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7.xml" ContentType="application/vnd.openxmlformats-officedocument.spreadsheetml.comments+xml"/>
  <Override PartName="/xl/threadedComments/threadedComment2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8.xml" ContentType="application/vnd.openxmlformats-officedocument.spreadsheetml.comments+xml"/>
  <Override PartName="/xl/drawings/drawing5.xml" ContentType="application/vnd.openxmlformats-officedocument.drawing+xml"/>
  <Override PartName="/xl/comments9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omments11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9.xml" ContentType="application/vnd.openxmlformats-officedocument.drawing+xml"/>
  <Override PartName="/xl/comments13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nergyinnovation.sharepoint.com/sites/ModelingAnalysis/Shared Documents/Philanthropy Shared Projects/GlobalBaseline/"/>
    </mc:Choice>
  </mc:AlternateContent>
  <xr:revisionPtr revIDLastSave="1986" documentId="13_ncr:1_{BD0E7A74-A1F9-4D3B-9F15-2BBE8A88F11A}" xr6:coauthVersionLast="47" xr6:coauthVersionMax="47" xr10:uidLastSave="{CA6A8F9D-D1AE-4E53-8333-7B0FEC4A68B5}"/>
  <bookViews>
    <workbookView xWindow="-23148" yWindow="-108" windowWidth="23256" windowHeight="12576" tabRatio="821" firstSheet="2" activeTab="7" xr2:uid="{EBE52B5D-4510-427F-8375-3F11DB108DB5}"/>
  </bookViews>
  <sheets>
    <sheet name="BAU Global Total" sheetId="8" r:id="rId1"/>
    <sheet name="BAU by Sector" sheetId="24" r:id="rId2"/>
    <sheet name="BAU Sector &amp; Region Breakout" sheetId="9" r:id="rId3"/>
    <sheet name="Buildings Figure Cum" sheetId="5" r:id="rId4"/>
    <sheet name="Industry Figure Cum" sheetId="21" r:id="rId5"/>
    <sheet name="Transportation Figure Cum" sheetId="22" r:id="rId6"/>
    <sheet name="Electricity Figure Cum" sheetId="23" r:id="rId7"/>
    <sheet name="GCAM By Region By Sector" sheetId="1" r:id="rId8"/>
    <sheet name="EPS Emissions" sheetId="2" r:id="rId9"/>
    <sheet name="EPS BAU Outputs" sheetId="3" r:id="rId10"/>
    <sheet name="Indonesia EPS" sheetId="19" r:id="rId11"/>
    <sheet name="GCAM Crosswalk" sheetId="14" r:id="rId12"/>
    <sheet name="EPS Crosswalk" sheetId="4" r:id="rId13"/>
    <sheet name="Electricity Distribution" sheetId="12" r:id="rId14"/>
    <sheet name="GCAM Energy Consumption" sheetId="13" r:id="rId15"/>
    <sheet name="Industry Figure" sheetId="16" state="hidden" r:id="rId16"/>
    <sheet name="Industry Figure -old" sheetId="6" state="hidden" r:id="rId17"/>
    <sheet name="Industry Electricity Figure" sheetId="20" state="hidden" r:id="rId18"/>
    <sheet name="Transportation Figure" sheetId="17" state="hidden" r:id="rId19"/>
    <sheet name="Electricity Figure" sheetId="18" state="hidden" r:id="rId20"/>
    <sheet name="CI Figure" sheetId="7" r:id="rId21"/>
  </sheets>
  <externalReferences>
    <externalReference r:id="rId22"/>
    <externalReference r:id="rId23"/>
  </externalReferences>
  <definedNames>
    <definedName name="_xlnm._FilterDatabase" localSheetId="1" hidden="1">'BAU by Sector'!$A$2:$AI$34</definedName>
    <definedName name="_xlnm._FilterDatabase" localSheetId="0" hidden="1">'BAU Global Total'!$A$2:$AM$34</definedName>
    <definedName name="_xlnm._FilterDatabase" localSheetId="2" hidden="1">'BAU Sector &amp; Region Breakout'!$A$2:$AH$344</definedName>
    <definedName name="_xlnm._FilterDatabase" localSheetId="13" hidden="1">'Electricity Distribution'!$A$383:$L$600</definedName>
    <definedName name="_xlnm._FilterDatabase" localSheetId="9" hidden="1">'EPS BAU Outputs'!$A$1:$AG$482</definedName>
    <definedName name="_xlnm._FilterDatabase" localSheetId="8" hidden="1">'EPS Emissions'!$A$1:$AJ$101</definedName>
    <definedName name="_xlnm._FilterDatabase" localSheetId="7" hidden="1">'GCAM By Region By Sector'!$A$1:$AM$342</definedName>
    <definedName name="_xlnm._FilterDatabase" localSheetId="14" hidden="1">'GCAM Energy Consumption'!$A$2:$U$3332</definedName>
    <definedName name="GWPbyPollutant">'[1]EPS non-CO2 baselines'!$B$3:$C$5</definedName>
  </definedNames>
  <calcPr calcId="191028"/>
  <pivotCaches>
    <pivotCache cacheId="0" r:id="rId24"/>
    <pivotCache cacheId="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8" l="1"/>
  <c r="E4" i="2"/>
  <c r="B76" i="24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A93" i="2"/>
  <c r="A94" i="2" s="1"/>
  <c r="A95" i="2" s="1"/>
  <c r="A96" i="2" s="1"/>
  <c r="A97" i="2" s="1"/>
  <c r="A98" i="2" s="1"/>
  <c r="A99" i="2" s="1"/>
  <c r="A100" i="2" s="1"/>
  <c r="A101" i="2" s="1"/>
  <c r="C93" i="2"/>
  <c r="D93" i="2"/>
  <c r="C94" i="2"/>
  <c r="D94" i="2"/>
  <c r="C95" i="2"/>
  <c r="C96" i="2" s="1"/>
  <c r="C97" i="2" s="1"/>
  <c r="C98" i="2" s="1"/>
  <c r="C99" i="2" s="1"/>
  <c r="C100" i="2" s="1"/>
  <c r="C101" i="2" s="1"/>
  <c r="D95" i="2"/>
  <c r="D96" i="2"/>
  <c r="D97" i="2"/>
  <c r="D98" i="2"/>
  <c r="D99" i="2"/>
  <c r="D100" i="2"/>
  <c r="D101" i="2"/>
  <c r="AJ92" i="2" l="1"/>
  <c r="AJ96" i="2"/>
  <c r="AJ99" i="2"/>
  <c r="AJ95" i="2"/>
  <c r="AJ97" i="2"/>
  <c r="AJ94" i="2"/>
  <c r="AJ98" i="2"/>
  <c r="AJ100" i="2"/>
  <c r="AJ93" i="2"/>
  <c r="AJ101" i="2"/>
  <c r="E9" i="24" l="1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F5" i="24"/>
  <c r="G5" i="24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F6" i="24"/>
  <c r="G6" i="24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AI18" i="24"/>
  <c r="E15" i="24"/>
  <c r="E33" i="24"/>
  <c r="E16" i="24"/>
  <c r="E13" i="24"/>
  <c r="E5" i="24"/>
  <c r="E27" i="24"/>
  <c r="E6" i="24"/>
  <c r="E18" i="24"/>
  <c r="A344" i="9"/>
  <c r="A343" i="9"/>
  <c r="A342" i="9"/>
  <c r="A341" i="9"/>
  <c r="A340" i="9"/>
  <c r="A339" i="9"/>
  <c r="A338" i="9"/>
  <c r="A337" i="9"/>
  <c r="A336" i="9"/>
  <c r="A335" i="9"/>
  <c r="F2" i="24"/>
  <c r="G2" i="24" s="1"/>
  <c r="H2" i="24" s="1"/>
  <c r="I2" i="24" s="1"/>
  <c r="J2" i="24" s="1"/>
  <c r="K2" i="24" s="1"/>
  <c r="L2" i="24" s="1"/>
  <c r="M2" i="24" s="1"/>
  <c r="N2" i="24" s="1"/>
  <c r="O2" i="24" s="1"/>
  <c r="P2" i="24" s="1"/>
  <c r="Q2" i="24" s="1"/>
  <c r="R2" i="24" s="1"/>
  <c r="S2" i="24" s="1"/>
  <c r="T2" i="24" s="1"/>
  <c r="U2" i="24" s="1"/>
  <c r="V2" i="24" s="1"/>
  <c r="W2" i="24" s="1"/>
  <c r="X2" i="24" s="1"/>
  <c r="Y2" i="24" s="1"/>
  <c r="Z2" i="24" s="1"/>
  <c r="AA2" i="24" s="1"/>
  <c r="AB2" i="24" s="1"/>
  <c r="AC2" i="24" s="1"/>
  <c r="AD2" i="24" s="1"/>
  <c r="AE2" i="24" s="1"/>
  <c r="AF2" i="24" s="1"/>
  <c r="AG2" i="24" s="1"/>
  <c r="AH2" i="24" s="1"/>
  <c r="AI2" i="24" s="1"/>
  <c r="D16" i="19"/>
  <c r="D6" i="24" l="1"/>
  <c r="D13" i="24"/>
  <c r="D33" i="24"/>
  <c r="D15" i="24"/>
  <c r="D18" i="24"/>
  <c r="D5" i="24"/>
  <c r="D27" i="24"/>
  <c r="D16" i="24"/>
  <c r="D23" i="14"/>
  <c r="E23" i="14"/>
  <c r="I43" i="23" l="1" a="1"/>
  <c r="I43" i="23" s="1"/>
  <c r="Q40" i="23"/>
  <c r="I40" i="23" a="1"/>
  <c r="I40" i="23" s="1"/>
  <c r="Q39" i="23"/>
  <c r="P38" i="23"/>
  <c r="P40" i="23" s="1"/>
  <c r="K37" i="23"/>
  <c r="L37" i="23" s="1"/>
  <c r="J37" i="23"/>
  <c r="G37" i="23"/>
  <c r="E37" i="23"/>
  <c r="F37" i="23" s="1"/>
  <c r="AE34" i="23"/>
  <c r="O34" i="23"/>
  <c r="L34" i="23"/>
  <c r="K34" i="23"/>
  <c r="J34" i="23"/>
  <c r="I34" i="23"/>
  <c r="AE33" i="23"/>
  <c r="O33" i="23"/>
  <c r="L33" i="23"/>
  <c r="K33" i="23"/>
  <c r="J33" i="23"/>
  <c r="I33" i="23"/>
  <c r="AE32" i="23"/>
  <c r="O32" i="23"/>
  <c r="L32" i="23"/>
  <c r="K32" i="23"/>
  <c r="J32" i="23"/>
  <c r="I32" i="23"/>
  <c r="AE31" i="23"/>
  <c r="O31" i="23"/>
  <c r="L31" i="23"/>
  <c r="K31" i="23"/>
  <c r="J31" i="23"/>
  <c r="I31" i="23"/>
  <c r="AE30" i="23"/>
  <c r="O30" i="23"/>
  <c r="L30" i="23"/>
  <c r="K30" i="23"/>
  <c r="J30" i="23"/>
  <c r="I30" i="23"/>
  <c r="AE29" i="23"/>
  <c r="O29" i="23"/>
  <c r="L29" i="23"/>
  <c r="K29" i="23"/>
  <c r="J29" i="23"/>
  <c r="I29" i="23"/>
  <c r="AE28" i="23"/>
  <c r="O28" i="23"/>
  <c r="L28" i="23"/>
  <c r="K28" i="23"/>
  <c r="J28" i="23"/>
  <c r="I28" i="23"/>
  <c r="AE27" i="23"/>
  <c r="O27" i="23"/>
  <c r="L27" i="23"/>
  <c r="K27" i="23"/>
  <c r="J27" i="23"/>
  <c r="I27" i="23"/>
  <c r="AE26" i="23"/>
  <c r="O26" i="23"/>
  <c r="L26" i="23"/>
  <c r="K26" i="23"/>
  <c r="J26" i="23"/>
  <c r="I26" i="23"/>
  <c r="AE25" i="23"/>
  <c r="O25" i="23"/>
  <c r="L25" i="23"/>
  <c r="K25" i="23"/>
  <c r="J25" i="23"/>
  <c r="I25" i="23"/>
  <c r="O24" i="23"/>
  <c r="AE24" i="23" s="1"/>
  <c r="L24" i="23"/>
  <c r="K24" i="23"/>
  <c r="J24" i="23"/>
  <c r="I24" i="23"/>
  <c r="O23" i="23"/>
  <c r="AE23" i="23" s="1"/>
  <c r="L23" i="23"/>
  <c r="K23" i="23"/>
  <c r="J23" i="23"/>
  <c r="I23" i="23"/>
  <c r="AE22" i="23"/>
  <c r="O22" i="23"/>
  <c r="L22" i="23"/>
  <c r="K22" i="23"/>
  <c r="J22" i="23"/>
  <c r="I22" i="23"/>
  <c r="O21" i="23"/>
  <c r="AE21" i="23" s="1"/>
  <c r="L21" i="23"/>
  <c r="K21" i="23"/>
  <c r="J21" i="23"/>
  <c r="I21" i="23"/>
  <c r="AE20" i="23"/>
  <c r="O20" i="23"/>
  <c r="L20" i="23"/>
  <c r="K20" i="23"/>
  <c r="J20" i="23"/>
  <c r="I20" i="23"/>
  <c r="O19" i="23"/>
  <c r="AE19" i="23" s="1"/>
  <c r="L19" i="23"/>
  <c r="K19" i="23"/>
  <c r="J19" i="23"/>
  <c r="I19" i="23"/>
  <c r="AE18" i="23"/>
  <c r="O18" i="23"/>
  <c r="L18" i="23"/>
  <c r="K18" i="23"/>
  <c r="J18" i="23"/>
  <c r="I18" i="23"/>
  <c r="O17" i="23"/>
  <c r="AE17" i="23" s="1"/>
  <c r="L17" i="23"/>
  <c r="K17" i="23"/>
  <c r="J17" i="23"/>
  <c r="I17" i="23"/>
  <c r="AE16" i="23"/>
  <c r="O16" i="23"/>
  <c r="L16" i="23"/>
  <c r="K16" i="23"/>
  <c r="J16" i="23"/>
  <c r="I16" i="23"/>
  <c r="O15" i="23"/>
  <c r="AE15" i="23" s="1"/>
  <c r="L15" i="23"/>
  <c r="K15" i="23"/>
  <c r="J15" i="23"/>
  <c r="I15" i="23"/>
  <c r="O14" i="23"/>
  <c r="AE14" i="23" s="1"/>
  <c r="L14" i="23"/>
  <c r="K14" i="23"/>
  <c r="J14" i="23"/>
  <c r="I14" i="23"/>
  <c r="O13" i="23"/>
  <c r="AE13" i="23" s="1"/>
  <c r="L13" i="23"/>
  <c r="K13" i="23"/>
  <c r="J13" i="23"/>
  <c r="I13" i="23"/>
  <c r="AE12" i="23"/>
  <c r="O12" i="23"/>
  <c r="L12" i="23"/>
  <c r="K12" i="23"/>
  <c r="J12" i="23"/>
  <c r="I12" i="23"/>
  <c r="AE11" i="23"/>
  <c r="O11" i="23"/>
  <c r="L11" i="23"/>
  <c r="K11" i="23"/>
  <c r="J11" i="23"/>
  <c r="I11" i="23"/>
  <c r="AE10" i="23"/>
  <c r="O10" i="23"/>
  <c r="L10" i="23"/>
  <c r="K10" i="23"/>
  <c r="J10" i="23"/>
  <c r="I10" i="23"/>
  <c r="AE9" i="23"/>
  <c r="O9" i="23"/>
  <c r="L9" i="23"/>
  <c r="K9" i="23"/>
  <c r="J9" i="23"/>
  <c r="I9" i="23"/>
  <c r="AE8" i="23"/>
  <c r="O8" i="23"/>
  <c r="L8" i="23"/>
  <c r="K8" i="23"/>
  <c r="J8" i="23"/>
  <c r="I8" i="23"/>
  <c r="O7" i="23"/>
  <c r="AE7" i="23" s="1"/>
  <c r="L7" i="23"/>
  <c r="K7" i="23"/>
  <c r="J7" i="23"/>
  <c r="I7" i="23"/>
  <c r="AE6" i="23"/>
  <c r="O6" i="23"/>
  <c r="L6" i="23"/>
  <c r="K6" i="23"/>
  <c r="J6" i="23"/>
  <c r="I6" i="23"/>
  <c r="O5" i="23"/>
  <c r="AE5" i="23" s="1"/>
  <c r="L5" i="23"/>
  <c r="K5" i="23"/>
  <c r="J5" i="23"/>
  <c r="I5" i="23"/>
  <c r="AE4" i="23"/>
  <c r="O4" i="23"/>
  <c r="L4" i="23"/>
  <c r="K4" i="23"/>
  <c r="J4" i="23"/>
  <c r="I4" i="23"/>
  <c r="O3" i="23"/>
  <c r="AE3" i="23" s="1"/>
  <c r="L3" i="23"/>
  <c r="K3" i="23"/>
  <c r="J3" i="23"/>
  <c r="I3" i="23"/>
  <c r="P2" i="23"/>
  <c r="K2" i="23"/>
  <c r="J2" i="23"/>
  <c r="J54" i="23" s="1" a="1"/>
  <c r="J54" i="23" s="1"/>
  <c r="E2" i="23"/>
  <c r="O1" i="23"/>
  <c r="I36" i="22"/>
  <c r="K43" i="22" s="1" a="1"/>
  <c r="K43" i="22" s="1"/>
  <c r="C36" i="22"/>
  <c r="Q39" i="22"/>
  <c r="Q40" i="22"/>
  <c r="P40" i="22"/>
  <c r="P38" i="22"/>
  <c r="G68" i="21" a="1"/>
  <c r="G68" i="21" s="1"/>
  <c r="F68" i="21" a="1"/>
  <c r="F68" i="21" s="1"/>
  <c r="E68" i="21" a="1"/>
  <c r="E68" i="21" s="1"/>
  <c r="D68" i="21" a="1"/>
  <c r="D68" i="21" s="1"/>
  <c r="G67" i="21" a="1"/>
  <c r="G67" i="21" s="1"/>
  <c r="F67" i="21" a="1"/>
  <c r="F67" i="21" s="1"/>
  <c r="E67" i="21" a="1"/>
  <c r="E67" i="21" s="1"/>
  <c r="D67" i="21" a="1"/>
  <c r="D67" i="21" s="1"/>
  <c r="G65" i="21" a="1"/>
  <c r="G65" i="21" s="1"/>
  <c r="F65" i="21" a="1"/>
  <c r="F65" i="21" s="1"/>
  <c r="E65" i="21" a="1"/>
  <c r="E65" i="21" s="1"/>
  <c r="D65" i="21" a="1"/>
  <c r="D65" i="21" s="1"/>
  <c r="G64" i="21" a="1"/>
  <c r="G64" i="21" s="1"/>
  <c r="F64" i="21" a="1"/>
  <c r="F64" i="21" s="1"/>
  <c r="E64" i="21" a="1"/>
  <c r="E64" i="21" s="1"/>
  <c r="D64" i="21" a="1"/>
  <c r="D64" i="21" s="1"/>
  <c r="G63" i="21" a="1"/>
  <c r="G63" i="21" s="1"/>
  <c r="F63" i="21" a="1"/>
  <c r="F63" i="21" s="1"/>
  <c r="E63" i="21" a="1"/>
  <c r="E63" i="21" s="1"/>
  <c r="D63" i="21" a="1"/>
  <c r="D63" i="21" s="1"/>
  <c r="G62" i="21" a="1"/>
  <c r="G62" i="21" s="1"/>
  <c r="F62" i="21" a="1"/>
  <c r="F62" i="21" s="1"/>
  <c r="E62" i="21" a="1"/>
  <c r="E62" i="21" s="1"/>
  <c r="D62" i="21" a="1"/>
  <c r="D62" i="21" s="1"/>
  <c r="G61" i="21" a="1"/>
  <c r="G61" i="21" s="1"/>
  <c r="F61" i="21" a="1"/>
  <c r="F61" i="21" s="1"/>
  <c r="E61" i="21" a="1"/>
  <c r="E61" i="21" s="1"/>
  <c r="D61" i="21" a="1"/>
  <c r="D61" i="21" s="1"/>
  <c r="G60" i="21" a="1"/>
  <c r="G60" i="21" s="1"/>
  <c r="F60" i="21" a="1"/>
  <c r="F60" i="21" s="1"/>
  <c r="E60" i="21" a="1"/>
  <c r="E60" i="21" s="1"/>
  <c r="D60" i="21" a="1"/>
  <c r="D60" i="21" s="1"/>
  <c r="G59" i="21" a="1"/>
  <c r="G59" i="21" s="1"/>
  <c r="F59" i="21" a="1"/>
  <c r="F59" i="21" s="1"/>
  <c r="E59" i="21" a="1"/>
  <c r="E59" i="21" s="1"/>
  <c r="D59" i="21" a="1"/>
  <c r="D59" i="21" s="1"/>
  <c r="G57" i="21" a="1"/>
  <c r="G57" i="21" s="1"/>
  <c r="F57" i="21" a="1"/>
  <c r="F57" i="21" s="1"/>
  <c r="E57" i="21" a="1"/>
  <c r="E57" i="21" s="1"/>
  <c r="D57" i="21" a="1"/>
  <c r="D57" i="21" s="1"/>
  <c r="G54" i="21" a="1"/>
  <c r="G54" i="21" s="1"/>
  <c r="F54" i="21" a="1"/>
  <c r="F54" i="21" s="1"/>
  <c r="E54" i="21" a="1"/>
  <c r="E54" i="21" s="1"/>
  <c r="D54" i="21" a="1"/>
  <c r="D54" i="21" s="1"/>
  <c r="G53" i="21" a="1"/>
  <c r="G53" i="21" s="1"/>
  <c r="F53" i="21" a="1"/>
  <c r="F53" i="21" s="1"/>
  <c r="E53" i="21" a="1"/>
  <c r="E53" i="21" s="1"/>
  <c r="D53" i="21" a="1"/>
  <c r="D53" i="21" s="1"/>
  <c r="G52" i="21" a="1"/>
  <c r="G52" i="21" s="1"/>
  <c r="F52" i="21" a="1"/>
  <c r="F52" i="21" s="1"/>
  <c r="E52" i="21" a="1"/>
  <c r="E52" i="21" s="1"/>
  <c r="D52" i="21" a="1"/>
  <c r="D52" i="21" s="1"/>
  <c r="G51" i="21" a="1"/>
  <c r="G51" i="21" s="1"/>
  <c r="F51" i="21" a="1"/>
  <c r="F51" i="21" s="1"/>
  <c r="E51" i="21" a="1"/>
  <c r="E51" i="21" s="1"/>
  <c r="D51" i="21" a="1"/>
  <c r="D51" i="21" s="1"/>
  <c r="G49" i="21" a="1"/>
  <c r="G49" i="21" s="1"/>
  <c r="F49" i="21" a="1"/>
  <c r="F49" i="21" s="1"/>
  <c r="E49" i="21" a="1"/>
  <c r="E49" i="21" s="1"/>
  <c r="D49" i="21" a="1"/>
  <c r="D49" i="21" s="1"/>
  <c r="G48" i="21" a="1"/>
  <c r="G48" i="21" s="1"/>
  <c r="F48" i="21" a="1"/>
  <c r="F48" i="21" s="1"/>
  <c r="E48" i="21" a="1"/>
  <c r="E48" i="21" s="1"/>
  <c r="D48" i="21" a="1"/>
  <c r="D48" i="21" s="1"/>
  <c r="G45" i="21" a="1"/>
  <c r="G45" i="21" s="1"/>
  <c r="F45" i="21" a="1"/>
  <c r="F45" i="21" s="1"/>
  <c r="E45" i="21" a="1"/>
  <c r="E45" i="21" s="1"/>
  <c r="D45" i="21" a="1"/>
  <c r="D45" i="21" s="1"/>
  <c r="G44" i="21" a="1"/>
  <c r="G44" i="21" s="1"/>
  <c r="F44" i="21" a="1"/>
  <c r="F44" i="21" s="1"/>
  <c r="E44" i="21" a="1"/>
  <c r="E44" i="21" s="1"/>
  <c r="D44" i="21" a="1"/>
  <c r="D44" i="21" s="1"/>
  <c r="G43" i="21" a="1"/>
  <c r="G43" i="21" s="1"/>
  <c r="F43" i="21" a="1"/>
  <c r="F43" i="21" s="1"/>
  <c r="E43" i="21" a="1"/>
  <c r="E43" i="21" s="1"/>
  <c r="D43" i="21" a="1"/>
  <c r="D43" i="21" s="1"/>
  <c r="G42" i="21" a="1"/>
  <c r="G42" i="21" s="1"/>
  <c r="F42" i="21" a="1"/>
  <c r="F42" i="21" s="1"/>
  <c r="E42" i="21" a="1"/>
  <c r="E42" i="21" s="1"/>
  <c r="D42" i="21" a="1"/>
  <c r="D42" i="21" s="1"/>
  <c r="G41" i="21" a="1"/>
  <c r="G41" i="21" s="1"/>
  <c r="F41" i="21" a="1"/>
  <c r="F41" i="21" s="1"/>
  <c r="E41" i="21" a="1"/>
  <c r="E41" i="21" s="1"/>
  <c r="D41" i="21" a="1"/>
  <c r="D41" i="21" s="1"/>
  <c r="G40" i="21" a="1"/>
  <c r="G40" i="21" s="1"/>
  <c r="F40" i="21" a="1"/>
  <c r="F40" i="21" s="1"/>
  <c r="E40" i="21" a="1"/>
  <c r="E40" i="21" s="1"/>
  <c r="D40" i="21" a="1"/>
  <c r="D40" i="21" s="1"/>
  <c r="G43" i="22" a="1"/>
  <c r="G43" i="22" s="1"/>
  <c r="F43" i="22" a="1"/>
  <c r="F43" i="22" s="1"/>
  <c r="E43" i="22" a="1"/>
  <c r="E43" i="22" s="1"/>
  <c r="L37" i="22"/>
  <c r="K37" i="22"/>
  <c r="J37" i="22"/>
  <c r="G37" i="22"/>
  <c r="E37" i="22"/>
  <c r="F37" i="22" s="1"/>
  <c r="O34" i="22"/>
  <c r="AE34" i="22" s="1"/>
  <c r="O33" i="22"/>
  <c r="AE33" i="22" s="1"/>
  <c r="AE32" i="22"/>
  <c r="O32" i="22"/>
  <c r="O31" i="22"/>
  <c r="AE31" i="22" s="1"/>
  <c r="AE30" i="22"/>
  <c r="O30" i="22"/>
  <c r="O29" i="22"/>
  <c r="AE29" i="22" s="1"/>
  <c r="AE28" i="22"/>
  <c r="O28" i="22"/>
  <c r="O27" i="22"/>
  <c r="AE27" i="22" s="1"/>
  <c r="AE26" i="22"/>
  <c r="O26" i="22"/>
  <c r="O25" i="22"/>
  <c r="AE25" i="22" s="1"/>
  <c r="AE24" i="22"/>
  <c r="O24" i="22"/>
  <c r="O23" i="22"/>
  <c r="AE23" i="22" s="1"/>
  <c r="AE22" i="22"/>
  <c r="O22" i="22"/>
  <c r="O21" i="22"/>
  <c r="AE21" i="22" s="1"/>
  <c r="AE20" i="22"/>
  <c r="O20" i="22"/>
  <c r="O19" i="22"/>
  <c r="AE19" i="22" s="1"/>
  <c r="AE18" i="22"/>
  <c r="O18" i="22"/>
  <c r="O17" i="22"/>
  <c r="AE17" i="22" s="1"/>
  <c r="AE16" i="22"/>
  <c r="O16" i="22"/>
  <c r="O15" i="22"/>
  <c r="AE15" i="22" s="1"/>
  <c r="AE14" i="22"/>
  <c r="O14" i="22"/>
  <c r="AE13" i="22"/>
  <c r="O13" i="22"/>
  <c r="O12" i="22"/>
  <c r="AE12" i="22" s="1"/>
  <c r="O11" i="22"/>
  <c r="AE11" i="22" s="1"/>
  <c r="O10" i="22"/>
  <c r="AE10" i="22" s="1"/>
  <c r="O9" i="22"/>
  <c r="AE9" i="22" s="1"/>
  <c r="AE8" i="22"/>
  <c r="O8" i="22"/>
  <c r="AE7" i="22"/>
  <c r="O7" i="22"/>
  <c r="AE6" i="22"/>
  <c r="O6" i="22"/>
  <c r="AE5" i="22"/>
  <c r="O5" i="22"/>
  <c r="AE4" i="22"/>
  <c r="O4" i="22"/>
  <c r="L4" i="22"/>
  <c r="K4" i="22"/>
  <c r="J4" i="22"/>
  <c r="I4" i="22"/>
  <c r="AE3" i="22"/>
  <c r="O3" i="22"/>
  <c r="P2" i="22"/>
  <c r="Z22" i="22" s="1"/>
  <c r="K2" i="22"/>
  <c r="L2" i="22" s="1"/>
  <c r="J2" i="22"/>
  <c r="E2" i="22"/>
  <c r="O1" i="22"/>
  <c r="O1" i="21"/>
  <c r="L69" i="21"/>
  <c r="K69" i="21"/>
  <c r="J69" i="21"/>
  <c r="I69" i="21"/>
  <c r="L68" i="21"/>
  <c r="K68" i="21"/>
  <c r="J68" i="21"/>
  <c r="I68" i="21"/>
  <c r="L67" i="21"/>
  <c r="K67" i="21"/>
  <c r="J67" i="21"/>
  <c r="I67" i="21"/>
  <c r="L66" i="21"/>
  <c r="K66" i="21"/>
  <c r="J66" i="21"/>
  <c r="I66" i="21"/>
  <c r="L65" i="21"/>
  <c r="K65" i="21"/>
  <c r="J65" i="21"/>
  <c r="I65" i="21"/>
  <c r="L64" i="21"/>
  <c r="K64" i="21"/>
  <c r="J64" i="21"/>
  <c r="I64" i="21"/>
  <c r="L63" i="21"/>
  <c r="K63" i="21"/>
  <c r="J63" i="21"/>
  <c r="I63" i="21"/>
  <c r="L62" i="21"/>
  <c r="K62" i="21"/>
  <c r="J62" i="21"/>
  <c r="I62" i="21"/>
  <c r="L61" i="21"/>
  <c r="K61" i="21"/>
  <c r="J61" i="21"/>
  <c r="I61" i="21"/>
  <c r="L60" i="21"/>
  <c r="K60" i="21"/>
  <c r="J60" i="21"/>
  <c r="I60" i="21"/>
  <c r="L59" i="21"/>
  <c r="K59" i="21"/>
  <c r="J59" i="21"/>
  <c r="I59" i="21"/>
  <c r="L58" i="21"/>
  <c r="K58" i="21"/>
  <c r="J58" i="21"/>
  <c r="I58" i="21"/>
  <c r="L57" i="21"/>
  <c r="K57" i="21"/>
  <c r="J57" i="21"/>
  <c r="I57" i="21"/>
  <c r="L56" i="21"/>
  <c r="K56" i="21"/>
  <c r="J56" i="21"/>
  <c r="I56" i="21"/>
  <c r="L55" i="21"/>
  <c r="K55" i="21"/>
  <c r="J55" i="21"/>
  <c r="I55" i="21"/>
  <c r="L54" i="21"/>
  <c r="K54" i="21"/>
  <c r="J54" i="21"/>
  <c r="I54" i="21"/>
  <c r="L53" i="21"/>
  <c r="K53" i="21"/>
  <c r="J53" i="21"/>
  <c r="I53" i="21"/>
  <c r="L52" i="21"/>
  <c r="K52" i="21"/>
  <c r="J52" i="21"/>
  <c r="I52" i="21"/>
  <c r="L51" i="21"/>
  <c r="K51" i="21"/>
  <c r="J51" i="21"/>
  <c r="I51" i="21"/>
  <c r="L50" i="21"/>
  <c r="K50" i="21"/>
  <c r="J50" i="21"/>
  <c r="I50" i="21"/>
  <c r="L49" i="21"/>
  <c r="K49" i="21"/>
  <c r="J49" i="21"/>
  <c r="I49" i="21"/>
  <c r="L48" i="21"/>
  <c r="K48" i="21"/>
  <c r="J48" i="21"/>
  <c r="I48" i="21"/>
  <c r="L47" i="21"/>
  <c r="K47" i="21"/>
  <c r="J47" i="21"/>
  <c r="I47" i="21"/>
  <c r="L46" i="21"/>
  <c r="K46" i="21"/>
  <c r="J46" i="21"/>
  <c r="I46" i="21"/>
  <c r="L45" i="21"/>
  <c r="K45" i="21"/>
  <c r="J45" i="21"/>
  <c r="I45" i="21"/>
  <c r="L44" i="21"/>
  <c r="K44" i="21"/>
  <c r="J44" i="21"/>
  <c r="I44" i="21"/>
  <c r="L43" i="21"/>
  <c r="K43" i="21"/>
  <c r="J43" i="21"/>
  <c r="I43" i="21"/>
  <c r="L42" i="21"/>
  <c r="K42" i="21"/>
  <c r="J42" i="21"/>
  <c r="I42" i="21"/>
  <c r="L41" i="21"/>
  <c r="K41" i="21"/>
  <c r="J41" i="21"/>
  <c r="I41" i="21"/>
  <c r="L40" i="21"/>
  <c r="K40" i="21"/>
  <c r="J40" i="21"/>
  <c r="I40" i="21"/>
  <c r="L39" i="21"/>
  <c r="K39" i="21"/>
  <c r="J39" i="21"/>
  <c r="I39" i="21"/>
  <c r="L38" i="21"/>
  <c r="K38" i="21"/>
  <c r="J38" i="21"/>
  <c r="I38" i="21"/>
  <c r="J37" i="21"/>
  <c r="K37" i="21" s="1"/>
  <c r="L37" i="21" s="1"/>
  <c r="F37" i="21"/>
  <c r="G37" i="21" s="1"/>
  <c r="E37" i="21"/>
  <c r="O34" i="21"/>
  <c r="AE34" i="21" s="1"/>
  <c r="O33" i="21"/>
  <c r="AE33" i="21" s="1"/>
  <c r="AE32" i="21"/>
  <c r="O32" i="21"/>
  <c r="AE31" i="21"/>
  <c r="O31" i="21"/>
  <c r="O30" i="21"/>
  <c r="AE30" i="21" s="1"/>
  <c r="AE29" i="21"/>
  <c r="O29" i="21"/>
  <c r="O28" i="21"/>
  <c r="AE28" i="21" s="1"/>
  <c r="AE27" i="21"/>
  <c r="O27" i="21"/>
  <c r="O26" i="21"/>
  <c r="AE26" i="21" s="1"/>
  <c r="O25" i="21"/>
  <c r="AE25" i="21" s="1"/>
  <c r="O24" i="21"/>
  <c r="AE24" i="21" s="1"/>
  <c r="O23" i="21"/>
  <c r="AE23" i="21" s="1"/>
  <c r="O22" i="21"/>
  <c r="AE22" i="21" s="1"/>
  <c r="AE21" i="21"/>
  <c r="O21" i="21"/>
  <c r="O20" i="21"/>
  <c r="AE20" i="21" s="1"/>
  <c r="AE19" i="21"/>
  <c r="O19" i="21"/>
  <c r="O18" i="21"/>
  <c r="AE18" i="21" s="1"/>
  <c r="O17" i="21"/>
  <c r="AE17" i="21" s="1"/>
  <c r="O16" i="21"/>
  <c r="AE16" i="21" s="1"/>
  <c r="O15" i="21"/>
  <c r="AE15" i="21" s="1"/>
  <c r="O14" i="21"/>
  <c r="AE14" i="21" s="1"/>
  <c r="AE13" i="21"/>
  <c r="O13" i="21"/>
  <c r="AE12" i="21"/>
  <c r="O12" i="21"/>
  <c r="O11" i="21"/>
  <c r="AE11" i="21" s="1"/>
  <c r="AE10" i="21"/>
  <c r="O10" i="21"/>
  <c r="O9" i="21"/>
  <c r="AE9" i="21" s="1"/>
  <c r="AE8" i="21"/>
  <c r="O8" i="21"/>
  <c r="AE7" i="21"/>
  <c r="O7" i="21"/>
  <c r="AE6" i="21"/>
  <c r="O6" i="21"/>
  <c r="O5" i="21"/>
  <c r="AE5" i="21" s="1"/>
  <c r="O4" i="21"/>
  <c r="AE4" i="21" s="1"/>
  <c r="AE3" i="21"/>
  <c r="O3" i="21"/>
  <c r="Z2" i="21"/>
  <c r="P2" i="21"/>
  <c r="J2" i="21"/>
  <c r="K2" i="21" s="1"/>
  <c r="L2" i="21" s="1"/>
  <c r="E2" i="21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" i="5"/>
  <c r="I59" i="22" l="1" a="1"/>
  <c r="I59" i="22" s="1"/>
  <c r="G45" i="22" a="1"/>
  <c r="G45" i="22" s="1"/>
  <c r="G52" i="22" a="1"/>
  <c r="G52" i="22" s="1"/>
  <c r="D53" i="22" a="1"/>
  <c r="D53" i="22" s="1"/>
  <c r="F45" i="22" a="1"/>
  <c r="F45" i="22" s="1"/>
  <c r="F40" i="22" a="1"/>
  <c r="F40" i="22" s="1"/>
  <c r="G62" i="22" a="1"/>
  <c r="G62" i="22" s="1"/>
  <c r="E41" i="22" a="1"/>
  <c r="E41" i="22" s="1"/>
  <c r="D48" i="22" a="1"/>
  <c r="D48" i="22" s="1"/>
  <c r="D64" i="22" a="1"/>
  <c r="D64" i="22" s="1"/>
  <c r="F41" i="22" a="1"/>
  <c r="F41" i="22" s="1"/>
  <c r="E48" i="22" a="1"/>
  <c r="E48" i="22" s="1"/>
  <c r="D54" i="22" a="1"/>
  <c r="D54" i="22" s="1"/>
  <c r="E64" i="22" a="1"/>
  <c r="E64" i="22" s="1"/>
  <c r="G41" i="22" a="1"/>
  <c r="G41" i="22" s="1"/>
  <c r="D40" i="22" a="1"/>
  <c r="D40" i="22" s="1"/>
  <c r="D42" i="22" a="1"/>
  <c r="D42" i="22" s="1"/>
  <c r="D44" i="22" a="1"/>
  <c r="D44" i="22" s="1"/>
  <c r="F48" i="22" a="1"/>
  <c r="F48" i="22" s="1"/>
  <c r="E54" i="22" a="1"/>
  <c r="E54" i="22" s="1"/>
  <c r="D60" i="22" a="1"/>
  <c r="D60" i="22" s="1"/>
  <c r="E40" i="22" a="1"/>
  <c r="E40" i="22" s="1"/>
  <c r="E42" i="22" a="1"/>
  <c r="E42" i="22" s="1"/>
  <c r="E44" i="22" a="1"/>
  <c r="E44" i="22" s="1"/>
  <c r="G48" i="22" a="1"/>
  <c r="G48" i="22" s="1"/>
  <c r="D51" i="22" a="1"/>
  <c r="D51" i="22" s="1"/>
  <c r="G54" i="22" a="1"/>
  <c r="G54" i="22" s="1"/>
  <c r="E60" i="22" a="1"/>
  <c r="E60" i="22" s="1"/>
  <c r="F42" i="22" a="1"/>
  <c r="F42" i="22" s="1"/>
  <c r="F44" i="22" a="1"/>
  <c r="F44" i="22" s="1"/>
  <c r="D49" i="22" a="1"/>
  <c r="D49" i="22" s="1"/>
  <c r="D52" i="22" a="1"/>
  <c r="D52" i="22" s="1"/>
  <c r="G60" i="22" a="1"/>
  <c r="G60" i="22" s="1"/>
  <c r="D68" i="22" a="1"/>
  <c r="D68" i="22" s="1"/>
  <c r="G40" i="22" a="1"/>
  <c r="G40" i="22" s="1"/>
  <c r="G42" i="22" a="1"/>
  <c r="G42" i="22" s="1"/>
  <c r="G44" i="22" a="1"/>
  <c r="G44" i="22" s="1"/>
  <c r="F49" i="22" a="1"/>
  <c r="F49" i="22" s="1"/>
  <c r="E52" i="22" a="1"/>
  <c r="E52" i="22" s="1"/>
  <c r="D62" i="22" a="1"/>
  <c r="D62" i="22" s="1"/>
  <c r="E68" i="22" a="1"/>
  <c r="E68" i="22" s="1"/>
  <c r="D41" i="22" a="1"/>
  <c r="D41" i="22" s="1"/>
  <c r="D43" i="22" a="1"/>
  <c r="D43" i="22" s="1"/>
  <c r="D45" i="22" a="1"/>
  <c r="D45" i="22" s="1"/>
  <c r="G49" i="22" a="1"/>
  <c r="G49" i="22" s="1"/>
  <c r="F52" i="22" a="1"/>
  <c r="F52" i="22" s="1"/>
  <c r="E62" i="22" a="1"/>
  <c r="E62" i="22" s="1"/>
  <c r="F54" i="22" a="1"/>
  <c r="F54" i="22" s="1"/>
  <c r="F60" i="22" a="1"/>
  <c r="F60" i="22" s="1"/>
  <c r="F62" i="22" a="1"/>
  <c r="F62" i="22" s="1"/>
  <c r="F64" i="22" a="1"/>
  <c r="F64" i="22" s="1"/>
  <c r="F68" i="22" a="1"/>
  <c r="F68" i="22" s="1"/>
  <c r="G64" i="22" a="1"/>
  <c r="G64" i="22" s="1"/>
  <c r="G68" i="22" a="1"/>
  <c r="G68" i="22" s="1"/>
  <c r="D57" i="22" a="1"/>
  <c r="D57" i="22" s="1"/>
  <c r="D59" i="22" a="1"/>
  <c r="D59" i="22" s="1"/>
  <c r="D61" i="22" a="1"/>
  <c r="D61" i="22" s="1"/>
  <c r="D63" i="22" a="1"/>
  <c r="D63" i="22" s="1"/>
  <c r="D65" i="22" a="1"/>
  <c r="D65" i="22" s="1"/>
  <c r="D67" i="22" a="1"/>
  <c r="D67" i="22" s="1"/>
  <c r="E45" i="22" a="1"/>
  <c r="E45" i="22" s="1"/>
  <c r="E49" i="22" a="1"/>
  <c r="E49" i="22" s="1"/>
  <c r="E51" i="22" a="1"/>
  <c r="E51" i="22" s="1"/>
  <c r="E53" i="22" a="1"/>
  <c r="E53" i="22" s="1"/>
  <c r="E57" i="22" a="1"/>
  <c r="E57" i="22" s="1"/>
  <c r="E59" i="22" a="1"/>
  <c r="E59" i="22" s="1"/>
  <c r="E61" i="22" a="1"/>
  <c r="E61" i="22" s="1"/>
  <c r="E63" i="22" a="1"/>
  <c r="E63" i="22" s="1"/>
  <c r="E65" i="22" a="1"/>
  <c r="E65" i="22" s="1"/>
  <c r="E67" i="22" a="1"/>
  <c r="E67" i="22" s="1"/>
  <c r="F51" i="22" a="1"/>
  <c r="F51" i="22" s="1"/>
  <c r="F53" i="22" a="1"/>
  <c r="F53" i="22" s="1"/>
  <c r="F57" i="22" a="1"/>
  <c r="F57" i="22" s="1"/>
  <c r="F59" i="22" a="1"/>
  <c r="F59" i="22" s="1"/>
  <c r="F61" i="22" a="1"/>
  <c r="F61" i="22" s="1"/>
  <c r="F63" i="22" a="1"/>
  <c r="F63" i="22" s="1"/>
  <c r="F65" i="22" a="1"/>
  <c r="F65" i="22" s="1"/>
  <c r="F67" i="22" a="1"/>
  <c r="F67" i="22" s="1"/>
  <c r="G51" i="22" a="1"/>
  <c r="G51" i="22" s="1"/>
  <c r="G53" i="22" a="1"/>
  <c r="G53" i="22" s="1"/>
  <c r="G57" i="22" a="1"/>
  <c r="G57" i="22" s="1"/>
  <c r="G59" i="22" a="1"/>
  <c r="G59" i="22" s="1"/>
  <c r="G61" i="22" a="1"/>
  <c r="G61" i="22" s="1"/>
  <c r="G63" i="22" a="1"/>
  <c r="G63" i="22" s="1"/>
  <c r="G65" i="22" a="1"/>
  <c r="G65" i="22" s="1"/>
  <c r="G67" i="22" a="1"/>
  <c r="G67" i="22" s="1"/>
  <c r="K42" i="22" a="1"/>
  <c r="K42" i="22" s="1"/>
  <c r="I40" i="22" a="1"/>
  <c r="I40" i="22" s="1"/>
  <c r="L49" i="22" a="1"/>
  <c r="L49" i="22" s="1"/>
  <c r="I67" i="22" a="1"/>
  <c r="I67" i="22" s="1"/>
  <c r="K65" i="22" a="1"/>
  <c r="K65" i="22" s="1"/>
  <c r="I63" i="22" a="1"/>
  <c r="I63" i="22" s="1"/>
  <c r="K61" i="22" a="1"/>
  <c r="K61" i="22" s="1"/>
  <c r="L62" i="22" a="1"/>
  <c r="L62" i="22" s="1"/>
  <c r="L54" i="22" a="1"/>
  <c r="L54" i="22" s="1"/>
  <c r="K49" i="22" a="1"/>
  <c r="K49" i="22" s="1"/>
  <c r="K62" i="22" a="1"/>
  <c r="K62" i="22" s="1"/>
  <c r="K54" i="22" a="1"/>
  <c r="K54" i="22" s="1"/>
  <c r="K57" i="22" a="1"/>
  <c r="K57" i="22" s="1"/>
  <c r="K53" i="22" a="1"/>
  <c r="K53" i="22" s="1"/>
  <c r="I42" i="22" a="1"/>
  <c r="I42" i="22" s="1"/>
  <c r="I65" i="22" a="1"/>
  <c r="I65" i="22" s="1"/>
  <c r="I61" i="22" a="1"/>
  <c r="I61" i="22" s="1"/>
  <c r="I57" i="22" a="1"/>
  <c r="I57" i="22" s="1"/>
  <c r="I53" i="22" a="1"/>
  <c r="I53" i="22" s="1"/>
  <c r="L41" i="22" a="1"/>
  <c r="L41" i="22" s="1"/>
  <c r="L68" i="22" a="1"/>
  <c r="L68" i="22" s="1"/>
  <c r="L64" i="22" a="1"/>
  <c r="L64" i="22" s="1"/>
  <c r="L60" i="22" a="1"/>
  <c r="L60" i="22" s="1"/>
  <c r="L52" i="22" a="1"/>
  <c r="L52" i="22" s="1"/>
  <c r="K41" i="22" a="1"/>
  <c r="K41" i="22" s="1"/>
  <c r="K68" i="22" a="1"/>
  <c r="K68" i="22" s="1"/>
  <c r="K64" i="22" a="1"/>
  <c r="K64" i="22" s="1"/>
  <c r="K60" i="22" a="1"/>
  <c r="K60" i="22" s="1"/>
  <c r="K52" i="22" a="1"/>
  <c r="K52" i="22" s="1"/>
  <c r="K40" i="22" a="1"/>
  <c r="K40" i="22" s="1"/>
  <c r="K67" i="22" a="1"/>
  <c r="K67" i="22" s="1"/>
  <c r="K63" i="22" a="1"/>
  <c r="K63" i="22" s="1"/>
  <c r="K59" i="22" a="1"/>
  <c r="K59" i="22" s="1"/>
  <c r="J41" i="22" a="1"/>
  <c r="J41" i="22" s="1"/>
  <c r="J68" i="22" a="1"/>
  <c r="J68" i="22" s="1"/>
  <c r="J64" i="22" a="1"/>
  <c r="J64" i="22" s="1"/>
  <c r="J62" i="22" a="1"/>
  <c r="J62" i="22" s="1"/>
  <c r="J60" i="22" a="1"/>
  <c r="J60" i="22" s="1"/>
  <c r="J54" i="22" a="1"/>
  <c r="J54" i="22" s="1"/>
  <c r="J52" i="22" a="1"/>
  <c r="J52" i="22" s="1"/>
  <c r="K45" i="22" a="1"/>
  <c r="K45" i="22" s="1"/>
  <c r="I41" i="22" a="1"/>
  <c r="I41" i="22" s="1"/>
  <c r="I68" i="22" a="1"/>
  <c r="I68" i="22" s="1"/>
  <c r="I64" i="22" a="1"/>
  <c r="I64" i="22" s="1"/>
  <c r="I62" i="22" a="1"/>
  <c r="I62" i="22" s="1"/>
  <c r="I60" i="22" a="1"/>
  <c r="I60" i="22" s="1"/>
  <c r="I54" i="22" a="1"/>
  <c r="I54" i="22" s="1"/>
  <c r="I52" i="22" a="1"/>
  <c r="I52" i="22" s="1"/>
  <c r="J43" i="22" a="1"/>
  <c r="J43" i="22" s="1"/>
  <c r="L42" i="22" a="1"/>
  <c r="L42" i="22" s="1"/>
  <c r="L40" i="22" a="1"/>
  <c r="L40" i="22" s="1"/>
  <c r="L67" i="22" a="1"/>
  <c r="L67" i="22" s="1"/>
  <c r="L65" i="22" a="1"/>
  <c r="L65" i="22" s="1"/>
  <c r="L63" i="22" a="1"/>
  <c r="L63" i="22" s="1"/>
  <c r="L61" i="22" a="1"/>
  <c r="L61" i="22" s="1"/>
  <c r="L59" i="22" a="1"/>
  <c r="L59" i="22" s="1"/>
  <c r="L57" i="22" a="1"/>
  <c r="L57" i="22" s="1"/>
  <c r="L53" i="22" a="1"/>
  <c r="L53" i="22" s="1"/>
  <c r="J51" i="22" a="1"/>
  <c r="J51" i="22" s="1"/>
  <c r="J42" i="22" a="1"/>
  <c r="J42" i="22" s="1"/>
  <c r="J40" i="22" a="1"/>
  <c r="J40" i="22" s="1"/>
  <c r="J67" i="22" a="1"/>
  <c r="J67" i="22" s="1"/>
  <c r="J65" i="22" a="1"/>
  <c r="J65" i="22" s="1"/>
  <c r="J63" i="22" a="1"/>
  <c r="J63" i="22" s="1"/>
  <c r="J61" i="22" a="1"/>
  <c r="J61" i="22" s="1"/>
  <c r="J59" i="22" a="1"/>
  <c r="J59" i="22" s="1"/>
  <c r="J57" i="22" a="1"/>
  <c r="J57" i="22" s="1"/>
  <c r="J53" i="22" a="1"/>
  <c r="J53" i="22" s="1"/>
  <c r="F2" i="23"/>
  <c r="Z57" i="23"/>
  <c r="Z40" i="23"/>
  <c r="Z22" i="23"/>
  <c r="Q2" i="23"/>
  <c r="Z2" i="23"/>
  <c r="K41" i="23" a="1"/>
  <c r="K41" i="23" s="1"/>
  <c r="K40" i="23" a="1"/>
  <c r="K40" i="23" s="1"/>
  <c r="L2" i="23"/>
  <c r="F67" i="23" a="1"/>
  <c r="F67" i="23" s="1"/>
  <c r="D63" i="23" a="1"/>
  <c r="D63" i="23" s="1"/>
  <c r="E61" i="23" a="1"/>
  <c r="E61" i="23" s="1"/>
  <c r="F59" i="23" a="1"/>
  <c r="F59" i="23" s="1"/>
  <c r="F48" i="23" a="1"/>
  <c r="F48" i="23" s="1"/>
  <c r="D44" i="23" a="1"/>
  <c r="D44" i="23" s="1"/>
  <c r="E42" i="23" a="1"/>
  <c r="E42" i="23" s="1"/>
  <c r="E64" i="23" a="1"/>
  <c r="E64" i="23" s="1"/>
  <c r="F62" i="23" a="1"/>
  <c r="F62" i="23" s="1"/>
  <c r="F57" i="23" a="1"/>
  <c r="F57" i="23" s="1"/>
  <c r="D54" i="23" a="1"/>
  <c r="D54" i="23" s="1"/>
  <c r="D53" i="23" a="1"/>
  <c r="D53" i="23" s="1"/>
  <c r="E67" i="23" a="1"/>
  <c r="E67" i="23" s="1"/>
  <c r="F65" i="23" a="1"/>
  <c r="F65" i="23" s="1"/>
  <c r="D61" i="23" a="1"/>
  <c r="D61" i="23" s="1"/>
  <c r="E59" i="23" a="1"/>
  <c r="E59" i="23" s="1"/>
  <c r="E48" i="23" a="1"/>
  <c r="E48" i="23" s="1"/>
  <c r="D42" i="23" a="1"/>
  <c r="D42" i="23" s="1"/>
  <c r="F68" i="23" a="1"/>
  <c r="F68" i="23" s="1"/>
  <c r="D64" i="23" a="1"/>
  <c r="D64" i="23" s="1"/>
  <c r="E62" i="23" a="1"/>
  <c r="E62" i="23" s="1"/>
  <c r="F60" i="23" a="1"/>
  <c r="F60" i="23" s="1"/>
  <c r="E57" i="23" a="1"/>
  <c r="E57" i="23" s="1"/>
  <c r="E51" i="23" a="1"/>
  <c r="E51" i="23" s="1"/>
  <c r="F49" i="23" a="1"/>
  <c r="F49" i="23" s="1"/>
  <c r="D45" i="23" a="1"/>
  <c r="D45" i="23" s="1"/>
  <c r="D67" i="23" a="1"/>
  <c r="D67" i="23" s="1"/>
  <c r="E65" i="23" a="1"/>
  <c r="E65" i="23" s="1"/>
  <c r="F63" i="23" a="1"/>
  <c r="F63" i="23" s="1"/>
  <c r="D59" i="23" a="1"/>
  <c r="D59" i="23" s="1"/>
  <c r="D48" i="23" a="1"/>
  <c r="D48" i="23" s="1"/>
  <c r="F44" i="23" a="1"/>
  <c r="F44" i="23" s="1"/>
  <c r="E68" i="23" a="1"/>
  <c r="E68" i="23" s="1"/>
  <c r="D62" i="23" a="1"/>
  <c r="D62" i="23" s="1"/>
  <c r="E60" i="23" a="1"/>
  <c r="E60" i="23" s="1"/>
  <c r="D57" i="23" a="1"/>
  <c r="D57" i="23" s="1"/>
  <c r="F54" i="23" a="1"/>
  <c r="F54" i="23" s="1"/>
  <c r="F53" i="23" a="1"/>
  <c r="F53" i="23" s="1"/>
  <c r="D65" i="23" a="1"/>
  <c r="D65" i="23" s="1"/>
  <c r="E63" i="23" a="1"/>
  <c r="E63" i="23" s="1"/>
  <c r="F61" i="23" a="1"/>
  <c r="F61" i="23" s="1"/>
  <c r="E44" i="23" a="1"/>
  <c r="E44" i="23" s="1"/>
  <c r="F42" i="23" a="1"/>
  <c r="F42" i="23" s="1"/>
  <c r="E41" i="23" a="1"/>
  <c r="E41" i="23" s="1"/>
  <c r="D60" i="23" a="1"/>
  <c r="D60" i="23" s="1"/>
  <c r="E53" i="23" a="1"/>
  <c r="E53" i="23" s="1"/>
  <c r="D41" i="23" a="1"/>
  <c r="D41" i="23" s="1"/>
  <c r="F45" i="23" a="1"/>
  <c r="F45" i="23" s="1"/>
  <c r="F43" i="23" a="1"/>
  <c r="F43" i="23" s="1"/>
  <c r="F52" i="23" a="1"/>
  <c r="F52" i="23" s="1"/>
  <c r="F51" i="23" a="1"/>
  <c r="F51" i="23" s="1"/>
  <c r="E49" i="23" a="1"/>
  <c r="E49" i="23" s="1"/>
  <c r="E45" i="23" a="1"/>
  <c r="E45" i="23" s="1"/>
  <c r="E43" i="23" a="1"/>
  <c r="E43" i="23" s="1"/>
  <c r="F40" i="23" a="1"/>
  <c r="F40" i="23" s="1"/>
  <c r="D68" i="23" a="1"/>
  <c r="D68" i="23" s="1"/>
  <c r="E52" i="23" a="1"/>
  <c r="E52" i="23" s="1"/>
  <c r="D51" i="23" a="1"/>
  <c r="D51" i="23" s="1"/>
  <c r="D49" i="23" a="1"/>
  <c r="D49" i="23" s="1"/>
  <c r="D43" i="23" a="1"/>
  <c r="D43" i="23" s="1"/>
  <c r="E40" i="23" a="1"/>
  <c r="E40" i="23" s="1"/>
  <c r="D52" i="23" a="1"/>
  <c r="D52" i="23" s="1"/>
  <c r="D40" i="23" a="1"/>
  <c r="D40" i="23" s="1"/>
  <c r="E54" i="23" a="1"/>
  <c r="E54" i="23" s="1"/>
  <c r="F41" i="23" a="1"/>
  <c r="F41" i="23" s="1"/>
  <c r="J45" i="23" a="1"/>
  <c r="J45" i="23" s="1"/>
  <c r="J40" i="23" a="1"/>
  <c r="J40" i="23" s="1"/>
  <c r="K64" i="23" a="1"/>
  <c r="K64" i="23" s="1"/>
  <c r="F64" i="23" a="1"/>
  <c r="F64" i="23" s="1"/>
  <c r="K43" i="23" a="1"/>
  <c r="K43" i="23" s="1"/>
  <c r="K45" i="23" a="1"/>
  <c r="K45" i="23" s="1"/>
  <c r="L49" i="23" a="1"/>
  <c r="L49" i="23" s="1"/>
  <c r="L51" i="23" a="1"/>
  <c r="L51" i="23" s="1"/>
  <c r="L57" i="23" a="1"/>
  <c r="L57" i="23" s="1"/>
  <c r="I41" i="23" a="1"/>
  <c r="I41" i="23" s="1"/>
  <c r="K67" i="23" a="1"/>
  <c r="K67" i="23" s="1"/>
  <c r="L65" i="23" a="1"/>
  <c r="L65" i="23" s="1"/>
  <c r="I63" i="23" a="1"/>
  <c r="I63" i="23" s="1"/>
  <c r="J61" i="23" a="1"/>
  <c r="J61" i="23" s="1"/>
  <c r="K59" i="23" a="1"/>
  <c r="K59" i="23" s="1"/>
  <c r="K48" i="23" a="1"/>
  <c r="K48" i="23" s="1"/>
  <c r="I44" i="23" a="1"/>
  <c r="I44" i="23" s="1"/>
  <c r="J42" i="23" a="1"/>
  <c r="J42" i="23" s="1"/>
  <c r="L68" i="23" a="1"/>
  <c r="L68" i="23" s="1"/>
  <c r="J64" i="23" a="1"/>
  <c r="J64" i="23" s="1"/>
  <c r="K62" i="23" a="1"/>
  <c r="K62" i="23" s="1"/>
  <c r="L60" i="23" a="1"/>
  <c r="L60" i="23" s="1"/>
  <c r="K57" i="23" a="1"/>
  <c r="K57" i="23" s="1"/>
  <c r="I54" i="23" a="1"/>
  <c r="I54" i="23" s="1"/>
  <c r="I53" i="23" a="1"/>
  <c r="I53" i="23" s="1"/>
  <c r="I52" i="23" a="1"/>
  <c r="I52" i="23" s="1"/>
  <c r="J67" i="23" a="1"/>
  <c r="J67" i="23" s="1"/>
  <c r="K65" i="23" a="1"/>
  <c r="K65" i="23" s="1"/>
  <c r="L63" i="23" a="1"/>
  <c r="L63" i="23" s="1"/>
  <c r="I61" i="23" a="1"/>
  <c r="I61" i="23" s="1"/>
  <c r="J59" i="23" a="1"/>
  <c r="J59" i="23" s="1"/>
  <c r="J48" i="23" a="1"/>
  <c r="J48" i="23" s="1"/>
  <c r="L44" i="23" a="1"/>
  <c r="L44" i="23" s="1"/>
  <c r="I42" i="23" a="1"/>
  <c r="I42" i="23" s="1"/>
  <c r="K68" i="23" a="1"/>
  <c r="K68" i="23" s="1"/>
  <c r="I64" i="23" a="1"/>
  <c r="I64" i="23" s="1"/>
  <c r="J62" i="23" a="1"/>
  <c r="J62" i="23" s="1"/>
  <c r="K60" i="23" a="1"/>
  <c r="K60" i="23" s="1"/>
  <c r="J57" i="23" a="1"/>
  <c r="J57" i="23" s="1"/>
  <c r="L54" i="23" a="1"/>
  <c r="L54" i="23" s="1"/>
  <c r="L53" i="23" a="1"/>
  <c r="L53" i="23" s="1"/>
  <c r="L52" i="23" a="1"/>
  <c r="L52" i="23" s="1"/>
  <c r="J51" i="23" a="1"/>
  <c r="J51" i="23" s="1"/>
  <c r="K49" i="23" a="1"/>
  <c r="K49" i="23" s="1"/>
  <c r="I45" i="23" a="1"/>
  <c r="I45" i="23" s="1"/>
  <c r="J43" i="23" a="1"/>
  <c r="J43" i="23" s="1"/>
  <c r="I67" i="23" a="1"/>
  <c r="I67" i="23" s="1"/>
  <c r="J65" i="23" a="1"/>
  <c r="J65" i="23" s="1"/>
  <c r="K63" i="23" a="1"/>
  <c r="K63" i="23" s="1"/>
  <c r="L61" i="23" a="1"/>
  <c r="L61" i="23" s="1"/>
  <c r="I59" i="23" a="1"/>
  <c r="I59" i="23" s="1"/>
  <c r="I48" i="23" a="1"/>
  <c r="I48" i="23" s="1"/>
  <c r="K44" i="23" a="1"/>
  <c r="K44" i="23" s="1"/>
  <c r="L42" i="23" a="1"/>
  <c r="L42" i="23" s="1"/>
  <c r="J68" i="23" a="1"/>
  <c r="J68" i="23" s="1"/>
  <c r="L64" i="23" a="1"/>
  <c r="L64" i="23" s="1"/>
  <c r="I62" i="23" a="1"/>
  <c r="I62" i="23" s="1"/>
  <c r="J60" i="23" a="1"/>
  <c r="J60" i="23" s="1"/>
  <c r="I57" i="23" a="1"/>
  <c r="I57" i="23" s="1"/>
  <c r="K54" i="23" a="1"/>
  <c r="K54" i="23" s="1"/>
  <c r="K53" i="23" a="1"/>
  <c r="K53" i="23" s="1"/>
  <c r="K52" i="23" a="1"/>
  <c r="K52" i="23" s="1"/>
  <c r="L67" i="23" a="1"/>
  <c r="L67" i="23" s="1"/>
  <c r="I65" i="23" a="1"/>
  <c r="I65" i="23" s="1"/>
  <c r="J63" i="23" a="1"/>
  <c r="J63" i="23" s="1"/>
  <c r="K61" i="23" a="1"/>
  <c r="K61" i="23" s="1"/>
  <c r="L59" i="23" a="1"/>
  <c r="L59" i="23" s="1"/>
  <c r="L48" i="23" a="1"/>
  <c r="L48" i="23" s="1"/>
  <c r="J44" i="23" a="1"/>
  <c r="J44" i="23" s="1"/>
  <c r="K42" i="23" a="1"/>
  <c r="K42" i="23" s="1"/>
  <c r="J41" i="23" a="1"/>
  <c r="J41" i="23" s="1"/>
  <c r="I68" i="23" a="1"/>
  <c r="I68" i="23" s="1"/>
  <c r="J52" i="23" a="1"/>
  <c r="J52" i="23" s="1"/>
  <c r="L62" i="23" a="1"/>
  <c r="L62" i="23" s="1"/>
  <c r="I49" i="23" a="1"/>
  <c r="I49" i="23" s="1"/>
  <c r="I51" i="23" a="1"/>
  <c r="I51" i="23" s="1"/>
  <c r="J49" i="23" a="1"/>
  <c r="J49" i="23" s="1"/>
  <c r="K51" i="23" a="1"/>
  <c r="K51" i="23" s="1"/>
  <c r="J53" i="23" a="1"/>
  <c r="J53" i="23" s="1"/>
  <c r="I60" i="23" a="1"/>
  <c r="I60" i="23" s="1"/>
  <c r="L51" i="22" a="1"/>
  <c r="L51" i="22" s="1"/>
  <c r="I49" i="22" a="1"/>
  <c r="I49" i="22" s="1"/>
  <c r="K51" i="22" a="1"/>
  <c r="K51" i="22" s="1"/>
  <c r="L48" i="22" a="1"/>
  <c r="L48" i="22" s="1"/>
  <c r="K48" i="22" a="1"/>
  <c r="K48" i="22" s="1"/>
  <c r="I51" i="22" a="1"/>
  <c r="I51" i="22" s="1"/>
  <c r="J48" i="22" a="1"/>
  <c r="J48" i="22" s="1"/>
  <c r="I48" i="22" a="1"/>
  <c r="I48" i="22" s="1"/>
  <c r="L45" i="22" a="1"/>
  <c r="L45" i="22" s="1"/>
  <c r="J49" i="22" a="1"/>
  <c r="J49" i="22" s="1"/>
  <c r="J45" i="22" a="1"/>
  <c r="J45" i="22" s="1"/>
  <c r="I45" i="22" a="1"/>
  <c r="I45" i="22" s="1"/>
  <c r="L43" i="22" a="1"/>
  <c r="L43" i="22" s="1"/>
  <c r="I43" i="22" a="1"/>
  <c r="I43" i="22" s="1"/>
  <c r="L44" i="22" a="1"/>
  <c r="L44" i="22" s="1"/>
  <c r="K44" i="22" a="1"/>
  <c r="K44" i="22" s="1"/>
  <c r="J44" i="22" a="1"/>
  <c r="J44" i="22" s="1"/>
  <c r="I44" i="22" a="1"/>
  <c r="I44" i="22" s="1"/>
  <c r="Q2" i="22"/>
  <c r="F2" i="22"/>
  <c r="Z2" i="22"/>
  <c r="Z57" i="22"/>
  <c r="Z40" i="22"/>
  <c r="L4" i="21"/>
  <c r="K4" i="21"/>
  <c r="F2" i="21"/>
  <c r="Z40" i="21"/>
  <c r="Z57" i="21"/>
  <c r="Z22" i="21"/>
  <c r="I4" i="21"/>
  <c r="Q2" i="21"/>
  <c r="J4" i="21"/>
  <c r="AM5" i="8"/>
  <c r="AM6" i="8"/>
  <c r="AM7" i="8"/>
  <c r="AM8" i="8"/>
  <c r="AM9" i="8"/>
  <c r="AM10" i="8"/>
  <c r="AM13" i="8"/>
  <c r="AM14" i="8"/>
  <c r="AM16" i="8"/>
  <c r="AM17" i="8"/>
  <c r="AM18" i="8"/>
  <c r="AM19" i="8"/>
  <c r="AM22" i="8"/>
  <c r="AM24" i="8"/>
  <c r="AM25" i="8"/>
  <c r="AM26" i="8"/>
  <c r="AM27" i="8"/>
  <c r="AM28" i="8"/>
  <c r="AM29" i="8"/>
  <c r="AM30" i="8"/>
  <c r="AM32" i="8"/>
  <c r="AM33" i="8"/>
  <c r="AA40" i="23" l="1"/>
  <c r="AA57" i="23"/>
  <c r="AA22" i="23"/>
  <c r="AA2" i="23"/>
  <c r="L41" i="23" a="1"/>
  <c r="L41" i="23" s="1"/>
  <c r="L45" i="23" a="1"/>
  <c r="L45" i="23" s="1"/>
  <c r="L40" i="23" a="1"/>
  <c r="L40" i="23" s="1"/>
  <c r="L43" i="23" a="1"/>
  <c r="L43" i="23" s="1"/>
  <c r="R2" i="23"/>
  <c r="G2" i="23"/>
  <c r="AA57" i="22"/>
  <c r="AA40" i="22"/>
  <c r="AA22" i="22"/>
  <c r="AA2" i="22"/>
  <c r="G2" i="22"/>
  <c r="R2" i="22"/>
  <c r="G2" i="21"/>
  <c r="R2" i="21"/>
  <c r="AA57" i="21"/>
  <c r="AA22" i="21"/>
  <c r="AA40" i="21"/>
  <c r="AA2" i="21"/>
  <c r="AO3" i="1"/>
  <c r="AO4" i="1"/>
  <c r="AO5" i="1"/>
  <c r="AO6" i="1"/>
  <c r="AO7" i="1"/>
  <c r="AO8" i="1"/>
  <c r="AO10" i="1"/>
  <c r="AO12" i="1"/>
  <c r="AO13" i="1"/>
  <c r="AO14" i="1"/>
  <c r="AO15" i="1"/>
  <c r="AO16" i="1"/>
  <c r="AO17" i="1"/>
  <c r="AO18" i="1"/>
  <c r="AO19" i="1"/>
  <c r="AO21" i="1"/>
  <c r="AO23" i="1"/>
  <c r="AO24" i="1"/>
  <c r="AO25" i="1"/>
  <c r="AO26" i="1"/>
  <c r="AO27" i="1"/>
  <c r="AO28" i="1"/>
  <c r="AO29" i="1"/>
  <c r="AO30" i="1"/>
  <c r="AO32" i="1"/>
  <c r="AO34" i="1"/>
  <c r="AO35" i="1"/>
  <c r="AO36" i="1"/>
  <c r="AO37" i="1"/>
  <c r="AO38" i="1"/>
  <c r="AO39" i="1"/>
  <c r="AO40" i="1"/>
  <c r="AO41" i="1"/>
  <c r="AO43" i="1"/>
  <c r="AO45" i="1"/>
  <c r="AO46" i="1"/>
  <c r="AO47" i="1"/>
  <c r="AO48" i="1"/>
  <c r="AO49" i="1"/>
  <c r="AO50" i="1"/>
  <c r="AO51" i="1"/>
  <c r="AO52" i="1"/>
  <c r="AO54" i="1"/>
  <c r="AO56" i="1"/>
  <c r="AO57" i="1"/>
  <c r="AO58" i="1"/>
  <c r="AO59" i="1"/>
  <c r="AO60" i="1"/>
  <c r="AO61" i="1"/>
  <c r="AO62" i="1"/>
  <c r="AO63" i="1"/>
  <c r="AO65" i="1"/>
  <c r="AO67" i="1"/>
  <c r="AO68" i="1"/>
  <c r="AO69" i="1"/>
  <c r="AO70" i="1"/>
  <c r="AO71" i="1"/>
  <c r="AO72" i="1"/>
  <c r="AO73" i="1"/>
  <c r="AO74" i="1"/>
  <c r="AO76" i="1"/>
  <c r="AO78" i="1"/>
  <c r="AO79" i="1"/>
  <c r="AO80" i="1"/>
  <c r="AO81" i="1"/>
  <c r="AO82" i="1"/>
  <c r="AO83" i="1"/>
  <c r="AO84" i="1"/>
  <c r="AO85" i="1"/>
  <c r="AO87" i="1"/>
  <c r="AO89" i="1"/>
  <c r="AO90" i="1"/>
  <c r="AO91" i="1"/>
  <c r="AO92" i="1"/>
  <c r="AO93" i="1"/>
  <c r="AO94" i="1"/>
  <c r="AO95" i="1"/>
  <c r="AO96" i="1"/>
  <c r="AO98" i="1"/>
  <c r="AO100" i="1"/>
  <c r="AO101" i="1"/>
  <c r="AO102" i="1"/>
  <c r="AO103" i="1"/>
  <c r="AO104" i="1"/>
  <c r="AO105" i="1"/>
  <c r="AO106" i="1"/>
  <c r="AO107" i="1"/>
  <c r="AO109" i="1"/>
  <c r="AO111" i="1"/>
  <c r="AO112" i="1"/>
  <c r="AO113" i="1"/>
  <c r="AO114" i="1"/>
  <c r="AO115" i="1"/>
  <c r="AO116" i="1"/>
  <c r="AO117" i="1"/>
  <c r="AO118" i="1"/>
  <c r="AO120" i="1"/>
  <c r="AO122" i="1"/>
  <c r="AO123" i="1"/>
  <c r="AO124" i="1"/>
  <c r="AO125" i="1"/>
  <c r="AO126" i="1"/>
  <c r="AO127" i="1"/>
  <c r="AO128" i="1"/>
  <c r="AO129" i="1"/>
  <c r="AO131" i="1"/>
  <c r="AO133" i="1"/>
  <c r="AO134" i="1"/>
  <c r="AO135" i="1"/>
  <c r="AO136" i="1"/>
  <c r="AO137" i="1"/>
  <c r="AO138" i="1"/>
  <c r="AO139" i="1"/>
  <c r="AO140" i="1"/>
  <c r="AO142" i="1"/>
  <c r="AO144" i="1"/>
  <c r="AO145" i="1"/>
  <c r="AO146" i="1"/>
  <c r="AO147" i="1"/>
  <c r="AO148" i="1"/>
  <c r="AO149" i="1"/>
  <c r="AO150" i="1"/>
  <c r="AO151" i="1"/>
  <c r="AO153" i="1"/>
  <c r="AO155" i="1"/>
  <c r="AO156" i="1"/>
  <c r="AO157" i="1"/>
  <c r="AO158" i="1"/>
  <c r="AO159" i="1"/>
  <c r="AO160" i="1"/>
  <c r="AO161" i="1"/>
  <c r="AO162" i="1"/>
  <c r="AO164" i="1"/>
  <c r="AO166" i="1"/>
  <c r="AO167" i="1"/>
  <c r="AO168" i="1"/>
  <c r="AO169" i="1"/>
  <c r="AO170" i="1"/>
  <c r="AO171" i="1"/>
  <c r="AO172" i="1"/>
  <c r="AO173" i="1"/>
  <c r="AO175" i="1"/>
  <c r="AO177" i="1"/>
  <c r="AO178" i="1"/>
  <c r="AO179" i="1"/>
  <c r="AO180" i="1"/>
  <c r="AO181" i="1"/>
  <c r="AO182" i="1"/>
  <c r="AO183" i="1"/>
  <c r="AO184" i="1"/>
  <c r="AO186" i="1"/>
  <c r="AO188" i="1"/>
  <c r="AO189" i="1"/>
  <c r="AO190" i="1"/>
  <c r="AO191" i="1"/>
  <c r="AO192" i="1"/>
  <c r="AO193" i="1"/>
  <c r="AO194" i="1"/>
  <c r="AO195" i="1"/>
  <c r="AO197" i="1"/>
  <c r="AO199" i="1"/>
  <c r="AO200" i="1"/>
  <c r="AO201" i="1"/>
  <c r="AO202" i="1"/>
  <c r="AO203" i="1"/>
  <c r="AO204" i="1"/>
  <c r="AO205" i="1"/>
  <c r="AO206" i="1"/>
  <c r="AO208" i="1"/>
  <c r="AO210" i="1"/>
  <c r="AO211" i="1"/>
  <c r="AO212" i="1"/>
  <c r="AO213" i="1"/>
  <c r="AO214" i="1"/>
  <c r="AO215" i="1"/>
  <c r="AO216" i="1"/>
  <c r="AO217" i="1"/>
  <c r="AO219" i="1"/>
  <c r="AO221" i="1"/>
  <c r="AO222" i="1"/>
  <c r="AO223" i="1"/>
  <c r="AO224" i="1"/>
  <c r="AO225" i="1"/>
  <c r="AO226" i="1"/>
  <c r="AO227" i="1"/>
  <c r="AO228" i="1"/>
  <c r="AO230" i="1"/>
  <c r="AO232" i="1"/>
  <c r="AO233" i="1"/>
  <c r="AO234" i="1"/>
  <c r="AO235" i="1"/>
  <c r="AO236" i="1"/>
  <c r="AO237" i="1"/>
  <c r="AO238" i="1"/>
  <c r="AO239" i="1"/>
  <c r="AO241" i="1"/>
  <c r="AO243" i="1"/>
  <c r="AO244" i="1"/>
  <c r="AO245" i="1"/>
  <c r="AO246" i="1"/>
  <c r="AO247" i="1"/>
  <c r="AO248" i="1"/>
  <c r="AO249" i="1"/>
  <c r="AO250" i="1"/>
  <c r="AO252" i="1"/>
  <c r="AO254" i="1"/>
  <c r="AO255" i="1"/>
  <c r="AO256" i="1"/>
  <c r="AO257" i="1"/>
  <c r="AO258" i="1"/>
  <c r="AO259" i="1"/>
  <c r="AO260" i="1"/>
  <c r="AO261" i="1"/>
  <c r="AO263" i="1"/>
  <c r="AO265" i="1"/>
  <c r="AO266" i="1"/>
  <c r="AO267" i="1"/>
  <c r="AO268" i="1"/>
  <c r="AO269" i="1"/>
  <c r="AO270" i="1"/>
  <c r="AO271" i="1"/>
  <c r="AO272" i="1"/>
  <c r="AO274" i="1"/>
  <c r="AO276" i="1"/>
  <c r="AO277" i="1"/>
  <c r="AO278" i="1"/>
  <c r="AO279" i="1"/>
  <c r="AO280" i="1"/>
  <c r="AO281" i="1"/>
  <c r="AO282" i="1"/>
  <c r="AO283" i="1"/>
  <c r="AO285" i="1"/>
  <c r="AO287" i="1"/>
  <c r="AO288" i="1"/>
  <c r="AO289" i="1"/>
  <c r="AO290" i="1"/>
  <c r="AO291" i="1"/>
  <c r="AO292" i="1"/>
  <c r="AO293" i="1"/>
  <c r="AO294" i="1"/>
  <c r="AO296" i="1"/>
  <c r="AO298" i="1"/>
  <c r="AO299" i="1"/>
  <c r="AO300" i="1"/>
  <c r="AO301" i="1"/>
  <c r="AO302" i="1"/>
  <c r="AO303" i="1"/>
  <c r="AO304" i="1"/>
  <c r="AO305" i="1"/>
  <c r="AO307" i="1"/>
  <c r="AO309" i="1"/>
  <c r="AO310" i="1"/>
  <c r="AO311" i="1"/>
  <c r="AO312" i="1"/>
  <c r="AO313" i="1"/>
  <c r="AO314" i="1"/>
  <c r="AO315" i="1"/>
  <c r="AO316" i="1"/>
  <c r="AO318" i="1"/>
  <c r="AO320" i="1"/>
  <c r="AO321" i="1"/>
  <c r="AO322" i="1"/>
  <c r="AO323" i="1"/>
  <c r="AO324" i="1"/>
  <c r="AO325" i="1"/>
  <c r="AO326" i="1"/>
  <c r="AO327" i="1"/>
  <c r="AO329" i="1"/>
  <c r="AO331" i="1"/>
  <c r="AO332" i="1"/>
  <c r="AO333" i="1"/>
  <c r="AO334" i="1"/>
  <c r="AO335" i="1"/>
  <c r="AO336" i="1"/>
  <c r="AO337" i="1"/>
  <c r="AO338" i="1"/>
  <c r="AO340" i="1"/>
  <c r="AO342" i="1"/>
  <c r="AO2" i="1"/>
  <c r="AN31" i="1"/>
  <c r="AN33" i="1"/>
  <c r="AN42" i="1"/>
  <c r="AN44" i="1"/>
  <c r="AN53" i="1"/>
  <c r="AN55" i="1"/>
  <c r="AN64" i="1"/>
  <c r="AN66" i="1"/>
  <c r="AN75" i="1"/>
  <c r="AN77" i="1"/>
  <c r="AN86" i="1"/>
  <c r="AN88" i="1"/>
  <c r="AN97" i="1"/>
  <c r="AN99" i="1"/>
  <c r="AN108" i="1"/>
  <c r="AN110" i="1"/>
  <c r="AN119" i="1"/>
  <c r="AN121" i="1"/>
  <c r="AN130" i="1"/>
  <c r="AN132" i="1"/>
  <c r="AN141" i="1"/>
  <c r="AN143" i="1"/>
  <c r="AN152" i="1"/>
  <c r="AN154" i="1"/>
  <c r="AN163" i="1"/>
  <c r="AN165" i="1"/>
  <c r="AN174" i="1"/>
  <c r="AN176" i="1"/>
  <c r="AN185" i="1"/>
  <c r="AN187" i="1"/>
  <c r="AN196" i="1"/>
  <c r="AN198" i="1"/>
  <c r="AN207" i="1"/>
  <c r="AN209" i="1"/>
  <c r="AN218" i="1"/>
  <c r="AN220" i="1"/>
  <c r="AN229" i="1"/>
  <c r="AN231" i="1"/>
  <c r="AN240" i="1"/>
  <c r="AN242" i="1"/>
  <c r="AN251" i="1"/>
  <c r="AN253" i="1"/>
  <c r="AN262" i="1"/>
  <c r="AN264" i="1"/>
  <c r="AN273" i="1"/>
  <c r="AN275" i="1"/>
  <c r="AN284" i="1"/>
  <c r="AN286" i="1"/>
  <c r="AN295" i="1"/>
  <c r="AN297" i="1"/>
  <c r="AN306" i="1"/>
  <c r="AN308" i="1"/>
  <c r="AN317" i="1"/>
  <c r="AN319" i="1"/>
  <c r="AN328" i="1"/>
  <c r="AN330" i="1"/>
  <c r="AN339" i="1"/>
  <c r="AN341" i="1"/>
  <c r="AN9" i="1"/>
  <c r="AN11" i="1"/>
  <c r="AN20" i="1"/>
  <c r="AN22" i="1"/>
  <c r="S2" i="23" l="1"/>
  <c r="G67" i="23" a="1"/>
  <c r="G67" i="23" s="1"/>
  <c r="G49" i="23" a="1"/>
  <c r="G49" i="23" s="1"/>
  <c r="G68" i="23" a="1"/>
  <c r="G68" i="23" s="1"/>
  <c r="G54" i="23" a="1"/>
  <c r="G54" i="23" s="1"/>
  <c r="G42" i="23" a="1"/>
  <c r="G42" i="23" s="1"/>
  <c r="G45" i="23" a="1"/>
  <c r="G45" i="23" s="1"/>
  <c r="G53" i="23" a="1"/>
  <c r="G53" i="23" s="1"/>
  <c r="G57" i="23" a="1"/>
  <c r="G57" i="23" s="1"/>
  <c r="G43" i="23" a="1"/>
  <c r="G43" i="23" s="1"/>
  <c r="G52" i="23" a="1"/>
  <c r="G52" i="23" s="1"/>
  <c r="G61" i="23" a="1"/>
  <c r="G61" i="23" s="1"/>
  <c r="G59" i="23" a="1"/>
  <c r="G59" i="23" s="1"/>
  <c r="G40" i="23" a="1"/>
  <c r="G40" i="23" s="1"/>
  <c r="G44" i="23" a="1"/>
  <c r="G44" i="23" s="1"/>
  <c r="G62" i="23" a="1"/>
  <c r="G62" i="23" s="1"/>
  <c r="G41" i="23" a="1"/>
  <c r="G41" i="23" s="1"/>
  <c r="G65" i="23" a="1"/>
  <c r="G65" i="23" s="1"/>
  <c r="G63" i="23" a="1"/>
  <c r="G63" i="23" s="1"/>
  <c r="G64" i="23" a="1"/>
  <c r="G64" i="23" s="1"/>
  <c r="G51" i="23" a="1"/>
  <c r="G51" i="23" s="1"/>
  <c r="G60" i="23" a="1"/>
  <c r="G60" i="23" s="1"/>
  <c r="G48" i="23" a="1"/>
  <c r="G48" i="23" s="1"/>
  <c r="AB57" i="23"/>
  <c r="AB40" i="23"/>
  <c r="AB22" i="23"/>
  <c r="AB2" i="23"/>
  <c r="S2" i="22"/>
  <c r="AB57" i="22"/>
  <c r="AB40" i="22"/>
  <c r="AB22" i="22"/>
  <c r="AB2" i="22"/>
  <c r="AB57" i="21"/>
  <c r="AB40" i="21"/>
  <c r="AB22" i="21"/>
  <c r="AB2" i="21"/>
  <c r="S2" i="2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" i="9"/>
  <c r="AC40" i="23" l="1"/>
  <c r="AC57" i="23"/>
  <c r="AC22" i="23"/>
  <c r="AC2" i="23"/>
  <c r="AC57" i="22"/>
  <c r="AC40" i="22"/>
  <c r="AC22" i="22"/>
  <c r="AC2" i="22"/>
  <c r="AC57" i="21"/>
  <c r="AC40" i="21"/>
  <c r="AC2" i="21"/>
  <c r="AC22" i="21"/>
  <c r="AH324" i="9"/>
  <c r="AH323" i="9"/>
  <c r="AH321" i="9"/>
  <c r="AH320" i="9"/>
  <c r="AH319" i="9"/>
  <c r="AH317" i="9"/>
  <c r="AH315" i="9"/>
  <c r="AH313" i="9"/>
  <c r="AH312" i="9"/>
  <c r="AH310" i="9"/>
  <c r="AH309" i="9"/>
  <c r="AH308" i="9"/>
  <c r="AH306" i="9"/>
  <c r="AH304" i="9"/>
  <c r="AH292" i="9"/>
  <c r="AH291" i="9"/>
  <c r="AH289" i="9"/>
  <c r="AH288" i="9"/>
  <c r="AH287" i="9"/>
  <c r="AH285" i="9"/>
  <c r="AH283" i="9"/>
  <c r="AH281" i="9"/>
  <c r="AH280" i="9"/>
  <c r="AH278" i="9"/>
  <c r="AH277" i="9"/>
  <c r="AH276" i="9"/>
  <c r="AH274" i="9"/>
  <c r="AH272" i="9"/>
  <c r="AH270" i="9"/>
  <c r="AH269" i="9"/>
  <c r="AH267" i="9"/>
  <c r="AH266" i="9"/>
  <c r="AH265" i="9"/>
  <c r="AH263" i="9"/>
  <c r="AH261" i="9"/>
  <c r="AH259" i="9"/>
  <c r="AH258" i="9"/>
  <c r="AH256" i="9"/>
  <c r="AH255" i="9"/>
  <c r="AH254" i="9"/>
  <c r="AH252" i="9"/>
  <c r="AH250" i="9"/>
  <c r="AH248" i="9"/>
  <c r="AH247" i="9"/>
  <c r="AH245" i="9"/>
  <c r="AH244" i="9"/>
  <c r="AH243" i="9"/>
  <c r="AH241" i="9"/>
  <c r="AH239" i="9"/>
  <c r="AH237" i="9"/>
  <c r="AH236" i="9"/>
  <c r="AH234" i="9"/>
  <c r="AH233" i="9"/>
  <c r="AH232" i="9"/>
  <c r="AH230" i="9"/>
  <c r="AH228" i="9"/>
  <c r="AH226" i="9"/>
  <c r="AH225" i="9"/>
  <c r="AH223" i="9"/>
  <c r="AH222" i="9"/>
  <c r="AH221" i="9"/>
  <c r="AH219" i="9"/>
  <c r="AH217" i="9"/>
  <c r="AH205" i="9"/>
  <c r="AH204" i="9"/>
  <c r="AH202" i="9"/>
  <c r="AH201" i="9"/>
  <c r="AH200" i="9"/>
  <c r="AH198" i="9"/>
  <c r="AH196" i="9"/>
  <c r="AH174" i="9"/>
  <c r="AH173" i="9"/>
  <c r="AH171" i="9"/>
  <c r="AH170" i="9"/>
  <c r="AH169" i="9"/>
  <c r="AH167" i="9"/>
  <c r="AH165" i="9"/>
  <c r="AH163" i="9"/>
  <c r="AH162" i="9"/>
  <c r="AH160" i="9"/>
  <c r="AH159" i="9"/>
  <c r="AH158" i="9"/>
  <c r="AH156" i="9"/>
  <c r="AH154" i="9"/>
  <c r="AH152" i="9"/>
  <c r="AH151" i="9"/>
  <c r="AH149" i="9"/>
  <c r="AH148" i="9"/>
  <c r="AH147" i="9"/>
  <c r="AH145" i="9"/>
  <c r="AH143" i="9"/>
  <c r="AH131" i="9"/>
  <c r="AH130" i="9"/>
  <c r="AH128" i="9"/>
  <c r="AH127" i="9"/>
  <c r="AH126" i="9"/>
  <c r="AH124" i="9"/>
  <c r="AH122" i="9"/>
  <c r="AH110" i="9"/>
  <c r="AH109" i="9"/>
  <c r="AH107" i="9"/>
  <c r="AH106" i="9"/>
  <c r="AH105" i="9"/>
  <c r="AH103" i="9"/>
  <c r="AH101" i="9"/>
  <c r="AH99" i="9"/>
  <c r="AH98" i="9"/>
  <c r="AH96" i="9"/>
  <c r="AH95" i="9"/>
  <c r="AH94" i="9"/>
  <c r="AH92" i="9"/>
  <c r="AH90" i="9"/>
  <c r="AH68" i="9"/>
  <c r="AH67" i="9"/>
  <c r="AH65" i="9"/>
  <c r="AH64" i="9"/>
  <c r="AH63" i="9"/>
  <c r="AH61" i="9"/>
  <c r="AH59" i="9"/>
  <c r="AH57" i="9"/>
  <c r="AH56" i="9"/>
  <c r="AH54" i="9"/>
  <c r="AH53" i="9"/>
  <c r="AH52" i="9"/>
  <c r="AH50" i="9"/>
  <c r="AH48" i="9"/>
  <c r="AH46" i="9"/>
  <c r="AH45" i="9"/>
  <c r="AH43" i="9"/>
  <c r="AH42" i="9"/>
  <c r="AH41" i="9"/>
  <c r="AH39" i="9"/>
  <c r="AH37" i="9"/>
  <c r="AH35" i="9"/>
  <c r="AH34" i="9"/>
  <c r="AH32" i="9"/>
  <c r="AH31" i="9"/>
  <c r="AH30" i="9"/>
  <c r="AH28" i="9"/>
  <c r="AH26" i="9"/>
  <c r="AH24" i="9"/>
  <c r="AH23" i="9"/>
  <c r="AH21" i="9"/>
  <c r="AH20" i="9"/>
  <c r="AH19" i="9"/>
  <c r="AH17" i="9"/>
  <c r="AH15" i="9"/>
  <c r="AC324" i="9"/>
  <c r="AC323" i="9"/>
  <c r="AC322" i="9"/>
  <c r="AC321" i="9"/>
  <c r="AC320" i="9"/>
  <c r="AC319" i="9"/>
  <c r="AC318" i="9"/>
  <c r="AC317" i="9"/>
  <c r="AC316" i="9"/>
  <c r="AC315" i="9"/>
  <c r="AC313" i="9"/>
  <c r="AC312" i="9"/>
  <c r="AC311" i="9"/>
  <c r="AC310" i="9"/>
  <c r="AC309" i="9"/>
  <c r="AC308" i="9"/>
  <c r="AC307" i="9"/>
  <c r="AC306" i="9"/>
  <c r="AC305" i="9"/>
  <c r="AC304" i="9"/>
  <c r="AC292" i="9"/>
  <c r="AC291" i="9"/>
  <c r="AC290" i="9"/>
  <c r="AC289" i="9"/>
  <c r="AC288" i="9"/>
  <c r="AC287" i="9"/>
  <c r="AC286" i="9"/>
  <c r="AC285" i="9"/>
  <c r="AC284" i="9"/>
  <c r="AC283" i="9"/>
  <c r="AC281" i="9"/>
  <c r="AC280" i="9"/>
  <c r="AC279" i="9"/>
  <c r="AC278" i="9"/>
  <c r="AC277" i="9"/>
  <c r="AC276" i="9"/>
  <c r="AC275" i="9"/>
  <c r="AC274" i="9"/>
  <c r="AC273" i="9"/>
  <c r="AC272" i="9"/>
  <c r="AC270" i="9"/>
  <c r="AC269" i="9"/>
  <c r="AC268" i="9"/>
  <c r="AC267" i="9"/>
  <c r="AC266" i="9"/>
  <c r="AC265" i="9"/>
  <c r="AC264" i="9"/>
  <c r="AC263" i="9"/>
  <c r="AC262" i="9"/>
  <c r="AC261" i="9"/>
  <c r="AC259" i="9"/>
  <c r="AC258" i="9"/>
  <c r="AC257" i="9"/>
  <c r="AC256" i="9"/>
  <c r="AC255" i="9"/>
  <c r="AC254" i="9"/>
  <c r="AC253" i="9"/>
  <c r="AC252" i="9"/>
  <c r="AC251" i="9"/>
  <c r="AC250" i="9"/>
  <c r="AC248" i="9"/>
  <c r="AC247" i="9"/>
  <c r="AC246" i="9"/>
  <c r="AC245" i="9"/>
  <c r="AC244" i="9"/>
  <c r="AC243" i="9"/>
  <c r="AC242" i="9"/>
  <c r="AC241" i="9"/>
  <c r="AC240" i="9"/>
  <c r="AC239" i="9"/>
  <c r="AC237" i="9"/>
  <c r="AC236" i="9"/>
  <c r="AC235" i="9"/>
  <c r="AC234" i="9"/>
  <c r="AC233" i="9"/>
  <c r="AC232" i="9"/>
  <c r="AC231" i="9"/>
  <c r="AC230" i="9"/>
  <c r="AC229" i="9"/>
  <c r="AC228" i="9"/>
  <c r="AC226" i="9"/>
  <c r="AC225" i="9"/>
  <c r="AC224" i="9"/>
  <c r="AC223" i="9"/>
  <c r="AC222" i="9"/>
  <c r="AC221" i="9"/>
  <c r="AC220" i="9"/>
  <c r="AC219" i="9"/>
  <c r="AC218" i="9"/>
  <c r="AC217" i="9"/>
  <c r="AC205" i="9"/>
  <c r="AC204" i="9"/>
  <c r="AC203" i="9"/>
  <c r="AC202" i="9"/>
  <c r="AC201" i="9"/>
  <c r="AC200" i="9"/>
  <c r="AC199" i="9"/>
  <c r="AC198" i="9"/>
  <c r="AC197" i="9"/>
  <c r="AC196" i="9"/>
  <c r="AC174" i="9"/>
  <c r="AC173" i="9"/>
  <c r="AC172" i="9"/>
  <c r="AC171" i="9"/>
  <c r="AC170" i="9"/>
  <c r="AC169" i="9"/>
  <c r="AC168" i="9"/>
  <c r="AC167" i="9"/>
  <c r="AC166" i="9"/>
  <c r="AC165" i="9"/>
  <c r="AC163" i="9"/>
  <c r="AC162" i="9"/>
  <c r="AC161" i="9"/>
  <c r="AC160" i="9"/>
  <c r="AC159" i="9"/>
  <c r="AC158" i="9"/>
  <c r="AC157" i="9"/>
  <c r="AC156" i="9"/>
  <c r="AC155" i="9"/>
  <c r="AC154" i="9"/>
  <c r="AC152" i="9"/>
  <c r="AC151" i="9"/>
  <c r="AC150" i="9"/>
  <c r="AC149" i="9"/>
  <c r="AC148" i="9"/>
  <c r="AC147" i="9"/>
  <c r="AC146" i="9"/>
  <c r="AC145" i="9"/>
  <c r="AC144" i="9"/>
  <c r="AC143" i="9"/>
  <c r="AC131" i="9"/>
  <c r="AC130" i="9"/>
  <c r="AC129" i="9"/>
  <c r="AC128" i="9"/>
  <c r="AC127" i="9"/>
  <c r="AC126" i="9"/>
  <c r="AC125" i="9"/>
  <c r="AC124" i="9"/>
  <c r="AC123" i="9"/>
  <c r="AC122" i="9"/>
  <c r="AC110" i="9"/>
  <c r="AC109" i="9"/>
  <c r="AC108" i="9"/>
  <c r="AC107" i="9"/>
  <c r="AC106" i="9"/>
  <c r="AC105" i="9"/>
  <c r="AC104" i="9"/>
  <c r="AC103" i="9"/>
  <c r="AC102" i="9"/>
  <c r="AC101" i="9"/>
  <c r="AC99" i="9"/>
  <c r="AC98" i="9"/>
  <c r="AC97" i="9"/>
  <c r="AC96" i="9"/>
  <c r="AC95" i="9"/>
  <c r="AC94" i="9"/>
  <c r="AC93" i="9"/>
  <c r="AC92" i="9"/>
  <c r="AC91" i="9"/>
  <c r="AC90" i="9"/>
  <c r="AC68" i="9"/>
  <c r="AC67" i="9"/>
  <c r="AC66" i="9"/>
  <c r="AC65" i="9"/>
  <c r="AC64" i="9"/>
  <c r="AC63" i="9"/>
  <c r="AC62" i="9"/>
  <c r="AC61" i="9"/>
  <c r="AC60" i="9"/>
  <c r="AC59" i="9"/>
  <c r="AC57" i="9"/>
  <c r="AC56" i="9"/>
  <c r="AC55" i="9"/>
  <c r="AC54" i="9"/>
  <c r="AC53" i="9"/>
  <c r="AC52" i="9"/>
  <c r="AC51" i="9"/>
  <c r="AC50" i="9"/>
  <c r="AC49" i="9"/>
  <c r="AC48" i="9"/>
  <c r="AC46" i="9"/>
  <c r="AC45" i="9"/>
  <c r="AC44" i="9"/>
  <c r="AC43" i="9"/>
  <c r="AC42" i="9"/>
  <c r="AC41" i="9"/>
  <c r="AC40" i="9"/>
  <c r="AC39" i="9"/>
  <c r="AC38" i="9"/>
  <c r="AC37" i="9"/>
  <c r="AC35" i="9"/>
  <c r="AC34" i="9"/>
  <c r="AC33" i="9"/>
  <c r="AC32" i="9"/>
  <c r="AC31" i="9"/>
  <c r="AC30" i="9"/>
  <c r="AC29" i="9"/>
  <c r="AC28" i="9"/>
  <c r="AC27" i="9"/>
  <c r="AC26" i="9"/>
  <c r="AC24" i="9"/>
  <c r="AC23" i="9"/>
  <c r="AC22" i="9"/>
  <c r="AC21" i="9"/>
  <c r="AC20" i="9"/>
  <c r="AC19" i="9"/>
  <c r="AC18" i="9"/>
  <c r="AC17" i="9"/>
  <c r="AC16" i="9"/>
  <c r="AC15" i="9"/>
  <c r="X324" i="9"/>
  <c r="X323" i="9"/>
  <c r="X321" i="9"/>
  <c r="X320" i="9"/>
  <c r="X319" i="9"/>
  <c r="X317" i="9"/>
  <c r="X315" i="9"/>
  <c r="X313" i="9"/>
  <c r="X312" i="9"/>
  <c r="X310" i="9"/>
  <c r="X309" i="9"/>
  <c r="X308" i="9"/>
  <c r="X306" i="9"/>
  <c r="X304" i="9"/>
  <c r="X292" i="9"/>
  <c r="X291" i="9"/>
  <c r="X289" i="9"/>
  <c r="X288" i="9"/>
  <c r="X287" i="9"/>
  <c r="X285" i="9"/>
  <c r="X283" i="9"/>
  <c r="X281" i="9"/>
  <c r="X280" i="9"/>
  <c r="X278" i="9"/>
  <c r="X277" i="9"/>
  <c r="X276" i="9"/>
  <c r="X274" i="9"/>
  <c r="X272" i="9"/>
  <c r="X270" i="9"/>
  <c r="X269" i="9"/>
  <c r="X267" i="9"/>
  <c r="X266" i="9"/>
  <c r="X265" i="9"/>
  <c r="X263" i="9"/>
  <c r="X261" i="9"/>
  <c r="X259" i="9"/>
  <c r="X258" i="9"/>
  <c r="X256" i="9"/>
  <c r="X255" i="9"/>
  <c r="X254" i="9"/>
  <c r="X252" i="9"/>
  <c r="X250" i="9"/>
  <c r="X248" i="9"/>
  <c r="X247" i="9"/>
  <c r="X245" i="9"/>
  <c r="X244" i="9"/>
  <c r="X243" i="9"/>
  <c r="X241" i="9"/>
  <c r="X239" i="9"/>
  <c r="X237" i="9"/>
  <c r="X236" i="9"/>
  <c r="X234" i="9"/>
  <c r="X233" i="9"/>
  <c r="X232" i="9"/>
  <c r="X230" i="9"/>
  <c r="X228" i="9"/>
  <c r="X226" i="9"/>
  <c r="X225" i="9"/>
  <c r="X223" i="9"/>
  <c r="X222" i="9"/>
  <c r="X221" i="9"/>
  <c r="X219" i="9"/>
  <c r="X217" i="9"/>
  <c r="X205" i="9"/>
  <c r="X204" i="9"/>
  <c r="X202" i="9"/>
  <c r="X201" i="9"/>
  <c r="X200" i="9"/>
  <c r="X198" i="9"/>
  <c r="X196" i="9"/>
  <c r="X174" i="9"/>
  <c r="X173" i="9"/>
  <c r="X171" i="9"/>
  <c r="X170" i="9"/>
  <c r="X169" i="9"/>
  <c r="X167" i="9"/>
  <c r="X165" i="9"/>
  <c r="X163" i="9"/>
  <c r="X162" i="9"/>
  <c r="X160" i="9"/>
  <c r="X159" i="9"/>
  <c r="X158" i="9"/>
  <c r="X156" i="9"/>
  <c r="X154" i="9"/>
  <c r="X152" i="9"/>
  <c r="X151" i="9"/>
  <c r="X149" i="9"/>
  <c r="X148" i="9"/>
  <c r="X147" i="9"/>
  <c r="X145" i="9"/>
  <c r="X143" i="9"/>
  <c r="X131" i="9"/>
  <c r="X130" i="9"/>
  <c r="X128" i="9"/>
  <c r="X127" i="9"/>
  <c r="X126" i="9"/>
  <c r="X124" i="9"/>
  <c r="X122" i="9"/>
  <c r="X110" i="9"/>
  <c r="X109" i="9"/>
  <c r="X107" i="9"/>
  <c r="X106" i="9"/>
  <c r="X105" i="9"/>
  <c r="X103" i="9"/>
  <c r="X101" i="9"/>
  <c r="X99" i="9"/>
  <c r="X98" i="9"/>
  <c r="X96" i="9"/>
  <c r="X95" i="9"/>
  <c r="X94" i="9"/>
  <c r="X92" i="9"/>
  <c r="X90" i="9"/>
  <c r="X68" i="9"/>
  <c r="X67" i="9"/>
  <c r="X65" i="9"/>
  <c r="X64" i="9"/>
  <c r="X63" i="9"/>
  <c r="X61" i="9"/>
  <c r="X59" i="9"/>
  <c r="X57" i="9"/>
  <c r="X56" i="9"/>
  <c r="X54" i="9"/>
  <c r="X53" i="9"/>
  <c r="X52" i="9"/>
  <c r="X50" i="9"/>
  <c r="X48" i="9"/>
  <c r="X46" i="9"/>
  <c r="X45" i="9"/>
  <c r="X43" i="9"/>
  <c r="X42" i="9"/>
  <c r="X41" i="9"/>
  <c r="X39" i="9"/>
  <c r="X37" i="9"/>
  <c r="X35" i="9"/>
  <c r="X34" i="9"/>
  <c r="X32" i="9"/>
  <c r="X31" i="9"/>
  <c r="X30" i="9"/>
  <c r="X28" i="9"/>
  <c r="X26" i="9"/>
  <c r="X24" i="9"/>
  <c r="X23" i="9"/>
  <c r="X21" i="9"/>
  <c r="X20" i="9"/>
  <c r="X19" i="9"/>
  <c r="X17" i="9"/>
  <c r="X15" i="9"/>
  <c r="S324" i="9"/>
  <c r="S323" i="9"/>
  <c r="S322" i="9"/>
  <c r="S321" i="9"/>
  <c r="S320" i="9"/>
  <c r="S319" i="9"/>
  <c r="S318" i="9"/>
  <c r="S317" i="9"/>
  <c r="S316" i="9"/>
  <c r="S315" i="9"/>
  <c r="S313" i="9"/>
  <c r="S312" i="9"/>
  <c r="S311" i="9"/>
  <c r="S310" i="9"/>
  <c r="S309" i="9"/>
  <c r="S308" i="9"/>
  <c r="S307" i="9"/>
  <c r="S306" i="9"/>
  <c r="S305" i="9"/>
  <c r="S304" i="9"/>
  <c r="S292" i="9"/>
  <c r="S291" i="9"/>
  <c r="S290" i="9"/>
  <c r="S289" i="9"/>
  <c r="S288" i="9"/>
  <c r="S287" i="9"/>
  <c r="S286" i="9"/>
  <c r="S285" i="9"/>
  <c r="S284" i="9"/>
  <c r="S283" i="9"/>
  <c r="S281" i="9"/>
  <c r="S280" i="9"/>
  <c r="S279" i="9"/>
  <c r="S278" i="9"/>
  <c r="S277" i="9"/>
  <c r="S276" i="9"/>
  <c r="S275" i="9"/>
  <c r="S274" i="9"/>
  <c r="S273" i="9"/>
  <c r="S272" i="9"/>
  <c r="S270" i="9"/>
  <c r="S269" i="9"/>
  <c r="S268" i="9"/>
  <c r="S267" i="9"/>
  <c r="S266" i="9"/>
  <c r="S265" i="9"/>
  <c r="S264" i="9"/>
  <c r="S263" i="9"/>
  <c r="S262" i="9"/>
  <c r="S261" i="9"/>
  <c r="S259" i="9"/>
  <c r="S258" i="9"/>
  <c r="S257" i="9"/>
  <c r="S256" i="9"/>
  <c r="S255" i="9"/>
  <c r="S254" i="9"/>
  <c r="S253" i="9"/>
  <c r="S252" i="9"/>
  <c r="S251" i="9"/>
  <c r="S250" i="9"/>
  <c r="S248" i="9"/>
  <c r="S247" i="9"/>
  <c r="S246" i="9"/>
  <c r="S245" i="9"/>
  <c r="S244" i="9"/>
  <c r="S243" i="9"/>
  <c r="S242" i="9"/>
  <c r="S241" i="9"/>
  <c r="S240" i="9"/>
  <c r="S239" i="9"/>
  <c r="S237" i="9"/>
  <c r="S236" i="9"/>
  <c r="S235" i="9"/>
  <c r="S234" i="9"/>
  <c r="S233" i="9"/>
  <c r="S232" i="9"/>
  <c r="S231" i="9"/>
  <c r="S230" i="9"/>
  <c r="S229" i="9"/>
  <c r="S228" i="9"/>
  <c r="S226" i="9"/>
  <c r="S225" i="9"/>
  <c r="S224" i="9"/>
  <c r="S223" i="9"/>
  <c r="S222" i="9"/>
  <c r="S221" i="9"/>
  <c r="S220" i="9"/>
  <c r="S219" i="9"/>
  <c r="S218" i="9"/>
  <c r="S217" i="9"/>
  <c r="S205" i="9"/>
  <c r="S204" i="9"/>
  <c r="S203" i="9"/>
  <c r="S202" i="9"/>
  <c r="S201" i="9"/>
  <c r="S200" i="9"/>
  <c r="S199" i="9"/>
  <c r="S198" i="9"/>
  <c r="S197" i="9"/>
  <c r="S196" i="9"/>
  <c r="S174" i="9"/>
  <c r="S173" i="9"/>
  <c r="S172" i="9"/>
  <c r="S171" i="9"/>
  <c r="S170" i="9"/>
  <c r="S169" i="9"/>
  <c r="S168" i="9"/>
  <c r="S167" i="9"/>
  <c r="S166" i="9"/>
  <c r="S165" i="9"/>
  <c r="S163" i="9"/>
  <c r="S162" i="9"/>
  <c r="S161" i="9"/>
  <c r="S160" i="9"/>
  <c r="S159" i="9"/>
  <c r="S158" i="9"/>
  <c r="S157" i="9"/>
  <c r="S156" i="9"/>
  <c r="S155" i="9"/>
  <c r="S154" i="9"/>
  <c r="S152" i="9"/>
  <c r="S151" i="9"/>
  <c r="S150" i="9"/>
  <c r="S149" i="9"/>
  <c r="S148" i="9"/>
  <c r="S147" i="9"/>
  <c r="S146" i="9"/>
  <c r="S145" i="9"/>
  <c r="S144" i="9"/>
  <c r="S143" i="9"/>
  <c r="S131" i="9"/>
  <c r="S130" i="9"/>
  <c r="S129" i="9"/>
  <c r="S128" i="9"/>
  <c r="S127" i="9"/>
  <c r="S126" i="9"/>
  <c r="S125" i="9"/>
  <c r="S124" i="9"/>
  <c r="S123" i="9"/>
  <c r="S122" i="9"/>
  <c r="S110" i="9"/>
  <c r="S109" i="9"/>
  <c r="S108" i="9"/>
  <c r="S107" i="9"/>
  <c r="S106" i="9"/>
  <c r="S105" i="9"/>
  <c r="S104" i="9"/>
  <c r="S103" i="9"/>
  <c r="S102" i="9"/>
  <c r="S101" i="9"/>
  <c r="S99" i="9"/>
  <c r="S98" i="9"/>
  <c r="S97" i="9"/>
  <c r="S96" i="9"/>
  <c r="S95" i="9"/>
  <c r="S94" i="9"/>
  <c r="S93" i="9"/>
  <c r="S92" i="9"/>
  <c r="S91" i="9"/>
  <c r="S90" i="9"/>
  <c r="S68" i="9"/>
  <c r="S67" i="9"/>
  <c r="S66" i="9"/>
  <c r="S65" i="9"/>
  <c r="S64" i="9"/>
  <c r="S63" i="9"/>
  <c r="S62" i="9"/>
  <c r="S61" i="9"/>
  <c r="S60" i="9"/>
  <c r="S59" i="9"/>
  <c r="S57" i="9"/>
  <c r="S56" i="9"/>
  <c r="S55" i="9"/>
  <c r="S54" i="9"/>
  <c r="S53" i="9"/>
  <c r="S52" i="9"/>
  <c r="S51" i="9"/>
  <c r="S50" i="9"/>
  <c r="S49" i="9"/>
  <c r="S48" i="9"/>
  <c r="S46" i="9"/>
  <c r="S45" i="9"/>
  <c r="S44" i="9"/>
  <c r="S43" i="9"/>
  <c r="S42" i="9"/>
  <c r="S41" i="9"/>
  <c r="S40" i="9"/>
  <c r="S39" i="9"/>
  <c r="S38" i="9"/>
  <c r="S37" i="9"/>
  <c r="S35" i="9"/>
  <c r="S34" i="9"/>
  <c r="S33" i="9"/>
  <c r="S32" i="9"/>
  <c r="S31" i="9"/>
  <c r="S30" i="9"/>
  <c r="S29" i="9"/>
  <c r="S28" i="9"/>
  <c r="S27" i="9"/>
  <c r="S26" i="9"/>
  <c r="S24" i="9"/>
  <c r="S23" i="9"/>
  <c r="S22" i="9"/>
  <c r="S21" i="9"/>
  <c r="S20" i="9"/>
  <c r="S19" i="9"/>
  <c r="S18" i="9"/>
  <c r="S17" i="9"/>
  <c r="S16" i="9"/>
  <c r="S15" i="9"/>
  <c r="N324" i="9"/>
  <c r="N323" i="9"/>
  <c r="N321" i="9"/>
  <c r="N320" i="9"/>
  <c r="N319" i="9"/>
  <c r="N317" i="9"/>
  <c r="N315" i="9"/>
  <c r="N313" i="9"/>
  <c r="N312" i="9"/>
  <c r="N310" i="9"/>
  <c r="N309" i="9"/>
  <c r="N308" i="9"/>
  <c r="N306" i="9"/>
  <c r="N304" i="9"/>
  <c r="N292" i="9"/>
  <c r="N291" i="9"/>
  <c r="N289" i="9"/>
  <c r="N288" i="9"/>
  <c r="N287" i="9"/>
  <c r="N285" i="9"/>
  <c r="N283" i="9"/>
  <c r="N281" i="9"/>
  <c r="N280" i="9"/>
  <c r="N278" i="9"/>
  <c r="N277" i="9"/>
  <c r="N276" i="9"/>
  <c r="N274" i="9"/>
  <c r="N272" i="9"/>
  <c r="N270" i="9"/>
  <c r="N269" i="9"/>
  <c r="N267" i="9"/>
  <c r="N266" i="9"/>
  <c r="N265" i="9"/>
  <c r="N263" i="9"/>
  <c r="N261" i="9"/>
  <c r="N259" i="9"/>
  <c r="N258" i="9"/>
  <c r="N256" i="9"/>
  <c r="N255" i="9"/>
  <c r="N254" i="9"/>
  <c r="N252" i="9"/>
  <c r="N250" i="9"/>
  <c r="N248" i="9"/>
  <c r="N247" i="9"/>
  <c r="N245" i="9"/>
  <c r="N244" i="9"/>
  <c r="N243" i="9"/>
  <c r="N241" i="9"/>
  <c r="N239" i="9"/>
  <c r="N237" i="9"/>
  <c r="N236" i="9"/>
  <c r="N234" i="9"/>
  <c r="N233" i="9"/>
  <c r="N232" i="9"/>
  <c r="N230" i="9"/>
  <c r="N228" i="9"/>
  <c r="N226" i="9"/>
  <c r="N225" i="9"/>
  <c r="N223" i="9"/>
  <c r="N222" i="9"/>
  <c r="N221" i="9"/>
  <c r="N219" i="9"/>
  <c r="N217" i="9"/>
  <c r="N205" i="9"/>
  <c r="N204" i="9"/>
  <c r="N202" i="9"/>
  <c r="N201" i="9"/>
  <c r="N200" i="9"/>
  <c r="N198" i="9"/>
  <c r="N196" i="9"/>
  <c r="N174" i="9"/>
  <c r="N173" i="9"/>
  <c r="N171" i="9"/>
  <c r="N170" i="9"/>
  <c r="N169" i="9"/>
  <c r="N167" i="9"/>
  <c r="N165" i="9"/>
  <c r="N163" i="9"/>
  <c r="N162" i="9"/>
  <c r="N160" i="9"/>
  <c r="N159" i="9"/>
  <c r="N158" i="9"/>
  <c r="N156" i="9"/>
  <c r="N154" i="9"/>
  <c r="N152" i="9"/>
  <c r="N151" i="9"/>
  <c r="N149" i="9"/>
  <c r="N148" i="9"/>
  <c r="N147" i="9"/>
  <c r="N145" i="9"/>
  <c r="N143" i="9"/>
  <c r="N131" i="9"/>
  <c r="N130" i="9"/>
  <c r="N128" i="9"/>
  <c r="N127" i="9"/>
  <c r="N126" i="9"/>
  <c r="N124" i="9"/>
  <c r="N122" i="9"/>
  <c r="N110" i="9"/>
  <c r="N109" i="9"/>
  <c r="N107" i="9"/>
  <c r="N106" i="9"/>
  <c r="N105" i="9"/>
  <c r="N103" i="9"/>
  <c r="N101" i="9"/>
  <c r="N99" i="9"/>
  <c r="N98" i="9"/>
  <c r="N96" i="9"/>
  <c r="N95" i="9"/>
  <c r="N94" i="9"/>
  <c r="N92" i="9"/>
  <c r="N90" i="9"/>
  <c r="N68" i="9"/>
  <c r="N67" i="9"/>
  <c r="N65" i="9"/>
  <c r="N64" i="9"/>
  <c r="N63" i="9"/>
  <c r="N61" i="9"/>
  <c r="N59" i="9"/>
  <c r="N57" i="9"/>
  <c r="N56" i="9"/>
  <c r="N54" i="9"/>
  <c r="N53" i="9"/>
  <c r="N52" i="9"/>
  <c r="N50" i="9"/>
  <c r="N48" i="9"/>
  <c r="N46" i="9"/>
  <c r="N45" i="9"/>
  <c r="N43" i="9"/>
  <c r="N42" i="9"/>
  <c r="N41" i="9"/>
  <c r="N39" i="9"/>
  <c r="N37" i="9"/>
  <c r="N35" i="9"/>
  <c r="N34" i="9"/>
  <c r="N32" i="9"/>
  <c r="N31" i="9"/>
  <c r="N30" i="9"/>
  <c r="N28" i="9"/>
  <c r="N26" i="9"/>
  <c r="N24" i="9"/>
  <c r="N23" i="9"/>
  <c r="N21" i="9"/>
  <c r="N20" i="9"/>
  <c r="N19" i="9"/>
  <c r="N17" i="9"/>
  <c r="N15" i="9"/>
  <c r="I324" i="9"/>
  <c r="I323" i="9"/>
  <c r="I322" i="9"/>
  <c r="I321" i="9"/>
  <c r="I320" i="9"/>
  <c r="I319" i="9"/>
  <c r="I318" i="9"/>
  <c r="I317" i="9"/>
  <c r="I316" i="9"/>
  <c r="I315" i="9"/>
  <c r="I313" i="9"/>
  <c r="I312" i="9"/>
  <c r="I311" i="9"/>
  <c r="I310" i="9"/>
  <c r="I309" i="9"/>
  <c r="I308" i="9"/>
  <c r="I307" i="9"/>
  <c r="I306" i="9"/>
  <c r="I305" i="9"/>
  <c r="I304" i="9"/>
  <c r="I292" i="9"/>
  <c r="I291" i="9"/>
  <c r="I290" i="9"/>
  <c r="I289" i="9"/>
  <c r="I288" i="9"/>
  <c r="I287" i="9"/>
  <c r="I286" i="9"/>
  <c r="I285" i="9"/>
  <c r="I284" i="9"/>
  <c r="I283" i="9"/>
  <c r="I281" i="9"/>
  <c r="I280" i="9"/>
  <c r="I279" i="9"/>
  <c r="I278" i="9"/>
  <c r="I277" i="9"/>
  <c r="I276" i="9"/>
  <c r="I275" i="9"/>
  <c r="I274" i="9"/>
  <c r="I273" i="9"/>
  <c r="I272" i="9"/>
  <c r="I270" i="9"/>
  <c r="I269" i="9"/>
  <c r="I268" i="9"/>
  <c r="I267" i="9"/>
  <c r="I266" i="9"/>
  <c r="I265" i="9"/>
  <c r="I264" i="9"/>
  <c r="I263" i="9"/>
  <c r="I262" i="9"/>
  <c r="I261" i="9"/>
  <c r="I259" i="9"/>
  <c r="I258" i="9"/>
  <c r="I257" i="9"/>
  <c r="I256" i="9"/>
  <c r="I255" i="9"/>
  <c r="I254" i="9"/>
  <c r="I253" i="9"/>
  <c r="I252" i="9"/>
  <c r="I251" i="9"/>
  <c r="I250" i="9"/>
  <c r="I248" i="9"/>
  <c r="I247" i="9"/>
  <c r="I246" i="9"/>
  <c r="I245" i="9"/>
  <c r="I244" i="9"/>
  <c r="I243" i="9"/>
  <c r="I242" i="9"/>
  <c r="I241" i="9"/>
  <c r="I240" i="9"/>
  <c r="I239" i="9"/>
  <c r="I237" i="9"/>
  <c r="I236" i="9"/>
  <c r="I235" i="9"/>
  <c r="I234" i="9"/>
  <c r="I233" i="9"/>
  <c r="I232" i="9"/>
  <c r="I231" i="9"/>
  <c r="I230" i="9"/>
  <c r="I229" i="9"/>
  <c r="I228" i="9"/>
  <c r="I226" i="9"/>
  <c r="I225" i="9"/>
  <c r="I224" i="9"/>
  <c r="I223" i="9"/>
  <c r="I222" i="9"/>
  <c r="I221" i="9"/>
  <c r="I220" i="9"/>
  <c r="I219" i="9"/>
  <c r="I218" i="9"/>
  <c r="I217" i="9"/>
  <c r="I205" i="9"/>
  <c r="I204" i="9"/>
  <c r="I203" i="9"/>
  <c r="I202" i="9"/>
  <c r="I201" i="9"/>
  <c r="I200" i="9"/>
  <c r="I199" i="9"/>
  <c r="I198" i="9"/>
  <c r="I197" i="9"/>
  <c r="I196" i="9"/>
  <c r="I174" i="9"/>
  <c r="I173" i="9"/>
  <c r="I172" i="9"/>
  <c r="I171" i="9"/>
  <c r="I170" i="9"/>
  <c r="I169" i="9"/>
  <c r="I168" i="9"/>
  <c r="I167" i="9"/>
  <c r="I166" i="9"/>
  <c r="I165" i="9"/>
  <c r="I163" i="9"/>
  <c r="I162" i="9"/>
  <c r="I161" i="9"/>
  <c r="I160" i="9"/>
  <c r="I159" i="9"/>
  <c r="I158" i="9"/>
  <c r="I157" i="9"/>
  <c r="I156" i="9"/>
  <c r="I155" i="9"/>
  <c r="I154" i="9"/>
  <c r="I152" i="9"/>
  <c r="I151" i="9"/>
  <c r="I150" i="9"/>
  <c r="I149" i="9"/>
  <c r="I148" i="9"/>
  <c r="I147" i="9"/>
  <c r="I146" i="9"/>
  <c r="I145" i="9"/>
  <c r="I144" i="9"/>
  <c r="I143" i="9"/>
  <c r="I131" i="9"/>
  <c r="I130" i="9"/>
  <c r="I129" i="9"/>
  <c r="I128" i="9"/>
  <c r="I127" i="9"/>
  <c r="I126" i="9"/>
  <c r="I125" i="9"/>
  <c r="I124" i="9"/>
  <c r="I123" i="9"/>
  <c r="I122" i="9"/>
  <c r="I110" i="9"/>
  <c r="I109" i="9"/>
  <c r="I108" i="9"/>
  <c r="I107" i="9"/>
  <c r="I106" i="9"/>
  <c r="I105" i="9"/>
  <c r="I104" i="9"/>
  <c r="I103" i="9"/>
  <c r="I102" i="9"/>
  <c r="I101" i="9"/>
  <c r="I99" i="9"/>
  <c r="I98" i="9"/>
  <c r="I97" i="9"/>
  <c r="I96" i="9"/>
  <c r="I95" i="9"/>
  <c r="I94" i="9"/>
  <c r="I93" i="9"/>
  <c r="I92" i="9"/>
  <c r="I91" i="9"/>
  <c r="I90" i="9"/>
  <c r="I68" i="9"/>
  <c r="I67" i="9"/>
  <c r="I66" i="9"/>
  <c r="I65" i="9"/>
  <c r="I64" i="9"/>
  <c r="I63" i="9"/>
  <c r="I62" i="9"/>
  <c r="I61" i="9"/>
  <c r="I60" i="9"/>
  <c r="I59" i="9"/>
  <c r="I57" i="9"/>
  <c r="I56" i="9"/>
  <c r="I55" i="9"/>
  <c r="I54" i="9"/>
  <c r="I53" i="9"/>
  <c r="I52" i="9"/>
  <c r="I51" i="9"/>
  <c r="I50" i="9"/>
  <c r="I49" i="9"/>
  <c r="I48" i="9"/>
  <c r="I46" i="9"/>
  <c r="I45" i="9"/>
  <c r="I44" i="9"/>
  <c r="I43" i="9"/>
  <c r="I42" i="9"/>
  <c r="I41" i="9"/>
  <c r="I40" i="9"/>
  <c r="I39" i="9"/>
  <c r="I38" i="9"/>
  <c r="I37" i="9"/>
  <c r="I35" i="9"/>
  <c r="I34" i="9"/>
  <c r="I33" i="9"/>
  <c r="I32" i="9"/>
  <c r="I31" i="9"/>
  <c r="I30" i="9"/>
  <c r="I29" i="9"/>
  <c r="I28" i="9"/>
  <c r="I27" i="9"/>
  <c r="I26" i="9"/>
  <c r="I24" i="9"/>
  <c r="I23" i="9"/>
  <c r="I22" i="9"/>
  <c r="I21" i="9"/>
  <c r="I20" i="9"/>
  <c r="I19" i="9"/>
  <c r="I18" i="9"/>
  <c r="I17" i="9"/>
  <c r="I16" i="9"/>
  <c r="I15" i="9"/>
  <c r="D324" i="9"/>
  <c r="D323" i="9"/>
  <c r="D321" i="9"/>
  <c r="D320" i="9"/>
  <c r="D319" i="9"/>
  <c r="D317" i="9"/>
  <c r="D315" i="9"/>
  <c r="D313" i="9"/>
  <c r="D312" i="9"/>
  <c r="D310" i="9"/>
  <c r="D309" i="9"/>
  <c r="D308" i="9"/>
  <c r="D306" i="9"/>
  <c r="D304" i="9"/>
  <c r="D292" i="9"/>
  <c r="D291" i="9"/>
  <c r="D289" i="9"/>
  <c r="D288" i="9"/>
  <c r="D287" i="9"/>
  <c r="D285" i="9"/>
  <c r="D283" i="9"/>
  <c r="D281" i="9"/>
  <c r="D280" i="9"/>
  <c r="D278" i="9"/>
  <c r="D277" i="9"/>
  <c r="D276" i="9"/>
  <c r="D274" i="9"/>
  <c r="D272" i="9"/>
  <c r="D270" i="9"/>
  <c r="D269" i="9"/>
  <c r="D267" i="9"/>
  <c r="D266" i="9"/>
  <c r="D265" i="9"/>
  <c r="D263" i="9"/>
  <c r="D261" i="9"/>
  <c r="D259" i="9"/>
  <c r="D258" i="9"/>
  <c r="D256" i="9"/>
  <c r="D255" i="9"/>
  <c r="D254" i="9"/>
  <c r="D252" i="9"/>
  <c r="D250" i="9"/>
  <c r="D248" i="9"/>
  <c r="D247" i="9"/>
  <c r="D245" i="9"/>
  <c r="D244" i="9"/>
  <c r="D243" i="9"/>
  <c r="D241" i="9"/>
  <c r="D239" i="9"/>
  <c r="D237" i="9"/>
  <c r="D236" i="9"/>
  <c r="D234" i="9"/>
  <c r="D233" i="9"/>
  <c r="D232" i="9"/>
  <c r="D230" i="9"/>
  <c r="D228" i="9"/>
  <c r="D226" i="9"/>
  <c r="D225" i="9"/>
  <c r="D223" i="9"/>
  <c r="D222" i="9"/>
  <c r="D221" i="9"/>
  <c r="D219" i="9"/>
  <c r="D217" i="9"/>
  <c r="D205" i="9"/>
  <c r="D204" i="9"/>
  <c r="D202" i="9"/>
  <c r="D201" i="9"/>
  <c r="D200" i="9"/>
  <c r="D198" i="9"/>
  <c r="D196" i="9"/>
  <c r="D174" i="9"/>
  <c r="D173" i="9"/>
  <c r="D171" i="9"/>
  <c r="D170" i="9"/>
  <c r="D169" i="9"/>
  <c r="D167" i="9"/>
  <c r="D165" i="9"/>
  <c r="D163" i="9"/>
  <c r="D162" i="9"/>
  <c r="D160" i="9"/>
  <c r="D159" i="9"/>
  <c r="D158" i="9"/>
  <c r="D156" i="9"/>
  <c r="D154" i="9"/>
  <c r="D152" i="9"/>
  <c r="D151" i="9"/>
  <c r="D149" i="9"/>
  <c r="D148" i="9"/>
  <c r="D147" i="9"/>
  <c r="D145" i="9"/>
  <c r="D143" i="9"/>
  <c r="D131" i="9"/>
  <c r="D130" i="9"/>
  <c r="D128" i="9"/>
  <c r="D127" i="9"/>
  <c r="D126" i="9"/>
  <c r="D124" i="9"/>
  <c r="D122" i="9"/>
  <c r="D110" i="9"/>
  <c r="D109" i="9"/>
  <c r="D107" i="9"/>
  <c r="D106" i="9"/>
  <c r="D105" i="9"/>
  <c r="D103" i="9"/>
  <c r="D101" i="9"/>
  <c r="D99" i="9"/>
  <c r="D98" i="9"/>
  <c r="D96" i="9"/>
  <c r="D95" i="9"/>
  <c r="D94" i="9"/>
  <c r="D92" i="9"/>
  <c r="D90" i="9"/>
  <c r="D68" i="9"/>
  <c r="D67" i="9"/>
  <c r="D65" i="9"/>
  <c r="D64" i="9"/>
  <c r="D63" i="9"/>
  <c r="D61" i="9"/>
  <c r="D59" i="9"/>
  <c r="D57" i="9"/>
  <c r="D56" i="9"/>
  <c r="D54" i="9"/>
  <c r="D53" i="9"/>
  <c r="D52" i="9"/>
  <c r="D50" i="9"/>
  <c r="D48" i="9"/>
  <c r="D46" i="9"/>
  <c r="D45" i="9"/>
  <c r="D43" i="9"/>
  <c r="D42" i="9"/>
  <c r="D41" i="9"/>
  <c r="D39" i="9"/>
  <c r="D37" i="9"/>
  <c r="D35" i="9"/>
  <c r="D34" i="9"/>
  <c r="D32" i="9"/>
  <c r="D31" i="9"/>
  <c r="D30" i="9"/>
  <c r="D28" i="9"/>
  <c r="D26" i="9"/>
  <c r="D24" i="9"/>
  <c r="D23" i="9"/>
  <c r="D20" i="9"/>
  <c r="D19" i="9"/>
  <c r="D17" i="9"/>
  <c r="D15" i="9"/>
  <c r="AI11" i="24" l="1"/>
  <c r="J11" i="24"/>
  <c r="T11" i="24"/>
  <c r="AD11" i="24"/>
  <c r="O11" i="24"/>
  <c r="E11" i="24"/>
  <c r="E34" i="24"/>
  <c r="Y11" i="24"/>
  <c r="N89" i="9"/>
  <c r="O7" i="24"/>
  <c r="D260" i="9"/>
  <c r="E22" i="24"/>
  <c r="I14" i="9"/>
  <c r="J21" i="24"/>
  <c r="I100" i="9"/>
  <c r="J8" i="24"/>
  <c r="I271" i="9"/>
  <c r="J30" i="24"/>
  <c r="N25" i="9"/>
  <c r="O29" i="24"/>
  <c r="N195" i="9"/>
  <c r="O17" i="24"/>
  <c r="N282" i="9"/>
  <c r="O26" i="24"/>
  <c r="S36" i="9"/>
  <c r="T34" i="24"/>
  <c r="S121" i="9"/>
  <c r="T10" i="24"/>
  <c r="X47" i="9"/>
  <c r="Y3" i="24"/>
  <c r="X216" i="9"/>
  <c r="Y19" i="24"/>
  <c r="X303" i="9"/>
  <c r="Y28" i="24"/>
  <c r="AC58" i="9"/>
  <c r="AD4" i="24"/>
  <c r="AC142" i="9"/>
  <c r="AD12" i="24"/>
  <c r="AC227" i="9"/>
  <c r="AD23" i="24"/>
  <c r="AC314" i="9"/>
  <c r="AD31" i="24"/>
  <c r="AH153" i="9"/>
  <c r="AI20" i="24"/>
  <c r="AH238" i="9"/>
  <c r="AI24" i="24"/>
  <c r="D153" i="9"/>
  <c r="E20" i="24"/>
  <c r="S14" i="9"/>
  <c r="T21" i="24"/>
  <c r="X282" i="9"/>
  <c r="Y26" i="24"/>
  <c r="D89" i="9"/>
  <c r="E7" i="24"/>
  <c r="D121" i="9"/>
  <c r="E10" i="24"/>
  <c r="I47" i="9"/>
  <c r="J3" i="24"/>
  <c r="I216" i="9"/>
  <c r="J19" i="24"/>
  <c r="I303" i="9"/>
  <c r="J28" i="24"/>
  <c r="N58" i="9"/>
  <c r="O4" i="24"/>
  <c r="N142" i="9"/>
  <c r="O12" i="24"/>
  <c r="N227" i="9"/>
  <c r="O23" i="24"/>
  <c r="N314" i="9"/>
  <c r="O31" i="24"/>
  <c r="S153" i="9"/>
  <c r="T20" i="24"/>
  <c r="S238" i="9"/>
  <c r="T24" i="24"/>
  <c r="X164" i="9"/>
  <c r="Y14" i="24"/>
  <c r="X249" i="9"/>
  <c r="Y25" i="24"/>
  <c r="AC89" i="9"/>
  <c r="AD7" i="24"/>
  <c r="AC260" i="9"/>
  <c r="AD22" i="24"/>
  <c r="AH14" i="9"/>
  <c r="AI21" i="24"/>
  <c r="AH100" i="9"/>
  <c r="AI8" i="24"/>
  <c r="AH271" i="9"/>
  <c r="AI30" i="24"/>
  <c r="N260" i="9"/>
  <c r="O22" i="24"/>
  <c r="X25" i="9"/>
  <c r="Y29" i="24"/>
  <c r="AH216" i="9"/>
  <c r="AI19" i="24"/>
  <c r="D14" i="9"/>
  <c r="E21" i="24"/>
  <c r="D100" i="9"/>
  <c r="E8" i="24"/>
  <c r="D271" i="9"/>
  <c r="E30" i="24"/>
  <c r="I25" i="9"/>
  <c r="J29" i="24"/>
  <c r="I195" i="9"/>
  <c r="J17" i="24"/>
  <c r="I282" i="9"/>
  <c r="J26" i="24"/>
  <c r="N36" i="9"/>
  <c r="O34" i="24"/>
  <c r="N121" i="9"/>
  <c r="O10" i="24"/>
  <c r="S47" i="9"/>
  <c r="T3" i="24"/>
  <c r="S216" i="9"/>
  <c r="T19" i="24"/>
  <c r="S303" i="9"/>
  <c r="T28" i="24"/>
  <c r="X58" i="9"/>
  <c r="Y4" i="24"/>
  <c r="X142" i="9"/>
  <c r="Y12" i="24"/>
  <c r="X227" i="9"/>
  <c r="Y23" i="24"/>
  <c r="X314" i="9"/>
  <c r="Y31" i="24"/>
  <c r="AC153" i="9"/>
  <c r="AD20" i="24"/>
  <c r="AC238" i="9"/>
  <c r="AD24" i="24"/>
  <c r="AH164" i="9"/>
  <c r="AI14" i="24"/>
  <c r="AH249" i="9"/>
  <c r="AI25" i="24"/>
  <c r="AH47" i="9"/>
  <c r="AI3" i="24"/>
  <c r="D47" i="9"/>
  <c r="E3" i="24"/>
  <c r="D216" i="9"/>
  <c r="E19" i="24"/>
  <c r="D303" i="9"/>
  <c r="E28" i="24"/>
  <c r="I58" i="9"/>
  <c r="J4" i="24"/>
  <c r="I142" i="9"/>
  <c r="J12" i="24"/>
  <c r="I227" i="9"/>
  <c r="J23" i="24"/>
  <c r="I314" i="9"/>
  <c r="J31" i="24"/>
  <c r="N153" i="9"/>
  <c r="O20" i="24"/>
  <c r="N238" i="9"/>
  <c r="O24" i="24"/>
  <c r="S164" i="9"/>
  <c r="T14" i="24"/>
  <c r="S249" i="9"/>
  <c r="T25" i="24"/>
  <c r="X89" i="9"/>
  <c r="Y7" i="24"/>
  <c r="X260" i="9"/>
  <c r="Y22" i="24"/>
  <c r="AC14" i="9"/>
  <c r="AD21" i="24"/>
  <c r="AC100" i="9"/>
  <c r="AD8" i="24"/>
  <c r="AC271" i="9"/>
  <c r="AD30" i="24"/>
  <c r="AH25" i="9"/>
  <c r="AI29" i="24"/>
  <c r="AH195" i="9"/>
  <c r="AI17" i="24"/>
  <c r="AH282" i="9"/>
  <c r="AI26" i="24"/>
  <c r="X195" i="9"/>
  <c r="Y17" i="24"/>
  <c r="AC121" i="9"/>
  <c r="AD10" i="24"/>
  <c r="D164" i="9"/>
  <c r="E14" i="24"/>
  <c r="D249" i="9"/>
  <c r="E25" i="24"/>
  <c r="I89" i="9"/>
  <c r="J7" i="24"/>
  <c r="I260" i="9"/>
  <c r="J22" i="24"/>
  <c r="N14" i="9"/>
  <c r="O21" i="24"/>
  <c r="N100" i="9"/>
  <c r="O8" i="24"/>
  <c r="N271" i="9"/>
  <c r="O30" i="24"/>
  <c r="S25" i="9"/>
  <c r="T29" i="24"/>
  <c r="S195" i="9"/>
  <c r="T17" i="24"/>
  <c r="S282" i="9"/>
  <c r="T26" i="24"/>
  <c r="X36" i="9"/>
  <c r="Y34" i="24"/>
  <c r="X121" i="9"/>
  <c r="Y10" i="24"/>
  <c r="AC47" i="9"/>
  <c r="AD3" i="24"/>
  <c r="AC216" i="9"/>
  <c r="AD19" i="24"/>
  <c r="AC303" i="9"/>
  <c r="AD28" i="24"/>
  <c r="AH58" i="9"/>
  <c r="AI4" i="24"/>
  <c r="AH142" i="9"/>
  <c r="AI12" i="24"/>
  <c r="AH227" i="9"/>
  <c r="AI23" i="24"/>
  <c r="AH314" i="9"/>
  <c r="AI31" i="24"/>
  <c r="I249" i="9"/>
  <c r="J25" i="24"/>
  <c r="S271" i="9"/>
  <c r="T30" i="24"/>
  <c r="AC36" i="9"/>
  <c r="AD34" i="24"/>
  <c r="AH303" i="9"/>
  <c r="AI28" i="24"/>
  <c r="D195" i="9"/>
  <c r="E17" i="24"/>
  <c r="D282" i="9"/>
  <c r="E26" i="24"/>
  <c r="I36" i="9"/>
  <c r="J34" i="24"/>
  <c r="I121" i="9"/>
  <c r="J10" i="24"/>
  <c r="N47" i="9"/>
  <c r="O3" i="24"/>
  <c r="N216" i="9"/>
  <c r="O19" i="24"/>
  <c r="N303" i="9"/>
  <c r="O28" i="24"/>
  <c r="S58" i="9"/>
  <c r="T4" i="24"/>
  <c r="S142" i="9"/>
  <c r="T12" i="24"/>
  <c r="S227" i="9"/>
  <c r="T23" i="24"/>
  <c r="S314" i="9"/>
  <c r="T31" i="24"/>
  <c r="X153" i="9"/>
  <c r="Y20" i="24"/>
  <c r="X238" i="9"/>
  <c r="Y24" i="24"/>
  <c r="AC164" i="9"/>
  <c r="AD14" i="24"/>
  <c r="AC249" i="9"/>
  <c r="AD25" i="24"/>
  <c r="AH89" i="9"/>
  <c r="AI7" i="24"/>
  <c r="AH260" i="9"/>
  <c r="AI22" i="24"/>
  <c r="D238" i="9"/>
  <c r="E24" i="24"/>
  <c r="I164" i="9"/>
  <c r="J14" i="24"/>
  <c r="S100" i="9"/>
  <c r="T8" i="24"/>
  <c r="D25" i="9"/>
  <c r="E29" i="24"/>
  <c r="D58" i="9"/>
  <c r="E4" i="24"/>
  <c r="D142" i="9"/>
  <c r="E12" i="24"/>
  <c r="D227" i="9"/>
  <c r="E23" i="24"/>
  <c r="D314" i="9"/>
  <c r="E31" i="24"/>
  <c r="I153" i="9"/>
  <c r="J20" i="24"/>
  <c r="I238" i="9"/>
  <c r="J24" i="24"/>
  <c r="N164" i="9"/>
  <c r="O14" i="24"/>
  <c r="N249" i="9"/>
  <c r="O25" i="24"/>
  <c r="S89" i="9"/>
  <c r="T7" i="24"/>
  <c r="S260" i="9"/>
  <c r="T22" i="24"/>
  <c r="X14" i="9"/>
  <c r="Y21" i="24"/>
  <c r="X100" i="9"/>
  <c r="Y8" i="24"/>
  <c r="X271" i="9"/>
  <c r="Y30" i="24"/>
  <c r="AC25" i="9"/>
  <c r="AD29" i="24"/>
  <c r="AC195" i="9"/>
  <c r="AD17" i="24"/>
  <c r="AC282" i="9"/>
  <c r="AD26" i="24"/>
  <c r="AH36" i="9"/>
  <c r="AI34" i="24"/>
  <c r="AH121" i="9"/>
  <c r="AI10" i="24"/>
  <c r="D3" i="9"/>
  <c r="D5" i="8"/>
  <c r="D21" i="9"/>
  <c r="D36" i="9"/>
  <c r="D8" i="8"/>
  <c r="E5" i="22" a="1"/>
  <c r="E5" i="22" s="1"/>
  <c r="G5" i="23" a="1"/>
  <c r="G5" i="23" s="1"/>
  <c r="S5" i="23" s="1"/>
  <c r="D5" i="21" a="1"/>
  <c r="D5" i="21" s="1"/>
  <c r="D5" i="23" a="1"/>
  <c r="D5" i="23" s="1"/>
  <c r="P5" i="23" s="1"/>
  <c r="E5" i="21" a="1"/>
  <c r="E5" i="21" s="1"/>
  <c r="F5" i="22" a="1"/>
  <c r="F5" i="22" s="1"/>
  <c r="D4" i="9"/>
  <c r="I4" i="9"/>
  <c r="E5" i="23" a="1"/>
  <c r="E5" i="23" s="1"/>
  <c r="Q5" i="23" s="1"/>
  <c r="F5" i="21" a="1"/>
  <c r="F5" i="21" s="1"/>
  <c r="G5" i="22" a="1"/>
  <c r="G5" i="22" s="1"/>
  <c r="D5" i="22" a="1"/>
  <c r="D5" i="22" s="1"/>
  <c r="S4" i="9"/>
  <c r="F5" i="23" a="1"/>
  <c r="F5" i="23" s="1"/>
  <c r="R5" i="23" s="1"/>
  <c r="G5" i="21" a="1"/>
  <c r="G5" i="21" s="1"/>
  <c r="D284" i="9"/>
  <c r="D30" i="21" a="1"/>
  <c r="D30" i="21" s="1"/>
  <c r="N33" i="9"/>
  <c r="E7" i="22" a="1"/>
  <c r="E7" i="22" s="1"/>
  <c r="N49" i="9"/>
  <c r="E9" i="21" a="1"/>
  <c r="E9" i="21" s="1"/>
  <c r="N157" i="9"/>
  <c r="E18" i="23" a="1"/>
  <c r="E18" i="23" s="1"/>
  <c r="Q18" i="23" s="1"/>
  <c r="N203" i="9"/>
  <c r="E22" i="22" a="1"/>
  <c r="E22" i="22" s="1"/>
  <c r="N218" i="9"/>
  <c r="E24" i="21" a="1"/>
  <c r="E24" i="21" s="1"/>
  <c r="N242" i="9"/>
  <c r="E26" i="23" a="1"/>
  <c r="E26" i="23" s="1"/>
  <c r="Q26" i="23" s="1"/>
  <c r="N290" i="9"/>
  <c r="E30" i="22" a="1"/>
  <c r="E30" i="22" s="1"/>
  <c r="N305" i="9"/>
  <c r="E32" i="21" a="1"/>
  <c r="E32" i="21" s="1"/>
  <c r="X55" i="9"/>
  <c r="F9" i="22" a="1"/>
  <c r="F9" i="22" s="1"/>
  <c r="X93" i="9"/>
  <c r="F13" i="23" a="1"/>
  <c r="F13" i="23" s="1"/>
  <c r="R13" i="23" s="1"/>
  <c r="X155" i="9"/>
  <c r="F18" i="21" a="1"/>
  <c r="F18" i="21" s="1"/>
  <c r="X224" i="9"/>
  <c r="F24" i="22" a="1"/>
  <c r="F24" i="22" s="1"/>
  <c r="X240" i="9"/>
  <c r="F26" i="21" a="1"/>
  <c r="F26" i="21" s="1"/>
  <c r="X264" i="9"/>
  <c r="F28" i="23" a="1"/>
  <c r="F28" i="23" s="1"/>
  <c r="R28" i="23" s="1"/>
  <c r="X311" i="9"/>
  <c r="F32" i="22" a="1"/>
  <c r="F32" i="22" s="1"/>
  <c r="AH29" i="9"/>
  <c r="G7" i="23" a="1"/>
  <c r="G7" i="23" s="1"/>
  <c r="S7" i="23" s="1"/>
  <c r="AH91" i="9"/>
  <c r="G13" i="21" a="1"/>
  <c r="G13" i="21" s="1"/>
  <c r="AH161" i="9"/>
  <c r="G18" i="22" a="1"/>
  <c r="G18" i="22" s="1"/>
  <c r="AH199" i="9"/>
  <c r="G22" i="23" a="1"/>
  <c r="G22" i="23" s="1"/>
  <c r="S22" i="23" s="1"/>
  <c r="AH246" i="9"/>
  <c r="G26" i="22" a="1"/>
  <c r="G26" i="22" s="1"/>
  <c r="AH262" i="9"/>
  <c r="G28" i="21" a="1"/>
  <c r="G28" i="21" s="1"/>
  <c r="AH286" i="9"/>
  <c r="G30" i="23" a="1"/>
  <c r="G30" i="23" s="1"/>
  <c r="S30" i="23" s="1"/>
  <c r="D220" i="9"/>
  <c r="D24" i="23" a="1"/>
  <c r="D24" i="23" s="1"/>
  <c r="P24" i="23" s="1"/>
  <c r="D44" i="9"/>
  <c r="D8" i="22" a="1"/>
  <c r="D8" i="22" s="1"/>
  <c r="X102" i="9"/>
  <c r="F14" i="21" a="1"/>
  <c r="F14" i="21" s="1"/>
  <c r="X125" i="9"/>
  <c r="F16" i="23" a="1"/>
  <c r="F16" i="23" s="1"/>
  <c r="R16" i="23" s="1"/>
  <c r="X172" i="9"/>
  <c r="F19" i="22" a="1"/>
  <c r="F19" i="22" s="1"/>
  <c r="X257" i="9"/>
  <c r="F27" i="22" a="1"/>
  <c r="F27" i="22" s="1"/>
  <c r="X273" i="9"/>
  <c r="F29" i="21" a="1"/>
  <c r="F29" i="21" s="1"/>
  <c r="AH22" i="9"/>
  <c r="G6" i="22" a="1"/>
  <c r="G6" i="22" s="1"/>
  <c r="AH38" i="9"/>
  <c r="G8" i="21" a="1"/>
  <c r="G8" i="21" s="1"/>
  <c r="AH62" i="9"/>
  <c r="G10" i="23" a="1"/>
  <c r="G10" i="23" s="1"/>
  <c r="S10" i="23" s="1"/>
  <c r="AH108" i="9"/>
  <c r="G14" i="22" a="1"/>
  <c r="G14" i="22" s="1"/>
  <c r="AH123" i="9"/>
  <c r="G16" i="21" a="1"/>
  <c r="G16" i="21" s="1"/>
  <c r="AH146" i="9"/>
  <c r="G17" i="23" a="1"/>
  <c r="G17" i="23" s="1"/>
  <c r="S17" i="23" s="1"/>
  <c r="AH231" i="9"/>
  <c r="G25" i="23" a="1"/>
  <c r="G25" i="23" s="1"/>
  <c r="S25" i="23" s="1"/>
  <c r="AH279" i="9"/>
  <c r="G29" i="22" a="1"/>
  <c r="G29" i="22" s="1"/>
  <c r="AH318" i="9"/>
  <c r="G33" i="23" a="1"/>
  <c r="G33" i="23" s="1"/>
  <c r="S33" i="23" s="1"/>
  <c r="D51" i="9"/>
  <c r="D9" i="23" a="1"/>
  <c r="D9" i="23" s="1"/>
  <c r="P9" i="23" s="1"/>
  <c r="D97" i="9"/>
  <c r="D13" i="22" a="1"/>
  <c r="D13" i="22" s="1"/>
  <c r="D268" i="9"/>
  <c r="D28" i="22" a="1"/>
  <c r="D28" i="22" s="1"/>
  <c r="D144" i="9"/>
  <c r="D17" i="21" a="1"/>
  <c r="D17" i="21" s="1"/>
  <c r="N66" i="9"/>
  <c r="E10" i="22" a="1"/>
  <c r="E10" i="22" s="1"/>
  <c r="X16" i="9"/>
  <c r="F6" i="21" a="1"/>
  <c r="F6" i="21" s="1"/>
  <c r="D29" i="9"/>
  <c r="D7" i="23" a="1"/>
  <c r="D7" i="23" s="1"/>
  <c r="P7" i="23" s="1"/>
  <c r="D91" i="9"/>
  <c r="D13" i="21" a="1"/>
  <c r="D13" i="21" s="1"/>
  <c r="D161" i="9"/>
  <c r="D18" i="22" a="1"/>
  <c r="D18" i="22" s="1"/>
  <c r="D199" i="9"/>
  <c r="D22" i="23" a="1"/>
  <c r="D22" i="23" s="1"/>
  <c r="P22" i="23" s="1"/>
  <c r="D246" i="9"/>
  <c r="D26" i="22" a="1"/>
  <c r="D26" i="22" s="1"/>
  <c r="D262" i="9"/>
  <c r="D28" i="21" a="1"/>
  <c r="D28" i="21" s="1"/>
  <c r="D286" i="9"/>
  <c r="D30" i="23" a="1"/>
  <c r="D30" i="23" s="1"/>
  <c r="P30" i="23" s="1"/>
  <c r="N27" i="9"/>
  <c r="E7" i="21" a="1"/>
  <c r="E7" i="21" s="1"/>
  <c r="N51" i="9"/>
  <c r="E9" i="23" a="1"/>
  <c r="E9" i="23" s="1"/>
  <c r="Q9" i="23" s="1"/>
  <c r="N97" i="9"/>
  <c r="E13" i="22" a="1"/>
  <c r="E13" i="22" s="1"/>
  <c r="N197" i="9"/>
  <c r="E22" i="21" a="1"/>
  <c r="E22" i="21" s="1"/>
  <c r="N220" i="9"/>
  <c r="E24" i="23" a="1"/>
  <c r="E24" i="23" s="1"/>
  <c r="Q24" i="23" s="1"/>
  <c r="N268" i="9"/>
  <c r="E28" i="22" a="1"/>
  <c r="E28" i="22" s="1"/>
  <c r="N284" i="9"/>
  <c r="E30" i="21" a="1"/>
  <c r="E30" i="21" s="1"/>
  <c r="N307" i="9"/>
  <c r="E32" i="23" a="1"/>
  <c r="E32" i="23" s="1"/>
  <c r="Q32" i="23" s="1"/>
  <c r="X33" i="9"/>
  <c r="F7" i="22" a="1"/>
  <c r="F7" i="22" s="1"/>
  <c r="X49" i="9"/>
  <c r="F9" i="21" a="1"/>
  <c r="F9" i="21" s="1"/>
  <c r="X157" i="9"/>
  <c r="F18" i="23" a="1"/>
  <c r="F18" i="23" s="1"/>
  <c r="R18" i="23" s="1"/>
  <c r="X203" i="9"/>
  <c r="F22" i="22" a="1"/>
  <c r="F22" i="22" s="1"/>
  <c r="X218" i="9"/>
  <c r="F24" i="21" a="1"/>
  <c r="F24" i="21" s="1"/>
  <c r="X242" i="9"/>
  <c r="F26" i="23" a="1"/>
  <c r="F26" i="23" s="1"/>
  <c r="R26" i="23" s="1"/>
  <c r="X290" i="9"/>
  <c r="F30" i="22" a="1"/>
  <c r="F30" i="22" s="1"/>
  <c r="X305" i="9"/>
  <c r="F32" i="21" a="1"/>
  <c r="F32" i="21" s="1"/>
  <c r="AH55" i="9"/>
  <c r="G9" i="22" a="1"/>
  <c r="G9" i="22" s="1"/>
  <c r="AH93" i="9"/>
  <c r="G13" i="23" a="1"/>
  <c r="G13" i="23" s="1"/>
  <c r="S13" i="23" s="1"/>
  <c r="AH155" i="9"/>
  <c r="G18" i="21" a="1"/>
  <c r="G18" i="21" s="1"/>
  <c r="AH224" i="9"/>
  <c r="G24" i="22" a="1"/>
  <c r="G24" i="22" s="1"/>
  <c r="AH240" i="9"/>
  <c r="G26" i="21" a="1"/>
  <c r="G26" i="21" s="1"/>
  <c r="AH264" i="9"/>
  <c r="G28" i="23" a="1"/>
  <c r="G28" i="23" s="1"/>
  <c r="S28" i="23" s="1"/>
  <c r="AH311" i="9"/>
  <c r="G32" i="22" a="1"/>
  <c r="G32" i="22" s="1"/>
  <c r="N104" i="9"/>
  <c r="E14" i="23" a="1"/>
  <c r="E14" i="23" s="1"/>
  <c r="Q14" i="23" s="1"/>
  <c r="X40" i="9"/>
  <c r="F8" i="23" a="1"/>
  <c r="F8" i="23" s="1"/>
  <c r="R8" i="23" s="1"/>
  <c r="D22" i="9"/>
  <c r="D6" i="22" a="1"/>
  <c r="D6" i="22" s="1"/>
  <c r="D38" i="9"/>
  <c r="D8" i="21" a="1"/>
  <c r="D8" i="21" s="1"/>
  <c r="D62" i="9"/>
  <c r="D10" i="23" a="1"/>
  <c r="D10" i="23" s="1"/>
  <c r="P10" i="23" s="1"/>
  <c r="D108" i="9"/>
  <c r="D14" i="22" a="1"/>
  <c r="D14" i="22" s="1"/>
  <c r="D123" i="9"/>
  <c r="D16" i="21" a="1"/>
  <c r="D16" i="21" s="1"/>
  <c r="D146" i="9"/>
  <c r="D17" i="23" a="1"/>
  <c r="D17" i="23" s="1"/>
  <c r="P17" i="23" s="1"/>
  <c r="D231" i="9"/>
  <c r="D25" i="23" a="1"/>
  <c r="D25" i="23" s="1"/>
  <c r="P25" i="23" s="1"/>
  <c r="D279" i="9"/>
  <c r="D29" i="22" a="1"/>
  <c r="D29" i="22" s="1"/>
  <c r="D318" i="9"/>
  <c r="D33" i="23" a="1"/>
  <c r="D33" i="23" s="1"/>
  <c r="P33" i="23" s="1"/>
  <c r="N44" i="9"/>
  <c r="E8" i="22" a="1"/>
  <c r="E8" i="22" s="1"/>
  <c r="N60" i="9"/>
  <c r="E10" i="21" a="1"/>
  <c r="E10" i="21" s="1"/>
  <c r="N129" i="9"/>
  <c r="E16" i="22" a="1"/>
  <c r="E16" i="22" s="1"/>
  <c r="N144" i="9"/>
  <c r="E17" i="21" a="1"/>
  <c r="E17" i="21" s="1"/>
  <c r="N168" i="9"/>
  <c r="E19" i="23" a="1"/>
  <c r="E19" i="23" s="1"/>
  <c r="Q19" i="23" s="1"/>
  <c r="N229" i="9"/>
  <c r="E25" i="21" a="1"/>
  <c r="E25" i="21" s="1"/>
  <c r="N253" i="9"/>
  <c r="E27" i="23" a="1"/>
  <c r="E27" i="23" s="1"/>
  <c r="Q27" i="23" s="1"/>
  <c r="N316" i="9"/>
  <c r="E33" i="21" a="1"/>
  <c r="E33" i="21" s="1"/>
  <c r="X18" i="9"/>
  <c r="F6" i="23" a="1"/>
  <c r="F6" i="23" s="1"/>
  <c r="R6" i="23" s="1"/>
  <c r="X66" i="9"/>
  <c r="F10" i="22" a="1"/>
  <c r="F10" i="22" s="1"/>
  <c r="X104" i="9"/>
  <c r="F14" i="23" a="1"/>
  <c r="F14" i="23" s="1"/>
  <c r="R14" i="23" s="1"/>
  <c r="X150" i="9"/>
  <c r="F17" i="22" a="1"/>
  <c r="F17" i="22" s="1"/>
  <c r="X166" i="9"/>
  <c r="F19" i="21" a="1"/>
  <c r="F19" i="21" s="1"/>
  <c r="X235" i="9"/>
  <c r="F25" i="22" a="1"/>
  <c r="F25" i="22" s="1"/>
  <c r="X251" i="9"/>
  <c r="F27" i="21" a="1"/>
  <c r="F27" i="21" s="1"/>
  <c r="X275" i="9"/>
  <c r="F29" i="23" a="1"/>
  <c r="F29" i="23" s="1"/>
  <c r="R29" i="23" s="1"/>
  <c r="X322" i="9"/>
  <c r="F33" i="22" a="1"/>
  <c r="F33" i="22" s="1"/>
  <c r="AH16" i="9"/>
  <c r="G6" i="21" a="1"/>
  <c r="G6" i="21" s="1"/>
  <c r="AH40" i="9"/>
  <c r="G8" i="23" a="1"/>
  <c r="G8" i="23" s="1"/>
  <c r="S8" i="23" s="1"/>
  <c r="AH8" i="23" s="1"/>
  <c r="AH102" i="9"/>
  <c r="G14" i="21" a="1"/>
  <c r="G14" i="21" s="1"/>
  <c r="AH125" i="9"/>
  <c r="G16" i="23" a="1"/>
  <c r="G16" i="23" s="1"/>
  <c r="S16" i="23" s="1"/>
  <c r="AH172" i="9"/>
  <c r="G19" i="22" a="1"/>
  <c r="G19" i="22" s="1"/>
  <c r="AH257" i="9"/>
  <c r="G27" i="22" a="1"/>
  <c r="G27" i="22" s="1"/>
  <c r="AH273" i="9"/>
  <c r="G29" i="21" a="1"/>
  <c r="G29" i="21" s="1"/>
  <c r="D197" i="9"/>
  <c r="D22" i="21" a="1"/>
  <c r="D22" i="21" s="1"/>
  <c r="D229" i="9"/>
  <c r="D25" i="21" a="1"/>
  <c r="D25" i="21" s="1"/>
  <c r="N166" i="9"/>
  <c r="E19" i="21" a="1"/>
  <c r="E19" i="21" s="1"/>
  <c r="N275" i="9"/>
  <c r="E29" i="23" a="1"/>
  <c r="E29" i="23" s="1"/>
  <c r="Q29" i="23" s="1"/>
  <c r="D264" i="9"/>
  <c r="D28" i="23" a="1"/>
  <c r="D28" i="23" s="1"/>
  <c r="P28" i="23" s="1"/>
  <c r="N29" i="9"/>
  <c r="E7" i="23" a="1"/>
  <c r="E7" i="23" s="1"/>
  <c r="Q7" i="23" s="1"/>
  <c r="N91" i="9"/>
  <c r="E13" i="21" a="1"/>
  <c r="E13" i="21" s="1"/>
  <c r="N161" i="9"/>
  <c r="E18" i="22" a="1"/>
  <c r="E18" i="22" s="1"/>
  <c r="N199" i="9"/>
  <c r="E22" i="23" a="1"/>
  <c r="E22" i="23" s="1"/>
  <c r="Q22" i="23" s="1"/>
  <c r="N246" i="9"/>
  <c r="E26" i="22" a="1"/>
  <c r="E26" i="22" s="1"/>
  <c r="N262" i="9"/>
  <c r="E28" i="21" a="1"/>
  <c r="E28" i="21" s="1"/>
  <c r="N286" i="9"/>
  <c r="E30" i="23" a="1"/>
  <c r="E30" i="23" s="1"/>
  <c r="Q30" i="23" s="1"/>
  <c r="X27" i="9"/>
  <c r="F7" i="21" a="1"/>
  <c r="F7" i="21" s="1"/>
  <c r="X51" i="9"/>
  <c r="F9" i="23" a="1"/>
  <c r="F9" i="23" s="1"/>
  <c r="R9" i="23" s="1"/>
  <c r="X97" i="9"/>
  <c r="F13" i="22" a="1"/>
  <c r="F13" i="22" s="1"/>
  <c r="X197" i="9"/>
  <c r="F22" i="21" a="1"/>
  <c r="F22" i="21" s="1"/>
  <c r="X220" i="9"/>
  <c r="F24" i="23" a="1"/>
  <c r="F24" i="23" s="1"/>
  <c r="R24" i="23" s="1"/>
  <c r="X268" i="9"/>
  <c r="F28" i="22" a="1"/>
  <c r="F28" i="22" s="1"/>
  <c r="X284" i="9"/>
  <c r="F30" i="21" a="1"/>
  <c r="F30" i="21" s="1"/>
  <c r="X307" i="9"/>
  <c r="F32" i="23" a="1"/>
  <c r="F32" i="23" s="1"/>
  <c r="R32" i="23" s="1"/>
  <c r="AH33" i="9"/>
  <c r="G7" i="22" a="1"/>
  <c r="G7" i="22" s="1"/>
  <c r="AH49" i="9"/>
  <c r="G9" i="21" a="1"/>
  <c r="G9" i="21" s="1"/>
  <c r="AH157" i="9"/>
  <c r="G18" i="23" a="1"/>
  <c r="G18" i="23" s="1"/>
  <c r="S18" i="23" s="1"/>
  <c r="AH203" i="9"/>
  <c r="G22" i="22" a="1"/>
  <c r="G22" i="22" s="1"/>
  <c r="AH218" i="9"/>
  <c r="G24" i="21" a="1"/>
  <c r="G24" i="21" s="1"/>
  <c r="AH242" i="9"/>
  <c r="G26" i="23" a="1"/>
  <c r="G26" i="23" s="1"/>
  <c r="S26" i="23" s="1"/>
  <c r="AH290" i="9"/>
  <c r="G30" i="22" a="1"/>
  <c r="G30" i="22" s="1"/>
  <c r="AH305" i="9"/>
  <c r="G32" i="21" a="1"/>
  <c r="G32" i="21" s="1"/>
  <c r="D253" i="9"/>
  <c r="D27" i="23" a="1"/>
  <c r="D27" i="23" s="1"/>
  <c r="P27" i="23" s="1"/>
  <c r="N18" i="9"/>
  <c r="E6" i="23" a="1"/>
  <c r="E6" i="23" s="1"/>
  <c r="Q6" i="23" s="1"/>
  <c r="N235" i="9"/>
  <c r="E25" i="22" a="1"/>
  <c r="E25" i="22" s="1"/>
  <c r="D240" i="9"/>
  <c r="D26" i="21" a="1"/>
  <c r="D26" i="21" s="1"/>
  <c r="D311" i="9"/>
  <c r="D32" i="22" a="1"/>
  <c r="D32" i="22" s="1"/>
  <c r="D16" i="9"/>
  <c r="D6" i="21" a="1"/>
  <c r="D6" i="21" s="1"/>
  <c r="D172" i="9"/>
  <c r="D19" i="22" a="1"/>
  <c r="D19" i="22" s="1"/>
  <c r="D257" i="9"/>
  <c r="D27" i="22" a="1"/>
  <c r="D27" i="22" s="1"/>
  <c r="D273" i="9"/>
  <c r="D29" i="21" a="1"/>
  <c r="D29" i="21" s="1"/>
  <c r="N22" i="9"/>
  <c r="E6" i="22" a="1"/>
  <c r="E6" i="22" s="1"/>
  <c r="N38" i="9"/>
  <c r="E8" i="21" a="1"/>
  <c r="E8" i="21" s="1"/>
  <c r="N62" i="9"/>
  <c r="E10" i="23" a="1"/>
  <c r="E10" i="23" s="1"/>
  <c r="Q10" i="23" s="1"/>
  <c r="N108" i="9"/>
  <c r="E14" i="22" a="1"/>
  <c r="E14" i="22" s="1"/>
  <c r="N123" i="9"/>
  <c r="E16" i="21" a="1"/>
  <c r="E16" i="21" s="1"/>
  <c r="N146" i="9"/>
  <c r="E17" i="23" a="1"/>
  <c r="E17" i="23" s="1"/>
  <c r="Q17" i="23" s="1"/>
  <c r="N231" i="9"/>
  <c r="E25" i="23" a="1"/>
  <c r="E25" i="23" s="1"/>
  <c r="Q25" i="23" s="1"/>
  <c r="N279" i="9"/>
  <c r="E29" i="22" a="1"/>
  <c r="E29" i="22" s="1"/>
  <c r="N318" i="9"/>
  <c r="E33" i="23" a="1"/>
  <c r="E33" i="23" s="1"/>
  <c r="Q33" i="23" s="1"/>
  <c r="X44" i="9"/>
  <c r="F8" i="22" a="1"/>
  <c r="F8" i="22" s="1"/>
  <c r="X60" i="9"/>
  <c r="F10" i="21" a="1"/>
  <c r="F10" i="21" s="1"/>
  <c r="X129" i="9"/>
  <c r="F16" i="22" a="1"/>
  <c r="F16" i="22" s="1"/>
  <c r="X144" i="9"/>
  <c r="F17" i="21" a="1"/>
  <c r="F17" i="21" s="1"/>
  <c r="X168" i="9"/>
  <c r="F19" i="23" a="1"/>
  <c r="F19" i="23" s="1"/>
  <c r="R19" i="23" s="1"/>
  <c r="X229" i="9"/>
  <c r="F25" i="21" a="1"/>
  <c r="F25" i="21" s="1"/>
  <c r="X253" i="9"/>
  <c r="F27" i="23" a="1"/>
  <c r="F27" i="23" s="1"/>
  <c r="R27" i="23" s="1"/>
  <c r="X316" i="9"/>
  <c r="F33" i="21" a="1"/>
  <c r="F33" i="21" s="1"/>
  <c r="AH18" i="9"/>
  <c r="G6" i="23" a="1"/>
  <c r="G6" i="23" s="1"/>
  <c r="S6" i="23" s="1"/>
  <c r="AH66" i="9"/>
  <c r="G10" i="22" a="1"/>
  <c r="G10" i="22" s="1"/>
  <c r="AH104" i="9"/>
  <c r="G14" i="23" a="1"/>
  <c r="G14" i="23" s="1"/>
  <c r="S14" i="23" s="1"/>
  <c r="AH150" i="9"/>
  <c r="G17" i="22" a="1"/>
  <c r="G17" i="22" s="1"/>
  <c r="AH166" i="9"/>
  <c r="G19" i="21" a="1"/>
  <c r="G19" i="21" s="1"/>
  <c r="AH235" i="9"/>
  <c r="G25" i="22" a="1"/>
  <c r="G25" i="22" s="1"/>
  <c r="AH251" i="9"/>
  <c r="G27" i="21" a="1"/>
  <c r="G27" i="21" s="1"/>
  <c r="AH275" i="9"/>
  <c r="G29" i="23" a="1"/>
  <c r="G29" i="23" s="1"/>
  <c r="S29" i="23" s="1"/>
  <c r="AH322" i="9"/>
  <c r="G33" i="22" a="1"/>
  <c r="G33" i="22" s="1"/>
  <c r="D168" i="9"/>
  <c r="D19" i="23" a="1"/>
  <c r="D19" i="23" s="1"/>
  <c r="P19" i="23" s="1"/>
  <c r="D316" i="9"/>
  <c r="D33" i="21" a="1"/>
  <c r="D33" i="21" s="1"/>
  <c r="N251" i="9"/>
  <c r="E27" i="21" a="1"/>
  <c r="E27" i="21" s="1"/>
  <c r="D55" i="9"/>
  <c r="D9" i="22" a="1"/>
  <c r="D9" i="22" s="1"/>
  <c r="D155" i="9"/>
  <c r="D18" i="21" a="1"/>
  <c r="D18" i="21" s="1"/>
  <c r="D40" i="9"/>
  <c r="D8" i="23" a="1"/>
  <c r="D8" i="23" s="1"/>
  <c r="P8" i="23" s="1"/>
  <c r="D102" i="9"/>
  <c r="D14" i="21" a="1"/>
  <c r="D14" i="21" s="1"/>
  <c r="D125" i="9"/>
  <c r="D16" i="23" a="1"/>
  <c r="D16" i="23" s="1"/>
  <c r="P16" i="23" s="1"/>
  <c r="D33" i="9"/>
  <c r="D7" i="22" a="1"/>
  <c r="D7" i="22" s="1"/>
  <c r="D49" i="9"/>
  <c r="D9" i="21" a="1"/>
  <c r="D9" i="21" s="1"/>
  <c r="D157" i="9"/>
  <c r="D18" i="23" a="1"/>
  <c r="D18" i="23" s="1"/>
  <c r="P18" i="23" s="1"/>
  <c r="D203" i="9"/>
  <c r="D22" i="22" a="1"/>
  <c r="D22" i="22" s="1"/>
  <c r="D218" i="9"/>
  <c r="D24" i="21" a="1"/>
  <c r="D24" i="21" s="1"/>
  <c r="D242" i="9"/>
  <c r="D26" i="23" a="1"/>
  <c r="D26" i="23" s="1"/>
  <c r="P26" i="23" s="1"/>
  <c r="D290" i="9"/>
  <c r="D30" i="22" a="1"/>
  <c r="D30" i="22" s="1"/>
  <c r="D305" i="9"/>
  <c r="D32" i="21" a="1"/>
  <c r="D32" i="21" s="1"/>
  <c r="N55" i="9"/>
  <c r="E9" i="22" a="1"/>
  <c r="E9" i="22" s="1"/>
  <c r="N93" i="9"/>
  <c r="E13" i="23" a="1"/>
  <c r="E13" i="23" s="1"/>
  <c r="Q13" i="23" s="1"/>
  <c r="N155" i="9"/>
  <c r="E18" i="21" a="1"/>
  <c r="E18" i="21" s="1"/>
  <c r="N224" i="9"/>
  <c r="E24" i="22" a="1"/>
  <c r="E24" i="22" s="1"/>
  <c r="N240" i="9"/>
  <c r="E26" i="21" a="1"/>
  <c r="E26" i="21" s="1"/>
  <c r="N264" i="9"/>
  <c r="E28" i="23" a="1"/>
  <c r="E28" i="23" s="1"/>
  <c r="Q28" i="23" s="1"/>
  <c r="N311" i="9"/>
  <c r="E32" i="22" a="1"/>
  <c r="E32" i="22" s="1"/>
  <c r="X29" i="9"/>
  <c r="F7" i="23" a="1"/>
  <c r="F7" i="23" s="1"/>
  <c r="R7" i="23" s="1"/>
  <c r="X91" i="9"/>
  <c r="F13" i="21" a="1"/>
  <c r="F13" i="21" s="1"/>
  <c r="X161" i="9"/>
  <c r="F18" i="22" a="1"/>
  <c r="F18" i="22" s="1"/>
  <c r="X199" i="9"/>
  <c r="F22" i="23" a="1"/>
  <c r="F22" i="23" s="1"/>
  <c r="R22" i="23" s="1"/>
  <c r="AH22" i="23" s="1"/>
  <c r="X246" i="9"/>
  <c r="F26" i="22" a="1"/>
  <c r="F26" i="22" s="1"/>
  <c r="X262" i="9"/>
  <c r="F28" i="21" a="1"/>
  <c r="F28" i="21" s="1"/>
  <c r="X286" i="9"/>
  <c r="F30" i="23" a="1"/>
  <c r="F30" i="23" s="1"/>
  <c r="R30" i="23" s="1"/>
  <c r="AH30" i="23" s="1"/>
  <c r="AH27" i="9"/>
  <c r="G7" i="21" a="1"/>
  <c r="G7" i="21" s="1"/>
  <c r="AH51" i="9"/>
  <c r="G9" i="23" a="1"/>
  <c r="G9" i="23" s="1"/>
  <c r="S9" i="23" s="1"/>
  <c r="AH97" i="9"/>
  <c r="G13" i="22" a="1"/>
  <c r="G13" i="22" s="1"/>
  <c r="AH197" i="9"/>
  <c r="G22" i="21" a="1"/>
  <c r="G22" i="21" s="1"/>
  <c r="AH220" i="9"/>
  <c r="G24" i="23" a="1"/>
  <c r="G24" i="23" s="1"/>
  <c r="S24" i="23" s="1"/>
  <c r="AH268" i="9"/>
  <c r="G28" i="22" a="1"/>
  <c r="G28" i="22" s="1"/>
  <c r="AH284" i="9"/>
  <c r="G30" i="21" a="1"/>
  <c r="G30" i="21" s="1"/>
  <c r="AH307" i="9"/>
  <c r="G32" i="23" a="1"/>
  <c r="G32" i="23" s="1"/>
  <c r="S32" i="23" s="1"/>
  <c r="D27" i="9"/>
  <c r="D7" i="21" a="1"/>
  <c r="D7" i="21" s="1"/>
  <c r="D307" i="9"/>
  <c r="D32" i="23" a="1"/>
  <c r="D32" i="23" s="1"/>
  <c r="P32" i="23" s="1"/>
  <c r="D60" i="9"/>
  <c r="D10" i="21" a="1"/>
  <c r="D10" i="21" s="1"/>
  <c r="D129" i="9"/>
  <c r="D16" i="22" a="1"/>
  <c r="D16" i="22" s="1"/>
  <c r="N150" i="9"/>
  <c r="E17" i="22" a="1"/>
  <c r="E17" i="22" s="1"/>
  <c r="N322" i="9"/>
  <c r="E33" i="22" a="1"/>
  <c r="E33" i="22" s="1"/>
  <c r="D93" i="9"/>
  <c r="D13" i="23" a="1"/>
  <c r="D13" i="23" s="1"/>
  <c r="P13" i="23" s="1"/>
  <c r="D224" i="9"/>
  <c r="D24" i="22" a="1"/>
  <c r="D24" i="22" s="1"/>
  <c r="D18" i="9"/>
  <c r="D6" i="23" a="1"/>
  <c r="D6" i="23" s="1"/>
  <c r="P6" i="23" s="1"/>
  <c r="D66" i="9"/>
  <c r="D10" i="22" a="1"/>
  <c r="D10" i="22" s="1"/>
  <c r="D104" i="9"/>
  <c r="D14" i="23" a="1"/>
  <c r="D14" i="23" s="1"/>
  <c r="P14" i="23" s="1"/>
  <c r="D150" i="9"/>
  <c r="D17" i="22" a="1"/>
  <c r="D17" i="22" s="1"/>
  <c r="D166" i="9"/>
  <c r="D19" i="21" a="1"/>
  <c r="D19" i="21" s="1"/>
  <c r="D235" i="9"/>
  <c r="D25" i="22" a="1"/>
  <c r="D25" i="22" s="1"/>
  <c r="D251" i="9"/>
  <c r="D27" i="21" a="1"/>
  <c r="D27" i="21" s="1"/>
  <c r="D275" i="9"/>
  <c r="D29" i="23" a="1"/>
  <c r="D29" i="23" s="1"/>
  <c r="P29" i="23" s="1"/>
  <c r="D322" i="9"/>
  <c r="D33" i="22" a="1"/>
  <c r="D33" i="22" s="1"/>
  <c r="N16" i="9"/>
  <c r="E6" i="21" a="1"/>
  <c r="E6" i="21" s="1"/>
  <c r="N40" i="9"/>
  <c r="E8" i="23" a="1"/>
  <c r="E8" i="23" s="1"/>
  <c r="Q8" i="23" s="1"/>
  <c r="N102" i="9"/>
  <c r="E14" i="21" a="1"/>
  <c r="E14" i="21" s="1"/>
  <c r="N125" i="9"/>
  <c r="E16" i="23" a="1"/>
  <c r="E16" i="23" s="1"/>
  <c r="Q16" i="23" s="1"/>
  <c r="N172" i="9"/>
  <c r="E19" i="22" a="1"/>
  <c r="E19" i="22" s="1"/>
  <c r="N257" i="9"/>
  <c r="E27" i="22" a="1"/>
  <c r="E27" i="22" s="1"/>
  <c r="N273" i="9"/>
  <c r="E29" i="21" a="1"/>
  <c r="E29" i="21" s="1"/>
  <c r="X22" i="9"/>
  <c r="F6" i="22" a="1"/>
  <c r="F6" i="22" s="1"/>
  <c r="X38" i="9"/>
  <c r="F8" i="21" a="1"/>
  <c r="F8" i="21" s="1"/>
  <c r="X62" i="9"/>
  <c r="F10" i="23" a="1"/>
  <c r="F10" i="23" s="1"/>
  <c r="R10" i="23" s="1"/>
  <c r="X108" i="9"/>
  <c r="F14" i="22" a="1"/>
  <c r="F14" i="22" s="1"/>
  <c r="X123" i="9"/>
  <c r="F16" i="21" a="1"/>
  <c r="F16" i="21" s="1"/>
  <c r="X146" i="9"/>
  <c r="F17" i="23" a="1"/>
  <c r="F17" i="23" s="1"/>
  <c r="R17" i="23" s="1"/>
  <c r="X231" i="9"/>
  <c r="F25" i="23" a="1"/>
  <c r="F25" i="23" s="1"/>
  <c r="R25" i="23" s="1"/>
  <c r="X279" i="9"/>
  <c r="F29" i="22" a="1"/>
  <c r="F29" i="22" s="1"/>
  <c r="X318" i="9"/>
  <c r="F33" i="23" a="1"/>
  <c r="F33" i="23" s="1"/>
  <c r="R33" i="23" s="1"/>
  <c r="AH44" i="9"/>
  <c r="G8" i="22" a="1"/>
  <c r="G8" i="22" s="1"/>
  <c r="AH60" i="9"/>
  <c r="G10" i="21" a="1"/>
  <c r="G10" i="21" s="1"/>
  <c r="AH129" i="9"/>
  <c r="G16" i="22" a="1"/>
  <c r="G16" i="22" s="1"/>
  <c r="AH144" i="9"/>
  <c r="G17" i="21" a="1"/>
  <c r="G17" i="21" s="1"/>
  <c r="AH168" i="9"/>
  <c r="G19" i="23" a="1"/>
  <c r="G19" i="23" s="1"/>
  <c r="S19" i="23" s="1"/>
  <c r="AH229" i="9"/>
  <c r="G25" i="21" a="1"/>
  <c r="G25" i="21" s="1"/>
  <c r="AH253" i="9"/>
  <c r="G27" i="23" a="1"/>
  <c r="G27" i="23" s="1"/>
  <c r="S27" i="23" s="1"/>
  <c r="AH316" i="9"/>
  <c r="G33" i="21" a="1"/>
  <c r="G33" i="21" s="1"/>
  <c r="AC12" i="9"/>
  <c r="I9" i="9"/>
  <c r="S7" i="9"/>
  <c r="AC5" i="9"/>
  <c r="I3" i="9"/>
  <c r="D13" i="9"/>
  <c r="I8" i="9"/>
  <c r="N3" i="9"/>
  <c r="N11" i="9"/>
  <c r="S6" i="9"/>
  <c r="X9" i="9"/>
  <c r="AH7" i="9"/>
  <c r="AC4" i="9"/>
  <c r="S12" i="9"/>
  <c r="I12" i="9"/>
  <c r="N4" i="9"/>
  <c r="D7" i="9"/>
  <c r="I10" i="9"/>
  <c r="N5" i="9"/>
  <c r="N13" i="9"/>
  <c r="S8" i="9"/>
  <c r="X3" i="9"/>
  <c r="X11" i="9"/>
  <c r="AC6" i="9"/>
  <c r="AH9" i="9"/>
  <c r="AH4" i="9"/>
  <c r="D12" i="9"/>
  <c r="N12" i="9"/>
  <c r="D6" i="9"/>
  <c r="X10" i="9"/>
  <c r="AH10" i="9"/>
  <c r="D9" i="9"/>
  <c r="N7" i="9"/>
  <c r="S10" i="9"/>
  <c r="X5" i="9"/>
  <c r="X13" i="9"/>
  <c r="AC8" i="9"/>
  <c r="AH3" i="9"/>
  <c r="AH11" i="9"/>
  <c r="X4" i="9"/>
  <c r="N6" i="9"/>
  <c r="D10" i="9"/>
  <c r="I5" i="9"/>
  <c r="I13" i="9"/>
  <c r="N8" i="9"/>
  <c r="S3" i="9"/>
  <c r="S11" i="9"/>
  <c r="X6" i="9"/>
  <c r="AC9" i="9"/>
  <c r="D5" i="9"/>
  <c r="AH8" i="9"/>
  <c r="S9" i="9"/>
  <c r="I6" i="9"/>
  <c r="N9" i="9"/>
  <c r="X7" i="9"/>
  <c r="AC10" i="9"/>
  <c r="AH5" i="9"/>
  <c r="AH13" i="9"/>
  <c r="X12" i="9"/>
  <c r="AC13" i="9"/>
  <c r="D8" i="9"/>
  <c r="I11" i="9"/>
  <c r="AC7" i="9"/>
  <c r="D11" i="9"/>
  <c r="I7" i="9"/>
  <c r="N10" i="9"/>
  <c r="S5" i="9"/>
  <c r="S13" i="9"/>
  <c r="X8" i="9"/>
  <c r="AC3" i="9"/>
  <c r="AC11" i="9"/>
  <c r="AH6" i="9"/>
  <c r="AH12" i="9"/>
  <c r="O19" i="18"/>
  <c r="I19" i="18"/>
  <c r="J19" i="18"/>
  <c r="K19" i="18"/>
  <c r="L19" i="18"/>
  <c r="O19" i="17"/>
  <c r="I54" i="20"/>
  <c r="J54" i="20"/>
  <c r="K54" i="20"/>
  <c r="L54" i="20"/>
  <c r="O19" i="20"/>
  <c r="D54" i="16" a="1"/>
  <c r="D54" i="16" s="1"/>
  <c r="E54" i="16" a="1"/>
  <c r="E54" i="16" s="1"/>
  <c r="F54" i="16" a="1"/>
  <c r="F54" i="16" s="1"/>
  <c r="G54" i="16" a="1"/>
  <c r="G54" i="16" s="1"/>
  <c r="I54" i="16"/>
  <c r="J54" i="16"/>
  <c r="K54" i="16"/>
  <c r="L54" i="16"/>
  <c r="O19" i="16"/>
  <c r="O19" i="5"/>
  <c r="L69" i="20"/>
  <c r="K69" i="20"/>
  <c r="J69" i="20"/>
  <c r="I69" i="20"/>
  <c r="L68" i="20"/>
  <c r="K68" i="20"/>
  <c r="J68" i="20"/>
  <c r="I68" i="20"/>
  <c r="L67" i="20"/>
  <c r="K67" i="20"/>
  <c r="J67" i="20"/>
  <c r="I67" i="20"/>
  <c r="L66" i="20"/>
  <c r="K66" i="20"/>
  <c r="J66" i="20"/>
  <c r="I66" i="20"/>
  <c r="L65" i="20"/>
  <c r="K65" i="20"/>
  <c r="J65" i="20"/>
  <c r="I65" i="20"/>
  <c r="L64" i="20"/>
  <c r="K64" i="20"/>
  <c r="J64" i="20"/>
  <c r="I64" i="20"/>
  <c r="L63" i="20"/>
  <c r="K63" i="20"/>
  <c r="J63" i="20"/>
  <c r="I63" i="20"/>
  <c r="L62" i="20"/>
  <c r="K62" i="20"/>
  <c r="J62" i="20"/>
  <c r="I62" i="20"/>
  <c r="L61" i="20"/>
  <c r="K61" i="20"/>
  <c r="J61" i="20"/>
  <c r="I61" i="20"/>
  <c r="L60" i="20"/>
  <c r="K60" i="20"/>
  <c r="J60" i="20"/>
  <c r="I60" i="20"/>
  <c r="L59" i="20"/>
  <c r="K59" i="20"/>
  <c r="J59" i="20"/>
  <c r="I59" i="20"/>
  <c r="L58" i="20"/>
  <c r="K58" i="20"/>
  <c r="J58" i="20"/>
  <c r="I58" i="20"/>
  <c r="L57" i="20"/>
  <c r="K57" i="20"/>
  <c r="J57" i="20"/>
  <c r="I57" i="20"/>
  <c r="L56" i="20"/>
  <c r="K56" i="20"/>
  <c r="J56" i="20"/>
  <c r="I56" i="20"/>
  <c r="L55" i="20"/>
  <c r="K55" i="20"/>
  <c r="J55" i="20"/>
  <c r="I55" i="20"/>
  <c r="L53" i="20"/>
  <c r="K53" i="20"/>
  <c r="J53" i="20"/>
  <c r="I53" i="20"/>
  <c r="L52" i="20"/>
  <c r="K52" i="20"/>
  <c r="J52" i="20"/>
  <c r="I52" i="20"/>
  <c r="L51" i="20"/>
  <c r="K51" i="20"/>
  <c r="J51" i="20"/>
  <c r="I51" i="20"/>
  <c r="L50" i="20"/>
  <c r="K50" i="20"/>
  <c r="J50" i="20"/>
  <c r="I50" i="20"/>
  <c r="L49" i="20"/>
  <c r="K49" i="20"/>
  <c r="J49" i="20"/>
  <c r="I49" i="20"/>
  <c r="L48" i="20"/>
  <c r="K48" i="20"/>
  <c r="J48" i="20"/>
  <c r="I48" i="20"/>
  <c r="L47" i="20"/>
  <c r="K47" i="20"/>
  <c r="J47" i="20"/>
  <c r="I47" i="20"/>
  <c r="L46" i="20"/>
  <c r="K46" i="20"/>
  <c r="J46" i="20"/>
  <c r="I46" i="20"/>
  <c r="L45" i="20"/>
  <c r="K45" i="20"/>
  <c r="J45" i="20"/>
  <c r="I45" i="20"/>
  <c r="L44" i="20"/>
  <c r="K44" i="20"/>
  <c r="J44" i="20"/>
  <c r="I44" i="20"/>
  <c r="L43" i="20"/>
  <c r="K43" i="20"/>
  <c r="J43" i="20"/>
  <c r="I43" i="20"/>
  <c r="L42" i="20"/>
  <c r="K42" i="20"/>
  <c r="J42" i="20"/>
  <c r="I42" i="20"/>
  <c r="L41" i="20"/>
  <c r="K41" i="20"/>
  <c r="J41" i="20"/>
  <c r="I41" i="20"/>
  <c r="L40" i="20"/>
  <c r="K40" i="20"/>
  <c r="J40" i="20"/>
  <c r="I40" i="20"/>
  <c r="L39" i="20"/>
  <c r="K39" i="20"/>
  <c r="J39" i="20"/>
  <c r="I39" i="20"/>
  <c r="L38" i="20"/>
  <c r="K38" i="20"/>
  <c r="J38" i="20"/>
  <c r="I38" i="20"/>
  <c r="J37" i="20"/>
  <c r="K37" i="20" s="1"/>
  <c r="L37" i="20" s="1"/>
  <c r="E37" i="20"/>
  <c r="F37" i="20" s="1"/>
  <c r="G37" i="20" s="1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8" i="20"/>
  <c r="O17" i="20"/>
  <c r="O16" i="20"/>
  <c r="O15" i="20"/>
  <c r="O14" i="20"/>
  <c r="O13" i="20"/>
  <c r="O12" i="20"/>
  <c r="O11" i="20"/>
  <c r="O10" i="20"/>
  <c r="O9" i="20"/>
  <c r="O8" i="20"/>
  <c r="O7" i="20"/>
  <c r="O6" i="20"/>
  <c r="O5" i="20"/>
  <c r="O4" i="20"/>
  <c r="L4" i="20"/>
  <c r="K4" i="20"/>
  <c r="J4" i="20"/>
  <c r="I4" i="20"/>
  <c r="O3" i="20"/>
  <c r="P2" i="20"/>
  <c r="Z2" i="20" s="1"/>
  <c r="J2" i="20"/>
  <c r="K2" i="20" s="1"/>
  <c r="L2" i="20" s="1"/>
  <c r="E2" i="20"/>
  <c r="F2" i="20" s="1"/>
  <c r="G2" i="20" s="1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F82" i="2"/>
  <c r="G82" i="2"/>
  <c r="H82" i="2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B472" i="3"/>
  <c r="B473" i="3"/>
  <c r="B474" i="3"/>
  <c r="B475" i="3"/>
  <c r="B476" i="3"/>
  <c r="B477" i="3"/>
  <c r="B478" i="3"/>
  <c r="B479" i="3"/>
  <c r="B480" i="3"/>
  <c r="B481" i="3"/>
  <c r="B482" i="3"/>
  <c r="A473" i="3"/>
  <c r="A474" i="3"/>
  <c r="A475" i="3"/>
  <c r="A476" i="3"/>
  <c r="A477" i="3"/>
  <c r="A478" i="3"/>
  <c r="A479" i="3"/>
  <c r="A480" i="3"/>
  <c r="A481" i="3"/>
  <c r="A482" i="3"/>
  <c r="A472" i="3"/>
  <c r="B14" i="19"/>
  <c r="B15" i="19" s="1"/>
  <c r="B16" i="19" s="1"/>
  <c r="B17" i="19" s="1"/>
  <c r="B18" i="19" s="1"/>
  <c r="B19" i="19" s="1"/>
  <c r="B20" i="19" s="1"/>
  <c r="B21" i="19" s="1"/>
  <c r="B22" i="19" s="1"/>
  <c r="B23" i="19" s="1"/>
  <c r="B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D17" i="19"/>
  <c r="E17" i="19"/>
  <c r="F17" i="19"/>
  <c r="F21" i="19" s="1"/>
  <c r="G17" i="19"/>
  <c r="G21" i="19" s="1"/>
  <c r="H17" i="19"/>
  <c r="H21" i="19" s="1"/>
  <c r="I17" i="19"/>
  <c r="I21" i="19" s="1"/>
  <c r="J17" i="19"/>
  <c r="K17" i="19"/>
  <c r="L17" i="19"/>
  <c r="M17" i="19"/>
  <c r="N17" i="19"/>
  <c r="N21" i="19" s="1"/>
  <c r="O17" i="19"/>
  <c r="O21" i="19" s="1"/>
  <c r="P17" i="19"/>
  <c r="P21" i="19" s="1"/>
  <c r="Q17" i="19"/>
  <c r="Q21" i="19" s="1"/>
  <c r="R17" i="19"/>
  <c r="S17" i="19"/>
  <c r="T17" i="19"/>
  <c r="U17" i="19"/>
  <c r="V17" i="19"/>
  <c r="V21" i="19" s="1"/>
  <c r="W17" i="19"/>
  <c r="W21" i="19" s="1"/>
  <c r="X17" i="19"/>
  <c r="X21" i="19" s="1"/>
  <c r="Y17" i="19"/>
  <c r="Y21" i="19" s="1"/>
  <c r="Z17" i="19"/>
  <c r="AA17" i="19"/>
  <c r="AB17" i="19"/>
  <c r="AC17" i="19"/>
  <c r="AD17" i="19"/>
  <c r="AD21" i="19" s="1"/>
  <c r="AE17" i="19"/>
  <c r="AE21" i="19" s="1"/>
  <c r="AF17" i="19"/>
  <c r="AF21" i="19" s="1"/>
  <c r="AG17" i="19"/>
  <c r="AG21" i="19" s="1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D21" i="19"/>
  <c r="J21" i="19"/>
  <c r="K21" i="19"/>
  <c r="L21" i="19"/>
  <c r="R21" i="19"/>
  <c r="S21" i="19"/>
  <c r="T21" i="19"/>
  <c r="Z21" i="19"/>
  <c r="AA21" i="19"/>
  <c r="AB21" i="19"/>
  <c r="D22" i="19"/>
  <c r="E22" i="19"/>
  <c r="E21" i="19" s="1"/>
  <c r="F22" i="19"/>
  <c r="G22" i="19"/>
  <c r="H22" i="19"/>
  <c r="I22" i="19"/>
  <c r="J22" i="19"/>
  <c r="K22" i="19"/>
  <c r="L22" i="19"/>
  <c r="M22" i="19"/>
  <c r="M21" i="19" s="1"/>
  <c r="N22" i="19"/>
  <c r="O22" i="19"/>
  <c r="P22" i="19"/>
  <c r="Q22" i="19"/>
  <c r="R22" i="19"/>
  <c r="S22" i="19"/>
  <c r="T22" i="19"/>
  <c r="U22" i="19"/>
  <c r="U21" i="19" s="1"/>
  <c r="V22" i="19"/>
  <c r="W22" i="19"/>
  <c r="X22" i="19"/>
  <c r="Y22" i="19"/>
  <c r="Z22" i="19"/>
  <c r="AA22" i="19"/>
  <c r="AB22" i="19"/>
  <c r="AC22" i="19"/>
  <c r="AC21" i="19" s="1"/>
  <c r="AD22" i="19"/>
  <c r="AE22" i="19"/>
  <c r="AF22" i="19"/>
  <c r="AG22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C21" i="19"/>
  <c r="C22" i="19"/>
  <c r="C23" i="19"/>
  <c r="C19" i="19"/>
  <c r="C17" i="19"/>
  <c r="C16" i="19"/>
  <c r="C15" i="19"/>
  <c r="C14" i="19"/>
  <c r="C13" i="19"/>
  <c r="AH17" i="23" l="1"/>
  <c r="AH26" i="23"/>
  <c r="AH13" i="23"/>
  <c r="AF5" i="23"/>
  <c r="AH5" i="23"/>
  <c r="AH10" i="23"/>
  <c r="AG8" i="23"/>
  <c r="AH14" i="23"/>
  <c r="AH25" i="23"/>
  <c r="AH7" i="23"/>
  <c r="AG5" i="23"/>
  <c r="AH29" i="23"/>
  <c r="AH19" i="23"/>
  <c r="AH9" i="23"/>
  <c r="AH24" i="23"/>
  <c r="AG22" i="23"/>
  <c r="AH6" i="23"/>
  <c r="AG19" i="23"/>
  <c r="AH18" i="23"/>
  <c r="AH33" i="23"/>
  <c r="AH16" i="23"/>
  <c r="AH28" i="23"/>
  <c r="AH27" i="23"/>
  <c r="AF6" i="23"/>
  <c r="AF13" i="23"/>
  <c r="AG13" i="23"/>
  <c r="AG6" i="23"/>
  <c r="AF7" i="23"/>
  <c r="AG7" i="23"/>
  <c r="AF14" i="23"/>
  <c r="AG14" i="23"/>
  <c r="AF32" i="23"/>
  <c r="AG32" i="23"/>
  <c r="AF9" i="23"/>
  <c r="AF24" i="23"/>
  <c r="AF18" i="23"/>
  <c r="AG18" i="23"/>
  <c r="AF28" i="23"/>
  <c r="AG28" i="23"/>
  <c r="AF33" i="23"/>
  <c r="AG33" i="23"/>
  <c r="AF19" i="23"/>
  <c r="AF10" i="23"/>
  <c r="AG10" i="23"/>
  <c r="AF29" i="23"/>
  <c r="AG29" i="23"/>
  <c r="AG9" i="23"/>
  <c r="AF25" i="23"/>
  <c r="AG25" i="23"/>
  <c r="AH32" i="23"/>
  <c r="AF30" i="23"/>
  <c r="AG30" i="23"/>
  <c r="AF8" i="23"/>
  <c r="AF16" i="23"/>
  <c r="AF17" i="23"/>
  <c r="AG17" i="23"/>
  <c r="AF27" i="23"/>
  <c r="AG27" i="23"/>
  <c r="AG24" i="23"/>
  <c r="AF22" i="23"/>
  <c r="AF26" i="23"/>
  <c r="AG26" i="23"/>
  <c r="AG16" i="23"/>
  <c r="P4" i="20"/>
  <c r="Q4" i="20"/>
  <c r="Z40" i="20"/>
  <c r="Z57" i="20"/>
  <c r="Z22" i="20"/>
  <c r="Q2" i="20"/>
  <c r="S4" i="20"/>
  <c r="R2" i="20"/>
  <c r="R4" i="20"/>
  <c r="S2" i="20"/>
  <c r="E82" i="2"/>
  <c r="AI24" i="23" l="1"/>
  <c r="AI5" i="23"/>
  <c r="AI8" i="23"/>
  <c r="AI22" i="23"/>
  <c r="AI19" i="23"/>
  <c r="AI6" i="23"/>
  <c r="AI7" i="23"/>
  <c r="AI10" i="23"/>
  <c r="AI9" i="23"/>
  <c r="AI13" i="23"/>
  <c r="AI27" i="23"/>
  <c r="AI16" i="23"/>
  <c r="AI28" i="23"/>
  <c r="AI14" i="23"/>
  <c r="AI18" i="23"/>
  <c r="AI30" i="23"/>
  <c r="AI26" i="23"/>
  <c r="AI29" i="23"/>
  <c r="AI25" i="23"/>
  <c r="AI33" i="23"/>
  <c r="AI17" i="23"/>
  <c r="AI32" i="23"/>
  <c r="AA57" i="20"/>
  <c r="AA40" i="20"/>
  <c r="AA22" i="20"/>
  <c r="AA2" i="20"/>
  <c r="AB40" i="20"/>
  <c r="AB57" i="20"/>
  <c r="AB22" i="20"/>
  <c r="AB2" i="20"/>
  <c r="AC40" i="20"/>
  <c r="AC57" i="20"/>
  <c r="AC22" i="20"/>
  <c r="AC2" i="20"/>
  <c r="E12" i="2" l="1"/>
  <c r="AP45" i="17"/>
  <c r="AM45" i="17"/>
  <c r="AJ45" i="17"/>
  <c r="J164" i="12" l="1"/>
  <c r="L69" i="18" l="1"/>
  <c r="K69" i="18"/>
  <c r="J69" i="18"/>
  <c r="I69" i="18"/>
  <c r="D68" i="18" a="1"/>
  <c r="D68" i="18" s="1"/>
  <c r="D67" i="18" a="1"/>
  <c r="D67" i="18" s="1"/>
  <c r="L66" i="18"/>
  <c r="K66" i="18"/>
  <c r="J66" i="18"/>
  <c r="I66" i="18"/>
  <c r="D65" i="18" a="1"/>
  <c r="D65" i="18" s="1"/>
  <c r="D64" i="18" a="1"/>
  <c r="D64" i="18" s="1"/>
  <c r="D63" i="18" a="1"/>
  <c r="D63" i="18" s="1"/>
  <c r="D62" i="18" a="1"/>
  <c r="D62" i="18" s="1"/>
  <c r="D61" i="18" a="1"/>
  <c r="D61" i="18" s="1"/>
  <c r="D60" i="18" a="1"/>
  <c r="D60" i="18" s="1"/>
  <c r="D59" i="18" a="1"/>
  <c r="D59" i="18" s="1"/>
  <c r="L58" i="18"/>
  <c r="K58" i="18"/>
  <c r="J58" i="18"/>
  <c r="I58" i="18"/>
  <c r="D57" i="18" a="1"/>
  <c r="D57" i="18" s="1"/>
  <c r="L56" i="18"/>
  <c r="K56" i="18"/>
  <c r="J56" i="18"/>
  <c r="I56" i="18"/>
  <c r="L55" i="18"/>
  <c r="K55" i="18"/>
  <c r="J55" i="18"/>
  <c r="I55" i="18"/>
  <c r="D53" i="18" a="1"/>
  <c r="D53" i="18" s="1"/>
  <c r="D52" i="18" a="1"/>
  <c r="D52" i="18" s="1"/>
  <c r="D51" i="18" a="1"/>
  <c r="D51" i="18" s="1"/>
  <c r="L50" i="18"/>
  <c r="K50" i="18"/>
  <c r="J50" i="18"/>
  <c r="I50" i="18"/>
  <c r="D49" i="18" a="1"/>
  <c r="D49" i="18" s="1"/>
  <c r="D48" i="18" a="1"/>
  <c r="D48" i="18" s="1"/>
  <c r="L47" i="18"/>
  <c r="K47" i="18"/>
  <c r="J47" i="18"/>
  <c r="I47" i="18"/>
  <c r="L46" i="18"/>
  <c r="K46" i="18"/>
  <c r="J46" i="18"/>
  <c r="I46" i="18"/>
  <c r="D45" i="18" a="1"/>
  <c r="D45" i="18" s="1"/>
  <c r="D44" i="18" a="1"/>
  <c r="D44" i="18" s="1"/>
  <c r="D43" i="18" a="1"/>
  <c r="D43" i="18" s="1"/>
  <c r="D42" i="18" a="1"/>
  <c r="D42" i="18" s="1"/>
  <c r="D41" i="18" a="1"/>
  <c r="D41" i="18" s="1"/>
  <c r="D40" i="18" a="1"/>
  <c r="D40" i="18" s="1"/>
  <c r="L39" i="18"/>
  <c r="K39" i="18"/>
  <c r="J39" i="18"/>
  <c r="I39" i="18"/>
  <c r="L38" i="18"/>
  <c r="K38" i="18"/>
  <c r="J38" i="18"/>
  <c r="I38" i="18"/>
  <c r="J37" i="18"/>
  <c r="K37" i="18" s="1"/>
  <c r="L37" i="18" s="1"/>
  <c r="E37" i="18"/>
  <c r="F37" i="18" s="1"/>
  <c r="G37" i="18" s="1"/>
  <c r="O34" i="18"/>
  <c r="L34" i="18"/>
  <c r="K34" i="18"/>
  <c r="J34" i="18"/>
  <c r="I34" i="18"/>
  <c r="O33" i="18"/>
  <c r="O32" i="18"/>
  <c r="O31" i="18"/>
  <c r="L31" i="18"/>
  <c r="K31" i="18"/>
  <c r="J31" i="18"/>
  <c r="I31" i="18"/>
  <c r="O30" i="18"/>
  <c r="O29" i="18"/>
  <c r="O28" i="18"/>
  <c r="O27" i="18"/>
  <c r="O26" i="18"/>
  <c r="O25" i="18"/>
  <c r="O24" i="18"/>
  <c r="O23" i="18"/>
  <c r="L23" i="18"/>
  <c r="K23" i="18"/>
  <c r="J23" i="18"/>
  <c r="I23" i="18"/>
  <c r="O22" i="18"/>
  <c r="O21" i="18"/>
  <c r="L21" i="18"/>
  <c r="K21" i="18"/>
  <c r="J21" i="18"/>
  <c r="I21" i="18"/>
  <c r="O20" i="18"/>
  <c r="L20" i="18"/>
  <c r="K20" i="18"/>
  <c r="J20" i="18"/>
  <c r="I20" i="18"/>
  <c r="O18" i="18"/>
  <c r="O17" i="18"/>
  <c r="O16" i="18"/>
  <c r="O15" i="18"/>
  <c r="L15" i="18"/>
  <c r="K15" i="18"/>
  <c r="J15" i="18"/>
  <c r="I15" i="18"/>
  <c r="O14" i="18"/>
  <c r="O13" i="18"/>
  <c r="O12" i="18"/>
  <c r="L12" i="18"/>
  <c r="K12" i="18"/>
  <c r="J12" i="18"/>
  <c r="I12" i="18"/>
  <c r="O11" i="18"/>
  <c r="L11" i="18"/>
  <c r="K11" i="18"/>
  <c r="J11" i="18"/>
  <c r="I11" i="18"/>
  <c r="O10" i="18"/>
  <c r="O9" i="18"/>
  <c r="O8" i="18"/>
  <c r="O7" i="18"/>
  <c r="O6" i="18"/>
  <c r="O5" i="18"/>
  <c r="O4" i="18"/>
  <c r="L4" i="18"/>
  <c r="K4" i="18"/>
  <c r="J4" i="18"/>
  <c r="I4" i="18"/>
  <c r="O3" i="18"/>
  <c r="L3" i="18"/>
  <c r="K3" i="18"/>
  <c r="J3" i="18"/>
  <c r="I3" i="18"/>
  <c r="P2" i="18"/>
  <c r="Z2" i="18" s="1"/>
  <c r="J2" i="18"/>
  <c r="K2" i="18" s="1"/>
  <c r="L2" i="18" s="1"/>
  <c r="E2" i="18"/>
  <c r="J37" i="17"/>
  <c r="K37" i="17" s="1"/>
  <c r="L37" i="17" s="1"/>
  <c r="E37" i="17"/>
  <c r="F37" i="17" s="1"/>
  <c r="G37" i="17" s="1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L4" i="17"/>
  <c r="K4" i="17"/>
  <c r="J4" i="17"/>
  <c r="I4" i="17"/>
  <c r="O3" i="17"/>
  <c r="P2" i="17"/>
  <c r="J2" i="17"/>
  <c r="E2" i="17"/>
  <c r="F2" i="17" s="1"/>
  <c r="E23" i="13"/>
  <c r="Q2" i="17" l="1"/>
  <c r="AA22" i="17" s="1"/>
  <c r="K2" i="17"/>
  <c r="E62" i="18" a="1"/>
  <c r="E62" i="18" s="1"/>
  <c r="E53" i="18" a="1"/>
  <c r="E53" i="18" s="1"/>
  <c r="E63" i="18" a="1"/>
  <c r="E63" i="18" s="1"/>
  <c r="E57" i="18" a="1"/>
  <c r="E57" i="18" s="1"/>
  <c r="E52" i="18" a="1"/>
  <c r="E52" i="18" s="1"/>
  <c r="E43" i="18" a="1"/>
  <c r="E43" i="18" s="1"/>
  <c r="E64" i="18" a="1"/>
  <c r="E64" i="18" s="1"/>
  <c r="E67" i="18" a="1"/>
  <c r="E67" i="18" s="1"/>
  <c r="E65" i="18" a="1"/>
  <c r="E65" i="18" s="1"/>
  <c r="E41" i="18" a="1"/>
  <c r="E41" i="18" s="1"/>
  <c r="E49" i="18" a="1"/>
  <c r="E49" i="18" s="1"/>
  <c r="E44" i="18" a="1"/>
  <c r="E44" i="18" s="1"/>
  <c r="E68" i="18" a="1"/>
  <c r="E68" i="18" s="1"/>
  <c r="E59" i="18" a="1"/>
  <c r="E59" i="18" s="1"/>
  <c r="E61" i="18" a="1"/>
  <c r="E61" i="18" s="1"/>
  <c r="E45" i="18" a="1"/>
  <c r="E45" i="18" s="1"/>
  <c r="F2" i="18"/>
  <c r="E51" i="18" a="1"/>
  <c r="E51" i="18" s="1"/>
  <c r="E42" i="18" a="1"/>
  <c r="E42" i="18" s="1"/>
  <c r="E40" i="18" a="1"/>
  <c r="E40" i="18" s="1"/>
  <c r="Z40" i="18"/>
  <c r="Z57" i="18"/>
  <c r="Z22" i="18"/>
  <c r="Q2" i="18"/>
  <c r="E48" i="18" a="1"/>
  <c r="E48" i="18" s="1"/>
  <c r="E60" i="18" a="1"/>
  <c r="E60" i="18" s="1"/>
  <c r="R2" i="17"/>
  <c r="G2" i="17"/>
  <c r="Z40" i="17"/>
  <c r="Z57" i="17"/>
  <c r="Z22" i="17"/>
  <c r="AA40" i="17"/>
  <c r="AA57" i="17"/>
  <c r="Z2" i="17"/>
  <c r="AA2" i="17" l="1"/>
  <c r="L2" i="17"/>
  <c r="AA40" i="18"/>
  <c r="AA22" i="18"/>
  <c r="AA2" i="18"/>
  <c r="AA57" i="18"/>
  <c r="F64" i="18" a="1"/>
  <c r="F64" i="18" s="1"/>
  <c r="F67" i="18" a="1"/>
  <c r="F67" i="18" s="1"/>
  <c r="F65" i="18" a="1"/>
  <c r="F65" i="18" s="1"/>
  <c r="F41" i="18" a="1"/>
  <c r="F41" i="18" s="1"/>
  <c r="F68" i="18" a="1"/>
  <c r="F68" i="18" s="1"/>
  <c r="F59" i="18" a="1"/>
  <c r="F59" i="18" s="1"/>
  <c r="F60" i="18" a="1"/>
  <c r="F60" i="18" s="1"/>
  <c r="F51" i="18" a="1"/>
  <c r="F51" i="18" s="1"/>
  <c r="F48" i="18" a="1"/>
  <c r="F48" i="18" s="1"/>
  <c r="F42" i="18" a="1"/>
  <c r="F42" i="18" s="1"/>
  <c r="F40" i="18" a="1"/>
  <c r="F40" i="18" s="1"/>
  <c r="F61" i="18" a="1"/>
  <c r="F61" i="18" s="1"/>
  <c r="F45" i="18" a="1"/>
  <c r="F45" i="18" s="1"/>
  <c r="F63" i="18" a="1"/>
  <c r="F63" i="18" s="1"/>
  <c r="F57" i="18" a="1"/>
  <c r="F57" i="18" s="1"/>
  <c r="F52" i="18" a="1"/>
  <c r="F52" i="18" s="1"/>
  <c r="F43" i="18" a="1"/>
  <c r="F43" i="18" s="1"/>
  <c r="F62" i="18" a="1"/>
  <c r="F62" i="18" s="1"/>
  <c r="F44" i="18" a="1"/>
  <c r="F44" i="18" s="1"/>
  <c r="F53" i="18" a="1"/>
  <c r="F53" i="18" s="1"/>
  <c r="R2" i="18"/>
  <c r="G2" i="18"/>
  <c r="F49" i="18" a="1"/>
  <c r="F49" i="18" s="1"/>
  <c r="AB57" i="17"/>
  <c r="AB22" i="17"/>
  <c r="AB40" i="17"/>
  <c r="AB2" i="17"/>
  <c r="S2" i="17"/>
  <c r="AB57" i="18" l="1"/>
  <c r="AB40" i="18"/>
  <c r="AB22" i="18"/>
  <c r="AB2" i="18"/>
  <c r="G49" i="18" a="1"/>
  <c r="G49" i="18" s="1"/>
  <c r="G44" i="18" a="1"/>
  <c r="G44" i="18" s="1"/>
  <c r="G68" i="18" a="1"/>
  <c r="G68" i="18" s="1"/>
  <c r="G59" i="18" a="1"/>
  <c r="G59" i="18" s="1"/>
  <c r="G60" i="18" a="1"/>
  <c r="G60" i="18" s="1"/>
  <c r="G61" i="18" a="1"/>
  <c r="G61" i="18" s="1"/>
  <c r="G45" i="18" a="1"/>
  <c r="G45" i="18" s="1"/>
  <c r="G62" i="18" a="1"/>
  <c r="G62" i="18" s="1"/>
  <c r="G53" i="18" a="1"/>
  <c r="G53" i="18" s="1"/>
  <c r="G63" i="18" a="1"/>
  <c r="G63" i="18" s="1"/>
  <c r="G57" i="18" a="1"/>
  <c r="G57" i="18" s="1"/>
  <c r="G52" i="18" a="1"/>
  <c r="G52" i="18" s="1"/>
  <c r="G43" i="18" a="1"/>
  <c r="G43" i="18" s="1"/>
  <c r="G67" i="18" a="1"/>
  <c r="G67" i="18" s="1"/>
  <c r="G65" i="18" a="1"/>
  <c r="G65" i="18" s="1"/>
  <c r="G41" i="18" a="1"/>
  <c r="G41" i="18" s="1"/>
  <c r="S2" i="18"/>
  <c r="G51" i="18" a="1"/>
  <c r="G51" i="18" s="1"/>
  <c r="G42" i="18" a="1"/>
  <c r="G42" i="18" s="1"/>
  <c r="G40" i="18" a="1"/>
  <c r="G40" i="18" s="1"/>
  <c r="G48" i="18" a="1"/>
  <c r="G48" i="18" s="1"/>
  <c r="G64" i="18" a="1"/>
  <c r="G64" i="18" s="1"/>
  <c r="AC40" i="17"/>
  <c r="AC57" i="17"/>
  <c r="AC22" i="17"/>
  <c r="AC2" i="17"/>
  <c r="AC40" i="18" l="1"/>
  <c r="AC57" i="18"/>
  <c r="AC22" i="18"/>
  <c r="AC2" i="18"/>
  <c r="Y167" i="12" l="1"/>
  <c r="W164" i="12"/>
  <c r="X164" i="12"/>
  <c r="W165" i="12"/>
  <c r="X165" i="12"/>
  <c r="W166" i="12"/>
  <c r="X166" i="12"/>
  <c r="W167" i="12"/>
  <c r="X167" i="12"/>
  <c r="W168" i="12"/>
  <c r="X168" i="12"/>
  <c r="W169" i="12"/>
  <c r="X169" i="12"/>
  <c r="W170" i="12"/>
  <c r="X170" i="12"/>
  <c r="W171" i="12"/>
  <c r="X171" i="12"/>
  <c r="W172" i="12"/>
  <c r="X172" i="12"/>
  <c r="W173" i="12"/>
  <c r="X173" i="12"/>
  <c r="W174" i="12"/>
  <c r="X174" i="12"/>
  <c r="W175" i="12"/>
  <c r="X175" i="12"/>
  <c r="W176" i="12"/>
  <c r="X176" i="12"/>
  <c r="W177" i="12"/>
  <c r="X177" i="12"/>
  <c r="W178" i="12"/>
  <c r="X178" i="12"/>
  <c r="W179" i="12"/>
  <c r="X179" i="12"/>
  <c r="W180" i="12"/>
  <c r="X180" i="12"/>
  <c r="W181" i="12"/>
  <c r="X181" i="12"/>
  <c r="W182" i="12"/>
  <c r="X182" i="12"/>
  <c r="W183" i="12"/>
  <c r="X183" i="12"/>
  <c r="W184" i="12"/>
  <c r="X184" i="12"/>
  <c r="W185" i="12"/>
  <c r="X185" i="12"/>
  <c r="W186" i="12"/>
  <c r="X186" i="12"/>
  <c r="W187" i="12"/>
  <c r="X187" i="12"/>
  <c r="W188" i="12"/>
  <c r="X188" i="12"/>
  <c r="W189" i="12"/>
  <c r="X189" i="12"/>
  <c r="W190" i="12"/>
  <c r="X190" i="12"/>
  <c r="W191" i="12"/>
  <c r="X191" i="12"/>
  <c r="W192" i="12"/>
  <c r="X192" i="12"/>
  <c r="W193" i="12"/>
  <c r="X193" i="12"/>
  <c r="W194" i="12"/>
  <c r="X194" i="12"/>
  <c r="W195" i="12"/>
  <c r="X195" i="12"/>
  <c r="Y165" i="12"/>
  <c r="Y166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64" i="12"/>
  <c r="J190" i="12"/>
  <c r="D68" i="16" a="1"/>
  <c r="D68" i="16" s="1"/>
  <c r="D67" i="16" a="1"/>
  <c r="D67" i="16" s="1"/>
  <c r="D65" i="16" a="1"/>
  <c r="D65" i="16" s="1"/>
  <c r="D64" i="16" a="1"/>
  <c r="D64" i="16" s="1"/>
  <c r="D63" i="16" a="1"/>
  <c r="D63" i="16" s="1"/>
  <c r="D62" i="16" a="1"/>
  <c r="D62" i="16" s="1"/>
  <c r="D61" i="16" a="1"/>
  <c r="D61" i="16" s="1"/>
  <c r="D60" i="16" a="1"/>
  <c r="D60" i="16" s="1"/>
  <c r="D59" i="16" a="1"/>
  <c r="D59" i="16" s="1"/>
  <c r="D57" i="16" a="1"/>
  <c r="D57" i="16" s="1"/>
  <c r="D53" i="16" a="1"/>
  <c r="D53" i="16" s="1"/>
  <c r="D52" i="16" a="1"/>
  <c r="D52" i="16" s="1"/>
  <c r="D51" i="16" a="1"/>
  <c r="D51" i="16" s="1"/>
  <c r="D49" i="16" a="1"/>
  <c r="D49" i="16" s="1"/>
  <c r="D48" i="16" a="1"/>
  <c r="D48" i="16" s="1"/>
  <c r="D45" i="16" a="1"/>
  <c r="D45" i="16" s="1"/>
  <c r="D44" i="16" a="1"/>
  <c r="D44" i="16" s="1"/>
  <c r="D43" i="16" a="1"/>
  <c r="D43" i="16" s="1"/>
  <c r="D42" i="16" a="1"/>
  <c r="D42" i="16" s="1"/>
  <c r="D41" i="16" a="1"/>
  <c r="D41" i="16" s="1"/>
  <c r="D40" i="16" a="1"/>
  <c r="D40" i="16" s="1"/>
  <c r="E2" i="16"/>
  <c r="F2" i="16" s="1"/>
  <c r="J2" i="16"/>
  <c r="K2" i="16" s="1"/>
  <c r="L2" i="16" s="1"/>
  <c r="P2" i="16"/>
  <c r="Z2" i="16" s="1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E37" i="16"/>
  <c r="F37" i="16" s="1"/>
  <c r="G37" i="16" s="1"/>
  <c r="J37" i="16"/>
  <c r="K37" i="16" s="1"/>
  <c r="L37" i="16" s="1"/>
  <c r="I38" i="16"/>
  <c r="J38" i="16"/>
  <c r="K38" i="16"/>
  <c r="L38" i="16"/>
  <c r="I39" i="16"/>
  <c r="J39" i="16"/>
  <c r="K39" i="16"/>
  <c r="L39" i="16"/>
  <c r="I46" i="16"/>
  <c r="J46" i="16"/>
  <c r="K46" i="16"/>
  <c r="L46" i="16"/>
  <c r="I47" i="16"/>
  <c r="J47" i="16"/>
  <c r="K47" i="16"/>
  <c r="L47" i="16"/>
  <c r="I50" i="16"/>
  <c r="J50" i="16"/>
  <c r="K50" i="16"/>
  <c r="L50" i="16"/>
  <c r="I55" i="16"/>
  <c r="J55" i="16"/>
  <c r="K55" i="16"/>
  <c r="L55" i="16"/>
  <c r="I56" i="16"/>
  <c r="J56" i="16"/>
  <c r="K56" i="16"/>
  <c r="L56" i="16"/>
  <c r="I58" i="16"/>
  <c r="J58" i="16"/>
  <c r="K58" i="16"/>
  <c r="L58" i="16"/>
  <c r="I66" i="16"/>
  <c r="J66" i="16"/>
  <c r="K66" i="16"/>
  <c r="L66" i="16"/>
  <c r="I69" i="16"/>
  <c r="J69" i="16"/>
  <c r="K69" i="16"/>
  <c r="L69" i="16"/>
  <c r="Z22" i="16" l="1"/>
  <c r="Z40" i="16"/>
  <c r="Z57" i="16"/>
  <c r="Q2" i="16"/>
  <c r="F67" i="16" a="1"/>
  <c r="F67" i="16" s="1"/>
  <c r="F64" i="16" a="1"/>
  <c r="F64" i="16" s="1"/>
  <c r="F62" i="16" a="1"/>
  <c r="F62" i="16" s="1"/>
  <c r="F60" i="16" a="1"/>
  <c r="F60" i="16" s="1"/>
  <c r="F57" i="16" a="1"/>
  <c r="F57" i="16" s="1"/>
  <c r="F52" i="16" a="1"/>
  <c r="F52" i="16" s="1"/>
  <c r="F49" i="16" a="1"/>
  <c r="F49" i="16" s="1"/>
  <c r="F45" i="16" a="1"/>
  <c r="F45" i="16" s="1"/>
  <c r="F43" i="16" a="1"/>
  <c r="F43" i="16" s="1"/>
  <c r="F41" i="16" a="1"/>
  <c r="F41" i="16" s="1"/>
  <c r="F63" i="16" a="1"/>
  <c r="F63" i="16" s="1"/>
  <c r="F51" i="16" a="1"/>
  <c r="F51" i="16" s="1"/>
  <c r="F42" i="16" a="1"/>
  <c r="F42" i="16" s="1"/>
  <c r="F59" i="16" a="1"/>
  <c r="F59" i="16" s="1"/>
  <c r="F44" i="16" a="1"/>
  <c r="F44" i="16" s="1"/>
  <c r="F68" i="16" a="1"/>
  <c r="F68" i="16" s="1"/>
  <c r="F65" i="16" a="1"/>
  <c r="F65" i="16" s="1"/>
  <c r="F61" i="16" a="1"/>
  <c r="F61" i="16" s="1"/>
  <c r="F48" i="16" a="1"/>
  <c r="F48" i="16" s="1"/>
  <c r="F53" i="16" a="1"/>
  <c r="F53" i="16" s="1"/>
  <c r="F40" i="16" a="1"/>
  <c r="F40" i="16" s="1"/>
  <c r="AA2" i="16"/>
  <c r="E40" i="16" a="1"/>
  <c r="E40" i="16" s="1"/>
  <c r="E42" i="16" a="1"/>
  <c r="E42" i="16" s="1"/>
  <c r="E44" i="16" a="1"/>
  <c r="E44" i="16" s="1"/>
  <c r="E48" i="16" a="1"/>
  <c r="E48" i="16" s="1"/>
  <c r="E51" i="16" a="1"/>
  <c r="E51" i="16" s="1"/>
  <c r="E53" i="16" a="1"/>
  <c r="E53" i="16" s="1"/>
  <c r="E59" i="16" a="1"/>
  <c r="E59" i="16" s="1"/>
  <c r="E61" i="16" a="1"/>
  <c r="E61" i="16" s="1"/>
  <c r="E63" i="16" a="1"/>
  <c r="E63" i="16" s="1"/>
  <c r="E65" i="16" a="1"/>
  <c r="E65" i="16" s="1"/>
  <c r="E68" i="16" a="1"/>
  <c r="E68" i="16" s="1"/>
  <c r="AA57" i="16"/>
  <c r="E41" i="16" a="1"/>
  <c r="E41" i="16" s="1"/>
  <c r="E43" i="16" a="1"/>
  <c r="E43" i="16" s="1"/>
  <c r="E45" i="16" a="1"/>
  <c r="E45" i="16" s="1"/>
  <c r="E49" i="16" a="1"/>
  <c r="E49" i="16" s="1"/>
  <c r="E52" i="16" a="1"/>
  <c r="E52" i="16" s="1"/>
  <c r="E57" i="16" a="1"/>
  <c r="E57" i="16" s="1"/>
  <c r="E60" i="16" a="1"/>
  <c r="E60" i="16" s="1"/>
  <c r="E62" i="16" a="1"/>
  <c r="E62" i="16" s="1"/>
  <c r="E64" i="16" a="1"/>
  <c r="E64" i="16" s="1"/>
  <c r="E67" i="16" a="1"/>
  <c r="E67" i="16" s="1"/>
  <c r="R2" i="16"/>
  <c r="G2" i="16"/>
  <c r="AA22" i="16" l="1"/>
  <c r="AA40" i="16"/>
  <c r="G61" i="16" a="1"/>
  <c r="G61" i="16" s="1"/>
  <c r="G53" i="16" a="1"/>
  <c r="G53" i="16" s="1"/>
  <c r="G48" i="16" a="1"/>
  <c r="G48" i="16" s="1"/>
  <c r="G42" i="16" a="1"/>
  <c r="G42" i="16" s="1"/>
  <c r="G65" i="16" a="1"/>
  <c r="G65" i="16" s="1"/>
  <c r="G63" i="16" a="1"/>
  <c r="G63" i="16" s="1"/>
  <c r="G59" i="16" a="1"/>
  <c r="G59" i="16" s="1"/>
  <c r="G51" i="16" a="1"/>
  <c r="G51" i="16" s="1"/>
  <c r="G44" i="16" a="1"/>
  <c r="G44" i="16" s="1"/>
  <c r="G40" i="16" a="1"/>
  <c r="G40" i="16" s="1"/>
  <c r="G68" i="16" a="1"/>
  <c r="G68" i="16" s="1"/>
  <c r="G64" i="16" a="1"/>
  <c r="G64" i="16" s="1"/>
  <c r="G60" i="16" a="1"/>
  <c r="G60" i="16" s="1"/>
  <c r="G57" i="16" a="1"/>
  <c r="G57" i="16" s="1"/>
  <c r="G49" i="16" a="1"/>
  <c r="G49" i="16" s="1"/>
  <c r="G43" i="16" a="1"/>
  <c r="G43" i="16" s="1"/>
  <c r="G67" i="16" a="1"/>
  <c r="G67" i="16" s="1"/>
  <c r="G62" i="16" a="1"/>
  <c r="G62" i="16" s="1"/>
  <c r="G52" i="16" a="1"/>
  <c r="G52" i="16" s="1"/>
  <c r="G45" i="16" a="1"/>
  <c r="G45" i="16" s="1"/>
  <c r="G41" i="16" a="1"/>
  <c r="G41" i="16" s="1"/>
  <c r="AG64" i="18"/>
  <c r="S2" i="16"/>
  <c r="AB2" i="16"/>
  <c r="AB22" i="16"/>
  <c r="AB40" i="16"/>
  <c r="AB57" i="16"/>
  <c r="AC40" i="16" l="1"/>
  <c r="AC57" i="16"/>
  <c r="AC22" i="16"/>
  <c r="AC2" i="16"/>
  <c r="J165" i="12" l="1"/>
  <c r="K165" i="12"/>
  <c r="L165" i="12"/>
  <c r="M165" i="12"/>
  <c r="J166" i="12"/>
  <c r="K166" i="12"/>
  <c r="L166" i="12"/>
  <c r="M166" i="12"/>
  <c r="J167" i="12"/>
  <c r="K167" i="12"/>
  <c r="L167" i="12"/>
  <c r="M167" i="12"/>
  <c r="J168" i="12"/>
  <c r="K168" i="12"/>
  <c r="L168" i="12"/>
  <c r="M168" i="12"/>
  <c r="J169" i="12"/>
  <c r="K169" i="12"/>
  <c r="L169" i="12"/>
  <c r="M169" i="12"/>
  <c r="J170" i="12"/>
  <c r="K170" i="12"/>
  <c r="L170" i="12"/>
  <c r="M170" i="12"/>
  <c r="J171" i="12"/>
  <c r="K171" i="12"/>
  <c r="L171" i="12"/>
  <c r="M171" i="12"/>
  <c r="J172" i="12"/>
  <c r="K172" i="12"/>
  <c r="L172" i="12"/>
  <c r="M172" i="12"/>
  <c r="J173" i="12"/>
  <c r="K173" i="12"/>
  <c r="L173" i="12"/>
  <c r="M173" i="12"/>
  <c r="J174" i="12"/>
  <c r="K174" i="12"/>
  <c r="L174" i="12"/>
  <c r="M174" i="12"/>
  <c r="J175" i="12"/>
  <c r="K175" i="12"/>
  <c r="L175" i="12"/>
  <c r="M175" i="12"/>
  <c r="J176" i="12"/>
  <c r="K176" i="12"/>
  <c r="L176" i="12"/>
  <c r="M176" i="12"/>
  <c r="J177" i="12"/>
  <c r="K177" i="12"/>
  <c r="L177" i="12"/>
  <c r="M177" i="12"/>
  <c r="J178" i="12"/>
  <c r="K178" i="12"/>
  <c r="L178" i="12"/>
  <c r="M178" i="12"/>
  <c r="J179" i="12"/>
  <c r="K179" i="12"/>
  <c r="L179" i="12"/>
  <c r="M179" i="12"/>
  <c r="J180" i="12"/>
  <c r="K180" i="12"/>
  <c r="L180" i="12"/>
  <c r="M180" i="12"/>
  <c r="J181" i="12"/>
  <c r="K181" i="12"/>
  <c r="L181" i="12"/>
  <c r="M181" i="12"/>
  <c r="J182" i="12"/>
  <c r="K182" i="12"/>
  <c r="L182" i="12"/>
  <c r="M182" i="12"/>
  <c r="J183" i="12"/>
  <c r="K183" i="12"/>
  <c r="L183" i="12"/>
  <c r="M183" i="12"/>
  <c r="J184" i="12"/>
  <c r="K184" i="12"/>
  <c r="L184" i="12"/>
  <c r="M184" i="12"/>
  <c r="J185" i="12"/>
  <c r="K185" i="12"/>
  <c r="L185" i="12"/>
  <c r="M185" i="12"/>
  <c r="J186" i="12"/>
  <c r="K186" i="12"/>
  <c r="L186" i="12"/>
  <c r="M186" i="12"/>
  <c r="J187" i="12"/>
  <c r="K187" i="12"/>
  <c r="L187" i="12"/>
  <c r="M187" i="12"/>
  <c r="J188" i="12"/>
  <c r="K188" i="12"/>
  <c r="L188" i="12"/>
  <c r="M188" i="12"/>
  <c r="J189" i="12"/>
  <c r="K189" i="12"/>
  <c r="L189" i="12"/>
  <c r="M189" i="12"/>
  <c r="K190" i="12"/>
  <c r="L190" i="12"/>
  <c r="M190" i="12"/>
  <c r="J191" i="12"/>
  <c r="K191" i="12"/>
  <c r="L191" i="12"/>
  <c r="M191" i="12"/>
  <c r="J192" i="12"/>
  <c r="K192" i="12"/>
  <c r="L192" i="12"/>
  <c r="M192" i="12"/>
  <c r="J193" i="12"/>
  <c r="K193" i="12"/>
  <c r="L193" i="12"/>
  <c r="M193" i="12"/>
  <c r="J194" i="12"/>
  <c r="K194" i="12"/>
  <c r="L194" i="12"/>
  <c r="M194" i="12"/>
  <c r="J195" i="12"/>
  <c r="K195" i="12"/>
  <c r="L195" i="12"/>
  <c r="M195" i="12"/>
  <c r="J196" i="12"/>
  <c r="K196" i="12"/>
  <c r="L196" i="12"/>
  <c r="M196" i="12"/>
  <c r="J197" i="12"/>
  <c r="K197" i="12"/>
  <c r="L197" i="12"/>
  <c r="M197" i="12"/>
  <c r="J198" i="12"/>
  <c r="K198" i="12"/>
  <c r="L198" i="12"/>
  <c r="M198" i="12"/>
  <c r="J199" i="12"/>
  <c r="K199" i="12"/>
  <c r="L199" i="12"/>
  <c r="M199" i="12"/>
  <c r="J200" i="12"/>
  <c r="K200" i="12"/>
  <c r="L200" i="12"/>
  <c r="M200" i="12"/>
  <c r="J201" i="12"/>
  <c r="K201" i="12"/>
  <c r="L201" i="12"/>
  <c r="M201" i="12"/>
  <c r="J202" i="12"/>
  <c r="K202" i="12"/>
  <c r="L202" i="12"/>
  <c r="M202" i="12"/>
  <c r="J203" i="12"/>
  <c r="K203" i="12"/>
  <c r="L203" i="12"/>
  <c r="M203" i="12"/>
  <c r="J204" i="12"/>
  <c r="K204" i="12"/>
  <c r="L204" i="12"/>
  <c r="M204" i="12"/>
  <c r="J205" i="12"/>
  <c r="K205" i="12"/>
  <c r="L205" i="12"/>
  <c r="M205" i="12"/>
  <c r="J206" i="12"/>
  <c r="K206" i="12"/>
  <c r="L206" i="12"/>
  <c r="M206" i="12"/>
  <c r="J207" i="12"/>
  <c r="K207" i="12"/>
  <c r="L207" i="12"/>
  <c r="M207" i="12"/>
  <c r="J208" i="12"/>
  <c r="K208" i="12"/>
  <c r="L208" i="12"/>
  <c r="M208" i="12"/>
  <c r="J209" i="12"/>
  <c r="K209" i="12"/>
  <c r="L209" i="12"/>
  <c r="M209" i="12"/>
  <c r="J210" i="12"/>
  <c r="K210" i="12"/>
  <c r="L210" i="12"/>
  <c r="M210" i="12"/>
  <c r="J211" i="12"/>
  <c r="K211" i="12"/>
  <c r="L211" i="12"/>
  <c r="M211" i="12"/>
  <c r="J212" i="12"/>
  <c r="K212" i="12"/>
  <c r="L212" i="12"/>
  <c r="M212" i="12"/>
  <c r="J213" i="12"/>
  <c r="K213" i="12"/>
  <c r="L213" i="12"/>
  <c r="M213" i="12"/>
  <c r="J214" i="12"/>
  <c r="K214" i="12"/>
  <c r="L214" i="12"/>
  <c r="M214" i="12"/>
  <c r="J215" i="12"/>
  <c r="K215" i="12"/>
  <c r="L215" i="12"/>
  <c r="M215" i="12"/>
  <c r="J216" i="12"/>
  <c r="K216" i="12"/>
  <c r="L216" i="12"/>
  <c r="M216" i="12"/>
  <c r="J217" i="12"/>
  <c r="K217" i="12"/>
  <c r="L217" i="12"/>
  <c r="M217" i="12"/>
  <c r="J218" i="12"/>
  <c r="K218" i="12"/>
  <c r="L218" i="12"/>
  <c r="M218" i="12"/>
  <c r="J219" i="12"/>
  <c r="K219" i="12"/>
  <c r="L219" i="12"/>
  <c r="M219" i="12"/>
  <c r="J220" i="12"/>
  <c r="K220" i="12"/>
  <c r="L220" i="12"/>
  <c r="M220" i="12"/>
  <c r="J221" i="12"/>
  <c r="K221" i="12"/>
  <c r="L221" i="12"/>
  <c r="M221" i="12"/>
  <c r="J222" i="12"/>
  <c r="K222" i="12"/>
  <c r="L222" i="12"/>
  <c r="M222" i="12"/>
  <c r="J223" i="12"/>
  <c r="K223" i="12"/>
  <c r="L223" i="12"/>
  <c r="M223" i="12"/>
  <c r="J224" i="12"/>
  <c r="K224" i="12"/>
  <c r="L224" i="12"/>
  <c r="M224" i="12"/>
  <c r="J225" i="12"/>
  <c r="K225" i="12"/>
  <c r="L225" i="12"/>
  <c r="M225" i="12"/>
  <c r="J226" i="12"/>
  <c r="K226" i="12"/>
  <c r="L226" i="12"/>
  <c r="M226" i="12"/>
  <c r="J227" i="12"/>
  <c r="K227" i="12"/>
  <c r="L227" i="12"/>
  <c r="M227" i="12"/>
  <c r="J228" i="12"/>
  <c r="K228" i="12"/>
  <c r="L228" i="12"/>
  <c r="M228" i="12"/>
  <c r="J229" i="12"/>
  <c r="K229" i="12"/>
  <c r="L229" i="12"/>
  <c r="M229" i="12"/>
  <c r="J230" i="12"/>
  <c r="K230" i="12"/>
  <c r="L230" i="12"/>
  <c r="M230" i="12"/>
  <c r="J231" i="12"/>
  <c r="K231" i="12"/>
  <c r="L231" i="12"/>
  <c r="M231" i="12"/>
  <c r="J232" i="12"/>
  <c r="K232" i="12"/>
  <c r="L232" i="12"/>
  <c r="M232" i="12"/>
  <c r="J233" i="12"/>
  <c r="K233" i="12"/>
  <c r="L233" i="12"/>
  <c r="M233" i="12"/>
  <c r="J234" i="12"/>
  <c r="K234" i="12"/>
  <c r="L234" i="12"/>
  <c r="M234" i="12"/>
  <c r="J235" i="12"/>
  <c r="K235" i="12"/>
  <c r="L235" i="12"/>
  <c r="M235" i="12"/>
  <c r="J236" i="12"/>
  <c r="K236" i="12"/>
  <c r="L236" i="12"/>
  <c r="M236" i="12"/>
  <c r="J237" i="12"/>
  <c r="K237" i="12"/>
  <c r="L237" i="12"/>
  <c r="M237" i="12"/>
  <c r="J238" i="12"/>
  <c r="K238" i="12"/>
  <c r="L238" i="12"/>
  <c r="M238" i="12"/>
  <c r="J239" i="12"/>
  <c r="K239" i="12"/>
  <c r="L239" i="12"/>
  <c r="M239" i="12"/>
  <c r="J240" i="12"/>
  <c r="K240" i="12"/>
  <c r="L240" i="12"/>
  <c r="M240" i="12"/>
  <c r="J241" i="12"/>
  <c r="K241" i="12"/>
  <c r="L241" i="12"/>
  <c r="M241" i="12"/>
  <c r="J242" i="12"/>
  <c r="K242" i="12"/>
  <c r="L242" i="12"/>
  <c r="M242" i="12"/>
  <c r="J243" i="12"/>
  <c r="K243" i="12"/>
  <c r="L243" i="12"/>
  <c r="M243" i="12"/>
  <c r="J244" i="12"/>
  <c r="K244" i="12"/>
  <c r="L244" i="12"/>
  <c r="M244" i="12"/>
  <c r="J245" i="12"/>
  <c r="K245" i="12"/>
  <c r="L245" i="12"/>
  <c r="M245" i="12"/>
  <c r="J246" i="12"/>
  <c r="K246" i="12"/>
  <c r="L246" i="12"/>
  <c r="M246" i="12"/>
  <c r="J247" i="12"/>
  <c r="K247" i="12"/>
  <c r="L247" i="12"/>
  <c r="M247" i="12"/>
  <c r="J248" i="12"/>
  <c r="K248" i="12"/>
  <c r="L248" i="12"/>
  <c r="M248" i="12"/>
  <c r="J249" i="12"/>
  <c r="K249" i="12"/>
  <c r="L249" i="12"/>
  <c r="M249" i="12"/>
  <c r="J250" i="12"/>
  <c r="K250" i="12"/>
  <c r="L250" i="12"/>
  <c r="M250" i="12"/>
  <c r="J251" i="12"/>
  <c r="K251" i="12"/>
  <c r="L251" i="12"/>
  <c r="M251" i="12"/>
  <c r="J252" i="12"/>
  <c r="K252" i="12"/>
  <c r="L252" i="12"/>
  <c r="M252" i="12"/>
  <c r="J253" i="12"/>
  <c r="K253" i="12"/>
  <c r="L253" i="12"/>
  <c r="M253" i="12"/>
  <c r="J254" i="12"/>
  <c r="K254" i="12"/>
  <c r="L254" i="12"/>
  <c r="M254" i="12"/>
  <c r="J255" i="12"/>
  <c r="K255" i="12"/>
  <c r="L255" i="12"/>
  <c r="M255" i="12"/>
  <c r="J256" i="12"/>
  <c r="K256" i="12"/>
  <c r="L256" i="12"/>
  <c r="M256" i="12"/>
  <c r="J257" i="12"/>
  <c r="K257" i="12"/>
  <c r="L257" i="12"/>
  <c r="M257" i="12"/>
  <c r="J258" i="12"/>
  <c r="K258" i="12"/>
  <c r="L258" i="12"/>
  <c r="M258" i="12"/>
  <c r="J259" i="12"/>
  <c r="K259" i="12"/>
  <c r="L259" i="12"/>
  <c r="M259" i="12"/>
  <c r="J260" i="12"/>
  <c r="K260" i="12"/>
  <c r="L260" i="12"/>
  <c r="M260" i="12"/>
  <c r="J261" i="12"/>
  <c r="K261" i="12"/>
  <c r="L261" i="12"/>
  <c r="M261" i="12"/>
  <c r="J262" i="12"/>
  <c r="K262" i="12"/>
  <c r="L262" i="12"/>
  <c r="M262" i="12"/>
  <c r="J263" i="12"/>
  <c r="K263" i="12"/>
  <c r="L263" i="12"/>
  <c r="M263" i="12"/>
  <c r="J264" i="12"/>
  <c r="K264" i="12"/>
  <c r="L264" i="12"/>
  <c r="M264" i="12"/>
  <c r="J265" i="12"/>
  <c r="K265" i="12"/>
  <c r="L265" i="12"/>
  <c r="M265" i="12"/>
  <c r="J266" i="12"/>
  <c r="K266" i="12"/>
  <c r="L266" i="12"/>
  <c r="M266" i="12"/>
  <c r="J267" i="12"/>
  <c r="K267" i="12"/>
  <c r="L267" i="12"/>
  <c r="M267" i="12"/>
  <c r="J268" i="12"/>
  <c r="K268" i="12"/>
  <c r="L268" i="12"/>
  <c r="M268" i="12"/>
  <c r="J269" i="12"/>
  <c r="K269" i="12"/>
  <c r="L269" i="12"/>
  <c r="M269" i="12"/>
  <c r="J270" i="12"/>
  <c r="K270" i="12"/>
  <c r="L270" i="12"/>
  <c r="M270" i="12"/>
  <c r="J271" i="12"/>
  <c r="K271" i="12"/>
  <c r="L271" i="12"/>
  <c r="M271" i="12"/>
  <c r="J272" i="12"/>
  <c r="K272" i="12"/>
  <c r="L272" i="12"/>
  <c r="M272" i="12"/>
  <c r="J273" i="12"/>
  <c r="K273" i="12"/>
  <c r="L273" i="12"/>
  <c r="M273" i="12"/>
  <c r="J274" i="12"/>
  <c r="K274" i="12"/>
  <c r="L274" i="12"/>
  <c r="M274" i="12"/>
  <c r="J275" i="12"/>
  <c r="K275" i="12"/>
  <c r="L275" i="12"/>
  <c r="M275" i="12"/>
  <c r="J276" i="12"/>
  <c r="K276" i="12"/>
  <c r="L276" i="12"/>
  <c r="M276" i="12"/>
  <c r="J277" i="12"/>
  <c r="K277" i="12"/>
  <c r="L277" i="12"/>
  <c r="M277" i="12"/>
  <c r="J278" i="12"/>
  <c r="K278" i="12"/>
  <c r="L278" i="12"/>
  <c r="M278" i="12"/>
  <c r="J279" i="12"/>
  <c r="K279" i="12"/>
  <c r="L279" i="12"/>
  <c r="M279" i="12"/>
  <c r="J280" i="12"/>
  <c r="K280" i="12"/>
  <c r="L280" i="12"/>
  <c r="M280" i="12"/>
  <c r="J281" i="12"/>
  <c r="K281" i="12"/>
  <c r="L281" i="12"/>
  <c r="M281" i="12"/>
  <c r="J282" i="12"/>
  <c r="K282" i="12"/>
  <c r="L282" i="12"/>
  <c r="M282" i="12"/>
  <c r="J283" i="12"/>
  <c r="K283" i="12"/>
  <c r="L283" i="12"/>
  <c r="M283" i="12"/>
  <c r="J284" i="12"/>
  <c r="K284" i="12"/>
  <c r="L284" i="12"/>
  <c r="M284" i="12"/>
  <c r="J285" i="12"/>
  <c r="K285" i="12"/>
  <c r="L285" i="12"/>
  <c r="M285" i="12"/>
  <c r="J286" i="12"/>
  <c r="K286" i="12"/>
  <c r="L286" i="12"/>
  <c r="M286" i="12"/>
  <c r="J287" i="12"/>
  <c r="K287" i="12"/>
  <c r="L287" i="12"/>
  <c r="M287" i="12"/>
  <c r="J288" i="12"/>
  <c r="K288" i="12"/>
  <c r="L288" i="12"/>
  <c r="M288" i="12"/>
  <c r="J289" i="12"/>
  <c r="K289" i="12"/>
  <c r="L289" i="12"/>
  <c r="M289" i="12"/>
  <c r="J290" i="12"/>
  <c r="K290" i="12"/>
  <c r="L290" i="12"/>
  <c r="M290" i="12"/>
  <c r="J291" i="12"/>
  <c r="K291" i="12"/>
  <c r="L291" i="12"/>
  <c r="M291" i="12"/>
  <c r="J292" i="12"/>
  <c r="K292" i="12"/>
  <c r="L292" i="12"/>
  <c r="M292" i="12"/>
  <c r="J293" i="12"/>
  <c r="K293" i="12"/>
  <c r="L293" i="12"/>
  <c r="M293" i="12"/>
  <c r="J294" i="12"/>
  <c r="K294" i="12"/>
  <c r="L294" i="12"/>
  <c r="M294" i="12"/>
  <c r="J295" i="12"/>
  <c r="K295" i="12"/>
  <c r="L295" i="12"/>
  <c r="M295" i="12"/>
  <c r="J296" i="12"/>
  <c r="K296" i="12"/>
  <c r="L296" i="12"/>
  <c r="M296" i="12"/>
  <c r="J297" i="12"/>
  <c r="K297" i="12"/>
  <c r="L297" i="12"/>
  <c r="M297" i="12"/>
  <c r="J298" i="12"/>
  <c r="K298" i="12"/>
  <c r="L298" i="12"/>
  <c r="M298" i="12"/>
  <c r="J299" i="12"/>
  <c r="K299" i="12"/>
  <c r="L299" i="12"/>
  <c r="M299" i="12"/>
  <c r="J300" i="12"/>
  <c r="K300" i="12"/>
  <c r="L300" i="12"/>
  <c r="M300" i="12"/>
  <c r="J301" i="12"/>
  <c r="K301" i="12"/>
  <c r="L301" i="12"/>
  <c r="M301" i="12"/>
  <c r="J302" i="12"/>
  <c r="K302" i="12"/>
  <c r="L302" i="12"/>
  <c r="M302" i="12"/>
  <c r="J303" i="12"/>
  <c r="K303" i="12"/>
  <c r="L303" i="12"/>
  <c r="M303" i="12"/>
  <c r="J304" i="12"/>
  <c r="K304" i="12"/>
  <c r="L304" i="12"/>
  <c r="M304" i="12"/>
  <c r="J305" i="12"/>
  <c r="K305" i="12"/>
  <c r="L305" i="12"/>
  <c r="M305" i="12"/>
  <c r="J306" i="12"/>
  <c r="K306" i="12"/>
  <c r="L306" i="12"/>
  <c r="M306" i="12"/>
  <c r="J307" i="12"/>
  <c r="K307" i="12"/>
  <c r="L307" i="12"/>
  <c r="M307" i="12"/>
  <c r="J308" i="12"/>
  <c r="K308" i="12"/>
  <c r="L308" i="12"/>
  <c r="M308" i="12"/>
  <c r="J309" i="12"/>
  <c r="K309" i="12"/>
  <c r="L309" i="12"/>
  <c r="M309" i="12"/>
  <c r="J310" i="12"/>
  <c r="K310" i="12"/>
  <c r="L310" i="12"/>
  <c r="M310" i="12"/>
  <c r="J311" i="12"/>
  <c r="K311" i="12"/>
  <c r="L311" i="12"/>
  <c r="M311" i="12"/>
  <c r="J312" i="12"/>
  <c r="K312" i="12"/>
  <c r="L312" i="12"/>
  <c r="M312" i="12"/>
  <c r="J313" i="12"/>
  <c r="K313" i="12"/>
  <c r="L313" i="12"/>
  <c r="M313" i="12"/>
  <c r="J314" i="12"/>
  <c r="K314" i="12"/>
  <c r="L314" i="12"/>
  <c r="M314" i="12"/>
  <c r="J315" i="12"/>
  <c r="K315" i="12"/>
  <c r="L315" i="12"/>
  <c r="M315" i="12"/>
  <c r="J316" i="12"/>
  <c r="K316" i="12"/>
  <c r="L316" i="12"/>
  <c r="M316" i="12"/>
  <c r="J317" i="12"/>
  <c r="K317" i="12"/>
  <c r="L317" i="12"/>
  <c r="M317" i="12"/>
  <c r="J318" i="12"/>
  <c r="K318" i="12"/>
  <c r="L318" i="12"/>
  <c r="M318" i="12"/>
  <c r="J319" i="12"/>
  <c r="K319" i="12"/>
  <c r="L319" i="12"/>
  <c r="M319" i="12"/>
  <c r="J320" i="12"/>
  <c r="K320" i="12"/>
  <c r="L320" i="12"/>
  <c r="M320" i="12"/>
  <c r="J321" i="12"/>
  <c r="K321" i="12"/>
  <c r="L321" i="12"/>
  <c r="M321" i="12"/>
  <c r="J322" i="12"/>
  <c r="K322" i="12"/>
  <c r="L322" i="12"/>
  <c r="M322" i="12"/>
  <c r="J323" i="12"/>
  <c r="K323" i="12"/>
  <c r="L323" i="12"/>
  <c r="M323" i="12"/>
  <c r="J324" i="12"/>
  <c r="K324" i="12"/>
  <c r="L324" i="12"/>
  <c r="M324" i="12"/>
  <c r="J325" i="12"/>
  <c r="K325" i="12"/>
  <c r="L325" i="12"/>
  <c r="M325" i="12"/>
  <c r="J326" i="12"/>
  <c r="K326" i="12"/>
  <c r="L326" i="12"/>
  <c r="M326" i="12"/>
  <c r="J327" i="12"/>
  <c r="K327" i="12"/>
  <c r="L327" i="12"/>
  <c r="M327" i="12"/>
  <c r="J328" i="12"/>
  <c r="K328" i="12"/>
  <c r="L328" i="12"/>
  <c r="M328" i="12"/>
  <c r="J329" i="12"/>
  <c r="K329" i="12"/>
  <c r="L329" i="12"/>
  <c r="M329" i="12"/>
  <c r="J330" i="12"/>
  <c r="K330" i="12"/>
  <c r="L330" i="12"/>
  <c r="M330" i="12"/>
  <c r="J331" i="12"/>
  <c r="K331" i="12"/>
  <c r="L331" i="12"/>
  <c r="M331" i="12"/>
  <c r="J332" i="12"/>
  <c r="K332" i="12"/>
  <c r="L332" i="12"/>
  <c r="M332" i="12"/>
  <c r="J333" i="12"/>
  <c r="K333" i="12"/>
  <c r="L333" i="12"/>
  <c r="M333" i="12"/>
  <c r="J334" i="12"/>
  <c r="K334" i="12"/>
  <c r="L334" i="12"/>
  <c r="M334" i="12"/>
  <c r="J335" i="12"/>
  <c r="K335" i="12"/>
  <c r="L335" i="12"/>
  <c r="M335" i="12"/>
  <c r="J336" i="12"/>
  <c r="K336" i="12"/>
  <c r="L336" i="12"/>
  <c r="M336" i="12"/>
  <c r="J337" i="12"/>
  <c r="K337" i="12"/>
  <c r="L337" i="12"/>
  <c r="M337" i="12"/>
  <c r="J338" i="12"/>
  <c r="K338" i="12"/>
  <c r="L338" i="12"/>
  <c r="M338" i="12"/>
  <c r="J339" i="12"/>
  <c r="K339" i="12"/>
  <c r="L339" i="12"/>
  <c r="M339" i="12"/>
  <c r="J340" i="12"/>
  <c r="K340" i="12"/>
  <c r="L340" i="12"/>
  <c r="M340" i="12"/>
  <c r="J341" i="12"/>
  <c r="K341" i="12"/>
  <c r="L341" i="12"/>
  <c r="M341" i="12"/>
  <c r="J342" i="12"/>
  <c r="K342" i="12"/>
  <c r="L342" i="12"/>
  <c r="M342" i="12"/>
  <c r="J343" i="12"/>
  <c r="K343" i="12"/>
  <c r="L343" i="12"/>
  <c r="M343" i="12"/>
  <c r="J344" i="12"/>
  <c r="K344" i="12"/>
  <c r="L344" i="12"/>
  <c r="M344" i="12"/>
  <c r="J345" i="12"/>
  <c r="K345" i="12"/>
  <c r="L345" i="12"/>
  <c r="M345" i="12"/>
  <c r="J346" i="12"/>
  <c r="K346" i="12"/>
  <c r="L346" i="12"/>
  <c r="M346" i="12"/>
  <c r="J347" i="12"/>
  <c r="K347" i="12"/>
  <c r="L347" i="12"/>
  <c r="M347" i="12"/>
  <c r="J348" i="12"/>
  <c r="K348" i="12"/>
  <c r="L348" i="12"/>
  <c r="M348" i="12"/>
  <c r="J349" i="12"/>
  <c r="K349" i="12"/>
  <c r="L349" i="12"/>
  <c r="M349" i="12"/>
  <c r="J350" i="12"/>
  <c r="K350" i="12"/>
  <c r="L350" i="12"/>
  <c r="M350" i="12"/>
  <c r="J351" i="12"/>
  <c r="K351" i="12"/>
  <c r="L351" i="12"/>
  <c r="M351" i="12"/>
  <c r="J352" i="12"/>
  <c r="K352" i="12"/>
  <c r="L352" i="12"/>
  <c r="M352" i="12"/>
  <c r="J353" i="12"/>
  <c r="K353" i="12"/>
  <c r="L353" i="12"/>
  <c r="M353" i="12"/>
  <c r="J354" i="12"/>
  <c r="K354" i="12"/>
  <c r="L354" i="12"/>
  <c r="M354" i="12"/>
  <c r="J355" i="12"/>
  <c r="K355" i="12"/>
  <c r="L355" i="12"/>
  <c r="M355" i="12"/>
  <c r="J356" i="12"/>
  <c r="K356" i="12"/>
  <c r="L356" i="12"/>
  <c r="M356" i="12"/>
  <c r="J357" i="12"/>
  <c r="K357" i="12"/>
  <c r="L357" i="12"/>
  <c r="M357" i="12"/>
  <c r="J358" i="12"/>
  <c r="K358" i="12"/>
  <c r="L358" i="12"/>
  <c r="M358" i="12"/>
  <c r="J359" i="12"/>
  <c r="K359" i="12"/>
  <c r="L359" i="12"/>
  <c r="M359" i="12"/>
  <c r="J360" i="12"/>
  <c r="K360" i="12"/>
  <c r="L360" i="12"/>
  <c r="M360" i="12"/>
  <c r="J361" i="12"/>
  <c r="K361" i="12"/>
  <c r="L361" i="12"/>
  <c r="M361" i="12"/>
  <c r="J362" i="12"/>
  <c r="K362" i="12"/>
  <c r="L362" i="12"/>
  <c r="M362" i="12"/>
  <c r="J363" i="12"/>
  <c r="K363" i="12"/>
  <c r="L363" i="12"/>
  <c r="M363" i="12"/>
  <c r="J364" i="12"/>
  <c r="K364" i="12"/>
  <c r="L364" i="12"/>
  <c r="M364" i="12"/>
  <c r="J365" i="12"/>
  <c r="K365" i="12"/>
  <c r="L365" i="12"/>
  <c r="M365" i="12"/>
  <c r="J366" i="12"/>
  <c r="K366" i="12"/>
  <c r="L366" i="12"/>
  <c r="M366" i="12"/>
  <c r="J367" i="12"/>
  <c r="K367" i="12"/>
  <c r="L367" i="12"/>
  <c r="M367" i="12"/>
  <c r="J368" i="12"/>
  <c r="K368" i="12"/>
  <c r="L368" i="12"/>
  <c r="M368" i="12"/>
  <c r="J369" i="12"/>
  <c r="K369" i="12"/>
  <c r="L369" i="12"/>
  <c r="M369" i="12"/>
  <c r="J370" i="12"/>
  <c r="K370" i="12"/>
  <c r="L370" i="12"/>
  <c r="M370" i="12"/>
  <c r="J371" i="12"/>
  <c r="K371" i="12"/>
  <c r="L371" i="12"/>
  <c r="M371" i="12"/>
  <c r="J372" i="12"/>
  <c r="K372" i="12"/>
  <c r="L372" i="12"/>
  <c r="M372" i="12"/>
  <c r="J373" i="12"/>
  <c r="K373" i="12"/>
  <c r="L373" i="12"/>
  <c r="M373" i="12"/>
  <c r="J374" i="12"/>
  <c r="K374" i="12"/>
  <c r="L374" i="12"/>
  <c r="M374" i="12"/>
  <c r="J375" i="12"/>
  <c r="K375" i="12"/>
  <c r="L375" i="12"/>
  <c r="M375" i="12"/>
  <c r="J376" i="12"/>
  <c r="K376" i="12"/>
  <c r="L376" i="12"/>
  <c r="M376" i="12"/>
  <c r="J377" i="12"/>
  <c r="K377" i="12"/>
  <c r="L377" i="12"/>
  <c r="M377" i="12"/>
  <c r="J378" i="12"/>
  <c r="K378" i="12"/>
  <c r="L378" i="12"/>
  <c r="M378" i="12"/>
  <c r="J379" i="12"/>
  <c r="K379" i="12"/>
  <c r="L379" i="12"/>
  <c r="M379" i="12"/>
  <c r="J380" i="12"/>
  <c r="K380" i="12"/>
  <c r="L380" i="12"/>
  <c r="M380" i="12"/>
  <c r="K164" i="12"/>
  <c r="L164" i="12"/>
  <c r="M164" i="12"/>
  <c r="A595" i="12"/>
  <c r="B595" i="12" s="1"/>
  <c r="C595" i="12"/>
  <c r="A596" i="12"/>
  <c r="B596" i="12" s="1"/>
  <c r="C596" i="12"/>
  <c r="A597" i="12"/>
  <c r="B597" i="12" s="1"/>
  <c r="C597" i="12"/>
  <c r="A598" i="12"/>
  <c r="B598" i="12" s="1"/>
  <c r="C598" i="12"/>
  <c r="A599" i="12"/>
  <c r="C599" i="12"/>
  <c r="A600" i="12"/>
  <c r="C600" i="12"/>
  <c r="A480" i="12"/>
  <c r="B480" i="12" s="1"/>
  <c r="C480" i="12"/>
  <c r="A481" i="12"/>
  <c r="B481" i="12" s="1"/>
  <c r="C481" i="12"/>
  <c r="A482" i="12"/>
  <c r="C482" i="12"/>
  <c r="A483" i="12"/>
  <c r="B483" i="12" s="1"/>
  <c r="C483" i="12"/>
  <c r="A484" i="12"/>
  <c r="B484" i="12" s="1"/>
  <c r="C484" i="12"/>
  <c r="A485" i="12"/>
  <c r="B485" i="12" s="1"/>
  <c r="C485" i="12"/>
  <c r="A486" i="12"/>
  <c r="B486" i="12" s="1"/>
  <c r="C486" i="12"/>
  <c r="A487" i="12"/>
  <c r="B487" i="12" s="1"/>
  <c r="C487" i="12"/>
  <c r="A488" i="12"/>
  <c r="B488" i="12" s="1"/>
  <c r="C488" i="12"/>
  <c r="A489" i="12"/>
  <c r="H489" i="12" s="1"/>
  <c r="C489" i="12"/>
  <c r="A490" i="12"/>
  <c r="H490" i="12" s="1"/>
  <c r="C490" i="12"/>
  <c r="A491" i="12"/>
  <c r="C491" i="12"/>
  <c r="A492" i="12"/>
  <c r="H492" i="12" s="1"/>
  <c r="C492" i="12"/>
  <c r="A493" i="12"/>
  <c r="C493" i="12"/>
  <c r="A494" i="12"/>
  <c r="C494" i="12"/>
  <c r="A495" i="12"/>
  <c r="C495" i="12"/>
  <c r="A496" i="12"/>
  <c r="B496" i="12" s="1"/>
  <c r="C496" i="12"/>
  <c r="A497" i="12"/>
  <c r="B497" i="12" s="1"/>
  <c r="C497" i="12"/>
  <c r="A498" i="12"/>
  <c r="C498" i="12"/>
  <c r="A499" i="12"/>
  <c r="B499" i="12" s="1"/>
  <c r="C499" i="12"/>
  <c r="A500" i="12"/>
  <c r="B500" i="12" s="1"/>
  <c r="C500" i="12"/>
  <c r="A501" i="12"/>
  <c r="B501" i="12" s="1"/>
  <c r="C501" i="12"/>
  <c r="A502" i="12"/>
  <c r="B502" i="12" s="1"/>
  <c r="C502" i="12"/>
  <c r="A503" i="12"/>
  <c r="C503" i="12"/>
  <c r="A504" i="12"/>
  <c r="C504" i="12"/>
  <c r="A505" i="12"/>
  <c r="B505" i="12" s="1"/>
  <c r="C505" i="12"/>
  <c r="A506" i="12"/>
  <c r="C506" i="12"/>
  <c r="A507" i="12"/>
  <c r="C507" i="12"/>
  <c r="A508" i="12"/>
  <c r="B508" i="12" s="1"/>
  <c r="C508" i="12"/>
  <c r="A509" i="12"/>
  <c r="B509" i="12" s="1"/>
  <c r="C509" i="12"/>
  <c r="A510" i="12"/>
  <c r="B510" i="12" s="1"/>
  <c r="C510" i="12"/>
  <c r="A511" i="12"/>
  <c r="B511" i="12" s="1"/>
  <c r="C511" i="12"/>
  <c r="A512" i="12"/>
  <c r="B512" i="12" s="1"/>
  <c r="C512" i="12"/>
  <c r="A513" i="12"/>
  <c r="B513" i="12" s="1"/>
  <c r="C513" i="12"/>
  <c r="A514" i="12"/>
  <c r="C514" i="12"/>
  <c r="A515" i="12"/>
  <c r="B515" i="12" s="1"/>
  <c r="C515" i="12"/>
  <c r="A516" i="12"/>
  <c r="B516" i="12" s="1"/>
  <c r="C516" i="12"/>
  <c r="A517" i="12"/>
  <c r="B517" i="12" s="1"/>
  <c r="C517" i="12"/>
  <c r="A518" i="12"/>
  <c r="C518" i="12"/>
  <c r="A519" i="12"/>
  <c r="B519" i="12" s="1"/>
  <c r="C519" i="12"/>
  <c r="A520" i="12"/>
  <c r="B520" i="12" s="1"/>
  <c r="C520" i="12"/>
  <c r="A521" i="12"/>
  <c r="B521" i="12" s="1"/>
  <c r="C521" i="12"/>
  <c r="A522" i="12"/>
  <c r="C522" i="12"/>
  <c r="A523" i="12"/>
  <c r="B523" i="12" s="1"/>
  <c r="C523" i="12"/>
  <c r="A524" i="12"/>
  <c r="B524" i="12" s="1"/>
  <c r="C524" i="12"/>
  <c r="A525" i="12"/>
  <c r="B525" i="12" s="1"/>
  <c r="C525" i="12"/>
  <c r="A526" i="12"/>
  <c r="B526" i="12"/>
  <c r="C526" i="12"/>
  <c r="A527" i="12"/>
  <c r="B527" i="12" s="1"/>
  <c r="C527" i="12"/>
  <c r="A528" i="12"/>
  <c r="C528" i="12"/>
  <c r="A529" i="12"/>
  <c r="C529" i="12"/>
  <c r="A530" i="12"/>
  <c r="C530" i="12"/>
  <c r="A531" i="12"/>
  <c r="C531" i="12"/>
  <c r="A532" i="12"/>
  <c r="C532" i="12"/>
  <c r="A533" i="12"/>
  <c r="B533" i="12"/>
  <c r="C533" i="12"/>
  <c r="A534" i="12"/>
  <c r="B534" i="12" s="1"/>
  <c r="C534" i="12"/>
  <c r="A535" i="12"/>
  <c r="B535" i="12" s="1"/>
  <c r="C535" i="12"/>
  <c r="A536" i="12"/>
  <c r="B536" i="12"/>
  <c r="C536" i="12"/>
  <c r="A537" i="12"/>
  <c r="B537" i="12" s="1"/>
  <c r="C537" i="12"/>
  <c r="A538" i="12"/>
  <c r="C538" i="12"/>
  <c r="A539" i="12"/>
  <c r="B539" i="12"/>
  <c r="C539" i="12"/>
  <c r="A540" i="12"/>
  <c r="B540" i="12" s="1"/>
  <c r="C540" i="12"/>
  <c r="A541" i="12"/>
  <c r="B541" i="12" s="1"/>
  <c r="C541" i="12"/>
  <c r="A542" i="12"/>
  <c r="C542" i="12"/>
  <c r="A543" i="12"/>
  <c r="C543" i="12"/>
  <c r="A544" i="12"/>
  <c r="B544" i="12" s="1"/>
  <c r="C544" i="12"/>
  <c r="A545" i="12"/>
  <c r="B545" i="12" s="1"/>
  <c r="C545" i="12"/>
  <c r="A546" i="12"/>
  <c r="C546" i="12"/>
  <c r="A547" i="12"/>
  <c r="B547" i="12" s="1"/>
  <c r="C547" i="12"/>
  <c r="A548" i="12"/>
  <c r="B548" i="12" s="1"/>
  <c r="C548" i="12"/>
  <c r="A549" i="12"/>
  <c r="B549" i="12" s="1"/>
  <c r="C549" i="12"/>
  <c r="A550" i="12"/>
  <c r="B550" i="12" s="1"/>
  <c r="C550" i="12"/>
  <c r="A551" i="12"/>
  <c r="B551" i="12" s="1"/>
  <c r="C551" i="12"/>
  <c r="A552" i="12"/>
  <c r="B552" i="12" s="1"/>
  <c r="C552" i="12"/>
  <c r="A553" i="12"/>
  <c r="C553" i="12"/>
  <c r="A554" i="12"/>
  <c r="C554" i="12"/>
  <c r="A555" i="12"/>
  <c r="B555" i="12" s="1"/>
  <c r="C555" i="12"/>
  <c r="A556" i="12"/>
  <c r="C556" i="12"/>
  <c r="A557" i="12"/>
  <c r="B557" i="12" s="1"/>
  <c r="C557" i="12"/>
  <c r="A558" i="12"/>
  <c r="B558" i="12" s="1"/>
  <c r="C558" i="12"/>
  <c r="A559" i="12"/>
  <c r="B559" i="12" s="1"/>
  <c r="C559" i="12"/>
  <c r="A560" i="12"/>
  <c r="B560" i="12" s="1"/>
  <c r="C560" i="12"/>
  <c r="A561" i="12"/>
  <c r="B561" i="12" s="1"/>
  <c r="C561" i="12"/>
  <c r="A562" i="12"/>
  <c r="C562" i="12"/>
  <c r="A563" i="12"/>
  <c r="B563" i="12" s="1"/>
  <c r="C563" i="12"/>
  <c r="A564" i="12"/>
  <c r="B564" i="12" s="1"/>
  <c r="C564" i="12"/>
  <c r="A565" i="12"/>
  <c r="B565" i="12" s="1"/>
  <c r="C565" i="12"/>
  <c r="A566" i="12"/>
  <c r="B566" i="12" s="1"/>
  <c r="C566" i="12"/>
  <c r="A567" i="12"/>
  <c r="C567" i="12"/>
  <c r="A568" i="12"/>
  <c r="C568" i="12"/>
  <c r="A569" i="12"/>
  <c r="B569" i="12" s="1"/>
  <c r="C569" i="12"/>
  <c r="A570" i="12"/>
  <c r="C570" i="12"/>
  <c r="A571" i="12"/>
  <c r="C571" i="12"/>
  <c r="A572" i="12"/>
  <c r="B572" i="12" s="1"/>
  <c r="C572" i="12"/>
  <c r="A573" i="12"/>
  <c r="B573" i="12" s="1"/>
  <c r="C573" i="12"/>
  <c r="A574" i="12"/>
  <c r="B574" i="12" s="1"/>
  <c r="C574" i="12"/>
  <c r="A575" i="12"/>
  <c r="B575" i="12" s="1"/>
  <c r="C575" i="12"/>
  <c r="A576" i="12"/>
  <c r="B576" i="12" s="1"/>
  <c r="C576" i="12"/>
  <c r="A577" i="12"/>
  <c r="B577" i="12" s="1"/>
  <c r="C577" i="12"/>
  <c r="A578" i="12"/>
  <c r="C578" i="12"/>
  <c r="A579" i="12"/>
  <c r="B579" i="12" s="1"/>
  <c r="C579" i="12"/>
  <c r="A580" i="12"/>
  <c r="B580" i="12" s="1"/>
  <c r="C580" i="12"/>
  <c r="A581" i="12"/>
  <c r="B581" i="12" s="1"/>
  <c r="C581" i="12"/>
  <c r="A582" i="12"/>
  <c r="C582" i="12"/>
  <c r="A583" i="12"/>
  <c r="B583" i="12" s="1"/>
  <c r="C583" i="12"/>
  <c r="A584" i="12"/>
  <c r="B584" i="12" s="1"/>
  <c r="C584" i="12"/>
  <c r="A585" i="12"/>
  <c r="B585" i="12" s="1"/>
  <c r="C585" i="12"/>
  <c r="A586" i="12"/>
  <c r="C586" i="12"/>
  <c r="A587" i="12"/>
  <c r="B587" i="12" s="1"/>
  <c r="C587" i="12"/>
  <c r="A588" i="12"/>
  <c r="B588" i="12" s="1"/>
  <c r="C588" i="12"/>
  <c r="A589" i="12"/>
  <c r="B589" i="12" s="1"/>
  <c r="C589" i="12"/>
  <c r="A590" i="12"/>
  <c r="B590" i="12" s="1"/>
  <c r="C590" i="12"/>
  <c r="A591" i="12"/>
  <c r="B591" i="12" s="1"/>
  <c r="C591" i="12"/>
  <c r="A592" i="12"/>
  <c r="C592" i="12"/>
  <c r="A593" i="12"/>
  <c r="C593" i="12"/>
  <c r="A594" i="12"/>
  <c r="C594" i="12"/>
  <c r="A385" i="12"/>
  <c r="C385" i="12"/>
  <c r="A386" i="12"/>
  <c r="C386" i="12"/>
  <c r="A387" i="12"/>
  <c r="B387" i="12"/>
  <c r="C387" i="12"/>
  <c r="A388" i="12"/>
  <c r="B388" i="12" s="1"/>
  <c r="C388" i="12"/>
  <c r="A389" i="12"/>
  <c r="B389" i="12" s="1"/>
  <c r="C389" i="12"/>
  <c r="A390" i="12"/>
  <c r="B390" i="12" s="1"/>
  <c r="C390" i="12"/>
  <c r="A391" i="12"/>
  <c r="B391" i="12" s="1"/>
  <c r="C391" i="12"/>
  <c r="A392" i="12"/>
  <c r="C392" i="12"/>
  <c r="A393" i="12"/>
  <c r="B393" i="12" s="1"/>
  <c r="C393" i="12"/>
  <c r="A394" i="12"/>
  <c r="B394" i="12"/>
  <c r="C394" i="12"/>
  <c r="A395" i="12"/>
  <c r="B395" i="12"/>
  <c r="C395" i="12"/>
  <c r="A396" i="12"/>
  <c r="C396" i="12"/>
  <c r="A397" i="12"/>
  <c r="C397" i="12"/>
  <c r="A398" i="12"/>
  <c r="B398" i="12" s="1"/>
  <c r="C398" i="12"/>
  <c r="A399" i="12"/>
  <c r="B399" i="12" s="1"/>
  <c r="C399" i="12"/>
  <c r="A400" i="12"/>
  <c r="C400" i="12"/>
  <c r="A401" i="12"/>
  <c r="B401" i="12" s="1"/>
  <c r="C401" i="12"/>
  <c r="A402" i="12"/>
  <c r="B402" i="12" s="1"/>
  <c r="C402" i="12"/>
  <c r="A403" i="12"/>
  <c r="B403" i="12"/>
  <c r="C403" i="12"/>
  <c r="A404" i="12"/>
  <c r="B404" i="12"/>
  <c r="C404" i="12"/>
  <c r="A405" i="12"/>
  <c r="B405" i="12" s="1"/>
  <c r="C405" i="12"/>
  <c r="A406" i="12"/>
  <c r="B406" i="12"/>
  <c r="C406" i="12"/>
  <c r="A407" i="12"/>
  <c r="C407" i="12"/>
  <c r="A408" i="12"/>
  <c r="C408" i="12"/>
  <c r="A409" i="12"/>
  <c r="B409" i="12" s="1"/>
  <c r="C409" i="12"/>
  <c r="A410" i="12"/>
  <c r="C410" i="12"/>
  <c r="A411" i="12"/>
  <c r="B411" i="12" s="1"/>
  <c r="C411" i="12"/>
  <c r="A412" i="12"/>
  <c r="B412" i="12" s="1"/>
  <c r="C412" i="12"/>
  <c r="A413" i="12"/>
  <c r="B413" i="12" s="1"/>
  <c r="C413" i="12"/>
  <c r="A414" i="12"/>
  <c r="B414" i="12" s="1"/>
  <c r="C414" i="12"/>
  <c r="A415" i="12"/>
  <c r="B415" i="12" s="1"/>
  <c r="C415" i="12"/>
  <c r="A416" i="12"/>
  <c r="C416" i="12"/>
  <c r="A417" i="12"/>
  <c r="B417" i="12" s="1"/>
  <c r="C417" i="12"/>
  <c r="A418" i="12"/>
  <c r="B418" i="12" s="1"/>
  <c r="C418" i="12"/>
  <c r="A419" i="12"/>
  <c r="B419" i="12" s="1"/>
  <c r="C419" i="12"/>
  <c r="A420" i="12"/>
  <c r="B420" i="12" s="1"/>
  <c r="C420" i="12"/>
  <c r="A421" i="12"/>
  <c r="C421" i="12"/>
  <c r="A422" i="12"/>
  <c r="C422" i="12"/>
  <c r="A423" i="12"/>
  <c r="B423" i="12" s="1"/>
  <c r="C423" i="12"/>
  <c r="A424" i="12"/>
  <c r="C424" i="12"/>
  <c r="A425" i="12"/>
  <c r="C425" i="12"/>
  <c r="A426" i="12"/>
  <c r="B426" i="12" s="1"/>
  <c r="C426" i="12"/>
  <c r="A427" i="12"/>
  <c r="B427" i="12" s="1"/>
  <c r="C427" i="12"/>
  <c r="A428" i="12"/>
  <c r="B428" i="12" s="1"/>
  <c r="C428" i="12"/>
  <c r="A429" i="12"/>
  <c r="B429" i="12" s="1"/>
  <c r="C429" i="12"/>
  <c r="A430" i="12"/>
  <c r="B430" i="12" s="1"/>
  <c r="C430" i="12"/>
  <c r="A431" i="12"/>
  <c r="B431" i="12" s="1"/>
  <c r="C431" i="12"/>
  <c r="A432" i="12"/>
  <c r="C432" i="12"/>
  <c r="A433" i="12"/>
  <c r="B433" i="12" s="1"/>
  <c r="C433" i="12"/>
  <c r="A434" i="12"/>
  <c r="B434" i="12" s="1"/>
  <c r="C434" i="12"/>
  <c r="A435" i="12"/>
  <c r="B435" i="12" s="1"/>
  <c r="C435" i="12"/>
  <c r="A436" i="12"/>
  <c r="C436" i="12"/>
  <c r="A437" i="12"/>
  <c r="B437" i="12"/>
  <c r="C437" i="12"/>
  <c r="A438" i="12"/>
  <c r="B438" i="12" s="1"/>
  <c r="C438" i="12"/>
  <c r="A439" i="12"/>
  <c r="B439" i="12" s="1"/>
  <c r="C439" i="12"/>
  <c r="A440" i="12"/>
  <c r="C440" i="12"/>
  <c r="A441" i="12"/>
  <c r="B441" i="12" s="1"/>
  <c r="C441" i="12"/>
  <c r="A442" i="12"/>
  <c r="B442" i="12" s="1"/>
  <c r="C442" i="12"/>
  <c r="A443" i="12"/>
  <c r="B443" i="12" s="1"/>
  <c r="C443" i="12"/>
  <c r="A444" i="12"/>
  <c r="B444" i="12"/>
  <c r="C444" i="12"/>
  <c r="A445" i="12"/>
  <c r="C445" i="12"/>
  <c r="A446" i="12"/>
  <c r="C446" i="12"/>
  <c r="A447" i="12"/>
  <c r="C447" i="12"/>
  <c r="A448" i="12"/>
  <c r="C448" i="12"/>
  <c r="A449" i="12"/>
  <c r="C449" i="12"/>
  <c r="A450" i="12"/>
  <c r="C450" i="12"/>
  <c r="A451" i="12"/>
  <c r="B451" i="12" s="1"/>
  <c r="C451" i="12"/>
  <c r="A452" i="12"/>
  <c r="B452" i="12" s="1"/>
  <c r="C452" i="12"/>
  <c r="A453" i="12"/>
  <c r="B453" i="12"/>
  <c r="C453" i="12"/>
  <c r="A454" i="12"/>
  <c r="B454" i="12" s="1"/>
  <c r="C454" i="12"/>
  <c r="A455" i="12"/>
  <c r="B455" i="12" s="1"/>
  <c r="C455" i="12"/>
  <c r="A456" i="12"/>
  <c r="C456" i="12"/>
  <c r="A457" i="12"/>
  <c r="B457" i="12" s="1"/>
  <c r="C457" i="12"/>
  <c r="A458" i="12"/>
  <c r="B458" i="12" s="1"/>
  <c r="C458" i="12"/>
  <c r="A459" i="12"/>
  <c r="B459" i="12" s="1"/>
  <c r="C459" i="12"/>
  <c r="A460" i="12"/>
  <c r="C460" i="12"/>
  <c r="A461" i="12"/>
  <c r="C461" i="12"/>
  <c r="A462" i="12"/>
  <c r="B462" i="12" s="1"/>
  <c r="C462" i="12"/>
  <c r="A463" i="12"/>
  <c r="B463" i="12"/>
  <c r="C463" i="12"/>
  <c r="A464" i="12"/>
  <c r="C464" i="12"/>
  <c r="A465" i="12"/>
  <c r="B465" i="12" s="1"/>
  <c r="C465" i="12"/>
  <c r="A466" i="12"/>
  <c r="B466" i="12"/>
  <c r="C466" i="12"/>
  <c r="A467" i="12"/>
  <c r="B467" i="12" s="1"/>
  <c r="C467" i="12"/>
  <c r="A468" i="12"/>
  <c r="B468" i="12" s="1"/>
  <c r="C468" i="12"/>
  <c r="A469" i="12"/>
  <c r="B469" i="12"/>
  <c r="C469" i="12"/>
  <c r="A470" i="12"/>
  <c r="C470" i="12"/>
  <c r="A471" i="12"/>
  <c r="C471" i="12"/>
  <c r="A472" i="12"/>
  <c r="C472" i="12"/>
  <c r="A473" i="12"/>
  <c r="C473" i="12"/>
  <c r="A474" i="12"/>
  <c r="C474" i="12"/>
  <c r="A475" i="12"/>
  <c r="B475" i="12" s="1"/>
  <c r="C475" i="12"/>
  <c r="A476" i="12"/>
  <c r="B476" i="12" s="1"/>
  <c r="C476" i="12"/>
  <c r="A477" i="12"/>
  <c r="B477" i="12" s="1"/>
  <c r="C477" i="12"/>
  <c r="A478" i="12"/>
  <c r="B478" i="12" s="1"/>
  <c r="C478" i="12"/>
  <c r="A479" i="12"/>
  <c r="B479" i="12" s="1"/>
  <c r="C479" i="12"/>
  <c r="E383" i="12"/>
  <c r="F383" i="12" s="1"/>
  <c r="G383" i="12" s="1"/>
  <c r="C384" i="12"/>
  <c r="A384" i="12"/>
  <c r="B384" i="12" s="1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164" i="12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" i="13"/>
  <c r="C78" i="13"/>
  <c r="C162" i="13"/>
  <c r="C209" i="13"/>
  <c r="C415" i="13"/>
  <c r="C431" i="13"/>
  <c r="C493" i="13"/>
  <c r="C495" i="13"/>
  <c r="C536" i="13"/>
  <c r="C556" i="13"/>
  <c r="C559" i="13"/>
  <c r="C616" i="13"/>
  <c r="C683" i="13"/>
  <c r="C841" i="13"/>
  <c r="C894" i="13"/>
  <c r="C900" i="13"/>
  <c r="C969" i="13"/>
  <c r="C1015" i="13"/>
  <c r="C1034" i="13"/>
  <c r="C1070" i="13"/>
  <c r="C1109" i="13"/>
  <c r="C1129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504" i="13"/>
  <c r="C1531" i="13"/>
  <c r="C1539" i="13"/>
  <c r="C1571" i="13"/>
  <c r="C1600" i="13"/>
  <c r="C1614" i="13"/>
  <c r="C1649" i="13"/>
  <c r="C1676" i="13"/>
  <c r="C1681" i="13"/>
  <c r="C1710" i="13"/>
  <c r="C1733" i="13"/>
  <c r="C1740" i="13"/>
  <c r="C1760" i="13"/>
  <c r="C1774" i="13"/>
  <c r="C1780" i="13"/>
  <c r="C1800" i="13"/>
  <c r="C1816" i="13"/>
  <c r="C1822" i="13"/>
  <c r="C1940" i="13"/>
  <c r="C1944" i="13"/>
  <c r="C1965" i="13"/>
  <c r="C1980" i="13"/>
  <c r="C1984" i="13"/>
  <c r="C2005" i="13"/>
  <c r="C2021" i="13"/>
  <c r="C2028" i="13"/>
  <c r="C2029" i="13"/>
  <c r="C2040" i="13"/>
  <c r="C2041" i="13"/>
  <c r="C2046" i="13"/>
  <c r="C2048" i="13"/>
  <c r="C2060" i="13"/>
  <c r="C2061" i="13"/>
  <c r="C2068" i="13"/>
  <c r="C2069" i="13"/>
  <c r="C2080" i="13"/>
  <c r="C2081" i="13"/>
  <c r="C2086" i="13"/>
  <c r="C2092" i="13"/>
  <c r="C2100" i="13"/>
  <c r="C2104" i="13"/>
  <c r="C2108" i="13"/>
  <c r="C2110" i="13"/>
  <c r="C2120" i="13"/>
  <c r="C2129" i="13"/>
  <c r="C2149" i="13"/>
  <c r="C2169" i="13"/>
  <c r="C2189" i="13"/>
  <c r="C2209" i="13"/>
  <c r="C2331" i="13"/>
  <c r="C2341" i="13"/>
  <c r="C2345" i="13"/>
  <c r="C2360" i="13"/>
  <c r="C2371" i="13"/>
  <c r="C2376" i="13"/>
  <c r="C2389" i="13"/>
  <c r="C2400" i="13"/>
  <c r="C2404" i="13"/>
  <c r="C2418" i="13"/>
  <c r="C2430" i="13"/>
  <c r="C2433" i="13"/>
  <c r="C2449" i="13"/>
  <c r="C2458" i="13"/>
  <c r="C2461" i="13"/>
  <c r="C2474" i="13"/>
  <c r="C2483" i="13"/>
  <c r="C2486" i="13"/>
  <c r="C2499" i="13"/>
  <c r="C2509" i="13"/>
  <c r="C2513" i="13"/>
  <c r="C2525" i="13"/>
  <c r="C2534" i="13"/>
  <c r="C2538" i="13"/>
  <c r="C2550" i="13"/>
  <c r="C2561" i="13"/>
  <c r="C2563" i="13"/>
  <c r="C2577" i="13"/>
  <c r="C2586" i="13"/>
  <c r="C2589" i="13"/>
  <c r="C2602" i="13"/>
  <c r="C2611" i="13"/>
  <c r="C2613" i="13"/>
  <c r="C2726" i="13"/>
  <c r="C2732" i="13"/>
  <c r="C2737" i="13"/>
  <c r="C2742" i="13"/>
  <c r="C2749" i="13"/>
  <c r="C2753" i="13"/>
  <c r="C2761" i="13"/>
  <c r="C2769" i="13"/>
  <c r="C2770" i="13"/>
  <c r="C2779" i="13"/>
  <c r="C2785" i="13"/>
  <c r="C2786" i="13"/>
  <c r="C2794" i="13"/>
  <c r="C2799" i="13"/>
  <c r="C2801" i="13"/>
  <c r="C2809" i="13"/>
  <c r="C2813" i="13"/>
  <c r="C2817" i="13"/>
  <c r="C2822" i="13"/>
  <c r="C2828" i="13"/>
  <c r="C2830" i="13"/>
  <c r="C2831" i="13"/>
  <c r="C2835" i="13"/>
  <c r="C2836" i="13"/>
  <c r="C2837" i="13"/>
  <c r="C2839" i="13"/>
  <c r="C2841" i="13"/>
  <c r="C2844" i="13"/>
  <c r="C2845" i="13"/>
  <c r="C2846" i="13"/>
  <c r="C2849" i="13"/>
  <c r="C2850" i="13"/>
  <c r="C2853" i="13"/>
  <c r="C2854" i="13"/>
  <c r="C2855" i="13"/>
  <c r="C2858" i="13"/>
  <c r="C2859" i="13"/>
  <c r="C2862" i="13"/>
  <c r="C2863" i="13"/>
  <c r="C2865" i="13"/>
  <c r="C2867" i="13"/>
  <c r="C2868" i="13"/>
  <c r="C2871" i="13"/>
  <c r="C2873" i="13"/>
  <c r="C2874" i="13"/>
  <c r="C2876" i="13"/>
  <c r="C2877" i="13"/>
  <c r="C2881" i="13"/>
  <c r="C2882" i="13"/>
  <c r="C2883" i="13"/>
  <c r="C2885" i="13"/>
  <c r="C2886" i="13"/>
  <c r="C2890" i="13"/>
  <c r="C2891" i="13"/>
  <c r="C2892" i="13"/>
  <c r="C2894" i="13"/>
  <c r="C2895" i="13"/>
  <c r="C2899" i="13"/>
  <c r="C2900" i="13"/>
  <c r="C2901" i="13"/>
  <c r="C2903" i="13"/>
  <c r="C2904" i="13"/>
  <c r="C2905" i="13"/>
  <c r="C2907" i="13"/>
  <c r="C2908" i="13"/>
  <c r="C2909" i="13"/>
  <c r="C2911" i="13"/>
  <c r="C2912" i="13"/>
  <c r="C2913" i="13"/>
  <c r="C2915" i="13"/>
  <c r="C2916" i="13"/>
  <c r="C2917" i="13"/>
  <c r="C2919" i="13"/>
  <c r="C2925" i="13"/>
  <c r="C2932" i="13"/>
  <c r="C2939" i="13"/>
  <c r="C2944" i="13"/>
  <c r="C2951" i="13"/>
  <c r="C2957" i="13"/>
  <c r="C2964" i="13"/>
  <c r="C2971" i="13"/>
  <c r="C2976" i="13"/>
  <c r="C2981" i="13"/>
  <c r="C2987" i="13"/>
  <c r="C2992" i="13"/>
  <c r="C2997" i="13"/>
  <c r="C3003" i="13"/>
  <c r="C3008" i="13"/>
  <c r="C3013" i="13"/>
  <c r="C3019" i="13"/>
  <c r="C3024" i="13"/>
  <c r="C3029" i="13"/>
  <c r="C3040" i="13"/>
  <c r="C3051" i="13"/>
  <c r="C3061" i="13"/>
  <c r="C3072" i="13"/>
  <c r="C3083" i="13"/>
  <c r="C3093" i="13"/>
  <c r="C3104" i="13"/>
  <c r="C3115" i="13"/>
  <c r="C3125" i="13"/>
  <c r="C3136" i="13"/>
  <c r="C3141" i="13"/>
  <c r="C3145" i="13"/>
  <c r="C3147" i="13"/>
  <c r="C3152" i="13"/>
  <c r="C3156" i="13"/>
  <c r="C3157" i="13"/>
  <c r="C3163" i="13"/>
  <c r="C3167" i="13"/>
  <c r="C3168" i="13"/>
  <c r="C3173" i="13"/>
  <c r="C3177" i="13"/>
  <c r="C3179" i="13"/>
  <c r="C3184" i="13"/>
  <c r="C3188" i="13"/>
  <c r="C3189" i="13"/>
  <c r="C3195" i="13"/>
  <c r="C3199" i="13"/>
  <c r="C3200" i="13"/>
  <c r="C3205" i="13"/>
  <c r="C3209" i="13"/>
  <c r="C3211" i="13"/>
  <c r="C3216" i="13"/>
  <c r="C3220" i="13"/>
  <c r="C3221" i="13"/>
  <c r="C3225" i="13"/>
  <c r="C3227" i="13"/>
  <c r="C3231" i="13"/>
  <c r="C3232" i="13"/>
  <c r="C3233" i="13"/>
  <c r="C3236" i="13"/>
  <c r="C3237" i="13"/>
  <c r="C3241" i="13"/>
  <c r="C3243" i="13"/>
  <c r="C3244" i="13"/>
  <c r="C3247" i="13"/>
  <c r="C3248" i="13"/>
  <c r="C3252" i="13"/>
  <c r="C3253" i="13"/>
  <c r="C3255" i="13"/>
  <c r="C3257" i="13"/>
  <c r="C3259" i="13"/>
  <c r="C3263" i="13"/>
  <c r="C3264" i="13"/>
  <c r="C3265" i="13"/>
  <c r="C3268" i="13"/>
  <c r="C3269" i="13"/>
  <c r="C3273" i="13"/>
  <c r="C3275" i="13"/>
  <c r="C3276" i="13"/>
  <c r="C3279" i="13"/>
  <c r="C3280" i="13"/>
  <c r="C3281" i="13"/>
  <c r="C3284" i="13"/>
  <c r="C3285" i="13"/>
  <c r="C3287" i="13"/>
  <c r="C3288" i="13"/>
  <c r="C3289" i="13"/>
  <c r="C3291" i="13"/>
  <c r="C3292" i="13"/>
  <c r="C3295" i="13"/>
  <c r="C3296" i="13"/>
  <c r="C3297" i="13"/>
  <c r="C3299" i="13"/>
  <c r="C3300" i="13"/>
  <c r="C3301" i="13"/>
  <c r="C3303" i="13"/>
  <c r="C3305" i="13"/>
  <c r="C3307" i="13"/>
  <c r="C3308" i="13"/>
  <c r="C3309" i="13"/>
  <c r="C3311" i="13"/>
  <c r="C3312" i="13"/>
  <c r="C3313" i="13"/>
  <c r="C3316" i="13"/>
  <c r="C3317" i="13"/>
  <c r="C3319" i="13"/>
  <c r="C3320" i="13"/>
  <c r="C3321" i="13"/>
  <c r="C3323" i="13"/>
  <c r="C3324" i="13"/>
  <c r="C3326" i="13"/>
  <c r="C3327" i="13"/>
  <c r="C3328" i="13"/>
  <c r="C3329" i="13"/>
  <c r="C3331" i="13"/>
  <c r="C3332" i="13"/>
  <c r="E52" i="14"/>
  <c r="D52" i="14"/>
  <c r="E51" i="14"/>
  <c r="D51" i="14"/>
  <c r="E50" i="14"/>
  <c r="D50" i="14"/>
  <c r="E49" i="14"/>
  <c r="D49" i="14"/>
  <c r="E48" i="14"/>
  <c r="D48" i="14"/>
  <c r="E47" i="14"/>
  <c r="D47" i="14"/>
  <c r="E46" i="14"/>
  <c r="D46" i="14"/>
  <c r="E45" i="14"/>
  <c r="D45" i="14"/>
  <c r="E44" i="14"/>
  <c r="D44" i="14"/>
  <c r="E43" i="14"/>
  <c r="D43" i="14"/>
  <c r="E42" i="14"/>
  <c r="D42" i="14"/>
  <c r="E41" i="14"/>
  <c r="D41" i="14"/>
  <c r="E40" i="14"/>
  <c r="D40" i="14"/>
  <c r="M36" i="14"/>
  <c r="M35" i="14"/>
  <c r="M34" i="14"/>
  <c r="C3035" i="13" s="1"/>
  <c r="M33" i="14"/>
  <c r="C2927" i="13" s="1"/>
  <c r="M32" i="14"/>
  <c r="C2829" i="13" s="1"/>
  <c r="M31" i="14"/>
  <c r="C2731" i="13" s="1"/>
  <c r="M30" i="14"/>
  <c r="C2635" i="13" s="1"/>
  <c r="M29" i="14"/>
  <c r="C2526" i="13" s="1"/>
  <c r="M28" i="14"/>
  <c r="C2405" i="13" s="1"/>
  <c r="M27" i="14"/>
  <c r="M26" i="14"/>
  <c r="C2302" i="13" s="1"/>
  <c r="M25" i="14"/>
  <c r="C2150" i="13" s="1"/>
  <c r="E25" i="14"/>
  <c r="D25" i="14"/>
  <c r="M24" i="14"/>
  <c r="C2036" i="13" s="1"/>
  <c r="E24" i="14"/>
  <c r="D24" i="14"/>
  <c r="M23" i="14"/>
  <c r="C1937" i="13" s="1"/>
  <c r="M22" i="14"/>
  <c r="C1854" i="13" s="1"/>
  <c r="E22" i="14"/>
  <c r="D22" i="14"/>
  <c r="M21" i="14"/>
  <c r="C1720" i="13" s="1"/>
  <c r="E21" i="14"/>
  <c r="D21" i="14"/>
  <c r="M20" i="14"/>
  <c r="C1623" i="13" s="1"/>
  <c r="E20" i="14"/>
  <c r="D20" i="14"/>
  <c r="M19" i="14"/>
  <c r="E19" i="14"/>
  <c r="D19" i="14"/>
  <c r="E18" i="14"/>
  <c r="D18" i="14"/>
  <c r="E17" i="14"/>
  <c r="D17" i="14"/>
  <c r="M16" i="14"/>
  <c r="C1142" i="13" s="1"/>
  <c r="E16" i="14"/>
  <c r="D16" i="14"/>
  <c r="M15" i="14"/>
  <c r="C1092" i="13" s="1"/>
  <c r="E15" i="14"/>
  <c r="D15" i="14"/>
  <c r="M14" i="14"/>
  <c r="C928" i="13" s="1"/>
  <c r="E14" i="14"/>
  <c r="D14" i="14"/>
  <c r="M13" i="14"/>
  <c r="E13" i="14"/>
  <c r="D13" i="14"/>
  <c r="M12" i="14"/>
  <c r="C704" i="13" s="1"/>
  <c r="E12" i="14"/>
  <c r="D12" i="14"/>
  <c r="M11" i="14"/>
  <c r="C619" i="13" s="1"/>
  <c r="E11" i="14"/>
  <c r="D11" i="14"/>
  <c r="M10" i="14"/>
  <c r="C519" i="13" s="1"/>
  <c r="E10" i="14"/>
  <c r="D10" i="14"/>
  <c r="M9" i="14"/>
  <c r="C386" i="13" s="1"/>
  <c r="E9" i="14"/>
  <c r="D9" i="14"/>
  <c r="M8" i="14"/>
  <c r="E8" i="14"/>
  <c r="D8" i="14"/>
  <c r="M7" i="14"/>
  <c r="C242" i="13" s="1"/>
  <c r="E7" i="14"/>
  <c r="D7" i="14"/>
  <c r="M6" i="14"/>
  <c r="E6" i="14"/>
  <c r="D6" i="14"/>
  <c r="M5" i="14"/>
  <c r="F5" i="14"/>
  <c r="E5" i="14"/>
  <c r="D5" i="14"/>
  <c r="J37" i="5"/>
  <c r="K37" i="5" s="1"/>
  <c r="L37" i="5" s="1"/>
  <c r="J2" i="5"/>
  <c r="A154" i="12"/>
  <c r="A149" i="12"/>
  <c r="A144" i="12"/>
  <c r="A145" i="12" s="1"/>
  <c r="A139" i="12"/>
  <c r="A140" i="12" s="1"/>
  <c r="A134" i="12"/>
  <c r="A129" i="12"/>
  <c r="A130" i="12" s="1"/>
  <c r="A124" i="12"/>
  <c r="A119" i="12"/>
  <c r="A120" i="12" s="1"/>
  <c r="E111" i="12"/>
  <c r="D112" i="12"/>
  <c r="J163" i="12" s="1"/>
  <c r="A114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38" i="12"/>
  <c r="J37" i="12"/>
  <c r="D36" i="12"/>
  <c r="E37" i="12"/>
  <c r="F37" i="12" s="1"/>
  <c r="G37" i="12" s="1"/>
  <c r="G36" i="12" s="1"/>
  <c r="A103" i="12"/>
  <c r="A104" i="12" s="1"/>
  <c r="A105" i="12" s="1"/>
  <c r="A106" i="12" s="1"/>
  <c r="A107" i="12" s="1"/>
  <c r="A108" i="12" s="1"/>
  <c r="A109" i="12" s="1"/>
  <c r="A95" i="12"/>
  <c r="A96" i="12" s="1"/>
  <c r="A97" i="12" s="1"/>
  <c r="A98" i="12" s="1"/>
  <c r="A99" i="12" s="1"/>
  <c r="A100" i="12" s="1"/>
  <c r="A101" i="12" s="1"/>
  <c r="A87" i="12"/>
  <c r="A88" i="12" s="1"/>
  <c r="A89" i="12" s="1"/>
  <c r="A90" i="12" s="1"/>
  <c r="A91" i="12" s="1"/>
  <c r="A92" i="12" s="1"/>
  <c r="A93" i="12" s="1"/>
  <c r="A79" i="12"/>
  <c r="A80" i="12" s="1"/>
  <c r="A81" i="12" s="1"/>
  <c r="A82" i="12" s="1"/>
  <c r="A83" i="12" s="1"/>
  <c r="A84" i="12" s="1"/>
  <c r="A85" i="12" s="1"/>
  <c r="A71" i="12"/>
  <c r="A72" i="12" s="1"/>
  <c r="A73" i="12" s="1"/>
  <c r="A74" i="12" s="1"/>
  <c r="A75" i="12" s="1"/>
  <c r="A76" i="12" s="1"/>
  <c r="A77" i="12" s="1"/>
  <c r="A63" i="12"/>
  <c r="A64" i="12" s="1"/>
  <c r="A65" i="12" s="1"/>
  <c r="A66" i="12" s="1"/>
  <c r="A67" i="12" s="1"/>
  <c r="A68" i="12" s="1"/>
  <c r="A69" i="12" s="1"/>
  <c r="A55" i="12"/>
  <c r="A56" i="12" s="1"/>
  <c r="A57" i="12" s="1"/>
  <c r="A58" i="12" s="1"/>
  <c r="A59" i="12" s="1"/>
  <c r="A60" i="12" s="1"/>
  <c r="A61" i="12" s="1"/>
  <c r="A47" i="12"/>
  <c r="A48" i="12" s="1"/>
  <c r="A49" i="12" s="1"/>
  <c r="A50" i="12" s="1"/>
  <c r="A51" i="12" s="1"/>
  <c r="A52" i="12" s="1"/>
  <c r="A53" i="12" s="1"/>
  <c r="A39" i="12"/>
  <c r="A40" i="12" s="1"/>
  <c r="A41" i="12" s="1"/>
  <c r="A42" i="12" s="1"/>
  <c r="A43" i="12" s="1"/>
  <c r="A44" i="12" s="1"/>
  <c r="A45" i="12" s="1"/>
  <c r="E2" i="12"/>
  <c r="F2" i="12" s="1"/>
  <c r="B494" i="12" l="1"/>
  <c r="H494" i="12"/>
  <c r="B493" i="12"/>
  <c r="H493" i="12"/>
  <c r="B495" i="12"/>
  <c r="H495" i="12"/>
  <c r="B491" i="12"/>
  <c r="H491" i="12"/>
  <c r="C3120" i="13"/>
  <c r="C3088" i="13"/>
  <c r="C3056" i="13"/>
  <c r="C2709" i="13"/>
  <c r="C2642" i="13"/>
  <c r="C2243" i="13"/>
  <c r="C1841" i="13"/>
  <c r="C11" i="13"/>
  <c r="C19" i="13"/>
  <c r="C27" i="13"/>
  <c r="C35" i="13"/>
  <c r="C43" i="13"/>
  <c r="C51" i="13"/>
  <c r="C59" i="13"/>
  <c r="C67" i="13"/>
  <c r="C75" i="13"/>
  <c r="C83" i="13"/>
  <c r="C5" i="13"/>
  <c r="C13" i="13"/>
  <c r="C21" i="13"/>
  <c r="C29" i="13"/>
  <c r="C37" i="13"/>
  <c r="C45" i="13"/>
  <c r="C53" i="13"/>
  <c r="C61" i="13"/>
  <c r="C69" i="13"/>
  <c r="C77" i="13"/>
  <c r="C8" i="13"/>
  <c r="C16" i="13"/>
  <c r="C24" i="13"/>
  <c r="C32" i="13"/>
  <c r="C40" i="13"/>
  <c r="C48" i="13"/>
  <c r="C56" i="13"/>
  <c r="C64" i="13"/>
  <c r="C72" i="13"/>
  <c r="C80" i="13"/>
  <c r="C6" i="13"/>
  <c r="C18" i="13"/>
  <c r="C31" i="13"/>
  <c r="C44" i="13"/>
  <c r="C57" i="13"/>
  <c r="C70" i="13"/>
  <c r="C82" i="13"/>
  <c r="C12" i="13"/>
  <c r="C26" i="13"/>
  <c r="C41" i="13"/>
  <c r="C55" i="13"/>
  <c r="C71" i="13"/>
  <c r="C14" i="13"/>
  <c r="C30" i="13"/>
  <c r="C47" i="13"/>
  <c r="C63" i="13"/>
  <c r="C79" i="13"/>
  <c r="C20" i="13"/>
  <c r="C36" i="13"/>
  <c r="C52" i="13"/>
  <c r="C68" i="13"/>
  <c r="C4" i="13"/>
  <c r="C25" i="13"/>
  <c r="C49" i="13"/>
  <c r="C73" i="13"/>
  <c r="C15" i="13"/>
  <c r="C38" i="13"/>
  <c r="C60" i="13"/>
  <c r="C81" i="13"/>
  <c r="C23" i="13"/>
  <c r="C46" i="13"/>
  <c r="C66" i="13"/>
  <c r="C7" i="13"/>
  <c r="C39" i="13"/>
  <c r="C76" i="13"/>
  <c r="C22" i="13"/>
  <c r="C58" i="13"/>
  <c r="C34" i="13"/>
  <c r="C74" i="13"/>
  <c r="C9" i="13"/>
  <c r="C62" i="13"/>
  <c r="C33" i="13"/>
  <c r="C54" i="13"/>
  <c r="C10" i="13"/>
  <c r="C17" i="13"/>
  <c r="C42" i="13"/>
  <c r="C50" i="13"/>
  <c r="C804" i="13"/>
  <c r="C812" i="13"/>
  <c r="C820" i="13"/>
  <c r="C828" i="13"/>
  <c r="C836" i="13"/>
  <c r="C844" i="13"/>
  <c r="C806" i="13"/>
  <c r="C815" i="13"/>
  <c r="C824" i="13"/>
  <c r="C833" i="13"/>
  <c r="C842" i="13"/>
  <c r="C851" i="13"/>
  <c r="C859" i="13"/>
  <c r="C867" i="13"/>
  <c r="C875" i="13"/>
  <c r="C883" i="13"/>
  <c r="C891" i="13"/>
  <c r="C801" i="13"/>
  <c r="C811" i="13"/>
  <c r="C822" i="13"/>
  <c r="C832" i="13"/>
  <c r="C843" i="13"/>
  <c r="C853" i="13"/>
  <c r="C862" i="13"/>
  <c r="C871" i="13"/>
  <c r="C880" i="13"/>
  <c r="C889" i="13"/>
  <c r="C898" i="13"/>
  <c r="C805" i="13"/>
  <c r="C816" i="13"/>
  <c r="C826" i="13"/>
  <c r="C837" i="13"/>
  <c r="C847" i="13"/>
  <c r="C856" i="13"/>
  <c r="C865" i="13"/>
  <c r="C874" i="13"/>
  <c r="C884" i="13"/>
  <c r="C893" i="13"/>
  <c r="C807" i="13"/>
  <c r="C819" i="13"/>
  <c r="C834" i="13"/>
  <c r="C848" i="13"/>
  <c r="C860" i="13"/>
  <c r="C872" i="13"/>
  <c r="C885" i="13"/>
  <c r="C896" i="13"/>
  <c r="C799" i="13"/>
  <c r="C813" i="13"/>
  <c r="C827" i="13"/>
  <c r="C840" i="13"/>
  <c r="C854" i="13"/>
  <c r="C866" i="13"/>
  <c r="C878" i="13"/>
  <c r="C890" i="13"/>
  <c r="C803" i="13"/>
  <c r="C818" i="13"/>
  <c r="C831" i="13"/>
  <c r="C846" i="13"/>
  <c r="C858" i="13"/>
  <c r="C870" i="13"/>
  <c r="C882" i="13"/>
  <c r="C895" i="13"/>
  <c r="C802" i="13"/>
  <c r="C825" i="13"/>
  <c r="C849" i="13"/>
  <c r="C868" i="13"/>
  <c r="C887" i="13"/>
  <c r="C814" i="13"/>
  <c r="C838" i="13"/>
  <c r="C857" i="13"/>
  <c r="C877" i="13"/>
  <c r="C897" i="13"/>
  <c r="C800" i="13"/>
  <c r="C823" i="13"/>
  <c r="C845" i="13"/>
  <c r="C864" i="13"/>
  <c r="C886" i="13"/>
  <c r="C821" i="13"/>
  <c r="C855" i="13"/>
  <c r="C888" i="13"/>
  <c r="C808" i="13"/>
  <c r="C839" i="13"/>
  <c r="C873" i="13"/>
  <c r="C817" i="13"/>
  <c r="C852" i="13"/>
  <c r="C881" i="13"/>
  <c r="C809" i="13"/>
  <c r="C863" i="13"/>
  <c r="C810" i="13"/>
  <c r="C869" i="13"/>
  <c r="C830" i="13"/>
  <c r="C879" i="13"/>
  <c r="C835" i="13"/>
  <c r="C892" i="13"/>
  <c r="C798" i="13"/>
  <c r="C861" i="13"/>
  <c r="C1482" i="13"/>
  <c r="C1490" i="13"/>
  <c r="C1498" i="13"/>
  <c r="C1506" i="13"/>
  <c r="C1514" i="13"/>
  <c r="C1522" i="13"/>
  <c r="C1530" i="13"/>
  <c r="C1538" i="13"/>
  <c r="C1546" i="13"/>
  <c r="C1554" i="13"/>
  <c r="C1562" i="13"/>
  <c r="C1570" i="13"/>
  <c r="C1578" i="13"/>
  <c r="C1586" i="13"/>
  <c r="C1594" i="13"/>
  <c r="C1485" i="13"/>
  <c r="C1493" i="13"/>
  <c r="C1501" i="13"/>
  <c r="C1509" i="13"/>
  <c r="C1517" i="13"/>
  <c r="C1525" i="13"/>
  <c r="C1533" i="13"/>
  <c r="C1541" i="13"/>
  <c r="C1549" i="13"/>
  <c r="C1557" i="13"/>
  <c r="C1565" i="13"/>
  <c r="C1573" i="13"/>
  <c r="C1581" i="13"/>
  <c r="C1589" i="13"/>
  <c r="C1597" i="13"/>
  <c r="C1481" i="13"/>
  <c r="C1492" i="13"/>
  <c r="C1503" i="13"/>
  <c r="C1513" i="13"/>
  <c r="C1524" i="13"/>
  <c r="C1535" i="13"/>
  <c r="C1545" i="13"/>
  <c r="C1556" i="13"/>
  <c r="C1567" i="13"/>
  <c r="C1577" i="13"/>
  <c r="C1588" i="13"/>
  <c r="C1487" i="13"/>
  <c r="C1497" i="13"/>
  <c r="C1508" i="13"/>
  <c r="C1519" i="13"/>
  <c r="C1529" i="13"/>
  <c r="C1540" i="13"/>
  <c r="C1551" i="13"/>
  <c r="C1561" i="13"/>
  <c r="C1572" i="13"/>
  <c r="C1583" i="13"/>
  <c r="C1593" i="13"/>
  <c r="C1480" i="13"/>
  <c r="C1491" i="13"/>
  <c r="C1502" i="13"/>
  <c r="C1512" i="13"/>
  <c r="C1523" i="13"/>
  <c r="C1534" i="13"/>
  <c r="C1544" i="13"/>
  <c r="C1555" i="13"/>
  <c r="C1566" i="13"/>
  <c r="C1576" i="13"/>
  <c r="C1587" i="13"/>
  <c r="C1494" i="13"/>
  <c r="C1510" i="13"/>
  <c r="C1527" i="13"/>
  <c r="C1543" i="13"/>
  <c r="C1560" i="13"/>
  <c r="C1579" i="13"/>
  <c r="C1595" i="13"/>
  <c r="C1484" i="13"/>
  <c r="C1500" i="13"/>
  <c r="C1518" i="13"/>
  <c r="C1536" i="13"/>
  <c r="C1552" i="13"/>
  <c r="C1569" i="13"/>
  <c r="C1585" i="13"/>
  <c r="C1489" i="13"/>
  <c r="C1507" i="13"/>
  <c r="C1526" i="13"/>
  <c r="C1542" i="13"/>
  <c r="C1559" i="13"/>
  <c r="C1575" i="13"/>
  <c r="C1592" i="13"/>
  <c r="C1496" i="13"/>
  <c r="C1521" i="13"/>
  <c r="C1550" i="13"/>
  <c r="C1580" i="13"/>
  <c r="C1499" i="13"/>
  <c r="C1528" i="13"/>
  <c r="C1553" i="13"/>
  <c r="C1582" i="13"/>
  <c r="C1479" i="13"/>
  <c r="C1505" i="13"/>
  <c r="C1532" i="13"/>
  <c r="C1563" i="13"/>
  <c r="C1590" i="13"/>
  <c r="C1483" i="13"/>
  <c r="C1511" i="13"/>
  <c r="C1537" i="13"/>
  <c r="C1564" i="13"/>
  <c r="C1591" i="13"/>
  <c r="C1495" i="13"/>
  <c r="C1520" i="13"/>
  <c r="C1548" i="13"/>
  <c r="C1574" i="13"/>
  <c r="C2319" i="13"/>
  <c r="C2327" i="13"/>
  <c r="C2335" i="13"/>
  <c r="C2343" i="13"/>
  <c r="C2351" i="13"/>
  <c r="C2359" i="13"/>
  <c r="C2367" i="13"/>
  <c r="C2375" i="13"/>
  <c r="C2383" i="13"/>
  <c r="C2391" i="13"/>
  <c r="C2399" i="13"/>
  <c r="C2320" i="13"/>
  <c r="C2329" i="13"/>
  <c r="C2338" i="13"/>
  <c r="C2347" i="13"/>
  <c r="C2356" i="13"/>
  <c r="C2365" i="13"/>
  <c r="C2374" i="13"/>
  <c r="C2384" i="13"/>
  <c r="C2393" i="13"/>
  <c r="C2402" i="13"/>
  <c r="C2324" i="13"/>
  <c r="C2333" i="13"/>
  <c r="C2342" i="13"/>
  <c r="C2352" i="13"/>
  <c r="C2361" i="13"/>
  <c r="C2370" i="13"/>
  <c r="C2379" i="13"/>
  <c r="C2388" i="13"/>
  <c r="C2397" i="13"/>
  <c r="C2318" i="13"/>
  <c r="C2328" i="13"/>
  <c r="C2337" i="13"/>
  <c r="C2346" i="13"/>
  <c r="C2355" i="13"/>
  <c r="C2364" i="13"/>
  <c r="C2373" i="13"/>
  <c r="C2382" i="13"/>
  <c r="C2392" i="13"/>
  <c r="C2401" i="13"/>
  <c r="C2322" i="13"/>
  <c r="C2336" i="13"/>
  <c r="C2350" i="13"/>
  <c r="C2366" i="13"/>
  <c r="C2380" i="13"/>
  <c r="C2395" i="13"/>
  <c r="C2323" i="13"/>
  <c r="C2339" i="13"/>
  <c r="C2353" i="13"/>
  <c r="C2368" i="13"/>
  <c r="C2381" i="13"/>
  <c r="C2396" i="13"/>
  <c r="C2330" i="13"/>
  <c r="C2344" i="13"/>
  <c r="C2358" i="13"/>
  <c r="C2372" i="13"/>
  <c r="C2387" i="13"/>
  <c r="C2403" i="13"/>
  <c r="C2321" i="13"/>
  <c r="C2334" i="13"/>
  <c r="C2349" i="13"/>
  <c r="C2363" i="13"/>
  <c r="C2378" i="13"/>
  <c r="C2394" i="13"/>
  <c r="C3146" i="13"/>
  <c r="C3154" i="13"/>
  <c r="C3162" i="13"/>
  <c r="C3170" i="13"/>
  <c r="C3178" i="13"/>
  <c r="C3186" i="13"/>
  <c r="C3194" i="13"/>
  <c r="C3202" i="13"/>
  <c r="C3210" i="13"/>
  <c r="C3218" i="13"/>
  <c r="C3142" i="13"/>
  <c r="C3150" i="13"/>
  <c r="C3158" i="13"/>
  <c r="C3166" i="13"/>
  <c r="C3174" i="13"/>
  <c r="C3182" i="13"/>
  <c r="C3190" i="13"/>
  <c r="C3198" i="13"/>
  <c r="C3206" i="13"/>
  <c r="C3214" i="13"/>
  <c r="C3222" i="13"/>
  <c r="C3223" i="13"/>
  <c r="C3212" i="13"/>
  <c r="C3201" i="13"/>
  <c r="C3191" i="13"/>
  <c r="C3180" i="13"/>
  <c r="C3169" i="13"/>
  <c r="C3159" i="13"/>
  <c r="C3148" i="13"/>
  <c r="C3137" i="13"/>
  <c r="C3127" i="13"/>
  <c r="C3116" i="13"/>
  <c r="C3105" i="13"/>
  <c r="C3095" i="13"/>
  <c r="C3084" i="13"/>
  <c r="C3073" i="13"/>
  <c r="C3063" i="13"/>
  <c r="C3052" i="13"/>
  <c r="C3041" i="13"/>
  <c r="C3031" i="13"/>
  <c r="C3020" i="13"/>
  <c r="C3009" i="13"/>
  <c r="C2999" i="13"/>
  <c r="C2988" i="13"/>
  <c r="C2977" i="13"/>
  <c r="C2965" i="13"/>
  <c r="C2952" i="13"/>
  <c r="C2940" i="13"/>
  <c r="C2818" i="13"/>
  <c r="C2803" i="13"/>
  <c r="C2789" i="13"/>
  <c r="C2771" i="13"/>
  <c r="C2754" i="13"/>
  <c r="C2738" i="13"/>
  <c r="C2721" i="13"/>
  <c r="C2705" i="13"/>
  <c r="C2685" i="13"/>
  <c r="C2668" i="13"/>
  <c r="C2652" i="13"/>
  <c r="C2614" i="13"/>
  <c r="C2590" i="13"/>
  <c r="C2565" i="13"/>
  <c r="C2539" i="13"/>
  <c r="C2514" i="13"/>
  <c r="C2489" i="13"/>
  <c r="C2462" i="13"/>
  <c r="C2435" i="13"/>
  <c r="C2377" i="13"/>
  <c r="C2348" i="13"/>
  <c r="C2317" i="13"/>
  <c r="C2289" i="13"/>
  <c r="C2259" i="13"/>
  <c r="C2230" i="13"/>
  <c r="C2193" i="13"/>
  <c r="C1989" i="13"/>
  <c r="C1945" i="13"/>
  <c r="C1905" i="13"/>
  <c r="C1864" i="13"/>
  <c r="C1824" i="13"/>
  <c r="C1784" i="13"/>
  <c r="C1741" i="13"/>
  <c r="C1689" i="13"/>
  <c r="C1547" i="13"/>
  <c r="C1478" i="13"/>
  <c r="C1230" i="13"/>
  <c r="C1036" i="13"/>
  <c r="C789" i="13"/>
  <c r="C458" i="13"/>
  <c r="C283" i="13"/>
  <c r="C291" i="13"/>
  <c r="C299" i="13"/>
  <c r="C307" i="13"/>
  <c r="C315" i="13"/>
  <c r="C323" i="13"/>
  <c r="C331" i="13"/>
  <c r="C339" i="13"/>
  <c r="C347" i="13"/>
  <c r="C355" i="13"/>
  <c r="C363" i="13"/>
  <c r="C371" i="13"/>
  <c r="C285" i="13"/>
  <c r="C293" i="13"/>
  <c r="C301" i="13"/>
  <c r="C309" i="13"/>
  <c r="C317" i="13"/>
  <c r="C325" i="13"/>
  <c r="C333" i="13"/>
  <c r="C341" i="13"/>
  <c r="C349" i="13"/>
  <c r="C357" i="13"/>
  <c r="C365" i="13"/>
  <c r="C373" i="13"/>
  <c r="C288" i="13"/>
  <c r="C296" i="13"/>
  <c r="C304" i="13"/>
  <c r="C312" i="13"/>
  <c r="C320" i="13"/>
  <c r="C328" i="13"/>
  <c r="C336" i="13"/>
  <c r="C344" i="13"/>
  <c r="C352" i="13"/>
  <c r="C360" i="13"/>
  <c r="C368" i="13"/>
  <c r="C287" i="13"/>
  <c r="C300" i="13"/>
  <c r="C313" i="13"/>
  <c r="C326" i="13"/>
  <c r="C338" i="13"/>
  <c r="C351" i="13"/>
  <c r="C364" i="13"/>
  <c r="C290" i="13"/>
  <c r="C305" i="13"/>
  <c r="C319" i="13"/>
  <c r="C334" i="13"/>
  <c r="C348" i="13"/>
  <c r="C362" i="13"/>
  <c r="C297" i="13"/>
  <c r="C314" i="13"/>
  <c r="C330" i="13"/>
  <c r="C346" i="13"/>
  <c r="C366" i="13"/>
  <c r="C286" i="13"/>
  <c r="C303" i="13"/>
  <c r="C321" i="13"/>
  <c r="C337" i="13"/>
  <c r="C354" i="13"/>
  <c r="C370" i="13"/>
  <c r="C294" i="13"/>
  <c r="C316" i="13"/>
  <c r="C340" i="13"/>
  <c r="C359" i="13"/>
  <c r="C306" i="13"/>
  <c r="C327" i="13"/>
  <c r="C350" i="13"/>
  <c r="C372" i="13"/>
  <c r="C292" i="13"/>
  <c r="C311" i="13"/>
  <c r="C335" i="13"/>
  <c r="C358" i="13"/>
  <c r="C289" i="13"/>
  <c r="C324" i="13"/>
  <c r="C361" i="13"/>
  <c r="C308" i="13"/>
  <c r="C343" i="13"/>
  <c r="C284" i="13"/>
  <c r="C322" i="13"/>
  <c r="C356" i="13"/>
  <c r="C295" i="13"/>
  <c r="C345" i="13"/>
  <c r="C318" i="13"/>
  <c r="C374" i="13"/>
  <c r="C342" i="13"/>
  <c r="C369" i="13"/>
  <c r="C298" i="13"/>
  <c r="C310" i="13"/>
  <c r="C329" i="13"/>
  <c r="C367" i="13"/>
  <c r="C1136" i="13"/>
  <c r="C1144" i="13"/>
  <c r="C1152" i="13"/>
  <c r="C1140" i="13"/>
  <c r="C1149" i="13"/>
  <c r="C1158" i="13"/>
  <c r="C1166" i="13"/>
  <c r="C1174" i="13"/>
  <c r="C1182" i="13"/>
  <c r="C1190" i="13"/>
  <c r="C1198" i="13"/>
  <c r="C1206" i="13"/>
  <c r="C1135" i="13"/>
  <c r="C1145" i="13"/>
  <c r="C1154" i="13"/>
  <c r="C1162" i="13"/>
  <c r="C1170" i="13"/>
  <c r="C1178" i="13"/>
  <c r="C1186" i="13"/>
  <c r="C1194" i="13"/>
  <c r="C1202" i="13"/>
  <c r="C1210" i="13"/>
  <c r="C1218" i="13"/>
  <c r="C1226" i="13"/>
  <c r="C1139" i="13"/>
  <c r="C1148" i="13"/>
  <c r="C1157" i="13"/>
  <c r="C1165" i="13"/>
  <c r="C1173" i="13"/>
  <c r="C1181" i="13"/>
  <c r="C1189" i="13"/>
  <c r="C1197" i="13"/>
  <c r="C1205" i="13"/>
  <c r="C1213" i="13"/>
  <c r="C1221" i="13"/>
  <c r="C1229" i="13"/>
  <c r="C1133" i="13"/>
  <c r="C1147" i="13"/>
  <c r="C1161" i="13"/>
  <c r="C1175" i="13"/>
  <c r="C1187" i="13"/>
  <c r="C1200" i="13"/>
  <c r="C1212" i="13"/>
  <c r="C1223" i="13"/>
  <c r="C1141" i="13"/>
  <c r="C1155" i="13"/>
  <c r="C1168" i="13"/>
  <c r="C1180" i="13"/>
  <c r="C1193" i="13"/>
  <c r="C1207" i="13"/>
  <c r="C1217" i="13"/>
  <c r="C1228" i="13"/>
  <c r="C1132" i="13"/>
  <c r="C1146" i="13"/>
  <c r="C1160" i="13"/>
  <c r="C1172" i="13"/>
  <c r="C1185" i="13"/>
  <c r="C1199" i="13"/>
  <c r="C1211" i="13"/>
  <c r="C1222" i="13"/>
  <c r="C1150" i="13"/>
  <c r="C1169" i="13"/>
  <c r="C1191" i="13"/>
  <c r="C1209" i="13"/>
  <c r="C1227" i="13"/>
  <c r="C1137" i="13"/>
  <c r="C1159" i="13"/>
  <c r="C1179" i="13"/>
  <c r="C1201" i="13"/>
  <c r="C1219" i="13"/>
  <c r="C1143" i="13"/>
  <c r="C1167" i="13"/>
  <c r="C1188" i="13"/>
  <c r="C1208" i="13"/>
  <c r="C1225" i="13"/>
  <c r="C1156" i="13"/>
  <c r="C1192" i="13"/>
  <c r="C1220" i="13"/>
  <c r="C1163" i="13"/>
  <c r="C1195" i="13"/>
  <c r="C1224" i="13"/>
  <c r="C1134" i="13"/>
  <c r="C1171" i="13"/>
  <c r="C1203" i="13"/>
  <c r="C1138" i="13"/>
  <c r="C1176" i="13"/>
  <c r="C1204" i="13"/>
  <c r="C1153" i="13"/>
  <c r="C1184" i="13"/>
  <c r="C1216" i="13"/>
  <c r="C2624" i="13"/>
  <c r="C2632" i="13"/>
  <c r="C2640" i="13"/>
  <c r="C2648" i="13"/>
  <c r="C2656" i="13"/>
  <c r="C2664" i="13"/>
  <c r="C2672" i="13"/>
  <c r="C2680" i="13"/>
  <c r="C2688" i="13"/>
  <c r="C2696" i="13"/>
  <c r="C2704" i="13"/>
  <c r="C2712" i="13"/>
  <c r="C2623" i="13"/>
  <c r="C2631" i="13"/>
  <c r="C2639" i="13"/>
  <c r="C2647" i="13"/>
  <c r="C2655" i="13"/>
  <c r="C2663" i="13"/>
  <c r="C2671" i="13"/>
  <c r="C2679" i="13"/>
  <c r="C2687" i="13"/>
  <c r="C2695" i="13"/>
  <c r="C2703" i="13"/>
  <c r="C2711" i="13"/>
  <c r="C2719" i="13"/>
  <c r="C2628" i="13"/>
  <c r="C2638" i="13"/>
  <c r="C2650" i="13"/>
  <c r="C2660" i="13"/>
  <c r="C2670" i="13"/>
  <c r="C2682" i="13"/>
  <c r="C2692" i="13"/>
  <c r="C2702" i="13"/>
  <c r="C2714" i="13"/>
  <c r="C2622" i="13"/>
  <c r="C2634" i="13"/>
  <c r="C2644" i="13"/>
  <c r="C2654" i="13"/>
  <c r="C2666" i="13"/>
  <c r="C2676" i="13"/>
  <c r="C2686" i="13"/>
  <c r="C2698" i="13"/>
  <c r="C2708" i="13"/>
  <c r="C2718" i="13"/>
  <c r="C2627" i="13"/>
  <c r="C2637" i="13"/>
  <c r="C2649" i="13"/>
  <c r="C2659" i="13"/>
  <c r="C2669" i="13"/>
  <c r="C2681" i="13"/>
  <c r="C2691" i="13"/>
  <c r="C2701" i="13"/>
  <c r="C2713" i="13"/>
  <c r="C2717" i="13"/>
  <c r="C2684" i="13"/>
  <c r="C2286" i="13"/>
  <c r="C2229" i="13"/>
  <c r="C1862" i="13"/>
  <c r="C2700" i="13"/>
  <c r="C2667" i="13"/>
  <c r="C2651" i="13"/>
  <c r="C2258" i="13"/>
  <c r="C1902" i="13"/>
  <c r="C1215" i="13"/>
  <c r="C2123" i="13"/>
  <c r="C2131" i="13"/>
  <c r="C2139" i="13"/>
  <c r="C2147" i="13"/>
  <c r="C2155" i="13"/>
  <c r="C2163" i="13"/>
  <c r="C2171" i="13"/>
  <c r="C2179" i="13"/>
  <c r="C2187" i="13"/>
  <c r="C2195" i="13"/>
  <c r="C2203" i="13"/>
  <c r="C2211" i="13"/>
  <c r="C2127" i="13"/>
  <c r="C2135" i="13"/>
  <c r="C2143" i="13"/>
  <c r="C2151" i="13"/>
  <c r="C2159" i="13"/>
  <c r="C2167" i="13"/>
  <c r="C2175" i="13"/>
  <c r="C2183" i="13"/>
  <c r="C2191" i="13"/>
  <c r="C2199" i="13"/>
  <c r="C2207" i="13"/>
  <c r="C2215" i="13"/>
  <c r="C2130" i="13"/>
  <c r="C2138" i="13"/>
  <c r="C2146" i="13"/>
  <c r="C2154" i="13"/>
  <c r="C2162" i="13"/>
  <c r="C2170" i="13"/>
  <c r="C2178" i="13"/>
  <c r="C2186" i="13"/>
  <c r="C2194" i="13"/>
  <c r="C2202" i="13"/>
  <c r="C2210" i="13"/>
  <c r="C2218" i="13"/>
  <c r="C2128" i="13"/>
  <c r="C2141" i="13"/>
  <c r="C2153" i="13"/>
  <c r="C2166" i="13"/>
  <c r="C2180" i="13"/>
  <c r="C2192" i="13"/>
  <c r="C2205" i="13"/>
  <c r="C2217" i="13"/>
  <c r="C2134" i="13"/>
  <c r="C2148" i="13"/>
  <c r="C2160" i="13"/>
  <c r="C2173" i="13"/>
  <c r="C2185" i="13"/>
  <c r="C2198" i="13"/>
  <c r="C2212" i="13"/>
  <c r="C2126" i="13"/>
  <c r="C2140" i="13"/>
  <c r="C2152" i="13"/>
  <c r="C2165" i="13"/>
  <c r="C2177" i="13"/>
  <c r="C2190" i="13"/>
  <c r="C2204" i="13"/>
  <c r="C2216" i="13"/>
  <c r="C2136" i="13"/>
  <c r="C2157" i="13"/>
  <c r="C2176" i="13"/>
  <c r="C2197" i="13"/>
  <c r="C2219" i="13"/>
  <c r="C2137" i="13"/>
  <c r="C2158" i="13"/>
  <c r="C2181" i="13"/>
  <c r="C2200" i="13"/>
  <c r="C2220" i="13"/>
  <c r="C2125" i="13"/>
  <c r="C2145" i="13"/>
  <c r="C2168" i="13"/>
  <c r="C2188" i="13"/>
  <c r="C2208" i="13"/>
  <c r="C2133" i="13"/>
  <c r="C2156" i="13"/>
  <c r="C2174" i="13"/>
  <c r="C2196" i="13"/>
  <c r="C2214" i="13"/>
  <c r="C2922" i="13"/>
  <c r="C2930" i="13"/>
  <c r="C2938" i="13"/>
  <c r="C2946" i="13"/>
  <c r="C2954" i="13"/>
  <c r="C2962" i="13"/>
  <c r="C2970" i="13"/>
  <c r="C2978" i="13"/>
  <c r="C2986" i="13"/>
  <c r="C2994" i="13"/>
  <c r="C3002" i="13"/>
  <c r="C3010" i="13"/>
  <c r="C3018" i="13"/>
  <c r="C2926" i="13"/>
  <c r="C2934" i="13"/>
  <c r="C2942" i="13"/>
  <c r="C2950" i="13"/>
  <c r="C2958" i="13"/>
  <c r="C2966" i="13"/>
  <c r="C2974" i="13"/>
  <c r="C2982" i="13"/>
  <c r="C2990" i="13"/>
  <c r="C2998" i="13"/>
  <c r="C3006" i="13"/>
  <c r="C3014" i="13"/>
  <c r="C3022" i="13"/>
  <c r="C2921" i="13"/>
  <c r="C2929" i="13"/>
  <c r="C2937" i="13"/>
  <c r="C2945" i="13"/>
  <c r="C2953" i="13"/>
  <c r="C2961" i="13"/>
  <c r="C2969" i="13"/>
  <c r="C3135" i="13"/>
  <c r="C3113" i="13"/>
  <c r="C3092" i="13"/>
  <c r="C3071" i="13"/>
  <c r="C3049" i="13"/>
  <c r="C3039" i="13"/>
  <c r="C3017" i="13"/>
  <c r="C3007" i="13"/>
  <c r="C2996" i="13"/>
  <c r="C2985" i="13"/>
  <c r="C2975" i="13"/>
  <c r="C2963" i="13"/>
  <c r="C2949" i="13"/>
  <c r="C2936" i="13"/>
  <c r="C2924" i="13"/>
  <c r="C2716" i="13"/>
  <c r="C2699" i="13"/>
  <c r="C2683" i="13"/>
  <c r="C2665" i="13"/>
  <c r="C2630" i="13"/>
  <c r="C2313" i="13"/>
  <c r="C2253" i="13"/>
  <c r="C2184" i="13"/>
  <c r="C1856" i="13"/>
  <c r="C1214" i="13"/>
  <c r="C739" i="13"/>
  <c r="C91" i="13"/>
  <c r="C99" i="13"/>
  <c r="C107" i="13"/>
  <c r="C115" i="13"/>
  <c r="C123" i="13"/>
  <c r="C131" i="13"/>
  <c r="C139" i="13"/>
  <c r="C147" i="13"/>
  <c r="C155" i="13"/>
  <c r="C163" i="13"/>
  <c r="C171" i="13"/>
  <c r="C179" i="13"/>
  <c r="C85" i="13"/>
  <c r="C93" i="13"/>
  <c r="C101" i="13"/>
  <c r="C109" i="13"/>
  <c r="C117" i="13"/>
  <c r="C125" i="13"/>
  <c r="C133" i="13"/>
  <c r="C141" i="13"/>
  <c r="C149" i="13"/>
  <c r="C157" i="13"/>
  <c r="C165" i="13"/>
  <c r="C173" i="13"/>
  <c r="C181" i="13"/>
  <c r="C88" i="13"/>
  <c r="C96" i="13"/>
  <c r="C104" i="13"/>
  <c r="C112" i="13"/>
  <c r="C120" i="13"/>
  <c r="C128" i="13"/>
  <c r="C136" i="13"/>
  <c r="C144" i="13"/>
  <c r="C152" i="13"/>
  <c r="C160" i="13"/>
  <c r="C168" i="13"/>
  <c r="C176" i="13"/>
  <c r="C184" i="13"/>
  <c r="C95" i="13"/>
  <c r="C108" i="13"/>
  <c r="C121" i="13"/>
  <c r="C134" i="13"/>
  <c r="C146" i="13"/>
  <c r="C159" i="13"/>
  <c r="C172" i="13"/>
  <c r="C185" i="13"/>
  <c r="C86" i="13"/>
  <c r="C100" i="13"/>
  <c r="C114" i="13"/>
  <c r="C129" i="13"/>
  <c r="C143" i="13"/>
  <c r="C158" i="13"/>
  <c r="C174" i="13"/>
  <c r="C97" i="13"/>
  <c r="C113" i="13"/>
  <c r="C130" i="13"/>
  <c r="C148" i="13"/>
  <c r="C164" i="13"/>
  <c r="C180" i="13"/>
  <c r="C87" i="13"/>
  <c r="C103" i="13"/>
  <c r="C119" i="13"/>
  <c r="C137" i="13"/>
  <c r="C153" i="13"/>
  <c r="C169" i="13"/>
  <c r="C92" i="13"/>
  <c r="C116" i="13"/>
  <c r="C138" i="13"/>
  <c r="C161" i="13"/>
  <c r="C182" i="13"/>
  <c r="C105" i="13"/>
  <c r="C126" i="13"/>
  <c r="C150" i="13"/>
  <c r="C170" i="13"/>
  <c r="C90" i="13"/>
  <c r="C111" i="13"/>
  <c r="C135" i="13"/>
  <c r="C156" i="13"/>
  <c r="C178" i="13"/>
  <c r="C110" i="13"/>
  <c r="C145" i="13"/>
  <c r="C183" i="13"/>
  <c r="C94" i="13"/>
  <c r="C127" i="13"/>
  <c r="C166" i="13"/>
  <c r="C106" i="13"/>
  <c r="C142" i="13"/>
  <c r="C177" i="13"/>
  <c r="C122" i="13"/>
  <c r="C175" i="13"/>
  <c r="C89" i="13"/>
  <c r="C151" i="13"/>
  <c r="C118" i="13"/>
  <c r="C167" i="13"/>
  <c r="C98" i="13"/>
  <c r="C102" i="13"/>
  <c r="C132" i="13"/>
  <c r="C140" i="13"/>
  <c r="C84" i="13"/>
  <c r="C899" i="13"/>
  <c r="C907" i="13"/>
  <c r="C915" i="13"/>
  <c r="C923" i="13"/>
  <c r="C931" i="13"/>
  <c r="C939" i="13"/>
  <c r="C908" i="13"/>
  <c r="C917" i="13"/>
  <c r="C926" i="13"/>
  <c r="C935" i="13"/>
  <c r="C944" i="13"/>
  <c r="C952" i="13"/>
  <c r="C960" i="13"/>
  <c r="C968" i="13"/>
  <c r="C976" i="13"/>
  <c r="C984" i="13"/>
  <c r="C992" i="13"/>
  <c r="C1000" i="13"/>
  <c r="C1008" i="13"/>
  <c r="C902" i="13"/>
  <c r="C911" i="13"/>
  <c r="C920" i="13"/>
  <c r="C929" i="13"/>
  <c r="C938" i="13"/>
  <c r="C947" i="13"/>
  <c r="C955" i="13"/>
  <c r="C963" i="13"/>
  <c r="C971" i="13"/>
  <c r="C979" i="13"/>
  <c r="C987" i="13"/>
  <c r="C995" i="13"/>
  <c r="C1003" i="13"/>
  <c r="C909" i="13"/>
  <c r="C921" i="13"/>
  <c r="C933" i="13"/>
  <c r="C945" i="13"/>
  <c r="C956" i="13"/>
  <c r="C966" i="13"/>
  <c r="C977" i="13"/>
  <c r="C988" i="13"/>
  <c r="C998" i="13"/>
  <c r="C1009" i="13"/>
  <c r="C903" i="13"/>
  <c r="C914" i="13"/>
  <c r="C927" i="13"/>
  <c r="C940" i="13"/>
  <c r="C950" i="13"/>
  <c r="C961" i="13"/>
  <c r="C972" i="13"/>
  <c r="C982" i="13"/>
  <c r="C993" i="13"/>
  <c r="C1004" i="13"/>
  <c r="C906" i="13"/>
  <c r="C919" i="13"/>
  <c r="C932" i="13"/>
  <c r="C943" i="13"/>
  <c r="C954" i="13"/>
  <c r="C965" i="13"/>
  <c r="C975" i="13"/>
  <c r="C986" i="13"/>
  <c r="C997" i="13"/>
  <c r="C1007" i="13"/>
  <c r="C905" i="13"/>
  <c r="C925" i="13"/>
  <c r="C946" i="13"/>
  <c r="C962" i="13"/>
  <c r="C980" i="13"/>
  <c r="C996" i="13"/>
  <c r="C916" i="13"/>
  <c r="C936" i="13"/>
  <c r="C953" i="13"/>
  <c r="C970" i="13"/>
  <c r="C989" i="13"/>
  <c r="C1005" i="13"/>
  <c r="C904" i="13"/>
  <c r="C924" i="13"/>
  <c r="C942" i="13"/>
  <c r="C959" i="13"/>
  <c r="C978" i="13"/>
  <c r="C994" i="13"/>
  <c r="C918" i="13"/>
  <c r="C949" i="13"/>
  <c r="C974" i="13"/>
  <c r="C1002" i="13"/>
  <c r="C901" i="13"/>
  <c r="C934" i="13"/>
  <c r="C964" i="13"/>
  <c r="C990" i="13"/>
  <c r="C913" i="13"/>
  <c r="C948" i="13"/>
  <c r="C973" i="13"/>
  <c r="C1001" i="13"/>
  <c r="C912" i="13"/>
  <c r="C958" i="13"/>
  <c r="C1006" i="13"/>
  <c r="C922" i="13"/>
  <c r="C967" i="13"/>
  <c r="C1010" i="13"/>
  <c r="C930" i="13"/>
  <c r="C981" i="13"/>
  <c r="C937" i="13"/>
  <c r="C983" i="13"/>
  <c r="C910" i="13"/>
  <c r="C957" i="13"/>
  <c r="C999" i="13"/>
  <c r="C1602" i="13"/>
  <c r="C1610" i="13"/>
  <c r="C1618" i="13"/>
  <c r="C1626" i="13"/>
  <c r="C1634" i="13"/>
  <c r="C1642" i="13"/>
  <c r="C1650" i="13"/>
  <c r="C1658" i="13"/>
  <c r="C1666" i="13"/>
  <c r="C1674" i="13"/>
  <c r="C1605" i="13"/>
  <c r="C1613" i="13"/>
  <c r="C1621" i="13"/>
  <c r="C1629" i="13"/>
  <c r="C1637" i="13"/>
  <c r="C1645" i="13"/>
  <c r="C1653" i="13"/>
  <c r="C1661" i="13"/>
  <c r="C1669" i="13"/>
  <c r="C1677" i="13"/>
  <c r="C1599" i="13"/>
  <c r="C1609" i="13"/>
  <c r="C1620" i="13"/>
  <c r="C1631" i="13"/>
  <c r="C1641" i="13"/>
  <c r="C1652" i="13"/>
  <c r="C1663" i="13"/>
  <c r="C1673" i="13"/>
  <c r="C1683" i="13"/>
  <c r="C1691" i="13"/>
  <c r="C1699" i="13"/>
  <c r="C1707" i="13"/>
  <c r="C1715" i="13"/>
  <c r="C1604" i="13"/>
  <c r="C1615" i="13"/>
  <c r="C1625" i="13"/>
  <c r="C1636" i="13"/>
  <c r="C1647" i="13"/>
  <c r="C1657" i="13"/>
  <c r="C1668" i="13"/>
  <c r="C1679" i="13"/>
  <c r="C1687" i="13"/>
  <c r="C1695" i="13"/>
  <c r="C1703" i="13"/>
  <c r="C1711" i="13"/>
  <c r="C1598" i="13"/>
  <c r="C1608" i="13"/>
  <c r="C1619" i="13"/>
  <c r="C1630" i="13"/>
  <c r="C1640" i="13"/>
  <c r="C1651" i="13"/>
  <c r="C1662" i="13"/>
  <c r="C1672" i="13"/>
  <c r="C1682" i="13"/>
  <c r="C1690" i="13"/>
  <c r="C1698" i="13"/>
  <c r="C1706" i="13"/>
  <c r="C1714" i="13"/>
  <c r="C1612" i="13"/>
  <c r="C1628" i="13"/>
  <c r="C1646" i="13"/>
  <c r="C1664" i="13"/>
  <c r="C1680" i="13"/>
  <c r="C1693" i="13"/>
  <c r="C1705" i="13"/>
  <c r="C1603" i="13"/>
  <c r="C1622" i="13"/>
  <c r="C1638" i="13"/>
  <c r="C1655" i="13"/>
  <c r="C1671" i="13"/>
  <c r="C1686" i="13"/>
  <c r="C1700" i="13"/>
  <c r="C1712" i="13"/>
  <c r="C1611" i="13"/>
  <c r="C1627" i="13"/>
  <c r="C1644" i="13"/>
  <c r="C1660" i="13"/>
  <c r="C1678" i="13"/>
  <c r="C1692" i="13"/>
  <c r="C1704" i="13"/>
  <c r="C1606" i="13"/>
  <c r="C1633" i="13"/>
  <c r="C1659" i="13"/>
  <c r="C1685" i="13"/>
  <c r="C1708" i="13"/>
  <c r="C1607" i="13"/>
  <c r="C1635" i="13"/>
  <c r="C1665" i="13"/>
  <c r="C1688" i="13"/>
  <c r="C1709" i="13"/>
  <c r="C1616" i="13"/>
  <c r="C1643" i="13"/>
  <c r="C1670" i="13"/>
  <c r="C1694" i="13"/>
  <c r="C1713" i="13"/>
  <c r="C1617" i="13"/>
  <c r="C1648" i="13"/>
  <c r="C1675" i="13"/>
  <c r="C1696" i="13"/>
  <c r="C1601" i="13"/>
  <c r="C1632" i="13"/>
  <c r="C1656" i="13"/>
  <c r="C1684" i="13"/>
  <c r="C1702" i="13"/>
  <c r="C2407" i="13"/>
  <c r="C2415" i="13"/>
  <c r="C2423" i="13"/>
  <c r="C2431" i="13"/>
  <c r="C2439" i="13"/>
  <c r="C2447" i="13"/>
  <c r="C2411" i="13"/>
  <c r="C2420" i="13"/>
  <c r="C2429" i="13"/>
  <c r="C2438" i="13"/>
  <c r="C2448" i="13"/>
  <c r="C2456" i="13"/>
  <c r="C2464" i="13"/>
  <c r="C2472" i="13"/>
  <c r="C2480" i="13"/>
  <c r="C2488" i="13"/>
  <c r="C2496" i="13"/>
  <c r="C2504" i="13"/>
  <c r="C2512" i="13"/>
  <c r="C2520" i="13"/>
  <c r="C2406" i="13"/>
  <c r="C2416" i="13"/>
  <c r="C2425" i="13"/>
  <c r="C2434" i="13"/>
  <c r="C2443" i="13"/>
  <c r="C2452" i="13"/>
  <c r="C2460" i="13"/>
  <c r="C2468" i="13"/>
  <c r="C2476" i="13"/>
  <c r="C2484" i="13"/>
  <c r="C2492" i="13"/>
  <c r="C2500" i="13"/>
  <c r="C2508" i="13"/>
  <c r="C2516" i="13"/>
  <c r="C2410" i="13"/>
  <c r="C2419" i="13"/>
  <c r="C2428" i="13"/>
  <c r="C2437" i="13"/>
  <c r="C2446" i="13"/>
  <c r="C2455" i="13"/>
  <c r="C2463" i="13"/>
  <c r="C2471" i="13"/>
  <c r="C2479" i="13"/>
  <c r="C2487" i="13"/>
  <c r="C2495" i="13"/>
  <c r="C2503" i="13"/>
  <c r="C2511" i="13"/>
  <c r="C2519" i="13"/>
  <c r="C2409" i="13"/>
  <c r="C2424" i="13"/>
  <c r="C2440" i="13"/>
  <c r="C2453" i="13"/>
  <c r="C2466" i="13"/>
  <c r="C2478" i="13"/>
  <c r="C2491" i="13"/>
  <c r="C2505" i="13"/>
  <c r="C2517" i="13"/>
  <c r="C2412" i="13"/>
  <c r="C2426" i="13"/>
  <c r="C2441" i="13"/>
  <c r="C2454" i="13"/>
  <c r="C2467" i="13"/>
  <c r="C2481" i="13"/>
  <c r="C2493" i="13"/>
  <c r="C2506" i="13"/>
  <c r="C2518" i="13"/>
  <c r="C2417" i="13"/>
  <c r="C2432" i="13"/>
  <c r="C2445" i="13"/>
  <c r="C2459" i="13"/>
  <c r="C2473" i="13"/>
  <c r="C2485" i="13"/>
  <c r="C2498" i="13"/>
  <c r="C2510" i="13"/>
  <c r="C2408" i="13"/>
  <c r="C2422" i="13"/>
  <c r="C2436" i="13"/>
  <c r="C2451" i="13"/>
  <c r="C2465" i="13"/>
  <c r="C2477" i="13"/>
  <c r="C2490" i="13"/>
  <c r="C2502" i="13"/>
  <c r="C2515" i="13"/>
  <c r="C3226" i="13"/>
  <c r="C3234" i="13"/>
  <c r="C3242" i="13"/>
  <c r="C3250" i="13"/>
  <c r="C3258" i="13"/>
  <c r="C3266" i="13"/>
  <c r="C3274" i="13"/>
  <c r="C3282" i="13"/>
  <c r="C3290" i="13"/>
  <c r="C3298" i="13"/>
  <c r="C3306" i="13"/>
  <c r="C3314" i="13"/>
  <c r="C3322" i="13"/>
  <c r="C3330" i="13"/>
  <c r="C3230" i="13"/>
  <c r="C3238" i="13"/>
  <c r="C3246" i="13"/>
  <c r="C3254" i="13"/>
  <c r="C3262" i="13"/>
  <c r="C3270" i="13"/>
  <c r="C3278" i="13"/>
  <c r="C3286" i="13"/>
  <c r="C3294" i="13"/>
  <c r="C3302" i="13"/>
  <c r="C3310" i="13"/>
  <c r="C3318" i="13"/>
  <c r="C3325" i="13"/>
  <c r="C3315" i="13"/>
  <c r="C3304" i="13"/>
  <c r="C3293" i="13"/>
  <c r="C3283" i="13"/>
  <c r="C3272" i="13"/>
  <c r="C3261" i="13"/>
  <c r="C3251" i="13"/>
  <c r="C3240" i="13"/>
  <c r="C3229" i="13"/>
  <c r="C3219" i="13"/>
  <c r="C3208" i="13"/>
  <c r="C3197" i="13"/>
  <c r="C3187" i="13"/>
  <c r="C3176" i="13"/>
  <c r="C3165" i="13"/>
  <c r="C3155" i="13"/>
  <c r="C3144" i="13"/>
  <c r="C3133" i="13"/>
  <c r="C3123" i="13"/>
  <c r="C3112" i="13"/>
  <c r="C3101" i="13"/>
  <c r="C3091" i="13"/>
  <c r="C3080" i="13"/>
  <c r="C3069" i="13"/>
  <c r="C3059" i="13"/>
  <c r="C3048" i="13"/>
  <c r="C3037" i="13"/>
  <c r="C3027" i="13"/>
  <c r="C3016" i="13"/>
  <c r="C3005" i="13"/>
  <c r="C2995" i="13"/>
  <c r="C2984" i="13"/>
  <c r="C2973" i="13"/>
  <c r="C2960" i="13"/>
  <c r="C2948" i="13"/>
  <c r="C2935" i="13"/>
  <c r="C2923" i="13"/>
  <c r="C2827" i="13"/>
  <c r="C2812" i="13"/>
  <c r="C2798" i="13"/>
  <c r="C2781" i="13"/>
  <c r="C2764" i="13"/>
  <c r="C2748" i="13"/>
  <c r="C2715" i="13"/>
  <c r="C2697" i="13"/>
  <c r="C2678" i="13"/>
  <c r="C2662" i="13"/>
  <c r="C2645" i="13"/>
  <c r="C2629" i="13"/>
  <c r="C2610" i="13"/>
  <c r="C2585" i="13"/>
  <c r="C2558" i="13"/>
  <c r="C2533" i="13"/>
  <c r="C2507" i="13"/>
  <c r="C2482" i="13"/>
  <c r="C2457" i="13"/>
  <c r="C2427" i="13"/>
  <c r="C2398" i="13"/>
  <c r="C2369" i="13"/>
  <c r="C2340" i="13"/>
  <c r="C2312" i="13"/>
  <c r="C2281" i="13"/>
  <c r="C2252" i="13"/>
  <c r="C2221" i="13"/>
  <c r="C2182" i="13"/>
  <c r="C2142" i="13"/>
  <c r="C2017" i="13"/>
  <c r="C1977" i="13"/>
  <c r="C1894" i="13"/>
  <c r="C1813" i="13"/>
  <c r="C1773" i="13"/>
  <c r="C1721" i="13"/>
  <c r="C1667" i="13"/>
  <c r="C1596" i="13"/>
  <c r="C1516" i="13"/>
  <c r="C1196" i="13"/>
  <c r="C1107" i="13"/>
  <c r="C991" i="13"/>
  <c r="C876" i="13"/>
  <c r="C727" i="13"/>
  <c r="C154" i="13"/>
  <c r="C1835" i="13"/>
  <c r="C1843" i="13"/>
  <c r="C1851" i="13"/>
  <c r="C1859" i="13"/>
  <c r="C1867" i="13"/>
  <c r="C1875" i="13"/>
  <c r="C1883" i="13"/>
  <c r="C1891" i="13"/>
  <c r="C1899" i="13"/>
  <c r="C1907" i="13"/>
  <c r="C1915" i="13"/>
  <c r="C1923" i="13"/>
  <c r="C1831" i="13"/>
  <c r="C1839" i="13"/>
  <c r="C1847" i="13"/>
  <c r="C1855" i="13"/>
  <c r="C1863" i="13"/>
  <c r="C1871" i="13"/>
  <c r="C1879" i="13"/>
  <c r="C1887" i="13"/>
  <c r="C1895" i="13"/>
  <c r="C1903" i="13"/>
  <c r="C1911" i="13"/>
  <c r="C1919" i="13"/>
  <c r="C1834" i="13"/>
  <c r="C1842" i="13"/>
  <c r="C1850" i="13"/>
  <c r="C1858" i="13"/>
  <c r="C1866" i="13"/>
  <c r="C1874" i="13"/>
  <c r="C1882" i="13"/>
  <c r="C1890" i="13"/>
  <c r="C1898" i="13"/>
  <c r="C1906" i="13"/>
  <c r="C1914" i="13"/>
  <c r="C1922" i="13"/>
  <c r="C1833" i="13"/>
  <c r="C1846" i="13"/>
  <c r="C1860" i="13"/>
  <c r="C1872" i="13"/>
  <c r="C1885" i="13"/>
  <c r="C1897" i="13"/>
  <c r="C1910" i="13"/>
  <c r="C1924" i="13"/>
  <c r="C1828" i="13"/>
  <c r="C1840" i="13"/>
  <c r="C1853" i="13"/>
  <c r="C1865" i="13"/>
  <c r="C1878" i="13"/>
  <c r="C1892" i="13"/>
  <c r="C1904" i="13"/>
  <c r="C1917" i="13"/>
  <c r="C1832" i="13"/>
  <c r="C1845" i="13"/>
  <c r="C1857" i="13"/>
  <c r="C1870" i="13"/>
  <c r="C1884" i="13"/>
  <c r="C1896" i="13"/>
  <c r="C1909" i="13"/>
  <c r="C1921" i="13"/>
  <c r="C1829" i="13"/>
  <c r="C1849" i="13"/>
  <c r="C1869" i="13"/>
  <c r="C1889" i="13"/>
  <c r="C1912" i="13"/>
  <c r="C1830" i="13"/>
  <c r="C1852" i="13"/>
  <c r="C1873" i="13"/>
  <c r="C1893" i="13"/>
  <c r="C1913" i="13"/>
  <c r="C1838" i="13"/>
  <c r="C1861" i="13"/>
  <c r="C1880" i="13"/>
  <c r="C1901" i="13"/>
  <c r="C1920" i="13"/>
  <c r="C1848" i="13"/>
  <c r="C1868" i="13"/>
  <c r="C1888" i="13"/>
  <c r="C1908" i="13"/>
  <c r="C2633" i="13"/>
  <c r="C2316" i="13"/>
  <c r="C766" i="13"/>
  <c r="C587" i="13"/>
  <c r="C588" i="13"/>
  <c r="C596" i="13"/>
  <c r="C604" i="13"/>
  <c r="C612" i="13"/>
  <c r="C620" i="13"/>
  <c r="C628" i="13"/>
  <c r="C636" i="13"/>
  <c r="C644" i="13"/>
  <c r="C652" i="13"/>
  <c r="C660" i="13"/>
  <c r="C668" i="13"/>
  <c r="C676" i="13"/>
  <c r="C684" i="13"/>
  <c r="C692" i="13"/>
  <c r="C585" i="13"/>
  <c r="C595" i="13"/>
  <c r="C605" i="13"/>
  <c r="C614" i="13"/>
  <c r="C623" i="13"/>
  <c r="C632" i="13"/>
  <c r="C641" i="13"/>
  <c r="C650" i="13"/>
  <c r="C659" i="13"/>
  <c r="C669" i="13"/>
  <c r="C678" i="13"/>
  <c r="C687" i="13"/>
  <c r="C592" i="13"/>
  <c r="C602" i="13"/>
  <c r="C613" i="13"/>
  <c r="C624" i="13"/>
  <c r="C634" i="13"/>
  <c r="C645" i="13"/>
  <c r="C655" i="13"/>
  <c r="C665" i="13"/>
  <c r="C675" i="13"/>
  <c r="C686" i="13"/>
  <c r="C584" i="13"/>
  <c r="C597" i="13"/>
  <c r="C607" i="13"/>
  <c r="C617" i="13"/>
  <c r="C627" i="13"/>
  <c r="C638" i="13"/>
  <c r="C648" i="13"/>
  <c r="C658" i="13"/>
  <c r="C670" i="13"/>
  <c r="C680" i="13"/>
  <c r="C690" i="13"/>
  <c r="C598" i="13"/>
  <c r="C610" i="13"/>
  <c r="C625" i="13"/>
  <c r="C639" i="13"/>
  <c r="C653" i="13"/>
  <c r="C666" i="13"/>
  <c r="C681" i="13"/>
  <c r="C590" i="13"/>
  <c r="C603" i="13"/>
  <c r="C618" i="13"/>
  <c r="C631" i="13"/>
  <c r="C646" i="13"/>
  <c r="C661" i="13"/>
  <c r="C673" i="13"/>
  <c r="C688" i="13"/>
  <c r="C594" i="13"/>
  <c r="C609" i="13"/>
  <c r="C622" i="13"/>
  <c r="C637" i="13"/>
  <c r="C651" i="13"/>
  <c r="C664" i="13"/>
  <c r="C679" i="13"/>
  <c r="C601" i="13"/>
  <c r="C626" i="13"/>
  <c r="C647" i="13"/>
  <c r="C671" i="13"/>
  <c r="C691" i="13"/>
  <c r="C591" i="13"/>
  <c r="C615" i="13"/>
  <c r="C635" i="13"/>
  <c r="C657" i="13"/>
  <c r="C682" i="13"/>
  <c r="C600" i="13"/>
  <c r="C621" i="13"/>
  <c r="C643" i="13"/>
  <c r="C667" i="13"/>
  <c r="C689" i="13"/>
  <c r="C608" i="13"/>
  <c r="C642" i="13"/>
  <c r="C677" i="13"/>
  <c r="C589" i="13"/>
  <c r="C629" i="13"/>
  <c r="C662" i="13"/>
  <c r="C606" i="13"/>
  <c r="C640" i="13"/>
  <c r="C674" i="13"/>
  <c r="C633" i="13"/>
  <c r="C586" i="13"/>
  <c r="C649" i="13"/>
  <c r="C599" i="13"/>
  <c r="C656" i="13"/>
  <c r="C611" i="13"/>
  <c r="C663" i="13"/>
  <c r="C630" i="13"/>
  <c r="C685" i="13"/>
  <c r="C3124" i="13"/>
  <c r="C3103" i="13"/>
  <c r="C3081" i="13"/>
  <c r="C3060" i="13"/>
  <c r="C3028" i="13"/>
  <c r="C2646" i="13"/>
  <c r="C2284" i="13"/>
  <c r="C2224" i="13"/>
  <c r="C2144" i="13"/>
  <c r="C1900" i="13"/>
  <c r="C593" i="13"/>
  <c r="C379" i="13"/>
  <c r="C387" i="13"/>
  <c r="C395" i="13"/>
  <c r="C403" i="13"/>
  <c r="C411" i="13"/>
  <c r="C419" i="13"/>
  <c r="C427" i="13"/>
  <c r="C435" i="13"/>
  <c r="C443" i="13"/>
  <c r="C451" i="13"/>
  <c r="C459" i="13"/>
  <c r="C467" i="13"/>
  <c r="C376" i="13"/>
  <c r="C384" i="13"/>
  <c r="C392" i="13"/>
  <c r="C400" i="13"/>
  <c r="C408" i="13"/>
  <c r="C416" i="13"/>
  <c r="C424" i="13"/>
  <c r="C432" i="13"/>
  <c r="C440" i="13"/>
  <c r="C377" i="13"/>
  <c r="C388" i="13"/>
  <c r="C398" i="13"/>
  <c r="C409" i="13"/>
  <c r="C420" i="13"/>
  <c r="C430" i="13"/>
  <c r="C441" i="13"/>
  <c r="C450" i="13"/>
  <c r="C460" i="13"/>
  <c r="C469" i="13"/>
  <c r="C378" i="13"/>
  <c r="C390" i="13"/>
  <c r="C402" i="13"/>
  <c r="C414" i="13"/>
  <c r="C426" i="13"/>
  <c r="C438" i="13"/>
  <c r="C449" i="13"/>
  <c r="C461" i="13"/>
  <c r="C471" i="13"/>
  <c r="C381" i="13"/>
  <c r="C394" i="13"/>
  <c r="C407" i="13"/>
  <c r="C422" i="13"/>
  <c r="C436" i="13"/>
  <c r="C448" i="13"/>
  <c r="C462" i="13"/>
  <c r="C473" i="13"/>
  <c r="C385" i="13"/>
  <c r="C399" i="13"/>
  <c r="C413" i="13"/>
  <c r="C428" i="13"/>
  <c r="C442" i="13"/>
  <c r="C454" i="13"/>
  <c r="C465" i="13"/>
  <c r="C382" i="13"/>
  <c r="C401" i="13"/>
  <c r="C418" i="13"/>
  <c r="C437" i="13"/>
  <c r="C455" i="13"/>
  <c r="C470" i="13"/>
  <c r="C391" i="13"/>
  <c r="C410" i="13"/>
  <c r="C429" i="13"/>
  <c r="C446" i="13"/>
  <c r="C463" i="13"/>
  <c r="C380" i="13"/>
  <c r="C397" i="13"/>
  <c r="C417" i="13"/>
  <c r="C434" i="13"/>
  <c r="C453" i="13"/>
  <c r="C468" i="13"/>
  <c r="C393" i="13"/>
  <c r="C423" i="13"/>
  <c r="C452" i="13"/>
  <c r="C375" i="13"/>
  <c r="C406" i="13"/>
  <c r="C439" i="13"/>
  <c r="C464" i="13"/>
  <c r="C389" i="13"/>
  <c r="C421" i="13"/>
  <c r="C447" i="13"/>
  <c r="C474" i="13"/>
  <c r="C404" i="13"/>
  <c r="C445" i="13"/>
  <c r="C425" i="13"/>
  <c r="C466" i="13"/>
  <c r="C396" i="13"/>
  <c r="C444" i="13"/>
  <c r="C456" i="13"/>
  <c r="C383" i="13"/>
  <c r="C457" i="13"/>
  <c r="C405" i="13"/>
  <c r="C472" i="13"/>
  <c r="C412" i="13"/>
  <c r="C433" i="13"/>
  <c r="C1931" i="13"/>
  <c r="C1939" i="13"/>
  <c r="C1947" i="13"/>
  <c r="C1955" i="13"/>
  <c r="C1963" i="13"/>
  <c r="C1971" i="13"/>
  <c r="C1979" i="13"/>
  <c r="C1987" i="13"/>
  <c r="C1995" i="13"/>
  <c r="C2003" i="13"/>
  <c r="C2011" i="13"/>
  <c r="C1927" i="13"/>
  <c r="C1935" i="13"/>
  <c r="C1943" i="13"/>
  <c r="C1951" i="13"/>
  <c r="C1959" i="13"/>
  <c r="C1967" i="13"/>
  <c r="C1975" i="13"/>
  <c r="C1983" i="13"/>
  <c r="C1991" i="13"/>
  <c r="C1999" i="13"/>
  <c r="C2007" i="13"/>
  <c r="C2015" i="13"/>
  <c r="C1930" i="13"/>
  <c r="C1938" i="13"/>
  <c r="C1946" i="13"/>
  <c r="C1954" i="13"/>
  <c r="C1962" i="13"/>
  <c r="C1970" i="13"/>
  <c r="C1978" i="13"/>
  <c r="C1986" i="13"/>
  <c r="C1994" i="13"/>
  <c r="C2002" i="13"/>
  <c r="C2010" i="13"/>
  <c r="C2018" i="13"/>
  <c r="C1936" i="13"/>
  <c r="C1949" i="13"/>
  <c r="C1961" i="13"/>
  <c r="C1974" i="13"/>
  <c r="C1988" i="13"/>
  <c r="C2000" i="13"/>
  <c r="C2013" i="13"/>
  <c r="C1929" i="13"/>
  <c r="C1942" i="13"/>
  <c r="C1956" i="13"/>
  <c r="C1968" i="13"/>
  <c r="C1981" i="13"/>
  <c r="C1993" i="13"/>
  <c r="C2006" i="13"/>
  <c r="C1934" i="13"/>
  <c r="C1948" i="13"/>
  <c r="C1960" i="13"/>
  <c r="C1973" i="13"/>
  <c r="C1985" i="13"/>
  <c r="C1998" i="13"/>
  <c r="C2012" i="13"/>
  <c r="C1932" i="13"/>
  <c r="C1952" i="13"/>
  <c r="C1972" i="13"/>
  <c r="C1992" i="13"/>
  <c r="C2014" i="13"/>
  <c r="C1933" i="13"/>
  <c r="C1953" i="13"/>
  <c r="C1976" i="13"/>
  <c r="C1996" i="13"/>
  <c r="C2016" i="13"/>
  <c r="C1941" i="13"/>
  <c r="C1964" i="13"/>
  <c r="C1982" i="13"/>
  <c r="C2004" i="13"/>
  <c r="C1928" i="13"/>
  <c r="C1950" i="13"/>
  <c r="C1969" i="13"/>
  <c r="C1990" i="13"/>
  <c r="C2009" i="13"/>
  <c r="C2720" i="13"/>
  <c r="C2728" i="13"/>
  <c r="C2736" i="13"/>
  <c r="C2744" i="13"/>
  <c r="C2752" i="13"/>
  <c r="C2760" i="13"/>
  <c r="C2768" i="13"/>
  <c r="C2776" i="13"/>
  <c r="C2784" i="13"/>
  <c r="C2792" i="13"/>
  <c r="C2800" i="13"/>
  <c r="C2808" i="13"/>
  <c r="C2816" i="13"/>
  <c r="C2824" i="13"/>
  <c r="C2727" i="13"/>
  <c r="C2735" i="13"/>
  <c r="C2743" i="13"/>
  <c r="C2751" i="13"/>
  <c r="C2759" i="13"/>
  <c r="C2767" i="13"/>
  <c r="C2775" i="13"/>
  <c r="C2783" i="13"/>
  <c r="C2724" i="13"/>
  <c r="C2734" i="13"/>
  <c r="C2746" i="13"/>
  <c r="C2756" i="13"/>
  <c r="C2766" i="13"/>
  <c r="C2778" i="13"/>
  <c r="C2788" i="13"/>
  <c r="C2797" i="13"/>
  <c r="C2806" i="13"/>
  <c r="C2815" i="13"/>
  <c r="C2825" i="13"/>
  <c r="C2730" i="13"/>
  <c r="C2740" i="13"/>
  <c r="C2750" i="13"/>
  <c r="C2762" i="13"/>
  <c r="C2772" i="13"/>
  <c r="C2782" i="13"/>
  <c r="C2793" i="13"/>
  <c r="C2802" i="13"/>
  <c r="C2811" i="13"/>
  <c r="C2820" i="13"/>
  <c r="C2723" i="13"/>
  <c r="C2733" i="13"/>
  <c r="C2745" i="13"/>
  <c r="C2755" i="13"/>
  <c r="C2765" i="13"/>
  <c r="C2777" i="13"/>
  <c r="C2787" i="13"/>
  <c r="C2796" i="13"/>
  <c r="C2805" i="13"/>
  <c r="C2814" i="13"/>
  <c r="C2823" i="13"/>
  <c r="C3" i="13"/>
  <c r="C3271" i="13"/>
  <c r="C3260" i="13"/>
  <c r="C3249" i="13"/>
  <c r="C3239" i="13"/>
  <c r="C3228" i="13"/>
  <c r="C3217" i="13"/>
  <c r="C3207" i="13"/>
  <c r="C3196" i="13"/>
  <c r="C3185" i="13"/>
  <c r="C3175" i="13"/>
  <c r="C3164" i="13"/>
  <c r="C3153" i="13"/>
  <c r="C3143" i="13"/>
  <c r="C3132" i="13"/>
  <c r="C3121" i="13"/>
  <c r="C3111" i="13"/>
  <c r="C3100" i="13"/>
  <c r="C3089" i="13"/>
  <c r="C3079" i="13"/>
  <c r="C3068" i="13"/>
  <c r="C3057" i="13"/>
  <c r="C3047" i="13"/>
  <c r="C3036" i="13"/>
  <c r="C3025" i="13"/>
  <c r="C3015" i="13"/>
  <c r="C3004" i="13"/>
  <c r="C2993" i="13"/>
  <c r="C2983" i="13"/>
  <c r="C2972" i="13"/>
  <c r="C2959" i="13"/>
  <c r="C2947" i="13"/>
  <c r="C2933" i="13"/>
  <c r="C2920" i="13"/>
  <c r="C2826" i="13"/>
  <c r="C2810" i="13"/>
  <c r="C2795" i="13"/>
  <c r="C2780" i="13"/>
  <c r="C2763" i="13"/>
  <c r="C2747" i="13"/>
  <c r="C2729" i="13"/>
  <c r="C2710" i="13"/>
  <c r="C2694" i="13"/>
  <c r="C2677" i="13"/>
  <c r="C2661" i="13"/>
  <c r="C2643" i="13"/>
  <c r="C2626" i="13"/>
  <c r="C2603" i="13"/>
  <c r="C2578" i="13"/>
  <c r="C2553" i="13"/>
  <c r="C2501" i="13"/>
  <c r="C2475" i="13"/>
  <c r="C2450" i="13"/>
  <c r="C2421" i="13"/>
  <c r="C2390" i="13"/>
  <c r="C2362" i="13"/>
  <c r="C2332" i="13"/>
  <c r="C2304" i="13"/>
  <c r="C2275" i="13"/>
  <c r="C2244" i="13"/>
  <c r="C2213" i="13"/>
  <c r="C2172" i="13"/>
  <c r="C2132" i="13"/>
  <c r="C2008" i="13"/>
  <c r="C1966" i="13"/>
  <c r="C1926" i="13"/>
  <c r="C1886" i="13"/>
  <c r="C1844" i="13"/>
  <c r="C1804" i="13"/>
  <c r="C1761" i="13"/>
  <c r="C1654" i="13"/>
  <c r="C1584" i="13"/>
  <c r="C1515" i="13"/>
  <c r="C1183" i="13"/>
  <c r="C985" i="13"/>
  <c r="C850" i="13"/>
  <c r="C353" i="13"/>
  <c r="C124" i="13"/>
  <c r="C700" i="13"/>
  <c r="C708" i="13"/>
  <c r="C716" i="13"/>
  <c r="C724" i="13"/>
  <c r="C732" i="13"/>
  <c r="C740" i="13"/>
  <c r="C748" i="13"/>
  <c r="C756" i="13"/>
  <c r="C764" i="13"/>
  <c r="C772" i="13"/>
  <c r="C780" i="13"/>
  <c r="C788" i="13"/>
  <c r="C796" i="13"/>
  <c r="C696" i="13"/>
  <c r="C705" i="13"/>
  <c r="C714" i="13"/>
  <c r="C723" i="13"/>
  <c r="C733" i="13"/>
  <c r="C742" i="13"/>
  <c r="C751" i="13"/>
  <c r="C760" i="13"/>
  <c r="C769" i="13"/>
  <c r="C778" i="13"/>
  <c r="C787" i="13"/>
  <c r="C797" i="13"/>
  <c r="C697" i="13"/>
  <c r="C707" i="13"/>
  <c r="C718" i="13"/>
  <c r="C728" i="13"/>
  <c r="C738" i="13"/>
  <c r="C749" i="13"/>
  <c r="C759" i="13"/>
  <c r="C770" i="13"/>
  <c r="C781" i="13"/>
  <c r="C791" i="13"/>
  <c r="C701" i="13"/>
  <c r="C711" i="13"/>
  <c r="C721" i="13"/>
  <c r="C731" i="13"/>
  <c r="C743" i="13"/>
  <c r="C753" i="13"/>
  <c r="C763" i="13"/>
  <c r="C774" i="13"/>
  <c r="C784" i="13"/>
  <c r="C794" i="13"/>
  <c r="C694" i="13"/>
  <c r="C709" i="13"/>
  <c r="C722" i="13"/>
  <c r="C736" i="13"/>
  <c r="C750" i="13"/>
  <c r="C765" i="13"/>
  <c r="C777" i="13"/>
  <c r="C792" i="13"/>
  <c r="C702" i="13"/>
  <c r="C715" i="13"/>
  <c r="C729" i="13"/>
  <c r="C744" i="13"/>
  <c r="C757" i="13"/>
  <c r="C771" i="13"/>
  <c r="C785" i="13"/>
  <c r="C693" i="13"/>
  <c r="C706" i="13"/>
  <c r="C720" i="13"/>
  <c r="C735" i="13"/>
  <c r="C747" i="13"/>
  <c r="C762" i="13"/>
  <c r="C776" i="13"/>
  <c r="C790" i="13"/>
  <c r="C713" i="13"/>
  <c r="C737" i="13"/>
  <c r="C758" i="13"/>
  <c r="C782" i="13"/>
  <c r="C703" i="13"/>
  <c r="C726" i="13"/>
  <c r="C746" i="13"/>
  <c r="C768" i="13"/>
  <c r="C793" i="13"/>
  <c r="C712" i="13"/>
  <c r="C734" i="13"/>
  <c r="C755" i="13"/>
  <c r="C779" i="13"/>
  <c r="C717" i="13"/>
  <c r="C752" i="13"/>
  <c r="C786" i="13"/>
  <c r="C698" i="13"/>
  <c r="C730" i="13"/>
  <c r="C767" i="13"/>
  <c r="C710" i="13"/>
  <c r="C745" i="13"/>
  <c r="C783" i="13"/>
  <c r="C695" i="13"/>
  <c r="C754" i="13"/>
  <c r="C699" i="13"/>
  <c r="C761" i="13"/>
  <c r="C719" i="13"/>
  <c r="C773" i="13"/>
  <c r="C725" i="13"/>
  <c r="C775" i="13"/>
  <c r="C741" i="13"/>
  <c r="C3131" i="13"/>
  <c r="C3109" i="13"/>
  <c r="C3099" i="13"/>
  <c r="C3067" i="13"/>
  <c r="C2693" i="13"/>
  <c r="C2658" i="13"/>
  <c r="C1925" i="13"/>
  <c r="C1177" i="13"/>
  <c r="C332" i="13"/>
  <c r="C2223" i="13"/>
  <c r="C2231" i="13"/>
  <c r="C2239" i="13"/>
  <c r="C2247" i="13"/>
  <c r="C2255" i="13"/>
  <c r="C2263" i="13"/>
  <c r="C2271" i="13"/>
  <c r="C2279" i="13"/>
  <c r="C2287" i="13"/>
  <c r="C2295" i="13"/>
  <c r="C2303" i="13"/>
  <c r="C2311" i="13"/>
  <c r="C2226" i="13"/>
  <c r="C2228" i="13"/>
  <c r="C2237" i="13"/>
  <c r="C2246" i="13"/>
  <c r="C2256" i="13"/>
  <c r="C2265" i="13"/>
  <c r="C2274" i="13"/>
  <c r="C2283" i="13"/>
  <c r="C2292" i="13"/>
  <c r="C2301" i="13"/>
  <c r="C2310" i="13"/>
  <c r="C2222" i="13"/>
  <c r="C2233" i="13"/>
  <c r="C2242" i="13"/>
  <c r="C2251" i="13"/>
  <c r="C2260" i="13"/>
  <c r="C2269" i="13"/>
  <c r="C2278" i="13"/>
  <c r="C2288" i="13"/>
  <c r="C2297" i="13"/>
  <c r="C2306" i="13"/>
  <c r="C2315" i="13"/>
  <c r="C2227" i="13"/>
  <c r="C2236" i="13"/>
  <c r="C2245" i="13"/>
  <c r="C2254" i="13"/>
  <c r="C2264" i="13"/>
  <c r="C2273" i="13"/>
  <c r="C2282" i="13"/>
  <c r="C2291" i="13"/>
  <c r="C2300" i="13"/>
  <c r="C2309" i="13"/>
  <c r="C2234" i="13"/>
  <c r="C2249" i="13"/>
  <c r="C2262" i="13"/>
  <c r="C2277" i="13"/>
  <c r="C2293" i="13"/>
  <c r="C2307" i="13"/>
  <c r="C2235" i="13"/>
  <c r="C2250" i="13"/>
  <c r="C2266" i="13"/>
  <c r="C2280" i="13"/>
  <c r="C2294" i="13"/>
  <c r="C2308" i="13"/>
  <c r="C2225" i="13"/>
  <c r="C2241" i="13"/>
  <c r="C2257" i="13"/>
  <c r="C2270" i="13"/>
  <c r="C2285" i="13"/>
  <c r="C2299" i="13"/>
  <c r="C2314" i="13"/>
  <c r="C2232" i="13"/>
  <c r="C2248" i="13"/>
  <c r="C2261" i="13"/>
  <c r="C2276" i="13"/>
  <c r="C2290" i="13"/>
  <c r="C2305" i="13"/>
  <c r="C3026" i="13"/>
  <c r="C3034" i="13"/>
  <c r="C3042" i="13"/>
  <c r="C3050" i="13"/>
  <c r="C3058" i="13"/>
  <c r="C3066" i="13"/>
  <c r="C3074" i="13"/>
  <c r="C3082" i="13"/>
  <c r="C3090" i="13"/>
  <c r="C3098" i="13"/>
  <c r="C3106" i="13"/>
  <c r="C3114" i="13"/>
  <c r="C3122" i="13"/>
  <c r="C3130" i="13"/>
  <c r="C3138" i="13"/>
  <c r="C3030" i="13"/>
  <c r="C3038" i="13"/>
  <c r="C3046" i="13"/>
  <c r="C3054" i="13"/>
  <c r="C3062" i="13"/>
  <c r="C3070" i="13"/>
  <c r="C3078" i="13"/>
  <c r="C3086" i="13"/>
  <c r="C3094" i="13"/>
  <c r="C3102" i="13"/>
  <c r="C3110" i="13"/>
  <c r="C3118" i="13"/>
  <c r="C3126" i="13"/>
  <c r="C3134" i="13"/>
  <c r="C3077" i="13"/>
  <c r="C3045" i="13"/>
  <c r="C2675" i="13"/>
  <c r="C2625" i="13"/>
  <c r="C2272" i="13"/>
  <c r="C1881" i="13"/>
  <c r="C187" i="13"/>
  <c r="C195" i="13"/>
  <c r="C203" i="13"/>
  <c r="C211" i="13"/>
  <c r="C219" i="13"/>
  <c r="C227" i="13"/>
  <c r="C235" i="13"/>
  <c r="C243" i="13"/>
  <c r="C251" i="13"/>
  <c r="C259" i="13"/>
  <c r="C267" i="13"/>
  <c r="C275" i="13"/>
  <c r="C189" i="13"/>
  <c r="C197" i="13"/>
  <c r="C205" i="13"/>
  <c r="C213" i="13"/>
  <c r="C221" i="13"/>
  <c r="C229" i="13"/>
  <c r="C237" i="13"/>
  <c r="C245" i="13"/>
  <c r="C253" i="13"/>
  <c r="C261" i="13"/>
  <c r="C269" i="13"/>
  <c r="C277" i="13"/>
  <c r="C192" i="13"/>
  <c r="C200" i="13"/>
  <c r="C208" i="13"/>
  <c r="C216" i="13"/>
  <c r="C224" i="13"/>
  <c r="C232" i="13"/>
  <c r="C240" i="13"/>
  <c r="C248" i="13"/>
  <c r="C256" i="13"/>
  <c r="C264" i="13"/>
  <c r="C272" i="13"/>
  <c r="C280" i="13"/>
  <c r="C198" i="13"/>
  <c r="C210" i="13"/>
  <c r="C223" i="13"/>
  <c r="C236" i="13"/>
  <c r="C249" i="13"/>
  <c r="C262" i="13"/>
  <c r="C274" i="13"/>
  <c r="C188" i="13"/>
  <c r="C202" i="13"/>
  <c r="C217" i="13"/>
  <c r="C231" i="13"/>
  <c r="C246" i="13"/>
  <c r="C260" i="13"/>
  <c r="C276" i="13"/>
  <c r="C196" i="13"/>
  <c r="C214" i="13"/>
  <c r="C230" i="13"/>
  <c r="C247" i="13"/>
  <c r="C265" i="13"/>
  <c r="C281" i="13"/>
  <c r="C186" i="13"/>
  <c r="C204" i="13"/>
  <c r="C220" i="13"/>
  <c r="C238" i="13"/>
  <c r="C254" i="13"/>
  <c r="C270" i="13"/>
  <c r="C206" i="13"/>
  <c r="C226" i="13"/>
  <c r="C250" i="13"/>
  <c r="C271" i="13"/>
  <c r="C193" i="13"/>
  <c r="C215" i="13"/>
  <c r="C239" i="13"/>
  <c r="C258" i="13"/>
  <c r="C282" i="13"/>
  <c r="C201" i="13"/>
  <c r="C225" i="13"/>
  <c r="C244" i="13"/>
  <c r="C268" i="13"/>
  <c r="C218" i="13"/>
  <c r="C255" i="13"/>
  <c r="C199" i="13"/>
  <c r="C234" i="13"/>
  <c r="C273" i="13"/>
  <c r="C212" i="13"/>
  <c r="C252" i="13"/>
  <c r="C233" i="13"/>
  <c r="C207" i="13"/>
  <c r="C263" i="13"/>
  <c r="C228" i="13"/>
  <c r="C279" i="13"/>
  <c r="C191" i="13"/>
  <c r="C278" i="13"/>
  <c r="C194" i="13"/>
  <c r="C222" i="13"/>
  <c r="C241" i="13"/>
  <c r="C190" i="13"/>
  <c r="C266" i="13"/>
  <c r="C1016" i="13"/>
  <c r="C1024" i="13"/>
  <c r="C1032" i="13"/>
  <c r="C1040" i="13"/>
  <c r="C1048" i="13"/>
  <c r="C1056" i="13"/>
  <c r="C1064" i="13"/>
  <c r="C1072" i="13"/>
  <c r="C1080" i="13"/>
  <c r="C1088" i="13"/>
  <c r="C1096" i="13"/>
  <c r="C1104" i="13"/>
  <c r="C1112" i="13"/>
  <c r="C1120" i="13"/>
  <c r="C1128" i="13"/>
  <c r="C1011" i="13"/>
  <c r="C1019" i="13"/>
  <c r="C1027" i="13"/>
  <c r="C1020" i="13"/>
  <c r="C1030" i="13"/>
  <c r="C1039" i="13"/>
  <c r="C1049" i="13"/>
  <c r="C1058" i="13"/>
  <c r="C1067" i="13"/>
  <c r="C1076" i="13"/>
  <c r="C1085" i="13"/>
  <c r="C1094" i="13"/>
  <c r="C1103" i="13"/>
  <c r="C1113" i="13"/>
  <c r="C1122" i="13"/>
  <c r="C1131" i="13"/>
  <c r="C1014" i="13"/>
  <c r="C1025" i="13"/>
  <c r="C1035" i="13"/>
  <c r="C1044" i="13"/>
  <c r="C1053" i="13"/>
  <c r="C1062" i="13"/>
  <c r="C1071" i="13"/>
  <c r="C1081" i="13"/>
  <c r="C1090" i="13"/>
  <c r="C1099" i="13"/>
  <c r="C1108" i="13"/>
  <c r="C1117" i="13"/>
  <c r="C1126" i="13"/>
  <c r="C1018" i="13"/>
  <c r="C1029" i="13"/>
  <c r="C1038" i="13"/>
  <c r="C1047" i="13"/>
  <c r="C1057" i="13"/>
  <c r="C1066" i="13"/>
  <c r="C1075" i="13"/>
  <c r="C1084" i="13"/>
  <c r="C1093" i="13"/>
  <c r="C1102" i="13"/>
  <c r="C1111" i="13"/>
  <c r="C1121" i="13"/>
  <c r="C1130" i="13"/>
  <c r="C1013" i="13"/>
  <c r="C1031" i="13"/>
  <c r="C1045" i="13"/>
  <c r="C1060" i="13"/>
  <c r="C1074" i="13"/>
  <c r="C1089" i="13"/>
  <c r="C1105" i="13"/>
  <c r="C1118" i="13"/>
  <c r="C1022" i="13"/>
  <c r="C1037" i="13"/>
  <c r="C1052" i="13"/>
  <c r="C1068" i="13"/>
  <c r="C1082" i="13"/>
  <c r="C1097" i="13"/>
  <c r="C1110" i="13"/>
  <c r="C1125" i="13"/>
  <c r="C1012" i="13"/>
  <c r="C1028" i="13"/>
  <c r="C1043" i="13"/>
  <c r="C1059" i="13"/>
  <c r="C1073" i="13"/>
  <c r="C1087" i="13"/>
  <c r="C1101" i="13"/>
  <c r="C1116" i="13"/>
  <c r="C1033" i="13"/>
  <c r="C1054" i="13"/>
  <c r="C1078" i="13"/>
  <c r="C1100" i="13"/>
  <c r="C1124" i="13"/>
  <c r="C1017" i="13"/>
  <c r="C1042" i="13"/>
  <c r="C1065" i="13"/>
  <c r="C1091" i="13"/>
  <c r="C1114" i="13"/>
  <c r="C1026" i="13"/>
  <c r="C1051" i="13"/>
  <c r="C1077" i="13"/>
  <c r="C1098" i="13"/>
  <c r="C1123" i="13"/>
  <c r="C1046" i="13"/>
  <c r="C1083" i="13"/>
  <c r="C1119" i="13"/>
  <c r="C1050" i="13"/>
  <c r="C1086" i="13"/>
  <c r="C1127" i="13"/>
  <c r="C1021" i="13"/>
  <c r="C1061" i="13"/>
  <c r="C1095" i="13"/>
  <c r="C1023" i="13"/>
  <c r="C1063" i="13"/>
  <c r="C1106" i="13"/>
  <c r="C1041" i="13"/>
  <c r="C1079" i="13"/>
  <c r="C1115" i="13"/>
  <c r="C1723" i="13"/>
  <c r="C1731" i="13"/>
  <c r="C1739" i="13"/>
  <c r="C1747" i="13"/>
  <c r="C1755" i="13"/>
  <c r="C1763" i="13"/>
  <c r="C1771" i="13"/>
  <c r="C1779" i="13"/>
  <c r="C1787" i="13"/>
  <c r="C1795" i="13"/>
  <c r="C1803" i="13"/>
  <c r="C1811" i="13"/>
  <c r="C1819" i="13"/>
  <c r="C1827" i="13"/>
  <c r="C1719" i="13"/>
  <c r="C1727" i="13"/>
  <c r="C1735" i="13"/>
  <c r="C1743" i="13"/>
  <c r="C1751" i="13"/>
  <c r="C1759" i="13"/>
  <c r="C1767" i="13"/>
  <c r="C1775" i="13"/>
  <c r="C1783" i="13"/>
  <c r="C1791" i="13"/>
  <c r="C1799" i="13"/>
  <c r="C1807" i="13"/>
  <c r="C1815" i="13"/>
  <c r="C1823" i="13"/>
  <c r="C1722" i="13"/>
  <c r="C1730" i="13"/>
  <c r="C1738" i="13"/>
  <c r="C1746" i="13"/>
  <c r="C1754" i="13"/>
  <c r="C1762" i="13"/>
  <c r="C1770" i="13"/>
  <c r="C1778" i="13"/>
  <c r="C1786" i="13"/>
  <c r="C1794" i="13"/>
  <c r="C1802" i="13"/>
  <c r="C1810" i="13"/>
  <c r="C1818" i="13"/>
  <c r="C1826" i="13"/>
  <c r="C1718" i="13"/>
  <c r="C1732" i="13"/>
  <c r="C1744" i="13"/>
  <c r="C1757" i="13"/>
  <c r="C1769" i="13"/>
  <c r="C1782" i="13"/>
  <c r="C1796" i="13"/>
  <c r="C1808" i="13"/>
  <c r="C1821" i="13"/>
  <c r="C1725" i="13"/>
  <c r="C1737" i="13"/>
  <c r="C1750" i="13"/>
  <c r="C1764" i="13"/>
  <c r="C1776" i="13"/>
  <c r="C1789" i="13"/>
  <c r="C1801" i="13"/>
  <c r="C1814" i="13"/>
  <c r="C1717" i="13"/>
  <c r="C1729" i="13"/>
  <c r="C1742" i="13"/>
  <c r="C1756" i="13"/>
  <c r="C1768" i="13"/>
  <c r="C1781" i="13"/>
  <c r="C1793" i="13"/>
  <c r="C1806" i="13"/>
  <c r="C1820" i="13"/>
  <c r="C1726" i="13"/>
  <c r="C1748" i="13"/>
  <c r="C1766" i="13"/>
  <c r="C1788" i="13"/>
  <c r="C1809" i="13"/>
  <c r="C1728" i="13"/>
  <c r="C1749" i="13"/>
  <c r="C1772" i="13"/>
  <c r="C1790" i="13"/>
  <c r="C1812" i="13"/>
  <c r="C1734" i="13"/>
  <c r="C1716" i="13"/>
  <c r="C1736" i="13"/>
  <c r="C1758" i="13"/>
  <c r="C1777" i="13"/>
  <c r="C1798" i="13"/>
  <c r="C1817" i="13"/>
  <c r="C1724" i="13"/>
  <c r="C1745" i="13"/>
  <c r="C1765" i="13"/>
  <c r="C1785" i="13"/>
  <c r="C1805" i="13"/>
  <c r="C1825" i="13"/>
  <c r="C2528" i="13"/>
  <c r="C2536" i="13"/>
  <c r="C2544" i="13"/>
  <c r="C2552" i="13"/>
  <c r="C2560" i="13"/>
  <c r="C2568" i="13"/>
  <c r="C2576" i="13"/>
  <c r="C2584" i="13"/>
  <c r="C2592" i="13"/>
  <c r="C2600" i="13"/>
  <c r="C2608" i="13"/>
  <c r="C2616" i="13"/>
  <c r="C2524" i="13"/>
  <c r="C2532" i="13"/>
  <c r="C2540" i="13"/>
  <c r="C2548" i="13"/>
  <c r="C2556" i="13"/>
  <c r="C2564" i="13"/>
  <c r="C2572" i="13"/>
  <c r="C2580" i="13"/>
  <c r="C2588" i="13"/>
  <c r="C2596" i="13"/>
  <c r="C2604" i="13"/>
  <c r="C2527" i="13"/>
  <c r="C2535" i="13"/>
  <c r="C2543" i="13"/>
  <c r="C2551" i="13"/>
  <c r="C2559" i="13"/>
  <c r="C2567" i="13"/>
  <c r="C2575" i="13"/>
  <c r="C2583" i="13"/>
  <c r="C2591" i="13"/>
  <c r="C2599" i="13"/>
  <c r="C2607" i="13"/>
  <c r="C2615" i="13"/>
  <c r="C2530" i="13"/>
  <c r="C2542" i="13"/>
  <c r="C2555" i="13"/>
  <c r="C2569" i="13"/>
  <c r="C2581" i="13"/>
  <c r="C2594" i="13"/>
  <c r="C2606" i="13"/>
  <c r="C2618" i="13"/>
  <c r="C2531" i="13"/>
  <c r="C2545" i="13"/>
  <c r="C2557" i="13"/>
  <c r="C2570" i="13"/>
  <c r="C2582" i="13"/>
  <c r="C2595" i="13"/>
  <c r="C2609" i="13"/>
  <c r="C2619" i="13"/>
  <c r="C2523" i="13"/>
  <c r="C2537" i="13"/>
  <c r="C2549" i="13"/>
  <c r="C2562" i="13"/>
  <c r="C2574" i="13"/>
  <c r="C2587" i="13"/>
  <c r="C2601" i="13"/>
  <c r="C2612" i="13"/>
  <c r="C2529" i="13"/>
  <c r="C2541" i="13"/>
  <c r="C2554" i="13"/>
  <c r="C2566" i="13"/>
  <c r="C2579" i="13"/>
  <c r="C2593" i="13"/>
  <c r="C2605" i="13"/>
  <c r="C2617" i="13"/>
  <c r="C3215" i="13"/>
  <c r="C3204" i="13"/>
  <c r="C3193" i="13"/>
  <c r="C3183" i="13"/>
  <c r="C3172" i="13"/>
  <c r="C3161" i="13"/>
  <c r="C3151" i="13"/>
  <c r="C3140" i="13"/>
  <c r="C3129" i="13"/>
  <c r="C3119" i="13"/>
  <c r="C3108" i="13"/>
  <c r="C3097" i="13"/>
  <c r="C3087" i="13"/>
  <c r="C3076" i="13"/>
  <c r="C3065" i="13"/>
  <c r="C3055" i="13"/>
  <c r="C3044" i="13"/>
  <c r="C3033" i="13"/>
  <c r="C3023" i="13"/>
  <c r="C3012" i="13"/>
  <c r="C3001" i="13"/>
  <c r="C2991" i="13"/>
  <c r="C2980" i="13"/>
  <c r="C2968" i="13"/>
  <c r="C2956" i="13"/>
  <c r="C2943" i="13"/>
  <c r="C2931" i="13"/>
  <c r="C2821" i="13"/>
  <c r="C2807" i="13"/>
  <c r="C2791" i="13"/>
  <c r="C2774" i="13"/>
  <c r="C2758" i="13"/>
  <c r="C2741" i="13"/>
  <c r="C2725" i="13"/>
  <c r="C2707" i="13"/>
  <c r="C2690" i="13"/>
  <c r="C2674" i="13"/>
  <c r="C2657" i="13"/>
  <c r="C2641" i="13"/>
  <c r="C2621" i="13"/>
  <c r="C2598" i="13"/>
  <c r="C2573" i="13"/>
  <c r="C2547" i="13"/>
  <c r="C2522" i="13"/>
  <c r="C2497" i="13"/>
  <c r="C2470" i="13"/>
  <c r="C2444" i="13"/>
  <c r="C2414" i="13"/>
  <c r="C2386" i="13"/>
  <c r="C2357" i="13"/>
  <c r="C2326" i="13"/>
  <c r="C2298" i="13"/>
  <c r="C2268" i="13"/>
  <c r="C2240" i="13"/>
  <c r="C2206" i="13"/>
  <c r="C2164" i="13"/>
  <c r="C2124" i="13"/>
  <c r="C2001" i="13"/>
  <c r="C1958" i="13"/>
  <c r="C1918" i="13"/>
  <c r="C1877" i="13"/>
  <c r="C1837" i="13"/>
  <c r="C1797" i="13"/>
  <c r="C1753" i="13"/>
  <c r="C1701" i="13"/>
  <c r="C1639" i="13"/>
  <c r="C1568" i="13"/>
  <c r="C1488" i="13"/>
  <c r="C1164" i="13"/>
  <c r="C1069" i="13"/>
  <c r="C951" i="13"/>
  <c r="C829" i="13"/>
  <c r="C672" i="13"/>
  <c r="C302" i="13"/>
  <c r="C65" i="13"/>
  <c r="C3277" i="13"/>
  <c r="C3267" i="13"/>
  <c r="C3256" i="13"/>
  <c r="C3245" i="13"/>
  <c r="C3235" i="13"/>
  <c r="C3224" i="13"/>
  <c r="C3213" i="13"/>
  <c r="C3203" i="13"/>
  <c r="C3192" i="13"/>
  <c r="C3181" i="13"/>
  <c r="C3171" i="13"/>
  <c r="C3160" i="13"/>
  <c r="C3149" i="13"/>
  <c r="C3139" i="13"/>
  <c r="C3128" i="13"/>
  <c r="C3117" i="13"/>
  <c r="C3107" i="13"/>
  <c r="C3096" i="13"/>
  <c r="C3085" i="13"/>
  <c r="C3075" i="13"/>
  <c r="C3064" i="13"/>
  <c r="C3053" i="13"/>
  <c r="C3043" i="13"/>
  <c r="C3032" i="13"/>
  <c r="C3021" i="13"/>
  <c r="C3011" i="13"/>
  <c r="C3000" i="13"/>
  <c r="C2989" i="13"/>
  <c r="C2979" i="13"/>
  <c r="C2967" i="13"/>
  <c r="C2955" i="13"/>
  <c r="C2941" i="13"/>
  <c r="C2928" i="13"/>
  <c r="C2819" i="13"/>
  <c r="C2804" i="13"/>
  <c r="C2790" i="13"/>
  <c r="C2773" i="13"/>
  <c r="C2757" i="13"/>
  <c r="C2739" i="13"/>
  <c r="C2722" i="13"/>
  <c r="C2706" i="13"/>
  <c r="C2689" i="13"/>
  <c r="C2673" i="13"/>
  <c r="C2653" i="13"/>
  <c r="C2636" i="13"/>
  <c r="C2620" i="13"/>
  <c r="C2597" i="13"/>
  <c r="C2571" i="13"/>
  <c r="C2546" i="13"/>
  <c r="C2521" i="13"/>
  <c r="C2494" i="13"/>
  <c r="C2469" i="13"/>
  <c r="C2442" i="13"/>
  <c r="C2413" i="13"/>
  <c r="C2385" i="13"/>
  <c r="C2354" i="13"/>
  <c r="C2325" i="13"/>
  <c r="C2296" i="13"/>
  <c r="C2267" i="13"/>
  <c r="C2238" i="13"/>
  <c r="C2201" i="13"/>
  <c r="C2161" i="13"/>
  <c r="C1997" i="13"/>
  <c r="C1957" i="13"/>
  <c r="C1916" i="13"/>
  <c r="C1876" i="13"/>
  <c r="C1836" i="13"/>
  <c r="C1792" i="13"/>
  <c r="C1752" i="13"/>
  <c r="C1697" i="13"/>
  <c r="C1624" i="13"/>
  <c r="C1558" i="13"/>
  <c r="C1486" i="13"/>
  <c r="C1151" i="13"/>
  <c r="C1055" i="13"/>
  <c r="C941" i="13"/>
  <c r="C795" i="13"/>
  <c r="C654" i="13"/>
  <c r="C257" i="13"/>
  <c r="C28" i="13"/>
  <c r="C2897" i="13"/>
  <c r="C2887" i="13"/>
  <c r="C2878" i="13"/>
  <c r="C2869" i="13"/>
  <c r="C2860" i="13"/>
  <c r="C2851" i="13"/>
  <c r="C2842" i="13"/>
  <c r="C2833" i="13"/>
  <c r="C2112" i="13"/>
  <c r="C2093" i="13"/>
  <c r="C2072" i="13"/>
  <c r="C2053" i="13"/>
  <c r="C2030" i="13"/>
  <c r="C572" i="13"/>
  <c r="C506" i="13"/>
  <c r="C2918" i="13"/>
  <c r="C2910" i="13"/>
  <c r="C2902" i="13"/>
  <c r="C2893" i="13"/>
  <c r="C2884" i="13"/>
  <c r="C2875" i="13"/>
  <c r="C2866" i="13"/>
  <c r="C2857" i="13"/>
  <c r="C2847" i="13"/>
  <c r="C2838" i="13"/>
  <c r="C2105" i="13"/>
  <c r="C2085" i="13"/>
  <c r="C2065" i="13"/>
  <c r="C2044" i="13"/>
  <c r="C2022" i="13"/>
  <c r="C543" i="13"/>
  <c r="C480" i="13"/>
  <c r="C538" i="13"/>
  <c r="C2118" i="13"/>
  <c r="C2097" i="13"/>
  <c r="C2078" i="13"/>
  <c r="C2056" i="13"/>
  <c r="C475" i="13"/>
  <c r="C483" i="13"/>
  <c r="C491" i="13"/>
  <c r="C499" i="13"/>
  <c r="C507" i="13"/>
  <c r="C515" i="13"/>
  <c r="C523" i="13"/>
  <c r="C531" i="13"/>
  <c r="C539" i="13"/>
  <c r="C547" i="13"/>
  <c r="C555" i="13"/>
  <c r="C563" i="13"/>
  <c r="C571" i="13"/>
  <c r="C579" i="13"/>
  <c r="C478" i="13"/>
  <c r="C487" i="13"/>
  <c r="C496" i="13"/>
  <c r="C505" i="13"/>
  <c r="C514" i="13"/>
  <c r="C524" i="13"/>
  <c r="C533" i="13"/>
  <c r="C542" i="13"/>
  <c r="C551" i="13"/>
  <c r="C560" i="13"/>
  <c r="C569" i="13"/>
  <c r="C578" i="13"/>
  <c r="C481" i="13"/>
  <c r="C492" i="13"/>
  <c r="C502" i="13"/>
  <c r="C512" i="13"/>
  <c r="C522" i="13"/>
  <c r="C534" i="13"/>
  <c r="C544" i="13"/>
  <c r="C554" i="13"/>
  <c r="C565" i="13"/>
  <c r="C575" i="13"/>
  <c r="C485" i="13"/>
  <c r="C497" i="13"/>
  <c r="C509" i="13"/>
  <c r="C520" i="13"/>
  <c r="C532" i="13"/>
  <c r="C545" i="13"/>
  <c r="C557" i="13"/>
  <c r="C568" i="13"/>
  <c r="C581" i="13"/>
  <c r="C477" i="13"/>
  <c r="C489" i="13"/>
  <c r="C501" i="13"/>
  <c r="C513" i="13"/>
  <c r="C526" i="13"/>
  <c r="C537" i="13"/>
  <c r="C549" i="13"/>
  <c r="C561" i="13"/>
  <c r="C573" i="13"/>
  <c r="C486" i="13"/>
  <c r="C503" i="13"/>
  <c r="C518" i="13"/>
  <c r="C535" i="13"/>
  <c r="C550" i="13"/>
  <c r="C566" i="13"/>
  <c r="C582" i="13"/>
  <c r="C479" i="13"/>
  <c r="C494" i="13"/>
  <c r="C510" i="13"/>
  <c r="C527" i="13"/>
  <c r="C541" i="13"/>
  <c r="C558" i="13"/>
  <c r="C574" i="13"/>
  <c r="C484" i="13"/>
  <c r="C500" i="13"/>
  <c r="C517" i="13"/>
  <c r="C530" i="13"/>
  <c r="C548" i="13"/>
  <c r="C564" i="13"/>
  <c r="C580" i="13"/>
  <c r="C476" i="13"/>
  <c r="C504" i="13"/>
  <c r="C528" i="13"/>
  <c r="C553" i="13"/>
  <c r="C577" i="13"/>
  <c r="C490" i="13"/>
  <c r="C516" i="13"/>
  <c r="C540" i="13"/>
  <c r="C567" i="13"/>
  <c r="C498" i="13"/>
  <c r="C525" i="13"/>
  <c r="C552" i="13"/>
  <c r="C576" i="13"/>
  <c r="C488" i="13"/>
  <c r="C529" i="13"/>
  <c r="C570" i="13"/>
  <c r="C508" i="13"/>
  <c r="C546" i="13"/>
  <c r="C482" i="13"/>
  <c r="C521" i="13"/>
  <c r="C562" i="13"/>
  <c r="C2019" i="13"/>
  <c r="C2027" i="13"/>
  <c r="C2035" i="13"/>
  <c r="C2043" i="13"/>
  <c r="C2051" i="13"/>
  <c r="C2059" i="13"/>
  <c r="C2067" i="13"/>
  <c r="C2075" i="13"/>
  <c r="C2083" i="13"/>
  <c r="C2091" i="13"/>
  <c r="C2099" i="13"/>
  <c r="C2107" i="13"/>
  <c r="C2115" i="13"/>
  <c r="C2023" i="13"/>
  <c r="C2031" i="13"/>
  <c r="C2039" i="13"/>
  <c r="C2047" i="13"/>
  <c r="C2055" i="13"/>
  <c r="C2063" i="13"/>
  <c r="C2071" i="13"/>
  <c r="C2079" i="13"/>
  <c r="C2087" i="13"/>
  <c r="C2095" i="13"/>
  <c r="C2103" i="13"/>
  <c r="C2111" i="13"/>
  <c r="C2119" i="13"/>
  <c r="C2026" i="13"/>
  <c r="C2034" i="13"/>
  <c r="C2042" i="13"/>
  <c r="C2050" i="13"/>
  <c r="C2058" i="13"/>
  <c r="C2066" i="13"/>
  <c r="C2074" i="13"/>
  <c r="C2082" i="13"/>
  <c r="C2090" i="13"/>
  <c r="C2098" i="13"/>
  <c r="C2106" i="13"/>
  <c r="C2114" i="13"/>
  <c r="C2122" i="13"/>
  <c r="C2025" i="13"/>
  <c r="C2038" i="13"/>
  <c r="C2052" i="13"/>
  <c r="C2064" i="13"/>
  <c r="C2077" i="13"/>
  <c r="C2089" i="13"/>
  <c r="C2102" i="13"/>
  <c r="C2116" i="13"/>
  <c r="C2020" i="13"/>
  <c r="C2032" i="13"/>
  <c r="C2045" i="13"/>
  <c r="C2057" i="13"/>
  <c r="C2070" i="13"/>
  <c r="C2084" i="13"/>
  <c r="C2096" i="13"/>
  <c r="C2109" i="13"/>
  <c r="C2121" i="13"/>
  <c r="C2024" i="13"/>
  <c r="C2037" i="13"/>
  <c r="C2049" i="13"/>
  <c r="C2062" i="13"/>
  <c r="C2076" i="13"/>
  <c r="C2088" i="13"/>
  <c r="C2101" i="13"/>
  <c r="C2113" i="13"/>
  <c r="C2832" i="13"/>
  <c r="C2840" i="13"/>
  <c r="C2848" i="13"/>
  <c r="C2856" i="13"/>
  <c r="C2864" i="13"/>
  <c r="C2872" i="13"/>
  <c r="C2880" i="13"/>
  <c r="C2888" i="13"/>
  <c r="C2896" i="13"/>
  <c r="C2914" i="13"/>
  <c r="C2906" i="13"/>
  <c r="C2898" i="13"/>
  <c r="C2889" i="13"/>
  <c r="C2879" i="13"/>
  <c r="C2870" i="13"/>
  <c r="C2861" i="13"/>
  <c r="C2852" i="13"/>
  <c r="C2843" i="13"/>
  <c r="C2834" i="13"/>
  <c r="C2117" i="13"/>
  <c r="C2094" i="13"/>
  <c r="C2073" i="13"/>
  <c r="C2054" i="13"/>
  <c r="C2033" i="13"/>
  <c r="C583" i="13"/>
  <c r="C511" i="13"/>
  <c r="I41" i="16"/>
  <c r="I43" i="16"/>
  <c r="I45" i="16"/>
  <c r="I49" i="16"/>
  <c r="I51" i="16"/>
  <c r="I53" i="16"/>
  <c r="K59" i="16"/>
  <c r="K61" i="16"/>
  <c r="K63" i="16"/>
  <c r="K65" i="16"/>
  <c r="K67" i="16"/>
  <c r="J40" i="16"/>
  <c r="L41" i="16"/>
  <c r="L45" i="16"/>
  <c r="L49" i="16"/>
  <c r="L51" i="16"/>
  <c r="J64" i="16"/>
  <c r="J41" i="16"/>
  <c r="J43" i="16"/>
  <c r="J45" i="16"/>
  <c r="J49" i="16"/>
  <c r="J51" i="16"/>
  <c r="J53" i="16"/>
  <c r="L59" i="16"/>
  <c r="L61" i="16"/>
  <c r="L63" i="16"/>
  <c r="L65" i="16"/>
  <c r="L67" i="16"/>
  <c r="J62" i="16"/>
  <c r="K40" i="16"/>
  <c r="I42" i="16"/>
  <c r="I48" i="16"/>
  <c r="K64" i="16"/>
  <c r="I40" i="16"/>
  <c r="K41" i="16"/>
  <c r="K43" i="16"/>
  <c r="K45" i="16"/>
  <c r="K49" i="16"/>
  <c r="K51" i="16"/>
  <c r="K53" i="16"/>
  <c r="I60" i="16"/>
  <c r="I62" i="16"/>
  <c r="I64" i="16"/>
  <c r="I68" i="16"/>
  <c r="L43" i="16"/>
  <c r="L53" i="16"/>
  <c r="I57" i="16"/>
  <c r="K62" i="16"/>
  <c r="K68" i="16"/>
  <c r="L40" i="16"/>
  <c r="J42" i="16"/>
  <c r="J44" i="16"/>
  <c r="J48" i="16"/>
  <c r="J52" i="16"/>
  <c r="J57" i="16"/>
  <c r="L60" i="16"/>
  <c r="L62" i="16"/>
  <c r="L64" i="16"/>
  <c r="L68" i="16"/>
  <c r="L42" i="16"/>
  <c r="L52" i="16"/>
  <c r="J61" i="16"/>
  <c r="J65" i="16"/>
  <c r="J68" i="16"/>
  <c r="I44" i="16"/>
  <c r="K60" i="16"/>
  <c r="K42" i="16"/>
  <c r="K44" i="16"/>
  <c r="K48" i="16"/>
  <c r="K52" i="16"/>
  <c r="K57" i="16"/>
  <c r="I59" i="16"/>
  <c r="I61" i="16"/>
  <c r="I63" i="16"/>
  <c r="I65" i="16"/>
  <c r="I67" i="16"/>
  <c r="L44" i="16"/>
  <c r="L48" i="16"/>
  <c r="L57" i="16"/>
  <c r="J59" i="16"/>
  <c r="J63" i="16"/>
  <c r="J67" i="16"/>
  <c r="J60" i="16"/>
  <c r="I52" i="16"/>
  <c r="J68" i="18"/>
  <c r="I65" i="18"/>
  <c r="L63" i="18"/>
  <c r="I62" i="18"/>
  <c r="K60" i="18"/>
  <c r="K57" i="18"/>
  <c r="L53" i="18"/>
  <c r="I52" i="18"/>
  <c r="J49" i="18"/>
  <c r="K44" i="18"/>
  <c r="J41" i="18"/>
  <c r="I33" i="18"/>
  <c r="K30" i="18"/>
  <c r="I29" i="18"/>
  <c r="K26" i="18"/>
  <c r="I25" i="18"/>
  <c r="L22" i="18"/>
  <c r="K16" i="18"/>
  <c r="K8" i="18"/>
  <c r="I7" i="18"/>
  <c r="I68" i="18"/>
  <c r="K63" i="18"/>
  <c r="J60" i="18"/>
  <c r="J57" i="18"/>
  <c r="K53" i="18"/>
  <c r="I49" i="18"/>
  <c r="J44" i="18"/>
  <c r="L42" i="18"/>
  <c r="I41" i="18"/>
  <c r="J30" i="18"/>
  <c r="L27" i="18"/>
  <c r="J26" i="18"/>
  <c r="K22" i="18"/>
  <c r="L17" i="18"/>
  <c r="J16" i="18"/>
  <c r="L13" i="18"/>
  <c r="L9" i="18"/>
  <c r="J8" i="18"/>
  <c r="L5" i="18"/>
  <c r="L64" i="18"/>
  <c r="J63" i="18"/>
  <c r="L61" i="18"/>
  <c r="I60" i="18"/>
  <c r="I57" i="18"/>
  <c r="J53" i="18"/>
  <c r="L45" i="18"/>
  <c r="I44" i="18"/>
  <c r="K42" i="18"/>
  <c r="I30" i="18"/>
  <c r="K27" i="18"/>
  <c r="I26" i="18"/>
  <c r="J22" i="18"/>
  <c r="K17" i="18"/>
  <c r="I16" i="18"/>
  <c r="K13" i="18"/>
  <c r="K9" i="18"/>
  <c r="I8" i="18"/>
  <c r="K5" i="18"/>
  <c r="L67" i="18"/>
  <c r="K64" i="18"/>
  <c r="I63" i="18"/>
  <c r="K61" i="18"/>
  <c r="I53" i="18"/>
  <c r="L51" i="18"/>
  <c r="L48" i="18"/>
  <c r="K45" i="18"/>
  <c r="J42" i="18"/>
  <c r="L40" i="18"/>
  <c r="L32" i="18"/>
  <c r="L28" i="18"/>
  <c r="J27" i="18"/>
  <c r="I22" i="18"/>
  <c r="L18" i="18"/>
  <c r="J17" i="18"/>
  <c r="L14" i="18"/>
  <c r="J13" i="18"/>
  <c r="L10" i="18"/>
  <c r="J9" i="18"/>
  <c r="L6" i="18"/>
  <c r="J5" i="18"/>
  <c r="K67" i="18"/>
  <c r="J64" i="18"/>
  <c r="J61" i="18"/>
  <c r="L59" i="18"/>
  <c r="K51" i="18"/>
  <c r="K48" i="18"/>
  <c r="J45" i="18"/>
  <c r="L43" i="18"/>
  <c r="I42" i="18"/>
  <c r="K40" i="18"/>
  <c r="K32" i="18"/>
  <c r="K28" i="18"/>
  <c r="I27" i="18"/>
  <c r="L24" i="18"/>
  <c r="K18" i="18"/>
  <c r="I17" i="18"/>
  <c r="K14" i="18"/>
  <c r="I13" i="18"/>
  <c r="K10" i="18"/>
  <c r="I9" i="18"/>
  <c r="K6" i="18"/>
  <c r="I5" i="18"/>
  <c r="J67" i="18"/>
  <c r="L65" i="18"/>
  <c r="I64" i="18"/>
  <c r="L62" i="18"/>
  <c r="I61" i="18"/>
  <c r="K59" i="18"/>
  <c r="L52" i="18"/>
  <c r="J51" i="18"/>
  <c r="J48" i="18"/>
  <c r="I45" i="18"/>
  <c r="K43" i="18"/>
  <c r="J40" i="18"/>
  <c r="L33" i="18"/>
  <c r="J32" i="18"/>
  <c r="L29" i="18"/>
  <c r="J28" i="18"/>
  <c r="L25" i="18"/>
  <c r="K24" i="18"/>
  <c r="J18" i="18"/>
  <c r="J14" i="18"/>
  <c r="J10" i="18"/>
  <c r="L7" i="18"/>
  <c r="J6" i="18"/>
  <c r="L68" i="18"/>
  <c r="I67" i="18"/>
  <c r="K65" i="18"/>
  <c r="K62" i="18"/>
  <c r="J59" i="18"/>
  <c r="K52" i="18"/>
  <c r="I51" i="18"/>
  <c r="L49" i="18"/>
  <c r="I48" i="18"/>
  <c r="J43" i="18"/>
  <c r="L41" i="18"/>
  <c r="I40" i="18"/>
  <c r="K33" i="18"/>
  <c r="I32" i="18"/>
  <c r="K29" i="18"/>
  <c r="I28" i="18"/>
  <c r="K25" i="18"/>
  <c r="J24" i="18"/>
  <c r="I18" i="18"/>
  <c r="I14" i="18"/>
  <c r="I10" i="18"/>
  <c r="K7" i="18"/>
  <c r="I6" i="18"/>
  <c r="K68" i="18"/>
  <c r="J65" i="18"/>
  <c r="J62" i="18"/>
  <c r="L60" i="18"/>
  <c r="I59" i="18"/>
  <c r="L57" i="18"/>
  <c r="J52" i="18"/>
  <c r="K49" i="18"/>
  <c r="L44" i="18"/>
  <c r="I43" i="18"/>
  <c r="K41" i="18"/>
  <c r="J33" i="18"/>
  <c r="L30" i="18"/>
  <c r="J29" i="18"/>
  <c r="L26" i="18"/>
  <c r="J25" i="18"/>
  <c r="I24" i="18"/>
  <c r="L16" i="18"/>
  <c r="L8" i="18"/>
  <c r="J7" i="18"/>
  <c r="B436" i="12"/>
  <c r="B421" i="12"/>
  <c r="B386" i="12"/>
  <c r="B592" i="12"/>
  <c r="B554" i="12"/>
  <c r="B542" i="12"/>
  <c r="B518" i="12"/>
  <c r="B503" i="12"/>
  <c r="F112" i="12"/>
  <c r="L163" i="12" s="1"/>
  <c r="B460" i="12"/>
  <c r="B472" i="12"/>
  <c r="B397" i="12"/>
  <c r="B385" i="12"/>
  <c r="B568" i="12"/>
  <c r="B553" i="12"/>
  <c r="B529" i="12"/>
  <c r="B600" i="12"/>
  <c r="B447" i="12"/>
  <c r="B432" i="12"/>
  <c r="B571" i="12"/>
  <c r="B556" i="12"/>
  <c r="B514" i="12"/>
  <c r="F111" i="12"/>
  <c r="B471" i="12"/>
  <c r="B408" i="12"/>
  <c r="B396" i="12"/>
  <c r="B582" i="12"/>
  <c r="B567" i="12"/>
  <c r="B532" i="12"/>
  <c r="B528" i="12"/>
  <c r="B490" i="12"/>
  <c r="B599" i="12"/>
  <c r="B450" i="12"/>
  <c r="B446" i="12"/>
  <c r="A115" i="12"/>
  <c r="B474" i="12"/>
  <c r="B422" i="12"/>
  <c r="B407" i="12"/>
  <c r="B593" i="12"/>
  <c r="B543" i="12"/>
  <c r="B531" i="12"/>
  <c r="B504" i="12"/>
  <c r="B489" i="12"/>
  <c r="B461" i="12"/>
  <c r="B449" i="12"/>
  <c r="B425" i="12"/>
  <c r="B410" i="12"/>
  <c r="B578" i="12"/>
  <c r="B507" i="12"/>
  <c r="B492" i="12"/>
  <c r="B440" i="12"/>
  <c r="B586" i="12"/>
  <c r="B522" i="12"/>
  <c r="B473" i="12"/>
  <c r="B470" i="12"/>
  <c r="B448" i="12"/>
  <c r="B445" i="12"/>
  <c r="B594" i="12"/>
  <c r="B530" i="12"/>
  <c r="B456" i="12"/>
  <c r="B392" i="12"/>
  <c r="B538" i="12"/>
  <c r="B464" i="12"/>
  <c r="B400" i="12"/>
  <c r="B546" i="12"/>
  <c r="B482" i="12"/>
  <c r="B416" i="12"/>
  <c r="B562" i="12"/>
  <c r="B498" i="12"/>
  <c r="B424" i="12"/>
  <c r="B570" i="12"/>
  <c r="B506" i="12"/>
  <c r="K2" i="5"/>
  <c r="A155" i="12"/>
  <c r="A150" i="12"/>
  <c r="A146" i="12"/>
  <c r="A141" i="12"/>
  <c r="A135" i="12"/>
  <c r="A131" i="12"/>
  <c r="A125" i="12"/>
  <c r="A121" i="12"/>
  <c r="G112" i="12"/>
  <c r="M163" i="12" s="1"/>
  <c r="E112" i="12"/>
  <c r="K163" i="12" s="1"/>
  <c r="F36" i="12"/>
  <c r="M37" i="12"/>
  <c r="L37" i="12"/>
  <c r="K37" i="12"/>
  <c r="G2" i="12"/>
  <c r="E36" i="12"/>
  <c r="K39" i="5" l="1"/>
  <c r="I39" i="5"/>
  <c r="J39" i="5"/>
  <c r="L39" i="5"/>
  <c r="A116" i="12"/>
  <c r="G111" i="12"/>
  <c r="L2" i="5"/>
  <c r="A156" i="12"/>
  <c r="A151" i="12"/>
  <c r="A147" i="12"/>
  <c r="A142" i="12"/>
  <c r="A136" i="12"/>
  <c r="A132" i="12"/>
  <c r="A126" i="12"/>
  <c r="A122" i="12"/>
  <c r="J4" i="16" l="1"/>
  <c r="I4" i="16"/>
  <c r="L4" i="16"/>
  <c r="K4" i="16"/>
  <c r="A117" i="12"/>
  <c r="A157" i="12"/>
  <c r="A152" i="12"/>
  <c r="A137" i="12"/>
  <c r="A127" i="12"/>
  <c r="AJ82" i="2" l="1"/>
  <c r="D27" i="7"/>
  <c r="G27" i="7"/>
  <c r="I27" i="7"/>
  <c r="K27" i="7"/>
  <c r="L27" i="7"/>
  <c r="O27" i="7"/>
  <c r="Q27" i="7"/>
  <c r="S27" i="7"/>
  <c r="T27" i="7"/>
  <c r="W27" i="7"/>
  <c r="Y27" i="7"/>
  <c r="AA27" i="7"/>
  <c r="AB27" i="7"/>
  <c r="AE27" i="7"/>
  <c r="AG27" i="7"/>
  <c r="D18" i="7"/>
  <c r="E18" i="7"/>
  <c r="E27" i="7" s="1"/>
  <c r="F18" i="7"/>
  <c r="F27" i="7" s="1"/>
  <c r="G18" i="7"/>
  <c r="H18" i="7"/>
  <c r="H27" i="7" s="1"/>
  <c r="I18" i="7"/>
  <c r="J18" i="7"/>
  <c r="J27" i="7" s="1"/>
  <c r="K18" i="7"/>
  <c r="L18" i="7"/>
  <c r="M18" i="7"/>
  <c r="M27" i="7" s="1"/>
  <c r="N18" i="7"/>
  <c r="N27" i="7" s="1"/>
  <c r="O18" i="7"/>
  <c r="P18" i="7"/>
  <c r="P27" i="7" s="1"/>
  <c r="Q18" i="7"/>
  <c r="R18" i="7"/>
  <c r="R27" i="7" s="1"/>
  <c r="S18" i="7"/>
  <c r="T18" i="7"/>
  <c r="U18" i="7"/>
  <c r="U27" i="7" s="1"/>
  <c r="V18" i="7"/>
  <c r="V27" i="7" s="1"/>
  <c r="W18" i="7"/>
  <c r="X18" i="7"/>
  <c r="X27" i="7" s="1"/>
  <c r="Y18" i="7"/>
  <c r="Z18" i="7"/>
  <c r="Z27" i="7" s="1"/>
  <c r="AA18" i="7"/>
  <c r="AB18" i="7"/>
  <c r="AC18" i="7"/>
  <c r="AC27" i="7" s="1"/>
  <c r="AD18" i="7"/>
  <c r="AD27" i="7" s="1"/>
  <c r="AE18" i="7"/>
  <c r="AF18" i="7"/>
  <c r="AF27" i="7" s="1"/>
  <c r="AG18" i="7"/>
  <c r="C18" i="7"/>
  <c r="C27" i="7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2" i="1"/>
  <c r="H552" i="12" l="1"/>
  <c r="H553" i="12"/>
  <c r="H554" i="12"/>
  <c r="H555" i="12"/>
  <c r="H556" i="12"/>
  <c r="H557" i="12"/>
  <c r="H558" i="12"/>
  <c r="H496" i="12"/>
  <c r="H497" i="12"/>
  <c r="H498" i="12"/>
  <c r="H499" i="12"/>
  <c r="H500" i="12"/>
  <c r="H501" i="12"/>
  <c r="H502" i="12"/>
  <c r="H439" i="12"/>
  <c r="H433" i="12"/>
  <c r="H434" i="12"/>
  <c r="H435" i="12"/>
  <c r="H436" i="12"/>
  <c r="H437" i="12"/>
  <c r="H438" i="12"/>
  <c r="H591" i="12"/>
  <c r="H592" i="12"/>
  <c r="H593" i="12"/>
  <c r="H587" i="12"/>
  <c r="H588" i="12"/>
  <c r="H589" i="12"/>
  <c r="H590" i="12"/>
  <c r="H535" i="12"/>
  <c r="H536" i="12"/>
  <c r="H537" i="12"/>
  <c r="H531" i="12"/>
  <c r="H532" i="12"/>
  <c r="H533" i="12"/>
  <c r="H534" i="12"/>
  <c r="H471" i="12"/>
  <c r="H472" i="12"/>
  <c r="H473" i="12"/>
  <c r="H474" i="12"/>
  <c r="H468" i="12"/>
  <c r="H469" i="12"/>
  <c r="H470" i="12"/>
  <c r="H415" i="12"/>
  <c r="H416" i="12"/>
  <c r="H417" i="12"/>
  <c r="H418" i="12"/>
  <c r="H412" i="12"/>
  <c r="H413" i="12"/>
  <c r="H414" i="12"/>
  <c r="H447" i="12"/>
  <c r="H448" i="12"/>
  <c r="H449" i="12"/>
  <c r="H450" i="12"/>
  <c r="H451" i="12"/>
  <c r="H452" i="12"/>
  <c r="H453" i="12"/>
  <c r="H391" i="12"/>
  <c r="H392" i="12"/>
  <c r="H393" i="12"/>
  <c r="H394" i="12"/>
  <c r="H395" i="12"/>
  <c r="H396" i="12"/>
  <c r="H397" i="12"/>
  <c r="H385" i="12"/>
  <c r="H384" i="12"/>
  <c r="H386" i="12"/>
  <c r="H387" i="12"/>
  <c r="H388" i="12"/>
  <c r="H389" i="12"/>
  <c r="H390" i="12"/>
  <c r="H551" i="12"/>
  <c r="H545" i="12"/>
  <c r="H546" i="12"/>
  <c r="H547" i="12"/>
  <c r="H548" i="12"/>
  <c r="H549" i="12"/>
  <c r="H550" i="12"/>
  <c r="H487" i="12"/>
  <c r="H488" i="12"/>
  <c r="H482" i="12"/>
  <c r="H483" i="12"/>
  <c r="H484" i="12"/>
  <c r="H485" i="12"/>
  <c r="H486" i="12"/>
  <c r="H431" i="12"/>
  <c r="H432" i="12"/>
  <c r="H426" i="12"/>
  <c r="H427" i="12"/>
  <c r="H428" i="12"/>
  <c r="H429" i="12"/>
  <c r="H430" i="12"/>
  <c r="H511" i="12"/>
  <c r="H512" i="12"/>
  <c r="H513" i="12"/>
  <c r="H514" i="12"/>
  <c r="H515" i="12"/>
  <c r="H516" i="12"/>
  <c r="H510" i="12"/>
  <c r="H583" i="12"/>
  <c r="H584" i="12"/>
  <c r="H585" i="12"/>
  <c r="H586" i="12"/>
  <c r="H580" i="12"/>
  <c r="H581" i="12"/>
  <c r="H582" i="12"/>
  <c r="H527" i="12"/>
  <c r="H528" i="12"/>
  <c r="H529" i="12"/>
  <c r="H530" i="12"/>
  <c r="H524" i="12"/>
  <c r="H525" i="12"/>
  <c r="H526" i="12"/>
  <c r="H463" i="12"/>
  <c r="H464" i="12"/>
  <c r="H465" i="12"/>
  <c r="H466" i="12"/>
  <c r="H467" i="12"/>
  <c r="H461" i="12"/>
  <c r="H462" i="12"/>
  <c r="H407" i="12"/>
  <c r="H408" i="12"/>
  <c r="H409" i="12"/>
  <c r="H410" i="12"/>
  <c r="H411" i="12"/>
  <c r="H405" i="12"/>
  <c r="H406" i="12"/>
  <c r="H559" i="12"/>
  <c r="H560" i="12"/>
  <c r="H561" i="12"/>
  <c r="H562" i="12"/>
  <c r="H563" i="12"/>
  <c r="H564" i="12"/>
  <c r="H565" i="12"/>
  <c r="H503" i="12"/>
  <c r="H504" i="12"/>
  <c r="H505" i="12"/>
  <c r="H506" i="12"/>
  <c r="H507" i="12"/>
  <c r="H508" i="12"/>
  <c r="H509" i="12"/>
  <c r="H440" i="12"/>
  <c r="H441" i="12"/>
  <c r="H442" i="12"/>
  <c r="H443" i="12"/>
  <c r="H444" i="12"/>
  <c r="H445" i="12"/>
  <c r="H446" i="12"/>
  <c r="H599" i="12"/>
  <c r="H600" i="12"/>
  <c r="H594" i="12"/>
  <c r="H595" i="12"/>
  <c r="H596" i="12"/>
  <c r="H597" i="12"/>
  <c r="H598" i="12"/>
  <c r="H543" i="12"/>
  <c r="H544" i="12"/>
  <c r="H538" i="12"/>
  <c r="H539" i="12"/>
  <c r="H540" i="12"/>
  <c r="H541" i="12"/>
  <c r="H542" i="12"/>
  <c r="H479" i="12"/>
  <c r="H480" i="12"/>
  <c r="H481" i="12"/>
  <c r="H475" i="12"/>
  <c r="H476" i="12"/>
  <c r="H477" i="12"/>
  <c r="H478" i="12"/>
  <c r="H423" i="12"/>
  <c r="H424" i="12"/>
  <c r="H425" i="12"/>
  <c r="H419" i="12"/>
  <c r="H420" i="12"/>
  <c r="H421" i="12"/>
  <c r="H422" i="12"/>
  <c r="H567" i="12"/>
  <c r="H568" i="12"/>
  <c r="H569" i="12"/>
  <c r="H570" i="12"/>
  <c r="H571" i="12"/>
  <c r="H572" i="12"/>
  <c r="H566" i="12"/>
  <c r="H575" i="12"/>
  <c r="H576" i="12"/>
  <c r="H577" i="12"/>
  <c r="H578" i="12"/>
  <c r="H579" i="12"/>
  <c r="H573" i="12"/>
  <c r="H574" i="12"/>
  <c r="H519" i="12"/>
  <c r="H520" i="12"/>
  <c r="H521" i="12"/>
  <c r="H522" i="12"/>
  <c r="H523" i="12"/>
  <c r="H517" i="12"/>
  <c r="H518" i="12"/>
  <c r="H455" i="12"/>
  <c r="H456" i="12"/>
  <c r="H457" i="12"/>
  <c r="H458" i="12"/>
  <c r="H459" i="12"/>
  <c r="H460" i="12"/>
  <c r="H454" i="12"/>
  <c r="H399" i="12"/>
  <c r="H400" i="12"/>
  <c r="H401" i="12"/>
  <c r="H402" i="12"/>
  <c r="H403" i="12"/>
  <c r="H404" i="12"/>
  <c r="H398" i="12"/>
  <c r="E2" i="8" l="1"/>
  <c r="F2" i="8" s="1"/>
  <c r="G2" i="8" s="1"/>
  <c r="H2" i="8" s="1"/>
  <c r="I2" i="8" s="1"/>
  <c r="J2" i="8" s="1"/>
  <c r="K2" i="8" s="1"/>
  <c r="L2" i="8" s="1"/>
  <c r="M2" i="8" s="1"/>
  <c r="N2" i="8" s="1"/>
  <c r="O2" i="8" s="1"/>
  <c r="P2" i="8" s="1"/>
  <c r="Q2" i="8" s="1"/>
  <c r="R2" i="8" s="1"/>
  <c r="S2" i="8" s="1"/>
  <c r="T2" i="8" s="1"/>
  <c r="U2" i="8" s="1"/>
  <c r="V2" i="8" s="1"/>
  <c r="W2" i="8" s="1"/>
  <c r="X2" i="8" s="1"/>
  <c r="Y2" i="8" s="1"/>
  <c r="Z2" i="8" s="1"/>
  <c r="AA2" i="8" s="1"/>
  <c r="AB2" i="8" s="1"/>
  <c r="AC2" i="8" s="1"/>
  <c r="AD2" i="8" s="1"/>
  <c r="AE2" i="8" s="1"/>
  <c r="AF2" i="8" s="1"/>
  <c r="AG2" i="8" s="1"/>
  <c r="AH2" i="8" s="1"/>
  <c r="D66" i="6" l="1" a="1"/>
  <c r="D66" i="6" s="1"/>
  <c r="D65" i="6" a="1"/>
  <c r="D65" i="6" s="1"/>
  <c r="D63" i="6" a="1"/>
  <c r="D63" i="6" s="1"/>
  <c r="D62" i="6" a="1"/>
  <c r="D62" i="6" s="1"/>
  <c r="D61" i="6" a="1"/>
  <c r="D61" i="6" s="1"/>
  <c r="D60" i="6" a="1"/>
  <c r="D60" i="6" s="1"/>
  <c r="D59" i="6" a="1"/>
  <c r="D59" i="6" s="1"/>
  <c r="D58" i="6" a="1"/>
  <c r="D58" i="6" s="1"/>
  <c r="D57" i="6" a="1"/>
  <c r="D57" i="6" s="1"/>
  <c r="D55" i="6" a="1"/>
  <c r="D55" i="6" s="1"/>
  <c r="D52" i="6" a="1"/>
  <c r="D52" i="6" s="1"/>
  <c r="D51" i="6" a="1"/>
  <c r="D51" i="6" s="1"/>
  <c r="D50" i="6" a="1"/>
  <c r="D50" i="6" s="1"/>
  <c r="D48" i="6" a="1"/>
  <c r="D48" i="6" s="1"/>
  <c r="D47" i="6" a="1"/>
  <c r="D47" i="6" s="1"/>
  <c r="D44" i="6" a="1"/>
  <c r="D44" i="6" s="1"/>
  <c r="D43" i="6" a="1"/>
  <c r="D43" i="6" s="1"/>
  <c r="E42" i="6" a="1"/>
  <c r="E42" i="6" s="1"/>
  <c r="D42" i="6" a="1"/>
  <c r="D42" i="6" s="1"/>
  <c r="D41" i="6" a="1"/>
  <c r="D41" i="6" s="1"/>
  <c r="D40" i="6" a="1"/>
  <c r="D40" i="6" s="1"/>
  <c r="D39" i="6" a="1"/>
  <c r="D39" i="6" s="1"/>
  <c r="E36" i="6"/>
  <c r="F36" i="6" s="1"/>
  <c r="G36" i="6" s="1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K2" i="6"/>
  <c r="E2" i="6"/>
  <c r="E50" i="6" s="1" a="1"/>
  <c r="E50" i="6" s="1"/>
  <c r="P2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" i="5"/>
  <c r="D91" i="2"/>
  <c r="D90" i="2"/>
  <c r="D89" i="2"/>
  <c r="D88" i="2"/>
  <c r="D87" i="2"/>
  <c r="D86" i="2"/>
  <c r="D85" i="2"/>
  <c r="D84" i="2"/>
  <c r="D83" i="2"/>
  <c r="A83" i="2"/>
  <c r="D82" i="2"/>
  <c r="D81" i="2"/>
  <c r="D80" i="2"/>
  <c r="D79" i="2"/>
  <c r="D78" i="2"/>
  <c r="D77" i="2"/>
  <c r="D76" i="2"/>
  <c r="D75" i="2"/>
  <c r="D74" i="2"/>
  <c r="D73" i="2"/>
  <c r="A73" i="2"/>
  <c r="AI73" i="2" s="1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E37" i="5"/>
  <c r="F37" i="5" s="1"/>
  <c r="G37" i="5" s="1"/>
  <c r="E2" i="5"/>
  <c r="C1" i="5"/>
  <c r="D71" i="2"/>
  <c r="D70" i="2"/>
  <c r="D69" i="2"/>
  <c r="D68" i="2"/>
  <c r="D67" i="2"/>
  <c r="D66" i="2"/>
  <c r="D65" i="2"/>
  <c r="D64" i="2"/>
  <c r="D63" i="2"/>
  <c r="A63" i="2"/>
  <c r="AI63" i="2" s="1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D61" i="2"/>
  <c r="D60" i="2"/>
  <c r="D59" i="2"/>
  <c r="D58" i="2"/>
  <c r="D57" i="2"/>
  <c r="D56" i="2"/>
  <c r="D55" i="2"/>
  <c r="D54" i="2"/>
  <c r="D53" i="2"/>
  <c r="A53" i="2"/>
  <c r="AH53" i="2" s="1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D51" i="2"/>
  <c r="D50" i="2"/>
  <c r="D49" i="2"/>
  <c r="D48" i="2"/>
  <c r="D47" i="2"/>
  <c r="D46" i="2"/>
  <c r="D45" i="2"/>
  <c r="D44" i="2"/>
  <c r="D43" i="2"/>
  <c r="A43" i="2"/>
  <c r="AI43" i="2" s="1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D41" i="2"/>
  <c r="D40" i="2"/>
  <c r="D39" i="2"/>
  <c r="D38" i="2"/>
  <c r="D37" i="2"/>
  <c r="D36" i="2"/>
  <c r="D35" i="2"/>
  <c r="D34" i="2"/>
  <c r="D33" i="2"/>
  <c r="A33" i="2"/>
  <c r="AH33" i="2" s="1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D31" i="2"/>
  <c r="D30" i="2"/>
  <c r="D29" i="2"/>
  <c r="D28" i="2"/>
  <c r="D27" i="2"/>
  <c r="D26" i="2"/>
  <c r="D25" i="2"/>
  <c r="D24" i="2"/>
  <c r="D23" i="2"/>
  <c r="A23" i="2"/>
  <c r="AI23" i="2" s="1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D21" i="2"/>
  <c r="D20" i="2"/>
  <c r="D19" i="2"/>
  <c r="D18" i="2"/>
  <c r="D17" i="2"/>
  <c r="D16" i="2"/>
  <c r="D15" i="2"/>
  <c r="D14" i="2"/>
  <c r="D13" i="2"/>
  <c r="A13" i="2"/>
  <c r="AI13" i="2" s="1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D1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E2" i="2"/>
  <c r="D3" i="2"/>
  <c r="D4" i="2"/>
  <c r="D5" i="2"/>
  <c r="D6" i="2"/>
  <c r="D7" i="2"/>
  <c r="D8" i="2"/>
  <c r="D9" i="2"/>
  <c r="D10" i="2"/>
  <c r="D11" i="2"/>
  <c r="D2" i="2"/>
  <c r="G3" i="4"/>
  <c r="G4" i="4"/>
  <c r="G5" i="4"/>
  <c r="G6" i="4"/>
  <c r="G7" i="4"/>
  <c r="G8" i="4"/>
  <c r="G9" i="4"/>
  <c r="G10" i="4"/>
  <c r="G2" i="4"/>
  <c r="A3" i="2"/>
  <c r="A4" i="2" s="1"/>
  <c r="A5" i="2" s="1"/>
  <c r="F1" i="2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6" i="2" l="1"/>
  <c r="A7" i="2" s="1"/>
  <c r="A8" i="2" s="1"/>
  <c r="K8" i="2" s="1"/>
  <c r="E5" i="2"/>
  <c r="M83" i="2"/>
  <c r="U83" i="2"/>
  <c r="AC83" i="2"/>
  <c r="K83" i="2"/>
  <c r="S83" i="2"/>
  <c r="AI83" i="2"/>
  <c r="N83" i="2"/>
  <c r="V83" i="2"/>
  <c r="AD83" i="2"/>
  <c r="AA83" i="2"/>
  <c r="L83" i="2"/>
  <c r="T83" i="2"/>
  <c r="AB83" i="2"/>
  <c r="O83" i="2"/>
  <c r="W83" i="2"/>
  <c r="AE83" i="2"/>
  <c r="F83" i="2"/>
  <c r="P83" i="2"/>
  <c r="X83" i="2"/>
  <c r="AF83" i="2"/>
  <c r="G83" i="2"/>
  <c r="I83" i="2"/>
  <c r="Q83" i="2"/>
  <c r="Y83" i="2"/>
  <c r="AG83" i="2"/>
  <c r="H83" i="2"/>
  <c r="J83" i="2"/>
  <c r="R83" i="2"/>
  <c r="Z83" i="2"/>
  <c r="AH83" i="2"/>
  <c r="E83" i="2"/>
  <c r="AJ62" i="2"/>
  <c r="AJ32" i="2"/>
  <c r="AJ2" i="2"/>
  <c r="AJ72" i="2"/>
  <c r="AJ52" i="2"/>
  <c r="AJ12" i="2"/>
  <c r="AJ22" i="2"/>
  <c r="AJ42" i="2"/>
  <c r="B54" i="12"/>
  <c r="B123" i="12"/>
  <c r="B124" i="12" s="1"/>
  <c r="B125" i="12" s="1"/>
  <c r="B126" i="12" s="1"/>
  <c r="B127" i="12" s="1"/>
  <c r="C52" i="2"/>
  <c r="C53" i="2" s="1"/>
  <c r="C54" i="2" s="1"/>
  <c r="C55" i="2" s="1"/>
  <c r="C56" i="2" s="1"/>
  <c r="C57" i="2" s="1"/>
  <c r="C58" i="2" s="1"/>
  <c r="C59" i="2" s="1"/>
  <c r="C60" i="2" s="1"/>
  <c r="C61" i="2" s="1"/>
  <c r="B143" i="12"/>
  <c r="B144" i="12" s="1"/>
  <c r="B145" i="12" s="1"/>
  <c r="B146" i="12" s="1"/>
  <c r="B147" i="12" s="1"/>
  <c r="B86" i="12"/>
  <c r="B138" i="12"/>
  <c r="B139" i="12" s="1"/>
  <c r="B140" i="12" s="1"/>
  <c r="B141" i="12" s="1"/>
  <c r="B142" i="12" s="1"/>
  <c r="B78" i="12"/>
  <c r="Q4" i="2"/>
  <c r="B133" i="12"/>
  <c r="B134" i="12" s="1"/>
  <c r="B135" i="12" s="1"/>
  <c r="B136" i="12" s="1"/>
  <c r="B137" i="12" s="1"/>
  <c r="B70" i="12"/>
  <c r="B46" i="12"/>
  <c r="B118" i="12"/>
  <c r="B119" i="12" s="1"/>
  <c r="B120" i="12" s="1"/>
  <c r="B121" i="12" s="1"/>
  <c r="B122" i="12" s="1"/>
  <c r="B62" i="12"/>
  <c r="B128" i="12"/>
  <c r="B129" i="12" s="1"/>
  <c r="B130" i="12" s="1"/>
  <c r="B131" i="12" s="1"/>
  <c r="B132" i="12" s="1"/>
  <c r="B113" i="12"/>
  <c r="B114" i="12" s="1"/>
  <c r="B115" i="12" s="1"/>
  <c r="B116" i="12" s="1"/>
  <c r="B117" i="12" s="1"/>
  <c r="B38" i="12"/>
  <c r="B102" i="12"/>
  <c r="B153" i="12"/>
  <c r="B154" i="12" s="1"/>
  <c r="B155" i="12" s="1"/>
  <c r="B156" i="12" s="1"/>
  <c r="B157" i="12" s="1"/>
  <c r="C72" i="2"/>
  <c r="C73" i="2" s="1"/>
  <c r="C74" i="2" s="1"/>
  <c r="C75" i="2" s="1"/>
  <c r="C76" i="2" s="1"/>
  <c r="C77" i="2" s="1"/>
  <c r="C78" i="2" s="1"/>
  <c r="C79" i="2" s="1"/>
  <c r="C80" i="2" s="1"/>
  <c r="C81" i="2" s="1"/>
  <c r="B148" i="12"/>
  <c r="B149" i="12" s="1"/>
  <c r="B150" i="12" s="1"/>
  <c r="B151" i="12" s="1"/>
  <c r="B152" i="12" s="1"/>
  <c r="B94" i="12"/>
  <c r="U39" i="6"/>
  <c r="U55" i="6"/>
  <c r="U21" i="6"/>
  <c r="J4" i="5"/>
  <c r="I4" i="5"/>
  <c r="K4" i="5"/>
  <c r="L4" i="5"/>
  <c r="F2" i="5"/>
  <c r="G2" i="5" s="1"/>
  <c r="V63" i="2"/>
  <c r="K5" i="2"/>
  <c r="V33" i="2"/>
  <c r="AI5" i="2"/>
  <c r="P5" i="2"/>
  <c r="P4" i="2"/>
  <c r="Q3" i="2"/>
  <c r="AE43" i="2"/>
  <c r="W3" i="2"/>
  <c r="AH5" i="2"/>
  <c r="AI4" i="2"/>
  <c r="N4" i="2"/>
  <c r="O3" i="2"/>
  <c r="AF5" i="2"/>
  <c r="AG4" i="2"/>
  <c r="I4" i="2"/>
  <c r="N3" i="2"/>
  <c r="U5" i="2"/>
  <c r="AD4" i="2"/>
  <c r="AE3" i="2"/>
  <c r="G3" i="2"/>
  <c r="AA5" i="2"/>
  <c r="AF4" i="2"/>
  <c r="AG3" i="2"/>
  <c r="L3" i="2"/>
  <c r="S5" i="2"/>
  <c r="Y4" i="2"/>
  <c r="AD3" i="2"/>
  <c r="R5" i="2"/>
  <c r="S4" i="2"/>
  <c r="AB3" i="2"/>
  <c r="G43" i="2"/>
  <c r="W43" i="2"/>
  <c r="L2" i="6"/>
  <c r="U2" i="6"/>
  <c r="Z22" i="5"/>
  <c r="Z40" i="5"/>
  <c r="Z57" i="5"/>
  <c r="Z2" i="5"/>
  <c r="Q2" i="5"/>
  <c r="N63" i="2"/>
  <c r="F33" i="2"/>
  <c r="AF63" i="2"/>
  <c r="AC5" i="2"/>
  <c r="M5" i="2"/>
  <c r="AA4" i="2"/>
  <c r="K4" i="2"/>
  <c r="Y3" i="2"/>
  <c r="I3" i="2"/>
  <c r="S33" i="2"/>
  <c r="Z5" i="2"/>
  <c r="J5" i="2"/>
  <c r="X4" i="2"/>
  <c r="H4" i="2"/>
  <c r="V3" i="2"/>
  <c r="F3" i="2"/>
  <c r="AI33" i="2"/>
  <c r="X5" i="2"/>
  <c r="H5" i="2"/>
  <c r="V4" i="2"/>
  <c r="F4" i="2"/>
  <c r="T3" i="2"/>
  <c r="F63" i="2"/>
  <c r="M73" i="2"/>
  <c r="K7" i="2"/>
  <c r="W5" i="2"/>
  <c r="O5" i="2"/>
  <c r="AC4" i="2"/>
  <c r="U4" i="2"/>
  <c r="M4" i="2"/>
  <c r="AI3" i="2"/>
  <c r="AA3" i="2"/>
  <c r="S3" i="2"/>
  <c r="K3" i="2"/>
  <c r="AE5" i="2"/>
  <c r="G5" i="2"/>
  <c r="AD5" i="2"/>
  <c r="V5" i="2"/>
  <c r="N5" i="2"/>
  <c r="F5" i="2"/>
  <c r="AB4" i="2"/>
  <c r="T4" i="2"/>
  <c r="L4" i="2"/>
  <c r="AH3" i="2"/>
  <c r="Z3" i="2"/>
  <c r="R3" i="2"/>
  <c r="J3" i="2"/>
  <c r="AB5" i="2"/>
  <c r="T5" i="2"/>
  <c r="L5" i="2"/>
  <c r="AH4" i="2"/>
  <c r="Z4" i="2"/>
  <c r="R4" i="2"/>
  <c r="J4" i="2"/>
  <c r="AF3" i="2"/>
  <c r="X3" i="2"/>
  <c r="P3" i="2"/>
  <c r="H3" i="2"/>
  <c r="K33" i="2"/>
  <c r="U43" i="2"/>
  <c r="M63" i="2"/>
  <c r="A84" i="2"/>
  <c r="E3" i="2"/>
  <c r="S6" i="2"/>
  <c r="AG5" i="2"/>
  <c r="Y5" i="2"/>
  <c r="Q5" i="2"/>
  <c r="I5" i="2"/>
  <c r="AE4" i="2"/>
  <c r="W4" i="2"/>
  <c r="O4" i="2"/>
  <c r="G4" i="2"/>
  <c r="AC3" i="2"/>
  <c r="U3" i="2"/>
  <c r="M3" i="2"/>
  <c r="AA33" i="2"/>
  <c r="AC63" i="2"/>
  <c r="U73" i="2"/>
  <c r="AC73" i="2"/>
  <c r="C12" i="2"/>
  <c r="C42" i="2"/>
  <c r="C2" i="2"/>
  <c r="C82" i="2"/>
  <c r="C83" i="2" s="1"/>
  <c r="C84" i="2" s="1"/>
  <c r="C85" i="2" s="1"/>
  <c r="C86" i="2" s="1"/>
  <c r="C87" i="2" s="1"/>
  <c r="C88" i="2" s="1"/>
  <c r="C89" i="2" s="1"/>
  <c r="C90" i="2" s="1"/>
  <c r="C91" i="2" s="1"/>
  <c r="C32" i="2"/>
  <c r="C33" i="2" s="1"/>
  <c r="C34" i="2" s="1"/>
  <c r="C35" i="2" s="1"/>
  <c r="C36" i="2" s="1"/>
  <c r="C37" i="2" s="1"/>
  <c r="C38" i="2" s="1"/>
  <c r="C39" i="2" s="1"/>
  <c r="C40" i="2" s="1"/>
  <c r="C41" i="2" s="1"/>
  <c r="E40" i="6" a="1"/>
  <c r="E40" i="6" s="1"/>
  <c r="E48" i="6" a="1"/>
  <c r="E48" i="6" s="1"/>
  <c r="E39" i="6" a="1"/>
  <c r="E39" i="6" s="1"/>
  <c r="E47" i="6" a="1"/>
  <c r="E47" i="6" s="1"/>
  <c r="E44" i="6" a="1"/>
  <c r="E44" i="6" s="1"/>
  <c r="E52" i="6" a="1"/>
  <c r="E52" i="6" s="1"/>
  <c r="E66" i="6" a="1"/>
  <c r="E66" i="6" s="1"/>
  <c r="E65" i="6" a="1"/>
  <c r="E65" i="6" s="1"/>
  <c r="E63" i="6" a="1"/>
  <c r="E63" i="6" s="1"/>
  <c r="E62" i="6" a="1"/>
  <c r="E62" i="6" s="1"/>
  <c r="E61" i="6" a="1"/>
  <c r="E61" i="6" s="1"/>
  <c r="E60" i="6" a="1"/>
  <c r="E60" i="6" s="1"/>
  <c r="E59" i="6" a="1"/>
  <c r="E59" i="6" s="1"/>
  <c r="E58" i="6" a="1"/>
  <c r="E58" i="6" s="1"/>
  <c r="E57" i="6" a="1"/>
  <c r="E57" i="6" s="1"/>
  <c r="E55" i="6" a="1"/>
  <c r="E55" i="6" s="1"/>
  <c r="E41" i="6" a="1"/>
  <c r="E41" i="6" s="1"/>
  <c r="F2" i="6"/>
  <c r="E43" i="6" a="1"/>
  <c r="E43" i="6" s="1"/>
  <c r="E51" i="6" a="1"/>
  <c r="E51" i="6" s="1"/>
  <c r="E73" i="2"/>
  <c r="A85" i="2"/>
  <c r="L73" i="2"/>
  <c r="T73" i="2"/>
  <c r="AB73" i="2"/>
  <c r="A74" i="2"/>
  <c r="F73" i="2"/>
  <c r="N73" i="2"/>
  <c r="V73" i="2"/>
  <c r="AD73" i="2"/>
  <c r="G73" i="2"/>
  <c r="O73" i="2"/>
  <c r="W73" i="2"/>
  <c r="AE73" i="2"/>
  <c r="H73" i="2"/>
  <c r="P73" i="2"/>
  <c r="X73" i="2"/>
  <c r="AF73" i="2"/>
  <c r="I73" i="2"/>
  <c r="Q73" i="2"/>
  <c r="Y73" i="2"/>
  <c r="AG73" i="2"/>
  <c r="J73" i="2"/>
  <c r="R73" i="2"/>
  <c r="Z73" i="2"/>
  <c r="AH73" i="2"/>
  <c r="K73" i="2"/>
  <c r="S73" i="2"/>
  <c r="AA73" i="2"/>
  <c r="P63" i="2"/>
  <c r="U63" i="2"/>
  <c r="E63" i="2"/>
  <c r="X63" i="2"/>
  <c r="H63" i="2"/>
  <c r="AD63" i="2"/>
  <c r="O53" i="2"/>
  <c r="M53" i="2"/>
  <c r="AI53" i="2"/>
  <c r="S53" i="2"/>
  <c r="U53" i="2"/>
  <c r="W53" i="2"/>
  <c r="E53" i="2"/>
  <c r="AA53" i="2"/>
  <c r="G53" i="2"/>
  <c r="AC53" i="2"/>
  <c r="K53" i="2"/>
  <c r="AE53" i="2"/>
  <c r="AC43" i="2"/>
  <c r="E43" i="2"/>
  <c r="M43" i="2"/>
  <c r="O43" i="2"/>
  <c r="E33" i="2"/>
  <c r="U33" i="2"/>
  <c r="G33" i="2"/>
  <c r="W33" i="2"/>
  <c r="M33" i="2"/>
  <c r="AC33" i="2"/>
  <c r="N33" i="2"/>
  <c r="AD33" i="2"/>
  <c r="O33" i="2"/>
  <c r="AE33" i="2"/>
  <c r="W23" i="2"/>
  <c r="E23" i="2"/>
  <c r="AB23" i="2"/>
  <c r="G23" i="2"/>
  <c r="AC23" i="2"/>
  <c r="L23" i="2"/>
  <c r="AE23" i="2"/>
  <c r="M23" i="2"/>
  <c r="A24" i="2"/>
  <c r="AG24" i="2" s="1"/>
  <c r="O23" i="2"/>
  <c r="T23" i="2"/>
  <c r="U23" i="2"/>
  <c r="C22" i="2"/>
  <c r="C23" i="2" s="1"/>
  <c r="C24" i="2" s="1"/>
  <c r="C25" i="2" s="1"/>
  <c r="C26" i="2" s="1"/>
  <c r="C27" i="2" s="1"/>
  <c r="C28" i="2" s="1"/>
  <c r="C29" i="2" s="1"/>
  <c r="C30" i="2" s="1"/>
  <c r="C31" i="2" s="1"/>
  <c r="C62" i="2"/>
  <c r="C63" i="2" s="1"/>
  <c r="C64" i="2" s="1"/>
  <c r="C65" i="2" s="1"/>
  <c r="C66" i="2" s="1"/>
  <c r="C67" i="2" s="1"/>
  <c r="C68" i="2" s="1"/>
  <c r="C69" i="2" s="1"/>
  <c r="C70" i="2" s="1"/>
  <c r="C71" i="2" s="1"/>
  <c r="N13" i="2"/>
  <c r="T13" i="2"/>
  <c r="U13" i="2"/>
  <c r="V13" i="2"/>
  <c r="E13" i="2"/>
  <c r="AB13" i="2"/>
  <c r="F13" i="2"/>
  <c r="AC13" i="2"/>
  <c r="L13" i="2"/>
  <c r="AD13" i="2"/>
  <c r="M13" i="2"/>
  <c r="A14" i="2"/>
  <c r="AG14" i="2" s="1"/>
  <c r="L63" i="2"/>
  <c r="T63" i="2"/>
  <c r="AB63" i="2"/>
  <c r="A64" i="2"/>
  <c r="G63" i="2"/>
  <c r="O63" i="2"/>
  <c r="W63" i="2"/>
  <c r="AE63" i="2"/>
  <c r="I63" i="2"/>
  <c r="Q63" i="2"/>
  <c r="Y63" i="2"/>
  <c r="AG63" i="2"/>
  <c r="J63" i="2"/>
  <c r="R63" i="2"/>
  <c r="Z63" i="2"/>
  <c r="AH63" i="2"/>
  <c r="K63" i="2"/>
  <c r="S63" i="2"/>
  <c r="AA63" i="2"/>
  <c r="L53" i="2"/>
  <c r="T53" i="2"/>
  <c r="AB53" i="2"/>
  <c r="A54" i="2"/>
  <c r="F53" i="2"/>
  <c r="N53" i="2"/>
  <c r="V53" i="2"/>
  <c r="AD53" i="2"/>
  <c r="H53" i="2"/>
  <c r="P53" i="2"/>
  <c r="X53" i="2"/>
  <c r="AF53" i="2"/>
  <c r="I53" i="2"/>
  <c r="Q53" i="2"/>
  <c r="Y53" i="2"/>
  <c r="AG53" i="2"/>
  <c r="J53" i="2"/>
  <c r="R53" i="2"/>
  <c r="Z53" i="2"/>
  <c r="L43" i="2"/>
  <c r="T43" i="2"/>
  <c r="AB43" i="2"/>
  <c r="A44" i="2"/>
  <c r="F43" i="2"/>
  <c r="N43" i="2"/>
  <c r="V43" i="2"/>
  <c r="AD43" i="2"/>
  <c r="H43" i="2"/>
  <c r="P43" i="2"/>
  <c r="X43" i="2"/>
  <c r="AF43" i="2"/>
  <c r="I43" i="2"/>
  <c r="Q43" i="2"/>
  <c r="Y43" i="2"/>
  <c r="AG43" i="2"/>
  <c r="J43" i="2"/>
  <c r="R43" i="2"/>
  <c r="Z43" i="2"/>
  <c r="AH43" i="2"/>
  <c r="K43" i="2"/>
  <c r="S43" i="2"/>
  <c r="AA43" i="2"/>
  <c r="L33" i="2"/>
  <c r="T33" i="2"/>
  <c r="AB33" i="2"/>
  <c r="A34" i="2"/>
  <c r="H33" i="2"/>
  <c r="P33" i="2"/>
  <c r="X33" i="2"/>
  <c r="AF33" i="2"/>
  <c r="I33" i="2"/>
  <c r="Q33" i="2"/>
  <c r="Y33" i="2"/>
  <c r="AG33" i="2"/>
  <c r="J33" i="2"/>
  <c r="R33" i="2"/>
  <c r="Z33" i="2"/>
  <c r="F23" i="2"/>
  <c r="N23" i="2"/>
  <c r="V23" i="2"/>
  <c r="AD23" i="2"/>
  <c r="H23" i="2"/>
  <c r="P23" i="2"/>
  <c r="X23" i="2"/>
  <c r="AF23" i="2"/>
  <c r="I23" i="2"/>
  <c r="Q23" i="2"/>
  <c r="Y23" i="2"/>
  <c r="AG23" i="2"/>
  <c r="J23" i="2"/>
  <c r="R23" i="2"/>
  <c r="Z23" i="2"/>
  <c r="AH23" i="2"/>
  <c r="M24" i="2"/>
  <c r="K23" i="2"/>
  <c r="S23" i="2"/>
  <c r="AA23" i="2"/>
  <c r="G13" i="2"/>
  <c r="O13" i="2"/>
  <c r="W13" i="2"/>
  <c r="AE13" i="2"/>
  <c r="H13" i="2"/>
  <c r="P13" i="2"/>
  <c r="X13" i="2"/>
  <c r="AF13" i="2"/>
  <c r="I13" i="2"/>
  <c r="Q13" i="2"/>
  <c r="Y13" i="2"/>
  <c r="AG13" i="2"/>
  <c r="J13" i="2"/>
  <c r="R13" i="2"/>
  <c r="Z13" i="2"/>
  <c r="AH13" i="2"/>
  <c r="K13" i="2"/>
  <c r="S13" i="2"/>
  <c r="AA13" i="2"/>
  <c r="AG6" i="2" l="1"/>
  <c r="AA6" i="2"/>
  <c r="Z7" i="2"/>
  <c r="AA7" i="2"/>
  <c r="AD8" i="2"/>
  <c r="L6" i="2"/>
  <c r="AG8" i="2"/>
  <c r="W8" i="2"/>
  <c r="AH7" i="2"/>
  <c r="AE6" i="2"/>
  <c r="AE8" i="2"/>
  <c r="Q7" i="2"/>
  <c r="X7" i="2"/>
  <c r="F8" i="2"/>
  <c r="AF7" i="2"/>
  <c r="Q6" i="2"/>
  <c r="AA8" i="2"/>
  <c r="AI6" i="2"/>
  <c r="F6" i="2"/>
  <c r="J8" i="2"/>
  <c r="H6" i="2"/>
  <c r="L8" i="2"/>
  <c r="S7" i="2"/>
  <c r="M8" i="2"/>
  <c r="AB6" i="2"/>
  <c r="AG7" i="2"/>
  <c r="AC6" i="2"/>
  <c r="AH6" i="2"/>
  <c r="AE7" i="2"/>
  <c r="M7" i="2"/>
  <c r="N6" i="2"/>
  <c r="R8" i="2"/>
  <c r="P6" i="2"/>
  <c r="T8" i="2"/>
  <c r="AI7" i="2"/>
  <c r="AC8" i="2"/>
  <c r="J6" i="2"/>
  <c r="N7" i="2"/>
  <c r="S8" i="2"/>
  <c r="W6" i="2"/>
  <c r="W7" i="2"/>
  <c r="U7" i="2"/>
  <c r="V6" i="2"/>
  <c r="Z8" i="2"/>
  <c r="X6" i="2"/>
  <c r="AB8" i="2"/>
  <c r="U8" i="2"/>
  <c r="Z6" i="2"/>
  <c r="AD7" i="2"/>
  <c r="AI8" i="2"/>
  <c r="T6" i="2"/>
  <c r="V7" i="2"/>
  <c r="V8" i="2"/>
  <c r="Y7" i="2"/>
  <c r="AC7" i="2"/>
  <c r="AD6" i="2"/>
  <c r="AH8" i="2"/>
  <c r="AF6" i="2"/>
  <c r="E8" i="2"/>
  <c r="L7" i="2"/>
  <c r="P8" i="2"/>
  <c r="E7" i="2"/>
  <c r="R6" i="2"/>
  <c r="U6" i="2"/>
  <c r="O7" i="2"/>
  <c r="Q8" i="2"/>
  <c r="G8" i="2"/>
  <c r="H7" i="2"/>
  <c r="E6" i="2"/>
  <c r="J7" i="2"/>
  <c r="I6" i="2"/>
  <c r="AB7" i="2"/>
  <c r="AF8" i="2"/>
  <c r="M6" i="2"/>
  <c r="I7" i="2"/>
  <c r="T7" i="2"/>
  <c r="I8" i="2"/>
  <c r="F7" i="2"/>
  <c r="Y8" i="2"/>
  <c r="K6" i="2"/>
  <c r="O8" i="2"/>
  <c r="P7" i="2"/>
  <c r="R7" i="2"/>
  <c r="Y6" i="2"/>
  <c r="N8" i="2"/>
  <c r="O6" i="2"/>
  <c r="G7" i="2"/>
  <c r="H8" i="2"/>
  <c r="G6" i="2"/>
  <c r="AA14" i="2"/>
  <c r="D20" i="22" a="1"/>
  <c r="D20" i="22" s="1"/>
  <c r="E20" i="22" a="1"/>
  <c r="E20" i="22" s="1"/>
  <c r="F20" i="22" a="1"/>
  <c r="F20" i="22" s="1"/>
  <c r="G20" i="22" a="1"/>
  <c r="G20" i="22" s="1"/>
  <c r="J84" i="2"/>
  <c r="R84" i="2"/>
  <c r="Z84" i="2"/>
  <c r="AH84" i="2"/>
  <c r="P84" i="2"/>
  <c r="X84" i="2"/>
  <c r="E84" i="2"/>
  <c r="K84" i="2"/>
  <c r="S84" i="2"/>
  <c r="AA84" i="2"/>
  <c r="AI84" i="2"/>
  <c r="AF84" i="2"/>
  <c r="G84" i="2"/>
  <c r="I84" i="2"/>
  <c r="Q84" i="2"/>
  <c r="Y84" i="2"/>
  <c r="AG84" i="2"/>
  <c r="L84" i="2"/>
  <c r="T84" i="2"/>
  <c r="AB84" i="2"/>
  <c r="M84" i="2"/>
  <c r="U84" i="2"/>
  <c r="AC84" i="2"/>
  <c r="H84" i="2"/>
  <c r="N84" i="2"/>
  <c r="V84" i="2"/>
  <c r="AD84" i="2"/>
  <c r="O84" i="2"/>
  <c r="W84" i="2"/>
  <c r="AE84" i="2"/>
  <c r="F84" i="2"/>
  <c r="O85" i="2"/>
  <c r="W85" i="2"/>
  <c r="AE85" i="2"/>
  <c r="F85" i="2"/>
  <c r="G85" i="2"/>
  <c r="M85" i="2"/>
  <c r="U85" i="2"/>
  <c r="P85" i="2"/>
  <c r="X85" i="2"/>
  <c r="AF85" i="2"/>
  <c r="AC85" i="2"/>
  <c r="N85" i="2"/>
  <c r="V85" i="2"/>
  <c r="AD85" i="2"/>
  <c r="I85" i="2"/>
  <c r="Q85" i="2"/>
  <c r="Y85" i="2"/>
  <c r="AG85" i="2"/>
  <c r="H85" i="2"/>
  <c r="J85" i="2"/>
  <c r="R85" i="2"/>
  <c r="Z85" i="2"/>
  <c r="AH85" i="2"/>
  <c r="E85" i="2"/>
  <c r="K85" i="2"/>
  <c r="S85" i="2"/>
  <c r="AA85" i="2"/>
  <c r="AI85" i="2"/>
  <c r="L85" i="2"/>
  <c r="T85" i="2"/>
  <c r="AB85" i="2"/>
  <c r="AJ83" i="2"/>
  <c r="A9" i="2"/>
  <c r="X8" i="2"/>
  <c r="AJ53" i="2"/>
  <c r="AJ43" i="2"/>
  <c r="AJ73" i="2"/>
  <c r="AJ3" i="2"/>
  <c r="AJ13" i="2"/>
  <c r="AJ63" i="2"/>
  <c r="AJ23" i="2"/>
  <c r="AJ5" i="2"/>
  <c r="AJ4" i="2"/>
  <c r="AJ33" i="2"/>
  <c r="B39" i="12"/>
  <c r="E38" i="12"/>
  <c r="F38" i="12"/>
  <c r="D38" i="12"/>
  <c r="G38" i="12"/>
  <c r="B79" i="12"/>
  <c r="G78" i="12"/>
  <c r="F78" i="12"/>
  <c r="D78" i="12"/>
  <c r="E78" i="12"/>
  <c r="AH24" i="2"/>
  <c r="H328" i="9"/>
  <c r="AD328" i="9"/>
  <c r="R328" i="9"/>
  <c r="K296" i="9"/>
  <c r="O209" i="9"/>
  <c r="Y209" i="9"/>
  <c r="P178" i="9"/>
  <c r="F178" i="9"/>
  <c r="Z178" i="9"/>
  <c r="V39" i="6"/>
  <c r="V55" i="6"/>
  <c r="V21" i="6"/>
  <c r="F94" i="12"/>
  <c r="B95" i="12"/>
  <c r="D94" i="12"/>
  <c r="E94" i="12"/>
  <c r="G94" i="12"/>
  <c r="G62" i="12"/>
  <c r="E62" i="12"/>
  <c r="D62" i="12"/>
  <c r="F62" i="12"/>
  <c r="B63" i="12"/>
  <c r="D86" i="12"/>
  <c r="F86" i="12"/>
  <c r="G86" i="12"/>
  <c r="B87" i="12"/>
  <c r="E86" i="12"/>
  <c r="Y328" i="9"/>
  <c r="B47" i="12"/>
  <c r="E46" i="12"/>
  <c r="G46" i="12"/>
  <c r="F46" i="12"/>
  <c r="D46" i="12"/>
  <c r="B71" i="12"/>
  <c r="F70" i="12"/>
  <c r="D70" i="12"/>
  <c r="E70" i="12"/>
  <c r="G70" i="12"/>
  <c r="U24" i="2"/>
  <c r="B103" i="12"/>
  <c r="F102" i="12"/>
  <c r="D102" i="12"/>
  <c r="G102" i="12"/>
  <c r="E102" i="12"/>
  <c r="B55" i="12"/>
  <c r="F54" i="12"/>
  <c r="E54" i="12"/>
  <c r="G54" i="12"/>
  <c r="D54" i="12"/>
  <c r="D20" i="17" a="1"/>
  <c r="D20" i="17" s="1"/>
  <c r="E20" i="17" a="1"/>
  <c r="E20" i="17" s="1"/>
  <c r="F20" i="17" a="1"/>
  <c r="F20" i="17" s="1"/>
  <c r="G20" i="17" a="1"/>
  <c r="G20" i="17" s="1"/>
  <c r="S2" i="5"/>
  <c r="AC57" i="5" s="1"/>
  <c r="R2" i="5"/>
  <c r="O328" i="9"/>
  <c r="K209" i="9"/>
  <c r="AA209" i="9"/>
  <c r="G178" i="9"/>
  <c r="M178" i="9"/>
  <c r="Z328" i="9"/>
  <c r="Q296" i="9"/>
  <c r="AB209" i="9"/>
  <c r="L328" i="9"/>
  <c r="AE328" i="9"/>
  <c r="E296" i="9"/>
  <c r="J178" i="9"/>
  <c r="H209" i="9"/>
  <c r="AG328" i="9"/>
  <c r="K328" i="9"/>
  <c r="AD178" i="9"/>
  <c r="P296" i="9"/>
  <c r="AE178" i="9"/>
  <c r="F328" i="9"/>
  <c r="Y178" i="9"/>
  <c r="AB296" i="9"/>
  <c r="L296" i="9"/>
  <c r="M328" i="9"/>
  <c r="Z209" i="9"/>
  <c r="J328" i="9"/>
  <c r="T328" i="9"/>
  <c r="P328" i="9"/>
  <c r="G328" i="9"/>
  <c r="AB328" i="9"/>
  <c r="AA328" i="9"/>
  <c r="V328" i="9"/>
  <c r="Q328" i="9"/>
  <c r="AA296" i="9"/>
  <c r="F296" i="9"/>
  <c r="T188" i="9"/>
  <c r="E209" i="9"/>
  <c r="L209" i="9"/>
  <c r="P209" i="9"/>
  <c r="U209" i="9"/>
  <c r="F209" i="9"/>
  <c r="J296" i="9"/>
  <c r="H296" i="9"/>
  <c r="AD296" i="9"/>
  <c r="AA178" i="9"/>
  <c r="O178" i="9"/>
  <c r="E178" i="9"/>
  <c r="AG178" i="9"/>
  <c r="H178" i="9"/>
  <c r="AB178" i="9"/>
  <c r="Y296" i="9"/>
  <c r="AF209" i="9"/>
  <c r="T178" i="9"/>
  <c r="W188" i="9"/>
  <c r="E188" i="9"/>
  <c r="Z296" i="9"/>
  <c r="AG209" i="9"/>
  <c r="V178" i="9"/>
  <c r="Q188" i="9"/>
  <c r="U296" i="9"/>
  <c r="V209" i="9"/>
  <c r="W178" i="9"/>
  <c r="AE114" i="9"/>
  <c r="G114" i="9"/>
  <c r="H188" i="9"/>
  <c r="Q209" i="9"/>
  <c r="AF178" i="9"/>
  <c r="V296" i="9"/>
  <c r="W209" i="9"/>
  <c r="R178" i="9"/>
  <c r="G296" i="9"/>
  <c r="AF328" i="9"/>
  <c r="J188" i="9"/>
  <c r="F114" i="9"/>
  <c r="N114" i="9"/>
  <c r="Y114" i="9"/>
  <c r="T114" i="9"/>
  <c r="M114" i="9"/>
  <c r="D188" i="9"/>
  <c r="R188" i="9"/>
  <c r="W296" i="9"/>
  <c r="T209" i="9"/>
  <c r="Q178" i="9"/>
  <c r="H114" i="9"/>
  <c r="Q114" i="9"/>
  <c r="AG296" i="9"/>
  <c r="T296" i="9"/>
  <c r="J209" i="9"/>
  <c r="L178" i="9"/>
  <c r="AH296" i="9"/>
  <c r="I209" i="9"/>
  <c r="N328" i="9"/>
  <c r="AC328" i="9"/>
  <c r="AC178" i="9"/>
  <c r="S328" i="9"/>
  <c r="AH178" i="9"/>
  <c r="AG114" i="9"/>
  <c r="D114" i="9"/>
  <c r="X188" i="9"/>
  <c r="W114" i="9"/>
  <c r="N209" i="9"/>
  <c r="I328" i="9"/>
  <c r="I178" i="9"/>
  <c r="I188" i="9"/>
  <c r="AG188" i="9"/>
  <c r="I114" i="9"/>
  <c r="AA188" i="9"/>
  <c r="O114" i="9"/>
  <c r="AF188" i="9"/>
  <c r="K114" i="9"/>
  <c r="AE188" i="9"/>
  <c r="AC209" i="9"/>
  <c r="AH328" i="9"/>
  <c r="X209" i="9"/>
  <c r="S296" i="9"/>
  <c r="D178" i="9"/>
  <c r="N188" i="9"/>
  <c r="V114" i="9"/>
  <c r="L114" i="9"/>
  <c r="G188" i="9"/>
  <c r="J114" i="9"/>
  <c r="P114" i="9"/>
  <c r="AD188" i="9"/>
  <c r="S114" i="9"/>
  <c r="F188" i="9"/>
  <c r="AF114" i="9"/>
  <c r="O188" i="9"/>
  <c r="S188" i="9"/>
  <c r="I296" i="9"/>
  <c r="AC296" i="9"/>
  <c r="D328" i="9"/>
  <c r="S209" i="9"/>
  <c r="E114" i="9"/>
  <c r="AC114" i="9"/>
  <c r="U114" i="9"/>
  <c r="U188" i="9"/>
  <c r="AB114" i="9"/>
  <c r="R114" i="9"/>
  <c r="X296" i="9"/>
  <c r="N178" i="9"/>
  <c r="Z188" i="9"/>
  <c r="AH188" i="9"/>
  <c r="AB188" i="9"/>
  <c r="Z114" i="9"/>
  <c r="AH114" i="9"/>
  <c r="X178" i="9"/>
  <c r="N296" i="9"/>
  <c r="D209" i="9"/>
  <c r="D296" i="9"/>
  <c r="S178" i="9"/>
  <c r="V188" i="9"/>
  <c r="AC188" i="9"/>
  <c r="P188" i="9"/>
  <c r="X114" i="9"/>
  <c r="L188" i="9"/>
  <c r="AH209" i="9"/>
  <c r="Y188" i="9"/>
  <c r="M188" i="9"/>
  <c r="U328" i="9"/>
  <c r="AE296" i="9"/>
  <c r="O296" i="9"/>
  <c r="AD209" i="9"/>
  <c r="M209" i="9"/>
  <c r="K178" i="9"/>
  <c r="K188" i="9"/>
  <c r="X328" i="9"/>
  <c r="E328" i="9"/>
  <c r="AF296" i="9"/>
  <c r="R296" i="9"/>
  <c r="AE209" i="9"/>
  <c r="U178" i="9"/>
  <c r="M296" i="9"/>
  <c r="R209" i="9"/>
  <c r="G209" i="9"/>
  <c r="W328" i="9"/>
  <c r="AD114" i="9"/>
  <c r="AA114" i="9"/>
  <c r="J14" i="2"/>
  <c r="U14" i="2"/>
  <c r="Q14" i="2"/>
  <c r="AI14" i="2"/>
  <c r="H14" i="2"/>
  <c r="C13" i="2"/>
  <c r="C14" i="2" s="1"/>
  <c r="C15" i="2" s="1"/>
  <c r="C16" i="2" s="1"/>
  <c r="C17" i="2" s="1"/>
  <c r="C18" i="2" s="1"/>
  <c r="C19" i="2" s="1"/>
  <c r="C20" i="2" s="1"/>
  <c r="C21" i="2" s="1"/>
  <c r="C3" i="2"/>
  <c r="C43" i="2"/>
  <c r="C44" i="2" s="1"/>
  <c r="C45" i="2" s="1"/>
  <c r="C46" i="2" s="1"/>
  <c r="C47" i="2" s="1"/>
  <c r="C48" i="2" s="1"/>
  <c r="C49" i="2" s="1"/>
  <c r="C50" i="2" s="1"/>
  <c r="C51" i="2" s="1"/>
  <c r="V2" i="6"/>
  <c r="AA40" i="5"/>
  <c r="AA57" i="5"/>
  <c r="AA2" i="5"/>
  <c r="AA22" i="5"/>
  <c r="W14" i="2"/>
  <c r="V14" i="2"/>
  <c r="Y24" i="2"/>
  <c r="Z24" i="2"/>
  <c r="AD24" i="2"/>
  <c r="E24" i="2"/>
  <c r="S24" i="2"/>
  <c r="G14" i="2"/>
  <c r="N14" i="2"/>
  <c r="Q24" i="2"/>
  <c r="R24" i="2"/>
  <c r="AE24" i="2"/>
  <c r="V24" i="2"/>
  <c r="J24" i="2"/>
  <c r="K24" i="2"/>
  <c r="I24" i="2"/>
  <c r="AF24" i="2"/>
  <c r="W24" i="2"/>
  <c r="N24" i="2"/>
  <c r="AB24" i="2"/>
  <c r="I14" i="2"/>
  <c r="AF14" i="2"/>
  <c r="AH14" i="2"/>
  <c r="X24" i="2"/>
  <c r="O24" i="2"/>
  <c r="L24" i="2"/>
  <c r="X14" i="2"/>
  <c r="Z14" i="2"/>
  <c r="AB14" i="2"/>
  <c r="P24" i="2"/>
  <c r="AE14" i="2"/>
  <c r="K14" i="2"/>
  <c r="M14" i="2"/>
  <c r="S14" i="2"/>
  <c r="Y14" i="2"/>
  <c r="P14" i="2"/>
  <c r="R14" i="2"/>
  <c r="T14" i="2"/>
  <c r="F66" i="6" a="1"/>
  <c r="F66" i="6" s="1"/>
  <c r="F65" i="6" a="1"/>
  <c r="F65" i="6" s="1"/>
  <c r="F63" i="6" a="1"/>
  <c r="F63" i="6" s="1"/>
  <c r="F62" i="6" a="1"/>
  <c r="F62" i="6" s="1"/>
  <c r="F61" i="6" a="1"/>
  <c r="F61" i="6" s="1"/>
  <c r="F60" i="6" a="1"/>
  <c r="F60" i="6" s="1"/>
  <c r="F59" i="6" a="1"/>
  <c r="F59" i="6" s="1"/>
  <c r="F58" i="6" a="1"/>
  <c r="F58" i="6" s="1"/>
  <c r="F57" i="6" a="1"/>
  <c r="F57" i="6" s="1"/>
  <c r="F55" i="6" a="1"/>
  <c r="F55" i="6" s="1"/>
  <c r="F52" i="6" a="1"/>
  <c r="F52" i="6" s="1"/>
  <c r="G2" i="6"/>
  <c r="F41" i="6" a="1"/>
  <c r="F41" i="6" s="1"/>
  <c r="F44" i="6" a="1"/>
  <c r="F44" i="6" s="1"/>
  <c r="F48" i="6" a="1"/>
  <c r="F48" i="6" s="1"/>
  <c r="F47" i="6" a="1"/>
  <c r="F47" i="6" s="1"/>
  <c r="F39" i="6" a="1"/>
  <c r="F39" i="6" s="1"/>
  <c r="F40" i="6" a="1"/>
  <c r="F40" i="6" s="1"/>
  <c r="F50" i="6" a="1"/>
  <c r="F50" i="6" s="1"/>
  <c r="F42" i="6" a="1"/>
  <c r="F42" i="6" s="1"/>
  <c r="M2" i="6"/>
  <c r="F51" i="6" a="1"/>
  <c r="F51" i="6" s="1"/>
  <c r="F43" i="6" a="1"/>
  <c r="F43" i="6" s="1"/>
  <c r="A86" i="2"/>
  <c r="AG74" i="2"/>
  <c r="Y74" i="2"/>
  <c r="Q74" i="2"/>
  <c r="I74" i="2"/>
  <c r="AF74" i="2"/>
  <c r="X74" i="2"/>
  <c r="P74" i="2"/>
  <c r="H74" i="2"/>
  <c r="AA74" i="2"/>
  <c r="K74" i="2"/>
  <c r="AE74" i="2"/>
  <c r="W74" i="2"/>
  <c r="O74" i="2"/>
  <c r="G74" i="2"/>
  <c r="AD74" i="2"/>
  <c r="V74" i="2"/>
  <c r="N74" i="2"/>
  <c r="F74" i="2"/>
  <c r="AC74" i="2"/>
  <c r="U74" i="2"/>
  <c r="M74" i="2"/>
  <c r="E74" i="2"/>
  <c r="A75" i="2"/>
  <c r="AB74" i="2"/>
  <c r="T74" i="2"/>
  <c r="L74" i="2"/>
  <c r="AI74" i="2"/>
  <c r="S74" i="2"/>
  <c r="AH74" i="2"/>
  <c r="Z74" i="2"/>
  <c r="R74" i="2"/>
  <c r="J74" i="2"/>
  <c r="T24" i="2"/>
  <c r="AA24" i="2"/>
  <c r="AC24" i="2"/>
  <c r="H24" i="2"/>
  <c r="G24" i="2"/>
  <c r="F24" i="2"/>
  <c r="A25" i="2"/>
  <c r="O25" i="2" s="1"/>
  <c r="AI24" i="2"/>
  <c r="O14" i="2"/>
  <c r="AD14" i="2"/>
  <c r="AC14" i="2"/>
  <c r="A15" i="2"/>
  <c r="W15" i="2" s="1"/>
  <c r="F14" i="2"/>
  <c r="E14" i="2"/>
  <c r="L14" i="2"/>
  <c r="AG64" i="2"/>
  <c r="Y64" i="2"/>
  <c r="Q64" i="2"/>
  <c r="I64" i="2"/>
  <c r="AF64" i="2"/>
  <c r="X64" i="2"/>
  <c r="P64" i="2"/>
  <c r="H64" i="2"/>
  <c r="F64" i="2"/>
  <c r="AA64" i="2"/>
  <c r="S64" i="2"/>
  <c r="AE64" i="2"/>
  <c r="W64" i="2"/>
  <c r="O64" i="2"/>
  <c r="G64" i="2"/>
  <c r="AD64" i="2"/>
  <c r="N64" i="2"/>
  <c r="AI64" i="2"/>
  <c r="K64" i="2"/>
  <c r="AC64" i="2"/>
  <c r="U64" i="2"/>
  <c r="M64" i="2"/>
  <c r="E64" i="2"/>
  <c r="A65" i="2"/>
  <c r="AB64" i="2"/>
  <c r="T64" i="2"/>
  <c r="L64" i="2"/>
  <c r="AH64" i="2"/>
  <c r="Z64" i="2"/>
  <c r="R64" i="2"/>
  <c r="J64" i="2"/>
  <c r="V64" i="2"/>
  <c r="AG54" i="2"/>
  <c r="Y54" i="2"/>
  <c r="Q54" i="2"/>
  <c r="I54" i="2"/>
  <c r="AF54" i="2"/>
  <c r="X54" i="2"/>
  <c r="P54" i="2"/>
  <c r="H54" i="2"/>
  <c r="AE54" i="2"/>
  <c r="W54" i="2"/>
  <c r="O54" i="2"/>
  <c r="G54" i="2"/>
  <c r="AD54" i="2"/>
  <c r="V54" i="2"/>
  <c r="N54" i="2"/>
  <c r="F54" i="2"/>
  <c r="AC54" i="2"/>
  <c r="U54" i="2"/>
  <c r="M54" i="2"/>
  <c r="E54" i="2"/>
  <c r="A55" i="2"/>
  <c r="AB54" i="2"/>
  <c r="T54" i="2"/>
  <c r="L54" i="2"/>
  <c r="AI54" i="2"/>
  <c r="AA54" i="2"/>
  <c r="S54" i="2"/>
  <c r="K54" i="2"/>
  <c r="AH54" i="2"/>
  <c r="Z54" i="2"/>
  <c r="R54" i="2"/>
  <c r="J54" i="2"/>
  <c r="AG44" i="2"/>
  <c r="Y44" i="2"/>
  <c r="Q44" i="2"/>
  <c r="I44" i="2"/>
  <c r="AF44" i="2"/>
  <c r="X44" i="2"/>
  <c r="P44" i="2"/>
  <c r="H44" i="2"/>
  <c r="M44" i="2"/>
  <c r="AE44" i="2"/>
  <c r="W44" i="2"/>
  <c r="O44" i="2"/>
  <c r="G44" i="2"/>
  <c r="AC44" i="2"/>
  <c r="AD44" i="2"/>
  <c r="V44" i="2"/>
  <c r="N44" i="2"/>
  <c r="F44" i="2"/>
  <c r="U44" i="2"/>
  <c r="A45" i="2"/>
  <c r="AB44" i="2"/>
  <c r="T44" i="2"/>
  <c r="L44" i="2"/>
  <c r="AI44" i="2"/>
  <c r="AA44" i="2"/>
  <c r="S44" i="2"/>
  <c r="K44" i="2"/>
  <c r="AH44" i="2"/>
  <c r="Z44" i="2"/>
  <c r="R44" i="2"/>
  <c r="J44" i="2"/>
  <c r="E44" i="2"/>
  <c r="AG34" i="2"/>
  <c r="Y34" i="2"/>
  <c r="Q34" i="2"/>
  <c r="I34" i="2"/>
  <c r="AF34" i="2"/>
  <c r="X34" i="2"/>
  <c r="P34" i="2"/>
  <c r="H34" i="2"/>
  <c r="AI34" i="2"/>
  <c r="AE34" i="2"/>
  <c r="W34" i="2"/>
  <c r="O34" i="2"/>
  <c r="G34" i="2"/>
  <c r="K34" i="2"/>
  <c r="AD34" i="2"/>
  <c r="V34" i="2"/>
  <c r="N34" i="2"/>
  <c r="F34" i="2"/>
  <c r="S34" i="2"/>
  <c r="AC34" i="2"/>
  <c r="U34" i="2"/>
  <c r="M34" i="2"/>
  <c r="E34" i="2"/>
  <c r="A35" i="2"/>
  <c r="AB34" i="2"/>
  <c r="T34" i="2"/>
  <c r="L34" i="2"/>
  <c r="AA34" i="2"/>
  <c r="AH34" i="2"/>
  <c r="Z34" i="2"/>
  <c r="R34" i="2"/>
  <c r="J34" i="2"/>
  <c r="F20" i="18" l="1" a="1"/>
  <c r="F20" i="18" s="1"/>
  <c r="AJ8" i="2"/>
  <c r="AJ6" i="2"/>
  <c r="AJ7" i="2"/>
  <c r="I25" i="2"/>
  <c r="X25" i="2"/>
  <c r="J25" i="2"/>
  <c r="A26" i="2"/>
  <c r="M25" i="2"/>
  <c r="AC25" i="2"/>
  <c r="V25" i="2"/>
  <c r="H25" i="2"/>
  <c r="E20" i="23" a="1"/>
  <c r="E20" i="23" s="1"/>
  <c r="F20" i="23" a="1"/>
  <c r="F20" i="23" s="1"/>
  <c r="G20" i="23" a="1"/>
  <c r="G20" i="23" s="1"/>
  <c r="D20" i="23" a="1"/>
  <c r="D20" i="23" s="1"/>
  <c r="A10" i="2"/>
  <c r="K9" i="2"/>
  <c r="AA9" i="2"/>
  <c r="R9" i="2"/>
  <c r="N9" i="2"/>
  <c r="Q9" i="2"/>
  <c r="W9" i="2"/>
  <c r="F9" i="2"/>
  <c r="AB9" i="2"/>
  <c r="I9" i="2"/>
  <c r="S9" i="2"/>
  <c r="AC9" i="2"/>
  <c r="E9" i="2"/>
  <c r="T9" i="2"/>
  <c r="H9" i="2"/>
  <c r="Z9" i="2"/>
  <c r="AF9" i="2"/>
  <c r="AE9" i="2"/>
  <c r="L9" i="2"/>
  <c r="AH9" i="2"/>
  <c r="P9" i="2"/>
  <c r="O9" i="2"/>
  <c r="V9" i="2"/>
  <c r="Y9" i="2"/>
  <c r="X9" i="2"/>
  <c r="M9" i="2"/>
  <c r="AI9" i="2"/>
  <c r="U9" i="2"/>
  <c r="G9" i="2"/>
  <c r="J9" i="2"/>
  <c r="AD9" i="2"/>
  <c r="AG9" i="2"/>
  <c r="AJ85" i="2"/>
  <c r="G20" i="18" a="1"/>
  <c r="G20" i="18" s="1"/>
  <c r="L86" i="2"/>
  <c r="T86" i="2"/>
  <c r="AB86" i="2"/>
  <c r="E86" i="2"/>
  <c r="J86" i="2"/>
  <c r="Z86" i="2"/>
  <c r="M86" i="2"/>
  <c r="U86" i="2"/>
  <c r="AC86" i="2"/>
  <c r="R86" i="2"/>
  <c r="AH86" i="2"/>
  <c r="K86" i="2"/>
  <c r="AA86" i="2"/>
  <c r="AI86" i="2"/>
  <c r="N86" i="2"/>
  <c r="V86" i="2"/>
  <c r="AD86" i="2"/>
  <c r="O86" i="2"/>
  <c r="W86" i="2"/>
  <c r="AE86" i="2"/>
  <c r="F86" i="2"/>
  <c r="S86" i="2"/>
  <c r="P86" i="2"/>
  <c r="X86" i="2"/>
  <c r="AF86" i="2"/>
  <c r="G86" i="2"/>
  <c r="I86" i="2"/>
  <c r="Q86" i="2"/>
  <c r="Y86" i="2"/>
  <c r="AG86" i="2"/>
  <c r="H86" i="2"/>
  <c r="AC2" i="5"/>
  <c r="AJ54" i="2"/>
  <c r="AJ44" i="2"/>
  <c r="AJ24" i="2"/>
  <c r="AJ34" i="2"/>
  <c r="AJ64" i="2"/>
  <c r="AJ14" i="2"/>
  <c r="AJ74" i="2"/>
  <c r="G71" i="12"/>
  <c r="B72" i="12"/>
  <c r="F71" i="12"/>
  <c r="D71" i="12"/>
  <c r="E71" i="12"/>
  <c r="AC22" i="5"/>
  <c r="F103" i="12"/>
  <c r="B104" i="12"/>
  <c r="D103" i="12"/>
  <c r="G103" i="12"/>
  <c r="E103" i="12"/>
  <c r="G63" i="12"/>
  <c r="F63" i="12"/>
  <c r="B64" i="12"/>
  <c r="D63" i="12"/>
  <c r="E63" i="12"/>
  <c r="B96" i="12"/>
  <c r="D95" i="12"/>
  <c r="F95" i="12"/>
  <c r="G95" i="12"/>
  <c r="E95" i="12"/>
  <c r="B80" i="12"/>
  <c r="G79" i="12"/>
  <c r="F79" i="12"/>
  <c r="D79" i="12"/>
  <c r="E79" i="12"/>
  <c r="E20" i="18" a="1"/>
  <c r="E20" i="18" s="1"/>
  <c r="W39" i="6"/>
  <c r="W55" i="6"/>
  <c r="W21" i="6"/>
  <c r="B56" i="12"/>
  <c r="G55" i="12"/>
  <c r="F55" i="12"/>
  <c r="D55" i="12"/>
  <c r="E55" i="12"/>
  <c r="D20" i="18" a="1"/>
  <c r="D20" i="18" s="1"/>
  <c r="F87" i="12"/>
  <c r="G87" i="12"/>
  <c r="E87" i="12"/>
  <c r="B88" i="12"/>
  <c r="D87" i="12"/>
  <c r="B48" i="12"/>
  <c r="G47" i="12"/>
  <c r="F47" i="12"/>
  <c r="D47" i="12"/>
  <c r="E47" i="12"/>
  <c r="B40" i="12"/>
  <c r="F39" i="12"/>
  <c r="G39" i="12"/>
  <c r="E39" i="12"/>
  <c r="D39" i="12"/>
  <c r="AC40" i="5"/>
  <c r="AB57" i="5"/>
  <c r="AB22" i="5"/>
  <c r="AB2" i="5"/>
  <c r="AB40" i="5"/>
  <c r="AC297" i="9"/>
  <c r="I297" i="9"/>
  <c r="J136" i="9"/>
  <c r="AC210" i="9"/>
  <c r="S297" i="9"/>
  <c r="I210" i="9"/>
  <c r="R136" i="9"/>
  <c r="AB136" i="9"/>
  <c r="E136" i="9"/>
  <c r="I136" i="9"/>
  <c r="D210" i="9"/>
  <c r="Z136" i="9"/>
  <c r="M136" i="9"/>
  <c r="U136" i="9"/>
  <c r="H136" i="9"/>
  <c r="Q136" i="9"/>
  <c r="X329" i="9"/>
  <c r="AC136" i="9"/>
  <c r="AG136" i="9"/>
  <c r="P136" i="9"/>
  <c r="Y136" i="9"/>
  <c r="N297" i="9"/>
  <c r="AH329" i="9"/>
  <c r="N329" i="9"/>
  <c r="D329" i="9"/>
  <c r="AA136" i="9"/>
  <c r="N136" i="9"/>
  <c r="F136" i="9"/>
  <c r="X136" i="9"/>
  <c r="X297" i="9"/>
  <c r="AC329" i="9"/>
  <c r="S210" i="9"/>
  <c r="D297" i="9"/>
  <c r="AH210" i="9"/>
  <c r="AH136" i="9"/>
  <c r="AD136" i="9"/>
  <c r="K136" i="9"/>
  <c r="V136" i="9"/>
  <c r="G136" i="9"/>
  <c r="N210" i="9"/>
  <c r="S329" i="9"/>
  <c r="T136" i="9"/>
  <c r="D136" i="9"/>
  <c r="W136" i="9"/>
  <c r="AE136" i="9"/>
  <c r="L136" i="9"/>
  <c r="AH297" i="9"/>
  <c r="O136" i="9"/>
  <c r="I329" i="9"/>
  <c r="X210" i="9"/>
  <c r="AF136" i="9"/>
  <c r="S136" i="9"/>
  <c r="M329" i="9"/>
  <c r="J210" i="9"/>
  <c r="R329" i="9"/>
  <c r="Q297" i="9"/>
  <c r="G329" i="9"/>
  <c r="AE329" i="9"/>
  <c r="Q210" i="9"/>
  <c r="E297" i="9"/>
  <c r="Q329" i="9"/>
  <c r="AE210" i="9"/>
  <c r="M297" i="9"/>
  <c r="U329" i="9"/>
  <c r="P297" i="9"/>
  <c r="E210" i="9"/>
  <c r="Y210" i="9"/>
  <c r="AE297" i="9"/>
  <c r="AD297" i="9"/>
  <c r="AB297" i="9"/>
  <c r="K297" i="9"/>
  <c r="L297" i="9"/>
  <c r="G20" i="12" a="1"/>
  <c r="G20" i="12" s="1"/>
  <c r="L329" i="9"/>
  <c r="V329" i="9"/>
  <c r="Z329" i="9"/>
  <c r="J297" i="9"/>
  <c r="H329" i="9"/>
  <c r="L210" i="9"/>
  <c r="F329" i="9"/>
  <c r="O329" i="9"/>
  <c r="V297" i="9"/>
  <c r="G210" i="9"/>
  <c r="AG329" i="9"/>
  <c r="O297" i="9"/>
  <c r="Y329" i="9"/>
  <c r="G297" i="9"/>
  <c r="H210" i="9"/>
  <c r="R210" i="9"/>
  <c r="AG210" i="9"/>
  <c r="AB210" i="9"/>
  <c r="AG297" i="9"/>
  <c r="E20" i="12" a="1"/>
  <c r="E20" i="12" s="1"/>
  <c r="U210" i="9"/>
  <c r="Y297" i="9"/>
  <c r="K329" i="9"/>
  <c r="AF329" i="9"/>
  <c r="O210" i="9"/>
  <c r="P210" i="9"/>
  <c r="E329" i="9"/>
  <c r="T329" i="9"/>
  <c r="D20" i="12" a="1"/>
  <c r="D20" i="12" s="1"/>
  <c r="AF297" i="9"/>
  <c r="W210" i="9"/>
  <c r="U297" i="9"/>
  <c r="AB329" i="9"/>
  <c r="J329" i="9"/>
  <c r="H297" i="9"/>
  <c r="T297" i="9"/>
  <c r="AF210" i="9"/>
  <c r="W329" i="9"/>
  <c r="Z297" i="9"/>
  <c r="M210" i="9"/>
  <c r="R297" i="9"/>
  <c r="F297" i="9"/>
  <c r="AA210" i="9"/>
  <c r="AA297" i="9"/>
  <c r="AA329" i="9"/>
  <c r="V210" i="9"/>
  <c r="AD329" i="9"/>
  <c r="W297" i="9"/>
  <c r="P329" i="9"/>
  <c r="AD210" i="9"/>
  <c r="Z210" i="9"/>
  <c r="F210" i="9"/>
  <c r="F20" i="12" a="1"/>
  <c r="F20" i="12" s="1"/>
  <c r="K210" i="9"/>
  <c r="T210" i="9"/>
  <c r="Y15" i="2"/>
  <c r="AE15" i="2"/>
  <c r="S15" i="2"/>
  <c r="Z25" i="2"/>
  <c r="G25" i="2"/>
  <c r="AA25" i="2"/>
  <c r="W25" i="2"/>
  <c r="AF15" i="2"/>
  <c r="F73" i="9"/>
  <c r="AD73" i="9"/>
  <c r="AB73" i="9"/>
  <c r="AC73" i="9"/>
  <c r="H73" i="9"/>
  <c r="AF73" i="9"/>
  <c r="M73" i="9"/>
  <c r="AE73" i="9"/>
  <c r="J73" i="9"/>
  <c r="D73" i="9"/>
  <c r="O73" i="9"/>
  <c r="AG73" i="9"/>
  <c r="P73" i="9"/>
  <c r="U73" i="9"/>
  <c r="S73" i="9"/>
  <c r="AA73" i="9"/>
  <c r="E73" i="9"/>
  <c r="W73" i="9"/>
  <c r="L73" i="9"/>
  <c r="N73" i="9"/>
  <c r="V73" i="9"/>
  <c r="I73" i="9"/>
  <c r="Y73" i="9"/>
  <c r="C4" i="2"/>
  <c r="AH73" i="9"/>
  <c r="R73" i="9"/>
  <c r="X73" i="9"/>
  <c r="T73" i="9"/>
  <c r="K73" i="9"/>
  <c r="Z73" i="9"/>
  <c r="Q73" i="9"/>
  <c r="G73" i="9"/>
  <c r="W2" i="6"/>
  <c r="AG15" i="2"/>
  <c r="AI15" i="2"/>
  <c r="M15" i="2"/>
  <c r="N15" i="2"/>
  <c r="J15" i="2"/>
  <c r="L15" i="2"/>
  <c r="V15" i="2"/>
  <c r="R15" i="2"/>
  <c r="T15" i="2"/>
  <c r="AC15" i="2"/>
  <c r="AD15" i="2"/>
  <c r="Z15" i="2"/>
  <c r="AB15" i="2"/>
  <c r="H15" i="2"/>
  <c r="G15" i="2"/>
  <c r="Q15" i="2"/>
  <c r="AA15" i="2"/>
  <c r="E15" i="2"/>
  <c r="F15" i="2"/>
  <c r="U15" i="2"/>
  <c r="AH15" i="2"/>
  <c r="A16" i="2"/>
  <c r="E16" i="2" s="1"/>
  <c r="P15" i="2"/>
  <c r="O15" i="2"/>
  <c r="K15" i="2"/>
  <c r="I15" i="2"/>
  <c r="X15" i="2"/>
  <c r="G66" i="6" a="1"/>
  <c r="G66" i="6" s="1"/>
  <c r="G65" i="6" a="1"/>
  <c r="G65" i="6" s="1"/>
  <c r="G63" i="6" a="1"/>
  <c r="G63" i="6" s="1"/>
  <c r="G62" i="6" a="1"/>
  <c r="G62" i="6" s="1"/>
  <c r="G61" i="6" a="1"/>
  <c r="G61" i="6" s="1"/>
  <c r="G60" i="6" a="1"/>
  <c r="G60" i="6" s="1"/>
  <c r="G59" i="6" a="1"/>
  <c r="G59" i="6" s="1"/>
  <c r="G58" i="6" a="1"/>
  <c r="G58" i="6" s="1"/>
  <c r="G57" i="6" a="1"/>
  <c r="G57" i="6" s="1"/>
  <c r="G55" i="6" a="1"/>
  <c r="G55" i="6" s="1"/>
  <c r="G41" i="6" a="1"/>
  <c r="G41" i="6" s="1"/>
  <c r="G51" i="6" a="1"/>
  <c r="G51" i="6" s="1"/>
  <c r="G44" i="6" a="1"/>
  <c r="G44" i="6" s="1"/>
  <c r="G48" i="6" a="1"/>
  <c r="G48" i="6" s="1"/>
  <c r="G40" i="6" a="1"/>
  <c r="G40" i="6" s="1"/>
  <c r="G43" i="6" a="1"/>
  <c r="G43" i="6" s="1"/>
  <c r="G52" i="6" a="1"/>
  <c r="G52" i="6" s="1"/>
  <c r="G47" i="6" a="1"/>
  <c r="G47" i="6" s="1"/>
  <c r="G39" i="6" a="1"/>
  <c r="G39" i="6" s="1"/>
  <c r="N2" i="6"/>
  <c r="G50" i="6" a="1"/>
  <c r="G50" i="6" s="1"/>
  <c r="G42" i="6" a="1"/>
  <c r="G42" i="6" s="1"/>
  <c r="A87" i="2"/>
  <c r="AE75" i="2"/>
  <c r="W75" i="2"/>
  <c r="O75" i="2"/>
  <c r="G75" i="2"/>
  <c r="AD75" i="2"/>
  <c r="V75" i="2"/>
  <c r="N75" i="2"/>
  <c r="F75" i="2"/>
  <c r="AG75" i="2"/>
  <c r="Q75" i="2"/>
  <c r="AC75" i="2"/>
  <c r="U75" i="2"/>
  <c r="M75" i="2"/>
  <c r="E75" i="2"/>
  <c r="A76" i="2"/>
  <c r="AB75" i="2"/>
  <c r="T75" i="2"/>
  <c r="L75" i="2"/>
  <c r="AI75" i="2"/>
  <c r="AA75" i="2"/>
  <c r="S75" i="2"/>
  <c r="K75" i="2"/>
  <c r="AH75" i="2"/>
  <c r="Z75" i="2"/>
  <c r="R75" i="2"/>
  <c r="J75" i="2"/>
  <c r="Y75" i="2"/>
  <c r="I75" i="2"/>
  <c r="AF75" i="2"/>
  <c r="X75" i="2"/>
  <c r="P75" i="2"/>
  <c r="H75" i="2"/>
  <c r="AH25" i="2"/>
  <c r="U25" i="2"/>
  <c r="P25" i="2"/>
  <c r="AE25" i="2"/>
  <c r="Y25" i="2"/>
  <c r="L25" i="2"/>
  <c r="S25" i="2"/>
  <c r="AF25" i="2"/>
  <c r="Q25" i="2"/>
  <c r="T25" i="2"/>
  <c r="F25" i="2"/>
  <c r="K25" i="2"/>
  <c r="AG25" i="2"/>
  <c r="AB25" i="2"/>
  <c r="N25" i="2"/>
  <c r="AI25" i="2"/>
  <c r="R25" i="2"/>
  <c r="E25" i="2"/>
  <c r="AD25" i="2"/>
  <c r="AE65" i="2"/>
  <c r="W65" i="2"/>
  <c r="O65" i="2"/>
  <c r="G65" i="2"/>
  <c r="AB65" i="2"/>
  <c r="AD65" i="2"/>
  <c r="V65" i="2"/>
  <c r="N65" i="2"/>
  <c r="F65" i="2"/>
  <c r="AG65" i="2"/>
  <c r="Q65" i="2"/>
  <c r="I65" i="2"/>
  <c r="AC65" i="2"/>
  <c r="U65" i="2"/>
  <c r="M65" i="2"/>
  <c r="E65" i="2"/>
  <c r="A66" i="2"/>
  <c r="T65" i="2"/>
  <c r="L65" i="2"/>
  <c r="Y65" i="2"/>
  <c r="AI65" i="2"/>
  <c r="AA65" i="2"/>
  <c r="S65" i="2"/>
  <c r="K65" i="2"/>
  <c r="AH65" i="2"/>
  <c r="Z65" i="2"/>
  <c r="R65" i="2"/>
  <c r="J65" i="2"/>
  <c r="AF65" i="2"/>
  <c r="X65" i="2"/>
  <c r="P65" i="2"/>
  <c r="H65" i="2"/>
  <c r="AE55" i="2"/>
  <c r="W55" i="2"/>
  <c r="O55" i="2"/>
  <c r="G55" i="2"/>
  <c r="AD55" i="2"/>
  <c r="V55" i="2"/>
  <c r="N55" i="2"/>
  <c r="F55" i="2"/>
  <c r="AC55" i="2"/>
  <c r="U55" i="2"/>
  <c r="M55" i="2"/>
  <c r="E55" i="2"/>
  <c r="A56" i="2"/>
  <c r="AB55" i="2"/>
  <c r="T55" i="2"/>
  <c r="L55" i="2"/>
  <c r="AI55" i="2"/>
  <c r="AA55" i="2"/>
  <c r="S55" i="2"/>
  <c r="K55" i="2"/>
  <c r="AH55" i="2"/>
  <c r="Z55" i="2"/>
  <c r="R55" i="2"/>
  <c r="J55" i="2"/>
  <c r="AG55" i="2"/>
  <c r="Y55" i="2"/>
  <c r="Q55" i="2"/>
  <c r="I55" i="2"/>
  <c r="AF55" i="2"/>
  <c r="X55" i="2"/>
  <c r="P55" i="2"/>
  <c r="H55" i="2"/>
  <c r="AE45" i="2"/>
  <c r="W45" i="2"/>
  <c r="O45" i="2"/>
  <c r="G45" i="2"/>
  <c r="K45" i="2"/>
  <c r="AD45" i="2"/>
  <c r="V45" i="2"/>
  <c r="N45" i="2"/>
  <c r="F45" i="2"/>
  <c r="AA45" i="2"/>
  <c r="AC45" i="2"/>
  <c r="U45" i="2"/>
  <c r="M45" i="2"/>
  <c r="E45" i="2"/>
  <c r="A46" i="2"/>
  <c r="AB45" i="2"/>
  <c r="T45" i="2"/>
  <c r="L45" i="2"/>
  <c r="S45" i="2"/>
  <c r="AH45" i="2"/>
  <c r="Z45" i="2"/>
  <c r="R45" i="2"/>
  <c r="J45" i="2"/>
  <c r="AG45" i="2"/>
  <c r="Y45" i="2"/>
  <c r="Q45" i="2"/>
  <c r="I45" i="2"/>
  <c r="AF45" i="2"/>
  <c r="X45" i="2"/>
  <c r="P45" i="2"/>
  <c r="H45" i="2"/>
  <c r="AI45" i="2"/>
  <c r="AE35" i="2"/>
  <c r="W35" i="2"/>
  <c r="O35" i="2"/>
  <c r="G35" i="2"/>
  <c r="AD35" i="2"/>
  <c r="V35" i="2"/>
  <c r="N35" i="2"/>
  <c r="F35" i="2"/>
  <c r="Y35" i="2"/>
  <c r="AC35" i="2"/>
  <c r="U35" i="2"/>
  <c r="M35" i="2"/>
  <c r="E35" i="2"/>
  <c r="I35" i="2"/>
  <c r="A36" i="2"/>
  <c r="AB35" i="2"/>
  <c r="T35" i="2"/>
  <c r="L35" i="2"/>
  <c r="Q35" i="2"/>
  <c r="AI35" i="2"/>
  <c r="AA35" i="2"/>
  <c r="S35" i="2"/>
  <c r="K35" i="2"/>
  <c r="AH35" i="2"/>
  <c r="Z35" i="2"/>
  <c r="R35" i="2"/>
  <c r="J35" i="2"/>
  <c r="AG35" i="2"/>
  <c r="AF35" i="2"/>
  <c r="X35" i="2"/>
  <c r="P35" i="2"/>
  <c r="H35" i="2"/>
  <c r="AC26" i="2"/>
  <c r="U26" i="2"/>
  <c r="M26" i="2"/>
  <c r="E26" i="2"/>
  <c r="Q26" i="2"/>
  <c r="AD26" i="2"/>
  <c r="V26" i="2"/>
  <c r="N26" i="2"/>
  <c r="F26" i="2"/>
  <c r="A27" i="2"/>
  <c r="AB26" i="2"/>
  <c r="T26" i="2"/>
  <c r="L26" i="2"/>
  <c r="AI26" i="2"/>
  <c r="AA26" i="2"/>
  <c r="S26" i="2"/>
  <c r="K26" i="2"/>
  <c r="AH26" i="2"/>
  <c r="Z26" i="2"/>
  <c r="R26" i="2"/>
  <c r="J26" i="2"/>
  <c r="AG26" i="2"/>
  <c r="Y26" i="2"/>
  <c r="I26" i="2"/>
  <c r="AF26" i="2"/>
  <c r="X26" i="2"/>
  <c r="P26" i="2"/>
  <c r="H26" i="2"/>
  <c r="AE26" i="2"/>
  <c r="O26" i="2"/>
  <c r="W26" i="2"/>
  <c r="G26" i="2"/>
  <c r="AI16" i="2"/>
  <c r="I16" i="2"/>
  <c r="Q84" i="9" l="1"/>
  <c r="Q16" i="2"/>
  <c r="F16" i="2"/>
  <c r="AG16" i="2"/>
  <c r="N16" i="2"/>
  <c r="Z16" i="2"/>
  <c r="L16" i="2"/>
  <c r="V16" i="2"/>
  <c r="AH16" i="2"/>
  <c r="AB16" i="2"/>
  <c r="AE16" i="2"/>
  <c r="AD16" i="2"/>
  <c r="M16" i="2"/>
  <c r="X16" i="2"/>
  <c r="G16" i="2"/>
  <c r="U16" i="2"/>
  <c r="AF16" i="2"/>
  <c r="K16" i="2"/>
  <c r="AC16" i="2"/>
  <c r="AC84" i="9"/>
  <c r="U84" i="9"/>
  <c r="V84" i="9"/>
  <c r="M84" i="9"/>
  <c r="AG84" i="9"/>
  <c r="AA84" i="9"/>
  <c r="AJ86" i="2"/>
  <c r="I87" i="2"/>
  <c r="Q87" i="2"/>
  <c r="Y87" i="2"/>
  <c r="AG87" i="2"/>
  <c r="H87" i="2"/>
  <c r="E87" i="2"/>
  <c r="O87" i="2"/>
  <c r="AE87" i="2"/>
  <c r="F87" i="2"/>
  <c r="J87" i="2"/>
  <c r="R87" i="2"/>
  <c r="Z87" i="2"/>
  <c r="AH87" i="2"/>
  <c r="W87" i="2"/>
  <c r="P87" i="2"/>
  <c r="X87" i="2"/>
  <c r="AF87" i="2"/>
  <c r="K87" i="2"/>
  <c r="S87" i="2"/>
  <c r="AA87" i="2"/>
  <c r="AI87" i="2"/>
  <c r="L87" i="2"/>
  <c r="T87" i="2"/>
  <c r="AB87" i="2"/>
  <c r="M87" i="2"/>
  <c r="U87" i="2"/>
  <c r="AC87" i="2"/>
  <c r="N87" i="2"/>
  <c r="V87" i="2"/>
  <c r="AD87" i="2"/>
  <c r="G87" i="2"/>
  <c r="AJ9" i="2"/>
  <c r="S84" i="9"/>
  <c r="O84" i="9"/>
  <c r="A11" i="2"/>
  <c r="E10" i="2"/>
  <c r="F10" i="2"/>
  <c r="M10" i="2"/>
  <c r="AB10" i="2"/>
  <c r="AH10" i="2"/>
  <c r="AG10" i="2"/>
  <c r="U10" i="2"/>
  <c r="R10" i="2"/>
  <c r="Q10" i="2"/>
  <c r="AF10" i="2"/>
  <c r="AI10" i="2"/>
  <c r="J10" i="2"/>
  <c r="Z10" i="2"/>
  <c r="W10" i="2"/>
  <c r="X10" i="2"/>
  <c r="AA10" i="2"/>
  <c r="L10" i="2"/>
  <c r="AC10" i="2"/>
  <c r="G10" i="2"/>
  <c r="P10" i="2"/>
  <c r="S10" i="2"/>
  <c r="O10" i="2"/>
  <c r="Y10" i="2"/>
  <c r="H10" i="2"/>
  <c r="AD10" i="2"/>
  <c r="K10" i="2"/>
  <c r="AE10" i="2"/>
  <c r="T10" i="2"/>
  <c r="I10" i="2"/>
  <c r="V10" i="2"/>
  <c r="N10" i="2"/>
  <c r="AJ25" i="2"/>
  <c r="AJ45" i="2"/>
  <c r="AJ35" i="2"/>
  <c r="AJ55" i="2"/>
  <c r="AJ15" i="2"/>
  <c r="AJ26" i="2"/>
  <c r="AJ75" i="2"/>
  <c r="AJ65" i="2"/>
  <c r="B81" i="12"/>
  <c r="E80" i="12"/>
  <c r="D80" i="12"/>
  <c r="G80" i="12"/>
  <c r="F80" i="12"/>
  <c r="D64" i="12"/>
  <c r="B65" i="12"/>
  <c r="F64" i="12"/>
  <c r="G64" i="12"/>
  <c r="E64" i="12"/>
  <c r="X55" i="6"/>
  <c r="X21" i="6"/>
  <c r="X39" i="6"/>
  <c r="AH84" i="9"/>
  <c r="D72" i="12"/>
  <c r="F72" i="12"/>
  <c r="B73" i="12"/>
  <c r="G72" i="12"/>
  <c r="E72" i="12"/>
  <c r="G104" i="12"/>
  <c r="F104" i="12"/>
  <c r="E104" i="12"/>
  <c r="B105" i="12"/>
  <c r="D104" i="12"/>
  <c r="Y84" i="9"/>
  <c r="B49" i="12"/>
  <c r="E48" i="12"/>
  <c r="F48" i="12"/>
  <c r="D48" i="12"/>
  <c r="G48" i="12"/>
  <c r="B89" i="12"/>
  <c r="F88" i="12"/>
  <c r="G88" i="12"/>
  <c r="D88" i="12"/>
  <c r="E88" i="12"/>
  <c r="B57" i="12"/>
  <c r="E56" i="12"/>
  <c r="F56" i="12"/>
  <c r="G56" i="12"/>
  <c r="D56" i="12"/>
  <c r="B97" i="12"/>
  <c r="F96" i="12"/>
  <c r="G96" i="12"/>
  <c r="D96" i="12"/>
  <c r="E96" i="12"/>
  <c r="B41" i="12"/>
  <c r="F40" i="12"/>
  <c r="D40" i="12"/>
  <c r="G40" i="12"/>
  <c r="E40" i="12"/>
  <c r="G499" i="12"/>
  <c r="G501" i="12"/>
  <c r="G496" i="12"/>
  <c r="G500" i="12"/>
  <c r="G497" i="12"/>
  <c r="G502" i="12"/>
  <c r="G498" i="12"/>
  <c r="F499" i="12"/>
  <c r="F502" i="12"/>
  <c r="F500" i="12"/>
  <c r="F498" i="12"/>
  <c r="F501" i="12"/>
  <c r="F496" i="12"/>
  <c r="F497" i="12"/>
  <c r="D501" i="12"/>
  <c r="D502" i="12"/>
  <c r="D498" i="12"/>
  <c r="D500" i="12"/>
  <c r="D496" i="12"/>
  <c r="D497" i="12"/>
  <c r="D499" i="12"/>
  <c r="E496" i="12"/>
  <c r="E499" i="12"/>
  <c r="E501" i="12"/>
  <c r="E500" i="12"/>
  <c r="E502" i="12"/>
  <c r="E497" i="12"/>
  <c r="E498" i="12"/>
  <c r="F84" i="9"/>
  <c r="I84" i="9"/>
  <c r="D84" i="9"/>
  <c r="R84" i="9"/>
  <c r="G84" i="9"/>
  <c r="AB84" i="9"/>
  <c r="H84" i="9"/>
  <c r="E84" i="9"/>
  <c r="J84" i="9"/>
  <c r="X84" i="9"/>
  <c r="W84" i="9"/>
  <c r="T84" i="9"/>
  <c r="AD84" i="9"/>
  <c r="AE84" i="9"/>
  <c r="L84" i="9"/>
  <c r="AH211" i="9"/>
  <c r="I298" i="9"/>
  <c r="X211" i="9"/>
  <c r="AF180" i="9"/>
  <c r="P180" i="9"/>
  <c r="S180" i="9"/>
  <c r="AD180" i="9"/>
  <c r="N298" i="9"/>
  <c r="AH298" i="9"/>
  <c r="S330" i="9"/>
  <c r="L180" i="9"/>
  <c r="Q180" i="9"/>
  <c r="AH180" i="9"/>
  <c r="E180" i="9"/>
  <c r="T180" i="9"/>
  <c r="D211" i="9"/>
  <c r="S298" i="9"/>
  <c r="X298" i="9"/>
  <c r="D330" i="9"/>
  <c r="X180" i="9"/>
  <c r="M180" i="9"/>
  <c r="W180" i="9"/>
  <c r="AE180" i="9"/>
  <c r="AC180" i="9"/>
  <c r="AC211" i="9"/>
  <c r="D298" i="9"/>
  <c r="I330" i="9"/>
  <c r="F180" i="9"/>
  <c r="J180" i="9"/>
  <c r="O180" i="9"/>
  <c r="H180" i="9"/>
  <c r="AB180" i="9"/>
  <c r="AH330" i="9"/>
  <c r="N211" i="9"/>
  <c r="AC330" i="9"/>
  <c r="AC298" i="9"/>
  <c r="G180" i="9"/>
  <c r="R180" i="9"/>
  <c r="K180" i="9"/>
  <c r="U180" i="9"/>
  <c r="N330" i="9"/>
  <c r="V180" i="9"/>
  <c r="AA180" i="9"/>
  <c r="I211" i="9"/>
  <c r="AG180" i="9"/>
  <c r="S211" i="9"/>
  <c r="X330" i="9"/>
  <c r="Y180" i="9"/>
  <c r="N180" i="9"/>
  <c r="I180" i="9"/>
  <c r="D180" i="9"/>
  <c r="Z180" i="9"/>
  <c r="J330" i="9"/>
  <c r="E211" i="9"/>
  <c r="T330" i="9"/>
  <c r="Y211" i="9"/>
  <c r="AB330" i="9"/>
  <c r="AG330" i="9"/>
  <c r="M298" i="9"/>
  <c r="W298" i="9"/>
  <c r="T298" i="9"/>
  <c r="AD211" i="9"/>
  <c r="G298" i="9"/>
  <c r="L211" i="9"/>
  <c r="E298" i="9"/>
  <c r="AA330" i="9"/>
  <c r="Z330" i="9"/>
  <c r="AD330" i="9"/>
  <c r="M211" i="9"/>
  <c r="V330" i="9"/>
  <c r="L330" i="9"/>
  <c r="AF298" i="9"/>
  <c r="R211" i="9"/>
  <c r="L298" i="9"/>
  <c r="U211" i="9"/>
  <c r="V298" i="9"/>
  <c r="J211" i="9"/>
  <c r="F298" i="9"/>
  <c r="AA298" i="9"/>
  <c r="AB298" i="9"/>
  <c r="W330" i="9"/>
  <c r="O211" i="9"/>
  <c r="Q298" i="9"/>
  <c r="Z211" i="9"/>
  <c r="Y298" i="9"/>
  <c r="P211" i="9"/>
  <c r="K298" i="9"/>
  <c r="AE298" i="9"/>
  <c r="AD298" i="9"/>
  <c r="M330" i="9"/>
  <c r="P298" i="9"/>
  <c r="H298" i="9"/>
  <c r="H330" i="9"/>
  <c r="F330" i="9"/>
  <c r="AA211" i="9"/>
  <c r="T211" i="9"/>
  <c r="R330" i="9"/>
  <c r="Q330" i="9"/>
  <c r="Y330" i="9"/>
  <c r="K211" i="9"/>
  <c r="AG211" i="9"/>
  <c r="V211" i="9"/>
  <c r="W211" i="9"/>
  <c r="AG298" i="9"/>
  <c r="K330" i="9"/>
  <c r="AE330" i="9"/>
  <c r="Q211" i="9"/>
  <c r="E330" i="9"/>
  <c r="P330" i="9"/>
  <c r="U330" i="9"/>
  <c r="G330" i="9"/>
  <c r="AB211" i="9"/>
  <c r="U298" i="9"/>
  <c r="H211" i="9"/>
  <c r="O298" i="9"/>
  <c r="J298" i="9"/>
  <c r="R298" i="9"/>
  <c r="AF330" i="9"/>
  <c r="AE211" i="9"/>
  <c r="AF211" i="9"/>
  <c r="F211" i="9"/>
  <c r="G211" i="9"/>
  <c r="Z298" i="9"/>
  <c r="O330" i="9"/>
  <c r="K84" i="9"/>
  <c r="AF84" i="9"/>
  <c r="Z84" i="9"/>
  <c r="N84" i="9"/>
  <c r="P84" i="9"/>
  <c r="O16" i="2"/>
  <c r="Y16" i="2"/>
  <c r="W16" i="2"/>
  <c r="T16" i="2"/>
  <c r="H16" i="2"/>
  <c r="J16" i="2"/>
  <c r="S16" i="2"/>
  <c r="A17" i="2"/>
  <c r="S17" i="2" s="1"/>
  <c r="P16" i="2"/>
  <c r="R16" i="2"/>
  <c r="AA16" i="2"/>
  <c r="C5" i="2"/>
  <c r="Z74" i="9"/>
  <c r="T74" i="9"/>
  <c r="AB74" i="9"/>
  <c r="S74" i="9"/>
  <c r="AF74" i="9"/>
  <c r="X74" i="9"/>
  <c r="X2" i="6"/>
  <c r="A88" i="2"/>
  <c r="AC76" i="2"/>
  <c r="U76" i="2"/>
  <c r="M76" i="2"/>
  <c r="E76" i="2"/>
  <c r="A77" i="2"/>
  <c r="AB76" i="2"/>
  <c r="T76" i="2"/>
  <c r="L76" i="2"/>
  <c r="AE76" i="2"/>
  <c r="O76" i="2"/>
  <c r="AI76" i="2"/>
  <c r="AA76" i="2"/>
  <c r="S76" i="2"/>
  <c r="K76" i="2"/>
  <c r="AH76" i="2"/>
  <c r="Z76" i="2"/>
  <c r="R76" i="2"/>
  <c r="J76" i="2"/>
  <c r="AG76" i="2"/>
  <c r="Y76" i="2"/>
  <c r="Q76" i="2"/>
  <c r="I76" i="2"/>
  <c r="AF76" i="2"/>
  <c r="X76" i="2"/>
  <c r="P76" i="2"/>
  <c r="H76" i="2"/>
  <c r="W76" i="2"/>
  <c r="G76" i="2"/>
  <c r="AD76" i="2"/>
  <c r="V76" i="2"/>
  <c r="N76" i="2"/>
  <c r="F76" i="2"/>
  <c r="AC66" i="2"/>
  <c r="U66" i="2"/>
  <c r="M66" i="2"/>
  <c r="E66" i="2"/>
  <c r="R66" i="2"/>
  <c r="A67" i="2"/>
  <c r="AB66" i="2"/>
  <c r="T66" i="2"/>
  <c r="L66" i="2"/>
  <c r="AE66" i="2"/>
  <c r="O66" i="2"/>
  <c r="AI66" i="2"/>
  <c r="AA66" i="2"/>
  <c r="S66" i="2"/>
  <c r="K66" i="2"/>
  <c r="AH66" i="2"/>
  <c r="Z66" i="2"/>
  <c r="W66" i="2"/>
  <c r="G66" i="2"/>
  <c r="AG66" i="2"/>
  <c r="Y66" i="2"/>
  <c r="Q66" i="2"/>
  <c r="I66" i="2"/>
  <c r="AF66" i="2"/>
  <c r="X66" i="2"/>
  <c r="P66" i="2"/>
  <c r="H66" i="2"/>
  <c r="AD66" i="2"/>
  <c r="V66" i="2"/>
  <c r="N66" i="2"/>
  <c r="F66" i="2"/>
  <c r="J66" i="2"/>
  <c r="AC56" i="2"/>
  <c r="U56" i="2"/>
  <c r="M56" i="2"/>
  <c r="E56" i="2"/>
  <c r="A57" i="2"/>
  <c r="AB56" i="2"/>
  <c r="T56" i="2"/>
  <c r="L56" i="2"/>
  <c r="AI56" i="2"/>
  <c r="AA56" i="2"/>
  <c r="S56" i="2"/>
  <c r="K56" i="2"/>
  <c r="AH56" i="2"/>
  <c r="Z56" i="2"/>
  <c r="R56" i="2"/>
  <c r="J56" i="2"/>
  <c r="AG56" i="2"/>
  <c r="Y56" i="2"/>
  <c r="Q56" i="2"/>
  <c r="I56" i="2"/>
  <c r="AF56" i="2"/>
  <c r="X56" i="2"/>
  <c r="P56" i="2"/>
  <c r="H56" i="2"/>
  <c r="AE56" i="2"/>
  <c r="W56" i="2"/>
  <c r="O56" i="2"/>
  <c r="G56" i="2"/>
  <c r="AD56" i="2"/>
  <c r="V56" i="2"/>
  <c r="N56" i="2"/>
  <c r="F56" i="2"/>
  <c r="AC46" i="2"/>
  <c r="U46" i="2"/>
  <c r="M46" i="2"/>
  <c r="E46" i="2"/>
  <c r="A47" i="2"/>
  <c r="AB46" i="2"/>
  <c r="T46" i="2"/>
  <c r="L46" i="2"/>
  <c r="Y46" i="2"/>
  <c r="AI46" i="2"/>
  <c r="AA46" i="2"/>
  <c r="S46" i="2"/>
  <c r="K46" i="2"/>
  <c r="Q46" i="2"/>
  <c r="AH46" i="2"/>
  <c r="Z46" i="2"/>
  <c r="R46" i="2"/>
  <c r="J46" i="2"/>
  <c r="I46" i="2"/>
  <c r="AF46" i="2"/>
  <c r="X46" i="2"/>
  <c r="P46" i="2"/>
  <c r="H46" i="2"/>
  <c r="AE46" i="2"/>
  <c r="W46" i="2"/>
  <c r="O46" i="2"/>
  <c r="G46" i="2"/>
  <c r="AD46" i="2"/>
  <c r="V46" i="2"/>
  <c r="N46" i="2"/>
  <c r="F46" i="2"/>
  <c r="AG46" i="2"/>
  <c r="AC36" i="2"/>
  <c r="U36" i="2"/>
  <c r="M36" i="2"/>
  <c r="E36" i="2"/>
  <c r="A37" i="2"/>
  <c r="AB36" i="2"/>
  <c r="T36" i="2"/>
  <c r="L36" i="2"/>
  <c r="O36" i="2"/>
  <c r="AI36" i="2"/>
  <c r="AA36" i="2"/>
  <c r="S36" i="2"/>
  <c r="K36" i="2"/>
  <c r="G36" i="2"/>
  <c r="AH36" i="2"/>
  <c r="Z36" i="2"/>
  <c r="R36" i="2"/>
  <c r="J36" i="2"/>
  <c r="W36" i="2"/>
  <c r="AG36" i="2"/>
  <c r="Y36" i="2"/>
  <c r="Q36" i="2"/>
  <c r="I36" i="2"/>
  <c r="AF36" i="2"/>
  <c r="X36" i="2"/>
  <c r="P36" i="2"/>
  <c r="H36" i="2"/>
  <c r="AE36" i="2"/>
  <c r="AD36" i="2"/>
  <c r="V36" i="2"/>
  <c r="N36" i="2"/>
  <c r="F36" i="2"/>
  <c r="AI27" i="2"/>
  <c r="AA27" i="2"/>
  <c r="S27" i="2"/>
  <c r="K27" i="2"/>
  <c r="W27" i="2"/>
  <c r="G27" i="2"/>
  <c r="A28" i="2"/>
  <c r="AB27" i="2"/>
  <c r="L27" i="2"/>
  <c r="AH27" i="2"/>
  <c r="Z27" i="2"/>
  <c r="R27" i="2"/>
  <c r="J27" i="2"/>
  <c r="AG27" i="2"/>
  <c r="Y27" i="2"/>
  <c r="Q27" i="2"/>
  <c r="I27" i="2"/>
  <c r="AF27" i="2"/>
  <c r="X27" i="2"/>
  <c r="P27" i="2"/>
  <c r="H27" i="2"/>
  <c r="AE27" i="2"/>
  <c r="O27" i="2"/>
  <c r="T27" i="2"/>
  <c r="AD27" i="2"/>
  <c r="V27" i="2"/>
  <c r="N27" i="2"/>
  <c r="F27" i="2"/>
  <c r="AC27" i="2"/>
  <c r="U27" i="2"/>
  <c r="M27" i="2"/>
  <c r="E27" i="2"/>
  <c r="AH17" i="2"/>
  <c r="Z17" i="2"/>
  <c r="AG17" i="2"/>
  <c r="Y17" i="2"/>
  <c r="P17" i="2"/>
  <c r="H17" i="2"/>
  <c r="N17" i="2"/>
  <c r="F17" i="2"/>
  <c r="V75" i="9" l="1"/>
  <c r="AG75" i="9"/>
  <c r="AJ87" i="2"/>
  <c r="AJ10" i="2"/>
  <c r="M11" i="2"/>
  <c r="N11" i="2"/>
  <c r="AG11" i="2"/>
  <c r="W11" i="2"/>
  <c r="T11" i="2"/>
  <c r="S11" i="2"/>
  <c r="R11" i="2"/>
  <c r="AC11" i="2"/>
  <c r="O11" i="2"/>
  <c r="Y11" i="2"/>
  <c r="J11" i="2"/>
  <c r="AF11" i="2"/>
  <c r="U11" i="2"/>
  <c r="E11" i="2"/>
  <c r="AE11" i="2"/>
  <c r="I11" i="2"/>
  <c r="X11" i="2"/>
  <c r="G11" i="2"/>
  <c r="AB11" i="2"/>
  <c r="AA11" i="2"/>
  <c r="P11" i="2"/>
  <c r="V11" i="2"/>
  <c r="K11" i="2"/>
  <c r="H11" i="2"/>
  <c r="Z11" i="2"/>
  <c r="AD11" i="2"/>
  <c r="F11" i="2"/>
  <c r="AI11" i="2"/>
  <c r="L11" i="2"/>
  <c r="Q11" i="2"/>
  <c r="AH11" i="2"/>
  <c r="N88" i="2"/>
  <c r="V88" i="2"/>
  <c r="AD88" i="2"/>
  <c r="F88" i="2"/>
  <c r="T88" i="2"/>
  <c r="O88" i="2"/>
  <c r="W88" i="2"/>
  <c r="AE88" i="2"/>
  <c r="L88" i="2"/>
  <c r="AB88" i="2"/>
  <c r="M88" i="2"/>
  <c r="AC88" i="2"/>
  <c r="P88" i="2"/>
  <c r="X88" i="2"/>
  <c r="AF88" i="2"/>
  <c r="G88" i="2"/>
  <c r="E88" i="2"/>
  <c r="I88" i="2"/>
  <c r="Q88" i="2"/>
  <c r="Y88" i="2"/>
  <c r="AG88" i="2"/>
  <c r="H88" i="2"/>
  <c r="U88" i="2"/>
  <c r="J88" i="2"/>
  <c r="R88" i="2"/>
  <c r="Z88" i="2"/>
  <c r="AH88" i="2"/>
  <c r="K88" i="2"/>
  <c r="S88" i="2"/>
  <c r="AA88" i="2"/>
  <c r="AI88" i="2"/>
  <c r="AJ16" i="2"/>
  <c r="AJ27" i="2"/>
  <c r="AJ36" i="2"/>
  <c r="AJ46" i="2"/>
  <c r="AJ56" i="2"/>
  <c r="AJ66" i="2"/>
  <c r="AJ76" i="2"/>
  <c r="B82" i="12"/>
  <c r="G81" i="12"/>
  <c r="D81" i="12"/>
  <c r="E81" i="12"/>
  <c r="F81" i="12"/>
  <c r="AA75" i="9"/>
  <c r="B42" i="12"/>
  <c r="F41" i="12"/>
  <c r="G41" i="12"/>
  <c r="D41" i="12"/>
  <c r="E41" i="12"/>
  <c r="E65" i="12"/>
  <c r="D65" i="12"/>
  <c r="B66" i="12"/>
  <c r="F65" i="12"/>
  <c r="G65" i="12"/>
  <c r="V17" i="2"/>
  <c r="X17" i="2"/>
  <c r="L17" i="2"/>
  <c r="K17" i="2"/>
  <c r="G17" i="2"/>
  <c r="E17" i="2"/>
  <c r="AB17" i="2"/>
  <c r="AA17" i="2"/>
  <c r="O17" i="2"/>
  <c r="U17" i="2"/>
  <c r="A18" i="2"/>
  <c r="AI17" i="2"/>
  <c r="L75" i="9"/>
  <c r="B74" i="12"/>
  <c r="E73" i="12"/>
  <c r="F73" i="12"/>
  <c r="G73" i="12"/>
  <c r="D73" i="12"/>
  <c r="E97" i="12"/>
  <c r="G97" i="12"/>
  <c r="F97" i="12"/>
  <c r="D97" i="12"/>
  <c r="B98" i="12"/>
  <c r="B58" i="12"/>
  <c r="E57" i="12"/>
  <c r="F57" i="12"/>
  <c r="D57" i="12"/>
  <c r="G57" i="12"/>
  <c r="M17" i="2"/>
  <c r="W17" i="2"/>
  <c r="I17" i="2"/>
  <c r="J17" i="2"/>
  <c r="AC17" i="2"/>
  <c r="AE17" i="2"/>
  <c r="Q17" i="2"/>
  <c r="R17" i="2"/>
  <c r="E105" i="12"/>
  <c r="D105" i="12"/>
  <c r="F105" i="12"/>
  <c r="G105" i="12"/>
  <c r="B106" i="12"/>
  <c r="AC75" i="9"/>
  <c r="S75" i="9"/>
  <c r="G89" i="12"/>
  <c r="D89" i="12"/>
  <c r="B90" i="12"/>
  <c r="E89" i="12"/>
  <c r="F89" i="12"/>
  <c r="B50" i="12"/>
  <c r="G49" i="12"/>
  <c r="D49" i="12"/>
  <c r="F49" i="12"/>
  <c r="E49" i="12"/>
  <c r="AD17" i="2"/>
  <c r="AF17" i="2"/>
  <c r="T17" i="2"/>
  <c r="Y85" i="9"/>
  <c r="I496" i="12"/>
  <c r="K496" i="12"/>
  <c r="L496" i="12"/>
  <c r="J496" i="12"/>
  <c r="F75" i="9"/>
  <c r="G75" i="9"/>
  <c r="D75" i="9"/>
  <c r="M75" i="9"/>
  <c r="AE85" i="9"/>
  <c r="R85" i="9"/>
  <c r="H75" i="9"/>
  <c r="P75" i="9"/>
  <c r="Q75" i="9"/>
  <c r="AE75" i="9"/>
  <c r="AH75" i="9"/>
  <c r="W85" i="9"/>
  <c r="AB75" i="9"/>
  <c r="K75" i="9"/>
  <c r="R75" i="9"/>
  <c r="U75" i="9"/>
  <c r="T75" i="9"/>
  <c r="AF75" i="9"/>
  <c r="AD75" i="9"/>
  <c r="Z75" i="9"/>
  <c r="E75" i="9"/>
  <c r="X75" i="9"/>
  <c r="I75" i="9"/>
  <c r="J75" i="9"/>
  <c r="W75" i="9"/>
  <c r="O75" i="9"/>
  <c r="S299" i="9"/>
  <c r="S331" i="9"/>
  <c r="D299" i="9"/>
  <c r="I299" i="9"/>
  <c r="AB191" i="9"/>
  <c r="E191" i="9"/>
  <c r="AH331" i="9"/>
  <c r="AH299" i="9"/>
  <c r="X299" i="9"/>
  <c r="AC331" i="9"/>
  <c r="I191" i="9"/>
  <c r="H191" i="9"/>
  <c r="Y191" i="9"/>
  <c r="M191" i="9"/>
  <c r="L191" i="9"/>
  <c r="N191" i="9"/>
  <c r="I331" i="9"/>
  <c r="T191" i="9"/>
  <c r="AC191" i="9"/>
  <c r="AE191" i="9"/>
  <c r="O191" i="9"/>
  <c r="N331" i="9"/>
  <c r="AC299" i="9"/>
  <c r="Q191" i="9"/>
  <c r="R191" i="9"/>
  <c r="V191" i="9"/>
  <c r="K191" i="9"/>
  <c r="AD191" i="9"/>
  <c r="X331" i="9"/>
  <c r="W191" i="9"/>
  <c r="AF191" i="9"/>
  <c r="AA191" i="9"/>
  <c r="G191" i="9"/>
  <c r="S191" i="9"/>
  <c r="J191" i="9"/>
  <c r="AG191" i="9"/>
  <c r="N299" i="9"/>
  <c r="P191" i="9"/>
  <c r="Z191" i="9"/>
  <c r="X191" i="9"/>
  <c r="U191" i="9"/>
  <c r="D191" i="9"/>
  <c r="D331" i="9"/>
  <c r="F191" i="9"/>
  <c r="AH191" i="9"/>
  <c r="V299" i="9"/>
  <c r="AG331" i="9"/>
  <c r="K331" i="9"/>
  <c r="Y331" i="9"/>
  <c r="J299" i="9"/>
  <c r="Q299" i="9"/>
  <c r="F331" i="9"/>
  <c r="V331" i="9"/>
  <c r="AD299" i="9"/>
  <c r="AF331" i="9"/>
  <c r="P331" i="9"/>
  <c r="P299" i="9"/>
  <c r="Y299" i="9"/>
  <c r="Z331" i="9"/>
  <c r="O299" i="9"/>
  <c r="AF299" i="9"/>
  <c r="H331" i="9"/>
  <c r="M299" i="9"/>
  <c r="G331" i="9"/>
  <c r="E331" i="9"/>
  <c r="T299" i="9"/>
  <c r="AA331" i="9"/>
  <c r="M331" i="9"/>
  <c r="AE299" i="9"/>
  <c r="O331" i="9"/>
  <c r="AB299" i="9"/>
  <c r="U331" i="9"/>
  <c r="L331" i="9"/>
  <c r="U299" i="9"/>
  <c r="Q331" i="9"/>
  <c r="G299" i="9"/>
  <c r="F299" i="9"/>
  <c r="T331" i="9"/>
  <c r="E299" i="9"/>
  <c r="R299" i="9"/>
  <c r="Z299" i="9"/>
  <c r="H299" i="9"/>
  <c r="W299" i="9"/>
  <c r="W331" i="9"/>
  <c r="AB331" i="9"/>
  <c r="R331" i="9"/>
  <c r="J331" i="9"/>
  <c r="AD331" i="9"/>
  <c r="K299" i="9"/>
  <c r="L299" i="9"/>
  <c r="AG299" i="9"/>
  <c r="AE331" i="9"/>
  <c r="AA299" i="9"/>
  <c r="E117" i="9"/>
  <c r="Z117" i="9"/>
  <c r="AA117" i="9"/>
  <c r="M117" i="9"/>
  <c r="AH117" i="9"/>
  <c r="X117" i="9"/>
  <c r="P117" i="9"/>
  <c r="Q117" i="9"/>
  <c r="I117" i="9"/>
  <c r="L117" i="9"/>
  <c r="R117" i="9"/>
  <c r="AF117" i="9"/>
  <c r="V117" i="9"/>
  <c r="J117" i="9"/>
  <c r="AD117" i="9"/>
  <c r="U117" i="9"/>
  <c r="K117" i="9"/>
  <c r="T117" i="9"/>
  <c r="O117" i="9"/>
  <c r="F117" i="9"/>
  <c r="G117" i="9"/>
  <c r="W117" i="9"/>
  <c r="AB117" i="9"/>
  <c r="AG117" i="9"/>
  <c r="Y117" i="9"/>
  <c r="AE117" i="9"/>
  <c r="H117" i="9"/>
  <c r="S117" i="9"/>
  <c r="AC117" i="9"/>
  <c r="D117" i="9"/>
  <c r="N117" i="9"/>
  <c r="Y75" i="9"/>
  <c r="N75" i="9"/>
  <c r="D74" i="9"/>
  <c r="D85" i="9"/>
  <c r="Q74" i="9"/>
  <c r="V74" i="9"/>
  <c r="J85" i="9"/>
  <c r="H74" i="9"/>
  <c r="P74" i="9"/>
  <c r="M85" i="9"/>
  <c r="AA85" i="9"/>
  <c r="AC74" i="9"/>
  <c r="X85" i="9"/>
  <c r="I74" i="9"/>
  <c r="O85" i="9"/>
  <c r="G85" i="9"/>
  <c r="L74" i="9"/>
  <c r="V85" i="9"/>
  <c r="N85" i="9"/>
  <c r="K74" i="9"/>
  <c r="E85" i="9"/>
  <c r="S85" i="9"/>
  <c r="R74" i="9"/>
  <c r="K85" i="9"/>
  <c r="N74" i="9"/>
  <c r="U85" i="9"/>
  <c r="AG85" i="9"/>
  <c r="AE74" i="9"/>
  <c r="J74" i="9"/>
  <c r="AH85" i="9"/>
  <c r="AH74" i="9"/>
  <c r="AD74" i="9"/>
  <c r="H85" i="9"/>
  <c r="AD85" i="9"/>
  <c r="F74" i="9"/>
  <c r="U74" i="9"/>
  <c r="AG74" i="9"/>
  <c r="G74" i="9"/>
  <c r="W74" i="9"/>
  <c r="P85" i="9"/>
  <c r="Z85" i="9"/>
  <c r="O74" i="9"/>
  <c r="C6" i="2"/>
  <c r="AB85" i="9"/>
  <c r="F85" i="9"/>
  <c r="Q85" i="9"/>
  <c r="AA74" i="9"/>
  <c r="L85" i="9"/>
  <c r="AC85" i="9"/>
  <c r="T85" i="9"/>
  <c r="AF85" i="9"/>
  <c r="I85" i="9"/>
  <c r="E74" i="9"/>
  <c r="M74" i="9"/>
  <c r="Y74" i="9"/>
  <c r="A89" i="2"/>
  <c r="AI77" i="2"/>
  <c r="AA77" i="2"/>
  <c r="S77" i="2"/>
  <c r="K77" i="2"/>
  <c r="AH77" i="2"/>
  <c r="Z77" i="2"/>
  <c r="R77" i="2"/>
  <c r="J77" i="2"/>
  <c r="AC77" i="2"/>
  <c r="M77" i="2"/>
  <c r="AG77" i="2"/>
  <c r="Y77" i="2"/>
  <c r="Q77" i="2"/>
  <c r="I77" i="2"/>
  <c r="AF77" i="2"/>
  <c r="X77" i="2"/>
  <c r="P77" i="2"/>
  <c r="H77" i="2"/>
  <c r="AE77" i="2"/>
  <c r="W77" i="2"/>
  <c r="O77" i="2"/>
  <c r="G77" i="2"/>
  <c r="AD77" i="2"/>
  <c r="V77" i="2"/>
  <c r="N77" i="2"/>
  <c r="F77" i="2"/>
  <c r="U77" i="2"/>
  <c r="E77" i="2"/>
  <c r="A78" i="2"/>
  <c r="AB77" i="2"/>
  <c r="T77" i="2"/>
  <c r="L77" i="2"/>
  <c r="AI67" i="2"/>
  <c r="AA67" i="2"/>
  <c r="S67" i="2"/>
  <c r="K67" i="2"/>
  <c r="P67" i="2"/>
  <c r="AH67" i="2"/>
  <c r="Z67" i="2"/>
  <c r="R67" i="2"/>
  <c r="J67" i="2"/>
  <c r="AC67" i="2"/>
  <c r="M67" i="2"/>
  <c r="AG67" i="2"/>
  <c r="Y67" i="2"/>
  <c r="Q67" i="2"/>
  <c r="I67" i="2"/>
  <c r="AF67" i="2"/>
  <c r="X67" i="2"/>
  <c r="H67" i="2"/>
  <c r="U67" i="2"/>
  <c r="E67" i="2"/>
  <c r="AE67" i="2"/>
  <c r="W67" i="2"/>
  <c r="O67" i="2"/>
  <c r="G67" i="2"/>
  <c r="AD67" i="2"/>
  <c r="V67" i="2"/>
  <c r="N67" i="2"/>
  <c r="F67" i="2"/>
  <c r="A68" i="2"/>
  <c r="AB67" i="2"/>
  <c r="T67" i="2"/>
  <c r="L67" i="2"/>
  <c r="AI57" i="2"/>
  <c r="AA57" i="2"/>
  <c r="S57" i="2"/>
  <c r="K57" i="2"/>
  <c r="AH57" i="2"/>
  <c r="Z57" i="2"/>
  <c r="R57" i="2"/>
  <c r="J57" i="2"/>
  <c r="AG57" i="2"/>
  <c r="Y57" i="2"/>
  <c r="Q57" i="2"/>
  <c r="I57" i="2"/>
  <c r="AF57" i="2"/>
  <c r="X57" i="2"/>
  <c r="P57" i="2"/>
  <c r="H57" i="2"/>
  <c r="AE57" i="2"/>
  <c r="W57" i="2"/>
  <c r="O57" i="2"/>
  <c r="G57" i="2"/>
  <c r="AD57" i="2"/>
  <c r="V57" i="2"/>
  <c r="N57" i="2"/>
  <c r="F57" i="2"/>
  <c r="AC57" i="2"/>
  <c r="U57" i="2"/>
  <c r="M57" i="2"/>
  <c r="E57" i="2"/>
  <c r="A58" i="2"/>
  <c r="AB57" i="2"/>
  <c r="T57" i="2"/>
  <c r="L57" i="2"/>
  <c r="AI47" i="2"/>
  <c r="AA47" i="2"/>
  <c r="S47" i="2"/>
  <c r="K47" i="2"/>
  <c r="G47" i="2"/>
  <c r="AH47" i="2"/>
  <c r="Z47" i="2"/>
  <c r="R47" i="2"/>
  <c r="J47" i="2"/>
  <c r="AE47" i="2"/>
  <c r="AG47" i="2"/>
  <c r="Y47" i="2"/>
  <c r="Q47" i="2"/>
  <c r="I47" i="2"/>
  <c r="AF47" i="2"/>
  <c r="X47" i="2"/>
  <c r="P47" i="2"/>
  <c r="H47" i="2"/>
  <c r="O47" i="2"/>
  <c r="AD47" i="2"/>
  <c r="V47" i="2"/>
  <c r="N47" i="2"/>
  <c r="F47" i="2"/>
  <c r="AC47" i="2"/>
  <c r="U47" i="2"/>
  <c r="M47" i="2"/>
  <c r="E47" i="2"/>
  <c r="A48" i="2"/>
  <c r="AB47" i="2"/>
  <c r="T47" i="2"/>
  <c r="L47" i="2"/>
  <c r="W47" i="2"/>
  <c r="AI37" i="2"/>
  <c r="AA37" i="2"/>
  <c r="S37" i="2"/>
  <c r="K37" i="2"/>
  <c r="AH37" i="2"/>
  <c r="Z37" i="2"/>
  <c r="R37" i="2"/>
  <c r="J37" i="2"/>
  <c r="AC37" i="2"/>
  <c r="E37" i="2"/>
  <c r="AG37" i="2"/>
  <c r="Y37" i="2"/>
  <c r="Q37" i="2"/>
  <c r="I37" i="2"/>
  <c r="M37" i="2"/>
  <c r="AF37" i="2"/>
  <c r="X37" i="2"/>
  <c r="P37" i="2"/>
  <c r="H37" i="2"/>
  <c r="AE37" i="2"/>
  <c r="W37" i="2"/>
  <c r="O37" i="2"/>
  <c r="G37" i="2"/>
  <c r="AD37" i="2"/>
  <c r="V37" i="2"/>
  <c r="N37" i="2"/>
  <c r="F37" i="2"/>
  <c r="U37" i="2"/>
  <c r="A38" i="2"/>
  <c r="AB37" i="2"/>
  <c r="T37" i="2"/>
  <c r="L37" i="2"/>
  <c r="AG28" i="2"/>
  <c r="Y28" i="2"/>
  <c r="Q28" i="2"/>
  <c r="I28" i="2"/>
  <c r="AC28" i="2"/>
  <c r="E28" i="2"/>
  <c r="AH28" i="2"/>
  <c r="R28" i="2"/>
  <c r="AF28" i="2"/>
  <c r="X28" i="2"/>
  <c r="P28" i="2"/>
  <c r="H28" i="2"/>
  <c r="AE28" i="2"/>
  <c r="W28" i="2"/>
  <c r="O28" i="2"/>
  <c r="G28" i="2"/>
  <c r="AD28" i="2"/>
  <c r="V28" i="2"/>
  <c r="N28" i="2"/>
  <c r="F28" i="2"/>
  <c r="U28" i="2"/>
  <c r="M28" i="2"/>
  <c r="Z28" i="2"/>
  <c r="J28" i="2"/>
  <c r="A29" i="2"/>
  <c r="AB28" i="2"/>
  <c r="T28" i="2"/>
  <c r="L28" i="2"/>
  <c r="AA28" i="2"/>
  <c r="AI28" i="2"/>
  <c r="S28" i="2"/>
  <c r="K28" i="2"/>
  <c r="AG18" i="2"/>
  <c r="Y18" i="2"/>
  <c r="Q18" i="2"/>
  <c r="I18" i="2"/>
  <c r="AF18" i="2"/>
  <c r="X18" i="2"/>
  <c r="P18" i="2"/>
  <c r="H18" i="2"/>
  <c r="AH18" i="2"/>
  <c r="Z18" i="2"/>
  <c r="R18" i="2"/>
  <c r="J18" i="2"/>
  <c r="AE18" i="2"/>
  <c r="W18" i="2"/>
  <c r="O18" i="2"/>
  <c r="G18" i="2"/>
  <c r="AI18" i="2"/>
  <c r="S18" i="2"/>
  <c r="AD18" i="2"/>
  <c r="V18" i="2"/>
  <c r="N18" i="2"/>
  <c r="F18" i="2"/>
  <c r="AC18" i="2"/>
  <c r="U18" i="2"/>
  <c r="M18" i="2"/>
  <c r="E18" i="2"/>
  <c r="A19" i="2"/>
  <c r="AB18" i="2"/>
  <c r="T18" i="2"/>
  <c r="L18" i="2"/>
  <c r="AA18" i="2"/>
  <c r="K18" i="2"/>
  <c r="R118" i="9" l="1"/>
  <c r="E118" i="9"/>
  <c r="AJ11" i="2"/>
  <c r="K89" i="2"/>
  <c r="S89" i="2"/>
  <c r="AA89" i="2"/>
  <c r="AI89" i="2"/>
  <c r="I89" i="2"/>
  <c r="Y89" i="2"/>
  <c r="L89" i="2"/>
  <c r="T89" i="2"/>
  <c r="AB89" i="2"/>
  <c r="Q89" i="2"/>
  <c r="AG89" i="2"/>
  <c r="H89" i="2"/>
  <c r="J89" i="2"/>
  <c r="Z89" i="2"/>
  <c r="M89" i="2"/>
  <c r="U89" i="2"/>
  <c r="AC89" i="2"/>
  <c r="F89" i="2"/>
  <c r="N89" i="2"/>
  <c r="V89" i="2"/>
  <c r="AD89" i="2"/>
  <c r="E89" i="2"/>
  <c r="AH89" i="2"/>
  <c r="O89" i="2"/>
  <c r="W89" i="2"/>
  <c r="AE89" i="2"/>
  <c r="P89" i="2"/>
  <c r="X89" i="2"/>
  <c r="AF89" i="2"/>
  <c r="G89" i="2"/>
  <c r="R89" i="2"/>
  <c r="AJ88" i="2"/>
  <c r="AJ28" i="2"/>
  <c r="AJ17" i="2"/>
  <c r="AJ57" i="2"/>
  <c r="AJ67" i="2"/>
  <c r="AJ77" i="2"/>
  <c r="AJ47" i="2"/>
  <c r="AJ18" i="2"/>
  <c r="AJ37" i="2"/>
  <c r="B99" i="12"/>
  <c r="G98" i="12"/>
  <c r="D98" i="12"/>
  <c r="E98" i="12"/>
  <c r="F98" i="12"/>
  <c r="B91" i="12"/>
  <c r="E90" i="12"/>
  <c r="G90" i="12"/>
  <c r="F90" i="12"/>
  <c r="D90" i="12"/>
  <c r="E66" i="12"/>
  <c r="F66" i="12"/>
  <c r="G66" i="12"/>
  <c r="D66" i="12"/>
  <c r="B67" i="12"/>
  <c r="B83" i="12"/>
  <c r="F82" i="12"/>
  <c r="G82" i="12"/>
  <c r="D82" i="12"/>
  <c r="E82" i="12"/>
  <c r="AD118" i="9"/>
  <c r="B43" i="12"/>
  <c r="E42" i="12"/>
  <c r="D42" i="12"/>
  <c r="G42" i="12"/>
  <c r="F42" i="12"/>
  <c r="E106" i="12"/>
  <c r="F106" i="12"/>
  <c r="G106" i="12"/>
  <c r="B107" i="12"/>
  <c r="D106" i="12"/>
  <c r="B51" i="12"/>
  <c r="F50" i="12"/>
  <c r="E50" i="12"/>
  <c r="G50" i="12"/>
  <c r="D50" i="12"/>
  <c r="B59" i="12"/>
  <c r="G58" i="12"/>
  <c r="F58" i="12"/>
  <c r="E58" i="12"/>
  <c r="D58" i="12"/>
  <c r="B75" i="12"/>
  <c r="E74" i="12"/>
  <c r="G74" i="12"/>
  <c r="F74" i="12"/>
  <c r="D74" i="12"/>
  <c r="M118" i="9"/>
  <c r="Q118" i="9"/>
  <c r="AC118" i="9"/>
  <c r="I118" i="9"/>
  <c r="AG118" i="9"/>
  <c r="X118" i="9"/>
  <c r="J118" i="9"/>
  <c r="AF118" i="9"/>
  <c r="V118" i="9"/>
  <c r="T118" i="9"/>
  <c r="Y118" i="9"/>
  <c r="AE118" i="9"/>
  <c r="W118" i="9"/>
  <c r="AA118" i="9"/>
  <c r="L118" i="9"/>
  <c r="F118" i="9"/>
  <c r="D118" i="9"/>
  <c r="N118" i="9"/>
  <c r="AH118" i="9"/>
  <c r="D213" i="9"/>
  <c r="X76" i="9"/>
  <c r="W213" i="9"/>
  <c r="S76" i="9"/>
  <c r="U76" i="9"/>
  <c r="G213" i="9"/>
  <c r="D332" i="9"/>
  <c r="X332" i="9"/>
  <c r="Y76" i="9"/>
  <c r="F76" i="9"/>
  <c r="T213" i="9"/>
  <c r="D76" i="9"/>
  <c r="P76" i="9"/>
  <c r="AE213" i="9"/>
  <c r="AD76" i="9"/>
  <c r="L76" i="9"/>
  <c r="N76" i="9"/>
  <c r="AH332" i="9"/>
  <c r="S332" i="9"/>
  <c r="H213" i="9"/>
  <c r="Y213" i="9"/>
  <c r="V213" i="9"/>
  <c r="N213" i="9"/>
  <c r="W76" i="9"/>
  <c r="AC332" i="9"/>
  <c r="P213" i="9"/>
  <c r="Q213" i="9"/>
  <c r="AG213" i="9"/>
  <c r="AH213" i="9"/>
  <c r="AH76" i="9"/>
  <c r="L213" i="9"/>
  <c r="I332" i="9"/>
  <c r="O213" i="9"/>
  <c r="AE76" i="9"/>
  <c r="R213" i="9"/>
  <c r="AF76" i="9"/>
  <c r="AB76" i="9"/>
  <c r="S213" i="9"/>
  <c r="AC76" i="9"/>
  <c r="H76" i="9"/>
  <c r="Z76" i="9"/>
  <c r="F213" i="9"/>
  <c r="I76" i="9"/>
  <c r="V76" i="9"/>
  <c r="G76" i="9"/>
  <c r="N332" i="9"/>
  <c r="AD213" i="9"/>
  <c r="E213" i="9"/>
  <c r="O76" i="9"/>
  <c r="K76" i="9"/>
  <c r="J76" i="9"/>
  <c r="AF213" i="9"/>
  <c r="J213" i="9"/>
  <c r="M76" i="9"/>
  <c r="T76" i="9"/>
  <c r="AA76" i="9"/>
  <c r="AB213" i="9"/>
  <c r="X213" i="9"/>
  <c r="K213" i="9"/>
  <c r="I213" i="9"/>
  <c r="AA213" i="9"/>
  <c r="R76" i="9"/>
  <c r="Q76" i="9"/>
  <c r="U213" i="9"/>
  <c r="AC213" i="9"/>
  <c r="AG76" i="9"/>
  <c r="Z213" i="9"/>
  <c r="M213" i="9"/>
  <c r="E76" i="9"/>
  <c r="R332" i="9"/>
  <c r="L332" i="9"/>
  <c r="AF332" i="9"/>
  <c r="AA332" i="9"/>
  <c r="M332" i="9"/>
  <c r="G332" i="9"/>
  <c r="AB332" i="9"/>
  <c r="V332" i="9"/>
  <c r="P332" i="9"/>
  <c r="J332" i="9"/>
  <c r="U332" i="9"/>
  <c r="H332" i="9"/>
  <c r="AG332" i="9"/>
  <c r="Z332" i="9"/>
  <c r="T332" i="9"/>
  <c r="F332" i="9"/>
  <c r="AD332" i="9"/>
  <c r="Y332" i="9"/>
  <c r="K332" i="9"/>
  <c r="E332" i="9"/>
  <c r="Q332" i="9"/>
  <c r="AE332" i="9"/>
  <c r="W332" i="9"/>
  <c r="O332" i="9"/>
  <c r="O139" i="9"/>
  <c r="W139" i="9"/>
  <c r="AD139" i="9"/>
  <c r="N139" i="9"/>
  <c r="X139" i="9"/>
  <c r="H139" i="9"/>
  <c r="G139" i="9"/>
  <c r="D139" i="9"/>
  <c r="AF139" i="9"/>
  <c r="AG139" i="9"/>
  <c r="P139" i="9"/>
  <c r="AE139" i="9"/>
  <c r="J139" i="9"/>
  <c r="K139" i="9"/>
  <c r="AH139" i="9"/>
  <c r="Q139" i="9"/>
  <c r="AA139" i="9"/>
  <c r="I139" i="9"/>
  <c r="R139" i="9"/>
  <c r="S139" i="9"/>
  <c r="L139" i="9"/>
  <c r="Z139" i="9"/>
  <c r="T139" i="9"/>
  <c r="Y139" i="9"/>
  <c r="M139" i="9"/>
  <c r="E139" i="9"/>
  <c r="AB139" i="9"/>
  <c r="F139" i="9"/>
  <c r="V139" i="9"/>
  <c r="AC139" i="9"/>
  <c r="U139" i="9"/>
  <c r="V86" i="9"/>
  <c r="R86" i="9"/>
  <c r="Y86" i="9"/>
  <c r="F86" i="9"/>
  <c r="W86" i="9"/>
  <c r="AD86" i="9"/>
  <c r="K86" i="9"/>
  <c r="O86" i="9"/>
  <c r="U86" i="9"/>
  <c r="J86" i="9"/>
  <c r="E86" i="9"/>
  <c r="G86" i="9"/>
  <c r="H86" i="9"/>
  <c r="D86" i="9"/>
  <c r="P86" i="9"/>
  <c r="AH86" i="9"/>
  <c r="AG86" i="9"/>
  <c r="L86" i="9"/>
  <c r="AA86" i="9"/>
  <c r="N86" i="9"/>
  <c r="X86" i="9"/>
  <c r="AB86" i="9"/>
  <c r="Z86" i="9"/>
  <c r="M86" i="9"/>
  <c r="AE86" i="9"/>
  <c r="AC86" i="9"/>
  <c r="Q86" i="9"/>
  <c r="AF86" i="9"/>
  <c r="S86" i="9"/>
  <c r="T86" i="9"/>
  <c r="I86" i="9"/>
  <c r="H118" i="9"/>
  <c r="O118" i="9"/>
  <c r="K118" i="9"/>
  <c r="S118" i="9"/>
  <c r="AB118" i="9"/>
  <c r="U118" i="9"/>
  <c r="P118" i="9"/>
  <c r="G118" i="9"/>
  <c r="Z118" i="9"/>
  <c r="C7" i="2"/>
  <c r="T189" i="9"/>
  <c r="V189" i="9"/>
  <c r="AB189" i="9"/>
  <c r="F189" i="9"/>
  <c r="Q189" i="9"/>
  <c r="S189" i="9"/>
  <c r="AG189" i="9"/>
  <c r="L189" i="9"/>
  <c r="AH189" i="9"/>
  <c r="AF189" i="9"/>
  <c r="G189" i="9"/>
  <c r="AA189" i="9"/>
  <c r="O189" i="9"/>
  <c r="W189" i="9"/>
  <c r="I189" i="9"/>
  <c r="E189" i="9"/>
  <c r="AD189" i="9"/>
  <c r="J189" i="9"/>
  <c r="N189" i="9"/>
  <c r="Y189" i="9"/>
  <c r="R189" i="9"/>
  <c r="X189" i="9"/>
  <c r="D189" i="9"/>
  <c r="U189" i="9"/>
  <c r="H189" i="9"/>
  <c r="M189" i="9"/>
  <c r="AE189" i="9"/>
  <c r="Z189" i="9"/>
  <c r="AC189" i="9"/>
  <c r="P189" i="9"/>
  <c r="K189" i="9"/>
  <c r="R83" i="9"/>
  <c r="T83" i="9"/>
  <c r="AD83" i="9"/>
  <c r="X83" i="9"/>
  <c r="J83" i="9"/>
  <c r="D72" i="9"/>
  <c r="V72" i="9"/>
  <c r="X72" i="9"/>
  <c r="J72" i="9"/>
  <c r="G83" i="9"/>
  <c r="T72" i="9"/>
  <c r="AD72" i="9"/>
  <c r="AF72" i="9"/>
  <c r="R72" i="9"/>
  <c r="E83" i="9"/>
  <c r="O83" i="9"/>
  <c r="U83" i="9"/>
  <c r="W83" i="9"/>
  <c r="AB83" i="9"/>
  <c r="AH83" i="9"/>
  <c r="M72" i="9"/>
  <c r="O72" i="9"/>
  <c r="AB72" i="9"/>
  <c r="AH72" i="9"/>
  <c r="A90" i="2"/>
  <c r="AG78" i="2"/>
  <c r="Y78" i="2"/>
  <c r="Q78" i="2"/>
  <c r="I78" i="2"/>
  <c r="AF78" i="2"/>
  <c r="X78" i="2"/>
  <c r="P78" i="2"/>
  <c r="H78" i="2"/>
  <c r="AI78" i="2"/>
  <c r="AA78" i="2"/>
  <c r="K78" i="2"/>
  <c r="AE78" i="2"/>
  <c r="W78" i="2"/>
  <c r="O78" i="2"/>
  <c r="G78" i="2"/>
  <c r="AD78" i="2"/>
  <c r="V78" i="2"/>
  <c r="N78" i="2"/>
  <c r="F78" i="2"/>
  <c r="AC78" i="2"/>
  <c r="U78" i="2"/>
  <c r="M78" i="2"/>
  <c r="E78" i="2"/>
  <c r="A79" i="2"/>
  <c r="AB78" i="2"/>
  <c r="T78" i="2"/>
  <c r="L78" i="2"/>
  <c r="S78" i="2"/>
  <c r="AH78" i="2"/>
  <c r="Z78" i="2"/>
  <c r="R78" i="2"/>
  <c r="J78" i="2"/>
  <c r="AG68" i="2"/>
  <c r="Y68" i="2"/>
  <c r="Q68" i="2"/>
  <c r="I68" i="2"/>
  <c r="AF68" i="2"/>
  <c r="X68" i="2"/>
  <c r="P68" i="2"/>
  <c r="H68" i="2"/>
  <c r="AA68" i="2"/>
  <c r="K68" i="2"/>
  <c r="AE68" i="2"/>
  <c r="W68" i="2"/>
  <c r="O68" i="2"/>
  <c r="G68" i="2"/>
  <c r="AD68" i="2"/>
  <c r="V68" i="2"/>
  <c r="N68" i="2"/>
  <c r="F68" i="2"/>
  <c r="AI68" i="2"/>
  <c r="S68" i="2"/>
  <c r="AC68" i="2"/>
  <c r="U68" i="2"/>
  <c r="M68" i="2"/>
  <c r="E68" i="2"/>
  <c r="A69" i="2"/>
  <c r="AB68" i="2"/>
  <c r="T68" i="2"/>
  <c r="L68" i="2"/>
  <c r="AH68" i="2"/>
  <c r="Z68" i="2"/>
  <c r="R68" i="2"/>
  <c r="J68" i="2"/>
  <c r="AG58" i="2"/>
  <c r="Y58" i="2"/>
  <c r="Q58" i="2"/>
  <c r="I58" i="2"/>
  <c r="AF58" i="2"/>
  <c r="X58" i="2"/>
  <c r="P58" i="2"/>
  <c r="H58" i="2"/>
  <c r="AE58" i="2"/>
  <c r="W58" i="2"/>
  <c r="O58" i="2"/>
  <c r="G58" i="2"/>
  <c r="AD58" i="2"/>
  <c r="V58" i="2"/>
  <c r="N58" i="2"/>
  <c r="F58" i="2"/>
  <c r="AC58" i="2"/>
  <c r="U58" i="2"/>
  <c r="M58" i="2"/>
  <c r="E58" i="2"/>
  <c r="A59" i="2"/>
  <c r="AB58" i="2"/>
  <c r="T58" i="2"/>
  <c r="L58" i="2"/>
  <c r="AI58" i="2"/>
  <c r="AA58" i="2"/>
  <c r="S58" i="2"/>
  <c r="K58" i="2"/>
  <c r="AH58" i="2"/>
  <c r="Z58" i="2"/>
  <c r="R58" i="2"/>
  <c r="J58" i="2"/>
  <c r="AG48" i="2"/>
  <c r="Y48" i="2"/>
  <c r="Q48" i="2"/>
  <c r="I48" i="2"/>
  <c r="AF48" i="2"/>
  <c r="X48" i="2"/>
  <c r="P48" i="2"/>
  <c r="H48" i="2"/>
  <c r="M48" i="2"/>
  <c r="AE48" i="2"/>
  <c r="W48" i="2"/>
  <c r="O48" i="2"/>
  <c r="G48" i="2"/>
  <c r="E48" i="2"/>
  <c r="AD48" i="2"/>
  <c r="V48" i="2"/>
  <c r="N48" i="2"/>
  <c r="F48" i="2"/>
  <c r="AC48" i="2"/>
  <c r="A49" i="2"/>
  <c r="AB48" i="2"/>
  <c r="T48" i="2"/>
  <c r="L48" i="2"/>
  <c r="AI48" i="2"/>
  <c r="AA48" i="2"/>
  <c r="S48" i="2"/>
  <c r="K48" i="2"/>
  <c r="AH48" i="2"/>
  <c r="Z48" i="2"/>
  <c r="R48" i="2"/>
  <c r="J48" i="2"/>
  <c r="U48" i="2"/>
  <c r="AG38" i="2"/>
  <c r="Y38" i="2"/>
  <c r="Q38" i="2"/>
  <c r="I38" i="2"/>
  <c r="AF38" i="2"/>
  <c r="X38" i="2"/>
  <c r="P38" i="2"/>
  <c r="H38" i="2"/>
  <c r="S38" i="2"/>
  <c r="AE38" i="2"/>
  <c r="W38" i="2"/>
  <c r="O38" i="2"/>
  <c r="G38" i="2"/>
  <c r="AA38" i="2"/>
  <c r="AD38" i="2"/>
  <c r="V38" i="2"/>
  <c r="N38" i="2"/>
  <c r="F38" i="2"/>
  <c r="AC38" i="2"/>
  <c r="U38" i="2"/>
  <c r="M38" i="2"/>
  <c r="E38" i="2"/>
  <c r="A39" i="2"/>
  <c r="AB38" i="2"/>
  <c r="T38" i="2"/>
  <c r="L38" i="2"/>
  <c r="AI38" i="2"/>
  <c r="K38" i="2"/>
  <c r="AH38" i="2"/>
  <c r="Z38" i="2"/>
  <c r="R38" i="2"/>
  <c r="J38" i="2"/>
  <c r="AE29" i="2"/>
  <c r="W29" i="2"/>
  <c r="O29" i="2"/>
  <c r="G29" i="2"/>
  <c r="AA29" i="2"/>
  <c r="K29" i="2"/>
  <c r="X29" i="2"/>
  <c r="AD29" i="2"/>
  <c r="V29" i="2"/>
  <c r="N29" i="2"/>
  <c r="F29" i="2"/>
  <c r="AC29" i="2"/>
  <c r="U29" i="2"/>
  <c r="M29" i="2"/>
  <c r="E29" i="2"/>
  <c r="A30" i="2"/>
  <c r="AB29" i="2"/>
  <c r="T29" i="2"/>
  <c r="L29" i="2"/>
  <c r="AI29" i="2"/>
  <c r="S29" i="2"/>
  <c r="AF29" i="2"/>
  <c r="P29" i="2"/>
  <c r="H29" i="2"/>
  <c r="AH29" i="2"/>
  <c r="Z29" i="2"/>
  <c r="R29" i="2"/>
  <c r="J29" i="2"/>
  <c r="AG29" i="2"/>
  <c r="Y29" i="2"/>
  <c r="Q29" i="2"/>
  <c r="I29" i="2"/>
  <c r="AE19" i="2"/>
  <c r="W19" i="2"/>
  <c r="O19" i="2"/>
  <c r="G19" i="2"/>
  <c r="AD19" i="2"/>
  <c r="V19" i="2"/>
  <c r="N19" i="2"/>
  <c r="F19" i="2"/>
  <c r="AF19" i="2"/>
  <c r="X19" i="2"/>
  <c r="P19" i="2"/>
  <c r="H19" i="2"/>
  <c r="AC19" i="2"/>
  <c r="U19" i="2"/>
  <c r="M19" i="2"/>
  <c r="E19" i="2"/>
  <c r="A20" i="2"/>
  <c r="AB19" i="2"/>
  <c r="T19" i="2"/>
  <c r="L19" i="2"/>
  <c r="AI19" i="2"/>
  <c r="AA19" i="2"/>
  <c r="S19" i="2"/>
  <c r="K19" i="2"/>
  <c r="AH19" i="2"/>
  <c r="Z19" i="2"/>
  <c r="R19" i="2"/>
  <c r="J19" i="2"/>
  <c r="AG19" i="2"/>
  <c r="Y19" i="2"/>
  <c r="Q19" i="2"/>
  <c r="I19" i="2"/>
  <c r="P90" i="2" l="1"/>
  <c r="X90" i="2"/>
  <c r="AF90" i="2"/>
  <c r="G90" i="2"/>
  <c r="H90" i="2"/>
  <c r="N90" i="2"/>
  <c r="AD90" i="2"/>
  <c r="I90" i="2"/>
  <c r="Q90" i="2"/>
  <c r="Y90" i="2"/>
  <c r="AG90" i="2"/>
  <c r="V90" i="2"/>
  <c r="O90" i="2"/>
  <c r="AE90" i="2"/>
  <c r="J90" i="2"/>
  <c r="R90" i="2"/>
  <c r="Z90" i="2"/>
  <c r="AH90" i="2"/>
  <c r="K90" i="2"/>
  <c r="S90" i="2"/>
  <c r="AA90" i="2"/>
  <c r="AI90" i="2"/>
  <c r="W90" i="2"/>
  <c r="F90" i="2"/>
  <c r="L90" i="2"/>
  <c r="T90" i="2"/>
  <c r="AB90" i="2"/>
  <c r="E90" i="2"/>
  <c r="M90" i="2"/>
  <c r="U90" i="2"/>
  <c r="AC90" i="2"/>
  <c r="AJ68" i="2"/>
  <c r="AJ29" i="2"/>
  <c r="AJ78" i="2"/>
  <c r="AJ19" i="2"/>
  <c r="AJ38" i="2"/>
  <c r="AJ48" i="2"/>
  <c r="AJ58" i="2"/>
  <c r="B60" i="12"/>
  <c r="D59" i="12"/>
  <c r="F59" i="12"/>
  <c r="G59" i="12"/>
  <c r="E59" i="12"/>
  <c r="B100" i="12"/>
  <c r="E99" i="12"/>
  <c r="F99" i="12"/>
  <c r="D99" i="12"/>
  <c r="G99" i="12"/>
  <c r="F75" i="12"/>
  <c r="D75" i="12"/>
  <c r="G75" i="12"/>
  <c r="B76" i="12"/>
  <c r="E75" i="12"/>
  <c r="B52" i="12"/>
  <c r="G51" i="12"/>
  <c r="E51" i="12"/>
  <c r="D51" i="12"/>
  <c r="F51" i="12"/>
  <c r="D107" i="12"/>
  <c r="F107" i="12"/>
  <c r="G107" i="12"/>
  <c r="E107" i="12"/>
  <c r="B108" i="12"/>
  <c r="B44" i="12"/>
  <c r="F43" i="12"/>
  <c r="D43" i="12"/>
  <c r="E43" i="12"/>
  <c r="G43" i="12"/>
  <c r="E67" i="12"/>
  <c r="B68" i="12"/>
  <c r="F67" i="12"/>
  <c r="G67" i="12"/>
  <c r="D67" i="12"/>
  <c r="G91" i="12"/>
  <c r="D91" i="12"/>
  <c r="B92" i="12"/>
  <c r="F91" i="12"/>
  <c r="E91" i="12"/>
  <c r="B84" i="12"/>
  <c r="F83" i="12"/>
  <c r="D83" i="12"/>
  <c r="G83" i="12"/>
  <c r="E83" i="12"/>
  <c r="M83" i="9"/>
  <c r="L301" i="9"/>
  <c r="T301" i="9"/>
  <c r="I301" i="9"/>
  <c r="M87" i="9"/>
  <c r="E301" i="9"/>
  <c r="D87" i="9"/>
  <c r="K87" i="9"/>
  <c r="AG301" i="9"/>
  <c r="D301" i="9"/>
  <c r="U301" i="9"/>
  <c r="Y301" i="9"/>
  <c r="Q301" i="9"/>
  <c r="I87" i="9"/>
  <c r="AH301" i="9"/>
  <c r="O87" i="9"/>
  <c r="M301" i="9"/>
  <c r="S301" i="9"/>
  <c r="U87" i="9"/>
  <c r="N301" i="9"/>
  <c r="E87" i="9"/>
  <c r="X87" i="9"/>
  <c r="AD301" i="9"/>
  <c r="H87" i="9"/>
  <c r="AF87" i="9"/>
  <c r="AC87" i="9"/>
  <c r="V87" i="9"/>
  <c r="Y87" i="9"/>
  <c r="K301" i="9"/>
  <c r="AB301" i="9"/>
  <c r="Z87" i="9"/>
  <c r="O301" i="9"/>
  <c r="R87" i="9"/>
  <c r="L87" i="9"/>
  <c r="P87" i="9"/>
  <c r="R301" i="9"/>
  <c r="AE301" i="9"/>
  <c r="H301" i="9"/>
  <c r="V301" i="9"/>
  <c r="P301" i="9"/>
  <c r="AC301" i="9"/>
  <c r="AF301" i="9"/>
  <c r="G87" i="9"/>
  <c r="X301" i="9"/>
  <c r="AG87" i="9"/>
  <c r="W301" i="9"/>
  <c r="N87" i="9"/>
  <c r="AH87" i="9"/>
  <c r="AA87" i="9"/>
  <c r="F87" i="9"/>
  <c r="AA301" i="9"/>
  <c r="Q87" i="9"/>
  <c r="AD87" i="9"/>
  <c r="Z301" i="9"/>
  <c r="J301" i="9"/>
  <c r="W87" i="9"/>
  <c r="AE87" i="9"/>
  <c r="G301" i="9"/>
  <c r="F301" i="9"/>
  <c r="J87" i="9"/>
  <c r="AB87" i="9"/>
  <c r="T87" i="9"/>
  <c r="S87" i="9"/>
  <c r="M77" i="9"/>
  <c r="AH77" i="9"/>
  <c r="P77" i="9"/>
  <c r="AG77" i="9"/>
  <c r="S77" i="9"/>
  <c r="Y77" i="9"/>
  <c r="H77" i="9"/>
  <c r="J77" i="9"/>
  <c r="AE77" i="9"/>
  <c r="E77" i="9"/>
  <c r="Z77" i="9"/>
  <c r="AA77" i="9"/>
  <c r="K77" i="9"/>
  <c r="G77" i="9"/>
  <c r="N77" i="9"/>
  <c r="R77" i="9"/>
  <c r="I77" i="9"/>
  <c r="V77" i="9"/>
  <c r="L77" i="9"/>
  <c r="O77" i="9"/>
  <c r="AD77" i="9"/>
  <c r="AB77" i="9"/>
  <c r="T77" i="9"/>
  <c r="F77" i="9"/>
  <c r="W77" i="9"/>
  <c r="D77" i="9"/>
  <c r="AF77" i="9"/>
  <c r="X77" i="9"/>
  <c r="AC77" i="9"/>
  <c r="U77" i="9"/>
  <c r="Q77" i="9"/>
  <c r="Y183" i="9"/>
  <c r="X183" i="9"/>
  <c r="AH183" i="9"/>
  <c r="I183" i="9"/>
  <c r="U183" i="9"/>
  <c r="Q183" i="9"/>
  <c r="L183" i="9"/>
  <c r="P183" i="9"/>
  <c r="AC183" i="9"/>
  <c r="J183" i="9"/>
  <c r="N183" i="9"/>
  <c r="AE183" i="9"/>
  <c r="T183" i="9"/>
  <c r="W183" i="9"/>
  <c r="H183" i="9"/>
  <c r="AD183" i="9"/>
  <c r="AA183" i="9"/>
  <c r="E183" i="9"/>
  <c r="G183" i="9"/>
  <c r="M183" i="9"/>
  <c r="AF183" i="9"/>
  <c r="Z183" i="9"/>
  <c r="O183" i="9"/>
  <c r="F183" i="9"/>
  <c r="AG183" i="9"/>
  <c r="R183" i="9"/>
  <c r="S183" i="9"/>
  <c r="K183" i="9"/>
  <c r="AB183" i="9"/>
  <c r="V183" i="9"/>
  <c r="D183" i="9"/>
  <c r="AE119" i="9"/>
  <c r="T119" i="9"/>
  <c r="J119" i="9"/>
  <c r="AD119" i="9"/>
  <c r="X119" i="9"/>
  <c r="E119" i="9"/>
  <c r="AC119" i="9"/>
  <c r="N119" i="9"/>
  <c r="D119" i="9"/>
  <c r="U119" i="9"/>
  <c r="I119" i="9"/>
  <c r="P119" i="9"/>
  <c r="H119" i="9"/>
  <c r="R119" i="9"/>
  <c r="S119" i="9"/>
  <c r="L119" i="9"/>
  <c r="O119" i="9"/>
  <c r="AH119" i="9"/>
  <c r="K119" i="9"/>
  <c r="Y119" i="9"/>
  <c r="F119" i="9"/>
  <c r="Z119" i="9"/>
  <c r="AB119" i="9"/>
  <c r="G119" i="9"/>
  <c r="W119" i="9"/>
  <c r="AF119" i="9"/>
  <c r="V119" i="9"/>
  <c r="M119" i="9"/>
  <c r="AA119" i="9"/>
  <c r="Q119" i="9"/>
  <c r="AG119" i="9"/>
  <c r="K140" i="9"/>
  <c r="AF140" i="9"/>
  <c r="AG140" i="9"/>
  <c r="T140" i="9"/>
  <c r="W140" i="9"/>
  <c r="L140" i="9"/>
  <c r="AB140" i="9"/>
  <c r="M140" i="9"/>
  <c r="E140" i="9"/>
  <c r="U140" i="9"/>
  <c r="AC140" i="9"/>
  <c r="D140" i="9"/>
  <c r="AH140" i="9"/>
  <c r="AE140" i="9"/>
  <c r="AD140" i="9"/>
  <c r="N140" i="9"/>
  <c r="V140" i="9"/>
  <c r="F140" i="9"/>
  <c r="H140" i="9"/>
  <c r="I140" i="9"/>
  <c r="J140" i="9"/>
  <c r="AA140" i="9"/>
  <c r="G140" i="9"/>
  <c r="P140" i="9"/>
  <c r="Q140" i="9"/>
  <c r="R140" i="9"/>
  <c r="O140" i="9"/>
  <c r="X140" i="9"/>
  <c r="Y140" i="9"/>
  <c r="Z140" i="9"/>
  <c r="S140" i="9"/>
  <c r="AG72" i="9"/>
  <c r="P72" i="9"/>
  <c r="AG83" i="9"/>
  <c r="P83" i="9"/>
  <c r="H83" i="9"/>
  <c r="AA83" i="9"/>
  <c r="N72" i="9"/>
  <c r="V83" i="9"/>
  <c r="F72" i="9"/>
  <c r="AE72" i="9"/>
  <c r="G72" i="9"/>
  <c r="AE83" i="9"/>
  <c r="AA72" i="9"/>
  <c r="AC72" i="9"/>
  <c r="AC83" i="9"/>
  <c r="Y83" i="9"/>
  <c r="S72" i="9"/>
  <c r="Z83" i="9"/>
  <c r="K83" i="9"/>
  <c r="N83" i="9"/>
  <c r="Q83" i="9"/>
  <c r="I72" i="9"/>
  <c r="L72" i="9"/>
  <c r="E72" i="9"/>
  <c r="L83" i="9"/>
  <c r="AF83" i="9"/>
  <c r="W72" i="9"/>
  <c r="F83" i="9"/>
  <c r="U72" i="9"/>
  <c r="Y72" i="9"/>
  <c r="S83" i="9"/>
  <c r="K72" i="9"/>
  <c r="C8" i="2"/>
  <c r="K138" i="9"/>
  <c r="S138" i="9"/>
  <c r="AA138" i="9"/>
  <c r="AE138" i="9"/>
  <c r="G138" i="9"/>
  <c r="W138" i="9"/>
  <c r="H138" i="9"/>
  <c r="AG138" i="9"/>
  <c r="Q138" i="9"/>
  <c r="R138" i="9"/>
  <c r="L138" i="9"/>
  <c r="T138" i="9"/>
  <c r="AB138" i="9"/>
  <c r="E138" i="9"/>
  <c r="M138" i="9"/>
  <c r="U138" i="9"/>
  <c r="AC138" i="9"/>
  <c r="D138" i="9"/>
  <c r="X138" i="9"/>
  <c r="I138" i="9"/>
  <c r="AH138" i="9"/>
  <c r="J138" i="9"/>
  <c r="F138" i="9"/>
  <c r="N138" i="9"/>
  <c r="V138" i="9"/>
  <c r="AD138" i="9"/>
  <c r="O138" i="9"/>
  <c r="AF138" i="9"/>
  <c r="P138" i="9"/>
  <c r="Y138" i="9"/>
  <c r="Z138" i="9"/>
  <c r="AG193" i="9"/>
  <c r="Z193" i="9"/>
  <c r="E193" i="9"/>
  <c r="Q193" i="9"/>
  <c r="N193" i="9"/>
  <c r="AB193" i="9"/>
  <c r="AA193" i="9"/>
  <c r="M193" i="9"/>
  <c r="R193" i="9"/>
  <c r="G193" i="9"/>
  <c r="W193" i="9"/>
  <c r="T193" i="9"/>
  <c r="V193" i="9"/>
  <c r="AD193" i="9"/>
  <c r="U193" i="9"/>
  <c r="K193" i="9"/>
  <c r="F193" i="9"/>
  <c r="AE193" i="9"/>
  <c r="AH193" i="9"/>
  <c r="AF193" i="9"/>
  <c r="D193" i="9"/>
  <c r="Y193" i="9"/>
  <c r="AC193" i="9"/>
  <c r="P193" i="9"/>
  <c r="O193" i="9"/>
  <c r="J193" i="9"/>
  <c r="L193" i="9"/>
  <c r="I193" i="9"/>
  <c r="X193" i="9"/>
  <c r="S193" i="9"/>
  <c r="H193" i="9"/>
  <c r="AD182" i="9"/>
  <c r="S182" i="9"/>
  <c r="X182" i="9"/>
  <c r="H182" i="9"/>
  <c r="F182" i="9"/>
  <c r="E182" i="9"/>
  <c r="V182" i="9"/>
  <c r="N182" i="9"/>
  <c r="U182" i="9"/>
  <c r="P182" i="9"/>
  <c r="M182" i="9"/>
  <c r="R182" i="9"/>
  <c r="D182" i="9"/>
  <c r="AH182" i="9"/>
  <c r="AG182" i="9"/>
  <c r="O182" i="9"/>
  <c r="W182" i="9"/>
  <c r="Y182" i="9"/>
  <c r="AC182" i="9"/>
  <c r="Z182" i="9"/>
  <c r="AE182" i="9"/>
  <c r="AB182" i="9"/>
  <c r="K182" i="9"/>
  <c r="AA182" i="9"/>
  <c r="J182" i="9"/>
  <c r="G182" i="9"/>
  <c r="L182" i="9"/>
  <c r="I182" i="9"/>
  <c r="T182" i="9"/>
  <c r="Q182" i="9"/>
  <c r="AF182" i="9"/>
  <c r="AA116" i="9"/>
  <c r="P116" i="9"/>
  <c r="J116" i="9"/>
  <c r="Z116" i="9"/>
  <c r="V116" i="9"/>
  <c r="Q116" i="9"/>
  <c r="H116" i="9"/>
  <c r="E116" i="9"/>
  <c r="AE116" i="9"/>
  <c r="D116" i="9"/>
  <c r="X116" i="9"/>
  <c r="M116" i="9"/>
  <c r="S116" i="9"/>
  <c r="N116" i="9"/>
  <c r="I116" i="9"/>
  <c r="O116" i="9"/>
  <c r="R116" i="9"/>
  <c r="AB116" i="9"/>
  <c r="AF116" i="9"/>
  <c r="U116" i="9"/>
  <c r="G116" i="9"/>
  <c r="L116" i="9"/>
  <c r="AG116" i="9"/>
  <c r="W116" i="9"/>
  <c r="AH116" i="9"/>
  <c r="T116" i="9"/>
  <c r="AD116" i="9"/>
  <c r="F116" i="9"/>
  <c r="Y116" i="9"/>
  <c r="K116" i="9"/>
  <c r="AC116" i="9"/>
  <c r="D83" i="9"/>
  <c r="H72" i="9"/>
  <c r="Q72" i="9"/>
  <c r="Z72" i="9"/>
  <c r="I83" i="9"/>
  <c r="A91" i="2"/>
  <c r="AE79" i="2"/>
  <c r="W79" i="2"/>
  <c r="O79" i="2"/>
  <c r="G79" i="2"/>
  <c r="AD79" i="2"/>
  <c r="V79" i="2"/>
  <c r="N79" i="2"/>
  <c r="F79" i="2"/>
  <c r="Y79" i="2"/>
  <c r="Q79" i="2"/>
  <c r="AC79" i="2"/>
  <c r="U79" i="2"/>
  <c r="M79" i="2"/>
  <c r="E79" i="2"/>
  <c r="A80" i="2"/>
  <c r="AB79" i="2"/>
  <c r="T79" i="2"/>
  <c r="L79" i="2"/>
  <c r="AI79" i="2"/>
  <c r="AA79" i="2"/>
  <c r="S79" i="2"/>
  <c r="K79" i="2"/>
  <c r="AH79" i="2"/>
  <c r="Z79" i="2"/>
  <c r="R79" i="2"/>
  <c r="J79" i="2"/>
  <c r="AG79" i="2"/>
  <c r="I79" i="2"/>
  <c r="AF79" i="2"/>
  <c r="X79" i="2"/>
  <c r="P79" i="2"/>
  <c r="H79" i="2"/>
  <c r="AE69" i="2"/>
  <c r="W69" i="2"/>
  <c r="O69" i="2"/>
  <c r="G69" i="2"/>
  <c r="AD69" i="2"/>
  <c r="V69" i="2"/>
  <c r="N69" i="2"/>
  <c r="F69" i="2"/>
  <c r="A70" i="2"/>
  <c r="T69" i="2"/>
  <c r="Y69" i="2"/>
  <c r="I69" i="2"/>
  <c r="AC69" i="2"/>
  <c r="U69" i="2"/>
  <c r="M69" i="2"/>
  <c r="E69" i="2"/>
  <c r="AB69" i="2"/>
  <c r="L69" i="2"/>
  <c r="AG69" i="2"/>
  <c r="Q69" i="2"/>
  <c r="AI69" i="2"/>
  <c r="AA69" i="2"/>
  <c r="S69" i="2"/>
  <c r="K69" i="2"/>
  <c r="AH69" i="2"/>
  <c r="Z69" i="2"/>
  <c r="R69" i="2"/>
  <c r="J69" i="2"/>
  <c r="AF69" i="2"/>
  <c r="X69" i="2"/>
  <c r="P69" i="2"/>
  <c r="H69" i="2"/>
  <c r="AE59" i="2"/>
  <c r="W59" i="2"/>
  <c r="O59" i="2"/>
  <c r="G59" i="2"/>
  <c r="AD59" i="2"/>
  <c r="V59" i="2"/>
  <c r="N59" i="2"/>
  <c r="F59" i="2"/>
  <c r="AC59" i="2"/>
  <c r="U59" i="2"/>
  <c r="M59" i="2"/>
  <c r="E59" i="2"/>
  <c r="A60" i="2"/>
  <c r="AB59" i="2"/>
  <c r="T59" i="2"/>
  <c r="L59" i="2"/>
  <c r="AI59" i="2"/>
  <c r="AA59" i="2"/>
  <c r="S59" i="2"/>
  <c r="K59" i="2"/>
  <c r="AH59" i="2"/>
  <c r="Z59" i="2"/>
  <c r="R59" i="2"/>
  <c r="J59" i="2"/>
  <c r="AG59" i="2"/>
  <c r="Y59" i="2"/>
  <c r="Q59" i="2"/>
  <c r="I59" i="2"/>
  <c r="AF59" i="2"/>
  <c r="X59" i="2"/>
  <c r="P59" i="2"/>
  <c r="H59" i="2"/>
  <c r="AE49" i="2"/>
  <c r="W49" i="2"/>
  <c r="O49" i="2"/>
  <c r="G49" i="2"/>
  <c r="AD49" i="2"/>
  <c r="V49" i="2"/>
  <c r="N49" i="2"/>
  <c r="F49" i="2"/>
  <c r="AI49" i="2"/>
  <c r="AA49" i="2"/>
  <c r="S49" i="2"/>
  <c r="K49" i="2"/>
  <c r="AC49" i="2"/>
  <c r="U49" i="2"/>
  <c r="M49" i="2"/>
  <c r="E49" i="2"/>
  <c r="A50" i="2"/>
  <c r="AB49" i="2"/>
  <c r="T49" i="2"/>
  <c r="L49" i="2"/>
  <c r="AH49" i="2"/>
  <c r="Z49" i="2"/>
  <c r="R49" i="2"/>
  <c r="J49" i="2"/>
  <c r="AG49" i="2"/>
  <c r="Y49" i="2"/>
  <c r="Q49" i="2"/>
  <c r="I49" i="2"/>
  <c r="AF49" i="2"/>
  <c r="X49" i="2"/>
  <c r="P49" i="2"/>
  <c r="H49" i="2"/>
  <c r="AE39" i="2"/>
  <c r="W39" i="2"/>
  <c r="O39" i="2"/>
  <c r="G39" i="2"/>
  <c r="AD39" i="2"/>
  <c r="V39" i="2"/>
  <c r="N39" i="2"/>
  <c r="F39" i="2"/>
  <c r="I39" i="2"/>
  <c r="AC39" i="2"/>
  <c r="U39" i="2"/>
  <c r="M39" i="2"/>
  <c r="E39" i="2"/>
  <c r="AG39" i="2"/>
  <c r="A40" i="2"/>
  <c r="AB39" i="2"/>
  <c r="T39" i="2"/>
  <c r="L39" i="2"/>
  <c r="Q39" i="2"/>
  <c r="AI39" i="2"/>
  <c r="AA39" i="2"/>
  <c r="S39" i="2"/>
  <c r="K39" i="2"/>
  <c r="AH39" i="2"/>
  <c r="Z39" i="2"/>
  <c r="R39" i="2"/>
  <c r="J39" i="2"/>
  <c r="Y39" i="2"/>
  <c r="AF39" i="2"/>
  <c r="X39" i="2"/>
  <c r="P39" i="2"/>
  <c r="H39" i="2"/>
  <c r="AC30" i="2"/>
  <c r="U30" i="2"/>
  <c r="M30" i="2"/>
  <c r="E30" i="2"/>
  <c r="AG30" i="2"/>
  <c r="Q30" i="2"/>
  <c r="I30" i="2"/>
  <c r="N30" i="2"/>
  <c r="F30" i="2"/>
  <c r="A31" i="2"/>
  <c r="AB30" i="2"/>
  <c r="T30" i="2"/>
  <c r="L30" i="2"/>
  <c r="AD30" i="2"/>
  <c r="AI30" i="2"/>
  <c r="AA30" i="2"/>
  <c r="S30" i="2"/>
  <c r="K30" i="2"/>
  <c r="AH30" i="2"/>
  <c r="Z30" i="2"/>
  <c r="R30" i="2"/>
  <c r="J30" i="2"/>
  <c r="Y30" i="2"/>
  <c r="V30" i="2"/>
  <c r="AF30" i="2"/>
  <c r="X30" i="2"/>
  <c r="P30" i="2"/>
  <c r="H30" i="2"/>
  <c r="AE30" i="2"/>
  <c r="W30" i="2"/>
  <c r="O30" i="2"/>
  <c r="G30" i="2"/>
  <c r="AC20" i="2"/>
  <c r="U20" i="2"/>
  <c r="M20" i="2"/>
  <c r="E20" i="2"/>
  <c r="A21" i="2"/>
  <c r="AB20" i="2"/>
  <c r="T20" i="2"/>
  <c r="L20" i="2"/>
  <c r="AD20" i="2"/>
  <c r="V20" i="2"/>
  <c r="N20" i="2"/>
  <c r="F20" i="2"/>
  <c r="AI20" i="2"/>
  <c r="AA20" i="2"/>
  <c r="S20" i="2"/>
  <c r="K20" i="2"/>
  <c r="AH20" i="2"/>
  <c r="Z20" i="2"/>
  <c r="R20" i="2"/>
  <c r="J20" i="2"/>
  <c r="AG20" i="2"/>
  <c r="Y20" i="2"/>
  <c r="Q20" i="2"/>
  <c r="I20" i="2"/>
  <c r="AF20" i="2"/>
  <c r="X20" i="2"/>
  <c r="P20" i="2"/>
  <c r="H20" i="2"/>
  <c r="AE20" i="2"/>
  <c r="W20" i="2"/>
  <c r="O20" i="2"/>
  <c r="G20" i="2"/>
  <c r="AJ90" i="2" l="1"/>
  <c r="M91" i="2"/>
  <c r="U91" i="2"/>
  <c r="AC91" i="2"/>
  <c r="S91" i="2"/>
  <c r="AI91" i="2"/>
  <c r="N91" i="2"/>
  <c r="V91" i="2"/>
  <c r="AD91" i="2"/>
  <c r="K91" i="2"/>
  <c r="AA91" i="2"/>
  <c r="T91" i="2"/>
  <c r="O91" i="2"/>
  <c r="W91" i="2"/>
  <c r="AE91" i="2"/>
  <c r="F91" i="2"/>
  <c r="P91" i="2"/>
  <c r="X91" i="2"/>
  <c r="AF91" i="2"/>
  <c r="G91" i="2"/>
  <c r="Q91" i="2"/>
  <c r="L91" i="2"/>
  <c r="AB91" i="2"/>
  <c r="I91" i="2"/>
  <c r="Y91" i="2"/>
  <c r="AG91" i="2"/>
  <c r="H91" i="2"/>
  <c r="J91" i="2"/>
  <c r="R91" i="2"/>
  <c r="Z91" i="2"/>
  <c r="AH91" i="2"/>
  <c r="E91" i="2"/>
  <c r="AJ79" i="2"/>
  <c r="AJ39" i="2"/>
  <c r="AJ20" i="2"/>
  <c r="AJ30" i="2"/>
  <c r="AJ59" i="2"/>
  <c r="AJ49" i="2"/>
  <c r="AJ69" i="2"/>
  <c r="E76" i="12"/>
  <c r="D76" i="12"/>
  <c r="F76" i="12"/>
  <c r="B77" i="12"/>
  <c r="G76" i="12"/>
  <c r="B93" i="12"/>
  <c r="G92" i="12"/>
  <c r="D92" i="12"/>
  <c r="F92" i="12"/>
  <c r="E92" i="12"/>
  <c r="B61" i="12"/>
  <c r="E60" i="12"/>
  <c r="G60" i="12"/>
  <c r="F60" i="12"/>
  <c r="D60" i="12"/>
  <c r="AA215" i="9"/>
  <c r="B45" i="12"/>
  <c r="E44" i="12"/>
  <c r="F44" i="12"/>
  <c r="G44" i="12"/>
  <c r="D44" i="12"/>
  <c r="B53" i="12"/>
  <c r="E52" i="12"/>
  <c r="D52" i="12"/>
  <c r="G52" i="12"/>
  <c r="F52" i="12"/>
  <c r="B101" i="12"/>
  <c r="G100" i="12"/>
  <c r="E100" i="12"/>
  <c r="F100" i="12"/>
  <c r="D100" i="12"/>
  <c r="D68" i="12"/>
  <c r="G68" i="12"/>
  <c r="F68" i="12"/>
  <c r="E68" i="12"/>
  <c r="B69" i="12"/>
  <c r="B85" i="12"/>
  <c r="F84" i="12"/>
  <c r="D84" i="12"/>
  <c r="G84" i="12"/>
  <c r="E84" i="12"/>
  <c r="G108" i="12"/>
  <c r="F108" i="12"/>
  <c r="D108" i="12"/>
  <c r="E108" i="12"/>
  <c r="B109" i="12"/>
  <c r="W215" i="9"/>
  <c r="E215" i="9"/>
  <c r="S215" i="9"/>
  <c r="F334" i="9"/>
  <c r="I334" i="9"/>
  <c r="J120" i="9"/>
  <c r="T78" i="9"/>
  <c r="AG120" i="9"/>
  <c r="X120" i="9"/>
  <c r="N78" i="9"/>
  <c r="S120" i="9"/>
  <c r="AH334" i="9"/>
  <c r="E334" i="9"/>
  <c r="R334" i="9"/>
  <c r="Q334" i="9"/>
  <c r="AD334" i="9"/>
  <c r="F120" i="9"/>
  <c r="O334" i="9"/>
  <c r="O78" i="9"/>
  <c r="AD120" i="9"/>
  <c r="AA120" i="9"/>
  <c r="AF120" i="9"/>
  <c r="G334" i="9"/>
  <c r="G78" i="9"/>
  <c r="D78" i="9"/>
  <c r="X334" i="9"/>
  <c r="J334" i="9"/>
  <c r="P120" i="9"/>
  <c r="AC78" i="9"/>
  <c r="Q120" i="9"/>
  <c r="H120" i="9"/>
  <c r="O120" i="9"/>
  <c r="U120" i="9"/>
  <c r="J78" i="9"/>
  <c r="S334" i="9"/>
  <c r="P334" i="9"/>
  <c r="AH78" i="9"/>
  <c r="L78" i="9"/>
  <c r="U78" i="9"/>
  <c r="R120" i="9"/>
  <c r="W120" i="9"/>
  <c r="D334" i="9"/>
  <c r="K334" i="9"/>
  <c r="AA334" i="9"/>
  <c r="M334" i="9"/>
  <c r="AH120" i="9"/>
  <c r="X78" i="9"/>
  <c r="Y120" i="9"/>
  <c r="AB78" i="9"/>
  <c r="F78" i="9"/>
  <c r="AE78" i="9"/>
  <c r="Z78" i="9"/>
  <c r="Y334" i="9"/>
  <c r="AE120" i="9"/>
  <c r="AF78" i="9"/>
  <c r="K120" i="9"/>
  <c r="AC120" i="9"/>
  <c r="Q78" i="9"/>
  <c r="I78" i="9"/>
  <c r="M78" i="9"/>
  <c r="AC334" i="9"/>
  <c r="H78" i="9"/>
  <c r="V334" i="9"/>
  <c r="Z334" i="9"/>
  <c r="Z120" i="9"/>
  <c r="Y78" i="9"/>
  <c r="E120" i="9"/>
  <c r="AG334" i="9"/>
  <c r="S78" i="9"/>
  <c r="W334" i="9"/>
  <c r="AB334" i="9"/>
  <c r="N334" i="9"/>
  <c r="K78" i="9"/>
  <c r="N120" i="9"/>
  <c r="V120" i="9"/>
  <c r="W78" i="9"/>
  <c r="G120" i="9"/>
  <c r="AF334" i="9"/>
  <c r="AA78" i="9"/>
  <c r="E78" i="9"/>
  <c r="D120" i="9"/>
  <c r="U334" i="9"/>
  <c r="H334" i="9"/>
  <c r="V78" i="9"/>
  <c r="L334" i="9"/>
  <c r="AE334" i="9"/>
  <c r="AB120" i="9"/>
  <c r="T120" i="9"/>
  <c r="R78" i="9"/>
  <c r="M120" i="9"/>
  <c r="P78" i="9"/>
  <c r="AD78" i="9"/>
  <c r="AG78" i="9"/>
  <c r="I120" i="9"/>
  <c r="T334" i="9"/>
  <c r="L120" i="9"/>
  <c r="J88" i="9"/>
  <c r="S88" i="9"/>
  <c r="AC88" i="9"/>
  <c r="H88" i="9"/>
  <c r="U88" i="9"/>
  <c r="AA88" i="9"/>
  <c r="AE88" i="9"/>
  <c r="AB88" i="9"/>
  <c r="AF88" i="9"/>
  <c r="X88" i="9"/>
  <c r="K88" i="9"/>
  <c r="AG88" i="9"/>
  <c r="AH88" i="9"/>
  <c r="Z88" i="9"/>
  <c r="R88" i="9"/>
  <c r="W88" i="9"/>
  <c r="AD88" i="9"/>
  <c r="N88" i="9"/>
  <c r="P88" i="9"/>
  <c r="Q88" i="9"/>
  <c r="O88" i="9"/>
  <c r="M88" i="9"/>
  <c r="I88" i="9"/>
  <c r="E88" i="9"/>
  <c r="V88" i="9"/>
  <c r="T88" i="9"/>
  <c r="Y88" i="9"/>
  <c r="L88" i="9"/>
  <c r="G88" i="9"/>
  <c r="D88" i="9"/>
  <c r="F88" i="9"/>
  <c r="AD194" i="9"/>
  <c r="S194" i="9"/>
  <c r="H194" i="9"/>
  <c r="AH194" i="9"/>
  <c r="W194" i="9"/>
  <c r="U194" i="9"/>
  <c r="M194" i="9"/>
  <c r="I194" i="9"/>
  <c r="N194" i="9"/>
  <c r="F194" i="9"/>
  <c r="J194" i="9"/>
  <c r="K194" i="9"/>
  <c r="G194" i="9"/>
  <c r="Z194" i="9"/>
  <c r="V194" i="9"/>
  <c r="R194" i="9"/>
  <c r="L194" i="9"/>
  <c r="Y194" i="9"/>
  <c r="E194" i="9"/>
  <c r="P194" i="9"/>
  <c r="D194" i="9"/>
  <c r="AE194" i="9"/>
  <c r="AF194" i="9"/>
  <c r="AC194" i="9"/>
  <c r="X194" i="9"/>
  <c r="AG194" i="9"/>
  <c r="O194" i="9"/>
  <c r="AB194" i="9"/>
  <c r="Q194" i="9"/>
  <c r="AA194" i="9"/>
  <c r="T194" i="9"/>
  <c r="M141" i="9"/>
  <c r="F141" i="9"/>
  <c r="O141" i="9"/>
  <c r="P141" i="9"/>
  <c r="AH141" i="9"/>
  <c r="U141" i="9"/>
  <c r="N141" i="9"/>
  <c r="W141" i="9"/>
  <c r="X141" i="9"/>
  <c r="AE141" i="9"/>
  <c r="AC141" i="9"/>
  <c r="V141" i="9"/>
  <c r="I141" i="9"/>
  <c r="Z141" i="9"/>
  <c r="Q141" i="9"/>
  <c r="AD141" i="9"/>
  <c r="J141" i="9"/>
  <c r="K141" i="9"/>
  <c r="R141" i="9"/>
  <c r="Y141" i="9"/>
  <c r="S141" i="9"/>
  <c r="L141" i="9"/>
  <c r="AG141" i="9"/>
  <c r="AA141" i="9"/>
  <c r="T141" i="9"/>
  <c r="AB141" i="9"/>
  <c r="D141" i="9"/>
  <c r="E141" i="9"/>
  <c r="AF141" i="9"/>
  <c r="G141" i="9"/>
  <c r="H141" i="9"/>
  <c r="O184" i="9"/>
  <c r="AA184" i="9"/>
  <c r="I184" i="9"/>
  <c r="W184" i="9"/>
  <c r="K184" i="9"/>
  <c r="AG184" i="9"/>
  <c r="N184" i="9"/>
  <c r="V184" i="9"/>
  <c r="AC184" i="9"/>
  <c r="R184" i="9"/>
  <c r="X184" i="9"/>
  <c r="G184" i="9"/>
  <c r="T184" i="9"/>
  <c r="AH184" i="9"/>
  <c r="L184" i="9"/>
  <c r="H184" i="9"/>
  <c r="AB184" i="9"/>
  <c r="Z184" i="9"/>
  <c r="J184" i="9"/>
  <c r="F184" i="9"/>
  <c r="E184" i="9"/>
  <c r="Q184" i="9"/>
  <c r="AE184" i="9"/>
  <c r="U184" i="9"/>
  <c r="S184" i="9"/>
  <c r="P184" i="9"/>
  <c r="D184" i="9"/>
  <c r="AF184" i="9"/>
  <c r="AD184" i="9"/>
  <c r="M184" i="9"/>
  <c r="Y184" i="9"/>
  <c r="D215" i="9"/>
  <c r="H215" i="9"/>
  <c r="F215" i="9"/>
  <c r="AB215" i="9"/>
  <c r="T215" i="9"/>
  <c r="J215" i="9"/>
  <c r="R215" i="9"/>
  <c r="AD215" i="9"/>
  <c r="AF215" i="9"/>
  <c r="Z215" i="9"/>
  <c r="AH215" i="9"/>
  <c r="I215" i="9"/>
  <c r="AE215" i="9"/>
  <c r="P215" i="9"/>
  <c r="AC215" i="9"/>
  <c r="G215" i="9"/>
  <c r="M215" i="9"/>
  <c r="U215" i="9"/>
  <c r="Q215" i="9"/>
  <c r="Y215" i="9"/>
  <c r="V215" i="9"/>
  <c r="N215" i="9"/>
  <c r="L215" i="9"/>
  <c r="O215" i="9"/>
  <c r="AG215" i="9"/>
  <c r="K215" i="9"/>
  <c r="X215" i="9"/>
  <c r="C9" i="2"/>
  <c r="AC80" i="2"/>
  <c r="U80" i="2"/>
  <c r="M80" i="2"/>
  <c r="E80" i="2"/>
  <c r="O80" i="2"/>
  <c r="A81" i="2"/>
  <c r="AB80" i="2"/>
  <c r="T80" i="2"/>
  <c r="L80" i="2"/>
  <c r="W80" i="2"/>
  <c r="G80" i="2"/>
  <c r="AI80" i="2"/>
  <c r="AA80" i="2"/>
  <c r="S80" i="2"/>
  <c r="K80" i="2"/>
  <c r="AH80" i="2"/>
  <c r="Z80" i="2"/>
  <c r="R80" i="2"/>
  <c r="J80" i="2"/>
  <c r="AG80" i="2"/>
  <c r="Y80" i="2"/>
  <c r="Q80" i="2"/>
  <c r="I80" i="2"/>
  <c r="AF80" i="2"/>
  <c r="X80" i="2"/>
  <c r="P80" i="2"/>
  <c r="H80" i="2"/>
  <c r="AD80" i="2"/>
  <c r="V80" i="2"/>
  <c r="N80" i="2"/>
  <c r="F80" i="2"/>
  <c r="AE80" i="2"/>
  <c r="AC70" i="2"/>
  <c r="U70" i="2"/>
  <c r="M70" i="2"/>
  <c r="E70" i="2"/>
  <c r="A71" i="2"/>
  <c r="AB70" i="2"/>
  <c r="T70" i="2"/>
  <c r="L70" i="2"/>
  <c r="Z70" i="2"/>
  <c r="R70" i="2"/>
  <c r="W70" i="2"/>
  <c r="G70" i="2"/>
  <c r="AI70" i="2"/>
  <c r="AA70" i="2"/>
  <c r="S70" i="2"/>
  <c r="K70" i="2"/>
  <c r="AH70" i="2"/>
  <c r="J70" i="2"/>
  <c r="AE70" i="2"/>
  <c r="O70" i="2"/>
  <c r="AG70" i="2"/>
  <c r="Y70" i="2"/>
  <c r="Q70" i="2"/>
  <c r="I70" i="2"/>
  <c r="AF70" i="2"/>
  <c r="X70" i="2"/>
  <c r="P70" i="2"/>
  <c r="H70" i="2"/>
  <c r="AD70" i="2"/>
  <c r="V70" i="2"/>
  <c r="N70" i="2"/>
  <c r="F70" i="2"/>
  <c r="AC60" i="2"/>
  <c r="U60" i="2"/>
  <c r="M60" i="2"/>
  <c r="E60" i="2"/>
  <c r="A61" i="2"/>
  <c r="AB60" i="2"/>
  <c r="T60" i="2"/>
  <c r="L60" i="2"/>
  <c r="AI60" i="2"/>
  <c r="AA60" i="2"/>
  <c r="S60" i="2"/>
  <c r="K60" i="2"/>
  <c r="AH60" i="2"/>
  <c r="Z60" i="2"/>
  <c r="R60" i="2"/>
  <c r="J60" i="2"/>
  <c r="AG60" i="2"/>
  <c r="Y60" i="2"/>
  <c r="Q60" i="2"/>
  <c r="I60" i="2"/>
  <c r="AF60" i="2"/>
  <c r="X60" i="2"/>
  <c r="P60" i="2"/>
  <c r="H60" i="2"/>
  <c r="AE60" i="2"/>
  <c r="W60" i="2"/>
  <c r="O60" i="2"/>
  <c r="G60" i="2"/>
  <c r="AD60" i="2"/>
  <c r="V60" i="2"/>
  <c r="N60" i="2"/>
  <c r="F60" i="2"/>
  <c r="AC50" i="2"/>
  <c r="U50" i="2"/>
  <c r="M50" i="2"/>
  <c r="E50" i="2"/>
  <c r="A51" i="2"/>
  <c r="AB50" i="2"/>
  <c r="T50" i="2"/>
  <c r="L50" i="2"/>
  <c r="AG50" i="2"/>
  <c r="Y50" i="2"/>
  <c r="Q50" i="2"/>
  <c r="I50" i="2"/>
  <c r="AI50" i="2"/>
  <c r="AA50" i="2"/>
  <c r="S50" i="2"/>
  <c r="K50" i="2"/>
  <c r="AH50" i="2"/>
  <c r="Z50" i="2"/>
  <c r="R50" i="2"/>
  <c r="J50" i="2"/>
  <c r="AF50" i="2"/>
  <c r="X50" i="2"/>
  <c r="P50" i="2"/>
  <c r="H50" i="2"/>
  <c r="AE50" i="2"/>
  <c r="W50" i="2"/>
  <c r="O50" i="2"/>
  <c r="G50" i="2"/>
  <c r="AD50" i="2"/>
  <c r="V50" i="2"/>
  <c r="N50" i="2"/>
  <c r="F50" i="2"/>
  <c r="AC40" i="2"/>
  <c r="U40" i="2"/>
  <c r="M40" i="2"/>
  <c r="E40" i="2"/>
  <c r="A41" i="2"/>
  <c r="AB40" i="2"/>
  <c r="T40" i="2"/>
  <c r="L40" i="2"/>
  <c r="O40" i="2"/>
  <c r="G40" i="2"/>
  <c r="AI40" i="2"/>
  <c r="AA40" i="2"/>
  <c r="S40" i="2"/>
  <c r="K40" i="2"/>
  <c r="AH40" i="2"/>
  <c r="Z40" i="2"/>
  <c r="R40" i="2"/>
  <c r="J40" i="2"/>
  <c r="AG40" i="2"/>
  <c r="Y40" i="2"/>
  <c r="Q40" i="2"/>
  <c r="I40" i="2"/>
  <c r="AF40" i="2"/>
  <c r="X40" i="2"/>
  <c r="P40" i="2"/>
  <c r="H40" i="2"/>
  <c r="W40" i="2"/>
  <c r="AD40" i="2"/>
  <c r="V40" i="2"/>
  <c r="N40" i="2"/>
  <c r="F40" i="2"/>
  <c r="AE40" i="2"/>
  <c r="AI31" i="2"/>
  <c r="AA31" i="2"/>
  <c r="S31" i="2"/>
  <c r="K31" i="2"/>
  <c r="O31" i="2"/>
  <c r="T31" i="2"/>
  <c r="AH31" i="2"/>
  <c r="Z31" i="2"/>
  <c r="R31" i="2"/>
  <c r="J31" i="2"/>
  <c r="G31" i="2"/>
  <c r="AG31" i="2"/>
  <c r="Y31" i="2"/>
  <c r="Q31" i="2"/>
  <c r="I31" i="2"/>
  <c r="W31" i="2"/>
  <c r="AF31" i="2"/>
  <c r="X31" i="2"/>
  <c r="P31" i="2"/>
  <c r="H31" i="2"/>
  <c r="AE31" i="2"/>
  <c r="AB31" i="2"/>
  <c r="AD31" i="2"/>
  <c r="V31" i="2"/>
  <c r="N31" i="2"/>
  <c r="F31" i="2"/>
  <c r="AC31" i="2"/>
  <c r="L31" i="2"/>
  <c r="U31" i="2"/>
  <c r="M31" i="2"/>
  <c r="E31" i="2"/>
  <c r="AI21" i="2"/>
  <c r="AA21" i="2"/>
  <c r="S21" i="2"/>
  <c r="K21" i="2"/>
  <c r="M21" i="2"/>
  <c r="AB21" i="2"/>
  <c r="AH21" i="2"/>
  <c r="Z21" i="2"/>
  <c r="R21" i="2"/>
  <c r="J21" i="2"/>
  <c r="T21" i="2"/>
  <c r="L21" i="2"/>
  <c r="AG21" i="2"/>
  <c r="Y21" i="2"/>
  <c r="Q21" i="2"/>
  <c r="I21" i="2"/>
  <c r="U21" i="2"/>
  <c r="AF21" i="2"/>
  <c r="X21" i="2"/>
  <c r="P21" i="2"/>
  <c r="H21" i="2"/>
  <c r="AE21" i="2"/>
  <c r="W21" i="2"/>
  <c r="O21" i="2"/>
  <c r="G21" i="2"/>
  <c r="AD21" i="2"/>
  <c r="V21" i="2"/>
  <c r="N21" i="2"/>
  <c r="F21" i="2"/>
  <c r="AC21" i="2"/>
  <c r="E21" i="2"/>
  <c r="D325" i="9" l="1"/>
  <c r="AJ91" i="2"/>
  <c r="AJ31" i="2"/>
  <c r="AJ21" i="2"/>
  <c r="AJ40" i="2"/>
  <c r="AJ50" i="2"/>
  <c r="AJ60" i="2"/>
  <c r="AJ70" i="2"/>
  <c r="AJ80" i="2"/>
  <c r="E69" i="12"/>
  <c r="K68" i="12" s="1"/>
  <c r="D69" i="12"/>
  <c r="G69" i="12"/>
  <c r="M68" i="12" s="1"/>
  <c r="F69" i="12"/>
  <c r="L68" i="12" s="1"/>
  <c r="D45" i="12"/>
  <c r="J44" i="12" s="1"/>
  <c r="E45" i="12"/>
  <c r="F45" i="12"/>
  <c r="L43" i="12" s="1"/>
  <c r="G45" i="12"/>
  <c r="E93" i="12"/>
  <c r="F93" i="12"/>
  <c r="G93" i="12"/>
  <c r="D93" i="12"/>
  <c r="D109" i="12"/>
  <c r="J106" i="12" s="1"/>
  <c r="G109" i="12"/>
  <c r="E109" i="12"/>
  <c r="K105" i="12" s="1"/>
  <c r="F109" i="12"/>
  <c r="L107" i="12" s="1"/>
  <c r="D85" i="12"/>
  <c r="J85" i="12" s="1"/>
  <c r="J93" i="12" s="1"/>
  <c r="G85" i="12"/>
  <c r="M81" i="12" s="1"/>
  <c r="F85" i="12"/>
  <c r="L82" i="12" s="1"/>
  <c r="E85" i="12"/>
  <c r="K79" i="12" s="1"/>
  <c r="K87" i="12" s="1"/>
  <c r="D53" i="12"/>
  <c r="J53" i="12" s="1"/>
  <c r="G53" i="12"/>
  <c r="M52" i="12" s="1"/>
  <c r="F53" i="12"/>
  <c r="L47" i="12" s="1"/>
  <c r="E53" i="12"/>
  <c r="K53" i="12" s="1"/>
  <c r="D77" i="12"/>
  <c r="J72" i="12" s="1"/>
  <c r="G77" i="12"/>
  <c r="M74" i="12" s="1"/>
  <c r="F77" i="12"/>
  <c r="L74" i="12" s="1"/>
  <c r="E77" i="12"/>
  <c r="K73" i="12" s="1"/>
  <c r="D101" i="12"/>
  <c r="J100" i="12" s="1"/>
  <c r="G101" i="12"/>
  <c r="M100" i="12" s="1"/>
  <c r="F101" i="12"/>
  <c r="L98" i="12" s="1"/>
  <c r="E101" i="12"/>
  <c r="K97" i="12" s="1"/>
  <c r="L64" i="12"/>
  <c r="D61" i="12"/>
  <c r="J58" i="12" s="1"/>
  <c r="E61" i="12"/>
  <c r="K56" i="12" s="1"/>
  <c r="G61" i="12"/>
  <c r="M57" i="12" s="1"/>
  <c r="F61" i="12"/>
  <c r="L61" i="12" s="1"/>
  <c r="L67" i="12"/>
  <c r="K40" i="12"/>
  <c r="M108" i="12"/>
  <c r="M104" i="12"/>
  <c r="K84" i="12"/>
  <c r="K92" i="12" s="1"/>
  <c r="K41" i="12"/>
  <c r="M103" i="12"/>
  <c r="AC325" i="9"/>
  <c r="N175" i="9"/>
  <c r="AC132" i="9"/>
  <c r="AH293" i="9"/>
  <c r="X206" i="9"/>
  <c r="AC206" i="9"/>
  <c r="D111" i="9"/>
  <c r="AC293" i="9"/>
  <c r="X325" i="9"/>
  <c r="N293" i="9"/>
  <c r="AH132" i="9"/>
  <c r="AC111" i="9"/>
  <c r="S111" i="9"/>
  <c r="I111" i="9"/>
  <c r="N206" i="9"/>
  <c r="S325" i="9"/>
  <c r="AH111" i="9"/>
  <c r="I325" i="9"/>
  <c r="AH175" i="9"/>
  <c r="N132" i="9"/>
  <c r="D206" i="9"/>
  <c r="S132" i="9"/>
  <c r="S293" i="9"/>
  <c r="D293" i="9"/>
  <c r="X293" i="9"/>
  <c r="S175" i="9"/>
  <c r="X111" i="9"/>
  <c r="N111" i="9"/>
  <c r="I175" i="9"/>
  <c r="X132" i="9"/>
  <c r="X175" i="9"/>
  <c r="D175" i="9"/>
  <c r="AC175" i="9"/>
  <c r="N325" i="9"/>
  <c r="AH206" i="9"/>
  <c r="I132" i="9"/>
  <c r="I293" i="9"/>
  <c r="I206" i="9"/>
  <c r="AH325" i="9"/>
  <c r="D132" i="9"/>
  <c r="S206" i="9"/>
  <c r="Q175" i="9"/>
  <c r="J111" i="9"/>
  <c r="AG206" i="9"/>
  <c r="Z132" i="9"/>
  <c r="G325" i="9"/>
  <c r="U175" i="9"/>
  <c r="G293" i="9"/>
  <c r="AA325" i="9"/>
  <c r="J325" i="9"/>
  <c r="E206" i="9"/>
  <c r="O175" i="9"/>
  <c r="M175" i="9"/>
  <c r="K132" i="9"/>
  <c r="Y175" i="9"/>
  <c r="O325" i="9"/>
  <c r="H175" i="9"/>
  <c r="Y325" i="9"/>
  <c r="R325" i="9"/>
  <c r="U206" i="9"/>
  <c r="Y132" i="9"/>
  <c r="AD293" i="9"/>
  <c r="T293" i="9"/>
  <c r="AB206" i="9"/>
  <c r="AD175" i="9"/>
  <c r="T175" i="9"/>
  <c r="V175" i="9"/>
  <c r="P175" i="9"/>
  <c r="P206" i="9"/>
  <c r="AF132" i="9"/>
  <c r="O293" i="9"/>
  <c r="R206" i="9"/>
  <c r="U293" i="9"/>
  <c r="AB293" i="9"/>
  <c r="K293" i="9"/>
  <c r="R293" i="9"/>
  <c r="Q132" i="9"/>
  <c r="H293" i="9"/>
  <c r="O111" i="9"/>
  <c r="J132" i="9"/>
  <c r="AG111" i="9"/>
  <c r="T325" i="9"/>
  <c r="G206" i="9"/>
  <c r="Q111" i="9"/>
  <c r="H206" i="9"/>
  <c r="V111" i="9"/>
  <c r="AE325" i="9"/>
  <c r="AB132" i="9"/>
  <c r="P293" i="9"/>
  <c r="AB175" i="9"/>
  <c r="AD206" i="9"/>
  <c r="Z206" i="9"/>
  <c r="P132" i="9"/>
  <c r="AA206" i="9"/>
  <c r="W132" i="9"/>
  <c r="AF111" i="9"/>
  <c r="AA132" i="9"/>
  <c r="E293" i="9"/>
  <c r="J175" i="9"/>
  <c r="AG132" i="9"/>
  <c r="Z325" i="9"/>
  <c r="Z293" i="9"/>
  <c r="Q206" i="9"/>
  <c r="Q325" i="9"/>
  <c r="AE111" i="9"/>
  <c r="H132" i="9"/>
  <c r="Y206" i="9"/>
  <c r="AE293" i="9"/>
  <c r="W111" i="9"/>
  <c r="AD325" i="9"/>
  <c r="L206" i="9"/>
  <c r="V132" i="9"/>
  <c r="F325" i="9"/>
  <c r="F206" i="9"/>
  <c r="O132" i="9"/>
  <c r="R111" i="9"/>
  <c r="AD132" i="9"/>
  <c r="AE132" i="9"/>
  <c r="W293" i="9"/>
  <c r="M206" i="9"/>
  <c r="AF175" i="9"/>
  <c r="Y293" i="9"/>
  <c r="G175" i="9"/>
  <c r="F111" i="9"/>
  <c r="K325" i="9"/>
  <c r="F175" i="9"/>
  <c r="H325" i="9"/>
  <c r="L293" i="9"/>
  <c r="H111" i="9"/>
  <c r="Q293" i="9"/>
  <c r="AE206" i="9"/>
  <c r="AD111" i="9"/>
  <c r="AF206" i="9"/>
  <c r="AE175" i="9"/>
  <c r="G132" i="9"/>
  <c r="M325" i="9"/>
  <c r="AA293" i="9"/>
  <c r="AA111" i="9"/>
  <c r="M293" i="9"/>
  <c r="T111" i="9"/>
  <c r="Z111" i="9"/>
  <c r="F293" i="9"/>
  <c r="AG325" i="9"/>
  <c r="E111" i="9"/>
  <c r="L132" i="9"/>
  <c r="M132" i="9"/>
  <c r="Z175" i="9"/>
  <c r="O206" i="9"/>
  <c r="AG175" i="9"/>
  <c r="E325" i="9"/>
  <c r="AA175" i="9"/>
  <c r="E175" i="9"/>
  <c r="L325" i="9"/>
  <c r="AF325" i="9"/>
  <c r="U111" i="9"/>
  <c r="W206" i="9"/>
  <c r="L175" i="9"/>
  <c r="Y111" i="9"/>
  <c r="T206" i="9"/>
  <c r="AF293" i="9"/>
  <c r="R132" i="9"/>
  <c r="J206" i="9"/>
  <c r="AG293" i="9"/>
  <c r="P325" i="9"/>
  <c r="G111" i="9"/>
  <c r="K175" i="9"/>
  <c r="P111" i="9"/>
  <c r="U325" i="9"/>
  <c r="K111" i="9"/>
  <c r="V325" i="9"/>
  <c r="F132" i="9"/>
  <c r="U132" i="9"/>
  <c r="E132" i="9"/>
  <c r="V206" i="9"/>
  <c r="L111" i="9"/>
  <c r="K206" i="9"/>
  <c r="AB111" i="9"/>
  <c r="AB325" i="9"/>
  <c r="M111" i="9"/>
  <c r="W175" i="9"/>
  <c r="W325" i="9"/>
  <c r="J293" i="9"/>
  <c r="R175" i="9"/>
  <c r="V293" i="9"/>
  <c r="T132" i="9"/>
  <c r="AF79" i="9"/>
  <c r="AH79" i="9"/>
  <c r="X79" i="9"/>
  <c r="L79" i="9"/>
  <c r="AC79" i="9"/>
  <c r="Z79" i="9"/>
  <c r="G79" i="9"/>
  <c r="I79" i="9"/>
  <c r="V79" i="9"/>
  <c r="R79" i="9"/>
  <c r="D79" i="9"/>
  <c r="N79" i="9"/>
  <c r="T79" i="9"/>
  <c r="K79" i="9"/>
  <c r="W79" i="9"/>
  <c r="AB79" i="9"/>
  <c r="U79" i="9"/>
  <c r="AA79" i="9"/>
  <c r="E79" i="9"/>
  <c r="Q79" i="9"/>
  <c r="J79" i="9"/>
  <c r="AE79" i="9"/>
  <c r="F79" i="9"/>
  <c r="O79" i="9"/>
  <c r="Y79" i="9"/>
  <c r="AD79" i="9"/>
  <c r="P79" i="9"/>
  <c r="H79" i="9"/>
  <c r="S79" i="9"/>
  <c r="AG79" i="9"/>
  <c r="M79" i="9"/>
  <c r="AD214" i="9"/>
  <c r="X302" i="9"/>
  <c r="N214" i="9"/>
  <c r="N82" i="9"/>
  <c r="AG302" i="9"/>
  <c r="G82" i="9"/>
  <c r="D214" i="9"/>
  <c r="V214" i="9"/>
  <c r="T214" i="9"/>
  <c r="D302" i="9"/>
  <c r="AF302" i="9"/>
  <c r="I82" i="9"/>
  <c r="I302" i="9"/>
  <c r="U302" i="9"/>
  <c r="U214" i="9"/>
  <c r="AH82" i="9"/>
  <c r="AH214" i="9"/>
  <c r="AB214" i="9"/>
  <c r="Z214" i="9"/>
  <c r="Q302" i="9"/>
  <c r="J214" i="9"/>
  <c r="U82" i="9"/>
  <c r="F214" i="9"/>
  <c r="X82" i="9"/>
  <c r="AF214" i="9"/>
  <c r="V82" i="9"/>
  <c r="L214" i="9"/>
  <c r="H214" i="9"/>
  <c r="AC302" i="9"/>
  <c r="M302" i="9"/>
  <c r="X214" i="9"/>
  <c r="AD82" i="9"/>
  <c r="V302" i="9"/>
  <c r="AB82" i="9"/>
  <c r="R214" i="9"/>
  <c r="F82" i="9"/>
  <c r="AE302" i="9"/>
  <c r="M214" i="9"/>
  <c r="N302" i="9"/>
  <c r="AH302" i="9"/>
  <c r="H82" i="9"/>
  <c r="S302" i="9"/>
  <c r="K82" i="9"/>
  <c r="P214" i="9"/>
  <c r="F302" i="9"/>
  <c r="L82" i="9"/>
  <c r="AG214" i="9"/>
  <c r="M82" i="9"/>
  <c r="D82" i="9"/>
  <c r="AD302" i="9"/>
  <c r="S82" i="9"/>
  <c r="K302" i="9"/>
  <c r="Q82" i="9"/>
  <c r="T82" i="9"/>
  <c r="H302" i="9"/>
  <c r="AE82" i="9"/>
  <c r="E214" i="9"/>
  <c r="AA302" i="9"/>
  <c r="Y82" i="9"/>
  <c r="Y302" i="9"/>
  <c r="P82" i="9"/>
  <c r="P302" i="9"/>
  <c r="AF82" i="9"/>
  <c r="C10" i="2"/>
  <c r="AE137" i="9"/>
  <c r="E137" i="9"/>
  <c r="M137" i="9"/>
  <c r="U137" i="9"/>
  <c r="AC137" i="9"/>
  <c r="K137" i="9"/>
  <c r="T137" i="9"/>
  <c r="AF137" i="9"/>
  <c r="F137" i="9"/>
  <c r="N137" i="9"/>
  <c r="V137" i="9"/>
  <c r="AD137" i="9"/>
  <c r="AA137" i="9"/>
  <c r="AG137" i="9"/>
  <c r="G137" i="9"/>
  <c r="O137" i="9"/>
  <c r="W137" i="9"/>
  <c r="D137" i="9"/>
  <c r="Y137" i="9"/>
  <c r="Z137" i="9"/>
  <c r="S137" i="9"/>
  <c r="L137" i="9"/>
  <c r="AH137" i="9"/>
  <c r="H137" i="9"/>
  <c r="P137" i="9"/>
  <c r="X137" i="9"/>
  <c r="I137" i="9"/>
  <c r="Q137" i="9"/>
  <c r="J137" i="9"/>
  <c r="R137" i="9"/>
  <c r="AB137" i="9"/>
  <c r="AH181" i="9"/>
  <c r="W181" i="9"/>
  <c r="AB181" i="9"/>
  <c r="J181" i="9"/>
  <c r="I181" i="9"/>
  <c r="Z181" i="9"/>
  <c r="Y181" i="9"/>
  <c r="G181" i="9"/>
  <c r="L181" i="9"/>
  <c r="R181" i="9"/>
  <c r="AE181" i="9"/>
  <c r="K181" i="9"/>
  <c r="H181" i="9"/>
  <c r="V181" i="9"/>
  <c r="AC181" i="9"/>
  <c r="F181" i="9"/>
  <c r="T181" i="9"/>
  <c r="AF181" i="9"/>
  <c r="AD181" i="9"/>
  <c r="D181" i="9"/>
  <c r="AA181" i="9"/>
  <c r="Q181" i="9"/>
  <c r="N181" i="9"/>
  <c r="O181" i="9"/>
  <c r="AG181" i="9"/>
  <c r="E181" i="9"/>
  <c r="S181" i="9"/>
  <c r="P181" i="9"/>
  <c r="M181" i="9"/>
  <c r="X181" i="9"/>
  <c r="U181" i="9"/>
  <c r="P115" i="9"/>
  <c r="O115" i="9"/>
  <c r="W115" i="9"/>
  <c r="R115" i="9"/>
  <c r="D115" i="9"/>
  <c r="T115" i="9"/>
  <c r="N115" i="9"/>
  <c r="AA115" i="9"/>
  <c r="L115" i="9"/>
  <c r="H115" i="9"/>
  <c r="V115" i="9"/>
  <c r="M115" i="9"/>
  <c r="I115" i="9"/>
  <c r="X115" i="9"/>
  <c r="E115" i="9"/>
  <c r="AG115" i="9"/>
  <c r="J115" i="9"/>
  <c r="K115" i="9"/>
  <c r="AH115" i="9"/>
  <c r="Z115" i="9"/>
  <c r="AE115" i="9"/>
  <c r="U115" i="9"/>
  <c r="G115" i="9"/>
  <c r="AB115" i="9"/>
  <c r="AD115" i="9"/>
  <c r="F115" i="9"/>
  <c r="Q115" i="9"/>
  <c r="AF115" i="9"/>
  <c r="S115" i="9"/>
  <c r="AC115" i="9"/>
  <c r="Y115" i="9"/>
  <c r="AC214" i="9"/>
  <c r="W214" i="9"/>
  <c r="O302" i="9"/>
  <c r="G302" i="9"/>
  <c r="AG82" i="9"/>
  <c r="AD80" i="9"/>
  <c r="I212" i="9"/>
  <c r="K300" i="9"/>
  <c r="Q212" i="9"/>
  <c r="P300" i="9"/>
  <c r="S300" i="9"/>
  <c r="E69" i="9"/>
  <c r="J69" i="9"/>
  <c r="AA69" i="9"/>
  <c r="AE214" i="9"/>
  <c r="T302" i="9"/>
  <c r="W82" i="9"/>
  <c r="S214" i="9"/>
  <c r="K214" i="9"/>
  <c r="W80" i="9"/>
  <c r="E300" i="9"/>
  <c r="AE69" i="9"/>
  <c r="O212" i="9"/>
  <c r="M80" i="9"/>
  <c r="J80" i="9"/>
  <c r="AA80" i="9"/>
  <c r="U212" i="9"/>
  <c r="W212" i="9"/>
  <c r="Y212" i="9"/>
  <c r="AA212" i="9"/>
  <c r="U300" i="9"/>
  <c r="X300" i="9"/>
  <c r="Z300" i="9"/>
  <c r="AA300" i="9"/>
  <c r="M69" i="9"/>
  <c r="P69" i="9"/>
  <c r="R69" i="9"/>
  <c r="AC82" i="9"/>
  <c r="Z302" i="9"/>
  <c r="Q214" i="9"/>
  <c r="I214" i="9"/>
  <c r="Y80" i="9"/>
  <c r="K212" i="9"/>
  <c r="AD69" i="9"/>
  <c r="AE80" i="9"/>
  <c r="M212" i="9"/>
  <c r="S212" i="9"/>
  <c r="M300" i="9"/>
  <c r="R300" i="9"/>
  <c r="H69" i="9"/>
  <c r="U80" i="9"/>
  <c r="P80" i="9"/>
  <c r="R80" i="9"/>
  <c r="AC212" i="9"/>
  <c r="AE212" i="9"/>
  <c r="AG212" i="9"/>
  <c r="AC300" i="9"/>
  <c r="AF300" i="9"/>
  <c r="AH300" i="9"/>
  <c r="U69" i="9"/>
  <c r="X69" i="9"/>
  <c r="Z69" i="9"/>
  <c r="N69" i="9"/>
  <c r="Z82" i="9"/>
  <c r="W302" i="9"/>
  <c r="O214" i="9"/>
  <c r="G214" i="9"/>
  <c r="K80" i="9"/>
  <c r="H300" i="9"/>
  <c r="S69" i="9"/>
  <c r="Z80" i="9"/>
  <c r="H212" i="9"/>
  <c r="G300" i="9"/>
  <c r="D300" i="9"/>
  <c r="AC69" i="9"/>
  <c r="AF69" i="9"/>
  <c r="AH69" i="9"/>
  <c r="D69" i="9"/>
  <c r="X80" i="9"/>
  <c r="F212" i="9"/>
  <c r="D212" i="9"/>
  <c r="N300" i="9"/>
  <c r="V80" i="9"/>
  <c r="AH80" i="9"/>
  <c r="N212" i="9"/>
  <c r="R212" i="9"/>
  <c r="O300" i="9"/>
  <c r="AD300" i="9"/>
  <c r="V300" i="9"/>
  <c r="L300" i="9"/>
  <c r="G69" i="9"/>
  <c r="I69" i="9"/>
  <c r="F69" i="9"/>
  <c r="L69" i="9"/>
  <c r="AB302" i="9"/>
  <c r="R82" i="9"/>
  <c r="AA214" i="9"/>
  <c r="L302" i="9"/>
  <c r="J82" i="9"/>
  <c r="E302" i="9"/>
  <c r="E82" i="9"/>
  <c r="E212" i="9"/>
  <c r="J300" i="9"/>
  <c r="AG69" i="9"/>
  <c r="AC80" i="9"/>
  <c r="D80" i="9"/>
  <c r="J212" i="9"/>
  <c r="F300" i="9"/>
  <c r="AF80" i="9"/>
  <c r="L80" i="9"/>
  <c r="P212" i="9"/>
  <c r="L212" i="9"/>
  <c r="G80" i="9"/>
  <c r="I80" i="9"/>
  <c r="F80" i="9"/>
  <c r="T80" i="9"/>
  <c r="V212" i="9"/>
  <c r="X212" i="9"/>
  <c r="Z212" i="9"/>
  <c r="T212" i="9"/>
  <c r="W300" i="9"/>
  <c r="I300" i="9"/>
  <c r="Q300" i="9"/>
  <c r="T300" i="9"/>
  <c r="O69" i="9"/>
  <c r="Q69" i="9"/>
  <c r="V69" i="9"/>
  <c r="T69" i="9"/>
  <c r="Y214" i="9"/>
  <c r="R302" i="9"/>
  <c r="O82" i="9"/>
  <c r="J302" i="9"/>
  <c r="AA82" i="9"/>
  <c r="F81" i="2"/>
  <c r="M81" i="2"/>
  <c r="U81" i="2"/>
  <c r="AC81" i="2"/>
  <c r="AA81" i="2"/>
  <c r="G81" i="2"/>
  <c r="N81" i="2"/>
  <c r="V81" i="2"/>
  <c r="AD81" i="2"/>
  <c r="AI81" i="2"/>
  <c r="E81" i="2"/>
  <c r="H81" i="2"/>
  <c r="O81" i="2"/>
  <c r="W81" i="2"/>
  <c r="AE81" i="2"/>
  <c r="I81" i="2"/>
  <c r="P81" i="2"/>
  <c r="X81" i="2"/>
  <c r="AF81" i="2"/>
  <c r="J81" i="2"/>
  <c r="Q81" i="2"/>
  <c r="Y81" i="2"/>
  <c r="AG81" i="2"/>
  <c r="L81" i="2"/>
  <c r="S81" i="2"/>
  <c r="T81" i="2"/>
  <c r="AB81" i="2"/>
  <c r="K81" i="2"/>
  <c r="R81" i="2"/>
  <c r="Z81" i="2"/>
  <c r="AH81" i="2"/>
  <c r="AI71" i="2"/>
  <c r="AA71" i="2"/>
  <c r="S71" i="2"/>
  <c r="K71" i="2"/>
  <c r="H71" i="2"/>
  <c r="M71" i="2"/>
  <c r="AH71" i="2"/>
  <c r="Z71" i="2"/>
  <c r="R71" i="2"/>
  <c r="J71" i="2"/>
  <c r="X71" i="2"/>
  <c r="AC71" i="2"/>
  <c r="AG71" i="2"/>
  <c r="Y71" i="2"/>
  <c r="Q71" i="2"/>
  <c r="I71" i="2"/>
  <c r="AF71" i="2"/>
  <c r="U71" i="2"/>
  <c r="AE71" i="2"/>
  <c r="W71" i="2"/>
  <c r="O71" i="2"/>
  <c r="G71" i="2"/>
  <c r="AD71" i="2"/>
  <c r="V71" i="2"/>
  <c r="N71" i="2"/>
  <c r="F71" i="2"/>
  <c r="E71" i="2"/>
  <c r="AB71" i="2"/>
  <c r="T71" i="2"/>
  <c r="L71" i="2"/>
  <c r="P71" i="2"/>
  <c r="AI61" i="2"/>
  <c r="AA61" i="2"/>
  <c r="S61" i="2"/>
  <c r="K61" i="2"/>
  <c r="AH61" i="2"/>
  <c r="Z61" i="2"/>
  <c r="R61" i="2"/>
  <c r="J61" i="2"/>
  <c r="AG61" i="2"/>
  <c r="Y61" i="2"/>
  <c r="Q61" i="2"/>
  <c r="I61" i="2"/>
  <c r="AF61" i="2"/>
  <c r="X61" i="2"/>
  <c r="P61" i="2"/>
  <c r="H61" i="2"/>
  <c r="AE61" i="2"/>
  <c r="W61" i="2"/>
  <c r="O61" i="2"/>
  <c r="G61" i="2"/>
  <c r="AD61" i="2"/>
  <c r="V61" i="2"/>
  <c r="N61" i="2"/>
  <c r="F61" i="2"/>
  <c r="AC61" i="2"/>
  <c r="U61" i="2"/>
  <c r="M61" i="2"/>
  <c r="E61" i="2"/>
  <c r="AB61" i="2"/>
  <c r="T61" i="2"/>
  <c r="L61" i="2"/>
  <c r="AI51" i="2"/>
  <c r="AA51" i="2"/>
  <c r="S51" i="2"/>
  <c r="K51" i="2"/>
  <c r="O51" i="2"/>
  <c r="AH51" i="2"/>
  <c r="Z51" i="2"/>
  <c r="R51" i="2"/>
  <c r="J51" i="2"/>
  <c r="AG51" i="2"/>
  <c r="Y51" i="2"/>
  <c r="Q51" i="2"/>
  <c r="I51" i="2"/>
  <c r="W51" i="2"/>
  <c r="AF51" i="2"/>
  <c r="X51" i="2"/>
  <c r="P51" i="2"/>
  <c r="H51" i="2"/>
  <c r="AE51" i="2"/>
  <c r="AD51" i="2"/>
  <c r="V51" i="2"/>
  <c r="N51" i="2"/>
  <c r="F51" i="2"/>
  <c r="AC51" i="2"/>
  <c r="U51" i="2"/>
  <c r="M51" i="2"/>
  <c r="E51" i="2"/>
  <c r="AB51" i="2"/>
  <c r="T51" i="2"/>
  <c r="L51" i="2"/>
  <c r="G51" i="2"/>
  <c r="AI41" i="2"/>
  <c r="AA41" i="2"/>
  <c r="S41" i="2"/>
  <c r="K41" i="2"/>
  <c r="AH41" i="2"/>
  <c r="Z41" i="2"/>
  <c r="R41" i="2"/>
  <c r="J41" i="2"/>
  <c r="M41" i="2"/>
  <c r="AG41" i="2"/>
  <c r="Y41" i="2"/>
  <c r="Q41" i="2"/>
  <c r="I41" i="2"/>
  <c r="E41" i="2"/>
  <c r="AF41" i="2"/>
  <c r="X41" i="2"/>
  <c r="P41" i="2"/>
  <c r="H41" i="2"/>
  <c r="AC41" i="2"/>
  <c r="AE41" i="2"/>
  <c r="W41" i="2"/>
  <c r="O41" i="2"/>
  <c r="G41" i="2"/>
  <c r="AD41" i="2"/>
  <c r="V41" i="2"/>
  <c r="N41" i="2"/>
  <c r="F41" i="2"/>
  <c r="U41" i="2"/>
  <c r="AB41" i="2"/>
  <c r="T41" i="2"/>
  <c r="L41" i="2"/>
  <c r="E80" i="9" l="1"/>
  <c r="H80" i="9"/>
  <c r="S80" i="9"/>
  <c r="AG80" i="9"/>
  <c r="L105" i="12"/>
  <c r="J74" i="12"/>
  <c r="K50" i="12"/>
  <c r="J80" i="12"/>
  <c r="K65" i="12"/>
  <c r="L103" i="12"/>
  <c r="L106" i="12"/>
  <c r="K48" i="12"/>
  <c r="L104" i="12"/>
  <c r="K63" i="12"/>
  <c r="L72" i="12"/>
  <c r="L49" i="12"/>
  <c r="L52" i="12"/>
  <c r="L66" i="12"/>
  <c r="L39" i="12"/>
  <c r="L71" i="12"/>
  <c r="L70" i="12"/>
  <c r="L42" i="12"/>
  <c r="L44" i="12"/>
  <c r="K106" i="12"/>
  <c r="L40" i="12"/>
  <c r="L83" i="12"/>
  <c r="M67" i="12"/>
  <c r="M75" i="12"/>
  <c r="K99" i="12"/>
  <c r="L79" i="12"/>
  <c r="L87" i="12" s="1"/>
  <c r="M65" i="12"/>
  <c r="K51" i="12"/>
  <c r="L81" i="12"/>
  <c r="L89" i="12" s="1"/>
  <c r="L97" i="12"/>
  <c r="K76" i="12"/>
  <c r="L96" i="12"/>
  <c r="K74" i="12"/>
  <c r="J107" i="12"/>
  <c r="J105" i="12"/>
  <c r="J108" i="12"/>
  <c r="J83" i="12"/>
  <c r="L99" i="12"/>
  <c r="K66" i="12"/>
  <c r="K64" i="12"/>
  <c r="K62" i="12"/>
  <c r="AJ51" i="2"/>
  <c r="J98" i="12"/>
  <c r="M97" i="12"/>
  <c r="L78" i="12"/>
  <c r="L86" i="12" s="1"/>
  <c r="L58" i="12"/>
  <c r="M72" i="12"/>
  <c r="J48" i="12"/>
  <c r="K60" i="12"/>
  <c r="AJ81" i="2"/>
  <c r="AJ41" i="2"/>
  <c r="AJ61" i="2"/>
  <c r="AJ71" i="2"/>
  <c r="L59" i="12"/>
  <c r="L90" i="12"/>
  <c r="F141" i="12"/>
  <c r="K20" i="21" s="1"/>
  <c r="M89" i="12"/>
  <c r="G140" i="12"/>
  <c r="L55" i="5" s="1"/>
  <c r="M45" i="12"/>
  <c r="M43" i="12"/>
  <c r="M41" i="12"/>
  <c r="J69" i="12"/>
  <c r="J67" i="12"/>
  <c r="J65" i="12"/>
  <c r="J64" i="12"/>
  <c r="M84" i="12"/>
  <c r="M92" i="12" s="1"/>
  <c r="K72" i="12"/>
  <c r="K77" i="12"/>
  <c r="K75" i="12"/>
  <c r="M73" i="12"/>
  <c r="L45" i="12"/>
  <c r="L41" i="12"/>
  <c r="L84" i="12"/>
  <c r="L92" i="12" s="1"/>
  <c r="L55" i="12"/>
  <c r="J50" i="12"/>
  <c r="K69" i="12"/>
  <c r="K67" i="12"/>
  <c r="J61" i="12"/>
  <c r="J59" i="12"/>
  <c r="J60" i="12"/>
  <c r="L76" i="12"/>
  <c r="L77" i="12"/>
  <c r="L75" i="12"/>
  <c r="L53" i="12"/>
  <c r="L51" i="12"/>
  <c r="K45" i="12"/>
  <c r="K39" i="12"/>
  <c r="L56" i="12"/>
  <c r="J52" i="12"/>
  <c r="J81" i="12"/>
  <c r="M85" i="12"/>
  <c r="M93" i="12" s="1"/>
  <c r="M82" i="12"/>
  <c r="M80" i="12"/>
  <c r="M79" i="12"/>
  <c r="M87" i="12" s="1"/>
  <c r="K95" i="12"/>
  <c r="K101" i="12"/>
  <c r="K96" i="12"/>
  <c r="M76" i="12"/>
  <c r="M77" i="12"/>
  <c r="M53" i="12"/>
  <c r="M50" i="12"/>
  <c r="M49" i="12"/>
  <c r="M71" i="12"/>
  <c r="M56" i="12"/>
  <c r="J45" i="12"/>
  <c r="J41" i="12"/>
  <c r="J42" i="12"/>
  <c r="K43" i="12"/>
  <c r="L60" i="12"/>
  <c r="J82" i="12"/>
  <c r="J43" i="12"/>
  <c r="M40" i="12"/>
  <c r="F140" i="12"/>
  <c r="K55" i="5" s="1"/>
  <c r="J68" i="12"/>
  <c r="L100" i="12"/>
  <c r="L101" i="12"/>
  <c r="J76" i="12"/>
  <c r="J77" i="12"/>
  <c r="J73" i="12"/>
  <c r="J75" i="12"/>
  <c r="L108" i="12"/>
  <c r="L109" i="12"/>
  <c r="L54" i="12"/>
  <c r="L62" i="12"/>
  <c r="L102" i="12"/>
  <c r="L63" i="12"/>
  <c r="L95" i="12"/>
  <c r="L46" i="12"/>
  <c r="L48" i="12"/>
  <c r="L94" i="12"/>
  <c r="L38" i="12"/>
  <c r="L73" i="12"/>
  <c r="M58" i="12"/>
  <c r="K52" i="12"/>
  <c r="J51" i="12"/>
  <c r="J84" i="12"/>
  <c r="J92" i="12" s="1"/>
  <c r="L91" i="12"/>
  <c r="F142" i="12"/>
  <c r="M44" i="12"/>
  <c r="J91" i="12"/>
  <c r="D142" i="12"/>
  <c r="M101" i="12"/>
  <c r="M96" i="12"/>
  <c r="M99" i="12"/>
  <c r="K49" i="12"/>
  <c r="K57" i="12"/>
  <c r="M98" i="12"/>
  <c r="K108" i="12"/>
  <c r="K109" i="12"/>
  <c r="K38" i="12"/>
  <c r="K54" i="12"/>
  <c r="K71" i="12"/>
  <c r="K47" i="12"/>
  <c r="K46" i="12"/>
  <c r="K55" i="12"/>
  <c r="K102" i="12"/>
  <c r="K70" i="12"/>
  <c r="K78" i="12"/>
  <c r="K94" i="12"/>
  <c r="K107" i="12"/>
  <c r="K103" i="12"/>
  <c r="K104" i="12"/>
  <c r="K98" i="12"/>
  <c r="L57" i="12"/>
  <c r="K42" i="12"/>
  <c r="M51" i="12"/>
  <c r="J88" i="12"/>
  <c r="D139" i="12"/>
  <c r="I20" i="5" s="1"/>
  <c r="M61" i="12"/>
  <c r="M59" i="12"/>
  <c r="J101" i="12"/>
  <c r="J99" i="12"/>
  <c r="J97" i="12"/>
  <c r="K85" i="12"/>
  <c r="K93" i="12" s="1"/>
  <c r="K80" i="12"/>
  <c r="K82" i="12"/>
  <c r="K83" i="12"/>
  <c r="K81" i="12"/>
  <c r="M106" i="12"/>
  <c r="M109" i="12"/>
  <c r="M38" i="12"/>
  <c r="M54" i="12"/>
  <c r="M78" i="12"/>
  <c r="M39" i="12"/>
  <c r="M46" i="12"/>
  <c r="M102" i="12"/>
  <c r="M95" i="12"/>
  <c r="M62" i="12"/>
  <c r="M94" i="12"/>
  <c r="M70" i="12"/>
  <c r="M63" i="12"/>
  <c r="M55" i="12"/>
  <c r="M48" i="12"/>
  <c r="M105" i="12"/>
  <c r="M47" i="12"/>
  <c r="M60" i="12"/>
  <c r="K100" i="12"/>
  <c r="K44" i="12"/>
  <c r="L65" i="12"/>
  <c r="L69" i="12"/>
  <c r="L50" i="12"/>
  <c r="M83" i="12"/>
  <c r="M42" i="12"/>
  <c r="K61" i="12"/>
  <c r="K59" i="12"/>
  <c r="K58" i="12"/>
  <c r="L85" i="12"/>
  <c r="L93" i="12" s="1"/>
  <c r="L80" i="12"/>
  <c r="J109" i="12"/>
  <c r="J39" i="12"/>
  <c r="J47" i="12"/>
  <c r="J71" i="12"/>
  <c r="J63" i="12"/>
  <c r="J38" i="12"/>
  <c r="J96" i="12"/>
  <c r="J70" i="12"/>
  <c r="J56" i="12"/>
  <c r="J54" i="12"/>
  <c r="J46" i="12"/>
  <c r="J103" i="12"/>
  <c r="J55" i="12"/>
  <c r="J57" i="12"/>
  <c r="J102" i="12"/>
  <c r="J78" i="12"/>
  <c r="J86" i="12" s="1"/>
  <c r="J104" i="12"/>
  <c r="J40" i="12"/>
  <c r="J79" i="12"/>
  <c r="J87" i="12" s="1"/>
  <c r="J94" i="12"/>
  <c r="J62" i="12"/>
  <c r="J95" i="12"/>
  <c r="J49" i="12"/>
  <c r="M69" i="12"/>
  <c r="M64" i="12"/>
  <c r="M66" i="12"/>
  <c r="M107" i="12"/>
  <c r="J66" i="12"/>
  <c r="Q80" i="9"/>
  <c r="D112" i="9"/>
  <c r="I207" i="9"/>
  <c r="X133" i="9"/>
  <c r="AC326" i="9"/>
  <c r="AH176" i="9"/>
  <c r="AC294" i="9"/>
  <c r="S112" i="9"/>
  <c r="X176" i="9"/>
  <c r="V186" i="9"/>
  <c r="AE186" i="9"/>
  <c r="L186" i="9"/>
  <c r="S186" i="9"/>
  <c r="J70" i="9"/>
  <c r="AA186" i="9"/>
  <c r="K70" i="9"/>
  <c r="I112" i="9"/>
  <c r="S133" i="9"/>
  <c r="D176" i="9"/>
  <c r="AH112" i="9"/>
  <c r="X294" i="9"/>
  <c r="N207" i="9"/>
  <c r="N133" i="9"/>
  <c r="R186" i="9"/>
  <c r="L70" i="9"/>
  <c r="AD186" i="9"/>
  <c r="I70" i="9"/>
  <c r="U70" i="9"/>
  <c r="X112" i="9"/>
  <c r="AC186" i="9"/>
  <c r="AE70" i="9"/>
  <c r="N186" i="9"/>
  <c r="N70" i="9"/>
  <c r="Q70" i="9"/>
  <c r="R70" i="9"/>
  <c r="D207" i="9"/>
  <c r="N294" i="9"/>
  <c r="G70" i="9"/>
  <c r="AG70" i="9"/>
  <c r="M186" i="9"/>
  <c r="H186" i="9"/>
  <c r="AH70" i="9"/>
  <c r="Z70" i="9"/>
  <c r="AH133" i="9"/>
  <c r="I133" i="9"/>
  <c r="I294" i="9"/>
  <c r="AC112" i="9"/>
  <c r="S326" i="9"/>
  <c r="AB70" i="9"/>
  <c r="AC70" i="9"/>
  <c r="Y186" i="9"/>
  <c r="G186" i="9"/>
  <c r="S70" i="9"/>
  <c r="E70" i="9"/>
  <c r="I326" i="9"/>
  <c r="AH294" i="9"/>
  <c r="X207" i="9"/>
  <c r="D70" i="9"/>
  <c r="X70" i="9"/>
  <c r="AB186" i="9"/>
  <c r="J186" i="9"/>
  <c r="AF186" i="9"/>
  <c r="D294" i="9"/>
  <c r="AH326" i="9"/>
  <c r="S176" i="9"/>
  <c r="S294" i="9"/>
  <c r="N112" i="9"/>
  <c r="S207" i="9"/>
  <c r="X326" i="9"/>
  <c r="I176" i="9"/>
  <c r="D326" i="9"/>
  <c r="D133" i="9"/>
  <c r="AC207" i="9"/>
  <c r="P186" i="9"/>
  <c r="U186" i="9"/>
  <c r="X186" i="9"/>
  <c r="K186" i="9"/>
  <c r="H70" i="9"/>
  <c r="AA70" i="9"/>
  <c r="E186" i="9"/>
  <c r="N176" i="9"/>
  <c r="T186" i="9"/>
  <c r="AH186" i="9"/>
  <c r="M70" i="9"/>
  <c r="AD70" i="9"/>
  <c r="AH207" i="9"/>
  <c r="W186" i="9"/>
  <c r="I186" i="9"/>
  <c r="P70" i="9"/>
  <c r="F186" i="9"/>
  <c r="AC133" i="9"/>
  <c r="AG186" i="9"/>
  <c r="Q186" i="9"/>
  <c r="Y70" i="9"/>
  <c r="O70" i="9"/>
  <c r="F70" i="9"/>
  <c r="D186" i="9"/>
  <c r="V70" i="9"/>
  <c r="AF70" i="9"/>
  <c r="O186" i="9"/>
  <c r="Z186" i="9"/>
  <c r="AC176" i="9"/>
  <c r="N326" i="9"/>
  <c r="T70" i="9"/>
  <c r="W70" i="9"/>
  <c r="H112" i="9"/>
  <c r="G112" i="9"/>
  <c r="M326" i="9"/>
  <c r="U326" i="9"/>
  <c r="K207" i="9"/>
  <c r="T326" i="9"/>
  <c r="U112" i="9"/>
  <c r="O326" i="9"/>
  <c r="M112" i="9"/>
  <c r="O176" i="9"/>
  <c r="AD112" i="9"/>
  <c r="AF133" i="9"/>
  <c r="AE133" i="9"/>
  <c r="Y294" i="9"/>
  <c r="U176" i="9"/>
  <c r="T176" i="9"/>
  <c r="AB326" i="9"/>
  <c r="AB176" i="9"/>
  <c r="AD176" i="9"/>
  <c r="AA326" i="9"/>
  <c r="P326" i="9"/>
  <c r="L294" i="9"/>
  <c r="AA294" i="9"/>
  <c r="F176" i="9"/>
  <c r="W207" i="9"/>
  <c r="AA207" i="9"/>
  <c r="AF176" i="9"/>
  <c r="Y112" i="9"/>
  <c r="AG112" i="9"/>
  <c r="AA112" i="9"/>
  <c r="AE326" i="9"/>
  <c r="Q294" i="9"/>
  <c r="Z207" i="9"/>
  <c r="Q133" i="9"/>
  <c r="H133" i="9"/>
  <c r="Y326" i="9"/>
  <c r="AE176" i="9"/>
  <c r="AB133" i="9"/>
  <c r="AD326" i="9"/>
  <c r="M176" i="9"/>
  <c r="R207" i="9"/>
  <c r="AG207" i="9"/>
  <c r="O207" i="9"/>
  <c r="J133" i="9"/>
  <c r="P207" i="9"/>
  <c r="AD133" i="9"/>
  <c r="M207" i="9"/>
  <c r="Z112" i="9"/>
  <c r="P294" i="9"/>
  <c r="E133" i="9"/>
  <c r="AG176" i="9"/>
  <c r="E294" i="9"/>
  <c r="V112" i="9"/>
  <c r="M294" i="9"/>
  <c r="AB294" i="9"/>
  <c r="AA133" i="9"/>
  <c r="P133" i="9"/>
  <c r="AE294" i="9"/>
  <c r="L133" i="9"/>
  <c r="Y176" i="9"/>
  <c r="AF294" i="9"/>
  <c r="W133" i="9"/>
  <c r="T133" i="9"/>
  <c r="H294" i="9"/>
  <c r="V207" i="9"/>
  <c r="R112" i="9"/>
  <c r="K294" i="9"/>
  <c r="K112" i="9"/>
  <c r="G133" i="9"/>
  <c r="J294" i="9"/>
  <c r="R133" i="9"/>
  <c r="V294" i="9"/>
  <c r="W294" i="9"/>
  <c r="AE112" i="9"/>
  <c r="AG294" i="9"/>
  <c r="P176" i="9"/>
  <c r="K133" i="9"/>
  <c r="AG326" i="9"/>
  <c r="O294" i="9"/>
  <c r="K176" i="9"/>
  <c r="AD207" i="9"/>
  <c r="V133" i="9"/>
  <c r="E176" i="9"/>
  <c r="J112" i="9"/>
  <c r="Q326" i="9"/>
  <c r="T207" i="9"/>
  <c r="AA176" i="9"/>
  <c r="F112" i="9"/>
  <c r="V326" i="9"/>
  <c r="H176" i="9"/>
  <c r="AF326" i="9"/>
  <c r="T294" i="9"/>
  <c r="AF112" i="9"/>
  <c r="U207" i="9"/>
  <c r="Y133" i="9"/>
  <c r="H207" i="9"/>
  <c r="F294" i="9"/>
  <c r="Q207" i="9"/>
  <c r="T112" i="9"/>
  <c r="AB112" i="9"/>
  <c r="Z326" i="9"/>
  <c r="G326" i="9"/>
  <c r="Y207" i="9"/>
  <c r="H326" i="9"/>
  <c r="E207" i="9"/>
  <c r="Z176" i="9"/>
  <c r="R326" i="9"/>
  <c r="Z133" i="9"/>
  <c r="L112" i="9"/>
  <c r="J207" i="9"/>
  <c r="Q176" i="9"/>
  <c r="AG133" i="9"/>
  <c r="F207" i="9"/>
  <c r="P112" i="9"/>
  <c r="J326" i="9"/>
  <c r="Z294" i="9"/>
  <c r="Q112" i="9"/>
  <c r="V176" i="9"/>
  <c r="AF207" i="9"/>
  <c r="O133" i="9"/>
  <c r="W112" i="9"/>
  <c r="AD294" i="9"/>
  <c r="L207" i="9"/>
  <c r="AB207" i="9"/>
  <c r="F326" i="9"/>
  <c r="W326" i="9"/>
  <c r="G176" i="9"/>
  <c r="R176" i="9"/>
  <c r="L176" i="9"/>
  <c r="J176" i="9"/>
  <c r="E112" i="9"/>
  <c r="M133" i="9"/>
  <c r="F133" i="9"/>
  <c r="R294" i="9"/>
  <c r="AE207" i="9"/>
  <c r="O112" i="9"/>
  <c r="G207" i="9"/>
  <c r="U294" i="9"/>
  <c r="K326" i="9"/>
  <c r="G294" i="9"/>
  <c r="E326" i="9"/>
  <c r="W176" i="9"/>
  <c r="U133" i="9"/>
  <c r="L326" i="9"/>
  <c r="AB69" i="9"/>
  <c r="W69" i="9"/>
  <c r="AB212" i="9"/>
  <c r="AD212" i="9"/>
  <c r="Y69" i="9"/>
  <c r="AF212" i="9"/>
  <c r="AB300" i="9"/>
  <c r="AB80" i="9"/>
  <c r="Y300" i="9"/>
  <c r="N80" i="9"/>
  <c r="AG300" i="9"/>
  <c r="C11" i="2"/>
  <c r="F3" i="5" s="1" a="1"/>
  <c r="F3" i="5" s="1"/>
  <c r="AE135" i="9"/>
  <c r="I135" i="9"/>
  <c r="Q135" i="9"/>
  <c r="Y135" i="9"/>
  <c r="V135" i="9"/>
  <c r="H135" i="9"/>
  <c r="X135" i="9"/>
  <c r="AF135" i="9"/>
  <c r="J135" i="9"/>
  <c r="R135" i="9"/>
  <c r="Z135" i="9"/>
  <c r="D135" i="9"/>
  <c r="E135" i="9"/>
  <c r="U135" i="9"/>
  <c r="F135" i="9"/>
  <c r="N135" i="9"/>
  <c r="AD135" i="9"/>
  <c r="G135" i="9"/>
  <c r="O135" i="9"/>
  <c r="AG135" i="9"/>
  <c r="K135" i="9"/>
  <c r="S135" i="9"/>
  <c r="AA135" i="9"/>
  <c r="AH135" i="9"/>
  <c r="L135" i="9"/>
  <c r="T135" i="9"/>
  <c r="AB135" i="9"/>
  <c r="M135" i="9"/>
  <c r="AC135" i="9"/>
  <c r="W135" i="9"/>
  <c r="P135" i="9"/>
  <c r="D179" i="9"/>
  <c r="Y179" i="9"/>
  <c r="T179" i="9"/>
  <c r="K179" i="9"/>
  <c r="AA179" i="9"/>
  <c r="N179" i="9"/>
  <c r="I179" i="9"/>
  <c r="AB179" i="9"/>
  <c r="L179" i="9"/>
  <c r="AD179" i="9"/>
  <c r="AE179" i="9"/>
  <c r="S179" i="9"/>
  <c r="AH179" i="9"/>
  <c r="AF179" i="9"/>
  <c r="O179" i="9"/>
  <c r="J179" i="9"/>
  <c r="G179" i="9"/>
  <c r="F179" i="9"/>
  <c r="W179" i="9"/>
  <c r="P179" i="9"/>
  <c r="Q179" i="9"/>
  <c r="E179" i="9"/>
  <c r="M179" i="9"/>
  <c r="R179" i="9"/>
  <c r="V179" i="9"/>
  <c r="AG179" i="9"/>
  <c r="Z179" i="9"/>
  <c r="H179" i="9"/>
  <c r="AC179" i="9"/>
  <c r="X179" i="9"/>
  <c r="U179" i="9"/>
  <c r="P333" i="9"/>
  <c r="K333" i="9"/>
  <c r="AD333" i="9"/>
  <c r="AG333" i="9"/>
  <c r="F333" i="9"/>
  <c r="AF333" i="9"/>
  <c r="AE333" i="9"/>
  <c r="G69" i="5" a="1"/>
  <c r="G69" i="5" s="1"/>
  <c r="G333" i="9"/>
  <c r="R333" i="9"/>
  <c r="U333" i="9"/>
  <c r="V333" i="9"/>
  <c r="Y20" i="8"/>
  <c r="Y333" i="9"/>
  <c r="W333" i="9"/>
  <c r="E333" i="9"/>
  <c r="L333" i="9"/>
  <c r="Z333" i="9"/>
  <c r="N333" i="9"/>
  <c r="AC333" i="9"/>
  <c r="K113" i="9"/>
  <c r="S333" i="9"/>
  <c r="J333" i="9"/>
  <c r="AB333" i="9"/>
  <c r="O333" i="9"/>
  <c r="M333" i="9"/>
  <c r="X333" i="9"/>
  <c r="D333" i="9"/>
  <c r="T333" i="9"/>
  <c r="AH333" i="9"/>
  <c r="H333" i="9"/>
  <c r="I333" i="9"/>
  <c r="Q333" i="9"/>
  <c r="E56" i="5" a="1"/>
  <c r="E56" i="5" s="1"/>
  <c r="AA333" i="9"/>
  <c r="AE300" i="9"/>
  <c r="O80" i="9"/>
  <c r="K69" i="9"/>
  <c r="AH212" i="9"/>
  <c r="G212" i="9"/>
  <c r="AD12" i="8"/>
  <c r="AD11" i="8"/>
  <c r="H34" i="8"/>
  <c r="H12" i="8"/>
  <c r="U12" i="8"/>
  <c r="Y34" i="8"/>
  <c r="X23" i="8"/>
  <c r="X15" i="8"/>
  <c r="F34" i="8"/>
  <c r="F11" i="8"/>
  <c r="P34" i="8"/>
  <c r="P11" i="8"/>
  <c r="N12" i="8"/>
  <c r="N34" i="8"/>
  <c r="AG31" i="8"/>
  <c r="AG34" i="8"/>
  <c r="J12" i="8"/>
  <c r="I34" i="8"/>
  <c r="G3" i="8"/>
  <c r="G34" i="8"/>
  <c r="AB3" i="8"/>
  <c r="AF12" i="8"/>
  <c r="AA23" i="8"/>
  <c r="AA3" i="8"/>
  <c r="AE23" i="8"/>
  <c r="D12" i="8"/>
  <c r="T12" i="8"/>
  <c r="T34" i="8"/>
  <c r="S23" i="8"/>
  <c r="S3" i="8"/>
  <c r="W15" i="8"/>
  <c r="W3" i="8"/>
  <c r="AH34" i="8"/>
  <c r="L34" i="8"/>
  <c r="R23" i="8"/>
  <c r="R11" i="8"/>
  <c r="O34" i="8"/>
  <c r="O3" i="8"/>
  <c r="AC34" i="8"/>
  <c r="AC3" i="8"/>
  <c r="O20" i="8" l="1"/>
  <c r="D3" i="8"/>
  <c r="AC31" i="8"/>
  <c r="AH3" i="8"/>
  <c r="T11" i="8"/>
  <c r="AB12" i="8"/>
  <c r="AG3" i="8"/>
  <c r="F15" i="8"/>
  <c r="K34" i="8"/>
  <c r="G30" i="6" a="1"/>
  <c r="G30" i="6" s="1"/>
  <c r="AC20" i="8"/>
  <c r="D58" i="5" a="1"/>
  <c r="D58" i="5" s="1"/>
  <c r="O31" i="8"/>
  <c r="W23" i="8"/>
  <c r="AE11" i="8"/>
  <c r="G12" i="8"/>
  <c r="N23" i="8"/>
  <c r="X3" i="8"/>
  <c r="F69" i="5" a="1"/>
  <c r="F69" i="5" s="1"/>
  <c r="N20" i="8"/>
  <c r="AG113" i="9"/>
  <c r="E34" i="8"/>
  <c r="AC23" i="8"/>
  <c r="O11" i="8"/>
  <c r="L12" i="8"/>
  <c r="AH11" i="8"/>
  <c r="W34" i="8"/>
  <c r="M34" i="8"/>
  <c r="T3" i="8"/>
  <c r="AE3" i="8"/>
  <c r="AA12" i="8"/>
  <c r="AB23" i="8"/>
  <c r="G31" i="8"/>
  <c r="J15" i="8"/>
  <c r="Z23" i="8"/>
  <c r="N15" i="8"/>
  <c r="Q3" i="8"/>
  <c r="F12" i="8"/>
  <c r="X31" i="8"/>
  <c r="U11" i="8"/>
  <c r="K3" i="8"/>
  <c r="G11" i="6" a="1"/>
  <c r="G11" i="6" s="1"/>
  <c r="E20" i="8"/>
  <c r="D38" i="5" a="1"/>
  <c r="D38" i="5" s="1"/>
  <c r="G22" i="6" a="1"/>
  <c r="G22" i="6" s="1"/>
  <c r="G23" i="5" a="1"/>
  <c r="G23" i="5" s="1"/>
  <c r="F47" i="5" a="1"/>
  <c r="F47" i="5" s="1"/>
  <c r="E113" i="9"/>
  <c r="E11" i="8"/>
  <c r="L3" i="8"/>
  <c r="M31" i="8"/>
  <c r="AA31" i="8"/>
  <c r="J23" i="8"/>
  <c r="P3" i="8"/>
  <c r="U34" i="8"/>
  <c r="G56" i="5" a="1"/>
  <c r="G56" i="5" s="1"/>
  <c r="D12" i="6" a="1"/>
  <c r="D12" i="6" s="1"/>
  <c r="K12" i="6" s="1"/>
  <c r="E23" i="8"/>
  <c r="AC12" i="8"/>
  <c r="R15" i="8"/>
  <c r="L15" i="8"/>
  <c r="AH12" i="8"/>
  <c r="S34" i="8"/>
  <c r="M15" i="8"/>
  <c r="T31" i="8"/>
  <c r="AE31" i="8"/>
  <c r="AF15" i="8"/>
  <c r="AB11" i="8"/>
  <c r="I3" i="8"/>
  <c r="J34" i="8"/>
  <c r="Z12" i="8"/>
  <c r="N31" i="8"/>
  <c r="Q23" i="8"/>
  <c r="V11" i="8"/>
  <c r="Y31" i="8"/>
  <c r="U15" i="8"/>
  <c r="K23" i="8"/>
  <c r="F22" i="6" a="1"/>
  <c r="F22" i="6" s="1"/>
  <c r="D46" i="5" a="1"/>
  <c r="D46" i="5" s="1"/>
  <c r="F54" i="6" a="1"/>
  <c r="F54" i="6" s="1"/>
  <c r="G50" i="5" a="1"/>
  <c r="G50" i="5" s="1"/>
  <c r="S113" i="9"/>
  <c r="Z113" i="9"/>
  <c r="X20" i="8"/>
  <c r="E11" i="16" a="1"/>
  <c r="E11" i="16" s="1"/>
  <c r="G21" i="21" a="1"/>
  <c r="G21" i="21" s="1"/>
  <c r="E69" i="22" a="1"/>
  <c r="E69" i="22" s="1"/>
  <c r="L69" i="22" a="1"/>
  <c r="L69" i="22" s="1"/>
  <c r="D34" i="21" a="1"/>
  <c r="D34" i="21" s="1"/>
  <c r="E3" i="23" a="1"/>
  <c r="E3" i="23" s="1"/>
  <c r="D21" i="22" a="1"/>
  <c r="D21" i="22" s="1"/>
  <c r="G15" i="21" a="1"/>
  <c r="G15" i="21" s="1"/>
  <c r="E23" i="21" a="1"/>
  <c r="E23" i="21" s="1"/>
  <c r="J69" i="22" a="1"/>
  <c r="J69" i="22" s="1"/>
  <c r="D11" i="21" a="1"/>
  <c r="D11" i="21" s="1"/>
  <c r="G31" i="23" a="1"/>
  <c r="G31" i="23" s="1"/>
  <c r="E55" i="21" a="1"/>
  <c r="E55" i="21" s="1"/>
  <c r="I69" i="22" a="1"/>
  <c r="I69" i="22" s="1"/>
  <c r="I38" i="23" a="1"/>
  <c r="I38" i="23" s="1"/>
  <c r="J55" i="22" a="1"/>
  <c r="J55" i="22" s="1"/>
  <c r="I50" i="22" a="1"/>
  <c r="I50" i="22" s="1"/>
  <c r="G31" i="22" a="1"/>
  <c r="G31" i="22" s="1"/>
  <c r="G55" i="23" a="1"/>
  <c r="G55" i="23" s="1"/>
  <c r="E11" i="21" a="1"/>
  <c r="E11" i="21" s="1"/>
  <c r="E12" i="23" a="1"/>
  <c r="E12" i="23" s="1"/>
  <c r="E11" i="23" a="1"/>
  <c r="E11" i="23" s="1"/>
  <c r="D39" i="22" a="1"/>
  <c r="D39" i="22" s="1"/>
  <c r="E69" i="21" a="1"/>
  <c r="E69" i="21" s="1"/>
  <c r="G3" i="21" a="1"/>
  <c r="G3" i="21" s="1"/>
  <c r="G23" i="23" a="1"/>
  <c r="G23" i="23" s="1"/>
  <c r="K39" i="23" a="1"/>
  <c r="K39" i="23" s="1"/>
  <c r="D55" i="23" a="1"/>
  <c r="D55" i="23" s="1"/>
  <c r="G23" i="21" a="1"/>
  <c r="G23" i="21" s="1"/>
  <c r="K46" i="22" a="1"/>
  <c r="K46" i="22" s="1"/>
  <c r="E39" i="23" a="1"/>
  <c r="E39" i="23" s="1"/>
  <c r="L38" i="23" a="1"/>
  <c r="L38" i="23" s="1"/>
  <c r="G50" i="23" a="1"/>
  <c r="G50" i="23" s="1"/>
  <c r="G58" i="22" a="1"/>
  <c r="G58" i="22" s="1"/>
  <c r="E58" i="21" a="1"/>
  <c r="E58" i="21" s="1"/>
  <c r="K58" i="22" a="1"/>
  <c r="K58" i="22" s="1"/>
  <c r="E20" i="21" a="1"/>
  <c r="E20" i="21" s="1"/>
  <c r="I58" i="23" a="1"/>
  <c r="I58" i="23" s="1"/>
  <c r="D69" i="23" a="1"/>
  <c r="D69" i="23" s="1"/>
  <c r="E12" i="21" a="1"/>
  <c r="E12" i="21" s="1"/>
  <c r="E55" i="22" a="1"/>
  <c r="E55" i="22" s="1"/>
  <c r="D50" i="21" a="1"/>
  <c r="D50" i="21" s="1"/>
  <c r="D66" i="21" a="1"/>
  <c r="D66" i="21" s="1"/>
  <c r="I46" i="23" a="1"/>
  <c r="I46" i="23" s="1"/>
  <c r="D15" i="21" a="1"/>
  <c r="D15" i="21" s="1"/>
  <c r="L55" i="22" a="1"/>
  <c r="L55" i="22" s="1"/>
  <c r="F47" i="23" a="1"/>
  <c r="F47" i="23" s="1"/>
  <c r="D23" i="22" a="1"/>
  <c r="D23" i="22" s="1"/>
  <c r="K69" i="22" a="1"/>
  <c r="K69" i="22" s="1"/>
  <c r="K46" i="23" a="1"/>
  <c r="K46" i="23" s="1"/>
  <c r="D47" i="22" a="1"/>
  <c r="D47" i="22" s="1"/>
  <c r="K47" i="23" a="1"/>
  <c r="K47" i="23" s="1"/>
  <c r="I39" i="22" a="1"/>
  <c r="I39" i="22" s="1"/>
  <c r="F23" i="23" a="1"/>
  <c r="F23" i="23" s="1"/>
  <c r="G38" i="21" a="1"/>
  <c r="G38" i="21" s="1"/>
  <c r="J39" i="23" a="1"/>
  <c r="J39" i="23" s="1"/>
  <c r="I56" i="22" a="1"/>
  <c r="I56" i="22" s="1"/>
  <c r="G34" i="22" a="1"/>
  <c r="G34" i="22" s="1"/>
  <c r="D56" i="22" a="1"/>
  <c r="D56" i="22" s="1"/>
  <c r="D23" i="23" a="1"/>
  <c r="D23" i="23" s="1"/>
  <c r="E56" i="21" a="1"/>
  <c r="E56" i="21" s="1"/>
  <c r="K50" i="22" a="1"/>
  <c r="K50" i="22" s="1"/>
  <c r="E15" i="23" a="1"/>
  <c r="E15" i="23" s="1"/>
  <c r="L55" i="23" a="1"/>
  <c r="L55" i="23" s="1"/>
  <c r="G56" i="22" a="1"/>
  <c r="G56" i="22" s="1"/>
  <c r="F34" i="23" a="1"/>
  <c r="F34" i="23" s="1"/>
  <c r="G38" i="22" a="1"/>
  <c r="G38" i="22" s="1"/>
  <c r="F55" i="23" a="1"/>
  <c r="F55" i="23" s="1"/>
  <c r="D21" i="23" a="1"/>
  <c r="D21" i="23" s="1"/>
  <c r="D55" i="21" a="1"/>
  <c r="D55" i="21" s="1"/>
  <c r="D38" i="22" a="1"/>
  <c r="D38" i="22" s="1"/>
  <c r="J50" i="22" a="1"/>
  <c r="J50" i="22" s="1"/>
  <c r="E39" i="22" a="1"/>
  <c r="E39" i="22" s="1"/>
  <c r="G21" i="23" a="1"/>
  <c r="G21" i="23" s="1"/>
  <c r="F38" i="22" a="1"/>
  <c r="F38" i="22" s="1"/>
  <c r="G69" i="21" a="1"/>
  <c r="G69" i="21" s="1"/>
  <c r="G55" i="21" a="1"/>
  <c r="G55" i="21" s="1"/>
  <c r="F15" i="23" a="1"/>
  <c r="F15" i="23" s="1"/>
  <c r="E47" i="22" a="1"/>
  <c r="E47" i="22" s="1"/>
  <c r="G39" i="22" a="1"/>
  <c r="G39" i="22" s="1"/>
  <c r="I66" i="23" a="1"/>
  <c r="I66" i="23" s="1"/>
  <c r="K55" i="22" a="1"/>
  <c r="K55" i="22" s="1"/>
  <c r="G31" i="21" a="1"/>
  <c r="G31" i="21" s="1"/>
  <c r="G39" i="23" a="1"/>
  <c r="G39" i="23" s="1"/>
  <c r="E56" i="23" a="1"/>
  <c r="E56" i="23" s="1"/>
  <c r="G46" i="21" a="1"/>
  <c r="G46" i="21" s="1"/>
  <c r="E46" i="21" a="1"/>
  <c r="E46" i="21" s="1"/>
  <c r="L47" i="23" a="1"/>
  <c r="L47" i="23" s="1"/>
  <c r="F20" i="21" a="1"/>
  <c r="F20" i="21" s="1"/>
  <c r="J47" i="22" a="1"/>
  <c r="J47" i="22" s="1"/>
  <c r="G11" i="22" a="1"/>
  <c r="G11" i="22" s="1"/>
  <c r="F56" i="23" a="1"/>
  <c r="F56" i="23" s="1"/>
  <c r="D58" i="22" a="1"/>
  <c r="D58" i="22" s="1"/>
  <c r="D34" i="23" a="1"/>
  <c r="D34" i="23" s="1"/>
  <c r="L39" i="23" a="1"/>
  <c r="L39" i="23" s="1"/>
  <c r="D58" i="21" a="1"/>
  <c r="D58" i="21" s="1"/>
  <c r="F66" i="22" a="1"/>
  <c r="F66" i="22" s="1"/>
  <c r="D34" i="22" a="1"/>
  <c r="D34" i="22" s="1"/>
  <c r="E21" i="23" a="1"/>
  <c r="E21" i="23" s="1"/>
  <c r="G66" i="22" a="1"/>
  <c r="G66" i="22" s="1"/>
  <c r="D69" i="22" a="1"/>
  <c r="D69" i="22" s="1"/>
  <c r="J38" i="22" a="1"/>
  <c r="J38" i="22" s="1"/>
  <c r="D38" i="21" a="1"/>
  <c r="D38" i="21" s="1"/>
  <c r="E69" i="23" a="1"/>
  <c r="E69" i="23" s="1"/>
  <c r="F58" i="22" a="1"/>
  <c r="F58" i="22" s="1"/>
  <c r="K55" i="23" a="1"/>
  <c r="K55" i="23" s="1"/>
  <c r="E50" i="22" a="1"/>
  <c r="E50" i="22" s="1"/>
  <c r="F50" i="22" a="1"/>
  <c r="F50" i="22" s="1"/>
  <c r="J56" i="22" a="1"/>
  <c r="J56" i="22" s="1"/>
  <c r="J46" i="22" a="1"/>
  <c r="J46" i="22" s="1"/>
  <c r="E34" i="23" a="1"/>
  <c r="E34" i="23" s="1"/>
  <c r="E47" i="21" a="1"/>
  <c r="E47" i="21" s="1"/>
  <c r="D47" i="23" a="1"/>
  <c r="D47" i="23" s="1"/>
  <c r="E3" i="21" a="1"/>
  <c r="E3" i="21" s="1"/>
  <c r="F46" i="21" a="1"/>
  <c r="F46" i="21" s="1"/>
  <c r="F46" i="23" a="1"/>
  <c r="F46" i="23" s="1"/>
  <c r="F21" i="21" a="1"/>
  <c r="F21" i="21" s="1"/>
  <c r="F58" i="23" a="1"/>
  <c r="F58" i="23" s="1"/>
  <c r="F31" i="23" a="1"/>
  <c r="F31" i="23" s="1"/>
  <c r="F34" i="21" a="1"/>
  <c r="F34" i="21" s="1"/>
  <c r="E58" i="22" a="1"/>
  <c r="E58" i="22" s="1"/>
  <c r="D46" i="21" a="1"/>
  <c r="D46" i="21" s="1"/>
  <c r="F38" i="23" a="1"/>
  <c r="F38" i="23" s="1"/>
  <c r="I39" i="23" a="1"/>
  <c r="I39" i="23" s="1"/>
  <c r="E38" i="21" a="1"/>
  <c r="E38" i="21" s="1"/>
  <c r="D12" i="21" a="1"/>
  <c r="D12" i="21" s="1"/>
  <c r="I50" i="23" a="1"/>
  <c r="I50" i="23" s="1"/>
  <c r="E34" i="21" a="1"/>
  <c r="E34" i="21" s="1"/>
  <c r="F69" i="21" a="1"/>
  <c r="F69" i="21" s="1"/>
  <c r="F50" i="21" a="1"/>
  <c r="F50" i="21" s="1"/>
  <c r="F55" i="21" a="1"/>
  <c r="F55" i="21" s="1"/>
  <c r="J58" i="23" a="1"/>
  <c r="J58" i="23" s="1"/>
  <c r="E3" i="22" a="1"/>
  <c r="E3" i="22" s="1"/>
  <c r="F11" i="23" a="1"/>
  <c r="F11" i="23" s="1"/>
  <c r="AH15" i="8"/>
  <c r="G56" i="23" a="1"/>
  <c r="G56" i="23" s="1"/>
  <c r="F31" i="21" a="1"/>
  <c r="F31" i="21" s="1"/>
  <c r="I55" i="23" a="1"/>
  <c r="I55" i="23" s="1"/>
  <c r="L46" i="22" a="1"/>
  <c r="L46" i="22" s="1"/>
  <c r="J39" i="22" a="1"/>
  <c r="J39" i="22" s="1"/>
  <c r="J56" i="23" a="1"/>
  <c r="J56" i="23" s="1"/>
  <c r="F3" i="22" a="1"/>
  <c r="F3" i="22" s="1"/>
  <c r="F21" i="22" a="1"/>
  <c r="F21" i="22" s="1"/>
  <c r="E21" i="21" a="1"/>
  <c r="E21" i="21" s="1"/>
  <c r="J50" i="23" a="1"/>
  <c r="J50" i="23" s="1"/>
  <c r="D31" i="22" a="1"/>
  <c r="D31" i="22" s="1"/>
  <c r="E46" i="22" a="1"/>
  <c r="E46" i="22" s="1"/>
  <c r="G50" i="22" a="1"/>
  <c r="G50" i="22" s="1"/>
  <c r="K38" i="23" a="1"/>
  <c r="K38" i="23" s="1"/>
  <c r="E15" i="22" a="1"/>
  <c r="E15" i="22" s="1"/>
  <c r="D56" i="21" a="1"/>
  <c r="D56" i="21" s="1"/>
  <c r="F12" i="22" a="1"/>
  <c r="F12" i="22" s="1"/>
  <c r="D12" i="22" a="1"/>
  <c r="D12" i="22" s="1"/>
  <c r="D56" i="23" a="1"/>
  <c r="D56" i="23" s="1"/>
  <c r="F50" i="23" a="1"/>
  <c r="F50" i="23" s="1"/>
  <c r="I47" i="23" a="1"/>
  <c r="I47" i="23" s="1"/>
  <c r="F11" i="22" a="1"/>
  <c r="F11" i="22" s="1"/>
  <c r="E55" i="23" a="1"/>
  <c r="E55" i="23" s="1"/>
  <c r="F12" i="23" a="1"/>
  <c r="F12" i="23" s="1"/>
  <c r="E38" i="23" a="1"/>
  <c r="E38" i="23" s="1"/>
  <c r="D50" i="22" a="1"/>
  <c r="D50" i="22" s="1"/>
  <c r="D38" i="23" a="1"/>
  <c r="D38" i="23" s="1"/>
  <c r="G66" i="23" a="1"/>
  <c r="G66" i="23" s="1"/>
  <c r="D15" i="22" a="1"/>
  <c r="D15" i="22" s="1"/>
  <c r="E66" i="22" a="1"/>
  <c r="E66" i="22" s="1"/>
  <c r="L58" i="22" a="1"/>
  <c r="L58" i="22" s="1"/>
  <c r="G11" i="23" a="1"/>
  <c r="G11" i="23" s="1"/>
  <c r="E21" i="22" a="1"/>
  <c r="E21" i="22" s="1"/>
  <c r="F21" i="23" a="1"/>
  <c r="F21" i="23" s="1"/>
  <c r="F3" i="21" a="1"/>
  <c r="F3" i="21" s="1"/>
  <c r="D3" i="22" a="1"/>
  <c r="D3" i="22" s="1"/>
  <c r="L38" i="22" a="1"/>
  <c r="L38" i="22" s="1"/>
  <c r="E23" i="23" a="1"/>
  <c r="E23" i="23" s="1"/>
  <c r="F11" i="21" a="1"/>
  <c r="F11" i="21" s="1"/>
  <c r="E31" i="21" a="1"/>
  <c r="E31" i="21" s="1"/>
  <c r="I69" i="23" a="1"/>
  <c r="I69" i="23" s="1"/>
  <c r="D46" i="23" a="1"/>
  <c r="D46" i="23" s="1"/>
  <c r="E31" i="22" a="1"/>
  <c r="E31" i="22" s="1"/>
  <c r="G58" i="21" a="1"/>
  <c r="G58" i="21" s="1"/>
  <c r="D15" i="23" a="1"/>
  <c r="D15" i="23" s="1"/>
  <c r="I38" i="22" a="1"/>
  <c r="I38" i="22" s="1"/>
  <c r="I58" i="22" a="1"/>
  <c r="I58" i="22" s="1"/>
  <c r="D11" i="23" a="1"/>
  <c r="D11" i="23" s="1"/>
  <c r="E15" i="21" a="1"/>
  <c r="E15" i="21" s="1"/>
  <c r="F55" i="22" a="1"/>
  <c r="F55" i="22" s="1"/>
  <c r="J55" i="23" a="1"/>
  <c r="J55" i="23" s="1"/>
  <c r="L56" i="22" a="1"/>
  <c r="L56" i="22" s="1"/>
  <c r="D58" i="23" a="1"/>
  <c r="D58" i="23" s="1"/>
  <c r="G46" i="22" a="1"/>
  <c r="G46" i="22" s="1"/>
  <c r="I46" i="22" a="1"/>
  <c r="I46" i="22" s="1"/>
  <c r="K58" i="23" a="1"/>
  <c r="K58" i="23" s="1"/>
  <c r="G21" i="22" a="1"/>
  <c r="G21" i="22" s="1"/>
  <c r="F15" i="21" a="1"/>
  <c r="F15" i="21" s="1"/>
  <c r="G47" i="23" a="1"/>
  <c r="G47" i="23" s="1"/>
  <c r="D69" i="21" a="1"/>
  <c r="D69" i="21" s="1"/>
  <c r="F69" i="23" a="1"/>
  <c r="F69" i="23" s="1"/>
  <c r="G56" i="21" a="1"/>
  <c r="G56" i="21" s="1"/>
  <c r="G47" i="22" a="1"/>
  <c r="G47" i="22" s="1"/>
  <c r="G3" i="23" a="1"/>
  <c r="G3" i="23" s="1"/>
  <c r="J38" i="23" a="1"/>
  <c r="J38" i="23" s="1"/>
  <c r="F38" i="21" a="1"/>
  <c r="F38" i="21" s="1"/>
  <c r="D12" i="23" a="1"/>
  <c r="D12" i="23" s="1"/>
  <c r="L50" i="23" a="1"/>
  <c r="L50" i="23" s="1"/>
  <c r="D55" i="22" a="1"/>
  <c r="D55" i="22" s="1"/>
  <c r="J69" i="23" a="1"/>
  <c r="J69" i="23" s="1"/>
  <c r="J47" i="23" a="1"/>
  <c r="J47" i="23" s="1"/>
  <c r="L58" i="23" a="1"/>
  <c r="L58" i="23" s="1"/>
  <c r="K66" i="23" a="1"/>
  <c r="K66" i="23" s="1"/>
  <c r="F56" i="22" a="1"/>
  <c r="F56" i="22" s="1"/>
  <c r="D39" i="23" a="1"/>
  <c r="D39" i="23" s="1"/>
  <c r="E46" i="23" a="1"/>
  <c r="E46" i="23" s="1"/>
  <c r="F39" i="22" a="1"/>
  <c r="F39" i="22" s="1"/>
  <c r="L69" i="23" a="1"/>
  <c r="L69" i="23" s="1"/>
  <c r="D20" i="21" a="1"/>
  <c r="D20" i="21" s="1"/>
  <c r="D3" i="23" a="1"/>
  <c r="D3" i="23" s="1"/>
  <c r="E23" i="22" a="1"/>
  <c r="E23" i="22" s="1"/>
  <c r="E47" i="23" a="1"/>
  <c r="E47" i="23" s="1"/>
  <c r="G23" i="22" a="1"/>
  <c r="G23" i="22" s="1"/>
  <c r="K56" i="23" a="1"/>
  <c r="K56" i="23" s="1"/>
  <c r="F23" i="21" a="1"/>
  <c r="F23" i="21" s="1"/>
  <c r="F23" i="22" a="1"/>
  <c r="F23" i="22" s="1"/>
  <c r="K66" i="22" a="1"/>
  <c r="K66" i="22" s="1"/>
  <c r="G34" i="23" a="1"/>
  <c r="G34" i="23" s="1"/>
  <c r="F66" i="23" a="1"/>
  <c r="F66" i="23" s="1"/>
  <c r="G12" i="21" a="1"/>
  <c r="G12" i="21" s="1"/>
  <c r="I55" i="22" a="1"/>
  <c r="I55" i="22" s="1"/>
  <c r="G50" i="21" a="1"/>
  <c r="G50" i="21" s="1"/>
  <c r="F34" i="22" a="1"/>
  <c r="F34" i="22" s="1"/>
  <c r="F56" i="21" a="1"/>
  <c r="F56" i="21" s="1"/>
  <c r="G69" i="23" a="1"/>
  <c r="G69" i="23" s="1"/>
  <c r="I66" i="22" a="1"/>
  <c r="I66" i="22" s="1"/>
  <c r="E11" i="22" a="1"/>
  <c r="E11" i="22" s="1"/>
  <c r="G38" i="23" a="1"/>
  <c r="G38" i="23" s="1"/>
  <c r="L47" i="22" a="1"/>
  <c r="L47" i="22" s="1"/>
  <c r="J66" i="22" a="1"/>
  <c r="J66" i="22" s="1"/>
  <c r="E58" i="23" a="1"/>
  <c r="E58" i="23" s="1"/>
  <c r="E34" i="22" a="1"/>
  <c r="E34" i="22" s="1"/>
  <c r="E12" i="22" a="1"/>
  <c r="E12" i="22" s="1"/>
  <c r="E66" i="21" a="1"/>
  <c r="E66" i="21" s="1"/>
  <c r="G66" i="21" a="1"/>
  <c r="G66" i="21" s="1"/>
  <c r="E50" i="23" a="1"/>
  <c r="E50" i="23" s="1"/>
  <c r="G69" i="22" a="1"/>
  <c r="G69" i="22" s="1"/>
  <c r="F47" i="21" a="1"/>
  <c r="F47" i="21" s="1"/>
  <c r="G15" i="22" a="1"/>
  <c r="G15" i="22" s="1"/>
  <c r="D66" i="22" a="1"/>
  <c r="D66" i="22" s="1"/>
  <c r="G11" i="21" a="1"/>
  <c r="G11" i="21" s="1"/>
  <c r="F69" i="22" a="1"/>
  <c r="F69" i="22" s="1"/>
  <c r="F31" i="22" a="1"/>
  <c r="F31" i="22" s="1"/>
  <c r="D21" i="21" a="1"/>
  <c r="D21" i="21" s="1"/>
  <c r="G46" i="23" a="1"/>
  <c r="G46" i="23" s="1"/>
  <c r="E66" i="23" a="1"/>
  <c r="E66" i="23" s="1"/>
  <c r="D23" i="21" a="1"/>
  <c r="D23" i="21" s="1"/>
  <c r="F3" i="23" a="1"/>
  <c r="F3" i="23" s="1"/>
  <c r="F47" i="22" a="1"/>
  <c r="F47" i="22" s="1"/>
  <c r="D3" i="21" a="1"/>
  <c r="D3" i="21" s="1"/>
  <c r="I47" i="22" a="1"/>
  <c r="I47" i="22" s="1"/>
  <c r="K39" i="22" a="1"/>
  <c r="K39" i="22" s="1"/>
  <c r="K47" i="22" a="1"/>
  <c r="K47" i="22" s="1"/>
  <c r="F46" i="22" a="1"/>
  <c r="F46" i="22" s="1"/>
  <c r="G12" i="22" a="1"/>
  <c r="G12" i="22" s="1"/>
  <c r="K38" i="22" a="1"/>
  <c r="K38" i="22" s="1"/>
  <c r="J46" i="23" a="1"/>
  <c r="J46" i="23" s="1"/>
  <c r="G12" i="23" a="1"/>
  <c r="G12" i="23" s="1"/>
  <c r="G20" i="21" a="1"/>
  <c r="G20" i="21" s="1"/>
  <c r="E50" i="21" a="1"/>
  <c r="E50" i="21" s="1"/>
  <c r="L66" i="22" a="1"/>
  <c r="L66" i="22" s="1"/>
  <c r="F39" i="23" a="1"/>
  <c r="F39" i="23" s="1"/>
  <c r="J58" i="22" a="1"/>
  <c r="J58" i="22" s="1"/>
  <c r="E31" i="23" a="1"/>
  <c r="E31" i="23" s="1"/>
  <c r="D11" i="22" a="1"/>
  <c r="D11" i="22" s="1"/>
  <c r="D47" i="21" a="1"/>
  <c r="D47" i="21" s="1"/>
  <c r="L46" i="23" a="1"/>
  <c r="L46" i="23" s="1"/>
  <c r="F58" i="21" a="1"/>
  <c r="F58" i="21" s="1"/>
  <c r="K50" i="23" a="1"/>
  <c r="K50" i="23" s="1"/>
  <c r="L39" i="22" a="1"/>
  <c r="L39" i="22" s="1"/>
  <c r="G3" i="22" a="1"/>
  <c r="G3" i="22" s="1"/>
  <c r="K69" i="23" a="1"/>
  <c r="K69" i="23" s="1"/>
  <c r="D31" i="23" a="1"/>
  <c r="D31" i="23" s="1"/>
  <c r="L56" i="23" a="1"/>
  <c r="L56" i="23" s="1"/>
  <c r="G58" i="23" a="1"/>
  <c r="G58" i="23" s="1"/>
  <c r="D31" i="21" a="1"/>
  <c r="D31" i="21" s="1"/>
  <c r="G55" i="22" a="1"/>
  <c r="G55" i="22" s="1"/>
  <c r="D50" i="23" a="1"/>
  <c r="D50" i="23" s="1"/>
  <c r="F12" i="21" a="1"/>
  <c r="F12" i="21" s="1"/>
  <c r="D46" i="22" a="1"/>
  <c r="D46" i="22" s="1"/>
  <c r="G15" i="23" a="1"/>
  <c r="G15" i="23" s="1"/>
  <c r="D66" i="23" a="1"/>
  <c r="D66" i="23" s="1"/>
  <c r="E56" i="22" a="1"/>
  <c r="E56" i="22" s="1"/>
  <c r="F15" i="22" a="1"/>
  <c r="F15" i="22" s="1"/>
  <c r="J66" i="23" a="1"/>
  <c r="J66" i="23" s="1"/>
  <c r="E38" i="22" a="1"/>
  <c r="E38" i="22" s="1"/>
  <c r="G47" i="21" a="1"/>
  <c r="G47" i="21" s="1"/>
  <c r="F66" i="21" a="1"/>
  <c r="F66" i="21" s="1"/>
  <c r="I56" i="23" a="1"/>
  <c r="I56" i="23" s="1"/>
  <c r="K56" i="22" a="1"/>
  <c r="K56" i="22" s="1"/>
  <c r="L50" i="22" a="1"/>
  <c r="L50" i="22" s="1"/>
  <c r="G34" i="21" a="1"/>
  <c r="G34" i="21" s="1"/>
  <c r="L66" i="23" a="1"/>
  <c r="L66" i="23" s="1"/>
  <c r="E15" i="8"/>
  <c r="L11" i="8"/>
  <c r="M11" i="8"/>
  <c r="AE12" i="8"/>
  <c r="AB34" i="8"/>
  <c r="J3" i="8"/>
  <c r="N11" i="8"/>
  <c r="V3" i="8"/>
  <c r="Y15" i="8"/>
  <c r="H15" i="8"/>
  <c r="K12" i="8"/>
  <c r="E46" i="5" a="1"/>
  <c r="E46" i="5" s="1"/>
  <c r="R113" i="9"/>
  <c r="E12" i="5" a="1"/>
  <c r="E12" i="5" s="1"/>
  <c r="R12" i="8"/>
  <c r="S31" i="8"/>
  <c r="G37" i="6" a="1"/>
  <c r="G37" i="6" s="1"/>
  <c r="D22" i="6" a="1"/>
  <c r="D22" i="6" s="1"/>
  <c r="AF113" i="9"/>
  <c r="E12" i="8"/>
  <c r="R31" i="8"/>
  <c r="W12" i="8"/>
  <c r="M23" i="8"/>
  <c r="AA34" i="8"/>
  <c r="I12" i="8"/>
  <c r="Z34" i="8"/>
  <c r="V34" i="8"/>
  <c r="D46" i="6" a="1"/>
  <c r="D46" i="6" s="1"/>
  <c r="E3" i="5" a="1"/>
  <c r="E3" i="5" s="1"/>
  <c r="O113" i="9"/>
  <c r="D50" i="5" a="1"/>
  <c r="D50" i="5" s="1"/>
  <c r="D34" i="5" a="1"/>
  <c r="D34" i="5" s="1"/>
  <c r="AC11" i="8"/>
  <c r="AH23" i="8"/>
  <c r="D23" i="8"/>
  <c r="AF11" i="8"/>
  <c r="I23" i="8"/>
  <c r="Z15" i="8"/>
  <c r="Q31" i="8"/>
  <c r="D30" i="6" a="1"/>
  <c r="D30" i="6" s="1"/>
  <c r="O23" i="8"/>
  <c r="L31" i="8"/>
  <c r="S12" i="8"/>
  <c r="D31" i="8"/>
  <c r="AF23" i="8"/>
  <c r="G15" i="8"/>
  <c r="AG12" i="8"/>
  <c r="P31" i="8"/>
  <c r="Q12" i="8"/>
  <c r="Y11" i="8"/>
  <c r="H11" i="8"/>
  <c r="AD3" i="8"/>
  <c r="E31" i="8"/>
  <c r="O15" i="8"/>
  <c r="R3" i="8"/>
  <c r="L23" i="8"/>
  <c r="W31" i="8"/>
  <c r="S11" i="8"/>
  <c r="M12" i="8"/>
  <c r="D15" i="8"/>
  <c r="AA11" i="8"/>
  <c r="AF3" i="8"/>
  <c r="G11" i="8"/>
  <c r="I31" i="8"/>
  <c r="AG15" i="8"/>
  <c r="Z3" i="8"/>
  <c r="P23" i="8"/>
  <c r="F3" i="8"/>
  <c r="V12" i="8"/>
  <c r="Y3" i="8"/>
  <c r="H3" i="8"/>
  <c r="AD15" i="8"/>
  <c r="G67" i="6" a="1"/>
  <c r="G67" i="6" s="1"/>
  <c r="E3" i="6" a="1"/>
  <c r="E3" i="6" s="1"/>
  <c r="L113" i="9"/>
  <c r="Q20" i="8"/>
  <c r="F3" i="6" a="1"/>
  <c r="F3" i="6" s="1"/>
  <c r="E22" i="6" a="1"/>
  <c r="E22" i="6" s="1"/>
  <c r="P113" i="9"/>
  <c r="F12" i="5" a="1"/>
  <c r="F12" i="5" s="1"/>
  <c r="F37" i="6" a="1"/>
  <c r="F37" i="6" s="1"/>
  <c r="D47" i="5" a="1"/>
  <c r="D47" i="5" s="1"/>
  <c r="G46" i="5" a="1"/>
  <c r="G46" i="5" s="1"/>
  <c r="AH20" i="8"/>
  <c r="F12" i="6" a="1"/>
  <c r="F12" i="6" s="1"/>
  <c r="M12" i="6" s="1"/>
  <c r="F31" i="16" a="1"/>
  <c r="F31" i="16" s="1"/>
  <c r="D11" i="8"/>
  <c r="K20" i="16"/>
  <c r="K20" i="20"/>
  <c r="R20" i="20" s="1"/>
  <c r="F138" i="12"/>
  <c r="E3" i="8"/>
  <c r="AC15" i="8"/>
  <c r="O12" i="8"/>
  <c r="R34" i="8"/>
  <c r="AH31" i="8"/>
  <c r="W11" i="8"/>
  <c r="S15" i="8"/>
  <c r="M3" i="8"/>
  <c r="T15" i="8"/>
  <c r="D34" i="8"/>
  <c r="AE15" i="8"/>
  <c r="AF34" i="8"/>
  <c r="AB15" i="8"/>
  <c r="G23" i="8"/>
  <c r="I11" i="8"/>
  <c r="J31" i="8"/>
  <c r="AG11" i="8"/>
  <c r="Z31" i="8"/>
  <c r="P15" i="8"/>
  <c r="Q15" i="8"/>
  <c r="F23" i="8"/>
  <c r="V15" i="8"/>
  <c r="X11" i="8"/>
  <c r="Y23" i="8"/>
  <c r="U23" i="8"/>
  <c r="K11" i="8"/>
  <c r="AD31" i="8"/>
  <c r="I113" i="9"/>
  <c r="G38" i="5" a="1"/>
  <c r="G38" i="5" s="1"/>
  <c r="E30" i="6" a="1"/>
  <c r="E30" i="6" s="1"/>
  <c r="D56" i="5" a="1"/>
  <c r="D56" i="5" s="1"/>
  <c r="G47" i="5" a="1"/>
  <c r="G47" i="5" s="1"/>
  <c r="D54" i="6" a="1"/>
  <c r="D54" i="6" s="1"/>
  <c r="AD113" i="9"/>
  <c r="T113" i="9"/>
  <c r="AA20" i="8"/>
  <c r="AB20" i="8"/>
  <c r="U113" i="9"/>
  <c r="U20" i="8"/>
  <c r="D66" i="5" a="1"/>
  <c r="D66" i="5" s="1"/>
  <c r="N113" i="9"/>
  <c r="M91" i="12"/>
  <c r="G142" i="12"/>
  <c r="K89" i="12"/>
  <c r="E140" i="12"/>
  <c r="J55" i="5" s="1"/>
  <c r="F38" i="16" a="1"/>
  <c r="F38" i="16" s="1"/>
  <c r="F23" i="16" a="1"/>
  <c r="F23" i="16" s="1"/>
  <c r="G46" i="16" a="1"/>
  <c r="G46" i="16" s="1"/>
  <c r="J89" i="12"/>
  <c r="D140" i="12"/>
  <c r="I55" i="5" s="1"/>
  <c r="E66" i="16" a="1"/>
  <c r="E66" i="16" s="1"/>
  <c r="E46" i="16" a="1"/>
  <c r="E46" i="16" s="1"/>
  <c r="F30" i="6" a="1"/>
  <c r="F30" i="6" s="1"/>
  <c r="AE113" i="9"/>
  <c r="W113" i="9"/>
  <c r="F38" i="5" a="1"/>
  <c r="F38" i="5" s="1"/>
  <c r="AA113" i="9"/>
  <c r="D113" i="9"/>
  <c r="F66" i="5" a="1"/>
  <c r="F66" i="5" s="1"/>
  <c r="AB113" i="9"/>
  <c r="G58" i="5" a="1"/>
  <c r="G58" i="5" s="1"/>
  <c r="K91" i="12"/>
  <c r="E142" i="12"/>
  <c r="D38" i="16" a="1"/>
  <c r="D38" i="16" s="1"/>
  <c r="D66" i="16" a="1"/>
  <c r="D66" i="16" s="1"/>
  <c r="G11" i="16" a="1"/>
  <c r="G11" i="16" s="1"/>
  <c r="F66" i="16" a="1"/>
  <c r="F66" i="16" s="1"/>
  <c r="Q34" i="8"/>
  <c r="F31" i="8"/>
  <c r="V31" i="8"/>
  <c r="X12" i="8"/>
  <c r="U31" i="8"/>
  <c r="H23" i="8"/>
  <c r="K15" i="8"/>
  <c r="AD23" i="8"/>
  <c r="G64" i="6" a="1"/>
  <c r="G64" i="6" s="1"/>
  <c r="E12" i="6" a="1"/>
  <c r="E12" i="6" s="1"/>
  <c r="L12" i="6" s="1"/>
  <c r="E47" i="5" a="1"/>
  <c r="E47" i="5" s="1"/>
  <c r="F11" i="6" a="1"/>
  <c r="F11" i="6" s="1"/>
  <c r="E38" i="5" a="1"/>
  <c r="E38" i="5" s="1"/>
  <c r="E66" i="5" a="1"/>
  <c r="E66" i="5" s="1"/>
  <c r="M20" i="8"/>
  <c r="J113" i="9"/>
  <c r="G12" i="6" a="1"/>
  <c r="G12" i="6" s="1"/>
  <c r="N12" i="6" s="1"/>
  <c r="I20" i="8"/>
  <c r="M113" i="9"/>
  <c r="Q113" i="9"/>
  <c r="E11" i="6" a="1"/>
  <c r="E11" i="6" s="1"/>
  <c r="W20" i="8"/>
  <c r="Y113" i="9"/>
  <c r="R20" i="8"/>
  <c r="G50" i="16" a="1"/>
  <c r="G50" i="16" s="1"/>
  <c r="D23" i="16" a="1"/>
  <c r="D23" i="16" s="1"/>
  <c r="K90" i="12"/>
  <c r="E141" i="12"/>
  <c r="J20" i="21" s="1"/>
  <c r="G38" i="16" a="1"/>
  <c r="G38" i="16" s="1"/>
  <c r="E58" i="16" a="1"/>
  <c r="E58" i="16" s="1"/>
  <c r="D58" i="16" a="1"/>
  <c r="D58" i="16" s="1"/>
  <c r="D46" i="16" a="1"/>
  <c r="D46" i="16" s="1"/>
  <c r="G47" i="16" a="1"/>
  <c r="G47" i="16" s="1"/>
  <c r="F46" i="16" a="1"/>
  <c r="F46" i="16" s="1"/>
  <c r="G23" i="16" a="1"/>
  <c r="G23" i="16" s="1"/>
  <c r="D138" i="12"/>
  <c r="I20" i="22" s="1"/>
  <c r="L88" i="12"/>
  <c r="F139" i="12"/>
  <c r="K20" i="5" s="1"/>
  <c r="G12" i="16" a="1"/>
  <c r="G12" i="16" s="1"/>
  <c r="M86" i="12"/>
  <c r="G138" i="12"/>
  <c r="L20" i="22" s="1"/>
  <c r="K88" i="12"/>
  <c r="E139" i="12"/>
  <c r="J20" i="5" s="1"/>
  <c r="D31" i="16" a="1"/>
  <c r="D31" i="16" s="1"/>
  <c r="E38" i="16" a="1"/>
  <c r="E38" i="16" s="1"/>
  <c r="F15" i="16" a="1"/>
  <c r="F15" i="16" s="1"/>
  <c r="F34" i="16" a="1"/>
  <c r="F34" i="16" s="1"/>
  <c r="D47" i="16" a="1"/>
  <c r="D47" i="16" s="1"/>
  <c r="E12" i="16" a="1"/>
  <c r="E12" i="16" s="1"/>
  <c r="K86" i="12"/>
  <c r="E138" i="12"/>
  <c r="J20" i="22" s="1"/>
  <c r="T23" i="8"/>
  <c r="AE34" i="8"/>
  <c r="AA15" i="8"/>
  <c r="AF31" i="8"/>
  <c r="AB31" i="8"/>
  <c r="I15" i="8"/>
  <c r="J11" i="8"/>
  <c r="AG23" i="8"/>
  <c r="Z11" i="8"/>
  <c r="N3" i="8"/>
  <c r="P12" i="8"/>
  <c r="Q11" i="8"/>
  <c r="V23" i="8"/>
  <c r="X34" i="8"/>
  <c r="Y12" i="8"/>
  <c r="U3" i="8"/>
  <c r="H31" i="8"/>
  <c r="K31" i="8"/>
  <c r="AD34" i="8"/>
  <c r="G56" i="6" a="1"/>
  <c r="G56" i="6" s="1"/>
  <c r="AC113" i="9"/>
  <c r="G15" i="5" a="1"/>
  <c r="G15" i="5" s="1"/>
  <c r="H113" i="9"/>
  <c r="X113" i="9"/>
  <c r="AH113" i="9"/>
  <c r="G54" i="6" a="1"/>
  <c r="G54" i="6" s="1"/>
  <c r="Z20" i="8"/>
  <c r="G20" i="8"/>
  <c r="D69" i="5" a="1"/>
  <c r="D69" i="5" s="1"/>
  <c r="E50" i="5" a="1"/>
  <c r="E50" i="5" s="1"/>
  <c r="F113" i="9"/>
  <c r="D11" i="6" a="1"/>
  <c r="D11" i="6" s="1"/>
  <c r="F46" i="5" a="1"/>
  <c r="F46" i="5" s="1"/>
  <c r="F20" i="8"/>
  <c r="D12" i="16" a="1"/>
  <c r="D12" i="16" s="1"/>
  <c r="D50" i="16" a="1"/>
  <c r="D50" i="16" s="1"/>
  <c r="E34" i="16" a="1"/>
  <c r="E34" i="16" s="1"/>
  <c r="G15" i="16" a="1"/>
  <c r="G15" i="16" s="1"/>
  <c r="E47" i="16" a="1"/>
  <c r="E47" i="16" s="1"/>
  <c r="M88" i="12"/>
  <c r="G139" i="12"/>
  <c r="L20" i="5" s="1"/>
  <c r="F3" i="16" a="1"/>
  <c r="F3" i="16" s="1"/>
  <c r="G3" i="16" a="1"/>
  <c r="G3" i="16" s="1"/>
  <c r="E53" i="6" a="1"/>
  <c r="E53" i="6" s="1"/>
  <c r="D53" i="6" a="1"/>
  <c r="D53" i="6" s="1"/>
  <c r="V113" i="9"/>
  <c r="T20" i="8"/>
  <c r="G66" i="5" a="1"/>
  <c r="G66" i="5" s="1"/>
  <c r="H20" i="8"/>
  <c r="L20" i="8"/>
  <c r="E54" i="6" a="1"/>
  <c r="E54" i="6" s="1"/>
  <c r="G3" i="6" a="1"/>
  <c r="G3" i="6" s="1"/>
  <c r="F53" i="6" a="1"/>
  <c r="F53" i="6" s="1"/>
  <c r="G113" i="9"/>
  <c r="G3" i="5" a="1"/>
  <c r="G3" i="5" s="1"/>
  <c r="E50" i="16" a="1"/>
  <c r="E50" i="16" s="1"/>
  <c r="G58" i="16" a="1"/>
  <c r="G58" i="16" s="1"/>
  <c r="G66" i="16" a="1"/>
  <c r="G66" i="16" s="1"/>
  <c r="G34" i="16" a="1"/>
  <c r="G34" i="16" s="1"/>
  <c r="F50" i="16" a="1"/>
  <c r="F50" i="16" s="1"/>
  <c r="E31" i="16" a="1"/>
  <c r="E31" i="16" s="1"/>
  <c r="E15" i="16" a="1"/>
  <c r="E15" i="16" s="1"/>
  <c r="F69" i="16" a="1"/>
  <c r="F69" i="16" s="1"/>
  <c r="F11" i="16" a="1"/>
  <c r="F11" i="16" s="1"/>
  <c r="M90" i="12"/>
  <c r="G141" i="12"/>
  <c r="L20" i="21" s="1"/>
  <c r="D11" i="16" a="1"/>
  <c r="D11" i="16" s="1"/>
  <c r="F12" i="16" a="1"/>
  <c r="F12" i="16" s="1"/>
  <c r="E56" i="16" a="1"/>
  <c r="E56" i="16" s="1"/>
  <c r="G34" i="18" a="1"/>
  <c r="G34" i="18" s="1"/>
  <c r="F56" i="16" a="1"/>
  <c r="F56" i="16" s="1"/>
  <c r="D20" i="16" a="1"/>
  <c r="D20" i="16" s="1"/>
  <c r="D56" i="16" a="1"/>
  <c r="D56" i="16" s="1"/>
  <c r="E20" i="16" a="1"/>
  <c r="E20" i="16" s="1"/>
  <c r="E55" i="16" a="1"/>
  <c r="E55" i="16" s="1"/>
  <c r="G20" i="16" a="1"/>
  <c r="G20" i="16" s="1"/>
  <c r="F55" i="16" a="1"/>
  <c r="F55" i="16" s="1"/>
  <c r="D11" i="17" a="1"/>
  <c r="D11" i="17" s="1"/>
  <c r="F31" i="18" a="1"/>
  <c r="F31" i="18" s="1"/>
  <c r="F50" i="17" a="1"/>
  <c r="F50" i="17" s="1"/>
  <c r="D12" i="18" a="1"/>
  <c r="D12" i="18" s="1"/>
  <c r="I50" i="17" a="1"/>
  <c r="I50" i="17" s="1"/>
  <c r="F21" i="18" a="1"/>
  <c r="F21" i="18" s="1"/>
  <c r="L66" i="17" a="1"/>
  <c r="L66" i="17" s="1"/>
  <c r="D46" i="17" a="1"/>
  <c r="D46" i="17" s="1"/>
  <c r="F11" i="18" a="1"/>
  <c r="F11" i="18" s="1"/>
  <c r="F15" i="17" a="1"/>
  <c r="F15" i="17" s="1"/>
  <c r="L38" i="17" a="1"/>
  <c r="L38" i="17" s="1"/>
  <c r="I39" i="17" a="1"/>
  <c r="I39" i="17" s="1"/>
  <c r="E31" i="18" a="1"/>
  <c r="E31" i="18" s="1"/>
  <c r="G56" i="18" a="1"/>
  <c r="G56" i="18" s="1"/>
  <c r="D56" i="17" a="1"/>
  <c r="D56" i="17" s="1"/>
  <c r="L50" i="17" a="1"/>
  <c r="L50" i="17" s="1"/>
  <c r="E56" i="17" a="1"/>
  <c r="E56" i="17" s="1"/>
  <c r="E11" i="18" a="1"/>
  <c r="E11" i="18" s="1"/>
  <c r="J56" i="17" a="1"/>
  <c r="J56" i="17" s="1"/>
  <c r="G31" i="18" a="1"/>
  <c r="G31" i="18" s="1"/>
  <c r="L69" i="17" a="1"/>
  <c r="L69" i="17" s="1"/>
  <c r="E12" i="18" a="1"/>
  <c r="E12" i="18" s="1"/>
  <c r="F3" i="17" a="1"/>
  <c r="F3" i="17" s="1"/>
  <c r="G3" i="18" a="1"/>
  <c r="G3" i="18" s="1"/>
  <c r="F23" i="17" a="1"/>
  <c r="F23" i="17" s="1"/>
  <c r="E38" i="17" a="1"/>
  <c r="E38" i="17" s="1"/>
  <c r="D23" i="17" a="1"/>
  <c r="D23" i="17" s="1"/>
  <c r="I55" i="17" a="1"/>
  <c r="I55" i="17" s="1"/>
  <c r="I46" i="17" a="1"/>
  <c r="I46" i="17" s="1"/>
  <c r="E34" i="17" a="1"/>
  <c r="E34" i="17" s="1"/>
  <c r="E11" i="17" a="1"/>
  <c r="E11" i="17" s="1"/>
  <c r="K56" i="17" a="1"/>
  <c r="K56" i="17" s="1"/>
  <c r="D15" i="17" a="1"/>
  <c r="D15" i="17" s="1"/>
  <c r="K50" i="17" a="1"/>
  <c r="K50" i="17" s="1"/>
  <c r="D11" i="18" a="1"/>
  <c r="D11" i="18" s="1"/>
  <c r="J58" i="17" a="1"/>
  <c r="J58" i="17" s="1"/>
  <c r="F50" i="18" a="1"/>
  <c r="F50" i="18" s="1"/>
  <c r="F11" i="17" a="1"/>
  <c r="F11" i="17" s="1"/>
  <c r="K47" i="17" a="1"/>
  <c r="K47" i="17" s="1"/>
  <c r="D3" i="18" a="1"/>
  <c r="D3" i="18" s="1"/>
  <c r="D55" i="16" a="1"/>
  <c r="D55" i="16" s="1"/>
  <c r="E69" i="17" a="1"/>
  <c r="E69" i="17" s="1"/>
  <c r="L58" i="17" a="1"/>
  <c r="L58" i="17" s="1"/>
  <c r="L46" i="17" a="1"/>
  <c r="L46" i="17" s="1"/>
  <c r="G50" i="17" a="1"/>
  <c r="G50" i="17" s="1"/>
  <c r="J50" i="17" a="1"/>
  <c r="J50" i="17" s="1"/>
  <c r="F66" i="17" a="1"/>
  <c r="F66" i="17" s="1"/>
  <c r="K58" i="17" a="1"/>
  <c r="K58" i="17" s="1"/>
  <c r="D31" i="17" a="1"/>
  <c r="D31" i="17" s="1"/>
  <c r="G69" i="18" a="1"/>
  <c r="G69" i="18" s="1"/>
  <c r="G12" i="18" a="1"/>
  <c r="G12" i="18" s="1"/>
  <c r="F20" i="16" a="1"/>
  <c r="F20" i="16" s="1"/>
  <c r="F69" i="18" a="1"/>
  <c r="F69" i="18" s="1"/>
  <c r="D31" i="18" a="1"/>
  <c r="D31" i="18" s="1"/>
  <c r="G39" i="18" a="1"/>
  <c r="G39" i="18" s="1"/>
  <c r="F66" i="18" a="1"/>
  <c r="F66" i="18" s="1"/>
  <c r="G23" i="17" a="1"/>
  <c r="G23" i="17" s="1"/>
  <c r="G46" i="17" a="1"/>
  <c r="G46" i="17" s="1"/>
  <c r="G55" i="16" a="1"/>
  <c r="G55" i="16" s="1"/>
  <c r="E69" i="18" a="1"/>
  <c r="E69" i="18" s="1"/>
  <c r="F12" i="17" a="1"/>
  <c r="F12" i="17" s="1"/>
  <c r="D21" i="17" a="1"/>
  <c r="D21" i="17" s="1"/>
  <c r="K66" i="17" a="1"/>
  <c r="K66" i="17" s="1"/>
  <c r="G55" i="18" a="1"/>
  <c r="G55" i="18" s="1"/>
  <c r="S20" i="18" s="1"/>
  <c r="G11" i="18" a="1"/>
  <c r="G11" i="18" s="1"/>
  <c r="D12" i="17" a="1"/>
  <c r="D12" i="17" s="1"/>
  <c r="E15" i="18" a="1"/>
  <c r="E15" i="18" s="1"/>
  <c r="F31" i="17" a="1"/>
  <c r="F31" i="17" s="1"/>
  <c r="E3" i="18" a="1"/>
  <c r="E3" i="18" s="1"/>
  <c r="D39" i="18" a="1"/>
  <c r="D39" i="18" s="1"/>
  <c r="F38" i="18" a="1"/>
  <c r="F38" i="18" s="1"/>
  <c r="D66" i="17" a="1"/>
  <c r="D66" i="17" s="1"/>
  <c r="G38" i="17" a="1"/>
  <c r="G38" i="17" s="1"/>
  <c r="F3" i="18" a="1"/>
  <c r="F3" i="18" s="1"/>
  <c r="F39" i="18" a="1"/>
  <c r="F39" i="18" s="1"/>
  <c r="G56" i="16" a="1"/>
  <c r="G56" i="16" s="1"/>
  <c r="D23" i="18" a="1"/>
  <c r="D23" i="18" s="1"/>
  <c r="D66" i="18" a="1"/>
  <c r="D66" i="18" s="1"/>
  <c r="G69" i="17" a="1"/>
  <c r="G69" i="17" s="1"/>
  <c r="G31" i="17" a="1"/>
  <c r="G31" i="17" s="1"/>
  <c r="G66" i="17" a="1"/>
  <c r="G66" i="17" s="1"/>
  <c r="D46" i="18" a="1"/>
  <c r="D46" i="18" s="1"/>
  <c r="G3" i="17" a="1"/>
  <c r="G3" i="17" s="1"/>
  <c r="D69" i="17" a="1"/>
  <c r="D69" i="17" s="1"/>
  <c r="L56" i="17" a="1"/>
  <c r="L56" i="17" s="1"/>
  <c r="D47" i="17" a="1"/>
  <c r="D47" i="17" s="1"/>
  <c r="L55" i="17" a="1"/>
  <c r="L55" i="17" s="1"/>
  <c r="E50" i="17" a="1"/>
  <c r="E50" i="17" s="1"/>
  <c r="I69" i="17" a="1"/>
  <c r="I69" i="17" s="1"/>
  <c r="I47" i="17" a="1"/>
  <c r="I47" i="17" s="1"/>
  <c r="E23" i="17" a="1"/>
  <c r="E23" i="17" s="1"/>
  <c r="E58" i="18" a="1"/>
  <c r="E58" i="18" s="1"/>
  <c r="D3" i="17" a="1"/>
  <c r="D3" i="17" s="1"/>
  <c r="E46" i="18" a="1"/>
  <c r="E46" i="18" s="1"/>
  <c r="F46" i="17" a="1"/>
  <c r="F46" i="17" s="1"/>
  <c r="L39" i="17" a="1"/>
  <c r="L39" i="17" s="1"/>
  <c r="E47" i="17" a="1"/>
  <c r="E47" i="17" s="1"/>
  <c r="G34" i="17" a="1"/>
  <c r="G34" i="17" s="1"/>
  <c r="G12" i="17" a="1"/>
  <c r="G12" i="17" s="1"/>
  <c r="D50" i="18" a="1"/>
  <c r="D50" i="18" s="1"/>
  <c r="D58" i="17" a="1"/>
  <c r="D58" i="17" s="1"/>
  <c r="E66" i="17" a="1"/>
  <c r="E66" i="17" s="1"/>
  <c r="E39" i="17" a="1"/>
  <c r="E39" i="17" s="1"/>
  <c r="D47" i="18" a="1"/>
  <c r="D47" i="18" s="1"/>
  <c r="G23" i="18" a="1"/>
  <c r="G23" i="18" s="1"/>
  <c r="F34" i="18" a="1"/>
  <c r="F34" i="18" s="1"/>
  <c r="E47" i="18" a="1"/>
  <c r="E47" i="18" s="1"/>
  <c r="D21" i="18" a="1"/>
  <c r="D21" i="18" s="1"/>
  <c r="G15" i="18" a="1"/>
  <c r="G15" i="18" s="1"/>
  <c r="K38" i="17" a="1"/>
  <c r="K38" i="17" s="1"/>
  <c r="D69" i="18" a="1"/>
  <c r="D69" i="18" s="1"/>
  <c r="E46" i="17" a="1"/>
  <c r="E46" i="17" s="1"/>
  <c r="E15" i="17" a="1"/>
  <c r="E15" i="17" s="1"/>
  <c r="G21" i="17" a="1"/>
  <c r="G21" i="17" s="1"/>
  <c r="E58" i="17" a="1"/>
  <c r="E58" i="17" s="1"/>
  <c r="D15" i="18" a="1"/>
  <c r="D15" i="18" s="1"/>
  <c r="E3" i="17" a="1"/>
  <c r="E3" i="17" s="1"/>
  <c r="G47" i="18" a="1"/>
  <c r="G47" i="18" s="1"/>
  <c r="G56" i="17" a="1"/>
  <c r="G56" i="17" s="1"/>
  <c r="G11" i="17" a="1"/>
  <c r="G11" i="17" s="1"/>
  <c r="E56" i="18" a="1"/>
  <c r="E56" i="18" s="1"/>
  <c r="D55" i="18" a="1"/>
  <c r="D55" i="18" s="1"/>
  <c r="P20" i="18" s="1"/>
  <c r="F15" i="18" a="1"/>
  <c r="F15" i="18" s="1"/>
  <c r="D50" i="17" a="1"/>
  <c r="D50" i="17" s="1"/>
  <c r="E34" i="18" a="1"/>
  <c r="E34" i="18" s="1"/>
  <c r="D38" i="17" a="1"/>
  <c r="D38" i="17" s="1"/>
  <c r="L47" i="17" a="1"/>
  <c r="L47" i="17" s="1"/>
  <c r="F47" i="17" a="1"/>
  <c r="F47" i="17" s="1"/>
  <c r="G38" i="18" a="1"/>
  <c r="G38" i="18" s="1"/>
  <c r="F12" i="18" a="1"/>
  <c r="F12" i="18" s="1"/>
  <c r="D58" i="18" a="1"/>
  <c r="D58" i="18" s="1"/>
  <c r="F38" i="17" a="1"/>
  <c r="F38" i="17" s="1"/>
  <c r="G55" i="17" a="1"/>
  <c r="G55" i="17" s="1"/>
  <c r="D39" i="17" a="1"/>
  <c r="D39" i="17" s="1"/>
  <c r="F58" i="17" a="1"/>
  <c r="F58" i="17" s="1"/>
  <c r="K39" i="17" a="1"/>
  <c r="K39" i="17" s="1"/>
  <c r="J69" i="17" a="1"/>
  <c r="J69" i="17" s="1"/>
  <c r="F69" i="17" a="1"/>
  <c r="F69" i="17" s="1"/>
  <c r="G39" i="17" a="1"/>
  <c r="G39" i="17" s="1"/>
  <c r="F23" i="18" a="1"/>
  <c r="F23" i="18" s="1"/>
  <c r="D34" i="18" a="1"/>
  <c r="D34" i="18" s="1"/>
  <c r="F58" i="18" a="1"/>
  <c r="F58" i="18" s="1"/>
  <c r="F47" i="18" a="1"/>
  <c r="F47" i="18" s="1"/>
  <c r="E55" i="17" a="1"/>
  <c r="E55" i="17" s="1"/>
  <c r="I56" i="17" a="1"/>
  <c r="I56" i="17" s="1"/>
  <c r="K55" i="17" a="1"/>
  <c r="K55" i="17" s="1"/>
  <c r="E50" i="18" a="1"/>
  <c r="E50" i="18" s="1"/>
  <c r="J38" i="17" a="1"/>
  <c r="J38" i="17" s="1"/>
  <c r="G58" i="18" a="1"/>
  <c r="G58" i="18" s="1"/>
  <c r="G47" i="17" a="1"/>
  <c r="G47" i="17" s="1"/>
  <c r="J55" i="17" a="1"/>
  <c r="J55" i="17" s="1"/>
  <c r="D34" i="17" a="1"/>
  <c r="D34" i="17" s="1"/>
  <c r="D38" i="18" a="1"/>
  <c r="D38" i="18" s="1"/>
  <c r="J47" i="17" a="1"/>
  <c r="J47" i="17" s="1"/>
  <c r="E66" i="18" a="1"/>
  <c r="E66" i="18" s="1"/>
  <c r="I66" i="17" a="1"/>
  <c r="I66" i="17" s="1"/>
  <c r="D56" i="18" a="1"/>
  <c r="D56" i="18" s="1"/>
  <c r="K69" i="17" a="1"/>
  <c r="K69" i="17" s="1"/>
  <c r="F34" i="17" a="1"/>
  <c r="F34" i="17" s="1"/>
  <c r="E21" i="17" a="1"/>
  <c r="E21" i="17" s="1"/>
  <c r="F21" i="17" a="1"/>
  <c r="F21" i="17" s="1"/>
  <c r="E55" i="18" a="1"/>
  <c r="E55" i="18" s="1"/>
  <c r="Q20" i="18" s="1"/>
  <c r="D55" i="17" a="1"/>
  <c r="D55" i="17" s="1"/>
  <c r="F56" i="17" a="1"/>
  <c r="F56" i="17" s="1"/>
  <c r="F46" i="18" a="1"/>
  <c r="F46" i="18" s="1"/>
  <c r="F56" i="18" a="1"/>
  <c r="F56" i="18" s="1"/>
  <c r="G69" i="16" a="1"/>
  <c r="G69" i="16" s="1"/>
  <c r="G15" i="17" a="1"/>
  <c r="G15" i="17" s="1"/>
  <c r="G50" i="18" a="1"/>
  <c r="G50" i="18" s="1"/>
  <c r="I38" i="17" a="1"/>
  <c r="I38" i="17" s="1"/>
  <c r="G58" i="17" a="1"/>
  <c r="G58" i="17" s="1"/>
  <c r="E23" i="16" a="1"/>
  <c r="E23" i="16" s="1"/>
  <c r="I58" i="17" a="1"/>
  <c r="I58" i="17" s="1"/>
  <c r="E31" i="17" a="1"/>
  <c r="E31" i="17" s="1"/>
  <c r="F55" i="18" a="1"/>
  <c r="F55" i="18" s="1"/>
  <c r="R20" i="18" s="1"/>
  <c r="E12" i="17" a="1"/>
  <c r="E12" i="17" s="1"/>
  <c r="E38" i="18" a="1"/>
  <c r="E38" i="18" s="1"/>
  <c r="J46" i="17" a="1"/>
  <c r="J46" i="17" s="1"/>
  <c r="E23" i="18" a="1"/>
  <c r="E23" i="18" s="1"/>
  <c r="D69" i="16" a="1"/>
  <c r="D69" i="16" s="1"/>
  <c r="E39" i="18" a="1"/>
  <c r="E39" i="18" s="1"/>
  <c r="G66" i="18" a="1"/>
  <c r="G66" i="18" s="1"/>
  <c r="K46" i="17" a="1"/>
  <c r="K46" i="17" s="1"/>
  <c r="E21" i="18" a="1"/>
  <c r="E21" i="18" s="1"/>
  <c r="G46" i="18" a="1"/>
  <c r="G46" i="18" s="1"/>
  <c r="F39" i="17" a="1"/>
  <c r="F39" i="17" s="1"/>
  <c r="F55" i="17" a="1"/>
  <c r="F55" i="17" s="1"/>
  <c r="J39" i="17" a="1"/>
  <c r="J39" i="17" s="1"/>
  <c r="G21" i="18" a="1"/>
  <c r="G21" i="18" s="1"/>
  <c r="J66" i="17" a="1"/>
  <c r="J66" i="17" s="1"/>
  <c r="D3" i="16" a="1"/>
  <c r="D3" i="16" s="1"/>
  <c r="G31" i="16" a="1"/>
  <c r="G31" i="16" s="1"/>
  <c r="E3" i="16" a="1"/>
  <c r="E3" i="16" s="1"/>
  <c r="F47" i="16" a="1"/>
  <c r="F47" i="16" s="1"/>
  <c r="F58" i="16" a="1"/>
  <c r="F58" i="16" s="1"/>
  <c r="D34" i="16" a="1"/>
  <c r="D34" i="16" s="1"/>
  <c r="D15" i="16" a="1"/>
  <c r="D15" i="16" s="1"/>
  <c r="J90" i="12"/>
  <c r="D141" i="12"/>
  <c r="I20" i="21" s="1"/>
  <c r="E69" i="16" a="1"/>
  <c r="E69" i="16" s="1"/>
  <c r="E19" i="6" a="1"/>
  <c r="E19" i="6" s="1"/>
  <c r="AC134" i="9"/>
  <c r="AC208" i="9"/>
  <c r="Z81" i="9"/>
  <c r="AD81" i="9"/>
  <c r="N81" i="9"/>
  <c r="L81" i="9"/>
  <c r="D208" i="9"/>
  <c r="AH295" i="9"/>
  <c r="I134" i="9"/>
  <c r="N327" i="9"/>
  <c r="D327" i="9"/>
  <c r="N134" i="9"/>
  <c r="J81" i="9"/>
  <c r="AC177" i="9"/>
  <c r="I208" i="9"/>
  <c r="AH177" i="9"/>
  <c r="S295" i="9"/>
  <c r="D134" i="9"/>
  <c r="N177" i="9"/>
  <c r="K81" i="9"/>
  <c r="V81" i="9"/>
  <c r="S134" i="9"/>
  <c r="X177" i="9"/>
  <c r="X295" i="9"/>
  <c r="I327" i="9"/>
  <c r="D295" i="9"/>
  <c r="M81" i="9"/>
  <c r="AA81" i="9"/>
  <c r="I177" i="9"/>
  <c r="S208" i="9"/>
  <c r="AG81" i="9"/>
  <c r="Q81" i="9"/>
  <c r="Y81" i="9"/>
  <c r="G81" i="9"/>
  <c r="AH208" i="9"/>
  <c r="AH134" i="9"/>
  <c r="X134" i="9"/>
  <c r="X208" i="9"/>
  <c r="AH327" i="9"/>
  <c r="AF81" i="9"/>
  <c r="I81" i="9"/>
  <c r="O81" i="9"/>
  <c r="D81" i="9"/>
  <c r="N208" i="9"/>
  <c r="AC327" i="9"/>
  <c r="N295" i="9"/>
  <c r="D177" i="9"/>
  <c r="H81" i="9"/>
  <c r="W81" i="9"/>
  <c r="T81" i="9"/>
  <c r="S81" i="9"/>
  <c r="AH81" i="9"/>
  <c r="E81" i="9"/>
  <c r="R81" i="9"/>
  <c r="U81" i="9"/>
  <c r="F81" i="9"/>
  <c r="S177" i="9"/>
  <c r="P81" i="9"/>
  <c r="AC295" i="9"/>
  <c r="AB81" i="9"/>
  <c r="I295" i="9"/>
  <c r="S327" i="9"/>
  <c r="AE81" i="9"/>
  <c r="X327" i="9"/>
  <c r="X81" i="9"/>
  <c r="AC81" i="9"/>
  <c r="AB177" i="9"/>
  <c r="AA327" i="9"/>
  <c r="V295" i="9"/>
  <c r="AF208" i="9"/>
  <c r="AD327" i="9"/>
  <c r="Q177" i="9"/>
  <c r="U295" i="9"/>
  <c r="AE134" i="9"/>
  <c r="T208" i="9"/>
  <c r="AE177" i="9"/>
  <c r="O327" i="9"/>
  <c r="E134" i="9"/>
  <c r="Y134" i="9"/>
  <c r="W134" i="9"/>
  <c r="P208" i="9"/>
  <c r="U327" i="9"/>
  <c r="J177" i="9"/>
  <c r="Z208" i="9"/>
  <c r="AD134" i="9"/>
  <c r="AA208" i="9"/>
  <c r="M134" i="9"/>
  <c r="AB208" i="9"/>
  <c r="T134" i="9"/>
  <c r="R177" i="9"/>
  <c r="G208" i="9"/>
  <c r="AA177" i="9"/>
  <c r="G134" i="9"/>
  <c r="AG208" i="9"/>
  <c r="Q327" i="9"/>
  <c r="AE208" i="9"/>
  <c r="Y295" i="9"/>
  <c r="E208" i="9"/>
  <c r="AG177" i="9"/>
  <c r="AG134" i="9"/>
  <c r="W295" i="9"/>
  <c r="P295" i="9"/>
  <c r="L177" i="9"/>
  <c r="T327" i="9"/>
  <c r="AA295" i="9"/>
  <c r="L134" i="9"/>
  <c r="Z177" i="9"/>
  <c r="AF327" i="9"/>
  <c r="M295" i="9"/>
  <c r="V134" i="9"/>
  <c r="P134" i="9"/>
  <c r="G177" i="9"/>
  <c r="R295" i="9"/>
  <c r="O177" i="9"/>
  <c r="T295" i="9"/>
  <c r="Y177" i="9"/>
  <c r="Z295" i="9"/>
  <c r="O295" i="9"/>
  <c r="Q208" i="9"/>
  <c r="AF134" i="9"/>
  <c r="R327" i="9"/>
  <c r="F327" i="9"/>
  <c r="Q295" i="9"/>
  <c r="L327" i="9"/>
  <c r="H295" i="9"/>
  <c r="AE327" i="9"/>
  <c r="K295" i="9"/>
  <c r="W327" i="9"/>
  <c r="M177" i="9"/>
  <c r="K208" i="9"/>
  <c r="E177" i="9"/>
  <c r="M208" i="9"/>
  <c r="G295" i="9"/>
  <c r="H177" i="9"/>
  <c r="Y208" i="9"/>
  <c r="E327" i="9"/>
  <c r="F177" i="9"/>
  <c r="H208" i="9"/>
  <c r="AD177" i="9"/>
  <c r="V327" i="9"/>
  <c r="Y327" i="9"/>
  <c r="AF177" i="9"/>
  <c r="H327" i="9"/>
  <c r="O208" i="9"/>
  <c r="W177" i="9"/>
  <c r="U134" i="9"/>
  <c r="V208" i="9"/>
  <c r="Z327" i="9"/>
  <c r="E295" i="9"/>
  <c r="J295" i="9"/>
  <c r="P327" i="9"/>
  <c r="L208" i="9"/>
  <c r="G327" i="9"/>
  <c r="K327" i="9"/>
  <c r="AD295" i="9"/>
  <c r="J134" i="9"/>
  <c r="V177" i="9"/>
  <c r="K177" i="9"/>
  <c r="H134" i="9"/>
  <c r="J327" i="9"/>
  <c r="F295" i="9"/>
  <c r="AG295" i="9"/>
  <c r="R208" i="9"/>
  <c r="AE295" i="9"/>
  <c r="AB134" i="9"/>
  <c r="AA134" i="9"/>
  <c r="U177" i="9"/>
  <c r="U208" i="9"/>
  <c r="Q134" i="9"/>
  <c r="W208" i="9"/>
  <c r="AF295" i="9"/>
  <c r="Z134" i="9"/>
  <c r="AB295" i="9"/>
  <c r="P177" i="9"/>
  <c r="R134" i="9"/>
  <c r="J208" i="9"/>
  <c r="F134" i="9"/>
  <c r="AG327" i="9"/>
  <c r="L295" i="9"/>
  <c r="AD208" i="9"/>
  <c r="AG187" i="9"/>
  <c r="N187" i="9"/>
  <c r="P187" i="9"/>
  <c r="AA187" i="9"/>
  <c r="O187" i="9"/>
  <c r="W187" i="9"/>
  <c r="AB187" i="9"/>
  <c r="S187" i="9"/>
  <c r="J187" i="9"/>
  <c r="L187" i="9"/>
  <c r="Z187" i="9"/>
  <c r="T187" i="9"/>
  <c r="M327" i="9"/>
  <c r="AD187" i="9"/>
  <c r="F187" i="9"/>
  <c r="V187" i="9"/>
  <c r="G187" i="9"/>
  <c r="T177" i="9"/>
  <c r="F208" i="9"/>
  <c r="H187" i="9"/>
  <c r="R187" i="9"/>
  <c r="U187" i="9"/>
  <c r="AH187" i="9"/>
  <c r="O134" i="9"/>
  <c r="AC187" i="9"/>
  <c r="AF187" i="9"/>
  <c r="D187" i="9"/>
  <c r="X187" i="9"/>
  <c r="AB327" i="9"/>
  <c r="K187" i="9"/>
  <c r="AE187" i="9"/>
  <c r="Y187" i="9"/>
  <c r="K134" i="9"/>
  <c r="M187" i="9"/>
  <c r="I187" i="9"/>
  <c r="Q187" i="9"/>
  <c r="E187" i="9"/>
  <c r="G12" i="12" a="1"/>
  <c r="G12" i="12" s="1"/>
  <c r="E31" i="12" a="1"/>
  <c r="E31" i="12" s="1"/>
  <c r="D12" i="12" a="1"/>
  <c r="D12" i="12" s="1"/>
  <c r="D3" i="5" a="1"/>
  <c r="D3" i="5" s="1"/>
  <c r="F11" i="12" a="1"/>
  <c r="F11" i="12" s="1"/>
  <c r="D15" i="12" a="1"/>
  <c r="D15" i="12" s="1"/>
  <c r="E12" i="12" a="1"/>
  <c r="E12" i="12" s="1"/>
  <c r="F31" i="12" a="1"/>
  <c r="F31" i="12" s="1"/>
  <c r="F3" i="12" a="1"/>
  <c r="F3" i="12" s="1"/>
  <c r="G23" i="12" a="1"/>
  <c r="G23" i="12" s="1"/>
  <c r="G3" i="12" a="1"/>
  <c r="G3" i="12" s="1"/>
  <c r="D34" i="12" a="1"/>
  <c r="D34" i="12" s="1"/>
  <c r="G21" i="12" a="1"/>
  <c r="G21" i="12" s="1"/>
  <c r="E15" i="12" a="1"/>
  <c r="E15" i="12" s="1"/>
  <c r="G15" i="12" a="1"/>
  <c r="G15" i="12" s="1"/>
  <c r="D23" i="12" a="1"/>
  <c r="D23" i="12" s="1"/>
  <c r="G31" i="12" a="1"/>
  <c r="G31" i="12" s="1"/>
  <c r="E23" i="12" a="1"/>
  <c r="E23" i="12" s="1"/>
  <c r="E3" i="12" a="1"/>
  <c r="E3" i="12" s="1"/>
  <c r="F15" i="12" a="1"/>
  <c r="F15" i="12" s="1"/>
  <c r="E21" i="12" a="1"/>
  <c r="E21" i="12" s="1"/>
  <c r="D3" i="12" a="1"/>
  <c r="D3" i="12" s="1"/>
  <c r="D21" i="12" a="1"/>
  <c r="D21" i="12" s="1"/>
  <c r="F23" i="12" a="1"/>
  <c r="F23" i="12" s="1"/>
  <c r="D31" i="12" a="1"/>
  <c r="D31" i="12" s="1"/>
  <c r="D11" i="12" a="1"/>
  <c r="D11" i="12" s="1"/>
  <c r="E34" i="12" a="1"/>
  <c r="E34" i="12" s="1"/>
  <c r="G11" i="12" a="1"/>
  <c r="G11" i="12" s="1"/>
  <c r="E11" i="12" a="1"/>
  <c r="E11" i="12" s="1"/>
  <c r="F21" i="12" a="1"/>
  <c r="F21" i="12" s="1"/>
  <c r="F12" i="12" a="1"/>
  <c r="F12" i="12" s="1"/>
  <c r="G34" i="12" a="1"/>
  <c r="G34" i="12" s="1"/>
  <c r="G113" i="12" s="1"/>
  <c r="F34" i="12" a="1"/>
  <c r="F34" i="12" s="1"/>
  <c r="P71" i="9"/>
  <c r="K71" i="9"/>
  <c r="N71" i="9"/>
  <c r="Q71" i="9"/>
  <c r="W71" i="9"/>
  <c r="L71" i="9"/>
  <c r="Y71" i="9"/>
  <c r="U71" i="9"/>
  <c r="H71" i="9"/>
  <c r="AA71" i="9"/>
  <c r="AE71" i="9"/>
  <c r="D71" i="9"/>
  <c r="AD71" i="9"/>
  <c r="V71" i="9"/>
  <c r="E71" i="9"/>
  <c r="F71" i="9"/>
  <c r="T71" i="9"/>
  <c r="G71" i="9"/>
  <c r="X71" i="9"/>
  <c r="I71" i="9"/>
  <c r="S71" i="9"/>
  <c r="M71" i="9"/>
  <c r="R71" i="9"/>
  <c r="O71" i="9"/>
  <c r="AF71" i="9"/>
  <c r="AC71" i="9"/>
  <c r="AH71" i="9"/>
  <c r="AB71" i="9"/>
  <c r="Z71" i="9"/>
  <c r="AG71" i="9"/>
  <c r="J71" i="9"/>
  <c r="F19" i="6" a="1"/>
  <c r="F19" i="6" s="1"/>
  <c r="E20" i="5" a="1"/>
  <c r="E20" i="5" s="1"/>
  <c r="D19" i="6" a="1"/>
  <c r="D19" i="6" s="1"/>
  <c r="F64" i="6" a="1"/>
  <c r="F64" i="6" s="1"/>
  <c r="G20" i="5" a="1"/>
  <c r="G20" i="5" s="1"/>
  <c r="E55" i="5" a="1"/>
  <c r="E55" i="5" s="1"/>
  <c r="G19" i="6" a="1"/>
  <c r="G19" i="6" s="1"/>
  <c r="D20" i="5" a="1"/>
  <c r="D20" i="5" s="1"/>
  <c r="D55" i="5" a="1"/>
  <c r="D55" i="5" s="1"/>
  <c r="G55" i="5" a="1"/>
  <c r="G55" i="5" s="1"/>
  <c r="F55" i="5" a="1"/>
  <c r="F55" i="5" s="1"/>
  <c r="F20" i="5" a="1"/>
  <c r="F20" i="5" s="1"/>
  <c r="E45" i="6" a="1"/>
  <c r="E45" i="6" s="1"/>
  <c r="D56" i="6" a="1"/>
  <c r="D56" i="6" s="1"/>
  <c r="E46" i="6" a="1"/>
  <c r="E46" i="6" s="1"/>
  <c r="V20" i="8"/>
  <c r="AF20" i="8"/>
  <c r="D12" i="5" a="1"/>
  <c r="D12" i="5" s="1"/>
  <c r="E15" i="6" a="1"/>
  <c r="E15" i="6" s="1"/>
  <c r="S20" i="8"/>
  <c r="G11" i="5" a="1"/>
  <c r="G11" i="5" s="1"/>
  <c r="D3" i="6" a="1"/>
  <c r="D3" i="6" s="1"/>
  <c r="F45" i="6" a="1"/>
  <c r="F45" i="6" s="1"/>
  <c r="E67" i="6" a="1"/>
  <c r="E67" i="6" s="1"/>
  <c r="D49" i="6" a="1"/>
  <c r="D49" i="6" s="1"/>
  <c r="D20" i="8"/>
  <c r="D11" i="5" a="1"/>
  <c r="D11" i="5" s="1"/>
  <c r="G33" i="6" a="1"/>
  <c r="G33" i="6" s="1"/>
  <c r="P20" i="8"/>
  <c r="F50" i="5" a="1"/>
  <c r="F50" i="5" s="1"/>
  <c r="D45" i="6" a="1"/>
  <c r="D45" i="6" s="1"/>
  <c r="F11" i="5" a="1"/>
  <c r="F11" i="5" s="1"/>
  <c r="E15" i="5" a="1"/>
  <c r="E15" i="5" s="1"/>
  <c r="E69" i="5" a="1"/>
  <c r="E69" i="5" s="1"/>
  <c r="AE20" i="8"/>
  <c r="D15" i="6" a="1"/>
  <c r="D15" i="6" s="1"/>
  <c r="G53" i="6" a="1"/>
  <c r="G53" i="6" s="1"/>
  <c r="E33" i="6" a="1"/>
  <c r="E33" i="6" s="1"/>
  <c r="F15" i="5" a="1"/>
  <c r="F15" i="5" s="1"/>
  <c r="D67" i="6" a="1"/>
  <c r="D67" i="6" s="1"/>
  <c r="F58" i="5" a="1"/>
  <c r="F58" i="5" s="1"/>
  <c r="G15" i="6" a="1"/>
  <c r="G15" i="6" s="1"/>
  <c r="G31" i="5" a="1"/>
  <c r="G31" i="5" s="1"/>
  <c r="D15" i="5" a="1"/>
  <c r="D15" i="5" s="1"/>
  <c r="F34" i="5" a="1"/>
  <c r="F34" i="5" s="1"/>
  <c r="G12" i="5" a="1"/>
  <c r="G12" i="5" s="1"/>
  <c r="AD20" i="8"/>
  <c r="D31" i="5" a="1"/>
  <c r="D31" i="5" s="1"/>
  <c r="D33" i="6" a="1"/>
  <c r="D33" i="6" s="1"/>
  <c r="F31" i="5" a="1"/>
  <c r="F31" i="5" s="1"/>
  <c r="E23" i="5" a="1"/>
  <c r="E23" i="5" s="1"/>
  <c r="F56" i="5" a="1"/>
  <c r="F56" i="5" s="1"/>
  <c r="D23" i="5" a="1"/>
  <c r="D23" i="5" s="1"/>
  <c r="F23" i="5" a="1"/>
  <c r="F23" i="5" s="1"/>
  <c r="E58" i="5" a="1"/>
  <c r="E58" i="5" s="1"/>
  <c r="G49" i="6" a="1"/>
  <c r="G49" i="6" s="1"/>
  <c r="J20" i="8"/>
  <c r="K20" i="8"/>
  <c r="F67" i="6" a="1"/>
  <c r="F67" i="6" s="1"/>
  <c r="E49" i="6" a="1"/>
  <c r="E49" i="6" s="1"/>
  <c r="E31" i="5" a="1"/>
  <c r="E31" i="5" s="1"/>
  <c r="G34" i="5" a="1"/>
  <c r="G34" i="5" s="1"/>
  <c r="AG20" i="8"/>
  <c r="F33" i="6" a="1"/>
  <c r="F33" i="6" s="1"/>
  <c r="E34" i="5" a="1"/>
  <c r="E34" i="5" s="1"/>
  <c r="E11" i="5" a="1"/>
  <c r="E11" i="5" s="1"/>
  <c r="F49" i="6" a="1"/>
  <c r="F49" i="6" s="1"/>
  <c r="G45" i="6" a="1"/>
  <c r="G45" i="6" s="1"/>
  <c r="F15" i="6" a="1"/>
  <c r="F15" i="6" s="1"/>
  <c r="G46" i="6" a="1"/>
  <c r="G46" i="6" s="1"/>
  <c r="F56" i="6" a="1"/>
  <c r="F56" i="6" s="1"/>
  <c r="D64" i="6" a="1"/>
  <c r="D64" i="6" s="1"/>
  <c r="F46" i="6" a="1"/>
  <c r="F46" i="6" s="1"/>
  <c r="E37" i="6" a="1"/>
  <c r="E37" i="6" s="1"/>
  <c r="D37" i="6" a="1"/>
  <c r="D37" i="6" s="1"/>
  <c r="E56" i="6" a="1"/>
  <c r="E56" i="6" s="1"/>
  <c r="E64" i="6" a="1"/>
  <c r="E64" i="6" s="1"/>
  <c r="AB343" i="9"/>
  <c r="AC344" i="9"/>
  <c r="W343" i="9"/>
  <c r="F344" i="9"/>
  <c r="E344" i="9"/>
  <c r="Y342" i="9"/>
  <c r="S342" i="9"/>
  <c r="I342" i="9"/>
  <c r="AA339" i="9"/>
  <c r="U339" i="9"/>
  <c r="K339" i="9"/>
  <c r="E339" i="9"/>
  <c r="AG341" i="9"/>
  <c r="AA341" i="9"/>
  <c r="Q341" i="9"/>
  <c r="K341" i="9"/>
  <c r="AC340" i="9"/>
  <c r="S340" i="9"/>
  <c r="M340" i="9"/>
  <c r="AF343" i="9"/>
  <c r="AD344" i="9"/>
  <c r="AB344" i="9"/>
  <c r="X343" i="9"/>
  <c r="T344" i="9"/>
  <c r="P343" i="9"/>
  <c r="L344" i="9"/>
  <c r="H343" i="9"/>
  <c r="AG342" i="9"/>
  <c r="AF342" i="9"/>
  <c r="AE342" i="9"/>
  <c r="AD342" i="9"/>
  <c r="AC342" i="9"/>
  <c r="AB342" i="9"/>
  <c r="AA342" i="9"/>
  <c r="Z342" i="9"/>
  <c r="X342" i="9"/>
  <c r="W342" i="9"/>
  <c r="V342" i="9"/>
  <c r="U342" i="9"/>
  <c r="T342" i="9"/>
  <c r="R342" i="9"/>
  <c r="Q342" i="9"/>
  <c r="P342" i="9"/>
  <c r="O342" i="9"/>
  <c r="M342" i="9"/>
  <c r="L342" i="9"/>
  <c r="K342" i="9"/>
  <c r="J342" i="9"/>
  <c r="H342" i="9"/>
  <c r="G342" i="9"/>
  <c r="F342" i="9"/>
  <c r="E342" i="9"/>
  <c r="D342" i="9"/>
  <c r="AG339" i="9"/>
  <c r="AF339" i="9"/>
  <c r="AE339" i="9"/>
  <c r="AD339" i="9"/>
  <c r="AC339" i="9"/>
  <c r="AB339" i="9"/>
  <c r="Z339" i="9"/>
  <c r="Y339" i="9"/>
  <c r="X339" i="9"/>
  <c r="W339" i="9"/>
  <c r="V339" i="9"/>
  <c r="T339" i="9"/>
  <c r="S339" i="9"/>
  <c r="R339" i="9"/>
  <c r="Q339" i="9"/>
  <c r="P339" i="9"/>
  <c r="O339" i="9"/>
  <c r="M339" i="9"/>
  <c r="L339" i="9"/>
  <c r="J339" i="9"/>
  <c r="I339" i="9"/>
  <c r="H339" i="9"/>
  <c r="G339" i="9"/>
  <c r="F339" i="9"/>
  <c r="D339" i="9"/>
  <c r="AF341" i="9"/>
  <c r="AE341" i="9"/>
  <c r="AD341" i="9"/>
  <c r="AC341" i="9"/>
  <c r="AB341" i="9"/>
  <c r="Z341" i="9"/>
  <c r="Y341" i="9"/>
  <c r="X341" i="9"/>
  <c r="W341" i="9"/>
  <c r="V341" i="9"/>
  <c r="U341" i="9"/>
  <c r="T341" i="9"/>
  <c r="S341" i="9"/>
  <c r="R341" i="9"/>
  <c r="P341" i="9"/>
  <c r="O341" i="9"/>
  <c r="M341" i="9"/>
  <c r="L341" i="9"/>
  <c r="J341" i="9"/>
  <c r="I341" i="9"/>
  <c r="H341" i="9"/>
  <c r="G341" i="9"/>
  <c r="F341" i="9"/>
  <c r="E341" i="9"/>
  <c r="AG340" i="9"/>
  <c r="AF340" i="9"/>
  <c r="AE340" i="9"/>
  <c r="AD340" i="9"/>
  <c r="AB340" i="9"/>
  <c r="AA340" i="9"/>
  <c r="Z340" i="9"/>
  <c r="Y340" i="9"/>
  <c r="X340" i="9"/>
  <c r="W340" i="9"/>
  <c r="V340" i="9"/>
  <c r="U340" i="9"/>
  <c r="T340" i="9"/>
  <c r="R340" i="9"/>
  <c r="Q340" i="9"/>
  <c r="P340" i="9"/>
  <c r="O340" i="9"/>
  <c r="L340" i="9"/>
  <c r="K340" i="9"/>
  <c r="J340" i="9"/>
  <c r="I340" i="9"/>
  <c r="H340" i="9"/>
  <c r="G340" i="9"/>
  <c r="F340" i="9"/>
  <c r="E340" i="9"/>
  <c r="D340" i="9"/>
  <c r="M22" i="6" l="1"/>
  <c r="P338" i="9"/>
  <c r="X338" i="9"/>
  <c r="K338" i="9"/>
  <c r="T338" i="9"/>
  <c r="L338" i="9"/>
  <c r="U338" i="9"/>
  <c r="AD338" i="9"/>
  <c r="AE338" i="9"/>
  <c r="M338" i="9"/>
  <c r="V338" i="9"/>
  <c r="AF338" i="9"/>
  <c r="F338" i="9"/>
  <c r="E338" i="9"/>
  <c r="G338" i="9"/>
  <c r="Q338" i="9"/>
  <c r="Z338" i="9"/>
  <c r="W338" i="9"/>
  <c r="H338" i="9"/>
  <c r="R338" i="9"/>
  <c r="AA338" i="9"/>
  <c r="I338" i="9"/>
  <c r="N22" i="6"/>
  <c r="J338" i="9"/>
  <c r="S338" i="9"/>
  <c r="AB338" i="9"/>
  <c r="O338" i="9"/>
  <c r="N338" i="9"/>
  <c r="AG338" i="9"/>
  <c r="AC338" i="9"/>
  <c r="Y338" i="9"/>
  <c r="D9" i="24"/>
  <c r="P15" i="18"/>
  <c r="M3" i="6"/>
  <c r="S15" i="23"/>
  <c r="R3" i="23"/>
  <c r="N33" i="6"/>
  <c r="N3" i="6"/>
  <c r="S20" i="21"/>
  <c r="L22" i="6"/>
  <c r="Q20" i="22"/>
  <c r="K30" i="6"/>
  <c r="S12" i="23"/>
  <c r="P3" i="23"/>
  <c r="S20" i="22"/>
  <c r="N30" i="6"/>
  <c r="N11" i="6"/>
  <c r="P20" i="21"/>
  <c r="P15" i="23"/>
  <c r="R20" i="23"/>
  <c r="P20" i="23"/>
  <c r="S31" i="23"/>
  <c r="Q20" i="21"/>
  <c r="R20" i="21"/>
  <c r="S34" i="23"/>
  <c r="L3" i="6"/>
  <c r="Q31" i="23"/>
  <c r="Q23" i="23"/>
  <c r="P21" i="23"/>
  <c r="Q12" i="23"/>
  <c r="P20" i="22"/>
  <c r="Q21" i="23"/>
  <c r="S20" i="23"/>
  <c r="P12" i="23"/>
  <c r="S21" i="23"/>
  <c r="R34" i="23"/>
  <c r="S23" i="23"/>
  <c r="R21" i="23"/>
  <c r="P23" i="23"/>
  <c r="K22" i="6"/>
  <c r="S3" i="23"/>
  <c r="P11" i="23"/>
  <c r="S11" i="23"/>
  <c r="R12" i="23"/>
  <c r="R31" i="23"/>
  <c r="Q34" i="23"/>
  <c r="Q15" i="23"/>
  <c r="AI34" i="8"/>
  <c r="P31" i="23"/>
  <c r="Q20" i="23"/>
  <c r="R11" i="23"/>
  <c r="AH11" i="23" s="1"/>
  <c r="P34" i="23"/>
  <c r="R15" i="23"/>
  <c r="AH15" i="23" s="1"/>
  <c r="R23" i="23"/>
  <c r="Q11" i="23"/>
  <c r="Q3" i="23"/>
  <c r="E4" i="22" a="1"/>
  <c r="E4" i="22" s="1"/>
  <c r="Q4" i="22" s="1"/>
  <c r="F4" i="22" a="1"/>
  <c r="F4" i="22" s="1"/>
  <c r="R4" i="22" s="1"/>
  <c r="D4" i="23" a="1"/>
  <c r="D4" i="23" s="1"/>
  <c r="P4" i="23" s="1"/>
  <c r="F4" i="23" a="1"/>
  <c r="F4" i="23" s="1"/>
  <c r="R4" i="23" s="1"/>
  <c r="AI3" i="8"/>
  <c r="AI15" i="8"/>
  <c r="L34" i="22"/>
  <c r="S34" i="22" s="1"/>
  <c r="K20" i="17"/>
  <c r="R20" i="17" s="1"/>
  <c r="K20" i="22"/>
  <c r="R20" i="22" s="1"/>
  <c r="K13" i="7"/>
  <c r="D13" i="7"/>
  <c r="E13" i="7"/>
  <c r="S13" i="7"/>
  <c r="E4" i="17" a="1"/>
  <c r="E4" i="17" s="1"/>
  <c r="Q4" i="17" s="1"/>
  <c r="F4" i="17" a="1"/>
  <c r="F4" i="17" s="1"/>
  <c r="R4" i="17" s="1"/>
  <c r="AA13" i="7"/>
  <c r="AB13" i="7"/>
  <c r="AC13" i="7"/>
  <c r="L19" i="6"/>
  <c r="R20" i="5"/>
  <c r="M30" i="6"/>
  <c r="Q20" i="5"/>
  <c r="L20" i="16"/>
  <c r="S20" i="16" s="1"/>
  <c r="L20" i="20"/>
  <c r="S20" i="20" s="1"/>
  <c r="P20" i="5"/>
  <c r="J20" i="16"/>
  <c r="Q20" i="16" s="1"/>
  <c r="J20" i="20"/>
  <c r="Q20" i="20" s="1"/>
  <c r="S20" i="5"/>
  <c r="I20" i="16"/>
  <c r="P20" i="16" s="1"/>
  <c r="I20" i="20"/>
  <c r="P20" i="20" s="1"/>
  <c r="K19" i="6"/>
  <c r="M19" i="6"/>
  <c r="Q34" i="18"/>
  <c r="Q21" i="18"/>
  <c r="D4" i="18" a="1"/>
  <c r="D4" i="18" s="1"/>
  <c r="P4" i="18" s="1"/>
  <c r="R34" i="18"/>
  <c r="AI11" i="8"/>
  <c r="AI31" i="8"/>
  <c r="AI23" i="8"/>
  <c r="AI12" i="8"/>
  <c r="S21" i="18"/>
  <c r="AI20" i="8"/>
  <c r="L34" i="17"/>
  <c r="S34" i="17" s="1"/>
  <c r="L30" i="6"/>
  <c r="Q23" i="18"/>
  <c r="R15" i="18"/>
  <c r="K11" i="6"/>
  <c r="L11" i="6"/>
  <c r="M11" i="6"/>
  <c r="P34" i="18"/>
  <c r="R20" i="16"/>
  <c r="K138" i="12"/>
  <c r="S15" i="18"/>
  <c r="P23" i="18"/>
  <c r="R12" i="18"/>
  <c r="Q11" i="18"/>
  <c r="R31" i="18"/>
  <c r="F4" i="18" a="1"/>
  <c r="F4" i="18" s="1"/>
  <c r="R4" i="18" s="1"/>
  <c r="I20" i="17"/>
  <c r="P20" i="17" s="1"/>
  <c r="I138" i="12"/>
  <c r="S23" i="18"/>
  <c r="R3" i="18"/>
  <c r="Q15" i="18"/>
  <c r="Q12" i="18"/>
  <c r="R21" i="18"/>
  <c r="S12" i="18"/>
  <c r="Q31" i="18"/>
  <c r="S11" i="18"/>
  <c r="P11" i="18"/>
  <c r="S31" i="18"/>
  <c r="P12" i="18"/>
  <c r="L20" i="17"/>
  <c r="S20" i="17" s="1"/>
  <c r="L138" i="12"/>
  <c r="R23" i="18"/>
  <c r="P21" i="18"/>
  <c r="P3" i="18"/>
  <c r="R11" i="18"/>
  <c r="Q3" i="18"/>
  <c r="P31" i="18"/>
  <c r="S3" i="18"/>
  <c r="S34" i="18"/>
  <c r="J20" i="17"/>
  <c r="Q20" i="17" s="1"/>
  <c r="J138" i="12"/>
  <c r="D4" i="12" a="1"/>
  <c r="D4" i="12" s="1"/>
  <c r="F4" i="12" a="1"/>
  <c r="F4" i="12" s="1"/>
  <c r="E118" i="12"/>
  <c r="E489" i="12"/>
  <c r="E491" i="12"/>
  <c r="E490" i="12"/>
  <c r="E492" i="12"/>
  <c r="E493" i="12"/>
  <c r="E494" i="12"/>
  <c r="E495" i="12"/>
  <c r="E119" i="12"/>
  <c r="J3" i="5" s="1"/>
  <c r="E120" i="12"/>
  <c r="J38" i="5" s="1"/>
  <c r="E121" i="12"/>
  <c r="J3" i="21" s="1"/>
  <c r="Q3" i="21" s="1"/>
  <c r="E122" i="12"/>
  <c r="D574" i="12"/>
  <c r="D577" i="12"/>
  <c r="D579" i="12"/>
  <c r="D576" i="12"/>
  <c r="D575" i="12"/>
  <c r="D578" i="12"/>
  <c r="D573" i="12"/>
  <c r="D155" i="12"/>
  <c r="I66" i="5" s="1"/>
  <c r="D156" i="12"/>
  <c r="I31" i="21" s="1"/>
  <c r="P31" i="21" s="1"/>
  <c r="D157" i="12"/>
  <c r="D153" i="12"/>
  <c r="D154" i="12"/>
  <c r="F434" i="12"/>
  <c r="F129" i="12"/>
  <c r="K12" i="5" s="1"/>
  <c r="F433" i="12"/>
  <c r="F437" i="12"/>
  <c r="F435" i="12"/>
  <c r="F439" i="12"/>
  <c r="F130" i="12"/>
  <c r="K47" i="5" s="1"/>
  <c r="F436" i="12"/>
  <c r="F128" i="12"/>
  <c r="F438" i="12"/>
  <c r="F131" i="12"/>
  <c r="K12" i="21" s="1"/>
  <c r="R12" i="21" s="1"/>
  <c r="F132" i="12"/>
  <c r="F517" i="12"/>
  <c r="F149" i="12"/>
  <c r="K23" i="5" s="1"/>
  <c r="F523" i="12"/>
  <c r="F519" i="12"/>
  <c r="F521" i="12"/>
  <c r="F520" i="12"/>
  <c r="F522" i="12"/>
  <c r="F518" i="12"/>
  <c r="F150" i="12"/>
  <c r="K58" i="5" s="1"/>
  <c r="F148" i="12"/>
  <c r="F151" i="12"/>
  <c r="K23" i="21" s="1"/>
  <c r="R23" i="21" s="1"/>
  <c r="F152" i="12"/>
  <c r="G573" i="12"/>
  <c r="G154" i="12"/>
  <c r="L31" i="5" s="1"/>
  <c r="G155" i="12"/>
  <c r="L66" i="5" s="1"/>
  <c r="G575" i="12"/>
  <c r="G579" i="12"/>
  <c r="G574" i="12"/>
  <c r="G578" i="12"/>
  <c r="G576" i="12"/>
  <c r="G156" i="12"/>
  <c r="L31" i="21" s="1"/>
  <c r="S31" i="21" s="1"/>
  <c r="G153" i="12"/>
  <c r="G577" i="12"/>
  <c r="G157" i="12"/>
  <c r="F493" i="12"/>
  <c r="F120" i="12"/>
  <c r="K38" i="5" s="1"/>
  <c r="F495" i="12"/>
  <c r="F119" i="12"/>
  <c r="K3" i="5" s="1"/>
  <c r="F491" i="12"/>
  <c r="F490" i="12"/>
  <c r="F121" i="12"/>
  <c r="K3" i="21" s="1"/>
  <c r="R3" i="21" s="1"/>
  <c r="F494" i="12"/>
  <c r="F492" i="12"/>
  <c r="F118" i="12"/>
  <c r="F489" i="12"/>
  <c r="F122" i="12"/>
  <c r="E153" i="12"/>
  <c r="E154" i="12"/>
  <c r="J31" i="5" s="1"/>
  <c r="E574" i="12"/>
  <c r="E578" i="12"/>
  <c r="E576" i="12"/>
  <c r="E575" i="12"/>
  <c r="E579" i="12"/>
  <c r="E577" i="12"/>
  <c r="E573" i="12"/>
  <c r="E155" i="12"/>
  <c r="J66" i="5" s="1"/>
  <c r="E156" i="12"/>
  <c r="J31" i="21" s="1"/>
  <c r="Q31" i="21" s="1"/>
  <c r="E157" i="12"/>
  <c r="D599" i="12"/>
  <c r="D600" i="12"/>
  <c r="D597" i="12"/>
  <c r="D596" i="12"/>
  <c r="D594" i="12"/>
  <c r="D598" i="12"/>
  <c r="D595" i="12"/>
  <c r="D116" i="12"/>
  <c r="D114" i="12"/>
  <c r="D115" i="12"/>
  <c r="D113" i="12"/>
  <c r="D117" i="12"/>
  <c r="D439" i="12"/>
  <c r="D436" i="12"/>
  <c r="D435" i="12"/>
  <c r="D437" i="12"/>
  <c r="D434" i="12"/>
  <c r="D438" i="12"/>
  <c r="D433" i="12"/>
  <c r="D131" i="12"/>
  <c r="I12" i="21" s="1"/>
  <c r="P12" i="21" s="1"/>
  <c r="D132" i="12"/>
  <c r="D128" i="12"/>
  <c r="D130" i="12"/>
  <c r="I47" i="5" s="1"/>
  <c r="D129" i="12"/>
  <c r="I12" i="5" s="1"/>
  <c r="E517" i="12"/>
  <c r="E518" i="12"/>
  <c r="E520" i="12"/>
  <c r="E522" i="12"/>
  <c r="E148" i="12"/>
  <c r="E521" i="12"/>
  <c r="E519" i="12"/>
  <c r="E149" i="12"/>
  <c r="J23" i="5" s="1"/>
  <c r="E523" i="12"/>
  <c r="E150" i="12"/>
  <c r="J58" i="5" s="1"/>
  <c r="E151" i="12"/>
  <c r="J23" i="21" s="1"/>
  <c r="Q23" i="21" s="1"/>
  <c r="E152" i="12"/>
  <c r="F144" i="12"/>
  <c r="K21" i="5" s="1"/>
  <c r="F505" i="12"/>
  <c r="F509" i="12"/>
  <c r="F145" i="12"/>
  <c r="K56" i="5" s="1"/>
  <c r="F507" i="12"/>
  <c r="F143" i="12"/>
  <c r="F508" i="12"/>
  <c r="F504" i="12"/>
  <c r="F503" i="12"/>
  <c r="F146" i="12"/>
  <c r="K21" i="21" s="1"/>
  <c r="R21" i="21" s="1"/>
  <c r="F506" i="12"/>
  <c r="F147" i="12"/>
  <c r="D507" i="12"/>
  <c r="D504" i="12"/>
  <c r="D503" i="12"/>
  <c r="D505" i="12"/>
  <c r="D508" i="12"/>
  <c r="D506" i="12"/>
  <c r="D509" i="12"/>
  <c r="D144" i="12"/>
  <c r="I21" i="5" s="1"/>
  <c r="D146" i="12"/>
  <c r="I21" i="21" s="1"/>
  <c r="P21" i="21" s="1"/>
  <c r="D147" i="12"/>
  <c r="D143" i="12"/>
  <c r="D145" i="12"/>
  <c r="I56" i="5" s="1"/>
  <c r="D521" i="12"/>
  <c r="D520" i="12"/>
  <c r="D523" i="12"/>
  <c r="D517" i="12"/>
  <c r="D519" i="12"/>
  <c r="D518" i="12"/>
  <c r="D522" i="12"/>
  <c r="D150" i="12"/>
  <c r="I58" i="5" s="1"/>
  <c r="D152" i="12"/>
  <c r="D149" i="12"/>
  <c r="I23" i="5" s="1"/>
  <c r="D151" i="12"/>
  <c r="I23" i="21" s="1"/>
  <c r="P23" i="21" s="1"/>
  <c r="D148" i="12"/>
  <c r="F573" i="12"/>
  <c r="F574" i="12"/>
  <c r="F577" i="12"/>
  <c r="F579" i="12"/>
  <c r="F154" i="12"/>
  <c r="K31" i="5" s="1"/>
  <c r="F155" i="12"/>
  <c r="K66" i="5" s="1"/>
  <c r="F576" i="12"/>
  <c r="F575" i="12"/>
  <c r="F153" i="12"/>
  <c r="F578" i="12"/>
  <c r="F156" i="12"/>
  <c r="K31" i="21" s="1"/>
  <c r="R31" i="21" s="1"/>
  <c r="F157" i="12"/>
  <c r="F599" i="12"/>
  <c r="F595" i="12"/>
  <c r="F598" i="12"/>
  <c r="F597" i="12"/>
  <c r="F115" i="12"/>
  <c r="F596" i="12"/>
  <c r="F594" i="12"/>
  <c r="F113" i="12"/>
  <c r="F600" i="12"/>
  <c r="F114" i="12"/>
  <c r="F116" i="12"/>
  <c r="F117" i="12"/>
  <c r="G491" i="12"/>
  <c r="G495" i="12"/>
  <c r="G121" i="12"/>
  <c r="L3" i="21" s="1"/>
  <c r="S3" i="21" s="1"/>
  <c r="G492" i="12"/>
  <c r="G119" i="12"/>
  <c r="L3" i="5" s="1"/>
  <c r="G118" i="12"/>
  <c r="G490" i="12"/>
  <c r="G494" i="12"/>
  <c r="G489" i="12"/>
  <c r="G120" i="12"/>
  <c r="L38" i="5" s="1"/>
  <c r="G493" i="12"/>
  <c r="G122" i="12"/>
  <c r="G521" i="12"/>
  <c r="G151" i="12"/>
  <c r="L23" i="21" s="1"/>
  <c r="S23" i="21" s="1"/>
  <c r="G519" i="12"/>
  <c r="G523" i="12"/>
  <c r="G150" i="12"/>
  <c r="L58" i="5" s="1"/>
  <c r="G148" i="12"/>
  <c r="G520" i="12"/>
  <c r="G518" i="12"/>
  <c r="G522" i="12"/>
  <c r="G149" i="12"/>
  <c r="L23" i="5" s="1"/>
  <c r="G517" i="12"/>
  <c r="G152" i="12"/>
  <c r="E427" i="12"/>
  <c r="E426" i="12"/>
  <c r="E432" i="12"/>
  <c r="E429" i="12"/>
  <c r="E428" i="12"/>
  <c r="E124" i="12"/>
  <c r="J11" i="5" s="1"/>
  <c r="E431" i="12"/>
  <c r="E430" i="12"/>
  <c r="E123" i="12"/>
  <c r="E125" i="12"/>
  <c r="J46" i="5" s="1"/>
  <c r="E126" i="12"/>
  <c r="J11" i="21" s="1"/>
  <c r="Q11" i="21" s="1"/>
  <c r="E127" i="12"/>
  <c r="D495" i="12"/>
  <c r="D491" i="12"/>
  <c r="D492" i="12"/>
  <c r="D490" i="12"/>
  <c r="D489" i="12"/>
  <c r="D494" i="12"/>
  <c r="D493" i="12"/>
  <c r="D118" i="12"/>
  <c r="D122" i="12"/>
  <c r="D120" i="12"/>
  <c r="I38" i="5" s="1"/>
  <c r="D121" i="12"/>
  <c r="I3" i="21" s="1"/>
  <c r="P3" i="21" s="1"/>
  <c r="D119" i="12"/>
  <c r="I3" i="5" s="1"/>
  <c r="G456" i="12"/>
  <c r="G133" i="12"/>
  <c r="G457" i="12"/>
  <c r="G454" i="12"/>
  <c r="G455" i="12"/>
  <c r="G136" i="12"/>
  <c r="L15" i="21" s="1"/>
  <c r="S15" i="21" s="1"/>
  <c r="G135" i="12"/>
  <c r="L50" i="5" s="1"/>
  <c r="G459" i="12"/>
  <c r="G458" i="12"/>
  <c r="G134" i="12"/>
  <c r="L15" i="5" s="1"/>
  <c r="G460" i="12"/>
  <c r="G137" i="12"/>
  <c r="E439" i="12"/>
  <c r="E436" i="12"/>
  <c r="E434" i="12"/>
  <c r="E433" i="12"/>
  <c r="E438" i="12"/>
  <c r="E130" i="12"/>
  <c r="J47" i="5" s="1"/>
  <c r="E128" i="12"/>
  <c r="E437" i="12"/>
  <c r="E129" i="12"/>
  <c r="J12" i="5" s="1"/>
  <c r="E435" i="12"/>
  <c r="E131" i="12"/>
  <c r="J12" i="21" s="1"/>
  <c r="Q12" i="21" s="1"/>
  <c r="E132" i="12"/>
  <c r="G129" i="12"/>
  <c r="L12" i="5" s="1"/>
  <c r="G433" i="12"/>
  <c r="G130" i="12"/>
  <c r="L47" i="5" s="1"/>
  <c r="G131" i="12"/>
  <c r="L12" i="21" s="1"/>
  <c r="S12" i="21" s="1"/>
  <c r="G436" i="12"/>
  <c r="G128" i="12"/>
  <c r="G438" i="12"/>
  <c r="G437" i="12"/>
  <c r="G434" i="12"/>
  <c r="G132" i="12"/>
  <c r="G439" i="12"/>
  <c r="G435" i="12"/>
  <c r="D427" i="12"/>
  <c r="D432" i="12"/>
  <c r="D428" i="12"/>
  <c r="D429" i="12"/>
  <c r="D426" i="12"/>
  <c r="D430" i="12"/>
  <c r="D431" i="12"/>
  <c r="D125" i="12"/>
  <c r="I46" i="5" s="1"/>
  <c r="D126" i="12"/>
  <c r="I11" i="21" s="1"/>
  <c r="P11" i="21" s="1"/>
  <c r="D123" i="12"/>
  <c r="D124" i="12"/>
  <c r="I11" i="5" s="1"/>
  <c r="D127" i="12"/>
  <c r="G594" i="12"/>
  <c r="G116" i="12"/>
  <c r="G115" i="12"/>
  <c r="G598" i="12"/>
  <c r="G596" i="12"/>
  <c r="G595" i="12"/>
  <c r="G597" i="12"/>
  <c r="G114" i="12"/>
  <c r="G600" i="12"/>
  <c r="G599" i="12"/>
  <c r="G117" i="12"/>
  <c r="G426" i="12"/>
  <c r="G430" i="12"/>
  <c r="G123" i="12"/>
  <c r="G428" i="12"/>
  <c r="G432" i="12"/>
  <c r="G429" i="12"/>
  <c r="G124" i="12"/>
  <c r="L11" i="5" s="1"/>
  <c r="G427" i="12"/>
  <c r="G126" i="12"/>
  <c r="L11" i="21" s="1"/>
  <c r="S11" i="21" s="1"/>
  <c r="G431" i="12"/>
  <c r="G125" i="12"/>
  <c r="L46" i="5" s="1"/>
  <c r="G127" i="12"/>
  <c r="E509" i="12"/>
  <c r="E143" i="12"/>
  <c r="E504" i="12"/>
  <c r="E503" i="12"/>
  <c r="E508" i="12"/>
  <c r="E505" i="12"/>
  <c r="E506" i="12"/>
  <c r="E507" i="12"/>
  <c r="E145" i="12"/>
  <c r="J56" i="5" s="1"/>
  <c r="E144" i="12"/>
  <c r="J21" i="5" s="1"/>
  <c r="E146" i="12"/>
  <c r="J21" i="21" s="1"/>
  <c r="Q21" i="21" s="1"/>
  <c r="E147" i="12"/>
  <c r="E459" i="12"/>
  <c r="E454" i="12"/>
  <c r="E460" i="12"/>
  <c r="E133" i="12"/>
  <c r="E458" i="12"/>
  <c r="E455" i="12"/>
  <c r="E456" i="12"/>
  <c r="E134" i="12"/>
  <c r="J15" i="5" s="1"/>
  <c r="E457" i="12"/>
  <c r="E135" i="12"/>
  <c r="J50" i="5" s="1"/>
  <c r="E136" i="12"/>
  <c r="J15" i="21" s="1"/>
  <c r="Q15" i="21" s="1"/>
  <c r="E137" i="12"/>
  <c r="D457" i="12"/>
  <c r="D455" i="12"/>
  <c r="D456" i="12"/>
  <c r="D460" i="12"/>
  <c r="D454" i="12"/>
  <c r="D458" i="12"/>
  <c r="D459" i="12"/>
  <c r="D135" i="12"/>
  <c r="I50" i="5" s="1"/>
  <c r="D134" i="12"/>
  <c r="D133" i="12"/>
  <c r="D137" i="12"/>
  <c r="D136" i="12"/>
  <c r="I15" i="21" s="1"/>
  <c r="P15" i="21" s="1"/>
  <c r="E114" i="12"/>
  <c r="E600" i="12"/>
  <c r="E599" i="12"/>
  <c r="E594" i="12"/>
  <c r="E596" i="12"/>
  <c r="E598" i="12"/>
  <c r="E597" i="12"/>
  <c r="E595" i="12"/>
  <c r="E113" i="12"/>
  <c r="E115" i="12"/>
  <c r="E116" i="12"/>
  <c r="E117" i="12"/>
  <c r="F134" i="12"/>
  <c r="K15" i="5" s="1"/>
  <c r="F456" i="12"/>
  <c r="F459" i="12"/>
  <c r="F458" i="12"/>
  <c r="F455" i="12"/>
  <c r="F135" i="12"/>
  <c r="K50" i="5" s="1"/>
  <c r="F133" i="12"/>
  <c r="F454" i="12"/>
  <c r="F457" i="12"/>
  <c r="F460" i="12"/>
  <c r="F136" i="12"/>
  <c r="K15" i="21" s="1"/>
  <c r="R15" i="21" s="1"/>
  <c r="F137" i="12"/>
  <c r="G504" i="12"/>
  <c r="G508" i="12"/>
  <c r="G143" i="12"/>
  <c r="G145" i="12"/>
  <c r="L56" i="5" s="1"/>
  <c r="G147" i="12"/>
  <c r="G505" i="12"/>
  <c r="G507" i="12"/>
  <c r="G503" i="12"/>
  <c r="G144" i="12"/>
  <c r="L21" i="5" s="1"/>
  <c r="G509" i="12"/>
  <c r="G506" i="12"/>
  <c r="G146" i="12"/>
  <c r="L21" i="21" s="1"/>
  <c r="S21" i="21" s="1"/>
  <c r="F431" i="12"/>
  <c r="F427" i="12"/>
  <c r="F426" i="12"/>
  <c r="F124" i="12"/>
  <c r="K11" i="5" s="1"/>
  <c r="F428" i="12"/>
  <c r="F432" i="12"/>
  <c r="F125" i="12"/>
  <c r="K46" i="5" s="1"/>
  <c r="F430" i="12"/>
  <c r="F429" i="12"/>
  <c r="F123" i="12"/>
  <c r="F126" i="12"/>
  <c r="K11" i="21" s="1"/>
  <c r="R11" i="21" s="1"/>
  <c r="F127" i="12"/>
  <c r="N15" i="6"/>
  <c r="K3" i="6"/>
  <c r="L15" i="6"/>
  <c r="N19" i="6"/>
  <c r="K33" i="6"/>
  <c r="M15" i="6"/>
  <c r="K15" i="6"/>
  <c r="L33" i="6"/>
  <c r="M33" i="6"/>
  <c r="F39" i="5" a="1"/>
  <c r="F39" i="5" s="1"/>
  <c r="D4" i="5" a="1"/>
  <c r="D4" i="5" s="1"/>
  <c r="D341" i="9"/>
  <c r="D336" i="9"/>
  <c r="F4" i="5" a="1"/>
  <c r="F4" i="5" s="1"/>
  <c r="L343" i="9"/>
  <c r="F343" i="9"/>
  <c r="AC343" i="9"/>
  <c r="Z344" i="9"/>
  <c r="Z343" i="9"/>
  <c r="M344" i="9"/>
  <c r="M343" i="9"/>
  <c r="U344" i="9"/>
  <c r="U343" i="9"/>
  <c r="V344" i="9"/>
  <c r="V343" i="9"/>
  <c r="AD343" i="9"/>
  <c r="G343" i="9"/>
  <c r="G344" i="9"/>
  <c r="O343" i="9"/>
  <c r="O344" i="9"/>
  <c r="AE343" i="9"/>
  <c r="AE344" i="9"/>
  <c r="J344" i="9"/>
  <c r="J343" i="9"/>
  <c r="R344" i="9"/>
  <c r="R343" i="9"/>
  <c r="I344" i="9"/>
  <c r="I343" i="9"/>
  <c r="Q344" i="9"/>
  <c r="Q343" i="9"/>
  <c r="Y344" i="9"/>
  <c r="Y343" i="9"/>
  <c r="AG344" i="9"/>
  <c r="AG343" i="9"/>
  <c r="K344" i="9"/>
  <c r="K343" i="9"/>
  <c r="D344" i="9"/>
  <c r="AA344" i="9"/>
  <c r="AA343" i="9"/>
  <c r="E343" i="9"/>
  <c r="T343" i="9"/>
  <c r="S344" i="9"/>
  <c r="S343" i="9"/>
  <c r="I336" i="9"/>
  <c r="X337" i="9"/>
  <c r="F336" i="9"/>
  <c r="P337" i="9"/>
  <c r="AF337" i="9"/>
  <c r="H337" i="9"/>
  <c r="T335" i="9"/>
  <c r="AD336" i="9"/>
  <c r="V336" i="9"/>
  <c r="Q336" i="9"/>
  <c r="W337" i="9"/>
  <c r="AC336" i="9"/>
  <c r="U336" i="9"/>
  <c r="M336" i="9"/>
  <c r="E336" i="9"/>
  <c r="AA335" i="9"/>
  <c r="S335" i="9"/>
  <c r="K335" i="9"/>
  <c r="AB336" i="9"/>
  <c r="T336" i="9"/>
  <c r="L336" i="9"/>
  <c r="Z335" i="9"/>
  <c r="R335" i="9"/>
  <c r="J335" i="9"/>
  <c r="AA336" i="9"/>
  <c r="S336" i="9"/>
  <c r="K336" i="9"/>
  <c r="AG335" i="9"/>
  <c r="Y335" i="9"/>
  <c r="Q335" i="9"/>
  <c r="I335" i="9"/>
  <c r="AB337" i="9"/>
  <c r="L337" i="9"/>
  <c r="Z336" i="9"/>
  <c r="R336" i="9"/>
  <c r="J336" i="9"/>
  <c r="AF335" i="9"/>
  <c r="X335" i="9"/>
  <c r="P335" i="9"/>
  <c r="H335" i="9"/>
  <c r="AG336" i="9"/>
  <c r="Y336" i="9"/>
  <c r="AE335" i="9"/>
  <c r="W335" i="9"/>
  <c r="O335" i="9"/>
  <c r="G335" i="9"/>
  <c r="AF336" i="9"/>
  <c r="X336" i="9"/>
  <c r="P336" i="9"/>
  <c r="H336" i="9"/>
  <c r="AD335" i="9"/>
  <c r="V335" i="9"/>
  <c r="N335" i="9"/>
  <c r="F335" i="9"/>
  <c r="AE336" i="9"/>
  <c r="W336" i="9"/>
  <c r="O336" i="9"/>
  <c r="G336" i="9"/>
  <c r="AC335" i="9"/>
  <c r="U335" i="9"/>
  <c r="M335" i="9"/>
  <c r="E335" i="9"/>
  <c r="D338" i="9" l="1"/>
  <c r="AH338" i="9"/>
  <c r="AH20" i="22"/>
  <c r="AH3" i="23"/>
  <c r="AG3" i="23"/>
  <c r="AF20" i="22"/>
  <c r="AH20" i="21"/>
  <c r="AG20" i="21"/>
  <c r="AF20" i="21"/>
  <c r="AH12" i="23"/>
  <c r="AG20" i="23"/>
  <c r="AG4" i="22"/>
  <c r="AH31" i="23"/>
  <c r="AF34" i="23"/>
  <c r="AF31" i="23"/>
  <c r="T30" i="23"/>
  <c r="AH20" i="23"/>
  <c r="AG15" i="23"/>
  <c r="AF3" i="23"/>
  <c r="T33" i="23"/>
  <c r="AH34" i="23"/>
  <c r="AF21" i="23"/>
  <c r="T6" i="23"/>
  <c r="V23" i="23"/>
  <c r="AH21" i="23"/>
  <c r="AG21" i="23"/>
  <c r="T16" i="23"/>
  <c r="AG12" i="23"/>
  <c r="T26" i="23"/>
  <c r="AF11" i="23"/>
  <c r="T14" i="23"/>
  <c r="T22" i="23"/>
  <c r="AF12" i="23"/>
  <c r="AF23" i="23"/>
  <c r="AG23" i="23"/>
  <c r="T18" i="23"/>
  <c r="T8" i="23"/>
  <c r="AG11" i="23"/>
  <c r="AF20" i="23"/>
  <c r="T27" i="23"/>
  <c r="T11" i="23"/>
  <c r="AH23" i="23"/>
  <c r="AF15" i="23"/>
  <c r="AG31" i="23"/>
  <c r="T20" i="23"/>
  <c r="AG34" i="23"/>
  <c r="T24" i="23"/>
  <c r="T9" i="23"/>
  <c r="T28" i="23"/>
  <c r="T12" i="23"/>
  <c r="T31" i="23"/>
  <c r="T10" i="23"/>
  <c r="T15" i="23"/>
  <c r="T4" i="23"/>
  <c r="T17" i="23"/>
  <c r="T21" i="23"/>
  <c r="T25" i="23"/>
  <c r="T5" i="23"/>
  <c r="P35" i="23"/>
  <c r="T13" i="23"/>
  <c r="T19" i="23"/>
  <c r="T23" i="23"/>
  <c r="T3" i="23"/>
  <c r="T34" i="23"/>
  <c r="T7" i="23"/>
  <c r="T29" i="23"/>
  <c r="T32" i="23"/>
  <c r="V21" i="23"/>
  <c r="V31" i="23"/>
  <c r="V33" i="23"/>
  <c r="V7" i="23"/>
  <c r="V18" i="23"/>
  <c r="V20" i="23"/>
  <c r="V34" i="23"/>
  <c r="V25" i="23"/>
  <c r="V29" i="23"/>
  <c r="V4" i="23"/>
  <c r="V8" i="23"/>
  <c r="V10" i="23"/>
  <c r="V9" i="23"/>
  <c r="V3" i="23"/>
  <c r="V26" i="23"/>
  <c r="V14" i="23"/>
  <c r="V27" i="23"/>
  <c r="V28" i="23"/>
  <c r="V11" i="23"/>
  <c r="V17" i="23"/>
  <c r="V13" i="23"/>
  <c r="V15" i="23"/>
  <c r="V5" i="23"/>
  <c r="V22" i="23"/>
  <c r="R35" i="23"/>
  <c r="V30" i="23"/>
  <c r="V24" i="23"/>
  <c r="V12" i="23"/>
  <c r="V6" i="23"/>
  <c r="V19" i="23"/>
  <c r="V16" i="23"/>
  <c r="V32" i="23"/>
  <c r="E4" i="21" a="1"/>
  <c r="E4" i="21" s="1"/>
  <c r="F4" i="21" a="1"/>
  <c r="F4" i="21" s="1"/>
  <c r="D4" i="22" a="1"/>
  <c r="D4" i="22" s="1"/>
  <c r="P4" i="22" s="1"/>
  <c r="AF4" i="22" s="1"/>
  <c r="F39" i="21" a="1"/>
  <c r="F39" i="21" s="1"/>
  <c r="G4" i="22" a="1"/>
  <c r="G4" i="22" s="1"/>
  <c r="S4" i="22" s="1"/>
  <c r="AH4" i="22" s="1"/>
  <c r="I34" i="21"/>
  <c r="P34" i="21" s="1"/>
  <c r="K34" i="21"/>
  <c r="R34" i="21" s="1"/>
  <c r="J34" i="21"/>
  <c r="Q34" i="21" s="1"/>
  <c r="J34" i="22"/>
  <c r="Q34" i="22" s="1"/>
  <c r="K34" i="22"/>
  <c r="R34" i="22" s="1"/>
  <c r="AH34" i="22" s="1"/>
  <c r="I34" i="22"/>
  <c r="P34" i="22" s="1"/>
  <c r="L34" i="21"/>
  <c r="S34" i="21" s="1"/>
  <c r="AG20" i="22"/>
  <c r="L21" i="17"/>
  <c r="S21" i="17" s="1"/>
  <c r="L21" i="22"/>
  <c r="S21" i="22" s="1"/>
  <c r="K15" i="17"/>
  <c r="R15" i="17" s="1"/>
  <c r="K15" i="22"/>
  <c r="R15" i="22" s="1"/>
  <c r="L11" i="17"/>
  <c r="S11" i="17" s="1"/>
  <c r="L11" i="22"/>
  <c r="S11" i="22" s="1"/>
  <c r="I11" i="17"/>
  <c r="P11" i="17" s="1"/>
  <c r="I11" i="22"/>
  <c r="P11" i="22" s="1"/>
  <c r="L12" i="17"/>
  <c r="S12" i="17" s="1"/>
  <c r="L12" i="22"/>
  <c r="S12" i="22" s="1"/>
  <c r="AH15" i="21"/>
  <c r="L3" i="17"/>
  <c r="S3" i="17" s="1"/>
  <c r="L3" i="22"/>
  <c r="S3" i="22" s="1"/>
  <c r="I12" i="17"/>
  <c r="P12" i="17" s="1"/>
  <c r="I12" i="22"/>
  <c r="P12" i="22" s="1"/>
  <c r="L31" i="17"/>
  <c r="S31" i="17" s="1"/>
  <c r="L31" i="22"/>
  <c r="S31" i="22" s="1"/>
  <c r="AF11" i="21"/>
  <c r="J23" i="17"/>
  <c r="Q23" i="17" s="1"/>
  <c r="J23" i="22"/>
  <c r="Q23" i="22" s="1"/>
  <c r="J31" i="17"/>
  <c r="Q31" i="17" s="1"/>
  <c r="J31" i="22"/>
  <c r="Q31" i="22" s="1"/>
  <c r="AH31" i="21"/>
  <c r="K12" i="17"/>
  <c r="R12" i="17" s="1"/>
  <c r="K12" i="22"/>
  <c r="R12" i="22" s="1"/>
  <c r="J3" i="17"/>
  <c r="Q3" i="17" s="1"/>
  <c r="J3" i="22"/>
  <c r="Q3" i="22" s="1"/>
  <c r="AF15" i="21"/>
  <c r="J12" i="17"/>
  <c r="Q12" i="17" s="1"/>
  <c r="J12" i="22"/>
  <c r="Q12" i="22" s="1"/>
  <c r="AG11" i="21"/>
  <c r="I21" i="17"/>
  <c r="P21" i="17" s="1"/>
  <c r="I21" i="22"/>
  <c r="P21" i="22" s="1"/>
  <c r="AG23" i="21"/>
  <c r="AH23" i="21"/>
  <c r="I31" i="17"/>
  <c r="P31" i="17" s="1"/>
  <c r="I31" i="22"/>
  <c r="P31" i="22" s="1"/>
  <c r="AH11" i="21"/>
  <c r="AG15" i="21"/>
  <c r="AG21" i="21"/>
  <c r="L15" i="17"/>
  <c r="S15" i="17" s="1"/>
  <c r="L15" i="22"/>
  <c r="S15" i="22" s="1"/>
  <c r="L23" i="17"/>
  <c r="S23" i="17" s="1"/>
  <c r="L23" i="22"/>
  <c r="S23" i="22" s="1"/>
  <c r="K21" i="17"/>
  <c r="R21" i="17" s="1"/>
  <c r="K21" i="22"/>
  <c r="R21" i="22" s="1"/>
  <c r="K3" i="17"/>
  <c r="R3" i="17" s="1"/>
  <c r="K3" i="22"/>
  <c r="R3" i="22" s="1"/>
  <c r="K23" i="17"/>
  <c r="R23" i="17" s="1"/>
  <c r="K23" i="22"/>
  <c r="R23" i="22" s="1"/>
  <c r="AG20" i="5"/>
  <c r="K11" i="17"/>
  <c r="R11" i="17" s="1"/>
  <c r="K11" i="22"/>
  <c r="R11" i="22" s="1"/>
  <c r="I15" i="17"/>
  <c r="P15" i="17" s="1"/>
  <c r="I15" i="22"/>
  <c r="P15" i="22" s="1"/>
  <c r="J21" i="17"/>
  <c r="Q21" i="17" s="1"/>
  <c r="J21" i="22"/>
  <c r="Q21" i="22" s="1"/>
  <c r="J11" i="17"/>
  <c r="Q11" i="17" s="1"/>
  <c r="J11" i="22"/>
  <c r="Q11" i="22" s="1"/>
  <c r="K31" i="17"/>
  <c r="R31" i="17" s="1"/>
  <c r="K31" i="22"/>
  <c r="R31" i="22" s="1"/>
  <c r="AF21" i="21"/>
  <c r="AF31" i="21"/>
  <c r="I23" i="17"/>
  <c r="P23" i="17" s="1"/>
  <c r="I23" i="22"/>
  <c r="P23" i="22" s="1"/>
  <c r="I3" i="17"/>
  <c r="P3" i="17" s="1"/>
  <c r="I3" i="22"/>
  <c r="P3" i="22" s="1"/>
  <c r="AF12" i="21"/>
  <c r="AH21" i="21"/>
  <c r="J15" i="17"/>
  <c r="Q15" i="17" s="1"/>
  <c r="J15" i="22"/>
  <c r="Q15" i="22" s="1"/>
  <c r="AG12" i="21"/>
  <c r="AF23" i="21"/>
  <c r="AG31" i="21"/>
  <c r="AH3" i="21"/>
  <c r="AH12" i="21"/>
  <c r="AF3" i="21"/>
  <c r="AG3" i="21"/>
  <c r="AF20" i="5"/>
  <c r="AH20" i="5"/>
  <c r="Q13" i="7"/>
  <c r="K14" i="7"/>
  <c r="N13" i="7"/>
  <c r="T13" i="7"/>
  <c r="F4" i="16" a="1"/>
  <c r="F4" i="16" s="1"/>
  <c r="G14" i="7"/>
  <c r="AF13" i="7"/>
  <c r="E4" i="16" a="1"/>
  <c r="E4" i="16" s="1"/>
  <c r="AE14" i="7"/>
  <c r="Y13" i="7"/>
  <c r="AA14" i="7"/>
  <c r="J13" i="7"/>
  <c r="H13" i="7"/>
  <c r="O14" i="7"/>
  <c r="X13" i="7"/>
  <c r="I13" i="7"/>
  <c r="R13" i="7"/>
  <c r="F13" i="7"/>
  <c r="L13" i="7"/>
  <c r="V14" i="7"/>
  <c r="AD13" i="7"/>
  <c r="U13" i="7"/>
  <c r="Z13" i="7"/>
  <c r="F39" i="16" a="1"/>
  <c r="F39" i="16" s="1"/>
  <c r="P13" i="7"/>
  <c r="G4" i="17" a="1"/>
  <c r="G4" i="17" s="1"/>
  <c r="S4" i="17" s="1"/>
  <c r="L34" i="20"/>
  <c r="S34" i="20" s="1"/>
  <c r="I34" i="20"/>
  <c r="P34" i="20" s="1"/>
  <c r="K34" i="20"/>
  <c r="R34" i="20" s="1"/>
  <c r="J34" i="20"/>
  <c r="Q34" i="20" s="1"/>
  <c r="S31" i="5"/>
  <c r="S23" i="5"/>
  <c r="P23" i="5"/>
  <c r="R23" i="5"/>
  <c r="Q23" i="5"/>
  <c r="Q31" i="5"/>
  <c r="R31" i="5"/>
  <c r="J15" i="16"/>
  <c r="Q15" i="16" s="1"/>
  <c r="J15" i="20"/>
  <c r="Q15" i="20" s="1"/>
  <c r="L15" i="16"/>
  <c r="S15" i="16" s="1"/>
  <c r="L15" i="20"/>
  <c r="S15" i="20" s="1"/>
  <c r="L23" i="16"/>
  <c r="S23" i="16" s="1"/>
  <c r="L23" i="20"/>
  <c r="S23" i="20" s="1"/>
  <c r="K21" i="16"/>
  <c r="K21" i="20"/>
  <c r="R21" i="20" s="1"/>
  <c r="I11" i="16"/>
  <c r="P11" i="16" s="1"/>
  <c r="I11" i="20"/>
  <c r="P11" i="20" s="1"/>
  <c r="L31" i="16"/>
  <c r="S31" i="16" s="1"/>
  <c r="L31" i="20"/>
  <c r="S31" i="20" s="1"/>
  <c r="I15" i="16"/>
  <c r="P15" i="16" s="1"/>
  <c r="I15" i="20"/>
  <c r="P15" i="20" s="1"/>
  <c r="J11" i="16"/>
  <c r="Q11" i="16" s="1"/>
  <c r="J11" i="20"/>
  <c r="Q11" i="20" s="1"/>
  <c r="L3" i="16"/>
  <c r="S3" i="16" s="1"/>
  <c r="L3" i="20"/>
  <c r="S3" i="20" s="1"/>
  <c r="K31" i="16"/>
  <c r="R31" i="16" s="1"/>
  <c r="K31" i="20"/>
  <c r="R31" i="20" s="1"/>
  <c r="J23" i="16"/>
  <c r="Q23" i="16" s="1"/>
  <c r="J23" i="20"/>
  <c r="Q23" i="20" s="1"/>
  <c r="K23" i="16"/>
  <c r="R23" i="16" s="1"/>
  <c r="K23" i="20"/>
  <c r="R23" i="20" s="1"/>
  <c r="L11" i="16"/>
  <c r="S11" i="16" s="1"/>
  <c r="L11" i="20"/>
  <c r="S11" i="20" s="1"/>
  <c r="L12" i="16"/>
  <c r="S12" i="16" s="1"/>
  <c r="L12" i="20"/>
  <c r="S12" i="20" s="1"/>
  <c r="I12" i="16"/>
  <c r="P12" i="16" s="1"/>
  <c r="I12" i="20"/>
  <c r="P12" i="20" s="1"/>
  <c r="K11" i="16"/>
  <c r="R11" i="16" s="1"/>
  <c r="K11" i="20"/>
  <c r="R11" i="20" s="1"/>
  <c r="K15" i="16"/>
  <c r="R15" i="16" s="1"/>
  <c r="K15" i="20"/>
  <c r="R15" i="20" s="1"/>
  <c r="J21" i="16"/>
  <c r="J21" i="20"/>
  <c r="Q21" i="20" s="1"/>
  <c r="I21" i="16"/>
  <c r="I21" i="20"/>
  <c r="P21" i="20" s="1"/>
  <c r="I31" i="16"/>
  <c r="P31" i="16" s="1"/>
  <c r="I31" i="20"/>
  <c r="P31" i="20" s="1"/>
  <c r="L21" i="16"/>
  <c r="L21" i="20"/>
  <c r="S21" i="20" s="1"/>
  <c r="J12" i="16"/>
  <c r="Q12" i="16" s="1"/>
  <c r="J12" i="20"/>
  <c r="Q12" i="20" s="1"/>
  <c r="I3" i="16"/>
  <c r="P3" i="16" s="1"/>
  <c r="I3" i="20"/>
  <c r="P3" i="20" s="1"/>
  <c r="I23" i="16"/>
  <c r="P23" i="16" s="1"/>
  <c r="I23" i="20"/>
  <c r="P23" i="20" s="1"/>
  <c r="J31" i="16"/>
  <c r="Q31" i="16" s="1"/>
  <c r="J31" i="20"/>
  <c r="Q31" i="20" s="1"/>
  <c r="K3" i="16"/>
  <c r="R3" i="16" s="1"/>
  <c r="K3" i="20"/>
  <c r="R3" i="20" s="1"/>
  <c r="K12" i="16"/>
  <c r="R12" i="16" s="1"/>
  <c r="K12" i="20"/>
  <c r="R12" i="20" s="1"/>
  <c r="J3" i="16"/>
  <c r="Q3" i="16" s="1"/>
  <c r="J3" i="20"/>
  <c r="Q3" i="20" s="1"/>
  <c r="D4" i="17" a="1"/>
  <c r="D4" i="17" s="1"/>
  <c r="P4" i="17" s="1"/>
  <c r="C13" i="7"/>
  <c r="J34" i="17"/>
  <c r="Q34" i="17" s="1"/>
  <c r="J34" i="5"/>
  <c r="K34" i="17"/>
  <c r="R34" i="17" s="1"/>
  <c r="L69" i="5"/>
  <c r="I34" i="17"/>
  <c r="P34" i="17" s="1"/>
  <c r="L34" i="16"/>
  <c r="S34" i="16" s="1"/>
  <c r="I69" i="5"/>
  <c r="J69" i="5"/>
  <c r="K69" i="5"/>
  <c r="I34" i="5"/>
  <c r="L34" i="5"/>
  <c r="I34" i="16"/>
  <c r="P34" i="16" s="1"/>
  <c r="K34" i="16"/>
  <c r="R34" i="16" s="1"/>
  <c r="J34" i="16"/>
  <c r="Q34" i="16" s="1"/>
  <c r="K34" i="5"/>
  <c r="R4" i="5"/>
  <c r="I31" i="5"/>
  <c r="P31" i="5" s="1"/>
  <c r="I15" i="5"/>
  <c r="P15" i="5" s="1"/>
  <c r="R3" i="5"/>
  <c r="K148" i="12"/>
  <c r="R15" i="5"/>
  <c r="I573" i="12"/>
  <c r="L594" i="12"/>
  <c r="K573" i="12"/>
  <c r="J594" i="12"/>
  <c r="J118" i="12"/>
  <c r="J113" i="12"/>
  <c r="I594" i="12"/>
  <c r="J573" i="12"/>
  <c r="L573" i="12"/>
  <c r="K123" i="12"/>
  <c r="R11" i="5"/>
  <c r="K133" i="12"/>
  <c r="Q15" i="5"/>
  <c r="J143" i="12"/>
  <c r="L133" i="12"/>
  <c r="J123" i="12"/>
  <c r="L118" i="12"/>
  <c r="K153" i="12"/>
  <c r="J148" i="12"/>
  <c r="K118" i="12"/>
  <c r="S11" i="5"/>
  <c r="K594" i="12"/>
  <c r="I433" i="12"/>
  <c r="K489" i="12"/>
  <c r="S15" i="5"/>
  <c r="L503" i="12"/>
  <c r="L128" i="12"/>
  <c r="L433" i="12"/>
  <c r="J426" i="12"/>
  <c r="I143" i="12"/>
  <c r="I426" i="12"/>
  <c r="S12" i="5"/>
  <c r="I489" i="12"/>
  <c r="L489" i="12"/>
  <c r="J517" i="12"/>
  <c r="K517" i="12"/>
  <c r="J503" i="12"/>
  <c r="L454" i="12"/>
  <c r="L143" i="12"/>
  <c r="K454" i="12"/>
  <c r="J133" i="12"/>
  <c r="L123" i="12"/>
  <c r="I123" i="12"/>
  <c r="J128" i="12"/>
  <c r="J433" i="12"/>
  <c r="P3" i="5"/>
  <c r="L148" i="12"/>
  <c r="I148" i="12"/>
  <c r="I517" i="12"/>
  <c r="K143" i="12"/>
  <c r="I128" i="12"/>
  <c r="P12" i="5"/>
  <c r="J153" i="12"/>
  <c r="L153" i="12"/>
  <c r="K128" i="12"/>
  <c r="I503" i="12"/>
  <c r="L113" i="12"/>
  <c r="P11" i="5"/>
  <c r="L517" i="12"/>
  <c r="K113" i="12"/>
  <c r="K433" i="12"/>
  <c r="K426" i="12"/>
  <c r="I153" i="12"/>
  <c r="I133" i="12"/>
  <c r="J454" i="12"/>
  <c r="Q11" i="5"/>
  <c r="R12" i="5"/>
  <c r="J489" i="12"/>
  <c r="I113" i="12"/>
  <c r="I454" i="12"/>
  <c r="L426" i="12"/>
  <c r="Q12" i="5"/>
  <c r="I118" i="12"/>
  <c r="S3" i="5"/>
  <c r="K503" i="12"/>
  <c r="Q3" i="5"/>
  <c r="D335" i="9"/>
  <c r="AH341" i="9"/>
  <c r="N344" i="9"/>
  <c r="N342" i="9"/>
  <c r="AH339" i="9"/>
  <c r="D39" i="5" a="1"/>
  <c r="D39" i="5" s="1"/>
  <c r="P4" i="5" s="1"/>
  <c r="N340" i="9"/>
  <c r="F4" i="6" a="1"/>
  <c r="F4" i="6" s="1"/>
  <c r="L335" i="9"/>
  <c r="F38" i="6" a="1"/>
  <c r="F38" i="6" s="1"/>
  <c r="W14" i="7"/>
  <c r="AH340" i="9"/>
  <c r="E4" i="6" a="1"/>
  <c r="E4" i="6" s="1"/>
  <c r="AH344" i="9"/>
  <c r="AH342" i="9"/>
  <c r="D337" i="9"/>
  <c r="N341" i="9"/>
  <c r="K337" i="9"/>
  <c r="AH335" i="9"/>
  <c r="AH337" i="9"/>
  <c r="AD337" i="9"/>
  <c r="S337" i="9"/>
  <c r="I337" i="9"/>
  <c r="AE337" i="9"/>
  <c r="Q337" i="9"/>
  <c r="Y337" i="9"/>
  <c r="J337" i="9"/>
  <c r="AC337" i="9"/>
  <c r="O337" i="9"/>
  <c r="U337" i="9"/>
  <c r="AF32" i="24" l="1"/>
  <c r="AD32" i="24"/>
  <c r="AD36" i="24" s="1"/>
  <c r="AF344" i="9"/>
  <c r="AG32" i="24"/>
  <c r="H344" i="9"/>
  <c r="I32" i="24"/>
  <c r="X344" i="9"/>
  <c r="Y32" i="24"/>
  <c r="Y36" i="24" s="1"/>
  <c r="V32" i="24"/>
  <c r="L32" i="24"/>
  <c r="M32" i="24"/>
  <c r="AE32" i="24"/>
  <c r="W344" i="9"/>
  <c r="X32" i="24"/>
  <c r="N339" i="9"/>
  <c r="R32" i="24"/>
  <c r="P344" i="9"/>
  <c r="Q32" i="24"/>
  <c r="P32" i="24"/>
  <c r="T32" i="24"/>
  <c r="T36" i="24" s="1"/>
  <c r="AB335" i="9"/>
  <c r="AC32" i="24"/>
  <c r="J32" i="24"/>
  <c r="J36" i="24" s="1"/>
  <c r="Z32" i="24"/>
  <c r="K32" i="24"/>
  <c r="AI20" i="22"/>
  <c r="AI3" i="23"/>
  <c r="AI20" i="21"/>
  <c r="AF34" i="22"/>
  <c r="AI34" i="23"/>
  <c r="Y6" i="23"/>
  <c r="AB6" i="23" s="1"/>
  <c r="AI31" i="23"/>
  <c r="AG34" i="21"/>
  <c r="AI15" i="23"/>
  <c r="Y49" i="23"/>
  <c r="AC49" i="23" s="1"/>
  <c r="Y50" i="23"/>
  <c r="AB50" i="23" s="1"/>
  <c r="Y41" i="23"/>
  <c r="AA41" i="23" s="1"/>
  <c r="AI20" i="23"/>
  <c r="Y3" i="23"/>
  <c r="AB3" i="23" s="1"/>
  <c r="Y5" i="23"/>
  <c r="AC5" i="23" s="1"/>
  <c r="AF34" i="21"/>
  <c r="AI23" i="23"/>
  <c r="AI12" i="23"/>
  <c r="AH34" i="21"/>
  <c r="AI11" i="23"/>
  <c r="Y8" i="23"/>
  <c r="Z8" i="23" s="1"/>
  <c r="Y10" i="23"/>
  <c r="AB10" i="23" s="1"/>
  <c r="Y12" i="23"/>
  <c r="AB12" i="23" s="1"/>
  <c r="Y7" i="23"/>
  <c r="Z7" i="23" s="1"/>
  <c r="AI21" i="23"/>
  <c r="Y9" i="23"/>
  <c r="AC9" i="23" s="1"/>
  <c r="Y11" i="23"/>
  <c r="AA11" i="23" s="1"/>
  <c r="Y4" i="23"/>
  <c r="AA4" i="23" s="1"/>
  <c r="Y43" i="23"/>
  <c r="AA43" i="23" s="1"/>
  <c r="Y46" i="23"/>
  <c r="AC46" i="23" s="1"/>
  <c r="Y42" i="23"/>
  <c r="Z42" i="23" s="1"/>
  <c r="Y48" i="23"/>
  <c r="AC48" i="23" s="1"/>
  <c r="Y45" i="23"/>
  <c r="AB45" i="23" s="1"/>
  <c r="Y47" i="23"/>
  <c r="AA47" i="23" s="1"/>
  <c r="Y44" i="23"/>
  <c r="AA44" i="23" s="1"/>
  <c r="R4" i="21"/>
  <c r="D39" i="21" a="1"/>
  <c r="D39" i="21" s="1"/>
  <c r="G39" i="21" a="1"/>
  <c r="G39" i="21" s="1"/>
  <c r="AG34" i="22"/>
  <c r="G4" i="21" a="1"/>
  <c r="G4" i="21" s="1"/>
  <c r="G4" i="23" a="1"/>
  <c r="G4" i="23" s="1"/>
  <c r="S4" i="23" s="1"/>
  <c r="W6" i="23" s="1"/>
  <c r="D4" i="21" a="1"/>
  <c r="D4" i="21" s="1"/>
  <c r="E4" i="23" a="1"/>
  <c r="E4" i="23" s="1"/>
  <c r="Q4" i="23" s="1"/>
  <c r="U16" i="23" s="1"/>
  <c r="AI20" i="5"/>
  <c r="AI21" i="21"/>
  <c r="AI4" i="22"/>
  <c r="AG12" i="22"/>
  <c r="AF21" i="22"/>
  <c r="AH31" i="22"/>
  <c r="AI3" i="21"/>
  <c r="AI15" i="21"/>
  <c r="AF31" i="22"/>
  <c r="AG12" i="5"/>
  <c r="AH31" i="5"/>
  <c r="AF15" i="22"/>
  <c r="AI23" i="21"/>
  <c r="AI31" i="21"/>
  <c r="AF12" i="22"/>
  <c r="AH12" i="22"/>
  <c r="AG21" i="22"/>
  <c r="AF3" i="22"/>
  <c r="AF23" i="22"/>
  <c r="AH23" i="22"/>
  <c r="AG31" i="22"/>
  <c r="AH3" i="22"/>
  <c r="AG23" i="5"/>
  <c r="AF11" i="22"/>
  <c r="AI12" i="21"/>
  <c r="AG15" i="22"/>
  <c r="AH15" i="22"/>
  <c r="AI11" i="21"/>
  <c r="AG3" i="22"/>
  <c r="AG23" i="22"/>
  <c r="AH21" i="22"/>
  <c r="AG11" i="22"/>
  <c r="AH11" i="22"/>
  <c r="AF3" i="5"/>
  <c r="AG31" i="5"/>
  <c r="AH23" i="5"/>
  <c r="AH3" i="5"/>
  <c r="AF12" i="5"/>
  <c r="AF23" i="5"/>
  <c r="AH11" i="5"/>
  <c r="AH15" i="5"/>
  <c r="AG15" i="5"/>
  <c r="AF15" i="5"/>
  <c r="AG3" i="5"/>
  <c r="AF31" i="5"/>
  <c r="AH12" i="5"/>
  <c r="AG11" i="5"/>
  <c r="AF11" i="5"/>
  <c r="R4" i="16"/>
  <c r="T14" i="7"/>
  <c r="R14" i="7"/>
  <c r="AG13" i="7"/>
  <c r="M13" i="7"/>
  <c r="N14" i="7"/>
  <c r="AC14" i="7"/>
  <c r="L4" i="8"/>
  <c r="G39" i="16" a="1"/>
  <c r="G39" i="16" s="1"/>
  <c r="I14" i="7"/>
  <c r="G4" i="16" a="1"/>
  <c r="G4" i="16" s="1"/>
  <c r="X14" i="7"/>
  <c r="J14" i="7"/>
  <c r="H14" i="7"/>
  <c r="AB14" i="7"/>
  <c r="G4" i="18" a="1"/>
  <c r="G4" i="18" s="1"/>
  <c r="S4" i="18" s="1"/>
  <c r="P14" i="7"/>
  <c r="AD14" i="7"/>
  <c r="R34" i="5"/>
  <c r="S34" i="5"/>
  <c r="P34" i="5"/>
  <c r="Q34" i="5"/>
  <c r="D39" i="16" a="1"/>
  <c r="D39" i="16" s="1"/>
  <c r="E4" i="12" a="1"/>
  <c r="E4" i="12" s="1"/>
  <c r="E4" i="18" a="1"/>
  <c r="E4" i="18" s="1"/>
  <c r="Q4" i="18" s="1"/>
  <c r="D4" i="6" a="1"/>
  <c r="D4" i="6" s="1"/>
  <c r="D4" i="16" a="1"/>
  <c r="D4" i="16" s="1"/>
  <c r="G4" i="12" a="1"/>
  <c r="G4" i="12" s="1"/>
  <c r="S4" i="8"/>
  <c r="AD4" i="8"/>
  <c r="J4" i="8"/>
  <c r="AC4" i="8"/>
  <c r="O4" i="8"/>
  <c r="M4" i="6"/>
  <c r="AH336" i="9"/>
  <c r="D38" i="6" a="1"/>
  <c r="D38" i="6" s="1"/>
  <c r="C14" i="7"/>
  <c r="E39" i="5" a="1"/>
  <c r="E39" i="5" s="1"/>
  <c r="W13" i="7"/>
  <c r="X4" i="8"/>
  <c r="G4" i="5" a="1"/>
  <c r="G4" i="5" s="1"/>
  <c r="Y4" i="8"/>
  <c r="G39" i="5" a="1"/>
  <c r="G39" i="5" s="1"/>
  <c r="G4" i="6" a="1"/>
  <c r="G4" i="6" s="1"/>
  <c r="E4" i="5" a="1"/>
  <c r="E4" i="5" s="1"/>
  <c r="AE4" i="8"/>
  <c r="O13" i="7"/>
  <c r="P4" i="8"/>
  <c r="G13" i="7"/>
  <c r="H4" i="8"/>
  <c r="N336" i="9"/>
  <c r="V13" i="7"/>
  <c r="W4" i="8"/>
  <c r="N337" i="9"/>
  <c r="AB4" i="8"/>
  <c r="N343" i="9"/>
  <c r="AE13" i="7"/>
  <c r="AF4" i="8"/>
  <c r="I4" i="8"/>
  <c r="G38" i="6" a="1"/>
  <c r="G38" i="6" s="1"/>
  <c r="AG14" i="7"/>
  <c r="K4" i="8"/>
  <c r="U4" i="8"/>
  <c r="Q4" i="8"/>
  <c r="Z10" i="23" l="1"/>
  <c r="AA46" i="23"/>
  <c r="AA3" i="23"/>
  <c r="AA10" i="23"/>
  <c r="AB46" i="23"/>
  <c r="AC3" i="23"/>
  <c r="AC10" i="23"/>
  <c r="Z6" i="23"/>
  <c r="AA6" i="23"/>
  <c r="AC6" i="23"/>
  <c r="M337" i="9"/>
  <c r="N32" i="24"/>
  <c r="V337" i="9"/>
  <c r="W32" i="24"/>
  <c r="G337" i="9"/>
  <c r="H32" i="24"/>
  <c r="O32" i="24"/>
  <c r="O36" i="24" s="1"/>
  <c r="AG337" i="9"/>
  <c r="AH32" i="24"/>
  <c r="R337" i="9"/>
  <c r="S32" i="24"/>
  <c r="E337" i="9"/>
  <c r="F32" i="24"/>
  <c r="E4" i="8"/>
  <c r="T337" i="9"/>
  <c r="U32" i="24"/>
  <c r="AA337" i="9"/>
  <c r="AB32" i="24"/>
  <c r="F337" i="9"/>
  <c r="G32" i="24"/>
  <c r="F4" i="8"/>
  <c r="Z337" i="9"/>
  <c r="AA32" i="24"/>
  <c r="D343" i="9"/>
  <c r="E32" i="24"/>
  <c r="E36" i="24" s="1"/>
  <c r="AH343" i="9"/>
  <c r="AI32" i="24"/>
  <c r="AI36" i="24" s="1"/>
  <c r="Z46" i="23"/>
  <c r="Z3" i="23"/>
  <c r="Z41" i="23"/>
  <c r="AA5" i="23"/>
  <c r="AB41" i="23"/>
  <c r="AC4" i="23"/>
  <c r="Z4" i="23"/>
  <c r="AB4" i="23"/>
  <c r="AI34" i="22"/>
  <c r="AC41" i="23"/>
  <c r="AC12" i="23"/>
  <c r="Z5" i="23"/>
  <c r="Z12" i="23"/>
  <c r="AB5" i="23"/>
  <c r="AA12" i="23"/>
  <c r="AB43" i="23"/>
  <c r="AA49" i="23"/>
  <c r="AA50" i="23"/>
  <c r="Z49" i="23"/>
  <c r="AC50" i="23"/>
  <c r="AB49" i="23"/>
  <c r="Z50" i="23"/>
  <c r="Z9" i="23"/>
  <c r="AA9" i="23"/>
  <c r="Z47" i="23"/>
  <c r="U34" i="23"/>
  <c r="AI34" i="21"/>
  <c r="U14" i="23"/>
  <c r="AC47" i="23"/>
  <c r="AB11" i="23"/>
  <c r="AB9" i="23"/>
  <c r="AB47" i="23"/>
  <c r="U33" i="23"/>
  <c r="AG4" i="23"/>
  <c r="AC11" i="23"/>
  <c r="Z44" i="23"/>
  <c r="U4" i="23"/>
  <c r="U9" i="23"/>
  <c r="U31" i="23"/>
  <c r="AB44" i="23"/>
  <c r="U12" i="23"/>
  <c r="U29" i="23"/>
  <c r="U24" i="23"/>
  <c r="AC44" i="23"/>
  <c r="U13" i="23"/>
  <c r="U32" i="23"/>
  <c r="U27" i="23"/>
  <c r="U3" i="23"/>
  <c r="Z11" i="23"/>
  <c r="U11" i="23"/>
  <c r="U22" i="23"/>
  <c r="U5" i="23"/>
  <c r="U28" i="23"/>
  <c r="AB7" i="23"/>
  <c r="P4" i="21"/>
  <c r="AB42" i="23"/>
  <c r="AC42" i="23"/>
  <c r="AA42" i="23"/>
  <c r="AC8" i="23"/>
  <c r="AB8" i="23"/>
  <c r="AA8" i="23"/>
  <c r="AC43" i="23"/>
  <c r="Z43" i="23"/>
  <c r="W10" i="23"/>
  <c r="W23" i="23"/>
  <c r="W25" i="23"/>
  <c r="W8" i="23"/>
  <c r="W4" i="23"/>
  <c r="W17" i="23"/>
  <c r="W5" i="23"/>
  <c r="AA45" i="23"/>
  <c r="W26" i="23"/>
  <c r="W22" i="23"/>
  <c r="W20" i="23"/>
  <c r="W21" i="23"/>
  <c r="AC45" i="23"/>
  <c r="S35" i="23"/>
  <c r="W13" i="23"/>
  <c r="Z45" i="23"/>
  <c r="W28" i="23"/>
  <c r="W31" i="23"/>
  <c r="W33" i="23"/>
  <c r="W30" i="23"/>
  <c r="AB48" i="23"/>
  <c r="Z48" i="23"/>
  <c r="AA48" i="23"/>
  <c r="AA7" i="23"/>
  <c r="AC7" i="23"/>
  <c r="U18" i="23"/>
  <c r="U7" i="23"/>
  <c r="U6" i="23"/>
  <c r="U17" i="23"/>
  <c r="W11" i="23"/>
  <c r="W15" i="23"/>
  <c r="W14" i="23"/>
  <c r="W27" i="23"/>
  <c r="S4" i="21"/>
  <c r="AH4" i="21" s="1"/>
  <c r="U23" i="23"/>
  <c r="U19" i="23"/>
  <c r="U21" i="23"/>
  <c r="U8" i="23"/>
  <c r="AF4" i="23"/>
  <c r="W9" i="23"/>
  <c r="W29" i="23"/>
  <c r="W34" i="23"/>
  <c r="W16" i="23"/>
  <c r="E39" i="21" a="1"/>
  <c r="E39" i="21" s="1"/>
  <c r="Q4" i="21" s="1"/>
  <c r="AG4" i="21" s="1"/>
  <c r="U25" i="23"/>
  <c r="U30" i="23"/>
  <c r="U20" i="23"/>
  <c r="Q35" i="23"/>
  <c r="W12" i="23"/>
  <c r="W3" i="23"/>
  <c r="W7" i="23"/>
  <c r="W24" i="23"/>
  <c r="U15" i="23"/>
  <c r="U26" i="23"/>
  <c r="U10" i="23"/>
  <c r="AH4" i="23"/>
  <c r="W32" i="23"/>
  <c r="W19" i="23"/>
  <c r="W18" i="23"/>
  <c r="AI23" i="5"/>
  <c r="AI12" i="22"/>
  <c r="AI31" i="22"/>
  <c r="AI23" i="22"/>
  <c r="AI3" i="5"/>
  <c r="AI15" i="22"/>
  <c r="AI21" i="22"/>
  <c r="AI11" i="22"/>
  <c r="AI12" i="5"/>
  <c r="AI3" i="22"/>
  <c r="AI31" i="5"/>
  <c r="AH34" i="5"/>
  <c r="AI11" i="5"/>
  <c r="AG34" i="5"/>
  <c r="AI15" i="5"/>
  <c r="AF34" i="5"/>
  <c r="S4" i="16"/>
  <c r="E39" i="16" a="1"/>
  <c r="E39" i="16" s="1"/>
  <c r="Q4" i="16" s="1"/>
  <c r="P4" i="16"/>
  <c r="K4" i="6"/>
  <c r="Q4" i="5"/>
  <c r="S4" i="5"/>
  <c r="AH4" i="5" s="1"/>
  <c r="E38" i="6" a="1"/>
  <c r="E38" i="6" s="1"/>
  <c r="L4" i="6" s="1"/>
  <c r="M14" i="7"/>
  <c r="Q14" i="7"/>
  <c r="R4" i="8"/>
  <c r="AF14" i="7"/>
  <c r="AG4" i="8"/>
  <c r="Z14" i="7"/>
  <c r="AA4" i="8"/>
  <c r="D4" i="8"/>
  <c r="E14" i="7"/>
  <c r="F14" i="7"/>
  <c r="G4" i="8"/>
  <c r="N4" i="8"/>
  <c r="Y14" i="7"/>
  <c r="Z4" i="8"/>
  <c r="AH4" i="8"/>
  <c r="L14" i="7"/>
  <c r="M4" i="8"/>
  <c r="U14" i="7"/>
  <c r="V4" i="8"/>
  <c r="D14" i="7"/>
  <c r="S14" i="7"/>
  <c r="T4" i="8"/>
  <c r="N4" i="6"/>
  <c r="D32" i="24" l="1"/>
  <c r="Z51" i="23"/>
  <c r="Z55" i="23" s="1"/>
  <c r="AB13" i="23"/>
  <c r="AB20" i="23" s="1"/>
  <c r="Z13" i="23"/>
  <c r="Z20" i="23" s="1"/>
  <c r="Y28" i="23"/>
  <c r="Z28" i="23" s="1"/>
  <c r="Y64" i="23"/>
  <c r="Z64" i="23" s="1"/>
  <c r="AB51" i="23"/>
  <c r="AB55" i="23" s="1"/>
  <c r="AC51" i="23"/>
  <c r="AC55" i="23" s="1"/>
  <c r="AC13" i="23"/>
  <c r="AC20" i="23" s="1"/>
  <c r="AA13" i="23"/>
  <c r="AA20" i="23" s="1"/>
  <c r="Y65" i="23"/>
  <c r="Z65" i="23" s="1"/>
  <c r="AF4" i="21"/>
  <c r="AI4" i="21" s="1"/>
  <c r="Y29" i="23"/>
  <c r="AA29" i="23" s="1"/>
  <c r="AA51" i="23"/>
  <c r="AA55" i="23" s="1"/>
  <c r="Y32" i="23"/>
  <c r="AB32" i="23" s="1"/>
  <c r="AI4" i="23"/>
  <c r="AJ25" i="23" s="1"/>
  <c r="Y62" i="23"/>
  <c r="AC62" i="23" s="1"/>
  <c r="Y67" i="23"/>
  <c r="AA67" i="23" s="1"/>
  <c r="Y58" i="23"/>
  <c r="AB58" i="23" s="1"/>
  <c r="Y60" i="23"/>
  <c r="AA60" i="23" s="1"/>
  <c r="Y66" i="23"/>
  <c r="AA66" i="23" s="1"/>
  <c r="Y59" i="23"/>
  <c r="AC59" i="23" s="1"/>
  <c r="Y63" i="23"/>
  <c r="Z63" i="23" s="1"/>
  <c r="Y61" i="23"/>
  <c r="Z61" i="23" s="1"/>
  <c r="Y31" i="23"/>
  <c r="AA31" i="23" s="1"/>
  <c r="Y24" i="23"/>
  <c r="AA24" i="23" s="1"/>
  <c r="Y25" i="23"/>
  <c r="AB25" i="23" s="1"/>
  <c r="Y26" i="23"/>
  <c r="AC26" i="23" s="1"/>
  <c r="Y27" i="23"/>
  <c r="AA27" i="23" s="1"/>
  <c r="Y30" i="23"/>
  <c r="AA30" i="23" s="1"/>
  <c r="Y23" i="23"/>
  <c r="AC23" i="23" s="1"/>
  <c r="AI34" i="5"/>
  <c r="AG4" i="5"/>
  <c r="AF4" i="5"/>
  <c r="AI4" i="8"/>
  <c r="AJ10" i="23" l="1"/>
  <c r="AC28" i="23"/>
  <c r="AA65" i="23"/>
  <c r="AA28" i="23"/>
  <c r="AC64" i="23"/>
  <c r="AB29" i="23"/>
  <c r="AC29" i="23"/>
  <c r="Z29" i="23"/>
  <c r="AA63" i="23"/>
  <c r="AB24" i="23"/>
  <c r="AB28" i="23"/>
  <c r="Z62" i="23"/>
  <c r="AB67" i="23"/>
  <c r="AC24" i="23"/>
  <c r="AA64" i="23"/>
  <c r="AB64" i="23"/>
  <c r="AC65" i="23"/>
  <c r="AC67" i="23"/>
  <c r="AB66" i="23"/>
  <c r="Z67" i="23"/>
  <c r="AB65" i="23"/>
  <c r="AB30" i="23"/>
  <c r="AA59" i="23"/>
  <c r="AC30" i="23"/>
  <c r="AC66" i="23"/>
  <c r="Z66" i="23"/>
  <c r="Z27" i="23"/>
  <c r="AC63" i="23"/>
  <c r="AA26" i="23"/>
  <c r="AB63" i="23"/>
  <c r="AA23" i="23"/>
  <c r="AB23" i="23"/>
  <c r="Z30" i="23"/>
  <c r="AB27" i="23"/>
  <c r="AC32" i="23"/>
  <c r="Z23" i="23"/>
  <c r="AC27" i="23"/>
  <c r="Z59" i="23"/>
  <c r="Z32" i="23"/>
  <c r="AB59" i="23"/>
  <c r="AJ15" i="23"/>
  <c r="AJ3" i="23"/>
  <c r="AB61" i="23"/>
  <c r="AJ24" i="23"/>
  <c r="AJ33" i="23"/>
  <c r="AJ14" i="23"/>
  <c r="AB26" i="23"/>
  <c r="AC60" i="23"/>
  <c r="AA62" i="23"/>
  <c r="Z26" i="23"/>
  <c r="AA32" i="23"/>
  <c r="AJ32" i="23"/>
  <c r="AJ19" i="23"/>
  <c r="AJ4" i="23"/>
  <c r="AJ20" i="23"/>
  <c r="AJ21" i="23"/>
  <c r="AJ28" i="23"/>
  <c r="AJ29" i="23"/>
  <c r="AJ27" i="23"/>
  <c r="AJ7" i="23"/>
  <c r="AJ26" i="23"/>
  <c r="AJ23" i="23"/>
  <c r="AJ30" i="23"/>
  <c r="AJ13" i="23"/>
  <c r="AJ5" i="23"/>
  <c r="AC61" i="23"/>
  <c r="AJ8" i="23"/>
  <c r="AJ9" i="23"/>
  <c r="AJ22" i="23"/>
  <c r="AJ6" i="23"/>
  <c r="AJ18" i="23"/>
  <c r="AJ17" i="23"/>
  <c r="AJ16" i="23"/>
  <c r="AJ11" i="23"/>
  <c r="AA61" i="23"/>
  <c r="AJ34" i="23"/>
  <c r="AJ31" i="23"/>
  <c r="AJ12" i="23"/>
  <c r="AB60" i="23"/>
  <c r="Z25" i="23"/>
  <c r="AB62" i="23"/>
  <c r="AC25" i="23"/>
  <c r="AC58" i="23"/>
  <c r="Z58" i="23"/>
  <c r="Z24" i="23"/>
  <c r="AA25" i="23"/>
  <c r="AA58" i="23"/>
  <c r="Z60" i="23"/>
  <c r="AB31" i="23"/>
  <c r="AC31" i="23"/>
  <c r="Z31" i="23"/>
  <c r="AL4" i="8"/>
  <c r="AK4" i="8"/>
  <c r="AI4" i="5"/>
  <c r="E185" i="9"/>
  <c r="F185" i="9"/>
  <c r="G185" i="9"/>
  <c r="H185" i="9"/>
  <c r="I185" i="9"/>
  <c r="J185" i="9"/>
  <c r="K185" i="9"/>
  <c r="L185" i="9"/>
  <c r="M185" i="9"/>
  <c r="O185" i="9"/>
  <c r="P185" i="9"/>
  <c r="Q185" i="9"/>
  <c r="R185" i="9"/>
  <c r="S185" i="9"/>
  <c r="T185" i="9"/>
  <c r="U185" i="9"/>
  <c r="V185" i="9"/>
  <c r="W185" i="9"/>
  <c r="Y185" i="9"/>
  <c r="Z185" i="9"/>
  <c r="AA185" i="9"/>
  <c r="AB185" i="9"/>
  <c r="AC185" i="9"/>
  <c r="AD185" i="9"/>
  <c r="AE185" i="9"/>
  <c r="AF185" i="9"/>
  <c r="AG185" i="9"/>
  <c r="AM10" i="23" l="1"/>
  <c r="AN10" i="23" s="1"/>
  <c r="Z68" i="23"/>
  <c r="Z71" i="23" s="1"/>
  <c r="AM12" i="23"/>
  <c r="AO12" i="23" s="1"/>
  <c r="AM6" i="23"/>
  <c r="AN6" i="23" s="1"/>
  <c r="AB68" i="23"/>
  <c r="AB71" i="23" s="1"/>
  <c r="AB33" i="23"/>
  <c r="AB38" i="23" s="1"/>
  <c r="AA33" i="23"/>
  <c r="AA38" i="23" s="1"/>
  <c r="AM8" i="23"/>
  <c r="AO8" i="23" s="1"/>
  <c r="Z33" i="23"/>
  <c r="Z38" i="23" s="1"/>
  <c r="AC68" i="23"/>
  <c r="AC71" i="23" s="1"/>
  <c r="AM3" i="23"/>
  <c r="AO3" i="23" s="1"/>
  <c r="AM5" i="23"/>
  <c r="AP5" i="23" s="1"/>
  <c r="AC33" i="23"/>
  <c r="AC38" i="23" s="1"/>
  <c r="AM9" i="23"/>
  <c r="AN9" i="23" s="1"/>
  <c r="AM7" i="23"/>
  <c r="AP7" i="23" s="1"/>
  <c r="AM4" i="23"/>
  <c r="AO4" i="23" s="1"/>
  <c r="AA68" i="23"/>
  <c r="AA71" i="23" s="1"/>
  <c r="AM11" i="23"/>
  <c r="AP11" i="23" s="1"/>
  <c r="X185" i="9"/>
  <c r="F21" i="16" a="1"/>
  <c r="F21" i="16" s="1"/>
  <c r="R21" i="16" s="1"/>
  <c r="D185" i="9"/>
  <c r="D21" i="16" a="1"/>
  <c r="D21" i="16" s="1"/>
  <c r="P21" i="16" s="1"/>
  <c r="I192" i="9"/>
  <c r="AF192" i="9"/>
  <c r="Y192" i="9"/>
  <c r="AE192" i="9"/>
  <c r="H192" i="9"/>
  <c r="W192" i="9"/>
  <c r="F192" i="9"/>
  <c r="X192" i="9"/>
  <c r="F20" i="6" a="1"/>
  <c r="F20" i="6" s="1"/>
  <c r="M20" i="6" s="1"/>
  <c r="U192" i="9"/>
  <c r="M192" i="9"/>
  <c r="E192" i="9"/>
  <c r="Q192" i="9"/>
  <c r="O192" i="9"/>
  <c r="V192" i="9"/>
  <c r="AB192" i="9"/>
  <c r="T192" i="9"/>
  <c r="L192" i="9"/>
  <c r="D192" i="9"/>
  <c r="D20" i="6" a="1"/>
  <c r="D20" i="6" s="1"/>
  <c r="K20" i="6" s="1"/>
  <c r="AG192" i="9"/>
  <c r="G192" i="9"/>
  <c r="AD192" i="9"/>
  <c r="AC192" i="9"/>
  <c r="AA192" i="9"/>
  <c r="S192" i="9"/>
  <c r="K192" i="9"/>
  <c r="P192" i="9"/>
  <c r="Z192" i="9"/>
  <c r="R192" i="9"/>
  <c r="J192" i="9"/>
  <c r="AO10" i="23" l="1"/>
  <c r="AP10" i="23"/>
  <c r="AO5" i="23"/>
  <c r="AN12" i="23"/>
  <c r="AP6" i="23"/>
  <c r="AO6" i="23"/>
  <c r="AN5" i="23"/>
  <c r="AP12" i="23"/>
  <c r="AN8" i="23"/>
  <c r="AP8" i="23"/>
  <c r="AN3" i="23"/>
  <c r="AP3" i="23"/>
  <c r="AP9" i="23"/>
  <c r="AO9" i="23"/>
  <c r="AN4" i="23"/>
  <c r="AO7" i="23"/>
  <c r="AN7" i="23"/>
  <c r="AO11" i="23"/>
  <c r="AP4" i="23"/>
  <c r="AN11" i="23"/>
  <c r="AJ89" i="2"/>
  <c r="AH185" i="9"/>
  <c r="G21" i="16" a="1"/>
  <c r="G21" i="16" s="1"/>
  <c r="S21" i="16" s="1"/>
  <c r="N185" i="9"/>
  <c r="E21" i="16" a="1"/>
  <c r="E21" i="16" s="1"/>
  <c r="Q21" i="16" s="1"/>
  <c r="N192" i="9"/>
  <c r="E20" i="6" a="1"/>
  <c r="E20" i="6" s="1"/>
  <c r="L20" i="6" s="1"/>
  <c r="AH192" i="9"/>
  <c r="G20" i="6" a="1"/>
  <c r="G20" i="6" s="1"/>
  <c r="N20" i="6" s="1"/>
  <c r="AO13" i="23" l="1"/>
  <c r="AN13" i="23"/>
  <c r="AP13" i="23"/>
  <c r="E190" i="9"/>
  <c r="F190" i="9"/>
  <c r="G190" i="9"/>
  <c r="H190" i="9"/>
  <c r="I190" i="9"/>
  <c r="J190" i="9"/>
  <c r="K190" i="9"/>
  <c r="L190" i="9"/>
  <c r="M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D190" i="9" l="1"/>
  <c r="AG21" i="8"/>
  <c r="Y21" i="8"/>
  <c r="Q21" i="8"/>
  <c r="I21" i="8"/>
  <c r="AF21" i="8"/>
  <c r="F21" i="5" a="1"/>
  <c r="F21" i="5" s="1"/>
  <c r="R21" i="5" s="1"/>
  <c r="X21" i="8"/>
  <c r="P21" i="8"/>
  <c r="H21" i="8"/>
  <c r="W21" i="8"/>
  <c r="G21" i="8"/>
  <c r="AE21" i="8"/>
  <c r="AD21" i="8"/>
  <c r="V21" i="8"/>
  <c r="N190" i="9"/>
  <c r="F21" i="8"/>
  <c r="AC21" i="8"/>
  <c r="U21" i="8"/>
  <c r="M21" i="8"/>
  <c r="E21" i="8"/>
  <c r="AB21" i="8"/>
  <c r="T21" i="8"/>
  <c r="L21" i="8"/>
  <c r="D21" i="5" a="1"/>
  <c r="D21" i="5" s="1"/>
  <c r="P21" i="5" s="1"/>
  <c r="D21" i="8"/>
  <c r="AA21" i="8"/>
  <c r="S21" i="8"/>
  <c r="K21" i="8"/>
  <c r="O21" i="8"/>
  <c r="AH190" i="9"/>
  <c r="Z21" i="8"/>
  <c r="R21" i="8"/>
  <c r="J21" i="8"/>
  <c r="AJ84" i="2" l="1"/>
  <c r="N21" i="8"/>
  <c r="E21" i="5" a="1"/>
  <c r="E21" i="5" s="1"/>
  <c r="Q21" i="5" s="1"/>
  <c r="AG21" i="5" s="1"/>
  <c r="G21" i="5" a="1"/>
  <c r="G21" i="5" s="1"/>
  <c r="S21" i="5" s="1"/>
  <c r="AH21" i="5" s="1"/>
  <c r="AH21" i="8"/>
  <c r="AF21" i="5" l="1"/>
  <c r="AI21" i="5" s="1"/>
  <c r="AI21" i="8"/>
  <c r="AG63" i="18" l="1"/>
  <c r="AK64" i="16" l="1"/>
  <c r="V199" i="1" l="1"/>
  <c r="U100" i="1"/>
  <c r="U99" i="9" s="1"/>
  <c r="AF111" i="1"/>
  <c r="AF110" i="9" s="1"/>
  <c r="Y177" i="1"/>
  <c r="Y174" i="9" s="1"/>
  <c r="AG78" i="1"/>
  <c r="Z188" i="1"/>
  <c r="AF210" i="1"/>
  <c r="AF205" i="9" s="1"/>
  <c r="Z243" i="1"/>
  <c r="Z237" i="9" s="1"/>
  <c r="Y265" i="1"/>
  <c r="Y259" i="9" s="1"/>
  <c r="AF276" i="1"/>
  <c r="AF270" i="9" s="1"/>
  <c r="Y56" i="1"/>
  <c r="Y57" i="9" s="1"/>
  <c r="AE188" i="1"/>
  <c r="Y342" i="1"/>
  <c r="H243" i="1"/>
  <c r="H237" i="9" s="1"/>
  <c r="E243" i="1"/>
  <c r="E237" i="9" s="1"/>
  <c r="F243" i="1"/>
  <c r="F237" i="9" s="1"/>
  <c r="G243" i="1"/>
  <c r="G237" i="9" s="1"/>
  <c r="E23" i="1"/>
  <c r="E24" i="9" s="1"/>
  <c r="G23" i="1"/>
  <c r="G24" i="9" s="1"/>
  <c r="F23" i="1"/>
  <c r="F24" i="9" s="1"/>
  <c r="H23" i="1"/>
  <c r="H24" i="9" s="1"/>
  <c r="Q89" i="1"/>
  <c r="O89" i="1"/>
  <c r="P89" i="1"/>
  <c r="R89" i="1"/>
  <c r="M320" i="1"/>
  <c r="M313" i="9" s="1"/>
  <c r="L320" i="1"/>
  <c r="L313" i="9" s="1"/>
  <c r="K320" i="1"/>
  <c r="K313" i="9" s="1"/>
  <c r="J320" i="1"/>
  <c r="J313" i="9" s="1"/>
  <c r="Q265" i="1"/>
  <c r="Q259" i="9" s="1"/>
  <c r="P265" i="1"/>
  <c r="P259" i="9" s="1"/>
  <c r="O265" i="1"/>
  <c r="O259" i="9" s="1"/>
  <c r="R265" i="1"/>
  <c r="R259" i="9" s="1"/>
  <c r="M210" i="1"/>
  <c r="M205" i="9" s="1"/>
  <c r="K210" i="1"/>
  <c r="K205" i="9" s="1"/>
  <c r="J210" i="1"/>
  <c r="J205" i="9" s="1"/>
  <c r="L210" i="1"/>
  <c r="L205" i="9" s="1"/>
  <c r="Q188" i="1"/>
  <c r="R188" i="1"/>
  <c r="O188" i="1"/>
  <c r="P188" i="1"/>
  <c r="W342" i="1"/>
  <c r="V342" i="1"/>
  <c r="T342" i="1"/>
  <c r="U342" i="1"/>
  <c r="Y34" i="1"/>
  <c r="Y35" i="9" s="1"/>
  <c r="AA34" i="1"/>
  <c r="AA35" i="9" s="1"/>
  <c r="Z34" i="1"/>
  <c r="Z35" i="9" s="1"/>
  <c r="AB34" i="1"/>
  <c r="AB35" i="9" s="1"/>
  <c r="T12" i="1"/>
  <c r="W12" i="1"/>
  <c r="U12" i="1"/>
  <c r="V12" i="1"/>
  <c r="W320" i="1"/>
  <c r="W313" i="9" s="1"/>
  <c r="T320" i="1"/>
  <c r="T313" i="9" s="1"/>
  <c r="V320" i="1"/>
  <c r="V313" i="9" s="1"/>
  <c r="U320" i="1"/>
  <c r="U313" i="9" s="1"/>
  <c r="Z331" i="1"/>
  <c r="Z324" i="9" s="1"/>
  <c r="AA331" i="1"/>
  <c r="AA324" i="9" s="1"/>
  <c r="AB331" i="1"/>
  <c r="AB324" i="9" s="1"/>
  <c r="Y331" i="1"/>
  <c r="Y324" i="9" s="1"/>
  <c r="Y100" i="1"/>
  <c r="Y99" i="9" s="1"/>
  <c r="AG45" i="1"/>
  <c r="AG46" i="9" s="1"/>
  <c r="AE45" i="1"/>
  <c r="AE46" i="9" s="1"/>
  <c r="AD45" i="1"/>
  <c r="AD46" i="9" s="1"/>
  <c r="AE12" i="1"/>
  <c r="AG12" i="1"/>
  <c r="AF12" i="1"/>
  <c r="AD12" i="1"/>
  <c r="AG309" i="1"/>
  <c r="AD309" i="1"/>
  <c r="AF309" i="1"/>
  <c r="K56" i="1"/>
  <c r="K57" i="9" s="1"/>
  <c r="M56" i="1"/>
  <c r="M57" i="9" s="1"/>
  <c r="J56" i="1"/>
  <c r="J57" i="9" s="1"/>
  <c r="L56" i="1"/>
  <c r="L57" i="9" s="1"/>
  <c r="H12" i="1"/>
  <c r="F12" i="1"/>
  <c r="E12" i="1"/>
  <c r="G12" i="1"/>
  <c r="F133" i="1"/>
  <c r="F131" i="9" s="1"/>
  <c r="G133" i="1"/>
  <c r="G131" i="9" s="1"/>
  <c r="E133" i="1"/>
  <c r="E131" i="9" s="1"/>
  <c r="H133" i="1"/>
  <c r="H131" i="9" s="1"/>
  <c r="E309" i="1"/>
  <c r="G309" i="1"/>
  <c r="F309" i="1"/>
  <c r="H309" i="1"/>
  <c r="H89" i="1"/>
  <c r="G89" i="1"/>
  <c r="F89" i="1"/>
  <c r="E89" i="1"/>
  <c r="F56" i="1"/>
  <c r="F57" i="9" s="1"/>
  <c r="H56" i="1"/>
  <c r="H57" i="9" s="1"/>
  <c r="G56" i="1"/>
  <c r="G57" i="9" s="1"/>
  <c r="E56" i="1"/>
  <c r="E57" i="9" s="1"/>
  <c r="G320" i="1"/>
  <c r="G313" i="9" s="1"/>
  <c r="F320" i="1"/>
  <c r="F313" i="9" s="1"/>
  <c r="E320" i="1"/>
  <c r="E313" i="9" s="1"/>
  <c r="H320" i="1"/>
  <c r="H313" i="9" s="1"/>
  <c r="J276" i="1"/>
  <c r="J270" i="9" s="1"/>
  <c r="M276" i="1"/>
  <c r="M270" i="9" s="1"/>
  <c r="K276" i="1"/>
  <c r="K270" i="9" s="1"/>
  <c r="L276" i="1"/>
  <c r="L270" i="9" s="1"/>
  <c r="M45" i="1"/>
  <c r="M46" i="9" s="1"/>
  <c r="L45" i="1"/>
  <c r="L46" i="9" s="1"/>
  <c r="J45" i="1"/>
  <c r="J46" i="9" s="1"/>
  <c r="K45" i="1"/>
  <c r="K46" i="9" s="1"/>
  <c r="J111" i="1"/>
  <c r="J110" i="9" s="1"/>
  <c r="M111" i="1"/>
  <c r="M110" i="9" s="1"/>
  <c r="L111" i="1"/>
  <c r="L110" i="9" s="1"/>
  <c r="K111" i="1"/>
  <c r="K110" i="9" s="1"/>
  <c r="K177" i="1"/>
  <c r="K174" i="9" s="1"/>
  <c r="L177" i="1"/>
  <c r="L174" i="9" s="1"/>
  <c r="J177" i="1"/>
  <c r="J174" i="9" s="1"/>
  <c r="M177" i="1"/>
  <c r="M174" i="9" s="1"/>
  <c r="R243" i="1"/>
  <c r="R237" i="9" s="1"/>
  <c r="P243" i="1"/>
  <c r="P237" i="9" s="1"/>
  <c r="Q243" i="1"/>
  <c r="Q237" i="9" s="1"/>
  <c r="O243" i="1"/>
  <c r="O237" i="9" s="1"/>
  <c r="T111" i="1"/>
  <c r="T110" i="9" s="1"/>
  <c r="W111" i="1"/>
  <c r="W110" i="9" s="1"/>
  <c r="V111" i="1"/>
  <c r="V110" i="9" s="1"/>
  <c r="U111" i="1"/>
  <c r="U110" i="9" s="1"/>
  <c r="W177" i="1"/>
  <c r="W174" i="9" s="1"/>
  <c r="V177" i="1"/>
  <c r="V174" i="9" s="1"/>
  <c r="T177" i="1"/>
  <c r="T174" i="9" s="1"/>
  <c r="U177" i="1"/>
  <c r="U174" i="9" s="1"/>
  <c r="R287" i="1"/>
  <c r="R281" i="9" s="1"/>
  <c r="P287" i="1"/>
  <c r="P281" i="9" s="1"/>
  <c r="O287" i="1"/>
  <c r="O281" i="9" s="1"/>
  <c r="Q287" i="1"/>
  <c r="Q281" i="9" s="1"/>
  <c r="AB78" i="1"/>
  <c r="Y78" i="1"/>
  <c r="Z78" i="1"/>
  <c r="AA78" i="1"/>
  <c r="V276" i="1"/>
  <c r="V270" i="9" s="1"/>
  <c r="W276" i="1"/>
  <c r="W270" i="9" s="1"/>
  <c r="V133" i="1"/>
  <c r="V131" i="9" s="1"/>
  <c r="U133" i="1"/>
  <c r="U131" i="9" s="1"/>
  <c r="T133" i="1"/>
  <c r="T131" i="9" s="1"/>
  <c r="W133" i="1"/>
  <c r="W131" i="9" s="1"/>
  <c r="AA133" i="1"/>
  <c r="AA131" i="9" s="1"/>
  <c r="Z133" i="1"/>
  <c r="Z131" i="9" s="1"/>
  <c r="AB133" i="1"/>
  <c r="AB131" i="9" s="1"/>
  <c r="Y133" i="1"/>
  <c r="Y131" i="9" s="1"/>
  <c r="AF133" i="1"/>
  <c r="AF131" i="9" s="1"/>
  <c r="AE133" i="1"/>
  <c r="AE131" i="9" s="1"/>
  <c r="AD133" i="1"/>
  <c r="AD131" i="9" s="1"/>
  <c r="AG133" i="1"/>
  <c r="AG131" i="9" s="1"/>
  <c r="AB23" i="1"/>
  <c r="AB24" i="9" s="1"/>
  <c r="Z23" i="1"/>
  <c r="Z24" i="9" s="1"/>
  <c r="AA23" i="1"/>
  <c r="AA24" i="9" s="1"/>
  <c r="Y23" i="1"/>
  <c r="Y24" i="9" s="1"/>
  <c r="AD221" i="1"/>
  <c r="AF221" i="1"/>
  <c r="Z232" i="1"/>
  <c r="Z226" i="9" s="1"/>
  <c r="AA232" i="1"/>
  <c r="AA226" i="9" s="1"/>
  <c r="Y232" i="1"/>
  <c r="Y226" i="9" s="1"/>
  <c r="AB232" i="1"/>
  <c r="AB226" i="9" s="1"/>
  <c r="G210" i="1"/>
  <c r="G205" i="9" s="1"/>
  <c r="F210" i="1"/>
  <c r="F205" i="9" s="1"/>
  <c r="H210" i="1"/>
  <c r="H205" i="9" s="1"/>
  <c r="E210" i="1"/>
  <c r="E205" i="9" s="1"/>
  <c r="E67" i="1"/>
  <c r="E68" i="9" s="1"/>
  <c r="H67" i="1"/>
  <c r="H68" i="9" s="1"/>
  <c r="F67" i="1"/>
  <c r="F68" i="9" s="1"/>
  <c r="G67" i="1"/>
  <c r="G68" i="9" s="1"/>
  <c r="M67" i="1"/>
  <c r="M68" i="9" s="1"/>
  <c r="K67" i="1"/>
  <c r="K68" i="9" s="1"/>
  <c r="L67" i="1"/>
  <c r="L68" i="9" s="1"/>
  <c r="J67" i="1"/>
  <c r="J68" i="9" s="1"/>
  <c r="K309" i="1"/>
  <c r="M309" i="1"/>
  <c r="J309" i="1"/>
  <c r="L309" i="1"/>
  <c r="Q177" i="1"/>
  <c r="Q174" i="9" s="1"/>
  <c r="R177" i="1"/>
  <c r="R174" i="9" s="1"/>
  <c r="O177" i="1"/>
  <c r="O174" i="9" s="1"/>
  <c r="P177" i="1"/>
  <c r="P174" i="9" s="1"/>
  <c r="P34" i="1"/>
  <c r="P35" i="9" s="1"/>
  <c r="Q34" i="1"/>
  <c r="Q35" i="9" s="1"/>
  <c r="O34" i="1"/>
  <c r="O35" i="9" s="1"/>
  <c r="R34" i="1"/>
  <c r="R35" i="9" s="1"/>
  <c r="P100" i="1"/>
  <c r="P99" i="9" s="1"/>
  <c r="O100" i="1"/>
  <c r="O99" i="9" s="1"/>
  <c r="Q100" i="1"/>
  <c r="Q99" i="9" s="1"/>
  <c r="R100" i="1"/>
  <c r="R99" i="9" s="1"/>
  <c r="P78" i="1"/>
  <c r="O78" i="1"/>
  <c r="Q78" i="1"/>
  <c r="R78" i="1"/>
  <c r="O309" i="1"/>
  <c r="R309" i="1"/>
  <c r="P309" i="1"/>
  <c r="Q309" i="1"/>
  <c r="T210" i="1"/>
  <c r="T205" i="9" s="1"/>
  <c r="V210" i="1"/>
  <c r="V205" i="9" s="1"/>
  <c r="U210" i="1"/>
  <c r="U205" i="9" s="1"/>
  <c r="W210" i="1"/>
  <c r="W205" i="9" s="1"/>
  <c r="AB287" i="1"/>
  <c r="AB281" i="9" s="1"/>
  <c r="AA287" i="1"/>
  <c r="AA281" i="9" s="1"/>
  <c r="Z287" i="1"/>
  <c r="Z281" i="9" s="1"/>
  <c r="Y287" i="1"/>
  <c r="Y281" i="9" s="1"/>
  <c r="AD56" i="1"/>
  <c r="AD57" i="9" s="1"/>
  <c r="AG298" i="1"/>
  <c r="AG292" i="9" s="1"/>
  <c r="E34" i="1"/>
  <c r="E35" i="9" s="1"/>
  <c r="G34" i="1"/>
  <c r="G35" i="9" s="1"/>
  <c r="H34" i="1"/>
  <c r="H35" i="9" s="1"/>
  <c r="F34" i="1"/>
  <c r="F35" i="9" s="1"/>
  <c r="F342" i="1"/>
  <c r="H342" i="1"/>
  <c r="E342" i="1"/>
  <c r="G342" i="1"/>
  <c r="J78" i="1"/>
  <c r="M78" i="1"/>
  <c r="L78" i="1"/>
  <c r="K78" i="1"/>
  <c r="K12" i="1"/>
  <c r="J12" i="1"/>
  <c r="L12" i="1"/>
  <c r="M12" i="1"/>
  <c r="M100" i="1"/>
  <c r="M99" i="9" s="1"/>
  <c r="L100" i="1"/>
  <c r="L99" i="9" s="1"/>
  <c r="K100" i="1"/>
  <c r="K99" i="9" s="1"/>
  <c r="J100" i="1"/>
  <c r="J99" i="9" s="1"/>
  <c r="G111" i="1"/>
  <c r="G110" i="9" s="1"/>
  <c r="F111" i="1"/>
  <c r="F110" i="9" s="1"/>
  <c r="E111" i="1"/>
  <c r="E110" i="9" s="1"/>
  <c r="H111" i="1"/>
  <c r="H110" i="9" s="1"/>
  <c r="H265" i="1"/>
  <c r="H259" i="9" s="1"/>
  <c r="F265" i="1"/>
  <c r="F259" i="9" s="1"/>
  <c r="G265" i="1"/>
  <c r="G259" i="9" s="1"/>
  <c r="E265" i="1"/>
  <c r="E259" i="9" s="1"/>
  <c r="R67" i="1"/>
  <c r="R68" i="9" s="1"/>
  <c r="P67" i="1"/>
  <c r="P68" i="9" s="1"/>
  <c r="O67" i="1"/>
  <c r="O68" i="9" s="1"/>
  <c r="Q67" i="1"/>
  <c r="Q68" i="9" s="1"/>
  <c r="P133" i="1"/>
  <c r="P131" i="9" s="1"/>
  <c r="Q133" i="1"/>
  <c r="Q131" i="9" s="1"/>
  <c r="O133" i="1"/>
  <c r="O131" i="9" s="1"/>
  <c r="R133" i="1"/>
  <c r="R131" i="9" s="1"/>
  <c r="R210" i="1"/>
  <c r="R205" i="9" s="1"/>
  <c r="O210" i="1"/>
  <c r="O205" i="9" s="1"/>
  <c r="P210" i="1"/>
  <c r="P205" i="9" s="1"/>
  <c r="Q210" i="1"/>
  <c r="Q205" i="9" s="1"/>
  <c r="L298" i="1"/>
  <c r="L292" i="9" s="1"/>
  <c r="K298" i="1"/>
  <c r="K292" i="9" s="1"/>
  <c r="M298" i="1"/>
  <c r="M292" i="9" s="1"/>
  <c r="J298" i="1"/>
  <c r="J292" i="9" s="1"/>
  <c r="R276" i="1"/>
  <c r="R270" i="9" s="1"/>
  <c r="Q276" i="1"/>
  <c r="Q270" i="9" s="1"/>
  <c r="P276" i="1"/>
  <c r="P270" i="9" s="1"/>
  <c r="O276" i="1"/>
  <c r="O270" i="9" s="1"/>
  <c r="W232" i="1"/>
  <c r="W226" i="9" s="1"/>
  <c r="U232" i="1"/>
  <c r="U226" i="9" s="1"/>
  <c r="T232" i="1"/>
  <c r="T226" i="9" s="1"/>
  <c r="V232" i="1"/>
  <c r="V226" i="9" s="1"/>
  <c r="O342" i="1"/>
  <c r="Q342" i="1"/>
  <c r="P342" i="1"/>
  <c r="R342" i="1"/>
  <c r="R298" i="1"/>
  <c r="R292" i="9" s="1"/>
  <c r="Q298" i="1"/>
  <c r="Q292" i="9" s="1"/>
  <c r="O298" i="1"/>
  <c r="O292" i="9" s="1"/>
  <c r="P298" i="1"/>
  <c r="P292" i="9" s="1"/>
  <c r="O331" i="1"/>
  <c r="O324" i="9" s="1"/>
  <c r="Q331" i="1"/>
  <c r="Q324" i="9" s="1"/>
  <c r="R331" i="1"/>
  <c r="R324" i="9" s="1"/>
  <c r="P331" i="1"/>
  <c r="P324" i="9" s="1"/>
  <c r="AF78" i="1"/>
  <c r="AF89" i="1"/>
  <c r="AE89" i="1"/>
  <c r="AA188" i="1"/>
  <c r="AB188" i="1"/>
  <c r="Y188" i="1"/>
  <c r="AF320" i="1"/>
  <c r="AF313" i="9" s="1"/>
  <c r="F100" i="1"/>
  <c r="F99" i="9" s="1"/>
  <c r="G100" i="1"/>
  <c r="G99" i="9" s="1"/>
  <c r="H100" i="1"/>
  <c r="H99" i="9" s="1"/>
  <c r="E100" i="1"/>
  <c r="E99" i="9" s="1"/>
  <c r="F221" i="1"/>
  <c r="G221" i="1"/>
  <c r="H221" i="1"/>
  <c r="E221" i="1"/>
  <c r="O23" i="1"/>
  <c r="O24" i="9" s="1"/>
  <c r="R23" i="1"/>
  <c r="R24" i="9" s="1"/>
  <c r="Q23" i="1"/>
  <c r="Q24" i="9" s="1"/>
  <c r="P23" i="1"/>
  <c r="P24" i="9" s="1"/>
  <c r="M133" i="1"/>
  <c r="M131" i="9" s="1"/>
  <c r="K133" i="1"/>
  <c r="K131" i="9" s="1"/>
  <c r="J133" i="1"/>
  <c r="J131" i="9" s="1"/>
  <c r="L133" i="1"/>
  <c r="L131" i="9" s="1"/>
  <c r="M199" i="1"/>
  <c r="L199" i="1"/>
  <c r="K199" i="1"/>
  <c r="J199" i="1"/>
  <c r="O221" i="1"/>
  <c r="R221" i="1"/>
  <c r="Q221" i="1"/>
  <c r="P221" i="1"/>
  <c r="L265" i="1"/>
  <c r="L259" i="9" s="1"/>
  <c r="M265" i="1"/>
  <c r="M259" i="9" s="1"/>
  <c r="J265" i="1"/>
  <c r="J259" i="9" s="1"/>
  <c r="K265" i="1"/>
  <c r="K259" i="9" s="1"/>
  <c r="K243" i="1"/>
  <c r="K237" i="9" s="1"/>
  <c r="M243" i="1"/>
  <c r="M237" i="9" s="1"/>
  <c r="L243" i="1"/>
  <c r="L237" i="9" s="1"/>
  <c r="J243" i="1"/>
  <c r="J237" i="9" s="1"/>
  <c r="T331" i="1"/>
  <c r="T324" i="9" s="1"/>
  <c r="V331" i="1"/>
  <c r="V324" i="9" s="1"/>
  <c r="W331" i="1"/>
  <c r="W324" i="9" s="1"/>
  <c r="U331" i="1"/>
  <c r="U324" i="9" s="1"/>
  <c r="V265" i="1"/>
  <c r="V259" i="9" s="1"/>
  <c r="T265" i="1"/>
  <c r="T259" i="9" s="1"/>
  <c r="W265" i="1"/>
  <c r="W259" i="9" s="1"/>
  <c r="U265" i="1"/>
  <c r="U259" i="9" s="1"/>
  <c r="W34" i="1"/>
  <c r="W35" i="9" s="1"/>
  <c r="V34" i="1"/>
  <c r="V35" i="9" s="1"/>
  <c r="T34" i="1"/>
  <c r="T35" i="9" s="1"/>
  <c r="U34" i="1"/>
  <c r="U35" i="9" s="1"/>
  <c r="O320" i="1"/>
  <c r="O313" i="9" s="1"/>
  <c r="P320" i="1"/>
  <c r="P313" i="9" s="1"/>
  <c r="Q320" i="1"/>
  <c r="Q313" i="9" s="1"/>
  <c r="R320" i="1"/>
  <c r="R313" i="9" s="1"/>
  <c r="W221" i="1"/>
  <c r="U221" i="1"/>
  <c r="T221" i="1"/>
  <c r="V221" i="1"/>
  <c r="AF199" i="1"/>
  <c r="AE199" i="1"/>
  <c r="AD199" i="1"/>
  <c r="AG199" i="1"/>
  <c r="AB221" i="1"/>
  <c r="Y221" i="1"/>
  <c r="AA221" i="1"/>
  <c r="Z342" i="1"/>
  <c r="Y111" i="1"/>
  <c r="Y110" i="9" s="1"/>
  <c r="AA111" i="1"/>
  <c r="AA110" i="9" s="1"/>
  <c r="Z111" i="1"/>
  <c r="Z110" i="9" s="1"/>
  <c r="AB111" i="1"/>
  <c r="AB110" i="9" s="1"/>
  <c r="AA320" i="1"/>
  <c r="AA313" i="9" s="1"/>
  <c r="AB320" i="1"/>
  <c r="AB313" i="9" s="1"/>
  <c r="Y320" i="1"/>
  <c r="Y313" i="9" s="1"/>
  <c r="Z320" i="1"/>
  <c r="Z313" i="9" s="1"/>
  <c r="G287" i="1"/>
  <c r="G281" i="9" s="1"/>
  <c r="F287" i="1"/>
  <c r="F281" i="9" s="1"/>
  <c r="H287" i="1"/>
  <c r="H281" i="9" s="1"/>
  <c r="E287" i="1"/>
  <c r="E281" i="9" s="1"/>
  <c r="H78" i="1"/>
  <c r="G78" i="1"/>
  <c r="F78" i="1"/>
  <c r="E78" i="1"/>
  <c r="H45" i="1"/>
  <c r="H46" i="9" s="1"/>
  <c r="F45" i="1"/>
  <c r="F46" i="9" s="1"/>
  <c r="G45" i="1"/>
  <c r="G46" i="9" s="1"/>
  <c r="E45" i="1"/>
  <c r="E46" i="9" s="1"/>
  <c r="G331" i="1"/>
  <c r="G324" i="9" s="1"/>
  <c r="H331" i="1"/>
  <c r="H324" i="9" s="1"/>
  <c r="E331" i="1"/>
  <c r="E324" i="9" s="1"/>
  <c r="F331" i="1"/>
  <c r="F324" i="9" s="1"/>
  <c r="P56" i="1"/>
  <c r="P57" i="9" s="1"/>
  <c r="R56" i="1"/>
  <c r="R57" i="9" s="1"/>
  <c r="O56" i="1"/>
  <c r="O57" i="9" s="1"/>
  <c r="Q56" i="1"/>
  <c r="Q57" i="9" s="1"/>
  <c r="K342" i="1"/>
  <c r="M342" i="1"/>
  <c r="L342" i="1"/>
  <c r="J342" i="1"/>
  <c r="L232" i="1"/>
  <c r="L226" i="9" s="1"/>
  <c r="J232" i="1"/>
  <c r="J226" i="9" s="1"/>
  <c r="K232" i="1"/>
  <c r="K226" i="9" s="1"/>
  <c r="M232" i="1"/>
  <c r="M226" i="9" s="1"/>
  <c r="Q232" i="1"/>
  <c r="Q226" i="9" s="1"/>
  <c r="P232" i="1"/>
  <c r="P226" i="9" s="1"/>
  <c r="O232" i="1"/>
  <c r="O226" i="9" s="1"/>
  <c r="R232" i="1"/>
  <c r="R226" i="9" s="1"/>
  <c r="U56" i="1"/>
  <c r="U57" i="9" s="1"/>
  <c r="V56" i="1"/>
  <c r="V57" i="9" s="1"/>
  <c r="T56" i="1"/>
  <c r="T57" i="9" s="1"/>
  <c r="W56" i="1"/>
  <c r="W57" i="9" s="1"/>
  <c r="V298" i="1"/>
  <c r="V292" i="9" s="1"/>
  <c r="W298" i="1"/>
  <c r="W292" i="9" s="1"/>
  <c r="U298" i="1"/>
  <c r="U292" i="9" s="1"/>
  <c r="T298" i="1"/>
  <c r="T292" i="9" s="1"/>
  <c r="U243" i="1"/>
  <c r="U237" i="9" s="1"/>
  <c r="T243" i="1"/>
  <c r="T237" i="9" s="1"/>
  <c r="V243" i="1"/>
  <c r="V237" i="9" s="1"/>
  <c r="W243" i="1"/>
  <c r="W237" i="9" s="1"/>
  <c r="V309" i="1"/>
  <c r="W309" i="1"/>
  <c r="U309" i="1"/>
  <c r="T309" i="1"/>
  <c r="Z298" i="1"/>
  <c r="Z292" i="9" s="1"/>
  <c r="AA298" i="1"/>
  <c r="AA292" i="9" s="1"/>
  <c r="Y298" i="1"/>
  <c r="Y292" i="9" s="1"/>
  <c r="AB298" i="1"/>
  <c r="AB292" i="9" s="1"/>
  <c r="AF23" i="1"/>
  <c r="AF24" i="9" s="1"/>
  <c r="AD243" i="1"/>
  <c r="AD237" i="9" s="1"/>
  <c r="AG243" i="1"/>
  <c r="AG237" i="9" s="1"/>
  <c r="AE243" i="1"/>
  <c r="AE237" i="9" s="1"/>
  <c r="AE331" i="1"/>
  <c r="AE324" i="9" s="1"/>
  <c r="AF331" i="1"/>
  <c r="AF324" i="9" s="1"/>
  <c r="AD331" i="1"/>
  <c r="AD324" i="9" s="1"/>
  <c r="AG331" i="1"/>
  <c r="AG324" i="9" s="1"/>
  <c r="Y243" i="1"/>
  <c r="Y237" i="9" s="1"/>
  <c r="AA243" i="1"/>
  <c r="AA237" i="9" s="1"/>
  <c r="AF34" i="1"/>
  <c r="AF35" i="9" s="1"/>
  <c r="AE34" i="1"/>
  <c r="AE35" i="9" s="1"/>
  <c r="AD34" i="1"/>
  <c r="AD35" i="9" s="1"/>
  <c r="AG34" i="1"/>
  <c r="AG35" i="9" s="1"/>
  <c r="AG111" i="1"/>
  <c r="AG110" i="9" s="1"/>
  <c r="AE111" i="1"/>
  <c r="AE110" i="9" s="1"/>
  <c r="AD111" i="1"/>
  <c r="AD110" i="9" s="1"/>
  <c r="G199" i="1"/>
  <c r="F199" i="1"/>
  <c r="E199" i="1"/>
  <c r="H199" i="1"/>
  <c r="K188" i="1"/>
  <c r="J188" i="1"/>
  <c r="L188" i="1"/>
  <c r="M188" i="1"/>
  <c r="F298" i="1"/>
  <c r="F292" i="9" s="1"/>
  <c r="H298" i="1"/>
  <c r="H292" i="9" s="1"/>
  <c r="G298" i="1"/>
  <c r="G292" i="9" s="1"/>
  <c r="E298" i="1"/>
  <c r="E292" i="9" s="1"/>
  <c r="K89" i="1"/>
  <c r="J89" i="1"/>
  <c r="M89" i="1"/>
  <c r="L89" i="1"/>
  <c r="P45" i="1"/>
  <c r="P46" i="9" s="1"/>
  <c r="Q45" i="1"/>
  <c r="Q46" i="9" s="1"/>
  <c r="R45" i="1"/>
  <c r="R46" i="9" s="1"/>
  <c r="O45" i="1"/>
  <c r="O46" i="9" s="1"/>
  <c r="T23" i="1"/>
  <c r="T24" i="9" s="1"/>
  <c r="U23" i="1"/>
  <c r="U24" i="9" s="1"/>
  <c r="W23" i="1"/>
  <c r="W24" i="9" s="1"/>
  <c r="V23" i="1"/>
  <c r="V24" i="9" s="1"/>
  <c r="V89" i="1"/>
  <c r="T89" i="1"/>
  <c r="W89" i="1"/>
  <c r="U89" i="1"/>
  <c r="AA12" i="1"/>
  <c r="Y12" i="1"/>
  <c r="Z12" i="1"/>
  <c r="AB12" i="1"/>
  <c r="P199" i="1"/>
  <c r="O199" i="1"/>
  <c r="R199" i="1"/>
  <c r="Q199" i="1"/>
  <c r="AA45" i="1"/>
  <c r="AA46" i="9" s="1"/>
  <c r="Y45" i="1"/>
  <c r="Y46" i="9" s="1"/>
  <c r="AB45" i="1"/>
  <c r="AB46" i="9" s="1"/>
  <c r="T188" i="1"/>
  <c r="U188" i="1"/>
  <c r="W188" i="1"/>
  <c r="U45" i="1"/>
  <c r="U46" i="9" s="1"/>
  <c r="T45" i="1"/>
  <c r="T46" i="9" s="1"/>
  <c r="W45" i="1"/>
  <c r="W46" i="9" s="1"/>
  <c r="V45" i="1"/>
  <c r="V46" i="9" s="1"/>
  <c r="V78" i="1"/>
  <c r="T78" i="1"/>
  <c r="W78" i="1"/>
  <c r="U78" i="1"/>
  <c r="Y276" i="1"/>
  <c r="Y270" i="9" s="1"/>
  <c r="Z276" i="1"/>
  <c r="Z270" i="9" s="1"/>
  <c r="AG287" i="1"/>
  <c r="AG281" i="9" s="1"/>
  <c r="AD287" i="1"/>
  <c r="AD281" i="9" s="1"/>
  <c r="E177" i="1"/>
  <c r="E174" i="9" s="1"/>
  <c r="F177" i="1"/>
  <c r="F174" i="9" s="1"/>
  <c r="H177" i="1"/>
  <c r="H174" i="9" s="1"/>
  <c r="G177" i="1"/>
  <c r="G174" i="9" s="1"/>
  <c r="E188" i="1"/>
  <c r="G188" i="1"/>
  <c r="H188" i="1"/>
  <c r="F188" i="1"/>
  <c r="L23" i="1"/>
  <c r="L24" i="9" s="1"/>
  <c r="K23" i="1"/>
  <c r="K24" i="9" s="1"/>
  <c r="J23" i="1"/>
  <c r="J24" i="9" s="1"/>
  <c r="M23" i="1"/>
  <c r="M24" i="9" s="1"/>
  <c r="H232" i="1"/>
  <c r="H226" i="9" s="1"/>
  <c r="F232" i="1"/>
  <c r="F226" i="9" s="1"/>
  <c r="E232" i="1"/>
  <c r="E226" i="9" s="1"/>
  <c r="G232" i="1"/>
  <c r="G226" i="9" s="1"/>
  <c r="K34" i="1"/>
  <c r="K35" i="9" s="1"/>
  <c r="L34" i="1"/>
  <c r="L35" i="9" s="1"/>
  <c r="J34" i="1"/>
  <c r="J35" i="9" s="1"/>
  <c r="M34" i="1"/>
  <c r="M35" i="9" s="1"/>
  <c r="G276" i="1"/>
  <c r="G270" i="9" s="1"/>
  <c r="F276" i="1"/>
  <c r="F270" i="9" s="1"/>
  <c r="H276" i="1"/>
  <c r="H270" i="9" s="1"/>
  <c r="E276" i="1"/>
  <c r="E270" i="9" s="1"/>
  <c r="P111" i="1"/>
  <c r="P110" i="9" s="1"/>
  <c r="O111" i="1"/>
  <c r="O110" i="9" s="1"/>
  <c r="Q111" i="1"/>
  <c r="Q110" i="9" s="1"/>
  <c r="R111" i="1"/>
  <c r="R110" i="9" s="1"/>
  <c r="K221" i="1"/>
  <c r="M221" i="1"/>
  <c r="L221" i="1"/>
  <c r="J221" i="1"/>
  <c r="L287" i="1"/>
  <c r="L281" i="9" s="1"/>
  <c r="K287" i="1"/>
  <c r="K281" i="9" s="1"/>
  <c r="M287" i="1"/>
  <c r="M281" i="9" s="1"/>
  <c r="J287" i="1"/>
  <c r="J281" i="9" s="1"/>
  <c r="O12" i="1"/>
  <c r="P12" i="1"/>
  <c r="R12" i="1"/>
  <c r="Q12" i="1"/>
  <c r="K331" i="1"/>
  <c r="K324" i="9" s="1"/>
  <c r="L331" i="1"/>
  <c r="L324" i="9" s="1"/>
  <c r="J331" i="1"/>
  <c r="J324" i="9" s="1"/>
  <c r="M331" i="1"/>
  <c r="M324" i="9" s="1"/>
  <c r="V287" i="1"/>
  <c r="V281" i="9" s="1"/>
  <c r="W287" i="1"/>
  <c r="W281" i="9" s="1"/>
  <c r="T287" i="1"/>
  <c r="T281" i="9" s="1"/>
  <c r="U287" i="1"/>
  <c r="U281" i="9" s="1"/>
  <c r="AB56" i="1"/>
  <c r="AB57" i="9" s="1"/>
  <c r="Z56" i="1"/>
  <c r="Z57" i="9" s="1"/>
  <c r="AA56" i="1"/>
  <c r="AA57" i="9" s="1"/>
  <c r="V67" i="1"/>
  <c r="V68" i="9" s="1"/>
  <c r="T67" i="1"/>
  <c r="T68" i="9" s="1"/>
  <c r="W67" i="1"/>
  <c r="W68" i="9" s="1"/>
  <c r="U67" i="1"/>
  <c r="U68" i="9" s="1"/>
  <c r="AB89" i="1"/>
  <c r="Z89" i="1"/>
  <c r="AA89" i="1"/>
  <c r="Y89" i="1"/>
  <c r="AB309" i="1"/>
  <c r="Y309" i="1"/>
  <c r="Z309" i="1"/>
  <c r="AA309" i="1"/>
  <c r="AB199" i="1"/>
  <c r="AD276" i="1"/>
  <c r="AD270" i="9" s="1"/>
  <c r="AG276" i="1"/>
  <c r="AG270" i="9" s="1"/>
  <c r="AG13" i="9" l="1"/>
  <c r="AE13" i="9"/>
  <c r="T13" i="9"/>
  <c r="K13" i="9"/>
  <c r="P13" i="9"/>
  <c r="G13" i="9"/>
  <c r="E13" i="9"/>
  <c r="AB13" i="9"/>
  <c r="M13" i="9"/>
  <c r="F13" i="9"/>
  <c r="W13" i="9"/>
  <c r="O13" i="9"/>
  <c r="Z13" i="9"/>
  <c r="L13" i="9"/>
  <c r="H13" i="9"/>
  <c r="AD13" i="9"/>
  <c r="V13" i="9"/>
  <c r="R13" i="9"/>
  <c r="AA13" i="9"/>
  <c r="Q13" i="9"/>
  <c r="Y13" i="9"/>
  <c r="J13" i="9"/>
  <c r="AF13" i="9"/>
  <c r="U13" i="9"/>
  <c r="AL210" i="1"/>
  <c r="AE232" i="1"/>
  <c r="AE226" i="9" s="1"/>
  <c r="AE67" i="1"/>
  <c r="AE68" i="9" s="1"/>
  <c r="AE298" i="1"/>
  <c r="AE292" i="9" s="1"/>
  <c r="AF287" i="1"/>
  <c r="AF281" i="9" s="1"/>
  <c r="AF45" i="1"/>
  <c r="AF46" i="9" s="1"/>
  <c r="AD67" i="1"/>
  <c r="AD68" i="9" s="1"/>
  <c r="AK12" i="1"/>
  <c r="AB243" i="1"/>
  <c r="AB237" i="9" s="1"/>
  <c r="AF243" i="1"/>
  <c r="AF237" i="9" s="1"/>
  <c r="W199" i="1"/>
  <c r="AD78" i="1"/>
  <c r="AD232" i="1"/>
  <c r="AD226" i="9" s="1"/>
  <c r="Z199" i="1"/>
  <c r="AF67" i="1"/>
  <c r="AF68" i="9" s="1"/>
  <c r="U199" i="1"/>
  <c r="Y199" i="1"/>
  <c r="AF188" i="1"/>
  <c r="AG67" i="1"/>
  <c r="AG68" i="9" s="1"/>
  <c r="T199" i="1"/>
  <c r="Y67" i="1"/>
  <c r="Y68" i="9" s="1"/>
  <c r="AA199" i="1"/>
  <c r="AD188" i="1"/>
  <c r="AI298" i="1"/>
  <c r="AD320" i="1"/>
  <c r="AD313" i="9" s="1"/>
  <c r="AG89" i="1"/>
  <c r="AG56" i="1"/>
  <c r="AG57" i="9" s="1"/>
  <c r="AA177" i="1"/>
  <c r="AA174" i="9" s="1"/>
  <c r="AF298" i="1"/>
  <c r="AF292" i="9" s="1"/>
  <c r="U276" i="1"/>
  <c r="U270" i="9" s="1"/>
  <c r="AE309" i="1"/>
  <c r="AM309" i="1" s="1"/>
  <c r="AN309" i="1" s="1"/>
  <c r="AB67" i="1"/>
  <c r="AB68" i="9" s="1"/>
  <c r="AD342" i="1"/>
  <c r="AG188" i="1"/>
  <c r="AG100" i="1"/>
  <c r="AG99" i="9" s="1"/>
  <c r="Z177" i="1"/>
  <c r="Z174" i="9" s="1"/>
  <c r="Z67" i="1"/>
  <c r="Z68" i="9" s="1"/>
  <c r="AF342" i="1"/>
  <c r="AD100" i="1"/>
  <c r="AD99" i="9" s="1"/>
  <c r="AE177" i="1"/>
  <c r="AE174" i="9" s="1"/>
  <c r="AA342" i="1"/>
  <c r="AD89" i="1"/>
  <c r="AJ342" i="1"/>
  <c r="AF177" i="1"/>
  <c r="AF174" i="9" s="1"/>
  <c r="AB177" i="1"/>
  <c r="AB174" i="9" s="1"/>
  <c r="AF232" i="1"/>
  <c r="AF226" i="9" s="1"/>
  <c r="AA67" i="1"/>
  <c r="AA68" i="9" s="1"/>
  <c r="AE100" i="1"/>
  <c r="AE99" i="9" s="1"/>
  <c r="AE78" i="1"/>
  <c r="AG232" i="1"/>
  <c r="AG226" i="9" s="1"/>
  <c r="AG221" i="1"/>
  <c r="AF100" i="1"/>
  <c r="AF99" i="9" s="1"/>
  <c r="F65" i="17" a="1"/>
  <c r="F65" i="17" s="1"/>
  <c r="AG342" i="1"/>
  <c r="AL331" i="1"/>
  <c r="AA276" i="1"/>
  <c r="AA270" i="9" s="1"/>
  <c r="AJ78" i="1"/>
  <c r="AM111" i="1"/>
  <c r="AN111" i="1" s="1"/>
  <c r="AK243" i="1"/>
  <c r="AG23" i="1"/>
  <c r="AG24" i="9" s="1"/>
  <c r="Z265" i="1"/>
  <c r="Z259" i="9" s="1"/>
  <c r="AB342" i="1"/>
  <c r="Y210" i="1"/>
  <c r="Y205" i="9" s="1"/>
  <c r="AE56" i="1"/>
  <c r="AE57" i="9" s="1"/>
  <c r="AD298" i="1"/>
  <c r="AD292" i="9" s="1"/>
  <c r="AK133" i="1"/>
  <c r="AL111" i="1"/>
  <c r="AG265" i="1"/>
  <c r="AG259" i="9" s="1"/>
  <c r="AB100" i="1"/>
  <c r="AB99" i="9" s="1"/>
  <c r="AE342" i="1"/>
  <c r="AJ12" i="1"/>
  <c r="AJ111" i="1"/>
  <c r="AE287" i="1"/>
  <c r="AE281" i="9" s="1"/>
  <c r="AB276" i="1"/>
  <c r="AB270" i="9" s="1"/>
  <c r="V188" i="1"/>
  <c r="AJ188" i="1" s="1"/>
  <c r="AE23" i="1"/>
  <c r="AE24" i="9" s="1"/>
  <c r="AA265" i="1"/>
  <c r="AA259" i="9" s="1"/>
  <c r="AE320" i="1"/>
  <c r="AE313" i="9" s="1"/>
  <c r="AJ298" i="1"/>
  <c r="Z210" i="1"/>
  <c r="Z205" i="9" s="1"/>
  <c r="AF56" i="1"/>
  <c r="AF57" i="9" s="1"/>
  <c r="T276" i="1"/>
  <c r="T270" i="9" s="1"/>
  <c r="Z100" i="1"/>
  <c r="Z99" i="9" s="1"/>
  <c r="AD23" i="1"/>
  <c r="AD24" i="9" s="1"/>
  <c r="AB265" i="1"/>
  <c r="AB259" i="9" s="1"/>
  <c r="AA210" i="1"/>
  <c r="AA205" i="9" s="1"/>
  <c r="AG210" i="1"/>
  <c r="AG205" i="9" s="1"/>
  <c r="AJ177" i="1"/>
  <c r="AL133" i="1"/>
  <c r="AA100" i="1"/>
  <c r="AA99" i="9" s="1"/>
  <c r="G65" i="17" a="1"/>
  <c r="G65" i="17" s="1"/>
  <c r="W100" i="1"/>
  <c r="W99" i="9" s="1"/>
  <c r="AB210" i="1"/>
  <c r="AB205" i="9" s="1"/>
  <c r="AI111" i="1"/>
  <c r="AD210" i="1"/>
  <c r="AD205" i="9" s="1"/>
  <c r="AE276" i="1"/>
  <c r="AE270" i="9" s="1"/>
  <c r="AI188" i="1"/>
  <c r="Z45" i="1"/>
  <c r="Z46" i="9" s="1"/>
  <c r="AM331" i="1"/>
  <c r="AN331" i="1" s="1"/>
  <c r="AK111" i="1"/>
  <c r="Z221" i="1"/>
  <c r="AJ331" i="1"/>
  <c r="AG320" i="1"/>
  <c r="AG313" i="9" s="1"/>
  <c r="T100" i="1"/>
  <c r="T99" i="9" s="1"/>
  <c r="AI265" i="1"/>
  <c r="AG177" i="1"/>
  <c r="AG174" i="9" s="1"/>
  <c r="AE210" i="1"/>
  <c r="AE205" i="9" s="1"/>
  <c r="AE221" i="1"/>
  <c r="AI177" i="1"/>
  <c r="AJ45" i="1"/>
  <c r="V100" i="1"/>
  <c r="V99" i="9" s="1"/>
  <c r="AI342" i="1"/>
  <c r="AJ210" i="1"/>
  <c r="AJ133" i="1"/>
  <c r="AL45" i="1"/>
  <c r="AE265" i="1"/>
  <c r="AE259" i="9" s="1"/>
  <c r="AK331" i="1"/>
  <c r="AI331" i="1"/>
  <c r="AL78" i="1"/>
  <c r="AL342" i="1"/>
  <c r="AI34" i="1"/>
  <c r="AI89" i="1"/>
  <c r="AM12" i="1"/>
  <c r="AI243" i="1"/>
  <c r="J247" i="1"/>
  <c r="J241" i="9" s="1"/>
  <c r="AJ56" i="1"/>
  <c r="AJ221" i="1"/>
  <c r="AL265" i="1"/>
  <c r="AI23" i="1"/>
  <c r="Y47" i="1"/>
  <c r="Y48" i="9" s="1"/>
  <c r="L295" i="1"/>
  <c r="L289" i="9" s="1"/>
  <c r="AI276" i="1"/>
  <c r="AL177" i="1"/>
  <c r="AJ232" i="1"/>
  <c r="AJ67" i="1"/>
  <c r="AI67" i="1"/>
  <c r="AI210" i="1"/>
  <c r="AL23" i="1"/>
  <c r="AL243" i="1"/>
  <c r="AL298" i="1"/>
  <c r="AL67" i="1"/>
  <c r="AJ89" i="1"/>
  <c r="AJ309" i="1"/>
  <c r="AJ34" i="1"/>
  <c r="AK34" i="1"/>
  <c r="Z47" i="1"/>
  <c r="Z48" i="9" s="1"/>
  <c r="AI232" i="1"/>
  <c r="AM287" i="1"/>
  <c r="AN287" i="1" s="1"/>
  <c r="AJ320" i="1"/>
  <c r="AI100" i="1"/>
  <c r="AJ243" i="1"/>
  <c r="AI320" i="1"/>
  <c r="AL56" i="1"/>
  <c r="AI133" i="1"/>
  <c r="AI78" i="1"/>
  <c r="AL287" i="1"/>
  <c r="AI221" i="1"/>
  <c r="AM34" i="1"/>
  <c r="AN34" i="1" s="1"/>
  <c r="AD177" i="1"/>
  <c r="AD174" i="9" s="1"/>
  <c r="AI56" i="1"/>
  <c r="AM89" i="1"/>
  <c r="AN89" i="1" s="1"/>
  <c r="AI309" i="1"/>
  <c r="AM133" i="1"/>
  <c r="AN133" i="1" s="1"/>
  <c r="AL12" i="1"/>
  <c r="AF265" i="1"/>
  <c r="AF259" i="9" s="1"/>
  <c r="AL232" i="1"/>
  <c r="AI199" i="1"/>
  <c r="AI45" i="1"/>
  <c r="AI287" i="1"/>
  <c r="AJ23" i="1"/>
  <c r="AL221" i="1"/>
  <c r="AL34" i="1"/>
  <c r="AJ287" i="1"/>
  <c r="AL320" i="1"/>
  <c r="AL89" i="1"/>
  <c r="AL309" i="1"/>
  <c r="AI12" i="1"/>
  <c r="AD265" i="1"/>
  <c r="AD259" i="9" s="1"/>
  <c r="AJ265" i="1"/>
  <c r="AK232" i="1" l="1"/>
  <c r="AM232" i="1"/>
  <c r="AN232" i="1" s="1"/>
  <c r="AK309" i="1"/>
  <c r="AN12" i="1"/>
  <c r="AJ276" i="1"/>
  <c r="AM78" i="1"/>
  <c r="AN78" i="1" s="1"/>
  <c r="AM342" i="1"/>
  <c r="AN342" i="1" s="1"/>
  <c r="AK287" i="1"/>
  <c r="AK199" i="1"/>
  <c r="AK188" i="1"/>
  <c r="AM199" i="1"/>
  <c r="AN199" i="1" s="1"/>
  <c r="AJ100" i="1"/>
  <c r="AK78" i="1"/>
  <c r="AJ199" i="1"/>
  <c r="AK100" i="1"/>
  <c r="AM243" i="1"/>
  <c r="AN243" i="1" s="1"/>
  <c r="AM298" i="1"/>
  <c r="AN298" i="1" s="1"/>
  <c r="AL188" i="1"/>
  <c r="AK320" i="1"/>
  <c r="AM45" i="1"/>
  <c r="AN45" i="1" s="1"/>
  <c r="AM320" i="1"/>
  <c r="AN320" i="1" s="1"/>
  <c r="AL276" i="1"/>
  <c r="AL199" i="1"/>
  <c r="AM221" i="1"/>
  <c r="AN221" i="1" s="1"/>
  <c r="AM56" i="1"/>
  <c r="AN56" i="1" s="1"/>
  <c r="AK89" i="1"/>
  <c r="AK221" i="1"/>
  <c r="AM210" i="1"/>
  <c r="AN210" i="1" s="1"/>
  <c r="AK67" i="1"/>
  <c r="AA47" i="1"/>
  <c r="AA48" i="9" s="1"/>
  <c r="AB47" i="1"/>
  <c r="AB48" i="9" s="1"/>
  <c r="AM67" i="1"/>
  <c r="AN67" i="1" s="1"/>
  <c r="AM276" i="1"/>
  <c r="AN276" i="1" s="1"/>
  <c r="AK23" i="1"/>
  <c r="AK298" i="1"/>
  <c r="AA295" i="1"/>
  <c r="AA289" i="9" s="1"/>
  <c r="AK56" i="1"/>
  <c r="AK342" i="1"/>
  <c r="Z295" i="1"/>
  <c r="Z289" i="9" s="1"/>
  <c r="AM188" i="1"/>
  <c r="AN188" i="1" s="1"/>
  <c r="AM100" i="1"/>
  <c r="AN100" i="1" s="1"/>
  <c r="AB295" i="1"/>
  <c r="AB289" i="9" s="1"/>
  <c r="AK276" i="1"/>
  <c r="AL100" i="1"/>
  <c r="AM177" i="1"/>
  <c r="AN177" i="1" s="1"/>
  <c r="AK45" i="1"/>
  <c r="Y295" i="1"/>
  <c r="Y289" i="9" s="1"/>
  <c r="AK210" i="1"/>
  <c r="K247" i="1"/>
  <c r="K241" i="9" s="1"/>
  <c r="AM23" i="1"/>
  <c r="AN23" i="1" s="1"/>
  <c r="Y69" i="1"/>
  <c r="Z69" i="1"/>
  <c r="AB69" i="1"/>
  <c r="AA69" i="1"/>
  <c r="G69" i="1"/>
  <c r="H69" i="1"/>
  <c r="E69" i="1"/>
  <c r="F69" i="1"/>
  <c r="D65" i="17" a="1"/>
  <c r="D65" i="17" s="1"/>
  <c r="G295" i="1"/>
  <c r="G289" i="9" s="1"/>
  <c r="F295" i="1"/>
  <c r="F289" i="9" s="1"/>
  <c r="H295" i="1"/>
  <c r="H289" i="9" s="1"/>
  <c r="E295" i="1"/>
  <c r="E289" i="9" s="1"/>
  <c r="Z303" i="1"/>
  <c r="Y303" i="1"/>
  <c r="AA303" i="1"/>
  <c r="AB303" i="1"/>
  <c r="F71" i="1"/>
  <c r="G71" i="1"/>
  <c r="E71" i="1"/>
  <c r="H71" i="1"/>
  <c r="O71" i="1"/>
  <c r="R71" i="1"/>
  <c r="Q71" i="1"/>
  <c r="P71" i="1"/>
  <c r="AG47" i="1"/>
  <c r="AG48" i="9" s="1"/>
  <c r="AE47" i="1"/>
  <c r="AE48" i="9" s="1"/>
  <c r="AD47" i="1"/>
  <c r="AD48" i="9" s="1"/>
  <c r="AF47" i="1"/>
  <c r="AF48" i="9" s="1"/>
  <c r="K295" i="1"/>
  <c r="K289" i="9" s="1"/>
  <c r="AK177" i="1"/>
  <c r="AE247" i="1"/>
  <c r="AE241" i="9" s="1"/>
  <c r="AD247" i="1"/>
  <c r="AD241" i="9" s="1"/>
  <c r="AG247" i="1"/>
  <c r="AG241" i="9" s="1"/>
  <c r="AF247" i="1"/>
  <c r="AF241" i="9" s="1"/>
  <c r="AE69" i="1"/>
  <c r="AF69" i="1"/>
  <c r="AD69" i="1"/>
  <c r="AG69" i="1"/>
  <c r="U303" i="1"/>
  <c r="V303" i="1"/>
  <c r="W303" i="1"/>
  <c r="T303" i="1"/>
  <c r="U295" i="1"/>
  <c r="U289" i="9" s="1"/>
  <c r="V295" i="1"/>
  <c r="V289" i="9" s="1"/>
  <c r="T295" i="1"/>
  <c r="T289" i="9" s="1"/>
  <c r="W295" i="1"/>
  <c r="W289" i="9" s="1"/>
  <c r="K36" i="1"/>
  <c r="K37" i="9" s="1"/>
  <c r="L36" i="1"/>
  <c r="L37" i="9" s="1"/>
  <c r="J36" i="1"/>
  <c r="J37" i="9" s="1"/>
  <c r="M36" i="1"/>
  <c r="M37" i="9" s="1"/>
  <c r="L247" i="1"/>
  <c r="L241" i="9" s="1"/>
  <c r="AK265" i="1"/>
  <c r="L159" i="1"/>
  <c r="L156" i="9" s="1"/>
  <c r="M159" i="1"/>
  <c r="M156" i="9" s="1"/>
  <c r="J159" i="1"/>
  <c r="J156" i="9" s="1"/>
  <c r="K159" i="1"/>
  <c r="K156" i="9" s="1"/>
  <c r="M69" i="1"/>
  <c r="L69" i="1"/>
  <c r="K69" i="1"/>
  <c r="J69" i="1"/>
  <c r="AF295" i="1"/>
  <c r="AF289" i="9" s="1"/>
  <c r="AE295" i="1"/>
  <c r="AE289" i="9" s="1"/>
  <c r="AG295" i="1"/>
  <c r="AG289" i="9" s="1"/>
  <c r="AD295" i="1"/>
  <c r="AD289" i="9" s="1"/>
  <c r="T47" i="1"/>
  <c r="T48" i="9" s="1"/>
  <c r="W47" i="1"/>
  <c r="W48" i="9" s="1"/>
  <c r="V47" i="1"/>
  <c r="V48" i="9" s="1"/>
  <c r="U47" i="1"/>
  <c r="U48" i="9" s="1"/>
  <c r="Q36" i="1"/>
  <c r="Q37" i="9" s="1"/>
  <c r="P36" i="1"/>
  <c r="P37" i="9" s="1"/>
  <c r="O36" i="1"/>
  <c r="O37" i="9" s="1"/>
  <c r="R36" i="1"/>
  <c r="R37" i="9" s="1"/>
  <c r="H159" i="1"/>
  <c r="H156" i="9" s="1"/>
  <c r="G159" i="1"/>
  <c r="G156" i="9" s="1"/>
  <c r="F159" i="1"/>
  <c r="F156" i="9" s="1"/>
  <c r="E159" i="1"/>
  <c r="E156" i="9" s="1"/>
  <c r="E65" i="17" a="1"/>
  <c r="E65" i="17" s="1"/>
  <c r="R295" i="1"/>
  <c r="R289" i="9" s="1"/>
  <c r="O295" i="1"/>
  <c r="O289" i="9" s="1"/>
  <c r="P295" i="1"/>
  <c r="P289" i="9" s="1"/>
  <c r="Q295" i="1"/>
  <c r="Q289" i="9" s="1"/>
  <c r="AF36" i="1"/>
  <c r="AF37" i="9" s="1"/>
  <c r="AG36" i="1"/>
  <c r="AG37" i="9" s="1"/>
  <c r="AE36" i="1"/>
  <c r="AE37" i="9" s="1"/>
  <c r="AD36" i="1"/>
  <c r="AD37" i="9" s="1"/>
  <c r="M247" i="1"/>
  <c r="M241" i="9" s="1"/>
  <c r="J295" i="1"/>
  <c r="J289" i="9" s="1"/>
  <c r="V36" i="1"/>
  <c r="V37" i="9" s="1"/>
  <c r="U36" i="1"/>
  <c r="U37" i="9" s="1"/>
  <c r="T36" i="1"/>
  <c r="T37" i="9" s="1"/>
  <c r="W36" i="1"/>
  <c r="W37" i="9" s="1"/>
  <c r="V159" i="1"/>
  <c r="V156" i="9" s="1"/>
  <c r="T159" i="1"/>
  <c r="T156" i="9" s="1"/>
  <c r="W159" i="1"/>
  <c r="W156" i="9" s="1"/>
  <c r="U159" i="1"/>
  <c r="U156" i="9" s="1"/>
  <c r="Z159" i="1"/>
  <c r="Z156" i="9" s="1"/>
  <c r="Y159" i="1"/>
  <c r="Y156" i="9" s="1"/>
  <c r="AB159" i="1"/>
  <c r="AB156" i="9" s="1"/>
  <c r="AA159" i="1"/>
  <c r="AA156" i="9" s="1"/>
  <c r="AA36" i="1"/>
  <c r="AA37" i="9" s="1"/>
  <c r="AB36" i="1"/>
  <c r="AB37" i="9" s="1"/>
  <c r="Z36" i="1"/>
  <c r="Z37" i="9" s="1"/>
  <c r="Y36" i="1"/>
  <c r="Y37" i="9" s="1"/>
  <c r="M295" i="1"/>
  <c r="M289" i="9" s="1"/>
  <c r="Q159" i="1"/>
  <c r="Q156" i="9" s="1"/>
  <c r="P159" i="1"/>
  <c r="P156" i="9" s="1"/>
  <c r="O159" i="1"/>
  <c r="O156" i="9" s="1"/>
  <c r="R159" i="1"/>
  <c r="R156" i="9" s="1"/>
  <c r="J303" i="1"/>
  <c r="K303" i="1"/>
  <c r="L303" i="1"/>
  <c r="M303" i="1"/>
  <c r="H247" i="1"/>
  <c r="H241" i="9" s="1"/>
  <c r="E247" i="1"/>
  <c r="E241" i="9" s="1"/>
  <c r="F247" i="1"/>
  <c r="F241" i="9" s="1"/>
  <c r="G247" i="1"/>
  <c r="G241" i="9" s="1"/>
  <c r="AB247" i="1"/>
  <c r="AB241" i="9" s="1"/>
  <c r="Y247" i="1"/>
  <c r="Y241" i="9" s="1"/>
  <c r="Z247" i="1"/>
  <c r="Z241" i="9" s="1"/>
  <c r="AA247" i="1"/>
  <c r="AA241" i="9" s="1"/>
  <c r="AE303" i="1"/>
  <c r="AD303" i="1"/>
  <c r="AG303" i="1"/>
  <c r="AF303" i="1"/>
  <c r="M71" i="1"/>
  <c r="L71" i="1"/>
  <c r="K71" i="1"/>
  <c r="J71" i="1"/>
  <c r="H303" i="1"/>
  <c r="F303" i="1"/>
  <c r="G303" i="1"/>
  <c r="E303" i="1"/>
  <c r="L47" i="1"/>
  <c r="L48" i="9" s="1"/>
  <c r="K47" i="1"/>
  <c r="K48" i="9" s="1"/>
  <c r="M47" i="1"/>
  <c r="M48" i="9" s="1"/>
  <c r="J47" i="1"/>
  <c r="J48" i="9" s="1"/>
  <c r="U247" i="1"/>
  <c r="U241" i="9" s="1"/>
  <c r="V247" i="1"/>
  <c r="V241" i="9" s="1"/>
  <c r="W247" i="1"/>
  <c r="W241" i="9" s="1"/>
  <c r="T247" i="1"/>
  <c r="T241" i="9" s="1"/>
  <c r="AM265" i="1"/>
  <c r="AN265" i="1" s="1"/>
  <c r="R47" i="1"/>
  <c r="R48" i="9" s="1"/>
  <c r="O47" i="1"/>
  <c r="O48" i="9" s="1"/>
  <c r="Q47" i="1"/>
  <c r="Q48" i="9" s="1"/>
  <c r="P47" i="1"/>
  <c r="P48" i="9" s="1"/>
  <c r="E36" i="1"/>
  <c r="E37" i="9" s="1"/>
  <c r="G36" i="1"/>
  <c r="G37" i="9" s="1"/>
  <c r="H36" i="1"/>
  <c r="H37" i="9" s="1"/>
  <c r="F36" i="1"/>
  <c r="F37" i="9" s="1"/>
  <c r="AG159" i="1"/>
  <c r="AG156" i="9" s="1"/>
  <c r="AF159" i="1"/>
  <c r="AF156" i="9" s="1"/>
  <c r="AE159" i="1"/>
  <c r="AE156" i="9" s="1"/>
  <c r="AD159" i="1"/>
  <c r="AD156" i="9" s="1"/>
  <c r="AD71" i="1"/>
  <c r="AG71" i="1"/>
  <c r="AE71" i="1"/>
  <c r="AF71" i="1"/>
  <c r="G47" i="1"/>
  <c r="G48" i="9" s="1"/>
  <c r="F47" i="1"/>
  <c r="F48" i="9" s="1"/>
  <c r="E47" i="1"/>
  <c r="E48" i="9" s="1"/>
  <c r="H47" i="1"/>
  <c r="H48" i="9" s="1"/>
  <c r="Q247" i="1"/>
  <c r="Q241" i="9" s="1"/>
  <c r="O247" i="1"/>
  <c r="O241" i="9" s="1"/>
  <c r="R247" i="1"/>
  <c r="R241" i="9" s="1"/>
  <c r="P247" i="1"/>
  <c r="P241" i="9" s="1"/>
  <c r="AA71" i="1"/>
  <c r="Y71" i="1"/>
  <c r="Z71" i="1"/>
  <c r="AB71" i="1"/>
  <c r="P303" i="1"/>
  <c r="R303" i="1"/>
  <c r="O303" i="1"/>
  <c r="Q303" i="1"/>
  <c r="U71" i="1"/>
  <c r="T71" i="1"/>
  <c r="V71" i="1"/>
  <c r="W71" i="1"/>
  <c r="V69" i="1"/>
  <c r="T69" i="1"/>
  <c r="W69" i="1"/>
  <c r="U69" i="1"/>
  <c r="O69" i="1"/>
  <c r="R69" i="1"/>
  <c r="P69" i="1"/>
  <c r="Q69" i="1"/>
  <c r="G68" i="17" a="1"/>
  <c r="G68" i="17" s="1"/>
  <c r="G30" i="17" a="1"/>
  <c r="G30" i="17" s="1"/>
  <c r="G30" i="5" a="1"/>
  <c r="G30" i="5" s="1"/>
  <c r="G65" i="5" a="1"/>
  <c r="G65" i="5" s="1"/>
  <c r="AI295" i="1" l="1"/>
  <c r="AJ295" i="1"/>
  <c r="AK159" i="1"/>
  <c r="AM36" i="1"/>
  <c r="AN36" i="1" s="1"/>
  <c r="AK295" i="1"/>
  <c r="AK47" i="1"/>
  <c r="AL295" i="1"/>
  <c r="AJ69" i="1"/>
  <c r="AK71" i="1"/>
  <c r="AJ71" i="1"/>
  <c r="AJ303" i="1"/>
  <c r="AK69" i="1"/>
  <c r="AK247" i="1"/>
  <c r="Z294" i="1"/>
  <c r="Z288" i="9" s="1"/>
  <c r="AM303" i="1"/>
  <c r="AN303" i="1" s="1"/>
  <c r="AL69" i="1"/>
  <c r="AL71" i="1"/>
  <c r="AM69" i="1"/>
  <c r="AN69" i="1" s="1"/>
  <c r="R84" i="1"/>
  <c r="Q84" i="1"/>
  <c r="P84" i="1"/>
  <c r="O84" i="1"/>
  <c r="F17" i="12" a="1"/>
  <c r="F17" i="12" s="1"/>
  <c r="Y149" i="1"/>
  <c r="Y146" i="9" s="1"/>
  <c r="AB149" i="1"/>
  <c r="AB146" i="9" s="1"/>
  <c r="Z149" i="1"/>
  <c r="Z146" i="9" s="1"/>
  <c r="AA149" i="1"/>
  <c r="AA146" i="9" s="1"/>
  <c r="F17" i="18" a="1"/>
  <c r="F17" i="18" s="1"/>
  <c r="R17" i="18" s="1"/>
  <c r="M58" i="1"/>
  <c r="M59" i="9" s="1"/>
  <c r="L58" i="1"/>
  <c r="L59" i="9" s="1"/>
  <c r="J58" i="1"/>
  <c r="J59" i="9" s="1"/>
  <c r="K58" i="1"/>
  <c r="K59" i="9" s="1"/>
  <c r="E17" i="18" a="1"/>
  <c r="E17" i="18" s="1"/>
  <c r="Q17" i="18" s="1"/>
  <c r="E17" i="12" a="1"/>
  <c r="E17" i="12" s="1"/>
  <c r="R149" i="1"/>
  <c r="R146" i="9" s="1"/>
  <c r="O149" i="1"/>
  <c r="O146" i="9" s="1"/>
  <c r="P149" i="1"/>
  <c r="P146" i="9" s="1"/>
  <c r="Q149" i="1"/>
  <c r="Q146" i="9" s="1"/>
  <c r="E38" i="1"/>
  <c r="E39" i="9" s="1"/>
  <c r="F38" i="1"/>
  <c r="F39" i="9" s="1"/>
  <c r="H38" i="1"/>
  <c r="H39" i="9" s="1"/>
  <c r="G38" i="1"/>
  <c r="G39" i="9" s="1"/>
  <c r="AB58" i="1"/>
  <c r="AB59" i="9" s="1"/>
  <c r="Z58" i="1"/>
  <c r="Z59" i="9" s="1"/>
  <c r="Y58" i="1"/>
  <c r="Y59" i="9" s="1"/>
  <c r="AA58" i="1"/>
  <c r="AA59" i="9" s="1"/>
  <c r="Y49" i="1"/>
  <c r="Y50" i="9" s="1"/>
  <c r="Z49" i="1"/>
  <c r="Z50" i="9" s="1"/>
  <c r="AB49" i="1"/>
  <c r="AB50" i="9" s="1"/>
  <c r="AA49" i="1"/>
  <c r="AA50" i="9" s="1"/>
  <c r="H58" i="1"/>
  <c r="H59" i="9" s="1"/>
  <c r="F58" i="1"/>
  <c r="F59" i="9" s="1"/>
  <c r="G58" i="1"/>
  <c r="G59" i="9" s="1"/>
  <c r="E58" i="1"/>
  <c r="E59" i="9" s="1"/>
  <c r="Z93" i="1"/>
  <c r="Z92" i="9" s="1"/>
  <c r="Y93" i="1"/>
  <c r="Y92" i="9" s="1"/>
  <c r="AA93" i="1"/>
  <c r="AA92" i="9" s="1"/>
  <c r="AB93" i="1"/>
  <c r="AB92" i="9" s="1"/>
  <c r="G93" i="1"/>
  <c r="G92" i="9" s="1"/>
  <c r="H93" i="1"/>
  <c r="H92" i="9" s="1"/>
  <c r="E93" i="1"/>
  <c r="E92" i="9" s="1"/>
  <c r="F93" i="1"/>
  <c r="F92" i="9" s="1"/>
  <c r="AA137" i="1"/>
  <c r="Y137" i="1"/>
  <c r="AB137" i="1"/>
  <c r="Z137" i="1"/>
  <c r="AD128" i="1"/>
  <c r="AD126" i="9" s="1"/>
  <c r="AE128" i="1"/>
  <c r="AE126" i="9" s="1"/>
  <c r="AF128" i="1"/>
  <c r="AF126" i="9" s="1"/>
  <c r="AG128" i="1"/>
  <c r="AG126" i="9" s="1"/>
  <c r="D52" i="5" a="1"/>
  <c r="D52" i="5" s="1"/>
  <c r="AD155" i="1"/>
  <c r="AE155" i="1"/>
  <c r="AG155" i="1"/>
  <c r="AF155" i="1"/>
  <c r="T160" i="1"/>
  <c r="T157" i="9" s="1"/>
  <c r="V160" i="1"/>
  <c r="V157" i="9" s="1"/>
  <c r="W160" i="1"/>
  <c r="W157" i="9" s="1"/>
  <c r="U160" i="1"/>
  <c r="U157" i="9" s="1"/>
  <c r="F149" i="1"/>
  <c r="F146" i="9" s="1"/>
  <c r="E149" i="1"/>
  <c r="E146" i="9" s="1"/>
  <c r="G149" i="1"/>
  <c r="G146" i="9" s="1"/>
  <c r="D17" i="18" a="1"/>
  <c r="D17" i="18" s="1"/>
  <c r="P17" i="18" s="1"/>
  <c r="D17" i="12" a="1"/>
  <c r="D17" i="12" s="1"/>
  <c r="H149" i="1"/>
  <c r="H146" i="9" s="1"/>
  <c r="Q204" i="1"/>
  <c r="Q199" i="9" s="1"/>
  <c r="R204" i="1"/>
  <c r="R199" i="9" s="1"/>
  <c r="P204" i="1"/>
  <c r="P199" i="9" s="1"/>
  <c r="O204" i="1"/>
  <c r="O199" i="9" s="1"/>
  <c r="E22" i="18" a="1"/>
  <c r="E22" i="18" s="1"/>
  <c r="Q22" i="18" s="1"/>
  <c r="E22" i="12" a="1"/>
  <c r="E22" i="12" s="1"/>
  <c r="K193" i="1"/>
  <c r="M193" i="1"/>
  <c r="L193" i="1"/>
  <c r="J193" i="1"/>
  <c r="R203" i="1"/>
  <c r="R198" i="9" s="1"/>
  <c r="Q203" i="1"/>
  <c r="Q198" i="9" s="1"/>
  <c r="P203" i="1"/>
  <c r="P198" i="9" s="1"/>
  <c r="O203" i="1"/>
  <c r="O198" i="9" s="1"/>
  <c r="Z204" i="1"/>
  <c r="Z199" i="9" s="1"/>
  <c r="Y204" i="1"/>
  <c r="Y199" i="9" s="1"/>
  <c r="AB204" i="1"/>
  <c r="AB199" i="9" s="1"/>
  <c r="AA204" i="1"/>
  <c r="AA199" i="9" s="1"/>
  <c r="F22" i="18" a="1"/>
  <c r="F22" i="18" s="1"/>
  <c r="R22" i="18" s="1"/>
  <c r="F22" i="12" a="1"/>
  <c r="F22" i="12" s="1"/>
  <c r="Y193" i="1"/>
  <c r="AA193" i="1"/>
  <c r="Z193" i="1"/>
  <c r="AB193" i="1"/>
  <c r="D24" i="18" a="1"/>
  <c r="D24" i="18" s="1"/>
  <c r="P24" i="18" s="1"/>
  <c r="D24" i="12" a="1"/>
  <c r="D24" i="12" s="1"/>
  <c r="H226" i="1"/>
  <c r="H220" i="9" s="1"/>
  <c r="G226" i="1"/>
  <c r="G220" i="9" s="1"/>
  <c r="E226" i="1"/>
  <c r="E220" i="9" s="1"/>
  <c r="F226" i="1"/>
  <c r="F220" i="9" s="1"/>
  <c r="M240" i="1"/>
  <c r="M234" i="9" s="1"/>
  <c r="L240" i="1"/>
  <c r="L234" i="9" s="1"/>
  <c r="K240" i="1"/>
  <c r="K234" i="9" s="1"/>
  <c r="J240" i="1"/>
  <c r="J234" i="9" s="1"/>
  <c r="D61" i="5" a="1"/>
  <c r="D61" i="5" s="1"/>
  <c r="H249" i="1"/>
  <c r="H243" i="9" s="1"/>
  <c r="F249" i="1"/>
  <c r="F243" i="9" s="1"/>
  <c r="G249" i="1"/>
  <c r="G243" i="9" s="1"/>
  <c r="E249" i="1"/>
  <c r="E243" i="9" s="1"/>
  <c r="W254" i="1"/>
  <c r="W248" i="9" s="1"/>
  <c r="V254" i="1"/>
  <c r="V248" i="9" s="1"/>
  <c r="U254" i="1"/>
  <c r="U248" i="9" s="1"/>
  <c r="T254" i="1"/>
  <c r="T248" i="9" s="1"/>
  <c r="G258" i="1"/>
  <c r="G252" i="9" s="1"/>
  <c r="E258" i="1"/>
  <c r="E252" i="9" s="1"/>
  <c r="F258" i="1"/>
  <c r="F252" i="9" s="1"/>
  <c r="H258" i="1"/>
  <c r="H252" i="9" s="1"/>
  <c r="U294" i="1"/>
  <c r="U288" i="9" s="1"/>
  <c r="T294" i="1"/>
  <c r="T288" i="9" s="1"/>
  <c r="F280" i="1"/>
  <c r="F274" i="9" s="1"/>
  <c r="G280" i="1"/>
  <c r="G274" i="9" s="1"/>
  <c r="E280" i="1"/>
  <c r="E274" i="9" s="1"/>
  <c r="H280" i="1"/>
  <c r="H274" i="9" s="1"/>
  <c r="Y294" i="1"/>
  <c r="Y288" i="9" s="1"/>
  <c r="AA294" i="1"/>
  <c r="AA288" i="9" s="1"/>
  <c r="P280" i="1"/>
  <c r="P274" i="9" s="1"/>
  <c r="O280" i="1"/>
  <c r="O274" i="9" s="1"/>
  <c r="R280" i="1"/>
  <c r="R274" i="9" s="1"/>
  <c r="Q280" i="1"/>
  <c r="Q274" i="9" s="1"/>
  <c r="W280" i="1"/>
  <c r="W274" i="9" s="1"/>
  <c r="U280" i="1"/>
  <c r="U274" i="9" s="1"/>
  <c r="T280" i="1"/>
  <c r="T274" i="9" s="1"/>
  <c r="V280" i="1"/>
  <c r="V274" i="9" s="1"/>
  <c r="T316" i="1"/>
  <c r="T309" i="9" s="1"/>
  <c r="V316" i="1"/>
  <c r="V309" i="9" s="1"/>
  <c r="U316" i="1"/>
  <c r="U309" i="9" s="1"/>
  <c r="W316" i="1"/>
  <c r="W309" i="9" s="1"/>
  <c r="E68" i="17" a="1"/>
  <c r="E68" i="17" s="1"/>
  <c r="Q328" i="1"/>
  <c r="Q321" i="9" s="1"/>
  <c r="O328" i="1"/>
  <c r="O321" i="9" s="1"/>
  <c r="R328" i="1"/>
  <c r="R321" i="9" s="1"/>
  <c r="P328" i="1"/>
  <c r="P321" i="9" s="1"/>
  <c r="K173" i="1"/>
  <c r="K170" i="9" s="1"/>
  <c r="L173" i="1"/>
  <c r="L170" i="9" s="1"/>
  <c r="M173" i="1"/>
  <c r="M170" i="9" s="1"/>
  <c r="J173" i="1"/>
  <c r="J170" i="9" s="1"/>
  <c r="U218" i="1"/>
  <c r="T218" i="1"/>
  <c r="V218" i="1"/>
  <c r="W218" i="1"/>
  <c r="AB218" i="1"/>
  <c r="Z218" i="1"/>
  <c r="Y218" i="1"/>
  <c r="AA218" i="1"/>
  <c r="AE218" i="1"/>
  <c r="AD218" i="1"/>
  <c r="AG218" i="1"/>
  <c r="AF218" i="1"/>
  <c r="H218" i="1"/>
  <c r="E218" i="1"/>
  <c r="G218" i="1"/>
  <c r="F218" i="1"/>
  <c r="Q91" i="1"/>
  <c r="Q90" i="9" s="1"/>
  <c r="O91" i="1"/>
  <c r="O90" i="9" s="1"/>
  <c r="R91" i="1"/>
  <c r="R90" i="9" s="1"/>
  <c r="P91" i="1"/>
  <c r="P90" i="9" s="1"/>
  <c r="Y91" i="1"/>
  <c r="Y90" i="9" s="1"/>
  <c r="AB91" i="1"/>
  <c r="AB90" i="9" s="1"/>
  <c r="AA91" i="1"/>
  <c r="AA90" i="9" s="1"/>
  <c r="Z91" i="1"/>
  <c r="Z90" i="9" s="1"/>
  <c r="V127" i="1"/>
  <c r="V125" i="9" s="1"/>
  <c r="U127" i="1"/>
  <c r="U125" i="9" s="1"/>
  <c r="T127" i="1"/>
  <c r="T125" i="9" s="1"/>
  <c r="W127" i="1"/>
  <c r="W125" i="9" s="1"/>
  <c r="Y291" i="1"/>
  <c r="Y285" i="9" s="1"/>
  <c r="Z291" i="1"/>
  <c r="Z285" i="9" s="1"/>
  <c r="AB291" i="1"/>
  <c r="AB285" i="9" s="1"/>
  <c r="AA291" i="1"/>
  <c r="AA285" i="9" s="1"/>
  <c r="K281" i="1"/>
  <c r="K275" i="9" s="1"/>
  <c r="L281" i="1"/>
  <c r="L275" i="9" s="1"/>
  <c r="M281" i="1"/>
  <c r="M275" i="9" s="1"/>
  <c r="J281" i="1"/>
  <c r="J275" i="9" s="1"/>
  <c r="P88" i="1"/>
  <c r="O88" i="1"/>
  <c r="R88" i="1"/>
  <c r="Q88" i="1"/>
  <c r="W88" i="1"/>
  <c r="U88" i="1"/>
  <c r="T88" i="1"/>
  <c r="V88" i="1"/>
  <c r="K113" i="1"/>
  <c r="L113" i="1"/>
  <c r="J113" i="1"/>
  <c r="M113" i="1"/>
  <c r="F300" i="1"/>
  <c r="H300" i="1"/>
  <c r="E300" i="1"/>
  <c r="G300" i="1"/>
  <c r="Y300" i="1"/>
  <c r="AA300" i="1"/>
  <c r="Z300" i="1"/>
  <c r="AB300" i="1"/>
  <c r="Q192" i="1"/>
  <c r="O192" i="1"/>
  <c r="P192" i="1"/>
  <c r="R192" i="1"/>
  <c r="Z192" i="1"/>
  <c r="AA192" i="1"/>
  <c r="AB192" i="1"/>
  <c r="Y192" i="1"/>
  <c r="AG192" i="1"/>
  <c r="AE192" i="1"/>
  <c r="AF192" i="1"/>
  <c r="AD192" i="1"/>
  <c r="L68" i="17" a="1"/>
  <c r="L68" i="17" s="1"/>
  <c r="AI47" i="1"/>
  <c r="AI36" i="1"/>
  <c r="AJ47" i="1"/>
  <c r="AM247" i="1"/>
  <c r="AN247" i="1" s="1"/>
  <c r="AM159" i="1"/>
  <c r="AN159" i="1" s="1"/>
  <c r="AM71" i="1"/>
  <c r="AN71" i="1" s="1"/>
  <c r="Q81" i="1"/>
  <c r="R81" i="1"/>
  <c r="P81" i="1"/>
  <c r="O81" i="1"/>
  <c r="AG160" i="1"/>
  <c r="AG157" i="9" s="1"/>
  <c r="AD160" i="1"/>
  <c r="AD157" i="9" s="1"/>
  <c r="AF160" i="1"/>
  <c r="AF157" i="9" s="1"/>
  <c r="AE160" i="1"/>
  <c r="AE157" i="9" s="1"/>
  <c r="AB84" i="1"/>
  <c r="AA84" i="1"/>
  <c r="Y84" i="1"/>
  <c r="Z84" i="1"/>
  <c r="AE203" i="1"/>
  <c r="AE198" i="9" s="1"/>
  <c r="AG203" i="1"/>
  <c r="AG198" i="9" s="1"/>
  <c r="AF203" i="1"/>
  <c r="AF198" i="9" s="1"/>
  <c r="AD203" i="1"/>
  <c r="AD198" i="9" s="1"/>
  <c r="E214" i="1"/>
  <c r="F214" i="1"/>
  <c r="H214" i="1"/>
  <c r="G214" i="1"/>
  <c r="AB38" i="1"/>
  <c r="AB39" i="9" s="1"/>
  <c r="Z38" i="1"/>
  <c r="Z39" i="9" s="1"/>
  <c r="Y38" i="1"/>
  <c r="Y39" i="9" s="1"/>
  <c r="AA38" i="1"/>
  <c r="AA39" i="9" s="1"/>
  <c r="G14" i="16" a="1"/>
  <c r="G14" i="16" s="1"/>
  <c r="G14" i="6" a="1"/>
  <c r="G14" i="6" s="1"/>
  <c r="N14" i="6" s="1"/>
  <c r="AD106" i="1"/>
  <c r="AD105" i="9" s="1"/>
  <c r="AE106" i="1"/>
  <c r="AE105" i="9" s="1"/>
  <c r="AF106" i="1"/>
  <c r="AF105" i="9" s="1"/>
  <c r="AG106" i="1"/>
  <c r="AG105" i="9" s="1"/>
  <c r="T103" i="1"/>
  <c r="T102" i="9" s="1"/>
  <c r="V103" i="1"/>
  <c r="V102" i="9" s="1"/>
  <c r="W103" i="1"/>
  <c r="W102" i="9" s="1"/>
  <c r="U103" i="1"/>
  <c r="U102" i="9" s="1"/>
  <c r="G51" i="5" a="1"/>
  <c r="G51" i="5" s="1"/>
  <c r="O148" i="1"/>
  <c r="O145" i="9" s="1"/>
  <c r="R148" i="1"/>
  <c r="R145" i="9" s="1"/>
  <c r="P148" i="1"/>
  <c r="P145" i="9" s="1"/>
  <c r="Q148" i="1"/>
  <c r="Q145" i="9" s="1"/>
  <c r="R155" i="1"/>
  <c r="Q155" i="1"/>
  <c r="O155" i="1"/>
  <c r="P155" i="1"/>
  <c r="M183" i="1"/>
  <c r="K183" i="1"/>
  <c r="L183" i="1"/>
  <c r="J183" i="1"/>
  <c r="E148" i="1"/>
  <c r="E145" i="9" s="1"/>
  <c r="H148" i="1"/>
  <c r="H145" i="9" s="1"/>
  <c r="F148" i="1"/>
  <c r="F145" i="9" s="1"/>
  <c r="G148" i="1"/>
  <c r="G145" i="9" s="1"/>
  <c r="G155" i="1"/>
  <c r="E155" i="1"/>
  <c r="F155" i="1"/>
  <c r="H155" i="1"/>
  <c r="L204" i="1"/>
  <c r="L199" i="9" s="1"/>
  <c r="M204" i="1"/>
  <c r="M199" i="9" s="1"/>
  <c r="J204" i="1"/>
  <c r="J199" i="9" s="1"/>
  <c r="K204" i="1"/>
  <c r="K199" i="9" s="1"/>
  <c r="E24" i="18" a="1"/>
  <c r="E24" i="18" s="1"/>
  <c r="Q24" i="18" s="1"/>
  <c r="E24" i="12" a="1"/>
  <c r="E24" i="12" s="1"/>
  <c r="O226" i="1"/>
  <c r="O220" i="9" s="1"/>
  <c r="Q226" i="1"/>
  <c r="Q220" i="9" s="1"/>
  <c r="P226" i="1"/>
  <c r="P220" i="9" s="1"/>
  <c r="R226" i="1"/>
  <c r="R220" i="9" s="1"/>
  <c r="G215" i="1"/>
  <c r="E215" i="1"/>
  <c r="F215" i="1"/>
  <c r="H215" i="1"/>
  <c r="AG238" i="1"/>
  <c r="AG232" i="9" s="1"/>
  <c r="AE238" i="1"/>
  <c r="AE232" i="9" s="1"/>
  <c r="AD238" i="1"/>
  <c r="AD232" i="9" s="1"/>
  <c r="AF238" i="1"/>
  <c r="AF232" i="9" s="1"/>
  <c r="F61" i="5" a="1"/>
  <c r="F61" i="5" s="1"/>
  <c r="AB249" i="1"/>
  <c r="AB243" i="9" s="1"/>
  <c r="Y249" i="1"/>
  <c r="Y243" i="9" s="1"/>
  <c r="AA249" i="1"/>
  <c r="AA243" i="9" s="1"/>
  <c r="Z249" i="1"/>
  <c r="Z243" i="9" s="1"/>
  <c r="AE254" i="1"/>
  <c r="AE248" i="9" s="1"/>
  <c r="AF254" i="1"/>
  <c r="AF248" i="9" s="1"/>
  <c r="AG254" i="1"/>
  <c r="AG248" i="9" s="1"/>
  <c r="AD254" i="1"/>
  <c r="AD248" i="9" s="1"/>
  <c r="H254" i="1"/>
  <c r="H248" i="9" s="1"/>
  <c r="G254" i="1"/>
  <c r="G248" i="9" s="1"/>
  <c r="F254" i="1"/>
  <c r="F248" i="9" s="1"/>
  <c r="E254" i="1"/>
  <c r="E248" i="9" s="1"/>
  <c r="E26" i="18" a="1"/>
  <c r="E26" i="18" s="1"/>
  <c r="Q26" i="18" s="1"/>
  <c r="Q248" i="1"/>
  <c r="Q242" i="9" s="1"/>
  <c r="P248" i="1"/>
  <c r="P242" i="9" s="1"/>
  <c r="E26" i="12" a="1"/>
  <c r="E26" i="12" s="1"/>
  <c r="O248" i="1"/>
  <c r="O242" i="9" s="1"/>
  <c r="R248" i="1"/>
  <c r="R242" i="9" s="1"/>
  <c r="Z261" i="1"/>
  <c r="Z255" i="9" s="1"/>
  <c r="Y261" i="1"/>
  <c r="Y255" i="9" s="1"/>
  <c r="AA261" i="1"/>
  <c r="AA255" i="9" s="1"/>
  <c r="AB261" i="1"/>
  <c r="AB255" i="9" s="1"/>
  <c r="F27" i="5" a="1"/>
  <c r="F27" i="5" s="1"/>
  <c r="G67" i="17" a="1"/>
  <c r="G67" i="17" s="1"/>
  <c r="H314" i="1"/>
  <c r="H307" i="9" s="1"/>
  <c r="D32" i="18" a="1"/>
  <c r="D32" i="18" s="1"/>
  <c r="P32" i="18" s="1"/>
  <c r="E314" i="1"/>
  <c r="E307" i="9" s="1"/>
  <c r="G314" i="1"/>
  <c r="G307" i="9" s="1"/>
  <c r="F314" i="1"/>
  <c r="F307" i="9" s="1"/>
  <c r="D32" i="12" a="1"/>
  <c r="D32" i="12" s="1"/>
  <c r="F317" i="1"/>
  <c r="F310" i="9" s="1"/>
  <c r="G317" i="1"/>
  <c r="G310" i="9" s="1"/>
  <c r="D67" i="17" a="1"/>
  <c r="D67" i="17" s="1"/>
  <c r="H317" i="1"/>
  <c r="H310" i="9" s="1"/>
  <c r="E317" i="1"/>
  <c r="E310" i="9" s="1"/>
  <c r="AF316" i="1"/>
  <c r="AF309" i="9" s="1"/>
  <c r="AG316" i="1"/>
  <c r="AG309" i="9" s="1"/>
  <c r="AE316" i="1"/>
  <c r="AE309" i="9" s="1"/>
  <c r="AD316" i="1"/>
  <c r="AD309" i="9" s="1"/>
  <c r="D68" i="17" a="1"/>
  <c r="D68" i="17" s="1"/>
  <c r="E328" i="1"/>
  <c r="E321" i="9" s="1"/>
  <c r="H328" i="1"/>
  <c r="H321" i="9" s="1"/>
  <c r="F328" i="1"/>
  <c r="F321" i="9" s="1"/>
  <c r="G328" i="1"/>
  <c r="G321" i="9" s="1"/>
  <c r="L328" i="1"/>
  <c r="L321" i="9" s="1"/>
  <c r="M328" i="1"/>
  <c r="M321" i="9" s="1"/>
  <c r="J328" i="1"/>
  <c r="J321" i="9" s="1"/>
  <c r="K328" i="1"/>
  <c r="K321" i="9" s="1"/>
  <c r="AG338" i="1"/>
  <c r="AF338" i="1"/>
  <c r="AE338" i="1"/>
  <c r="AD338" i="1"/>
  <c r="L338" i="1"/>
  <c r="K338" i="1"/>
  <c r="J338" i="1"/>
  <c r="M338" i="1"/>
  <c r="G42" i="17" a="1"/>
  <c r="G42" i="17" s="1"/>
  <c r="AE31" i="1"/>
  <c r="AE32" i="9" s="1"/>
  <c r="AF31" i="1"/>
  <c r="AF32" i="9" s="1"/>
  <c r="AG31" i="1"/>
  <c r="AG32" i="9" s="1"/>
  <c r="AD31" i="1"/>
  <c r="AD32" i="9" s="1"/>
  <c r="F19" i="5" a="1"/>
  <c r="F19" i="5" s="1"/>
  <c r="Y173" i="1"/>
  <c r="Y170" i="9" s="1"/>
  <c r="AB173" i="1"/>
  <c r="AB170" i="9" s="1"/>
  <c r="Z173" i="1"/>
  <c r="Z170" i="9" s="1"/>
  <c r="AA173" i="1"/>
  <c r="AA170" i="9" s="1"/>
  <c r="AG173" i="1"/>
  <c r="AG170" i="9" s="1"/>
  <c r="AF173" i="1"/>
  <c r="AF170" i="9" s="1"/>
  <c r="AE173" i="1"/>
  <c r="AE170" i="9" s="1"/>
  <c r="AD173" i="1"/>
  <c r="AD170" i="9" s="1"/>
  <c r="F80" i="1"/>
  <c r="E80" i="1"/>
  <c r="H80" i="1"/>
  <c r="G80" i="1"/>
  <c r="H126" i="1"/>
  <c r="H124" i="9" s="1"/>
  <c r="F126" i="1"/>
  <c r="F124" i="9" s="1"/>
  <c r="G126" i="1"/>
  <c r="G124" i="9" s="1"/>
  <c r="E126" i="1"/>
  <c r="E124" i="9" s="1"/>
  <c r="AG115" i="1"/>
  <c r="AF115" i="1"/>
  <c r="AE115" i="1"/>
  <c r="AD115" i="1"/>
  <c r="O182" i="1"/>
  <c r="R182" i="1"/>
  <c r="P182" i="1"/>
  <c r="Q182" i="1"/>
  <c r="AF182" i="1"/>
  <c r="AD182" i="1"/>
  <c r="AE182" i="1"/>
  <c r="AG182" i="1"/>
  <c r="H281" i="1"/>
  <c r="H275" i="9" s="1"/>
  <c r="F281" i="1"/>
  <c r="F275" i="9" s="1"/>
  <c r="G281" i="1"/>
  <c r="G275" i="9" s="1"/>
  <c r="D29" i="18" a="1"/>
  <c r="D29" i="18" s="1"/>
  <c r="P29" i="18" s="1"/>
  <c r="D29" i="12" a="1"/>
  <c r="D29" i="12" s="1"/>
  <c r="E281" i="1"/>
  <c r="E275" i="9" s="1"/>
  <c r="W281" i="1"/>
  <c r="W275" i="9" s="1"/>
  <c r="U281" i="1"/>
  <c r="U275" i="9" s="1"/>
  <c r="T281" i="1"/>
  <c r="T275" i="9" s="1"/>
  <c r="V281" i="1"/>
  <c r="V275" i="9" s="1"/>
  <c r="G29" i="12" a="1"/>
  <c r="G29" i="12" s="1"/>
  <c r="G29" i="18" a="1"/>
  <c r="G29" i="18" s="1"/>
  <c r="S29" i="18" s="1"/>
  <c r="Q291" i="1"/>
  <c r="Q285" i="9" s="1"/>
  <c r="O291" i="1"/>
  <c r="O285" i="9" s="1"/>
  <c r="R291" i="1"/>
  <c r="R285" i="9" s="1"/>
  <c r="P291" i="1"/>
  <c r="P285" i="9" s="1"/>
  <c r="E201" i="1"/>
  <c r="E196" i="9" s="1"/>
  <c r="H201" i="1"/>
  <c r="H196" i="9" s="1"/>
  <c r="G201" i="1"/>
  <c r="G196" i="9" s="1"/>
  <c r="F201" i="1"/>
  <c r="F196" i="9" s="1"/>
  <c r="H192" i="1"/>
  <c r="G192" i="1"/>
  <c r="F192" i="1"/>
  <c r="E192" i="1"/>
  <c r="V192" i="1"/>
  <c r="W192" i="1"/>
  <c r="U192" i="1"/>
  <c r="T192" i="1"/>
  <c r="G22" i="17" a="1"/>
  <c r="G22" i="17" s="1"/>
  <c r="G33" i="17" a="1"/>
  <c r="G33" i="17" s="1"/>
  <c r="AJ247" i="1"/>
  <c r="AL47" i="1"/>
  <c r="AL36" i="1"/>
  <c r="AI303" i="1"/>
  <c r="AI247" i="1"/>
  <c r="AL159" i="1"/>
  <c r="K38" i="1"/>
  <c r="K39" i="9" s="1"/>
  <c r="M38" i="1"/>
  <c r="M39" i="9" s="1"/>
  <c r="J38" i="1"/>
  <c r="J39" i="9" s="1"/>
  <c r="L38" i="1"/>
  <c r="L39" i="9" s="1"/>
  <c r="M149" i="1"/>
  <c r="M146" i="9" s="1"/>
  <c r="J149" i="1"/>
  <c r="J146" i="9" s="1"/>
  <c r="L149" i="1"/>
  <c r="L146" i="9" s="1"/>
  <c r="K149" i="1"/>
  <c r="K146" i="9" s="1"/>
  <c r="Y183" i="1"/>
  <c r="AB183" i="1"/>
  <c r="Z183" i="1"/>
  <c r="AA183" i="1"/>
  <c r="AD204" i="1"/>
  <c r="AD199" i="9" s="1"/>
  <c r="AF204" i="1"/>
  <c r="AF199" i="9" s="1"/>
  <c r="AE204" i="1"/>
  <c r="AE199" i="9" s="1"/>
  <c r="AG204" i="1"/>
  <c r="AG199" i="9" s="1"/>
  <c r="J226" i="1"/>
  <c r="J220" i="9" s="1"/>
  <c r="L226" i="1"/>
  <c r="L220" i="9" s="1"/>
  <c r="K226" i="1"/>
  <c r="K220" i="9" s="1"/>
  <c r="M226" i="1"/>
  <c r="M220" i="9" s="1"/>
  <c r="G60" i="5" a="1"/>
  <c r="G60" i="5" s="1"/>
  <c r="G61" i="5" a="1"/>
  <c r="G61" i="5" s="1"/>
  <c r="V238" i="1"/>
  <c r="V232" i="9" s="1"/>
  <c r="W238" i="1"/>
  <c r="W232" i="9" s="1"/>
  <c r="U238" i="1"/>
  <c r="U232" i="9" s="1"/>
  <c r="T238" i="1"/>
  <c r="T232" i="9" s="1"/>
  <c r="V240" i="1"/>
  <c r="V234" i="9" s="1"/>
  <c r="W240" i="1"/>
  <c r="W234" i="9" s="1"/>
  <c r="U240" i="1"/>
  <c r="U234" i="9" s="1"/>
  <c r="T240" i="1"/>
  <c r="T234" i="9" s="1"/>
  <c r="Q258" i="1"/>
  <c r="Q252" i="9" s="1"/>
  <c r="R258" i="1"/>
  <c r="R252" i="9" s="1"/>
  <c r="P258" i="1"/>
  <c r="P252" i="9" s="1"/>
  <c r="O258" i="1"/>
  <c r="O252" i="9" s="1"/>
  <c r="G27" i="5" a="1"/>
  <c r="G27" i="5" s="1"/>
  <c r="P270" i="1"/>
  <c r="P264" i="9" s="1"/>
  <c r="Q270" i="1"/>
  <c r="Q264" i="9" s="1"/>
  <c r="E28" i="18" a="1"/>
  <c r="E28" i="18" s="1"/>
  <c r="Q28" i="18" s="1"/>
  <c r="O270" i="1"/>
  <c r="O264" i="9" s="1"/>
  <c r="E28" i="12" a="1"/>
  <c r="E28" i="12" s="1"/>
  <c r="R270" i="1"/>
  <c r="R264" i="9" s="1"/>
  <c r="J271" i="1"/>
  <c r="J265" i="9" s="1"/>
  <c r="K271" i="1"/>
  <c r="K265" i="9" s="1"/>
  <c r="L271" i="1"/>
  <c r="L265" i="9" s="1"/>
  <c r="M271" i="1"/>
  <c r="M265" i="9" s="1"/>
  <c r="AD269" i="1"/>
  <c r="AD263" i="9" s="1"/>
  <c r="AG269" i="1"/>
  <c r="AG263" i="9" s="1"/>
  <c r="AE269" i="1"/>
  <c r="AE263" i="9" s="1"/>
  <c r="AF269" i="1"/>
  <c r="AF263" i="9" s="1"/>
  <c r="E27" i="5" a="1"/>
  <c r="E27" i="5" s="1"/>
  <c r="Q261" i="1"/>
  <c r="Q255" i="9" s="1"/>
  <c r="P261" i="1"/>
  <c r="P255" i="9" s="1"/>
  <c r="R261" i="1"/>
  <c r="R255" i="9" s="1"/>
  <c r="O261" i="1"/>
  <c r="O255" i="9" s="1"/>
  <c r="G63" i="5" a="1"/>
  <c r="G63" i="5" s="1"/>
  <c r="G62" i="5" a="1"/>
  <c r="G62" i="5" s="1"/>
  <c r="L269" i="1"/>
  <c r="L263" i="9" s="1"/>
  <c r="K269" i="1"/>
  <c r="K263" i="9" s="1"/>
  <c r="M269" i="1"/>
  <c r="M263" i="9" s="1"/>
  <c r="J269" i="1"/>
  <c r="J263" i="9" s="1"/>
  <c r="F64" i="5" a="1"/>
  <c r="F64" i="5" s="1"/>
  <c r="H294" i="1"/>
  <c r="H288" i="9" s="1"/>
  <c r="D30" i="5" a="1"/>
  <c r="D30" i="5" s="1"/>
  <c r="F294" i="1"/>
  <c r="F288" i="9" s="1"/>
  <c r="E294" i="1"/>
  <c r="E288" i="9" s="1"/>
  <c r="G294" i="1"/>
  <c r="G288" i="9" s="1"/>
  <c r="AD280" i="1"/>
  <c r="AD274" i="9" s="1"/>
  <c r="AE280" i="1"/>
  <c r="AE274" i="9" s="1"/>
  <c r="AG280" i="1"/>
  <c r="AG274" i="9" s="1"/>
  <c r="AF280" i="1"/>
  <c r="AF274" i="9" s="1"/>
  <c r="J294" i="1"/>
  <c r="J288" i="9" s="1"/>
  <c r="M294" i="1"/>
  <c r="M288" i="9" s="1"/>
  <c r="L294" i="1"/>
  <c r="L288" i="9" s="1"/>
  <c r="K294" i="1"/>
  <c r="K288" i="9" s="1"/>
  <c r="E306" i="1"/>
  <c r="F306" i="1"/>
  <c r="H306" i="1"/>
  <c r="G306" i="1"/>
  <c r="W306" i="1"/>
  <c r="V306" i="1"/>
  <c r="U306" i="1"/>
  <c r="T306" i="1"/>
  <c r="AB317" i="1"/>
  <c r="AB310" i="9" s="1"/>
  <c r="Y317" i="1"/>
  <c r="Y310" i="9" s="1"/>
  <c r="F67" i="17" a="1"/>
  <c r="F67" i="17" s="1"/>
  <c r="AA317" i="1"/>
  <c r="AA310" i="9" s="1"/>
  <c r="Z317" i="1"/>
  <c r="Z310" i="9" s="1"/>
  <c r="P314" i="1"/>
  <c r="P307" i="9" s="1"/>
  <c r="R314" i="1"/>
  <c r="R307" i="9" s="1"/>
  <c r="Q314" i="1"/>
  <c r="Q307" i="9" s="1"/>
  <c r="O314" i="1"/>
  <c r="O307" i="9" s="1"/>
  <c r="E32" i="12" a="1"/>
  <c r="E32" i="12" s="1"/>
  <c r="E32" i="18" a="1"/>
  <c r="E32" i="18" s="1"/>
  <c r="Q32" i="18" s="1"/>
  <c r="O317" i="1"/>
  <c r="O310" i="9" s="1"/>
  <c r="P317" i="1"/>
  <c r="P310" i="9" s="1"/>
  <c r="Q317" i="1"/>
  <c r="Q310" i="9" s="1"/>
  <c r="E67" i="17" a="1"/>
  <c r="E67" i="17" s="1"/>
  <c r="R317" i="1"/>
  <c r="R310" i="9" s="1"/>
  <c r="P318" i="1"/>
  <c r="P311" i="9" s="1"/>
  <c r="Q318" i="1"/>
  <c r="Q311" i="9" s="1"/>
  <c r="O318" i="1"/>
  <c r="O311" i="9" s="1"/>
  <c r="R318" i="1"/>
  <c r="R311" i="9" s="1"/>
  <c r="E32" i="17" a="1"/>
  <c r="E32" i="17" s="1"/>
  <c r="V318" i="1"/>
  <c r="V311" i="9" s="1"/>
  <c r="W318" i="1"/>
  <c r="W311" i="9" s="1"/>
  <c r="T318" i="1"/>
  <c r="T311" i="9" s="1"/>
  <c r="U318" i="1"/>
  <c r="U311" i="9" s="1"/>
  <c r="Q336" i="1"/>
  <c r="P336" i="1"/>
  <c r="O336" i="1"/>
  <c r="R336" i="1"/>
  <c r="E338" i="1"/>
  <c r="F338" i="1"/>
  <c r="H338" i="1"/>
  <c r="G338" i="1"/>
  <c r="E32" i="16" a="1"/>
  <c r="E32" i="16" s="1"/>
  <c r="E31" i="6" a="1"/>
  <c r="E31" i="6" s="1"/>
  <c r="L31" i="6" s="1"/>
  <c r="D19" i="5" a="1"/>
  <c r="D19" i="5" s="1"/>
  <c r="E173" i="1"/>
  <c r="E170" i="9" s="1"/>
  <c r="H173" i="1"/>
  <c r="H170" i="9" s="1"/>
  <c r="G173" i="1"/>
  <c r="G170" i="9" s="1"/>
  <c r="F173" i="1"/>
  <c r="F170" i="9" s="1"/>
  <c r="W173" i="1"/>
  <c r="W170" i="9" s="1"/>
  <c r="T173" i="1"/>
  <c r="T170" i="9" s="1"/>
  <c r="V173" i="1"/>
  <c r="V170" i="9" s="1"/>
  <c r="U173" i="1"/>
  <c r="U170" i="9" s="1"/>
  <c r="J60" i="1"/>
  <c r="J61" i="9" s="1"/>
  <c r="K60" i="1"/>
  <c r="K61" i="9" s="1"/>
  <c r="L60" i="1"/>
  <c r="L61" i="9" s="1"/>
  <c r="M60" i="1"/>
  <c r="M61" i="9" s="1"/>
  <c r="V80" i="1"/>
  <c r="U80" i="1"/>
  <c r="W80" i="1"/>
  <c r="T80" i="1"/>
  <c r="AF80" i="1"/>
  <c r="AG80" i="1"/>
  <c r="AD80" i="1"/>
  <c r="AE80" i="1"/>
  <c r="L126" i="1"/>
  <c r="L124" i="9" s="1"/>
  <c r="J126" i="1"/>
  <c r="J124" i="9" s="1"/>
  <c r="K126" i="1"/>
  <c r="K124" i="9" s="1"/>
  <c r="M126" i="1"/>
  <c r="M124" i="9" s="1"/>
  <c r="G57" i="5" a="1"/>
  <c r="G57" i="5" s="1"/>
  <c r="L135" i="1"/>
  <c r="J135" i="1"/>
  <c r="K135" i="1"/>
  <c r="M135" i="1"/>
  <c r="AB135" i="1"/>
  <c r="Z135" i="1"/>
  <c r="AA135" i="1"/>
  <c r="Y135" i="1"/>
  <c r="AF230" i="1"/>
  <c r="AF224" i="9" s="1"/>
  <c r="M14" i="1"/>
  <c r="M15" i="9" s="1"/>
  <c r="K14" i="1"/>
  <c r="K15" i="9" s="1"/>
  <c r="J14" i="1"/>
  <c r="J15" i="9" s="1"/>
  <c r="L14" i="1"/>
  <c r="L15" i="9" s="1"/>
  <c r="M12" i="7"/>
  <c r="G68" i="5" a="1"/>
  <c r="G68" i="5" s="1"/>
  <c r="AL247" i="1"/>
  <c r="L84" i="1"/>
  <c r="J84" i="1"/>
  <c r="K84" i="1"/>
  <c r="M84" i="1"/>
  <c r="U155" i="1"/>
  <c r="V155" i="1"/>
  <c r="T155" i="1"/>
  <c r="W155" i="1"/>
  <c r="P38" i="1"/>
  <c r="P39" i="9" s="1"/>
  <c r="R38" i="1"/>
  <c r="R39" i="9" s="1"/>
  <c r="O38" i="1"/>
  <c r="O39" i="9" s="1"/>
  <c r="Q38" i="1"/>
  <c r="Q39" i="9" s="1"/>
  <c r="Y155" i="1"/>
  <c r="AA155" i="1"/>
  <c r="AB155" i="1"/>
  <c r="Z155" i="1"/>
  <c r="W12" i="7"/>
  <c r="M214" i="1"/>
  <c r="J214" i="1"/>
  <c r="L214" i="1"/>
  <c r="K214" i="1"/>
  <c r="F26" i="18" a="1"/>
  <c r="F26" i="18" s="1"/>
  <c r="R26" i="18" s="1"/>
  <c r="F26" i="12" a="1"/>
  <c r="F26" i="12" s="1"/>
  <c r="Z248" i="1"/>
  <c r="Z242" i="9" s="1"/>
  <c r="Y248" i="1"/>
  <c r="Y242" i="9" s="1"/>
  <c r="AB248" i="1"/>
  <c r="AB242" i="9" s="1"/>
  <c r="AA248" i="1"/>
  <c r="AA242" i="9" s="1"/>
  <c r="O271" i="1"/>
  <c r="O265" i="9" s="1"/>
  <c r="E63" i="5" a="1"/>
  <c r="E63" i="5" s="1"/>
  <c r="Q271" i="1"/>
  <c r="Q265" i="9" s="1"/>
  <c r="P271" i="1"/>
  <c r="P265" i="9" s="1"/>
  <c r="R271" i="1"/>
  <c r="R265" i="9" s="1"/>
  <c r="G64" i="5" a="1"/>
  <c r="G64" i="5" s="1"/>
  <c r="D64" i="5" a="1"/>
  <c r="D64" i="5" s="1"/>
  <c r="E282" i="1"/>
  <c r="E276" i="9" s="1"/>
  <c r="G282" i="1"/>
  <c r="G276" i="9" s="1"/>
  <c r="H282" i="1"/>
  <c r="H276" i="9" s="1"/>
  <c r="F282" i="1"/>
  <c r="F276" i="9" s="1"/>
  <c r="M293" i="1"/>
  <c r="M287" i="9" s="1"/>
  <c r="J293" i="1"/>
  <c r="J287" i="9" s="1"/>
  <c r="L293" i="1"/>
  <c r="L287" i="9" s="1"/>
  <c r="K293" i="1"/>
  <c r="K287" i="9" s="1"/>
  <c r="AF294" i="1"/>
  <c r="AF288" i="9" s="1"/>
  <c r="AE294" i="1"/>
  <c r="AE288" i="9" s="1"/>
  <c r="AG294" i="1"/>
  <c r="AG288" i="9" s="1"/>
  <c r="AD294" i="1"/>
  <c r="AD288" i="9" s="1"/>
  <c r="Y296" i="1"/>
  <c r="Y290" i="9" s="1"/>
  <c r="F30" i="17" a="1"/>
  <c r="F30" i="17" s="1"/>
  <c r="AA296" i="1"/>
  <c r="AA290" i="9" s="1"/>
  <c r="AB296" i="1"/>
  <c r="AB290" i="9" s="1"/>
  <c r="Z296" i="1"/>
  <c r="Z290" i="9" s="1"/>
  <c r="AG296" i="1"/>
  <c r="AG290" i="9" s="1"/>
  <c r="AD296" i="1"/>
  <c r="AD290" i="9" s="1"/>
  <c r="AE296" i="1"/>
  <c r="AE290" i="9" s="1"/>
  <c r="AF296" i="1"/>
  <c r="AF290" i="9" s="1"/>
  <c r="Q307" i="1"/>
  <c r="P307" i="1"/>
  <c r="R307" i="1"/>
  <c r="O307" i="1"/>
  <c r="F32" i="12" a="1"/>
  <c r="F32" i="12" s="1"/>
  <c r="AB314" i="1"/>
  <c r="AB307" i="9" s="1"/>
  <c r="Y314" i="1"/>
  <c r="Y307" i="9" s="1"/>
  <c r="AA314" i="1"/>
  <c r="AA307" i="9" s="1"/>
  <c r="Z314" i="1"/>
  <c r="Z307" i="9" s="1"/>
  <c r="F32" i="18" a="1"/>
  <c r="F32" i="18" s="1"/>
  <c r="R32" i="18" s="1"/>
  <c r="D32" i="5" a="1"/>
  <c r="D32" i="5" s="1"/>
  <c r="F316" i="1"/>
  <c r="F309" i="9" s="1"/>
  <c r="H316" i="1"/>
  <c r="H309" i="9" s="1"/>
  <c r="E316" i="1"/>
  <c r="E309" i="9" s="1"/>
  <c r="G316" i="1"/>
  <c r="G309" i="9" s="1"/>
  <c r="G32" i="5" a="1"/>
  <c r="G32" i="5" s="1"/>
  <c r="W328" i="1"/>
  <c r="W321" i="9" s="1"/>
  <c r="V328" i="1"/>
  <c r="V321" i="9" s="1"/>
  <c r="U328" i="1"/>
  <c r="U321" i="9" s="1"/>
  <c r="T328" i="1"/>
  <c r="T321" i="9" s="1"/>
  <c r="F68" i="17" a="1"/>
  <c r="F68" i="17" s="1"/>
  <c r="AB328" i="1"/>
  <c r="AB321" i="9" s="1"/>
  <c r="AA328" i="1"/>
  <c r="AA321" i="9" s="1"/>
  <c r="Z328" i="1"/>
  <c r="Z321" i="9" s="1"/>
  <c r="Y328" i="1"/>
  <c r="Y321" i="9" s="1"/>
  <c r="Q338" i="1"/>
  <c r="P338" i="1"/>
  <c r="R338" i="1"/>
  <c r="O338" i="1"/>
  <c r="AG336" i="1"/>
  <c r="AD336" i="1"/>
  <c r="AE336" i="1"/>
  <c r="AF336" i="1"/>
  <c r="O31" i="1"/>
  <c r="O32" i="9" s="1"/>
  <c r="R31" i="1"/>
  <c r="R32" i="9" s="1"/>
  <c r="P31" i="1"/>
  <c r="P32" i="9" s="1"/>
  <c r="Q31" i="1"/>
  <c r="Q32" i="9" s="1"/>
  <c r="E42" i="17" a="1"/>
  <c r="E42" i="17" s="1"/>
  <c r="R218" i="1"/>
  <c r="Q218" i="1"/>
  <c r="P218" i="1"/>
  <c r="O218" i="1"/>
  <c r="H60" i="1"/>
  <c r="H61" i="9" s="1"/>
  <c r="F60" i="1"/>
  <c r="F61" i="9" s="1"/>
  <c r="G60" i="1"/>
  <c r="G61" i="9" s="1"/>
  <c r="E60" i="1"/>
  <c r="E61" i="9" s="1"/>
  <c r="E91" i="1"/>
  <c r="E90" i="9" s="1"/>
  <c r="H91" i="1"/>
  <c r="H90" i="9" s="1"/>
  <c r="F91" i="1"/>
  <c r="F90" i="9" s="1"/>
  <c r="G91" i="1"/>
  <c r="G90" i="9" s="1"/>
  <c r="AA127" i="1"/>
  <c r="AA125" i="9" s="1"/>
  <c r="F16" i="18" a="1"/>
  <c r="F16" i="18" s="1"/>
  <c r="R16" i="18" s="1"/>
  <c r="F16" i="12" a="1"/>
  <c r="F16" i="12" s="1"/>
  <c r="Z127" i="1"/>
  <c r="Z125" i="9" s="1"/>
  <c r="AB127" i="1"/>
  <c r="AB125" i="9" s="1"/>
  <c r="Y127" i="1"/>
  <c r="Y125" i="9" s="1"/>
  <c r="O126" i="1"/>
  <c r="O124" i="9" s="1"/>
  <c r="R126" i="1"/>
  <c r="R124" i="9" s="1"/>
  <c r="Q126" i="1"/>
  <c r="Q124" i="9" s="1"/>
  <c r="P126" i="1"/>
  <c r="P124" i="9" s="1"/>
  <c r="T126" i="1"/>
  <c r="T124" i="9" s="1"/>
  <c r="V126" i="1"/>
  <c r="V124" i="9" s="1"/>
  <c r="U126" i="1"/>
  <c r="U124" i="9" s="1"/>
  <c r="W126" i="1"/>
  <c r="W124" i="9" s="1"/>
  <c r="M259" i="1"/>
  <c r="M253" i="9" s="1"/>
  <c r="K259" i="1"/>
  <c r="K253" i="9" s="1"/>
  <c r="J259" i="1"/>
  <c r="J253" i="9" s="1"/>
  <c r="L259" i="1"/>
  <c r="L253" i="9" s="1"/>
  <c r="D27" i="12" a="1"/>
  <c r="D27" i="12" s="1"/>
  <c r="F259" i="1"/>
  <c r="F253" i="9" s="1"/>
  <c r="E259" i="1"/>
  <c r="E253" i="9" s="1"/>
  <c r="G259" i="1"/>
  <c r="G253" i="9" s="1"/>
  <c r="H259" i="1"/>
  <c r="H253" i="9" s="1"/>
  <c r="D27" i="18" a="1"/>
  <c r="D27" i="18" s="1"/>
  <c r="P27" i="18" s="1"/>
  <c r="F8" i="1"/>
  <c r="D5" i="5" a="1"/>
  <c r="D5" i="5" s="1"/>
  <c r="G8" i="1"/>
  <c r="R18" i="1"/>
  <c r="R19" i="9" s="1"/>
  <c r="E41" i="5" a="1"/>
  <c r="E41" i="5" s="1"/>
  <c r="Q18" i="1"/>
  <c r="Q19" i="9" s="1"/>
  <c r="O18" i="1"/>
  <c r="O19" i="9" s="1"/>
  <c r="P18" i="1"/>
  <c r="P19" i="9" s="1"/>
  <c r="AB72" i="1"/>
  <c r="AA72" i="1"/>
  <c r="Z72" i="1"/>
  <c r="Y72" i="1"/>
  <c r="J88" i="1"/>
  <c r="M88" i="1"/>
  <c r="K88" i="1"/>
  <c r="L88" i="1"/>
  <c r="J72" i="1"/>
  <c r="K72" i="1"/>
  <c r="L72" i="1"/>
  <c r="M72" i="1"/>
  <c r="P135" i="1"/>
  <c r="O135" i="1"/>
  <c r="R135" i="1"/>
  <c r="Q135" i="1"/>
  <c r="W135" i="1"/>
  <c r="U135" i="1"/>
  <c r="T135" i="1"/>
  <c r="V135" i="1"/>
  <c r="R113" i="1"/>
  <c r="P113" i="1"/>
  <c r="O113" i="1"/>
  <c r="Q113" i="1"/>
  <c r="AB201" i="1"/>
  <c r="AB196" i="9" s="1"/>
  <c r="Z201" i="1"/>
  <c r="Z196" i="9" s="1"/>
  <c r="Y201" i="1"/>
  <c r="Y196" i="9" s="1"/>
  <c r="AA201" i="1"/>
  <c r="AA196" i="9" s="1"/>
  <c r="AG201" i="1"/>
  <c r="AG196" i="9" s="1"/>
  <c r="AD201" i="1"/>
  <c r="AD196" i="9" s="1"/>
  <c r="AF201" i="1"/>
  <c r="AF196" i="9" s="1"/>
  <c r="AE201" i="1"/>
  <c r="AE196" i="9" s="1"/>
  <c r="Q220" i="1"/>
  <c r="O220" i="1"/>
  <c r="P220" i="1"/>
  <c r="R220" i="1"/>
  <c r="AB322" i="1"/>
  <c r="AB315" i="9" s="1"/>
  <c r="Z322" i="1"/>
  <c r="Z315" i="9" s="1"/>
  <c r="AA322" i="1"/>
  <c r="AA315" i="9" s="1"/>
  <c r="Y322" i="1"/>
  <c r="Y315" i="9" s="1"/>
  <c r="J17" i="1"/>
  <c r="J18" i="9" s="1"/>
  <c r="M17" i="1"/>
  <c r="M18" i="9" s="1"/>
  <c r="K17" i="1"/>
  <c r="K18" i="9" s="1"/>
  <c r="L17" i="1"/>
  <c r="L18" i="9" s="1"/>
  <c r="J192" i="1"/>
  <c r="M192" i="1"/>
  <c r="L192" i="1"/>
  <c r="K192" i="1"/>
  <c r="T14" i="1"/>
  <c r="T15" i="9" s="1"/>
  <c r="V14" i="1"/>
  <c r="V15" i="9" s="1"/>
  <c r="W14" i="1"/>
  <c r="W15" i="9" s="1"/>
  <c r="U14" i="1"/>
  <c r="U15" i="9" s="1"/>
  <c r="AB12" i="7"/>
  <c r="L51" i="17" a="1"/>
  <c r="L51" i="17" s="1"/>
  <c r="AL303" i="1"/>
  <c r="AF49" i="1"/>
  <c r="AF50" i="9" s="1"/>
  <c r="AD49" i="1"/>
  <c r="AD50" i="9" s="1"/>
  <c r="AE49" i="1"/>
  <c r="AE50" i="9" s="1"/>
  <c r="AG49" i="1"/>
  <c r="AG50" i="9" s="1"/>
  <c r="T183" i="1"/>
  <c r="U183" i="1"/>
  <c r="V183" i="1"/>
  <c r="W183" i="1"/>
  <c r="Z106" i="1"/>
  <c r="Z105" i="9" s="1"/>
  <c r="AB106" i="1"/>
  <c r="AB105" i="9" s="1"/>
  <c r="F49" i="5" a="1"/>
  <c r="F49" i="5" s="1"/>
  <c r="AA106" i="1"/>
  <c r="AA105" i="9" s="1"/>
  <c r="Y106" i="1"/>
  <c r="Y105" i="9" s="1"/>
  <c r="R137" i="1"/>
  <c r="Q137" i="1"/>
  <c r="O137" i="1"/>
  <c r="P137" i="1"/>
  <c r="V203" i="1"/>
  <c r="V198" i="9" s="1"/>
  <c r="W203" i="1"/>
  <c r="W198" i="9" s="1"/>
  <c r="U203" i="1"/>
  <c r="U198" i="9" s="1"/>
  <c r="T203" i="1"/>
  <c r="T198" i="9" s="1"/>
  <c r="Y254" i="1"/>
  <c r="Y248" i="9" s="1"/>
  <c r="AA254" i="1"/>
  <c r="AA248" i="9" s="1"/>
  <c r="AB254" i="1"/>
  <c r="AB248" i="9" s="1"/>
  <c r="Z254" i="1"/>
  <c r="Z248" i="9" s="1"/>
  <c r="T58" i="1"/>
  <c r="T59" i="9" s="1"/>
  <c r="U58" i="1"/>
  <c r="U59" i="9" s="1"/>
  <c r="V58" i="1"/>
  <c r="V59" i="9" s="1"/>
  <c r="W58" i="1"/>
  <c r="W59" i="9" s="1"/>
  <c r="V38" i="1"/>
  <c r="V39" i="9" s="1"/>
  <c r="U38" i="1"/>
  <c r="U39" i="9" s="1"/>
  <c r="W38" i="1"/>
  <c r="W39" i="9" s="1"/>
  <c r="T38" i="1"/>
  <c r="T39" i="9" s="1"/>
  <c r="W49" i="1"/>
  <c r="W50" i="9" s="1"/>
  <c r="V49" i="1"/>
  <c r="V50" i="9" s="1"/>
  <c r="U49" i="1"/>
  <c r="U50" i="9" s="1"/>
  <c r="T49" i="1"/>
  <c r="T50" i="9" s="1"/>
  <c r="M81" i="1"/>
  <c r="K81" i="1"/>
  <c r="J81" i="1"/>
  <c r="L81" i="1"/>
  <c r="AD103" i="1"/>
  <c r="AD102" i="9" s="1"/>
  <c r="AG103" i="1"/>
  <c r="AG102" i="9" s="1"/>
  <c r="AF103" i="1"/>
  <c r="AF102" i="9" s="1"/>
  <c r="AE103" i="1"/>
  <c r="AE102" i="9" s="1"/>
  <c r="AB81" i="1"/>
  <c r="AA81" i="1"/>
  <c r="Z81" i="1"/>
  <c r="Y81" i="1"/>
  <c r="AE84" i="1"/>
  <c r="AD84" i="1"/>
  <c r="AF84" i="1"/>
  <c r="AG84" i="1"/>
  <c r="L93" i="1"/>
  <c r="L92" i="9" s="1"/>
  <c r="M93" i="1"/>
  <c r="M92" i="9" s="1"/>
  <c r="J93" i="1"/>
  <c r="J92" i="9" s="1"/>
  <c r="K93" i="1"/>
  <c r="K92" i="9" s="1"/>
  <c r="AE137" i="1"/>
  <c r="AD137" i="1"/>
  <c r="AF137" i="1"/>
  <c r="AG137" i="1"/>
  <c r="G18" i="12" a="1"/>
  <c r="G18" i="12" s="1"/>
  <c r="G18" i="18" a="1"/>
  <c r="G18" i="18" s="1"/>
  <c r="S18" i="18" s="1"/>
  <c r="AG183" i="1"/>
  <c r="AF183" i="1"/>
  <c r="AE183" i="1"/>
  <c r="AD183" i="1"/>
  <c r="AA148" i="1"/>
  <c r="AA145" i="9" s="1"/>
  <c r="Z148" i="1"/>
  <c r="Z145" i="9" s="1"/>
  <c r="AB148" i="1"/>
  <c r="AB145" i="9" s="1"/>
  <c r="Y148" i="1"/>
  <c r="Y145" i="9" s="1"/>
  <c r="U149" i="1"/>
  <c r="U146" i="9" s="1"/>
  <c r="W149" i="1"/>
  <c r="W146" i="9" s="1"/>
  <c r="V149" i="1"/>
  <c r="V146" i="9" s="1"/>
  <c r="T149" i="1"/>
  <c r="T146" i="9" s="1"/>
  <c r="J203" i="1"/>
  <c r="J198" i="9" s="1"/>
  <c r="L203" i="1"/>
  <c r="L198" i="9" s="1"/>
  <c r="M203" i="1"/>
  <c r="M198" i="9" s="1"/>
  <c r="K203" i="1"/>
  <c r="K198" i="9" s="1"/>
  <c r="Z215" i="1"/>
  <c r="AB215" i="1"/>
  <c r="AA215" i="1"/>
  <c r="Y215" i="1"/>
  <c r="AB214" i="1"/>
  <c r="Y214" i="1"/>
  <c r="Z214" i="1"/>
  <c r="AA214" i="1"/>
  <c r="AF215" i="1"/>
  <c r="AG215" i="1"/>
  <c r="AE215" i="1"/>
  <c r="AD215" i="1"/>
  <c r="G24" i="12" a="1"/>
  <c r="G24" i="12" s="1"/>
  <c r="G24" i="18" a="1"/>
  <c r="G24" i="18" s="1"/>
  <c r="S24" i="18" s="1"/>
  <c r="W248" i="1"/>
  <c r="W242" i="9" s="1"/>
  <c r="T248" i="1"/>
  <c r="T242" i="9" s="1"/>
  <c r="V248" i="1"/>
  <c r="V242" i="9" s="1"/>
  <c r="U248" i="1"/>
  <c r="U242" i="9" s="1"/>
  <c r="R240" i="1"/>
  <c r="R234" i="9" s="1"/>
  <c r="E60" i="17" a="1"/>
  <c r="E60" i="17" s="1"/>
  <c r="O240" i="1"/>
  <c r="O234" i="9" s="1"/>
  <c r="P240" i="1"/>
  <c r="P234" i="9" s="1"/>
  <c r="Q240" i="1"/>
  <c r="Q234" i="9" s="1"/>
  <c r="M260" i="1"/>
  <c r="M254" i="9" s="1"/>
  <c r="T260" i="1"/>
  <c r="T254" i="9" s="1"/>
  <c r="U261" i="1"/>
  <c r="U255" i="9" s="1"/>
  <c r="V261" i="1"/>
  <c r="V255" i="9" s="1"/>
  <c r="W261" i="1"/>
  <c r="W255" i="9" s="1"/>
  <c r="T261" i="1"/>
  <c r="T255" i="9" s="1"/>
  <c r="E269" i="1"/>
  <c r="E263" i="9" s="1"/>
  <c r="F269" i="1"/>
  <c r="F263" i="9" s="1"/>
  <c r="G269" i="1"/>
  <c r="G263" i="9" s="1"/>
  <c r="H269" i="1"/>
  <c r="H263" i="9" s="1"/>
  <c r="E64" i="5" a="1"/>
  <c r="E64" i="5" s="1"/>
  <c r="Q293" i="1"/>
  <c r="Q287" i="9" s="1"/>
  <c r="P293" i="1"/>
  <c r="P287" i="9" s="1"/>
  <c r="O293" i="1"/>
  <c r="O287" i="9" s="1"/>
  <c r="R293" i="1"/>
  <c r="R287" i="9" s="1"/>
  <c r="E65" i="5" a="1"/>
  <c r="E65" i="5" s="1"/>
  <c r="AB280" i="1"/>
  <c r="AB274" i="9" s="1"/>
  <c r="Z280" i="1"/>
  <c r="Z274" i="9" s="1"/>
  <c r="Y280" i="1"/>
  <c r="Y274" i="9" s="1"/>
  <c r="AA280" i="1"/>
  <c r="AA274" i="9" s="1"/>
  <c r="AF293" i="1"/>
  <c r="AF287" i="9" s="1"/>
  <c r="AD293" i="1"/>
  <c r="AD287" i="9" s="1"/>
  <c r="AG293" i="1"/>
  <c r="AG287" i="9" s="1"/>
  <c r="AE293" i="1"/>
  <c r="AE287" i="9" s="1"/>
  <c r="O306" i="1"/>
  <c r="P306" i="1"/>
  <c r="R306" i="1"/>
  <c r="Q306" i="1"/>
  <c r="AG314" i="1"/>
  <c r="AG307" i="9" s="1"/>
  <c r="AD314" i="1"/>
  <c r="AD307" i="9" s="1"/>
  <c r="AF314" i="1"/>
  <c r="AF307" i="9" s="1"/>
  <c r="AE314" i="1"/>
  <c r="AE307" i="9" s="1"/>
  <c r="P316" i="1"/>
  <c r="P309" i="9" s="1"/>
  <c r="R316" i="1"/>
  <c r="R309" i="9" s="1"/>
  <c r="Q316" i="1"/>
  <c r="Q309" i="9" s="1"/>
  <c r="O316" i="1"/>
  <c r="O309" i="9" s="1"/>
  <c r="E32" i="5" a="1"/>
  <c r="E32" i="5" s="1"/>
  <c r="W317" i="1"/>
  <c r="W310" i="9" s="1"/>
  <c r="V317" i="1"/>
  <c r="V310" i="9" s="1"/>
  <c r="U317" i="1"/>
  <c r="U310" i="9" s="1"/>
  <c r="T317" i="1"/>
  <c r="T310" i="9" s="1"/>
  <c r="W338" i="1"/>
  <c r="U338" i="1"/>
  <c r="V338" i="1"/>
  <c r="T338" i="1"/>
  <c r="Z340" i="1"/>
  <c r="Y340" i="1"/>
  <c r="AB340" i="1"/>
  <c r="AA340" i="1"/>
  <c r="AF340" i="1"/>
  <c r="AD340" i="1"/>
  <c r="AE340" i="1"/>
  <c r="AG340" i="1"/>
  <c r="Y31" i="1"/>
  <c r="Y32" i="9" s="1"/>
  <c r="Z31" i="1"/>
  <c r="Z32" i="9" s="1"/>
  <c r="AB31" i="1"/>
  <c r="AB32" i="9" s="1"/>
  <c r="F42" i="17" a="1"/>
  <c r="F42" i="17" s="1"/>
  <c r="AA31" i="1"/>
  <c r="AA32" i="9" s="1"/>
  <c r="AD60" i="1"/>
  <c r="AD61" i="9" s="1"/>
  <c r="AF60" i="1"/>
  <c r="AF61" i="9" s="1"/>
  <c r="AE60" i="1"/>
  <c r="AE61" i="9" s="1"/>
  <c r="AG60" i="1"/>
  <c r="AG61" i="9" s="1"/>
  <c r="O60" i="1"/>
  <c r="O61" i="9" s="1"/>
  <c r="Q60" i="1"/>
  <c r="Q61" i="9" s="1"/>
  <c r="P60" i="1"/>
  <c r="P61" i="9" s="1"/>
  <c r="R60" i="1"/>
  <c r="R61" i="9" s="1"/>
  <c r="AE91" i="1"/>
  <c r="AE90" i="9" s="1"/>
  <c r="AG91" i="1"/>
  <c r="AG90" i="9" s="1"/>
  <c r="AD91" i="1"/>
  <c r="AD90" i="9" s="1"/>
  <c r="AF91" i="1"/>
  <c r="AF90" i="9" s="1"/>
  <c r="L80" i="1"/>
  <c r="J80" i="1"/>
  <c r="K80" i="1"/>
  <c r="M80" i="1"/>
  <c r="L91" i="1"/>
  <c r="L90" i="9" s="1"/>
  <c r="J91" i="1"/>
  <c r="J90" i="9" s="1"/>
  <c r="M91" i="1"/>
  <c r="M90" i="9" s="1"/>
  <c r="K91" i="1"/>
  <c r="K90" i="9" s="1"/>
  <c r="U91" i="1"/>
  <c r="U90" i="9" s="1"/>
  <c r="V91" i="1"/>
  <c r="V90" i="9" s="1"/>
  <c r="T91" i="1"/>
  <c r="T90" i="9" s="1"/>
  <c r="W91" i="1"/>
  <c r="W90" i="9" s="1"/>
  <c r="H115" i="1"/>
  <c r="G115" i="1"/>
  <c r="E115" i="1"/>
  <c r="F115" i="1"/>
  <c r="AA126" i="1"/>
  <c r="AA124" i="9" s="1"/>
  <c r="Z126" i="1"/>
  <c r="Z124" i="9" s="1"/>
  <c r="AB126" i="1"/>
  <c r="AB124" i="9" s="1"/>
  <c r="Y126" i="1"/>
  <c r="Y124" i="9" s="1"/>
  <c r="Z182" i="1"/>
  <c r="AB182" i="1"/>
  <c r="AA182" i="1"/>
  <c r="Y182" i="1"/>
  <c r="E182" i="1"/>
  <c r="H182" i="1"/>
  <c r="G182" i="1"/>
  <c r="F182" i="1"/>
  <c r="AF52" i="1"/>
  <c r="AF53" i="9" s="1"/>
  <c r="F88" i="1"/>
  <c r="G88" i="1"/>
  <c r="E88" i="1"/>
  <c r="H88" i="1"/>
  <c r="F72" i="1"/>
  <c r="H72" i="1"/>
  <c r="G72" i="1"/>
  <c r="E72" i="1"/>
  <c r="W113" i="1"/>
  <c r="T113" i="1"/>
  <c r="U113" i="1"/>
  <c r="V113" i="1"/>
  <c r="U300" i="1"/>
  <c r="T300" i="1"/>
  <c r="W300" i="1"/>
  <c r="V300" i="1"/>
  <c r="AF300" i="1"/>
  <c r="AE300" i="1"/>
  <c r="AG300" i="1"/>
  <c r="AD300" i="1"/>
  <c r="G22" i="5" a="1"/>
  <c r="G22" i="5" s="1"/>
  <c r="G33" i="5" a="1"/>
  <c r="G33" i="5" s="1"/>
  <c r="C12" i="7"/>
  <c r="AK36" i="1"/>
  <c r="AM295" i="1"/>
  <c r="AO295" i="1" s="1"/>
  <c r="AI69" i="1"/>
  <c r="H84" i="1"/>
  <c r="G84" i="1"/>
  <c r="E84" i="1"/>
  <c r="F84" i="1"/>
  <c r="P160" i="1"/>
  <c r="P157" i="9" s="1"/>
  <c r="Q160" i="1"/>
  <c r="Q157" i="9" s="1"/>
  <c r="O160" i="1"/>
  <c r="O157" i="9" s="1"/>
  <c r="E18" i="18" a="1"/>
  <c r="E18" i="18" s="1"/>
  <c r="Q18" i="18" s="1"/>
  <c r="E18" i="12" a="1"/>
  <c r="E18" i="12" s="1"/>
  <c r="R160" i="1"/>
  <c r="R157" i="9" s="1"/>
  <c r="AD38" i="1"/>
  <c r="AD39" i="9" s="1"/>
  <c r="AF38" i="1"/>
  <c r="AF39" i="9" s="1"/>
  <c r="AG38" i="1"/>
  <c r="AG39" i="9" s="1"/>
  <c r="AE38" i="1"/>
  <c r="AE39" i="9" s="1"/>
  <c r="F51" i="5" a="1"/>
  <c r="F51" i="5" s="1"/>
  <c r="AA128" i="1"/>
  <c r="AA126" i="9" s="1"/>
  <c r="Z128" i="1"/>
  <c r="Z126" i="9" s="1"/>
  <c r="AB128" i="1"/>
  <c r="AB126" i="9" s="1"/>
  <c r="Y128" i="1"/>
  <c r="Y126" i="9" s="1"/>
  <c r="Z160" i="1"/>
  <c r="Z157" i="9" s="1"/>
  <c r="AB160" i="1"/>
  <c r="AB157" i="9" s="1"/>
  <c r="F18" i="18" a="1"/>
  <c r="F18" i="18" s="1"/>
  <c r="R18" i="18" s="1"/>
  <c r="F18" i="12" a="1"/>
  <c r="F18" i="12" s="1"/>
  <c r="AA160" i="1"/>
  <c r="AA157" i="9" s="1"/>
  <c r="Y160" i="1"/>
  <c r="Y157" i="9" s="1"/>
  <c r="AF193" i="1"/>
  <c r="AG193" i="1"/>
  <c r="AE193" i="1"/>
  <c r="AD193" i="1"/>
  <c r="AB269" i="1"/>
  <c r="AB263" i="9" s="1"/>
  <c r="AA269" i="1"/>
  <c r="AA263" i="9" s="1"/>
  <c r="Y269" i="1"/>
  <c r="Y263" i="9" s="1"/>
  <c r="Z269" i="1"/>
  <c r="Z263" i="9" s="1"/>
  <c r="V93" i="1"/>
  <c r="V92" i="9" s="1"/>
  <c r="U93" i="1"/>
  <c r="U92" i="9" s="1"/>
  <c r="T93" i="1"/>
  <c r="T92" i="9" s="1"/>
  <c r="W93" i="1"/>
  <c r="W92" i="9" s="1"/>
  <c r="T81" i="1"/>
  <c r="U81" i="1"/>
  <c r="W81" i="1"/>
  <c r="V81" i="1"/>
  <c r="E51" i="5" a="1"/>
  <c r="E51" i="5" s="1"/>
  <c r="P128" i="1"/>
  <c r="P126" i="9" s="1"/>
  <c r="O128" i="1"/>
  <c r="O126" i="9" s="1"/>
  <c r="R128" i="1"/>
  <c r="R126" i="9" s="1"/>
  <c r="Q128" i="1"/>
  <c r="Q126" i="9" s="1"/>
  <c r="F150" i="1"/>
  <c r="F147" i="9" s="1"/>
  <c r="K160" i="1"/>
  <c r="K157" i="9" s="1"/>
  <c r="J160" i="1"/>
  <c r="J157" i="9" s="1"/>
  <c r="M160" i="1"/>
  <c r="M157" i="9" s="1"/>
  <c r="L160" i="1"/>
  <c r="L157" i="9" s="1"/>
  <c r="F183" i="1"/>
  <c r="G183" i="1"/>
  <c r="E183" i="1"/>
  <c r="H183" i="1"/>
  <c r="AG12" i="7"/>
  <c r="V204" i="1"/>
  <c r="V199" i="9" s="1"/>
  <c r="T204" i="1"/>
  <c r="T199" i="9" s="1"/>
  <c r="W204" i="1"/>
  <c r="W199" i="9" s="1"/>
  <c r="U204" i="1"/>
  <c r="U199" i="9" s="1"/>
  <c r="W193" i="1"/>
  <c r="U193" i="1"/>
  <c r="T193" i="1"/>
  <c r="V193" i="1"/>
  <c r="G204" i="1"/>
  <c r="G199" i="9" s="1"/>
  <c r="F204" i="1"/>
  <c r="F199" i="9" s="1"/>
  <c r="D22" i="18" a="1"/>
  <c r="D22" i="18" s="1"/>
  <c r="P22" i="18" s="1"/>
  <c r="D22" i="12" a="1"/>
  <c r="D22" i="12" s="1"/>
  <c r="H204" i="1"/>
  <c r="H199" i="9" s="1"/>
  <c r="E204" i="1"/>
  <c r="E199" i="9" s="1"/>
  <c r="V215" i="1"/>
  <c r="W215" i="1"/>
  <c r="T215" i="1"/>
  <c r="U215" i="1"/>
  <c r="AD214" i="1"/>
  <c r="AG214" i="1"/>
  <c r="AE214" i="1"/>
  <c r="AF214" i="1"/>
  <c r="AG240" i="1"/>
  <c r="AG234" i="9" s="1"/>
  <c r="AE240" i="1"/>
  <c r="AE234" i="9" s="1"/>
  <c r="AD240" i="1"/>
  <c r="AD234" i="9" s="1"/>
  <c r="AF240" i="1"/>
  <c r="AF234" i="9" s="1"/>
  <c r="G60" i="17" a="1"/>
  <c r="G60" i="17" s="1"/>
  <c r="D60" i="17" a="1"/>
  <c r="D60" i="17" s="1"/>
  <c r="G240" i="1"/>
  <c r="G234" i="9" s="1"/>
  <c r="F240" i="1"/>
  <c r="F234" i="9" s="1"/>
  <c r="H240" i="1"/>
  <c r="H234" i="9" s="1"/>
  <c r="E240" i="1"/>
  <c r="E234" i="9" s="1"/>
  <c r="K249" i="1"/>
  <c r="K243" i="9" s="1"/>
  <c r="M249" i="1"/>
  <c r="M243" i="9" s="1"/>
  <c r="J249" i="1"/>
  <c r="J243" i="9" s="1"/>
  <c r="L249" i="1"/>
  <c r="L243" i="9" s="1"/>
  <c r="O249" i="1"/>
  <c r="O243" i="9" s="1"/>
  <c r="R249" i="1"/>
  <c r="R243" i="9" s="1"/>
  <c r="E61" i="5" a="1"/>
  <c r="E61" i="5" s="1"/>
  <c r="P249" i="1"/>
  <c r="P243" i="9" s="1"/>
  <c r="Q249" i="1"/>
  <c r="Q243" i="9" s="1"/>
  <c r="H260" i="1"/>
  <c r="H254" i="9" s="1"/>
  <c r="G260" i="1"/>
  <c r="G254" i="9" s="1"/>
  <c r="D62" i="5" a="1"/>
  <c r="D62" i="5" s="1"/>
  <c r="E260" i="1"/>
  <c r="E254" i="9" s="1"/>
  <c r="F260" i="1"/>
  <c r="F254" i="9" s="1"/>
  <c r="L260" i="1"/>
  <c r="L254" i="9" s="1"/>
  <c r="K260" i="1"/>
  <c r="K254" i="9" s="1"/>
  <c r="J260" i="1"/>
  <c r="J254" i="9" s="1"/>
  <c r="K261" i="1"/>
  <c r="K255" i="9" s="1"/>
  <c r="M261" i="1"/>
  <c r="M255" i="9" s="1"/>
  <c r="J261" i="1"/>
  <c r="J255" i="9" s="1"/>
  <c r="L261" i="1"/>
  <c r="L255" i="9" s="1"/>
  <c r="K258" i="1"/>
  <c r="K252" i="9" s="1"/>
  <c r="M258" i="1"/>
  <c r="M252" i="9" s="1"/>
  <c r="L258" i="1"/>
  <c r="L252" i="9" s="1"/>
  <c r="J258" i="1"/>
  <c r="J252" i="9" s="1"/>
  <c r="Q282" i="1"/>
  <c r="Q276" i="9" s="1"/>
  <c r="F65" i="5" a="1"/>
  <c r="F65" i="5" s="1"/>
  <c r="Z293" i="1"/>
  <c r="Z287" i="9" s="1"/>
  <c r="Y293" i="1"/>
  <c r="Y287" i="9" s="1"/>
  <c r="AA293" i="1"/>
  <c r="AA287" i="9" s="1"/>
  <c r="AB293" i="1"/>
  <c r="AB287" i="9" s="1"/>
  <c r="AG306" i="1"/>
  <c r="AF306" i="1"/>
  <c r="AD306" i="1"/>
  <c r="AE306" i="1"/>
  <c r="J306" i="1"/>
  <c r="L306" i="1"/>
  <c r="M306" i="1"/>
  <c r="K306" i="1"/>
  <c r="F307" i="1"/>
  <c r="AG317" i="1"/>
  <c r="AG310" i="9" s="1"/>
  <c r="AF317" i="1"/>
  <c r="AF310" i="9" s="1"/>
  <c r="AE317" i="1"/>
  <c r="AE310" i="9" s="1"/>
  <c r="AD317" i="1"/>
  <c r="AD310" i="9" s="1"/>
  <c r="Z316" i="1"/>
  <c r="Z309" i="9" s="1"/>
  <c r="F32" i="5" a="1"/>
  <c r="F32" i="5" s="1"/>
  <c r="AB316" i="1"/>
  <c r="AB309" i="9" s="1"/>
  <c r="AA316" i="1"/>
  <c r="AA309" i="9" s="1"/>
  <c r="Y316" i="1"/>
  <c r="Y309" i="9" s="1"/>
  <c r="V314" i="1"/>
  <c r="V307" i="9" s="1"/>
  <c r="W314" i="1"/>
  <c r="W307" i="9" s="1"/>
  <c r="T314" i="1"/>
  <c r="T307" i="9" s="1"/>
  <c r="U314" i="1"/>
  <c r="U307" i="9" s="1"/>
  <c r="G32" i="17" a="1"/>
  <c r="G32" i="17" s="1"/>
  <c r="AD328" i="1"/>
  <c r="AD321" i="9" s="1"/>
  <c r="AE328" i="1"/>
  <c r="AE321" i="9" s="1"/>
  <c r="AG328" i="1"/>
  <c r="AG321" i="9" s="1"/>
  <c r="AF328" i="1"/>
  <c r="AF321" i="9" s="1"/>
  <c r="F336" i="1"/>
  <c r="E336" i="1"/>
  <c r="G336" i="1"/>
  <c r="H336" i="1"/>
  <c r="Z338" i="1"/>
  <c r="AA338" i="1"/>
  <c r="AB338" i="1"/>
  <c r="Y338" i="1"/>
  <c r="O340" i="1"/>
  <c r="AA336" i="1"/>
  <c r="Y336" i="1"/>
  <c r="AB336" i="1"/>
  <c r="Z336" i="1"/>
  <c r="R312" i="1"/>
  <c r="R305" i="9" s="1"/>
  <c r="E19" i="5" a="1"/>
  <c r="E19" i="5" s="1"/>
  <c r="R173" i="1"/>
  <c r="R170" i="9" s="1"/>
  <c r="Q173" i="1"/>
  <c r="Q170" i="9" s="1"/>
  <c r="O173" i="1"/>
  <c r="O170" i="9" s="1"/>
  <c r="P173" i="1"/>
  <c r="P170" i="9" s="1"/>
  <c r="W60" i="1"/>
  <c r="W61" i="9" s="1"/>
  <c r="V60" i="1"/>
  <c r="V61" i="9" s="1"/>
  <c r="T60" i="1"/>
  <c r="T61" i="9" s="1"/>
  <c r="U60" i="1"/>
  <c r="U61" i="9" s="1"/>
  <c r="AD126" i="1"/>
  <c r="AD124" i="9" s="1"/>
  <c r="AG126" i="1"/>
  <c r="AG124" i="9" s="1"/>
  <c r="AF126" i="1"/>
  <c r="AF124" i="9" s="1"/>
  <c r="AE126" i="1"/>
  <c r="AE124" i="9" s="1"/>
  <c r="AE127" i="1"/>
  <c r="AE125" i="9" s="1"/>
  <c r="AD127" i="1"/>
  <c r="AD125" i="9" s="1"/>
  <c r="AF127" i="1"/>
  <c r="AF125" i="9" s="1"/>
  <c r="AG127" i="1"/>
  <c r="AG125" i="9" s="1"/>
  <c r="D16" i="18" a="1"/>
  <c r="D16" i="18" s="1"/>
  <c r="P16" i="18" s="1"/>
  <c r="D16" i="12" a="1"/>
  <c r="D16" i="12" s="1"/>
  <c r="E127" i="1"/>
  <c r="E125" i="9" s="1"/>
  <c r="F127" i="1"/>
  <c r="F125" i="9" s="1"/>
  <c r="H127" i="1"/>
  <c r="H125" i="9" s="1"/>
  <c r="G127" i="1"/>
  <c r="G125" i="9" s="1"/>
  <c r="P281" i="1"/>
  <c r="P275" i="9" s="1"/>
  <c r="O281" i="1"/>
  <c r="O275" i="9" s="1"/>
  <c r="Q281" i="1"/>
  <c r="Q275" i="9" s="1"/>
  <c r="E29" i="18" a="1"/>
  <c r="E29" i="18" s="1"/>
  <c r="Q29" i="18" s="1"/>
  <c r="E29" i="12" a="1"/>
  <c r="E29" i="12" s="1"/>
  <c r="R281" i="1"/>
  <c r="R275" i="9" s="1"/>
  <c r="F291" i="1"/>
  <c r="F285" i="9" s="1"/>
  <c r="G291" i="1"/>
  <c r="G285" i="9" s="1"/>
  <c r="H291" i="1"/>
  <c r="H285" i="9" s="1"/>
  <c r="E291" i="1"/>
  <c r="E285" i="9" s="1"/>
  <c r="D9" i="5" a="1"/>
  <c r="D9" i="5" s="1"/>
  <c r="H52" i="1"/>
  <c r="H53" i="9" s="1"/>
  <c r="F52" i="1"/>
  <c r="F53" i="9" s="1"/>
  <c r="E52" i="1"/>
  <c r="E53" i="9" s="1"/>
  <c r="G52" i="1"/>
  <c r="G53" i="9" s="1"/>
  <c r="AB88" i="1"/>
  <c r="AA88" i="1"/>
  <c r="Y88" i="1"/>
  <c r="Z88" i="1"/>
  <c r="AD88" i="1"/>
  <c r="AE88" i="1"/>
  <c r="AG88" i="1"/>
  <c r="AF88" i="1"/>
  <c r="O72" i="1"/>
  <c r="R72" i="1"/>
  <c r="Q72" i="1"/>
  <c r="P72" i="1"/>
  <c r="AF113" i="1"/>
  <c r="AE113" i="1"/>
  <c r="AG113" i="1"/>
  <c r="AD113" i="1"/>
  <c r="Q201" i="1"/>
  <c r="Q196" i="9" s="1"/>
  <c r="R201" i="1"/>
  <c r="R196" i="9" s="1"/>
  <c r="P201" i="1"/>
  <c r="P196" i="9" s="1"/>
  <c r="O201" i="1"/>
  <c r="O196" i="9" s="1"/>
  <c r="G54" i="17" a="1"/>
  <c r="G54" i="17" s="1"/>
  <c r="G57" i="17" a="1"/>
  <c r="G57" i="17" s="1"/>
  <c r="Z14" i="1"/>
  <c r="Z15" i="9" s="1"/>
  <c r="AA14" i="1"/>
  <c r="AA15" i="9" s="1"/>
  <c r="Y14" i="1"/>
  <c r="Y15" i="9" s="1"/>
  <c r="AB14" i="1"/>
  <c r="AB15" i="9" s="1"/>
  <c r="AF14" i="1"/>
  <c r="AF15" i="9" s="1"/>
  <c r="AG14" i="1"/>
  <c r="AG15" i="9" s="1"/>
  <c r="AD14" i="1"/>
  <c r="AD15" i="9" s="1"/>
  <c r="AE14" i="1"/>
  <c r="AE15" i="9" s="1"/>
  <c r="P14" i="1"/>
  <c r="P15" i="9" s="1"/>
  <c r="R14" i="1"/>
  <c r="R15" i="9" s="1"/>
  <c r="Q14" i="1"/>
  <c r="Q15" i="9" s="1"/>
  <c r="O14" i="1"/>
  <c r="O15" i="9" s="1"/>
  <c r="L57" i="17" a="1"/>
  <c r="L57" i="17" s="1"/>
  <c r="AJ159" i="1"/>
  <c r="AK303" i="1"/>
  <c r="R58" i="1"/>
  <c r="R59" i="9" s="1"/>
  <c r="P58" i="1"/>
  <c r="P59" i="9" s="1"/>
  <c r="Q58" i="1"/>
  <c r="Q59" i="9" s="1"/>
  <c r="O58" i="1"/>
  <c r="O59" i="9" s="1"/>
  <c r="U106" i="1"/>
  <c r="U105" i="9" s="1"/>
  <c r="T106" i="1"/>
  <c r="T105" i="9" s="1"/>
  <c r="W106" i="1"/>
  <c r="W105" i="9" s="1"/>
  <c r="V106" i="1"/>
  <c r="V105" i="9" s="1"/>
  <c r="Q150" i="1"/>
  <c r="Q147" i="9" s="1"/>
  <c r="O150" i="1"/>
  <c r="O147" i="9" s="1"/>
  <c r="E52" i="5" a="1"/>
  <c r="E52" i="5" s="1"/>
  <c r="P150" i="1"/>
  <c r="P147" i="9" s="1"/>
  <c r="R150" i="1"/>
  <c r="R147" i="9" s="1"/>
  <c r="AD81" i="1"/>
  <c r="W148" i="1"/>
  <c r="W145" i="9" s="1"/>
  <c r="U148" i="1"/>
  <c r="U145" i="9" s="1"/>
  <c r="V148" i="1"/>
  <c r="V145" i="9" s="1"/>
  <c r="T148" i="1"/>
  <c r="T145" i="9" s="1"/>
  <c r="F193" i="1"/>
  <c r="E193" i="1"/>
  <c r="G193" i="1"/>
  <c r="H193" i="1"/>
  <c r="W214" i="1"/>
  <c r="V214" i="1"/>
  <c r="T214" i="1"/>
  <c r="U214" i="1"/>
  <c r="F60" i="17" a="1"/>
  <c r="F60" i="17" s="1"/>
  <c r="AB240" i="1"/>
  <c r="AB234" i="9" s="1"/>
  <c r="Z240" i="1"/>
  <c r="Z234" i="9" s="1"/>
  <c r="Y240" i="1"/>
  <c r="Y234" i="9" s="1"/>
  <c r="AA240" i="1"/>
  <c r="AA234" i="9" s="1"/>
  <c r="G49" i="1"/>
  <c r="G50" i="9" s="1"/>
  <c r="E49" i="1"/>
  <c r="E50" i="9" s="1"/>
  <c r="F49" i="1"/>
  <c r="F50" i="9" s="1"/>
  <c r="H49" i="1"/>
  <c r="H50" i="9" s="1"/>
  <c r="Q49" i="1"/>
  <c r="Q50" i="9" s="1"/>
  <c r="O49" i="1"/>
  <c r="O50" i="9" s="1"/>
  <c r="R49" i="1"/>
  <c r="R50" i="9" s="1"/>
  <c r="P49" i="1"/>
  <c r="P50" i="9" s="1"/>
  <c r="AD58" i="1"/>
  <c r="AD59" i="9" s="1"/>
  <c r="AF58" i="1"/>
  <c r="AF59" i="9" s="1"/>
  <c r="AE58" i="1"/>
  <c r="AE59" i="9" s="1"/>
  <c r="AG58" i="1"/>
  <c r="AG59" i="9" s="1"/>
  <c r="R93" i="1"/>
  <c r="R92" i="9" s="1"/>
  <c r="P93" i="1"/>
  <c r="P92" i="9" s="1"/>
  <c r="Q93" i="1"/>
  <c r="Q92" i="9" s="1"/>
  <c r="O93" i="1"/>
  <c r="O92" i="9" s="1"/>
  <c r="J103" i="1"/>
  <c r="J102" i="9" s="1"/>
  <c r="E137" i="1"/>
  <c r="H137" i="1"/>
  <c r="F137" i="1"/>
  <c r="G137" i="1"/>
  <c r="T137" i="1"/>
  <c r="V137" i="1"/>
  <c r="U137" i="1"/>
  <c r="W137" i="1"/>
  <c r="H160" i="1"/>
  <c r="H157" i="9" s="1"/>
  <c r="F160" i="1"/>
  <c r="F157" i="9" s="1"/>
  <c r="G160" i="1"/>
  <c r="G157" i="9" s="1"/>
  <c r="D18" i="18" a="1"/>
  <c r="D18" i="18" s="1"/>
  <c r="P18" i="18" s="1"/>
  <c r="D18" i="12" a="1"/>
  <c r="D18" i="12" s="1"/>
  <c r="E160" i="1"/>
  <c r="E157" i="9" s="1"/>
  <c r="P183" i="1"/>
  <c r="O183" i="1"/>
  <c r="Q183" i="1"/>
  <c r="R183" i="1"/>
  <c r="E203" i="1"/>
  <c r="E198" i="9" s="1"/>
  <c r="F203" i="1"/>
  <c r="F198" i="9" s="1"/>
  <c r="H203" i="1"/>
  <c r="H198" i="9" s="1"/>
  <c r="G203" i="1"/>
  <c r="G198" i="9" s="1"/>
  <c r="G22" i="12" a="1"/>
  <c r="G22" i="12" s="1"/>
  <c r="G22" i="18" a="1"/>
  <c r="G22" i="18" s="1"/>
  <c r="S22" i="18" s="1"/>
  <c r="P215" i="1"/>
  <c r="O215" i="1"/>
  <c r="R215" i="1"/>
  <c r="Q215" i="1"/>
  <c r="J215" i="1"/>
  <c r="M215" i="1"/>
  <c r="K215" i="1"/>
  <c r="L215" i="1"/>
  <c r="AG248" i="1"/>
  <c r="AG242" i="9" s="1"/>
  <c r="AD248" i="1"/>
  <c r="AD242" i="9" s="1"/>
  <c r="AF248" i="1"/>
  <c r="AF242" i="9" s="1"/>
  <c r="AE248" i="1"/>
  <c r="AE242" i="9" s="1"/>
  <c r="J254" i="1"/>
  <c r="J248" i="9" s="1"/>
  <c r="M254" i="1"/>
  <c r="M248" i="9" s="1"/>
  <c r="L254" i="1"/>
  <c r="L248" i="9" s="1"/>
  <c r="K254" i="1"/>
  <c r="K248" i="9" s="1"/>
  <c r="P254" i="1"/>
  <c r="P248" i="9" s="1"/>
  <c r="O254" i="1"/>
  <c r="O248" i="9" s="1"/>
  <c r="Q254" i="1"/>
  <c r="Q248" i="9" s="1"/>
  <c r="R254" i="1"/>
  <c r="R248" i="9" s="1"/>
  <c r="Q269" i="1"/>
  <c r="Q263" i="9" s="1"/>
  <c r="P269" i="1"/>
  <c r="P263" i="9" s="1"/>
  <c r="R269" i="1"/>
  <c r="R263" i="9" s="1"/>
  <c r="O269" i="1"/>
  <c r="O263" i="9" s="1"/>
  <c r="G261" i="1"/>
  <c r="G255" i="9" s="1"/>
  <c r="H261" i="1"/>
  <c r="H255" i="9" s="1"/>
  <c r="D27" i="5" a="1"/>
  <c r="D27" i="5" s="1"/>
  <c r="E261" i="1"/>
  <c r="E255" i="9" s="1"/>
  <c r="F261" i="1"/>
  <c r="F255" i="9" s="1"/>
  <c r="AG261" i="1"/>
  <c r="AG255" i="9" s="1"/>
  <c r="AE261" i="1"/>
  <c r="AE255" i="9" s="1"/>
  <c r="AD261" i="1"/>
  <c r="AD255" i="9" s="1"/>
  <c r="AF261" i="1"/>
  <c r="AF255" i="9" s="1"/>
  <c r="O294" i="1"/>
  <c r="O288" i="9" s="1"/>
  <c r="E30" i="5" a="1"/>
  <c r="E30" i="5" s="1"/>
  <c r="Q294" i="1"/>
  <c r="Q288" i="9" s="1"/>
  <c r="P294" i="1"/>
  <c r="P288" i="9" s="1"/>
  <c r="R294" i="1"/>
  <c r="R288" i="9" s="1"/>
  <c r="L280" i="1"/>
  <c r="L274" i="9" s="1"/>
  <c r="J280" i="1"/>
  <c r="J274" i="9" s="1"/>
  <c r="K280" i="1"/>
  <c r="K274" i="9" s="1"/>
  <c r="M280" i="1"/>
  <c r="M274" i="9" s="1"/>
  <c r="M314" i="1"/>
  <c r="M307" i="9" s="1"/>
  <c r="J314" i="1"/>
  <c r="J307" i="9" s="1"/>
  <c r="L314" i="1"/>
  <c r="L307" i="9" s="1"/>
  <c r="K314" i="1"/>
  <c r="K307" i="9" s="1"/>
  <c r="L317" i="1"/>
  <c r="L310" i="9" s="1"/>
  <c r="M317" i="1"/>
  <c r="M310" i="9" s="1"/>
  <c r="K317" i="1"/>
  <c r="K310" i="9" s="1"/>
  <c r="J317" i="1"/>
  <c r="J310" i="9" s="1"/>
  <c r="AB318" i="1"/>
  <c r="AB311" i="9" s="1"/>
  <c r="Y318" i="1"/>
  <c r="Y311" i="9" s="1"/>
  <c r="F32" i="17" a="1"/>
  <c r="F32" i="17" s="1"/>
  <c r="Z318" i="1"/>
  <c r="Z311" i="9" s="1"/>
  <c r="AA318" i="1"/>
  <c r="AA311" i="9" s="1"/>
  <c r="J336" i="1"/>
  <c r="L336" i="1"/>
  <c r="K336" i="1"/>
  <c r="M336" i="1"/>
  <c r="G340" i="1"/>
  <c r="U336" i="1"/>
  <c r="W336" i="1"/>
  <c r="T336" i="1"/>
  <c r="V336" i="1"/>
  <c r="K31" i="1"/>
  <c r="K32" i="9" s="1"/>
  <c r="L31" i="1"/>
  <c r="L32" i="9" s="1"/>
  <c r="J31" i="1"/>
  <c r="J32" i="9" s="1"/>
  <c r="M31" i="1"/>
  <c r="M32" i="9" s="1"/>
  <c r="J218" i="1"/>
  <c r="M218" i="1"/>
  <c r="L218" i="1"/>
  <c r="K218" i="1"/>
  <c r="Z60" i="1"/>
  <c r="Z61" i="9" s="1"/>
  <c r="AB60" i="1"/>
  <c r="AB61" i="9" s="1"/>
  <c r="Y60" i="1"/>
  <c r="Y61" i="9" s="1"/>
  <c r="AA60" i="1"/>
  <c r="AA61" i="9" s="1"/>
  <c r="Q80" i="1"/>
  <c r="O80" i="1"/>
  <c r="R80" i="1"/>
  <c r="P80" i="1"/>
  <c r="G16" i="18" a="1"/>
  <c r="G16" i="18" s="1"/>
  <c r="S16" i="18" s="1"/>
  <c r="G16" i="12" a="1"/>
  <c r="G16" i="12" s="1"/>
  <c r="J127" i="1"/>
  <c r="J125" i="9" s="1"/>
  <c r="M127" i="1"/>
  <c r="M125" i="9" s="1"/>
  <c r="L127" i="1"/>
  <c r="L125" i="9" s="1"/>
  <c r="K127" i="1"/>
  <c r="K125" i="9" s="1"/>
  <c r="L182" i="1"/>
  <c r="M182" i="1"/>
  <c r="K182" i="1"/>
  <c r="J182" i="1"/>
  <c r="W182" i="1"/>
  <c r="T182" i="1"/>
  <c r="V182" i="1"/>
  <c r="U182" i="1"/>
  <c r="AG291" i="1"/>
  <c r="AG285" i="9" s="1"/>
  <c r="AD291" i="1"/>
  <c r="AD285" i="9" s="1"/>
  <c r="AE291" i="1"/>
  <c r="AE285" i="9" s="1"/>
  <c r="AF291" i="1"/>
  <c r="AF285" i="9" s="1"/>
  <c r="AG281" i="1"/>
  <c r="AG275" i="9" s="1"/>
  <c r="AF281" i="1"/>
  <c r="AF275" i="9" s="1"/>
  <c r="AE281" i="1"/>
  <c r="AE275" i="9" s="1"/>
  <c r="AD281" i="1"/>
  <c r="AD275" i="9" s="1"/>
  <c r="K291" i="1"/>
  <c r="K285" i="9" s="1"/>
  <c r="M291" i="1"/>
  <c r="M285" i="9" s="1"/>
  <c r="J291" i="1"/>
  <c r="J285" i="9" s="1"/>
  <c r="L291" i="1"/>
  <c r="L285" i="9" s="1"/>
  <c r="E9" i="5" a="1"/>
  <c r="E9" i="5" s="1"/>
  <c r="R52" i="1"/>
  <c r="R53" i="9" s="1"/>
  <c r="O52" i="1"/>
  <c r="O53" i="9" s="1"/>
  <c r="Q52" i="1"/>
  <c r="Q53" i="9" s="1"/>
  <c r="P52" i="1"/>
  <c r="P53" i="9" s="1"/>
  <c r="T72" i="1"/>
  <c r="V72" i="1"/>
  <c r="U72" i="1"/>
  <c r="W72" i="1"/>
  <c r="Y113" i="1"/>
  <c r="AB113" i="1"/>
  <c r="AA113" i="1"/>
  <c r="Z113" i="1"/>
  <c r="J201" i="1"/>
  <c r="J196" i="9" s="1"/>
  <c r="L201" i="1"/>
  <c r="L196" i="9" s="1"/>
  <c r="M201" i="1"/>
  <c r="M196" i="9" s="1"/>
  <c r="K201" i="1"/>
  <c r="K196" i="9" s="1"/>
  <c r="O300" i="1"/>
  <c r="R300" i="1"/>
  <c r="P300" i="1"/>
  <c r="Q300" i="1"/>
  <c r="G16" i="17" a="1"/>
  <c r="G16" i="17" s="1"/>
  <c r="G19" i="17" a="1"/>
  <c r="G19" i="17" s="1"/>
  <c r="L65" i="17" a="1"/>
  <c r="L65" i="17" s="1"/>
  <c r="F14" i="1"/>
  <c r="F15" i="9" s="1"/>
  <c r="G14" i="1"/>
  <c r="G15" i="9" s="1"/>
  <c r="H14" i="1"/>
  <c r="H15" i="9" s="1"/>
  <c r="E14" i="1"/>
  <c r="E15" i="9" s="1"/>
  <c r="AI71" i="1"/>
  <c r="G106" i="1"/>
  <c r="G105" i="9" s="1"/>
  <c r="F106" i="1"/>
  <c r="F105" i="9" s="1"/>
  <c r="E106" i="1"/>
  <c r="E105" i="9" s="1"/>
  <c r="D49" i="5" a="1"/>
  <c r="D49" i="5" s="1"/>
  <c r="H106" i="1"/>
  <c r="H105" i="9" s="1"/>
  <c r="O193" i="1"/>
  <c r="P193" i="1"/>
  <c r="R193" i="1"/>
  <c r="Q193" i="1"/>
  <c r="F14" i="16" a="1"/>
  <c r="F14" i="16" s="1"/>
  <c r="AA103" i="1"/>
  <c r="AA102" i="9" s="1"/>
  <c r="Z103" i="1"/>
  <c r="Z102" i="9" s="1"/>
  <c r="F14" i="6" a="1"/>
  <c r="F14" i="6" s="1"/>
  <c r="M14" i="6" s="1"/>
  <c r="AB103" i="1"/>
  <c r="AB102" i="9" s="1"/>
  <c r="Y103" i="1"/>
  <c r="Y102" i="9" s="1"/>
  <c r="R136" i="1"/>
  <c r="P136" i="1"/>
  <c r="Q136" i="1"/>
  <c r="O136" i="1"/>
  <c r="T150" i="1"/>
  <c r="T147" i="9" s="1"/>
  <c r="W150" i="1"/>
  <c r="W147" i="9" s="1"/>
  <c r="V150" i="1"/>
  <c r="V147" i="9" s="1"/>
  <c r="U150" i="1"/>
  <c r="U147" i="9" s="1"/>
  <c r="P214" i="1"/>
  <c r="Q214" i="1"/>
  <c r="R214" i="1"/>
  <c r="O214" i="1"/>
  <c r="V269" i="1"/>
  <c r="V263" i="9" s="1"/>
  <c r="W269" i="1"/>
  <c r="W263" i="9" s="1"/>
  <c r="U269" i="1"/>
  <c r="U263" i="9" s="1"/>
  <c r="T269" i="1"/>
  <c r="T263" i="9" s="1"/>
  <c r="G49" i="5" a="1"/>
  <c r="G49" i="5" s="1"/>
  <c r="K49" i="1"/>
  <c r="K50" i="9" s="1"/>
  <c r="M49" i="1"/>
  <c r="M50" i="9" s="1"/>
  <c r="J49" i="1"/>
  <c r="J50" i="9" s="1"/>
  <c r="L49" i="1"/>
  <c r="L50" i="9" s="1"/>
  <c r="AE93" i="1"/>
  <c r="AE92" i="9" s="1"/>
  <c r="AD93" i="1"/>
  <c r="AD92" i="9" s="1"/>
  <c r="AG93" i="1"/>
  <c r="AG92" i="9" s="1"/>
  <c r="AF93" i="1"/>
  <c r="AF92" i="9" s="1"/>
  <c r="D14" i="16" a="1"/>
  <c r="D14" i="16" s="1"/>
  <c r="H103" i="1"/>
  <c r="H102" i="9" s="1"/>
  <c r="D14" i="6" a="1"/>
  <c r="D14" i="6" s="1"/>
  <c r="K14" i="6" s="1"/>
  <c r="E103" i="1"/>
  <c r="E102" i="9" s="1"/>
  <c r="G103" i="1"/>
  <c r="G102" i="9" s="1"/>
  <c r="F103" i="1"/>
  <c r="F102" i="9" s="1"/>
  <c r="W84" i="1"/>
  <c r="V84" i="1"/>
  <c r="T84" i="1"/>
  <c r="U84" i="1"/>
  <c r="K137" i="1"/>
  <c r="J137" i="1"/>
  <c r="M137" i="1"/>
  <c r="L137" i="1"/>
  <c r="AD148" i="1"/>
  <c r="AD145" i="9" s="1"/>
  <c r="AF148" i="1"/>
  <c r="AF145" i="9" s="1"/>
  <c r="AE148" i="1"/>
  <c r="AE145" i="9" s="1"/>
  <c r="AG148" i="1"/>
  <c r="AG145" i="9" s="1"/>
  <c r="AE149" i="1"/>
  <c r="AE146" i="9" s="1"/>
  <c r="AD149" i="1"/>
  <c r="AD146" i="9" s="1"/>
  <c r="AG149" i="1"/>
  <c r="AG146" i="9" s="1"/>
  <c r="AF149" i="1"/>
  <c r="AF146" i="9" s="1"/>
  <c r="G17" i="18" a="1"/>
  <c r="G17" i="18" s="1"/>
  <c r="S17" i="18" s="1"/>
  <c r="G17" i="12" a="1"/>
  <c r="G17" i="12" s="1"/>
  <c r="AA150" i="1"/>
  <c r="AA147" i="9" s="1"/>
  <c r="AB150" i="1"/>
  <c r="AB147" i="9" s="1"/>
  <c r="Y150" i="1"/>
  <c r="Y147" i="9" s="1"/>
  <c r="Z150" i="1"/>
  <c r="Z147" i="9" s="1"/>
  <c r="F52" i="5" a="1"/>
  <c r="F52" i="5" s="1"/>
  <c r="J148" i="1"/>
  <c r="J145" i="9" s="1"/>
  <c r="K148" i="1"/>
  <c r="K145" i="9" s="1"/>
  <c r="L148" i="1"/>
  <c r="L145" i="9" s="1"/>
  <c r="M148" i="1"/>
  <c r="M145" i="9" s="1"/>
  <c r="K155" i="1"/>
  <c r="L155" i="1"/>
  <c r="J155" i="1"/>
  <c r="M155" i="1"/>
  <c r="H12" i="7"/>
  <c r="AA203" i="1"/>
  <c r="AA198" i="9" s="1"/>
  <c r="AB203" i="1"/>
  <c r="AB198" i="9" s="1"/>
  <c r="Z203" i="1"/>
  <c r="Z198" i="9" s="1"/>
  <c r="Y203" i="1"/>
  <c r="Y198" i="9" s="1"/>
  <c r="V226" i="1"/>
  <c r="V220" i="9" s="1"/>
  <c r="U226" i="1"/>
  <c r="U220" i="9" s="1"/>
  <c r="T226" i="1"/>
  <c r="T220" i="9" s="1"/>
  <c r="W226" i="1"/>
  <c r="W220" i="9" s="1"/>
  <c r="AA226" i="1"/>
  <c r="AA220" i="9" s="1"/>
  <c r="Y226" i="1"/>
  <c r="Y220" i="9" s="1"/>
  <c r="AB226" i="1"/>
  <c r="AB220" i="9" s="1"/>
  <c r="Z226" i="1"/>
  <c r="Z220" i="9" s="1"/>
  <c r="F24" i="18" a="1"/>
  <c r="F24" i="18" s="1"/>
  <c r="R24" i="18" s="1"/>
  <c r="F24" i="12" a="1"/>
  <c r="F24" i="12" s="1"/>
  <c r="AF226" i="1"/>
  <c r="AF220" i="9" s="1"/>
  <c r="AD226" i="1"/>
  <c r="AD220" i="9" s="1"/>
  <c r="AE226" i="1"/>
  <c r="AE220" i="9" s="1"/>
  <c r="AG226" i="1"/>
  <c r="AG220" i="9" s="1"/>
  <c r="AF249" i="1"/>
  <c r="AF243" i="9" s="1"/>
  <c r="AE249" i="1"/>
  <c r="AE243" i="9" s="1"/>
  <c r="AG249" i="1"/>
  <c r="AG243" i="9" s="1"/>
  <c r="AD249" i="1"/>
  <c r="AD243" i="9" s="1"/>
  <c r="G26" i="18" a="1"/>
  <c r="G26" i="18" s="1"/>
  <c r="S26" i="18" s="1"/>
  <c r="G26" i="12" a="1"/>
  <c r="G26" i="12" s="1"/>
  <c r="D26" i="18" a="1"/>
  <c r="D26" i="18" s="1"/>
  <c r="P26" i="18" s="1"/>
  <c r="D26" i="12" a="1"/>
  <c r="D26" i="12" s="1"/>
  <c r="H248" i="1"/>
  <c r="H242" i="9" s="1"/>
  <c r="F248" i="1"/>
  <c r="F242" i="9" s="1"/>
  <c r="G248" i="1"/>
  <c r="G242" i="9" s="1"/>
  <c r="E248" i="1"/>
  <c r="E242" i="9" s="1"/>
  <c r="L248" i="1"/>
  <c r="L242" i="9" s="1"/>
  <c r="K248" i="1"/>
  <c r="K242" i="9" s="1"/>
  <c r="J248" i="1"/>
  <c r="J242" i="9" s="1"/>
  <c r="M248" i="1"/>
  <c r="M242" i="9" s="1"/>
  <c r="W249" i="1"/>
  <c r="W243" i="9" s="1"/>
  <c r="T249" i="1"/>
  <c r="T243" i="9" s="1"/>
  <c r="U249" i="1"/>
  <c r="U243" i="9" s="1"/>
  <c r="V249" i="1"/>
  <c r="V243" i="9" s="1"/>
  <c r="W258" i="1"/>
  <c r="W252" i="9" s="1"/>
  <c r="V258" i="1"/>
  <c r="V252" i="9" s="1"/>
  <c r="T258" i="1"/>
  <c r="T252" i="9" s="1"/>
  <c r="U258" i="1"/>
  <c r="U252" i="9" s="1"/>
  <c r="Z258" i="1"/>
  <c r="Z252" i="9" s="1"/>
  <c r="Y258" i="1"/>
  <c r="Y252" i="9" s="1"/>
  <c r="AB258" i="1"/>
  <c r="AB252" i="9" s="1"/>
  <c r="AA258" i="1"/>
  <c r="AA252" i="9" s="1"/>
  <c r="AF258" i="1"/>
  <c r="AF252" i="9" s="1"/>
  <c r="AD258" i="1"/>
  <c r="AD252" i="9" s="1"/>
  <c r="AG258" i="1"/>
  <c r="AG252" i="9" s="1"/>
  <c r="AE258" i="1"/>
  <c r="AE252" i="9" s="1"/>
  <c r="D65" i="5" a="1"/>
  <c r="D65" i="5" s="1"/>
  <c r="G293" i="1"/>
  <c r="G287" i="9" s="1"/>
  <c r="F293" i="1"/>
  <c r="F287" i="9" s="1"/>
  <c r="E293" i="1"/>
  <c r="E287" i="9" s="1"/>
  <c r="H293" i="1"/>
  <c r="H287" i="9" s="1"/>
  <c r="V293" i="1"/>
  <c r="V287" i="9" s="1"/>
  <c r="T293" i="1"/>
  <c r="T287" i="9" s="1"/>
  <c r="W293" i="1"/>
  <c r="W287" i="9" s="1"/>
  <c r="U293" i="1"/>
  <c r="U287" i="9" s="1"/>
  <c r="W307" i="1"/>
  <c r="AD307" i="1"/>
  <c r="AG307" i="1"/>
  <c r="Z306" i="1"/>
  <c r="AA306" i="1"/>
  <c r="Y306" i="1"/>
  <c r="AB306" i="1"/>
  <c r="G32" i="18" a="1"/>
  <c r="G32" i="18" s="1"/>
  <c r="S32" i="18" s="1"/>
  <c r="G32" i="12" a="1"/>
  <c r="G32" i="12" s="1"/>
  <c r="M316" i="1"/>
  <c r="M309" i="9" s="1"/>
  <c r="L316" i="1"/>
  <c r="L309" i="9" s="1"/>
  <c r="J316" i="1"/>
  <c r="J309" i="9" s="1"/>
  <c r="K316" i="1"/>
  <c r="K309" i="9" s="1"/>
  <c r="J318" i="1"/>
  <c r="J311" i="9" s="1"/>
  <c r="K318" i="1"/>
  <c r="K311" i="9" s="1"/>
  <c r="M318" i="1"/>
  <c r="M311" i="9" s="1"/>
  <c r="L318" i="1"/>
  <c r="L311" i="9" s="1"/>
  <c r="E31" i="1"/>
  <c r="E32" i="9" s="1"/>
  <c r="F31" i="1"/>
  <c r="F32" i="9" s="1"/>
  <c r="D42" i="17" a="1"/>
  <c r="D42" i="17" s="1"/>
  <c r="H31" i="1"/>
  <c r="H32" i="9" s="1"/>
  <c r="G31" i="1"/>
  <c r="G32" i="9" s="1"/>
  <c r="V31" i="1"/>
  <c r="V32" i="9" s="1"/>
  <c r="T31" i="1"/>
  <c r="T32" i="9" s="1"/>
  <c r="W31" i="1"/>
  <c r="W32" i="9" s="1"/>
  <c r="U31" i="1"/>
  <c r="U32" i="9" s="1"/>
  <c r="G19" i="5" a="1"/>
  <c r="G19" i="5" s="1"/>
  <c r="AB80" i="1"/>
  <c r="Z80" i="1"/>
  <c r="Y80" i="1"/>
  <c r="AA80" i="1"/>
  <c r="Q127" i="1"/>
  <c r="Q125" i="9" s="1"/>
  <c r="R127" i="1"/>
  <c r="R125" i="9" s="1"/>
  <c r="E16" i="18" a="1"/>
  <c r="E16" i="18" s="1"/>
  <c r="Q16" i="18" s="1"/>
  <c r="E16" i="12" a="1"/>
  <c r="E16" i="12" s="1"/>
  <c r="P127" i="1"/>
  <c r="P125" i="9" s="1"/>
  <c r="O127" i="1"/>
  <c r="O125" i="9" s="1"/>
  <c r="T291" i="1"/>
  <c r="T285" i="9" s="1"/>
  <c r="W291" i="1"/>
  <c r="W285" i="9" s="1"/>
  <c r="V291" i="1"/>
  <c r="V285" i="9" s="1"/>
  <c r="U291" i="1"/>
  <c r="U285" i="9" s="1"/>
  <c r="F29" i="18" a="1"/>
  <c r="F29" i="18" s="1"/>
  <c r="R29" i="18" s="1"/>
  <c r="AB281" i="1"/>
  <c r="AB275" i="9" s="1"/>
  <c r="Z281" i="1"/>
  <c r="Z275" i="9" s="1"/>
  <c r="Y281" i="1"/>
  <c r="Y275" i="9" s="1"/>
  <c r="F29" i="12" a="1"/>
  <c r="F29" i="12" s="1"/>
  <c r="AA281" i="1"/>
  <c r="AA275" i="9" s="1"/>
  <c r="AG72" i="1"/>
  <c r="AF72" i="1"/>
  <c r="AE72" i="1"/>
  <c r="AD72" i="1"/>
  <c r="F113" i="1"/>
  <c r="E113" i="1"/>
  <c r="G113" i="1"/>
  <c r="H113" i="1"/>
  <c r="W201" i="1"/>
  <c r="W196" i="9" s="1"/>
  <c r="V201" i="1"/>
  <c r="V196" i="9" s="1"/>
  <c r="U201" i="1"/>
  <c r="U196" i="9" s="1"/>
  <c r="T201" i="1"/>
  <c r="T196" i="9" s="1"/>
  <c r="M300" i="1"/>
  <c r="K300" i="1"/>
  <c r="J300" i="1"/>
  <c r="L300" i="1"/>
  <c r="L54" i="17" a="1"/>
  <c r="L54" i="17" s="1"/>
  <c r="L49" i="17" a="1"/>
  <c r="L49" i="17" s="1"/>
  <c r="AM47" i="1"/>
  <c r="AN47" i="1" s="1"/>
  <c r="AI159" i="1"/>
  <c r="AJ36" i="1"/>
  <c r="Y152" i="9" l="1"/>
  <c r="U152" i="9"/>
  <c r="G152" i="9"/>
  <c r="AD152" i="9"/>
  <c r="P152" i="9"/>
  <c r="O152" i="9"/>
  <c r="M152" i="9"/>
  <c r="Q152" i="9"/>
  <c r="J152" i="9"/>
  <c r="R152" i="9"/>
  <c r="L152" i="9"/>
  <c r="Z152" i="9"/>
  <c r="W152" i="9"/>
  <c r="H152" i="9"/>
  <c r="AF152" i="9"/>
  <c r="K152" i="9"/>
  <c r="AB152" i="9"/>
  <c r="T152" i="9"/>
  <c r="F152" i="9"/>
  <c r="AG152" i="9"/>
  <c r="AA152" i="9"/>
  <c r="V152" i="9"/>
  <c r="E152" i="9"/>
  <c r="AE152" i="9"/>
  <c r="G9" i="9"/>
  <c r="F9" i="9"/>
  <c r="AK338" i="1"/>
  <c r="AJ338" i="1"/>
  <c r="AJ173" i="1"/>
  <c r="AM193" i="1"/>
  <c r="AN193" i="1" s="1"/>
  <c r="AI293" i="1"/>
  <c r="AG81" i="1"/>
  <c r="AD230" i="1"/>
  <c r="AD224" i="9" s="1"/>
  <c r="E8" i="1"/>
  <c r="AE230" i="1"/>
  <c r="AE224" i="9" s="1"/>
  <c r="M6" i="1"/>
  <c r="AE81" i="1"/>
  <c r="AK182" i="1"/>
  <c r="AL293" i="1"/>
  <c r="AJ214" i="1"/>
  <c r="AJ183" i="1"/>
  <c r="AM293" i="1"/>
  <c r="AN293" i="1" s="1"/>
  <c r="AK113" i="1"/>
  <c r="H307" i="1"/>
  <c r="H8" i="1"/>
  <c r="W294" i="1"/>
  <c r="W288" i="9" s="1"/>
  <c r="AE307" i="1"/>
  <c r="AJ80" i="1"/>
  <c r="E307" i="1"/>
  <c r="G307" i="1"/>
  <c r="AJ137" i="1"/>
  <c r="AK293" i="1"/>
  <c r="F30" i="5" a="1"/>
  <c r="F30" i="5" s="1"/>
  <c r="AJ127" i="1"/>
  <c r="AB294" i="1"/>
  <c r="V294" i="1"/>
  <c r="V288" i="9" s="1"/>
  <c r="AL300" i="1"/>
  <c r="AK72" i="1"/>
  <c r="AK80" i="1"/>
  <c r="AJ300" i="1"/>
  <c r="AM137" i="1"/>
  <c r="AN137" i="1" s="1"/>
  <c r="AK14" i="1"/>
  <c r="AL183" i="1"/>
  <c r="AJ113" i="1"/>
  <c r="AI182" i="1"/>
  <c r="AK340" i="1"/>
  <c r="AJ135" i="1"/>
  <c r="AK155" i="1"/>
  <c r="AI80" i="1"/>
  <c r="AL328" i="1"/>
  <c r="AJ192" i="1"/>
  <c r="AK203" i="1"/>
  <c r="AK60" i="1"/>
  <c r="AI193" i="1"/>
  <c r="AJ328" i="1"/>
  <c r="AL338" i="1"/>
  <c r="AI294" i="1"/>
  <c r="AM192" i="1"/>
  <c r="AN192" i="1" s="1"/>
  <c r="AK173" i="1"/>
  <c r="AK192" i="1"/>
  <c r="AI72" i="1"/>
  <c r="AK300" i="1"/>
  <c r="AL204" i="1"/>
  <c r="AJ293" i="1"/>
  <c r="AJ336" i="1"/>
  <c r="AJ318" i="1"/>
  <c r="AJ155" i="1"/>
  <c r="AM113" i="1"/>
  <c r="AN113" i="1" s="1"/>
  <c r="AM84" i="1"/>
  <c r="AN84" i="1" s="1"/>
  <c r="AJ72" i="1"/>
  <c r="AK336" i="1"/>
  <c r="AK316" i="1"/>
  <c r="AJ81" i="1"/>
  <c r="AM72" i="1"/>
  <c r="AN72" i="1" s="1"/>
  <c r="AK214" i="1"/>
  <c r="AK183" i="1"/>
  <c r="AM300" i="1"/>
  <c r="AN300" i="1" s="1"/>
  <c r="AK193" i="1"/>
  <c r="AF307" i="1"/>
  <c r="AI203" i="1"/>
  <c r="AI336" i="1"/>
  <c r="AJ160" i="1"/>
  <c r="AJ240" i="1"/>
  <c r="AK328" i="1"/>
  <c r="AK296" i="1"/>
  <c r="AK84" i="1"/>
  <c r="AK218" i="1"/>
  <c r="AI137" i="1"/>
  <c r="AJ93" i="1"/>
  <c r="AI84" i="1"/>
  <c r="AM328" i="1"/>
  <c r="AO328" i="1" s="1"/>
  <c r="AL214" i="1"/>
  <c r="AL336" i="1"/>
  <c r="AL84" i="1"/>
  <c r="AJ182" i="1"/>
  <c r="AK137" i="1"/>
  <c r="E33" i="17" a="1"/>
  <c r="E33" i="17" s="1"/>
  <c r="O329" i="1"/>
  <c r="O322" i="9" s="1"/>
  <c r="P329" i="1"/>
  <c r="P322" i="9" s="1"/>
  <c r="R329" i="1"/>
  <c r="R322" i="9" s="1"/>
  <c r="Q329" i="1"/>
  <c r="Q322" i="9" s="1"/>
  <c r="AG285" i="1"/>
  <c r="AG279" i="9" s="1"/>
  <c r="AD285" i="1"/>
  <c r="AD279" i="9" s="1"/>
  <c r="AE285" i="1"/>
  <c r="AE279" i="9" s="1"/>
  <c r="AF285" i="1"/>
  <c r="AF279" i="9" s="1"/>
  <c r="K228" i="1"/>
  <c r="K222" i="9" s="1"/>
  <c r="L228" i="1"/>
  <c r="L222" i="9" s="1"/>
  <c r="J228" i="1"/>
  <c r="J222" i="9" s="1"/>
  <c r="M228" i="1"/>
  <c r="M222" i="9" s="1"/>
  <c r="E186" i="1"/>
  <c r="G186" i="1"/>
  <c r="H186" i="1"/>
  <c r="F186" i="1"/>
  <c r="R179" i="1"/>
  <c r="O179" i="1"/>
  <c r="P179" i="1"/>
  <c r="Q179" i="1"/>
  <c r="G134" i="1"/>
  <c r="E134" i="1"/>
  <c r="F134" i="1"/>
  <c r="H134" i="1"/>
  <c r="P57" i="1"/>
  <c r="N10" i="8"/>
  <c r="R57" i="1"/>
  <c r="Q57" i="1"/>
  <c r="O57" i="1"/>
  <c r="T55" i="1"/>
  <c r="T56" i="9" s="1"/>
  <c r="U55" i="1"/>
  <c r="U56" i="9" s="1"/>
  <c r="W55" i="1"/>
  <c r="W56" i="9" s="1"/>
  <c r="V55" i="1"/>
  <c r="V56" i="9" s="1"/>
  <c r="AD50" i="1"/>
  <c r="AD51" i="9" s="1"/>
  <c r="AE50" i="1"/>
  <c r="AE51" i="9" s="1"/>
  <c r="AF50" i="1"/>
  <c r="AF51" i="9" s="1"/>
  <c r="AG50" i="1"/>
  <c r="AG51" i="9" s="1"/>
  <c r="G278" i="1"/>
  <c r="G272" i="9" s="1"/>
  <c r="F278" i="1"/>
  <c r="F272" i="9" s="1"/>
  <c r="E278" i="1"/>
  <c r="E272" i="9" s="1"/>
  <c r="H278" i="1"/>
  <c r="H272" i="9" s="1"/>
  <c r="AG154" i="1"/>
  <c r="AG151" i="9" s="1"/>
  <c r="AE154" i="1"/>
  <c r="AE151" i="9" s="1"/>
  <c r="AF154" i="1"/>
  <c r="AF151" i="9" s="1"/>
  <c r="AD154" i="1"/>
  <c r="AD151" i="9" s="1"/>
  <c r="AC8" i="8"/>
  <c r="AG35" i="1"/>
  <c r="AE35" i="1"/>
  <c r="AD35" i="1"/>
  <c r="AF35" i="1"/>
  <c r="AE15" i="1"/>
  <c r="AE16" i="9" s="1"/>
  <c r="AF15" i="1"/>
  <c r="AF16" i="9" s="1"/>
  <c r="AD15" i="1"/>
  <c r="AD16" i="9" s="1"/>
  <c r="AG15" i="1"/>
  <c r="AG16" i="9" s="1"/>
  <c r="W274" i="1"/>
  <c r="W268" i="9" s="1"/>
  <c r="T274" i="1"/>
  <c r="T268" i="9" s="1"/>
  <c r="U274" i="1"/>
  <c r="U268" i="9" s="1"/>
  <c r="V274" i="1"/>
  <c r="V268" i="9" s="1"/>
  <c r="T246" i="1"/>
  <c r="T240" i="9" s="1"/>
  <c r="W246" i="1"/>
  <c r="W240" i="9" s="1"/>
  <c r="U246" i="1"/>
  <c r="U240" i="9" s="1"/>
  <c r="V246" i="1"/>
  <c r="V240" i="9" s="1"/>
  <c r="Y197" i="1"/>
  <c r="AB197" i="1"/>
  <c r="AA197" i="1"/>
  <c r="Z197" i="1"/>
  <c r="D19" i="17" a="1"/>
  <c r="D19" i="17" s="1"/>
  <c r="F175" i="1"/>
  <c r="F172" i="9" s="1"/>
  <c r="E175" i="1"/>
  <c r="E172" i="9" s="1"/>
  <c r="G175" i="1"/>
  <c r="G172" i="9" s="1"/>
  <c r="H175" i="1"/>
  <c r="H172" i="9" s="1"/>
  <c r="O112" i="1"/>
  <c r="P112" i="1"/>
  <c r="Q112" i="1"/>
  <c r="R112" i="1"/>
  <c r="AD30" i="1"/>
  <c r="AD31" i="9" s="1"/>
  <c r="AE30" i="1"/>
  <c r="AE31" i="9" s="1"/>
  <c r="AF30" i="1"/>
  <c r="AF31" i="9" s="1"/>
  <c r="AG30" i="1"/>
  <c r="AG31" i="9" s="1"/>
  <c r="W61" i="1"/>
  <c r="W62" i="9" s="1"/>
  <c r="U61" i="1"/>
  <c r="U62" i="9" s="1"/>
  <c r="T61" i="1"/>
  <c r="T62" i="9" s="1"/>
  <c r="V61" i="1"/>
  <c r="V62" i="9" s="1"/>
  <c r="H85" i="1"/>
  <c r="G85" i="1"/>
  <c r="F85" i="1"/>
  <c r="E85" i="1"/>
  <c r="T145" i="1"/>
  <c r="V145" i="1"/>
  <c r="S17" i="8"/>
  <c r="W145" i="1"/>
  <c r="U145" i="1"/>
  <c r="F48" i="5" a="1"/>
  <c r="F48" i="5" s="1"/>
  <c r="AA95" i="1"/>
  <c r="AA94" i="9" s="1"/>
  <c r="AB95" i="1"/>
  <c r="AB94" i="9" s="1"/>
  <c r="Y95" i="1"/>
  <c r="Y94" i="9" s="1"/>
  <c r="Z95" i="1"/>
  <c r="Z94" i="9" s="1"/>
  <c r="G5" i="5" a="1"/>
  <c r="G5" i="5" s="1"/>
  <c r="AG8" i="7"/>
  <c r="Q115" i="1"/>
  <c r="R115" i="1"/>
  <c r="P115" i="1"/>
  <c r="O115" i="1"/>
  <c r="AC5" i="8"/>
  <c r="AF2" i="1"/>
  <c r="AG2" i="1"/>
  <c r="AE2" i="1"/>
  <c r="AD2" i="1"/>
  <c r="AB2" i="7"/>
  <c r="G585" i="12"/>
  <c r="L32" i="5" s="1"/>
  <c r="G580" i="12"/>
  <c r="G583" i="12"/>
  <c r="G582" i="12"/>
  <c r="L32" i="21" s="1"/>
  <c r="S32" i="21" s="1"/>
  <c r="G584" i="12"/>
  <c r="G581" i="12"/>
  <c r="L67" i="5" s="1"/>
  <c r="G586" i="12"/>
  <c r="AD282" i="1"/>
  <c r="AD276" i="9" s="1"/>
  <c r="AE282" i="1"/>
  <c r="AE276" i="9" s="1"/>
  <c r="AG282" i="1"/>
  <c r="AG276" i="9" s="1"/>
  <c r="AF282" i="1"/>
  <c r="AF276" i="9" s="1"/>
  <c r="G472" i="12"/>
  <c r="G470" i="12"/>
  <c r="L17" i="21" s="1"/>
  <c r="S17" i="21" s="1"/>
  <c r="G471" i="12"/>
  <c r="G474" i="12"/>
  <c r="G469" i="12"/>
  <c r="L52" i="5" s="1"/>
  <c r="G473" i="12"/>
  <c r="L17" i="5" s="1"/>
  <c r="G468" i="12"/>
  <c r="L128" i="1"/>
  <c r="L126" i="9" s="1"/>
  <c r="K128" i="1"/>
  <c r="K126" i="9" s="1"/>
  <c r="J128" i="1"/>
  <c r="J126" i="9" s="1"/>
  <c r="M128" i="1"/>
  <c r="M126" i="9" s="1"/>
  <c r="AK103" i="1"/>
  <c r="AJ193" i="1"/>
  <c r="W302" i="1"/>
  <c r="U302" i="1"/>
  <c r="T302" i="1"/>
  <c r="V302" i="1"/>
  <c r="W283" i="1"/>
  <c r="W277" i="9" s="1"/>
  <c r="V283" i="1"/>
  <c r="V277" i="9" s="1"/>
  <c r="T283" i="1"/>
  <c r="T277" i="9" s="1"/>
  <c r="U283" i="1"/>
  <c r="U277" i="9" s="1"/>
  <c r="K223" i="1"/>
  <c r="K217" i="9" s="1"/>
  <c r="M223" i="1"/>
  <c r="M217" i="9" s="1"/>
  <c r="L223" i="1"/>
  <c r="L217" i="9" s="1"/>
  <c r="J223" i="1"/>
  <c r="J217" i="9" s="1"/>
  <c r="K179" i="1"/>
  <c r="L179" i="1"/>
  <c r="M179" i="1"/>
  <c r="J179" i="1"/>
  <c r="AG179" i="1"/>
  <c r="AF179" i="1"/>
  <c r="AD179" i="1"/>
  <c r="AE179" i="1"/>
  <c r="F124" i="1"/>
  <c r="F122" i="9" s="1"/>
  <c r="H124" i="1"/>
  <c r="H122" i="9" s="1"/>
  <c r="G124" i="1"/>
  <c r="G122" i="9" s="1"/>
  <c r="E124" i="1"/>
  <c r="E122" i="9" s="1"/>
  <c r="T109" i="1"/>
  <c r="T108" i="9" s="1"/>
  <c r="V109" i="1"/>
  <c r="V108" i="9" s="1"/>
  <c r="W109" i="1"/>
  <c r="W108" i="9" s="1"/>
  <c r="U109" i="1"/>
  <c r="U108" i="9" s="1"/>
  <c r="Z43" i="1"/>
  <c r="Z44" i="9" s="1"/>
  <c r="AB43" i="1"/>
  <c r="AB44" i="9" s="1"/>
  <c r="Y43" i="1"/>
  <c r="Y44" i="9" s="1"/>
  <c r="AA43" i="1"/>
  <c r="AA44" i="9" s="1"/>
  <c r="F8" i="17" a="1"/>
  <c r="F8" i="17" s="1"/>
  <c r="D6" i="17" a="1"/>
  <c r="D6" i="17" s="1"/>
  <c r="F21" i="1"/>
  <c r="F22" i="9" s="1"/>
  <c r="H21" i="1"/>
  <c r="H22" i="9" s="1"/>
  <c r="E21" i="1"/>
  <c r="E22" i="9" s="1"/>
  <c r="G21" i="1"/>
  <c r="G22" i="9" s="1"/>
  <c r="D68" i="5" a="1"/>
  <c r="D68" i="5" s="1"/>
  <c r="G326" i="1"/>
  <c r="G319" i="9" s="1"/>
  <c r="E326" i="1"/>
  <c r="E319" i="9" s="1"/>
  <c r="H326" i="1"/>
  <c r="H319" i="9" s="1"/>
  <c r="F326" i="1"/>
  <c r="F319" i="9" s="1"/>
  <c r="P257" i="1"/>
  <c r="P251" i="9" s="1"/>
  <c r="E26" i="6" a="1"/>
  <c r="E26" i="6" s="1"/>
  <c r="L26" i="6" s="1"/>
  <c r="E27" i="16" a="1"/>
  <c r="E27" i="16" s="1"/>
  <c r="R257" i="1"/>
  <c r="R251" i="9" s="1"/>
  <c r="Q257" i="1"/>
  <c r="Q251" i="9" s="1"/>
  <c r="O257" i="1"/>
  <c r="O251" i="9" s="1"/>
  <c r="AB116" i="1"/>
  <c r="AA116" i="1"/>
  <c r="Y116" i="1"/>
  <c r="Z116" i="1"/>
  <c r="AG3" i="7"/>
  <c r="AG24" i="7" s="1"/>
  <c r="AG33" i="7" s="1"/>
  <c r="U27" i="1"/>
  <c r="U28" i="9" s="1"/>
  <c r="V27" i="1"/>
  <c r="V28" i="9" s="1"/>
  <c r="T27" i="1"/>
  <c r="T28" i="9" s="1"/>
  <c r="W27" i="1"/>
  <c r="W28" i="9" s="1"/>
  <c r="E26" i="1"/>
  <c r="E27" i="9" s="1"/>
  <c r="F26" i="1"/>
  <c r="F27" i="9" s="1"/>
  <c r="D7" i="6" a="1"/>
  <c r="D7" i="6" s="1"/>
  <c r="K7" i="6" s="1"/>
  <c r="G26" i="1"/>
  <c r="G27" i="9" s="1"/>
  <c r="H26" i="1"/>
  <c r="H27" i="9" s="1"/>
  <c r="D7" i="16" a="1"/>
  <c r="D7" i="16" s="1"/>
  <c r="N29" i="8"/>
  <c r="Q277" i="1"/>
  <c r="O277" i="1"/>
  <c r="P277" i="1"/>
  <c r="R277" i="1"/>
  <c r="M237" i="1"/>
  <c r="M231" i="9" s="1"/>
  <c r="J237" i="1"/>
  <c r="J231" i="9" s="1"/>
  <c r="L237" i="1"/>
  <c r="L231" i="9" s="1"/>
  <c r="K237" i="1"/>
  <c r="K231" i="9" s="1"/>
  <c r="AG200" i="1"/>
  <c r="AC22" i="8"/>
  <c r="AD200" i="1"/>
  <c r="AF200" i="1"/>
  <c r="AE200" i="1"/>
  <c r="AA41" i="1"/>
  <c r="AA42" i="9" s="1"/>
  <c r="F8" i="5" a="1"/>
  <c r="F8" i="5" s="1"/>
  <c r="Z41" i="1"/>
  <c r="Z42" i="9" s="1"/>
  <c r="Y41" i="1"/>
  <c r="Y42" i="9" s="1"/>
  <c r="AB41" i="1"/>
  <c r="AB42" i="9" s="1"/>
  <c r="R11" i="7"/>
  <c r="W11" i="1"/>
  <c r="U11" i="1"/>
  <c r="V11" i="1"/>
  <c r="T11" i="1"/>
  <c r="V131" i="1"/>
  <c r="V129" i="9" s="1"/>
  <c r="U131" i="1"/>
  <c r="U129" i="9" s="1"/>
  <c r="W131" i="1"/>
  <c r="W129" i="9" s="1"/>
  <c r="T131" i="1"/>
  <c r="T129" i="9" s="1"/>
  <c r="AB46" i="1"/>
  <c r="X9" i="8"/>
  <c r="Y46" i="1"/>
  <c r="Z46" i="1"/>
  <c r="AA46" i="1"/>
  <c r="K114" i="1"/>
  <c r="L114" i="1"/>
  <c r="M114" i="1"/>
  <c r="J114" i="1"/>
  <c r="AE312" i="1"/>
  <c r="AE305" i="9" s="1"/>
  <c r="AG312" i="1"/>
  <c r="AG305" i="9" s="1"/>
  <c r="AF312" i="1"/>
  <c r="AF305" i="9" s="1"/>
  <c r="AD312" i="1"/>
  <c r="AD305" i="9" s="1"/>
  <c r="F63" i="5" a="1"/>
  <c r="F63" i="5" s="1"/>
  <c r="AB271" i="1"/>
  <c r="AB265" i="9" s="1"/>
  <c r="Y271" i="1"/>
  <c r="Y265" i="9" s="1"/>
  <c r="AA271" i="1"/>
  <c r="AA265" i="9" s="1"/>
  <c r="Z271" i="1"/>
  <c r="Z265" i="9" s="1"/>
  <c r="AJ254" i="1"/>
  <c r="AL203" i="1"/>
  <c r="AF81" i="1"/>
  <c r="AL193" i="1"/>
  <c r="AJ58" i="1"/>
  <c r="V330" i="1"/>
  <c r="V323" i="9" s="1"/>
  <c r="U330" i="1"/>
  <c r="U323" i="9" s="1"/>
  <c r="W330" i="1"/>
  <c r="W323" i="9" s="1"/>
  <c r="T330" i="1"/>
  <c r="T323" i="9" s="1"/>
  <c r="G28" i="16" a="1"/>
  <c r="G28" i="16" s="1"/>
  <c r="G27" i="6" a="1"/>
  <c r="G27" i="6" s="1"/>
  <c r="N27" i="6" s="1"/>
  <c r="F25" i="17" a="1"/>
  <c r="F25" i="17" s="1"/>
  <c r="Y241" i="1"/>
  <c r="Y235" i="9" s="1"/>
  <c r="AB241" i="1"/>
  <c r="AB235" i="9" s="1"/>
  <c r="AA241" i="1"/>
  <c r="AA235" i="9" s="1"/>
  <c r="Z241" i="1"/>
  <c r="Z235" i="9" s="1"/>
  <c r="AF185" i="1"/>
  <c r="AE185" i="1"/>
  <c r="AD185" i="1"/>
  <c r="AG185" i="1"/>
  <c r="K156" i="1"/>
  <c r="I18" i="8"/>
  <c r="J156" i="1"/>
  <c r="L156" i="1"/>
  <c r="M156" i="1"/>
  <c r="P124" i="1"/>
  <c r="P122" i="9" s="1"/>
  <c r="Q124" i="1"/>
  <c r="Q122" i="9" s="1"/>
  <c r="R124" i="1"/>
  <c r="R122" i="9" s="1"/>
  <c r="O124" i="1"/>
  <c r="O122" i="9" s="1"/>
  <c r="G105" i="1"/>
  <c r="G104" i="9" s="1"/>
  <c r="F105" i="1"/>
  <c r="F104" i="9" s="1"/>
  <c r="D14" i="18" a="1"/>
  <c r="D14" i="18" s="1"/>
  <c r="P14" i="18" s="1"/>
  <c r="D14" i="12" a="1"/>
  <c r="D14" i="12" s="1"/>
  <c r="H105" i="1"/>
  <c r="H104" i="9" s="1"/>
  <c r="E105" i="1"/>
  <c r="E104" i="9" s="1"/>
  <c r="R66" i="1"/>
  <c r="R67" i="9" s="1"/>
  <c r="P66" i="1"/>
  <c r="P67" i="9" s="1"/>
  <c r="J45" i="17" a="1"/>
  <c r="J45" i="17" s="1"/>
  <c r="O66" i="1"/>
  <c r="O67" i="9" s="1"/>
  <c r="Q66" i="1"/>
  <c r="Q67" i="9" s="1"/>
  <c r="L33" i="1"/>
  <c r="L34" i="9" s="1"/>
  <c r="J33" i="1"/>
  <c r="J34" i="9" s="1"/>
  <c r="M33" i="1"/>
  <c r="M34" i="9" s="1"/>
  <c r="K33" i="1"/>
  <c r="K34" i="9" s="1"/>
  <c r="AH7" i="8"/>
  <c r="AG332" i="1"/>
  <c r="AD332" i="1"/>
  <c r="AE332" i="1"/>
  <c r="AF332" i="1"/>
  <c r="T233" i="1"/>
  <c r="U233" i="1"/>
  <c r="V233" i="1"/>
  <c r="S25" i="8"/>
  <c r="W233" i="1"/>
  <c r="U166" i="1"/>
  <c r="U163" i="9" s="1"/>
  <c r="W166" i="1"/>
  <c r="W163" i="9" s="1"/>
  <c r="V166" i="1"/>
  <c r="V163" i="9" s="1"/>
  <c r="T166" i="1"/>
  <c r="T163" i="9" s="1"/>
  <c r="W122" i="1"/>
  <c r="T122" i="1"/>
  <c r="U122" i="1"/>
  <c r="V122" i="1"/>
  <c r="W37" i="1"/>
  <c r="W38" i="9" s="1"/>
  <c r="U37" i="1"/>
  <c r="U38" i="9" s="1"/>
  <c r="V37" i="1"/>
  <c r="V38" i="9" s="1"/>
  <c r="T37" i="1"/>
  <c r="T38" i="9" s="1"/>
  <c r="AB19" i="1"/>
  <c r="AB20" i="9" s="1"/>
  <c r="Y19" i="1"/>
  <c r="Y20" i="9" s="1"/>
  <c r="Z19" i="1"/>
  <c r="Z20" i="9" s="1"/>
  <c r="F6" i="5" a="1"/>
  <c r="F6" i="5" s="1"/>
  <c r="AA19" i="1"/>
  <c r="AA20" i="9" s="1"/>
  <c r="K284" i="1"/>
  <c r="K278" i="9" s="1"/>
  <c r="M284" i="1"/>
  <c r="M278" i="9" s="1"/>
  <c r="L284" i="1"/>
  <c r="L278" i="9" s="1"/>
  <c r="J284" i="1"/>
  <c r="J278" i="9" s="1"/>
  <c r="M297" i="1"/>
  <c r="M291" i="9" s="1"/>
  <c r="J297" i="1"/>
  <c r="J291" i="9" s="1"/>
  <c r="K297" i="1"/>
  <c r="K291" i="9" s="1"/>
  <c r="L297" i="1"/>
  <c r="L291" i="9" s="1"/>
  <c r="AD251" i="1"/>
  <c r="AD245" i="9" s="1"/>
  <c r="AF251" i="1"/>
  <c r="AF245" i="9" s="1"/>
  <c r="AE251" i="1"/>
  <c r="AE245" i="9" s="1"/>
  <c r="AG251" i="1"/>
  <c r="AG245" i="9" s="1"/>
  <c r="M178" i="1"/>
  <c r="K178" i="1"/>
  <c r="J178" i="1"/>
  <c r="L178" i="1"/>
  <c r="L79" i="1"/>
  <c r="K79" i="1"/>
  <c r="J79" i="1"/>
  <c r="M79" i="1"/>
  <c r="F9" i="17" a="1"/>
  <c r="F9" i="17" s="1"/>
  <c r="AA54" i="1"/>
  <c r="AA55" i="9" s="1"/>
  <c r="AB54" i="1"/>
  <c r="AB55" i="9" s="1"/>
  <c r="Y54" i="1"/>
  <c r="Y55" i="9" s="1"/>
  <c r="Z54" i="1"/>
  <c r="Z55" i="9" s="1"/>
  <c r="AF29" i="1"/>
  <c r="AF30" i="9" s="1"/>
  <c r="AD29" i="1"/>
  <c r="AD30" i="9" s="1"/>
  <c r="AG29" i="1"/>
  <c r="AG30" i="9" s="1"/>
  <c r="AE29" i="1"/>
  <c r="AE30" i="9" s="1"/>
  <c r="R322" i="1"/>
  <c r="R315" i="9" s="1"/>
  <c r="P322" i="1"/>
  <c r="P315" i="9" s="1"/>
  <c r="O322" i="1"/>
  <c r="O315" i="9" s="1"/>
  <c r="Q322" i="1"/>
  <c r="Q315" i="9" s="1"/>
  <c r="AF107" i="1"/>
  <c r="AF106" i="9" s="1"/>
  <c r="AG107" i="1"/>
  <c r="AG106" i="9" s="1"/>
  <c r="AE107" i="1"/>
  <c r="AE106" i="9" s="1"/>
  <c r="AD107" i="1"/>
  <c r="AD106" i="9" s="1"/>
  <c r="U172" i="1"/>
  <c r="U169" i="9" s="1"/>
  <c r="V172" i="1"/>
  <c r="V169" i="9" s="1"/>
  <c r="W172" i="1"/>
  <c r="W169" i="9" s="1"/>
  <c r="T172" i="1"/>
  <c r="T169" i="9" s="1"/>
  <c r="M115" i="1"/>
  <c r="V141" i="1"/>
  <c r="W141" i="1"/>
  <c r="U141" i="1"/>
  <c r="T141" i="1"/>
  <c r="F340" i="1"/>
  <c r="AG318" i="1"/>
  <c r="AG311" i="9" s="1"/>
  <c r="AF318" i="1"/>
  <c r="AF311" i="9" s="1"/>
  <c r="AD318" i="1"/>
  <c r="AD311" i="9" s="1"/>
  <c r="AE318" i="1"/>
  <c r="AE311" i="9" s="1"/>
  <c r="AI260" i="1"/>
  <c r="R275" i="1"/>
  <c r="R269" i="9" s="1"/>
  <c r="J63" i="17" a="1"/>
  <c r="J63" i="17" s="1"/>
  <c r="P275" i="1"/>
  <c r="P269" i="9" s="1"/>
  <c r="Q275" i="1"/>
  <c r="Q269" i="9" s="1"/>
  <c r="O275" i="1"/>
  <c r="O269" i="9" s="1"/>
  <c r="G23" i="6" a="1"/>
  <c r="G23" i="6" s="1"/>
  <c r="N23" i="6" s="1"/>
  <c r="G24" i="16" a="1"/>
  <c r="G24" i="16" s="1"/>
  <c r="G19" i="16" a="1"/>
  <c r="G19" i="16" s="1"/>
  <c r="AG171" i="1"/>
  <c r="AG168" i="9" s="1"/>
  <c r="AF171" i="1"/>
  <c r="AF168" i="9" s="1"/>
  <c r="AE171" i="1"/>
  <c r="AE168" i="9" s="1"/>
  <c r="AD171" i="1"/>
  <c r="AD168" i="9" s="1"/>
  <c r="T138" i="1"/>
  <c r="V138" i="1"/>
  <c r="U138" i="1"/>
  <c r="W138" i="1"/>
  <c r="AG109" i="1"/>
  <c r="AG108" i="9" s="1"/>
  <c r="AD109" i="1"/>
  <c r="AD108" i="9" s="1"/>
  <c r="AE109" i="1"/>
  <c r="AE108" i="9" s="1"/>
  <c r="AF109" i="1"/>
  <c r="AF108" i="9" s="1"/>
  <c r="L44" i="17" a="1"/>
  <c r="L44" i="17" s="1"/>
  <c r="K20" i="1"/>
  <c r="K21" i="9" s="1"/>
  <c r="M20" i="1"/>
  <c r="M21" i="9" s="1"/>
  <c r="J20" i="1"/>
  <c r="J21" i="9" s="1"/>
  <c r="L20" i="1"/>
  <c r="L21" i="9" s="1"/>
  <c r="O332" i="1"/>
  <c r="R332" i="1"/>
  <c r="P332" i="1"/>
  <c r="Q332" i="1"/>
  <c r="U118" i="1"/>
  <c r="T118" i="1"/>
  <c r="W118" i="1"/>
  <c r="V118" i="1"/>
  <c r="K59" i="1"/>
  <c r="K60" i="9" s="1"/>
  <c r="M59" i="1"/>
  <c r="M60" i="9" s="1"/>
  <c r="L59" i="1"/>
  <c r="L60" i="9" s="1"/>
  <c r="J59" i="1"/>
  <c r="J60" i="9" s="1"/>
  <c r="O139" i="1"/>
  <c r="P139" i="1"/>
  <c r="R139" i="1"/>
  <c r="Q139" i="1"/>
  <c r="AD301" i="1"/>
  <c r="AE301" i="1"/>
  <c r="AF301" i="1"/>
  <c r="AG301" i="1"/>
  <c r="J60" i="17" a="1"/>
  <c r="J60" i="17" s="1"/>
  <c r="R242" i="1"/>
  <c r="R236" i="9" s="1"/>
  <c r="Q242" i="1"/>
  <c r="Q236" i="9" s="1"/>
  <c r="O242" i="1"/>
  <c r="O236" i="9" s="1"/>
  <c r="P242" i="1"/>
  <c r="P236" i="9" s="1"/>
  <c r="M217" i="1"/>
  <c r="K217" i="1"/>
  <c r="L217" i="1"/>
  <c r="J217" i="1"/>
  <c r="AD196" i="1"/>
  <c r="AF196" i="1"/>
  <c r="AG196" i="1"/>
  <c r="AE196" i="1"/>
  <c r="P165" i="1"/>
  <c r="P162" i="9" s="1"/>
  <c r="J53" i="17" a="1"/>
  <c r="J53" i="17" s="1"/>
  <c r="O165" i="1"/>
  <c r="O162" i="9" s="1"/>
  <c r="R165" i="1"/>
  <c r="R162" i="9" s="1"/>
  <c r="Q165" i="1"/>
  <c r="Q162" i="9" s="1"/>
  <c r="U96" i="1"/>
  <c r="U95" i="9" s="1"/>
  <c r="T96" i="1"/>
  <c r="T95" i="9" s="1"/>
  <c r="V96" i="1"/>
  <c r="V95" i="9" s="1"/>
  <c r="W96" i="1"/>
  <c r="W95" i="9" s="1"/>
  <c r="G65" i="1"/>
  <c r="G66" i="9" s="1"/>
  <c r="E65" i="1"/>
  <c r="E66" i="9" s="1"/>
  <c r="D10" i="17" a="1"/>
  <c r="D10" i="17" s="1"/>
  <c r="H65" i="1"/>
  <c r="H66" i="9" s="1"/>
  <c r="F65" i="1"/>
  <c r="F66" i="9" s="1"/>
  <c r="I40" i="17" a="1"/>
  <c r="I40" i="17" s="1"/>
  <c r="E11" i="1"/>
  <c r="C11" i="7"/>
  <c r="F11" i="1"/>
  <c r="H11" i="1"/>
  <c r="G11" i="1"/>
  <c r="E10" i="12" a="1"/>
  <c r="E10" i="12" s="1"/>
  <c r="O61" i="1"/>
  <c r="O62" i="9" s="1"/>
  <c r="P61" i="1"/>
  <c r="P62" i="9" s="1"/>
  <c r="R61" i="1"/>
  <c r="R62" i="9" s="1"/>
  <c r="E10" i="18" a="1"/>
  <c r="E10" i="18" s="1"/>
  <c r="Q10" i="18" s="1"/>
  <c r="Q61" i="1"/>
  <c r="Q62" i="9" s="1"/>
  <c r="L253" i="1"/>
  <c r="L247" i="9" s="1"/>
  <c r="M253" i="1"/>
  <c r="M247" i="9" s="1"/>
  <c r="J253" i="1"/>
  <c r="J247" i="9" s="1"/>
  <c r="K253" i="1"/>
  <c r="K247" i="9" s="1"/>
  <c r="R230" i="1"/>
  <c r="R224" i="9" s="1"/>
  <c r="Q230" i="1"/>
  <c r="Q224" i="9" s="1"/>
  <c r="E24" i="17" a="1"/>
  <c r="E24" i="17" s="1"/>
  <c r="P230" i="1"/>
  <c r="P224" i="9" s="1"/>
  <c r="O230" i="1"/>
  <c r="O224" i="9" s="1"/>
  <c r="AM88" i="1"/>
  <c r="AO88" i="1" s="1"/>
  <c r="K46" i="1"/>
  <c r="I9" i="8"/>
  <c r="L46" i="1"/>
  <c r="J46" i="1"/>
  <c r="M46" i="1"/>
  <c r="AL182" i="1"/>
  <c r="O282" i="1"/>
  <c r="O276" i="9" s="1"/>
  <c r="AL269" i="1"/>
  <c r="V125" i="1"/>
  <c r="V123" i="9" s="1"/>
  <c r="T125" i="1"/>
  <c r="T123" i="9" s="1"/>
  <c r="U125" i="1"/>
  <c r="U123" i="9" s="1"/>
  <c r="W125" i="1"/>
  <c r="W123" i="9" s="1"/>
  <c r="D32" i="6" a="1"/>
  <c r="D32" i="6" s="1"/>
  <c r="K32" i="6" s="1"/>
  <c r="G323" i="1"/>
  <c r="G316" i="9" s="1"/>
  <c r="H323" i="1"/>
  <c r="H316" i="9" s="1"/>
  <c r="E323" i="1"/>
  <c r="E316" i="9" s="1"/>
  <c r="F323" i="1"/>
  <c r="F316" i="9" s="1"/>
  <c r="D33" i="16" a="1"/>
  <c r="D33" i="16" s="1"/>
  <c r="G29" i="5" a="1"/>
  <c r="G29" i="5" s="1"/>
  <c r="D27" i="17" a="1"/>
  <c r="D27" i="17" s="1"/>
  <c r="H263" i="1"/>
  <c r="H257" i="9" s="1"/>
  <c r="G263" i="1"/>
  <c r="G257" i="9" s="1"/>
  <c r="E263" i="1"/>
  <c r="E257" i="9" s="1"/>
  <c r="F263" i="1"/>
  <c r="F257" i="9" s="1"/>
  <c r="R223" i="1"/>
  <c r="R217" i="9" s="1"/>
  <c r="Q223" i="1"/>
  <c r="Q217" i="9" s="1"/>
  <c r="O223" i="1"/>
  <c r="O217" i="9" s="1"/>
  <c r="P223" i="1"/>
  <c r="P217" i="9" s="1"/>
  <c r="E179" i="1"/>
  <c r="H179" i="1"/>
  <c r="F179" i="1"/>
  <c r="G179" i="1"/>
  <c r="R132" i="1"/>
  <c r="R130" i="9" s="1"/>
  <c r="Q132" i="1"/>
  <c r="Q130" i="9" s="1"/>
  <c r="J51" i="17" a="1"/>
  <c r="J51" i="17" s="1"/>
  <c r="P132" i="1"/>
  <c r="P130" i="9" s="1"/>
  <c r="O132" i="1"/>
  <c r="O130" i="9" s="1"/>
  <c r="O120" i="1"/>
  <c r="Q120" i="1"/>
  <c r="R120" i="1"/>
  <c r="P120" i="1"/>
  <c r="P92" i="1"/>
  <c r="P91" i="9" s="1"/>
  <c r="E13" i="16" a="1"/>
  <c r="E13" i="16" s="1"/>
  <c r="O92" i="1"/>
  <c r="O91" i="9" s="1"/>
  <c r="R92" i="1"/>
  <c r="R91" i="9" s="1"/>
  <c r="Q92" i="1"/>
  <c r="Q91" i="9" s="1"/>
  <c r="E13" i="6" a="1"/>
  <c r="E13" i="6" s="1"/>
  <c r="L13" i="6" s="1"/>
  <c r="AD68" i="1"/>
  <c r="AG68" i="1"/>
  <c r="AF68" i="1"/>
  <c r="AE68" i="1"/>
  <c r="V21" i="1"/>
  <c r="V22" i="9" s="1"/>
  <c r="U21" i="1"/>
  <c r="U22" i="9" s="1"/>
  <c r="T21" i="1"/>
  <c r="T22" i="9" s="1"/>
  <c r="W21" i="1"/>
  <c r="W22" i="9" s="1"/>
  <c r="V332" i="1"/>
  <c r="U332" i="1"/>
  <c r="T332" i="1"/>
  <c r="W332" i="1"/>
  <c r="D30" i="8"/>
  <c r="E288" i="1"/>
  <c r="F288" i="1"/>
  <c r="H288" i="1"/>
  <c r="G288" i="1"/>
  <c r="AE189" i="1"/>
  <c r="AD189" i="1"/>
  <c r="AG189" i="1"/>
  <c r="AF189" i="1"/>
  <c r="AD98" i="1"/>
  <c r="AD97" i="9" s="1"/>
  <c r="AF98" i="1"/>
  <c r="AF97" i="9" s="1"/>
  <c r="AG98" i="1"/>
  <c r="AG97" i="9" s="1"/>
  <c r="AE98" i="1"/>
  <c r="AE97" i="9" s="1"/>
  <c r="R35" i="1"/>
  <c r="Q35" i="1"/>
  <c r="P35" i="1"/>
  <c r="N8" i="8"/>
  <c r="O35" i="1"/>
  <c r="G308" i="1"/>
  <c r="H308" i="1"/>
  <c r="E308" i="1"/>
  <c r="F308" i="1"/>
  <c r="L251" i="1"/>
  <c r="L245" i="9" s="1"/>
  <c r="K251" i="1"/>
  <c r="K245" i="9" s="1"/>
  <c r="M251" i="1"/>
  <c r="M245" i="9" s="1"/>
  <c r="J251" i="1"/>
  <c r="J245" i="9" s="1"/>
  <c r="AE174" i="1"/>
  <c r="AE171" i="9" s="1"/>
  <c r="AG174" i="1"/>
  <c r="AG171" i="9" s="1"/>
  <c r="AF174" i="1"/>
  <c r="AF171" i="9" s="1"/>
  <c r="AD174" i="1"/>
  <c r="AD171" i="9" s="1"/>
  <c r="O87" i="1"/>
  <c r="P87" i="1"/>
  <c r="Q87" i="1"/>
  <c r="R87" i="1"/>
  <c r="M29" i="1"/>
  <c r="M30" i="9" s="1"/>
  <c r="K29" i="1"/>
  <c r="K30" i="9" s="1"/>
  <c r="J29" i="1"/>
  <c r="J30" i="9" s="1"/>
  <c r="L29" i="1"/>
  <c r="L30" i="9" s="1"/>
  <c r="D8" i="5" a="1"/>
  <c r="D8" i="5" s="1"/>
  <c r="E41" i="1"/>
  <c r="E42" i="9" s="1"/>
  <c r="H41" i="1"/>
  <c r="H42" i="9" s="1"/>
  <c r="G41" i="1"/>
  <c r="G42" i="9" s="1"/>
  <c r="F41" i="1"/>
  <c r="F42" i="9" s="1"/>
  <c r="K6" i="1"/>
  <c r="F7" i="1"/>
  <c r="G7" i="1"/>
  <c r="C7" i="7"/>
  <c r="D40" i="5" a="1"/>
  <c r="D40" i="5" s="1"/>
  <c r="E7" i="1"/>
  <c r="H7" i="1"/>
  <c r="M322" i="1"/>
  <c r="M315" i="9" s="1"/>
  <c r="X32" i="8"/>
  <c r="Z310" i="1"/>
  <c r="Y310" i="1"/>
  <c r="AA310" i="1"/>
  <c r="AB310" i="1"/>
  <c r="T305" i="1"/>
  <c r="V305" i="1"/>
  <c r="U305" i="1"/>
  <c r="W305" i="1"/>
  <c r="Y312" i="1"/>
  <c r="Y305" i="9" s="1"/>
  <c r="AA312" i="1"/>
  <c r="AA305" i="9" s="1"/>
  <c r="F31" i="6" a="1"/>
  <c r="F31" i="6" s="1"/>
  <c r="M31" i="6" s="1"/>
  <c r="F32" i="16" a="1"/>
  <c r="F32" i="16" s="1"/>
  <c r="AB312" i="1"/>
  <c r="AB305" i="9" s="1"/>
  <c r="Z312" i="1"/>
  <c r="Z305" i="9" s="1"/>
  <c r="AM316" i="1"/>
  <c r="AN316" i="1" s="1"/>
  <c r="F583" i="12"/>
  <c r="F580" i="12"/>
  <c r="F584" i="12"/>
  <c r="F582" i="12"/>
  <c r="K32" i="21" s="1"/>
  <c r="R32" i="21" s="1"/>
  <c r="F585" i="12"/>
  <c r="K32" i="5" s="1"/>
  <c r="F581" i="12"/>
  <c r="K67" i="5" s="1"/>
  <c r="F586" i="12"/>
  <c r="E30" i="16" a="1"/>
  <c r="E30" i="16" s="1"/>
  <c r="R290" i="1"/>
  <c r="R284" i="9" s="1"/>
  <c r="O290" i="1"/>
  <c r="O284" i="9" s="1"/>
  <c r="E29" i="6" a="1"/>
  <c r="E29" i="6" s="1"/>
  <c r="L29" i="6" s="1"/>
  <c r="Q290" i="1"/>
  <c r="Q284" i="9" s="1"/>
  <c r="P290" i="1"/>
  <c r="P284" i="9" s="1"/>
  <c r="M244" i="1"/>
  <c r="L244" i="1"/>
  <c r="K244" i="1"/>
  <c r="I26" i="8"/>
  <c r="J244" i="1"/>
  <c r="P195" i="1"/>
  <c r="Q195" i="1"/>
  <c r="R195" i="1"/>
  <c r="O195" i="1"/>
  <c r="Z179" i="1"/>
  <c r="AB179" i="1"/>
  <c r="AA179" i="1"/>
  <c r="Y179" i="1"/>
  <c r="K181" i="1"/>
  <c r="L181" i="1"/>
  <c r="M181" i="1"/>
  <c r="J181" i="1"/>
  <c r="AB119" i="1"/>
  <c r="Z119" i="1"/>
  <c r="Y119" i="1"/>
  <c r="AA119" i="1"/>
  <c r="Q86" i="1"/>
  <c r="P86" i="1"/>
  <c r="O86" i="1"/>
  <c r="R86" i="1"/>
  <c r="AF5" i="1"/>
  <c r="AB5" i="7"/>
  <c r="AG5" i="1"/>
  <c r="AD5" i="1"/>
  <c r="AE5" i="1"/>
  <c r="S19" i="8"/>
  <c r="U167" i="1"/>
  <c r="W167" i="1"/>
  <c r="V167" i="1"/>
  <c r="T167" i="1"/>
  <c r="V339" i="1"/>
  <c r="U339" i="1"/>
  <c r="T339" i="1"/>
  <c r="W339" i="1"/>
  <c r="Q76" i="1"/>
  <c r="P76" i="1"/>
  <c r="O76" i="1"/>
  <c r="R76" i="1"/>
  <c r="AG144" i="1"/>
  <c r="AF144" i="1"/>
  <c r="AD144" i="1"/>
  <c r="AE144" i="1"/>
  <c r="Z308" i="1"/>
  <c r="Y308" i="1"/>
  <c r="AB308" i="1"/>
  <c r="AA308" i="1"/>
  <c r="T252" i="1"/>
  <c r="T246" i="9" s="1"/>
  <c r="V252" i="1"/>
  <c r="V246" i="9" s="1"/>
  <c r="U252" i="1"/>
  <c r="U246" i="9" s="1"/>
  <c r="W252" i="1"/>
  <c r="W246" i="9" s="1"/>
  <c r="V213" i="1"/>
  <c r="W213" i="1"/>
  <c r="U213" i="1"/>
  <c r="T213" i="1"/>
  <c r="M176" i="1"/>
  <c r="M173" i="9" s="1"/>
  <c r="K176" i="1"/>
  <c r="K173" i="9" s="1"/>
  <c r="J176" i="1"/>
  <c r="J173" i="9" s="1"/>
  <c r="L176" i="1"/>
  <c r="L173" i="9" s="1"/>
  <c r="J174" i="1"/>
  <c r="J171" i="9" s="1"/>
  <c r="M174" i="1"/>
  <c r="M171" i="9" s="1"/>
  <c r="K174" i="1"/>
  <c r="K171" i="9" s="1"/>
  <c r="L174" i="1"/>
  <c r="L171" i="9" s="1"/>
  <c r="H83" i="1"/>
  <c r="E83" i="1"/>
  <c r="F83" i="1"/>
  <c r="G83" i="1"/>
  <c r="F48" i="1"/>
  <c r="F49" i="9" s="1"/>
  <c r="D9" i="16" a="1"/>
  <c r="D9" i="16" s="1"/>
  <c r="D9" i="6" a="1"/>
  <c r="D9" i="6" s="1"/>
  <c r="K9" i="6" s="1"/>
  <c r="G48" i="1"/>
  <c r="G49" i="9" s="1"/>
  <c r="E48" i="1"/>
  <c r="E49" i="9" s="1"/>
  <c r="H48" i="1"/>
  <c r="H49" i="9" s="1"/>
  <c r="AB256" i="1"/>
  <c r="AB250" i="9" s="1"/>
  <c r="AA256" i="1"/>
  <c r="AA250" i="9" s="1"/>
  <c r="Z256" i="1"/>
  <c r="Z250" i="9" s="1"/>
  <c r="Y256" i="1"/>
  <c r="Y250" i="9" s="1"/>
  <c r="Q107" i="1"/>
  <c r="Q106" i="9" s="1"/>
  <c r="O107" i="1"/>
  <c r="O106" i="9" s="1"/>
  <c r="P107" i="1"/>
  <c r="P106" i="9" s="1"/>
  <c r="R107" i="1"/>
  <c r="R106" i="9" s="1"/>
  <c r="E14" i="5" a="1"/>
  <c r="E14" i="5" s="1"/>
  <c r="O305" i="1"/>
  <c r="R305" i="1"/>
  <c r="Q305" i="1"/>
  <c r="P305" i="1"/>
  <c r="Y161" i="1"/>
  <c r="Y158" i="9" s="1"/>
  <c r="AA161" i="1"/>
  <c r="AA158" i="9" s="1"/>
  <c r="Z161" i="1"/>
  <c r="Z158" i="9" s="1"/>
  <c r="F53" i="5" a="1"/>
  <c r="F53" i="5" s="1"/>
  <c r="AB161" i="1"/>
  <c r="AB158" i="9" s="1"/>
  <c r="AM338" i="1"/>
  <c r="AN338" i="1" s="1"/>
  <c r="R340" i="1"/>
  <c r="AM306" i="1"/>
  <c r="AO306" i="1" s="1"/>
  <c r="W271" i="1"/>
  <c r="W265" i="9" s="1"/>
  <c r="E553" i="12"/>
  <c r="J63" i="5" s="1"/>
  <c r="E554" i="12"/>
  <c r="J28" i="21" s="1"/>
  <c r="Q28" i="21" s="1"/>
  <c r="E558" i="12"/>
  <c r="E557" i="12"/>
  <c r="J28" i="5" s="1"/>
  <c r="E555" i="12"/>
  <c r="E552" i="12"/>
  <c r="E556" i="12"/>
  <c r="AJ258" i="1"/>
  <c r="E67" i="5" a="1"/>
  <c r="E67" i="5" s="1"/>
  <c r="R315" i="1"/>
  <c r="R308" i="9" s="1"/>
  <c r="Q315" i="1"/>
  <c r="Q308" i="9" s="1"/>
  <c r="P315" i="1"/>
  <c r="P308" i="9" s="1"/>
  <c r="O315" i="1"/>
  <c r="O308" i="9" s="1"/>
  <c r="AD286" i="1"/>
  <c r="AD280" i="9" s="1"/>
  <c r="AE286" i="1"/>
  <c r="AE280" i="9" s="1"/>
  <c r="AF286" i="1"/>
  <c r="AF280" i="9" s="1"/>
  <c r="AG286" i="1"/>
  <c r="AG280" i="9" s="1"/>
  <c r="U268" i="1"/>
  <c r="U262" i="9" s="1"/>
  <c r="W268" i="1"/>
  <c r="W262" i="9" s="1"/>
  <c r="T268" i="1"/>
  <c r="T262" i="9" s="1"/>
  <c r="V268" i="1"/>
  <c r="V262" i="9" s="1"/>
  <c r="AB222" i="1"/>
  <c r="AA222" i="1"/>
  <c r="X24" i="8"/>
  <c r="Z222" i="1"/>
  <c r="Y222" i="1"/>
  <c r="J158" i="1"/>
  <c r="J155" i="9" s="1"/>
  <c r="M158" i="1"/>
  <c r="M155" i="9" s="1"/>
  <c r="L158" i="1"/>
  <c r="L155" i="9" s="1"/>
  <c r="K158" i="1"/>
  <c r="K155" i="9" s="1"/>
  <c r="J164" i="1"/>
  <c r="J161" i="9" s="1"/>
  <c r="M164" i="1"/>
  <c r="M161" i="9" s="1"/>
  <c r="K164" i="1"/>
  <c r="K161" i="9" s="1"/>
  <c r="L164" i="1"/>
  <c r="L161" i="9" s="1"/>
  <c r="W90" i="1"/>
  <c r="S13" i="8"/>
  <c r="V90" i="1"/>
  <c r="T90" i="1"/>
  <c r="U90" i="1"/>
  <c r="AF57" i="1"/>
  <c r="AE57" i="1"/>
  <c r="AD57" i="1"/>
  <c r="AC10" i="8"/>
  <c r="AG57" i="1"/>
  <c r="V51" i="1"/>
  <c r="V52" i="9" s="1"/>
  <c r="T51" i="1"/>
  <c r="T52" i="9" s="1"/>
  <c r="U51" i="1"/>
  <c r="U52" i="9" s="1"/>
  <c r="W51" i="1"/>
  <c r="W52" i="9" s="1"/>
  <c r="I19" i="8"/>
  <c r="K167" i="1"/>
  <c r="L167" i="1"/>
  <c r="M167" i="1"/>
  <c r="J167" i="1"/>
  <c r="L67" i="17" a="1"/>
  <c r="L67" i="17" s="1"/>
  <c r="AD257" i="1"/>
  <c r="AD251" i="9" s="1"/>
  <c r="AF257" i="1"/>
  <c r="AF251" i="9" s="1"/>
  <c r="AG257" i="1"/>
  <c r="AG251" i="9" s="1"/>
  <c r="AE257" i="1"/>
  <c r="AE251" i="9" s="1"/>
  <c r="H122" i="1"/>
  <c r="G122" i="1"/>
  <c r="E122" i="1"/>
  <c r="F122" i="1"/>
  <c r="G15" i="1"/>
  <c r="G16" i="9" s="1"/>
  <c r="F15" i="1"/>
  <c r="F16" i="9" s="1"/>
  <c r="D6" i="16" a="1"/>
  <c r="D6" i="16" s="1"/>
  <c r="E15" i="1"/>
  <c r="E16" i="9" s="1"/>
  <c r="D6" i="6" a="1"/>
  <c r="D6" i="6" s="1"/>
  <c r="K6" i="6" s="1"/>
  <c r="H15" i="1"/>
  <c r="H16" i="9" s="1"/>
  <c r="L62" i="17" a="1"/>
  <c r="L62" i="17" s="1"/>
  <c r="AL192" i="1"/>
  <c r="H197" i="1"/>
  <c r="F197" i="1"/>
  <c r="G197" i="1"/>
  <c r="E197" i="1"/>
  <c r="E79" i="1"/>
  <c r="G79" i="1"/>
  <c r="H79" i="1"/>
  <c r="F79" i="1"/>
  <c r="G43" i="17" a="1"/>
  <c r="G43" i="17" s="1"/>
  <c r="AE11" i="1"/>
  <c r="AG11" i="1"/>
  <c r="AB11" i="7"/>
  <c r="AD11" i="1"/>
  <c r="AF11" i="1"/>
  <c r="K256" i="1"/>
  <c r="K250" i="9" s="1"/>
  <c r="L256" i="1"/>
  <c r="L250" i="9" s="1"/>
  <c r="M256" i="1"/>
  <c r="M250" i="9" s="1"/>
  <c r="J256" i="1"/>
  <c r="J250" i="9" s="1"/>
  <c r="J61" i="17" a="1"/>
  <c r="J61" i="17" s="1"/>
  <c r="P253" i="1"/>
  <c r="P247" i="9" s="1"/>
  <c r="R253" i="1"/>
  <c r="R247" i="9" s="1"/>
  <c r="Q253" i="1"/>
  <c r="Q247" i="9" s="1"/>
  <c r="O253" i="1"/>
  <c r="O247" i="9" s="1"/>
  <c r="L310" i="1"/>
  <c r="J310" i="1"/>
  <c r="I32" i="8"/>
  <c r="K310" i="1"/>
  <c r="M310" i="1"/>
  <c r="AD52" i="1"/>
  <c r="AD53" i="9" s="1"/>
  <c r="AD305" i="1"/>
  <c r="AF305" i="1"/>
  <c r="AG305" i="1"/>
  <c r="AE305" i="1"/>
  <c r="AM281" i="1"/>
  <c r="AN281" i="1" s="1"/>
  <c r="AL80" i="1"/>
  <c r="AI328" i="1"/>
  <c r="F318" i="1"/>
  <c r="F311" i="9" s="1"/>
  <c r="D32" i="17" a="1"/>
  <c r="D32" i="17" s="1"/>
  <c r="H318" i="1"/>
  <c r="H311" i="9" s="1"/>
  <c r="G318" i="1"/>
  <c r="G311" i="9" s="1"/>
  <c r="E318" i="1"/>
  <c r="E311" i="9" s="1"/>
  <c r="AI317" i="1"/>
  <c r="AI314" i="1"/>
  <c r="AM215" i="1"/>
  <c r="AN215" i="1" s="1"/>
  <c r="AK38" i="1"/>
  <c r="AM214" i="1"/>
  <c r="AN214" i="1" s="1"/>
  <c r="F315" i="1"/>
  <c r="F308" i="9" s="1"/>
  <c r="E315" i="1"/>
  <c r="E308" i="9" s="1"/>
  <c r="H315" i="1"/>
  <c r="H308" i="9" s="1"/>
  <c r="D67" i="5" a="1"/>
  <c r="D67" i="5" s="1"/>
  <c r="G315" i="1"/>
  <c r="G308" i="9" s="1"/>
  <c r="P250" i="1"/>
  <c r="P244" i="9" s="1"/>
  <c r="O250" i="1"/>
  <c r="O244" i="9" s="1"/>
  <c r="E26" i="5" a="1"/>
  <c r="E26" i="5" s="1"/>
  <c r="R250" i="1"/>
  <c r="R244" i="9" s="1"/>
  <c r="Q250" i="1"/>
  <c r="Q244" i="9" s="1"/>
  <c r="AB190" i="1"/>
  <c r="Z190" i="1"/>
  <c r="AA190" i="1"/>
  <c r="Y190" i="1"/>
  <c r="V162" i="1"/>
  <c r="V159" i="9" s="1"/>
  <c r="W162" i="1"/>
  <c r="W159" i="9" s="1"/>
  <c r="T162" i="1"/>
  <c r="T159" i="9" s="1"/>
  <c r="U162" i="1"/>
  <c r="U159" i="9" s="1"/>
  <c r="AA110" i="1"/>
  <c r="AA109" i="9" s="1"/>
  <c r="Y110" i="1"/>
  <c r="Y109" i="9" s="1"/>
  <c r="K49" i="17" a="1"/>
  <c r="K49" i="17" s="1"/>
  <c r="AB110" i="1"/>
  <c r="AB109" i="9" s="1"/>
  <c r="Z110" i="1"/>
  <c r="Z109" i="9" s="1"/>
  <c r="J16" i="1"/>
  <c r="J17" i="9" s="1"/>
  <c r="M16" i="1"/>
  <c r="M17" i="9" s="1"/>
  <c r="L16" i="1"/>
  <c r="L17" i="9" s="1"/>
  <c r="K16" i="1"/>
  <c r="K17" i="9" s="1"/>
  <c r="AA326" i="1"/>
  <c r="AA319" i="9" s="1"/>
  <c r="F68" i="5" a="1"/>
  <c r="F68" i="5" s="1"/>
  <c r="AB326" i="1"/>
  <c r="AB319" i="9" s="1"/>
  <c r="Z326" i="1"/>
  <c r="Z319" i="9" s="1"/>
  <c r="Y326" i="1"/>
  <c r="Y319" i="9" s="1"/>
  <c r="G191" i="1"/>
  <c r="H191" i="1"/>
  <c r="E191" i="1"/>
  <c r="F191" i="1"/>
  <c r="M70" i="1"/>
  <c r="K70" i="1"/>
  <c r="L70" i="1"/>
  <c r="J70" i="1"/>
  <c r="D10" i="16" a="1"/>
  <c r="D10" i="16" s="1"/>
  <c r="F59" i="1"/>
  <c r="F60" i="9" s="1"/>
  <c r="D10" i="6" a="1"/>
  <c r="D10" i="6" s="1"/>
  <c r="K10" i="6" s="1"/>
  <c r="H59" i="1"/>
  <c r="H60" i="9" s="1"/>
  <c r="E59" i="1"/>
  <c r="E60" i="9" s="1"/>
  <c r="G59" i="1"/>
  <c r="G60" i="9" s="1"/>
  <c r="AA144" i="1"/>
  <c r="Z144" i="1"/>
  <c r="AB144" i="1"/>
  <c r="Y144" i="1"/>
  <c r="H277" i="1"/>
  <c r="G277" i="1"/>
  <c r="E277" i="1"/>
  <c r="D29" i="8"/>
  <c r="F277" i="1"/>
  <c r="Y252" i="1"/>
  <c r="Y246" i="9" s="1"/>
  <c r="AB252" i="1"/>
  <c r="AB246" i="9" s="1"/>
  <c r="AA252" i="1"/>
  <c r="AA246" i="9" s="1"/>
  <c r="F26" i="17" a="1"/>
  <c r="F26" i="17" s="1"/>
  <c r="Z252" i="1"/>
  <c r="Z246" i="9" s="1"/>
  <c r="R152" i="1"/>
  <c r="R149" i="9" s="1"/>
  <c r="Q152" i="1"/>
  <c r="Q149" i="9" s="1"/>
  <c r="O152" i="1"/>
  <c r="O149" i="9" s="1"/>
  <c r="E52" i="17" a="1"/>
  <c r="E52" i="17" s="1"/>
  <c r="P152" i="1"/>
  <c r="P149" i="9" s="1"/>
  <c r="Y140" i="1"/>
  <c r="Z140" i="1"/>
  <c r="AB140" i="1"/>
  <c r="AA140" i="1"/>
  <c r="G43" i="5" a="1"/>
  <c r="G43" i="5" s="1"/>
  <c r="Y13" i="1"/>
  <c r="X6" i="8"/>
  <c r="Z13" i="1"/>
  <c r="AB13" i="1"/>
  <c r="AA13" i="1"/>
  <c r="Z334" i="1"/>
  <c r="AA334" i="1"/>
  <c r="Y334" i="1"/>
  <c r="AB334" i="1"/>
  <c r="AI300" i="1"/>
  <c r="D54" i="5" a="1"/>
  <c r="D54" i="5" s="1"/>
  <c r="H172" i="1"/>
  <c r="H169" i="9" s="1"/>
  <c r="G172" i="1"/>
  <c r="G169" i="9" s="1"/>
  <c r="F172" i="1"/>
  <c r="F169" i="9" s="1"/>
  <c r="E172" i="1"/>
  <c r="E169" i="9" s="1"/>
  <c r="T307" i="1"/>
  <c r="AM280" i="1"/>
  <c r="AN280" i="1" s="1"/>
  <c r="D468" i="12"/>
  <c r="D469" i="12"/>
  <c r="I52" i="5" s="1"/>
  <c r="D474" i="12"/>
  <c r="D471" i="12"/>
  <c r="D472" i="12"/>
  <c r="D473" i="12"/>
  <c r="I17" i="5" s="1"/>
  <c r="D470" i="12"/>
  <c r="I17" i="21" s="1"/>
  <c r="P17" i="21" s="1"/>
  <c r="H150" i="1"/>
  <c r="H147" i="9" s="1"/>
  <c r="AI93" i="1"/>
  <c r="W323" i="1"/>
  <c r="W316" i="9" s="1"/>
  <c r="V323" i="1"/>
  <c r="V316" i="9" s="1"/>
  <c r="U323" i="1"/>
  <c r="U316" i="9" s="1"/>
  <c r="T323" i="1"/>
  <c r="T316" i="9" s="1"/>
  <c r="L63" i="17" a="1"/>
  <c r="L63" i="17" s="1"/>
  <c r="Q241" i="1"/>
  <c r="Q235" i="9" s="1"/>
  <c r="O241" i="1"/>
  <c r="O235" i="9" s="1"/>
  <c r="E25" i="17" a="1"/>
  <c r="E25" i="17" s="1"/>
  <c r="R241" i="1"/>
  <c r="R235" i="9" s="1"/>
  <c r="P241" i="1"/>
  <c r="P235" i="9" s="1"/>
  <c r="J187" i="1"/>
  <c r="M187" i="1"/>
  <c r="L187" i="1"/>
  <c r="K187" i="1"/>
  <c r="E19" i="16" a="1"/>
  <c r="E19" i="16" s="1"/>
  <c r="P169" i="1"/>
  <c r="P166" i="9" s="1"/>
  <c r="Q169" i="1"/>
  <c r="Q166" i="9" s="1"/>
  <c r="R169" i="1"/>
  <c r="R166" i="9" s="1"/>
  <c r="O169" i="1"/>
  <c r="O166" i="9" s="1"/>
  <c r="O123" i="1"/>
  <c r="Q123" i="1"/>
  <c r="P123" i="1"/>
  <c r="N16" i="8"/>
  <c r="R123" i="1"/>
  <c r="U32" i="1"/>
  <c r="U33" i="9" s="1"/>
  <c r="T32" i="1"/>
  <c r="T33" i="9" s="1"/>
  <c r="V32" i="1"/>
  <c r="V33" i="9" s="1"/>
  <c r="W32" i="1"/>
  <c r="W33" i="9" s="1"/>
  <c r="D8" i="17" a="1"/>
  <c r="D8" i="17" s="1"/>
  <c r="F43" i="1"/>
  <c r="F44" i="9" s="1"/>
  <c r="G43" i="1"/>
  <c r="G44" i="9" s="1"/>
  <c r="E43" i="1"/>
  <c r="E44" i="9" s="1"/>
  <c r="H43" i="1"/>
  <c r="H44" i="9" s="1"/>
  <c r="AH30" i="8"/>
  <c r="G17" i="5" a="1"/>
  <c r="G17" i="5" s="1"/>
  <c r="K35" i="1"/>
  <c r="J35" i="1"/>
  <c r="M35" i="1"/>
  <c r="L35" i="1"/>
  <c r="I8" i="8"/>
  <c r="AB289" i="1"/>
  <c r="AB283" i="9" s="1"/>
  <c r="Y289" i="1"/>
  <c r="Y283" i="9" s="1"/>
  <c r="Z289" i="1"/>
  <c r="Z283" i="9" s="1"/>
  <c r="AA289" i="1"/>
  <c r="AA283" i="9" s="1"/>
  <c r="T242" i="1"/>
  <c r="T236" i="9" s="1"/>
  <c r="W242" i="1"/>
  <c r="W236" i="9" s="1"/>
  <c r="U242" i="1"/>
  <c r="U236" i="9" s="1"/>
  <c r="V242" i="1"/>
  <c r="V236" i="9" s="1"/>
  <c r="Q196" i="1"/>
  <c r="R196" i="1"/>
  <c r="P196" i="1"/>
  <c r="O196" i="1"/>
  <c r="F54" i="17" a="1"/>
  <c r="F54" i="17" s="1"/>
  <c r="AB174" i="1"/>
  <c r="AB171" i="9" s="1"/>
  <c r="AA174" i="1"/>
  <c r="AA171" i="9" s="1"/>
  <c r="Z174" i="1"/>
  <c r="Z171" i="9" s="1"/>
  <c r="Y174" i="1"/>
  <c r="Y171" i="9" s="1"/>
  <c r="AF87" i="1"/>
  <c r="AE87" i="1"/>
  <c r="AG87" i="1"/>
  <c r="AD87" i="1"/>
  <c r="G45" i="17" a="1"/>
  <c r="G45" i="17" s="1"/>
  <c r="Y7" i="1"/>
  <c r="AA7" i="1"/>
  <c r="W7" i="7"/>
  <c r="F40" i="5" a="1"/>
  <c r="F40" i="5" s="1"/>
  <c r="Z7" i="1"/>
  <c r="AB7" i="1"/>
  <c r="M334" i="1"/>
  <c r="L334" i="1"/>
  <c r="K334" i="1"/>
  <c r="J334" i="1"/>
  <c r="AL113" i="1"/>
  <c r="W95" i="1"/>
  <c r="W94" i="9" s="1"/>
  <c r="T95" i="1"/>
  <c r="T94" i="9" s="1"/>
  <c r="U95" i="1"/>
  <c r="U94" i="9" s="1"/>
  <c r="V95" i="1"/>
  <c r="V94" i="9" s="1"/>
  <c r="AB8" i="7"/>
  <c r="AF8" i="1"/>
  <c r="AG8" i="1"/>
  <c r="AD8" i="1"/>
  <c r="AE8" i="1"/>
  <c r="F27" i="18" a="1"/>
  <c r="F27" i="18" s="1"/>
  <c r="R27" i="18" s="1"/>
  <c r="F27" i="12" a="1"/>
  <c r="F27" i="12" s="1"/>
  <c r="AA259" i="1"/>
  <c r="AA253" i="9" s="1"/>
  <c r="Z259" i="1"/>
  <c r="Z253" i="9" s="1"/>
  <c r="Y259" i="1"/>
  <c r="Y253" i="9" s="1"/>
  <c r="AB259" i="1"/>
  <c r="AB253" i="9" s="1"/>
  <c r="E463" i="12"/>
  <c r="J16" i="21" s="1"/>
  <c r="Q16" i="21" s="1"/>
  <c r="E466" i="12"/>
  <c r="J16" i="5" s="1"/>
  <c r="E461" i="12"/>
  <c r="E464" i="12"/>
  <c r="E467" i="12"/>
  <c r="E465" i="12"/>
  <c r="E462" i="12"/>
  <c r="J51" i="5" s="1"/>
  <c r="L296" i="1"/>
  <c r="L290" i="9" s="1"/>
  <c r="K296" i="1"/>
  <c r="K290" i="9" s="1"/>
  <c r="J296" i="1"/>
  <c r="J290" i="9" s="1"/>
  <c r="M296" i="1"/>
  <c r="M290" i="9" s="1"/>
  <c r="AI248" i="1"/>
  <c r="D542" i="12"/>
  <c r="D544" i="12"/>
  <c r="D541" i="12"/>
  <c r="D543" i="12"/>
  <c r="I26" i="5" s="1"/>
  <c r="D539" i="12"/>
  <c r="I61" i="5" s="1"/>
  <c r="D540" i="12"/>
  <c r="I26" i="21" s="1"/>
  <c r="P26" i="21" s="1"/>
  <c r="D538" i="12"/>
  <c r="AK226" i="1"/>
  <c r="K279" i="1"/>
  <c r="K273" i="9" s="1"/>
  <c r="M279" i="1"/>
  <c r="M273" i="9" s="1"/>
  <c r="J279" i="1"/>
  <c r="J273" i="9" s="1"/>
  <c r="L279" i="1"/>
  <c r="L273" i="9" s="1"/>
  <c r="H234" i="1"/>
  <c r="H228" i="9" s="1"/>
  <c r="E234" i="1"/>
  <c r="E228" i="9" s="1"/>
  <c r="F234" i="1"/>
  <c r="F228" i="9" s="1"/>
  <c r="G234" i="1"/>
  <c r="G228" i="9" s="1"/>
  <c r="D24" i="8"/>
  <c r="E222" i="1"/>
  <c r="F222" i="1"/>
  <c r="G222" i="1"/>
  <c r="H222" i="1"/>
  <c r="F198" i="1"/>
  <c r="H198" i="1"/>
  <c r="G198" i="1"/>
  <c r="E198" i="1"/>
  <c r="AF164" i="1"/>
  <c r="AF161" i="9" s="1"/>
  <c r="AE164" i="1"/>
  <c r="AE161" i="9" s="1"/>
  <c r="AD164" i="1"/>
  <c r="AD161" i="9" s="1"/>
  <c r="AG164" i="1"/>
  <c r="AG161" i="9" s="1"/>
  <c r="T120" i="1"/>
  <c r="W120" i="1"/>
  <c r="U120" i="1"/>
  <c r="V120" i="1"/>
  <c r="W99" i="1"/>
  <c r="W98" i="9" s="1"/>
  <c r="V99" i="1"/>
  <c r="V98" i="9" s="1"/>
  <c r="U99" i="1"/>
  <c r="U98" i="9" s="1"/>
  <c r="T99" i="1"/>
  <c r="T98" i="9" s="1"/>
  <c r="E7" i="17" a="1"/>
  <c r="E7" i="17" s="1"/>
  <c r="O32" i="1"/>
  <c r="O33" i="9" s="1"/>
  <c r="Q32" i="1"/>
  <c r="Q33" i="9" s="1"/>
  <c r="P32" i="1"/>
  <c r="P33" i="9" s="1"/>
  <c r="R32" i="1"/>
  <c r="R33" i="9" s="1"/>
  <c r="E5" i="6" a="1"/>
  <c r="E5" i="6" s="1"/>
  <c r="L5" i="6" s="1"/>
  <c r="M4" i="7"/>
  <c r="M19" i="7" s="1"/>
  <c r="E5" i="16" a="1"/>
  <c r="E5" i="16" s="1"/>
  <c r="O4" i="1"/>
  <c r="R4" i="1"/>
  <c r="Q4" i="1"/>
  <c r="P4" i="1"/>
  <c r="F325" i="1"/>
  <c r="F318" i="9" s="1"/>
  <c r="D33" i="12" a="1"/>
  <c r="D33" i="12" s="1"/>
  <c r="D33" i="18" a="1"/>
  <c r="D33" i="18" s="1"/>
  <c r="P33" i="18" s="1"/>
  <c r="E325" i="1"/>
  <c r="E318" i="9" s="1"/>
  <c r="G325" i="1"/>
  <c r="G318" i="9" s="1"/>
  <c r="H325" i="1"/>
  <c r="H318" i="9" s="1"/>
  <c r="K233" i="1"/>
  <c r="I25" i="8"/>
  <c r="L233" i="1"/>
  <c r="J233" i="1"/>
  <c r="M233" i="1"/>
  <c r="L116" i="1"/>
  <c r="K116" i="1"/>
  <c r="J116" i="1"/>
  <c r="M116" i="1"/>
  <c r="AF3" i="1"/>
  <c r="AE3" i="1"/>
  <c r="AB3" i="7"/>
  <c r="AB24" i="7" s="1"/>
  <c r="AB33" i="7" s="1"/>
  <c r="AG3" i="1"/>
  <c r="AD3" i="1"/>
  <c r="U25" i="1"/>
  <c r="U26" i="9" s="1"/>
  <c r="T25" i="1"/>
  <c r="T26" i="9" s="1"/>
  <c r="V25" i="1"/>
  <c r="V26" i="9" s="1"/>
  <c r="W25" i="1"/>
  <c r="W26" i="9" s="1"/>
  <c r="Q337" i="1"/>
  <c r="O337" i="1"/>
  <c r="R337" i="1"/>
  <c r="P337" i="1"/>
  <c r="G30" i="18" a="1"/>
  <c r="G30" i="18" s="1"/>
  <c r="S30" i="18" s="1"/>
  <c r="G30" i="12" a="1"/>
  <c r="G30" i="12" s="1"/>
  <c r="AB184" i="1"/>
  <c r="Y184" i="1"/>
  <c r="Z184" i="1"/>
  <c r="AA184" i="1"/>
  <c r="G140" i="1"/>
  <c r="E140" i="1"/>
  <c r="H140" i="1"/>
  <c r="F140" i="1"/>
  <c r="M40" i="1"/>
  <c r="M41" i="9" s="1"/>
  <c r="L40" i="1"/>
  <c r="L41" i="9" s="1"/>
  <c r="J40" i="1"/>
  <c r="J41" i="9" s="1"/>
  <c r="K40" i="1"/>
  <c r="K41" i="9" s="1"/>
  <c r="U17" i="1"/>
  <c r="U18" i="9" s="1"/>
  <c r="W17" i="1"/>
  <c r="W18" i="9" s="1"/>
  <c r="T17" i="1"/>
  <c r="T18" i="9" s="1"/>
  <c r="V17" i="1"/>
  <c r="V18" i="9" s="1"/>
  <c r="R131" i="1"/>
  <c r="R129" i="9" s="1"/>
  <c r="E16" i="17" a="1"/>
  <c r="E16" i="17" s="1"/>
  <c r="P131" i="1"/>
  <c r="P129" i="9" s="1"/>
  <c r="O131" i="1"/>
  <c r="O129" i="9" s="1"/>
  <c r="Q131" i="1"/>
  <c r="Q129" i="9" s="1"/>
  <c r="AB52" i="1"/>
  <c r="AB53" i="9" s="1"/>
  <c r="Y52" i="1"/>
  <c r="Y53" i="9" s="1"/>
  <c r="Z52" i="1"/>
  <c r="Z53" i="9" s="1"/>
  <c r="F9" i="5" a="1"/>
  <c r="F9" i="5" s="1"/>
  <c r="AA52" i="1"/>
  <c r="AA53" i="9" s="1"/>
  <c r="K18" i="1"/>
  <c r="K19" i="9" s="1"/>
  <c r="M18" i="1"/>
  <c r="M19" i="9" s="1"/>
  <c r="L18" i="1"/>
  <c r="L19" i="9" s="1"/>
  <c r="J18" i="1"/>
  <c r="J19" i="9" s="1"/>
  <c r="O104" i="1"/>
  <c r="O103" i="9" s="1"/>
  <c r="Q104" i="1"/>
  <c r="Q103" i="9" s="1"/>
  <c r="R104" i="1"/>
  <c r="R103" i="9" s="1"/>
  <c r="P104" i="1"/>
  <c r="P103" i="9" s="1"/>
  <c r="I59" i="17" a="1"/>
  <c r="I59" i="17" s="1"/>
  <c r="H231" i="1"/>
  <c r="H225" i="9" s="1"/>
  <c r="F231" i="1"/>
  <c r="F225" i="9" s="1"/>
  <c r="G231" i="1"/>
  <c r="G225" i="9" s="1"/>
  <c r="E231" i="1"/>
  <c r="E225" i="9" s="1"/>
  <c r="AM261" i="1"/>
  <c r="AN261" i="1" s="1"/>
  <c r="G63" i="17" a="1"/>
  <c r="G63" i="17" s="1"/>
  <c r="Y263" i="1"/>
  <c r="Y257" i="9" s="1"/>
  <c r="Z263" i="1"/>
  <c r="Z257" i="9" s="1"/>
  <c r="F27" i="17" a="1"/>
  <c r="F27" i="17" s="1"/>
  <c r="AB263" i="1"/>
  <c r="AB257" i="9" s="1"/>
  <c r="AA263" i="1"/>
  <c r="AA257" i="9" s="1"/>
  <c r="AG244" i="1"/>
  <c r="AD244" i="1"/>
  <c r="AC26" i="8"/>
  <c r="AE244" i="1"/>
  <c r="AF244" i="1"/>
  <c r="O222" i="1"/>
  <c r="P222" i="1"/>
  <c r="N24" i="8"/>
  <c r="R222" i="1"/>
  <c r="Q222" i="1"/>
  <c r="Y185" i="1"/>
  <c r="AA185" i="1"/>
  <c r="AB185" i="1"/>
  <c r="Z185" i="1"/>
  <c r="U132" i="1"/>
  <c r="U130" i="9" s="1"/>
  <c r="W132" i="1"/>
  <c r="W130" i="9" s="1"/>
  <c r="T132" i="1"/>
  <c r="T130" i="9" s="1"/>
  <c r="V132" i="1"/>
  <c r="V130" i="9" s="1"/>
  <c r="L129" i="1"/>
  <c r="L127" i="9" s="1"/>
  <c r="K129" i="1"/>
  <c r="K127" i="9" s="1"/>
  <c r="J129" i="1"/>
  <c r="J127" i="9" s="1"/>
  <c r="M129" i="1"/>
  <c r="M127" i="9" s="1"/>
  <c r="Z101" i="1"/>
  <c r="X14" i="8"/>
  <c r="AB101" i="1"/>
  <c r="AA101" i="1"/>
  <c r="Y101" i="1"/>
  <c r="D45" i="5" a="1"/>
  <c r="D45" i="5" s="1"/>
  <c r="E62" i="1"/>
  <c r="E63" i="9" s="1"/>
  <c r="F62" i="1"/>
  <c r="F63" i="9" s="1"/>
  <c r="G62" i="1"/>
  <c r="G63" i="9" s="1"/>
  <c r="H62" i="1"/>
  <c r="H63" i="9" s="1"/>
  <c r="H32" i="1"/>
  <c r="H33" i="9" s="1"/>
  <c r="E32" i="1"/>
  <c r="E33" i="9" s="1"/>
  <c r="D7" i="17" a="1"/>
  <c r="D7" i="17" s="1"/>
  <c r="F32" i="1"/>
  <c r="F33" i="9" s="1"/>
  <c r="G32" i="1"/>
  <c r="G33" i="9" s="1"/>
  <c r="L22" i="1"/>
  <c r="L23" i="9" s="1"/>
  <c r="K22" i="1"/>
  <c r="K23" i="9" s="1"/>
  <c r="M22" i="1"/>
  <c r="M23" i="9" s="1"/>
  <c r="J22" i="1"/>
  <c r="J23" i="9" s="1"/>
  <c r="F33" i="18" a="1"/>
  <c r="F33" i="18" s="1"/>
  <c r="R33" i="18" s="1"/>
  <c r="F33" i="12" a="1"/>
  <c r="F33" i="12" s="1"/>
  <c r="Z325" i="1"/>
  <c r="Z318" i="9" s="1"/>
  <c r="AA325" i="1"/>
  <c r="AA318" i="9" s="1"/>
  <c r="AB325" i="1"/>
  <c r="AB318" i="9" s="1"/>
  <c r="Y325" i="1"/>
  <c r="Y318" i="9" s="1"/>
  <c r="G233" i="1"/>
  <c r="H233" i="1"/>
  <c r="D25" i="8"/>
  <c r="E233" i="1"/>
  <c r="F233" i="1"/>
  <c r="K166" i="1"/>
  <c r="K163" i="9" s="1"/>
  <c r="L166" i="1"/>
  <c r="L163" i="9" s="1"/>
  <c r="M166" i="1"/>
  <c r="M163" i="9" s="1"/>
  <c r="J166" i="1"/>
  <c r="J163" i="9" s="1"/>
  <c r="H77" i="1"/>
  <c r="F77" i="1"/>
  <c r="G77" i="1"/>
  <c r="E77" i="1"/>
  <c r="J37" i="1"/>
  <c r="J38" i="9" s="1"/>
  <c r="L37" i="1"/>
  <c r="L38" i="9" s="1"/>
  <c r="M37" i="1"/>
  <c r="M38" i="9" s="1"/>
  <c r="K37" i="1"/>
  <c r="K38" i="9" s="1"/>
  <c r="J25" i="1"/>
  <c r="J26" i="9" s="1"/>
  <c r="K25" i="1"/>
  <c r="K26" i="9" s="1"/>
  <c r="L25" i="1"/>
  <c r="L26" i="9" s="1"/>
  <c r="M25" i="1"/>
  <c r="M26" i="9" s="1"/>
  <c r="L304" i="1"/>
  <c r="J304" i="1"/>
  <c r="M304" i="1"/>
  <c r="K304" i="1"/>
  <c r="T251" i="1"/>
  <c r="T245" i="9" s="1"/>
  <c r="U251" i="1"/>
  <c r="U245" i="9" s="1"/>
  <c r="V251" i="1"/>
  <c r="V245" i="9" s="1"/>
  <c r="W251" i="1"/>
  <c r="W245" i="9" s="1"/>
  <c r="K53" i="17" a="1"/>
  <c r="K53" i="17" s="1"/>
  <c r="Z165" i="1"/>
  <c r="Z162" i="9" s="1"/>
  <c r="AB165" i="1"/>
  <c r="AB162" i="9" s="1"/>
  <c r="Y165" i="1"/>
  <c r="Y162" i="9" s="1"/>
  <c r="AA165" i="1"/>
  <c r="AA162" i="9" s="1"/>
  <c r="M75" i="1"/>
  <c r="L75" i="1"/>
  <c r="K75" i="1"/>
  <c r="J75" i="1"/>
  <c r="K43" i="17" a="1"/>
  <c r="K43" i="17" s="1"/>
  <c r="AA44" i="1"/>
  <c r="AA45" i="9" s="1"/>
  <c r="Y44" i="1"/>
  <c r="Y45" i="9" s="1"/>
  <c r="Z44" i="1"/>
  <c r="Z45" i="9" s="1"/>
  <c r="AB44" i="1"/>
  <c r="AB45" i="9" s="1"/>
  <c r="G7" i="5" a="1"/>
  <c r="G7" i="5" s="1"/>
  <c r="AD334" i="1"/>
  <c r="AG334" i="1"/>
  <c r="AF334" i="1"/>
  <c r="AE334" i="1"/>
  <c r="W8" i="1"/>
  <c r="U8" i="1"/>
  <c r="T8" i="1"/>
  <c r="V8" i="1"/>
  <c r="R8" i="7"/>
  <c r="AF161" i="1"/>
  <c r="AF158" i="9" s="1"/>
  <c r="AE161" i="1"/>
  <c r="AE158" i="9" s="1"/>
  <c r="AD161" i="1"/>
  <c r="AD158" i="9" s="1"/>
  <c r="AG161" i="1"/>
  <c r="AG158" i="9" s="1"/>
  <c r="K115" i="1"/>
  <c r="H340" i="1"/>
  <c r="AK269" i="1"/>
  <c r="E481" i="12"/>
  <c r="E480" i="12"/>
  <c r="J18" i="5" s="1"/>
  <c r="E479" i="12"/>
  <c r="E475" i="12"/>
  <c r="E476" i="12"/>
  <c r="J53" i="5" s="1"/>
  <c r="E477" i="12"/>
  <c r="J18" i="21" s="1"/>
  <c r="Q18" i="21" s="1"/>
  <c r="E478" i="12"/>
  <c r="AF330" i="1"/>
  <c r="AF323" i="9" s="1"/>
  <c r="AG330" i="1"/>
  <c r="AG323" i="9" s="1"/>
  <c r="AD330" i="1"/>
  <c r="AD323" i="9" s="1"/>
  <c r="AE330" i="1"/>
  <c r="AE323" i="9" s="1"/>
  <c r="K273" i="1"/>
  <c r="K267" i="9" s="1"/>
  <c r="J273" i="1"/>
  <c r="J267" i="9" s="1"/>
  <c r="M273" i="1"/>
  <c r="M267" i="9" s="1"/>
  <c r="L273" i="1"/>
  <c r="L267" i="9" s="1"/>
  <c r="AA212" i="1"/>
  <c r="Y212" i="1"/>
  <c r="Z212" i="1"/>
  <c r="AB212" i="1"/>
  <c r="D17" i="6" a="1"/>
  <c r="D17" i="6" s="1"/>
  <c r="K17" i="6" s="1"/>
  <c r="F147" i="1"/>
  <c r="F144" i="9" s="1"/>
  <c r="D17" i="16" a="1"/>
  <c r="D17" i="16" s="1"/>
  <c r="E147" i="1"/>
  <c r="E144" i="9" s="1"/>
  <c r="H147" i="1"/>
  <c r="H144" i="9" s="1"/>
  <c r="G147" i="1"/>
  <c r="G144" i="9" s="1"/>
  <c r="U156" i="1"/>
  <c r="T156" i="1"/>
  <c r="W156" i="1"/>
  <c r="S18" i="8"/>
  <c r="V156" i="1"/>
  <c r="L138" i="1"/>
  <c r="K138" i="1"/>
  <c r="J138" i="1"/>
  <c r="M138" i="1"/>
  <c r="V110" i="1"/>
  <c r="V109" i="9" s="1"/>
  <c r="U110" i="1"/>
  <c r="U109" i="9" s="1"/>
  <c r="T110" i="1"/>
  <c r="T109" i="9" s="1"/>
  <c r="W110" i="1"/>
  <c r="W109" i="9" s="1"/>
  <c r="AD39" i="1"/>
  <c r="AD40" i="9" s="1"/>
  <c r="AF39" i="1"/>
  <c r="AF40" i="9" s="1"/>
  <c r="AE39" i="1"/>
  <c r="AE40" i="9" s="1"/>
  <c r="AG39" i="1"/>
  <c r="AG40" i="9" s="1"/>
  <c r="J4" i="1"/>
  <c r="L4" i="1"/>
  <c r="M4" i="1"/>
  <c r="H4" i="7"/>
  <c r="H19" i="7" s="1"/>
  <c r="K4" i="1"/>
  <c r="M262" i="1"/>
  <c r="M256" i="9" s="1"/>
  <c r="J262" i="1"/>
  <c r="J256" i="9" s="1"/>
  <c r="L262" i="1"/>
  <c r="L256" i="9" s="1"/>
  <c r="K262" i="1"/>
  <c r="K256" i="9" s="1"/>
  <c r="AD116" i="1"/>
  <c r="AE116" i="1"/>
  <c r="AG116" i="1"/>
  <c r="AF116" i="1"/>
  <c r="W3" i="1"/>
  <c r="R3" i="7"/>
  <c r="U3" i="1"/>
  <c r="V3" i="1"/>
  <c r="T3" i="1"/>
  <c r="R27" i="1"/>
  <c r="R28" i="9" s="1"/>
  <c r="O27" i="1"/>
  <c r="O28" i="9" s="1"/>
  <c r="P27" i="1"/>
  <c r="P28" i="9" s="1"/>
  <c r="Q27" i="1"/>
  <c r="Q28" i="9" s="1"/>
  <c r="AB301" i="1"/>
  <c r="AA301" i="1"/>
  <c r="Z301" i="1"/>
  <c r="Y301" i="1"/>
  <c r="G59" i="17" a="1"/>
  <c r="G59" i="17" s="1"/>
  <c r="U211" i="1"/>
  <c r="V211" i="1"/>
  <c r="T211" i="1"/>
  <c r="W211" i="1"/>
  <c r="E22" i="5" a="1"/>
  <c r="E22" i="5" s="1"/>
  <c r="P206" i="1"/>
  <c r="P201" i="9" s="1"/>
  <c r="O206" i="1"/>
  <c r="O201" i="9" s="1"/>
  <c r="R206" i="1"/>
  <c r="R201" i="9" s="1"/>
  <c r="Q206" i="1"/>
  <c r="Q201" i="9" s="1"/>
  <c r="AD152" i="1"/>
  <c r="AD149" i="9" s="1"/>
  <c r="AF152" i="1"/>
  <c r="AF149" i="9" s="1"/>
  <c r="AG152" i="1"/>
  <c r="AG149" i="9" s="1"/>
  <c r="AE152" i="1"/>
  <c r="AE149" i="9" s="1"/>
  <c r="L87" i="1"/>
  <c r="M87" i="1"/>
  <c r="K87" i="1"/>
  <c r="J87" i="1"/>
  <c r="U30" i="1"/>
  <c r="U31" i="9" s="1"/>
  <c r="W30" i="1"/>
  <c r="W31" i="9" s="1"/>
  <c r="V30" i="1"/>
  <c r="V31" i="9" s="1"/>
  <c r="T30" i="1"/>
  <c r="T31" i="9" s="1"/>
  <c r="Z10" i="1"/>
  <c r="AB10" i="1"/>
  <c r="F5" i="17" a="1"/>
  <c r="F5" i="17" s="1"/>
  <c r="AA10" i="1"/>
  <c r="Y10" i="1"/>
  <c r="W10" i="7"/>
  <c r="AB7" i="7"/>
  <c r="AE7" i="1"/>
  <c r="AF7" i="1"/>
  <c r="AD7" i="1"/>
  <c r="AG7" i="1"/>
  <c r="Q142" i="1"/>
  <c r="R142" i="1"/>
  <c r="P142" i="1"/>
  <c r="O142" i="1"/>
  <c r="K230" i="1"/>
  <c r="K224" i="9" s="1"/>
  <c r="M230" i="1"/>
  <c r="M224" i="9" s="1"/>
  <c r="L230" i="1"/>
  <c r="L224" i="9" s="1"/>
  <c r="J230" i="1"/>
  <c r="J224" i="9" s="1"/>
  <c r="AL72" i="1"/>
  <c r="AL88" i="1"/>
  <c r="G41" i="5" a="1"/>
  <c r="G41" i="5" s="1"/>
  <c r="AM182" i="1"/>
  <c r="AN182" i="1" s="1"/>
  <c r="R2" i="1"/>
  <c r="N5" i="8"/>
  <c r="M2" i="7"/>
  <c r="O2" i="1"/>
  <c r="Q2" i="1"/>
  <c r="P2" i="1"/>
  <c r="AJ306" i="1"/>
  <c r="R282" i="1"/>
  <c r="R276" i="9" s="1"/>
  <c r="AK215" i="1"/>
  <c r="AF136" i="1"/>
  <c r="AE136" i="1"/>
  <c r="AD136" i="1"/>
  <c r="AG136" i="1"/>
  <c r="W311" i="1"/>
  <c r="W304" i="9" s="1"/>
  <c r="T311" i="1"/>
  <c r="T304" i="9" s="1"/>
  <c r="V311" i="1"/>
  <c r="V304" i="9" s="1"/>
  <c r="U311" i="1"/>
  <c r="U304" i="9" s="1"/>
  <c r="M285" i="1"/>
  <c r="M279" i="9" s="1"/>
  <c r="J285" i="1"/>
  <c r="J279" i="9" s="1"/>
  <c r="K285" i="1"/>
  <c r="K279" i="9" s="1"/>
  <c r="L285" i="1"/>
  <c r="L279" i="9" s="1"/>
  <c r="AF255" i="1"/>
  <c r="AE255" i="1"/>
  <c r="AG255" i="1"/>
  <c r="AD255" i="1"/>
  <c r="AC27" i="8"/>
  <c r="W185" i="1"/>
  <c r="V185" i="1"/>
  <c r="T185" i="1"/>
  <c r="U185" i="1"/>
  <c r="M170" i="1"/>
  <c r="M167" i="9" s="1"/>
  <c r="K170" i="1"/>
  <c r="K167" i="9" s="1"/>
  <c r="J170" i="1"/>
  <c r="J167" i="9" s="1"/>
  <c r="L170" i="1"/>
  <c r="L167" i="9" s="1"/>
  <c r="K117" i="1"/>
  <c r="L117" i="1"/>
  <c r="M117" i="1"/>
  <c r="J117" i="1"/>
  <c r="L105" i="1"/>
  <c r="L104" i="9" s="1"/>
  <c r="J105" i="1"/>
  <c r="J104" i="9" s="1"/>
  <c r="M105" i="1"/>
  <c r="M104" i="9" s="1"/>
  <c r="K105" i="1"/>
  <c r="K104" i="9" s="1"/>
  <c r="D8" i="12" a="1"/>
  <c r="D8" i="12" s="1"/>
  <c r="E39" i="1"/>
  <c r="E40" i="9" s="1"/>
  <c r="H39" i="1"/>
  <c r="H40" i="9" s="1"/>
  <c r="G39" i="1"/>
  <c r="G40" i="9" s="1"/>
  <c r="F39" i="1"/>
  <c r="F40" i="9" s="1"/>
  <c r="D8" i="18" a="1"/>
  <c r="D8" i="18" s="1"/>
  <c r="P8" i="18" s="1"/>
  <c r="L57" i="1"/>
  <c r="I10" i="8"/>
  <c r="M57" i="1"/>
  <c r="K57" i="1"/>
  <c r="J57" i="1"/>
  <c r="AB5" i="1"/>
  <c r="Z5" i="1"/>
  <c r="AA5" i="1"/>
  <c r="Y5" i="1"/>
  <c r="W5" i="7"/>
  <c r="M332" i="1"/>
  <c r="K332" i="1"/>
  <c r="J332" i="1"/>
  <c r="L332" i="1"/>
  <c r="E266" i="1"/>
  <c r="D28" i="8"/>
  <c r="H266" i="1"/>
  <c r="G266" i="1"/>
  <c r="F266" i="1"/>
  <c r="W189" i="1"/>
  <c r="U189" i="1"/>
  <c r="V189" i="1"/>
  <c r="T189" i="1"/>
  <c r="AB98" i="1"/>
  <c r="AB97" i="9" s="1"/>
  <c r="Y98" i="1"/>
  <c r="Y97" i="9" s="1"/>
  <c r="AA98" i="1"/>
  <c r="AA97" i="9" s="1"/>
  <c r="F13" i="17" a="1"/>
  <c r="F13" i="17" s="1"/>
  <c r="Z98" i="1"/>
  <c r="Z97" i="9" s="1"/>
  <c r="R15" i="1"/>
  <c r="R16" i="9" s="1"/>
  <c r="P15" i="1"/>
  <c r="P16" i="9" s="1"/>
  <c r="O15" i="1"/>
  <c r="O16" i="9" s="1"/>
  <c r="Q15" i="1"/>
  <c r="Q16" i="9" s="1"/>
  <c r="E6" i="6" a="1"/>
  <c r="E6" i="6" s="1"/>
  <c r="L6" i="6" s="1"/>
  <c r="E6" i="16" a="1"/>
  <c r="E6" i="16" s="1"/>
  <c r="AD299" i="1"/>
  <c r="AE299" i="1"/>
  <c r="AF299" i="1"/>
  <c r="AG299" i="1"/>
  <c r="AF237" i="1"/>
  <c r="AF231" i="9" s="1"/>
  <c r="AD237" i="1"/>
  <c r="AD231" i="9" s="1"/>
  <c r="AG237" i="1"/>
  <c r="AG231" i="9" s="1"/>
  <c r="AE237" i="1"/>
  <c r="AE231" i="9" s="1"/>
  <c r="K197" i="1"/>
  <c r="M197" i="1"/>
  <c r="J197" i="1"/>
  <c r="L197" i="1"/>
  <c r="AA168" i="1"/>
  <c r="AA165" i="9" s="1"/>
  <c r="Z168" i="1"/>
  <c r="Z165" i="9" s="1"/>
  <c r="Y168" i="1"/>
  <c r="Y165" i="9" s="1"/>
  <c r="AB168" i="1"/>
  <c r="AB165" i="9" s="1"/>
  <c r="AF74" i="1"/>
  <c r="AE74" i="1"/>
  <c r="AG74" i="1"/>
  <c r="AD74" i="1"/>
  <c r="AA42" i="1"/>
  <c r="AA43" i="9" s="1"/>
  <c r="Z42" i="1"/>
  <c r="Z43" i="9" s="1"/>
  <c r="Y42" i="1"/>
  <c r="Y43" i="9" s="1"/>
  <c r="AB42" i="1"/>
  <c r="AB43" i="9" s="1"/>
  <c r="F43" i="17" a="1"/>
  <c r="F43" i="17" s="1"/>
  <c r="Z29" i="1"/>
  <c r="Z30" i="9" s="1"/>
  <c r="AA29" i="1"/>
  <c r="AA30" i="9" s="1"/>
  <c r="Y29" i="1"/>
  <c r="Y30" i="9" s="1"/>
  <c r="F42" i="5" a="1"/>
  <c r="F42" i="5" s="1"/>
  <c r="AB29" i="1"/>
  <c r="AB30" i="9" s="1"/>
  <c r="J6" i="1"/>
  <c r="R13" i="1"/>
  <c r="Q13" i="1"/>
  <c r="P13" i="1"/>
  <c r="N6" i="8"/>
  <c r="O13" i="1"/>
  <c r="K322" i="1"/>
  <c r="K315" i="9" s="1"/>
  <c r="R310" i="1"/>
  <c r="P310" i="1"/>
  <c r="O310" i="1"/>
  <c r="N32" i="8"/>
  <c r="Q310" i="1"/>
  <c r="AK201" i="1"/>
  <c r="L305" i="1"/>
  <c r="K305" i="1"/>
  <c r="M305" i="1"/>
  <c r="J305" i="1"/>
  <c r="M194" i="1"/>
  <c r="L194" i="1"/>
  <c r="K194" i="1"/>
  <c r="J194" i="1"/>
  <c r="AK127" i="1"/>
  <c r="AI91" i="1"/>
  <c r="AA104" i="1"/>
  <c r="AA103" i="9" s="1"/>
  <c r="Z104" i="1"/>
  <c r="Z103" i="9" s="1"/>
  <c r="Y104" i="1"/>
  <c r="Y103" i="9" s="1"/>
  <c r="AB104" i="1"/>
  <c r="AB103" i="9" s="1"/>
  <c r="AJ31" i="1"/>
  <c r="Y231" i="1"/>
  <c r="Y225" i="9" s="1"/>
  <c r="K59" i="17" a="1"/>
  <c r="K59" i="17" s="1"/>
  <c r="AA231" i="1"/>
  <c r="AA225" i="9" s="1"/>
  <c r="Z231" i="1"/>
  <c r="Z225" i="9" s="1"/>
  <c r="AB231" i="1"/>
  <c r="AB225" i="9" s="1"/>
  <c r="AL316" i="1"/>
  <c r="AK314" i="1"/>
  <c r="F542" i="12"/>
  <c r="F543" i="12"/>
  <c r="K26" i="5" s="1"/>
  <c r="F541" i="12"/>
  <c r="F540" i="12"/>
  <c r="K26" i="21" s="1"/>
  <c r="R26" i="21" s="1"/>
  <c r="F538" i="12"/>
  <c r="F544" i="12"/>
  <c r="F539" i="12"/>
  <c r="K61" i="5" s="1"/>
  <c r="F333" i="1"/>
  <c r="H333" i="1"/>
  <c r="E333" i="1"/>
  <c r="G333" i="1"/>
  <c r="D29" i="6" a="1"/>
  <c r="D29" i="6" s="1"/>
  <c r="K29" i="6" s="1"/>
  <c r="H290" i="1"/>
  <c r="H284" i="9" s="1"/>
  <c r="D30" i="16" a="1"/>
  <c r="D30" i="16" s="1"/>
  <c r="G290" i="1"/>
  <c r="G284" i="9" s="1"/>
  <c r="E290" i="1"/>
  <c r="E284" i="9" s="1"/>
  <c r="F290" i="1"/>
  <c r="F284" i="9" s="1"/>
  <c r="G25" i="17" a="1"/>
  <c r="G25" i="17" s="1"/>
  <c r="T202" i="1"/>
  <c r="T197" i="9" s="1"/>
  <c r="U202" i="1"/>
  <c r="U197" i="9" s="1"/>
  <c r="W202" i="1"/>
  <c r="W197" i="9" s="1"/>
  <c r="V202" i="1"/>
  <c r="V197" i="9" s="1"/>
  <c r="E19" i="18" a="1"/>
  <c r="E19" i="18" s="1"/>
  <c r="Q19" i="18" s="1"/>
  <c r="Q171" i="1"/>
  <c r="Q168" i="9" s="1"/>
  <c r="P171" i="1"/>
  <c r="P168" i="9" s="1"/>
  <c r="O171" i="1"/>
  <c r="O168" i="9" s="1"/>
  <c r="R171" i="1"/>
  <c r="R168" i="9" s="1"/>
  <c r="E19" i="12" a="1"/>
  <c r="E19" i="12" s="1"/>
  <c r="F170" i="1"/>
  <c r="F167" i="9" s="1"/>
  <c r="E170" i="1"/>
  <c r="E167" i="9" s="1"/>
  <c r="H170" i="1"/>
  <c r="H167" i="9" s="1"/>
  <c r="G170" i="1"/>
  <c r="G167" i="9" s="1"/>
  <c r="L92" i="1"/>
  <c r="L91" i="9" s="1"/>
  <c r="K92" i="1"/>
  <c r="K91" i="9" s="1"/>
  <c r="M92" i="1"/>
  <c r="M91" i="9" s="1"/>
  <c r="J92" i="1"/>
  <c r="J91" i="9" s="1"/>
  <c r="L51" i="1"/>
  <c r="L52" i="9" s="1"/>
  <c r="K51" i="1"/>
  <c r="K52" i="9" s="1"/>
  <c r="M51" i="1"/>
  <c r="M52" i="9" s="1"/>
  <c r="J51" i="1"/>
  <c r="J52" i="9" s="1"/>
  <c r="AG20" i="1"/>
  <c r="AG21" i="9" s="1"/>
  <c r="AF20" i="1"/>
  <c r="AF21" i="9" s="1"/>
  <c r="AD20" i="1"/>
  <c r="AD21" i="9" s="1"/>
  <c r="AE20" i="1"/>
  <c r="AE21" i="9" s="1"/>
  <c r="G9" i="12" a="1"/>
  <c r="G9" i="12" s="1"/>
  <c r="G9" i="18" a="1"/>
  <c r="G9" i="18" s="1"/>
  <c r="S9" i="18" s="1"/>
  <c r="R335" i="1"/>
  <c r="Q335" i="1"/>
  <c r="O335" i="1"/>
  <c r="P335" i="1"/>
  <c r="M257" i="1"/>
  <c r="M251" i="9" s="1"/>
  <c r="J257" i="1"/>
  <c r="J251" i="9" s="1"/>
  <c r="K257" i="1"/>
  <c r="K251" i="9" s="1"/>
  <c r="L257" i="1"/>
  <c r="L251" i="9" s="1"/>
  <c r="M76" i="1"/>
  <c r="J76" i="1"/>
  <c r="K76" i="1"/>
  <c r="L76" i="1"/>
  <c r="AE139" i="1"/>
  <c r="AD139" i="1"/>
  <c r="AG139" i="1"/>
  <c r="AF139" i="1"/>
  <c r="J308" i="1"/>
  <c r="L308" i="1"/>
  <c r="M308" i="1"/>
  <c r="K308" i="1"/>
  <c r="L246" i="1"/>
  <c r="L240" i="9" s="1"/>
  <c r="J246" i="1"/>
  <c r="J240" i="9" s="1"/>
  <c r="M246" i="1"/>
  <c r="M240" i="9" s="1"/>
  <c r="K246" i="1"/>
  <c r="K240" i="9" s="1"/>
  <c r="Z207" i="1"/>
  <c r="Z202" i="9" s="1"/>
  <c r="Y207" i="1"/>
  <c r="Y202" i="9" s="1"/>
  <c r="F57" i="17" a="1"/>
  <c r="F57" i="17" s="1"/>
  <c r="AA207" i="1"/>
  <c r="AA202" i="9" s="1"/>
  <c r="AB207" i="1"/>
  <c r="AB202" i="9" s="1"/>
  <c r="AD163" i="1"/>
  <c r="AD160" i="9" s="1"/>
  <c r="AG163" i="1"/>
  <c r="AG160" i="9" s="1"/>
  <c r="AF163" i="1"/>
  <c r="AF160" i="9" s="1"/>
  <c r="AE163" i="1"/>
  <c r="AE160" i="9" s="1"/>
  <c r="AE140" i="1"/>
  <c r="AD140" i="1"/>
  <c r="AF140" i="1"/>
  <c r="AG140" i="1"/>
  <c r="AB79" i="1"/>
  <c r="AA79" i="1"/>
  <c r="Y79" i="1"/>
  <c r="Z79" i="1"/>
  <c r="W41" i="1"/>
  <c r="W42" i="9" s="1"/>
  <c r="V41" i="1"/>
  <c r="V42" i="9" s="1"/>
  <c r="T41" i="1"/>
  <c r="T42" i="9" s="1"/>
  <c r="U41" i="1"/>
  <c r="U42" i="9" s="1"/>
  <c r="W7" i="1"/>
  <c r="U7" i="1"/>
  <c r="T7" i="1"/>
  <c r="V7" i="1"/>
  <c r="R7" i="7"/>
  <c r="G28" i="5" a="1"/>
  <c r="G28" i="5" s="1"/>
  <c r="Q145" i="1"/>
  <c r="P145" i="1"/>
  <c r="O145" i="1"/>
  <c r="R145" i="1"/>
  <c r="N17" i="8"/>
  <c r="E305" i="1"/>
  <c r="G305" i="1"/>
  <c r="F305" i="1"/>
  <c r="H305" i="1"/>
  <c r="G54" i="5" a="1"/>
  <c r="G54" i="5" s="1"/>
  <c r="Y82" i="1"/>
  <c r="Z82" i="1"/>
  <c r="AB82" i="1"/>
  <c r="AA82" i="1"/>
  <c r="AI338" i="1"/>
  <c r="P340" i="1"/>
  <c r="AI306" i="1"/>
  <c r="M311" i="1"/>
  <c r="M304" i="9" s="1"/>
  <c r="K311" i="1"/>
  <c r="K304" i="9" s="1"/>
  <c r="L311" i="1"/>
  <c r="L304" i="9" s="1"/>
  <c r="J311" i="1"/>
  <c r="J304" i="9" s="1"/>
  <c r="AA286" i="1"/>
  <c r="AA280" i="9" s="1"/>
  <c r="AB286" i="1"/>
  <c r="AB280" i="9" s="1"/>
  <c r="K64" i="17" a="1"/>
  <c r="K64" i="17" s="1"/>
  <c r="Y286" i="1"/>
  <c r="Y280" i="9" s="1"/>
  <c r="Z286" i="1"/>
  <c r="Z280" i="9" s="1"/>
  <c r="M263" i="1"/>
  <c r="M257" i="9" s="1"/>
  <c r="K263" i="1"/>
  <c r="K257" i="9" s="1"/>
  <c r="J263" i="1"/>
  <c r="J257" i="9" s="1"/>
  <c r="L263" i="1"/>
  <c r="L257" i="9" s="1"/>
  <c r="AD209" i="1"/>
  <c r="AD204" i="9" s="1"/>
  <c r="AF209" i="1"/>
  <c r="AF204" i="9" s="1"/>
  <c r="AE209" i="1"/>
  <c r="AE204" i="9" s="1"/>
  <c r="AG209" i="1"/>
  <c r="AG204" i="9" s="1"/>
  <c r="W169" i="1"/>
  <c r="W166" i="9" s="1"/>
  <c r="V169" i="1"/>
  <c r="V166" i="9" s="1"/>
  <c r="T169" i="1"/>
  <c r="T166" i="9" s="1"/>
  <c r="U169" i="1"/>
  <c r="U166" i="9" s="1"/>
  <c r="G16" i="5" a="1"/>
  <c r="G16" i="5" s="1"/>
  <c r="AE86" i="1"/>
  <c r="AG86" i="1"/>
  <c r="AF86" i="1"/>
  <c r="AD86" i="1"/>
  <c r="E28" i="1"/>
  <c r="E29" i="9" s="1"/>
  <c r="H28" i="1"/>
  <c r="H29" i="9" s="1"/>
  <c r="G28" i="1"/>
  <c r="G29" i="9" s="1"/>
  <c r="F28" i="1"/>
  <c r="F29" i="9" s="1"/>
  <c r="D7" i="18" a="1"/>
  <c r="D7" i="18" s="1"/>
  <c r="P7" i="18" s="1"/>
  <c r="D7" i="12" a="1"/>
  <c r="D7" i="12" s="1"/>
  <c r="G41" i="17" a="1"/>
  <c r="G41" i="17" s="1"/>
  <c r="E102" i="1"/>
  <c r="E101" i="9" s="1"/>
  <c r="H102" i="1"/>
  <c r="H101" i="9" s="1"/>
  <c r="F102" i="1"/>
  <c r="F101" i="9" s="1"/>
  <c r="G102" i="1"/>
  <c r="G101" i="9" s="1"/>
  <c r="R326" i="1"/>
  <c r="R319" i="9" s="1"/>
  <c r="Q326" i="1"/>
  <c r="Q319" i="9" s="1"/>
  <c r="E68" i="5" a="1"/>
  <c r="E68" i="5" s="1"/>
  <c r="O326" i="1"/>
  <c r="O319" i="9" s="1"/>
  <c r="P326" i="1"/>
  <c r="P319" i="9" s="1"/>
  <c r="AF267" i="1"/>
  <c r="AF261" i="9" s="1"/>
  <c r="AG267" i="1"/>
  <c r="AG261" i="9" s="1"/>
  <c r="AE267" i="1"/>
  <c r="AE261" i="9" s="1"/>
  <c r="AD267" i="1"/>
  <c r="AD261" i="9" s="1"/>
  <c r="W191" i="1"/>
  <c r="U191" i="1"/>
  <c r="V191" i="1"/>
  <c r="T191" i="1"/>
  <c r="U116" i="1"/>
  <c r="T116" i="1"/>
  <c r="W116" i="1"/>
  <c r="V116" i="1"/>
  <c r="L19" i="1"/>
  <c r="L20" i="9" s="1"/>
  <c r="M19" i="1"/>
  <c r="M20" i="9" s="1"/>
  <c r="K19" i="1"/>
  <c r="K20" i="9" s="1"/>
  <c r="J19" i="1"/>
  <c r="J20" i="9" s="1"/>
  <c r="K62" i="17" a="1"/>
  <c r="K62" i="17" s="1"/>
  <c r="Z264" i="1"/>
  <c r="Z258" i="9" s="1"/>
  <c r="AB264" i="1"/>
  <c r="AB258" i="9" s="1"/>
  <c r="Y264" i="1"/>
  <c r="Y258" i="9" s="1"/>
  <c r="AA264" i="1"/>
  <c r="AA258" i="9" s="1"/>
  <c r="AB217" i="1"/>
  <c r="AA217" i="1"/>
  <c r="Z217" i="1"/>
  <c r="Y217" i="1"/>
  <c r="AI192" i="1"/>
  <c r="AA178" i="1"/>
  <c r="Z178" i="1"/>
  <c r="AB178" i="1"/>
  <c r="Y178" i="1"/>
  <c r="G13" i="18" a="1"/>
  <c r="G13" i="18" s="1"/>
  <c r="S13" i="18" s="1"/>
  <c r="G13" i="12" a="1"/>
  <c r="G13" i="12" s="1"/>
  <c r="R44" i="1"/>
  <c r="R45" i="9" s="1"/>
  <c r="O44" i="1"/>
  <c r="O45" i="9" s="1"/>
  <c r="J43" i="17" a="1"/>
  <c r="J43" i="17" s="1"/>
  <c r="Q44" i="1"/>
  <c r="Q45" i="9" s="1"/>
  <c r="P44" i="1"/>
  <c r="P45" i="9" s="1"/>
  <c r="H10" i="7"/>
  <c r="K10" i="1"/>
  <c r="M10" i="1"/>
  <c r="J10" i="1"/>
  <c r="L10" i="1"/>
  <c r="AG7" i="7"/>
  <c r="G40" i="5" a="1"/>
  <c r="G40" i="5" s="1"/>
  <c r="AB220" i="1"/>
  <c r="AA220" i="1"/>
  <c r="Z220" i="1"/>
  <c r="Y220" i="1"/>
  <c r="AB235" i="1"/>
  <c r="AB229" i="9" s="1"/>
  <c r="AA235" i="1"/>
  <c r="AA229" i="9" s="1"/>
  <c r="F24" i="6" a="1"/>
  <c r="F24" i="6" s="1"/>
  <c r="M24" i="6" s="1"/>
  <c r="F25" i="16" a="1"/>
  <c r="F25" i="16" s="1"/>
  <c r="Y235" i="1"/>
  <c r="Y229" i="9" s="1"/>
  <c r="Z235" i="1"/>
  <c r="Z229" i="9" s="1"/>
  <c r="AE52" i="1"/>
  <c r="AE53" i="9" s="1"/>
  <c r="AJ291" i="1"/>
  <c r="G564" i="12"/>
  <c r="L29" i="5" s="1"/>
  <c r="G563" i="12"/>
  <c r="G565" i="12"/>
  <c r="G560" i="12"/>
  <c r="L64" i="5" s="1"/>
  <c r="G559" i="12"/>
  <c r="G562" i="12"/>
  <c r="G561" i="12"/>
  <c r="L29" i="21" s="1"/>
  <c r="S29" i="21" s="1"/>
  <c r="AL281" i="1"/>
  <c r="H216" i="1"/>
  <c r="E216" i="1"/>
  <c r="F216" i="1"/>
  <c r="G216" i="1"/>
  <c r="E54" i="5" a="1"/>
  <c r="E54" i="5" s="1"/>
  <c r="O172" i="1"/>
  <c r="O169" i="9" s="1"/>
  <c r="R172" i="1"/>
  <c r="R169" i="9" s="1"/>
  <c r="P172" i="1"/>
  <c r="P169" i="9" s="1"/>
  <c r="Q172" i="1"/>
  <c r="Q169" i="9" s="1"/>
  <c r="AL314" i="1"/>
  <c r="AJ148" i="1"/>
  <c r="AB333" i="1"/>
  <c r="AA333" i="1"/>
  <c r="Z333" i="1"/>
  <c r="Y333" i="1"/>
  <c r="AB311" i="1"/>
  <c r="AB304" i="9" s="1"/>
  <c r="Z311" i="1"/>
  <c r="Z304" i="9" s="1"/>
  <c r="Y311" i="1"/>
  <c r="Y304" i="9" s="1"/>
  <c r="AA311" i="1"/>
  <c r="AA304" i="9" s="1"/>
  <c r="M250" i="1"/>
  <c r="M244" i="9" s="1"/>
  <c r="L250" i="1"/>
  <c r="L244" i="9" s="1"/>
  <c r="K250" i="1"/>
  <c r="K244" i="9" s="1"/>
  <c r="J250" i="1"/>
  <c r="J244" i="9" s="1"/>
  <c r="L185" i="1"/>
  <c r="J185" i="1"/>
  <c r="M185" i="1"/>
  <c r="K185" i="1"/>
  <c r="E14" i="17" a="1"/>
  <c r="E14" i="17" s="1"/>
  <c r="Q109" i="1"/>
  <c r="Q108" i="9" s="1"/>
  <c r="P109" i="1"/>
  <c r="P108" i="9" s="1"/>
  <c r="R109" i="1"/>
  <c r="R108" i="9" s="1"/>
  <c r="O109" i="1"/>
  <c r="O108" i="9" s="1"/>
  <c r="Z99" i="1"/>
  <c r="Z98" i="9" s="1"/>
  <c r="Y99" i="1"/>
  <c r="Y98" i="9" s="1"/>
  <c r="K48" i="17" a="1"/>
  <c r="K48" i="17" s="1"/>
  <c r="AB99" i="1"/>
  <c r="AB98" i="9" s="1"/>
  <c r="AA99" i="1"/>
  <c r="AA98" i="9" s="1"/>
  <c r="AF24" i="1"/>
  <c r="AD24" i="1"/>
  <c r="AC7" i="8"/>
  <c r="AE24" i="1"/>
  <c r="AG24" i="1"/>
  <c r="E33" i="12" a="1"/>
  <c r="E33" i="12" s="1"/>
  <c r="E33" i="18" a="1"/>
  <c r="E33" i="18" s="1"/>
  <c r="Q33" i="18" s="1"/>
  <c r="O325" i="1"/>
  <c r="O318" i="9" s="1"/>
  <c r="Q325" i="1"/>
  <c r="Q318" i="9" s="1"/>
  <c r="P325" i="1"/>
  <c r="P318" i="9" s="1"/>
  <c r="R325" i="1"/>
  <c r="R318" i="9" s="1"/>
  <c r="AB77" i="1"/>
  <c r="AA77" i="1"/>
  <c r="Y77" i="1"/>
  <c r="Z77" i="1"/>
  <c r="G6" i="5" a="1"/>
  <c r="G6" i="5" s="1"/>
  <c r="AB25" i="1"/>
  <c r="AB26" i="9" s="1"/>
  <c r="Z25" i="1"/>
  <c r="Z26" i="9" s="1"/>
  <c r="Y25" i="1"/>
  <c r="Y26" i="9" s="1"/>
  <c r="AA25" i="1"/>
  <c r="AA26" i="9" s="1"/>
  <c r="F28" i="17" a="1"/>
  <c r="F28" i="17" s="1"/>
  <c r="AB274" i="1"/>
  <c r="AB268" i="9" s="1"/>
  <c r="Y274" i="1"/>
  <c r="Y268" i="9" s="1"/>
  <c r="AA274" i="1"/>
  <c r="AA268" i="9" s="1"/>
  <c r="Z274" i="1"/>
  <c r="Z268" i="9" s="1"/>
  <c r="AA246" i="1"/>
  <c r="AA240" i="9" s="1"/>
  <c r="F25" i="6" a="1"/>
  <c r="F25" i="6" s="1"/>
  <c r="M25" i="6" s="1"/>
  <c r="F26" i="16" a="1"/>
  <c r="F26" i="16" s="1"/>
  <c r="Z246" i="1"/>
  <c r="Z240" i="9" s="1"/>
  <c r="Y246" i="1"/>
  <c r="Y240" i="9" s="1"/>
  <c r="AB246" i="1"/>
  <c r="AB240" i="9" s="1"/>
  <c r="E152" i="1"/>
  <c r="E149" i="9" s="1"/>
  <c r="G152" i="1"/>
  <c r="G149" i="9" s="1"/>
  <c r="F152" i="1"/>
  <c r="F149" i="9" s="1"/>
  <c r="D52" i="17" a="1"/>
  <c r="D52" i="17" s="1"/>
  <c r="H152" i="1"/>
  <c r="H149" i="9" s="1"/>
  <c r="U140" i="1"/>
  <c r="T140" i="1"/>
  <c r="W140" i="1"/>
  <c r="V140" i="1"/>
  <c r="L97" i="1"/>
  <c r="L96" i="9" s="1"/>
  <c r="J97" i="1"/>
  <c r="J96" i="9" s="1"/>
  <c r="M97" i="1"/>
  <c r="M96" i="9" s="1"/>
  <c r="K97" i="1"/>
  <c r="K96" i="9" s="1"/>
  <c r="G40" i="17" a="1"/>
  <c r="G40" i="17" s="1"/>
  <c r="AG9" i="7"/>
  <c r="AG245" i="1"/>
  <c r="AG239" i="9" s="1"/>
  <c r="AF245" i="1"/>
  <c r="AF239" i="9" s="1"/>
  <c r="AD245" i="1"/>
  <c r="AD239" i="9" s="1"/>
  <c r="AE245" i="1"/>
  <c r="AE239" i="9" s="1"/>
  <c r="P114" i="1"/>
  <c r="O114" i="1"/>
  <c r="R114" i="1"/>
  <c r="Q114" i="1"/>
  <c r="AI280" i="1"/>
  <c r="AM93" i="1"/>
  <c r="AN93" i="1" s="1"/>
  <c r="AM38" i="1"/>
  <c r="AN38" i="1" s="1"/>
  <c r="AJ149" i="1"/>
  <c r="Q323" i="1"/>
  <c r="Q316" i="9" s="1"/>
  <c r="R323" i="1"/>
  <c r="R316" i="9" s="1"/>
  <c r="E33" i="16" a="1"/>
  <c r="E33" i="16" s="1"/>
  <c r="O323" i="1"/>
  <c r="O316" i="9" s="1"/>
  <c r="P323" i="1"/>
  <c r="P316" i="9" s="1"/>
  <c r="E32" i="6" a="1"/>
  <c r="E32" i="6" s="1"/>
  <c r="L32" i="6" s="1"/>
  <c r="F63" i="17" a="1"/>
  <c r="F63" i="17" s="1"/>
  <c r="Y273" i="1"/>
  <c r="Y267" i="9" s="1"/>
  <c r="AB273" i="1"/>
  <c r="AB267" i="9" s="1"/>
  <c r="AA273" i="1"/>
  <c r="AA267" i="9" s="1"/>
  <c r="Z273" i="1"/>
  <c r="Z267" i="9" s="1"/>
  <c r="R234" i="1"/>
  <c r="R228" i="9" s="1"/>
  <c r="Q234" i="1"/>
  <c r="Q228" i="9" s="1"/>
  <c r="P234" i="1"/>
  <c r="P228" i="9" s="1"/>
  <c r="O234" i="1"/>
  <c r="O228" i="9" s="1"/>
  <c r="H181" i="1"/>
  <c r="G181" i="1"/>
  <c r="E181" i="1"/>
  <c r="F181" i="1"/>
  <c r="E138" i="1"/>
  <c r="F138" i="1"/>
  <c r="G138" i="1"/>
  <c r="H138" i="1"/>
  <c r="AE105" i="1"/>
  <c r="AE104" i="9" s="1"/>
  <c r="AG105" i="1"/>
  <c r="AG104" i="9" s="1"/>
  <c r="AF105" i="1"/>
  <c r="AF104" i="9" s="1"/>
  <c r="AD105" i="1"/>
  <c r="AD104" i="9" s="1"/>
  <c r="I45" i="17" a="1"/>
  <c r="I45" i="17" s="1"/>
  <c r="G66" i="1"/>
  <c r="G67" i="9" s="1"/>
  <c r="F66" i="1"/>
  <c r="F67" i="9" s="1"/>
  <c r="E66" i="1"/>
  <c r="E67" i="9" s="1"/>
  <c r="H66" i="1"/>
  <c r="H67" i="9" s="1"/>
  <c r="K39" i="1"/>
  <c r="K40" i="9" s="1"/>
  <c r="L39" i="1"/>
  <c r="L40" i="9" s="1"/>
  <c r="M39" i="1"/>
  <c r="M40" i="9" s="1"/>
  <c r="J39" i="1"/>
  <c r="J40" i="9" s="1"/>
  <c r="T335" i="1"/>
  <c r="U335" i="1"/>
  <c r="W335" i="1"/>
  <c r="V335" i="1"/>
  <c r="Z257" i="1"/>
  <c r="Z251" i="9" s="1"/>
  <c r="AB257" i="1"/>
  <c r="AB251" i="9" s="1"/>
  <c r="F27" i="16" a="1"/>
  <c r="F27" i="16" s="1"/>
  <c r="Y257" i="1"/>
  <c r="Y251" i="9" s="1"/>
  <c r="AA257" i="1"/>
  <c r="AA251" i="9" s="1"/>
  <c r="F26" i="6" a="1"/>
  <c r="F26" i="6" s="1"/>
  <c r="M26" i="6" s="1"/>
  <c r="J52" i="17" a="1"/>
  <c r="J52" i="17" s="1"/>
  <c r="R154" i="1"/>
  <c r="R151" i="9" s="1"/>
  <c r="O154" i="1"/>
  <c r="O151" i="9" s="1"/>
  <c r="P154" i="1"/>
  <c r="P151" i="9" s="1"/>
  <c r="Q154" i="1"/>
  <c r="Q151" i="9" s="1"/>
  <c r="AF19" i="1"/>
  <c r="AF20" i="9" s="1"/>
  <c r="AG19" i="1"/>
  <c r="AG20" i="9" s="1"/>
  <c r="AE19" i="1"/>
  <c r="AE20" i="9" s="1"/>
  <c r="AD19" i="1"/>
  <c r="AD20" i="9" s="1"/>
  <c r="AG297" i="1"/>
  <c r="AG291" i="9" s="1"/>
  <c r="AE297" i="1"/>
  <c r="AE291" i="9" s="1"/>
  <c r="AF297" i="1"/>
  <c r="AF291" i="9" s="1"/>
  <c r="AD297" i="1"/>
  <c r="AD291" i="9" s="1"/>
  <c r="V264" i="1"/>
  <c r="V258" i="9" s="1"/>
  <c r="W264" i="1"/>
  <c r="W258" i="9" s="1"/>
  <c r="T264" i="1"/>
  <c r="T258" i="9" s="1"/>
  <c r="U264" i="1"/>
  <c r="U258" i="9" s="1"/>
  <c r="AG213" i="1"/>
  <c r="AF213" i="1"/>
  <c r="AE213" i="1"/>
  <c r="AD213" i="1"/>
  <c r="D54" i="17" a="1"/>
  <c r="D54" i="17" s="1"/>
  <c r="E174" i="1"/>
  <c r="E171" i="9" s="1"/>
  <c r="G174" i="1"/>
  <c r="G171" i="9" s="1"/>
  <c r="F174" i="1"/>
  <c r="F171" i="9" s="1"/>
  <c r="H174" i="1"/>
  <c r="H171" i="9" s="1"/>
  <c r="H75" i="1"/>
  <c r="F75" i="1"/>
  <c r="E75" i="1"/>
  <c r="G75" i="1"/>
  <c r="E45" i="17" a="1"/>
  <c r="E45" i="17" s="1"/>
  <c r="P64" i="1"/>
  <c r="P65" i="9" s="1"/>
  <c r="O64" i="1"/>
  <c r="O65" i="9" s="1"/>
  <c r="R64" i="1"/>
  <c r="R65" i="9" s="1"/>
  <c r="Q64" i="1"/>
  <c r="Q65" i="9" s="1"/>
  <c r="U245" i="1"/>
  <c r="U239" i="9" s="1"/>
  <c r="V245" i="1"/>
  <c r="V239" i="9" s="1"/>
  <c r="W245" i="1"/>
  <c r="W239" i="9" s="1"/>
  <c r="T245" i="1"/>
  <c r="T239" i="9" s="1"/>
  <c r="O334" i="1"/>
  <c r="R334" i="1"/>
  <c r="Q334" i="1"/>
  <c r="P334" i="1"/>
  <c r="AG235" i="1"/>
  <c r="AG229" i="9" s="1"/>
  <c r="AD235" i="1"/>
  <c r="AD229" i="9" s="1"/>
  <c r="AF235" i="1"/>
  <c r="AF229" i="9" s="1"/>
  <c r="AE235" i="1"/>
  <c r="AE229" i="9" s="1"/>
  <c r="AI113" i="1"/>
  <c r="R313" i="1"/>
  <c r="R306" i="9" s="1"/>
  <c r="P313" i="1"/>
  <c r="P306" i="9" s="1"/>
  <c r="Q313" i="1"/>
  <c r="Q306" i="9" s="1"/>
  <c r="O313" i="1"/>
  <c r="O306" i="9" s="1"/>
  <c r="T227" i="1"/>
  <c r="T221" i="9" s="1"/>
  <c r="V227" i="1"/>
  <c r="V221" i="9" s="1"/>
  <c r="U227" i="1"/>
  <c r="U221" i="9" s="1"/>
  <c r="W227" i="1"/>
  <c r="W221" i="9" s="1"/>
  <c r="AL31" i="1"/>
  <c r="AL248" i="1"/>
  <c r="F524" i="12"/>
  <c r="F527" i="12"/>
  <c r="F526" i="12"/>
  <c r="K24" i="21" s="1"/>
  <c r="R24" i="21" s="1"/>
  <c r="F525" i="12"/>
  <c r="K59" i="5" s="1"/>
  <c r="F529" i="12"/>
  <c r="K24" i="5" s="1"/>
  <c r="F530" i="12"/>
  <c r="F528" i="12"/>
  <c r="AB275" i="1"/>
  <c r="AB269" i="9" s="1"/>
  <c r="K63" i="17" a="1"/>
  <c r="K63" i="17" s="1"/>
  <c r="Y275" i="1"/>
  <c r="Y269" i="9" s="1"/>
  <c r="AA275" i="1"/>
  <c r="AA269" i="9" s="1"/>
  <c r="Z275" i="1"/>
  <c r="Z269" i="9" s="1"/>
  <c r="AG241" i="1"/>
  <c r="AG235" i="9" s="1"/>
  <c r="AF241" i="1"/>
  <c r="AF235" i="9" s="1"/>
  <c r="AE241" i="1"/>
  <c r="AE235" i="9" s="1"/>
  <c r="AD241" i="1"/>
  <c r="AD235" i="9" s="1"/>
  <c r="G24" i="5" a="1"/>
  <c r="G24" i="5" s="1"/>
  <c r="T186" i="1"/>
  <c r="U186" i="1"/>
  <c r="W186" i="1"/>
  <c r="V186" i="1"/>
  <c r="Y146" i="1"/>
  <c r="Y143" i="9" s="1"/>
  <c r="Z146" i="1"/>
  <c r="Z143" i="9" s="1"/>
  <c r="AB146" i="1"/>
  <c r="AB143" i="9" s="1"/>
  <c r="AA146" i="1"/>
  <c r="AA143" i="9" s="1"/>
  <c r="M146" i="1"/>
  <c r="M143" i="9" s="1"/>
  <c r="K146" i="1"/>
  <c r="K143" i="9" s="1"/>
  <c r="L146" i="1"/>
  <c r="L143" i="9" s="1"/>
  <c r="J146" i="1"/>
  <c r="J143" i="9" s="1"/>
  <c r="AF117" i="1"/>
  <c r="AE117" i="1"/>
  <c r="AG117" i="1"/>
  <c r="AD117" i="1"/>
  <c r="P73" i="1"/>
  <c r="Q73" i="1"/>
  <c r="O73" i="1"/>
  <c r="R73" i="1"/>
  <c r="D10" i="8"/>
  <c r="G57" i="1"/>
  <c r="E57" i="1"/>
  <c r="F57" i="1"/>
  <c r="H57" i="1"/>
  <c r="Q50" i="1"/>
  <c r="Q51" i="9" s="1"/>
  <c r="P50" i="1"/>
  <c r="P51" i="9" s="1"/>
  <c r="R50" i="1"/>
  <c r="R51" i="9" s="1"/>
  <c r="O50" i="1"/>
  <c r="O51" i="9" s="1"/>
  <c r="E9" i="18" a="1"/>
  <c r="E9" i="18" s="1"/>
  <c r="Q9" i="18" s="1"/>
  <c r="E9" i="12" a="1"/>
  <c r="E9" i="12" s="1"/>
  <c r="AB278" i="1"/>
  <c r="AB272" i="9" s="1"/>
  <c r="Y278" i="1"/>
  <c r="Y272" i="9" s="1"/>
  <c r="AA278" i="1"/>
  <c r="AA272" i="9" s="1"/>
  <c r="Z278" i="1"/>
  <c r="Z272" i="9" s="1"/>
  <c r="Z208" i="1"/>
  <c r="Z203" i="9" s="1"/>
  <c r="F22" i="17" a="1"/>
  <c r="F22" i="17" s="1"/>
  <c r="AB208" i="1"/>
  <c r="AB203" i="9" s="1"/>
  <c r="Y208" i="1"/>
  <c r="Y203" i="9" s="1"/>
  <c r="AA208" i="1"/>
  <c r="AA203" i="9" s="1"/>
  <c r="O70" i="1"/>
  <c r="R70" i="1"/>
  <c r="P70" i="1"/>
  <c r="Q70" i="1"/>
  <c r="AM14" i="1"/>
  <c r="AN14" i="1" s="1"/>
  <c r="AA3" i="1"/>
  <c r="W3" i="7"/>
  <c r="W24" i="7" s="1"/>
  <c r="W33" i="7" s="1"/>
  <c r="AB3" i="1"/>
  <c r="Z3" i="1"/>
  <c r="Y3" i="1"/>
  <c r="G25" i="1"/>
  <c r="G26" i="9" s="1"/>
  <c r="H25" i="1"/>
  <c r="H26" i="9" s="1"/>
  <c r="E25" i="1"/>
  <c r="E26" i="9" s="1"/>
  <c r="F25" i="1"/>
  <c r="F26" i="9" s="1"/>
  <c r="T308" i="1"/>
  <c r="U308" i="1"/>
  <c r="V308" i="1"/>
  <c r="W308" i="1"/>
  <c r="P289" i="1"/>
  <c r="P283" i="9" s="1"/>
  <c r="O289" i="1"/>
  <c r="O283" i="9" s="1"/>
  <c r="R289" i="1"/>
  <c r="R283" i="9" s="1"/>
  <c r="Q289" i="1"/>
  <c r="Q283" i="9" s="1"/>
  <c r="AG211" i="1"/>
  <c r="AE211" i="1"/>
  <c r="AF211" i="1"/>
  <c r="AD211" i="1"/>
  <c r="W184" i="1"/>
  <c r="V184" i="1"/>
  <c r="U184" i="1"/>
  <c r="T184" i="1"/>
  <c r="AE97" i="1"/>
  <c r="AE96" i="9" s="1"/>
  <c r="AD97" i="1"/>
  <c r="AD96" i="9" s="1"/>
  <c r="AG97" i="1"/>
  <c r="AG96" i="9" s="1"/>
  <c r="AF97" i="1"/>
  <c r="AF96" i="9" s="1"/>
  <c r="W42" i="1"/>
  <c r="W43" i="9" s="1"/>
  <c r="V42" i="1"/>
  <c r="V43" i="9" s="1"/>
  <c r="U42" i="1"/>
  <c r="U43" i="9" s="1"/>
  <c r="T42" i="1"/>
  <c r="T43" i="9" s="1"/>
  <c r="Q256" i="1"/>
  <c r="Q250" i="9" s="1"/>
  <c r="P256" i="1"/>
  <c r="P250" i="9" s="1"/>
  <c r="O256" i="1"/>
  <c r="O250" i="9" s="1"/>
  <c r="R256" i="1"/>
  <c r="R250" i="9" s="1"/>
  <c r="V253" i="1"/>
  <c r="V247" i="9" s="1"/>
  <c r="U253" i="1"/>
  <c r="U247" i="9" s="1"/>
  <c r="T253" i="1"/>
  <c r="T247" i="9" s="1"/>
  <c r="W253" i="1"/>
  <c r="W247" i="9" s="1"/>
  <c r="Z8" i="1"/>
  <c r="F5" i="5" a="1"/>
  <c r="F5" i="5" s="1"/>
  <c r="Y8" i="1"/>
  <c r="W8" i="7"/>
  <c r="AA8" i="1"/>
  <c r="AB8" i="1"/>
  <c r="AF143" i="1"/>
  <c r="AD143" i="1"/>
  <c r="AE143" i="1"/>
  <c r="AG143" i="1"/>
  <c r="AG141" i="1"/>
  <c r="AD141" i="1"/>
  <c r="AF141" i="1"/>
  <c r="AE141" i="1"/>
  <c r="AL261" i="1"/>
  <c r="AJ269" i="1"/>
  <c r="E16" i="16" a="1"/>
  <c r="E16" i="16" s="1"/>
  <c r="O125" i="1"/>
  <c r="O123" i="9" s="1"/>
  <c r="E16" i="6" a="1"/>
  <c r="E16" i="6" s="1"/>
  <c r="L16" i="6" s="1"/>
  <c r="R125" i="1"/>
  <c r="R123" i="9" s="1"/>
  <c r="Q125" i="1"/>
  <c r="Q123" i="9" s="1"/>
  <c r="P125" i="1"/>
  <c r="P123" i="9" s="1"/>
  <c r="F128" i="1"/>
  <c r="F126" i="9" s="1"/>
  <c r="E128" i="1"/>
  <c r="E126" i="9" s="1"/>
  <c r="H128" i="1"/>
  <c r="H126" i="9" s="1"/>
  <c r="G128" i="1"/>
  <c r="G126" i="9" s="1"/>
  <c r="D51" i="5" a="1"/>
  <c r="D51" i="5" s="1"/>
  <c r="AJ49" i="1"/>
  <c r="G286" i="1"/>
  <c r="G280" i="9" s="1"/>
  <c r="H286" i="1"/>
  <c r="H280" i="9" s="1"/>
  <c r="E286" i="1"/>
  <c r="E280" i="9" s="1"/>
  <c r="F286" i="1"/>
  <c r="F280" i="9" s="1"/>
  <c r="I64" i="17" a="1"/>
  <c r="I64" i="17" s="1"/>
  <c r="Z268" i="1"/>
  <c r="Z262" i="9" s="1"/>
  <c r="AA268" i="1"/>
  <c r="AA262" i="9" s="1"/>
  <c r="Y268" i="1"/>
  <c r="Y262" i="9" s="1"/>
  <c r="F27" i="6" a="1"/>
  <c r="F27" i="6" s="1"/>
  <c r="M27" i="6" s="1"/>
  <c r="F28" i="16" a="1"/>
  <c r="F28" i="16" s="1"/>
  <c r="AB268" i="1"/>
  <c r="AB262" i="9" s="1"/>
  <c r="Y244" i="1"/>
  <c r="AA244" i="1"/>
  <c r="X26" i="8"/>
  <c r="AB244" i="1"/>
  <c r="Z244" i="1"/>
  <c r="F22" i="16" a="1"/>
  <c r="F22" i="16" s="1"/>
  <c r="Z202" i="1"/>
  <c r="Z197" i="9" s="1"/>
  <c r="AA202" i="1"/>
  <c r="AA197" i="9" s="1"/>
  <c r="AB202" i="1"/>
  <c r="AB197" i="9" s="1"/>
  <c r="Y202" i="1"/>
  <c r="Y197" i="9" s="1"/>
  <c r="F21" i="6" a="1"/>
  <c r="F21" i="6" s="1"/>
  <c r="M21" i="6" s="1"/>
  <c r="V170" i="1"/>
  <c r="V167" i="9" s="1"/>
  <c r="T170" i="1"/>
  <c r="T167" i="9" s="1"/>
  <c r="W170" i="1"/>
  <c r="W167" i="9" s="1"/>
  <c r="U170" i="1"/>
  <c r="U167" i="9" s="1"/>
  <c r="AG129" i="1"/>
  <c r="AG127" i="9" s="1"/>
  <c r="AF129" i="1"/>
  <c r="AF127" i="9" s="1"/>
  <c r="AE129" i="1"/>
  <c r="AE127" i="9" s="1"/>
  <c r="AD129" i="1"/>
  <c r="AD127" i="9" s="1"/>
  <c r="T123" i="1"/>
  <c r="U123" i="1"/>
  <c r="S16" i="8"/>
  <c r="V123" i="1"/>
  <c r="W123" i="1"/>
  <c r="G13" i="6" a="1"/>
  <c r="G13" i="6" s="1"/>
  <c r="N13" i="6" s="1"/>
  <c r="G13" i="16" a="1"/>
  <c r="G13" i="16" s="1"/>
  <c r="AE28" i="1"/>
  <c r="AE29" i="9" s="1"/>
  <c r="AF28" i="1"/>
  <c r="AF29" i="9" s="1"/>
  <c r="AG28" i="1"/>
  <c r="AG29" i="9" s="1"/>
  <c r="AD28" i="1"/>
  <c r="AD29" i="9" s="1"/>
  <c r="H63" i="1"/>
  <c r="H64" i="9" s="1"/>
  <c r="D10" i="5" a="1"/>
  <c r="D10" i="5" s="1"/>
  <c r="F63" i="1"/>
  <c r="F64" i="9" s="1"/>
  <c r="G63" i="1"/>
  <c r="G64" i="9" s="1"/>
  <c r="E63" i="1"/>
  <c r="E64" i="9" s="1"/>
  <c r="R20" i="1"/>
  <c r="R21" i="9" s="1"/>
  <c r="Q20" i="1"/>
  <c r="Q21" i="9" s="1"/>
  <c r="E41" i="17" a="1"/>
  <c r="E41" i="17" s="1"/>
  <c r="O20" i="1"/>
  <c r="O21" i="9" s="1"/>
  <c r="P20" i="1"/>
  <c r="P21" i="9" s="1"/>
  <c r="AG324" i="1"/>
  <c r="AG317" i="9" s="1"/>
  <c r="AF324" i="1"/>
  <c r="AF317" i="9" s="1"/>
  <c r="AE324" i="1"/>
  <c r="AE317" i="9" s="1"/>
  <c r="AD324" i="1"/>
  <c r="AD317" i="9" s="1"/>
  <c r="AG208" i="1"/>
  <c r="AG203" i="9" s="1"/>
  <c r="AF208" i="1"/>
  <c r="AF203" i="9" s="1"/>
  <c r="AE208" i="1"/>
  <c r="AE203" i="9" s="1"/>
  <c r="AD208" i="1"/>
  <c r="AD203" i="9" s="1"/>
  <c r="J151" i="1"/>
  <c r="J148" i="9" s="1"/>
  <c r="M151" i="1"/>
  <c r="M148" i="9" s="1"/>
  <c r="L151" i="1"/>
  <c r="L148" i="9" s="1"/>
  <c r="K151" i="1"/>
  <c r="K148" i="9" s="1"/>
  <c r="AF77" i="1"/>
  <c r="AE77" i="1"/>
  <c r="AD77" i="1"/>
  <c r="AG77" i="1"/>
  <c r="AJ14" i="1"/>
  <c r="K27" i="1"/>
  <c r="K28" i="9" s="1"/>
  <c r="J27" i="1"/>
  <c r="J28" i="9" s="1"/>
  <c r="M27" i="1"/>
  <c r="M28" i="9" s="1"/>
  <c r="L27" i="1"/>
  <c r="L28" i="9" s="1"/>
  <c r="O292" i="1"/>
  <c r="O286" i="9" s="1"/>
  <c r="R292" i="1"/>
  <c r="R286" i="9" s="1"/>
  <c r="Q292" i="1"/>
  <c r="Q286" i="9" s="1"/>
  <c r="P292" i="1"/>
  <c r="P286" i="9" s="1"/>
  <c r="E30" i="12" a="1"/>
  <c r="E30" i="12" s="1"/>
  <c r="E30" i="18" a="1"/>
  <c r="E30" i="18" s="1"/>
  <c r="Q30" i="18" s="1"/>
  <c r="I60" i="17" a="1"/>
  <c r="I60" i="17" s="1"/>
  <c r="E242" i="1"/>
  <c r="E236" i="9" s="1"/>
  <c r="G242" i="1"/>
  <c r="G236" i="9" s="1"/>
  <c r="F242" i="1"/>
  <c r="F236" i="9" s="1"/>
  <c r="H242" i="1"/>
  <c r="H236" i="9" s="1"/>
  <c r="O184" i="1"/>
  <c r="P184" i="1"/>
  <c r="R184" i="1"/>
  <c r="Q184" i="1"/>
  <c r="AA163" i="1"/>
  <c r="AA160" i="9" s="1"/>
  <c r="Z163" i="1"/>
  <c r="Z160" i="9" s="1"/>
  <c r="F53" i="17" a="1"/>
  <c r="F53" i="17" s="1"/>
  <c r="Y163" i="1"/>
  <c r="Y160" i="9" s="1"/>
  <c r="AB163" i="1"/>
  <c r="AB160" i="9" s="1"/>
  <c r="K83" i="1"/>
  <c r="L83" i="1"/>
  <c r="M83" i="1"/>
  <c r="J83" i="1"/>
  <c r="AG41" i="1"/>
  <c r="AG42" i="9" s="1"/>
  <c r="AE41" i="1"/>
  <c r="AE42" i="9" s="1"/>
  <c r="AD41" i="1"/>
  <c r="AD42" i="9" s="1"/>
  <c r="AF41" i="1"/>
  <c r="AF42" i="9" s="1"/>
  <c r="AF9" i="1"/>
  <c r="AB9" i="7"/>
  <c r="AG9" i="1"/>
  <c r="AD9" i="1"/>
  <c r="AE9" i="1"/>
  <c r="U334" i="1"/>
  <c r="W334" i="1"/>
  <c r="V334" i="1"/>
  <c r="T334" i="1"/>
  <c r="AK88" i="1"/>
  <c r="L172" i="1"/>
  <c r="L169" i="9" s="1"/>
  <c r="K172" i="1"/>
  <c r="K169" i="9" s="1"/>
  <c r="J172" i="1"/>
  <c r="J169" i="9" s="1"/>
  <c r="M172" i="1"/>
  <c r="M169" i="9" s="1"/>
  <c r="D466" i="12"/>
  <c r="I16" i="5" s="1"/>
  <c r="D461" i="12"/>
  <c r="D464" i="12"/>
  <c r="D462" i="12"/>
  <c r="I51" i="5" s="1"/>
  <c r="D463" i="12"/>
  <c r="I16" i="21" s="1"/>
  <c r="P16" i="21" s="1"/>
  <c r="D467" i="12"/>
  <c r="D465" i="12"/>
  <c r="J115" i="1"/>
  <c r="E30" i="17" a="1"/>
  <c r="E30" i="17" s="1"/>
  <c r="R296" i="1"/>
  <c r="R290" i="9" s="1"/>
  <c r="P296" i="1"/>
  <c r="P290" i="9" s="1"/>
  <c r="O296" i="1"/>
  <c r="O290" i="9" s="1"/>
  <c r="Q296" i="1"/>
  <c r="Q290" i="9" s="1"/>
  <c r="D512" i="12"/>
  <c r="I22" i="21" s="1"/>
  <c r="P22" i="21" s="1"/>
  <c r="D515" i="12"/>
  <c r="I22" i="5" s="1"/>
  <c r="D513" i="12"/>
  <c r="D511" i="12"/>
  <c r="I57" i="5" s="1"/>
  <c r="D516" i="12"/>
  <c r="D510" i="12"/>
  <c r="D514" i="12"/>
  <c r="AM183" i="1"/>
  <c r="AN183" i="1" s="1"/>
  <c r="Z315" i="1"/>
  <c r="Z308" i="9" s="1"/>
  <c r="Y315" i="1"/>
  <c r="Y308" i="9" s="1"/>
  <c r="F67" i="5" a="1"/>
  <c r="F67" i="5" s="1"/>
  <c r="AA315" i="1"/>
  <c r="AA308" i="9" s="1"/>
  <c r="AB315" i="1"/>
  <c r="AB308" i="9" s="1"/>
  <c r="E268" i="1"/>
  <c r="E262" i="9" s="1"/>
  <c r="H268" i="1"/>
  <c r="H262" i="9" s="1"/>
  <c r="D27" i="6" a="1"/>
  <c r="D27" i="6" s="1"/>
  <c r="K27" i="6" s="1"/>
  <c r="D28" i="16" a="1"/>
  <c r="D28" i="16" s="1"/>
  <c r="G268" i="1"/>
  <c r="G262" i="9" s="1"/>
  <c r="F268" i="1"/>
  <c r="F262" i="9" s="1"/>
  <c r="U209" i="1"/>
  <c r="U204" i="9" s="1"/>
  <c r="T209" i="1"/>
  <c r="T204" i="9" s="1"/>
  <c r="V209" i="1"/>
  <c r="V204" i="9" s="1"/>
  <c r="W209" i="1"/>
  <c r="W204" i="9" s="1"/>
  <c r="AG169" i="1"/>
  <c r="AG166" i="9" s="1"/>
  <c r="AF169" i="1"/>
  <c r="AF166" i="9" s="1"/>
  <c r="AE169" i="1"/>
  <c r="AE166" i="9" s="1"/>
  <c r="AD169" i="1"/>
  <c r="AD166" i="9" s="1"/>
  <c r="K51" i="17" a="1"/>
  <c r="K51" i="17" s="1"/>
  <c r="Y132" i="1"/>
  <c r="Y130" i="9" s="1"/>
  <c r="AA132" i="1"/>
  <c r="AA130" i="9" s="1"/>
  <c r="Z132" i="1"/>
  <c r="Z130" i="9" s="1"/>
  <c r="AB132" i="1"/>
  <c r="AB130" i="9" s="1"/>
  <c r="AB117" i="1"/>
  <c r="AA117" i="1"/>
  <c r="Y117" i="1"/>
  <c r="Z117" i="1"/>
  <c r="AH13" i="8"/>
  <c r="W43" i="1"/>
  <c r="W44" i="9" s="1"/>
  <c r="V43" i="1"/>
  <c r="V44" i="9" s="1"/>
  <c r="T43" i="1"/>
  <c r="T44" i="9" s="1"/>
  <c r="U43" i="1"/>
  <c r="U44" i="9" s="1"/>
  <c r="AG5" i="7"/>
  <c r="Q339" i="1"/>
  <c r="O339" i="1"/>
  <c r="P339" i="1"/>
  <c r="R339" i="1"/>
  <c r="AH28" i="8"/>
  <c r="M118" i="1"/>
  <c r="L118" i="1"/>
  <c r="K118" i="1"/>
  <c r="J118" i="1"/>
  <c r="E6" i="5" a="1"/>
  <c r="E6" i="5" s="1"/>
  <c r="O19" i="1"/>
  <c r="O20" i="9" s="1"/>
  <c r="R19" i="1"/>
  <c r="R20" i="9" s="1"/>
  <c r="P19" i="1"/>
  <c r="P20" i="9" s="1"/>
  <c r="Q19" i="1"/>
  <c r="Q20" i="9" s="1"/>
  <c r="Z299" i="1"/>
  <c r="Y299" i="1"/>
  <c r="AB299" i="1"/>
  <c r="AA299" i="1"/>
  <c r="F59" i="17" a="1"/>
  <c r="F59" i="17" s="1"/>
  <c r="Y229" i="1"/>
  <c r="Y223" i="9" s="1"/>
  <c r="AA229" i="1"/>
  <c r="AA223" i="9" s="1"/>
  <c r="Z229" i="1"/>
  <c r="Z223" i="9" s="1"/>
  <c r="AB229" i="1"/>
  <c r="AB223" i="9" s="1"/>
  <c r="I22" i="8"/>
  <c r="M200" i="1"/>
  <c r="J200" i="1"/>
  <c r="L200" i="1"/>
  <c r="K200" i="1"/>
  <c r="AB112" i="1"/>
  <c r="Y112" i="1"/>
  <c r="Z112" i="1"/>
  <c r="AA112" i="1"/>
  <c r="Z74" i="1"/>
  <c r="AB74" i="1"/>
  <c r="AA74" i="1"/>
  <c r="Y74" i="1"/>
  <c r="V44" i="1"/>
  <c r="V45" i="9" s="1"/>
  <c r="T44" i="1"/>
  <c r="T45" i="9" s="1"/>
  <c r="U44" i="1"/>
  <c r="U45" i="9" s="1"/>
  <c r="W44" i="1"/>
  <c r="W45" i="9" s="1"/>
  <c r="R10" i="7"/>
  <c r="U10" i="1"/>
  <c r="T10" i="1"/>
  <c r="W10" i="1"/>
  <c r="V10" i="1"/>
  <c r="P7" i="1"/>
  <c r="M7" i="7"/>
  <c r="O7" i="1"/>
  <c r="E40" i="5" a="1"/>
  <c r="E40" i="5" s="1"/>
  <c r="Q7" i="1"/>
  <c r="R7" i="1"/>
  <c r="W142" i="1"/>
  <c r="U142" i="1"/>
  <c r="T142" i="1"/>
  <c r="V142" i="1"/>
  <c r="F24" i="17" a="1"/>
  <c r="F24" i="17" s="1"/>
  <c r="Y230" i="1"/>
  <c r="Y224" i="9" s="1"/>
  <c r="Z230" i="1"/>
  <c r="Z224" i="9" s="1"/>
  <c r="AB230" i="1"/>
  <c r="AB224" i="9" s="1"/>
  <c r="AA230" i="1"/>
  <c r="AA224" i="9" s="1"/>
  <c r="AB313" i="1"/>
  <c r="AB306" i="9" s="1"/>
  <c r="AA313" i="1"/>
  <c r="AA306" i="9" s="1"/>
  <c r="Y313" i="1"/>
  <c r="Y306" i="9" s="1"/>
  <c r="Z313" i="1"/>
  <c r="Z306" i="9" s="1"/>
  <c r="P143" i="1"/>
  <c r="O143" i="1"/>
  <c r="R143" i="1"/>
  <c r="Q143" i="1"/>
  <c r="L59" i="17" a="1"/>
  <c r="L59" i="17" s="1"/>
  <c r="AK148" i="1"/>
  <c r="AB136" i="1"/>
  <c r="Z136" i="1"/>
  <c r="Y136" i="1"/>
  <c r="AA136" i="1"/>
  <c r="AG315" i="1"/>
  <c r="AG308" i="9" s="1"/>
  <c r="AD315" i="1"/>
  <c r="AD308" i="9" s="1"/>
  <c r="AF315" i="1"/>
  <c r="AF308" i="9" s="1"/>
  <c r="AE315" i="1"/>
  <c r="AE308" i="9" s="1"/>
  <c r="V286" i="1"/>
  <c r="V280" i="9" s="1"/>
  <c r="U286" i="1"/>
  <c r="U280" i="9" s="1"/>
  <c r="T286" i="1"/>
  <c r="T280" i="9" s="1"/>
  <c r="W286" i="1"/>
  <c r="W280" i="9" s="1"/>
  <c r="D25" i="17" a="1"/>
  <c r="D25" i="17" s="1"/>
  <c r="F241" i="1"/>
  <c r="F235" i="9" s="1"/>
  <c r="H241" i="1"/>
  <c r="H235" i="9" s="1"/>
  <c r="E241" i="1"/>
  <c r="E235" i="9" s="1"/>
  <c r="G241" i="1"/>
  <c r="G235" i="9" s="1"/>
  <c r="E187" i="1"/>
  <c r="G187" i="1"/>
  <c r="F187" i="1"/>
  <c r="H187" i="1"/>
  <c r="F18" i="5" a="1"/>
  <c r="F18" i="5" s="1"/>
  <c r="AA162" i="1"/>
  <c r="AA159" i="9" s="1"/>
  <c r="Z162" i="1"/>
  <c r="Z159" i="9" s="1"/>
  <c r="Y162" i="1"/>
  <c r="Y159" i="9" s="1"/>
  <c r="AB162" i="1"/>
  <c r="AB159" i="9" s="1"/>
  <c r="M132" i="1"/>
  <c r="M130" i="9" s="1"/>
  <c r="L132" i="1"/>
  <c r="L130" i="9" s="1"/>
  <c r="J132" i="1"/>
  <c r="J130" i="9" s="1"/>
  <c r="K132" i="1"/>
  <c r="K130" i="9" s="1"/>
  <c r="AD101" i="1"/>
  <c r="AG101" i="1"/>
  <c r="AC14" i="8"/>
  <c r="AE101" i="1"/>
  <c r="AF101" i="1"/>
  <c r="T66" i="1"/>
  <c r="T67" i="9" s="1"/>
  <c r="W66" i="1"/>
  <c r="W67" i="9" s="1"/>
  <c r="V66" i="1"/>
  <c r="V67" i="9" s="1"/>
  <c r="U66" i="1"/>
  <c r="U67" i="9" s="1"/>
  <c r="Z39" i="1"/>
  <c r="Z40" i="9" s="1"/>
  <c r="AA39" i="1"/>
  <c r="AA40" i="9" s="1"/>
  <c r="Y39" i="1"/>
  <c r="Y40" i="9" s="1"/>
  <c r="F8" i="18" a="1"/>
  <c r="F8" i="18" s="1"/>
  <c r="R8" i="18" s="1"/>
  <c r="F8" i="12" a="1"/>
  <c r="F8" i="12" s="1"/>
  <c r="AB39" i="1"/>
  <c r="AB40" i="9" s="1"/>
  <c r="P5" i="1"/>
  <c r="R5" i="1"/>
  <c r="M5" i="7"/>
  <c r="Q5" i="1"/>
  <c r="O5" i="1"/>
  <c r="W326" i="1"/>
  <c r="W319" i="9" s="1"/>
  <c r="V326" i="1"/>
  <c r="V319" i="9" s="1"/>
  <c r="T326" i="1"/>
  <c r="T319" i="9" s="1"/>
  <c r="U326" i="1"/>
  <c r="U319" i="9" s="1"/>
  <c r="AB267" i="1"/>
  <c r="AB261" i="9" s="1"/>
  <c r="Y267" i="1"/>
  <c r="Y261" i="9" s="1"/>
  <c r="AA267" i="1"/>
  <c r="AA261" i="9" s="1"/>
  <c r="Z267" i="1"/>
  <c r="Z261" i="9" s="1"/>
  <c r="K189" i="1"/>
  <c r="J189" i="1"/>
  <c r="M189" i="1"/>
  <c r="L189" i="1"/>
  <c r="E70" i="1"/>
  <c r="F70" i="1"/>
  <c r="H70" i="1"/>
  <c r="G70" i="1"/>
  <c r="U299" i="1"/>
  <c r="V299" i="1"/>
  <c r="W299" i="1"/>
  <c r="T299" i="1"/>
  <c r="E211" i="1"/>
  <c r="H211" i="1"/>
  <c r="G211" i="1"/>
  <c r="F211" i="1"/>
  <c r="T175" i="1"/>
  <c r="T172" i="9" s="1"/>
  <c r="V175" i="1"/>
  <c r="V172" i="9" s="1"/>
  <c r="U175" i="1"/>
  <c r="U172" i="9" s="1"/>
  <c r="W175" i="1"/>
  <c r="W172" i="9" s="1"/>
  <c r="G157" i="1"/>
  <c r="G154" i="9" s="1"/>
  <c r="E157" i="1"/>
  <c r="E154" i="9" s="1"/>
  <c r="F157" i="1"/>
  <c r="F154" i="9" s="1"/>
  <c r="H157" i="1"/>
  <c r="H154" i="9" s="1"/>
  <c r="E97" i="1"/>
  <c r="E96" i="9" s="1"/>
  <c r="D48" i="17" a="1"/>
  <c r="D48" i="17" s="1"/>
  <c r="H97" i="1"/>
  <c r="H96" i="9" s="1"/>
  <c r="G97" i="1"/>
  <c r="G96" i="9" s="1"/>
  <c r="F97" i="1"/>
  <c r="F96" i="9" s="1"/>
  <c r="E29" i="1"/>
  <c r="E30" i="9" s="1"/>
  <c r="F29" i="1"/>
  <c r="F30" i="9" s="1"/>
  <c r="H29" i="1"/>
  <c r="H30" i="9" s="1"/>
  <c r="G29" i="1"/>
  <c r="G30" i="9" s="1"/>
  <c r="D42" i="5" a="1"/>
  <c r="D42" i="5" s="1"/>
  <c r="L6" i="1"/>
  <c r="L322" i="1"/>
  <c r="L315" i="9" s="1"/>
  <c r="K272" i="1"/>
  <c r="K266" i="9" s="1"/>
  <c r="J272" i="1"/>
  <c r="J266" i="9" s="1"/>
  <c r="L272" i="1"/>
  <c r="L266" i="9" s="1"/>
  <c r="M272" i="1"/>
  <c r="M266" i="9" s="1"/>
  <c r="D545" i="12"/>
  <c r="D546" i="12"/>
  <c r="I62" i="5" s="1"/>
  <c r="D548" i="12"/>
  <c r="D549" i="12"/>
  <c r="D550" i="12"/>
  <c r="I27" i="5" s="1"/>
  <c r="D551" i="12"/>
  <c r="D547" i="12"/>
  <c r="I27" i="21" s="1"/>
  <c r="P27" i="21" s="1"/>
  <c r="Y205" i="1"/>
  <c r="Y200" i="9" s="1"/>
  <c r="F57" i="5" a="1"/>
  <c r="F57" i="5" s="1"/>
  <c r="AB205" i="1"/>
  <c r="AB200" i="9" s="1"/>
  <c r="AA205" i="1"/>
  <c r="AA200" i="9" s="1"/>
  <c r="Z205" i="1"/>
  <c r="Z200" i="9" s="1"/>
  <c r="AL91" i="1"/>
  <c r="AL60" i="1"/>
  <c r="AH5" i="8"/>
  <c r="AG2" i="7"/>
  <c r="K141" i="1"/>
  <c r="J141" i="1"/>
  <c r="M141" i="1"/>
  <c r="L141" i="1"/>
  <c r="AI316" i="1"/>
  <c r="U12" i="7"/>
  <c r="AD329" i="1"/>
  <c r="AD322" i="9" s="1"/>
  <c r="AE329" i="1"/>
  <c r="AE322" i="9" s="1"/>
  <c r="AF329" i="1"/>
  <c r="AF322" i="9" s="1"/>
  <c r="AG329" i="1"/>
  <c r="AG322" i="9" s="1"/>
  <c r="AG283" i="1"/>
  <c r="AG277" i="9" s="1"/>
  <c r="AE283" i="1"/>
  <c r="AE277" i="9" s="1"/>
  <c r="AF283" i="1"/>
  <c r="AF277" i="9" s="1"/>
  <c r="AD283" i="1"/>
  <c r="AD277" i="9" s="1"/>
  <c r="AH26" i="8"/>
  <c r="W158" i="1"/>
  <c r="W155" i="9" s="1"/>
  <c r="T158" i="1"/>
  <c r="T155" i="9" s="1"/>
  <c r="V158" i="1"/>
  <c r="V155" i="9" s="1"/>
  <c r="U158" i="1"/>
  <c r="U155" i="9" s="1"/>
  <c r="D19" i="16" a="1"/>
  <c r="D19" i="16" s="1"/>
  <c r="H169" i="1"/>
  <c r="H166" i="9" s="1"/>
  <c r="G169" i="1"/>
  <c r="G166" i="9" s="1"/>
  <c r="F169" i="1"/>
  <c r="F166" i="9" s="1"/>
  <c r="E169" i="1"/>
  <c r="E166" i="9" s="1"/>
  <c r="H86" i="1"/>
  <c r="F86" i="1"/>
  <c r="E86" i="1"/>
  <c r="G86" i="1"/>
  <c r="AG32" i="1"/>
  <c r="AG33" i="9" s="1"/>
  <c r="AE32" i="1"/>
  <c r="AE33" i="9" s="1"/>
  <c r="AF32" i="1"/>
  <c r="AF33" i="9" s="1"/>
  <c r="AD32" i="1"/>
  <c r="AD33" i="9" s="1"/>
  <c r="R16" i="1"/>
  <c r="R17" i="9" s="1"/>
  <c r="Q16" i="1"/>
  <c r="Q17" i="9" s="1"/>
  <c r="O16" i="1"/>
  <c r="O17" i="9" s="1"/>
  <c r="P16" i="1"/>
  <c r="P17" i="9" s="1"/>
  <c r="E50" i="1"/>
  <c r="E51" i="9" s="1"/>
  <c r="F50" i="1"/>
  <c r="F51" i="9" s="1"/>
  <c r="H50" i="1"/>
  <c r="H51" i="9" s="1"/>
  <c r="D9" i="12" a="1"/>
  <c r="D9" i="12" s="1"/>
  <c r="D9" i="18" a="1"/>
  <c r="D9" i="18" s="1"/>
  <c r="P9" i="18" s="1"/>
  <c r="G50" i="1"/>
  <c r="G51" i="9" s="1"/>
  <c r="AF325" i="1"/>
  <c r="AF318" i="9" s="1"/>
  <c r="AD325" i="1"/>
  <c r="AD318" i="9" s="1"/>
  <c r="AE325" i="1"/>
  <c r="AE318" i="9" s="1"/>
  <c r="AG325" i="1"/>
  <c r="AG318" i="9" s="1"/>
  <c r="G236" i="1"/>
  <c r="G230" i="9" s="1"/>
  <c r="F236" i="1"/>
  <c r="F230" i="9" s="1"/>
  <c r="H236" i="1"/>
  <c r="H230" i="9" s="1"/>
  <c r="E236" i="1"/>
  <c r="E230" i="9" s="1"/>
  <c r="V77" i="1"/>
  <c r="W77" i="1"/>
  <c r="U77" i="1"/>
  <c r="T77" i="1"/>
  <c r="AE26" i="1"/>
  <c r="AE27" i="9" s="1"/>
  <c r="AG26" i="1"/>
  <c r="AG27" i="9" s="1"/>
  <c r="AD26" i="1"/>
  <c r="AD27" i="9" s="1"/>
  <c r="AF26" i="1"/>
  <c r="AF27" i="9" s="1"/>
  <c r="K301" i="1"/>
  <c r="L301" i="1"/>
  <c r="M301" i="1"/>
  <c r="J301" i="1"/>
  <c r="G25" i="18" a="1"/>
  <c r="G25" i="18" s="1"/>
  <c r="S25" i="18" s="1"/>
  <c r="G25" i="12" a="1"/>
  <c r="G25" i="12" s="1"/>
  <c r="J206" i="1"/>
  <c r="J201" i="9" s="1"/>
  <c r="M206" i="1"/>
  <c r="M201" i="9" s="1"/>
  <c r="L206" i="1"/>
  <c r="L201" i="9" s="1"/>
  <c r="K206" i="1"/>
  <c r="K201" i="9" s="1"/>
  <c r="K157" i="1"/>
  <c r="K154" i="9" s="1"/>
  <c r="L157" i="1"/>
  <c r="L154" i="9" s="1"/>
  <c r="J157" i="1"/>
  <c r="J154" i="9" s="1"/>
  <c r="M157" i="1"/>
  <c r="M154" i="9" s="1"/>
  <c r="Y75" i="1"/>
  <c r="AA75" i="1"/>
  <c r="Z75" i="1"/>
  <c r="AB75" i="1"/>
  <c r="G42" i="5" a="1"/>
  <c r="G42" i="5" s="1"/>
  <c r="H131" i="1"/>
  <c r="H129" i="9" s="1"/>
  <c r="D16" i="17" a="1"/>
  <c r="D16" i="17" s="1"/>
  <c r="F131" i="1"/>
  <c r="F129" i="9" s="1"/>
  <c r="E131" i="1"/>
  <c r="E129" i="9" s="1"/>
  <c r="G131" i="1"/>
  <c r="G129" i="9" s="1"/>
  <c r="O235" i="1"/>
  <c r="O229" i="9" s="1"/>
  <c r="E25" i="16" a="1"/>
  <c r="E25" i="16" s="1"/>
  <c r="P235" i="1"/>
  <c r="P229" i="9" s="1"/>
  <c r="Q235" i="1"/>
  <c r="Q229" i="9" s="1"/>
  <c r="E24" i="6" a="1"/>
  <c r="E24" i="6" s="1"/>
  <c r="L24" i="6" s="1"/>
  <c r="R235" i="1"/>
  <c r="R229" i="9" s="1"/>
  <c r="T259" i="1"/>
  <c r="T253" i="9" s="1"/>
  <c r="W259" i="1"/>
  <c r="W253" i="9" s="1"/>
  <c r="V259" i="1"/>
  <c r="V253" i="9" s="1"/>
  <c r="U259" i="1"/>
  <c r="U253" i="9" s="1"/>
  <c r="P312" i="1"/>
  <c r="P305" i="9" s="1"/>
  <c r="Q340" i="1"/>
  <c r="AL306" i="1"/>
  <c r="Y282" i="1"/>
  <c r="Y276" i="9" s="1"/>
  <c r="G28" i="18" a="1"/>
  <c r="G28" i="18" s="1"/>
  <c r="S28" i="18" s="1"/>
  <c r="G28" i="12" a="1"/>
  <c r="G28" i="12" s="1"/>
  <c r="T271" i="1"/>
  <c r="T265" i="9" s="1"/>
  <c r="G67" i="5" a="1"/>
  <c r="G67" i="5" s="1"/>
  <c r="G30" i="16" a="1"/>
  <c r="G30" i="16" s="1"/>
  <c r="G29" i="6" a="1"/>
  <c r="G29" i="6" s="1"/>
  <c r="N29" i="6" s="1"/>
  <c r="D24" i="5" a="1"/>
  <c r="D24" i="5" s="1"/>
  <c r="G228" i="1"/>
  <c r="G222" i="9" s="1"/>
  <c r="E228" i="1"/>
  <c r="E222" i="9" s="1"/>
  <c r="F228" i="1"/>
  <c r="F222" i="9" s="1"/>
  <c r="H228" i="1"/>
  <c r="H222" i="9" s="1"/>
  <c r="V187" i="1"/>
  <c r="T187" i="1"/>
  <c r="U187" i="1"/>
  <c r="W187" i="1"/>
  <c r="D18" i="16" a="1"/>
  <c r="D18" i="16" s="1"/>
  <c r="E158" i="1"/>
  <c r="E155" i="9" s="1"/>
  <c r="D18" i="6" a="1"/>
  <c r="D18" i="6" s="1"/>
  <c r="K18" i="6" s="1"/>
  <c r="F158" i="1"/>
  <c r="F155" i="9" s="1"/>
  <c r="H158" i="1"/>
  <c r="H155" i="9" s="1"/>
  <c r="G158" i="1"/>
  <c r="G155" i="9" s="1"/>
  <c r="M120" i="1"/>
  <c r="J120" i="1"/>
  <c r="K120" i="1"/>
  <c r="L120" i="1"/>
  <c r="L48" i="17" a="1"/>
  <c r="L48" i="17" s="1"/>
  <c r="G8" i="17" a="1"/>
  <c r="G8" i="17" s="1"/>
  <c r="AG4" i="7"/>
  <c r="AG19" i="7" s="1"/>
  <c r="G5" i="16" a="1"/>
  <c r="G5" i="16" s="1"/>
  <c r="G5" i="6" a="1"/>
  <c r="G5" i="6" s="1"/>
  <c r="N5" i="6" s="1"/>
  <c r="AE319" i="1"/>
  <c r="AE312" i="9" s="1"/>
  <c r="AG319" i="1"/>
  <c r="AG312" i="9" s="1"/>
  <c r="AD319" i="1"/>
  <c r="AD312" i="9" s="1"/>
  <c r="AF319" i="1"/>
  <c r="AF312" i="9" s="1"/>
  <c r="G62" i="17" a="1"/>
  <c r="G62" i="17" s="1"/>
  <c r="Y154" i="1"/>
  <c r="Y151" i="9" s="1"/>
  <c r="K52" i="17" a="1"/>
  <c r="K52" i="17" s="1"/>
  <c r="Z154" i="1"/>
  <c r="Z151" i="9" s="1"/>
  <c r="AA154" i="1"/>
  <c r="AA151" i="9" s="1"/>
  <c r="AB154" i="1"/>
  <c r="AB151" i="9" s="1"/>
  <c r="W76" i="1"/>
  <c r="T76" i="1"/>
  <c r="U76" i="1"/>
  <c r="V76" i="1"/>
  <c r="AH33" i="8"/>
  <c r="E26" i="16" a="1"/>
  <c r="E26" i="16" s="1"/>
  <c r="R246" i="1"/>
  <c r="R240" i="9" s="1"/>
  <c r="Q246" i="1"/>
  <c r="Q240" i="9" s="1"/>
  <c r="E25" i="6" a="1"/>
  <c r="E25" i="6" s="1"/>
  <c r="L25" i="6" s="1"/>
  <c r="P246" i="1"/>
  <c r="P240" i="9" s="1"/>
  <c r="O246" i="1"/>
  <c r="O240" i="9" s="1"/>
  <c r="AA219" i="1"/>
  <c r="Z219" i="1"/>
  <c r="Y219" i="1"/>
  <c r="AB219" i="1"/>
  <c r="K175" i="1"/>
  <c r="K172" i="9" s="1"/>
  <c r="L175" i="1"/>
  <c r="L172" i="9" s="1"/>
  <c r="J175" i="1"/>
  <c r="J172" i="9" s="1"/>
  <c r="M175" i="1"/>
  <c r="M172" i="9" s="1"/>
  <c r="AE65" i="1"/>
  <c r="AE66" i="9" s="1"/>
  <c r="AF65" i="1"/>
  <c r="AF66" i="9" s="1"/>
  <c r="AD65" i="1"/>
  <c r="AD66" i="9" s="1"/>
  <c r="AG65" i="1"/>
  <c r="AG66" i="9" s="1"/>
  <c r="G5" i="18" a="1"/>
  <c r="G5" i="18" s="1"/>
  <c r="S5" i="18" s="1"/>
  <c r="G5" i="12" a="1"/>
  <c r="G5" i="12" s="1"/>
  <c r="AG6" i="7"/>
  <c r="AG20" i="7" s="1"/>
  <c r="AG29" i="7" s="1"/>
  <c r="J13" i="1"/>
  <c r="M13" i="1"/>
  <c r="I6" i="8"/>
  <c r="K13" i="1"/>
  <c r="L13" i="1"/>
  <c r="E220" i="1"/>
  <c r="F220" i="1"/>
  <c r="G220" i="1"/>
  <c r="H220" i="1"/>
  <c r="U235" i="1"/>
  <c r="U229" i="9" s="1"/>
  <c r="V235" i="1"/>
  <c r="V229" i="9" s="1"/>
  <c r="W235" i="1"/>
  <c r="W229" i="9" s="1"/>
  <c r="T235" i="1"/>
  <c r="T229" i="9" s="1"/>
  <c r="AG52" i="1"/>
  <c r="AG53" i="9" s="1"/>
  <c r="H194" i="1"/>
  <c r="G194" i="1"/>
  <c r="F194" i="1"/>
  <c r="E194" i="1"/>
  <c r="G32" i="16" a="1"/>
  <c r="G32" i="16" s="1"/>
  <c r="G31" i="6" a="1"/>
  <c r="G31" i="6" s="1"/>
  <c r="N31" i="6" s="1"/>
  <c r="D582" i="12"/>
  <c r="I32" i="21" s="1"/>
  <c r="P32" i="21" s="1"/>
  <c r="D583" i="12"/>
  <c r="D581" i="12"/>
  <c r="I67" i="5" s="1"/>
  <c r="D585" i="12"/>
  <c r="I32" i="5" s="1"/>
  <c r="D586" i="12"/>
  <c r="D580" i="12"/>
  <c r="D584" i="12"/>
  <c r="AK249" i="1"/>
  <c r="AE125" i="1"/>
  <c r="AE123" i="9" s="1"/>
  <c r="AD125" i="1"/>
  <c r="AD123" i="9" s="1"/>
  <c r="AF125" i="1"/>
  <c r="AF123" i="9" s="1"/>
  <c r="AG125" i="1"/>
  <c r="AG123" i="9" s="1"/>
  <c r="K68" i="17" a="1"/>
  <c r="K68" i="17" s="1"/>
  <c r="Z330" i="1"/>
  <c r="Z323" i="9" s="1"/>
  <c r="AA330" i="1"/>
  <c r="AA323" i="9" s="1"/>
  <c r="AB330" i="1"/>
  <c r="AB323" i="9" s="1"/>
  <c r="Y330" i="1"/>
  <c r="Y323" i="9" s="1"/>
  <c r="AB290" i="1"/>
  <c r="AB284" i="9" s="1"/>
  <c r="Z290" i="1"/>
  <c r="Z284" i="9" s="1"/>
  <c r="Y290" i="1"/>
  <c r="Y284" i="9" s="1"/>
  <c r="F29" i="6" a="1"/>
  <c r="F29" i="6" s="1"/>
  <c r="M29" i="6" s="1"/>
  <c r="F30" i="16" a="1"/>
  <c r="F30" i="16" s="1"/>
  <c r="AA290" i="1"/>
  <c r="AA284" i="9" s="1"/>
  <c r="AA209" i="1"/>
  <c r="AA204" i="9" s="1"/>
  <c r="AB209" i="1"/>
  <c r="AB204" i="9" s="1"/>
  <c r="Z209" i="1"/>
  <c r="Z204" i="9" s="1"/>
  <c r="Y209" i="1"/>
  <c r="Y204" i="9" s="1"/>
  <c r="K57" i="17" a="1"/>
  <c r="K57" i="17" s="1"/>
  <c r="AG195" i="1"/>
  <c r="AE195" i="1"/>
  <c r="AD195" i="1"/>
  <c r="AF195" i="1"/>
  <c r="E123" i="1"/>
  <c r="G123" i="1"/>
  <c r="H123" i="1"/>
  <c r="D16" i="8"/>
  <c r="F123" i="1"/>
  <c r="AH14" i="8"/>
  <c r="G7" i="17" a="1"/>
  <c r="G7" i="17" s="1"/>
  <c r="Y319" i="1"/>
  <c r="Y312" i="9" s="1"/>
  <c r="AB319" i="1"/>
  <c r="AB312" i="9" s="1"/>
  <c r="Z319" i="1"/>
  <c r="Z312" i="9" s="1"/>
  <c r="K67" i="17" a="1"/>
  <c r="K67" i="17" s="1"/>
  <c r="AA319" i="1"/>
  <c r="AA312" i="9" s="1"/>
  <c r="V154" i="1"/>
  <c r="V151" i="9" s="1"/>
  <c r="U154" i="1"/>
  <c r="U151" i="9" s="1"/>
  <c r="T154" i="1"/>
  <c r="T151" i="9" s="1"/>
  <c r="W154" i="1"/>
  <c r="W151" i="9" s="1"/>
  <c r="E19" i="1"/>
  <c r="E20" i="9" s="1"/>
  <c r="D6" i="5" a="1"/>
  <c r="D6" i="5" s="1"/>
  <c r="F19" i="1"/>
  <c r="F20" i="9" s="1"/>
  <c r="G19" i="1"/>
  <c r="G20" i="9" s="1"/>
  <c r="H19" i="1"/>
  <c r="H20" i="9" s="1"/>
  <c r="Y337" i="1"/>
  <c r="AB337" i="1"/>
  <c r="AA337" i="1"/>
  <c r="Z337" i="1"/>
  <c r="R274" i="1"/>
  <c r="R268" i="9" s="1"/>
  <c r="Q274" i="1"/>
  <c r="Q268" i="9" s="1"/>
  <c r="P274" i="1"/>
  <c r="P268" i="9" s="1"/>
  <c r="O274" i="1"/>
  <c r="O268" i="9" s="1"/>
  <c r="E28" i="17" a="1"/>
  <c r="E28" i="17" s="1"/>
  <c r="O213" i="1"/>
  <c r="R213" i="1"/>
  <c r="Q213" i="1"/>
  <c r="P213" i="1"/>
  <c r="V165" i="1"/>
  <c r="V162" i="9" s="1"/>
  <c r="T165" i="1"/>
  <c r="T162" i="9" s="1"/>
  <c r="U165" i="1"/>
  <c r="U162" i="9" s="1"/>
  <c r="W165" i="1"/>
  <c r="W162" i="9" s="1"/>
  <c r="AD121" i="1"/>
  <c r="AE121" i="1"/>
  <c r="AG121" i="1"/>
  <c r="AF121" i="1"/>
  <c r="F13" i="12" a="1"/>
  <c r="F13" i="12" s="1"/>
  <c r="AB94" i="1"/>
  <c r="AB93" i="9" s="1"/>
  <c r="Z94" i="1"/>
  <c r="Z93" i="9" s="1"/>
  <c r="Y94" i="1"/>
  <c r="Y93" i="9" s="1"/>
  <c r="AA94" i="1"/>
  <c r="AA93" i="9" s="1"/>
  <c r="F13" i="18" a="1"/>
  <c r="F13" i="18" s="1"/>
  <c r="R13" i="18" s="1"/>
  <c r="Y11" i="1"/>
  <c r="AB11" i="1"/>
  <c r="AA11" i="1"/>
  <c r="K40" i="17" a="1"/>
  <c r="K40" i="17" s="1"/>
  <c r="Z11" i="1"/>
  <c r="W11" i="7"/>
  <c r="H253" i="1"/>
  <c r="H247" i="9" s="1"/>
  <c r="F253" i="1"/>
  <c r="F247" i="9" s="1"/>
  <c r="E253" i="1"/>
  <c r="E247" i="9" s="1"/>
  <c r="G253" i="1"/>
  <c r="G247" i="9" s="1"/>
  <c r="I61" i="17" a="1"/>
  <c r="I61" i="17" s="1"/>
  <c r="N9" i="8"/>
  <c r="Q46" i="1"/>
  <c r="R46" i="1"/>
  <c r="O46" i="1"/>
  <c r="P46" i="1"/>
  <c r="G27" i="18" a="1"/>
  <c r="G27" i="18" s="1"/>
  <c r="S27" i="18" s="1"/>
  <c r="G27" i="12" a="1"/>
  <c r="G27" i="12" s="1"/>
  <c r="U143" i="1"/>
  <c r="T143" i="1"/>
  <c r="W143" i="1"/>
  <c r="V143" i="1"/>
  <c r="U307" i="1"/>
  <c r="D530" i="12"/>
  <c r="D528" i="12"/>
  <c r="D526" i="12"/>
  <c r="I24" i="21" s="1"/>
  <c r="P24" i="21" s="1"/>
  <c r="D524" i="12"/>
  <c r="D527" i="12"/>
  <c r="D529" i="12"/>
  <c r="I24" i="5" s="1"/>
  <c r="D525" i="12"/>
  <c r="I59" i="5" s="1"/>
  <c r="AK204" i="1"/>
  <c r="AJ203" i="1"/>
  <c r="AL38" i="1"/>
  <c r="L103" i="1"/>
  <c r="L102" i="9" s="1"/>
  <c r="F470" i="12"/>
  <c r="K17" i="21" s="1"/>
  <c r="R17" i="21" s="1"/>
  <c r="F471" i="12"/>
  <c r="F473" i="12"/>
  <c r="K17" i="5" s="1"/>
  <c r="F472" i="12"/>
  <c r="F469" i="12"/>
  <c r="K52" i="5" s="1"/>
  <c r="F474" i="12"/>
  <c r="F468" i="12"/>
  <c r="T315" i="1"/>
  <c r="T308" i="9" s="1"/>
  <c r="W315" i="1"/>
  <c r="W308" i="9" s="1"/>
  <c r="U315" i="1"/>
  <c r="U308" i="9" s="1"/>
  <c r="V315" i="1"/>
  <c r="V308" i="9" s="1"/>
  <c r="T273" i="1"/>
  <c r="T267" i="9" s="1"/>
  <c r="W273" i="1"/>
  <c r="W267" i="9" s="1"/>
  <c r="U273" i="1"/>
  <c r="U267" i="9" s="1"/>
  <c r="V273" i="1"/>
  <c r="V267" i="9" s="1"/>
  <c r="AE223" i="1"/>
  <c r="AE217" i="9" s="1"/>
  <c r="AF223" i="1"/>
  <c r="AF217" i="9" s="1"/>
  <c r="AG223" i="1"/>
  <c r="AG217" i="9" s="1"/>
  <c r="AD223" i="1"/>
  <c r="AD217" i="9" s="1"/>
  <c r="O198" i="1"/>
  <c r="R198" i="1"/>
  <c r="P198" i="1"/>
  <c r="Q198" i="1"/>
  <c r="E17" i="16" a="1"/>
  <c r="E17" i="16" s="1"/>
  <c r="E17" i="6" a="1"/>
  <c r="E17" i="6" s="1"/>
  <c r="L17" i="6" s="1"/>
  <c r="R147" i="1"/>
  <c r="R144" i="9" s="1"/>
  <c r="Q147" i="1"/>
  <c r="Q144" i="9" s="1"/>
  <c r="O147" i="1"/>
  <c r="O144" i="9" s="1"/>
  <c r="P147" i="1"/>
  <c r="P144" i="9" s="1"/>
  <c r="AA108" i="1"/>
  <c r="AA107" i="9" s="1"/>
  <c r="AB108" i="1"/>
  <c r="AB107" i="9" s="1"/>
  <c r="Y108" i="1"/>
  <c r="Y107" i="9" s="1"/>
  <c r="Z108" i="1"/>
  <c r="Z107" i="9" s="1"/>
  <c r="F49" i="17" a="1"/>
  <c r="F49" i="17" s="1"/>
  <c r="Y73" i="1"/>
  <c r="Z73" i="1"/>
  <c r="AB73" i="1"/>
  <c r="AA73" i="1"/>
  <c r="G44" i="5" a="1"/>
  <c r="G44" i="5" s="1"/>
  <c r="H24" i="1"/>
  <c r="E24" i="1"/>
  <c r="F24" i="1"/>
  <c r="D7" i="8"/>
  <c r="G24" i="1"/>
  <c r="M339" i="1"/>
  <c r="L339" i="1"/>
  <c r="K339" i="1"/>
  <c r="J339" i="1"/>
  <c r="N28" i="8"/>
  <c r="O266" i="1"/>
  <c r="Q266" i="1"/>
  <c r="P266" i="1"/>
  <c r="R266" i="1"/>
  <c r="L15" i="1"/>
  <c r="L16" i="9" s="1"/>
  <c r="M15" i="1"/>
  <c r="M16" i="9" s="1"/>
  <c r="J15" i="1"/>
  <c r="J16" i="9" s="1"/>
  <c r="K15" i="1"/>
  <c r="K16" i="9" s="1"/>
  <c r="AE304" i="1"/>
  <c r="AD304" i="1"/>
  <c r="AG304" i="1"/>
  <c r="AF304" i="1"/>
  <c r="AB251" i="1"/>
  <c r="AB245" i="9" s="1"/>
  <c r="Y251" i="1"/>
  <c r="Y245" i="9" s="1"/>
  <c r="F61" i="17" a="1"/>
  <c r="F61" i="17" s="1"/>
  <c r="Z251" i="1"/>
  <c r="Z245" i="9" s="1"/>
  <c r="AA251" i="1"/>
  <c r="AA245" i="9" s="1"/>
  <c r="G217" i="1"/>
  <c r="E217" i="1"/>
  <c r="H217" i="1"/>
  <c r="F217" i="1"/>
  <c r="F19" i="17" a="1"/>
  <c r="F19" i="17" s="1"/>
  <c r="Y175" i="1"/>
  <c r="Y172" i="9" s="1"/>
  <c r="Z175" i="1"/>
  <c r="Z172" i="9" s="1"/>
  <c r="AA175" i="1"/>
  <c r="AA172" i="9" s="1"/>
  <c r="AB175" i="1"/>
  <c r="AB172" i="9" s="1"/>
  <c r="T87" i="1"/>
  <c r="W87" i="1"/>
  <c r="U87" i="1"/>
  <c r="V87" i="1"/>
  <c r="L42" i="1"/>
  <c r="L43" i="9" s="1"/>
  <c r="J42" i="1"/>
  <c r="J43" i="9" s="1"/>
  <c r="M42" i="1"/>
  <c r="M43" i="9" s="1"/>
  <c r="K42" i="1"/>
  <c r="K43" i="9" s="1"/>
  <c r="F16" i="17" a="1"/>
  <c r="F16" i="17" s="1"/>
  <c r="Y131" i="1"/>
  <c r="Y129" i="9" s="1"/>
  <c r="AA131" i="1"/>
  <c r="AA129" i="9" s="1"/>
  <c r="AB131" i="1"/>
  <c r="AB129" i="9" s="1"/>
  <c r="Z131" i="1"/>
  <c r="Z129" i="9" s="1"/>
  <c r="AC32" i="8"/>
  <c r="AF310" i="1"/>
  <c r="AE310" i="1"/>
  <c r="AD310" i="1"/>
  <c r="AG310" i="1"/>
  <c r="J313" i="1"/>
  <c r="J306" i="9" s="1"/>
  <c r="L313" i="1"/>
  <c r="L306" i="9" s="1"/>
  <c r="M313" i="1"/>
  <c r="M306" i="9" s="1"/>
  <c r="K313" i="1"/>
  <c r="K306" i="9" s="1"/>
  <c r="O205" i="1"/>
  <c r="O200" i="9" s="1"/>
  <c r="Q205" i="1"/>
  <c r="Q200" i="9" s="1"/>
  <c r="R205" i="1"/>
  <c r="R200" i="9" s="1"/>
  <c r="E57" i="5" a="1"/>
  <c r="E57" i="5" s="1"/>
  <c r="P205" i="1"/>
  <c r="P200" i="9" s="1"/>
  <c r="Y143" i="1"/>
  <c r="AA143" i="1"/>
  <c r="Z143" i="1"/>
  <c r="AB143" i="1"/>
  <c r="AM31" i="1"/>
  <c r="AO31" i="1" s="1"/>
  <c r="K312" i="1"/>
  <c r="K305" i="9" s="1"/>
  <c r="J312" i="1"/>
  <c r="J305" i="9" s="1"/>
  <c r="L312" i="1"/>
  <c r="L305" i="9" s="1"/>
  <c r="M312" i="1"/>
  <c r="M305" i="9" s="1"/>
  <c r="AK306" i="1"/>
  <c r="AM248" i="1"/>
  <c r="AN248" i="1" s="1"/>
  <c r="K238" i="1"/>
  <c r="K232" i="9" s="1"/>
  <c r="M238" i="1"/>
  <c r="M232" i="9" s="1"/>
  <c r="J238" i="1"/>
  <c r="J232" i="9" s="1"/>
  <c r="L238" i="1"/>
  <c r="L232" i="9" s="1"/>
  <c r="R106" i="1"/>
  <c r="R105" i="9" s="1"/>
  <c r="O106" i="1"/>
  <c r="O105" i="9" s="1"/>
  <c r="P106" i="1"/>
  <c r="P105" i="9" s="1"/>
  <c r="E49" i="5" a="1"/>
  <c r="E49" i="5" s="1"/>
  <c r="Q106" i="1"/>
  <c r="Q105" i="9" s="1"/>
  <c r="G28" i="6" a="1"/>
  <c r="G28" i="6" s="1"/>
  <c r="N28" i="6" s="1"/>
  <c r="G29" i="16" a="1"/>
  <c r="G29" i="16" s="1"/>
  <c r="T250" i="1"/>
  <c r="T244" i="9" s="1"/>
  <c r="W250" i="1"/>
  <c r="W244" i="9" s="1"/>
  <c r="U250" i="1"/>
  <c r="U244" i="9" s="1"/>
  <c r="V250" i="1"/>
  <c r="V244" i="9" s="1"/>
  <c r="S24" i="8"/>
  <c r="W222" i="1"/>
  <c r="V222" i="1"/>
  <c r="U222" i="1"/>
  <c r="T222" i="1"/>
  <c r="D18" i="8"/>
  <c r="G156" i="1"/>
  <c r="E156" i="1"/>
  <c r="H156" i="1"/>
  <c r="F156" i="1"/>
  <c r="K169" i="1"/>
  <c r="K166" i="9" s="1"/>
  <c r="M169" i="1"/>
  <c r="M166" i="9" s="1"/>
  <c r="J169" i="1"/>
  <c r="J166" i="9" s="1"/>
  <c r="L169" i="1"/>
  <c r="L166" i="9" s="1"/>
  <c r="R110" i="1"/>
  <c r="R109" i="9" s="1"/>
  <c r="Q110" i="1"/>
  <c r="Q109" i="9" s="1"/>
  <c r="J49" i="17" a="1"/>
  <c r="J49" i="17" s="1"/>
  <c r="O110" i="1"/>
  <c r="O109" i="9" s="1"/>
  <c r="P110" i="1"/>
  <c r="P109" i="9" s="1"/>
  <c r="F68" i="1"/>
  <c r="E68" i="1"/>
  <c r="H68" i="1"/>
  <c r="G68" i="1"/>
  <c r="Q43" i="1"/>
  <c r="Q44" i="9" s="1"/>
  <c r="E8" i="17" a="1"/>
  <c r="E8" i="17" s="1"/>
  <c r="R43" i="1"/>
  <c r="R44" i="9" s="1"/>
  <c r="P43" i="1"/>
  <c r="P44" i="9" s="1"/>
  <c r="O43" i="1"/>
  <c r="O44" i="9" s="1"/>
  <c r="Q102" i="1"/>
  <c r="Q101" i="9" s="1"/>
  <c r="R102" i="1"/>
  <c r="R101" i="9" s="1"/>
  <c r="P102" i="1"/>
  <c r="P101" i="9" s="1"/>
  <c r="O102" i="1"/>
  <c r="O101" i="9" s="1"/>
  <c r="M278" i="1"/>
  <c r="M272" i="9" s="1"/>
  <c r="K278" i="1"/>
  <c r="K272" i="9" s="1"/>
  <c r="J278" i="1"/>
  <c r="J272" i="9" s="1"/>
  <c r="L278" i="1"/>
  <c r="L272" i="9" s="1"/>
  <c r="AA189" i="1"/>
  <c r="Y189" i="1"/>
  <c r="Z189" i="1"/>
  <c r="AB189" i="1"/>
  <c r="O98" i="1"/>
  <c r="O97" i="9" s="1"/>
  <c r="R98" i="1"/>
  <c r="R97" i="9" s="1"/>
  <c r="Q98" i="1"/>
  <c r="Q97" i="9" s="1"/>
  <c r="P98" i="1"/>
  <c r="P97" i="9" s="1"/>
  <c r="E13" i="17" a="1"/>
  <c r="E13" i="17" s="1"/>
  <c r="AL14" i="1"/>
  <c r="W327" i="1"/>
  <c r="W320" i="9" s="1"/>
  <c r="U327" i="1"/>
  <c r="U320" i="9" s="1"/>
  <c r="T327" i="1"/>
  <c r="T320" i="9" s="1"/>
  <c r="V327" i="1"/>
  <c r="V320" i="9" s="1"/>
  <c r="D64" i="17" a="1"/>
  <c r="D64" i="17" s="1"/>
  <c r="E284" i="1"/>
  <c r="E278" i="9" s="1"/>
  <c r="G284" i="1"/>
  <c r="G278" i="9" s="1"/>
  <c r="H284" i="1"/>
  <c r="H278" i="9" s="1"/>
  <c r="F284" i="1"/>
  <c r="F278" i="9" s="1"/>
  <c r="M252" i="1"/>
  <c r="M246" i="9" s="1"/>
  <c r="L252" i="1"/>
  <c r="L246" i="9" s="1"/>
  <c r="J252" i="1"/>
  <c r="J246" i="9" s="1"/>
  <c r="K252" i="1"/>
  <c r="K246" i="9" s="1"/>
  <c r="H225" i="1"/>
  <c r="H219" i="9" s="1"/>
  <c r="F225" i="1"/>
  <c r="F219" i="9" s="1"/>
  <c r="E225" i="1"/>
  <c r="E219" i="9" s="1"/>
  <c r="G225" i="1"/>
  <c r="G219" i="9" s="1"/>
  <c r="V168" i="1"/>
  <c r="V165" i="9" s="1"/>
  <c r="T168" i="1"/>
  <c r="T165" i="9" s="1"/>
  <c r="U168" i="1"/>
  <c r="U165" i="9" s="1"/>
  <c r="W168" i="1"/>
  <c r="W165" i="9" s="1"/>
  <c r="J74" i="1"/>
  <c r="K74" i="1"/>
  <c r="L74" i="1"/>
  <c r="M74" i="1"/>
  <c r="O42" i="1"/>
  <c r="O43" i="9" s="1"/>
  <c r="R42" i="1"/>
  <c r="R43" i="9" s="1"/>
  <c r="E43" i="17" a="1"/>
  <c r="E43" i="17" s="1"/>
  <c r="Q42" i="1"/>
  <c r="Q43" i="9" s="1"/>
  <c r="P42" i="1"/>
  <c r="P43" i="9" s="1"/>
  <c r="D10" i="12" a="1"/>
  <c r="D10" i="12" s="1"/>
  <c r="F61" i="1"/>
  <c r="F62" i="9" s="1"/>
  <c r="H61" i="1"/>
  <c r="H62" i="9" s="1"/>
  <c r="G61" i="1"/>
  <c r="G62" i="9" s="1"/>
  <c r="E61" i="1"/>
  <c r="E62" i="9" s="1"/>
  <c r="D10" i="18" a="1"/>
  <c r="D10" i="18" s="1"/>
  <c r="P10" i="18" s="1"/>
  <c r="L220" i="1"/>
  <c r="K220" i="1"/>
  <c r="J220" i="1"/>
  <c r="M220" i="1"/>
  <c r="H95" i="1"/>
  <c r="H94" i="9" s="1"/>
  <c r="D48" i="5" a="1"/>
  <c r="D48" i="5" s="1"/>
  <c r="F95" i="1"/>
  <c r="F94" i="9" s="1"/>
  <c r="E95" i="1"/>
  <c r="E94" i="9" s="1"/>
  <c r="G95" i="1"/>
  <c r="G94" i="9" s="1"/>
  <c r="Z305" i="1"/>
  <c r="AB305" i="1"/>
  <c r="AA305" i="1"/>
  <c r="Y305" i="1"/>
  <c r="AF259" i="1"/>
  <c r="AF253" i="9" s="1"/>
  <c r="AE259" i="1"/>
  <c r="AE253" i="9" s="1"/>
  <c r="AD259" i="1"/>
  <c r="AD253" i="9" s="1"/>
  <c r="AG259" i="1"/>
  <c r="AG253" i="9" s="1"/>
  <c r="AI261" i="1"/>
  <c r="AL160" i="1"/>
  <c r="D16" i="16" a="1"/>
  <c r="D16" i="16" s="1"/>
  <c r="F125" i="1"/>
  <c r="F123" i="9" s="1"/>
  <c r="D16" i="6" a="1"/>
  <c r="D16" i="6" s="1"/>
  <c r="K16" i="6" s="1"/>
  <c r="H125" i="1"/>
  <c r="H123" i="9" s="1"/>
  <c r="G125" i="1"/>
  <c r="G123" i="9" s="1"/>
  <c r="E125" i="1"/>
  <c r="E123" i="9" s="1"/>
  <c r="L283" i="1"/>
  <c r="L277" i="9" s="1"/>
  <c r="M283" i="1"/>
  <c r="M277" i="9" s="1"/>
  <c r="J283" i="1"/>
  <c r="J277" i="9" s="1"/>
  <c r="K283" i="1"/>
  <c r="K277" i="9" s="1"/>
  <c r="G26" i="5" a="1"/>
  <c r="G26" i="5" s="1"/>
  <c r="AE239" i="1"/>
  <c r="AE233" i="9" s="1"/>
  <c r="AD239" i="1"/>
  <c r="AD233" i="9" s="1"/>
  <c r="AF239" i="1"/>
  <c r="AF233" i="9" s="1"/>
  <c r="AG239" i="1"/>
  <c r="AG233" i="9" s="1"/>
  <c r="Z198" i="1"/>
  <c r="AB198" i="1"/>
  <c r="AA198" i="1"/>
  <c r="Y198" i="1"/>
  <c r="AH18" i="8"/>
  <c r="W134" i="1"/>
  <c r="T134" i="1"/>
  <c r="V134" i="1"/>
  <c r="U134" i="1"/>
  <c r="R90" i="1"/>
  <c r="P90" i="1"/>
  <c r="N13" i="8"/>
  <c r="Q90" i="1"/>
  <c r="O90" i="1"/>
  <c r="W63" i="1"/>
  <c r="W64" i="9" s="1"/>
  <c r="V63" i="1"/>
  <c r="V64" i="9" s="1"/>
  <c r="T63" i="1"/>
  <c r="T64" i="9" s="1"/>
  <c r="U63" i="1"/>
  <c r="U64" i="9" s="1"/>
  <c r="I7" i="8"/>
  <c r="K24" i="1"/>
  <c r="M24" i="1"/>
  <c r="L24" i="1"/>
  <c r="J24" i="1"/>
  <c r="I41" i="17" a="1"/>
  <c r="I41" i="17" s="1"/>
  <c r="E22" i="1"/>
  <c r="E23" i="9" s="1"/>
  <c r="H22" i="1"/>
  <c r="H23" i="9" s="1"/>
  <c r="G22" i="1"/>
  <c r="G23" i="9" s="1"/>
  <c r="F22" i="1"/>
  <c r="F23" i="9" s="1"/>
  <c r="G33" i="12" a="1"/>
  <c r="G33" i="12" s="1"/>
  <c r="G33" i="18" a="1"/>
  <c r="G33" i="18" s="1"/>
  <c r="S33" i="18" s="1"/>
  <c r="Y191" i="1"/>
  <c r="AB191" i="1"/>
  <c r="Z191" i="1"/>
  <c r="AA191" i="1"/>
  <c r="AE118" i="1"/>
  <c r="AF118" i="1"/>
  <c r="AG118" i="1"/>
  <c r="AD118" i="1"/>
  <c r="M98" i="1"/>
  <c r="M97" i="9" s="1"/>
  <c r="L98" i="1"/>
  <c r="L97" i="9" s="1"/>
  <c r="K98" i="1"/>
  <c r="K97" i="9" s="1"/>
  <c r="J98" i="1"/>
  <c r="J97" i="9" s="1"/>
  <c r="M144" i="1"/>
  <c r="J144" i="1"/>
  <c r="L144" i="1"/>
  <c r="K144" i="1"/>
  <c r="G26" i="16" a="1"/>
  <c r="G26" i="16" s="1"/>
  <c r="G25" i="6" a="1"/>
  <c r="G25" i="6" s="1"/>
  <c r="N25" i="6" s="1"/>
  <c r="J196" i="1"/>
  <c r="L196" i="1"/>
  <c r="K196" i="1"/>
  <c r="M196" i="1"/>
  <c r="AE176" i="1"/>
  <c r="AE173" i="9" s="1"/>
  <c r="AG176" i="1"/>
  <c r="AG173" i="9" s="1"/>
  <c r="AF176" i="1"/>
  <c r="AF173" i="9" s="1"/>
  <c r="AD176" i="1"/>
  <c r="AD173" i="9" s="1"/>
  <c r="F87" i="1"/>
  <c r="E87" i="1"/>
  <c r="G87" i="1"/>
  <c r="H87" i="1"/>
  <c r="U54" i="1"/>
  <c r="U55" i="9" s="1"/>
  <c r="T54" i="1"/>
  <c r="T55" i="9" s="1"/>
  <c r="W54" i="1"/>
  <c r="W55" i="9" s="1"/>
  <c r="V54" i="1"/>
  <c r="V55" i="9" s="1"/>
  <c r="W9" i="7"/>
  <c r="Z9" i="1"/>
  <c r="AA9" i="1"/>
  <c r="Y9" i="1"/>
  <c r="F40" i="17" a="1"/>
  <c r="F40" i="17" s="1"/>
  <c r="AB9" i="1"/>
  <c r="K142" i="1"/>
  <c r="L142" i="1"/>
  <c r="J142" i="1"/>
  <c r="M142" i="1"/>
  <c r="AF272" i="1"/>
  <c r="AF266" i="9" s="1"/>
  <c r="AE272" i="1"/>
  <c r="AE266" i="9" s="1"/>
  <c r="AD272" i="1"/>
  <c r="AD266" i="9" s="1"/>
  <c r="AG272" i="1"/>
  <c r="AG266" i="9" s="1"/>
  <c r="AC17" i="8"/>
  <c r="AF145" i="1"/>
  <c r="AG145" i="1"/>
  <c r="AD145" i="1"/>
  <c r="AE145" i="1"/>
  <c r="AL291" i="1"/>
  <c r="AJ281" i="1"/>
  <c r="J227" i="1"/>
  <c r="J221" i="9" s="1"/>
  <c r="L227" i="1"/>
  <c r="L221" i="9" s="1"/>
  <c r="K227" i="1"/>
  <c r="K221" i="9" s="1"/>
  <c r="M227" i="1"/>
  <c r="M221" i="9" s="1"/>
  <c r="AL127" i="1"/>
  <c r="Q82" i="1"/>
  <c r="O82" i="1"/>
  <c r="R82" i="1"/>
  <c r="P82" i="1"/>
  <c r="L2" i="1"/>
  <c r="H2" i="7"/>
  <c r="K2" i="1"/>
  <c r="I5" i="8"/>
  <c r="M2" i="1"/>
  <c r="J2" i="1"/>
  <c r="AM336" i="1"/>
  <c r="AN336" i="1" s="1"/>
  <c r="K307" i="1"/>
  <c r="M307" i="1"/>
  <c r="L307" i="1"/>
  <c r="J307" i="1"/>
  <c r="AL240" i="1"/>
  <c r="AI183" i="1"/>
  <c r="AK160" i="1"/>
  <c r="AK128" i="1"/>
  <c r="H311" i="1"/>
  <c r="H304" i="9" s="1"/>
  <c r="F311" i="1"/>
  <c r="F304" i="9" s="1"/>
  <c r="G311" i="1"/>
  <c r="G304" i="9" s="1"/>
  <c r="E311" i="1"/>
  <c r="E304" i="9" s="1"/>
  <c r="Q263" i="1"/>
  <c r="Q257" i="9" s="1"/>
  <c r="E27" i="17" a="1"/>
  <c r="E27" i="17" s="1"/>
  <c r="R263" i="1"/>
  <c r="R257" i="9" s="1"/>
  <c r="P263" i="1"/>
  <c r="P257" i="9" s="1"/>
  <c r="O263" i="1"/>
  <c r="O257" i="9" s="1"/>
  <c r="Z224" i="1"/>
  <c r="Z218" i="9" s="1"/>
  <c r="F23" i="6" a="1"/>
  <c r="F23" i="6" s="1"/>
  <c r="M23" i="6" s="1"/>
  <c r="F24" i="16" a="1"/>
  <c r="F24" i="16" s="1"/>
  <c r="AA224" i="1"/>
  <c r="AA218" i="9" s="1"/>
  <c r="Y224" i="1"/>
  <c r="Y218" i="9" s="1"/>
  <c r="AB224" i="1"/>
  <c r="AB218" i="9" s="1"/>
  <c r="O170" i="1"/>
  <c r="O167" i="9" s="1"/>
  <c r="R170" i="1"/>
  <c r="R167" i="9" s="1"/>
  <c r="P170" i="1"/>
  <c r="P167" i="9" s="1"/>
  <c r="Q170" i="1"/>
  <c r="Q167" i="9" s="1"/>
  <c r="AD124" i="1"/>
  <c r="AD122" i="9" s="1"/>
  <c r="AG124" i="1"/>
  <c r="AG122" i="9" s="1"/>
  <c r="AE124" i="1"/>
  <c r="AE122" i="9" s="1"/>
  <c r="AF124" i="1"/>
  <c r="AF122" i="9" s="1"/>
  <c r="AF90" i="1"/>
  <c r="AG90" i="1"/>
  <c r="AD90" i="1"/>
  <c r="AC13" i="8"/>
  <c r="AE90" i="1"/>
  <c r="AB66" i="1"/>
  <c r="AB67" i="9" s="1"/>
  <c r="K45" i="17" a="1"/>
  <c r="K45" i="17" s="1"/>
  <c r="AA66" i="1"/>
  <c r="AA67" i="9" s="1"/>
  <c r="Y66" i="1"/>
  <c r="Y67" i="9" s="1"/>
  <c r="Z66" i="1"/>
  <c r="Z67" i="9" s="1"/>
  <c r="K44" i="17" a="1"/>
  <c r="K44" i="17" s="1"/>
  <c r="AA55" i="1"/>
  <c r="AA56" i="9" s="1"/>
  <c r="Y55" i="1"/>
  <c r="Y56" i="9" s="1"/>
  <c r="Z55" i="1"/>
  <c r="Z56" i="9" s="1"/>
  <c r="AB55" i="1"/>
  <c r="AB56" i="9" s="1"/>
  <c r="AH19" i="8"/>
  <c r="F324" i="1"/>
  <c r="F317" i="9" s="1"/>
  <c r="H324" i="1"/>
  <c r="H317" i="9" s="1"/>
  <c r="G324" i="1"/>
  <c r="G317" i="9" s="1"/>
  <c r="E324" i="1"/>
  <c r="E317" i="9" s="1"/>
  <c r="X25" i="8"/>
  <c r="Y233" i="1"/>
  <c r="Z233" i="1"/>
  <c r="AB233" i="1"/>
  <c r="AA233" i="1"/>
  <c r="G3" i="1"/>
  <c r="H3" i="1"/>
  <c r="C3" i="7"/>
  <c r="C24" i="7" s="1"/>
  <c r="C33" i="7" s="1"/>
  <c r="E3" i="1"/>
  <c r="F3" i="1"/>
  <c r="E7" i="16" a="1"/>
  <c r="E7" i="16" s="1"/>
  <c r="O26" i="1"/>
  <c r="O27" i="9" s="1"/>
  <c r="P26" i="1"/>
  <c r="P27" i="9" s="1"/>
  <c r="R26" i="1"/>
  <c r="R27" i="9" s="1"/>
  <c r="E7" i="6" a="1"/>
  <c r="E7" i="6" s="1"/>
  <c r="L7" i="6" s="1"/>
  <c r="Q26" i="1"/>
  <c r="Q27" i="9" s="1"/>
  <c r="L337" i="1"/>
  <c r="M337" i="1"/>
  <c r="J337" i="1"/>
  <c r="K337" i="1"/>
  <c r="T301" i="1"/>
  <c r="W301" i="1"/>
  <c r="V301" i="1"/>
  <c r="U301" i="1"/>
  <c r="AA237" i="1"/>
  <c r="AA231" i="9" s="1"/>
  <c r="F25" i="18" a="1"/>
  <c r="F25" i="18" s="1"/>
  <c r="R25" i="18" s="1"/>
  <c r="AB237" i="1"/>
  <c r="AB231" i="9" s="1"/>
  <c r="Z237" i="1"/>
  <c r="Z231" i="9" s="1"/>
  <c r="F25" i="12" a="1"/>
  <c r="F25" i="12" s="1"/>
  <c r="Y237" i="1"/>
  <c r="Y231" i="9" s="1"/>
  <c r="M213" i="1"/>
  <c r="J213" i="1"/>
  <c r="L213" i="1"/>
  <c r="K213" i="1"/>
  <c r="V196" i="1"/>
  <c r="U196" i="1"/>
  <c r="W196" i="1"/>
  <c r="T196" i="1"/>
  <c r="M140" i="1"/>
  <c r="K140" i="1"/>
  <c r="J140" i="1"/>
  <c r="L140" i="1"/>
  <c r="Q54" i="1"/>
  <c r="Q55" i="9" s="1"/>
  <c r="P54" i="1"/>
  <c r="P55" i="9" s="1"/>
  <c r="O54" i="1"/>
  <c r="O55" i="9" s="1"/>
  <c r="R54" i="1"/>
  <c r="R55" i="9" s="1"/>
  <c r="E9" i="17" a="1"/>
  <c r="E9" i="17" s="1"/>
  <c r="D5" i="12" a="1"/>
  <c r="D5" i="12" s="1"/>
  <c r="F6" i="1"/>
  <c r="G6" i="1"/>
  <c r="E6" i="1"/>
  <c r="H6" i="1"/>
  <c r="C6" i="7"/>
  <c r="C20" i="7" s="1"/>
  <c r="C29" i="7" s="1"/>
  <c r="D5" i="18" a="1"/>
  <c r="D5" i="18" s="1"/>
  <c r="P5" i="18" s="1"/>
  <c r="AE13" i="1"/>
  <c r="AG13" i="1"/>
  <c r="AD13" i="1"/>
  <c r="AF13" i="1"/>
  <c r="AC6" i="8"/>
  <c r="D14" i="5" a="1"/>
  <c r="D14" i="5" s="1"/>
  <c r="G107" i="1"/>
  <c r="G106" i="9" s="1"/>
  <c r="E107" i="1"/>
  <c r="E106" i="9" s="1"/>
  <c r="F107" i="1"/>
  <c r="F106" i="9" s="1"/>
  <c r="H107" i="1"/>
  <c r="H106" i="9" s="1"/>
  <c r="AF313" i="1"/>
  <c r="AF306" i="9" s="1"/>
  <c r="AE313" i="1"/>
  <c r="AE306" i="9" s="1"/>
  <c r="AG313" i="1"/>
  <c r="AG306" i="9" s="1"/>
  <c r="AD313" i="1"/>
  <c r="AD306" i="9" s="1"/>
  <c r="AK31" i="1"/>
  <c r="AK280" i="1"/>
  <c r="P282" i="1"/>
  <c r="P276" i="9" s="1"/>
  <c r="Y260" i="1"/>
  <c r="Y254" i="9" s="1"/>
  <c r="AB260" i="1"/>
  <c r="AB254" i="9" s="1"/>
  <c r="AA260" i="1"/>
  <c r="AA254" i="9" s="1"/>
  <c r="F62" i="5" a="1"/>
  <c r="F62" i="5" s="1"/>
  <c r="Z260" i="1"/>
  <c r="Z254" i="9" s="1"/>
  <c r="U136" i="1"/>
  <c r="W136" i="1"/>
  <c r="T136" i="1"/>
  <c r="V136" i="1"/>
  <c r="AK254" i="1"/>
  <c r="AK106" i="1"/>
  <c r="Z302" i="1"/>
  <c r="Y302" i="1"/>
  <c r="AB302" i="1"/>
  <c r="AA302" i="1"/>
  <c r="F29" i="16" a="1"/>
  <c r="F29" i="16" s="1"/>
  <c r="AB279" i="1"/>
  <c r="AB273" i="9" s="1"/>
  <c r="Y279" i="1"/>
  <c r="Y273" i="9" s="1"/>
  <c r="F28" i="6" a="1"/>
  <c r="F28" i="6" s="1"/>
  <c r="M28" i="6" s="1"/>
  <c r="AA279" i="1"/>
  <c r="AA273" i="9" s="1"/>
  <c r="Z279" i="1"/>
  <c r="Z273" i="9" s="1"/>
  <c r="D25" i="5" a="1"/>
  <c r="D25" i="5" s="1"/>
  <c r="H239" i="1"/>
  <c r="H233" i="9" s="1"/>
  <c r="E239" i="1"/>
  <c r="E233" i="9" s="1"/>
  <c r="G239" i="1"/>
  <c r="G233" i="9" s="1"/>
  <c r="F239" i="1"/>
  <c r="F233" i="9" s="1"/>
  <c r="E185" i="1"/>
  <c r="H185" i="1"/>
  <c r="G185" i="1"/>
  <c r="F185" i="1"/>
  <c r="E18" i="17" a="1"/>
  <c r="E18" i="17" s="1"/>
  <c r="P164" i="1"/>
  <c r="P161" i="9" s="1"/>
  <c r="R164" i="1"/>
  <c r="R161" i="9" s="1"/>
  <c r="Q164" i="1"/>
  <c r="Q161" i="9" s="1"/>
  <c r="O164" i="1"/>
  <c r="O161" i="9" s="1"/>
  <c r="AG120" i="1"/>
  <c r="AD120" i="1"/>
  <c r="AE120" i="1"/>
  <c r="AF120" i="1"/>
  <c r="P108" i="1"/>
  <c r="P107" i="9" s="1"/>
  <c r="O108" i="1"/>
  <c r="O107" i="9" s="1"/>
  <c r="R108" i="1"/>
  <c r="R107" i="9" s="1"/>
  <c r="Q108" i="1"/>
  <c r="Q107" i="9" s="1"/>
  <c r="E49" i="17" a="1"/>
  <c r="E49" i="17" s="1"/>
  <c r="F55" i="1"/>
  <c r="F56" i="9" s="1"/>
  <c r="E55" i="1"/>
  <c r="E56" i="9" s="1"/>
  <c r="H55" i="1"/>
  <c r="H56" i="9" s="1"/>
  <c r="G55" i="1"/>
  <c r="G56" i="9" s="1"/>
  <c r="I44" i="17" a="1"/>
  <c r="I44" i="17" s="1"/>
  <c r="T68" i="1"/>
  <c r="U68" i="1"/>
  <c r="W68" i="1"/>
  <c r="V68" i="1"/>
  <c r="J5" i="1"/>
  <c r="L5" i="1"/>
  <c r="M5" i="1"/>
  <c r="K5" i="1"/>
  <c r="H5" i="7"/>
  <c r="U324" i="1"/>
  <c r="U317" i="9" s="1"/>
  <c r="W324" i="1"/>
  <c r="W317" i="9" s="1"/>
  <c r="V324" i="1"/>
  <c r="V317" i="9" s="1"/>
  <c r="T324" i="1"/>
  <c r="T317" i="9" s="1"/>
  <c r="AF262" i="1"/>
  <c r="AF256" i="9" s="1"/>
  <c r="AE262" i="1"/>
  <c r="AE256" i="9" s="1"/>
  <c r="AD262" i="1"/>
  <c r="AD256" i="9" s="1"/>
  <c r="AG262" i="1"/>
  <c r="AG256" i="9" s="1"/>
  <c r="M180" i="1"/>
  <c r="L180" i="1"/>
  <c r="K180" i="1"/>
  <c r="J180" i="1"/>
  <c r="E98" i="1"/>
  <c r="E97" i="9" s="1"/>
  <c r="D13" i="17" a="1"/>
  <c r="D13" i="17" s="1"/>
  <c r="H98" i="1"/>
  <c r="H97" i="9" s="1"/>
  <c r="G98" i="1"/>
  <c r="G97" i="9" s="1"/>
  <c r="F98" i="1"/>
  <c r="F97" i="9" s="1"/>
  <c r="O299" i="1"/>
  <c r="Q299" i="1"/>
  <c r="P299" i="1"/>
  <c r="R299" i="1"/>
  <c r="AF219" i="1"/>
  <c r="AD219" i="1"/>
  <c r="AG219" i="1"/>
  <c r="AE219" i="1"/>
  <c r="D53" i="17" a="1"/>
  <c r="D53" i="17" s="1"/>
  <c r="F163" i="1"/>
  <c r="F160" i="9" s="1"/>
  <c r="H163" i="1"/>
  <c r="H160" i="9" s="1"/>
  <c r="G163" i="1"/>
  <c r="G160" i="9" s="1"/>
  <c r="E163" i="1"/>
  <c r="E160" i="9" s="1"/>
  <c r="G52" i="17" a="1"/>
  <c r="G52" i="17" s="1"/>
  <c r="V94" i="1"/>
  <c r="V93" i="9" s="1"/>
  <c r="U94" i="1"/>
  <c r="U93" i="9" s="1"/>
  <c r="T94" i="1"/>
  <c r="T93" i="9" s="1"/>
  <c r="W94" i="1"/>
  <c r="W93" i="9" s="1"/>
  <c r="U64" i="1"/>
  <c r="U65" i="9" s="1"/>
  <c r="V64" i="1"/>
  <c r="V65" i="9" s="1"/>
  <c r="W64" i="1"/>
  <c r="W65" i="9" s="1"/>
  <c r="T64" i="1"/>
  <c r="T65" i="9" s="1"/>
  <c r="J322" i="1"/>
  <c r="J315" i="9" s="1"/>
  <c r="T153" i="1"/>
  <c r="T150" i="9" s="1"/>
  <c r="U153" i="1"/>
  <c r="U150" i="9" s="1"/>
  <c r="V153" i="1"/>
  <c r="V150" i="9" s="1"/>
  <c r="W153" i="1"/>
  <c r="W150" i="9" s="1"/>
  <c r="D24" i="6" a="1"/>
  <c r="D24" i="6" s="1"/>
  <c r="K24" i="6" s="1"/>
  <c r="G235" i="1"/>
  <c r="G229" i="9" s="1"/>
  <c r="D25" i="16" a="1"/>
  <c r="D25" i="16" s="1"/>
  <c r="F235" i="1"/>
  <c r="F229" i="9" s="1"/>
  <c r="E235" i="1"/>
  <c r="E229" i="9" s="1"/>
  <c r="H235" i="1"/>
  <c r="H229" i="9" s="1"/>
  <c r="AG46" i="1"/>
  <c r="AF46" i="1"/>
  <c r="AE46" i="1"/>
  <c r="AC9" i="8"/>
  <c r="AD46" i="1"/>
  <c r="C8" i="7"/>
  <c r="F205" i="1"/>
  <c r="F200" i="9" s="1"/>
  <c r="D57" i="5" a="1"/>
  <c r="D57" i="5" s="1"/>
  <c r="H205" i="1"/>
  <c r="H200" i="9" s="1"/>
  <c r="G205" i="1"/>
  <c r="G200" i="9" s="1"/>
  <c r="E205" i="1"/>
  <c r="E200" i="9" s="1"/>
  <c r="AJ126" i="1"/>
  <c r="AM91" i="1"/>
  <c r="AN91" i="1" s="1"/>
  <c r="AM60" i="1"/>
  <c r="AN60" i="1" s="1"/>
  <c r="AJ218" i="1"/>
  <c r="AK248" i="1"/>
  <c r="K323" i="1"/>
  <c r="K316" i="9" s="1"/>
  <c r="M323" i="1"/>
  <c r="M316" i="9" s="1"/>
  <c r="L323" i="1"/>
  <c r="L316" i="9" s="1"/>
  <c r="J323" i="1"/>
  <c r="J316" i="9" s="1"/>
  <c r="V255" i="1"/>
  <c r="S27" i="8"/>
  <c r="U255" i="1"/>
  <c r="T255" i="1"/>
  <c r="W255" i="1"/>
  <c r="T234" i="1"/>
  <c r="T228" i="9" s="1"/>
  <c r="U234" i="1"/>
  <c r="U228" i="9" s="1"/>
  <c r="V234" i="1"/>
  <c r="V228" i="9" s="1"/>
  <c r="W234" i="1"/>
  <c r="W228" i="9" s="1"/>
  <c r="O202" i="1"/>
  <c r="O197" i="9" s="1"/>
  <c r="P202" i="1"/>
  <c r="P197" i="9" s="1"/>
  <c r="E22" i="16" a="1"/>
  <c r="E22" i="16" s="1"/>
  <c r="E21" i="6" a="1"/>
  <c r="E21" i="6" s="1"/>
  <c r="L21" i="6" s="1"/>
  <c r="R202" i="1"/>
  <c r="R197" i="9" s="1"/>
  <c r="Q202" i="1"/>
  <c r="Q197" i="9" s="1"/>
  <c r="AD181" i="1"/>
  <c r="AG181" i="1"/>
  <c r="AF181" i="1"/>
  <c r="AE181" i="1"/>
  <c r="AA158" i="1"/>
  <c r="AA155" i="9" s="1"/>
  <c r="Y158" i="1"/>
  <c r="Y155" i="9" s="1"/>
  <c r="F18" i="16" a="1"/>
  <c r="F18" i="16" s="1"/>
  <c r="AB158" i="1"/>
  <c r="AB155" i="9" s="1"/>
  <c r="Z158" i="1"/>
  <c r="Z155" i="9" s="1"/>
  <c r="F18" i="6" a="1"/>
  <c r="F18" i="6" s="1"/>
  <c r="M18" i="6" s="1"/>
  <c r="G14" i="17" a="1"/>
  <c r="G14" i="17" s="1"/>
  <c r="AF43" i="1"/>
  <c r="AF44" i="9" s="1"/>
  <c r="AD43" i="1"/>
  <c r="AD44" i="9" s="1"/>
  <c r="AE43" i="1"/>
  <c r="AE44" i="9" s="1"/>
  <c r="AG43" i="1"/>
  <c r="AG44" i="9" s="1"/>
  <c r="J41" i="17" a="1"/>
  <c r="J41" i="17" s="1"/>
  <c r="O22" i="1"/>
  <c r="O23" i="9" s="1"/>
  <c r="Q22" i="1"/>
  <c r="Q23" i="9" s="1"/>
  <c r="R22" i="1"/>
  <c r="R23" i="9" s="1"/>
  <c r="P22" i="1"/>
  <c r="P23" i="9" s="1"/>
  <c r="AE102" i="1"/>
  <c r="AE101" i="9" s="1"/>
  <c r="AF102" i="1"/>
  <c r="AF101" i="9" s="1"/>
  <c r="AG102" i="1"/>
  <c r="AG101" i="9" s="1"/>
  <c r="AD102" i="1"/>
  <c r="AD101" i="9" s="1"/>
  <c r="W325" i="1"/>
  <c r="W318" i="9" s="1"/>
  <c r="U325" i="1"/>
  <c r="U318" i="9" s="1"/>
  <c r="V325" i="1"/>
  <c r="V318" i="9" s="1"/>
  <c r="T325" i="1"/>
  <c r="T318" i="9" s="1"/>
  <c r="AF236" i="1"/>
  <c r="AF230" i="9" s="1"/>
  <c r="AE236" i="1"/>
  <c r="AE230" i="9" s="1"/>
  <c r="AD236" i="1"/>
  <c r="AD230" i="9" s="1"/>
  <c r="AG236" i="1"/>
  <c r="AG230" i="9" s="1"/>
  <c r="AD37" i="1"/>
  <c r="AD38" i="9" s="1"/>
  <c r="AG37" i="1"/>
  <c r="AG38" i="9" s="1"/>
  <c r="AF37" i="1"/>
  <c r="AF38" i="9" s="1"/>
  <c r="AE37" i="1"/>
  <c r="AE38" i="9" s="1"/>
  <c r="H304" i="1"/>
  <c r="E304" i="1"/>
  <c r="G304" i="1"/>
  <c r="F304" i="1"/>
  <c r="AG229" i="1"/>
  <c r="AG223" i="9" s="1"/>
  <c r="AD229" i="1"/>
  <c r="AD223" i="9" s="1"/>
  <c r="AE229" i="1"/>
  <c r="AE223" i="9" s="1"/>
  <c r="AF229" i="1"/>
  <c r="AF223" i="9" s="1"/>
  <c r="V197" i="1"/>
  <c r="W197" i="1"/>
  <c r="U197" i="1"/>
  <c r="T197" i="1"/>
  <c r="G178" i="1"/>
  <c r="F178" i="1"/>
  <c r="H178" i="1"/>
  <c r="E178" i="1"/>
  <c r="AA83" i="1"/>
  <c r="AB83" i="1"/>
  <c r="Z83" i="1"/>
  <c r="Y83" i="1"/>
  <c r="D13" i="5" a="1"/>
  <c r="D13" i="5" s="1"/>
  <c r="F96" i="1"/>
  <c r="F95" i="9" s="1"/>
  <c r="H96" i="1"/>
  <c r="H95" i="9" s="1"/>
  <c r="G96" i="1"/>
  <c r="G95" i="9" s="1"/>
  <c r="E96" i="1"/>
  <c r="E95" i="9" s="1"/>
  <c r="AB48" i="1"/>
  <c r="AB49" i="9" s="1"/>
  <c r="F9" i="6" a="1"/>
  <c r="F9" i="6" s="1"/>
  <c r="M9" i="6" s="1"/>
  <c r="Y48" i="1"/>
  <c r="Y49" i="9" s="1"/>
  <c r="Z48" i="1"/>
  <c r="Z49" i="9" s="1"/>
  <c r="AA48" i="1"/>
  <c r="AA49" i="9" s="1"/>
  <c r="F9" i="16" a="1"/>
  <c r="F9" i="16" s="1"/>
  <c r="AG253" i="1"/>
  <c r="AG247" i="9" s="1"/>
  <c r="AF253" i="1"/>
  <c r="AF247" i="9" s="1"/>
  <c r="AE253" i="1"/>
  <c r="AE247" i="9" s="1"/>
  <c r="AD253" i="1"/>
  <c r="AD247" i="9" s="1"/>
  <c r="G24" i="17" a="1"/>
  <c r="G24" i="17" s="1"/>
  <c r="G48" i="5" a="1"/>
  <c r="G48" i="5" s="1"/>
  <c r="Q312" i="1"/>
  <c r="Q305" i="9" s="1"/>
  <c r="Z282" i="1"/>
  <c r="Z276" i="9" s="1"/>
  <c r="AJ261" i="1"/>
  <c r="V260" i="1"/>
  <c r="V254" i="9" s="1"/>
  <c r="U271" i="1"/>
  <c r="U265" i="9" s="1"/>
  <c r="P330" i="1"/>
  <c r="P323" i="9" s="1"/>
  <c r="J68" i="17" a="1"/>
  <c r="J68" i="17" s="1"/>
  <c r="O330" i="1"/>
  <c r="O323" i="9" s="1"/>
  <c r="Q330" i="1"/>
  <c r="Q323" i="9" s="1"/>
  <c r="R330" i="1"/>
  <c r="R323" i="9" s="1"/>
  <c r="K286" i="1"/>
  <c r="K280" i="9" s="1"/>
  <c r="M286" i="1"/>
  <c r="M280" i="9" s="1"/>
  <c r="L286" i="1"/>
  <c r="L280" i="9" s="1"/>
  <c r="J286" i="1"/>
  <c r="J280" i="9" s="1"/>
  <c r="K268" i="1"/>
  <c r="K262" i="9" s="1"/>
  <c r="J268" i="1"/>
  <c r="J262" i="9" s="1"/>
  <c r="L268" i="1"/>
  <c r="L262" i="9" s="1"/>
  <c r="M268" i="1"/>
  <c r="M262" i="9" s="1"/>
  <c r="G250" i="1"/>
  <c r="G244" i="9" s="1"/>
  <c r="D26" i="5" a="1"/>
  <c r="D26" i="5" s="1"/>
  <c r="E250" i="1"/>
  <c r="E244" i="9" s="1"/>
  <c r="F250" i="1"/>
  <c r="F244" i="9" s="1"/>
  <c r="H250" i="1"/>
  <c r="H244" i="9" s="1"/>
  <c r="AF198" i="1"/>
  <c r="AE198" i="1"/>
  <c r="AD198" i="1"/>
  <c r="AG198" i="1"/>
  <c r="AG162" i="1"/>
  <c r="AG159" i="9" s="1"/>
  <c r="AF162" i="1"/>
  <c r="AF159" i="9" s="1"/>
  <c r="AE162" i="1"/>
  <c r="AE159" i="9" s="1"/>
  <c r="AD162" i="1"/>
  <c r="AD159" i="9" s="1"/>
  <c r="Z86" i="1"/>
  <c r="AA86" i="1"/>
  <c r="Y86" i="1"/>
  <c r="AB86" i="1"/>
  <c r="AF63" i="1"/>
  <c r="AF64" i="9" s="1"/>
  <c r="AE63" i="1"/>
  <c r="AE64" i="9" s="1"/>
  <c r="AG63" i="1"/>
  <c r="AG64" i="9" s="1"/>
  <c r="AD63" i="1"/>
  <c r="AD64" i="9" s="1"/>
  <c r="J21" i="1"/>
  <c r="J22" i="9" s="1"/>
  <c r="L21" i="1"/>
  <c r="L22" i="9" s="1"/>
  <c r="K21" i="1"/>
  <c r="K22" i="9" s="1"/>
  <c r="M21" i="1"/>
  <c r="M22" i="9" s="1"/>
  <c r="V341" i="1"/>
  <c r="W341" i="1"/>
  <c r="T341" i="1"/>
  <c r="U341" i="1"/>
  <c r="P319" i="1"/>
  <c r="P312" i="9" s="1"/>
  <c r="Q319" i="1"/>
  <c r="Q312" i="9" s="1"/>
  <c r="O319" i="1"/>
  <c r="O312" i="9" s="1"/>
  <c r="J67" i="17" a="1"/>
  <c r="J67" i="17" s="1"/>
  <c r="R319" i="1"/>
  <c r="R312" i="9" s="1"/>
  <c r="D26" i="6" a="1"/>
  <c r="D26" i="6" s="1"/>
  <c r="K26" i="6" s="1"/>
  <c r="E257" i="1"/>
  <c r="E251" i="9" s="1"/>
  <c r="G257" i="1"/>
  <c r="G251" i="9" s="1"/>
  <c r="H257" i="1"/>
  <c r="H251" i="9" s="1"/>
  <c r="F257" i="1"/>
  <c r="F251" i="9" s="1"/>
  <c r="D27" i="16" a="1"/>
  <c r="D27" i="16" s="1"/>
  <c r="W98" i="1"/>
  <c r="W97" i="9" s="1"/>
  <c r="U98" i="1"/>
  <c r="U97" i="9" s="1"/>
  <c r="T98" i="1"/>
  <c r="T97" i="9" s="1"/>
  <c r="V98" i="1"/>
  <c r="V97" i="9" s="1"/>
  <c r="AE308" i="1"/>
  <c r="AF308" i="1"/>
  <c r="AG308" i="1"/>
  <c r="AD308" i="1"/>
  <c r="G237" i="1"/>
  <c r="G231" i="9" s="1"/>
  <c r="H237" i="1"/>
  <c r="H231" i="9" s="1"/>
  <c r="F237" i="1"/>
  <c r="F231" i="9" s="1"/>
  <c r="D25" i="18" a="1"/>
  <c r="D25" i="18" s="1"/>
  <c r="P25" i="18" s="1"/>
  <c r="D25" i="12" a="1"/>
  <c r="D25" i="12" s="1"/>
  <c r="E237" i="1"/>
  <c r="E231" i="9" s="1"/>
  <c r="W219" i="1"/>
  <c r="U219" i="1"/>
  <c r="V219" i="1"/>
  <c r="T219" i="1"/>
  <c r="E54" i="17" a="1"/>
  <c r="E54" i="17" s="1"/>
  <c r="O174" i="1"/>
  <c r="O171" i="9" s="1"/>
  <c r="Q174" i="1"/>
  <c r="Q171" i="9" s="1"/>
  <c r="R174" i="1"/>
  <c r="R171" i="9" s="1"/>
  <c r="P174" i="1"/>
  <c r="P171" i="9" s="1"/>
  <c r="AF79" i="1"/>
  <c r="AG79" i="1"/>
  <c r="AD79" i="1"/>
  <c r="AE79" i="1"/>
  <c r="M54" i="1"/>
  <c r="M55" i="9" s="1"/>
  <c r="L54" i="1"/>
  <c r="L55" i="9" s="1"/>
  <c r="J54" i="1"/>
  <c r="J55" i="9" s="1"/>
  <c r="K54" i="1"/>
  <c r="K55" i="9" s="1"/>
  <c r="AF17" i="1"/>
  <c r="AF18" i="9" s="1"/>
  <c r="AE17" i="1"/>
  <c r="AE18" i="9" s="1"/>
  <c r="AD17" i="1"/>
  <c r="AD18" i="9" s="1"/>
  <c r="AG17" i="1"/>
  <c r="AG18" i="9" s="1"/>
  <c r="H245" i="1"/>
  <c r="H239" i="9" s="1"/>
  <c r="E245" i="1"/>
  <c r="E239" i="9" s="1"/>
  <c r="F245" i="1"/>
  <c r="F239" i="9" s="1"/>
  <c r="G245" i="1"/>
  <c r="G239" i="9" s="1"/>
  <c r="Q153" i="1"/>
  <c r="Q150" i="9" s="1"/>
  <c r="P153" i="1"/>
  <c r="P150" i="9" s="1"/>
  <c r="R153" i="1"/>
  <c r="R150" i="9" s="1"/>
  <c r="E17" i="17" a="1"/>
  <c r="E17" i="17" s="1"/>
  <c r="O153" i="1"/>
  <c r="O150" i="9" s="1"/>
  <c r="D24" i="17" a="1"/>
  <c r="D24" i="17" s="1"/>
  <c r="G230" i="1"/>
  <c r="G224" i="9" s="1"/>
  <c r="F230" i="1"/>
  <c r="F224" i="9" s="1"/>
  <c r="H230" i="1"/>
  <c r="H224" i="9" s="1"/>
  <c r="E230" i="1"/>
  <c r="E224" i="9" s="1"/>
  <c r="D565" i="12"/>
  <c r="D563" i="12"/>
  <c r="D564" i="12"/>
  <c r="I29" i="5" s="1"/>
  <c r="D560" i="12"/>
  <c r="I64" i="5" s="1"/>
  <c r="D559" i="12"/>
  <c r="D561" i="12"/>
  <c r="I29" i="21" s="1"/>
  <c r="P29" i="21" s="1"/>
  <c r="D562" i="12"/>
  <c r="F54" i="5" a="1"/>
  <c r="F54" i="5" s="1"/>
  <c r="Y172" i="1"/>
  <c r="Y169" i="9" s="1"/>
  <c r="AA172" i="1"/>
  <c r="AA169" i="9" s="1"/>
  <c r="Z172" i="1"/>
  <c r="Z169" i="9" s="1"/>
  <c r="AB172" i="1"/>
  <c r="AB169" i="9" s="1"/>
  <c r="U231" i="1"/>
  <c r="U225" i="9" s="1"/>
  <c r="T231" i="1"/>
  <c r="T225" i="9" s="1"/>
  <c r="W231" i="1"/>
  <c r="W225" i="9" s="1"/>
  <c r="V231" i="1"/>
  <c r="V225" i="9" s="1"/>
  <c r="J282" i="1"/>
  <c r="J276" i="9" s="1"/>
  <c r="M282" i="1"/>
  <c r="M276" i="9" s="1"/>
  <c r="L282" i="1"/>
  <c r="L276" i="9" s="1"/>
  <c r="K282" i="1"/>
  <c r="K276" i="9" s="1"/>
  <c r="F28" i="18" a="1"/>
  <c r="F28" i="18" s="1"/>
  <c r="R28" i="18" s="1"/>
  <c r="F28" i="12" a="1"/>
  <c r="F28" i="12" s="1"/>
  <c r="AB270" i="1"/>
  <c r="AB264" i="9" s="1"/>
  <c r="Z270" i="1"/>
  <c r="Z264" i="9" s="1"/>
  <c r="Y270" i="1"/>
  <c r="Y264" i="9" s="1"/>
  <c r="AA270" i="1"/>
  <c r="AA264" i="9" s="1"/>
  <c r="E530" i="12"/>
  <c r="E526" i="12"/>
  <c r="J24" i="21" s="1"/>
  <c r="Q24" i="21" s="1"/>
  <c r="E524" i="12"/>
  <c r="E527" i="12"/>
  <c r="E528" i="12"/>
  <c r="E525" i="12"/>
  <c r="J59" i="5" s="1"/>
  <c r="E529" i="12"/>
  <c r="J24" i="5" s="1"/>
  <c r="R333" i="1"/>
  <c r="O333" i="1"/>
  <c r="P333" i="1"/>
  <c r="Q333" i="1"/>
  <c r="E279" i="1"/>
  <c r="E273" i="9" s="1"/>
  <c r="D28" i="6" a="1"/>
  <c r="D28" i="6" s="1"/>
  <c r="K28" i="6" s="1"/>
  <c r="G279" i="1"/>
  <c r="G273" i="9" s="1"/>
  <c r="F279" i="1"/>
  <c r="F273" i="9" s="1"/>
  <c r="D29" i="16" a="1"/>
  <c r="D29" i="16" s="1"/>
  <c r="H279" i="1"/>
  <c r="H273" i="9" s="1"/>
  <c r="AG224" i="1"/>
  <c r="AG218" i="9" s="1"/>
  <c r="AE224" i="1"/>
  <c r="AE218" i="9" s="1"/>
  <c r="AD224" i="1"/>
  <c r="AD218" i="9" s="1"/>
  <c r="AF224" i="1"/>
  <c r="AF218" i="9" s="1"/>
  <c r="V195" i="1"/>
  <c r="W195" i="1"/>
  <c r="T195" i="1"/>
  <c r="U195" i="1"/>
  <c r="W119" i="1"/>
  <c r="U119" i="1"/>
  <c r="T119" i="1"/>
  <c r="V119" i="1"/>
  <c r="L109" i="1"/>
  <c r="L108" i="9" s="1"/>
  <c r="K109" i="1"/>
  <c r="K108" i="9" s="1"/>
  <c r="J109" i="1"/>
  <c r="J108" i="9" s="1"/>
  <c r="M109" i="1"/>
  <c r="M108" i="9" s="1"/>
  <c r="K42" i="17" a="1"/>
  <c r="K42" i="17" s="1"/>
  <c r="Y33" i="1"/>
  <c r="Y34" i="9" s="1"/>
  <c r="AB33" i="1"/>
  <c r="AB34" i="9" s="1"/>
  <c r="AA33" i="1"/>
  <c r="AA34" i="9" s="1"/>
  <c r="Z33" i="1"/>
  <c r="Z34" i="9" s="1"/>
  <c r="L41" i="17" a="1"/>
  <c r="L41" i="17" s="1"/>
  <c r="M324" i="1"/>
  <c r="M317" i="9" s="1"/>
  <c r="K324" i="1"/>
  <c r="K317" i="9" s="1"/>
  <c r="L324" i="1"/>
  <c r="L317" i="9" s="1"/>
  <c r="J324" i="1"/>
  <c r="J317" i="9" s="1"/>
  <c r="Z166" i="1"/>
  <c r="Z163" i="9" s="1"/>
  <c r="Y166" i="1"/>
  <c r="Y163" i="9" s="1"/>
  <c r="AB166" i="1"/>
  <c r="AB163" i="9" s="1"/>
  <c r="AA166" i="1"/>
  <c r="AA163" i="9" s="1"/>
  <c r="G13" i="17" a="1"/>
  <c r="G13" i="17" s="1"/>
  <c r="F7" i="16" a="1"/>
  <c r="F7" i="16" s="1"/>
  <c r="Z26" i="1"/>
  <c r="Z27" i="9" s="1"/>
  <c r="AA26" i="1"/>
  <c r="AA27" i="9" s="1"/>
  <c r="Y26" i="1"/>
  <c r="Y27" i="9" s="1"/>
  <c r="AB26" i="1"/>
  <c r="AB27" i="9" s="1"/>
  <c r="F7" i="6" a="1"/>
  <c r="F7" i="6" s="1"/>
  <c r="M7" i="6" s="1"/>
  <c r="L321" i="1"/>
  <c r="I33" i="8"/>
  <c r="K321" i="1"/>
  <c r="M321" i="1"/>
  <c r="J321" i="1"/>
  <c r="J274" i="1"/>
  <c r="J268" i="9" s="1"/>
  <c r="L274" i="1"/>
  <c r="L268" i="9" s="1"/>
  <c r="M274" i="1"/>
  <c r="M268" i="9" s="1"/>
  <c r="K274" i="1"/>
  <c r="K268" i="9" s="1"/>
  <c r="P211" i="1"/>
  <c r="O211" i="1"/>
  <c r="R211" i="1"/>
  <c r="Q211" i="1"/>
  <c r="U163" i="1"/>
  <c r="U160" i="9" s="1"/>
  <c r="W163" i="1"/>
  <c r="W160" i="9" s="1"/>
  <c r="T163" i="1"/>
  <c r="T160" i="9" s="1"/>
  <c r="V163" i="1"/>
  <c r="V160" i="9" s="1"/>
  <c r="Z121" i="1"/>
  <c r="AA121" i="1"/>
  <c r="Y121" i="1"/>
  <c r="AB121" i="1"/>
  <c r="AF75" i="1"/>
  <c r="AE75" i="1"/>
  <c r="AD75" i="1"/>
  <c r="AG75" i="1"/>
  <c r="E6" i="12" a="1"/>
  <c r="E6" i="12" s="1"/>
  <c r="P17" i="1"/>
  <c r="P18" i="9" s="1"/>
  <c r="R17" i="1"/>
  <c r="R18" i="9" s="1"/>
  <c r="Q17" i="1"/>
  <c r="Q18" i="9" s="1"/>
  <c r="E6" i="18" a="1"/>
  <c r="E6" i="18" s="1"/>
  <c r="Q6" i="18" s="1"/>
  <c r="O17" i="1"/>
  <c r="O18" i="9" s="1"/>
  <c r="AE220" i="1"/>
  <c r="AG220" i="1"/>
  <c r="AD220" i="1"/>
  <c r="AF220" i="1"/>
  <c r="AF135" i="1"/>
  <c r="AG135" i="1"/>
  <c r="AD135" i="1"/>
  <c r="AE135" i="1"/>
  <c r="U52" i="1"/>
  <c r="U53" i="9" s="1"/>
  <c r="W52" i="1"/>
  <c r="W53" i="9" s="1"/>
  <c r="T52" i="1"/>
  <c r="T53" i="9" s="1"/>
  <c r="V52" i="1"/>
  <c r="V53" i="9" s="1"/>
  <c r="E27" i="18" a="1"/>
  <c r="E27" i="18" s="1"/>
  <c r="Q27" i="18" s="1"/>
  <c r="E27" i="12" a="1"/>
  <c r="E27" i="12" s="1"/>
  <c r="P259" i="1"/>
  <c r="P253" i="9" s="1"/>
  <c r="Q259" i="1"/>
  <c r="Q253" i="9" s="1"/>
  <c r="O259" i="1"/>
  <c r="O253" i="9" s="1"/>
  <c r="R259" i="1"/>
  <c r="R253" i="9" s="1"/>
  <c r="R231" i="1"/>
  <c r="R225" i="9" s="1"/>
  <c r="P231" i="1"/>
  <c r="P225" i="9" s="1"/>
  <c r="Q231" i="1"/>
  <c r="Q225" i="9" s="1"/>
  <c r="O231" i="1"/>
  <c r="O225" i="9" s="1"/>
  <c r="J59" i="17" a="1"/>
  <c r="J59" i="17" s="1"/>
  <c r="V307" i="1"/>
  <c r="AJ280" i="1"/>
  <c r="AI258" i="1"/>
  <c r="T270" i="1"/>
  <c r="T264" i="9" s="1"/>
  <c r="AI226" i="1"/>
  <c r="F515" i="12"/>
  <c r="K22" i="5" s="1"/>
  <c r="F511" i="12"/>
  <c r="K57" i="5" s="1"/>
  <c r="F514" i="12"/>
  <c r="F512" i="12"/>
  <c r="K22" i="21" s="1"/>
  <c r="R22" i="21" s="1"/>
  <c r="F513" i="12"/>
  <c r="F516" i="12"/>
  <c r="F510" i="12"/>
  <c r="AB125" i="1"/>
  <c r="AB123" i="9" s="1"/>
  <c r="F16" i="6" a="1"/>
  <c r="F16" i="6" s="1"/>
  <c r="M16" i="6" s="1"/>
  <c r="F16" i="16" a="1"/>
  <c r="F16" i="16" s="1"/>
  <c r="Y125" i="1"/>
  <c r="Y123" i="9" s="1"/>
  <c r="Z125" i="1"/>
  <c r="Z123" i="9" s="1"/>
  <c r="AA125" i="1"/>
  <c r="AA123" i="9" s="1"/>
  <c r="AK58" i="1"/>
  <c r="AI38" i="1"/>
  <c r="K103" i="1"/>
  <c r="K102" i="9" s="1"/>
  <c r="AK149" i="1"/>
  <c r="AJ84" i="1"/>
  <c r="K315" i="1"/>
  <c r="K308" i="9" s="1"/>
  <c r="M315" i="1"/>
  <c r="M308" i="9" s="1"/>
  <c r="L315" i="1"/>
  <c r="L308" i="9" s="1"/>
  <c r="J315" i="1"/>
  <c r="J308" i="9" s="1"/>
  <c r="O273" i="1"/>
  <c r="O267" i="9" s="1"/>
  <c r="E63" i="17" a="1"/>
  <c r="E63" i="17" s="1"/>
  <c r="Q273" i="1"/>
  <c r="Q267" i="9" s="1"/>
  <c r="P273" i="1"/>
  <c r="P267" i="9" s="1"/>
  <c r="R273" i="1"/>
  <c r="R267" i="9" s="1"/>
  <c r="F212" i="1"/>
  <c r="H212" i="1"/>
  <c r="G212" i="1"/>
  <c r="E212" i="1"/>
  <c r="AF186" i="1"/>
  <c r="AG186" i="1"/>
  <c r="AE186" i="1"/>
  <c r="AD186" i="1"/>
  <c r="V171" i="1"/>
  <c r="V168" i="9" s="1"/>
  <c r="W171" i="1"/>
  <c r="W168" i="9" s="1"/>
  <c r="T171" i="1"/>
  <c r="T168" i="9" s="1"/>
  <c r="U171" i="1"/>
  <c r="U168" i="9" s="1"/>
  <c r="T108" i="1"/>
  <c r="T107" i="9" s="1"/>
  <c r="U108" i="1"/>
  <c r="U107" i="9" s="1"/>
  <c r="V108" i="1"/>
  <c r="V107" i="9" s="1"/>
  <c r="W108" i="1"/>
  <c r="W107" i="9" s="1"/>
  <c r="G49" i="17" a="1"/>
  <c r="G49" i="17" s="1"/>
  <c r="O63" i="1"/>
  <c r="O64" i="9" s="1"/>
  <c r="R63" i="1"/>
  <c r="R64" i="9" s="1"/>
  <c r="E10" i="5" a="1"/>
  <c r="E10" i="5" s="1"/>
  <c r="Q63" i="1"/>
  <c r="Q64" i="9" s="1"/>
  <c r="P63" i="1"/>
  <c r="P64" i="9" s="1"/>
  <c r="T16" i="1"/>
  <c r="T17" i="9" s="1"/>
  <c r="W16" i="1"/>
  <c r="W17" i="9" s="1"/>
  <c r="U16" i="1"/>
  <c r="U17" i="9" s="1"/>
  <c r="V16" i="1"/>
  <c r="V17" i="9" s="1"/>
  <c r="L326" i="1"/>
  <c r="L319" i="9" s="1"/>
  <c r="M326" i="1"/>
  <c r="M319" i="9" s="1"/>
  <c r="J326" i="1"/>
  <c r="J319" i="9" s="1"/>
  <c r="K326" i="1"/>
  <c r="K319" i="9" s="1"/>
  <c r="D62" i="17" a="1"/>
  <c r="D62" i="17" s="1"/>
  <c r="E262" i="1"/>
  <c r="E256" i="9" s="1"/>
  <c r="H262" i="1"/>
  <c r="H256" i="9" s="1"/>
  <c r="G262" i="1"/>
  <c r="G256" i="9" s="1"/>
  <c r="F262" i="1"/>
  <c r="F256" i="9" s="1"/>
  <c r="V70" i="1"/>
  <c r="T70" i="1"/>
  <c r="U70" i="1"/>
  <c r="W70" i="1"/>
  <c r="T19" i="1"/>
  <c r="T20" i="9" s="1"/>
  <c r="W19" i="1"/>
  <c r="W20" i="9" s="1"/>
  <c r="V19" i="1"/>
  <c r="V20" i="9" s="1"/>
  <c r="U19" i="1"/>
  <c r="U20" i="9" s="1"/>
  <c r="W304" i="1"/>
  <c r="V304" i="1"/>
  <c r="U304" i="1"/>
  <c r="T304" i="1"/>
  <c r="AF264" i="1"/>
  <c r="AF258" i="9" s="1"/>
  <c r="AD264" i="1"/>
  <c r="AD258" i="9" s="1"/>
  <c r="AG264" i="1"/>
  <c r="AG258" i="9" s="1"/>
  <c r="AE264" i="1"/>
  <c r="AE258" i="9" s="1"/>
  <c r="AF217" i="1"/>
  <c r="AE217" i="1"/>
  <c r="AG217" i="1"/>
  <c r="AD217" i="1"/>
  <c r="R178" i="1"/>
  <c r="O178" i="1"/>
  <c r="P178" i="1"/>
  <c r="Q178" i="1"/>
  <c r="R121" i="1"/>
  <c r="P121" i="1"/>
  <c r="O121" i="1"/>
  <c r="Q121" i="1"/>
  <c r="AE94" i="1"/>
  <c r="AE93" i="9" s="1"/>
  <c r="AG94" i="1"/>
  <c r="AG93" i="9" s="1"/>
  <c r="AF94" i="1"/>
  <c r="AF93" i="9" s="1"/>
  <c r="AD94" i="1"/>
  <c r="AD93" i="9" s="1"/>
  <c r="U65" i="1"/>
  <c r="U66" i="9" s="1"/>
  <c r="W65" i="1"/>
  <c r="W66" i="9" s="1"/>
  <c r="V65" i="1"/>
  <c r="V66" i="9" s="1"/>
  <c r="T65" i="1"/>
  <c r="T66" i="9" s="1"/>
  <c r="U322" i="1"/>
  <c r="U315" i="9" s="1"/>
  <c r="V322" i="1"/>
  <c r="V315" i="9" s="1"/>
  <c r="W322" i="1"/>
  <c r="W315" i="9" s="1"/>
  <c r="T322" i="1"/>
  <c r="T315" i="9" s="1"/>
  <c r="T310" i="1"/>
  <c r="V310" i="1"/>
  <c r="S32" i="8"/>
  <c r="W310" i="1"/>
  <c r="U310" i="1"/>
  <c r="AK281" i="1"/>
  <c r="W161" i="1"/>
  <c r="W158" i="9" s="1"/>
  <c r="V161" i="1"/>
  <c r="V158" i="9" s="1"/>
  <c r="T161" i="1"/>
  <c r="T158" i="9" s="1"/>
  <c r="U161" i="1"/>
  <c r="U158" i="9" s="1"/>
  <c r="F143" i="1"/>
  <c r="G143" i="1"/>
  <c r="E143" i="1"/>
  <c r="H143" i="1"/>
  <c r="AI31" i="1"/>
  <c r="K231" i="1"/>
  <c r="K225" i="9" s="1"/>
  <c r="J231" i="1"/>
  <c r="J225" i="9" s="1"/>
  <c r="M231" i="1"/>
  <c r="M225" i="9" s="1"/>
  <c r="L231" i="1"/>
  <c r="L225" i="9" s="1"/>
  <c r="AK258" i="1"/>
  <c r="G538" i="12"/>
  <c r="G543" i="12"/>
  <c r="L26" i="5" s="1"/>
  <c r="G541" i="12"/>
  <c r="G540" i="12"/>
  <c r="L26" i="21" s="1"/>
  <c r="S26" i="21" s="1"/>
  <c r="G539" i="12"/>
  <c r="L61" i="5" s="1"/>
  <c r="G544" i="12"/>
  <c r="G542" i="12"/>
  <c r="D29" i="17" a="1"/>
  <c r="D29" i="17" s="1"/>
  <c r="F285" i="1"/>
  <c r="F279" i="9" s="1"/>
  <c r="H285" i="1"/>
  <c r="H279" i="9" s="1"/>
  <c r="E285" i="1"/>
  <c r="E279" i="9" s="1"/>
  <c r="G285" i="1"/>
  <c r="G279" i="9" s="1"/>
  <c r="AF234" i="1"/>
  <c r="AF228" i="9" s="1"/>
  <c r="AE234" i="1"/>
  <c r="AE228" i="9" s="1"/>
  <c r="AD234" i="1"/>
  <c r="AD228" i="9" s="1"/>
  <c r="AG234" i="1"/>
  <c r="AG228" i="9" s="1"/>
  <c r="Y187" i="1"/>
  <c r="AB187" i="1"/>
  <c r="AA187" i="1"/>
  <c r="Z187" i="1"/>
  <c r="H146" i="1"/>
  <c r="H143" i="9" s="1"/>
  <c r="G146" i="1"/>
  <c r="G143" i="9" s="1"/>
  <c r="E146" i="1"/>
  <c r="E143" i="9" s="1"/>
  <c r="F146" i="1"/>
  <c r="F143" i="9" s="1"/>
  <c r="U164" i="1"/>
  <c r="U161" i="9" s="1"/>
  <c r="V164" i="1"/>
  <c r="V161" i="9" s="1"/>
  <c r="W164" i="1"/>
  <c r="W161" i="9" s="1"/>
  <c r="T164" i="1"/>
  <c r="T161" i="9" s="1"/>
  <c r="J119" i="1"/>
  <c r="K119" i="1"/>
  <c r="M119" i="1"/>
  <c r="L119" i="1"/>
  <c r="G14" i="18" a="1"/>
  <c r="G14" i="18" s="1"/>
  <c r="S14" i="18" s="1"/>
  <c r="G14" i="12" a="1"/>
  <c r="G14" i="12" s="1"/>
  <c r="L55" i="1"/>
  <c r="L56" i="9" s="1"/>
  <c r="J55" i="1"/>
  <c r="J56" i="9" s="1"/>
  <c r="M55" i="1"/>
  <c r="M56" i="9" s="1"/>
  <c r="K55" i="1"/>
  <c r="K56" i="9" s="1"/>
  <c r="U39" i="1"/>
  <c r="U40" i="9" s="1"/>
  <c r="W39" i="1"/>
  <c r="W40" i="9" s="1"/>
  <c r="V39" i="1"/>
  <c r="V40" i="9" s="1"/>
  <c r="T39" i="1"/>
  <c r="T40" i="9" s="1"/>
  <c r="AG341" i="1"/>
  <c r="AF341" i="1"/>
  <c r="AD341" i="1"/>
  <c r="AE341" i="1"/>
  <c r="R267" i="1"/>
  <c r="R261" i="9" s="1"/>
  <c r="P267" i="1"/>
  <c r="P261" i="9" s="1"/>
  <c r="O267" i="1"/>
  <c r="O261" i="9" s="1"/>
  <c r="Q267" i="1"/>
  <c r="Q261" i="9" s="1"/>
  <c r="F180" i="1"/>
  <c r="G180" i="1"/>
  <c r="H180" i="1"/>
  <c r="E180" i="1"/>
  <c r="AA35" i="1"/>
  <c r="AB35" i="1"/>
  <c r="X8" i="8"/>
  <c r="Z35" i="1"/>
  <c r="Y35" i="1"/>
  <c r="AI14" i="1"/>
  <c r="U284" i="1"/>
  <c r="U278" i="9" s="1"/>
  <c r="T284" i="1"/>
  <c r="T278" i="9" s="1"/>
  <c r="W284" i="1"/>
  <c r="W278" i="9" s="1"/>
  <c r="V284" i="1"/>
  <c r="V278" i="9" s="1"/>
  <c r="F139" i="1"/>
  <c r="H139" i="1"/>
  <c r="G139" i="1"/>
  <c r="E139" i="1"/>
  <c r="AA297" i="1"/>
  <c r="AA291" i="9" s="1"/>
  <c r="K65" i="17" a="1"/>
  <c r="K65" i="17" s="1"/>
  <c r="Y297" i="1"/>
  <c r="Y291" i="9" s="1"/>
  <c r="AB297" i="1"/>
  <c r="AB291" i="9" s="1"/>
  <c r="Z297" i="1"/>
  <c r="Z291" i="9" s="1"/>
  <c r="P252" i="1"/>
  <c r="P246" i="9" s="1"/>
  <c r="E26" i="17" a="1"/>
  <c r="E26" i="17" s="1"/>
  <c r="O252" i="1"/>
  <c r="O246" i="9" s="1"/>
  <c r="R252" i="1"/>
  <c r="R246" i="9" s="1"/>
  <c r="Q252" i="1"/>
  <c r="Q246" i="9" s="1"/>
  <c r="L219" i="1"/>
  <c r="K219" i="1"/>
  <c r="J219" i="1"/>
  <c r="M219" i="1"/>
  <c r="AA96" i="1"/>
  <c r="AA95" i="9" s="1"/>
  <c r="F13" i="5" a="1"/>
  <c r="F13" i="5" s="1"/>
  <c r="AB96" i="1"/>
  <c r="AB95" i="9" s="1"/>
  <c r="Z96" i="1"/>
  <c r="Z95" i="9" s="1"/>
  <c r="Y96" i="1"/>
  <c r="Y95" i="9" s="1"/>
  <c r="D45" i="17" a="1"/>
  <c r="D45" i="17" s="1"/>
  <c r="F64" i="1"/>
  <c r="F65" i="9" s="1"/>
  <c r="E64" i="1"/>
  <c r="E65" i="9" s="1"/>
  <c r="H64" i="1"/>
  <c r="H65" i="9" s="1"/>
  <c r="G64" i="1"/>
  <c r="G65" i="9" s="1"/>
  <c r="L7" i="1"/>
  <c r="M7" i="1"/>
  <c r="J7" i="1"/>
  <c r="K7" i="1"/>
  <c r="H7" i="7"/>
  <c r="AB153" i="1"/>
  <c r="AB150" i="9" s="1"/>
  <c r="Z153" i="1"/>
  <c r="Z150" i="9" s="1"/>
  <c r="Y153" i="1"/>
  <c r="Y150" i="9" s="1"/>
  <c r="AA153" i="1"/>
  <c r="AA150" i="9" s="1"/>
  <c r="F17" i="17" a="1"/>
  <c r="F17" i="17" s="1"/>
  <c r="K145" i="1"/>
  <c r="I17" i="8"/>
  <c r="M145" i="1"/>
  <c r="L145" i="1"/>
  <c r="J145" i="1"/>
  <c r="G512" i="12"/>
  <c r="L22" i="21" s="1"/>
  <c r="S22" i="21" s="1"/>
  <c r="G513" i="12"/>
  <c r="G511" i="12"/>
  <c r="L57" i="5" s="1"/>
  <c r="G515" i="12"/>
  <c r="L22" i="5" s="1"/>
  <c r="G510" i="12"/>
  <c r="G514" i="12"/>
  <c r="G516" i="12"/>
  <c r="AM160" i="1"/>
  <c r="AN160" i="1" s="1"/>
  <c r="AL137" i="1"/>
  <c r="G16" i="16" a="1"/>
  <c r="G16" i="16" s="1"/>
  <c r="G16" i="6" a="1"/>
  <c r="G16" i="6" s="1"/>
  <c r="N16" i="6" s="1"/>
  <c r="AM49" i="1"/>
  <c r="AN49" i="1" s="1"/>
  <c r="AK240" i="1"/>
  <c r="AJ150" i="1"/>
  <c r="F29" i="17" a="1"/>
  <c r="F29" i="17" s="1"/>
  <c r="Y285" i="1"/>
  <c r="Y279" i="9" s="1"/>
  <c r="AA285" i="1"/>
  <c r="AA279" i="9" s="1"/>
  <c r="Z285" i="1"/>
  <c r="Z279" i="9" s="1"/>
  <c r="AB285" i="1"/>
  <c r="AB279" i="9" s="1"/>
  <c r="T239" i="1"/>
  <c r="T233" i="9" s="1"/>
  <c r="W239" i="1"/>
  <c r="W233" i="9" s="1"/>
  <c r="V239" i="1"/>
  <c r="V233" i="9" s="1"/>
  <c r="U239" i="1"/>
  <c r="U233" i="9" s="1"/>
  <c r="AG228" i="1"/>
  <c r="AG222" i="9" s="1"/>
  <c r="AD228" i="1"/>
  <c r="AD222" i="9" s="1"/>
  <c r="AE228" i="1"/>
  <c r="AE222" i="9" s="1"/>
  <c r="AF228" i="1"/>
  <c r="AF222" i="9" s="1"/>
  <c r="V181" i="1"/>
  <c r="U181" i="1"/>
  <c r="W181" i="1"/>
  <c r="T181" i="1"/>
  <c r="Q134" i="1"/>
  <c r="P134" i="1"/>
  <c r="O134" i="1"/>
  <c r="R134" i="1"/>
  <c r="AF119" i="1"/>
  <c r="AE119" i="1"/>
  <c r="AG119" i="1"/>
  <c r="AD119" i="1"/>
  <c r="M90" i="1"/>
  <c r="I13" i="8"/>
  <c r="L90" i="1"/>
  <c r="K90" i="1"/>
  <c r="J90" i="1"/>
  <c r="W33" i="1"/>
  <c r="W34" i="9" s="1"/>
  <c r="V33" i="1"/>
  <c r="V34" i="9" s="1"/>
  <c r="U33" i="1"/>
  <c r="U34" i="9" s="1"/>
  <c r="T33" i="1"/>
  <c r="T34" i="9" s="1"/>
  <c r="AB16" i="1"/>
  <c r="AB17" i="9" s="1"/>
  <c r="Y16" i="1"/>
  <c r="Y17" i="9" s="1"/>
  <c r="Z16" i="1"/>
  <c r="Z17" i="9" s="1"/>
  <c r="AA16" i="1"/>
  <c r="AA17" i="9" s="1"/>
  <c r="V24" i="1"/>
  <c r="W24" i="1"/>
  <c r="T24" i="1"/>
  <c r="U24" i="1"/>
  <c r="S7" i="8"/>
  <c r="N30" i="8"/>
  <c r="Q288" i="1"/>
  <c r="R288" i="1"/>
  <c r="P288" i="1"/>
  <c r="O288" i="1"/>
  <c r="F116" i="1"/>
  <c r="E116" i="1"/>
  <c r="H116" i="1"/>
  <c r="G116" i="1"/>
  <c r="AE76" i="1"/>
  <c r="AD76" i="1"/>
  <c r="AG76" i="1"/>
  <c r="AF76" i="1"/>
  <c r="AB15" i="1"/>
  <c r="AB16" i="9" s="1"/>
  <c r="F6" i="6" a="1"/>
  <c r="F6" i="6" s="1"/>
  <c r="M6" i="6" s="1"/>
  <c r="Y15" i="1"/>
  <c r="Y16" i="9" s="1"/>
  <c r="Z15" i="1"/>
  <c r="Z16" i="9" s="1"/>
  <c r="AA15" i="1"/>
  <c r="AA16" i="9" s="1"/>
  <c r="F6" i="16" a="1"/>
  <c r="F6" i="16" s="1"/>
  <c r="W337" i="1"/>
  <c r="V337" i="1"/>
  <c r="U337" i="1"/>
  <c r="T337" i="1"/>
  <c r="K292" i="1"/>
  <c r="K286" i="9" s="1"/>
  <c r="L292" i="1"/>
  <c r="L286" i="9" s="1"/>
  <c r="J292" i="1"/>
  <c r="J286" i="9" s="1"/>
  <c r="M292" i="1"/>
  <c r="M286" i="9" s="1"/>
  <c r="T229" i="1"/>
  <c r="T223" i="9" s="1"/>
  <c r="W229" i="1"/>
  <c r="W223" i="9" s="1"/>
  <c r="U229" i="1"/>
  <c r="U223" i="9" s="1"/>
  <c r="V229" i="1"/>
  <c r="V223" i="9" s="1"/>
  <c r="AF175" i="1"/>
  <c r="AF172" i="9" s="1"/>
  <c r="AG175" i="1"/>
  <c r="AG172" i="9" s="1"/>
  <c r="AE175" i="1"/>
  <c r="AE172" i="9" s="1"/>
  <c r="AD175" i="1"/>
  <c r="AD172" i="9" s="1"/>
  <c r="G9" i="17" a="1"/>
  <c r="G9" i="17" s="1"/>
  <c r="O30" i="1"/>
  <c r="O31" i="9" s="1"/>
  <c r="E7" i="5" a="1"/>
  <c r="E7" i="5" s="1"/>
  <c r="R30" i="1"/>
  <c r="R31" i="9" s="1"/>
  <c r="Q30" i="1"/>
  <c r="Q31" i="9" s="1"/>
  <c r="P30" i="1"/>
  <c r="P31" i="9" s="1"/>
  <c r="AA6" i="1"/>
  <c r="Y6" i="1"/>
  <c r="AB6" i="1"/>
  <c r="Z6" i="1"/>
  <c r="F5" i="18" a="1"/>
  <c r="F5" i="18" s="1"/>
  <c r="R5" i="18" s="1"/>
  <c r="F5" i="12" a="1"/>
  <c r="F5" i="12" s="1"/>
  <c r="W6" i="7"/>
  <c r="W20" i="7" s="1"/>
  <c r="W29" i="7" s="1"/>
  <c r="E142" i="1"/>
  <c r="H142" i="1"/>
  <c r="G142" i="1"/>
  <c r="F142" i="1"/>
  <c r="E28" i="5" a="1"/>
  <c r="E28" i="5" s="1"/>
  <c r="Q272" i="1"/>
  <c r="Q266" i="9" s="1"/>
  <c r="O272" i="1"/>
  <c r="O266" i="9" s="1"/>
  <c r="R272" i="1"/>
  <c r="R266" i="9" s="1"/>
  <c r="P272" i="1"/>
  <c r="P266" i="9" s="1"/>
  <c r="AM291" i="1"/>
  <c r="AN291" i="1" s="1"/>
  <c r="F227" i="1"/>
  <c r="F221" i="9" s="1"/>
  <c r="G227" i="1"/>
  <c r="G221" i="9" s="1"/>
  <c r="H227" i="1"/>
  <c r="H221" i="9" s="1"/>
  <c r="E227" i="1"/>
  <c r="E221" i="9" s="1"/>
  <c r="D59" i="5" a="1"/>
  <c r="D59" i="5" s="1"/>
  <c r="AI127" i="1"/>
  <c r="H82" i="1"/>
  <c r="F82" i="1"/>
  <c r="E82" i="1"/>
  <c r="G82" i="1"/>
  <c r="AB2" i="1"/>
  <c r="Z2" i="1"/>
  <c r="AA2" i="1"/>
  <c r="X5" i="8"/>
  <c r="Y2" i="1"/>
  <c r="W2" i="7"/>
  <c r="AI240" i="1"/>
  <c r="AM204" i="1"/>
  <c r="AN204" i="1" s="1"/>
  <c r="J302" i="1"/>
  <c r="L302" i="1"/>
  <c r="K302" i="1"/>
  <c r="M302" i="1"/>
  <c r="J234" i="1"/>
  <c r="J228" i="9" s="1"/>
  <c r="K234" i="1"/>
  <c r="K228" i="9" s="1"/>
  <c r="M234" i="1"/>
  <c r="M228" i="9" s="1"/>
  <c r="L234" i="1"/>
  <c r="L228" i="9" s="1"/>
  <c r="O209" i="1"/>
  <c r="O204" i="9" s="1"/>
  <c r="R209" i="1"/>
  <c r="R204" i="9" s="1"/>
  <c r="J57" i="17" a="1"/>
  <c r="J57" i="17" s="1"/>
  <c r="Q209" i="1"/>
  <c r="Q204" i="9" s="1"/>
  <c r="P209" i="1"/>
  <c r="P204" i="9" s="1"/>
  <c r="AC18" i="8"/>
  <c r="AD156" i="1"/>
  <c r="AG156" i="1"/>
  <c r="AF156" i="1"/>
  <c r="AE156" i="1"/>
  <c r="E120" i="1"/>
  <c r="G120" i="1"/>
  <c r="F120" i="1"/>
  <c r="H120" i="1"/>
  <c r="K73" i="1"/>
  <c r="J73" i="1"/>
  <c r="M73" i="1"/>
  <c r="L73" i="1"/>
  <c r="P62" i="1"/>
  <c r="P63" i="9" s="1"/>
  <c r="R62" i="1"/>
  <c r="R63" i="9" s="1"/>
  <c r="O62" i="1"/>
  <c r="O63" i="9" s="1"/>
  <c r="E45" i="5" a="1"/>
  <c r="E45" i="5" s="1"/>
  <c r="Q62" i="1"/>
  <c r="Q63" i="9" s="1"/>
  <c r="O68" i="1"/>
  <c r="R68" i="1"/>
  <c r="P68" i="1"/>
  <c r="Q68" i="1"/>
  <c r="AA50" i="1"/>
  <c r="AA51" i="9" s="1"/>
  <c r="AB50" i="1"/>
  <c r="AB51" i="9" s="1"/>
  <c r="Z50" i="1"/>
  <c r="Z51" i="9" s="1"/>
  <c r="F9" i="18" a="1"/>
  <c r="F9" i="18" s="1"/>
  <c r="R9" i="18" s="1"/>
  <c r="F9" i="12" a="1"/>
  <c r="F9" i="12" s="1"/>
  <c r="Y50" i="1"/>
  <c r="Y51" i="9" s="1"/>
  <c r="Y324" i="1"/>
  <c r="Y317" i="9" s="1"/>
  <c r="Z324" i="1"/>
  <c r="Z317" i="9" s="1"/>
  <c r="AB324" i="1"/>
  <c r="AB317" i="9" s="1"/>
  <c r="AA324" i="1"/>
  <c r="AA317" i="9" s="1"/>
  <c r="L191" i="1"/>
  <c r="K191" i="1"/>
  <c r="M191" i="1"/>
  <c r="J191" i="1"/>
  <c r="Z122" i="1"/>
  <c r="AA122" i="1"/>
  <c r="Y122" i="1"/>
  <c r="AB122" i="1"/>
  <c r="P144" i="1"/>
  <c r="R144" i="1"/>
  <c r="Q144" i="1"/>
  <c r="O144" i="1"/>
  <c r="W321" i="1"/>
  <c r="S33" i="8"/>
  <c r="T321" i="1"/>
  <c r="V321" i="1"/>
  <c r="U321" i="1"/>
  <c r="AF292" i="1"/>
  <c r="AF286" i="9" s="1"/>
  <c r="AE292" i="1"/>
  <c r="AE286" i="9" s="1"/>
  <c r="AG292" i="1"/>
  <c r="AG286" i="9" s="1"/>
  <c r="AD292" i="1"/>
  <c r="AD286" i="9" s="1"/>
  <c r="D59" i="17" a="1"/>
  <c r="D59" i="17" s="1"/>
  <c r="E229" i="1"/>
  <c r="E223" i="9" s="1"/>
  <c r="G229" i="1"/>
  <c r="G223" i="9" s="1"/>
  <c r="H229" i="1"/>
  <c r="H223" i="9" s="1"/>
  <c r="F229" i="1"/>
  <c r="F223" i="9" s="1"/>
  <c r="K211" i="1"/>
  <c r="J211" i="1"/>
  <c r="M211" i="1"/>
  <c r="L211" i="1"/>
  <c r="H206" i="1"/>
  <c r="H201" i="9" s="1"/>
  <c r="E206" i="1"/>
  <c r="E201" i="9" s="1"/>
  <c r="D22" i="5" a="1"/>
  <c r="D22" i="5" s="1"/>
  <c r="G206" i="1"/>
  <c r="G201" i="9" s="1"/>
  <c r="F206" i="1"/>
  <c r="F201" i="9" s="1"/>
  <c r="L94" i="1"/>
  <c r="L93" i="9" s="1"/>
  <c r="M94" i="1"/>
  <c r="M93" i="9" s="1"/>
  <c r="J94" i="1"/>
  <c r="J93" i="9" s="1"/>
  <c r="K94" i="1"/>
  <c r="K93" i="9" s="1"/>
  <c r="E10" i="17" a="1"/>
  <c r="E10" i="17" s="1"/>
  <c r="P65" i="1"/>
  <c r="P66" i="9" s="1"/>
  <c r="Q65" i="1"/>
  <c r="Q66" i="9" s="1"/>
  <c r="R65" i="1"/>
  <c r="R66" i="9" s="1"/>
  <c r="O65" i="1"/>
  <c r="O66" i="9" s="1"/>
  <c r="K30" i="1"/>
  <c r="K31" i="9" s="1"/>
  <c r="J30" i="1"/>
  <c r="J31" i="9" s="1"/>
  <c r="L30" i="1"/>
  <c r="L31" i="9" s="1"/>
  <c r="M30" i="1"/>
  <c r="M31" i="9" s="1"/>
  <c r="T256" i="1"/>
  <c r="T250" i="9" s="1"/>
  <c r="U256" i="1"/>
  <c r="U250" i="9" s="1"/>
  <c r="W256" i="1"/>
  <c r="W250" i="9" s="1"/>
  <c r="V256" i="1"/>
  <c r="V250" i="9" s="1"/>
  <c r="F14" i="5" a="1"/>
  <c r="F14" i="5" s="1"/>
  <c r="Y107" i="1"/>
  <c r="Y106" i="9" s="1"/>
  <c r="AB107" i="1"/>
  <c r="AB106" i="9" s="1"/>
  <c r="AA107" i="1"/>
  <c r="AA106" i="9" s="1"/>
  <c r="Z107" i="1"/>
  <c r="Z106" i="9" s="1"/>
  <c r="AE216" i="1"/>
  <c r="AD216" i="1"/>
  <c r="AG216" i="1"/>
  <c r="AF216" i="1"/>
  <c r="H114" i="1"/>
  <c r="E114" i="1"/>
  <c r="G114" i="1"/>
  <c r="F114" i="1"/>
  <c r="O260" i="1"/>
  <c r="O254" i="9" s="1"/>
  <c r="R260" i="1"/>
  <c r="R254" i="9" s="1"/>
  <c r="Q260" i="1"/>
  <c r="Q254" i="9" s="1"/>
  <c r="E62" i="5" a="1"/>
  <c r="E62" i="5" s="1"/>
  <c r="P260" i="1"/>
  <c r="P254" i="9" s="1"/>
  <c r="AE150" i="1"/>
  <c r="AE147" i="9" s="1"/>
  <c r="AG150" i="1"/>
  <c r="AG147" i="9" s="1"/>
  <c r="AF150" i="1"/>
  <c r="AF147" i="9" s="1"/>
  <c r="AD150" i="1"/>
  <c r="AD147" i="9" s="1"/>
  <c r="J106" i="1"/>
  <c r="J105" i="9" s="1"/>
  <c r="I68" i="17" a="1"/>
  <c r="I68" i="17" s="1"/>
  <c r="F330" i="1"/>
  <c r="F323" i="9" s="1"/>
  <c r="H330" i="1"/>
  <c r="H323" i="9" s="1"/>
  <c r="G330" i="1"/>
  <c r="G323" i="9" s="1"/>
  <c r="E330" i="1"/>
  <c r="E323" i="9" s="1"/>
  <c r="H302" i="1"/>
  <c r="F302" i="1"/>
  <c r="E302" i="1"/>
  <c r="G302" i="1"/>
  <c r="G27" i="17" a="1"/>
  <c r="G27" i="17" s="1"/>
  <c r="F223" i="1"/>
  <c r="F217" i="9" s="1"/>
  <c r="E223" i="1"/>
  <c r="E217" i="9" s="1"/>
  <c r="G223" i="1"/>
  <c r="G217" i="9" s="1"/>
  <c r="H223" i="1"/>
  <c r="H217" i="9" s="1"/>
  <c r="O190" i="1"/>
  <c r="Q190" i="1"/>
  <c r="R190" i="1"/>
  <c r="P190" i="1"/>
  <c r="N18" i="8"/>
  <c r="O156" i="1"/>
  <c r="R156" i="1"/>
  <c r="P156" i="1"/>
  <c r="Q156" i="1"/>
  <c r="L124" i="1"/>
  <c r="L122" i="9" s="1"/>
  <c r="J124" i="1"/>
  <c r="J122" i="9" s="1"/>
  <c r="K124" i="1"/>
  <c r="K122" i="9" s="1"/>
  <c r="M124" i="1"/>
  <c r="M122" i="9" s="1"/>
  <c r="V101" i="1"/>
  <c r="S14" i="8"/>
  <c r="T101" i="1"/>
  <c r="U101" i="1"/>
  <c r="W101" i="1"/>
  <c r="L42" i="17" a="1"/>
  <c r="L42" i="17" s="1"/>
  <c r="L43" i="1"/>
  <c r="L44" i="9" s="1"/>
  <c r="J43" i="1"/>
  <c r="J44" i="9" s="1"/>
  <c r="M43" i="1"/>
  <c r="M44" i="9" s="1"/>
  <c r="K43" i="1"/>
  <c r="K44" i="9" s="1"/>
  <c r="G6" i="17" a="1"/>
  <c r="G6" i="17" s="1"/>
  <c r="K319" i="1"/>
  <c r="K312" i="9" s="1"/>
  <c r="M319" i="1"/>
  <c r="M312" i="9" s="1"/>
  <c r="J319" i="1"/>
  <c r="J312" i="9" s="1"/>
  <c r="L319" i="1"/>
  <c r="L312" i="9" s="1"/>
  <c r="K236" i="1"/>
  <c r="K230" i="9" s="1"/>
  <c r="J236" i="1"/>
  <c r="J230" i="9" s="1"/>
  <c r="M236" i="1"/>
  <c r="M230" i="9" s="1"/>
  <c r="L236" i="1"/>
  <c r="L230" i="9" s="1"/>
  <c r="H151" i="1"/>
  <c r="H148" i="9" s="1"/>
  <c r="D17" i="5" a="1"/>
  <c r="D17" i="5" s="1"/>
  <c r="F151" i="1"/>
  <c r="F148" i="9" s="1"/>
  <c r="E151" i="1"/>
  <c r="E148" i="9" s="1"/>
  <c r="G151" i="1"/>
  <c r="G148" i="9" s="1"/>
  <c r="Y292" i="1"/>
  <c r="Y286" i="9" s="1"/>
  <c r="F30" i="18" a="1"/>
  <c r="F30" i="18" s="1"/>
  <c r="R30" i="18" s="1"/>
  <c r="AA292" i="1"/>
  <c r="AA286" i="9" s="1"/>
  <c r="AB292" i="1"/>
  <c r="AB286" i="9" s="1"/>
  <c r="Z292" i="1"/>
  <c r="Z286" i="9" s="1"/>
  <c r="F30" i="12" a="1"/>
  <c r="F30" i="12" s="1"/>
  <c r="M225" i="1"/>
  <c r="M219" i="9" s="1"/>
  <c r="L225" i="1"/>
  <c r="L219" i="9" s="1"/>
  <c r="K225" i="1"/>
  <c r="K219" i="9" s="1"/>
  <c r="J225" i="1"/>
  <c r="J219" i="9" s="1"/>
  <c r="AB157" i="1"/>
  <c r="AB154" i="9" s="1"/>
  <c r="AA157" i="1"/>
  <c r="AA154" i="9" s="1"/>
  <c r="Y157" i="1"/>
  <c r="Y154" i="9" s="1"/>
  <c r="Z157" i="1"/>
  <c r="Z154" i="9" s="1"/>
  <c r="Q94" i="1"/>
  <c r="Q93" i="9" s="1"/>
  <c r="E13" i="18" a="1"/>
  <c r="E13" i="18" s="1"/>
  <c r="Q13" i="18" s="1"/>
  <c r="E13" i="12" a="1"/>
  <c r="E13" i="12" s="1"/>
  <c r="O94" i="1"/>
  <c r="O93" i="9" s="1"/>
  <c r="P94" i="1"/>
  <c r="P93" i="9" s="1"/>
  <c r="R94" i="1"/>
  <c r="R93" i="9" s="1"/>
  <c r="R41" i="1"/>
  <c r="R42" i="9" s="1"/>
  <c r="P41" i="1"/>
  <c r="P42" i="9" s="1"/>
  <c r="Q41" i="1"/>
  <c r="Q42" i="9" s="1"/>
  <c r="E8" i="5" a="1"/>
  <c r="E8" i="5" s="1"/>
  <c r="O41" i="1"/>
  <c r="O42" i="9" s="1"/>
  <c r="G51" i="17" a="1"/>
  <c r="G51" i="17" s="1"/>
  <c r="D41" i="5" a="1"/>
  <c r="D41" i="5" s="1"/>
  <c r="H18" i="1"/>
  <c r="H19" i="9" s="1"/>
  <c r="E18" i="1"/>
  <c r="E19" i="9" s="1"/>
  <c r="G18" i="1"/>
  <c r="G19" i="9" s="1"/>
  <c r="F18" i="1"/>
  <c r="F19" i="9" s="1"/>
  <c r="AI259" i="1"/>
  <c r="E53" i="5" a="1"/>
  <c r="E53" i="5" s="1"/>
  <c r="R161" i="1"/>
  <c r="R158" i="9" s="1"/>
  <c r="Q161" i="1"/>
  <c r="Q158" i="9" s="1"/>
  <c r="P161" i="1"/>
  <c r="P158" i="9" s="1"/>
  <c r="O161" i="1"/>
  <c r="O158" i="9" s="1"/>
  <c r="AI60" i="1"/>
  <c r="P302" i="1"/>
  <c r="O302" i="1"/>
  <c r="Q302" i="1"/>
  <c r="R302" i="1"/>
  <c r="I27" i="8"/>
  <c r="J255" i="1"/>
  <c r="K255" i="1"/>
  <c r="M255" i="1"/>
  <c r="L255" i="1"/>
  <c r="L212" i="1"/>
  <c r="K212" i="1"/>
  <c r="M212" i="1"/>
  <c r="J212" i="1"/>
  <c r="G195" i="1"/>
  <c r="H195" i="1"/>
  <c r="F195" i="1"/>
  <c r="E195" i="1"/>
  <c r="U179" i="1"/>
  <c r="T179" i="1"/>
  <c r="W179" i="1"/>
  <c r="V179" i="1"/>
  <c r="AE138" i="1"/>
  <c r="AD138" i="1"/>
  <c r="AG138" i="1"/>
  <c r="AF138" i="1"/>
  <c r="AG110" i="1"/>
  <c r="AG109" i="9" s="1"/>
  <c r="AE110" i="1"/>
  <c r="AE109" i="9" s="1"/>
  <c r="AF110" i="1"/>
  <c r="AF109" i="9" s="1"/>
  <c r="AD110" i="1"/>
  <c r="AD109" i="9" s="1"/>
  <c r="Q39" i="1"/>
  <c r="Q40" i="9" s="1"/>
  <c r="R39" i="1"/>
  <c r="R40" i="9" s="1"/>
  <c r="P39" i="1"/>
  <c r="P40" i="9" s="1"/>
  <c r="E8" i="18" a="1"/>
  <c r="E8" i="18" s="1"/>
  <c r="Q8" i="18" s="1"/>
  <c r="E8" i="12" a="1"/>
  <c r="E8" i="12" s="1"/>
  <c r="O39" i="1"/>
  <c r="O40" i="9" s="1"/>
  <c r="Y4" i="1"/>
  <c r="AB4" i="1"/>
  <c r="Z4" i="1"/>
  <c r="W4" i="7"/>
  <c r="W19" i="7" s="1"/>
  <c r="F5" i="16" a="1"/>
  <c r="F5" i="16" s="1"/>
  <c r="AA4" i="1"/>
  <c r="F5" i="6" a="1"/>
  <c r="F5" i="6" s="1"/>
  <c r="M5" i="6" s="1"/>
  <c r="M102" i="1"/>
  <c r="M101" i="9" s="1"/>
  <c r="L102" i="1"/>
  <c r="L101" i="9" s="1"/>
  <c r="K102" i="1"/>
  <c r="K101" i="9" s="1"/>
  <c r="J102" i="1"/>
  <c r="J101" i="9" s="1"/>
  <c r="T35" i="1"/>
  <c r="S8" i="8"/>
  <c r="V35" i="1"/>
  <c r="U35" i="1"/>
  <c r="W35" i="1"/>
  <c r="AD27" i="1"/>
  <c r="AD28" i="9" s="1"/>
  <c r="AE27" i="1"/>
  <c r="AE28" i="9" s="1"/>
  <c r="AF27" i="1"/>
  <c r="AF28" i="9" s="1"/>
  <c r="AG27" i="1"/>
  <c r="AG28" i="9" s="1"/>
  <c r="I29" i="8"/>
  <c r="M277" i="1"/>
  <c r="J277" i="1"/>
  <c r="L277" i="1"/>
  <c r="K277" i="1"/>
  <c r="AE242" i="1"/>
  <c r="AE236" i="9" s="1"/>
  <c r="AG242" i="1"/>
  <c r="AG236" i="9" s="1"/>
  <c r="AD242" i="1"/>
  <c r="AD236" i="9" s="1"/>
  <c r="AF242" i="1"/>
  <c r="AF236" i="9" s="1"/>
  <c r="D57" i="17" a="1"/>
  <c r="D57" i="17" s="1"/>
  <c r="F207" i="1"/>
  <c r="F202" i="9" s="1"/>
  <c r="E207" i="1"/>
  <c r="E202" i="9" s="1"/>
  <c r="G207" i="1"/>
  <c r="G202" i="9" s="1"/>
  <c r="H207" i="1"/>
  <c r="H202" i="9" s="1"/>
  <c r="T174" i="1"/>
  <c r="T171" i="9" s="1"/>
  <c r="V174" i="1"/>
  <c r="V171" i="9" s="1"/>
  <c r="U174" i="1"/>
  <c r="U171" i="9" s="1"/>
  <c r="W174" i="1"/>
  <c r="W171" i="9" s="1"/>
  <c r="R79" i="1"/>
  <c r="Q79" i="1"/>
  <c r="P79" i="1"/>
  <c r="O79" i="1"/>
  <c r="AD83" i="1"/>
  <c r="AF83" i="1"/>
  <c r="AE83" i="1"/>
  <c r="AG83" i="1"/>
  <c r="L40" i="17" a="1"/>
  <c r="L40" i="17" s="1"/>
  <c r="AG11" i="7"/>
  <c r="W220" i="1"/>
  <c r="V220" i="1"/>
  <c r="T220" i="1"/>
  <c r="U220" i="1"/>
  <c r="T46" i="1"/>
  <c r="S9" i="8"/>
  <c r="W46" i="1"/>
  <c r="V46" i="1"/>
  <c r="U46" i="1"/>
  <c r="Q194" i="1"/>
  <c r="P194" i="1"/>
  <c r="O194" i="1"/>
  <c r="R194" i="1"/>
  <c r="J82" i="1"/>
  <c r="M82" i="1"/>
  <c r="L82" i="1"/>
  <c r="K82" i="1"/>
  <c r="AM173" i="1"/>
  <c r="AN173" i="1" s="1"/>
  <c r="AJ314" i="1"/>
  <c r="AK317" i="1"/>
  <c r="K333" i="1"/>
  <c r="M333" i="1"/>
  <c r="J333" i="1"/>
  <c r="L333" i="1"/>
  <c r="E29" i="5" a="1"/>
  <c r="E29" i="5" s="1"/>
  <c r="O283" i="1"/>
  <c r="O277" i="9" s="1"/>
  <c r="R283" i="1"/>
  <c r="R277" i="9" s="1"/>
  <c r="Q283" i="1"/>
  <c r="Q277" i="9" s="1"/>
  <c r="P283" i="1"/>
  <c r="P277" i="9" s="1"/>
  <c r="X27" i="8"/>
  <c r="Z255" i="1"/>
  <c r="Y255" i="1"/>
  <c r="AA255" i="1"/>
  <c r="AB255" i="1"/>
  <c r="K222" i="1"/>
  <c r="M222" i="1"/>
  <c r="J222" i="1"/>
  <c r="I24" i="8"/>
  <c r="L222" i="1"/>
  <c r="Z186" i="1"/>
  <c r="AB186" i="1"/>
  <c r="Y186" i="1"/>
  <c r="AA186" i="1"/>
  <c r="G18" i="16" a="1"/>
  <c r="G18" i="16" s="1"/>
  <c r="G18" i="6" a="1"/>
  <c r="G18" i="6" s="1"/>
  <c r="N18" i="6" s="1"/>
  <c r="F129" i="1"/>
  <c r="F127" i="9" s="1"/>
  <c r="D16" i="5" a="1"/>
  <c r="D16" i="5" s="1"/>
  <c r="E129" i="1"/>
  <c r="E127" i="9" s="1"/>
  <c r="G129" i="1"/>
  <c r="G127" i="9" s="1"/>
  <c r="H129" i="1"/>
  <c r="H127" i="9" s="1"/>
  <c r="AE73" i="1"/>
  <c r="AD73" i="1"/>
  <c r="AG73" i="1"/>
  <c r="AF73" i="1"/>
  <c r="Z24" i="1"/>
  <c r="AB24" i="1"/>
  <c r="AA24" i="1"/>
  <c r="X7" i="8"/>
  <c r="Y24" i="1"/>
  <c r="AG278" i="1"/>
  <c r="AG272" i="9" s="1"/>
  <c r="AD278" i="1"/>
  <c r="AD272" i="9" s="1"/>
  <c r="AE278" i="1"/>
  <c r="AE272" i="9" s="1"/>
  <c r="AF278" i="1"/>
  <c r="AF272" i="9" s="1"/>
  <c r="AD233" i="1"/>
  <c r="AE233" i="1"/>
  <c r="AG233" i="1"/>
  <c r="AC25" i="8"/>
  <c r="AF233" i="1"/>
  <c r="AE180" i="1"/>
  <c r="AG180" i="1"/>
  <c r="AF180" i="1"/>
  <c r="AD180" i="1"/>
  <c r="O53" i="1"/>
  <c r="O54" i="9" s="1"/>
  <c r="E44" i="17" a="1"/>
  <c r="E44" i="17" s="1"/>
  <c r="P53" i="1"/>
  <c r="P54" i="9" s="1"/>
  <c r="Q53" i="1"/>
  <c r="Q54" i="9" s="1"/>
  <c r="R53" i="1"/>
  <c r="R54" i="9" s="1"/>
  <c r="I65" i="17" a="1"/>
  <c r="I65" i="17" s="1"/>
  <c r="G297" i="1"/>
  <c r="G291" i="9" s="1"/>
  <c r="H297" i="1"/>
  <c r="H291" i="9" s="1"/>
  <c r="F297" i="1"/>
  <c r="F291" i="9" s="1"/>
  <c r="E297" i="1"/>
  <c r="E291" i="9" s="1"/>
  <c r="D26" i="16" a="1"/>
  <c r="D26" i="16" s="1"/>
  <c r="H246" i="1"/>
  <c r="H240" i="9" s="1"/>
  <c r="G246" i="1"/>
  <c r="G240" i="9" s="1"/>
  <c r="D25" i="6" a="1"/>
  <c r="D25" i="6" s="1"/>
  <c r="K25" i="6" s="1"/>
  <c r="E246" i="1"/>
  <c r="E240" i="9" s="1"/>
  <c r="F246" i="1"/>
  <c r="F240" i="9" s="1"/>
  <c r="Z213" i="1"/>
  <c r="Y213" i="1"/>
  <c r="AB213" i="1"/>
  <c r="AA213" i="1"/>
  <c r="K184" i="1"/>
  <c r="M184" i="1"/>
  <c r="J184" i="1"/>
  <c r="L184" i="1"/>
  <c r="F112" i="1"/>
  <c r="E112" i="1"/>
  <c r="H112" i="1"/>
  <c r="G112" i="1"/>
  <c r="M96" i="1"/>
  <c r="M95" i="9" s="1"/>
  <c r="L96" i="1"/>
  <c r="L95" i="9" s="1"/>
  <c r="K96" i="1"/>
  <c r="K95" i="9" s="1"/>
  <c r="J96" i="1"/>
  <c r="J95" i="9" s="1"/>
  <c r="K44" i="1"/>
  <c r="K45" i="9" s="1"/>
  <c r="M44" i="1"/>
  <c r="M45" i="9" s="1"/>
  <c r="L44" i="1"/>
  <c r="L45" i="9" s="1"/>
  <c r="J44" i="1"/>
  <c r="J45" i="9" s="1"/>
  <c r="F6" i="18" a="1"/>
  <c r="F6" i="18" s="1"/>
  <c r="R6" i="18" s="1"/>
  <c r="F6" i="12" a="1"/>
  <c r="F6" i="12" s="1"/>
  <c r="AB17" i="1"/>
  <c r="AB18" i="9" s="1"/>
  <c r="Z17" i="1"/>
  <c r="Z18" i="9" s="1"/>
  <c r="Y17" i="1"/>
  <c r="Y18" i="9" s="1"/>
  <c r="AA17" i="1"/>
  <c r="AA18" i="9" s="1"/>
  <c r="AG131" i="1"/>
  <c r="AG129" i="9" s="1"/>
  <c r="AF131" i="1"/>
  <c r="AF129" i="9" s="1"/>
  <c r="AD131" i="1"/>
  <c r="AD129" i="9" s="1"/>
  <c r="AE131" i="1"/>
  <c r="AE129" i="9" s="1"/>
  <c r="U230" i="1"/>
  <c r="U224" i="9" s="1"/>
  <c r="V230" i="1"/>
  <c r="V224" i="9" s="1"/>
  <c r="W230" i="1"/>
  <c r="W224" i="9" s="1"/>
  <c r="T230" i="1"/>
  <c r="T224" i="9" s="1"/>
  <c r="G53" i="5" a="1"/>
  <c r="G53" i="5" s="1"/>
  <c r="AL126" i="1"/>
  <c r="AA115" i="1"/>
  <c r="Z115" i="1"/>
  <c r="Y115" i="1"/>
  <c r="AB115" i="1"/>
  <c r="AK261" i="1"/>
  <c r="AJ248" i="1"/>
  <c r="AB238" i="1"/>
  <c r="AB232" i="9" s="1"/>
  <c r="Z238" i="1"/>
  <c r="Z232" i="9" s="1"/>
  <c r="F60" i="5" a="1"/>
  <c r="F60" i="5" s="1"/>
  <c r="Y238" i="1"/>
  <c r="Y232" i="9" s="1"/>
  <c r="AA238" i="1"/>
  <c r="AA232" i="9" s="1"/>
  <c r="G33" i="16" a="1"/>
  <c r="G33" i="16" s="1"/>
  <c r="G32" i="6" a="1"/>
  <c r="G32" i="6" s="1"/>
  <c r="N32" i="6" s="1"/>
  <c r="I63" i="17" a="1"/>
  <c r="I63" i="17" s="1"/>
  <c r="F275" i="1"/>
  <c r="F269" i="9" s="1"/>
  <c r="H275" i="1"/>
  <c r="H269" i="9" s="1"/>
  <c r="E275" i="1"/>
  <c r="E269" i="9" s="1"/>
  <c r="G275" i="1"/>
  <c r="G269" i="9" s="1"/>
  <c r="Z170" i="1"/>
  <c r="Z167" i="9" s="1"/>
  <c r="Y170" i="1"/>
  <c r="Y167" i="9" s="1"/>
  <c r="AB170" i="1"/>
  <c r="AB167" i="9" s="1"/>
  <c r="AA170" i="1"/>
  <c r="AA167" i="9" s="1"/>
  <c r="AA134" i="1"/>
  <c r="Y134" i="1"/>
  <c r="Z134" i="1"/>
  <c r="AB134" i="1"/>
  <c r="J99" i="1"/>
  <c r="J98" i="9" s="1"/>
  <c r="L99" i="1"/>
  <c r="L98" i="9" s="1"/>
  <c r="M99" i="1"/>
  <c r="M98" i="9" s="1"/>
  <c r="K99" i="1"/>
  <c r="K98" i="9" s="1"/>
  <c r="L63" i="1"/>
  <c r="L64" i="9" s="1"/>
  <c r="K63" i="1"/>
  <c r="K64" i="9" s="1"/>
  <c r="J63" i="1"/>
  <c r="J64" i="9" s="1"/>
  <c r="M63" i="1"/>
  <c r="M64" i="9" s="1"/>
  <c r="E167" i="1"/>
  <c r="H167" i="1"/>
  <c r="G167" i="1"/>
  <c r="F167" i="1"/>
  <c r="D19" i="8"/>
  <c r="R278" i="1"/>
  <c r="R272" i="9" s="1"/>
  <c r="Q278" i="1"/>
  <c r="Q272" i="9" s="1"/>
  <c r="P278" i="1"/>
  <c r="P272" i="9" s="1"/>
  <c r="O278" i="1"/>
  <c r="O272" i="9" s="1"/>
  <c r="AB180" i="1"/>
  <c r="Z180" i="1"/>
  <c r="AA180" i="1"/>
  <c r="Y180" i="1"/>
  <c r="Y76" i="1"/>
  <c r="AB76" i="1"/>
  <c r="Z76" i="1"/>
  <c r="AA76" i="1"/>
  <c r="F64" i="17" a="1"/>
  <c r="F64" i="17" s="1"/>
  <c r="AB284" i="1"/>
  <c r="AB278" i="9" s="1"/>
  <c r="AA284" i="1"/>
  <c r="AA278" i="9" s="1"/>
  <c r="Z284" i="1"/>
  <c r="Z278" i="9" s="1"/>
  <c r="Y284" i="1"/>
  <c r="Y278" i="9" s="1"/>
  <c r="S29" i="8"/>
  <c r="V277" i="1"/>
  <c r="W277" i="1"/>
  <c r="U277" i="1"/>
  <c r="T277" i="1"/>
  <c r="AE225" i="1"/>
  <c r="AE219" i="9" s="1"/>
  <c r="AF225" i="1"/>
  <c r="AF219" i="9" s="1"/>
  <c r="AD225" i="1"/>
  <c r="AD219" i="9" s="1"/>
  <c r="AG225" i="1"/>
  <c r="AG219" i="9" s="1"/>
  <c r="O197" i="1"/>
  <c r="R197" i="1"/>
  <c r="Q197" i="1"/>
  <c r="P197" i="1"/>
  <c r="V112" i="1"/>
  <c r="T112" i="1"/>
  <c r="W112" i="1"/>
  <c r="U112" i="1"/>
  <c r="L65" i="1"/>
  <c r="L66" i="9" s="1"/>
  <c r="M65" i="1"/>
  <c r="M66" i="9" s="1"/>
  <c r="K65" i="1"/>
  <c r="K66" i="9" s="1"/>
  <c r="J65" i="1"/>
  <c r="J66" i="9" s="1"/>
  <c r="H11" i="7"/>
  <c r="K11" i="1"/>
  <c r="L11" i="1"/>
  <c r="M11" i="1"/>
  <c r="J11" i="1"/>
  <c r="AF153" i="1"/>
  <c r="AF150" i="9" s="1"/>
  <c r="AE153" i="1"/>
  <c r="AE150" i="9" s="1"/>
  <c r="AD153" i="1"/>
  <c r="AD150" i="9" s="1"/>
  <c r="AG153" i="1"/>
  <c r="AG150" i="9" s="1"/>
  <c r="H135" i="1"/>
  <c r="E135" i="1"/>
  <c r="G135" i="1"/>
  <c r="F135" i="1"/>
  <c r="AJ88" i="1"/>
  <c r="H2" i="1"/>
  <c r="E2" i="1"/>
  <c r="F2" i="1"/>
  <c r="G2" i="1"/>
  <c r="C2" i="7"/>
  <c r="AK291" i="1"/>
  <c r="AD227" i="1"/>
  <c r="AD221" i="9" s="1"/>
  <c r="AG227" i="1"/>
  <c r="AG221" i="9" s="1"/>
  <c r="AF227" i="1"/>
  <c r="AF221" i="9" s="1"/>
  <c r="AE227" i="1"/>
  <c r="AE221" i="9" s="1"/>
  <c r="Q141" i="1"/>
  <c r="R141" i="1"/>
  <c r="P141" i="1"/>
  <c r="O141" i="1"/>
  <c r="AM258" i="1"/>
  <c r="AN258" i="1" s="1"/>
  <c r="U270" i="1"/>
  <c r="U264" i="9" s="1"/>
  <c r="AL226" i="1"/>
  <c r="AJ204" i="1"/>
  <c r="AI149" i="1"/>
  <c r="M103" i="1"/>
  <c r="M102" i="9" s="1"/>
  <c r="AD279" i="1"/>
  <c r="AD273" i="9" s="1"/>
  <c r="AF279" i="1"/>
  <c r="AF273" i="9" s="1"/>
  <c r="AG279" i="1"/>
  <c r="AG273" i="9" s="1"/>
  <c r="AE279" i="1"/>
  <c r="AE273" i="9" s="1"/>
  <c r="K198" i="1"/>
  <c r="M198" i="1"/>
  <c r="L198" i="1"/>
  <c r="J198" i="1"/>
  <c r="E18" i="5" a="1"/>
  <c r="E18" i="5" s="1"/>
  <c r="P162" i="1"/>
  <c r="P159" i="9" s="1"/>
  <c r="Q162" i="1"/>
  <c r="Q159" i="9" s="1"/>
  <c r="O162" i="1"/>
  <c r="O159" i="9" s="1"/>
  <c r="R162" i="1"/>
  <c r="R159" i="9" s="1"/>
  <c r="D13" i="16" a="1"/>
  <c r="D13" i="16" s="1"/>
  <c r="D13" i="6" a="1"/>
  <c r="D13" i="6" s="1"/>
  <c r="K13" i="6" s="1"/>
  <c r="H92" i="1"/>
  <c r="H91" i="9" s="1"/>
  <c r="G92" i="1"/>
  <c r="G91" i="9" s="1"/>
  <c r="F92" i="1"/>
  <c r="F91" i="9" s="1"/>
  <c r="E92" i="1"/>
  <c r="E91" i="9" s="1"/>
  <c r="Z68" i="1"/>
  <c r="AB68" i="1"/>
  <c r="Y68" i="1"/>
  <c r="AA68" i="1"/>
  <c r="P33" i="1"/>
  <c r="P34" i="9" s="1"/>
  <c r="J42" i="17" a="1"/>
  <c r="J42" i="17" s="1"/>
  <c r="O33" i="1"/>
  <c r="O34" i="9" s="1"/>
  <c r="R33" i="1"/>
  <c r="R34" i="9" s="1"/>
  <c r="Q33" i="1"/>
  <c r="Q34" i="9" s="1"/>
  <c r="AD4" i="1"/>
  <c r="AB4" i="7"/>
  <c r="AB19" i="7" s="1"/>
  <c r="AF4" i="1"/>
  <c r="AG4" i="1"/>
  <c r="AE4" i="1"/>
  <c r="K325" i="1"/>
  <c r="K318" i="9" s="1"/>
  <c r="L325" i="1"/>
  <c r="L318" i="9" s="1"/>
  <c r="J325" i="1"/>
  <c r="J318" i="9" s="1"/>
  <c r="M325" i="1"/>
  <c r="M318" i="9" s="1"/>
  <c r="W236" i="1"/>
  <c r="W230" i="9" s="1"/>
  <c r="T236" i="1"/>
  <c r="T230" i="9" s="1"/>
  <c r="U236" i="1"/>
  <c r="U230" i="9" s="1"/>
  <c r="V236" i="1"/>
  <c r="V230" i="9" s="1"/>
  <c r="P3" i="1"/>
  <c r="M3" i="7"/>
  <c r="M24" i="7" s="1"/>
  <c r="M33" i="7" s="1"/>
  <c r="Q3" i="1"/>
  <c r="O3" i="1"/>
  <c r="R3" i="1"/>
  <c r="O304" i="1"/>
  <c r="R304" i="1"/>
  <c r="Q304" i="1"/>
  <c r="P304" i="1"/>
  <c r="E61" i="17" a="1"/>
  <c r="E61" i="17" s="1"/>
  <c r="R251" i="1"/>
  <c r="R245" i="9" s="1"/>
  <c r="P251" i="1"/>
  <c r="P245" i="9" s="1"/>
  <c r="Q251" i="1"/>
  <c r="Q245" i="9" s="1"/>
  <c r="O251" i="1"/>
  <c r="O245" i="9" s="1"/>
  <c r="F22" i="5" a="1"/>
  <c r="F22" i="5" s="1"/>
  <c r="AB206" i="1"/>
  <c r="AB201" i="9" s="1"/>
  <c r="AA206" i="1"/>
  <c r="AA201" i="9" s="1"/>
  <c r="Y206" i="1"/>
  <c r="Y201" i="9" s="1"/>
  <c r="Z206" i="1"/>
  <c r="Z201" i="9" s="1"/>
  <c r="AE168" i="1"/>
  <c r="AE165" i="9" s="1"/>
  <c r="AG168" i="1"/>
  <c r="AG165" i="9" s="1"/>
  <c r="AF168" i="1"/>
  <c r="AF165" i="9" s="1"/>
  <c r="AD168" i="1"/>
  <c r="AD165" i="9" s="1"/>
  <c r="L112" i="1"/>
  <c r="K112" i="1"/>
  <c r="M112" i="1"/>
  <c r="J112" i="1"/>
  <c r="F42" i="1"/>
  <c r="F43" i="9" s="1"/>
  <c r="E42" i="1"/>
  <c r="E43" i="9" s="1"/>
  <c r="H42" i="1"/>
  <c r="H43" i="9" s="1"/>
  <c r="G42" i="1"/>
  <c r="G43" i="9" s="1"/>
  <c r="D43" i="17" a="1"/>
  <c r="D43" i="17" s="1"/>
  <c r="J153" i="1"/>
  <c r="J150" i="9" s="1"/>
  <c r="L153" i="1"/>
  <c r="L150" i="9" s="1"/>
  <c r="M153" i="1"/>
  <c r="M150" i="9" s="1"/>
  <c r="K153" i="1"/>
  <c r="K150" i="9" s="1"/>
  <c r="D32" i="8"/>
  <c r="E310" i="1"/>
  <c r="G310" i="1"/>
  <c r="H310" i="1"/>
  <c r="F310" i="1"/>
  <c r="M161" i="1"/>
  <c r="M158" i="9" s="1"/>
  <c r="K161" i="1"/>
  <c r="K158" i="9" s="1"/>
  <c r="L161" i="1"/>
  <c r="L158" i="9" s="1"/>
  <c r="J161" i="1"/>
  <c r="J158" i="9" s="1"/>
  <c r="H141" i="1"/>
  <c r="G141" i="1"/>
  <c r="F141" i="1"/>
  <c r="E141" i="1"/>
  <c r="D28" i="18" a="1"/>
  <c r="D28" i="18" s="1"/>
  <c r="P28" i="18" s="1"/>
  <c r="H270" i="1"/>
  <c r="H264" i="9" s="1"/>
  <c r="D28" i="12" a="1"/>
  <c r="D28" i="12" s="1"/>
  <c r="E270" i="1"/>
  <c r="E264" i="9" s="1"/>
  <c r="F270" i="1"/>
  <c r="F264" i="9" s="1"/>
  <c r="G270" i="1"/>
  <c r="G264" i="9" s="1"/>
  <c r="L275" i="1"/>
  <c r="L269" i="9" s="1"/>
  <c r="M275" i="1"/>
  <c r="M269" i="9" s="1"/>
  <c r="K275" i="1"/>
  <c r="K269" i="9" s="1"/>
  <c r="J275" i="1"/>
  <c r="J269" i="9" s="1"/>
  <c r="AA234" i="1"/>
  <c r="AA228" i="9" s="1"/>
  <c r="AB234" i="1"/>
  <c r="AB228" i="9" s="1"/>
  <c r="Z234" i="1"/>
  <c r="Z228" i="9" s="1"/>
  <c r="Y234" i="1"/>
  <c r="Y228" i="9" s="1"/>
  <c r="O187" i="1"/>
  <c r="R187" i="1"/>
  <c r="P187" i="1"/>
  <c r="Q187" i="1"/>
  <c r="G162" i="1"/>
  <c r="G159" i="9" s="1"/>
  <c r="H162" i="1"/>
  <c r="H159" i="9" s="1"/>
  <c r="E162" i="1"/>
  <c r="E159" i="9" s="1"/>
  <c r="D18" i="5" a="1"/>
  <c r="D18" i="5" s="1"/>
  <c r="F162" i="1"/>
  <c r="F159" i="9" s="1"/>
  <c r="U147" i="1"/>
  <c r="U144" i="9" s="1"/>
  <c r="W147" i="1"/>
  <c r="W144" i="9" s="1"/>
  <c r="V147" i="1"/>
  <c r="V144" i="9" s="1"/>
  <c r="T147" i="1"/>
  <c r="T144" i="9" s="1"/>
  <c r="AE123" i="1"/>
  <c r="AD123" i="1"/>
  <c r="AF123" i="1"/>
  <c r="AG123" i="1"/>
  <c r="AC16" i="8"/>
  <c r="AG99" i="1"/>
  <c r="AG98" i="9" s="1"/>
  <c r="AF99" i="1"/>
  <c r="AF98" i="9" s="1"/>
  <c r="AE99" i="1"/>
  <c r="AE98" i="9" s="1"/>
  <c r="AD99" i="1"/>
  <c r="AD98" i="9" s="1"/>
  <c r="G10" i="5" a="1"/>
  <c r="G10" i="5" s="1"/>
  <c r="W28" i="1"/>
  <c r="W29" i="9" s="1"/>
  <c r="V28" i="1"/>
  <c r="V29" i="9" s="1"/>
  <c r="T28" i="1"/>
  <c r="T29" i="9" s="1"/>
  <c r="U28" i="1"/>
  <c r="U29" i="9" s="1"/>
  <c r="H339" i="1"/>
  <c r="F339" i="1"/>
  <c r="E339" i="1"/>
  <c r="G339" i="1"/>
  <c r="W262" i="1"/>
  <c r="W256" i="9" s="1"/>
  <c r="U262" i="1"/>
  <c r="U256" i="9" s="1"/>
  <c r="T262" i="1"/>
  <c r="T256" i="9" s="1"/>
  <c r="V262" i="1"/>
  <c r="V256" i="9" s="1"/>
  <c r="AE151" i="1"/>
  <c r="AE148" i="9" s="1"/>
  <c r="AD151" i="1"/>
  <c r="AD148" i="9" s="1"/>
  <c r="AG151" i="1"/>
  <c r="AG148" i="9" s="1"/>
  <c r="AF151" i="1"/>
  <c r="AF148" i="9" s="1"/>
  <c r="P59" i="1"/>
  <c r="P60" i="9" s="1"/>
  <c r="O59" i="1"/>
  <c r="O60" i="9" s="1"/>
  <c r="Q59" i="1"/>
  <c r="Q60" i="9" s="1"/>
  <c r="E10" i="16" a="1"/>
  <c r="E10" i="16" s="1"/>
  <c r="R59" i="1"/>
  <c r="R60" i="9" s="1"/>
  <c r="E10" i="6" a="1"/>
  <c r="E10" i="6" s="1"/>
  <c r="L10" i="6" s="1"/>
  <c r="V26" i="1"/>
  <c r="V27" i="9" s="1"/>
  <c r="T26" i="1"/>
  <c r="T27" i="9" s="1"/>
  <c r="U26" i="1"/>
  <c r="U27" i="9" s="1"/>
  <c r="W26" i="1"/>
  <c r="W27" i="9" s="1"/>
  <c r="E327" i="1"/>
  <c r="E320" i="9" s="1"/>
  <c r="F327" i="1"/>
  <c r="F320" i="9" s="1"/>
  <c r="H327" i="1"/>
  <c r="H320" i="9" s="1"/>
  <c r="D33" i="5" a="1"/>
  <c r="D33" i="5" s="1"/>
  <c r="G327" i="1"/>
  <c r="G320" i="9" s="1"/>
  <c r="T297" i="1"/>
  <c r="T291" i="9" s="1"/>
  <c r="W297" i="1"/>
  <c r="W291" i="9" s="1"/>
  <c r="U297" i="1"/>
  <c r="U291" i="9" s="1"/>
  <c r="V297" i="1"/>
  <c r="V291" i="9" s="1"/>
  <c r="L60" i="17" a="1"/>
  <c r="L60" i="17" s="1"/>
  <c r="Z196" i="1"/>
  <c r="Y196" i="1"/>
  <c r="AB196" i="1"/>
  <c r="AA196" i="1"/>
  <c r="K54" i="17" a="1"/>
  <c r="K54" i="17" s="1"/>
  <c r="AA176" i="1"/>
  <c r="AA173" i="9" s="1"/>
  <c r="Y176" i="1"/>
  <c r="Y173" i="9" s="1"/>
  <c r="Z176" i="1"/>
  <c r="Z173" i="9" s="1"/>
  <c r="AB176" i="1"/>
  <c r="AB173" i="9" s="1"/>
  <c r="W74" i="1"/>
  <c r="T74" i="1"/>
  <c r="V74" i="1"/>
  <c r="U74" i="1"/>
  <c r="AF40" i="1"/>
  <c r="AF41" i="9" s="1"/>
  <c r="AD40" i="1"/>
  <c r="AD41" i="9" s="1"/>
  <c r="AE40" i="1"/>
  <c r="AE41" i="9" s="1"/>
  <c r="AG40" i="1"/>
  <c r="AG41" i="9" s="1"/>
  <c r="R245" i="1"/>
  <c r="R239" i="9" s="1"/>
  <c r="P245" i="1"/>
  <c r="P239" i="9" s="1"/>
  <c r="O245" i="1"/>
  <c r="O239" i="9" s="1"/>
  <c r="Q245" i="1"/>
  <c r="Q239" i="9" s="1"/>
  <c r="G17" i="17" a="1"/>
  <c r="G17" i="17" s="1"/>
  <c r="W272" i="1"/>
  <c r="W266" i="9" s="1"/>
  <c r="V272" i="1"/>
  <c r="V266" i="9" s="1"/>
  <c r="T272" i="1"/>
  <c r="T266" i="9" s="1"/>
  <c r="U272" i="1"/>
  <c r="U266" i="9" s="1"/>
  <c r="O227" i="1"/>
  <c r="O221" i="9" s="1"/>
  <c r="Q227" i="1"/>
  <c r="Q221" i="9" s="1"/>
  <c r="P227" i="1"/>
  <c r="P221" i="9" s="1"/>
  <c r="R227" i="1"/>
  <c r="R221" i="9" s="1"/>
  <c r="E59" i="5" a="1"/>
  <c r="E59" i="5" s="1"/>
  <c r="G461" i="12"/>
  <c r="G466" i="12"/>
  <c r="L16" i="5" s="1"/>
  <c r="G462" i="12"/>
  <c r="L51" i="5" s="1"/>
  <c r="G464" i="12"/>
  <c r="G467" i="12"/>
  <c r="G465" i="12"/>
  <c r="G463" i="12"/>
  <c r="L16" i="21" s="1"/>
  <c r="S16" i="21" s="1"/>
  <c r="AJ215" i="1"/>
  <c r="AI160" i="1"/>
  <c r="G52" i="5" a="1"/>
  <c r="G52" i="5" s="1"/>
  <c r="J136" i="1"/>
  <c r="M136" i="1"/>
  <c r="L136" i="1"/>
  <c r="K136" i="1"/>
  <c r="AI49" i="1"/>
  <c r="AE275" i="1"/>
  <c r="AE269" i="9" s="1"/>
  <c r="AD275" i="1"/>
  <c r="AD269" i="9" s="1"/>
  <c r="AF275" i="1"/>
  <c r="AF269" i="9" s="1"/>
  <c r="AG275" i="1"/>
  <c r="AG269" i="9" s="1"/>
  <c r="O228" i="1"/>
  <c r="O222" i="9" s="1"/>
  <c r="E24" i="5" a="1"/>
  <c r="E24" i="5" s="1"/>
  <c r="R228" i="1"/>
  <c r="R222" i="9" s="1"/>
  <c r="P228" i="1"/>
  <c r="P222" i="9" s="1"/>
  <c r="Q228" i="1"/>
  <c r="Q222" i="9" s="1"/>
  <c r="W224" i="1"/>
  <c r="W218" i="9" s="1"/>
  <c r="V224" i="1"/>
  <c r="V218" i="9" s="1"/>
  <c r="U224" i="1"/>
  <c r="U218" i="9" s="1"/>
  <c r="T224" i="1"/>
  <c r="T218" i="9" s="1"/>
  <c r="G22" i="16" a="1"/>
  <c r="G22" i="16" s="1"/>
  <c r="G21" i="6" a="1"/>
  <c r="G21" i="6" s="1"/>
  <c r="N21" i="6" s="1"/>
  <c r="AF147" i="1"/>
  <c r="AF144" i="9" s="1"/>
  <c r="AE147" i="1"/>
  <c r="AE144" i="9" s="1"/>
  <c r="AD147" i="1"/>
  <c r="AD144" i="9" s="1"/>
  <c r="AG147" i="1"/>
  <c r="AG144" i="9" s="1"/>
  <c r="T129" i="1"/>
  <c r="T127" i="9" s="1"/>
  <c r="U129" i="1"/>
  <c r="U127" i="9" s="1"/>
  <c r="W129" i="1"/>
  <c r="W127" i="9" s="1"/>
  <c r="V129" i="1"/>
  <c r="V127" i="9" s="1"/>
  <c r="AF132" i="1"/>
  <c r="AF130" i="9" s="1"/>
  <c r="AG132" i="1"/>
  <c r="AG130" i="9" s="1"/>
  <c r="AD132" i="1"/>
  <c r="AD130" i="9" s="1"/>
  <c r="AE132" i="1"/>
  <c r="AE130" i="9" s="1"/>
  <c r="AG108" i="1"/>
  <c r="AG107" i="9" s="1"/>
  <c r="AD108" i="1"/>
  <c r="AD107" i="9" s="1"/>
  <c r="AF108" i="1"/>
  <c r="AF107" i="9" s="1"/>
  <c r="AE108" i="1"/>
  <c r="AE107" i="9" s="1"/>
  <c r="F7" i="18" a="1"/>
  <c r="F7" i="18" s="1"/>
  <c r="R7" i="18" s="1"/>
  <c r="F7" i="12" a="1"/>
  <c r="F7" i="12" s="1"/>
  <c r="Z28" i="1"/>
  <c r="Z29" i="9" s="1"/>
  <c r="AA28" i="1"/>
  <c r="AA29" i="9" s="1"/>
  <c r="Y28" i="1"/>
  <c r="Y29" i="9" s="1"/>
  <c r="AB28" i="1"/>
  <c r="AB29" i="9" s="1"/>
  <c r="K41" i="17" a="1"/>
  <c r="K41" i="17" s="1"/>
  <c r="Y22" i="1"/>
  <c r="Y23" i="9" s="1"/>
  <c r="AA22" i="1"/>
  <c r="AA23" i="9" s="1"/>
  <c r="Z22" i="1"/>
  <c r="Z23" i="9" s="1"/>
  <c r="AB22" i="1"/>
  <c r="AB23" i="9" s="1"/>
  <c r="X19" i="8"/>
  <c r="Z167" i="1"/>
  <c r="AB167" i="1"/>
  <c r="Y167" i="1"/>
  <c r="AA167" i="1"/>
  <c r="M267" i="1"/>
  <c r="M261" i="9" s="1"/>
  <c r="J267" i="1"/>
  <c r="J261" i="9" s="1"/>
  <c r="L267" i="1"/>
  <c r="L261" i="9" s="1"/>
  <c r="K267" i="1"/>
  <c r="K261" i="9" s="1"/>
  <c r="Q208" i="1"/>
  <c r="Q203" i="9" s="1"/>
  <c r="P208" i="1"/>
  <c r="P203" i="9" s="1"/>
  <c r="O208" i="1"/>
  <c r="O203" i="9" s="1"/>
  <c r="R208" i="1"/>
  <c r="R203" i="9" s="1"/>
  <c r="E22" i="17" a="1"/>
  <c r="E22" i="17" s="1"/>
  <c r="AB118" i="1"/>
  <c r="AA118" i="1"/>
  <c r="Z118" i="1"/>
  <c r="Y118" i="1"/>
  <c r="K77" i="1"/>
  <c r="M77" i="1"/>
  <c r="L77" i="1"/>
  <c r="J77" i="1"/>
  <c r="K26" i="1"/>
  <c r="K27" i="9" s="1"/>
  <c r="J26" i="1"/>
  <c r="J27" i="9" s="1"/>
  <c r="M26" i="1"/>
  <c r="M27" i="9" s="1"/>
  <c r="L26" i="1"/>
  <c r="L27" i="9" s="1"/>
  <c r="AE321" i="1"/>
  <c r="AD321" i="1"/>
  <c r="AF321" i="1"/>
  <c r="AC33" i="8"/>
  <c r="AG321" i="1"/>
  <c r="D30" i="18" a="1"/>
  <c r="D30" i="18" s="1"/>
  <c r="P30" i="18" s="1"/>
  <c r="H292" i="1"/>
  <c r="H286" i="9" s="1"/>
  <c r="F292" i="1"/>
  <c r="F286" i="9" s="1"/>
  <c r="G292" i="1"/>
  <c r="G286" i="9" s="1"/>
  <c r="D30" i="12" a="1"/>
  <c r="D30" i="12" s="1"/>
  <c r="E292" i="1"/>
  <c r="E286" i="9" s="1"/>
  <c r="H213" i="1"/>
  <c r="G213" i="1"/>
  <c r="E213" i="1"/>
  <c r="F213" i="1"/>
  <c r="F184" i="1"/>
  <c r="G184" i="1"/>
  <c r="E184" i="1"/>
  <c r="H184" i="1"/>
  <c r="J165" i="1"/>
  <c r="J162" i="9" s="1"/>
  <c r="L165" i="1"/>
  <c r="L162" i="9" s="1"/>
  <c r="K165" i="1"/>
  <c r="K162" i="9" s="1"/>
  <c r="M165" i="1"/>
  <c r="M162" i="9" s="1"/>
  <c r="V48" i="1"/>
  <c r="V49" i="9" s="1"/>
  <c r="U48" i="1"/>
  <c r="U49" i="9" s="1"/>
  <c r="T48" i="1"/>
  <c r="T49" i="9" s="1"/>
  <c r="W48" i="1"/>
  <c r="W49" i="9" s="1"/>
  <c r="G10" i="17" a="1"/>
  <c r="G10" i="17" s="1"/>
  <c r="J40" i="17" a="1"/>
  <c r="J40" i="17" s="1"/>
  <c r="O11" i="1"/>
  <c r="Q11" i="1"/>
  <c r="P11" i="1"/>
  <c r="M11" i="7"/>
  <c r="R11" i="1"/>
  <c r="F51" i="17" a="1"/>
  <c r="F51" i="17" s="1"/>
  <c r="AA130" i="1"/>
  <c r="AA128" i="9" s="1"/>
  <c r="AB130" i="1"/>
  <c r="AB128" i="9" s="1"/>
  <c r="Y130" i="1"/>
  <c r="Y128" i="9" s="1"/>
  <c r="Z130" i="1"/>
  <c r="Z128" i="9" s="1"/>
  <c r="AJ201" i="1"/>
  <c r="AI291" i="1"/>
  <c r="W216" i="1"/>
  <c r="T216" i="1"/>
  <c r="U216" i="1"/>
  <c r="V216" i="1"/>
  <c r="AM127" i="1"/>
  <c r="AN127" i="1" s="1"/>
  <c r="AD104" i="1"/>
  <c r="AD103" i="9" s="1"/>
  <c r="AF104" i="1"/>
  <c r="AF103" i="9" s="1"/>
  <c r="AE104" i="1"/>
  <c r="AE103" i="9" s="1"/>
  <c r="AG104" i="1"/>
  <c r="AG103" i="9" s="1"/>
  <c r="W2" i="1"/>
  <c r="S5" i="8"/>
  <c r="U2" i="1"/>
  <c r="T2" i="1"/>
  <c r="V2" i="1"/>
  <c r="R2" i="7"/>
  <c r="V312" i="1"/>
  <c r="V305" i="9" s="1"/>
  <c r="U312" i="1"/>
  <c r="U305" i="9" s="1"/>
  <c r="W312" i="1"/>
  <c r="W305" i="9" s="1"/>
  <c r="T312" i="1"/>
  <c r="T305" i="9" s="1"/>
  <c r="T282" i="1"/>
  <c r="T276" i="9" s="1"/>
  <c r="V282" i="1"/>
  <c r="V276" i="9" s="1"/>
  <c r="W282" i="1"/>
  <c r="W276" i="9" s="1"/>
  <c r="U282" i="1"/>
  <c r="U276" i="9" s="1"/>
  <c r="AM240" i="1"/>
  <c r="AO240" i="1" s="1"/>
  <c r="AI204" i="1"/>
  <c r="T279" i="1"/>
  <c r="T273" i="9" s="1"/>
  <c r="V279" i="1"/>
  <c r="V273" i="9" s="1"/>
  <c r="W279" i="1"/>
  <c r="W273" i="9" s="1"/>
  <c r="U279" i="1"/>
  <c r="U273" i="9" s="1"/>
  <c r="F26" i="5" a="1"/>
  <c r="F26" i="5" s="1"/>
  <c r="AB250" i="1"/>
  <c r="AB244" i="9" s="1"/>
  <c r="Y250" i="1"/>
  <c r="Y244" i="9" s="1"/>
  <c r="Z250" i="1"/>
  <c r="Z244" i="9" s="1"/>
  <c r="AA250" i="1"/>
  <c r="AA244" i="9" s="1"/>
  <c r="U223" i="1"/>
  <c r="U217" i="9" s="1"/>
  <c r="V223" i="1"/>
  <c r="V217" i="9" s="1"/>
  <c r="W223" i="1"/>
  <c r="W217" i="9" s="1"/>
  <c r="T223" i="1"/>
  <c r="T217" i="9" s="1"/>
  <c r="O181" i="1"/>
  <c r="P181" i="1"/>
  <c r="R181" i="1"/>
  <c r="Q181" i="1"/>
  <c r="F16" i="5" a="1"/>
  <c r="F16" i="5" s="1"/>
  <c r="Y129" i="1"/>
  <c r="Y127" i="9" s="1"/>
  <c r="Z129" i="1"/>
  <c r="Z127" i="9" s="1"/>
  <c r="AA129" i="1"/>
  <c r="AA127" i="9" s="1"/>
  <c r="AB129" i="1"/>
  <c r="AB127" i="9" s="1"/>
  <c r="E109" i="1"/>
  <c r="E108" i="9" s="1"/>
  <c r="G109" i="1"/>
  <c r="G108" i="9" s="1"/>
  <c r="D14" i="17" a="1"/>
  <c r="D14" i="17" s="1"/>
  <c r="H109" i="1"/>
  <c r="H108" i="9" s="1"/>
  <c r="F109" i="1"/>
  <c r="F108" i="9" s="1"/>
  <c r="L62" i="1"/>
  <c r="L63" i="9" s="1"/>
  <c r="J62" i="1"/>
  <c r="J63" i="9" s="1"/>
  <c r="K62" i="1"/>
  <c r="K63" i="9" s="1"/>
  <c r="M62" i="1"/>
  <c r="M63" i="9" s="1"/>
  <c r="AB62" i="1"/>
  <c r="AB63" i="9" s="1"/>
  <c r="F45" i="5" a="1"/>
  <c r="F45" i="5" s="1"/>
  <c r="Z62" i="1"/>
  <c r="Z63" i="9" s="1"/>
  <c r="Y62" i="1"/>
  <c r="Y63" i="9" s="1"/>
  <c r="AA62" i="1"/>
  <c r="AA63" i="9" s="1"/>
  <c r="V102" i="1"/>
  <c r="V101" i="9" s="1"/>
  <c r="U102" i="1"/>
  <c r="U101" i="9" s="1"/>
  <c r="T102" i="1"/>
  <c r="T101" i="9" s="1"/>
  <c r="W102" i="1"/>
  <c r="W101" i="9" s="1"/>
  <c r="T319" i="1"/>
  <c r="T312" i="9" s="1"/>
  <c r="W319" i="1"/>
  <c r="W312" i="9" s="1"/>
  <c r="U319" i="1"/>
  <c r="U312" i="9" s="1"/>
  <c r="V319" i="1"/>
  <c r="V312" i="9" s="1"/>
  <c r="W180" i="1"/>
  <c r="T180" i="1"/>
  <c r="U180" i="1"/>
  <c r="V180" i="1"/>
  <c r="AF70" i="1"/>
  <c r="AD70" i="1"/>
  <c r="AG70" i="1"/>
  <c r="AE70" i="1"/>
  <c r="G64" i="17" a="1"/>
  <c r="G64" i="17" s="1"/>
  <c r="Q327" i="1"/>
  <c r="Q320" i="9" s="1"/>
  <c r="E33" i="5" a="1"/>
  <c r="E33" i="5" s="1"/>
  <c r="R327" i="1"/>
  <c r="R320" i="9" s="1"/>
  <c r="P327" i="1"/>
  <c r="P320" i="9" s="1"/>
  <c r="O327" i="1"/>
  <c r="O320" i="9" s="1"/>
  <c r="O321" i="1"/>
  <c r="N33" i="8"/>
  <c r="R321" i="1"/>
  <c r="P321" i="1"/>
  <c r="Q321" i="1"/>
  <c r="M289" i="1"/>
  <c r="M283" i="9" s="1"/>
  <c r="L289" i="1"/>
  <c r="L283" i="9" s="1"/>
  <c r="J289" i="1"/>
  <c r="J283" i="9" s="1"/>
  <c r="K289" i="1"/>
  <c r="K283" i="9" s="1"/>
  <c r="V217" i="1"/>
  <c r="W217" i="1"/>
  <c r="U217" i="1"/>
  <c r="T217" i="1"/>
  <c r="AA200" i="1"/>
  <c r="Y200" i="1"/>
  <c r="Z200" i="1"/>
  <c r="AB200" i="1"/>
  <c r="X22" i="8"/>
  <c r="G13" i="5" a="1"/>
  <c r="G13" i="5" s="1"/>
  <c r="AA40" i="1"/>
  <c r="AA41" i="9" s="1"/>
  <c r="Z40" i="1"/>
  <c r="Z41" i="9" s="1"/>
  <c r="F43" i="5" a="1"/>
  <c r="F43" i="5" s="1"/>
  <c r="AB40" i="1"/>
  <c r="AB41" i="9" s="1"/>
  <c r="Y40" i="1"/>
  <c r="Y41" i="9" s="1"/>
  <c r="AD48" i="1"/>
  <c r="AD49" i="9" s="1"/>
  <c r="AG48" i="1"/>
  <c r="AG49" i="9" s="1"/>
  <c r="AF48" i="1"/>
  <c r="AF49" i="9" s="1"/>
  <c r="AE48" i="1"/>
  <c r="AE49" i="9" s="1"/>
  <c r="E256" i="1"/>
  <c r="E250" i="9" s="1"/>
  <c r="H256" i="1"/>
  <c r="H250" i="9" s="1"/>
  <c r="G256" i="1"/>
  <c r="G250" i="9" s="1"/>
  <c r="F256" i="1"/>
  <c r="F250" i="9" s="1"/>
  <c r="AB245" i="1"/>
  <c r="AB239" i="9" s="1"/>
  <c r="Y245" i="1"/>
  <c r="Y239" i="9" s="1"/>
  <c r="Z245" i="1"/>
  <c r="Z239" i="9" s="1"/>
  <c r="AA245" i="1"/>
  <c r="AA239" i="9" s="1"/>
  <c r="F334" i="1"/>
  <c r="H334" i="1"/>
  <c r="E334" i="1"/>
  <c r="G334" i="1"/>
  <c r="AA216" i="1"/>
  <c r="Y216" i="1"/>
  <c r="Z216" i="1"/>
  <c r="AB216" i="1"/>
  <c r="AK126" i="1"/>
  <c r="AJ316" i="1"/>
  <c r="F271" i="1"/>
  <c r="F265" i="9" s="1"/>
  <c r="G271" i="1"/>
  <c r="G265" i="9" s="1"/>
  <c r="D63" i="5" a="1"/>
  <c r="D63" i="5" s="1"/>
  <c r="H271" i="1"/>
  <c r="H265" i="9" s="1"/>
  <c r="E271" i="1"/>
  <c r="E265" i="9" s="1"/>
  <c r="O238" i="1"/>
  <c r="O232" i="9" s="1"/>
  <c r="R238" i="1"/>
  <c r="R232" i="9" s="1"/>
  <c r="Q238" i="1"/>
  <c r="Q232" i="9" s="1"/>
  <c r="P238" i="1"/>
  <c r="P232" i="9" s="1"/>
  <c r="E60" i="5" a="1"/>
  <c r="E60" i="5" s="1"/>
  <c r="G524" i="12"/>
  <c r="G529" i="12"/>
  <c r="L24" i="5" s="1"/>
  <c r="G525" i="12"/>
  <c r="L59" i="5" s="1"/>
  <c r="G527" i="12"/>
  <c r="G526" i="12"/>
  <c r="L24" i="21" s="1"/>
  <c r="S24" i="21" s="1"/>
  <c r="G530" i="12"/>
  <c r="G528" i="12"/>
  <c r="M106" i="1"/>
  <c r="M105" i="9" s="1"/>
  <c r="AF333" i="1"/>
  <c r="AE333" i="1"/>
  <c r="AG333" i="1"/>
  <c r="AD333" i="1"/>
  <c r="AE290" i="1"/>
  <c r="AE284" i="9" s="1"/>
  <c r="AF290" i="1"/>
  <c r="AF284" i="9" s="1"/>
  <c r="AD290" i="1"/>
  <c r="AD284" i="9" s="1"/>
  <c r="AG290" i="1"/>
  <c r="AG284" i="9" s="1"/>
  <c r="AF268" i="1"/>
  <c r="AF262" i="9" s="1"/>
  <c r="AD268" i="1"/>
  <c r="AD262" i="9" s="1"/>
  <c r="AG268" i="1"/>
  <c r="AG262" i="9" s="1"/>
  <c r="AE268" i="1"/>
  <c r="AE262" i="9" s="1"/>
  <c r="V212" i="1"/>
  <c r="T212" i="1"/>
  <c r="U212" i="1"/>
  <c r="W212" i="1"/>
  <c r="AG187" i="1"/>
  <c r="AF187" i="1"/>
  <c r="AD187" i="1"/>
  <c r="AE187" i="1"/>
  <c r="J147" i="1"/>
  <c r="J144" i="9" s="1"/>
  <c r="M147" i="1"/>
  <c r="M144" i="9" s="1"/>
  <c r="L147" i="1"/>
  <c r="L144" i="9" s="1"/>
  <c r="K147" i="1"/>
  <c r="K144" i="9" s="1"/>
  <c r="AA120" i="1"/>
  <c r="Y120" i="1"/>
  <c r="AB120" i="1"/>
  <c r="Z120" i="1"/>
  <c r="Y105" i="1"/>
  <c r="Y104" i="9" s="1"/>
  <c r="AA105" i="1"/>
  <c r="AA104" i="9" s="1"/>
  <c r="Z105" i="1"/>
  <c r="Z104" i="9" s="1"/>
  <c r="AB105" i="1"/>
  <c r="AB104" i="9" s="1"/>
  <c r="F14" i="18" a="1"/>
  <c r="F14" i="18" s="1"/>
  <c r="R14" i="18" s="1"/>
  <c r="F14" i="12" a="1"/>
  <c r="F14" i="12" s="1"/>
  <c r="H51" i="1"/>
  <c r="H52" i="9" s="1"/>
  <c r="E51" i="1"/>
  <c r="E52" i="9" s="1"/>
  <c r="D44" i="5" a="1"/>
  <c r="D44" i="5" s="1"/>
  <c r="F51" i="1"/>
  <c r="F52" i="9" s="1"/>
  <c r="G51" i="1"/>
  <c r="G52" i="9" s="1"/>
  <c r="J44" i="17" a="1"/>
  <c r="J44" i="17" s="1"/>
  <c r="R55" i="1"/>
  <c r="R56" i="9" s="1"/>
  <c r="Q55" i="1"/>
  <c r="Q56" i="9" s="1"/>
  <c r="P55" i="1"/>
  <c r="P56" i="9" s="1"/>
  <c r="O55" i="1"/>
  <c r="O56" i="9" s="1"/>
  <c r="O24" i="1"/>
  <c r="R24" i="1"/>
  <c r="P24" i="1"/>
  <c r="Q24" i="1"/>
  <c r="N7" i="8"/>
  <c r="AF326" i="1"/>
  <c r="AF319" i="9" s="1"/>
  <c r="AG326" i="1"/>
  <c r="AG319" i="9" s="1"/>
  <c r="AE326" i="1"/>
  <c r="AE319" i="9" s="1"/>
  <c r="AD326" i="1"/>
  <c r="AD319" i="9" s="1"/>
  <c r="R236" i="1"/>
  <c r="R230" i="9" s="1"/>
  <c r="Q236" i="1"/>
  <c r="Q230" i="9" s="1"/>
  <c r="P236" i="1"/>
  <c r="P230" i="9" s="1"/>
  <c r="O236" i="1"/>
  <c r="O230" i="9" s="1"/>
  <c r="AG166" i="1"/>
  <c r="AG163" i="9" s="1"/>
  <c r="AD166" i="1"/>
  <c r="AD163" i="9" s="1"/>
  <c r="AF166" i="1"/>
  <c r="AF163" i="9" s="1"/>
  <c r="AE166" i="1"/>
  <c r="AE163" i="9" s="1"/>
  <c r="P77" i="1"/>
  <c r="O77" i="1"/>
  <c r="R77" i="1"/>
  <c r="Q77" i="1"/>
  <c r="AH29" i="8"/>
  <c r="J54" i="17" a="1"/>
  <c r="J54" i="17" s="1"/>
  <c r="R176" i="1"/>
  <c r="R173" i="9" s="1"/>
  <c r="P176" i="1"/>
  <c r="P173" i="9" s="1"/>
  <c r="O176" i="1"/>
  <c r="O173" i="9" s="1"/>
  <c r="Q176" i="1"/>
  <c r="Q173" i="9" s="1"/>
  <c r="AF178" i="1"/>
  <c r="AD178" i="1"/>
  <c r="AE178" i="1"/>
  <c r="AG178" i="1"/>
  <c r="V75" i="1"/>
  <c r="T75" i="1"/>
  <c r="W75" i="1"/>
  <c r="U75" i="1"/>
  <c r="Y65" i="1"/>
  <c r="Y66" i="9" s="1"/>
  <c r="AB65" i="1"/>
  <c r="AB66" i="9" s="1"/>
  <c r="F10" i="17" a="1"/>
  <c r="F10" i="17" s="1"/>
  <c r="AA65" i="1"/>
  <c r="AA66" i="9" s="1"/>
  <c r="Z65" i="1"/>
  <c r="Z66" i="9" s="1"/>
  <c r="H6" i="7"/>
  <c r="H20" i="7" s="1"/>
  <c r="H29" i="7" s="1"/>
  <c r="AD130" i="1"/>
  <c r="AD128" i="9" s="1"/>
  <c r="AG130" i="1"/>
  <c r="AG128" i="9" s="1"/>
  <c r="AF130" i="1"/>
  <c r="AF128" i="9" s="1"/>
  <c r="AE130" i="1"/>
  <c r="AE128" i="9" s="1"/>
  <c r="AG18" i="1"/>
  <c r="AG19" i="9" s="1"/>
  <c r="AD18" i="1"/>
  <c r="AD19" i="9" s="1"/>
  <c r="AE18" i="1"/>
  <c r="AE19" i="9" s="1"/>
  <c r="AF18" i="1"/>
  <c r="AF19" i="9" s="1"/>
  <c r="F161" i="1"/>
  <c r="F158" i="9" s="1"/>
  <c r="D53" i="5" a="1"/>
  <c r="D53" i="5" s="1"/>
  <c r="H161" i="1"/>
  <c r="H158" i="9" s="1"/>
  <c r="G161" i="1"/>
  <c r="G158" i="9" s="1"/>
  <c r="E161" i="1"/>
  <c r="E158" i="9" s="1"/>
  <c r="F467" i="12"/>
  <c r="F462" i="12"/>
  <c r="K51" i="5" s="1"/>
  <c r="F465" i="12"/>
  <c r="F463" i="12"/>
  <c r="K16" i="21" s="1"/>
  <c r="R16" i="21" s="1"/>
  <c r="F466" i="12"/>
  <c r="K16" i="5" s="1"/>
  <c r="F461" i="12"/>
  <c r="F464" i="12"/>
  <c r="R12" i="7"/>
  <c r="AH27" i="8"/>
  <c r="E209" i="1"/>
  <c r="E204" i="9" s="1"/>
  <c r="H209" i="1"/>
  <c r="H204" i="9" s="1"/>
  <c r="I57" i="17" a="1"/>
  <c r="I57" i="17" s="1"/>
  <c r="F209" i="1"/>
  <c r="F204" i="9" s="1"/>
  <c r="G209" i="1"/>
  <c r="G204" i="9" s="1"/>
  <c r="D22" i="16" a="1"/>
  <c r="D22" i="16" s="1"/>
  <c r="G202" i="1"/>
  <c r="G197" i="9" s="1"/>
  <c r="F202" i="1"/>
  <c r="F197" i="9" s="1"/>
  <c r="E202" i="1"/>
  <c r="E197" i="9" s="1"/>
  <c r="D21" i="6" a="1"/>
  <c r="D21" i="6" s="1"/>
  <c r="K21" i="6" s="1"/>
  <c r="H202" i="1"/>
  <c r="H197" i="9" s="1"/>
  <c r="R158" i="1"/>
  <c r="R155" i="9" s="1"/>
  <c r="Q158" i="1"/>
  <c r="Q155" i="9" s="1"/>
  <c r="O158" i="1"/>
  <c r="O155" i="9" s="1"/>
  <c r="E18" i="16" a="1"/>
  <c r="E18" i="16" s="1"/>
  <c r="P158" i="1"/>
  <c r="P155" i="9" s="1"/>
  <c r="E18" i="6" a="1"/>
  <c r="E18" i="6" s="1"/>
  <c r="L18" i="6" s="1"/>
  <c r="AA124" i="1"/>
  <c r="AA122" i="9" s="1"/>
  <c r="Z124" i="1"/>
  <c r="Z122" i="9" s="1"/>
  <c r="Y124" i="1"/>
  <c r="Y122" i="9" s="1"/>
  <c r="AB124" i="1"/>
  <c r="AB122" i="9" s="1"/>
  <c r="F13" i="16" a="1"/>
  <c r="F13" i="16" s="1"/>
  <c r="AB92" i="1"/>
  <c r="AB91" i="9" s="1"/>
  <c r="AA92" i="1"/>
  <c r="AA91" i="9" s="1"/>
  <c r="Y92" i="1"/>
  <c r="Y91" i="9" s="1"/>
  <c r="Z92" i="1"/>
  <c r="Z91" i="9" s="1"/>
  <c r="F13" i="6" a="1"/>
  <c r="F13" i="6" s="1"/>
  <c r="M13" i="6" s="1"/>
  <c r="K68" i="1"/>
  <c r="M68" i="1"/>
  <c r="L68" i="1"/>
  <c r="J68" i="1"/>
  <c r="U4" i="1"/>
  <c r="R4" i="7"/>
  <c r="R19" i="7" s="1"/>
  <c r="V4" i="1"/>
  <c r="W4" i="1"/>
  <c r="T4" i="1"/>
  <c r="P341" i="1"/>
  <c r="O341" i="1"/>
  <c r="Q341" i="1"/>
  <c r="R341" i="1"/>
  <c r="X30" i="8"/>
  <c r="Z288" i="1"/>
  <c r="Y288" i="1"/>
  <c r="AB288" i="1"/>
  <c r="AA288" i="1"/>
  <c r="O166" i="1"/>
  <c r="O163" i="9" s="1"/>
  <c r="R166" i="1"/>
  <c r="R163" i="9" s="1"/>
  <c r="Q166" i="1"/>
  <c r="Q163" i="9" s="1"/>
  <c r="P166" i="1"/>
  <c r="P163" i="9" s="1"/>
  <c r="E35" i="1"/>
  <c r="F35" i="1"/>
  <c r="G35" i="1"/>
  <c r="H35" i="1"/>
  <c r="AE25" i="1"/>
  <c r="AE26" i="9" s="1"/>
  <c r="AF25" i="1"/>
  <c r="AF26" i="9" s="1"/>
  <c r="AG25" i="1"/>
  <c r="AG26" i="9" s="1"/>
  <c r="AD25" i="1"/>
  <c r="AD26" i="9" s="1"/>
  <c r="G337" i="1"/>
  <c r="E337" i="1"/>
  <c r="H337" i="1"/>
  <c r="F337" i="1"/>
  <c r="AG277" i="1"/>
  <c r="AF277" i="1"/>
  <c r="AE277" i="1"/>
  <c r="AD277" i="1"/>
  <c r="AC29" i="8"/>
  <c r="AB225" i="1"/>
  <c r="AB219" i="9" s="1"/>
  <c r="Z225" i="1"/>
  <c r="Z219" i="9" s="1"/>
  <c r="Y225" i="1"/>
  <c r="Y219" i="9" s="1"/>
  <c r="AA225" i="1"/>
  <c r="AA219" i="9" s="1"/>
  <c r="AH22" i="8"/>
  <c r="O168" i="1"/>
  <c r="O165" i="9" s="1"/>
  <c r="R168" i="1"/>
  <c r="R165" i="9" s="1"/>
  <c r="P168" i="1"/>
  <c r="P165" i="9" s="1"/>
  <c r="Q168" i="1"/>
  <c r="Q165" i="9" s="1"/>
  <c r="R75" i="1"/>
  <c r="Q75" i="1"/>
  <c r="P75" i="1"/>
  <c r="O75" i="1"/>
  <c r="E42" i="5" a="1"/>
  <c r="E42" i="5" s="1"/>
  <c r="Q29" i="1"/>
  <c r="Q30" i="9" s="1"/>
  <c r="O29" i="1"/>
  <c r="O30" i="9" s="1"/>
  <c r="R29" i="1"/>
  <c r="R30" i="9" s="1"/>
  <c r="P29" i="1"/>
  <c r="P30" i="9" s="1"/>
  <c r="R9" i="7"/>
  <c r="U9" i="1"/>
  <c r="W9" i="1"/>
  <c r="T9" i="1"/>
  <c r="V9" i="1"/>
  <c r="AF142" i="1"/>
  <c r="AD142" i="1"/>
  <c r="AG142" i="1"/>
  <c r="AE142" i="1"/>
  <c r="AG230" i="1"/>
  <c r="AG224" i="9" s="1"/>
  <c r="L52" i="1"/>
  <c r="L53" i="9" s="1"/>
  <c r="J52" i="1"/>
  <c r="J53" i="9" s="1"/>
  <c r="K52" i="1"/>
  <c r="K53" i="9" s="1"/>
  <c r="M52" i="1"/>
  <c r="M53" i="9" s="1"/>
  <c r="U205" i="1"/>
  <c r="U200" i="9" s="1"/>
  <c r="V205" i="1"/>
  <c r="V200" i="9" s="1"/>
  <c r="T205" i="1"/>
  <c r="T200" i="9" s="1"/>
  <c r="W205" i="1"/>
  <c r="W200" i="9" s="1"/>
  <c r="AI173" i="1"/>
  <c r="L143" i="1"/>
  <c r="J143" i="1"/>
  <c r="M143" i="1"/>
  <c r="K143" i="1"/>
  <c r="AJ317" i="1"/>
  <c r="AB282" i="1"/>
  <c r="AB276" i="9" s="1"/>
  <c r="U260" i="1"/>
  <c r="U254" i="9" s="1"/>
  <c r="AG273" i="1"/>
  <c r="AG267" i="9" s="1"/>
  <c r="AF273" i="1"/>
  <c r="AF267" i="9" s="1"/>
  <c r="AE273" i="1"/>
  <c r="AE267" i="9" s="1"/>
  <c r="AD273" i="1"/>
  <c r="AD267" i="9" s="1"/>
  <c r="AE263" i="1"/>
  <c r="AE257" i="9" s="1"/>
  <c r="AD263" i="1"/>
  <c r="AD257" i="9" s="1"/>
  <c r="AG263" i="1"/>
  <c r="AG257" i="9" s="1"/>
  <c r="AF263" i="1"/>
  <c r="AF257" i="9" s="1"/>
  <c r="AF212" i="1"/>
  <c r="AG212" i="1"/>
  <c r="AE212" i="1"/>
  <c r="AD212" i="1"/>
  <c r="AE170" i="1"/>
  <c r="AE167" i="9" s="1"/>
  <c r="AG170" i="1"/>
  <c r="AG167" i="9" s="1"/>
  <c r="AF170" i="1"/>
  <c r="AF167" i="9" s="1"/>
  <c r="AD170" i="1"/>
  <c r="AD167" i="9" s="1"/>
  <c r="U146" i="1"/>
  <c r="U143" i="9" s="1"/>
  <c r="V146" i="1"/>
  <c r="V143" i="9" s="1"/>
  <c r="W146" i="1"/>
  <c r="W143" i="9" s="1"/>
  <c r="T146" i="1"/>
  <c r="T143" i="9" s="1"/>
  <c r="H73" i="1"/>
  <c r="G73" i="1"/>
  <c r="E73" i="1"/>
  <c r="F73" i="1"/>
  <c r="F14" i="17" a="1"/>
  <c r="F14" i="17" s="1"/>
  <c r="Y109" i="1"/>
  <c r="Y108" i="9" s="1"/>
  <c r="Z109" i="1"/>
  <c r="Z108" i="9" s="1"/>
  <c r="AB109" i="1"/>
  <c r="AB108" i="9" s="1"/>
  <c r="AA109" i="1"/>
  <c r="AA108" i="9" s="1"/>
  <c r="AD55" i="1"/>
  <c r="AD56" i="9" s="1"/>
  <c r="AF55" i="1"/>
  <c r="AF56" i="9" s="1"/>
  <c r="AE55" i="1"/>
  <c r="AE56" i="9" s="1"/>
  <c r="AG55" i="1"/>
  <c r="AG56" i="9" s="1"/>
  <c r="D41" i="17" a="1"/>
  <c r="D41" i="17" s="1"/>
  <c r="G20" i="1"/>
  <c r="G21" i="9" s="1"/>
  <c r="E20" i="1"/>
  <c r="E21" i="9" s="1"/>
  <c r="H20" i="1"/>
  <c r="H21" i="9" s="1"/>
  <c r="F20" i="1"/>
  <c r="F21" i="9" s="1"/>
  <c r="AD335" i="1"/>
  <c r="AG335" i="1"/>
  <c r="AE335" i="1"/>
  <c r="AF335" i="1"/>
  <c r="V267" i="1"/>
  <c r="V261" i="9" s="1"/>
  <c r="T267" i="1"/>
  <c r="T261" i="9" s="1"/>
  <c r="W267" i="1"/>
  <c r="W261" i="9" s="1"/>
  <c r="U267" i="1"/>
  <c r="U261" i="9" s="1"/>
  <c r="F17" i="5" a="1"/>
  <c r="F17" i="5" s="1"/>
  <c r="AA151" i="1"/>
  <c r="AA148" i="9" s="1"/>
  <c r="AB151" i="1"/>
  <c r="AB148" i="9" s="1"/>
  <c r="Z151" i="1"/>
  <c r="Z148" i="9" s="1"/>
  <c r="Y151" i="1"/>
  <c r="Y148" i="9" s="1"/>
  <c r="G44" i="17" a="1"/>
  <c r="G44" i="17" s="1"/>
  <c r="H301" i="1"/>
  <c r="G301" i="1"/>
  <c r="E301" i="1"/>
  <c r="F301" i="1"/>
  <c r="AG246" i="1"/>
  <c r="AG240" i="9" s="1"/>
  <c r="AD246" i="1"/>
  <c r="AD240" i="9" s="1"/>
  <c r="AF246" i="1"/>
  <c r="AF240" i="9" s="1"/>
  <c r="AE246" i="1"/>
  <c r="AE240" i="9" s="1"/>
  <c r="AB211" i="1"/>
  <c r="AA211" i="1"/>
  <c r="Z211" i="1"/>
  <c r="Y211" i="1"/>
  <c r="E57" i="17" a="1"/>
  <c r="E57" i="17" s="1"/>
  <c r="R207" i="1"/>
  <c r="R202" i="9" s="1"/>
  <c r="Q207" i="1"/>
  <c r="Q202" i="9" s="1"/>
  <c r="O207" i="1"/>
  <c r="O202" i="9" s="1"/>
  <c r="P207" i="1"/>
  <c r="P202" i="9" s="1"/>
  <c r="AF112" i="1"/>
  <c r="AE112" i="1"/>
  <c r="AD112" i="1"/>
  <c r="AG112" i="1"/>
  <c r="W79" i="1"/>
  <c r="V79" i="1"/>
  <c r="T79" i="1"/>
  <c r="U79" i="1"/>
  <c r="M64" i="1"/>
  <c r="M65" i="9" s="1"/>
  <c r="J64" i="1"/>
  <c r="J65" i="9" s="1"/>
  <c r="L64" i="1"/>
  <c r="L65" i="9" s="1"/>
  <c r="K64" i="1"/>
  <c r="K65" i="9" s="1"/>
  <c r="U6" i="1"/>
  <c r="W6" i="1"/>
  <c r="V6" i="1"/>
  <c r="R6" i="7"/>
  <c r="R20" i="7" s="1"/>
  <c r="R29" i="7" s="1"/>
  <c r="T6" i="1"/>
  <c r="E322" i="1"/>
  <c r="E315" i="9" s="1"/>
  <c r="H322" i="1"/>
  <c r="H315" i="9" s="1"/>
  <c r="G322" i="1"/>
  <c r="G315" i="9" s="1"/>
  <c r="F322" i="1"/>
  <c r="F315" i="9" s="1"/>
  <c r="AM201" i="1"/>
  <c r="AN201" i="1" s="1"/>
  <c r="D17" i="8"/>
  <c r="G145" i="1"/>
  <c r="F145" i="1"/>
  <c r="E145" i="1"/>
  <c r="H145" i="1"/>
  <c r="AA18" i="1"/>
  <c r="AA19" i="9" s="1"/>
  <c r="Y18" i="1"/>
  <c r="Y19" i="9" s="1"/>
  <c r="Z18" i="1"/>
  <c r="Z19" i="9" s="1"/>
  <c r="AB18" i="1"/>
  <c r="AB19" i="9" s="1"/>
  <c r="F41" i="5" a="1"/>
  <c r="F41" i="5" s="1"/>
  <c r="AM126" i="1"/>
  <c r="AN126" i="1" s="1"/>
  <c r="U115" i="1"/>
  <c r="V115" i="1"/>
  <c r="W115" i="1"/>
  <c r="T115" i="1"/>
  <c r="T104" i="1"/>
  <c r="T103" i="9" s="1"/>
  <c r="W104" i="1"/>
  <c r="W103" i="9" s="1"/>
  <c r="U104" i="1"/>
  <c r="U103" i="9" s="1"/>
  <c r="V104" i="1"/>
  <c r="V103" i="9" s="1"/>
  <c r="AI254" i="1"/>
  <c r="AI155" i="1"/>
  <c r="AL148" i="1"/>
  <c r="AG323" i="1"/>
  <c r="AG316" i="9" s="1"/>
  <c r="AD323" i="1"/>
  <c r="AD316" i="9" s="1"/>
  <c r="AE323" i="1"/>
  <c r="AE316" i="9" s="1"/>
  <c r="AF323" i="1"/>
  <c r="AF316" i="9" s="1"/>
  <c r="F24" i="5" a="1"/>
  <c r="F24" i="5" s="1"/>
  <c r="Z228" i="1"/>
  <c r="Z222" i="9" s="1"/>
  <c r="Y228" i="1"/>
  <c r="Y222" i="9" s="1"/>
  <c r="AB228" i="1"/>
  <c r="AB222" i="9" s="1"/>
  <c r="AA228" i="1"/>
  <c r="AA222" i="9" s="1"/>
  <c r="AB223" i="1"/>
  <c r="AB217" i="9" s="1"/>
  <c r="Y223" i="1"/>
  <c r="Y217" i="9" s="1"/>
  <c r="Z223" i="1"/>
  <c r="Z217" i="9" s="1"/>
  <c r="AA223" i="1"/>
  <c r="AA217" i="9" s="1"/>
  <c r="Y181" i="1"/>
  <c r="Z181" i="1"/>
  <c r="AA181" i="1"/>
  <c r="AB181" i="1"/>
  <c r="R117" i="1"/>
  <c r="Q117" i="1"/>
  <c r="O117" i="1"/>
  <c r="P117" i="1"/>
  <c r="Z90" i="1"/>
  <c r="Y90" i="1"/>
  <c r="X13" i="8"/>
  <c r="AB90" i="1"/>
  <c r="AA90" i="1"/>
  <c r="AF66" i="1"/>
  <c r="AF67" i="9" s="1"/>
  <c r="AD66" i="1"/>
  <c r="AD67" i="9" s="1"/>
  <c r="AG66" i="1"/>
  <c r="AG67" i="9" s="1"/>
  <c r="AE66" i="1"/>
  <c r="AE67" i="9" s="1"/>
  <c r="T50" i="1"/>
  <c r="T51" i="9" s="1"/>
  <c r="W50" i="1"/>
  <c r="W51" i="9" s="1"/>
  <c r="V50" i="1"/>
  <c r="V51" i="9" s="1"/>
  <c r="U50" i="1"/>
  <c r="U51" i="9" s="1"/>
  <c r="AB266" i="1"/>
  <c r="Y266" i="1"/>
  <c r="X28" i="8"/>
  <c r="Z266" i="1"/>
  <c r="AA266" i="1"/>
  <c r="H118" i="1"/>
  <c r="F118" i="1"/>
  <c r="E118" i="1"/>
  <c r="G118" i="1"/>
  <c r="AF59" i="1"/>
  <c r="AF60" i="9" s="1"/>
  <c r="AD59" i="1"/>
  <c r="AD60" i="9" s="1"/>
  <c r="AG59" i="1"/>
  <c r="AG60" i="9" s="1"/>
  <c r="AE59" i="1"/>
  <c r="AE60" i="9" s="1"/>
  <c r="Z327" i="1"/>
  <c r="Z320" i="9" s="1"/>
  <c r="AB327" i="1"/>
  <c r="AB320" i="9" s="1"/>
  <c r="Y327" i="1"/>
  <c r="Y320" i="9" s="1"/>
  <c r="F33" i="5" a="1"/>
  <c r="F33" i="5" s="1"/>
  <c r="AA327" i="1"/>
  <c r="AA320" i="9" s="1"/>
  <c r="H274" i="1"/>
  <c r="H268" i="9" s="1"/>
  <c r="E274" i="1"/>
  <c r="E268" i="9" s="1"/>
  <c r="D28" i="17" a="1"/>
  <c r="D28" i="17" s="1"/>
  <c r="G274" i="1"/>
  <c r="G268" i="9" s="1"/>
  <c r="F274" i="1"/>
  <c r="F268" i="9" s="1"/>
  <c r="H196" i="1"/>
  <c r="G196" i="1"/>
  <c r="E196" i="1"/>
  <c r="F196" i="1"/>
  <c r="G165" i="1"/>
  <c r="G162" i="9" s="1"/>
  <c r="H165" i="1"/>
  <c r="H162" i="9" s="1"/>
  <c r="I53" i="17" a="1"/>
  <c r="I53" i="17" s="1"/>
  <c r="E165" i="1"/>
  <c r="E162" i="9" s="1"/>
  <c r="F165" i="1"/>
  <c r="F162" i="9" s="1"/>
  <c r="U121" i="1"/>
  <c r="W121" i="1"/>
  <c r="T121" i="1"/>
  <c r="V121" i="1"/>
  <c r="V40" i="1"/>
  <c r="V41" i="9" s="1"/>
  <c r="W40" i="1"/>
  <c r="W41" i="9" s="1"/>
  <c r="U40" i="1"/>
  <c r="U41" i="9" s="1"/>
  <c r="T40" i="1"/>
  <c r="T41" i="9" s="1"/>
  <c r="M61" i="1"/>
  <c r="M62" i="9" s="1"/>
  <c r="L61" i="1"/>
  <c r="L62" i="9" s="1"/>
  <c r="J61" i="1"/>
  <c r="J62" i="9" s="1"/>
  <c r="K61" i="1"/>
  <c r="K62" i="9" s="1"/>
  <c r="AG85" i="1"/>
  <c r="AF85" i="1"/>
  <c r="AD85" i="1"/>
  <c r="AE85" i="1"/>
  <c r="G272" i="1"/>
  <c r="G266" i="9" s="1"/>
  <c r="E272" i="1"/>
  <c r="E266" i="9" s="1"/>
  <c r="D28" i="5" a="1"/>
  <c r="D28" i="5" s="1"/>
  <c r="H272" i="1"/>
  <c r="H266" i="9" s="1"/>
  <c r="F272" i="1"/>
  <c r="F266" i="9" s="1"/>
  <c r="AE95" i="1"/>
  <c r="AE94" i="9" s="1"/>
  <c r="AG95" i="1"/>
  <c r="AG94" i="9" s="1"/>
  <c r="AD95" i="1"/>
  <c r="AD94" i="9" s="1"/>
  <c r="AF95" i="1"/>
  <c r="AF94" i="9" s="1"/>
  <c r="T313" i="1"/>
  <c r="T306" i="9" s="1"/>
  <c r="U313" i="1"/>
  <c r="U306" i="9" s="1"/>
  <c r="W313" i="1"/>
  <c r="W306" i="9" s="1"/>
  <c r="V313" i="1"/>
  <c r="V306" i="9" s="1"/>
  <c r="F59" i="5" a="1"/>
  <c r="F59" i="5" s="1"/>
  <c r="Z227" i="1"/>
  <c r="Z221" i="9" s="1"/>
  <c r="Y227" i="1"/>
  <c r="Y221" i="9" s="1"/>
  <c r="AB227" i="1"/>
  <c r="AB221" i="9" s="1"/>
  <c r="AA227" i="1"/>
  <c r="AA221" i="9" s="1"/>
  <c r="K104" i="1"/>
  <c r="K103" i="9" s="1"/>
  <c r="M104" i="1"/>
  <c r="M103" i="9" s="1"/>
  <c r="L104" i="1"/>
  <c r="L103" i="9" s="1"/>
  <c r="J104" i="1"/>
  <c r="J103" i="9" s="1"/>
  <c r="AM218" i="1"/>
  <c r="AO218" i="1" s="1"/>
  <c r="H296" i="1"/>
  <c r="H290" i="9" s="1"/>
  <c r="F296" i="1"/>
  <c r="F290" i="9" s="1"/>
  <c r="G296" i="1"/>
  <c r="G290" i="9" s="1"/>
  <c r="D30" i="17" a="1"/>
  <c r="D30" i="17" s="1"/>
  <c r="E296" i="1"/>
  <c r="E290" i="9" s="1"/>
  <c r="AL258" i="1"/>
  <c r="AM249" i="1"/>
  <c r="AN249" i="1" s="1"/>
  <c r="AM226" i="1"/>
  <c r="AN226" i="1" s="1"/>
  <c r="AM149" i="1"/>
  <c r="AN149" i="1" s="1"/>
  <c r="AM58" i="1"/>
  <c r="AN58" i="1" s="1"/>
  <c r="AK49" i="1"/>
  <c r="AE311" i="1"/>
  <c r="AE304" i="9" s="1"/>
  <c r="AF311" i="1"/>
  <c r="AF304" i="9" s="1"/>
  <c r="AD311" i="1"/>
  <c r="AD304" i="9" s="1"/>
  <c r="AG311" i="1"/>
  <c r="AG304" i="9" s="1"/>
  <c r="N26" i="8"/>
  <c r="Q244" i="1"/>
  <c r="P244" i="1"/>
  <c r="R244" i="1"/>
  <c r="O244" i="1"/>
  <c r="K195" i="1"/>
  <c r="J195" i="1"/>
  <c r="M195" i="1"/>
  <c r="L195" i="1"/>
  <c r="AD134" i="1"/>
  <c r="AG134" i="1"/>
  <c r="AF134" i="1"/>
  <c r="AE134" i="1"/>
  <c r="X10" i="8"/>
  <c r="AB57" i="1"/>
  <c r="Y57" i="1"/>
  <c r="Z57" i="1"/>
  <c r="AA57" i="1"/>
  <c r="J32" i="1"/>
  <c r="J33" i="9" s="1"/>
  <c r="M32" i="1"/>
  <c r="M33" i="9" s="1"/>
  <c r="L32" i="1"/>
  <c r="L33" i="9" s="1"/>
  <c r="K32" i="1"/>
  <c r="K33" i="9" s="1"/>
  <c r="C5" i="7"/>
  <c r="E5" i="1"/>
  <c r="H5" i="1"/>
  <c r="F5" i="1"/>
  <c r="G5" i="1"/>
  <c r="P324" i="1"/>
  <c r="P317" i="9" s="1"/>
  <c r="O324" i="1"/>
  <c r="O317" i="9" s="1"/>
  <c r="R324" i="1"/>
  <c r="R317" i="9" s="1"/>
  <c r="Q324" i="1"/>
  <c r="Q317" i="9" s="1"/>
  <c r="W208" i="1"/>
  <c r="W203" i="9" s="1"/>
  <c r="T208" i="1"/>
  <c r="T203" i="9" s="1"/>
  <c r="V208" i="1"/>
  <c r="V203" i="9" s="1"/>
  <c r="U208" i="1"/>
  <c r="U203" i="9" s="1"/>
  <c r="F76" i="1"/>
  <c r="H76" i="1"/>
  <c r="G76" i="1"/>
  <c r="E76" i="1"/>
  <c r="G6" i="16" a="1"/>
  <c r="G6" i="16" s="1"/>
  <c r="G6" i="6" a="1"/>
  <c r="G6" i="6" s="1"/>
  <c r="N6" i="6" s="1"/>
  <c r="J299" i="1"/>
  <c r="L299" i="1"/>
  <c r="K299" i="1"/>
  <c r="M299" i="1"/>
  <c r="M242" i="1"/>
  <c r="M236" i="9" s="1"/>
  <c r="K242" i="1"/>
  <c r="K236" i="9" s="1"/>
  <c r="J242" i="1"/>
  <c r="J236" i="9" s="1"/>
  <c r="L242" i="1"/>
  <c r="L236" i="9" s="1"/>
  <c r="AD207" i="1"/>
  <c r="AD202" i="9" s="1"/>
  <c r="AE207" i="1"/>
  <c r="AE202" i="9" s="1"/>
  <c r="AF207" i="1"/>
  <c r="AF202" i="9" s="1"/>
  <c r="AG207" i="1"/>
  <c r="AG202" i="9" s="1"/>
  <c r="G53" i="17" a="1"/>
  <c r="G53" i="17" s="1"/>
  <c r="F121" i="1"/>
  <c r="E121" i="1"/>
  <c r="G121" i="1"/>
  <c r="H121" i="1"/>
  <c r="P96" i="1"/>
  <c r="P95" i="9" s="1"/>
  <c r="Q96" i="1"/>
  <c r="Q95" i="9" s="1"/>
  <c r="R96" i="1"/>
  <c r="R95" i="9" s="1"/>
  <c r="E13" i="5" a="1"/>
  <c r="E13" i="5" s="1"/>
  <c r="O96" i="1"/>
  <c r="O95" i="9" s="1"/>
  <c r="R9" i="1"/>
  <c r="E40" i="17" a="1"/>
  <c r="E40" i="17" s="1"/>
  <c r="Q9" i="1"/>
  <c r="M9" i="7"/>
  <c r="P9" i="1"/>
  <c r="O9" i="1"/>
  <c r="G153" i="1"/>
  <c r="G150" i="9" s="1"/>
  <c r="E153" i="1"/>
  <c r="E150" i="9" s="1"/>
  <c r="H153" i="1"/>
  <c r="H150" i="9" s="1"/>
  <c r="D17" i="17" a="1"/>
  <c r="D17" i="17" s="1"/>
  <c r="F153" i="1"/>
  <c r="F150" i="9" s="1"/>
  <c r="F46" i="1"/>
  <c r="D9" i="8"/>
  <c r="H46" i="1"/>
  <c r="E46" i="1"/>
  <c r="G46" i="1"/>
  <c r="F562" i="12"/>
  <c r="F565" i="12"/>
  <c r="F559" i="12"/>
  <c r="F563" i="12"/>
  <c r="F560" i="12"/>
  <c r="K64" i="5" s="1"/>
  <c r="F564" i="12"/>
  <c r="K29" i="5" s="1"/>
  <c r="F561" i="12"/>
  <c r="K29" i="21" s="1"/>
  <c r="R29" i="21" s="1"/>
  <c r="AB114" i="1"/>
  <c r="AA114" i="1"/>
  <c r="Y114" i="1"/>
  <c r="Z114" i="1"/>
  <c r="AG270" i="1"/>
  <c r="AG264" i="9" s="1"/>
  <c r="AF270" i="1"/>
  <c r="AF264" i="9" s="1"/>
  <c r="AE270" i="1"/>
  <c r="AE264" i="9" s="1"/>
  <c r="AD270" i="1"/>
  <c r="AD264" i="9" s="1"/>
  <c r="E273" i="1"/>
  <c r="E267" i="9" s="1"/>
  <c r="G273" i="1"/>
  <c r="G267" i="9" s="1"/>
  <c r="H273" i="1"/>
  <c r="H267" i="9" s="1"/>
  <c r="F273" i="1"/>
  <c r="F267" i="9" s="1"/>
  <c r="D63" i="17" a="1"/>
  <c r="D63" i="17" s="1"/>
  <c r="G25" i="5" a="1"/>
  <c r="G25" i="5" s="1"/>
  <c r="R185" i="1"/>
  <c r="P185" i="1"/>
  <c r="Q185" i="1"/>
  <c r="O185" i="1"/>
  <c r="D19" i="18" a="1"/>
  <c r="D19" i="18" s="1"/>
  <c r="P19" i="18" s="1"/>
  <c r="F171" i="1"/>
  <c r="F168" i="9" s="1"/>
  <c r="D19" i="12" a="1"/>
  <c r="D19" i="12" s="1"/>
  <c r="E171" i="1"/>
  <c r="E168" i="9" s="1"/>
  <c r="G171" i="1"/>
  <c r="G168" i="9" s="1"/>
  <c r="H171" i="1"/>
  <c r="H168" i="9" s="1"/>
  <c r="AA123" i="1"/>
  <c r="Z123" i="1"/>
  <c r="Y123" i="1"/>
  <c r="AB123" i="1"/>
  <c r="X16" i="8"/>
  <c r="W86" i="1"/>
  <c r="T86" i="1"/>
  <c r="V86" i="1"/>
  <c r="U86" i="1"/>
  <c r="G8" i="18" a="1"/>
  <c r="G8" i="18" s="1"/>
  <c r="S8" i="18" s="1"/>
  <c r="G8" i="12" a="1"/>
  <c r="G8" i="12" s="1"/>
  <c r="O28" i="1"/>
  <c r="O29" i="9" s="1"/>
  <c r="Q28" i="1"/>
  <c r="Q29" i="9" s="1"/>
  <c r="R28" i="1"/>
  <c r="R29" i="9" s="1"/>
  <c r="P28" i="1"/>
  <c r="P29" i="9" s="1"/>
  <c r="E7" i="18" a="1"/>
  <c r="E7" i="18" s="1"/>
  <c r="Q7" i="18" s="1"/>
  <c r="E7" i="12" a="1"/>
  <c r="E7" i="12" s="1"/>
  <c r="AB335" i="1"/>
  <c r="Y335" i="1"/>
  <c r="Z335" i="1"/>
  <c r="AA335" i="1"/>
  <c r="S28" i="8"/>
  <c r="V266" i="1"/>
  <c r="W266" i="1"/>
  <c r="U266" i="1"/>
  <c r="T266" i="1"/>
  <c r="W151" i="1"/>
  <c r="W148" i="9" s="1"/>
  <c r="U151" i="1"/>
  <c r="U148" i="9" s="1"/>
  <c r="V151" i="1"/>
  <c r="V148" i="9" s="1"/>
  <c r="T151" i="1"/>
  <c r="T148" i="9" s="1"/>
  <c r="AF53" i="1"/>
  <c r="AF54" i="9" s="1"/>
  <c r="AE53" i="1"/>
  <c r="AE54" i="9" s="1"/>
  <c r="AG53" i="1"/>
  <c r="AG54" i="9" s="1"/>
  <c r="AD53" i="1"/>
  <c r="AD54" i="9" s="1"/>
  <c r="T144" i="1"/>
  <c r="U144" i="1"/>
  <c r="V144" i="1"/>
  <c r="W144" i="1"/>
  <c r="F144" i="1"/>
  <c r="E144" i="1"/>
  <c r="H144" i="1"/>
  <c r="G144" i="1"/>
  <c r="O301" i="1"/>
  <c r="R301" i="1"/>
  <c r="Q301" i="1"/>
  <c r="P301" i="1"/>
  <c r="E59" i="17" a="1"/>
  <c r="E59" i="17" s="1"/>
  <c r="R229" i="1"/>
  <c r="R223" i="9" s="1"/>
  <c r="O229" i="1"/>
  <c r="O223" i="9" s="1"/>
  <c r="P229" i="1"/>
  <c r="P223" i="9" s="1"/>
  <c r="Q229" i="1"/>
  <c r="Q223" i="9" s="1"/>
  <c r="U207" i="1"/>
  <c r="U202" i="9" s="1"/>
  <c r="V207" i="1"/>
  <c r="V202" i="9" s="1"/>
  <c r="T207" i="1"/>
  <c r="T202" i="9" s="1"/>
  <c r="W207" i="1"/>
  <c r="W202" i="9" s="1"/>
  <c r="M163" i="1"/>
  <c r="M160" i="9" s="1"/>
  <c r="J163" i="1"/>
  <c r="J160" i="9" s="1"/>
  <c r="K163" i="1"/>
  <c r="K160" i="9" s="1"/>
  <c r="L163" i="1"/>
  <c r="L160" i="9" s="1"/>
  <c r="G48" i="17" a="1"/>
  <c r="G48" i="17" s="1"/>
  <c r="D5" i="17" a="1"/>
  <c r="D5" i="17" s="1"/>
  <c r="F10" i="1"/>
  <c r="E10" i="1"/>
  <c r="G10" i="1"/>
  <c r="H10" i="1"/>
  <c r="C10" i="7"/>
  <c r="M131" i="1"/>
  <c r="M129" i="9" s="1"/>
  <c r="J131" i="1"/>
  <c r="J129" i="9" s="1"/>
  <c r="L131" i="1"/>
  <c r="L129" i="9" s="1"/>
  <c r="K131" i="1"/>
  <c r="K129" i="9" s="1"/>
  <c r="O130" i="1"/>
  <c r="O128" i="9" s="1"/>
  <c r="Q130" i="1"/>
  <c r="Q128" i="9" s="1"/>
  <c r="E51" i="17" a="1"/>
  <c r="E51" i="17" s="1"/>
  <c r="P130" i="1"/>
  <c r="P128" i="9" s="1"/>
  <c r="R130" i="1"/>
  <c r="R128" i="9" s="1"/>
  <c r="L235" i="1"/>
  <c r="L229" i="9" s="1"/>
  <c r="M235" i="1"/>
  <c r="M229" i="9" s="1"/>
  <c r="K235" i="1"/>
  <c r="K229" i="9" s="1"/>
  <c r="J235" i="1"/>
  <c r="J229" i="9" s="1"/>
  <c r="R216" i="1"/>
  <c r="P216" i="1"/>
  <c r="Q216" i="1"/>
  <c r="O216" i="1"/>
  <c r="AG260" i="1"/>
  <c r="AG254" i="9" s="1"/>
  <c r="AF260" i="1"/>
  <c r="AF254" i="9" s="1"/>
  <c r="AD260" i="1"/>
  <c r="AD254" i="9" s="1"/>
  <c r="AE260" i="1"/>
  <c r="AE254" i="9" s="1"/>
  <c r="AM203" i="1"/>
  <c r="AN203" i="1" s="1"/>
  <c r="E14" i="16" a="1"/>
  <c r="E14" i="16" s="1"/>
  <c r="P103" i="1"/>
  <c r="P102" i="9" s="1"/>
  <c r="O103" i="1"/>
  <c r="O102" i="9" s="1"/>
  <c r="Q103" i="1"/>
  <c r="Q102" i="9" s="1"/>
  <c r="E14" i="6" a="1"/>
  <c r="E14" i="6" s="1"/>
  <c r="L14" i="6" s="1"/>
  <c r="R103" i="1"/>
  <c r="R102" i="9" s="1"/>
  <c r="AL49" i="1"/>
  <c r="W275" i="1"/>
  <c r="W269" i="9" s="1"/>
  <c r="T275" i="1"/>
  <c r="T269" i="9" s="1"/>
  <c r="U275" i="1"/>
  <c r="U269" i="9" s="1"/>
  <c r="V275" i="1"/>
  <c r="V269" i="9" s="1"/>
  <c r="D26" i="8"/>
  <c r="F244" i="1"/>
  <c r="E244" i="1"/>
  <c r="G244" i="1"/>
  <c r="H244" i="1"/>
  <c r="E23" i="6" a="1"/>
  <c r="E23" i="6" s="1"/>
  <c r="L23" i="6" s="1"/>
  <c r="P224" i="1"/>
  <c r="P218" i="9" s="1"/>
  <c r="R224" i="1"/>
  <c r="R218" i="9" s="1"/>
  <c r="Q224" i="1"/>
  <c r="Q218" i="9" s="1"/>
  <c r="E24" i="16" a="1"/>
  <c r="E24" i="16" s="1"/>
  <c r="O224" i="1"/>
  <c r="O218" i="9" s="1"/>
  <c r="L190" i="1"/>
  <c r="M190" i="1"/>
  <c r="K190" i="1"/>
  <c r="J190" i="1"/>
  <c r="G19" i="18" a="1"/>
  <c r="G19" i="18" s="1"/>
  <c r="S19" i="18" s="1"/>
  <c r="G19" i="12" a="1"/>
  <c r="G19" i="12" s="1"/>
  <c r="H117" i="1"/>
  <c r="G117" i="1"/>
  <c r="F117" i="1"/>
  <c r="E117" i="1"/>
  <c r="J48" i="17" a="1"/>
  <c r="J48" i="17" s="1"/>
  <c r="P99" i="1"/>
  <c r="P98" i="9" s="1"/>
  <c r="O99" i="1"/>
  <c r="O98" i="9" s="1"/>
  <c r="Q99" i="1"/>
  <c r="Q98" i="9" s="1"/>
  <c r="R99" i="1"/>
  <c r="R98" i="9" s="1"/>
  <c r="U62" i="1"/>
  <c r="U63" i="9" s="1"/>
  <c r="V62" i="1"/>
  <c r="V63" i="9" s="1"/>
  <c r="T62" i="1"/>
  <c r="T63" i="9" s="1"/>
  <c r="W62" i="1"/>
  <c r="W63" i="9" s="1"/>
  <c r="G45" i="5" a="1"/>
  <c r="G45" i="5" s="1"/>
  <c r="W22" i="1"/>
  <c r="W23" i="9" s="1"/>
  <c r="V22" i="1"/>
  <c r="V23" i="9" s="1"/>
  <c r="U22" i="1"/>
  <c r="U23" i="9" s="1"/>
  <c r="T22" i="1"/>
  <c r="T23" i="9" s="1"/>
  <c r="K50" i="1"/>
  <c r="K51" i="9" s="1"/>
  <c r="L50" i="1"/>
  <c r="L51" i="9" s="1"/>
  <c r="J50" i="1"/>
  <c r="J51" i="9" s="1"/>
  <c r="M50" i="1"/>
  <c r="M51" i="9" s="1"/>
  <c r="G267" i="1"/>
  <c r="G261" i="9" s="1"/>
  <c r="E267" i="1"/>
  <c r="E261" i="9" s="1"/>
  <c r="H267" i="1"/>
  <c r="H261" i="9" s="1"/>
  <c r="F267" i="1"/>
  <c r="F261" i="9" s="1"/>
  <c r="O189" i="1"/>
  <c r="P189" i="1"/>
  <c r="Q189" i="1"/>
  <c r="R189" i="1"/>
  <c r="O118" i="1"/>
  <c r="Q118" i="1"/>
  <c r="R118" i="1"/>
  <c r="P118" i="1"/>
  <c r="M53" i="1"/>
  <c r="M54" i="9" s="1"/>
  <c r="L53" i="1"/>
  <c r="L54" i="9" s="1"/>
  <c r="K53" i="1"/>
  <c r="K54" i="9" s="1"/>
  <c r="J53" i="1"/>
  <c r="J54" i="9" s="1"/>
  <c r="L139" i="1"/>
  <c r="K139" i="1"/>
  <c r="J139" i="1"/>
  <c r="M139" i="1"/>
  <c r="Z304" i="1"/>
  <c r="AB304" i="1"/>
  <c r="AA304" i="1"/>
  <c r="Y304" i="1"/>
  <c r="D26" i="17" a="1"/>
  <c r="D26" i="17" s="1"/>
  <c r="E252" i="1"/>
  <c r="E246" i="9" s="1"/>
  <c r="F252" i="1"/>
  <c r="F246" i="9" s="1"/>
  <c r="H252" i="1"/>
  <c r="H246" i="9" s="1"/>
  <c r="G252" i="1"/>
  <c r="G246" i="9" s="1"/>
  <c r="P219" i="1"/>
  <c r="O219" i="1"/>
  <c r="R219" i="1"/>
  <c r="Q219" i="1"/>
  <c r="V29" i="1"/>
  <c r="V30" i="9" s="1"/>
  <c r="W29" i="1"/>
  <c r="W30" i="9" s="1"/>
  <c r="T29" i="1"/>
  <c r="T30" i="9" s="1"/>
  <c r="U29" i="1"/>
  <c r="U30" i="9" s="1"/>
  <c r="G40" i="1"/>
  <c r="G41" i="9" s="1"/>
  <c r="D43" i="5" a="1"/>
  <c r="D43" i="5" s="1"/>
  <c r="E40" i="1"/>
  <c r="E41" i="9" s="1"/>
  <c r="H40" i="1"/>
  <c r="H41" i="9" s="1"/>
  <c r="F40" i="1"/>
  <c r="F41" i="9" s="1"/>
  <c r="E13" i="1"/>
  <c r="F13" i="1"/>
  <c r="H13" i="1"/>
  <c r="G13" i="1"/>
  <c r="V130" i="1"/>
  <c r="V128" i="9" s="1"/>
  <c r="U130" i="1"/>
  <c r="U128" i="9" s="1"/>
  <c r="W130" i="1"/>
  <c r="W128" i="9" s="1"/>
  <c r="T130" i="1"/>
  <c r="T128" i="9" s="1"/>
  <c r="E562" i="12"/>
  <c r="E564" i="12"/>
  <c r="J29" i="5" s="1"/>
  <c r="E560" i="12"/>
  <c r="J64" i="5" s="1"/>
  <c r="E563" i="12"/>
  <c r="E565" i="12"/>
  <c r="E561" i="12"/>
  <c r="J29" i="21" s="1"/>
  <c r="Q29" i="21" s="1"/>
  <c r="E559" i="12"/>
  <c r="G59" i="5" a="1"/>
  <c r="G59" i="5" s="1"/>
  <c r="F312" i="1"/>
  <c r="F305" i="9" s="1"/>
  <c r="D32" i="16" a="1"/>
  <c r="D32" i="16" s="1"/>
  <c r="E312" i="1"/>
  <c r="E305" i="9" s="1"/>
  <c r="D31" i="6" a="1"/>
  <c r="D31" i="6" s="1"/>
  <c r="K31" i="6" s="1"/>
  <c r="G312" i="1"/>
  <c r="G305" i="9" s="1"/>
  <c r="H312" i="1"/>
  <c r="H305" i="9" s="1"/>
  <c r="W340" i="1"/>
  <c r="V340" i="1"/>
  <c r="U340" i="1"/>
  <c r="T340" i="1"/>
  <c r="W296" i="1"/>
  <c r="W290" i="9" s="1"/>
  <c r="V296" i="1"/>
  <c r="V290" i="9" s="1"/>
  <c r="U296" i="1"/>
  <c r="U290" i="9" s="1"/>
  <c r="T296" i="1"/>
  <c r="T290" i="9" s="1"/>
  <c r="J270" i="1"/>
  <c r="J264" i="9" s="1"/>
  <c r="K270" i="1"/>
  <c r="K264" i="9" s="1"/>
  <c r="L270" i="1"/>
  <c r="L264" i="9" s="1"/>
  <c r="M270" i="1"/>
  <c r="M264" i="9" s="1"/>
  <c r="L150" i="1"/>
  <c r="L147" i="9" s="1"/>
  <c r="J150" i="1"/>
  <c r="J147" i="9" s="1"/>
  <c r="M150" i="1"/>
  <c r="M147" i="9" s="1"/>
  <c r="K150" i="1"/>
  <c r="K147" i="9" s="1"/>
  <c r="F479" i="12"/>
  <c r="F477" i="12"/>
  <c r="K18" i="21" s="1"/>
  <c r="R18" i="21" s="1"/>
  <c r="F475" i="12"/>
  <c r="F476" i="12"/>
  <c r="K53" i="5" s="1"/>
  <c r="F481" i="12"/>
  <c r="F480" i="12"/>
  <c r="K18" i="5" s="1"/>
  <c r="F478" i="12"/>
  <c r="U285" i="1"/>
  <c r="U279" i="9" s="1"/>
  <c r="W285" i="1"/>
  <c r="W279" i="9" s="1"/>
  <c r="V285" i="1"/>
  <c r="V279" i="9" s="1"/>
  <c r="T285" i="1"/>
  <c r="T279" i="9" s="1"/>
  <c r="K239" i="1"/>
  <c r="K233" i="9" s="1"/>
  <c r="M239" i="1"/>
  <c r="M233" i="9" s="1"/>
  <c r="J239" i="1"/>
  <c r="J233" i="9" s="1"/>
  <c r="L239" i="1"/>
  <c r="L233" i="9" s="1"/>
  <c r="L186" i="1"/>
  <c r="M186" i="1"/>
  <c r="K186" i="1"/>
  <c r="J186" i="1"/>
  <c r="AB156" i="1"/>
  <c r="X18" i="8"/>
  <c r="AA156" i="1"/>
  <c r="Y156" i="1"/>
  <c r="Z156" i="1"/>
  <c r="Y138" i="1"/>
  <c r="Z138" i="1"/>
  <c r="AA138" i="1"/>
  <c r="AB138" i="1"/>
  <c r="R101" i="1"/>
  <c r="N14" i="8"/>
  <c r="P101" i="1"/>
  <c r="Q101" i="1"/>
  <c r="O101" i="1"/>
  <c r="AD33" i="1"/>
  <c r="AD34" i="9" s="1"/>
  <c r="AG33" i="1"/>
  <c r="AG34" i="9" s="1"/>
  <c r="AE33" i="1"/>
  <c r="AE34" i="9" s="1"/>
  <c r="AF33" i="1"/>
  <c r="AF34" i="9" s="1"/>
  <c r="F41" i="17" a="1"/>
  <c r="F41" i="17" s="1"/>
  <c r="Y20" i="1"/>
  <c r="Y21" i="9" s="1"/>
  <c r="AB20" i="1"/>
  <c r="AB21" i="9" s="1"/>
  <c r="AA20" i="1"/>
  <c r="AA21" i="9" s="1"/>
  <c r="Z20" i="1"/>
  <c r="Z21" i="9" s="1"/>
  <c r="AA341" i="1"/>
  <c r="Z341" i="1"/>
  <c r="Y341" i="1"/>
  <c r="AB341" i="1"/>
  <c r="AF288" i="1"/>
  <c r="AE288" i="1"/>
  <c r="AG288" i="1"/>
  <c r="AD288" i="1"/>
  <c r="AC30" i="8"/>
  <c r="F166" i="1"/>
  <c r="F163" i="9" s="1"/>
  <c r="E166" i="1"/>
  <c r="E163" i="9" s="1"/>
  <c r="H166" i="1"/>
  <c r="H163" i="9" s="1"/>
  <c r="G166" i="1"/>
  <c r="G163" i="9" s="1"/>
  <c r="AH8" i="8"/>
  <c r="E64" i="17" a="1"/>
  <c r="E64" i="17" s="1"/>
  <c r="O284" i="1"/>
  <c r="O278" i="9" s="1"/>
  <c r="Q284" i="1"/>
  <c r="Q278" i="9" s="1"/>
  <c r="R284" i="1"/>
  <c r="R278" i="9" s="1"/>
  <c r="P284" i="1"/>
  <c r="P278" i="9" s="1"/>
  <c r="O308" i="1"/>
  <c r="R308" i="1"/>
  <c r="Q308" i="1"/>
  <c r="P308" i="1"/>
  <c r="G28" i="17" a="1"/>
  <c r="G28" i="17" s="1"/>
  <c r="Q225" i="1"/>
  <c r="Q219" i="9" s="1"/>
  <c r="P225" i="1"/>
  <c r="P219" i="9" s="1"/>
  <c r="R225" i="1"/>
  <c r="R219" i="9" s="1"/>
  <c r="O225" i="1"/>
  <c r="O219" i="9" s="1"/>
  <c r="W176" i="1"/>
  <c r="W173" i="9" s="1"/>
  <c r="T176" i="1"/>
  <c r="T173" i="9" s="1"/>
  <c r="V176" i="1"/>
  <c r="V173" i="9" s="1"/>
  <c r="U176" i="1"/>
  <c r="U173" i="9" s="1"/>
  <c r="T83" i="1"/>
  <c r="V83" i="1"/>
  <c r="U83" i="1"/>
  <c r="W83" i="1"/>
  <c r="AD44" i="1"/>
  <c r="AD45" i="9" s="1"/>
  <c r="AE44" i="1"/>
  <c r="AE45" i="9" s="1"/>
  <c r="AG44" i="1"/>
  <c r="AG45" i="9" s="1"/>
  <c r="AF44" i="1"/>
  <c r="AF45" i="9" s="1"/>
  <c r="M41" i="1"/>
  <c r="M42" i="9" s="1"/>
  <c r="L41" i="1"/>
  <c r="L42" i="9" s="1"/>
  <c r="J41" i="1"/>
  <c r="J42" i="9" s="1"/>
  <c r="K41" i="1"/>
  <c r="K42" i="9" s="1"/>
  <c r="G10" i="18" a="1"/>
  <c r="G10" i="18" s="1"/>
  <c r="S10" i="18" s="1"/>
  <c r="G10" i="12" a="1"/>
  <c r="G10" i="12" s="1"/>
  <c r="K245" i="1"/>
  <c r="K239" i="9" s="1"/>
  <c r="M245" i="1"/>
  <c r="M239" i="9" s="1"/>
  <c r="L245" i="1"/>
  <c r="L239" i="9" s="1"/>
  <c r="J245" i="1"/>
  <c r="J239" i="9" s="1"/>
  <c r="AH32" i="8"/>
  <c r="J95" i="1"/>
  <c r="J94" i="9" s="1"/>
  <c r="K95" i="1"/>
  <c r="K94" i="9" s="1"/>
  <c r="L95" i="1"/>
  <c r="L94" i="9" s="1"/>
  <c r="M95" i="1"/>
  <c r="M94" i="9" s="1"/>
  <c r="AD205" i="1"/>
  <c r="AD200" i="9" s="1"/>
  <c r="AG205" i="1"/>
  <c r="AG200" i="9" s="1"/>
  <c r="AF205" i="1"/>
  <c r="AF200" i="9" s="1"/>
  <c r="AE205" i="1"/>
  <c r="AE200" i="9" s="1"/>
  <c r="AJ60" i="1"/>
  <c r="AM269" i="1"/>
  <c r="AN269" i="1" s="1"/>
  <c r="D60" i="5" a="1"/>
  <c r="D60" i="5" s="1"/>
  <c r="E238" i="1"/>
  <c r="E232" i="9" s="1"/>
  <c r="G238" i="1"/>
  <c r="G232" i="9" s="1"/>
  <c r="F238" i="1"/>
  <c r="F232" i="9" s="1"/>
  <c r="H238" i="1"/>
  <c r="H232" i="9" s="1"/>
  <c r="G476" i="12"/>
  <c r="L53" i="5" s="1"/>
  <c r="G478" i="12"/>
  <c r="G475" i="12"/>
  <c r="G481" i="12"/>
  <c r="G479" i="12"/>
  <c r="G477" i="12"/>
  <c r="L18" i="21" s="1"/>
  <c r="S18" i="21" s="1"/>
  <c r="G480" i="12"/>
  <c r="L18" i="5" s="1"/>
  <c r="K106" i="1"/>
  <c r="K105" i="9" s="1"/>
  <c r="V333" i="1"/>
  <c r="U333" i="1"/>
  <c r="T333" i="1"/>
  <c r="W333" i="1"/>
  <c r="G29" i="17" a="1"/>
  <c r="G29" i="17" s="1"/>
  <c r="V263" i="1"/>
  <c r="V257" i="9" s="1"/>
  <c r="W263" i="1"/>
  <c r="W257" i="9" s="1"/>
  <c r="T263" i="1"/>
  <c r="T257" i="9" s="1"/>
  <c r="U263" i="1"/>
  <c r="U257" i="9" s="1"/>
  <c r="AH24" i="8"/>
  <c r="U117" i="1"/>
  <c r="T117" i="1"/>
  <c r="V117" i="1"/>
  <c r="W117" i="1"/>
  <c r="V92" i="1"/>
  <c r="V91" i="9" s="1"/>
  <c r="U92" i="1"/>
  <c r="U91" i="9" s="1"/>
  <c r="T92" i="1"/>
  <c r="T91" i="9" s="1"/>
  <c r="W92" i="1"/>
  <c r="W91" i="9" s="1"/>
  <c r="G7" i="18" a="1"/>
  <c r="G7" i="18" s="1"/>
  <c r="S7" i="18" s="1"/>
  <c r="G7" i="12" a="1"/>
  <c r="G7" i="12" s="1"/>
  <c r="AE22" i="1"/>
  <c r="AE23" i="9" s="1"/>
  <c r="AD22" i="1"/>
  <c r="AD23" i="9" s="1"/>
  <c r="AG22" i="1"/>
  <c r="AG23" i="9" s="1"/>
  <c r="AF22" i="1"/>
  <c r="AF23" i="9" s="1"/>
  <c r="AA102" i="1"/>
  <c r="AA101" i="9" s="1"/>
  <c r="Z102" i="1"/>
  <c r="Z101" i="9" s="1"/>
  <c r="Y102" i="1"/>
  <c r="Y101" i="9" s="1"/>
  <c r="AB102" i="1"/>
  <c r="AB101" i="9" s="1"/>
  <c r="H319" i="1"/>
  <c r="H312" i="9" s="1"/>
  <c r="G319" i="1"/>
  <c r="G312" i="9" s="1"/>
  <c r="E319" i="1"/>
  <c r="E312" i="9" s="1"/>
  <c r="I67" i="17" a="1"/>
  <c r="I67" i="17" s="1"/>
  <c r="F319" i="1"/>
  <c r="F312" i="9" s="1"/>
  <c r="D22" i="17" a="1"/>
  <c r="D22" i="17" s="1"/>
  <c r="G208" i="1"/>
  <c r="G203" i="9" s="1"/>
  <c r="H208" i="1"/>
  <c r="H203" i="9" s="1"/>
  <c r="F208" i="1"/>
  <c r="F203" i="9" s="1"/>
  <c r="E208" i="1"/>
  <c r="E203" i="9" s="1"/>
  <c r="K154" i="1"/>
  <c r="K151" i="9" s="1"/>
  <c r="J154" i="1"/>
  <c r="J151" i="9" s="1"/>
  <c r="M154" i="1"/>
  <c r="M151" i="9" s="1"/>
  <c r="L154" i="1"/>
  <c r="L151" i="9" s="1"/>
  <c r="E37" i="1"/>
  <c r="E38" i="9" s="1"/>
  <c r="H37" i="1"/>
  <c r="H38" i="9" s="1"/>
  <c r="D8" i="16" a="1"/>
  <c r="D8" i="16" s="1"/>
  <c r="D8" i="6" a="1"/>
  <c r="D8" i="6" s="1"/>
  <c r="K8" i="6" s="1"/>
  <c r="G37" i="1"/>
  <c r="G38" i="9" s="1"/>
  <c r="F37" i="1"/>
  <c r="F38" i="9" s="1"/>
  <c r="X29" i="8"/>
  <c r="Z277" i="1"/>
  <c r="Y277" i="1"/>
  <c r="AB277" i="1"/>
  <c r="AA277" i="1"/>
  <c r="AD165" i="1"/>
  <c r="AD162" i="9" s="1"/>
  <c r="AG165" i="1"/>
  <c r="AG162" i="9" s="1"/>
  <c r="AF165" i="1"/>
  <c r="AF162" i="9" s="1"/>
  <c r="AE165" i="1"/>
  <c r="AE162" i="9" s="1"/>
  <c r="G168" i="1"/>
  <c r="G165" i="9" s="1"/>
  <c r="E168" i="1"/>
  <c r="E165" i="9" s="1"/>
  <c r="H168" i="1"/>
  <c r="H165" i="9" s="1"/>
  <c r="F168" i="1"/>
  <c r="F165" i="9" s="1"/>
  <c r="AD64" i="1"/>
  <c r="AD65" i="9" s="1"/>
  <c r="AE64" i="1"/>
  <c r="AE65" i="9" s="1"/>
  <c r="AG64" i="1"/>
  <c r="AG65" i="9" s="1"/>
  <c r="AF64" i="1"/>
  <c r="AF65" i="9" s="1"/>
  <c r="E54" i="1"/>
  <c r="E55" i="9" s="1"/>
  <c r="D9" i="17" a="1"/>
  <c r="D9" i="17" s="1"/>
  <c r="F54" i="1"/>
  <c r="F55" i="9" s="1"/>
  <c r="G54" i="1"/>
  <c r="G55" i="9" s="1"/>
  <c r="H54" i="1"/>
  <c r="H55" i="9" s="1"/>
  <c r="E9" i="1"/>
  <c r="C9" i="7"/>
  <c r="H9" i="1"/>
  <c r="G9" i="1"/>
  <c r="F9" i="1"/>
  <c r="D40" i="17" a="1"/>
  <c r="D40" i="17" s="1"/>
  <c r="Y142" i="1"/>
  <c r="AB142" i="1"/>
  <c r="AA142" i="1"/>
  <c r="Z142" i="1"/>
  <c r="R279" i="1"/>
  <c r="R273" i="9" s="1"/>
  <c r="E28" i="6" a="1"/>
  <c r="E28" i="6" s="1"/>
  <c r="L28" i="6" s="1"/>
  <c r="P279" i="1"/>
  <c r="P273" i="9" s="1"/>
  <c r="Q279" i="1"/>
  <c r="Q273" i="9" s="1"/>
  <c r="O279" i="1"/>
  <c r="O273" i="9" s="1"/>
  <c r="E29" i="16" a="1"/>
  <c r="E29" i="16" s="1"/>
  <c r="W244" i="1"/>
  <c r="T244" i="1"/>
  <c r="U244" i="1"/>
  <c r="V244" i="1"/>
  <c r="S26" i="8"/>
  <c r="D24" i="16" a="1"/>
  <c r="D24" i="16" s="1"/>
  <c r="D23" i="6" a="1"/>
  <c r="D23" i="6" s="1"/>
  <c r="K23" i="6" s="1"/>
  <c r="E224" i="1"/>
  <c r="E218" i="9" s="1"/>
  <c r="G224" i="1"/>
  <c r="G218" i="9" s="1"/>
  <c r="H224" i="1"/>
  <c r="H218" i="9" s="1"/>
  <c r="F224" i="1"/>
  <c r="F218" i="9" s="1"/>
  <c r="Y195" i="1"/>
  <c r="Z195" i="1"/>
  <c r="AA195" i="1"/>
  <c r="AB195" i="1"/>
  <c r="F19" i="16" a="1"/>
  <c r="F19" i="16" s="1"/>
  <c r="Z169" i="1"/>
  <c r="Z166" i="9" s="1"/>
  <c r="Y169" i="1"/>
  <c r="Y166" i="9" s="1"/>
  <c r="AB169" i="1"/>
  <c r="AB166" i="9" s="1"/>
  <c r="AA169" i="1"/>
  <c r="AA166" i="9" s="1"/>
  <c r="AH16" i="8"/>
  <c r="D13" i="8"/>
  <c r="H90" i="1"/>
  <c r="F90" i="1"/>
  <c r="E90" i="1"/>
  <c r="G90" i="1"/>
  <c r="E33" i="1"/>
  <c r="E34" i="9" s="1"/>
  <c r="I42" i="17" a="1"/>
  <c r="I42" i="17" s="1"/>
  <c r="H33" i="1"/>
  <c r="H34" i="9" s="1"/>
  <c r="G33" i="1"/>
  <c r="G34" i="9" s="1"/>
  <c r="F33" i="1"/>
  <c r="F34" i="9" s="1"/>
  <c r="AD16" i="1"/>
  <c r="AD17" i="9" s="1"/>
  <c r="AE16" i="1"/>
  <c r="AE17" i="9" s="1"/>
  <c r="AF16" i="1"/>
  <c r="AF17" i="9" s="1"/>
  <c r="AG16" i="1"/>
  <c r="AG17" i="9" s="1"/>
  <c r="M341" i="1"/>
  <c r="L341" i="1"/>
  <c r="J341" i="1"/>
  <c r="K341" i="1"/>
  <c r="AF266" i="1"/>
  <c r="AD266" i="1"/>
  <c r="AE266" i="1"/>
  <c r="AC28" i="8"/>
  <c r="AG266" i="1"/>
  <c r="E154" i="1"/>
  <c r="E151" i="9" s="1"/>
  <c r="I52" i="17" a="1"/>
  <c r="I52" i="17" s="1"/>
  <c r="H154" i="1"/>
  <c r="H151" i="9" s="1"/>
  <c r="G154" i="1"/>
  <c r="G151" i="9" s="1"/>
  <c r="F154" i="1"/>
  <c r="F151" i="9" s="1"/>
  <c r="AA53" i="1"/>
  <c r="AA54" i="9" s="1"/>
  <c r="AB53" i="1"/>
  <c r="AB54" i="9" s="1"/>
  <c r="Y53" i="1"/>
  <c r="Y54" i="9" s="1"/>
  <c r="Z53" i="1"/>
  <c r="Z54" i="9" s="1"/>
  <c r="F44" i="17" a="1"/>
  <c r="F44" i="17" s="1"/>
  <c r="AD284" i="1"/>
  <c r="AD278" i="9" s="1"/>
  <c r="AG284" i="1"/>
  <c r="AG278" i="9" s="1"/>
  <c r="AF284" i="1"/>
  <c r="AF278" i="9" s="1"/>
  <c r="AE284" i="1"/>
  <c r="AE278" i="9" s="1"/>
  <c r="F321" i="1"/>
  <c r="H321" i="1"/>
  <c r="D33" i="8"/>
  <c r="E321" i="1"/>
  <c r="G321" i="1"/>
  <c r="W289" i="1"/>
  <c r="W283" i="9" s="1"/>
  <c r="V289" i="1"/>
  <c r="V283" i="9" s="1"/>
  <c r="T289" i="1"/>
  <c r="T283" i="9" s="1"/>
  <c r="U289" i="1"/>
  <c r="U283" i="9" s="1"/>
  <c r="W225" i="1"/>
  <c r="W219" i="9" s="1"/>
  <c r="T225" i="1"/>
  <c r="T219" i="9" s="1"/>
  <c r="V225" i="1"/>
  <c r="V219" i="9" s="1"/>
  <c r="U225" i="1"/>
  <c r="U219" i="9" s="1"/>
  <c r="U152" i="1"/>
  <c r="U149" i="9" s="1"/>
  <c r="V152" i="1"/>
  <c r="V149" i="9" s="1"/>
  <c r="T152" i="1"/>
  <c r="T149" i="9" s="1"/>
  <c r="W152" i="1"/>
  <c r="W149" i="9" s="1"/>
  <c r="L168" i="1"/>
  <c r="L165" i="9" s="1"/>
  <c r="J168" i="1"/>
  <c r="J165" i="9" s="1"/>
  <c r="K168" i="1"/>
  <c r="K165" i="9" s="1"/>
  <c r="M168" i="1"/>
  <c r="M165" i="9" s="1"/>
  <c r="AA87" i="1"/>
  <c r="AB87" i="1"/>
  <c r="Y87" i="1"/>
  <c r="Z87" i="1"/>
  <c r="AG42" i="1"/>
  <c r="AG43" i="9" s="1"/>
  <c r="AF42" i="1"/>
  <c r="AF43" i="9" s="1"/>
  <c r="AE42" i="1"/>
  <c r="AE43" i="9" s="1"/>
  <c r="AD42" i="1"/>
  <c r="AD43" i="9" s="1"/>
  <c r="L9" i="1"/>
  <c r="M9" i="1"/>
  <c r="K9" i="1"/>
  <c r="J9" i="1"/>
  <c r="H9" i="7"/>
  <c r="H130" i="1"/>
  <c r="H128" i="9" s="1"/>
  <c r="F130" i="1"/>
  <c r="F128" i="9" s="1"/>
  <c r="D51" i="17" a="1"/>
  <c r="D51" i="17" s="1"/>
  <c r="E130" i="1"/>
  <c r="E128" i="9" s="1"/>
  <c r="G130" i="1"/>
  <c r="G128" i="9" s="1"/>
  <c r="U18" i="1"/>
  <c r="U19" i="9" s="1"/>
  <c r="T18" i="1"/>
  <c r="T19" i="9" s="1"/>
  <c r="V18" i="1"/>
  <c r="V19" i="9" s="1"/>
  <c r="W18" i="1"/>
  <c r="W19" i="9" s="1"/>
  <c r="AF194" i="1"/>
  <c r="AE194" i="1"/>
  <c r="AD194" i="1"/>
  <c r="AG194" i="1"/>
  <c r="AL173" i="1"/>
  <c r="E584" i="12"/>
  <c r="E580" i="12"/>
  <c r="E586" i="12"/>
  <c r="E582" i="12"/>
  <c r="J32" i="21" s="1"/>
  <c r="Q32" i="21" s="1"/>
  <c r="E581" i="12"/>
  <c r="J67" i="5" s="1"/>
  <c r="E585" i="12"/>
  <c r="J32" i="5" s="1"/>
  <c r="E583" i="12"/>
  <c r="W260" i="1"/>
  <c r="W254" i="9" s="1"/>
  <c r="AB329" i="1"/>
  <c r="AB322" i="9" s="1"/>
  <c r="F33" i="17" a="1"/>
  <c r="F33" i="17" s="1"/>
  <c r="AA329" i="1"/>
  <c r="AA322" i="9" s="1"/>
  <c r="Z329" i="1"/>
  <c r="Z322" i="9" s="1"/>
  <c r="Y329" i="1"/>
  <c r="Y322" i="9" s="1"/>
  <c r="L64" i="17" a="1"/>
  <c r="L64" i="17" s="1"/>
  <c r="N27" i="8"/>
  <c r="O255" i="1"/>
  <c r="Q255" i="1"/>
  <c r="P255" i="1"/>
  <c r="R255" i="1"/>
  <c r="Q212" i="1"/>
  <c r="R212" i="1"/>
  <c r="P212" i="1"/>
  <c r="O212" i="1"/>
  <c r="E164" i="1"/>
  <c r="E161" i="9" s="1"/>
  <c r="F164" i="1"/>
  <c r="F161" i="9" s="1"/>
  <c r="H164" i="1"/>
  <c r="H161" i="9" s="1"/>
  <c r="D18" i="17" a="1"/>
  <c r="D18" i="17" s="1"/>
  <c r="G164" i="1"/>
  <c r="G161" i="9" s="1"/>
  <c r="F19" i="18" a="1"/>
  <c r="F19" i="18" s="1"/>
  <c r="R19" i="18" s="1"/>
  <c r="F19" i="12" a="1"/>
  <c r="F19" i="12" s="1"/>
  <c r="AB171" i="1"/>
  <c r="AB168" i="9" s="1"/>
  <c r="Y171" i="1"/>
  <c r="Y168" i="9" s="1"/>
  <c r="Z171" i="1"/>
  <c r="Z168" i="9" s="1"/>
  <c r="AA171" i="1"/>
  <c r="AA168" i="9" s="1"/>
  <c r="I49" i="17" a="1"/>
  <c r="I49" i="17" s="1"/>
  <c r="E110" i="1"/>
  <c r="E109" i="9" s="1"/>
  <c r="H110" i="1"/>
  <c r="H109" i="9" s="1"/>
  <c r="G110" i="1"/>
  <c r="G109" i="9" s="1"/>
  <c r="F110" i="1"/>
  <c r="F109" i="9" s="1"/>
  <c r="W73" i="1"/>
  <c r="V73" i="1"/>
  <c r="T73" i="1"/>
  <c r="U73" i="1"/>
  <c r="AG51" i="1"/>
  <c r="AG52" i="9" s="1"/>
  <c r="AE51" i="1"/>
  <c r="AE52" i="9" s="1"/>
  <c r="AF51" i="1"/>
  <c r="AF52" i="9" s="1"/>
  <c r="AD51" i="1"/>
  <c r="AD52" i="9" s="1"/>
  <c r="AE167" i="1"/>
  <c r="AC19" i="8"/>
  <c r="AD167" i="1"/>
  <c r="AG167" i="1"/>
  <c r="AF167" i="1"/>
  <c r="Z262" i="1"/>
  <c r="Z256" i="9" s="1"/>
  <c r="AB262" i="1"/>
  <c r="AB256" i="9" s="1"/>
  <c r="AA262" i="1"/>
  <c r="AA256" i="9" s="1"/>
  <c r="F62" i="17" a="1"/>
  <c r="F62" i="17" s="1"/>
  <c r="Y262" i="1"/>
  <c r="Y256" i="9" s="1"/>
  <c r="AH25" i="8"/>
  <c r="O180" i="1"/>
  <c r="Q180" i="1"/>
  <c r="R180" i="1"/>
  <c r="P180" i="1"/>
  <c r="E8" i="16" a="1"/>
  <c r="E8" i="16" s="1"/>
  <c r="E8" i="6" a="1"/>
  <c r="E8" i="6" s="1"/>
  <c r="L8" i="6" s="1"/>
  <c r="O37" i="1"/>
  <c r="O38" i="9" s="1"/>
  <c r="R37" i="1"/>
  <c r="R38" i="9" s="1"/>
  <c r="P37" i="1"/>
  <c r="P38" i="9" s="1"/>
  <c r="Q37" i="1"/>
  <c r="Q38" i="9" s="1"/>
  <c r="AD274" i="1"/>
  <c r="AD268" i="9" s="1"/>
  <c r="AF274" i="1"/>
  <c r="AF268" i="9" s="1"/>
  <c r="AE274" i="1"/>
  <c r="AE268" i="9" s="1"/>
  <c r="AG274" i="1"/>
  <c r="AG268" i="9" s="1"/>
  <c r="U237" i="1"/>
  <c r="U231" i="9" s="1"/>
  <c r="T237" i="1"/>
  <c r="T231" i="9" s="1"/>
  <c r="V237" i="1"/>
  <c r="V231" i="9" s="1"/>
  <c r="W237" i="1"/>
  <c r="W231" i="9" s="1"/>
  <c r="V206" i="1"/>
  <c r="V201" i="9" s="1"/>
  <c r="T206" i="1"/>
  <c r="T201" i="9" s="1"/>
  <c r="W206" i="1"/>
  <c r="W201" i="9" s="1"/>
  <c r="U206" i="1"/>
  <c r="U201" i="9" s="1"/>
  <c r="H200" i="1"/>
  <c r="D22" i="8"/>
  <c r="E200" i="1"/>
  <c r="G200" i="1"/>
  <c r="F200" i="1"/>
  <c r="AE184" i="1"/>
  <c r="AG184" i="1"/>
  <c r="AF184" i="1"/>
  <c r="AD184" i="1"/>
  <c r="F48" i="17" a="1"/>
  <c r="F48" i="17" s="1"/>
  <c r="AA97" i="1"/>
  <c r="AA96" i="9" s="1"/>
  <c r="Z97" i="1"/>
  <c r="Z96" i="9" s="1"/>
  <c r="AB97" i="1"/>
  <c r="AB96" i="9" s="1"/>
  <c r="Y97" i="1"/>
  <c r="Y96" i="9" s="1"/>
  <c r="AF54" i="1"/>
  <c r="AF55" i="9" s="1"/>
  <c r="AE54" i="1"/>
  <c r="AE55" i="9" s="1"/>
  <c r="AG54" i="1"/>
  <c r="AG55" i="9" s="1"/>
  <c r="AD54" i="1"/>
  <c r="AD55" i="9" s="1"/>
  <c r="Q10" i="1"/>
  <c r="M10" i="7"/>
  <c r="E5" i="17" a="1"/>
  <c r="E5" i="17" s="1"/>
  <c r="O10" i="1"/>
  <c r="R10" i="1"/>
  <c r="P10" i="1"/>
  <c r="AG10" i="1"/>
  <c r="AE10" i="1"/>
  <c r="AF10" i="1"/>
  <c r="AD10" i="1"/>
  <c r="AB10" i="7"/>
  <c r="AD322" i="1"/>
  <c r="AD315" i="9" s="1"/>
  <c r="AF322" i="1"/>
  <c r="AF315" i="9" s="1"/>
  <c r="AE322" i="1"/>
  <c r="AE315" i="9" s="1"/>
  <c r="AG322" i="1"/>
  <c r="AG315" i="9" s="1"/>
  <c r="O85" i="1"/>
  <c r="R85" i="1"/>
  <c r="Q85" i="1"/>
  <c r="P85" i="1"/>
  <c r="AL201" i="1"/>
  <c r="AH17" i="8"/>
  <c r="E5" i="5" a="1"/>
  <c r="E5" i="5" s="1"/>
  <c r="R8" i="1"/>
  <c r="Q8" i="1"/>
  <c r="P8" i="1"/>
  <c r="O8" i="1"/>
  <c r="M8" i="7"/>
  <c r="AI126" i="1"/>
  <c r="AM80" i="1"/>
  <c r="AN80" i="1" s="1"/>
  <c r="T82" i="1"/>
  <c r="U82" i="1"/>
  <c r="W82" i="1"/>
  <c r="V82" i="1"/>
  <c r="AM317" i="1"/>
  <c r="AO317" i="1" s="1"/>
  <c r="AM254" i="1"/>
  <c r="AN254" i="1" s="1"/>
  <c r="AI215" i="1"/>
  <c r="AJ226" i="1"/>
  <c r="AL155" i="1"/>
  <c r="AM148" i="1"/>
  <c r="AN148" i="1" s="1"/>
  <c r="AI214" i="1"/>
  <c r="U329" i="1"/>
  <c r="U322" i="9" s="1"/>
  <c r="V329" i="1"/>
  <c r="V322" i="9" s="1"/>
  <c r="T329" i="1"/>
  <c r="T322" i="9" s="1"/>
  <c r="W329" i="1"/>
  <c r="W322" i="9" s="1"/>
  <c r="W228" i="1"/>
  <c r="W222" i="9" s="1"/>
  <c r="U228" i="1"/>
  <c r="U222" i="9" s="1"/>
  <c r="T228" i="1"/>
  <c r="T222" i="9" s="1"/>
  <c r="V228" i="1"/>
  <c r="V222" i="9" s="1"/>
  <c r="O186" i="1"/>
  <c r="Q186" i="1"/>
  <c r="R186" i="1"/>
  <c r="P186" i="1"/>
  <c r="G17" i="16" a="1"/>
  <c r="G17" i="16" s="1"/>
  <c r="G17" i="6" a="1"/>
  <c r="G17" i="6" s="1"/>
  <c r="N17" i="6" s="1"/>
  <c r="H119" i="1"/>
  <c r="F119" i="1"/>
  <c r="G119" i="1"/>
  <c r="E119" i="1"/>
  <c r="F108" i="1"/>
  <c r="F107" i="9" s="1"/>
  <c r="H108" i="1"/>
  <c r="H107" i="9" s="1"/>
  <c r="E108" i="1"/>
  <c r="E107" i="9" s="1"/>
  <c r="D49" i="17" a="1"/>
  <c r="D49" i="17" s="1"/>
  <c r="G108" i="1"/>
  <c r="G107" i="9" s="1"/>
  <c r="W5" i="1"/>
  <c r="U5" i="1"/>
  <c r="V5" i="1"/>
  <c r="T5" i="1"/>
  <c r="R5" i="7"/>
  <c r="AG339" i="1"/>
  <c r="AD339" i="1"/>
  <c r="AF339" i="1"/>
  <c r="AE339" i="1"/>
  <c r="O233" i="1"/>
  <c r="Q233" i="1"/>
  <c r="N25" i="8"/>
  <c r="R233" i="1"/>
  <c r="P233" i="1"/>
  <c r="AF122" i="1"/>
  <c r="AG122" i="1"/>
  <c r="AD122" i="1"/>
  <c r="AE122" i="1"/>
  <c r="T53" i="1"/>
  <c r="T54" i="9" s="1"/>
  <c r="V53" i="1"/>
  <c r="V54" i="9" s="1"/>
  <c r="U53" i="1"/>
  <c r="U54" i="9" s="1"/>
  <c r="W53" i="1"/>
  <c r="W54" i="9" s="1"/>
  <c r="AB27" i="1"/>
  <c r="AB28" i="9" s="1"/>
  <c r="Y27" i="1"/>
  <c r="Y28" i="9" s="1"/>
  <c r="Z27" i="1"/>
  <c r="Z28" i="9" s="1"/>
  <c r="AA27" i="1"/>
  <c r="AA28" i="9" s="1"/>
  <c r="F289" i="1"/>
  <c r="F283" i="9" s="1"/>
  <c r="E289" i="1"/>
  <c r="E283" i="9" s="1"/>
  <c r="G289" i="1"/>
  <c r="G283" i="9" s="1"/>
  <c r="H289" i="1"/>
  <c r="H283" i="9" s="1"/>
  <c r="G61" i="17" a="1"/>
  <c r="G61" i="17" s="1"/>
  <c r="O200" i="1"/>
  <c r="Q200" i="1"/>
  <c r="R200" i="1"/>
  <c r="N22" i="8"/>
  <c r="P200" i="1"/>
  <c r="U178" i="1"/>
  <c r="W178" i="1"/>
  <c r="V178" i="1"/>
  <c r="T178" i="1"/>
  <c r="AD157" i="1"/>
  <c r="AD154" i="9" s="1"/>
  <c r="AG157" i="1"/>
  <c r="AG154" i="9" s="1"/>
  <c r="AF157" i="1"/>
  <c r="AF154" i="9" s="1"/>
  <c r="AE157" i="1"/>
  <c r="AE154" i="9" s="1"/>
  <c r="H74" i="1"/>
  <c r="F74" i="1"/>
  <c r="G74" i="1"/>
  <c r="E74" i="1"/>
  <c r="P40" i="1"/>
  <c r="P41" i="9" s="1"/>
  <c r="E43" i="5" a="1"/>
  <c r="E43" i="5" s="1"/>
  <c r="R40" i="1"/>
  <c r="R41" i="9" s="1"/>
  <c r="O40" i="1"/>
  <c r="O41" i="9" s="1"/>
  <c r="Q40" i="1"/>
  <c r="Q41" i="9" s="1"/>
  <c r="AD61" i="1"/>
  <c r="AD62" i="9" s="1"/>
  <c r="AG61" i="1"/>
  <c r="AG62" i="9" s="1"/>
  <c r="AE61" i="1"/>
  <c r="AE62" i="9" s="1"/>
  <c r="AF61" i="1"/>
  <c r="AF62" i="9" s="1"/>
  <c r="G14" i="5" a="1"/>
  <c r="G14" i="5" s="1"/>
  <c r="G25" i="16" a="1"/>
  <c r="G25" i="16" s="1"/>
  <c r="G24" i="6" a="1"/>
  <c r="G24" i="6" s="1"/>
  <c r="N24" i="6" s="1"/>
  <c r="E48" i="5" a="1"/>
  <c r="E48" i="5" s="1"/>
  <c r="Q95" i="1"/>
  <c r="Q94" i="9" s="1"/>
  <c r="O95" i="1"/>
  <c r="O94" i="9" s="1"/>
  <c r="P95" i="1"/>
  <c r="P94" i="9" s="1"/>
  <c r="R95" i="1"/>
  <c r="R94" i="9" s="1"/>
  <c r="V194" i="1"/>
  <c r="U194" i="1"/>
  <c r="T194" i="1"/>
  <c r="W194" i="1"/>
  <c r="AJ91" i="1"/>
  <c r="AL218" i="1"/>
  <c r="V270" i="1"/>
  <c r="V264" i="9" s="1"/>
  <c r="AI249" i="1"/>
  <c r="E515" i="12"/>
  <c r="J22" i="5" s="1"/>
  <c r="E516" i="12"/>
  <c r="E513" i="12"/>
  <c r="E512" i="12"/>
  <c r="J22" i="21" s="1"/>
  <c r="Q22" i="21" s="1"/>
  <c r="E511" i="12"/>
  <c r="J57" i="5" s="1"/>
  <c r="E510" i="12"/>
  <c r="E514" i="12"/>
  <c r="AL149" i="1"/>
  <c r="E150" i="1"/>
  <c r="E147" i="9" s="1"/>
  <c r="E81" i="1"/>
  <c r="F81" i="1"/>
  <c r="H81" i="1"/>
  <c r="G81" i="1"/>
  <c r="AI58" i="1"/>
  <c r="Y323" i="1"/>
  <c r="Y316" i="9" s="1"/>
  <c r="AA323" i="1"/>
  <c r="AA316" i="9" s="1"/>
  <c r="Z323" i="1"/>
  <c r="Z316" i="9" s="1"/>
  <c r="AB323" i="1"/>
  <c r="AB316" i="9" s="1"/>
  <c r="F32" i="6" a="1"/>
  <c r="F32" i="6" s="1"/>
  <c r="M32" i="6" s="1"/>
  <c r="F33" i="16" a="1"/>
  <c r="F33" i="16" s="1"/>
  <c r="AF302" i="1"/>
  <c r="AE302" i="1"/>
  <c r="AD302" i="1"/>
  <c r="AG302" i="1"/>
  <c r="AE250" i="1"/>
  <c r="AE244" i="9" s="1"/>
  <c r="AG250" i="1"/>
  <c r="AG244" i="9" s="1"/>
  <c r="AD250" i="1"/>
  <c r="AD244" i="9" s="1"/>
  <c r="AF250" i="1"/>
  <c r="AF244" i="9" s="1"/>
  <c r="AE190" i="1"/>
  <c r="AD190" i="1"/>
  <c r="AG190" i="1"/>
  <c r="AF190" i="1"/>
  <c r="M162" i="1"/>
  <c r="M159" i="9" s="1"/>
  <c r="K162" i="1"/>
  <c r="K159" i="9" s="1"/>
  <c r="J162" i="1"/>
  <c r="J159" i="9" s="1"/>
  <c r="L162" i="1"/>
  <c r="L159" i="9" s="1"/>
  <c r="R129" i="1"/>
  <c r="R127" i="9" s="1"/>
  <c r="Q129" i="1"/>
  <c r="Q127" i="9" s="1"/>
  <c r="E16" i="5" a="1"/>
  <c r="E16" i="5" s="1"/>
  <c r="Q16" i="5" s="1"/>
  <c r="O129" i="1"/>
  <c r="O127" i="9" s="1"/>
  <c r="P129" i="1"/>
  <c r="P127" i="9" s="1"/>
  <c r="M108" i="1"/>
  <c r="M107" i="9" s="1"/>
  <c r="L108" i="1"/>
  <c r="L107" i="9" s="1"/>
  <c r="J108" i="1"/>
  <c r="J107" i="9" s="1"/>
  <c r="K108" i="1"/>
  <c r="K107" i="9" s="1"/>
  <c r="V57" i="1"/>
  <c r="W57" i="1"/>
  <c r="U57" i="1"/>
  <c r="T57" i="1"/>
  <c r="S10" i="8"/>
  <c r="AF62" i="1"/>
  <c r="AF63" i="9" s="1"/>
  <c r="AG62" i="1"/>
  <c r="AG63" i="9" s="1"/>
  <c r="AE62" i="1"/>
  <c r="AE63" i="9" s="1"/>
  <c r="AD62" i="1"/>
  <c r="AD63" i="9" s="1"/>
  <c r="AG21" i="1"/>
  <c r="AG22" i="9" s="1"/>
  <c r="AF21" i="1"/>
  <c r="AF22" i="9" s="1"/>
  <c r="AE21" i="1"/>
  <c r="AE22" i="9" s="1"/>
  <c r="AD21" i="1"/>
  <c r="AD22" i="9" s="1"/>
  <c r="S30" i="8"/>
  <c r="U288" i="1"/>
  <c r="V288" i="1"/>
  <c r="W288" i="1"/>
  <c r="T288" i="1"/>
  <c r="P191" i="1"/>
  <c r="O191" i="1"/>
  <c r="R191" i="1"/>
  <c r="Q191" i="1"/>
  <c r="Y59" i="1"/>
  <c r="Y60" i="9" s="1"/>
  <c r="AB59" i="1"/>
  <c r="AB60" i="9" s="1"/>
  <c r="F10" i="16" a="1"/>
  <c r="F10" i="16" s="1"/>
  <c r="Z59" i="1"/>
  <c r="Z60" i="9" s="1"/>
  <c r="AA59" i="1"/>
  <c r="AA60" i="9" s="1"/>
  <c r="F10" i="6" a="1"/>
  <c r="F10" i="6" s="1"/>
  <c r="M10" i="6" s="1"/>
  <c r="L3" i="1"/>
  <c r="M3" i="1"/>
  <c r="J3" i="1"/>
  <c r="K3" i="1"/>
  <c r="H3" i="7"/>
  <c r="H24" i="7" s="1"/>
  <c r="H33" i="7" s="1"/>
  <c r="AE289" i="1"/>
  <c r="AE283" i="9" s="1"/>
  <c r="AG289" i="1"/>
  <c r="AG283" i="9" s="1"/>
  <c r="AD289" i="1"/>
  <c r="AD283" i="9" s="1"/>
  <c r="AF289" i="1"/>
  <c r="AF283" i="9" s="1"/>
  <c r="K60" i="17" a="1"/>
  <c r="K60" i="17" s="1"/>
  <c r="AB242" i="1"/>
  <c r="AB236" i="9" s="1"/>
  <c r="Y242" i="1"/>
  <c r="Y236" i="9" s="1"/>
  <c r="Z242" i="1"/>
  <c r="Z236" i="9" s="1"/>
  <c r="AA242" i="1"/>
  <c r="AA236" i="9" s="1"/>
  <c r="I54" i="17" a="1"/>
  <c r="I54" i="17" s="1"/>
  <c r="H176" i="1"/>
  <c r="H173" i="9" s="1"/>
  <c r="F176" i="1"/>
  <c r="F173" i="9" s="1"/>
  <c r="E176" i="1"/>
  <c r="E173" i="9" s="1"/>
  <c r="G176" i="1"/>
  <c r="G173" i="9" s="1"/>
  <c r="O140" i="1"/>
  <c r="R140" i="1"/>
  <c r="P140" i="1"/>
  <c r="Q140" i="1"/>
  <c r="O74" i="1"/>
  <c r="R74" i="1"/>
  <c r="P74" i="1"/>
  <c r="Q74" i="1"/>
  <c r="E5" i="12" a="1"/>
  <c r="E5" i="12" s="1"/>
  <c r="O6" i="1"/>
  <c r="R6" i="1"/>
  <c r="Q6" i="1"/>
  <c r="P6" i="1"/>
  <c r="M6" i="7"/>
  <c r="M20" i="7" s="1"/>
  <c r="M29" i="7" s="1"/>
  <c r="E5" i="18" a="1"/>
  <c r="E5" i="18" s="1"/>
  <c r="Q5" i="18" s="1"/>
  <c r="K130" i="1"/>
  <c r="K128" i="9" s="1"/>
  <c r="L130" i="1"/>
  <c r="L128" i="9" s="1"/>
  <c r="M130" i="1"/>
  <c r="M128" i="9" s="1"/>
  <c r="J130" i="1"/>
  <c r="J128" i="9" s="1"/>
  <c r="AH9" i="8"/>
  <c r="V114" i="1"/>
  <c r="U114" i="1"/>
  <c r="T114" i="1"/>
  <c r="W114" i="1"/>
  <c r="AG82" i="1"/>
  <c r="AF82" i="1"/>
  <c r="AE82" i="1"/>
  <c r="AD82" i="1"/>
  <c r="AA307" i="1"/>
  <c r="AB307" i="1"/>
  <c r="Z307" i="1"/>
  <c r="Y307" i="1"/>
  <c r="I12" i="7"/>
  <c r="O311" i="1"/>
  <c r="O304" i="9" s="1"/>
  <c r="Q311" i="1"/>
  <c r="Q304" i="9" s="1"/>
  <c r="R311" i="1"/>
  <c r="R304" i="9" s="1"/>
  <c r="P311" i="1"/>
  <c r="P304" i="9" s="1"/>
  <c r="Q286" i="1"/>
  <c r="Q280" i="9" s="1"/>
  <c r="R286" i="1"/>
  <c r="R280" i="9" s="1"/>
  <c r="J64" i="17" a="1"/>
  <c r="J64" i="17" s="1"/>
  <c r="P286" i="1"/>
  <c r="P280" i="9" s="1"/>
  <c r="O286" i="1"/>
  <c r="O280" i="9" s="1"/>
  <c r="M241" i="1"/>
  <c r="M235" i="9" s="1"/>
  <c r="K241" i="1"/>
  <c r="K235" i="9" s="1"/>
  <c r="J241" i="1"/>
  <c r="J235" i="9" s="1"/>
  <c r="L241" i="1"/>
  <c r="L235" i="9" s="1"/>
  <c r="W198" i="1"/>
  <c r="V198" i="1"/>
  <c r="U198" i="1"/>
  <c r="T198" i="1"/>
  <c r="G18" i="17" a="1"/>
  <c r="G18" i="17" s="1"/>
  <c r="AE158" i="1"/>
  <c r="AE155" i="9" s="1"/>
  <c r="AD158" i="1"/>
  <c r="AD155" i="9" s="1"/>
  <c r="AF158" i="1"/>
  <c r="AF155" i="9" s="1"/>
  <c r="AG158" i="1"/>
  <c r="AG155" i="9" s="1"/>
  <c r="Q138" i="1"/>
  <c r="R138" i="1"/>
  <c r="O138" i="1"/>
  <c r="P138" i="1"/>
  <c r="T105" i="1"/>
  <c r="T104" i="9" s="1"/>
  <c r="W105" i="1"/>
  <c r="W104" i="9" s="1"/>
  <c r="U105" i="1"/>
  <c r="U104" i="9" s="1"/>
  <c r="V105" i="1"/>
  <c r="V104" i="9" s="1"/>
  <c r="K66" i="1"/>
  <c r="K67" i="9" s="1"/>
  <c r="M66" i="1"/>
  <c r="M67" i="9" s="1"/>
  <c r="L66" i="1"/>
  <c r="L67" i="9" s="1"/>
  <c r="J66" i="1"/>
  <c r="J67" i="9" s="1"/>
  <c r="AH10" i="8"/>
  <c r="P262" i="1"/>
  <c r="P256" i="9" s="1"/>
  <c r="R262" i="1"/>
  <c r="R256" i="9" s="1"/>
  <c r="O262" i="1"/>
  <c r="O256" i="9" s="1"/>
  <c r="E62" i="17" a="1"/>
  <c r="E62" i="17" s="1"/>
  <c r="Q262" i="1"/>
  <c r="Q256" i="9" s="1"/>
  <c r="E17" i="5" a="1"/>
  <c r="E17" i="5" s="1"/>
  <c r="Q151" i="1"/>
  <c r="Q148" i="9" s="1"/>
  <c r="R151" i="1"/>
  <c r="R148" i="9" s="1"/>
  <c r="P151" i="1"/>
  <c r="P148" i="9" s="1"/>
  <c r="O151" i="1"/>
  <c r="O148" i="9" s="1"/>
  <c r="U15" i="1"/>
  <c r="U16" i="9" s="1"/>
  <c r="W15" i="1"/>
  <c r="W16" i="9" s="1"/>
  <c r="T15" i="1"/>
  <c r="T16" i="9" s="1"/>
  <c r="V15" i="1"/>
  <c r="V16" i="9" s="1"/>
  <c r="T139" i="1"/>
  <c r="V139" i="1"/>
  <c r="U139" i="1"/>
  <c r="W139" i="1"/>
  <c r="E27" i="1"/>
  <c r="E28" i="9" s="1"/>
  <c r="G27" i="1"/>
  <c r="G28" i="9" s="1"/>
  <c r="F27" i="1"/>
  <c r="F28" i="9" s="1"/>
  <c r="H27" i="1"/>
  <c r="H28" i="9" s="1"/>
  <c r="G299" i="1"/>
  <c r="F299" i="1"/>
  <c r="H299" i="1"/>
  <c r="E299" i="1"/>
  <c r="Q237" i="1"/>
  <c r="Q231" i="9" s="1"/>
  <c r="P237" i="1"/>
  <c r="P231" i="9" s="1"/>
  <c r="O237" i="1"/>
  <c r="O231" i="9" s="1"/>
  <c r="R237" i="1"/>
  <c r="R231" i="9" s="1"/>
  <c r="E25" i="18" a="1"/>
  <c r="E25" i="18" s="1"/>
  <c r="Q25" i="18" s="1"/>
  <c r="E25" i="12" a="1"/>
  <c r="E25" i="12" s="1"/>
  <c r="M207" i="1"/>
  <c r="M202" i="9" s="1"/>
  <c r="K207" i="1"/>
  <c r="K202" i="9" s="1"/>
  <c r="L207" i="1"/>
  <c r="L202" i="9" s="1"/>
  <c r="J207" i="1"/>
  <c r="J202" i="9" s="1"/>
  <c r="F52" i="17" a="1"/>
  <c r="F52" i="17" s="1"/>
  <c r="AA152" i="1"/>
  <c r="AA149" i="9" s="1"/>
  <c r="Z152" i="1"/>
  <c r="Z149" i="9" s="1"/>
  <c r="Y152" i="1"/>
  <c r="Y149" i="9" s="1"/>
  <c r="AB152" i="1"/>
  <c r="AB149" i="9" s="1"/>
  <c r="L43" i="17" a="1"/>
  <c r="L43" i="17" s="1"/>
  <c r="AG6" i="1"/>
  <c r="AD6" i="1"/>
  <c r="AE6" i="1"/>
  <c r="AB6" i="7"/>
  <c r="AB20" i="7" s="1"/>
  <c r="AB29" i="7" s="1"/>
  <c r="AF6" i="1"/>
  <c r="K216" i="1"/>
  <c r="J216" i="1"/>
  <c r="M216" i="1"/>
  <c r="L216" i="1"/>
  <c r="L340" i="1"/>
  <c r="K340" i="1"/>
  <c r="M340" i="1"/>
  <c r="J340" i="1"/>
  <c r="AD271" i="1"/>
  <c r="AD265" i="9" s="1"/>
  <c r="AE271" i="1"/>
  <c r="AE265" i="9" s="1"/>
  <c r="AF271" i="1"/>
  <c r="AF265" i="9" s="1"/>
  <c r="AG271" i="1"/>
  <c r="AG265" i="9" s="1"/>
  <c r="D480" i="12"/>
  <c r="I18" i="5" s="1"/>
  <c r="D479" i="12"/>
  <c r="D481" i="12"/>
  <c r="D476" i="12"/>
  <c r="I53" i="5" s="1"/>
  <c r="D475" i="12"/>
  <c r="D477" i="12"/>
  <c r="I18" i="21" s="1"/>
  <c r="P18" i="21" s="1"/>
  <c r="D478" i="12"/>
  <c r="Y283" i="1"/>
  <c r="Y277" i="9" s="1"/>
  <c r="F29" i="5" a="1"/>
  <c r="F29" i="5" s="1"/>
  <c r="Z283" i="1"/>
  <c r="Z277" i="9" s="1"/>
  <c r="AB283" i="1"/>
  <c r="AB277" i="9" s="1"/>
  <c r="AA283" i="1"/>
  <c r="AA277" i="9" s="1"/>
  <c r="K224" i="1"/>
  <c r="K218" i="9" s="1"/>
  <c r="M224" i="1"/>
  <c r="M218" i="9" s="1"/>
  <c r="J224" i="1"/>
  <c r="J218" i="9" s="1"/>
  <c r="L224" i="1"/>
  <c r="L218" i="9" s="1"/>
  <c r="AG202" i="1"/>
  <c r="AG197" i="9" s="1"/>
  <c r="AE202" i="1"/>
  <c r="AE197" i="9" s="1"/>
  <c r="AF202" i="1"/>
  <c r="AF197" i="9" s="1"/>
  <c r="AD202" i="1"/>
  <c r="AD197" i="9" s="1"/>
  <c r="Y164" i="1"/>
  <c r="Y161" i="9" s="1"/>
  <c r="Z164" i="1"/>
  <c r="Z161" i="9" s="1"/>
  <c r="AB164" i="1"/>
  <c r="AB161" i="9" s="1"/>
  <c r="F18" i="17" a="1"/>
  <c r="F18" i="17" s="1"/>
  <c r="AA164" i="1"/>
  <c r="AA161" i="9" s="1"/>
  <c r="I51" i="17" a="1"/>
  <c r="I51" i="17" s="1"/>
  <c r="E132" i="1"/>
  <c r="E130" i="9" s="1"/>
  <c r="G132" i="1"/>
  <c r="G130" i="9" s="1"/>
  <c r="F132" i="1"/>
  <c r="F130" i="9" s="1"/>
  <c r="H132" i="1"/>
  <c r="H130" i="9" s="1"/>
  <c r="M110" i="1"/>
  <c r="M109" i="9" s="1"/>
  <c r="L110" i="1"/>
  <c r="L109" i="9" s="1"/>
  <c r="K110" i="1"/>
  <c r="K109" i="9" s="1"/>
  <c r="J110" i="1"/>
  <c r="J109" i="9" s="1"/>
  <c r="R51" i="1"/>
  <c r="R52" i="9" s="1"/>
  <c r="Q51" i="1"/>
  <c r="Q52" i="9" s="1"/>
  <c r="E44" i="5" a="1"/>
  <c r="E44" i="5" s="1"/>
  <c r="P51" i="1"/>
  <c r="P52" i="9" s="1"/>
  <c r="O51" i="1"/>
  <c r="O52" i="9" s="1"/>
  <c r="F44" i="5" a="1"/>
  <c r="F44" i="5" s="1"/>
  <c r="AA51" i="1"/>
  <c r="AA52" i="9" s="1"/>
  <c r="AB51" i="1"/>
  <c r="AB52" i="9" s="1"/>
  <c r="Z51" i="1"/>
  <c r="Z52" i="9" s="1"/>
  <c r="Y51" i="1"/>
  <c r="Y52" i="9" s="1"/>
  <c r="E6" i="17" a="1"/>
  <c r="E6" i="17" s="1"/>
  <c r="O21" i="1"/>
  <c r="O22" i="9" s="1"/>
  <c r="Q21" i="1"/>
  <c r="Q22" i="9" s="1"/>
  <c r="R21" i="1"/>
  <c r="R22" i="9" s="1"/>
  <c r="P21" i="1"/>
  <c r="P22" i="9" s="1"/>
  <c r="AA339" i="1"/>
  <c r="AB339" i="1"/>
  <c r="Z339" i="1"/>
  <c r="Y339" i="1"/>
  <c r="V257" i="1"/>
  <c r="V251" i="9" s="1"/>
  <c r="T257" i="1"/>
  <c r="T251" i="9" s="1"/>
  <c r="U257" i="1"/>
  <c r="U251" i="9" s="1"/>
  <c r="W257" i="1"/>
  <c r="W251" i="9" s="1"/>
  <c r="AF191" i="1"/>
  <c r="AE191" i="1"/>
  <c r="AG191" i="1"/>
  <c r="AD191" i="1"/>
  <c r="R116" i="1"/>
  <c r="Q116" i="1"/>
  <c r="O116" i="1"/>
  <c r="P116" i="1"/>
  <c r="G8" i="16" a="1"/>
  <c r="G8" i="16" s="1"/>
  <c r="G8" i="6" a="1"/>
  <c r="G8" i="6" s="1"/>
  <c r="N8" i="6" s="1"/>
  <c r="J327" i="1"/>
  <c r="J320" i="9" s="1"/>
  <c r="L327" i="1"/>
  <c r="L320" i="9" s="1"/>
  <c r="M327" i="1"/>
  <c r="M320" i="9" s="1"/>
  <c r="K327" i="1"/>
  <c r="K320" i="9" s="1"/>
  <c r="O297" i="1"/>
  <c r="O291" i="9" s="1"/>
  <c r="R297" i="1"/>
  <c r="R291" i="9" s="1"/>
  <c r="Q297" i="1"/>
  <c r="Q291" i="9" s="1"/>
  <c r="P297" i="1"/>
  <c r="P291" i="9" s="1"/>
  <c r="J65" i="17" a="1"/>
  <c r="J65" i="17" s="1"/>
  <c r="H264" i="1"/>
  <c r="H258" i="9" s="1"/>
  <c r="I62" i="17" a="1"/>
  <c r="I62" i="17" s="1"/>
  <c r="E264" i="1"/>
  <c r="E258" i="9" s="1"/>
  <c r="F264" i="1"/>
  <c r="F258" i="9" s="1"/>
  <c r="G264" i="1"/>
  <c r="G258" i="9" s="1"/>
  <c r="E219" i="1"/>
  <c r="H219" i="1"/>
  <c r="F219" i="1"/>
  <c r="G219" i="1"/>
  <c r="R157" i="1"/>
  <c r="R154" i="9" s="1"/>
  <c r="Q157" i="1"/>
  <c r="Q154" i="9" s="1"/>
  <c r="P157" i="1"/>
  <c r="P154" i="9" s="1"/>
  <c r="O157" i="1"/>
  <c r="O154" i="9" s="1"/>
  <c r="E94" i="1"/>
  <c r="E93" i="9" s="1"/>
  <c r="F94" i="1"/>
  <c r="F93" i="9" s="1"/>
  <c r="G94" i="1"/>
  <c r="G93" i="9" s="1"/>
  <c r="D13" i="18" a="1"/>
  <c r="D13" i="18" s="1"/>
  <c r="P13" i="18" s="1"/>
  <c r="D13" i="12" a="1"/>
  <c r="D13" i="12" s="1"/>
  <c r="H94" i="1"/>
  <c r="H93" i="9" s="1"/>
  <c r="F7" i="5" a="1"/>
  <c r="F7" i="5" s="1"/>
  <c r="AA30" i="1"/>
  <c r="AA31" i="9" s="1"/>
  <c r="AB30" i="1"/>
  <c r="AB31" i="9" s="1"/>
  <c r="Z30" i="1"/>
  <c r="Z31" i="9" s="1"/>
  <c r="Y30" i="1"/>
  <c r="Y31" i="9" s="1"/>
  <c r="F30" i="1"/>
  <c r="F31" i="9" s="1"/>
  <c r="H30" i="1"/>
  <c r="H31" i="9" s="1"/>
  <c r="D7" i="5" a="1"/>
  <c r="D7" i="5" s="1"/>
  <c r="E30" i="1"/>
  <c r="E31" i="9" s="1"/>
  <c r="G30" i="1"/>
  <c r="G31" i="9" s="1"/>
  <c r="U13" i="1"/>
  <c r="S6" i="8"/>
  <c r="W13" i="1"/>
  <c r="T13" i="1"/>
  <c r="V13" i="1"/>
  <c r="AB85" i="1"/>
  <c r="AA85" i="1"/>
  <c r="Z85" i="1"/>
  <c r="Y85" i="1"/>
  <c r="L205" i="1"/>
  <c r="L200" i="9" s="1"/>
  <c r="K205" i="1"/>
  <c r="K200" i="9" s="1"/>
  <c r="J205" i="1"/>
  <c r="J200" i="9" s="1"/>
  <c r="M205" i="1"/>
  <c r="M200" i="9" s="1"/>
  <c r="L115" i="1"/>
  <c r="AG231" i="1"/>
  <c r="AG225" i="9" s="1"/>
  <c r="AF231" i="1"/>
  <c r="AF225" i="9" s="1"/>
  <c r="AE231" i="1"/>
  <c r="AE225" i="9" s="1"/>
  <c r="AD231" i="1"/>
  <c r="AD225" i="9" s="1"/>
  <c r="E340" i="1"/>
  <c r="AJ249" i="1"/>
  <c r="K125" i="1"/>
  <c r="K123" i="9" s="1"/>
  <c r="J125" i="1"/>
  <c r="J123" i="9" s="1"/>
  <c r="M125" i="1"/>
  <c r="M123" i="9" s="1"/>
  <c r="L125" i="1"/>
  <c r="L123" i="9" s="1"/>
  <c r="E29" i="17" a="1"/>
  <c r="E29" i="17" s="1"/>
  <c r="P285" i="1"/>
  <c r="P279" i="9" s="1"/>
  <c r="R285" i="1"/>
  <c r="R279" i="9" s="1"/>
  <c r="O285" i="1"/>
  <c r="O279" i="9" s="1"/>
  <c r="Q285" i="1"/>
  <c r="Q279" i="9" s="1"/>
  <c r="U241" i="1"/>
  <c r="U235" i="9" s="1"/>
  <c r="T241" i="1"/>
  <c r="T235" i="9" s="1"/>
  <c r="V241" i="1"/>
  <c r="V235" i="9" s="1"/>
  <c r="W241" i="1"/>
  <c r="W235" i="9" s="1"/>
  <c r="T190" i="1"/>
  <c r="U190" i="1"/>
  <c r="W190" i="1"/>
  <c r="V190" i="1"/>
  <c r="F17" i="16" a="1"/>
  <c r="F17" i="16" s="1"/>
  <c r="AA147" i="1"/>
  <c r="AA144" i="9" s="1"/>
  <c r="F17" i="6" a="1"/>
  <c r="F17" i="6" s="1"/>
  <c r="M17" i="6" s="1"/>
  <c r="Z147" i="1"/>
  <c r="Z144" i="9" s="1"/>
  <c r="Y147" i="1"/>
  <c r="Y144" i="9" s="1"/>
  <c r="AB147" i="1"/>
  <c r="AB144" i="9" s="1"/>
  <c r="T124" i="1"/>
  <c r="T122" i="9" s="1"/>
  <c r="W124" i="1"/>
  <c r="W122" i="9" s="1"/>
  <c r="U124" i="1"/>
  <c r="U122" i="9" s="1"/>
  <c r="V124" i="1"/>
  <c r="V122" i="9" s="1"/>
  <c r="AE92" i="1"/>
  <c r="AE91" i="9" s="1"/>
  <c r="AF92" i="1"/>
  <c r="AF91" i="9" s="1"/>
  <c r="AD92" i="1"/>
  <c r="AD91" i="9" s="1"/>
  <c r="AG92" i="1"/>
  <c r="AG91" i="9" s="1"/>
  <c r="Z32" i="1"/>
  <c r="Z33" i="9" s="1"/>
  <c r="Y32" i="1"/>
  <c r="Y33" i="9" s="1"/>
  <c r="AB32" i="1"/>
  <c r="AB33" i="9" s="1"/>
  <c r="F7" i="17" a="1"/>
  <c r="F7" i="17" s="1"/>
  <c r="AA32" i="1"/>
  <c r="AA33" i="9" s="1"/>
  <c r="G16" i="1"/>
  <c r="G17" i="9" s="1"/>
  <c r="E16" i="1"/>
  <c r="E17" i="9" s="1"/>
  <c r="F16" i="1"/>
  <c r="F17" i="9" s="1"/>
  <c r="H16" i="1"/>
  <c r="H17" i="9" s="1"/>
  <c r="G335" i="1"/>
  <c r="H335" i="1"/>
  <c r="F335" i="1"/>
  <c r="E335" i="1"/>
  <c r="T278" i="1"/>
  <c r="T272" i="9" s="1"/>
  <c r="V278" i="1"/>
  <c r="V272" i="9" s="1"/>
  <c r="W278" i="1"/>
  <c r="W272" i="9" s="1"/>
  <c r="U278" i="1"/>
  <c r="U272" i="9" s="1"/>
  <c r="P122" i="1"/>
  <c r="O122" i="1"/>
  <c r="R122" i="1"/>
  <c r="Q122" i="1"/>
  <c r="W59" i="1"/>
  <c r="W60" i="9" s="1"/>
  <c r="V59" i="1"/>
  <c r="V60" i="9" s="1"/>
  <c r="T59" i="1"/>
  <c r="T60" i="9" s="1"/>
  <c r="U59" i="1"/>
  <c r="U60" i="9" s="1"/>
  <c r="G7" i="16" a="1"/>
  <c r="G7" i="16" s="1"/>
  <c r="G7" i="6" a="1"/>
  <c r="G7" i="6" s="1"/>
  <c r="N7" i="6" s="1"/>
  <c r="R25" i="1"/>
  <c r="R26" i="9" s="1"/>
  <c r="P25" i="1"/>
  <c r="P26" i="9" s="1"/>
  <c r="Q25" i="1"/>
  <c r="Q26" i="9" s="1"/>
  <c r="O25" i="1"/>
  <c r="O26" i="9" s="1"/>
  <c r="O264" i="1"/>
  <c r="O258" i="9" s="1"/>
  <c r="J62" i="17" a="1"/>
  <c r="J62" i="17" s="1"/>
  <c r="P264" i="1"/>
  <c r="P258" i="9" s="1"/>
  <c r="R264" i="1"/>
  <c r="R258" i="9" s="1"/>
  <c r="Q264" i="1"/>
  <c r="Q258" i="9" s="1"/>
  <c r="T200" i="1"/>
  <c r="V200" i="1"/>
  <c r="W200" i="1"/>
  <c r="S22" i="8"/>
  <c r="U200" i="1"/>
  <c r="L53" i="17" a="1"/>
  <c r="L53" i="17" s="1"/>
  <c r="AE96" i="1"/>
  <c r="AE95" i="9" s="1"/>
  <c r="AG96" i="1"/>
  <c r="AG95" i="9" s="1"/>
  <c r="AD96" i="1"/>
  <c r="AD95" i="9" s="1"/>
  <c r="AF96" i="1"/>
  <c r="AF95" i="9" s="1"/>
  <c r="G8" i="5" a="1"/>
  <c r="G8" i="5" s="1"/>
  <c r="AG10" i="7"/>
  <c r="G5" i="17" a="1"/>
  <c r="G5" i="17" s="1"/>
  <c r="AA61" i="1"/>
  <c r="AA62" i="9" s="1"/>
  <c r="Y61" i="1"/>
  <c r="Y62" i="9" s="1"/>
  <c r="Z61" i="1"/>
  <c r="Z62" i="9" s="1"/>
  <c r="AB61" i="1"/>
  <c r="AB62" i="9" s="1"/>
  <c r="F10" i="18" a="1"/>
  <c r="F10" i="18" s="1"/>
  <c r="R10" i="18" s="1"/>
  <c r="F10" i="12" a="1"/>
  <c r="F10" i="12" s="1"/>
  <c r="Y253" i="1"/>
  <c r="Y247" i="9" s="1"/>
  <c r="Z253" i="1"/>
  <c r="Z247" i="9" s="1"/>
  <c r="AB253" i="1"/>
  <c r="AB247" i="9" s="1"/>
  <c r="AA253" i="1"/>
  <c r="AA247" i="9" s="1"/>
  <c r="K61" i="17" a="1"/>
  <c r="K61" i="17" s="1"/>
  <c r="Z272" i="1"/>
  <c r="Z266" i="9" s="1"/>
  <c r="F28" i="5" a="1"/>
  <c r="F28" i="5" s="1"/>
  <c r="AB272" i="1"/>
  <c r="AB266" i="9" s="1"/>
  <c r="Y272" i="1"/>
  <c r="Y266" i="9" s="1"/>
  <c r="AA272" i="1"/>
  <c r="AA266" i="9" s="1"/>
  <c r="AI88" i="1"/>
  <c r="G9" i="5" a="1"/>
  <c r="G9" i="5" s="1"/>
  <c r="F104" i="1"/>
  <c r="F103" i="9" s="1"/>
  <c r="G104" i="1"/>
  <c r="G103" i="9" s="1"/>
  <c r="H104" i="1"/>
  <c r="H103" i="9" s="1"/>
  <c r="E104" i="1"/>
  <c r="E103" i="9" s="1"/>
  <c r="AI269" i="1"/>
  <c r="E136" i="1"/>
  <c r="H136" i="1"/>
  <c r="F136" i="1"/>
  <c r="G136" i="1"/>
  <c r="L106" i="1"/>
  <c r="L105" i="9" s="1"/>
  <c r="M330" i="1"/>
  <c r="M323" i="9" s="1"/>
  <c r="J330" i="1"/>
  <c r="J323" i="9" s="1"/>
  <c r="K330" i="1"/>
  <c r="K323" i="9" s="1"/>
  <c r="L330" i="1"/>
  <c r="L323" i="9" s="1"/>
  <c r="G283" i="1"/>
  <c r="G277" i="9" s="1"/>
  <c r="F283" i="1"/>
  <c r="F277" i="9" s="1"/>
  <c r="H283" i="1"/>
  <c r="H277" i="9" s="1"/>
  <c r="E283" i="1"/>
  <c r="E277" i="9" s="1"/>
  <c r="D29" i="5" a="1"/>
  <c r="D29" i="5" s="1"/>
  <c r="R268" i="1"/>
  <c r="R262" i="9" s="1"/>
  <c r="Q268" i="1"/>
  <c r="Q262" i="9" s="1"/>
  <c r="E28" i="16" a="1"/>
  <c r="E28" i="16" s="1"/>
  <c r="P268" i="1"/>
  <c r="P262" i="9" s="1"/>
  <c r="E27" i="6" a="1"/>
  <c r="E27" i="6" s="1"/>
  <c r="L27" i="6" s="1"/>
  <c r="O268" i="1"/>
  <c r="O262" i="9" s="1"/>
  <c r="M209" i="1"/>
  <c r="M204" i="9" s="1"/>
  <c r="K209" i="1"/>
  <c r="K204" i="9" s="1"/>
  <c r="L209" i="1"/>
  <c r="L204" i="9" s="1"/>
  <c r="J209" i="1"/>
  <c r="J204" i="9" s="1"/>
  <c r="G18" i="5" a="1"/>
  <c r="G18" i="5" s="1"/>
  <c r="O119" i="1"/>
  <c r="Q119" i="1"/>
  <c r="P119" i="1"/>
  <c r="R119" i="1"/>
  <c r="J123" i="1"/>
  <c r="L123" i="1"/>
  <c r="K123" i="1"/>
  <c r="M123" i="1"/>
  <c r="I16" i="8"/>
  <c r="E14" i="12" a="1"/>
  <c r="E14" i="12" s="1"/>
  <c r="O105" i="1"/>
  <c r="O104" i="9" s="1"/>
  <c r="P105" i="1"/>
  <c r="P104" i="9" s="1"/>
  <c r="Q105" i="1"/>
  <c r="Q104" i="9" s="1"/>
  <c r="E14" i="18" a="1"/>
  <c r="E14" i="18" s="1"/>
  <c r="Q14" i="18" s="1"/>
  <c r="R105" i="1"/>
  <c r="R104" i="9" s="1"/>
  <c r="F10" i="5" a="1"/>
  <c r="F10" i="5" s="1"/>
  <c r="AA63" i="1"/>
  <c r="AA64" i="9" s="1"/>
  <c r="Z63" i="1"/>
  <c r="Z64" i="9" s="1"/>
  <c r="AB63" i="1"/>
  <c r="AB64" i="9" s="1"/>
  <c r="Y63" i="1"/>
  <c r="Y64" i="9" s="1"/>
  <c r="Y21" i="1"/>
  <c r="Y22" i="9" s="1"/>
  <c r="F6" i="17" a="1"/>
  <c r="F6" i="17" s="1"/>
  <c r="AB21" i="1"/>
  <c r="AB22" i="9" s="1"/>
  <c r="Z21" i="1"/>
  <c r="Z22" i="9" s="1"/>
  <c r="AA21" i="1"/>
  <c r="AA22" i="9" s="1"/>
  <c r="H341" i="1"/>
  <c r="E341" i="1"/>
  <c r="G341" i="1"/>
  <c r="F341" i="1"/>
  <c r="M288" i="1"/>
  <c r="K288" i="1"/>
  <c r="J288" i="1"/>
  <c r="I30" i="8"/>
  <c r="L288" i="1"/>
  <c r="G189" i="1"/>
  <c r="E189" i="1"/>
  <c r="H189" i="1"/>
  <c r="F189" i="1"/>
  <c r="F8" i="6" a="1"/>
  <c r="F8" i="6" s="1"/>
  <c r="M8" i="6" s="1"/>
  <c r="Z37" i="1"/>
  <c r="Z38" i="9" s="1"/>
  <c r="AB37" i="1"/>
  <c r="AB38" i="9" s="1"/>
  <c r="F8" i="16" a="1"/>
  <c r="F8" i="16" s="1"/>
  <c r="AA37" i="1"/>
  <c r="AA38" i="9" s="1"/>
  <c r="Y37" i="1"/>
  <c r="Y38" i="9" s="1"/>
  <c r="AE337" i="1"/>
  <c r="AG337" i="1"/>
  <c r="AD337" i="1"/>
  <c r="AF337" i="1"/>
  <c r="D61" i="17" a="1"/>
  <c r="D61" i="17" s="1"/>
  <c r="F251" i="1"/>
  <c r="F245" i="9" s="1"/>
  <c r="E251" i="1"/>
  <c r="E245" i="9" s="1"/>
  <c r="G251" i="1"/>
  <c r="G245" i="9" s="1"/>
  <c r="H251" i="1"/>
  <c r="H245" i="9" s="1"/>
  <c r="J152" i="1"/>
  <c r="J149" i="9" s="1"/>
  <c r="M152" i="1"/>
  <c r="M149" i="9" s="1"/>
  <c r="L152" i="1"/>
  <c r="L149" i="9" s="1"/>
  <c r="K152" i="1"/>
  <c r="K149" i="9" s="1"/>
  <c r="K48" i="1"/>
  <c r="K49" i="9" s="1"/>
  <c r="L48" i="1"/>
  <c r="L49" i="9" s="1"/>
  <c r="M48" i="1"/>
  <c r="M49" i="9" s="1"/>
  <c r="J48" i="1"/>
  <c r="J49" i="9" s="1"/>
  <c r="I43" i="17" a="1"/>
  <c r="I43" i="17" s="1"/>
  <c r="H44" i="1"/>
  <c r="H45" i="9" s="1"/>
  <c r="F44" i="1"/>
  <c r="F45" i="9" s="1"/>
  <c r="G44" i="1"/>
  <c r="G45" i="9" s="1"/>
  <c r="E44" i="1"/>
  <c r="E45" i="9" s="1"/>
  <c r="T107" i="1"/>
  <c r="T106" i="9" s="1"/>
  <c r="W107" i="1"/>
  <c r="W106" i="9" s="1"/>
  <c r="U107" i="1"/>
  <c r="U106" i="9" s="1"/>
  <c r="V107" i="1"/>
  <c r="V106" i="9" s="1"/>
  <c r="AJ38" i="1"/>
  <c r="V290" i="1"/>
  <c r="V284" i="9" s="1"/>
  <c r="U290" i="1"/>
  <c r="U284" i="9" s="1"/>
  <c r="T290" i="1"/>
  <c r="T284" i="9" s="1"/>
  <c r="W290" i="1"/>
  <c r="W284" i="9" s="1"/>
  <c r="Z239" i="1"/>
  <c r="Z233" i="9" s="1"/>
  <c r="Y239" i="1"/>
  <c r="Y233" i="9" s="1"/>
  <c r="AB239" i="1"/>
  <c r="AB233" i="9" s="1"/>
  <c r="F25" i="5" a="1"/>
  <c r="F25" i="5" s="1"/>
  <c r="AA239" i="1"/>
  <c r="AA233" i="9" s="1"/>
  <c r="G190" i="1"/>
  <c r="E190" i="1"/>
  <c r="H190" i="1"/>
  <c r="F190" i="1"/>
  <c r="D14" i="8"/>
  <c r="F101" i="1"/>
  <c r="E101" i="1"/>
  <c r="G101" i="1"/>
  <c r="H101" i="1"/>
  <c r="K28" i="1"/>
  <c r="K29" i="9" s="1"/>
  <c r="M28" i="1"/>
  <c r="M29" i="9" s="1"/>
  <c r="J28" i="1"/>
  <c r="J29" i="9" s="1"/>
  <c r="L28" i="1"/>
  <c r="L29" i="9" s="1"/>
  <c r="H4" i="1"/>
  <c r="C4" i="7"/>
  <c r="C19" i="7" s="1"/>
  <c r="D5" i="16" a="1"/>
  <c r="D5" i="16" s="1"/>
  <c r="D5" i="6" a="1"/>
  <c r="D5" i="6" s="1"/>
  <c r="K5" i="6" s="1"/>
  <c r="G4" i="1"/>
  <c r="F4" i="1"/>
  <c r="E4" i="1"/>
  <c r="J335" i="1"/>
  <c r="K335" i="1"/>
  <c r="L335" i="1"/>
  <c r="M335" i="1"/>
  <c r="M266" i="1"/>
  <c r="J266" i="1"/>
  <c r="K266" i="1"/>
  <c r="L266" i="1"/>
  <c r="I28" i="8"/>
  <c r="L52" i="17" a="1"/>
  <c r="L52" i="17" s="1"/>
  <c r="AG327" i="1"/>
  <c r="AG320" i="9" s="1"/>
  <c r="AE327" i="1"/>
  <c r="AE320" i="9" s="1"/>
  <c r="AF327" i="1"/>
  <c r="AF320" i="9" s="1"/>
  <c r="AD327" i="1"/>
  <c r="AD320" i="9" s="1"/>
  <c r="X33" i="8"/>
  <c r="AB321" i="1"/>
  <c r="AA321" i="1"/>
  <c r="Z321" i="1"/>
  <c r="Y321" i="1"/>
  <c r="AF252" i="1"/>
  <c r="AF246" i="9" s="1"/>
  <c r="AG252" i="1"/>
  <c r="AG246" i="9" s="1"/>
  <c r="AD252" i="1"/>
  <c r="AD246" i="9" s="1"/>
  <c r="AE252" i="1"/>
  <c r="AE246" i="9" s="1"/>
  <c r="P217" i="1"/>
  <c r="Q217" i="1"/>
  <c r="O217" i="1"/>
  <c r="R217" i="1"/>
  <c r="E19" i="17" a="1"/>
  <c r="E19" i="17" s="1"/>
  <c r="Q175" i="1"/>
  <c r="Q172" i="9" s="1"/>
  <c r="R175" i="1"/>
  <c r="R172" i="9" s="1"/>
  <c r="P175" i="1"/>
  <c r="P172" i="9" s="1"/>
  <c r="O175" i="1"/>
  <c r="O172" i="9" s="1"/>
  <c r="E53" i="17" a="1"/>
  <c r="E53" i="17" s="1"/>
  <c r="P163" i="1"/>
  <c r="P160" i="9" s="1"/>
  <c r="O163" i="1"/>
  <c r="O160" i="9" s="1"/>
  <c r="R163" i="1"/>
  <c r="R160" i="9" s="1"/>
  <c r="Q163" i="1"/>
  <c r="Q160" i="9" s="1"/>
  <c r="P97" i="1"/>
  <c r="P96" i="9" s="1"/>
  <c r="R97" i="1"/>
  <c r="R96" i="9" s="1"/>
  <c r="E48" i="17" a="1"/>
  <c r="E48" i="17" s="1"/>
  <c r="Q97" i="1"/>
  <c r="Q96" i="9" s="1"/>
  <c r="O97" i="1"/>
  <c r="O96" i="9" s="1"/>
  <c r="AB64" i="1"/>
  <c r="AB65" i="9" s="1"/>
  <c r="Z64" i="1"/>
  <c r="Z65" i="9" s="1"/>
  <c r="Y64" i="1"/>
  <c r="Y65" i="9" s="1"/>
  <c r="AA64" i="1"/>
  <c r="AA65" i="9" s="1"/>
  <c r="F45" i="17" a="1"/>
  <c r="F45" i="17" s="1"/>
  <c r="H17" i="1"/>
  <c r="H18" i="9" s="1"/>
  <c r="D6" i="12" a="1"/>
  <c r="D6" i="12" s="1"/>
  <c r="E17" i="1"/>
  <c r="E18" i="9" s="1"/>
  <c r="G17" i="1"/>
  <c r="G18" i="9" s="1"/>
  <c r="F17" i="1"/>
  <c r="F18" i="9" s="1"/>
  <c r="D6" i="18" a="1"/>
  <c r="D6" i="18" s="1"/>
  <c r="P6" i="18" s="1"/>
  <c r="T85" i="1"/>
  <c r="W85" i="1"/>
  <c r="U85" i="1"/>
  <c r="V85" i="1"/>
  <c r="K8" i="1"/>
  <c r="M8" i="1"/>
  <c r="L8" i="1"/>
  <c r="H8" i="7"/>
  <c r="J8" i="1"/>
  <c r="Y194" i="1"/>
  <c r="Z194" i="1"/>
  <c r="AB194" i="1"/>
  <c r="AA194" i="1"/>
  <c r="O312" i="1"/>
  <c r="O305" i="9" s="1"/>
  <c r="Y141" i="1"/>
  <c r="AB141" i="1"/>
  <c r="AA141" i="1"/>
  <c r="Z141" i="1"/>
  <c r="AA282" i="1"/>
  <c r="AA276" i="9" s="1"/>
  <c r="V271" i="1"/>
  <c r="V265" i="9" s="1"/>
  <c r="H329" i="1"/>
  <c r="H322" i="9" s="1"/>
  <c r="E329" i="1"/>
  <c r="E322" i="9" s="1"/>
  <c r="F329" i="1"/>
  <c r="F322" i="9" s="1"/>
  <c r="G329" i="1"/>
  <c r="G322" i="9" s="1"/>
  <c r="D33" i="17" a="1"/>
  <c r="D33" i="17" s="1"/>
  <c r="M290" i="1"/>
  <c r="M284" i="9" s="1"/>
  <c r="L290" i="1"/>
  <c r="L284" i="9" s="1"/>
  <c r="K290" i="1"/>
  <c r="K284" i="9" s="1"/>
  <c r="J290" i="1"/>
  <c r="J284" i="9" s="1"/>
  <c r="H255" i="1"/>
  <c r="F255" i="1"/>
  <c r="G255" i="1"/>
  <c r="E255" i="1"/>
  <c r="D27" i="8"/>
  <c r="AC24" i="8"/>
  <c r="AE222" i="1"/>
  <c r="AG222" i="1"/>
  <c r="AF222" i="1"/>
  <c r="AD222" i="1"/>
  <c r="L171" i="1"/>
  <c r="L168" i="9" s="1"/>
  <c r="K171" i="1"/>
  <c r="K168" i="9" s="1"/>
  <c r="J171" i="1"/>
  <c r="J168" i="9" s="1"/>
  <c r="M171" i="1"/>
  <c r="M168" i="9" s="1"/>
  <c r="R146" i="1"/>
  <c r="R143" i="9" s="1"/>
  <c r="Q146" i="1"/>
  <c r="Q143" i="9" s="1"/>
  <c r="O146" i="1"/>
  <c r="O143" i="9" s="1"/>
  <c r="P146" i="1"/>
  <c r="P143" i="9" s="1"/>
  <c r="E99" i="1"/>
  <c r="E98" i="9" s="1"/>
  <c r="F99" i="1"/>
  <c r="F98" i="9" s="1"/>
  <c r="I48" i="17" a="1"/>
  <c r="I48" i="17" s="1"/>
  <c r="H99" i="1"/>
  <c r="H98" i="9" s="1"/>
  <c r="G99" i="1"/>
  <c r="G98" i="9" s="1"/>
  <c r="L86" i="1"/>
  <c r="K86" i="1"/>
  <c r="J86" i="1"/>
  <c r="M86" i="1"/>
  <c r="L45" i="17" a="1"/>
  <c r="L45" i="17" s="1"/>
  <c r="R167" i="1"/>
  <c r="P167" i="1"/>
  <c r="N19" i="8"/>
  <c r="O167" i="1"/>
  <c r="Q167" i="1"/>
  <c r="Y332" i="1"/>
  <c r="AA332" i="1"/>
  <c r="AB332" i="1"/>
  <c r="Z332" i="1"/>
  <c r="G27" i="16" a="1"/>
  <c r="G27" i="16" s="1"/>
  <c r="G26" i="6" a="1"/>
  <c r="G26" i="6" s="1"/>
  <c r="N26" i="6" s="1"/>
  <c r="J208" i="1"/>
  <c r="J203" i="9" s="1"/>
  <c r="K208" i="1"/>
  <c r="K203" i="9" s="1"/>
  <c r="L208" i="1"/>
  <c r="L203" i="9" s="1"/>
  <c r="M208" i="1"/>
  <c r="M203" i="9" s="1"/>
  <c r="M122" i="1"/>
  <c r="J122" i="1"/>
  <c r="L122" i="1"/>
  <c r="K122" i="1"/>
  <c r="G10" i="16" a="1"/>
  <c r="G10" i="16" s="1"/>
  <c r="G10" i="6" a="1"/>
  <c r="G10" i="6" s="1"/>
  <c r="N10" i="6" s="1"/>
  <c r="K264" i="1"/>
  <c r="K258" i="9" s="1"/>
  <c r="M264" i="1"/>
  <c r="M258" i="9" s="1"/>
  <c r="J264" i="1"/>
  <c r="J258" i="9" s="1"/>
  <c r="L264" i="1"/>
  <c r="L258" i="9" s="1"/>
  <c r="L229" i="1"/>
  <c r="L223" i="9" s="1"/>
  <c r="K229" i="1"/>
  <c r="K223" i="9" s="1"/>
  <c r="J229" i="1"/>
  <c r="J223" i="9" s="1"/>
  <c r="M229" i="1"/>
  <c r="M223" i="9" s="1"/>
  <c r="AG197" i="1"/>
  <c r="AD197" i="1"/>
  <c r="AF197" i="1"/>
  <c r="AE197" i="1"/>
  <c r="AE206" i="1"/>
  <c r="AE201" i="9" s="1"/>
  <c r="AF206" i="1"/>
  <c r="AF201" i="9" s="1"/>
  <c r="AD206" i="1"/>
  <c r="AD201" i="9" s="1"/>
  <c r="AG206" i="1"/>
  <c r="AG201" i="9" s="1"/>
  <c r="R83" i="1"/>
  <c r="Q83" i="1"/>
  <c r="P83" i="1"/>
  <c r="O83" i="1"/>
  <c r="P48" i="1"/>
  <c r="P49" i="9" s="1"/>
  <c r="Q48" i="1"/>
  <c r="Q49" i="9" s="1"/>
  <c r="R48" i="1"/>
  <c r="R49" i="9" s="1"/>
  <c r="E9" i="6" a="1"/>
  <c r="E9" i="6" s="1"/>
  <c r="L9" i="6" s="1"/>
  <c r="O48" i="1"/>
  <c r="O49" i="9" s="1"/>
  <c r="E9" i="16" a="1"/>
  <c r="E9" i="16" s="1"/>
  <c r="G6" i="18" a="1"/>
  <c r="G6" i="18" s="1"/>
  <c r="S6" i="18" s="1"/>
  <c r="G6" i="12" a="1"/>
  <c r="G6" i="12" s="1"/>
  <c r="AF256" i="1"/>
  <c r="AF250" i="9" s="1"/>
  <c r="AE256" i="1"/>
  <c r="AE250" i="9" s="1"/>
  <c r="AG256" i="1"/>
  <c r="AG250" i="9" s="1"/>
  <c r="AD256" i="1"/>
  <c r="AD250" i="9" s="1"/>
  <c r="L61" i="17" a="1"/>
  <c r="L61" i="17" s="1"/>
  <c r="L85" i="1"/>
  <c r="J85" i="1"/>
  <c r="M85" i="1"/>
  <c r="K85" i="1"/>
  <c r="AI201" i="1"/>
  <c r="AA145" i="1"/>
  <c r="Z145" i="1"/>
  <c r="X17" i="8"/>
  <c r="Y145" i="1"/>
  <c r="AB145" i="1"/>
  <c r="G313" i="1"/>
  <c r="G306" i="9" s="1"/>
  <c r="H313" i="1"/>
  <c r="H306" i="9" s="1"/>
  <c r="E313" i="1"/>
  <c r="E306" i="9" s="1"/>
  <c r="F313" i="1"/>
  <c r="F306" i="9" s="1"/>
  <c r="AI281" i="1"/>
  <c r="AE114" i="1"/>
  <c r="AD114" i="1"/>
  <c r="AG114" i="1"/>
  <c r="AF114" i="1"/>
  <c r="AL317" i="1"/>
  <c r="AM314" i="1"/>
  <c r="AN314" i="1" s="1"/>
  <c r="E542" i="12"/>
  <c r="E544" i="12"/>
  <c r="E538" i="12"/>
  <c r="E539" i="12"/>
  <c r="J61" i="5" s="1"/>
  <c r="E540" i="12"/>
  <c r="J26" i="21" s="1"/>
  <c r="Q26" i="21" s="1"/>
  <c r="E543" i="12"/>
  <c r="J26" i="5" s="1"/>
  <c r="E541" i="12"/>
  <c r="AL254" i="1"/>
  <c r="AL215" i="1"/>
  <c r="AM155" i="1"/>
  <c r="AI148" i="1"/>
  <c r="V128" i="1"/>
  <c r="V126" i="9" s="1"/>
  <c r="U128" i="1"/>
  <c r="U126" i="9" s="1"/>
  <c r="W128" i="1"/>
  <c r="W126" i="9" s="1"/>
  <c r="T128" i="1"/>
  <c r="T126" i="9" s="1"/>
  <c r="J329" i="1"/>
  <c r="J322" i="9" s="1"/>
  <c r="L329" i="1"/>
  <c r="L322" i="9" s="1"/>
  <c r="K329" i="1"/>
  <c r="K322" i="9" s="1"/>
  <c r="M329" i="1"/>
  <c r="M322" i="9" s="1"/>
  <c r="E25" i="5" a="1"/>
  <c r="E25" i="5" s="1"/>
  <c r="P239" i="1"/>
  <c r="P233" i="9" s="1"/>
  <c r="R239" i="1"/>
  <c r="R233" i="9" s="1"/>
  <c r="O239" i="1"/>
  <c r="O233" i="9" s="1"/>
  <c r="Q239" i="1"/>
  <c r="Q233" i="9" s="1"/>
  <c r="K202" i="1"/>
  <c r="K197" i="9" s="1"/>
  <c r="J202" i="1"/>
  <c r="J197" i="9" s="1"/>
  <c r="M202" i="1"/>
  <c r="M197" i="9" s="1"/>
  <c r="L202" i="1"/>
  <c r="L197" i="9" s="1"/>
  <c r="AF146" i="1"/>
  <c r="AF143" i="9" s="1"/>
  <c r="AG146" i="1"/>
  <c r="AG143" i="9" s="1"/>
  <c r="AE146" i="1"/>
  <c r="AE143" i="9" s="1"/>
  <c r="AD146" i="1"/>
  <c r="AD143" i="9" s="1"/>
  <c r="J134" i="1"/>
  <c r="K134" i="1"/>
  <c r="M134" i="1"/>
  <c r="L134" i="1"/>
  <c r="L101" i="1"/>
  <c r="M101" i="1"/>
  <c r="I14" i="8"/>
  <c r="K101" i="1"/>
  <c r="J101" i="1"/>
  <c r="U20" i="1"/>
  <c r="U21" i="9" s="1"/>
  <c r="W20" i="1"/>
  <c r="W21" i="9" s="1"/>
  <c r="V20" i="1"/>
  <c r="V21" i="9" s="1"/>
  <c r="T20" i="1"/>
  <c r="T21" i="9" s="1"/>
  <c r="G332" i="1"/>
  <c r="F332" i="1"/>
  <c r="E332" i="1"/>
  <c r="H332" i="1"/>
  <c r="Y236" i="1"/>
  <c r="Y230" i="9" s="1"/>
  <c r="AB236" i="1"/>
  <c r="AB230" i="9" s="1"/>
  <c r="Z236" i="1"/>
  <c r="Z230" i="9" s="1"/>
  <c r="AA236" i="1"/>
  <c r="AA230" i="9" s="1"/>
  <c r="Y70" i="1"/>
  <c r="AB70" i="1"/>
  <c r="Z70" i="1"/>
  <c r="AA70" i="1"/>
  <c r="F53" i="1"/>
  <c r="F54" i="9" s="1"/>
  <c r="E53" i="1"/>
  <c r="E54" i="9" s="1"/>
  <c r="G53" i="1"/>
  <c r="G54" i="9" s="1"/>
  <c r="H53" i="1"/>
  <c r="H54" i="9" s="1"/>
  <c r="D44" i="17" a="1"/>
  <c r="D44" i="17" s="1"/>
  <c r="AA139" i="1"/>
  <c r="Y139" i="1"/>
  <c r="AB139" i="1"/>
  <c r="Z139" i="1"/>
  <c r="U292" i="1"/>
  <c r="U286" i="9" s="1"/>
  <c r="V292" i="1"/>
  <c r="V286" i="9" s="1"/>
  <c r="T292" i="1"/>
  <c r="T286" i="9" s="1"/>
  <c r="W292" i="1"/>
  <c r="W286" i="9" s="1"/>
  <c r="G26" i="17" a="1"/>
  <c r="G26" i="17" s="1"/>
  <c r="U157" i="1"/>
  <c r="U154" i="9" s="1"/>
  <c r="W157" i="1"/>
  <c r="W154" i="9" s="1"/>
  <c r="V157" i="1"/>
  <c r="V154" i="9" s="1"/>
  <c r="T157" i="1"/>
  <c r="T154" i="9" s="1"/>
  <c r="L121" i="1"/>
  <c r="K121" i="1"/>
  <c r="J121" i="1"/>
  <c r="M121" i="1"/>
  <c r="T97" i="1"/>
  <c r="T96" i="9" s="1"/>
  <c r="W97" i="1"/>
  <c r="W96" i="9" s="1"/>
  <c r="U97" i="1"/>
  <c r="U96" i="9" s="1"/>
  <c r="V97" i="1"/>
  <c r="V96" i="9" s="1"/>
  <c r="G9" i="6" a="1"/>
  <c r="G9" i="6" s="1"/>
  <c r="N9" i="6" s="1"/>
  <c r="G9" i="16" a="1"/>
  <c r="G9" i="16" s="1"/>
  <c r="AH6" i="8"/>
  <c r="K107" i="1"/>
  <c r="K106" i="9" s="1"/>
  <c r="M107" i="1"/>
  <c r="M106" i="9" s="1"/>
  <c r="L107" i="1"/>
  <c r="L106" i="9" s="1"/>
  <c r="J107" i="1"/>
  <c r="J106" i="9" s="1"/>
  <c r="AD172" i="1"/>
  <c r="AD169" i="9" s="1"/>
  <c r="AE172" i="1"/>
  <c r="AE169" i="9" s="1"/>
  <c r="AG172" i="1"/>
  <c r="AG169" i="9" s="1"/>
  <c r="AF172" i="1"/>
  <c r="AF169" i="9" s="1"/>
  <c r="AK91" i="1"/>
  <c r="AI218" i="1"/>
  <c r="AL280" i="1"/>
  <c r="W270" i="1"/>
  <c r="W264" i="9" s="1"/>
  <c r="AL249" i="1"/>
  <c r="G150" i="1"/>
  <c r="G147" i="9" s="1"/>
  <c r="AL93" i="1"/>
  <c r="AK93" i="1"/>
  <c r="AL58" i="1"/>
  <c r="E473" i="12"/>
  <c r="J17" i="5" s="1"/>
  <c r="E469" i="12"/>
  <c r="J52" i="5" s="1"/>
  <c r="E470" i="12"/>
  <c r="J17" i="21" s="1"/>
  <c r="Q17" i="21" s="1"/>
  <c r="E472" i="12"/>
  <c r="E468" i="12"/>
  <c r="E471" i="12"/>
  <c r="E474" i="12"/>
  <c r="AB11" i="24" l="1"/>
  <c r="AC11" i="24"/>
  <c r="W11" i="24"/>
  <c r="AF11" i="24"/>
  <c r="U11" i="24"/>
  <c r="AA11" i="24"/>
  <c r="L11" i="24"/>
  <c r="AH11" i="24"/>
  <c r="V11" i="24"/>
  <c r="Q11" i="24"/>
  <c r="AG11" i="24"/>
  <c r="M11" i="24"/>
  <c r="R11" i="24"/>
  <c r="X11" i="24"/>
  <c r="H11" i="24"/>
  <c r="P11" i="24"/>
  <c r="F24" i="24"/>
  <c r="G11" i="24"/>
  <c r="F11" i="24"/>
  <c r="Z11" i="24"/>
  <c r="K11" i="24"/>
  <c r="I11" i="24"/>
  <c r="N11" i="24"/>
  <c r="S11" i="24"/>
  <c r="AE11" i="24"/>
  <c r="F249" i="9"/>
  <c r="G25" i="24"/>
  <c r="AD164" i="9"/>
  <c r="AE14" i="24"/>
  <c r="P249" i="9"/>
  <c r="Q25" i="24"/>
  <c r="AG260" i="9"/>
  <c r="AH22" i="24"/>
  <c r="V238" i="9"/>
  <c r="W24" i="24"/>
  <c r="AB195" i="9"/>
  <c r="AC17" i="24"/>
  <c r="O314" i="9"/>
  <c r="P31" i="24"/>
  <c r="M249" i="9"/>
  <c r="N25" i="24"/>
  <c r="W25" i="9"/>
  <c r="X29" i="24"/>
  <c r="AF142" i="9"/>
  <c r="AG12" i="24"/>
  <c r="G314" i="9"/>
  <c r="H31" i="24"/>
  <c r="H89" i="9"/>
  <c r="I7" i="24"/>
  <c r="AA271" i="9"/>
  <c r="AB30" i="24"/>
  <c r="L100" i="9"/>
  <c r="M8" i="24"/>
  <c r="AB142" i="9"/>
  <c r="AC12" i="24"/>
  <c r="E249" i="9"/>
  <c r="F25" i="24"/>
  <c r="J260" i="9"/>
  <c r="K22" i="24"/>
  <c r="L282" i="9"/>
  <c r="M26" i="24"/>
  <c r="Q227" i="9"/>
  <c r="R23" i="24"/>
  <c r="G195" i="9"/>
  <c r="H17" i="24"/>
  <c r="AF164" i="9"/>
  <c r="AG14" i="24"/>
  <c r="E314" i="9"/>
  <c r="F31" i="24"/>
  <c r="AB271" i="9"/>
  <c r="AC30" i="24"/>
  <c r="AE282" i="9"/>
  <c r="AF26" i="24"/>
  <c r="Q100" i="9"/>
  <c r="R8" i="24"/>
  <c r="Z153" i="9"/>
  <c r="AA20" i="24"/>
  <c r="Y121" i="9"/>
  <c r="Z10" i="24"/>
  <c r="Z58" i="9"/>
  <c r="AA4" i="24"/>
  <c r="AB89" i="9"/>
  <c r="AC7" i="24"/>
  <c r="AE271" i="9"/>
  <c r="AF30" i="24"/>
  <c r="R314" i="9"/>
  <c r="S31" i="24"/>
  <c r="W271" i="9"/>
  <c r="X30" i="24"/>
  <c r="E164" i="9"/>
  <c r="F14" i="24"/>
  <c r="Z25" i="9"/>
  <c r="AA29" i="24"/>
  <c r="L216" i="9"/>
  <c r="M19" i="24"/>
  <c r="Z249" i="9"/>
  <c r="AA25" i="24"/>
  <c r="W47" i="9"/>
  <c r="X3" i="24"/>
  <c r="J271" i="9"/>
  <c r="K30" i="24"/>
  <c r="U36" i="9"/>
  <c r="V34" i="24"/>
  <c r="U25" i="9"/>
  <c r="V29" i="24"/>
  <c r="M89" i="9"/>
  <c r="N7" i="24"/>
  <c r="J142" i="9"/>
  <c r="K12" i="24"/>
  <c r="Y36" i="9"/>
  <c r="Z34" i="24"/>
  <c r="U249" i="9"/>
  <c r="V25" i="24"/>
  <c r="AF14" i="9"/>
  <c r="AG21" i="24"/>
  <c r="Y227" i="9"/>
  <c r="Z23" i="24"/>
  <c r="AD142" i="9"/>
  <c r="AE12" i="24"/>
  <c r="R89" i="9"/>
  <c r="S7" i="24"/>
  <c r="P47" i="9"/>
  <c r="Q3" i="24"/>
  <c r="K14" i="9"/>
  <c r="L21" i="24"/>
  <c r="AG100" i="9"/>
  <c r="AH8" i="24"/>
  <c r="T121" i="9"/>
  <c r="U10" i="24"/>
  <c r="AB238" i="9"/>
  <c r="AC24" i="24"/>
  <c r="H58" i="9"/>
  <c r="I4" i="24"/>
  <c r="AE25" i="9"/>
  <c r="AF29" i="24"/>
  <c r="R142" i="9"/>
  <c r="S12" i="24"/>
  <c r="R303" i="9"/>
  <c r="S28" i="24"/>
  <c r="AG249" i="9"/>
  <c r="AH25" i="24"/>
  <c r="F227" i="9"/>
  <c r="G23" i="24"/>
  <c r="AE238" i="9"/>
  <c r="AF24" i="24"/>
  <c r="J36" i="9"/>
  <c r="K34" i="24"/>
  <c r="Q121" i="9"/>
  <c r="R10" i="24"/>
  <c r="E271" i="9"/>
  <c r="F30" i="24"/>
  <c r="K303" i="9"/>
  <c r="L28" i="24"/>
  <c r="AE58" i="9"/>
  <c r="AF4" i="24"/>
  <c r="Z216" i="9"/>
  <c r="AA19" i="24"/>
  <c r="H282" i="9"/>
  <c r="I26" i="24"/>
  <c r="L153" i="9"/>
  <c r="M20" i="24"/>
  <c r="AE195" i="9"/>
  <c r="AF17" i="24"/>
  <c r="W142" i="9"/>
  <c r="X12" i="24"/>
  <c r="R58" i="9"/>
  <c r="S4" i="24"/>
  <c r="T14" i="9"/>
  <c r="U21" i="24"/>
  <c r="U58" i="9"/>
  <c r="V4" i="24"/>
  <c r="AA260" i="9"/>
  <c r="AB22" i="24"/>
  <c r="J216" i="9"/>
  <c r="K19" i="24"/>
  <c r="T47" i="9"/>
  <c r="U3" i="24"/>
  <c r="U216" i="9"/>
  <c r="V19" i="24"/>
  <c r="R47" i="9"/>
  <c r="S3" i="24"/>
  <c r="M100" i="9"/>
  <c r="N8" i="24"/>
  <c r="K260" i="9"/>
  <c r="L22" i="24"/>
  <c r="P195" i="9"/>
  <c r="Q17" i="24"/>
  <c r="Y142" i="9"/>
  <c r="Z12" i="24"/>
  <c r="G249" i="9"/>
  <c r="H25" i="24"/>
  <c r="M260" i="9"/>
  <c r="N22" i="24"/>
  <c r="H100" i="9"/>
  <c r="I8" i="24"/>
  <c r="V14" i="9"/>
  <c r="W21" i="24"/>
  <c r="T58" i="9"/>
  <c r="U4" i="24"/>
  <c r="R195" i="9"/>
  <c r="S17" i="24"/>
  <c r="O227" i="9"/>
  <c r="P23" i="24"/>
  <c r="E195" i="9"/>
  <c r="F17" i="24"/>
  <c r="AG164" i="9"/>
  <c r="AH14" i="24"/>
  <c r="R249" i="9"/>
  <c r="S25" i="24"/>
  <c r="Y271" i="9"/>
  <c r="Z30" i="24"/>
  <c r="AF282" i="9"/>
  <c r="AG26" i="24"/>
  <c r="P100" i="9"/>
  <c r="Q8" i="24"/>
  <c r="Y153" i="9"/>
  <c r="Z20" i="24"/>
  <c r="T260" i="9"/>
  <c r="U22" i="24"/>
  <c r="Z121" i="9"/>
  <c r="AA10" i="24"/>
  <c r="Y58" i="9"/>
  <c r="Z4" i="24"/>
  <c r="AF271" i="9"/>
  <c r="AG30" i="24"/>
  <c r="V271" i="9"/>
  <c r="W30" i="24"/>
  <c r="M271" i="9"/>
  <c r="N30" i="24"/>
  <c r="V36" i="9"/>
  <c r="W34" i="24"/>
  <c r="L249" i="9"/>
  <c r="M25" i="24"/>
  <c r="W314" i="9"/>
  <c r="X31" i="24"/>
  <c r="AE153" i="9"/>
  <c r="AF20" i="24"/>
  <c r="T25" i="9"/>
  <c r="U29" i="24"/>
  <c r="L142" i="9"/>
  <c r="M12" i="24"/>
  <c r="Z36" i="9"/>
  <c r="AA34" i="24"/>
  <c r="AD14" i="9"/>
  <c r="AE21" i="24"/>
  <c r="AE89" i="9"/>
  <c r="AF7" i="24"/>
  <c r="AG142" i="9"/>
  <c r="AH12" i="24"/>
  <c r="T216" i="9"/>
  <c r="U19" i="24"/>
  <c r="AG303" i="9"/>
  <c r="AH28" i="24"/>
  <c r="R260" i="9"/>
  <c r="S22" i="24"/>
  <c r="O47" i="9"/>
  <c r="P3" i="24"/>
  <c r="AD100" i="9"/>
  <c r="AE8" i="24"/>
  <c r="F58" i="9"/>
  <c r="G4" i="24"/>
  <c r="O142" i="9"/>
  <c r="P12" i="24"/>
  <c r="E260" i="9"/>
  <c r="F22" i="24"/>
  <c r="AE249" i="9"/>
  <c r="AF25" i="24"/>
  <c r="E227" i="9"/>
  <c r="F23" i="24"/>
  <c r="Y100" i="9"/>
  <c r="Z8" i="24"/>
  <c r="K227" i="9"/>
  <c r="L23" i="24"/>
  <c r="K36" i="9"/>
  <c r="L34" i="24"/>
  <c r="O121" i="9"/>
  <c r="P10" i="24"/>
  <c r="G271" i="9"/>
  <c r="H30" i="24"/>
  <c r="AF58" i="9"/>
  <c r="AG4" i="24"/>
  <c r="T164" i="9"/>
  <c r="U14" i="24"/>
  <c r="K238" i="9"/>
  <c r="L24" i="24"/>
  <c r="F282" i="9"/>
  <c r="G26" i="24"/>
  <c r="J153" i="9"/>
  <c r="K20" i="24"/>
  <c r="AB47" i="9"/>
  <c r="AC3" i="24"/>
  <c r="AF195" i="9"/>
  <c r="AG17" i="24"/>
  <c r="R271" i="9"/>
  <c r="S30" i="24"/>
  <c r="AF36" i="9"/>
  <c r="AG34" i="24"/>
  <c r="O14" i="9"/>
  <c r="P21" i="24"/>
  <c r="AF249" i="9"/>
  <c r="AG25" i="24"/>
  <c r="AA100" i="9"/>
  <c r="AB8" i="24"/>
  <c r="Q216" i="9"/>
  <c r="R19" i="24"/>
  <c r="AD238" i="9"/>
  <c r="AE24" i="24"/>
  <c r="AA14" i="9"/>
  <c r="AB21" i="24"/>
  <c r="H271" i="9"/>
  <c r="I30" i="24"/>
  <c r="J303" i="9"/>
  <c r="K28" i="24"/>
  <c r="U89" i="9"/>
  <c r="V7" i="24"/>
  <c r="AA216" i="9"/>
  <c r="AB19" i="24"/>
  <c r="V164" i="9"/>
  <c r="W14" i="24"/>
  <c r="L238" i="9"/>
  <c r="M24" i="24"/>
  <c r="O36" i="9"/>
  <c r="P34" i="24"/>
  <c r="E282" i="9"/>
  <c r="F26" i="24"/>
  <c r="M47" i="9"/>
  <c r="N3" i="24"/>
  <c r="W227" i="9"/>
  <c r="X23" i="24"/>
  <c r="AD195" i="9"/>
  <c r="AE17" i="24"/>
  <c r="P271" i="9"/>
  <c r="Q30" i="24"/>
  <c r="V142" i="9"/>
  <c r="W12" i="24"/>
  <c r="AD36" i="9"/>
  <c r="AE34" i="24"/>
  <c r="P58" i="9"/>
  <c r="Q4" i="24"/>
  <c r="Q195" i="9"/>
  <c r="R17" i="24"/>
  <c r="F303" i="9"/>
  <c r="G28" i="24"/>
  <c r="M142" i="9"/>
  <c r="N12" i="24"/>
  <c r="V249" i="9"/>
  <c r="W25" i="24"/>
  <c r="AD47" i="9"/>
  <c r="AE3" i="24"/>
  <c r="AD303" i="9"/>
  <c r="AE28" i="24"/>
  <c r="P260" i="9"/>
  <c r="Q22" i="24"/>
  <c r="M14" i="9"/>
  <c r="N21" i="24"/>
  <c r="K195" i="9"/>
  <c r="L17" i="24"/>
  <c r="AA238" i="9"/>
  <c r="AB24" i="24"/>
  <c r="AD25" i="9"/>
  <c r="AE29" i="24"/>
  <c r="P142" i="9"/>
  <c r="Q12" i="24"/>
  <c r="Z142" i="9"/>
  <c r="AA12" i="24"/>
  <c r="Q164" i="9"/>
  <c r="R14" i="24"/>
  <c r="AF216" i="9"/>
  <c r="AG19" i="24"/>
  <c r="H249" i="9"/>
  <c r="I25" i="24"/>
  <c r="Y314" i="9"/>
  <c r="Z31" i="24"/>
  <c r="E100" i="9"/>
  <c r="F8" i="24"/>
  <c r="K282" i="9"/>
  <c r="L26" i="24"/>
  <c r="K121" i="9"/>
  <c r="L10" i="24"/>
  <c r="W14" i="9"/>
  <c r="X21" i="24"/>
  <c r="T282" i="9"/>
  <c r="U26" i="24"/>
  <c r="W58" i="9"/>
  <c r="X4" i="24"/>
  <c r="O195" i="9"/>
  <c r="P17" i="24"/>
  <c r="H195" i="9"/>
  <c r="I17" i="24"/>
  <c r="Q249" i="9"/>
  <c r="R25" i="24"/>
  <c r="F314" i="9"/>
  <c r="G31" i="24"/>
  <c r="U238" i="9"/>
  <c r="V24" i="24"/>
  <c r="R100" i="9"/>
  <c r="S8" i="24"/>
  <c r="H14" i="9"/>
  <c r="I21" i="24"/>
  <c r="H238" i="9"/>
  <c r="I24" i="24"/>
  <c r="W260" i="9"/>
  <c r="X22" i="24"/>
  <c r="E47" i="9"/>
  <c r="F3" i="24"/>
  <c r="Z260" i="9"/>
  <c r="AA22" i="24"/>
  <c r="Z89" i="9"/>
  <c r="AA7" i="24"/>
  <c r="E142" i="9"/>
  <c r="F12" i="24"/>
  <c r="H36" i="9"/>
  <c r="I34" i="24"/>
  <c r="AA282" i="9"/>
  <c r="AB26" i="24"/>
  <c r="Q25" i="9"/>
  <c r="R29" i="24"/>
  <c r="Z195" i="9"/>
  <c r="AA17" i="24"/>
  <c r="AG121" i="9"/>
  <c r="AH10" i="24"/>
  <c r="H303" i="9"/>
  <c r="I28" i="24"/>
  <c r="AF227" i="9"/>
  <c r="AG23" i="24"/>
  <c r="M216" i="9"/>
  <c r="N19" i="24"/>
  <c r="T36" i="9"/>
  <c r="U34" i="24"/>
  <c r="K249" i="9"/>
  <c r="L25" i="24"/>
  <c r="W100" i="9"/>
  <c r="X8" i="24"/>
  <c r="AG153" i="9"/>
  <c r="AH20" i="24"/>
  <c r="P282" i="9"/>
  <c r="Q26" i="24"/>
  <c r="V25" i="9"/>
  <c r="W29" i="24"/>
  <c r="AB36" i="9"/>
  <c r="AC34" i="24"/>
  <c r="W303" i="9"/>
  <c r="X28" i="24"/>
  <c r="J314" i="9"/>
  <c r="K31" i="24"/>
  <c r="AE14" i="9"/>
  <c r="AF21" i="24"/>
  <c r="AD89" i="9"/>
  <c r="AE7" i="24"/>
  <c r="J25" i="9"/>
  <c r="K29" i="24"/>
  <c r="V216" i="9"/>
  <c r="W19" i="24"/>
  <c r="AE303" i="9"/>
  <c r="AF28" i="24"/>
  <c r="Q260" i="9"/>
  <c r="R22" i="24"/>
  <c r="Q47" i="9"/>
  <c r="R3" i="24"/>
  <c r="F121" i="9"/>
  <c r="G10" i="24"/>
  <c r="J14" i="9"/>
  <c r="K21" i="24"/>
  <c r="L195" i="9"/>
  <c r="M17" i="24"/>
  <c r="Y238" i="9"/>
  <c r="Z24" i="24"/>
  <c r="G58" i="9"/>
  <c r="H4" i="24"/>
  <c r="AF25" i="9"/>
  <c r="AG29" i="24"/>
  <c r="Q142" i="9"/>
  <c r="R12" i="24"/>
  <c r="J58" i="9"/>
  <c r="K4" i="24"/>
  <c r="V153" i="9"/>
  <c r="W20" i="24"/>
  <c r="H227" i="9"/>
  <c r="I23" i="24"/>
  <c r="AB100" i="9"/>
  <c r="AC8" i="24"/>
  <c r="R216" i="9"/>
  <c r="S19" i="24"/>
  <c r="AG238" i="9"/>
  <c r="AH24" i="24"/>
  <c r="AB14" i="9"/>
  <c r="AC21" i="24"/>
  <c r="L303" i="9"/>
  <c r="M28" i="24"/>
  <c r="T89" i="9"/>
  <c r="U7" i="24"/>
  <c r="AB216" i="9"/>
  <c r="AC19" i="24"/>
  <c r="W164" i="9"/>
  <c r="X14" i="24"/>
  <c r="M238" i="9"/>
  <c r="N24" i="24"/>
  <c r="J47" i="9"/>
  <c r="K3" i="24"/>
  <c r="K153" i="9"/>
  <c r="L20" i="24"/>
  <c r="O271" i="9"/>
  <c r="P30" i="24"/>
  <c r="T142" i="9"/>
  <c r="U12" i="24"/>
  <c r="AE36" i="9"/>
  <c r="AF34" i="24"/>
  <c r="AD216" i="9"/>
  <c r="AE19" i="24"/>
  <c r="G100" i="9"/>
  <c r="H8" i="24"/>
  <c r="H314" i="9"/>
  <c r="I31" i="24"/>
  <c r="Z271" i="9"/>
  <c r="AA30" i="24"/>
  <c r="U260" i="9"/>
  <c r="V22" i="24"/>
  <c r="AA121" i="9"/>
  <c r="AB10" i="24"/>
  <c r="AG14" i="9"/>
  <c r="AH21" i="24"/>
  <c r="E58" i="9"/>
  <c r="F4" i="24"/>
  <c r="J100" i="9"/>
  <c r="K8" i="24"/>
  <c r="AA142" i="9"/>
  <c r="AB12" i="24"/>
  <c r="O164" i="9"/>
  <c r="P14" i="24"/>
  <c r="AG216" i="9"/>
  <c r="AH19" i="24"/>
  <c r="Z314" i="9"/>
  <c r="AA31" i="24"/>
  <c r="F100" i="9"/>
  <c r="G8" i="24"/>
  <c r="M282" i="9"/>
  <c r="N26" i="24"/>
  <c r="L121" i="9"/>
  <c r="M10" i="24"/>
  <c r="W195" i="9"/>
  <c r="X17" i="24"/>
  <c r="W282" i="9"/>
  <c r="X26" i="24"/>
  <c r="V58" i="9"/>
  <c r="W4" i="24"/>
  <c r="AE164" i="9"/>
  <c r="AF14" i="24"/>
  <c r="O249" i="9"/>
  <c r="P25" i="24"/>
  <c r="AE260" i="9"/>
  <c r="AF22" i="24"/>
  <c r="G89" i="9"/>
  <c r="H7" i="24"/>
  <c r="T238" i="9"/>
  <c r="U24" i="24"/>
  <c r="AB153" i="9"/>
  <c r="AC20" i="24"/>
  <c r="F14" i="9"/>
  <c r="G21" i="24"/>
  <c r="G238" i="9"/>
  <c r="H24" i="24"/>
  <c r="V260" i="9"/>
  <c r="W22" i="24"/>
  <c r="H47" i="9"/>
  <c r="I3" i="24"/>
  <c r="O238" i="9"/>
  <c r="P24" i="24"/>
  <c r="F142" i="9"/>
  <c r="G12" i="24"/>
  <c r="G36" i="9"/>
  <c r="H34" i="24"/>
  <c r="AB282" i="9"/>
  <c r="AC26" i="24"/>
  <c r="P25" i="9"/>
  <c r="Q29" i="24"/>
  <c r="Y195" i="9"/>
  <c r="Z17" i="24"/>
  <c r="AF314" i="9"/>
  <c r="AG31" i="24"/>
  <c r="AA164" i="9"/>
  <c r="AB14" i="24"/>
  <c r="AF121" i="9"/>
  <c r="AG10" i="24"/>
  <c r="G303" i="9"/>
  <c r="H28" i="24"/>
  <c r="Y25" i="9"/>
  <c r="Z29" i="24"/>
  <c r="K216" i="9"/>
  <c r="L19" i="24"/>
  <c r="J249" i="9"/>
  <c r="K25" i="24"/>
  <c r="U100" i="9"/>
  <c r="V8" i="24"/>
  <c r="Q153" i="9"/>
  <c r="R20" i="24"/>
  <c r="AD153" i="9"/>
  <c r="AE20" i="24"/>
  <c r="R282" i="9"/>
  <c r="S26" i="24"/>
  <c r="J89" i="9"/>
  <c r="K7" i="24"/>
  <c r="K142" i="9"/>
  <c r="L12" i="24"/>
  <c r="AA36" i="9"/>
  <c r="AB34" i="24"/>
  <c r="M314" i="9"/>
  <c r="N31" i="24"/>
  <c r="AE47" i="9"/>
  <c r="AF3" i="24"/>
  <c r="AG89" i="9"/>
  <c r="AH7" i="24"/>
  <c r="L25" i="9"/>
  <c r="M29" i="24"/>
  <c r="O89" i="9"/>
  <c r="P7" i="24"/>
  <c r="F153" i="9"/>
  <c r="G20" i="24"/>
  <c r="W216" i="9"/>
  <c r="X19" i="24"/>
  <c r="AF303" i="9"/>
  <c r="AG28" i="24"/>
  <c r="O260" i="9"/>
  <c r="P22" i="24"/>
  <c r="F25" i="9"/>
  <c r="G29" i="24"/>
  <c r="J195" i="9"/>
  <c r="K17" i="24"/>
  <c r="W121" i="9"/>
  <c r="X10" i="24"/>
  <c r="Q303" i="9"/>
  <c r="R28" i="24"/>
  <c r="P14" i="9"/>
  <c r="Q21" i="24"/>
  <c r="K58" i="9"/>
  <c r="L4" i="24"/>
  <c r="G227" i="9"/>
  <c r="H23" i="24"/>
  <c r="H216" i="9"/>
  <c r="I19" i="24"/>
  <c r="Z14" i="9"/>
  <c r="AA21" i="24"/>
  <c r="J164" i="9"/>
  <c r="K14" i="24"/>
  <c r="V89" i="9"/>
  <c r="W7" i="24"/>
  <c r="U164" i="9"/>
  <c r="V14" i="24"/>
  <c r="AB303" i="9"/>
  <c r="AC28" i="24"/>
  <c r="P36" i="9"/>
  <c r="Q34" i="24"/>
  <c r="L47" i="9"/>
  <c r="M3" i="24"/>
  <c r="V227" i="9"/>
  <c r="W23" i="24"/>
  <c r="AG195" i="9"/>
  <c r="AH17" i="24"/>
  <c r="Q271" i="9"/>
  <c r="R30" i="24"/>
  <c r="AG36" i="9"/>
  <c r="AH34" i="24"/>
  <c r="AA153" i="9"/>
  <c r="AB20" i="24"/>
  <c r="Y89" i="9"/>
  <c r="Z7" i="24"/>
  <c r="H142" i="9"/>
  <c r="I12" i="24"/>
  <c r="AG271" i="9"/>
  <c r="AH30" i="24"/>
  <c r="AG314" i="9"/>
  <c r="AH31" i="24"/>
  <c r="U303" i="9"/>
  <c r="V28" i="24"/>
  <c r="K100" i="9"/>
  <c r="L8" i="24"/>
  <c r="AE216" i="9"/>
  <c r="AF19" i="24"/>
  <c r="AA314" i="9"/>
  <c r="AB31" i="24"/>
  <c r="J121" i="9"/>
  <c r="K10" i="24"/>
  <c r="V195" i="9"/>
  <c r="W17" i="24"/>
  <c r="U14" i="9"/>
  <c r="V21" i="24"/>
  <c r="V282" i="9"/>
  <c r="W26" i="24"/>
  <c r="P227" i="9"/>
  <c r="Q23" i="24"/>
  <c r="AD260" i="9"/>
  <c r="AE22" i="24"/>
  <c r="E89" i="9"/>
  <c r="F7" i="24"/>
  <c r="W238" i="9"/>
  <c r="X24" i="24"/>
  <c r="E14" i="9"/>
  <c r="F21" i="24"/>
  <c r="R238" i="9"/>
  <c r="S24" i="24"/>
  <c r="Y260" i="9"/>
  <c r="Z22" i="24"/>
  <c r="G142" i="9"/>
  <c r="H12" i="24"/>
  <c r="F36" i="9"/>
  <c r="G34" i="24"/>
  <c r="Y282" i="9"/>
  <c r="Z26" i="24"/>
  <c r="R25" i="9"/>
  <c r="S29" i="24"/>
  <c r="AA195" i="9"/>
  <c r="AB17" i="24"/>
  <c r="AD314" i="9"/>
  <c r="AE31" i="24"/>
  <c r="Y164" i="9"/>
  <c r="Z14" i="24"/>
  <c r="AD121" i="9"/>
  <c r="AE10" i="24"/>
  <c r="E303" i="9"/>
  <c r="F28" i="24"/>
  <c r="F164" i="9"/>
  <c r="G14" i="24"/>
  <c r="AG227" i="9"/>
  <c r="AH23" i="24"/>
  <c r="AB249" i="9"/>
  <c r="AC25" i="24"/>
  <c r="T100" i="9"/>
  <c r="U8" i="24"/>
  <c r="P153" i="9"/>
  <c r="Q20" i="24"/>
  <c r="U314" i="9"/>
  <c r="V31" i="24"/>
  <c r="Q282" i="9"/>
  <c r="R26" i="24"/>
  <c r="K89" i="9"/>
  <c r="L7" i="24"/>
  <c r="V303" i="9"/>
  <c r="W28" i="24"/>
  <c r="K314" i="9"/>
  <c r="L31" i="24"/>
  <c r="AF47" i="9"/>
  <c r="AG3" i="24"/>
  <c r="AA227" i="9"/>
  <c r="AB23" i="24"/>
  <c r="AF89" i="9"/>
  <c r="AG7" i="24"/>
  <c r="M25" i="9"/>
  <c r="N29" i="24"/>
  <c r="Q89" i="9"/>
  <c r="R7" i="24"/>
  <c r="H153" i="9"/>
  <c r="I20" i="24"/>
  <c r="E25" i="9"/>
  <c r="F29" i="24"/>
  <c r="H121" i="9"/>
  <c r="I10" i="24"/>
  <c r="AF100" i="9"/>
  <c r="AG8" i="24"/>
  <c r="M195" i="9"/>
  <c r="N17" i="24"/>
  <c r="V121" i="9"/>
  <c r="W10" i="24"/>
  <c r="Q14" i="9"/>
  <c r="R21" i="24"/>
  <c r="F260" i="9"/>
  <c r="G22" i="24"/>
  <c r="M58" i="9"/>
  <c r="N4" i="24"/>
  <c r="W153" i="9"/>
  <c r="X20" i="24"/>
  <c r="Z100" i="9"/>
  <c r="AA8" i="24"/>
  <c r="P216" i="9"/>
  <c r="Q19" i="24"/>
  <c r="M227" i="9"/>
  <c r="N23" i="24"/>
  <c r="G216" i="9"/>
  <c r="H19" i="24"/>
  <c r="R121" i="9"/>
  <c r="S10" i="24"/>
  <c r="M164" i="9"/>
  <c r="N14" i="24"/>
  <c r="AG58" i="9"/>
  <c r="AH4" i="24"/>
  <c r="AA303" i="9"/>
  <c r="AB28" i="24"/>
  <c r="Q36" i="9"/>
  <c r="R34" i="24"/>
  <c r="U227" i="9"/>
  <c r="V23" i="24"/>
  <c r="AA47" i="9"/>
  <c r="AB3" i="24"/>
  <c r="U195" i="9"/>
  <c r="V17" i="24"/>
  <c r="G14" i="9"/>
  <c r="H21" i="24"/>
  <c r="G47" i="9"/>
  <c r="H3" i="24"/>
  <c r="AB58" i="9"/>
  <c r="AC4" i="24"/>
  <c r="AF153" i="9"/>
  <c r="AG20" i="24"/>
  <c r="G25" i="9"/>
  <c r="H29" i="24"/>
  <c r="P164" i="9"/>
  <c r="Q14" i="24"/>
  <c r="AB314" i="9"/>
  <c r="AC31" i="24"/>
  <c r="L260" i="9"/>
  <c r="M22" i="24"/>
  <c r="T195" i="9"/>
  <c r="U17" i="24"/>
  <c r="U282" i="9"/>
  <c r="V26" i="24"/>
  <c r="R227" i="9"/>
  <c r="S23" i="24"/>
  <c r="AF260" i="9"/>
  <c r="AG22" i="24"/>
  <c r="F89" i="9"/>
  <c r="G7" i="24"/>
  <c r="AD282" i="9"/>
  <c r="AE26" i="24"/>
  <c r="F238" i="9"/>
  <c r="G24" i="24"/>
  <c r="F47" i="9"/>
  <c r="G3" i="24"/>
  <c r="P238" i="9"/>
  <c r="Q24" i="24"/>
  <c r="AB260" i="9"/>
  <c r="AC22" i="24"/>
  <c r="E36" i="9"/>
  <c r="F34" i="24"/>
  <c r="Z282" i="9"/>
  <c r="AA26" i="24"/>
  <c r="O25" i="9"/>
  <c r="P29" i="24"/>
  <c r="Q314" i="9"/>
  <c r="R31" i="24"/>
  <c r="AE314" i="9"/>
  <c r="AF31" i="24"/>
  <c r="AB164" i="9"/>
  <c r="AC14" i="24"/>
  <c r="AE121" i="9"/>
  <c r="AF10" i="24"/>
  <c r="T271" i="9"/>
  <c r="U30" i="24"/>
  <c r="G164" i="9"/>
  <c r="H14" i="24"/>
  <c r="AE227" i="9"/>
  <c r="AF23" i="24"/>
  <c r="AA25" i="9"/>
  <c r="AB29" i="24"/>
  <c r="AA249" i="9"/>
  <c r="AB25" i="24"/>
  <c r="U47" i="9"/>
  <c r="V3" i="24"/>
  <c r="K271" i="9"/>
  <c r="L30" i="24"/>
  <c r="R153" i="9"/>
  <c r="S20" i="24"/>
  <c r="V314" i="9"/>
  <c r="W31" i="24"/>
  <c r="L89" i="9"/>
  <c r="M7" i="24"/>
  <c r="T303" i="9"/>
  <c r="U28" i="24"/>
  <c r="W249" i="9"/>
  <c r="X25" i="24"/>
  <c r="AG47" i="9"/>
  <c r="AH3" i="24"/>
  <c r="AB227" i="9"/>
  <c r="AC23" i="24"/>
  <c r="K25" i="9"/>
  <c r="L29" i="24"/>
  <c r="E153" i="9"/>
  <c r="F20" i="24"/>
  <c r="H25" i="9"/>
  <c r="I29" i="24"/>
  <c r="G121" i="9"/>
  <c r="H10" i="24"/>
  <c r="AE100" i="9"/>
  <c r="AF8" i="24"/>
  <c r="O303" i="9"/>
  <c r="P28" i="24"/>
  <c r="R14" i="9"/>
  <c r="S21" i="24"/>
  <c r="G260" i="9"/>
  <c r="H22" i="24"/>
  <c r="T153" i="9"/>
  <c r="U20" i="24"/>
  <c r="O216" i="9"/>
  <c r="P19" i="24"/>
  <c r="J227" i="9"/>
  <c r="K23" i="24"/>
  <c r="F216" i="9"/>
  <c r="G19" i="24"/>
  <c r="L36" i="9"/>
  <c r="M34" i="24"/>
  <c r="Y14" i="9"/>
  <c r="Z21" i="24"/>
  <c r="F271" i="9"/>
  <c r="G30" i="24"/>
  <c r="L164" i="9"/>
  <c r="M14" i="24"/>
  <c r="W89" i="9"/>
  <c r="X7" i="24"/>
  <c r="Y303" i="9"/>
  <c r="Z28" i="24"/>
  <c r="R36" i="9"/>
  <c r="S34" i="24"/>
  <c r="K47" i="9"/>
  <c r="L3" i="24"/>
  <c r="T227" i="9"/>
  <c r="U23" i="24"/>
  <c r="Z47" i="9"/>
  <c r="AA3" i="24"/>
  <c r="O58" i="9"/>
  <c r="P4" i="24"/>
  <c r="J282" i="9"/>
  <c r="K26" i="24"/>
  <c r="M121" i="9"/>
  <c r="N10" i="24"/>
  <c r="O282" i="9"/>
  <c r="P26" i="24"/>
  <c r="R164" i="9"/>
  <c r="S14" i="24"/>
  <c r="F195" i="9"/>
  <c r="G17" i="24"/>
  <c r="AG282" i="9"/>
  <c r="AH26" i="24"/>
  <c r="O100" i="9"/>
  <c r="P8" i="24"/>
  <c r="AB121" i="9"/>
  <c r="AC10" i="24"/>
  <c r="AA58" i="9"/>
  <c r="AB4" i="24"/>
  <c r="Q238" i="9"/>
  <c r="R24" i="24"/>
  <c r="AA89" i="9"/>
  <c r="AB7" i="24"/>
  <c r="AD271" i="9"/>
  <c r="AE30" i="24"/>
  <c r="P314" i="9"/>
  <c r="Q31" i="24"/>
  <c r="Z164" i="9"/>
  <c r="AA14" i="24"/>
  <c r="U271" i="9"/>
  <c r="V30" i="24"/>
  <c r="H164" i="9"/>
  <c r="I14" i="24"/>
  <c r="AD227" i="9"/>
  <c r="AE23" i="24"/>
  <c r="AB25" i="9"/>
  <c r="AC29" i="24"/>
  <c r="Y249" i="9"/>
  <c r="Z25" i="24"/>
  <c r="V47" i="9"/>
  <c r="W3" i="24"/>
  <c r="L271" i="9"/>
  <c r="M30" i="24"/>
  <c r="W36" i="9"/>
  <c r="X34" i="24"/>
  <c r="V100" i="9"/>
  <c r="W8" i="24"/>
  <c r="O153" i="9"/>
  <c r="P20" i="24"/>
  <c r="T314" i="9"/>
  <c r="U31" i="24"/>
  <c r="L314" i="9"/>
  <c r="M31" i="24"/>
  <c r="T249" i="9"/>
  <c r="U25" i="24"/>
  <c r="Z227" i="9"/>
  <c r="AA23" i="24"/>
  <c r="AE142" i="9"/>
  <c r="AF12" i="24"/>
  <c r="P89" i="9"/>
  <c r="Q7" i="24"/>
  <c r="G153" i="9"/>
  <c r="H20" i="24"/>
  <c r="E121" i="9"/>
  <c r="F10" i="24"/>
  <c r="L14" i="9"/>
  <c r="M21" i="24"/>
  <c r="U121" i="9"/>
  <c r="V10" i="24"/>
  <c r="Z238" i="9"/>
  <c r="AA24" i="24"/>
  <c r="AG25" i="9"/>
  <c r="AH29" i="24"/>
  <c r="P303" i="9"/>
  <c r="Q28" i="24"/>
  <c r="H260" i="9"/>
  <c r="I22" i="24"/>
  <c r="L58" i="9"/>
  <c r="M4" i="24"/>
  <c r="AD249" i="9"/>
  <c r="AE25" i="24"/>
  <c r="U153" i="9"/>
  <c r="V20" i="24"/>
  <c r="AF238" i="9"/>
  <c r="AG24" i="24"/>
  <c r="L227" i="9"/>
  <c r="M23" i="24"/>
  <c r="E216" i="9"/>
  <c r="F19" i="24"/>
  <c r="M36" i="9"/>
  <c r="N34" i="24"/>
  <c r="P121" i="9"/>
  <c r="Q10" i="24"/>
  <c r="M303" i="9"/>
  <c r="N28" i="24"/>
  <c r="K164" i="9"/>
  <c r="L14" i="24"/>
  <c r="AD58" i="9"/>
  <c r="AE4" i="24"/>
  <c r="Y216" i="9"/>
  <c r="Z19" i="24"/>
  <c r="J238" i="9"/>
  <c r="K24" i="24"/>
  <c r="Z303" i="9"/>
  <c r="AA28" i="24"/>
  <c r="G282" i="9"/>
  <c r="H26" i="24"/>
  <c r="M153" i="9"/>
  <c r="N20" i="24"/>
  <c r="Y47" i="9"/>
  <c r="Z3" i="24"/>
  <c r="U142" i="9"/>
  <c r="V12" i="24"/>
  <c r="Q58" i="9"/>
  <c r="R4" i="24"/>
  <c r="T12" i="7"/>
  <c r="S12" i="7"/>
  <c r="E238" i="9"/>
  <c r="E26" i="8"/>
  <c r="AB22" i="7"/>
  <c r="AB31" i="7" s="1"/>
  <c r="C23" i="7"/>
  <c r="C32" i="7" s="1"/>
  <c r="AF29" i="21"/>
  <c r="J18" i="17"/>
  <c r="Q18" i="17" s="1"/>
  <c r="J18" i="22"/>
  <c r="Q18" i="22" s="1"/>
  <c r="J16" i="17"/>
  <c r="Q16" i="17" s="1"/>
  <c r="J16" i="22"/>
  <c r="Q16" i="22" s="1"/>
  <c r="AH26" i="21"/>
  <c r="AG16" i="21"/>
  <c r="AH16" i="21"/>
  <c r="L16" i="17"/>
  <c r="S16" i="17" s="1"/>
  <c r="L16" i="22"/>
  <c r="S16" i="22" s="1"/>
  <c r="K32" i="17"/>
  <c r="R32" i="17" s="1"/>
  <c r="K32" i="22"/>
  <c r="R32" i="22" s="1"/>
  <c r="J17" i="17"/>
  <c r="Q17" i="17" s="1"/>
  <c r="J17" i="22"/>
  <c r="Q17" i="22" s="1"/>
  <c r="L26" i="17"/>
  <c r="S26" i="17" s="1"/>
  <c r="L26" i="22"/>
  <c r="S26" i="22" s="1"/>
  <c r="J24" i="17"/>
  <c r="Q24" i="17" s="1"/>
  <c r="J24" i="22"/>
  <c r="Q24" i="22" s="1"/>
  <c r="K24" i="17"/>
  <c r="R24" i="17" s="1"/>
  <c r="K24" i="22"/>
  <c r="R24" i="22" s="1"/>
  <c r="AF18" i="21"/>
  <c r="AG18" i="21"/>
  <c r="I17" i="17"/>
  <c r="P17" i="17" s="1"/>
  <c r="I17" i="22"/>
  <c r="P17" i="22" s="1"/>
  <c r="AH18" i="21"/>
  <c r="AF26" i="21"/>
  <c r="AG26" i="21"/>
  <c r="J22" i="17"/>
  <c r="Q22" i="17" s="1"/>
  <c r="J22" i="22"/>
  <c r="Q22" i="22" s="1"/>
  <c r="L18" i="17"/>
  <c r="S18" i="17" s="1"/>
  <c r="L18" i="22"/>
  <c r="S18" i="22" s="1"/>
  <c r="K29" i="17"/>
  <c r="R29" i="17" s="1"/>
  <c r="K29" i="22"/>
  <c r="R29" i="22" s="1"/>
  <c r="AG17" i="21"/>
  <c r="AH17" i="21"/>
  <c r="I18" i="17"/>
  <c r="P18" i="17" s="1"/>
  <c r="I18" i="22"/>
  <c r="P18" i="22" s="1"/>
  <c r="AG24" i="21"/>
  <c r="I32" i="17"/>
  <c r="P32" i="17" s="1"/>
  <c r="I32" i="22"/>
  <c r="P32" i="22" s="1"/>
  <c r="I22" i="17"/>
  <c r="P22" i="17" s="1"/>
  <c r="I22" i="22"/>
  <c r="P22" i="22" s="1"/>
  <c r="J32" i="17"/>
  <c r="Q32" i="17" s="1"/>
  <c r="J32" i="22"/>
  <c r="Q32" i="22" s="1"/>
  <c r="J29" i="17"/>
  <c r="Q29" i="17" s="1"/>
  <c r="J29" i="22"/>
  <c r="Q29" i="22" s="1"/>
  <c r="K16" i="17"/>
  <c r="R16" i="17" s="1"/>
  <c r="K16" i="22"/>
  <c r="R16" i="22" s="1"/>
  <c r="K22" i="17"/>
  <c r="R22" i="17" s="1"/>
  <c r="K22" i="22"/>
  <c r="R22" i="22" s="1"/>
  <c r="I29" i="17"/>
  <c r="P29" i="17" s="1"/>
  <c r="I29" i="22"/>
  <c r="P29" i="22" s="1"/>
  <c r="AF24" i="21"/>
  <c r="L29" i="17"/>
  <c r="S29" i="17" s="1"/>
  <c r="L29" i="22"/>
  <c r="S29" i="22" s="1"/>
  <c r="AG32" i="21"/>
  <c r="AG22" i="21"/>
  <c r="AH32" i="21"/>
  <c r="AF32" i="21"/>
  <c r="AF22" i="21"/>
  <c r="I16" i="17"/>
  <c r="P16" i="17" s="1"/>
  <c r="I16" i="22"/>
  <c r="P16" i="22" s="1"/>
  <c r="AH24" i="21"/>
  <c r="J28" i="17"/>
  <c r="Q28" i="17" s="1"/>
  <c r="J28" i="22"/>
  <c r="Q28" i="22" s="1"/>
  <c r="L24" i="17"/>
  <c r="S24" i="17" s="1"/>
  <c r="L24" i="22"/>
  <c r="S24" i="22" s="1"/>
  <c r="J26" i="17"/>
  <c r="Q26" i="17" s="1"/>
  <c r="J26" i="22"/>
  <c r="Q26" i="22" s="1"/>
  <c r="K18" i="17"/>
  <c r="R18" i="17" s="1"/>
  <c r="K18" i="22"/>
  <c r="R18" i="22" s="1"/>
  <c r="AG29" i="21"/>
  <c r="AH29" i="21"/>
  <c r="L22" i="17"/>
  <c r="S22" i="17" s="1"/>
  <c r="L22" i="22"/>
  <c r="S22" i="22" s="1"/>
  <c r="AH22" i="21"/>
  <c r="K17" i="17"/>
  <c r="R17" i="17" s="1"/>
  <c r="K17" i="22"/>
  <c r="R17" i="22" s="1"/>
  <c r="I24" i="17"/>
  <c r="P24" i="17" s="1"/>
  <c r="I24" i="22"/>
  <c r="P24" i="22" s="1"/>
  <c r="I27" i="17"/>
  <c r="P27" i="17" s="1"/>
  <c r="I27" i="22"/>
  <c r="P27" i="22" s="1"/>
  <c r="AF16" i="21"/>
  <c r="K26" i="17"/>
  <c r="R26" i="17" s="1"/>
  <c r="K26" i="22"/>
  <c r="R26" i="22" s="1"/>
  <c r="I26" i="17"/>
  <c r="P26" i="17" s="1"/>
  <c r="I26" i="22"/>
  <c r="P26" i="22" s="1"/>
  <c r="AF17" i="21"/>
  <c r="L17" i="17"/>
  <c r="S17" i="17" s="1"/>
  <c r="L17" i="22"/>
  <c r="S17" i="22" s="1"/>
  <c r="L32" i="17"/>
  <c r="S32" i="17" s="1"/>
  <c r="L32" i="22"/>
  <c r="S32" i="22" s="1"/>
  <c r="X12" i="7"/>
  <c r="O11" i="9"/>
  <c r="K6" i="9"/>
  <c r="AF10" i="9"/>
  <c r="AG7" i="9"/>
  <c r="M4" i="9"/>
  <c r="T6" i="9"/>
  <c r="Q10" i="9"/>
  <c r="F6" i="9"/>
  <c r="W7" i="9"/>
  <c r="V10" i="9"/>
  <c r="V5" i="9"/>
  <c r="R12" i="9"/>
  <c r="AF5" i="9"/>
  <c r="F3" i="9"/>
  <c r="K12" i="9"/>
  <c r="Z5" i="9"/>
  <c r="Y7" i="9"/>
  <c r="J8" i="9"/>
  <c r="M6" i="9"/>
  <c r="H4" i="9"/>
  <c r="L3" i="9"/>
  <c r="Z12" i="9"/>
  <c r="L7" i="9"/>
  <c r="R8" i="9"/>
  <c r="T11" i="9"/>
  <c r="AA4" i="9"/>
  <c r="AB6" i="9"/>
  <c r="P3" i="9"/>
  <c r="Y11" i="9"/>
  <c r="K5" i="9"/>
  <c r="T9" i="9"/>
  <c r="R5" i="9"/>
  <c r="Z8" i="9"/>
  <c r="AF6" i="9"/>
  <c r="H8" i="9"/>
  <c r="AF3" i="9"/>
  <c r="AD7" i="9"/>
  <c r="W11" i="9"/>
  <c r="Z9" i="9"/>
  <c r="J9" i="9"/>
  <c r="G5" i="9"/>
  <c r="L4" i="9"/>
  <c r="V6" i="9"/>
  <c r="O9" i="9"/>
  <c r="AD11" i="9"/>
  <c r="H6" i="9"/>
  <c r="U7" i="9"/>
  <c r="T10" i="9"/>
  <c r="R4" i="9"/>
  <c r="E3" i="9"/>
  <c r="AB5" i="9"/>
  <c r="AA7" i="9"/>
  <c r="M8" i="9"/>
  <c r="L6" i="9"/>
  <c r="G4" i="9"/>
  <c r="AB10" i="9"/>
  <c r="Q8" i="9"/>
  <c r="U11" i="9"/>
  <c r="Q3" i="9"/>
  <c r="AA11" i="9"/>
  <c r="U9" i="9"/>
  <c r="O5" i="9"/>
  <c r="AE9" i="9"/>
  <c r="E8" i="9"/>
  <c r="E12" i="9"/>
  <c r="H9" i="9"/>
  <c r="V7" i="9"/>
  <c r="W3" i="9"/>
  <c r="P7" i="9"/>
  <c r="U6" i="9"/>
  <c r="P9" i="9"/>
  <c r="AF11" i="9"/>
  <c r="Q11" i="9"/>
  <c r="F10" i="9"/>
  <c r="R10" i="9"/>
  <c r="E6" i="9"/>
  <c r="W10" i="9"/>
  <c r="U5" i="9"/>
  <c r="P12" i="9"/>
  <c r="O4" i="9"/>
  <c r="AD5" i="9"/>
  <c r="H3" i="9"/>
  <c r="Y5" i="9"/>
  <c r="Y3" i="9"/>
  <c r="L8" i="9"/>
  <c r="J6" i="9"/>
  <c r="AA12" i="9"/>
  <c r="AB9" i="9"/>
  <c r="O3" i="9"/>
  <c r="AG8" i="9"/>
  <c r="M5" i="9"/>
  <c r="W9" i="9"/>
  <c r="AD4" i="9"/>
  <c r="AD9" i="9"/>
  <c r="M7" i="9"/>
  <c r="F5" i="9"/>
  <c r="L9" i="9"/>
  <c r="Q7" i="9"/>
  <c r="W6" i="9"/>
  <c r="Q9" i="9"/>
  <c r="AE11" i="9"/>
  <c r="G10" i="9"/>
  <c r="H11" i="9"/>
  <c r="U10" i="9"/>
  <c r="V3" i="9"/>
  <c r="Q12" i="9"/>
  <c r="Q4" i="9"/>
  <c r="H7" i="9"/>
  <c r="J3" i="9"/>
  <c r="Y10" i="9"/>
  <c r="AB12" i="9"/>
  <c r="O6" i="9"/>
  <c r="O8" i="9"/>
  <c r="AE10" i="9"/>
  <c r="AA9" i="9"/>
  <c r="V8" i="9"/>
  <c r="AD8" i="9"/>
  <c r="AB11" i="9"/>
  <c r="T4" i="9"/>
  <c r="L5" i="9"/>
  <c r="AG4" i="9"/>
  <c r="AG9" i="9"/>
  <c r="AA8" i="9"/>
  <c r="AF12" i="9"/>
  <c r="E5" i="9"/>
  <c r="W5" i="9"/>
  <c r="AB7" i="9"/>
  <c r="K8" i="9"/>
  <c r="AF7" i="9"/>
  <c r="R7" i="9"/>
  <c r="R9" i="9"/>
  <c r="AG11" i="9"/>
  <c r="J10" i="9"/>
  <c r="H10" i="9"/>
  <c r="G11" i="9"/>
  <c r="T3" i="9"/>
  <c r="O12" i="9"/>
  <c r="AA3" i="9"/>
  <c r="E7" i="9"/>
  <c r="M3" i="9"/>
  <c r="AA10" i="9"/>
  <c r="Y12" i="9"/>
  <c r="Q6" i="9"/>
  <c r="AD10" i="9"/>
  <c r="Y4" i="9"/>
  <c r="L11" i="9"/>
  <c r="T8" i="9"/>
  <c r="AF8" i="9"/>
  <c r="Z11" i="9"/>
  <c r="V4" i="9"/>
  <c r="J5" i="9"/>
  <c r="AF9" i="9"/>
  <c r="Y8" i="9"/>
  <c r="AD12" i="9"/>
  <c r="AE6" i="9"/>
  <c r="G8" i="9"/>
  <c r="T12" i="9"/>
  <c r="E9" i="9"/>
  <c r="J4" i="9"/>
  <c r="G6" i="9"/>
  <c r="M9" i="9"/>
  <c r="K9" i="9"/>
  <c r="H5" i="9"/>
  <c r="O7" i="9"/>
  <c r="P11" i="9"/>
  <c r="K10" i="9"/>
  <c r="E11" i="9"/>
  <c r="O10" i="9"/>
  <c r="T7" i="9"/>
  <c r="U3" i="9"/>
  <c r="P4" i="9"/>
  <c r="J12" i="9"/>
  <c r="AA5" i="9"/>
  <c r="Z3" i="9"/>
  <c r="G7" i="9"/>
  <c r="F4" i="9"/>
  <c r="Z10" i="9"/>
  <c r="P8" i="9"/>
  <c r="AG10" i="9"/>
  <c r="Y9" i="9"/>
  <c r="Z4" i="9"/>
  <c r="J11" i="9"/>
  <c r="U8" i="9"/>
  <c r="J7" i="9"/>
  <c r="Y6" i="9"/>
  <c r="R3" i="9"/>
  <c r="AE8" i="9"/>
  <c r="U4" i="9"/>
  <c r="AE4" i="9"/>
  <c r="AD6" i="9"/>
  <c r="F8" i="9"/>
  <c r="G12" i="9"/>
  <c r="V12" i="9"/>
  <c r="AD3" i="9"/>
  <c r="L10" i="9"/>
  <c r="AE7" i="9"/>
  <c r="K4" i="9"/>
  <c r="R11" i="9"/>
  <c r="M10" i="9"/>
  <c r="E10" i="9"/>
  <c r="F11" i="9"/>
  <c r="P10" i="9"/>
  <c r="T5" i="9"/>
  <c r="AE5" i="9"/>
  <c r="M12" i="9"/>
  <c r="AB3" i="9"/>
  <c r="Z7" i="9"/>
  <c r="F7" i="9"/>
  <c r="E4" i="9"/>
  <c r="K3" i="9"/>
  <c r="R6" i="9"/>
  <c r="V11" i="9"/>
  <c r="AB4" i="9"/>
  <c r="M11" i="9"/>
  <c r="W8" i="9"/>
  <c r="AA6" i="9"/>
  <c r="AF4" i="9"/>
  <c r="P5" i="9"/>
  <c r="AG12" i="9"/>
  <c r="AG6" i="9"/>
  <c r="K7" i="9"/>
  <c r="H12" i="9"/>
  <c r="U12" i="9"/>
  <c r="AE3" i="9"/>
  <c r="AG5" i="9"/>
  <c r="G3" i="9"/>
  <c r="L12" i="9"/>
  <c r="P6" i="9"/>
  <c r="K11" i="9"/>
  <c r="Z6" i="9"/>
  <c r="W4" i="9"/>
  <c r="V9" i="9"/>
  <c r="Q5" i="9"/>
  <c r="AB8" i="9"/>
  <c r="AE12" i="9"/>
  <c r="F12" i="9"/>
  <c r="W12" i="9"/>
  <c r="AG3" i="9"/>
  <c r="AK294" i="1"/>
  <c r="AB288" i="9"/>
  <c r="AN155" i="1"/>
  <c r="J12" i="7"/>
  <c r="V12" i="7"/>
  <c r="AJ294" i="1"/>
  <c r="AL294" i="1"/>
  <c r="AL189" i="1"/>
  <c r="AJ181" i="1"/>
  <c r="AJ90" i="1"/>
  <c r="AJ42" i="1"/>
  <c r="AK324" i="1"/>
  <c r="AK145" i="1"/>
  <c r="AJ83" i="1"/>
  <c r="AK332" i="1"/>
  <c r="AL299" i="1"/>
  <c r="AM294" i="1"/>
  <c r="AN294" i="1" s="1"/>
  <c r="AF12" i="7"/>
  <c r="AK156" i="1"/>
  <c r="AK40" i="1"/>
  <c r="AA12" i="7"/>
  <c r="S32" i="5"/>
  <c r="AJ330" i="1"/>
  <c r="AI178" i="1"/>
  <c r="AJ131" i="1"/>
  <c r="Q12" i="7"/>
  <c r="AI136" i="1"/>
  <c r="M23" i="7"/>
  <c r="M32" i="7" s="1"/>
  <c r="AK185" i="1"/>
  <c r="AJ297" i="1"/>
  <c r="AM13" i="1"/>
  <c r="AN13" i="1" s="1"/>
  <c r="AK184" i="1"/>
  <c r="AJ101" i="1"/>
  <c r="R26" i="5"/>
  <c r="AK176" i="1"/>
  <c r="AK81" i="1"/>
  <c r="AI6" i="1"/>
  <c r="S22" i="5"/>
  <c r="AG22" i="7"/>
  <c r="AG31" i="7" s="1"/>
  <c r="R24" i="5"/>
  <c r="W23" i="7"/>
  <c r="W32" i="7" s="1"/>
  <c r="W6" i="18"/>
  <c r="AJ85" i="1"/>
  <c r="AJ175" i="1"/>
  <c r="AJ134" i="1"/>
  <c r="AJ46" i="1"/>
  <c r="AM3" i="1"/>
  <c r="AJ57" i="1"/>
  <c r="AJ212" i="1"/>
  <c r="AM35" i="1"/>
  <c r="AN35" i="1" s="1"/>
  <c r="AL334" i="1"/>
  <c r="AJ187" i="1"/>
  <c r="AI135" i="1"/>
  <c r="U22" i="18"/>
  <c r="AL211" i="1"/>
  <c r="AK2" i="1"/>
  <c r="AL321" i="1"/>
  <c r="AJ167" i="1"/>
  <c r="AI123" i="1"/>
  <c r="AJ73" i="1"/>
  <c r="AK171" i="1"/>
  <c r="AL164" i="1"/>
  <c r="AL301" i="1"/>
  <c r="AK70" i="1"/>
  <c r="AI174" i="1"/>
  <c r="AI288" i="1"/>
  <c r="AJ140" i="1"/>
  <c r="AK18" i="1"/>
  <c r="R17" i="5"/>
  <c r="P16" i="5"/>
  <c r="AF16" i="5" s="1"/>
  <c r="P22" i="5"/>
  <c r="AK86" i="1"/>
  <c r="P27" i="5"/>
  <c r="AK299" i="1"/>
  <c r="AJ339" i="1"/>
  <c r="K524" i="12"/>
  <c r="AK334" i="1"/>
  <c r="AL329" i="1"/>
  <c r="Q26" i="5"/>
  <c r="P29" i="5"/>
  <c r="AJ186" i="1"/>
  <c r="Q29" i="5"/>
  <c r="AL13" i="1"/>
  <c r="AJ189" i="1"/>
  <c r="AI145" i="1"/>
  <c r="AJ77" i="1"/>
  <c r="AI138" i="1"/>
  <c r="AI329" i="1"/>
  <c r="H23" i="7"/>
  <c r="H32" i="7" s="1"/>
  <c r="AJ301" i="1"/>
  <c r="AM76" i="1"/>
  <c r="AN76" i="1" s="1"/>
  <c r="AL272" i="1"/>
  <c r="V16" i="18"/>
  <c r="AK73" i="1"/>
  <c r="AJ35" i="1"/>
  <c r="AK292" i="1"/>
  <c r="P17" i="5"/>
  <c r="AJ61" i="1"/>
  <c r="AI4" i="1"/>
  <c r="AI176" i="1"/>
  <c r="T6" i="18"/>
  <c r="AL46" i="1"/>
  <c r="AK68" i="1"/>
  <c r="AK35" i="1"/>
  <c r="AI75" i="1"/>
  <c r="P32" i="5"/>
  <c r="AI10" i="1"/>
  <c r="AJ191" i="1"/>
  <c r="AK212" i="1"/>
  <c r="AK174" i="1"/>
  <c r="AM189" i="1"/>
  <c r="AN189" i="1" s="1"/>
  <c r="AI296" i="1"/>
  <c r="AK134" i="1"/>
  <c r="AM114" i="1"/>
  <c r="AN114" i="1" s="1"/>
  <c r="AM115" i="1"/>
  <c r="AN115" i="1" s="1"/>
  <c r="R7" i="6"/>
  <c r="AJ122" i="1"/>
  <c r="Q17" i="6"/>
  <c r="AM205" i="1"/>
  <c r="AN205" i="1" s="1"/>
  <c r="AM219" i="1"/>
  <c r="AN219" i="1" s="1"/>
  <c r="U24" i="18"/>
  <c r="AJ129" i="1"/>
  <c r="AL81" i="1"/>
  <c r="AK97" i="1"/>
  <c r="AJ180" i="1"/>
  <c r="AK266" i="1"/>
  <c r="AL9" i="1"/>
  <c r="AL238" i="1"/>
  <c r="AK341" i="1"/>
  <c r="AK138" i="1"/>
  <c r="AJ185" i="1"/>
  <c r="AL76" i="1"/>
  <c r="AJ244" i="1"/>
  <c r="AL184" i="1"/>
  <c r="AI77" i="1"/>
  <c r="AI167" i="1"/>
  <c r="AK115" i="1"/>
  <c r="AK17" i="1"/>
  <c r="AJ94" i="1"/>
  <c r="AJ209" i="1"/>
  <c r="L510" i="12"/>
  <c r="AK297" i="1"/>
  <c r="AI212" i="1"/>
  <c r="T22" i="18"/>
  <c r="AK209" i="1"/>
  <c r="AK75" i="1"/>
  <c r="AI97" i="1"/>
  <c r="AK74" i="1"/>
  <c r="AJ340" i="1"/>
  <c r="AJ145" i="1"/>
  <c r="AK140" i="1"/>
  <c r="AM277" i="1"/>
  <c r="AN277" i="1" s="1"/>
  <c r="AK326" i="1"/>
  <c r="AJ86" i="1"/>
  <c r="AJ132" i="1"/>
  <c r="AI179" i="1"/>
  <c r="AJ277" i="1"/>
  <c r="AJ207" i="1"/>
  <c r="AM187" i="1"/>
  <c r="AO187" i="1" s="1"/>
  <c r="AK321" i="1"/>
  <c r="AI189" i="1"/>
  <c r="AJ119" i="1"/>
  <c r="AI219" i="1"/>
  <c r="AK339" i="1"/>
  <c r="AJ138" i="1"/>
  <c r="AL180" i="1"/>
  <c r="Q32" i="5"/>
  <c r="AK169" i="1"/>
  <c r="AM117" i="1"/>
  <c r="AN117" i="1" s="1"/>
  <c r="AM238" i="1"/>
  <c r="AN238" i="1" s="1"/>
  <c r="C22" i="7"/>
  <c r="C31" i="7" s="1"/>
  <c r="AK335" i="1"/>
  <c r="AJ324" i="1"/>
  <c r="AK57" i="1"/>
  <c r="AL145" i="1"/>
  <c r="AL327" i="1"/>
  <c r="AJ304" i="1"/>
  <c r="AK83" i="1"/>
  <c r="AJ161" i="1"/>
  <c r="AM206" i="1"/>
  <c r="AN206" i="1" s="1"/>
  <c r="AJ178" i="1"/>
  <c r="AK79" i="1"/>
  <c r="AL250" i="1"/>
  <c r="AJ299" i="1"/>
  <c r="AL185" i="1"/>
  <c r="AJ136" i="1"/>
  <c r="AM87" i="1"/>
  <c r="AN87" i="1" s="1"/>
  <c r="AJ110" i="1"/>
  <c r="AJ213" i="1"/>
  <c r="AK136" i="1"/>
  <c r="AI57" i="1"/>
  <c r="AK207" i="1"/>
  <c r="AK5" i="1"/>
  <c r="AI140" i="1"/>
  <c r="AJ337" i="1"/>
  <c r="AJ123" i="1"/>
  <c r="AL326" i="1"/>
  <c r="AJ112" i="1"/>
  <c r="AJ179" i="1"/>
  <c r="AM264" i="1"/>
  <c r="AO264" i="1" s="1"/>
  <c r="AI312" i="1"/>
  <c r="AL117" i="1"/>
  <c r="AM68" i="1"/>
  <c r="AN68" i="1" s="1"/>
  <c r="AM131" i="1"/>
  <c r="AN131" i="1" s="1"/>
  <c r="AI53" i="1"/>
  <c r="AL128" i="1"/>
  <c r="AJ292" i="1"/>
  <c r="AJ105" i="1"/>
  <c r="AK61" i="1"/>
  <c r="AM110" i="1"/>
  <c r="AO110" i="1" s="1"/>
  <c r="AM176" i="1"/>
  <c r="AO176" i="1" s="1"/>
  <c r="P12" i="7"/>
  <c r="AK329" i="1"/>
  <c r="AI267" i="1"/>
  <c r="AJ216" i="1"/>
  <c r="AI20" i="1"/>
  <c r="AJ341" i="1"/>
  <c r="AI209" i="1"/>
  <c r="AK333" i="1"/>
  <c r="AM334" i="1"/>
  <c r="AN334" i="1" s="1"/>
  <c r="AL292" i="1"/>
  <c r="AJ208" i="1"/>
  <c r="AM339" i="1"/>
  <c r="AO339" i="1" s="1"/>
  <c r="AL310" i="1"/>
  <c r="AJ251" i="1"/>
  <c r="AL82" i="1"/>
  <c r="AJ174" i="1"/>
  <c r="AK119" i="1"/>
  <c r="AM326" i="1"/>
  <c r="AN326" i="1" s="1"/>
  <c r="AK125" i="1"/>
  <c r="AK135" i="1"/>
  <c r="AJ211" i="1"/>
  <c r="AI250" i="1"/>
  <c r="AI98" i="1"/>
  <c r="AM180" i="1"/>
  <c r="AN180" i="1" s="1"/>
  <c r="S26" i="5"/>
  <c r="AK189" i="1"/>
  <c r="AK310" i="1"/>
  <c r="AK131" i="1"/>
  <c r="AM175" i="1"/>
  <c r="AN175" i="1" s="1"/>
  <c r="AI158" i="1"/>
  <c r="AI131" i="1"/>
  <c r="AJ296" i="1"/>
  <c r="AJ184" i="1"/>
  <c r="AK3" i="1"/>
  <c r="AL174" i="1"/>
  <c r="AJ206" i="1"/>
  <c r="AM77" i="1"/>
  <c r="AO77" i="1" s="1"/>
  <c r="AL277" i="1"/>
  <c r="AM318" i="1"/>
  <c r="AN318" i="1" s="1"/>
  <c r="L580" i="12"/>
  <c r="AL85" i="1"/>
  <c r="AL132" i="1"/>
  <c r="AM140" i="1"/>
  <c r="AN140" i="1" s="1"/>
  <c r="AM145" i="1"/>
  <c r="AN145" i="1" s="1"/>
  <c r="AM85" i="1"/>
  <c r="AN85" i="1" s="1"/>
  <c r="AK206" i="1"/>
  <c r="AJ146" i="1"/>
  <c r="AL190" i="1"/>
  <c r="AL341" i="1"/>
  <c r="AK63" i="1"/>
  <c r="AL104" i="1"/>
  <c r="AK253" i="1"/>
  <c r="AL335" i="1"/>
  <c r="AK85" i="1"/>
  <c r="AI94" i="1"/>
  <c r="AK51" i="1"/>
  <c r="AM207" i="1"/>
  <c r="AO207" i="1" s="1"/>
  <c r="AJ74" i="1"/>
  <c r="AL176" i="1"/>
  <c r="AM119" i="1"/>
  <c r="AO119" i="1" s="1"/>
  <c r="P8" i="6"/>
  <c r="AJ255" i="1"/>
  <c r="AK142" i="1"/>
  <c r="AK277" i="1"/>
  <c r="AL208" i="1"/>
  <c r="AI166" i="1"/>
  <c r="AK20" i="1"/>
  <c r="L12" i="7"/>
  <c r="AK114" i="1"/>
  <c r="AI46" i="1"/>
  <c r="AK228" i="1"/>
  <c r="AK112" i="1"/>
  <c r="AI68" i="1"/>
  <c r="AJ327" i="1"/>
  <c r="AL213" i="1"/>
  <c r="AK167" i="1"/>
  <c r="AK132" i="1"/>
  <c r="AL135" i="1"/>
  <c r="AL11" i="1"/>
  <c r="AK76" i="1"/>
  <c r="AK186" i="1"/>
  <c r="AM79" i="1"/>
  <c r="AN79" i="1" s="1"/>
  <c r="AL330" i="1"/>
  <c r="AL206" i="1"/>
  <c r="AL191" i="1"/>
  <c r="AJ68" i="1"/>
  <c r="AM212" i="1"/>
  <c r="AN212" i="1" s="1"/>
  <c r="AJ333" i="1"/>
  <c r="AI185" i="1"/>
  <c r="AM6" i="1"/>
  <c r="AL3" i="1"/>
  <c r="AJ205" i="1"/>
  <c r="W29" i="18"/>
  <c r="AM211" i="1"/>
  <c r="AN211" i="1" s="1"/>
  <c r="AI70" i="1"/>
  <c r="AK178" i="1"/>
  <c r="AJ335" i="1"/>
  <c r="AM333" i="1"/>
  <c r="AN333" i="1" s="1"/>
  <c r="AJ13" i="1"/>
  <c r="AK325" i="1"/>
  <c r="AJ76" i="1"/>
  <c r="AJ87" i="1"/>
  <c r="AJ332" i="1"/>
  <c r="AI175" i="1"/>
  <c r="AI134" i="1"/>
  <c r="AM136" i="1"/>
  <c r="AN136" i="1" s="1"/>
  <c r="AK175" i="1"/>
  <c r="AJ139" i="1"/>
  <c r="AL332" i="1"/>
  <c r="AM134" i="1"/>
  <c r="AN134" i="1" s="1"/>
  <c r="T32" i="18"/>
  <c r="AM99" i="1"/>
  <c r="AO99" i="1" s="1"/>
  <c r="AM329" i="1"/>
  <c r="AN329" i="1" s="1"/>
  <c r="AJ217" i="1"/>
  <c r="AM44" i="1"/>
  <c r="AO44" i="1" s="1"/>
  <c r="AI104" i="1"/>
  <c r="AK30" i="1"/>
  <c r="AJ116" i="1"/>
  <c r="AJ21" i="1"/>
  <c r="R29" i="5"/>
  <c r="AM81" i="1"/>
  <c r="AN81" i="1" s="1"/>
  <c r="AI74" i="1"/>
  <c r="AI110" i="1"/>
  <c r="AM168" i="1"/>
  <c r="AN168" i="1" s="1"/>
  <c r="AJ118" i="1"/>
  <c r="AL10" i="1"/>
  <c r="AK123" i="1"/>
  <c r="AK327" i="1"/>
  <c r="AK181" i="1"/>
  <c r="AK211" i="1"/>
  <c r="AI301" i="1"/>
  <c r="AJ9" i="1"/>
  <c r="AL35" i="1"/>
  <c r="AJ166" i="1"/>
  <c r="AJ220" i="1"/>
  <c r="AK216" i="1"/>
  <c r="AM213" i="1"/>
  <c r="AN213" i="1" s="1"/>
  <c r="AK118" i="1"/>
  <c r="AI310" i="1"/>
  <c r="AL325" i="1"/>
  <c r="AK180" i="1"/>
  <c r="AM112" i="1"/>
  <c r="AN112" i="1" s="1"/>
  <c r="AK213" i="1"/>
  <c r="AK233" i="1"/>
  <c r="AM116" i="1"/>
  <c r="AN116" i="1" s="1"/>
  <c r="J524" i="12"/>
  <c r="AJ325" i="1"/>
  <c r="AM24" i="1"/>
  <c r="AN24" i="1" s="1"/>
  <c r="AL123" i="1"/>
  <c r="AK117" i="1"/>
  <c r="AJ70" i="1"/>
  <c r="AL75" i="1"/>
  <c r="AK257" i="1"/>
  <c r="AL138" i="1"/>
  <c r="AK10" i="1"/>
  <c r="AK301" i="1"/>
  <c r="AL233" i="1"/>
  <c r="AI191" i="1"/>
  <c r="AL79" i="1"/>
  <c r="AM288" i="1"/>
  <c r="AN288" i="1" s="1"/>
  <c r="AL175" i="1"/>
  <c r="AJ329" i="1"/>
  <c r="AK139" i="1"/>
  <c r="AL255" i="1"/>
  <c r="U14" i="18"/>
  <c r="AL136" i="1"/>
  <c r="V10" i="18"/>
  <c r="AI30" i="1"/>
  <c r="AL6" i="1"/>
  <c r="AJ288" i="1"/>
  <c r="AI81" i="1"/>
  <c r="AJ200" i="1"/>
  <c r="AK87" i="1"/>
  <c r="AI168" i="1"/>
  <c r="AM118" i="1"/>
  <c r="AN118" i="1" s="1"/>
  <c r="AK90" i="1"/>
  <c r="AM301" i="1"/>
  <c r="AN301" i="1" s="1"/>
  <c r="AM73" i="1"/>
  <c r="AN73" i="1" s="1"/>
  <c r="AJ75" i="1"/>
  <c r="AI337" i="1"/>
  <c r="AL209" i="1"/>
  <c r="AJ176" i="1"/>
  <c r="AI334" i="1"/>
  <c r="AK200" i="1"/>
  <c r="AI213" i="1"/>
  <c r="AI42" i="1"/>
  <c r="AL112" i="1"/>
  <c r="AL297" i="1"/>
  <c r="AL207" i="1"/>
  <c r="AK110" i="1"/>
  <c r="AJ190" i="1"/>
  <c r="AK318" i="1"/>
  <c r="AI139" i="1"/>
  <c r="AI180" i="1"/>
  <c r="AK187" i="1"/>
  <c r="AI324" i="1"/>
  <c r="AI311" i="1"/>
  <c r="AJ82" i="1"/>
  <c r="AK191" i="1"/>
  <c r="AI156" i="1"/>
  <c r="AK337" i="1"/>
  <c r="AJ334" i="1"/>
  <c r="AL181" i="1"/>
  <c r="AK77" i="1"/>
  <c r="AK82" i="1"/>
  <c r="AL266" i="1"/>
  <c r="AJ2" i="1"/>
  <c r="AJ222" i="1"/>
  <c r="AI325" i="1"/>
  <c r="AJ4" i="1"/>
  <c r="AL83" i="1"/>
  <c r="AK116" i="1"/>
  <c r="AM327" i="1"/>
  <c r="AN327" i="1" s="1"/>
  <c r="AK234" i="1"/>
  <c r="Q14" i="6"/>
  <c r="Z12" i="7"/>
  <c r="AL114" i="1"/>
  <c r="AI82" i="1"/>
  <c r="AK15" i="1"/>
  <c r="AM174" i="1"/>
  <c r="AO174" i="1" s="1"/>
  <c r="P26" i="5"/>
  <c r="AL205" i="1"/>
  <c r="AM324" i="1"/>
  <c r="AN324" i="1" s="1"/>
  <c r="AI19" i="1"/>
  <c r="AK330" i="1"/>
  <c r="AM86" i="1"/>
  <c r="AO86" i="1" s="1"/>
  <c r="AK205" i="1"/>
  <c r="AK208" i="1"/>
  <c r="AI181" i="1"/>
  <c r="AJ114" i="1"/>
  <c r="AJ326" i="1"/>
  <c r="AJ310" i="1"/>
  <c r="AK190" i="1"/>
  <c r="AK222" i="1"/>
  <c r="AK179" i="1"/>
  <c r="K580" i="12"/>
  <c r="AL7" i="1"/>
  <c r="AJ115" i="1"/>
  <c r="AM186" i="1"/>
  <c r="AN186" i="1" s="1"/>
  <c r="G14" i="8"/>
  <c r="AM53" i="1"/>
  <c r="AO53" i="1" s="1"/>
  <c r="K30" i="8"/>
  <c r="M16" i="8"/>
  <c r="AJ268" i="1"/>
  <c r="AI283" i="1"/>
  <c r="O25" i="8"/>
  <c r="U5" i="7"/>
  <c r="AF19" i="8"/>
  <c r="AL110" i="1"/>
  <c r="AM164" i="1"/>
  <c r="AN164" i="1" s="1"/>
  <c r="Q27" i="8"/>
  <c r="L18" i="16"/>
  <c r="S18" i="16" s="1"/>
  <c r="L18" i="20"/>
  <c r="S18" i="20" s="1"/>
  <c r="AG30" i="8"/>
  <c r="AM312" i="1"/>
  <c r="AN312" i="1" s="1"/>
  <c r="AM40" i="1"/>
  <c r="AN40" i="1" s="1"/>
  <c r="G26" i="8"/>
  <c r="AL144" i="1"/>
  <c r="U28" i="8"/>
  <c r="AI171" i="1"/>
  <c r="K29" i="16"/>
  <c r="R29" i="16" s="1"/>
  <c r="K29" i="20"/>
  <c r="R29" i="20" s="1"/>
  <c r="AM46" i="1"/>
  <c r="AN46" i="1" s="1"/>
  <c r="AI153" i="1"/>
  <c r="R6" i="6"/>
  <c r="E5" i="7"/>
  <c r="AJ117" i="1"/>
  <c r="AL20" i="1"/>
  <c r="AF29" i="8"/>
  <c r="Y30" i="8"/>
  <c r="Q7" i="8"/>
  <c r="AA22" i="8"/>
  <c r="O33" i="8"/>
  <c r="AI109" i="1"/>
  <c r="S35" i="8"/>
  <c r="Q11" i="7"/>
  <c r="AK22" i="1"/>
  <c r="AG16" i="8"/>
  <c r="Q3" i="7"/>
  <c r="AF4" i="7"/>
  <c r="AF19" i="7" s="1"/>
  <c r="O13" i="6"/>
  <c r="V22" i="18"/>
  <c r="E5" i="8"/>
  <c r="D2" i="7"/>
  <c r="H19" i="8"/>
  <c r="AM275" i="1"/>
  <c r="AO275" i="1" s="1"/>
  <c r="R32" i="6"/>
  <c r="Z7" i="8"/>
  <c r="J24" i="8"/>
  <c r="Y27" i="8"/>
  <c r="T9" i="8"/>
  <c r="AI207" i="1"/>
  <c r="J29" i="8"/>
  <c r="Z4" i="7"/>
  <c r="Z19" i="7" s="1"/>
  <c r="M27" i="8"/>
  <c r="AL151" i="1"/>
  <c r="V14" i="8"/>
  <c r="P18" i="8"/>
  <c r="AI229" i="1"/>
  <c r="AK122" i="1"/>
  <c r="AM120" i="1"/>
  <c r="AN120" i="1" s="1"/>
  <c r="AF18" i="8"/>
  <c r="AA2" i="7"/>
  <c r="AB5" i="8"/>
  <c r="T16" i="18"/>
  <c r="V15" i="18"/>
  <c r="V4" i="18"/>
  <c r="V12" i="18"/>
  <c r="V31" i="18"/>
  <c r="V11" i="18"/>
  <c r="R35" i="18"/>
  <c r="V3" i="18"/>
  <c r="V23" i="18"/>
  <c r="V5" i="18"/>
  <c r="V21" i="18"/>
  <c r="V34" i="18"/>
  <c r="V20" i="18"/>
  <c r="M17" i="8"/>
  <c r="K7" i="7"/>
  <c r="AM146" i="1"/>
  <c r="AN146" i="1" s="1"/>
  <c r="L26" i="20"/>
  <c r="S26" i="20" s="1"/>
  <c r="L26" i="16"/>
  <c r="S26" i="16" s="1"/>
  <c r="E395" i="12"/>
  <c r="E396" i="12"/>
  <c r="J6" i="5" s="1"/>
  <c r="E397" i="12"/>
  <c r="E393" i="12"/>
  <c r="J6" i="21" s="1"/>
  <c r="Q6" i="21" s="1"/>
  <c r="E394" i="12"/>
  <c r="E392" i="12"/>
  <c r="J41" i="5" s="1"/>
  <c r="E391" i="12"/>
  <c r="L33" i="8"/>
  <c r="U28" i="18"/>
  <c r="AM96" i="1"/>
  <c r="AN96" i="1" s="1"/>
  <c r="AL304" i="1"/>
  <c r="W27" i="8"/>
  <c r="AI205" i="1"/>
  <c r="AM235" i="1"/>
  <c r="AN235" i="1" s="1"/>
  <c r="O24" i="6"/>
  <c r="K5" i="7"/>
  <c r="AL55" i="1"/>
  <c r="AJ108" i="1"/>
  <c r="AL107" i="1"/>
  <c r="D388" i="12"/>
  <c r="D386" i="12"/>
  <c r="D387" i="12"/>
  <c r="D385" i="12"/>
  <c r="D389" i="12"/>
  <c r="D390" i="12"/>
  <c r="D384" i="12"/>
  <c r="F533" i="12"/>
  <c r="K25" i="21" s="1"/>
  <c r="R25" i="21" s="1"/>
  <c r="F531" i="12"/>
  <c r="F535" i="12"/>
  <c r="F532" i="12"/>
  <c r="K60" i="5" s="1"/>
  <c r="F537" i="12"/>
  <c r="F534" i="12"/>
  <c r="F536" i="12"/>
  <c r="K25" i="5" s="1"/>
  <c r="P7" i="6"/>
  <c r="AL324" i="1"/>
  <c r="AK55" i="1"/>
  <c r="AD13" i="8"/>
  <c r="K2" i="7"/>
  <c r="L5" i="8"/>
  <c r="AG17" i="8"/>
  <c r="AA9" i="7"/>
  <c r="K7" i="8"/>
  <c r="AM125" i="1"/>
  <c r="AN125" i="1" s="1"/>
  <c r="AL95" i="1"/>
  <c r="T10" i="18"/>
  <c r="AL225" i="1"/>
  <c r="AL68" i="1"/>
  <c r="G18" i="8"/>
  <c r="R28" i="6"/>
  <c r="AG32" i="8"/>
  <c r="Q28" i="8"/>
  <c r="AI24" i="1"/>
  <c r="Z11" i="7"/>
  <c r="AL19" i="1"/>
  <c r="I32" i="16"/>
  <c r="P32" i="16" s="1"/>
  <c r="I32" i="20"/>
  <c r="P32" i="20" s="1"/>
  <c r="J6" i="8"/>
  <c r="P25" i="6"/>
  <c r="AM158" i="1"/>
  <c r="AN158" i="1" s="1"/>
  <c r="V26" i="18"/>
  <c r="AL29" i="1"/>
  <c r="AI211" i="1"/>
  <c r="N5" i="7"/>
  <c r="AD14" i="8"/>
  <c r="Q7" i="7"/>
  <c r="U10" i="7"/>
  <c r="M22" i="8"/>
  <c r="AL268" i="1"/>
  <c r="U18" i="18"/>
  <c r="I22" i="20"/>
  <c r="P22" i="20" s="1"/>
  <c r="I22" i="16"/>
  <c r="P22" i="16" s="1"/>
  <c r="AE9" i="7"/>
  <c r="AM242" i="1"/>
  <c r="AO242" i="1" s="1"/>
  <c r="AL25" i="8" s="1"/>
  <c r="U30" i="18"/>
  <c r="U16" i="8"/>
  <c r="Q27" i="6"/>
  <c r="Y3" i="7"/>
  <c r="AM57" i="1"/>
  <c r="AN57" i="1" s="1"/>
  <c r="T26" i="18"/>
  <c r="AJ64" i="1"/>
  <c r="AM75" i="1"/>
  <c r="AO75" i="1" s="1"/>
  <c r="AJ154" i="1"/>
  <c r="Q26" i="6"/>
  <c r="AI66" i="1"/>
  <c r="AM138" i="1"/>
  <c r="AN138" i="1" s="1"/>
  <c r="AE7" i="8"/>
  <c r="W13" i="18"/>
  <c r="AL28" i="1"/>
  <c r="P17" i="8"/>
  <c r="S7" i="7"/>
  <c r="K26" i="16"/>
  <c r="R26" i="16" s="1"/>
  <c r="K26" i="20"/>
  <c r="R26" i="20" s="1"/>
  <c r="AK231" i="1"/>
  <c r="AK104" i="1"/>
  <c r="P32" i="8"/>
  <c r="Q6" i="8"/>
  <c r="G28" i="8"/>
  <c r="AM39" i="1"/>
  <c r="AN39" i="1" s="1"/>
  <c r="AF27" i="8"/>
  <c r="M21" i="7"/>
  <c r="M30" i="7" s="1"/>
  <c r="M15" i="7"/>
  <c r="T18" i="8"/>
  <c r="AL52" i="1"/>
  <c r="V33" i="18"/>
  <c r="AM32" i="1"/>
  <c r="AN32" i="1" s="1"/>
  <c r="AM62" i="1"/>
  <c r="AN62" i="1" s="1"/>
  <c r="AK101" i="1"/>
  <c r="AD26" i="8"/>
  <c r="AL140" i="1"/>
  <c r="K25" i="8"/>
  <c r="D587" i="12"/>
  <c r="D589" i="12"/>
  <c r="I33" i="21" s="1"/>
  <c r="P33" i="21" s="1"/>
  <c r="D593" i="12"/>
  <c r="D588" i="12"/>
  <c r="I68" i="5" s="1"/>
  <c r="D590" i="12"/>
  <c r="D592" i="12"/>
  <c r="I33" i="5" s="1"/>
  <c r="D591" i="12"/>
  <c r="F24" i="8"/>
  <c r="W17" i="18"/>
  <c r="AF8" i="7"/>
  <c r="AA7" i="7"/>
  <c r="J8" i="8"/>
  <c r="AM43" i="1"/>
  <c r="AN43" i="1" s="1"/>
  <c r="Q16" i="8"/>
  <c r="H29" i="8"/>
  <c r="AL59" i="1"/>
  <c r="AM315" i="1"/>
  <c r="AN315" i="1" s="1"/>
  <c r="AI318" i="1"/>
  <c r="AJ253" i="1"/>
  <c r="AF11" i="7"/>
  <c r="AI15" i="1"/>
  <c r="J19" i="8"/>
  <c r="AF10" i="8"/>
  <c r="AI48" i="1"/>
  <c r="V19" i="8"/>
  <c r="AF5" i="7"/>
  <c r="L26" i="8"/>
  <c r="Q31" i="6"/>
  <c r="AL308" i="1"/>
  <c r="AI263" i="1"/>
  <c r="S29" i="5"/>
  <c r="K9" i="8"/>
  <c r="D11" i="7"/>
  <c r="AJ165" i="1"/>
  <c r="R23" i="6"/>
  <c r="V18" i="18"/>
  <c r="W25" i="8"/>
  <c r="AM105" i="1"/>
  <c r="AN105" i="1" s="1"/>
  <c r="Z9" i="8"/>
  <c r="AK41" i="1"/>
  <c r="AF22" i="8"/>
  <c r="AJ257" i="1"/>
  <c r="AI326" i="1"/>
  <c r="AI21" i="1"/>
  <c r="L17" i="16"/>
  <c r="S17" i="16" s="1"/>
  <c r="L17" i="20"/>
  <c r="S17" i="20" s="1"/>
  <c r="AF5" i="8"/>
  <c r="AE2" i="7"/>
  <c r="AG23" i="7"/>
  <c r="AG32" i="7" s="1"/>
  <c r="AM278" i="1"/>
  <c r="AN278" i="1" s="1"/>
  <c r="AL115" i="1"/>
  <c r="K14" i="8"/>
  <c r="AM313" i="1"/>
  <c r="AN313" i="1" s="1"/>
  <c r="AL99" i="1"/>
  <c r="I8" i="7"/>
  <c r="AL8" i="1"/>
  <c r="N6" i="7"/>
  <c r="N20" i="7" s="1"/>
  <c r="N29" i="7" s="1"/>
  <c r="AK59" i="1"/>
  <c r="V30" i="8"/>
  <c r="U10" i="8"/>
  <c r="N8" i="7"/>
  <c r="AF10" i="7"/>
  <c r="E22" i="8"/>
  <c r="AI130" i="1"/>
  <c r="AM321" i="1"/>
  <c r="AN321" i="1" s="1"/>
  <c r="AD28" i="8"/>
  <c r="E13" i="8"/>
  <c r="U26" i="8"/>
  <c r="AM9" i="1"/>
  <c r="AO9" i="1" s="1"/>
  <c r="AM54" i="1"/>
  <c r="AN54" i="1" s="1"/>
  <c r="M14" i="8"/>
  <c r="AL313" i="1"/>
  <c r="AB17" i="8"/>
  <c r="P9" i="6"/>
  <c r="AI99" i="1"/>
  <c r="AI255" i="1"/>
  <c r="H27" i="8"/>
  <c r="AK194" i="1"/>
  <c r="L28" i="8"/>
  <c r="F14" i="8"/>
  <c r="AM251" i="1"/>
  <c r="AO251" i="1" s="1"/>
  <c r="M30" i="8"/>
  <c r="AK21" i="1"/>
  <c r="K16" i="8"/>
  <c r="AM283" i="1"/>
  <c r="AN283" i="1" s="1"/>
  <c r="AK272" i="1"/>
  <c r="AJ25" i="1"/>
  <c r="AL16" i="1"/>
  <c r="AK32" i="1"/>
  <c r="V6" i="8"/>
  <c r="AL30" i="1"/>
  <c r="AM94" i="1"/>
  <c r="AN94" i="1" s="1"/>
  <c r="AJ157" i="1"/>
  <c r="AL219" i="1"/>
  <c r="AI264" i="1"/>
  <c r="AI132" i="1"/>
  <c r="AK164" i="1"/>
  <c r="AK152" i="1"/>
  <c r="E389" i="12"/>
  <c r="E386" i="12"/>
  <c r="E390" i="12"/>
  <c r="E384" i="12"/>
  <c r="E385" i="12"/>
  <c r="E387" i="12"/>
  <c r="E388" i="12"/>
  <c r="Q10" i="6"/>
  <c r="U30" i="8"/>
  <c r="W10" i="8"/>
  <c r="AJ95" i="1"/>
  <c r="R24" i="6"/>
  <c r="AL74" i="1"/>
  <c r="T5" i="7"/>
  <c r="M22" i="7"/>
  <c r="M31" i="7" s="1"/>
  <c r="AK262" i="1"/>
  <c r="AG19" i="8"/>
  <c r="AI164" i="1"/>
  <c r="O27" i="8"/>
  <c r="J32" i="20"/>
  <c r="Q32" i="20" s="1"/>
  <c r="J32" i="16"/>
  <c r="Q32" i="16" s="1"/>
  <c r="AL130" i="1"/>
  <c r="G33" i="8"/>
  <c r="AF28" i="8"/>
  <c r="F13" i="8"/>
  <c r="T26" i="8"/>
  <c r="AI54" i="1"/>
  <c r="AM208" i="1"/>
  <c r="AN208" i="1" s="1"/>
  <c r="AM319" i="1"/>
  <c r="AO319" i="1" s="1"/>
  <c r="AL32" i="8" s="1"/>
  <c r="G424" i="12"/>
  <c r="L10" i="5" s="1"/>
  <c r="G425" i="12"/>
  <c r="G422" i="12"/>
  <c r="G423" i="12"/>
  <c r="G419" i="12"/>
  <c r="G421" i="12"/>
  <c r="L10" i="21" s="1"/>
  <c r="S10" i="21" s="1"/>
  <c r="G420" i="12"/>
  <c r="L45" i="5" s="1"/>
  <c r="AE30" i="8"/>
  <c r="Z18" i="8"/>
  <c r="K475" i="12"/>
  <c r="G6" i="8"/>
  <c r="AI40" i="1"/>
  <c r="AM144" i="1"/>
  <c r="AN144" i="1" s="1"/>
  <c r="W28" i="8"/>
  <c r="AL171" i="1"/>
  <c r="T19" i="18"/>
  <c r="AM273" i="1"/>
  <c r="AO273" i="1" s="1"/>
  <c r="AM153" i="1"/>
  <c r="AN153" i="1" s="1"/>
  <c r="Q9" i="7"/>
  <c r="AI121" i="1"/>
  <c r="G5" i="7"/>
  <c r="AM296" i="1"/>
  <c r="AN296" i="1" s="1"/>
  <c r="AI272" i="1"/>
  <c r="AI118" i="1"/>
  <c r="AA28" i="8"/>
  <c r="AM322" i="1"/>
  <c r="AN322" i="1" s="1"/>
  <c r="AG29" i="8"/>
  <c r="Z30" i="8"/>
  <c r="AI161" i="1"/>
  <c r="P7" i="8"/>
  <c r="L24" i="16"/>
  <c r="S24" i="16" s="1"/>
  <c r="L24" i="20"/>
  <c r="S24" i="20" s="1"/>
  <c r="AL109" i="1"/>
  <c r="AK129" i="1"/>
  <c r="W5" i="8"/>
  <c r="V2" i="7"/>
  <c r="AM292" i="1"/>
  <c r="AN292" i="1" s="1"/>
  <c r="T30" i="18"/>
  <c r="AK196" i="1"/>
  <c r="AF16" i="8"/>
  <c r="D555" i="12"/>
  <c r="D556" i="12"/>
  <c r="D553" i="12"/>
  <c r="I63" i="5" s="1"/>
  <c r="D558" i="12"/>
  <c r="D554" i="12"/>
  <c r="I28" i="21" s="1"/>
  <c r="P28" i="21" s="1"/>
  <c r="D557" i="12"/>
  <c r="I28" i="5" s="1"/>
  <c r="D552" i="12"/>
  <c r="E32" i="8"/>
  <c r="AM42" i="1"/>
  <c r="AO42" i="1" s="1"/>
  <c r="N3" i="7"/>
  <c r="AE4" i="7"/>
  <c r="AE19" i="7" s="1"/>
  <c r="AI92" i="1"/>
  <c r="Q18" i="5"/>
  <c r="T24" i="18"/>
  <c r="H5" i="8"/>
  <c r="G2" i="7"/>
  <c r="AJ197" i="1"/>
  <c r="AM167" i="1"/>
  <c r="AN167" i="1" s="1"/>
  <c r="E19" i="8"/>
  <c r="AK170" i="1"/>
  <c r="AL275" i="1"/>
  <c r="Z27" i="8"/>
  <c r="M29" i="8"/>
  <c r="E405" i="12"/>
  <c r="E407" i="12"/>
  <c r="J8" i="21" s="1"/>
  <c r="Q8" i="21" s="1"/>
  <c r="E411" i="12"/>
  <c r="E410" i="12"/>
  <c r="J8" i="5" s="1"/>
  <c r="E409" i="12"/>
  <c r="E408" i="12"/>
  <c r="E406" i="12"/>
  <c r="J43" i="5" s="1"/>
  <c r="K27" i="8"/>
  <c r="F8" i="7"/>
  <c r="F567" i="12"/>
  <c r="K65" i="5" s="1"/>
  <c r="F570" i="12"/>
  <c r="F571" i="12"/>
  <c r="K30" i="5" s="1"/>
  <c r="F572" i="12"/>
  <c r="F569" i="12"/>
  <c r="F566" i="12"/>
  <c r="F568" i="12"/>
  <c r="K30" i="21" s="1"/>
  <c r="R30" i="21" s="1"/>
  <c r="AI151" i="1"/>
  <c r="AM260" i="1"/>
  <c r="AN260" i="1" s="1"/>
  <c r="AL260" i="1"/>
  <c r="AM229" i="1"/>
  <c r="AO229" i="1" s="1"/>
  <c r="W33" i="8"/>
  <c r="F414" i="12"/>
  <c r="K9" i="21" s="1"/>
  <c r="R9" i="21" s="1"/>
  <c r="F418" i="12"/>
  <c r="F417" i="12"/>
  <c r="K9" i="5" s="1"/>
  <c r="F415" i="12"/>
  <c r="F416" i="12"/>
  <c r="F412" i="12"/>
  <c r="F413" i="12"/>
  <c r="K44" i="5" s="1"/>
  <c r="AI120" i="1"/>
  <c r="AG18" i="8"/>
  <c r="AM82" i="1"/>
  <c r="AN82" i="1" s="1"/>
  <c r="Y6" i="7"/>
  <c r="Y20" i="7" s="1"/>
  <c r="Y29" i="7" s="1"/>
  <c r="R16" i="6"/>
  <c r="AI146" i="1"/>
  <c r="AL285" i="1"/>
  <c r="AI262" i="1"/>
  <c r="AJ273" i="1"/>
  <c r="K510" i="12"/>
  <c r="AJ270" i="1"/>
  <c r="E551" i="12"/>
  <c r="E548" i="12"/>
  <c r="E549" i="12"/>
  <c r="E545" i="12"/>
  <c r="E547" i="12"/>
  <c r="J27" i="21" s="1"/>
  <c r="Q27" i="21" s="1"/>
  <c r="AF27" i="21" s="1"/>
  <c r="E550" i="12"/>
  <c r="J27" i="5" s="1"/>
  <c r="E546" i="12"/>
  <c r="J62" i="5" s="1"/>
  <c r="AK26" i="1"/>
  <c r="AM279" i="1"/>
  <c r="AN279" i="1" s="1"/>
  <c r="O28" i="6"/>
  <c r="F12" i="7"/>
  <c r="J24" i="16"/>
  <c r="Q24" i="16" s="1"/>
  <c r="J24" i="20"/>
  <c r="Q24" i="20" s="1"/>
  <c r="D532" i="12"/>
  <c r="I60" i="5" s="1"/>
  <c r="D533" i="12"/>
  <c r="I25" i="21" s="1"/>
  <c r="P25" i="21" s="1"/>
  <c r="D536" i="12"/>
  <c r="I25" i="5" s="1"/>
  <c r="D534" i="12"/>
  <c r="D537" i="12"/>
  <c r="D531" i="12"/>
  <c r="D535" i="12"/>
  <c r="AL257" i="1"/>
  <c r="AM250" i="1"/>
  <c r="AN250" i="1" s="1"/>
  <c r="AI96" i="1"/>
  <c r="AJ22" i="1"/>
  <c r="Q18" i="6"/>
  <c r="T27" i="8"/>
  <c r="AD9" i="8"/>
  <c r="AI235" i="1"/>
  <c r="AI55" i="1"/>
  <c r="AI115" i="1"/>
  <c r="AI107" i="1"/>
  <c r="AF6" i="8"/>
  <c r="AA25" i="8"/>
  <c r="AG13" i="8"/>
  <c r="AJ170" i="1"/>
  <c r="AF17" i="8"/>
  <c r="O13" i="8"/>
  <c r="AL125" i="1"/>
  <c r="AK305" i="1"/>
  <c r="AM95" i="1"/>
  <c r="AN95" i="1" s="1"/>
  <c r="AI225" i="1"/>
  <c r="AJ43" i="1"/>
  <c r="AJ106" i="1"/>
  <c r="AD32" i="8"/>
  <c r="O28" i="8"/>
  <c r="W27" i="18"/>
  <c r="AL253" i="1"/>
  <c r="AA11" i="7"/>
  <c r="R31" i="6"/>
  <c r="AL158" i="1"/>
  <c r="AJ235" i="1"/>
  <c r="AL131" i="1"/>
  <c r="G535" i="12"/>
  <c r="G532" i="12"/>
  <c r="L60" i="5" s="1"/>
  <c r="G531" i="12"/>
  <c r="G536" i="12"/>
  <c r="L25" i="5" s="1"/>
  <c r="G533" i="12"/>
  <c r="L25" i="21" s="1"/>
  <c r="S25" i="21" s="1"/>
  <c r="G537" i="12"/>
  <c r="G534" i="12"/>
  <c r="AI236" i="1"/>
  <c r="AL169" i="1"/>
  <c r="AL282" i="1"/>
  <c r="AM29" i="1"/>
  <c r="AN29" i="1" s="1"/>
  <c r="AL97" i="1"/>
  <c r="AL70" i="1"/>
  <c r="P5" i="7"/>
  <c r="F409" i="12"/>
  <c r="F405" i="12"/>
  <c r="F410" i="12"/>
  <c r="K8" i="5" s="1"/>
  <c r="F406" i="12"/>
  <c r="K43" i="5" s="1"/>
  <c r="F408" i="12"/>
  <c r="F411" i="12"/>
  <c r="F407" i="12"/>
  <c r="K8" i="21" s="1"/>
  <c r="R8" i="21" s="1"/>
  <c r="P7" i="7"/>
  <c r="V10" i="7"/>
  <c r="AM268" i="1"/>
  <c r="AN268" i="1" s="1"/>
  <c r="AK315" i="1"/>
  <c r="E570" i="12"/>
  <c r="E568" i="12"/>
  <c r="J30" i="21" s="1"/>
  <c r="Q30" i="21" s="1"/>
  <c r="E571" i="12"/>
  <c r="J30" i="5" s="1"/>
  <c r="E566" i="12"/>
  <c r="E572" i="12"/>
  <c r="E567" i="12"/>
  <c r="J65" i="5" s="1"/>
  <c r="E569" i="12"/>
  <c r="X8" i="7"/>
  <c r="AA3" i="7"/>
  <c r="AK278" i="1"/>
  <c r="E412" i="12"/>
  <c r="E413" i="12"/>
  <c r="J44" i="5" s="1"/>
  <c r="E415" i="12"/>
  <c r="E418" i="12"/>
  <c r="E414" i="12"/>
  <c r="J9" i="21" s="1"/>
  <c r="Q9" i="21" s="1"/>
  <c r="E416" i="12"/>
  <c r="E417" i="12"/>
  <c r="J9" i="5" s="1"/>
  <c r="S24" i="5"/>
  <c r="AL66" i="1"/>
  <c r="AJ323" i="1"/>
  <c r="AC12" i="7"/>
  <c r="K10" i="7"/>
  <c r="D399" i="12"/>
  <c r="I42" i="5" s="1"/>
  <c r="D402" i="12"/>
  <c r="D404" i="12"/>
  <c r="D400" i="12"/>
  <c r="I7" i="21" s="1"/>
  <c r="P7" i="21" s="1"/>
  <c r="D398" i="12"/>
  <c r="D403" i="12"/>
  <c r="I7" i="5" s="1"/>
  <c r="D401" i="12"/>
  <c r="Q17" i="8"/>
  <c r="T7" i="7"/>
  <c r="W9" i="18"/>
  <c r="U19" i="18"/>
  <c r="AI290" i="1"/>
  <c r="O29" i="6"/>
  <c r="R32" i="8"/>
  <c r="R6" i="8"/>
  <c r="AJ15" i="1"/>
  <c r="AK98" i="1"/>
  <c r="H28" i="8"/>
  <c r="J10" i="8"/>
  <c r="AL39" i="1"/>
  <c r="N35" i="8"/>
  <c r="AA10" i="7"/>
  <c r="S3" i="7"/>
  <c r="U18" i="8"/>
  <c r="AM233" i="1"/>
  <c r="AN233" i="1" s="1"/>
  <c r="G25" i="8"/>
  <c r="AL62" i="1"/>
  <c r="Y14" i="8"/>
  <c r="AG26" i="8"/>
  <c r="AK52" i="1"/>
  <c r="AC3" i="7"/>
  <c r="AM325" i="1"/>
  <c r="AN325" i="1" s="1"/>
  <c r="E24" i="8"/>
  <c r="AE8" i="7"/>
  <c r="Y7" i="7"/>
  <c r="K8" i="8"/>
  <c r="O16" i="8"/>
  <c r="AK252" i="1"/>
  <c r="AI277" i="1"/>
  <c r="AK144" i="1"/>
  <c r="AI59" i="1"/>
  <c r="AL318" i="1"/>
  <c r="AD11" i="7"/>
  <c r="AM15" i="1"/>
  <c r="AN15" i="1" s="1"/>
  <c r="AI122" i="1"/>
  <c r="M19" i="8"/>
  <c r="AM48" i="1"/>
  <c r="AN48" i="1" s="1"/>
  <c r="W19" i="8"/>
  <c r="M26" i="8"/>
  <c r="AB32" i="8"/>
  <c r="AM7" i="1"/>
  <c r="F7" i="7"/>
  <c r="AI308" i="1"/>
  <c r="O8" i="8"/>
  <c r="AL288" i="1"/>
  <c r="AJ223" i="1"/>
  <c r="AM263" i="1"/>
  <c r="AN263" i="1" s="1"/>
  <c r="AI11" i="1"/>
  <c r="AJ242" i="1"/>
  <c r="AJ275" i="1"/>
  <c r="AJ66" i="1"/>
  <c r="AL105" i="1"/>
  <c r="M18" i="8"/>
  <c r="R27" i="6"/>
  <c r="Y9" i="8"/>
  <c r="AD22" i="8"/>
  <c r="AL26" i="1"/>
  <c r="AL21" i="1"/>
  <c r="AK43" i="1"/>
  <c r="AC35" i="8"/>
  <c r="AI85" i="1"/>
  <c r="O10" i="8"/>
  <c r="AL134" i="1"/>
  <c r="AM8" i="1"/>
  <c r="J30" i="8"/>
  <c r="V22" i="8"/>
  <c r="O22" i="8"/>
  <c r="S5" i="7"/>
  <c r="AL119" i="1"/>
  <c r="G22" i="8"/>
  <c r="O4" i="6"/>
  <c r="O30" i="6"/>
  <c r="O15" i="6"/>
  <c r="O11" i="6"/>
  <c r="O20" i="6"/>
  <c r="O33" i="6"/>
  <c r="O19" i="6"/>
  <c r="O22" i="6"/>
  <c r="K34" i="6"/>
  <c r="O5" i="6"/>
  <c r="O12" i="6"/>
  <c r="O3" i="6"/>
  <c r="E14" i="8"/>
  <c r="AL251" i="1"/>
  <c r="AM340" i="1"/>
  <c r="AN340" i="1" s="1"/>
  <c r="AI340" i="1"/>
  <c r="AL340" i="1"/>
  <c r="AM30" i="1"/>
  <c r="AN30" i="1" s="1"/>
  <c r="AL94" i="1"/>
  <c r="AL264" i="1"/>
  <c r="R9" i="6"/>
  <c r="AI332" i="1"/>
  <c r="L14" i="8"/>
  <c r="AJ239" i="1"/>
  <c r="Y17" i="8"/>
  <c r="AM255" i="1"/>
  <c r="AN255" i="1" s="1"/>
  <c r="D392" i="12"/>
  <c r="I41" i="5" s="1"/>
  <c r="D397" i="12"/>
  <c r="D394" i="12"/>
  <c r="D391" i="12"/>
  <c r="D396" i="12"/>
  <c r="I6" i="5" s="1"/>
  <c r="D395" i="12"/>
  <c r="D393" i="12"/>
  <c r="I6" i="21" s="1"/>
  <c r="P6" i="21" s="1"/>
  <c r="AJ163" i="1"/>
  <c r="K28" i="8"/>
  <c r="AM4" i="1"/>
  <c r="AI101" i="1"/>
  <c r="AK239" i="1"/>
  <c r="AI251" i="1"/>
  <c r="AM341" i="1"/>
  <c r="AO341" i="1" s="1"/>
  <c r="L16" i="8"/>
  <c r="S18" i="5"/>
  <c r="P27" i="6"/>
  <c r="AL283" i="1"/>
  <c r="AJ264" i="1"/>
  <c r="AM335" i="1"/>
  <c r="AN335" i="1" s="1"/>
  <c r="AI16" i="1"/>
  <c r="AK147" i="1"/>
  <c r="R8" i="6"/>
  <c r="AM132" i="1"/>
  <c r="AO132" i="1" s="1"/>
  <c r="AK283" i="1"/>
  <c r="I18" i="16"/>
  <c r="P18" i="16" s="1"/>
  <c r="I18" i="20"/>
  <c r="P18" i="20" s="1"/>
  <c r="W16" i="18"/>
  <c r="AE6" i="7"/>
  <c r="AE20" i="7" s="1"/>
  <c r="AE29" i="7" s="1"/>
  <c r="Q17" i="5"/>
  <c r="AJ6" i="1"/>
  <c r="V10" i="8"/>
  <c r="AK323" i="1"/>
  <c r="J510" i="12"/>
  <c r="AJ40" i="1"/>
  <c r="AM74" i="1"/>
  <c r="AN74" i="1" s="1"/>
  <c r="P22" i="8"/>
  <c r="AL289" i="1"/>
  <c r="AK27" i="1"/>
  <c r="AJ233" i="1"/>
  <c r="V5" i="7"/>
  <c r="O8" i="7"/>
  <c r="P10" i="7"/>
  <c r="AJ37" i="1"/>
  <c r="AD19" i="8"/>
  <c r="AM130" i="1"/>
  <c r="AO130" i="1" s="1"/>
  <c r="E33" i="8"/>
  <c r="H13" i="8"/>
  <c r="W26" i="8"/>
  <c r="P28" i="6"/>
  <c r="AL54" i="1"/>
  <c r="AM37" i="1"/>
  <c r="AN37" i="1" s="1"/>
  <c r="AI208" i="1"/>
  <c r="AI319" i="1"/>
  <c r="AK102" i="1"/>
  <c r="AF30" i="8"/>
  <c r="R14" i="8"/>
  <c r="Y18" i="8"/>
  <c r="K18" i="16"/>
  <c r="R18" i="16" s="1"/>
  <c r="K18" i="20"/>
  <c r="R18" i="20" s="1"/>
  <c r="J559" i="12"/>
  <c r="H6" i="8"/>
  <c r="P23" i="6"/>
  <c r="F26" i="8"/>
  <c r="AJ103" i="1"/>
  <c r="AI144" i="1"/>
  <c r="V28" i="8"/>
  <c r="AJ28" i="1"/>
  <c r="AM171" i="1"/>
  <c r="AN171" i="1" s="1"/>
  <c r="AI273" i="1"/>
  <c r="G9" i="8"/>
  <c r="AL153" i="1"/>
  <c r="AJ96" i="1"/>
  <c r="AL121" i="1"/>
  <c r="D5" i="7"/>
  <c r="AL296" i="1"/>
  <c r="AM272" i="1"/>
  <c r="AN272" i="1" s="1"/>
  <c r="AL118" i="1"/>
  <c r="Z28" i="8"/>
  <c r="AA13" i="8"/>
  <c r="AK223" i="1"/>
  <c r="AL322" i="1"/>
  <c r="S6" i="7"/>
  <c r="S20" i="7" s="1"/>
  <c r="S29" i="7" s="1"/>
  <c r="AJ29" i="1"/>
  <c r="AM337" i="1"/>
  <c r="AN337" i="1" s="1"/>
  <c r="S4" i="7"/>
  <c r="S19" i="7" s="1"/>
  <c r="AJ158" i="1"/>
  <c r="AM202" i="1"/>
  <c r="AN202" i="1" s="1"/>
  <c r="AL161" i="1"/>
  <c r="T27" i="18"/>
  <c r="AK65" i="1"/>
  <c r="R7" i="8"/>
  <c r="AM109" i="1"/>
  <c r="AN109" i="1" s="1"/>
  <c r="AK250" i="1"/>
  <c r="O11" i="7"/>
  <c r="AI292" i="1"/>
  <c r="AG33" i="8"/>
  <c r="AA19" i="8"/>
  <c r="R21" i="6"/>
  <c r="AJ228" i="1"/>
  <c r="AJ59" i="1"/>
  <c r="AD16" i="8"/>
  <c r="AI162" i="1"/>
  <c r="AL42" i="1"/>
  <c r="P3" i="7"/>
  <c r="AM92" i="1"/>
  <c r="AN92" i="1" s="1"/>
  <c r="AM2" i="1"/>
  <c r="I11" i="7"/>
  <c r="AK284" i="1"/>
  <c r="AL167" i="1"/>
  <c r="AM246" i="1"/>
  <c r="AN246" i="1" s="1"/>
  <c r="AG25" i="8"/>
  <c r="AK24" i="1"/>
  <c r="M24" i="8"/>
  <c r="W8" i="8"/>
  <c r="J27" i="8"/>
  <c r="E442" i="12"/>
  <c r="J13" i="21" s="1"/>
  <c r="Q13" i="21" s="1"/>
  <c r="E441" i="12"/>
  <c r="J48" i="5" s="1"/>
  <c r="E445" i="12"/>
  <c r="J13" i="5" s="1"/>
  <c r="E443" i="12"/>
  <c r="E446" i="12"/>
  <c r="E440" i="12"/>
  <c r="E444" i="12"/>
  <c r="R18" i="8"/>
  <c r="AM223" i="1"/>
  <c r="AN223" i="1" s="1"/>
  <c r="W24" i="18"/>
  <c r="AJ144" i="1"/>
  <c r="AD18" i="8"/>
  <c r="W21" i="7"/>
  <c r="W30" i="7" s="1"/>
  <c r="W15" i="7"/>
  <c r="AI227" i="1"/>
  <c r="AA6" i="7"/>
  <c r="AA20" i="7" s="1"/>
  <c r="AA29" i="7" s="1"/>
  <c r="U7" i="8"/>
  <c r="J13" i="8"/>
  <c r="AI64" i="1"/>
  <c r="Y8" i="8"/>
  <c r="AI285" i="1"/>
  <c r="U32" i="8"/>
  <c r="AM262" i="1"/>
  <c r="AO262" i="1" s="1"/>
  <c r="AJ17" i="1"/>
  <c r="AI279" i="1"/>
  <c r="F557" i="12"/>
  <c r="K28" i="5" s="1"/>
  <c r="F558" i="12"/>
  <c r="F554" i="12"/>
  <c r="K28" i="21" s="1"/>
  <c r="R28" i="21" s="1"/>
  <c r="AG28" i="21" s="1"/>
  <c r="F556" i="12"/>
  <c r="F552" i="12"/>
  <c r="F553" i="12"/>
  <c r="K63" i="5" s="1"/>
  <c r="F555" i="12"/>
  <c r="T25" i="18"/>
  <c r="AM257" i="1"/>
  <c r="AN257" i="1" s="1"/>
  <c r="O26" i="6"/>
  <c r="U27" i="8"/>
  <c r="AI282" i="1"/>
  <c r="I5" i="7"/>
  <c r="AI239" i="1"/>
  <c r="AD6" i="8"/>
  <c r="T34" i="18"/>
  <c r="T3" i="18"/>
  <c r="T11" i="18"/>
  <c r="T20" i="18"/>
  <c r="P35" i="18"/>
  <c r="T5" i="18"/>
  <c r="T4" i="18"/>
  <c r="T21" i="18"/>
  <c r="T31" i="18"/>
  <c r="T15" i="18"/>
  <c r="T23" i="18"/>
  <c r="T12" i="18"/>
  <c r="AJ54" i="1"/>
  <c r="E3" i="7"/>
  <c r="AB25" i="8"/>
  <c r="AF13" i="8"/>
  <c r="J5" i="8"/>
  <c r="I2" i="7"/>
  <c r="W33" i="18"/>
  <c r="Q13" i="8"/>
  <c r="W22" i="18"/>
  <c r="AJ98" i="1"/>
  <c r="AM156" i="1"/>
  <c r="AN156" i="1" s="1"/>
  <c r="V29" i="18"/>
  <c r="AE32" i="8"/>
  <c r="G7" i="8"/>
  <c r="AI253" i="1"/>
  <c r="X11" i="7"/>
  <c r="F441" i="12"/>
  <c r="K48" i="5" s="1"/>
  <c r="F442" i="12"/>
  <c r="K13" i="21" s="1"/>
  <c r="R13" i="21" s="1"/>
  <c r="F440" i="12"/>
  <c r="F444" i="12"/>
  <c r="F446" i="12"/>
  <c r="F445" i="12"/>
  <c r="K13" i="5" s="1"/>
  <c r="F443" i="12"/>
  <c r="AJ274" i="1"/>
  <c r="F16" i="8"/>
  <c r="R33" i="6"/>
  <c r="R4" i="6"/>
  <c r="R20" i="6"/>
  <c r="R3" i="6"/>
  <c r="R12" i="6"/>
  <c r="R11" i="6"/>
  <c r="R15" i="6"/>
  <c r="R19" i="6"/>
  <c r="N34" i="6"/>
  <c r="R30" i="6"/>
  <c r="R5" i="6"/>
  <c r="R22" i="6"/>
  <c r="AM236" i="1"/>
  <c r="AN236" i="1" s="1"/>
  <c r="T9" i="18"/>
  <c r="AI86" i="1"/>
  <c r="AM169" i="1"/>
  <c r="AN169" i="1" s="1"/>
  <c r="V32" i="18"/>
  <c r="AG21" i="7"/>
  <c r="AG30" i="7" s="1"/>
  <c r="AG15" i="7"/>
  <c r="AI29" i="1"/>
  <c r="AL157" i="1"/>
  <c r="AM70" i="1"/>
  <c r="AN70" i="1" s="1"/>
  <c r="V8" i="18"/>
  <c r="R18" i="5"/>
  <c r="AK230" i="1"/>
  <c r="S10" i="7"/>
  <c r="I16" i="16"/>
  <c r="P16" i="16" s="1"/>
  <c r="I16" i="20"/>
  <c r="P16" i="20" s="1"/>
  <c r="AK163" i="1"/>
  <c r="T16" i="8"/>
  <c r="AA26" i="8"/>
  <c r="AJ256" i="1"/>
  <c r="AJ289" i="1"/>
  <c r="U9" i="18"/>
  <c r="H10" i="8"/>
  <c r="W32" i="18"/>
  <c r="AJ313" i="1"/>
  <c r="AM66" i="1"/>
  <c r="AO66" i="1" s="1"/>
  <c r="AK273" i="1"/>
  <c r="P32" i="6"/>
  <c r="Q25" i="6"/>
  <c r="E12" i="7"/>
  <c r="I10" i="7"/>
  <c r="T7" i="18"/>
  <c r="V7" i="7"/>
  <c r="G412" i="12"/>
  <c r="G417" i="12"/>
  <c r="L9" i="5" s="1"/>
  <c r="G413" i="12"/>
  <c r="L44" i="5" s="1"/>
  <c r="G415" i="12"/>
  <c r="G416" i="12"/>
  <c r="G418" i="12"/>
  <c r="G414" i="12"/>
  <c r="L9" i="21" s="1"/>
  <c r="S9" i="21" s="1"/>
  <c r="AM170" i="1"/>
  <c r="AN170" i="1" s="1"/>
  <c r="AJ171" i="1"/>
  <c r="AL290" i="1"/>
  <c r="I6" i="7"/>
  <c r="I20" i="7" s="1"/>
  <c r="I29" i="7" s="1"/>
  <c r="AK42" i="1"/>
  <c r="K10" i="8"/>
  <c r="T8" i="18"/>
  <c r="R5" i="8"/>
  <c r="Q2" i="7"/>
  <c r="Y10" i="7"/>
  <c r="AJ27" i="1"/>
  <c r="U3" i="7"/>
  <c r="U24" i="7" s="1"/>
  <c r="U33" i="7" s="1"/>
  <c r="J4" i="7"/>
  <c r="J19" i="7" s="1"/>
  <c r="AI147" i="1"/>
  <c r="AK165" i="1"/>
  <c r="AI233" i="1"/>
  <c r="AA14" i="8"/>
  <c r="P24" i="8"/>
  <c r="AK263" i="1"/>
  <c r="AF3" i="7"/>
  <c r="M28" i="7"/>
  <c r="AM198" i="1"/>
  <c r="AO198" i="1" s="1"/>
  <c r="AL222" i="1"/>
  <c r="I538" i="12"/>
  <c r="J461" i="12"/>
  <c r="S17" i="5"/>
  <c r="AD12" i="7"/>
  <c r="I468" i="12"/>
  <c r="Y6" i="8"/>
  <c r="AJ152" i="1"/>
  <c r="G12" i="7"/>
  <c r="M32" i="8"/>
  <c r="AM122" i="1"/>
  <c r="AN122" i="1" s="1"/>
  <c r="L19" i="8"/>
  <c r="U13" i="8"/>
  <c r="AJ315" i="1"/>
  <c r="AK256" i="1"/>
  <c r="AL48" i="1"/>
  <c r="AI83" i="1"/>
  <c r="AK308" i="1"/>
  <c r="U19" i="8"/>
  <c r="AE5" i="7"/>
  <c r="AJ290" i="1"/>
  <c r="AA32" i="8"/>
  <c r="AI7" i="1"/>
  <c r="E7" i="7"/>
  <c r="AM308" i="1"/>
  <c r="AO308" i="1" s="1"/>
  <c r="AL179" i="1"/>
  <c r="AL323" i="1"/>
  <c r="AJ282" i="1"/>
  <c r="U10" i="18"/>
  <c r="AM11" i="1"/>
  <c r="AI65" i="1"/>
  <c r="AJ322" i="1"/>
  <c r="AK19" i="1"/>
  <c r="AI105" i="1"/>
  <c r="AJ124" i="1"/>
  <c r="L18" i="8"/>
  <c r="AK241" i="1"/>
  <c r="S11" i="7"/>
  <c r="AM26" i="1"/>
  <c r="AN26" i="1" s="1"/>
  <c r="AM21" i="1"/>
  <c r="AN21" i="1" s="1"/>
  <c r="AK150" i="1"/>
  <c r="U17" i="8"/>
  <c r="Q10" i="8"/>
  <c r="AI313" i="1"/>
  <c r="K8" i="7"/>
  <c r="J468" i="12"/>
  <c r="AM332" i="1"/>
  <c r="AN332" i="1" s="1"/>
  <c r="J26" i="16"/>
  <c r="Q26" i="16" s="1"/>
  <c r="J26" i="20"/>
  <c r="Q26" i="20" s="1"/>
  <c r="G392" i="12"/>
  <c r="L41" i="5" s="1"/>
  <c r="G396" i="12"/>
  <c r="L6" i="5" s="1"/>
  <c r="G397" i="12"/>
  <c r="G394" i="12"/>
  <c r="G395" i="12"/>
  <c r="G391" i="12"/>
  <c r="G393" i="12"/>
  <c r="L6" i="21" s="1"/>
  <c r="S6" i="21" s="1"/>
  <c r="R26" i="6"/>
  <c r="Q19" i="8"/>
  <c r="AD24" i="8"/>
  <c r="L8" i="7"/>
  <c r="AM17" i="1"/>
  <c r="AN17" i="1" s="1"/>
  <c r="AJ97" i="1"/>
  <c r="Y33" i="8"/>
  <c r="J28" i="8"/>
  <c r="AL4" i="1"/>
  <c r="C28" i="7"/>
  <c r="AL101" i="1"/>
  <c r="AI190" i="1"/>
  <c r="AI341" i="1"/>
  <c r="J16" i="8"/>
  <c r="AI335" i="1"/>
  <c r="AM16" i="1"/>
  <c r="AN16" i="1" s="1"/>
  <c r="AJ285" i="1"/>
  <c r="U29" i="18"/>
  <c r="T6" i="8"/>
  <c r="D446" i="12"/>
  <c r="D445" i="12"/>
  <c r="I13" i="5" s="1"/>
  <c r="D444" i="12"/>
  <c r="D443" i="12"/>
  <c r="D440" i="12"/>
  <c r="D442" i="12"/>
  <c r="I13" i="21" s="1"/>
  <c r="P13" i="21" s="1"/>
  <c r="D441" i="12"/>
  <c r="I48" i="5" s="1"/>
  <c r="I475" i="12"/>
  <c r="AL27" i="1"/>
  <c r="AJ262" i="1"/>
  <c r="AJ311" i="1"/>
  <c r="U4" i="18"/>
  <c r="U23" i="18"/>
  <c r="U34" i="18"/>
  <c r="Q35" i="18"/>
  <c r="U11" i="18"/>
  <c r="U15" i="18"/>
  <c r="U5" i="18"/>
  <c r="U3" i="18"/>
  <c r="U21" i="18"/>
  <c r="U31" i="18"/>
  <c r="U20" i="18"/>
  <c r="U12" i="18"/>
  <c r="AM289" i="1"/>
  <c r="AN289" i="1" s="1"/>
  <c r="P25" i="8"/>
  <c r="P8" i="7"/>
  <c r="AJ10" i="1"/>
  <c r="AM200" i="1"/>
  <c r="AN200" i="1" s="1"/>
  <c r="H22" i="8"/>
  <c r="J580" i="12"/>
  <c r="AL154" i="1"/>
  <c r="AM33" i="1"/>
  <c r="AO33" i="1" s="1"/>
  <c r="AL7" i="8" s="1"/>
  <c r="E9" i="7"/>
  <c r="AI37" i="1"/>
  <c r="AL319" i="1"/>
  <c r="L475" i="12"/>
  <c r="W10" i="18"/>
  <c r="AA18" i="8"/>
  <c r="O31" i="6"/>
  <c r="J29" i="20"/>
  <c r="Q29" i="20" s="1"/>
  <c r="J29" i="16"/>
  <c r="Q29" i="16" s="1"/>
  <c r="F6" i="8"/>
  <c r="AL252" i="1"/>
  <c r="AJ224" i="1"/>
  <c r="AM244" i="1"/>
  <c r="AN244" i="1" s="1"/>
  <c r="AJ130" i="1"/>
  <c r="G10" i="7"/>
  <c r="E401" i="12"/>
  <c r="E402" i="12"/>
  <c r="E399" i="12"/>
  <c r="J42" i="5" s="1"/>
  <c r="E404" i="12"/>
  <c r="E400" i="12"/>
  <c r="J7" i="21" s="1"/>
  <c r="Q7" i="21" s="1"/>
  <c r="E398" i="12"/>
  <c r="E403" i="12"/>
  <c r="J7" i="5" s="1"/>
  <c r="G410" i="12"/>
  <c r="L8" i="5" s="1"/>
  <c r="G405" i="12"/>
  <c r="G407" i="12"/>
  <c r="L8" i="21" s="1"/>
  <c r="S8" i="21" s="1"/>
  <c r="G409" i="12"/>
  <c r="G408" i="12"/>
  <c r="G411" i="12"/>
  <c r="G406" i="12"/>
  <c r="L43" i="5" s="1"/>
  <c r="AB16" i="8"/>
  <c r="AL273" i="1"/>
  <c r="N9" i="7"/>
  <c r="AM121" i="1"/>
  <c r="AO121" i="1" s="1"/>
  <c r="AI76" i="1"/>
  <c r="AA10" i="8"/>
  <c r="O26" i="8"/>
  <c r="AB13" i="8"/>
  <c r="H17" i="8"/>
  <c r="AI322" i="1"/>
  <c r="AI73" i="1"/>
  <c r="AL337" i="1"/>
  <c r="H8" i="8"/>
  <c r="P18" i="6"/>
  <c r="AL202" i="1"/>
  <c r="K461" i="12"/>
  <c r="AM161" i="1"/>
  <c r="AN161" i="1" s="1"/>
  <c r="AJ236" i="1"/>
  <c r="O7" i="8"/>
  <c r="AI51" i="1"/>
  <c r="AM256" i="1"/>
  <c r="AN256" i="1" s="1"/>
  <c r="AJ321" i="1"/>
  <c r="P11" i="7"/>
  <c r="AM184" i="1"/>
  <c r="AN184" i="1" s="1"/>
  <c r="Y19" i="8"/>
  <c r="P10" i="6"/>
  <c r="AE16" i="8"/>
  <c r="AM162" i="1"/>
  <c r="AN162" i="1" s="1"/>
  <c r="AM270" i="1"/>
  <c r="AN270" i="1" s="1"/>
  <c r="AB28" i="7"/>
  <c r="AL92" i="1"/>
  <c r="AJ162" i="1"/>
  <c r="AL2" i="1"/>
  <c r="D35" i="8"/>
  <c r="L11" i="7"/>
  <c r="AJ278" i="1"/>
  <c r="AI112" i="1"/>
  <c r="AI246" i="1"/>
  <c r="AE25" i="8"/>
  <c r="Y7" i="8"/>
  <c r="K24" i="8"/>
  <c r="AJ283" i="1"/>
  <c r="U8" i="8"/>
  <c r="W28" i="7"/>
  <c r="U8" i="18"/>
  <c r="AI195" i="1"/>
  <c r="AI18" i="1"/>
  <c r="U13" i="18"/>
  <c r="W14" i="8"/>
  <c r="O18" i="8"/>
  <c r="AI223" i="1"/>
  <c r="AJ260" i="1"/>
  <c r="AI114" i="1"/>
  <c r="AI206" i="1"/>
  <c r="V9" i="18"/>
  <c r="Y5" i="8"/>
  <c r="X2" i="7"/>
  <c r="AM227" i="1"/>
  <c r="AN227" i="1" s="1"/>
  <c r="AL142" i="1"/>
  <c r="X6" i="7"/>
  <c r="X20" i="7" s="1"/>
  <c r="X29" i="7" s="1"/>
  <c r="AI116" i="1"/>
  <c r="O30" i="8"/>
  <c r="T7" i="8"/>
  <c r="K13" i="8"/>
  <c r="K17" i="8"/>
  <c r="AL64" i="1"/>
  <c r="AK96" i="1"/>
  <c r="Z8" i="8"/>
  <c r="G450" i="12"/>
  <c r="G453" i="12"/>
  <c r="G451" i="12"/>
  <c r="G449" i="12"/>
  <c r="L14" i="21" s="1"/>
  <c r="S14" i="21" s="1"/>
  <c r="G447" i="12"/>
  <c r="G452" i="12"/>
  <c r="L14" i="5" s="1"/>
  <c r="G448" i="12"/>
  <c r="L49" i="5" s="1"/>
  <c r="AM285" i="1"/>
  <c r="AN285" i="1" s="1"/>
  <c r="O14" i="6"/>
  <c r="L538" i="12"/>
  <c r="AI143" i="1"/>
  <c r="W32" i="8"/>
  <c r="AL262" i="1"/>
  <c r="AJ63" i="1"/>
  <c r="AL212" i="1"/>
  <c r="U27" i="18"/>
  <c r="J33" i="8"/>
  <c r="Q7" i="6"/>
  <c r="AK166" i="1"/>
  <c r="AL279" i="1"/>
  <c r="U26" i="18"/>
  <c r="V28" i="18"/>
  <c r="AI257" i="1"/>
  <c r="AJ319" i="1"/>
  <c r="AJ202" i="1"/>
  <c r="AL163" i="1"/>
  <c r="AM185" i="1"/>
  <c r="AO185" i="1" s="1"/>
  <c r="AL239" i="1"/>
  <c r="AK279" i="1"/>
  <c r="AK302" i="1"/>
  <c r="AG6" i="8"/>
  <c r="D3" i="7"/>
  <c r="Z25" i="8"/>
  <c r="M5" i="8"/>
  <c r="L2" i="7"/>
  <c r="X9" i="7"/>
  <c r="G590" i="12"/>
  <c r="G592" i="12"/>
  <c r="L33" i="5" s="1"/>
  <c r="G587" i="12"/>
  <c r="G589" i="12"/>
  <c r="L33" i="21" s="1"/>
  <c r="S33" i="21" s="1"/>
  <c r="G593" i="12"/>
  <c r="G588" i="12"/>
  <c r="L68" i="5" s="1"/>
  <c r="G591" i="12"/>
  <c r="AJ102" i="1"/>
  <c r="AL156" i="1"/>
  <c r="T24" i="8"/>
  <c r="U16" i="18"/>
  <c r="AF32" i="8"/>
  <c r="AM217" i="1"/>
  <c r="AN217" i="1" s="1"/>
  <c r="AK251" i="1"/>
  <c r="P17" i="6"/>
  <c r="K17" i="16"/>
  <c r="R17" i="16" s="1"/>
  <c r="K17" i="20"/>
  <c r="R17" i="20" s="1"/>
  <c r="P9" i="8"/>
  <c r="AM253" i="1"/>
  <c r="AO253" i="1" s="1"/>
  <c r="AK11" i="1"/>
  <c r="AK94" i="1"/>
  <c r="AK290" i="1"/>
  <c r="I580" i="12"/>
  <c r="AI220" i="1"/>
  <c r="L6" i="8"/>
  <c r="G390" i="12"/>
  <c r="G389" i="12"/>
  <c r="G388" i="12"/>
  <c r="G386" i="12"/>
  <c r="G384" i="12"/>
  <c r="G387" i="12"/>
  <c r="G385" i="12"/>
  <c r="AK154" i="1"/>
  <c r="P24" i="6"/>
  <c r="W25" i="18"/>
  <c r="AL236" i="1"/>
  <c r="D418" i="12"/>
  <c r="D413" i="12"/>
  <c r="I44" i="5" s="1"/>
  <c r="D415" i="12"/>
  <c r="D417" i="12"/>
  <c r="I9" i="5" s="1"/>
  <c r="D414" i="12"/>
  <c r="I9" i="21" s="1"/>
  <c r="P9" i="21" s="1"/>
  <c r="D412" i="12"/>
  <c r="D416" i="12"/>
  <c r="AL86" i="1"/>
  <c r="AI169" i="1"/>
  <c r="AH35" i="8"/>
  <c r="I545" i="12"/>
  <c r="AM97" i="1"/>
  <c r="AO97" i="1" s="1"/>
  <c r="AM157" i="1"/>
  <c r="AN157" i="1" s="1"/>
  <c r="AF14" i="8"/>
  <c r="AM241" i="1"/>
  <c r="AN241" i="1" s="1"/>
  <c r="N7" i="7"/>
  <c r="T10" i="7"/>
  <c r="AK229" i="1"/>
  <c r="I510" i="12"/>
  <c r="AD9" i="7"/>
  <c r="Y26" i="8"/>
  <c r="P16" i="6"/>
  <c r="Y8" i="7"/>
  <c r="AL152" i="1"/>
  <c r="AK25" i="1"/>
  <c r="AD7" i="8"/>
  <c r="Q24" i="6"/>
  <c r="L10" i="7"/>
  <c r="AI305" i="1"/>
  <c r="AL170" i="1"/>
  <c r="E483" i="12"/>
  <c r="J54" i="5" s="1"/>
  <c r="E487" i="12"/>
  <c r="J19" i="5" s="1"/>
  <c r="E482" i="12"/>
  <c r="E486" i="12"/>
  <c r="E484" i="12"/>
  <c r="J19" i="21" s="1"/>
  <c r="Q19" i="21" s="1"/>
  <c r="E488" i="12"/>
  <c r="E485" i="12"/>
  <c r="AM290" i="1"/>
  <c r="AN290" i="1" s="1"/>
  <c r="AI333" i="1"/>
  <c r="AK29" i="1"/>
  <c r="M10" i="8"/>
  <c r="T3" i="7"/>
  <c r="H28" i="7"/>
  <c r="AL147" i="1"/>
  <c r="O17" i="6"/>
  <c r="J18" i="16"/>
  <c r="Q18" i="16" s="1"/>
  <c r="J18" i="20"/>
  <c r="Q18" i="20" s="1"/>
  <c r="R23" i="7"/>
  <c r="R32" i="7" s="1"/>
  <c r="AB14" i="8"/>
  <c r="O24" i="8"/>
  <c r="T18" i="18"/>
  <c r="M25" i="8"/>
  <c r="P33" i="6"/>
  <c r="P3" i="6"/>
  <c r="P5" i="6"/>
  <c r="P11" i="6"/>
  <c r="P19" i="6"/>
  <c r="P12" i="6"/>
  <c r="L34" i="6"/>
  <c r="P30" i="6"/>
  <c r="P15" i="6"/>
  <c r="P22" i="6"/>
  <c r="P20" i="6"/>
  <c r="P4" i="6"/>
  <c r="AL198" i="1"/>
  <c r="AM222" i="1"/>
  <c r="AN222" i="1" s="1"/>
  <c r="AL234" i="1"/>
  <c r="I26" i="16"/>
  <c r="P26" i="16" s="1"/>
  <c r="I26" i="20"/>
  <c r="P26" i="20" s="1"/>
  <c r="F551" i="12"/>
  <c r="F548" i="12"/>
  <c r="F546" i="12"/>
  <c r="K62" i="5" s="1"/>
  <c r="F547" i="12"/>
  <c r="K27" i="21" s="1"/>
  <c r="R27" i="21" s="1"/>
  <c r="F549" i="12"/>
  <c r="F550" i="12"/>
  <c r="K27" i="5" s="1"/>
  <c r="F545" i="12"/>
  <c r="AB23" i="7"/>
  <c r="AB32" i="7" s="1"/>
  <c r="AJ196" i="1"/>
  <c r="AJ169" i="1"/>
  <c r="F29" i="8"/>
  <c r="K32" i="8"/>
  <c r="O6" i="6"/>
  <c r="AL122" i="1"/>
  <c r="K19" i="8"/>
  <c r="AG10" i="8"/>
  <c r="T13" i="8"/>
  <c r="Y24" i="8"/>
  <c r="J552" i="12"/>
  <c r="AJ107" i="1"/>
  <c r="AM83" i="1"/>
  <c r="AN83" i="1" s="1"/>
  <c r="AK312" i="1"/>
  <c r="Y32" i="8"/>
  <c r="J6" i="7"/>
  <c r="J20" i="7" s="1"/>
  <c r="J29" i="7" s="1"/>
  <c r="G30" i="8"/>
  <c r="AM179" i="1"/>
  <c r="AN179" i="1" s="1"/>
  <c r="AM323" i="1"/>
  <c r="AN323" i="1" s="1"/>
  <c r="O32" i="6"/>
  <c r="AJ230" i="1"/>
  <c r="AL65" i="1"/>
  <c r="V25" i="8"/>
  <c r="J18" i="8"/>
  <c r="U11" i="7"/>
  <c r="R29" i="8"/>
  <c r="AI26" i="1"/>
  <c r="L468" i="12"/>
  <c r="AK95" i="1"/>
  <c r="W17" i="8"/>
  <c r="AF8" i="8"/>
  <c r="AI186" i="1"/>
  <c r="AD10" i="7"/>
  <c r="R19" i="8"/>
  <c r="AJ312" i="1"/>
  <c r="F423" i="12"/>
  <c r="F421" i="12"/>
  <c r="K10" i="21" s="1"/>
  <c r="R10" i="21" s="1"/>
  <c r="F425" i="12"/>
  <c r="F420" i="12"/>
  <c r="K45" i="5" s="1"/>
  <c r="F422" i="12"/>
  <c r="F424" i="12"/>
  <c r="K10" i="5" s="1"/>
  <c r="F419" i="12"/>
  <c r="T22" i="8"/>
  <c r="AK141" i="1"/>
  <c r="AL17" i="1"/>
  <c r="AK236" i="1"/>
  <c r="O19" i="8"/>
  <c r="AF24" i="8"/>
  <c r="J8" i="7"/>
  <c r="AI17" i="1"/>
  <c r="AK64" i="1"/>
  <c r="Z33" i="8"/>
  <c r="M28" i="8"/>
  <c r="G4" i="7"/>
  <c r="G19" i="7" s="1"/>
  <c r="AM101" i="1"/>
  <c r="AN101" i="1" s="1"/>
  <c r="AM190" i="1"/>
  <c r="AN190" i="1" s="1"/>
  <c r="Q8" i="6"/>
  <c r="L30" i="8"/>
  <c r="U22" i="8"/>
  <c r="W6" i="8"/>
  <c r="AD6" i="7"/>
  <c r="AD20" i="7" s="1"/>
  <c r="AD29" i="7" s="1"/>
  <c r="AJ237" i="1"/>
  <c r="AM299" i="1"/>
  <c r="AN299" i="1" s="1"/>
  <c r="AM27" i="1"/>
  <c r="AN27" i="1" s="1"/>
  <c r="AJ151" i="1"/>
  <c r="AJ286" i="1"/>
  <c r="AK307" i="1"/>
  <c r="J3" i="7"/>
  <c r="AL150" i="1"/>
  <c r="AM150" i="1"/>
  <c r="AN150" i="1" s="1"/>
  <c r="AI150" i="1"/>
  <c r="J22" i="16"/>
  <c r="Q22" i="16" s="1"/>
  <c r="J22" i="20"/>
  <c r="Q22" i="20" s="1"/>
  <c r="AI289" i="1"/>
  <c r="R25" i="8"/>
  <c r="AI108" i="1"/>
  <c r="R17" i="6"/>
  <c r="Q8" i="7"/>
  <c r="O10" i="7"/>
  <c r="AI200" i="1"/>
  <c r="F484" i="12"/>
  <c r="K19" i="21" s="1"/>
  <c r="R19" i="21" s="1"/>
  <c r="F487" i="12"/>
  <c r="K19" i="5" s="1"/>
  <c r="F488" i="12"/>
  <c r="F486" i="12"/>
  <c r="F482" i="12"/>
  <c r="F485" i="12"/>
  <c r="F483" i="12"/>
  <c r="K54" i="5" s="1"/>
  <c r="I9" i="7"/>
  <c r="AK53" i="1"/>
  <c r="AI154" i="1"/>
  <c r="AG28" i="8"/>
  <c r="AL33" i="1"/>
  <c r="AL90" i="1"/>
  <c r="AI224" i="1"/>
  <c r="O23" i="6"/>
  <c r="AJ279" i="1"/>
  <c r="F9" i="7"/>
  <c r="AA29" i="8"/>
  <c r="AL37" i="1"/>
  <c r="AJ284" i="1"/>
  <c r="E6" i="8"/>
  <c r="AI252" i="1"/>
  <c r="AK304" i="1"/>
  <c r="G486" i="12"/>
  <c r="G485" i="12"/>
  <c r="G483" i="12"/>
  <c r="L54" i="5" s="1"/>
  <c r="G488" i="12"/>
  <c r="G484" i="12"/>
  <c r="L19" i="21" s="1"/>
  <c r="S19" i="21" s="1"/>
  <c r="G487" i="12"/>
  <c r="L19" i="5" s="1"/>
  <c r="G482" i="12"/>
  <c r="AI244" i="1"/>
  <c r="P14" i="6"/>
  <c r="F10" i="7"/>
  <c r="AJ229" i="1"/>
  <c r="U7" i="18"/>
  <c r="W8" i="18"/>
  <c r="Y16" i="8"/>
  <c r="K559" i="12"/>
  <c r="E9" i="8"/>
  <c r="O9" i="7"/>
  <c r="AI5" i="1"/>
  <c r="Z10" i="8"/>
  <c r="R26" i="8"/>
  <c r="AL165" i="1"/>
  <c r="R14" i="6"/>
  <c r="E17" i="8"/>
  <c r="U6" i="7"/>
  <c r="U20" i="7" s="1"/>
  <c r="U29" i="7" s="1"/>
  <c r="AK109" i="1"/>
  <c r="AL73" i="1"/>
  <c r="U32" i="18"/>
  <c r="U9" i="7"/>
  <c r="G8" i="8"/>
  <c r="V4" i="7"/>
  <c r="V19" i="7" s="1"/>
  <c r="AK92" i="1"/>
  <c r="AK124" i="1"/>
  <c r="AI202" i="1"/>
  <c r="AM209" i="1"/>
  <c r="AO209" i="1" s="1"/>
  <c r="AJ55" i="1"/>
  <c r="AM51" i="1"/>
  <c r="AN51" i="1" s="1"/>
  <c r="AK105" i="1"/>
  <c r="AK120" i="1"/>
  <c r="AI256" i="1"/>
  <c r="Q33" i="8"/>
  <c r="AK62" i="1"/>
  <c r="R21" i="7"/>
  <c r="R30" i="7" s="1"/>
  <c r="R15" i="7"/>
  <c r="N11" i="7"/>
  <c r="AI184" i="1"/>
  <c r="AB19" i="8"/>
  <c r="F400" i="12"/>
  <c r="K7" i="21" s="1"/>
  <c r="R7" i="21" s="1"/>
  <c r="F401" i="12"/>
  <c r="F398" i="12"/>
  <c r="F403" i="12"/>
  <c r="K7" i="5" s="1"/>
  <c r="F404" i="12"/>
  <c r="F399" i="12"/>
  <c r="K42" i="5" s="1"/>
  <c r="F402" i="12"/>
  <c r="AJ245" i="1"/>
  <c r="AI339" i="1"/>
  <c r="AL162" i="1"/>
  <c r="AL270" i="1"/>
  <c r="T28" i="18"/>
  <c r="AM310" i="1"/>
  <c r="AN310" i="1" s="1"/>
  <c r="O3" i="7"/>
  <c r="AC4" i="7"/>
  <c r="AC19" i="7" s="1"/>
  <c r="V17" i="18"/>
  <c r="AI2" i="1"/>
  <c r="T29" i="8"/>
  <c r="O12" i="7"/>
  <c r="AL246" i="1"/>
  <c r="AM297" i="1"/>
  <c r="AO297" i="1" s="1"/>
  <c r="AL30" i="8" s="1"/>
  <c r="AJ53" i="1"/>
  <c r="AD25" i="8"/>
  <c r="AK255" i="1"/>
  <c r="U9" i="8"/>
  <c r="V8" i="8"/>
  <c r="Y4" i="7"/>
  <c r="Y19" i="7" s="1"/>
  <c r="AL195" i="1"/>
  <c r="AL18" i="1"/>
  <c r="U14" i="8"/>
  <c r="AL223" i="1"/>
  <c r="AL302" i="1"/>
  <c r="AM330" i="1"/>
  <c r="AO330" i="1" s="1"/>
  <c r="AL33" i="8" s="1"/>
  <c r="AI106" i="1"/>
  <c r="AL106" i="1"/>
  <c r="AM106" i="1"/>
  <c r="AN106" i="1" s="1"/>
  <c r="U33" i="8"/>
  <c r="AJ62" i="1"/>
  <c r="X35" i="8"/>
  <c r="AL227" i="1"/>
  <c r="AJ272" i="1"/>
  <c r="AI142" i="1"/>
  <c r="AK6" i="1"/>
  <c r="Z6" i="7"/>
  <c r="Z20" i="7" s="1"/>
  <c r="Z29" i="7" s="1"/>
  <c r="AL116" i="1"/>
  <c r="P30" i="8"/>
  <c r="W7" i="8"/>
  <c r="L13" i="8"/>
  <c r="L22" i="16"/>
  <c r="S22" i="16" s="1"/>
  <c r="L22" i="20"/>
  <c r="S22" i="20" s="1"/>
  <c r="AK153" i="1"/>
  <c r="AM64" i="1"/>
  <c r="AO64" i="1" s="1"/>
  <c r="AM139" i="1"/>
  <c r="AN139" i="1" s="1"/>
  <c r="V24" i="18"/>
  <c r="AM143" i="1"/>
  <c r="AO143" i="1" s="1"/>
  <c r="K22" i="16"/>
  <c r="R22" i="16" s="1"/>
  <c r="K22" i="20"/>
  <c r="R22" i="20" s="1"/>
  <c r="AJ259" i="1"/>
  <c r="U6" i="18"/>
  <c r="M33" i="8"/>
  <c r="AK270" i="1"/>
  <c r="AI230" i="1"/>
  <c r="AL245" i="1"/>
  <c r="AE9" i="8"/>
  <c r="AI163" i="1"/>
  <c r="AJ164" i="1"/>
  <c r="AM239" i="1"/>
  <c r="AN239" i="1" s="1"/>
  <c r="AE6" i="8"/>
  <c r="G6" i="7"/>
  <c r="G20" i="7" s="1"/>
  <c r="G29" i="7" s="1"/>
  <c r="V25" i="18"/>
  <c r="AM307" i="1"/>
  <c r="AN307" i="1" s="1"/>
  <c r="AL307" i="1"/>
  <c r="AI307" i="1"/>
  <c r="I35" i="8"/>
  <c r="Z9" i="7"/>
  <c r="AI87" i="1"/>
  <c r="R25" i="6"/>
  <c r="AL22" i="1"/>
  <c r="AM284" i="1"/>
  <c r="AO284" i="1" s="1"/>
  <c r="U24" i="8"/>
  <c r="AL217" i="1"/>
  <c r="AJ266" i="1"/>
  <c r="I524" i="12"/>
  <c r="O9" i="8"/>
  <c r="AK319" i="1"/>
  <c r="H16" i="8"/>
  <c r="AM220" i="1"/>
  <c r="AO220" i="1" s="1"/>
  <c r="AG28" i="7"/>
  <c r="G552" i="12"/>
  <c r="G555" i="12"/>
  <c r="G557" i="12"/>
  <c r="L28" i="5" s="1"/>
  <c r="G558" i="12"/>
  <c r="G553" i="12"/>
  <c r="L63" i="5" s="1"/>
  <c r="G554" i="12"/>
  <c r="L28" i="21" s="1"/>
  <c r="S28" i="21" s="1"/>
  <c r="G556" i="12"/>
  <c r="AM259" i="1"/>
  <c r="AN259" i="1" s="1"/>
  <c r="AI157" i="1"/>
  <c r="AK267" i="1"/>
  <c r="Q5" i="7"/>
  <c r="AE14" i="8"/>
  <c r="AL187" i="1"/>
  <c r="AI241" i="1"/>
  <c r="AK313" i="1"/>
  <c r="AI52" i="1"/>
  <c r="AC9" i="7"/>
  <c r="AL63" i="1"/>
  <c r="R13" i="6"/>
  <c r="AK268" i="1"/>
  <c r="AM286" i="1"/>
  <c r="AO286" i="1" s="1"/>
  <c r="AK8" i="1"/>
  <c r="AJ52" i="1"/>
  <c r="Z3" i="7"/>
  <c r="F10" i="8"/>
  <c r="AJ234" i="1"/>
  <c r="AM152" i="1"/>
  <c r="AO152" i="1" s="1"/>
  <c r="AK246" i="1"/>
  <c r="AK274" i="1"/>
  <c r="AF7" i="8"/>
  <c r="AJ109" i="1"/>
  <c r="AK311" i="1"/>
  <c r="AL216" i="1"/>
  <c r="J10" i="7"/>
  <c r="AM102" i="1"/>
  <c r="AN102" i="1" s="1"/>
  <c r="AK286" i="1"/>
  <c r="AL305" i="1"/>
  <c r="AI170" i="1"/>
  <c r="AL333" i="1"/>
  <c r="AM282" i="1"/>
  <c r="AN282" i="1" s="1"/>
  <c r="Q32" i="8"/>
  <c r="P6" i="6"/>
  <c r="E28" i="8"/>
  <c r="X5" i="7"/>
  <c r="P5" i="8"/>
  <c r="O2" i="7"/>
  <c r="AF7" i="7"/>
  <c r="W22" i="7"/>
  <c r="W31" i="7" s="1"/>
  <c r="R24" i="7"/>
  <c r="R33" i="7" s="1"/>
  <c r="L4" i="7"/>
  <c r="L19" i="7" s="1"/>
  <c r="V18" i="8"/>
  <c r="AM147" i="1"/>
  <c r="AN147" i="1" s="1"/>
  <c r="U8" i="7"/>
  <c r="F25" i="8"/>
  <c r="AF26" i="8"/>
  <c r="G572" i="12"/>
  <c r="G566" i="12"/>
  <c r="G571" i="12"/>
  <c r="L30" i="5" s="1"/>
  <c r="G568" i="12"/>
  <c r="L30" i="21" s="1"/>
  <c r="S30" i="21" s="1"/>
  <c r="G570" i="12"/>
  <c r="G567" i="12"/>
  <c r="L65" i="5" s="1"/>
  <c r="G569" i="12"/>
  <c r="AD3" i="7"/>
  <c r="J25" i="8"/>
  <c r="O4" i="7"/>
  <c r="O19" i="7" s="1"/>
  <c r="AJ32" i="1"/>
  <c r="AI198" i="1"/>
  <c r="AI222" i="1"/>
  <c r="AI234" i="1"/>
  <c r="J16" i="16"/>
  <c r="Q16" i="16" s="1"/>
  <c r="J16" i="20"/>
  <c r="Q16" i="20" s="1"/>
  <c r="V27" i="18"/>
  <c r="I17" i="16"/>
  <c r="P17" i="16" s="1"/>
  <c r="I17" i="20"/>
  <c r="P17" i="20" s="1"/>
  <c r="AK13" i="1"/>
  <c r="AM197" i="1"/>
  <c r="AN197" i="1" s="1"/>
  <c r="V13" i="8"/>
  <c r="Z24" i="8"/>
  <c r="J26" i="8"/>
  <c r="R32" i="5"/>
  <c r="Z32" i="8"/>
  <c r="G7" i="7"/>
  <c r="AM41" i="1"/>
  <c r="AN41" i="1" s="1"/>
  <c r="P8" i="8"/>
  <c r="H30" i="8"/>
  <c r="AI323" i="1"/>
  <c r="M9" i="8"/>
  <c r="F11" i="7"/>
  <c r="AM65" i="1"/>
  <c r="AN65" i="1" s="1"/>
  <c r="AM52" i="1"/>
  <c r="AN52" i="1" s="1"/>
  <c r="U25" i="8"/>
  <c r="AB9" i="8"/>
  <c r="T11" i="7"/>
  <c r="AG22" i="8"/>
  <c r="P29" i="8"/>
  <c r="K12" i="7"/>
  <c r="AB21" i="7"/>
  <c r="AB30" i="7" s="1"/>
  <c r="AB15" i="7"/>
  <c r="AD8" i="8"/>
  <c r="R10" i="8"/>
  <c r="AL186" i="1"/>
  <c r="AL103" i="1"/>
  <c r="AJ128" i="1"/>
  <c r="J538" i="12"/>
  <c r="Z17" i="8"/>
  <c r="D4" i="7"/>
  <c r="D19" i="7" s="1"/>
  <c r="H14" i="8"/>
  <c r="E8" i="7"/>
  <c r="AL44" i="1"/>
  <c r="AK37" i="1"/>
  <c r="T13" i="18"/>
  <c r="E535" i="12"/>
  <c r="E531" i="12"/>
  <c r="E534" i="12"/>
  <c r="E536" i="12"/>
  <c r="J25" i="5" s="1"/>
  <c r="E537" i="12"/>
  <c r="E532" i="12"/>
  <c r="J60" i="5" s="1"/>
  <c r="E533" i="12"/>
  <c r="J25" i="21" s="1"/>
  <c r="Q25" i="21" s="1"/>
  <c r="AI299" i="1"/>
  <c r="AI27" i="1"/>
  <c r="Q32" i="6"/>
  <c r="R22" i="8"/>
  <c r="AL200" i="1"/>
  <c r="AE19" i="8"/>
  <c r="J9" i="7"/>
  <c r="H33" i="8"/>
  <c r="AM154" i="1"/>
  <c r="AO154" i="1" s="1"/>
  <c r="AI33" i="1"/>
  <c r="AM90" i="1"/>
  <c r="AN90" i="1" s="1"/>
  <c r="AM224" i="1"/>
  <c r="AN224" i="1" s="1"/>
  <c r="G9" i="7"/>
  <c r="AB29" i="8"/>
  <c r="G398" i="12"/>
  <c r="G403" i="12"/>
  <c r="L7" i="5" s="1"/>
  <c r="G404" i="12"/>
  <c r="G399" i="12"/>
  <c r="L42" i="5" s="1"/>
  <c r="G400" i="12"/>
  <c r="L7" i="21" s="1"/>
  <c r="S7" i="21" s="1"/>
  <c r="G402" i="12"/>
  <c r="G401" i="12"/>
  <c r="AM166" i="1"/>
  <c r="AN166" i="1" s="1"/>
  <c r="O14" i="8"/>
  <c r="AJ219" i="1"/>
  <c r="AM252" i="1"/>
  <c r="AN252" i="1" s="1"/>
  <c r="AM267" i="1"/>
  <c r="AN267" i="1" s="1"/>
  <c r="AI117" i="1"/>
  <c r="AL244" i="1"/>
  <c r="D10" i="7"/>
  <c r="Z16" i="8"/>
  <c r="W26" i="18"/>
  <c r="H9" i="8"/>
  <c r="AL5" i="1"/>
  <c r="Y10" i="8"/>
  <c r="P26" i="8"/>
  <c r="AI165" i="1"/>
  <c r="AM196" i="1"/>
  <c r="AO196" i="1" s="1"/>
  <c r="AL274" i="1"/>
  <c r="Y28" i="8"/>
  <c r="F17" i="8"/>
  <c r="V6" i="7"/>
  <c r="V20" i="7" s="1"/>
  <c r="V29" i="7" s="1"/>
  <c r="S9" i="7"/>
  <c r="AD29" i="8"/>
  <c r="F8" i="8"/>
  <c r="AK288" i="1"/>
  <c r="U4" i="7"/>
  <c r="U19" i="7" s="1"/>
  <c r="K16" i="16"/>
  <c r="R16" i="16" s="1"/>
  <c r="K16" i="20"/>
  <c r="R16" i="20" s="1"/>
  <c r="D8" i="7"/>
  <c r="AJ24" i="1"/>
  <c r="AL51" i="1"/>
  <c r="F453" i="12"/>
  <c r="F450" i="12"/>
  <c r="F452" i="12"/>
  <c r="K14" i="5" s="1"/>
  <c r="F451" i="12"/>
  <c r="F449" i="12"/>
  <c r="K14" i="21" s="1"/>
  <c r="R14" i="21" s="1"/>
  <c r="F448" i="12"/>
  <c r="K49" i="5" s="1"/>
  <c r="F447" i="12"/>
  <c r="L524" i="12"/>
  <c r="AM271" i="1"/>
  <c r="AN271" i="1" s="1"/>
  <c r="AK245" i="1"/>
  <c r="AL256" i="1"/>
  <c r="AB22" i="8"/>
  <c r="P33" i="8"/>
  <c r="V5" i="8"/>
  <c r="U2" i="7"/>
  <c r="D571" i="12"/>
  <c r="I30" i="5" s="1"/>
  <c r="D566" i="12"/>
  <c r="D572" i="12"/>
  <c r="D569" i="12"/>
  <c r="D570" i="12"/>
  <c r="D567" i="12"/>
  <c r="I65" i="5" s="1"/>
  <c r="D568" i="12"/>
  <c r="I30" i="21" s="1"/>
  <c r="P30" i="21" s="1"/>
  <c r="AF33" i="8"/>
  <c r="Z19" i="8"/>
  <c r="L461" i="12"/>
  <c r="AI327" i="1"/>
  <c r="AL339" i="1"/>
  <c r="AI270" i="1"/>
  <c r="AI141" i="1"/>
  <c r="F32" i="8"/>
  <c r="AJ33" i="1"/>
  <c r="AJ141" i="1"/>
  <c r="C21" i="7"/>
  <c r="C30" i="7" s="1"/>
  <c r="C15" i="7"/>
  <c r="AM135" i="1"/>
  <c r="AN135" i="1" s="1"/>
  <c r="K11" i="7"/>
  <c r="U29" i="8"/>
  <c r="AI297" i="1"/>
  <c r="AL129" i="1"/>
  <c r="AB27" i="8"/>
  <c r="V9" i="8"/>
  <c r="K29" i="8"/>
  <c r="AA4" i="7"/>
  <c r="AA19" i="7" s="1"/>
  <c r="AM195" i="1"/>
  <c r="AN195" i="1" s="1"/>
  <c r="AJ302" i="1"/>
  <c r="AM18" i="1"/>
  <c r="AN18" i="1" s="1"/>
  <c r="AK157" i="1"/>
  <c r="V30" i="18"/>
  <c r="T14" i="8"/>
  <c r="AI302" i="1"/>
  <c r="AI330" i="1"/>
  <c r="V33" i="8"/>
  <c r="AA5" i="8"/>
  <c r="Z2" i="7"/>
  <c r="AM142" i="1"/>
  <c r="AN142" i="1" s="1"/>
  <c r="AJ30" i="1"/>
  <c r="Q6" i="6"/>
  <c r="R30" i="8"/>
  <c r="V7" i="8"/>
  <c r="J7" i="7"/>
  <c r="AL139" i="1"/>
  <c r="AB8" i="8"/>
  <c r="W14" i="18"/>
  <c r="AL143" i="1"/>
  <c r="V32" i="8"/>
  <c r="AJ231" i="1"/>
  <c r="K33" i="8"/>
  <c r="AM230" i="1"/>
  <c r="AN230" i="1" s="1"/>
  <c r="AJ153" i="1"/>
  <c r="AI245" i="1"/>
  <c r="AI237" i="1"/>
  <c r="Q9" i="6"/>
  <c r="AM178" i="1"/>
  <c r="AN178" i="1" s="1"/>
  <c r="V27" i="8"/>
  <c r="AF9" i="8"/>
  <c r="AM163" i="1"/>
  <c r="AO163" i="1" s="1"/>
  <c r="D6" i="7"/>
  <c r="D20" i="7" s="1"/>
  <c r="D29" i="7" s="1"/>
  <c r="Y25" i="8"/>
  <c r="Q23" i="6"/>
  <c r="K5" i="8"/>
  <c r="J2" i="7"/>
  <c r="Y9" i="7"/>
  <c r="AL87" i="1"/>
  <c r="AI22" i="1"/>
  <c r="J7" i="8"/>
  <c r="P13" i="8"/>
  <c r="AK198" i="1"/>
  <c r="O16" i="6"/>
  <c r="AL61" i="1"/>
  <c r="AI284" i="1"/>
  <c r="F18" i="8"/>
  <c r="V24" i="8"/>
  <c r="AK143" i="1"/>
  <c r="AI217" i="1"/>
  <c r="R28" i="8"/>
  <c r="F7" i="8"/>
  <c r="K468" i="12"/>
  <c r="I24" i="20"/>
  <c r="P24" i="20" s="1"/>
  <c r="I24" i="16"/>
  <c r="P24" i="16" s="1"/>
  <c r="R9" i="8"/>
  <c r="Y11" i="7"/>
  <c r="V13" i="18"/>
  <c r="G16" i="8"/>
  <c r="AM194" i="1"/>
  <c r="AN194" i="1" s="1"/>
  <c r="AL220" i="1"/>
  <c r="K6" i="8"/>
  <c r="W15" i="18"/>
  <c r="W21" i="18"/>
  <c r="S35" i="18"/>
  <c r="W4" i="18"/>
  <c r="W5" i="18"/>
  <c r="W11" i="18"/>
  <c r="W23" i="18"/>
  <c r="W20" i="18"/>
  <c r="W31" i="18"/>
  <c r="W34" i="18"/>
  <c r="W3" i="18"/>
  <c r="W12" i="18"/>
  <c r="AJ246" i="1"/>
  <c r="AI228" i="1"/>
  <c r="P24" i="5"/>
  <c r="AL50" i="1"/>
  <c r="I27" i="20"/>
  <c r="P27" i="20" s="1"/>
  <c r="I27" i="16"/>
  <c r="P27" i="16" s="1"/>
  <c r="O5" i="7"/>
  <c r="AK162" i="1"/>
  <c r="AI187" i="1"/>
  <c r="AL241" i="1"/>
  <c r="R22" i="7"/>
  <c r="R31" i="7" s="1"/>
  <c r="K22" i="8"/>
  <c r="O27" i="6"/>
  <c r="I461" i="12"/>
  <c r="AF9" i="7"/>
  <c r="AJ20" i="1"/>
  <c r="AI63" i="1"/>
  <c r="W16" i="8"/>
  <c r="AK202" i="1"/>
  <c r="AK244" i="1"/>
  <c r="AI286" i="1"/>
  <c r="AA8" i="7"/>
  <c r="AM25" i="1"/>
  <c r="AN25" i="1" s="1"/>
  <c r="E10" i="8"/>
  <c r="K24" i="16"/>
  <c r="R24" i="16" s="1"/>
  <c r="K24" i="20"/>
  <c r="R24" i="20" s="1"/>
  <c r="AM181" i="1"/>
  <c r="AN181" i="1" s="1"/>
  <c r="AI152" i="1"/>
  <c r="U33" i="18"/>
  <c r="AK99" i="1"/>
  <c r="AJ172" i="1"/>
  <c r="AI216" i="1"/>
  <c r="L29" i="16"/>
  <c r="S29" i="16" s="1"/>
  <c r="L29" i="20"/>
  <c r="S29" i="20" s="1"/>
  <c r="AK264" i="1"/>
  <c r="AI102" i="1"/>
  <c r="S16" i="5"/>
  <c r="AM305" i="1"/>
  <c r="AN305" i="1" s="1"/>
  <c r="AJ307" i="1"/>
  <c r="O6" i="8"/>
  <c r="AK168" i="1"/>
  <c r="AI266" i="1"/>
  <c r="Z5" i="7"/>
  <c r="L10" i="8"/>
  <c r="AD27" i="8"/>
  <c r="P2" i="7"/>
  <c r="Q5" i="8"/>
  <c r="AJ142" i="1"/>
  <c r="AC7" i="7"/>
  <c r="X10" i="7"/>
  <c r="V3" i="7"/>
  <c r="K4" i="7"/>
  <c r="K19" i="7" s="1"/>
  <c r="J475" i="12"/>
  <c r="S8" i="7"/>
  <c r="AL77" i="1"/>
  <c r="E25" i="8"/>
  <c r="AE26" i="8"/>
  <c r="AM231" i="1"/>
  <c r="AO231" i="1" s="1"/>
  <c r="W30" i="18"/>
  <c r="L25" i="8"/>
  <c r="P4" i="7"/>
  <c r="P19" i="7" s="1"/>
  <c r="H24" i="8"/>
  <c r="AM234" i="1"/>
  <c r="AN234" i="1" s="1"/>
  <c r="AK259" i="1"/>
  <c r="Z7" i="7"/>
  <c r="L8" i="8"/>
  <c r="R16" i="8"/>
  <c r="AM172" i="1"/>
  <c r="AN172" i="1" s="1"/>
  <c r="AA6" i="8"/>
  <c r="E29" i="8"/>
  <c r="O10" i="6"/>
  <c r="AM191" i="1"/>
  <c r="AN191" i="1" s="1"/>
  <c r="AE11" i="7"/>
  <c r="AI79" i="1"/>
  <c r="AI197" i="1"/>
  <c r="Q28" i="5"/>
  <c r="P31" i="6"/>
  <c r="AJ305" i="1"/>
  <c r="AD5" i="7"/>
  <c r="P29" i="6"/>
  <c r="K32" i="16"/>
  <c r="R32" i="16" s="1"/>
  <c r="K32" i="20"/>
  <c r="R32" i="20" s="1"/>
  <c r="D7" i="7"/>
  <c r="AI41" i="1"/>
  <c r="Q8" i="8"/>
  <c r="F30" i="8"/>
  <c r="J9" i="8"/>
  <c r="G11" i="7"/>
  <c r="AK54" i="1"/>
  <c r="T25" i="8"/>
  <c r="D452" i="12"/>
  <c r="I14" i="5" s="1"/>
  <c r="D449" i="12"/>
  <c r="I14" i="21" s="1"/>
  <c r="P14" i="21" s="1"/>
  <c r="D450" i="12"/>
  <c r="D447" i="12"/>
  <c r="D453" i="12"/>
  <c r="D451" i="12"/>
  <c r="D448" i="12"/>
  <c r="I49" i="5" s="1"/>
  <c r="K18" i="8"/>
  <c r="AK271" i="1"/>
  <c r="V11" i="7"/>
  <c r="AI124" i="1"/>
  <c r="AC2" i="7"/>
  <c r="AD5" i="8"/>
  <c r="V17" i="8"/>
  <c r="AE8" i="8"/>
  <c r="AM103" i="1"/>
  <c r="AN103" i="1" s="1"/>
  <c r="F27" i="8"/>
  <c r="J17" i="16"/>
  <c r="Q17" i="16" s="1"/>
  <c r="J17" i="20"/>
  <c r="Q17" i="20" s="1"/>
  <c r="AG24" i="8"/>
  <c r="E27" i="8"/>
  <c r="AA33" i="8"/>
  <c r="AC6" i="7"/>
  <c r="AC20" i="7" s="1"/>
  <c r="AC29" i="7" s="1"/>
  <c r="O6" i="7"/>
  <c r="O20" i="7" s="1"/>
  <c r="O29" i="7" s="1"/>
  <c r="AK242" i="1"/>
  <c r="I3" i="7"/>
  <c r="I24" i="7" s="1"/>
  <c r="I33" i="7" s="1"/>
  <c r="T30" i="8"/>
  <c r="AL108" i="1"/>
  <c r="AI119" i="1"/>
  <c r="AC10" i="7"/>
  <c r="Q10" i="7"/>
  <c r="AL53" i="1"/>
  <c r="J14" i="8"/>
  <c r="AA17" i="8"/>
  <c r="AJ48" i="1"/>
  <c r="R10" i="6"/>
  <c r="P19" i="8"/>
  <c r="AE24" i="8"/>
  <c r="G27" i="8"/>
  <c r="AB33" i="8"/>
  <c r="E4" i="7"/>
  <c r="E19" i="7" s="1"/>
  <c r="AI8" i="1"/>
  <c r="AI44" i="1"/>
  <c r="E450" i="12"/>
  <c r="E453" i="12"/>
  <c r="E448" i="12"/>
  <c r="J49" i="5" s="1"/>
  <c r="E452" i="12"/>
  <c r="J14" i="5" s="1"/>
  <c r="E449" i="12"/>
  <c r="J14" i="21" s="1"/>
  <c r="Q14" i="21" s="1"/>
  <c r="E447" i="12"/>
  <c r="E451" i="12"/>
  <c r="AM104" i="1"/>
  <c r="AN104" i="1" s="1"/>
  <c r="W22" i="8"/>
  <c r="U6" i="8"/>
  <c r="AJ51" i="1"/>
  <c r="AF6" i="7"/>
  <c r="AF20" i="7" s="1"/>
  <c r="AF29" i="7" s="1"/>
  <c r="U25" i="18"/>
  <c r="P6" i="7"/>
  <c r="P20" i="7" s="1"/>
  <c r="P29" i="7" s="1"/>
  <c r="L3" i="7"/>
  <c r="W30" i="8"/>
  <c r="AE12" i="7"/>
  <c r="Q22" i="8"/>
  <c r="Q25" i="8"/>
  <c r="AM108" i="1"/>
  <c r="AO108" i="1" s="1"/>
  <c r="AJ8" i="1"/>
  <c r="AE10" i="7"/>
  <c r="N10" i="7"/>
  <c r="F22" i="8"/>
  <c r="V19" i="18"/>
  <c r="R27" i="8"/>
  <c r="AJ18" i="1"/>
  <c r="L9" i="7"/>
  <c r="AI321" i="1"/>
  <c r="F33" i="8"/>
  <c r="AI90" i="1"/>
  <c r="AK195" i="1"/>
  <c r="AL224" i="1"/>
  <c r="AL168" i="1"/>
  <c r="Y29" i="8"/>
  <c r="AI238" i="1"/>
  <c r="AJ225" i="1"/>
  <c r="AJ308" i="1"/>
  <c r="AL166" i="1"/>
  <c r="Q14" i="8"/>
  <c r="AB18" i="8"/>
  <c r="AL312" i="1"/>
  <c r="AI13" i="1"/>
  <c r="AL267" i="1"/>
  <c r="AJ99" i="1"/>
  <c r="W19" i="18"/>
  <c r="E10" i="7"/>
  <c r="D484" i="12"/>
  <c r="I19" i="21" s="1"/>
  <c r="P19" i="21" s="1"/>
  <c r="D482" i="12"/>
  <c r="D485" i="12"/>
  <c r="D487" i="12"/>
  <c r="I19" i="5" s="1"/>
  <c r="D486" i="12"/>
  <c r="D488" i="12"/>
  <c r="D483" i="12"/>
  <c r="I54" i="5" s="1"/>
  <c r="P9" i="7"/>
  <c r="AM5" i="1"/>
  <c r="AB10" i="8"/>
  <c r="Q26" i="8"/>
  <c r="AM165" i="1"/>
  <c r="AO165" i="1" s="1"/>
  <c r="AL196" i="1"/>
  <c r="AM274" i="1"/>
  <c r="AN274" i="1" s="1"/>
  <c r="AB28" i="8"/>
  <c r="Y13" i="8"/>
  <c r="N12" i="7"/>
  <c r="G17" i="8"/>
  <c r="T6" i="7"/>
  <c r="T20" i="7" s="1"/>
  <c r="T29" i="7" s="1"/>
  <c r="AK151" i="1"/>
  <c r="AM20" i="1"/>
  <c r="AO20" i="1" s="1"/>
  <c r="V9" i="7"/>
  <c r="AJ168" i="1"/>
  <c r="AK225" i="1"/>
  <c r="AI35" i="1"/>
  <c r="E8" i="8"/>
  <c r="AA30" i="8"/>
  <c r="R28" i="7"/>
  <c r="Q13" i="6"/>
  <c r="O21" i="6"/>
  <c r="W18" i="18"/>
  <c r="AJ238" i="1"/>
  <c r="AI271" i="1"/>
  <c r="Z22" i="8"/>
  <c r="R33" i="8"/>
  <c r="T5" i="8"/>
  <c r="S2" i="7"/>
  <c r="AD33" i="8"/>
  <c r="V7" i="18"/>
  <c r="Q24" i="5"/>
  <c r="AJ227" i="1"/>
  <c r="P18" i="5"/>
  <c r="AM141" i="1"/>
  <c r="AO141" i="1" s="1"/>
  <c r="H32" i="8"/>
  <c r="AJ3" i="1"/>
  <c r="G5" i="8"/>
  <c r="F2" i="7"/>
  <c r="J11" i="7"/>
  <c r="W29" i="8"/>
  <c r="F19" i="8"/>
  <c r="AK238" i="1"/>
  <c r="F394" i="12"/>
  <c r="F392" i="12"/>
  <c r="K41" i="5" s="1"/>
  <c r="F396" i="12"/>
  <c r="K6" i="5" s="1"/>
  <c r="F397" i="12"/>
  <c r="F393" i="12"/>
  <c r="K6" i="21" s="1"/>
  <c r="R6" i="21" s="1"/>
  <c r="F391" i="12"/>
  <c r="F395" i="12"/>
  <c r="AA7" i="8"/>
  <c r="AM129" i="1"/>
  <c r="AN129" i="1" s="1"/>
  <c r="L24" i="8"/>
  <c r="AJ194" i="1"/>
  <c r="W9" i="8"/>
  <c r="AK4" i="1"/>
  <c r="X4" i="7"/>
  <c r="X19" i="7" s="1"/>
  <c r="AJ271" i="1"/>
  <c r="AJ41" i="1"/>
  <c r="AJ156" i="1"/>
  <c r="AM302" i="1"/>
  <c r="AN302" i="1" s="1"/>
  <c r="AK107" i="1"/>
  <c r="T33" i="8"/>
  <c r="F386" i="12"/>
  <c r="F384" i="12"/>
  <c r="F385" i="12"/>
  <c r="F389" i="12"/>
  <c r="F388" i="12"/>
  <c r="F387" i="12"/>
  <c r="F390" i="12"/>
  <c r="Q30" i="8"/>
  <c r="J17" i="8"/>
  <c r="I7" i="7"/>
  <c r="AA8" i="8"/>
  <c r="T32" i="8"/>
  <c r="AJ121" i="1"/>
  <c r="Q16" i="6"/>
  <c r="AK121" i="1"/>
  <c r="AK172" i="1"/>
  <c r="I29" i="20"/>
  <c r="P29" i="20" s="1"/>
  <c r="I29" i="16"/>
  <c r="P29" i="16" s="1"/>
  <c r="AL230" i="1"/>
  <c r="AM245" i="1"/>
  <c r="AN245" i="1" s="1"/>
  <c r="AL237" i="1"/>
  <c r="AL178" i="1"/>
  <c r="AI304" i="1"/>
  <c r="P21" i="6"/>
  <c r="AG9" i="8"/>
  <c r="AM98" i="1"/>
  <c r="AN98" i="1" s="1"/>
  <c r="J5" i="7"/>
  <c r="Q28" i="6"/>
  <c r="F6" i="7"/>
  <c r="F20" i="7" s="1"/>
  <c r="F29" i="7" s="1"/>
  <c r="AK237" i="1"/>
  <c r="AJ26" i="1"/>
  <c r="G3" i="7"/>
  <c r="AE13" i="8"/>
  <c r="AM311" i="1"/>
  <c r="AN311" i="1" s="1"/>
  <c r="AE17" i="8"/>
  <c r="AM22" i="1"/>
  <c r="AO22" i="1" s="1"/>
  <c r="L7" i="8"/>
  <c r="R13" i="8"/>
  <c r="AM61" i="1"/>
  <c r="AN61" i="1" s="1"/>
  <c r="D422" i="12"/>
  <c r="D425" i="12"/>
  <c r="D424" i="12"/>
  <c r="I10" i="5" s="1"/>
  <c r="D419" i="12"/>
  <c r="D421" i="12"/>
  <c r="I10" i="21" s="1"/>
  <c r="P10" i="21" s="1"/>
  <c r="D420" i="12"/>
  <c r="I45" i="5" s="1"/>
  <c r="D423" i="12"/>
  <c r="AL284" i="1"/>
  <c r="H18" i="8"/>
  <c r="W24" i="8"/>
  <c r="P28" i="8"/>
  <c r="E7" i="8"/>
  <c r="AJ147" i="1"/>
  <c r="AJ198" i="1"/>
  <c r="T17" i="18"/>
  <c r="AM19" i="1"/>
  <c r="AN19" i="1" s="1"/>
  <c r="E16" i="8"/>
  <c r="Q29" i="6"/>
  <c r="D12" i="7"/>
  <c r="AL194" i="1"/>
  <c r="O18" i="6"/>
  <c r="AM228" i="1"/>
  <c r="AN228" i="1" s="1"/>
  <c r="R29" i="6"/>
  <c r="W28" i="18"/>
  <c r="AI50" i="1"/>
  <c r="Y12" i="7"/>
  <c r="G8" i="7"/>
  <c r="AK322" i="1"/>
  <c r="AK39" i="1"/>
  <c r="AG14" i="8"/>
  <c r="AJ143" i="1"/>
  <c r="O7" i="7"/>
  <c r="L22" i="8"/>
  <c r="AL242" i="1"/>
  <c r="AM63" i="1"/>
  <c r="AN63" i="1" s="1"/>
  <c r="V16" i="8"/>
  <c r="Q21" i="6"/>
  <c r="Z26" i="8"/>
  <c r="AL286" i="1"/>
  <c r="AI128" i="1"/>
  <c r="Z8" i="7"/>
  <c r="AL25" i="1"/>
  <c r="G10" i="8"/>
  <c r="AK146" i="1"/>
  <c r="E591" i="12"/>
  <c r="E587" i="12"/>
  <c r="E588" i="12"/>
  <c r="J68" i="5" s="1"/>
  <c r="E593" i="12"/>
  <c r="E592" i="12"/>
  <c r="J33" i="5" s="1"/>
  <c r="E589" i="12"/>
  <c r="J33" i="21" s="1"/>
  <c r="Q33" i="21" s="1"/>
  <c r="E590" i="12"/>
  <c r="AM216" i="1"/>
  <c r="AN216" i="1" s="1"/>
  <c r="AK235" i="1"/>
  <c r="AK220" i="1"/>
  <c r="H22" i="7"/>
  <c r="H31" i="7" s="1"/>
  <c r="G440" i="12"/>
  <c r="G443" i="12"/>
  <c r="G442" i="12"/>
  <c r="L13" i="21" s="1"/>
  <c r="S13" i="21" s="1"/>
  <c r="G445" i="12"/>
  <c r="L13" i="5" s="1"/>
  <c r="G444" i="12"/>
  <c r="G441" i="12"/>
  <c r="L48" i="5" s="1"/>
  <c r="G446" i="12"/>
  <c r="AL102" i="1"/>
  <c r="AM28" i="1"/>
  <c r="AN28" i="1" s="1"/>
  <c r="R17" i="8"/>
  <c r="AM266" i="1"/>
  <c r="AN266" i="1" s="1"/>
  <c r="Y5" i="7"/>
  <c r="AG27" i="8"/>
  <c r="O5" i="8"/>
  <c r="N2" i="7"/>
  <c r="AE7" i="7"/>
  <c r="Z10" i="7"/>
  <c r="Q22" i="5"/>
  <c r="I4" i="7"/>
  <c r="I19" i="7" s="1"/>
  <c r="T8" i="7"/>
  <c r="AL32" i="1"/>
  <c r="Z14" i="8"/>
  <c r="Q24" i="8"/>
  <c r="AL231" i="1"/>
  <c r="AJ104" i="1"/>
  <c r="AE3" i="7"/>
  <c r="Q4" i="7"/>
  <c r="Q19" i="7" s="1"/>
  <c r="AD8" i="7"/>
  <c r="X7" i="7"/>
  <c r="AK289" i="1"/>
  <c r="AI43" i="1"/>
  <c r="AJ241" i="1"/>
  <c r="U17" i="18"/>
  <c r="AI172" i="1"/>
  <c r="AB6" i="8"/>
  <c r="AI315" i="1"/>
  <c r="J32" i="8"/>
  <c r="AC11" i="7"/>
  <c r="AL197" i="1"/>
  <c r="AD10" i="8"/>
  <c r="W13" i="8"/>
  <c r="AA24" i="8"/>
  <c r="AK161" i="1"/>
  <c r="O9" i="6"/>
  <c r="AJ195" i="1"/>
  <c r="AL41" i="1"/>
  <c r="R8" i="8"/>
  <c r="E30" i="8"/>
  <c r="AJ92" i="1"/>
  <c r="AJ120" i="1"/>
  <c r="L9" i="8"/>
  <c r="E421" i="12"/>
  <c r="J10" i="21" s="1"/>
  <c r="Q10" i="21" s="1"/>
  <c r="E424" i="12"/>
  <c r="J10" i="5" s="1"/>
  <c r="E423" i="12"/>
  <c r="E420" i="12"/>
  <c r="J45" i="5" s="1"/>
  <c r="E419" i="12"/>
  <c r="E422" i="12"/>
  <c r="E425" i="12"/>
  <c r="E11" i="7"/>
  <c r="AK46" i="1"/>
  <c r="O29" i="8"/>
  <c r="P26" i="6"/>
  <c r="AL124" i="1"/>
  <c r="L32" i="16"/>
  <c r="S32" i="16" s="1"/>
  <c r="L32" i="20"/>
  <c r="S32" i="20" s="1"/>
  <c r="AE5" i="8"/>
  <c r="AD2" i="7"/>
  <c r="AK197" i="1"/>
  <c r="AG8" i="8"/>
  <c r="AI278" i="1"/>
  <c r="P10" i="8"/>
  <c r="AI103" i="1"/>
  <c r="F4" i="7"/>
  <c r="F19" i="7" s="1"/>
  <c r="Q6" i="7"/>
  <c r="Q20" i="7" s="1"/>
  <c r="Q29" i="7" s="1"/>
  <c r="K3" i="7"/>
  <c r="T10" i="8"/>
  <c r="P27" i="8"/>
  <c r="K9" i="7"/>
  <c r="AE28" i="8"/>
  <c r="G13" i="8"/>
  <c r="V26" i="8"/>
  <c r="AI9" i="1"/>
  <c r="D9" i="7"/>
  <c r="Z29" i="8"/>
  <c r="O8" i="6"/>
  <c r="W7" i="18"/>
  <c r="AD30" i="8"/>
  <c r="P14" i="8"/>
  <c r="AL40" i="1"/>
  <c r="H26" i="8"/>
  <c r="AM10" i="1"/>
  <c r="T28" i="8"/>
  <c r="AA16" i="8"/>
  <c r="F9" i="8"/>
  <c r="F5" i="7"/>
  <c r="AK227" i="1"/>
  <c r="AI196" i="1"/>
  <c r="AI274" i="1"/>
  <c r="Z13" i="8"/>
  <c r="T29" i="18"/>
  <c r="T9" i="7"/>
  <c r="AE29" i="8"/>
  <c r="AB30" i="8"/>
  <c r="T4" i="7"/>
  <c r="T19" i="7" s="1"/>
  <c r="V14" i="18"/>
  <c r="AL271" i="1"/>
  <c r="Y22" i="8"/>
  <c r="R16" i="5"/>
  <c r="U5" i="8"/>
  <c r="T2" i="7"/>
  <c r="AK130" i="1"/>
  <c r="AJ11" i="1"/>
  <c r="AE33" i="8"/>
  <c r="AK28" i="1"/>
  <c r="L16" i="16"/>
  <c r="S16" i="16" s="1"/>
  <c r="L16" i="20"/>
  <c r="S16" i="20" s="1"/>
  <c r="AL141" i="1"/>
  <c r="G32" i="8"/>
  <c r="AD4" i="7"/>
  <c r="AD19" i="7" s="1"/>
  <c r="E2" i="7"/>
  <c r="F5" i="8"/>
  <c r="V29" i="8"/>
  <c r="G19" i="8"/>
  <c r="AI275" i="1"/>
  <c r="V6" i="18"/>
  <c r="O25" i="6"/>
  <c r="AF25" i="8"/>
  <c r="AB7" i="8"/>
  <c r="AI129" i="1"/>
  <c r="R18" i="6"/>
  <c r="AA27" i="8"/>
  <c r="AJ79" i="1"/>
  <c r="L29" i="8"/>
  <c r="T8" i="8"/>
  <c r="Q19" i="6"/>
  <c r="Q22" i="6"/>
  <c r="Q11" i="6"/>
  <c r="Q20" i="6"/>
  <c r="Q4" i="6"/>
  <c r="Q3" i="6"/>
  <c r="Q33" i="6"/>
  <c r="M34" i="6"/>
  <c r="Q5" i="6"/>
  <c r="Q15" i="6"/>
  <c r="Q12" i="6"/>
  <c r="Q30" i="6"/>
  <c r="AJ39" i="1"/>
  <c r="L27" i="8"/>
  <c r="AM151" i="1"/>
  <c r="AN151" i="1" s="1"/>
  <c r="Q18" i="8"/>
  <c r="AJ65" i="1"/>
  <c r="AL229" i="1"/>
  <c r="AK50" i="1"/>
  <c r="AL120" i="1"/>
  <c r="AE18" i="8"/>
  <c r="Z5" i="8"/>
  <c r="Y2" i="7"/>
  <c r="AK16" i="1"/>
  <c r="M13" i="8"/>
  <c r="AK285" i="1"/>
  <c r="L17" i="8"/>
  <c r="L7" i="7"/>
  <c r="AJ252" i="1"/>
  <c r="AJ267" i="1"/>
  <c r="AL146" i="1"/>
  <c r="R22" i="5"/>
  <c r="AK33" i="1"/>
  <c r="I559" i="12"/>
  <c r="AM237" i="1"/>
  <c r="AN237" i="1" s="1"/>
  <c r="AK48" i="1"/>
  <c r="AL96" i="1"/>
  <c r="AM304" i="1"/>
  <c r="AN304" i="1" s="1"/>
  <c r="AK158" i="1"/>
  <c r="AL259" i="1"/>
  <c r="AL235" i="1"/>
  <c r="AL98" i="1"/>
  <c r="L5" i="7"/>
  <c r="AM55" i="1"/>
  <c r="AO55" i="1" s="1"/>
  <c r="AK260" i="1"/>
  <c r="AM107" i="1"/>
  <c r="AN107" i="1" s="1"/>
  <c r="E6" i="7"/>
  <c r="E20" i="7" s="1"/>
  <c r="E29" i="7" s="1"/>
  <c r="AI3" i="1"/>
  <c r="F3" i="7"/>
  <c r="AK66" i="1"/>
  <c r="AK224" i="1"/>
  <c r="AJ263" i="1"/>
  <c r="AL311" i="1"/>
  <c r="H15" i="7"/>
  <c r="H21" i="7"/>
  <c r="H30" i="7" s="1"/>
  <c r="AD17" i="8"/>
  <c r="AK9" i="1"/>
  <c r="M7" i="8"/>
  <c r="AI125" i="1"/>
  <c r="AI95" i="1"/>
  <c r="AI61" i="1"/>
  <c r="AM225" i="1"/>
  <c r="AN225" i="1" s="1"/>
  <c r="E18" i="8"/>
  <c r="AL24" i="1"/>
  <c r="H7" i="8"/>
  <c r="AK108" i="1"/>
  <c r="G551" i="12"/>
  <c r="G548" i="12"/>
  <c r="G546" i="12"/>
  <c r="L62" i="5" s="1"/>
  <c r="G549" i="12"/>
  <c r="G545" i="12"/>
  <c r="G547" i="12"/>
  <c r="L27" i="21" s="1"/>
  <c r="S27" i="21" s="1"/>
  <c r="G550" i="12"/>
  <c r="L27" i="5" s="1"/>
  <c r="Q9" i="8"/>
  <c r="AM123" i="1"/>
  <c r="AN123" i="1" s="1"/>
  <c r="AI194" i="1"/>
  <c r="M6" i="8"/>
  <c r="AK219" i="1"/>
  <c r="AL228" i="1"/>
  <c r="AK282" i="1"/>
  <c r="AM50" i="1"/>
  <c r="AN50" i="1" s="1"/>
  <c r="AJ16" i="1"/>
  <c r="K6" i="7"/>
  <c r="K20" i="7" s="1"/>
  <c r="K29" i="7" s="1"/>
  <c r="AJ5" i="1"/>
  <c r="AJ7" i="1"/>
  <c r="J22" i="8"/>
  <c r="AJ19" i="1"/>
  <c r="AI268" i="1"/>
  <c r="AI242" i="1"/>
  <c r="AB26" i="8"/>
  <c r="AM128" i="1"/>
  <c r="AN128" i="1" s="1"/>
  <c r="AJ125" i="1"/>
  <c r="AI25" i="1"/>
  <c r="X3" i="7"/>
  <c r="AJ50" i="1"/>
  <c r="AL57" i="1"/>
  <c r="AK275" i="1"/>
  <c r="AG7" i="8"/>
  <c r="L559" i="12"/>
  <c r="AJ44" i="1"/>
  <c r="AK217" i="1"/>
  <c r="AI28" i="1"/>
  <c r="O17" i="8"/>
  <c r="U7" i="7"/>
  <c r="K538" i="12"/>
  <c r="O32" i="8"/>
  <c r="P6" i="8"/>
  <c r="F28" i="8"/>
  <c r="AA5" i="7"/>
  <c r="AI39" i="1"/>
  <c r="D406" i="12"/>
  <c r="I43" i="5" s="1"/>
  <c r="D407" i="12"/>
  <c r="I8" i="21" s="1"/>
  <c r="P8" i="21" s="1"/>
  <c r="D411" i="12"/>
  <c r="D410" i="12"/>
  <c r="I8" i="5" s="1"/>
  <c r="D409" i="12"/>
  <c r="D408" i="12"/>
  <c r="D405" i="12"/>
  <c r="AE27" i="8"/>
  <c r="AD7" i="7"/>
  <c r="W18" i="8"/>
  <c r="V8" i="7"/>
  <c r="AK44" i="1"/>
  <c r="H25" i="8"/>
  <c r="F587" i="12"/>
  <c r="F591" i="12"/>
  <c r="F590" i="12"/>
  <c r="F592" i="12"/>
  <c r="K33" i="5" s="1"/>
  <c r="F588" i="12"/>
  <c r="K68" i="5" s="1"/>
  <c r="F589" i="12"/>
  <c r="K33" i="21" s="1"/>
  <c r="R33" i="21" s="1"/>
  <c r="F593" i="12"/>
  <c r="AI32" i="1"/>
  <c r="AI62" i="1"/>
  <c r="R24" i="8"/>
  <c r="AI231" i="1"/>
  <c r="T33" i="18"/>
  <c r="N4" i="7"/>
  <c r="N19" i="7" s="1"/>
  <c r="G24" i="8"/>
  <c r="AC8" i="7"/>
  <c r="AK7" i="1"/>
  <c r="M8" i="8"/>
  <c r="AL43" i="1"/>
  <c r="P16" i="8"/>
  <c r="AL172" i="1"/>
  <c r="Z6" i="8"/>
  <c r="G29" i="8"/>
  <c r="AM59" i="1"/>
  <c r="AN59" i="1" s="1"/>
  <c r="AJ250" i="1"/>
  <c r="AL315" i="1"/>
  <c r="L32" i="8"/>
  <c r="AL15" i="1"/>
  <c r="AE10" i="8"/>
  <c r="AB24" i="8"/>
  <c r="J28" i="16"/>
  <c r="Q28" i="16" s="1"/>
  <c r="J28" i="20"/>
  <c r="Q28" i="20" s="1"/>
  <c r="T19" i="8"/>
  <c r="AC5" i="7"/>
  <c r="K26" i="8"/>
  <c r="P13" i="6"/>
  <c r="AL263" i="1"/>
  <c r="T14" i="18"/>
  <c r="AA9" i="8"/>
  <c r="AE22" i="8"/>
  <c r="Q29" i="8"/>
  <c r="O7" i="6"/>
  <c r="AM124" i="1"/>
  <c r="AN124" i="1" s="1"/>
  <c r="AG5" i="8"/>
  <c r="AF2" i="7"/>
  <c r="T17" i="8"/>
  <c r="AL278" i="1"/>
  <c r="L6" i="7"/>
  <c r="L20" i="7" s="1"/>
  <c r="L29" i="7" s="1"/>
  <c r="T24" i="7" l="1"/>
  <c r="T33" i="7" s="1"/>
  <c r="Z36" i="24"/>
  <c r="H36" i="24"/>
  <c r="D29" i="24"/>
  <c r="D21" i="24"/>
  <c r="AG36" i="24"/>
  <c r="R36" i="24"/>
  <c r="D22" i="24"/>
  <c r="D25" i="24"/>
  <c r="D24" i="24"/>
  <c r="G36" i="24"/>
  <c r="D34" i="24"/>
  <c r="D28" i="24"/>
  <c r="I36" i="24"/>
  <c r="D8" i="24"/>
  <c r="K36" i="24"/>
  <c r="D30" i="24"/>
  <c r="M36" i="24"/>
  <c r="F36" i="24"/>
  <c r="D19" i="24"/>
  <c r="D10" i="24"/>
  <c r="Q36" i="24"/>
  <c r="D7" i="24"/>
  <c r="AF36" i="24"/>
  <c r="L36" i="24"/>
  <c r="AE36" i="24"/>
  <c r="AC36" i="24"/>
  <c r="W36" i="24"/>
  <c r="D3" i="24"/>
  <c r="D26" i="24"/>
  <c r="AB36" i="24"/>
  <c r="D23" i="24"/>
  <c r="D17" i="24"/>
  <c r="AA36" i="24"/>
  <c r="D31" i="24"/>
  <c r="P36" i="24"/>
  <c r="D20" i="24"/>
  <c r="X36" i="24"/>
  <c r="AH36" i="24"/>
  <c r="D4" i="24"/>
  <c r="S36" i="24"/>
  <c r="N36" i="24"/>
  <c r="D12" i="24"/>
  <c r="U36" i="24"/>
  <c r="V36" i="24"/>
  <c r="D14" i="24"/>
  <c r="D11" i="24"/>
  <c r="S24" i="7"/>
  <c r="S33" i="7" s="1"/>
  <c r="AL8" i="8"/>
  <c r="N24" i="7"/>
  <c r="N33" i="7" s="1"/>
  <c r="AL13" i="8"/>
  <c r="AL19" i="8"/>
  <c r="AL14" i="8"/>
  <c r="AM3" i="8"/>
  <c r="AM15" i="8"/>
  <c r="AM11" i="8"/>
  <c r="AL11" i="8" s="1"/>
  <c r="AL10" i="8"/>
  <c r="AF26" i="5"/>
  <c r="AH16" i="5"/>
  <c r="L5" i="21"/>
  <c r="S5" i="21" s="1"/>
  <c r="W7" i="21" s="1"/>
  <c r="I5" i="22"/>
  <c r="P5" i="22" s="1"/>
  <c r="K5" i="21"/>
  <c r="R5" i="21" s="1"/>
  <c r="V29" i="21" s="1"/>
  <c r="L5" i="22"/>
  <c r="S5" i="22" s="1"/>
  <c r="K5" i="22"/>
  <c r="R5" i="22" s="1"/>
  <c r="J5" i="22"/>
  <c r="Q5" i="22" s="1"/>
  <c r="I5" i="21"/>
  <c r="P5" i="21" s="1"/>
  <c r="T18" i="21" s="1"/>
  <c r="J5" i="21"/>
  <c r="Q5" i="21" s="1"/>
  <c r="U14" i="21" s="1"/>
  <c r="AF18" i="5"/>
  <c r="X24" i="7"/>
  <c r="X33" i="7" s="1"/>
  <c r="T23" i="7"/>
  <c r="T32" i="7" s="1"/>
  <c r="E23" i="7"/>
  <c r="E32" i="7" s="1"/>
  <c r="AL17" i="8"/>
  <c r="AI24" i="21"/>
  <c r="AG26" i="5"/>
  <c r="AI22" i="21"/>
  <c r="AI32" i="21"/>
  <c r="AI29" i="21"/>
  <c r="AI18" i="21"/>
  <c r="AG10" i="21"/>
  <c r="K14" i="17"/>
  <c r="R14" i="17" s="1"/>
  <c r="K14" i="22"/>
  <c r="R14" i="22" s="1"/>
  <c r="J30" i="17"/>
  <c r="Q30" i="17" s="1"/>
  <c r="J30" i="22"/>
  <c r="Q30" i="22" s="1"/>
  <c r="AH32" i="22"/>
  <c r="AF26" i="22"/>
  <c r="AF24" i="22"/>
  <c r="AH24" i="22"/>
  <c r="AF29" i="22"/>
  <c r="AH26" i="22"/>
  <c r="L27" i="17"/>
  <c r="S27" i="17" s="1"/>
  <c r="L27" i="22"/>
  <c r="S27" i="22" s="1"/>
  <c r="AF14" i="21"/>
  <c r="AH19" i="21"/>
  <c r="I13" i="17"/>
  <c r="P13" i="17" s="1"/>
  <c r="I13" i="22"/>
  <c r="P13" i="22" s="1"/>
  <c r="L6" i="17"/>
  <c r="S6" i="17" s="1"/>
  <c r="L6" i="22"/>
  <c r="S6" i="22" s="1"/>
  <c r="L25" i="17"/>
  <c r="S25" i="17" s="1"/>
  <c r="L25" i="22"/>
  <c r="S25" i="22" s="1"/>
  <c r="I25" i="17"/>
  <c r="P25" i="17" s="1"/>
  <c r="I25" i="22"/>
  <c r="P25" i="22" s="1"/>
  <c r="AF33" i="21"/>
  <c r="AG29" i="22"/>
  <c r="AI16" i="21"/>
  <c r="AF8" i="21"/>
  <c r="I33" i="17"/>
  <c r="P33" i="17" s="1"/>
  <c r="I33" i="22"/>
  <c r="P33" i="22" s="1"/>
  <c r="K27" i="17"/>
  <c r="R27" i="17" s="1"/>
  <c r="K27" i="22"/>
  <c r="R27" i="22" s="1"/>
  <c r="AG8" i="21"/>
  <c r="AH8" i="21"/>
  <c r="AG32" i="22"/>
  <c r="AH33" i="21"/>
  <c r="I8" i="17"/>
  <c r="P8" i="17" s="1"/>
  <c r="I8" i="22"/>
  <c r="P8" i="22" s="1"/>
  <c r="U33" i="21"/>
  <c r="AG33" i="21"/>
  <c r="AF30" i="21"/>
  <c r="L7" i="17"/>
  <c r="S7" i="17" s="1"/>
  <c r="L7" i="22"/>
  <c r="S7" i="22" s="1"/>
  <c r="AG7" i="21"/>
  <c r="AH7" i="21"/>
  <c r="T9" i="21"/>
  <c r="AF9" i="21"/>
  <c r="K28" i="17"/>
  <c r="R28" i="17" s="1"/>
  <c r="K28" i="22"/>
  <c r="R28" i="22" s="1"/>
  <c r="AG28" i="22" s="1"/>
  <c r="I7" i="17"/>
  <c r="P7" i="17" s="1"/>
  <c r="I7" i="22"/>
  <c r="P7" i="22" s="1"/>
  <c r="AG30" i="21"/>
  <c r="K8" i="17"/>
  <c r="R8" i="17" s="1"/>
  <c r="K8" i="22"/>
  <c r="R8" i="22" s="1"/>
  <c r="K9" i="17"/>
  <c r="R9" i="17" s="1"/>
  <c r="K9" i="22"/>
  <c r="R9" i="22" s="1"/>
  <c r="K25" i="17"/>
  <c r="R25" i="17" s="1"/>
  <c r="K25" i="22"/>
  <c r="R25" i="22" s="1"/>
  <c r="AF18" i="22"/>
  <c r="U29" i="21"/>
  <c r="AG17" i="22"/>
  <c r="K33" i="17"/>
  <c r="R33" i="17" s="1"/>
  <c r="K33" i="22"/>
  <c r="R33" i="22" s="1"/>
  <c r="J13" i="17"/>
  <c r="Q13" i="17" s="1"/>
  <c r="J13" i="22"/>
  <c r="Q13" i="22" s="1"/>
  <c r="J27" i="17"/>
  <c r="Q27" i="17" s="1"/>
  <c r="J27" i="22"/>
  <c r="Q27" i="22" s="1"/>
  <c r="AF27" i="22" s="1"/>
  <c r="AF16" i="22"/>
  <c r="AG16" i="22"/>
  <c r="J14" i="17"/>
  <c r="Q14" i="17" s="1"/>
  <c r="J14" i="22"/>
  <c r="Q14" i="22" s="1"/>
  <c r="I14" i="17"/>
  <c r="P14" i="17" s="1"/>
  <c r="I14" i="22"/>
  <c r="P14" i="22" s="1"/>
  <c r="AG14" i="21"/>
  <c r="AH14" i="21"/>
  <c r="AF25" i="21"/>
  <c r="AG25" i="21"/>
  <c r="U25" i="21"/>
  <c r="K10" i="17"/>
  <c r="R10" i="17" s="1"/>
  <c r="K10" i="22"/>
  <c r="R10" i="22" s="1"/>
  <c r="J19" i="17"/>
  <c r="Q19" i="17" s="1"/>
  <c r="J19" i="22"/>
  <c r="Q19" i="22" s="1"/>
  <c r="AF13" i="21"/>
  <c r="AG9" i="21"/>
  <c r="AH9" i="21"/>
  <c r="AF28" i="21"/>
  <c r="AH29" i="22"/>
  <c r="AH18" i="22"/>
  <c r="AG18" i="22"/>
  <c r="I19" i="17"/>
  <c r="P19" i="17" s="1"/>
  <c r="I19" i="22"/>
  <c r="P19" i="22" s="1"/>
  <c r="AF10" i="21"/>
  <c r="T10" i="21"/>
  <c r="AF7" i="21"/>
  <c r="AH30" i="21"/>
  <c r="AH22" i="5"/>
  <c r="J33" i="17"/>
  <c r="Q33" i="17" s="1"/>
  <c r="J33" i="22"/>
  <c r="Q33" i="22" s="1"/>
  <c r="I10" i="17"/>
  <c r="P10" i="17" s="1"/>
  <c r="I10" i="22"/>
  <c r="P10" i="22" s="1"/>
  <c r="AH28" i="21"/>
  <c r="AH10" i="21"/>
  <c r="AF19" i="21"/>
  <c r="U19" i="21"/>
  <c r="AG19" i="21"/>
  <c r="L9" i="17"/>
  <c r="S9" i="17" s="1"/>
  <c r="L9" i="22"/>
  <c r="S9" i="22" s="1"/>
  <c r="K13" i="17"/>
  <c r="R13" i="17" s="1"/>
  <c r="K13" i="22"/>
  <c r="R13" i="22" s="1"/>
  <c r="AF6" i="21"/>
  <c r="K30" i="17"/>
  <c r="R30" i="17" s="1"/>
  <c r="K30" i="22"/>
  <c r="R30" i="22" s="1"/>
  <c r="I28" i="17"/>
  <c r="P28" i="17" s="1"/>
  <c r="I28" i="22"/>
  <c r="P28" i="22" s="1"/>
  <c r="U5" i="21"/>
  <c r="U11" i="21"/>
  <c r="U21" i="21"/>
  <c r="U23" i="21"/>
  <c r="U20" i="21"/>
  <c r="U12" i="21"/>
  <c r="U31" i="21"/>
  <c r="U15" i="21"/>
  <c r="U34" i="21"/>
  <c r="U4" i="21"/>
  <c r="Q35" i="21"/>
  <c r="U3" i="21"/>
  <c r="T12" i="21"/>
  <c r="P35" i="21"/>
  <c r="AG26" i="22"/>
  <c r="U16" i="21"/>
  <c r="AG13" i="21"/>
  <c r="AH13" i="21"/>
  <c r="L30" i="17"/>
  <c r="S30" i="17" s="1"/>
  <c r="L30" i="22"/>
  <c r="S30" i="22" s="1"/>
  <c r="AH17" i="22"/>
  <c r="AH22" i="22"/>
  <c r="U18" i="21"/>
  <c r="AH6" i="21"/>
  <c r="J25" i="17"/>
  <c r="Q25" i="17" s="1"/>
  <c r="J25" i="22"/>
  <c r="Q25" i="22" s="1"/>
  <c r="L19" i="17"/>
  <c r="S19" i="17" s="1"/>
  <c r="L19" i="22"/>
  <c r="S19" i="22" s="1"/>
  <c r="L8" i="17"/>
  <c r="S8" i="17" s="1"/>
  <c r="L8" i="22"/>
  <c r="S8" i="22" s="1"/>
  <c r="U7" i="21"/>
  <c r="U13" i="21"/>
  <c r="U9" i="21"/>
  <c r="U27" i="21"/>
  <c r="AG27" i="21"/>
  <c r="AG6" i="21"/>
  <c r="U6" i="21"/>
  <c r="AI17" i="21"/>
  <c r="U32" i="21"/>
  <c r="AF17" i="22"/>
  <c r="AG24" i="22"/>
  <c r="AI26" i="21"/>
  <c r="L10" i="17"/>
  <c r="S10" i="17" s="1"/>
  <c r="L10" i="22"/>
  <c r="S10" i="22" s="1"/>
  <c r="J10" i="17"/>
  <c r="Q10" i="17" s="1"/>
  <c r="J10" i="22"/>
  <c r="Q10" i="22" s="1"/>
  <c r="I6" i="17"/>
  <c r="P6" i="17" s="1"/>
  <c r="I6" i="22"/>
  <c r="P6" i="22" s="1"/>
  <c r="L13" i="17"/>
  <c r="S13" i="17" s="1"/>
  <c r="L13" i="22"/>
  <c r="S13" i="22" s="1"/>
  <c r="K6" i="17"/>
  <c r="R6" i="17" s="1"/>
  <c r="K6" i="22"/>
  <c r="R6" i="22" s="1"/>
  <c r="T14" i="21"/>
  <c r="I30" i="17"/>
  <c r="P30" i="17" s="1"/>
  <c r="I30" i="22"/>
  <c r="P30" i="22" s="1"/>
  <c r="L28" i="17"/>
  <c r="S28" i="17" s="1"/>
  <c r="L28" i="22"/>
  <c r="S28" i="22" s="1"/>
  <c r="K7" i="17"/>
  <c r="R7" i="17" s="1"/>
  <c r="K7" i="22"/>
  <c r="R7" i="22" s="1"/>
  <c r="K19" i="17"/>
  <c r="R19" i="17" s="1"/>
  <c r="K19" i="22"/>
  <c r="R19" i="22" s="1"/>
  <c r="AH27" i="21"/>
  <c r="I9" i="17"/>
  <c r="P9" i="17" s="1"/>
  <c r="I9" i="22"/>
  <c r="P9" i="22" s="1"/>
  <c r="L33" i="17"/>
  <c r="S33" i="17" s="1"/>
  <c r="L33" i="22"/>
  <c r="S33" i="22" s="1"/>
  <c r="L14" i="17"/>
  <c r="S14" i="17" s="1"/>
  <c r="L14" i="22"/>
  <c r="S14" i="22" s="1"/>
  <c r="J7" i="17"/>
  <c r="Q7" i="17" s="1"/>
  <c r="J7" i="22"/>
  <c r="Q7" i="22" s="1"/>
  <c r="J9" i="17"/>
  <c r="Q9" i="17" s="1"/>
  <c r="J9" i="22"/>
  <c r="Q9" i="22" s="1"/>
  <c r="J8" i="17"/>
  <c r="Q8" i="17" s="1"/>
  <c r="J8" i="22"/>
  <c r="Q8" i="22" s="1"/>
  <c r="AH25" i="21"/>
  <c r="J6" i="17"/>
  <c r="Q6" i="17" s="1"/>
  <c r="J6" i="22"/>
  <c r="Q6" i="22" s="1"/>
  <c r="T17" i="21"/>
  <c r="U17" i="21"/>
  <c r="AF32" i="22"/>
  <c r="AF22" i="22"/>
  <c r="AG22" i="22"/>
  <c r="AH16" i="22"/>
  <c r="AH32" i="5"/>
  <c r="AG18" i="5"/>
  <c r="AG29" i="5"/>
  <c r="AH17" i="5"/>
  <c r="AG32" i="5"/>
  <c r="AF17" i="5"/>
  <c r="AG24" i="5"/>
  <c r="AH18" i="5"/>
  <c r="AF32" i="5"/>
  <c r="AG22" i="5"/>
  <c r="AG17" i="5"/>
  <c r="AH29" i="5"/>
  <c r="AF29" i="5"/>
  <c r="AH26" i="5"/>
  <c r="AI26" i="5" s="1"/>
  <c r="AF22" i="5"/>
  <c r="AF24" i="5"/>
  <c r="AH24" i="5"/>
  <c r="AG16" i="5"/>
  <c r="AI16" i="5" s="1"/>
  <c r="AL24" i="8"/>
  <c r="R16" i="7"/>
  <c r="AL26" i="8"/>
  <c r="AM31" i="8"/>
  <c r="R7" i="5"/>
  <c r="P7" i="5"/>
  <c r="J24" i="7"/>
  <c r="J33" i="7" s="1"/>
  <c r="V24" i="7"/>
  <c r="V33" i="7" s="1"/>
  <c r="AL18" i="8"/>
  <c r="AM21" i="8"/>
  <c r="AL16" i="8"/>
  <c r="AL22" i="8"/>
  <c r="AL27" i="8"/>
  <c r="AL6" i="8"/>
  <c r="AM20" i="8"/>
  <c r="AL9" i="8"/>
  <c r="AM12" i="8"/>
  <c r="AL29" i="8"/>
  <c r="AL28" i="8"/>
  <c r="AN3" i="1"/>
  <c r="AO11" i="1"/>
  <c r="AN5" i="1"/>
  <c r="AN6" i="1"/>
  <c r="AM34" i="8"/>
  <c r="AN7" i="1"/>
  <c r="AN2" i="1"/>
  <c r="AN10" i="1"/>
  <c r="AN8" i="1"/>
  <c r="AL5" i="8"/>
  <c r="AM23" i="8"/>
  <c r="AN4" i="1"/>
  <c r="Y23" i="7"/>
  <c r="Y32" i="7" s="1"/>
  <c r="AB16" i="7"/>
  <c r="S9" i="5"/>
  <c r="P28" i="5"/>
  <c r="AF28" i="5" s="1"/>
  <c r="R25" i="5"/>
  <c r="Q24" i="7"/>
  <c r="Q33" i="7" s="1"/>
  <c r="AF24" i="7"/>
  <c r="AF33" i="7" s="1"/>
  <c r="R13" i="5"/>
  <c r="AG25" i="7"/>
  <c r="AA24" i="7"/>
  <c r="AA33" i="7" s="1"/>
  <c r="Z24" i="7"/>
  <c r="Z33" i="7" s="1"/>
  <c r="P33" i="5"/>
  <c r="AD24" i="7"/>
  <c r="AD33" i="7" s="1"/>
  <c r="S23" i="7"/>
  <c r="S32" i="7" s="1"/>
  <c r="P13" i="5"/>
  <c r="Q6" i="5"/>
  <c r="P6" i="5"/>
  <c r="L24" i="7"/>
  <c r="L33" i="7" s="1"/>
  <c r="S8" i="5"/>
  <c r="X22" i="7"/>
  <c r="X31" i="7" s="1"/>
  <c r="Q23" i="7"/>
  <c r="Q32" i="7" s="1"/>
  <c r="G24" i="7"/>
  <c r="G33" i="7" s="1"/>
  <c r="P10" i="5"/>
  <c r="N22" i="7"/>
  <c r="N31" i="7" s="1"/>
  <c r="G23" i="7"/>
  <c r="G32" i="7" s="1"/>
  <c r="H16" i="7"/>
  <c r="P24" i="7"/>
  <c r="P33" i="7" s="1"/>
  <c r="Q25" i="5"/>
  <c r="R28" i="5"/>
  <c r="Q9" i="5"/>
  <c r="R9" i="5"/>
  <c r="S27" i="5"/>
  <c r="P19" i="5"/>
  <c r="R10" i="5"/>
  <c r="R6" i="5"/>
  <c r="AA23" i="7"/>
  <c r="AA32" i="7" s="1"/>
  <c r="S6" i="5"/>
  <c r="R33" i="5"/>
  <c r="R14" i="5"/>
  <c r="Q13" i="5"/>
  <c r="S10" i="5"/>
  <c r="R8" i="5"/>
  <c r="L405" i="12"/>
  <c r="Q7" i="5"/>
  <c r="S13" i="5"/>
  <c r="D23" i="7"/>
  <c r="D32" i="7" s="1"/>
  <c r="R19" i="5"/>
  <c r="R27" i="5"/>
  <c r="AH27" i="5" s="1"/>
  <c r="AE22" i="7"/>
  <c r="AE31" i="7" s="1"/>
  <c r="AC23" i="7"/>
  <c r="AC32" i="7" s="1"/>
  <c r="Q10" i="5"/>
  <c r="Q33" i="5"/>
  <c r="Q14" i="5"/>
  <c r="S25" i="5"/>
  <c r="V23" i="7"/>
  <c r="V32" i="7" s="1"/>
  <c r="AI22" i="8"/>
  <c r="P14" i="5"/>
  <c r="S28" i="5"/>
  <c r="AI9" i="8"/>
  <c r="K23" i="7"/>
  <c r="K32" i="7" s="1"/>
  <c r="M25" i="7"/>
  <c r="Q27" i="5"/>
  <c r="Q8" i="5"/>
  <c r="AI32" i="8"/>
  <c r="S7" i="5"/>
  <c r="AG35" i="8"/>
  <c r="Z23" i="7"/>
  <c r="Z32" i="7" s="1"/>
  <c r="AI7" i="8"/>
  <c r="AI6" i="8"/>
  <c r="L398" i="12"/>
  <c r="J545" i="12"/>
  <c r="K24" i="7"/>
  <c r="K33" i="7" s="1"/>
  <c r="AI27" i="8"/>
  <c r="AI25" i="8"/>
  <c r="P8" i="5"/>
  <c r="Q22" i="7"/>
  <c r="Q31" i="7" s="1"/>
  <c r="C16" i="7"/>
  <c r="S14" i="5"/>
  <c r="AI29" i="8"/>
  <c r="AI19" i="8"/>
  <c r="AI8" i="8"/>
  <c r="AI28" i="8"/>
  <c r="AD22" i="7"/>
  <c r="AD31" i="7" s="1"/>
  <c r="I391" i="12"/>
  <c r="AI18" i="8"/>
  <c r="AI26" i="8"/>
  <c r="AI10" i="8"/>
  <c r="AI16" i="8"/>
  <c r="I440" i="12"/>
  <c r="AA22" i="7"/>
  <c r="AA31" i="7" s="1"/>
  <c r="AI24" i="8"/>
  <c r="U35" i="8"/>
  <c r="AI13" i="8"/>
  <c r="AE24" i="7"/>
  <c r="AE33" i="7" s="1"/>
  <c r="Z22" i="7"/>
  <c r="Z31" i="7" s="1"/>
  <c r="R25" i="7"/>
  <c r="AI33" i="8"/>
  <c r="AI14" i="8"/>
  <c r="J22" i="7"/>
  <c r="J31" i="7" s="1"/>
  <c r="P9" i="5"/>
  <c r="L447" i="12"/>
  <c r="P23" i="7"/>
  <c r="P32" i="7" s="1"/>
  <c r="AI30" i="8"/>
  <c r="AI17" i="8"/>
  <c r="S19" i="5"/>
  <c r="E24" i="7"/>
  <c r="E33" i="7" s="1"/>
  <c r="J566" i="12"/>
  <c r="AC21" i="7"/>
  <c r="AC30" i="7" s="1"/>
  <c r="AC15" i="7"/>
  <c r="P21" i="7"/>
  <c r="P30" i="7" s="1"/>
  <c r="P15" i="7"/>
  <c r="AA35" i="8"/>
  <c r="V35" i="8"/>
  <c r="D22" i="7"/>
  <c r="D31" i="7" s="1"/>
  <c r="J25" i="16"/>
  <c r="Q25" i="16" s="1"/>
  <c r="J25" i="20"/>
  <c r="Q25" i="20" s="1"/>
  <c r="K587" i="12"/>
  <c r="L27" i="20"/>
  <c r="S27" i="20" s="1"/>
  <c r="L27" i="16"/>
  <c r="S27" i="16" s="1"/>
  <c r="I28" i="7"/>
  <c r="J587" i="12"/>
  <c r="P28" i="7"/>
  <c r="Y58" i="18"/>
  <c r="Y67" i="18"/>
  <c r="Y65" i="18"/>
  <c r="Y62" i="18"/>
  <c r="Y66" i="18"/>
  <c r="Y60" i="18"/>
  <c r="Y64" i="18"/>
  <c r="Y61" i="18"/>
  <c r="Y63" i="18"/>
  <c r="Y59" i="18"/>
  <c r="K447" i="12"/>
  <c r="L28" i="16"/>
  <c r="S28" i="16" s="1"/>
  <c r="L28" i="20"/>
  <c r="S28" i="20" s="1"/>
  <c r="O24" i="7"/>
  <c r="O33" i="7" s="1"/>
  <c r="F22" i="7"/>
  <c r="F31" i="7" s="1"/>
  <c r="G28" i="7"/>
  <c r="J23" i="7"/>
  <c r="J32" i="7" s="1"/>
  <c r="K545" i="12"/>
  <c r="I13" i="16"/>
  <c r="P13" i="16" s="1"/>
  <c r="I13" i="20"/>
  <c r="P13" i="20" s="1"/>
  <c r="T64" i="6"/>
  <c r="T58" i="6"/>
  <c r="T59" i="6"/>
  <c r="T56" i="6"/>
  <c r="T63" i="6"/>
  <c r="T61" i="6"/>
  <c r="T57" i="6"/>
  <c r="T65" i="6"/>
  <c r="T62" i="6"/>
  <c r="T60" i="6"/>
  <c r="J9" i="16"/>
  <c r="Q9" i="16" s="1"/>
  <c r="J9" i="20"/>
  <c r="Q9" i="20" s="1"/>
  <c r="Q30" i="5"/>
  <c r="L25" i="16"/>
  <c r="S25" i="16" s="1"/>
  <c r="L25" i="20"/>
  <c r="S25" i="20" s="1"/>
  <c r="I531" i="12"/>
  <c r="F24" i="7"/>
  <c r="F33" i="7" s="1"/>
  <c r="F23" i="7"/>
  <c r="F32" i="7" s="1"/>
  <c r="J8" i="16"/>
  <c r="Q8" i="16" s="1"/>
  <c r="J8" i="20"/>
  <c r="Q8" i="20" s="1"/>
  <c r="I28" i="16"/>
  <c r="P28" i="16" s="1"/>
  <c r="I28" i="20"/>
  <c r="P28" i="20" s="1"/>
  <c r="J5" i="5"/>
  <c r="Y24" i="7"/>
  <c r="Y33" i="7" s="1"/>
  <c r="U22" i="7"/>
  <c r="U31" i="7" s="1"/>
  <c r="Y42" i="18"/>
  <c r="Y50" i="18"/>
  <c r="Y49" i="18"/>
  <c r="Y43" i="18"/>
  <c r="Y45" i="18"/>
  <c r="Y41" i="18"/>
  <c r="Y47" i="18"/>
  <c r="Y46" i="18"/>
  <c r="Y44" i="18"/>
  <c r="Y48" i="18"/>
  <c r="D21" i="7"/>
  <c r="D30" i="7" s="1"/>
  <c r="D15" i="7"/>
  <c r="I482" i="12"/>
  <c r="K28" i="7"/>
  <c r="Y28" i="7"/>
  <c r="K19" i="20"/>
  <c r="R19" i="20" s="1"/>
  <c r="K19" i="16"/>
  <c r="R19" i="16" s="1"/>
  <c r="L384" i="12"/>
  <c r="L33" i="16"/>
  <c r="S33" i="16" s="1"/>
  <c r="L33" i="20"/>
  <c r="S33" i="20" s="1"/>
  <c r="L21" i="7"/>
  <c r="L30" i="7" s="1"/>
  <c r="L15" i="7"/>
  <c r="G22" i="7"/>
  <c r="G31" i="7" s="1"/>
  <c r="Y22" i="7"/>
  <c r="Y31" i="7" s="1"/>
  <c r="I22" i="7"/>
  <c r="I31" i="7" s="1"/>
  <c r="S22" i="7"/>
  <c r="S31" i="7" s="1"/>
  <c r="AG16" i="7"/>
  <c r="J30" i="16"/>
  <c r="Q30" i="16" s="1"/>
  <c r="J30" i="20"/>
  <c r="Q30" i="20" s="1"/>
  <c r="K405" i="12"/>
  <c r="K9" i="16"/>
  <c r="R9" i="16" s="1"/>
  <c r="K9" i="20"/>
  <c r="R9" i="20" s="1"/>
  <c r="K30" i="16"/>
  <c r="R30" i="16" s="1"/>
  <c r="K30" i="20"/>
  <c r="R30" i="20" s="1"/>
  <c r="J405" i="12"/>
  <c r="L10" i="16"/>
  <c r="S10" i="16" s="1"/>
  <c r="L10" i="20"/>
  <c r="S10" i="20" s="1"/>
  <c r="I5" i="20"/>
  <c r="P5" i="20" s="1"/>
  <c r="I5" i="16"/>
  <c r="P5" i="16" s="1"/>
  <c r="AB35" i="8"/>
  <c r="AD15" i="7"/>
  <c r="AD21" i="7"/>
  <c r="AD30" i="7" s="1"/>
  <c r="N15" i="7"/>
  <c r="N21" i="7"/>
  <c r="N30" i="7" s="1"/>
  <c r="K5" i="5"/>
  <c r="G35" i="8"/>
  <c r="J447" i="12"/>
  <c r="I447" i="12"/>
  <c r="J21" i="7"/>
  <c r="J30" i="7" s="1"/>
  <c r="J15" i="7"/>
  <c r="I566" i="12"/>
  <c r="K14" i="16"/>
  <c r="R14" i="16" s="1"/>
  <c r="K14" i="20"/>
  <c r="R14" i="20" s="1"/>
  <c r="O28" i="7"/>
  <c r="K419" i="12"/>
  <c r="L5" i="20"/>
  <c r="S5" i="20" s="1"/>
  <c r="L5" i="16"/>
  <c r="S5" i="16" s="1"/>
  <c r="L587" i="12"/>
  <c r="L14" i="16"/>
  <c r="S14" i="16" s="1"/>
  <c r="L14" i="20"/>
  <c r="S14" i="20" s="1"/>
  <c r="J398" i="12"/>
  <c r="J28" i="7"/>
  <c r="L412" i="12"/>
  <c r="J13" i="20"/>
  <c r="Q13" i="20" s="1"/>
  <c r="J13" i="16"/>
  <c r="Q13" i="16" s="1"/>
  <c r="X23" i="7"/>
  <c r="X32" i="7" s="1"/>
  <c r="L531" i="12"/>
  <c r="K566" i="12"/>
  <c r="L419" i="12"/>
  <c r="N23" i="7"/>
  <c r="N32" i="7" s="1"/>
  <c r="AF23" i="7"/>
  <c r="AF32" i="7" s="1"/>
  <c r="K531" i="12"/>
  <c r="E35" i="8"/>
  <c r="Q28" i="7"/>
  <c r="K391" i="12"/>
  <c r="I19" i="16"/>
  <c r="P19" i="16" s="1"/>
  <c r="I19" i="20"/>
  <c r="P19" i="20" s="1"/>
  <c r="K33" i="16"/>
  <c r="R33" i="16" s="1"/>
  <c r="K33" i="20"/>
  <c r="R33" i="20" s="1"/>
  <c r="I8" i="20"/>
  <c r="P8" i="20" s="1"/>
  <c r="I8" i="16"/>
  <c r="P8" i="16" s="1"/>
  <c r="T21" i="7"/>
  <c r="T30" i="7" s="1"/>
  <c r="T15" i="7"/>
  <c r="AE35" i="8"/>
  <c r="K40" i="5"/>
  <c r="K6" i="16"/>
  <c r="R6" i="16" s="1"/>
  <c r="K6" i="20"/>
  <c r="R6" i="20" s="1"/>
  <c r="J14" i="16"/>
  <c r="Q14" i="16" s="1"/>
  <c r="J14" i="20"/>
  <c r="Q14" i="20" s="1"/>
  <c r="E28" i="7"/>
  <c r="P30" i="5"/>
  <c r="L7" i="16"/>
  <c r="S7" i="16" s="1"/>
  <c r="L7" i="20"/>
  <c r="S7" i="20" s="1"/>
  <c r="L28" i="7"/>
  <c r="K27" i="16"/>
  <c r="R27" i="16" s="1"/>
  <c r="K27" i="20"/>
  <c r="R27" i="20" s="1"/>
  <c r="J19" i="20"/>
  <c r="Q19" i="20" s="1"/>
  <c r="J19" i="16"/>
  <c r="Q19" i="16" s="1"/>
  <c r="L22" i="7"/>
  <c r="L31" i="7" s="1"/>
  <c r="S33" i="5"/>
  <c r="M35" i="8"/>
  <c r="AB25" i="7"/>
  <c r="J7" i="16"/>
  <c r="Q7" i="16" s="1"/>
  <c r="J7" i="20"/>
  <c r="Q7" i="20" s="1"/>
  <c r="Y29" i="18"/>
  <c r="Y27" i="18"/>
  <c r="Y32" i="18"/>
  <c r="Y28" i="18"/>
  <c r="Y25" i="18"/>
  <c r="Y24" i="18"/>
  <c r="Y26" i="18"/>
  <c r="Y31" i="18"/>
  <c r="Y30" i="18"/>
  <c r="Y23" i="18"/>
  <c r="C25" i="7"/>
  <c r="K440" i="12"/>
  <c r="Y9" i="18"/>
  <c r="Y10" i="18"/>
  <c r="Y11" i="18"/>
  <c r="Y3" i="18"/>
  <c r="Y4" i="18"/>
  <c r="Y8" i="18"/>
  <c r="Y7" i="18"/>
  <c r="Y5" i="18"/>
  <c r="Y6" i="18"/>
  <c r="Y12" i="18"/>
  <c r="K552" i="12"/>
  <c r="W16" i="7"/>
  <c r="AC24" i="7"/>
  <c r="AC33" i="7" s="1"/>
  <c r="K22" i="7"/>
  <c r="K31" i="7" s="1"/>
  <c r="P25" i="5"/>
  <c r="AE21" i="7"/>
  <c r="AE30" i="7" s="1"/>
  <c r="AE15" i="7"/>
  <c r="K25" i="16"/>
  <c r="R25" i="16" s="1"/>
  <c r="K25" i="20"/>
  <c r="R25" i="20" s="1"/>
  <c r="AA21" i="7"/>
  <c r="AA30" i="7" s="1"/>
  <c r="AA15" i="7"/>
  <c r="L545" i="12"/>
  <c r="F15" i="7"/>
  <c r="F21" i="7"/>
  <c r="F30" i="7" s="1"/>
  <c r="N28" i="7"/>
  <c r="Y15" i="7"/>
  <c r="Y21" i="7"/>
  <c r="Y30" i="7" s="1"/>
  <c r="F35" i="8"/>
  <c r="AD23" i="7"/>
  <c r="AD32" i="7" s="1"/>
  <c r="O35" i="8"/>
  <c r="L13" i="16"/>
  <c r="S13" i="16" s="1"/>
  <c r="L13" i="20"/>
  <c r="S13" i="20" s="1"/>
  <c r="J33" i="20"/>
  <c r="Q33" i="20" s="1"/>
  <c r="J33" i="16"/>
  <c r="Q33" i="16" s="1"/>
  <c r="I10" i="16"/>
  <c r="P10" i="16" s="1"/>
  <c r="I10" i="20"/>
  <c r="P10" i="20" s="1"/>
  <c r="K384" i="12"/>
  <c r="S21" i="7"/>
  <c r="S30" i="7" s="1"/>
  <c r="S15" i="7"/>
  <c r="E22" i="7"/>
  <c r="E31" i="7" s="1"/>
  <c r="AC22" i="7"/>
  <c r="AC31" i="7" s="1"/>
  <c r="I14" i="16"/>
  <c r="P14" i="16" s="1"/>
  <c r="I14" i="20"/>
  <c r="P14" i="20" s="1"/>
  <c r="K35" i="8"/>
  <c r="J531" i="12"/>
  <c r="L30" i="16"/>
  <c r="S30" i="16" s="1"/>
  <c r="L30" i="20"/>
  <c r="S30" i="20" s="1"/>
  <c r="O15" i="7"/>
  <c r="O21" i="7"/>
  <c r="O30" i="7" s="1"/>
  <c r="K398" i="12"/>
  <c r="V28" i="7"/>
  <c r="L482" i="12"/>
  <c r="O22" i="7"/>
  <c r="O31" i="7" s="1"/>
  <c r="L5" i="5"/>
  <c r="X21" i="7"/>
  <c r="X30" i="7" s="1"/>
  <c r="X15" i="7"/>
  <c r="W25" i="7"/>
  <c r="L6" i="20"/>
  <c r="S6" i="20" s="1"/>
  <c r="L6" i="16"/>
  <c r="S6" i="16" s="1"/>
  <c r="Q21" i="7"/>
  <c r="Q30" i="7" s="1"/>
  <c r="Q15" i="7"/>
  <c r="L9" i="16"/>
  <c r="S9" i="16" s="1"/>
  <c r="L9" i="20"/>
  <c r="S9" i="20" s="1"/>
  <c r="K13" i="16"/>
  <c r="R13" i="16" s="1"/>
  <c r="K13" i="20"/>
  <c r="R13" i="20" s="1"/>
  <c r="S28" i="7"/>
  <c r="P22" i="7"/>
  <c r="P31" i="7" s="1"/>
  <c r="I6" i="16"/>
  <c r="P6" i="16" s="1"/>
  <c r="I6" i="20"/>
  <c r="P6" i="20" s="1"/>
  <c r="T6" i="6"/>
  <c r="T10" i="6"/>
  <c r="T4" i="6"/>
  <c r="T5" i="6"/>
  <c r="T3" i="6"/>
  <c r="T7" i="6"/>
  <c r="T11" i="6"/>
  <c r="T12" i="6"/>
  <c r="T8" i="6"/>
  <c r="T9" i="6"/>
  <c r="J412" i="12"/>
  <c r="K8" i="16"/>
  <c r="R8" i="16" s="1"/>
  <c r="K8" i="20"/>
  <c r="R8" i="20" s="1"/>
  <c r="I25" i="16"/>
  <c r="P25" i="16" s="1"/>
  <c r="I25" i="20"/>
  <c r="P25" i="20" s="1"/>
  <c r="K412" i="12"/>
  <c r="J40" i="5"/>
  <c r="AF35" i="8"/>
  <c r="I33" i="16"/>
  <c r="P33" i="16" s="1"/>
  <c r="I33" i="20"/>
  <c r="P33" i="20" s="1"/>
  <c r="I384" i="12"/>
  <c r="J391" i="12"/>
  <c r="K5" i="17"/>
  <c r="R5" i="17" s="1"/>
  <c r="J419" i="12"/>
  <c r="Z35" i="8"/>
  <c r="E21" i="7"/>
  <c r="E30" i="7" s="1"/>
  <c r="E15" i="7"/>
  <c r="T28" i="7"/>
  <c r="J10" i="16"/>
  <c r="Q10" i="16" s="1"/>
  <c r="J10" i="20"/>
  <c r="Q10" i="20" s="1"/>
  <c r="I419" i="12"/>
  <c r="K5" i="20"/>
  <c r="R5" i="20" s="1"/>
  <c r="K5" i="16"/>
  <c r="R5" i="16" s="1"/>
  <c r="AD35" i="8"/>
  <c r="I30" i="16"/>
  <c r="P30" i="16" s="1"/>
  <c r="I30" i="20"/>
  <c r="P30" i="20" s="1"/>
  <c r="U28" i="7"/>
  <c r="S30" i="5"/>
  <c r="U23" i="7"/>
  <c r="U32" i="7" s="1"/>
  <c r="P35" i="8"/>
  <c r="L552" i="12"/>
  <c r="K482" i="12"/>
  <c r="H25" i="7"/>
  <c r="J482" i="12"/>
  <c r="I412" i="12"/>
  <c r="L5" i="17"/>
  <c r="S5" i="17" s="1"/>
  <c r="L391" i="12"/>
  <c r="R35" i="8"/>
  <c r="K28" i="20"/>
  <c r="R28" i="20" s="1"/>
  <c r="K28" i="16"/>
  <c r="R28" i="16" s="1"/>
  <c r="J440" i="12"/>
  <c r="AE23" i="7"/>
  <c r="AE32" i="7" s="1"/>
  <c r="I398" i="12"/>
  <c r="R30" i="5"/>
  <c r="AH30" i="5" s="1"/>
  <c r="G21" i="7"/>
  <c r="G30" i="7" s="1"/>
  <c r="G15" i="7"/>
  <c r="V21" i="7"/>
  <c r="V30" i="7" s="1"/>
  <c r="V15" i="7"/>
  <c r="J384" i="12"/>
  <c r="I23" i="7"/>
  <c r="I32" i="7" s="1"/>
  <c r="I587" i="12"/>
  <c r="M16" i="7"/>
  <c r="L35" i="8"/>
  <c r="I5" i="17"/>
  <c r="P5" i="17" s="1"/>
  <c r="T45" i="6"/>
  <c r="T44" i="6"/>
  <c r="T43" i="6"/>
  <c r="T41" i="6"/>
  <c r="T48" i="6"/>
  <c r="T40" i="6"/>
  <c r="T42" i="6"/>
  <c r="T46" i="6"/>
  <c r="T49" i="6"/>
  <c r="T47" i="6"/>
  <c r="T35" i="8"/>
  <c r="AF21" i="7"/>
  <c r="AF30" i="7" s="1"/>
  <c r="AF15" i="7"/>
  <c r="I405" i="12"/>
  <c r="AD28" i="7"/>
  <c r="F28" i="7"/>
  <c r="L440" i="12"/>
  <c r="X28" i="7"/>
  <c r="Q35" i="8"/>
  <c r="Z21" i="7"/>
  <c r="Z30" i="7" s="1"/>
  <c r="Z15" i="7"/>
  <c r="AA28" i="7"/>
  <c r="U15" i="7"/>
  <c r="U21" i="7"/>
  <c r="U30" i="7" s="1"/>
  <c r="D28" i="7"/>
  <c r="L566" i="12"/>
  <c r="AC28" i="7"/>
  <c r="K7" i="20"/>
  <c r="R7" i="20" s="1"/>
  <c r="K7" i="16"/>
  <c r="R7" i="16" s="1"/>
  <c r="L19" i="16"/>
  <c r="S19" i="16" s="1"/>
  <c r="L19" i="20"/>
  <c r="S19" i="20" s="1"/>
  <c r="T23" i="6"/>
  <c r="T22" i="6"/>
  <c r="T26" i="6"/>
  <c r="T24" i="6"/>
  <c r="T30" i="6"/>
  <c r="T25" i="6"/>
  <c r="T27" i="6"/>
  <c r="T31" i="6"/>
  <c r="T29" i="6"/>
  <c r="T28" i="6"/>
  <c r="Q19" i="5"/>
  <c r="T22" i="7"/>
  <c r="T31" i="7" s="1"/>
  <c r="I9" i="20"/>
  <c r="P9" i="20" s="1"/>
  <c r="I9" i="16"/>
  <c r="P9" i="16" s="1"/>
  <c r="Y35" i="8"/>
  <c r="AI5" i="8"/>
  <c r="L8" i="16"/>
  <c r="S8" i="16" s="1"/>
  <c r="L8" i="20"/>
  <c r="S8" i="20" s="1"/>
  <c r="L23" i="7"/>
  <c r="L32" i="7" s="1"/>
  <c r="I15" i="7"/>
  <c r="I21" i="7"/>
  <c r="I30" i="7" s="1"/>
  <c r="I7" i="16"/>
  <c r="P7" i="16" s="1"/>
  <c r="I7" i="20"/>
  <c r="P7" i="20" s="1"/>
  <c r="J27" i="16"/>
  <c r="Q27" i="16" s="1"/>
  <c r="J27" i="20"/>
  <c r="Q27" i="20" s="1"/>
  <c r="AE28" i="7"/>
  <c r="I552" i="12"/>
  <c r="W35" i="8"/>
  <c r="J5" i="17"/>
  <c r="Q5" i="17" s="1"/>
  <c r="AF22" i="7"/>
  <c r="AF31" i="7" s="1"/>
  <c r="I5" i="5"/>
  <c r="AF28" i="7"/>
  <c r="K10" i="20"/>
  <c r="R10" i="20" s="1"/>
  <c r="K10" i="16"/>
  <c r="R10" i="16" s="1"/>
  <c r="L40" i="5"/>
  <c r="D24" i="7"/>
  <c r="D33" i="7" s="1"/>
  <c r="J35" i="8"/>
  <c r="O23" i="7"/>
  <c r="O32" i="7" s="1"/>
  <c r="V22" i="7"/>
  <c r="V31" i="7" s="1"/>
  <c r="H35" i="8"/>
  <c r="J5" i="20"/>
  <c r="Q5" i="20" s="1"/>
  <c r="J5" i="16"/>
  <c r="Q5" i="16" s="1"/>
  <c r="K21" i="7"/>
  <c r="K30" i="7" s="1"/>
  <c r="K15" i="7"/>
  <c r="I40" i="5"/>
  <c r="J6" i="16"/>
  <c r="Q6" i="16" s="1"/>
  <c r="J6" i="20"/>
  <c r="Q6" i="20" s="1"/>
  <c r="Z28" i="7"/>
  <c r="U16" i="7" l="1"/>
  <c r="V30" i="21"/>
  <c r="V34" i="21"/>
  <c r="D36" i="24"/>
  <c r="AI35" i="8"/>
  <c r="AH346" i="9" s="1"/>
  <c r="W14" i="21"/>
  <c r="V31" i="21"/>
  <c r="V28" i="21"/>
  <c r="V17" i="21"/>
  <c r="R35" i="21"/>
  <c r="V20" i="21"/>
  <c r="V22" i="21"/>
  <c r="V12" i="21"/>
  <c r="V26" i="21"/>
  <c r="V6" i="21"/>
  <c r="V4" i="21"/>
  <c r="V7" i="21"/>
  <c r="V25" i="21"/>
  <c r="V15" i="21"/>
  <c r="W18" i="21"/>
  <c r="W28" i="21"/>
  <c r="W6" i="21"/>
  <c r="W31" i="21"/>
  <c r="W12" i="21"/>
  <c r="W5" i="21"/>
  <c r="V27" i="21"/>
  <c r="V3" i="21"/>
  <c r="AG5" i="21"/>
  <c r="V10" i="21"/>
  <c r="U30" i="21"/>
  <c r="U22" i="21"/>
  <c r="V24" i="21"/>
  <c r="U24" i="21"/>
  <c r="U8" i="21"/>
  <c r="V21" i="21"/>
  <c r="AH5" i="21"/>
  <c r="V11" i="21"/>
  <c r="V5" i="21"/>
  <c r="V13" i="21"/>
  <c r="V9" i="21"/>
  <c r="U26" i="21"/>
  <c r="V23" i="21"/>
  <c r="W4" i="21"/>
  <c r="W23" i="21"/>
  <c r="W22" i="21"/>
  <c r="W10" i="21"/>
  <c r="W11" i="21"/>
  <c r="W34" i="21"/>
  <c r="W19" i="21"/>
  <c r="W24" i="21"/>
  <c r="W25" i="21"/>
  <c r="T33" i="21"/>
  <c r="S35" i="21"/>
  <c r="W26" i="21"/>
  <c r="W27" i="21"/>
  <c r="W3" i="21"/>
  <c r="W30" i="21"/>
  <c r="W9" i="21"/>
  <c r="W21" i="21"/>
  <c r="W17" i="21"/>
  <c r="W15" i="21"/>
  <c r="W20" i="21"/>
  <c r="V8" i="21"/>
  <c r="V14" i="21"/>
  <c r="U10" i="21"/>
  <c r="U28" i="21"/>
  <c r="AH5" i="22"/>
  <c r="AG5" i="22"/>
  <c r="AG13" i="5"/>
  <c r="V32" i="21"/>
  <c r="V33" i="21"/>
  <c r="V16" i="21"/>
  <c r="AK3" i="8"/>
  <c r="AK34" i="8"/>
  <c r="T15" i="21"/>
  <c r="T20" i="21"/>
  <c r="AF5" i="21"/>
  <c r="T7" i="21"/>
  <c r="T28" i="21"/>
  <c r="T30" i="21"/>
  <c r="T26" i="21"/>
  <c r="T24" i="21"/>
  <c r="T21" i="21"/>
  <c r="T5" i="21"/>
  <c r="T32" i="21"/>
  <c r="T11" i="21"/>
  <c r="T8" i="21"/>
  <c r="T29" i="21"/>
  <c r="T23" i="21"/>
  <c r="T25" i="21"/>
  <c r="T34" i="21"/>
  <c r="T6" i="21"/>
  <c r="T19" i="21"/>
  <c r="T16" i="21"/>
  <c r="T4" i="21"/>
  <c r="T31" i="21"/>
  <c r="T3" i="21"/>
  <c r="T13" i="21"/>
  <c r="T22" i="21"/>
  <c r="V19" i="21"/>
  <c r="W13" i="21"/>
  <c r="W29" i="21"/>
  <c r="W16" i="21"/>
  <c r="W8" i="21"/>
  <c r="W33" i="21"/>
  <c r="V18" i="21"/>
  <c r="W32" i="21"/>
  <c r="AK15" i="8"/>
  <c r="AL15" i="8"/>
  <c r="AL31" i="8"/>
  <c r="AK12" i="8"/>
  <c r="AK21" i="8"/>
  <c r="AK20" i="8"/>
  <c r="T27" i="21"/>
  <c r="AF5" i="22"/>
  <c r="AK28" i="8"/>
  <c r="AK5" i="8"/>
  <c r="AK31" i="8"/>
  <c r="AL21" i="8"/>
  <c r="AG10" i="5"/>
  <c r="S35" i="22"/>
  <c r="T11" i="22"/>
  <c r="U3" i="22"/>
  <c r="W22" i="22"/>
  <c r="U24" i="22"/>
  <c r="W5" i="22"/>
  <c r="AI27" i="21"/>
  <c r="AI28" i="21"/>
  <c r="AI7" i="21"/>
  <c r="AI24" i="22"/>
  <c r="AI18" i="5"/>
  <c r="AI8" i="21"/>
  <c r="AI26" i="22"/>
  <c r="U16" i="22"/>
  <c r="V21" i="22"/>
  <c r="AI33" i="21"/>
  <c r="AI6" i="21"/>
  <c r="AI22" i="22"/>
  <c r="V32" i="22"/>
  <c r="U21" i="22"/>
  <c r="W32" i="22"/>
  <c r="U22" i="22"/>
  <c r="T22" i="22"/>
  <c r="W29" i="22"/>
  <c r="T4" i="22"/>
  <c r="AF30" i="22"/>
  <c r="T30" i="22"/>
  <c r="V8" i="22"/>
  <c r="V27" i="22"/>
  <c r="AH27" i="22"/>
  <c r="T15" i="22"/>
  <c r="U29" i="22"/>
  <c r="V4" i="22"/>
  <c r="AF9" i="22"/>
  <c r="AG9" i="22"/>
  <c r="U9" i="22"/>
  <c r="V19" i="22"/>
  <c r="U10" i="22"/>
  <c r="AG10" i="22"/>
  <c r="AI17" i="22"/>
  <c r="V22" i="22"/>
  <c r="W21" i="22"/>
  <c r="U33" i="22"/>
  <c r="AG33" i="22"/>
  <c r="U34" i="22"/>
  <c r="AI14" i="21"/>
  <c r="T18" i="22"/>
  <c r="V29" i="22"/>
  <c r="T23" i="22"/>
  <c r="AH6" i="22"/>
  <c r="W6" i="22"/>
  <c r="T26" i="22"/>
  <c r="V3" i="22"/>
  <c r="T28" i="22"/>
  <c r="AF28" i="22"/>
  <c r="AF33" i="22"/>
  <c r="T33" i="22"/>
  <c r="T3" i="22"/>
  <c r="T5" i="22"/>
  <c r="T29" i="22"/>
  <c r="V31" i="22"/>
  <c r="AG6" i="22"/>
  <c r="U6" i="22"/>
  <c r="AF7" i="22"/>
  <c r="AG7" i="22"/>
  <c r="U7" i="22"/>
  <c r="V7" i="22"/>
  <c r="V6" i="22"/>
  <c r="AH10" i="22"/>
  <c r="W10" i="22"/>
  <c r="W34" i="22"/>
  <c r="W18" i="22"/>
  <c r="U11" i="22"/>
  <c r="U12" i="22"/>
  <c r="AI16" i="22"/>
  <c r="V18" i="22"/>
  <c r="U32" i="22"/>
  <c r="T12" i="22"/>
  <c r="T13" i="22"/>
  <c r="AF13" i="22"/>
  <c r="W27" i="22"/>
  <c r="V15" i="22"/>
  <c r="V20" i="22"/>
  <c r="AH30" i="22"/>
  <c r="W30" i="22"/>
  <c r="V24" i="22"/>
  <c r="AI18" i="22"/>
  <c r="V34" i="22"/>
  <c r="T28" i="17"/>
  <c r="AH19" i="22"/>
  <c r="W19" i="22"/>
  <c r="W20" i="22"/>
  <c r="AI13" i="21"/>
  <c r="AG30" i="22"/>
  <c r="V30" i="22"/>
  <c r="U4" i="22"/>
  <c r="Q35" i="22"/>
  <c r="AI9" i="21"/>
  <c r="V10" i="22"/>
  <c r="T14" i="22"/>
  <c r="AF14" i="22"/>
  <c r="V33" i="22"/>
  <c r="AH33" i="22"/>
  <c r="V25" i="22"/>
  <c r="T7" i="22"/>
  <c r="AF8" i="22"/>
  <c r="T8" i="22"/>
  <c r="V17" i="22"/>
  <c r="T21" i="22"/>
  <c r="W24" i="22"/>
  <c r="V23" i="22"/>
  <c r="V5" i="22"/>
  <c r="AG13" i="22"/>
  <c r="V13" i="22"/>
  <c r="T17" i="22"/>
  <c r="T27" i="22"/>
  <c r="W17" i="22"/>
  <c r="U13" i="22"/>
  <c r="V9" i="17"/>
  <c r="AI32" i="22"/>
  <c r="W14" i="22"/>
  <c r="T9" i="22"/>
  <c r="W28" i="22"/>
  <c r="AH13" i="22"/>
  <c r="W13" i="22"/>
  <c r="V16" i="22"/>
  <c r="W15" i="22"/>
  <c r="W23" i="22"/>
  <c r="U26" i="22"/>
  <c r="T19" i="22"/>
  <c r="AF19" i="22"/>
  <c r="U20" i="22"/>
  <c r="U15" i="22"/>
  <c r="U28" i="22"/>
  <c r="AH7" i="22"/>
  <c r="W7" i="22"/>
  <c r="T31" i="22"/>
  <c r="T25" i="22"/>
  <c r="AF25" i="22"/>
  <c r="W26" i="22"/>
  <c r="U30" i="22"/>
  <c r="R35" i="22"/>
  <c r="AI10" i="21"/>
  <c r="AH9" i="22"/>
  <c r="W9" i="22"/>
  <c r="U6" i="17"/>
  <c r="W9" i="17"/>
  <c r="AG8" i="5"/>
  <c r="T32" i="22"/>
  <c r="AI25" i="21"/>
  <c r="AG25" i="22"/>
  <c r="U25" i="22"/>
  <c r="W12" i="22"/>
  <c r="W3" i="22"/>
  <c r="V26" i="22"/>
  <c r="U31" i="22"/>
  <c r="U5" i="22"/>
  <c r="U14" i="22"/>
  <c r="AG14" i="22"/>
  <c r="U17" i="22"/>
  <c r="V9" i="22"/>
  <c r="V28" i="22"/>
  <c r="AH28" i="22"/>
  <c r="T20" i="22"/>
  <c r="AI19" i="21"/>
  <c r="V11" i="22"/>
  <c r="AH8" i="22"/>
  <c r="W8" i="22"/>
  <c r="W11" i="22"/>
  <c r="U19" i="22"/>
  <c r="AG19" i="22"/>
  <c r="W16" i="22"/>
  <c r="AG8" i="22"/>
  <c r="U8" i="22"/>
  <c r="W33" i="22"/>
  <c r="AF6" i="22"/>
  <c r="T6" i="22"/>
  <c r="T16" i="22"/>
  <c r="W31" i="22"/>
  <c r="W4" i="22"/>
  <c r="AF10" i="22"/>
  <c r="T10" i="22"/>
  <c r="AI30" i="21"/>
  <c r="U18" i="22"/>
  <c r="AI29" i="22"/>
  <c r="U23" i="22"/>
  <c r="U27" i="22"/>
  <c r="AG27" i="22"/>
  <c r="P35" i="22"/>
  <c r="T34" i="22"/>
  <c r="AH25" i="22"/>
  <c r="W25" i="22"/>
  <c r="T24" i="22"/>
  <c r="V14" i="22"/>
  <c r="AH14" i="22"/>
  <c r="V12" i="22"/>
  <c r="AI29" i="5"/>
  <c r="AH19" i="5"/>
  <c r="AH14" i="5"/>
  <c r="AF13" i="5"/>
  <c r="AG25" i="5"/>
  <c r="AF14" i="5"/>
  <c r="AF6" i="5"/>
  <c r="AI17" i="5"/>
  <c r="AH9" i="5"/>
  <c r="AF10" i="5"/>
  <c r="AF7" i="5"/>
  <c r="AI24" i="5"/>
  <c r="AG27" i="5"/>
  <c r="AH33" i="5"/>
  <c r="AI22" i="5"/>
  <c r="AI32" i="5"/>
  <c r="AH7" i="5"/>
  <c r="AH8" i="5"/>
  <c r="AG6" i="5"/>
  <c r="AG9" i="5"/>
  <c r="AF27" i="5"/>
  <c r="AG14" i="5"/>
  <c r="AH28" i="5"/>
  <c r="AH25" i="5"/>
  <c r="AG30" i="5"/>
  <c r="AF8" i="5"/>
  <c r="AH6" i="5"/>
  <c r="AG28" i="5"/>
  <c r="AG7" i="5"/>
  <c r="AH10" i="5"/>
  <c r="AG19" i="5"/>
  <c r="AF25" i="5"/>
  <c r="AF30" i="5"/>
  <c r="AF19" i="5"/>
  <c r="AF9" i="5"/>
  <c r="AG33" i="5"/>
  <c r="AF33" i="5"/>
  <c r="AH13" i="5"/>
  <c r="AF16" i="7"/>
  <c r="AK26" i="8"/>
  <c r="AL12" i="8"/>
  <c r="AL20" i="8"/>
  <c r="AK11" i="8"/>
  <c r="AK8" i="8"/>
  <c r="AK17" i="8"/>
  <c r="AK16" i="8"/>
  <c r="AK19" i="8"/>
  <c r="AK32" i="8"/>
  <c r="AK22" i="8"/>
  <c r="AK30" i="8"/>
  <c r="AK10" i="8"/>
  <c r="AK29" i="8"/>
  <c r="AL34" i="8"/>
  <c r="AK13" i="8"/>
  <c r="AK18" i="8"/>
  <c r="AK6" i="8"/>
  <c r="AK7" i="8"/>
  <c r="AK24" i="8"/>
  <c r="AK9" i="8"/>
  <c r="AL3" i="8"/>
  <c r="AK33" i="8"/>
  <c r="AK27" i="8"/>
  <c r="AK14" i="8"/>
  <c r="AK25" i="8"/>
  <c r="AK23" i="8"/>
  <c r="AL23" i="8"/>
  <c r="X25" i="7"/>
  <c r="T16" i="7"/>
  <c r="Z16" i="7"/>
  <c r="F25" i="7"/>
  <c r="AE25" i="7"/>
  <c r="U8" i="17"/>
  <c r="AA25" i="7"/>
  <c r="N25" i="7"/>
  <c r="AD25" i="7"/>
  <c r="F16" i="7"/>
  <c r="T24" i="17"/>
  <c r="T26" i="17"/>
  <c r="U14" i="17"/>
  <c r="T17" i="17"/>
  <c r="U29" i="17"/>
  <c r="AC25" i="7"/>
  <c r="T19" i="17"/>
  <c r="E16" i="7"/>
  <c r="Z25" i="7"/>
  <c r="V19" i="17"/>
  <c r="T7" i="17"/>
  <c r="V10" i="20"/>
  <c r="U32" i="20"/>
  <c r="V25" i="17"/>
  <c r="V10" i="17"/>
  <c r="V14" i="17"/>
  <c r="AA16" i="7"/>
  <c r="U30" i="17"/>
  <c r="V28" i="17"/>
  <c r="V27" i="17"/>
  <c r="W19" i="16"/>
  <c r="AF25" i="7"/>
  <c r="T16" i="20"/>
  <c r="V17" i="17"/>
  <c r="U16" i="17"/>
  <c r="U19" i="17"/>
  <c r="D16" i="7"/>
  <c r="W30" i="17"/>
  <c r="V8" i="17"/>
  <c r="V24" i="20"/>
  <c r="W9" i="20"/>
  <c r="U33" i="20"/>
  <c r="T29" i="17"/>
  <c r="P25" i="7"/>
  <c r="T9" i="16"/>
  <c r="T10" i="17"/>
  <c r="W10" i="17"/>
  <c r="V30" i="17"/>
  <c r="V32" i="17"/>
  <c r="U25" i="17"/>
  <c r="U33" i="17"/>
  <c r="U10" i="17"/>
  <c r="V16" i="7"/>
  <c r="T6" i="20"/>
  <c r="Q16" i="7"/>
  <c r="V6" i="17"/>
  <c r="T27" i="16"/>
  <c r="U24" i="17"/>
  <c r="T16" i="16"/>
  <c r="T17" i="20"/>
  <c r="T13" i="17"/>
  <c r="T22" i="17"/>
  <c r="J16" i="7"/>
  <c r="U27" i="16"/>
  <c r="W26" i="20"/>
  <c r="L25" i="7"/>
  <c r="W22" i="16"/>
  <c r="T25" i="17"/>
  <c r="V24" i="17"/>
  <c r="W32" i="16"/>
  <c r="W7" i="17"/>
  <c r="U7" i="17"/>
  <c r="T33" i="17"/>
  <c r="Q25" i="7"/>
  <c r="V21" i="16"/>
  <c r="V20" i="16"/>
  <c r="V4" i="16"/>
  <c r="V23" i="16"/>
  <c r="V34" i="16"/>
  <c r="V15" i="16"/>
  <c r="R35" i="16"/>
  <c r="V5" i="16"/>
  <c r="V12" i="16"/>
  <c r="V11" i="16"/>
  <c r="V3" i="16"/>
  <c r="V31" i="16"/>
  <c r="U28" i="20"/>
  <c r="U8" i="16"/>
  <c r="U6" i="20"/>
  <c r="V30" i="6"/>
  <c r="X30" i="6"/>
  <c r="W30" i="6"/>
  <c r="U30" i="6"/>
  <c r="V11" i="6"/>
  <c r="X11" i="6"/>
  <c r="U11" i="6"/>
  <c r="W11" i="6"/>
  <c r="W29" i="6"/>
  <c r="V29" i="6"/>
  <c r="U29" i="6"/>
  <c r="X29" i="6"/>
  <c r="G16" i="7"/>
  <c r="T18" i="20"/>
  <c r="U10" i="16"/>
  <c r="V8" i="20"/>
  <c r="X4" i="6"/>
  <c r="V4" i="6"/>
  <c r="W4" i="6"/>
  <c r="U4" i="6"/>
  <c r="S16" i="7"/>
  <c r="T33" i="20"/>
  <c r="V8" i="16"/>
  <c r="V9" i="6"/>
  <c r="W9" i="6"/>
  <c r="X9" i="6"/>
  <c r="U9" i="6"/>
  <c r="V10" i="6"/>
  <c r="W10" i="6"/>
  <c r="U10" i="6"/>
  <c r="X10" i="6"/>
  <c r="V13" i="16"/>
  <c r="W6" i="16"/>
  <c r="V25" i="7"/>
  <c r="T14" i="20"/>
  <c r="T10" i="16"/>
  <c r="V25" i="16"/>
  <c r="Z7" i="18"/>
  <c r="AB7" i="18"/>
  <c r="AC7" i="18"/>
  <c r="AA7" i="18"/>
  <c r="AD7" i="18"/>
  <c r="AD23" i="18"/>
  <c r="AC23" i="18"/>
  <c r="AA23" i="18"/>
  <c r="Z23" i="18"/>
  <c r="AB23" i="18"/>
  <c r="AJ35" i="18"/>
  <c r="AB27" i="18"/>
  <c r="AA27" i="18"/>
  <c r="AD27" i="18"/>
  <c r="AC27" i="18"/>
  <c r="Z27" i="18"/>
  <c r="AJ39" i="18"/>
  <c r="U19" i="20"/>
  <c r="V16" i="16"/>
  <c r="T19" i="20"/>
  <c r="V18" i="16"/>
  <c r="W20" i="20"/>
  <c r="W5" i="20"/>
  <c r="S35" i="20"/>
  <c r="W15" i="20"/>
  <c r="W21" i="20"/>
  <c r="W12" i="20"/>
  <c r="W34" i="20"/>
  <c r="W11" i="20"/>
  <c r="W3" i="20"/>
  <c r="W4" i="20"/>
  <c r="W23" i="20"/>
  <c r="W31" i="20"/>
  <c r="V7" i="17"/>
  <c r="O25" i="7"/>
  <c r="T22" i="16"/>
  <c r="V30" i="16"/>
  <c r="U30" i="16"/>
  <c r="V19" i="20"/>
  <c r="AD46" i="18"/>
  <c r="AC46" i="18"/>
  <c r="AB46" i="18"/>
  <c r="Z46" i="18"/>
  <c r="AA46" i="18"/>
  <c r="AM40" i="18"/>
  <c r="T28" i="16"/>
  <c r="W25" i="16"/>
  <c r="X59" i="6"/>
  <c r="U59" i="6"/>
  <c r="V59" i="6"/>
  <c r="W59" i="6"/>
  <c r="T13" i="16"/>
  <c r="T26" i="16"/>
  <c r="T24" i="20"/>
  <c r="AB61" i="18"/>
  <c r="AA61" i="18"/>
  <c r="AP38" i="18"/>
  <c r="AD61" i="18"/>
  <c r="Z61" i="18"/>
  <c r="AC61" i="18"/>
  <c r="W25" i="6"/>
  <c r="U25" i="6"/>
  <c r="V25" i="6"/>
  <c r="X25" i="6"/>
  <c r="U44" i="6"/>
  <c r="W44" i="6"/>
  <c r="V44" i="6"/>
  <c r="X44" i="6"/>
  <c r="V27" i="16"/>
  <c r="U13" i="20"/>
  <c r="W28" i="20"/>
  <c r="W17" i="16"/>
  <c r="U24" i="20"/>
  <c r="V11" i="20"/>
  <c r="V31" i="20"/>
  <c r="V20" i="20"/>
  <c r="V12" i="20"/>
  <c r="V4" i="20"/>
  <c r="R35" i="20"/>
  <c r="V21" i="20"/>
  <c r="V5" i="20"/>
  <c r="V3" i="20"/>
  <c r="V34" i="20"/>
  <c r="V23" i="20"/>
  <c r="V15" i="20"/>
  <c r="U12" i="16"/>
  <c r="U15" i="16"/>
  <c r="U20" i="16"/>
  <c r="U5" i="16"/>
  <c r="U3" i="16"/>
  <c r="Q35" i="16"/>
  <c r="U4" i="16"/>
  <c r="U23" i="16"/>
  <c r="U21" i="16"/>
  <c r="U31" i="16"/>
  <c r="U34" i="16"/>
  <c r="U11" i="16"/>
  <c r="W8" i="16"/>
  <c r="V23" i="6"/>
  <c r="X23" i="6"/>
  <c r="U23" i="6"/>
  <c r="W23" i="6"/>
  <c r="T29" i="20"/>
  <c r="V48" i="6"/>
  <c r="U48" i="6"/>
  <c r="W48" i="6"/>
  <c r="X48" i="6"/>
  <c r="W20" i="17"/>
  <c r="W3" i="17"/>
  <c r="W4" i="17"/>
  <c r="W31" i="17"/>
  <c r="W5" i="17"/>
  <c r="W11" i="17"/>
  <c r="W34" i="17"/>
  <c r="W23" i="17"/>
  <c r="W12" i="17"/>
  <c r="W15" i="17"/>
  <c r="W21" i="17"/>
  <c r="S35" i="17"/>
  <c r="W22" i="17"/>
  <c r="W24" i="17"/>
  <c r="W16" i="17"/>
  <c r="U17" i="16"/>
  <c r="V13" i="20"/>
  <c r="U26" i="16"/>
  <c r="T10" i="20"/>
  <c r="W32" i="20"/>
  <c r="V25" i="20"/>
  <c r="K16" i="7"/>
  <c r="U12" i="20"/>
  <c r="U23" i="20"/>
  <c r="U11" i="20"/>
  <c r="Q35" i="20"/>
  <c r="U34" i="20"/>
  <c r="U5" i="20"/>
  <c r="U20" i="20"/>
  <c r="U31" i="20"/>
  <c r="U21" i="20"/>
  <c r="U3" i="20"/>
  <c r="U4" i="20"/>
  <c r="U15" i="20"/>
  <c r="T26" i="20"/>
  <c r="W18" i="16"/>
  <c r="W17" i="20"/>
  <c r="W31" i="6"/>
  <c r="U31" i="6"/>
  <c r="X31" i="6"/>
  <c r="V31" i="6"/>
  <c r="U22" i="20"/>
  <c r="U41" i="6"/>
  <c r="X41" i="6"/>
  <c r="W41" i="6"/>
  <c r="V41" i="6"/>
  <c r="W18" i="20"/>
  <c r="V10" i="16"/>
  <c r="U22" i="16"/>
  <c r="U17" i="17"/>
  <c r="U5" i="17"/>
  <c r="U4" i="17"/>
  <c r="U11" i="17"/>
  <c r="U31" i="17"/>
  <c r="U34" i="17"/>
  <c r="U20" i="17"/>
  <c r="U15" i="17"/>
  <c r="U12" i="17"/>
  <c r="U23" i="17"/>
  <c r="Q35" i="17"/>
  <c r="U3" i="17"/>
  <c r="U21" i="17"/>
  <c r="U32" i="17"/>
  <c r="U26" i="17"/>
  <c r="U27" i="20"/>
  <c r="I16" i="7"/>
  <c r="X27" i="6"/>
  <c r="U27" i="6"/>
  <c r="V27" i="6"/>
  <c r="W27" i="6"/>
  <c r="W19" i="20"/>
  <c r="W17" i="17"/>
  <c r="U28" i="16"/>
  <c r="U43" i="6"/>
  <c r="V43" i="6"/>
  <c r="X43" i="6"/>
  <c r="W43" i="6"/>
  <c r="U32" i="16"/>
  <c r="V28" i="16"/>
  <c r="T25" i="7"/>
  <c r="T33" i="16"/>
  <c r="X8" i="6"/>
  <c r="W8" i="6"/>
  <c r="U8" i="6"/>
  <c r="V8" i="6"/>
  <c r="V6" i="6"/>
  <c r="W6" i="6"/>
  <c r="X6" i="6"/>
  <c r="U6" i="6"/>
  <c r="W6" i="20"/>
  <c r="W14" i="17"/>
  <c r="T14" i="16"/>
  <c r="U33" i="16"/>
  <c r="Y16" i="7"/>
  <c r="V26" i="16"/>
  <c r="W24" i="20"/>
  <c r="AD8" i="18"/>
  <c r="AB8" i="18"/>
  <c r="AA8" i="18"/>
  <c r="AC8" i="18"/>
  <c r="Z8" i="18"/>
  <c r="AA30" i="18"/>
  <c r="AB30" i="18"/>
  <c r="AD30" i="18"/>
  <c r="AJ42" i="18"/>
  <c r="Z30" i="18"/>
  <c r="AC30" i="18"/>
  <c r="Z29" i="18"/>
  <c r="AA29" i="18"/>
  <c r="AB29" i="18"/>
  <c r="AD29" i="18"/>
  <c r="AJ41" i="18"/>
  <c r="AC29" i="18"/>
  <c r="V27" i="20"/>
  <c r="V22" i="20"/>
  <c r="E25" i="7"/>
  <c r="V26" i="17"/>
  <c r="T19" i="16"/>
  <c r="U13" i="16"/>
  <c r="T9" i="17"/>
  <c r="R5" i="5"/>
  <c r="V9" i="20"/>
  <c r="U9" i="17"/>
  <c r="W18" i="17"/>
  <c r="W33" i="20"/>
  <c r="U18" i="20"/>
  <c r="Y25" i="7"/>
  <c r="W29" i="20"/>
  <c r="Z47" i="18"/>
  <c r="AC47" i="18"/>
  <c r="AM41" i="18"/>
  <c r="AD47" i="18"/>
  <c r="AB47" i="18"/>
  <c r="AA47" i="18"/>
  <c r="U8" i="20"/>
  <c r="W60" i="6"/>
  <c r="X60" i="6"/>
  <c r="U60" i="6"/>
  <c r="V60" i="6"/>
  <c r="X58" i="6"/>
  <c r="U58" i="6"/>
  <c r="V58" i="6"/>
  <c r="W58" i="6"/>
  <c r="W22" i="20"/>
  <c r="Z64" i="18"/>
  <c r="AA64" i="18"/>
  <c r="AC64" i="18"/>
  <c r="AP41" i="18"/>
  <c r="AB64" i="18"/>
  <c r="AD64" i="18"/>
  <c r="X12" i="6"/>
  <c r="V12" i="6"/>
  <c r="W12" i="6"/>
  <c r="U12" i="6"/>
  <c r="W33" i="16"/>
  <c r="AM35" i="18"/>
  <c r="AC41" i="18"/>
  <c r="AA41" i="18"/>
  <c r="AB41" i="18"/>
  <c r="AD41" i="18"/>
  <c r="Z41" i="18"/>
  <c r="U62" i="6"/>
  <c r="X62" i="6"/>
  <c r="V62" i="6"/>
  <c r="W62" i="6"/>
  <c r="V7" i="16"/>
  <c r="U45" i="6"/>
  <c r="X45" i="6"/>
  <c r="V45" i="6"/>
  <c r="W45" i="6"/>
  <c r="U25" i="7"/>
  <c r="T6" i="16"/>
  <c r="W30" i="20"/>
  <c r="AA26" i="18"/>
  <c r="AB26" i="18"/>
  <c r="AC26" i="18"/>
  <c r="Z26" i="18"/>
  <c r="AJ38" i="18"/>
  <c r="AD26" i="18"/>
  <c r="U29" i="20"/>
  <c r="W10" i="20"/>
  <c r="U9" i="16"/>
  <c r="X65" i="6"/>
  <c r="V65" i="6"/>
  <c r="U65" i="6"/>
  <c r="W65" i="6"/>
  <c r="W33" i="17"/>
  <c r="G25" i="7"/>
  <c r="V32" i="20"/>
  <c r="U6" i="16"/>
  <c r="U24" i="16"/>
  <c r="W19" i="17"/>
  <c r="X24" i="6"/>
  <c r="V24" i="6"/>
  <c r="U24" i="6"/>
  <c r="W24" i="6"/>
  <c r="V7" i="20"/>
  <c r="V46" i="6"/>
  <c r="U46" i="6"/>
  <c r="X46" i="6"/>
  <c r="W46" i="6"/>
  <c r="W29" i="17"/>
  <c r="T29" i="16"/>
  <c r="U7" i="6"/>
  <c r="X7" i="6"/>
  <c r="V7" i="6"/>
  <c r="W7" i="6"/>
  <c r="S5" i="5"/>
  <c r="W30" i="5" s="1"/>
  <c r="W30" i="16"/>
  <c r="U17" i="20"/>
  <c r="W13" i="16"/>
  <c r="T16" i="17"/>
  <c r="AA11" i="18"/>
  <c r="Z11" i="18"/>
  <c r="AB11" i="18"/>
  <c r="AC11" i="18"/>
  <c r="AD11" i="18"/>
  <c r="AB24" i="18"/>
  <c r="AA24" i="18"/>
  <c r="Z24" i="18"/>
  <c r="AJ36" i="18"/>
  <c r="AD24" i="18"/>
  <c r="AC24" i="18"/>
  <c r="U7" i="20"/>
  <c r="U14" i="16"/>
  <c r="T8" i="16"/>
  <c r="T8" i="17"/>
  <c r="T32" i="16"/>
  <c r="J25" i="7"/>
  <c r="V24" i="16"/>
  <c r="N16" i="7"/>
  <c r="W10" i="16"/>
  <c r="T30" i="17"/>
  <c r="K25" i="7"/>
  <c r="AD43" i="18"/>
  <c r="AM37" i="18"/>
  <c r="Z43" i="18"/>
  <c r="AA43" i="18"/>
  <c r="AC43" i="18"/>
  <c r="AB43" i="18"/>
  <c r="U18" i="17"/>
  <c r="W57" i="6"/>
  <c r="U57" i="6"/>
  <c r="V57" i="6"/>
  <c r="X57" i="6"/>
  <c r="AP39" i="18"/>
  <c r="AD62" i="18"/>
  <c r="AB62" i="18"/>
  <c r="AA62" i="18"/>
  <c r="Z62" i="18"/>
  <c r="AC62" i="18"/>
  <c r="T27" i="17"/>
  <c r="AC16" i="7"/>
  <c r="X47" i="6"/>
  <c r="U47" i="6"/>
  <c r="W47" i="6"/>
  <c r="V47" i="6"/>
  <c r="AC4" i="18"/>
  <c r="AB4" i="18"/>
  <c r="AD4" i="18"/>
  <c r="Z4" i="18"/>
  <c r="AA4" i="18"/>
  <c r="X49" i="6"/>
  <c r="V49" i="6"/>
  <c r="W49" i="6"/>
  <c r="U49" i="6"/>
  <c r="W28" i="16"/>
  <c r="AP43" i="18"/>
  <c r="AD66" i="18"/>
  <c r="AB66" i="18"/>
  <c r="AA66" i="18"/>
  <c r="Z66" i="18"/>
  <c r="AC66" i="18"/>
  <c r="W25" i="17"/>
  <c r="P5" i="5"/>
  <c r="T7" i="20"/>
  <c r="T18" i="16"/>
  <c r="X26" i="6"/>
  <c r="U26" i="6"/>
  <c r="V26" i="6"/>
  <c r="W26" i="6"/>
  <c r="X42" i="6"/>
  <c r="W42" i="6"/>
  <c r="U42" i="6"/>
  <c r="V42" i="6"/>
  <c r="T30" i="20"/>
  <c r="V29" i="17"/>
  <c r="V3" i="17"/>
  <c r="V11" i="17"/>
  <c r="V31" i="17"/>
  <c r="V23" i="17"/>
  <c r="V15" i="17"/>
  <c r="V21" i="17"/>
  <c r="V5" i="17"/>
  <c r="V34" i="17"/>
  <c r="R35" i="17"/>
  <c r="V12" i="17"/>
  <c r="V4" i="17"/>
  <c r="V20" i="17"/>
  <c r="V16" i="17"/>
  <c r="V22" i="17"/>
  <c r="V18" i="17"/>
  <c r="W24" i="16"/>
  <c r="T25" i="20"/>
  <c r="V3" i="6"/>
  <c r="X3" i="6"/>
  <c r="W3" i="6"/>
  <c r="U3" i="6"/>
  <c r="S25" i="7"/>
  <c r="X16" i="7"/>
  <c r="V22" i="16"/>
  <c r="U16" i="16"/>
  <c r="AE16" i="7"/>
  <c r="Z12" i="18"/>
  <c r="AC12" i="18"/>
  <c r="AB12" i="18"/>
  <c r="AA12" i="18"/>
  <c r="AD12" i="18"/>
  <c r="AA10" i="18"/>
  <c r="AB10" i="18"/>
  <c r="Z10" i="18"/>
  <c r="AC10" i="18"/>
  <c r="AD10" i="18"/>
  <c r="AB25" i="18"/>
  <c r="AC25" i="18"/>
  <c r="AA25" i="18"/>
  <c r="AJ37" i="18"/>
  <c r="Z25" i="18"/>
  <c r="AD25" i="18"/>
  <c r="U7" i="16"/>
  <c r="U16" i="20"/>
  <c r="V6" i="20"/>
  <c r="T8" i="20"/>
  <c r="V33" i="17"/>
  <c r="V29" i="16"/>
  <c r="U27" i="17"/>
  <c r="V17" i="16"/>
  <c r="W32" i="17"/>
  <c r="V16" i="20"/>
  <c r="W29" i="16"/>
  <c r="U28" i="17"/>
  <c r="V29" i="20"/>
  <c r="T34" i="16"/>
  <c r="T31" i="16"/>
  <c r="T15" i="16"/>
  <c r="T3" i="16"/>
  <c r="T23" i="16"/>
  <c r="T12" i="16"/>
  <c r="T21" i="16"/>
  <c r="T11" i="16"/>
  <c r="P35" i="16"/>
  <c r="T5" i="16"/>
  <c r="T20" i="16"/>
  <c r="T4" i="16"/>
  <c r="V13" i="17"/>
  <c r="Z49" i="18"/>
  <c r="AD49" i="18"/>
  <c r="AC49" i="18"/>
  <c r="AA49" i="18"/>
  <c r="AM43" i="18"/>
  <c r="AB49" i="18"/>
  <c r="W61" i="6"/>
  <c r="X61" i="6"/>
  <c r="V61" i="6"/>
  <c r="U61" i="6"/>
  <c r="AA65" i="18"/>
  <c r="AP42" i="18"/>
  <c r="AB65" i="18"/>
  <c r="AD65" i="18"/>
  <c r="Z65" i="18"/>
  <c r="AC65" i="18"/>
  <c r="W27" i="16"/>
  <c r="T24" i="16"/>
  <c r="V28" i="20"/>
  <c r="AJ43" i="18"/>
  <c r="Z31" i="18"/>
  <c r="AD31" i="18"/>
  <c r="AC31" i="18"/>
  <c r="AA31" i="18"/>
  <c r="AB31" i="18"/>
  <c r="W14" i="20"/>
  <c r="U9" i="20"/>
  <c r="U64" i="6"/>
  <c r="X64" i="6"/>
  <c r="W64" i="6"/>
  <c r="V64" i="6"/>
  <c r="T9" i="20"/>
  <c r="W9" i="16"/>
  <c r="W13" i="20"/>
  <c r="Z3" i="18"/>
  <c r="AD3" i="18"/>
  <c r="AC3" i="18"/>
  <c r="AA3" i="18"/>
  <c r="AB3" i="18"/>
  <c r="U14" i="20"/>
  <c r="W14" i="16"/>
  <c r="U18" i="16"/>
  <c r="W28" i="17"/>
  <c r="V17" i="20"/>
  <c r="AA45" i="18"/>
  <c r="Z45" i="18"/>
  <c r="AB45" i="18"/>
  <c r="AC45" i="18"/>
  <c r="AD45" i="18"/>
  <c r="AM39" i="18"/>
  <c r="T7" i="16"/>
  <c r="U13" i="17"/>
  <c r="W8" i="20"/>
  <c r="W28" i="6"/>
  <c r="U28" i="6"/>
  <c r="X28" i="6"/>
  <c r="V28" i="6"/>
  <c r="V22" i="6"/>
  <c r="X22" i="6"/>
  <c r="U22" i="6"/>
  <c r="W22" i="6"/>
  <c r="D25" i="7"/>
  <c r="W40" i="6"/>
  <c r="V40" i="6"/>
  <c r="X40" i="6"/>
  <c r="U40" i="6"/>
  <c r="T18" i="17"/>
  <c r="P35" i="17"/>
  <c r="T12" i="17"/>
  <c r="T15" i="17"/>
  <c r="T23" i="17"/>
  <c r="T3" i="17"/>
  <c r="T11" i="17"/>
  <c r="T31" i="17"/>
  <c r="T20" i="17"/>
  <c r="T21" i="17"/>
  <c r="T34" i="17"/>
  <c r="T5" i="17"/>
  <c r="T4" i="17"/>
  <c r="T30" i="16"/>
  <c r="U10" i="20"/>
  <c r="W27" i="17"/>
  <c r="T25" i="16"/>
  <c r="U5" i="6"/>
  <c r="W5" i="6"/>
  <c r="X5" i="6"/>
  <c r="V5" i="6"/>
  <c r="W26" i="17"/>
  <c r="W16" i="16"/>
  <c r="W26" i="16"/>
  <c r="AB6" i="18"/>
  <c r="Z6" i="18"/>
  <c r="AD6" i="18"/>
  <c r="AA6" i="18"/>
  <c r="AC6" i="18"/>
  <c r="Z9" i="18"/>
  <c r="AD9" i="18"/>
  <c r="AC9" i="18"/>
  <c r="AB9" i="18"/>
  <c r="AA9" i="18"/>
  <c r="U26" i="20"/>
  <c r="AC28" i="18"/>
  <c r="Z28" i="18"/>
  <c r="AJ40" i="18"/>
  <c r="AD28" i="18"/>
  <c r="AB28" i="18"/>
  <c r="AA28" i="18"/>
  <c r="W8" i="17"/>
  <c r="W7" i="20"/>
  <c r="V6" i="16"/>
  <c r="V33" i="20"/>
  <c r="T22" i="20"/>
  <c r="U29" i="16"/>
  <c r="V14" i="20"/>
  <c r="U22" i="17"/>
  <c r="P35" i="20"/>
  <c r="T12" i="20"/>
  <c r="T34" i="20"/>
  <c r="T23" i="20"/>
  <c r="T31" i="20"/>
  <c r="T15" i="20"/>
  <c r="T4" i="20"/>
  <c r="T11" i="20"/>
  <c r="T3" i="20"/>
  <c r="T21" i="20"/>
  <c r="T5" i="20"/>
  <c r="T20" i="20"/>
  <c r="T6" i="17"/>
  <c r="T14" i="17"/>
  <c r="AD48" i="18"/>
  <c r="AB48" i="18"/>
  <c r="AA48" i="18"/>
  <c r="AC48" i="18"/>
  <c r="Z48" i="18"/>
  <c r="AM42" i="18"/>
  <c r="AM44" i="18"/>
  <c r="AD50" i="18"/>
  <c r="AA50" i="18"/>
  <c r="AC50" i="18"/>
  <c r="AB50" i="18"/>
  <c r="Z50" i="18"/>
  <c r="Q5" i="5"/>
  <c r="W63" i="6"/>
  <c r="U63" i="6"/>
  <c r="V63" i="6"/>
  <c r="X63" i="6"/>
  <c r="W6" i="17"/>
  <c r="AP36" i="18"/>
  <c r="AD59" i="18"/>
  <c r="Z59" i="18"/>
  <c r="AA59" i="18"/>
  <c r="AB59" i="18"/>
  <c r="AC59" i="18"/>
  <c r="AP44" i="18"/>
  <c r="AC67" i="18"/>
  <c r="Z67" i="18"/>
  <c r="AD67" i="18"/>
  <c r="AB67" i="18"/>
  <c r="AA67" i="18"/>
  <c r="V32" i="16"/>
  <c r="W13" i="17"/>
  <c r="W27" i="20"/>
  <c r="U25" i="20"/>
  <c r="P16" i="7"/>
  <c r="O16" i="7"/>
  <c r="V9" i="16"/>
  <c r="V18" i="20"/>
  <c r="T17" i="16"/>
  <c r="AP37" i="18"/>
  <c r="Z60" i="18"/>
  <c r="AD60" i="18"/>
  <c r="AC60" i="18"/>
  <c r="AB60" i="18"/>
  <c r="AA60" i="18"/>
  <c r="AD5" i="18"/>
  <c r="AC5" i="18"/>
  <c r="AA5" i="18"/>
  <c r="AB5" i="18"/>
  <c r="Z5" i="18"/>
  <c r="Z32" i="18"/>
  <c r="AD32" i="18"/>
  <c r="AB32" i="18"/>
  <c r="AC32" i="18"/>
  <c r="AA32" i="18"/>
  <c r="AJ44" i="18"/>
  <c r="U19" i="16"/>
  <c r="W7" i="16"/>
  <c r="W16" i="20"/>
  <c r="V33" i="16"/>
  <c r="V26" i="20"/>
  <c r="W4" i="16"/>
  <c r="W31" i="16"/>
  <c r="W12" i="16"/>
  <c r="W15" i="16"/>
  <c r="W3" i="16"/>
  <c r="W21" i="16"/>
  <c r="W23" i="16"/>
  <c r="W11" i="16"/>
  <c r="S35" i="16"/>
  <c r="W34" i="16"/>
  <c r="W5" i="16"/>
  <c r="W20" i="16"/>
  <c r="V14" i="16"/>
  <c r="AD16" i="7"/>
  <c r="T32" i="20"/>
  <c r="V30" i="20"/>
  <c r="U30" i="20"/>
  <c r="L16" i="7"/>
  <c r="V19" i="16"/>
  <c r="T32" i="17"/>
  <c r="T27" i="20"/>
  <c r="AD44" i="18"/>
  <c r="Z44" i="18"/>
  <c r="AB44" i="18"/>
  <c r="AC44" i="18"/>
  <c r="AA44" i="18"/>
  <c r="AM38" i="18"/>
  <c r="AB42" i="18"/>
  <c r="AM36" i="18"/>
  <c r="AC42" i="18"/>
  <c r="Z42" i="18"/>
  <c r="AD42" i="18"/>
  <c r="AA42" i="18"/>
  <c r="T28" i="20"/>
  <c r="W25" i="20"/>
  <c r="U56" i="6"/>
  <c r="W56" i="6"/>
  <c r="V56" i="6"/>
  <c r="X56" i="6"/>
  <c r="T13" i="20"/>
  <c r="AP40" i="18"/>
  <c r="AA63" i="18"/>
  <c r="Z63" i="18"/>
  <c r="AD63" i="18"/>
  <c r="AC63" i="18"/>
  <c r="AB63" i="18"/>
  <c r="AB58" i="18"/>
  <c r="AP35" i="18"/>
  <c r="AC58" i="18"/>
  <c r="AA58" i="18"/>
  <c r="Z58" i="18"/>
  <c r="AD58" i="18"/>
  <c r="I25" i="7"/>
  <c r="U25" i="16"/>
  <c r="Y29" i="21" l="1"/>
  <c r="AC29" i="21" s="1"/>
  <c r="AI5" i="21"/>
  <c r="AJ34" i="21" s="1"/>
  <c r="Y24" i="21"/>
  <c r="AA24" i="21" s="1"/>
  <c r="Y26" i="21"/>
  <c r="AC26" i="21" s="1"/>
  <c r="Y48" i="21"/>
  <c r="AC48" i="21" s="1"/>
  <c r="AI5" i="22"/>
  <c r="Y60" i="21"/>
  <c r="AA60" i="21" s="1"/>
  <c r="Y31" i="21"/>
  <c r="Z31" i="21" s="1"/>
  <c r="Y30" i="21"/>
  <c r="AC30" i="21" s="1"/>
  <c r="Y28" i="21"/>
  <c r="AB28" i="21" s="1"/>
  <c r="Y23" i="21"/>
  <c r="AB23" i="21" s="1"/>
  <c r="Y32" i="21"/>
  <c r="AC32" i="21" s="1"/>
  <c r="Y41" i="21"/>
  <c r="AC41" i="21" s="1"/>
  <c r="Y25" i="21"/>
  <c r="AC25" i="21" s="1"/>
  <c r="Y27" i="21"/>
  <c r="AB27" i="21" s="1"/>
  <c r="Y65" i="21"/>
  <c r="AB65" i="21" s="1"/>
  <c r="Y50" i="21"/>
  <c r="AB50" i="21" s="1"/>
  <c r="Y62" i="21"/>
  <c r="AA62" i="21" s="1"/>
  <c r="Y67" i="21"/>
  <c r="Z67" i="21" s="1"/>
  <c r="Y49" i="21"/>
  <c r="AA49" i="21" s="1"/>
  <c r="Y66" i="21"/>
  <c r="AC66" i="21" s="1"/>
  <c r="Y58" i="21"/>
  <c r="Z58" i="21" s="1"/>
  <c r="Y59" i="21"/>
  <c r="AC59" i="21" s="1"/>
  <c r="Y64" i="21"/>
  <c r="AC64" i="21" s="1"/>
  <c r="Y45" i="21"/>
  <c r="AC45" i="21" s="1"/>
  <c r="Y63" i="21"/>
  <c r="AA63" i="21" s="1"/>
  <c r="Y11" i="21"/>
  <c r="AA11" i="21" s="1"/>
  <c r="Y61" i="21"/>
  <c r="AA61" i="21" s="1"/>
  <c r="Y7" i="21"/>
  <c r="Z7" i="21" s="1"/>
  <c r="Y6" i="21"/>
  <c r="Z6" i="21" s="1"/>
  <c r="AI14" i="5"/>
  <c r="Y5" i="21"/>
  <c r="AA5" i="21" s="1"/>
  <c r="Y9" i="21"/>
  <c r="AC9" i="21" s="1"/>
  <c r="Y10" i="21"/>
  <c r="AC10" i="21" s="1"/>
  <c r="Y12" i="21"/>
  <c r="AA12" i="21" s="1"/>
  <c r="Y4" i="21"/>
  <c r="AA4" i="21" s="1"/>
  <c r="Y3" i="21"/>
  <c r="AC3" i="21" s="1"/>
  <c r="Y47" i="21"/>
  <c r="AA47" i="21" s="1"/>
  <c r="Y8" i="21"/>
  <c r="AA8" i="21" s="1"/>
  <c r="Y43" i="21"/>
  <c r="AB43" i="21" s="1"/>
  <c r="Y42" i="21"/>
  <c r="AB42" i="21" s="1"/>
  <c r="Y46" i="21"/>
  <c r="AB46" i="21" s="1"/>
  <c r="Y44" i="21"/>
  <c r="AC44" i="21" s="1"/>
  <c r="AI27" i="5"/>
  <c r="Y25" i="22"/>
  <c r="Z25" i="22" s="1"/>
  <c r="AI33" i="22"/>
  <c r="AI8" i="5"/>
  <c r="AI14" i="22"/>
  <c r="AI6" i="5"/>
  <c r="AI25" i="22"/>
  <c r="AI19" i="22"/>
  <c r="AI13" i="22"/>
  <c r="Y23" i="22"/>
  <c r="AB23" i="22" s="1"/>
  <c r="AJ30" i="21"/>
  <c r="Y30" i="22"/>
  <c r="Z30" i="22" s="1"/>
  <c r="Y24" i="22"/>
  <c r="AA24" i="22" s="1"/>
  <c r="AI27" i="22"/>
  <c r="AI13" i="5"/>
  <c r="AI7" i="22"/>
  <c r="Y32" i="22"/>
  <c r="AA48" i="21"/>
  <c r="AI28" i="22"/>
  <c r="Y27" i="22"/>
  <c r="AJ16" i="21"/>
  <c r="Y66" i="22"/>
  <c r="Y58" i="22"/>
  <c r="Y63" i="22"/>
  <c r="Y64" i="22"/>
  <c r="Y62" i="22"/>
  <c r="Y65" i="22"/>
  <c r="Y61" i="22"/>
  <c r="Y60" i="22"/>
  <c r="Y67" i="22"/>
  <c r="Y59" i="22"/>
  <c r="AI8" i="22"/>
  <c r="AJ9" i="21"/>
  <c r="Y43" i="22"/>
  <c r="Y47" i="22"/>
  <c r="Y42" i="22"/>
  <c r="Y48" i="22"/>
  <c r="Y41" i="22"/>
  <c r="Y46" i="22"/>
  <c r="Y45" i="22"/>
  <c r="Y44" i="22"/>
  <c r="Y50" i="22"/>
  <c r="Y49" i="22"/>
  <c r="Y28" i="22"/>
  <c r="AI9" i="22"/>
  <c r="Y29" i="22"/>
  <c r="Y31" i="22"/>
  <c r="Y26" i="22"/>
  <c r="AI10" i="22"/>
  <c r="AI6" i="22"/>
  <c r="AJ25" i="21"/>
  <c r="AJ22" i="21"/>
  <c r="AI30" i="22"/>
  <c r="Y11" i="22"/>
  <c r="Y12" i="22"/>
  <c r="Y9" i="22"/>
  <c r="Y10" i="22"/>
  <c r="Y7" i="22"/>
  <c r="Y8" i="22"/>
  <c r="Y5" i="22"/>
  <c r="Y6" i="22"/>
  <c r="Y3" i="22"/>
  <c r="Y4" i="22"/>
  <c r="AI10" i="5"/>
  <c r="AI9" i="5"/>
  <c r="AI7" i="5"/>
  <c r="AI33" i="5"/>
  <c r="AH5" i="5"/>
  <c r="AI19" i="5"/>
  <c r="AI28" i="5"/>
  <c r="AI25" i="5"/>
  <c r="U19" i="5"/>
  <c r="AG5" i="5"/>
  <c r="AI30" i="5"/>
  <c r="T25" i="5"/>
  <c r="AF5" i="5"/>
  <c r="AL35" i="8"/>
  <c r="Y47" i="20"/>
  <c r="AD47" i="20" s="1"/>
  <c r="W66" i="6"/>
  <c r="W72" i="6" s="1"/>
  <c r="AA68" i="18"/>
  <c r="AA71" i="18" s="1"/>
  <c r="W33" i="5"/>
  <c r="T30" i="5"/>
  <c r="AF50" i="18" a="1"/>
  <c r="Y45" i="17"/>
  <c r="Y47" i="17"/>
  <c r="Y44" i="17"/>
  <c r="Y41" i="17"/>
  <c r="Y49" i="17"/>
  <c r="Y46" i="17"/>
  <c r="Y43" i="17"/>
  <c r="Y50" i="17"/>
  <c r="Y42" i="17"/>
  <c r="Y48" i="17"/>
  <c r="P35" i="5"/>
  <c r="T4" i="5"/>
  <c r="T5" i="5"/>
  <c r="T3" i="5"/>
  <c r="T15" i="5"/>
  <c r="T34" i="5"/>
  <c r="T20" i="5"/>
  <c r="T12" i="5"/>
  <c r="T21" i="5"/>
  <c r="T23" i="5"/>
  <c r="T31" i="5"/>
  <c r="T11" i="5"/>
  <c r="T32" i="5"/>
  <c r="T29" i="5"/>
  <c r="T22" i="5"/>
  <c r="T26" i="5"/>
  <c r="T27" i="5"/>
  <c r="T16" i="5"/>
  <c r="T17" i="5"/>
  <c r="T9" i="5"/>
  <c r="T8" i="5"/>
  <c r="T19" i="5"/>
  <c r="T7" i="5"/>
  <c r="T13" i="5"/>
  <c r="T14" i="5"/>
  <c r="T28" i="5"/>
  <c r="T10" i="5"/>
  <c r="T18" i="5"/>
  <c r="T33" i="5"/>
  <c r="T6" i="5"/>
  <c r="T24" i="5"/>
  <c r="V19" i="5"/>
  <c r="V11" i="5"/>
  <c r="V4" i="5"/>
  <c r="V3" i="5"/>
  <c r="V21" i="5"/>
  <c r="V20" i="5"/>
  <c r="V23" i="5"/>
  <c r="V15" i="5"/>
  <c r="V12" i="5"/>
  <c r="V34" i="5"/>
  <c r="R35" i="5"/>
  <c r="V31" i="5"/>
  <c r="V5" i="5"/>
  <c r="V17" i="5"/>
  <c r="V26" i="5"/>
  <c r="V24" i="5"/>
  <c r="V29" i="5"/>
  <c r="V6" i="5"/>
  <c r="V14" i="5"/>
  <c r="V27" i="5"/>
  <c r="V8" i="5"/>
  <c r="V10" i="5"/>
  <c r="V25" i="5"/>
  <c r="V32" i="5"/>
  <c r="V9" i="5"/>
  <c r="V18" i="5"/>
  <c r="V28" i="5"/>
  <c r="V22" i="5"/>
  <c r="V33" i="5"/>
  <c r="V13" i="5"/>
  <c r="V16" i="5"/>
  <c r="V7" i="5"/>
  <c r="Y27" i="16"/>
  <c r="Y28" i="16"/>
  <c r="Y25" i="16"/>
  <c r="Y26" i="16"/>
  <c r="Y32" i="16"/>
  <c r="Y23" i="16"/>
  <c r="Y30" i="16"/>
  <c r="Y29" i="16"/>
  <c r="Y24" i="16"/>
  <c r="AC33" i="18"/>
  <c r="AC38" i="18" s="1"/>
  <c r="Y6" i="20"/>
  <c r="Y7" i="20"/>
  <c r="Y11" i="20"/>
  <c r="Y3" i="20"/>
  <c r="Y10" i="20"/>
  <c r="Y12" i="20"/>
  <c r="Y9" i="20"/>
  <c r="Y5" i="20"/>
  <c r="Y8" i="20"/>
  <c r="Y4" i="20"/>
  <c r="Z68" i="18"/>
  <c r="Z71" i="18" s="1"/>
  <c r="W50" i="6"/>
  <c r="AI34" i="6" s="1"/>
  <c r="V32" i="6"/>
  <c r="AF42" i="6" s="1"/>
  <c r="U66" i="6"/>
  <c r="U72" i="6" s="1"/>
  <c r="Y67" i="16"/>
  <c r="Y59" i="16"/>
  <c r="Y61" i="16"/>
  <c r="Y66" i="16"/>
  <c r="Y58" i="16"/>
  <c r="Y64" i="16"/>
  <c r="Y65" i="16"/>
  <c r="Y62" i="16"/>
  <c r="Y63" i="16"/>
  <c r="Y60" i="16"/>
  <c r="U31" i="5"/>
  <c r="U15" i="5"/>
  <c r="Q35" i="5"/>
  <c r="U5" i="5"/>
  <c r="U3" i="5"/>
  <c r="U20" i="5"/>
  <c r="U4" i="5"/>
  <c r="U23" i="5"/>
  <c r="U34" i="5"/>
  <c r="U21" i="5"/>
  <c r="U11" i="5"/>
  <c r="U12" i="5"/>
  <c r="U16" i="5"/>
  <c r="U29" i="5"/>
  <c r="U26" i="5"/>
  <c r="U32" i="5"/>
  <c r="U22" i="5"/>
  <c r="U13" i="5"/>
  <c r="U25" i="5"/>
  <c r="U9" i="5"/>
  <c r="U7" i="5"/>
  <c r="U6" i="5"/>
  <c r="U10" i="5"/>
  <c r="U33" i="5"/>
  <c r="U24" i="5"/>
  <c r="U27" i="5"/>
  <c r="U8" i="5"/>
  <c r="U28" i="5"/>
  <c r="U14" i="5"/>
  <c r="U17" i="5"/>
  <c r="U18" i="5"/>
  <c r="Z13" i="18"/>
  <c r="Z20" i="18" s="1"/>
  <c r="Z51" i="18"/>
  <c r="Z55" i="18" s="1"/>
  <c r="Y43" i="20"/>
  <c r="Y45" i="20"/>
  <c r="Y42" i="20"/>
  <c r="Y46" i="20"/>
  <c r="Y50" i="20"/>
  <c r="Y48" i="20"/>
  <c r="Y41" i="20"/>
  <c r="Y44" i="20"/>
  <c r="Y49" i="20"/>
  <c r="Y64" i="20"/>
  <c r="Y59" i="20"/>
  <c r="Y60" i="20"/>
  <c r="Y67" i="20"/>
  <c r="Y62" i="20"/>
  <c r="Y65" i="20"/>
  <c r="Y58" i="20"/>
  <c r="Y66" i="20"/>
  <c r="Y63" i="20"/>
  <c r="Y61" i="20"/>
  <c r="AC68" i="18"/>
  <c r="AQ44" i="18" s="1"/>
  <c r="Y28" i="20"/>
  <c r="Y31" i="20"/>
  <c r="Y23" i="20"/>
  <c r="Y30" i="20"/>
  <c r="Y27" i="20"/>
  <c r="Y32" i="20"/>
  <c r="Y26" i="20"/>
  <c r="Y25" i="20"/>
  <c r="Y29" i="20"/>
  <c r="Y24" i="20"/>
  <c r="AB68" i="18"/>
  <c r="AB71" i="18" s="1"/>
  <c r="U13" i="6"/>
  <c r="U19" i="6" s="1"/>
  <c r="AA51" i="18"/>
  <c r="AA55" i="18" s="1"/>
  <c r="V30" i="5"/>
  <c r="U50" i="6"/>
  <c r="U53" i="6" s="1"/>
  <c r="W32" i="6"/>
  <c r="W37" i="6" s="1"/>
  <c r="AB13" i="18"/>
  <c r="AB20" i="18" s="1"/>
  <c r="W13" i="6"/>
  <c r="W19" i="6" s="1"/>
  <c r="AC51" i="18"/>
  <c r="AC55" i="18" s="1"/>
  <c r="AB33" i="18"/>
  <c r="AB38" i="18" s="1"/>
  <c r="Y42" i="16"/>
  <c r="Y50" i="16"/>
  <c r="Y48" i="16"/>
  <c r="Y45" i="16"/>
  <c r="Y44" i="16"/>
  <c r="Y47" i="16"/>
  <c r="Y41" i="16"/>
  <c r="Y43" i="16"/>
  <c r="Y49" i="16"/>
  <c r="Y46" i="16"/>
  <c r="X66" i="6"/>
  <c r="AL41" i="6" s="1"/>
  <c r="X50" i="6"/>
  <c r="X53" i="6" s="1"/>
  <c r="U32" i="6"/>
  <c r="U37" i="6" s="1"/>
  <c r="AA13" i="18"/>
  <c r="AA20" i="18" s="1"/>
  <c r="Y9" i="16"/>
  <c r="Y8" i="16"/>
  <c r="Y10" i="16"/>
  <c r="Y3" i="16"/>
  <c r="Y6" i="16"/>
  <c r="Y12" i="16"/>
  <c r="Y4" i="16"/>
  <c r="Y5" i="16"/>
  <c r="Y7" i="16"/>
  <c r="Y11" i="16"/>
  <c r="X13" i="6"/>
  <c r="X19" i="6" s="1"/>
  <c r="W8" i="5"/>
  <c r="W15" i="5"/>
  <c r="W31" i="5"/>
  <c r="W12" i="5"/>
  <c r="W4" i="5"/>
  <c r="W34" i="5"/>
  <c r="W3" i="5"/>
  <c r="S35" i="5"/>
  <c r="W23" i="5"/>
  <c r="W20" i="5"/>
  <c r="W21" i="5"/>
  <c r="W5" i="5"/>
  <c r="W11" i="5"/>
  <c r="W32" i="5"/>
  <c r="W26" i="5"/>
  <c r="W22" i="5"/>
  <c r="W18" i="5"/>
  <c r="W13" i="5"/>
  <c r="W6" i="5"/>
  <c r="W27" i="5"/>
  <c r="W17" i="5"/>
  <c r="W19" i="5"/>
  <c r="W7" i="5"/>
  <c r="W14" i="5"/>
  <c r="W10" i="5"/>
  <c r="W9" i="5"/>
  <c r="W25" i="5"/>
  <c r="W29" i="5"/>
  <c r="W28" i="5"/>
  <c r="W24" i="5"/>
  <c r="W16" i="5"/>
  <c r="Y30" i="17"/>
  <c r="Y24" i="17"/>
  <c r="Y32" i="17"/>
  <c r="Y31" i="17"/>
  <c r="Y27" i="17"/>
  <c r="Y25" i="17"/>
  <c r="Y29" i="17"/>
  <c r="Y26" i="17"/>
  <c r="Y28" i="17"/>
  <c r="Y23" i="17"/>
  <c r="Y66" i="17"/>
  <c r="Y64" i="17"/>
  <c r="Y67" i="17"/>
  <c r="Y58" i="17"/>
  <c r="Y60" i="17"/>
  <c r="Y65" i="17"/>
  <c r="Y59" i="17"/>
  <c r="Y63" i="17"/>
  <c r="Y61" i="17"/>
  <c r="Y62" i="17"/>
  <c r="Y31" i="16"/>
  <c r="Z33" i="18"/>
  <c r="Z38" i="18" s="1"/>
  <c r="AB51" i="18"/>
  <c r="AN45" i="18" s="1"/>
  <c r="V66" i="6"/>
  <c r="V72" i="6" s="1"/>
  <c r="Y4" i="17"/>
  <c r="Y3" i="17"/>
  <c r="Y7" i="17"/>
  <c r="Y6" i="17"/>
  <c r="Y8" i="17"/>
  <c r="Y5" i="17"/>
  <c r="Y10" i="17"/>
  <c r="Y9" i="17"/>
  <c r="Y11" i="17"/>
  <c r="Y12" i="17"/>
  <c r="V50" i="6"/>
  <c r="V53" i="6" s="1"/>
  <c r="X32" i="6"/>
  <c r="X37" i="6" s="1"/>
  <c r="AC13" i="18"/>
  <c r="AC20" i="18" s="1"/>
  <c r="V13" i="6"/>
  <c r="V19" i="6" s="1"/>
  <c r="U30" i="5"/>
  <c r="AA33" i="18"/>
  <c r="AK45" i="18" s="1"/>
  <c r="AJ10" i="21" l="1"/>
  <c r="AJ14" i="21"/>
  <c r="AJ24" i="21"/>
  <c r="AJ33" i="21"/>
  <c r="AJ13" i="21"/>
  <c r="AJ27" i="21"/>
  <c r="AJ29" i="21"/>
  <c r="AJ23" i="21"/>
  <c r="AJ17" i="21"/>
  <c r="AJ18" i="21"/>
  <c r="AJ8" i="21"/>
  <c r="AJ6" i="21"/>
  <c r="AJ32" i="21"/>
  <c r="AJ26" i="21"/>
  <c r="AJ19" i="21"/>
  <c r="AA50" i="21"/>
  <c r="Z29" i="21"/>
  <c r="AJ7" i="21"/>
  <c r="AJ28" i="21"/>
  <c r="AC31" i="21"/>
  <c r="AA42" i="21"/>
  <c r="AA29" i="21"/>
  <c r="AA9" i="21"/>
  <c r="Z45" i="21"/>
  <c r="Z42" i="21"/>
  <c r="AB29" i="21"/>
  <c r="Z65" i="21"/>
  <c r="AB48" i="21"/>
  <c r="Z48" i="21"/>
  <c r="Z24" i="21"/>
  <c r="AB30" i="21"/>
  <c r="Z30" i="21"/>
  <c r="AA67" i="21"/>
  <c r="AB24" i="21"/>
  <c r="AC42" i="21"/>
  <c r="AB67" i="21"/>
  <c r="Z50" i="21"/>
  <c r="AC11" i="21"/>
  <c r="AA30" i="21"/>
  <c r="AC12" i="21"/>
  <c r="AC23" i="21"/>
  <c r="AB11" i="21"/>
  <c r="AA45" i="21"/>
  <c r="Z23" i="21"/>
  <c r="AB12" i="21"/>
  <c r="AC50" i="21"/>
  <c r="Z44" i="21"/>
  <c r="AB45" i="21"/>
  <c r="AA23" i="21"/>
  <c r="AC67" i="21"/>
  <c r="AB44" i="21"/>
  <c r="Z12" i="21"/>
  <c r="AA44" i="21"/>
  <c r="AC60" i="21"/>
  <c r="Z9" i="21"/>
  <c r="AC24" i="21"/>
  <c r="Z27" i="21"/>
  <c r="AJ11" i="21"/>
  <c r="AJ31" i="21"/>
  <c r="AJ3" i="21"/>
  <c r="AJ15" i="21"/>
  <c r="AJ5" i="21"/>
  <c r="AJ20" i="21"/>
  <c r="AB60" i="21"/>
  <c r="AJ12" i="21"/>
  <c r="AJ4" i="21"/>
  <c r="AJ21" i="21"/>
  <c r="AC27" i="21"/>
  <c r="AA26" i="21"/>
  <c r="AB26" i="21"/>
  <c r="Z26" i="21"/>
  <c r="AA32" i="21"/>
  <c r="AB49" i="21"/>
  <c r="Z11" i="21"/>
  <c r="AB32" i="21"/>
  <c r="Z49" i="21"/>
  <c r="Z64" i="21"/>
  <c r="Z10" i="21"/>
  <c r="AB59" i="21"/>
  <c r="AA27" i="21"/>
  <c r="AC63" i="21"/>
  <c r="Z60" i="21"/>
  <c r="AC62" i="21"/>
  <c r="AA28" i="21"/>
  <c r="AB63" i="21"/>
  <c r="AB62" i="21"/>
  <c r="Z28" i="21"/>
  <c r="Z62" i="21"/>
  <c r="AC28" i="21"/>
  <c r="AA10" i="21"/>
  <c r="Z63" i="21"/>
  <c r="AC46" i="21"/>
  <c r="AB10" i="21"/>
  <c r="AA66" i="21"/>
  <c r="Z66" i="21"/>
  <c r="AB66" i="21"/>
  <c r="Z3" i="21"/>
  <c r="Z41" i="21"/>
  <c r="AA41" i="21"/>
  <c r="AA31" i="21"/>
  <c r="AA64" i="21"/>
  <c r="AA65" i="21"/>
  <c r="AB64" i="21"/>
  <c r="AC65" i="21"/>
  <c r="AB31" i="21"/>
  <c r="AC6" i="21"/>
  <c r="Z25" i="21"/>
  <c r="AA25" i="21"/>
  <c r="AB25" i="21"/>
  <c r="AC58" i="21"/>
  <c r="AA58" i="21"/>
  <c r="AB58" i="21"/>
  <c r="Z32" i="21"/>
  <c r="AC49" i="21"/>
  <c r="AC4" i="21"/>
  <c r="AB41" i="21"/>
  <c r="AA59" i="21"/>
  <c r="AB8" i="21"/>
  <c r="Z59" i="21"/>
  <c r="Z61" i="21"/>
  <c r="AB3" i="21"/>
  <c r="AA3" i="21"/>
  <c r="AA43" i="21"/>
  <c r="AC43" i="21"/>
  <c r="AB7" i="21"/>
  <c r="Z46" i="21"/>
  <c r="Z43" i="21"/>
  <c r="AB9" i="21"/>
  <c r="AC7" i="21"/>
  <c r="AC61" i="21"/>
  <c r="AB6" i="21"/>
  <c r="Z5" i="21"/>
  <c r="AA46" i="21"/>
  <c r="AA6" i="21"/>
  <c r="AB5" i="21"/>
  <c r="AB25" i="22"/>
  <c r="AC5" i="21"/>
  <c r="AA7" i="21"/>
  <c r="AB61" i="21"/>
  <c r="Z8" i="21"/>
  <c r="AB47" i="21"/>
  <c r="Z47" i="21"/>
  <c r="AC47" i="21"/>
  <c r="AC8" i="21"/>
  <c r="Z4" i="21"/>
  <c r="AB4" i="21"/>
  <c r="AA25" i="22"/>
  <c r="AC25" i="22"/>
  <c r="AB30" i="22"/>
  <c r="AJ17" i="22"/>
  <c r="AB24" i="22"/>
  <c r="AA23" i="22"/>
  <c r="AC23" i="22"/>
  <c r="AJ15" i="22"/>
  <c r="AJ24" i="22"/>
  <c r="AJ30" i="22"/>
  <c r="AJ27" i="22"/>
  <c r="Z23" i="22"/>
  <c r="AJ29" i="22"/>
  <c r="AC30" i="22"/>
  <c r="AA30" i="22"/>
  <c r="AC24" i="22"/>
  <c r="Z24" i="22"/>
  <c r="AJ34" i="22"/>
  <c r="AJ19" i="22"/>
  <c r="AA58" i="22"/>
  <c r="Z58" i="22"/>
  <c r="AC58" i="22"/>
  <c r="AB58" i="22"/>
  <c r="Z32" i="22"/>
  <c r="AC32" i="22"/>
  <c r="AB32" i="22"/>
  <c r="AA32" i="22"/>
  <c r="Z8" i="22"/>
  <c r="AA8" i="22"/>
  <c r="AB8" i="22"/>
  <c r="AC8" i="22"/>
  <c r="AB42" i="22"/>
  <c r="Z42" i="22"/>
  <c r="AA42" i="22"/>
  <c r="AC42" i="22"/>
  <c r="AC64" i="22"/>
  <c r="Z64" i="22"/>
  <c r="AB64" i="22"/>
  <c r="AA64" i="22"/>
  <c r="AJ26" i="22"/>
  <c r="AJ14" i="22"/>
  <c r="AJ21" i="22"/>
  <c r="AA7" i="22"/>
  <c r="Z7" i="22"/>
  <c r="AB7" i="22"/>
  <c r="AC7" i="22"/>
  <c r="AC49" i="22"/>
  <c r="AB49" i="22"/>
  <c r="Z49" i="22"/>
  <c r="AA49" i="22"/>
  <c r="Z47" i="22"/>
  <c r="AC47" i="22"/>
  <c r="AB47" i="22"/>
  <c r="AA47" i="22"/>
  <c r="AJ8" i="22"/>
  <c r="AC63" i="22"/>
  <c r="AB63" i="22"/>
  <c r="Z63" i="22"/>
  <c r="AA63" i="22"/>
  <c r="AJ11" i="22"/>
  <c r="AB43" i="22"/>
  <c r="Z43" i="22"/>
  <c r="AA43" i="22"/>
  <c r="AC43" i="22"/>
  <c r="AC9" i="22"/>
  <c r="AB9" i="22"/>
  <c r="AA9" i="22"/>
  <c r="Z9" i="22"/>
  <c r="AC44" i="22"/>
  <c r="AA44" i="22"/>
  <c r="AB44" i="22"/>
  <c r="Z44" i="22"/>
  <c r="AJ18" i="22"/>
  <c r="AC67" i="22"/>
  <c r="AB67" i="22"/>
  <c r="AA67" i="22"/>
  <c r="Z67" i="22"/>
  <c r="Z66" i="22"/>
  <c r="AA66" i="22"/>
  <c r="AC66" i="22"/>
  <c r="AB66" i="22"/>
  <c r="AJ28" i="22"/>
  <c r="AJ7" i="22"/>
  <c r="AJ12" i="22"/>
  <c r="AB4" i="22"/>
  <c r="AA4" i="22"/>
  <c r="Z4" i="22"/>
  <c r="AC4" i="22"/>
  <c r="Z12" i="22"/>
  <c r="AB12" i="22"/>
  <c r="AC12" i="22"/>
  <c r="AA12" i="22"/>
  <c r="AJ33" i="22"/>
  <c r="AJ32" i="22"/>
  <c r="AB31" i="22"/>
  <c r="AA31" i="22"/>
  <c r="Z31" i="22"/>
  <c r="AC31" i="22"/>
  <c r="Z45" i="22"/>
  <c r="AC45" i="22"/>
  <c r="AA45" i="22"/>
  <c r="AB45" i="22"/>
  <c r="AB60" i="22"/>
  <c r="AA60" i="22"/>
  <c r="Z60" i="22"/>
  <c r="AC60" i="22"/>
  <c r="AJ23" i="22"/>
  <c r="Z10" i="22"/>
  <c r="AB10" i="22"/>
  <c r="AC10" i="22"/>
  <c r="AA10" i="22"/>
  <c r="AC50" i="22"/>
  <c r="AB50" i="22"/>
  <c r="AA50" i="22"/>
  <c r="Z50" i="22"/>
  <c r="AB3" i="22"/>
  <c r="Z3" i="22"/>
  <c r="AA3" i="22"/>
  <c r="AC3" i="22"/>
  <c r="Z11" i="22"/>
  <c r="AB11" i="22"/>
  <c r="AA11" i="22"/>
  <c r="AC11" i="22"/>
  <c r="AJ10" i="22"/>
  <c r="AA29" i="22"/>
  <c r="AC29" i="22"/>
  <c r="Z29" i="22"/>
  <c r="AB29" i="22"/>
  <c r="AA46" i="22"/>
  <c r="Z46" i="22"/>
  <c r="AB46" i="22"/>
  <c r="AC46" i="22"/>
  <c r="AC61" i="22"/>
  <c r="AA61" i="22"/>
  <c r="Z61" i="22"/>
  <c r="AB61" i="22"/>
  <c r="AJ13" i="22"/>
  <c r="AJ25" i="22"/>
  <c r="AJ4" i="22"/>
  <c r="AJ31" i="22"/>
  <c r="Z6" i="22"/>
  <c r="AA6" i="22"/>
  <c r="AB6" i="22"/>
  <c r="AC6" i="22"/>
  <c r="AC26" i="22"/>
  <c r="AB26" i="22"/>
  <c r="Z26" i="22"/>
  <c r="AA26" i="22"/>
  <c r="AJ9" i="22"/>
  <c r="AJ22" i="22"/>
  <c r="AB41" i="22"/>
  <c r="AC41" i="22"/>
  <c r="AA41" i="22"/>
  <c r="Z41" i="22"/>
  <c r="AC65" i="22"/>
  <c r="AB65" i="22"/>
  <c r="AA65" i="22"/>
  <c r="Z65" i="22"/>
  <c r="AJ20" i="22"/>
  <c r="AC59" i="22"/>
  <c r="AB59" i="22"/>
  <c r="AA59" i="22"/>
  <c r="Z59" i="22"/>
  <c r="AB5" i="22"/>
  <c r="AA5" i="22"/>
  <c r="Z5" i="22"/>
  <c r="AC5" i="22"/>
  <c r="AJ6" i="22"/>
  <c r="AJ16" i="22"/>
  <c r="Z28" i="22"/>
  <c r="AB28" i="22"/>
  <c r="AA28" i="22"/>
  <c r="AC28" i="22"/>
  <c r="AA48" i="22"/>
  <c r="Z48" i="22"/>
  <c r="AB48" i="22"/>
  <c r="AC48" i="22"/>
  <c r="Z62" i="22"/>
  <c r="AC62" i="22"/>
  <c r="AA62" i="22"/>
  <c r="AB62" i="22"/>
  <c r="AA27" i="22"/>
  <c r="AB27" i="22"/>
  <c r="AC27" i="22"/>
  <c r="Z27" i="22"/>
  <c r="AJ3" i="22"/>
  <c r="AJ5" i="22"/>
  <c r="AI5" i="5"/>
  <c r="AJ14" i="5" s="1"/>
  <c r="AK35" i="8"/>
  <c r="AJ29" i="8" s="1"/>
  <c r="Z47" i="20"/>
  <c r="AC47" i="20"/>
  <c r="AB47" i="20"/>
  <c r="AA47" i="20"/>
  <c r="AI42" i="6"/>
  <c r="AI37" i="6"/>
  <c r="AM41" i="20"/>
  <c r="Y5" i="5"/>
  <c r="AA5" i="5" s="1"/>
  <c r="AI38" i="6"/>
  <c r="AI43" i="6"/>
  <c r="AI39" i="6"/>
  <c r="AF36" i="6"/>
  <c r="AI35" i="6"/>
  <c r="AF43" i="6"/>
  <c r="AL37" i="6"/>
  <c r="AI41" i="6"/>
  <c r="AF39" i="6"/>
  <c r="AF41" i="6"/>
  <c r="AF35" i="6"/>
  <c r="AL40" i="6"/>
  <c r="AB55" i="18"/>
  <c r="X72" i="6"/>
  <c r="AF34" i="6"/>
  <c r="AF40" i="6"/>
  <c r="AQ38" i="18"/>
  <c r="AN42" i="18"/>
  <c r="AN35" i="18"/>
  <c r="AQ43" i="18"/>
  <c r="AA38" i="18"/>
  <c r="AQ40" i="18"/>
  <c r="AN43" i="18"/>
  <c r="AQ42" i="18"/>
  <c r="AK35" i="18"/>
  <c r="AQ36" i="18"/>
  <c r="AN40" i="18"/>
  <c r="AA9" i="17"/>
  <c r="AB9" i="17"/>
  <c r="AD9" i="17"/>
  <c r="AC9" i="17"/>
  <c r="Z9" i="17"/>
  <c r="AC10" i="17"/>
  <c r="Z10" i="17"/>
  <c r="AA10" i="17"/>
  <c r="AB10" i="17"/>
  <c r="AD10" i="17"/>
  <c r="AA62" i="17"/>
  <c r="AD62" i="17"/>
  <c r="AB62" i="17"/>
  <c r="Z62" i="17"/>
  <c r="AC62" i="17"/>
  <c r="AP39" i="17"/>
  <c r="AA64" i="17"/>
  <c r="AP41" i="17"/>
  <c r="AB64" i="17"/>
  <c r="AC64" i="17"/>
  <c r="Z64" i="17"/>
  <c r="AD64" i="17"/>
  <c r="AJ35" i="17"/>
  <c r="AD23" i="17"/>
  <c r="AC23" i="17"/>
  <c r="AB23" i="17"/>
  <c r="AA23" i="17"/>
  <c r="Z23" i="17"/>
  <c r="AJ36" i="17"/>
  <c r="AB24" i="17"/>
  <c r="AA24" i="17"/>
  <c r="Z24" i="17"/>
  <c r="AC24" i="17"/>
  <c r="AD24" i="17"/>
  <c r="AD7" i="16"/>
  <c r="AA7" i="16"/>
  <c r="AC7" i="16"/>
  <c r="Z7" i="16"/>
  <c r="AB7" i="16"/>
  <c r="AA9" i="16"/>
  <c r="Z9" i="16"/>
  <c r="AC9" i="16"/>
  <c r="AD9" i="16"/>
  <c r="AB9" i="16"/>
  <c r="AK44" i="18"/>
  <c r="AD43" i="16"/>
  <c r="AC43" i="16"/>
  <c r="Z43" i="16"/>
  <c r="AM37" i="16"/>
  <c r="AB43" i="16"/>
  <c r="AA43" i="16"/>
  <c r="AD32" i="20"/>
  <c r="AJ44" i="20"/>
  <c r="AB32" i="20"/>
  <c r="AA32" i="20"/>
  <c r="Z32" i="20"/>
  <c r="AC32" i="20"/>
  <c r="AQ39" i="18"/>
  <c r="AP38" i="20"/>
  <c r="Z61" i="20"/>
  <c r="AD61" i="20"/>
  <c r="AB61" i="20"/>
  <c r="AA61" i="20"/>
  <c r="AC61" i="20"/>
  <c r="AB59" i="20"/>
  <c r="AP36" i="20"/>
  <c r="AA59" i="20"/>
  <c r="Z59" i="20"/>
  <c r="AD59" i="20"/>
  <c r="AC59" i="20"/>
  <c r="AA48" i="20"/>
  <c r="AM42" i="20"/>
  <c r="AB48" i="20"/>
  <c r="Z48" i="20"/>
  <c r="AC48" i="20"/>
  <c r="AD48" i="20"/>
  <c r="AC66" i="16"/>
  <c r="AP43" i="16"/>
  <c r="Z66" i="16"/>
  <c r="AB66" i="16"/>
  <c r="AD66" i="16"/>
  <c r="AA66" i="16"/>
  <c r="AI36" i="6"/>
  <c r="AI44" i="6"/>
  <c r="AB4" i="20"/>
  <c r="AA4" i="20"/>
  <c r="Z4" i="20"/>
  <c r="AC4" i="20"/>
  <c r="AD4" i="20"/>
  <c r="AC7" i="20"/>
  <c r="AA7" i="20"/>
  <c r="AB7" i="20"/>
  <c r="Z7" i="20"/>
  <c r="AD7" i="20"/>
  <c r="AB32" i="16"/>
  <c r="AA32" i="16"/>
  <c r="AJ44" i="16"/>
  <c r="Z32" i="16"/>
  <c r="AC32" i="16"/>
  <c r="AD32" i="16"/>
  <c r="AF38" i="6"/>
  <c r="AA44" i="17"/>
  <c r="AC44" i="17"/>
  <c r="AM38" i="17"/>
  <c r="AB44" i="17"/>
  <c r="AD44" i="17"/>
  <c r="Z44" i="17"/>
  <c r="AG61" i="18"/>
  <c r="AF50" i="18"/>
  <c r="AG52" i="18"/>
  <c r="AG60" i="18"/>
  <c r="AG58" i="18"/>
  <c r="AG55" i="18"/>
  <c r="AG57" i="18"/>
  <c r="AG53" i="18"/>
  <c r="AG56" i="18"/>
  <c r="AG59" i="18"/>
  <c r="AG62" i="18"/>
  <c r="AG51" i="18"/>
  <c r="AP38" i="17"/>
  <c r="AD61" i="17"/>
  <c r="AA61" i="17"/>
  <c r="AB61" i="17"/>
  <c r="AC61" i="17"/>
  <c r="Z61" i="17"/>
  <c r="AC28" i="17"/>
  <c r="AB28" i="17"/>
  <c r="AA28" i="17"/>
  <c r="Z28" i="17"/>
  <c r="AD28" i="17"/>
  <c r="AJ40" i="17"/>
  <c r="AD41" i="16"/>
  <c r="AM35" i="16"/>
  <c r="AC41" i="16"/>
  <c r="Z41" i="16"/>
  <c r="AA41" i="16"/>
  <c r="AB41" i="16"/>
  <c r="Z27" i="20"/>
  <c r="AJ39" i="20"/>
  <c r="AD27" i="20"/>
  <c r="AC27" i="20"/>
  <c r="AB27" i="20"/>
  <c r="AA27" i="20"/>
  <c r="AB61" i="16"/>
  <c r="AP38" i="16"/>
  <c r="Z61" i="16"/>
  <c r="AD61" i="16"/>
  <c r="AA61" i="16"/>
  <c r="AC61" i="16"/>
  <c r="AB6" i="20"/>
  <c r="AA6" i="20"/>
  <c r="AD6" i="20"/>
  <c r="Z6" i="20"/>
  <c r="AC6" i="20"/>
  <c r="AB47" i="17"/>
  <c r="AA47" i="17"/>
  <c r="Z47" i="17"/>
  <c r="AC47" i="17"/>
  <c r="AM41" i="17"/>
  <c r="AD47" i="17"/>
  <c r="AA8" i="17"/>
  <c r="AD8" i="17"/>
  <c r="Z8" i="17"/>
  <c r="AC8" i="17"/>
  <c r="AB8" i="17"/>
  <c r="AD63" i="17"/>
  <c r="AP40" i="17"/>
  <c r="AA63" i="17"/>
  <c r="AC63" i="17"/>
  <c r="Z63" i="17"/>
  <c r="AB63" i="17"/>
  <c r="AD26" i="17"/>
  <c r="Z26" i="17"/>
  <c r="AB26" i="17"/>
  <c r="AA26" i="17"/>
  <c r="AJ38" i="17"/>
  <c r="AC26" i="17"/>
  <c r="Z4" i="16"/>
  <c r="AB4" i="16"/>
  <c r="AA4" i="16"/>
  <c r="AD4" i="16"/>
  <c r="AC4" i="16"/>
  <c r="AA47" i="16"/>
  <c r="Z47" i="16"/>
  <c r="AD47" i="16"/>
  <c r="AB47" i="16"/>
  <c r="AC47" i="16"/>
  <c r="AM41" i="16"/>
  <c r="Z30" i="20"/>
  <c r="AJ42" i="20"/>
  <c r="AB30" i="20"/>
  <c r="AD30" i="20"/>
  <c r="AC30" i="20"/>
  <c r="AA30" i="20"/>
  <c r="AK41" i="18"/>
  <c r="AD66" i="20"/>
  <c r="AB66" i="20"/>
  <c r="Z66" i="20"/>
  <c r="AA66" i="20"/>
  <c r="AP43" i="20"/>
  <c r="AC66" i="20"/>
  <c r="AC46" i="20"/>
  <c r="AA46" i="20"/>
  <c r="Z46" i="20"/>
  <c r="AD46" i="20"/>
  <c r="AB46" i="20"/>
  <c r="AM40" i="20"/>
  <c r="AA60" i="16"/>
  <c r="AC60" i="16"/>
  <c r="AD60" i="16"/>
  <c r="AP37" i="16"/>
  <c r="AB60" i="16"/>
  <c r="Z60" i="16"/>
  <c r="AD59" i="16"/>
  <c r="Z59" i="16"/>
  <c r="AP36" i="16"/>
  <c r="AC59" i="16"/>
  <c r="AA59" i="16"/>
  <c r="AB59" i="16"/>
  <c r="W53" i="6"/>
  <c r="Z5" i="20"/>
  <c r="AD5" i="20"/>
  <c r="AB5" i="20"/>
  <c r="AA5" i="20"/>
  <c r="AC5" i="20"/>
  <c r="AN44" i="18"/>
  <c r="AF37" i="6"/>
  <c r="AJ37" i="16"/>
  <c r="Z25" i="16"/>
  <c r="AB25" i="16"/>
  <c r="AC25" i="16"/>
  <c r="AD25" i="16"/>
  <c r="AA25" i="16"/>
  <c r="AB42" i="17"/>
  <c r="AC42" i="17"/>
  <c r="AM36" i="17"/>
  <c r="AD42" i="17"/>
  <c r="AA42" i="17"/>
  <c r="Z42" i="17"/>
  <c r="AC45" i="17"/>
  <c r="AB45" i="17"/>
  <c r="AM39" i="17"/>
  <c r="AA45" i="17"/>
  <c r="Z45" i="17"/>
  <c r="AD45" i="17"/>
  <c r="AC50" i="20"/>
  <c r="AB50" i="20"/>
  <c r="AM44" i="20"/>
  <c r="Z50" i="20"/>
  <c r="AA50" i="20"/>
  <c r="AD50" i="20"/>
  <c r="AB8" i="20"/>
  <c r="Z8" i="20"/>
  <c r="AD8" i="20"/>
  <c r="AA8" i="20"/>
  <c r="AC8" i="20"/>
  <c r="Z26" i="16"/>
  <c r="AD26" i="16"/>
  <c r="AJ38" i="16"/>
  <c r="AA26" i="16"/>
  <c r="AC26" i="16"/>
  <c r="AB26" i="16"/>
  <c r="AA48" i="17"/>
  <c r="Z48" i="17"/>
  <c r="AB48" i="17"/>
  <c r="AM42" i="17"/>
  <c r="AC48" i="17"/>
  <c r="AD48" i="17"/>
  <c r="Z6" i="17"/>
  <c r="AB6" i="17"/>
  <c r="AA6" i="17"/>
  <c r="AD6" i="17"/>
  <c r="AC6" i="17"/>
  <c r="AC59" i="17"/>
  <c r="Z59" i="17"/>
  <c r="AA59" i="17"/>
  <c r="AD59" i="17"/>
  <c r="AB59" i="17"/>
  <c r="AP36" i="17"/>
  <c r="AJ41" i="17"/>
  <c r="AA29" i="17"/>
  <c r="AB29" i="17"/>
  <c r="Z29" i="17"/>
  <c r="AC29" i="17"/>
  <c r="AD29" i="17"/>
  <c r="Z12" i="16"/>
  <c r="AB12" i="16"/>
  <c r="AD12" i="16"/>
  <c r="AA12" i="16"/>
  <c r="AC12" i="16"/>
  <c r="AL34" i="6"/>
  <c r="AL44" i="6"/>
  <c r="Z44" i="16"/>
  <c r="AA44" i="16"/>
  <c r="AD44" i="16"/>
  <c r="AM38" i="16"/>
  <c r="AC44" i="16"/>
  <c r="AB44" i="16"/>
  <c r="AL42" i="6"/>
  <c r="AN41" i="18"/>
  <c r="AC23" i="20"/>
  <c r="AD23" i="20"/>
  <c r="AB23" i="20"/>
  <c r="AJ35" i="20"/>
  <c r="AA23" i="20"/>
  <c r="Z23" i="20"/>
  <c r="AK40" i="18"/>
  <c r="AD58" i="20"/>
  <c r="AC58" i="20"/>
  <c r="AA58" i="20"/>
  <c r="Z58" i="20"/>
  <c r="AP35" i="20"/>
  <c r="AB58" i="20"/>
  <c r="Z42" i="20"/>
  <c r="AB42" i="20"/>
  <c r="AD42" i="20"/>
  <c r="AC42" i="20"/>
  <c r="AA42" i="20"/>
  <c r="AM36" i="20"/>
  <c r="Y32" i="5"/>
  <c r="Y30" i="5"/>
  <c r="Y27" i="5"/>
  <c r="Y29" i="5"/>
  <c r="Y23" i="5"/>
  <c r="Y31" i="5"/>
  <c r="Y25" i="5"/>
  <c r="Y26" i="5"/>
  <c r="Y28" i="5"/>
  <c r="Y24" i="5"/>
  <c r="Z63" i="16"/>
  <c r="AP40" i="16"/>
  <c r="AC63" i="16"/>
  <c r="AA63" i="16"/>
  <c r="AD63" i="16"/>
  <c r="AB63" i="16"/>
  <c r="Z67" i="16"/>
  <c r="AB67" i="16"/>
  <c r="AD67" i="16"/>
  <c r="AC67" i="16"/>
  <c r="AP44" i="16"/>
  <c r="AA67" i="16"/>
  <c r="AD9" i="20"/>
  <c r="AA9" i="20"/>
  <c r="AC9" i="20"/>
  <c r="Z9" i="20"/>
  <c r="AB9" i="20"/>
  <c r="AL36" i="6"/>
  <c r="AD28" i="16"/>
  <c r="AB28" i="16"/>
  <c r="Z28" i="16"/>
  <c r="AA28" i="16"/>
  <c r="AJ40" i="16"/>
  <c r="AC28" i="16"/>
  <c r="Y41" i="5"/>
  <c r="AC50" i="17"/>
  <c r="AM44" i="17"/>
  <c r="AA50" i="17"/>
  <c r="Z50" i="17"/>
  <c r="AB50" i="17"/>
  <c r="AD50" i="17"/>
  <c r="AJ36" i="20"/>
  <c r="AA24" i="20"/>
  <c r="AD24" i="20"/>
  <c r="AC24" i="20"/>
  <c r="AB24" i="20"/>
  <c r="Z24" i="20"/>
  <c r="AC31" i="20"/>
  <c r="AB31" i="20"/>
  <c r="AJ43" i="20"/>
  <c r="Z31" i="20"/>
  <c r="AA31" i="20"/>
  <c r="AD31" i="20"/>
  <c r="AB65" i="20"/>
  <c r="AA65" i="20"/>
  <c r="Z65" i="20"/>
  <c r="AP42" i="20"/>
  <c r="AC65" i="20"/>
  <c r="AD65" i="20"/>
  <c r="AM39" i="20"/>
  <c r="AB45" i="20"/>
  <c r="AD45" i="20"/>
  <c r="AC45" i="20"/>
  <c r="Z45" i="20"/>
  <c r="AA45" i="20"/>
  <c r="AD62" i="16"/>
  <c r="AB62" i="16"/>
  <c r="AP39" i="16"/>
  <c r="Z62" i="16"/>
  <c r="AA62" i="16"/>
  <c r="AC62" i="16"/>
  <c r="AN36" i="18"/>
  <c r="AD12" i="20"/>
  <c r="AB12" i="20"/>
  <c r="Z12" i="20"/>
  <c r="AC12" i="20"/>
  <c r="AA12" i="20"/>
  <c r="AK38" i="18"/>
  <c r="Z24" i="16"/>
  <c r="AC24" i="16"/>
  <c r="AB24" i="16"/>
  <c r="AD24" i="16"/>
  <c r="AJ36" i="16"/>
  <c r="AA24" i="16"/>
  <c r="AD27" i="16"/>
  <c r="AA27" i="16"/>
  <c r="Z27" i="16"/>
  <c r="AJ39" i="16"/>
  <c r="AB27" i="16"/>
  <c r="AC27" i="16"/>
  <c r="Y3" i="5"/>
  <c r="Y9" i="5"/>
  <c r="Y7" i="5"/>
  <c r="Y10" i="5"/>
  <c r="Y6" i="5"/>
  <c r="Y4" i="5"/>
  <c r="Y12" i="5"/>
  <c r="Y11" i="5"/>
  <c r="Y8" i="5"/>
  <c r="Z43" i="17"/>
  <c r="AA43" i="17"/>
  <c r="AC43" i="17"/>
  <c r="AM37" i="17"/>
  <c r="AB43" i="17"/>
  <c r="AD43" i="17"/>
  <c r="AB5" i="17"/>
  <c r="Z5" i="17"/>
  <c r="AC5" i="17"/>
  <c r="AA5" i="17"/>
  <c r="AD5" i="17"/>
  <c r="AC5" i="16"/>
  <c r="Z5" i="16"/>
  <c r="AD5" i="16"/>
  <c r="AA5" i="16"/>
  <c r="AB5" i="16"/>
  <c r="AC63" i="20"/>
  <c r="AA63" i="20"/>
  <c r="Z63" i="20"/>
  <c r="AB63" i="20"/>
  <c r="AP40" i="20"/>
  <c r="AD63" i="20"/>
  <c r="AA7" i="17"/>
  <c r="AB7" i="17"/>
  <c r="AC7" i="17"/>
  <c r="AD7" i="17"/>
  <c r="Z7" i="17"/>
  <c r="AC65" i="17"/>
  <c r="AB65" i="17"/>
  <c r="Z65" i="17"/>
  <c r="AA65" i="17"/>
  <c r="AD65" i="17"/>
  <c r="AP42" i="17"/>
  <c r="AA6" i="16"/>
  <c r="AB6" i="16"/>
  <c r="AC6" i="16"/>
  <c r="AD6" i="16"/>
  <c r="Z6" i="16"/>
  <c r="AA45" i="16"/>
  <c r="AD45" i="16"/>
  <c r="AC45" i="16"/>
  <c r="AM39" i="16"/>
  <c r="Z45" i="16"/>
  <c r="AB45" i="16"/>
  <c r="AB12" i="17"/>
  <c r="AD12" i="17"/>
  <c r="AC12" i="17"/>
  <c r="AA12" i="17"/>
  <c r="Z12" i="17"/>
  <c r="Z3" i="17"/>
  <c r="AD3" i="17"/>
  <c r="AB3" i="17"/>
  <c r="AA3" i="17"/>
  <c r="AC3" i="17"/>
  <c r="AC60" i="17"/>
  <c r="AA60" i="17"/>
  <c r="Z60" i="17"/>
  <c r="AP37" i="17"/>
  <c r="AD60" i="17"/>
  <c r="AB60" i="17"/>
  <c r="AJ39" i="17"/>
  <c r="AD27" i="17"/>
  <c r="AB27" i="17"/>
  <c r="Z27" i="17"/>
  <c r="AC27" i="17"/>
  <c r="AA27" i="17"/>
  <c r="AA3" i="16"/>
  <c r="AC3" i="16"/>
  <c r="AB3" i="16"/>
  <c r="Z3" i="16"/>
  <c r="AD3" i="16"/>
  <c r="AC48" i="16"/>
  <c r="AB48" i="16"/>
  <c r="AA48" i="16"/>
  <c r="AM42" i="16"/>
  <c r="AD48" i="16"/>
  <c r="Z48" i="16"/>
  <c r="AL38" i="6"/>
  <c r="AL39" i="6"/>
  <c r="AK43" i="18"/>
  <c r="AA29" i="20"/>
  <c r="AC29" i="20"/>
  <c r="AD29" i="20"/>
  <c r="AB29" i="20"/>
  <c r="Z29" i="20"/>
  <c r="AJ41" i="20"/>
  <c r="AJ40" i="20"/>
  <c r="AA28" i="20"/>
  <c r="Z28" i="20"/>
  <c r="AB28" i="20"/>
  <c r="AC28" i="20"/>
  <c r="AD28" i="20"/>
  <c r="AQ41" i="18"/>
  <c r="AQ45" i="18"/>
  <c r="Z62" i="20"/>
  <c r="AD62" i="20"/>
  <c r="AP39" i="20"/>
  <c r="AC62" i="20"/>
  <c r="AB62" i="20"/>
  <c r="AA62" i="20"/>
  <c r="AM43" i="20"/>
  <c r="AC49" i="20"/>
  <c r="AB49" i="20"/>
  <c r="AA49" i="20"/>
  <c r="Z49" i="20"/>
  <c r="AD49" i="20"/>
  <c r="AC43" i="20"/>
  <c r="AB43" i="20"/>
  <c r="AA43" i="20"/>
  <c r="AM37" i="20"/>
  <c r="Z43" i="20"/>
  <c r="AD43" i="20"/>
  <c r="AL35" i="6"/>
  <c r="AD65" i="16"/>
  <c r="AC65" i="16"/>
  <c r="AB65" i="16"/>
  <c r="AA65" i="16"/>
  <c r="AP42" i="16"/>
  <c r="Z65" i="16"/>
  <c r="AC10" i="20"/>
  <c r="AB10" i="20"/>
  <c r="AA10" i="20"/>
  <c r="Z10" i="20"/>
  <c r="AD10" i="20"/>
  <c r="AJ41" i="16"/>
  <c r="AA29" i="16"/>
  <c r="AD29" i="16"/>
  <c r="Z29" i="16"/>
  <c r="AB29" i="16"/>
  <c r="AC29" i="16"/>
  <c r="Y48" i="5"/>
  <c r="Y45" i="5"/>
  <c r="Y49" i="5"/>
  <c r="Y42" i="5"/>
  <c r="Y46" i="5"/>
  <c r="Y44" i="5"/>
  <c r="Y47" i="5"/>
  <c r="Y50" i="5"/>
  <c r="Y43" i="5"/>
  <c r="AI40" i="6"/>
  <c r="AC46" i="17"/>
  <c r="AM40" i="17"/>
  <c r="AD46" i="17"/>
  <c r="AB46" i="17"/>
  <c r="AA46" i="17"/>
  <c r="Z46" i="17"/>
  <c r="Z66" i="17"/>
  <c r="AA66" i="17"/>
  <c r="AB66" i="17"/>
  <c r="AC66" i="17"/>
  <c r="AD66" i="17"/>
  <c r="AP43" i="17"/>
  <c r="AC30" i="17"/>
  <c r="AD30" i="17"/>
  <c r="AB30" i="17"/>
  <c r="AA30" i="17"/>
  <c r="AJ42" i="17"/>
  <c r="Z30" i="17"/>
  <c r="Z64" i="20"/>
  <c r="AP41" i="20"/>
  <c r="AC64" i="20"/>
  <c r="AA64" i="20"/>
  <c r="AD64" i="20"/>
  <c r="AB64" i="20"/>
  <c r="AJ37" i="17"/>
  <c r="AA25" i="17"/>
  <c r="AC25" i="17"/>
  <c r="AD25" i="17"/>
  <c r="Z25" i="17"/>
  <c r="AB25" i="17"/>
  <c r="Y65" i="5"/>
  <c r="Y66" i="5"/>
  <c r="Y58" i="5"/>
  <c r="Y61" i="5"/>
  <c r="Y62" i="5"/>
  <c r="Y63" i="5"/>
  <c r="Y59" i="5"/>
  <c r="Y64" i="5"/>
  <c r="Y60" i="5"/>
  <c r="Y67" i="5"/>
  <c r="Z11" i="17"/>
  <c r="AD11" i="17"/>
  <c r="AB11" i="17"/>
  <c r="AC11" i="17"/>
  <c r="AA11" i="17"/>
  <c r="AD4" i="17"/>
  <c r="Z4" i="17"/>
  <c r="AC4" i="17"/>
  <c r="AB4" i="17"/>
  <c r="AA4" i="17"/>
  <c r="AA58" i="17"/>
  <c r="AB58" i="17"/>
  <c r="AC58" i="17"/>
  <c r="Z58" i="17"/>
  <c r="AD58" i="17"/>
  <c r="AP35" i="17"/>
  <c r="AA31" i="17"/>
  <c r="AC31" i="17"/>
  <c r="AJ43" i="17"/>
  <c r="AD31" i="17"/>
  <c r="Z31" i="17"/>
  <c r="AB31" i="17"/>
  <c r="AK37" i="18"/>
  <c r="Z10" i="16"/>
  <c r="AC10" i="16"/>
  <c r="AA10" i="16"/>
  <c r="AB10" i="16"/>
  <c r="AD10" i="16"/>
  <c r="AN38" i="18"/>
  <c r="AL43" i="6"/>
  <c r="Z46" i="16"/>
  <c r="AC46" i="16"/>
  <c r="AB46" i="16"/>
  <c r="AD46" i="16"/>
  <c r="AM40" i="16"/>
  <c r="AA46" i="16"/>
  <c r="AD50" i="16"/>
  <c r="AC50" i="16"/>
  <c r="Z50" i="16"/>
  <c r="AM44" i="16"/>
  <c r="AA50" i="16"/>
  <c r="AB50" i="16"/>
  <c r="AA25" i="20"/>
  <c r="Z25" i="20"/>
  <c r="AC25" i="20"/>
  <c r="AJ37" i="20"/>
  <c r="AD25" i="20"/>
  <c r="AB25" i="20"/>
  <c r="AC71" i="18"/>
  <c r="AP44" i="20"/>
  <c r="Z67" i="20"/>
  <c r="AD67" i="20"/>
  <c r="AC67" i="20"/>
  <c r="AA67" i="20"/>
  <c r="AB67" i="20"/>
  <c r="Z44" i="20"/>
  <c r="AC44" i="20"/>
  <c r="AD44" i="20"/>
  <c r="AA44" i="20"/>
  <c r="AM38" i="20"/>
  <c r="AB44" i="20"/>
  <c r="Z64" i="16"/>
  <c r="AC64" i="16"/>
  <c r="AB64" i="16"/>
  <c r="AD64" i="16"/>
  <c r="AA64" i="16"/>
  <c r="AP41" i="16"/>
  <c r="V37" i="6"/>
  <c r="AF44" i="6"/>
  <c r="AC3" i="20"/>
  <c r="AB3" i="20"/>
  <c r="AA3" i="20"/>
  <c r="Z3" i="20"/>
  <c r="AD3" i="20"/>
  <c r="AQ37" i="18"/>
  <c r="AB30" i="16"/>
  <c r="AD30" i="16"/>
  <c r="AJ42" i="16"/>
  <c r="AC30" i="16"/>
  <c r="Z30" i="16"/>
  <c r="AA30" i="16"/>
  <c r="AK36" i="18"/>
  <c r="AB49" i="17"/>
  <c r="AM43" i="17"/>
  <c r="AD49" i="17"/>
  <c r="AA49" i="17"/>
  <c r="Z49" i="17"/>
  <c r="AC49" i="17"/>
  <c r="AA31" i="16"/>
  <c r="AC31" i="16"/>
  <c r="AB31" i="16"/>
  <c r="AD31" i="16"/>
  <c r="AJ43" i="16"/>
  <c r="Z31" i="16"/>
  <c r="AP44" i="17"/>
  <c r="Z67" i="17"/>
  <c r="AD67" i="17"/>
  <c r="AC67" i="17"/>
  <c r="AB67" i="17"/>
  <c r="AA67" i="17"/>
  <c r="AC32" i="17"/>
  <c r="Z32" i="17"/>
  <c r="AD32" i="17"/>
  <c r="AB32" i="17"/>
  <c r="AA32" i="17"/>
  <c r="AJ44" i="17"/>
  <c r="AC11" i="16"/>
  <c r="AD11" i="16"/>
  <c r="AB11" i="16"/>
  <c r="Z11" i="16"/>
  <c r="AA11" i="16"/>
  <c r="AB8" i="16"/>
  <c r="Z8" i="16"/>
  <c r="AC8" i="16"/>
  <c r="AD8" i="16"/>
  <c r="AA8" i="16"/>
  <c r="AA49" i="16"/>
  <c r="AD49" i="16"/>
  <c r="AB49" i="16"/>
  <c r="AM43" i="16"/>
  <c r="Z49" i="16"/>
  <c r="AC49" i="16"/>
  <c r="Z42" i="16"/>
  <c r="AA42" i="16"/>
  <c r="AD42" i="16"/>
  <c r="AC42" i="16"/>
  <c r="AB42" i="16"/>
  <c r="AM36" i="16"/>
  <c r="AK39" i="18"/>
  <c r="AC26" i="20"/>
  <c r="Z26" i="20"/>
  <c r="AD26" i="20"/>
  <c r="AB26" i="20"/>
  <c r="AA26" i="20"/>
  <c r="AJ38" i="20"/>
  <c r="AQ35" i="18"/>
  <c r="Z60" i="20"/>
  <c r="AD60" i="20"/>
  <c r="AC60" i="20"/>
  <c r="AB60" i="20"/>
  <c r="AP37" i="20"/>
  <c r="AA60" i="20"/>
  <c r="AA41" i="20"/>
  <c r="AD41" i="20"/>
  <c r="AB41" i="20"/>
  <c r="AC41" i="20"/>
  <c r="Z41" i="20"/>
  <c r="AM35" i="20"/>
  <c r="AK42" i="18"/>
  <c r="AN39" i="18"/>
  <c r="AC58" i="16"/>
  <c r="AP35" i="16"/>
  <c r="AD58" i="16"/>
  <c r="AA58" i="16"/>
  <c r="Z58" i="16"/>
  <c r="AB58" i="16"/>
  <c r="Z11" i="20"/>
  <c r="AD11" i="20"/>
  <c r="AC11" i="20"/>
  <c r="AA11" i="20"/>
  <c r="AB11" i="20"/>
  <c r="AJ35" i="16"/>
  <c r="Z23" i="16"/>
  <c r="AD23" i="16"/>
  <c r="AC23" i="16"/>
  <c r="AB23" i="16"/>
  <c r="AA23" i="16"/>
  <c r="AN37" i="18"/>
  <c r="AM35" i="17"/>
  <c r="AC41" i="17"/>
  <c r="Z41" i="17"/>
  <c r="AD41" i="17"/>
  <c r="AA41" i="17"/>
  <c r="AB41" i="17"/>
  <c r="AC33" i="21" l="1"/>
  <c r="AC38" i="21" s="1"/>
  <c r="AM8" i="21"/>
  <c r="AP8" i="21" s="1"/>
  <c r="AM12" i="21"/>
  <c r="AP12" i="21" s="1"/>
  <c r="AM9" i="21"/>
  <c r="AP9" i="21" s="1"/>
  <c r="AM10" i="21"/>
  <c r="AP10" i="21" s="1"/>
  <c r="AM11" i="21"/>
  <c r="AP11" i="21" s="1"/>
  <c r="AM3" i="21"/>
  <c r="AO3" i="21" s="1"/>
  <c r="AM4" i="21"/>
  <c r="AN4" i="21" s="1"/>
  <c r="AM6" i="21"/>
  <c r="AP6" i="21" s="1"/>
  <c r="AM7" i="21"/>
  <c r="AO7" i="21" s="1"/>
  <c r="AM5" i="21"/>
  <c r="AN5" i="21" s="1"/>
  <c r="AA33" i="21"/>
  <c r="AA38" i="21" s="1"/>
  <c r="AA68" i="21"/>
  <c r="AA71" i="21" s="1"/>
  <c r="AB33" i="21"/>
  <c r="AB38" i="21" s="1"/>
  <c r="Z33" i="21"/>
  <c r="Z38" i="21" s="1"/>
  <c r="Z68" i="21"/>
  <c r="Z71" i="21" s="1"/>
  <c r="AB68" i="21"/>
  <c r="AB71" i="21" s="1"/>
  <c r="AC68" i="21"/>
  <c r="AC71" i="21" s="1"/>
  <c r="AC51" i="21"/>
  <c r="AC55" i="21" s="1"/>
  <c r="AB51" i="21"/>
  <c r="AB55" i="21" s="1"/>
  <c r="AA51" i="21"/>
  <c r="AA55" i="21" s="1"/>
  <c r="AA13" i="21"/>
  <c r="AA20" i="21" s="1"/>
  <c r="Z51" i="21"/>
  <c r="Z55" i="21" s="1"/>
  <c r="Z13" i="21"/>
  <c r="Z20" i="21" s="1"/>
  <c r="AB13" i="21"/>
  <c r="AB20" i="21" s="1"/>
  <c r="AC13" i="21"/>
  <c r="AC20" i="21" s="1"/>
  <c r="AJ34" i="8"/>
  <c r="AJ33" i="8"/>
  <c r="AJ19" i="8"/>
  <c r="AJ12" i="8"/>
  <c r="AJ13" i="8"/>
  <c r="AJ6" i="8"/>
  <c r="AJ11" i="8"/>
  <c r="AJ9" i="8"/>
  <c r="AJ27" i="8"/>
  <c r="AJ23" i="8"/>
  <c r="AJ8" i="8"/>
  <c r="AJ18" i="8"/>
  <c r="AJ25" i="8"/>
  <c r="AJ3" i="8"/>
  <c r="AJ4" i="8"/>
  <c r="AJ5" i="8"/>
  <c r="AJ28" i="8"/>
  <c r="AJ16" i="8"/>
  <c r="AJ26" i="8"/>
  <c r="AJ32" i="8"/>
  <c r="AJ30" i="8"/>
  <c r="AJ15" i="8"/>
  <c r="AJ10" i="8"/>
  <c r="AJ14" i="8"/>
  <c r="AJ24" i="8"/>
  <c r="AJ20" i="8"/>
  <c r="AJ21" i="8"/>
  <c r="AJ17" i="8"/>
  <c r="AJ7" i="8"/>
  <c r="AJ22" i="8"/>
  <c r="AJ31" i="8"/>
  <c r="AJ13" i="5"/>
  <c r="AJ19" i="5"/>
  <c r="AJ28" i="5"/>
  <c r="AJ10" i="5"/>
  <c r="AJ26" i="5"/>
  <c r="AJ29" i="5"/>
  <c r="AJ15" i="5"/>
  <c r="AJ34" i="5"/>
  <c r="AJ32" i="5"/>
  <c r="AJ17" i="5"/>
  <c r="AJ21" i="5"/>
  <c r="AJ31" i="5"/>
  <c r="AJ6" i="5"/>
  <c r="AJ24" i="5"/>
  <c r="AJ12" i="5"/>
  <c r="AA33" i="22"/>
  <c r="AA38" i="22" s="1"/>
  <c r="Z33" i="22"/>
  <c r="Z38" i="22" s="1"/>
  <c r="AJ27" i="5"/>
  <c r="AJ18" i="5"/>
  <c r="AJ11" i="5"/>
  <c r="AJ4" i="5"/>
  <c r="AC33" i="22"/>
  <c r="AC38" i="22" s="1"/>
  <c r="AJ8" i="5"/>
  <c r="AJ16" i="5"/>
  <c r="AJ23" i="5"/>
  <c r="AJ25" i="5"/>
  <c r="AJ7" i="5"/>
  <c r="AJ20" i="5"/>
  <c r="AJ33" i="5"/>
  <c r="AJ22" i="5"/>
  <c r="AJ3" i="5"/>
  <c r="AM12" i="22"/>
  <c r="AM8" i="22"/>
  <c r="AM10" i="22"/>
  <c r="AM6" i="22"/>
  <c r="AM11" i="22"/>
  <c r="AM3" i="22"/>
  <c r="AM4" i="22"/>
  <c r="AM7" i="22"/>
  <c r="AM5" i="22"/>
  <c r="AM9" i="22"/>
  <c r="AB51" i="22"/>
  <c r="AB55" i="22" s="1"/>
  <c r="AB13" i="22"/>
  <c r="AB20" i="22" s="1"/>
  <c r="AJ5" i="5"/>
  <c r="AC68" i="22"/>
  <c r="AC71" i="22" s="1"/>
  <c r="AB68" i="22"/>
  <c r="AB71" i="22" s="1"/>
  <c r="Z68" i="22"/>
  <c r="Z71" i="22" s="1"/>
  <c r="Z51" i="22"/>
  <c r="Z55" i="22" s="1"/>
  <c r="AB33" i="22"/>
  <c r="AB38" i="22" s="1"/>
  <c r="AC13" i="22"/>
  <c r="AC20" i="22" s="1"/>
  <c r="AA68" i="22"/>
  <c r="AA71" i="22" s="1"/>
  <c r="AJ9" i="5"/>
  <c r="AA51" i="22"/>
  <c r="AA55" i="22" s="1"/>
  <c r="AA13" i="22"/>
  <c r="AA20" i="22" s="1"/>
  <c r="AJ30" i="5"/>
  <c r="AC51" i="22"/>
  <c r="AC55" i="22" s="1"/>
  <c r="Z13" i="22"/>
  <c r="Z20" i="22" s="1"/>
  <c r="Z5" i="5"/>
  <c r="AC5" i="5"/>
  <c r="AB5" i="5"/>
  <c r="AC51" i="20"/>
  <c r="AC55" i="20" s="1"/>
  <c r="AA68" i="16"/>
  <c r="AA71" i="16" s="1"/>
  <c r="AB68" i="16"/>
  <c r="AB71" i="16" s="1"/>
  <c r="Z51" i="20"/>
  <c r="Z55" i="20" s="1"/>
  <c r="Z51" i="17"/>
  <c r="Z55" i="17" s="1"/>
  <c r="AC33" i="16"/>
  <c r="AC38" i="16" s="1"/>
  <c r="AA68" i="20"/>
  <c r="AA71" i="20" s="1"/>
  <c r="AA51" i="17"/>
  <c r="AA55" i="17" s="1"/>
  <c r="AF50" i="20" a="1"/>
  <c r="AG60" i="20" s="1"/>
  <c r="Z9" i="5"/>
  <c r="AA9" i="5"/>
  <c r="AC9" i="5"/>
  <c r="AB9" i="5"/>
  <c r="AA23" i="5"/>
  <c r="AC23" i="5"/>
  <c r="Z23" i="5"/>
  <c r="AJ35" i="5"/>
  <c r="AB23" i="5"/>
  <c r="AC51" i="17"/>
  <c r="AC55" i="17" s="1"/>
  <c r="AB51" i="20"/>
  <c r="AN45" i="20" s="1"/>
  <c r="AA48" i="5"/>
  <c r="Z48" i="5"/>
  <c r="AB48" i="5"/>
  <c r="AC48" i="5"/>
  <c r="AM42" i="5"/>
  <c r="Z8" i="5"/>
  <c r="AC8" i="5"/>
  <c r="AB8" i="5"/>
  <c r="AA8" i="5"/>
  <c r="AB3" i="5"/>
  <c r="AA3" i="5"/>
  <c r="Z3" i="5"/>
  <c r="AC3" i="5"/>
  <c r="Z29" i="5"/>
  <c r="AJ41" i="5"/>
  <c r="AA29" i="5"/>
  <c r="AC29" i="5"/>
  <c r="AB29" i="5"/>
  <c r="AC68" i="20"/>
  <c r="AQ45" i="20" s="1"/>
  <c r="AH62" i="18"/>
  <c r="AI62" i="18"/>
  <c r="AK62" i="18"/>
  <c r="AJ62" i="18"/>
  <c r="AH52" i="18"/>
  <c r="AI52" i="18"/>
  <c r="AK52" i="18"/>
  <c r="AJ52" i="18"/>
  <c r="AJ51" i="18"/>
  <c r="AK51" i="18"/>
  <c r="AH51" i="18"/>
  <c r="AI51" i="18"/>
  <c r="Z13" i="20"/>
  <c r="Z20" i="20" s="1"/>
  <c r="Z68" i="17"/>
  <c r="Z71" i="17" s="1"/>
  <c r="AB64" i="5"/>
  <c r="AA64" i="5"/>
  <c r="AP41" i="5"/>
  <c r="Z64" i="5"/>
  <c r="AC64" i="5"/>
  <c r="AB43" i="5"/>
  <c r="Z43" i="5"/>
  <c r="AA43" i="5"/>
  <c r="AM37" i="5"/>
  <c r="AC43" i="5"/>
  <c r="AA13" i="20"/>
  <c r="AA20" i="20" s="1"/>
  <c r="AC68" i="17"/>
  <c r="AQ45" i="17" s="1"/>
  <c r="AC59" i="5"/>
  <c r="AP36" i="5"/>
  <c r="Z59" i="5"/>
  <c r="AB59" i="5"/>
  <c r="AA59" i="5"/>
  <c r="AC50" i="5"/>
  <c r="Z50" i="5"/>
  <c r="AB50" i="5"/>
  <c r="AM44" i="5"/>
  <c r="AA50" i="5"/>
  <c r="AB11" i="5"/>
  <c r="AA11" i="5"/>
  <c r="AC11" i="5"/>
  <c r="Z11" i="5"/>
  <c r="AJ39" i="5"/>
  <c r="Z27" i="5"/>
  <c r="AB27" i="5"/>
  <c r="AA27" i="5"/>
  <c r="AC27" i="5"/>
  <c r="AB33" i="20"/>
  <c r="AB38" i="20" s="1"/>
  <c r="AJ59" i="18"/>
  <c r="AH59" i="18"/>
  <c r="AK59" i="18"/>
  <c r="AI59" i="18"/>
  <c r="AF50" i="16" a="1"/>
  <c r="AC13" i="17"/>
  <c r="AC20" i="17" s="1"/>
  <c r="Z12" i="5"/>
  <c r="AB12" i="5"/>
  <c r="AC12" i="5"/>
  <c r="AA12" i="5"/>
  <c r="AC24" i="5"/>
  <c r="AA24" i="5"/>
  <c r="AB24" i="5"/>
  <c r="Z24" i="5"/>
  <c r="AJ36" i="5"/>
  <c r="AJ42" i="5"/>
  <c r="AA30" i="5"/>
  <c r="Z30" i="5"/>
  <c r="AB30" i="5"/>
  <c r="AC30" i="5"/>
  <c r="AI56" i="18"/>
  <c r="AJ56" i="18"/>
  <c r="AK56" i="18"/>
  <c r="AH56" i="18"/>
  <c r="AH61" i="18"/>
  <c r="AK61" i="18"/>
  <c r="AI61" i="18"/>
  <c r="AJ61" i="18"/>
  <c r="AA65" i="5"/>
  <c r="AP42" i="5"/>
  <c r="AC65" i="5"/>
  <c r="AB65" i="5"/>
  <c r="Z65" i="5"/>
  <c r="AM39" i="5"/>
  <c r="AC45" i="5"/>
  <c r="AA45" i="5"/>
  <c r="AB45" i="5"/>
  <c r="Z45" i="5"/>
  <c r="AK60" i="18"/>
  <c r="AI60" i="18"/>
  <c r="AJ60" i="18"/>
  <c r="AH60" i="18"/>
  <c r="AA33" i="16"/>
  <c r="AK40" i="16" s="1"/>
  <c r="AC68" i="16"/>
  <c r="AQ45" i="16" s="1"/>
  <c r="AB13" i="20"/>
  <c r="AB20" i="20" s="1"/>
  <c r="AB68" i="17"/>
  <c r="AB71" i="17" s="1"/>
  <c r="AP40" i="5"/>
  <c r="AA63" i="5"/>
  <c r="AB63" i="5"/>
  <c r="AC63" i="5"/>
  <c r="Z63" i="5"/>
  <c r="AM41" i="5"/>
  <c r="Z47" i="5"/>
  <c r="AA47" i="5"/>
  <c r="AB47" i="5"/>
  <c r="AC47" i="5"/>
  <c r="AB33" i="16"/>
  <c r="AB38" i="16" s="1"/>
  <c r="AC13" i="20"/>
  <c r="AC20" i="20" s="1"/>
  <c r="AA68" i="17"/>
  <c r="AA71" i="17" s="1"/>
  <c r="AP39" i="5"/>
  <c r="AC62" i="5"/>
  <c r="AB62" i="5"/>
  <c r="Z62" i="5"/>
  <c r="AA62" i="5"/>
  <c r="AM38" i="5"/>
  <c r="Z44" i="5"/>
  <c r="AA44" i="5"/>
  <c r="AB44" i="5"/>
  <c r="AC44" i="5"/>
  <c r="Z13" i="16"/>
  <c r="Z20" i="16" s="1"/>
  <c r="AA13" i="17"/>
  <c r="AA20" i="17" s="1"/>
  <c r="AC4" i="5"/>
  <c r="AA4" i="5"/>
  <c r="Z4" i="5"/>
  <c r="AB4" i="5"/>
  <c r="AB28" i="5"/>
  <c r="AC28" i="5"/>
  <c r="AA28" i="5"/>
  <c r="AJ40" i="5"/>
  <c r="Z28" i="5"/>
  <c r="AJ44" i="5"/>
  <c r="Z32" i="5"/>
  <c r="AC32" i="5"/>
  <c r="AA32" i="5"/>
  <c r="AB32" i="5"/>
  <c r="AC33" i="20"/>
  <c r="AC38" i="20" s="1"/>
  <c r="AB51" i="16"/>
  <c r="AN45" i="16" s="1"/>
  <c r="AJ53" i="18"/>
  <c r="AH53" i="18"/>
  <c r="AI53" i="18"/>
  <c r="AK53" i="18"/>
  <c r="Z33" i="17"/>
  <c r="Z38" i="17" s="1"/>
  <c r="AP37" i="5"/>
  <c r="AC60" i="5"/>
  <c r="AA60" i="5"/>
  <c r="Z60" i="5"/>
  <c r="AB60" i="5"/>
  <c r="AA33" i="20"/>
  <c r="AK45" i="20" s="1"/>
  <c r="AA51" i="20"/>
  <c r="AA55" i="20" s="1"/>
  <c r="AB51" i="17"/>
  <c r="AN45" i="17" s="1"/>
  <c r="AC61" i="5"/>
  <c r="AB61" i="5"/>
  <c r="AA61" i="5"/>
  <c r="AP38" i="5"/>
  <c r="Z61" i="5"/>
  <c r="AM40" i="5"/>
  <c r="AC46" i="5"/>
  <c r="AB46" i="5"/>
  <c r="Z46" i="5"/>
  <c r="AA46" i="5"/>
  <c r="AB13" i="16"/>
  <c r="AB20" i="16" s="1"/>
  <c r="AB13" i="17"/>
  <c r="AB20" i="17" s="1"/>
  <c r="AA6" i="5"/>
  <c r="Z6" i="5"/>
  <c r="AC6" i="5"/>
  <c r="AB6" i="5"/>
  <c r="AC26" i="5"/>
  <c r="AB26" i="5"/>
  <c r="Z26" i="5"/>
  <c r="AA26" i="5"/>
  <c r="AJ38" i="5"/>
  <c r="AB68" i="20"/>
  <c r="AB71" i="20" s="1"/>
  <c r="AA51" i="16"/>
  <c r="AA55" i="16" s="1"/>
  <c r="AH57" i="18"/>
  <c r="AJ57" i="18"/>
  <c r="AI57" i="18"/>
  <c r="AK57" i="18"/>
  <c r="AA33" i="17"/>
  <c r="AK45" i="17" s="1"/>
  <c r="AF50" i="17" a="1"/>
  <c r="AC10" i="5"/>
  <c r="Z10" i="5"/>
  <c r="AA10" i="5"/>
  <c r="AB10" i="5"/>
  <c r="AJ37" i="5"/>
  <c r="AB25" i="5"/>
  <c r="AC25" i="5"/>
  <c r="AA25" i="5"/>
  <c r="Z25" i="5"/>
  <c r="Z51" i="16"/>
  <c r="Z55" i="16" s="1"/>
  <c r="AK55" i="18"/>
  <c r="AJ55" i="18"/>
  <c r="AH55" i="18"/>
  <c r="AI55" i="18"/>
  <c r="AB33" i="17"/>
  <c r="AB38" i="17" s="1"/>
  <c r="AP35" i="5"/>
  <c r="AC58" i="5"/>
  <c r="AB58" i="5"/>
  <c r="Z58" i="5"/>
  <c r="AA58" i="5"/>
  <c r="AB42" i="5"/>
  <c r="AM36" i="5"/>
  <c r="AA42" i="5"/>
  <c r="AC42" i="5"/>
  <c r="Z42" i="5"/>
  <c r="AC13" i="16"/>
  <c r="AC20" i="16" s="1"/>
  <c r="Z33" i="16"/>
  <c r="Z38" i="16" s="1"/>
  <c r="Z68" i="16"/>
  <c r="Z71" i="16" s="1"/>
  <c r="AB67" i="5"/>
  <c r="Z67" i="5"/>
  <c r="AC67" i="5"/>
  <c r="AP44" i="5"/>
  <c r="AA67" i="5"/>
  <c r="AB66" i="5"/>
  <c r="AA66" i="5"/>
  <c r="Z66" i="5"/>
  <c r="AC66" i="5"/>
  <c r="AP43" i="5"/>
  <c r="AM43" i="5"/>
  <c r="AA49" i="5"/>
  <c r="AB49" i="5"/>
  <c r="AC49" i="5"/>
  <c r="Z49" i="5"/>
  <c r="AA13" i="16"/>
  <c r="AA20" i="16" s="1"/>
  <c r="Z13" i="17"/>
  <c r="Z20" i="17" s="1"/>
  <c r="Z7" i="5"/>
  <c r="AA7" i="5"/>
  <c r="AC7" i="5"/>
  <c r="AB7" i="5"/>
  <c r="AM35" i="5"/>
  <c r="AC41" i="5"/>
  <c r="AB41" i="5"/>
  <c r="AA41" i="5"/>
  <c r="Z41" i="5"/>
  <c r="Z31" i="5"/>
  <c r="AC31" i="5"/>
  <c r="AJ43" i="5"/>
  <c r="AB31" i="5"/>
  <c r="AA31" i="5"/>
  <c r="Z68" i="20"/>
  <c r="Z71" i="20" s="1"/>
  <c r="Z33" i="20"/>
  <c r="Z38" i="20" s="1"/>
  <c r="AC51" i="16"/>
  <c r="AC55" i="16" s="1"/>
  <c r="AJ58" i="18"/>
  <c r="AI58" i="18"/>
  <c r="AK58" i="18"/>
  <c r="AH58" i="18"/>
  <c r="AC33" i="17"/>
  <c r="AC38" i="17" s="1"/>
  <c r="AO5" i="21" l="1"/>
  <c r="AN8" i="21"/>
  <c r="AO8" i="21"/>
  <c r="AN11" i="21"/>
  <c r="AO11" i="21"/>
  <c r="AN10" i="21"/>
  <c r="AO10" i="21"/>
  <c r="AP5" i="21"/>
  <c r="AN3" i="21"/>
  <c r="AP3" i="21"/>
  <c r="AN9" i="21"/>
  <c r="AN7" i="21"/>
  <c r="AO9" i="21"/>
  <c r="AO12" i="21"/>
  <c r="AP7" i="21"/>
  <c r="AN12" i="21"/>
  <c r="AO6" i="21"/>
  <c r="AP4" i="21"/>
  <c r="AN6" i="21"/>
  <c r="AO4" i="21"/>
  <c r="AK44" i="16"/>
  <c r="AK36" i="16"/>
  <c r="AM8" i="5"/>
  <c r="AO8" i="5" s="1"/>
  <c r="AN44" i="20"/>
  <c r="AM5" i="5"/>
  <c r="AN5" i="5" s="1"/>
  <c r="AQ37" i="20"/>
  <c r="AM11" i="5"/>
  <c r="AP11" i="5" s="1"/>
  <c r="AM6" i="5"/>
  <c r="AN6" i="5" s="1"/>
  <c r="AO7" i="22"/>
  <c r="AN7" i="22"/>
  <c r="AP7" i="22"/>
  <c r="AM3" i="5"/>
  <c r="AO3" i="5" s="1"/>
  <c r="AP4" i="22"/>
  <c r="AN4" i="22"/>
  <c r="AO4" i="22"/>
  <c r="AP3" i="22"/>
  <c r="AO3" i="22"/>
  <c r="AN3" i="22"/>
  <c r="AM12" i="5"/>
  <c r="AO12" i="5" s="1"/>
  <c r="AO11" i="22"/>
  <c r="AN11" i="22"/>
  <c r="AP11" i="22"/>
  <c r="AM10" i="5"/>
  <c r="AO10" i="5" s="1"/>
  <c r="AO6" i="22"/>
  <c r="AP6" i="22"/>
  <c r="AN6" i="22"/>
  <c r="AM4" i="5"/>
  <c r="AO4" i="5" s="1"/>
  <c r="AP10" i="22"/>
  <c r="AO10" i="22"/>
  <c r="AN10" i="22"/>
  <c r="AM9" i="5"/>
  <c r="AO9" i="5" s="1"/>
  <c r="AO9" i="22"/>
  <c r="AP9" i="22"/>
  <c r="AN9" i="22"/>
  <c r="AP8" i="22"/>
  <c r="AO8" i="22"/>
  <c r="AN8" i="22"/>
  <c r="AM7" i="5"/>
  <c r="AP7" i="5" s="1"/>
  <c r="AO5" i="22"/>
  <c r="AN5" i="22"/>
  <c r="AP5" i="22"/>
  <c r="AO12" i="22"/>
  <c r="AP12" i="22"/>
  <c r="AN12" i="22"/>
  <c r="AQ38" i="20"/>
  <c r="AQ41" i="20"/>
  <c r="AN38" i="20"/>
  <c r="AN40" i="16"/>
  <c r="AK39" i="16"/>
  <c r="AQ37" i="16"/>
  <c r="AK38" i="16"/>
  <c r="AQ44" i="17"/>
  <c r="AK43" i="16"/>
  <c r="AQ41" i="17"/>
  <c r="AQ36" i="16"/>
  <c r="AK37" i="16"/>
  <c r="AK35" i="16"/>
  <c r="AN35" i="17"/>
  <c r="AN40" i="17"/>
  <c r="AG61" i="20"/>
  <c r="AH61" i="20" s="1"/>
  <c r="AG63" i="20"/>
  <c r="AK63" i="20" s="1"/>
  <c r="AN42" i="17"/>
  <c r="AN43" i="20"/>
  <c r="AN43" i="17"/>
  <c r="AQ43" i="20"/>
  <c r="AG53" i="20"/>
  <c r="AH53" i="20" s="1"/>
  <c r="AQ35" i="20"/>
  <c r="AN35" i="20"/>
  <c r="AN41" i="17"/>
  <c r="AG57" i="20"/>
  <c r="AH57" i="20" s="1"/>
  <c r="AG55" i="20"/>
  <c r="AJ55" i="20" s="1"/>
  <c r="AQ43" i="17"/>
  <c r="AK43" i="17"/>
  <c r="AG52" i="20"/>
  <c r="AJ52" i="20" s="1"/>
  <c r="AQ39" i="17"/>
  <c r="AB55" i="20"/>
  <c r="AN37" i="20"/>
  <c r="AN42" i="20"/>
  <c r="AG59" i="20"/>
  <c r="AI59" i="20" s="1"/>
  <c r="AC71" i="20"/>
  <c r="AN39" i="20"/>
  <c r="AN38" i="17"/>
  <c r="AQ42" i="17"/>
  <c r="AN36" i="20"/>
  <c r="AQ40" i="20"/>
  <c r="AQ36" i="17"/>
  <c r="AN41" i="20"/>
  <c r="AQ39" i="20"/>
  <c r="AG51" i="20"/>
  <c r="AK51" i="20" s="1"/>
  <c r="AG56" i="20"/>
  <c r="AH56" i="20" s="1"/>
  <c r="AQ36" i="20"/>
  <c r="AK44" i="17"/>
  <c r="AN36" i="17"/>
  <c r="AQ44" i="20"/>
  <c r="AK37" i="20"/>
  <c r="AQ37" i="17"/>
  <c r="AN44" i="17"/>
  <c r="AF50" i="20"/>
  <c r="AG58" i="20"/>
  <c r="AI58" i="20" s="1"/>
  <c r="AA13" i="5"/>
  <c r="AA20" i="5" s="1"/>
  <c r="AQ42" i="20"/>
  <c r="AG62" i="20"/>
  <c r="AI62" i="20" s="1"/>
  <c r="AN40" i="20"/>
  <c r="AK39" i="17"/>
  <c r="AG52" i="16"/>
  <c r="AG57" i="16"/>
  <c r="AG54" i="16"/>
  <c r="AG60" i="16"/>
  <c r="AG56" i="16"/>
  <c r="AG59" i="16"/>
  <c r="AG53" i="16"/>
  <c r="AG62" i="16"/>
  <c r="AG63" i="16"/>
  <c r="AG58" i="16"/>
  <c r="AG51" i="16"/>
  <c r="AG61" i="16"/>
  <c r="AF50" i="16"/>
  <c r="AG55" i="16"/>
  <c r="AK43" i="20"/>
  <c r="AI65" i="18"/>
  <c r="AI67" i="18" s="1"/>
  <c r="AK36" i="17"/>
  <c r="AQ44" i="16"/>
  <c r="AN44" i="16"/>
  <c r="AQ43" i="16"/>
  <c r="AC68" i="5"/>
  <c r="AQ45" i="5" s="1"/>
  <c r="AA33" i="5"/>
  <c r="AK45" i="5" s="1"/>
  <c r="AA51" i="5"/>
  <c r="AA55" i="5" s="1"/>
  <c r="AK42" i="17"/>
  <c r="AA38" i="17"/>
  <c r="AN35" i="16"/>
  <c r="AQ35" i="16"/>
  <c r="AC51" i="5"/>
  <c r="AC55" i="5" s="1"/>
  <c r="AA68" i="5"/>
  <c r="AA71" i="5" s="1"/>
  <c r="AK35" i="17"/>
  <c r="AK40" i="17"/>
  <c r="AN43" i="16"/>
  <c r="AK35" i="20"/>
  <c r="AK44" i="20"/>
  <c r="AB55" i="16"/>
  <c r="AQ41" i="16"/>
  <c r="AA38" i="16"/>
  <c r="AK45" i="16"/>
  <c r="AN39" i="17"/>
  <c r="AK36" i="20"/>
  <c r="AH65" i="18"/>
  <c r="AH67" i="18" s="1"/>
  <c r="AQ38" i="17"/>
  <c r="AC13" i="5"/>
  <c r="AC20" i="5" s="1"/>
  <c r="AK38" i="20"/>
  <c r="AB33" i="5"/>
  <c r="AB38" i="5" s="1"/>
  <c r="Z51" i="5"/>
  <c r="Z55" i="5" s="1"/>
  <c r="AC71" i="16"/>
  <c r="AQ38" i="16"/>
  <c r="Z68" i="5"/>
  <c r="Z71" i="5" s="1"/>
  <c r="AK39" i="20"/>
  <c r="AN37" i="16"/>
  <c r="AN42" i="16"/>
  <c r="AK37" i="17"/>
  <c r="AN36" i="16"/>
  <c r="AA38" i="20"/>
  <c r="AK41" i="17"/>
  <c r="AK65" i="18"/>
  <c r="AK67" i="18" s="1"/>
  <c r="AQ40" i="17"/>
  <c r="Z13" i="5"/>
  <c r="Z20" i="5" s="1"/>
  <c r="AN39" i="16"/>
  <c r="AB51" i="5"/>
  <c r="AN43" i="5" s="1"/>
  <c r="AK38" i="17"/>
  <c r="AK40" i="20"/>
  <c r="AB68" i="5"/>
  <c r="AB71" i="5" s="1"/>
  <c r="AN41" i="16"/>
  <c r="AQ39" i="16"/>
  <c r="AK41" i="20"/>
  <c r="AQ40" i="16"/>
  <c r="AK42" i="16"/>
  <c r="AQ35" i="17"/>
  <c r="AJ65" i="18"/>
  <c r="AJ67" i="18" s="1"/>
  <c r="Z33" i="5"/>
  <c r="Z38" i="5" s="1"/>
  <c r="AK41" i="16"/>
  <c r="AG61" i="17"/>
  <c r="AG60" i="17"/>
  <c r="AG57" i="17"/>
  <c r="AG56" i="17"/>
  <c r="AG55" i="17"/>
  <c r="AG54" i="17"/>
  <c r="AG59" i="17"/>
  <c r="AG51" i="17"/>
  <c r="AG58" i="17"/>
  <c r="AG62" i="17"/>
  <c r="AG52" i="17"/>
  <c r="AF50" i="17"/>
  <c r="AG53" i="17"/>
  <c r="AQ42" i="16"/>
  <c r="AB55" i="17"/>
  <c r="AN38" i="16"/>
  <c r="AN37" i="17"/>
  <c r="AC71" i="17"/>
  <c r="AI60" i="20"/>
  <c r="AJ60" i="20"/>
  <c r="AH60" i="20"/>
  <c r="AK60" i="20"/>
  <c r="AK42" i="20"/>
  <c r="AB13" i="5"/>
  <c r="AB20" i="5" s="1"/>
  <c r="AC33" i="5"/>
  <c r="AC38" i="5" s="1"/>
  <c r="AO13" i="21" l="1"/>
  <c r="AN13" i="21"/>
  <c r="AP13" i="21"/>
  <c r="AO6" i="5"/>
  <c r="AP6" i="5"/>
  <c r="AN8" i="5"/>
  <c r="AP8" i="5"/>
  <c r="AP10" i="5"/>
  <c r="AN10" i="5"/>
  <c r="AN9" i="5"/>
  <c r="AP9" i="5"/>
  <c r="AO7" i="5"/>
  <c r="AN7" i="5"/>
  <c r="AO11" i="5"/>
  <c r="AP3" i="5"/>
  <c r="AP12" i="5"/>
  <c r="AN3" i="5"/>
  <c r="AN4" i="5"/>
  <c r="AN12" i="5"/>
  <c r="AP4" i="5"/>
  <c r="AO5" i="5"/>
  <c r="AP5" i="5"/>
  <c r="AN11" i="5"/>
  <c r="AN13" i="22"/>
  <c r="AO13" i="22"/>
  <c r="AP13" i="22"/>
  <c r="AH63" i="20"/>
  <c r="AQ39" i="5"/>
  <c r="AI63" i="20"/>
  <c r="AI56" i="20"/>
  <c r="AH51" i="20"/>
  <c r="AJ63" i="20"/>
  <c r="AK58" i="20"/>
  <c r="AJ51" i="20"/>
  <c r="AQ40" i="5"/>
  <c r="AI51" i="20"/>
  <c r="AQ42" i="5"/>
  <c r="AQ41" i="5"/>
  <c r="AQ38" i="5"/>
  <c r="AJ58" i="20"/>
  <c r="AH58" i="20"/>
  <c r="AQ44" i="5"/>
  <c r="AJ53" i="20"/>
  <c r="AJ56" i="20"/>
  <c r="AQ37" i="5"/>
  <c r="AI52" i="20"/>
  <c r="AQ43" i="5"/>
  <c r="AQ36" i="5"/>
  <c r="AH52" i="20"/>
  <c r="AK52" i="20"/>
  <c r="AK53" i="20"/>
  <c r="AI55" i="20"/>
  <c r="AI53" i="20"/>
  <c r="AK56" i="20"/>
  <c r="AK42" i="5"/>
  <c r="AI61" i="20"/>
  <c r="AJ61" i="20"/>
  <c r="AK43" i="5"/>
  <c r="AK61" i="20"/>
  <c r="AK37" i="5"/>
  <c r="AK39" i="5"/>
  <c r="AK44" i="5"/>
  <c r="AK38" i="5"/>
  <c r="AK35" i="5"/>
  <c r="AC71" i="5"/>
  <c r="AI57" i="20"/>
  <c r="AN42" i="5"/>
  <c r="AN38" i="5"/>
  <c r="AA38" i="5"/>
  <c r="AQ35" i="5"/>
  <c r="AK57" i="20"/>
  <c r="AK62" i="20"/>
  <c r="AN35" i="5"/>
  <c r="AN39" i="5"/>
  <c r="AK59" i="20"/>
  <c r="AK55" i="20"/>
  <c r="AK36" i="5"/>
  <c r="AJ59" i="20"/>
  <c r="AH62" i="20"/>
  <c r="AN41" i="5"/>
  <c r="AH59" i="20"/>
  <c r="AH55" i="20"/>
  <c r="AK41" i="5"/>
  <c r="AJ62" i="20"/>
  <c r="AN40" i="5"/>
  <c r="AK40" i="5"/>
  <c r="AJ57" i="20"/>
  <c r="AH54" i="17"/>
  <c r="AI54" i="17"/>
  <c r="AJ54" i="17"/>
  <c r="AK54" i="17"/>
  <c r="AK51" i="16"/>
  <c r="AH51" i="16"/>
  <c r="AJ51" i="16"/>
  <c r="AI51" i="16"/>
  <c r="AI53" i="17"/>
  <c r="AH53" i="17"/>
  <c r="AJ53" i="17"/>
  <c r="AK53" i="17"/>
  <c r="AI55" i="17"/>
  <c r="AH55" i="17"/>
  <c r="AJ55" i="17"/>
  <c r="AK55" i="17"/>
  <c r="AH58" i="16"/>
  <c r="AI58" i="16"/>
  <c r="AJ58" i="16"/>
  <c r="AK58" i="16"/>
  <c r="AH57" i="16"/>
  <c r="AJ57" i="16"/>
  <c r="AI57" i="16"/>
  <c r="AK57" i="16"/>
  <c r="AI54" i="16"/>
  <c r="AJ54" i="16"/>
  <c r="AK54" i="16"/>
  <c r="AH54" i="16"/>
  <c r="AJ56" i="17"/>
  <c r="AI56" i="17"/>
  <c r="AK56" i="17"/>
  <c r="AH56" i="17"/>
  <c r="AN44" i="5"/>
  <c r="AI63" i="16"/>
  <c r="AJ63" i="16"/>
  <c r="AK63" i="16"/>
  <c r="AH63" i="16"/>
  <c r="AI52" i="16"/>
  <c r="AH52" i="16"/>
  <c r="AJ52" i="16"/>
  <c r="AK52" i="16"/>
  <c r="AJ60" i="16"/>
  <c r="AH60" i="16"/>
  <c r="AI60" i="16"/>
  <c r="AK60" i="16"/>
  <c r="AH57" i="17"/>
  <c r="AK57" i="17"/>
  <c r="AJ57" i="17"/>
  <c r="AI57" i="17"/>
  <c r="AH62" i="17"/>
  <c r="AI62" i="17"/>
  <c r="AK62" i="17"/>
  <c r="AJ62" i="17"/>
  <c r="AH60" i="17"/>
  <c r="AJ60" i="17"/>
  <c r="AI60" i="17"/>
  <c r="AK60" i="17"/>
  <c r="AJ53" i="16"/>
  <c r="AH53" i="16"/>
  <c r="AI53" i="16"/>
  <c r="AK53" i="16"/>
  <c r="AN37" i="5"/>
  <c r="AJ58" i="17"/>
  <c r="AK58" i="17"/>
  <c r="AH58" i="17"/>
  <c r="AI58" i="17"/>
  <c r="AK61" i="17"/>
  <c r="AJ61" i="17"/>
  <c r="AH61" i="17"/>
  <c r="AI61" i="17"/>
  <c r="AJ55" i="16"/>
  <c r="AH55" i="16"/>
  <c r="AI55" i="16"/>
  <c r="AK55" i="16"/>
  <c r="AK59" i="16"/>
  <c r="AJ59" i="16"/>
  <c r="AI59" i="16"/>
  <c r="AH59" i="16"/>
  <c r="AI59" i="17"/>
  <c r="AJ59" i="17"/>
  <c r="AK59" i="17"/>
  <c r="AH59" i="17"/>
  <c r="AJ61" i="16"/>
  <c r="AH61" i="16"/>
  <c r="AI61" i="16"/>
  <c r="AK61" i="16"/>
  <c r="AK52" i="17"/>
  <c r="AH52" i="17"/>
  <c r="AJ52" i="17"/>
  <c r="AI52" i="17"/>
  <c r="AJ62" i="16"/>
  <c r="AH62" i="16"/>
  <c r="AK62" i="16"/>
  <c r="AI62" i="16"/>
  <c r="AJ51" i="17"/>
  <c r="AH51" i="17"/>
  <c r="AI51" i="17"/>
  <c r="AK51" i="17"/>
  <c r="AB55" i="5"/>
  <c r="AN45" i="5"/>
  <c r="AN36" i="5"/>
  <c r="AK56" i="16"/>
  <c r="AI56" i="16"/>
  <c r="AJ56" i="16"/>
  <c r="AH56" i="16"/>
  <c r="AN13" i="5" l="1"/>
  <c r="AO13" i="5"/>
  <c r="AP13" i="5"/>
  <c r="AI65" i="20"/>
  <c r="AI67" i="20" s="1"/>
  <c r="AK65" i="20"/>
  <c r="AK67" i="20" s="1"/>
  <c r="AH65" i="20"/>
  <c r="AH67" i="20" s="1"/>
  <c r="AJ65" i="20"/>
  <c r="AJ67" i="20" s="1"/>
  <c r="AH65" i="17"/>
  <c r="AH67" i="17" s="1"/>
  <c r="AJ65" i="16"/>
  <c r="AJ67" i="16" s="1"/>
  <c r="AK65" i="17"/>
  <c r="AK67" i="17" s="1"/>
  <c r="AH65" i="16"/>
  <c r="AH67" i="16" s="1"/>
  <c r="AI65" i="17"/>
  <c r="AI67" i="17" s="1"/>
  <c r="AK65" i="16"/>
  <c r="AK67" i="16" s="1"/>
  <c r="AI65" i="16"/>
  <c r="AI67" i="16" s="1"/>
  <c r="AJ65" i="17"/>
  <c r="AJ67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  <author>tc={8DDC5410-C47C-4B84-A0D6-FCEA0BF87C05}</author>
  </authors>
  <commentList>
    <comment ref="C4" authorId="0" shapeId="0" xr:uid="{DF21F2F6-8769-46AC-BC87-B9517E3358C2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AM4" authorId="1" shapeId="0" xr:uid="{8DDC5410-C47C-4B84-A0D6-FCEA0BF87C05}">
      <text>
        <t>[Threaded comment]
Your version of Excel allows you to read this threaded comment; however, any edits to it will get removed if the file is opened in a newer version of Excel. Learn more: https://go.microsoft.com/fwlink/?linkid=870924
Comment:
    Set to equal EU-27 value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A32" authorId="0" shapeId="0" xr:uid="{0A6EC119-589F-4884-80C0-8214C2213B05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48033754-9E57-4ADA-A695-7B43B491908C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E349D820-C9C1-480A-9760-0BAA41412DD7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195F5975-F905-4A56-AAD9-1571933CBA55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C3F052B1-8793-4EBC-929E-637FF4EF642B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D6AD5A63-B03F-475A-A1C1-CA6578A18127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815CDE6F-FDDD-4DB4-BE1D-29C31B962E2A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10507DFC-D409-4BC3-8552-8A68A66D6C07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CFEA4DE9-8EB8-4010-9A07-E8ADD510252B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BF84C49F-EB57-4016-AF03-4349B5A89EEF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8C7F0933-6AE5-4175-907C-CDFDB9AAC190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72A693CE-276D-4AAE-9A23-3D2CD15E7C8C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001D200D-9FA1-48EE-8A57-B4A06B58FC23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87117430-E3D0-453F-853A-D6429B08D4B8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E1DB759B-76E4-46FC-B16E-21209848C61B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53BC73DE-6406-442C-87EF-8F2EB9E285AB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19D6086D-02E0-4CB7-A8B0-89F22F0826B2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tc={333B91B1-2452-4C3A-9D63-3DED0C283C5F}</author>
  </authors>
  <commentList>
    <comment ref="I72" authorId="0" shapeId="0" xr:uid="{333B91B1-2452-4C3A-9D63-3DED0C283C5F}">
      <text>
        <t>[Threaded comment]
Your version of Excel allows you to read this threaded comment; however, any edits to it will get removed if the file is opened in a newer version of Excel. Learn more: https://go.microsoft.com/fwlink/?linkid=870924
Comment:
    custom category for coal, crude oil, and natural gas resource production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  <author>Claire Trevisan</author>
  </authors>
  <commentList>
    <comment ref="C3" authorId="0" shapeId="0" xr:uid="{46CDC788-A21E-4DFE-BB29-63F7093AF31C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0ACB16A2-E3D9-4057-82C0-D739C0466435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A86" authorId="1" shapeId="0" xr:uid="{F17C2DEA-0BB5-4672-B7F5-A7EE3749FBDB}">
      <text>
        <r>
          <rPr>
            <b/>
            <sz val="9"/>
            <color indexed="81"/>
            <rFont val="Tahoma"/>
            <family val="2"/>
          </rPr>
          <t>Claire Trevisan:</t>
        </r>
        <r>
          <rPr>
            <sz val="9"/>
            <color indexed="81"/>
            <rFont val="Tahoma"/>
            <family val="2"/>
          </rPr>
          <t xml:space="preserve">
No output in indonesia EPS model version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C13AA90D-3D2E-4053-A676-4EBDCE159E25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849E432F-EF32-4793-8275-3AAC0CA4AC39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62540ED2-4910-4BAF-A995-FBE61557116B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E3A8885F-6A4E-48D0-8B5D-43A7492D0EEE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DB187FEE-680F-46E6-89F6-07A3B4F0A069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857564EB-C7F6-45DE-99FC-0C65ECFC058A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7" authorId="0" shapeId="0" xr:uid="{7C0E67D9-B19F-4463-B9A3-FA1EED344F8D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BEA30516-7849-453F-9E80-3B9004472835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EAC77C53-C2B7-4777-B36D-BF7056FCFDBE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B0D746A0-4B41-473B-9615-BB3092F62535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1C1FFDBF-F725-488E-AEF6-EA4EA26E7B9C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C6250DBE-6739-4B09-8D8A-8C3115A07A83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848C6E67-A708-4D94-9E85-6F967DC8DF36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C366DEEE-D742-4655-891B-5C31A910D56C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D51748C9-FF19-45D9-B6EF-9A7A6542C1D2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0F148456-7B45-4FD7-8F7C-9CE7F2C6F6A1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Minshu Deng</author>
  </authors>
  <commentList>
    <comment ref="C3" authorId="0" shapeId="0" xr:uid="{CAF6636B-8FE9-41A9-BF51-E9FD19043C1E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4" authorId="0" shapeId="0" xr:uid="{B600E6CA-46B6-4285-A28E-6DE7ADDDD4E9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8" authorId="0" shapeId="0" xr:uid="{1827CEF9-C384-4FAA-AD3B-60AB1D615A9E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  <comment ref="C39" authorId="0" shapeId="0" xr:uid="{80E32FE9-7888-4C5A-B573-134B096D0935}">
      <text>
        <r>
          <rPr>
            <b/>
            <sz val="9"/>
            <color indexed="81"/>
            <rFont val="Tahoma"/>
            <family val="2"/>
          </rPr>
          <t>Minshu Deng:</t>
        </r>
        <r>
          <rPr>
            <sz val="9"/>
            <color indexed="81"/>
            <rFont val="Tahoma"/>
            <family val="2"/>
          </rPr>
          <t xml:space="preserve">
Adjusted from EPS's EU28 numbers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<sst xmlns="http://schemas.openxmlformats.org/spreadsheetml/2006/main" count="22790" uniqueCount="431">
  <si>
    <t>Region</t>
  </si>
  <si>
    <t>Model</t>
  </si>
  <si>
    <t>2020-2050 Cumulative including LULUCF</t>
  </si>
  <si>
    <t>Regional Rank</t>
  </si>
  <si>
    <t>2020-2050 Cumulative including LULUCF (int. ship/av removed)</t>
  </si>
  <si>
    <t>2020-2050 Cumulative (int. ship/av only)</t>
  </si>
  <si>
    <t>Ratio for EPS int. ship/av breakout</t>
  </si>
  <si>
    <t>European Union</t>
  </si>
  <si>
    <t>EU-27</t>
  </si>
  <si>
    <t>EPS</t>
  </si>
  <si>
    <t>UK</t>
  </si>
  <si>
    <t>Africa_Eastern</t>
  </si>
  <si>
    <t>East Africa</t>
  </si>
  <si>
    <t>GCAM</t>
  </si>
  <si>
    <t>Africa_Northern</t>
  </si>
  <si>
    <t>North Africa</t>
  </si>
  <si>
    <t>Africa_Southern</t>
  </si>
  <si>
    <t>Southern Africa</t>
  </si>
  <si>
    <t>Africa_Western</t>
  </si>
  <si>
    <t>West Africa</t>
  </si>
  <si>
    <t>Argentina</t>
  </si>
  <si>
    <t>Australia_NZ</t>
  </si>
  <si>
    <t>Australia &amp; New Zealand</t>
  </si>
  <si>
    <t>Brazil</t>
  </si>
  <si>
    <t>Canada</t>
  </si>
  <si>
    <t>Central America and Caribbean</t>
  </si>
  <si>
    <t>Central Asia</t>
  </si>
  <si>
    <t>China</t>
  </si>
  <si>
    <t>Colombia</t>
  </si>
  <si>
    <t>Europe_Eastern</t>
  </si>
  <si>
    <t>Eastern Europe</t>
  </si>
  <si>
    <t>Europe_Non_EU</t>
  </si>
  <si>
    <t>Non-EU Europe</t>
  </si>
  <si>
    <t>European Free Trade Association</t>
  </si>
  <si>
    <t>India</t>
  </si>
  <si>
    <t>Indonesia</t>
  </si>
  <si>
    <t>Japan</t>
  </si>
  <si>
    <t>Mexico</t>
  </si>
  <si>
    <t>Middle East</t>
  </si>
  <si>
    <t>Pakistan</t>
  </si>
  <si>
    <t>Russia</t>
  </si>
  <si>
    <t>South Africa</t>
  </si>
  <si>
    <t>South America_Northern</t>
  </si>
  <si>
    <t>Northern South America</t>
  </si>
  <si>
    <t>South America_Southern</t>
  </si>
  <si>
    <t>Southern South America</t>
  </si>
  <si>
    <t>South Asia</t>
  </si>
  <si>
    <t>South Korea</t>
  </si>
  <si>
    <t>Southeast Asia</t>
  </si>
  <si>
    <t>Taiwan</t>
  </si>
  <si>
    <t>USA</t>
  </si>
  <si>
    <t>Global Total</t>
  </si>
  <si>
    <t>Sector:</t>
  </si>
  <si>
    <t>Industry</t>
  </si>
  <si>
    <t>2020-2050 Cumulative (incl. LULUCF)</t>
  </si>
  <si>
    <t>Global Total (Gt CO2e)</t>
  </si>
  <si>
    <t>Buildings (Commercial + Residential)</t>
  </si>
  <si>
    <t>District Heat + Hydrogen</t>
  </si>
  <si>
    <t>Global CO2e Emissions (MMTCO2e)</t>
  </si>
  <si>
    <t>Sector</t>
  </si>
  <si>
    <t>Agriculture</t>
  </si>
  <si>
    <t>Hydrogen</t>
  </si>
  <si>
    <t>Land</t>
  </si>
  <si>
    <t>Electricity</t>
  </si>
  <si>
    <t>Commercial</t>
  </si>
  <si>
    <t>Residential</t>
  </si>
  <si>
    <t>International Aviation</t>
  </si>
  <si>
    <t>Transportation</t>
  </si>
  <si>
    <t>International Shipping</t>
  </si>
  <si>
    <t>District Heat</t>
  </si>
  <si>
    <t>Waste</t>
  </si>
  <si>
    <t>Geoengineering</t>
  </si>
  <si>
    <t>Alex added UK entries. Wasn't sure why the were excluded, can remove if it messes things up.</t>
  </si>
  <si>
    <t>checker</t>
  </si>
  <si>
    <t>Distributed Electricity Emissions</t>
  </si>
  <si>
    <t>Buildings Totals</t>
  </si>
  <si>
    <t>Distribute Electricity</t>
  </si>
  <si>
    <t>Rank by 2020 Emissions</t>
  </si>
  <si>
    <t>Rank by 2030</t>
  </si>
  <si>
    <t>Rank by 2040</t>
  </si>
  <si>
    <t>Rank by 2050</t>
  </si>
  <si>
    <t>Ordered Rank (2020)</t>
  </si>
  <si>
    <t>2020-2030</t>
  </si>
  <si>
    <t>2030-2040</t>
  </si>
  <si>
    <t>2040-2050</t>
  </si>
  <si>
    <t>2020-2050</t>
  </si>
  <si>
    <t>Rest</t>
  </si>
  <si>
    <t>Rest of World</t>
  </si>
  <si>
    <t>Filler - Central Asia</t>
  </si>
  <si>
    <t>Filler - Southern Africa</t>
  </si>
  <si>
    <t>Filler - North Africa</t>
  </si>
  <si>
    <t>Filler - Pakistan</t>
  </si>
  <si>
    <t>Ordered Rank (2030)</t>
  </si>
  <si>
    <t>Filler - East Africa, North Africa</t>
  </si>
  <si>
    <t>Total</t>
  </si>
  <si>
    <t>Ordered Rank (2040)</t>
  </si>
  <si>
    <t>Filler - Russia, North Africa</t>
  </si>
  <si>
    <t>Ordered Rank (2050)</t>
  </si>
  <si>
    <t>Filler - Japan, Russia</t>
  </si>
  <si>
    <t>Include:</t>
  </si>
  <si>
    <t>Neither International Shipping nor International Aviation</t>
  </si>
  <si>
    <t>Column C</t>
  </si>
  <si>
    <t>Column I</t>
  </si>
  <si>
    <t>Both International Shipping and Aviation</t>
  </si>
  <si>
    <t>Sum, 2020-2030</t>
  </si>
  <si>
    <t>Sum, 2030-2040</t>
  </si>
  <si>
    <t>Sum, 2040-2050</t>
  </si>
  <si>
    <t>Sum,2020-2040</t>
  </si>
  <si>
    <t>Sum, 2020-2050</t>
  </si>
  <si>
    <t>Sum, 2020-2050 (int. ship/av removed)</t>
  </si>
  <si>
    <t>Sum, 2020-2050 (int. ship/av only)</t>
  </si>
  <si>
    <t>Ratio for EPS breakout</t>
  </si>
  <si>
    <t>EPS Region Name</t>
  </si>
  <si>
    <t>EPS Sector Name</t>
  </si>
  <si>
    <t>eps-india-crux NoSettings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</si>
  <si>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</si>
  <si>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</si>
  <si>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</si>
  <si>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</si>
  <si>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</si>
  <si>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</si>
  <si>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</si>
  <si>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Output Industry Sector Excluding Ag and Waste CO2e Emissions</t>
  </si>
  <si>
    <t>Output Agriculture CO2e Emissions</t>
  </si>
  <si>
    <t>Output Waste Management CO2e Emissions</t>
  </si>
  <si>
    <t>eps-china-crux NoSettings</t>
  </si>
  <si>
    <t>eps-us-crux NoSettings</t>
  </si>
  <si>
    <t>eps-canada-crux NoSettings</t>
  </si>
  <si>
    <t>eps-eu-crux NoSettings</t>
  </si>
  <si>
    <t>eps-mexico-crux NoSettings</t>
  </si>
  <si>
    <t>eps-southkorea-crux NoSettings</t>
  </si>
  <si>
    <t>eps-brazil-crux NoSettings</t>
  </si>
  <si>
    <t>eps-indonesia-crux NoSettings</t>
  </si>
  <si>
    <t>eps-uk NoSettings</t>
  </si>
  <si>
    <t>Time</t>
  </si>
  <si>
    <t>region</t>
  </si>
  <si>
    <t>Output Total CO2e Emissions</t>
  </si>
  <si>
    <t>Output Total CO2e Emissions by Sector[industry sector]</t>
  </si>
  <si>
    <t>Output Total CO2e Emissions by Pollutant[CO2]</t>
  </si>
  <si>
    <t>Output Total CO2e Emissions by Pollutant[VOC]</t>
  </si>
  <si>
    <t>Output Total CO2e Emissions by Pollutant[CO]</t>
  </si>
  <si>
    <t>Output Total CO2e Emissions by Pollutant[NOx]</t>
  </si>
  <si>
    <t>Output Total CO2e Emissions by Pollutant[PM10]</t>
  </si>
  <si>
    <t>Output Total CO2e Emissions by Pollutant[PM25]</t>
  </si>
  <si>
    <t>Output Total CO2e Emissions by Pollutant[SOx]</t>
  </si>
  <si>
    <t>Output Total CO2e Emissions by Pollutant[BC]</t>
  </si>
  <si>
    <t>Output Total CO2e Emissions by Pollutant[OC]</t>
  </si>
  <si>
    <t>Output Total CO2e Emissions by Pollutant[CH4]</t>
  </si>
  <si>
    <t>Output Total CO2e Emissions by Pollutant[N2O]</t>
  </si>
  <si>
    <t>Output Total CO2e Emissions by Pollutant[F gases]</t>
  </si>
  <si>
    <t>Total Pollutant Emissions by Sector[transportation sector,CH4]</t>
  </si>
  <si>
    <t>Total Pollutant Emissions by Sector[electricity sector,CH4]</t>
  </si>
  <si>
    <t>Total Pollutant Emissions by Sector[residential buildings sector,CH4]</t>
  </si>
  <si>
    <t>Total Pollutant Emissions by Sector[commercial buildings sector,CH4]</t>
  </si>
  <si>
    <t>Total Pollutant Emissions by Sector[industry sector,CH4]</t>
  </si>
  <si>
    <t>Total Pollutant Emissions by Sector[district heat and hydrogen sector,CH4]</t>
  </si>
  <si>
    <t>Total Pollutant Emissions by Sector[LULUCF sector,CH4]</t>
  </si>
  <si>
    <t>Total Pollutant Emissions by Sector[geoengineering sector,CH4]</t>
  </si>
  <si>
    <t>Total Pollutant Emissions by Sector[transportation sector,N2O]</t>
  </si>
  <si>
    <t>Total Pollutant Emissions by Sector[electricity sector,N2O]</t>
  </si>
  <si>
    <t>Total Pollutant Emissions by Sector[residential buildings sector,N2O]</t>
  </si>
  <si>
    <t>Total Pollutant Emissions by Sector[commercial buildings sector,N2O]</t>
  </si>
  <si>
    <t>Total Pollutant Emissions by Sector[industry sector,N2O]</t>
  </si>
  <si>
    <t>Total Pollutant Emissions by Sector[district heat and hydrogen sector,N2O]</t>
  </si>
  <si>
    <t>Total Pollutant Emissions by Sector[LULUCF sector,N2O]</t>
  </si>
  <si>
    <t>Total Pollutant Emissions by Sector[geoengineering sector,N2O]</t>
  </si>
  <si>
    <t>Total Pollutant Emissions by Sector[transportation sector,F gases]</t>
  </si>
  <si>
    <t>Total Pollutant Emissions by Sector[electricity sector,F gases]</t>
  </si>
  <si>
    <t>Total Pollutant Emissions by Sector[residential buildings sector,F gases]</t>
  </si>
  <si>
    <t>Total Pollutant Emissions by Sector[commercial buildings sector,F gases]</t>
  </si>
  <si>
    <t>Total Pollutant Emissions by Sector[industry sector,F gases]</t>
  </si>
  <si>
    <t>Total Pollutant Emissions by Sector[district heat and hydrogen sector,F gases]</t>
  </si>
  <si>
    <t>Total Pollutant Emissions by Sector[LULUCF sector,F gases]</t>
  </si>
  <si>
    <t>Total Pollutant Emissions by Sector[geoengineering sector,F gases]</t>
  </si>
  <si>
    <t>Total Energy Use by Sector[transportation sector,electricity]</t>
  </si>
  <si>
    <t>Total Energy Use by Sector[electricity sector,electricity]</t>
  </si>
  <si>
    <t>Total Energy Use by Sector[residential buildings sector,electricity]</t>
  </si>
  <si>
    <t>Total Energy Use by Sector[commercial buildings sector,electricity]</t>
  </si>
  <si>
    <t>Total Energy Use by Sector[industry sector,electricity]</t>
  </si>
  <si>
    <t>Total Energy Use by Sector[district heat and hydrogen sector,electricity]</t>
  </si>
  <si>
    <t>Total Energy Use by Sector[LULUCF sector,electricity]</t>
  </si>
  <si>
    <t>Total Energy Use by Sector[geoengineering sector,electricity]</t>
  </si>
  <si>
    <t>Total Pollutant Emissions by Sector[district heating sector,CH4]</t>
  </si>
  <si>
    <t>Total Pollutant Emissions by Sector[district heating sector,N2O]</t>
  </si>
  <si>
    <t>Total Pollutant Emissions by Sector[district heating sector,F gases]</t>
  </si>
  <si>
    <t>Output Transportation Sector CO2e Emissions</t>
  </si>
  <si>
    <t>Output Electricity Sector CO2e Emissions</t>
  </si>
  <si>
    <t>Output Buildings Sector CO2e Emissions[urban residential]</t>
  </si>
  <si>
    <t>Output Buildings Sector CO2e Emissions[rural residential]</t>
  </si>
  <si>
    <t>Output Buildings Sector CO2e Emissions[commercial]</t>
  </si>
  <si>
    <t>Output Industry Sector CO2e Emissions</t>
  </si>
  <si>
    <t>Output LULUCF Anthropogenic CO2e Emissions</t>
  </si>
  <si>
    <t>Industrial Sector CO2e Emissions by Industry[waste management]</t>
  </si>
  <si>
    <t>Industrial Sector CO2e Emissions by Industry[agriculture]</t>
  </si>
  <si>
    <t>Re-categorized</t>
  </si>
  <si>
    <t>From EPA</t>
  </si>
  <si>
    <t>https://www.epa.gov/sites/default/files/2021-04/documents/emission-factors_apr2021.pdf</t>
  </si>
  <si>
    <t>Kyoto basket: carbon dioxide (CO2), methane (CH4), nitrous oxide (N2O); F-gases: hydrofluorocarbons and perfluorocarbons, and sulphur hexafluoride (SF6)</t>
  </si>
  <si>
    <t>Conversion to Gt CO2e</t>
  </si>
  <si>
    <t>Pollutant</t>
  </si>
  <si>
    <t>GCAM Label</t>
  </si>
  <si>
    <t>100-Year GWP</t>
  </si>
  <si>
    <t>Tg</t>
  </si>
  <si>
    <t>Gg</t>
  </si>
  <si>
    <t>MTC</t>
  </si>
  <si>
    <t>GCAM Sector</t>
  </si>
  <si>
    <t>Macro Sector</t>
  </si>
  <si>
    <t>GCAM Region</t>
  </si>
  <si>
    <t>CO2</t>
  </si>
  <si>
    <t>KYOTO GASES</t>
  </si>
  <si>
    <t>biomass liquids</t>
  </si>
  <si>
    <t>CH4</t>
  </si>
  <si>
    <t>coal to liquids</t>
  </si>
  <si>
    <t>CH4_AGR</t>
  </si>
  <si>
    <t>comm cooking</t>
  </si>
  <si>
    <t>CH4_AWB</t>
  </si>
  <si>
    <t>comm cooling</t>
  </si>
  <si>
    <t>N2O</t>
  </si>
  <si>
    <t>comm heating</t>
  </si>
  <si>
    <t>N2O_AGR</t>
  </si>
  <si>
    <t>comm hot water</t>
  </si>
  <si>
    <t>N2O_AWB</t>
  </si>
  <si>
    <t>comm other</t>
  </si>
  <si>
    <t>HFC-23</t>
  </si>
  <si>
    <t>HFC23</t>
  </si>
  <si>
    <t>electricity</t>
  </si>
  <si>
    <t>HFC-32</t>
  </si>
  <si>
    <t>HFC32</t>
  </si>
  <si>
    <t>gas to liquids</t>
  </si>
  <si>
    <t>HFC-125</t>
  </si>
  <si>
    <t>HFC125</t>
  </si>
  <si>
    <t>industrial energy use</t>
  </si>
  <si>
    <t>HFC-134a</t>
  </si>
  <si>
    <t>HFC134a</t>
  </si>
  <si>
    <t>oil refining</t>
  </si>
  <si>
    <t>HFC-143a</t>
  </si>
  <si>
    <t>HFC143a</t>
  </si>
  <si>
    <t>resid appliances</t>
  </si>
  <si>
    <t>HFC-152a</t>
  </si>
  <si>
    <t>HFC152a</t>
  </si>
  <si>
    <t>resid heating</t>
  </si>
  <si>
    <t>EU-12</t>
  </si>
  <si>
    <t>HFC-227ea</t>
  </si>
  <si>
    <t>HFC227ea</t>
  </si>
  <si>
    <t>resid hot water</t>
  </si>
  <si>
    <t>EU-15</t>
  </si>
  <si>
    <t>HFC-236fa</t>
  </si>
  <si>
    <t>HFC236fa</t>
  </si>
  <si>
    <t>resid other</t>
  </si>
  <si>
    <t>HFC-245fa</t>
  </si>
  <si>
    <t>HFC245fa</t>
  </si>
  <si>
    <t>trn_aviation_intl</t>
  </si>
  <si>
    <t>HFC-365mfc</t>
  </si>
  <si>
    <t>HFC365mfc</t>
  </si>
  <si>
    <t>trn_freight</t>
  </si>
  <si>
    <t>HFC-43-10mee</t>
  </si>
  <si>
    <t>HFC43</t>
  </si>
  <si>
    <t>trn_freight_road</t>
  </si>
  <si>
    <t>SF6</t>
  </si>
  <si>
    <t>trn_pass</t>
  </si>
  <si>
    <t>CF4</t>
  </si>
  <si>
    <t>trn_pass_road</t>
  </si>
  <si>
    <t>C2F6</t>
  </si>
  <si>
    <t>trn_pass_road_LDV_2W</t>
  </si>
  <si>
    <t>BC</t>
  </si>
  <si>
    <t>trn_pass_road_LDV_4W</t>
  </si>
  <si>
    <t>BC_AWB</t>
  </si>
  <si>
    <t>trn_shipping_intl</t>
  </si>
  <si>
    <t>H2</t>
  </si>
  <si>
    <t>cement</t>
  </si>
  <si>
    <t>H2_AWB</t>
  </si>
  <si>
    <t>process heat cement</t>
  </si>
  <si>
    <t>CO</t>
  </si>
  <si>
    <t>Beef</t>
  </si>
  <si>
    <t>CO_AWB</t>
  </si>
  <si>
    <t>Corn</t>
  </si>
  <si>
    <t>NMVOC</t>
  </si>
  <si>
    <t>Dairy</t>
  </si>
  <si>
    <t>NMVOC_AGR</t>
  </si>
  <si>
    <t>FiberCrop</t>
  </si>
  <si>
    <t>NMVOC_AWB</t>
  </si>
  <si>
    <t>FodderGrass</t>
  </si>
  <si>
    <t>NOx</t>
  </si>
  <si>
    <t>FodderHerb</t>
  </si>
  <si>
    <t>NOx_AGR</t>
  </si>
  <si>
    <t>H2 central production</t>
  </si>
  <si>
    <t>NOx_AWB</t>
  </si>
  <si>
    <t>H2 forecourt production</t>
  </si>
  <si>
    <t>OC</t>
  </si>
  <si>
    <t>MiscCrop</t>
  </si>
  <si>
    <t>OC_AWB</t>
  </si>
  <si>
    <t>N fertilizer</t>
  </si>
  <si>
    <t>NH3</t>
  </si>
  <si>
    <t>OilCrop</t>
  </si>
  <si>
    <t>NH3_AWB</t>
  </si>
  <si>
    <t>OtherGrain</t>
  </si>
  <si>
    <t>NH3_AGR</t>
  </si>
  <si>
    <t>PalmFruit</t>
  </si>
  <si>
    <t>SOx</t>
  </si>
  <si>
    <t>SO2_2_AWB</t>
  </si>
  <si>
    <t>Pork</t>
  </si>
  <si>
    <t>SO2_2</t>
  </si>
  <si>
    <t>Poultry</t>
  </si>
  <si>
    <t>SO2_4_AWB</t>
  </si>
  <si>
    <t>Rice</t>
  </si>
  <si>
    <t>SO2_4</t>
  </si>
  <si>
    <t>Root_Tuber</t>
  </si>
  <si>
    <t>SO2_1_AWB</t>
  </si>
  <si>
    <t>SheepGoat</t>
  </si>
  <si>
    <t>SO2_1</t>
  </si>
  <si>
    <t>SugarCrop</t>
  </si>
  <si>
    <t>SO2_3_AWB</t>
  </si>
  <si>
    <t>UnmanagedLand</t>
  </si>
  <si>
    <t>SO2_3</t>
  </si>
  <si>
    <t>Wheat</t>
  </si>
  <si>
    <t>PM10</t>
  </si>
  <si>
    <t>backup_electricity</t>
  </si>
  <si>
    <t>PM2.5</t>
  </si>
  <si>
    <t>biomass</t>
  </si>
  <si>
    <t>comm others</t>
  </si>
  <si>
    <t>csp_backup</t>
  </si>
  <si>
    <t>gas processing</t>
  </si>
  <si>
    <t>industrial processes</t>
  </si>
  <si>
    <t>refining</t>
  </si>
  <si>
    <t>regional biomass</t>
  </si>
  <si>
    <t>resid cooling</t>
  </si>
  <si>
    <t>resid others</t>
  </si>
  <si>
    <t>trn_pass_road_LDV</t>
  </si>
  <si>
    <t>unconventional oil production</t>
  </si>
  <si>
    <t>urban processes</t>
  </si>
  <si>
    <t>electricity_net_ownuse</t>
  </si>
  <si>
    <t>gas pipeline</t>
  </si>
  <si>
    <t>industrial feedstocks</t>
  </si>
  <si>
    <t>regional biomassOil</t>
  </si>
  <si>
    <t>regional corn for ethanol</t>
  </si>
  <si>
    <t>regional sugar for ethanol</t>
  </si>
  <si>
    <t>trn_pass_road_bus</t>
  </si>
  <si>
    <t>district heat</t>
  </si>
  <si>
    <t>resource production</t>
  </si>
  <si>
    <t>coal</t>
  </si>
  <si>
    <t>crude oil</t>
  </si>
  <si>
    <t>natural gas</t>
  </si>
  <si>
    <t>fruits</t>
  </si>
  <si>
    <t>legumes</t>
  </si>
  <si>
    <t>NutsSeeds</t>
  </si>
  <si>
    <t>OilPalm</t>
  </si>
  <si>
    <t>RootTuber</t>
  </si>
  <si>
    <t>Soybean</t>
  </si>
  <si>
    <t>Vegetables</t>
  </si>
  <si>
    <t>agricultural energy use</t>
  </si>
  <si>
    <t>H2 wholesale dispensing</t>
  </si>
  <si>
    <t>construction energy use</t>
  </si>
  <si>
    <t>desalinated water</t>
  </si>
  <si>
    <t>elec_biomass (IGCC)</t>
  </si>
  <si>
    <t>elec_biomass (conv)</t>
  </si>
  <si>
    <t>elec_coal (IGCC)</t>
  </si>
  <si>
    <t>elec_coal (conv pul)</t>
  </si>
  <si>
    <t>elec_gas (CC)</t>
  </si>
  <si>
    <t>elec_gas (steam/CT)</t>
  </si>
  <si>
    <t>elec_refined liquids (CC)</t>
  </si>
  <si>
    <t>elec_refined liquids (steam/CT)</t>
  </si>
  <si>
    <t>mining energy use</t>
  </si>
  <si>
    <t>other industrial energy use</t>
  </si>
  <si>
    <t>alumina</t>
  </si>
  <si>
    <t>chemical energy use</t>
  </si>
  <si>
    <t>iron and steel</t>
  </si>
  <si>
    <t>other industrial feedstocks</t>
  </si>
  <si>
    <t>chemical feedstocks</t>
  </si>
  <si>
    <t>unconventional oil</t>
  </si>
  <si>
    <t>aluminum</t>
  </si>
  <si>
    <t>industrial wastewater treatment</t>
  </si>
  <si>
    <t>industrial water abstraction</t>
  </si>
  <si>
    <t>industrial water treatment</t>
  </si>
  <si>
    <t>irrigation water abstraction</t>
  </si>
  <si>
    <t>municipal wastewater treatment</t>
  </si>
  <si>
    <t>municipal water abstraction</t>
  </si>
  <si>
    <t>municipal water distribution</t>
  </si>
  <si>
    <t>municipal water treatment</t>
  </si>
  <si>
    <t>Sectors</t>
  </si>
  <si>
    <t>Countries</t>
  </si>
  <si>
    <t>eps-brazil-crux</t>
  </si>
  <si>
    <t>eps-china-crux</t>
  </si>
  <si>
    <t>eps-india-crux</t>
  </si>
  <si>
    <t>eps-mexico-crux</t>
  </si>
  <si>
    <t>eps-southkorea-crux</t>
  </si>
  <si>
    <t>eps-us-crux</t>
  </si>
  <si>
    <t>eps-indonesia-crux</t>
  </si>
  <si>
    <t>eps-canada-crux</t>
  </si>
  <si>
    <t>eps-eu-crux</t>
  </si>
  <si>
    <t>percentage of electricity use</t>
  </si>
  <si>
    <t>EPS Regions</t>
  </si>
  <si>
    <t>checkers</t>
  </si>
  <si>
    <t>GCAM Regions</t>
  </si>
  <si>
    <t>input</t>
  </si>
  <si>
    <t>macrosector</t>
  </si>
  <si>
    <t>(Multiple Items)</t>
  </si>
  <si>
    <t>Sum of 2020</t>
  </si>
  <si>
    <t>Sum of 2030</t>
  </si>
  <si>
    <t>Sum of 2040</t>
  </si>
  <si>
    <t>Sum of 2050</t>
  </si>
  <si>
    <t>Row Labels</t>
  </si>
  <si>
    <t>Rank</t>
  </si>
  <si>
    <t>Grand Total</t>
  </si>
  <si>
    <t>final energy consumption by sector and fuel</t>
  </si>
  <si>
    <t>scenario</t>
  </si>
  <si>
    <t>sector</t>
  </si>
  <si>
    <t>Units</t>
  </si>
  <si>
    <t>base,date=2023-9-5T11:24:01-04:00</t>
  </si>
  <si>
    <t>gas</t>
  </si>
  <si>
    <t>EJ</t>
  </si>
  <si>
    <t>hydrogen</t>
  </si>
  <si>
    <t>refined liquids</t>
  </si>
  <si>
    <t>construction feedstocks</t>
  </si>
  <si>
    <t>traditional biomass</t>
  </si>
  <si>
    <t>Industry Totals</t>
  </si>
  <si>
    <t>Filler</t>
  </si>
  <si>
    <t>Rank by 2030 Emissions</t>
  </si>
  <si>
    <t>Rank by 2040 Emissions</t>
  </si>
  <si>
    <t>Rank by 2050 Emissions</t>
  </si>
  <si>
    <t>Filler - East Africa</t>
  </si>
  <si>
    <t>Filler - Brazil</t>
  </si>
  <si>
    <t>Filler - Russia</t>
  </si>
  <si>
    <t>Transportation Totals</t>
  </si>
  <si>
    <t>Don't Distribute Electricity</t>
  </si>
  <si>
    <t>million metric tons</t>
  </si>
  <si>
    <t>Agriculture, Land Use, and Waste</t>
  </si>
  <si>
    <t>Transport</t>
  </si>
  <si>
    <t>Buildings</t>
  </si>
  <si>
    <t>District Heat and Hydrogen</t>
  </si>
  <si>
    <t>GT</t>
  </si>
  <si>
    <t>Transportation (including international shipping/aviation)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</si>
</sst>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  <numFmt numFmtId="167" formatCode="0.0%"/>
    <numFmt numFmtId="168" formatCode="0.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 tint="0.499984740745262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i/>
      <sz val="11"/>
      <color theme="1" tint="0.499984740745262"/>
      <name val="Calibri"/>
      <family val="2"/>
      <scheme val="minor"/>
    </font>
    <font>
      <sz val="11"/>
      <color theme="6" tint="0.79998168889431442"/>
      <name val="Calibri"/>
      <family val="2"/>
      <scheme val="minor"/>
    </font>
    <font>
      <i/>
      <sz val="11"/>
      <color theme="6"/>
      <name val="Calibri"/>
      <family val="2"/>
      <scheme val="minor"/>
    </font>
    <font>
      <sz val="11"/>
      <name val="Calibri"/>
      <family val="2"/>
      <scheme val="minor"/>
    </font>
    <font>
      <sz val="11"/>
      <color theme="6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19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5B92E5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0" fillId="8" borderId="0" applyNumberFormat="0" applyBorder="0" applyAlignment="0" applyProtection="0"/>
  </cellStyleXfs>
  <cellXfs count="99">
    <xf numFmtId="0" fontId="0" fillId="0" borderId="0" xfId="0"/>
    <xf numFmtId="0" fontId="0" fillId="2" borderId="0" xfId="0" applyFill="1"/>
    <xf numFmtId="164" fontId="0" fillId="0" borderId="0" xfId="0" applyNumberFormat="1"/>
    <xf numFmtId="11" fontId="0" fillId="0" borderId="0" xfId="0" applyNumberFormat="1"/>
    <xf numFmtId="0" fontId="0" fillId="3" borderId="0" xfId="0" applyFill="1"/>
    <xf numFmtId="0" fontId="1" fillId="0" borderId="1" xfId="2" applyBorder="1"/>
    <xf numFmtId="0" fontId="0" fillId="0" borderId="1" xfId="0" applyBorder="1"/>
    <xf numFmtId="0" fontId="0" fillId="3" borderId="1" xfId="0" applyFill="1" applyBorder="1"/>
    <xf numFmtId="0" fontId="2" fillId="0" borderId="1" xfId="0" applyFont="1" applyBorder="1"/>
    <xf numFmtId="0" fontId="0" fillId="4" borderId="0" xfId="0" applyFill="1"/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6" fillId="0" borderId="0" xfId="0" applyFont="1"/>
    <xf numFmtId="0" fontId="3" fillId="0" borderId="0" xfId="0" applyFont="1"/>
    <xf numFmtId="2" fontId="0" fillId="0" borderId="0" xfId="0" applyNumberFormat="1"/>
    <xf numFmtId="165" fontId="0" fillId="0" borderId="0" xfId="1" applyNumberFormat="1" applyFont="1"/>
    <xf numFmtId="0" fontId="1" fillId="0" borderId="0" xfId="2"/>
    <xf numFmtId="165" fontId="6" fillId="0" borderId="0" xfId="0" applyNumberFormat="1" applyFont="1"/>
    <xf numFmtId="2" fontId="3" fillId="0" borderId="0" xfId="0" applyNumberFormat="1" applyFont="1"/>
    <xf numFmtId="0" fontId="7" fillId="0" borderId="0" xfId="0" applyFont="1"/>
    <xf numFmtId="165" fontId="8" fillId="0" borderId="0" xfId="1" applyNumberFormat="1" applyFont="1"/>
    <xf numFmtId="0" fontId="3" fillId="0" borderId="0" xfId="0" applyFont="1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9" fontId="0" fillId="0" borderId="0" xfId="3" applyFont="1"/>
    <xf numFmtId="0" fontId="3" fillId="0" borderId="0" xfId="0" applyFont="1" applyAlignment="1">
      <alignment horizontal="center"/>
    </xf>
    <xf numFmtId="0" fontId="9" fillId="0" borderId="0" xfId="0" applyFont="1"/>
    <xf numFmtId="166" fontId="0" fillId="0" borderId="0" xfId="0" applyNumberFormat="1"/>
    <xf numFmtId="165" fontId="0" fillId="0" borderId="0" xfId="0" applyNumberFormat="1"/>
    <xf numFmtId="0" fontId="3" fillId="7" borderId="0" xfId="0" applyFont="1" applyFill="1"/>
    <xf numFmtId="165" fontId="3" fillId="0" borderId="0" xfId="0" applyNumberFormat="1" applyFont="1"/>
    <xf numFmtId="43" fontId="6" fillId="0" borderId="0" xfId="0" applyNumberFormat="1" applyFont="1"/>
    <xf numFmtId="0" fontId="11" fillId="0" borderId="0" xfId="0" applyFont="1"/>
    <xf numFmtId="0" fontId="6" fillId="4" borderId="0" xfId="0" applyFont="1" applyFill="1"/>
    <xf numFmtId="0" fontId="12" fillId="0" borderId="0" xfId="0" applyFont="1"/>
    <xf numFmtId="10" fontId="0" fillId="0" borderId="0" xfId="3" applyNumberFormat="1" applyFont="1"/>
    <xf numFmtId="2" fontId="13" fillId="0" borderId="0" xfId="0" applyNumberFormat="1" applyFont="1"/>
    <xf numFmtId="10" fontId="2" fillId="0" borderId="0" xfId="3" applyNumberFormat="1" applyFont="1"/>
    <xf numFmtId="0" fontId="3" fillId="9" borderId="0" xfId="0" applyFont="1" applyFill="1"/>
    <xf numFmtId="0" fontId="3" fillId="9" borderId="0" xfId="0" applyFont="1" applyFill="1" applyAlignment="1">
      <alignment horizontal="center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14" fillId="0" borderId="0" xfId="4" applyFont="1" applyFill="1"/>
    <xf numFmtId="0" fontId="3" fillId="4" borderId="0" xfId="0" applyFont="1" applyFill="1"/>
    <xf numFmtId="0" fontId="0" fillId="0" borderId="0" xfId="0" pivotButton="1"/>
    <xf numFmtId="1" fontId="0" fillId="0" borderId="0" xfId="0" applyNumberFormat="1"/>
    <xf numFmtId="167" fontId="0" fillId="0" borderId="0" xfId="3" applyNumberFormat="1" applyFont="1"/>
    <xf numFmtId="0" fontId="0" fillId="12" borderId="0" xfId="0" applyFill="1"/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/>
    <xf numFmtId="0" fontId="0" fillId="12" borderId="5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1" fontId="3" fillId="0" borderId="0" xfId="0" applyNumberFormat="1" applyFont="1"/>
    <xf numFmtId="164" fontId="3" fillId="0" borderId="0" xfId="0" applyNumberFormat="1" applyFont="1"/>
    <xf numFmtId="164" fontId="11" fillId="0" borderId="0" xfId="0" applyNumberFormat="1" applyFont="1"/>
    <xf numFmtId="166" fontId="0" fillId="0" borderId="0" xfId="0" applyNumberFormat="1" applyAlignment="1">
      <alignment horizontal="left"/>
    </xf>
    <xf numFmtId="164" fontId="0" fillId="5" borderId="0" xfId="0" applyNumberFormat="1" applyFill="1"/>
    <xf numFmtId="2" fontId="0" fillId="5" borderId="0" xfId="0" applyNumberFormat="1" applyFill="1"/>
    <xf numFmtId="166" fontId="0" fillId="5" borderId="0" xfId="0" applyNumberFormat="1" applyFill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165" fontId="1" fillId="0" borderId="8" xfId="1" applyNumberFormat="1" applyFont="1" applyBorder="1"/>
    <xf numFmtId="0" fontId="0" fillId="0" borderId="9" xfId="0" applyBorder="1"/>
    <xf numFmtId="165" fontId="1" fillId="0" borderId="10" xfId="1" applyNumberFormat="1" applyFont="1" applyBorder="1"/>
    <xf numFmtId="1" fontId="0" fillId="0" borderId="11" xfId="0" applyNumberFormat="1" applyBorder="1"/>
    <xf numFmtId="1" fontId="3" fillId="0" borderId="11" xfId="0" applyNumberFormat="1" applyFont="1" applyBorder="1"/>
    <xf numFmtId="0" fontId="0" fillId="0" borderId="12" xfId="0" applyBorder="1"/>
    <xf numFmtId="0" fontId="0" fillId="13" borderId="5" xfId="0" applyFill="1" applyBorder="1"/>
    <xf numFmtId="0" fontId="0" fillId="13" borderId="6" xfId="0" applyFill="1" applyBorder="1"/>
    <xf numFmtId="0" fontId="3" fillId="13" borderId="6" xfId="0" applyFont="1" applyFill="1" applyBorder="1"/>
    <xf numFmtId="0" fontId="3" fillId="13" borderId="7" xfId="0" applyFont="1" applyFill="1" applyBorder="1"/>
    <xf numFmtId="0" fontId="3" fillId="13" borderId="8" xfId="0" applyFont="1" applyFill="1" applyBorder="1" applyAlignment="1">
      <alignment horizontal="right"/>
    </xf>
    <xf numFmtId="0" fontId="0" fillId="13" borderId="0" xfId="0" applyFill="1"/>
    <xf numFmtId="165" fontId="0" fillId="13" borderId="0" xfId="1" applyNumberFormat="1" applyFont="1" applyFill="1" applyBorder="1"/>
    <xf numFmtId="165" fontId="0" fillId="13" borderId="9" xfId="1" applyNumberFormat="1" applyFont="1" applyFill="1" applyBorder="1"/>
    <xf numFmtId="0" fontId="3" fillId="13" borderId="10" xfId="0" applyFont="1" applyFill="1" applyBorder="1" applyAlignment="1">
      <alignment horizontal="right"/>
    </xf>
    <xf numFmtId="0" fontId="0" fillId="13" borderId="11" xfId="0" applyFill="1" applyBorder="1"/>
    <xf numFmtId="165" fontId="0" fillId="13" borderId="11" xfId="1" applyNumberFormat="1" applyFont="1" applyFill="1" applyBorder="1"/>
    <xf numFmtId="165" fontId="0" fillId="13" borderId="12" xfId="1" applyNumberFormat="1" applyFont="1" applyFill="1" applyBorder="1"/>
    <xf numFmtId="164" fontId="13" fillId="0" borderId="0" xfId="0" applyNumberFormat="1" applyFont="1"/>
    <xf numFmtId="164" fontId="15" fillId="0" borderId="0" xfId="0" applyNumberFormat="1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166" fontId="3" fillId="0" borderId="0" xfId="0" applyNumberFormat="1" applyFont="1"/>
    <xf numFmtId="0" fontId="0" fillId="0" borderId="0" xfId="0" applyAlignment="1">
      <alignment horizontal="right"/>
    </xf>
    <xf numFmtId="0" fontId="0" fillId="5" borderId="0" xfId="0" applyFill="1"/>
    <xf numFmtId="168" fontId="0" fillId="0" borderId="0" xfId="0" applyNumberFormat="1"/>
    <xf numFmtId="164" fontId="0" fillId="0" borderId="0" xfId="0" applyNumberFormat="1" applyAlignment="1">
      <alignment horizontal="left"/>
    </xf>
    <xf numFmtId="0" fontId="0" fillId="12" borderId="8" xfId="0" applyFill="1" applyBorder="1" applyAlignment="1">
      <alignment horizontal="center" vertical="center" textRotation="90"/>
    </xf>
  </cellXfs>
  <cellStyles count="5">
    <cellStyle name="Bad" xfId="4" builtinId="27"/>
    <cellStyle name="Comma" xfId="1" builtinId="3"/>
    <cellStyle name="Normal" xfId="0" builtinId="0"/>
    <cellStyle name="Normal 3" xfId="2" xr:uid="{53DE9D0B-18A2-49BF-950F-A139D8E97B0D}"/>
    <cellStyle name="Percent" xfId="3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E48F"/>
      <color rgb="FF9900FF"/>
      <color rgb="FFF1975A"/>
      <color rgb="FF5B92E5"/>
      <color rgb="FFFF5757"/>
      <color rgb="FFFF99FF"/>
      <color rgb="FFF014BC"/>
      <color rgb="FFFFD44B"/>
      <color rgb="FFFFDD71"/>
      <color rgb="FFF9B5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microsoft.com/office/2017/10/relationships/person" Target="persons/perso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Buildings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69397635975117"/>
          <c:y val="0.17602156023838456"/>
          <c:w val="0.3543092009332166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'Buildings Figure Cum'!$Y$23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Cum'!$AA$23,'Buildings Figure Cum'!$AB$41,'Buildings Figure Cum'!$AC$58)</c:f>
              <c:numCache>
                <c:formatCode>_(* #,##0_);_(* \(#,##0\);_(* "-"??_);_(@_)</c:formatCode>
                <c:ptCount val="3"/>
                <c:pt idx="0">
                  <c:v>2268.7491487747639</c:v>
                </c:pt>
                <c:pt idx="1">
                  <c:v>2318.3737365626389</c:v>
                </c:pt>
                <c:pt idx="2">
                  <c:v>2120.2375293233308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C-4298-808A-AF710D684D34}"/>
            </c:ext>
          </c:extLst>
        </c:ser>
        <c:ser>
          <c:idx val="1"/>
          <c:order val="1"/>
          <c:tx>
            <c:strRef>
              <c:f>'Buildings Figure Cum'!$Y$24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Cum'!$AA$24,'Buildings Figure Cum'!$AB$42,'Buildings Figure Cum'!$AC$60)</c:f>
              <c:numCache>
                <c:formatCode>_(* #,##0_);_(* \(#,##0\);_(* "-"??_);_(@_)</c:formatCode>
                <c:ptCount val="3"/>
                <c:pt idx="0">
                  <c:v>1400.974841770648</c:v>
                </c:pt>
                <c:pt idx="1">
                  <c:v>1338.6385109719758</c:v>
                </c:pt>
                <c:pt idx="2">
                  <c:v>1323.3413958417375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C-4298-808A-AF710D684D34}"/>
            </c:ext>
          </c:extLst>
        </c:ser>
        <c:ser>
          <c:idx val="2"/>
          <c:order val="2"/>
          <c:tx>
            <c:strRef>
              <c:f>'Buildings Figure Cum'!$Y$25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Cum'!$AA$25,'Buildings Figure Cum'!$AB$43,'Buildings Figure Cum'!$AC$62)</c:f>
              <c:numCache>
                <c:formatCode>_(* #,##0_);_(* \(#,##0\);_(* "-"??_);_(@_)</c:formatCode>
                <c:ptCount val="3"/>
                <c:pt idx="0">
                  <c:v>793.61611529992547</c:v>
                </c:pt>
                <c:pt idx="1">
                  <c:v>919.91804399765215</c:v>
                </c:pt>
                <c:pt idx="2">
                  <c:v>1002.8758352946929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0C-4298-808A-AF710D684D34}"/>
            </c:ext>
          </c:extLst>
        </c:ser>
        <c:ser>
          <c:idx val="3"/>
          <c:order val="3"/>
          <c:tx>
            <c:strRef>
              <c:f>'Buildings Figure Cum'!$Y$26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Cum'!$AA$26,'Buildings Figure Cum'!$AB$47,'Buildings Figure Cum'!$AC$65)</c:f>
              <c:numCache>
                <c:formatCode>_(* #,##0_);_(* \(#,##0\);_(* "-"??_);_(@_)</c:formatCode>
                <c:ptCount val="3"/>
                <c:pt idx="0">
                  <c:v>708.33732886324788</c:v>
                </c:pt>
                <c:pt idx="1">
                  <c:v>573.19953417849115</c:v>
                </c:pt>
                <c:pt idx="2">
                  <c:v>477.50519890357776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0C-4298-808A-AF710D684D34}"/>
            </c:ext>
          </c:extLst>
        </c:ser>
        <c:ser>
          <c:idx val="4"/>
          <c:order val="4"/>
          <c:tx>
            <c:strRef>
              <c:f>'Buildings Figure Cum'!$Y$27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Cum'!$AA$27,'Buildings Figure Cum'!$AB$44,'Buildings Figure Cum'!$AC$61)</c:f>
              <c:numCache>
                <c:formatCode>_(* #,##0_);_(* \(#,##0\);_(* "-"??_);_(@_)</c:formatCode>
                <c:ptCount val="3"/>
                <c:pt idx="0">
                  <c:v>557.00676874780333</c:v>
                </c:pt>
                <c:pt idx="1">
                  <c:v>799.58733823161538</c:v>
                </c:pt>
                <c:pt idx="2">
                  <c:v>1007.8472798359487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0C-4298-808A-AF710D684D34}"/>
            </c:ext>
          </c:extLst>
        </c:ser>
        <c:ser>
          <c:idx val="5"/>
          <c:order val="5"/>
          <c:tx>
            <c:strRef>
              <c:f>'Buildings Figure Cum'!$Y$28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Cum'!$AA$28,'Buildings Figure Cum'!$AB$46,'Buildings Figure Cum'!$AC$64)</c:f>
              <c:numCache>
                <c:formatCode>_(* #,##0_);_(* \(#,##0\);_(* "-"??_);_(@_)</c:formatCode>
                <c:ptCount val="3"/>
                <c:pt idx="0">
                  <c:v>516.28184247626564</c:v>
                </c:pt>
                <c:pt idx="1">
                  <c:v>574.62928370917427</c:v>
                </c:pt>
                <c:pt idx="2">
                  <c:v>609.06829994646921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0C-4298-808A-AF710D684D34}"/>
            </c:ext>
          </c:extLst>
        </c:ser>
        <c:ser>
          <c:idx val="6"/>
          <c:order val="6"/>
          <c:tx>
            <c:strRef>
              <c:f>'Buildings Figure Cum'!$Y$29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Cum'!$AA$29,'Buildings Figure Cum'!$AB$49,'Buildings Figure Cum'!$AC$69)</c:f>
              <c:numCache>
                <c:formatCode>_(* #,##0_);_(* \(#,##0\);_(* "-"??_);_(@_)</c:formatCode>
                <c:ptCount val="3"/>
                <c:pt idx="0">
                  <c:v>451.74883950753826</c:v>
                </c:pt>
                <c:pt idx="1">
                  <c:v>387.13238582668168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0C-4298-808A-AF710D684D34}"/>
            </c:ext>
          </c:extLst>
        </c:ser>
        <c:ser>
          <c:idx val="7"/>
          <c:order val="7"/>
          <c:tx>
            <c:strRef>
              <c:f>'Buildings Figure Cum'!$Y$30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Cum'!$AA$30,'Buildings Figure Cum'!$AB$52,'Buildings Figure Cum'!$AC$69)</c:f>
              <c:numCache>
                <c:formatCode>General</c:formatCode>
                <c:ptCount val="3"/>
                <c:pt idx="0" formatCode="_(* #,##0_);_(* \(#,##0\);_(* &quot;-&quot;??_);_(@_)">
                  <c:v>336.7292650480656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0C-4298-808A-AF710D684D34}"/>
            </c:ext>
          </c:extLst>
        </c:ser>
        <c:ser>
          <c:idx val="8"/>
          <c:order val="8"/>
          <c:tx>
            <c:strRef>
              <c:f>'Buildings Figure Cum'!$Y$31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Cum'!$AA$31,'Buildings Figure Cum'!$AB$45,'Buildings Figure Cum'!$AC$59)</c:f>
              <c:numCache>
                <c:formatCode>_(* #,##0_);_(* \(#,##0\);_(* "-"??_);_(@_)</c:formatCode>
                <c:ptCount val="3"/>
                <c:pt idx="0">
                  <c:v>329.98475930102524</c:v>
                </c:pt>
                <c:pt idx="1">
                  <c:v>791.92590512813001</c:v>
                </c:pt>
                <c:pt idx="2">
                  <c:v>1489.0080664576051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0C-4298-808A-AF710D684D34}"/>
            </c:ext>
          </c:extLst>
        </c:ser>
        <c:ser>
          <c:idx val="9"/>
          <c:order val="9"/>
          <c:tx>
            <c:strRef>
              <c:f>'Buildings Figure Cum'!$Y$32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Cum'!$AA$32,'Buildings Figure Cum'!$AB$48,'Buildings Figure Cum'!$AC$63)</c:f>
              <c:numCache>
                <c:formatCode>_(* #,##0_);_(* \(#,##0\);_(* "-"??_);_(@_)</c:formatCode>
                <c:ptCount val="3"/>
                <c:pt idx="0">
                  <c:v>284.76605455301046</c:v>
                </c:pt>
                <c:pt idx="1">
                  <c:v>407.58300736257786</c:v>
                </c:pt>
                <c:pt idx="2">
                  <c:v>872.60338185224077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0C-4298-808A-AF710D684D34}"/>
            </c:ext>
          </c:extLst>
        </c:ser>
        <c:ser>
          <c:idx val="11"/>
          <c:order val="10"/>
          <c:tx>
            <c:strRef>
              <c:f>'Buildings Figure Cum'!$Y$50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('Buildings Figure Cum'!$AA$34,'Buildings Figure Cum'!$AB$50,'Buildings Figure Cum'!$AC$66)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384.79463665904223</c:v>
                </c:pt>
                <c:pt idx="2">
                  <c:v>467.51544310006466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0ADA-4A96-BC81-DBD1A053A8B3}"/>
            </c:ext>
          </c:extLst>
        </c:ser>
        <c:ser>
          <c:idx val="12"/>
          <c:order val="11"/>
          <c:tx>
            <c:strRef>
              <c:f>'Buildings Figure Cum'!$Y$67</c:f>
              <c:strCache>
                <c:ptCount val="1"/>
                <c:pt idx="0">
                  <c:v>East Africa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('Buildings Figure Cum'!$AA$34,'Buildings Figure Cum'!$AB$52,'Buildings Figure Cum'!$AC$67)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435.811787126127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0ADA-4A96-BC81-DBD1A053A8B3}"/>
            </c:ext>
          </c:extLst>
        </c:ser>
        <c:ser>
          <c:idx val="10"/>
          <c:order val="12"/>
          <c:tx>
            <c:strRef>
              <c:f>'Buildings Figure Cum'!$Y$33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Cum'!$AA$33,'Buildings Figure Cum'!$AB$51,'Buildings Figure Cum'!$AC$68)</c:f>
              <c:numCache>
                <c:formatCode>_(* #,##0_);_(* \(#,##0\);_(* "-"??_);_(@_)</c:formatCode>
                <c:ptCount val="3"/>
                <c:pt idx="0">
                  <c:v>2461.4966236316113</c:v>
                </c:pt>
                <c:pt idx="1">
                  <c:v>2976.1276624372822</c:v>
                </c:pt>
                <c:pt idx="2">
                  <c:v>3305.4594448742919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0C-4298-808A-AF710D684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89224263633725"/>
          <c:y val="0.14016763627601478"/>
          <c:w val="0.35837124526100905"/>
          <c:h val="0.77034712367048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wdUpDiag">
      <a:fgClr>
        <a:schemeClr val="bg2">
          <a:lumMod val="50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Buildings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524955213931591"/>
          <c:y val="0.17602156023838456"/>
          <c:w val="0.51105538890971958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'Buildings Figure Cum'!$Y$23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Cum'!$AA$23,'Buildings Figure Cum'!$AB$41,'Buildings Figure Cum'!$AC$58)</c:f>
              <c:numCache>
                <c:formatCode>_(* #,##0_);_(* \(#,##0\);_(* "-"??_);_(@_)</c:formatCode>
                <c:ptCount val="3"/>
                <c:pt idx="0">
                  <c:v>2268.7491487747639</c:v>
                </c:pt>
                <c:pt idx="1">
                  <c:v>2318.3737365626389</c:v>
                </c:pt>
                <c:pt idx="2">
                  <c:v>2120.2375293233308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F-4D31-B41F-3C8EA26C449B}"/>
            </c:ext>
          </c:extLst>
        </c:ser>
        <c:ser>
          <c:idx val="1"/>
          <c:order val="1"/>
          <c:tx>
            <c:strRef>
              <c:f>'Buildings Figure Cum'!$Y$24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Cum'!$AA$24,'Buildings Figure Cum'!$AB$42,'Buildings Figure Cum'!$AC$60)</c:f>
              <c:numCache>
                <c:formatCode>_(* #,##0_);_(* \(#,##0\);_(* "-"??_);_(@_)</c:formatCode>
                <c:ptCount val="3"/>
                <c:pt idx="0">
                  <c:v>1400.974841770648</c:v>
                </c:pt>
                <c:pt idx="1">
                  <c:v>1338.6385109719758</c:v>
                </c:pt>
                <c:pt idx="2">
                  <c:v>1323.3413958417375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F-4D31-B41F-3C8EA26C449B}"/>
            </c:ext>
          </c:extLst>
        </c:ser>
        <c:ser>
          <c:idx val="2"/>
          <c:order val="2"/>
          <c:tx>
            <c:strRef>
              <c:f>'Buildings Figure Cum'!$Y$25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Cum'!$AA$25,'Buildings Figure Cum'!$AB$43,'Buildings Figure Cum'!$AC$62)</c:f>
              <c:numCache>
                <c:formatCode>_(* #,##0_);_(* \(#,##0\);_(* "-"??_);_(@_)</c:formatCode>
                <c:ptCount val="3"/>
                <c:pt idx="0">
                  <c:v>793.61611529992547</c:v>
                </c:pt>
                <c:pt idx="1">
                  <c:v>919.91804399765215</c:v>
                </c:pt>
                <c:pt idx="2">
                  <c:v>1002.8758352946929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F-4D31-B41F-3C8EA26C449B}"/>
            </c:ext>
          </c:extLst>
        </c:ser>
        <c:ser>
          <c:idx val="3"/>
          <c:order val="3"/>
          <c:tx>
            <c:strRef>
              <c:f>'Buildings Figure Cum'!$Y$26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Cum'!$AA$26,'Buildings Figure Cum'!$AB$47,'Buildings Figure Cum'!$AC$65)</c:f>
              <c:numCache>
                <c:formatCode>_(* #,##0_);_(* \(#,##0\);_(* "-"??_);_(@_)</c:formatCode>
                <c:ptCount val="3"/>
                <c:pt idx="0">
                  <c:v>708.33732886324788</c:v>
                </c:pt>
                <c:pt idx="1">
                  <c:v>573.19953417849115</c:v>
                </c:pt>
                <c:pt idx="2">
                  <c:v>477.50519890357776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F-4D31-B41F-3C8EA26C449B}"/>
            </c:ext>
          </c:extLst>
        </c:ser>
        <c:ser>
          <c:idx val="4"/>
          <c:order val="4"/>
          <c:tx>
            <c:strRef>
              <c:f>'Buildings Figure Cum'!$Y$27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Cum'!$AA$27,'Buildings Figure Cum'!$AB$44,'Buildings Figure Cum'!$AC$61)</c:f>
              <c:numCache>
                <c:formatCode>_(* #,##0_);_(* \(#,##0\);_(* "-"??_);_(@_)</c:formatCode>
                <c:ptCount val="3"/>
                <c:pt idx="0">
                  <c:v>557.00676874780333</c:v>
                </c:pt>
                <c:pt idx="1">
                  <c:v>799.58733823161538</c:v>
                </c:pt>
                <c:pt idx="2">
                  <c:v>1007.8472798359487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F-4D31-B41F-3C8EA26C449B}"/>
            </c:ext>
          </c:extLst>
        </c:ser>
        <c:ser>
          <c:idx val="5"/>
          <c:order val="5"/>
          <c:tx>
            <c:strRef>
              <c:f>'Buildings Figure Cum'!$Y$28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Cum'!$AA$28,'Buildings Figure Cum'!$AB$46,'Buildings Figure Cum'!$AC$64)</c:f>
              <c:numCache>
                <c:formatCode>_(* #,##0_);_(* \(#,##0\);_(* "-"??_);_(@_)</c:formatCode>
                <c:ptCount val="3"/>
                <c:pt idx="0">
                  <c:v>516.28184247626564</c:v>
                </c:pt>
                <c:pt idx="1">
                  <c:v>574.62928370917427</c:v>
                </c:pt>
                <c:pt idx="2">
                  <c:v>609.06829994646921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7F-4D31-B41F-3C8EA26C449B}"/>
            </c:ext>
          </c:extLst>
        </c:ser>
        <c:ser>
          <c:idx val="6"/>
          <c:order val="6"/>
          <c:tx>
            <c:strRef>
              <c:f>'Buildings Figure Cum'!$Y$29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Cum'!$AA$29,'Buildings Figure Cum'!$AB$49,'Buildings Figure Cum'!$AC$69)</c:f>
              <c:numCache>
                <c:formatCode>_(* #,##0_);_(* \(#,##0\);_(* "-"??_);_(@_)</c:formatCode>
                <c:ptCount val="3"/>
                <c:pt idx="0">
                  <c:v>451.74883950753826</c:v>
                </c:pt>
                <c:pt idx="1">
                  <c:v>387.13238582668168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7F-4D31-B41F-3C8EA26C449B}"/>
            </c:ext>
          </c:extLst>
        </c:ser>
        <c:ser>
          <c:idx val="7"/>
          <c:order val="7"/>
          <c:tx>
            <c:strRef>
              <c:f>'Buildings Figure Cum'!$Y$30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Cum'!$AA$30,'Buildings Figure Cum'!$AB$52,'Buildings Figure Cum'!$AC$69)</c:f>
              <c:numCache>
                <c:formatCode>General</c:formatCode>
                <c:ptCount val="3"/>
                <c:pt idx="0" formatCode="_(* #,##0_);_(* \(#,##0\);_(* &quot;-&quot;??_);_(@_)">
                  <c:v>336.7292650480656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7F-4D31-B41F-3C8EA26C449B}"/>
            </c:ext>
          </c:extLst>
        </c:ser>
        <c:ser>
          <c:idx val="8"/>
          <c:order val="8"/>
          <c:tx>
            <c:strRef>
              <c:f>'Buildings Figure Cum'!$Y$31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Cum'!$AA$31,'Buildings Figure Cum'!$AB$45,'Buildings Figure Cum'!$AC$59)</c:f>
              <c:numCache>
                <c:formatCode>_(* #,##0_);_(* \(#,##0\);_(* "-"??_);_(@_)</c:formatCode>
                <c:ptCount val="3"/>
                <c:pt idx="0">
                  <c:v>329.98475930102524</c:v>
                </c:pt>
                <c:pt idx="1">
                  <c:v>791.92590512813001</c:v>
                </c:pt>
                <c:pt idx="2">
                  <c:v>1489.0080664576051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7F-4D31-B41F-3C8EA26C449B}"/>
            </c:ext>
          </c:extLst>
        </c:ser>
        <c:ser>
          <c:idx val="9"/>
          <c:order val="9"/>
          <c:tx>
            <c:strRef>
              <c:f>'Buildings Figure Cum'!$Y$32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Cum'!$AA$32,'Buildings Figure Cum'!$AB$48,'Buildings Figure Cum'!$AC$63)</c:f>
              <c:numCache>
                <c:formatCode>_(* #,##0_);_(* \(#,##0\);_(* "-"??_);_(@_)</c:formatCode>
                <c:ptCount val="3"/>
                <c:pt idx="0">
                  <c:v>284.76605455301046</c:v>
                </c:pt>
                <c:pt idx="1">
                  <c:v>407.58300736257786</c:v>
                </c:pt>
                <c:pt idx="2">
                  <c:v>872.60338185224077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7F-4D31-B41F-3C8EA26C449B}"/>
            </c:ext>
          </c:extLst>
        </c:ser>
        <c:ser>
          <c:idx val="11"/>
          <c:order val="10"/>
          <c:tx>
            <c:strRef>
              <c:f>'Buildings Figure Cum'!$Y$50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('Buildings Figure Cum'!$AA$34,'Buildings Figure Cum'!$AB$50,'Buildings Figure Cum'!$AC$66)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384.79463665904223</c:v>
                </c:pt>
                <c:pt idx="2">
                  <c:v>467.51544310006466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7F-4D31-B41F-3C8EA26C449B}"/>
            </c:ext>
          </c:extLst>
        </c:ser>
        <c:ser>
          <c:idx val="13"/>
          <c:order val="11"/>
          <c:tx>
            <c:strRef>
              <c:f>'Buildings Figure Cum'!$Y$67</c:f>
              <c:strCache>
                <c:ptCount val="1"/>
                <c:pt idx="0">
                  <c:v>East Africa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('Buildings Figure Cum'!$AA$34,'Buildings Figure Cum'!$AB$52,'Buildings Figure Cum'!$AC$67)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435.811787126127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7F-4D31-B41F-3C8EA26C449B}"/>
            </c:ext>
          </c:extLst>
        </c:ser>
        <c:ser>
          <c:idx val="10"/>
          <c:order val="12"/>
          <c:tx>
            <c:strRef>
              <c:f>'Buildings Figure Cum'!$Y$33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('Buildings Figure Cum'!$AA$33,'Buildings Figure Cum'!$AB$51,'Buildings Figure Cum'!$AC$68)</c:f>
              <c:numCache>
                <c:formatCode>_(* #,##0_);_(* \(#,##0\);_(* "-"??_);_(@_)</c:formatCode>
                <c:ptCount val="3"/>
                <c:pt idx="0">
                  <c:v>2461.4966236316113</c:v>
                </c:pt>
                <c:pt idx="1">
                  <c:v>2976.1276624372822</c:v>
                </c:pt>
                <c:pt idx="2">
                  <c:v>3305.4594448742919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7F-4D31-B41F-3C8EA26C4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180414948131486E-2"/>
              <c:y val="0.4315496500437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59594634004086"/>
          <c:y val="0.1540565762613007"/>
          <c:w val="0.27835010207057453"/>
          <c:h val="0.755121755613881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wdUpDiag">
      <a:fgClr>
        <a:schemeClr val="bg2">
          <a:lumMod val="50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Buildings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69397635975117"/>
          <c:y val="0.17602156023838456"/>
          <c:w val="0.3543092009332166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'Buildings Figure Cum'!$AM$3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Cum'!$AN$3:$AP$3</c:f>
              <c:numCache>
                <c:formatCode>_(* #,##0_);_(* \(#,##0\);_(* "-"??_);_(@_)</c:formatCode>
                <c:ptCount val="3"/>
                <c:pt idx="0">
                  <c:v>2268.7491487747639</c:v>
                </c:pt>
                <c:pt idx="1">
                  <c:v>2318.3737365626389</c:v>
                </c:pt>
                <c:pt idx="2">
                  <c:v>2120.2375293233308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0-49E8-8562-A9BCC8F05387}"/>
            </c:ext>
          </c:extLst>
        </c:ser>
        <c:ser>
          <c:idx val="1"/>
          <c:order val="1"/>
          <c:tx>
            <c:strRef>
              <c:f>'Buildings Figure Cum'!$AM$4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Cum'!$AN$4:$AP$4</c:f>
              <c:numCache>
                <c:formatCode>_(* #,##0_);_(* \(#,##0\);_(* "-"??_);_(@_)</c:formatCode>
                <c:ptCount val="3"/>
                <c:pt idx="0">
                  <c:v>1400.974841770648</c:v>
                </c:pt>
                <c:pt idx="1">
                  <c:v>1338.6385109719758</c:v>
                </c:pt>
                <c:pt idx="2">
                  <c:v>1323.3413958417375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0-49E8-8562-A9BCC8F05387}"/>
            </c:ext>
          </c:extLst>
        </c:ser>
        <c:ser>
          <c:idx val="2"/>
          <c:order val="2"/>
          <c:tx>
            <c:strRef>
              <c:f>'Buildings Figure Cum'!$AM$5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Cum'!$AN$5:$AP$5</c:f>
              <c:numCache>
                <c:formatCode>_(* #,##0_);_(* \(#,##0\);_(* "-"??_);_(@_)</c:formatCode>
                <c:ptCount val="3"/>
                <c:pt idx="0">
                  <c:v>793.61611529992547</c:v>
                </c:pt>
                <c:pt idx="1">
                  <c:v>919.91804399765215</c:v>
                </c:pt>
                <c:pt idx="2">
                  <c:v>1002.8758352946929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0-49E8-8562-A9BCC8F05387}"/>
            </c:ext>
          </c:extLst>
        </c:ser>
        <c:ser>
          <c:idx val="3"/>
          <c:order val="3"/>
          <c:tx>
            <c:strRef>
              <c:f>'Buildings Figure Cum'!$AM$6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Cum'!$AN$6:$AP$6</c:f>
              <c:numCache>
                <c:formatCode>_(* #,##0_);_(* \(#,##0\);_(* "-"??_);_(@_)</c:formatCode>
                <c:ptCount val="3"/>
                <c:pt idx="0">
                  <c:v>557.00676874780333</c:v>
                </c:pt>
                <c:pt idx="1">
                  <c:v>799.58733823161538</c:v>
                </c:pt>
                <c:pt idx="2">
                  <c:v>1007.8472798359487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D0-49E8-8562-A9BCC8F05387}"/>
            </c:ext>
          </c:extLst>
        </c:ser>
        <c:ser>
          <c:idx val="4"/>
          <c:order val="4"/>
          <c:tx>
            <c:strRef>
              <c:f>'Buildings Figure Cum'!$AM$7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Cum'!$AN$7:$AP$7</c:f>
              <c:numCache>
                <c:formatCode>_(* #,##0_);_(* \(#,##0\);_(* "-"??_);_(@_)</c:formatCode>
                <c:ptCount val="3"/>
                <c:pt idx="0">
                  <c:v>329.98475930102524</c:v>
                </c:pt>
                <c:pt idx="1">
                  <c:v>791.92590512813001</c:v>
                </c:pt>
                <c:pt idx="2">
                  <c:v>1489.0080664576051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D0-49E8-8562-A9BCC8F05387}"/>
            </c:ext>
          </c:extLst>
        </c:ser>
        <c:ser>
          <c:idx val="5"/>
          <c:order val="5"/>
          <c:tx>
            <c:strRef>
              <c:f>'Buildings Figure Cum'!$AM$8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Cum'!$AN$8:$AP$8</c:f>
              <c:numCache>
                <c:formatCode>_(* #,##0_);_(* \(#,##0\);_(* "-"??_);_(@_)</c:formatCode>
                <c:ptCount val="3"/>
                <c:pt idx="0">
                  <c:v>708.33732886324788</c:v>
                </c:pt>
                <c:pt idx="1">
                  <c:v>573.19953417849115</c:v>
                </c:pt>
                <c:pt idx="2">
                  <c:v>477.50519890357776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D0-49E8-8562-A9BCC8F05387}"/>
            </c:ext>
          </c:extLst>
        </c:ser>
        <c:ser>
          <c:idx val="6"/>
          <c:order val="6"/>
          <c:tx>
            <c:strRef>
              <c:f>'Buildings Figure Cum'!$AM$9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Cum'!$AN$9:$AP$9</c:f>
              <c:numCache>
                <c:formatCode>_(* #,##0_);_(* \(#,##0\);_(* "-"??_);_(@_)</c:formatCode>
                <c:ptCount val="3"/>
                <c:pt idx="0">
                  <c:v>516.28184247626564</c:v>
                </c:pt>
                <c:pt idx="1">
                  <c:v>574.62928370917427</c:v>
                </c:pt>
                <c:pt idx="2">
                  <c:v>609.06829994646921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D0-49E8-8562-A9BCC8F05387}"/>
            </c:ext>
          </c:extLst>
        </c:ser>
        <c:ser>
          <c:idx val="7"/>
          <c:order val="7"/>
          <c:tx>
            <c:strRef>
              <c:f>'Buildings Figure Cum'!$AM$10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Cum'!$AN$10:$AP$10</c:f>
              <c:numCache>
                <c:formatCode>_(* #,##0_);_(* \(#,##0\);_(* "-"??_);_(@_)</c:formatCode>
                <c:ptCount val="3"/>
                <c:pt idx="0">
                  <c:v>284.76605455301046</c:v>
                </c:pt>
                <c:pt idx="1">
                  <c:v>407.58300736257786</c:v>
                </c:pt>
                <c:pt idx="2">
                  <c:v>872.60338185224077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D0-49E8-8562-A9BCC8F05387}"/>
            </c:ext>
          </c:extLst>
        </c:ser>
        <c:ser>
          <c:idx val="8"/>
          <c:order val="8"/>
          <c:tx>
            <c:strRef>
              <c:f>'Buildings Figure Cum'!$AM$11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Cum'!$AN$11:$AP$11</c:f>
              <c:numCache>
                <c:formatCode>_(* #,##0_);_(* \(#,##0\);_(* "-"??_);_(@_)</c:formatCode>
                <c:ptCount val="3"/>
                <c:pt idx="0">
                  <c:v>451.74883950753826</c:v>
                </c:pt>
                <c:pt idx="1">
                  <c:v>387.13238582668168</c:v>
                </c:pt>
                <c:pt idx="2">
                  <c:v>317.16917499579711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D0-49E8-8562-A9BCC8F05387}"/>
            </c:ext>
          </c:extLst>
        </c:ser>
        <c:ser>
          <c:idx val="9"/>
          <c:order val="9"/>
          <c:tx>
            <c:strRef>
              <c:f>'Buildings Figure Cum'!$AM$12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Cum'!$AN$12:$AP$12</c:f>
              <c:numCache>
                <c:formatCode>_(* #,##0_);_(* \(#,##0\);_(* "-"??_);_(@_)</c:formatCode>
                <c:ptCount val="3"/>
                <c:pt idx="0">
                  <c:v>280.49728562319513</c:v>
                </c:pt>
                <c:pt idx="1">
                  <c:v>384.79463665904223</c:v>
                </c:pt>
                <c:pt idx="2">
                  <c:v>467.51544310006466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D0-49E8-8562-A9BCC8F05387}"/>
            </c:ext>
          </c:extLst>
        </c:ser>
        <c:ser>
          <c:idx val="11"/>
          <c:order val="10"/>
          <c:tx>
            <c:strRef>
              <c:f>'Buildings Figure Cum'!$AM$13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'Buildings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'Buildings Figure Cum'!$AN$13:$AP$13</c:f>
              <c:numCache>
                <c:formatCode>_(* #,##0_);_(* \(#,##0\);_(* "-"??_);_(@_)</c:formatCode>
                <c:ptCount val="3"/>
                <c:pt idx="0">
                  <c:v>2517.728603056481</c:v>
                </c:pt>
                <c:pt idx="1">
                  <c:v>2976.1276624372822</c:v>
                </c:pt>
                <c:pt idx="2">
                  <c:v>3424.1020570046239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D0-49E8-8562-A9BCC8F05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89224263633725"/>
          <c:y val="0.14016763627601478"/>
          <c:w val="0.35837124526100905"/>
          <c:h val="0.77034712367048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69397635975117"/>
          <c:y val="0.17602156023838456"/>
          <c:w val="0.3543092009332166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Figure Cum'!$AM$3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Cum'!$AN$3:$AP$3</c:f>
              <c:numCache>
                <c:formatCode>_(* #,##0_);_(* \(#,##0\);_(* "-"??_);_(@_)</c:formatCode>
                <c:ptCount val="3"/>
                <c:pt idx="0">
                  <c:v>9455.5672087001258</c:v>
                </c:pt>
                <c:pt idx="1">
                  <c:v>8775.8356699426422</c:v>
                </c:pt>
                <c:pt idx="2">
                  <c:v>7526.0368154112221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F-41DD-9F66-B2827ACA21F1}"/>
            </c:ext>
          </c:extLst>
        </c:ser>
        <c:ser>
          <c:idx val="1"/>
          <c:order val="1"/>
          <c:tx>
            <c:strRef>
              <c:f>'Industry Figure Cum'!$AM$4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Cum'!$AN$4:$AP$4</c:f>
              <c:numCache>
                <c:formatCode>_(* #,##0_);_(* \(#,##0\);_(* "-"??_);_(@_)</c:formatCode>
                <c:ptCount val="3"/>
                <c:pt idx="0">
                  <c:v>2383.8262690803635</c:v>
                </c:pt>
                <c:pt idx="1">
                  <c:v>3106.0039215483312</c:v>
                </c:pt>
                <c:pt idx="2">
                  <c:v>3714.591818196483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F-41DD-9F66-B2827ACA21F1}"/>
            </c:ext>
          </c:extLst>
        </c:ser>
        <c:ser>
          <c:idx val="2"/>
          <c:order val="2"/>
          <c:tx>
            <c:strRef>
              <c:f>'Industry Figure Cum'!$AM$5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Cum'!$AN$5:$AP$5</c:f>
              <c:numCache>
                <c:formatCode>_(* #,##0_);_(* \(#,##0\);_(* "-"??_);_(@_)</c:formatCode>
                <c:ptCount val="3"/>
                <c:pt idx="0">
                  <c:v>2123.5789385264829</c:v>
                </c:pt>
                <c:pt idx="1">
                  <c:v>2086.9675352919171</c:v>
                </c:pt>
                <c:pt idx="2">
                  <c:v>2189.7808078221624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7F-41DD-9F66-B2827ACA21F1}"/>
            </c:ext>
          </c:extLst>
        </c:ser>
        <c:ser>
          <c:idx val="3"/>
          <c:order val="3"/>
          <c:tx>
            <c:strRef>
              <c:f>'Industry Figure Cum'!$AM$6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Cum'!$AN$6:$AP$6</c:f>
              <c:numCache>
                <c:formatCode>_(* #,##0_);_(* \(#,##0\);_(* "-"??_);_(@_)</c:formatCode>
                <c:ptCount val="3"/>
                <c:pt idx="0">
                  <c:v>1620.6641558237279</c:v>
                </c:pt>
                <c:pt idx="1">
                  <c:v>1845.3715706322823</c:v>
                </c:pt>
                <c:pt idx="2">
                  <c:v>2126.0224259450806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7F-41DD-9F66-B2827ACA21F1}"/>
            </c:ext>
          </c:extLst>
        </c:ser>
        <c:ser>
          <c:idx val="4"/>
          <c:order val="4"/>
          <c:tx>
            <c:strRef>
              <c:f>'Industry Figure Cum'!$AM$7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Cum'!$AN$7:$AP$7</c:f>
              <c:numCache>
                <c:formatCode>_(* #,##0_);_(* \(#,##0\);_(* "-"??_);_(@_)</c:formatCode>
                <c:ptCount val="3"/>
                <c:pt idx="0">
                  <c:v>1348.9538595623637</c:v>
                </c:pt>
                <c:pt idx="1">
                  <c:v>1763.2904462000213</c:v>
                </c:pt>
                <c:pt idx="2">
                  <c:v>2138.5675673503683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7F-41DD-9F66-B2827ACA21F1}"/>
            </c:ext>
          </c:extLst>
        </c:ser>
        <c:ser>
          <c:idx val="5"/>
          <c:order val="5"/>
          <c:tx>
            <c:strRef>
              <c:f>'Industry Figure Cum'!$AM$8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Cum'!$AN$8:$AP$8</c:f>
              <c:numCache>
                <c:formatCode>_(* #,##0_);_(* \(#,##0\);_(* "-"??_);_(@_)</c:formatCode>
                <c:ptCount val="3"/>
                <c:pt idx="0">
                  <c:v>1563.041220297602</c:v>
                </c:pt>
                <c:pt idx="1">
                  <c:v>1498.9069978930875</c:v>
                </c:pt>
                <c:pt idx="2">
                  <c:v>1570.5089848963296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7F-41DD-9F66-B2827ACA21F1}"/>
            </c:ext>
          </c:extLst>
        </c:ser>
        <c:ser>
          <c:idx val="6"/>
          <c:order val="6"/>
          <c:tx>
            <c:strRef>
              <c:f>'Industry Figure Cum'!$AM$9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Cum'!$AN$9:$AP$9</c:f>
              <c:numCache>
                <c:formatCode>_(* #,##0_);_(* \(#,##0\);_(* "-"??_);_(@_)</c:formatCode>
                <c:ptCount val="3"/>
                <c:pt idx="0">
                  <c:v>999.41668778103008</c:v>
                </c:pt>
                <c:pt idx="1">
                  <c:v>1550.4486083737033</c:v>
                </c:pt>
                <c:pt idx="2">
                  <c:v>2610.1941984190998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7F-41DD-9F66-B2827ACA21F1}"/>
            </c:ext>
          </c:extLst>
        </c:ser>
        <c:ser>
          <c:idx val="7"/>
          <c:order val="7"/>
          <c:tx>
            <c:strRef>
              <c:f>'Industry Figure Cum'!$AM$10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Cum'!$AN$10:$AP$10</c:f>
              <c:numCache>
                <c:formatCode>_(* #,##0_);_(* \(#,##0\);_(* "-"??_);_(@_)</c:formatCode>
                <c:ptCount val="3"/>
                <c:pt idx="0">
                  <c:v>701.6572550549788</c:v>
                </c:pt>
                <c:pt idx="1">
                  <c:v>1319.1709377952216</c:v>
                </c:pt>
                <c:pt idx="2">
                  <c:v>2165.5948705519268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7F-41DD-9F66-B2827ACA21F1}"/>
            </c:ext>
          </c:extLst>
        </c:ser>
        <c:ser>
          <c:idx val="8"/>
          <c:order val="8"/>
          <c:tx>
            <c:strRef>
              <c:f>'Industry Figure Cum'!$AM$11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Cum'!$AN$11:$AP$11</c:f>
              <c:numCache>
                <c:formatCode>_(* #,##0_);_(* \(#,##0\);_(* "-"??_);_(@_)</c:formatCode>
                <c:ptCount val="3"/>
                <c:pt idx="0">
                  <c:v>1136.6099964963796</c:v>
                </c:pt>
                <c:pt idx="1">
                  <c:v>1007.4913855799582</c:v>
                </c:pt>
                <c:pt idx="2">
                  <c:v>896.51255100855633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7F-41DD-9F66-B2827ACA21F1}"/>
            </c:ext>
          </c:extLst>
        </c:ser>
        <c:ser>
          <c:idx val="9"/>
          <c:order val="9"/>
          <c:tx>
            <c:strRef>
              <c:f>'Industry Figure Cum'!$AM$12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Cum'!$AN$12:$AP$12</c:f>
              <c:numCache>
                <c:formatCode>_(* #,##0_);_(* \(#,##0\);_(* "-"??_);_(@_)</c:formatCode>
                <c:ptCount val="3"/>
                <c:pt idx="0">
                  <c:v>516.24790775960014</c:v>
                </c:pt>
                <c:pt idx="1">
                  <c:v>685.64537981404249</c:v>
                </c:pt>
                <c:pt idx="2">
                  <c:v>866.0962843017395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7F-41DD-9F66-B2827ACA21F1}"/>
            </c:ext>
          </c:extLst>
        </c:ser>
        <c:ser>
          <c:idx val="11"/>
          <c:order val="10"/>
          <c:tx>
            <c:strRef>
              <c:f>'Industry Figure Cum'!$AM$13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'Industry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'Industry Figure Cum'!$AN$13:$AP$13</c:f>
              <c:numCache>
                <c:formatCode>_(* #,##0_);_(* \(#,##0\);_(* "-"??_);_(@_)</c:formatCode>
                <c:ptCount val="3"/>
                <c:pt idx="0">
                  <c:v>6340.889869666451</c:v>
                </c:pt>
                <c:pt idx="1">
                  <c:v>7485.8169160645048</c:v>
                </c:pt>
                <c:pt idx="2">
                  <c:v>8944.8040572745485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7F-41DD-9F66-B2827ACA2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89224263633725"/>
          <c:y val="0.14016763627601478"/>
          <c:w val="0.35837124526100905"/>
          <c:h val="0.77034712367048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Transportation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69397635975117"/>
          <c:y val="0.17602156023838456"/>
          <c:w val="0.3543092009332166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'Transportation Figure Cum'!$AM$3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Cum'!$AN$3:$AP$3</c:f>
              <c:numCache>
                <c:formatCode>_(* #,##0_);_(* \(#,##0\);_(* "-"??_);_(@_)</c:formatCode>
                <c:ptCount val="3"/>
                <c:pt idx="0">
                  <c:v>1648.6009710536405</c:v>
                </c:pt>
                <c:pt idx="1">
                  <c:v>1422.3229739823341</c:v>
                </c:pt>
                <c:pt idx="2">
                  <c:v>1309.887538871556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6-46EE-B569-6542A7BB3060}"/>
            </c:ext>
          </c:extLst>
        </c:ser>
        <c:ser>
          <c:idx val="1"/>
          <c:order val="1"/>
          <c:tx>
            <c:strRef>
              <c:f>'Transportation Figure Cum'!$AM$4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Cum'!$AN$4:$AP$4</c:f>
              <c:numCache>
                <c:formatCode>_(* #,##0_);_(* \(#,##0\);_(* "-"??_);_(@_)</c:formatCode>
                <c:ptCount val="3"/>
                <c:pt idx="0">
                  <c:v>1169.1941358043937</c:v>
                </c:pt>
                <c:pt idx="1">
                  <c:v>1380.5096001101067</c:v>
                </c:pt>
                <c:pt idx="2">
                  <c:v>1442.4241844454252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6-46EE-B569-6542A7BB3060}"/>
            </c:ext>
          </c:extLst>
        </c:ser>
        <c:ser>
          <c:idx val="2"/>
          <c:order val="2"/>
          <c:tx>
            <c:strRef>
              <c:f>'Transportation Figure Cum'!$AM$5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Cum'!$AN$5:$AP$5</c:f>
              <c:numCache>
                <c:formatCode>_(* #,##0_);_(* \(#,##0\);_(* "-"??_);_(@_)</c:formatCode>
                <c:ptCount val="3"/>
                <c:pt idx="0">
                  <c:v>1014.0821165262512</c:v>
                </c:pt>
                <c:pt idx="1">
                  <c:v>967.32014274774042</c:v>
                </c:pt>
                <c:pt idx="2">
                  <c:v>921.00548410617284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6-46EE-B569-6542A7BB3060}"/>
            </c:ext>
          </c:extLst>
        </c:ser>
        <c:ser>
          <c:idx val="3"/>
          <c:order val="3"/>
          <c:tx>
            <c:strRef>
              <c:f>'Transportation Figure Cum'!$AM$6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Cum'!$AN$6:$AP$6</c:f>
              <c:numCache>
                <c:formatCode>_(* #,##0_);_(* \(#,##0\);_(* "-"??_);_(@_)</c:formatCode>
                <c:ptCount val="3"/>
                <c:pt idx="0">
                  <c:v>614.94953844337067</c:v>
                </c:pt>
                <c:pt idx="1">
                  <c:v>798.24426474249481</c:v>
                </c:pt>
                <c:pt idx="2">
                  <c:v>945.08492185704745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A6-46EE-B569-6542A7BB3060}"/>
            </c:ext>
          </c:extLst>
        </c:ser>
        <c:ser>
          <c:idx val="4"/>
          <c:order val="4"/>
          <c:tx>
            <c:strRef>
              <c:f>'Transportation Figure Cum'!$AM$7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Cum'!$AN$7:$AP$7</c:f>
              <c:numCache>
                <c:formatCode>_(* #,##0_);_(* \(#,##0\);_(* "-"??_);_(@_)</c:formatCode>
                <c:ptCount val="3"/>
                <c:pt idx="0">
                  <c:v>352.49215766595938</c:v>
                </c:pt>
                <c:pt idx="1">
                  <c:v>619.92238426371875</c:v>
                </c:pt>
                <c:pt idx="2">
                  <c:v>945.27541972865936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A6-46EE-B569-6542A7BB3060}"/>
            </c:ext>
          </c:extLst>
        </c:ser>
        <c:ser>
          <c:idx val="5"/>
          <c:order val="5"/>
          <c:tx>
            <c:strRef>
              <c:f>'Transportation Figure Cum'!$AM$8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Cum'!$AN$8:$AP$8</c:f>
              <c:numCache>
                <c:formatCode>_(* #,##0_);_(* \(#,##0\);_(* "-"??_);_(@_)</c:formatCode>
                <c:ptCount val="3"/>
                <c:pt idx="0">
                  <c:v>456.77470107275064</c:v>
                </c:pt>
                <c:pt idx="1">
                  <c:v>459.51583505207168</c:v>
                </c:pt>
                <c:pt idx="2">
                  <c:v>467.9440797198572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A6-46EE-B569-6542A7BB3060}"/>
            </c:ext>
          </c:extLst>
        </c:ser>
        <c:ser>
          <c:idx val="6"/>
          <c:order val="6"/>
          <c:tx>
            <c:strRef>
              <c:f>'Transportation Figure Cum'!$AM$9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Cum'!$AN$9:$AP$9</c:f>
              <c:numCache>
                <c:formatCode>_(* #,##0_);_(* \(#,##0\);_(* "-"??_);_(@_)</c:formatCode>
                <c:ptCount val="3"/>
                <c:pt idx="0">
                  <c:v>322.67608992158694</c:v>
                </c:pt>
                <c:pt idx="1">
                  <c:v>361.61276239549142</c:v>
                </c:pt>
                <c:pt idx="2">
                  <c:v>381.28581023180902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A6-46EE-B569-6542A7BB3060}"/>
            </c:ext>
          </c:extLst>
        </c:ser>
        <c:ser>
          <c:idx val="7"/>
          <c:order val="7"/>
          <c:tx>
            <c:strRef>
              <c:f>'Transportation Figure Cum'!$AM$10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Cum'!$AN$10:$AP$10</c:f>
              <c:numCache>
                <c:formatCode>_(* #,##0_);_(* \(#,##0\);_(* "-"??_);_(@_)</c:formatCode>
                <c:ptCount val="3"/>
                <c:pt idx="0">
                  <c:v>293.6581475958144</c:v>
                </c:pt>
                <c:pt idx="1">
                  <c:v>332.06443426542495</c:v>
                </c:pt>
                <c:pt idx="2">
                  <c:v>378.47295293851278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A6-46EE-B569-6542A7BB3060}"/>
            </c:ext>
          </c:extLst>
        </c:ser>
        <c:ser>
          <c:idx val="8"/>
          <c:order val="8"/>
          <c:tx>
            <c:strRef>
              <c:f>'Transportation Figure Cum'!$AM$11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Cum'!$AN$11:$AP$11</c:f>
              <c:numCache>
                <c:formatCode>_(* #,##0_);_(* \(#,##0\);_(* "-"??_);_(@_)</c:formatCode>
                <c:ptCount val="3"/>
                <c:pt idx="0">
                  <c:v>199.8227944820554</c:v>
                </c:pt>
                <c:pt idx="1">
                  <c:v>254.05317496949448</c:v>
                </c:pt>
                <c:pt idx="2">
                  <c:v>311.16696117720022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A6-46EE-B569-6542A7BB3060}"/>
            </c:ext>
          </c:extLst>
        </c:ser>
        <c:ser>
          <c:idx val="9"/>
          <c:order val="9"/>
          <c:tx>
            <c:strRef>
              <c:f>'Transportation Figure Cum'!$AM$12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Cum'!$AN$12:$AP$12</c:f>
              <c:numCache>
                <c:formatCode>_(* #,##0_);_(* \(#,##0\);_(* "-"??_);_(@_)</c:formatCode>
                <c:ptCount val="3"/>
                <c:pt idx="0">
                  <c:v>199.47034569284409</c:v>
                </c:pt>
                <c:pt idx="1">
                  <c:v>226.81128602963193</c:v>
                </c:pt>
                <c:pt idx="2">
                  <c:v>242.77664937369667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A6-46EE-B569-6542A7BB3060}"/>
            </c:ext>
          </c:extLst>
        </c:ser>
        <c:ser>
          <c:idx val="11"/>
          <c:order val="10"/>
          <c:tx>
            <c:strRef>
              <c:f>'Transportation Figure Cum'!$AM$13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'Transportation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'Transportation Figure Cum'!$AN$13:$AP$13</c:f>
              <c:numCache>
                <c:formatCode>_(* #,##0_);_(* \(#,##0\);_(* "-"??_);_(@_)</c:formatCode>
                <c:ptCount val="3"/>
                <c:pt idx="0">
                  <c:v>1983.3300772807052</c:v>
                </c:pt>
                <c:pt idx="1">
                  <c:v>2081.1145886815657</c:v>
                </c:pt>
                <c:pt idx="2">
                  <c:v>2295.7724142590723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A6-46EE-B569-6542A7BB3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89224263633725"/>
          <c:y val="0.14016763627601478"/>
          <c:w val="0.35837124526100905"/>
          <c:h val="0.77034712367048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Electricity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69397635975117"/>
          <c:y val="0.17602156023838456"/>
          <c:w val="0.3543092009332166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Figure Cum'!$AM$3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Cum'!$AN$3:$AP$3</c:f>
              <c:numCache>
                <c:formatCode>_(* #,##0_);_(* \(#,##0\);_(* "-"??_);_(@_)</c:formatCode>
                <c:ptCount val="3"/>
                <c:pt idx="0">
                  <c:v>4883.2299999999996</c:v>
                </c:pt>
                <c:pt idx="1">
                  <c:v>4819.63</c:v>
                </c:pt>
                <c:pt idx="2">
                  <c:v>3833.81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7-4296-9C94-A9D2067851D8}"/>
            </c:ext>
          </c:extLst>
        </c:ser>
        <c:ser>
          <c:idx val="1"/>
          <c:order val="1"/>
          <c:tx>
            <c:strRef>
              <c:f>'Electricity Figure Cum'!$AM$4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Cum'!$AN$4:$AP$4</c:f>
              <c:numCache>
                <c:formatCode>_(* #,##0_);_(* \(#,##0\);_(* "-"??_);_(@_)</c:formatCode>
                <c:ptCount val="3"/>
                <c:pt idx="0">
                  <c:v>1208.53</c:v>
                </c:pt>
                <c:pt idx="1">
                  <c:v>1219.58</c:v>
                </c:pt>
                <c:pt idx="2">
                  <c:v>1255.01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7-4296-9C94-A9D2067851D8}"/>
            </c:ext>
          </c:extLst>
        </c:ser>
        <c:ser>
          <c:idx val="2"/>
          <c:order val="2"/>
          <c:tx>
            <c:strRef>
              <c:f>'Electricity Figure Cum'!$AM$5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Cum'!$AN$5:$AP$5</c:f>
              <c:numCache>
                <c:formatCode>_(* #,##0_);_(* \(#,##0\);_(* "-"??_);_(@_)</c:formatCode>
                <c:ptCount val="3"/>
                <c:pt idx="0">
                  <c:v>999.43499999999995</c:v>
                </c:pt>
                <c:pt idx="1">
                  <c:v>1055.3900000000001</c:v>
                </c:pt>
                <c:pt idx="2">
                  <c:v>1066.44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7-4296-9C94-A9D2067851D8}"/>
            </c:ext>
          </c:extLst>
        </c:ser>
        <c:ser>
          <c:idx val="3"/>
          <c:order val="3"/>
          <c:tx>
            <c:strRef>
              <c:f>'Electricity Figure Cum'!$AM$6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Cum'!$AN$6:$AP$6</c:f>
              <c:numCache>
                <c:formatCode>_(* #,##0_);_(* \(#,##0\);_(* "-"??_);_(@_)</c:formatCode>
                <c:ptCount val="3"/>
                <c:pt idx="0">
                  <c:v>637.27438365526302</c:v>
                </c:pt>
                <c:pt idx="1">
                  <c:v>761.75675695829807</c:v>
                </c:pt>
                <c:pt idx="2">
                  <c:v>857.122989708006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27-4296-9C94-A9D2067851D8}"/>
            </c:ext>
          </c:extLst>
        </c:ser>
        <c:ser>
          <c:idx val="4"/>
          <c:order val="4"/>
          <c:tx>
            <c:strRef>
              <c:f>'Electricity Figure Cum'!$AM$7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Cum'!$AN$7:$AP$7</c:f>
              <c:numCache>
                <c:formatCode>_(* #,##0_);_(* \(#,##0\);_(* "-"??_);_(@_)</c:formatCode>
                <c:ptCount val="3"/>
                <c:pt idx="0">
                  <c:v>375.06799999999998</c:v>
                </c:pt>
                <c:pt idx="1">
                  <c:v>718.11699999999996</c:v>
                </c:pt>
                <c:pt idx="2">
                  <c:v>1690.55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27-4296-9C94-A9D2067851D8}"/>
            </c:ext>
          </c:extLst>
        </c:ser>
        <c:ser>
          <c:idx val="5"/>
          <c:order val="5"/>
          <c:tx>
            <c:strRef>
              <c:f>'Electricity Figure Cum'!$AM$8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Cum'!$AN$8:$AP$8</c:f>
              <c:numCache>
                <c:formatCode>_(* #,##0_);_(* \(#,##0\);_(* "-"??_);_(@_)</c:formatCode>
                <c:ptCount val="3"/>
                <c:pt idx="0">
                  <c:v>560.68913625641346</c:v>
                </c:pt>
                <c:pt idx="1">
                  <c:v>773.83636452356131</c:v>
                </c:pt>
                <c:pt idx="2">
                  <c:v>955.47975873396433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27-4296-9C94-A9D2067851D8}"/>
            </c:ext>
          </c:extLst>
        </c:ser>
        <c:ser>
          <c:idx val="6"/>
          <c:order val="6"/>
          <c:tx>
            <c:strRef>
              <c:f>'Electricity Figure Cum'!$AM$9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Cum'!$AN$9:$AP$9</c:f>
              <c:numCache>
                <c:formatCode>_(* #,##0_);_(* \(#,##0\);_(* "-"??_);_(@_)</c:formatCode>
                <c:ptCount val="3"/>
                <c:pt idx="0">
                  <c:v>506.75268650736007</c:v>
                </c:pt>
                <c:pt idx="1">
                  <c:v>436.17103442815898</c:v>
                </c:pt>
                <c:pt idx="2">
                  <c:v>350.15965637786366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27-4296-9C94-A9D2067851D8}"/>
            </c:ext>
          </c:extLst>
        </c:ser>
        <c:ser>
          <c:idx val="7"/>
          <c:order val="7"/>
          <c:tx>
            <c:strRef>
              <c:f>'Electricity Figure Cum'!$AM$10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Cum'!$AN$10:$AP$10</c:f>
              <c:numCache>
                <c:formatCode>_(* #,##0_);_(* \(#,##0\);_(* "-"??_);_(@_)</c:formatCode>
                <c:ptCount val="3"/>
                <c:pt idx="0">
                  <c:v>535.10299999999995</c:v>
                </c:pt>
                <c:pt idx="1">
                  <c:v>347.09899999999999</c:v>
                </c:pt>
                <c:pt idx="2">
                  <c:v>217.38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27-4296-9C94-A9D2067851D8}"/>
            </c:ext>
          </c:extLst>
        </c:ser>
        <c:ser>
          <c:idx val="8"/>
          <c:order val="8"/>
          <c:tx>
            <c:strRef>
              <c:f>'Electricity Figure Cum'!$AM$11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Cum'!$AN$11:$AP$11</c:f>
              <c:numCache>
                <c:formatCode>_(* #,##0_);_(* \(#,##0\);_(* "-"??_);_(@_)</c:formatCode>
                <c:ptCount val="3"/>
                <c:pt idx="0">
                  <c:v>462.1175670374717</c:v>
                </c:pt>
                <c:pt idx="1">
                  <c:v>408.64580626853279</c:v>
                </c:pt>
                <c:pt idx="2">
                  <c:v>328.26677694136384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27-4296-9C94-A9D2067851D8}"/>
            </c:ext>
          </c:extLst>
        </c:ser>
        <c:ser>
          <c:idx val="9"/>
          <c:order val="9"/>
          <c:tx>
            <c:strRef>
              <c:f>'Electricity Figure Cum'!$AM$12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Cum'!$AN$12:$AP$12</c:f>
              <c:numCache>
                <c:formatCode>_(* #,##0_);_(* \(#,##0\);_(* "-"??_);_(@_)</c:formatCode>
                <c:ptCount val="3"/>
                <c:pt idx="0">
                  <c:v>235.50677049253028</c:v>
                </c:pt>
                <c:pt idx="1">
                  <c:v>335.92380547380048</c:v>
                </c:pt>
                <c:pt idx="2">
                  <c:v>434.50318535928176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27-4296-9C94-A9D2067851D8}"/>
            </c:ext>
          </c:extLst>
        </c:ser>
        <c:ser>
          <c:idx val="11"/>
          <c:order val="10"/>
          <c:tx>
            <c:strRef>
              <c:f>'Electricity Figure Cum'!$AM$13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'Electricity Figure Cum'!$AN$2:$AP$2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'Electricity Figure Cum'!$AN$13:$AP$13</c:f>
              <c:numCache>
                <c:formatCode>_(* #,##0_);_(* \(#,##0\);_(* "-"??_);_(@_)</c:formatCode>
                <c:ptCount val="3"/>
                <c:pt idx="0">
                  <c:v>2131.4414553880524</c:v>
                </c:pt>
                <c:pt idx="1">
                  <c:v>2616.187279501255</c:v>
                </c:pt>
                <c:pt idx="2">
                  <c:v>3288.2319345732649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27-4296-9C94-A9D206785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89224263633725"/>
          <c:y val="0.14016763627601478"/>
          <c:w val="0.35837124526100905"/>
          <c:h val="0.77034712367048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areaChart>
        <c:grouping val="stacked"/>
        <c:varyColors val="0"/>
        <c:ser>
          <c:idx val="0"/>
          <c:order val="0"/>
          <c:tx>
            <c:strRef>
              <c:f>'Industry Figure'!$Y$3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Figure'!$Z$3:$AC$3</c:f>
              <c:numCache>
                <c:formatCode>_(* #,##0_);_(* \(#,##0\);_(* "-"??_);_(@_)</c:formatCode>
                <c:ptCount val="4"/>
                <c:pt idx="0">
                  <c:v>8504.4307842731687</c:v>
                </c:pt>
                <c:pt idx="1">
                  <c:v>9455.5672087001258</c:v>
                </c:pt>
                <c:pt idx="2">
                  <c:v>8775.8356699426422</c:v>
                </c:pt>
                <c:pt idx="3">
                  <c:v>7526.0368154112221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E-4DCD-9CD4-6C778D0D2B62}"/>
            </c:ext>
          </c:extLst>
        </c:ser>
        <c:ser>
          <c:idx val="1"/>
          <c:order val="1"/>
          <c:tx>
            <c:strRef>
              <c:f>'Industry Figure'!$Y$4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Figure'!$Z$4:$AC$4</c:f>
              <c:numCache>
                <c:formatCode>_(* #,##0_);_(* \(#,##0\);_(* "-"??_);_(@_)</c:formatCode>
                <c:ptCount val="4"/>
                <c:pt idx="0">
                  <c:v>2186.1079438767811</c:v>
                </c:pt>
                <c:pt idx="1">
                  <c:v>2123.5789385264829</c:v>
                </c:pt>
                <c:pt idx="2">
                  <c:v>2086.9675352919171</c:v>
                </c:pt>
                <c:pt idx="3">
                  <c:v>2189.7808078221624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E-4DCD-9CD4-6C778D0D2B62}"/>
            </c:ext>
          </c:extLst>
        </c:ser>
        <c:ser>
          <c:idx val="2"/>
          <c:order val="2"/>
          <c:tx>
            <c:strRef>
              <c:f>'Industry Figure'!$Y$5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Figure'!$Z$5:$AC$5</c:f>
              <c:numCache>
                <c:formatCode>_(* #,##0_);_(* \(#,##0\);_(* "-"??_);_(@_)</c:formatCode>
                <c:ptCount val="4"/>
                <c:pt idx="0">
                  <c:v>1681.6867257445369</c:v>
                </c:pt>
                <c:pt idx="1">
                  <c:v>2383.8262690803635</c:v>
                </c:pt>
                <c:pt idx="2">
                  <c:v>3106.0039215483312</c:v>
                </c:pt>
                <c:pt idx="3">
                  <c:v>3714.591818196483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E-4DCD-9CD4-6C778D0D2B62}"/>
            </c:ext>
          </c:extLst>
        </c:ser>
        <c:ser>
          <c:idx val="3"/>
          <c:order val="3"/>
          <c:tx>
            <c:strRef>
              <c:f>'Industry Figure'!$Y$6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Figure'!$Z$6:$AC$6</c:f>
              <c:numCache>
                <c:formatCode>_(* #,##0_);_(* \(#,##0\);_(* "-"??_);_(@_)</c:formatCode>
                <c:ptCount val="4"/>
                <c:pt idx="0">
                  <c:v>1556.5471902701795</c:v>
                </c:pt>
                <c:pt idx="1">
                  <c:v>1563.041220297602</c:v>
                </c:pt>
                <c:pt idx="2">
                  <c:v>1498.9069978930875</c:v>
                </c:pt>
                <c:pt idx="3">
                  <c:v>1570.5089848963296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E-4DCD-9CD4-6C778D0D2B62}"/>
            </c:ext>
          </c:extLst>
        </c:ser>
        <c:ser>
          <c:idx val="4"/>
          <c:order val="4"/>
          <c:tx>
            <c:strRef>
              <c:f>'Industry Figure'!$Y$7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Figure'!$Z$7:$AC$7</c:f>
              <c:numCache>
                <c:formatCode>_(* #,##0_);_(* \(#,##0\);_(* "-"??_);_(@_)</c:formatCode>
                <c:ptCount val="4"/>
                <c:pt idx="0">
                  <c:v>1401.2824757887804</c:v>
                </c:pt>
                <c:pt idx="1">
                  <c:v>1620.6641558237279</c:v>
                </c:pt>
                <c:pt idx="2">
                  <c:v>1845.3715706322823</c:v>
                </c:pt>
                <c:pt idx="3">
                  <c:v>2126.0224259450806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6E-4DCD-9CD4-6C778D0D2B62}"/>
            </c:ext>
          </c:extLst>
        </c:ser>
        <c:ser>
          <c:idx val="5"/>
          <c:order val="5"/>
          <c:tx>
            <c:strRef>
              <c:f>'Industry Figure'!$Y$8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Figure'!$Z$8:$AC$8</c:f>
              <c:numCache>
                <c:formatCode>_(* #,##0_);_(* \(#,##0\);_(* "-"??_);_(@_)</c:formatCode>
                <c:ptCount val="4"/>
                <c:pt idx="0">
                  <c:v>1274.6682740180752</c:v>
                </c:pt>
                <c:pt idx="1">
                  <c:v>1136.6099964963796</c:v>
                </c:pt>
                <c:pt idx="2">
                  <c:v>1007.4913855799582</c:v>
                </c:pt>
                <c:pt idx="3">
                  <c:v>896.51255100855633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6E-4DCD-9CD4-6C778D0D2B62}"/>
            </c:ext>
          </c:extLst>
        </c:ser>
        <c:ser>
          <c:idx val="6"/>
          <c:order val="6"/>
          <c:tx>
            <c:strRef>
              <c:f>'Industry Figure'!$Y$9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Figure'!$Z$9:$AC$9</c:f>
              <c:numCache>
                <c:formatCode>_(* #,##0_);_(* \(#,##0\);_(* "-"??_);_(@_)</c:formatCode>
                <c:ptCount val="4"/>
                <c:pt idx="0">
                  <c:v>997.24289669958171</c:v>
                </c:pt>
                <c:pt idx="1">
                  <c:v>1348.9538595623637</c:v>
                </c:pt>
                <c:pt idx="2">
                  <c:v>1763.2904462000213</c:v>
                </c:pt>
                <c:pt idx="3">
                  <c:v>2138.5675673503683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6E-4DCD-9CD4-6C778D0D2B62}"/>
            </c:ext>
          </c:extLst>
        </c:ser>
        <c:ser>
          <c:idx val="7"/>
          <c:order val="7"/>
          <c:tx>
            <c:strRef>
              <c:f>'Industry Figure'!$Y$10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Figure'!$Z$10:$AC$10</c:f>
              <c:numCache>
                <c:formatCode>_(* #,##0_);_(* \(#,##0\);_(* "-"??_);_(@_)</c:formatCode>
                <c:ptCount val="4"/>
                <c:pt idx="0">
                  <c:v>687.5918041107584</c:v>
                </c:pt>
                <c:pt idx="1">
                  <c:v>999.41668778103008</c:v>
                </c:pt>
                <c:pt idx="2">
                  <c:v>1550.4486083737033</c:v>
                </c:pt>
                <c:pt idx="3">
                  <c:v>2610.1941984190998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6E-4DCD-9CD4-6C778D0D2B62}"/>
            </c:ext>
          </c:extLst>
        </c:ser>
        <c:ser>
          <c:idx val="8"/>
          <c:order val="8"/>
          <c:tx>
            <c:strRef>
              <c:f>'Industry Figure'!$Y$11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Figure'!$Z$11:$AC$11</c:f>
              <c:numCache>
                <c:formatCode>_(* #,##0_);_(* \(#,##0\);_(* "-"??_);_(@_)</c:formatCode>
                <c:ptCount val="4"/>
                <c:pt idx="0">
                  <c:v>563.7247051162044</c:v>
                </c:pt>
                <c:pt idx="1">
                  <c:v>500.7939601481944</c:v>
                </c:pt>
                <c:pt idx="2">
                  <c:v>433.96494064973228</c:v>
                </c:pt>
                <c:pt idx="3">
                  <c:v>412.47418463694834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6E-4DCD-9CD4-6C778D0D2B62}"/>
            </c:ext>
          </c:extLst>
        </c:ser>
        <c:ser>
          <c:idx val="9"/>
          <c:order val="9"/>
          <c:tx>
            <c:strRef>
              <c:f>'Industry Figure'!$Y$12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Figure'!$Z$12:$AC$12</c:f>
              <c:numCache>
                <c:formatCode>_(* #,##0_);_(* \(#,##0\);_(* "-"??_);_(@_)</c:formatCode>
                <c:ptCount val="4"/>
                <c:pt idx="0">
                  <c:v>487.93325189434285</c:v>
                </c:pt>
                <c:pt idx="1">
                  <c:v>570.25713931086716</c:v>
                </c:pt>
                <c:pt idx="2">
                  <c:v>644.64167383678523</c:v>
                </c:pt>
                <c:pt idx="3">
                  <c:v>706.07391822319823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6E-4DCD-9CD4-6C778D0D2B62}"/>
            </c:ext>
          </c:extLst>
        </c:ser>
        <c:ser>
          <c:idx val="10"/>
          <c:order val="10"/>
          <c:tx>
            <c:strRef>
              <c:f>'Industry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Figure'!$Z$13:$AC$13</c:f>
              <c:numCache>
                <c:formatCode>_(* #,##0_);_(* \(#,##0\);_(* "-"??_);_(@_)</c:formatCode>
                <c:ptCount val="4"/>
                <c:pt idx="0">
                  <c:v>5290.9247428922608</c:v>
                </c:pt>
                <c:pt idx="1">
                  <c:v>6487.7439330219677</c:v>
                </c:pt>
                <c:pt idx="2">
                  <c:v>8412.0266191872543</c:v>
                </c:pt>
                <c:pt idx="3">
                  <c:v>10857.947109268069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6E-4DCD-9CD4-6C778D0D2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124888"/>
        <c:axId val="986116248"/>
      </c:area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2362664315560894"/>
          <c:h val="0.14508347914843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Figure'!$Y$3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Figure'!$Z$3:$AC$3</c:f>
              <c:numCache>
                <c:formatCode>_(* #,##0_);_(* \(#,##0\);_(* "-"??_);_(@_)</c:formatCode>
                <c:ptCount val="4"/>
                <c:pt idx="0">
                  <c:v>8504.4307842731687</c:v>
                </c:pt>
                <c:pt idx="1">
                  <c:v>9455.5672087001258</c:v>
                </c:pt>
                <c:pt idx="2">
                  <c:v>8775.8356699426422</c:v>
                </c:pt>
                <c:pt idx="3">
                  <c:v>7526.0368154112221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D-498F-9927-D8102CA84EDA}"/>
            </c:ext>
          </c:extLst>
        </c:ser>
        <c:ser>
          <c:idx val="1"/>
          <c:order val="1"/>
          <c:tx>
            <c:strRef>
              <c:f>'Industry Figure'!$Y$4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Figure'!$Z$4:$AC$4</c:f>
              <c:numCache>
                <c:formatCode>_(* #,##0_);_(* \(#,##0\);_(* "-"??_);_(@_)</c:formatCode>
                <c:ptCount val="4"/>
                <c:pt idx="0">
                  <c:v>2186.1079438767811</c:v>
                </c:pt>
                <c:pt idx="1">
                  <c:v>2123.5789385264829</c:v>
                </c:pt>
                <c:pt idx="2">
                  <c:v>2086.9675352919171</c:v>
                </c:pt>
                <c:pt idx="3">
                  <c:v>2189.7808078221624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4D-498F-9927-D8102CA84EDA}"/>
            </c:ext>
          </c:extLst>
        </c:ser>
        <c:ser>
          <c:idx val="2"/>
          <c:order val="2"/>
          <c:tx>
            <c:strRef>
              <c:f>'Industry Figure'!$Y$5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Figure'!$Z$5:$AC$5</c:f>
              <c:numCache>
                <c:formatCode>_(* #,##0_);_(* \(#,##0\);_(* "-"??_);_(@_)</c:formatCode>
                <c:ptCount val="4"/>
                <c:pt idx="0">
                  <c:v>1681.6867257445369</c:v>
                </c:pt>
                <c:pt idx="1">
                  <c:v>2383.8262690803635</c:v>
                </c:pt>
                <c:pt idx="2">
                  <c:v>3106.0039215483312</c:v>
                </c:pt>
                <c:pt idx="3">
                  <c:v>3714.591818196483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4D-498F-9927-D8102CA84EDA}"/>
            </c:ext>
          </c:extLst>
        </c:ser>
        <c:ser>
          <c:idx val="3"/>
          <c:order val="3"/>
          <c:tx>
            <c:strRef>
              <c:f>'Industry Figure'!$Y$6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Figure'!$Z$6:$AC$6</c:f>
              <c:numCache>
                <c:formatCode>_(* #,##0_);_(* \(#,##0\);_(* "-"??_);_(@_)</c:formatCode>
                <c:ptCount val="4"/>
                <c:pt idx="0">
                  <c:v>1556.5471902701795</c:v>
                </c:pt>
                <c:pt idx="1">
                  <c:v>1563.041220297602</c:v>
                </c:pt>
                <c:pt idx="2">
                  <c:v>1498.9069978930875</c:v>
                </c:pt>
                <c:pt idx="3">
                  <c:v>1570.5089848963296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D-498F-9927-D8102CA84EDA}"/>
            </c:ext>
          </c:extLst>
        </c:ser>
        <c:ser>
          <c:idx val="4"/>
          <c:order val="4"/>
          <c:tx>
            <c:strRef>
              <c:f>'Industry Figure'!$Y$7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Figure'!$Z$7:$AC$7</c:f>
              <c:numCache>
                <c:formatCode>_(* #,##0_);_(* \(#,##0\);_(* "-"??_);_(@_)</c:formatCode>
                <c:ptCount val="4"/>
                <c:pt idx="0">
                  <c:v>1401.2824757887804</c:v>
                </c:pt>
                <c:pt idx="1">
                  <c:v>1620.6641558237279</c:v>
                </c:pt>
                <c:pt idx="2">
                  <c:v>1845.3715706322823</c:v>
                </c:pt>
                <c:pt idx="3">
                  <c:v>2126.0224259450806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4D-498F-9927-D8102CA84EDA}"/>
            </c:ext>
          </c:extLst>
        </c:ser>
        <c:ser>
          <c:idx val="5"/>
          <c:order val="5"/>
          <c:tx>
            <c:strRef>
              <c:f>'Industry Figure'!$Y$8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Figure'!$Z$8:$AC$8</c:f>
              <c:numCache>
                <c:formatCode>_(* #,##0_);_(* \(#,##0\);_(* "-"??_);_(@_)</c:formatCode>
                <c:ptCount val="4"/>
                <c:pt idx="0">
                  <c:v>1274.6682740180752</c:v>
                </c:pt>
                <c:pt idx="1">
                  <c:v>1136.6099964963796</c:v>
                </c:pt>
                <c:pt idx="2">
                  <c:v>1007.4913855799582</c:v>
                </c:pt>
                <c:pt idx="3">
                  <c:v>896.51255100855633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4D-498F-9927-D8102CA84EDA}"/>
            </c:ext>
          </c:extLst>
        </c:ser>
        <c:ser>
          <c:idx val="6"/>
          <c:order val="6"/>
          <c:tx>
            <c:strRef>
              <c:f>'Industry Figure'!$Y$9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Figure'!$Z$9:$AC$9</c:f>
              <c:numCache>
                <c:formatCode>_(* #,##0_);_(* \(#,##0\);_(* "-"??_);_(@_)</c:formatCode>
                <c:ptCount val="4"/>
                <c:pt idx="0">
                  <c:v>997.24289669958171</c:v>
                </c:pt>
                <c:pt idx="1">
                  <c:v>1348.9538595623637</c:v>
                </c:pt>
                <c:pt idx="2">
                  <c:v>1763.2904462000213</c:v>
                </c:pt>
                <c:pt idx="3">
                  <c:v>2138.5675673503683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4D-498F-9927-D8102CA84EDA}"/>
            </c:ext>
          </c:extLst>
        </c:ser>
        <c:ser>
          <c:idx val="7"/>
          <c:order val="7"/>
          <c:tx>
            <c:strRef>
              <c:f>'Industry Figure'!$Y$10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Figure'!$Z$10:$AC$10</c:f>
              <c:numCache>
                <c:formatCode>_(* #,##0_);_(* \(#,##0\);_(* "-"??_);_(@_)</c:formatCode>
                <c:ptCount val="4"/>
                <c:pt idx="0">
                  <c:v>687.5918041107584</c:v>
                </c:pt>
                <c:pt idx="1">
                  <c:v>999.41668778103008</c:v>
                </c:pt>
                <c:pt idx="2">
                  <c:v>1550.4486083737033</c:v>
                </c:pt>
                <c:pt idx="3">
                  <c:v>2610.1941984190998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4D-498F-9927-D8102CA84EDA}"/>
            </c:ext>
          </c:extLst>
        </c:ser>
        <c:ser>
          <c:idx val="8"/>
          <c:order val="8"/>
          <c:tx>
            <c:strRef>
              <c:f>'Industry Figure'!$Y$11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Figure'!$Z$11:$AC$11</c:f>
              <c:numCache>
                <c:formatCode>_(* #,##0_);_(* \(#,##0\);_(* "-"??_);_(@_)</c:formatCode>
                <c:ptCount val="4"/>
                <c:pt idx="0">
                  <c:v>563.7247051162044</c:v>
                </c:pt>
                <c:pt idx="1">
                  <c:v>500.7939601481944</c:v>
                </c:pt>
                <c:pt idx="2">
                  <c:v>433.96494064973228</c:v>
                </c:pt>
                <c:pt idx="3">
                  <c:v>412.47418463694834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4D-498F-9927-D8102CA84EDA}"/>
            </c:ext>
          </c:extLst>
        </c:ser>
        <c:ser>
          <c:idx val="9"/>
          <c:order val="9"/>
          <c:tx>
            <c:strRef>
              <c:f>'Industry Figure'!$Y$12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Figure'!$Z$12:$AC$12</c:f>
              <c:numCache>
                <c:formatCode>_(* #,##0_);_(* \(#,##0\);_(* "-"??_);_(@_)</c:formatCode>
                <c:ptCount val="4"/>
                <c:pt idx="0">
                  <c:v>487.93325189434285</c:v>
                </c:pt>
                <c:pt idx="1">
                  <c:v>570.25713931086716</c:v>
                </c:pt>
                <c:pt idx="2">
                  <c:v>644.64167383678523</c:v>
                </c:pt>
                <c:pt idx="3">
                  <c:v>706.07391822319823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4D-498F-9927-D8102CA84EDA}"/>
            </c:ext>
          </c:extLst>
        </c:ser>
        <c:ser>
          <c:idx val="10"/>
          <c:order val="10"/>
          <c:tx>
            <c:strRef>
              <c:f>'Industry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Figure'!$Z$13:$AC$13</c:f>
              <c:numCache>
                <c:formatCode>_(* #,##0_);_(* \(#,##0\);_(* "-"??_);_(@_)</c:formatCode>
                <c:ptCount val="4"/>
                <c:pt idx="0">
                  <c:v>5290.9247428922608</c:v>
                </c:pt>
                <c:pt idx="1">
                  <c:v>6487.7439330219677</c:v>
                </c:pt>
                <c:pt idx="2">
                  <c:v>8412.0266191872543</c:v>
                </c:pt>
                <c:pt idx="3">
                  <c:v>10857.947109268069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4D-498F-9927-D8102CA84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24888"/>
        <c:axId val="986116248"/>
      </c:bar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3553849544864065"/>
          <c:h val="0.14508347914843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'Industry Figure'!$Z$2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6A-4FAC-B484-7162F574A3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6A-4FAC-B484-7162F574A3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6A-4FAC-B484-7162F574A3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6A-4FAC-B484-7162F574A3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36A-4FAC-B484-7162F574A33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36A-4FAC-B484-7162F574A33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36A-4FAC-B484-7162F574A33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36A-4FAC-B484-7162F574A33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36A-4FAC-B484-7162F574A33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36A-4FAC-B484-7162F574A33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36A-4FAC-B484-7162F574A3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Figure'!$Y$3:$Y$13</c:f>
              <c:strCache>
                <c:ptCount val="11"/>
                <c:pt idx="0">
                  <c:v>China</c:v>
                </c:pt>
                <c:pt idx="1">
                  <c:v>USA</c:v>
                </c:pt>
                <c:pt idx="2">
                  <c:v>India</c:v>
                </c:pt>
                <c:pt idx="3">
                  <c:v>Russia</c:v>
                </c:pt>
                <c:pt idx="4">
                  <c:v>Middle East</c:v>
                </c:pt>
                <c:pt idx="5">
                  <c:v>EU-27</c:v>
                </c:pt>
                <c:pt idx="6">
                  <c:v>Southeast Asia</c:v>
                </c:pt>
                <c:pt idx="7">
                  <c:v>Indonesia</c:v>
                </c:pt>
                <c:pt idx="8">
                  <c:v>Japan</c:v>
                </c:pt>
                <c:pt idx="9">
                  <c:v>Central Asia</c:v>
                </c:pt>
                <c:pt idx="10">
                  <c:v>Rest of World</c:v>
                </c:pt>
              </c:strCache>
            </c:strRef>
          </c:cat>
          <c:val>
            <c:numRef>
              <c:f>'Industry Figure'!$Z$3:$Z$13</c:f>
              <c:numCache>
                <c:formatCode>_(* #,##0_);_(* \(#,##0\);_(* "-"??_);_(@_)</c:formatCode>
                <c:ptCount val="11"/>
                <c:pt idx="0">
                  <c:v>8504.4307842731687</c:v>
                </c:pt>
                <c:pt idx="1">
                  <c:v>2186.1079438767811</c:v>
                </c:pt>
                <c:pt idx="2">
                  <c:v>1681.6867257445369</c:v>
                </c:pt>
                <c:pt idx="3">
                  <c:v>1556.5471902701795</c:v>
                </c:pt>
                <c:pt idx="4">
                  <c:v>1401.2824757887804</c:v>
                </c:pt>
                <c:pt idx="5">
                  <c:v>1274.6682740180752</c:v>
                </c:pt>
                <c:pt idx="6">
                  <c:v>997.24289669958171</c:v>
                </c:pt>
                <c:pt idx="7">
                  <c:v>687.5918041107584</c:v>
                </c:pt>
                <c:pt idx="8">
                  <c:v>563.7247051162044</c:v>
                </c:pt>
                <c:pt idx="9">
                  <c:v>487.93325189434285</c:v>
                </c:pt>
                <c:pt idx="10">
                  <c:v>5290.9247428922608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6A-4FAC-B484-7162F574A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405738578305758E-2"/>
          <c:y val="0.8089414432951979"/>
          <c:w val="0.92110225291928727"/>
          <c:h val="0.16318399224487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524955213931591"/>
          <c:y val="0.17602156023838456"/>
          <c:w val="0.5209760238303544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Figure'!$Y$23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Figure'!$AA$23,'Industry Figure'!$AB$41,'Industry Figure'!$AC$58)</c:f>
              <c:numCache>
                <c:formatCode>_(* #,##0_);_(* \(#,##0\);_(* "-"??_);_(@_)</c:formatCode>
                <c:ptCount val="3"/>
                <c:pt idx="0">
                  <c:v>9455.5672087001258</c:v>
                </c:pt>
                <c:pt idx="1">
                  <c:v>8775.8356699426422</c:v>
                </c:pt>
                <c:pt idx="2">
                  <c:v>7526.0368154112221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F-41AA-9961-EBC89650623A}"/>
            </c:ext>
          </c:extLst>
        </c:ser>
        <c:ser>
          <c:idx val="1"/>
          <c:order val="1"/>
          <c:tx>
            <c:strRef>
              <c:f>'Industry Figure'!$Y$24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Figure'!$AA$24,'Industry Figure'!$AB$42,'Industry Figure'!$AC$59)</c:f>
              <c:numCache>
                <c:formatCode>_(* #,##0_);_(* \(#,##0\);_(* "-"??_);_(@_)</c:formatCode>
                <c:ptCount val="3"/>
                <c:pt idx="0">
                  <c:v>2383.8262690803635</c:v>
                </c:pt>
                <c:pt idx="1">
                  <c:v>3106.0039215483312</c:v>
                </c:pt>
                <c:pt idx="2">
                  <c:v>3714.591818196483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F-41AA-9961-EBC89650623A}"/>
            </c:ext>
          </c:extLst>
        </c:ser>
        <c:ser>
          <c:idx val="2"/>
          <c:order val="2"/>
          <c:tx>
            <c:strRef>
              <c:f>'Industry Figure'!$Y$25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Figure'!$AA$25,'Industry Figure'!$AB$43,'Industry Figure'!$AC$61)</c:f>
              <c:numCache>
                <c:formatCode>_(* #,##0_);_(* \(#,##0\);_(* "-"??_);_(@_)</c:formatCode>
                <c:ptCount val="3"/>
                <c:pt idx="0">
                  <c:v>2123.5789385264829</c:v>
                </c:pt>
                <c:pt idx="1">
                  <c:v>2086.9675352919171</c:v>
                </c:pt>
                <c:pt idx="2">
                  <c:v>2189.7808078221624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F-41AA-9961-EBC89650623A}"/>
            </c:ext>
          </c:extLst>
        </c:ser>
        <c:ser>
          <c:idx val="3"/>
          <c:order val="3"/>
          <c:tx>
            <c:strRef>
              <c:f>'Industry Figure'!$Y$26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Figure'!$AA$26,'Industry Figure'!$AB$44,'Industry Figure'!$AC$64)</c:f>
              <c:numCache>
                <c:formatCode>_(* #,##0_);_(* \(#,##0\);_(* "-"??_);_(@_)</c:formatCode>
                <c:ptCount val="3"/>
                <c:pt idx="0">
                  <c:v>1620.6641558237279</c:v>
                </c:pt>
                <c:pt idx="1">
                  <c:v>1845.3715706322823</c:v>
                </c:pt>
                <c:pt idx="2">
                  <c:v>2126.0224259450806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F-41AA-9961-EBC89650623A}"/>
            </c:ext>
          </c:extLst>
        </c:ser>
        <c:ser>
          <c:idx val="4"/>
          <c:order val="4"/>
          <c:tx>
            <c:strRef>
              <c:f>'Industry Figure'!$Y$27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Figure'!$AA$27,'Industry Figure'!$AB$47,'Industry Figure'!$AC$65)</c:f>
              <c:numCache>
                <c:formatCode>_(* #,##0_);_(* \(#,##0\);_(* "-"??_);_(@_)</c:formatCode>
                <c:ptCount val="3"/>
                <c:pt idx="0">
                  <c:v>1563.041220297602</c:v>
                </c:pt>
                <c:pt idx="1">
                  <c:v>1498.9069978930875</c:v>
                </c:pt>
                <c:pt idx="2">
                  <c:v>1570.5089848963296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0F-41AA-9961-EBC89650623A}"/>
            </c:ext>
          </c:extLst>
        </c:ser>
        <c:ser>
          <c:idx val="5"/>
          <c:order val="5"/>
          <c:tx>
            <c:strRef>
              <c:f>'Industry Figure'!$Y$28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Figure'!$AA$28,'Industry Figure'!$AB$45,'Industry Figure'!$AC$63)</c:f>
              <c:numCache>
                <c:formatCode>_(* #,##0_);_(* \(#,##0\);_(* "-"??_);_(@_)</c:formatCode>
                <c:ptCount val="3"/>
                <c:pt idx="0">
                  <c:v>1348.9538595623637</c:v>
                </c:pt>
                <c:pt idx="1">
                  <c:v>1763.2904462000213</c:v>
                </c:pt>
                <c:pt idx="2">
                  <c:v>2138.5675673503683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0F-41AA-9961-EBC89650623A}"/>
            </c:ext>
          </c:extLst>
        </c:ser>
        <c:ser>
          <c:idx val="6"/>
          <c:order val="6"/>
          <c:tx>
            <c:strRef>
              <c:f>'Industry Figure'!$Y$29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Figure'!$AA$29,'Industry Figure'!$AB$49,'Industry Figure'!$AC$67)</c:f>
              <c:numCache>
                <c:formatCode>_(* #,##0_);_(* \(#,##0\);_(* "-"??_);_(@_)</c:formatCode>
                <c:ptCount val="3"/>
                <c:pt idx="0">
                  <c:v>1136.6099964963796</c:v>
                </c:pt>
                <c:pt idx="1">
                  <c:v>1007.4913855799582</c:v>
                </c:pt>
                <c:pt idx="2">
                  <c:v>896.51255100855633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0F-41AA-9961-EBC89650623A}"/>
            </c:ext>
          </c:extLst>
        </c:ser>
        <c:ser>
          <c:idx val="7"/>
          <c:order val="7"/>
          <c:tx>
            <c:strRef>
              <c:f>'Industry Figure'!$Y$30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Figure'!$AA$30,'Industry Figure'!$AB$46,'Industry Figure'!$AC$60)</c:f>
              <c:numCache>
                <c:formatCode>_(* #,##0_);_(* \(#,##0\);_(* "-"??_);_(@_)</c:formatCode>
                <c:ptCount val="3"/>
                <c:pt idx="0">
                  <c:v>999.41668778103008</c:v>
                </c:pt>
                <c:pt idx="1">
                  <c:v>1550.4486083737033</c:v>
                </c:pt>
                <c:pt idx="2">
                  <c:v>2610.1941984190998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0F-41AA-9961-EBC89650623A}"/>
            </c:ext>
          </c:extLst>
        </c:ser>
        <c:ser>
          <c:idx val="8"/>
          <c:order val="8"/>
          <c:tx>
            <c:strRef>
              <c:f>'Industry Figure'!$Y$31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Figure'!$AA$31,'Industry Figure'!$AB$48,'Industry Figure'!$AC$62)</c:f>
              <c:numCache>
                <c:formatCode>_(* #,##0_);_(* \(#,##0\);_(* "-"??_);_(@_)</c:formatCode>
                <c:ptCount val="3"/>
                <c:pt idx="0">
                  <c:v>701.6572550549788</c:v>
                </c:pt>
                <c:pt idx="1">
                  <c:v>1319.1709377952216</c:v>
                </c:pt>
                <c:pt idx="2">
                  <c:v>2165.5948705519268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0F-41AA-9961-EBC89650623A}"/>
            </c:ext>
          </c:extLst>
        </c:ser>
        <c:ser>
          <c:idx val="9"/>
          <c:order val="9"/>
          <c:tx>
            <c:strRef>
              <c:f>'Industry Figure'!$Y$32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F014BC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Figure'!$AA$32,'Industry Figure'!$AB$52,'Industry Figure'!$AC$69)</c:f>
              <c:numCache>
                <c:formatCode>General</c:formatCode>
                <c:ptCount val="3"/>
                <c:pt idx="0" formatCode="_(* #,##0_);_(* \(#,##0\);_(* &quot;-&quot;??_);_(@_)">
                  <c:v>570.25713931086716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0F-41AA-9961-EBC89650623A}"/>
            </c:ext>
          </c:extLst>
        </c:ser>
        <c:ser>
          <c:idx val="12"/>
          <c:order val="10"/>
          <c:tx>
            <c:strRef>
              <c:f>'Industry Figure'!$Y$50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('Industry Figure'!$AA$34,'Industry Figure'!$AB$50,'Industry Figure'!$AC$69)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685.64537981404249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0F-41AA-9961-EBC89650623A}"/>
            </c:ext>
          </c:extLst>
        </c:ser>
        <c:ser>
          <c:idx val="11"/>
          <c:order val="11"/>
          <c:tx>
            <c:strRef>
              <c:f>'Industry Figure'!$Y$66</c:f>
              <c:strCache>
                <c:ptCount val="1"/>
                <c:pt idx="0">
                  <c:v>East Africa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Figure'!$AA$34,'Industry Figure'!$AB$52,'Industry Figure'!$AC$66)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1069.2882004541993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7-405D-A03C-E48F0F9A37F8}"/>
            </c:ext>
          </c:extLst>
        </c:ser>
        <c:ser>
          <c:idx val="10"/>
          <c:order val="12"/>
          <c:tx>
            <c:strRef>
              <c:f>'Industry Figure'!$Y$33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Figure'!$AA$33,'Industry Figure'!$AB$51,'Industry Figure'!$AC$68)</c:f>
              <c:numCache>
                <c:formatCode>_(* #,##0_);_(* \(#,##0\);_(* "-"??_);_(@_)</c:formatCode>
                <c:ptCount val="3"/>
                <c:pt idx="0">
                  <c:v>6286.8806381151844</c:v>
                </c:pt>
                <c:pt idx="1">
                  <c:v>7485.8169160645084</c:v>
                </c:pt>
                <c:pt idx="2">
                  <c:v>8741.6121411220884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0F-41AA-9961-EBC896506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180414948131486E-2"/>
              <c:y val="0.4315496500437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2255759696704"/>
          <c:y val="0.17720472440944882"/>
          <c:w val="0.28165698037745274"/>
          <c:h val="0.722809128025663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06452318460194"/>
          <c:y val="0.17602156023838456"/>
          <c:w val="0.3589388305628462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Figure'!$Y$23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Figure'!$AA$23,'Industry Figure'!$AB$41,'Industry Figure'!$AC$58)</c:f>
              <c:numCache>
                <c:formatCode>_(* #,##0_);_(* \(#,##0\);_(* "-"??_);_(@_)</c:formatCode>
                <c:ptCount val="3"/>
                <c:pt idx="0">
                  <c:v>9455.5672087001258</c:v>
                </c:pt>
                <c:pt idx="1">
                  <c:v>8775.8356699426422</c:v>
                </c:pt>
                <c:pt idx="2">
                  <c:v>7526.0368154112221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D-406E-BE88-685E00E62E9E}"/>
            </c:ext>
          </c:extLst>
        </c:ser>
        <c:ser>
          <c:idx val="1"/>
          <c:order val="1"/>
          <c:tx>
            <c:strRef>
              <c:f>'Industry Figure'!$Y$24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Figure'!$AA$24,'Industry Figure'!$AB$42,'Industry Figure'!$AC$59)</c:f>
              <c:numCache>
                <c:formatCode>_(* #,##0_);_(* \(#,##0\);_(* "-"??_);_(@_)</c:formatCode>
                <c:ptCount val="3"/>
                <c:pt idx="0">
                  <c:v>2383.8262690803635</c:v>
                </c:pt>
                <c:pt idx="1">
                  <c:v>3106.0039215483312</c:v>
                </c:pt>
                <c:pt idx="2">
                  <c:v>3714.591818196483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D-406E-BE88-685E00E62E9E}"/>
            </c:ext>
          </c:extLst>
        </c:ser>
        <c:ser>
          <c:idx val="2"/>
          <c:order val="2"/>
          <c:tx>
            <c:strRef>
              <c:f>'Industry Figure'!$Y$25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Figure'!$AA$25,'Industry Figure'!$AB$43,'Industry Figure'!$AC$61)</c:f>
              <c:numCache>
                <c:formatCode>_(* #,##0_);_(* \(#,##0\);_(* "-"??_);_(@_)</c:formatCode>
                <c:ptCount val="3"/>
                <c:pt idx="0">
                  <c:v>2123.5789385264829</c:v>
                </c:pt>
                <c:pt idx="1">
                  <c:v>2086.9675352919171</c:v>
                </c:pt>
                <c:pt idx="2">
                  <c:v>2189.7808078221624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D-406E-BE88-685E00E62E9E}"/>
            </c:ext>
          </c:extLst>
        </c:ser>
        <c:ser>
          <c:idx val="3"/>
          <c:order val="3"/>
          <c:tx>
            <c:strRef>
              <c:f>'Industry Figure'!$Y$26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Figure'!$AA$26,'Industry Figure'!$AB$44,'Industry Figure'!$AC$64)</c:f>
              <c:numCache>
                <c:formatCode>_(* #,##0_);_(* \(#,##0\);_(* "-"??_);_(@_)</c:formatCode>
                <c:ptCount val="3"/>
                <c:pt idx="0">
                  <c:v>1620.6641558237279</c:v>
                </c:pt>
                <c:pt idx="1">
                  <c:v>1845.3715706322823</c:v>
                </c:pt>
                <c:pt idx="2">
                  <c:v>2126.0224259450806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D-406E-BE88-685E00E62E9E}"/>
            </c:ext>
          </c:extLst>
        </c:ser>
        <c:ser>
          <c:idx val="4"/>
          <c:order val="4"/>
          <c:tx>
            <c:strRef>
              <c:f>'Industry Figure'!$Y$27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Figure'!$AA$27,'Industry Figure'!$AB$47,'Industry Figure'!$AC$65)</c:f>
              <c:numCache>
                <c:formatCode>_(* #,##0_);_(* \(#,##0\);_(* "-"??_);_(@_)</c:formatCode>
                <c:ptCount val="3"/>
                <c:pt idx="0">
                  <c:v>1563.041220297602</c:v>
                </c:pt>
                <c:pt idx="1">
                  <c:v>1498.9069978930875</c:v>
                </c:pt>
                <c:pt idx="2">
                  <c:v>1570.5089848963296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FD-406E-BE88-685E00E62E9E}"/>
            </c:ext>
          </c:extLst>
        </c:ser>
        <c:ser>
          <c:idx val="5"/>
          <c:order val="5"/>
          <c:tx>
            <c:strRef>
              <c:f>'Industry Figure'!$Y$28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Figure'!$AA$28,'Industry Figure'!$AB$45,'Industry Figure'!$AC$63)</c:f>
              <c:numCache>
                <c:formatCode>_(* #,##0_);_(* \(#,##0\);_(* "-"??_);_(@_)</c:formatCode>
                <c:ptCount val="3"/>
                <c:pt idx="0">
                  <c:v>1348.9538595623637</c:v>
                </c:pt>
                <c:pt idx="1">
                  <c:v>1763.2904462000213</c:v>
                </c:pt>
                <c:pt idx="2">
                  <c:v>2138.5675673503683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FD-406E-BE88-685E00E62E9E}"/>
            </c:ext>
          </c:extLst>
        </c:ser>
        <c:ser>
          <c:idx val="6"/>
          <c:order val="6"/>
          <c:tx>
            <c:strRef>
              <c:f>'Industry Figure'!$Y$29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Figure'!$AA$29,'Industry Figure'!$AB$49,'Industry Figure'!$AC$67)</c:f>
              <c:numCache>
                <c:formatCode>_(* #,##0_);_(* \(#,##0\);_(* "-"??_);_(@_)</c:formatCode>
                <c:ptCount val="3"/>
                <c:pt idx="0">
                  <c:v>1136.6099964963796</c:v>
                </c:pt>
                <c:pt idx="1">
                  <c:v>1007.4913855799582</c:v>
                </c:pt>
                <c:pt idx="2">
                  <c:v>896.51255100855633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FD-406E-BE88-685E00E62E9E}"/>
            </c:ext>
          </c:extLst>
        </c:ser>
        <c:ser>
          <c:idx val="7"/>
          <c:order val="7"/>
          <c:tx>
            <c:strRef>
              <c:f>'Industry Figure'!$Y$30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Figure'!$AA$30,'Industry Figure'!$AB$46,'Industry Figure'!$AC$60)</c:f>
              <c:numCache>
                <c:formatCode>_(* #,##0_);_(* \(#,##0\);_(* "-"??_);_(@_)</c:formatCode>
                <c:ptCount val="3"/>
                <c:pt idx="0">
                  <c:v>999.41668778103008</c:v>
                </c:pt>
                <c:pt idx="1">
                  <c:v>1550.4486083737033</c:v>
                </c:pt>
                <c:pt idx="2">
                  <c:v>2610.1941984190998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FD-406E-BE88-685E00E62E9E}"/>
            </c:ext>
          </c:extLst>
        </c:ser>
        <c:ser>
          <c:idx val="8"/>
          <c:order val="8"/>
          <c:tx>
            <c:strRef>
              <c:f>'Industry Figure'!$Y$31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Figure'!$AA$31,'Industry Figure'!$AB$48,'Industry Figure'!$AC$62)</c:f>
              <c:numCache>
                <c:formatCode>_(* #,##0_);_(* \(#,##0\);_(* "-"??_);_(@_)</c:formatCode>
                <c:ptCount val="3"/>
                <c:pt idx="0">
                  <c:v>701.6572550549788</c:v>
                </c:pt>
                <c:pt idx="1">
                  <c:v>1319.1709377952216</c:v>
                </c:pt>
                <c:pt idx="2">
                  <c:v>2165.5948705519268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FD-406E-BE88-685E00E62E9E}"/>
            </c:ext>
          </c:extLst>
        </c:ser>
        <c:ser>
          <c:idx val="9"/>
          <c:order val="9"/>
          <c:tx>
            <c:strRef>
              <c:f>'Industry Figure'!$Y$32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F014BC"/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Figure'!$AA$32,'Industry Figure'!$AB$52,'Industry Figure'!$AC$69)</c:f>
              <c:numCache>
                <c:formatCode>General</c:formatCode>
                <c:ptCount val="3"/>
                <c:pt idx="0" formatCode="_(* #,##0_);_(* \(#,##0\);_(* &quot;-&quot;??_);_(@_)">
                  <c:v>570.25713931086716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FD-406E-BE88-685E00E62E9E}"/>
            </c:ext>
          </c:extLst>
        </c:ser>
        <c:ser>
          <c:idx val="12"/>
          <c:order val="10"/>
          <c:tx>
            <c:strRef>
              <c:f>'Industry Figure'!$Y$50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('Industry Figure'!$AA$34,'Industry Figure'!$AB$50,'Industry Figure'!$AC$69)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685.64537981404249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FD-406E-BE88-685E00E62E9E}"/>
            </c:ext>
          </c:extLst>
        </c:ser>
        <c:ser>
          <c:idx val="11"/>
          <c:order val="11"/>
          <c:tx>
            <c:strRef>
              <c:f>'Industry Figure'!$Y$66</c:f>
              <c:strCache>
                <c:ptCount val="1"/>
                <c:pt idx="0">
                  <c:v>East Africa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Figure'!$AA$34,'Industry Figure'!$AB$52,'Industry Figure'!$AC$66)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1069.2882004541993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FD-406E-BE88-685E00E62E9E}"/>
            </c:ext>
          </c:extLst>
        </c:ser>
        <c:ser>
          <c:idx val="10"/>
          <c:order val="12"/>
          <c:tx>
            <c:strRef>
              <c:f>'Industry Figure'!$Y$33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Figure'!$AA$22,'Industry Figure'!$AB$40,'Industry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Figure'!$AA$33,'Industry Figure'!$AB$51,'Industry Figure'!$AC$68)</c:f>
              <c:numCache>
                <c:formatCode>_(* #,##0_);_(* \(#,##0\);_(* "-"??_);_(@_)</c:formatCode>
                <c:ptCount val="3"/>
                <c:pt idx="0">
                  <c:v>6286.8806381151844</c:v>
                </c:pt>
                <c:pt idx="1">
                  <c:v>7485.8169160645084</c:v>
                </c:pt>
                <c:pt idx="2">
                  <c:v>8741.6121411220884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FD-406E-BE88-685E00E62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180414948131486E-2"/>
              <c:y val="0.4315496500437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52187226596679"/>
          <c:y val="0.17720472440944882"/>
          <c:w val="0.36036052785068534"/>
          <c:h val="0.722809128025663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areaChart>
        <c:grouping val="stacked"/>
        <c:varyColors val="0"/>
        <c:ser>
          <c:idx val="0"/>
          <c:order val="0"/>
          <c:tx>
            <c:strRef>
              <c:f>'Industry Figure -old'!$T$3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-old'!$U$3:$X$3</c:f>
              <c:numCache>
                <c:formatCode>_(* #,##0_);_(* \(#,##0\);_(* "-"??_);_(@_)</c:formatCode>
                <c:ptCount val="4"/>
                <c:pt idx="0">
                  <c:v>5899.1149999999998</c:v>
                </c:pt>
                <c:pt idx="1">
                  <c:v>6189.3019999999997</c:v>
                </c:pt>
                <c:pt idx="2">
                  <c:v>5797.6989999999996</c:v>
                </c:pt>
                <c:pt idx="3">
                  <c:v>5460.902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A-4430-B320-B608DF1C6EE2}"/>
            </c:ext>
          </c:extLst>
        </c:ser>
        <c:ser>
          <c:idx val="1"/>
          <c:order val="1"/>
          <c:tx>
            <c:strRef>
              <c:f>'Industry Figure -old'!$T$4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-old'!$U$4:$X$4</c:f>
              <c:numCache>
                <c:formatCode>_(* #,##0_);_(* \(#,##0\);_(* "-"??_);_(@_)</c:formatCode>
                <c:ptCount val="4"/>
                <c:pt idx="0">
                  <c:v>1804.4180000000001</c:v>
                </c:pt>
                <c:pt idx="1">
                  <c:v>1814.462</c:v>
                </c:pt>
                <c:pt idx="2">
                  <c:v>1807.3920000000001</c:v>
                </c:pt>
                <c:pt idx="3">
                  <c:v>1929.3980000000001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A-4430-B320-B608DF1C6EE2}"/>
            </c:ext>
          </c:extLst>
        </c:ser>
        <c:ser>
          <c:idx val="2"/>
          <c:order val="2"/>
          <c:tx>
            <c:strRef>
              <c:f>'Industry Figure -old'!$T$5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-old'!$U$5:$X$5</c:f>
              <c:numCache>
                <c:formatCode>_(* #,##0_);_(* \(#,##0\);_(* "-"??_);_(@_)</c:formatCode>
                <c:ptCount val="4"/>
                <c:pt idx="0">
                  <c:v>1295.4433990272416</c:v>
                </c:pt>
                <c:pt idx="1">
                  <c:v>1336.1531971906109</c:v>
                </c:pt>
                <c:pt idx="2">
                  <c:v>1300.955215544785</c:v>
                </c:pt>
                <c:pt idx="3">
                  <c:v>1413.6350541231277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A-4430-B320-B608DF1C6EE2}"/>
            </c:ext>
          </c:extLst>
        </c:ser>
        <c:ser>
          <c:idx val="3"/>
          <c:order val="3"/>
          <c:tx>
            <c:strRef>
              <c:f>'Industry Figure -old'!$T$6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-old'!$U$6:$X$6</c:f>
              <c:numCache>
                <c:formatCode>_(* #,##0_);_(* \(#,##0\);_(* "-"??_);_(@_)</c:formatCode>
                <c:ptCount val="4"/>
                <c:pt idx="0">
                  <c:v>1294.7303161142418</c:v>
                </c:pt>
                <c:pt idx="1">
                  <c:v>1506.069674451064</c:v>
                </c:pt>
                <c:pt idx="2">
                  <c:v>1708.0176198370257</c:v>
                </c:pt>
                <c:pt idx="3">
                  <c:v>1974.6273919190041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0A-4430-B320-B608DF1C6EE2}"/>
            </c:ext>
          </c:extLst>
        </c:ser>
        <c:ser>
          <c:idx val="4"/>
          <c:order val="4"/>
          <c:tx>
            <c:strRef>
              <c:f>'Industry Figure -old'!$T$7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-old'!$U$7:$X$7</c:f>
              <c:numCache>
                <c:formatCode>_(* #,##0_);_(* \(#,##0\);_(* "-"??_);_(@_)</c:formatCode>
                <c:ptCount val="4"/>
                <c:pt idx="0">
                  <c:v>1126.33</c:v>
                </c:pt>
                <c:pt idx="1">
                  <c:v>1813.0479999999998</c:v>
                </c:pt>
                <c:pt idx="2">
                  <c:v>2571.297</c:v>
                </c:pt>
                <c:pt idx="3">
                  <c:v>3217.4989999999998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0A-4430-B320-B608DF1C6EE2}"/>
            </c:ext>
          </c:extLst>
        </c:ser>
        <c:ser>
          <c:idx val="5"/>
          <c:order val="5"/>
          <c:tx>
            <c:strRef>
              <c:f>'Industry Figure -old'!$T$8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-old'!$U$8:$X$8</c:f>
              <c:numCache>
                <c:formatCode>_(* #,##0_);_(* \(#,##0\);_(* "-"??_);_(@_)</c:formatCode>
                <c:ptCount val="4"/>
                <c:pt idx="0">
                  <c:v>974.577</c:v>
                </c:pt>
                <c:pt idx="1">
                  <c:v>913.36699999999996</c:v>
                </c:pt>
                <c:pt idx="2">
                  <c:v>865.22580000000005</c:v>
                </c:pt>
                <c:pt idx="3">
                  <c:v>808.57029999999997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0A-4430-B320-B608DF1C6EE2}"/>
            </c:ext>
          </c:extLst>
        </c:ser>
        <c:ser>
          <c:idx val="6"/>
          <c:order val="6"/>
          <c:tx>
            <c:strRef>
              <c:f>'Industry Figure -old'!$T$9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-old'!$U$9:$X$9</c:f>
              <c:numCache>
                <c:formatCode>_(* #,##0_);_(* \(#,##0\);_(* "-"??_);_(@_)</c:formatCode>
                <c:ptCount val="4"/>
                <c:pt idx="0">
                  <c:v>804.59657535887538</c:v>
                </c:pt>
                <c:pt idx="1">
                  <c:v>1102.5326139425274</c:v>
                </c:pt>
                <c:pt idx="2">
                  <c:v>1454.0987107739259</c:v>
                </c:pt>
                <c:pt idx="3">
                  <c:v>1794.0105130986792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0A-4430-B320-B608DF1C6EE2}"/>
            </c:ext>
          </c:extLst>
        </c:ser>
        <c:ser>
          <c:idx val="7"/>
          <c:order val="7"/>
          <c:tx>
            <c:strRef>
              <c:f>'Industry Figure -old'!$T$10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-old'!$U$10:$X$10</c:f>
              <c:numCache>
                <c:formatCode>_(* #,##0_);_(* \(#,##0\);_(* "-"??_);_(@_)</c:formatCode>
                <c:ptCount val="4"/>
                <c:pt idx="0">
                  <c:v>528.87000000000012</c:v>
                </c:pt>
                <c:pt idx="1">
                  <c:v>785.21500000000003</c:v>
                </c:pt>
                <c:pt idx="2">
                  <c:v>1186.6189999999999</c:v>
                </c:pt>
                <c:pt idx="3">
                  <c:v>1822.1890000000001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0A-4430-B320-B608DF1C6EE2}"/>
            </c:ext>
          </c:extLst>
        </c:ser>
        <c:ser>
          <c:idx val="8"/>
          <c:order val="8"/>
          <c:tx>
            <c:strRef>
              <c:f>'Industry Figure -old'!$T$11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-old'!$U$11:$X$11</c:f>
              <c:numCache>
                <c:formatCode>_(* #,##0_);_(* \(#,##0\);_(* "-"??_);_(@_)</c:formatCode>
                <c:ptCount val="4"/>
                <c:pt idx="0">
                  <c:v>403.85172652767596</c:v>
                </c:pt>
                <c:pt idx="1">
                  <c:v>680.09835934644889</c:v>
                </c:pt>
                <c:pt idx="2">
                  <c:v>1237.6142341156713</c:v>
                </c:pt>
                <c:pt idx="3">
                  <c:v>1962.0071620305835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0A-4430-B320-B608DF1C6EE2}"/>
            </c:ext>
          </c:extLst>
        </c:ser>
        <c:ser>
          <c:idx val="9"/>
          <c:order val="9"/>
          <c:tx>
            <c:strRef>
              <c:f>'Industry Figure -old'!$T$12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-old'!$U$12:$X$12</c:f>
              <c:numCache>
                <c:formatCode>_(* #,##0_);_(* \(#,##0\);_(* "-"??_);_(@_)</c:formatCode>
                <c:ptCount val="4"/>
                <c:pt idx="0">
                  <c:v>398.17666695982143</c:v>
                </c:pt>
                <c:pt idx="1">
                  <c:v>483.62476687215747</c:v>
                </c:pt>
                <c:pt idx="2">
                  <c:v>557.64334606450677</c:v>
                </c:pt>
                <c:pt idx="3">
                  <c:v>622.86373060748099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0A-4430-B320-B608DF1C6EE2}"/>
            </c:ext>
          </c:extLst>
        </c:ser>
        <c:ser>
          <c:idx val="10"/>
          <c:order val="10"/>
          <c:tx>
            <c:strRef>
              <c:f>'Industry Figure -old'!$T$13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-old'!$U$13:$X$13</c:f>
              <c:numCache>
                <c:formatCode>_(* #,##0_);_(* \(#,##0\);_(* "-"??_);_(@_)</c:formatCode>
                <c:ptCount val="4"/>
                <c:pt idx="0">
                  <c:v>4345.9394052475145</c:v>
                </c:pt>
                <c:pt idx="1">
                  <c:v>5136.9577413383522</c:v>
                </c:pt>
                <c:pt idx="2">
                  <c:v>6299.7160060627539</c:v>
                </c:pt>
                <c:pt idx="3">
                  <c:v>7723.3635919136395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0A-4430-B320-B608DF1C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124888"/>
        <c:axId val="986116248"/>
      </c:area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2362664315560894"/>
          <c:h val="0.14508347914843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Figure -old'!$T$3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-old'!$U$3:$X$3</c:f>
              <c:numCache>
                <c:formatCode>_(* #,##0_);_(* \(#,##0\);_(* "-"??_);_(@_)</c:formatCode>
                <c:ptCount val="4"/>
                <c:pt idx="0">
                  <c:v>5899.1149999999998</c:v>
                </c:pt>
                <c:pt idx="1">
                  <c:v>6189.3019999999997</c:v>
                </c:pt>
                <c:pt idx="2">
                  <c:v>5797.6989999999996</c:v>
                </c:pt>
                <c:pt idx="3">
                  <c:v>5460.902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2-41E2-8065-BB5AC9E2F70B}"/>
            </c:ext>
          </c:extLst>
        </c:ser>
        <c:ser>
          <c:idx val="1"/>
          <c:order val="1"/>
          <c:tx>
            <c:strRef>
              <c:f>'Industry Figure -old'!$T$4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-old'!$U$4:$X$4</c:f>
              <c:numCache>
                <c:formatCode>_(* #,##0_);_(* \(#,##0\);_(* "-"??_);_(@_)</c:formatCode>
                <c:ptCount val="4"/>
                <c:pt idx="0">
                  <c:v>1804.4180000000001</c:v>
                </c:pt>
                <c:pt idx="1">
                  <c:v>1814.462</c:v>
                </c:pt>
                <c:pt idx="2">
                  <c:v>1807.3920000000001</c:v>
                </c:pt>
                <c:pt idx="3">
                  <c:v>1929.3980000000001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B2-41E2-8065-BB5AC9E2F70B}"/>
            </c:ext>
          </c:extLst>
        </c:ser>
        <c:ser>
          <c:idx val="2"/>
          <c:order val="2"/>
          <c:tx>
            <c:strRef>
              <c:f>'Industry Figure -old'!$T$5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-old'!$U$5:$X$5</c:f>
              <c:numCache>
                <c:formatCode>_(* #,##0_);_(* \(#,##0\);_(* "-"??_);_(@_)</c:formatCode>
                <c:ptCount val="4"/>
                <c:pt idx="0">
                  <c:v>1295.4433990272416</c:v>
                </c:pt>
                <c:pt idx="1">
                  <c:v>1336.1531971906109</c:v>
                </c:pt>
                <c:pt idx="2">
                  <c:v>1300.955215544785</c:v>
                </c:pt>
                <c:pt idx="3">
                  <c:v>1413.6350541231277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B2-41E2-8065-BB5AC9E2F70B}"/>
            </c:ext>
          </c:extLst>
        </c:ser>
        <c:ser>
          <c:idx val="3"/>
          <c:order val="3"/>
          <c:tx>
            <c:strRef>
              <c:f>'Industry Figure -old'!$T$6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-old'!$U$6:$X$6</c:f>
              <c:numCache>
                <c:formatCode>_(* #,##0_);_(* \(#,##0\);_(* "-"??_);_(@_)</c:formatCode>
                <c:ptCount val="4"/>
                <c:pt idx="0">
                  <c:v>1294.7303161142418</c:v>
                </c:pt>
                <c:pt idx="1">
                  <c:v>1506.069674451064</c:v>
                </c:pt>
                <c:pt idx="2">
                  <c:v>1708.0176198370257</c:v>
                </c:pt>
                <c:pt idx="3">
                  <c:v>1974.6273919190041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B2-41E2-8065-BB5AC9E2F70B}"/>
            </c:ext>
          </c:extLst>
        </c:ser>
        <c:ser>
          <c:idx val="4"/>
          <c:order val="4"/>
          <c:tx>
            <c:strRef>
              <c:f>'Industry Figure -old'!$T$7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-old'!$U$7:$X$7</c:f>
              <c:numCache>
                <c:formatCode>_(* #,##0_);_(* \(#,##0\);_(* "-"??_);_(@_)</c:formatCode>
                <c:ptCount val="4"/>
                <c:pt idx="0">
                  <c:v>1126.33</c:v>
                </c:pt>
                <c:pt idx="1">
                  <c:v>1813.0479999999998</c:v>
                </c:pt>
                <c:pt idx="2">
                  <c:v>2571.297</c:v>
                </c:pt>
                <c:pt idx="3">
                  <c:v>3217.4989999999998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B2-41E2-8065-BB5AC9E2F70B}"/>
            </c:ext>
          </c:extLst>
        </c:ser>
        <c:ser>
          <c:idx val="5"/>
          <c:order val="5"/>
          <c:tx>
            <c:strRef>
              <c:f>'Industry Figure -old'!$T$8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-old'!$U$8:$X$8</c:f>
              <c:numCache>
                <c:formatCode>_(* #,##0_);_(* \(#,##0\);_(* "-"??_);_(@_)</c:formatCode>
                <c:ptCount val="4"/>
                <c:pt idx="0">
                  <c:v>974.577</c:v>
                </c:pt>
                <c:pt idx="1">
                  <c:v>913.36699999999996</c:v>
                </c:pt>
                <c:pt idx="2">
                  <c:v>865.22580000000005</c:v>
                </c:pt>
                <c:pt idx="3">
                  <c:v>808.57029999999997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B2-41E2-8065-BB5AC9E2F70B}"/>
            </c:ext>
          </c:extLst>
        </c:ser>
        <c:ser>
          <c:idx val="6"/>
          <c:order val="6"/>
          <c:tx>
            <c:strRef>
              <c:f>'Industry Figure -old'!$T$9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-old'!$U$9:$X$9</c:f>
              <c:numCache>
                <c:formatCode>_(* #,##0_);_(* \(#,##0\);_(* "-"??_);_(@_)</c:formatCode>
                <c:ptCount val="4"/>
                <c:pt idx="0">
                  <c:v>804.59657535887538</c:v>
                </c:pt>
                <c:pt idx="1">
                  <c:v>1102.5326139425274</c:v>
                </c:pt>
                <c:pt idx="2">
                  <c:v>1454.0987107739259</c:v>
                </c:pt>
                <c:pt idx="3">
                  <c:v>1794.0105130986792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B2-41E2-8065-BB5AC9E2F70B}"/>
            </c:ext>
          </c:extLst>
        </c:ser>
        <c:ser>
          <c:idx val="7"/>
          <c:order val="7"/>
          <c:tx>
            <c:strRef>
              <c:f>'Industry Figure -old'!$T$10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-old'!$U$10:$X$10</c:f>
              <c:numCache>
                <c:formatCode>_(* #,##0_);_(* \(#,##0\);_(* "-"??_);_(@_)</c:formatCode>
                <c:ptCount val="4"/>
                <c:pt idx="0">
                  <c:v>528.87000000000012</c:v>
                </c:pt>
                <c:pt idx="1">
                  <c:v>785.21500000000003</c:v>
                </c:pt>
                <c:pt idx="2">
                  <c:v>1186.6189999999999</c:v>
                </c:pt>
                <c:pt idx="3">
                  <c:v>1822.1890000000001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B2-41E2-8065-BB5AC9E2F70B}"/>
            </c:ext>
          </c:extLst>
        </c:ser>
        <c:ser>
          <c:idx val="8"/>
          <c:order val="8"/>
          <c:tx>
            <c:strRef>
              <c:f>'Industry Figure -old'!$T$11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-old'!$U$11:$X$11</c:f>
              <c:numCache>
                <c:formatCode>_(* #,##0_);_(* \(#,##0\);_(* "-"??_);_(@_)</c:formatCode>
                <c:ptCount val="4"/>
                <c:pt idx="0">
                  <c:v>403.85172652767596</c:v>
                </c:pt>
                <c:pt idx="1">
                  <c:v>680.09835934644889</c:v>
                </c:pt>
                <c:pt idx="2">
                  <c:v>1237.6142341156713</c:v>
                </c:pt>
                <c:pt idx="3">
                  <c:v>1962.0071620305835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B2-41E2-8065-BB5AC9E2F70B}"/>
            </c:ext>
          </c:extLst>
        </c:ser>
        <c:ser>
          <c:idx val="9"/>
          <c:order val="9"/>
          <c:tx>
            <c:strRef>
              <c:f>'Industry Figure -old'!$T$12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-old'!$U$12:$X$12</c:f>
              <c:numCache>
                <c:formatCode>_(* #,##0_);_(* \(#,##0\);_(* "-"??_);_(@_)</c:formatCode>
                <c:ptCount val="4"/>
                <c:pt idx="0">
                  <c:v>398.17666695982143</c:v>
                </c:pt>
                <c:pt idx="1">
                  <c:v>483.62476687215747</c:v>
                </c:pt>
                <c:pt idx="2">
                  <c:v>557.64334606450677</c:v>
                </c:pt>
                <c:pt idx="3">
                  <c:v>622.86373060748099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B2-41E2-8065-BB5AC9E2F70B}"/>
            </c:ext>
          </c:extLst>
        </c:ser>
        <c:ser>
          <c:idx val="10"/>
          <c:order val="10"/>
          <c:tx>
            <c:strRef>
              <c:f>'Industry Figure -old'!$T$13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Figure -old'!$U$2:$X$2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Figure -old'!$U$13:$X$13</c:f>
              <c:numCache>
                <c:formatCode>_(* #,##0_);_(* \(#,##0\);_(* "-"??_);_(@_)</c:formatCode>
                <c:ptCount val="4"/>
                <c:pt idx="0">
                  <c:v>4345.9394052475145</c:v>
                </c:pt>
                <c:pt idx="1">
                  <c:v>5136.9577413383522</c:v>
                </c:pt>
                <c:pt idx="2">
                  <c:v>6299.7160060627539</c:v>
                </c:pt>
                <c:pt idx="3">
                  <c:v>7723.3635919136395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B2-41E2-8065-BB5AC9E2F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24888"/>
        <c:axId val="986116248"/>
      </c:bar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3553849544864065"/>
          <c:h val="0.14508347914843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816345873432486"/>
          <c:y val="0.17340527013692431"/>
          <c:w val="0.33957640711577719"/>
          <c:h val="0.721051546805433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Figure -old'!$T$22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-old'!$V$22,'Industry Figure -old'!$W$40,'Industry Figure -old'!$X$56)</c:f>
              <c:numCache>
                <c:formatCode>_(* #,##0_);_(* \(#,##0\);_(* "-"??_);_(@_)</c:formatCode>
                <c:ptCount val="3"/>
                <c:pt idx="0">
                  <c:v>6189.3019999999997</c:v>
                </c:pt>
                <c:pt idx="1">
                  <c:v>5797.6989999999996</c:v>
                </c:pt>
                <c:pt idx="2">
                  <c:v>5460.902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3-4796-AA66-0A9C269A8BD8}"/>
            </c:ext>
          </c:extLst>
        </c:ser>
        <c:ser>
          <c:idx val="1"/>
          <c:order val="1"/>
          <c:tx>
            <c:strRef>
              <c:f>'Industry Figure -old'!$T$23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-old'!$V$23,'Industry Figure -old'!$W$42,'Industry Figure -old'!$X$58)</c:f>
              <c:numCache>
                <c:formatCode>_(* #,##0_);_(* \(#,##0\);_(* "-"??_);_(@_)</c:formatCode>
                <c:ptCount val="3"/>
                <c:pt idx="0">
                  <c:v>1814.462</c:v>
                </c:pt>
                <c:pt idx="1">
                  <c:v>1807.3920000000001</c:v>
                </c:pt>
                <c:pt idx="2">
                  <c:v>1974.6273919190041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3-4796-AA66-0A9C269A8BD8}"/>
            </c:ext>
          </c:extLst>
        </c:ser>
        <c:ser>
          <c:idx val="2"/>
          <c:order val="2"/>
          <c:tx>
            <c:strRef>
              <c:f>'Industry Figure -old'!$T$24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-old'!$V$24,'Industry Figure -old'!$W$41,'Industry Figure -old'!$X$57)</c:f>
              <c:numCache>
                <c:formatCode>_(* #,##0_);_(* \(#,##0\);_(* "-"??_);_(@_)</c:formatCode>
                <c:ptCount val="3"/>
                <c:pt idx="0">
                  <c:v>1813.0479999999998</c:v>
                </c:pt>
                <c:pt idx="1">
                  <c:v>2571.297</c:v>
                </c:pt>
                <c:pt idx="2">
                  <c:v>3217.4989999999998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3-4796-AA66-0A9C269A8BD8}"/>
            </c:ext>
          </c:extLst>
        </c:ser>
        <c:ser>
          <c:idx val="3"/>
          <c:order val="3"/>
          <c:tx>
            <c:strRef>
              <c:f>'Industry Figure -old'!$T$25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-old'!$V$25,'Industry Figure -old'!$W$43,'Industry Figure -old'!$X$61)</c:f>
              <c:numCache>
                <c:formatCode>_(* #,##0_);_(* \(#,##0\);_(* "-"??_);_(@_)</c:formatCode>
                <c:ptCount val="3"/>
                <c:pt idx="0">
                  <c:v>1506.069674451064</c:v>
                </c:pt>
                <c:pt idx="1">
                  <c:v>1708.0176198370257</c:v>
                </c:pt>
                <c:pt idx="2">
                  <c:v>1822.1890000000001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93-4796-AA66-0A9C269A8BD8}"/>
            </c:ext>
          </c:extLst>
        </c:ser>
        <c:ser>
          <c:idx val="4"/>
          <c:order val="4"/>
          <c:tx>
            <c:strRef>
              <c:f>'Industry Figure -old'!$T$26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-old'!$V$26,'Industry Figure -old'!$W$45,'Industry Figure -old'!$X$62)</c:f>
              <c:numCache>
                <c:formatCode>_(* #,##0_);_(* \(#,##0\);_(* "-"??_);_(@_)</c:formatCode>
                <c:ptCount val="3"/>
                <c:pt idx="0">
                  <c:v>1336.1531971906109</c:v>
                </c:pt>
                <c:pt idx="1">
                  <c:v>1300.955215544785</c:v>
                </c:pt>
                <c:pt idx="2">
                  <c:v>1794.0105130986792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93-4796-AA66-0A9C269A8BD8}"/>
            </c:ext>
          </c:extLst>
        </c:ser>
        <c:ser>
          <c:idx val="5"/>
          <c:order val="5"/>
          <c:tx>
            <c:strRef>
              <c:f>'Industry Figure -old'!$T$27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-old'!$V$27,'Industry Figure -old'!$W$47,'Industry Figure -old'!$X$64)</c:f>
              <c:numCache>
                <c:formatCode>_(* #,##0_);_(* \(#,##0\);_(* "-"??_);_(@_)</c:formatCode>
                <c:ptCount val="3"/>
                <c:pt idx="0">
                  <c:v>1102.5326139425274</c:v>
                </c:pt>
                <c:pt idx="1">
                  <c:v>1186.6189999999999</c:v>
                </c:pt>
                <c:pt idx="2">
                  <c:v>904.59575963000088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93-4796-AA66-0A9C269A8BD8}"/>
            </c:ext>
          </c:extLst>
        </c:ser>
        <c:ser>
          <c:idx val="6"/>
          <c:order val="6"/>
          <c:tx>
            <c:strRef>
              <c:f>'Industry Figure -old'!$T$28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-old'!$V$28,'Industry Figure -old'!$W$44,'Industry Figure -old'!$X$59)</c:f>
              <c:numCache>
                <c:formatCode>_(* #,##0_);_(* \(#,##0\);_(* "-"??_);_(@_)</c:formatCode>
                <c:ptCount val="3"/>
                <c:pt idx="0">
                  <c:v>913.36699999999996</c:v>
                </c:pt>
                <c:pt idx="1">
                  <c:v>1454.0987107739259</c:v>
                </c:pt>
                <c:pt idx="2">
                  <c:v>1962.0071620305835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93-4796-AA66-0A9C269A8BD8}"/>
            </c:ext>
          </c:extLst>
        </c:ser>
        <c:ser>
          <c:idx val="7"/>
          <c:order val="7"/>
          <c:tx>
            <c:strRef>
              <c:f>'Industry Figure -old'!$T$29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-old'!$V$29,'Industry Figure -old'!$W$48,'Industry Figure -old'!$X$67)</c:f>
              <c:numCache>
                <c:formatCode>_(* #,##0_);_(* \(#,##0\);_(* "-"??_);_(@_)</c:formatCode>
                <c:ptCount val="3"/>
                <c:pt idx="0">
                  <c:v>785.21500000000003</c:v>
                </c:pt>
                <c:pt idx="1">
                  <c:v>865.22580000000005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93-4796-AA66-0A9C269A8BD8}"/>
            </c:ext>
          </c:extLst>
        </c:ser>
        <c:ser>
          <c:idx val="8"/>
          <c:order val="8"/>
          <c:tx>
            <c:strRef>
              <c:f>'Industry Figure -old'!$T$30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-old'!$V$30,'Industry Figure -old'!$W$46,'Industry Figure -old'!$X$60)</c:f>
              <c:numCache>
                <c:formatCode>_(* #,##0_);_(* \(#,##0\);_(* "-"??_);_(@_)</c:formatCode>
                <c:ptCount val="3"/>
                <c:pt idx="0">
                  <c:v>680.09835934644889</c:v>
                </c:pt>
                <c:pt idx="1">
                  <c:v>1237.6142341156713</c:v>
                </c:pt>
                <c:pt idx="2">
                  <c:v>1929.3980000000001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93-4796-AA66-0A9C269A8BD8}"/>
            </c:ext>
          </c:extLst>
        </c:ser>
        <c:ser>
          <c:idx val="9"/>
          <c:order val="9"/>
          <c:tx>
            <c:strRef>
              <c:f>'Industry Figure -old'!$T$31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-old'!$V$31,'Industry Figure -old'!$W$51,'Industry Figure -old'!$X$68)</c:f>
              <c:numCache>
                <c:formatCode>General</c:formatCode>
                <c:ptCount val="3"/>
                <c:pt idx="0" formatCode="_(* #,##0_);_(* \(#,##0\);_(* &quot;-&quot;??_);_(@_)">
                  <c:v>497.46699999999998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93-4796-AA66-0A9C269A8BD8}"/>
            </c:ext>
          </c:extLst>
        </c:ser>
        <c:ser>
          <c:idx val="11"/>
          <c:order val="10"/>
          <c:tx>
            <c:strRef>
              <c:f>'Industry Figure -old'!$T$49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Figure -old'!$V$33,'Industry Figure -old'!$W$49,'Industry Figure -old'!$X$63)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594.08597686698181</c:v>
                </c:pt>
                <c:pt idx="2">
                  <c:v>1413.6350541231277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93-4796-AA66-0A9C269A8BD8}"/>
            </c:ext>
          </c:extLst>
        </c:ser>
        <c:ser>
          <c:idx val="12"/>
          <c:order val="11"/>
          <c:tx>
            <c:strRef>
              <c:f>'Industry Figure -old'!$T$65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('Industry Figure -old'!$V$34,'Industry Figure -old'!$W$52,'Industry Figure -old'!$X$65)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808.57029999999997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93-4796-AA66-0A9C269A8BD8}"/>
            </c:ext>
          </c:extLst>
        </c:ser>
        <c:ser>
          <c:idx val="10"/>
          <c:order val="12"/>
          <c:tx>
            <c:strRef>
              <c:f>'Industry Figure -old'!$T$32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('Buildings Figure Cum'!$AA$22,'Buildings Figure Cum'!$AB$40,'Buildings Figure Cum'!$AC$57)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Figure -old'!$V$32,'Industry Figure -old'!$W$50,'Industry Figure -old'!$X$66)</c:f>
              <c:numCache>
                <c:formatCode>_(* #,##0_);_(* \(#,##0\);_(* "-"??_);_(@_)</c:formatCode>
                <c:ptCount val="3"/>
                <c:pt idx="0">
                  <c:v>5123.1155082105106</c:v>
                </c:pt>
                <c:pt idx="1">
                  <c:v>6263.2733752602726</c:v>
                </c:pt>
                <c:pt idx="2">
                  <c:v>7441.6315628911216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F93-4796-AA66-0A9C269A8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36949547973165"/>
          <c:y val="0.21748309897144241"/>
          <c:w val="0.36300087489063865"/>
          <c:h val="0.67480502696519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areaChart>
        <c:grouping val="stacked"/>
        <c:varyColors val="0"/>
        <c:ser>
          <c:idx val="0"/>
          <c:order val="0"/>
          <c:tx>
            <c:strRef>
              <c:f>'Industry Electricity Figure'!$Y$3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Figure'!$Z$3:$AC$3</c:f>
              <c:numCache>
                <c:formatCode>_(* #,##0_);_(* \(#,##0\);_(* "-"??_);_(@_)</c:formatCode>
                <c:ptCount val="4"/>
                <c:pt idx="0">
                  <c:v>2605.3157842731694</c:v>
                </c:pt>
                <c:pt idx="1">
                  <c:v>3266.2652087001256</c:v>
                </c:pt>
                <c:pt idx="2">
                  <c:v>2978.1366699426421</c:v>
                </c:pt>
                <c:pt idx="3">
                  <c:v>2065.134815411222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8-4B4F-9869-E8FFD68F03D0}"/>
            </c:ext>
          </c:extLst>
        </c:ser>
        <c:ser>
          <c:idx val="1"/>
          <c:order val="1"/>
          <c:tx>
            <c:strRef>
              <c:f>'Industry Electricity Figure'!$Y$4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Figure'!$Z$4:$AC$4</c:f>
              <c:numCache>
                <c:formatCode>_(* #,##0_);_(* \(#,##0\);_(* "-"??_);_(@_)</c:formatCode>
                <c:ptCount val="4"/>
                <c:pt idx="0">
                  <c:v>555.35672574453702</c:v>
                </c:pt>
                <c:pt idx="1">
                  <c:v>570.77826908036366</c:v>
                </c:pt>
                <c:pt idx="2">
                  <c:v>534.70692154833102</c:v>
                </c:pt>
                <c:pt idx="3">
                  <c:v>497.09281819648328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F8-4B4F-9869-E8FFD68F03D0}"/>
            </c:ext>
          </c:extLst>
        </c:ser>
        <c:ser>
          <c:idx val="2"/>
          <c:order val="2"/>
          <c:tx>
            <c:strRef>
              <c:f>'Industry Electricity Figure'!$Y$5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Figure'!$Z$5:$AC$5</c:f>
              <c:numCache>
                <c:formatCode>_(* #,##0_);_(* \(#,##0\);_(* "-"??_);_(@_)</c:formatCode>
                <c:ptCount val="4"/>
                <c:pt idx="0">
                  <c:v>381.68994387678089</c:v>
                </c:pt>
                <c:pt idx="1">
                  <c:v>309.11693852648307</c:v>
                </c:pt>
                <c:pt idx="2">
                  <c:v>279.57553529191705</c:v>
                </c:pt>
                <c:pt idx="3">
                  <c:v>260.38280782216219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F8-4B4F-9869-E8FFD68F03D0}"/>
            </c:ext>
          </c:extLst>
        </c:ser>
        <c:ser>
          <c:idx val="3"/>
          <c:order val="3"/>
          <c:tx>
            <c:strRef>
              <c:f>'Industry Electricity Figure'!$Y$6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Figure'!$Z$6:$AC$6</c:f>
              <c:numCache>
                <c:formatCode>_(* #,##0_);_(* \(#,##0\);_(* "-"??_);_(@_)</c:formatCode>
                <c:ptCount val="4"/>
                <c:pt idx="0">
                  <c:v>300.09127401807518</c:v>
                </c:pt>
                <c:pt idx="1">
                  <c:v>223.24299649637962</c:v>
                </c:pt>
                <c:pt idx="2">
                  <c:v>142.26558557995821</c:v>
                </c:pt>
                <c:pt idx="3">
                  <c:v>87.942251008556369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F8-4B4F-9869-E8FFD68F03D0}"/>
            </c:ext>
          </c:extLst>
        </c:ser>
        <c:ser>
          <c:idx val="4"/>
          <c:order val="4"/>
          <c:tx>
            <c:strRef>
              <c:f>'Industry Electricity Figure'!$Y$7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Figure'!$Z$7:$AC$7</c:f>
              <c:numCache>
                <c:formatCode>_(* #,##0_);_(* \(#,##0\);_(* "-"??_);_(@_)</c:formatCode>
                <c:ptCount val="4"/>
                <c:pt idx="0">
                  <c:v>261.1037912429378</c:v>
                </c:pt>
                <c:pt idx="1">
                  <c:v>226.88802310699106</c:v>
                </c:pt>
                <c:pt idx="2">
                  <c:v>197.95178234830234</c:v>
                </c:pt>
                <c:pt idx="3">
                  <c:v>156.87393077320181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F8-4B4F-9869-E8FFD68F03D0}"/>
            </c:ext>
          </c:extLst>
        </c:ser>
        <c:ser>
          <c:idx val="5"/>
          <c:order val="5"/>
          <c:tx>
            <c:strRef>
              <c:f>'Industry Electricity Figure'!$Y$8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Figure'!$Z$8:$AC$8</c:f>
              <c:numCache>
                <c:formatCode>_(* #,##0_);_(* \(#,##0\);_(* "-"??_);_(@_)</c:formatCode>
                <c:ptCount val="4"/>
                <c:pt idx="0">
                  <c:v>202.50280784033049</c:v>
                </c:pt>
                <c:pt idx="1">
                  <c:v>175.68321208540689</c:v>
                </c:pt>
                <c:pt idx="2">
                  <c:v>139.85843831548092</c:v>
                </c:pt>
                <c:pt idx="3">
                  <c:v>108.96812667795483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F8-4B4F-9869-E8FFD68F03D0}"/>
            </c:ext>
          </c:extLst>
        </c:ser>
        <c:ser>
          <c:idx val="6"/>
          <c:order val="6"/>
          <c:tx>
            <c:strRef>
              <c:f>'Industry Electricity Figure'!$Y$9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Figure'!$Z$9:$AC$9</c:f>
              <c:numCache>
                <c:formatCode>_(* #,##0_);_(* \(#,##0\);_(* "-"??_);_(@_)</c:formatCode>
                <c:ptCount val="4"/>
                <c:pt idx="0">
                  <c:v>192.64632134070627</c:v>
                </c:pt>
                <c:pt idx="1">
                  <c:v>246.4212456198363</c:v>
                </c:pt>
                <c:pt idx="2">
                  <c:v>309.19173542609536</c:v>
                </c:pt>
                <c:pt idx="3">
                  <c:v>344.55705425168912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F8-4B4F-9869-E8FFD68F03D0}"/>
            </c:ext>
          </c:extLst>
        </c:ser>
        <c:ser>
          <c:idx val="7"/>
          <c:order val="7"/>
          <c:tx>
            <c:strRef>
              <c:f>'Industry Electricity Figure'!$Y$10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Figure'!$Z$10:$AC$10</c:f>
              <c:numCache>
                <c:formatCode>_(* #,##0_);_(* \(#,##0\);_(* "-"??_);_(@_)</c:formatCode>
                <c:ptCount val="4"/>
                <c:pt idx="0">
                  <c:v>158.72180411075826</c:v>
                </c:pt>
                <c:pt idx="1">
                  <c:v>214.2016877810301</c:v>
                </c:pt>
                <c:pt idx="2">
                  <c:v>363.82960837370337</c:v>
                </c:pt>
                <c:pt idx="3">
                  <c:v>788.00519841909977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F8-4B4F-9869-E8FFD68F03D0}"/>
            </c:ext>
          </c:extLst>
        </c:ser>
        <c:ser>
          <c:idx val="8"/>
          <c:order val="8"/>
          <c:tx>
            <c:strRef>
              <c:f>'Industry Electricity Figure'!$Y$11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Figure'!$Z$11:$AC$11</c:f>
              <c:numCache>
                <c:formatCode>_(* #,##0_);_(* \(#,##0\);_(* "-"??_);_(@_)</c:formatCode>
                <c:ptCount val="4"/>
                <c:pt idx="0">
                  <c:v>135.22935568917737</c:v>
                </c:pt>
                <c:pt idx="1">
                  <c:v>147.26584041765108</c:v>
                </c:pt>
                <c:pt idx="2">
                  <c:v>133.44527936963902</c:v>
                </c:pt>
                <c:pt idx="3">
                  <c:v>121.07718587287623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F8-4B4F-9869-E8FFD68F03D0}"/>
            </c:ext>
          </c:extLst>
        </c:ser>
        <c:ser>
          <c:idx val="9"/>
          <c:order val="9"/>
          <c:tx>
            <c:strRef>
              <c:f>'Industry Electricity Figure'!$Y$12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Figure'!$Z$12:$AC$12</c:f>
              <c:numCache>
                <c:formatCode>_(* #,##0_);_(* \(#,##0\);_(* "-"??_);_(@_)</c:formatCode>
                <c:ptCount val="4"/>
                <c:pt idx="0">
                  <c:v>125.71174429108441</c:v>
                </c:pt>
                <c:pt idx="1">
                  <c:v>122.04617739433306</c:v>
                </c:pt>
                <c:pt idx="2">
                  <c:v>94.879443079918332</c:v>
                </c:pt>
                <c:pt idx="3">
                  <c:v>66.923511355306388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F8-4B4F-9869-E8FFD68F03D0}"/>
            </c:ext>
          </c:extLst>
        </c:ser>
        <c:ser>
          <c:idx val="10"/>
          <c:order val="10"/>
          <c:tx>
            <c:strRef>
              <c:f>'Industry Electricity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Figure'!$Z$13:$AC$13</c:f>
              <c:numCache>
                <c:formatCode>_(* #,##0_);_(* \(#,##0\);_(* "-"??_);_(@_)</c:formatCode>
                <c:ptCount val="4"/>
                <c:pt idx="0">
                  <c:v>771.27791801220064</c:v>
                </c:pt>
                <c:pt idx="1">
                  <c:v>854.32193459230166</c:v>
                </c:pt>
                <c:pt idx="2">
                  <c:v>1090.8299572896167</c:v>
                </c:pt>
                <c:pt idx="3">
                  <c:v>1426.5244684234167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F8-4B4F-9869-E8FFD68F0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124888"/>
        <c:axId val="986116248"/>
      </c:area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2362664315560894"/>
          <c:h val="0.14508347914843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Electricity Figure'!$Y$3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Figure'!$Z$3:$AC$3</c:f>
              <c:numCache>
                <c:formatCode>_(* #,##0_);_(* \(#,##0\);_(* "-"??_);_(@_)</c:formatCode>
                <c:ptCount val="4"/>
                <c:pt idx="0">
                  <c:v>2605.3157842731694</c:v>
                </c:pt>
                <c:pt idx="1">
                  <c:v>3266.2652087001256</c:v>
                </c:pt>
                <c:pt idx="2">
                  <c:v>2978.1366699426421</c:v>
                </c:pt>
                <c:pt idx="3">
                  <c:v>2065.134815411222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A-4CE4-A1F3-39776CB3BC86}"/>
            </c:ext>
          </c:extLst>
        </c:ser>
        <c:ser>
          <c:idx val="1"/>
          <c:order val="1"/>
          <c:tx>
            <c:strRef>
              <c:f>'Industry Electricity Figure'!$Y$4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Figure'!$Z$4:$AC$4</c:f>
              <c:numCache>
                <c:formatCode>_(* #,##0_);_(* \(#,##0\);_(* "-"??_);_(@_)</c:formatCode>
                <c:ptCount val="4"/>
                <c:pt idx="0">
                  <c:v>555.35672574453702</c:v>
                </c:pt>
                <c:pt idx="1">
                  <c:v>570.77826908036366</c:v>
                </c:pt>
                <c:pt idx="2">
                  <c:v>534.70692154833102</c:v>
                </c:pt>
                <c:pt idx="3">
                  <c:v>497.09281819648328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A-4CE4-A1F3-39776CB3BC86}"/>
            </c:ext>
          </c:extLst>
        </c:ser>
        <c:ser>
          <c:idx val="2"/>
          <c:order val="2"/>
          <c:tx>
            <c:strRef>
              <c:f>'Industry Electricity Figure'!$Y$5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Figure'!$Z$5:$AC$5</c:f>
              <c:numCache>
                <c:formatCode>_(* #,##0_);_(* \(#,##0\);_(* "-"??_);_(@_)</c:formatCode>
                <c:ptCount val="4"/>
                <c:pt idx="0">
                  <c:v>381.68994387678089</c:v>
                </c:pt>
                <c:pt idx="1">
                  <c:v>309.11693852648307</c:v>
                </c:pt>
                <c:pt idx="2">
                  <c:v>279.57553529191705</c:v>
                </c:pt>
                <c:pt idx="3">
                  <c:v>260.38280782216219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A-4CE4-A1F3-39776CB3BC86}"/>
            </c:ext>
          </c:extLst>
        </c:ser>
        <c:ser>
          <c:idx val="3"/>
          <c:order val="3"/>
          <c:tx>
            <c:strRef>
              <c:f>'Industry Electricity Figure'!$Y$6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Figure'!$Z$6:$AC$6</c:f>
              <c:numCache>
                <c:formatCode>_(* #,##0_);_(* \(#,##0\);_(* "-"??_);_(@_)</c:formatCode>
                <c:ptCount val="4"/>
                <c:pt idx="0">
                  <c:v>300.09127401807518</c:v>
                </c:pt>
                <c:pt idx="1">
                  <c:v>223.24299649637962</c:v>
                </c:pt>
                <c:pt idx="2">
                  <c:v>142.26558557995821</c:v>
                </c:pt>
                <c:pt idx="3">
                  <c:v>87.942251008556369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A-4CE4-A1F3-39776CB3BC86}"/>
            </c:ext>
          </c:extLst>
        </c:ser>
        <c:ser>
          <c:idx val="4"/>
          <c:order val="4"/>
          <c:tx>
            <c:strRef>
              <c:f>'Industry Electricity Figure'!$Y$7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Figure'!$Z$7:$AC$7</c:f>
              <c:numCache>
                <c:formatCode>_(* #,##0_);_(* \(#,##0\);_(* "-"??_);_(@_)</c:formatCode>
                <c:ptCount val="4"/>
                <c:pt idx="0">
                  <c:v>261.1037912429378</c:v>
                </c:pt>
                <c:pt idx="1">
                  <c:v>226.88802310699106</c:v>
                </c:pt>
                <c:pt idx="2">
                  <c:v>197.95178234830234</c:v>
                </c:pt>
                <c:pt idx="3">
                  <c:v>156.87393077320181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A-4CE4-A1F3-39776CB3BC86}"/>
            </c:ext>
          </c:extLst>
        </c:ser>
        <c:ser>
          <c:idx val="5"/>
          <c:order val="5"/>
          <c:tx>
            <c:strRef>
              <c:f>'Industry Electricity Figure'!$Y$8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Figure'!$Z$8:$AC$8</c:f>
              <c:numCache>
                <c:formatCode>_(* #,##0_);_(* \(#,##0\);_(* "-"??_);_(@_)</c:formatCode>
                <c:ptCount val="4"/>
                <c:pt idx="0">
                  <c:v>202.50280784033049</c:v>
                </c:pt>
                <c:pt idx="1">
                  <c:v>175.68321208540689</c:v>
                </c:pt>
                <c:pt idx="2">
                  <c:v>139.85843831548092</c:v>
                </c:pt>
                <c:pt idx="3">
                  <c:v>108.96812667795483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A-4CE4-A1F3-39776CB3BC86}"/>
            </c:ext>
          </c:extLst>
        </c:ser>
        <c:ser>
          <c:idx val="6"/>
          <c:order val="6"/>
          <c:tx>
            <c:strRef>
              <c:f>'Industry Electricity Figure'!$Y$9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Figure'!$Z$9:$AC$9</c:f>
              <c:numCache>
                <c:formatCode>_(* #,##0_);_(* \(#,##0\);_(* "-"??_);_(@_)</c:formatCode>
                <c:ptCount val="4"/>
                <c:pt idx="0">
                  <c:v>192.64632134070627</c:v>
                </c:pt>
                <c:pt idx="1">
                  <c:v>246.4212456198363</c:v>
                </c:pt>
                <c:pt idx="2">
                  <c:v>309.19173542609536</c:v>
                </c:pt>
                <c:pt idx="3">
                  <c:v>344.55705425168912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A-4CE4-A1F3-39776CB3BC86}"/>
            </c:ext>
          </c:extLst>
        </c:ser>
        <c:ser>
          <c:idx val="7"/>
          <c:order val="7"/>
          <c:tx>
            <c:strRef>
              <c:f>'Industry Electricity Figure'!$Y$10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Figure'!$Z$10:$AC$10</c:f>
              <c:numCache>
                <c:formatCode>_(* #,##0_);_(* \(#,##0\);_(* "-"??_);_(@_)</c:formatCode>
                <c:ptCount val="4"/>
                <c:pt idx="0">
                  <c:v>158.72180411075826</c:v>
                </c:pt>
                <c:pt idx="1">
                  <c:v>214.2016877810301</c:v>
                </c:pt>
                <c:pt idx="2">
                  <c:v>363.82960837370337</c:v>
                </c:pt>
                <c:pt idx="3">
                  <c:v>788.00519841909977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3A-4CE4-A1F3-39776CB3BC86}"/>
            </c:ext>
          </c:extLst>
        </c:ser>
        <c:ser>
          <c:idx val="8"/>
          <c:order val="8"/>
          <c:tx>
            <c:strRef>
              <c:f>'Industry Electricity Figure'!$Y$11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Figure'!$Z$11:$AC$11</c:f>
              <c:numCache>
                <c:formatCode>_(* #,##0_);_(* \(#,##0\);_(* "-"??_);_(@_)</c:formatCode>
                <c:ptCount val="4"/>
                <c:pt idx="0">
                  <c:v>135.22935568917737</c:v>
                </c:pt>
                <c:pt idx="1">
                  <c:v>147.26584041765108</c:v>
                </c:pt>
                <c:pt idx="2">
                  <c:v>133.44527936963902</c:v>
                </c:pt>
                <c:pt idx="3">
                  <c:v>121.07718587287623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3A-4CE4-A1F3-39776CB3BC86}"/>
            </c:ext>
          </c:extLst>
        </c:ser>
        <c:ser>
          <c:idx val="9"/>
          <c:order val="9"/>
          <c:tx>
            <c:strRef>
              <c:f>'Industry Electricity Figure'!$Y$12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Figure'!$Z$12:$AC$12</c:f>
              <c:numCache>
                <c:formatCode>_(* #,##0_);_(* \(#,##0\);_(* "-"??_);_(@_)</c:formatCode>
                <c:ptCount val="4"/>
                <c:pt idx="0">
                  <c:v>125.71174429108441</c:v>
                </c:pt>
                <c:pt idx="1">
                  <c:v>122.04617739433306</c:v>
                </c:pt>
                <c:pt idx="2">
                  <c:v>94.879443079918332</c:v>
                </c:pt>
                <c:pt idx="3">
                  <c:v>66.923511355306388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3A-4CE4-A1F3-39776CB3BC86}"/>
            </c:ext>
          </c:extLst>
        </c:ser>
        <c:ser>
          <c:idx val="10"/>
          <c:order val="10"/>
          <c:tx>
            <c:strRef>
              <c:f>'Industry Electricity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'Industry 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'Industry Electricity Figure'!$Z$13:$AC$13</c:f>
              <c:numCache>
                <c:formatCode>_(* #,##0_);_(* \(#,##0\);_(* "-"??_);_(@_)</c:formatCode>
                <c:ptCount val="4"/>
                <c:pt idx="0">
                  <c:v>771.27791801220064</c:v>
                </c:pt>
                <c:pt idx="1">
                  <c:v>854.32193459230166</c:v>
                </c:pt>
                <c:pt idx="2">
                  <c:v>1090.8299572896167</c:v>
                </c:pt>
                <c:pt idx="3">
                  <c:v>1426.5244684234167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3A-4CE4-A1F3-39776CB3B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24888"/>
        <c:axId val="986116248"/>
      </c:bar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3553849544864065"/>
          <c:h val="0.14508347914843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'Industry Electricity Figure'!$Z$2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2F-4880-ABF4-8523D6477E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2F-4880-ABF4-8523D6477E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D2F-4880-ABF4-8523D6477E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D2F-4880-ABF4-8523D6477E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D2F-4880-ABF4-8523D6477E6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D2F-4880-ABF4-8523D6477E6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D2F-4880-ABF4-8523D6477E6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D2F-4880-ABF4-8523D6477E6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D2F-4880-ABF4-8523D6477E6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D2F-4880-ABF4-8523D6477E6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D2F-4880-ABF4-8523D6477E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Electricity Figure'!$Y$3:$Y$13</c:f>
              <c:strCache>
                <c:ptCount val="11"/>
                <c:pt idx="0">
                  <c:v>China</c:v>
                </c:pt>
                <c:pt idx="1">
                  <c:v>India</c:v>
                </c:pt>
                <c:pt idx="2">
                  <c:v>USA</c:v>
                </c:pt>
                <c:pt idx="3">
                  <c:v>EU-27</c:v>
                </c:pt>
                <c:pt idx="4">
                  <c:v>Russia</c:v>
                </c:pt>
                <c:pt idx="5">
                  <c:v>Japan</c:v>
                </c:pt>
                <c:pt idx="6">
                  <c:v>Southeast Asia</c:v>
                </c:pt>
                <c:pt idx="7">
                  <c:v>Indonesia</c:v>
                </c:pt>
                <c:pt idx="8">
                  <c:v>South Korea</c:v>
                </c:pt>
                <c:pt idx="9">
                  <c:v>South Africa</c:v>
                </c:pt>
                <c:pt idx="10">
                  <c:v>Rest of World</c:v>
                </c:pt>
              </c:strCache>
            </c:strRef>
          </c:cat>
          <c:val>
            <c:numRef>
              <c:f>'Industry Electricity Figure'!$Z$3:$Z$13</c:f>
              <c:numCache>
                <c:formatCode>_(* #,##0_);_(* \(#,##0\);_(* "-"??_);_(@_)</c:formatCode>
                <c:ptCount val="11"/>
                <c:pt idx="0">
                  <c:v>2605.3157842731694</c:v>
                </c:pt>
                <c:pt idx="1">
                  <c:v>555.35672574453702</c:v>
                </c:pt>
                <c:pt idx="2">
                  <c:v>381.68994387678089</c:v>
                </c:pt>
                <c:pt idx="3">
                  <c:v>300.09127401807518</c:v>
                </c:pt>
                <c:pt idx="4">
                  <c:v>261.1037912429378</c:v>
                </c:pt>
                <c:pt idx="5">
                  <c:v>202.50280784033049</c:v>
                </c:pt>
                <c:pt idx="6">
                  <c:v>192.64632134070627</c:v>
                </c:pt>
                <c:pt idx="7">
                  <c:v>158.72180411075826</c:v>
                </c:pt>
                <c:pt idx="8">
                  <c:v>135.22935568917737</c:v>
                </c:pt>
                <c:pt idx="9">
                  <c:v>125.71174429108441</c:v>
                </c:pt>
                <c:pt idx="10">
                  <c:v>771.27791801220064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D2F-4880-ABF4-8523D6477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405738578305758E-2"/>
          <c:y val="0.8089414432951979"/>
          <c:w val="0.92110225291928727"/>
          <c:h val="0.16318399224487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524955213931591"/>
          <c:y val="0.17602156023838456"/>
          <c:w val="0.5209760238303544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Electricity Figure'!$Y$23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Figure'!$AA$23,'Industry Electricity Figure'!$AB$41,'Industry Electricity Figure'!$AC$58)</c:f>
              <c:numCache>
                <c:formatCode>_(* #,##0_);_(* \(#,##0\);_(* "-"??_);_(@_)</c:formatCode>
                <c:ptCount val="3"/>
                <c:pt idx="0">
                  <c:v>3266.2652087001256</c:v>
                </c:pt>
                <c:pt idx="1">
                  <c:v>2978.1366699426421</c:v>
                </c:pt>
                <c:pt idx="2">
                  <c:v>2065.134815411222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E-4348-8D6C-DD1EC71735F2}"/>
            </c:ext>
          </c:extLst>
        </c:ser>
        <c:ser>
          <c:idx val="1"/>
          <c:order val="1"/>
          <c:tx>
            <c:strRef>
              <c:f>'Industry Electricity Figure'!$Y$24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Figure'!$AA$24,'Industry Electricity Figure'!$AB$42,'Industry Electricity Figure'!$AC$60)</c:f>
              <c:numCache>
                <c:formatCode>_(* #,##0_);_(* \(#,##0\);_(* "-"??_);_(@_)</c:formatCode>
                <c:ptCount val="3"/>
                <c:pt idx="0">
                  <c:v>570.77826908036366</c:v>
                </c:pt>
                <c:pt idx="1">
                  <c:v>534.70692154833102</c:v>
                </c:pt>
                <c:pt idx="2">
                  <c:v>497.09281819648328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E-4348-8D6C-DD1EC71735F2}"/>
            </c:ext>
          </c:extLst>
        </c:ser>
        <c:ser>
          <c:idx val="2"/>
          <c:order val="2"/>
          <c:tx>
            <c:strRef>
              <c:f>'Industry Electricity Figure'!$Y$25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Figure'!$AA$25,'Industry Electricity Figure'!$AB$45,'Industry Electricity Figure'!$AC$62)</c:f>
              <c:numCache>
                <c:formatCode>_(* #,##0_);_(* \(#,##0\);_(* "-"??_);_(@_)</c:formatCode>
                <c:ptCount val="3"/>
                <c:pt idx="0">
                  <c:v>309.11693852648307</c:v>
                </c:pt>
                <c:pt idx="1">
                  <c:v>279.57553529191705</c:v>
                </c:pt>
                <c:pt idx="2">
                  <c:v>260.38280782216219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E-4348-8D6C-DD1EC71735F2}"/>
            </c:ext>
          </c:extLst>
        </c:ser>
        <c:ser>
          <c:idx val="3"/>
          <c:order val="3"/>
          <c:tx>
            <c:strRef>
              <c:f>'Industry Electricity Figure'!$Y$26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Figure'!$AA$26,'Industry Electricity Figure'!$AB$44,'Industry Electricity Figure'!$AC$61)</c:f>
              <c:numCache>
                <c:formatCode>_(* #,##0_);_(* \(#,##0\);_(* "-"??_);_(@_)</c:formatCode>
                <c:ptCount val="3"/>
                <c:pt idx="0">
                  <c:v>246.4212456198363</c:v>
                </c:pt>
                <c:pt idx="1">
                  <c:v>309.19173542609536</c:v>
                </c:pt>
                <c:pt idx="2">
                  <c:v>344.55705425168912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AE-4348-8D6C-DD1EC71735F2}"/>
            </c:ext>
          </c:extLst>
        </c:ser>
        <c:ser>
          <c:idx val="4"/>
          <c:order val="4"/>
          <c:tx>
            <c:strRef>
              <c:f>'Industry Electricity Figure'!$Y$27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Figure'!$AA$27,'Industry Electricity Figure'!$AB$46,'Industry Electricity Figure'!$AC$65)</c:f>
              <c:numCache>
                <c:formatCode>_(* #,##0_);_(* \(#,##0\);_(* "-"??_);_(@_)</c:formatCode>
                <c:ptCount val="3"/>
                <c:pt idx="0">
                  <c:v>226.88802310699106</c:v>
                </c:pt>
                <c:pt idx="1">
                  <c:v>197.95178234830234</c:v>
                </c:pt>
                <c:pt idx="2">
                  <c:v>156.87393077320181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AE-4348-8D6C-DD1EC71735F2}"/>
            </c:ext>
          </c:extLst>
        </c:ser>
        <c:ser>
          <c:idx val="5"/>
          <c:order val="5"/>
          <c:tx>
            <c:strRef>
              <c:f>'Industry Electricity Figure'!$Y$28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Figure'!$AA$28,'Industry Electricity Figure'!$AB$47,'Industry Electricity Figure'!$AC$69)</c:f>
              <c:numCache>
                <c:formatCode>_(* #,##0_);_(* \(#,##0\);_(* "-"??_);_(@_)</c:formatCode>
                <c:ptCount val="3"/>
                <c:pt idx="0">
                  <c:v>223.24299649637962</c:v>
                </c:pt>
                <c:pt idx="1">
                  <c:v>142.26558557995821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AE-4348-8D6C-DD1EC71735F2}"/>
            </c:ext>
          </c:extLst>
        </c:ser>
        <c:ser>
          <c:idx val="6"/>
          <c:order val="6"/>
          <c:tx>
            <c:strRef>
              <c:f>'Industry Electricity Figure'!$Y$29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Figure'!$AA$29,'Industry Electricity Figure'!$AB$43,'Industry Electricity Figure'!$AC$59)</c:f>
              <c:numCache>
                <c:formatCode>_(* #,##0_);_(* \(#,##0\);_(* "-"??_);_(@_)</c:formatCode>
                <c:ptCount val="3"/>
                <c:pt idx="0">
                  <c:v>214.2016877810301</c:v>
                </c:pt>
                <c:pt idx="1">
                  <c:v>363.82960837370337</c:v>
                </c:pt>
                <c:pt idx="2">
                  <c:v>788.00519841909977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AE-4348-8D6C-DD1EC71735F2}"/>
            </c:ext>
          </c:extLst>
        </c:ser>
        <c:ser>
          <c:idx val="7"/>
          <c:order val="7"/>
          <c:tx>
            <c:strRef>
              <c:f>'Industry Electricity Figure'!$Y$30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Figure'!$AA$30,'Industry Electricity Figure'!$AB$48,'Industry Electricity Figure'!$AC$69)</c:f>
              <c:numCache>
                <c:formatCode>_(* #,##0_);_(* \(#,##0\);_(* "-"??_);_(@_)</c:formatCode>
                <c:ptCount val="3"/>
                <c:pt idx="0">
                  <c:v>175.68321208540689</c:v>
                </c:pt>
                <c:pt idx="1">
                  <c:v>139.85843831548092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AE-4348-8D6C-DD1EC71735F2}"/>
            </c:ext>
          </c:extLst>
        </c:ser>
        <c:ser>
          <c:idx val="8"/>
          <c:order val="8"/>
          <c:tx>
            <c:strRef>
              <c:f>'Industry Electricity Figure'!$Y$31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Figure'!$AA$31,'Industry Electricity Figure'!$AB$50,'Industry Electricity Figure'!$AC$67)</c:f>
              <c:numCache>
                <c:formatCode>_(* #,##0_);_(* \(#,##0\);_(* "-"??_);_(@_)</c:formatCode>
                <c:ptCount val="3"/>
                <c:pt idx="0">
                  <c:v>147.26584041765108</c:v>
                </c:pt>
                <c:pt idx="1">
                  <c:v>133.44527936963902</c:v>
                </c:pt>
                <c:pt idx="2">
                  <c:v>121.07718587287623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AE-4348-8D6C-DD1EC71735F2}"/>
            </c:ext>
          </c:extLst>
        </c:ser>
        <c:ser>
          <c:idx val="9"/>
          <c:order val="9"/>
          <c:tx>
            <c:strRef>
              <c:f>'Industry Electricity Figure'!$Y$32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rgbClr val="F014BC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Figure'!$AA$32,'Industry Electricity Figure'!$AB$52,'Industry Electricity Figure'!$AC$69)</c:f>
              <c:numCache>
                <c:formatCode>General</c:formatCode>
                <c:ptCount val="3"/>
                <c:pt idx="0" formatCode="_(* #,##0_);_(* \(#,##0\);_(* &quot;-&quot;??_);_(@_)">
                  <c:v>122.04617739433306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AE-4348-8D6C-DD1EC71735F2}"/>
            </c:ext>
          </c:extLst>
        </c:ser>
        <c:ser>
          <c:idx val="11"/>
          <c:order val="10"/>
          <c:tx>
            <c:strRef>
              <c:f>'Industry Electricity Figure'!$Y$49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Figure'!$AB$49,'Industry Electricity Figure'!$AC$66)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137.35395079525659</c:v>
                </c:pt>
                <c:pt idx="2">
                  <c:v>151.39503402607664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AE-4348-8D6C-DD1EC71735F2}"/>
            </c:ext>
          </c:extLst>
        </c:ser>
        <c:ser>
          <c:idx val="12"/>
          <c:order val="11"/>
          <c:tx>
            <c:strRef>
              <c:f>'Industry Electricity Figure'!$Y$63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Figure'!$AB$52,'Industry Electricity Figure'!$AC$63)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203.58770852134339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7-4A9F-BD5A-510A562A651E}"/>
            </c:ext>
          </c:extLst>
        </c:ser>
        <c:ser>
          <c:idx val="13"/>
          <c:order val="12"/>
          <c:tx>
            <c:strRef>
              <c:f>'Industry Electricity Figure'!$Y$64</c:f>
              <c:strCache>
                <c:ptCount val="1"/>
                <c:pt idx="0">
                  <c:v>East Africa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Figure'!$AB$52,'Industry Electricity Figure'!$AC$64)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164.69244082419854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C7-4A9F-BD5A-510A562A651E}"/>
            </c:ext>
          </c:extLst>
        </c:ser>
        <c:ser>
          <c:idx val="10"/>
          <c:order val="13"/>
          <c:tx>
            <c:strRef>
              <c:f>'Industry Electricity Figure'!$Y$33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Figure'!$AA$33,'Industry Electricity Figure'!$AB$51,'Industry Electricity Figure'!$AC$68)</c:f>
              <c:numCache>
                <c:formatCode>_(* #,##0_);_(* \(#,##0\);_(* "-"??_);_(@_)</c:formatCode>
                <c:ptCount val="3"/>
                <c:pt idx="0">
                  <c:v>854.32193459230166</c:v>
                </c:pt>
                <c:pt idx="1">
                  <c:v>1048.3554495742783</c:v>
                </c:pt>
                <c:pt idx="2">
                  <c:v>1170.6831740936159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AE-4348-8D6C-DD1EC717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180414948131486E-2"/>
              <c:y val="0.4315496500437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2255759696704"/>
          <c:y val="0.15868620589093027"/>
          <c:w val="0.26181571053618297"/>
          <c:h val="0.755121755613881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06452318460194"/>
          <c:y val="0.17602156023838456"/>
          <c:w val="0.3589388305628462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Electricity Figure'!$Y$23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Figure'!$AA$23,'Industry Electricity Figure'!$AB$41,'Industry Electricity Figure'!$AC$58)</c:f>
              <c:numCache>
                <c:formatCode>_(* #,##0_);_(* \(#,##0\);_(* "-"??_);_(@_)</c:formatCode>
                <c:ptCount val="3"/>
                <c:pt idx="0">
                  <c:v>3266.2652087001256</c:v>
                </c:pt>
                <c:pt idx="1">
                  <c:v>2978.1366699426421</c:v>
                </c:pt>
                <c:pt idx="2">
                  <c:v>2065.134815411222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0-4824-9DBC-DBF8193D21CA}"/>
            </c:ext>
          </c:extLst>
        </c:ser>
        <c:ser>
          <c:idx val="1"/>
          <c:order val="1"/>
          <c:tx>
            <c:strRef>
              <c:f>'Industry Electricity Figure'!$Y$24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Figure'!$AA$24,'Industry Electricity Figure'!$AB$42,'Industry Electricity Figure'!$AC$59)</c:f>
              <c:numCache>
                <c:formatCode>_(* #,##0_);_(* \(#,##0\);_(* "-"??_);_(@_)</c:formatCode>
                <c:ptCount val="3"/>
                <c:pt idx="0">
                  <c:v>570.77826908036366</c:v>
                </c:pt>
                <c:pt idx="1">
                  <c:v>534.70692154833102</c:v>
                </c:pt>
                <c:pt idx="2">
                  <c:v>788.00519841909977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0-4824-9DBC-DBF8193D21CA}"/>
            </c:ext>
          </c:extLst>
        </c:ser>
        <c:ser>
          <c:idx val="2"/>
          <c:order val="2"/>
          <c:tx>
            <c:strRef>
              <c:f>'Industry Electricity Figure'!$Y$25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Figure'!$AA$25,'Industry Electricity Figure'!$AB$43,'Industry Electricity Figure'!$AC$61)</c:f>
              <c:numCache>
                <c:formatCode>_(* #,##0_);_(* \(#,##0\);_(* "-"??_);_(@_)</c:formatCode>
                <c:ptCount val="3"/>
                <c:pt idx="0">
                  <c:v>309.11693852648307</c:v>
                </c:pt>
                <c:pt idx="1">
                  <c:v>363.82960837370337</c:v>
                </c:pt>
                <c:pt idx="2">
                  <c:v>344.55705425168912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0-4824-9DBC-DBF8193D21CA}"/>
            </c:ext>
          </c:extLst>
        </c:ser>
        <c:ser>
          <c:idx val="3"/>
          <c:order val="3"/>
          <c:tx>
            <c:strRef>
              <c:f>'Industry Electricity Figure'!$Y$26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Figure'!$AA$26,'Industry Electricity Figure'!$AB$44,'Industry Electricity Figure'!$AC$64)</c:f>
              <c:numCache>
                <c:formatCode>_(* #,##0_);_(* \(#,##0\);_(* "-"??_);_(@_)</c:formatCode>
                <c:ptCount val="3"/>
                <c:pt idx="0">
                  <c:v>246.4212456198363</c:v>
                </c:pt>
                <c:pt idx="1">
                  <c:v>309.19173542609536</c:v>
                </c:pt>
                <c:pt idx="2">
                  <c:v>164.69244082419854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D0-4824-9DBC-DBF8193D21CA}"/>
            </c:ext>
          </c:extLst>
        </c:ser>
        <c:ser>
          <c:idx val="4"/>
          <c:order val="4"/>
          <c:tx>
            <c:strRef>
              <c:f>'Industry Electricity Figure'!$Y$27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Figure'!$AA$27,'Industry Electricity Figure'!$AB$47,'Industry Electricity Figure'!$AC$65)</c:f>
              <c:numCache>
                <c:formatCode>_(* #,##0_);_(* \(#,##0\);_(* "-"??_);_(@_)</c:formatCode>
                <c:ptCount val="3"/>
                <c:pt idx="0">
                  <c:v>226.88802310699106</c:v>
                </c:pt>
                <c:pt idx="1">
                  <c:v>142.26558557995821</c:v>
                </c:pt>
                <c:pt idx="2">
                  <c:v>156.87393077320181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D0-4824-9DBC-DBF8193D21CA}"/>
            </c:ext>
          </c:extLst>
        </c:ser>
        <c:ser>
          <c:idx val="5"/>
          <c:order val="5"/>
          <c:tx>
            <c:strRef>
              <c:f>'Industry Electricity Figure'!$Y$28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Figure'!$AA$28,'Industry Electricity Figure'!$AB$45,'Industry Electricity Figure'!$AC$63)</c:f>
              <c:numCache>
                <c:formatCode>_(* #,##0_);_(* \(#,##0\);_(* "-"??_);_(@_)</c:formatCode>
                <c:ptCount val="3"/>
                <c:pt idx="0">
                  <c:v>223.24299649637962</c:v>
                </c:pt>
                <c:pt idx="1">
                  <c:v>279.57553529191705</c:v>
                </c:pt>
                <c:pt idx="2">
                  <c:v>203.58770852134339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D0-4824-9DBC-DBF8193D21CA}"/>
            </c:ext>
          </c:extLst>
        </c:ser>
        <c:ser>
          <c:idx val="6"/>
          <c:order val="6"/>
          <c:tx>
            <c:strRef>
              <c:f>'Industry Electricity Figure'!$Y$29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Figure'!$AA$29,'Industry Electricity Figure'!$AB$49,'Industry Electricity Figure'!$AC$67)</c:f>
              <c:numCache>
                <c:formatCode>_(* #,##0_);_(* \(#,##0\);_(* "-"??_);_(@_)</c:formatCode>
                <c:ptCount val="3"/>
                <c:pt idx="0">
                  <c:v>214.2016877810301</c:v>
                </c:pt>
                <c:pt idx="1">
                  <c:v>137.35395079525659</c:v>
                </c:pt>
                <c:pt idx="2">
                  <c:v>121.07718587287623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D0-4824-9DBC-DBF8193D21CA}"/>
            </c:ext>
          </c:extLst>
        </c:ser>
        <c:ser>
          <c:idx val="7"/>
          <c:order val="7"/>
          <c:tx>
            <c:strRef>
              <c:f>'Industry Electricity Figure'!$Y$30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Figure'!$AA$30,'Industry Electricity Figure'!$AB$46,'Industry Electricity Figure'!$AC$60)</c:f>
              <c:numCache>
                <c:formatCode>_(* #,##0_);_(* \(#,##0\);_(* "-"??_);_(@_)</c:formatCode>
                <c:ptCount val="3"/>
                <c:pt idx="0">
                  <c:v>175.68321208540689</c:v>
                </c:pt>
                <c:pt idx="1">
                  <c:v>197.95178234830234</c:v>
                </c:pt>
                <c:pt idx="2">
                  <c:v>497.09281819648328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D0-4824-9DBC-DBF8193D21CA}"/>
            </c:ext>
          </c:extLst>
        </c:ser>
        <c:ser>
          <c:idx val="8"/>
          <c:order val="8"/>
          <c:tx>
            <c:strRef>
              <c:f>'Industry Electricity Figure'!$Y$31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Figure'!$AA$31,'Industry Electricity Figure'!$AB$48,'Industry Electricity Figure'!$AC$62)</c:f>
              <c:numCache>
                <c:formatCode>_(* #,##0_);_(* \(#,##0\);_(* "-"??_);_(@_)</c:formatCode>
                <c:ptCount val="3"/>
                <c:pt idx="0">
                  <c:v>147.26584041765108</c:v>
                </c:pt>
                <c:pt idx="1">
                  <c:v>139.85843831548092</c:v>
                </c:pt>
                <c:pt idx="2">
                  <c:v>260.38280782216219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D0-4824-9DBC-DBF8193D21CA}"/>
            </c:ext>
          </c:extLst>
        </c:ser>
        <c:ser>
          <c:idx val="9"/>
          <c:order val="9"/>
          <c:tx>
            <c:strRef>
              <c:f>'Industry Electricity Figure'!$Y$32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rgbClr val="F014BC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Figure'!$AA$32,'Industry Electricity Figure'!$AB$52,'Industry Electricity Figure'!$AC$69)</c:f>
              <c:numCache>
                <c:formatCode>General</c:formatCode>
                <c:ptCount val="3"/>
                <c:pt idx="0" formatCode="_(* #,##0_);_(* \(#,##0\);_(* &quot;-&quot;??_);_(@_)">
                  <c:v>122.04617739433306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D0-4824-9DBC-DBF8193D21CA}"/>
            </c:ext>
          </c:extLst>
        </c:ser>
        <c:ser>
          <c:idx val="12"/>
          <c:order val="10"/>
          <c:tx>
            <c:strRef>
              <c:f>'Industry Electricity Figure'!$Y$50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Figure'!$AB$50,'Industry Electricity Figure'!$AC$69)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133.44527936963902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D0-4824-9DBC-DBF8193D21CA}"/>
            </c:ext>
          </c:extLst>
        </c:ser>
        <c:ser>
          <c:idx val="11"/>
          <c:order val="11"/>
          <c:tx>
            <c:strRef>
              <c:f>'Industry Electricity Figure'!$Y$66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Figure'!$AB$52,'Industry Electricity Figure'!$AC$66)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151.39503402607664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FD0-4824-9DBC-DBF8193D21CA}"/>
            </c:ext>
          </c:extLst>
        </c:ser>
        <c:ser>
          <c:idx val="10"/>
          <c:order val="12"/>
          <c:tx>
            <c:strRef>
              <c:f>'Industry Electricity Figure'!$Y$33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Figure'!$AA$33,'Industry Electricity Figure'!$AB$51,'Industry Electricity Figure'!$AC$68)</c:f>
              <c:numCache>
                <c:formatCode>_(* #,##0_);_(* \(#,##0\);_(* "-"??_);_(@_)</c:formatCode>
                <c:ptCount val="3"/>
                <c:pt idx="0">
                  <c:v>854.32193459230166</c:v>
                </c:pt>
                <c:pt idx="1">
                  <c:v>1048.3554495742783</c:v>
                </c:pt>
                <c:pt idx="2">
                  <c:v>1170.6831740936159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FD0-4824-9DBC-DBF8193D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180414948131486E-2"/>
              <c:y val="0.4315496500437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52187226596679"/>
          <c:y val="0.17720472440944882"/>
          <c:w val="0.36036052785068534"/>
          <c:h val="0.722809128025663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06452318460194"/>
          <c:y val="0.17602156023838456"/>
          <c:w val="0.35893883056284626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Electricity Figure'!$AG$51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Figure'!$AH$51:$AK$51</c15:sqref>
                  </c15:fullRef>
                </c:ext>
              </c:extLst>
              <c:f>'Industry Electricity Figure'!$AI$51:$AK$51</c:f>
              <c:numCache>
                <c:formatCode>0</c:formatCode>
                <c:ptCount val="3"/>
                <c:pt idx="0">
                  <c:v>3266.2652087001256</c:v>
                </c:pt>
                <c:pt idx="1">
                  <c:v>2978.1366699426421</c:v>
                </c:pt>
                <c:pt idx="2">
                  <c:v>2065.134815411222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7-44C5-9399-84C0FCE6D13F}"/>
            </c:ext>
          </c:extLst>
        </c:ser>
        <c:ser>
          <c:idx val="1"/>
          <c:order val="1"/>
          <c:tx>
            <c:strRef>
              <c:f>'Industry Electricity Figure'!$AG$52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Figure'!$AH$52:$AK$52</c15:sqref>
                  </c15:fullRef>
                </c:ext>
              </c:extLst>
              <c:f>'Industry Electricity Figure'!$AI$52:$AK$52</c:f>
              <c:numCache>
                <c:formatCode>0</c:formatCode>
                <c:ptCount val="3"/>
                <c:pt idx="0">
                  <c:v>570.77826908036366</c:v>
                </c:pt>
                <c:pt idx="1">
                  <c:v>534.70692154833102</c:v>
                </c:pt>
                <c:pt idx="2">
                  <c:v>497.09281819648328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27-44C5-9399-84C0FCE6D13F}"/>
            </c:ext>
          </c:extLst>
        </c:ser>
        <c:ser>
          <c:idx val="2"/>
          <c:order val="2"/>
          <c:tx>
            <c:strRef>
              <c:f>'Industry Electricity Figure'!$AG$53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Figure'!$AH$53:$AK$53</c15:sqref>
                  </c15:fullRef>
                </c:ext>
              </c:extLst>
              <c:f>'Industry Electricity Figure'!$AI$53:$AK$53</c:f>
              <c:numCache>
                <c:formatCode>0</c:formatCode>
                <c:ptCount val="3"/>
                <c:pt idx="0">
                  <c:v>309.11693852648307</c:v>
                </c:pt>
                <c:pt idx="1">
                  <c:v>279.57553529191705</c:v>
                </c:pt>
                <c:pt idx="2">
                  <c:v>260.38280782216219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27-44C5-9399-84C0FCE6D13F}"/>
            </c:ext>
          </c:extLst>
        </c:ser>
        <c:ser>
          <c:idx val="3"/>
          <c:order val="3"/>
          <c:tx>
            <c:strRef>
              <c:f>'Industry Electricity Figure'!$AG$55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Figure'!$AH$55:$AK$55</c15:sqref>
                  </c15:fullRef>
                </c:ext>
              </c:extLst>
              <c:f>'Industry Electricity Figure'!$AI$55:$AK$55</c:f>
              <c:numCache>
                <c:formatCode>0</c:formatCode>
                <c:ptCount val="3"/>
                <c:pt idx="0">
                  <c:v>226.88802310699106</c:v>
                </c:pt>
                <c:pt idx="1">
                  <c:v>197.95178234830234</c:v>
                </c:pt>
                <c:pt idx="2">
                  <c:v>156.87393077320181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27-44C5-9399-84C0FCE6D13F}"/>
            </c:ext>
          </c:extLst>
        </c:ser>
        <c:ser>
          <c:idx val="4"/>
          <c:order val="4"/>
          <c:tx>
            <c:strRef>
              <c:f>'Industry Electricity Figure'!$AG$56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Figure'!$AH$56:$AK$56</c15:sqref>
                  </c15:fullRef>
                </c:ext>
              </c:extLst>
              <c:f>'Industry Electricity Figure'!$AI$56:$AK$56</c:f>
              <c:numCache>
                <c:formatCode>0</c:formatCode>
                <c:ptCount val="3"/>
                <c:pt idx="0">
                  <c:v>175.68321208540689</c:v>
                </c:pt>
                <c:pt idx="1">
                  <c:v>139.85843831548092</c:v>
                </c:pt>
                <c:pt idx="2">
                  <c:v>108.96812667795483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27-44C5-9399-84C0FCE6D13F}"/>
            </c:ext>
          </c:extLst>
        </c:ser>
        <c:ser>
          <c:idx val="5"/>
          <c:order val="5"/>
          <c:tx>
            <c:strRef>
              <c:f>'Industry Electricity Figure'!$AG$57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Figure'!$AH$57:$AK$57</c15:sqref>
                  </c15:fullRef>
                </c:ext>
              </c:extLst>
              <c:f>'Industry Electricity Figure'!$AI$57:$AK$57</c:f>
              <c:numCache>
                <c:formatCode>0</c:formatCode>
                <c:ptCount val="3"/>
                <c:pt idx="0">
                  <c:v>246.4212456198363</c:v>
                </c:pt>
                <c:pt idx="1">
                  <c:v>309.19173542609536</c:v>
                </c:pt>
                <c:pt idx="2">
                  <c:v>344.55705425168912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27-44C5-9399-84C0FCE6D13F}"/>
            </c:ext>
          </c:extLst>
        </c:ser>
        <c:ser>
          <c:idx val="6"/>
          <c:order val="6"/>
          <c:tx>
            <c:strRef>
              <c:f>'Industry Electricity Figure'!$AG$58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Figure'!$AH$58:$AK$58</c15:sqref>
                  </c15:fullRef>
                </c:ext>
              </c:extLst>
              <c:f>'Industry Electricity Figure'!$AI$58:$AK$58</c:f>
              <c:numCache>
                <c:formatCode>0</c:formatCode>
                <c:ptCount val="3"/>
                <c:pt idx="0">
                  <c:v>214.2016877810301</c:v>
                </c:pt>
                <c:pt idx="1">
                  <c:v>363.82960837370337</c:v>
                </c:pt>
                <c:pt idx="2">
                  <c:v>788.00519841909977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27-44C5-9399-84C0FCE6D13F}"/>
            </c:ext>
          </c:extLst>
        </c:ser>
        <c:ser>
          <c:idx val="7"/>
          <c:order val="7"/>
          <c:tx>
            <c:strRef>
              <c:f>'Industry Electricity Figure'!$AG$59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Figure'!$AH$59:$AK$59</c15:sqref>
                  </c15:fullRef>
                </c:ext>
              </c:extLst>
              <c:f>'Industry Electricity Figure'!$AI$59:$AK$59</c:f>
              <c:numCache>
                <c:formatCode>0</c:formatCode>
                <c:ptCount val="3"/>
                <c:pt idx="0">
                  <c:v>147.26584041765108</c:v>
                </c:pt>
                <c:pt idx="1">
                  <c:v>133.44527936963902</c:v>
                </c:pt>
                <c:pt idx="2">
                  <c:v>121.07718587287623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27-44C5-9399-84C0FCE6D13F}"/>
            </c:ext>
          </c:extLst>
        </c:ser>
        <c:ser>
          <c:idx val="8"/>
          <c:order val="8"/>
          <c:tx>
            <c:strRef>
              <c:f>'Industry Electricity Figure'!$AG$60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Figure'!$AH$60:$AK$60</c15:sqref>
                  </c15:fullRef>
                </c:ext>
              </c:extLst>
              <c:f>'Industry Electricity Figure'!$AI$60:$AK$60</c:f>
              <c:numCache>
                <c:formatCode>0</c:formatCode>
                <c:ptCount val="3"/>
                <c:pt idx="0">
                  <c:v>122.04617739433306</c:v>
                </c:pt>
                <c:pt idx="1">
                  <c:v>94.879443079918332</c:v>
                </c:pt>
                <c:pt idx="2">
                  <c:v>66.923511355306388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27-44C5-9399-84C0FCE6D13F}"/>
            </c:ext>
          </c:extLst>
        </c:ser>
        <c:ser>
          <c:idx val="9"/>
          <c:order val="9"/>
          <c:tx>
            <c:strRef>
              <c:f>'Industry Electricity Figure'!$AG$61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F014BC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Figure'!$AH$61:$AK$61</c15:sqref>
                  </c15:fullRef>
                </c:ext>
              </c:extLst>
              <c:f>'Industry Electricity Figure'!$AI$61:$AK$61</c:f>
              <c:numCache>
                <c:formatCode>0</c:formatCode>
                <c:ptCount val="3"/>
                <c:pt idx="0">
                  <c:v>114.59448137266385</c:v>
                </c:pt>
                <c:pt idx="1">
                  <c:v>137.35395079525659</c:v>
                </c:pt>
                <c:pt idx="2">
                  <c:v>151.39503402607664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27-44C5-9399-84C0FCE6D13F}"/>
            </c:ext>
          </c:extLst>
        </c:ser>
        <c:ser>
          <c:idx val="12"/>
          <c:order val="10"/>
          <c:tx>
            <c:strRef>
              <c:f>'Industry Electricity Figure'!$AG$62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Figure'!$AH$62:$AK$62</c15:sqref>
                  </c15:fullRef>
                </c:ext>
              </c:extLst>
              <c:f>'Industry Electricity Figure'!$AI$62:$AK$62</c:f>
              <c:numCache>
                <c:formatCode>0</c:formatCode>
                <c:ptCount val="3"/>
                <c:pt idx="0">
                  <c:v>21.558895708529864</c:v>
                </c:pt>
                <c:pt idx="1">
                  <c:v>81.556703679550239</c:v>
                </c:pt>
                <c:pt idx="2">
                  <c:v>203.58770852134339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27-44C5-9399-84C0FCE6D13F}"/>
            </c:ext>
          </c:extLst>
        </c:ser>
        <c:ser>
          <c:idx val="11"/>
          <c:order val="11"/>
          <c:tx>
            <c:strRef>
              <c:f>'Industry Electricity Figure'!$AG$63</c:f>
              <c:strCache>
                <c:ptCount val="1"/>
                <c:pt idx="0">
                  <c:v>East Africa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Figure'!$AH$63:$AK$63</c15:sqref>
                  </c15:fullRef>
                </c:ext>
              </c:extLst>
              <c:f>'Industry Electricity Figure'!$AI$63:$AK$63</c:f>
              <c:numCache>
                <c:formatCode>0</c:formatCode>
                <c:ptCount val="3"/>
                <c:pt idx="0">
                  <c:v>16.207405456749068</c:v>
                </c:pt>
                <c:pt idx="1">
                  <c:v>71.206931184011395</c:v>
                </c:pt>
                <c:pt idx="2">
                  <c:v>164.69244082419854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27-44C5-9399-84C0FCE6D13F}"/>
            </c:ext>
          </c:extLst>
        </c:ser>
        <c:ser>
          <c:idx val="13"/>
          <c:order val="13"/>
          <c:tx>
            <c:strRef>
              <c:f>'Industry Electricity Figure'!$AG$65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Figure'!$AH$50:$AK$50</c15:sqref>
                  </c15:fullRef>
                </c:ext>
              </c:extLst>
              <c:f>'Industry 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Electricity Figure'!$AH$65:$AK$65</c15:sqref>
                  </c15:fullRef>
                </c:ext>
              </c:extLst>
              <c:f>'Industry Electricity Figure'!$AI$65:$AK$65</c:f>
              <c:numCache>
                <c:formatCode>0</c:formatCode>
                <c:ptCount val="3"/>
                <c:pt idx="0">
                  <c:v>925.20414855073795</c:v>
                </c:pt>
                <c:pt idx="1">
                  <c:v>942.97795721075727</c:v>
                </c:pt>
                <c:pt idx="2">
                  <c:v>994.7915360603547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27-44C5-9399-84C0FCE6D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  <c:extLst>
          <c:ext xmlns:c15="http://schemas.microsoft.com/office/drawing/2012/chart" uri="{02D57815-91ED-43cb-92C2-25804820EDAC}">
            <c15:filteredBarSeries>
              <c15:ser>
                <c:idx val="10"/>
                <c:order val="12"/>
                <c:tx>
                  <c:strRef>
                    <c:extLst>
                      <c:ext uri="{02D57815-91ED-43cb-92C2-25804820EDAC}">
                        <c15:formulaRef>
                          <c15:sqref>'Industry Electricity Figure'!$AG$64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rgbClr val="F1975A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'Industry Electricity Figure'!$AH$50:$AK$50</c15:sqref>
                        </c15:fullRef>
                        <c15:formulaRef>
                          <c15:sqref>'Industry Electricity Figure'!$AI$50:$AK$50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2030</c:v>
                      </c:pt>
                      <c:pt idx="1">
                        <c:v>2040</c:v>
                      </c:pt>
                      <c:pt idx="2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'Industry Electricity Figure'!$AH$64:$AK$64</c15:sqref>
                        </c15:fullRef>
                        <c15:formulaRef>
                          <c15:sqref>'Industry Electricity Figure'!$AI$64:$AK$64</c15:sqref>
                        </c15:formulaRef>
                      </c:ext>
                    </c:extLst>
                    <c:numCache>
                      <c:formatCode>0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6A27-44C5-9399-84C0FCE6D13F}"/>
                  </c:ext>
                </c:extLst>
              </c15:ser>
            </c15:filteredBarSeries>
          </c:ext>
        </c:extLst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180414948131486E-2"/>
              <c:y val="0.4315496500437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52187226596679"/>
          <c:y val="0.12203240112227351"/>
          <c:w val="0.33522309711286091"/>
          <c:h val="0.85219368268621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Industry Sector CO</a:t>
            </a:r>
            <a:r>
              <a:rPr lang="en-US" sz="1100" baseline="-25000"/>
              <a:t>2</a:t>
            </a:r>
            <a:r>
              <a:rPr lang="en-US" sz="1100"/>
              <a:t>e Emissions</a:t>
            </a:r>
          </a:p>
          <a:p>
            <a:pPr>
              <a:defRPr sz="1100"/>
            </a:pPr>
            <a:r>
              <a:rPr lang="en-US" sz="1100"/>
              <a:t>from Electricity </a:t>
            </a:r>
          </a:p>
        </c:rich>
      </c:tx>
      <c:layout>
        <c:manualLayout>
          <c:xMode val="edge"/>
          <c:yMode val="edge"/>
          <c:x val="0.102384076990376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691637503645377"/>
          <c:y val="0.17602156023838456"/>
          <c:w val="0.3913462379702537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'Industry Electricity Figure'!$Y$23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Figure'!$AA$23,'Industry Electricity Figure'!$AB$41,'Industry Electricity Figure'!$AC$58)</c:f>
              <c:numCache>
                <c:formatCode>_(* #,##0_);_(* \(#,##0\);_(* "-"??_);_(@_)</c:formatCode>
                <c:ptCount val="3"/>
                <c:pt idx="0">
                  <c:v>3266.2652087001256</c:v>
                </c:pt>
                <c:pt idx="1">
                  <c:v>2978.1366699426421</c:v>
                </c:pt>
                <c:pt idx="2">
                  <c:v>2065.134815411222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E-4348-8D6C-DD1EC71735F2}"/>
            </c:ext>
          </c:extLst>
        </c:ser>
        <c:ser>
          <c:idx val="1"/>
          <c:order val="1"/>
          <c:tx>
            <c:strRef>
              <c:f>'Industry Electricity Figure'!$Y$24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Figure'!$AA$24,'Industry Electricity Figure'!$AB$42,'Industry Electricity Figure'!$AC$60)</c:f>
              <c:numCache>
                <c:formatCode>_(* #,##0_);_(* \(#,##0\);_(* "-"??_);_(@_)</c:formatCode>
                <c:ptCount val="3"/>
                <c:pt idx="0">
                  <c:v>570.77826908036366</c:v>
                </c:pt>
                <c:pt idx="1">
                  <c:v>534.70692154833102</c:v>
                </c:pt>
                <c:pt idx="2">
                  <c:v>497.09281819648328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E-4348-8D6C-DD1EC71735F2}"/>
            </c:ext>
          </c:extLst>
        </c:ser>
        <c:ser>
          <c:idx val="2"/>
          <c:order val="2"/>
          <c:tx>
            <c:strRef>
              <c:f>'Industry Electricity Figure'!$Y$25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Figure'!$AA$25,'Industry Electricity Figure'!$AB$45,'Industry Electricity Figure'!$AC$62)</c:f>
              <c:numCache>
                <c:formatCode>_(* #,##0_);_(* \(#,##0\);_(* "-"??_);_(@_)</c:formatCode>
                <c:ptCount val="3"/>
                <c:pt idx="0">
                  <c:v>309.11693852648307</c:v>
                </c:pt>
                <c:pt idx="1">
                  <c:v>279.57553529191705</c:v>
                </c:pt>
                <c:pt idx="2">
                  <c:v>260.38280782216219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E-4348-8D6C-DD1EC71735F2}"/>
            </c:ext>
          </c:extLst>
        </c:ser>
        <c:ser>
          <c:idx val="3"/>
          <c:order val="3"/>
          <c:tx>
            <c:strRef>
              <c:f>'Industry Electricity Figure'!$Y$26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Figure'!$AA$26,'Industry Electricity Figure'!$AB$44,'Industry Electricity Figure'!$AC$61)</c:f>
              <c:numCache>
                <c:formatCode>_(* #,##0_);_(* \(#,##0\);_(* "-"??_);_(@_)</c:formatCode>
                <c:ptCount val="3"/>
                <c:pt idx="0">
                  <c:v>246.4212456198363</c:v>
                </c:pt>
                <c:pt idx="1">
                  <c:v>309.19173542609536</c:v>
                </c:pt>
                <c:pt idx="2">
                  <c:v>344.55705425168912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AE-4348-8D6C-DD1EC71735F2}"/>
            </c:ext>
          </c:extLst>
        </c:ser>
        <c:ser>
          <c:idx val="4"/>
          <c:order val="4"/>
          <c:tx>
            <c:strRef>
              <c:f>'Industry Electricity Figure'!$Y$27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Figure'!$AA$27,'Industry Electricity Figure'!$AB$46,'Industry Electricity Figure'!$AC$65)</c:f>
              <c:numCache>
                <c:formatCode>_(* #,##0_);_(* \(#,##0\);_(* "-"??_);_(@_)</c:formatCode>
                <c:ptCount val="3"/>
                <c:pt idx="0">
                  <c:v>226.88802310699106</c:v>
                </c:pt>
                <c:pt idx="1">
                  <c:v>197.95178234830234</c:v>
                </c:pt>
                <c:pt idx="2">
                  <c:v>156.87393077320181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AE-4348-8D6C-DD1EC71735F2}"/>
            </c:ext>
          </c:extLst>
        </c:ser>
        <c:ser>
          <c:idx val="5"/>
          <c:order val="5"/>
          <c:tx>
            <c:strRef>
              <c:f>'Industry Electricity Figure'!$Y$28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Figure'!$AA$28,'Industry Electricity Figure'!$AB$47,'Industry Electricity Figure'!$AC$69)</c:f>
              <c:numCache>
                <c:formatCode>_(* #,##0_);_(* \(#,##0\);_(* "-"??_);_(@_)</c:formatCode>
                <c:ptCount val="3"/>
                <c:pt idx="0">
                  <c:v>223.24299649637962</c:v>
                </c:pt>
                <c:pt idx="1">
                  <c:v>142.26558557995821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AE-4348-8D6C-DD1EC71735F2}"/>
            </c:ext>
          </c:extLst>
        </c:ser>
        <c:ser>
          <c:idx val="6"/>
          <c:order val="6"/>
          <c:tx>
            <c:strRef>
              <c:f>'Industry Electricity Figure'!$Y$29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Figure'!$AA$29,'Industry Electricity Figure'!$AB$43,'Industry Electricity Figure'!$AC$59)</c:f>
              <c:numCache>
                <c:formatCode>_(* #,##0_);_(* \(#,##0\);_(* "-"??_);_(@_)</c:formatCode>
                <c:ptCount val="3"/>
                <c:pt idx="0">
                  <c:v>214.2016877810301</c:v>
                </c:pt>
                <c:pt idx="1">
                  <c:v>363.82960837370337</c:v>
                </c:pt>
                <c:pt idx="2">
                  <c:v>788.00519841909977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AE-4348-8D6C-DD1EC71735F2}"/>
            </c:ext>
          </c:extLst>
        </c:ser>
        <c:ser>
          <c:idx val="7"/>
          <c:order val="7"/>
          <c:tx>
            <c:strRef>
              <c:f>'Industry Electricity Figure'!$Y$30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Figure'!$AA$30,'Industry Electricity Figure'!$AB$48,'Industry Electricity Figure'!$AC$69)</c:f>
              <c:numCache>
                <c:formatCode>_(* #,##0_);_(* \(#,##0\);_(* "-"??_);_(@_)</c:formatCode>
                <c:ptCount val="3"/>
                <c:pt idx="0">
                  <c:v>175.68321208540689</c:v>
                </c:pt>
                <c:pt idx="1">
                  <c:v>139.85843831548092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AE-4348-8D6C-DD1EC71735F2}"/>
            </c:ext>
          </c:extLst>
        </c:ser>
        <c:ser>
          <c:idx val="8"/>
          <c:order val="8"/>
          <c:tx>
            <c:strRef>
              <c:f>'Industry Electricity Figure'!$Y$31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Figure'!$AA$31,'Industry Electricity Figure'!$AB$50,'Industry Electricity Figure'!$AC$67)</c:f>
              <c:numCache>
                <c:formatCode>_(* #,##0_);_(* \(#,##0\);_(* "-"??_);_(@_)</c:formatCode>
                <c:ptCount val="3"/>
                <c:pt idx="0">
                  <c:v>147.26584041765108</c:v>
                </c:pt>
                <c:pt idx="1">
                  <c:v>133.44527936963902</c:v>
                </c:pt>
                <c:pt idx="2">
                  <c:v>121.07718587287623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AE-4348-8D6C-DD1EC71735F2}"/>
            </c:ext>
          </c:extLst>
        </c:ser>
        <c:ser>
          <c:idx val="9"/>
          <c:order val="9"/>
          <c:tx>
            <c:strRef>
              <c:f>'Industry Electricity Figure'!$Y$32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Figure'!$AA$32,'Industry Electricity Figure'!$AB$52,'Industry Electricity Figure'!$AC$69)</c:f>
              <c:numCache>
                <c:formatCode>General</c:formatCode>
                <c:ptCount val="3"/>
                <c:pt idx="0" formatCode="_(* #,##0_);_(* \(#,##0\);_(* &quot;-&quot;??_);_(@_)">
                  <c:v>122.04617739433306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AE-4348-8D6C-DD1EC71735F2}"/>
            </c:ext>
          </c:extLst>
        </c:ser>
        <c:ser>
          <c:idx val="11"/>
          <c:order val="10"/>
          <c:tx>
            <c:strRef>
              <c:f>'Industry Electricity Figure'!$Y$49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Figure'!$AB$49,'Industry Electricity Figure'!$AC$66)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137.35395079525659</c:v>
                </c:pt>
                <c:pt idx="2">
                  <c:v>151.39503402607664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AE-4348-8D6C-DD1EC71735F2}"/>
            </c:ext>
          </c:extLst>
        </c:ser>
        <c:ser>
          <c:idx val="12"/>
          <c:order val="11"/>
          <c:tx>
            <c:strRef>
              <c:f>'Industry Electricity Figure'!$Y$63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Figure'!$AB$52,'Industry Electricity Figure'!$AC$63)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203.58770852134339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7-4A9F-BD5A-510A562A651E}"/>
            </c:ext>
          </c:extLst>
        </c:ser>
        <c:ser>
          <c:idx val="13"/>
          <c:order val="12"/>
          <c:tx>
            <c:strRef>
              <c:f>'Industry Electricity Figure'!$Y$64</c:f>
              <c:strCache>
                <c:ptCount val="1"/>
                <c:pt idx="0">
                  <c:v>East Africa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('Industry Electricity Figure'!$AA$34,'Industry Electricity Figure'!$AB$52,'Industry Electricity Figure'!$AC$64)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164.69244082419854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C7-4A9F-BD5A-510A562A651E}"/>
            </c:ext>
          </c:extLst>
        </c:ser>
        <c:ser>
          <c:idx val="10"/>
          <c:order val="13"/>
          <c:tx>
            <c:strRef>
              <c:f>'Industry Electricity Figure'!$Y$33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('Industry Electricity Figure'!$AA$22,'Industry Electricity Figure'!$AB$40,'Industry 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('Industry Electricity Figure'!$AA$33,'Industry Electricity Figure'!$AB$51,'Industry Electricity Figure'!$AC$68)</c:f>
              <c:numCache>
                <c:formatCode>_(* #,##0_);_(* \(#,##0\);_(* "-"??_);_(@_)</c:formatCode>
                <c:ptCount val="3"/>
                <c:pt idx="0">
                  <c:v>854.32193459230166</c:v>
                </c:pt>
                <c:pt idx="1">
                  <c:v>1048.3554495742783</c:v>
                </c:pt>
                <c:pt idx="2">
                  <c:v>1170.6831740936159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AE-4348-8D6C-DD1EC717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180414948131486E-2"/>
              <c:y val="0.4315496500437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78113152522609"/>
          <c:y val="0.17720472440944879"/>
          <c:w val="0.35321886847477396"/>
          <c:h val="0.718084718576844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areaChart>
        <c:grouping val="stacked"/>
        <c:varyColors val="0"/>
        <c:ser>
          <c:idx val="0"/>
          <c:order val="0"/>
          <c:tx>
            <c:strRef>
              <c:f>'Transportation Figure'!$Y$3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Figure'!$Z$3:$AC$3</c:f>
              <c:numCache>
                <c:formatCode>_(* #,##0_);_(* \(#,##0\);_(* "-"??_);_(@_)</c:formatCode>
                <c:ptCount val="4"/>
                <c:pt idx="0">
                  <c:v>1585.9252094146641</c:v>
                </c:pt>
                <c:pt idx="1">
                  <c:v>1648.6009710536405</c:v>
                </c:pt>
                <c:pt idx="2">
                  <c:v>1422.3229739823341</c:v>
                </c:pt>
                <c:pt idx="3">
                  <c:v>1309.887538871556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E-4701-A348-C6B26356A03D}"/>
            </c:ext>
          </c:extLst>
        </c:ser>
        <c:ser>
          <c:idx val="1"/>
          <c:order val="1"/>
          <c:tx>
            <c:strRef>
              <c:f>'Transportation Figure'!$Y$4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Figure'!$Z$4:$AC$4</c:f>
              <c:numCache>
                <c:formatCode>_(* #,##0_);_(* \(#,##0\);_(* "-"??_);_(@_)</c:formatCode>
                <c:ptCount val="4"/>
                <c:pt idx="0">
                  <c:v>1041.4486732536009</c:v>
                </c:pt>
                <c:pt idx="1">
                  <c:v>1014.0821165262512</c:v>
                </c:pt>
                <c:pt idx="2">
                  <c:v>967.32014274774042</c:v>
                </c:pt>
                <c:pt idx="3">
                  <c:v>921.00548410617284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E-4701-A348-C6B26356A03D}"/>
            </c:ext>
          </c:extLst>
        </c:ser>
        <c:ser>
          <c:idx val="2"/>
          <c:order val="2"/>
          <c:tx>
            <c:strRef>
              <c:f>'Transportation Figure'!$Y$5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Figure'!$Z$5:$AC$5</c:f>
              <c:numCache>
                <c:formatCode>_(* #,##0_);_(* \(#,##0\);_(* "-"??_);_(@_)</c:formatCode>
                <c:ptCount val="4"/>
                <c:pt idx="0">
                  <c:v>842.55398955463909</c:v>
                </c:pt>
                <c:pt idx="1">
                  <c:v>1169.1941358043937</c:v>
                </c:pt>
                <c:pt idx="2">
                  <c:v>1380.5096001101067</c:v>
                </c:pt>
                <c:pt idx="3">
                  <c:v>1442.4241844454252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E-4701-A348-C6B26356A03D}"/>
            </c:ext>
          </c:extLst>
        </c:ser>
        <c:ser>
          <c:idx val="3"/>
          <c:order val="3"/>
          <c:tx>
            <c:strRef>
              <c:f>'Transportation Figure'!$Y$6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Figure'!$Z$6:$AC$6</c:f>
              <c:numCache>
                <c:formatCode>_(* #,##0_);_(* \(#,##0\);_(* "-"??_);_(@_)</c:formatCode>
                <c:ptCount val="4"/>
                <c:pt idx="0">
                  <c:v>598.1343815544144</c:v>
                </c:pt>
                <c:pt idx="1">
                  <c:v>650.25035230275057</c:v>
                </c:pt>
                <c:pt idx="2">
                  <c:v>686.5141287160717</c:v>
                </c:pt>
                <c:pt idx="3">
                  <c:v>735.56080296785717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FE-4701-A348-C6B26356A03D}"/>
            </c:ext>
          </c:extLst>
        </c:ser>
        <c:ser>
          <c:idx val="4"/>
          <c:order val="4"/>
          <c:tx>
            <c:strRef>
              <c:f>'Transportation Figure'!$Y$7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Figure'!$Z$7:$AC$7</c:f>
              <c:numCache>
                <c:formatCode>_(* #,##0_);_(* \(#,##0\);_(* "-"??_);_(@_)</c:formatCode>
                <c:ptCount val="4"/>
                <c:pt idx="0">
                  <c:v>503.66025726146415</c:v>
                </c:pt>
                <c:pt idx="1">
                  <c:v>599.00832744581442</c:v>
                </c:pt>
                <c:pt idx="2">
                  <c:v>718.03477837542505</c:v>
                </c:pt>
                <c:pt idx="3">
                  <c:v>860.49319427851265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FE-4701-A348-C6B26356A03D}"/>
            </c:ext>
          </c:extLst>
        </c:ser>
        <c:ser>
          <c:idx val="5"/>
          <c:order val="5"/>
          <c:tx>
            <c:strRef>
              <c:f>'Transportation Figure'!$Y$8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Figure'!$Z$8:$AC$8</c:f>
              <c:numCache>
                <c:formatCode>_(* #,##0_);_(* \(#,##0\);_(* "-"??_);_(@_)</c:formatCode>
                <c:ptCount val="4"/>
                <c:pt idx="0">
                  <c:v>311.11360714510221</c:v>
                </c:pt>
                <c:pt idx="1">
                  <c:v>614.94953844337067</c:v>
                </c:pt>
                <c:pt idx="2">
                  <c:v>798.24426474249481</c:v>
                </c:pt>
                <c:pt idx="3">
                  <c:v>945.08492185704745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FE-4701-A348-C6B26356A03D}"/>
            </c:ext>
          </c:extLst>
        </c:ser>
        <c:ser>
          <c:idx val="6"/>
          <c:order val="6"/>
          <c:tx>
            <c:strRef>
              <c:f>'Transportation Figure'!$Y$9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Figure'!$Z$9:$AC$9</c:f>
              <c:numCache>
                <c:formatCode>_(* #,##0_);_(* \(#,##0\);_(* "-"??_);_(@_)</c:formatCode>
                <c:ptCount val="4"/>
                <c:pt idx="0">
                  <c:v>302.5617025364528</c:v>
                </c:pt>
                <c:pt idx="1">
                  <c:v>287.81855158118964</c:v>
                </c:pt>
                <c:pt idx="2">
                  <c:v>251.67049250157859</c:v>
                </c:pt>
                <c:pt idx="3">
                  <c:v>226.89556642121099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FE-4701-A348-C6B26356A03D}"/>
            </c:ext>
          </c:extLst>
        </c:ser>
        <c:ser>
          <c:idx val="7"/>
          <c:order val="7"/>
          <c:tx>
            <c:strRef>
              <c:f>'Transportation Figure'!$Y$10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Figure'!$Z$10:$AC$10</c:f>
              <c:numCache>
                <c:formatCode>_(* #,##0_);_(* \(#,##0\);_(* "-"??_);_(@_)</c:formatCode>
                <c:ptCount val="4"/>
                <c:pt idx="0">
                  <c:v>266.92293208292494</c:v>
                </c:pt>
                <c:pt idx="1">
                  <c:v>352.49215766595938</c:v>
                </c:pt>
                <c:pt idx="2">
                  <c:v>619.92238426371875</c:v>
                </c:pt>
                <c:pt idx="3">
                  <c:v>945.27541972865936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FE-4701-A348-C6B26356A03D}"/>
            </c:ext>
          </c:extLst>
        </c:ser>
        <c:ser>
          <c:idx val="8"/>
          <c:order val="8"/>
          <c:tx>
            <c:strRef>
              <c:f>'Transportation Figure'!$Y$11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Figure'!$Z$11:$AC$11</c:f>
              <c:numCache>
                <c:formatCode>_(* #,##0_);_(* \(#,##0\);_(* "-"??_);_(@_)</c:formatCode>
                <c:ptCount val="4"/>
                <c:pt idx="0">
                  <c:v>260.95665293628338</c:v>
                </c:pt>
                <c:pt idx="1">
                  <c:v>322.67608992158694</c:v>
                </c:pt>
                <c:pt idx="2">
                  <c:v>361.61276239549142</c:v>
                </c:pt>
                <c:pt idx="3">
                  <c:v>381.28581023180902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FE-4701-A348-C6B26356A03D}"/>
            </c:ext>
          </c:extLst>
        </c:ser>
        <c:ser>
          <c:idx val="9"/>
          <c:order val="9"/>
          <c:tx>
            <c:strRef>
              <c:f>'Transportation Figure'!$Y$12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Figure'!$Z$12:$AC$12</c:f>
              <c:numCache>
                <c:formatCode>_(* #,##0_);_(* \(#,##0\);_(* "-"??_);_(@_)</c:formatCode>
                <c:ptCount val="4"/>
                <c:pt idx="0">
                  <c:v>258.11469474685799</c:v>
                </c:pt>
                <c:pt idx="1">
                  <c:v>234.58517298174718</c:v>
                </c:pt>
                <c:pt idx="2">
                  <c:v>195.16233542006503</c:v>
                </c:pt>
                <c:pt idx="3">
                  <c:v>165.75572555023652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FE-4701-A348-C6B26356A03D}"/>
            </c:ext>
          </c:extLst>
        </c:ser>
        <c:ser>
          <c:idx val="10"/>
          <c:order val="10"/>
          <c:tx>
            <c:strRef>
              <c:f>'Transportation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Figure'!$Z$13:$AC$13</c:f>
              <c:numCache>
                <c:formatCode>_(* #,##0_);_(* \(#,##0\);_(* "-"??_);_(@_)</c:formatCode>
                <c:ptCount val="4"/>
                <c:pt idx="0">
                  <c:v>1871.7700473519744</c:v>
                </c:pt>
                <c:pt idx="1">
                  <c:v>2193.8839612084294</c:v>
                </c:pt>
                <c:pt idx="2">
                  <c:v>2510.7721221483407</c:v>
                </c:pt>
                <c:pt idx="3">
                  <c:v>2946.7770226859102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FE-4701-A348-C6B26356A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124888"/>
        <c:axId val="986116248"/>
      </c:area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2362664315560894"/>
          <c:h val="0.14508347914843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'Transportation Figure'!$Y$3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Figure'!$Z$3:$AC$3</c:f>
              <c:numCache>
                <c:formatCode>_(* #,##0_);_(* \(#,##0\);_(* "-"??_);_(@_)</c:formatCode>
                <c:ptCount val="4"/>
                <c:pt idx="0">
                  <c:v>1585.9252094146641</c:v>
                </c:pt>
                <c:pt idx="1">
                  <c:v>1648.6009710536405</c:v>
                </c:pt>
                <c:pt idx="2">
                  <c:v>1422.3229739823341</c:v>
                </c:pt>
                <c:pt idx="3">
                  <c:v>1309.887538871556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7-439A-8CFF-181F1B62FEDF}"/>
            </c:ext>
          </c:extLst>
        </c:ser>
        <c:ser>
          <c:idx val="1"/>
          <c:order val="1"/>
          <c:tx>
            <c:strRef>
              <c:f>'Transportation Figure'!$Y$4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Figure'!$Z$4:$AC$4</c:f>
              <c:numCache>
                <c:formatCode>_(* #,##0_);_(* \(#,##0\);_(* "-"??_);_(@_)</c:formatCode>
                <c:ptCount val="4"/>
                <c:pt idx="0">
                  <c:v>1041.4486732536009</c:v>
                </c:pt>
                <c:pt idx="1">
                  <c:v>1014.0821165262512</c:v>
                </c:pt>
                <c:pt idx="2">
                  <c:v>967.32014274774042</c:v>
                </c:pt>
                <c:pt idx="3">
                  <c:v>921.00548410617284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97-439A-8CFF-181F1B62FEDF}"/>
            </c:ext>
          </c:extLst>
        </c:ser>
        <c:ser>
          <c:idx val="2"/>
          <c:order val="2"/>
          <c:tx>
            <c:strRef>
              <c:f>'Transportation Figure'!$Y$5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Figure'!$Z$5:$AC$5</c:f>
              <c:numCache>
                <c:formatCode>_(* #,##0_);_(* \(#,##0\);_(* "-"??_);_(@_)</c:formatCode>
                <c:ptCount val="4"/>
                <c:pt idx="0">
                  <c:v>842.55398955463909</c:v>
                </c:pt>
                <c:pt idx="1">
                  <c:v>1169.1941358043937</c:v>
                </c:pt>
                <c:pt idx="2">
                  <c:v>1380.5096001101067</c:v>
                </c:pt>
                <c:pt idx="3">
                  <c:v>1442.4241844454252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97-439A-8CFF-181F1B62FEDF}"/>
            </c:ext>
          </c:extLst>
        </c:ser>
        <c:ser>
          <c:idx val="3"/>
          <c:order val="3"/>
          <c:tx>
            <c:strRef>
              <c:f>'Transportation Figure'!$Y$6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Figure'!$Z$6:$AC$6</c:f>
              <c:numCache>
                <c:formatCode>_(* #,##0_);_(* \(#,##0\);_(* "-"??_);_(@_)</c:formatCode>
                <c:ptCount val="4"/>
                <c:pt idx="0">
                  <c:v>598.1343815544144</c:v>
                </c:pt>
                <c:pt idx="1">
                  <c:v>650.25035230275057</c:v>
                </c:pt>
                <c:pt idx="2">
                  <c:v>686.5141287160717</c:v>
                </c:pt>
                <c:pt idx="3">
                  <c:v>735.56080296785717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97-439A-8CFF-181F1B62FEDF}"/>
            </c:ext>
          </c:extLst>
        </c:ser>
        <c:ser>
          <c:idx val="4"/>
          <c:order val="4"/>
          <c:tx>
            <c:strRef>
              <c:f>'Transportation Figure'!$Y$7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Figure'!$Z$7:$AC$7</c:f>
              <c:numCache>
                <c:formatCode>_(* #,##0_);_(* \(#,##0\);_(* "-"??_);_(@_)</c:formatCode>
                <c:ptCount val="4"/>
                <c:pt idx="0">
                  <c:v>503.66025726146415</c:v>
                </c:pt>
                <c:pt idx="1">
                  <c:v>599.00832744581442</c:v>
                </c:pt>
                <c:pt idx="2">
                  <c:v>718.03477837542505</c:v>
                </c:pt>
                <c:pt idx="3">
                  <c:v>860.49319427851265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97-439A-8CFF-181F1B62FEDF}"/>
            </c:ext>
          </c:extLst>
        </c:ser>
        <c:ser>
          <c:idx val="5"/>
          <c:order val="5"/>
          <c:tx>
            <c:strRef>
              <c:f>'Transportation Figure'!$Y$8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Figure'!$Z$8:$AC$8</c:f>
              <c:numCache>
                <c:formatCode>_(* #,##0_);_(* \(#,##0\);_(* "-"??_);_(@_)</c:formatCode>
                <c:ptCount val="4"/>
                <c:pt idx="0">
                  <c:v>311.11360714510221</c:v>
                </c:pt>
                <c:pt idx="1">
                  <c:v>614.94953844337067</c:v>
                </c:pt>
                <c:pt idx="2">
                  <c:v>798.24426474249481</c:v>
                </c:pt>
                <c:pt idx="3">
                  <c:v>945.08492185704745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97-439A-8CFF-181F1B62FEDF}"/>
            </c:ext>
          </c:extLst>
        </c:ser>
        <c:ser>
          <c:idx val="6"/>
          <c:order val="6"/>
          <c:tx>
            <c:strRef>
              <c:f>'Transportation Figure'!$Y$9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Figure'!$Z$9:$AC$9</c:f>
              <c:numCache>
                <c:formatCode>_(* #,##0_);_(* \(#,##0\);_(* "-"??_);_(@_)</c:formatCode>
                <c:ptCount val="4"/>
                <c:pt idx="0">
                  <c:v>302.5617025364528</c:v>
                </c:pt>
                <c:pt idx="1">
                  <c:v>287.81855158118964</c:v>
                </c:pt>
                <c:pt idx="2">
                  <c:v>251.67049250157859</c:v>
                </c:pt>
                <c:pt idx="3">
                  <c:v>226.89556642121099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97-439A-8CFF-181F1B62FEDF}"/>
            </c:ext>
          </c:extLst>
        </c:ser>
        <c:ser>
          <c:idx val="7"/>
          <c:order val="7"/>
          <c:tx>
            <c:strRef>
              <c:f>'Transportation Figure'!$Y$10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Figure'!$Z$10:$AC$10</c:f>
              <c:numCache>
                <c:formatCode>_(* #,##0_);_(* \(#,##0\);_(* "-"??_);_(@_)</c:formatCode>
                <c:ptCount val="4"/>
                <c:pt idx="0">
                  <c:v>266.92293208292494</c:v>
                </c:pt>
                <c:pt idx="1">
                  <c:v>352.49215766595938</c:v>
                </c:pt>
                <c:pt idx="2">
                  <c:v>619.92238426371875</c:v>
                </c:pt>
                <c:pt idx="3">
                  <c:v>945.27541972865936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97-439A-8CFF-181F1B62FEDF}"/>
            </c:ext>
          </c:extLst>
        </c:ser>
        <c:ser>
          <c:idx val="8"/>
          <c:order val="8"/>
          <c:tx>
            <c:strRef>
              <c:f>'Transportation Figure'!$Y$11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Figure'!$Z$11:$AC$11</c:f>
              <c:numCache>
                <c:formatCode>_(* #,##0_);_(* \(#,##0\);_(* "-"??_);_(@_)</c:formatCode>
                <c:ptCount val="4"/>
                <c:pt idx="0">
                  <c:v>260.95665293628338</c:v>
                </c:pt>
                <c:pt idx="1">
                  <c:v>322.67608992158694</c:v>
                </c:pt>
                <c:pt idx="2">
                  <c:v>361.61276239549142</c:v>
                </c:pt>
                <c:pt idx="3">
                  <c:v>381.28581023180902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97-439A-8CFF-181F1B62FEDF}"/>
            </c:ext>
          </c:extLst>
        </c:ser>
        <c:ser>
          <c:idx val="9"/>
          <c:order val="9"/>
          <c:tx>
            <c:strRef>
              <c:f>'Transportation Figure'!$Y$12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Figure'!$Z$12:$AC$12</c:f>
              <c:numCache>
                <c:formatCode>_(* #,##0_);_(* \(#,##0\);_(* "-"??_);_(@_)</c:formatCode>
                <c:ptCount val="4"/>
                <c:pt idx="0">
                  <c:v>258.11469474685799</c:v>
                </c:pt>
                <c:pt idx="1">
                  <c:v>234.58517298174718</c:v>
                </c:pt>
                <c:pt idx="2">
                  <c:v>195.16233542006503</c:v>
                </c:pt>
                <c:pt idx="3">
                  <c:v>165.75572555023652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97-439A-8CFF-181F1B62FEDF}"/>
            </c:ext>
          </c:extLst>
        </c:ser>
        <c:ser>
          <c:idx val="10"/>
          <c:order val="10"/>
          <c:tx>
            <c:strRef>
              <c:f>'Transportation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'Transportation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'Transportation Figure'!$Z$13:$AC$13</c:f>
              <c:numCache>
                <c:formatCode>_(* #,##0_);_(* \(#,##0\);_(* "-"??_);_(@_)</c:formatCode>
                <c:ptCount val="4"/>
                <c:pt idx="0">
                  <c:v>1871.7700473519744</c:v>
                </c:pt>
                <c:pt idx="1">
                  <c:v>2193.8839612084294</c:v>
                </c:pt>
                <c:pt idx="2">
                  <c:v>2510.7721221483407</c:v>
                </c:pt>
                <c:pt idx="3">
                  <c:v>2946.7770226859102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97-439A-8CFF-181F1B62F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24888"/>
        <c:axId val="986116248"/>
      </c:bar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3553849544864065"/>
          <c:h val="0.14508347914843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'Transportation Figure'!$Z$2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5D-402E-BCF1-E86995F9CB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5D-402E-BCF1-E86995F9CB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5D-402E-BCF1-E86995F9CB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65D-402E-BCF1-E86995F9CB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65D-402E-BCF1-E86995F9CB6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65D-402E-BCF1-E86995F9CB6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65D-402E-BCF1-E86995F9CB6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65D-402E-BCF1-E86995F9CB6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65D-402E-BCF1-E86995F9CB6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65D-402E-BCF1-E86995F9CB6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65D-402E-BCF1-E86995F9CB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'Transportation Figure'!$Y$3:$Y$13</c:f>
              <c:strCache>
                <c:ptCount val="11"/>
                <c:pt idx="0">
                  <c:v>USA</c:v>
                </c:pt>
                <c:pt idx="1">
                  <c:v>EU-27</c:v>
                </c:pt>
                <c:pt idx="2">
                  <c:v>China</c:v>
                </c:pt>
                <c:pt idx="3">
                  <c:v>Middle East</c:v>
                </c:pt>
                <c:pt idx="4">
                  <c:v>Southeast Asia</c:v>
                </c:pt>
                <c:pt idx="5">
                  <c:v>India</c:v>
                </c:pt>
                <c:pt idx="6">
                  <c:v>Russia</c:v>
                </c:pt>
                <c:pt idx="7">
                  <c:v>Indonesia</c:v>
                </c:pt>
                <c:pt idx="8">
                  <c:v>Brazil</c:v>
                </c:pt>
                <c:pt idx="9">
                  <c:v>Japan</c:v>
                </c:pt>
                <c:pt idx="10">
                  <c:v>Rest of World</c:v>
                </c:pt>
              </c:strCache>
            </c:strRef>
          </c:cat>
          <c:val>
            <c:numRef>
              <c:f>'Transportation Figure'!$Z$3:$Z$13</c:f>
              <c:numCache>
                <c:formatCode>_(* #,##0_);_(* \(#,##0\);_(* "-"??_);_(@_)</c:formatCode>
                <c:ptCount val="11"/>
                <c:pt idx="0">
                  <c:v>1585.9252094146641</c:v>
                </c:pt>
                <c:pt idx="1">
                  <c:v>1041.4486732536009</c:v>
                </c:pt>
                <c:pt idx="2">
                  <c:v>842.55398955463909</c:v>
                </c:pt>
                <c:pt idx="3">
                  <c:v>598.1343815544144</c:v>
                </c:pt>
                <c:pt idx="4">
                  <c:v>503.66025726146415</c:v>
                </c:pt>
                <c:pt idx="5">
                  <c:v>311.11360714510221</c:v>
                </c:pt>
                <c:pt idx="6">
                  <c:v>302.5617025364528</c:v>
                </c:pt>
                <c:pt idx="7">
                  <c:v>266.92293208292494</c:v>
                </c:pt>
                <c:pt idx="8">
                  <c:v>260.95665293628338</c:v>
                </c:pt>
                <c:pt idx="9">
                  <c:v>258.11469474685799</c:v>
                </c:pt>
                <c:pt idx="10">
                  <c:v>1871.7700473519744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65D-402E-BCF1-E86995F9C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405738578305758E-2"/>
          <c:y val="0.8089414432951979"/>
          <c:w val="0.92110225291928727"/>
          <c:h val="0.16318399224487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Transportation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202493527678954"/>
          <c:y val="0.17602156023838456"/>
          <c:w val="0.52739884218668487"/>
          <c:h val="0.71892721844575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'Transportation Figure'!$Y$23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Figure'!$AA$23,'Transportation Figure'!$AB$41,'Transportation Figure'!$AC$59)</c:f>
              <c:numCache>
                <c:formatCode>_(* #,##0_);_(* \(#,##0\);_(* "-"??_);_(@_)</c:formatCode>
                <c:ptCount val="3"/>
                <c:pt idx="0">
                  <c:v>1648.6009710536405</c:v>
                </c:pt>
                <c:pt idx="1">
                  <c:v>1422.3229739823341</c:v>
                </c:pt>
                <c:pt idx="2">
                  <c:v>1309.887538871556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11-4DE4-87E6-D89AAC5D3939}"/>
            </c:ext>
          </c:extLst>
        </c:ser>
        <c:ser>
          <c:idx val="1"/>
          <c:order val="1"/>
          <c:tx>
            <c:strRef>
              <c:f>'Transportation Figure'!$Y$24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Figure'!$AA$24,'Transportation Figure'!$AB$42,'Transportation Figure'!$AC$58)</c:f>
              <c:numCache>
                <c:formatCode>_(* #,##0_);_(* \(#,##0\);_(* "-"??_);_(@_)</c:formatCode>
                <c:ptCount val="3"/>
                <c:pt idx="0">
                  <c:v>1169.1941358043937</c:v>
                </c:pt>
                <c:pt idx="1">
                  <c:v>1380.5096001101067</c:v>
                </c:pt>
                <c:pt idx="2">
                  <c:v>1442.4241844454252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11-4DE4-87E6-D89AAC5D3939}"/>
            </c:ext>
          </c:extLst>
        </c:ser>
        <c:ser>
          <c:idx val="2"/>
          <c:order val="2"/>
          <c:tx>
            <c:strRef>
              <c:f>'Transportation Figure'!$Y$25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Figure'!$AA$25,'Transportation Figure'!$AB$43,'Transportation Figure'!$AC$62)</c:f>
              <c:numCache>
                <c:formatCode>_(* #,##0_);_(* \(#,##0\);_(* "-"??_);_(@_)</c:formatCode>
                <c:ptCount val="3"/>
                <c:pt idx="0">
                  <c:v>1014.0821165262512</c:v>
                </c:pt>
                <c:pt idx="1">
                  <c:v>967.32014274774042</c:v>
                </c:pt>
                <c:pt idx="2">
                  <c:v>921.00548410617284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11-4DE4-87E6-D89AAC5D3939}"/>
            </c:ext>
          </c:extLst>
        </c:ser>
        <c:ser>
          <c:idx val="3"/>
          <c:order val="3"/>
          <c:tx>
            <c:strRef>
              <c:f>'Transportation Figure'!$Y$26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Figure'!$AA$26,'Transportation Figure'!$AB$46,'Transportation Figure'!$AC$64)</c:f>
              <c:numCache>
                <c:formatCode>_(* #,##0_);_(* \(#,##0\);_(* "-"??_);_(@_)</c:formatCode>
                <c:ptCount val="3"/>
                <c:pt idx="0">
                  <c:v>650.25035230275057</c:v>
                </c:pt>
                <c:pt idx="1">
                  <c:v>686.5141287160717</c:v>
                </c:pt>
                <c:pt idx="2">
                  <c:v>735.56080296785717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11-4DE4-87E6-D89AAC5D3939}"/>
            </c:ext>
          </c:extLst>
        </c:ser>
        <c:ser>
          <c:idx val="4"/>
          <c:order val="4"/>
          <c:tx>
            <c:strRef>
              <c:f>'Transportation Figure'!$Y$27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Figure'!$AA$27,'Transportation Figure'!$AB$44,'Transportation Figure'!$AC$61)</c:f>
              <c:numCache>
                <c:formatCode>_(* #,##0_);_(* \(#,##0\);_(* "-"??_);_(@_)</c:formatCode>
                <c:ptCount val="3"/>
                <c:pt idx="0">
                  <c:v>614.94953844337067</c:v>
                </c:pt>
                <c:pt idx="1">
                  <c:v>798.24426474249481</c:v>
                </c:pt>
                <c:pt idx="2">
                  <c:v>945.08492185704745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11-4DE4-87E6-D89AAC5D3939}"/>
            </c:ext>
          </c:extLst>
        </c:ser>
        <c:ser>
          <c:idx val="5"/>
          <c:order val="5"/>
          <c:tx>
            <c:strRef>
              <c:f>'Transportation Figure'!$Y$28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Figure'!$AA$28,'Transportation Figure'!$AB$45,'Transportation Figure'!$AC$63)</c:f>
              <c:numCache>
                <c:formatCode>_(* #,##0_);_(* \(#,##0\);_(* "-"??_);_(@_)</c:formatCode>
                <c:ptCount val="3"/>
                <c:pt idx="0">
                  <c:v>599.00832744581442</c:v>
                </c:pt>
                <c:pt idx="1">
                  <c:v>718.03477837542505</c:v>
                </c:pt>
                <c:pt idx="2">
                  <c:v>860.49319427851265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11-4DE4-87E6-D89AAC5D3939}"/>
            </c:ext>
          </c:extLst>
        </c:ser>
        <c:ser>
          <c:idx val="6"/>
          <c:order val="6"/>
          <c:tx>
            <c:strRef>
              <c:f>'Transportation Figure'!$Y$29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Figure'!$AA$29,'Transportation Figure'!$AB$47,'Transportation Figure'!$AC$60)</c:f>
              <c:numCache>
                <c:formatCode>_(* #,##0_);_(* \(#,##0\);_(* "-"??_);_(@_)</c:formatCode>
                <c:ptCount val="3"/>
                <c:pt idx="0">
                  <c:v>352.49215766595938</c:v>
                </c:pt>
                <c:pt idx="1">
                  <c:v>619.92238426371875</c:v>
                </c:pt>
                <c:pt idx="2">
                  <c:v>945.27541972865936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11-4DE4-87E6-D89AAC5D3939}"/>
            </c:ext>
          </c:extLst>
        </c:ser>
        <c:ser>
          <c:idx val="7"/>
          <c:order val="7"/>
          <c:tx>
            <c:strRef>
              <c:f>'Transportation Figure'!$Y$30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Figure'!$AA$30,'Transportation Figure'!$AB$48,'Transportation Figure'!$AC$66)</c:f>
              <c:numCache>
                <c:formatCode>_(* #,##0_);_(* \(#,##0\);_(* "-"??_);_(@_)</c:formatCode>
                <c:ptCount val="3"/>
                <c:pt idx="0">
                  <c:v>322.67608992158694</c:v>
                </c:pt>
                <c:pt idx="1">
                  <c:v>361.61276239549142</c:v>
                </c:pt>
                <c:pt idx="2">
                  <c:v>381.28581023180902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11-4DE4-87E6-D89AAC5D3939}"/>
            </c:ext>
          </c:extLst>
        </c:ser>
        <c:ser>
          <c:idx val="8"/>
          <c:order val="8"/>
          <c:tx>
            <c:strRef>
              <c:f>'Transportation Figure'!$Y$31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Figure'!$AA$31,'Transportation Figure'!$AB$50,'Transportation Figure'!$AC$69)</c:f>
              <c:numCache>
                <c:formatCode>_(* #,##0_);_(* \(#,##0\);_(* "-"??_);_(@_)</c:formatCode>
                <c:ptCount val="3"/>
                <c:pt idx="0">
                  <c:v>287.81855158118964</c:v>
                </c:pt>
                <c:pt idx="1">
                  <c:v>251.67049250157859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11-4DE4-87E6-D89AAC5D3939}"/>
            </c:ext>
          </c:extLst>
        </c:ser>
        <c:ser>
          <c:idx val="9"/>
          <c:order val="9"/>
          <c:tx>
            <c:strRef>
              <c:f>'Transportation Figure'!$Y$32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Figure'!$AA$32,'Transportation Figure'!$AB$52,'Transportation Figure'!$AC$69)</c:f>
              <c:numCache>
                <c:formatCode>General</c:formatCode>
                <c:ptCount val="3"/>
                <c:pt idx="0" formatCode="_(* #,##0_);_(* \(#,##0\);_(* &quot;-&quot;??_);_(@_)">
                  <c:v>234.58517298174718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11-4DE4-87E6-D89AAC5D3939}"/>
            </c:ext>
          </c:extLst>
        </c:ser>
        <c:ser>
          <c:idx val="11"/>
          <c:order val="10"/>
          <c:tx>
            <c:strRef>
              <c:f>'Transportation Figure'!$Y$49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('Transportation Figure'!$AA$34,'Transportation Figure'!$AB$49,'Transportation Figure'!$AC$67)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285.52695649369446</c:v>
                </c:pt>
                <c:pt idx="2">
                  <c:v>351.53506973200024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E-40D9-A64E-EC2EB3C0E3D9}"/>
            </c:ext>
          </c:extLst>
        </c:ser>
        <c:ser>
          <c:idx val="12"/>
          <c:order val="11"/>
          <c:tx>
            <c:strRef>
              <c:f>'Transportation Figure'!$Y$65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val>
            <c:numRef>
              <c:f>('Transportation Figure'!$AA$34,'Transportation Figure'!$AB$52,'Transportation Figure'!$AC$65)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385.26264948925791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5-4E54-AC62-6DFB47B8AB32}"/>
            </c:ext>
          </c:extLst>
        </c:ser>
        <c:ser>
          <c:idx val="10"/>
          <c:order val="12"/>
          <c:tx>
            <c:strRef>
              <c:f>'Transportation Figure'!$Y$33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('Transportation Figure'!$AA$22,'Transportation Figure'!$AB$40,'Transportation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('Transportation Figure'!$AA$33,'Transportation Figure'!$AB$51,'Transportation Figure'!$AC$68)</c:f>
              <c:numCache>
                <c:formatCode>_(* #,##0_);_(* \(#,##0\);_(* "-"??_);_(@_)</c:formatCode>
                <c:ptCount val="3"/>
                <c:pt idx="0">
                  <c:v>2193.8839612084284</c:v>
                </c:pt>
                <c:pt idx="1">
                  <c:v>2420.4075010747101</c:v>
                </c:pt>
                <c:pt idx="2">
                  <c:v>2602.6305954360996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A11-4DE4-87E6-D89AAC5D3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layout>
            <c:manualLayout>
              <c:xMode val="edge"/>
              <c:yMode val="edge"/>
              <c:x val="1.9458317316170214E-2"/>
              <c:y val="0.430297704296778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72691096676733"/>
          <c:y val="0.1623302645743914"/>
          <c:w val="0.26181571053618297"/>
          <c:h val="0.74531071645449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Transportation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69397635975117"/>
          <c:y val="0.17602156023838456"/>
          <c:w val="0.35893899184931982"/>
          <c:h val="0.718927218445753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'Transportation Figure'!$AG$51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Figure'!$AH$51:$AK$51</c15:sqref>
                  </c15:fullRef>
                </c:ext>
              </c:extLst>
              <c:f>'Transportation Figure'!$AI$51:$AK$51</c:f>
              <c:numCache>
                <c:formatCode>0</c:formatCode>
                <c:ptCount val="3"/>
                <c:pt idx="0">
                  <c:v>1648.6009710536405</c:v>
                </c:pt>
                <c:pt idx="1">
                  <c:v>1422.3229739823341</c:v>
                </c:pt>
                <c:pt idx="2">
                  <c:v>1309.887538871556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6-4277-A036-F9043A9CC90A}"/>
            </c:ext>
          </c:extLst>
        </c:ser>
        <c:ser>
          <c:idx val="3"/>
          <c:order val="1"/>
          <c:tx>
            <c:strRef>
              <c:f>'Transportation Figure'!$AG$53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Figure'!$AH$53:$AK$53</c15:sqref>
                  </c15:fullRef>
                </c:ext>
              </c:extLst>
              <c:f>'Transportation Figure'!$AI$53:$AK$53</c:f>
              <c:numCache>
                <c:formatCode>0</c:formatCode>
                <c:ptCount val="3"/>
                <c:pt idx="0">
                  <c:v>1169.1941358043937</c:v>
                </c:pt>
                <c:pt idx="1">
                  <c:v>1380.5096001101067</c:v>
                </c:pt>
                <c:pt idx="2">
                  <c:v>1442.4241844454252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6-4277-A036-F9043A9CC90A}"/>
            </c:ext>
          </c:extLst>
        </c:ser>
        <c:ser>
          <c:idx val="2"/>
          <c:order val="2"/>
          <c:tx>
            <c:strRef>
              <c:f>'Transportation Figure'!$AG$52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Figure'!$AH$52:$AK$52</c15:sqref>
                  </c15:fullRef>
                </c:ext>
              </c:extLst>
              <c:f>'Transportation Figure'!$AI$52:$AK$52</c:f>
              <c:numCache>
                <c:formatCode>0</c:formatCode>
                <c:ptCount val="3"/>
                <c:pt idx="0">
                  <c:v>1014.0821165262512</c:v>
                </c:pt>
                <c:pt idx="1">
                  <c:v>967.32014274774042</c:v>
                </c:pt>
                <c:pt idx="2">
                  <c:v>921.00548410617284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F6-4277-A036-F9043A9CC90A}"/>
            </c:ext>
          </c:extLst>
        </c:ser>
        <c:ser>
          <c:idx val="4"/>
          <c:order val="3"/>
          <c:tx>
            <c:strRef>
              <c:f>'Transportation Figure'!$AG$55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Figure'!$AH$55:$AK$55</c15:sqref>
                  </c15:fullRef>
                </c:ext>
              </c:extLst>
              <c:f>'Transportation Figure'!$AI$55:$AK$55</c:f>
              <c:numCache>
                <c:formatCode>0</c:formatCode>
                <c:ptCount val="3"/>
                <c:pt idx="0">
                  <c:v>599.00832744581442</c:v>
                </c:pt>
                <c:pt idx="1">
                  <c:v>718.03477837542505</c:v>
                </c:pt>
                <c:pt idx="2">
                  <c:v>860.49319427851265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F6-4277-A036-F9043A9CC90A}"/>
            </c:ext>
          </c:extLst>
        </c:ser>
        <c:ser>
          <c:idx val="5"/>
          <c:order val="4"/>
          <c:tx>
            <c:strRef>
              <c:f>'Transportation Figure'!$AG$56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Figure'!$AH$56:$AK$56</c15:sqref>
                  </c15:fullRef>
                </c:ext>
              </c:extLst>
              <c:f>'Transportation Figure'!$AI$56:$AK$56</c:f>
              <c:numCache>
                <c:formatCode>0</c:formatCode>
                <c:ptCount val="3"/>
                <c:pt idx="0">
                  <c:v>614.94953844337067</c:v>
                </c:pt>
                <c:pt idx="1">
                  <c:v>798.24426474249481</c:v>
                </c:pt>
                <c:pt idx="2">
                  <c:v>945.08492185704745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F6-4277-A036-F9043A9CC90A}"/>
            </c:ext>
          </c:extLst>
        </c:ser>
        <c:ser>
          <c:idx val="6"/>
          <c:order val="5"/>
          <c:tx>
            <c:strRef>
              <c:f>'Transportation Figure'!$AG$57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Figure'!$AH$57:$AK$57</c15:sqref>
                  </c15:fullRef>
                </c:ext>
              </c:extLst>
              <c:f>'Transportation Figure'!$AI$57:$AK$57</c:f>
              <c:numCache>
                <c:formatCode>0</c:formatCode>
                <c:ptCount val="3"/>
                <c:pt idx="0">
                  <c:v>287.81855158118964</c:v>
                </c:pt>
                <c:pt idx="1">
                  <c:v>251.67049250157859</c:v>
                </c:pt>
                <c:pt idx="2">
                  <c:v>226.89556642121099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F6-4277-A036-F9043A9CC90A}"/>
            </c:ext>
          </c:extLst>
        </c:ser>
        <c:ser>
          <c:idx val="7"/>
          <c:order val="6"/>
          <c:tx>
            <c:strRef>
              <c:f>'Transportation Figure'!$AG$58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Figure'!$AH$58:$AK$58</c15:sqref>
                  </c15:fullRef>
                </c:ext>
              </c:extLst>
              <c:f>'Transportation Figure'!$AI$58:$AK$58</c:f>
              <c:numCache>
                <c:formatCode>0</c:formatCode>
                <c:ptCount val="3"/>
                <c:pt idx="0">
                  <c:v>352.49215766595938</c:v>
                </c:pt>
                <c:pt idx="1">
                  <c:v>619.92238426371875</c:v>
                </c:pt>
                <c:pt idx="2">
                  <c:v>945.27541972865936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F6-4277-A036-F9043A9CC90A}"/>
            </c:ext>
          </c:extLst>
        </c:ser>
        <c:ser>
          <c:idx val="8"/>
          <c:order val="7"/>
          <c:tx>
            <c:strRef>
              <c:f>'Transportation Figure'!$AG$59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Figure'!$AH$59:$AK$59</c15:sqref>
                  </c15:fullRef>
                </c:ext>
              </c:extLst>
              <c:f>'Transportation Figure'!$AI$59:$AK$59</c:f>
              <c:numCache>
                <c:formatCode>0</c:formatCode>
                <c:ptCount val="3"/>
                <c:pt idx="0">
                  <c:v>322.67608992158694</c:v>
                </c:pt>
                <c:pt idx="1">
                  <c:v>361.61276239549142</c:v>
                </c:pt>
                <c:pt idx="2">
                  <c:v>381.28581023180902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F6-4277-A036-F9043A9CC90A}"/>
            </c:ext>
          </c:extLst>
        </c:ser>
        <c:ser>
          <c:idx val="9"/>
          <c:order val="8"/>
          <c:tx>
            <c:strRef>
              <c:f>'Transportation Figure'!$AG$60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Figure'!$AH$60:$AK$60</c15:sqref>
                  </c15:fullRef>
                </c:ext>
              </c:extLst>
              <c:f>'Transportation Figure'!$AI$60:$AK$60</c:f>
              <c:numCache>
                <c:formatCode>0</c:formatCode>
                <c:ptCount val="3"/>
                <c:pt idx="0">
                  <c:v>234.58517298174718</c:v>
                </c:pt>
                <c:pt idx="1">
                  <c:v>195.16233542006503</c:v>
                </c:pt>
                <c:pt idx="2">
                  <c:v>165.75572555023652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F6-4277-A036-F9043A9CC90A}"/>
            </c:ext>
          </c:extLst>
        </c:ser>
        <c:ser>
          <c:idx val="11"/>
          <c:order val="9"/>
          <c:tx>
            <c:strRef>
              <c:f>'Transportation Figure'!$AG$61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Figure'!$AH$61:$AK$61</c15:sqref>
                  </c15:fullRef>
                </c:ext>
              </c:extLst>
              <c:f>'Transportation Figure'!$AI$61:$AK$61</c:f>
              <c:numCache>
                <c:formatCode>0</c:formatCode>
                <c:ptCount val="3"/>
                <c:pt idx="0">
                  <c:v>223.65559227725541</c:v>
                </c:pt>
                <c:pt idx="1">
                  <c:v>285.52695649369446</c:v>
                </c:pt>
                <c:pt idx="2">
                  <c:v>351.53506973200024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F6-4277-A036-F9043A9CC90A}"/>
            </c:ext>
          </c:extLst>
        </c:ser>
        <c:ser>
          <c:idx val="12"/>
          <c:order val="10"/>
          <c:tx>
            <c:strRef>
              <c:f>'Transportation Figure'!$AG$62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Figure'!$AH$62:$AK$62</c15:sqref>
                  </c15:fullRef>
                </c:ext>
              </c:extLst>
              <c:f>'Transportation Figure'!$AI$62:$AK$62</c:f>
              <c:numCache>
                <c:formatCode>0</c:formatCode>
                <c:ptCount val="3"/>
                <c:pt idx="0">
                  <c:v>148.15910432197705</c:v>
                </c:pt>
                <c:pt idx="1">
                  <c:v>241.58702167609005</c:v>
                </c:pt>
                <c:pt idx="2">
                  <c:v>385.26264948925791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9F6-4277-A036-F9043A9CC90A}"/>
            </c:ext>
          </c:extLst>
        </c:ser>
        <c:ser>
          <c:idx val="13"/>
          <c:order val="11"/>
          <c:tx>
            <c:strRef>
              <c:f>'Transportation Figure'!$AF$63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Figure'!$AH$63:$AK$63</c15:sqref>
                  </c15:fullRef>
                </c:ext>
              </c:extLst>
              <c:f>'Transportation Figure'!$AI$63:$AK$63</c:f>
              <c:numCache>
                <c:formatCode>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B-29F6-4277-A036-F9043A9CC90A}"/>
            </c:ext>
          </c:extLst>
        </c:ser>
        <c:ser>
          <c:idx val="10"/>
          <c:order val="12"/>
          <c:tx>
            <c:strRef>
              <c:f>'Transportation Figure'!$AG$64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Figure'!$AH$64:$AK$64</c15:sqref>
                  </c15:fullRef>
                </c:ext>
              </c:extLst>
              <c:f>'Transportation Figure'!$AI$64:$AK$64</c:f>
              <c:numCache>
                <c:formatCode>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C-29F6-4277-A036-F9043A9CC90A}"/>
            </c:ext>
          </c:extLst>
        </c:ser>
        <c:ser>
          <c:idx val="14"/>
          <c:order val="13"/>
          <c:tx>
            <c:strRef>
              <c:f>'Transportation Figure'!$AG$65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'Transportation Figure'!$AH$50:$AK$50</c15:sqref>
                  </c15:fullRef>
                </c:ext>
              </c:extLst>
              <c:f>'Transportation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'Transportation Figure'!$AH$65:$AK$65</c15:sqref>
                  </c15:fullRef>
                </c:ext>
              </c:extLst>
              <c:f>'Transportation Figure'!$AI$65:$AK$65</c:f>
              <c:numCache>
                <c:formatCode>0</c:formatCode>
                <c:ptCount val="3"/>
                <c:pt idx="0">
                  <c:v>1822.0692646091975</c:v>
                </c:pt>
                <c:pt idx="1">
                  <c:v>1983.6581439785559</c:v>
                </c:pt>
                <c:pt idx="2">
                  <c:v>2209.9793034646518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F6-4277-A036-F9043A9CC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62363296820907099"/>
          <c:y val="0.12964977854510176"/>
          <c:w val="0.31887893929649236"/>
          <c:h val="0.851668346853089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areaChart>
        <c:grouping val="stacked"/>
        <c:varyColors val="0"/>
        <c:ser>
          <c:idx val="0"/>
          <c:order val="0"/>
          <c:tx>
            <c:strRef>
              <c:f>'Electricity Figure'!$Y$3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Figure'!$Z$3:$AC$3</c:f>
              <c:numCache>
                <c:formatCode>_(* #,##0_);_(* \(#,##0\);_(* "-"??_);_(@_)</c:formatCode>
                <c:ptCount val="4"/>
                <c:pt idx="0">
                  <c:v>3829.16</c:v>
                </c:pt>
                <c:pt idx="1">
                  <c:v>4883.2299999999996</c:v>
                </c:pt>
                <c:pt idx="2">
                  <c:v>4819.63</c:v>
                </c:pt>
                <c:pt idx="3">
                  <c:v>3833.81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F-4DFA-AC18-FA65AD8E0547}"/>
            </c:ext>
          </c:extLst>
        </c:ser>
        <c:ser>
          <c:idx val="1"/>
          <c:order val="1"/>
          <c:tx>
            <c:strRef>
              <c:f>'Electricity Figure'!$Y$4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Figure'!$Z$4:$AC$4</c:f>
              <c:numCache>
                <c:formatCode>_(* #,##0_);_(* \(#,##0\);_(* "-"??_);_(@_)</c:formatCode>
                <c:ptCount val="4"/>
                <c:pt idx="0">
                  <c:v>1459.77</c:v>
                </c:pt>
                <c:pt idx="1">
                  <c:v>1208.53</c:v>
                </c:pt>
                <c:pt idx="2">
                  <c:v>1219.58</c:v>
                </c:pt>
                <c:pt idx="3">
                  <c:v>1255.01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F-4DFA-AC18-FA65AD8E0547}"/>
            </c:ext>
          </c:extLst>
        </c:ser>
        <c:ser>
          <c:idx val="2"/>
          <c:order val="2"/>
          <c:tx>
            <c:strRef>
              <c:f>'Electricity Figure'!$Y$5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Figure'!$Z$5:$AC$5</c:f>
              <c:numCache>
                <c:formatCode>_(* #,##0_);_(* \(#,##0\);_(* "-"??_);_(@_)</c:formatCode>
                <c:ptCount val="4"/>
                <c:pt idx="0">
                  <c:v>885.81399999999996</c:v>
                </c:pt>
                <c:pt idx="1">
                  <c:v>999.43499999999995</c:v>
                </c:pt>
                <c:pt idx="2">
                  <c:v>1055.3900000000001</c:v>
                </c:pt>
                <c:pt idx="3">
                  <c:v>1066.44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F-4DFA-AC18-FA65AD8E0547}"/>
            </c:ext>
          </c:extLst>
        </c:ser>
        <c:ser>
          <c:idx val="3"/>
          <c:order val="3"/>
          <c:tx>
            <c:strRef>
              <c:f>'Electricity Figure'!$Y$6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Figure'!$Z$6:$AC$6</c:f>
              <c:numCache>
                <c:formatCode>_(* #,##0_);_(* \(#,##0\);_(* "-"??_);_(@_)</c:formatCode>
                <c:ptCount val="4"/>
                <c:pt idx="0">
                  <c:v>700.58799999999997</c:v>
                </c:pt>
                <c:pt idx="1">
                  <c:v>535.10299999999995</c:v>
                </c:pt>
                <c:pt idx="2">
                  <c:v>347.09899999999999</c:v>
                </c:pt>
                <c:pt idx="3">
                  <c:v>217.38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FF-4DFA-AC18-FA65AD8E0547}"/>
            </c:ext>
          </c:extLst>
        </c:ser>
        <c:ser>
          <c:idx val="4"/>
          <c:order val="4"/>
          <c:tx>
            <c:strRef>
              <c:f>'Electricity Figure'!$Y$7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Figure'!$Z$7:$AC$7</c:f>
              <c:numCache>
                <c:formatCode>_(* #,##0_);_(* \(#,##0\);_(* "-"??_);_(@_)</c:formatCode>
                <c:ptCount val="4"/>
                <c:pt idx="0">
                  <c:v>606.01414217087006</c:v>
                </c:pt>
                <c:pt idx="1">
                  <c:v>637.27438365526302</c:v>
                </c:pt>
                <c:pt idx="2">
                  <c:v>761.75675695829807</c:v>
                </c:pt>
                <c:pt idx="3">
                  <c:v>857.122989708006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FF-4DFA-AC18-FA65AD8E0547}"/>
            </c:ext>
          </c:extLst>
        </c:ser>
        <c:ser>
          <c:idx val="5"/>
          <c:order val="5"/>
          <c:tx>
            <c:strRef>
              <c:f>'Electricity Figure'!$Y$8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Figure'!$Z$8:$AC$8</c:f>
              <c:numCache>
                <c:formatCode>_(* #,##0_);_(* \(#,##0\);_(* "-"??_);_(@_)</c:formatCode>
                <c:ptCount val="4"/>
                <c:pt idx="0">
                  <c:v>538.60184404658503</c:v>
                </c:pt>
                <c:pt idx="1">
                  <c:v>506.75268650736007</c:v>
                </c:pt>
                <c:pt idx="2">
                  <c:v>436.17103442815898</c:v>
                </c:pt>
                <c:pt idx="3">
                  <c:v>350.15965637786366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FF-4DFA-AC18-FA65AD8E0547}"/>
            </c:ext>
          </c:extLst>
        </c:ser>
        <c:ser>
          <c:idx val="6"/>
          <c:order val="6"/>
          <c:tx>
            <c:strRef>
              <c:f>'Electricity Figure'!$Y$9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Figure'!$Z$9:$AC$9</c:f>
              <c:numCache>
                <c:formatCode>_(* #,##0_);_(* \(#,##0\);_(* "-"??_);_(@_)</c:formatCode>
                <c:ptCount val="4"/>
                <c:pt idx="0">
                  <c:v>483.72421430543699</c:v>
                </c:pt>
                <c:pt idx="1">
                  <c:v>462.1175670374717</c:v>
                </c:pt>
                <c:pt idx="2">
                  <c:v>408.64580626853279</c:v>
                </c:pt>
                <c:pt idx="3">
                  <c:v>328.26677694136384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FF-4DFA-AC18-FA65AD8E0547}"/>
            </c:ext>
          </c:extLst>
        </c:ser>
        <c:ser>
          <c:idx val="7"/>
          <c:order val="7"/>
          <c:tx>
            <c:strRef>
              <c:f>'Electricity Figure'!$Y$10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Figure'!$Z$10:$AC$10</c:f>
              <c:numCache>
                <c:formatCode>_(* #,##0_);_(* \(#,##0\);_(* "-"??_);_(@_)</c:formatCode>
                <c:ptCount val="4"/>
                <c:pt idx="0">
                  <c:v>406.26524547848135</c:v>
                </c:pt>
                <c:pt idx="1">
                  <c:v>560.68913625641346</c:v>
                </c:pt>
                <c:pt idx="2">
                  <c:v>773.83636452356131</c:v>
                </c:pt>
                <c:pt idx="3">
                  <c:v>955.47975873396433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FF-4DFA-AC18-FA65AD8E0547}"/>
            </c:ext>
          </c:extLst>
        </c:ser>
        <c:ser>
          <c:idx val="8"/>
          <c:order val="8"/>
          <c:tx>
            <c:strRef>
              <c:f>'Electricity Figure'!$Y$11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Figure'!$Z$11:$AC$11</c:f>
              <c:numCache>
                <c:formatCode>_(* #,##0_);_(* \(#,##0\);_(* "-"??_);_(@_)</c:formatCode>
                <c:ptCount val="4"/>
                <c:pt idx="0">
                  <c:v>259.95100000000002</c:v>
                </c:pt>
                <c:pt idx="1">
                  <c:v>281.04199999999997</c:v>
                </c:pt>
                <c:pt idx="2">
                  <c:v>284.09899999999999</c:v>
                </c:pt>
                <c:pt idx="3">
                  <c:v>286.30799999999999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FF-4DFA-AC18-FA65AD8E0547}"/>
            </c:ext>
          </c:extLst>
        </c:ser>
        <c:ser>
          <c:idx val="9"/>
          <c:order val="9"/>
          <c:tx>
            <c:strRef>
              <c:f>'Electricity Figure'!$Y$12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Figure'!$Z$12:$AC$12</c:f>
              <c:numCache>
                <c:formatCode>_(* #,##0_);_(* \(#,##0\);_(* "-"??_);_(@_)</c:formatCode>
                <c:ptCount val="4"/>
                <c:pt idx="0">
                  <c:v>253.167</c:v>
                </c:pt>
                <c:pt idx="1">
                  <c:v>375.06799999999998</c:v>
                </c:pt>
                <c:pt idx="2">
                  <c:v>718.11699999999996</c:v>
                </c:pt>
                <c:pt idx="3">
                  <c:v>1690.55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FF-4DFA-AC18-FA65AD8E0547}"/>
            </c:ext>
          </c:extLst>
        </c:ser>
        <c:ser>
          <c:idx val="10"/>
          <c:order val="10"/>
          <c:tx>
            <c:strRef>
              <c:f>'Electricity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Figure'!$Z$13:$AC$13</c:f>
              <c:numCache>
                <c:formatCode>_(* #,##0_);_(* \(#,##0\);_(* "-"??_);_(@_)</c:formatCode>
                <c:ptCount val="4"/>
                <c:pt idx="0">
                  <c:v>1782.190356598283</c:v>
                </c:pt>
                <c:pt idx="1">
                  <c:v>2085.9062258805825</c:v>
                </c:pt>
                <c:pt idx="2">
                  <c:v>2668.0120849750547</c:v>
                </c:pt>
                <c:pt idx="3">
                  <c:v>3436.4271199325449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FF-4DFA-AC18-FA65AD8E0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124888"/>
        <c:axId val="986116248"/>
      </c:area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2362664315560894"/>
          <c:h val="0.14508347914843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47604732850921E-2"/>
          <c:y val="5.0925925925925923E-2"/>
          <c:w val="0.86727026304558863"/>
          <c:h val="0.6880340478273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Figure'!$Y$3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Figure'!$Z$3:$AC$3</c:f>
              <c:numCache>
                <c:formatCode>_(* #,##0_);_(* \(#,##0\);_(* "-"??_);_(@_)</c:formatCode>
                <c:ptCount val="4"/>
                <c:pt idx="0">
                  <c:v>3829.16</c:v>
                </c:pt>
                <c:pt idx="1">
                  <c:v>4883.2299999999996</c:v>
                </c:pt>
                <c:pt idx="2">
                  <c:v>4819.63</c:v>
                </c:pt>
                <c:pt idx="3">
                  <c:v>3833.81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2-4344-BFD7-D3DC9A1ECAC2}"/>
            </c:ext>
          </c:extLst>
        </c:ser>
        <c:ser>
          <c:idx val="1"/>
          <c:order val="1"/>
          <c:tx>
            <c:strRef>
              <c:f>'Electricity Figure'!$Y$4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Figure'!$Z$4:$AC$4</c:f>
              <c:numCache>
                <c:formatCode>_(* #,##0_);_(* \(#,##0\);_(* "-"??_);_(@_)</c:formatCode>
                <c:ptCount val="4"/>
                <c:pt idx="0">
                  <c:v>1459.77</c:v>
                </c:pt>
                <c:pt idx="1">
                  <c:v>1208.53</c:v>
                </c:pt>
                <c:pt idx="2">
                  <c:v>1219.58</c:v>
                </c:pt>
                <c:pt idx="3">
                  <c:v>1255.01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2-4344-BFD7-D3DC9A1ECAC2}"/>
            </c:ext>
          </c:extLst>
        </c:ser>
        <c:ser>
          <c:idx val="2"/>
          <c:order val="2"/>
          <c:tx>
            <c:strRef>
              <c:f>'Electricity Figure'!$Y$5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Figure'!$Z$5:$AC$5</c:f>
              <c:numCache>
                <c:formatCode>_(* #,##0_);_(* \(#,##0\);_(* "-"??_);_(@_)</c:formatCode>
                <c:ptCount val="4"/>
                <c:pt idx="0">
                  <c:v>885.81399999999996</c:v>
                </c:pt>
                <c:pt idx="1">
                  <c:v>999.43499999999995</c:v>
                </c:pt>
                <c:pt idx="2">
                  <c:v>1055.3900000000001</c:v>
                </c:pt>
                <c:pt idx="3">
                  <c:v>1066.44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2-4344-BFD7-D3DC9A1ECAC2}"/>
            </c:ext>
          </c:extLst>
        </c:ser>
        <c:ser>
          <c:idx val="3"/>
          <c:order val="3"/>
          <c:tx>
            <c:strRef>
              <c:f>'Electricity Figure'!$Y$6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Figure'!$Z$6:$AC$6</c:f>
              <c:numCache>
                <c:formatCode>_(* #,##0_);_(* \(#,##0\);_(* "-"??_);_(@_)</c:formatCode>
                <c:ptCount val="4"/>
                <c:pt idx="0">
                  <c:v>700.58799999999997</c:v>
                </c:pt>
                <c:pt idx="1">
                  <c:v>535.10299999999995</c:v>
                </c:pt>
                <c:pt idx="2">
                  <c:v>347.09899999999999</c:v>
                </c:pt>
                <c:pt idx="3">
                  <c:v>217.38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2-4344-BFD7-D3DC9A1ECAC2}"/>
            </c:ext>
          </c:extLst>
        </c:ser>
        <c:ser>
          <c:idx val="4"/>
          <c:order val="4"/>
          <c:tx>
            <c:strRef>
              <c:f>'Electricity Figure'!$Y$7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Figure'!$Z$7:$AC$7</c:f>
              <c:numCache>
                <c:formatCode>_(* #,##0_);_(* \(#,##0\);_(* "-"??_);_(@_)</c:formatCode>
                <c:ptCount val="4"/>
                <c:pt idx="0">
                  <c:v>606.01414217087006</c:v>
                </c:pt>
                <c:pt idx="1">
                  <c:v>637.27438365526302</c:v>
                </c:pt>
                <c:pt idx="2">
                  <c:v>761.75675695829807</c:v>
                </c:pt>
                <c:pt idx="3">
                  <c:v>857.122989708006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A2-4344-BFD7-D3DC9A1ECAC2}"/>
            </c:ext>
          </c:extLst>
        </c:ser>
        <c:ser>
          <c:idx val="5"/>
          <c:order val="5"/>
          <c:tx>
            <c:strRef>
              <c:f>'Electricity Figure'!$Y$8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Figure'!$Z$8:$AC$8</c:f>
              <c:numCache>
                <c:formatCode>_(* #,##0_);_(* \(#,##0\);_(* "-"??_);_(@_)</c:formatCode>
                <c:ptCount val="4"/>
                <c:pt idx="0">
                  <c:v>538.60184404658503</c:v>
                </c:pt>
                <c:pt idx="1">
                  <c:v>506.75268650736007</c:v>
                </c:pt>
                <c:pt idx="2">
                  <c:v>436.17103442815898</c:v>
                </c:pt>
                <c:pt idx="3">
                  <c:v>350.15965637786366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A2-4344-BFD7-D3DC9A1ECAC2}"/>
            </c:ext>
          </c:extLst>
        </c:ser>
        <c:ser>
          <c:idx val="6"/>
          <c:order val="6"/>
          <c:tx>
            <c:strRef>
              <c:f>'Electricity Figure'!$Y$9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Figure'!$Z$9:$AC$9</c:f>
              <c:numCache>
                <c:formatCode>_(* #,##0_);_(* \(#,##0\);_(* "-"??_);_(@_)</c:formatCode>
                <c:ptCount val="4"/>
                <c:pt idx="0">
                  <c:v>483.72421430543699</c:v>
                </c:pt>
                <c:pt idx="1">
                  <c:v>462.1175670374717</c:v>
                </c:pt>
                <c:pt idx="2">
                  <c:v>408.64580626853279</c:v>
                </c:pt>
                <c:pt idx="3">
                  <c:v>328.26677694136384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A2-4344-BFD7-D3DC9A1ECAC2}"/>
            </c:ext>
          </c:extLst>
        </c:ser>
        <c:ser>
          <c:idx val="7"/>
          <c:order val="7"/>
          <c:tx>
            <c:strRef>
              <c:f>'Electricity Figure'!$Y$10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Figure'!$Z$10:$AC$10</c:f>
              <c:numCache>
                <c:formatCode>_(* #,##0_);_(* \(#,##0\);_(* "-"??_);_(@_)</c:formatCode>
                <c:ptCount val="4"/>
                <c:pt idx="0">
                  <c:v>406.26524547848135</c:v>
                </c:pt>
                <c:pt idx="1">
                  <c:v>560.68913625641346</c:v>
                </c:pt>
                <c:pt idx="2">
                  <c:v>773.83636452356131</c:v>
                </c:pt>
                <c:pt idx="3">
                  <c:v>955.47975873396433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A2-4344-BFD7-D3DC9A1ECAC2}"/>
            </c:ext>
          </c:extLst>
        </c:ser>
        <c:ser>
          <c:idx val="8"/>
          <c:order val="8"/>
          <c:tx>
            <c:strRef>
              <c:f>'Electricity Figure'!$Y$11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Figure'!$Z$11:$AC$11</c:f>
              <c:numCache>
                <c:formatCode>_(* #,##0_);_(* \(#,##0\);_(* "-"??_);_(@_)</c:formatCode>
                <c:ptCount val="4"/>
                <c:pt idx="0">
                  <c:v>259.95100000000002</c:v>
                </c:pt>
                <c:pt idx="1">
                  <c:v>281.04199999999997</c:v>
                </c:pt>
                <c:pt idx="2">
                  <c:v>284.09899999999999</c:v>
                </c:pt>
                <c:pt idx="3">
                  <c:v>286.30799999999999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A2-4344-BFD7-D3DC9A1ECAC2}"/>
            </c:ext>
          </c:extLst>
        </c:ser>
        <c:ser>
          <c:idx val="9"/>
          <c:order val="9"/>
          <c:tx>
            <c:strRef>
              <c:f>'Electricity Figure'!$Y$12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Figure'!$Z$12:$AC$12</c:f>
              <c:numCache>
                <c:formatCode>_(* #,##0_);_(* \(#,##0\);_(* "-"??_);_(@_)</c:formatCode>
                <c:ptCount val="4"/>
                <c:pt idx="0">
                  <c:v>253.167</c:v>
                </c:pt>
                <c:pt idx="1">
                  <c:v>375.06799999999998</c:v>
                </c:pt>
                <c:pt idx="2">
                  <c:v>718.11699999999996</c:v>
                </c:pt>
                <c:pt idx="3">
                  <c:v>1690.55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A2-4344-BFD7-D3DC9A1ECAC2}"/>
            </c:ext>
          </c:extLst>
        </c:ser>
        <c:ser>
          <c:idx val="10"/>
          <c:order val="10"/>
          <c:tx>
            <c:strRef>
              <c:f>'Electricity Figure'!$Y$13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'Electricity Figure'!$Z$2:$AC$2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'Electricity Figure'!$Z$13:$AC$13</c:f>
              <c:numCache>
                <c:formatCode>_(* #,##0_);_(* \(#,##0\);_(* "-"??_);_(@_)</c:formatCode>
                <c:ptCount val="4"/>
                <c:pt idx="0">
                  <c:v>1782.190356598283</c:v>
                </c:pt>
                <c:pt idx="1">
                  <c:v>2085.9062258805825</c:v>
                </c:pt>
                <c:pt idx="2">
                  <c:v>2668.0120849750547</c:v>
                </c:pt>
                <c:pt idx="3">
                  <c:v>3436.4271199325449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A2-4344-BFD7-D3DC9A1EC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24888"/>
        <c:axId val="986116248"/>
      </c:barChart>
      <c:catAx>
        <c:axId val="98612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16248"/>
        <c:crosses val="autoZero"/>
        <c:auto val="1"/>
        <c:lblAlgn val="ctr"/>
        <c:lblOffset val="100"/>
        <c:noMultiLvlLbl val="0"/>
      </c:catAx>
      <c:valAx>
        <c:axId val="9861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98612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907251691811308E-2"/>
          <c:y val="0.82713874307378243"/>
          <c:w val="0.93553849544864065"/>
          <c:h val="0.14508347914843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'Electricity Figure'!$Z$2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70-4038-8E92-4D7549A80D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70-4038-8E92-4D7549A80D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70-4038-8E92-4D7549A80D2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70-4038-8E92-4D7549A80D2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70-4038-8E92-4D7549A80D2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770-4038-8E92-4D7549A80D2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770-4038-8E92-4D7549A80D2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770-4038-8E92-4D7549A80D2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770-4038-8E92-4D7549A80D2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770-4038-8E92-4D7549A80D2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770-4038-8E92-4D7549A80D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'Electricity Figure'!$Y$3:$Y$13</c:f>
              <c:strCache>
                <c:ptCount val="11"/>
                <c:pt idx="0">
                  <c:v>China</c:v>
                </c:pt>
                <c:pt idx="1">
                  <c:v>USA</c:v>
                </c:pt>
                <c:pt idx="2">
                  <c:v>India</c:v>
                </c:pt>
                <c:pt idx="3">
                  <c:v>EU-27</c:v>
                </c:pt>
                <c:pt idx="4">
                  <c:v>Middle East</c:v>
                </c:pt>
                <c:pt idx="5">
                  <c:v>Japan</c:v>
                </c:pt>
                <c:pt idx="6">
                  <c:v>Russia</c:v>
                </c:pt>
                <c:pt idx="7">
                  <c:v>Southeast Asia</c:v>
                </c:pt>
                <c:pt idx="8">
                  <c:v>South Korea</c:v>
                </c:pt>
                <c:pt idx="9">
                  <c:v>Indonesia</c:v>
                </c:pt>
                <c:pt idx="10">
                  <c:v>Rest of World</c:v>
                </c:pt>
              </c:strCache>
            </c:strRef>
          </c:cat>
          <c:val>
            <c:numRef>
              <c:f>'Electricity Figure'!$Z$3:$Z$13</c:f>
              <c:numCache>
                <c:formatCode>_(* #,##0_);_(* \(#,##0\);_(* "-"??_);_(@_)</c:formatCode>
                <c:ptCount val="11"/>
                <c:pt idx="0">
                  <c:v>3829.16</c:v>
                </c:pt>
                <c:pt idx="1">
                  <c:v>1459.77</c:v>
                </c:pt>
                <c:pt idx="2">
                  <c:v>885.81399999999996</c:v>
                </c:pt>
                <c:pt idx="3">
                  <c:v>700.58799999999997</c:v>
                </c:pt>
                <c:pt idx="4">
                  <c:v>606.01414217087006</c:v>
                </c:pt>
                <c:pt idx="5">
                  <c:v>538.60184404658503</c:v>
                </c:pt>
                <c:pt idx="6">
                  <c:v>483.72421430543699</c:v>
                </c:pt>
                <c:pt idx="7">
                  <c:v>406.26524547848135</c:v>
                </c:pt>
                <c:pt idx="8">
                  <c:v>259.95100000000002</c:v>
                </c:pt>
                <c:pt idx="9">
                  <c:v>253.167</c:v>
                </c:pt>
                <c:pt idx="10">
                  <c:v>1782.190356598283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70-4038-8E92-4D7549A80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405738578305758E-2"/>
          <c:y val="0.8089414432951979"/>
          <c:w val="0.92110225291928727"/>
          <c:h val="0.16318399224487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Electricity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40828229804609"/>
          <c:y val="0.14361402741324"/>
          <c:w val="0.54743105028538097"/>
          <c:h val="0.75133457276173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Figure'!$Y$23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Figure'!$AA$23,'Electricity Figure'!$AB$41,'Electricity Figure'!$AC$58)</c:f>
              <c:numCache>
                <c:formatCode>_(* #,##0_);_(* \(#,##0\);_(* "-"??_);_(@_)</c:formatCode>
                <c:ptCount val="3"/>
                <c:pt idx="0">
                  <c:v>4883.2299999999996</c:v>
                </c:pt>
                <c:pt idx="1">
                  <c:v>4819.63</c:v>
                </c:pt>
                <c:pt idx="2">
                  <c:v>3833.81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1-41BE-88DB-9D0E533E0D86}"/>
            </c:ext>
          </c:extLst>
        </c:ser>
        <c:ser>
          <c:idx val="1"/>
          <c:order val="1"/>
          <c:tx>
            <c:strRef>
              <c:f>'Electricity Figure'!$Y$24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5B92E5"/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Figure'!$AA$24,'Electricity Figure'!$AB$42,'Electricity Figure'!$AC$60)</c:f>
              <c:numCache>
                <c:formatCode>_(* #,##0_);_(* \(#,##0\);_(* "-"??_);_(@_)</c:formatCode>
                <c:ptCount val="3"/>
                <c:pt idx="0">
                  <c:v>1208.53</c:v>
                </c:pt>
                <c:pt idx="1">
                  <c:v>1219.58</c:v>
                </c:pt>
                <c:pt idx="2">
                  <c:v>1255.01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1-41BE-88DB-9D0E533E0D86}"/>
            </c:ext>
          </c:extLst>
        </c:ser>
        <c:ser>
          <c:idx val="2"/>
          <c:order val="2"/>
          <c:tx>
            <c:strRef>
              <c:f>'Electricity Figure'!$Y$25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Figure'!$AA$25,'Electricity Figure'!$AB$43,'Electricity Figure'!$AC$61)</c:f>
              <c:numCache>
                <c:formatCode>_(* #,##0_);_(* \(#,##0\);_(* "-"??_);_(@_)</c:formatCode>
                <c:ptCount val="3"/>
                <c:pt idx="0">
                  <c:v>999.43499999999995</c:v>
                </c:pt>
                <c:pt idx="1">
                  <c:v>1055.3900000000001</c:v>
                </c:pt>
                <c:pt idx="2">
                  <c:v>1066.44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1-41BE-88DB-9D0E533E0D86}"/>
            </c:ext>
          </c:extLst>
        </c:ser>
        <c:ser>
          <c:idx val="3"/>
          <c:order val="3"/>
          <c:tx>
            <c:strRef>
              <c:f>'Electricity Figure'!$Y$26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Figure'!$AA$26,'Electricity Figure'!$AB$45,'Electricity Figure'!$AC$63)</c:f>
              <c:numCache>
                <c:formatCode>_(* #,##0_);_(* \(#,##0\);_(* "-"??_);_(@_)</c:formatCode>
                <c:ptCount val="3"/>
                <c:pt idx="0">
                  <c:v>637.27438365526302</c:v>
                </c:pt>
                <c:pt idx="1">
                  <c:v>761.75675695829807</c:v>
                </c:pt>
                <c:pt idx="2">
                  <c:v>857.122989708006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1-41BE-88DB-9D0E533E0D86}"/>
            </c:ext>
          </c:extLst>
        </c:ser>
        <c:ser>
          <c:idx val="4"/>
          <c:order val="4"/>
          <c:tx>
            <c:strRef>
              <c:f>'Electricity Figure'!$Y$27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Figure'!$AA$27,'Electricity Figure'!$AB$44,'Electricity Figure'!$AC$62)</c:f>
              <c:numCache>
                <c:formatCode>_(* #,##0_);_(* \(#,##0\);_(* "-"??_);_(@_)</c:formatCode>
                <c:ptCount val="3"/>
                <c:pt idx="0">
                  <c:v>560.68913625641346</c:v>
                </c:pt>
                <c:pt idx="1">
                  <c:v>773.83636452356131</c:v>
                </c:pt>
                <c:pt idx="2">
                  <c:v>955.47975873396433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E1-41BE-88DB-9D0E533E0D86}"/>
            </c:ext>
          </c:extLst>
        </c:ser>
        <c:ser>
          <c:idx val="5"/>
          <c:order val="5"/>
          <c:tx>
            <c:strRef>
              <c:f>'Electricity Figure'!$Y$28</c:f>
              <c:strCache>
                <c:ptCount val="1"/>
                <c:pt idx="0">
                  <c:v>EU-27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Figure'!$AA$28,'Electricity Figure'!$AB$49,'Electricity Figure'!$AC$69)</c:f>
              <c:numCache>
                <c:formatCode>_(* #,##0_);_(* \(#,##0\);_(* "-"??_);_(@_)</c:formatCode>
                <c:ptCount val="3"/>
                <c:pt idx="0">
                  <c:v>535.10299999999995</c:v>
                </c:pt>
                <c:pt idx="1">
                  <c:v>347.09899999999999</c:v>
                </c:pt>
                <c:pt idx="2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E1-41BE-88DB-9D0E533E0D86}"/>
            </c:ext>
          </c:extLst>
        </c:ser>
        <c:ser>
          <c:idx val="6"/>
          <c:order val="6"/>
          <c:tx>
            <c:strRef>
              <c:f>'Electricity Figure'!$Y$29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Figure'!$AA$29,'Electricity Figure'!$AB$47,'Electricity Figure'!$AC$66)</c:f>
              <c:numCache>
                <c:formatCode>_(* #,##0_);_(* \(#,##0\);_(* "-"??_);_(@_)</c:formatCode>
                <c:ptCount val="3"/>
                <c:pt idx="0">
                  <c:v>506.75268650736007</c:v>
                </c:pt>
                <c:pt idx="1">
                  <c:v>436.17103442815898</c:v>
                </c:pt>
                <c:pt idx="2">
                  <c:v>350.15965637786366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E1-41BE-88DB-9D0E533E0D86}"/>
            </c:ext>
          </c:extLst>
        </c:ser>
        <c:ser>
          <c:idx val="7"/>
          <c:order val="7"/>
          <c:tx>
            <c:strRef>
              <c:f>'Electricity Figure'!$Y$30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Figure'!$AA$30,'Electricity Figure'!$AB$48,'Electricity Figure'!$AC$67)</c:f>
              <c:numCache>
                <c:formatCode>_(* #,##0_);_(* \(#,##0\);_(* "-"??_);_(@_)</c:formatCode>
                <c:ptCount val="3"/>
                <c:pt idx="0">
                  <c:v>462.1175670374717</c:v>
                </c:pt>
                <c:pt idx="1">
                  <c:v>408.64580626853279</c:v>
                </c:pt>
                <c:pt idx="2">
                  <c:v>328.26677694136384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E1-41BE-88DB-9D0E533E0D86}"/>
            </c:ext>
          </c:extLst>
        </c:ser>
        <c:ser>
          <c:idx val="8"/>
          <c:order val="8"/>
          <c:tx>
            <c:strRef>
              <c:f>'Electricity Figure'!$Y$31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Figure'!$AA$31,'Electricity Figure'!$AB$46,'Electricity Figure'!$AC$59)</c:f>
              <c:numCache>
                <c:formatCode>_(* #,##0_);_(* \(#,##0\);_(* "-"??_);_(@_)</c:formatCode>
                <c:ptCount val="3"/>
                <c:pt idx="0">
                  <c:v>375.06799999999998</c:v>
                </c:pt>
                <c:pt idx="1">
                  <c:v>718.11699999999996</c:v>
                </c:pt>
                <c:pt idx="2">
                  <c:v>1690.55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E1-41BE-88DB-9D0E533E0D86}"/>
            </c:ext>
          </c:extLst>
        </c:ser>
        <c:ser>
          <c:idx val="9"/>
          <c:order val="9"/>
          <c:tx>
            <c:strRef>
              <c:f>'Electricity Figure'!$Y$32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Figure'!$AA$32,'Electricity Figure'!$AB$52,'Electricity Figure'!$AC$69)</c:f>
              <c:numCache>
                <c:formatCode>General</c:formatCode>
                <c:ptCount val="3"/>
                <c:pt idx="0" formatCode="_(* #,##0_);_(* \(#,##0\);_(* &quot;-&quot;??_);_(@_)">
                  <c:v>281.04199999999997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E1-41BE-88DB-9D0E533E0D86}"/>
            </c:ext>
          </c:extLst>
        </c:ser>
        <c:ser>
          <c:idx val="12"/>
          <c:order val="10"/>
          <c:tx>
            <c:strRef>
              <c:f>'Electricity Figure'!$Y$50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('Electricity Figure'!$AA$34,'Electricity Figure'!$AB$50,'Electricity Figure'!$AC$65)</c:f>
              <c:numCache>
                <c:formatCode>_(* #,##0_);_(* \(#,##0\);_(* "-"??_);_(@_)</c:formatCode>
                <c:ptCount val="3"/>
                <c:pt idx="0" formatCode="General">
                  <c:v>0</c:v>
                </c:pt>
                <c:pt idx="1">
                  <c:v>335.92380547380048</c:v>
                </c:pt>
                <c:pt idx="2">
                  <c:v>434.50318535928176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A-4E65-829D-5B92100A1180}"/>
            </c:ext>
          </c:extLst>
        </c:ser>
        <c:ser>
          <c:idx val="11"/>
          <c:order val="11"/>
          <c:tx>
            <c:strRef>
              <c:f>'Electricity Figure'!$Y$64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rgbClr val="FFE48F"/>
            </a:solidFill>
            <a:ln>
              <a:noFill/>
            </a:ln>
            <a:effectLst/>
          </c:spPr>
          <c:invertIfNegative val="0"/>
          <c:val>
            <c:numRef>
              <c:f>('Electricity Figure'!$AA$34,'Electricity Figure'!$AB$52,'Electricity Figure'!$AC$64)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 formatCode="_(* #,##0_);_(* \(#,##0\);_(* &quot;-&quot;??_);_(@_)">
                  <c:v>513.11755256627623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2-460C-BD7C-034CBF073CD8}"/>
            </c:ext>
          </c:extLst>
        </c:ser>
        <c:ser>
          <c:idx val="10"/>
          <c:order val="12"/>
          <c:tx>
            <c:strRef>
              <c:f>'Electricity Figure'!$Y$33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('Electricity Figure'!$AA$22,'Electricity Figure'!$AB$40,'Electricity Figure'!$AC$57)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f>('Electricity Figure'!$AA$33,'Electricity Figure'!$AB$51,'Electricity Figure'!$AC$68)</c:f>
              <c:numCache>
                <c:formatCode>_(* #,##0_);_(* \(#,##0\);_(* "-"??_);_(@_)</c:formatCode>
                <c:ptCount val="3"/>
                <c:pt idx="0">
                  <c:v>2085.9062258805825</c:v>
                </c:pt>
                <c:pt idx="1">
                  <c:v>2616.187279501255</c:v>
                </c:pt>
                <c:pt idx="2">
                  <c:v>2992.4943820069875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E1-41BE-88DB-9D0E533E0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06684581094028"/>
          <c:y val="0.12627879848352289"/>
          <c:w val="0.26181571053618297"/>
          <c:h val="0.787529163021289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100"/>
              <a:t>Electricity Sector CO</a:t>
            </a:r>
            <a:r>
              <a:rPr lang="en-US" sz="1100" baseline="-25000"/>
              <a:t>2</a:t>
            </a:r>
            <a:r>
              <a:rPr lang="en-US" sz="1100"/>
              <a:t>e Emissions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775374814334"/>
          <c:y val="0.17602171006799811"/>
          <c:w val="0.35893899184931982"/>
          <c:h val="0.718927218445753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'Electricity Figure'!$AG$51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Figure'!$AH$51:$AK$51</c15:sqref>
                  </c15:fullRef>
                </c:ext>
              </c:extLst>
              <c:f>'Electricity Figure'!$AI$51:$AK$51</c:f>
              <c:numCache>
                <c:formatCode>0</c:formatCode>
                <c:ptCount val="3"/>
                <c:pt idx="0">
                  <c:v>4883.2299999999996</c:v>
                </c:pt>
                <c:pt idx="1">
                  <c:v>4819.63</c:v>
                </c:pt>
                <c:pt idx="2">
                  <c:v>3833.81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C-4DAA-99A4-B0B644D62114}"/>
            </c:ext>
          </c:extLst>
        </c:ser>
        <c:ser>
          <c:idx val="3"/>
          <c:order val="1"/>
          <c:tx>
            <c:strRef>
              <c:f>'Electricity Figure'!$AG$53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Figure'!$AH$53:$AK$53</c15:sqref>
                  </c15:fullRef>
                </c:ext>
              </c:extLst>
              <c:f>'Electricity Figure'!$AI$53:$AK$53</c:f>
              <c:numCache>
                <c:formatCode>0</c:formatCode>
                <c:ptCount val="3"/>
                <c:pt idx="0">
                  <c:v>999.43499999999995</c:v>
                </c:pt>
                <c:pt idx="1">
                  <c:v>1055.3900000000001</c:v>
                </c:pt>
                <c:pt idx="2">
                  <c:v>1066.44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C-4DAA-99A4-B0B644D62114}"/>
            </c:ext>
          </c:extLst>
        </c:ser>
        <c:ser>
          <c:idx val="2"/>
          <c:order val="2"/>
          <c:tx>
            <c:strRef>
              <c:f>'Electricity Figure'!$AG$52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Figure'!$AH$52:$AK$52</c15:sqref>
                  </c15:fullRef>
                </c:ext>
              </c:extLst>
              <c:f>'Electricity Figure'!$AI$52:$AK$52</c:f>
              <c:numCache>
                <c:formatCode>0</c:formatCode>
                <c:ptCount val="3"/>
                <c:pt idx="0">
                  <c:v>1208.53</c:v>
                </c:pt>
                <c:pt idx="1">
                  <c:v>1219.58</c:v>
                </c:pt>
                <c:pt idx="2">
                  <c:v>1255.01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C-4DAA-99A4-B0B644D62114}"/>
            </c:ext>
          </c:extLst>
        </c:ser>
        <c:ser>
          <c:idx val="4"/>
          <c:order val="3"/>
          <c:tx>
            <c:strRef>
              <c:f>'Electricity Figure'!$AG$55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Figure'!$AH$55:$AK$55</c15:sqref>
                  </c15:fullRef>
                </c:ext>
              </c:extLst>
              <c:f>'Electricity Figure'!$AI$55:$AK$55</c:f>
              <c:numCache>
                <c:formatCode>0</c:formatCode>
                <c:ptCount val="3"/>
                <c:pt idx="0">
                  <c:v>637.27438365526302</c:v>
                </c:pt>
                <c:pt idx="1">
                  <c:v>761.75675695829807</c:v>
                </c:pt>
                <c:pt idx="2">
                  <c:v>857.122989708006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FC-4DAA-99A4-B0B644D62114}"/>
            </c:ext>
          </c:extLst>
        </c:ser>
        <c:ser>
          <c:idx val="5"/>
          <c:order val="4"/>
          <c:tx>
            <c:strRef>
              <c:f>'Electricity Figure'!$AG$56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Figure'!$AH$56:$AK$56</c15:sqref>
                  </c15:fullRef>
                </c:ext>
              </c:extLst>
              <c:f>'Electricity Figure'!$AI$56:$AK$56</c:f>
              <c:numCache>
                <c:formatCode>0</c:formatCode>
                <c:ptCount val="3"/>
                <c:pt idx="0">
                  <c:v>506.75268650736007</c:v>
                </c:pt>
                <c:pt idx="1">
                  <c:v>436.17103442815898</c:v>
                </c:pt>
                <c:pt idx="2">
                  <c:v>350.15965637786366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FC-4DAA-99A4-B0B644D62114}"/>
            </c:ext>
          </c:extLst>
        </c:ser>
        <c:ser>
          <c:idx val="6"/>
          <c:order val="5"/>
          <c:tx>
            <c:strRef>
              <c:f>'Electricity Figure'!$AG$57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Figure'!$AH$57:$AK$57</c15:sqref>
                  </c15:fullRef>
                </c:ext>
              </c:extLst>
              <c:f>'Electricity Figure'!$AI$57:$AK$57</c:f>
              <c:numCache>
                <c:formatCode>0</c:formatCode>
                <c:ptCount val="3"/>
                <c:pt idx="0">
                  <c:v>462.1175670374717</c:v>
                </c:pt>
                <c:pt idx="1">
                  <c:v>408.64580626853279</c:v>
                </c:pt>
                <c:pt idx="2">
                  <c:v>328.26677694136384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FC-4DAA-99A4-B0B644D62114}"/>
            </c:ext>
          </c:extLst>
        </c:ser>
        <c:ser>
          <c:idx val="7"/>
          <c:order val="6"/>
          <c:tx>
            <c:strRef>
              <c:f>'Electricity Figure'!$AG$58</c:f>
              <c:strCache>
                <c:ptCount val="1"/>
                <c:pt idx="0">
                  <c:v>Southeast Asia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Figure'!$AH$58:$AK$58</c15:sqref>
                  </c15:fullRef>
                </c:ext>
              </c:extLst>
              <c:f>'Electricity Figure'!$AI$58:$AK$58</c:f>
              <c:numCache>
                <c:formatCode>0</c:formatCode>
                <c:ptCount val="3"/>
                <c:pt idx="0">
                  <c:v>560.68913625641346</c:v>
                </c:pt>
                <c:pt idx="1">
                  <c:v>773.83636452356131</c:v>
                </c:pt>
                <c:pt idx="2">
                  <c:v>955.47975873396433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FC-4DAA-99A4-B0B644D62114}"/>
            </c:ext>
          </c:extLst>
        </c:ser>
        <c:ser>
          <c:idx val="8"/>
          <c:order val="7"/>
          <c:tx>
            <c:strRef>
              <c:f>'Electricity Figure'!$AG$59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Figure'!$AH$59:$AK$59</c15:sqref>
                  </c15:fullRef>
                </c:ext>
              </c:extLst>
              <c:f>'Electricity Figure'!$AI$59:$AK$59</c:f>
              <c:numCache>
                <c:formatCode>0</c:formatCode>
                <c:ptCount val="3"/>
                <c:pt idx="0">
                  <c:v>281.04199999999997</c:v>
                </c:pt>
                <c:pt idx="1">
                  <c:v>284.09899999999999</c:v>
                </c:pt>
                <c:pt idx="2">
                  <c:v>286.30799999999999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FC-4DAA-99A4-B0B644D62114}"/>
            </c:ext>
          </c:extLst>
        </c:ser>
        <c:ser>
          <c:idx val="9"/>
          <c:order val="8"/>
          <c:tx>
            <c:strRef>
              <c:f>'Electricity Figure'!$AG$60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Figure'!$AH$60:$AK$60</c15:sqref>
                  </c15:fullRef>
                </c:ext>
              </c:extLst>
              <c:f>'Electricity Figure'!$AI$60:$AK$60</c:f>
              <c:numCache>
                <c:formatCode>0</c:formatCode>
                <c:ptCount val="3"/>
                <c:pt idx="0">
                  <c:v>375.06799999999998</c:v>
                </c:pt>
                <c:pt idx="1">
                  <c:v>718.11699999999996</c:v>
                </c:pt>
                <c:pt idx="2">
                  <c:v>1690.55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9FC-4DAA-99A4-B0B644D62114}"/>
            </c:ext>
          </c:extLst>
        </c:ser>
        <c:ser>
          <c:idx val="11"/>
          <c:order val="9"/>
          <c:tx>
            <c:strRef>
              <c:f>'Electricity Figure'!$AG$61</c:f>
              <c:strCache>
                <c:ptCount val="1"/>
                <c:pt idx="0">
                  <c:v>North Africa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Figure'!$AH$61:$AK$61</c15:sqref>
                  </c15:fullRef>
                </c:ext>
              </c:extLst>
              <c:f>'Electricity Figure'!$AI$61:$AK$61</c:f>
              <c:numCache>
                <c:formatCode>0</c:formatCode>
                <c:ptCount val="3"/>
                <c:pt idx="0">
                  <c:v>235.50677049253028</c:v>
                </c:pt>
                <c:pt idx="1">
                  <c:v>335.92380547380048</c:v>
                </c:pt>
                <c:pt idx="2">
                  <c:v>434.50318535928176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9FC-4DAA-99A4-B0B644D62114}"/>
            </c:ext>
          </c:extLst>
        </c:ser>
        <c:ser>
          <c:idx val="12"/>
          <c:order val="10"/>
          <c:tx>
            <c:strRef>
              <c:f>'Electricity Figure'!$AG$62</c:f>
              <c:strCache>
                <c:ptCount val="1"/>
                <c:pt idx="0">
                  <c:v>West Africa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Figure'!$AH$62:$AK$62</c15:sqref>
                  </c15:fullRef>
                </c:ext>
              </c:extLst>
              <c:f>'Electricity Figure'!$AI$62:$AK$62</c:f>
              <c:numCache>
                <c:formatCode>0</c:formatCode>
                <c:ptCount val="3"/>
                <c:pt idx="0">
                  <c:v>55.214501161986298</c:v>
                </c:pt>
                <c:pt idx="1">
                  <c:v>200.57377639341766</c:v>
                </c:pt>
                <c:pt idx="2">
                  <c:v>513.11755256627623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9FC-4DAA-99A4-B0B644D62114}"/>
            </c:ext>
          </c:extLst>
        </c:ser>
        <c:ser>
          <c:idx val="13"/>
          <c:order val="11"/>
          <c:tx>
            <c:strRef>
              <c:f>'Electricity Figure'!$AG$63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Figure'!$AH$63:$AK$63</c15:sqref>
                  </c15:fullRef>
                </c:ext>
              </c:extLst>
              <c:f>'Electricity Figure'!$AI$63:$AK$63</c:f>
              <c:numCache>
                <c:formatCode>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B-99FC-4DAA-99A4-B0B644D62114}"/>
            </c:ext>
          </c:extLst>
        </c:ser>
        <c:ser>
          <c:idx val="14"/>
          <c:order val="13"/>
          <c:tx>
            <c:strRef>
              <c:f>'Electricity Figure'!$AG$65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Figure'!$AH$50:$AK$50</c15:sqref>
                  </c15:fullRef>
                </c:ext>
              </c:extLst>
              <c:f>'Electricity Figure'!$AI$50:$AK$50</c:f>
              <c:numCache>
                <c:formatCode>General</c:formatCode>
                <c:ptCount val="3"/>
                <c:pt idx="0">
                  <c:v>2030</c:v>
                </c:pt>
                <c:pt idx="1">
                  <c:v>2040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Figure'!$AH$65:$AK$65</c15:sqref>
                  </c15:fullRef>
                </c:ext>
              </c:extLst>
              <c:f>'Electricity Figure'!$AI$65:$AK$65</c:f>
              <c:numCache>
                <c:formatCode>0</c:formatCode>
                <c:ptCount val="3"/>
                <c:pt idx="0">
                  <c:v>2330.2879542260653</c:v>
                </c:pt>
                <c:pt idx="1">
                  <c:v>2478.6135031078356</c:v>
                </c:pt>
                <c:pt idx="2">
                  <c:v>2706.1863820069884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9FC-4DAA-99A4-B0B644D62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94544"/>
        <c:axId val="106591664"/>
        <c:extLst>
          <c:ext xmlns:c15="http://schemas.microsoft.com/office/drawing/2012/chart" uri="{02D57815-91ED-43cb-92C2-25804820EDAC}">
            <c15:filteredBarSeries>
              <c15:ser>
                <c:idx val="10"/>
                <c:order val="12"/>
                <c:tx>
                  <c:strRef>
                    <c:extLst>
                      <c:ext uri="{02D57815-91ED-43cb-92C2-25804820EDAC}">
                        <c15:formulaRef>
                          <c15:sqref>'Electricity Figure'!$AG$64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'Electricity Figure'!$AH$50:$AK$50</c15:sqref>
                        </c15:fullRef>
                        <c15:formulaRef>
                          <c15:sqref>'Electricity Figure'!$AI$50:$AK$50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2030</c:v>
                      </c:pt>
                      <c:pt idx="1">
                        <c:v>2040</c:v>
                      </c:pt>
                      <c:pt idx="2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'Electricity Figure'!$AH$64:$AK$64</c15:sqref>
                        </c15:fullRef>
                        <c15:formulaRef>
                          <c15:sqref>'Electricity Figure'!$AI$64:$AK$64</c15:sqref>
                        </c15:formulaRef>
                      </c:ext>
                    </c:extLst>
                    <c:numCache>
                      <c:formatCode>0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99FC-4DAA-99A4-B0B644D62114}"/>
                  </c:ext>
                </c:extLst>
              </c15:ser>
            </c15:filteredBarSeries>
          </c:ext>
        </c:extLst>
      </c:barChart>
      <c:catAx>
        <c:axId val="10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1664"/>
        <c:crosses val="autoZero"/>
        <c:auto val="1"/>
        <c:lblAlgn val="ctr"/>
        <c:lblOffset val="100"/>
        <c:noMultiLvlLbl val="0"/>
      </c:catAx>
      <c:valAx>
        <c:axId val="106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 sz="900"/>
                  <a:t>MT CO</a:t>
                </a:r>
                <a:r>
                  <a:rPr lang="en-US" sz="900" baseline="-25000"/>
                  <a:t>2</a:t>
                </a:r>
                <a:r>
                  <a:rPr lang="en-US" sz="900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0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363296820907099"/>
          <c:y val="0.12964977854510176"/>
          <c:w val="0.31887893929649236"/>
          <c:h val="0.851668346853089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Global</a:t>
            </a:r>
            <a:r>
              <a:rPr lang="en-US" baseline="0">
                <a:solidFill>
                  <a:sysClr val="windowText" lastClr="000000"/>
                </a:solidFill>
              </a:rPr>
              <a:t> GHG emission projections by sector for 2020-2050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'CI Figure'!$B$28</c:f>
              <c:strCache>
                <c:ptCount val="1"/>
                <c:pt idx="0">
                  <c:v>Industry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'CI Figure'!$C$18:$AG$18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'CI Figure'!$C$28:$AG$28</c:f>
              <c:numCache>
                <c:formatCode>_(* #,##0_);_(* \(#,##0\);_(* "-"??_);_(@_)</c:formatCode>
                <c:ptCount val="31"/>
                <c:pt idx="0">
                  <c:v>17.951046532613237</c:v>
                </c:pt>
                <c:pt idx="1">
                  <c:v>18.315993146747786</c:v>
                </c:pt>
                <c:pt idx="2">
                  <c:v>18.59812249985837</c:v>
                </c:pt>
                <c:pt idx="3">
                  <c:v>18.836640732620509</c:v>
                </c:pt>
                <c:pt idx="4">
                  <c:v>19.032641624679435</c:v>
                </c:pt>
                <c:pt idx="5">
                  <c:v>19.3510940753753</c:v>
                </c:pt>
                <c:pt idx="6">
                  <c:v>19.622913994309602</c:v>
                </c:pt>
                <c:pt idx="7">
                  <c:v>19.879472735500677</c:v>
                </c:pt>
                <c:pt idx="8">
                  <c:v>20.147937701340592</c:v>
                </c:pt>
                <c:pt idx="9">
                  <c:v>20.389846897098948</c:v>
                </c:pt>
                <c:pt idx="10">
                  <c:v>20.749866073045656</c:v>
                </c:pt>
                <c:pt idx="11">
                  <c:v>21.000767792050059</c:v>
                </c:pt>
                <c:pt idx="12">
                  <c:v>21.310406112707092</c:v>
                </c:pt>
                <c:pt idx="13">
                  <c:v>21.616998371870476</c:v>
                </c:pt>
                <c:pt idx="14">
                  <c:v>21.874697746787547</c:v>
                </c:pt>
                <c:pt idx="15">
                  <c:v>22.16359164872549</c:v>
                </c:pt>
                <c:pt idx="16">
                  <c:v>22.484459216476381</c:v>
                </c:pt>
                <c:pt idx="17">
                  <c:v>22.816464310254052</c:v>
                </c:pt>
                <c:pt idx="18">
                  <c:v>23.113567261950774</c:v>
                </c:pt>
                <c:pt idx="19">
                  <c:v>23.407438090102108</c:v>
                </c:pt>
                <c:pt idx="20">
                  <c:v>23.7096092778323</c:v>
                </c:pt>
                <c:pt idx="21">
                  <c:v>24.09425923318782</c:v>
                </c:pt>
                <c:pt idx="22">
                  <c:v>24.488546832463019</c:v>
                </c:pt>
                <c:pt idx="23">
                  <c:v>24.900980762575987</c:v>
                </c:pt>
                <c:pt idx="24">
                  <c:v>25.293109580555829</c:v>
                </c:pt>
                <c:pt idx="25">
                  <c:v>25.676847784818776</c:v>
                </c:pt>
                <c:pt idx="26">
                  <c:v>26.055053887844199</c:v>
                </c:pt>
                <c:pt idx="27">
                  <c:v>26.449474845487419</c:v>
                </c:pt>
                <c:pt idx="28">
                  <c:v>26.841524242033696</c:v>
                </c:pt>
                <c:pt idx="29">
                  <c:v>27.228735623917789</c:v>
                </c:pt>
                <c:pt idx="30">
                  <c:v>27.616740767388286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13-4209-ACCB-16D03195CBD4}"/>
            </c:ext>
          </c:extLst>
        </c:ser>
        <c:ser>
          <c:idx val="1"/>
          <c:order val="1"/>
          <c:tx>
            <c:strRef>
              <c:f>'CI Figure'!$B$29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'CI Figure'!$C$18:$AG$18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'CI Figure'!$C$29:$AG$29</c:f>
              <c:numCache>
                <c:formatCode>_(* #,##0_);_(* \(#,##0\);_(* "-"??_);_(@_)</c:formatCode>
                <c:ptCount val="31"/>
                <c:pt idx="0">
                  <c:v>11.205245802599661</c:v>
                </c:pt>
                <c:pt idx="1">
                  <c:v>11.451765232456792</c:v>
                </c:pt>
                <c:pt idx="2">
                  <c:v>11.774290993126003</c:v>
                </c:pt>
                <c:pt idx="3">
                  <c:v>12.004202558217788</c:v>
                </c:pt>
                <c:pt idx="4">
                  <c:v>12.202506784892378</c:v>
                </c:pt>
                <c:pt idx="5">
                  <c:v>12.299585590256463</c:v>
                </c:pt>
                <c:pt idx="6">
                  <c:v>12.371168847495506</c:v>
                </c:pt>
                <c:pt idx="7">
                  <c:v>12.341185126753663</c:v>
                </c:pt>
                <c:pt idx="8">
                  <c:v>12.359867018181683</c:v>
                </c:pt>
                <c:pt idx="9">
                  <c:v>12.439285574398706</c:v>
                </c:pt>
                <c:pt idx="10">
                  <c:v>12.535147999337084</c:v>
                </c:pt>
                <c:pt idx="11">
                  <c:v>12.607551048543751</c:v>
                </c:pt>
                <c:pt idx="12">
                  <c:v>12.704217711035581</c:v>
                </c:pt>
                <c:pt idx="13">
                  <c:v>12.821676365474744</c:v>
                </c:pt>
                <c:pt idx="14">
                  <c:v>12.919916787011388</c:v>
                </c:pt>
                <c:pt idx="15">
                  <c:v>13.014186207865766</c:v>
                </c:pt>
                <c:pt idx="16">
                  <c:v>13.113256118195174</c:v>
                </c:pt>
                <c:pt idx="17">
                  <c:v>13.209438324874354</c:v>
                </c:pt>
                <c:pt idx="18">
                  <c:v>13.303786435311595</c:v>
                </c:pt>
                <c:pt idx="19">
                  <c:v>13.397902014982735</c:v>
                </c:pt>
                <c:pt idx="20">
                  <c:v>13.492337047153608</c:v>
                </c:pt>
                <c:pt idx="21">
                  <c:v>13.616725703574318</c:v>
                </c:pt>
                <c:pt idx="22">
                  <c:v>13.745440744128675</c:v>
                </c:pt>
                <c:pt idx="23">
                  <c:v>13.861795475166957</c:v>
                </c:pt>
                <c:pt idx="24">
                  <c:v>13.9409852536503</c:v>
                </c:pt>
                <c:pt idx="25">
                  <c:v>13.965841209136892</c:v>
                </c:pt>
                <c:pt idx="26">
                  <c:v>13.983172088475573</c:v>
                </c:pt>
                <c:pt idx="27">
                  <c:v>14.006201454408679</c:v>
                </c:pt>
                <c:pt idx="28">
                  <c:v>14.095117813996497</c:v>
                </c:pt>
                <c:pt idx="29">
                  <c:v>14.175101800951021</c:v>
                </c:pt>
                <c:pt idx="30">
                  <c:v>14.27695430169374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13-4209-ACCB-16D03195CBD4}"/>
            </c:ext>
          </c:extLst>
        </c:ser>
        <c:ser>
          <c:idx val="2"/>
          <c:order val="2"/>
          <c:tx>
            <c:strRef>
              <c:f>'CI Figure'!$B$30</c:f>
              <c:strCache>
                <c:ptCount val="1"/>
                <c:pt idx="0">
                  <c:v>Agriculture, Land Use, and Waste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'CI Figure'!$C$18:$AG$18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'CI Figure'!$C$30:$AG$30</c:f>
              <c:numCache>
                <c:formatCode>_(* #,##0_);_(* \(#,##0\);_(* "-"??_);_(@_)</c:formatCode>
                <c:ptCount val="31"/>
                <c:pt idx="0">
                  <c:v>5.7909515250542833</c:v>
                </c:pt>
                <c:pt idx="1">
                  <c:v>5.9173525203701898</c:v>
                </c:pt>
                <c:pt idx="2">
                  <c:v>5.9508334738661341</c:v>
                </c:pt>
                <c:pt idx="3">
                  <c:v>5.9998694365397496</c:v>
                </c:pt>
                <c:pt idx="4">
                  <c:v>6.0069656611562641</c:v>
                </c:pt>
                <c:pt idx="5">
                  <c:v>6.0421720916155097</c:v>
                </c:pt>
                <c:pt idx="6">
                  <c:v>6.0377602611149666</c:v>
                </c:pt>
                <c:pt idx="7">
                  <c:v>6.0236994999025066</c:v>
                </c:pt>
                <c:pt idx="8">
                  <c:v>6.0216144935229652</c:v>
                </c:pt>
                <c:pt idx="9">
                  <c:v>6.0204441488821088</c:v>
                </c:pt>
                <c:pt idx="10">
                  <c:v>6.0222230715997007</c:v>
                </c:pt>
                <c:pt idx="11">
                  <c:v>5.9806935661189797</c:v>
                </c:pt>
                <c:pt idx="12">
                  <c:v>5.9322524556474745</c:v>
                </c:pt>
                <c:pt idx="13">
                  <c:v>5.8942589810437092</c:v>
                </c:pt>
                <c:pt idx="14">
                  <c:v>5.8453058408590115</c:v>
                </c:pt>
                <c:pt idx="15">
                  <c:v>5.8061901478784979</c:v>
                </c:pt>
                <c:pt idx="16">
                  <c:v>5.7334377762989135</c:v>
                </c:pt>
                <c:pt idx="17">
                  <c:v>5.6620652585708866</c:v>
                </c:pt>
                <c:pt idx="18">
                  <c:v>5.5918339057131856</c:v>
                </c:pt>
                <c:pt idx="19">
                  <c:v>5.518545705807866</c:v>
                </c:pt>
                <c:pt idx="20">
                  <c:v>5.4441357248021909</c:v>
                </c:pt>
                <c:pt idx="21">
                  <c:v>5.3715232959236223</c:v>
                </c:pt>
                <c:pt idx="22">
                  <c:v>5.2873243298646289</c:v>
                </c:pt>
                <c:pt idx="23">
                  <c:v>5.213661052066187</c:v>
                </c:pt>
                <c:pt idx="24">
                  <c:v>5.1315109540156527</c:v>
                </c:pt>
                <c:pt idx="25">
                  <c:v>5.0477861845844805</c:v>
                </c:pt>
                <c:pt idx="26">
                  <c:v>4.9914767135993703</c:v>
                </c:pt>
                <c:pt idx="27">
                  <c:v>4.9327606584774788</c:v>
                </c:pt>
                <c:pt idx="28">
                  <c:v>4.8745683580263783</c:v>
                </c:pt>
                <c:pt idx="29">
                  <c:v>4.8057694140584371</c:v>
                </c:pt>
                <c:pt idx="30">
                  <c:v>4.746477825993443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13-4209-ACCB-16D03195CBD4}"/>
            </c:ext>
          </c:extLst>
        </c:ser>
        <c:ser>
          <c:idx val="3"/>
          <c:order val="3"/>
          <c:tx>
            <c:strRef>
              <c:f>'CI Figure'!$B$31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'CI Figure'!$C$18:$AG$18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'CI Figure'!$C$31:$AG$31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8.3601002439780956</c:v>
                </c:pt>
                <c:pt idx="6">
                  <c:v>8.4039793500835813</c:v>
                </c:pt>
                <c:pt idx="7">
                  <c:v>8.439283441674192</c:v>
                </c:pt>
                <c:pt idx="8">
                  <c:v>8.4809229424256163</c:v>
                </c:pt>
                <c:pt idx="9">
                  <c:v>8.5162698741923748</c:v>
                </c:pt>
                <c:pt idx="10">
                  <c:v>8.5474133489400579</c:v>
                </c:pt>
                <c:pt idx="11">
                  <c:v>8.5780992257125295</c:v>
                </c:pt>
                <c:pt idx="12">
                  <c:v>8.6048537810633317</c:v>
                </c:pt>
                <c:pt idx="13">
                  <c:v>8.6225999596399756</c:v>
                </c:pt>
                <c:pt idx="14">
                  <c:v>8.6367230196465741</c:v>
                </c:pt>
                <c:pt idx="15">
                  <c:v>8.6441759002212422</c:v>
                </c:pt>
                <c:pt idx="16">
                  <c:v>8.6614816782013477</c:v>
                </c:pt>
                <c:pt idx="17">
                  <c:v>8.6760270160700088</c:v>
                </c:pt>
                <c:pt idx="18">
                  <c:v>8.6905194374274437</c:v>
                </c:pt>
                <c:pt idx="19">
                  <c:v>8.7060360297914592</c:v>
                </c:pt>
                <c:pt idx="20">
                  <c:v>8.7216443017498477</c:v>
                </c:pt>
                <c:pt idx="21">
                  <c:v>8.7538883499584514</c:v>
                </c:pt>
                <c:pt idx="22">
                  <c:v>8.7904536798844131</c:v>
                </c:pt>
                <c:pt idx="23">
                  <c:v>8.8289985619247879</c:v>
                </c:pt>
                <c:pt idx="24">
                  <c:v>8.8688125223790024</c:v>
                </c:pt>
                <c:pt idx="25">
                  <c:v>8.9149601519746096</c:v>
                </c:pt>
                <c:pt idx="26">
                  <c:v>8.96515023246398</c:v>
                </c:pt>
                <c:pt idx="27">
                  <c:v>9.0177274995896095</c:v>
                </c:pt>
                <c:pt idx="28">
                  <c:v>9.0737032195298912</c:v>
                </c:pt>
                <c:pt idx="29">
                  <c:v>9.1350816694265369</c:v>
                </c:pt>
                <c:pt idx="30">
                  <c:v>9.2018105478606369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13-4209-ACCB-16D03195CBD4}"/>
            </c:ext>
          </c:extLst>
        </c:ser>
        <c:ser>
          <c:idx val="4"/>
          <c:order val="4"/>
          <c:tx>
            <c:strRef>
              <c:f>'CI Figure'!$B$32</c:f>
              <c:strCache>
                <c:ptCount val="1"/>
                <c:pt idx="0">
                  <c:v>Buildings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'CI Figure'!$C$18:$AG$18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'CI Figure'!$C$32:$AG$32</c:f>
              <c:numCache>
                <c:formatCode>_(* #,##0_);_(* \(#,##0\);_(* "-"??_);_(@_)</c:formatCode>
                <c:ptCount val="31"/>
                <c:pt idx="0">
                  <c:v>3.9207069817262941</c:v>
                </c:pt>
                <c:pt idx="1">
                  <c:v>3.9701542528879283</c:v>
                </c:pt>
                <c:pt idx="2">
                  <c:v>4.0414925942324995</c:v>
                </c:pt>
                <c:pt idx="3">
                  <c:v>4.0885416483097385</c:v>
                </c:pt>
                <c:pt idx="4">
                  <c:v>4.1401050744283738</c:v>
                </c:pt>
                <c:pt idx="5">
                  <c:v>4.1931736432557392</c:v>
                </c:pt>
                <c:pt idx="6">
                  <c:v>4.2725237873645385</c:v>
                </c:pt>
                <c:pt idx="7">
                  <c:v>4.3551260613664926</c:v>
                </c:pt>
                <c:pt idx="8">
                  <c:v>4.4368974034672224</c:v>
                </c:pt>
                <c:pt idx="9">
                  <c:v>4.5220714307134315</c:v>
                </c:pt>
                <c:pt idx="10">
                  <c:v>4.608109908781775</c:v>
                </c:pt>
                <c:pt idx="11">
                  <c:v>4.7088546686008224</c:v>
                </c:pt>
                <c:pt idx="12">
                  <c:v>4.8045224804959012</c:v>
                </c:pt>
                <c:pt idx="13">
                  <c:v>4.8975544461038965</c:v>
                </c:pt>
                <c:pt idx="14">
                  <c:v>4.9903499752368647</c:v>
                </c:pt>
                <c:pt idx="15">
                  <c:v>5.0837114868184603</c:v>
                </c:pt>
                <c:pt idx="16">
                  <c:v>5.1760407815489069</c:v>
                </c:pt>
                <c:pt idx="17">
                  <c:v>5.2696755190581657</c:v>
                </c:pt>
                <c:pt idx="18">
                  <c:v>5.362086017710932</c:v>
                </c:pt>
                <c:pt idx="19">
                  <c:v>5.4532902215393859</c:v>
                </c:pt>
                <c:pt idx="20">
                  <c:v>5.5464497072778141</c:v>
                </c:pt>
                <c:pt idx="21">
                  <c:v>5.6429718973196081</c:v>
                </c:pt>
                <c:pt idx="22">
                  <c:v>5.7414027692930851</c:v>
                </c:pt>
                <c:pt idx="23">
                  <c:v>5.838035907837944</c:v>
                </c:pt>
                <c:pt idx="24">
                  <c:v>5.9348946101058271</c:v>
                </c:pt>
                <c:pt idx="25">
                  <c:v>6.0333539872949355</c:v>
                </c:pt>
                <c:pt idx="26">
                  <c:v>6.1310917948351582</c:v>
                </c:pt>
                <c:pt idx="27">
                  <c:v>6.2305584596674777</c:v>
                </c:pt>
                <c:pt idx="28">
                  <c:v>6.3298977286035774</c:v>
                </c:pt>
                <c:pt idx="29">
                  <c:v>6.429141951830303</c:v>
                </c:pt>
                <c:pt idx="30">
                  <c:v>6.5264488806913104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13-4209-ACCB-16D03195CBD4}"/>
            </c:ext>
          </c:extLst>
        </c:ser>
        <c:ser>
          <c:idx val="5"/>
          <c:order val="5"/>
          <c:tx>
            <c:strRef>
              <c:f>'CI Figure'!$B$33</c:f>
              <c:strCache>
                <c:ptCount val="1"/>
                <c:pt idx="0">
                  <c:v>District Heat and Hydrogen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'CI Figure'!$C$18:$AG$18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'CI Figure'!$C$33:$AG$33</c:f>
              <c:numCache>
                <c:formatCode>_(* #,##0_);_(* \(#,##0\);_(* "-"??_);_(@_)</c:formatCode>
                <c:ptCount val="31"/>
                <c:pt idx="0">
                  <c:v>0.87763715748894655</c:v>
                </c:pt>
                <c:pt idx="1">
                  <c:v>0.87195960254862659</c:v>
                </c:pt>
                <c:pt idx="2">
                  <c:v>0.875758244141423</c:v>
                </c:pt>
                <c:pt idx="3">
                  <c:v>0.86760706205548466</c:v>
                </c:pt>
                <c:pt idx="4">
                  <c:v>0.86652488924080062</c:v>
                </c:pt>
                <c:pt idx="5">
                  <c:v>0.85970557612266729</c:v>
                </c:pt>
                <c:pt idx="6">
                  <c:v>0.87843317234291596</c:v>
                </c:pt>
                <c:pt idx="7">
                  <c:v>0.89368320987006256</c:v>
                </c:pt>
                <c:pt idx="8">
                  <c:v>0.91194972789286854</c:v>
                </c:pt>
                <c:pt idx="9">
                  <c:v>0.92462813012995471</c:v>
                </c:pt>
                <c:pt idx="10">
                  <c:v>0.94062117526680333</c:v>
                </c:pt>
                <c:pt idx="11">
                  <c:v>0.95652280059445327</c:v>
                </c:pt>
                <c:pt idx="12">
                  <c:v>0.98058023751681023</c:v>
                </c:pt>
                <c:pt idx="13">
                  <c:v>0.99738735123810007</c:v>
                </c:pt>
                <c:pt idx="14">
                  <c:v>1.0165319981839835</c:v>
                </c:pt>
                <c:pt idx="15">
                  <c:v>1.0365920621623776</c:v>
                </c:pt>
                <c:pt idx="16">
                  <c:v>1.0556791001638435</c:v>
                </c:pt>
                <c:pt idx="17">
                  <c:v>1.0741068884659701</c:v>
                </c:pt>
                <c:pt idx="18">
                  <c:v>1.094628947615881</c:v>
                </c:pt>
                <c:pt idx="19">
                  <c:v>1.1152499384809456</c:v>
                </c:pt>
                <c:pt idx="20">
                  <c:v>1.1359883151095833</c:v>
                </c:pt>
                <c:pt idx="21">
                  <c:v>1.1491573447465853</c:v>
                </c:pt>
                <c:pt idx="22">
                  <c:v>1.1619024941087654</c:v>
                </c:pt>
                <c:pt idx="23">
                  <c:v>1.1767287144050498</c:v>
                </c:pt>
                <c:pt idx="24">
                  <c:v>1.1911171645684742</c:v>
                </c:pt>
                <c:pt idx="25">
                  <c:v>1.2035085458552854</c:v>
                </c:pt>
                <c:pt idx="26">
                  <c:v>1.2155857559673229</c:v>
                </c:pt>
                <c:pt idx="27">
                  <c:v>1.2262522797762672</c:v>
                </c:pt>
                <c:pt idx="28">
                  <c:v>1.2366352273849976</c:v>
                </c:pt>
                <c:pt idx="29">
                  <c:v>1.2476348413030811</c:v>
                </c:pt>
                <c:pt idx="30">
                  <c:v>1.2538763891446765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13-4209-ACCB-16D03195C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16935"/>
        <c:axId val="222417295"/>
      </c:scatterChart>
      <c:valAx>
        <c:axId val="222416935"/>
        <c:scaling>
          <c:orientation val="minMax"/>
          <c:max val="2050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2417295"/>
        <c:crosses val="autoZero"/>
        <c:crossBetween val="midCat"/>
      </c:valAx>
      <c:valAx>
        <c:axId val="22241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2416935"/>
        <c:crosses val="autoZero"/>
        <c:crossBetween val="midCat"/>
      </c:valAx>
      <c:spPr>
        <a:noFill/>
        <a:ln w="28575">
          <a:noFill/>
        </a:ln>
        <a:effectLst/>
      </c:spPr>
    </c:plotArea>
    <c:legend>
      <c:legendPos val="b"/>
      <c:overlay val="0"/>
      <c:spPr>
        <a:noFill/>
        <a:ln w="285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494393</xdr:colOff>
      <xdr:row>49</xdr:row>
      <xdr:rowOff>171357</xdr:rowOff>
    </xdr:from>
    <xdr:to>
      <xdr:col>34</xdr:col>
      <xdr:colOff>351518</xdr:colOff>
      <xdr:row>64</xdr:row>
      <xdr:rowOff>171357</xdr:rowOff>
    </xdr:to>
    <xdr:graphicFrame macro="">
      <xdr:nvGraphicFramePr>
        <xdr:cNvPr id="5" name="Chart 10">
          <a:extLst>
            <a:ext uri="{FF2B5EF4-FFF2-40B4-BE49-F238E27FC236}">
              <a16:creationId xmlns:a16="http://schemas.microsoft.com/office/drawing/2014/main" id="{646B98AA-3D5F-4A75-9543-3FF71354D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236674</xdr:colOff>
      <xdr:row>34</xdr:row>
      <xdr:rowOff>78740</xdr:rowOff>
    </xdr:from>
    <xdr:to>
      <xdr:col>35</xdr:col>
      <xdr:colOff>283664</xdr:colOff>
      <xdr:row>49</xdr:row>
      <xdr:rowOff>78740</xdr:rowOff>
    </xdr:to>
    <xdr:graphicFrame macro="">
      <xdr:nvGraphicFramePr>
        <xdr:cNvPr id="7" name="Chart 10">
          <a:extLst>
            <a:ext uri="{FF2B5EF4-FFF2-40B4-BE49-F238E27FC236}">
              <a16:creationId xmlns:a16="http://schemas.microsoft.com/office/drawing/2014/main" id="{3BAE2D5F-0B27-4873-A75E-BF646467D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82550</xdr:colOff>
      <xdr:row>13</xdr:row>
      <xdr:rowOff>82550</xdr:rowOff>
    </xdr:from>
    <xdr:to>
      <xdr:col>42</xdr:col>
      <xdr:colOff>247650</xdr:colOff>
      <xdr:row>28</xdr:row>
      <xdr:rowOff>82550</xdr:rowOff>
    </xdr:to>
    <xdr:graphicFrame macro="">
      <xdr:nvGraphicFramePr>
        <xdr:cNvPr id="6" name="Chart 10">
          <a:extLst>
            <a:ext uri="{FF2B5EF4-FFF2-40B4-BE49-F238E27FC236}">
              <a16:creationId xmlns:a16="http://schemas.microsoft.com/office/drawing/2014/main" id="{9ED19619-8E3F-4AD0-91F6-70C7C3959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82550</xdr:colOff>
      <xdr:row>13</xdr:row>
      <xdr:rowOff>82550</xdr:rowOff>
    </xdr:from>
    <xdr:to>
      <xdr:col>42</xdr:col>
      <xdr:colOff>247650</xdr:colOff>
      <xdr:row>28</xdr:row>
      <xdr:rowOff>82550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E4E726F8-4DBB-4701-B566-1C7729D4D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82550</xdr:colOff>
      <xdr:row>13</xdr:row>
      <xdr:rowOff>82550</xdr:rowOff>
    </xdr:from>
    <xdr:to>
      <xdr:col>42</xdr:col>
      <xdr:colOff>247650</xdr:colOff>
      <xdr:row>28</xdr:row>
      <xdr:rowOff>82550</xdr:rowOff>
    </xdr:to>
    <xdr:graphicFrame macro="">
      <xdr:nvGraphicFramePr>
        <xdr:cNvPr id="2" name="Chart 10">
          <a:extLst>
            <a:ext uri="{FF2B5EF4-FFF2-40B4-BE49-F238E27FC236}">
              <a16:creationId xmlns:a16="http://schemas.microsoft.com/office/drawing/2014/main" id="{8F826E06-5992-428A-BA9C-514EE08A0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82550</xdr:colOff>
      <xdr:row>13</xdr:row>
      <xdr:rowOff>82550</xdr:rowOff>
    </xdr:from>
    <xdr:to>
      <xdr:col>42</xdr:col>
      <xdr:colOff>247650</xdr:colOff>
      <xdr:row>28</xdr:row>
      <xdr:rowOff>82550</xdr:rowOff>
    </xdr:to>
    <xdr:graphicFrame macro="">
      <xdr:nvGraphicFramePr>
        <xdr:cNvPr id="2" name="Chart 10">
          <a:extLst>
            <a:ext uri="{FF2B5EF4-FFF2-40B4-BE49-F238E27FC236}">
              <a16:creationId xmlns:a16="http://schemas.microsoft.com/office/drawing/2014/main" id="{5025EE4D-2DBB-4BFF-B863-B57590B8B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279399</xdr:colOff>
      <xdr:row>0</xdr:row>
      <xdr:rowOff>110557</xdr:rowOff>
    </xdr:from>
    <xdr:to>
      <xdr:col>38</xdr:col>
      <xdr:colOff>221116</xdr:colOff>
      <xdr:row>15</xdr:row>
      <xdr:rowOff>66674</xdr:rowOff>
    </xdr:to>
    <xdr:graphicFrame macro="">
      <xdr:nvGraphicFramePr>
        <xdr:cNvPr id="38" name="Chart 1">
          <a:extLst>
            <a:ext uri="{FF2B5EF4-FFF2-40B4-BE49-F238E27FC236}">
              <a16:creationId xmlns:a16="http://schemas.microsoft.com/office/drawing/2014/main" id="{C2583868-9FF5-4750-A347-379F8791C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304800</xdr:colOff>
      <xdr:row>15</xdr:row>
      <xdr:rowOff>95250</xdr:rowOff>
    </xdr:from>
    <xdr:to>
      <xdr:col>38</xdr:col>
      <xdr:colOff>215900</xdr:colOff>
      <xdr:row>31</xdr:row>
      <xdr:rowOff>139700</xdr:rowOff>
    </xdr:to>
    <xdr:graphicFrame macro="">
      <xdr:nvGraphicFramePr>
        <xdr:cNvPr id="71" name="Chart 2">
          <a:extLst>
            <a:ext uri="{FF2B5EF4-FFF2-40B4-BE49-F238E27FC236}">
              <a16:creationId xmlns:a16="http://schemas.microsoft.com/office/drawing/2014/main" id="{550D542A-846E-4460-ACD5-D0524B568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215389</xdr:colOff>
      <xdr:row>0</xdr:row>
      <xdr:rowOff>97518</xdr:rowOff>
    </xdr:from>
    <xdr:to>
      <xdr:col>45</xdr:col>
      <xdr:colOff>504314</xdr:colOff>
      <xdr:row>15</xdr:row>
      <xdr:rowOff>152287</xdr:rowOff>
    </xdr:to>
    <xdr:graphicFrame macro="">
      <xdr:nvGraphicFramePr>
        <xdr:cNvPr id="74" name="Chart 3">
          <a:extLst>
            <a:ext uri="{FF2B5EF4-FFF2-40B4-BE49-F238E27FC236}">
              <a16:creationId xmlns:a16="http://schemas.microsoft.com/office/drawing/2014/main" id="{B0B03EC2-34A0-4D61-9129-887B3DEC5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131717</xdr:colOff>
      <xdr:row>32</xdr:row>
      <xdr:rowOff>179069</xdr:rowOff>
    </xdr:from>
    <xdr:to>
      <xdr:col>34</xdr:col>
      <xdr:colOff>523602</xdr:colOff>
      <xdr:row>47</xdr:row>
      <xdr:rowOff>179069</xdr:rowOff>
    </xdr:to>
    <xdr:graphicFrame macro="">
      <xdr:nvGraphicFramePr>
        <xdr:cNvPr id="127" name="Chart 10">
          <a:extLst>
            <a:ext uri="{FF2B5EF4-FFF2-40B4-BE49-F238E27FC236}">
              <a16:creationId xmlns:a16="http://schemas.microsoft.com/office/drawing/2014/main" id="{603AF923-B5A5-4986-939C-C8F8362BE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152400</xdr:colOff>
      <xdr:row>51</xdr:row>
      <xdr:rowOff>143510</xdr:rowOff>
    </xdr:from>
    <xdr:to>
      <xdr:col>33</xdr:col>
      <xdr:colOff>457200</xdr:colOff>
      <xdr:row>67</xdr:row>
      <xdr:rowOff>143510</xdr:rowOff>
    </xdr:to>
    <xdr:graphicFrame macro="">
      <xdr:nvGraphicFramePr>
        <xdr:cNvPr id="2" name="Chart 10">
          <a:extLst>
            <a:ext uri="{FF2B5EF4-FFF2-40B4-BE49-F238E27FC236}">
              <a16:creationId xmlns:a16="http://schemas.microsoft.com/office/drawing/2014/main" id="{A8B54292-3575-42CD-86F1-BACCDEC23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279399</xdr:colOff>
      <xdr:row>0</xdr:row>
      <xdr:rowOff>110557</xdr:rowOff>
    </xdr:from>
    <xdr:to>
      <xdr:col>33</xdr:col>
      <xdr:colOff>221116</xdr:colOff>
      <xdr:row>15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55D41-3FDC-4A32-8CF2-390E66837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304800</xdr:colOff>
      <xdr:row>15</xdr:row>
      <xdr:rowOff>95250</xdr:rowOff>
    </xdr:from>
    <xdr:to>
      <xdr:col>33</xdr:col>
      <xdr:colOff>215900</xdr:colOff>
      <xdr:row>30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941D70-C086-44D8-ABD7-4D48D7AED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32</xdr:row>
      <xdr:rowOff>0</xdr:rowOff>
    </xdr:from>
    <xdr:to>
      <xdr:col>29</xdr:col>
      <xdr:colOff>304800</xdr:colOff>
      <xdr:row>47</xdr:row>
      <xdr:rowOff>28575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0242BB2C-B694-468C-9875-3AC7DDA27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279399</xdr:colOff>
      <xdr:row>0</xdr:row>
      <xdr:rowOff>110557</xdr:rowOff>
    </xdr:from>
    <xdr:to>
      <xdr:col>38</xdr:col>
      <xdr:colOff>221116</xdr:colOff>
      <xdr:row>15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72660-C556-4A77-BB44-92E737138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304800</xdr:colOff>
      <xdr:row>15</xdr:row>
      <xdr:rowOff>95250</xdr:rowOff>
    </xdr:from>
    <xdr:to>
      <xdr:col>38</xdr:col>
      <xdr:colOff>215900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AAA829-F16F-4483-9B87-6E1F348B6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215389</xdr:colOff>
      <xdr:row>0</xdr:row>
      <xdr:rowOff>97518</xdr:rowOff>
    </xdr:from>
    <xdr:to>
      <xdr:col>45</xdr:col>
      <xdr:colOff>504314</xdr:colOff>
      <xdr:row>15</xdr:row>
      <xdr:rowOff>152287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33F066-6FC0-4523-B228-5C858F341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364308</xdr:colOff>
      <xdr:row>32</xdr:row>
      <xdr:rowOff>169998</xdr:rowOff>
    </xdr:from>
    <xdr:to>
      <xdr:col>34</xdr:col>
      <xdr:colOff>138248</xdr:colOff>
      <xdr:row>47</xdr:row>
      <xdr:rowOff>169998</xdr:rowOff>
    </xdr:to>
    <xdr:graphicFrame macro="">
      <xdr:nvGraphicFramePr>
        <xdr:cNvPr id="5" name="Chart 10">
          <a:extLst>
            <a:ext uri="{FF2B5EF4-FFF2-40B4-BE49-F238E27FC236}">
              <a16:creationId xmlns:a16="http://schemas.microsoft.com/office/drawing/2014/main" id="{D4D2A0D6-2922-4FE8-86E9-F4154E7CC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101600</xdr:colOff>
      <xdr:row>48</xdr:row>
      <xdr:rowOff>31750</xdr:rowOff>
    </xdr:from>
    <xdr:to>
      <xdr:col>42</xdr:col>
      <xdr:colOff>406400</xdr:colOff>
      <xdr:row>64</xdr:row>
      <xdr:rowOff>31750</xdr:rowOff>
    </xdr:to>
    <xdr:graphicFrame macro="">
      <xdr:nvGraphicFramePr>
        <xdr:cNvPr id="6" name="Chart 10">
          <a:extLst>
            <a:ext uri="{FF2B5EF4-FFF2-40B4-BE49-F238E27FC236}">
              <a16:creationId xmlns:a16="http://schemas.microsoft.com/office/drawing/2014/main" id="{F3A95FC1-98E5-419A-B0B8-7C1F453E2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127000</xdr:colOff>
      <xdr:row>64</xdr:row>
      <xdr:rowOff>44450</xdr:rowOff>
    </xdr:from>
    <xdr:to>
      <xdr:col>42</xdr:col>
      <xdr:colOff>431800</xdr:colOff>
      <xdr:row>79</xdr:row>
      <xdr:rowOff>44450</xdr:rowOff>
    </xdr:to>
    <xdr:graphicFrame macro="">
      <xdr:nvGraphicFramePr>
        <xdr:cNvPr id="7" name="Chart 10">
          <a:extLst>
            <a:ext uri="{FF2B5EF4-FFF2-40B4-BE49-F238E27FC236}">
              <a16:creationId xmlns:a16="http://schemas.microsoft.com/office/drawing/2014/main" id="{9F9AFEFB-0111-463F-BC09-0DD0F959B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190500</xdr:colOff>
      <xdr:row>48</xdr:row>
      <xdr:rowOff>121920</xdr:rowOff>
    </xdr:from>
    <xdr:to>
      <xdr:col>35</xdr:col>
      <xdr:colOff>99060</xdr:colOff>
      <xdr:row>63</xdr:row>
      <xdr:rowOff>121920</xdr:rowOff>
    </xdr:to>
    <xdr:graphicFrame macro="">
      <xdr:nvGraphicFramePr>
        <xdr:cNvPr id="9" name="Chart 10">
          <a:extLst>
            <a:ext uri="{FF2B5EF4-FFF2-40B4-BE49-F238E27FC236}">
              <a16:creationId xmlns:a16="http://schemas.microsoft.com/office/drawing/2014/main" id="{2E77DF08-0678-4EEB-912F-4DEEA924A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279399</xdr:colOff>
      <xdr:row>0</xdr:row>
      <xdr:rowOff>110557</xdr:rowOff>
    </xdr:from>
    <xdr:to>
      <xdr:col>38</xdr:col>
      <xdr:colOff>221116</xdr:colOff>
      <xdr:row>15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2F5E4-7A36-4010-8848-898D5ACB9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304800</xdr:colOff>
      <xdr:row>15</xdr:row>
      <xdr:rowOff>95250</xdr:rowOff>
    </xdr:from>
    <xdr:to>
      <xdr:col>38</xdr:col>
      <xdr:colOff>215900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78B876-ECC1-429F-AABF-47AB7C215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215389</xdr:colOff>
      <xdr:row>0</xdr:row>
      <xdr:rowOff>97518</xdr:rowOff>
    </xdr:from>
    <xdr:to>
      <xdr:col>45</xdr:col>
      <xdr:colOff>504314</xdr:colOff>
      <xdr:row>15</xdr:row>
      <xdr:rowOff>152287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7492A5-6C96-44D2-B517-DB9C8936D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22860</xdr:colOff>
      <xdr:row>33</xdr:row>
      <xdr:rowOff>41909</xdr:rowOff>
    </xdr:from>
    <xdr:to>
      <xdr:col>34</xdr:col>
      <xdr:colOff>419100</xdr:colOff>
      <xdr:row>48</xdr:row>
      <xdr:rowOff>41909</xdr:rowOff>
    </xdr:to>
    <xdr:graphicFrame macro="">
      <xdr:nvGraphicFramePr>
        <xdr:cNvPr id="5" name="Chart 10">
          <a:extLst>
            <a:ext uri="{FF2B5EF4-FFF2-40B4-BE49-F238E27FC236}">
              <a16:creationId xmlns:a16="http://schemas.microsoft.com/office/drawing/2014/main" id="{F5E2E6C2-C038-4701-8228-722EAF25D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127000</xdr:colOff>
      <xdr:row>46</xdr:row>
      <xdr:rowOff>126999</xdr:rowOff>
    </xdr:from>
    <xdr:to>
      <xdr:col>42</xdr:col>
      <xdr:colOff>241299</xdr:colOff>
      <xdr:row>64</xdr:row>
      <xdr:rowOff>45357</xdr:rowOff>
    </xdr:to>
    <xdr:graphicFrame macro="">
      <xdr:nvGraphicFramePr>
        <xdr:cNvPr id="6" name="Chart 10">
          <a:extLst>
            <a:ext uri="{FF2B5EF4-FFF2-40B4-BE49-F238E27FC236}">
              <a16:creationId xmlns:a16="http://schemas.microsoft.com/office/drawing/2014/main" id="{3EC623F8-5474-481A-A297-41358AA0F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279399</xdr:colOff>
      <xdr:row>0</xdr:row>
      <xdr:rowOff>110557</xdr:rowOff>
    </xdr:from>
    <xdr:to>
      <xdr:col>38</xdr:col>
      <xdr:colOff>221116</xdr:colOff>
      <xdr:row>15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D03B4-43F7-4D3A-BCD9-0EA6C44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304800</xdr:colOff>
      <xdr:row>15</xdr:row>
      <xdr:rowOff>95250</xdr:rowOff>
    </xdr:from>
    <xdr:to>
      <xdr:col>38</xdr:col>
      <xdr:colOff>215900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A508F-8718-4690-8EB3-B00C7086E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215389</xdr:colOff>
      <xdr:row>0</xdr:row>
      <xdr:rowOff>97518</xdr:rowOff>
    </xdr:from>
    <xdr:to>
      <xdr:col>45</xdr:col>
      <xdr:colOff>504314</xdr:colOff>
      <xdr:row>15</xdr:row>
      <xdr:rowOff>152287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F20E0-5497-4760-B617-7C7309EA8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364670</xdr:colOff>
      <xdr:row>32</xdr:row>
      <xdr:rowOff>104503</xdr:rowOff>
    </xdr:from>
    <xdr:to>
      <xdr:col>34</xdr:col>
      <xdr:colOff>136070</xdr:colOff>
      <xdr:row>47</xdr:row>
      <xdr:rowOff>104503</xdr:rowOff>
    </xdr:to>
    <xdr:graphicFrame macro="">
      <xdr:nvGraphicFramePr>
        <xdr:cNvPr id="5" name="Chart 10">
          <a:extLst>
            <a:ext uri="{FF2B5EF4-FFF2-40B4-BE49-F238E27FC236}">
              <a16:creationId xmlns:a16="http://schemas.microsoft.com/office/drawing/2014/main" id="{A0E990F7-4B19-401D-8A23-EC4D179B5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119380</xdr:colOff>
      <xdr:row>46</xdr:row>
      <xdr:rowOff>88899</xdr:rowOff>
    </xdr:from>
    <xdr:to>
      <xdr:col>43</xdr:col>
      <xdr:colOff>233679</xdr:colOff>
      <xdr:row>64</xdr:row>
      <xdr:rowOff>7257</xdr:rowOff>
    </xdr:to>
    <xdr:graphicFrame macro="">
      <xdr:nvGraphicFramePr>
        <xdr:cNvPr id="8" name="Chart 10">
          <a:extLst>
            <a:ext uri="{FF2B5EF4-FFF2-40B4-BE49-F238E27FC236}">
              <a16:creationId xmlns:a16="http://schemas.microsoft.com/office/drawing/2014/main" id="{6145CE14-860A-4D07-82AB-BB0D151C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1073150</xdr:colOff>
      <xdr:row>35</xdr:row>
      <xdr:rowOff>6351</xdr:rowOff>
    </xdr:from>
    <xdr:to>
      <xdr:col>12</xdr:col>
      <xdr:colOff>273050</xdr:colOff>
      <xdr:row>59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717E6B-B0C9-6A0C-7D3A-8C98181BF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nergyinnovation.sharepoint.com/sites/ModelingAnalysis/Shared%20Documents/Philanthropy%20Shared%20Projects/GlobalBaseline/Placeholder_EPSData_UK_FormerlyCI%20Quantitative%20Tracker_BAU%20update%20hybrid.xlsx" TargetMode="External"/><Relationship Id="rId1" Type="http://schemas.openxmlformats.org/officeDocument/2006/relationships/externalLinkPath" Target="Placeholder_EPSData_UK_FormerlyCI%20Quantitative%20Tracker_BAU%20update%20hybri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nergyinnovation.sharepoint.com/sites/ModelingAnalysis/Shared%20Documents/Philanthropy%20Shared%20Projects/Crux/Top20/Top20_Crux.xlsx" TargetMode="External"/><Relationship Id="rId1" Type="http://schemas.openxmlformats.org/officeDocument/2006/relationships/externalLinkPath" Target="/sites/ModelingAnalysis/Shared%20Documents/Philanthropy%20Shared%20Projects/Crux/Top20/Top20_Cru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HHJwQbZexU2K1WkR5IZhTCj1DmttmrFChqHoHgEud56hfJdrfDRcTrYVIRSIAWpX" itemId="01NXSIQJF46ZGZDOTWJZDLYFKGJWVBT72J">
      <xxl21:absoluteUrl r:id="rId2"/>
    </xxl21:alternateUrls>
    <sheetNames>
      <sheetName val="About"/>
      <sheetName val="CI Initiatives"/>
      <sheetName val="Board Schedule"/>
      <sheetName val="Wedges and Waterfalls"/>
      <sheetName val="Mekkos and Treemaps"/>
      <sheetName val="CI Budget Visuals"/>
      <sheetName val="GCAM baselines"/>
      <sheetName val="EPS BAU Outputs"/>
      <sheetName val="EPS baselines"/>
      <sheetName val="EPS non-CO2 baselines"/>
      <sheetName val="Hybrid GCAM-EPS CO2e baseline"/>
      <sheetName val="Hybrid GCAM-EPS nonCO2 baseline"/>
      <sheetName val="Policy Wins Data"/>
      <sheetName val="Policy Wins Visuals"/>
      <sheetName val="CI Retreat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85">
          <cell r="B185">
            <v>164.60551021939921</v>
          </cell>
          <cell r="C185">
            <v>186.03791534544575</v>
          </cell>
          <cell r="D185">
            <v>191.31904272094266</v>
          </cell>
          <cell r="E185">
            <v>190.72767757204588</v>
          </cell>
          <cell r="F185">
            <v>190.10670410783405</v>
          </cell>
          <cell r="G185">
            <v>189.640722605267</v>
          </cell>
          <cell r="H185">
            <v>189.27411989989719</v>
          </cell>
          <cell r="I185">
            <v>188.84580267964861</v>
          </cell>
          <cell r="J185">
            <v>188.06399462021477</v>
          </cell>
          <cell r="K185">
            <v>187.15671757611631</v>
          </cell>
          <cell r="L185">
            <v>186.17908351294113</v>
          </cell>
          <cell r="M185">
            <v>185.10115097448943</v>
          </cell>
          <cell r="N185">
            <v>184.11319701437083</v>
          </cell>
          <cell r="O185">
            <v>182.80876628008787</v>
          </cell>
          <cell r="P185">
            <v>181.5463169757611</v>
          </cell>
          <cell r="Q185">
            <v>180.17228823950632</v>
          </cell>
          <cell r="R185">
            <v>178.85754023903746</v>
          </cell>
          <cell r="S185">
            <v>177.45685212712851</v>
          </cell>
          <cell r="T185">
            <v>176.12524750398961</v>
          </cell>
          <cell r="U185">
            <v>174.5960138874334</v>
          </cell>
          <cell r="V185">
            <v>173.22215986524884</v>
          </cell>
          <cell r="W185">
            <v>171.82264247020601</v>
          </cell>
          <cell r="X185">
            <v>170.44530679252409</v>
          </cell>
          <cell r="Y185">
            <v>169.08542322925496</v>
          </cell>
          <cell r="Z185">
            <v>167.67291807982542</v>
          </cell>
          <cell r="AA185">
            <v>166.51698207179129</v>
          </cell>
          <cell r="AB185">
            <v>165.53704727505874</v>
          </cell>
          <cell r="AC185">
            <v>164.33039911458559</v>
          </cell>
          <cell r="AD185">
            <v>163.10500376876666</v>
          </cell>
          <cell r="AE185">
            <v>162.01643837931044</v>
          </cell>
          <cell r="AF185">
            <v>160.86230152730911</v>
          </cell>
        </row>
        <row r="186">
          <cell r="B186">
            <v>63.102266727615302</v>
          </cell>
          <cell r="C186">
            <v>66.251488591796146</v>
          </cell>
          <cell r="D186">
            <v>57.024541268052644</v>
          </cell>
          <cell r="E186">
            <v>57.800898366882734</v>
          </cell>
          <cell r="F186">
            <v>56.07521704851888</v>
          </cell>
          <cell r="G186">
            <v>55.820214419648551</v>
          </cell>
          <cell r="H186">
            <v>49.286333448338951</v>
          </cell>
          <cell r="I186">
            <v>44.406074496143674</v>
          </cell>
          <cell r="J186">
            <v>46.451427713815406</v>
          </cell>
          <cell r="K186">
            <v>45.108145720482867</v>
          </cell>
          <cell r="L186">
            <v>49.074832448516304</v>
          </cell>
          <cell r="M186">
            <v>47.029092344610092</v>
          </cell>
          <cell r="N186">
            <v>45.520665525867116</v>
          </cell>
          <cell r="O186">
            <v>41.876330654462151</v>
          </cell>
          <cell r="P186">
            <v>39.236162880535403</v>
          </cell>
          <cell r="Q186">
            <v>37.833894424344692</v>
          </cell>
          <cell r="R186">
            <v>32.601362013233427</v>
          </cell>
          <cell r="S186">
            <v>30.976225951893639</v>
          </cell>
          <cell r="T186">
            <v>29.843593648613989</v>
          </cell>
          <cell r="U186">
            <v>28.991230579234241</v>
          </cell>
          <cell r="V186">
            <v>28.108920009588928</v>
          </cell>
          <cell r="W186">
            <v>27.05723606275086</v>
          </cell>
          <cell r="X186">
            <v>26.507436249552427</v>
          </cell>
          <cell r="Y186">
            <v>25.334926920285739</v>
          </cell>
          <cell r="Z186">
            <v>20.767965036078294</v>
          </cell>
          <cell r="AA186">
            <v>13.819780155119986</v>
          </cell>
          <cell r="AB186">
            <v>13.648806148591461</v>
          </cell>
          <cell r="AC186">
            <v>10.821518736477032</v>
          </cell>
          <cell r="AD186">
            <v>7.4712249790872818</v>
          </cell>
          <cell r="AE186">
            <v>6.7075585883939652</v>
          </cell>
          <cell r="AF186">
            <v>7.1660059859016769</v>
          </cell>
        </row>
        <row r="187">
          <cell r="B187">
            <v>67.5645462360946</v>
          </cell>
          <cell r="C187">
            <v>67.33205446266237</v>
          </cell>
          <cell r="D187">
            <v>67.004638917852503</v>
          </cell>
          <cell r="E187">
            <v>65.78161632851959</v>
          </cell>
          <cell r="F187">
            <v>65.793263703880484</v>
          </cell>
          <cell r="G187">
            <v>65.316574881325721</v>
          </cell>
          <cell r="H187">
            <v>64.985340118223064</v>
          </cell>
          <cell r="I187">
            <v>64.820446436459179</v>
          </cell>
          <cell r="J187">
            <v>65.115959801949145</v>
          </cell>
          <cell r="K187">
            <v>65.677604846895122</v>
          </cell>
          <cell r="L187">
            <v>66.436338897183134</v>
          </cell>
          <cell r="M187">
            <v>67.056749778696542</v>
          </cell>
          <cell r="N187">
            <v>67.125678917028665</v>
          </cell>
          <cell r="O187">
            <v>67.217883737017587</v>
          </cell>
          <cell r="P187">
            <v>67.229852745956748</v>
          </cell>
          <cell r="Q187">
            <v>67.145514724220391</v>
          </cell>
          <cell r="R187">
            <v>66.903884181682827</v>
          </cell>
          <cell r="S187">
            <v>66.648575986174933</v>
          </cell>
          <cell r="T187">
            <v>66.55276627345512</v>
          </cell>
          <cell r="U187">
            <v>66.292508428021677</v>
          </cell>
          <cell r="V187">
            <v>66.006483669521117</v>
          </cell>
          <cell r="W187">
            <v>65.657114413891463</v>
          </cell>
          <cell r="X187">
            <v>65.281493466784354</v>
          </cell>
          <cell r="Y187">
            <v>64.882031256860159</v>
          </cell>
          <cell r="Z187">
            <v>64.46523873966828</v>
          </cell>
          <cell r="AA187">
            <v>64.089074712404113</v>
          </cell>
          <cell r="AB187">
            <v>63.744736604370075</v>
          </cell>
          <cell r="AC187">
            <v>63.328728729537545</v>
          </cell>
          <cell r="AD187">
            <v>62.982604229832532</v>
          </cell>
          <cell r="AE187">
            <v>62.522932557055356</v>
          </cell>
          <cell r="AF187">
            <v>62.013327490854692</v>
          </cell>
        </row>
        <row r="188">
          <cell r="B188">
            <v>13.174906492985642</v>
          </cell>
          <cell r="C188">
            <v>14.837729506742306</v>
          </cell>
          <cell r="D188">
            <v>15.347266474813495</v>
          </cell>
          <cell r="E188">
            <v>15.252973220073613</v>
          </cell>
          <cell r="F188">
            <v>14.832432042038505</v>
          </cell>
          <cell r="G188">
            <v>14.782639770648586</v>
          </cell>
          <cell r="H188">
            <v>14.631504149262668</v>
          </cell>
          <cell r="I188">
            <v>14.441717339693724</v>
          </cell>
          <cell r="J188">
            <v>14.534911581646156</v>
          </cell>
          <cell r="K188">
            <v>14.604079289621751</v>
          </cell>
          <cell r="L188">
            <v>14.74473881438891</v>
          </cell>
          <cell r="M188">
            <v>15.262033744793882</v>
          </cell>
          <cell r="N188">
            <v>15.367422494410704</v>
          </cell>
          <cell r="O188">
            <v>15.505169275287557</v>
          </cell>
          <cell r="P188">
            <v>15.608565392186108</v>
          </cell>
          <cell r="Q188">
            <v>15.555040988387788</v>
          </cell>
          <cell r="R188">
            <v>15.432776882103155</v>
          </cell>
          <cell r="S188">
            <v>15.413533207600665</v>
          </cell>
          <cell r="T188">
            <v>15.410702193817656</v>
          </cell>
          <cell r="U188">
            <v>15.375184488436645</v>
          </cell>
          <cell r="V188">
            <v>15.321345606094923</v>
          </cell>
          <cell r="W188">
            <v>15.365138178128547</v>
          </cell>
          <cell r="X188">
            <v>15.351264373321072</v>
          </cell>
          <cell r="Y188">
            <v>15.329278402714607</v>
          </cell>
          <cell r="Z188">
            <v>15.300226462398712</v>
          </cell>
          <cell r="AA188">
            <v>15.251410953381381</v>
          </cell>
          <cell r="AB188">
            <v>15.209792463489777</v>
          </cell>
          <cell r="AC188">
            <v>15.142841032496065</v>
          </cell>
          <cell r="AD188">
            <v>15.143210330151263</v>
          </cell>
          <cell r="AE188">
            <v>15.117431091508564</v>
          </cell>
          <cell r="AF188">
            <v>15.047540880571219</v>
          </cell>
        </row>
        <row r="190">
          <cell r="B190">
            <v>6.4040703164864254</v>
          </cell>
          <cell r="C190">
            <v>6.6845571202768497</v>
          </cell>
          <cell r="D190">
            <v>6.6347418571839327</v>
          </cell>
          <cell r="E190">
            <v>6.9331021153562347</v>
          </cell>
          <cell r="F190">
            <v>7.1014870447826368</v>
          </cell>
          <cell r="G190">
            <v>7.1764915707597581</v>
          </cell>
          <cell r="H190">
            <v>7.4279430079997937</v>
          </cell>
          <cell r="I190">
            <v>7.5454091521378572</v>
          </cell>
          <cell r="J190">
            <v>7.6298578919352948</v>
          </cell>
          <cell r="K190">
            <v>7.7398000460128884</v>
          </cell>
          <cell r="L190">
            <v>7.8224191998528241</v>
          </cell>
          <cell r="M190">
            <v>8.1136424152810633</v>
          </cell>
          <cell r="N190">
            <v>8.1898835254162279</v>
          </cell>
          <cell r="O190">
            <v>7.9502497344840819</v>
          </cell>
          <cell r="P190">
            <v>7.9093842681453097</v>
          </cell>
          <cell r="Q190">
            <v>8.2503349343177916</v>
          </cell>
          <cell r="R190">
            <v>8.1791689747164469</v>
          </cell>
          <cell r="S190">
            <v>8.380981215775364</v>
          </cell>
          <cell r="T190">
            <v>8.6365664046188115</v>
          </cell>
          <cell r="U190">
            <v>8.9797384086156811</v>
          </cell>
          <cell r="V190">
            <v>9.3256758761858762</v>
          </cell>
          <cell r="W190">
            <v>9.6294416901884574</v>
          </cell>
          <cell r="X190">
            <v>10.01063482936916</v>
          </cell>
          <cell r="Y190">
            <v>10.485394402653426</v>
          </cell>
          <cell r="Z190">
            <v>10.935327343078647</v>
          </cell>
          <cell r="AA190">
            <v>11.601408806890063</v>
          </cell>
          <cell r="AB190">
            <v>11.903956941890428</v>
          </cell>
          <cell r="AC190">
            <v>12.546350973797274</v>
          </cell>
          <cell r="AD190">
            <v>13.050296705490645</v>
          </cell>
          <cell r="AE190">
            <v>13.946648846536903</v>
          </cell>
          <cell r="AF190">
            <v>14.59348391109522</v>
          </cell>
        </row>
        <row r="191">
          <cell r="B191">
            <v>-17.600376173229364</v>
          </cell>
          <cell r="C191">
            <v>-15.450096199746554</v>
          </cell>
          <cell r="D191">
            <v>-15.385826271054214</v>
          </cell>
          <cell r="E191">
            <v>-14.77442047911984</v>
          </cell>
          <cell r="F191">
            <v>-16.126628770036092</v>
          </cell>
          <cell r="G191">
            <v>-16.153902120806663</v>
          </cell>
          <cell r="H191">
            <v>-16.145226661047587</v>
          </cell>
          <cell r="I191">
            <v>-16.16084189422611</v>
          </cell>
          <cell r="J191">
            <v>-16.095693068064321</v>
          </cell>
          <cell r="K191">
            <v>-15.23768780020157</v>
          </cell>
          <cell r="L191">
            <v>-15.017117644163676</v>
          </cell>
          <cell r="M191">
            <v>-14.873217159732206</v>
          </cell>
          <cell r="N191">
            <v>-14.807315437412541</v>
          </cell>
          <cell r="O191">
            <v>-14.674115097730038</v>
          </cell>
          <cell r="P191">
            <v>-14.576073797102964</v>
          </cell>
          <cell r="Q191">
            <v>-14.50181865924381</v>
          </cell>
          <cell r="R191">
            <v>-14.694449876917872</v>
          </cell>
          <cell r="S191">
            <v>-14.80441776655266</v>
          </cell>
          <cell r="T191">
            <v>-14.938091740836228</v>
          </cell>
          <cell r="U191">
            <v>-15.138408338484908</v>
          </cell>
          <cell r="V191">
            <v>-15.456936546028373</v>
          </cell>
          <cell r="W191">
            <v>-15.53450711988981</v>
          </cell>
          <cell r="X191">
            <v>-15.856540798135711</v>
          </cell>
          <cell r="Y191">
            <v>-15.944647721161147</v>
          </cell>
          <cell r="Z191">
            <v>-16.172028191675452</v>
          </cell>
          <cell r="AA191">
            <v>-16.258643208561665</v>
          </cell>
          <cell r="AB191">
            <v>-16.408265297014964</v>
          </cell>
          <cell r="AC191">
            <v>-16.814061198541822</v>
          </cell>
          <cell r="AD191">
            <v>-16.924551891062805</v>
          </cell>
          <cell r="AE191">
            <v>-17.029768571915355</v>
          </cell>
          <cell r="AF191">
            <v>-17.356608835975351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</row>
        <row r="194">
          <cell r="B194">
            <v>74.975621225128862</v>
          </cell>
          <cell r="C194">
            <v>77.262904013952493</v>
          </cell>
          <cell r="D194">
            <v>78.328925778813755</v>
          </cell>
          <cell r="E194">
            <v>76.706827195219148</v>
          </cell>
          <cell r="F194">
            <v>75.074387908421158</v>
          </cell>
          <cell r="G194">
            <v>75.063507258559525</v>
          </cell>
          <cell r="H194">
            <v>75.573592986384142</v>
          </cell>
          <cell r="I194">
            <v>76.234500970973613</v>
          </cell>
          <cell r="J194">
            <v>75.23063360440517</v>
          </cell>
          <cell r="K194">
            <v>74.98399615627784</v>
          </cell>
          <cell r="L194">
            <v>75.233338896506893</v>
          </cell>
          <cell r="M194">
            <v>75.994425715358147</v>
          </cell>
          <cell r="N194">
            <v>75.838114186841267</v>
          </cell>
          <cell r="O194">
            <v>75.50174116467133</v>
          </cell>
          <cell r="P194">
            <v>75.321483896196128</v>
          </cell>
          <cell r="Q194">
            <v>74.180753648585551</v>
          </cell>
          <cell r="R194">
            <v>74.883008208382421</v>
          </cell>
          <cell r="S194">
            <v>75.816788794956096</v>
          </cell>
          <cell r="T194">
            <v>76.44242730059409</v>
          </cell>
          <cell r="U194">
            <v>76.561942260833575</v>
          </cell>
          <cell r="V194">
            <v>77.514816799935147</v>
          </cell>
          <cell r="W194">
            <v>77.450363938670307</v>
          </cell>
          <cell r="X194">
            <v>78.517554997097818</v>
          </cell>
          <cell r="Y194">
            <v>77.522076893277927</v>
          </cell>
          <cell r="Z194">
            <v>77.0684866563372</v>
          </cell>
          <cell r="AA194">
            <v>77.323282702506617</v>
          </cell>
          <cell r="AB194">
            <v>77.866300064886445</v>
          </cell>
          <cell r="AC194">
            <v>79.317172045057873</v>
          </cell>
          <cell r="AD194">
            <v>78.463482928288727</v>
          </cell>
          <cell r="AE194">
            <v>79.297779149339476</v>
          </cell>
          <cell r="AF194">
            <v>79.902836956789997</v>
          </cell>
        </row>
        <row r="195">
          <cell r="B195">
            <v>44.878734966713125</v>
          </cell>
          <cell r="C195">
            <v>47.13661126019133</v>
          </cell>
          <cell r="D195">
            <v>48.239532538721107</v>
          </cell>
          <cell r="E195">
            <v>48.373546450653748</v>
          </cell>
          <cell r="F195">
            <v>47.884258106635059</v>
          </cell>
          <cell r="G195">
            <v>48.209565602193436</v>
          </cell>
          <cell r="H195">
            <v>48.187596607160174</v>
          </cell>
          <cell r="I195">
            <v>48.028522672258418</v>
          </cell>
          <cell r="J195">
            <v>48.513408412474917</v>
          </cell>
          <cell r="K195">
            <v>49.110124129737528</v>
          </cell>
          <cell r="L195">
            <v>49.055429503110247</v>
          </cell>
          <cell r="M195">
            <v>49.765973960389942</v>
          </cell>
          <cell r="N195">
            <v>50.105120336646451</v>
          </cell>
          <cell r="O195">
            <v>50.529970819342736</v>
          </cell>
          <cell r="P195">
            <v>50.91974105767963</v>
          </cell>
          <cell r="Q195">
            <v>50.976786469405511</v>
          </cell>
          <cell r="R195">
            <v>50.922272945010491</v>
          </cell>
          <cell r="S195">
            <v>51.192053878318177</v>
          </cell>
          <cell r="T195">
            <v>51.500402104143859</v>
          </cell>
          <cell r="U195">
            <v>51.740541348552256</v>
          </cell>
          <cell r="V195">
            <v>51.81848096426836</v>
          </cell>
          <cell r="W195">
            <v>52.128638216357388</v>
          </cell>
          <cell r="X195">
            <v>52.289796823828738</v>
          </cell>
          <cell r="Y195">
            <v>52.414288807926653</v>
          </cell>
          <cell r="Z195">
            <v>52.57742335910109</v>
          </cell>
          <cell r="AA195">
            <v>52.700943765077568</v>
          </cell>
          <cell r="AB195">
            <v>52.842150268920193</v>
          </cell>
          <cell r="AC195">
            <v>52.867980091393576</v>
          </cell>
          <cell r="AD195">
            <v>52.964014448766193</v>
          </cell>
          <cell r="AE195">
            <v>53.051863153427462</v>
          </cell>
          <cell r="AF195">
            <v>53.001323746298738</v>
          </cell>
        </row>
        <row r="196">
          <cell r="B196">
            <v>10.174391631671625</v>
          </cell>
          <cell r="C196">
            <v>10.294489462264423</v>
          </cell>
          <cell r="D196">
            <v>10.174910532637128</v>
          </cell>
          <cell r="E196">
            <v>9.9621122840346885</v>
          </cell>
          <cell r="F196">
            <v>9.7828923171333457</v>
          </cell>
          <cell r="G196">
            <v>9.5906474132410011</v>
          </cell>
          <cell r="H196">
            <v>9.474027024508473</v>
          </cell>
          <cell r="I196">
            <v>9.3695715566616116</v>
          </cell>
          <cell r="J196">
            <v>9.265647187278077</v>
          </cell>
          <cell r="K196">
            <v>9.1568981378326555</v>
          </cell>
          <cell r="L196">
            <v>9.0581619025485907</v>
          </cell>
          <cell r="M196">
            <v>8.9867163867785536</v>
          </cell>
          <cell r="N196">
            <v>8.9130627233617048</v>
          </cell>
          <cell r="O196">
            <v>8.8488422038800536</v>
          </cell>
          <cell r="P196">
            <v>8.8073953868803301</v>
          </cell>
          <cell r="Q196">
            <v>8.7300067634454592</v>
          </cell>
          <cell r="R196">
            <v>8.6648654576774504</v>
          </cell>
          <cell r="S196">
            <v>8.59582021772394</v>
          </cell>
          <cell r="T196">
            <v>8.5407786402261792</v>
          </cell>
          <cell r="U196">
            <v>8.4726416198953558</v>
          </cell>
          <cell r="V196">
            <v>8.417434737792135</v>
          </cell>
          <cell r="W196">
            <v>8.277096088852602</v>
          </cell>
          <cell r="X196">
            <v>8.2640820084890123</v>
          </cell>
          <cell r="Y196">
            <v>8.1265960568298397</v>
          </cell>
          <cell r="Z196">
            <v>8.058620833493336</v>
          </cell>
          <cell r="AA196">
            <v>7.9164229210877437</v>
          </cell>
          <cell r="AB196">
            <v>7.8517266407906874</v>
          </cell>
          <cell r="AC196">
            <v>7.8590967181606715</v>
          </cell>
          <cell r="AD196">
            <v>7.7249117224092458</v>
          </cell>
          <cell r="AE196">
            <v>7.5854948508630429</v>
          </cell>
          <cell r="AF196">
            <v>7.5420455772591595</v>
          </cell>
        </row>
      </sheetData>
      <sheetData sheetId="9">
        <row r="3">
          <cell r="B3" t="str">
            <v>CH4</v>
          </cell>
          <cell r="C3">
            <v>28</v>
          </cell>
        </row>
        <row r="4">
          <cell r="B4" t="str">
            <v>N2O</v>
          </cell>
          <cell r="C4">
            <v>265</v>
          </cell>
        </row>
        <row r="5">
          <cell r="B5" t="str">
            <v>F gases</v>
          </cell>
          <cell r="C5">
            <v>1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HHJwQbZexU2K1WkR5IZhTCj1DmttmrFChqHoHgEud56hfJdrfDRcTrYVIRSIAWpX" itemId="01NXSIQJGNHI6BPV3TGBAZYGDVUNGAPSVH">
      <xxl21:absoluteUrl r:id="rId2"/>
    </xxl21:alternateUrls>
    <sheetNames>
      <sheetName val="Top20_CLASP"/>
      <sheetName val="Top20_GBPN"/>
      <sheetName val="Top20_Agora"/>
      <sheetName val="Top20_Agora-RAP"/>
      <sheetName val="Top20_ITDP"/>
      <sheetName val="Top20_ICCT"/>
      <sheetName val="Top20_Crux"/>
      <sheetName val="Top20_EI"/>
      <sheetName val="Top20_DesigningClimateSolutions"/>
      <sheetName val="GCAMRegionMapping"/>
      <sheetName val="ClimateWatchCountryBreako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84">
          <cell r="I1384">
            <v>0.20159206344491643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ander Urquhart" id="{E56AD9E1-4BE5-4216-9011-DDC9ED56EEC6}" userId="S::Alexander@energyinnovation.org::9ea46b25-232c-42b3-aa5b-c587a68e2bd7" providerId="AD"/>
  <person displayName="Minshu Deng" id="{26ED6433-1958-4A13-BF3D-F8C2A6225B6D}" userId="S::minshu@energyinnovation.onmicrosoft.com::d1073867-2a78-4029-b3b0-eb89e5017e6c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'Brien" refreshedDate="45089.776762499998" createdVersion="8" refreshedVersion="8" minRefreshableVersion="3" recordCount="3330" xr:uid="{4135763F-16AB-4FAD-88B9-63753A8B2402}">
  <cacheSource type="worksheet">
    <worksheetSource ref="C2:U3332" sheet="GCAM Energy Consumption"/>
  </cacheSource>
  <cacheFields count="19">
    <cacheField name="region" numFmtId="0">
      <sharedItems count="31">
        <s v="Africa_Eastern"/>
        <s v="Africa_Northern"/>
        <s v="Africa_Southern"/>
        <s v="Africa_Western"/>
        <s v="Argentina"/>
        <s v="Australia_NZ"/>
        <s v="Brazil"/>
        <s v="Canada"/>
        <s v="Central America and Caribbean"/>
        <s v="Central Asia"/>
        <s v="China"/>
        <s v="Colombia"/>
        <s v="European Union"/>
        <s v="Europe_Eastern"/>
        <s v="Europe_Non_EU"/>
        <s v="European Free Trade Association"/>
        <s v="India"/>
        <s v="Indonesia"/>
        <s v="Japan"/>
        <s v="Mexico"/>
        <s v="Middle East"/>
        <s v="Pakistan"/>
        <s v="Russia"/>
        <s v="South Africa"/>
        <s v="South America_Northern"/>
        <s v="South America_Southern"/>
        <s v="South Asia"/>
        <s v="South Korea"/>
        <s v="Southeast Asia"/>
        <s v="Taiwan"/>
        <s v="USA"/>
      </sharedItems>
    </cacheField>
    <cacheField name="sector" numFmtId="0">
      <sharedItems/>
    </cacheField>
    <cacheField name="macrosector" numFmtId="0">
      <sharedItems count="8">
        <s v="Industry"/>
        <s v="Agriculture"/>
        <s v="Commercial"/>
        <e v="#N/A"/>
        <s v="Residential"/>
        <s v="International Aviation"/>
        <s v="Transportation"/>
        <s v="International Shipping"/>
      </sharedItems>
    </cacheField>
    <cacheField name="input" numFmtId="0">
      <sharedItems count="8">
        <s v="gas"/>
        <s v="hydrogen"/>
        <s v="refined liquids"/>
        <s v="biomass"/>
        <s v="electricity"/>
        <s v="coal"/>
        <s v="traditional biomass"/>
        <s v="district heat"/>
      </sharedItems>
    </cacheField>
    <cacheField name="1990" numFmtId="0">
      <sharedItems containsSemiMixedTypes="0" containsString="0" containsNumber="1" minValue="0" maxValue="10.75303218"/>
    </cacheField>
    <cacheField name="2005" numFmtId="0">
      <sharedItems containsSemiMixedTypes="0" containsString="0" containsNumber="1" minValue="0" maxValue="14.434233519999999"/>
    </cacheField>
    <cacheField name="2010" numFmtId="0">
      <sharedItems containsSemiMixedTypes="0" containsString="0" containsNumber="1" minValue="0" maxValue="13.98240506"/>
    </cacheField>
    <cacheField name="2015" numFmtId="0">
      <sharedItems containsSemiMixedTypes="0" containsString="0" containsNumber="1" minValue="0" maxValue="15.89034481"/>
    </cacheField>
    <cacheField name="2020" numFmtId="0">
      <sharedItems containsSemiMixedTypes="0" containsString="0" containsNumber="1" minValue="0" maxValue="18.560904647000001"/>
    </cacheField>
    <cacheField name="2025" numFmtId="0">
      <sharedItems containsSemiMixedTypes="0" containsString="0" containsNumber="1" minValue="0" maxValue="17.419302391999999"/>
    </cacheField>
    <cacheField name="2030" numFmtId="0">
      <sharedItems containsSemiMixedTypes="0" containsString="0" containsNumber="1" minValue="0" maxValue="15.453414943"/>
    </cacheField>
    <cacheField name="2035" numFmtId="0">
      <sharedItems containsSemiMixedTypes="0" containsString="0" containsNumber="1" minValue="0" maxValue="13.78933"/>
    </cacheField>
    <cacheField name="2040" numFmtId="0">
      <sharedItems containsSemiMixedTypes="0" containsString="0" containsNumber="1" minValue="0" maxValue="14.1367899999999"/>
    </cacheField>
    <cacheField name="2045" numFmtId="0">
      <sharedItems containsSemiMixedTypes="0" containsString="0" containsNumber="1" minValue="0" maxValue="14.332456000000001"/>
    </cacheField>
    <cacheField name="2050" numFmtId="0">
      <sharedItems containsSemiMixedTypes="0" containsString="0" containsNumber="1" minValue="0" maxValue="14.437304599999999"/>
    </cacheField>
    <cacheField name="2065" numFmtId="0">
      <sharedItems containsSemiMixedTypes="0" containsString="0" containsNumber="1" containsInteger="1" minValue="0" maxValue="0"/>
    </cacheField>
    <cacheField name="2080" numFmtId="0">
      <sharedItems containsSemiMixedTypes="0" containsString="0" containsNumber="1" containsInteger="1" minValue="0" maxValue="0"/>
    </cacheField>
    <cacheField name="2095" numFmtId="0">
      <sharedItems containsSemiMixedTypes="0" containsString="0" containsNumber="1" containsInteger="1" minValue="0" maxValue="0"/>
    </cacheField>
    <cacheField name="Uni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'Brien" refreshedDate="45089.776764351853" createdVersion="8" refreshedVersion="8" minRefreshableVersion="3" recordCount="3330" xr:uid="{ADF765EF-73E3-4F6A-8C1E-649BD6CED455}">
  <cacheSource type="worksheet">
    <worksheetSource ref="B2:U3332" sheet="GCAM Energy Consumption"/>
  </cacheSource>
  <cacheFields count="20">
    <cacheField name="region" numFmtId="0">
      <sharedItems count="32">
        <s v="Africa_Eastern"/>
        <s v="Africa_Northern"/>
        <s v="Africa_Southern"/>
        <s v="Africa_Western"/>
        <s v="Argentina"/>
        <s v="Australia_NZ"/>
        <s v="Brazil"/>
        <s v="Canada"/>
        <s v="Central America and Caribbean"/>
        <s v="Central Asia"/>
        <s v="China"/>
        <s v="Colombia"/>
        <s v="EU-12"/>
        <s v="EU-15"/>
        <s v="Europe_Eastern"/>
        <s v="Europe_Non_EU"/>
        <s v="European Free Trade Association"/>
        <s v="India"/>
        <s v="Indonesia"/>
        <s v="Japan"/>
        <s v="Mexico"/>
        <s v="Middle East"/>
        <s v="Pakistan"/>
        <s v="Russia"/>
        <s v="South Africa"/>
        <s v="South America_Northern"/>
        <s v="South America_Southern"/>
        <s v="South Asia"/>
        <s v="South Korea"/>
        <s v="Southeast Asia"/>
        <s v="Taiwan"/>
        <s v="USA"/>
      </sharedItems>
    </cacheField>
    <cacheField name="region2" numFmtId="0">
      <sharedItems/>
    </cacheField>
    <cacheField name="sector" numFmtId="0">
      <sharedItems/>
    </cacheField>
    <cacheField name="macrosector" numFmtId="0">
      <sharedItems count="8">
        <s v="Industry"/>
        <s v="Agriculture"/>
        <s v="Commercial"/>
        <e v="#N/A"/>
        <s v="Residential"/>
        <s v="International Aviation"/>
        <s v="Transportation"/>
        <s v="International Shipping"/>
      </sharedItems>
    </cacheField>
    <cacheField name="input" numFmtId="0">
      <sharedItems count="8">
        <s v="gas"/>
        <s v="hydrogen"/>
        <s v="refined liquids"/>
        <s v="biomass"/>
        <s v="electricity"/>
        <s v="coal"/>
        <s v="traditional biomass"/>
        <s v="district heat"/>
      </sharedItems>
    </cacheField>
    <cacheField name="1990" numFmtId="0">
      <sharedItems containsSemiMixedTypes="0" containsString="0" containsNumber="1" minValue="0" maxValue="10.75303218"/>
    </cacheField>
    <cacheField name="2005" numFmtId="0">
      <sharedItems containsSemiMixedTypes="0" containsString="0" containsNumber="1" minValue="0" maxValue="14.434233519999999"/>
    </cacheField>
    <cacheField name="2010" numFmtId="0">
      <sharedItems containsSemiMixedTypes="0" containsString="0" containsNumber="1" minValue="0" maxValue="13.98240506"/>
    </cacheField>
    <cacheField name="2015" numFmtId="0">
      <sharedItems containsSemiMixedTypes="0" containsString="0" containsNumber="1" minValue="0" maxValue="15.89034481"/>
    </cacheField>
    <cacheField name="2020" numFmtId="0">
      <sharedItems containsSemiMixedTypes="0" containsString="0" containsNumber="1" minValue="0" maxValue="18.560904647000001"/>
    </cacheField>
    <cacheField name="2025" numFmtId="0">
      <sharedItems containsSemiMixedTypes="0" containsString="0" containsNumber="1" minValue="0" maxValue="17.419302391999999"/>
    </cacheField>
    <cacheField name="2030" numFmtId="0">
      <sharedItems containsSemiMixedTypes="0" containsString="0" containsNumber="1" minValue="0" maxValue="15.453414943"/>
    </cacheField>
    <cacheField name="2035" numFmtId="0">
      <sharedItems containsSemiMixedTypes="0" containsString="0" containsNumber="1" minValue="0" maxValue="13.78933"/>
    </cacheField>
    <cacheField name="2040" numFmtId="0">
      <sharedItems containsSemiMixedTypes="0" containsString="0" containsNumber="1" minValue="0" maxValue="14.1367899999999"/>
    </cacheField>
    <cacheField name="2045" numFmtId="0">
      <sharedItems containsSemiMixedTypes="0" containsString="0" containsNumber="1" minValue="0" maxValue="14.332456000000001"/>
    </cacheField>
    <cacheField name="2050" numFmtId="0">
      <sharedItems containsSemiMixedTypes="0" containsString="0" containsNumber="1" minValue="0" maxValue="14.437304599999999"/>
    </cacheField>
    <cacheField name="2065" numFmtId="0">
      <sharedItems containsSemiMixedTypes="0" containsString="0" containsNumber="1" containsInteger="1" minValue="0" maxValue="0"/>
    </cacheField>
    <cacheField name="2080" numFmtId="0">
      <sharedItems containsSemiMixedTypes="0" containsString="0" containsNumber="1" containsInteger="1" minValue="0" maxValue="0"/>
    </cacheField>
    <cacheField name="2095" numFmtId="0">
      <sharedItems containsSemiMixedTypes="0" containsString="0" containsNumber="1" containsInteger="1" minValue="0" maxValue="0"/>
    </cacheField>
    <cacheField name="Uni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0">
  <r>
    <x v="0"/>
    <s v="N fertilizer"/>
    <x v="0"/>
    <x v="0"/>
    <n v="0"/>
    <n v="9.4103600000000005E-5"/>
    <n v="0"/>
    <n v="0"/>
    <n v="3.6039900000000001E-3"/>
    <n v="1.0289715E-2"/>
    <n v="1.6389432999999998E-2"/>
    <n v="2.28375449999999E-2"/>
    <n v="2.8079348999999899E-2"/>
    <n v="3.3116471399999903E-2"/>
    <n v="3.73105148E-2"/>
    <n v="0"/>
    <n v="0"/>
    <n v="0"/>
    <s v="EJ"/>
  </r>
  <r>
    <x v="0"/>
    <s v="N fertilizer"/>
    <x v="0"/>
    <x v="1"/>
    <n v="0"/>
    <n v="0"/>
    <n v="0"/>
    <n v="0"/>
    <n v="0"/>
    <n v="7.4063299999999998E-4"/>
    <n v="2.8659039999999998E-3"/>
    <n v="5.7851409999999997E-3"/>
    <n v="9.1726459999999996E-3"/>
    <n v="1.34190759999999E-2"/>
    <n v="1.7682709000000001E-2"/>
    <n v="0"/>
    <n v="0"/>
    <n v="0"/>
    <s v="EJ"/>
  </r>
  <r>
    <x v="0"/>
    <s v="N fertilizer"/>
    <x v="0"/>
    <x v="2"/>
    <n v="6.0344100000000003E-4"/>
    <n v="0"/>
    <n v="0"/>
    <n v="0"/>
    <n v="0"/>
    <n v="0"/>
    <n v="0"/>
    <n v="0"/>
    <n v="0"/>
    <n v="0"/>
    <n v="0"/>
    <n v="0"/>
    <n v="0"/>
    <n v="0"/>
    <s v="EJ"/>
  </r>
  <r>
    <x v="0"/>
    <s v="agricultural energy use"/>
    <x v="1"/>
    <x v="3"/>
    <n v="0"/>
    <n v="2.1747499999999999E-2"/>
    <n v="2.6237099999999999E-2"/>
    <n v="3.1280299999999997E-2"/>
    <n v="3.0794539999999999E-2"/>
    <n v="3.1288469999999999E-2"/>
    <n v="3.3636449999999998E-2"/>
    <n v="3.7358088999999997E-2"/>
    <n v="4.1183589999999999E-2"/>
    <n v="4.3574790000000002E-2"/>
    <n v="4.5751589999999898E-2"/>
    <n v="0"/>
    <n v="0"/>
    <n v="0"/>
    <s v="EJ"/>
  </r>
  <r>
    <x v="0"/>
    <s v="agricultural energy use"/>
    <x v="1"/>
    <x v="4"/>
    <n v="1.03181E-3"/>
    <n v="9.91701E-4"/>
    <n v="1.2805099999999999E-3"/>
    <n v="2.8925999999999999E-3"/>
    <n v="5.9759899999999996E-3"/>
    <n v="1.0742834499999999E-2"/>
    <n v="1.46119619E-2"/>
    <n v="1.7956376699999999E-2"/>
    <n v="2.1332463949999901E-2"/>
    <n v="2.7063870999999899E-2"/>
    <n v="3.4975019599999997E-2"/>
    <n v="0"/>
    <n v="0"/>
    <n v="0"/>
    <s v="EJ"/>
  </r>
  <r>
    <x v="0"/>
    <s v="agricultural energy use"/>
    <x v="1"/>
    <x v="1"/>
    <n v="0"/>
    <n v="0"/>
    <n v="0"/>
    <n v="0"/>
    <n v="0"/>
    <n v="9.8586700000000003E-5"/>
    <n v="4.3484550000000001E-4"/>
    <n v="9.328327E-4"/>
    <n v="1.4626025000000001E-3"/>
    <n v="2.1143875999999999E-3"/>
    <n v="2.7701570000000001E-3"/>
    <n v="0"/>
    <n v="0"/>
    <n v="0"/>
    <s v="EJ"/>
  </r>
  <r>
    <x v="0"/>
    <s v="agricultural energy use"/>
    <x v="1"/>
    <x v="2"/>
    <n v="6.30935E-3"/>
    <n v="1.5222299999999999E-2"/>
    <n v="1.085565E-2"/>
    <n v="1.33835E-2"/>
    <n v="1.47615659999999E-2"/>
    <n v="1.585218E-2"/>
    <n v="1.5804255E-2"/>
    <n v="1.5552201999999999E-2"/>
    <n v="1.5458547E-2"/>
    <n v="1.4879687900000001E-2"/>
    <n v="1.42301807999999E-2"/>
    <n v="0"/>
    <n v="0"/>
    <n v="0"/>
    <s v="EJ"/>
  </r>
  <r>
    <x v="0"/>
    <s v="cement"/>
    <x v="0"/>
    <x v="4"/>
    <n v="1.06375E-3"/>
    <n v="2.4700400000000002E-3"/>
    <n v="3.7238000000000002E-3"/>
    <n v="3.7238000000000002E-3"/>
    <n v="4.7352899999999996E-3"/>
    <n v="6.5636999999999996E-3"/>
    <n v="1.098473E-2"/>
    <n v="1.8418079999999899E-2"/>
    <n v="2.95736949999999E-2"/>
    <n v="4.5610330999999997E-2"/>
    <n v="6.3386834099999997E-2"/>
    <n v="0"/>
    <n v="0"/>
    <n v="0"/>
    <s v="EJ"/>
  </r>
  <r>
    <x v="0"/>
    <s v="comm cooling"/>
    <x v="2"/>
    <x v="4"/>
    <n v="4.16804E-4"/>
    <n v="1.6852900000000001E-3"/>
    <n v="2.8784499999999998E-3"/>
    <n v="4.1791700000000003E-3"/>
    <n v="6.8074900000000002E-3"/>
    <n v="9.0505599999999992E-3"/>
    <n v="1.357591E-2"/>
    <n v="2.1751110000000001E-2"/>
    <n v="3.4809244000000003E-2"/>
    <n v="5.4308105999999898E-2"/>
    <n v="8.1636380999999994E-2"/>
    <n v="0"/>
    <n v="0"/>
    <n v="0"/>
    <s v="EJ"/>
  </r>
  <r>
    <x v="0"/>
    <s v="comm heating"/>
    <x v="2"/>
    <x v="5"/>
    <n v="0"/>
    <n v="7.8005200000000007E-6"/>
    <n v="7.8004200000000004E-6"/>
    <n v="7.4999799999999996E-6"/>
    <n v="9.0069399999999995E-6"/>
    <n v="1.0012229999999999E-5"/>
    <n v="1.386507E-5"/>
    <n v="2.099575E-5"/>
    <n v="2.9808605999999899E-5"/>
    <n v="4.0352197999999997E-5"/>
    <n v="5.1735625000000002E-5"/>
    <n v="0"/>
    <n v="0"/>
    <n v="0"/>
    <s v="EJ"/>
  </r>
  <r>
    <x v="0"/>
    <s v="comm heating"/>
    <x v="2"/>
    <x v="2"/>
    <n v="5.7686200000000003E-4"/>
    <n v="1.2356800000000001E-3"/>
    <n v="1.36517E-3"/>
    <n v="1.5127000000000001E-3"/>
    <n v="2.0698039999999902E-3"/>
    <n v="2.3359779999999998E-3"/>
    <n v="3.0130180000000001E-3"/>
    <n v="4.61186199999999E-3"/>
    <n v="7.0954449999999997E-3"/>
    <n v="1.0732045000000001E-2"/>
    <n v="1.6056153199999999E-2"/>
    <n v="0"/>
    <n v="0"/>
    <n v="0"/>
    <s v="EJ"/>
  </r>
  <r>
    <x v="0"/>
    <s v="comm others"/>
    <x v="2"/>
    <x v="3"/>
    <n v="2.5436199999999999E-2"/>
    <n v="7.2369799999999998E-2"/>
    <n v="9.1214900000000002E-2"/>
    <n v="9.8686700000000002E-2"/>
    <n v="0.1151422"/>
    <n v="0.1486499"/>
    <n v="0.2030824"/>
    <n v="0.26705970000000001"/>
    <n v="0.32647917999999998"/>
    <n v="0.37418138000000001"/>
    <n v="0.41465954999999999"/>
    <n v="0"/>
    <n v="0"/>
    <n v="0"/>
    <s v="EJ"/>
  </r>
  <r>
    <x v="0"/>
    <s v="comm others"/>
    <x v="2"/>
    <x v="5"/>
    <n v="0"/>
    <n v="3.523E-4"/>
    <n v="3.5350099999999999E-4"/>
    <n v="3.3609999999999998E-4"/>
    <n v="3.9017769999999998E-4"/>
    <n v="4.411436E-4"/>
    <n v="5.0982489999999996E-4"/>
    <n v="5.8536829999999995E-4"/>
    <n v="6.8253349999999999E-4"/>
    <n v="7.8628389999999904E-4"/>
    <n v="9.0749050000000001E-4"/>
    <n v="0"/>
    <n v="0"/>
    <n v="0"/>
    <s v="EJ"/>
  </r>
  <r>
    <x v="0"/>
    <s v="comm others"/>
    <x v="2"/>
    <x v="4"/>
    <n v="1.6262E-3"/>
    <n v="6.5757000000000003E-3"/>
    <n v="1.12312E-2"/>
    <n v="1.6306600000000001E-2"/>
    <n v="2.7541699999999999E-2"/>
    <n v="4.6274099999999999E-2"/>
    <n v="8.8360589999999906E-2"/>
    <n v="0.17444406000000001"/>
    <n v="0.32343425999999997"/>
    <n v="0.56310417000000001"/>
    <n v="0.91463017000000002"/>
    <n v="0"/>
    <n v="0"/>
    <n v="0"/>
    <s v="EJ"/>
  </r>
  <r>
    <x v="0"/>
    <s v="comm others"/>
    <x v="2"/>
    <x v="0"/>
    <n v="0"/>
    <n v="2.0000000000000002E-5"/>
    <n v="4.0100099999999999E-5"/>
    <n v="4.0399999999999999E-5"/>
    <n v="4.78381499999999E-5"/>
    <n v="5.5411609999999997E-5"/>
    <n v="6.9802079999999999E-5"/>
    <n v="9.2580979999999999E-5"/>
    <n v="1.2967805999999999E-4"/>
    <n v="1.9173136999999901E-4"/>
    <n v="2.8246415999999899E-4"/>
    <n v="0"/>
    <n v="0"/>
    <n v="0"/>
    <s v="EJ"/>
  </r>
  <r>
    <x v="0"/>
    <s v="comm others"/>
    <x v="2"/>
    <x v="1"/>
    <n v="0"/>
    <n v="0"/>
    <n v="0"/>
    <n v="0"/>
    <n v="0"/>
    <n v="4.2598599999999998E-9"/>
    <n v="1.1152900000000001E-7"/>
    <n v="3.17541E-7"/>
    <n v="7.1088000000000002E-7"/>
    <n v="1.42893E-6"/>
    <n v="2.6091999999999999E-6"/>
    <n v="0"/>
    <n v="0"/>
    <n v="0"/>
    <s v="EJ"/>
  </r>
  <r>
    <x v="0"/>
    <s v="comm others"/>
    <x v="2"/>
    <x v="2"/>
    <n v="1.13154E-2"/>
    <n v="2.4239699999999999E-2"/>
    <n v="2.6779799999999999E-2"/>
    <n v="2.96767E-2"/>
    <n v="3.7870969999999997E-2"/>
    <n v="4.2596869999999898E-2"/>
    <n v="4.314113E-2"/>
    <n v="4.2349289999999998E-2"/>
    <n v="4.2799610000000002E-2"/>
    <n v="4.3975729999999998E-2"/>
    <n v="4.8482529999999899E-2"/>
    <n v="0"/>
    <n v="0"/>
    <n v="0"/>
    <s v="EJ"/>
  </r>
  <r>
    <x v="0"/>
    <s v="construction energy use"/>
    <x v="0"/>
    <x v="4"/>
    <n v="0"/>
    <n v="0"/>
    <n v="0"/>
    <n v="0"/>
    <n v="0"/>
    <n v="4.64836E-6"/>
    <n v="2.120218E-5"/>
    <n v="5.4652279999999997E-5"/>
    <n v="1.09171489E-4"/>
    <n v="2.0598814E-4"/>
    <n v="3.5240266E-4"/>
    <n v="0"/>
    <n v="0"/>
    <n v="0"/>
    <s v="EJ"/>
  </r>
  <r>
    <x v="0"/>
    <s v="construction energy use"/>
    <x v="0"/>
    <x v="1"/>
    <n v="0"/>
    <n v="0"/>
    <n v="0"/>
    <n v="0"/>
    <n v="0"/>
    <n v="2.0550199999999999E-5"/>
    <n v="7.9072199999999897E-5"/>
    <n v="1.689672E-4"/>
    <n v="2.6814937999999899E-4"/>
    <n v="3.8551029999999998E-4"/>
    <n v="5.0498320000000004E-4"/>
    <n v="0"/>
    <n v="0"/>
    <n v="0"/>
    <s v="EJ"/>
  </r>
  <r>
    <x v="0"/>
    <s v="construction energy use"/>
    <x v="0"/>
    <x v="2"/>
    <n v="0"/>
    <n v="1.213951E-3"/>
    <n v="4.0604249999999899E-3"/>
    <n v="1.9255260000000001E-3"/>
    <n v="2.255937E-3"/>
    <n v="2.4901789999999999E-3"/>
    <n v="2.6862148E-3"/>
    <n v="2.9045020999999998E-3"/>
    <n v="3.1267530999999999E-3"/>
    <n v="3.2935910999999998E-3"/>
    <n v="3.4430760000000002E-3"/>
    <n v="0"/>
    <n v="0"/>
    <n v="0"/>
    <s v="EJ"/>
  </r>
  <r>
    <x v="0"/>
    <s v="construction feedstocks"/>
    <x v="3"/>
    <x v="2"/>
    <n v="2.8527000000000001E-3"/>
    <n v="3.3078999999999999E-3"/>
    <n v="3.2269999999999998E-3"/>
    <n v="3.8467000000000002E-3"/>
    <n v="4.5540700000000003E-3"/>
    <n v="5.1744599999999997E-3"/>
    <n v="5.9086599999999996E-3"/>
    <n v="6.8838299999999996E-3"/>
    <n v="8.0029000000000003E-3"/>
    <n v="9.2758700000000003E-3"/>
    <n v="1.07688E-2"/>
    <n v="0"/>
    <n v="0"/>
    <n v="0"/>
    <s v="EJ"/>
  </r>
  <r>
    <x v="0"/>
    <s v="desalinated water"/>
    <x v="0"/>
    <x v="4"/>
    <n v="2.0232E-6"/>
    <n v="1.22627E-6"/>
    <n v="9.6061900000000006E-7"/>
    <n v="6.9497700000000002E-7"/>
    <n v="7.2238899999999997E-7"/>
    <n v="9.5822799999999992E-7"/>
    <n v="1.46909E-6"/>
    <n v="2.22987E-6"/>
    <n v="3.1355700000000001E-6"/>
    <n v="3.81051E-6"/>
    <n v="4.4797200000000002E-6"/>
    <n v="0"/>
    <n v="0"/>
    <n v="0"/>
    <s v="EJ"/>
  </r>
  <r>
    <x v="0"/>
    <s v="desalinated water"/>
    <x v="0"/>
    <x v="0"/>
    <n v="0"/>
    <n v="4.6763100000000003E-6"/>
    <n v="3.9842800000000004E-6"/>
    <n v="2.2857200000000001E-6"/>
    <n v="2.06685E-6"/>
    <n v="2.5219099999999998E-6"/>
    <n v="3.5348099999999999E-6"/>
    <n v="4.8727E-6"/>
    <n v="6.5332499999999997E-6"/>
    <n v="8.1324300000000007E-6"/>
    <n v="9.7161199999999997E-6"/>
    <n v="0"/>
    <n v="0"/>
    <n v="0"/>
    <s v="EJ"/>
  </r>
  <r>
    <x v="0"/>
    <s v="desalinated water"/>
    <x v="0"/>
    <x v="2"/>
    <n v="2.7219100000000002E-5"/>
    <n v="2.25427E-5"/>
    <n v="2.3234599999999999E-5"/>
    <n v="2.49332E-5"/>
    <n v="2.7586800000000002E-5"/>
    <n v="3.0812599999999997E-5"/>
    <n v="3.8119900000000001E-5"/>
    <n v="5.6220800000000002E-5"/>
    <n v="7.8007299999999994E-5"/>
    <n v="9.3864700000000003E-5"/>
    <n v="1.1370399999999999E-4"/>
    <n v="0"/>
    <n v="0"/>
    <n v="0"/>
    <s v="EJ"/>
  </r>
  <r>
    <x v="0"/>
    <s v="industrial wastewater treatment"/>
    <x v="0"/>
    <x v="4"/>
    <n v="2.7197000000000001E-5"/>
    <n v="4.9002000000000003E-5"/>
    <n v="6.12942E-5"/>
    <n v="9.8539899999999995E-5"/>
    <n v="1.3410200000000001E-4"/>
    <n v="2.00874E-4"/>
    <n v="3.5888899999999999E-4"/>
    <n v="6.3057200000000003E-4"/>
    <n v="1.0384700000000001E-3"/>
    <n v="1.63266E-3"/>
    <n v="2.44604E-3"/>
    <n v="0"/>
    <n v="0"/>
    <n v="0"/>
    <s v="EJ"/>
  </r>
  <r>
    <x v="0"/>
    <s v="industrial water abstraction"/>
    <x v="0"/>
    <x v="4"/>
    <n v="4.9628600000000001E-5"/>
    <n v="8.7487399999999999E-5"/>
    <n v="1.1071200000000001E-4"/>
    <n v="1.6834799999999999E-4"/>
    <n v="2.0708E-4"/>
    <n v="2.7996500000000002E-4"/>
    <n v="4.4712899999999999E-4"/>
    <n v="6.98534E-4"/>
    <n v="1.0117800000000001E-3"/>
    <n v="1.3887000000000001E-3"/>
    <n v="1.8108E-3"/>
    <n v="0"/>
    <n v="0"/>
    <n v="0"/>
    <s v="EJ"/>
  </r>
  <r>
    <x v="0"/>
    <s v="industrial water treatment"/>
    <x v="0"/>
    <x v="4"/>
    <n v="6.9469199999999995E-5"/>
    <n v="1.28782E-4"/>
    <n v="1.63762E-4"/>
    <n v="2.6327499999999999E-4"/>
    <n v="3.2384800000000001E-4"/>
    <n v="4.3783100000000002E-4"/>
    <n v="6.9925499999999997E-4"/>
    <n v="1.09242E-3"/>
    <n v="1.5823E-3"/>
    <n v="2.17176E-3"/>
    <n v="2.8318699999999998E-3"/>
    <n v="0"/>
    <n v="0"/>
    <n v="0"/>
    <s v="EJ"/>
  </r>
  <r>
    <x v="0"/>
    <s v="iron and steel"/>
    <x v="0"/>
    <x v="4"/>
    <n v="0"/>
    <n v="0"/>
    <n v="1.1643070000000001E-3"/>
    <n v="2.0408989999999901E-3"/>
    <n v="5.3330850000000004E-3"/>
    <n v="1.4163517E-2"/>
    <n v="7.2498721599999996E-2"/>
    <n v="0.27570794999999998"/>
    <n v="0.72257881199999996"/>
    <n v="1.4376812299999999"/>
    <n v="2.3611648700000001"/>
    <n v="0"/>
    <n v="0"/>
    <n v="0"/>
    <s v="EJ"/>
  </r>
  <r>
    <x v="0"/>
    <s v="iron and steel"/>
    <x v="0"/>
    <x v="1"/>
    <n v="0"/>
    <n v="0"/>
    <n v="0"/>
    <n v="0"/>
    <n v="0"/>
    <n v="2.85593E-4"/>
    <n v="2.1846749999999901E-3"/>
    <n v="8.0331900000000008E-3"/>
    <n v="1.9664833199999999E-2"/>
    <n v="3.6800998000000001E-2"/>
    <n v="5.7141789999999998E-2"/>
    <n v="0"/>
    <n v="0"/>
    <n v="0"/>
    <s v="EJ"/>
  </r>
  <r>
    <x v="0"/>
    <s v="irrigation water abstraction"/>
    <x v="0"/>
    <x v="4"/>
    <n v="3.0335700000000002E-3"/>
    <n v="4.7801400000000004E-3"/>
    <n v="5.4318600000000002E-3"/>
    <n v="5.43407E-3"/>
    <n v="5.6395100000000004E-3"/>
    <n v="6.3058699999999999E-3"/>
    <n v="7.0391400000000002E-3"/>
    <n v="7.8567099999999994E-3"/>
    <n v="8.8170399999999999E-3"/>
    <n v="9.8908499999999996E-3"/>
    <n v="1.09522E-2"/>
    <n v="0"/>
    <n v="0"/>
    <n v="0"/>
    <s v="EJ"/>
  </r>
  <r>
    <x v="0"/>
    <s v="mining energy use"/>
    <x v="0"/>
    <x v="4"/>
    <n v="0"/>
    <n v="0"/>
    <n v="0"/>
    <n v="2.0199399999999998E-5"/>
    <n v="4.12285E-5"/>
    <n v="9.8689600000000005E-5"/>
    <n v="2.0457329E-4"/>
    <n v="3.2970391999999999E-4"/>
    <n v="4.5793570399999998E-4"/>
    <n v="6.3641268000000004E-4"/>
    <n v="8.6741208999999999E-4"/>
    <n v="0"/>
    <n v="0"/>
    <n v="0"/>
    <s v="EJ"/>
  </r>
  <r>
    <x v="0"/>
    <s v="mining energy use"/>
    <x v="0"/>
    <x v="1"/>
    <n v="0"/>
    <n v="0"/>
    <n v="0"/>
    <n v="0"/>
    <n v="0"/>
    <n v="1.1698E-5"/>
    <n v="4.6249760000000003E-5"/>
    <n v="9.7824180000000003E-5"/>
    <n v="1.5303950999999999E-4"/>
    <n v="2.1937949000000001E-4"/>
    <n v="2.8829650000000001E-4"/>
    <n v="0"/>
    <n v="0"/>
    <n v="0"/>
    <s v="EJ"/>
  </r>
  <r>
    <x v="0"/>
    <s v="mining energy use"/>
    <x v="0"/>
    <x v="2"/>
    <n v="0"/>
    <n v="0"/>
    <n v="1.264675E-3"/>
    <n v="1.2528629999999999E-3"/>
    <n v="1.4361864999999901E-3"/>
    <n v="1.5305643E-3"/>
    <n v="1.5399083000000001E-3"/>
    <n v="1.5392909999999999E-3"/>
    <n v="1.5510258E-3"/>
    <n v="1.5188311E-3"/>
    <n v="1.4821266E-3"/>
    <n v="0"/>
    <n v="0"/>
    <n v="0"/>
    <s v="EJ"/>
  </r>
  <r>
    <x v="0"/>
    <s v="municipal wastewater treatment"/>
    <x v="0"/>
    <x v="4"/>
    <n v="1.9713900000000001E-4"/>
    <n v="4.2840499999999998E-4"/>
    <n v="6.9592199999999997E-4"/>
    <n v="7.3444600000000004E-4"/>
    <n v="9.5582299999999996E-4"/>
    <n v="1.2247E-3"/>
    <n v="1.66606E-3"/>
    <n v="2.2899399999999999E-3"/>
    <n v="3.15102E-3"/>
    <n v="4.2993800000000002E-3"/>
    <n v="5.7736300000000001E-3"/>
    <n v="0"/>
    <n v="0"/>
    <n v="0"/>
    <s v="EJ"/>
  </r>
  <r>
    <x v="0"/>
    <s v="municipal water abstraction"/>
    <x v="0"/>
    <x v="4"/>
    <n v="4.7337300000000002E-4"/>
    <n v="1.0263E-3"/>
    <n v="1.66708E-3"/>
    <n v="1.7244999999999999E-3"/>
    <n v="1.95772E-3"/>
    <n v="2.2581799999999998E-3"/>
    <n v="2.7391199999999998E-3"/>
    <n v="3.3396300000000001E-3"/>
    <n v="4.0325300000000003E-3"/>
    <n v="4.7933200000000002E-3"/>
    <n v="5.5919100000000003E-3"/>
    <n v="0"/>
    <n v="0"/>
    <n v="0"/>
    <s v="EJ"/>
  </r>
  <r>
    <x v="0"/>
    <s v="municipal water distribution"/>
    <x v="0"/>
    <x v="4"/>
    <n v="1.00909E-3"/>
    <n v="2.2010200000000001E-3"/>
    <n v="3.4658499999999999E-3"/>
    <n v="3.6643000000000001E-3"/>
    <n v="4.2658899999999996E-3"/>
    <n v="4.9205999999999998E-3"/>
    <n v="5.9686000000000001E-3"/>
    <n v="7.2771900000000002E-3"/>
    <n v="8.7870899999999991E-3"/>
    <n v="1.04449E-2"/>
    <n v="1.2185E-2"/>
    <n v="0"/>
    <n v="0"/>
    <n v="0"/>
    <s v="EJ"/>
  </r>
  <r>
    <x v="0"/>
    <s v="municipal water treatment"/>
    <x v="0"/>
    <x v="4"/>
    <n v="9.6018600000000003E-4"/>
    <n v="2.0942399999999998E-3"/>
    <n v="3.2982799999999998E-3"/>
    <n v="3.4866200000000002E-3"/>
    <n v="4.0593900000000004E-3"/>
    <n v="4.6823999999999998E-3"/>
    <n v="5.6796399999999997E-3"/>
    <n v="6.9248299999999999E-3"/>
    <n v="8.3615700000000005E-3"/>
    <n v="9.9390999999999993E-3"/>
    <n v="1.1594999999999999E-2"/>
    <n v="0"/>
    <n v="0"/>
    <n v="0"/>
    <s v="EJ"/>
  </r>
  <r>
    <x v="0"/>
    <s v="other industrial energy use"/>
    <x v="0"/>
    <x v="3"/>
    <n v="0.46418500000000001"/>
    <n v="0.66251199999999999"/>
    <n v="0.71427099999999999"/>
    <n v="0.82730360000000003"/>
    <n v="0.96893229659999902"/>
    <n v="1.25730134859999"/>
    <n v="1.8919782961"/>
    <n v="2.6771813886000002"/>
    <n v="3.4207804990000001"/>
    <n v="4.0836035591599904"/>
    <n v="4.5171574462099997"/>
    <n v="0"/>
    <n v="0"/>
    <n v="0"/>
    <s v="EJ"/>
  </r>
  <r>
    <x v="0"/>
    <s v="other industrial energy use"/>
    <x v="0"/>
    <x v="5"/>
    <n v="8.5523000000000005E-3"/>
    <n v="7.6414999999999999E-3"/>
    <n v="1.0370600000000001E-2"/>
    <n v="3.8886200000000003E-2"/>
    <n v="4.9124500000000001E-2"/>
    <n v="6.6035700000000003E-2"/>
    <n v="0.11236110000000001"/>
    <n v="0.19257157999999999"/>
    <n v="0.30320470999999999"/>
    <n v="0.44059520999999902"/>
    <n v="0.59424395299999999"/>
    <n v="0"/>
    <n v="0"/>
    <n v="0"/>
    <s v="EJ"/>
  </r>
  <r>
    <x v="0"/>
    <s v="other industrial energy use"/>
    <x v="0"/>
    <x v="4"/>
    <n v="8.6117999999999993E-3"/>
    <n v="1.8635100000000002E-2"/>
    <n v="2.2233800000000001E-2"/>
    <n v="3.5558300000000001E-2"/>
    <n v="6.3727499999999895E-2"/>
    <n v="0.12790570000000001"/>
    <n v="0.30896839999999998"/>
    <n v="0.68778399999999995"/>
    <n v="1.3103971999999999"/>
    <n v="2.2067256899999999"/>
    <n v="3.3998178000000001"/>
    <n v="0"/>
    <n v="0"/>
    <n v="0"/>
    <s v="EJ"/>
  </r>
  <r>
    <x v="0"/>
    <s v="other industrial energy use"/>
    <x v="0"/>
    <x v="0"/>
    <n v="0"/>
    <n v="1.341E-2"/>
    <n v="2.4278500000000001E-2"/>
    <n v="1.21756E-2"/>
    <n v="1.5947780000000002E-2"/>
    <n v="2.1670700000000001E-2"/>
    <n v="3.6064479999999899E-2"/>
    <n v="5.8750509999999902E-2"/>
    <n v="8.9804400000000006E-2"/>
    <n v="0.13407375299999999"/>
    <n v="0.18998425599999999"/>
    <n v="0"/>
    <n v="0"/>
    <n v="0"/>
    <s v="EJ"/>
  </r>
  <r>
    <x v="0"/>
    <s v="other industrial energy use"/>
    <x v="0"/>
    <x v="1"/>
    <n v="0"/>
    <n v="0"/>
    <n v="0"/>
    <n v="0"/>
    <n v="0"/>
    <n v="5.8564999999999995E-4"/>
    <n v="8.8272030000000005E-3"/>
    <n v="2.5636032E-2"/>
    <n v="5.2032968999999998E-2"/>
    <n v="9.1190747999999905E-2"/>
    <n v="0.14435786959999999"/>
    <n v="0"/>
    <n v="0"/>
    <n v="0"/>
    <s v="EJ"/>
  </r>
  <r>
    <x v="0"/>
    <s v="other industrial energy use"/>
    <x v="0"/>
    <x v="2"/>
    <n v="3.5643800000000003E-2"/>
    <n v="6.1727400000000002E-2"/>
    <n v="0.109111"/>
    <n v="0.103017"/>
    <n v="0.14261260000000001"/>
    <n v="0.18862949999999901"/>
    <n v="0.2591135"/>
    <n v="0.3641257"/>
    <n v="0.49853119999999901"/>
    <n v="0.66378007999999999"/>
    <n v="0.86727343000000001"/>
    <n v="0"/>
    <n v="0"/>
    <n v="0"/>
    <s v="EJ"/>
  </r>
  <r>
    <x v="0"/>
    <s v="other industrial feedstocks"/>
    <x v="0"/>
    <x v="0"/>
    <n v="0"/>
    <n v="1.93914E-2"/>
    <n v="5.9218999999999999E-3"/>
    <n v="1.9600699999999999E-2"/>
    <n v="2.1565999999999998E-2"/>
    <n v="3.1079699999999998E-2"/>
    <n v="5.4461900000000001E-2"/>
    <n v="8.4153699999999998E-2"/>
    <n v="0.12242400000000001"/>
    <n v="0.17488699999999999"/>
    <n v="0.23089399999999999"/>
    <n v="0"/>
    <n v="0"/>
    <n v="0"/>
    <s v="EJ"/>
  </r>
  <r>
    <x v="0"/>
    <s v="other industrial feedstocks"/>
    <x v="0"/>
    <x v="2"/>
    <n v="7.9896099999999994E-3"/>
    <n v="1.5398E-2"/>
    <n v="1.78707E-2"/>
    <n v="2.1462499999999999E-2"/>
    <n v="2.9239999999999999E-2"/>
    <n v="3.8621500000000003E-2"/>
    <n v="5.9869199999999997E-2"/>
    <n v="9.9790699999999996E-2"/>
    <n v="0.150815"/>
    <n v="0.20794000000000001"/>
    <n v="0.27845500000000001"/>
    <n v="0"/>
    <n v="0"/>
    <n v="0"/>
    <s v="EJ"/>
  </r>
  <r>
    <x v="0"/>
    <s v="process heat cement"/>
    <x v="0"/>
    <x v="3"/>
    <n v="2.84227E-3"/>
    <n v="9.3331299999999996E-4"/>
    <n v="1.40649E-3"/>
    <n v="1.40649E-3"/>
    <n v="1.7375260000000001E-3"/>
    <n v="2.9092889999999998E-3"/>
    <n v="6.8368309999999998E-3"/>
    <n v="1.3743299E-2"/>
    <n v="2.3418868999999998E-2"/>
    <n v="3.5457749400000002E-2"/>
    <n v="4.66424036E-2"/>
    <n v="0"/>
    <n v="0"/>
    <n v="0"/>
    <s v="EJ"/>
  </r>
  <r>
    <x v="0"/>
    <s v="process heat cement"/>
    <x v="0"/>
    <x v="5"/>
    <n v="2.42428E-3"/>
    <n v="5.4131700000000001E-3"/>
    <n v="8.1576600000000006E-3"/>
    <n v="8.1576600000000006E-3"/>
    <n v="1.007397E-2"/>
    <n v="1.4387809999999999E-2"/>
    <n v="2.8061139999999998E-2"/>
    <n v="5.1832259999999998E-2"/>
    <n v="8.8563669999999997E-2"/>
    <n v="0.13982399099999901"/>
    <n v="0.19302025480000001"/>
    <n v="0"/>
    <n v="0"/>
    <n v="0"/>
    <s v="EJ"/>
  </r>
  <r>
    <x v="0"/>
    <s v="process heat cement"/>
    <x v="0"/>
    <x v="0"/>
    <n v="0"/>
    <n v="5.4131700000000001E-3"/>
    <n v="8.1576600000000006E-3"/>
    <n v="8.1576600000000006E-3"/>
    <n v="1.002638E-2"/>
    <n v="1.3446619999999999E-2"/>
    <n v="2.1564070000000001E-2"/>
    <n v="3.1445769999999998E-2"/>
    <n v="4.4355661999999997E-2"/>
    <n v="6.4018692000000002E-2"/>
    <n v="8.43788018E-2"/>
    <n v="0"/>
    <n v="0"/>
    <n v="0"/>
    <s v="EJ"/>
  </r>
  <r>
    <x v="0"/>
    <s v="process heat cement"/>
    <x v="0"/>
    <x v="1"/>
    <n v="0"/>
    <n v="0"/>
    <n v="0"/>
    <n v="0"/>
    <n v="0"/>
    <n v="1.0317199999999999E-4"/>
    <n v="1.8279577999999999E-3"/>
    <n v="5.0517074E-3"/>
    <n v="1.09576865999999E-2"/>
    <n v="2.1773005099999999E-2"/>
    <n v="3.5846300300000002E-2"/>
    <n v="0"/>
    <n v="0"/>
    <n v="0"/>
    <s v="EJ"/>
  </r>
  <r>
    <x v="0"/>
    <s v="process heat cement"/>
    <x v="0"/>
    <x v="2"/>
    <n v="3.09297E-3"/>
    <n v="6.9065000000000003E-3"/>
    <n v="1.0408000000000001E-2"/>
    <n v="1.0408000000000001E-2"/>
    <n v="1.416946E-2"/>
    <n v="1.9191509999999998E-2"/>
    <n v="2.514046E-2"/>
    <n v="3.6492139999999999E-2"/>
    <n v="5.2522800000000001E-2"/>
    <n v="7.3614743999999996E-2"/>
    <n v="9.9468177599999999E-2"/>
    <n v="0"/>
    <n v="0"/>
    <n v="0"/>
    <s v="EJ"/>
  </r>
  <r>
    <x v="0"/>
    <s v="resid cooling"/>
    <x v="4"/>
    <x v="4"/>
    <n v="4.83484E-3"/>
    <n v="9.8343200000000006E-3"/>
    <n v="1.54074E-2"/>
    <n v="2.27692E-2"/>
    <n v="3.4186300000000003E-2"/>
    <n v="4.5515E-2"/>
    <n v="7.1834060000000005E-2"/>
    <n v="0.11723432"/>
    <n v="0.18436714000000001"/>
    <n v="0.27397563000000003"/>
    <n v="0.38245826999999999"/>
    <n v="0"/>
    <n v="0"/>
    <n v="0"/>
    <s v="EJ"/>
  </r>
  <r>
    <x v="0"/>
    <s v="resid heating"/>
    <x v="4"/>
    <x v="6"/>
    <n v="0.17663799999999999"/>
    <n v="0.25546200000000002"/>
    <n v="0.28848000000000001"/>
    <n v="0.31726799999999999"/>
    <n v="0.36105969999999998"/>
    <n v="0.41737049999999998"/>
    <n v="0.52511229999999998"/>
    <n v="0.6452331"/>
    <n v="0.76111819999999997"/>
    <n v="0.87522840000000002"/>
    <n v="0.9804581"/>
    <n v="0"/>
    <n v="0"/>
    <n v="0"/>
    <s v="EJ"/>
  </r>
  <r>
    <x v="0"/>
    <s v="resid others"/>
    <x v="4"/>
    <x v="3"/>
    <n v="0.15330199999999999"/>
    <n v="0.216749"/>
    <n v="0.235122"/>
    <n v="0.26763399999999998"/>
    <n v="0.27948000000000001"/>
    <n v="0.36981609999999998"/>
    <n v="0.64077269999999997"/>
    <n v="1.0197843"/>
    <n v="1.35725286"/>
    <n v="1.5894673500000001"/>
    <n v="1.6943519"/>
    <n v="0"/>
    <n v="0"/>
    <n v="0"/>
    <s v="EJ"/>
  </r>
  <r>
    <x v="0"/>
    <s v="resid others"/>
    <x v="4"/>
    <x v="5"/>
    <n v="1.9880000000000001E-4"/>
    <n v="2.0000000000000002E-5"/>
    <n v="6.02E-5"/>
    <n v="2.02E-5"/>
    <n v="2.10398499999999E-5"/>
    <n v="2.4229589999999999E-5"/>
    <n v="3.3818659999999999E-5"/>
    <n v="4.7328839999999901E-5"/>
    <n v="6.1637139000000007E-5"/>
    <n v="7.3616649999999999E-5"/>
    <n v="8.1702968999999894E-5"/>
    <n v="0"/>
    <n v="0"/>
    <n v="0"/>
    <s v="EJ"/>
  </r>
  <r>
    <x v="0"/>
    <s v="resid others"/>
    <x v="4"/>
    <x v="4"/>
    <n v="5.5998999999999997E-3"/>
    <n v="1.13905E-2"/>
    <n v="1.7845400000000001E-2"/>
    <n v="2.6372E-2"/>
    <n v="3.3876160000000002E-2"/>
    <n v="6.4359E-2"/>
    <n v="0.1756489"/>
    <n v="0.42728329999999998"/>
    <n v="0.84258557999999995"/>
    <n v="1.4432936599999999"/>
    <n v="2.1623551000000001"/>
    <n v="0"/>
    <n v="0"/>
    <n v="0"/>
    <s v="EJ"/>
  </r>
  <r>
    <x v="0"/>
    <s v="resid others"/>
    <x v="4"/>
    <x v="2"/>
    <n v="2.00696E-2"/>
    <n v="4.0525199999999997E-2"/>
    <n v="4.5273000000000001E-2"/>
    <n v="4.9040500000000001E-2"/>
    <n v="5.3671200000000002E-2"/>
    <n v="6.2240169999999997E-2"/>
    <n v="7.2822669999999895E-2"/>
    <n v="8.6025099999999993E-2"/>
    <n v="9.9803660000000002E-2"/>
    <n v="0.11003802"/>
    <n v="0.11939849999999901"/>
    <n v="0"/>
    <n v="0"/>
    <n v="0"/>
    <s v="EJ"/>
  </r>
  <r>
    <x v="0"/>
    <s v="resid others"/>
    <x v="4"/>
    <x v="6"/>
    <n v="1.3261799999999999"/>
    <n v="1.91798"/>
    <n v="2.16588"/>
    <n v="2.3820199999999998"/>
    <n v="2.452779"/>
    <n v="2.5995689999999998"/>
    <n v="2.710251"/>
    <n v="2.6115430000000002"/>
    <n v="2.4525764999999899"/>
    <n v="2.2198832999999998"/>
    <n v="2.0615682"/>
    <n v="0"/>
    <n v="0"/>
    <n v="0"/>
    <s v="EJ"/>
  </r>
  <r>
    <x v="0"/>
    <s v="trn_aviation_intl"/>
    <x v="5"/>
    <x v="4"/>
    <n v="0"/>
    <n v="0"/>
    <n v="0"/>
    <n v="0"/>
    <n v="0"/>
    <n v="0"/>
    <n v="0"/>
    <n v="2.9845699999999998E-8"/>
    <n v="3.8322099999999999E-7"/>
    <n v="4.5567599999999999E-6"/>
    <n v="4.68315E-5"/>
    <n v="0"/>
    <n v="0"/>
    <n v="0"/>
    <s v="EJ"/>
  </r>
  <r>
    <x v="0"/>
    <s v="trn_aviation_intl"/>
    <x v="5"/>
    <x v="1"/>
    <n v="0"/>
    <n v="0"/>
    <n v="0"/>
    <n v="0"/>
    <n v="0"/>
    <n v="0"/>
    <n v="0"/>
    <n v="3.68945E-8"/>
    <n v="1.0913700000000001E-6"/>
    <n v="2.4637299999999999E-5"/>
    <n v="3.8616900000000001E-4"/>
    <n v="0"/>
    <n v="0"/>
    <n v="0"/>
    <s v="EJ"/>
  </r>
  <r>
    <x v="0"/>
    <s v="trn_aviation_intl"/>
    <x v="5"/>
    <x v="2"/>
    <n v="1.8738600000000001E-2"/>
    <n v="3.4931700000000003E-2"/>
    <n v="4.3493700000000003E-2"/>
    <n v="4.99053E-2"/>
    <n v="6.4259899999999995E-2"/>
    <n v="7.4125099999999999E-2"/>
    <n v="9.9071999999999993E-2"/>
    <n v="0.14211299999999999"/>
    <n v="0.21298600000000001"/>
    <n v="0.309255"/>
    <n v="0.43711299999999997"/>
    <n v="0"/>
    <n v="0"/>
    <n v="0"/>
    <s v="EJ"/>
  </r>
  <r>
    <x v="0"/>
    <s v="trn_freight"/>
    <x v="6"/>
    <x v="5"/>
    <n v="1.78894E-4"/>
    <n v="0"/>
    <n v="0"/>
    <n v="0"/>
    <n v="0"/>
    <n v="0"/>
    <n v="0"/>
    <n v="0"/>
    <n v="0"/>
    <n v="0"/>
    <n v="0"/>
    <n v="0"/>
    <n v="0"/>
    <n v="0"/>
    <s v="EJ"/>
  </r>
  <r>
    <x v="0"/>
    <s v="trn_freight"/>
    <x v="6"/>
    <x v="4"/>
    <n v="0"/>
    <n v="9.7999099999999998E-6"/>
    <n v="0"/>
    <n v="0"/>
    <n v="0"/>
    <n v="5.0927300000000003E-5"/>
    <n v="3.10888E-4"/>
    <n v="8.8746787800000003E-4"/>
    <n v="1.49559608E-3"/>
    <n v="2.0658250400000001E-3"/>
    <n v="2.6804029E-3"/>
    <n v="0"/>
    <n v="0"/>
    <n v="0"/>
    <s v="EJ"/>
  </r>
  <r>
    <x v="0"/>
    <s v="trn_freight"/>
    <x v="6"/>
    <x v="1"/>
    <n v="0"/>
    <n v="0"/>
    <n v="0"/>
    <n v="0"/>
    <n v="0"/>
    <n v="7.8608000000000004E-5"/>
    <n v="4.1678599999999999E-4"/>
    <n v="1.185778699E-3"/>
    <n v="1.9942454399999999E-3"/>
    <n v="2.7673849999999998E-3"/>
    <n v="3.6073486E-3"/>
    <n v="0"/>
    <n v="0"/>
    <n v="0"/>
    <s v="EJ"/>
  </r>
  <r>
    <x v="0"/>
    <s v="trn_freight"/>
    <x v="6"/>
    <x v="2"/>
    <n v="5.4055049999999997E-3"/>
    <n v="1.447687E-3"/>
    <n v="2.3309839999999999E-3"/>
    <n v="2.840076E-3"/>
    <n v="3.4200979999999999E-3"/>
    <n v="3.7456199999999999E-3"/>
    <n v="4.46990199999999E-3"/>
    <n v="5.5040289999999997E-3"/>
    <n v="6.8945550000000001E-3"/>
    <n v="8.7266670000000005E-3"/>
    <n v="1.1003206E-2"/>
    <n v="0"/>
    <n v="0"/>
    <n v="0"/>
    <s v="EJ"/>
  </r>
  <r>
    <x v="0"/>
    <s v="trn_freight_road"/>
    <x v="6"/>
    <x v="4"/>
    <n v="0"/>
    <n v="0"/>
    <n v="0"/>
    <n v="0"/>
    <n v="7.3955599999999994E-5"/>
    <n v="9.3337639411399998E-4"/>
    <n v="7.5371548790279996E-3"/>
    <n v="3.1455275704081E-2"/>
    <n v="7.6506088379417997E-2"/>
    <n v="0.14377225547616901"/>
    <n v="0.23276950725499901"/>
    <n v="0"/>
    <n v="0"/>
    <n v="0"/>
    <s v="EJ"/>
  </r>
  <r>
    <x v="0"/>
    <s v="trn_freight_road"/>
    <x v="6"/>
    <x v="1"/>
    <n v="0"/>
    <n v="0"/>
    <n v="0"/>
    <n v="0"/>
    <n v="0"/>
    <n v="4.1304624500000003E-4"/>
    <n v="5.8432339466000004E-3"/>
    <n v="2.45217380986999E-2"/>
    <n v="5.2258972986420002E-2"/>
    <n v="8.6308010014E-2"/>
    <n v="0.121593953277999"/>
    <n v="0"/>
    <n v="0"/>
    <n v="0"/>
    <s v="EJ"/>
  </r>
  <r>
    <x v="0"/>
    <s v="trn_freight_road"/>
    <x v="6"/>
    <x v="2"/>
    <n v="6.902121E-2"/>
    <n v="0.10304128"/>
    <n v="0.1562858"/>
    <n v="0.21921689999999999"/>
    <n v="0.26616859940999998"/>
    <n v="0.31508711712999998"/>
    <n v="0.38887828480199998"/>
    <n v="0.44395578652500001"/>
    <n v="0.49244175349000002"/>
    <n v="0.54723347385999999"/>
    <n v="0.62971691949999997"/>
    <n v="0"/>
    <n v="0"/>
    <n v="0"/>
    <s v="EJ"/>
  </r>
  <r>
    <x v="0"/>
    <s v="trn_pass"/>
    <x v="6"/>
    <x v="4"/>
    <n v="0"/>
    <n v="9.7999799999999996E-6"/>
    <n v="0"/>
    <n v="0"/>
    <n v="4.93246E-7"/>
    <n v="1.4836099999999999E-6"/>
    <n v="4.2403900000000002E-6"/>
    <n v="5.3126520000000002E-4"/>
    <n v="2.2942904999999898E-3"/>
    <n v="9.2006184000000008E-3"/>
    <n v="3.1447425000000001E-2"/>
    <n v="0"/>
    <n v="0"/>
    <n v="0"/>
    <s v="EJ"/>
  </r>
  <r>
    <x v="0"/>
    <s v="trn_pass"/>
    <x v="6"/>
    <x v="1"/>
    <n v="0"/>
    <n v="0"/>
    <n v="0"/>
    <n v="0"/>
    <n v="0"/>
    <n v="0"/>
    <n v="0"/>
    <n v="1.7139400000000001E-4"/>
    <n v="8.9532399999999997E-4"/>
    <n v="4.4953700000000003E-3"/>
    <n v="1.8579600000000002E-2"/>
    <n v="0"/>
    <n v="0"/>
    <n v="0"/>
    <s v="EJ"/>
  </r>
  <r>
    <x v="0"/>
    <s v="trn_pass"/>
    <x v="6"/>
    <x v="2"/>
    <n v="1.51357999E-2"/>
    <n v="2.81859E-2"/>
    <n v="3.51268E-2"/>
    <n v="4.0351100000000001E-2"/>
    <n v="5.9294206000000002E-2"/>
    <n v="7.5165721000000005E-2"/>
    <n v="0.11068093999999901"/>
    <n v="0.179087625"/>
    <n v="0.29915620199999998"/>
    <n v="0.47170545799999902"/>
    <n v="0.70143728999999999"/>
    <n v="0"/>
    <n v="0"/>
    <n v="0"/>
    <s v="EJ"/>
  </r>
  <r>
    <x v="0"/>
    <s v="trn_pass_road"/>
    <x v="6"/>
    <x v="4"/>
    <n v="0"/>
    <n v="0"/>
    <n v="0"/>
    <n v="0"/>
    <n v="2.1369900000000001E-3"/>
    <n v="5.9565800000000004E-3"/>
    <n v="1.0846239000000001E-2"/>
    <n v="1.5862480000000002E-2"/>
    <n v="1.953386E-2"/>
    <n v="2.21322399999999E-2"/>
    <n v="2.3255829999999901E-2"/>
    <n v="0"/>
    <n v="0"/>
    <n v="0"/>
    <s v="EJ"/>
  </r>
  <r>
    <x v="0"/>
    <s v="trn_pass_road"/>
    <x v="6"/>
    <x v="1"/>
    <n v="0"/>
    <n v="0"/>
    <n v="0"/>
    <n v="0"/>
    <n v="0"/>
    <n v="2.0918200000000002E-6"/>
    <n v="1.2768424E-5"/>
    <n v="4.8346147999999999E-5"/>
    <n v="1.0402756E-4"/>
    <n v="1.484635E-4"/>
    <n v="1.650256E-4"/>
    <n v="0"/>
    <n v="0"/>
    <n v="0"/>
    <s v="EJ"/>
  </r>
  <r>
    <x v="0"/>
    <s v="trn_pass_road"/>
    <x v="6"/>
    <x v="2"/>
    <n v="1.59346E-2"/>
    <n v="2.37881E-2"/>
    <n v="3.6080099999999997E-2"/>
    <n v="5.0608399999999998E-2"/>
    <n v="4.8094140899999999E-2"/>
    <n v="4.4228878789999898E-2"/>
    <n v="4.9898273930000001E-2"/>
    <n v="5.8401947599999997E-2"/>
    <n v="6.9390437999999999E-2"/>
    <n v="8.0617383000000001E-2"/>
    <n v="9.3653585999999997E-2"/>
    <n v="0"/>
    <n v="0"/>
    <n v="0"/>
    <s v="EJ"/>
  </r>
  <r>
    <x v="0"/>
    <s v="trn_pass_road_LDV"/>
    <x v="6"/>
    <x v="4"/>
    <n v="0"/>
    <n v="0"/>
    <n v="0"/>
    <n v="0"/>
    <n v="0"/>
    <n v="2.17818E-3"/>
    <n v="5.3867999999999997E-3"/>
    <n v="6.7774599999999999E-3"/>
    <n v="7.5460099999999997E-3"/>
    <n v="7.6692499999999999E-3"/>
    <n v="7.0443700000000003E-3"/>
    <n v="0"/>
    <n v="0"/>
    <n v="0"/>
    <s v="EJ"/>
  </r>
  <r>
    <x v="0"/>
    <s v="trn_pass_road_LDV"/>
    <x v="6"/>
    <x v="2"/>
    <n v="1.9882400000000001E-3"/>
    <n v="2.9680700000000002E-3"/>
    <n v="4.5018499999999999E-3"/>
    <n v="6.3145099999999997E-3"/>
    <n v="8.3499400000000001E-3"/>
    <n v="6.5220800000000004E-3"/>
    <n v="4.0769999999999999E-3"/>
    <n v="3.2865799999999999E-3"/>
    <n v="2.7153199999999998E-3"/>
    <n v="2.0334699999999999E-3"/>
    <n v="1.6905399999999999E-3"/>
    <n v="0"/>
    <n v="0"/>
    <n v="0"/>
    <s v="EJ"/>
  </r>
  <r>
    <x v="0"/>
    <s v="trn_pass_road_LDV_4W"/>
    <x v="6"/>
    <x v="4"/>
    <n v="0"/>
    <n v="0"/>
    <n v="0"/>
    <n v="0"/>
    <n v="0"/>
    <n v="1.038977E-3"/>
    <n v="1.14316909999999E-2"/>
    <n v="3.2338554999999998E-2"/>
    <n v="6.5986644099999894E-2"/>
    <n v="0.1116244688"/>
    <n v="0.16498106600000001"/>
    <n v="0"/>
    <n v="0"/>
    <n v="0"/>
    <s v="EJ"/>
  </r>
  <r>
    <x v="0"/>
    <s v="trn_pass_road_LDV_4W"/>
    <x v="6"/>
    <x v="1"/>
    <n v="0"/>
    <n v="0"/>
    <n v="0"/>
    <n v="0"/>
    <n v="0"/>
    <n v="1.35182372E-6"/>
    <n v="3.5240583310000001E-5"/>
    <n v="7.8118430980000006E-5"/>
    <n v="1.5699239353999999E-4"/>
    <n v="2.8610271484599999E-4"/>
    <n v="4.83517482399999E-4"/>
    <n v="0"/>
    <n v="0"/>
    <n v="0"/>
    <s v="EJ"/>
  </r>
  <r>
    <x v="0"/>
    <s v="trn_pass_road_LDV_4W"/>
    <x v="6"/>
    <x v="2"/>
    <n v="5.0536999999999999E-2"/>
    <n v="7.5444399999999995E-2"/>
    <n v="0.11442869999999999"/>
    <n v="0.1605056"/>
    <n v="0.189562761"/>
    <n v="0.2257533873"/>
    <n v="0.27232628460000002"/>
    <n v="0.33650609649999902"/>
    <n v="0.41971718409999997"/>
    <n v="0.51188662600000001"/>
    <n v="0.60571138400000002"/>
    <n v="0"/>
    <n v="0"/>
    <n v="0"/>
    <s v="EJ"/>
  </r>
  <r>
    <x v="0"/>
    <s v="trn_shipping_intl"/>
    <x v="7"/>
    <x v="4"/>
    <n v="0"/>
    <n v="0"/>
    <n v="0"/>
    <n v="0"/>
    <n v="0"/>
    <n v="0"/>
    <n v="0"/>
    <n v="1.0107900000000001E-6"/>
    <n v="4.0705999999999996E-6"/>
    <n v="1.6861799999999998E-5"/>
    <n v="5.1527699999999998E-5"/>
    <n v="0"/>
    <n v="0"/>
    <n v="0"/>
    <s v="EJ"/>
  </r>
  <r>
    <x v="0"/>
    <s v="trn_shipping_intl"/>
    <x v="7"/>
    <x v="1"/>
    <n v="0"/>
    <n v="0"/>
    <n v="0"/>
    <n v="0"/>
    <n v="0"/>
    <n v="0"/>
    <n v="0"/>
    <n v="1.6881999999999999E-5"/>
    <n v="7.6073699999999996E-5"/>
    <n v="3.9992499999999998E-4"/>
    <n v="1.55394E-3"/>
    <n v="0"/>
    <n v="0"/>
    <n v="0"/>
    <s v="EJ"/>
  </r>
  <r>
    <x v="0"/>
    <s v="trn_shipping_intl"/>
    <x v="7"/>
    <x v="2"/>
    <n v="3.9745799999999998E-2"/>
    <n v="4.2035900000000001E-2"/>
    <n v="8.7220000000000006E-2"/>
    <n v="9.2855199999999999E-2"/>
    <n v="0.106327"/>
    <n v="0.1087212"/>
    <n v="0.11268889999999999"/>
    <n v="0.12840449999999901"/>
    <n v="0.14880559999999901"/>
    <n v="0.1715151"/>
    <n v="0.19740820000000001"/>
    <n v="0"/>
    <n v="0"/>
    <n v="0"/>
    <s v="EJ"/>
  </r>
  <r>
    <x v="1"/>
    <s v="N fertilizer"/>
    <x v="0"/>
    <x v="0"/>
    <n v="6.0528600000000002E-2"/>
    <n v="0.117395"/>
    <n v="0.149477"/>
    <n v="0.150779"/>
    <n v="0.15554331999999901"/>
    <n v="0.16193892009999999"/>
    <n v="0.16557063450000001"/>
    <n v="0.1613366503"/>
    <n v="0.15364887830000001"/>
    <n v="0.15019039819999999"/>
    <n v="0.14767896492999899"/>
    <n v="0"/>
    <n v="0"/>
    <n v="0"/>
    <s v="EJ"/>
  </r>
  <r>
    <x v="1"/>
    <s v="N fertilizer"/>
    <x v="0"/>
    <x v="1"/>
    <n v="0"/>
    <n v="0"/>
    <n v="0"/>
    <n v="0"/>
    <n v="0"/>
    <n v="1.5106599999999999E-4"/>
    <n v="1.602783E-3"/>
    <n v="5.6729629999999996E-3"/>
    <n v="1.1097757999999999E-2"/>
    <n v="1.50929312E-2"/>
    <n v="1.8418400200000001E-2"/>
    <n v="0"/>
    <n v="0"/>
    <n v="0"/>
    <s v="EJ"/>
  </r>
  <r>
    <x v="1"/>
    <s v="agricultural energy use"/>
    <x v="1"/>
    <x v="3"/>
    <n v="0"/>
    <n v="1.271E-4"/>
    <n v="1.4530000000000001E-4"/>
    <n v="1.64E-4"/>
    <n v="1.8124889999999999E-4"/>
    <n v="1.9365159999999999E-4"/>
    <n v="1.9193049999999999E-4"/>
    <n v="1.8263314000000001E-4"/>
    <n v="1.739108E-4"/>
    <n v="1.617999E-4"/>
    <n v="1.5057189999999999E-4"/>
    <n v="0"/>
    <n v="0"/>
    <n v="0"/>
    <s v="EJ"/>
  </r>
  <r>
    <x v="1"/>
    <s v="agricultural energy use"/>
    <x v="1"/>
    <x v="4"/>
    <n v="1.10104E-2"/>
    <n v="3.3573400000000003E-2"/>
    <n v="4.1485500000000002E-2"/>
    <n v="5.0987999999999999E-2"/>
    <n v="5.6461699999999997E-2"/>
    <n v="6.3685973000000007E-2"/>
    <n v="7.2911982999999903E-2"/>
    <n v="8.1190744999999995E-2"/>
    <n v="8.77922753E-2"/>
    <n v="9.4574949000000005E-2"/>
    <n v="0.10118690700000001"/>
    <n v="0"/>
    <n v="0"/>
    <n v="0"/>
    <s v="EJ"/>
  </r>
  <r>
    <x v="1"/>
    <s v="agricultural energy use"/>
    <x v="1"/>
    <x v="0"/>
    <n v="0"/>
    <n v="0"/>
    <n v="1.4231999999999999E-3"/>
    <n v="2.5116000000000001E-3"/>
    <n v="2.8238439999999998E-3"/>
    <n v="2.9427589999999901E-3"/>
    <n v="2.8936029999999998E-3"/>
    <n v="2.765272E-3"/>
    <n v="2.6944259999999898E-3"/>
    <n v="2.63562E-3"/>
    <n v="2.5682489999999999E-3"/>
    <n v="0"/>
    <n v="0"/>
    <n v="0"/>
    <s v="EJ"/>
  </r>
  <r>
    <x v="1"/>
    <s v="agricultural energy use"/>
    <x v="1"/>
    <x v="1"/>
    <n v="0"/>
    <n v="0"/>
    <n v="0"/>
    <n v="0"/>
    <n v="0"/>
    <n v="6.8712700000000005E-4"/>
    <n v="2.4658879999999998E-3"/>
    <n v="4.7819309999999997E-3"/>
    <n v="6.8494339999999997E-3"/>
    <n v="9.0398869999999999E-3"/>
    <n v="1.0881785999999999E-2"/>
    <n v="0"/>
    <n v="0"/>
    <n v="0"/>
    <s v="EJ"/>
  </r>
  <r>
    <x v="1"/>
    <s v="agricultural energy use"/>
    <x v="1"/>
    <x v="2"/>
    <n v="1.880472E-2"/>
    <n v="0.11006769999999901"/>
    <n v="0.13970379999999999"/>
    <n v="8.9845599999999998E-2"/>
    <n v="9.8955379999999996E-2"/>
    <n v="0.10496179"/>
    <n v="0.10743018999999999"/>
    <n v="0.106911636999999"/>
    <n v="0.10609426999999901"/>
    <n v="0.10285274"/>
    <n v="9.8175819999999997E-2"/>
    <n v="0"/>
    <n v="0"/>
    <n v="0"/>
    <s v="EJ"/>
  </r>
  <r>
    <x v="1"/>
    <s v="alumina"/>
    <x v="0"/>
    <x v="3"/>
    <n v="0"/>
    <n v="4.7112800000000001E-5"/>
    <n v="2.51408E-4"/>
    <n v="2.0071499999999999E-4"/>
    <n v="3.1774400000000001E-4"/>
    <n v="4.3819299999999899E-4"/>
    <n v="6.5703699999999996E-4"/>
    <n v="9.1018519999999995E-4"/>
    <n v="1.1660428E-3"/>
    <n v="1.40970256E-3"/>
    <n v="1.62850005E-3"/>
    <n v="0"/>
    <n v="0"/>
    <n v="0"/>
    <s v="EJ"/>
  </r>
  <r>
    <x v="1"/>
    <s v="alumina"/>
    <x v="0"/>
    <x v="5"/>
    <n v="1.94136E-3"/>
    <n v="1.79529E-3"/>
    <n v="0"/>
    <n v="0"/>
    <n v="0"/>
    <n v="0"/>
    <n v="0"/>
    <n v="0"/>
    <n v="0"/>
    <n v="0"/>
    <n v="0"/>
    <n v="0"/>
    <n v="0"/>
    <n v="0"/>
    <s v="EJ"/>
  </r>
  <r>
    <x v="1"/>
    <s v="alumina"/>
    <x v="0"/>
    <x v="0"/>
    <n v="0"/>
    <n v="0"/>
    <n v="3.5087099999999998E-5"/>
    <n v="2.8316199999999998E-5"/>
    <n v="4.4826143500000003E-5"/>
    <n v="6.1792759902000002E-5"/>
    <n v="9.2584084410000006E-5"/>
    <n v="1.28137237548E-4"/>
    <n v="1.6400809613800001E-4"/>
    <n v="1.9812308907599899E-4"/>
    <n v="2.2870093087099899E-4"/>
    <n v="0"/>
    <n v="0"/>
    <n v="0"/>
    <s v="EJ"/>
  </r>
  <r>
    <x v="1"/>
    <s v="alumina"/>
    <x v="0"/>
    <x v="2"/>
    <n v="1.80376E-3"/>
    <n v="9.9717100000000004E-4"/>
    <n v="6.8854799999999998E-4"/>
    <n v="7.4052299999999998E-4"/>
    <n v="1.171173E-3"/>
    <n v="1.6140099999999999E-3"/>
    <n v="2.418978139243E-3"/>
    <n v="3.3522702734880001E-3"/>
    <n v="4.2988984082739899E-3"/>
    <n v="5.2045071208999998E-3"/>
    <n v="6.0231144422170004E-3"/>
    <n v="0"/>
    <n v="0"/>
    <n v="0"/>
    <s v="EJ"/>
  </r>
  <r>
    <x v="1"/>
    <s v="aluminum"/>
    <x v="0"/>
    <x v="4"/>
    <n v="1.0258400000000001E-2"/>
    <n v="1.2624E-2"/>
    <n v="1.16822E-2"/>
    <n v="1.51754E-2"/>
    <n v="2.401586E-2"/>
    <n v="3.3106799999999999E-2"/>
    <n v="4.961964E-2"/>
    <n v="6.8722850000000002E-2"/>
    <n v="8.8041090000000002E-2"/>
    <n v="0.10645769499999901"/>
    <n v="0.12302041699999899"/>
    <n v="0"/>
    <n v="0"/>
    <n v="0"/>
    <s v="EJ"/>
  </r>
  <r>
    <x v="1"/>
    <s v="cement"/>
    <x v="0"/>
    <x v="4"/>
    <n v="1.40982E-2"/>
    <n v="2.9331200000000002E-2"/>
    <n v="3.9877200000000002E-2"/>
    <n v="3.9877200000000002E-2"/>
    <n v="4.2054749999999898E-2"/>
    <n v="4.6824039999999997E-2"/>
    <n v="5.1970179999999998E-2"/>
    <n v="5.8654730000000002E-2"/>
    <n v="6.5043859999999995E-2"/>
    <n v="6.9628726000000002E-2"/>
    <n v="7.2968642E-2"/>
    <n v="0"/>
    <n v="0"/>
    <n v="0"/>
    <s v="EJ"/>
  </r>
  <r>
    <x v="1"/>
    <s v="chemical energy use"/>
    <x v="0"/>
    <x v="3"/>
    <n v="0"/>
    <n v="0"/>
    <n v="2.93002E-4"/>
    <n v="3.7669800000000002E-4"/>
    <n v="4.4168190000000001E-4"/>
    <n v="5.2857839999999995E-4"/>
    <n v="7.0047969999999997E-4"/>
    <n v="9.9600749999999901E-4"/>
    <n v="1.3556136000000001E-3"/>
    <n v="1.6845937000000001E-3"/>
    <n v="2.0017854599999902E-3"/>
    <n v="0"/>
    <n v="0"/>
    <n v="0"/>
    <s v="EJ"/>
  </r>
  <r>
    <x v="1"/>
    <s v="chemical energy use"/>
    <x v="0"/>
    <x v="4"/>
    <n v="4.6046100000000003E-3"/>
    <n v="6.53019E-3"/>
    <n v="1.0423200000000001E-2"/>
    <n v="9.7533600000000008E-3"/>
    <n v="1.1383280000000001E-2"/>
    <n v="1.3803859999999999E-2"/>
    <n v="1.9407540000000001E-2"/>
    <n v="3.0094800000000001E-2"/>
    <n v="4.4174922999999998E-2"/>
    <n v="5.8037931000000001E-2"/>
    <n v="7.2411848999999903E-2"/>
    <n v="0"/>
    <n v="0"/>
    <n v="0"/>
    <s v="EJ"/>
  </r>
  <r>
    <x v="1"/>
    <s v="chemical energy use"/>
    <x v="0"/>
    <x v="2"/>
    <n v="5.4420100000000002E-4"/>
    <n v="1.0884E-3"/>
    <n v="8.3700600000000003E-5"/>
    <n v="2.5952900000000001E-3"/>
    <n v="3.028485E-3"/>
    <n v="3.561378E-3"/>
    <n v="4.6576500000000002E-3"/>
    <n v="6.7343960000000001E-3"/>
    <n v="9.6627559999999998E-3"/>
    <n v="1.2792057799999999E-2"/>
    <n v="1.6420737599999999E-2"/>
    <n v="0"/>
    <n v="0"/>
    <n v="0"/>
    <s v="EJ"/>
  </r>
  <r>
    <x v="1"/>
    <s v="chemical feedstocks"/>
    <x v="0"/>
    <x v="0"/>
    <n v="6.9170599999999999E-2"/>
    <n v="0.173427"/>
    <n v="0.20910200000000001"/>
    <n v="0.19270799999999999"/>
    <n v="0.21346100000000001"/>
    <n v="0.232767"/>
    <n v="0.261766"/>
    <n v="0.29188599999999998"/>
    <n v="0.32227299999999998"/>
    <n v="0.35542299999999999"/>
    <n v="0.38517899999999999"/>
    <n v="0"/>
    <n v="0"/>
    <n v="0"/>
    <s v="EJ"/>
  </r>
  <r>
    <x v="1"/>
    <s v="chemical feedstocks"/>
    <x v="0"/>
    <x v="2"/>
    <n v="5.0818000000000002E-2"/>
    <n v="3.6292600000000001E-2"/>
    <n v="9.8203600000000002E-2"/>
    <n v="1.9632299999999998E-2"/>
    <n v="2.3971300000000001E-2"/>
    <n v="2.9858900000000001E-2"/>
    <n v="3.7574499999999997E-2"/>
    <n v="4.7563300000000003E-2"/>
    <n v="5.9872099999999998E-2"/>
    <n v="7.3994599999999994E-2"/>
    <n v="9.1246499999999994E-2"/>
    <n v="0"/>
    <n v="0"/>
    <n v="0"/>
    <s v="EJ"/>
  </r>
  <r>
    <x v="1"/>
    <s v="comm cooling"/>
    <x v="2"/>
    <x v="4"/>
    <n v="1.9600799999999999E-3"/>
    <n v="1.33037E-2"/>
    <n v="2.4152900000000001E-2"/>
    <n v="3.1581900000000003E-2"/>
    <n v="4.05796E-2"/>
    <n v="5.2949839999999998E-2"/>
    <n v="7.6308989999999993E-2"/>
    <n v="0.10547993"/>
    <n v="0.1371715"/>
    <n v="0.16900263999999901"/>
    <n v="0.19810261000000001"/>
    <n v="0"/>
    <n v="0"/>
    <n v="0"/>
    <s v="EJ"/>
  </r>
  <r>
    <x v="1"/>
    <s v="comm heating"/>
    <x v="2"/>
    <x v="5"/>
    <n v="0"/>
    <n v="2.9999900000000001E-7"/>
    <n v="2.9999799999999998E-7"/>
    <n v="2.0000299999999999E-7"/>
    <n v="2.4964650000000002E-7"/>
    <n v="3.0645819999999999E-7"/>
    <n v="3.9925809999999998E-7"/>
    <n v="4.9418589999999996E-7"/>
    <n v="5.8060389999999996E-7"/>
    <n v="6.5778309999999997E-7"/>
    <n v="7.202852E-7"/>
    <n v="0"/>
    <n v="0"/>
    <n v="0"/>
    <s v="EJ"/>
  </r>
  <r>
    <x v="1"/>
    <s v="comm heating"/>
    <x v="2"/>
    <x v="2"/>
    <n v="2.4908899999999999E-3"/>
    <n v="6.1177799999999997E-3"/>
    <n v="1.3360199999999999E-2"/>
    <n v="7.6785999999999998E-3"/>
    <n v="9.7077699999999992E-3"/>
    <n v="1.245566E-2"/>
    <n v="1.8625739999999998E-2"/>
    <n v="2.7718179999999999E-2"/>
    <n v="3.9009189999999999E-2"/>
    <n v="5.2044721000000002E-2"/>
    <n v="6.6183936999999998E-2"/>
    <n v="0"/>
    <n v="0"/>
    <n v="0"/>
    <s v="EJ"/>
  </r>
  <r>
    <x v="1"/>
    <s v="comm others"/>
    <x v="2"/>
    <x v="3"/>
    <n v="4.2325000000000002E-2"/>
    <n v="7.0905300000000004E-2"/>
    <n v="6.1078500000000001E-2"/>
    <n v="6.5358700000000006E-2"/>
    <n v="8.20134E-2"/>
    <n v="0.100378699999999"/>
    <n v="0.119325899999999"/>
    <n v="0.1302372"/>
    <n v="0.13451890999999999"/>
    <n v="0.13189940999999999"/>
    <n v="0.12788043999999901"/>
    <n v="0"/>
    <n v="0"/>
    <n v="0"/>
    <s v="EJ"/>
  </r>
  <r>
    <x v="1"/>
    <s v="comm others"/>
    <x v="2"/>
    <x v="5"/>
    <n v="0"/>
    <n v="1.7999999999999999E-6"/>
    <n v="1.7E-6"/>
    <n v="1.5999999999999999E-6"/>
    <n v="2.0165780000000001E-6"/>
    <n v="2.385658E-6"/>
    <n v="2.7415849999999999E-6"/>
    <n v="2.9286079999999899E-6"/>
    <n v="3.0564660000000002E-6"/>
    <n v="3.0968440000000001E-6"/>
    <n v="3.1435719999999902E-6"/>
    <n v="0"/>
    <n v="0"/>
    <n v="0"/>
    <s v="EJ"/>
  </r>
  <r>
    <x v="1"/>
    <s v="comm others"/>
    <x v="2"/>
    <x v="4"/>
    <n v="1.02328E-2"/>
    <n v="6.9452899999999998E-2"/>
    <n v="0.12609200000000001"/>
    <n v="0.16487499999999999"/>
    <n v="0.21689639999999999"/>
    <n v="0.29409619999999997"/>
    <n v="0.452596"/>
    <n v="0.67050799999999999"/>
    <n v="0.92528869999999996"/>
    <n v="1.2020871"/>
    <n v="1.4791677000000001"/>
    <n v="0"/>
    <n v="0"/>
    <n v="0"/>
    <s v="EJ"/>
  </r>
  <r>
    <x v="1"/>
    <s v="comm others"/>
    <x v="2"/>
    <x v="0"/>
    <n v="8.9549900000000001E-4"/>
    <n v="1.8420000000000001E-3"/>
    <n v="2.6639300000000001E-2"/>
    <n v="3.9726299999999999E-2"/>
    <n v="5.2420500000000002E-2"/>
    <n v="6.6959999999999895E-2"/>
    <n v="9.2227900000000002E-2"/>
    <n v="0.12326516999999999"/>
    <n v="0.15724119"/>
    <n v="0.19181711000000001"/>
    <n v="0.223383569999999"/>
    <n v="0"/>
    <n v="0"/>
    <n v="0"/>
    <s v="EJ"/>
  </r>
  <r>
    <x v="1"/>
    <s v="comm others"/>
    <x v="2"/>
    <x v="1"/>
    <n v="0"/>
    <n v="0"/>
    <n v="0"/>
    <n v="0"/>
    <n v="0"/>
    <n v="5.8921699999999997E-6"/>
    <n v="1.41108E-4"/>
    <n v="3.0052600000000002E-4"/>
    <n v="4.8289200000000001E-4"/>
    <n v="7.2382000000000002E-4"/>
    <n v="9.7250099999999996E-4"/>
    <n v="0"/>
    <n v="0"/>
    <n v="0"/>
    <s v="EJ"/>
  </r>
  <r>
    <x v="1"/>
    <s v="comm others"/>
    <x v="2"/>
    <x v="2"/>
    <n v="4.6986900000000002E-3"/>
    <n v="1.1540399999999999E-2"/>
    <n v="2.5202200000000001E-2"/>
    <n v="1.44844E-2"/>
    <n v="1.810898E-2"/>
    <n v="2.1457759999999999E-2"/>
    <n v="2.5219209999999999E-2"/>
    <n v="2.8036599999999998E-2"/>
    <n v="3.06251099999999E-2"/>
    <n v="3.2696966000000001E-2"/>
    <n v="3.5020519999999999E-2"/>
    <n v="0"/>
    <n v="0"/>
    <n v="0"/>
    <s v="EJ"/>
  </r>
  <r>
    <x v="1"/>
    <s v="construction energy use"/>
    <x v="0"/>
    <x v="3"/>
    <n v="0"/>
    <n v="0"/>
    <n v="4.1899900000000002E-5"/>
    <n v="4.1900000000000002E-5"/>
    <n v="4.51067E-5"/>
    <n v="4.9161620000000002E-5"/>
    <n v="5.2266019999999999E-5"/>
    <n v="5.3982700000000001E-5"/>
    <n v="5.4363719999999997E-5"/>
    <n v="5.2868589999999902E-5"/>
    <n v="5.1156139999999999E-5"/>
    <n v="0"/>
    <n v="0"/>
    <n v="0"/>
    <s v="EJ"/>
  </r>
  <r>
    <x v="1"/>
    <s v="construction energy use"/>
    <x v="0"/>
    <x v="4"/>
    <n v="4.1441000000000004E-3"/>
    <n v="8.6650100000000008E-3"/>
    <n v="1.26836E-2"/>
    <n v="6.4463899999999998E-3"/>
    <n v="6.9532700000000001E-3"/>
    <n v="8.0204591000000002E-3"/>
    <n v="9.9401735999999994E-3"/>
    <n v="1.19912394999999E-2"/>
    <n v="1.36431276199999E-2"/>
    <n v="1.5313315100000001E-2"/>
    <n v="1.70205436E-2"/>
    <n v="0"/>
    <n v="0"/>
    <n v="0"/>
    <s v="EJ"/>
  </r>
  <r>
    <x v="1"/>
    <s v="construction energy use"/>
    <x v="0"/>
    <x v="0"/>
    <n v="2.9009E-2"/>
    <n v="5.6050599999999999E-2"/>
    <n v="3.8720400000000002E-2"/>
    <n v="4.1985599999999998E-2"/>
    <n v="4.5922599999999897E-2"/>
    <n v="4.8775829999999999E-2"/>
    <n v="5.1486079999999997E-2"/>
    <n v="5.3512480000000001E-2"/>
    <n v="5.5204499999999997E-2"/>
    <n v="5.6446700000000002E-2"/>
    <n v="5.7179430000000003E-2"/>
    <n v="0"/>
    <n v="0"/>
    <n v="0"/>
    <s v="EJ"/>
  </r>
  <r>
    <x v="1"/>
    <s v="construction energy use"/>
    <x v="0"/>
    <x v="1"/>
    <n v="0"/>
    <n v="0"/>
    <n v="0"/>
    <n v="0"/>
    <n v="0"/>
    <n v="1.8686000000000001E-4"/>
    <n v="6.6253299999999998E-4"/>
    <n v="1.3012143999999999E-3"/>
    <n v="1.8852335E-3"/>
    <n v="2.5185558999999999E-3"/>
    <n v="3.0697319999999999E-3"/>
    <n v="0"/>
    <n v="0"/>
    <n v="0"/>
    <s v="EJ"/>
  </r>
  <r>
    <x v="1"/>
    <s v="construction energy use"/>
    <x v="0"/>
    <x v="2"/>
    <n v="2.2604999999999999E-3"/>
    <n v="4.4790009999999998E-3"/>
    <n v="2.4488090000000001E-2"/>
    <n v="1.8795099999999999E-2"/>
    <n v="2.0377368999999999E-2"/>
    <n v="2.1309141E-2"/>
    <n v="2.18662749999999E-2"/>
    <n v="2.2015415999999999E-2"/>
    <n v="2.20708139999999E-2"/>
    <n v="2.1582904E-2"/>
    <n v="2.0832852999999998E-2"/>
    <n v="0"/>
    <n v="0"/>
    <n v="0"/>
    <s v="EJ"/>
  </r>
  <r>
    <x v="1"/>
    <s v="construction feedstocks"/>
    <x v="3"/>
    <x v="2"/>
    <n v="4.5379099999999999E-2"/>
    <n v="6.4304799999999995E-2"/>
    <n v="7.83277E-2"/>
    <n v="7.0206000000000005E-2"/>
    <n v="7.9761600000000002E-2"/>
    <n v="8.9359900000000006E-2"/>
    <n v="0.101024"/>
    <n v="0.11292000000000001"/>
    <n v="0.124421"/>
    <n v="0.135962"/>
    <n v="0.14743300000000001"/>
    <n v="0"/>
    <n v="0"/>
    <n v="0"/>
    <s v="EJ"/>
  </r>
  <r>
    <x v="1"/>
    <s v="desalinated water"/>
    <x v="0"/>
    <x v="4"/>
    <n v="1.10096E-3"/>
    <n v="1.51099E-3"/>
    <n v="1.2103000000000001E-3"/>
    <n v="8.7984499999999998E-4"/>
    <n v="1.8841699999999999E-3"/>
    <n v="2.1996400000000001E-3"/>
    <n v="2.7501100000000001E-3"/>
    <n v="3.4710700000000001E-3"/>
    <n v="4.2963899999999998E-3"/>
    <n v="5.1751499999999999E-3"/>
    <n v="6.0831799999999997E-3"/>
    <n v="0"/>
    <n v="0"/>
    <n v="0"/>
    <s v="EJ"/>
  </r>
  <r>
    <x v="1"/>
    <s v="desalinated water"/>
    <x v="0"/>
    <x v="0"/>
    <n v="4.0214400000000003E-3"/>
    <n v="1.52497E-2"/>
    <n v="1.7282499999999999E-2"/>
    <n v="1.7709800000000001E-2"/>
    <n v="3.88803E-2"/>
    <n v="4.5043800000000002E-2"/>
    <n v="5.6977300000000002E-2"/>
    <n v="7.2693599999999997E-2"/>
    <n v="9.0196100000000001E-2"/>
    <n v="0.11017100000000001"/>
    <n v="0.129686"/>
    <n v="0"/>
    <n v="0"/>
    <n v="0"/>
    <s v="EJ"/>
  </r>
  <r>
    <x v="1"/>
    <s v="desalinated water"/>
    <x v="0"/>
    <x v="2"/>
    <n v="1.0790299999999999E-2"/>
    <n v="1.8289199999999999E-2"/>
    <n v="1.7010999999999998E-2"/>
    <n v="1.67496E-2"/>
    <n v="3.5361999999999998E-2"/>
    <n v="4.1372399999999997E-2"/>
    <n v="5.2538300000000003E-2"/>
    <n v="6.8897299999999995E-2"/>
    <n v="8.8894600000000004E-2"/>
    <n v="0.111927"/>
    <n v="0.13850100000000001"/>
    <n v="0"/>
    <n v="0"/>
    <n v="0"/>
    <s v="EJ"/>
  </r>
  <r>
    <x v="1"/>
    <s v="industrial wastewater treatment"/>
    <x v="0"/>
    <x v="4"/>
    <n v="6.6480100000000002E-4"/>
    <n v="1.1436300000000001E-3"/>
    <n v="1.28374E-3"/>
    <n v="1.29199E-3"/>
    <n v="1.8035200000000001E-3"/>
    <n v="2.4889299999999999E-3"/>
    <n v="3.72953E-3"/>
    <n v="5.3457499999999998E-3"/>
    <n v="7.22932E-3"/>
    <n v="9.3376199999999996E-3"/>
    <n v="1.15659E-2"/>
    <n v="0"/>
    <n v="0"/>
    <n v="0"/>
    <s v="EJ"/>
  </r>
  <r>
    <x v="1"/>
    <s v="industrial water abstraction"/>
    <x v="0"/>
    <x v="4"/>
    <n v="3.5316500000000001E-4"/>
    <n v="5.7399600000000001E-4"/>
    <n v="6.0092200000000004E-4"/>
    <n v="6.1284899999999995E-4"/>
    <n v="7.5030500000000005E-4"/>
    <n v="9.3160400000000005E-4"/>
    <n v="1.2657E-3"/>
    <n v="1.6611099999999999E-3"/>
    <n v="2.0739E-3"/>
    <n v="2.49059E-3"/>
    <n v="2.8862800000000002E-3"/>
    <n v="0"/>
    <n v="0"/>
    <n v="0"/>
    <s v="EJ"/>
  </r>
  <r>
    <x v="1"/>
    <s v="industrial water treatment"/>
    <x v="0"/>
    <x v="4"/>
    <n v="6.5659699999999997E-4"/>
    <n v="1.0652999999999999E-3"/>
    <n v="1.1445299999999999E-3"/>
    <n v="1.15044E-3"/>
    <n v="1.4084799999999999E-3"/>
    <n v="1.7488099999999999E-3"/>
    <n v="2.3759800000000002E-3"/>
    <n v="3.11824E-3"/>
    <n v="3.8931299999999999E-3"/>
    <n v="4.6753300000000001E-3"/>
    <n v="5.4181300000000002E-3"/>
    <n v="0"/>
    <n v="0"/>
    <n v="0"/>
    <s v="EJ"/>
  </r>
  <r>
    <x v="1"/>
    <s v="iron and steel"/>
    <x v="0"/>
    <x v="3"/>
    <n v="0"/>
    <n v="0"/>
    <n v="0"/>
    <n v="0"/>
    <n v="0"/>
    <n v="3.2367899999999999E-5"/>
    <n v="6.6713599999999998E-5"/>
    <n v="8.8642299999999895E-5"/>
    <n v="9.1850700000000005E-5"/>
    <n v="8.4332649999999996E-5"/>
    <n v="7.4357009999999994E-5"/>
    <n v="0"/>
    <n v="0"/>
    <n v="0"/>
    <s v="EJ"/>
  </r>
  <r>
    <x v="1"/>
    <s v="iron and steel"/>
    <x v="0"/>
    <x v="5"/>
    <n v="0"/>
    <n v="0"/>
    <n v="0"/>
    <n v="0"/>
    <n v="0"/>
    <n v="3.0514999999999998E-5"/>
    <n v="1.3317139999999999E-4"/>
    <n v="2.1262389999999901E-4"/>
    <n v="2.4937612E-4"/>
    <n v="2.5789619999999999E-4"/>
    <n v="2.4937100000000002E-4"/>
    <n v="0"/>
    <n v="0"/>
    <n v="0"/>
    <s v="EJ"/>
  </r>
  <r>
    <x v="1"/>
    <s v="iron and steel"/>
    <x v="0"/>
    <x v="4"/>
    <n v="3.5999809999999999E-3"/>
    <n v="3.9351569999999999E-3"/>
    <n v="5.3647389999999899E-3"/>
    <n v="2.6061320000000002E-3"/>
    <n v="3.4586489999999998E-3"/>
    <n v="4.1858007199999997E-3"/>
    <n v="5.2378037920000004E-3"/>
    <n v="6.2766081190000003E-3"/>
    <n v="7.2232887619999896E-3"/>
    <n v="8.0451130449999998E-3"/>
    <n v="8.7035728119999895E-3"/>
    <n v="0"/>
    <n v="0"/>
    <n v="0"/>
    <s v="EJ"/>
  </r>
  <r>
    <x v="1"/>
    <s v="iron and steel"/>
    <x v="0"/>
    <x v="0"/>
    <n v="8.1627841200000006E-3"/>
    <n v="8.7488700199999901E-3"/>
    <n v="1.3855547270000001E-2"/>
    <n v="8.6229941900000003E-3"/>
    <n v="1.1583058273E-2"/>
    <n v="1.41022837341E-2"/>
    <n v="1.7556177422699999E-2"/>
    <n v="2.09816165938E-2"/>
    <n v="2.4133429037289999E-2"/>
    <n v="2.6903531890519999E-2"/>
    <n v="2.9187098809130001E-2"/>
    <n v="0"/>
    <n v="0"/>
    <n v="0"/>
    <s v="EJ"/>
  </r>
  <r>
    <x v="1"/>
    <s v="iron and steel"/>
    <x v="0"/>
    <x v="1"/>
    <n v="0"/>
    <n v="0"/>
    <n v="0"/>
    <n v="0"/>
    <n v="0"/>
    <n v="1.2263452E-4"/>
    <n v="9.3492869999999896E-4"/>
    <n v="1.5508669699999999E-3"/>
    <n v="1.90140009E-3"/>
    <n v="2.1644745799999998E-3"/>
    <n v="2.2819125200000002E-3"/>
    <n v="0"/>
    <n v="0"/>
    <n v="0"/>
    <s v="EJ"/>
  </r>
  <r>
    <x v="1"/>
    <s v="iron and steel"/>
    <x v="0"/>
    <x v="2"/>
    <n v="2.7627193600000001E-3"/>
    <n v="5.3578292199999997E-3"/>
    <n v="0"/>
    <n v="0"/>
    <n v="0"/>
    <n v="4.1634400000000003E-8"/>
    <n v="1.372674E-7"/>
    <n v="2.0851089999999999E-7"/>
    <n v="2.3733279999999999E-7"/>
    <n v="2.3908942000000002E-7"/>
    <n v="2.2690203000000001E-7"/>
    <n v="0"/>
    <n v="0"/>
    <n v="0"/>
    <s v="EJ"/>
  </r>
  <r>
    <x v="1"/>
    <s v="irrigation water abstraction"/>
    <x v="0"/>
    <x v="4"/>
    <n v="1.7605800000000001E-2"/>
    <n v="3.5485799999999998E-2"/>
    <n v="3.9152100000000002E-2"/>
    <n v="4.3558100000000002E-2"/>
    <n v="4.4119800000000001E-2"/>
    <n v="4.7856500000000003E-2"/>
    <n v="5.18821E-2"/>
    <n v="5.5427499999999998E-2"/>
    <n v="5.9251699999999997E-2"/>
    <n v="6.2942899999999996E-2"/>
    <n v="6.5914100000000003E-2"/>
    <n v="0"/>
    <n v="0"/>
    <n v="0"/>
    <s v="EJ"/>
  </r>
  <r>
    <x v="1"/>
    <s v="mining energy use"/>
    <x v="0"/>
    <x v="4"/>
    <n v="3.3488099999999998E-3"/>
    <n v="6.6976300000000004E-3"/>
    <n v="7.2418600000000001E-3"/>
    <n v="1.0423200000000001E-2"/>
    <n v="1.1542790000000001E-2"/>
    <n v="1.29594572E-2"/>
    <n v="1.4734474900000001E-2"/>
    <n v="1.6293311599999999E-2"/>
    <n v="1.751556248E-2"/>
    <n v="1.8732847899999999E-2"/>
    <n v="1.9911967100000001E-2"/>
    <n v="0"/>
    <n v="0"/>
    <n v="0"/>
    <s v="EJ"/>
  </r>
  <r>
    <x v="1"/>
    <s v="mining energy use"/>
    <x v="0"/>
    <x v="0"/>
    <n v="1.8000100000000001E-3"/>
    <n v="1.0046E-3"/>
    <n v="1.8418200000000001E-3"/>
    <n v="1.2558000000000001E-3"/>
    <n v="1.411437E-3"/>
    <n v="1.4674519999999999E-3"/>
    <n v="1.4398200000000001E-3"/>
    <n v="1.3746089999999999E-3"/>
    <n v="1.3405750000000001E-3"/>
    <n v="1.3137419999999999E-3"/>
    <n v="1.283967E-3"/>
    <n v="0"/>
    <n v="0"/>
    <n v="0"/>
    <s v="EJ"/>
  </r>
  <r>
    <x v="1"/>
    <s v="mining energy use"/>
    <x v="0"/>
    <x v="1"/>
    <n v="0"/>
    <n v="0"/>
    <n v="0"/>
    <n v="0"/>
    <n v="0"/>
    <n v="1.40125E-4"/>
    <n v="4.9389900000000001E-4"/>
    <n v="9.6254809999999995E-4"/>
    <n v="1.3936288999999999E-3"/>
    <n v="1.8613168999999899E-3"/>
    <n v="2.2671219999999999E-3"/>
    <n v="0"/>
    <n v="0"/>
    <n v="0"/>
    <s v="EJ"/>
  </r>
  <r>
    <x v="1"/>
    <s v="mining energy use"/>
    <x v="0"/>
    <x v="2"/>
    <n v="0"/>
    <n v="0"/>
    <n v="1.346512E-3"/>
    <n v="1.46156999999999E-2"/>
    <n v="1.6110961E-2"/>
    <n v="1.7047104E-2"/>
    <n v="1.7394441E-2"/>
    <n v="1.7240406999999999E-2"/>
    <n v="1.7043422999999999E-2"/>
    <n v="1.6445616E-2"/>
    <n v="1.5603153999999999E-2"/>
    <n v="0"/>
    <n v="0"/>
    <n v="0"/>
    <s v="EJ"/>
  </r>
  <r>
    <x v="1"/>
    <s v="municipal wastewater treatment"/>
    <x v="0"/>
    <x v="4"/>
    <n v="2.7448400000000001E-3"/>
    <n v="6.1064999999999999E-3"/>
    <n v="7.2650199999999996E-3"/>
    <n v="8.6553499999999992E-3"/>
    <n v="9.9341700000000008E-3"/>
    <n v="1.20316E-2"/>
    <n v="1.4811599999999999E-2"/>
    <n v="1.78695E-2"/>
    <n v="2.1098499999999999E-2"/>
    <n v="2.4330299999999999E-2"/>
    <n v="2.7400899999999999E-2"/>
    <n v="0"/>
    <n v="0"/>
    <n v="0"/>
    <s v="EJ"/>
  </r>
  <r>
    <x v="1"/>
    <s v="municipal water abstraction"/>
    <x v="0"/>
    <x v="4"/>
    <n v="1.86353E-3"/>
    <n v="4.2044500000000002E-3"/>
    <n v="4.3257299999999999E-3"/>
    <n v="5.0032599999999998E-3"/>
    <n v="5.0817700000000002E-3"/>
    <n v="5.5288899999999998E-3"/>
    <n v="6.1693399999999997E-3"/>
    <n v="6.8208399999999999E-3"/>
    <n v="7.4447200000000002E-3"/>
    <n v="7.9958600000000005E-3"/>
    <n v="8.4420499999999996E-3"/>
    <n v="0"/>
    <n v="0"/>
    <n v="0"/>
    <s v="EJ"/>
  </r>
  <r>
    <x v="1"/>
    <s v="municipal water distribution"/>
    <x v="0"/>
    <x v="4"/>
    <n v="5.0432999999999997E-3"/>
    <n v="1.108E-2"/>
    <n v="1.21937E-2"/>
    <n v="1.4527200000000001E-2"/>
    <n v="1.4955599999999999E-2"/>
    <n v="1.6292600000000001E-2"/>
    <n v="1.8224299999999999E-2"/>
    <n v="2.02192E-2"/>
    <n v="2.2152600000000001E-2"/>
    <n v="2.38909E-2"/>
    <n v="2.5334499999999999E-2"/>
    <n v="0"/>
    <n v="0"/>
    <n v="0"/>
    <s v="EJ"/>
  </r>
  <r>
    <x v="1"/>
    <s v="municipal water treatment"/>
    <x v="0"/>
    <x v="4"/>
    <n v="4.7216200000000002E-3"/>
    <n v="1.0364099999999999E-2"/>
    <n v="1.1414799999999999E-2"/>
    <n v="1.3636499999999999E-2"/>
    <n v="1.3850400000000001E-2"/>
    <n v="1.50691E-2"/>
    <n v="1.6814599999999999E-2"/>
    <n v="1.8590300000000001E-2"/>
    <n v="2.0290699999999998E-2"/>
    <n v="2.1792800000000001E-2"/>
    <n v="2.3008899999999999E-2"/>
    <n v="0"/>
    <n v="0"/>
    <n v="0"/>
    <s v="EJ"/>
  </r>
  <r>
    <x v="1"/>
    <s v="other industrial energy use"/>
    <x v="0"/>
    <x v="3"/>
    <n v="1.7029999999999999E-4"/>
    <n v="4.2315E-3"/>
    <n v="2.6830000000000002E-4"/>
    <n v="2.342E-4"/>
    <n v="2.9713445E-4"/>
    <n v="3.6908790999999998E-4"/>
    <n v="4.9093178999999999E-4"/>
    <n v="6.2194088999999999E-4"/>
    <n v="7.4221523000000001E-4"/>
    <n v="8.4987256099999895E-4"/>
    <n v="9.3736826199999901E-4"/>
    <n v="0"/>
    <n v="0"/>
    <n v="0"/>
    <s v="EJ"/>
  </r>
  <r>
    <x v="1"/>
    <s v="other industrial energy use"/>
    <x v="0"/>
    <x v="5"/>
    <n v="3.9020199999999998E-2"/>
    <n v="1.8852000000000001E-3"/>
    <n v="0"/>
    <n v="0"/>
    <n v="0"/>
    <n v="0"/>
    <n v="0"/>
    <n v="0"/>
    <n v="0"/>
    <n v="0"/>
    <n v="0"/>
    <n v="0"/>
    <n v="0"/>
    <n v="0"/>
    <s v="EJ"/>
  </r>
  <r>
    <x v="1"/>
    <s v="other industrial energy use"/>
    <x v="0"/>
    <x v="4"/>
    <n v="5.0949800000000003E-2"/>
    <n v="0.100244"/>
    <n v="0.117842"/>
    <n v="0.148783"/>
    <n v="0.17568499999999901"/>
    <n v="0.23229849999999899"/>
    <n v="0.3473559"/>
    <n v="0.4961083"/>
    <n v="0.65673490000000001"/>
    <n v="0.81406851999999996"/>
    <n v="0.96246155999999905"/>
    <n v="0"/>
    <n v="0"/>
    <n v="0"/>
    <s v="EJ"/>
  </r>
  <r>
    <x v="1"/>
    <s v="other industrial energy use"/>
    <x v="0"/>
    <x v="0"/>
    <n v="0.34898699999999999"/>
    <n v="0.51790199999999997"/>
    <n v="0.562029"/>
    <n v="0.47017799999999998"/>
    <n v="0.60192853999999896"/>
    <n v="0.73986184999999904"/>
    <n v="0.98258334999999997"/>
    <n v="1.24964421"/>
    <n v="1.5097041179999999"/>
    <n v="1.7674866679999901"/>
    <n v="1.99426421719999"/>
    <n v="0"/>
    <n v="0"/>
    <n v="0"/>
    <s v="EJ"/>
  </r>
  <r>
    <x v="1"/>
    <s v="other industrial energy use"/>
    <x v="0"/>
    <x v="1"/>
    <n v="0"/>
    <n v="0"/>
    <n v="0"/>
    <n v="0"/>
    <n v="0"/>
    <n v="1.7666580000000001E-4"/>
    <n v="2.0898226000000001E-3"/>
    <n v="5.6149618000000002E-3"/>
    <n v="1.0388819000000001E-2"/>
    <n v="1.58206301E-2"/>
    <n v="2.17830301E-2"/>
    <n v="0"/>
    <n v="0"/>
    <n v="0"/>
    <s v="EJ"/>
  </r>
  <r>
    <x v="1"/>
    <s v="other industrial energy use"/>
    <x v="0"/>
    <x v="2"/>
    <n v="0.37333100000000002"/>
    <n v="0.32952300000000001"/>
    <n v="0.27344299999999999"/>
    <n v="0.25570399999999999"/>
    <n v="0.32155899999999998"/>
    <n v="0.39194249999999897"/>
    <n v="0.51711759999999996"/>
    <n v="0.66706889999999996"/>
    <n v="0.83554519999999999"/>
    <n v="1.0210659"/>
    <n v="1.2199618400000001"/>
    <n v="0"/>
    <n v="0"/>
    <n v="0"/>
    <s v="EJ"/>
  </r>
  <r>
    <x v="1"/>
    <s v="other industrial feedstocks"/>
    <x v="0"/>
    <x v="2"/>
    <n v="3.5254199999999999E-2"/>
    <n v="7.7031199999999994E-2"/>
    <n v="5.9410699999999997E-2"/>
    <n v="5.2925E-2"/>
    <n v="6.6648600000000002E-2"/>
    <n v="8.3298300000000006E-2"/>
    <n v="0.114493"/>
    <n v="0.15255099999999999"/>
    <n v="0.193463"/>
    <n v="0.23574700000000001"/>
    <n v="0.27726699999999999"/>
    <n v="0"/>
    <n v="0"/>
    <n v="0"/>
    <s v="EJ"/>
  </r>
  <r>
    <x v="1"/>
    <s v="process heat cement"/>
    <x v="0"/>
    <x v="3"/>
    <n v="5.8903699999999998E-3"/>
    <n v="1.1802399999999999E-2"/>
    <n v="7.7088599999999993E-2"/>
    <n v="8.9831800000000003E-2"/>
    <n v="9.7191749999999993E-2"/>
    <n v="0.108108889999999"/>
    <n v="0.1171758"/>
    <n v="0.12528823"/>
    <n v="0.12907004999999999"/>
    <n v="0.12951647999999999"/>
    <n v="0.12677128200000001"/>
    <n v="0"/>
    <n v="0"/>
    <n v="0"/>
    <s v="EJ"/>
  </r>
  <r>
    <x v="1"/>
    <s v="process heat cement"/>
    <x v="0"/>
    <x v="5"/>
    <n v="3.4164E-2"/>
    <n v="6.8454000000000001E-2"/>
    <n v="3.40436E-2"/>
    <n v="2.1300400000000001E-2"/>
    <n v="2.310651E-2"/>
    <n v="2.5413189999999999E-2"/>
    <n v="2.7158870000000002E-2"/>
    <n v="2.8594519999999998E-2"/>
    <n v="2.978569E-2"/>
    <n v="3.0726106999999999E-2"/>
    <n v="3.1283365700000003E-2"/>
    <n v="0"/>
    <n v="0"/>
    <n v="0"/>
    <s v="EJ"/>
  </r>
  <r>
    <x v="1"/>
    <s v="process heat cement"/>
    <x v="0"/>
    <x v="0"/>
    <n v="3.4164E-2"/>
    <n v="6.8454000000000001E-2"/>
    <n v="9.4789300000000007E-2"/>
    <n v="9.4789300000000007E-2"/>
    <n v="0.10309742"/>
    <n v="0.1136268"/>
    <n v="0.12259807"/>
    <n v="0.13081688"/>
    <n v="0.13606438999999901"/>
    <n v="0.13946959"/>
    <n v="0.139674513"/>
    <n v="0"/>
    <n v="0"/>
    <n v="0"/>
    <s v="EJ"/>
  </r>
  <r>
    <x v="1"/>
    <s v="process heat cement"/>
    <x v="0"/>
    <x v="1"/>
    <n v="0"/>
    <n v="0"/>
    <n v="0"/>
    <n v="0"/>
    <n v="0"/>
    <n v="3.6062799999999999E-4"/>
    <n v="3.9176910000000001E-3"/>
    <n v="1.2723964000000001E-2"/>
    <n v="2.3595761E-2"/>
    <n v="3.1862552000000002E-2"/>
    <n v="3.9483948300000002E-2"/>
    <n v="0"/>
    <n v="0"/>
    <n v="0"/>
    <s v="EJ"/>
  </r>
  <r>
    <x v="1"/>
    <s v="process heat cement"/>
    <x v="0"/>
    <x v="2"/>
    <n v="4.3588599999999998E-2"/>
    <n v="8.7337799999999993E-2"/>
    <n v="0.120938"/>
    <n v="0.120938"/>
    <n v="0.1201844"/>
    <n v="0.13185948"/>
    <n v="0.14391941999999999"/>
    <n v="0.15741063"/>
    <n v="0.17148257"/>
    <n v="0.18426719"/>
    <n v="0.19685943"/>
    <n v="0"/>
    <n v="0"/>
    <n v="0"/>
    <s v="EJ"/>
  </r>
  <r>
    <x v="1"/>
    <s v="resid cooling"/>
    <x v="4"/>
    <x v="4"/>
    <n v="3.6928000000000002E-2"/>
    <n v="9.5144500000000007E-2"/>
    <n v="0.114035"/>
    <n v="0.16917399999999999"/>
    <n v="0.2015595"/>
    <n v="0.238664499999999"/>
    <n v="0.29431689999999999"/>
    <n v="0.34382269999999998"/>
    <n v="0.38259339999999997"/>
    <n v="0.41066102999999998"/>
    <n v="0.42961629000000001"/>
    <n v="0"/>
    <n v="0"/>
    <n v="0"/>
    <s v="EJ"/>
  </r>
  <r>
    <x v="1"/>
    <s v="resid heating"/>
    <x v="4"/>
    <x v="6"/>
    <n v="3.1156900000000001E-2"/>
    <n v="5.3079399999999999E-2"/>
    <n v="4.7283600000000002E-2"/>
    <n v="4.5134100000000003E-2"/>
    <n v="5.4625399999999998E-2"/>
    <n v="6.2339399999999899E-2"/>
    <n v="7.9542799999999997E-2"/>
    <n v="0.1022103"/>
    <n v="0.12512686000000001"/>
    <n v="0.14690036000000001"/>
    <n v="0.16458142000000001"/>
    <n v="0"/>
    <n v="0"/>
    <n v="0"/>
    <s v="EJ"/>
  </r>
  <r>
    <x v="1"/>
    <s v="resid others"/>
    <x v="4"/>
    <x v="3"/>
    <n v="3.6410000000000001E-3"/>
    <n v="6.9937000000000003E-3"/>
    <n v="6.2087000000000002E-3"/>
    <n v="6.9681999999999999E-3"/>
    <n v="8.2625700000000003E-3"/>
    <n v="9.5443500000000001E-3"/>
    <n v="1.051944E-2"/>
    <n v="1.0436193999999999E-2"/>
    <n v="9.7198809999999997E-3"/>
    <n v="8.5573349999999992E-3"/>
    <n v="7.6090089999999904E-3"/>
    <n v="0"/>
    <n v="0"/>
    <n v="0"/>
    <s v="EJ"/>
  </r>
  <r>
    <x v="1"/>
    <s v="resid others"/>
    <x v="4"/>
    <x v="5"/>
    <n v="8.9999999999999996E-7"/>
    <n v="9.9999999999999995E-8"/>
    <n v="2.9999999999999999E-7"/>
    <n v="9.9999999999999995E-8"/>
    <n v="1.190079E-7"/>
    <n v="1.3360829999999999E-7"/>
    <n v="1.427916E-7"/>
    <n v="1.3850179999999999E-7"/>
    <n v="1.2945351999999999E-7"/>
    <n v="1.16730839999999E-7"/>
    <n v="1.0801761E-7"/>
    <n v="0"/>
    <n v="0"/>
    <n v="0"/>
    <s v="EJ"/>
  </r>
  <r>
    <x v="1"/>
    <s v="resid others"/>
    <x v="4"/>
    <x v="4"/>
    <n v="5.5622199999999997E-2"/>
    <n v="0.14330999999999999"/>
    <n v="0.171763"/>
    <n v="0.25481599999999999"/>
    <n v="0.3142277"/>
    <n v="0.39706669999999999"/>
    <n v="0.55520309999999995"/>
    <n v="0.73992930000000001"/>
    <n v="0.91426070000000004"/>
    <n v="1.0708690999999999"/>
    <n v="1.1982279"/>
    <n v="0"/>
    <n v="0"/>
    <n v="0"/>
    <s v="EJ"/>
  </r>
  <r>
    <x v="1"/>
    <s v="resid others"/>
    <x v="4"/>
    <x v="0"/>
    <n v="4.8264599999999998E-2"/>
    <n v="0.17338400000000001"/>
    <n v="0.19670000000000001"/>
    <n v="0.354931"/>
    <n v="0.43884099999999998"/>
    <n v="0.52687050000000002"/>
    <n v="0.66459270000000004"/>
    <n v="0.79958689999999999"/>
    <n v="0.91217789999999999"/>
    <n v="0.999916899999999"/>
    <n v="1.0602488000000001"/>
    <n v="0"/>
    <n v="0"/>
    <n v="0"/>
    <s v="EJ"/>
  </r>
  <r>
    <x v="1"/>
    <s v="resid others"/>
    <x v="4"/>
    <x v="1"/>
    <n v="0"/>
    <n v="0"/>
    <n v="0"/>
    <n v="0"/>
    <n v="0"/>
    <n v="3.81874E-5"/>
    <n v="8.74558E-4"/>
    <n v="1.6832699999999999E-3"/>
    <n v="2.34227E-3"/>
    <n v="3.1514799999999999E-3"/>
    <n v="3.78218E-3"/>
    <n v="0"/>
    <n v="0"/>
    <n v="0"/>
    <s v="EJ"/>
  </r>
  <r>
    <x v="1"/>
    <s v="resid others"/>
    <x v="4"/>
    <x v="2"/>
    <n v="0.264208"/>
    <n v="0.360846"/>
    <n v="0.412964"/>
    <n v="0.41300399999999998"/>
    <n v="0.4882455"/>
    <n v="0.54872670000000001"/>
    <n v="0.59772210000000003"/>
    <n v="0.60071389999999902"/>
    <n v="0.58560239999999997"/>
    <n v="0.55598199999999998"/>
    <n v="0.54125449999999997"/>
    <n v="0"/>
    <n v="0"/>
    <n v="0"/>
    <s v="EJ"/>
  </r>
  <r>
    <x v="1"/>
    <s v="resid others"/>
    <x v="4"/>
    <x v="6"/>
    <n v="3.8019699999999997E-2"/>
    <n v="6.4772399999999994E-2"/>
    <n v="5.7699199999999999E-2"/>
    <n v="5.5076899999999998E-2"/>
    <n v="6.3527799999999995E-2"/>
    <n v="6.5840469999999998E-2"/>
    <n v="5.9375589999999999E-2"/>
    <n v="4.4913109999999999E-2"/>
    <n v="3.1156070000000001E-2"/>
    <n v="1.9033850000000001E-2"/>
    <n v="1.3188170000000001E-2"/>
    <n v="0"/>
    <n v="0"/>
    <n v="0"/>
    <s v="EJ"/>
  </r>
  <r>
    <x v="1"/>
    <s v="trn_aviation_intl"/>
    <x v="5"/>
    <x v="4"/>
    <n v="0"/>
    <n v="0"/>
    <n v="0"/>
    <n v="0"/>
    <n v="0"/>
    <n v="0"/>
    <n v="0"/>
    <n v="2.5766200000000001E-8"/>
    <n v="2.5174E-7"/>
    <n v="2.2784200000000002E-6"/>
    <n v="1.8768000000000001E-5"/>
    <n v="0"/>
    <n v="0"/>
    <n v="0"/>
    <s v="EJ"/>
  </r>
  <r>
    <x v="1"/>
    <s v="trn_aviation_intl"/>
    <x v="5"/>
    <x v="1"/>
    <n v="0"/>
    <n v="0"/>
    <n v="0"/>
    <n v="0"/>
    <n v="0"/>
    <n v="0"/>
    <n v="0"/>
    <n v="3.6089099999999999E-8"/>
    <n v="8.4484200000000004E-7"/>
    <n v="1.44622E-5"/>
    <n v="1.80392E-4"/>
    <n v="0"/>
    <n v="0"/>
    <n v="0"/>
    <s v="EJ"/>
  </r>
  <r>
    <x v="1"/>
    <s v="trn_aviation_intl"/>
    <x v="5"/>
    <x v="2"/>
    <n v="3.2794700000000003E-2"/>
    <n v="5.77948E-2"/>
    <n v="7.1290099999999995E-2"/>
    <n v="6.4451400000000006E-2"/>
    <n v="7.8079200000000001E-2"/>
    <n v="8.8325899999999999E-2"/>
    <n v="0.109526"/>
    <n v="0.133996"/>
    <n v="0.16880100000000001"/>
    <n v="0.205456"/>
    <n v="0.242177"/>
    <n v="0"/>
    <n v="0"/>
    <n v="0"/>
    <s v="EJ"/>
  </r>
  <r>
    <x v="1"/>
    <s v="trn_freight"/>
    <x v="6"/>
    <x v="5"/>
    <n v="7.9999100000000003E-7"/>
    <n v="0"/>
    <n v="0"/>
    <n v="0"/>
    <n v="0"/>
    <n v="0"/>
    <n v="0"/>
    <n v="0"/>
    <n v="0"/>
    <n v="0"/>
    <n v="0"/>
    <n v="0"/>
    <n v="0"/>
    <n v="0"/>
    <s v="EJ"/>
  </r>
  <r>
    <x v="1"/>
    <s v="trn_freight"/>
    <x v="6"/>
    <x v="4"/>
    <n v="9.0019000000000004E-4"/>
    <n v="1.4337600000000001E-3"/>
    <n v="1.5574600000000001E-3"/>
    <n v="3.2413400000000001E-3"/>
    <n v="3.7196899999999999E-3"/>
    <n v="4.2504090000000001E-3"/>
    <n v="5.2560740000000003E-3"/>
    <n v="6.3745974799999999E-3"/>
    <n v="7.5107756999999997E-3"/>
    <n v="8.6141593000000002E-3"/>
    <n v="9.6591209999999997E-3"/>
    <n v="0"/>
    <n v="0"/>
    <n v="0"/>
    <s v="EJ"/>
  </r>
  <r>
    <x v="1"/>
    <s v="trn_freight"/>
    <x v="6"/>
    <x v="1"/>
    <n v="0"/>
    <n v="0"/>
    <n v="0"/>
    <n v="0"/>
    <n v="0"/>
    <n v="1.9799300000000001E-4"/>
    <n v="1.0153499999999999E-3"/>
    <n v="2.9784682099999898E-3"/>
    <n v="4.8021191999999997E-3"/>
    <n v="5.9776317000000004E-3"/>
    <n v="6.9307509999999998E-3"/>
    <n v="0"/>
    <n v="0"/>
    <n v="0"/>
    <s v="EJ"/>
  </r>
  <r>
    <x v="1"/>
    <s v="trn_freight"/>
    <x v="6"/>
    <x v="2"/>
    <n v="3.1142600000000002E-3"/>
    <n v="2.4339550000000001E-2"/>
    <n v="3.0215209999999999E-2"/>
    <n v="2.032053E-2"/>
    <n v="2.2807337E-2"/>
    <n v="2.5858962999999999E-2"/>
    <n v="3.1528250000000001E-2"/>
    <n v="3.8693320000000003E-2"/>
    <n v="4.5705999999999997E-2"/>
    <n v="5.2815260000000003E-2"/>
    <n v="5.9602240000000001E-2"/>
    <n v="0"/>
    <n v="0"/>
    <n v="0"/>
    <s v="EJ"/>
  </r>
  <r>
    <x v="1"/>
    <s v="trn_freight_road"/>
    <x v="6"/>
    <x v="4"/>
    <n v="0"/>
    <n v="0"/>
    <n v="0"/>
    <n v="0"/>
    <n v="5.1335049999999896E-4"/>
    <n v="4.4664468158799996E-3"/>
    <n v="2.280348924644E-2"/>
    <n v="8.2096495283359994E-2"/>
    <n v="0.17124683903625401"/>
    <n v="0.27914763714019902"/>
    <n v="0.40029563689100001"/>
    <n v="0"/>
    <n v="0"/>
    <n v="0"/>
    <s v="EJ"/>
  </r>
  <r>
    <x v="1"/>
    <s v="trn_freight_road"/>
    <x v="6"/>
    <x v="1"/>
    <n v="0"/>
    <n v="0"/>
    <n v="0"/>
    <n v="0"/>
    <n v="0"/>
    <n v="1.8871173499999999E-3"/>
    <n v="1.6480441031999998E-2"/>
    <n v="6.3568700735899999E-2"/>
    <n v="0.12162527494689999"/>
    <n v="0.17769986370599999"/>
    <n v="0.22467943166999901"/>
    <n v="0"/>
    <n v="0"/>
    <n v="0"/>
    <s v="EJ"/>
  </r>
  <r>
    <x v="1"/>
    <s v="trn_freight_road"/>
    <x v="6"/>
    <x v="2"/>
    <n v="0.29961959999999999"/>
    <n v="0.52540319999999996"/>
    <n v="0.74831720000000002"/>
    <n v="0.92801730000000004"/>
    <n v="1.10670507504"/>
    <n v="1.28113751324"/>
    <n v="1.52174693862"/>
    <n v="1.64206567995"/>
    <n v="1.7297424804999999"/>
    <n v="1.8252408086"/>
    <n v="1.9361951956999901"/>
    <n v="0"/>
    <n v="0"/>
    <n v="0"/>
    <s v="EJ"/>
  </r>
  <r>
    <x v="1"/>
    <s v="trn_pass"/>
    <x v="6"/>
    <x v="4"/>
    <n v="9.0019899999999996E-4"/>
    <n v="1.4338E-3"/>
    <n v="1.5575000000000001E-3"/>
    <n v="3.2414000000000002E-3"/>
    <n v="3.6732870099999999E-3"/>
    <n v="4.0468713999999998E-3"/>
    <n v="4.425572E-3"/>
    <n v="5.1791025000000003E-3"/>
    <n v="6.4089189999999999E-3"/>
    <n v="9.3855080000000007E-3"/>
    <n v="1.6421864000000001E-2"/>
    <n v="0"/>
    <n v="0"/>
    <n v="0"/>
    <s v="EJ"/>
  </r>
  <r>
    <x v="1"/>
    <s v="trn_pass"/>
    <x v="6"/>
    <x v="1"/>
    <n v="0"/>
    <n v="0"/>
    <n v="0"/>
    <n v="0"/>
    <n v="0"/>
    <n v="0"/>
    <n v="0"/>
    <n v="1.6825799999999999E-4"/>
    <n v="6.7449600000000001E-4"/>
    <n v="2.4619199999999998E-3"/>
    <n v="7.7645199999999996E-3"/>
    <n v="0"/>
    <n v="0"/>
    <n v="0"/>
    <s v="EJ"/>
  </r>
  <r>
    <x v="1"/>
    <s v="trn_pass"/>
    <x v="6"/>
    <x v="2"/>
    <n v="2.6695998999999901E-2"/>
    <n v="4.7043899E-2"/>
    <n v="5.8144499000000002E-2"/>
    <n v="5.28572E-2"/>
    <n v="6.9295129999999996E-2"/>
    <n v="9.0994409999999998E-2"/>
    <n v="0.13163306"/>
    <n v="0.17806859999999999"/>
    <n v="0.24127631999999999"/>
    <n v="0.30632785000000001"/>
    <n v="0.36320495000000003"/>
    <n v="0"/>
    <n v="0"/>
    <n v="0"/>
    <s v="EJ"/>
  </r>
  <r>
    <x v="1"/>
    <s v="trn_pass_road"/>
    <x v="6"/>
    <x v="4"/>
    <n v="0"/>
    <n v="0"/>
    <n v="0"/>
    <n v="0"/>
    <n v="8.5987800000000003E-3"/>
    <n v="1.906091E-2"/>
    <n v="2.823237E-2"/>
    <n v="3.2326029999999999E-2"/>
    <n v="3.3873840000000002E-2"/>
    <n v="3.5214259999999997E-2"/>
    <n v="3.6248879999999997E-2"/>
    <n v="0"/>
    <n v="0"/>
    <n v="0"/>
    <s v="EJ"/>
  </r>
  <r>
    <x v="1"/>
    <s v="trn_pass_road"/>
    <x v="6"/>
    <x v="0"/>
    <n v="0"/>
    <n v="2.6472100000000001E-3"/>
    <n v="3.6612400000000001E-3"/>
    <n v="3.3943599999999999E-3"/>
    <n v="3.84447E-3"/>
    <n v="3.8995899999999901E-3"/>
    <n v="3.028542E-3"/>
    <n v="2.8192479999999999E-3"/>
    <n v="2.791871E-3"/>
    <n v="2.7319689999999999E-3"/>
    <n v="2.6504979999999998E-3"/>
    <n v="0"/>
    <n v="0"/>
    <n v="0"/>
    <s v="EJ"/>
  </r>
  <r>
    <x v="1"/>
    <s v="trn_pass_road"/>
    <x v="6"/>
    <x v="1"/>
    <n v="0"/>
    <n v="0"/>
    <n v="0"/>
    <n v="0"/>
    <n v="0"/>
    <n v="5.2642399999999998E-6"/>
    <n v="2.83185E-5"/>
    <n v="9.2420620000000002E-5"/>
    <n v="1.7534749999999999E-4"/>
    <n v="2.3653650000000001E-4"/>
    <n v="2.5976269999999999E-4"/>
    <n v="0"/>
    <n v="0"/>
    <n v="0"/>
    <s v="EJ"/>
  </r>
  <r>
    <x v="1"/>
    <s v="trn_pass_road"/>
    <x v="6"/>
    <x v="2"/>
    <n v="6.9170300000000004E-2"/>
    <n v="0.121297"/>
    <n v="0.172759"/>
    <n v="0.21424399999999999"/>
    <n v="0.22256637299999901"/>
    <n v="0.219130406"/>
    <n v="0.20330925499999999"/>
    <n v="0.19567092899999999"/>
    <n v="0.199185997"/>
    <n v="0.19879351000000001"/>
    <n v="0.19605333"/>
    <n v="0"/>
    <n v="0"/>
    <n v="0"/>
    <s v="EJ"/>
  </r>
  <r>
    <x v="1"/>
    <s v="trn_pass_road_LDV"/>
    <x v="6"/>
    <x v="4"/>
    <n v="0"/>
    <n v="0"/>
    <n v="0"/>
    <n v="0"/>
    <n v="0"/>
    <n v="4.2375900000000003E-3"/>
    <n v="6.7803899999999999E-3"/>
    <n v="7.0596599999999997E-3"/>
    <n v="6.9141100000000002E-3"/>
    <n v="6.8914900000000001E-3"/>
    <n v="6.6624800000000001E-3"/>
    <n v="0"/>
    <n v="0"/>
    <n v="0"/>
    <s v="EJ"/>
  </r>
  <r>
    <x v="1"/>
    <s v="trn_pass_road_LDV"/>
    <x v="6"/>
    <x v="0"/>
    <n v="0"/>
    <n v="7.0194499999999993E-5"/>
    <n v="9.7092399999999999E-5"/>
    <n v="9.0093000000000006E-5"/>
    <n v="8.5339600000000005E-5"/>
    <n v="4.3467100000000003E-5"/>
    <n v="3.05513E-5"/>
    <n v="2.3499700000000001E-5"/>
    <n v="1.9715500000000001E-5"/>
    <n v="1.71312E-5"/>
    <n v="1.5132399999999999E-5"/>
    <n v="0"/>
    <n v="0"/>
    <n v="0"/>
    <s v="EJ"/>
  </r>
  <r>
    <x v="1"/>
    <s v="trn_pass_road_LDV"/>
    <x v="6"/>
    <x v="2"/>
    <n v="8.6305199999999992E-3"/>
    <n v="1.51345E-2"/>
    <n v="2.1555499999999998E-2"/>
    <n v="2.6731700000000001E-2"/>
    <n v="2.2692299999999999E-2"/>
    <n v="1.12605E-2"/>
    <n v="7.7261600000000001E-3"/>
    <n v="6.0618900000000003E-3"/>
    <n v="5.0911200000000002E-3"/>
    <n v="4.2847199999999997E-3"/>
    <n v="3.8203999999999998E-3"/>
    <n v="0"/>
    <n v="0"/>
    <n v="0"/>
    <s v="EJ"/>
  </r>
  <r>
    <x v="1"/>
    <s v="trn_pass_road_LDV_4W"/>
    <x v="6"/>
    <x v="4"/>
    <n v="0"/>
    <n v="0"/>
    <n v="0"/>
    <n v="0"/>
    <n v="0"/>
    <n v="1.9212789999999999E-3"/>
    <n v="2.6802310999999999E-2"/>
    <n v="6.2649636999999994E-2"/>
    <n v="0.102894626"/>
    <n v="0.14453901990000001"/>
    <n v="0.18494933"/>
    <n v="0"/>
    <n v="0"/>
    <n v="0"/>
    <s v="EJ"/>
  </r>
  <r>
    <x v="1"/>
    <s v="trn_pass_road_LDV_4W"/>
    <x v="6"/>
    <x v="0"/>
    <n v="0"/>
    <n v="7.6622799999999996E-3"/>
    <n v="1.0597479999999999E-2"/>
    <n v="9.8250000000000004E-3"/>
    <n v="9.4468269999999997E-3"/>
    <n v="8.6602889999999998E-3"/>
    <n v="9.6685750000000004E-3"/>
    <n v="1.0327017000000001E-2"/>
    <n v="1.05605409E-2"/>
    <n v="1.1010324599999999E-2"/>
    <n v="1.09301749999999E-2"/>
    <n v="0"/>
    <n v="0"/>
    <n v="0"/>
    <s v="EJ"/>
  </r>
  <r>
    <x v="1"/>
    <s v="trn_pass_road_LDV_4W"/>
    <x v="6"/>
    <x v="1"/>
    <n v="0"/>
    <n v="0"/>
    <n v="0"/>
    <n v="0"/>
    <n v="0"/>
    <n v="2.4902572600000001E-6"/>
    <n v="8.3672680730000005E-5"/>
    <n v="1.5850175915999999E-4"/>
    <n v="2.5666212571999898E-4"/>
    <n v="3.8121529580999999E-4"/>
    <n v="5.457713413E-4"/>
    <n v="0"/>
    <n v="0"/>
    <n v="0"/>
    <s v="EJ"/>
  </r>
  <r>
    <x v="1"/>
    <s v="trn_pass_road_LDV_4W"/>
    <x v="6"/>
    <x v="2"/>
    <n v="0.2193746"/>
    <n v="0.38469510000000001"/>
    <n v="0.54790799999999995"/>
    <n v="0.67947899999999894"/>
    <n v="0.63483289799999998"/>
    <n v="0.59578707200000003"/>
    <n v="0.71039883599999998"/>
    <n v="0.80992190590000002"/>
    <n v="0.89019358729999998"/>
    <n v="0.98775436999999999"/>
    <n v="1.05133243"/>
    <n v="0"/>
    <n v="0"/>
    <n v="0"/>
    <s v="EJ"/>
  </r>
  <r>
    <x v="1"/>
    <s v="trn_shipping_intl"/>
    <x v="7"/>
    <x v="4"/>
    <n v="0"/>
    <n v="0"/>
    <n v="0"/>
    <n v="0"/>
    <n v="0"/>
    <n v="0"/>
    <n v="0"/>
    <n v="1.5541700000000001E-6"/>
    <n v="4.7116300000000003E-6"/>
    <n v="1.4625E-5"/>
    <n v="3.8166700000000002E-5"/>
    <n v="0"/>
    <n v="0"/>
    <n v="0"/>
    <s v="EJ"/>
  </r>
  <r>
    <x v="1"/>
    <s v="trn_shipping_intl"/>
    <x v="7"/>
    <x v="1"/>
    <n v="0"/>
    <n v="0"/>
    <n v="0"/>
    <n v="0"/>
    <n v="0"/>
    <n v="0"/>
    <n v="0"/>
    <n v="2.5171899999999999E-5"/>
    <n v="9.5612799999999994E-5"/>
    <n v="3.8686299999999999E-4"/>
    <n v="1.3039E-3"/>
    <n v="0"/>
    <n v="0"/>
    <n v="0"/>
    <s v="EJ"/>
  </r>
  <r>
    <x v="1"/>
    <s v="trn_shipping_intl"/>
    <x v="7"/>
    <x v="2"/>
    <n v="0.138429"/>
    <n v="0.122748"/>
    <n v="0.14338200000000001"/>
    <n v="0.17819699999999999"/>
    <n v="0.18969559"/>
    <n v="0.20179919999999901"/>
    <n v="0.2195925"/>
    <n v="0.241338"/>
    <n v="0.26603900000000003"/>
    <n v="0.29148000000000002"/>
    <n v="0.31550600000000001"/>
    <n v="0"/>
    <n v="0"/>
    <n v="0"/>
    <s v="EJ"/>
  </r>
  <r>
    <x v="2"/>
    <s v="N fertilizer"/>
    <x v="0"/>
    <x v="0"/>
    <n v="3.4676899999999998E-3"/>
    <n v="1.8341099999999999E-3"/>
    <n v="1.41629E-3"/>
    <n v="1.33697E-3"/>
    <n v="4.7055999999999999E-3"/>
    <n v="1.01440062E-2"/>
    <n v="1.55962759E-2"/>
    <n v="2.13629548E-2"/>
    <n v="2.65289776E-2"/>
    <n v="3.1853722389999901E-2"/>
    <n v="3.6648045219999897E-2"/>
    <n v="0"/>
    <n v="0"/>
    <n v="0"/>
    <s v="EJ"/>
  </r>
  <r>
    <x v="2"/>
    <s v="N fertilizer"/>
    <x v="0"/>
    <x v="1"/>
    <n v="0"/>
    <n v="0"/>
    <n v="0"/>
    <n v="0"/>
    <n v="0"/>
    <n v="6.5200699999999994E-5"/>
    <n v="4.0623980000000003E-4"/>
    <n v="1.0065755E-3"/>
    <n v="1.8954530000000001E-3"/>
    <n v="3.2560212000000001E-3"/>
    <n v="4.9777906000000004E-3"/>
    <n v="0"/>
    <n v="0"/>
    <n v="0"/>
    <s v="EJ"/>
  </r>
  <r>
    <x v="2"/>
    <s v="N fertilizer"/>
    <x v="0"/>
    <x v="2"/>
    <n v="0"/>
    <n v="0"/>
    <n v="0"/>
    <n v="0"/>
    <n v="0"/>
    <n v="0"/>
    <n v="0"/>
    <n v="0"/>
    <n v="0"/>
    <n v="0"/>
    <n v="0"/>
    <n v="0"/>
    <n v="0"/>
    <n v="0"/>
    <s v="EJ"/>
  </r>
  <r>
    <x v="2"/>
    <s v="agricultural energy use"/>
    <x v="1"/>
    <x v="3"/>
    <n v="2.6037000000000001E-2"/>
    <n v="4.3853799999999998E-2"/>
    <n v="4.9655900000000003E-2"/>
    <n v="5.6814999999999997E-2"/>
    <n v="6.7306699999999997E-2"/>
    <n v="8.2376900000000003E-2"/>
    <n v="9.7451499999999996E-2"/>
    <n v="0.11274444"/>
    <n v="0.12706223999999999"/>
    <n v="0.14268175999999999"/>
    <n v="0.15870390000000001"/>
    <n v="0"/>
    <n v="0"/>
    <n v="0"/>
    <s v="EJ"/>
  </r>
  <r>
    <x v="2"/>
    <s v="agricultural energy use"/>
    <x v="1"/>
    <x v="5"/>
    <n v="9.2929299999999996E-3"/>
    <n v="5.6930000000000001E-3"/>
    <n v="1.06324E-2"/>
    <n v="2.0929999999999999E-4"/>
    <n v="2.4677219999999999E-4"/>
    <n v="2.4504099999999999E-4"/>
    <n v="2.3200519999999901E-4"/>
    <n v="2.2950809999999999E-4"/>
    <n v="2.5314929999999998E-4"/>
    <n v="2.9254800000000001E-4"/>
    <n v="3.3472340000000001E-4"/>
    <n v="0"/>
    <n v="0"/>
    <n v="0"/>
    <s v="EJ"/>
  </r>
  <r>
    <x v="2"/>
    <s v="agricultural energy use"/>
    <x v="1"/>
    <x v="4"/>
    <n v="3.8331099999999998E-3"/>
    <n v="5.7514999999999997E-3"/>
    <n v="3.7651999999999998E-3"/>
    <n v="5.9107999999999999E-3"/>
    <n v="5.8838900000000001E-3"/>
    <n v="5.5836524999999899E-3"/>
    <n v="5.8141568000000003E-3"/>
    <n v="7.0444306999999998E-3"/>
    <n v="9.7658285000000004E-3"/>
    <n v="1.43540085999999E-2"/>
    <n v="2.0498782399999999E-2"/>
    <n v="0"/>
    <n v="0"/>
    <n v="0"/>
    <s v="EJ"/>
  </r>
  <r>
    <x v="2"/>
    <s v="agricultural energy use"/>
    <x v="1"/>
    <x v="1"/>
    <n v="0"/>
    <n v="0"/>
    <n v="0"/>
    <n v="0"/>
    <n v="0"/>
    <n v="2.3020000000000001E-4"/>
    <n v="8.6626400000000005E-4"/>
    <n v="1.8212479999999999E-3"/>
    <n v="2.9353653000000002E-3"/>
    <n v="4.3850590000000002E-3"/>
    <n v="5.923986E-3"/>
    <n v="0"/>
    <n v="0"/>
    <n v="0"/>
    <s v="EJ"/>
  </r>
  <r>
    <x v="2"/>
    <s v="agricultural energy use"/>
    <x v="1"/>
    <x v="2"/>
    <n v="7.0514200000000001E-3"/>
    <n v="1.1477589999999999E-2"/>
    <n v="1.6998900000000001E-2"/>
    <n v="2.6524300000000001E-2"/>
    <n v="3.047853E-2"/>
    <n v="3.3492629999999898E-2"/>
    <n v="3.5088838999999997E-2"/>
    <n v="3.6628641000000003E-2"/>
    <n v="3.8438254999999998E-2"/>
    <n v="3.9659566E-2"/>
    <n v="4.0027120999999999E-2"/>
    <n v="0"/>
    <n v="0"/>
    <n v="0"/>
    <s v="EJ"/>
  </r>
  <r>
    <x v="2"/>
    <s v="alumina"/>
    <x v="0"/>
    <x v="3"/>
    <n v="0"/>
    <n v="1.07206E-4"/>
    <n v="5.2663899999999997E-4"/>
    <n v="3.7316600000000003E-4"/>
    <n v="4.89471E-4"/>
    <n v="6.3319699999999995E-4"/>
    <n v="8.1508299999999998E-4"/>
    <n v="1.0300032999999999E-3"/>
    <n v="1.2750946E-3"/>
    <n v="1.5448223000000001E-3"/>
    <n v="1.8341045800000001E-3"/>
    <n v="0"/>
    <n v="0"/>
    <n v="0"/>
    <s v="EJ"/>
  </r>
  <r>
    <x v="2"/>
    <s v="alumina"/>
    <x v="0"/>
    <x v="5"/>
    <n v="0"/>
    <n v="4.0826400000000002E-3"/>
    <n v="1.5274100000000001E-3"/>
    <n v="5.5958800000000001E-3"/>
    <n v="7.33302E-3"/>
    <n v="9.4692200000000004E-3"/>
    <n v="1.216041E-2"/>
    <n v="1.532264E-2"/>
    <n v="1.8922871000000001E-2"/>
    <n v="2.28854049999999E-2"/>
    <n v="2.7123152800000001E-2"/>
    <n v="0"/>
    <n v="0"/>
    <n v="0"/>
    <s v="EJ"/>
  </r>
  <r>
    <x v="2"/>
    <s v="alumina"/>
    <x v="0"/>
    <x v="0"/>
    <n v="0"/>
    <n v="0"/>
    <n v="7.3405399999999993E-5"/>
    <n v="5.27093E-5"/>
    <n v="6.9137567738999895E-5"/>
    <n v="8.9351529027000001E-5"/>
    <n v="1.14864190968999E-4"/>
    <n v="1.4489238211400001E-4"/>
    <n v="1.79069324946E-4"/>
    <n v="2.1669613023999999E-4"/>
    <n v="2.5704049795700001E-4"/>
    <n v="0"/>
    <n v="0"/>
    <n v="0"/>
    <s v="EJ"/>
  </r>
  <r>
    <x v="2"/>
    <s v="alumina"/>
    <x v="0"/>
    <x v="2"/>
    <n v="0"/>
    <n v="2.2677299999999999E-3"/>
    <n v="1.4425099999999999E-3"/>
    <n v="1.37674E-3"/>
    <n v="1.801364E-3"/>
    <n v="2.3217440000000002E-3"/>
    <n v="2.9733421052089998E-3"/>
    <n v="3.7357952302149999E-3"/>
    <n v="4.6009293690589996E-3"/>
    <n v="5.5577181818719998E-3"/>
    <n v="6.5889280445859998E-3"/>
    <n v="0"/>
    <n v="0"/>
    <n v="0"/>
    <s v="EJ"/>
  </r>
  <r>
    <x v="2"/>
    <s v="aluminum"/>
    <x v="0"/>
    <x v="4"/>
    <n v="0"/>
    <n v="2.87145E-2"/>
    <n v="2.4462299999999999E-2"/>
    <n v="2.82262E-2"/>
    <n v="3.6991929999999999E-2"/>
    <n v="4.7776739999999998E-2"/>
    <n v="6.1364579999999898E-2"/>
    <n v="7.7343339999999997E-2"/>
    <n v="9.5526E-2"/>
    <n v="0.1155629"/>
    <n v="0.13706111900000001"/>
    <n v="0"/>
    <n v="0"/>
    <n v="0"/>
    <s v="EJ"/>
  </r>
  <r>
    <x v="2"/>
    <s v="cement"/>
    <x v="0"/>
    <x v="4"/>
    <n v="1.0175E-3"/>
    <n v="2.0305399999999999E-3"/>
    <n v="2.5381800000000001E-3"/>
    <n v="2.5381800000000001E-3"/>
    <n v="2.5258519999999999E-3"/>
    <n v="3.3307882E-3"/>
    <n v="5.2156949999999898E-3"/>
    <n v="8.1986473000000004E-3"/>
    <n v="1.2399119050000001E-2"/>
    <n v="1.8152641139999998E-2"/>
    <n v="2.5949989178E-2"/>
    <n v="0"/>
    <n v="0"/>
    <n v="0"/>
    <s v="EJ"/>
  </r>
  <r>
    <x v="2"/>
    <s v="chemical energy use"/>
    <x v="0"/>
    <x v="5"/>
    <n v="0"/>
    <n v="0"/>
    <n v="4.3953000000000004E-3"/>
    <n v="4.19053E-5"/>
    <n v="5.5166900000000002E-5"/>
    <n v="7.2673899999999995E-5"/>
    <n v="1.061726E-4"/>
    <n v="1.67608499999999E-4"/>
    <n v="2.4997118000000002E-4"/>
    <n v="3.3514111E-4"/>
    <n v="4.3043237799999899E-4"/>
    <n v="0"/>
    <n v="0"/>
    <n v="0"/>
    <s v="EJ"/>
  </r>
  <r>
    <x v="2"/>
    <s v="chemical energy use"/>
    <x v="0"/>
    <x v="4"/>
    <n v="0"/>
    <n v="0"/>
    <n v="8.3700000000000002E-5"/>
    <n v="8.3710599999999998E-5"/>
    <n v="9.4715699999999998E-5"/>
    <n v="1.2591529999999901E-4"/>
    <n v="1.9430819999999901E-4"/>
    <n v="3.3189229999999899E-4"/>
    <n v="5.3651489999999996E-4"/>
    <n v="7.7581348000000001E-4"/>
    <n v="1.081767472E-3"/>
    <n v="0"/>
    <n v="0"/>
    <n v="0"/>
    <s v="EJ"/>
  </r>
  <r>
    <x v="2"/>
    <s v="chemical energy use"/>
    <x v="0"/>
    <x v="2"/>
    <n v="0"/>
    <n v="0"/>
    <n v="2.0929999999999999E-4"/>
    <n v="8.3710599999999998E-5"/>
    <n v="1.066352E-4"/>
    <n v="1.3498610000000001E-4"/>
    <n v="1.841836E-4"/>
    <n v="2.7242530000000002E-4"/>
    <n v="3.8686249999999998E-4"/>
    <n v="5.0906531000000001E-4"/>
    <n v="6.5636647699999996E-4"/>
    <n v="0"/>
    <n v="0"/>
    <n v="0"/>
    <s v="EJ"/>
  </r>
  <r>
    <x v="2"/>
    <s v="chemical feedstocks"/>
    <x v="0"/>
    <x v="0"/>
    <n v="0"/>
    <n v="0"/>
    <n v="3.6900000000000002E-4"/>
    <n v="3.1029999999999999E-3"/>
    <n v="3.64373E-3"/>
    <n v="4.1577300000000001E-3"/>
    <n v="4.7946100000000004E-3"/>
    <n v="5.3733899999999996E-3"/>
    <n v="6.1035899999999999E-3"/>
    <n v="7.0490500000000003E-3"/>
    <n v="8.1294000000000002E-3"/>
    <n v="0"/>
    <n v="0"/>
    <n v="0"/>
    <s v="EJ"/>
  </r>
  <r>
    <x v="2"/>
    <s v="chemical feedstocks"/>
    <x v="0"/>
    <x v="2"/>
    <n v="0"/>
    <n v="0"/>
    <n v="8.3719999999999997E-4"/>
    <n v="1.2976999999999999E-3"/>
    <n v="1.3983299999999999E-3"/>
    <n v="1.6067399999999999E-3"/>
    <n v="1.8460099999999999E-3"/>
    <n v="2.2115199999999998E-3"/>
    <n v="2.56237E-3"/>
    <n v="2.9655300000000001E-3"/>
    <n v="3.51111E-3"/>
    <n v="0"/>
    <n v="0"/>
    <n v="0"/>
    <s v="EJ"/>
  </r>
  <r>
    <x v="2"/>
    <s v="comm cooling"/>
    <x v="2"/>
    <x v="4"/>
    <n v="1.0811099999999999E-3"/>
    <n v="2.5551100000000002E-3"/>
    <n v="2.90551E-3"/>
    <n v="4.7460000000000002E-3"/>
    <n v="5.0412199999999999E-3"/>
    <n v="6.4656979999999998E-3"/>
    <n v="9.8497159999999997E-3"/>
    <n v="1.5259215E-2"/>
    <n v="2.3299868000000001E-2"/>
    <n v="3.4953436899999898E-2"/>
    <n v="5.1107853999999897E-2"/>
    <n v="0"/>
    <n v="0"/>
    <n v="0"/>
    <s v="EJ"/>
  </r>
  <r>
    <x v="2"/>
    <s v="comm heating"/>
    <x v="2"/>
    <x v="5"/>
    <n v="6.7607099999999999E-4"/>
    <n v="2.3130899999999999E-4"/>
    <n v="4.0019200000000001E-4"/>
    <n v="1.19999E-5"/>
    <n v="1.1934348999999999E-5"/>
    <n v="1.3751964E-5"/>
    <n v="1.7480488E-5"/>
    <n v="2.1389465999999999E-5"/>
    <n v="2.5182084E-5"/>
    <n v="2.8714753E-5"/>
    <n v="3.1438018999999998E-5"/>
    <n v="0"/>
    <n v="0"/>
    <n v="0"/>
    <s v="EJ"/>
  </r>
  <r>
    <x v="2"/>
    <s v="comm heating"/>
    <x v="2"/>
    <x v="2"/>
    <n v="8.4716399999999997E-4"/>
    <n v="1.2242500000000001E-3"/>
    <n v="2.7841400000000001E-3"/>
    <n v="3.7252700000000001E-3"/>
    <n v="3.6898209999999998E-3"/>
    <n v="4.2086160000000001E-3"/>
    <n v="5.5179310000000002E-3"/>
    <n v="7.4814390000000003E-3"/>
    <n v="1.00277413E-2"/>
    <n v="1.3350604499999899E-2"/>
    <n v="1.7447714900000001E-2"/>
    <n v="0"/>
    <n v="0"/>
    <n v="0"/>
    <s v="EJ"/>
  </r>
  <r>
    <x v="2"/>
    <s v="comm others"/>
    <x v="2"/>
    <x v="3"/>
    <n v="1.2727799999999999E-2"/>
    <n v="2.09984E-2"/>
    <n v="2.2357200000000001E-2"/>
    <n v="3.8104600000000002E-2"/>
    <n v="4.1379149999999899E-2"/>
    <n v="6.3990370000000005E-2"/>
    <n v="9.8767250000000001E-2"/>
    <n v="0.13642876999999901"/>
    <n v="0.17004817"/>
    <n v="0.19857498000000001"/>
    <n v="0.22479107999999901"/>
    <n v="0"/>
    <n v="0"/>
    <n v="0"/>
    <s v="EJ"/>
  </r>
  <r>
    <x v="2"/>
    <s v="comm others"/>
    <x v="2"/>
    <x v="5"/>
    <n v="7.8632700000000003E-3"/>
    <n v="2.6903999999999999E-3"/>
    <n v="4.6545099999999997E-3"/>
    <n v="1.3990000000000001E-4"/>
    <n v="1.502295E-4"/>
    <n v="1.8469419999999999E-4"/>
    <n v="2.25453E-4"/>
    <n v="2.6181193E-4"/>
    <n v="3.0116978999999999E-4"/>
    <n v="3.3863630999999899E-4"/>
    <n v="3.7987435E-4"/>
    <n v="0"/>
    <n v="0"/>
    <n v="0"/>
    <s v="EJ"/>
  </r>
  <r>
    <x v="2"/>
    <s v="comm others"/>
    <x v="2"/>
    <x v="4"/>
    <n v="6.1623800000000003E-3"/>
    <n v="1.4564300000000001E-2"/>
    <n v="1.6561800000000002E-2"/>
    <n v="2.70526E-2"/>
    <n v="2.901225E-2"/>
    <n v="3.9181269999999997E-2"/>
    <n v="6.7735679999999895E-2"/>
    <n v="0.12686991"/>
    <n v="0.22564851999999999"/>
    <n v="0.37955301699999999"/>
    <n v="0.59881298999999999"/>
    <n v="0"/>
    <n v="0"/>
    <n v="0"/>
    <s v="EJ"/>
  </r>
  <r>
    <x v="2"/>
    <s v="comm others"/>
    <x v="2"/>
    <x v="0"/>
    <n v="0"/>
    <n v="4.2000100000000003E-6"/>
    <n v="8.1000200000000001E-6"/>
    <n v="7.9999999999999996E-6"/>
    <n v="8.6594099999999995E-6"/>
    <n v="1.10029289999999E-5"/>
    <n v="1.5115441999999999E-5"/>
    <n v="2.0561784999999999E-5"/>
    <n v="2.83691579999999E-5"/>
    <n v="3.9897341999999902E-5"/>
    <n v="5.5960250999999999E-5"/>
    <n v="0"/>
    <n v="0"/>
    <n v="0"/>
    <s v="EJ"/>
  </r>
  <r>
    <x v="2"/>
    <s v="comm others"/>
    <x v="2"/>
    <x v="1"/>
    <n v="0"/>
    <n v="0"/>
    <n v="0"/>
    <n v="0"/>
    <n v="0"/>
    <n v="7.19E-10"/>
    <n v="2.01097E-8"/>
    <n v="4.4867500000000001E-8"/>
    <n v="8.5548299999999996E-8"/>
    <n v="1.6388799999999999E-7"/>
    <n v="2.9231299999999998E-7"/>
    <n v="0"/>
    <n v="0"/>
    <n v="0"/>
    <s v="EJ"/>
  </r>
  <r>
    <x v="2"/>
    <s v="comm others"/>
    <x v="2"/>
    <x v="2"/>
    <n v="1.25694E-2"/>
    <n v="1.8163200000000001E-2"/>
    <n v="4.1308999999999998E-2"/>
    <n v="5.5271899999999999E-2"/>
    <n v="5.8867799999999998E-2"/>
    <n v="7.0781200000000002E-2"/>
    <n v="8.3664799999999998E-2"/>
    <n v="9.5539750000000007E-2"/>
    <n v="0.10858829"/>
    <n v="0.12324341"/>
    <n v="0.143988"/>
    <n v="0"/>
    <n v="0"/>
    <n v="0"/>
    <s v="EJ"/>
  </r>
  <r>
    <x v="2"/>
    <s v="construction energy use"/>
    <x v="0"/>
    <x v="4"/>
    <n v="4.1897999999999998E-5"/>
    <n v="4.1899600000000001E-5"/>
    <n v="8.3700200000000002E-5"/>
    <n v="8.3700000000000002E-5"/>
    <n v="8.9437200000000005E-5"/>
    <n v="1.3264799999999999E-4"/>
    <n v="2.6834979999999998E-4"/>
    <n v="5.0896177999999997E-4"/>
    <n v="8.7981862999999996E-4"/>
    <n v="1.5214575000000001E-3"/>
    <n v="2.4489667999999902E-3"/>
    <n v="0"/>
    <n v="0"/>
    <n v="0"/>
    <s v="EJ"/>
  </r>
  <r>
    <x v="2"/>
    <s v="construction energy use"/>
    <x v="0"/>
    <x v="1"/>
    <n v="0"/>
    <n v="0"/>
    <n v="0"/>
    <n v="0"/>
    <n v="0"/>
    <n v="1.43058E-4"/>
    <n v="5.2606799999999998E-4"/>
    <n v="1.0888339000000001E-3"/>
    <n v="1.7093674E-3"/>
    <n v="2.4691536999999898E-3"/>
    <n v="3.2405810000000002E-3"/>
    <n v="0"/>
    <n v="0"/>
    <n v="0"/>
    <s v="EJ"/>
  </r>
  <r>
    <x v="2"/>
    <s v="construction energy use"/>
    <x v="0"/>
    <x v="2"/>
    <n v="1.799913E-3"/>
    <n v="4.3534619999999998E-3"/>
    <n v="9.7952200000000003E-3"/>
    <n v="1.32278E-2"/>
    <n v="1.4778454E-2"/>
    <n v="1.6170431999999998E-2"/>
    <n v="1.7417296999999901E-2"/>
    <n v="1.8442997999999999E-2"/>
    <n v="1.9320178E-2"/>
    <n v="1.9659335E-2"/>
    <n v="1.9483249000000001E-2"/>
    <n v="0"/>
    <n v="0"/>
    <n v="0"/>
    <s v="EJ"/>
  </r>
  <r>
    <x v="2"/>
    <s v="construction feedstocks"/>
    <x v="3"/>
    <x v="2"/>
    <n v="9.5500000000000001E-4"/>
    <n v="8.2450000000000004E-4"/>
    <n v="1.83E-3"/>
    <n v="2.3077000000000002E-3"/>
    <n v="3.2709200000000001E-3"/>
    <n v="4.4901300000000002E-3"/>
    <n v="6.1028300000000001E-3"/>
    <n v="8.1629300000000005E-3"/>
    <n v="1.07283E-2"/>
    <n v="1.3927200000000001E-2"/>
    <n v="1.7812999999999999E-2"/>
    <n v="0"/>
    <n v="0"/>
    <n v="0"/>
    <s v="EJ"/>
  </r>
  <r>
    <x v="2"/>
    <s v="desalinated water"/>
    <x v="0"/>
    <x v="4"/>
    <n v="3.7699999999999999E-6"/>
    <n v="2.4525400000000001E-6"/>
    <n v="1.92125E-6"/>
    <n v="1.38996E-6"/>
    <n v="1.58697E-6"/>
    <n v="1.81964E-6"/>
    <n v="2.2056999999999999E-6"/>
    <n v="2.7050899999999999E-6"/>
    <n v="3.3904900000000001E-6"/>
    <n v="4.2814100000000001E-6"/>
    <n v="5.3952399999999999E-6"/>
    <n v="0"/>
    <n v="0"/>
    <n v="0"/>
    <s v="EJ"/>
  </r>
  <r>
    <x v="2"/>
    <s v="desalinated water"/>
    <x v="0"/>
    <x v="0"/>
    <n v="1.52463E-5"/>
    <n v="1.9229499999999999E-5"/>
    <n v="1.5958199999999999E-5"/>
    <n v="1.3777299999999999E-5"/>
    <n v="1.6184999999999998E-5"/>
    <n v="1.7806199999999999E-5"/>
    <n v="2.07253E-5"/>
    <n v="2.3666899999999999E-5"/>
    <n v="2.8500000000000002E-5"/>
    <n v="3.5580400000000002E-5"/>
    <n v="4.3964000000000001E-5"/>
    <n v="0"/>
    <n v="0"/>
    <n v="0"/>
    <s v="EJ"/>
  </r>
  <r>
    <x v="2"/>
    <s v="desalinated water"/>
    <x v="0"/>
    <x v="2"/>
    <n v="3.5483900000000001E-5"/>
    <n v="3.5208700000000001E-5"/>
    <n v="3.8479999999999997E-5"/>
    <n v="4.0660800000000002E-5"/>
    <n v="4.4271099999999997E-5"/>
    <n v="4.9255999999999997E-5"/>
    <n v="5.74095E-5"/>
    <n v="7.0131300000000004E-5"/>
    <n v="8.6555400000000001E-5"/>
    <n v="1.09061E-4"/>
    <n v="1.3916500000000001E-4"/>
    <n v="0"/>
    <n v="0"/>
    <n v="0"/>
    <s v="EJ"/>
  </r>
  <r>
    <x v="2"/>
    <s v="industrial wastewater treatment"/>
    <x v="0"/>
    <x v="4"/>
    <n v="7.72156E-5"/>
    <n v="1.3939099999999999E-4"/>
    <n v="1.2285400000000001E-4"/>
    <n v="1.5523100000000001E-4"/>
    <n v="1.8807399999999999E-4"/>
    <n v="2.67008E-4"/>
    <n v="4.3766200000000001E-4"/>
    <n v="7.1527500000000003E-4"/>
    <n v="1.14324E-3"/>
    <n v="1.7795700000000001E-3"/>
    <n v="2.6831899999999998E-3"/>
    <n v="0"/>
    <n v="0"/>
    <n v="0"/>
    <s v="EJ"/>
  </r>
  <r>
    <x v="2"/>
    <s v="industrial water abstraction"/>
    <x v="0"/>
    <x v="4"/>
    <n v="8.08717E-5"/>
    <n v="1.56949E-4"/>
    <n v="1.5265100000000001E-4"/>
    <n v="1.9099699999999999E-4"/>
    <n v="2.0549199999999999E-4"/>
    <n v="2.65152E-4"/>
    <n v="3.97045E-4"/>
    <n v="5.9425199999999997E-4"/>
    <n v="8.5772400000000003E-4"/>
    <n v="1.1892199999999999E-3"/>
    <n v="1.58482E-3"/>
    <n v="0"/>
    <n v="0"/>
    <n v="0"/>
    <s v="EJ"/>
  </r>
  <r>
    <x v="2"/>
    <s v="industrial water treatment"/>
    <x v="0"/>
    <x v="4"/>
    <n v="1.5352700000000001E-4"/>
    <n v="2.8171499999999998E-4"/>
    <n v="2.51921E-4"/>
    <n v="3.1832799999999999E-4"/>
    <n v="3.4248599999999997E-4"/>
    <n v="4.4192100000000001E-4"/>
    <n v="6.6174099999999998E-4"/>
    <n v="9.904200000000001E-4"/>
    <n v="1.42954E-3"/>
    <n v="1.98204E-3"/>
    <n v="2.6413700000000001E-3"/>
    <n v="0"/>
    <n v="0"/>
    <n v="0"/>
    <s v="EJ"/>
  </r>
  <r>
    <x v="2"/>
    <s v="irrigation water abstraction"/>
    <x v="0"/>
    <x v="4"/>
    <n v="6.7505099999999997E-4"/>
    <n v="1.01991E-3"/>
    <n v="1.31178E-3"/>
    <n v="1.5124699999999999E-3"/>
    <n v="1.7173100000000001E-3"/>
    <n v="1.9581999999999998E-3"/>
    <n v="2.2455499999999998E-3"/>
    <n v="2.5701000000000001E-3"/>
    <n v="2.93209E-3"/>
    <n v="3.3365700000000001E-3"/>
    <n v="3.7635099999999999E-3"/>
    <n v="0"/>
    <n v="0"/>
    <n v="0"/>
    <s v="EJ"/>
  </r>
  <r>
    <x v="2"/>
    <s v="mining energy use"/>
    <x v="0"/>
    <x v="3"/>
    <n v="4.1900500000000003E-5"/>
    <n v="4.1899900000000002E-5"/>
    <n v="8.3700400000000002E-5"/>
    <n v="8.3700000000000002E-5"/>
    <n v="1.077294E-4"/>
    <n v="1.7247979999999999E-4"/>
    <n v="2.3738860000000001E-4"/>
    <n v="2.8130163E-4"/>
    <n v="2.9285260000000001E-4"/>
    <n v="2.8816440000000002E-4"/>
    <n v="2.7888650000000001E-4"/>
    <n v="0"/>
    <n v="0"/>
    <n v="0"/>
    <s v="EJ"/>
  </r>
  <r>
    <x v="2"/>
    <s v="mining energy use"/>
    <x v="0"/>
    <x v="5"/>
    <n v="0"/>
    <n v="6.5719899999999998E-3"/>
    <n v="1.59071E-3"/>
    <n v="1.8E-3"/>
    <n v="2.3037940000000001E-3"/>
    <n v="2.803626E-3"/>
    <n v="3.150398E-3"/>
    <n v="3.3247149999999998E-3"/>
    <n v="3.4030219999999999E-3"/>
    <n v="3.4330810000000002E-3"/>
    <n v="3.4200699999999999E-3"/>
    <n v="0"/>
    <n v="0"/>
    <n v="0"/>
    <s v="EJ"/>
  </r>
  <r>
    <x v="2"/>
    <s v="mining energy use"/>
    <x v="0"/>
    <x v="4"/>
    <n v="5.4418599999999998E-3"/>
    <n v="1.0967299999999999E-2"/>
    <n v="9.8371399999999994E-3"/>
    <n v="1.23946E-2"/>
    <n v="1.388079E-2"/>
    <n v="1.5871099999999999E-2"/>
    <n v="1.90203683E-2"/>
    <n v="2.3090619899999901E-2"/>
    <n v="2.7931897109999999E-2"/>
    <n v="3.4158461100000002E-2"/>
    <n v="4.1331961200000003E-2"/>
    <n v="0"/>
    <n v="0"/>
    <n v="0"/>
    <s v="EJ"/>
  </r>
  <r>
    <x v="2"/>
    <s v="mining energy use"/>
    <x v="0"/>
    <x v="1"/>
    <n v="0"/>
    <n v="0"/>
    <n v="0"/>
    <n v="0"/>
    <n v="0"/>
    <n v="2.143E-4"/>
    <n v="7.9676399999999896E-4"/>
    <n v="1.67282E-3"/>
    <n v="2.6893929E-3"/>
    <n v="4.0115319999999999E-3"/>
    <n v="5.4279580000000001E-3"/>
    <n v="0"/>
    <n v="0"/>
    <n v="0"/>
    <s v="EJ"/>
  </r>
  <r>
    <x v="2"/>
    <s v="mining energy use"/>
    <x v="0"/>
    <x v="2"/>
    <n v="4.7301510000000001E-3"/>
    <n v="9.0835800000000008E-3"/>
    <n v="1.4363610000000001E-2"/>
    <n v="2.0508800000000001E-2"/>
    <n v="2.3684810000000001E-2"/>
    <n v="2.627121E-2"/>
    <n v="2.7926154000000002E-2"/>
    <n v="2.9148184999999899E-2"/>
    <n v="3.0218753000000001E-2"/>
    <n v="3.0671546000000001E-2"/>
    <n v="3.0397034999999999E-2"/>
    <n v="0"/>
    <n v="0"/>
    <n v="0"/>
    <s v="EJ"/>
  </r>
  <r>
    <x v="2"/>
    <s v="municipal wastewater treatment"/>
    <x v="0"/>
    <x v="4"/>
    <n v="2.3341900000000001E-4"/>
    <n v="4.8462800000000002E-4"/>
    <n v="5.97793E-4"/>
    <n v="7.0331799999999998E-4"/>
    <n v="9.0318600000000005E-4"/>
    <n v="1.14032E-3"/>
    <n v="1.50162E-3"/>
    <n v="1.9764399999999999E-3"/>
    <n v="2.6157200000000002E-3"/>
    <n v="3.47132E-3"/>
    <n v="4.5872899999999999E-3"/>
    <n v="0"/>
    <n v="0"/>
    <n v="0"/>
    <s v="EJ"/>
  </r>
  <r>
    <x v="2"/>
    <s v="municipal water abstraction"/>
    <x v="0"/>
    <x v="4"/>
    <n v="3.8779199999999998E-4"/>
    <n v="8.4809399999999997E-4"/>
    <n v="1.0769499999999999E-3"/>
    <n v="1.27286E-3"/>
    <n v="1.4123300000000001E-3"/>
    <n v="1.6226000000000001E-3"/>
    <n v="1.954E-3"/>
    <n v="2.35746E-3"/>
    <n v="2.8202600000000002E-3"/>
    <n v="3.3370000000000001E-3"/>
    <n v="3.9012700000000001E-3"/>
    <n v="0"/>
    <n v="0"/>
    <n v="0"/>
    <s v="EJ"/>
  </r>
  <r>
    <x v="2"/>
    <s v="municipal water distribution"/>
    <x v="0"/>
    <x v="4"/>
    <n v="8.8248199999999997E-4"/>
    <n v="1.8107100000000001E-3"/>
    <n v="2.2311499999999999E-3"/>
    <n v="2.6207399999999999E-3"/>
    <n v="2.9366399999999999E-3"/>
    <n v="3.3738499999999999E-3"/>
    <n v="4.0628799999999996E-3"/>
    <n v="4.9017699999999997E-3"/>
    <n v="5.8640300000000001E-3"/>
    <n v="6.9384800000000003E-3"/>
    <n v="8.1117600000000008E-3"/>
    <n v="0"/>
    <n v="0"/>
    <n v="0"/>
    <s v="EJ"/>
  </r>
  <r>
    <x v="2"/>
    <s v="municipal water treatment"/>
    <x v="0"/>
    <x v="4"/>
    <n v="8.3974899999999999E-4"/>
    <n v="1.7228199999999999E-3"/>
    <n v="2.1229999999999999E-3"/>
    <n v="2.4939200000000002E-3"/>
    <n v="2.7942700000000002E-3"/>
    <n v="3.2103000000000001E-3"/>
    <n v="3.8659499999999999E-3"/>
    <n v="4.6642000000000003E-3"/>
    <n v="5.57984E-3"/>
    <n v="6.6022099999999998E-3"/>
    <n v="7.7185999999999999E-3"/>
    <n v="0"/>
    <n v="0"/>
    <n v="0"/>
    <s v="EJ"/>
  </r>
  <r>
    <x v="2"/>
    <s v="other industrial energy use"/>
    <x v="0"/>
    <x v="3"/>
    <n v="0.27051500000000001"/>
    <n v="0.32392599999999999"/>
    <n v="0.42985899999999999"/>
    <n v="0.456426"/>
    <n v="0.51528558899999999"/>
    <n v="0.66186861200000002"/>
    <n v="0.93170906099999995"/>
    <n v="1.288046845"/>
    <n v="1.6895388579999899"/>
    <n v="2.1021149943999999"/>
    <n v="2.4683888006199899"/>
    <n v="0"/>
    <n v="0"/>
    <n v="0"/>
    <s v="EJ"/>
  </r>
  <r>
    <x v="2"/>
    <s v="other industrial energy use"/>
    <x v="0"/>
    <x v="5"/>
    <n v="6.0641599999999997E-2"/>
    <n v="1.70277E-2"/>
    <n v="5.5957999999999997E-3"/>
    <n v="1.6856699999999999E-2"/>
    <n v="2.00563099999999E-2"/>
    <n v="2.5752709999999901E-2"/>
    <n v="3.7688430000000002E-2"/>
    <n v="5.7622720000000002E-2"/>
    <n v="8.7194379999999905E-2"/>
    <n v="0.12548041900000001"/>
    <n v="0.17125506099999999"/>
    <n v="0"/>
    <n v="0"/>
    <n v="0"/>
    <s v="EJ"/>
  </r>
  <r>
    <x v="2"/>
    <s v="other industrial energy use"/>
    <x v="0"/>
    <x v="4"/>
    <n v="3.7214900000000002E-2"/>
    <n v="2.8507500000000002E-2"/>
    <n v="3.4281699999999998E-2"/>
    <n v="5.24004E-2"/>
    <n v="2.89118999999999E-2"/>
    <n v="3.7843710000000003E-2"/>
    <n v="8.5654640000000004E-2"/>
    <n v="0.18282414999999999"/>
    <n v="0.35505924"/>
    <n v="0.62717634"/>
    <n v="1.031090689"/>
    <n v="0"/>
    <n v="0"/>
    <n v="0"/>
    <s v="EJ"/>
  </r>
  <r>
    <x v="2"/>
    <s v="other industrial energy use"/>
    <x v="0"/>
    <x v="0"/>
    <n v="1.28234E-2"/>
    <n v="2.42524E-2"/>
    <n v="3.3010400000000002E-2"/>
    <n v="3.5661499999999999E-2"/>
    <n v="4.392103E-2"/>
    <n v="5.8313539999999997E-2"/>
    <n v="8.9733289999999993E-2"/>
    <n v="0.14104514000000001"/>
    <n v="0.21754015999999901"/>
    <n v="0.32306906000000002"/>
    <n v="0.45814981899999901"/>
    <n v="0"/>
    <n v="0"/>
    <n v="0"/>
    <s v="EJ"/>
  </r>
  <r>
    <x v="2"/>
    <s v="other industrial energy use"/>
    <x v="0"/>
    <x v="1"/>
    <n v="0"/>
    <n v="0"/>
    <n v="0"/>
    <n v="0"/>
    <n v="0"/>
    <n v="5.2141600000000002E-4"/>
    <n v="2.4589610000000001E-2"/>
    <n v="5.7893425999999998E-2"/>
    <n v="0.1010685933"/>
    <n v="0.15597052249999999"/>
    <n v="0.22093200299999999"/>
    <n v="0"/>
    <n v="0"/>
    <n v="0"/>
    <s v="EJ"/>
  </r>
  <r>
    <x v="2"/>
    <s v="other industrial energy use"/>
    <x v="0"/>
    <x v="2"/>
    <n v="2.0240399999999999E-2"/>
    <n v="1.3253600000000001E-2"/>
    <n v="1.3790200000000001E-2"/>
    <n v="1.89409E-2"/>
    <n v="2.199653E-2"/>
    <n v="2.709404E-2"/>
    <n v="3.6875819999999997E-2"/>
    <n v="5.275316E-2"/>
    <n v="7.5781810000000005E-2"/>
    <n v="0.10697016400000001"/>
    <n v="0.14687140500000001"/>
    <n v="0"/>
    <n v="0"/>
    <n v="0"/>
    <s v="EJ"/>
  </r>
  <r>
    <x v="2"/>
    <s v="other industrial feedstocks"/>
    <x v="0"/>
    <x v="0"/>
    <n v="0"/>
    <n v="2.9873E-3"/>
    <n v="0"/>
    <n v="0"/>
    <n v="0"/>
    <n v="0"/>
    <n v="0"/>
    <n v="0"/>
    <n v="0"/>
    <n v="0"/>
    <n v="0"/>
    <n v="0"/>
    <n v="0"/>
    <n v="0"/>
    <s v="EJ"/>
  </r>
  <r>
    <x v="2"/>
    <s v="other industrial feedstocks"/>
    <x v="0"/>
    <x v="2"/>
    <n v="5.3389900000000001E-3"/>
    <n v="9.43921E-3"/>
    <n v="1.02109E-2"/>
    <n v="1.3464E-2"/>
    <n v="1.4594599999999999E-2"/>
    <n v="1.9665999999999999E-2"/>
    <n v="3.1923600000000003E-2"/>
    <n v="5.2412E-2"/>
    <n v="8.1647700000000004E-2"/>
    <n v="0.119862"/>
    <n v="0.16856599999999999"/>
    <n v="0"/>
    <n v="0"/>
    <n v="0"/>
    <s v="EJ"/>
  </r>
  <r>
    <x v="2"/>
    <s v="process heat cement"/>
    <x v="0"/>
    <x v="3"/>
    <n v="3.71395E-4"/>
    <n v="7.0268800000000003E-4"/>
    <n v="8.6499700000000005E-4"/>
    <n v="8.6499700000000005E-4"/>
    <n v="9.1556509999999995E-4"/>
    <n v="1.5238779E-3"/>
    <n v="3.0806762000000001E-3"/>
    <n v="5.7912369999999899E-3"/>
    <n v="9.3991223999999995E-3"/>
    <n v="1.36649145E-2"/>
    <n v="1.8847011859999999E-2"/>
    <n v="0"/>
    <n v="0"/>
    <n v="0"/>
    <s v="EJ"/>
  </r>
  <r>
    <x v="2"/>
    <s v="process heat cement"/>
    <x v="0"/>
    <x v="5"/>
    <n v="2.15387E-3"/>
    <n v="4.0758299999999999E-3"/>
    <n v="5.0171800000000004E-3"/>
    <n v="5.0171800000000004E-3"/>
    <n v="5.2994870000000003E-3"/>
    <n v="7.2224400000000001E-3"/>
    <n v="1.1611534E-2"/>
    <n v="1.8778891999999998E-2"/>
    <n v="2.9068506000000001E-2"/>
    <n v="4.2273619299999898E-2"/>
    <n v="5.8659311300000003E-2"/>
    <n v="0"/>
    <n v="0"/>
    <n v="0"/>
    <s v="EJ"/>
  </r>
  <r>
    <x v="2"/>
    <s v="process heat cement"/>
    <x v="0"/>
    <x v="0"/>
    <n v="2.15387E-3"/>
    <n v="4.0758299999999999E-3"/>
    <n v="5.0171800000000004E-3"/>
    <n v="5.0171800000000004E-3"/>
    <n v="5.3157159999999998E-3"/>
    <n v="7.189239E-3"/>
    <n v="1.1174165E-2"/>
    <n v="1.6460558E-2"/>
    <n v="2.3286940999999999E-2"/>
    <n v="3.2219690400000001E-2"/>
    <n v="4.3166701199999997E-2"/>
    <n v="0"/>
    <n v="0"/>
    <n v="0"/>
    <s v="EJ"/>
  </r>
  <r>
    <x v="2"/>
    <s v="process heat cement"/>
    <x v="0"/>
    <x v="1"/>
    <n v="0"/>
    <n v="0"/>
    <n v="0"/>
    <n v="0"/>
    <n v="0"/>
    <n v="4.95692E-5"/>
    <n v="8.2444199999999999E-4"/>
    <n v="2.2664551999999902E-3"/>
    <n v="4.6162703999999997E-3"/>
    <n v="8.4820216000000004E-3"/>
    <n v="1.4915990860000001E-2"/>
    <n v="0"/>
    <n v="0"/>
    <n v="0"/>
    <s v="EJ"/>
  </r>
  <r>
    <x v="2"/>
    <s v="process heat cement"/>
    <x v="0"/>
    <x v="2"/>
    <n v="2.7480600000000001E-3"/>
    <n v="5.2002100000000002E-3"/>
    <n v="6.4011800000000002E-3"/>
    <n v="6.4011800000000002E-3"/>
    <n v="5.7033170000000003E-3"/>
    <n v="7.4986999999999996E-3"/>
    <n v="1.1285987000000001E-2"/>
    <n v="1.73794909999999E-2"/>
    <n v="2.5457779E-2"/>
    <n v="3.6609301699999999E-2"/>
    <n v="5.2433517300000003E-2"/>
    <n v="0"/>
    <n v="0"/>
    <n v="0"/>
    <s v="EJ"/>
  </r>
  <r>
    <x v="2"/>
    <s v="resid cooling"/>
    <x v="4"/>
    <x v="4"/>
    <n v="5.2827000000000004E-3"/>
    <n v="1.04548E-2"/>
    <n v="1.67104E-2"/>
    <n v="2.5189199999999998E-2"/>
    <n v="2.6288579999999999E-2"/>
    <n v="3.2921180000000001E-2"/>
    <n v="4.9051039999999997E-2"/>
    <n v="7.3363391999999999E-2"/>
    <n v="0.106971702"/>
    <n v="0.15133874999999999"/>
    <n v="0.20645801"/>
    <n v="0"/>
    <n v="0"/>
    <n v="0"/>
    <s v="EJ"/>
  </r>
  <r>
    <x v="2"/>
    <s v="resid heating"/>
    <x v="4"/>
    <x v="6"/>
    <n v="7.2958700000000001E-2"/>
    <n v="9.9436399999999994E-2"/>
    <n v="9.6932199999999996E-2"/>
    <n v="0.108331"/>
    <n v="0.10668809999999999"/>
    <n v="0.11761629999999999"/>
    <n v="0.1506989"/>
    <n v="0.19911445"/>
    <n v="0.25692628000000001"/>
    <n v="0.32154262"/>
    <n v="0.38380297000000002"/>
    <n v="0"/>
    <n v="0"/>
    <n v="0"/>
    <s v="EJ"/>
  </r>
  <r>
    <x v="2"/>
    <s v="resid others"/>
    <x v="4"/>
    <x v="3"/>
    <n v="6.7674999999999999E-2"/>
    <n v="0.11086600000000001"/>
    <n v="0.12648400000000001"/>
    <n v="0.14987700000000001"/>
    <n v="0.16148319999999999"/>
    <n v="0.20920859999999999"/>
    <n v="0.33027020000000001"/>
    <n v="0.49887739999999903"/>
    <n v="0.65808266000000004"/>
    <n v="0.79371309000000001"/>
    <n v="0.89835169999999998"/>
    <n v="0"/>
    <n v="0"/>
    <n v="0"/>
    <s v="EJ"/>
  </r>
  <r>
    <x v="2"/>
    <s v="resid others"/>
    <x v="4"/>
    <x v="5"/>
    <n v="1.4702000000000001E-3"/>
    <n v="4.1999999999999996E-6"/>
    <n v="1.22E-5"/>
    <n v="3.9999999999999998E-6"/>
    <n v="4.2641739999999902E-6"/>
    <n v="4.6816199999999999E-6"/>
    <n v="5.6635990000000001E-6"/>
    <n v="6.9629779999999999E-6"/>
    <n v="8.4356529999999993E-6"/>
    <n v="9.8131607999999996E-6"/>
    <n v="1.1023824E-5"/>
    <n v="0"/>
    <n v="0"/>
    <n v="0"/>
    <s v="EJ"/>
  </r>
  <r>
    <x v="2"/>
    <s v="resid others"/>
    <x v="4"/>
    <x v="4"/>
    <n v="8.2684000000000004E-3"/>
    <n v="1.6363900000000001E-2"/>
    <n v="2.6155100000000001E-2"/>
    <n v="3.9426000000000003E-2"/>
    <n v="4.1977540000000001E-2"/>
    <n v="4.9259709999999998E-2"/>
    <n v="8.5734829999999998E-2"/>
    <n v="0.17910883999999999"/>
    <n v="0.33753341999999997"/>
    <n v="0.57904493099999998"/>
    <n v="0.89355034999999905"/>
    <n v="0"/>
    <n v="0"/>
    <n v="0"/>
    <s v="EJ"/>
  </r>
  <r>
    <x v="2"/>
    <s v="resid others"/>
    <x v="4"/>
    <x v="0"/>
    <n v="0"/>
    <n v="0"/>
    <n v="0"/>
    <n v="4.1900000000000002E-5"/>
    <n v="4.5007279999999997E-5"/>
    <n v="5.0569149999999899E-5"/>
    <n v="6.9163819999999896E-5"/>
    <n v="1.015608E-4"/>
    <n v="1.4858703000000001E-4"/>
    <n v="2.1547854899999999E-4"/>
    <n v="2.9864604000000002E-4"/>
    <n v="0"/>
    <n v="0"/>
    <n v="0"/>
    <s v="EJ"/>
  </r>
  <r>
    <x v="2"/>
    <s v="resid others"/>
    <x v="4"/>
    <x v="1"/>
    <n v="0"/>
    <n v="0"/>
    <n v="0"/>
    <n v="0"/>
    <n v="0"/>
    <n v="2.2418100000000001E-9"/>
    <n v="8.9688800000000006E-8"/>
    <n v="2.37285E-7"/>
    <n v="4.6340500000000001E-7"/>
    <n v="8.7888099999999997E-7"/>
    <n v="1.4738200000000001E-6"/>
    <n v="0"/>
    <n v="0"/>
    <n v="0"/>
    <s v="EJ"/>
  </r>
  <r>
    <x v="2"/>
    <s v="resid others"/>
    <x v="4"/>
    <x v="2"/>
    <n v="1.5084800000000001E-2"/>
    <n v="1.9928299999999999E-2"/>
    <n v="3.4569799999999998E-2"/>
    <n v="3.7578100000000003E-2"/>
    <n v="3.974925E-2"/>
    <n v="4.2972579999999899E-2"/>
    <n v="5.0220380000000002E-2"/>
    <n v="6.0514459999999999E-2"/>
    <n v="7.2346649999999998E-2"/>
    <n v="8.4993785000000002E-2"/>
    <n v="9.9323499999999995E-2"/>
    <n v="0"/>
    <n v="0"/>
    <n v="0"/>
    <s v="EJ"/>
  </r>
  <r>
    <x v="2"/>
    <s v="resid others"/>
    <x v="4"/>
    <x v="6"/>
    <n v="0.89021799999999995"/>
    <n v="1.21329"/>
    <n v="1.1827399999999999"/>
    <n v="1.3218099999999999"/>
    <n v="1.410093"/>
    <n v="1.4950600000000001"/>
    <n v="1.5557399999999999"/>
    <n v="1.5259985"/>
    <n v="1.4742968000000001"/>
    <n v="1.3944247999999999"/>
    <n v="1.3514360999999999"/>
    <n v="0"/>
    <n v="0"/>
    <n v="0"/>
    <s v="EJ"/>
  </r>
  <r>
    <x v="2"/>
    <s v="trn_aviation_intl"/>
    <x v="5"/>
    <x v="4"/>
    <n v="0"/>
    <n v="0"/>
    <n v="0"/>
    <n v="0"/>
    <n v="0"/>
    <n v="0"/>
    <n v="0"/>
    <n v="5.60729E-9"/>
    <n v="6.8448900000000001E-8"/>
    <n v="7.7694200000000002E-7"/>
    <n v="7.9931600000000006E-6"/>
    <n v="0"/>
    <n v="0"/>
    <n v="0"/>
    <s v="EJ"/>
  </r>
  <r>
    <x v="2"/>
    <s v="trn_aviation_intl"/>
    <x v="5"/>
    <x v="1"/>
    <n v="0"/>
    <n v="0"/>
    <n v="0"/>
    <n v="0"/>
    <n v="0"/>
    <n v="0"/>
    <n v="0"/>
    <n v="9.8162600000000002E-9"/>
    <n v="2.7184799999999999E-7"/>
    <n v="5.6535899999999997E-6"/>
    <n v="8.5700599999999997E-5"/>
    <n v="0"/>
    <n v="0"/>
    <n v="0"/>
    <s v="EJ"/>
  </r>
  <r>
    <x v="2"/>
    <s v="trn_aviation_intl"/>
    <x v="5"/>
    <x v="2"/>
    <n v="1.67794E-2"/>
    <n v="1.70048E-2"/>
    <n v="2.2145600000000001E-2"/>
    <n v="2.0623099999999998E-2"/>
    <n v="2.2318600000000001E-2"/>
    <n v="2.5527000000000001E-2"/>
    <n v="3.34992E-2"/>
    <n v="4.4919300000000002E-2"/>
    <n v="6.3406599999999994E-2"/>
    <n v="8.8426400000000002E-2"/>
    <n v="0.121062"/>
    <n v="0"/>
    <n v="0"/>
    <n v="0"/>
    <s v="EJ"/>
  </r>
  <r>
    <x v="2"/>
    <s v="trn_freight"/>
    <x v="6"/>
    <x v="5"/>
    <n v="5.5257099999999996E-3"/>
    <n v="3.3489199999999999E-4"/>
    <n v="2.9299399999999998E-4"/>
    <n v="4.6049099999999999E-4"/>
    <n v="0"/>
    <n v="0"/>
    <n v="0"/>
    <n v="0"/>
    <n v="0"/>
    <n v="0"/>
    <n v="0"/>
    <n v="0"/>
    <n v="0"/>
    <n v="0"/>
    <s v="EJ"/>
  </r>
  <r>
    <x v="2"/>
    <s v="trn_freight"/>
    <x v="6"/>
    <x v="4"/>
    <n v="2.2399200000000001E-5"/>
    <n v="2.0899499999999999E-5"/>
    <n v="4.04991E-5"/>
    <n v="6.6398599999999998E-5"/>
    <n v="6.6062200000000006E-5"/>
    <n v="1.0385839999999999E-4"/>
    <n v="2.6139769999999999E-4"/>
    <n v="5.67943871E-4"/>
    <n v="8.8479219000000002E-4"/>
    <n v="1.1867382300000001E-3"/>
    <n v="1.5267918999999899E-3"/>
    <n v="0"/>
    <n v="0"/>
    <n v="0"/>
    <s v="EJ"/>
  </r>
  <r>
    <x v="2"/>
    <s v="trn_freight"/>
    <x v="6"/>
    <x v="1"/>
    <n v="0"/>
    <n v="0"/>
    <n v="0"/>
    <n v="0"/>
    <n v="0"/>
    <n v="5.4189199999999999E-5"/>
    <n v="2.6645599999999998E-4"/>
    <n v="7.1563612999999999E-4"/>
    <n v="1.1660818999999999E-3"/>
    <n v="1.5911564E-3"/>
    <n v="2.0891511000000001E-3"/>
    <n v="0"/>
    <n v="0"/>
    <n v="0"/>
    <s v="EJ"/>
  </r>
  <r>
    <x v="2"/>
    <s v="trn_freight"/>
    <x v="6"/>
    <x v="2"/>
    <n v="1.5515450000000001E-3"/>
    <n v="3.5811100000000002E-3"/>
    <n v="4.6644E-3"/>
    <n v="6.3442699999999999E-3"/>
    <n v="6.1442579999999997E-3"/>
    <n v="6.7968975000000003E-3"/>
    <n v="8.2959650000000006E-3"/>
    <n v="1.0660680000000001E-2"/>
    <n v="1.32999E-2"/>
    <n v="1.6560370000000001E-2"/>
    <n v="2.0444409999999899E-2"/>
    <n v="0"/>
    <n v="0"/>
    <n v="0"/>
    <s v="EJ"/>
  </r>
  <r>
    <x v="2"/>
    <s v="trn_freight_road"/>
    <x v="6"/>
    <x v="4"/>
    <n v="0"/>
    <n v="0"/>
    <n v="0"/>
    <n v="0"/>
    <n v="5.150361E-5"/>
    <n v="5.0294940601799997E-4"/>
    <n v="3.0338980456999999E-3"/>
    <n v="1.2596266632739999E-2"/>
    <n v="3.10772218230259E-2"/>
    <n v="5.9063398066235E-2"/>
    <n v="9.7998838932799995E-2"/>
    <n v="0"/>
    <n v="0"/>
    <n v="0"/>
    <s v="EJ"/>
  </r>
  <r>
    <x v="2"/>
    <s v="trn_freight_road"/>
    <x v="6"/>
    <x v="1"/>
    <n v="0"/>
    <n v="0"/>
    <n v="0"/>
    <n v="0"/>
    <n v="0"/>
    <n v="3.3099384099999899E-4"/>
    <n v="3.3632495593E-3"/>
    <n v="1.40593002827699E-2"/>
    <n v="3.034498101633E-2"/>
    <n v="4.9909799916099999E-2"/>
    <n v="7.1035543539000004E-2"/>
    <n v="0"/>
    <n v="0"/>
    <n v="0"/>
    <s v="EJ"/>
  </r>
  <r>
    <x v="2"/>
    <s v="trn_freight_road"/>
    <x v="6"/>
    <x v="2"/>
    <n v="4.260572E-2"/>
    <n v="8.0278059999999901E-2"/>
    <n v="0.1228781"/>
    <n v="0.1788314"/>
    <n v="0.19785822674999901"/>
    <n v="0.23007227350499901"/>
    <n v="0.28252865663100002"/>
    <n v="0.32241894841399998"/>
    <n v="0.36218412930999899"/>
    <n v="0.41267727273999999"/>
    <n v="0.47878196620000002"/>
    <n v="0"/>
    <n v="0"/>
    <n v="0"/>
    <s v="EJ"/>
  </r>
  <r>
    <x v="2"/>
    <s v="trn_pass"/>
    <x v="6"/>
    <x v="4"/>
    <n v="2.2399999999999999E-5"/>
    <n v="2.09E-5"/>
    <n v="4.0499900000000002E-5"/>
    <n v="6.6399899999999994E-5"/>
    <n v="7.2699479E-5"/>
    <n v="8.866376E-5"/>
    <n v="1.1828689999999999E-4"/>
    <n v="2.4187490999999999E-4"/>
    <n v="5.5420899999999995E-4"/>
    <n v="1.6207755E-3"/>
    <n v="5.0789568999999998E-3"/>
    <n v="0"/>
    <n v="0"/>
    <n v="0"/>
    <s v="EJ"/>
  </r>
  <r>
    <x v="2"/>
    <s v="trn_pass"/>
    <x v="6"/>
    <x v="1"/>
    <n v="0"/>
    <n v="0"/>
    <n v="0"/>
    <n v="0"/>
    <n v="0"/>
    <n v="0"/>
    <n v="0"/>
    <n v="4.1386600000000001E-5"/>
    <n v="2.0158599999999999E-4"/>
    <n v="9.3639400000000001E-4"/>
    <n v="3.7900500000000001E-3"/>
    <n v="0"/>
    <n v="0"/>
    <n v="0"/>
    <s v="EJ"/>
  </r>
  <r>
    <x v="2"/>
    <s v="trn_pass"/>
    <x v="6"/>
    <x v="2"/>
    <n v="1.35311998999999E-2"/>
    <n v="1.37556999E-2"/>
    <n v="1.79355E-2"/>
    <n v="1.6776799999999901E-2"/>
    <n v="1.7994276999999999E-2"/>
    <n v="2.3288115000000002E-2"/>
    <n v="3.5427303E-2"/>
    <n v="5.3464298E-2"/>
    <n v="8.3489194000000003E-2"/>
    <n v="0.12715431699999999"/>
    <n v="0.184928224"/>
    <n v="0"/>
    <n v="0"/>
    <n v="0"/>
    <s v="EJ"/>
  </r>
  <r>
    <x v="2"/>
    <s v="trn_pass_road"/>
    <x v="6"/>
    <x v="4"/>
    <n v="0"/>
    <n v="0"/>
    <n v="0"/>
    <n v="0"/>
    <n v="1.9451500000000001E-3"/>
    <n v="4.6655721999999998E-3"/>
    <n v="7.5819679999999997E-3"/>
    <n v="1.093419E-2"/>
    <n v="1.326926E-2"/>
    <n v="1.5104009999999999E-2"/>
    <n v="1.6397969999999901E-2"/>
    <n v="0"/>
    <n v="0"/>
    <n v="0"/>
    <s v="EJ"/>
  </r>
  <r>
    <x v="2"/>
    <s v="trn_pass_road"/>
    <x v="6"/>
    <x v="0"/>
    <n v="0"/>
    <n v="0"/>
    <n v="0"/>
    <n v="2.1298499999999999E-5"/>
    <n v="2.5865400000000001E-5"/>
    <n v="3.0151740000000001E-5"/>
    <n v="3.0243810000000001E-5"/>
    <n v="3.2654560000000001E-5"/>
    <n v="3.6067959999999998E-5"/>
    <n v="3.8385439999999901E-5"/>
    <n v="3.9224809999999998E-5"/>
    <n v="0"/>
    <n v="0"/>
    <n v="0"/>
    <s v="EJ"/>
  </r>
  <r>
    <x v="2"/>
    <s v="trn_pass_road"/>
    <x v="6"/>
    <x v="1"/>
    <n v="0"/>
    <n v="0"/>
    <n v="0"/>
    <n v="0"/>
    <n v="0"/>
    <n v="1.7434699999999999E-6"/>
    <n v="9.6522739999999996E-6"/>
    <n v="3.4196992999999999E-5"/>
    <n v="7.2134509999999898E-5"/>
    <n v="1.03727799999999E-4"/>
    <n v="1.1901E-4"/>
    <n v="0"/>
    <n v="0"/>
    <n v="0"/>
    <s v="EJ"/>
  </r>
  <r>
    <x v="2"/>
    <s v="trn_pass_road"/>
    <x v="6"/>
    <x v="2"/>
    <n v="9.8361799999999999E-3"/>
    <n v="1.8533299999999999E-2"/>
    <n v="2.8368000000000001E-2"/>
    <n v="4.1285599999999999E-2"/>
    <n v="3.8216667900000001E-2"/>
    <n v="3.514365732E-2"/>
    <n v="3.9817434539999898E-2"/>
    <n v="4.5060144000000003E-2"/>
    <n v="5.3613674E-2"/>
    <n v="6.3637672000000006E-2"/>
    <n v="7.3530735E-2"/>
    <n v="0"/>
    <n v="0"/>
    <n v="0"/>
    <s v="EJ"/>
  </r>
  <r>
    <x v="2"/>
    <s v="trn_pass_road_LDV"/>
    <x v="6"/>
    <x v="4"/>
    <n v="0"/>
    <n v="0"/>
    <n v="0"/>
    <n v="0"/>
    <n v="0"/>
    <n v="9.2221499999999999E-4"/>
    <n v="1.99285E-3"/>
    <n v="2.6056899999999999E-3"/>
    <n v="3.14547E-3"/>
    <n v="3.5037900000000001E-3"/>
    <n v="3.5764899999999999E-3"/>
    <n v="0"/>
    <n v="0"/>
    <n v="0"/>
    <s v="EJ"/>
  </r>
  <r>
    <x v="2"/>
    <s v="trn_pass_road_LDV"/>
    <x v="6"/>
    <x v="0"/>
    <n v="0"/>
    <n v="0"/>
    <n v="0"/>
    <n v="5.9995399999999997E-7"/>
    <n v="7.9887500000000004E-7"/>
    <n v="7.0644200000000002E-7"/>
    <n v="6.2959400000000002E-7"/>
    <n v="5.1207799999999996E-7"/>
    <n v="4.6858900000000001E-7"/>
    <n v="4.1692800000000001E-7"/>
    <n v="3.59352E-7"/>
    <n v="0"/>
    <n v="0"/>
    <n v="0"/>
    <s v="EJ"/>
  </r>
  <r>
    <x v="2"/>
    <s v="trn_pass_road_LDV"/>
    <x v="6"/>
    <x v="2"/>
    <n v="1.2273E-3"/>
    <n v="2.3124199999999999E-3"/>
    <n v="3.53952E-3"/>
    <n v="5.1513000000000001E-3"/>
    <n v="5.4305400000000002E-3"/>
    <n v="4.5221300000000001E-3"/>
    <n v="3.7235900000000001E-3"/>
    <n v="3.2140200000000002E-3"/>
    <n v="2.8186399999999999E-3"/>
    <n v="2.3372499999999999E-3"/>
    <n v="2.0081000000000001E-3"/>
    <n v="0"/>
    <n v="0"/>
    <n v="0"/>
    <s v="EJ"/>
  </r>
  <r>
    <x v="2"/>
    <s v="trn_pass_road_LDV_4W"/>
    <x v="6"/>
    <x v="4"/>
    <n v="0"/>
    <n v="0"/>
    <n v="0"/>
    <n v="0"/>
    <n v="0"/>
    <n v="4.9657899999999895E-4"/>
    <n v="4.6114985000000001E-3"/>
    <n v="1.19523358E-2"/>
    <n v="2.4109828999999999E-2"/>
    <n v="4.0625246699999999E-2"/>
    <n v="6.2164674999999898E-2"/>
    <n v="0"/>
    <n v="0"/>
    <n v="0"/>
    <s v="EJ"/>
  </r>
  <r>
    <x v="2"/>
    <s v="trn_pass_road_LDV_4W"/>
    <x v="6"/>
    <x v="0"/>
    <n v="0"/>
    <n v="0"/>
    <n v="0"/>
    <n v="6.1789400000000002E-5"/>
    <n v="6.5479990000000003E-5"/>
    <n v="7.3883850000000002E-5"/>
    <n v="8.6873149999999895E-5"/>
    <n v="9.9136009999999995E-5"/>
    <n v="1.1649867200000001E-4"/>
    <n v="1.3758525999999901E-4"/>
    <n v="1.5737166999999999E-4"/>
    <n v="0"/>
    <n v="0"/>
    <n v="0"/>
    <s v="EJ"/>
  </r>
  <r>
    <x v="2"/>
    <s v="trn_pass_road_LDV_4W"/>
    <x v="6"/>
    <x v="1"/>
    <n v="0"/>
    <n v="0"/>
    <n v="0"/>
    <n v="0"/>
    <n v="0"/>
    <n v="8.5403609999999998E-7"/>
    <n v="1.8450328149999999E-5"/>
    <n v="3.7307876710000001E-5"/>
    <n v="7.2901184235999895E-5"/>
    <n v="1.2960517041500001E-4"/>
    <n v="2.2283723996999999E-4"/>
    <n v="0"/>
    <n v="0"/>
    <n v="0"/>
    <s v="EJ"/>
  </r>
  <r>
    <x v="2"/>
    <s v="trn_pass_road_LDV_4W"/>
    <x v="6"/>
    <x v="2"/>
    <n v="3.1195790000000001E-2"/>
    <n v="5.8778700000000003E-2"/>
    <n v="8.9969599999999997E-2"/>
    <n v="0.1309379"/>
    <n v="0.1315559452"/>
    <n v="0.14845271539999999"/>
    <n v="0.17480019629999999"/>
    <n v="0.20605501919999999"/>
    <n v="0.2512806326"/>
    <n v="0.30764878099999998"/>
    <n v="0.36869604899999903"/>
    <n v="0"/>
    <n v="0"/>
    <n v="0"/>
    <s v="EJ"/>
  </r>
  <r>
    <x v="2"/>
    <s v="trn_shipping_intl"/>
    <x v="7"/>
    <x v="4"/>
    <n v="0"/>
    <n v="0"/>
    <n v="0"/>
    <n v="0"/>
    <n v="0"/>
    <n v="0"/>
    <n v="0"/>
    <n v="8.9734300000000004E-8"/>
    <n v="3.6500699999999998E-7"/>
    <n v="1.47775E-6"/>
    <n v="4.8574999999999997E-6"/>
    <n v="0"/>
    <n v="0"/>
    <n v="0"/>
    <s v="EJ"/>
  </r>
  <r>
    <x v="2"/>
    <s v="trn_shipping_intl"/>
    <x v="7"/>
    <x v="1"/>
    <n v="0"/>
    <n v="0"/>
    <n v="0"/>
    <n v="0"/>
    <n v="0"/>
    <n v="0"/>
    <n v="0"/>
    <n v="4.2207199999999998E-6"/>
    <n v="1.85144E-5"/>
    <n v="8.8228599999999998E-5"/>
    <n v="3.4297599999999999E-4"/>
    <n v="0"/>
    <n v="0"/>
    <n v="0"/>
    <s v="EJ"/>
  </r>
  <r>
    <x v="2"/>
    <s v="trn_shipping_intl"/>
    <x v="7"/>
    <x v="2"/>
    <n v="4.0223099999999998E-2"/>
    <n v="1.9560999999999999E-2"/>
    <n v="2.54145E-2"/>
    <n v="3.9280200000000001E-2"/>
    <n v="3.9197358999999897E-2"/>
    <n v="4.1299929999999999E-2"/>
    <n v="4.4961399999999999E-2"/>
    <n v="5.0382799999999998E-2"/>
    <n v="5.7012300000000002E-2"/>
    <n v="6.4931199999999994E-2"/>
    <n v="7.3678800000000003E-2"/>
    <n v="0"/>
    <n v="0"/>
    <n v="0"/>
    <s v="EJ"/>
  </r>
  <r>
    <x v="3"/>
    <s v="N fertilizer"/>
    <x v="0"/>
    <x v="0"/>
    <n v="1.1746700000000001E-2"/>
    <n v="2.2778099999999999E-3"/>
    <n v="4.1135700000000004E-3"/>
    <n v="6.2278000000000003E-3"/>
    <n v="1.033625E-2"/>
    <n v="2.40632689E-2"/>
    <n v="3.7636188000000001E-2"/>
    <n v="5.3128288499999898E-2"/>
    <n v="6.5134075799999996E-2"/>
    <n v="7.7061831600000005E-2"/>
    <n v="8.7385951849999893E-2"/>
    <n v="0"/>
    <n v="0"/>
    <n v="0"/>
    <s v="EJ"/>
  </r>
  <r>
    <x v="3"/>
    <s v="N fertilizer"/>
    <x v="0"/>
    <x v="1"/>
    <n v="0"/>
    <n v="0"/>
    <n v="0"/>
    <n v="0"/>
    <n v="0"/>
    <n v="1.7769199999999999E-4"/>
    <n v="1.028052E-3"/>
    <n v="2.639429E-3"/>
    <n v="4.6875490000000001E-3"/>
    <n v="7.7357722999999998E-3"/>
    <n v="1.16840746E-2"/>
    <n v="0"/>
    <n v="0"/>
    <n v="0"/>
    <s v="EJ"/>
  </r>
  <r>
    <x v="3"/>
    <s v="agricultural energy use"/>
    <x v="1"/>
    <x v="3"/>
    <n v="0"/>
    <n v="2.39936E-2"/>
    <n v="2.9253899999999999E-2"/>
    <n v="3.4570099999999999E-2"/>
    <n v="3.9432700000000001E-2"/>
    <n v="4.6112329999999903E-2"/>
    <n v="5.3605350000000003E-2"/>
    <n v="6.2405290000000002E-2"/>
    <n v="7.3092799999999999E-2"/>
    <n v="8.3252999999999994E-2"/>
    <n v="9.2290739999999996E-2"/>
    <n v="0"/>
    <n v="0"/>
    <n v="0"/>
    <s v="EJ"/>
  </r>
  <r>
    <x v="3"/>
    <s v="agricultural energy use"/>
    <x v="1"/>
    <x v="4"/>
    <n v="6.5899600000000002E-4"/>
    <n v="2.8729899999999997E-4"/>
    <n v="1.3143E-3"/>
    <n v="1.0307999999999999E-3"/>
    <n v="1.2929829999999999E-3"/>
    <n v="1.6426774999999999E-3"/>
    <n v="2.2088890999999999E-3"/>
    <n v="2.8400037999999901E-3"/>
    <n v="3.6151908100000001E-3"/>
    <n v="4.7224383999999999E-3"/>
    <n v="6.1209782999999997E-3"/>
    <n v="0"/>
    <n v="0"/>
    <n v="0"/>
    <s v="EJ"/>
  </r>
  <r>
    <x v="3"/>
    <s v="agricultural energy use"/>
    <x v="1"/>
    <x v="1"/>
    <n v="0"/>
    <n v="0"/>
    <n v="0"/>
    <n v="0"/>
    <n v="0"/>
    <n v="1.00423E-4"/>
    <n v="3.6294729999999898E-4"/>
    <n v="7.4189190000000004E-4"/>
    <n v="1.1886290000000001E-3"/>
    <n v="1.7134437000000001E-3"/>
    <n v="2.2207236999999898E-3"/>
    <n v="0"/>
    <n v="0"/>
    <n v="0"/>
    <s v="EJ"/>
  </r>
  <r>
    <x v="3"/>
    <s v="agricultural energy use"/>
    <x v="1"/>
    <x v="2"/>
    <n v="7.8497499999999904E-3"/>
    <n v="6.8503899999999996E-3"/>
    <n v="8.2920000000000008E-3"/>
    <n v="1.081E-2"/>
    <n v="1.2174493E-2"/>
    <n v="1.3345536E-2"/>
    <n v="1.4273707E-2"/>
    <n v="1.5358399999999999E-2"/>
    <n v="1.6734420999999999E-2"/>
    <n v="1.7312813999999999E-2"/>
    <n v="1.7110548E-2"/>
    <n v="0"/>
    <n v="0"/>
    <n v="0"/>
    <s v="EJ"/>
  </r>
  <r>
    <x v="3"/>
    <s v="alumina"/>
    <x v="0"/>
    <x v="3"/>
    <n v="4.0079599999999998E-4"/>
    <n v="1.9901000000000001E-5"/>
    <n v="9.1673600000000003E-5"/>
    <n v="7.0244899999999996E-5"/>
    <n v="8.4399499999999997E-5"/>
    <n v="1.2242429999999901E-4"/>
    <n v="3.4602869999999998E-4"/>
    <n v="9.2621969999999996E-4"/>
    <n v="1.91323448E-3"/>
    <n v="3.2966645799999898E-3"/>
    <n v="5.0086932130000003E-3"/>
    <n v="0"/>
    <n v="0"/>
    <n v="0"/>
    <s v="EJ"/>
  </r>
  <r>
    <x v="3"/>
    <s v="alumina"/>
    <x v="0"/>
    <x v="5"/>
    <n v="2.8957700000000002E-3"/>
    <n v="0"/>
    <n v="2.6592400000000001E-4"/>
    <n v="1.0534699999999999E-3"/>
    <n v="1.26533999999999E-3"/>
    <n v="1.832813E-3"/>
    <n v="5.1642399999999996E-3"/>
    <n v="1.3801203999999999E-2"/>
    <n v="2.84984849999999E-2"/>
    <n v="4.9107572000000002E-2"/>
    <n v="7.4628594300000003E-2"/>
    <n v="0"/>
    <n v="0"/>
    <n v="0"/>
    <s v="EJ"/>
  </r>
  <r>
    <x v="3"/>
    <s v="alumina"/>
    <x v="0"/>
    <x v="0"/>
    <n v="0"/>
    <n v="0"/>
    <n v="1.27963E-5"/>
    <n v="9.9063399999999998E-6"/>
    <n v="1.1902197384000001E-5"/>
    <n v="1.724590312E-5"/>
    <n v="4.8631641040000002E-5"/>
    <n v="1.29966992913E-4"/>
    <n v="2.6820793010300001E-4"/>
    <n v="4.6181087108999999E-4"/>
    <n v="7.0114465094299895E-4"/>
    <n v="0"/>
    <n v="0"/>
    <n v="0"/>
    <s v="EJ"/>
  </r>
  <r>
    <x v="3"/>
    <s v="alumina"/>
    <x v="0"/>
    <x v="2"/>
    <n v="2.6904799999999999E-3"/>
    <n v="4.2082099999999999E-4"/>
    <n v="2.5112799999999998E-4"/>
    <n v="2.5916600000000002E-4"/>
    <n v="3.1095249999999998E-4"/>
    <n v="4.4974929999999999E-4"/>
    <n v="1.2661145024259999E-3"/>
    <n v="3.388008186768E-3"/>
    <n v="6.9895255657229996E-3"/>
    <n v="1.202654926301E-2"/>
    <n v="1.8252373136570001E-2"/>
    <n v="0"/>
    <n v="0"/>
    <n v="0"/>
    <s v="EJ"/>
  </r>
  <r>
    <x v="3"/>
    <s v="aluminum"/>
    <x v="0"/>
    <x v="4"/>
    <n v="1.53017E-2"/>
    <n v="5.3290000000000004E-3"/>
    <n v="4.2600299999999997E-3"/>
    <n v="5.31139E-3"/>
    <n v="6.3788600000000001E-3"/>
    <n v="9.2402500000000002E-3"/>
    <n v="2.6055129999999999E-2"/>
    <n v="6.9680575999999994E-2"/>
    <n v="0.14384123399999901"/>
    <n v="0.24771947599999999"/>
    <n v="0.376216891"/>
    <n v="0"/>
    <n v="0"/>
    <n v="0"/>
    <s v="EJ"/>
  </r>
  <r>
    <x v="3"/>
    <s v="cement"/>
    <x v="0"/>
    <x v="4"/>
    <n v="3.5505799999999998E-3"/>
    <n v="5.2398899999999997E-3"/>
    <n v="6.8718199999999998E-3"/>
    <n v="6.8718199999999998E-3"/>
    <n v="7.503366E-3"/>
    <n v="9.8910200000000004E-3"/>
    <n v="1.7020618000000001E-2"/>
    <n v="2.8568084000000001E-2"/>
    <n v="4.4941987000000003E-2"/>
    <n v="6.7544332999999998E-2"/>
    <n v="9.6950893799999993E-2"/>
    <n v="0"/>
    <n v="0"/>
    <n v="0"/>
    <s v="EJ"/>
  </r>
  <r>
    <x v="3"/>
    <s v="chemical energy use"/>
    <x v="0"/>
    <x v="4"/>
    <n v="1.6740700000000001E-4"/>
    <n v="1.2139099999999999E-3"/>
    <n v="9.2090599999999998E-4"/>
    <n v="1.1302E-3"/>
    <n v="9.4768999999999995E-4"/>
    <n v="1.336044E-3"/>
    <n v="2.0171169999999902E-3"/>
    <n v="3.0999410000000002E-3"/>
    <n v="4.4685829999999999E-3"/>
    <n v="5.9117746999999997E-3"/>
    <n v="7.733172E-3"/>
    <n v="0"/>
    <n v="0"/>
    <n v="0"/>
    <s v="EJ"/>
  </r>
  <r>
    <x v="3"/>
    <s v="chemical energy use"/>
    <x v="0"/>
    <x v="0"/>
    <n v="2.6532000000000001E-3"/>
    <n v="8.7317699999999998E-3"/>
    <n v="3.1201200000000001E-3"/>
    <n v="1.50587E-2"/>
    <n v="1.7761969999999998E-2"/>
    <n v="2.057465E-2"/>
    <n v="2.524672E-2"/>
    <n v="3.2263649999999998E-2"/>
    <n v="4.1694170000000003E-2"/>
    <n v="5.3445041999999998E-2"/>
    <n v="6.8096002000000003E-2"/>
    <n v="0"/>
    <n v="0"/>
    <n v="0"/>
    <s v="EJ"/>
  </r>
  <r>
    <x v="3"/>
    <s v="chemical energy use"/>
    <x v="0"/>
    <x v="2"/>
    <n v="0"/>
    <n v="0"/>
    <n v="0"/>
    <n v="8.3700000000000002E-5"/>
    <n v="9.5771299999999996E-5"/>
    <n v="1.101695E-4"/>
    <n v="1.3506679999999901E-4"/>
    <n v="1.8081910000000001E-4"/>
    <n v="2.4785606E-4"/>
    <n v="3.2792402999999999E-4"/>
    <n v="4.2868744399999998E-4"/>
    <n v="0"/>
    <n v="0"/>
    <n v="0"/>
    <s v="EJ"/>
  </r>
  <r>
    <x v="3"/>
    <s v="chemical feedstocks"/>
    <x v="0"/>
    <x v="0"/>
    <n v="0"/>
    <n v="6.0237499999999999E-2"/>
    <n v="2.8049299999999999E-2"/>
    <n v="6.8584999999999993E-2"/>
    <n v="7.6716699999999999E-2"/>
    <n v="8.5954600000000006E-2"/>
    <n v="9.9264699999999997E-2"/>
    <n v="0.114454"/>
    <n v="0.132519"/>
    <n v="0.155918"/>
    <n v="0.183534"/>
    <n v="0"/>
    <n v="0"/>
    <n v="0"/>
    <s v="EJ"/>
  </r>
  <r>
    <x v="3"/>
    <s v="chemical feedstocks"/>
    <x v="0"/>
    <x v="2"/>
    <n v="0"/>
    <n v="0"/>
    <n v="0"/>
    <n v="3.7669999999999999E-4"/>
    <n v="1.8898400000000001E-3"/>
    <n v="3.93079E-3"/>
    <n v="6.7156999999999998E-3"/>
    <n v="1.0943899999999999E-2"/>
    <n v="1.6480499999999999E-2"/>
    <n v="2.3145300000000001E-2"/>
    <n v="3.20567E-2"/>
    <n v="0"/>
    <n v="0"/>
    <n v="0"/>
    <s v="EJ"/>
  </r>
  <r>
    <x v="3"/>
    <s v="comm cooling"/>
    <x v="2"/>
    <x v="4"/>
    <n v="3.73858E-3"/>
    <n v="8.3688800000000004E-3"/>
    <n v="1.01662E-2"/>
    <n v="1.43435E-2"/>
    <n v="1.671332E-2"/>
    <n v="2.1561259999999999E-2"/>
    <n v="3.5198269999999997E-2"/>
    <n v="5.7679079999999897E-2"/>
    <n v="9.2530329999999994E-2"/>
    <n v="0.144965184"/>
    <n v="0.21906787999999999"/>
    <n v="0"/>
    <n v="0"/>
    <n v="0"/>
    <s v="EJ"/>
  </r>
  <r>
    <x v="3"/>
    <s v="comm heating"/>
    <x v="2"/>
    <x v="5"/>
    <n v="0"/>
    <n v="1.00041E-7"/>
    <n v="1.00013E-7"/>
    <n v="9.9992E-8"/>
    <n v="1.06835999999999E-7"/>
    <n v="1.3013469999999999E-7"/>
    <n v="1.7945747E-7"/>
    <n v="2.3050955E-7"/>
    <n v="2.8371006999999998E-7"/>
    <n v="3.4149268999999999E-7"/>
    <n v="3.9883666E-7"/>
    <n v="0"/>
    <n v="0"/>
    <n v="0"/>
    <s v="EJ"/>
  </r>
  <r>
    <x v="3"/>
    <s v="comm heating"/>
    <x v="2"/>
    <x v="2"/>
    <n v="9.5230199999999995E-5"/>
    <n v="2.0208199999999999E-4"/>
    <n v="3.0004000000000001E-4"/>
    <n v="4.1136699999999999E-4"/>
    <n v="4.3460929999999899E-4"/>
    <n v="5.2926259999999995E-4"/>
    <n v="8.185175E-4"/>
    <n v="1.2827779E-3"/>
    <n v="1.8941426999999999E-3"/>
    <n v="2.6739601E-3"/>
    <n v="3.6093480000000001E-3"/>
    <n v="0"/>
    <n v="0"/>
    <n v="0"/>
    <s v="EJ"/>
  </r>
  <r>
    <x v="3"/>
    <s v="comm others"/>
    <x v="2"/>
    <x v="3"/>
    <n v="0.150953"/>
    <n v="0.107039"/>
    <n v="0.13688900000000001"/>
    <n v="0.232792"/>
    <n v="0.26281939999999998"/>
    <n v="0.38008569999999903"/>
    <n v="0.61966410000000005"/>
    <n v="0.95973540000000002"/>
    <n v="1.3702426999999999"/>
    <n v="1.8301248800000001"/>
    <n v="2.3218391"/>
    <n v="0"/>
    <n v="0"/>
    <n v="0"/>
    <s v="EJ"/>
  </r>
  <r>
    <x v="3"/>
    <s v="comm others"/>
    <x v="2"/>
    <x v="5"/>
    <n v="0"/>
    <n v="3.1540000000000002E-4"/>
    <n v="3.1629999999999999E-4"/>
    <n v="2.9770000000000003E-4"/>
    <n v="3.3360040000000001E-4"/>
    <n v="4.1331320000000002E-4"/>
    <n v="5.6128069999999996E-4"/>
    <n v="7.6914669999999998E-4"/>
    <n v="1.0685931999999999E-3"/>
    <n v="1.4575510499999899E-3"/>
    <n v="1.9335945E-3"/>
    <n v="0"/>
    <n v="0"/>
    <n v="0"/>
    <s v="EJ"/>
  </r>
  <r>
    <x v="3"/>
    <s v="comm others"/>
    <x v="2"/>
    <x v="4"/>
    <n v="7.7540999999999999E-3"/>
    <n v="1.7357500000000001E-2"/>
    <n v="2.1085300000000001E-2"/>
    <n v="2.9749100000000001E-2"/>
    <n v="3.4736830000000003E-2"/>
    <n v="5.1031020000000003E-2"/>
    <n v="0.10462251"/>
    <n v="0.21693825999999999"/>
    <n v="0.41911308000000003"/>
    <n v="0.76990023999999901"/>
    <n v="1.3218064599999999"/>
    <n v="0"/>
    <n v="0"/>
    <n v="0"/>
    <s v="EJ"/>
  </r>
  <r>
    <x v="3"/>
    <s v="comm others"/>
    <x v="2"/>
    <x v="0"/>
    <n v="0"/>
    <n v="5.9770999999999999E-3"/>
    <n v="3.4999999999999997E-5"/>
    <n v="3.4900000000000001E-5"/>
    <n v="3.9266210000000001E-5"/>
    <n v="4.9857700000000002E-5"/>
    <n v="8.0775519999999994E-5"/>
    <n v="1.4188199999999999E-4"/>
    <n v="2.4635466000000003E-4"/>
    <n v="4.2250662000000003E-4"/>
    <n v="6.8743065999999904E-4"/>
    <n v="0"/>
    <n v="0"/>
    <n v="0"/>
    <s v="EJ"/>
  </r>
  <r>
    <x v="3"/>
    <s v="comm others"/>
    <x v="2"/>
    <x v="1"/>
    <n v="0"/>
    <n v="0"/>
    <n v="0"/>
    <n v="0"/>
    <n v="0"/>
    <n v="4.3503099999999996E-9"/>
    <n v="1.44426E-7"/>
    <n v="4.2941100000000001E-7"/>
    <n v="1.0058899999999999E-6"/>
    <n v="2.2676900000000001E-6"/>
    <n v="4.5481200000000003E-6"/>
    <n v="0"/>
    <n v="0"/>
    <n v="0"/>
    <s v="EJ"/>
  </r>
  <r>
    <x v="3"/>
    <s v="comm others"/>
    <x v="2"/>
    <x v="2"/>
    <n v="2.2184200000000001E-2"/>
    <n v="4.7033699999999998E-2"/>
    <n v="6.9856699999999994E-2"/>
    <n v="9.5800099999999999E-2"/>
    <n v="0.105874"/>
    <n v="0.12962299999999999"/>
    <n v="0.17784"/>
    <n v="0.25316558"/>
    <n v="0.35438488000000001"/>
    <n v="0.47889273999999898"/>
    <n v="0.62784490999999998"/>
    <n v="0"/>
    <n v="0"/>
    <n v="0"/>
    <s v="EJ"/>
  </r>
  <r>
    <x v="3"/>
    <s v="construction energy use"/>
    <x v="0"/>
    <x v="4"/>
    <n v="2.5115899999999999E-4"/>
    <n v="3.3490499999999998E-4"/>
    <n v="5.0229699999999996E-4"/>
    <n v="6.2788600000000003E-4"/>
    <n v="7.3350599999999998E-4"/>
    <n v="8.8085625000000004E-4"/>
    <n v="1.0870476799999999E-3"/>
    <n v="1.319097145E-3"/>
    <n v="1.571871997E-3"/>
    <n v="1.85644201999999E-3"/>
    <n v="2.1653382400000001E-3"/>
    <n v="0"/>
    <n v="0"/>
    <n v="0"/>
    <s v="EJ"/>
  </r>
  <r>
    <x v="3"/>
    <s v="construction energy use"/>
    <x v="0"/>
    <x v="1"/>
    <n v="0"/>
    <n v="0"/>
    <n v="0"/>
    <n v="0"/>
    <n v="0"/>
    <n v="8.4431700000000003E-6"/>
    <n v="3.140478E-5"/>
    <n v="6.6681259999999999E-5"/>
    <n v="1.0889713999999999E-4"/>
    <n v="1.6119754999999999E-4"/>
    <n v="2.1578716000000001E-4"/>
    <n v="0"/>
    <n v="0"/>
    <n v="0"/>
    <s v="EJ"/>
  </r>
  <r>
    <x v="3"/>
    <s v="construction energy use"/>
    <x v="0"/>
    <x v="2"/>
    <n v="4.1893239999999997E-5"/>
    <n v="8.3701299999999998E-5"/>
    <n v="1.2559879999999999E-4"/>
    <n v="6.69785E-4"/>
    <n v="7.4942450000000001E-4"/>
    <n v="8.1859350000000001E-4"/>
    <n v="8.9302480000000002E-4"/>
    <n v="9.8178831999999995E-4"/>
    <n v="1.0807404999999999E-3"/>
    <n v="1.1366026900000001E-3"/>
    <n v="1.1451828000000001E-3"/>
    <n v="0"/>
    <n v="0"/>
    <n v="0"/>
    <s v="EJ"/>
  </r>
  <r>
    <x v="3"/>
    <s v="construction feedstocks"/>
    <x v="3"/>
    <x v="2"/>
    <n v="3.3882999999999999E-3"/>
    <n v="6.1139000000000002E-3"/>
    <n v="4.4780000000000002E-3"/>
    <n v="3.7583999999999998E-3"/>
    <n v="4.2460299999999996E-3"/>
    <n v="4.8652000000000001E-3"/>
    <n v="5.7381899999999998E-3"/>
    <n v="6.7812300000000001E-3"/>
    <n v="7.9407799999999997E-3"/>
    <n v="9.1489799999999993E-3"/>
    <n v="1.0344300000000001E-2"/>
    <n v="0"/>
    <n v="0"/>
    <n v="0"/>
    <s v="EJ"/>
  </r>
  <r>
    <x v="3"/>
    <s v="desalinated water"/>
    <x v="0"/>
    <x v="4"/>
    <n v="7.1317300000000002E-5"/>
    <n v="4.13863E-5"/>
    <n v="3.24209E-5"/>
    <n v="2.3455399999999999E-5"/>
    <n v="4.8860999999999999E-5"/>
    <n v="5.7949699999999998E-5"/>
    <n v="7.7248400000000004E-5"/>
    <n v="1.03774E-4"/>
    <n v="1.3646700000000001E-4"/>
    <n v="1.7589E-4"/>
    <n v="2.21318E-4"/>
    <n v="0"/>
    <n v="0"/>
    <n v="0"/>
    <s v="EJ"/>
  </r>
  <r>
    <x v="3"/>
    <s v="desalinated water"/>
    <x v="0"/>
    <x v="0"/>
    <n v="2.7399800000000001E-4"/>
    <n v="4.2190199999999999E-4"/>
    <n v="2.3644000000000001E-4"/>
    <n v="3.3862900000000001E-4"/>
    <n v="6.9277800000000001E-4"/>
    <n v="7.98166E-4"/>
    <n v="1.05294E-3"/>
    <n v="1.36523E-3"/>
    <n v="1.71656E-3"/>
    <n v="2.2079600000000001E-3"/>
    <n v="2.7731700000000001E-3"/>
    <n v="0"/>
    <n v="0"/>
    <n v="0"/>
    <s v="EJ"/>
  </r>
  <r>
    <x v="3"/>
    <s v="desalinated water"/>
    <x v="0"/>
    <x v="2"/>
    <n v="6.8547699999999998E-4"/>
    <n v="4.9674500000000004E-4"/>
    <n v="6.8220599999999998E-4"/>
    <n v="5.8001799999999996E-4"/>
    <n v="1.1228200000000001E-3"/>
    <n v="1.3369300000000001E-3"/>
    <n v="1.80579E-3"/>
    <n v="2.5162499999999998E-3"/>
    <n v="3.3131800000000002E-3"/>
    <n v="4.2690100000000002E-3"/>
    <n v="5.4308400000000001E-3"/>
    <n v="0"/>
    <n v="0"/>
    <n v="0"/>
    <s v="EJ"/>
  </r>
  <r>
    <x v="3"/>
    <s v="industrial wastewater treatment"/>
    <x v="0"/>
    <x v="4"/>
    <n v="6.9141999999999996E-5"/>
    <n v="9.2607899999999998E-5"/>
    <n v="1.33032E-4"/>
    <n v="1.67868E-4"/>
    <n v="2.25458E-4"/>
    <n v="3.4845699999999999E-4"/>
    <n v="6.7969899999999997E-4"/>
    <n v="1.26723E-3"/>
    <n v="2.1739900000000002E-3"/>
    <n v="3.5042900000000002E-3"/>
    <n v="5.3296200000000002E-3"/>
    <n v="0"/>
    <n v="0"/>
    <n v="0"/>
    <s v="EJ"/>
  </r>
  <r>
    <x v="3"/>
    <s v="industrial water abstraction"/>
    <x v="0"/>
    <x v="4"/>
    <n v="1.45334E-4"/>
    <n v="1.93699E-4"/>
    <n v="2.6036499999999998E-4"/>
    <n v="3.3018300000000001E-4"/>
    <n v="3.7004799999999999E-4"/>
    <n v="4.7322599999999999E-4"/>
    <n v="7.7019800000000004E-4"/>
    <n v="1.2155499999999999E-3"/>
    <n v="1.77574E-3"/>
    <n v="2.4545000000000001E-3"/>
    <n v="3.23011E-3"/>
    <n v="0"/>
    <n v="0"/>
    <n v="0"/>
    <s v="EJ"/>
  </r>
  <r>
    <x v="3"/>
    <s v="industrial water treatment"/>
    <x v="0"/>
    <x v="4"/>
    <n v="1.94367E-4"/>
    <n v="2.6715700000000002E-4"/>
    <n v="3.5825400000000002E-4"/>
    <n v="4.5208200000000003E-4"/>
    <n v="5.0666600000000002E-4"/>
    <n v="6.4793499999999998E-4"/>
    <n v="1.05455E-3"/>
    <n v="1.6643199999999999E-3"/>
    <n v="2.4313199999999998E-3"/>
    <n v="3.3606700000000001E-3"/>
    <n v="4.4226200000000004E-3"/>
    <n v="0"/>
    <n v="0"/>
    <n v="0"/>
    <s v="EJ"/>
  </r>
  <r>
    <x v="3"/>
    <s v="iron and steel"/>
    <x v="0"/>
    <x v="5"/>
    <n v="2.9720599999999999E-3"/>
    <n v="0"/>
    <n v="0"/>
    <n v="0"/>
    <n v="0"/>
    <n v="0"/>
    <n v="0"/>
    <n v="0"/>
    <n v="0"/>
    <n v="0"/>
    <n v="0"/>
    <n v="0"/>
    <n v="0"/>
    <n v="0"/>
    <s v="EJ"/>
  </r>
  <r>
    <x v="3"/>
    <s v="iron and steel"/>
    <x v="0"/>
    <x v="4"/>
    <n v="0"/>
    <n v="2.5115800000000002E-4"/>
    <n v="1.438148E-3"/>
    <n v="2.4391449999999898E-3"/>
    <n v="3.034199E-3"/>
    <n v="5.9826749999999998E-3"/>
    <n v="3.1287524999999997E-2"/>
    <n v="0.1146071151"/>
    <n v="0.29100182499999999"/>
    <n v="0.57462874799999897"/>
    <n v="0.95387557000000001"/>
    <n v="0"/>
    <n v="0"/>
    <n v="0"/>
    <s v="EJ"/>
  </r>
  <r>
    <x v="3"/>
    <s v="iron and steel"/>
    <x v="0"/>
    <x v="0"/>
    <n v="2.0929999999999998E-3"/>
    <n v="8.03712E-3"/>
    <n v="2.5953199999999999E-3"/>
    <n v="1.0674299999999999E-2"/>
    <n v="1.311183E-2"/>
    <n v="1.442207E-2"/>
    <n v="2.8953130000000001E-2"/>
    <n v="8.1019919999999995E-2"/>
    <n v="0.18041483799999999"/>
    <n v="0.32690184999999999"/>
    <n v="0.50051369999999995"/>
    <n v="0"/>
    <n v="0"/>
    <n v="0"/>
    <s v="EJ"/>
  </r>
  <r>
    <x v="3"/>
    <s v="iron and steel"/>
    <x v="0"/>
    <x v="1"/>
    <n v="0"/>
    <n v="0"/>
    <n v="0"/>
    <n v="0"/>
    <n v="0"/>
    <n v="1.48398E-3"/>
    <n v="1.5190270000000001E-2"/>
    <n v="5.9720576999999997E-2"/>
    <n v="0.155827201"/>
    <n v="0.31354722000000002"/>
    <n v="0.52955565000000004"/>
    <n v="0"/>
    <n v="0"/>
    <n v="0"/>
    <s v="EJ"/>
  </r>
  <r>
    <x v="3"/>
    <s v="irrigation water abstraction"/>
    <x v="0"/>
    <x v="4"/>
    <n v="1.4282699999999999E-3"/>
    <n v="2.0877199999999999E-3"/>
    <n v="2.81351E-3"/>
    <n v="3.48432E-3"/>
    <n v="3.9503400000000001E-3"/>
    <n v="4.4104799999999996E-3"/>
    <n v="4.9171800000000002E-3"/>
    <n v="5.60495E-3"/>
    <n v="6.3641399999999999E-3"/>
    <n v="7.2908199999999999E-3"/>
    <n v="8.2392999999999997E-3"/>
    <n v="0"/>
    <n v="0"/>
    <n v="0"/>
    <s v="EJ"/>
  </r>
  <r>
    <x v="3"/>
    <s v="mining energy use"/>
    <x v="0"/>
    <x v="3"/>
    <n v="0"/>
    <n v="0"/>
    <n v="3.3489700000000002E-4"/>
    <n v="7.5349599999999998E-4"/>
    <n v="8.0065999999999905E-4"/>
    <n v="8.6795199999999996E-4"/>
    <n v="9.1173929999999995E-4"/>
    <n v="1.0049144999999999E-3"/>
    <n v="1.1656016999999901E-3"/>
    <n v="1.2882078999999901E-3"/>
    <n v="1.3660711E-3"/>
    <n v="0"/>
    <n v="0"/>
    <n v="0"/>
    <s v="EJ"/>
  </r>
  <r>
    <x v="3"/>
    <s v="mining energy use"/>
    <x v="0"/>
    <x v="4"/>
    <n v="0"/>
    <n v="1.674E-4"/>
    <n v="2.0929799999999999E-3"/>
    <n v="2.9058899999999999E-3"/>
    <n v="3.3547989999999999E-3"/>
    <n v="3.85180462E-3"/>
    <n v="4.4265763199999898E-3"/>
    <n v="5.0157144999999998E-3"/>
    <n v="5.7082183449999897E-3"/>
    <n v="6.3762007899999902E-3"/>
    <n v="6.9876971700000004E-3"/>
    <n v="0"/>
    <n v="0"/>
    <n v="0"/>
    <s v="EJ"/>
  </r>
  <r>
    <x v="3"/>
    <s v="mining energy use"/>
    <x v="0"/>
    <x v="1"/>
    <n v="0"/>
    <n v="0"/>
    <n v="0"/>
    <n v="0"/>
    <n v="0"/>
    <n v="1.40613E-5"/>
    <n v="5.3296699999999899E-5"/>
    <n v="1.1548484E-4"/>
    <n v="1.9579090999999999E-4"/>
    <n v="2.9843637E-4"/>
    <n v="4.0758329999999998E-4"/>
    <n v="0"/>
    <n v="0"/>
    <n v="0"/>
    <s v="EJ"/>
  </r>
  <r>
    <x v="3"/>
    <s v="mining energy use"/>
    <x v="0"/>
    <x v="2"/>
    <n v="0"/>
    <n v="0"/>
    <n v="1.1073910000000001E-3"/>
    <n v="1.086095E-3"/>
    <n v="1.2312953E-3"/>
    <n v="1.3901648E-3"/>
    <n v="1.5673714999999901E-3"/>
    <n v="1.7740506399999999E-3"/>
    <n v="2.0071598E-3"/>
    <n v="2.1517419999999999E-3"/>
    <n v="2.1837177999999998E-3"/>
    <n v="0"/>
    <n v="0"/>
    <n v="0"/>
    <s v="EJ"/>
  </r>
  <r>
    <x v="3"/>
    <s v="municipal wastewater treatment"/>
    <x v="0"/>
    <x v="4"/>
    <n v="4.3185000000000001E-4"/>
    <n v="8.3283100000000002E-4"/>
    <n v="1.04751E-3"/>
    <n v="1.2517299999999999E-3"/>
    <n v="2.4564700000000001E-3"/>
    <n v="3.37682E-3"/>
    <n v="4.9689000000000001E-3"/>
    <n v="7.1963299999999999E-3"/>
    <n v="1.0200600000000001E-2"/>
    <n v="1.4122600000000001E-2"/>
    <n v="1.9052400000000001E-2"/>
    <n v="0"/>
    <n v="0"/>
    <n v="0"/>
    <s v="EJ"/>
  </r>
  <r>
    <x v="3"/>
    <s v="municipal water abstraction"/>
    <x v="0"/>
    <x v="4"/>
    <n v="1.14349E-3"/>
    <n v="2.2600300000000001E-3"/>
    <n v="2.6305E-3"/>
    <n v="3.0857800000000002E-3"/>
    <n v="3.3980400000000002E-3"/>
    <n v="3.8934299999999998E-3"/>
    <n v="4.8083600000000002E-3"/>
    <n v="5.9219499999999996E-3"/>
    <n v="7.1749500000000003E-3"/>
    <n v="8.5446800000000007E-3"/>
    <n v="9.99975E-3"/>
    <n v="0"/>
    <n v="0"/>
    <n v="0"/>
    <s v="EJ"/>
  </r>
  <r>
    <x v="3"/>
    <s v="municipal water distribution"/>
    <x v="0"/>
    <x v="4"/>
    <n v="2.1850200000000002E-3"/>
    <n v="4.3807899999999999E-3"/>
    <n v="5.1134500000000003E-3"/>
    <n v="5.99593E-3"/>
    <n v="9.6104099999999998E-3"/>
    <n v="1.10118E-2"/>
    <n v="1.36005E-2"/>
    <n v="1.6751800000000001E-2"/>
    <n v="2.0297599999999999E-2"/>
    <n v="2.4174600000000001E-2"/>
    <n v="2.8293800000000001E-2"/>
    <n v="0"/>
    <n v="0"/>
    <n v="0"/>
    <s v="EJ"/>
  </r>
  <r>
    <x v="3"/>
    <s v="municipal water treatment"/>
    <x v="0"/>
    <x v="4"/>
    <n v="2.0757499999999999E-3"/>
    <n v="4.16592E-3"/>
    <n v="4.8628600000000001E-3"/>
    <n v="5.7028699999999996E-3"/>
    <n v="9.1348499999999999E-3"/>
    <n v="1.04666E-2"/>
    <n v="1.2926200000000001E-2"/>
    <n v="1.5919800000000001E-2"/>
    <n v="1.9288199999999998E-2"/>
    <n v="2.2970500000000001E-2"/>
    <n v="2.6882099999999999E-2"/>
    <n v="0"/>
    <n v="0"/>
    <n v="0"/>
    <s v="EJ"/>
  </r>
  <r>
    <x v="3"/>
    <s v="other industrial energy use"/>
    <x v="0"/>
    <x v="3"/>
    <n v="0.39380599999999999"/>
    <n v="0.96377199999999996"/>
    <n v="1.26508"/>
    <n v="1.6302827"/>
    <n v="1.8368300369999999"/>
    <n v="2.3490793280000002"/>
    <n v="3.6868651879999899"/>
    <n v="5.4856920609999902"/>
    <n v="7.4978449039999999"/>
    <n v="9.6114534311999904"/>
    <n v="11.575204963999999"/>
    <n v="0"/>
    <n v="0"/>
    <n v="0"/>
    <s v="EJ"/>
  </r>
  <r>
    <x v="3"/>
    <s v="other industrial energy use"/>
    <x v="0"/>
    <x v="5"/>
    <n v="8.6000000000000007E-6"/>
    <n v="0"/>
    <n v="7.7740000000000003E-4"/>
    <n v="1.07879E-2"/>
    <n v="1.233977E-2"/>
    <n v="1.5403740000000001E-2"/>
    <n v="2.5214609999999998E-2"/>
    <n v="4.2778209999999997E-2"/>
    <n v="6.9814092999999994E-2"/>
    <n v="0.107328573"/>
    <n v="0.1564031126"/>
    <n v="0"/>
    <n v="0"/>
    <n v="0"/>
    <s v="EJ"/>
  </r>
  <r>
    <x v="3"/>
    <s v="other industrial energy use"/>
    <x v="0"/>
    <x v="4"/>
    <n v="2.9350000000000001E-2"/>
    <n v="3.6734099999999999E-2"/>
    <n v="4.6914999999999998E-2"/>
    <n v="6.0317099999999998E-2"/>
    <n v="5.4292300000000002E-2"/>
    <n v="7.8527550000000002E-2"/>
    <n v="0.18463529000000001"/>
    <n v="0.37693357999999999"/>
    <n v="0.66727219000000004"/>
    <n v="1.09296544"/>
    <n v="1.694459175"/>
    <n v="0"/>
    <n v="0"/>
    <n v="0"/>
    <s v="EJ"/>
  </r>
  <r>
    <x v="3"/>
    <s v="other industrial energy use"/>
    <x v="0"/>
    <x v="0"/>
    <n v="2.13939E-2"/>
    <n v="0.17587800000000001"/>
    <n v="0.18190700000000001"/>
    <n v="0.26054699999999997"/>
    <n v="0.2987496"/>
    <n v="0.37175849999999999"/>
    <n v="0.61045389999999999"/>
    <n v="1.0166405999999999"/>
    <n v="1.5907673"/>
    <n v="2.3861872900000001"/>
    <n v="3.4107776200000002"/>
    <n v="0"/>
    <n v="0"/>
    <n v="0"/>
    <s v="EJ"/>
  </r>
  <r>
    <x v="3"/>
    <s v="other industrial energy use"/>
    <x v="0"/>
    <x v="1"/>
    <n v="0"/>
    <n v="0"/>
    <n v="0"/>
    <n v="0"/>
    <n v="0"/>
    <n v="7.9249799999999999E-4"/>
    <n v="1.2808248E-2"/>
    <n v="4.0142443E-2"/>
    <n v="8.6607506000000001E-2"/>
    <n v="0.16198174099999901"/>
    <n v="0.28007214449999901"/>
    <n v="0"/>
    <n v="0"/>
    <n v="0"/>
    <s v="EJ"/>
  </r>
  <r>
    <x v="3"/>
    <s v="other industrial energy use"/>
    <x v="0"/>
    <x v="2"/>
    <n v="3.85823E-2"/>
    <n v="8.1333299999999997E-2"/>
    <n v="7.9672900000000005E-2"/>
    <n v="0.11912300000000001"/>
    <n v="0.13309099999999999"/>
    <n v="0.16241449999999999"/>
    <n v="0.2610383"/>
    <n v="0.44680589999999998"/>
    <n v="0.71944483999999997"/>
    <n v="1.0831443999999999"/>
    <n v="1.5480864510000001"/>
    <n v="0"/>
    <n v="0"/>
    <n v="0"/>
    <s v="EJ"/>
  </r>
  <r>
    <x v="3"/>
    <s v="other industrial feedstocks"/>
    <x v="0"/>
    <x v="2"/>
    <n v="2.4176300000000001E-2"/>
    <n v="1.23657E-2"/>
    <n v="1.1965E-2"/>
    <n v="2.1107500000000001E-2"/>
    <n v="2.4455000000000001E-2"/>
    <n v="3.51828E-2"/>
    <n v="7.2367000000000001E-2"/>
    <n v="0.13997100000000001"/>
    <n v="0.23602500000000001"/>
    <n v="0.36136600000000002"/>
    <n v="0.52187099999999997"/>
    <n v="0"/>
    <n v="0"/>
    <n v="0"/>
    <s v="EJ"/>
  </r>
  <r>
    <x v="3"/>
    <s v="process heat cement"/>
    <x v="0"/>
    <x v="3"/>
    <n v="1.4605899999999999E-3"/>
    <n v="2.4704100000000001E-3"/>
    <n v="2.7706800000000002E-3"/>
    <n v="2.7706800000000002E-3"/>
    <n v="3.1947659999999999E-3"/>
    <n v="4.6519589999999998E-3"/>
    <n v="8.9767330000000006E-3"/>
    <n v="1.6156348000000001E-2"/>
    <n v="2.5984381000000001E-2"/>
    <n v="3.8150895999999997E-2"/>
    <n v="5.2321218699999998E-2"/>
    <n v="0"/>
    <n v="0"/>
    <n v="0"/>
    <s v="EJ"/>
  </r>
  <r>
    <x v="3"/>
    <s v="process heat cement"/>
    <x v="0"/>
    <x v="5"/>
    <n v="8.4712599999999996E-3"/>
    <n v="1.18044E-2"/>
    <n v="1.6070000000000001E-2"/>
    <n v="1.6070000000000001E-2"/>
    <n v="1.8479829999999999E-2"/>
    <n v="2.3953079999999901E-2"/>
    <n v="3.9076349999999899E-2"/>
    <n v="6.3304169999999896E-2"/>
    <n v="9.9965289999999998E-2"/>
    <n v="0.151290904"/>
    <n v="0.21780187400000001"/>
    <n v="0"/>
    <n v="0"/>
    <n v="0"/>
    <s v="EJ"/>
  </r>
  <r>
    <x v="3"/>
    <s v="process heat cement"/>
    <x v="0"/>
    <x v="0"/>
    <n v="8.4712599999999996E-3"/>
    <n v="1.21756E-2"/>
    <n v="1.6070000000000001E-2"/>
    <n v="1.6070000000000001E-2"/>
    <n v="1.8476590000000001E-2"/>
    <n v="2.359808E-2"/>
    <n v="3.744041E-2"/>
    <n v="5.6467049999999998E-2"/>
    <n v="8.020273E-2"/>
    <n v="0.112157031"/>
    <n v="0.15044935700000001"/>
    <n v="0"/>
    <n v="0"/>
    <n v="0"/>
    <s v="EJ"/>
  </r>
  <r>
    <x v="3"/>
    <s v="process heat cement"/>
    <x v="0"/>
    <x v="1"/>
    <n v="0"/>
    <n v="0"/>
    <n v="0"/>
    <n v="0"/>
    <n v="0"/>
    <n v="1.5446399999999999E-4"/>
    <n v="2.7920481000000001E-3"/>
    <n v="7.8979506999999997E-3"/>
    <n v="1.60337898E-2"/>
    <n v="2.97937367E-2"/>
    <n v="5.1597130599999999E-2"/>
    <n v="0"/>
    <n v="0"/>
    <n v="0"/>
    <s v="EJ"/>
  </r>
  <r>
    <x v="3"/>
    <s v="process heat cement"/>
    <x v="0"/>
    <x v="2"/>
    <n v="1.0808099999999999E-2"/>
    <n v="1.5534299999999999E-2"/>
    <n v="2.05031E-2"/>
    <n v="2.05031E-2"/>
    <n v="2.014968E-2"/>
    <n v="2.61475399999999E-2"/>
    <n v="4.3606369999999998E-2"/>
    <n v="7.2611969999999998E-2"/>
    <n v="0.11242529"/>
    <n v="0.164665968"/>
    <n v="0.23025941899999999"/>
    <n v="0"/>
    <n v="0"/>
    <n v="0"/>
    <s v="EJ"/>
  </r>
  <r>
    <x v="3"/>
    <s v="resid cooling"/>
    <x v="4"/>
    <x v="4"/>
    <n v="2.43418E-2"/>
    <n v="5.15428E-2"/>
    <n v="6.3029199999999994E-2"/>
    <n v="7.3638099999999998E-2"/>
    <n v="8.2757600000000001E-2"/>
    <n v="0.103784529999999"/>
    <n v="0.16707195999999999"/>
    <n v="0.26537797000000002"/>
    <n v="0.40421958000000002"/>
    <n v="0.59044673999999997"/>
    <n v="0.82367752999999999"/>
    <n v="0"/>
    <n v="0"/>
    <n v="0"/>
    <s v="EJ"/>
  </r>
  <r>
    <x v="3"/>
    <s v="resid heating"/>
    <x v="4"/>
    <x v="6"/>
    <n v="8.8294600000000008E-3"/>
    <n v="1.2763999999999999E-2"/>
    <n v="1.4286999999999999E-2"/>
    <n v="1.5896199999999999E-2"/>
    <n v="1.6599900000000001E-2"/>
    <n v="1.8976630000000001E-2"/>
    <n v="2.61783999999999E-2"/>
    <n v="3.652652E-2"/>
    <n v="4.851432E-2"/>
    <n v="6.1290787999999999E-2"/>
    <n v="7.3219778999999999E-2"/>
    <n v="0"/>
    <n v="0"/>
    <n v="0"/>
    <s v="EJ"/>
  </r>
  <r>
    <x v="3"/>
    <s v="resid others"/>
    <x v="4"/>
    <x v="3"/>
    <n v="7.9760700000000004E-2"/>
    <n v="0.19416600000000001"/>
    <n v="0.244421"/>
    <n v="0.38984999999999997"/>
    <n v="0.41938910000000001"/>
    <n v="0.53420789999999996"/>
    <n v="1.0345587999999999"/>
    <n v="1.9766125999999999"/>
    <n v="3.1217407000000001"/>
    <n v="4.3407410100000003"/>
    <n v="5.4439951999999998"/>
    <n v="0"/>
    <n v="0"/>
    <n v="0"/>
    <s v="EJ"/>
  </r>
  <r>
    <x v="3"/>
    <s v="resid others"/>
    <x v="4"/>
    <x v="5"/>
    <n v="2.4321E-3"/>
    <n v="1.7499999999999998E-5"/>
    <n v="5.27E-5"/>
    <n v="1.7499999999999998E-5"/>
    <n v="1.8720500000000001E-5"/>
    <n v="2.1148680000000002E-5"/>
    <n v="3.2531789999999998E-5"/>
    <n v="5.4442189999999998E-5"/>
    <n v="8.4804030999999995E-5"/>
    <n v="1.2131970899999999E-4"/>
    <n v="1.5896130300000001E-4"/>
    <n v="0"/>
    <n v="0"/>
    <n v="0"/>
    <s v="EJ"/>
  </r>
  <r>
    <x v="3"/>
    <s v="resid others"/>
    <x v="4"/>
    <x v="4"/>
    <n v="9.2198000000000002E-3"/>
    <n v="1.9522500000000002E-2"/>
    <n v="2.3873100000000001E-2"/>
    <n v="2.78914E-2"/>
    <n v="3.078148E-2"/>
    <n v="3.9810720000000001E-2"/>
    <n v="0.10070888"/>
    <n v="0.26358643999999998"/>
    <n v="0.55734395999999997"/>
    <n v="1.0454516329999901"/>
    <n v="1.73544527"/>
    <n v="0"/>
    <n v="0"/>
    <n v="0"/>
    <s v="EJ"/>
  </r>
  <r>
    <x v="3"/>
    <s v="resid others"/>
    <x v="4"/>
    <x v="2"/>
    <n v="9.18519E-2"/>
    <n v="0.103865"/>
    <n v="8.3343500000000001E-2"/>
    <n v="7.1756600000000004E-2"/>
    <n v="7.5966270000000002E-2"/>
    <n v="8.4992219999999993E-2"/>
    <n v="0.13198394999999999"/>
    <n v="0.23066507999999999"/>
    <n v="0.36021217999999999"/>
    <n v="0.50884225999999999"/>
    <n v="0.65841822000000005"/>
    <n v="0"/>
    <n v="0"/>
    <n v="0"/>
    <s v="EJ"/>
  </r>
  <r>
    <x v="3"/>
    <s v="resid others"/>
    <x v="4"/>
    <x v="6"/>
    <n v="3.2490800000000002"/>
    <n v="4.6969900000000004"/>
    <n v="5.2572400000000004"/>
    <n v="5.8493700000000004"/>
    <n v="6.1950209999999997"/>
    <n v="6.5952599999999997"/>
    <n v="7.3164480000000003"/>
    <n v="7.7459539999999896"/>
    <n v="8.0382250000000006"/>
    <n v="8.1300869999999996"/>
    <n v="8.2439"/>
    <n v="0"/>
    <n v="0"/>
    <n v="0"/>
    <s v="EJ"/>
  </r>
  <r>
    <x v="3"/>
    <s v="trn_aviation_intl"/>
    <x v="5"/>
    <x v="4"/>
    <n v="0"/>
    <n v="0"/>
    <n v="0"/>
    <n v="0"/>
    <n v="0"/>
    <n v="0"/>
    <n v="0"/>
    <n v="2.35218E-8"/>
    <n v="2.7300399999999997E-7"/>
    <n v="2.9809999999999999E-6"/>
    <n v="2.9493200000000001E-5"/>
    <n v="0"/>
    <n v="0"/>
    <n v="0"/>
    <s v="EJ"/>
  </r>
  <r>
    <x v="3"/>
    <s v="trn_aviation_intl"/>
    <x v="5"/>
    <x v="1"/>
    <n v="0"/>
    <n v="0"/>
    <n v="0"/>
    <n v="0"/>
    <n v="0"/>
    <n v="0"/>
    <n v="0"/>
    <n v="3.0545400000000002E-8"/>
    <n v="8.3385300000000005E-7"/>
    <n v="1.72365E-5"/>
    <n v="2.6015499999999998E-4"/>
    <n v="0"/>
    <n v="0"/>
    <n v="0"/>
    <s v="EJ"/>
  </r>
  <r>
    <x v="3"/>
    <s v="trn_aviation_intl"/>
    <x v="5"/>
    <x v="2"/>
    <n v="2.6115599999999999E-2"/>
    <n v="3.4358899999999998E-2"/>
    <n v="4.7378299999999998E-2"/>
    <n v="4.5178599999999999E-2"/>
    <n v="5.0014299999999998E-2"/>
    <n v="5.7798200000000001E-2"/>
    <n v="8.2819400000000001E-2"/>
    <n v="0.11898499999999999"/>
    <n v="0.17477400000000001"/>
    <n v="0.247447"/>
    <n v="0.33834999999999998"/>
    <n v="0"/>
    <n v="0"/>
    <n v="0"/>
    <s v="EJ"/>
  </r>
  <r>
    <x v="3"/>
    <s v="trn_freight"/>
    <x v="6"/>
    <x v="5"/>
    <n v="2.3819499999999999E-4"/>
    <n v="0"/>
    <n v="0"/>
    <n v="0"/>
    <n v="0"/>
    <n v="0"/>
    <n v="0"/>
    <n v="0"/>
    <n v="0"/>
    <n v="0"/>
    <n v="0"/>
    <n v="0"/>
    <n v="0"/>
    <n v="0"/>
    <s v="EJ"/>
  </r>
  <r>
    <x v="3"/>
    <s v="trn_freight"/>
    <x v="6"/>
    <x v="4"/>
    <n v="0"/>
    <n v="9.0998399999999999E-6"/>
    <n v="2.0699600000000001E-5"/>
    <n v="2.03995E-5"/>
    <n v="2.2322300000000001E-5"/>
    <n v="1.455847E-4"/>
    <n v="7.6371769999999896E-4"/>
    <n v="2.1100644999999898E-3"/>
    <n v="3.5044172999999998E-3"/>
    <n v="4.8480581999999998E-3"/>
    <n v="6.4410225999999996E-3"/>
    <n v="0"/>
    <n v="0"/>
    <n v="0"/>
    <s v="EJ"/>
  </r>
  <r>
    <x v="3"/>
    <s v="trn_freight"/>
    <x v="6"/>
    <x v="1"/>
    <n v="0"/>
    <n v="0"/>
    <n v="0"/>
    <n v="0"/>
    <n v="0"/>
    <n v="1.8579499999999999E-4"/>
    <n v="9.7380899999999996E-4"/>
    <n v="2.7609190000000001E-3"/>
    <n v="4.6187447E-3"/>
    <n v="6.4234169999999998E-3"/>
    <n v="8.5983150000000005E-3"/>
    <n v="0"/>
    <n v="0"/>
    <n v="0"/>
    <s v="EJ"/>
  </r>
  <r>
    <x v="3"/>
    <s v="trn_freight"/>
    <x v="6"/>
    <x v="2"/>
    <n v="5.8836699999999997E-3"/>
    <n v="9.4227399999999902E-3"/>
    <n v="1.2486870000000001E-2"/>
    <n v="2.4445269999999901E-2"/>
    <n v="2.4691145000000001E-2"/>
    <n v="2.8198913999999999E-2"/>
    <n v="3.8084309999999899E-2"/>
    <n v="5.299442E-2"/>
    <n v="6.8421259999999998E-2"/>
    <n v="8.5697389999999998E-2"/>
    <n v="0.10480744"/>
    <n v="0"/>
    <n v="0"/>
    <n v="0"/>
    <s v="EJ"/>
  </r>
  <r>
    <x v="3"/>
    <s v="trn_freight_road"/>
    <x v="6"/>
    <x v="4"/>
    <n v="0"/>
    <n v="0"/>
    <n v="0"/>
    <n v="0"/>
    <n v="2.9628494999999898E-4"/>
    <n v="2.7452296672599999E-3"/>
    <n v="1.61939677707999E-2"/>
    <n v="6.2477794562940003E-2"/>
    <n v="0.146819457107984"/>
    <n v="0.27147269936230001"/>
    <n v="0.44184777464699998"/>
    <n v="0"/>
    <n v="0"/>
    <n v="0"/>
    <s v="EJ"/>
  </r>
  <r>
    <x v="3"/>
    <s v="trn_freight_road"/>
    <x v="6"/>
    <x v="1"/>
    <n v="0"/>
    <n v="0"/>
    <n v="0"/>
    <n v="0"/>
    <n v="0"/>
    <n v="1.12689287E-3"/>
    <n v="1.13529917204E-2"/>
    <n v="4.64501215292E-2"/>
    <n v="9.9328508112899894E-2"/>
    <n v="0.164304018620999"/>
    <n v="0.23689183799999999"/>
    <n v="0"/>
    <n v="0"/>
    <n v="0"/>
    <s v="EJ"/>
  </r>
  <r>
    <x v="3"/>
    <s v="trn_freight_road"/>
    <x v="6"/>
    <x v="2"/>
    <n v="0.14599529999999999"/>
    <n v="0.31706909999999999"/>
    <n v="0.3716875"/>
    <n v="0.55474029999999996"/>
    <n v="0.62074475026999998"/>
    <n v="0.72094634150000003"/>
    <n v="0.92988464174999996"/>
    <n v="1.0998819318590001"/>
    <n v="1.27139753797"/>
    <n v="1.4724098499"/>
    <n v="1.71186863099999"/>
    <n v="0"/>
    <n v="0"/>
    <n v="0"/>
    <s v="EJ"/>
  </r>
  <r>
    <x v="3"/>
    <s v="trn_pass"/>
    <x v="6"/>
    <x v="4"/>
    <n v="0"/>
    <n v="9.0999900000000003E-6"/>
    <n v="2.0699999999999998E-5"/>
    <n v="2.0400000000000001E-5"/>
    <n v="2.560064E-5"/>
    <n v="3.3519490000000003E-5"/>
    <n v="5.2029600000000001E-5"/>
    <n v="5.0563439999999995E-4"/>
    <n v="1.8170803000000001E-3"/>
    <n v="6.49851399999999E-3"/>
    <n v="2.1160022599999901E-2"/>
    <n v="0"/>
    <n v="0"/>
    <n v="0"/>
    <s v="EJ"/>
  </r>
  <r>
    <x v="3"/>
    <s v="trn_pass"/>
    <x v="6"/>
    <x v="1"/>
    <n v="0"/>
    <n v="0"/>
    <n v="0"/>
    <n v="0"/>
    <n v="0"/>
    <n v="0"/>
    <n v="0"/>
    <n v="1.45857E-4"/>
    <n v="7.15914E-4"/>
    <n v="3.3256800000000001E-3"/>
    <n v="1.33136E-2"/>
    <n v="0"/>
    <n v="0"/>
    <n v="0"/>
    <s v="EJ"/>
  </r>
  <r>
    <x v="3"/>
    <s v="trn_pass"/>
    <x v="6"/>
    <x v="2"/>
    <n v="2.11521E-2"/>
    <n v="2.7973000000000001E-2"/>
    <n v="3.8497000000000003E-2"/>
    <n v="3.6941000000000002E-2"/>
    <n v="4.1279119000000003E-2"/>
    <n v="5.4880162999999899E-2"/>
    <n v="9.6293390000000006E-2"/>
    <n v="0.16187328000000001"/>
    <n v="0.2687755"/>
    <n v="0.41683342000000001"/>
    <n v="0.59884188999999999"/>
    <n v="0"/>
    <n v="0"/>
    <n v="0"/>
    <s v="EJ"/>
  </r>
  <r>
    <x v="3"/>
    <s v="trn_pass_road"/>
    <x v="6"/>
    <x v="4"/>
    <n v="0"/>
    <n v="0"/>
    <n v="0"/>
    <n v="0"/>
    <n v="6.0565799999999998E-3"/>
    <n v="1.543316E-2"/>
    <n v="2.5250160000000001E-2"/>
    <n v="3.2032739999999997E-2"/>
    <n v="3.6157019999999998E-2"/>
    <n v="3.9918659999999898E-2"/>
    <n v="4.2881420000000003E-2"/>
    <n v="0"/>
    <n v="0"/>
    <n v="0"/>
    <s v="EJ"/>
  </r>
  <r>
    <x v="3"/>
    <s v="trn_pass_road"/>
    <x v="6"/>
    <x v="1"/>
    <n v="0"/>
    <n v="0"/>
    <n v="0"/>
    <n v="0"/>
    <n v="0"/>
    <n v="4.9754400000000001E-6"/>
    <n v="2.6760889999999999E-5"/>
    <n v="9.3599779999999996E-5"/>
    <n v="1.9120620000000001E-4"/>
    <n v="2.6874210000000002E-4"/>
    <n v="3.0504410000000001E-4"/>
    <n v="0"/>
    <n v="0"/>
    <n v="0"/>
    <s v="EJ"/>
  </r>
  <r>
    <x v="3"/>
    <s v="trn_pass_road"/>
    <x v="6"/>
    <x v="2"/>
    <n v="3.3704999999999999E-2"/>
    <n v="7.3199200000000006E-2"/>
    <n v="8.5808499999999996E-2"/>
    <n v="0.12806899999999999"/>
    <n v="0.120318366"/>
    <n v="0.10711285899999901"/>
    <n v="0.1246481498"/>
    <n v="0.15292299199999901"/>
    <n v="0.184270025999999"/>
    <n v="0.20708462"/>
    <n v="0.21882921999999999"/>
    <n v="0"/>
    <n v="0"/>
    <n v="0"/>
    <s v="EJ"/>
  </r>
  <r>
    <x v="3"/>
    <s v="trn_pass_road_LDV"/>
    <x v="6"/>
    <x v="4"/>
    <n v="0"/>
    <n v="0"/>
    <n v="0"/>
    <n v="0"/>
    <n v="0"/>
    <n v="5.8081799999999996E-3"/>
    <n v="9.6660200000000009E-3"/>
    <n v="1.03357E-2"/>
    <n v="1.0718999999999999E-2"/>
    <n v="1.0955100000000001E-2"/>
    <n v="1.07899E-2"/>
    <n v="0"/>
    <n v="0"/>
    <n v="0"/>
    <s v="EJ"/>
  </r>
  <r>
    <x v="3"/>
    <s v="trn_pass_road_LDV"/>
    <x v="6"/>
    <x v="2"/>
    <n v="4.2054700000000002E-3"/>
    <n v="9.1331899999999994E-3"/>
    <n v="1.07066E-2"/>
    <n v="1.5979500000000001E-2"/>
    <n v="1.70405E-2"/>
    <n v="1.1850400000000001E-2"/>
    <n v="8.4554000000000001E-3"/>
    <n v="7.0853399999999999E-3"/>
    <n v="5.9925999999999998E-3"/>
    <n v="4.8021699999999997E-3"/>
    <n v="4.1202799999999996E-3"/>
    <n v="0"/>
    <n v="0"/>
    <n v="0"/>
    <s v="EJ"/>
  </r>
  <r>
    <x v="3"/>
    <s v="trn_pass_road_LDV_4W"/>
    <x v="6"/>
    <x v="4"/>
    <n v="0"/>
    <n v="0"/>
    <n v="0"/>
    <n v="0"/>
    <n v="0"/>
    <n v="2.4295779999999999E-3"/>
    <n v="2.2723291E-2"/>
    <n v="5.9658884000000002E-2"/>
    <n v="0.117145393999999"/>
    <n v="0.19689765099999901"/>
    <n v="0.30288793000000003"/>
    <n v="0"/>
    <n v="0"/>
    <n v="0"/>
    <s v="EJ"/>
  </r>
  <r>
    <x v="3"/>
    <s v="trn_pass_road_LDV_4W"/>
    <x v="6"/>
    <x v="1"/>
    <n v="0"/>
    <n v="0"/>
    <n v="0"/>
    <n v="0"/>
    <n v="0"/>
    <n v="2.90931187999999E-6"/>
    <n v="6.5298869219999997E-5"/>
    <n v="1.4038980956E-4"/>
    <n v="2.7779628131999998E-4"/>
    <n v="5.0971540737000003E-4"/>
    <n v="9.0748043879999895E-4"/>
    <n v="0"/>
    <n v="0"/>
    <n v="0"/>
    <s v="EJ"/>
  </r>
  <r>
    <x v="3"/>
    <s v="trn_pass_road_LDV_4W"/>
    <x v="6"/>
    <x v="2"/>
    <n v="0.106896"/>
    <n v="0.2321522"/>
    <n v="0.27214379999999999"/>
    <n v="0.40617330000000001"/>
    <n v="0.41643916399999997"/>
    <n v="0.46498753700000001"/>
    <n v="0.56627339799999998"/>
    <n v="0.7114573152"/>
    <n v="0.90927368999999902"/>
    <n v="1.15995037"/>
    <n v="1.4408365249999899"/>
    <n v="0"/>
    <n v="0"/>
    <n v="0"/>
    <s v="EJ"/>
  </r>
  <r>
    <x v="3"/>
    <s v="trn_shipping_intl"/>
    <x v="7"/>
    <x v="4"/>
    <n v="0"/>
    <n v="0"/>
    <n v="0"/>
    <n v="0"/>
    <n v="0"/>
    <n v="0"/>
    <n v="0"/>
    <n v="1.0077399999999999E-6"/>
    <n v="3.2959399999999999E-6"/>
    <n v="1.1636E-5"/>
    <n v="3.4564299999999997E-5"/>
    <n v="0"/>
    <n v="0"/>
    <n v="0"/>
    <s v="EJ"/>
  </r>
  <r>
    <x v="3"/>
    <s v="trn_shipping_intl"/>
    <x v="7"/>
    <x v="1"/>
    <n v="0"/>
    <n v="0"/>
    <n v="0"/>
    <n v="0"/>
    <n v="0"/>
    <n v="0"/>
    <n v="0"/>
    <n v="1.45277E-5"/>
    <n v="5.94463E-5"/>
    <n v="2.7885200000000001E-4"/>
    <n v="1.09658E-3"/>
    <n v="0"/>
    <n v="0"/>
    <n v="0"/>
    <s v="EJ"/>
  </r>
  <r>
    <x v="3"/>
    <s v="trn_shipping_intl"/>
    <x v="7"/>
    <x v="2"/>
    <n v="6.4862400000000001E-2"/>
    <n v="7.9424300000000003E-2"/>
    <n v="9.9068699999999996E-2"/>
    <n v="0.10097299999999999"/>
    <n v="0.10227708000000001"/>
    <n v="0.10932573"/>
    <n v="0.12520519999999999"/>
    <n v="0.14574380000000001"/>
    <n v="0.16808790000000001"/>
    <n v="0.19267570000000001"/>
    <n v="0.21849489999999999"/>
    <n v="0"/>
    <n v="0"/>
    <n v="0"/>
    <s v="EJ"/>
  </r>
  <r>
    <x v="4"/>
    <s v="N fertilizer"/>
    <x v="0"/>
    <x v="0"/>
    <n v="1.8538599999999999E-3"/>
    <n v="2.4692700000000001E-2"/>
    <n v="2.0458199999999999E-2"/>
    <n v="2.0182200000000001E-2"/>
    <n v="2.2562849999999999E-2"/>
    <n v="2.60780295999999E-2"/>
    <n v="2.9066203699999901E-2"/>
    <n v="3.1195224199999899E-2"/>
    <n v="3.2347785699999902E-2"/>
    <n v="3.4371029069999899E-2"/>
    <n v="3.6045257649999898E-2"/>
    <n v="0"/>
    <n v="0"/>
    <n v="0"/>
    <s v="EJ"/>
  </r>
  <r>
    <x v="4"/>
    <s v="N fertilizer"/>
    <x v="0"/>
    <x v="1"/>
    <n v="0"/>
    <n v="0"/>
    <n v="0"/>
    <n v="0"/>
    <n v="0"/>
    <n v="5.6971700000000002E-5"/>
    <n v="4.0966260000000002E-4"/>
    <n v="1.2450584E-3"/>
    <n v="2.3939534999999901E-3"/>
    <n v="3.6381985999999998E-3"/>
    <n v="4.9372508000000001E-3"/>
    <n v="0"/>
    <n v="0"/>
    <n v="0"/>
    <s v="EJ"/>
  </r>
  <r>
    <x v="4"/>
    <s v="agricultural energy use"/>
    <x v="1"/>
    <x v="3"/>
    <n v="0"/>
    <n v="1.0884E-3"/>
    <n v="5.3999E-3"/>
    <n v="5.3162000000000001E-3"/>
    <n v="5.5257600000000002E-3"/>
    <n v="5.8412009999999999E-3"/>
    <n v="5.8970840000000004E-3"/>
    <n v="5.6443069999999899E-3"/>
    <n v="5.2543809999999998E-3"/>
    <n v="4.823328E-3"/>
    <n v="4.4559680000000003E-3"/>
    <n v="0"/>
    <n v="0"/>
    <n v="0"/>
    <s v="EJ"/>
  </r>
  <r>
    <x v="4"/>
    <s v="agricultural energy use"/>
    <x v="1"/>
    <x v="4"/>
    <n v="1.4651E-3"/>
    <n v="2.8046E-3"/>
    <n v="3.1394999999999999E-3"/>
    <n v="3.4743999999999999E-3"/>
    <n v="3.9109499999999998E-3"/>
    <n v="5.7188660000000004E-3"/>
    <n v="9.7284280000000008E-3"/>
    <n v="1.4513277999999999E-2"/>
    <n v="1.8630195299999999E-2"/>
    <n v="2.4542042E-2"/>
    <n v="3.1406793000000002E-2"/>
    <n v="0"/>
    <n v="0"/>
    <n v="0"/>
    <s v="EJ"/>
  </r>
  <r>
    <x v="4"/>
    <s v="agricultural energy use"/>
    <x v="1"/>
    <x v="1"/>
    <n v="0"/>
    <n v="0"/>
    <n v="0"/>
    <n v="0"/>
    <n v="0"/>
    <n v="1.0532199999999999E-3"/>
    <n v="3.7759959999999898E-3"/>
    <n v="7.2146789999999999E-3"/>
    <n v="9.93389399999999E-3"/>
    <n v="1.2827918000000001E-2"/>
    <n v="1.5090151E-2"/>
    <n v="0"/>
    <n v="0"/>
    <n v="0"/>
    <s v="EJ"/>
  </r>
  <r>
    <x v="4"/>
    <s v="agricultural energy use"/>
    <x v="1"/>
    <x v="2"/>
    <n v="6.1910899999999998E-2"/>
    <n v="0.1457987"/>
    <n v="0.14064989999999999"/>
    <n v="0.16070010000000001"/>
    <n v="0.16626198"/>
    <n v="0.16509504"/>
    <n v="0.1581419"/>
    <n v="0.14856448999999999"/>
    <n v="0.14034621999999999"/>
    <n v="0.12750766999999999"/>
    <n v="0.11352348"/>
    <n v="0"/>
    <n v="0"/>
    <n v="0"/>
    <s v="EJ"/>
  </r>
  <r>
    <x v="4"/>
    <s v="alumina"/>
    <x v="0"/>
    <x v="5"/>
    <n v="2.9078600000000002E-4"/>
    <n v="5.2071300000000001E-4"/>
    <n v="4.9192999999999997E-3"/>
    <n v="0"/>
    <n v="0"/>
    <n v="0"/>
    <n v="0"/>
    <n v="0"/>
    <n v="0"/>
    <n v="0"/>
    <n v="0"/>
    <n v="0"/>
    <n v="0"/>
    <n v="0"/>
    <s v="EJ"/>
  </r>
  <r>
    <x v="4"/>
    <s v="alumina"/>
    <x v="0"/>
    <x v="0"/>
    <n v="1.3045400000000001E-3"/>
    <n v="2.9431700000000002E-3"/>
    <n v="4.6445999999999996E-3"/>
    <n v="2.4309399999999999E-3"/>
    <n v="2.9521653228999998E-3"/>
    <n v="3.32255301600999E-3"/>
    <n v="3.6041341913099901E-3"/>
    <n v="3.8329179547799898E-3"/>
    <n v="4.0241646363599996E-3"/>
    <n v="4.1729965224099998E-3"/>
    <n v="4.2845706431519897E-3"/>
    <n v="0"/>
    <n v="0"/>
    <n v="0"/>
    <s v="EJ"/>
  </r>
  <r>
    <x v="4"/>
    <s v="alumina"/>
    <x v="0"/>
    <x v="2"/>
    <n v="6.1146100000000004E-3"/>
    <n v="1.2130999999999999E-2"/>
    <n v="1.38937E-2"/>
    <n v="2.3143E-2"/>
    <n v="2.809739E-2"/>
    <n v="3.1619060449115999E-2"/>
    <n v="3.4302041125239997E-2"/>
    <n v="3.6509602832589999E-2"/>
    <n v="3.838864418224E-2"/>
    <n v="3.9854340940039999E-2"/>
    <n v="4.0966002145370002E-2"/>
    <n v="0"/>
    <n v="0"/>
    <n v="0"/>
    <s v="EJ"/>
  </r>
  <r>
    <x v="4"/>
    <s v="aluminum"/>
    <x v="0"/>
    <x v="4"/>
    <n v="1.02069E-2"/>
    <n v="1.5192000000000001E-2"/>
    <n v="2.37711E-2"/>
    <n v="2.5356799999999999E-2"/>
    <n v="3.0789400000000001E-2"/>
    <n v="3.465041E-2"/>
    <n v="3.7589030000000002E-2"/>
    <n v="3.9992009999999897E-2"/>
    <n v="4.201937E-2"/>
    <n v="4.3598860000000003E-2"/>
    <n v="4.4790057000000001E-2"/>
    <n v="0"/>
    <n v="0"/>
    <n v="0"/>
    <s v="EJ"/>
  </r>
  <r>
    <x v="4"/>
    <s v="cement"/>
    <x v="0"/>
    <x v="4"/>
    <n v="1.6425400000000001E-3"/>
    <n v="3.30927E-3"/>
    <n v="4.3568299999999999E-3"/>
    <n v="4.3568299999999999E-3"/>
    <n v="4.1566499999999996E-3"/>
    <n v="4.9443309999999997E-3"/>
    <n v="5.6216219999999997E-3"/>
    <n v="6.3952200000000001E-3"/>
    <n v="7.1155059999999997E-3"/>
    <n v="7.6115619999999997E-3"/>
    <n v="7.9739964000000007E-3"/>
    <n v="0"/>
    <n v="0"/>
    <n v="0"/>
    <s v="EJ"/>
  </r>
  <r>
    <x v="4"/>
    <s v="chemical energy use"/>
    <x v="0"/>
    <x v="4"/>
    <n v="0"/>
    <n v="0"/>
    <n v="0"/>
    <n v="4.6841399999999998E-2"/>
    <n v="4.7531739999999899E-2"/>
    <n v="5.3714889999999897E-2"/>
    <n v="5.960741E-2"/>
    <n v="6.6476979999999894E-2"/>
    <n v="7.3804643000000003E-2"/>
    <n v="8.0025579999999999E-2"/>
    <n v="8.5952875099999895E-2"/>
    <n v="0"/>
    <n v="0"/>
    <n v="0"/>
    <s v="EJ"/>
  </r>
  <r>
    <x v="4"/>
    <s v="chemical energy use"/>
    <x v="0"/>
    <x v="2"/>
    <n v="0"/>
    <n v="0"/>
    <n v="0"/>
    <n v="5.8600199999999996E-4"/>
    <n v="5.9331179999999996E-4"/>
    <n v="6.3311919999999998E-4"/>
    <n v="6.3148199999999897E-4"/>
    <n v="5.7475289999999997E-4"/>
    <n v="5.1726205000000001E-4"/>
    <n v="5.0159689999999997E-4"/>
    <n v="5.1531696199999999E-4"/>
    <n v="0"/>
    <n v="0"/>
    <n v="0"/>
    <s v="EJ"/>
  </r>
  <r>
    <x v="4"/>
    <s v="chemical feedstocks"/>
    <x v="0"/>
    <x v="0"/>
    <n v="0"/>
    <n v="0"/>
    <n v="0"/>
    <n v="5.6361300000000003E-2"/>
    <n v="5.8389799999999999E-2"/>
    <n v="6.4944000000000002E-2"/>
    <n v="7.1211099999999999E-2"/>
    <n v="7.5173100000000007E-2"/>
    <n v="7.8438599999999997E-2"/>
    <n v="8.3091999999999999E-2"/>
    <n v="8.5403300000000001E-2"/>
    <n v="0"/>
    <n v="0"/>
    <n v="0"/>
    <s v="EJ"/>
  </r>
  <r>
    <x v="4"/>
    <s v="chemical feedstocks"/>
    <x v="0"/>
    <x v="2"/>
    <n v="0"/>
    <n v="0"/>
    <n v="0"/>
    <n v="9.28036E-2"/>
    <n v="9.2804800000000007E-2"/>
    <n v="0.103714"/>
    <n v="0.11122600000000001"/>
    <n v="0.117691"/>
    <n v="0.123192"/>
    <n v="0.127225"/>
    <n v="0.13339899999999999"/>
    <n v="0"/>
    <n v="0"/>
    <n v="0"/>
    <s v="EJ"/>
  </r>
  <r>
    <x v="4"/>
    <s v="comm cooling"/>
    <x v="2"/>
    <x v="4"/>
    <n v="2.53119E-3"/>
    <n v="8.9142800000000001E-3"/>
    <n v="1.19393E-2"/>
    <n v="1.4247599999999999E-2"/>
    <n v="1.4096305E-2"/>
    <n v="1.778886E-2"/>
    <n v="2.0610166999999999E-2"/>
    <n v="2.2525542999999999E-2"/>
    <n v="2.39337676999999E-2"/>
    <n v="2.5003465400000001E-2"/>
    <n v="2.6003156999999999E-2"/>
    <n v="0"/>
    <n v="0"/>
    <n v="0"/>
    <s v="EJ"/>
  </r>
  <r>
    <x v="4"/>
    <s v="comm cooling"/>
    <x v="2"/>
    <x v="0"/>
    <n v="9.8018700000000007E-3"/>
    <n v="6.2696899999999996E-3"/>
    <n v="6.9257700000000004E-3"/>
    <n v="7.4030099999999998E-3"/>
    <n v="7.3094639999999999E-3"/>
    <n v="8.3305710000000002E-3"/>
    <n v="8.2648640000000002E-3"/>
    <n v="7.2688869999999999E-3"/>
    <n v="6.2936872000000001E-3"/>
    <n v="5.5342331999999996E-3"/>
    <n v="5.3162289999999996E-3"/>
    <n v="0"/>
    <n v="0"/>
    <n v="0"/>
    <s v="EJ"/>
  </r>
  <r>
    <x v="4"/>
    <s v="comm heating"/>
    <x v="2"/>
    <x v="3"/>
    <n v="0"/>
    <n v="1.6953000000000001E-3"/>
    <n v="8.6649999999999997E-4"/>
    <n v="6.6305899999999996E-3"/>
    <n v="6.5044509999999996E-3"/>
    <n v="7.025613E-3"/>
    <n v="7.0339729999999998E-3"/>
    <n v="6.5930260000000001E-3"/>
    <n v="5.855117E-3"/>
    <n v="5.1427039000000001E-3"/>
    <n v="4.57566089999999E-3"/>
    <n v="0"/>
    <n v="0"/>
    <n v="0"/>
    <s v="EJ"/>
  </r>
  <r>
    <x v="4"/>
    <s v="comm heating"/>
    <x v="2"/>
    <x v="4"/>
    <n v="2.6367000000000001E-3"/>
    <n v="9.2858000000000003E-3"/>
    <n v="1.2436900000000001E-2"/>
    <n v="1.4841500000000001E-2"/>
    <n v="1.46379589999999E-2"/>
    <n v="1.6704674999999999E-2"/>
    <n v="1.9028277999999999E-2"/>
    <n v="2.1723967E-2"/>
    <n v="2.4297499E-2"/>
    <n v="2.6224032000000001E-2"/>
    <n v="2.7516982999999998E-2"/>
    <n v="0"/>
    <n v="0"/>
    <n v="0"/>
    <s v="EJ"/>
  </r>
  <r>
    <x v="4"/>
    <s v="comm heating"/>
    <x v="2"/>
    <x v="0"/>
    <n v="3.1999399999999997E-2"/>
    <n v="2.0468E-2"/>
    <n v="2.2610100000000001E-2"/>
    <n v="2.4167899999999999E-2"/>
    <n v="2.3689496000000001E-2"/>
    <n v="2.5257816999999998E-2"/>
    <n v="2.5561097000000001E-2"/>
    <n v="2.4894073999999999E-2"/>
    <n v="2.3917727999999999E-2"/>
    <n v="2.3246970999999901E-2"/>
    <n v="2.2831929000000001E-2"/>
    <n v="0"/>
    <n v="0"/>
    <n v="0"/>
    <s v="EJ"/>
  </r>
  <r>
    <x v="4"/>
    <s v="comm heating"/>
    <x v="2"/>
    <x v="1"/>
    <n v="0"/>
    <n v="0"/>
    <n v="0"/>
    <n v="0"/>
    <n v="0"/>
    <n v="8.0087099999999997E-7"/>
    <n v="1.3215599999999999E-5"/>
    <n v="2.64689E-5"/>
    <n v="3.9710099999999998E-5"/>
    <n v="4.7180900000000001E-5"/>
    <n v="5.2164499999999998E-5"/>
    <n v="0"/>
    <n v="0"/>
    <n v="0"/>
    <s v="EJ"/>
  </r>
  <r>
    <x v="4"/>
    <s v="comm heating"/>
    <x v="2"/>
    <x v="2"/>
    <n v="1.26398E-2"/>
    <n v="6.7930000000000004E-3"/>
    <n v="1.1035E-2"/>
    <n v="1.1464999999999999E-2"/>
    <n v="1.1210563999999999E-2"/>
    <n v="1.1839308999999999E-2"/>
    <n v="1.1813756999999999E-2"/>
    <n v="1.1354573E-2"/>
    <n v="1.0809592999999999E-2"/>
    <n v="1.035496E-2"/>
    <n v="1.01696590999999E-2"/>
    <n v="0"/>
    <n v="0"/>
    <n v="0"/>
    <s v="EJ"/>
  </r>
  <r>
    <x v="4"/>
    <s v="comm others"/>
    <x v="2"/>
    <x v="3"/>
    <n v="0"/>
    <n v="1.884E-4"/>
    <n v="9.6299999999999996E-5"/>
    <n v="7.3669899999999995E-4"/>
    <n v="7.4237629999999999E-4"/>
    <n v="9.0633429999999898E-4"/>
    <n v="9.4209989999999896E-4"/>
    <n v="8.841926E-4"/>
    <n v="8.053553E-4"/>
    <n v="7.1523960999999897E-4"/>
    <n v="6.7667669999999999E-4"/>
    <n v="0"/>
    <n v="0"/>
    <n v="0"/>
    <s v="EJ"/>
  </r>
  <r>
    <x v="4"/>
    <s v="comm others"/>
    <x v="2"/>
    <x v="4"/>
    <n v="1.23666E-2"/>
    <n v="4.3552800000000003E-2"/>
    <n v="5.8332000000000002E-2"/>
    <n v="6.9610000000000005E-2"/>
    <n v="7.0862509999999906E-2"/>
    <n v="9.6601579999999895E-2"/>
    <n v="0.12136970999999901"/>
    <n v="0.14300740000000001"/>
    <n v="0.16242274000000001"/>
    <n v="0.18069623000000001"/>
    <n v="0.19913976999999999"/>
    <n v="0"/>
    <n v="0"/>
    <n v="0"/>
    <s v="EJ"/>
  </r>
  <r>
    <x v="4"/>
    <s v="comm others"/>
    <x v="2"/>
    <x v="0"/>
    <n v="2.0105600000000001E-2"/>
    <n v="1.28603E-2"/>
    <n v="1.4206099999999999E-2"/>
    <n v="1.5185000000000001E-2"/>
    <n v="1.527741E-2"/>
    <n v="1.8375968999999999E-2"/>
    <n v="1.9560328999999901E-2"/>
    <n v="1.9367394999999999E-2"/>
    <n v="1.9248982000000001E-2"/>
    <n v="1.93122619999999E-2"/>
    <n v="2.0273527999999999E-2"/>
    <n v="0"/>
    <n v="0"/>
    <n v="0"/>
    <s v="EJ"/>
  </r>
  <r>
    <x v="4"/>
    <s v="comm others"/>
    <x v="2"/>
    <x v="1"/>
    <n v="0"/>
    <n v="0"/>
    <n v="0"/>
    <n v="0"/>
    <n v="0"/>
    <n v="1.76486E-6"/>
    <n v="2.34279E-5"/>
    <n v="3.9175499999999998E-5"/>
    <n v="5.4123299999999997E-5"/>
    <n v="7.5785599999999995E-5"/>
    <n v="9.3593700000000005E-5"/>
    <n v="0"/>
    <n v="0"/>
    <n v="0"/>
    <s v="EJ"/>
  </r>
  <r>
    <x v="4"/>
    <s v="comm others"/>
    <x v="2"/>
    <x v="2"/>
    <n v="5.8193100000000003E-3"/>
    <n v="3.1273999999999998E-3"/>
    <n v="5.0804999999999999E-3"/>
    <n v="5.27839E-3"/>
    <n v="5.3062420000000001E-3"/>
    <n v="6.1364050000000002E-3"/>
    <n v="6.1544099999999999E-3"/>
    <n v="5.6635510000000002E-3"/>
    <n v="5.2371579999999996E-3"/>
    <n v="4.8220907999999996E-3"/>
    <n v="4.8464160000000001E-3"/>
    <n v="0"/>
    <n v="0"/>
    <n v="0"/>
    <s v="EJ"/>
  </r>
  <r>
    <x v="4"/>
    <s v="construction energy use"/>
    <x v="0"/>
    <x v="4"/>
    <n v="0"/>
    <n v="0"/>
    <n v="0"/>
    <n v="0"/>
    <n v="0"/>
    <n v="2.7343400000000001E-6"/>
    <n v="1.1601769999999999E-5"/>
    <n v="3.153497E-5"/>
    <n v="7.0208034000000002E-5"/>
    <n v="1.3566083999999999E-4"/>
    <n v="2.3636992999999899E-4"/>
    <n v="0"/>
    <n v="0"/>
    <n v="0"/>
    <s v="EJ"/>
  </r>
  <r>
    <x v="4"/>
    <s v="construction energy use"/>
    <x v="0"/>
    <x v="1"/>
    <n v="0"/>
    <n v="0"/>
    <n v="0"/>
    <n v="0"/>
    <n v="0"/>
    <n v="1.17681E-5"/>
    <n v="4.1800700000000001E-5"/>
    <n v="9.4080049999999997E-5"/>
    <n v="1.660167E-4"/>
    <n v="2.4746615E-4"/>
    <n v="3.3168719999999898E-4"/>
    <n v="0"/>
    <n v="0"/>
    <n v="0"/>
    <s v="EJ"/>
  </r>
  <r>
    <x v="4"/>
    <s v="construction energy use"/>
    <x v="0"/>
    <x v="2"/>
    <n v="0"/>
    <n v="0"/>
    <n v="0"/>
    <n v="0"/>
    <n v="3.46585E-4"/>
    <n v="6.6852600000000002E-4"/>
    <n v="9.4935399999999904E-4"/>
    <n v="1.1719148999999999E-3"/>
    <n v="1.3192932999999999E-3"/>
    <n v="1.3834752E-3"/>
    <n v="1.3705846E-3"/>
    <n v="0"/>
    <n v="0"/>
    <n v="0"/>
    <s v="EJ"/>
  </r>
  <r>
    <x v="4"/>
    <s v="construction feedstocks"/>
    <x v="3"/>
    <x v="2"/>
    <n v="8.0789999999999994E-3"/>
    <n v="2.5953199999999999E-2"/>
    <n v="2.46555E-2"/>
    <n v="1.9925399999999999E-2"/>
    <n v="1.93125E-2"/>
    <n v="1.8990699999999999E-2"/>
    <n v="1.8677900000000001E-2"/>
    <n v="1.8367100000000001E-2"/>
    <n v="1.79916E-2"/>
    <n v="1.75173E-2"/>
    <n v="1.7087399999999999E-2"/>
    <n v="0"/>
    <n v="0"/>
    <n v="0"/>
    <s v="EJ"/>
  </r>
  <r>
    <x v="4"/>
    <s v="desalinated water"/>
    <x v="0"/>
    <x v="4"/>
    <n v="1.7430599999999999E-5"/>
    <n v="1.0564700000000001E-5"/>
    <n v="8.27612E-6"/>
    <n v="5.98749E-6"/>
    <n v="6.6210699999999996E-6"/>
    <n v="7.8797000000000001E-6"/>
    <n v="8.9509799999999998E-6"/>
    <n v="9.8842999999999995E-6"/>
    <n v="1.06355E-5"/>
    <n v="1.13252E-5"/>
    <n v="1.1942399999999999E-5"/>
    <n v="0"/>
    <n v="0"/>
    <n v="0"/>
    <s v="EJ"/>
  </r>
  <r>
    <x v="4"/>
    <s v="desalinated water"/>
    <x v="0"/>
    <x v="0"/>
    <n v="1.5538700000000001E-5"/>
    <n v="1.2036699999999999E-5"/>
    <n v="1.22464E-5"/>
    <n v="1.29175E-5"/>
    <n v="1.44003E-5"/>
    <n v="1.68332E-5"/>
    <n v="1.95791E-5"/>
    <n v="2.2195E-5"/>
    <n v="2.44848E-5"/>
    <n v="2.68844E-5"/>
    <n v="2.85935E-5"/>
    <n v="0"/>
    <n v="0"/>
    <n v="0"/>
    <s v="EJ"/>
  </r>
  <r>
    <x v="4"/>
    <s v="desalinated water"/>
    <x v="0"/>
    <x v="2"/>
    <n v="4.4246599999999999E-6"/>
    <n v="7.9266400000000007E-6"/>
    <n v="7.71694E-6"/>
    <n v="7.0458899999999999E-6"/>
    <n v="7.5966600000000002E-6"/>
    <n v="8.9111699999999999E-6"/>
    <n v="1.0162399999999999E-5"/>
    <n v="1.1559099999999999E-5"/>
    <n v="1.27978E-5"/>
    <n v="1.37251E-5"/>
    <n v="1.4866400000000001E-5"/>
    <n v="0"/>
    <n v="0"/>
    <n v="0"/>
    <s v="EJ"/>
  </r>
  <r>
    <x v="4"/>
    <s v="industrial wastewater treatment"/>
    <x v="0"/>
    <x v="4"/>
    <n v="1.44206E-5"/>
    <n v="1.7920999999999999E-4"/>
    <n v="3.1335999999999999E-4"/>
    <n v="3.4857200000000001E-4"/>
    <n v="1.01472E-3"/>
    <n v="1.83293E-3"/>
    <n v="2.6570299999999999E-3"/>
    <n v="3.4684500000000001E-3"/>
    <n v="4.2468100000000002E-3"/>
    <n v="4.9926199999999997E-3"/>
    <n v="5.7323499999999998E-3"/>
    <n v="0"/>
    <n v="0"/>
    <n v="0"/>
    <s v="EJ"/>
  </r>
  <r>
    <x v="4"/>
    <s v="industrial water abstraction"/>
    <x v="0"/>
    <x v="4"/>
    <n v="5.3011599999999996E-4"/>
    <n v="1.0715099999999999E-3"/>
    <n v="1.19808E-3"/>
    <n v="1.33271E-3"/>
    <n v="1.3242499999999999E-3"/>
    <n v="1.53108E-3"/>
    <n v="1.6991899999999999E-3"/>
    <n v="1.84877E-3"/>
    <n v="1.9884199999999999E-3"/>
    <n v="2.1184200000000002E-3"/>
    <n v="2.2423999999999999E-3"/>
    <n v="0"/>
    <n v="0"/>
    <n v="0"/>
    <s v="EJ"/>
  </r>
  <r>
    <x v="4"/>
    <s v="industrial water treatment"/>
    <x v="0"/>
    <x v="4"/>
    <n v="7.3416599999999996E-4"/>
    <n v="1.4839600000000001E-3"/>
    <n v="1.65923E-3"/>
    <n v="1.8456900000000001E-3"/>
    <n v="1.83398E-3"/>
    <n v="2.12042E-3"/>
    <n v="2.3532399999999999E-3"/>
    <n v="2.5604E-3"/>
    <n v="2.7537899999999999E-3"/>
    <n v="2.9338300000000001E-3"/>
    <n v="3.10553E-3"/>
    <n v="0"/>
    <n v="0"/>
    <n v="0"/>
    <s v="EJ"/>
  </r>
  <r>
    <x v="4"/>
    <s v="iron and steel"/>
    <x v="0"/>
    <x v="3"/>
    <n v="0"/>
    <n v="0"/>
    <n v="0"/>
    <n v="0"/>
    <n v="0"/>
    <n v="1.70958E-3"/>
    <n v="2.5015599999999999E-3"/>
    <n v="2.7697429999999999E-3"/>
    <n v="2.5385809999999998E-3"/>
    <n v="2.232174E-3"/>
    <n v="2.04733E-3"/>
    <n v="0"/>
    <n v="0"/>
    <n v="0"/>
    <s v="EJ"/>
  </r>
  <r>
    <x v="4"/>
    <s v="iron and steel"/>
    <x v="0"/>
    <x v="5"/>
    <n v="0"/>
    <n v="0"/>
    <n v="0"/>
    <n v="0"/>
    <n v="0"/>
    <n v="1.5956900000000001E-3"/>
    <n v="4.11663999999999E-3"/>
    <n v="5.8138889999999896E-3"/>
    <n v="6.539212E-3"/>
    <n v="7.0284169999999899E-3"/>
    <n v="7.338916E-3"/>
    <n v="0"/>
    <n v="0"/>
    <n v="0"/>
    <s v="EJ"/>
  </r>
  <r>
    <x v="4"/>
    <s v="iron and steel"/>
    <x v="0"/>
    <x v="4"/>
    <n v="0"/>
    <n v="0"/>
    <n v="0"/>
    <n v="2.293943E-2"/>
    <n v="1.6967783527999901E-2"/>
    <n v="2.2469651802627999E-2"/>
    <n v="2.7284724712747999E-2"/>
    <n v="3.1470884186936998E-2"/>
    <n v="3.4932335096757999E-2"/>
    <n v="3.7846038508141E-2"/>
    <n v="4.0247144907827E-2"/>
    <n v="0"/>
    <n v="0"/>
    <n v="0"/>
    <s v="EJ"/>
  </r>
  <r>
    <x v="4"/>
    <s v="iron and steel"/>
    <x v="0"/>
    <x v="0"/>
    <n v="0"/>
    <n v="5.2283246999999998E-2"/>
    <n v="4.6590279999999998E-2"/>
    <n v="6.9696715999999895E-2"/>
    <n v="4.5769904700000003E-2"/>
    <n v="4.4860770581700002E-2"/>
    <n v="3.1963941718000002E-2"/>
    <n v="2.3493532133260001E-2"/>
    <n v="2.2630917152E-2"/>
    <n v="2.1781695726999999E-2"/>
    <n v="2.1485289621999901E-2"/>
    <n v="0"/>
    <n v="0"/>
    <n v="0"/>
    <s v="EJ"/>
  </r>
  <r>
    <x v="4"/>
    <s v="iron and steel"/>
    <x v="0"/>
    <x v="1"/>
    <n v="0"/>
    <n v="0"/>
    <n v="0"/>
    <n v="0"/>
    <n v="0"/>
    <n v="7.4990500000000002E-3"/>
    <n v="2.2019304999999999E-2"/>
    <n v="3.3242033999999997E-2"/>
    <n v="3.9440957799999898E-2"/>
    <n v="4.4895348000000002E-2"/>
    <n v="4.8881442999999997E-2"/>
    <n v="0"/>
    <n v="0"/>
    <n v="0"/>
    <s v="EJ"/>
  </r>
  <r>
    <x v="4"/>
    <s v="iron and steel"/>
    <x v="0"/>
    <x v="2"/>
    <n v="1.6743852E-2"/>
    <n v="2.5534846999999999E-2"/>
    <n v="2.5116019999999999E-2"/>
    <n v="2.8422981999999999E-2"/>
    <n v="1.8984155678700002E-2"/>
    <n v="1.9212084343999999E-2"/>
    <n v="1.4584838931899999E-2"/>
    <n v="1.1593320142289899E-2"/>
    <n v="1.1449055212000001E-2"/>
    <n v="1.12358944669999E-2"/>
    <n v="1.1218599032000001E-2"/>
    <n v="0"/>
    <n v="0"/>
    <n v="0"/>
    <s v="EJ"/>
  </r>
  <r>
    <x v="4"/>
    <s v="irrigation water abstraction"/>
    <x v="0"/>
    <x v="4"/>
    <n v="1.19889E-3"/>
    <n v="1.6149700000000001E-3"/>
    <n v="1.83866E-3"/>
    <n v="1.95302E-3"/>
    <n v="2.06368E-3"/>
    <n v="2.18564E-3"/>
    <n v="2.3054799999999999E-3"/>
    <n v="2.4255100000000001E-3"/>
    <n v="2.5481200000000001E-3"/>
    <n v="2.6888300000000001E-3"/>
    <n v="2.8303999999999998E-3"/>
    <n v="0"/>
    <n v="0"/>
    <n v="0"/>
    <s v="EJ"/>
  </r>
  <r>
    <x v="4"/>
    <s v="municipal wastewater treatment"/>
    <x v="0"/>
    <x v="4"/>
    <n v="4.1539399999999997E-5"/>
    <n v="3.25528E-4"/>
    <n v="5.5134599999999998E-4"/>
    <n v="5.8347399999999995E-4"/>
    <n v="1.6608899999999999E-3"/>
    <n v="2.7117999999999999E-3"/>
    <n v="3.6442100000000002E-3"/>
    <n v="4.4486200000000004E-3"/>
    <n v="5.1237899999999996E-3"/>
    <n v="5.6870699999999998E-3"/>
    <n v="6.1868299999999999E-3"/>
    <n v="0"/>
    <n v="0"/>
    <n v="0"/>
    <s v="EJ"/>
  </r>
  <r>
    <x v="4"/>
    <s v="municipal water abstraction"/>
    <x v="0"/>
    <x v="4"/>
    <n v="1.9702500000000002E-3"/>
    <n v="2.4687300000000001E-3"/>
    <n v="2.65869E-3"/>
    <n v="2.8136300000000001E-3"/>
    <n v="2.7881400000000001E-3"/>
    <n v="2.92465E-3"/>
    <n v="3.0136300000000002E-3"/>
    <n v="3.0689100000000002E-3"/>
    <n v="3.1065099999999998E-3"/>
    <n v="3.1258000000000002E-3"/>
    <n v="3.13584E-3"/>
    <n v="0"/>
    <n v="0"/>
    <n v="0"/>
    <s v="EJ"/>
  </r>
  <r>
    <x v="4"/>
    <s v="municipal water distribution"/>
    <x v="0"/>
    <x v="4"/>
    <n v="3.7966499999999999E-3"/>
    <n v="4.7570399999999997E-3"/>
    <n v="5.1230399999999997E-3"/>
    <n v="5.4215699999999997E-3"/>
    <n v="5.3724999999999997E-3"/>
    <n v="5.6355700000000003E-3"/>
    <n v="5.8070700000000001E-3"/>
    <n v="5.9136299999999996E-3"/>
    <n v="5.9861200000000002E-3"/>
    <n v="6.0233200000000004E-3"/>
    <n v="6.0426899999999999E-3"/>
    <n v="0"/>
    <n v="0"/>
    <n v="0"/>
    <s v="EJ"/>
  </r>
  <r>
    <x v="4"/>
    <s v="municipal water treatment"/>
    <x v="0"/>
    <x v="4"/>
    <n v="3.61255E-3"/>
    <n v="4.52653E-3"/>
    <n v="4.8748400000000001E-3"/>
    <n v="5.1589299999999999E-3"/>
    <n v="5.1121999999999999E-3"/>
    <n v="5.3624900000000001E-3"/>
    <n v="5.5256300000000001E-3"/>
    <n v="5.6269900000000001E-3"/>
    <n v="5.69594E-3"/>
    <n v="5.7312999999999999E-3"/>
    <n v="5.7497099999999999E-3"/>
    <n v="0"/>
    <n v="0"/>
    <n v="0"/>
    <s v="EJ"/>
  </r>
  <r>
    <x v="4"/>
    <s v="other industrial energy use"/>
    <x v="0"/>
    <x v="3"/>
    <n v="5.7076099999999998E-2"/>
    <n v="4.6273300000000003E-2"/>
    <n v="4.0069300000000002E-2"/>
    <n v="3.6929799999999999E-2"/>
    <n v="3.7360024999999998E-2"/>
    <n v="4.2926623999999997E-2"/>
    <n v="4.6848692999999997E-2"/>
    <n v="4.8873554999999999E-2"/>
    <n v="4.9439400000000001E-2"/>
    <n v="4.9955798999999898E-2"/>
    <n v="5.0230882899999899E-2"/>
    <n v="0"/>
    <n v="0"/>
    <n v="0"/>
    <s v="EJ"/>
  </r>
  <r>
    <x v="4"/>
    <s v="other industrial energy use"/>
    <x v="0"/>
    <x v="5"/>
    <n v="2.1579399999999999E-2"/>
    <n v="1.12627E-2"/>
    <n v="3.4458000000000002E-3"/>
    <n v="2.2117E-3"/>
    <n v="2.2383405999999999E-3"/>
    <n v="2.5303039000000001E-3"/>
    <n v="2.7054526999999999E-3"/>
    <n v="2.7422716999999999E-3"/>
    <n v="2.7433593E-3"/>
    <n v="2.8021588599999999E-3"/>
    <n v="2.893432E-3"/>
    <n v="0"/>
    <n v="0"/>
    <n v="0"/>
    <s v="EJ"/>
  </r>
  <r>
    <x v="4"/>
    <s v="other industrial energy use"/>
    <x v="0"/>
    <x v="4"/>
    <n v="5.9161100000000001E-2"/>
    <n v="0.125552"/>
    <n v="0.127078"/>
    <n v="7.4830900000000006E-2"/>
    <n v="6.5606869999999998E-2"/>
    <n v="8.7551000000000004E-2"/>
    <n v="0.11165942"/>
    <n v="0.14580195000000001"/>
    <n v="0.17972958"/>
    <n v="0.20298424500000001"/>
    <n v="0.2210444164"/>
    <n v="0"/>
    <n v="0"/>
    <n v="0"/>
    <s v="EJ"/>
  </r>
  <r>
    <x v="4"/>
    <s v="other industrial energy use"/>
    <x v="0"/>
    <x v="0"/>
    <n v="0.27628900000000001"/>
    <n v="0.32418400000000003"/>
    <n v="0.37004700000000001"/>
    <n v="0.39052599999999998"/>
    <n v="0.39527811000000002"/>
    <n v="0.44709696999999998"/>
    <n v="0.48349639"/>
    <n v="0.50311092000000002"/>
    <n v="0.51806059999999998"/>
    <n v="0.54015828999999904"/>
    <n v="0.56299434999999998"/>
    <n v="0"/>
    <n v="0"/>
    <n v="0"/>
    <s v="EJ"/>
  </r>
  <r>
    <x v="4"/>
    <s v="other industrial energy use"/>
    <x v="0"/>
    <x v="1"/>
    <n v="0"/>
    <n v="0"/>
    <n v="0"/>
    <n v="0"/>
    <n v="0"/>
    <n v="7.8575699999999994E-5"/>
    <n v="5.7130440000000005E-4"/>
    <n v="1.62585989999999E-3"/>
    <n v="3.0116446000000002E-3"/>
    <n v="4.22588369999999E-3"/>
    <n v="5.4600060699999996E-3"/>
    <n v="0"/>
    <n v="0"/>
    <n v="0"/>
    <s v="EJ"/>
  </r>
  <r>
    <x v="4"/>
    <s v="other industrial energy use"/>
    <x v="0"/>
    <x v="2"/>
    <n v="3.8399900000000001E-2"/>
    <n v="0.16134200000000001"/>
    <n v="0.15812999999999999"/>
    <n v="0.13603000000000001"/>
    <n v="0.13692199999999999"/>
    <n v="0.15369090999999999"/>
    <n v="0.16392103"/>
    <n v="0.16792684999999999"/>
    <n v="0.17115737"/>
    <n v="0.17645059199999999"/>
    <n v="0.184251779"/>
    <n v="0"/>
    <n v="0"/>
    <n v="0"/>
    <s v="EJ"/>
  </r>
  <r>
    <x v="4"/>
    <s v="other industrial feedstocks"/>
    <x v="0"/>
    <x v="0"/>
    <n v="5.1047999999999996E-3"/>
    <n v="5.5967099999999999E-2"/>
    <n v="5.3937100000000002E-2"/>
    <n v="0"/>
    <n v="0"/>
    <n v="0"/>
    <n v="0"/>
    <n v="0"/>
    <n v="0"/>
    <n v="0"/>
    <n v="0"/>
    <n v="0"/>
    <n v="0"/>
    <n v="0"/>
    <s v="EJ"/>
  </r>
  <r>
    <x v="4"/>
    <s v="other industrial feedstocks"/>
    <x v="0"/>
    <x v="2"/>
    <n v="5.9901700000000002E-2"/>
    <n v="0.101594"/>
    <n v="0.10205500000000001"/>
    <n v="2.273E-2"/>
    <n v="2.2591699999999999E-2"/>
    <n v="2.6564600000000001E-2"/>
    <n v="3.0340499999999999E-2"/>
    <n v="3.4932199999999997E-2"/>
    <n v="3.99336E-2"/>
    <n v="4.4258400000000003E-2"/>
    <n v="4.8450800000000002E-2"/>
    <n v="0"/>
    <n v="0"/>
    <n v="0"/>
    <s v="EJ"/>
  </r>
  <r>
    <x v="4"/>
    <s v="process heat cement"/>
    <x v="0"/>
    <x v="3"/>
    <n v="1.6954100000000001E-3"/>
    <n v="3.6238199999999998E-3"/>
    <n v="4.6791300000000001E-3"/>
    <n v="4.6791300000000001E-3"/>
    <n v="4.6594762000000001E-3"/>
    <n v="5.5898216999999998E-3"/>
    <n v="6.2775374999999899E-3"/>
    <n v="6.8616807E-3"/>
    <n v="7.1431873000000002E-3"/>
    <n v="7.1814491599999997E-3"/>
    <n v="6.9780722999999998E-3"/>
    <n v="0"/>
    <n v="0"/>
    <n v="0"/>
    <s v="EJ"/>
  </r>
  <r>
    <x v="4"/>
    <s v="process heat cement"/>
    <x v="0"/>
    <x v="5"/>
    <n v="2.8691099999999998E-3"/>
    <n v="6.13264E-3"/>
    <n v="7.9184400000000005E-3"/>
    <n v="7.9184400000000005E-3"/>
    <n v="7.8887140999999994E-3"/>
    <n v="9.2011248E-3"/>
    <n v="1.00026378E-2"/>
    <n v="1.04696158E-2"/>
    <n v="1.07608171E-2"/>
    <n v="1.10053872999999E-2"/>
    <n v="1.110303168E-2"/>
    <n v="0"/>
    <n v="0"/>
    <n v="0"/>
    <s v="EJ"/>
  </r>
  <r>
    <x v="4"/>
    <s v="process heat cement"/>
    <x v="0"/>
    <x v="0"/>
    <n v="3.3907099999999999E-3"/>
    <n v="7.2477499999999999E-3"/>
    <n v="9.3582500000000002E-3"/>
    <n v="9.3582500000000002E-3"/>
    <n v="9.3210385999999996E-3"/>
    <n v="1.08676418999999E-2"/>
    <n v="1.2032224399999999E-2"/>
    <n v="1.31232144E-2"/>
    <n v="1.4052096300000001E-2"/>
    <n v="1.47821472E-2"/>
    <n v="1.5091866759999999E-2"/>
    <n v="0"/>
    <n v="0"/>
    <n v="0"/>
    <s v="EJ"/>
  </r>
  <r>
    <x v="4"/>
    <s v="process heat cement"/>
    <x v="0"/>
    <x v="1"/>
    <n v="0"/>
    <n v="0"/>
    <n v="0"/>
    <n v="0"/>
    <n v="0"/>
    <n v="6.4590699999999998E-5"/>
    <n v="5.4724750000000001E-4"/>
    <n v="1.6838827000000001E-3"/>
    <n v="3.1563173000000002E-3"/>
    <n v="4.4157373E-3"/>
    <n v="5.70791902999999E-3"/>
    <n v="0"/>
    <n v="0"/>
    <n v="0"/>
    <s v="EJ"/>
  </r>
  <r>
    <x v="4"/>
    <s v="process heat cement"/>
    <x v="0"/>
    <x v="2"/>
    <n v="5.0861200000000004E-3"/>
    <n v="1.08716E-2"/>
    <n v="1.4037300000000001E-2"/>
    <n v="1.4037300000000001E-2"/>
    <n v="1.2470124900000001E-2"/>
    <n v="1.4645924499999999E-2"/>
    <n v="1.6210749999999999E-2"/>
    <n v="1.7554177399999999E-2"/>
    <n v="1.85310656E-2"/>
    <n v="1.9039670599999999E-2"/>
    <n v="1.9498184809999999E-2"/>
    <n v="0"/>
    <n v="0"/>
    <n v="0"/>
    <s v="EJ"/>
  </r>
  <r>
    <x v="4"/>
    <s v="resid cooling"/>
    <x v="4"/>
    <x v="4"/>
    <n v="4.3701399999999998E-3"/>
    <n v="9.3289800000000006E-3"/>
    <n v="1.26824E-2"/>
    <n v="1.6205899999999999E-2"/>
    <n v="1.6006313000000001E-2"/>
    <n v="1.9227044999999901E-2"/>
    <n v="2.1364960999999998E-2"/>
    <n v="2.2460377E-2"/>
    <n v="2.3138623000000001E-2"/>
    <n v="2.36452581E-2"/>
    <n v="2.4315017000000001E-2"/>
    <n v="0"/>
    <n v="0"/>
    <n v="0"/>
    <s v="EJ"/>
  </r>
  <r>
    <x v="4"/>
    <s v="resid heating"/>
    <x v="4"/>
    <x v="3"/>
    <n v="3.2775999999999999E-3"/>
    <n v="1.28845E-2"/>
    <n v="9.5691999999999999E-3"/>
    <n v="7.5725000000000002E-3"/>
    <n v="8.1562719999999991E-3"/>
    <n v="8.4925269999999997E-3"/>
    <n v="8.1792960000000008E-3"/>
    <n v="7.2283169999999997E-3"/>
    <n v="6.0435130000000004E-3"/>
    <n v="5.12815199999999E-3"/>
    <n v="4.5227330000000001E-3"/>
    <n v="0"/>
    <n v="0"/>
    <n v="0"/>
    <s v="EJ"/>
  </r>
  <r>
    <x v="4"/>
    <s v="resid heating"/>
    <x v="4"/>
    <x v="4"/>
    <n v="4.3112000000000003E-3"/>
    <n v="9.2031000000000005E-3"/>
    <n v="1.2511400000000001E-2"/>
    <n v="1.5987299999999999E-2"/>
    <n v="1.6139199999999999E-2"/>
    <n v="1.7636679999999998E-2"/>
    <n v="1.9609019999999901E-2"/>
    <n v="2.1961000000000001E-2"/>
    <n v="2.4299729999999999E-2"/>
    <n v="2.6290328000000002E-2"/>
    <n v="2.7681451999999999E-2"/>
    <n v="0"/>
    <n v="0"/>
    <n v="0"/>
    <s v="EJ"/>
  </r>
  <r>
    <x v="4"/>
    <s v="resid heating"/>
    <x v="4"/>
    <x v="0"/>
    <n v="3.7417499999999999E-2"/>
    <n v="6.46095E-2"/>
    <n v="7.9709299999999997E-2"/>
    <n v="8.8793999999999998E-2"/>
    <n v="8.7660799999999997E-2"/>
    <n v="9.0309799999999996E-2"/>
    <n v="9.0935290000000002E-2"/>
    <n v="9.0086669999999994E-2"/>
    <n v="8.8136450000000005E-2"/>
    <n v="8.579813E-2"/>
    <n v="8.3000870000000004E-2"/>
    <n v="0"/>
    <n v="0"/>
    <n v="0"/>
    <s v="EJ"/>
  </r>
  <r>
    <x v="4"/>
    <s v="resid heating"/>
    <x v="4"/>
    <x v="1"/>
    <n v="0"/>
    <n v="0"/>
    <n v="0"/>
    <n v="0"/>
    <n v="0"/>
    <n v="2.3321999999999999E-6"/>
    <n v="3.5556899999999998E-5"/>
    <n v="6.5482599999999995E-5"/>
    <n v="1.0158900000000001E-4"/>
    <n v="1.39505E-4"/>
    <n v="1.7126899999999999E-4"/>
    <n v="0"/>
    <n v="0"/>
    <n v="0"/>
    <s v="EJ"/>
  </r>
  <r>
    <x v="4"/>
    <s v="resid heating"/>
    <x v="4"/>
    <x v="2"/>
    <n v="4.3198899999999998E-2"/>
    <n v="3.1740900000000002E-2"/>
    <n v="4.7567900000000003E-2"/>
    <n v="3.9437399999999997E-2"/>
    <n v="3.8577759999999899E-2"/>
    <n v="3.9408260000000001E-2"/>
    <n v="3.9193919999999903E-2"/>
    <n v="3.8420079999999898E-2"/>
    <n v="3.7314550000000002E-2"/>
    <n v="3.5841149999999898E-2"/>
    <n v="3.4564706000000001E-2"/>
    <n v="0"/>
    <n v="0"/>
    <n v="0"/>
    <s v="EJ"/>
  </r>
  <r>
    <x v="4"/>
    <s v="resid heating"/>
    <x v="4"/>
    <x v="6"/>
    <n v="4.1478000000000001E-3"/>
    <n v="2.2931000000000002E-3"/>
    <n v="8.7679999999999995E-4"/>
    <n v="2.8327000000000001E-3"/>
    <n v="2.8297119999999999E-3"/>
    <n v="2.8524150000000001E-3"/>
    <n v="2.7397010000000002E-3"/>
    <n v="2.5163759999999999E-3"/>
    <n v="2.216576E-3"/>
    <n v="1.8967629999999899E-3"/>
    <n v="1.6062673000000001E-3"/>
    <n v="0"/>
    <n v="0"/>
    <n v="0"/>
    <s v="EJ"/>
  </r>
  <r>
    <x v="4"/>
    <s v="resid others"/>
    <x v="4"/>
    <x v="3"/>
    <n v="3.6420000000000002E-4"/>
    <n v="1.4316000000000001E-3"/>
    <n v="1.0632E-3"/>
    <n v="8.4139999999999996E-4"/>
    <n v="8.4480139999999998E-4"/>
    <n v="9.4460989999999999E-4"/>
    <n v="9.4505360000000005E-4"/>
    <n v="8.675547E-4"/>
    <n v="7.7146539999999996E-4"/>
    <n v="6.6513456999999995E-4"/>
    <n v="6.1021860000000003E-4"/>
    <n v="0"/>
    <n v="0"/>
    <n v="0"/>
    <s v="EJ"/>
  </r>
  <r>
    <x v="4"/>
    <s v="resid others"/>
    <x v="4"/>
    <x v="4"/>
    <n v="3.03907E-2"/>
    <n v="6.4875299999999997E-2"/>
    <n v="8.8195800000000005E-2"/>
    <n v="0.11269800000000001"/>
    <n v="0.11425494999999999"/>
    <n v="0.13912869"/>
    <n v="0.16740840000000001"/>
    <n v="0.19641447000000001"/>
    <n v="0.22038034000000001"/>
    <n v="0.23992746000000001"/>
    <n v="0.25285108000000001"/>
    <n v="0"/>
    <n v="0"/>
    <n v="0"/>
    <s v="EJ"/>
  </r>
  <r>
    <x v="4"/>
    <s v="resid others"/>
    <x v="4"/>
    <x v="0"/>
    <n v="0.11361300000000001"/>
    <n v="0.19617799999999999"/>
    <n v="0.24202699999999999"/>
    <n v="0.26961099999999999"/>
    <n v="0.27029639999999999"/>
    <n v="0.29887819999999998"/>
    <n v="0.30543920000000002"/>
    <n v="0.29628850000000001"/>
    <n v="0.28788108000000001"/>
    <n v="0.28060649999999998"/>
    <n v="0.28301850000000001"/>
    <n v="0"/>
    <n v="0"/>
    <n v="0"/>
    <s v="EJ"/>
  </r>
  <r>
    <x v="4"/>
    <s v="resid others"/>
    <x v="4"/>
    <x v="1"/>
    <n v="0"/>
    <n v="0"/>
    <n v="0"/>
    <n v="0"/>
    <n v="0"/>
    <n v="2.0878700000000001E-5"/>
    <n v="3.22763E-4"/>
    <n v="5.8732299999999995E-4"/>
    <n v="7.7725299999999999E-4"/>
    <n v="1.0334000000000001E-3"/>
    <n v="1.12528E-3"/>
    <n v="0"/>
    <n v="0"/>
    <n v="0"/>
    <s v="EJ"/>
  </r>
  <r>
    <x v="4"/>
    <s v="resid others"/>
    <x v="4"/>
    <x v="2"/>
    <n v="1.9298099999999999E-2"/>
    <n v="1.4179499999999999E-2"/>
    <n v="2.1249899999999999E-2"/>
    <n v="1.7617799999999999E-2"/>
    <n v="1.7648520000000001E-2"/>
    <n v="1.8942827999999998E-2"/>
    <n v="1.8292993E-2"/>
    <n v="1.6407850000000002E-2"/>
    <n v="1.47508379999999E-2"/>
    <n v="1.3122873E-2"/>
    <n v="1.2710885999999999E-2"/>
    <n v="0"/>
    <n v="0"/>
    <n v="0"/>
    <s v="EJ"/>
  </r>
  <r>
    <x v="4"/>
    <s v="resid others"/>
    <x v="4"/>
    <x v="6"/>
    <n v="1.0009999999999999E-3"/>
    <n v="5.5340000000000001E-4"/>
    <n v="2.1159999999999999E-4"/>
    <n v="6.8360000000000003E-4"/>
    <n v="6.892593E-4"/>
    <n v="7.3549830000000001E-4"/>
    <n v="6.9291860000000004E-4"/>
    <n v="5.8889829999999904E-4"/>
    <n v="4.9346989999999897E-4"/>
    <n v="4.0709619999999998E-4"/>
    <n v="3.758012E-4"/>
    <n v="0"/>
    <n v="0"/>
    <n v="0"/>
    <s v="EJ"/>
  </r>
  <r>
    <x v="4"/>
    <s v="trn_aviation_intl"/>
    <x v="5"/>
    <x v="4"/>
    <n v="0"/>
    <n v="0"/>
    <n v="0"/>
    <n v="0"/>
    <n v="0"/>
    <n v="0"/>
    <n v="0"/>
    <n v="1.2538299999999999E-8"/>
    <n v="1.04686E-7"/>
    <n v="8.4571799999999998E-7"/>
    <n v="6.2945700000000003E-6"/>
    <n v="0"/>
    <n v="0"/>
    <n v="0"/>
    <s v="EJ"/>
  </r>
  <r>
    <x v="4"/>
    <s v="trn_aviation_intl"/>
    <x v="5"/>
    <x v="1"/>
    <n v="0"/>
    <n v="0"/>
    <n v="0"/>
    <n v="0"/>
    <n v="0"/>
    <n v="0"/>
    <n v="0"/>
    <n v="1.6666900000000001E-8"/>
    <n v="3.34819E-7"/>
    <n v="5.1343600000000001E-6"/>
    <n v="5.7935700000000002E-5"/>
    <n v="0"/>
    <n v="0"/>
    <n v="0"/>
    <s v="EJ"/>
  </r>
  <r>
    <x v="4"/>
    <s v="trn_aviation_intl"/>
    <x v="5"/>
    <x v="2"/>
    <n v="1.9592499999999999E-2"/>
    <n v="3.1228300000000001E-2"/>
    <n v="2.8062699999999999E-2"/>
    <n v="4.1209999999999997E-2"/>
    <n v="4.0647700000000002E-2"/>
    <n v="4.3704899999999998E-2"/>
    <n v="4.5369199999999998E-2"/>
    <n v="4.6389899999999998E-2"/>
    <n v="4.9995400000000002E-2"/>
    <n v="5.3145900000000003E-2"/>
    <n v="5.6349999999999997E-2"/>
    <n v="0"/>
    <n v="0"/>
    <n v="0"/>
    <s v="EJ"/>
  </r>
  <r>
    <x v="4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4"/>
    <s v="trn_freight"/>
    <x v="6"/>
    <x v="4"/>
    <n v="3.1089399999999998E-4"/>
    <n v="5.84682E-4"/>
    <n v="6.2937699999999997E-4"/>
    <n v="5.6937999999999997E-4"/>
    <n v="5.6587100000000002E-4"/>
    <n v="6.2738870000000001E-4"/>
    <n v="6.7593899999999997E-4"/>
    <n v="7.0408519999999998E-4"/>
    <n v="7.5298040000000002E-4"/>
    <n v="8.6733800000000005E-4"/>
    <n v="1.0684889999999999E-3"/>
    <n v="0"/>
    <n v="0"/>
    <n v="0"/>
    <s v="EJ"/>
  </r>
  <r>
    <x v="4"/>
    <s v="trn_freight"/>
    <x v="6"/>
    <x v="1"/>
    <n v="0"/>
    <n v="0"/>
    <n v="0"/>
    <n v="0"/>
    <n v="0"/>
    <n v="6.8706499999999997E-5"/>
    <n v="2.6638999999999998E-4"/>
    <n v="5.4465245999999997E-4"/>
    <n v="7.0988530000000005E-4"/>
    <n v="8.5288829999999999E-4"/>
    <n v="1.0762720000000001E-3"/>
    <n v="0"/>
    <n v="0"/>
    <n v="0"/>
    <s v="EJ"/>
  </r>
  <r>
    <x v="4"/>
    <s v="trn_freight"/>
    <x v="6"/>
    <x v="2"/>
    <n v="2.7947419999999998E-3"/>
    <n v="8.0896600000000003E-3"/>
    <n v="1.717788E-2"/>
    <n v="1.8120770000000001E-2"/>
    <n v="1.7366717E-2"/>
    <n v="1.9114717E-2"/>
    <n v="2.0252738999999999E-2"/>
    <n v="2.1655326999999999E-2"/>
    <n v="2.2710817000000001E-2"/>
    <n v="2.3212989999999999E-2"/>
    <n v="2.377435E-2"/>
    <n v="0"/>
    <n v="0"/>
    <n v="0"/>
    <s v="EJ"/>
  </r>
  <r>
    <x v="4"/>
    <s v="trn_freight_road"/>
    <x v="6"/>
    <x v="4"/>
    <n v="0"/>
    <n v="0"/>
    <n v="0"/>
    <n v="0"/>
    <n v="9.2679790000000002E-4"/>
    <n v="3.2535105339999999E-3"/>
    <n v="1.10107152215199E-2"/>
    <n v="2.4421308630109901E-2"/>
    <n v="3.7636605522904001E-2"/>
    <n v="4.9441473451900003E-2"/>
    <n v="6.2604282395000002E-2"/>
    <n v="0"/>
    <n v="0"/>
    <n v="0"/>
    <s v="EJ"/>
  </r>
  <r>
    <x v="4"/>
    <s v="trn_freight_road"/>
    <x v="6"/>
    <x v="1"/>
    <n v="0"/>
    <n v="0"/>
    <n v="0"/>
    <n v="0"/>
    <n v="0"/>
    <n v="2.5245695999999998E-4"/>
    <n v="1.96629080231E-3"/>
    <n v="5.0079363552999996E-3"/>
    <n v="7.9014977062560002E-3"/>
    <n v="1.05314145408E-2"/>
    <n v="1.29666968441E-2"/>
    <n v="0"/>
    <n v="0"/>
    <n v="0"/>
    <s v="EJ"/>
  </r>
  <r>
    <x v="4"/>
    <s v="trn_freight_road"/>
    <x v="6"/>
    <x v="2"/>
    <n v="0.16905039999999999"/>
    <n v="0.18839800000000001"/>
    <n v="0.227468"/>
    <n v="0.25582870000000002"/>
    <n v="0.25668749419999998"/>
    <n v="0.290163803532"/>
    <n v="0.302574394458"/>
    <n v="0.29827584525750001"/>
    <n v="0.29739114941799999"/>
    <n v="0.29788618273299999"/>
    <n v="0.29610847064000001"/>
    <n v="0"/>
    <n v="0"/>
    <n v="0"/>
    <s v="EJ"/>
  </r>
  <r>
    <x v="4"/>
    <s v="trn_pass"/>
    <x v="6"/>
    <x v="4"/>
    <n v="7.9259899999999995E-4"/>
    <n v="1.4905000000000001E-3"/>
    <n v="1.6045E-3"/>
    <n v="1.4515999999999999E-3"/>
    <n v="1.43961504E-3"/>
    <n v="1.7781005000000001E-3"/>
    <n v="2.0505456999999898E-3"/>
    <n v="2.3864191999999999E-3"/>
    <n v="2.7781346E-3"/>
    <n v="3.3801901E-3"/>
    <n v="4.4171393000000002E-3"/>
    <n v="0"/>
    <n v="0"/>
    <n v="0"/>
    <s v="EJ"/>
  </r>
  <r>
    <x v="4"/>
    <s v="trn_pass"/>
    <x v="6"/>
    <x v="1"/>
    <n v="0"/>
    <n v="0"/>
    <n v="0"/>
    <n v="0"/>
    <n v="0"/>
    <n v="0"/>
    <n v="0"/>
    <n v="3.1820499999999998E-5"/>
    <n v="1.05993E-4"/>
    <n v="3.3648499999999997E-4"/>
    <n v="9.3429099999999996E-4"/>
    <n v="0"/>
    <n v="0"/>
    <n v="0"/>
    <s v="EJ"/>
  </r>
  <r>
    <x v="4"/>
    <s v="trn_pass"/>
    <x v="6"/>
    <x v="2"/>
    <n v="9.2884899999999999E-3"/>
    <n v="1.47447999999999E-2"/>
    <n v="1.32931E-2"/>
    <n v="1.9463100000000001E-2"/>
    <n v="1.9207349999999901E-2"/>
    <n v="2.3602730999999998E-2"/>
    <n v="2.6521465000000001E-2"/>
    <n v="2.7859486999999999E-2"/>
    <n v="3.0408072000000001E-2"/>
    <n v="3.1882106E-2"/>
    <n v="3.2391563999999998E-2"/>
    <n v="0"/>
    <n v="0"/>
    <n v="0"/>
    <s v="EJ"/>
  </r>
  <r>
    <x v="4"/>
    <s v="trn_pass_road"/>
    <x v="6"/>
    <x v="4"/>
    <n v="0"/>
    <n v="0"/>
    <n v="0"/>
    <n v="0"/>
    <n v="1.9931699999999998E-3"/>
    <n v="4.6898E-3"/>
    <n v="6.8644739999999997E-3"/>
    <n v="7.9263299999999901E-3"/>
    <n v="8.4314000000000004E-3"/>
    <n v="8.9290299999999993E-3"/>
    <n v="9.36268E-3"/>
    <n v="0"/>
    <n v="0"/>
    <n v="0"/>
    <s v="EJ"/>
  </r>
  <r>
    <x v="4"/>
    <s v="trn_pass_road"/>
    <x v="6"/>
    <x v="0"/>
    <n v="9.9996299999999998E-4"/>
    <n v="1.46461E-2"/>
    <n v="1.23202E-2"/>
    <n v="1.37842E-2"/>
    <n v="1.6341019999999901E-2"/>
    <n v="1.70184899999999E-2"/>
    <n v="1.3721229999999999E-2"/>
    <n v="1.29494E-2"/>
    <n v="1.300801E-2"/>
    <n v="1.29878099999999E-2"/>
    <n v="1.285939E-2"/>
    <n v="0"/>
    <n v="0"/>
    <n v="0"/>
    <s v="EJ"/>
  </r>
  <r>
    <x v="4"/>
    <s v="trn_pass_road"/>
    <x v="6"/>
    <x v="1"/>
    <n v="0"/>
    <n v="0"/>
    <n v="0"/>
    <n v="0"/>
    <n v="0"/>
    <n v="1.2406400000000001E-6"/>
    <n v="6.6597479999999996E-6"/>
    <n v="2.1983121E-5"/>
    <n v="4.2603589999999999E-5"/>
    <n v="5.8496750000000002E-5"/>
    <n v="6.5480800000000005E-5"/>
    <n v="0"/>
    <n v="0"/>
    <n v="0"/>
    <s v="EJ"/>
  </r>
  <r>
    <x v="4"/>
    <s v="trn_pass_road"/>
    <x v="6"/>
    <x v="2"/>
    <n v="2.8209100000000001E-2"/>
    <n v="3.1438000000000001E-2"/>
    <n v="3.7957900000000003E-2"/>
    <n v="4.2690400000000003E-2"/>
    <n v="5.6366552700000003E-2"/>
    <n v="5.8279834899999897E-2"/>
    <n v="4.8773944100000001E-2"/>
    <n v="4.5020106300000001E-2"/>
    <n v="4.5570997000000002E-2"/>
    <n v="4.5832989999999997E-2"/>
    <n v="4.5794656000000003E-2"/>
    <n v="0"/>
    <n v="0"/>
    <n v="0"/>
    <s v="EJ"/>
  </r>
  <r>
    <x v="4"/>
    <s v="trn_pass_road_LDV"/>
    <x v="6"/>
    <x v="4"/>
    <n v="0"/>
    <n v="0"/>
    <n v="0"/>
    <n v="0"/>
    <n v="0"/>
    <n v="4.1583599999999998E-3"/>
    <n v="6.1684499999999998E-3"/>
    <n v="6.5638800000000002E-3"/>
    <n v="6.4967799999999997E-3"/>
    <n v="6.3483899999999998E-3"/>
    <n v="6.1288699999999998E-3"/>
    <n v="0"/>
    <n v="0"/>
    <n v="0"/>
    <s v="EJ"/>
  </r>
  <r>
    <x v="4"/>
    <s v="trn_pass_road_LDV"/>
    <x v="6"/>
    <x v="2"/>
    <n v="1.03312E-2"/>
    <n v="1.1513799999999999E-2"/>
    <n v="1.39016E-2"/>
    <n v="1.56349E-2"/>
    <n v="1.1094100000000001E-2"/>
    <n v="4.8076799999999999E-3"/>
    <n v="2.5798599999999998E-3"/>
    <n v="1.65259E-3"/>
    <n v="1.1007899999999999E-3"/>
    <n v="7.4865399999999996E-4"/>
    <n v="5.2562699999999997E-4"/>
    <n v="0"/>
    <n v="0"/>
    <n v="0"/>
    <s v="EJ"/>
  </r>
  <r>
    <x v="4"/>
    <s v="trn_pass_road_LDV_4W"/>
    <x v="6"/>
    <x v="4"/>
    <n v="0"/>
    <n v="0"/>
    <n v="0"/>
    <n v="0"/>
    <n v="0"/>
    <n v="6.5872550000000002E-3"/>
    <n v="3.3162431999999999E-2"/>
    <n v="5.5578975999999898E-2"/>
    <n v="7.3577074000000006E-2"/>
    <n v="8.3029599699999998E-2"/>
    <n v="9.2180944000000001E-2"/>
    <n v="0"/>
    <n v="0"/>
    <n v="0"/>
    <s v="EJ"/>
  </r>
  <r>
    <x v="4"/>
    <s v="trn_pass_road_LDV_4W"/>
    <x v="6"/>
    <x v="0"/>
    <n v="6.5757699999999999E-3"/>
    <n v="9.63112E-2"/>
    <n v="8.1016199999999997E-2"/>
    <n v="9.0643799999999997E-2"/>
    <n v="7.1611103639999896E-2"/>
    <n v="6.5184389709999999E-2"/>
    <n v="5.4511418319999998E-2"/>
    <n v="4.2729993369999997E-2"/>
    <n v="3.1151357944000001E-2"/>
    <n v="2.7159962999999999E-2"/>
    <n v="2.2353449000000001E-2"/>
    <n v="0"/>
    <n v="0"/>
    <n v="0"/>
    <s v="EJ"/>
  </r>
  <r>
    <x v="4"/>
    <s v="trn_pass_road_LDV_4W"/>
    <x v="6"/>
    <x v="1"/>
    <n v="0"/>
    <n v="0"/>
    <n v="0"/>
    <n v="0"/>
    <n v="0"/>
    <n v="6.4009405999999999E-6"/>
    <n v="8.2702857799999904E-5"/>
    <n v="1.169748854E-4"/>
    <n v="1.4131175809999999E-4"/>
    <n v="1.5004594679999999E-4"/>
    <n v="1.6112615430000001E-4"/>
    <n v="0"/>
    <n v="0"/>
    <n v="0"/>
    <s v="EJ"/>
  </r>
  <r>
    <x v="4"/>
    <s v="trn_pass_road_LDV_4W"/>
    <x v="6"/>
    <x v="2"/>
    <n v="0.15191399999999999"/>
    <n v="0.1693026"/>
    <n v="0.2044145"/>
    <n v="0.22990049999999901"/>
    <n v="0.1815164360431"/>
    <n v="0.167994620757"/>
    <n v="0.14410441436570001"/>
    <n v="0.115662626070499"/>
    <n v="8.6787191901600003E-2"/>
    <n v="7.6124157899999906E-2"/>
    <n v="6.3341475199999997E-2"/>
    <n v="0"/>
    <n v="0"/>
    <n v="0"/>
    <s v="EJ"/>
  </r>
  <r>
    <x v="4"/>
    <s v="trn_shipping_intl"/>
    <x v="7"/>
    <x v="4"/>
    <n v="0"/>
    <n v="0"/>
    <n v="0"/>
    <n v="0"/>
    <n v="0"/>
    <n v="0"/>
    <n v="0"/>
    <n v="1.5690999999999999E-6"/>
    <n v="4.6481399999999999E-6"/>
    <n v="1.48845E-5"/>
    <n v="3.8863399999999998E-5"/>
    <n v="0"/>
    <n v="0"/>
    <n v="0"/>
    <s v="EJ"/>
  </r>
  <r>
    <x v="4"/>
    <s v="trn_shipping_intl"/>
    <x v="7"/>
    <x v="1"/>
    <n v="0"/>
    <n v="0"/>
    <n v="0"/>
    <n v="0"/>
    <n v="0"/>
    <n v="0"/>
    <n v="0"/>
    <n v="1.7150500000000001E-5"/>
    <n v="6.4800800000000005E-5"/>
    <n v="2.74782E-4"/>
    <n v="9.3258299999999996E-4"/>
    <n v="0"/>
    <n v="0"/>
    <n v="0"/>
    <s v="EJ"/>
  </r>
  <r>
    <x v="4"/>
    <s v="trn_shipping_intl"/>
    <x v="7"/>
    <x v="2"/>
    <n v="2.7741600000000002E-2"/>
    <n v="2.83424E-2"/>
    <n v="7.6356900000000005E-2"/>
    <n v="0.10165299999999999"/>
    <n v="9.9381529999999996E-2"/>
    <n v="0.10423092"/>
    <n v="0.10563649999999999"/>
    <n v="0.1075333"/>
    <n v="0.1104453"/>
    <n v="0.1126375"/>
    <n v="0.1149739"/>
    <n v="0"/>
    <n v="0"/>
    <n v="0"/>
    <s v="EJ"/>
  </r>
  <r>
    <x v="5"/>
    <s v="N fertilizer"/>
    <x v="0"/>
    <x v="0"/>
    <n v="1.1615500000000001E-2"/>
    <n v="2.0278999999999998E-2"/>
    <n v="1.8616899999999999E-2"/>
    <n v="2.3830400000000002E-2"/>
    <n v="3.7005999999999997E-2"/>
    <n v="5.0876974200000001E-2"/>
    <n v="6.3390273999999996E-2"/>
    <n v="6.7565057999999997E-2"/>
    <n v="6.9547819699999999E-2"/>
    <n v="7.1543589699999993E-2"/>
    <n v="7.2399568410000004E-2"/>
    <n v="0"/>
    <n v="0"/>
    <n v="0"/>
    <s v="EJ"/>
  </r>
  <r>
    <x v="5"/>
    <s v="N fertilizer"/>
    <x v="0"/>
    <x v="1"/>
    <n v="0"/>
    <n v="0"/>
    <n v="0"/>
    <n v="0"/>
    <n v="0"/>
    <n v="2.1440200000000001E-4"/>
    <n v="1.265965E-3"/>
    <n v="2.6543130000000002E-3"/>
    <n v="4.8509030000000002E-3"/>
    <n v="7.6202420000000002E-3"/>
    <n v="1.0565086299999899E-2"/>
    <n v="0"/>
    <n v="0"/>
    <n v="0"/>
    <s v="EJ"/>
  </r>
  <r>
    <x v="5"/>
    <s v="agricultural energy use"/>
    <x v="1"/>
    <x v="5"/>
    <n v="3.7670100000000001E-4"/>
    <n v="1.1302E-3"/>
    <n v="1.8E-3"/>
    <n v="1.9673999999999998E-3"/>
    <n v="2.223722E-3"/>
    <n v="2.365387E-3"/>
    <n v="2.3732900000000001E-3"/>
    <n v="2.32716E-3"/>
    <n v="2.3297669999999999E-3"/>
    <n v="2.351433E-3"/>
    <n v="2.3680680000000001E-3"/>
    <n v="0"/>
    <n v="0"/>
    <n v="0"/>
    <s v="EJ"/>
  </r>
  <r>
    <x v="5"/>
    <s v="agricultural energy use"/>
    <x v="1"/>
    <x v="4"/>
    <n v="1.08836E-2"/>
    <n v="1.3688199999999999E-2"/>
    <n v="1.55719E-2"/>
    <n v="1.9046299999999999E-2"/>
    <n v="1.958416E-2"/>
    <n v="2.0978773999999999E-2"/>
    <n v="2.4809273E-2"/>
    <n v="2.92708509999999E-2"/>
    <n v="3.2962693299999998E-2"/>
    <n v="3.7217994999999997E-2"/>
    <n v="4.1676218000000001E-2"/>
    <n v="0"/>
    <n v="0"/>
    <n v="0"/>
    <s v="EJ"/>
  </r>
  <r>
    <x v="5"/>
    <s v="agricultural energy use"/>
    <x v="1"/>
    <x v="0"/>
    <n v="1.8418E-3"/>
    <n v="1.9256E-3"/>
    <n v="1.4651E-3"/>
    <n v="2.679E-3"/>
    <n v="3.0411589999999999E-3"/>
    <n v="3.154979E-3"/>
    <n v="3.1535690000000002E-3"/>
    <n v="3.0022859999999998E-3"/>
    <n v="2.8064380000000001E-3"/>
    <n v="2.6436889999999998E-3"/>
    <n v="2.5026470000000002E-3"/>
    <n v="0"/>
    <n v="0"/>
    <n v="0"/>
    <s v="EJ"/>
  </r>
  <r>
    <x v="5"/>
    <s v="agricultural energy use"/>
    <x v="1"/>
    <x v="1"/>
    <n v="0"/>
    <n v="0"/>
    <n v="0"/>
    <n v="0"/>
    <n v="0"/>
    <n v="7.6370300000000002E-4"/>
    <n v="2.7808199999999998E-3"/>
    <n v="5.3222340000000003E-3"/>
    <n v="7.3143150000000001E-3"/>
    <n v="9.2834219999999995E-3"/>
    <n v="1.0769417999999999E-2"/>
    <n v="0"/>
    <n v="0"/>
    <n v="0"/>
    <s v="EJ"/>
  </r>
  <r>
    <x v="5"/>
    <s v="agricultural energy use"/>
    <x v="1"/>
    <x v="2"/>
    <n v="5.5045999999999998E-2"/>
    <n v="0.1034779"/>
    <n v="9.5189700000000002E-2"/>
    <n v="0.10418959999999999"/>
    <n v="0.11256149999999999"/>
    <n v="0.11434833"/>
    <n v="0.11034454"/>
    <n v="0.10409274"/>
    <n v="9.8841209999999999E-2"/>
    <n v="9.1811979999999904E-2"/>
    <n v="8.4632479999999996E-2"/>
    <n v="0"/>
    <n v="0"/>
    <n v="0"/>
    <s v="EJ"/>
  </r>
  <r>
    <x v="5"/>
    <s v="alumina"/>
    <x v="0"/>
    <x v="3"/>
    <n v="0"/>
    <n v="5.8510599999999999E-3"/>
    <n v="1.7984E-2"/>
    <n v="1.2954E-2"/>
    <n v="1.20337E-2"/>
    <n v="1.3069572999999999E-2"/>
    <n v="1.4023974E-2"/>
    <n v="1.48609482259129E-2"/>
    <n v="1.5584956301532E-2"/>
    <n v="1.6209824235508999E-2"/>
    <n v="1.6733422261227999E-2"/>
    <n v="0"/>
    <n v="0"/>
    <n v="0"/>
    <s v="EJ"/>
  </r>
  <r>
    <x v="5"/>
    <s v="alumina"/>
    <x v="0"/>
    <x v="5"/>
    <n v="3.6526000000000003E-2"/>
    <n v="4.5481500000000001E-2"/>
    <n v="1.9900999999999999E-2"/>
    <n v="5.6731200000000002E-2"/>
    <n v="5.2700400000000001E-2"/>
    <n v="5.723201E-2"/>
    <n v="6.1387449999999899E-2"/>
    <n v="6.5005259999999995E-2"/>
    <n v="6.8132130115974895E-2"/>
    <n v="7.0848670000000002E-2"/>
    <n v="7.3134968100462994E-2"/>
    <n v="0"/>
    <n v="0"/>
    <n v="0"/>
    <s v="EJ"/>
  </r>
  <r>
    <x v="5"/>
    <s v="alumina"/>
    <x v="0"/>
    <x v="0"/>
    <n v="7.3028999999999997E-2"/>
    <n v="0.113221"/>
    <n v="9.7060999999999995E-2"/>
    <n v="0.12574399999999999"/>
    <n v="0.11681"/>
    <n v="0.1268142789035"/>
    <n v="0.13585104700429901"/>
    <n v="0.14335930939540001"/>
    <n v="0.14949774726449999"/>
    <n v="0.1549938192442"/>
    <n v="0.15959792479302901"/>
    <n v="0"/>
    <n v="0"/>
    <n v="0"/>
    <s v="EJ"/>
  </r>
  <r>
    <x v="5"/>
    <s v="alumina"/>
    <x v="0"/>
    <x v="2"/>
    <n v="2.6741999999999998E-2"/>
    <n v="1.8164199999999998E-2"/>
    <n v="2.1835E-2"/>
    <n v="4.1310100000000001E-3"/>
    <n v="3.8375100000000001E-3"/>
    <n v="4.1676192806160001E-3"/>
    <n v="4.47090591096E-3"/>
    <n v="4.7359301336299996E-3"/>
    <n v="4.9652678508799999E-3"/>
    <n v="5.1640923498099999E-3"/>
    <n v="5.3313755330199903E-3"/>
    <n v="0"/>
    <n v="0"/>
    <n v="0"/>
    <s v="EJ"/>
  </r>
  <r>
    <x v="5"/>
    <s v="aluminum"/>
    <x v="0"/>
    <x v="4"/>
    <n v="9.1094099999999997E-2"/>
    <n v="0.139622"/>
    <n v="8.68564E-2"/>
    <n v="0.11312700000000001"/>
    <n v="0.105089"/>
    <n v="0.11412056999999901"/>
    <n v="0.12238678"/>
    <n v="0.12952643"/>
    <n v="0.13562274999999999"/>
    <n v="0.14094117"/>
    <n v="0.14540841999999901"/>
    <n v="0"/>
    <n v="0"/>
    <n v="0"/>
    <s v="EJ"/>
  </r>
  <r>
    <x v="5"/>
    <s v="cement"/>
    <x v="0"/>
    <x v="4"/>
    <n v="4.0176600000000002E-3"/>
    <n v="4.7116500000000004E-3"/>
    <n v="4.7225000000000001E-3"/>
    <n v="4.7225000000000001E-3"/>
    <n v="4.8611030000000003E-3"/>
    <n v="5.380737E-3"/>
    <n v="5.9732209999999999E-3"/>
    <n v="6.7164249999999998E-3"/>
    <n v="7.4239351E-3"/>
    <n v="7.9230394999999995E-3"/>
    <n v="8.290169E-3"/>
    <n v="0"/>
    <n v="0"/>
    <n v="0"/>
    <s v="EJ"/>
  </r>
  <r>
    <x v="5"/>
    <s v="chemical energy use"/>
    <x v="0"/>
    <x v="3"/>
    <n v="7.7440900000000003E-3"/>
    <n v="4.4371999999999997E-3"/>
    <n v="6.0278099999999998E-3"/>
    <n v="4.2278999999999997E-3"/>
    <n v="4.72555799999999E-3"/>
    <n v="4.9887569999999999E-3"/>
    <n v="5.3769040000000001E-3"/>
    <n v="6.0125659999999996E-3"/>
    <n v="6.7006449999999999E-3"/>
    <n v="7.0877685999999997E-3"/>
    <n v="7.2787735999999999E-3"/>
    <n v="0"/>
    <n v="0"/>
    <n v="0"/>
    <s v="EJ"/>
  </r>
  <r>
    <x v="5"/>
    <s v="chemical energy use"/>
    <x v="0"/>
    <x v="5"/>
    <n v="7.3254899999999996E-3"/>
    <n v="7.2417999999999996E-3"/>
    <n v="7.0743100000000003E-3"/>
    <n v="6.9487999999999998E-3"/>
    <n v="7.7202099999999999E-3"/>
    <n v="8.0059299999999996E-3"/>
    <n v="8.243284E-3"/>
    <n v="8.4354900000000003E-3"/>
    <n v="8.7881299999999999E-3"/>
    <n v="9.1305079999999903E-3"/>
    <n v="9.4638728000000002E-3"/>
    <n v="0"/>
    <n v="0"/>
    <n v="0"/>
    <s v="EJ"/>
  </r>
  <r>
    <x v="5"/>
    <s v="chemical energy use"/>
    <x v="0"/>
    <x v="4"/>
    <n v="1.5613800000000001E-2"/>
    <n v="2.18928E-2"/>
    <n v="1.92137E-2"/>
    <n v="1.6702100000000001E-2"/>
    <n v="1.49933799999999E-2"/>
    <n v="1.6729979999999998E-2"/>
    <n v="1.8327699999999999E-2"/>
    <n v="2.0271040000000001E-2"/>
    <n v="2.2248812E-2"/>
    <n v="2.3532314999999901E-2"/>
    <n v="2.45304358E-2"/>
    <n v="0"/>
    <n v="0"/>
    <n v="0"/>
    <s v="EJ"/>
  </r>
  <r>
    <x v="5"/>
    <s v="chemical energy use"/>
    <x v="0"/>
    <x v="0"/>
    <n v="6.5793299999999999E-2"/>
    <n v="6.1890899999999999E-2"/>
    <n v="6.7933499999999994E-2"/>
    <n v="8.5042699999999999E-2"/>
    <n v="9.46578E-2"/>
    <n v="9.7903079999999906E-2"/>
    <n v="0.100781829999999"/>
    <n v="0.10157732"/>
    <n v="0.10091269999999999"/>
    <n v="0.10154916999999999"/>
    <n v="0.102432418"/>
    <n v="0"/>
    <n v="0"/>
    <n v="0"/>
    <s v="EJ"/>
  </r>
  <r>
    <x v="5"/>
    <s v="chemical energy use"/>
    <x v="0"/>
    <x v="2"/>
    <n v="1.8E-3"/>
    <n v="8.8742999999999999E-3"/>
    <n v="7.6604100000000003E-3"/>
    <n v="6.1952999999999999E-3"/>
    <n v="6.7869610000000002E-3"/>
    <n v="7.007348E-3"/>
    <n v="7.1239589999999896E-3"/>
    <n v="7.1879190000000001E-3"/>
    <n v="7.3962999999999997E-3"/>
    <n v="7.702403E-3"/>
    <n v="8.1318591999999992E-3"/>
    <n v="0"/>
    <n v="0"/>
    <n v="0"/>
    <s v="EJ"/>
  </r>
  <r>
    <x v="5"/>
    <s v="chemical feedstocks"/>
    <x v="0"/>
    <x v="0"/>
    <n v="2.37255E-2"/>
    <n v="2.8759099999999999E-2"/>
    <n v="4.2169199999999997E-2"/>
    <n v="6.4972699999999994E-2"/>
    <n v="7.0928400000000003E-2"/>
    <n v="7.2864899999999996E-2"/>
    <n v="7.7416600000000002E-2"/>
    <n v="7.8031900000000001E-2"/>
    <n v="7.7153100000000002E-2"/>
    <n v="7.8095399999999995E-2"/>
    <n v="7.7730499999999994E-2"/>
    <n v="0"/>
    <n v="0"/>
    <n v="0"/>
    <s v="EJ"/>
  </r>
  <r>
    <x v="5"/>
    <s v="chemical feedstocks"/>
    <x v="0"/>
    <x v="2"/>
    <n v="7.7692200000000003E-2"/>
    <n v="8.7403700000000001E-2"/>
    <n v="6.03203E-2"/>
    <n v="8.8408299999999995E-2"/>
    <n v="9.4658900000000004E-2"/>
    <n v="0.100481"/>
    <n v="0.103474"/>
    <n v="0.10964"/>
    <n v="0.116522"/>
    <n v="0.121306"/>
    <n v="0.126833"/>
    <n v="0"/>
    <n v="0"/>
    <n v="0"/>
    <s v="EJ"/>
  </r>
  <r>
    <x v="5"/>
    <s v="comm cooling"/>
    <x v="2"/>
    <x v="4"/>
    <n v="1.2259300000000001E-2"/>
    <n v="2.4156799999999999E-2"/>
    <n v="2.74825E-2"/>
    <n v="3.0081199999999999E-2"/>
    <n v="3.2822440000000001E-2"/>
    <n v="3.589494E-2"/>
    <n v="3.7824089999999998E-2"/>
    <n v="3.8518940000000002E-2"/>
    <n v="3.8715090000000001E-2"/>
    <n v="3.8651363000000001E-2"/>
    <n v="3.8733129999999998E-2"/>
    <n v="0"/>
    <n v="0"/>
    <n v="0"/>
    <s v="EJ"/>
  </r>
  <r>
    <x v="5"/>
    <s v="comm heating"/>
    <x v="2"/>
    <x v="3"/>
    <n v="0"/>
    <n v="3.3909899999999999E-4"/>
    <n v="2.6370000000000001E-4"/>
    <n v="2.6370000000000001E-4"/>
    <n v="2.9815830000000002E-4"/>
    <n v="3.5135689999999899E-4"/>
    <n v="4.0295590000000002E-4"/>
    <n v="4.4248159999999998E-4"/>
    <n v="4.6276519999999998E-4"/>
    <n v="4.6734190000000001E-4"/>
    <n v="4.5841779999999997E-4"/>
    <n v="0"/>
    <n v="0"/>
    <n v="0"/>
    <s v="EJ"/>
  </r>
  <r>
    <x v="5"/>
    <s v="comm heating"/>
    <x v="2"/>
    <x v="4"/>
    <n v="3.6778100000000001E-3"/>
    <n v="7.2470900000000003E-3"/>
    <n v="8.2447100000000006E-3"/>
    <n v="9.0243900000000002E-3"/>
    <n v="9.8798600000000007E-3"/>
    <n v="1.1127379999999999E-2"/>
    <n v="1.2717320000000001E-2"/>
    <n v="1.4344124E-2"/>
    <n v="1.5939844000000002E-2"/>
    <n v="1.7565424E-2"/>
    <n v="1.8912673000000001E-2"/>
    <n v="0"/>
    <n v="0"/>
    <n v="0"/>
    <s v="EJ"/>
  </r>
  <r>
    <x v="5"/>
    <s v="comm heating"/>
    <x v="2"/>
    <x v="0"/>
    <n v="1.7697999999999998E-2"/>
    <n v="2.40036E-2"/>
    <n v="2.5489999999999999E-2"/>
    <n v="3.0330699999999999E-2"/>
    <n v="3.4378640000000002E-2"/>
    <n v="3.8352269999999897E-2"/>
    <n v="4.2132019999999999E-2"/>
    <n v="4.4571569999999998E-2"/>
    <n v="4.5866339999999999E-2"/>
    <n v="4.748873E-2"/>
    <n v="4.870029E-2"/>
    <n v="0"/>
    <n v="0"/>
    <n v="0"/>
    <s v="EJ"/>
  </r>
  <r>
    <x v="5"/>
    <s v="comm heating"/>
    <x v="2"/>
    <x v="1"/>
    <n v="0"/>
    <n v="0"/>
    <n v="0"/>
    <n v="0"/>
    <n v="0"/>
    <n v="2.18424E-6"/>
    <n v="3.77549E-5"/>
    <n v="7.3040099999999999E-5"/>
    <n v="1.10624E-4"/>
    <n v="1.4257399999999999E-4"/>
    <n v="1.6753300000000001E-4"/>
    <n v="0"/>
    <n v="0"/>
    <n v="0"/>
    <s v="EJ"/>
  </r>
  <r>
    <x v="5"/>
    <s v="comm heating"/>
    <x v="2"/>
    <x v="2"/>
    <n v="2.0648099999999998E-3"/>
    <n v="3.1323900000000001E-3"/>
    <n v="3.66351E-3"/>
    <n v="4.4925E-3"/>
    <n v="5.0355349999999998E-3"/>
    <n v="5.5869179999999997E-3"/>
    <n v="6.0212979999999996E-3"/>
    <n v="6.3779879999999898E-3"/>
    <n v="6.7773720000000003E-3"/>
    <n v="7.3109710000000003E-3"/>
    <n v="7.9200899999999994E-3"/>
    <n v="0"/>
    <n v="0"/>
    <n v="0"/>
    <s v="EJ"/>
  </r>
  <r>
    <x v="5"/>
    <s v="comm others"/>
    <x v="2"/>
    <x v="3"/>
    <n v="0"/>
    <n v="3.7700000000000002E-5"/>
    <n v="2.9300000000000001E-5"/>
    <n v="2.9300000000000001E-5"/>
    <n v="3.333279E-5"/>
    <n v="4.1788880000000001E-5"/>
    <n v="4.7930109999999998E-5"/>
    <n v="5.1065719999999901E-5"/>
    <n v="5.1637469999999999E-5"/>
    <n v="5.0192321000000001E-5"/>
    <n v="4.826259E-5"/>
    <n v="0"/>
    <n v="0"/>
    <n v="0"/>
    <s v="EJ"/>
  </r>
  <r>
    <x v="5"/>
    <s v="comm others"/>
    <x v="2"/>
    <x v="5"/>
    <n v="6.7394999999999998E-3"/>
    <n v="4.6883000000000003E-3"/>
    <n v="1.8837000000000001E-3"/>
    <n v="1.1720999999999999E-3"/>
    <n v="1.3073119999999999E-3"/>
    <n v="1.4829590000000001E-3"/>
    <n v="1.5172669999999899E-3"/>
    <n v="1.4418980000000001E-3"/>
    <n v="1.3655618E-3"/>
    <n v="1.2879063E-3"/>
    <n v="1.2637181999999999E-3"/>
    <n v="0"/>
    <n v="0"/>
    <n v="0"/>
    <s v="EJ"/>
  </r>
  <r>
    <x v="5"/>
    <s v="comm others"/>
    <x v="2"/>
    <x v="4"/>
    <n v="9.2233099999999998E-2"/>
    <n v="0.18174399999999999"/>
    <n v="0.206764"/>
    <n v="0.22631599999999999"/>
    <n v="0.25031979999999998"/>
    <n v="0.30225030000000003"/>
    <n v="0.35547010000000001"/>
    <n v="0.40291250000000001"/>
    <n v="0.44526469999999901"/>
    <n v="0.48749438"/>
    <n v="0.52650059999999999"/>
    <n v="0"/>
    <n v="0"/>
    <n v="0"/>
    <s v="EJ"/>
  </r>
  <r>
    <x v="5"/>
    <s v="comm others"/>
    <x v="2"/>
    <x v="0"/>
    <n v="1.7642000000000001E-2"/>
    <n v="2.39277E-2"/>
    <n v="2.5409399999999999E-2"/>
    <n v="3.02347E-2"/>
    <n v="3.4512479999999998E-2"/>
    <n v="4.0881880000000002E-2"/>
    <n v="4.527349E-2"/>
    <n v="4.707397E-2"/>
    <n v="4.7576279999999999E-2"/>
    <n v="4.8073739999999997E-2"/>
    <n v="4.9010249999999998E-2"/>
    <n v="0"/>
    <n v="0"/>
    <n v="0"/>
    <s v="EJ"/>
  </r>
  <r>
    <x v="5"/>
    <s v="comm others"/>
    <x v="2"/>
    <x v="1"/>
    <n v="0"/>
    <n v="0"/>
    <n v="0"/>
    <n v="0"/>
    <n v="0"/>
    <n v="5.2065199999999997E-6"/>
    <n v="7.5458999999999997E-5"/>
    <n v="1.32588E-4"/>
    <n v="1.7804299999999999E-4"/>
    <n v="2.42298E-4"/>
    <n v="2.8483799999999999E-4"/>
    <n v="0"/>
    <n v="0"/>
    <n v="0"/>
    <s v="EJ"/>
  </r>
  <r>
    <x v="5"/>
    <s v="comm others"/>
    <x v="2"/>
    <x v="2"/>
    <n v="1.5646899999999998E-2"/>
    <n v="2.3736899999999998E-2"/>
    <n v="2.77611E-2"/>
    <n v="3.4043499999999997E-2"/>
    <n v="3.8112309999999899E-2"/>
    <n v="4.3421519999999998E-2"/>
    <n v="4.4737619999999999E-2"/>
    <n v="4.330349E-2"/>
    <n v="4.1804639999999997E-2"/>
    <n v="4.0592039999999899E-2"/>
    <n v="4.1227050000000001E-2"/>
    <n v="0"/>
    <n v="0"/>
    <n v="0"/>
    <s v="EJ"/>
  </r>
  <r>
    <x v="5"/>
    <s v="construction energy use"/>
    <x v="0"/>
    <x v="5"/>
    <n v="0"/>
    <n v="0"/>
    <n v="8.3700499999999996E-5"/>
    <n v="8.3700000000000002E-5"/>
    <n v="9.1271499999999995E-5"/>
    <n v="9.68859E-5"/>
    <n v="9.9286100000000005E-5"/>
    <n v="1.0014260000000001E-4"/>
    <n v="1.0207518E-4"/>
    <n v="1.03420529999999E-4"/>
    <n v="1.0337212999999999E-4"/>
    <n v="0"/>
    <n v="0"/>
    <n v="0"/>
    <s v="EJ"/>
  </r>
  <r>
    <x v="5"/>
    <s v="construction energy use"/>
    <x v="0"/>
    <x v="4"/>
    <n v="4.1859999999999998E-4"/>
    <n v="1.1302E-3"/>
    <n v="9.2090599999999998E-4"/>
    <n v="1.9673999999999998E-3"/>
    <n v="1.9705119999999998E-3"/>
    <n v="2.1145682999999999E-3"/>
    <n v="2.5906774000000001E-3"/>
    <n v="3.1865654999999899E-3"/>
    <n v="3.71038806E-3"/>
    <n v="4.3617619999999999E-3"/>
    <n v="5.1082793E-3"/>
    <n v="0"/>
    <n v="0"/>
    <n v="0"/>
    <s v="EJ"/>
  </r>
  <r>
    <x v="5"/>
    <s v="construction energy use"/>
    <x v="0"/>
    <x v="0"/>
    <n v="2.5119999999999998E-4"/>
    <n v="2.8883099999999998E-3"/>
    <n v="2.76282E-3"/>
    <n v="3.3907E-3"/>
    <n v="3.7119190000000002E-3"/>
    <n v="3.8423110000000002E-3"/>
    <n v="3.923775E-3"/>
    <n v="3.8409429999999999E-3"/>
    <n v="3.655532E-3"/>
    <n v="3.4588609999999902E-3"/>
    <n v="3.2513969999999901E-3"/>
    <n v="0"/>
    <n v="0"/>
    <n v="0"/>
    <s v="EJ"/>
  </r>
  <r>
    <x v="5"/>
    <s v="construction energy use"/>
    <x v="0"/>
    <x v="1"/>
    <n v="0"/>
    <n v="0"/>
    <n v="0"/>
    <n v="0"/>
    <n v="0"/>
    <n v="2.2010500000000001E-4"/>
    <n v="7.6514899999999904E-4"/>
    <n v="1.4653019999999999E-3"/>
    <n v="2.0338156999999998E-3"/>
    <n v="2.6279620000000002E-3"/>
    <n v="3.108436E-3"/>
    <n v="0"/>
    <n v="0"/>
    <n v="0"/>
    <s v="EJ"/>
  </r>
  <r>
    <x v="5"/>
    <s v="construction energy use"/>
    <x v="0"/>
    <x v="2"/>
    <n v="4.1064610000000001E-2"/>
    <n v="2.7167110000000001E-2"/>
    <n v="2.461373E-2"/>
    <n v="2.3902E-2"/>
    <n v="2.5436090000000001E-2"/>
    <n v="2.5676726999999899E-2"/>
    <n v="2.4779039999999902E-2"/>
    <n v="2.3440249E-2"/>
    <n v="2.2300107999999999E-2"/>
    <n v="2.0715750000000002E-2"/>
    <n v="1.9005613000000001E-2"/>
    <n v="0"/>
    <n v="0"/>
    <n v="0"/>
    <s v="EJ"/>
  </r>
  <r>
    <x v="5"/>
    <s v="construction feedstocks"/>
    <x v="3"/>
    <x v="2"/>
    <n v="3.11857E-2"/>
    <n v="3.8008899999999998E-2"/>
    <n v="4.0269300000000001E-2"/>
    <n v="2.8967099999999999E-2"/>
    <n v="3.2318399999999997E-2"/>
    <n v="3.49866E-2"/>
    <n v="3.7637499999999997E-2"/>
    <n v="4.0347099999999997E-2"/>
    <n v="4.3045800000000002E-2"/>
    <n v="4.5887200000000003E-2"/>
    <n v="4.8897999999999997E-2"/>
    <n v="0"/>
    <n v="0"/>
    <n v="0"/>
    <s v="EJ"/>
  </r>
  <r>
    <x v="5"/>
    <s v="desalinated water"/>
    <x v="0"/>
    <x v="4"/>
    <n v="7.2143499999999998E-4"/>
    <n v="4.3726399999999998E-4"/>
    <n v="3.4254000000000001E-4"/>
    <n v="2.47817E-4"/>
    <n v="3.2973300000000002E-4"/>
    <n v="3.6518899999999998E-4"/>
    <n v="4.0071399999999999E-4"/>
    <n v="4.2947200000000002E-4"/>
    <n v="4.6005800000000001E-4"/>
    <n v="4.8686500000000001E-4"/>
    <n v="5.0998299999999999E-4"/>
    <n v="0"/>
    <n v="0"/>
    <n v="0"/>
    <s v="EJ"/>
  </r>
  <r>
    <x v="5"/>
    <s v="desalinated water"/>
    <x v="0"/>
    <x v="0"/>
    <n v="6.7531799999999995E-4"/>
    <n v="6.88508E-4"/>
    <n v="6.8607499999999997E-4"/>
    <n v="6.61708E-4"/>
    <n v="8.9093699999999996E-4"/>
    <n v="9.3972200000000004E-4"/>
    <n v="1.0422000000000001E-3"/>
    <n v="1.0888899999999999E-3"/>
    <n v="1.1161400000000001E-3"/>
    <n v="1.1864099999999999E-3"/>
    <n v="1.23919E-3"/>
    <n v="0"/>
    <n v="0"/>
    <n v="0"/>
    <s v="EJ"/>
  </r>
  <r>
    <x v="5"/>
    <s v="desalinated water"/>
    <x v="0"/>
    <x v="2"/>
    <n v="3.2453199999999999E-4"/>
    <n v="3.1134199999999999E-4"/>
    <n v="3.1377400000000001E-4"/>
    <n v="3.3814099999999997E-4"/>
    <n v="4.4592399999999999E-4"/>
    <n v="4.8367400000000002E-4"/>
    <n v="5.2058599999999997E-4"/>
    <n v="5.6918300000000002E-4"/>
    <n v="6.2308000000000003E-4"/>
    <n v="6.7988800000000002E-4"/>
    <n v="7.4368000000000004E-4"/>
    <n v="0"/>
    <n v="0"/>
    <n v="0"/>
    <s v="EJ"/>
  </r>
  <r>
    <x v="5"/>
    <s v="industrial wastewater treatment"/>
    <x v="0"/>
    <x v="4"/>
    <n v="1.0340200000000001E-3"/>
    <n v="2.55967E-3"/>
    <n v="3.284E-3"/>
    <n v="3.1915200000000002E-3"/>
    <n v="4.6911899999999996E-3"/>
    <n v="5.7255099999999996E-3"/>
    <n v="6.6087799999999999E-3"/>
    <n v="7.40561E-3"/>
    <n v="8.1381000000000005E-3"/>
    <n v="8.8697600000000008E-3"/>
    <n v="9.5486100000000008E-3"/>
    <n v="0"/>
    <n v="0"/>
    <n v="0"/>
    <s v="EJ"/>
  </r>
  <r>
    <x v="5"/>
    <s v="industrial water abstraction"/>
    <x v="0"/>
    <x v="4"/>
    <n v="4.8488699999999998E-4"/>
    <n v="8.9551699999999997E-4"/>
    <n v="1.0587699999999999E-3"/>
    <n v="1.0269999999999999E-3"/>
    <n v="1.13821E-3"/>
    <n v="1.23055E-3"/>
    <n v="1.32318E-3"/>
    <n v="1.41085E-3"/>
    <n v="1.49041E-3"/>
    <n v="1.5722500000000001E-3"/>
    <n v="1.6509599999999999E-3"/>
    <n v="0"/>
    <n v="0"/>
    <n v="0"/>
    <s v="EJ"/>
  </r>
  <r>
    <x v="5"/>
    <s v="industrial water treatment"/>
    <x v="0"/>
    <x v="4"/>
    <n v="9.4985600000000001E-4"/>
    <n v="1.72153E-3"/>
    <n v="2.0317E-3"/>
    <n v="1.9737000000000001E-3"/>
    <n v="2.1874099999999999E-3"/>
    <n v="2.3648699999999998E-3"/>
    <n v="2.5428899999999999E-3"/>
    <n v="2.7113699999999998E-3"/>
    <n v="2.8642699999999999E-3"/>
    <n v="3.02156E-3"/>
    <n v="3.1728300000000002E-3"/>
    <n v="0"/>
    <n v="0"/>
    <n v="0"/>
    <s v="EJ"/>
  </r>
  <r>
    <x v="5"/>
    <s v="iron and steel"/>
    <x v="0"/>
    <x v="3"/>
    <n v="0"/>
    <n v="0"/>
    <n v="0"/>
    <n v="0"/>
    <n v="0"/>
    <n v="4.6205200000000004E-3"/>
    <n v="8.5640100000000004E-3"/>
    <n v="1.12188699999999E-2"/>
    <n v="1.1662212E-2"/>
    <n v="1.1215282E-2"/>
    <n v="1.0693141E-2"/>
    <n v="0"/>
    <n v="0"/>
    <n v="0"/>
    <s v="EJ"/>
  </r>
  <r>
    <x v="5"/>
    <s v="iron and steel"/>
    <x v="0"/>
    <x v="5"/>
    <n v="0.14504512999999999"/>
    <n v="0.12641689"/>
    <n v="0.15433786999999999"/>
    <n v="9.7868780000000002E-2"/>
    <n v="0.11549804999999901"/>
    <n v="0.113214949"/>
    <n v="0.10853038499999999"/>
    <n v="0.10539769"/>
    <n v="0.10719920400000001"/>
    <n v="0.11009611699999999"/>
    <n v="0.112494753"/>
    <n v="0"/>
    <n v="0"/>
    <n v="0"/>
    <s v="EJ"/>
  </r>
  <r>
    <x v="5"/>
    <s v="iron and steel"/>
    <x v="0"/>
    <x v="4"/>
    <n v="2.206017E-2"/>
    <n v="1.9046159999999999E-2"/>
    <n v="1.858595E-2"/>
    <n v="1.8585859999999999E-2"/>
    <n v="2.1843497999999999E-2"/>
    <n v="2.2185221000000001E-2"/>
    <n v="2.1495528E-2"/>
    <n v="2.08673032999999E-2"/>
    <n v="2.0921104499999999E-2"/>
    <n v="2.1246688199999999E-2"/>
    <n v="2.15049717E-2"/>
    <n v="0"/>
    <n v="0"/>
    <n v="0"/>
    <s v="EJ"/>
  </r>
  <r>
    <x v="5"/>
    <s v="iron and steel"/>
    <x v="0"/>
    <x v="0"/>
    <n v="2.7418588000000001E-2"/>
    <n v="2.4404598999999999E-2"/>
    <n v="1.9381249E-2"/>
    <n v="1.47349683E-2"/>
    <n v="1.7433798100000002E-2"/>
    <n v="1.866430182E-2"/>
    <n v="1.8439007479999998E-2"/>
    <n v="1.799546678E-2"/>
    <n v="1.7716145637E-2"/>
    <n v="1.7666191308000002E-2"/>
    <n v="1.765738088E-2"/>
    <n v="0"/>
    <n v="0"/>
    <n v="0"/>
    <s v="EJ"/>
  </r>
  <r>
    <x v="5"/>
    <s v="iron and steel"/>
    <x v="0"/>
    <x v="1"/>
    <n v="0"/>
    <n v="0"/>
    <n v="0"/>
    <n v="0"/>
    <n v="0"/>
    <n v="1.559527E-3"/>
    <n v="5.5471649999999997E-3"/>
    <n v="8.3112012999999995E-3"/>
    <n v="9.3343245999999904E-3"/>
    <n v="9.8463869999999998E-3"/>
    <n v="1.00740379999999E-2"/>
    <n v="0"/>
    <n v="0"/>
    <n v="0"/>
    <s v="EJ"/>
  </r>
  <r>
    <x v="5"/>
    <s v="iron and steel"/>
    <x v="0"/>
    <x v="2"/>
    <n v="2.0931918000000002E-3"/>
    <n v="1.7162754999999999E-3"/>
    <n v="9.6253789999999897E-4"/>
    <n v="8.3721160000000002E-4"/>
    <n v="9.8770190999999995E-4"/>
    <n v="1.06372178E-3"/>
    <n v="1.0687937900000001E-3"/>
    <n v="1.0585910300000001E-3"/>
    <n v="1.0501110379999999E-3"/>
    <n v="1.050102382E-3"/>
    <n v="1.0503403669999999E-3"/>
    <n v="0"/>
    <n v="0"/>
    <n v="0"/>
    <s v="EJ"/>
  </r>
  <r>
    <x v="5"/>
    <s v="irrigation water abstraction"/>
    <x v="0"/>
    <x v="4"/>
    <n v="5.9184700000000003E-3"/>
    <n v="7.9330500000000005E-3"/>
    <n v="7.6183099999999997E-3"/>
    <n v="8.8343399999999996E-3"/>
    <n v="9.2158199999999996E-3"/>
    <n v="9.5257099999999997E-3"/>
    <n v="9.8913600000000001E-3"/>
    <n v="1.03001E-2"/>
    <n v="1.06847E-2"/>
    <n v="1.11162E-2"/>
    <n v="1.15178E-2"/>
    <n v="0"/>
    <n v="0"/>
    <n v="0"/>
    <s v="EJ"/>
  </r>
  <r>
    <x v="5"/>
    <s v="mining energy use"/>
    <x v="0"/>
    <x v="5"/>
    <n v="7.1998799999999996E-3"/>
    <n v="2.5119999999999998E-4"/>
    <n v="2.0929999999999999E-4"/>
    <n v="2.1348999999999999E-3"/>
    <n v="2.4697460000000001E-3"/>
    <n v="2.612676E-3"/>
    <n v="2.5249269999999902E-3"/>
    <n v="2.3858999999999998E-3"/>
    <n v="2.354433E-3"/>
    <n v="2.3818450000000001E-3"/>
    <n v="2.4361769999999999E-3"/>
    <n v="0"/>
    <n v="0"/>
    <n v="0"/>
    <s v="EJ"/>
  </r>
  <r>
    <x v="5"/>
    <s v="mining energy use"/>
    <x v="0"/>
    <x v="4"/>
    <n v="2.2018300000000001E-2"/>
    <n v="3.04741E-2"/>
    <n v="4.4120399999999997E-2"/>
    <n v="6.1785300000000001E-2"/>
    <n v="6.4646700000000001E-2"/>
    <n v="6.7968764000000001E-2"/>
    <n v="7.4212720999999995E-2"/>
    <n v="8.0609667999999995E-2"/>
    <n v="8.5478620699999994E-2"/>
    <n v="9.0254053000000001E-2"/>
    <n v="9.4947152000000007E-2"/>
    <n v="0"/>
    <n v="0"/>
    <n v="0"/>
    <s v="EJ"/>
  </r>
  <r>
    <x v="5"/>
    <s v="mining energy use"/>
    <x v="0"/>
    <x v="0"/>
    <n v="9.2089699999999995E-4"/>
    <n v="1.7581000000000001E-3"/>
    <n v="1.7581000000000001E-3"/>
    <n v="5.9859900000000001E-3"/>
    <n v="6.9566799999999998E-3"/>
    <n v="7.1803700000000002E-3"/>
    <n v="6.90992E-3"/>
    <n v="6.3414449999999898E-3"/>
    <n v="5.8397329999999997E-3"/>
    <n v="5.5102520000000002E-3"/>
    <n v="5.2972619999999996E-3"/>
    <n v="0"/>
    <n v="0"/>
    <n v="0"/>
    <s v="EJ"/>
  </r>
  <r>
    <x v="5"/>
    <s v="mining energy use"/>
    <x v="0"/>
    <x v="1"/>
    <n v="0"/>
    <n v="0"/>
    <n v="0"/>
    <n v="0"/>
    <n v="0"/>
    <n v="8.8179999999999997E-4"/>
    <n v="3.1209330000000002E-3"/>
    <n v="6.0020910000000002E-3"/>
    <n v="8.3810699999999991E-3"/>
    <n v="1.08581659999999E-2"/>
    <n v="1.2870437E-2"/>
    <n v="0"/>
    <n v="0"/>
    <n v="0"/>
    <s v="EJ"/>
  </r>
  <r>
    <x v="5"/>
    <s v="mining energy use"/>
    <x v="0"/>
    <x v="2"/>
    <n v="2.4487979999999999E-2"/>
    <n v="4.6297110000000002E-2"/>
    <n v="5.7180799999999997E-2"/>
    <n v="9.9835999999999994E-2"/>
    <n v="0.10832174"/>
    <n v="0.1101718"/>
    <n v="0.10607664999999999"/>
    <n v="9.9755280000000002E-2"/>
    <n v="9.4721890000000003E-2"/>
    <n v="8.8242909999999994E-2"/>
    <n v="8.1608819999999999E-2"/>
    <n v="0"/>
    <n v="0"/>
    <n v="0"/>
    <s v="EJ"/>
  </r>
  <r>
    <x v="5"/>
    <s v="municipal wastewater treatment"/>
    <x v="0"/>
    <x v="4"/>
    <n v="2.50133E-3"/>
    <n v="4.0436700000000001E-3"/>
    <n v="4.0782400000000003E-3"/>
    <n v="3.67644E-3"/>
    <n v="5.0265900000000001E-3"/>
    <n v="5.9184700000000003E-3"/>
    <n v="6.6123199999999997E-3"/>
    <n v="7.2035299999999997E-3"/>
    <n v="7.7317200000000001E-3"/>
    <n v="8.21676E-3"/>
    <n v="8.6353599999999999E-3"/>
    <n v="0"/>
    <n v="0"/>
    <n v="0"/>
    <s v="EJ"/>
  </r>
  <r>
    <x v="5"/>
    <s v="municipal water abstraction"/>
    <x v="0"/>
    <x v="4"/>
    <n v="1.5406599999999999E-3"/>
    <n v="1.7240199999999999E-3"/>
    <n v="1.5420200000000001E-3"/>
    <n v="1.3948700000000001E-3"/>
    <n v="1.49266E-3"/>
    <n v="1.5779699999999999E-3"/>
    <n v="1.6543300000000001E-3"/>
    <n v="1.7231900000000001E-3"/>
    <n v="1.7845999999999999E-3"/>
    <n v="1.8411499999999999E-3"/>
    <n v="1.8915900000000001E-3"/>
    <n v="0"/>
    <n v="0"/>
    <n v="0"/>
    <s v="EJ"/>
  </r>
  <r>
    <x v="5"/>
    <s v="municipal water distribution"/>
    <x v="0"/>
    <x v="4"/>
    <n v="4.1904799999999999E-3"/>
    <n v="4.6652100000000004E-3"/>
    <n v="4.1885200000000003E-3"/>
    <n v="3.7758499999999999E-3"/>
    <n v="4.0438699999999998E-3"/>
    <n v="4.2756799999999996E-3"/>
    <n v="4.4835099999999996E-3"/>
    <n v="4.6708599999999998E-3"/>
    <n v="4.8382399999999997E-3"/>
    <n v="4.9924399999999999E-3"/>
    <n v="5.13E-3"/>
    <n v="0"/>
    <n v="0"/>
    <n v="0"/>
    <s v="EJ"/>
  </r>
  <r>
    <x v="5"/>
    <s v="municipal water treatment"/>
    <x v="0"/>
    <x v="4"/>
    <n v="3.9689399999999998E-3"/>
    <n v="4.4224399999999997E-3"/>
    <n v="3.9700300000000003E-3"/>
    <n v="3.5780999999999999E-3"/>
    <n v="3.8289700000000001E-3"/>
    <n v="4.0477999999999998E-3"/>
    <n v="4.2436699999999997E-3"/>
    <n v="4.4203200000000002E-3"/>
    <n v="4.5778499999999996E-3"/>
    <n v="4.7229100000000003E-3"/>
    <n v="4.8522799999999996E-3"/>
    <n v="0"/>
    <n v="0"/>
    <n v="0"/>
    <s v="EJ"/>
  </r>
  <r>
    <x v="5"/>
    <s v="other industrial energy use"/>
    <x v="0"/>
    <x v="3"/>
    <n v="0.1075074"/>
    <n v="0.167876"/>
    <n v="0.14390500000000001"/>
    <n v="0.15801899999999999"/>
    <n v="0.17940413999999999"/>
    <n v="0.19624345999999901"/>
    <n v="0.21595116"/>
    <n v="0.24037776999999999"/>
    <n v="0.26391513"/>
    <n v="0.27973822999999998"/>
    <n v="0.28959500700000002"/>
    <n v="0"/>
    <n v="0"/>
    <n v="0"/>
    <s v="EJ"/>
  </r>
  <r>
    <x v="5"/>
    <s v="other industrial energy use"/>
    <x v="0"/>
    <x v="5"/>
    <n v="6.87643E-2"/>
    <n v="6.07913E-2"/>
    <n v="7.1637099999999995E-2"/>
    <n v="2.7481599999999998E-2"/>
    <n v="3.3449470000000002E-2"/>
    <n v="3.6024349999999997E-2"/>
    <n v="3.7560049999999998E-2"/>
    <n v="3.7992360000000003E-2"/>
    <n v="3.8800939999999999E-2"/>
    <n v="4.0122774E-2"/>
    <n v="4.2372809999999997E-2"/>
    <n v="0"/>
    <n v="0"/>
    <n v="0"/>
    <s v="EJ"/>
  </r>
  <r>
    <x v="5"/>
    <s v="other industrial energy use"/>
    <x v="0"/>
    <x v="4"/>
    <n v="0.10502"/>
    <n v="0.119547"/>
    <n v="0.19481399999999999"/>
    <n v="0.139816"/>
    <n v="0.13919680000000001"/>
    <n v="0.1571118"/>
    <n v="0.1772986"/>
    <n v="0.20302300000000001"/>
    <n v="0.22967578999999999"/>
    <n v="0.25147180000000002"/>
    <n v="0.26891875300000001"/>
    <n v="0"/>
    <n v="0"/>
    <n v="0"/>
    <s v="EJ"/>
  </r>
  <r>
    <x v="5"/>
    <s v="other industrial energy use"/>
    <x v="0"/>
    <x v="0"/>
    <n v="0.18975719999999999"/>
    <n v="0.2903636"/>
    <n v="0.36093239999999999"/>
    <n v="0.36713180000000001"/>
    <n v="0.42230989999999902"/>
    <n v="0.45025889999999902"/>
    <n v="0.47423919999999897"/>
    <n v="0.48170950000000001"/>
    <n v="0.47583754"/>
    <n v="0.48040616000000003"/>
    <n v="0.48897917000000002"/>
    <n v="0"/>
    <n v="0"/>
    <n v="0"/>
    <s v="EJ"/>
  </r>
  <r>
    <x v="5"/>
    <s v="other industrial energy use"/>
    <x v="0"/>
    <x v="1"/>
    <n v="0"/>
    <n v="0"/>
    <n v="0"/>
    <n v="0"/>
    <n v="0"/>
    <n v="4.6337100000000001E-5"/>
    <n v="4.6035729999999999E-4"/>
    <n v="1.4419128999999999E-3"/>
    <n v="2.74308969999999E-3"/>
    <n v="3.84692319E-3"/>
    <n v="4.8554958599999996E-3"/>
    <n v="0"/>
    <n v="0"/>
    <n v="0"/>
    <s v="EJ"/>
  </r>
  <r>
    <x v="5"/>
    <s v="other industrial energy use"/>
    <x v="0"/>
    <x v="2"/>
    <n v="5.5936899999999998E-2"/>
    <n v="0.132686"/>
    <n v="0.11210820000000001"/>
    <n v="0.1580482"/>
    <n v="0.17632277799999899"/>
    <n v="0.18747656600000001"/>
    <n v="0.19576058099999899"/>
    <n v="0.20119572299999899"/>
    <n v="0.20898272999999901"/>
    <n v="0.22156538940000001"/>
    <n v="0.23835002199999999"/>
    <n v="0"/>
    <n v="0"/>
    <n v="0"/>
    <s v="EJ"/>
  </r>
  <r>
    <x v="5"/>
    <s v="other industrial feedstocks"/>
    <x v="0"/>
    <x v="0"/>
    <n v="7.9529999999999998E-4"/>
    <n v="0"/>
    <n v="0"/>
    <n v="0"/>
    <n v="0"/>
    <n v="0"/>
    <n v="0"/>
    <n v="0"/>
    <n v="0"/>
    <n v="0"/>
    <n v="0"/>
    <n v="0"/>
    <n v="0"/>
    <n v="0"/>
    <s v="EJ"/>
  </r>
  <r>
    <x v="5"/>
    <s v="other industrial feedstocks"/>
    <x v="0"/>
    <x v="2"/>
    <n v="5.1152900000000001E-2"/>
    <n v="6.6222500000000004E-2"/>
    <n v="7.2961999999999999E-2"/>
    <n v="6.6557400000000003E-2"/>
    <n v="7.3784699999999995E-2"/>
    <n v="7.9636399999999996E-2"/>
    <n v="8.5213499999999998E-2"/>
    <n v="8.9841799999999999E-2"/>
    <n v="9.3628799999999998E-2"/>
    <n v="9.7829799999999995E-2"/>
    <n v="0.10194499999999999"/>
    <n v="0"/>
    <n v="0"/>
    <n v="0"/>
    <s v="EJ"/>
  </r>
  <r>
    <x v="5"/>
    <s v="process heat cement"/>
    <x v="0"/>
    <x v="3"/>
    <n v="1.3704100000000001E-3"/>
    <n v="1.4990100000000001E-3"/>
    <n v="1.4903E-3"/>
    <n v="1.4903E-3"/>
    <n v="1.5255762999999999E-3"/>
    <n v="1.7902953999999901E-3"/>
    <n v="2.1585125000000002E-3"/>
    <n v="2.7526591999999998E-3"/>
    <n v="3.3074093E-3"/>
    <n v="3.5862648999999999E-3"/>
    <n v="3.7003181699999999E-3"/>
    <n v="0"/>
    <n v="0"/>
    <n v="0"/>
    <s v="EJ"/>
  </r>
  <r>
    <x v="5"/>
    <s v="process heat cement"/>
    <x v="0"/>
    <x v="5"/>
    <n v="1.9871300000000001E-2"/>
    <n v="2.17357E-2"/>
    <n v="2.1609400000000001E-2"/>
    <n v="2.1609400000000001E-2"/>
    <n v="2.2292803E-2"/>
    <n v="2.4583356000000001E-2"/>
    <n v="2.6866245999999899E-2"/>
    <n v="2.9626696000000001E-2"/>
    <n v="3.2697671999999997E-2"/>
    <n v="3.4941696999999897E-2"/>
    <n v="3.6729076899999998E-2"/>
    <n v="0"/>
    <n v="0"/>
    <n v="0"/>
    <s v="EJ"/>
  </r>
  <r>
    <x v="5"/>
    <s v="process heat cement"/>
    <x v="0"/>
    <x v="0"/>
    <n v="1.30191E-2"/>
    <n v="1.42407E-2"/>
    <n v="1.4157899999999999E-2"/>
    <n v="1.4157899999999999E-2"/>
    <n v="1.45109779999999E-2"/>
    <n v="1.5899654999999999E-2"/>
    <n v="1.7497591999999999E-2"/>
    <n v="1.8969078E-2"/>
    <n v="1.9611967000000001E-2"/>
    <n v="2.0062989999999999E-2"/>
    <n v="2.0190451299999999E-2"/>
    <n v="0"/>
    <n v="0"/>
    <n v="0"/>
    <s v="EJ"/>
  </r>
  <r>
    <x v="5"/>
    <s v="process heat cement"/>
    <x v="0"/>
    <x v="1"/>
    <n v="0"/>
    <n v="0"/>
    <n v="0"/>
    <n v="0"/>
    <n v="0"/>
    <n v="1.2324499999999999E-6"/>
    <n v="1.34575969E-5"/>
    <n v="3.7111956600000002E-5"/>
    <n v="5.1545949500000003E-5"/>
    <n v="4.7056443899999899E-5"/>
    <n v="5.4095421300000003E-5"/>
    <n v="0"/>
    <n v="0"/>
    <n v="0"/>
    <s v="EJ"/>
  </r>
  <r>
    <x v="5"/>
    <s v="resid cooling"/>
    <x v="4"/>
    <x v="4"/>
    <n v="1.2673200000000001E-2"/>
    <n v="1.7403499999999999E-2"/>
    <n v="1.9034700000000002E-2"/>
    <n v="1.8621800000000001E-2"/>
    <n v="2.0053629999999999E-2"/>
    <n v="2.2511219999999998E-2"/>
    <n v="2.44476E-2"/>
    <n v="2.5655509999999999E-2"/>
    <n v="2.6601849999999899E-2"/>
    <n v="2.7541409999999999E-2"/>
    <n v="2.8563999999999999E-2"/>
    <n v="0"/>
    <n v="0"/>
    <n v="0"/>
    <s v="EJ"/>
  </r>
  <r>
    <x v="5"/>
    <s v="resid heating"/>
    <x v="4"/>
    <x v="3"/>
    <n v="7.23718E-2"/>
    <n v="6.0278400000000003E-2"/>
    <n v="5.60212E-2"/>
    <n v="5.0859799999999997E-2"/>
    <n v="5.8265299999999999E-2"/>
    <n v="6.309911E-2"/>
    <n v="6.5339809999999998E-2"/>
    <n v="6.4542160000000001E-2"/>
    <n v="6.2448219999999999E-2"/>
    <n v="6.075477E-2"/>
    <n v="5.93302E-2"/>
    <n v="0"/>
    <n v="0"/>
    <n v="0"/>
    <s v="EJ"/>
  </r>
  <r>
    <x v="5"/>
    <s v="resid heating"/>
    <x v="4"/>
    <x v="4"/>
    <n v="1.0772199999999999E-2"/>
    <n v="1.4793000000000001E-2"/>
    <n v="1.6179499999999999E-2"/>
    <n v="1.5828600000000002E-2"/>
    <n v="1.6140330000000001E-2"/>
    <n v="1.7013E-2"/>
    <n v="1.8211970000000001E-2"/>
    <n v="1.9741959999999999E-2"/>
    <n v="2.1509029999999998E-2"/>
    <n v="2.3258696999999998E-2"/>
    <n v="2.4695104999999998E-2"/>
    <n v="0"/>
    <n v="0"/>
    <n v="0"/>
    <s v="EJ"/>
  </r>
  <r>
    <x v="5"/>
    <s v="resid heating"/>
    <x v="4"/>
    <x v="0"/>
    <n v="4.6892299999999998E-2"/>
    <n v="6.8109299999999998E-2"/>
    <n v="7.5415099999999999E-2"/>
    <n v="8.4821499999999994E-2"/>
    <n v="9.0023999999999896E-2"/>
    <n v="9.4386700000000004E-2"/>
    <n v="9.8131399999999994E-2"/>
    <n v="0.10084559999999999"/>
    <n v="0.10206822"/>
    <n v="0.10274514"/>
    <n v="0.10246866"/>
    <n v="0"/>
    <n v="0"/>
    <n v="0"/>
    <s v="EJ"/>
  </r>
  <r>
    <x v="5"/>
    <s v="resid heating"/>
    <x v="4"/>
    <x v="1"/>
    <n v="0"/>
    <n v="0"/>
    <n v="0"/>
    <n v="0"/>
    <n v="0"/>
    <n v="3.6235900000000001E-6"/>
    <n v="5.76321E-5"/>
    <n v="1.11203E-4"/>
    <n v="1.8121899999999999E-4"/>
    <n v="2.5232899999999998E-4"/>
    <n v="3.1602000000000003E-4"/>
    <n v="0"/>
    <n v="0"/>
    <n v="0"/>
    <s v="EJ"/>
  </r>
  <r>
    <x v="5"/>
    <s v="resid heating"/>
    <x v="4"/>
    <x v="2"/>
    <n v="7.9080999999999995E-3"/>
    <n v="7.3201000000000004E-3"/>
    <n v="8.8205999999999996E-3"/>
    <n v="8.9016900000000003E-3"/>
    <n v="9.3287999999999999E-3"/>
    <n v="9.7383999999999995E-3"/>
    <n v="9.9859700000000003E-3"/>
    <n v="1.02646399999999E-2"/>
    <n v="1.06703259999999E-2"/>
    <n v="1.1182862E-2"/>
    <n v="1.1833408E-2"/>
    <n v="0"/>
    <n v="0"/>
    <n v="0"/>
    <s v="EJ"/>
  </r>
  <r>
    <x v="5"/>
    <s v="resid others"/>
    <x v="4"/>
    <x v="3"/>
    <n v="8.0412999999999995E-3"/>
    <n v="6.6975999999999997E-3"/>
    <n v="6.2246000000000003E-3"/>
    <n v="5.6511E-3"/>
    <n v="6.2556549999999997E-3"/>
    <n v="7.2795450000000001E-3"/>
    <n v="7.9380709999999997E-3"/>
    <n v="8.1362780000000003E-3"/>
    <n v="7.9867440000000005E-3"/>
    <n v="7.5547590000000003E-3"/>
    <n v="7.1391889999999998E-3"/>
    <n v="0"/>
    <n v="0"/>
    <n v="0"/>
    <s v="EJ"/>
  </r>
  <r>
    <x v="5"/>
    <s v="resid others"/>
    <x v="4"/>
    <x v="5"/>
    <n v="4.1441000000000004E-3"/>
    <n v="9.6279999999999998E-4"/>
    <n v="5.0230000000000001E-4"/>
    <n v="4.1859999999999998E-4"/>
    <n v="4.5550619999999898E-4"/>
    <n v="4.8868570000000001E-4"/>
    <n v="4.7820060000000001E-4"/>
    <n v="4.345436E-4"/>
    <n v="3.9540699999999899E-4"/>
    <n v="3.5883639999999999E-4"/>
    <n v="3.454396E-4"/>
    <n v="0"/>
    <n v="0"/>
    <n v="0"/>
    <s v="EJ"/>
  </r>
  <r>
    <x v="5"/>
    <s v="resid others"/>
    <x v="4"/>
    <x v="4"/>
    <n v="0.15213399999999999"/>
    <n v="0.20891799999999999"/>
    <n v="0.22849900000000001"/>
    <n v="0.22354299999999999"/>
    <n v="0.24147460000000001"/>
    <n v="0.27235399999999998"/>
    <n v="0.302869"/>
    <n v="0.32912170000000002"/>
    <n v="0.35259945999999998"/>
    <n v="0.37566851000000001"/>
    <n v="0.39710509999999999"/>
    <n v="0"/>
    <n v="0"/>
    <n v="0"/>
    <s v="EJ"/>
  </r>
  <r>
    <x v="5"/>
    <s v="resid others"/>
    <x v="4"/>
    <x v="0"/>
    <n v="3.7204500000000001E-2"/>
    <n v="5.4038200000000002E-2"/>
    <n v="5.9834600000000002E-2"/>
    <n v="6.7297700000000002E-2"/>
    <n v="7.4714199999999995E-2"/>
    <n v="8.3025669999999996E-2"/>
    <n v="8.7454199999999996E-2"/>
    <n v="8.7186349999999996E-2"/>
    <n v="8.5206470000000006E-2"/>
    <n v="8.3470469999999894E-2"/>
    <n v="8.3398959999999994E-2"/>
    <n v="0"/>
    <n v="0"/>
    <n v="0"/>
    <s v="EJ"/>
  </r>
  <r>
    <x v="5"/>
    <s v="resid others"/>
    <x v="4"/>
    <x v="1"/>
    <n v="0"/>
    <n v="0"/>
    <n v="0"/>
    <n v="0"/>
    <n v="0"/>
    <n v="8.1975400000000001E-6"/>
    <n v="1.2647299999999999E-4"/>
    <n v="2.2859000000000001E-4"/>
    <n v="3.00728E-4"/>
    <n v="3.9858500000000002E-4"/>
    <n v="4.4517800000000001E-4"/>
    <n v="0"/>
    <n v="0"/>
    <n v="0"/>
    <s v="EJ"/>
  </r>
  <r>
    <x v="5"/>
    <s v="resid others"/>
    <x v="4"/>
    <x v="2"/>
    <n v="8.4173000000000008E-3"/>
    <n v="7.7914000000000004E-3"/>
    <n v="9.3884999999999993E-3"/>
    <n v="9.4748000000000002E-3"/>
    <n v="1.03434199999999E-2"/>
    <n v="1.113634E-2"/>
    <n v="1.0968556000000001E-2"/>
    <n v="1.0149649E-2"/>
    <n v="9.4203619999999998E-3"/>
    <n v="8.8118669999999993E-3"/>
    <n v="8.7684019999999998E-3"/>
    <n v="0"/>
    <n v="0"/>
    <n v="0"/>
    <s v="EJ"/>
  </r>
  <r>
    <x v="5"/>
    <s v="trn_aviation_intl"/>
    <x v="5"/>
    <x v="4"/>
    <n v="0"/>
    <n v="0"/>
    <n v="0"/>
    <n v="0"/>
    <n v="0"/>
    <n v="0"/>
    <n v="0"/>
    <n v="6.6079599999999998E-8"/>
    <n v="5.3895799999999995E-7"/>
    <n v="4.1849299999999999E-6"/>
    <n v="3.0114500000000001E-5"/>
    <n v="0"/>
    <n v="0"/>
    <n v="0"/>
    <s v="EJ"/>
  </r>
  <r>
    <x v="5"/>
    <s v="trn_aviation_intl"/>
    <x v="5"/>
    <x v="1"/>
    <n v="0"/>
    <n v="0"/>
    <n v="0"/>
    <n v="0"/>
    <n v="0"/>
    <n v="0"/>
    <n v="0"/>
    <n v="8.2229500000000002E-8"/>
    <n v="1.55719E-6"/>
    <n v="2.26599E-5"/>
    <n v="2.46522E-4"/>
    <n v="0"/>
    <n v="0"/>
    <n v="0"/>
    <s v="EJ"/>
  </r>
  <r>
    <x v="5"/>
    <s v="trn_aviation_intl"/>
    <x v="5"/>
    <x v="2"/>
    <n v="8.4131600000000001E-2"/>
    <n v="0.13456399999999999"/>
    <n v="0.18010100000000001"/>
    <n v="0.208257"/>
    <n v="0.228049"/>
    <n v="0.22589000000000001"/>
    <n v="0.22500700000000001"/>
    <n v="0.226963"/>
    <n v="0.24229100000000001"/>
    <n v="0.25738100000000003"/>
    <n v="0.2717"/>
    <n v="0"/>
    <n v="0"/>
    <n v="0"/>
    <s v="EJ"/>
  </r>
  <r>
    <x v="5"/>
    <s v="trn_freight"/>
    <x v="6"/>
    <x v="5"/>
    <n v="3.1393100000000002E-3"/>
    <n v="7.6599600000000004E-3"/>
    <n v="3.9764600000000002E-3"/>
    <n v="4.1897500000000003E-5"/>
    <n v="0"/>
    <n v="0"/>
    <n v="0"/>
    <n v="0"/>
    <n v="0"/>
    <n v="0"/>
    <n v="0"/>
    <n v="0"/>
    <n v="0"/>
    <n v="0"/>
    <s v="EJ"/>
  </r>
  <r>
    <x v="5"/>
    <s v="trn_freight"/>
    <x v="6"/>
    <x v="4"/>
    <n v="2.1523699999999998E-3"/>
    <n v="4.0719700000000003E-3"/>
    <n v="4.2419500000000004E-3"/>
    <n v="6.6664000000000003E-3"/>
    <n v="7.3193499999999996E-3"/>
    <n v="8.0350669999999999E-3"/>
    <n v="8.6787099999999992E-3"/>
    <n v="9.1176622999999991E-3"/>
    <n v="9.7742509999999994E-3"/>
    <n v="1.0697015000000001E-2"/>
    <n v="1.1854889E-2"/>
    <n v="0"/>
    <n v="0"/>
    <n v="0"/>
    <s v="EJ"/>
  </r>
  <r>
    <x v="5"/>
    <s v="trn_freight"/>
    <x v="6"/>
    <x v="1"/>
    <n v="0"/>
    <n v="0"/>
    <n v="0"/>
    <n v="0"/>
    <n v="0"/>
    <n v="7.12505E-4"/>
    <n v="2.8693099999999999E-3"/>
    <n v="6.1920207999999997E-3"/>
    <n v="8.2793334E-3"/>
    <n v="9.515318E-3"/>
    <n v="1.0700961E-2"/>
    <n v="0"/>
    <n v="0"/>
    <n v="0"/>
    <s v="EJ"/>
  </r>
  <r>
    <x v="5"/>
    <s v="trn_freight"/>
    <x v="6"/>
    <x v="2"/>
    <n v="4.6757699999999999E-2"/>
    <n v="4.2264599999999999E-2"/>
    <n v="6.0329000000000001E-2"/>
    <n v="5.9050600000000002E-2"/>
    <n v="6.3185140000000001E-2"/>
    <n v="6.7544317999999895E-2"/>
    <n v="6.8848149999999997E-2"/>
    <n v="7.0138309999999995E-2"/>
    <n v="7.3214199999999993E-2"/>
    <n v="7.8558199999999995E-2"/>
    <n v="8.4528699999999998E-2"/>
    <n v="0"/>
    <n v="0"/>
    <n v="0"/>
    <s v="EJ"/>
  </r>
  <r>
    <x v="5"/>
    <s v="trn_freight_road"/>
    <x v="6"/>
    <x v="4"/>
    <n v="0"/>
    <n v="0"/>
    <n v="0"/>
    <n v="0"/>
    <n v="1.9096099999999999E-4"/>
    <n v="1.5178228811000001E-3"/>
    <n v="6.5778264160390003E-3"/>
    <n v="2.0050197737037999E-2"/>
    <n v="3.9584916633335999E-2"/>
    <n v="5.7788006501260002E-2"/>
    <n v="7.4281886421999996E-2"/>
    <n v="0"/>
    <n v="0"/>
    <n v="0"/>
    <s v="EJ"/>
  </r>
  <r>
    <x v="5"/>
    <s v="trn_freight_road"/>
    <x v="6"/>
    <x v="1"/>
    <n v="0"/>
    <n v="0"/>
    <n v="0"/>
    <n v="0"/>
    <n v="0"/>
    <n v="3.8404476E-4"/>
    <n v="3.9227433357000002E-3"/>
    <n v="1.3721180375200001E-2"/>
    <n v="2.7907488462400001E-2"/>
    <n v="4.0768094705999999E-2"/>
    <n v="4.9995634059999898E-2"/>
    <n v="0"/>
    <n v="0"/>
    <n v="0"/>
    <s v="EJ"/>
  </r>
  <r>
    <x v="5"/>
    <s v="trn_freight_road"/>
    <x v="6"/>
    <x v="2"/>
    <n v="0.33627899999999999"/>
    <n v="0.443689"/>
    <n v="0.46785300000000002"/>
    <n v="0.49963099999999999"/>
    <n v="0.64816897639999904"/>
    <n v="0.74848471993999999"/>
    <n v="0.80625115531000002"/>
    <n v="0.79939056593199997"/>
    <n v="0.78642585663999898"/>
    <n v="0.77926770209999996"/>
    <n v="0.77685064769999901"/>
    <n v="0"/>
    <n v="0"/>
    <n v="0"/>
    <s v="EJ"/>
  </r>
  <r>
    <x v="5"/>
    <s v="trn_pass"/>
    <x v="6"/>
    <x v="4"/>
    <n v="4.5505600000000004E-3"/>
    <n v="8.6090999999999997E-3"/>
    <n v="8.9684799999999992E-3"/>
    <n v="1.40944E-2"/>
    <n v="1.5322735989999999E-2"/>
    <n v="1.6299751500000001E-2"/>
    <n v="1.69178696999999E-2"/>
    <n v="1.8050846699999901E-2"/>
    <n v="1.9471378099999999E-2"/>
    <n v="2.1911251999999999E-2"/>
    <n v="2.6280876000000002E-2"/>
    <n v="0"/>
    <n v="0"/>
    <n v="0"/>
    <s v="EJ"/>
  </r>
  <r>
    <x v="5"/>
    <s v="trn_pass"/>
    <x v="6"/>
    <x v="1"/>
    <n v="0"/>
    <n v="0"/>
    <n v="0"/>
    <n v="0"/>
    <n v="0"/>
    <n v="0"/>
    <n v="0"/>
    <n v="1.78519E-4"/>
    <n v="5.4401899999999997E-4"/>
    <n v="1.6080700000000001E-3"/>
    <n v="4.23341E-3"/>
    <n v="0"/>
    <n v="0"/>
    <n v="0"/>
    <s v="EJ"/>
  </r>
  <r>
    <x v="5"/>
    <s v="trn_pass"/>
    <x v="6"/>
    <x v="2"/>
    <n v="5.3473479999999997E-2"/>
    <n v="8.5065070000000007E-2"/>
    <n v="0.11323177"/>
    <n v="0.13073096000000001"/>
    <n v="0.14444916999999999"/>
    <n v="0.15313163999999899"/>
    <n v="0.15587775000000001"/>
    <n v="0.15618610999999999"/>
    <n v="0.16477580999999999"/>
    <n v="0.17036335999999999"/>
    <n v="0.17007839999999999"/>
    <n v="0"/>
    <n v="0"/>
    <n v="0"/>
    <s v="EJ"/>
  </r>
  <r>
    <x v="5"/>
    <s v="trn_pass_road"/>
    <x v="6"/>
    <x v="4"/>
    <n v="0"/>
    <n v="0"/>
    <n v="0"/>
    <n v="0"/>
    <n v="1.2731699999999999E-3"/>
    <n v="3.1263669999999901E-3"/>
    <n v="4.2197190000000002E-3"/>
    <n v="4.5502399999999997E-3"/>
    <n v="4.4490099999999998E-3"/>
    <n v="4.3901340000000004E-3"/>
    <n v="4.334297E-3"/>
    <n v="0"/>
    <n v="0"/>
    <n v="0"/>
    <s v="EJ"/>
  </r>
  <r>
    <x v="5"/>
    <s v="trn_pass_road"/>
    <x v="6"/>
    <x v="0"/>
    <n v="2.8045600000000002E-3"/>
    <n v="2.0092600000000001E-3"/>
    <n v="2.6789499999999998E-3"/>
    <n v="4.1859100000000002E-3"/>
    <n v="5.2835999999999899E-3"/>
    <n v="5.72084999999999E-3"/>
    <n v="4.5618899999999999E-3"/>
    <n v="3.9970479999999996E-3"/>
    <n v="3.6658950000000002E-3"/>
    <n v="3.3928209999999999E-3"/>
    <n v="3.1493419999999999E-3"/>
    <n v="0"/>
    <n v="0"/>
    <n v="0"/>
    <s v="EJ"/>
  </r>
  <r>
    <x v="5"/>
    <s v="trn_pass_road"/>
    <x v="6"/>
    <x v="1"/>
    <n v="0"/>
    <n v="0"/>
    <n v="0"/>
    <n v="0"/>
    <n v="0"/>
    <n v="8.2126499999999996E-7"/>
    <n v="3.8511170000000001E-6"/>
    <n v="1.1785791E-5"/>
    <n v="2.1671759999999999E-5"/>
    <n v="2.813358E-5"/>
    <n v="2.9913079999999999E-5"/>
    <n v="0"/>
    <n v="0"/>
    <n v="0"/>
    <s v="EJ"/>
  </r>
  <r>
    <x v="5"/>
    <s v="trn_pass_road"/>
    <x v="6"/>
    <x v="2"/>
    <n v="1.5551000000000001E-2"/>
    <n v="2.0518000000000002E-2"/>
    <n v="2.1635499999999998E-2"/>
    <n v="2.3105000000000001E-2"/>
    <n v="3.2858914499999899E-2"/>
    <n v="3.5252606200000002E-2"/>
    <n v="2.88608983E-2"/>
    <n v="2.4648099499999999E-2"/>
    <n v="2.2818366199999999E-2"/>
    <n v="2.1445893000000001E-2"/>
    <n v="2.0255903999999901E-2"/>
    <n v="0"/>
    <n v="0"/>
    <n v="0"/>
    <s v="EJ"/>
  </r>
  <r>
    <x v="5"/>
    <s v="trn_pass_road_LDV"/>
    <x v="6"/>
    <x v="4"/>
    <n v="0"/>
    <n v="0"/>
    <n v="0"/>
    <n v="0"/>
    <n v="0"/>
    <n v="2.25471E-3"/>
    <n v="3.2876400000000001E-3"/>
    <n v="3.69901E-3"/>
    <n v="4.0004100000000003E-3"/>
    <n v="4.2536300000000004E-3"/>
    <n v="4.4693399999999996E-3"/>
    <n v="0"/>
    <n v="0"/>
    <n v="0"/>
    <s v="EJ"/>
  </r>
  <r>
    <x v="5"/>
    <s v="trn_pass_road_LDV"/>
    <x v="6"/>
    <x v="2"/>
    <n v="2.9670500000000002E-3"/>
    <n v="3.9148300000000002E-3"/>
    <n v="4.1280199999999996E-3"/>
    <n v="4.4084099999999998E-3"/>
    <n v="4.61955E-3"/>
    <n v="2.3460999999999998E-3"/>
    <n v="1.29244E-3"/>
    <n v="9.5996999999999999E-4"/>
    <n v="8.0137700000000004E-4"/>
    <n v="6.8968100000000004E-4"/>
    <n v="6.06972E-4"/>
    <n v="0"/>
    <n v="0"/>
    <n v="0"/>
    <s v="EJ"/>
  </r>
  <r>
    <x v="5"/>
    <s v="trn_pass_road_LDV_4W"/>
    <x v="6"/>
    <x v="4"/>
    <n v="0"/>
    <n v="0"/>
    <n v="0"/>
    <n v="0"/>
    <n v="0"/>
    <n v="1.8614599999999999E-2"/>
    <n v="8.7444599999999997E-2"/>
    <n v="0.15931274000000001"/>
    <n v="0.222977381"/>
    <n v="0.26880299200000002"/>
    <n v="0.30655514"/>
    <n v="0"/>
    <n v="0"/>
    <n v="0"/>
    <s v="EJ"/>
  </r>
  <r>
    <x v="5"/>
    <s v="trn_pass_road_LDV_4W"/>
    <x v="6"/>
    <x v="1"/>
    <n v="0"/>
    <n v="0"/>
    <n v="0"/>
    <n v="0"/>
    <n v="0"/>
    <n v="2.028352508E-4"/>
    <n v="1.4292917175999899E-3"/>
    <n v="2.0642807028999999E-3"/>
    <n v="2.5364382454999999E-3"/>
    <n v="2.7930180710200002E-3"/>
    <n v="3.0081784149999999E-3"/>
    <n v="0"/>
    <n v="0"/>
    <n v="0"/>
    <s v="EJ"/>
  </r>
  <r>
    <x v="5"/>
    <s v="trn_pass_road_LDV_4W"/>
    <x v="6"/>
    <x v="2"/>
    <n v="0.53492848699999995"/>
    <n v="0.70578598199999998"/>
    <n v="0.74422548099999997"/>
    <n v="0.79477457999999901"/>
    <n v="0.84803983500000002"/>
    <n v="0.83369400490000001"/>
    <n v="0.72135910079999999"/>
    <n v="0.58916140309999998"/>
    <n v="0.46155875829999998"/>
    <n v="0.38964496999999998"/>
    <n v="0.33663030399999999"/>
    <n v="0"/>
    <n v="0"/>
    <n v="0"/>
    <s v="EJ"/>
  </r>
  <r>
    <x v="5"/>
    <s v="trn_shipping_intl"/>
    <x v="7"/>
    <x v="4"/>
    <n v="0"/>
    <n v="0"/>
    <n v="0"/>
    <n v="0"/>
    <n v="0"/>
    <n v="0"/>
    <n v="0"/>
    <n v="7.8523E-7"/>
    <n v="2.2254299999999999E-6"/>
    <n v="6.5447600000000002E-6"/>
    <n v="1.6069099999999998E-5"/>
    <n v="0"/>
    <n v="0"/>
    <n v="0"/>
    <s v="EJ"/>
  </r>
  <r>
    <x v="5"/>
    <s v="trn_shipping_intl"/>
    <x v="7"/>
    <x v="1"/>
    <n v="0"/>
    <n v="0"/>
    <n v="0"/>
    <n v="0"/>
    <n v="0"/>
    <n v="0"/>
    <n v="0"/>
    <n v="7.8083799999999999E-6"/>
    <n v="2.7051099999999999E-5"/>
    <n v="1.03875E-4"/>
    <n v="3.3251500000000002E-4"/>
    <n v="0"/>
    <n v="0"/>
    <n v="0"/>
    <s v="EJ"/>
  </r>
  <r>
    <x v="5"/>
    <s v="trn_shipping_intl"/>
    <x v="7"/>
    <x v="2"/>
    <n v="3.6522399999999997E-2"/>
    <n v="4.5584E-2"/>
    <n v="4.0108999999999999E-2"/>
    <n v="4.1711999999999999E-2"/>
    <n v="4.2712060000000003E-2"/>
    <n v="4.390616E-2"/>
    <n v="4.3997300000000003E-2"/>
    <n v="4.4841600000000002E-2"/>
    <n v="4.6264600000000003E-2"/>
    <n v="4.8098299999999997E-2"/>
    <n v="4.9946600000000001E-2"/>
    <n v="0"/>
    <n v="0"/>
    <n v="0"/>
    <s v="EJ"/>
  </r>
  <r>
    <x v="6"/>
    <s v="N fertilizer"/>
    <x v="0"/>
    <x v="0"/>
    <n v="2.8953900000000001E-2"/>
    <n v="3.7081500000000003E-2"/>
    <n v="3.5175699999999997E-2"/>
    <n v="3.2816499999999998E-2"/>
    <n v="4.6454500000000003E-2"/>
    <n v="5.9825563800000002E-2"/>
    <n v="6.9921426800000006E-2"/>
    <n v="7.5541995099999995E-2"/>
    <n v="8.0962689199999896E-2"/>
    <n v="9.0807150000000003E-2"/>
    <n v="9.8917857370000001E-2"/>
    <n v="0"/>
    <n v="0"/>
    <n v="0"/>
    <s v="EJ"/>
  </r>
  <r>
    <x v="6"/>
    <s v="N fertilizer"/>
    <x v="0"/>
    <x v="1"/>
    <n v="0"/>
    <n v="0"/>
    <n v="0"/>
    <n v="0"/>
    <n v="0"/>
    <n v="2.09178E-4"/>
    <n v="1.1408289999999899E-3"/>
    <n v="2.8650949999999998E-3"/>
    <n v="5.7238009999999997E-3"/>
    <n v="9.7928229999999904E-3"/>
    <n v="1.4081966099999999E-2"/>
    <n v="0"/>
    <n v="0"/>
    <n v="0"/>
    <s v="EJ"/>
  </r>
  <r>
    <x v="6"/>
    <s v="agricultural energy use"/>
    <x v="1"/>
    <x v="3"/>
    <n v="9.1338500000000003E-2"/>
    <n v="9.1422199999999995E-2"/>
    <n v="0.105948"/>
    <n v="0.118129"/>
    <n v="0.1186339"/>
    <n v="0.1156153"/>
    <n v="0.1082433"/>
    <n v="0.10187894"/>
    <n v="9.8536029999999997E-2"/>
    <n v="9.2526529999999996E-2"/>
    <n v="8.6015519999999998E-2"/>
    <n v="0"/>
    <n v="0"/>
    <n v="0"/>
    <s v="EJ"/>
  </r>
  <r>
    <x v="6"/>
    <s v="agricultural energy use"/>
    <x v="1"/>
    <x v="4"/>
    <n v="2.3985800000000002E-2"/>
    <n v="5.6469100000000001E-2"/>
    <n v="6.3710900000000001E-2"/>
    <n v="9.6696599999999994E-2"/>
    <n v="0.1051878"/>
    <n v="0.12104896499999999"/>
    <n v="0.14296985699999901"/>
    <n v="0.16078953099999899"/>
    <n v="0.16980989399999999"/>
    <n v="0.18207414299999999"/>
    <n v="0.19535625500000001"/>
    <n v="0"/>
    <n v="0"/>
    <n v="0"/>
    <s v="EJ"/>
  </r>
  <r>
    <x v="6"/>
    <s v="agricultural energy use"/>
    <x v="1"/>
    <x v="0"/>
    <n v="0"/>
    <n v="1.674E-4"/>
    <n v="8.3700000000000002E-5"/>
    <n v="0"/>
    <n v="0"/>
    <n v="0"/>
    <n v="0"/>
    <n v="0"/>
    <n v="0"/>
    <n v="0"/>
    <n v="0"/>
    <n v="0"/>
    <n v="0"/>
    <n v="0"/>
    <s v="EJ"/>
  </r>
  <r>
    <x v="6"/>
    <s v="agricultural energy use"/>
    <x v="1"/>
    <x v="1"/>
    <n v="0"/>
    <n v="0"/>
    <n v="0"/>
    <n v="0"/>
    <n v="0"/>
    <n v="1.7685699999999999E-3"/>
    <n v="6.2892699999999996E-3"/>
    <n v="1.1833257999999999E-2"/>
    <n v="1.5986067E-2"/>
    <n v="2.0105829999999901E-2"/>
    <n v="2.2960889999999901E-2"/>
    <n v="0"/>
    <n v="0"/>
    <n v="0"/>
    <s v="EJ"/>
  </r>
  <r>
    <x v="6"/>
    <s v="agricultural energy use"/>
    <x v="1"/>
    <x v="2"/>
    <n v="0.13700760000000001"/>
    <n v="0.20306260000000001"/>
    <n v="0.2452162"/>
    <n v="0.26560129999999998"/>
    <n v="0.27118215000000001"/>
    <n v="0.26307356999999998"/>
    <n v="0.24330536999999999"/>
    <n v="0.22155577999999901"/>
    <n v="0.20513729"/>
    <n v="0.18270059999999999"/>
    <n v="0.15905230000000001"/>
    <n v="0"/>
    <n v="0"/>
    <n v="0"/>
    <s v="EJ"/>
  </r>
  <r>
    <x v="6"/>
    <s v="alumina"/>
    <x v="0"/>
    <x v="5"/>
    <n v="1.6307100000000001E-3"/>
    <n v="2.86981E-3"/>
    <n v="1.8119900000000001E-2"/>
    <n v="0"/>
    <n v="0"/>
    <n v="0"/>
    <n v="0"/>
    <n v="0"/>
    <n v="0"/>
    <n v="0"/>
    <n v="0"/>
    <n v="0"/>
    <n v="0"/>
    <n v="0"/>
    <s v="EJ"/>
  </r>
  <r>
    <x v="6"/>
    <s v="alumina"/>
    <x v="0"/>
    <x v="0"/>
    <n v="7.3167299999999996E-3"/>
    <n v="1.6219500000000001E-2"/>
    <n v="1.71082E-2"/>
    <n v="4.3341100000000004E-3"/>
    <n v="4.5746331125799903E-3"/>
    <n v="4.9339889166400003E-3"/>
    <n v="5.2550998644299999E-3"/>
    <n v="5.4909564019299901E-3"/>
    <n v="5.6449686056E-3"/>
    <n v="5.7103221575019901E-3"/>
    <n v="5.6911637533299904E-3"/>
    <n v="0"/>
    <n v="0"/>
    <n v="0"/>
    <s v="EJ"/>
  </r>
  <r>
    <x v="6"/>
    <s v="alumina"/>
    <x v="0"/>
    <x v="2"/>
    <n v="3.4295100000000002E-2"/>
    <n v="6.6852700000000001E-2"/>
    <n v="5.1177E-2"/>
    <n v="4.1262199999999999E-2"/>
    <n v="4.3543989999999998E-2"/>
    <n v="4.6945170502901999E-2"/>
    <n v="4.9970341637339898E-2"/>
    <n v="5.21911543403E-2"/>
    <n v="5.3656225922539998E-2"/>
    <n v="5.4305105681019997E-2"/>
    <n v="5.417374371092E-2"/>
    <n v="0"/>
    <n v="0"/>
    <n v="0"/>
    <s v="EJ"/>
  </r>
  <r>
    <x v="6"/>
    <s v="aluminum"/>
    <x v="0"/>
    <x v="4"/>
    <n v="5.7244499999999997E-2"/>
    <n v="8.3723599999999995E-2"/>
    <n v="8.7559700000000004E-2"/>
    <n v="4.5208900000000003E-2"/>
    <n v="4.7713329999999998E-2"/>
    <n v="5.1450839999999998E-2"/>
    <n v="5.4783190000000002E-2"/>
    <n v="5.7230569999999897E-2"/>
    <n v="5.8837059999999997E-2"/>
    <n v="5.9533576999999997E-2"/>
    <n v="5.9362117999999998E-2"/>
    <n v="0"/>
    <n v="0"/>
    <n v="0"/>
    <s v="EJ"/>
  </r>
  <r>
    <x v="6"/>
    <s v="cement"/>
    <x v="0"/>
    <x v="4"/>
    <n v="1.40803E-2"/>
    <n v="2.0204E-2"/>
    <n v="2.7012899999999999E-2"/>
    <n v="2.7012899999999999E-2"/>
    <n v="2.4942599999999999E-2"/>
    <n v="2.775325E-2"/>
    <n v="3.1050879999999999E-2"/>
    <n v="3.5155859999999997E-2"/>
    <n v="3.8760530000000001E-2"/>
    <n v="4.0749580000000001E-2"/>
    <n v="4.1729455999999998E-2"/>
    <n v="0"/>
    <n v="0"/>
    <n v="0"/>
    <s v="EJ"/>
  </r>
  <r>
    <x v="6"/>
    <s v="chemical energy use"/>
    <x v="0"/>
    <x v="3"/>
    <n v="1.2181300000000001E-2"/>
    <n v="6.8231999999999998E-3"/>
    <n v="6.7812999999999997E-3"/>
    <n v="2.7628000000000002E-3"/>
    <n v="2.8706979999999901E-3"/>
    <n v="3.1012549999999998E-3"/>
    <n v="3.3299839999999998E-3"/>
    <n v="3.5135610000000001E-3"/>
    <n v="3.6301953999999998E-3"/>
    <n v="3.6943150000000001E-3"/>
    <n v="3.7032219500000001E-3"/>
    <n v="0"/>
    <n v="0"/>
    <n v="0"/>
    <s v="EJ"/>
  </r>
  <r>
    <x v="6"/>
    <s v="chemical energy use"/>
    <x v="0"/>
    <x v="5"/>
    <n v="3.5999999999999999E-3"/>
    <n v="4.3534000000000003E-3"/>
    <n v="5.3581000000000002E-3"/>
    <n v="6.6975999999999997E-3"/>
    <n v="6.94571399999999E-3"/>
    <n v="7.3560539999999999E-3"/>
    <n v="7.5910029999999998E-3"/>
    <n v="7.4623780000000004E-3"/>
    <n v="7.2930740000000001E-3"/>
    <n v="7.3247199999999998E-3"/>
    <n v="7.4389812E-3"/>
    <n v="0"/>
    <n v="0"/>
    <n v="0"/>
    <s v="EJ"/>
  </r>
  <r>
    <x v="6"/>
    <s v="chemical energy use"/>
    <x v="0"/>
    <x v="4"/>
    <n v="4.7929699999999999E-2"/>
    <n v="7.5934000000000001E-2"/>
    <n v="8.6022299999999996E-2"/>
    <n v="8.12084E-2"/>
    <n v="8.3418609999999893E-2"/>
    <n v="9.3558600000000006E-2"/>
    <n v="0.10740726"/>
    <n v="0.1261968"/>
    <n v="0.14407845"/>
    <n v="0.15579475600000001"/>
    <n v="0.16306384400000001"/>
    <n v="0"/>
    <n v="0"/>
    <n v="0"/>
    <s v="EJ"/>
  </r>
  <r>
    <x v="6"/>
    <s v="chemical energy use"/>
    <x v="0"/>
    <x v="0"/>
    <n v="1.3055E-3"/>
    <n v="7.2678999999999994E-2"/>
    <n v="7.87799E-2"/>
    <n v="7.7030500000000002E-2"/>
    <n v="8.0067390000000002E-2"/>
    <n v="8.5084290000000007E-2"/>
    <n v="8.8753200000000004E-2"/>
    <n v="8.8782760000000002E-2"/>
    <n v="8.7401060000000003E-2"/>
    <n v="8.7785539999999995E-2"/>
    <n v="8.8262422999999895E-2"/>
    <n v="0"/>
    <n v="0"/>
    <n v="0"/>
    <s v="EJ"/>
  </r>
  <r>
    <x v="6"/>
    <s v="chemical energy use"/>
    <x v="0"/>
    <x v="2"/>
    <n v="9.9584900000000004E-2"/>
    <n v="0.119259"/>
    <n v="0.103562"/>
    <n v="9.4101299999999999E-2"/>
    <n v="9.7270640000000005E-2"/>
    <n v="0.10207885999999999"/>
    <n v="0.10365386"/>
    <n v="9.9698679999999998E-2"/>
    <n v="9.513481E-2"/>
    <n v="9.4794654000000006E-2"/>
    <n v="9.6944362000000006E-2"/>
    <n v="0"/>
    <n v="0"/>
    <n v="0"/>
    <s v="EJ"/>
  </r>
  <r>
    <x v="6"/>
    <s v="chemical feedstocks"/>
    <x v="0"/>
    <x v="0"/>
    <n v="1.94702E-2"/>
    <n v="8.6195999999999998E-3"/>
    <n v="3.8498400000000002E-2"/>
    <n v="8.6166999999999997E-3"/>
    <n v="9.3865500000000004E-3"/>
    <n v="1.0341299999999999E-2"/>
    <n v="1.14094E-2"/>
    <n v="1.1985600000000001E-2"/>
    <n v="1.24797E-2"/>
    <n v="1.3032500000000001E-2"/>
    <n v="1.3092700000000001E-2"/>
    <n v="0"/>
    <n v="0"/>
    <n v="0"/>
    <s v="EJ"/>
  </r>
  <r>
    <x v="6"/>
    <s v="chemical feedstocks"/>
    <x v="0"/>
    <x v="2"/>
    <n v="0.22123000000000001"/>
    <n v="0.31214999999999998"/>
    <n v="0.32303399999999999"/>
    <n v="0.30139199999999999"/>
    <n v="0.31118800000000002"/>
    <n v="0.33608399999999999"/>
    <n v="0.36203400000000002"/>
    <n v="0.38833899999999999"/>
    <n v="0.413489"/>
    <n v="0.43547200000000003"/>
    <n v="0.45448899999999998"/>
    <n v="0"/>
    <n v="0"/>
    <n v="0"/>
    <s v="EJ"/>
  </r>
  <r>
    <x v="6"/>
    <s v="comm cooling"/>
    <x v="2"/>
    <x v="4"/>
    <n v="3.3450300000000002E-2"/>
    <n v="7.3592400000000002E-2"/>
    <n v="9.57924E-2"/>
    <n v="0.124999"/>
    <n v="0.1324736"/>
    <n v="0.15520415999999901"/>
    <n v="0.17434379"/>
    <n v="0.18636628"/>
    <n v="0.19588157"/>
    <n v="0.20464019999999999"/>
    <n v="0.212225889999999"/>
    <n v="0"/>
    <n v="0"/>
    <n v="0"/>
    <s v="EJ"/>
  </r>
  <r>
    <x v="6"/>
    <s v="comm cooling"/>
    <x v="2"/>
    <x v="0"/>
    <n v="8.5070100000000004E-4"/>
    <n v="3.8356000000000002E-3"/>
    <n v="3.5571000000000001E-3"/>
    <n v="2.1343E-3"/>
    <n v="2.2318709999999999E-3"/>
    <n v="2.4225430000000001E-3"/>
    <n v="2.3866180000000001E-3"/>
    <n v="2.1024065E-3"/>
    <n v="1.822391E-3"/>
    <n v="1.6006722000000001E-3"/>
    <n v="1.5151581E-3"/>
    <n v="0"/>
    <n v="0"/>
    <n v="0"/>
    <s v="EJ"/>
  </r>
  <r>
    <x v="6"/>
    <s v="comm heating"/>
    <x v="2"/>
    <x v="3"/>
    <n v="2.8093900000000002E-3"/>
    <n v="2.27349E-3"/>
    <n v="2.8418100000000002E-3"/>
    <n v="2.9717099999999998E-3"/>
    <n v="3.039075E-3"/>
    <n v="3.499041E-3"/>
    <n v="3.77764999999999E-3"/>
    <n v="3.8361619999999902E-3"/>
    <n v="3.70952999999999E-3"/>
    <n v="3.5163982000000001E-3"/>
    <n v="3.3007010000000001E-3"/>
    <n v="0"/>
    <n v="0"/>
    <n v="0"/>
    <s v="EJ"/>
  </r>
  <r>
    <x v="6"/>
    <s v="comm heating"/>
    <x v="2"/>
    <x v="4"/>
    <n v="2.3281899999999999E-3"/>
    <n v="5.1221699999999997E-3"/>
    <n v="6.66732E-3"/>
    <n v="8.7001300000000004E-3"/>
    <n v="9.0475929999999996E-3"/>
    <n v="1.0850462E-2"/>
    <n v="1.2686114E-2"/>
    <n v="1.4321779999999999E-2"/>
    <n v="1.5775536E-2"/>
    <n v="1.7150603E-2"/>
    <n v="1.8216515999999999E-2"/>
    <n v="0"/>
    <n v="0"/>
    <n v="0"/>
    <s v="EJ"/>
  </r>
  <r>
    <x v="6"/>
    <s v="comm heating"/>
    <x v="2"/>
    <x v="0"/>
    <n v="1.85599E-4"/>
    <n v="8.3669599999999995E-4"/>
    <n v="7.7590199999999997E-4"/>
    <n v="4.6560200000000002E-4"/>
    <n v="4.7621549999999903E-4"/>
    <n v="5.272435E-4"/>
    <n v="5.5377759999999997E-4"/>
    <n v="5.5316649999999996E-4"/>
    <n v="5.4094419999999998E-4"/>
    <n v="5.3584409999999998E-4"/>
    <n v="5.3209622000000001E-4"/>
    <n v="0"/>
    <n v="0"/>
    <n v="0"/>
    <s v="EJ"/>
  </r>
  <r>
    <x v="6"/>
    <s v="comm heating"/>
    <x v="2"/>
    <x v="1"/>
    <n v="0"/>
    <n v="0"/>
    <n v="0"/>
    <n v="0"/>
    <n v="0"/>
    <n v="2.48156E-8"/>
    <n v="3.62522E-7"/>
    <n v="6.5552700000000002E-7"/>
    <n v="9.4447700000000002E-7"/>
    <n v="1.1633900000000001E-6"/>
    <n v="1.30701E-6"/>
    <n v="0"/>
    <n v="0"/>
    <n v="0"/>
    <s v="EJ"/>
  </r>
  <r>
    <x v="6"/>
    <s v="comm heating"/>
    <x v="2"/>
    <x v="2"/>
    <n v="4.5655799999999996E-3"/>
    <n v="4.3003800000000003E-3"/>
    <n v="3.0353099999999998E-3"/>
    <n v="2.8055100000000002E-3"/>
    <n v="2.8458160000000001E-3"/>
    <n v="3.0709040000000002E-3"/>
    <n v="3.1209689999999999E-3"/>
    <n v="3.0294279999999998E-3"/>
    <n v="2.9031157999999998E-3"/>
    <n v="2.8533929E-3"/>
    <n v="2.8791903999999999E-3"/>
    <n v="0"/>
    <n v="0"/>
    <n v="0"/>
    <s v="EJ"/>
  </r>
  <r>
    <x v="6"/>
    <s v="comm others"/>
    <x v="2"/>
    <x v="3"/>
    <n v="4.4324000000000004E-3"/>
    <n v="3.5869000000000001E-3"/>
    <n v="4.4837000000000002E-3"/>
    <n v="4.6886000000000002E-3"/>
    <n v="5.041116E-3"/>
    <n v="5.93021E-3"/>
    <n v="6.3789650000000003E-3"/>
    <n v="6.3590779999999998E-3"/>
    <n v="6.1665599999999997E-3"/>
    <n v="5.8159889999999997E-3"/>
    <n v="5.598731E-3"/>
    <n v="0"/>
    <n v="0"/>
    <n v="0"/>
    <s v="EJ"/>
  </r>
  <r>
    <x v="6"/>
    <s v="comm others"/>
    <x v="2"/>
    <x v="4"/>
    <n v="7.4184600000000003E-2"/>
    <n v="0.16320999999999999"/>
    <n v="0.21244399999999999"/>
    <n v="0.27721699999999999"/>
    <n v="0.3065021"/>
    <n v="0.38335569999999902"/>
    <n v="0.46276800000000001"/>
    <n v="0.53194929999999996"/>
    <n v="0.59799849999999999"/>
    <n v="0.66781259000000004"/>
    <n v="0.73317920000000003"/>
    <n v="0"/>
    <n v="0"/>
    <n v="0"/>
    <s v="EJ"/>
  </r>
  <r>
    <x v="6"/>
    <s v="comm others"/>
    <x v="2"/>
    <x v="0"/>
    <n v="1.5133E-3"/>
    <n v="6.8234999999999997E-3"/>
    <n v="6.3280000000000003E-3"/>
    <n v="3.7967999999999999E-3"/>
    <n v="4.0834210000000003E-3"/>
    <n v="4.6262300000000003E-3"/>
    <n v="4.8637860000000002E-3"/>
    <n v="4.8209749999999999E-3"/>
    <n v="4.8068929999999996E-3"/>
    <n v="4.8406810000000003E-3"/>
    <n v="5.0112769999999997E-3"/>
    <n v="0"/>
    <n v="0"/>
    <n v="0"/>
    <s v="EJ"/>
  </r>
  <r>
    <x v="6"/>
    <s v="comm others"/>
    <x v="2"/>
    <x v="1"/>
    <n v="0"/>
    <n v="0"/>
    <n v="0"/>
    <n v="0"/>
    <n v="0"/>
    <n v="4.34142E-7"/>
    <n v="6.0417400000000004E-6"/>
    <n v="1.05057E-5"/>
    <n v="1.43765E-5"/>
    <n v="1.9730800000000001E-5"/>
    <n v="2.3064199999999998E-5"/>
    <n v="0"/>
    <n v="0"/>
    <n v="0"/>
    <s v="EJ"/>
  </r>
  <r>
    <x v="6"/>
    <s v="comm others"/>
    <x v="2"/>
    <x v="2"/>
    <n v="4.27885E-2"/>
    <n v="4.0303100000000001E-2"/>
    <n v="2.8446300000000001E-2"/>
    <n v="2.62931E-2"/>
    <n v="2.793938E-2"/>
    <n v="3.02366099999999E-2"/>
    <n v="2.9512839999999999E-2"/>
    <n v="2.672739E-2"/>
    <n v="2.4476009999999999E-2"/>
    <n v="2.2686403000000001E-2"/>
    <n v="2.2877208999999999E-2"/>
    <n v="0"/>
    <n v="0"/>
    <n v="0"/>
    <s v="EJ"/>
  </r>
  <r>
    <x v="6"/>
    <s v="construction energy use"/>
    <x v="0"/>
    <x v="4"/>
    <n v="0"/>
    <n v="0"/>
    <n v="0"/>
    <n v="0"/>
    <n v="0"/>
    <n v="1.1168299999999999E-5"/>
    <n v="4.6905849999999997E-5"/>
    <n v="1.2580276999999901E-4"/>
    <n v="2.7602178999999998E-4"/>
    <n v="5.2674250999999999E-4"/>
    <n v="9.0346769999999897E-4"/>
    <n v="0"/>
    <n v="0"/>
    <n v="0"/>
    <s v="EJ"/>
  </r>
  <r>
    <x v="6"/>
    <s v="construction energy use"/>
    <x v="0"/>
    <x v="1"/>
    <n v="0"/>
    <n v="0"/>
    <n v="0"/>
    <n v="0"/>
    <n v="0"/>
    <n v="4.6991199999999998E-5"/>
    <n v="1.6616579999999999E-4"/>
    <n v="3.7039159999999898E-4"/>
    <n v="6.4456569999999996E-4"/>
    <n v="9.4681219999999996E-4"/>
    <n v="1.2464109E-3"/>
    <n v="0"/>
    <n v="0"/>
    <n v="0"/>
    <s v="EJ"/>
  </r>
  <r>
    <x v="6"/>
    <s v="construction energy use"/>
    <x v="0"/>
    <x v="2"/>
    <n v="0"/>
    <n v="0"/>
    <n v="0"/>
    <n v="0"/>
    <n v="1.4067800000000001E-3"/>
    <n v="2.6782199999999998E-3"/>
    <n v="3.7675809999999999E-3"/>
    <n v="4.6075189999999896E-3"/>
    <n v="5.12125899999999E-3"/>
    <n v="5.3243500000000003E-3"/>
    <n v="5.2205999999999997E-3"/>
    <n v="0"/>
    <n v="0"/>
    <n v="0"/>
    <s v="EJ"/>
  </r>
  <r>
    <x v="6"/>
    <s v="construction feedstocks"/>
    <x v="3"/>
    <x v="2"/>
    <n v="5.1655199999999998E-2"/>
    <n v="6.1157499999999997E-2"/>
    <n v="0.116455"/>
    <n v="8.1166500000000003E-2"/>
    <n v="7.8389E-2"/>
    <n v="7.6082499999999997E-2"/>
    <n v="7.4160400000000001E-2"/>
    <n v="7.2267899999999996E-2"/>
    <n v="6.9912299999999997E-2"/>
    <n v="6.7421300000000003E-2"/>
    <n v="6.4942700000000006E-2"/>
    <n v="0"/>
    <n v="0"/>
    <n v="0"/>
    <s v="EJ"/>
  </r>
  <r>
    <x v="6"/>
    <s v="desalinated water"/>
    <x v="0"/>
    <x v="4"/>
    <n v="6.2252300000000004E-4"/>
    <n v="6.03701E-4"/>
    <n v="4.7292200000000002E-4"/>
    <n v="3.4214400000000001E-4"/>
    <n v="3.58604E-4"/>
    <n v="3.9101899999999999E-4"/>
    <n v="4.2556799999999997E-4"/>
    <n v="4.6281000000000002E-4"/>
    <n v="4.9999400000000002E-4"/>
    <n v="5.2885599999999997E-4"/>
    <n v="5.5232299999999996E-4"/>
    <n v="0"/>
    <n v="0"/>
    <n v="0"/>
    <s v="EJ"/>
  </r>
  <r>
    <x v="6"/>
    <s v="desalinated water"/>
    <x v="0"/>
    <x v="0"/>
    <n v="9.4931200000000003E-5"/>
    <n v="4.1837200000000003E-4"/>
    <n v="4.8128199999999998E-4"/>
    <n v="5.0787200000000003E-4"/>
    <n v="5.3275900000000005E-4"/>
    <n v="5.7412100000000003E-4"/>
    <n v="6.37497E-4"/>
    <n v="6.9964599999999995E-4"/>
    <n v="7.5434799999999995E-4"/>
    <n v="8.0861400000000003E-4"/>
    <n v="8.43241E-4"/>
    <n v="0"/>
    <n v="0"/>
    <n v="0"/>
    <s v="EJ"/>
  </r>
  <r>
    <x v="6"/>
    <s v="desalinated water"/>
    <x v="0"/>
    <x v="2"/>
    <n v="6.1804899999999996E-4"/>
    <n v="7.2239600000000004E-4"/>
    <n v="6.5948500000000002E-4"/>
    <n v="6.3289599999999998E-4"/>
    <n v="6.3070900000000002E-4"/>
    <n v="6.6621300000000003E-4"/>
    <n v="7.2339300000000002E-4"/>
    <n v="8.0959800000000002E-4"/>
    <n v="8.9065499999999996E-4"/>
    <n v="9.6226299999999999E-4"/>
    <n v="1.0396800000000001E-3"/>
    <n v="0"/>
    <n v="0"/>
    <n v="0"/>
    <s v="EJ"/>
  </r>
  <r>
    <x v="6"/>
    <s v="industrial wastewater treatment"/>
    <x v="0"/>
    <x v="4"/>
    <n v="2.20733E-3"/>
    <n v="3.28123E-3"/>
    <n v="4.6978599999999999E-3"/>
    <n v="4.5465100000000001E-3"/>
    <n v="6.9868100000000004E-3"/>
    <n v="9.6970500000000005E-3"/>
    <n v="1.22389E-2"/>
    <n v="1.4635799999999999E-2"/>
    <n v="1.6976100000000001E-2"/>
    <n v="1.92102E-2"/>
    <n v="2.1276099999999999E-2"/>
    <n v="0"/>
    <n v="0"/>
    <n v="0"/>
    <s v="EJ"/>
  </r>
  <r>
    <x v="6"/>
    <s v="industrial water abstraction"/>
    <x v="0"/>
    <x v="4"/>
    <n v="2.1335299999999998E-3"/>
    <n v="2.8666500000000001E-3"/>
    <n v="3.7043000000000002E-3"/>
    <n v="3.5848099999999999E-3"/>
    <n v="3.6374900000000002E-3"/>
    <n v="4.0194699999999998E-3"/>
    <n v="4.3849099999999997E-3"/>
    <n v="4.7194200000000002E-3"/>
    <n v="5.0169699999999999E-3"/>
    <n v="5.2797399999999998E-3"/>
    <n v="5.4996300000000001E-3"/>
    <n v="0"/>
    <n v="0"/>
    <n v="0"/>
    <s v="EJ"/>
  </r>
  <r>
    <x v="6"/>
    <s v="industrial water treatment"/>
    <x v="0"/>
    <x v="4"/>
    <n v="3.9735600000000001E-3"/>
    <n v="5.3389300000000004E-3"/>
    <n v="6.8990099999999997E-3"/>
    <n v="6.6764600000000004E-3"/>
    <n v="6.7745799999999997E-3"/>
    <n v="7.4859899999999997E-3"/>
    <n v="8.1665899999999996E-3"/>
    <n v="8.7895999999999998E-3"/>
    <n v="9.3437699999999995E-3"/>
    <n v="9.8331400000000006E-3"/>
    <n v="1.02427E-2"/>
    <n v="0"/>
    <n v="0"/>
    <n v="0"/>
    <s v="EJ"/>
  </r>
  <r>
    <x v="6"/>
    <s v="iron and steel"/>
    <x v="0"/>
    <x v="3"/>
    <n v="0"/>
    <n v="0"/>
    <n v="0"/>
    <n v="0"/>
    <n v="0"/>
    <n v="1.7812600000000001E-2"/>
    <n v="3.4203699999999997E-2"/>
    <n v="4.508525E-2"/>
    <n v="4.6674559999999997E-2"/>
    <n v="4.3952060000000001E-2"/>
    <n v="4.0208470000000003E-2"/>
    <n v="0"/>
    <n v="0"/>
    <n v="0"/>
    <s v="EJ"/>
  </r>
  <r>
    <x v="6"/>
    <s v="iron and steel"/>
    <x v="0"/>
    <x v="5"/>
    <n v="0.25718752"/>
    <n v="0.35124799999999901"/>
    <n v="0.38733000000000001"/>
    <n v="0.37322191999999998"/>
    <n v="0.41402149999999999"/>
    <n v="0.44335667000000001"/>
    <n v="0.47198820000000002"/>
    <n v="0.49697528799999902"/>
    <n v="0.52166992899999998"/>
    <n v="0.53852953599999998"/>
    <n v="0.54569852299999999"/>
    <n v="0"/>
    <n v="0"/>
    <n v="0"/>
    <s v="EJ"/>
  </r>
  <r>
    <x v="6"/>
    <s v="iron and steel"/>
    <x v="0"/>
    <x v="4"/>
    <n v="6.835724E-2"/>
    <n v="8.6314719999999998E-2"/>
    <n v="9.7950899999999994E-2"/>
    <n v="8.9287459999999902E-2"/>
    <n v="9.7334119999999899E-2"/>
    <n v="0.105512072"/>
    <n v="0.11011238599999899"/>
    <n v="0.113231291"/>
    <n v="0.116736337"/>
    <n v="0.119539651"/>
    <n v="0.120365976999999"/>
    <n v="0"/>
    <n v="0"/>
    <n v="0"/>
    <s v="EJ"/>
  </r>
  <r>
    <x v="6"/>
    <s v="iron and steel"/>
    <x v="0"/>
    <x v="0"/>
    <n v="1.4777220000000001E-2"/>
    <n v="4.5419000000000001E-2"/>
    <n v="3.6586029999999999E-2"/>
    <n v="5.0064499999999998E-2"/>
    <n v="5.16950724E-2"/>
    <n v="5.5464228599999998E-2"/>
    <n v="5.2839560699999899E-2"/>
    <n v="5.0696686559999898E-2"/>
    <n v="5.0238565190000001E-2"/>
    <n v="5.007464122E-2"/>
    <n v="4.9537815780000001E-2"/>
    <n v="0"/>
    <n v="0"/>
    <n v="0"/>
    <s v="EJ"/>
  </r>
  <r>
    <x v="6"/>
    <s v="iron and steel"/>
    <x v="0"/>
    <x v="1"/>
    <n v="0"/>
    <n v="0"/>
    <n v="0"/>
    <n v="0"/>
    <n v="0"/>
    <n v="7.4349200000000002E-3"/>
    <n v="2.7769780000000001E-2"/>
    <n v="4.1176089999999999E-2"/>
    <n v="4.6420760999999998E-2"/>
    <n v="4.9268029999999997E-2"/>
    <n v="4.9038310000000002E-2"/>
    <n v="0"/>
    <n v="0"/>
    <n v="0"/>
    <s v="EJ"/>
  </r>
  <r>
    <x v="6"/>
    <s v="iron and steel"/>
    <x v="0"/>
    <x v="2"/>
    <n v="1.9255970000000001E-2"/>
    <n v="3.5205569999999999E-2"/>
    <n v="4.604627E-2"/>
    <n v="4.3073010000000002E-2"/>
    <n v="4.4776048999999998E-2"/>
    <n v="4.8494771199999898E-2"/>
    <n v="4.7228666999999898E-2"/>
    <n v="4.6138023270000002E-2"/>
    <n v="4.6084758589999997E-2"/>
    <n v="4.6103370919999997E-2"/>
    <n v="4.5688619680000001E-2"/>
    <n v="0"/>
    <n v="0"/>
    <n v="0"/>
    <s v="EJ"/>
  </r>
  <r>
    <x v="6"/>
    <s v="irrigation water abstraction"/>
    <x v="0"/>
    <x v="4"/>
    <n v="2.8609600000000001E-3"/>
    <n v="3.8861799999999999E-3"/>
    <n v="4.5610800000000003E-3"/>
    <n v="4.5841299999999996E-3"/>
    <n v="4.8512599999999996E-3"/>
    <n v="5.0515500000000001E-3"/>
    <n v="5.2064199999999998E-3"/>
    <n v="5.3645200000000002E-3"/>
    <n v="5.6688700000000003E-3"/>
    <n v="6.1839499999999997E-3"/>
    <n v="6.6729299999999997E-3"/>
    <n v="0"/>
    <n v="0"/>
    <n v="0"/>
    <s v="EJ"/>
  </r>
  <r>
    <x v="6"/>
    <s v="mining energy use"/>
    <x v="0"/>
    <x v="3"/>
    <n v="1.4231999999999999E-3"/>
    <n v="0"/>
    <n v="0"/>
    <n v="0"/>
    <n v="0"/>
    <n v="0"/>
    <n v="0"/>
    <n v="0"/>
    <n v="0"/>
    <n v="0"/>
    <n v="0"/>
    <n v="0"/>
    <n v="0"/>
    <n v="0"/>
    <s v="EJ"/>
  </r>
  <r>
    <x v="6"/>
    <s v="mining energy use"/>
    <x v="0"/>
    <x v="5"/>
    <n v="4.1441000000000004E-3"/>
    <n v="2.3022999999999998E-2"/>
    <n v="1.7832400000000002E-2"/>
    <n v="2.0218400000000001E-2"/>
    <n v="1.9976509999999999E-2"/>
    <n v="1.7822310000000001E-2"/>
    <n v="1.4695120000000001E-2"/>
    <n v="1.2436792E-2"/>
    <n v="1.20131929999999E-2"/>
    <n v="1.1649448E-2"/>
    <n v="1.1355601999999999E-2"/>
    <n v="0"/>
    <n v="0"/>
    <n v="0"/>
    <s v="EJ"/>
  </r>
  <r>
    <x v="6"/>
    <s v="mining energy use"/>
    <x v="0"/>
    <x v="4"/>
    <n v="2.1432300000000001E-2"/>
    <n v="3.4660099999999999E-2"/>
    <n v="4.0687899999999999E-2"/>
    <n v="4.5878500000000003E-2"/>
    <n v="4.9427499999999999E-2"/>
    <n v="5.6541485000000002E-2"/>
    <n v="6.5860314000000003E-2"/>
    <n v="7.2661778400000002E-2"/>
    <n v="7.4898371699999994E-2"/>
    <n v="7.6987676799999905E-2"/>
    <n v="7.9000578000000002E-2"/>
    <n v="0"/>
    <n v="0"/>
    <n v="0"/>
    <s v="EJ"/>
  </r>
  <r>
    <x v="6"/>
    <s v="mining energy use"/>
    <x v="0"/>
    <x v="0"/>
    <n v="3.5580999999999998E-3"/>
    <n v="1.0967299999999999E-2"/>
    <n v="2.56183E-2"/>
    <n v="2.6790399999999999E-2"/>
    <n v="2.6774019999999999E-2"/>
    <n v="2.420102E-2"/>
    <n v="2.0609470000000001E-2"/>
    <n v="1.7886991000000001E-2"/>
    <n v="1.703911E-2"/>
    <n v="1.621558E-2"/>
    <n v="1.530231E-2"/>
    <n v="0"/>
    <n v="0"/>
    <n v="0"/>
    <s v="EJ"/>
  </r>
  <r>
    <x v="6"/>
    <s v="mining energy use"/>
    <x v="0"/>
    <x v="1"/>
    <n v="0"/>
    <n v="0"/>
    <n v="0"/>
    <n v="0"/>
    <n v="0"/>
    <n v="3.7330499999999999E-4"/>
    <n v="1.3099400000000001E-3"/>
    <n v="2.480828E-3"/>
    <n v="3.3924014999999999E-3"/>
    <n v="4.3377329999999999E-3"/>
    <n v="5.0477849999999999E-3"/>
    <n v="0"/>
    <n v="0"/>
    <n v="0"/>
    <s v="EJ"/>
  </r>
  <r>
    <x v="6"/>
    <s v="mining energy use"/>
    <x v="0"/>
    <x v="2"/>
    <n v="2.3316E-2"/>
    <n v="4.6966899999999999E-2"/>
    <n v="4.839011E-2"/>
    <n v="4.6841279999999999E-2"/>
    <n v="4.7775949999999998E-2"/>
    <n v="4.6202590000000002E-2"/>
    <n v="4.2824466999999998E-2"/>
    <n v="3.9099015000000001E-2"/>
    <n v="3.6340865E-2"/>
    <n v="3.2520341000000001E-2"/>
    <n v="2.8380737999999999E-2"/>
    <n v="0"/>
    <n v="0"/>
    <n v="0"/>
    <s v="EJ"/>
  </r>
  <r>
    <x v="6"/>
    <s v="municipal wastewater treatment"/>
    <x v="0"/>
    <x v="4"/>
    <n v="2.85885E-3"/>
    <n v="4.8669400000000002E-3"/>
    <n v="5.9276399999999996E-3"/>
    <n v="5.76576E-3"/>
    <n v="8.7265499999999996E-3"/>
    <n v="1.1275200000000001E-2"/>
    <n v="1.3377699999999999E-2"/>
    <n v="1.5114499999999999E-2"/>
    <n v="1.6655099999999999E-2"/>
    <n v="1.7963099999999999E-2"/>
    <n v="1.9019600000000001E-2"/>
    <n v="0"/>
    <n v="0"/>
    <n v="0"/>
    <s v="EJ"/>
  </r>
  <r>
    <x v="6"/>
    <s v="municipal water abstraction"/>
    <x v="0"/>
    <x v="4"/>
    <n v="3.5661E-3"/>
    <n v="5.39449E-3"/>
    <n v="5.89632E-3"/>
    <n v="5.7350500000000002E-3"/>
    <n v="5.7992E-3"/>
    <n v="5.99403E-3"/>
    <n v="6.1628200000000003E-3"/>
    <n v="6.2772799999999997E-3"/>
    <n v="6.34762E-3"/>
    <n v="6.3730999999999996E-3"/>
    <n v="6.3515200000000003E-3"/>
    <n v="0"/>
    <n v="0"/>
    <n v="0"/>
    <s v="EJ"/>
  </r>
  <r>
    <x v="6"/>
    <s v="municipal water distribution"/>
    <x v="0"/>
    <x v="4"/>
    <n v="9.2539600000000003E-3"/>
    <n v="1.4000800000000001E-2"/>
    <n v="1.5299699999999999E-2"/>
    <n v="1.48819E-2"/>
    <n v="1.5048799999999999E-2"/>
    <n v="1.5554800000000001E-2"/>
    <n v="1.59936E-2"/>
    <n v="1.6291799999999999E-2"/>
    <n v="1.6475699999999999E-2"/>
    <n v="1.6542999999999999E-2"/>
    <n v="1.6488099999999999E-2"/>
    <n v="0"/>
    <n v="0"/>
    <n v="0"/>
    <s v="EJ"/>
  </r>
  <r>
    <x v="6"/>
    <s v="municipal water treatment"/>
    <x v="0"/>
    <x v="4"/>
    <n v="8.7931199999999998E-3"/>
    <n v="1.3301500000000001E-2"/>
    <n v="1.45389E-2"/>
    <n v="1.41412E-2"/>
    <n v="1.42994E-2"/>
    <n v="1.4779799999999999E-2"/>
    <n v="1.5195999999999999E-2"/>
    <n v="1.5478199999999999E-2"/>
    <n v="1.5651700000000001E-2"/>
    <n v="1.5714499999999999E-2"/>
    <n v="1.56613E-2"/>
    <n v="0"/>
    <n v="0"/>
    <n v="0"/>
    <s v="EJ"/>
  </r>
  <r>
    <x v="6"/>
    <s v="other industrial energy use"/>
    <x v="0"/>
    <x v="3"/>
    <n v="1.2183919999999999"/>
    <n v="1.7776779999999901"/>
    <n v="2.2250239999999999"/>
    <n v="2.282832"/>
    <n v="2.3245369"/>
    <n v="2.4942679000000001"/>
    <n v="2.5835667999999998"/>
    <n v="2.5181827000000001"/>
    <n v="2.3935572999999999"/>
    <n v="2.3397945899999901"/>
    <n v="2.305806697"/>
    <n v="0"/>
    <n v="0"/>
    <n v="0"/>
    <s v="EJ"/>
  </r>
  <r>
    <x v="6"/>
    <s v="other industrial energy use"/>
    <x v="0"/>
    <x v="5"/>
    <n v="9.2938599999999996E-2"/>
    <n v="7.6522599999999996E-2"/>
    <n v="9.75969E-2"/>
    <n v="0.15360009999999999"/>
    <n v="0.155793458"/>
    <n v="0.159846448"/>
    <n v="0.15250259199999999"/>
    <n v="0.12677914700000001"/>
    <n v="0.102154249"/>
    <n v="9.3733171000000004E-2"/>
    <n v="9.4690102700000001E-2"/>
    <n v="0"/>
    <n v="0"/>
    <n v="0"/>
    <s v="EJ"/>
  </r>
  <r>
    <x v="6"/>
    <s v="other industrial energy use"/>
    <x v="0"/>
    <x v="4"/>
    <n v="0.14082900000000001"/>
    <n v="0.26043100000000002"/>
    <n v="0.37127399999999999"/>
    <n v="0.40672399999999997"/>
    <n v="0.39530510000000002"/>
    <n v="0.49121029999999999"/>
    <n v="0.62943340000000003"/>
    <n v="0.84400920000000001"/>
    <n v="1.064989"/>
    <n v="1.2173462100000001"/>
    <n v="1.3289505499999901"/>
    <n v="0"/>
    <n v="0"/>
    <n v="0"/>
    <s v="EJ"/>
  </r>
  <r>
    <x v="6"/>
    <s v="other industrial energy use"/>
    <x v="0"/>
    <x v="0"/>
    <n v="2.2152999999999999E-2"/>
    <n v="0.24867059999999999"/>
    <n v="0.356155"/>
    <n v="0.479236"/>
    <n v="0.49466951999999997"/>
    <n v="0.54496756999999996"/>
    <n v="0.59297666000000004"/>
    <n v="0.63735010000000003"/>
    <n v="0.67965593999999896"/>
    <n v="0.71894102999999998"/>
    <n v="0.75051947900000004"/>
    <n v="0"/>
    <n v="0"/>
    <n v="0"/>
    <s v="EJ"/>
  </r>
  <r>
    <x v="6"/>
    <s v="other industrial energy use"/>
    <x v="0"/>
    <x v="1"/>
    <n v="0"/>
    <n v="0"/>
    <n v="0"/>
    <n v="0"/>
    <n v="0"/>
    <n v="3.9416799999999899E-4"/>
    <n v="3.2141499999999998E-3"/>
    <n v="9.8387649999999993E-3"/>
    <n v="1.8540850599999999E-2"/>
    <n v="2.5599257899999998E-2"/>
    <n v="3.2130047500000002E-2"/>
    <n v="0"/>
    <n v="0"/>
    <n v="0"/>
    <s v="EJ"/>
  </r>
  <r>
    <x v="6"/>
    <s v="other industrial energy use"/>
    <x v="0"/>
    <x v="2"/>
    <n v="0.22156819999999999"/>
    <n v="0.25724599999999997"/>
    <n v="0.36591379999999901"/>
    <n v="0.3710386"/>
    <n v="0.38029426999999999"/>
    <n v="0.41455988999999899"/>
    <n v="0.44233963999999998"/>
    <n v="0.46603385999999902"/>
    <n v="0.49197229999999897"/>
    <n v="0.52116958800000002"/>
    <n v="0.55493512700000003"/>
    <n v="0"/>
    <n v="0"/>
    <n v="0"/>
    <s v="EJ"/>
  </r>
  <r>
    <x v="6"/>
    <s v="other industrial feedstocks"/>
    <x v="0"/>
    <x v="5"/>
    <n v="4.5627000000000003E-3"/>
    <n v="6.6975999999999997E-3"/>
    <n v="5.986E-3"/>
    <n v="5.5674000000000001E-3"/>
    <n v="5.6268100000000003E-3"/>
    <n v="6.3611300000000004E-3"/>
    <n v="6.8949800000000002E-3"/>
    <n v="7.2992100000000004E-3"/>
    <n v="7.7954699999999997E-3"/>
    <n v="8.1849899999999996E-3"/>
    <n v="8.4146399999999993E-3"/>
    <n v="0"/>
    <n v="0"/>
    <n v="0"/>
    <s v="EJ"/>
  </r>
  <r>
    <x v="6"/>
    <s v="other industrial feedstocks"/>
    <x v="0"/>
    <x v="2"/>
    <n v="8.3301399999999998E-2"/>
    <n v="0.12637499999999999"/>
    <n v="0.20222599999999999"/>
    <n v="0.21604000000000001"/>
    <n v="0.21925800000000001"/>
    <n v="0.242012"/>
    <n v="0.263687"/>
    <n v="0.28317199999999998"/>
    <n v="0.300124"/>
    <n v="0.31525999999999998"/>
    <n v="0.32798699999999997"/>
    <n v="0"/>
    <n v="0"/>
    <n v="0"/>
    <s v="EJ"/>
  </r>
  <r>
    <x v="6"/>
    <s v="process heat cement"/>
    <x v="0"/>
    <x v="3"/>
    <n v="6.3572600000000007E-2"/>
    <n v="0.110037"/>
    <n v="0.151194"/>
    <n v="0.151194"/>
    <n v="0.14055599999999999"/>
    <n v="0.1604833"/>
    <n v="0.19055129999999901"/>
    <n v="0.233101"/>
    <n v="0.27088239999999902"/>
    <n v="0.28916485999999902"/>
    <n v="0.29435344000000002"/>
    <n v="0"/>
    <n v="0"/>
    <n v="0"/>
    <s v="EJ"/>
  </r>
  <r>
    <x v="6"/>
    <s v="process heat cement"/>
    <x v="0"/>
    <x v="5"/>
    <n v="6.6221499999999996E-4"/>
    <n v="1.1461799999999999E-3"/>
    <n v="1.57497E-3"/>
    <n v="1.57497E-3"/>
    <n v="1.4664999999999999E-3"/>
    <n v="1.627512E-3"/>
    <n v="1.777238E-3"/>
    <n v="1.9259029999999901E-3"/>
    <n v="2.088566E-3"/>
    <n v="2.2139295999999901E-3"/>
    <n v="2.3097729000000002E-3"/>
    <n v="0"/>
    <n v="0"/>
    <n v="0"/>
    <s v="EJ"/>
  </r>
  <r>
    <x v="6"/>
    <s v="process heat cement"/>
    <x v="0"/>
    <x v="0"/>
    <n v="6.6221499999999996E-4"/>
    <n v="1.1461799999999999E-3"/>
    <n v="1.57497E-3"/>
    <n v="1.57497E-3"/>
    <n v="1.4643E-3"/>
    <n v="1.6323889999999999E-3"/>
    <n v="1.8263000000000001E-3"/>
    <n v="2.0423139999999999E-3"/>
    <n v="2.2291490000000001E-3"/>
    <n v="2.3542316999999998E-3"/>
    <n v="2.4107858999999998E-3"/>
    <n v="0"/>
    <n v="0"/>
    <n v="0"/>
    <s v="EJ"/>
  </r>
  <r>
    <x v="6"/>
    <s v="process heat cement"/>
    <x v="0"/>
    <x v="1"/>
    <n v="0"/>
    <n v="0"/>
    <n v="0"/>
    <n v="0"/>
    <n v="0"/>
    <n v="3.2499600000000003E-5"/>
    <n v="5.5831154000000004E-4"/>
    <n v="1.5722708899999899E-3"/>
    <n v="2.3600086E-3"/>
    <n v="2.4392328100000002E-3"/>
    <n v="2.97659725E-3"/>
    <n v="0"/>
    <n v="0"/>
    <n v="0"/>
    <s v="EJ"/>
  </r>
  <r>
    <x v="6"/>
    <s v="process heat cement"/>
    <x v="0"/>
    <x v="2"/>
    <n v="1.3244299999999999E-3"/>
    <n v="2.2924500000000001E-3"/>
    <n v="3.1498300000000002E-3"/>
    <n v="3.1498300000000002E-3"/>
    <n v="1.9361000000000001E-3"/>
    <n v="1.7621690000000001E-3"/>
    <n v="2.0271E-3"/>
    <n v="2.4715750000000002E-3"/>
    <n v="2.7088450000000001E-3"/>
    <n v="2.8115812000000001E-3"/>
    <n v="3.1294204000000001E-3"/>
    <n v="0"/>
    <n v="0"/>
    <n v="0"/>
    <s v="EJ"/>
  </r>
  <r>
    <x v="6"/>
    <s v="resid cooling"/>
    <x v="4"/>
    <x v="4"/>
    <n v="3.5936000000000003E-2"/>
    <n v="6.2634800000000004E-2"/>
    <n v="8.4673700000000005E-2"/>
    <n v="0.103592"/>
    <n v="0.10796324"/>
    <n v="0.122164569999999"/>
    <n v="0.13341354999999999"/>
    <n v="0.13939821999999999"/>
    <n v="0.14361799"/>
    <n v="0.1475889"/>
    <n v="0.15140885999999901"/>
    <n v="0"/>
    <n v="0"/>
    <n v="0"/>
    <s v="EJ"/>
  </r>
  <r>
    <x v="6"/>
    <s v="resid heating"/>
    <x v="4"/>
    <x v="3"/>
    <n v="7.4511999999999998E-3"/>
    <n v="6.0190900000000004E-3"/>
    <n v="5.9260099999999998E-3"/>
    <n v="5.5185099999999999E-3"/>
    <n v="5.9545529999999996E-3"/>
    <n v="6.6284250000000003E-3"/>
    <n v="7.0110499999999996E-3"/>
    <n v="6.9544020000000002E-3"/>
    <n v="6.6077369999999998E-3"/>
    <n v="6.3076709999999999E-3"/>
    <n v="6.047289E-3"/>
    <n v="0"/>
    <n v="0"/>
    <n v="0"/>
    <s v="EJ"/>
  </r>
  <r>
    <x v="6"/>
    <s v="resid heating"/>
    <x v="4"/>
    <x v="4"/>
    <n v="2.3687000000000001E-3"/>
    <n v="4.1285899999999997E-3"/>
    <n v="5.5813099999999999E-3"/>
    <n v="6.8283099999999998E-3"/>
    <n v="6.9758900000000002E-3"/>
    <n v="8.1126900000000005E-3"/>
    <n v="9.656909E-3"/>
    <n v="1.1344007999999999E-2"/>
    <n v="1.2917921999999899E-2"/>
    <n v="1.4388400000000001E-2"/>
    <n v="1.5497486E-2"/>
    <n v="0"/>
    <n v="0"/>
    <n v="0"/>
    <s v="EJ"/>
  </r>
  <r>
    <x v="6"/>
    <s v="resid heating"/>
    <x v="4"/>
    <x v="0"/>
    <n v="2.0149999999999999E-4"/>
    <n v="2.7159999999999999E-4"/>
    <n v="3.6210099999999998E-4"/>
    <n v="4.4240099999999998E-4"/>
    <n v="4.3894409999999898E-4"/>
    <n v="4.7385109999999999E-4"/>
    <n v="5.0867730000000002E-4"/>
    <n v="5.3736110000000001E-4"/>
    <n v="5.5457450000000001E-4"/>
    <n v="5.6544980000000004E-4"/>
    <n v="5.6414108E-4"/>
    <n v="0"/>
    <n v="0"/>
    <n v="0"/>
    <s v="EJ"/>
  </r>
  <r>
    <x v="6"/>
    <s v="resid heating"/>
    <x v="4"/>
    <x v="1"/>
    <n v="0"/>
    <n v="0"/>
    <n v="0"/>
    <n v="0"/>
    <n v="0"/>
    <n v="1.93556E-8"/>
    <n v="2.9446099999999998E-7"/>
    <n v="5.2656199999999997E-7"/>
    <n v="7.74797E-7"/>
    <n v="1.0613300000000001E-6"/>
    <n v="1.2908199999999999E-6"/>
    <n v="0"/>
    <n v="0"/>
    <n v="0"/>
    <s v="EJ"/>
  </r>
  <r>
    <x v="6"/>
    <s v="resid heating"/>
    <x v="4"/>
    <x v="2"/>
    <n v="2.08548E-2"/>
    <n v="2.33441E-2"/>
    <n v="2.5654099999999999E-2"/>
    <n v="2.6656200000000001E-2"/>
    <n v="2.6057250000000001E-2"/>
    <n v="2.7447579999999999E-2"/>
    <n v="2.8516299999999901E-2"/>
    <n v="2.9388259999999999E-2"/>
    <n v="2.989458E-2"/>
    <n v="3.0314149999999901E-2"/>
    <n v="3.0709587E-2"/>
    <n v="0"/>
    <n v="0"/>
    <n v="0"/>
    <s v="EJ"/>
  </r>
  <r>
    <x v="6"/>
    <s v="resid heating"/>
    <x v="4"/>
    <x v="6"/>
    <n v="3.7809599999999999E-2"/>
    <n v="3.9100999999999997E-2"/>
    <n v="3.4547700000000001E-2"/>
    <n v="3.0074799999999999E-2"/>
    <n v="2.9811790000000001E-2"/>
    <n v="3.1323589999999998E-2"/>
    <n v="3.1780610000000001E-2"/>
    <n v="3.105788E-2"/>
    <n v="2.9223829999999999E-2"/>
    <n v="2.675286E-2"/>
    <n v="2.3989976E-2"/>
    <n v="0"/>
    <n v="0"/>
    <n v="0"/>
    <s v="EJ"/>
  </r>
  <r>
    <x v="6"/>
    <s v="resid others"/>
    <x v="4"/>
    <x v="3"/>
    <n v="1.9339200000000001E-2"/>
    <n v="1.5622499999999999E-2"/>
    <n v="1.5380700000000001E-2"/>
    <n v="1.43231E-2"/>
    <n v="1.508171E-2"/>
    <n v="1.72886999999999E-2"/>
    <n v="1.861823E-2"/>
    <n v="1.8752576999999999E-2"/>
    <n v="1.8234277E-2"/>
    <n v="1.7147223999999999E-2"/>
    <n v="1.6323718000000001E-2"/>
    <n v="0"/>
    <n v="0"/>
    <n v="0"/>
    <s v="EJ"/>
  </r>
  <r>
    <x v="6"/>
    <s v="resid others"/>
    <x v="4"/>
    <x v="4"/>
    <n v="0.114162"/>
    <n v="0.19897999999999999"/>
    <n v="0.26899400000000001"/>
    <n v="0.32909300000000002"/>
    <n v="0.35492499999999999"/>
    <n v="0.431149"/>
    <n v="0.52342329999999904"/>
    <n v="0.61212160000000004"/>
    <n v="0.69094559999999905"/>
    <n v="0.76823456999999995"/>
    <n v="0.82882480000000003"/>
    <n v="0"/>
    <n v="0"/>
    <n v="0"/>
    <s v="EJ"/>
  </r>
  <r>
    <x v="6"/>
    <s v="resid others"/>
    <x v="4"/>
    <x v="0"/>
    <n v="5.5751999999999998E-3"/>
    <n v="7.5144000000000001E-3"/>
    <n v="1.00191E-2"/>
    <n v="1.22411E-2"/>
    <n v="1.2893180000000001E-2"/>
    <n v="1.428017E-2"/>
    <n v="1.5021075E-2"/>
    <n v="1.504426E-2"/>
    <n v="1.5045466E-2"/>
    <n v="1.50963949999999E-2"/>
    <n v="1.5410735E-2"/>
    <n v="0"/>
    <n v="0"/>
    <n v="0"/>
    <s v="EJ"/>
  </r>
  <r>
    <x v="6"/>
    <s v="resid others"/>
    <x v="4"/>
    <x v="1"/>
    <n v="0"/>
    <n v="0"/>
    <n v="0"/>
    <n v="0"/>
    <n v="0"/>
    <n v="1.18182E-6"/>
    <n v="1.8235499999999998E-5"/>
    <n v="3.2919700000000003E-5"/>
    <n v="4.38614E-5"/>
    <n v="5.88125E-5"/>
    <n v="6.5346999999999996E-5"/>
    <n v="0"/>
    <n v="0"/>
    <n v="0"/>
    <s v="EJ"/>
  </r>
  <r>
    <x v="6"/>
    <s v="resid others"/>
    <x v="4"/>
    <x v="2"/>
    <n v="0.19342599999999999"/>
    <n v="0.21651400000000001"/>
    <n v="0.23793800000000001"/>
    <n v="0.24723400000000001"/>
    <n v="0.25773309999999999"/>
    <n v="0.27363340000000003"/>
    <n v="0.26665470000000002"/>
    <n v="0.24294359999999901"/>
    <n v="0.22276331999999999"/>
    <n v="0.20559152999999999"/>
    <n v="0.20474028999999999"/>
    <n v="0"/>
    <n v="0"/>
    <n v="0"/>
    <s v="EJ"/>
  </r>
  <r>
    <x v="6"/>
    <s v="resid others"/>
    <x v="4"/>
    <x v="6"/>
    <n v="0.29552200000000001"/>
    <n v="0.305616"/>
    <n v="0.27002599999999999"/>
    <n v="0.235066"/>
    <n v="0.2474507"/>
    <n v="0.26502609999999999"/>
    <n v="0.25787539999999998"/>
    <n v="0.22955680000000001"/>
    <n v="0.20273715"/>
    <n v="0.177097899999999"/>
    <n v="0.16655972999999999"/>
    <n v="0"/>
    <n v="0"/>
    <n v="0"/>
    <s v="EJ"/>
  </r>
  <r>
    <x v="6"/>
    <s v="trn_aviation_intl"/>
    <x v="5"/>
    <x v="4"/>
    <n v="0"/>
    <n v="0"/>
    <n v="0"/>
    <n v="0"/>
    <n v="0"/>
    <n v="0"/>
    <n v="0"/>
    <n v="3.9641700000000002E-8"/>
    <n v="3.2995600000000002E-7"/>
    <n v="2.6340499999999998E-6"/>
    <n v="1.93548E-5"/>
    <n v="0"/>
    <n v="0"/>
    <n v="0"/>
    <s v="EJ"/>
  </r>
  <r>
    <x v="6"/>
    <s v="trn_aviation_intl"/>
    <x v="5"/>
    <x v="1"/>
    <n v="0"/>
    <n v="0"/>
    <n v="0"/>
    <n v="0"/>
    <n v="0"/>
    <n v="0"/>
    <n v="0"/>
    <n v="4.89641E-8"/>
    <n v="9.7155299999999991E-7"/>
    <n v="1.4555299999999999E-5"/>
    <n v="1.6085900000000001E-4"/>
    <n v="0"/>
    <n v="0"/>
    <n v="0"/>
    <s v="EJ"/>
  </r>
  <r>
    <x v="6"/>
    <s v="trn_aviation_intl"/>
    <x v="5"/>
    <x v="2"/>
    <n v="5.6401199999999999E-2"/>
    <n v="8.5617100000000002E-2"/>
    <n v="0.11974899999999999"/>
    <n v="0.140541"/>
    <n v="0.143124"/>
    <n v="0.14483399999999999"/>
    <n v="0.147342"/>
    <n v="0.149177"/>
    <n v="0.15909999999999999"/>
    <n v="0.168159"/>
    <n v="0.17591999999999999"/>
    <n v="0"/>
    <n v="0"/>
    <n v="0"/>
    <s v="EJ"/>
  </r>
  <r>
    <x v="6"/>
    <s v="trn_freight"/>
    <x v="6"/>
    <x v="5"/>
    <n v="2.0929100000000001E-4"/>
    <n v="0"/>
    <n v="0"/>
    <n v="0"/>
    <n v="0"/>
    <n v="0"/>
    <n v="0"/>
    <n v="0"/>
    <n v="0"/>
    <n v="0"/>
    <n v="0"/>
    <n v="0"/>
    <n v="0"/>
    <n v="0"/>
    <s v="EJ"/>
  </r>
  <r>
    <x v="6"/>
    <s v="trn_freight"/>
    <x v="6"/>
    <x v="4"/>
    <n v="0"/>
    <n v="0"/>
    <n v="0"/>
    <n v="0"/>
    <n v="0"/>
    <n v="3.9518799999999998E-4"/>
    <n v="1.8650699999999999E-3"/>
    <n v="3.6295534999999999E-3"/>
    <n v="4.5941816000000003E-3"/>
    <n v="5.192342E-3"/>
    <n v="5.8693540000000002E-3"/>
    <n v="0"/>
    <n v="0"/>
    <n v="0"/>
    <s v="EJ"/>
  </r>
  <r>
    <x v="6"/>
    <s v="trn_freight"/>
    <x v="6"/>
    <x v="1"/>
    <n v="0"/>
    <n v="0"/>
    <n v="0"/>
    <n v="0"/>
    <n v="0"/>
    <n v="7.3325699999999996E-4"/>
    <n v="2.7085099999999999E-3"/>
    <n v="5.2816497E-3"/>
    <n v="6.6980052E-3"/>
    <n v="7.5023540000000001E-3"/>
    <n v="8.3120580000000006E-3"/>
    <n v="0"/>
    <n v="0"/>
    <n v="0"/>
    <s v="EJ"/>
  </r>
  <r>
    <x v="6"/>
    <s v="trn_freight"/>
    <x v="6"/>
    <x v="2"/>
    <n v="6.0450799999999999E-2"/>
    <n v="7.10316E-2"/>
    <n v="8.9298600000000006E-2"/>
    <n v="7.8990400000000002E-2"/>
    <n v="7.7971779999999893E-2"/>
    <n v="7.9485059999999996E-2"/>
    <n v="7.7018890000000007E-2"/>
    <n v="7.4383270000000001E-2"/>
    <n v="7.4303259999999996E-2"/>
    <n v="7.635844E-2"/>
    <n v="7.8598699999999994E-2"/>
    <n v="0"/>
    <n v="0"/>
    <n v="0"/>
    <s v="EJ"/>
  </r>
  <r>
    <x v="6"/>
    <s v="trn_freight_road"/>
    <x v="6"/>
    <x v="4"/>
    <n v="0"/>
    <n v="0"/>
    <n v="0"/>
    <n v="0"/>
    <n v="2.7914469999999999E-3"/>
    <n v="1.1431716095999999E-2"/>
    <n v="3.8358069911859999E-2"/>
    <n v="8.4683744586979998E-2"/>
    <n v="0.12994967878797001"/>
    <n v="0.1709191698135"/>
    <n v="0.22655178623399899"/>
    <n v="0"/>
    <n v="0"/>
    <n v="0"/>
    <s v="EJ"/>
  </r>
  <r>
    <x v="6"/>
    <s v="trn_freight_road"/>
    <x v="6"/>
    <x v="1"/>
    <n v="0"/>
    <n v="0"/>
    <n v="0"/>
    <n v="0"/>
    <n v="0"/>
    <n v="1.2115830999999901E-3"/>
    <n v="8.6439685405999903E-3"/>
    <n v="2.1699752633699901E-2"/>
    <n v="3.3882481732070001E-2"/>
    <n v="4.4285172907899899E-2"/>
    <n v="5.4110595604E-2"/>
    <n v="0"/>
    <n v="0"/>
    <n v="0"/>
    <s v="EJ"/>
  </r>
  <r>
    <x v="6"/>
    <s v="trn_freight_road"/>
    <x v="6"/>
    <x v="2"/>
    <n v="0.53490539999999998"/>
    <n v="0.8454372"/>
    <n v="1.132881"/>
    <n v="1.383276"/>
    <n v="1.4367622529999999"/>
    <n v="1.56535937415"/>
    <n v="1.651783128151"/>
    <n v="1.6886588955040001"/>
    <n v="1.7346798102700001"/>
    <n v="1.7945068988499999"/>
    <n v="1.8136733562"/>
    <n v="0"/>
    <n v="0"/>
    <n v="0"/>
    <s v="EJ"/>
  </r>
  <r>
    <x v="6"/>
    <s v="trn_pass"/>
    <x v="6"/>
    <x v="4"/>
    <n v="3.7524899999999998E-3"/>
    <n v="3.7893900000000001E-3"/>
    <n v="5.5084799999999996E-3"/>
    <n v="6.8898800000000001E-3"/>
    <n v="7.2378642000000002E-3"/>
    <n v="8.1009259999999996E-3"/>
    <n v="8.9962779999999999E-3"/>
    <n v="1.0405922E-2"/>
    <n v="1.21610289999999E-2"/>
    <n v="1.4974118999999999E-2"/>
    <n v="1.9732308E-2"/>
    <n v="0"/>
    <n v="0"/>
    <n v="0"/>
    <s v="EJ"/>
  </r>
  <r>
    <x v="6"/>
    <s v="trn_pass"/>
    <x v="6"/>
    <x v="1"/>
    <n v="0"/>
    <n v="0"/>
    <n v="0"/>
    <n v="0"/>
    <n v="0"/>
    <n v="0"/>
    <n v="0"/>
    <n v="1.5425700000000001E-4"/>
    <n v="4.9617400000000005E-4"/>
    <n v="1.51658E-3"/>
    <n v="4.07056E-3"/>
    <n v="0"/>
    <n v="0"/>
    <n v="0"/>
    <s v="EJ"/>
  </r>
  <r>
    <x v="6"/>
    <s v="trn_pass"/>
    <x v="6"/>
    <x v="2"/>
    <n v="4.6683997999999997E-2"/>
    <n v="7.0915500000000006E-2"/>
    <n v="9.9113399999999893E-2"/>
    <n v="0.11640129"/>
    <n v="0.11961571"/>
    <n v="0.13065879"/>
    <n v="0.13957875"/>
    <n v="0.14331852"/>
    <n v="0.15313652999999999"/>
    <n v="0.15932067"/>
    <n v="0.15920883"/>
    <n v="0"/>
    <n v="0"/>
    <n v="0"/>
    <s v="EJ"/>
  </r>
  <r>
    <x v="6"/>
    <s v="trn_pass_road"/>
    <x v="6"/>
    <x v="4"/>
    <n v="0"/>
    <n v="0"/>
    <n v="0"/>
    <n v="0"/>
    <n v="1.48022E-2"/>
    <n v="3.3092049999999998E-2"/>
    <n v="4.6160659999999999E-2"/>
    <n v="5.1208999999999998E-2"/>
    <n v="5.2417600000000002E-2"/>
    <n v="5.3609499999999997E-2"/>
    <n v="5.4306300000000002E-2"/>
    <n v="0"/>
    <n v="0"/>
    <n v="0"/>
    <s v="EJ"/>
  </r>
  <r>
    <x v="6"/>
    <s v="trn_pass_road"/>
    <x v="6"/>
    <x v="1"/>
    <n v="0"/>
    <n v="0"/>
    <n v="0"/>
    <n v="0"/>
    <n v="0"/>
    <n v="8.3714799999999997E-6"/>
    <n v="4.2229160000000003E-5"/>
    <n v="1.356428E-4"/>
    <n v="2.5642039999999899E-4"/>
    <n v="3.4217409999999997E-4"/>
    <n v="3.7198150000000002E-4"/>
    <n v="0"/>
    <n v="0"/>
    <n v="0"/>
    <s v="EJ"/>
  </r>
  <r>
    <x v="6"/>
    <s v="trn_pass_road"/>
    <x v="6"/>
    <x v="2"/>
    <n v="0.122366"/>
    <n v="0.19340299999999999"/>
    <n v="0.259158"/>
    <n v="0.316438"/>
    <n v="0.38335000199999902"/>
    <n v="0.366590056"/>
    <n v="0.28817323699999903"/>
    <n v="0.255170067"/>
    <n v="0.25061054300000002"/>
    <n v="0.24630024"/>
    <n v="0.24036576999999901"/>
    <n v="0"/>
    <n v="0"/>
    <n v="0"/>
    <s v="EJ"/>
  </r>
  <r>
    <x v="6"/>
    <s v="trn_pass_road_LDV"/>
    <x v="6"/>
    <x v="4"/>
    <n v="0"/>
    <n v="0"/>
    <n v="0"/>
    <n v="0"/>
    <n v="0"/>
    <n v="2.63293E-2"/>
    <n v="3.4016600000000001E-2"/>
    <n v="3.5642800000000002E-2"/>
    <n v="3.5970700000000001E-2"/>
    <n v="3.5583999999999998E-2"/>
    <n v="3.4762800000000003E-2"/>
    <n v="0"/>
    <n v="0"/>
    <n v="0"/>
    <s v="EJ"/>
  </r>
  <r>
    <x v="6"/>
    <s v="trn_pass_road_LDV"/>
    <x v="6"/>
    <x v="2"/>
    <n v="3.9525999999999999E-2"/>
    <n v="6.2472E-2"/>
    <n v="8.3712099999999998E-2"/>
    <n v="0.102214"/>
    <n v="8.7500999999999995E-2"/>
    <n v="3.2850299999999999E-2"/>
    <n v="1.81645E-2"/>
    <n v="1.3229599999999999E-2"/>
    <n v="1.0410600000000001E-2"/>
    <n v="8.39465E-3"/>
    <n v="6.9497200000000004E-3"/>
    <n v="0"/>
    <n v="0"/>
    <n v="0"/>
    <s v="EJ"/>
  </r>
  <r>
    <x v="6"/>
    <s v="trn_pass_road_LDV_4W"/>
    <x v="6"/>
    <x v="4"/>
    <n v="0"/>
    <n v="0"/>
    <n v="0"/>
    <n v="0"/>
    <n v="0"/>
    <n v="4.2404869999999997E-2"/>
    <n v="0.18042652000000001"/>
    <n v="0.28956608"/>
    <n v="0.37596949999999901"/>
    <n v="0.41861004000000002"/>
    <n v="0.45088742999999998"/>
    <n v="0"/>
    <n v="0"/>
    <n v="0"/>
    <s v="EJ"/>
  </r>
  <r>
    <x v="6"/>
    <s v="trn_pass_road_LDV_4W"/>
    <x v="6"/>
    <x v="0"/>
    <n v="8.3687899999999995E-5"/>
    <n v="6.9686999999999999E-2"/>
    <n v="7.1947159999999996E-2"/>
    <n v="6.3241610000000004E-2"/>
    <n v="5.6003576999999999E-2"/>
    <n v="5.0207180999999997E-2"/>
    <n v="4.0947406999999998E-2"/>
    <n v="3.1056167999999999E-2"/>
    <n v="2.1766614E-2"/>
    <n v="1.8002645000000001E-2"/>
    <n v="1.45714E-2"/>
    <n v="0"/>
    <n v="0"/>
    <n v="0"/>
    <s v="EJ"/>
  </r>
  <r>
    <x v="6"/>
    <s v="trn_pass_road_LDV_4W"/>
    <x v="6"/>
    <x v="1"/>
    <n v="0"/>
    <n v="0"/>
    <n v="0"/>
    <n v="0"/>
    <n v="0"/>
    <n v="9.8244132000000004E-5"/>
    <n v="6.2824843599999997E-4"/>
    <n v="8.2133228999999996E-4"/>
    <n v="9.3592309200000003E-4"/>
    <n v="9.4404964799999999E-4"/>
    <n v="9.4202136399999998E-4"/>
    <n v="0"/>
    <n v="0"/>
    <n v="0"/>
    <s v="EJ"/>
  </r>
  <r>
    <x v="6"/>
    <s v="trn_pass_road_LDV_4W"/>
    <x v="6"/>
    <x v="2"/>
    <n v="0.53465399999999996"/>
    <n v="0.84503899999999899"/>
    <n v="1.1323460000000001"/>
    <n v="1.38262"/>
    <n v="1.2230105899999999"/>
    <n v="1.1002602189999999"/>
    <n v="0.89498550699999901"/>
    <n v="0.68051793199999999"/>
    <n v="0.48192845689999902"/>
    <n v="0.40300225200000001"/>
    <n v="0.33280279399999901"/>
    <n v="0"/>
    <n v="0"/>
    <n v="0"/>
    <s v="EJ"/>
  </r>
  <r>
    <x v="6"/>
    <s v="trn_shipping_intl"/>
    <x v="7"/>
    <x v="4"/>
    <n v="0"/>
    <n v="0"/>
    <n v="0"/>
    <n v="0"/>
    <n v="0"/>
    <n v="0"/>
    <n v="0"/>
    <n v="3.69154E-6"/>
    <n v="1.07906E-5"/>
    <n v="3.3603299999999997E-5"/>
    <n v="8.6487800000000002E-5"/>
    <n v="0"/>
    <n v="0"/>
    <n v="0"/>
    <s v="EJ"/>
  </r>
  <r>
    <x v="6"/>
    <s v="trn_shipping_intl"/>
    <x v="7"/>
    <x v="1"/>
    <n v="0"/>
    <n v="0"/>
    <n v="0"/>
    <n v="0"/>
    <n v="0"/>
    <n v="0"/>
    <n v="0"/>
    <n v="3.8078499999999998E-5"/>
    <n v="1.4057300000000001E-4"/>
    <n v="5.6181999999999998E-4"/>
    <n v="1.83931E-3"/>
    <n v="0"/>
    <n v="0"/>
    <n v="0"/>
    <s v="EJ"/>
  </r>
  <r>
    <x v="6"/>
    <s v="trn_shipping_intl"/>
    <x v="7"/>
    <x v="2"/>
    <n v="4.1819599999999998E-2"/>
    <n v="0.19081400000000001"/>
    <n v="0.24876100000000001"/>
    <n v="0.25059199999999998"/>
    <n v="0.24722389"/>
    <n v="0.25117329999999999"/>
    <n v="0.25154929999999998"/>
    <n v="0.254832"/>
    <n v="0.26011299999999998"/>
    <n v="0.26655699999999999"/>
    <n v="0.27213300000000001"/>
    <n v="0"/>
    <n v="0"/>
    <n v="0"/>
    <s v="EJ"/>
  </r>
  <r>
    <x v="7"/>
    <s v="N fertilizer"/>
    <x v="0"/>
    <x v="0"/>
    <n v="0.123518"/>
    <n v="0.12923999999999999"/>
    <n v="0.14618700000000001"/>
    <n v="0.159664"/>
    <n v="0.17401749999999999"/>
    <n v="0.18968102240000001"/>
    <n v="0.19937475290000001"/>
    <n v="0.19636621339999999"/>
    <n v="0.1888950334"/>
    <n v="0.18730788770000001"/>
    <n v="0.18638843329999999"/>
    <n v="0"/>
    <n v="0"/>
    <n v="0"/>
    <s v="EJ"/>
  </r>
  <r>
    <x v="7"/>
    <s v="N fertilizer"/>
    <x v="0"/>
    <x v="1"/>
    <n v="0"/>
    <n v="0"/>
    <n v="0"/>
    <n v="0"/>
    <n v="0"/>
    <n v="3.12155E-4"/>
    <n v="2.3765549999999998E-3"/>
    <n v="7.3638619999999997E-3"/>
    <n v="1.4325265E-2"/>
    <n v="2.0437318999999999E-2"/>
    <n v="2.60298853E-2"/>
    <n v="0"/>
    <n v="0"/>
    <n v="0"/>
    <s v="EJ"/>
  </r>
  <r>
    <x v="7"/>
    <s v="agricultural energy use"/>
    <x v="1"/>
    <x v="4"/>
    <n v="3.1102000000000001E-2"/>
    <n v="3.68787E-2"/>
    <n v="3.4241500000000001E-2"/>
    <n v="3.4953100000000001E-2"/>
    <n v="3.6758369999999999E-2"/>
    <n v="4.1635856999999998E-2"/>
    <n v="5.1812967000000001E-2"/>
    <n v="6.3242112999999905E-2"/>
    <n v="7.2512088000000002E-2"/>
    <n v="8.3812630999999999E-2"/>
    <n v="9.5897068000000002E-2"/>
    <n v="0"/>
    <n v="0"/>
    <n v="0"/>
    <s v="EJ"/>
  </r>
  <r>
    <x v="7"/>
    <s v="agricultural energy use"/>
    <x v="1"/>
    <x v="0"/>
    <n v="2.0846300000000002E-2"/>
    <n v="1.7790500000000001E-2"/>
    <n v="2.3776499999999999E-2"/>
    <n v="3.5204300000000001E-2"/>
    <n v="3.7154659999999999E-2"/>
    <n v="3.5419390000000002E-2"/>
    <n v="3.2709740000000001E-2"/>
    <n v="3.0329109999999999E-2"/>
    <n v="2.9330470000000001E-2"/>
    <n v="2.779102E-2"/>
    <n v="2.5580519999999999E-2"/>
    <n v="0"/>
    <n v="0"/>
    <n v="0"/>
    <s v="EJ"/>
  </r>
  <r>
    <x v="7"/>
    <s v="agricultural energy use"/>
    <x v="1"/>
    <x v="1"/>
    <n v="0"/>
    <n v="0"/>
    <n v="0"/>
    <n v="0"/>
    <n v="0"/>
    <n v="1.3756E-3"/>
    <n v="5.06049E-3"/>
    <n v="9.8447449999999898E-3"/>
    <n v="1.3743876E-2"/>
    <n v="1.75973379999999E-2"/>
    <n v="2.0388629999999901E-2"/>
    <n v="0"/>
    <n v="0"/>
    <n v="0"/>
    <s v="EJ"/>
  </r>
  <r>
    <x v="7"/>
    <s v="agricultural energy use"/>
    <x v="1"/>
    <x v="2"/>
    <n v="8.3971099999999896E-2"/>
    <n v="0.16241639999999999"/>
    <n v="0.17602129999999999"/>
    <n v="0.21139259999999899"/>
    <n v="0.2234652"/>
    <n v="0.22521249999999901"/>
    <n v="0.21788924999999901"/>
    <n v="0.20598985"/>
    <n v="0.19508497"/>
    <n v="0.17931211999999999"/>
    <n v="0.16302227999999999"/>
    <n v="0"/>
    <n v="0"/>
    <n v="0"/>
    <s v="EJ"/>
  </r>
  <r>
    <x v="7"/>
    <s v="alumina"/>
    <x v="0"/>
    <x v="3"/>
    <n v="0"/>
    <n v="0"/>
    <n v="6.9497200000000004E-3"/>
    <n v="8.6361600000000004E-3"/>
    <n v="8.2728999999999997E-3"/>
    <n v="8.8151270000000007E-3"/>
    <n v="9.362881E-3"/>
    <n v="9.870205E-3"/>
    <n v="1.0292173106176999E-2"/>
    <n v="1.06101559999999E-2"/>
    <n v="1.084657E-2"/>
    <n v="0"/>
    <n v="0"/>
    <n v="0"/>
    <s v="EJ"/>
  </r>
  <r>
    <x v="7"/>
    <s v="alumina"/>
    <x v="0"/>
    <x v="0"/>
    <n v="1.8873399999999999E-2"/>
    <n v="2.8492400000000001E-2"/>
    <n v="1.91284E-2"/>
    <n v="2.29835E-2"/>
    <n v="2.20167E-2"/>
    <n v="2.34489580626E-2"/>
    <n v="2.48730957424E-2"/>
    <n v="2.6153065876100001E-2"/>
    <n v="2.7198562664999999E-2"/>
    <n v="2.7998860263519901E-2"/>
    <n v="2.8591553857419998E-2"/>
    <n v="0"/>
    <n v="0"/>
    <n v="0"/>
    <s v="EJ"/>
  </r>
  <r>
    <x v="7"/>
    <s v="alumina"/>
    <x v="0"/>
    <x v="2"/>
    <n v="9.3599600000000003E-4"/>
    <n v="3.1373799999999999E-3"/>
    <n v="0"/>
    <n v="0"/>
    <n v="0"/>
    <n v="0"/>
    <n v="0"/>
    <n v="0"/>
    <n v="0"/>
    <n v="0"/>
    <n v="0"/>
    <n v="0"/>
    <n v="0"/>
    <n v="0"/>
    <s v="EJ"/>
  </r>
  <r>
    <x v="7"/>
    <s v="aluminum"/>
    <x v="0"/>
    <x v="4"/>
    <n v="9.3237600000000004E-2"/>
    <n v="0.156638"/>
    <n v="0.15394099999999999"/>
    <n v="0.15681400000000001"/>
    <n v="0.15021799999999999"/>
    <n v="0.16002759999999999"/>
    <n v="0.169865499999999"/>
    <n v="0.17885239999999999"/>
    <n v="0.18626493"/>
    <n v="0.19188849999999999"/>
    <n v="0.196064919999999"/>
    <n v="0"/>
    <n v="0"/>
    <n v="0"/>
    <s v="EJ"/>
  </r>
  <r>
    <x v="7"/>
    <s v="cement"/>
    <x v="0"/>
    <x v="4"/>
    <n v="7.2630400000000001E-3"/>
    <n v="7.9045000000000001E-3"/>
    <n v="6.1251700000000001E-3"/>
    <n v="6.1251700000000001E-3"/>
    <n v="6.3875239999999899E-3"/>
    <n v="6.877607E-3"/>
    <n v="7.3089160000000004E-3"/>
    <n v="7.6959430000000002E-3"/>
    <n v="8.0486240000000007E-3"/>
    <n v="8.3949556000000002E-3"/>
    <n v="8.7177509999999993E-3"/>
    <n v="0"/>
    <n v="0"/>
    <n v="0"/>
    <s v="EJ"/>
  </r>
  <r>
    <x v="7"/>
    <s v="chemical energy use"/>
    <x v="0"/>
    <x v="4"/>
    <n v="6.5510899999999997E-2"/>
    <n v="7.8487600000000005E-2"/>
    <n v="6.6264400000000001E-2"/>
    <n v="7.3087600000000003E-2"/>
    <n v="7.5725680000000004E-2"/>
    <n v="8.0612989999999995E-2"/>
    <n v="8.8733549999999994E-2"/>
    <n v="0.10392704"/>
    <n v="0.12135116"/>
    <n v="0.13354429000000001"/>
    <n v="0.14319690900000001"/>
    <n v="0"/>
    <n v="0"/>
    <n v="0"/>
    <s v="EJ"/>
  </r>
  <r>
    <x v="7"/>
    <s v="chemical energy use"/>
    <x v="0"/>
    <x v="0"/>
    <n v="6.5384100000000001E-2"/>
    <n v="7.21107E-2"/>
    <n v="8.8743600000000006E-2"/>
    <n v="0.103852"/>
    <n v="0.11206766"/>
    <n v="0.11503068999999901"/>
    <n v="0.11769524000000001"/>
    <n v="0.11859877000000001"/>
    <n v="0.11896474"/>
    <n v="0.119963599999999"/>
    <n v="0.121085652999999"/>
    <n v="0"/>
    <n v="0"/>
    <n v="0"/>
    <s v="EJ"/>
  </r>
  <r>
    <x v="7"/>
    <s v="chemical energy use"/>
    <x v="0"/>
    <x v="2"/>
    <n v="4.6046000000000004E-3"/>
    <n v="3.0138999999999999E-3"/>
    <n v="0"/>
    <n v="0"/>
    <n v="0"/>
    <n v="0"/>
    <n v="0"/>
    <n v="0"/>
    <n v="0"/>
    <n v="0"/>
    <n v="0"/>
    <n v="0"/>
    <n v="0"/>
    <n v="0"/>
    <s v="EJ"/>
  </r>
  <r>
    <x v="7"/>
    <s v="chemical feedstocks"/>
    <x v="0"/>
    <x v="0"/>
    <n v="7.25552E-2"/>
    <n v="6.6051499999999999E-2"/>
    <n v="4.3228599999999999E-2"/>
    <n v="4.6498299999999999E-2"/>
    <n v="4.8103100000000003E-2"/>
    <n v="4.62517E-2"/>
    <n v="4.9651300000000002E-2"/>
    <n v="5.0908200000000001E-2"/>
    <n v="5.0856899999999997E-2"/>
    <n v="4.9845399999999998E-2"/>
    <n v="4.7074299999999999E-2"/>
    <n v="0"/>
    <n v="0"/>
    <n v="0"/>
    <s v="EJ"/>
  </r>
  <r>
    <x v="7"/>
    <s v="chemical feedstocks"/>
    <x v="0"/>
    <x v="2"/>
    <n v="0.26455499999999998"/>
    <n v="0.47850199999999998"/>
    <n v="0.45531100000000002"/>
    <n v="0.51048300000000002"/>
    <n v="0.540435"/>
    <n v="0.563276"/>
    <n v="0.58002799999999999"/>
    <n v="0.59146500000000002"/>
    <n v="0.59812100000000001"/>
    <n v="0.60700100000000001"/>
    <n v="0.617178"/>
    <n v="0"/>
    <n v="0"/>
    <n v="0"/>
    <s v="EJ"/>
  </r>
  <r>
    <x v="7"/>
    <s v="comm cooling"/>
    <x v="2"/>
    <x v="4"/>
    <n v="2.3457700000000001E-2"/>
    <n v="3.0753900000000001E-2"/>
    <n v="3.5855600000000001E-2"/>
    <n v="2.9703E-2"/>
    <n v="3.1178040000000001E-2"/>
    <n v="3.2280709999999997E-2"/>
    <n v="3.2842650000000001E-2"/>
    <n v="3.2743599999999998E-2"/>
    <n v="3.2407054999999997E-2"/>
    <n v="3.1945235000000002E-2"/>
    <n v="3.1683423000000002E-2"/>
    <n v="0"/>
    <n v="0"/>
    <n v="0"/>
    <s v="EJ"/>
  </r>
  <r>
    <x v="7"/>
    <s v="comm cooling"/>
    <x v="2"/>
    <x v="0"/>
    <n v="6.0905899999999999E-3"/>
    <n v="7.9434899999999992E-3"/>
    <n v="7.5352099999999997E-3"/>
    <n v="7.9940099999999993E-3"/>
    <n v="8.3538740000000007E-3"/>
    <n v="8.3774079999999994E-3"/>
    <n v="7.8466520000000008E-3"/>
    <n v="6.7056080000000001E-3"/>
    <n v="5.6456709999999997E-3"/>
    <n v="4.7830060000000002E-3"/>
    <n v="4.4121550000000001E-3"/>
    <n v="0"/>
    <n v="0"/>
    <n v="0"/>
    <s v="EJ"/>
  </r>
  <r>
    <x v="7"/>
    <s v="comm heating"/>
    <x v="2"/>
    <x v="4"/>
    <n v="7.4771599999999994E-2"/>
    <n v="9.8028000000000004E-2"/>
    <n v="0.11429"/>
    <n v="9.4678399999999996E-2"/>
    <n v="9.9471760000000006E-2"/>
    <n v="0.10575894"/>
    <n v="0.114767639999999"/>
    <n v="0.12664328999999999"/>
    <n v="0.13903541999999999"/>
    <n v="0.14946901000000001"/>
    <n v="0.15707603000000001"/>
    <n v="0"/>
    <n v="0"/>
    <n v="0"/>
    <s v="EJ"/>
  </r>
  <r>
    <x v="7"/>
    <s v="comm heating"/>
    <x v="2"/>
    <x v="0"/>
    <n v="0.20707900000000001"/>
    <n v="0.27007799999999998"/>
    <n v="0.25619599999999998"/>
    <n v="0.27179700000000001"/>
    <n v="0.28540270000000001"/>
    <n v="0.292906"/>
    <n v="0.29533500000000001"/>
    <n v="0.2919195"/>
    <n v="0.28463879999999903"/>
    <n v="0.27603519999999998"/>
    <n v="0.26667046999999999"/>
    <n v="0"/>
    <n v="0"/>
    <n v="0"/>
    <s v="EJ"/>
  </r>
  <r>
    <x v="7"/>
    <s v="comm heating"/>
    <x v="2"/>
    <x v="1"/>
    <n v="0"/>
    <n v="0"/>
    <n v="0"/>
    <n v="0"/>
    <n v="0"/>
    <n v="1.01356E-5"/>
    <n v="1.9194399999999999E-4"/>
    <n v="4.16329E-4"/>
    <n v="6.19559E-4"/>
    <n v="6.93211E-4"/>
    <n v="7.22359E-4"/>
    <n v="0"/>
    <n v="0"/>
    <n v="0"/>
    <s v="EJ"/>
  </r>
  <r>
    <x v="7"/>
    <s v="comm heating"/>
    <x v="2"/>
    <x v="2"/>
    <n v="0.142289"/>
    <n v="0.22160199999999999"/>
    <n v="0.12357700000000001"/>
    <n v="0.13359599999999999"/>
    <n v="0.14043819999999901"/>
    <n v="0.1460292"/>
    <n v="0.14838180000000001"/>
    <n v="0.14851371999999999"/>
    <n v="0.14782380000000001"/>
    <n v="0.14793948000000001"/>
    <n v="0.15008739999999901"/>
    <n v="0"/>
    <n v="0"/>
    <n v="0"/>
    <s v="EJ"/>
  </r>
  <r>
    <x v="7"/>
    <s v="comm others"/>
    <x v="2"/>
    <x v="5"/>
    <n v="2.0929999999999999E-4"/>
    <n v="0"/>
    <n v="0"/>
    <n v="4.6999999999999999E-6"/>
    <n v="5.0379219999999998E-6"/>
    <n v="5.3031129999999998E-6"/>
    <n v="5.1901980000000002E-6"/>
    <n v="4.7566839999999899E-6"/>
    <n v="4.3559009999999902E-6"/>
    <n v="3.97129899999999E-6"/>
    <n v="3.841891E-6"/>
    <n v="0"/>
    <n v="0"/>
    <n v="0"/>
    <s v="EJ"/>
  </r>
  <r>
    <x v="7"/>
    <s v="comm others"/>
    <x v="2"/>
    <x v="4"/>
    <n v="0.27480199999999999"/>
    <n v="0.36027500000000001"/>
    <n v="0.42004000000000002"/>
    <n v="0.347964"/>
    <n v="0.37896479999999999"/>
    <n v="0.42348649999999999"/>
    <n v="0.4721998"/>
    <n v="0.51857589999999998"/>
    <n v="0.56022490000000003"/>
    <n v="0.60047138999999905"/>
    <n v="0.63505129999999999"/>
    <n v="0"/>
    <n v="0"/>
    <n v="0"/>
    <s v="EJ"/>
  </r>
  <r>
    <x v="7"/>
    <s v="comm others"/>
    <x v="2"/>
    <x v="0"/>
    <n v="0.13517100000000001"/>
    <n v="0.17629400000000001"/>
    <n v="0.16723299999999999"/>
    <n v="0.17741599999999999"/>
    <n v="0.1927256"/>
    <n v="0.20401910000000001"/>
    <n v="0.20513329999999999"/>
    <n v="0.1968549"/>
    <n v="0.188503639999999"/>
    <n v="0.17925252"/>
    <n v="0.17517179999999999"/>
    <n v="0"/>
    <n v="0"/>
    <n v="0"/>
    <s v="EJ"/>
  </r>
  <r>
    <x v="7"/>
    <s v="comm others"/>
    <x v="2"/>
    <x v="1"/>
    <n v="0"/>
    <n v="0"/>
    <n v="0"/>
    <n v="0"/>
    <n v="0"/>
    <n v="1.7218400000000001E-5"/>
    <n v="2.7265500000000001E-4"/>
    <n v="5.0507899999999997E-4"/>
    <n v="6.49499E-4"/>
    <n v="8.1429799999999997E-4"/>
    <n v="8.5232799999999996E-4"/>
    <n v="0"/>
    <n v="0"/>
    <n v="0"/>
    <s v="EJ"/>
  </r>
  <r>
    <x v="7"/>
    <s v="comm others"/>
    <x v="2"/>
    <x v="2"/>
    <n v="2.83238E-2"/>
    <n v="4.4111900000000002E-2"/>
    <n v="2.4598999999999999E-2"/>
    <n v="2.6593499999999999E-2"/>
    <n v="2.8792000000000002E-2"/>
    <n v="3.0569320000000001E-2"/>
    <n v="3.0240980000000001E-2"/>
    <n v="2.82930299999999E-2"/>
    <n v="2.6483639999999999E-2"/>
    <n v="2.4915832999999998E-2"/>
    <n v="2.485969E-2"/>
    <n v="0"/>
    <n v="0"/>
    <n v="0"/>
    <s v="EJ"/>
  </r>
  <r>
    <x v="7"/>
    <s v="construction energy use"/>
    <x v="0"/>
    <x v="4"/>
    <n v="0"/>
    <n v="0"/>
    <n v="0"/>
    <n v="0"/>
    <n v="0"/>
    <n v="1.49257E-4"/>
    <n v="6.1323599999999997E-4"/>
    <n v="1.3987677E-3"/>
    <n v="2.4057373999999999E-3"/>
    <n v="4.0848988000000003E-3"/>
    <n v="6.3241640000000002E-3"/>
    <n v="0"/>
    <n v="0"/>
    <n v="0"/>
    <s v="EJ"/>
  </r>
  <r>
    <x v="7"/>
    <s v="construction energy use"/>
    <x v="0"/>
    <x v="0"/>
    <n v="1.7581200000000002E-2"/>
    <n v="1.6995199999999999E-2"/>
    <n v="1.65766E-2"/>
    <n v="1.5781199999999999E-2"/>
    <n v="1.6642759999999999E-2"/>
    <n v="1.6795529999999999E-2"/>
    <n v="1.7418309999999999E-2"/>
    <n v="1.8166945E-2"/>
    <n v="1.8764949999999999E-2"/>
    <n v="1.8956609999999999E-2"/>
    <n v="1.8405410000000001E-2"/>
    <n v="0"/>
    <n v="0"/>
    <n v="0"/>
    <s v="EJ"/>
  </r>
  <r>
    <x v="7"/>
    <s v="construction energy use"/>
    <x v="0"/>
    <x v="1"/>
    <n v="0"/>
    <n v="0"/>
    <n v="0"/>
    <n v="0"/>
    <n v="0"/>
    <n v="6.3565200000000001E-4"/>
    <n v="2.2046219999999998E-3"/>
    <n v="4.2329760000000003E-3"/>
    <n v="5.8996409999999997E-3"/>
    <n v="7.6098629999999997E-3"/>
    <n v="8.9478419999999993E-3"/>
    <n v="0"/>
    <n v="0"/>
    <n v="0"/>
    <s v="EJ"/>
  </r>
  <r>
    <x v="7"/>
    <s v="construction energy use"/>
    <x v="0"/>
    <x v="2"/>
    <n v="4.4748289999999899E-2"/>
    <n v="4.9729599999999999E-2"/>
    <n v="5.2325000000000003E-2"/>
    <n v="7.3548000000000002E-2"/>
    <n v="7.7364509999999997E-2"/>
    <n v="7.8576170000000001E-2"/>
    <n v="7.7046509999999999E-2"/>
    <n v="7.3987725000000004E-2"/>
    <n v="7.0989589999999894E-2"/>
    <n v="6.6637260000000004E-2"/>
    <n v="6.2335519999999998E-2"/>
    <n v="0"/>
    <n v="0"/>
    <n v="0"/>
    <s v="EJ"/>
  </r>
  <r>
    <x v="7"/>
    <s v="construction feedstocks"/>
    <x v="3"/>
    <x v="2"/>
    <n v="0.12620799999999999"/>
    <n v="0.14023099999999999"/>
    <n v="0.16672799999999999"/>
    <n v="0.139519"/>
    <n v="0.15015400000000001"/>
    <n v="0.158332"/>
    <n v="0.166715"/>
    <n v="0.175398"/>
    <n v="0.18374399999999999"/>
    <n v="0.19198599999999999"/>
    <n v="0.20045199999999999"/>
    <n v="0"/>
    <n v="0"/>
    <n v="0"/>
    <s v="EJ"/>
  </r>
  <r>
    <x v="7"/>
    <s v="desalinated water"/>
    <x v="0"/>
    <x v="4"/>
    <n v="6.7232500000000004E-5"/>
    <n v="4.0749800000000001E-5"/>
    <n v="3.1922299999999998E-5"/>
    <n v="2.3094700000000001E-5"/>
    <n v="2.59359E-5"/>
    <n v="2.6551400000000001E-5"/>
    <n v="2.5987200000000001E-5"/>
    <n v="2.57811E-5"/>
    <n v="2.5656700000000001E-5"/>
    <n v="2.65013E-5"/>
    <n v="2.6719800000000001E-5"/>
    <n v="0"/>
    <n v="0"/>
    <n v="0"/>
    <s v="EJ"/>
  </r>
  <r>
    <x v="7"/>
    <s v="desalinated water"/>
    <x v="0"/>
    <x v="0"/>
    <n v="5.3788100000000001E-5"/>
    <n v="5.1439400000000001E-5"/>
    <n v="5.5968999999999999E-5"/>
    <n v="5.6283399999999997E-5"/>
    <n v="6.2037099999999996E-5"/>
    <n v="5.8619100000000003E-5"/>
    <n v="5.9248900000000001E-5"/>
    <n v="6.0417800000000003E-5"/>
    <n v="6.1029900000000003E-5"/>
    <n v="6.32381E-5"/>
    <n v="6.2441300000000001E-5"/>
    <n v="0"/>
    <n v="0"/>
    <n v="0"/>
    <s v="EJ"/>
  </r>
  <r>
    <x v="7"/>
    <s v="desalinated water"/>
    <x v="0"/>
    <x v="2"/>
    <n v="2.3213800000000001E-5"/>
    <n v="2.5562400000000001E-5"/>
    <n v="2.10329E-5"/>
    <n v="2.0718300000000001E-5"/>
    <n v="2.3281E-5"/>
    <n v="2.3646200000000001E-5"/>
    <n v="2.2999599999999999E-5"/>
    <n v="2.3352900000000001E-5"/>
    <n v="2.3867E-5"/>
    <n v="2.55527E-5"/>
    <n v="2.7022600000000001E-5"/>
    <n v="0"/>
    <n v="0"/>
    <n v="0"/>
    <s v="EJ"/>
  </r>
  <r>
    <x v="7"/>
    <s v="industrial wastewater treatment"/>
    <x v="0"/>
    <x v="4"/>
    <n v="8.9699800000000007E-3"/>
    <n v="1.31095E-2"/>
    <n v="1.13899E-2"/>
    <n v="1.12192E-2"/>
    <n v="1.2174300000000001E-2"/>
    <n v="1.2867699999999999E-2"/>
    <n v="1.36264E-2"/>
    <n v="1.4364999999999999E-2"/>
    <n v="1.50189E-2"/>
    <n v="1.55934E-2"/>
    <n v="1.6083699999999999E-2"/>
    <n v="0"/>
    <n v="0"/>
    <n v="0"/>
    <s v="EJ"/>
  </r>
  <r>
    <x v="7"/>
    <s v="industrial water abstraction"/>
    <x v="0"/>
    <x v="4"/>
    <n v="1.3507E-3"/>
    <n v="1.7370599999999999E-3"/>
    <n v="1.50186E-3"/>
    <n v="1.4793300000000001E-3"/>
    <n v="1.5729699999999999E-3"/>
    <n v="1.6447199999999999E-3"/>
    <n v="1.72711E-3"/>
    <n v="1.8070899999999999E-3"/>
    <n v="1.87769E-3"/>
    <n v="1.9402600000000001E-3"/>
    <n v="1.9941500000000001E-3"/>
    <n v="0"/>
    <n v="0"/>
    <n v="0"/>
    <s v="EJ"/>
  </r>
  <r>
    <x v="7"/>
    <s v="industrial water treatment"/>
    <x v="0"/>
    <x v="4"/>
    <n v="3.0465900000000001E-3"/>
    <n v="3.9180400000000002E-3"/>
    <n v="3.3875300000000001E-3"/>
    <n v="3.3367100000000001E-3"/>
    <n v="3.5479299999999999E-3"/>
    <n v="3.7097599999999999E-3"/>
    <n v="3.89559E-3"/>
    <n v="4.0759999999999998E-3"/>
    <n v="4.2352300000000004E-3"/>
    <n v="4.3763600000000001E-3"/>
    <n v="4.4979299999999998E-3"/>
    <n v="0"/>
    <n v="0"/>
    <n v="0"/>
    <s v="EJ"/>
  </r>
  <r>
    <x v="7"/>
    <s v="iron and steel"/>
    <x v="0"/>
    <x v="3"/>
    <n v="0"/>
    <n v="0"/>
    <n v="0"/>
    <n v="0"/>
    <n v="0"/>
    <n v="3.0183499999999999E-3"/>
    <n v="5.3726999999999898E-3"/>
    <n v="6.6925500000000002E-3"/>
    <n v="6.4577799999999998E-3"/>
    <n v="5.6404009999999997E-3"/>
    <n v="4.9270729999999997E-3"/>
    <n v="0"/>
    <n v="0"/>
    <n v="0"/>
    <s v="EJ"/>
  </r>
  <r>
    <x v="7"/>
    <s v="iron and steel"/>
    <x v="0"/>
    <x v="5"/>
    <n v="0.12788292000000001"/>
    <n v="0.12574688000000001"/>
    <n v="0.12034715"/>
    <n v="9.569184E-2"/>
    <n v="0.11150384200000001"/>
    <n v="0.113247695"/>
    <n v="0.109471952"/>
    <n v="0.107745019"/>
    <n v="0.10884540769999999"/>
    <n v="0.109937334"/>
    <n v="0.1111059963"/>
    <n v="0"/>
    <n v="0"/>
    <n v="0"/>
    <s v="EJ"/>
  </r>
  <r>
    <x v="7"/>
    <s v="iron and steel"/>
    <x v="0"/>
    <x v="4"/>
    <n v="2.9971629999999999E-2"/>
    <n v="3.5706929999999998E-2"/>
    <n v="3.1562420000000001E-2"/>
    <n v="3.2316379999999999E-2"/>
    <n v="3.6250959999999999E-2"/>
    <n v="3.8032598399999999E-2"/>
    <n v="4.0032621400000003E-2"/>
    <n v="4.1871019299999999E-2"/>
    <n v="4.3076567699999999E-2"/>
    <n v="4.3861845099999998E-2"/>
    <n v="4.4123463699999997E-2"/>
    <n v="0"/>
    <n v="0"/>
    <n v="0"/>
    <s v="EJ"/>
  </r>
  <r>
    <x v="7"/>
    <s v="iron and steel"/>
    <x v="0"/>
    <x v="0"/>
    <n v="5.0734216999999998E-2"/>
    <n v="6.8525003000000001E-2"/>
    <n v="6.2831824999999994E-2"/>
    <n v="7.2627200000000003E-2"/>
    <n v="6.5465224799999999E-2"/>
    <n v="5.1415819379999998E-2"/>
    <n v="4.252312322E-2"/>
    <n v="3.4948606246999997E-2"/>
    <n v="3.0810724586999998E-2"/>
    <n v="2.8310592393999998E-2"/>
    <n v="2.4293819269000001E-2"/>
    <n v="0"/>
    <n v="0"/>
    <n v="0"/>
    <s v="EJ"/>
  </r>
  <r>
    <x v="7"/>
    <s v="iron and steel"/>
    <x v="0"/>
    <x v="1"/>
    <n v="0"/>
    <n v="0"/>
    <n v="0"/>
    <n v="0"/>
    <n v="0"/>
    <n v="2.3364240000000001E-3"/>
    <n v="8.8276840000000006E-3"/>
    <n v="1.2939368999999999E-2"/>
    <n v="1.4348552000000001E-2"/>
    <n v="1.50486259999999E-2"/>
    <n v="1.496082E-2"/>
    <n v="0"/>
    <n v="0"/>
    <n v="0"/>
    <s v="EJ"/>
  </r>
  <r>
    <x v="7"/>
    <s v="iron and steel"/>
    <x v="0"/>
    <x v="2"/>
    <n v="1.1888605E-2"/>
    <n v="6.6982730000000002E-3"/>
    <n v="0"/>
    <n v="0"/>
    <n v="0"/>
    <n v="3.62368E-6"/>
    <n v="9.5860199999999906E-6"/>
    <n v="1.3932247E-5"/>
    <n v="1.5151186999999999E-5"/>
    <n v="1.4868194E-5"/>
    <n v="1.4075469E-5"/>
    <n v="0"/>
    <n v="0"/>
    <n v="0"/>
    <s v="EJ"/>
  </r>
  <r>
    <x v="7"/>
    <s v="irrigation water abstraction"/>
    <x v="0"/>
    <x v="4"/>
    <n v="1.87548E-4"/>
    <n v="2.3048E-4"/>
    <n v="2.6467999999999999E-4"/>
    <n v="3.2795799999999999E-4"/>
    <n v="3.64347E-4"/>
    <n v="4.39352E-4"/>
    <n v="5.0423600000000003E-4"/>
    <n v="5.4516299999999998E-4"/>
    <n v="5.8281700000000001E-4"/>
    <n v="6.2816499999999997E-4"/>
    <n v="6.6874499999999999E-4"/>
    <n v="0"/>
    <n v="0"/>
    <n v="0"/>
    <s v="EJ"/>
  </r>
  <r>
    <x v="7"/>
    <s v="mining energy use"/>
    <x v="0"/>
    <x v="5"/>
    <n v="6.9068999999999997E-3"/>
    <n v="3.2650999999999999E-3"/>
    <n v="8.1627100000000001E-3"/>
    <n v="1.2558000000000001E-3"/>
    <n v="1.3304909999999901E-3"/>
    <n v="1.3475539999999999E-3"/>
    <n v="1.2740759999999901E-3"/>
    <n v="1.1696893999999999E-3"/>
    <n v="1.1054363999999999E-3"/>
    <n v="1.0396521999999999E-3"/>
    <n v="9.9754019999999995E-4"/>
    <n v="0"/>
    <n v="0"/>
    <n v="0"/>
    <s v="EJ"/>
  </r>
  <r>
    <x v="7"/>
    <s v="mining energy use"/>
    <x v="0"/>
    <x v="4"/>
    <n v="0.103478"/>
    <n v="4.8390200000000001E-2"/>
    <n v="2.94694E-2"/>
    <n v="2.6999700000000001E-2"/>
    <n v="2.844555E-2"/>
    <n v="3.1787654999999998E-2"/>
    <n v="3.7833294000000003E-2"/>
    <n v="4.3934479300000003E-2"/>
    <n v="4.8219670999999999E-2"/>
    <n v="5.2918453599999998E-2"/>
    <n v="5.7842291999999997E-2"/>
    <n v="0"/>
    <n v="0"/>
    <n v="0"/>
    <s v="EJ"/>
  </r>
  <r>
    <x v="7"/>
    <s v="mining energy use"/>
    <x v="0"/>
    <x v="0"/>
    <n v="6.1073700000000002E-2"/>
    <n v="2.35672E-2"/>
    <n v="1.77486E-2"/>
    <n v="3.1981000000000002E-2"/>
    <n v="3.3805130000000003E-2"/>
    <n v="3.2188620000000001E-2"/>
    <n v="2.9338969999999999E-2"/>
    <n v="2.6771059999999999E-2"/>
    <n v="2.566444E-2"/>
    <n v="2.42235099999999E-2"/>
    <n v="2.2403449999999998E-2"/>
    <n v="0"/>
    <n v="0"/>
    <n v="0"/>
    <s v="EJ"/>
  </r>
  <r>
    <x v="7"/>
    <s v="mining energy use"/>
    <x v="0"/>
    <x v="1"/>
    <n v="0"/>
    <n v="0"/>
    <n v="0"/>
    <n v="0"/>
    <n v="0"/>
    <n v="5.0092799999999999E-4"/>
    <n v="1.7968509999999999E-3"/>
    <n v="3.4943659999999901E-3"/>
    <n v="4.9181213999999899E-3"/>
    <n v="6.3945460000000001E-3"/>
    <n v="7.5642349999999999E-3"/>
    <n v="0"/>
    <n v="0"/>
    <n v="0"/>
    <s v="EJ"/>
  </r>
  <r>
    <x v="7"/>
    <s v="mining energy use"/>
    <x v="0"/>
    <x v="2"/>
    <n v="5.6552900000000003E-2"/>
    <n v="4.0018110000000003E-2"/>
    <n v="5.8896999999999998E-2"/>
    <n v="6.2329500000000003E-2"/>
    <n v="6.5926869999999999E-2"/>
    <n v="6.6330100000000003E-2"/>
    <n v="6.4087259999999993E-2"/>
    <n v="6.0491881999999997E-2"/>
    <n v="5.7298082E-2"/>
    <n v="5.2732382999999897E-2"/>
    <n v="4.7991723E-2"/>
    <n v="0"/>
    <n v="0"/>
    <n v="0"/>
    <s v="EJ"/>
  </r>
  <r>
    <x v="7"/>
    <s v="municipal wastewater treatment"/>
    <x v="0"/>
    <x v="4"/>
    <n v="7.2601999999999996E-3"/>
    <n v="9.1492699999999993E-3"/>
    <n v="8.4543299999999995E-3"/>
    <n v="7.7631499999999999E-3"/>
    <n v="8.34762E-3"/>
    <n v="8.8106399999999998E-3"/>
    <n v="9.2029599999999996E-3"/>
    <n v="9.5451400000000006E-3"/>
    <n v="9.8260399999999994E-3"/>
    <n v="1.00532E-2"/>
    <n v="1.02267E-2"/>
    <n v="0"/>
    <n v="0"/>
    <n v="0"/>
    <s v="EJ"/>
  </r>
  <r>
    <x v="7"/>
    <s v="municipal water abstraction"/>
    <x v="0"/>
    <x v="4"/>
    <n v="1.4269899999999999E-3"/>
    <n v="1.62977E-3"/>
    <n v="1.50768E-3"/>
    <n v="1.3844E-3"/>
    <n v="1.44568E-3"/>
    <n v="1.5024700000000001E-3"/>
    <n v="1.5506599999999999E-3"/>
    <n v="1.5912299999999999E-3"/>
    <n v="1.62374E-3"/>
    <n v="1.6501700000000001E-3"/>
    <n v="1.67023E-3"/>
    <n v="0"/>
    <n v="0"/>
    <n v="0"/>
    <s v="EJ"/>
  </r>
  <r>
    <x v="7"/>
    <s v="municipal water distribution"/>
    <x v="0"/>
    <x v="4"/>
    <n v="4.4791400000000004E-3"/>
    <n v="5.11539E-3"/>
    <n v="4.7323199999999999E-3"/>
    <n v="4.34543E-3"/>
    <n v="4.5378600000000003E-3"/>
    <n v="4.7161299999999998E-3"/>
    <n v="4.8673400000000004E-3"/>
    <n v="4.9946399999999998E-3"/>
    <n v="5.0966800000000001E-3"/>
    <n v="5.1796799999999999E-3"/>
    <n v="5.2426599999999997E-3"/>
    <n v="0"/>
    <n v="0"/>
    <n v="0"/>
    <s v="EJ"/>
  </r>
  <r>
    <x v="7"/>
    <s v="municipal water treatment"/>
    <x v="0"/>
    <x v="4"/>
    <n v="4.2613099999999999E-3"/>
    <n v="4.8668599999999998E-3"/>
    <n v="4.50228E-3"/>
    <n v="4.1341399999999997E-3"/>
    <n v="4.3171299999999998E-3"/>
    <n v="4.4867400000000003E-3"/>
    <n v="4.6306400000000001E-3"/>
    <n v="4.7517799999999997E-3"/>
    <n v="4.84886E-3"/>
    <n v="4.9277899999999996E-3"/>
    <n v="4.9877000000000003E-3"/>
    <n v="0"/>
    <n v="0"/>
    <n v="0"/>
    <s v="EJ"/>
  </r>
  <r>
    <x v="7"/>
    <s v="other industrial energy use"/>
    <x v="0"/>
    <x v="3"/>
    <n v="0.22775899999999999"/>
    <n v="0.36204399999999998"/>
    <n v="0.23902599999999999"/>
    <n v="0.22759499999999999"/>
    <n v="0.24771609999999999"/>
    <n v="0.26160819999999901"/>
    <n v="0.28048719999999999"/>
    <n v="0.30012450000000002"/>
    <n v="0.31069150000000001"/>
    <n v="0.31296531999999999"/>
    <n v="0.30976271999999999"/>
    <n v="0"/>
    <n v="0"/>
    <n v="0"/>
    <s v="EJ"/>
  </r>
  <r>
    <x v="7"/>
    <s v="other industrial energy use"/>
    <x v="0"/>
    <x v="5"/>
    <n v="1.3607599999999999E-2"/>
    <n v="2.8359700000000002E-2"/>
    <n v="2.7166200000000001E-2"/>
    <n v="1.9794099999999999E-2"/>
    <n v="2.1442010000000001E-2"/>
    <n v="2.223205E-2"/>
    <n v="2.2920889999999899E-2"/>
    <n v="2.2966919999999998E-2"/>
    <n v="2.2748157000000001E-2"/>
    <n v="2.2800894999999901E-2"/>
    <n v="2.3007189899999999E-2"/>
    <n v="0"/>
    <n v="0"/>
    <n v="0"/>
    <s v="EJ"/>
  </r>
  <r>
    <x v="7"/>
    <s v="other industrial energy use"/>
    <x v="0"/>
    <x v="4"/>
    <n v="0.33435700000000002"/>
    <n v="0.50567399999999996"/>
    <n v="0.40117199999999997"/>
    <n v="0.52786999999999995"/>
    <n v="0.52485400000000004"/>
    <n v="0.56926159999999904"/>
    <n v="0.63170769999999998"/>
    <n v="0.72709159999999995"/>
    <n v="0.82789279999999998"/>
    <n v="0.90047177"/>
    <n v="0.95537008000000001"/>
    <n v="0"/>
    <n v="0"/>
    <n v="0"/>
    <s v="EJ"/>
  </r>
  <r>
    <x v="7"/>
    <s v="other industrial energy use"/>
    <x v="0"/>
    <x v="0"/>
    <n v="0.68439000000000005"/>
    <n v="0.85219"/>
    <n v="0.85550400000000004"/>
    <n v="1.2598635999999901"/>
    <n v="1.3646479299999901"/>
    <n v="1.4035963504"/>
    <n v="1.43234633709999"/>
    <n v="1.4165444831"/>
    <n v="1.3830801898"/>
    <n v="1.3739073012"/>
    <n v="1.3696345431000001"/>
    <n v="0"/>
    <n v="0"/>
    <n v="0"/>
    <s v="EJ"/>
  </r>
  <r>
    <x v="7"/>
    <s v="other industrial energy use"/>
    <x v="0"/>
    <x v="1"/>
    <n v="0"/>
    <n v="0"/>
    <n v="0"/>
    <n v="0"/>
    <n v="0"/>
    <n v="1.149532E-4"/>
    <n v="1.4244724999999999E-3"/>
    <n v="4.8090277000000002E-3"/>
    <n v="9.1732419999999894E-3"/>
    <n v="1.218765E-2"/>
    <n v="1.438175194E-2"/>
    <n v="0"/>
    <n v="0"/>
    <n v="0"/>
    <s v="EJ"/>
  </r>
  <r>
    <x v="7"/>
    <s v="other industrial energy use"/>
    <x v="0"/>
    <x v="2"/>
    <n v="0.183229"/>
    <n v="0.34627200000000002"/>
    <n v="0.35104800000000003"/>
    <n v="0.44766099999999998"/>
    <n v="0.48453810000000003"/>
    <n v="0.50249919999999904"/>
    <n v="0.51733109999999904"/>
    <n v="0.52169600000000005"/>
    <n v="0.52390780000000003"/>
    <n v="0.53448381999999905"/>
    <n v="0.55368817000000004"/>
    <n v="0"/>
    <n v="0"/>
    <n v="0"/>
    <s v="EJ"/>
  </r>
  <r>
    <x v="7"/>
    <s v="other industrial feedstocks"/>
    <x v="0"/>
    <x v="5"/>
    <n v="1.36464E-2"/>
    <n v="9.5858999999999996E-3"/>
    <n v="4.2278999999999997E-3"/>
    <n v="2.2185999999999998E-3"/>
    <n v="2.2198399999999998E-3"/>
    <n v="2.3431799999999998E-3"/>
    <n v="2.46481E-3"/>
    <n v="2.55382E-3"/>
    <n v="2.64452E-3"/>
    <n v="2.6847799999999999E-3"/>
    <n v="2.6747199999999998E-3"/>
    <n v="0"/>
    <n v="0"/>
    <n v="0"/>
    <s v="EJ"/>
  </r>
  <r>
    <x v="7"/>
    <s v="other industrial feedstocks"/>
    <x v="0"/>
    <x v="2"/>
    <n v="8.2840899999999995E-2"/>
    <n v="0.184142"/>
    <n v="0.18883"/>
    <n v="0.16869600000000001"/>
    <n v="0.17952799999999999"/>
    <n v="0.18768000000000001"/>
    <n v="0.19703300000000001"/>
    <n v="0.20621999999999999"/>
    <n v="0.21439900000000001"/>
    <n v="0.22165299999999999"/>
    <n v="0.22794200000000001"/>
    <n v="0"/>
    <n v="0"/>
    <n v="0"/>
    <s v="EJ"/>
  </r>
  <r>
    <x v="7"/>
    <s v="process heat cement"/>
    <x v="0"/>
    <x v="3"/>
    <n v="1.29991E-2"/>
    <n v="1.33128E-2"/>
    <n v="1.01435E-2"/>
    <n v="1.01435E-2"/>
    <n v="1.106714E-2"/>
    <n v="1.2611129999999899E-2"/>
    <n v="1.4409999999999999E-2"/>
    <n v="1.6751645999999999E-2"/>
    <n v="1.8616104000000001E-2"/>
    <n v="1.94841659999999E-2"/>
    <n v="1.9613402299999999E-2"/>
    <n v="0"/>
    <n v="0"/>
    <n v="0"/>
    <s v="EJ"/>
  </r>
  <r>
    <x v="7"/>
    <s v="process heat cement"/>
    <x v="0"/>
    <x v="5"/>
    <n v="2.7038199999999998E-2"/>
    <n v="2.76905E-2"/>
    <n v="2.10984E-2"/>
    <n v="2.10984E-2"/>
    <n v="2.2890250000000001E-2"/>
    <n v="2.4821300000000001E-2"/>
    <n v="2.6458059999999999E-2"/>
    <n v="2.786315E-2"/>
    <n v="2.9370070000000002E-2"/>
    <n v="3.0897788999999998E-2"/>
    <n v="3.2264853099999997E-2"/>
    <n v="0"/>
    <n v="0"/>
    <n v="0"/>
    <s v="EJ"/>
  </r>
  <r>
    <x v="7"/>
    <s v="process heat cement"/>
    <x v="0"/>
    <x v="0"/>
    <n v="9.3594300000000002E-3"/>
    <n v="9.5852000000000003E-3"/>
    <n v="7.3032899999999996E-3"/>
    <n v="7.3032899999999996E-3"/>
    <n v="7.8991640000000002E-3"/>
    <n v="8.3805110000000002E-3"/>
    <n v="8.8094369999999998E-3"/>
    <n v="9.1217820000000002E-3"/>
    <n v="9.4212259999999996E-3"/>
    <n v="9.7646850000000004E-3"/>
    <n v="9.9596462999999996E-3"/>
    <n v="0"/>
    <n v="0"/>
    <n v="0"/>
    <s v="EJ"/>
  </r>
  <r>
    <x v="7"/>
    <s v="process heat cement"/>
    <x v="0"/>
    <x v="1"/>
    <n v="0"/>
    <n v="0"/>
    <n v="0"/>
    <n v="0"/>
    <n v="0"/>
    <n v="1.0002500000000001E-6"/>
    <n v="1.07718603E-5"/>
    <n v="3.14937641E-5"/>
    <n v="4.8308439E-5"/>
    <n v="4.7132982300000003E-5"/>
    <n v="5.1516227099999999E-5"/>
    <n v="0"/>
    <n v="0"/>
    <n v="0"/>
    <s v="EJ"/>
  </r>
  <r>
    <x v="7"/>
    <s v="process heat cement"/>
    <x v="0"/>
    <x v="2"/>
    <n v="2.5997799999999999E-3"/>
    <n v="2.66257E-3"/>
    <n v="2.0287E-3"/>
    <n v="2.0287E-3"/>
    <n v="8.5057700000000004E-4"/>
    <n v="8.8189400000000004E-4"/>
    <n v="1.0312151999999899E-3"/>
    <n v="1.4017037E-3"/>
    <n v="1.5825726E-3"/>
    <n v="1.59698E-3"/>
    <n v="1.83610397E-3"/>
    <n v="0"/>
    <n v="0"/>
    <n v="0"/>
    <s v="EJ"/>
  </r>
  <r>
    <x v="7"/>
    <s v="resid cooling"/>
    <x v="4"/>
    <x v="4"/>
    <n v="1.09985E-2"/>
    <n v="1.30714E-2"/>
    <n v="1.33119E-2"/>
    <n v="1.6591100000000001E-2"/>
    <n v="1.7260069999999999E-2"/>
    <n v="1.768691E-2"/>
    <n v="1.7769436E-2"/>
    <n v="1.7429936E-2"/>
    <n v="1.6972627000000001E-2"/>
    <n v="1.6497609999999999E-2"/>
    <n v="1.6243258E-2"/>
    <n v="0"/>
    <n v="0"/>
    <n v="0"/>
    <s v="EJ"/>
  </r>
  <r>
    <x v="7"/>
    <s v="resid heating"/>
    <x v="4"/>
    <x v="3"/>
    <n v="0.158721"/>
    <n v="0.118711"/>
    <n v="0.123156"/>
    <n v="0.113097"/>
    <n v="0.1268059"/>
    <n v="0.13409740000000001"/>
    <n v="0.13502339999999999"/>
    <n v="0.12797559999999999"/>
    <n v="0.11663403"/>
    <n v="0.10688273"/>
    <n v="9.99415099999999E-2"/>
    <n v="0"/>
    <n v="0"/>
    <n v="0"/>
    <s v="EJ"/>
  </r>
  <r>
    <x v="7"/>
    <s v="resid heating"/>
    <x v="4"/>
    <x v="4"/>
    <n v="0.154167"/>
    <n v="0.183222"/>
    <n v="0.18659300000000001"/>
    <n v="0.23255799999999999"/>
    <n v="0.23995069999999999"/>
    <n v="0.24980859999999999"/>
    <n v="0.26418140000000001"/>
    <n v="0.2828503"/>
    <n v="0.3031182"/>
    <n v="0.3227487"/>
    <n v="0.34047430000000001"/>
    <n v="0"/>
    <n v="0"/>
    <n v="0"/>
    <s v="EJ"/>
  </r>
  <r>
    <x v="7"/>
    <s v="resid heating"/>
    <x v="4"/>
    <x v="0"/>
    <n v="0.35439500000000002"/>
    <n v="0.43364200000000003"/>
    <n v="0.41267500000000001"/>
    <n v="0.462532"/>
    <n v="0.47671819999999998"/>
    <n v="0.47995209999999999"/>
    <n v="0.477770899999999"/>
    <n v="0.47061890000000001"/>
    <n v="0.45745029999999998"/>
    <n v="0.43849939999999998"/>
    <n v="0.41654350000000001"/>
    <n v="0"/>
    <n v="0"/>
    <n v="0"/>
    <s v="EJ"/>
  </r>
  <r>
    <x v="7"/>
    <s v="resid heating"/>
    <x v="4"/>
    <x v="1"/>
    <n v="0"/>
    <n v="0"/>
    <n v="0"/>
    <n v="0"/>
    <n v="0"/>
    <n v="1.41297E-5"/>
    <n v="2.2537699999999999E-4"/>
    <n v="4.3523100000000001E-4"/>
    <n v="6.7147799999999998E-4"/>
    <n v="8.7146399999999996E-4"/>
    <n v="1.04327E-3"/>
    <n v="0"/>
    <n v="0"/>
    <n v="0"/>
    <s v="EJ"/>
  </r>
  <r>
    <x v="7"/>
    <s v="resid heating"/>
    <x v="4"/>
    <x v="2"/>
    <n v="0.17552300000000001"/>
    <n v="0.117807"/>
    <n v="0.102586"/>
    <n v="7.1542900000000006E-2"/>
    <n v="7.3889200000000002E-2"/>
    <n v="7.5342009999999904E-2"/>
    <n v="7.553319E-2"/>
    <n v="7.5076879999999901E-2"/>
    <n v="7.4069170000000004E-2"/>
    <n v="7.2986880000000004E-2"/>
    <n v="7.3058399999999996E-2"/>
    <n v="0"/>
    <n v="0"/>
    <n v="0"/>
    <s v="EJ"/>
  </r>
  <r>
    <x v="7"/>
    <s v="resid others"/>
    <x v="4"/>
    <x v="3"/>
    <n v="1.7635600000000001E-2"/>
    <n v="1.31901E-2"/>
    <n v="1.3684E-2"/>
    <n v="1.25664E-2"/>
    <n v="1.33315999999999E-2"/>
    <n v="1.4166949999999999E-2"/>
    <n v="1.4312979999999999E-2"/>
    <n v="1.3638462000000001E-2"/>
    <n v="1.2471682E-2"/>
    <n v="1.0942275E-2"/>
    <n v="9.8970359999999997E-3"/>
    <n v="0"/>
    <n v="0"/>
    <n v="0"/>
    <s v="EJ"/>
  </r>
  <r>
    <x v="7"/>
    <s v="resid others"/>
    <x v="4"/>
    <x v="5"/>
    <n v="1.9673999999999998E-3"/>
    <n v="1.7581000000000001E-3"/>
    <n v="1.2976999999999999E-3"/>
    <n v="2.5119999999999998E-4"/>
    <n v="2.6318510000000002E-4"/>
    <n v="2.6443750000000002E-4"/>
    <n v="2.4678549999999899E-4"/>
    <n v="2.1455230000000001E-4"/>
    <n v="1.8639979999999999E-4"/>
    <n v="1.6061573999999999E-4"/>
    <n v="1.5108934E-4"/>
    <n v="0"/>
    <n v="0"/>
    <n v="0"/>
    <s v="EJ"/>
  </r>
  <r>
    <x v="7"/>
    <s v="resid others"/>
    <x v="4"/>
    <x v="4"/>
    <n v="0.30271399999999998"/>
    <n v="0.35976399999999997"/>
    <n v="0.36638399999999999"/>
    <n v="0.45663900000000002"/>
    <n v="0.4848287"/>
    <n v="0.50989099999999998"/>
    <n v="0.53518679999999996"/>
    <n v="0.55910110000000002"/>
    <n v="0.57939589999999996"/>
    <n v="0.59639602000000003"/>
    <n v="0.6109194"/>
    <n v="0"/>
    <n v="0"/>
    <n v="0"/>
    <s v="EJ"/>
  </r>
  <r>
    <x v="7"/>
    <s v="resid others"/>
    <x v="4"/>
    <x v="0"/>
    <n v="0.12109300000000001"/>
    <n v="0.148171"/>
    <n v="0.14100699999999999"/>
    <n v="0.15804199999999999"/>
    <n v="0.1674321"/>
    <n v="0.1689532"/>
    <n v="0.161488299999999"/>
    <n v="0.14697197000000001"/>
    <n v="0.13386859000000001"/>
    <n v="0.12093999"/>
    <n v="0.114918929999999"/>
    <n v="0"/>
    <n v="0"/>
    <n v="0"/>
    <s v="EJ"/>
  </r>
  <r>
    <x v="7"/>
    <s v="resid others"/>
    <x v="4"/>
    <x v="1"/>
    <n v="0"/>
    <n v="0"/>
    <n v="0"/>
    <n v="0"/>
    <n v="0"/>
    <n v="1.0312800000000001E-5"/>
    <n v="1.7814400000000001E-4"/>
    <n v="3.4330299999999999E-4"/>
    <n v="4.2619000000000001E-4"/>
    <n v="5.1119200000000005E-4"/>
    <n v="4.9516600000000001E-4"/>
    <n v="0"/>
    <n v="0"/>
    <n v="0"/>
    <s v="EJ"/>
  </r>
  <r>
    <x v="7"/>
    <s v="resid others"/>
    <x v="4"/>
    <x v="2"/>
    <n v="1.9502599999999998E-2"/>
    <n v="1.30896E-2"/>
    <n v="1.1398500000000001E-2"/>
    <n v="7.9492E-3"/>
    <n v="8.3983410000000001E-3"/>
    <n v="8.4943099999999997E-3"/>
    <n v="8.0065989999999997E-3"/>
    <n v="7.107393E-3"/>
    <n v="6.3204400000000001E-3"/>
    <n v="5.6329589999999999E-3"/>
    <n v="5.4534830000000003E-3"/>
    <n v="0"/>
    <n v="0"/>
    <n v="0"/>
    <s v="EJ"/>
  </r>
  <r>
    <x v="7"/>
    <s v="trn_aviation_intl"/>
    <x v="5"/>
    <x v="4"/>
    <n v="0"/>
    <n v="0"/>
    <n v="0"/>
    <n v="0"/>
    <n v="0"/>
    <n v="0"/>
    <n v="0"/>
    <n v="9.3045699999999999E-9"/>
    <n v="7.5919000000000006E-8"/>
    <n v="5.8831100000000003E-7"/>
    <n v="4.2165500000000003E-6"/>
    <n v="0"/>
    <n v="0"/>
    <n v="0"/>
    <s v="EJ"/>
  </r>
  <r>
    <x v="7"/>
    <s v="trn_aviation_intl"/>
    <x v="5"/>
    <x v="1"/>
    <n v="0"/>
    <n v="0"/>
    <n v="0"/>
    <n v="0"/>
    <n v="0"/>
    <n v="0"/>
    <n v="0"/>
    <n v="1.2221000000000001E-8"/>
    <n v="2.36728E-7"/>
    <n v="3.38197E-6"/>
    <n v="3.5776699999999999E-5"/>
    <n v="0"/>
    <n v="0"/>
    <n v="0"/>
    <s v="EJ"/>
  </r>
  <r>
    <x v="7"/>
    <s v="trn_aviation_intl"/>
    <x v="5"/>
    <x v="2"/>
    <n v="2.6753800000000001E-2"/>
    <n v="3.1218800000000001E-2"/>
    <n v="2.743E-2"/>
    <n v="3.5038300000000001E-2"/>
    <n v="3.74349E-2"/>
    <n v="3.6208400000000002E-2"/>
    <n v="3.5246E-2"/>
    <n v="3.48013E-2"/>
    <n v="3.6479999999999999E-2"/>
    <n v="3.8106500000000001E-2"/>
    <n v="3.96397E-2"/>
    <n v="0"/>
    <n v="0"/>
    <n v="0"/>
    <s v="EJ"/>
  </r>
  <r>
    <x v="7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7"/>
    <s v="trn_freight"/>
    <x v="6"/>
    <x v="4"/>
    <n v="0"/>
    <n v="0"/>
    <n v="0"/>
    <n v="0"/>
    <n v="0"/>
    <n v="1.2456500000000001E-3"/>
    <n v="5.0110500000000004E-3"/>
    <n v="9.8197607999999902E-3"/>
    <n v="1.2401811E-2"/>
    <n v="1.3779303999999999E-2"/>
    <n v="1.5109806999999999E-2"/>
    <n v="0"/>
    <n v="0"/>
    <n v="0"/>
    <s v="EJ"/>
  </r>
  <r>
    <x v="7"/>
    <s v="trn_freight"/>
    <x v="6"/>
    <x v="1"/>
    <n v="0"/>
    <n v="0"/>
    <n v="0"/>
    <n v="0"/>
    <n v="0"/>
    <n v="1.76654E-3"/>
    <n v="6.5154100000000001E-3"/>
    <n v="1.2763166100000001E-2"/>
    <n v="1.6113064E-2"/>
    <n v="1.78055019999999E-2"/>
    <n v="1.9307339E-2"/>
    <n v="0"/>
    <n v="0"/>
    <n v="0"/>
    <s v="EJ"/>
  </r>
  <r>
    <x v="7"/>
    <s v="trn_freight"/>
    <x v="6"/>
    <x v="2"/>
    <n v="0.1186223"/>
    <n v="0.1525792"/>
    <n v="0.16626839999999901"/>
    <n v="0.14071049999999999"/>
    <n v="0.14899293999999999"/>
    <n v="0.15231581"/>
    <n v="0.144173459999999"/>
    <n v="0.13487589999999999"/>
    <n v="0.13425899999999999"/>
    <n v="0.13994000000000001"/>
    <n v="0.1469509"/>
    <n v="0"/>
    <n v="0"/>
    <n v="0"/>
    <s v="EJ"/>
  </r>
  <r>
    <x v="7"/>
    <s v="trn_freight_road"/>
    <x v="6"/>
    <x v="4"/>
    <n v="0"/>
    <n v="0"/>
    <n v="0"/>
    <n v="0"/>
    <n v="6.8257452800000003E-5"/>
    <n v="5.98025361993E-4"/>
    <n v="2.4652802470409999E-3"/>
    <n v="7.8842999472679993E-3"/>
    <n v="1.559436422634E-2"/>
    <n v="2.3720586337180001E-2"/>
    <n v="3.2117526152999898E-2"/>
    <n v="0"/>
    <n v="0"/>
    <n v="0"/>
    <s v="EJ"/>
  </r>
  <r>
    <x v="7"/>
    <s v="trn_freight_road"/>
    <x v="6"/>
    <x v="1"/>
    <n v="0"/>
    <n v="0"/>
    <n v="0"/>
    <n v="0"/>
    <n v="0"/>
    <n v="3.8408693999999902E-4"/>
    <n v="2.5737642569999999E-3"/>
    <n v="8.8526443448000008E-3"/>
    <n v="1.60487396379E-2"/>
    <n v="2.1777595827999999E-2"/>
    <n v="2.56289964499999E-2"/>
    <n v="0"/>
    <n v="0"/>
    <n v="0"/>
    <s v="EJ"/>
  </r>
  <r>
    <x v="7"/>
    <s v="trn_freight_road"/>
    <x v="6"/>
    <x v="2"/>
    <n v="0.41388029999999998"/>
    <n v="0.51750410000000002"/>
    <n v="0.59570840000000003"/>
    <n v="0.60216919999999996"/>
    <n v="0.66725654988000005"/>
    <n v="0.71773537275999999"/>
    <n v="0.74246841977"/>
    <n v="0.73489866002500004"/>
    <n v="0.72958845046999898"/>
    <n v="0.72907002179999902"/>
    <n v="0.73085866180000003"/>
    <n v="0"/>
    <n v="0"/>
    <n v="0"/>
    <s v="EJ"/>
  </r>
  <r>
    <x v="7"/>
    <s v="trn_pass"/>
    <x v="6"/>
    <x v="4"/>
    <n v="3.1015700000000001E-3"/>
    <n v="3.5976699999999999E-3"/>
    <n v="3.5254800000000001E-3"/>
    <n v="3.51527E-3"/>
    <n v="3.7668644000000001E-3"/>
    <n v="3.9760363999999998E-3"/>
    <n v="4.1161634999999997E-3"/>
    <n v="4.9968449000000002E-3"/>
    <n v="6.2614641E-3"/>
    <n v="8.9717919999999993E-3"/>
    <n v="1.4376936E-2"/>
    <n v="0"/>
    <n v="0"/>
    <n v="0"/>
    <s v="EJ"/>
  </r>
  <r>
    <x v="7"/>
    <s v="trn_pass"/>
    <x v="6"/>
    <x v="1"/>
    <n v="0"/>
    <n v="0"/>
    <n v="0"/>
    <n v="0"/>
    <n v="0"/>
    <n v="0"/>
    <n v="0"/>
    <n v="2.4849200000000001E-4"/>
    <n v="7.8445800000000003E-4"/>
    <n v="2.2949799999999998E-3"/>
    <n v="5.91808E-3"/>
    <n v="0"/>
    <n v="0"/>
    <n v="0"/>
    <s v="EJ"/>
  </r>
  <r>
    <x v="7"/>
    <s v="trn_pass"/>
    <x v="6"/>
    <x v="2"/>
    <n v="0.15980758"/>
    <n v="0.18670566999999999"/>
    <n v="0.16497197999999999"/>
    <n v="0.20968837000000001"/>
    <n v="0.22711313999999999"/>
    <n v="0.23486478999999999"/>
    <n v="0.23390147"/>
    <n v="0.23006125999999999"/>
    <n v="0.23909527999999999"/>
    <n v="0.24424578999999999"/>
    <n v="0.24165752999999901"/>
    <n v="0"/>
    <n v="0"/>
    <n v="0"/>
    <s v="EJ"/>
  </r>
  <r>
    <x v="7"/>
    <s v="trn_pass_road"/>
    <x v="6"/>
    <x v="4"/>
    <n v="0"/>
    <n v="0"/>
    <n v="0"/>
    <n v="0"/>
    <n v="3.5114399999999998E-3"/>
    <n v="7.7559899999999999E-3"/>
    <n v="1.035324E-2"/>
    <n v="1.10611499999999E-2"/>
    <n v="1.094096E-2"/>
    <n v="1.0907790000000001E-2"/>
    <n v="1.08514499999999E-2"/>
    <n v="0"/>
    <n v="0"/>
    <n v="0"/>
    <s v="EJ"/>
  </r>
  <r>
    <x v="7"/>
    <s v="trn_pass_road"/>
    <x v="6"/>
    <x v="0"/>
    <n v="8.6348499999999999E-4"/>
    <n v="9.5938399999999997E-4"/>
    <n v="9.8338599999999994E-4"/>
    <n v="2.0146700000000001E-3"/>
    <n v="2.4570399999999902E-3"/>
    <n v="2.6019300000000001E-3"/>
    <n v="2.0279499999999902E-3"/>
    <n v="1.802255E-3"/>
    <n v="1.7004699999999999E-3"/>
    <n v="1.6127419999999999E-3"/>
    <n v="1.5257109999999999E-3"/>
    <n v="0"/>
    <n v="0"/>
    <n v="0"/>
    <s v="EJ"/>
  </r>
  <r>
    <x v="7"/>
    <s v="trn_pass_road"/>
    <x v="6"/>
    <x v="1"/>
    <n v="0"/>
    <n v="0"/>
    <n v="0"/>
    <n v="0"/>
    <n v="0"/>
    <n v="1.9397700000000001E-6"/>
    <n v="9.2276499999999996E-6"/>
    <n v="2.8876935E-5"/>
    <n v="5.3909870000000002E-5"/>
    <n v="7.08587E-5"/>
    <n v="7.6255700000000002E-5"/>
    <n v="0"/>
    <n v="0"/>
    <n v="0"/>
    <s v="EJ"/>
  </r>
  <r>
    <x v="7"/>
    <s v="trn_pass_road"/>
    <x v="6"/>
    <x v="2"/>
    <n v="4.1363400000000002E-2"/>
    <n v="5.1719500000000002E-2"/>
    <n v="5.9535299999999999E-2"/>
    <n v="6.01808E-2"/>
    <n v="8.1984609099999994E-2"/>
    <n v="8.6588610400000002E-2"/>
    <n v="6.9793572499999998E-2"/>
    <n v="6.0663953999999999E-2"/>
    <n v="5.7569341999999898E-2"/>
    <n v="5.5310011999999999E-2"/>
    <n v="5.3244601000000003E-2"/>
    <n v="0"/>
    <n v="0"/>
    <n v="0"/>
    <s v="EJ"/>
  </r>
  <r>
    <x v="7"/>
    <s v="trn_pass_road_LDV"/>
    <x v="6"/>
    <x v="4"/>
    <n v="0"/>
    <n v="0"/>
    <n v="0"/>
    <n v="0"/>
    <n v="0"/>
    <n v="2.9199299999999998E-3"/>
    <n v="4.2355600000000002E-3"/>
    <n v="4.7957800000000004E-3"/>
    <n v="5.1705600000000003E-3"/>
    <n v="5.5073400000000003E-3"/>
    <n v="5.8053999999999996E-3"/>
    <n v="0"/>
    <n v="0"/>
    <n v="0"/>
    <s v="EJ"/>
  </r>
  <r>
    <x v="7"/>
    <s v="trn_pass_road_LDV"/>
    <x v="6"/>
    <x v="2"/>
    <n v="3.56654E-3"/>
    <n v="4.4595199999999998E-3"/>
    <n v="5.1334199999999996E-3"/>
    <n v="5.1891200000000002E-3"/>
    <n v="5.2386100000000003E-3"/>
    <n v="2.56178E-3"/>
    <n v="1.3974199999999999E-3"/>
    <n v="1.0375499999999999E-3"/>
    <n v="8.60704E-4"/>
    <n v="7.3881399999999996E-4"/>
    <n v="6.5096700000000002E-4"/>
    <n v="0"/>
    <n v="0"/>
    <n v="0"/>
    <s v="EJ"/>
  </r>
  <r>
    <x v="7"/>
    <s v="trn_pass_road_LDV_4W"/>
    <x v="6"/>
    <x v="4"/>
    <n v="0"/>
    <n v="0"/>
    <n v="0"/>
    <n v="0"/>
    <n v="0"/>
    <n v="2.7295880000000002E-2"/>
    <n v="0.11756836"/>
    <n v="0.20691008"/>
    <n v="0.28707147"/>
    <n v="0.33778533999999999"/>
    <n v="0.37811671000000002"/>
    <n v="0"/>
    <n v="0"/>
    <n v="0"/>
    <s v="EJ"/>
  </r>
  <r>
    <x v="7"/>
    <s v="trn_pass_road_LDV_4W"/>
    <x v="6"/>
    <x v="0"/>
    <n v="6.4342700000000002E-4"/>
    <n v="7.1491999999999997E-4"/>
    <n v="7.3281900000000001E-4"/>
    <n v="1.5013330000000001E-3"/>
    <n v="1.521426E-3"/>
    <n v="1.4053469999999999E-3"/>
    <n v="1.1555076999999899E-3"/>
    <n v="8.9859559999999996E-4"/>
    <n v="6.5954290000000003E-4"/>
    <n v="5.3876949999999999E-4"/>
    <n v="4.4822759999999998E-4"/>
    <n v="0"/>
    <n v="0"/>
    <n v="0"/>
    <s v="EJ"/>
  </r>
  <r>
    <x v="7"/>
    <s v="trn_pass_road_LDV_4W"/>
    <x v="6"/>
    <x v="1"/>
    <n v="0"/>
    <n v="0"/>
    <n v="0"/>
    <n v="0"/>
    <n v="0"/>
    <n v="6.2225014000000006E-5"/>
    <n v="6.3800200600000001E-4"/>
    <n v="9.3873926299999902E-4"/>
    <n v="1.1966537463000001E-3"/>
    <n v="1.3536957688999999E-3"/>
    <n v="1.5198654240000001E-3"/>
    <n v="0"/>
    <n v="0"/>
    <n v="0"/>
    <s v="EJ"/>
  </r>
  <r>
    <x v="7"/>
    <s v="trn_pass_road_LDV_4W"/>
    <x v="6"/>
    <x v="2"/>
    <n v="0.94551248700000001"/>
    <n v="1.1822416840000001"/>
    <n v="1.3608999819999901"/>
    <n v="1.375653682"/>
    <n v="1.40191004599999"/>
    <n v="1.3279917361"/>
    <n v="1.1248509893999901"/>
    <n v="0.90156797379999998"/>
    <n v="0.68755967200000001"/>
    <n v="0.57532653"/>
    <n v="0.49109358999999903"/>
    <n v="0"/>
    <n v="0"/>
    <n v="0"/>
    <s v="EJ"/>
  </r>
  <r>
    <x v="7"/>
    <s v="trn_shipping_intl"/>
    <x v="7"/>
    <x v="4"/>
    <n v="0"/>
    <n v="0"/>
    <n v="0"/>
    <n v="0"/>
    <n v="0"/>
    <n v="0"/>
    <n v="0"/>
    <n v="2.4755800000000003E-7"/>
    <n v="7.4236400000000004E-7"/>
    <n v="2.2785400000000001E-6"/>
    <n v="5.7626499999999998E-6"/>
    <n v="0"/>
    <n v="0"/>
    <n v="0"/>
    <s v="EJ"/>
  </r>
  <r>
    <x v="7"/>
    <s v="trn_shipping_intl"/>
    <x v="7"/>
    <x v="1"/>
    <n v="0"/>
    <n v="0"/>
    <n v="0"/>
    <n v="0"/>
    <n v="0"/>
    <n v="0"/>
    <n v="0"/>
    <n v="2.7433200000000002E-6"/>
    <n v="1.0175399999999999E-5"/>
    <n v="3.8520099999999997E-5"/>
    <n v="1.1908099999999999E-4"/>
    <n v="0"/>
    <n v="0"/>
    <n v="0"/>
    <s v="EJ"/>
  </r>
  <r>
    <x v="7"/>
    <s v="trn_shipping_intl"/>
    <x v="7"/>
    <x v="2"/>
    <n v="2.6077099999999999E-2"/>
    <n v="2.8654900000000001E-2"/>
    <n v="2.2339899999999999E-2"/>
    <n v="1.75353E-2"/>
    <n v="1.7885346E-2"/>
    <n v="1.8175049999999901E-2"/>
    <n v="1.7992999999999999E-2"/>
    <n v="1.8071190000000001E-2"/>
    <n v="1.8408040000000001E-2"/>
    <n v="1.8906949999999999E-2"/>
    <n v="1.9408100000000001E-2"/>
    <n v="0"/>
    <n v="0"/>
    <n v="0"/>
    <s v="EJ"/>
  </r>
  <r>
    <x v="8"/>
    <s v="N fertilizer"/>
    <x v="0"/>
    <x v="0"/>
    <n v="1.66099E-2"/>
    <n v="1.38642E-2"/>
    <n v="2.4125000000000001E-2"/>
    <n v="2.6565499999999999E-2"/>
    <n v="2.8316569999999999E-2"/>
    <n v="3.0924916600000001E-2"/>
    <n v="3.29772199E-2"/>
    <n v="3.3463801899999999E-2"/>
    <n v="3.3011573709999999E-2"/>
    <n v="3.3172222000000001E-2"/>
    <n v="3.33151218E-2"/>
    <n v="0"/>
    <n v="0"/>
    <n v="0"/>
    <s v="EJ"/>
  </r>
  <r>
    <x v="8"/>
    <s v="N fertilizer"/>
    <x v="0"/>
    <x v="1"/>
    <n v="0"/>
    <n v="0"/>
    <n v="0"/>
    <n v="0"/>
    <n v="0"/>
    <n v="4.6297800000000003E-5"/>
    <n v="3.9531320000000002E-4"/>
    <n v="1.2572458E-3"/>
    <n v="2.4146199000000001E-3"/>
    <n v="3.4080409000000001E-3"/>
    <n v="4.3473698300000004E-3"/>
    <n v="0"/>
    <n v="0"/>
    <n v="0"/>
    <s v="EJ"/>
  </r>
  <r>
    <x v="8"/>
    <s v="agricultural energy use"/>
    <x v="1"/>
    <x v="3"/>
    <n v="9.4970199999999997E-4"/>
    <n v="1.92559E-3"/>
    <n v="2.1348999999999999E-3"/>
    <n v="3.26509E-3"/>
    <n v="3.1473489999999998E-3"/>
    <n v="2.8438769999999999E-3"/>
    <n v="2.6412520000000002E-3"/>
    <n v="2.5815909999999998E-3"/>
    <n v="2.5788370000000001E-3"/>
    <n v="2.3937839999999999E-3"/>
    <n v="2.109288E-3"/>
    <n v="0"/>
    <n v="0"/>
    <n v="0"/>
    <s v="EJ"/>
  </r>
  <r>
    <x v="8"/>
    <s v="agricultural energy use"/>
    <x v="1"/>
    <x v="4"/>
    <n v="2.7104099999999999E-3"/>
    <n v="7.29767E-3"/>
    <n v="2.9248E-3"/>
    <n v="6.1759800000000002E-3"/>
    <n v="7.1985399999999998E-3"/>
    <n v="8.9601414999999907E-3"/>
    <n v="1.06319451E-2"/>
    <n v="1.18416845E-2"/>
    <n v="1.2568826700000001E-2"/>
    <n v="1.35802921E-2"/>
    <n v="1.4799988199999999E-2"/>
    <n v="0"/>
    <n v="0"/>
    <n v="0"/>
    <s v="EJ"/>
  </r>
  <r>
    <x v="8"/>
    <s v="agricultural energy use"/>
    <x v="1"/>
    <x v="1"/>
    <n v="0"/>
    <n v="0"/>
    <n v="0"/>
    <n v="0"/>
    <n v="0"/>
    <n v="1.4235100000000001E-4"/>
    <n v="4.9876E-4"/>
    <n v="9.4545899999999995E-4"/>
    <n v="1.3110805E-3"/>
    <n v="1.68145149999999E-3"/>
    <n v="1.957795E-3"/>
    <n v="0"/>
    <n v="0"/>
    <n v="0"/>
    <s v="EJ"/>
  </r>
  <r>
    <x v="8"/>
    <s v="agricultural energy use"/>
    <x v="1"/>
    <x v="2"/>
    <n v="2.414531E-2"/>
    <n v="1.949128E-2"/>
    <n v="1.5898099999999998E-2"/>
    <n v="1.6262389999999901E-2"/>
    <n v="1.6568836999999999E-2"/>
    <n v="1.6303602E-2"/>
    <n v="1.535717E-2"/>
    <n v="1.42728063E-2"/>
    <n v="1.34807976E-2"/>
    <n v="1.2157172399999999E-2"/>
    <n v="1.06250759999999E-2"/>
    <n v="0"/>
    <n v="0"/>
    <n v="0"/>
    <s v="EJ"/>
  </r>
  <r>
    <x v="8"/>
    <s v="cement"/>
    <x v="0"/>
    <x v="4"/>
    <n v="5.3071699999999999E-3"/>
    <n v="7.21048E-3"/>
    <n v="7.4949200000000004E-3"/>
    <n v="7.4949200000000004E-3"/>
    <n v="8.5136299999999995E-3"/>
    <n v="1.017E-2"/>
    <n v="1.22417899999999E-2"/>
    <n v="1.4658529E-2"/>
    <n v="1.6876662000000001E-2"/>
    <n v="1.8558341999999999E-2"/>
    <n v="1.9869698099999999E-2"/>
    <n v="0"/>
    <n v="0"/>
    <n v="0"/>
    <s v="EJ"/>
  </r>
  <r>
    <x v="8"/>
    <s v="chemical energy use"/>
    <x v="0"/>
    <x v="4"/>
    <n v="5.0232E-4"/>
    <n v="2.7627799999999998E-3"/>
    <n v="3.4325200000000001E-3"/>
    <n v="3.5161900000000002E-3"/>
    <n v="4.5300100000000001E-3"/>
    <n v="6.9851499999999999E-3"/>
    <n v="1.4177199999999999E-2"/>
    <n v="3.0422019000000002E-2"/>
    <n v="5.2415702000000002E-2"/>
    <n v="7.2884381999999998E-2"/>
    <n v="9.4098599099999999E-2"/>
    <n v="0"/>
    <n v="0"/>
    <n v="0"/>
    <s v="EJ"/>
  </r>
  <r>
    <x v="8"/>
    <s v="chemical energy use"/>
    <x v="0"/>
    <x v="2"/>
    <n v="6.6982599999999999E-4"/>
    <n v="1.92559E-3"/>
    <n v="1.9256099999999999E-3"/>
    <n v="1.5906900000000001E-3"/>
    <n v="1.7768269999999999E-3"/>
    <n v="2.1335220000000001E-3"/>
    <n v="3.1947169999999902E-3"/>
    <n v="5.6660030000000002E-3"/>
    <n v="8.9817649999999992E-3"/>
    <n v="1.20463412E-2"/>
    <n v="1.514257401E-2"/>
    <n v="0"/>
    <n v="0"/>
    <n v="0"/>
    <s v="EJ"/>
  </r>
  <r>
    <x v="8"/>
    <s v="chemical feedstocks"/>
    <x v="0"/>
    <x v="0"/>
    <n v="8.2699700000000001E-2"/>
    <n v="0.34759400000000001"/>
    <n v="0.41718"/>
    <n v="0.38780700000000001"/>
    <n v="0.41165800000000002"/>
    <n v="0.437776"/>
    <n v="0.47789100000000001"/>
    <n v="0.51695100000000005"/>
    <n v="0.55572500000000002"/>
    <n v="0.60127799999999998"/>
    <n v="0.64246099999999995"/>
    <n v="0"/>
    <n v="0"/>
    <n v="0"/>
    <s v="EJ"/>
  </r>
  <r>
    <x v="8"/>
    <s v="chemical feedstocks"/>
    <x v="0"/>
    <x v="2"/>
    <n v="5.2613E-3"/>
    <n v="6.2789999999999999E-3"/>
    <n v="5.0651000000000003E-3"/>
    <n v="5.2325000000000002E-3"/>
    <n v="1.14608E-2"/>
    <n v="2.0053600000000001E-2"/>
    <n v="2.9515799999999998E-2"/>
    <n v="4.1611099999999998E-2"/>
    <n v="5.6021599999999998E-2"/>
    <n v="7.2492299999999996E-2"/>
    <n v="9.3213500000000005E-2"/>
    <n v="0"/>
    <n v="0"/>
    <n v="0"/>
    <s v="EJ"/>
  </r>
  <r>
    <x v="8"/>
    <s v="comm cooling"/>
    <x v="2"/>
    <x v="4"/>
    <n v="1.48848E-2"/>
    <n v="2.12211E-2"/>
    <n v="2.8234800000000001E-2"/>
    <n v="3.4149499999999999E-2"/>
    <n v="4.3247500000000001E-2"/>
    <n v="5.2157929999999998E-2"/>
    <n v="6.36293E-2"/>
    <n v="7.7589179999999994E-2"/>
    <n v="9.3658439999999996E-2"/>
    <n v="0.11086077999999901"/>
    <n v="0.12791854999999999"/>
    <n v="0"/>
    <n v="0"/>
    <n v="0"/>
    <s v="EJ"/>
  </r>
  <r>
    <x v="8"/>
    <s v="comm cooling"/>
    <x v="2"/>
    <x v="0"/>
    <n v="3.6719900000000002E-4"/>
    <n v="5.2940099999999998E-4"/>
    <n v="1.7459999999999999E-4"/>
    <n v="1.8890000000000001E-4"/>
    <n v="2.1749209999999999E-4"/>
    <n v="2.30495899999999E-4"/>
    <n v="2.2868389999999999E-4"/>
    <n v="2.0455769999999901E-4"/>
    <n v="1.7934519999999901E-4"/>
    <n v="1.5799289E-4"/>
    <n v="1.4791676E-4"/>
    <n v="0"/>
    <n v="0"/>
    <n v="0"/>
    <s v="EJ"/>
  </r>
  <r>
    <x v="8"/>
    <s v="comm heating"/>
    <x v="2"/>
    <x v="3"/>
    <n v="1.2640800000000001E-3"/>
    <n v="2.5535200000000001E-3"/>
    <n v="2.7124699999999998E-3"/>
    <n v="4.4675899999999996E-3"/>
    <n v="4.8269649999999999E-3"/>
    <n v="5.338064E-3"/>
    <n v="5.8042239999999898E-3"/>
    <n v="6.0781489999999997E-3"/>
    <n v="5.9141480000000001E-3"/>
    <n v="5.5437380000000003E-3"/>
    <n v="5.0858169999999899E-3"/>
    <n v="0"/>
    <n v="0"/>
    <n v="0"/>
    <s v="EJ"/>
  </r>
  <r>
    <x v="8"/>
    <s v="comm heating"/>
    <x v="2"/>
    <x v="5"/>
    <n v="1.9999699999999999E-7"/>
    <n v="8.5000699999999997E-6"/>
    <n v="1.5399800000000001E-5"/>
    <n v="1.8699499999999999E-5"/>
    <n v="2.0017689999999999E-5"/>
    <n v="2.118489E-5"/>
    <n v="2.1905699999999901E-5"/>
    <n v="2.2002359999999999E-5"/>
    <n v="2.138128E-5"/>
    <n v="2.0690307E-5"/>
    <n v="2.0007071000000001E-5"/>
    <n v="0"/>
    <n v="0"/>
    <n v="0"/>
    <s v="EJ"/>
  </r>
  <r>
    <x v="8"/>
    <s v="comm heating"/>
    <x v="2"/>
    <x v="4"/>
    <n v="5.2329299999999998E-4"/>
    <n v="7.4600600000000001E-4"/>
    <n v="9.9258700000000007E-4"/>
    <n v="1.20057E-3"/>
    <n v="1.418372E-3"/>
    <n v="1.7493349999999901E-3"/>
    <n v="2.2016499999999999E-3"/>
    <n v="2.8370230000000001E-3"/>
    <n v="3.5287059999999999E-3"/>
    <n v="4.1971480000000004E-3"/>
    <n v="4.78349999999999E-3"/>
    <n v="0"/>
    <n v="0"/>
    <n v="0"/>
    <s v="EJ"/>
  </r>
  <r>
    <x v="8"/>
    <s v="comm heating"/>
    <x v="2"/>
    <x v="0"/>
    <n v="2.4599700000000001E-5"/>
    <n v="3.5500300000000003E-5"/>
    <n v="1.1699799999999999E-5"/>
    <n v="1.26997E-5"/>
    <n v="1.382749E-5"/>
    <n v="1.4994630000000001E-5"/>
    <n v="1.65442199999999E-5"/>
    <n v="1.8471849999999998E-5"/>
    <n v="2.0072096999999999E-5"/>
    <n v="2.1529542999999999E-5"/>
    <n v="2.2484183000000001E-5"/>
    <n v="0"/>
    <n v="0"/>
    <n v="0"/>
    <s v="EJ"/>
  </r>
  <r>
    <x v="8"/>
    <s v="comm heating"/>
    <x v="2"/>
    <x v="1"/>
    <n v="0"/>
    <n v="0"/>
    <n v="0"/>
    <n v="0"/>
    <n v="0"/>
    <n v="4.9777699999999999E-10"/>
    <n v="1.0928899999999999E-8"/>
    <n v="2.4561699999999999E-8"/>
    <n v="3.6950899999999999E-8"/>
    <n v="4.6778700000000002E-8"/>
    <n v="5.3777400000000001E-8"/>
    <n v="0"/>
    <n v="0"/>
    <n v="0"/>
    <s v="EJ"/>
  </r>
  <r>
    <x v="8"/>
    <s v="comm heating"/>
    <x v="2"/>
    <x v="2"/>
    <n v="6.2032199999999997E-3"/>
    <n v="4.16374E-3"/>
    <n v="4.9786400000000003E-3"/>
    <n v="4.92028E-3"/>
    <n v="5.1237339999999996E-3"/>
    <n v="5.32702E-3"/>
    <n v="5.4884840000000001E-3"/>
    <n v="5.7009000000000001E-3"/>
    <n v="5.90861899999999E-3"/>
    <n v="6.2288839999999996E-3"/>
    <n v="6.6250750000000002E-3"/>
    <n v="0"/>
    <n v="0"/>
    <n v="0"/>
    <s v="EJ"/>
  </r>
  <r>
    <x v="8"/>
    <s v="comm others"/>
    <x v="2"/>
    <x v="3"/>
    <n v="4.9887000000000004E-3"/>
    <n v="1.0077300000000001E-2"/>
    <n v="1.0704699999999999E-2"/>
    <n v="1.7631600000000001E-2"/>
    <n v="2.0351080000000001E-2"/>
    <n v="2.3986879999999999E-2"/>
    <n v="2.77332E-2"/>
    <n v="3.07266699999999E-2"/>
    <n v="3.2420699999999997E-2"/>
    <n v="3.2492358999999998E-2"/>
    <n v="3.2135609999999898E-2"/>
    <n v="0"/>
    <n v="0"/>
    <n v="0"/>
    <s v="EJ"/>
  </r>
  <r>
    <x v="8"/>
    <s v="comm others"/>
    <x v="2"/>
    <x v="5"/>
    <n v="2.8600000000000001E-5"/>
    <n v="1.4728E-3"/>
    <n v="2.6637000000000002E-3"/>
    <n v="3.2334999999999998E-3"/>
    <n v="3.6769670000000002E-3"/>
    <n v="4.0646709999999997E-3"/>
    <n v="4.3247340000000002E-3"/>
    <n v="4.4320330000000002E-3"/>
    <n v="4.5534529999999998E-3"/>
    <n v="4.6021789999999996E-3"/>
    <n v="4.7420349999999899E-3"/>
    <n v="0"/>
    <n v="0"/>
    <n v="0"/>
    <s v="EJ"/>
  </r>
  <r>
    <x v="8"/>
    <s v="comm others"/>
    <x v="2"/>
    <x v="4"/>
    <n v="2.1245300000000002E-2"/>
    <n v="3.0289300000000002E-2"/>
    <n v="4.0300099999999998E-2"/>
    <n v="4.8742099999999997E-2"/>
    <n v="6.3848799999999997E-2"/>
    <n v="8.8016700000000003E-2"/>
    <n v="0.1244377"/>
    <n v="0.17615668000000001"/>
    <n v="0.24055109"/>
    <n v="0.3176774"/>
    <n v="0.40268343000000001"/>
    <n v="0"/>
    <n v="0"/>
    <n v="0"/>
    <s v="EJ"/>
  </r>
  <r>
    <x v="8"/>
    <s v="comm others"/>
    <x v="2"/>
    <x v="0"/>
    <n v="3.2380000000000001E-4"/>
    <n v="4.6680000000000002E-4"/>
    <n v="1.54E-4"/>
    <n v="1.6660000000000001E-4"/>
    <n v="1.94664599999999E-4"/>
    <n v="2.2536179999999999E-4"/>
    <n v="2.703095E-4"/>
    <n v="3.3054859999999999E-4"/>
    <n v="4.0105079999999899E-4"/>
    <n v="4.7749041E-4"/>
    <n v="5.5172721999999902E-4"/>
    <n v="0"/>
    <n v="0"/>
    <n v="0"/>
    <s v="EJ"/>
  </r>
  <r>
    <x v="8"/>
    <s v="comm others"/>
    <x v="2"/>
    <x v="1"/>
    <n v="0"/>
    <n v="0"/>
    <n v="0"/>
    <n v="0"/>
    <n v="0"/>
    <n v="1.8197999999999999E-8"/>
    <n v="3.8506300000000001E-7"/>
    <n v="8.5178999999999998E-7"/>
    <n v="1.3652099999999999E-6"/>
    <n v="2.06604E-6"/>
    <n v="2.7678699999999998E-6"/>
    <n v="0"/>
    <n v="0"/>
    <n v="0"/>
    <s v="EJ"/>
  </r>
  <r>
    <x v="8"/>
    <s v="comm others"/>
    <x v="2"/>
    <x v="2"/>
    <n v="6.8785600000000002E-2"/>
    <n v="4.6169300000000003E-2"/>
    <n v="5.5206199999999997E-2"/>
    <n v="5.4559999999999997E-2"/>
    <n v="5.9166200000000002E-2"/>
    <n v="6.2460189999999999E-2"/>
    <n v="6.2394769999999898E-2"/>
    <n v="5.9988809999999997E-2"/>
    <n v="5.8867259999999998E-2"/>
    <n v="5.79813E-2"/>
    <n v="6.0698050000000003E-2"/>
    <n v="0"/>
    <n v="0"/>
    <n v="0"/>
    <s v="EJ"/>
  </r>
  <r>
    <x v="8"/>
    <s v="construction energy use"/>
    <x v="0"/>
    <x v="3"/>
    <n v="8.3700099999999995E-5"/>
    <n v="4.1899800000000002E-5"/>
    <n v="0"/>
    <n v="0"/>
    <n v="0"/>
    <n v="0"/>
    <n v="0"/>
    <n v="0"/>
    <n v="0"/>
    <n v="0"/>
    <n v="0"/>
    <n v="0"/>
    <n v="0"/>
    <n v="0"/>
    <s v="EJ"/>
  </r>
  <r>
    <x v="8"/>
    <s v="construction energy use"/>
    <x v="0"/>
    <x v="4"/>
    <n v="7.5350099999999995E-4"/>
    <n v="3.7669800000000002E-4"/>
    <n v="5.86004E-4"/>
    <n v="7.1160199999999998E-4"/>
    <n v="9.6398700000000003E-4"/>
    <n v="1.4844063000000001E-3"/>
    <n v="2.04818089999999E-3"/>
    <n v="2.4669697000000001E-3"/>
    <n v="2.7106134199999998E-3"/>
    <n v="3.0930781E-3"/>
    <n v="3.5894739E-3"/>
    <n v="0"/>
    <n v="0"/>
    <n v="0"/>
    <s v="EJ"/>
  </r>
  <r>
    <x v="8"/>
    <s v="construction energy use"/>
    <x v="0"/>
    <x v="1"/>
    <n v="0"/>
    <n v="0"/>
    <n v="0"/>
    <n v="0"/>
    <n v="0"/>
    <n v="1.17068E-4"/>
    <n v="4.0675990000000001E-4"/>
    <n v="7.7943800000000003E-4"/>
    <n v="1.0935502000000001E-3"/>
    <n v="1.4310031E-3"/>
    <n v="1.7058206E-3"/>
    <n v="0"/>
    <n v="0"/>
    <n v="0"/>
    <s v="EJ"/>
  </r>
  <r>
    <x v="8"/>
    <s v="construction energy use"/>
    <x v="0"/>
    <x v="2"/>
    <n v="1.54045E-2"/>
    <n v="2.0008979999999999E-2"/>
    <n v="1.1917479999999999E-2"/>
    <n v="1.1791640000000001E-2"/>
    <n v="1.1980937000000001E-2"/>
    <n v="1.1805324000000001E-2"/>
    <n v="1.1309992E-2"/>
    <n v="1.06849501E-2"/>
    <n v="1.01762008E-2"/>
    <n v="9.288068E-3"/>
    <n v="8.2131779999999998E-3"/>
    <n v="0"/>
    <n v="0"/>
    <n v="0"/>
    <s v="EJ"/>
  </r>
  <r>
    <x v="8"/>
    <s v="construction feedstocks"/>
    <x v="3"/>
    <x v="2"/>
    <n v="9.8685000000000005E-3"/>
    <n v="9.2455999999999997E-3"/>
    <n v="1.4893200000000001E-2"/>
    <n v="1.43065E-2"/>
    <n v="1.54264E-2"/>
    <n v="1.6798799999999999E-2"/>
    <n v="1.8350999999999999E-2"/>
    <n v="1.9886600000000001E-2"/>
    <n v="2.1332500000000001E-2"/>
    <n v="2.2770200000000001E-2"/>
    <n v="2.42046E-2"/>
    <n v="0"/>
    <n v="0"/>
    <n v="0"/>
    <s v="EJ"/>
  </r>
  <r>
    <x v="8"/>
    <s v="desalinated water"/>
    <x v="0"/>
    <x v="4"/>
    <n v="5.3848999999999998E-4"/>
    <n v="9.4177400000000004E-4"/>
    <n v="8.7822799999999999E-4"/>
    <n v="6.6033800000000001E-4"/>
    <n v="6.6106499999999996E-4"/>
    <n v="7.2606400000000001E-4"/>
    <n v="1.0358699999999999E-3"/>
    <n v="1.36958E-3"/>
    <n v="1.6293799999999999E-3"/>
    <n v="1.92866E-3"/>
    <n v="2.2013599999999999E-3"/>
    <n v="0"/>
    <n v="0"/>
    <n v="0"/>
    <s v="EJ"/>
  </r>
  <r>
    <x v="8"/>
    <s v="desalinated water"/>
    <x v="0"/>
    <x v="0"/>
    <n v="4.6490399999999998E-5"/>
    <n v="2.7124700000000001E-4"/>
    <n v="4.4049600000000002E-4"/>
    <n v="4.2109899999999997E-4"/>
    <n v="4.0296599999999999E-4"/>
    <n v="4.2826499999999999E-4"/>
    <n v="6.2541300000000001E-4"/>
    <n v="8.2875099999999997E-4"/>
    <n v="9.7268799999999998E-4"/>
    <n v="1.15602E-3"/>
    <n v="1.30262E-3"/>
    <n v="0"/>
    <n v="0"/>
    <n v="0"/>
    <s v="EJ"/>
  </r>
  <r>
    <x v="8"/>
    <s v="desalinated water"/>
    <x v="0"/>
    <x v="2"/>
    <n v="5.7025800000000003E-4"/>
    <n v="1.5083500000000001E-3"/>
    <n v="1.6779399999999999E-3"/>
    <n v="1.7805799999999999E-3"/>
    <n v="1.43329E-3"/>
    <n v="1.5657399999999999E-3"/>
    <n v="2.2465800000000002E-3"/>
    <n v="3.04463E-3"/>
    <n v="3.6760500000000002E-3"/>
    <n v="4.4375400000000002E-3"/>
    <n v="5.2166000000000001E-3"/>
    <n v="0"/>
    <n v="0"/>
    <n v="0"/>
    <s v="EJ"/>
  </r>
  <r>
    <x v="8"/>
    <s v="industrial wastewater treatment"/>
    <x v="0"/>
    <x v="4"/>
    <n v="1.9317499999999999E-4"/>
    <n v="3.1035999999999998E-4"/>
    <n v="3.1692800000000001E-4"/>
    <n v="3.4518400000000001E-4"/>
    <n v="5.4513900000000004E-4"/>
    <n v="8.47331E-4"/>
    <n v="1.31875E-3"/>
    <n v="1.9449300000000001E-3"/>
    <n v="2.7311800000000002E-3"/>
    <n v="3.6759499999999999E-3"/>
    <n v="4.7405800000000003E-3"/>
    <n v="0"/>
    <n v="0"/>
    <n v="0"/>
    <s v="EJ"/>
  </r>
  <r>
    <x v="8"/>
    <s v="industrial water abstraction"/>
    <x v="0"/>
    <x v="4"/>
    <n v="2.3903300000000001E-4"/>
    <n v="4.4121999999999998E-4"/>
    <n v="4.3213099999999999E-4"/>
    <n v="4.7641200000000001E-4"/>
    <n v="5.4156199999999999E-4"/>
    <n v="6.46297E-4"/>
    <n v="8.1084099999999997E-4"/>
    <n v="1.0011200000000001E-3"/>
    <n v="1.2043100000000001E-3"/>
    <n v="1.4130200000000001E-3"/>
    <n v="1.6164300000000001E-3"/>
    <n v="0"/>
    <n v="0"/>
    <n v="0"/>
    <s v="EJ"/>
  </r>
  <r>
    <x v="8"/>
    <s v="industrial water treatment"/>
    <x v="0"/>
    <x v="4"/>
    <n v="4.4713700000000001E-4"/>
    <n v="8.5930999999999996E-4"/>
    <n v="8.5252099999999996E-4"/>
    <n v="9.2869899999999995E-4"/>
    <n v="1.0556999999999999E-3"/>
    <n v="1.25987E-3"/>
    <n v="1.58062E-3"/>
    <n v="1.95155E-3"/>
    <n v="2.3476299999999999E-3"/>
    <n v="2.7544900000000001E-3"/>
    <n v="3.1510000000000002E-3"/>
    <n v="0"/>
    <n v="0"/>
    <n v="0"/>
    <s v="EJ"/>
  </r>
  <r>
    <x v="8"/>
    <s v="iron and steel"/>
    <x v="0"/>
    <x v="3"/>
    <n v="0"/>
    <n v="0"/>
    <n v="0"/>
    <n v="0"/>
    <n v="0"/>
    <n v="1.8527500000000002E-8"/>
    <n v="5.1749500000000003E-8"/>
    <n v="9.0319960000000005E-8"/>
    <n v="1.2226425E-7"/>
    <n v="1.4353735E-7"/>
    <n v="1.5614382999999999E-7"/>
    <n v="0"/>
    <n v="0"/>
    <n v="0"/>
    <s v="EJ"/>
  </r>
  <r>
    <x v="8"/>
    <s v="iron and steel"/>
    <x v="0"/>
    <x v="5"/>
    <n v="0"/>
    <n v="2.5119475999999999E-4"/>
    <n v="2.0929364000000001E-4"/>
    <n v="4.18962E-5"/>
    <n v="6.5677228999999995E-5"/>
    <n v="9.6364919100000007E-5"/>
    <n v="1.4924026269999999E-4"/>
    <n v="2.2262510443E-4"/>
    <n v="3.0553011053999999E-4"/>
    <n v="3.881152868E-4"/>
    <n v="4.586423009E-4"/>
    <n v="0"/>
    <n v="0"/>
    <n v="0"/>
    <s v="EJ"/>
  </r>
  <r>
    <x v="8"/>
    <s v="iron and steel"/>
    <x v="0"/>
    <x v="4"/>
    <n v="0"/>
    <n v="0"/>
    <n v="0"/>
    <n v="0"/>
    <n v="0"/>
    <n v="1.3682940000000001E-9"/>
    <n v="6.3468039999999902E-9"/>
    <n v="1.2187206E-8"/>
    <n v="1.7559855E-8"/>
    <n v="2.2091506999999999E-8"/>
    <n v="2.5616462000000001E-8"/>
    <n v="0"/>
    <n v="0"/>
    <n v="0"/>
    <s v="EJ"/>
  </r>
  <r>
    <x v="8"/>
    <s v="iron and steel"/>
    <x v="0"/>
    <x v="0"/>
    <n v="9.3347871234299995E-3"/>
    <n v="3.2357807320000001E-2"/>
    <n v="3.7674011639999998E-2"/>
    <n v="2.8590409349999998E-2"/>
    <n v="4.4816714859389997E-2"/>
    <n v="6.5723423835260003E-2"/>
    <n v="0.10165402395662"/>
    <n v="0.15152090341672"/>
    <n v="0.20784642899616501"/>
    <n v="0.26393534729887203"/>
    <n v="0.31176508698011601"/>
    <n v="0"/>
    <n v="0"/>
    <n v="0"/>
    <s v="EJ"/>
  </r>
  <r>
    <x v="8"/>
    <s v="iron and steel"/>
    <x v="0"/>
    <x v="1"/>
    <n v="0"/>
    <n v="0"/>
    <n v="0"/>
    <n v="0"/>
    <n v="0"/>
    <n v="5.3775559105999999E-4"/>
    <n v="5.4071680180299998E-3"/>
    <n v="1.18173155800899E-2"/>
    <n v="1.8708995730169001E-2"/>
    <n v="2.5949397717369899E-2"/>
    <n v="3.3178453450709897E-2"/>
    <n v="0"/>
    <n v="0"/>
    <n v="0"/>
    <s v="EJ"/>
  </r>
  <r>
    <x v="8"/>
    <s v="iron and steel"/>
    <x v="0"/>
    <x v="2"/>
    <n v="0"/>
    <n v="0"/>
    <n v="0"/>
    <n v="0"/>
    <n v="0"/>
    <n v="0"/>
    <n v="0"/>
    <n v="1.0139E-10"/>
    <n v="1.2524499999999999E-10"/>
    <n v="2.5332199999999998E-10"/>
    <n v="2.93106E-10"/>
    <n v="0"/>
    <n v="0"/>
    <n v="0"/>
    <s v="EJ"/>
  </r>
  <r>
    <x v="8"/>
    <s v="irrigation water abstraction"/>
    <x v="0"/>
    <x v="4"/>
    <n v="2.43261E-3"/>
    <n v="1.3327199999999999E-3"/>
    <n v="1.3298800000000001E-3"/>
    <n v="1.49837E-3"/>
    <n v="1.56274E-3"/>
    <n v="1.67606E-3"/>
    <n v="1.77636E-3"/>
    <n v="1.88752E-3"/>
    <n v="2.0050900000000002E-3"/>
    <n v="2.11517E-3"/>
    <n v="2.2101400000000002E-3"/>
    <n v="0"/>
    <n v="0"/>
    <n v="0"/>
    <s v="EJ"/>
  </r>
  <r>
    <x v="8"/>
    <s v="mining energy use"/>
    <x v="0"/>
    <x v="4"/>
    <n v="0"/>
    <n v="0"/>
    <n v="0"/>
    <n v="1.6325000000000001E-3"/>
    <n v="2.2359739999999999E-3"/>
    <n v="3.3937757000000002E-3"/>
    <n v="4.62003549999999E-3"/>
    <n v="5.5349828000000002E-3"/>
    <n v="6.0869023999999897E-3"/>
    <n v="6.9279253999999903E-3"/>
    <n v="8.0180297000000001E-3"/>
    <n v="0"/>
    <n v="0"/>
    <n v="0"/>
    <s v="EJ"/>
  </r>
  <r>
    <x v="8"/>
    <s v="mining energy use"/>
    <x v="0"/>
    <x v="1"/>
    <n v="0"/>
    <n v="0"/>
    <n v="0"/>
    <n v="0"/>
    <n v="0"/>
    <n v="2.3212299999999999E-4"/>
    <n v="8.0479499999999997E-4"/>
    <n v="1.536136E-3"/>
    <n v="2.1527629999999998E-3"/>
    <n v="2.7986740000000001E-3"/>
    <n v="3.3162420000000001E-3"/>
    <n v="0"/>
    <n v="0"/>
    <n v="0"/>
    <s v="EJ"/>
  </r>
  <r>
    <x v="8"/>
    <s v="mining energy use"/>
    <x v="0"/>
    <x v="2"/>
    <n v="4.0855279999999897E-2"/>
    <n v="3.6083400000000002E-2"/>
    <n v="1.6785789999999998E-2"/>
    <n v="2.37765099999999E-2"/>
    <n v="2.4484954E-2"/>
    <n v="2.4306521000000001E-2"/>
    <n v="2.3285738E-2"/>
    <n v="2.1942817E-2"/>
    <n v="2.0853429E-2"/>
    <n v="1.8977336000000001E-2"/>
    <n v="1.6755900000000001E-2"/>
    <n v="0"/>
    <n v="0"/>
    <n v="0"/>
    <s v="EJ"/>
  </r>
  <r>
    <x v="8"/>
    <s v="municipal wastewater treatment"/>
    <x v="0"/>
    <x v="4"/>
    <n v="6.0534599999999999E-4"/>
    <n v="9.8725000000000006E-4"/>
    <n v="1.18889E-3"/>
    <n v="1.2693699999999999E-3"/>
    <n v="1.9157E-3"/>
    <n v="2.64453E-3"/>
    <n v="3.4949199999999999E-3"/>
    <n v="4.4590799999999998E-3"/>
    <n v="5.5615899999999999E-3"/>
    <n v="6.7428999999999996E-3"/>
    <n v="7.9597899999999996E-3"/>
    <n v="0"/>
    <n v="0"/>
    <n v="0"/>
    <s v="EJ"/>
  </r>
  <r>
    <x v="8"/>
    <s v="municipal water abstraction"/>
    <x v="0"/>
    <x v="4"/>
    <n v="1.2586699999999999E-3"/>
    <n v="2.0651100000000002E-3"/>
    <n v="2.2245699999999999E-3"/>
    <n v="2.36178E-3"/>
    <n v="2.5235000000000001E-3"/>
    <n v="2.6938000000000001E-3"/>
    <n v="2.8944800000000001E-3"/>
    <n v="3.1118000000000001E-3"/>
    <n v="3.3375700000000002E-3"/>
    <n v="3.54039E-3"/>
    <n v="3.71777E-3"/>
    <n v="0"/>
    <n v="0"/>
    <n v="0"/>
    <s v="EJ"/>
  </r>
  <r>
    <x v="8"/>
    <s v="municipal water distribution"/>
    <x v="0"/>
    <x v="4"/>
    <n v="3.0742299999999998E-3"/>
    <n v="5.2635099999999999E-3"/>
    <n v="5.7207899999999999E-3"/>
    <n v="6.0869000000000001E-3"/>
    <n v="6.6322600000000001E-3"/>
    <n v="7.0797400000000002E-3"/>
    <n v="7.6183800000000001E-3"/>
    <n v="8.2002800000000008E-3"/>
    <n v="8.8000500000000002E-3"/>
    <n v="9.3412800000000004E-3"/>
    <n v="9.81485E-3"/>
    <n v="0"/>
    <n v="0"/>
    <n v="0"/>
    <s v="EJ"/>
  </r>
  <r>
    <x v="8"/>
    <s v="municipal water treatment"/>
    <x v="0"/>
    <x v="4"/>
    <n v="2.9114900000000001E-3"/>
    <n v="4.9733499999999996E-3"/>
    <n v="5.4003699999999998E-3"/>
    <n v="5.7484399999999996E-3"/>
    <n v="6.2679900000000002E-3"/>
    <n v="6.6909999999999999E-3"/>
    <n v="7.18945E-3"/>
    <n v="7.7292400000000001E-3"/>
    <n v="8.2900400000000003E-3"/>
    <n v="8.7938100000000009E-3"/>
    <n v="9.2343900000000003E-3"/>
    <n v="0"/>
    <n v="0"/>
    <n v="0"/>
    <s v="EJ"/>
  </r>
  <r>
    <x v="8"/>
    <s v="other industrial energy use"/>
    <x v="0"/>
    <x v="3"/>
    <n v="0.26650999999999903"/>
    <n v="0.123751"/>
    <n v="0.120824"/>
    <n v="0.14210800000000001"/>
    <n v="0.16018549100000001"/>
    <n v="0.18784526600000001"/>
    <n v="0.23279482899999901"/>
    <n v="0.27972459099999902"/>
    <n v="0.32084249500000001"/>
    <n v="0.35726083929999902"/>
    <n v="0.3834465379"/>
    <n v="0"/>
    <n v="0"/>
    <n v="0"/>
    <s v="EJ"/>
  </r>
  <r>
    <x v="8"/>
    <s v="other industrial energy use"/>
    <x v="0"/>
    <x v="5"/>
    <n v="0"/>
    <n v="6.8196000000000003E-3"/>
    <n v="1.1377200000000001E-2"/>
    <n v="1.34789E-2"/>
    <n v="1.5303300000000001E-2"/>
    <n v="1.7730139999999998E-2"/>
    <n v="2.1571340000000001E-2"/>
    <n v="2.560113E-2"/>
    <n v="2.9768722000000001E-2"/>
    <n v="3.4180193999999997E-2"/>
    <n v="3.8282320699999997E-2"/>
    <n v="0"/>
    <n v="0"/>
    <n v="0"/>
    <s v="EJ"/>
  </r>
  <r>
    <x v="8"/>
    <s v="other industrial energy use"/>
    <x v="0"/>
    <x v="4"/>
    <n v="5.4458100000000002E-2"/>
    <n v="0.120999"/>
    <n v="0.10807799999999999"/>
    <n v="0.116087"/>
    <n v="0.1397602"/>
    <n v="0.19019369999999999"/>
    <n v="0.27279399999999998"/>
    <n v="0.38300999999999902"/>
    <n v="0.50669339999999996"/>
    <n v="0.62531696999999997"/>
    <n v="0.7438652"/>
    <n v="0"/>
    <n v="0"/>
    <n v="0"/>
    <s v="EJ"/>
  </r>
  <r>
    <x v="8"/>
    <s v="other industrial energy use"/>
    <x v="0"/>
    <x v="0"/>
    <n v="1.4853699999999999E-2"/>
    <n v="8.7351300000000007E-2"/>
    <n v="0.139213"/>
    <n v="0.124116"/>
    <n v="0.14129040000000001"/>
    <n v="0.1630326"/>
    <n v="0.19775860000000001"/>
    <n v="0.23207129999999901"/>
    <n v="0.26348417999999901"/>
    <n v="0.29685879999999998"/>
    <n v="0.32472778000000002"/>
    <n v="0"/>
    <n v="0"/>
    <n v="0"/>
    <s v="EJ"/>
  </r>
  <r>
    <x v="8"/>
    <s v="other industrial energy use"/>
    <x v="0"/>
    <x v="1"/>
    <n v="0"/>
    <n v="0"/>
    <n v="0"/>
    <n v="0"/>
    <n v="0"/>
    <n v="2.4953300000000002E-4"/>
    <n v="3.8915210000000002E-3"/>
    <n v="1.13378979999999E-2"/>
    <n v="2.0782379699999999E-2"/>
    <n v="3.0301337599999999E-2"/>
    <n v="3.9229636900000003E-2"/>
    <n v="0"/>
    <n v="0"/>
    <n v="0"/>
    <s v="EJ"/>
  </r>
  <r>
    <x v="8"/>
    <s v="other industrial energy use"/>
    <x v="0"/>
    <x v="2"/>
    <n v="0.17615400000000001"/>
    <n v="0.16476299999999999"/>
    <n v="0.19455600000000001"/>
    <n v="0.18595100000000001"/>
    <n v="0.20283499999999999"/>
    <n v="0.224370599999999"/>
    <n v="0.25285579999999902"/>
    <n v="0.27404089999999998"/>
    <n v="0.29645591999999998"/>
    <n v="0.33276466999999998"/>
    <n v="0.37515509699999999"/>
    <n v="0"/>
    <n v="0"/>
    <n v="0"/>
    <s v="EJ"/>
  </r>
  <r>
    <x v="8"/>
    <s v="other industrial feedstocks"/>
    <x v="0"/>
    <x v="2"/>
    <n v="1.29766E-2"/>
    <n v="1.9073799999999998E-2"/>
    <n v="1.6360099999999999E-2"/>
    <n v="1.6419E-2"/>
    <n v="1.8830099999999999E-2"/>
    <n v="2.3113700000000001E-2"/>
    <n v="3.0850599999999999E-2"/>
    <n v="4.1486200000000001E-2"/>
    <n v="5.3960800000000003E-2"/>
    <n v="6.6988599999999995E-2"/>
    <n v="8.0539700000000006E-2"/>
    <n v="0"/>
    <n v="0"/>
    <n v="0"/>
    <s v="EJ"/>
  </r>
  <r>
    <x v="8"/>
    <s v="process heat cement"/>
    <x v="0"/>
    <x v="3"/>
    <n v="7.8383299999999993E-3"/>
    <n v="7.8522599999999998E-3"/>
    <n v="8.1195999999999994E-3"/>
    <n v="8.1195999999999994E-3"/>
    <n v="1.0305999999999999E-2"/>
    <n v="1.2888520000000001E-2"/>
    <n v="1.599687E-2"/>
    <n v="1.964252E-2"/>
    <n v="2.2628369999999998E-2"/>
    <n v="2.4135490999999999E-2"/>
    <n v="2.4439082500000001E-2"/>
    <n v="0"/>
    <n v="0"/>
    <n v="0"/>
    <s v="EJ"/>
  </r>
  <r>
    <x v="8"/>
    <s v="process heat cement"/>
    <x v="0"/>
    <x v="5"/>
    <n v="8.41393E-3"/>
    <n v="1.33195E-2"/>
    <n v="1.37717E-2"/>
    <n v="1.37717E-2"/>
    <n v="1.724181E-2"/>
    <n v="2.0499879999999901E-2"/>
    <n v="2.393998E-2"/>
    <n v="2.7437449999999999E-2"/>
    <n v="3.07161499999999E-2"/>
    <n v="3.3126533E-2"/>
    <n v="3.4752532000000003E-2"/>
    <n v="0"/>
    <n v="0"/>
    <n v="0"/>
    <s v="EJ"/>
  </r>
  <r>
    <x v="8"/>
    <s v="process heat cement"/>
    <x v="0"/>
    <x v="0"/>
    <n v="1.17377E-2"/>
    <n v="1.54553E-2"/>
    <n v="1.5991200000000001E-2"/>
    <n v="1.5991200000000001E-2"/>
    <n v="2.0168390000000001E-2"/>
    <n v="2.3804079999999998E-2"/>
    <n v="2.7679700000000002E-2"/>
    <n v="3.1166719999999998E-2"/>
    <n v="3.3554830000000001E-2"/>
    <n v="3.5046004999999998E-2"/>
    <n v="3.5419103E-2"/>
    <n v="0"/>
    <n v="0"/>
    <n v="0"/>
    <s v="EJ"/>
  </r>
  <r>
    <x v="8"/>
    <s v="process heat cement"/>
    <x v="0"/>
    <x v="1"/>
    <n v="0"/>
    <n v="0"/>
    <n v="0"/>
    <n v="0"/>
    <n v="0"/>
    <n v="1.4949900000000001E-4"/>
    <n v="1.5043558E-3"/>
    <n v="4.2354615999999996E-3"/>
    <n v="7.7918874999999997E-3"/>
    <n v="1.10819944E-2"/>
    <n v="1.4303558399999999E-2"/>
    <n v="0"/>
    <n v="0"/>
    <n v="0"/>
    <s v="EJ"/>
  </r>
  <r>
    <x v="8"/>
    <s v="process heat cement"/>
    <x v="0"/>
    <x v="2"/>
    <n v="1.8172899999999999E-2"/>
    <n v="2.3642799999999999E-2"/>
    <n v="2.4444299999999999E-2"/>
    <n v="2.4444299999999999E-2"/>
    <n v="2.2481439999999998E-2"/>
    <n v="2.53749699999999E-2"/>
    <n v="2.8468429999999999E-2"/>
    <n v="3.0956629999999999E-2"/>
    <n v="3.2402210000000001E-2"/>
    <n v="3.4083410999999897E-2"/>
    <n v="3.6393339999999899E-2"/>
    <n v="0"/>
    <n v="0"/>
    <n v="0"/>
    <s v="EJ"/>
  </r>
  <r>
    <x v="8"/>
    <s v="resid cooling"/>
    <x v="4"/>
    <x v="4"/>
    <n v="1.8047500000000001E-2"/>
    <n v="3.4306700000000002E-2"/>
    <n v="4.0421600000000002E-2"/>
    <n v="4.5742499999999998E-2"/>
    <n v="5.5592000000000003E-2"/>
    <n v="6.5746429999999995E-2"/>
    <n v="7.9751550000000004E-2"/>
    <n v="9.5727679999999996E-2"/>
    <n v="0.112826789999999"/>
    <n v="0.13007783000000001"/>
    <n v="0.14620981999999999"/>
    <n v="0"/>
    <n v="0"/>
    <n v="0"/>
    <s v="EJ"/>
  </r>
  <r>
    <x v="8"/>
    <s v="resid heating"/>
    <x v="4"/>
    <x v="3"/>
    <n v="3.6709299999999998E-4"/>
    <n v="7.6360000000000002E-4"/>
    <n v="8.97605E-4"/>
    <n v="9.5350399999999998E-4"/>
    <n v="1.1143489999999999E-3"/>
    <n v="1.251954E-3"/>
    <n v="1.358649E-3"/>
    <n v="1.394415E-3"/>
    <n v="1.3396129999999999E-3"/>
    <n v="1.2636114999999999E-3"/>
    <n v="1.1752776E-3"/>
    <n v="0"/>
    <n v="0"/>
    <n v="0"/>
    <s v="EJ"/>
  </r>
  <r>
    <x v="8"/>
    <s v="resid heating"/>
    <x v="4"/>
    <x v="4"/>
    <n v="4.8509099999999999E-4"/>
    <n v="9.2210000000000002E-4"/>
    <n v="1.0864099999999999E-3"/>
    <n v="1.22941E-3"/>
    <n v="1.5345020000000001E-3"/>
    <n v="1.965386E-3"/>
    <n v="2.5377830000000001E-3"/>
    <n v="3.2844749999999998E-3"/>
    <n v="4.0890359999999999E-3"/>
    <n v="4.9291349999999899E-3"/>
    <n v="5.716362E-3"/>
    <n v="0"/>
    <n v="0"/>
    <n v="0"/>
    <s v="EJ"/>
  </r>
  <r>
    <x v="8"/>
    <s v="resid heating"/>
    <x v="4"/>
    <x v="0"/>
    <n v="6.4998699999999998E-6"/>
    <n v="1.9300000000000002E-5"/>
    <n v="1.9400100000000001E-5"/>
    <n v="1.8000100000000001E-5"/>
    <n v="1.9717960000000001E-5"/>
    <n v="2.1928899999999999E-5"/>
    <n v="2.5162889999999999E-5"/>
    <n v="2.925999E-5"/>
    <n v="3.285524E-5"/>
    <n v="3.5989199999999998E-5"/>
    <n v="3.7905938000000003E-5"/>
    <n v="0"/>
    <n v="0"/>
    <n v="0"/>
    <s v="EJ"/>
  </r>
  <r>
    <x v="8"/>
    <s v="resid heating"/>
    <x v="4"/>
    <x v="1"/>
    <n v="0"/>
    <n v="0"/>
    <n v="0"/>
    <n v="0"/>
    <n v="0"/>
    <n v="7.7080900000000004E-10"/>
    <n v="1.5366399999999999E-8"/>
    <n v="3.16595E-8"/>
    <n v="4.8263199999999998E-8"/>
    <n v="6.8027500000000005E-8"/>
    <n v="8.4661299999999996E-8"/>
    <n v="0"/>
    <n v="0"/>
    <n v="0"/>
    <s v="EJ"/>
  </r>
  <r>
    <x v="8"/>
    <s v="resid heating"/>
    <x v="4"/>
    <x v="2"/>
    <n v="2.81015E-3"/>
    <n v="2.4727999999999998E-3"/>
    <n v="1.82511E-3"/>
    <n v="2.1054099999999998E-3"/>
    <n v="2.1418309999999999E-3"/>
    <n v="2.2652150000000001E-3"/>
    <n v="2.4347199999999901E-3"/>
    <n v="2.6842279999999999E-3"/>
    <n v="2.9305959999999902E-3"/>
    <n v="3.1827061E-3"/>
    <n v="3.4181604999999901E-3"/>
    <n v="0"/>
    <n v="0"/>
    <n v="0"/>
    <s v="EJ"/>
  </r>
  <r>
    <x v="8"/>
    <s v="resid heating"/>
    <x v="4"/>
    <x v="6"/>
    <n v="1.57536E-2"/>
    <n v="1.7494200000000001E-2"/>
    <n v="2.2182799999999999E-2"/>
    <n v="2.3925600000000002E-2"/>
    <n v="2.4660419999999999E-2"/>
    <n v="2.5310659999999999E-2"/>
    <n v="2.532688E-2"/>
    <n v="2.4614480000000001E-2"/>
    <n v="2.249307E-2"/>
    <n v="1.962508E-2"/>
    <n v="1.6488567999999999E-2"/>
    <n v="0"/>
    <n v="0"/>
    <n v="0"/>
    <s v="EJ"/>
  </r>
  <r>
    <x v="8"/>
    <s v="resid others"/>
    <x v="4"/>
    <x v="3"/>
    <n v="1.5809199999999999E-2"/>
    <n v="3.2885699999999997E-2"/>
    <n v="3.86547E-2"/>
    <n v="4.1064299999999998E-2"/>
    <n v="4.4464879999999998E-2"/>
    <n v="5.0638049999999997E-2"/>
    <n v="5.7951219999999998E-2"/>
    <n v="6.259141E-2"/>
    <n v="6.3263449999999999E-2"/>
    <n v="6.0059561999999997E-2"/>
    <n v="5.6172079999999999E-2"/>
    <n v="0"/>
    <n v="0"/>
    <n v="0"/>
    <s v="EJ"/>
  </r>
  <r>
    <x v="8"/>
    <s v="resid others"/>
    <x v="4"/>
    <x v="5"/>
    <n v="8.6299999999999997E-5"/>
    <n v="8.7100000000000003E-5"/>
    <n v="8.7399999999999997E-5"/>
    <n v="5.8E-5"/>
    <n v="6.2142950000000001E-5"/>
    <n v="6.6806169999999995E-5"/>
    <n v="7.0189499999999996E-5"/>
    <n v="6.9928709999999994E-5"/>
    <n v="6.8528209999999898E-5"/>
    <n v="6.5130369999999994E-5"/>
    <n v="6.3193859999999995E-5"/>
    <n v="0"/>
    <n v="0"/>
    <n v="0"/>
    <s v="EJ"/>
  </r>
  <r>
    <x v="8"/>
    <s v="resid others"/>
    <x v="4"/>
    <x v="4"/>
    <n v="3.8041699999999998E-2"/>
    <n v="7.2313799999999998E-2"/>
    <n v="8.5203200000000007E-2"/>
    <n v="9.6418799999999999E-2"/>
    <n v="0.1144274"/>
    <n v="0.15185789999999999"/>
    <n v="0.21614359999999999"/>
    <n v="0.30135709999999999"/>
    <n v="0.39278436999999999"/>
    <n v="0.48790242"/>
    <n v="0.57226211999999999"/>
    <n v="0"/>
    <n v="0"/>
    <n v="0"/>
    <s v="EJ"/>
  </r>
  <r>
    <x v="8"/>
    <s v="resid others"/>
    <x v="4"/>
    <x v="0"/>
    <n v="1.9373999999999999E-3"/>
    <n v="5.7317999999999996E-3"/>
    <n v="5.7736999999999997E-3"/>
    <n v="5.3562000000000002E-3"/>
    <n v="5.8506610000000001E-3"/>
    <n v="6.5631849999999896E-3"/>
    <n v="7.7945030000000004E-3"/>
    <n v="9.2850550000000004E-3"/>
    <n v="1.07214399999999E-2"/>
    <n v="1.1995107E-2"/>
    <n v="1.2927575E-2"/>
    <n v="0"/>
    <n v="0"/>
    <n v="0"/>
    <s v="EJ"/>
  </r>
  <r>
    <x v="8"/>
    <s v="resid others"/>
    <x v="4"/>
    <x v="1"/>
    <n v="0"/>
    <n v="0"/>
    <n v="0"/>
    <n v="0"/>
    <n v="0"/>
    <n v="4.5268099999999998E-7"/>
    <n v="1.06727E-5"/>
    <n v="2.2677899999999998E-5"/>
    <n v="3.2959300000000001E-5"/>
    <n v="4.5789099999999998E-5"/>
    <n v="5.4344200000000001E-5"/>
    <n v="0"/>
    <n v="0"/>
    <n v="0"/>
    <s v="EJ"/>
  </r>
  <r>
    <x v="8"/>
    <s v="resid others"/>
    <x v="4"/>
    <x v="2"/>
    <n v="0.119308"/>
    <n v="0.10498499999999999"/>
    <n v="7.7487399999999998E-2"/>
    <n v="8.9386499999999994E-2"/>
    <n v="9.2633469999999996E-2"/>
    <n v="9.5422759999999995E-2"/>
    <n v="9.3881469999999995E-2"/>
    <n v="8.7394299999999994E-2"/>
    <n v="8.1417889999999896E-2"/>
    <n v="7.4887419999999996E-2"/>
    <n v="7.3677039999999999E-2"/>
    <n v="0"/>
    <n v="0"/>
    <n v="0"/>
    <s v="EJ"/>
  </r>
  <r>
    <x v="8"/>
    <s v="resid others"/>
    <x v="4"/>
    <x v="6"/>
    <n v="0.28779900000000003"/>
    <n v="0.31959100000000001"/>
    <n v="0.40524199999999999"/>
    <n v="0.437079"/>
    <n v="0.46033399999999902"/>
    <n v="0.47195209999999999"/>
    <n v="0.45632260000000002"/>
    <n v="0.40920339999999999"/>
    <n v="0.35607269999999902"/>
    <n v="0.29770899000000001"/>
    <n v="0.2669512"/>
    <n v="0"/>
    <n v="0"/>
    <n v="0"/>
    <s v="EJ"/>
  </r>
  <r>
    <x v="8"/>
    <s v="trn_aviation_intl"/>
    <x v="5"/>
    <x v="4"/>
    <n v="0"/>
    <n v="0"/>
    <n v="0"/>
    <n v="0"/>
    <n v="0"/>
    <n v="0"/>
    <n v="0"/>
    <n v="3.0507999999999998E-8"/>
    <n v="2.92797E-7"/>
    <n v="2.6499799999999999E-6"/>
    <n v="2.2016499999999998E-5"/>
    <n v="0"/>
    <n v="0"/>
    <n v="0"/>
    <s v="EJ"/>
  </r>
  <r>
    <x v="8"/>
    <s v="trn_aviation_intl"/>
    <x v="5"/>
    <x v="1"/>
    <n v="0"/>
    <n v="0"/>
    <n v="0"/>
    <n v="0"/>
    <n v="0"/>
    <n v="0"/>
    <n v="0"/>
    <n v="4.6887199999999999E-8"/>
    <n v="1.0499000000000001E-6"/>
    <n v="1.7563799999999999E-5"/>
    <n v="2.1507300000000001E-4"/>
    <n v="0"/>
    <n v="0"/>
    <n v="0"/>
    <s v="EJ"/>
  </r>
  <r>
    <x v="8"/>
    <s v="trn_aviation_intl"/>
    <x v="5"/>
    <x v="2"/>
    <n v="3.25446E-2"/>
    <n v="6.6253599999999996E-2"/>
    <n v="7.1727799999999994E-2"/>
    <n v="8.0032199999999998E-2"/>
    <n v="8.6414400000000002E-2"/>
    <n v="9.4274999999999998E-2"/>
    <n v="0.10931299999999999"/>
    <n v="0.126919"/>
    <n v="0.153446"/>
    <n v="0.18188499999999999"/>
    <n v="0.21085100000000001"/>
    <n v="0"/>
    <n v="0"/>
    <n v="0"/>
    <s v="EJ"/>
  </r>
  <r>
    <x v="8"/>
    <s v="trn_freight"/>
    <x v="6"/>
    <x v="4"/>
    <n v="1.05796E-4"/>
    <n v="4.5779000000000002E-4"/>
    <n v="2.8239399999999999E-4"/>
    <n v="3.7609200000000002E-4"/>
    <n v="4.4780599999999997E-4"/>
    <n v="5.0709979999999995E-4"/>
    <n v="6.6017399999999905E-4"/>
    <n v="8.4903864999999999E-4"/>
    <n v="1.0299035099999999E-3"/>
    <n v="1.2125605999999899E-3"/>
    <n v="1.4249778999999899E-3"/>
    <n v="0"/>
    <n v="0"/>
    <n v="0"/>
    <s v="EJ"/>
  </r>
  <r>
    <x v="8"/>
    <s v="trn_freight"/>
    <x v="6"/>
    <x v="1"/>
    <n v="0"/>
    <n v="0"/>
    <n v="0"/>
    <n v="0"/>
    <n v="0"/>
    <n v="8.8904899999999996E-5"/>
    <n v="3.7008400000000002E-4"/>
    <n v="8.217233E-4"/>
    <n v="1.1577718E-3"/>
    <n v="1.4202218E-3"/>
    <n v="1.706609E-3"/>
    <n v="0"/>
    <n v="0"/>
    <n v="0"/>
    <s v="EJ"/>
  </r>
  <r>
    <x v="8"/>
    <s v="trn_freight"/>
    <x v="6"/>
    <x v="2"/>
    <n v="1.11151799999999E-2"/>
    <n v="5.4570799999999996E-3"/>
    <n v="6.5277699999999996E-3"/>
    <n v="7.6777299999999998E-3"/>
    <n v="7.7890490000000001E-3"/>
    <n v="8.3347159999999903E-3"/>
    <n v="8.7993759999999994E-3"/>
    <n v="9.2282900000000001E-3"/>
    <n v="1.0060700000000001E-2"/>
    <n v="1.1298600000000001E-2"/>
    <n v="1.2616499999999999E-2"/>
    <n v="0"/>
    <n v="0"/>
    <n v="0"/>
    <s v="EJ"/>
  </r>
  <r>
    <x v="8"/>
    <s v="trn_freight_road"/>
    <x v="6"/>
    <x v="4"/>
    <n v="0"/>
    <n v="0"/>
    <n v="0"/>
    <n v="0"/>
    <n v="1.3310360000000001E-3"/>
    <n v="4.3026329139999996E-3"/>
    <n v="1.34632303880119E-2"/>
    <n v="3.0068007570164999E-2"/>
    <n v="4.8705220647507999E-2"/>
    <n v="6.7621439375549999E-2"/>
    <n v="9.4215099893900006E-2"/>
    <n v="0"/>
    <n v="0"/>
    <n v="0"/>
    <s v="EJ"/>
  </r>
  <r>
    <x v="8"/>
    <s v="trn_freight_road"/>
    <x v="6"/>
    <x v="1"/>
    <n v="0"/>
    <n v="0"/>
    <n v="0"/>
    <n v="0"/>
    <n v="0"/>
    <n v="4.0399673000000001E-4"/>
    <n v="3.37585488989E-3"/>
    <n v="9.3944636763799994E-3"/>
    <n v="1.606319696146E-2"/>
    <n v="2.2566472861000001E-2"/>
    <n v="2.9154616437E-2"/>
    <n v="0"/>
    <n v="0"/>
    <n v="0"/>
    <s v="EJ"/>
  </r>
  <r>
    <x v="8"/>
    <s v="trn_freight_road"/>
    <x v="6"/>
    <x v="2"/>
    <n v="0.119717899999999"/>
    <n v="0.22403609999999999"/>
    <n v="0.24820609999999901"/>
    <n v="0.28865019999999902"/>
    <n v="0.30871658000000002"/>
    <n v="0.345851156892999"/>
    <n v="0.38976518497599999"/>
    <n v="0.4280826180606"/>
    <n v="0.47279806686999998"/>
    <n v="0.52779359482199995"/>
    <n v="0.57342065010999999"/>
    <n v="0"/>
    <n v="0"/>
    <n v="0"/>
    <s v="EJ"/>
  </r>
  <r>
    <x v="8"/>
    <s v="trn_pass"/>
    <x v="6"/>
    <x v="4"/>
    <n v="2.6969899999999998E-4"/>
    <n v="1.16949999E-3"/>
    <n v="7.1989799999999996E-4"/>
    <n v="9.58697E-4"/>
    <n v="1.1798934100000001E-3"/>
    <n v="1.4393578100000001E-3"/>
    <n v="1.8943900700000001E-3"/>
    <n v="2.7502409E-3"/>
    <n v="4.0145182E-3"/>
    <n v="6.3500980000000002E-3"/>
    <n v="1.0980873299999999E-2"/>
    <n v="0"/>
    <n v="0"/>
    <n v="0"/>
    <s v="EJ"/>
  </r>
  <r>
    <x v="8"/>
    <s v="trn_pass"/>
    <x v="6"/>
    <x v="1"/>
    <n v="0"/>
    <n v="0"/>
    <n v="0"/>
    <n v="0"/>
    <n v="0"/>
    <n v="0"/>
    <n v="0"/>
    <n v="1.01776E-4"/>
    <n v="3.88596E-4"/>
    <n v="1.3859E-3"/>
    <n v="4.27254E-3"/>
    <n v="0"/>
    <n v="0"/>
    <n v="0"/>
    <s v="EJ"/>
  </r>
  <r>
    <x v="8"/>
    <s v="trn_pass"/>
    <x v="6"/>
    <x v="2"/>
    <n v="1.54410998E-2"/>
    <n v="3.1298198999999999E-2"/>
    <n v="3.3925298999999999E-2"/>
    <n v="3.7760498999999899E-2"/>
    <n v="4.1125085999999998E-2"/>
    <n v="5.1461048000000002E-2"/>
    <n v="6.7037634999999998E-2"/>
    <n v="8.3477535999999894E-2"/>
    <n v="0.105905983"/>
    <n v="0.12856478399999999"/>
    <n v="0.14694982000000001"/>
    <n v="0"/>
    <n v="0"/>
    <n v="0"/>
    <s v="EJ"/>
  </r>
  <r>
    <x v="8"/>
    <s v="trn_pass_road"/>
    <x v="6"/>
    <x v="4"/>
    <n v="0"/>
    <n v="0"/>
    <n v="0"/>
    <n v="0"/>
    <n v="2.0242099999999998E-3"/>
    <n v="4.8795799999999997E-3"/>
    <n v="7.1433199999999999E-3"/>
    <n v="8.2844899999999898E-3"/>
    <n v="8.7975799999999993E-3"/>
    <n v="9.20289E-3"/>
    <n v="9.4450699999999999E-3"/>
    <n v="0"/>
    <n v="0"/>
    <n v="0"/>
    <s v="EJ"/>
  </r>
  <r>
    <x v="8"/>
    <s v="trn_pass_road"/>
    <x v="6"/>
    <x v="0"/>
    <n v="0"/>
    <n v="0"/>
    <n v="5.4997900000000004E-6"/>
    <n v="1.1599600000000001E-4"/>
    <n v="1.322281E-4"/>
    <n v="1.373368E-4"/>
    <n v="1.086401E-4"/>
    <n v="1.0322429999999999E-4"/>
    <n v="1.032959E-4"/>
    <n v="1.0137300000000001E-4"/>
    <n v="9.7661699999999994E-5"/>
    <n v="0"/>
    <n v="0"/>
    <n v="0"/>
    <s v="EJ"/>
  </r>
  <r>
    <x v="8"/>
    <s v="trn_pass_road"/>
    <x v="6"/>
    <x v="1"/>
    <n v="0"/>
    <n v="0"/>
    <n v="0"/>
    <n v="0"/>
    <n v="0"/>
    <n v="1.32246E-6"/>
    <n v="7.088755E-6"/>
    <n v="2.34400189999999E-5"/>
    <n v="4.5299359999999999E-5"/>
    <n v="6.1181019999999997E-5"/>
    <n v="6.6915999999999994E-5"/>
    <n v="0"/>
    <n v="0"/>
    <n v="0"/>
    <s v="EJ"/>
  </r>
  <r>
    <x v="8"/>
    <s v="trn_pass_road"/>
    <x v="6"/>
    <x v="2"/>
    <n v="1.99855E-2"/>
    <n v="3.7404399999999997E-2"/>
    <n v="4.1440100000000001E-2"/>
    <n v="4.8182799999999998E-2"/>
    <n v="5.6614739599999998E-2"/>
    <n v="5.7401794199999898E-2"/>
    <n v="4.7503211500000003E-2"/>
    <n v="4.4919617000000002E-2"/>
    <n v="4.5717572999999997E-2"/>
    <n v="4.5685208999999997E-2"/>
    <n v="4.4810093999999898E-2"/>
    <n v="0"/>
    <n v="0"/>
    <n v="0"/>
    <s v="EJ"/>
  </r>
  <r>
    <x v="8"/>
    <s v="trn_pass_road_LDV"/>
    <x v="6"/>
    <x v="4"/>
    <n v="0"/>
    <n v="0"/>
    <n v="0"/>
    <n v="0"/>
    <n v="0"/>
    <n v="6.50593E-3"/>
    <n v="1.0352399999999999E-2"/>
    <n v="1.2040199999999999E-2"/>
    <n v="1.30213E-2"/>
    <n v="1.36957E-2"/>
    <n v="1.4041E-2"/>
    <n v="0"/>
    <n v="0"/>
    <n v="0"/>
    <s v="EJ"/>
  </r>
  <r>
    <x v="8"/>
    <s v="trn_pass_road_LDV"/>
    <x v="6"/>
    <x v="2"/>
    <n v="7.3168599999999997E-3"/>
    <n v="1.3692599999999999E-2"/>
    <n v="1.5169800000000001E-2"/>
    <n v="1.7641199999999999E-2"/>
    <n v="1.4168699999999999E-2"/>
    <n v="7.1483800000000002E-3"/>
    <n v="4.2602500000000001E-3"/>
    <n v="3.0264300000000001E-3"/>
    <n v="2.19689E-3"/>
    <n v="1.61276E-3"/>
    <n v="1.2003999999999999E-3"/>
    <n v="0"/>
    <n v="0"/>
    <n v="0"/>
    <s v="EJ"/>
  </r>
  <r>
    <x v="8"/>
    <s v="trn_pass_road_LDV_4W"/>
    <x v="6"/>
    <x v="4"/>
    <n v="0"/>
    <n v="0"/>
    <n v="0"/>
    <n v="0"/>
    <n v="0"/>
    <n v="8.8195270000000006E-3"/>
    <n v="4.5908852999999999E-2"/>
    <n v="8.5316604000000004E-2"/>
    <n v="0.123518963999999"/>
    <n v="0.156197073399999"/>
    <n v="0.18710838299999999"/>
    <n v="0"/>
    <n v="0"/>
    <n v="0"/>
    <s v="EJ"/>
  </r>
  <r>
    <x v="8"/>
    <s v="trn_pass_road_LDV_4W"/>
    <x v="6"/>
    <x v="0"/>
    <n v="0"/>
    <n v="0"/>
    <n v="3.6294899999999997E-5"/>
    <n v="7.6289299999999995E-4"/>
    <n v="7.191144E-4"/>
    <n v="6.7534889999999997E-4"/>
    <n v="6.0596770000000003E-4"/>
    <n v="5.1742936999999995E-4"/>
    <n v="4.2515115999999998E-4"/>
    <n v="3.8845494999999999E-4"/>
    <n v="3.5016050999999999E-4"/>
    <n v="0"/>
    <n v="0"/>
    <n v="0"/>
    <s v="EJ"/>
  </r>
  <r>
    <x v="8"/>
    <s v="trn_pass_road_LDV_4W"/>
    <x v="6"/>
    <x v="1"/>
    <n v="0"/>
    <n v="0"/>
    <n v="0"/>
    <n v="0"/>
    <n v="0"/>
    <n v="9.0387949999999901E-6"/>
    <n v="1.2222085400000001E-4"/>
    <n v="1.892417063E-4"/>
    <n v="2.4941722450000001E-4"/>
    <n v="2.9771174889999902E-4"/>
    <n v="3.4765106499999999E-4"/>
    <n v="0"/>
    <n v="0"/>
    <n v="0"/>
    <s v="EJ"/>
  </r>
  <r>
    <x v="8"/>
    <s v="trn_pass_road_LDV_4W"/>
    <x v="6"/>
    <x v="2"/>
    <n v="0.1078976956"/>
    <n v="0.20208828919999999"/>
    <n v="0.22390828779999999"/>
    <n v="0.26001599119999902"/>
    <n v="0.24018375849999901"/>
    <n v="0.2237365348"/>
    <n v="0.1994051701"/>
    <n v="0.17071115324"/>
    <n v="0.14143657475999999"/>
    <n v="0.131767519"/>
    <n v="0.1214619146"/>
    <n v="0"/>
    <n v="0"/>
    <n v="0"/>
    <s v="EJ"/>
  </r>
  <r>
    <x v="8"/>
    <s v="trn_shipping_intl"/>
    <x v="7"/>
    <x v="4"/>
    <n v="0"/>
    <n v="0"/>
    <n v="0"/>
    <n v="0"/>
    <n v="0"/>
    <n v="0"/>
    <n v="0"/>
    <n v="4.2819999999999998E-6"/>
    <n v="1.38656E-5"/>
    <n v="4.71281E-5"/>
    <n v="1.3541399999999999E-4"/>
    <n v="0"/>
    <n v="0"/>
    <n v="0"/>
    <s v="EJ"/>
  </r>
  <r>
    <x v="8"/>
    <s v="trn_shipping_intl"/>
    <x v="7"/>
    <x v="1"/>
    <n v="0"/>
    <n v="0"/>
    <n v="0"/>
    <n v="0"/>
    <n v="0"/>
    <n v="0"/>
    <n v="0"/>
    <n v="8.7072500000000004E-5"/>
    <n v="3.3603300000000001E-4"/>
    <n v="1.4031600000000001E-3"/>
    <n v="4.8114000000000004E-3"/>
    <n v="0"/>
    <n v="0"/>
    <n v="0"/>
    <s v="EJ"/>
  </r>
  <r>
    <x v="8"/>
    <s v="trn_shipping_intl"/>
    <x v="7"/>
    <x v="2"/>
    <n v="0.127498"/>
    <n v="0.24871299999999999"/>
    <n v="0.332617"/>
    <n v="0.37198799999999999"/>
    <n v="0.36275974"/>
    <n v="0.37941439999999999"/>
    <n v="0.39800999999999997"/>
    <n v="0.42572299999999902"/>
    <n v="0.45851399999999998"/>
    <n v="0.49378699999999998"/>
    <n v="0.52670799999999995"/>
    <n v="0"/>
    <n v="0"/>
    <n v="0"/>
    <s v="EJ"/>
  </r>
  <r>
    <x v="9"/>
    <s v="N fertilizer"/>
    <x v="0"/>
    <x v="0"/>
    <n v="7.0374000000000006E-2"/>
    <n v="4.2220100000000003E-2"/>
    <n v="5.3498299999999999E-2"/>
    <n v="5.5190200000000002E-2"/>
    <n v="5.8168249999999998E-2"/>
    <n v="6.1457816399999997E-2"/>
    <n v="6.2823690199999893E-2"/>
    <n v="6.1014323500000002E-2"/>
    <n v="5.7618877800000003E-2"/>
    <n v="5.6655515789999999E-2"/>
    <n v="5.6396002889999998E-2"/>
    <n v="0"/>
    <n v="0"/>
    <n v="0"/>
    <s v="EJ"/>
  </r>
  <r>
    <x v="9"/>
    <s v="N fertilizer"/>
    <x v="0"/>
    <x v="1"/>
    <n v="0"/>
    <n v="0"/>
    <n v="0"/>
    <n v="0"/>
    <n v="0"/>
    <n v="7.0337899999999996E-5"/>
    <n v="6.3634559999999995E-4"/>
    <n v="2.2019182999999999E-3"/>
    <n v="4.28702029999999E-3"/>
    <n v="5.9982506999999999E-3"/>
    <n v="7.5420503000000003E-3"/>
    <n v="0"/>
    <n v="0"/>
    <n v="0"/>
    <s v="EJ"/>
  </r>
  <r>
    <x v="9"/>
    <s v="agricultural energy use"/>
    <x v="1"/>
    <x v="3"/>
    <n v="1.674E-4"/>
    <n v="1.2139E-3"/>
    <n v="4.1859999999999998E-4"/>
    <n v="4.1859999999999998E-4"/>
    <n v="4.4073490000000001E-4"/>
    <n v="4.5855039999999998E-4"/>
    <n v="4.4335719999999998E-4"/>
    <n v="4.1929019999999899E-4"/>
    <n v="4.0299249999999997E-4"/>
    <n v="3.797572E-4"/>
    <n v="3.5998470000000001E-4"/>
    <n v="0"/>
    <n v="0"/>
    <n v="0"/>
    <s v="EJ"/>
  </r>
  <r>
    <x v="9"/>
    <s v="agricultural energy use"/>
    <x v="1"/>
    <x v="5"/>
    <n v="2.8882999999999999E-3"/>
    <n v="5.8600000000000004E-4"/>
    <n v="8.0370900000000002E-3"/>
    <n v="5.2325000000000002E-3"/>
    <n v="5.52981999999999E-3"/>
    <n v="5.5270900000000001E-3"/>
    <n v="5.1804499999999996E-3"/>
    <n v="4.85442399999999E-3"/>
    <n v="4.8416399999999899E-3"/>
    <n v="4.882277E-3"/>
    <n v="4.9796969999999999E-3"/>
    <n v="0"/>
    <n v="0"/>
    <n v="0"/>
    <s v="EJ"/>
  </r>
  <r>
    <x v="9"/>
    <s v="agricultural energy use"/>
    <x v="1"/>
    <x v="4"/>
    <n v="0.15412899999999999"/>
    <n v="8.73617E-2"/>
    <n v="6.1785300000000001E-2"/>
    <n v="6.8566699999999994E-2"/>
    <n v="7.5955799999999907E-2"/>
    <n v="8.4443924999999906E-2"/>
    <n v="9.3776946E-2"/>
    <n v="0.101715414999999"/>
    <n v="0.10834204460000001"/>
    <n v="0.115211947"/>
    <n v="0.121866445999999"/>
    <n v="0"/>
    <n v="0"/>
    <n v="0"/>
    <s v="EJ"/>
  </r>
  <r>
    <x v="9"/>
    <s v="agricultural energy use"/>
    <x v="1"/>
    <x v="0"/>
    <n v="3.8385599999999999E-2"/>
    <n v="9.2928899999999998E-3"/>
    <n v="8.4138900000000003E-3"/>
    <n v="7.2836000000000003E-3"/>
    <n v="7.7642600000000003E-3"/>
    <n v="7.7713399999999998E-3"/>
    <n v="7.3273660000000001E-3"/>
    <n v="6.7788950000000001E-3"/>
    <n v="6.43641099999999E-3"/>
    <n v="6.0637970000000001E-3"/>
    <n v="5.7208520000000002E-3"/>
    <n v="0"/>
    <n v="0"/>
    <n v="0"/>
    <s v="EJ"/>
  </r>
  <r>
    <x v="9"/>
    <s v="agricultural energy use"/>
    <x v="1"/>
    <x v="1"/>
    <n v="0"/>
    <n v="0"/>
    <n v="0"/>
    <n v="0"/>
    <n v="0"/>
    <n v="4.7155999999999999E-4"/>
    <n v="1.712217E-3"/>
    <n v="3.3132719999999999E-3"/>
    <n v="4.7140623000000003E-3"/>
    <n v="6.1286959999999899E-3"/>
    <n v="7.2185909999999999E-3"/>
    <n v="0"/>
    <n v="0"/>
    <n v="0"/>
    <s v="EJ"/>
  </r>
  <r>
    <x v="9"/>
    <s v="agricultural energy use"/>
    <x v="1"/>
    <x v="2"/>
    <n v="8.2631599999999999E-2"/>
    <n v="6.5845799999999996E-2"/>
    <n v="5.9650399999999999E-2"/>
    <n v="5.8687699999999898E-2"/>
    <n v="6.3302689999999995E-2"/>
    <n v="6.5205910000000006E-2"/>
    <n v="6.3405340000000004E-2"/>
    <n v="5.9905260000000002E-2"/>
    <n v="5.7054777000000001E-2"/>
    <n v="5.2829556E-2"/>
    <n v="4.8348117000000003E-2"/>
    <n v="0"/>
    <n v="0"/>
    <n v="0"/>
    <s v="EJ"/>
  </r>
  <r>
    <x v="9"/>
    <s v="alumina"/>
    <x v="0"/>
    <x v="3"/>
    <n v="0"/>
    <n v="7.9201800000000005E-5"/>
    <n v="5.4359999999999999E-4"/>
    <n v="2.7753100000000002E-4"/>
    <n v="4.2879699999999899E-4"/>
    <n v="5.7279200000000003E-4"/>
    <n v="7.8003999999999997E-4"/>
    <n v="9.8530899999999997E-4"/>
    <n v="1.16795939999999E-3"/>
    <n v="1.3228629E-3"/>
    <n v="1.4434682599999899E-3"/>
    <n v="0"/>
    <n v="0"/>
    <n v="0"/>
    <s v="EJ"/>
  </r>
  <r>
    <x v="9"/>
    <s v="alumina"/>
    <x v="0"/>
    <x v="5"/>
    <n v="0"/>
    <n v="3.0158699999999999E-3"/>
    <n v="1.5766E-3"/>
    <n v="4.1615599999999999E-3"/>
    <n v="6.4289500000000001E-3"/>
    <n v="8.5867800000000005E-3"/>
    <n v="1.1693179999999999E-2"/>
    <n v="1.477231E-2"/>
    <n v="1.7517155E-2"/>
    <n v="1.9848517E-2"/>
    <n v="2.1667675800000001E-2"/>
    <n v="0"/>
    <n v="0"/>
    <n v="0"/>
    <s v="EJ"/>
  </r>
  <r>
    <x v="9"/>
    <s v="alumina"/>
    <x v="0"/>
    <x v="0"/>
    <n v="0"/>
    <n v="0"/>
    <n v="7.5799999999999999E-5"/>
    <n v="3.92044E-5"/>
    <n v="6.0570812159999901E-5"/>
    <n v="8.0870559619000001E-5"/>
    <n v="1.10044678681E-4"/>
    <n v="1.3886357984599999E-4"/>
    <n v="1.6443520872900001E-4"/>
    <n v="1.8608139340900001E-4"/>
    <n v="2.0288695149799999E-4"/>
    <n v="0"/>
    <n v="0"/>
    <n v="0"/>
    <s v="EJ"/>
  </r>
  <r>
    <x v="9"/>
    <s v="alumina"/>
    <x v="0"/>
    <x v="2"/>
    <n v="0"/>
    <n v="1.6752399999999999E-3"/>
    <n v="1.4890000000000001E-3"/>
    <n v="1.0239100000000001E-3"/>
    <n v="1.578971E-3"/>
    <n v="2.105095E-3"/>
    <n v="2.8581511119049898E-3"/>
    <n v="3.6013842084049999E-3"/>
    <n v="4.260650300076E-3"/>
    <n v="4.8225153576619897E-3"/>
    <n v="5.2652829263940002E-3"/>
    <n v="0"/>
    <n v="0"/>
    <n v="0"/>
    <s v="EJ"/>
  </r>
  <r>
    <x v="9"/>
    <s v="aluminum"/>
    <x v="0"/>
    <x v="4"/>
    <n v="0"/>
    <n v="3.1642900000000002E-2"/>
    <n v="2.16779E-2"/>
    <n v="1.31497E-2"/>
    <n v="2.0306339999999999E-2"/>
    <n v="2.7107779999999901E-2"/>
    <n v="3.6880259999999998E-2"/>
    <n v="4.6546339999999999E-2"/>
    <n v="5.513817E-2"/>
    <n v="6.2432919000000003E-2"/>
    <n v="6.8128573999999997E-2"/>
    <n v="0"/>
    <n v="0"/>
    <n v="0"/>
    <s v="EJ"/>
  </r>
  <r>
    <x v="9"/>
    <s v="cement"/>
    <x v="0"/>
    <x v="4"/>
    <n v="1.0875599999999999E-2"/>
    <n v="6.3494800000000002E-3"/>
    <n v="7.6564199999999997E-3"/>
    <n v="7.6564199999999997E-3"/>
    <n v="8.7090399999999995E-3"/>
    <n v="1.07267299999999E-2"/>
    <n v="1.335017E-2"/>
    <n v="1.5989287000000001E-2"/>
    <n v="1.8215045999999999E-2"/>
    <n v="1.9902237E-2"/>
    <n v="2.1105009599999999E-2"/>
    <n v="0"/>
    <n v="0"/>
    <n v="0"/>
    <s v="EJ"/>
  </r>
  <r>
    <x v="9"/>
    <s v="chemical energy use"/>
    <x v="0"/>
    <x v="5"/>
    <n v="0"/>
    <n v="0"/>
    <n v="1.33949E-3"/>
    <n v="1.13021E-3"/>
    <n v="1.2518539999999999E-3"/>
    <n v="1.383179E-3"/>
    <n v="1.5293709999999901E-3"/>
    <n v="1.632138E-3"/>
    <n v="1.7194751000000001E-3"/>
    <n v="1.8356895999999999E-3"/>
    <n v="1.9474434199999999E-3"/>
    <n v="0"/>
    <n v="0"/>
    <n v="0"/>
    <s v="EJ"/>
  </r>
  <r>
    <x v="9"/>
    <s v="chemical energy use"/>
    <x v="0"/>
    <x v="4"/>
    <n v="4.8139000000000003E-3"/>
    <n v="6.2371099999999997E-3"/>
    <n v="1.6157899999999999E-2"/>
    <n v="1.86278E-2"/>
    <n v="2.0803329999999998E-2"/>
    <n v="2.35100899999999E-2"/>
    <n v="2.7427929999999899E-2"/>
    <n v="3.1816009999999999E-2"/>
    <n v="3.6074869999999898E-2"/>
    <n v="3.9956520999999898E-2"/>
    <n v="4.3060295999999998E-2"/>
    <n v="0"/>
    <n v="0"/>
    <n v="0"/>
    <s v="EJ"/>
  </r>
  <r>
    <x v="9"/>
    <s v="chemical energy use"/>
    <x v="0"/>
    <x v="0"/>
    <n v="0"/>
    <n v="0"/>
    <n v="0"/>
    <n v="0"/>
    <n v="0"/>
    <n v="0"/>
    <n v="0"/>
    <n v="0"/>
    <n v="0"/>
    <n v="0"/>
    <n v="0"/>
    <n v="0"/>
    <n v="0"/>
    <n v="0"/>
    <s v="EJ"/>
  </r>
  <r>
    <x v="9"/>
    <s v="chemical energy use"/>
    <x v="0"/>
    <x v="2"/>
    <n v="1.0925499999999999E-2"/>
    <n v="1.6534699999999999E-2"/>
    <n v="8.7909200000000005E-4"/>
    <n v="9.6280499999999995E-4"/>
    <n v="1.056984E-3"/>
    <n v="1.1498179999999999E-3"/>
    <n v="1.2277842000000001E-3"/>
    <n v="1.2436319999999999E-3"/>
    <n v="1.2407125999999999E-3"/>
    <n v="1.2955393E-3"/>
    <n v="1.3821719500000001E-3"/>
    <n v="0"/>
    <n v="0"/>
    <n v="0"/>
    <s v="EJ"/>
  </r>
  <r>
    <x v="9"/>
    <s v="chemical feedstocks"/>
    <x v="0"/>
    <x v="0"/>
    <n v="0"/>
    <n v="1.7036E-3"/>
    <n v="0"/>
    <n v="0"/>
    <n v="0"/>
    <n v="0"/>
    <n v="0"/>
    <n v="0"/>
    <n v="0"/>
    <n v="0"/>
    <n v="0"/>
    <n v="0"/>
    <n v="0"/>
    <n v="0"/>
    <s v="EJ"/>
  </r>
  <r>
    <x v="9"/>
    <s v="chemical feedstocks"/>
    <x v="0"/>
    <x v="2"/>
    <n v="2.99718E-2"/>
    <n v="3.05578E-2"/>
    <n v="1.14696E-2"/>
    <n v="2.3106700000000001E-2"/>
    <n v="2.58421E-2"/>
    <n v="2.9304299999999998E-2"/>
    <n v="3.4479000000000003E-2"/>
    <n v="4.0720199999999998E-2"/>
    <n v="4.7172199999999997E-2"/>
    <n v="5.3160199999999998E-2"/>
    <n v="5.8259400000000003E-2"/>
    <n v="0"/>
    <n v="0"/>
    <n v="0"/>
    <s v="EJ"/>
  </r>
  <r>
    <x v="9"/>
    <s v="comm cooling"/>
    <x v="2"/>
    <x v="4"/>
    <n v="7.92891E-4"/>
    <n v="3.9181300000000002E-4"/>
    <n v="5.1515899999999995E-4"/>
    <n v="8.9615799999999998E-4"/>
    <n v="1.1345050000000001E-3"/>
    <n v="1.469176E-3"/>
    <n v="2.0620209999999998E-3"/>
    <n v="2.7464009999999999E-3"/>
    <n v="3.4350905999999998E-3"/>
    <n v="4.0372165999999999E-3"/>
    <n v="4.4961842000000004E-3"/>
    <n v="0"/>
    <n v="0"/>
    <n v="0"/>
    <s v="EJ"/>
  </r>
  <r>
    <x v="9"/>
    <s v="comm heating"/>
    <x v="2"/>
    <x v="3"/>
    <n v="7.5699000000000001E-3"/>
    <n v="2.1308E-3"/>
    <n v="3.1681000000000001E-3"/>
    <n v="1.4859000000000001E-3"/>
    <n v="1.6054929999999999E-3"/>
    <n v="1.742501E-3"/>
    <n v="1.795577E-3"/>
    <n v="1.707622E-3"/>
    <n v="1.534087E-3"/>
    <n v="1.3580436E-3"/>
    <n v="1.2154148E-3"/>
    <n v="0"/>
    <n v="0"/>
    <n v="0"/>
    <s v="EJ"/>
  </r>
  <r>
    <x v="9"/>
    <s v="comm heating"/>
    <x v="2"/>
    <x v="5"/>
    <n v="2.8487E-3"/>
    <n v="4.6069999999999998E-4"/>
    <n v="3.6676999999999999E-3"/>
    <n v="1.6762000000000001E-3"/>
    <n v="1.818797E-3"/>
    <n v="1.9472129999999999E-3"/>
    <n v="2.013904E-3"/>
    <n v="1.9587379999999998E-3"/>
    <n v="1.8578710000000001E-3"/>
    <n v="1.7654354E-3"/>
    <n v="1.70398139999999E-3"/>
    <n v="0"/>
    <n v="0"/>
    <n v="0"/>
    <s v="EJ"/>
  </r>
  <r>
    <x v="9"/>
    <s v="comm heating"/>
    <x v="2"/>
    <x v="4"/>
    <n v="1.521E-3"/>
    <n v="7.5159999999999995E-4"/>
    <n v="9.8820000000000006E-4"/>
    <n v="1.7191000000000001E-3"/>
    <n v="1.925384E-3"/>
    <n v="2.1929129999999999E-3"/>
    <n v="2.6068670000000001E-3"/>
    <n v="3.070157E-3"/>
    <n v="3.5685420000000001E-3"/>
    <n v="4.0025360000000001E-3"/>
    <n v="4.3557409000000002E-3"/>
    <n v="0"/>
    <n v="0"/>
    <n v="0"/>
    <s v="EJ"/>
  </r>
  <r>
    <x v="9"/>
    <s v="comm heating"/>
    <x v="2"/>
    <x v="0"/>
    <n v="0.89349199999999995"/>
    <n v="0.267096"/>
    <n v="0.272559"/>
    <n v="0.29919899999999999"/>
    <n v="0.33073540000000001"/>
    <n v="0.365745499999999"/>
    <n v="0.407902599999999"/>
    <n v="0.44128240000000002"/>
    <n v="0.46590889999999902"/>
    <n v="0.48293960000000002"/>
    <n v="0.49249169999999998"/>
    <n v="0"/>
    <n v="0"/>
    <n v="0"/>
    <s v="EJ"/>
  </r>
  <r>
    <x v="9"/>
    <s v="comm heating"/>
    <x v="2"/>
    <x v="1"/>
    <n v="0"/>
    <n v="0"/>
    <n v="0"/>
    <n v="0"/>
    <n v="0"/>
    <n v="1.36433E-5"/>
    <n v="3.00728E-4"/>
    <n v="5.8526900000000002E-4"/>
    <n v="8.66736E-4"/>
    <n v="1.05324E-3"/>
    <n v="1.2193900000000001E-3"/>
    <n v="0"/>
    <n v="0"/>
    <n v="0"/>
    <s v="EJ"/>
  </r>
  <r>
    <x v="9"/>
    <s v="comm others"/>
    <x v="2"/>
    <x v="3"/>
    <n v="3.7323E-3"/>
    <n v="1.0506000000000001E-3"/>
    <n v="1.5621000000000001E-3"/>
    <n v="7.3260000000000003E-4"/>
    <n v="8.7892000000000005E-4"/>
    <n v="1.0871969999999901E-3"/>
    <n v="1.305519E-3"/>
    <n v="1.4261491000000001E-3"/>
    <n v="1.4538436E-3"/>
    <n v="1.4036214E-3"/>
    <n v="1.3385846000000001E-3"/>
    <n v="0"/>
    <n v="0"/>
    <n v="0"/>
    <s v="EJ"/>
  </r>
  <r>
    <x v="9"/>
    <s v="comm others"/>
    <x v="2"/>
    <x v="5"/>
    <n v="0.108809"/>
    <n v="1.7596400000000002E-2"/>
    <n v="0.140093"/>
    <n v="6.4025499999999999E-2"/>
    <n v="7.6750499999999999E-2"/>
    <n v="9.1249499999999997E-2"/>
    <n v="0.10620779999999901"/>
    <n v="0.11404565"/>
    <n v="0.11788999"/>
    <n v="0.117643969999999"/>
    <n v="0.11722526"/>
    <n v="0"/>
    <n v="0"/>
    <n v="0"/>
    <s v="EJ"/>
  </r>
  <r>
    <x v="9"/>
    <s v="comm others"/>
    <x v="2"/>
    <x v="4"/>
    <n v="5.8018199999999999E-2"/>
    <n v="2.8668599999999999E-2"/>
    <n v="3.7695600000000003E-2"/>
    <n v="6.5573599999999996E-2"/>
    <n v="8.3833599999999994E-2"/>
    <n v="0.1142526"/>
    <n v="0.1762029"/>
    <n v="0.25551819999999997"/>
    <n v="0.33627119"/>
    <n v="0.41186700999999998"/>
    <n v="0.47195445999999902"/>
    <n v="0"/>
    <n v="0"/>
    <n v="0"/>
    <s v="EJ"/>
  </r>
  <r>
    <x v="9"/>
    <s v="comm others"/>
    <x v="2"/>
    <x v="0"/>
    <n v="0.54170300000000005"/>
    <n v="0.16193399999999999"/>
    <n v="0.165246"/>
    <n v="0.181397"/>
    <n v="0.22605239999999999"/>
    <n v="0.29074549999999999"/>
    <n v="0.4015474"/>
    <n v="0.5230167"/>
    <n v="0.62690190000000001"/>
    <n v="0.70775287999999903"/>
    <n v="0.75673429999999997"/>
    <n v="0"/>
    <n v="0"/>
    <n v="0"/>
    <s v="EJ"/>
  </r>
  <r>
    <x v="9"/>
    <s v="comm others"/>
    <x v="2"/>
    <x v="1"/>
    <n v="0"/>
    <n v="0"/>
    <n v="0"/>
    <n v="0"/>
    <n v="0"/>
    <n v="3.1164899999999997E-5"/>
    <n v="7.4903000000000003E-4"/>
    <n v="1.5032699999999999E-3"/>
    <n v="2.1451199999999999E-3"/>
    <n v="2.9166000000000001E-3"/>
    <n v="3.54471E-3"/>
    <n v="0"/>
    <n v="0"/>
    <n v="0"/>
    <s v="EJ"/>
  </r>
  <r>
    <x v="9"/>
    <s v="comm others"/>
    <x v="2"/>
    <x v="2"/>
    <n v="0.51692300000000002"/>
    <n v="0.177924"/>
    <n v="0.19090399999999999"/>
    <n v="0.196516"/>
    <n v="0.2322603"/>
    <n v="0.26912589999999997"/>
    <n v="0.29987989999999998"/>
    <n v="0.31111129999999998"/>
    <n v="0.31318939999999901"/>
    <n v="0.30966452999999999"/>
    <n v="0.31448919999999903"/>
    <n v="0"/>
    <n v="0"/>
    <n v="0"/>
    <s v="EJ"/>
  </r>
  <r>
    <x v="9"/>
    <s v="construction energy use"/>
    <x v="0"/>
    <x v="5"/>
    <n v="5.8599800000000001E-4"/>
    <n v="0"/>
    <n v="1.5070000000000001E-3"/>
    <n v="1.5070000000000001E-3"/>
    <n v="1.609788E-3"/>
    <n v="1.704009E-3"/>
    <n v="1.7717189999999999E-3"/>
    <n v="1.7959804999999999E-3"/>
    <n v="1.8251249999999999E-3"/>
    <n v="1.836191E-3"/>
    <n v="1.8177289999999999E-3"/>
    <n v="0"/>
    <n v="0"/>
    <n v="0"/>
    <s v="EJ"/>
  </r>
  <r>
    <x v="9"/>
    <s v="construction energy use"/>
    <x v="0"/>
    <x v="4"/>
    <n v="7.6603699999999997E-3"/>
    <n v="4.3534100000000003E-3"/>
    <n v="4.5627100000000002E-3"/>
    <n v="7.2836000000000003E-3"/>
    <n v="8.1748700000000007E-3"/>
    <n v="9.856086E-3"/>
    <n v="1.2644682000000001E-2"/>
    <n v="1.5337417199999899E-2"/>
    <n v="1.7491177300000001E-2"/>
    <n v="2.0120842999999999E-2"/>
    <n v="2.2869225999999999E-2"/>
    <n v="0"/>
    <n v="0"/>
    <n v="0"/>
    <s v="EJ"/>
  </r>
  <r>
    <x v="9"/>
    <s v="construction energy use"/>
    <x v="0"/>
    <x v="0"/>
    <n v="5.6510800000000002E-3"/>
    <n v="2.0929999999999999E-4"/>
    <n v="3.0138999999999999E-3"/>
    <n v="3.8092999999999998E-3"/>
    <n v="4.1057239999999998E-3"/>
    <n v="4.3514469999999996E-3"/>
    <n v="4.5526150000000003E-3"/>
    <n v="4.5518879999999996E-3"/>
    <n v="4.4056440000000002E-3"/>
    <n v="4.1447960000000001E-3"/>
    <n v="3.8003889999999999E-3"/>
    <n v="0"/>
    <n v="0"/>
    <n v="0"/>
    <s v="EJ"/>
  </r>
  <r>
    <x v="9"/>
    <s v="construction energy use"/>
    <x v="0"/>
    <x v="1"/>
    <n v="0"/>
    <n v="0"/>
    <n v="0"/>
    <n v="0"/>
    <n v="0"/>
    <n v="7.7709600000000002E-4"/>
    <n v="2.708743E-3"/>
    <n v="5.1942079999999996E-3"/>
    <n v="7.3179020000000003E-3"/>
    <n v="9.5302129999999992E-3"/>
    <n v="1.1259883E-2"/>
    <n v="0"/>
    <n v="0"/>
    <n v="0"/>
    <s v="EJ"/>
  </r>
  <r>
    <x v="9"/>
    <s v="construction energy use"/>
    <x v="0"/>
    <x v="2"/>
    <n v="1.4357989999999999E-2"/>
    <n v="1.7037009999999998E-2"/>
    <n v="1.3018500000000001E-2"/>
    <n v="7.9910700000000001E-2"/>
    <n v="8.4611270000000002E-2"/>
    <n v="8.6354249999999994E-2"/>
    <n v="8.4255399999999994E-2"/>
    <n v="7.9794184999999906E-2"/>
    <n v="7.5668737E-2"/>
    <n v="6.9575100000000001E-2"/>
    <n v="6.2743740000000006E-2"/>
    <n v="0"/>
    <n v="0"/>
    <n v="0"/>
    <s v="EJ"/>
  </r>
  <r>
    <x v="9"/>
    <s v="construction feedstocks"/>
    <x v="3"/>
    <x v="2"/>
    <n v="1.5990500000000001E-2"/>
    <n v="2.6162500000000002E-2"/>
    <n v="3.10601E-2"/>
    <n v="2.3106700000000001E-2"/>
    <n v="2.9300199999999998E-2"/>
    <n v="3.6263900000000002E-2"/>
    <n v="4.40807E-2"/>
    <n v="5.2351200000000001E-2"/>
    <n v="6.1281599999999999E-2"/>
    <n v="7.0972900000000005E-2"/>
    <n v="8.1281199999999998E-2"/>
    <n v="0"/>
    <n v="0"/>
    <n v="0"/>
    <s v="EJ"/>
  </r>
  <r>
    <x v="9"/>
    <s v="desalinated water"/>
    <x v="0"/>
    <x v="4"/>
    <n v="2.1433199999999999E-2"/>
    <n v="9.3909000000000006E-3"/>
    <n v="9.8049299999999999E-3"/>
    <n v="7.0935499999999997E-3"/>
    <n v="8.8561300000000003E-3"/>
    <n v="1.0593399999999999E-2"/>
    <n v="1.2409E-2"/>
    <n v="1.39361E-2"/>
    <n v="1.53101E-2"/>
    <n v="1.64218E-2"/>
    <n v="1.7256899999999999E-2"/>
    <n v="0"/>
    <n v="0"/>
    <n v="0"/>
    <s v="EJ"/>
  </r>
  <r>
    <x v="9"/>
    <s v="desalinated water"/>
    <x v="0"/>
    <x v="0"/>
    <n v="2.0559999999999998E-2"/>
    <n v="1.49622E-2"/>
    <n v="2.03961E-2"/>
    <n v="1.9023999999999999E-2"/>
    <n v="2.4188299999999999E-2"/>
    <n v="2.8888799999999999E-2"/>
    <n v="3.4348700000000003E-2"/>
    <n v="3.8434099999999999E-2"/>
    <n v="4.1021599999999998E-2"/>
    <n v="4.3469800000000003E-2"/>
    <n v="4.4953399999999998E-2"/>
    <n v="0"/>
    <n v="0"/>
    <n v="0"/>
    <s v="EJ"/>
  </r>
  <r>
    <x v="9"/>
    <s v="desalinated water"/>
    <x v="0"/>
    <x v="2"/>
    <n v="9.14476E-3"/>
    <n v="6.5111199999999996E-3"/>
    <n v="8.2237600000000001E-3"/>
    <n v="9.5958699999999994E-3"/>
    <n v="1.14926E-2"/>
    <n v="1.35476E-2"/>
    <n v="1.5533699999999999E-2"/>
    <n v="1.7732899999999999E-2"/>
    <n v="1.9699700000000001E-2"/>
    <n v="2.1712100000000002E-2"/>
    <n v="2.38289E-2"/>
    <n v="0"/>
    <n v="0"/>
    <n v="0"/>
    <s v="EJ"/>
  </r>
  <r>
    <x v="9"/>
    <s v="industrial wastewater treatment"/>
    <x v="0"/>
    <x v="4"/>
    <n v="5.6150000000000002E-3"/>
    <n v="3.73026E-3"/>
    <n v="4.0922700000000003E-3"/>
    <n v="4.7610999999999999E-3"/>
    <n v="6.2788399999999999E-3"/>
    <n v="7.9641099999999999E-3"/>
    <n v="1.00736E-2"/>
    <n v="1.2145700000000001E-2"/>
    <n v="1.40108E-2"/>
    <n v="1.5691099999999999E-2"/>
    <n v="1.7108999999999999E-2"/>
    <n v="0"/>
    <n v="0"/>
    <n v="0"/>
    <s v="EJ"/>
  </r>
  <r>
    <x v="9"/>
    <s v="industrial water abstraction"/>
    <x v="0"/>
    <x v="4"/>
    <n v="1.52863E-3"/>
    <n v="9.8653299999999994E-4"/>
    <n v="1.0124800000000001E-3"/>
    <n v="1.1960499999999999E-3"/>
    <n v="1.3613099999999999E-3"/>
    <n v="1.5754499999999999E-3"/>
    <n v="1.85936E-3"/>
    <n v="2.1231100000000001E-3"/>
    <n v="2.3410499999999999E-3"/>
    <n v="2.5268399999999998E-3"/>
    <n v="2.6738700000000001E-3"/>
    <n v="0"/>
    <n v="0"/>
    <n v="0"/>
    <s v="EJ"/>
  </r>
  <r>
    <x v="9"/>
    <s v="industrial water treatment"/>
    <x v="0"/>
    <x v="4"/>
    <n v="3.3946200000000001E-3"/>
    <n v="2.1817999999999998E-3"/>
    <n v="2.2306499999999998E-3"/>
    <n v="2.6186400000000002E-3"/>
    <n v="3.0511399999999999E-3"/>
    <n v="3.5310900000000002E-3"/>
    <n v="4.1674199999999998E-3"/>
    <n v="4.7585600000000002E-3"/>
    <n v="5.2470399999999997E-3"/>
    <n v="5.6634600000000004E-3"/>
    <n v="5.9930000000000001E-3"/>
    <n v="0"/>
    <n v="0"/>
    <n v="0"/>
    <s v="EJ"/>
  </r>
  <r>
    <x v="9"/>
    <s v="iron and steel"/>
    <x v="0"/>
    <x v="3"/>
    <n v="0"/>
    <n v="0"/>
    <n v="0"/>
    <n v="0"/>
    <n v="0"/>
    <n v="5.2953699999999999E-2"/>
    <n v="7.5872999999999996E-2"/>
    <n v="9.33697E-2"/>
    <n v="0.10343152999999999"/>
    <n v="0.10872772"/>
    <n v="0.11300602999999999"/>
    <n v="0"/>
    <n v="0"/>
    <n v="0"/>
    <s v="EJ"/>
  </r>
  <r>
    <x v="9"/>
    <s v="iron and steel"/>
    <x v="0"/>
    <x v="5"/>
    <n v="3.9097470000000002E-2"/>
    <n v="0.13127338"/>
    <n v="0.22629489999999999"/>
    <n v="0.23144389000000001"/>
    <n v="0.33851671999999999"/>
    <n v="0.29254834219999998"/>
    <n v="0.282268472099999"/>
    <n v="0.30748764093999997"/>
    <n v="0.36999072899999902"/>
    <n v="0.43791846376999999"/>
    <n v="0.48636367638"/>
    <n v="0"/>
    <n v="0"/>
    <n v="0"/>
    <s v="EJ"/>
  </r>
  <r>
    <x v="9"/>
    <s v="iron and steel"/>
    <x v="0"/>
    <x v="4"/>
    <n v="4.1849090000000002E-4"/>
    <n v="2.0093939999999999E-3"/>
    <n v="9.7408099999999997E-2"/>
    <n v="4.3785499999999998E-2"/>
    <n v="6.074744E-2"/>
    <n v="3.7425279999999901E-2"/>
    <n v="3.1213605499999901E-2"/>
    <n v="2.96802574E-2"/>
    <n v="3.3060909600000001E-2"/>
    <n v="3.8056675779999903E-2"/>
    <n v="4.1210180769999903E-2"/>
    <n v="0"/>
    <n v="0"/>
    <n v="0"/>
    <s v="EJ"/>
  </r>
  <r>
    <x v="9"/>
    <s v="iron and steel"/>
    <x v="0"/>
    <x v="0"/>
    <n v="8.5814159999999997E-3"/>
    <n v="3.3484399999999999E-4"/>
    <n v="1.4357932800000001E-2"/>
    <n v="1.5446474E-2"/>
    <n v="1.88152005E-2"/>
    <n v="2.8499789099999998E-3"/>
    <n v="2.0036567799999998E-3"/>
    <n v="2.413895776E-3"/>
    <n v="2.784783072E-3"/>
    <n v="3.1318453650000001E-3"/>
    <n v="3.3367289399999999E-3"/>
    <n v="0"/>
    <n v="0"/>
    <n v="0"/>
    <s v="EJ"/>
  </r>
  <r>
    <x v="9"/>
    <s v="iron and steel"/>
    <x v="0"/>
    <x v="1"/>
    <n v="0"/>
    <n v="0"/>
    <n v="0"/>
    <n v="0"/>
    <n v="0"/>
    <n v="1.6800519999999999E-2"/>
    <n v="4.3587515599999897E-2"/>
    <n v="6.9185700099999997E-2"/>
    <n v="9.0305925699999998E-2"/>
    <n v="0.106793241999999"/>
    <n v="0.118111404999999"/>
    <n v="0"/>
    <n v="0"/>
    <n v="0"/>
    <s v="EJ"/>
  </r>
  <r>
    <x v="9"/>
    <s v="iron and steel"/>
    <x v="0"/>
    <x v="2"/>
    <n v="5.0650620000000004E-3"/>
    <n v="1.6995333000000001E-2"/>
    <n v="3.2609034000000002E-2"/>
    <n v="2.02185579999999E-2"/>
    <n v="2.4990004999999999E-2"/>
    <n v="4.4168287000000001E-3"/>
    <n v="3.1102194000000001E-3"/>
    <n v="3.5899354E-3"/>
    <n v="4.1106067499999998E-3"/>
    <n v="4.6303234600000003E-3"/>
    <n v="4.9256876099999999E-3"/>
    <n v="0"/>
    <n v="0"/>
    <n v="0"/>
    <s v="EJ"/>
  </r>
  <r>
    <x v="9"/>
    <s v="irrigation water abstraction"/>
    <x v="0"/>
    <x v="4"/>
    <n v="1.3376600000000001E-2"/>
    <n v="7.9306900000000007E-3"/>
    <n v="8.5441500000000004E-3"/>
    <n v="9.7404099999999997E-3"/>
    <n v="1.0364999999999999E-2"/>
    <n v="1.1050300000000001E-2"/>
    <n v="1.1864299999999999E-2"/>
    <n v="1.2597199999999999E-2"/>
    <n v="1.3272300000000001E-2"/>
    <n v="1.3917000000000001E-2"/>
    <n v="1.4447099999999999E-2"/>
    <n v="0"/>
    <n v="0"/>
    <n v="0"/>
    <s v="EJ"/>
  </r>
  <r>
    <x v="9"/>
    <s v="mining energy use"/>
    <x v="0"/>
    <x v="5"/>
    <n v="0"/>
    <n v="0"/>
    <n v="3.1436899999999997E-2"/>
    <n v="1.90882E-2"/>
    <n v="1.9880729999999999E-2"/>
    <n v="1.9773499999999999E-2"/>
    <n v="1.859564E-2"/>
    <n v="1.7413890000000001E-2"/>
    <n v="1.7158719999999999E-2"/>
    <n v="1.6982029999999999E-2"/>
    <n v="1.692113E-2"/>
    <n v="0"/>
    <n v="0"/>
    <n v="0"/>
    <s v="EJ"/>
  </r>
  <r>
    <x v="9"/>
    <s v="mining energy use"/>
    <x v="0"/>
    <x v="4"/>
    <n v="0"/>
    <n v="1.3395E-3"/>
    <n v="1.8083499999999999E-2"/>
    <n v="2.4111400000000002E-2"/>
    <n v="2.6216380000000001E-2"/>
    <n v="2.90102995999999E-2"/>
    <n v="3.23182651E-2"/>
    <n v="3.4907598599999999E-2"/>
    <n v="3.6581996319999997E-2"/>
    <n v="3.8130723999999998E-2"/>
    <n v="3.95152516999999E-2"/>
    <n v="0"/>
    <n v="0"/>
    <n v="0"/>
    <s v="EJ"/>
  </r>
  <r>
    <x v="9"/>
    <s v="mining energy use"/>
    <x v="0"/>
    <x v="0"/>
    <n v="0"/>
    <n v="2.0511000000000001E-3"/>
    <n v="2.0009099999999998E-2"/>
    <n v="2.6999700000000001E-2"/>
    <n v="2.8352459999999999E-2"/>
    <n v="2.82421299999999E-2"/>
    <n v="2.672335E-2"/>
    <n v="2.4710570000000001E-2"/>
    <n v="2.3205669999999901E-2"/>
    <n v="2.14671499999999E-2"/>
    <n v="1.9784889999999999E-2"/>
    <n v="0"/>
    <n v="0"/>
    <n v="0"/>
    <s v="EJ"/>
  </r>
  <r>
    <x v="9"/>
    <s v="mining energy use"/>
    <x v="0"/>
    <x v="1"/>
    <n v="0"/>
    <n v="0"/>
    <n v="0"/>
    <n v="0"/>
    <n v="0"/>
    <n v="1.2494599999999999E-4"/>
    <n v="4.8523499999999998E-4"/>
    <n v="1.0206358E-3"/>
    <n v="1.5700228E-3"/>
    <n v="2.2527662999999999E-3"/>
    <n v="2.9202500000000001E-3"/>
    <n v="0"/>
    <n v="0"/>
    <n v="0"/>
    <s v="EJ"/>
  </r>
  <r>
    <x v="9"/>
    <s v="mining energy use"/>
    <x v="0"/>
    <x v="2"/>
    <n v="0.11402660000000001"/>
    <n v="4.5166890000000001E-2"/>
    <n v="1.83765E-2"/>
    <n v="9.9208899999999999E-3"/>
    <n v="1.0871588999999999E-2"/>
    <n v="1.2160707E-2"/>
    <n v="1.3472489000000001E-2"/>
    <n v="1.44554916E-2"/>
    <n v="1.4860144E-2"/>
    <n v="1.4865227E-2"/>
    <n v="1.44518629999999E-2"/>
    <n v="0"/>
    <n v="0"/>
    <n v="0"/>
    <s v="EJ"/>
  </r>
  <r>
    <x v="9"/>
    <s v="municipal wastewater treatment"/>
    <x v="0"/>
    <x v="4"/>
    <n v="3.5866299999999999E-3"/>
    <n v="6.77482E-3"/>
    <n v="6.5173999999999996E-3"/>
    <n v="5.7746799999999999E-3"/>
    <n v="6.8284599999999997E-3"/>
    <n v="8.1369300000000006E-3"/>
    <n v="9.7532899999999995E-3"/>
    <n v="1.13756E-2"/>
    <n v="1.2823299999999999E-2"/>
    <n v="1.40211E-2"/>
    <n v="1.4898099999999999E-2"/>
    <n v="0"/>
    <n v="0"/>
    <n v="0"/>
    <s v="EJ"/>
  </r>
  <r>
    <x v="9"/>
    <s v="municipal water abstraction"/>
    <x v="0"/>
    <x v="4"/>
    <n v="1.7924600000000001E-3"/>
    <n v="2.7089599999999998E-3"/>
    <n v="2.5054399999999998E-3"/>
    <n v="2.21419E-3"/>
    <n v="2.3302000000000002E-3"/>
    <n v="2.4919199999999999E-3"/>
    <n v="2.75122E-3"/>
    <n v="3.00826E-3"/>
    <n v="3.2177999999999998E-3"/>
    <n v="3.37303E-3"/>
    <n v="3.4652699999999999E-3"/>
    <n v="0"/>
    <n v="0"/>
    <n v="0"/>
    <s v="EJ"/>
  </r>
  <r>
    <x v="9"/>
    <s v="municipal water distribution"/>
    <x v="0"/>
    <x v="4"/>
    <n v="5.6717299999999998E-3"/>
    <n v="8.6978999999999997E-3"/>
    <n v="8.1817299999999999E-3"/>
    <n v="7.2493499999999999E-3"/>
    <n v="7.6810200000000002E-3"/>
    <n v="8.2550799999999997E-3"/>
    <n v="9.1365100000000005E-3"/>
    <n v="1.0003099999999999E-2"/>
    <n v="1.0718800000000001E-2"/>
    <n v="1.1256499999999999E-2"/>
    <n v="1.1586900000000001E-2"/>
    <n v="0"/>
    <n v="0"/>
    <n v="0"/>
    <s v="EJ"/>
  </r>
  <r>
    <x v="9"/>
    <s v="municipal water treatment"/>
    <x v="0"/>
    <x v="4"/>
    <n v="5.2708399999999997E-3"/>
    <n v="7.98221E-3"/>
    <n v="7.3956899999999999E-3"/>
    <n v="6.5473700000000003E-3"/>
    <n v="6.8904099999999996E-3"/>
    <n v="7.3686200000000002E-3"/>
    <n v="8.1353699999999994E-3"/>
    <n v="8.8954499999999992E-3"/>
    <n v="9.5150700000000005E-3"/>
    <n v="9.9740799999999998E-3"/>
    <n v="1.02468E-2"/>
    <n v="0"/>
    <n v="0"/>
    <n v="0"/>
    <s v="EJ"/>
  </r>
  <r>
    <x v="9"/>
    <s v="other industrial energy use"/>
    <x v="0"/>
    <x v="3"/>
    <n v="2.0799999999999999E-4"/>
    <n v="2.0766999999999999E-3"/>
    <n v="1.7462999999999999E-3"/>
    <n v="2.0124000000000001E-3"/>
    <n v="2.380549E-3"/>
    <n v="2.7883389999999999E-3"/>
    <n v="3.2739470000000001E-3"/>
    <n v="3.6958410000000001E-3"/>
    <n v="4.0168269999999997E-3"/>
    <n v="4.2616190999999999E-3"/>
    <n v="4.4180601000000002E-3"/>
    <n v="0"/>
    <n v="0"/>
    <n v="0"/>
    <s v="EJ"/>
  </r>
  <r>
    <x v="9"/>
    <s v="other industrial energy use"/>
    <x v="0"/>
    <x v="5"/>
    <n v="0.75330699999999995"/>
    <n v="0.28308"/>
    <n v="0.35561100000000001"/>
    <n v="0.30808200000000002"/>
    <n v="0.36491869999999998"/>
    <n v="0.42171500000000001"/>
    <n v="0.48882300000000001"/>
    <n v="0.54625919999999994"/>
    <n v="0.59886519999999999"/>
    <n v="0.64964389999999905"/>
    <n v="0.69473184999999904"/>
    <n v="0"/>
    <n v="0"/>
    <n v="0"/>
    <s v="EJ"/>
  </r>
  <r>
    <x v="9"/>
    <s v="other industrial energy use"/>
    <x v="0"/>
    <x v="4"/>
    <n v="0.37317699999999998"/>
    <n v="0.20604900000000001"/>
    <n v="0.116975"/>
    <n v="0.223471"/>
    <n v="0.2149981"/>
    <n v="0.27053660000000002"/>
    <n v="0.36115249999999999"/>
    <n v="0.46703849999999902"/>
    <n v="0.571411"/>
    <n v="0.65210580999999901"/>
    <n v="0.72030952999999998"/>
    <n v="0"/>
    <n v="0"/>
    <n v="0"/>
    <s v="EJ"/>
  </r>
  <r>
    <x v="9"/>
    <s v="other industrial energy use"/>
    <x v="0"/>
    <x v="0"/>
    <n v="0.38975900000000002"/>
    <n v="0.83946240000000005"/>
    <n v="1.1878712"/>
    <n v="1.1789347999999999"/>
    <n v="1.4025331000000001"/>
    <n v="1.6209365200000001"/>
    <n v="1.8827546099999899"/>
    <n v="2.0900337099999899"/>
    <n v="2.2280762919999999"/>
    <n v="2.34463420499999"/>
    <n v="2.41828236649999"/>
    <n v="0"/>
    <n v="0"/>
    <n v="0"/>
    <s v="EJ"/>
  </r>
  <r>
    <x v="9"/>
    <s v="other industrial energy use"/>
    <x v="0"/>
    <x v="1"/>
    <n v="0"/>
    <n v="0"/>
    <n v="0"/>
    <n v="0"/>
    <n v="0"/>
    <n v="3.0916799999999899E-4"/>
    <n v="2.9829855999999998E-3"/>
    <n v="7.9953296999999996E-3"/>
    <n v="1.41624938E-2"/>
    <n v="1.9755156100000001E-2"/>
    <n v="2.4906393400000001E-2"/>
    <n v="0"/>
    <n v="0"/>
    <n v="0"/>
    <s v="EJ"/>
  </r>
  <r>
    <x v="9"/>
    <s v="other industrial energy use"/>
    <x v="0"/>
    <x v="2"/>
    <n v="0.153193"/>
    <n v="5.3463299999999998E-2"/>
    <n v="0.103384"/>
    <n v="0.14023839999999901"/>
    <n v="0.162690373389999"/>
    <n v="0.18424548641999999"/>
    <n v="0.20542705280000001"/>
    <n v="0.21882938088999901"/>
    <n v="0.22872423276999901"/>
    <n v="0.24353610256"/>
    <n v="0.26248874432399999"/>
    <n v="0"/>
    <n v="0"/>
    <n v="0"/>
    <s v="EJ"/>
  </r>
  <r>
    <x v="9"/>
    <s v="other industrial feedstocks"/>
    <x v="0"/>
    <x v="5"/>
    <n v="0"/>
    <n v="2.5785800000000001E-2"/>
    <n v="0"/>
    <n v="2.5119999999999998E-4"/>
    <n v="2.9556599999999998E-4"/>
    <n v="3.6788100000000002E-4"/>
    <n v="4.7197800000000001E-4"/>
    <n v="6.1473599999999995E-4"/>
    <n v="7.9156500000000004E-4"/>
    <n v="9.4162200000000003E-4"/>
    <n v="1.0835E-3"/>
    <n v="0"/>
    <n v="0"/>
    <n v="0"/>
    <s v="EJ"/>
  </r>
  <r>
    <x v="9"/>
    <s v="other industrial feedstocks"/>
    <x v="0"/>
    <x v="0"/>
    <n v="0"/>
    <n v="3.8594900000000001E-2"/>
    <n v="1.76943E-2"/>
    <n v="2.6675299999999999E-2"/>
    <n v="3.2075600000000003E-2"/>
    <n v="3.9009099999999998E-2"/>
    <n v="5.0185500000000001E-2"/>
    <n v="6.3446900000000001E-2"/>
    <n v="7.6846899999999996E-2"/>
    <n v="8.8194300000000003E-2"/>
    <n v="9.7292500000000004E-2"/>
    <n v="0"/>
    <n v="0"/>
    <n v="0"/>
    <s v="EJ"/>
  </r>
  <r>
    <x v="9"/>
    <s v="other industrial feedstocks"/>
    <x v="0"/>
    <x v="2"/>
    <n v="0.17296500000000001"/>
    <n v="3.2106599999999999E-2"/>
    <n v="1.81254E-2"/>
    <n v="1.38975E-2"/>
    <n v="1.5689700000000001E-2"/>
    <n v="1.8842899999999999E-2"/>
    <n v="2.3336800000000001E-2"/>
    <n v="3.0168899999999998E-2"/>
    <n v="3.8222600000000002E-2"/>
    <n v="4.5790999999999998E-2"/>
    <n v="5.3857299999999997E-2"/>
    <n v="0"/>
    <n v="0"/>
    <n v="0"/>
    <s v="EJ"/>
  </r>
  <r>
    <x v="9"/>
    <s v="process heat cement"/>
    <x v="0"/>
    <x v="3"/>
    <n v="7.9659100000000003E-4"/>
    <n v="4.3940800000000002E-4"/>
    <n v="5.5660699999999998E-4"/>
    <n v="5.5660699999999998E-4"/>
    <n v="6.6451699999999999E-4"/>
    <n v="8.5735499999999997E-4"/>
    <n v="1.107979E-3"/>
    <n v="1.3607013000000001E-3"/>
    <n v="1.5725835E-3"/>
    <n v="1.7015595999999901E-3"/>
    <n v="1.75487350999999E-3"/>
    <n v="0"/>
    <n v="0"/>
    <n v="0"/>
    <s v="EJ"/>
  </r>
  <r>
    <x v="9"/>
    <s v="process heat cement"/>
    <x v="0"/>
    <x v="5"/>
    <n v="6.7568200000000002E-3"/>
    <n v="3.3430600000000001E-3"/>
    <n v="4.2515599999999997E-3"/>
    <n v="4.2515599999999997E-3"/>
    <n v="5.0890569999999897E-3"/>
    <n v="6.3950120000000003E-3"/>
    <n v="8.1181420000000001E-3"/>
    <n v="9.9056130000000006E-3"/>
    <n v="1.1719429999999999E-2"/>
    <n v="1.3178824999999899E-2"/>
    <n v="1.42818603999999E-2"/>
    <n v="0"/>
    <n v="0"/>
    <n v="0"/>
    <s v="EJ"/>
  </r>
  <r>
    <x v="9"/>
    <s v="process heat cement"/>
    <x v="0"/>
    <x v="0"/>
    <n v="5.3224E-2"/>
    <n v="2.9666999999999999E-2"/>
    <n v="3.7564199999999999E-2"/>
    <n v="3.7564199999999999E-2"/>
    <n v="4.5238919999999898E-2"/>
    <n v="5.6723369999999898E-2"/>
    <n v="7.2012290000000007E-2"/>
    <n v="8.6320289999999994E-2"/>
    <n v="9.7110779999999994E-2"/>
    <n v="0.10382638"/>
    <n v="0.10601239799999999"/>
    <n v="0"/>
    <n v="0"/>
    <n v="0"/>
    <s v="EJ"/>
  </r>
  <r>
    <x v="9"/>
    <s v="process heat cement"/>
    <x v="0"/>
    <x v="1"/>
    <n v="0"/>
    <n v="0"/>
    <n v="0"/>
    <n v="0"/>
    <n v="0"/>
    <n v="2.6918199999999999E-5"/>
    <n v="2.9662850000000001E-4"/>
    <n v="7.2121890000000001E-4"/>
    <n v="1.2064865000000001E-3"/>
    <n v="1.6184219E-3"/>
    <n v="2.1077116999999898E-3"/>
    <n v="0"/>
    <n v="0"/>
    <n v="0"/>
    <s v="EJ"/>
  </r>
  <r>
    <x v="9"/>
    <s v="process heat cement"/>
    <x v="0"/>
    <x v="2"/>
    <n v="1.8882199999999998E-2"/>
    <n v="1.0492700000000001E-2"/>
    <n v="1.32873E-2"/>
    <n v="1.32873E-2"/>
    <n v="1.290117E-2"/>
    <n v="1.54686699999999E-2"/>
    <n v="1.803979E-2"/>
    <n v="2.1261470000000001E-2"/>
    <n v="2.4132684000000001E-2"/>
    <n v="2.6805952000000001E-2"/>
    <n v="3.01565239999999E-2"/>
    <n v="0"/>
    <n v="0"/>
    <n v="0"/>
    <s v="EJ"/>
  </r>
  <r>
    <x v="9"/>
    <s v="resid cooling"/>
    <x v="4"/>
    <x v="4"/>
    <n v="1.01621E-3"/>
    <n v="3.1064899999999999E-3"/>
    <n v="3.4134600000000001E-3"/>
    <n v="4.3415800000000003E-3"/>
    <n v="5.3676799999999997E-3"/>
    <n v="6.793454E-3"/>
    <n v="9.1831870000000006E-3"/>
    <n v="1.1710376999999999E-2"/>
    <n v="1.4059907999999999E-2"/>
    <n v="1.5943010000000001E-2"/>
    <n v="1.7235442E-2"/>
    <n v="0"/>
    <n v="0"/>
    <n v="0"/>
    <s v="EJ"/>
  </r>
  <r>
    <x v="9"/>
    <s v="resid heating"/>
    <x v="4"/>
    <x v="3"/>
    <n v="1.2182200000000001E-2"/>
    <n v="1.2774199999999999E-2"/>
    <n v="1.6107900000000001E-2"/>
    <n v="2.12176E-2"/>
    <n v="2.6056989999999999E-2"/>
    <n v="3.0658959999999999E-2"/>
    <n v="3.485589E-2"/>
    <n v="3.6024830000000001E-2"/>
    <n v="3.4848829999999997E-2"/>
    <n v="3.3165600000000003E-2"/>
    <n v="3.1380179999999903E-2"/>
    <n v="0"/>
    <n v="0"/>
    <n v="0"/>
    <s v="EJ"/>
  </r>
  <r>
    <x v="9"/>
    <s v="resid heating"/>
    <x v="4"/>
    <x v="5"/>
    <n v="4.3045100000000001E-3"/>
    <n v="2.6751000000000001E-3"/>
    <n v="1.47475E-2"/>
    <n v="2.2660900000000001E-2"/>
    <n v="2.6073489999999901E-2"/>
    <n v="3.0609029999999999E-2"/>
    <n v="3.6546389999999998E-2"/>
    <n v="4.1325439999999998E-2"/>
    <n v="4.4336220000000003E-2"/>
    <n v="4.5707629999999999E-2"/>
    <n v="4.5734360000000002E-2"/>
    <n v="0"/>
    <n v="0"/>
    <n v="0"/>
    <s v="EJ"/>
  </r>
  <r>
    <x v="9"/>
    <s v="resid heating"/>
    <x v="4"/>
    <x v="4"/>
    <n v="1.6885100000000001E-3"/>
    <n v="5.1618000000000002E-3"/>
    <n v="5.6718999999999997E-3"/>
    <n v="7.2141000000000002E-3"/>
    <n v="8.8260700000000001E-3"/>
    <n v="1.1313439999999999E-2"/>
    <n v="1.6018959999999999E-2"/>
    <n v="2.1588110000000001E-2"/>
    <n v="2.7161930000000001E-2"/>
    <n v="3.2328743999999902E-2"/>
    <n v="3.6501308999999899E-2"/>
    <n v="0"/>
    <n v="0"/>
    <n v="0"/>
    <s v="EJ"/>
  </r>
  <r>
    <x v="9"/>
    <s v="resid heating"/>
    <x v="4"/>
    <x v="0"/>
    <n v="4.6673800000000001E-2"/>
    <n v="0.184776"/>
    <n v="0.18301600000000001"/>
    <n v="0.144374"/>
    <n v="0.17232639999999999"/>
    <n v="0.21207679999999901"/>
    <n v="0.27866679999999999"/>
    <n v="0.3484159"/>
    <n v="0.40593639999999998"/>
    <n v="0.44984929999999901"/>
    <n v="0.47459324000000003"/>
    <n v="0"/>
    <n v="0"/>
    <n v="0"/>
    <s v="EJ"/>
  </r>
  <r>
    <x v="9"/>
    <s v="resid heating"/>
    <x v="4"/>
    <x v="1"/>
    <n v="0"/>
    <n v="0"/>
    <n v="0"/>
    <n v="0"/>
    <n v="0"/>
    <n v="1.06879E-5"/>
    <n v="2.53353E-4"/>
    <n v="4.6325099999999997E-4"/>
    <n v="6.6907200000000005E-4"/>
    <n v="9.1285200000000002E-4"/>
    <n v="1.1477499999999999E-3"/>
    <n v="0"/>
    <n v="0"/>
    <n v="0"/>
    <s v="EJ"/>
  </r>
  <r>
    <x v="9"/>
    <s v="resid others"/>
    <x v="4"/>
    <x v="3"/>
    <n v="4.1850000000000004E-3"/>
    <n v="4.3883999999999998E-3"/>
    <n v="5.5336999999999999E-3"/>
    <n v="7.2890999999999997E-3"/>
    <n v="8.2689900000000004E-3"/>
    <n v="9.3178299999999992E-3"/>
    <n v="9.674017E-3"/>
    <n v="9.0253160000000002E-3"/>
    <n v="8.0279870000000003E-3"/>
    <n v="6.8586469999999998E-3"/>
    <n v="6.1279239999999999E-3"/>
    <n v="0"/>
    <n v="0"/>
    <n v="0"/>
    <s v="EJ"/>
  </r>
  <r>
    <x v="9"/>
    <s v="resid others"/>
    <x v="4"/>
    <x v="5"/>
    <n v="1.5173799999999999E-2"/>
    <n v="9.4299999999999991E-3"/>
    <n v="5.1985900000000002E-2"/>
    <n v="7.9881400000000005E-2"/>
    <n v="9.0561599999999895E-2"/>
    <n v="9.9044999999999994E-2"/>
    <n v="0.10021190000000001"/>
    <n v="9.160654E-2"/>
    <n v="8.1777749999999996E-2"/>
    <n v="7.1560559999999995E-2"/>
    <n v="6.6615090000000002E-2"/>
    <n v="0"/>
    <n v="0"/>
    <n v="0"/>
    <s v="EJ"/>
  </r>
  <r>
    <x v="9"/>
    <s v="resid others"/>
    <x v="4"/>
    <x v="4"/>
    <n v="4.2645500000000003E-2"/>
    <n v="0.13036700000000001"/>
    <n v="0.14324799999999999"/>
    <n v="0.182199"/>
    <n v="0.21744640000000001"/>
    <n v="0.26482070000000002"/>
    <n v="0.33745709999999901"/>
    <n v="0.41249429999999998"/>
    <n v="0.47985250000000002"/>
    <n v="0.53806927000000004"/>
    <n v="0.58148849999999996"/>
    <n v="0"/>
    <n v="0"/>
    <n v="0"/>
    <s v="EJ"/>
  </r>
  <r>
    <x v="9"/>
    <s v="resid others"/>
    <x v="4"/>
    <x v="0"/>
    <n v="0.131465"/>
    <n v="0.520455"/>
    <n v="0.51549800000000001"/>
    <n v="0.40665699999999999"/>
    <n v="0.47551489999999902"/>
    <n v="0.55302790000000002"/>
    <n v="0.64190769999999997"/>
    <n v="0.70434140000000001"/>
    <n v="0.74071509999999996"/>
    <n v="0.75677850000000002"/>
    <n v="0.76194640000000002"/>
    <n v="0"/>
    <n v="0"/>
    <n v="0"/>
    <s v="EJ"/>
  </r>
  <r>
    <x v="9"/>
    <s v="resid others"/>
    <x v="4"/>
    <x v="1"/>
    <n v="0"/>
    <n v="0"/>
    <n v="0"/>
    <n v="0"/>
    <n v="0"/>
    <n v="4.3808499999999999E-5"/>
    <n v="8.9026399999999999E-4"/>
    <n v="1.6047100000000001E-3"/>
    <n v="2.0888299999999999E-3"/>
    <n v="2.70929E-3"/>
    <n v="3.1069499999999998E-3"/>
    <n v="0"/>
    <n v="0"/>
    <n v="0"/>
    <s v="EJ"/>
  </r>
  <r>
    <x v="9"/>
    <s v="resid others"/>
    <x v="4"/>
    <x v="2"/>
    <n v="2.53654E-2"/>
    <n v="2.57912E-2"/>
    <n v="5.5684699999999997E-2"/>
    <n v="0.10595300000000001"/>
    <n v="0.118783"/>
    <n v="0.12737970000000001"/>
    <n v="0.1245748"/>
    <n v="0.11003062"/>
    <n v="9.5111749999999995E-2"/>
    <n v="8.1518190000000004E-2"/>
    <n v="7.7047480000000002E-2"/>
    <n v="0"/>
    <n v="0"/>
    <n v="0"/>
    <s v="EJ"/>
  </r>
  <r>
    <x v="9"/>
    <s v="trn_aviation_intl"/>
    <x v="5"/>
    <x v="4"/>
    <n v="0"/>
    <n v="0"/>
    <n v="0"/>
    <n v="0"/>
    <n v="0"/>
    <n v="0"/>
    <n v="0"/>
    <n v="1.18506E-8"/>
    <n v="1.12048E-7"/>
    <n v="9.55362E-7"/>
    <n v="7.2818299999999999E-6"/>
    <n v="0"/>
    <n v="0"/>
    <n v="0"/>
    <s v="EJ"/>
  </r>
  <r>
    <x v="9"/>
    <s v="trn_aviation_intl"/>
    <x v="5"/>
    <x v="1"/>
    <n v="0"/>
    <n v="0"/>
    <n v="0"/>
    <n v="0"/>
    <n v="0"/>
    <n v="0"/>
    <n v="0"/>
    <n v="1.7141499999999998E-8"/>
    <n v="3.7627000000000002E-7"/>
    <n v="5.93138E-6"/>
    <n v="6.7553599999999996E-5"/>
    <n v="0"/>
    <n v="0"/>
    <n v="0"/>
    <s v="EJ"/>
  </r>
  <r>
    <x v="9"/>
    <s v="trn_aviation_intl"/>
    <x v="5"/>
    <x v="2"/>
    <n v="3.6773300000000002E-2"/>
    <n v="2.3213999999999999E-2"/>
    <n v="2.87351E-2"/>
    <n v="2.5091100000000002E-2"/>
    <n v="2.9669500000000001E-2"/>
    <n v="3.38981E-2"/>
    <n v="4.1041500000000002E-2"/>
    <n v="4.8487000000000002E-2"/>
    <n v="5.8121699999999998E-2"/>
    <n v="6.68686E-2"/>
    <n v="7.4115799999999996E-2"/>
    <n v="0"/>
    <n v="0"/>
    <n v="0"/>
    <s v="EJ"/>
  </r>
  <r>
    <x v="9"/>
    <s v="trn_freight"/>
    <x v="6"/>
    <x v="5"/>
    <n v="2.0928399999999999E-3"/>
    <n v="4.1896900000000002E-5"/>
    <n v="1.3813E-3"/>
    <n v="6.6975300000000004E-4"/>
    <n v="0"/>
    <n v="0"/>
    <n v="0"/>
    <n v="0"/>
    <n v="0"/>
    <n v="0"/>
    <n v="0"/>
    <n v="0"/>
    <n v="0"/>
    <n v="0"/>
    <s v="EJ"/>
  </r>
  <r>
    <x v="9"/>
    <s v="trn_freight"/>
    <x v="6"/>
    <x v="4"/>
    <n v="2.3334799999999999E-2"/>
    <n v="1.1612300000000001E-2"/>
    <n v="1.13002E-2"/>
    <n v="1.1121000000000001E-2"/>
    <n v="1.31742E-2"/>
    <n v="1.5291216E-2"/>
    <n v="1.7980289999999999E-2"/>
    <n v="1.9093470120000001E-2"/>
    <n v="2.0689027919999999E-2"/>
    <n v="2.2935699399999999E-2"/>
    <n v="2.5011709199999999E-2"/>
    <n v="0"/>
    <n v="0"/>
    <n v="0"/>
    <s v="EJ"/>
  </r>
  <r>
    <x v="9"/>
    <s v="trn_freight"/>
    <x v="6"/>
    <x v="1"/>
    <n v="0"/>
    <n v="0"/>
    <n v="0"/>
    <n v="0"/>
    <n v="0"/>
    <n v="5.34243E-4"/>
    <n v="2.72697E-3"/>
    <n v="7.2737577299999898E-3"/>
    <n v="1.100638676E-2"/>
    <n v="1.3356511999999999E-2"/>
    <n v="1.5066794099999999E-2"/>
    <n v="0"/>
    <n v="0"/>
    <n v="0"/>
    <s v="EJ"/>
  </r>
  <r>
    <x v="9"/>
    <s v="trn_freight"/>
    <x v="6"/>
    <x v="2"/>
    <n v="2.7046779999999999E-2"/>
    <n v="1.7234610000000001E-2"/>
    <n v="2.3012029999999999E-2"/>
    <n v="2.646039E-2"/>
    <n v="2.99623249E-2"/>
    <n v="3.4288237999999999E-2"/>
    <n v="3.9051305000000001E-2"/>
    <n v="4.2428960000000002E-2"/>
    <n v="4.6355239999999999E-2"/>
    <n v="5.1609229999999999E-2"/>
    <n v="5.6798590000000003E-2"/>
    <n v="0"/>
    <n v="0"/>
    <n v="0"/>
    <s v="EJ"/>
  </r>
  <r>
    <x v="9"/>
    <s v="trn_freight_road"/>
    <x v="6"/>
    <x v="4"/>
    <n v="0"/>
    <n v="0"/>
    <n v="0"/>
    <n v="0"/>
    <n v="8.4462299999999999E-5"/>
    <n v="4.7249128006999997E-4"/>
    <n v="2.3473123741679998E-3"/>
    <n v="8.1027172697239903E-3"/>
    <n v="1.7119438200695E-2"/>
    <n v="2.641597532978E-2"/>
    <n v="3.4918359624E-2"/>
    <n v="0"/>
    <n v="0"/>
    <n v="0"/>
    <s v="EJ"/>
  </r>
  <r>
    <x v="9"/>
    <s v="trn_freight_road"/>
    <x v="6"/>
    <x v="1"/>
    <n v="0"/>
    <n v="0"/>
    <n v="0"/>
    <n v="0"/>
    <n v="0"/>
    <n v="1.2653276E-4"/>
    <n v="1.3196356059000001E-3"/>
    <n v="5.3110410349999897E-3"/>
    <n v="1.1566376256389999E-2"/>
    <n v="1.7913364679E-2"/>
    <n v="2.3151053089999998E-2"/>
    <n v="0"/>
    <n v="0"/>
    <n v="0"/>
    <s v="EJ"/>
  </r>
  <r>
    <x v="9"/>
    <s v="trn_freight_road"/>
    <x v="6"/>
    <x v="2"/>
    <n v="0.15041589999999999"/>
    <n v="9.4792699999999994E-2"/>
    <n v="0.1219648"/>
    <n v="0.14701130000000001"/>
    <n v="0.18852307235999999"/>
    <n v="0.22826916812999901"/>
    <n v="0.276275790114"/>
    <n v="0.31547519479000002"/>
    <n v="0.34501858636999999"/>
    <n v="0.36461989421000002"/>
    <n v="0.37411322349999998"/>
    <n v="0"/>
    <n v="0"/>
    <n v="0"/>
    <s v="EJ"/>
  </r>
  <r>
    <x v="9"/>
    <s v="trn_pass"/>
    <x v="6"/>
    <x v="4"/>
    <n v="1.55576E-2"/>
    <n v="7.7420199999999996E-3"/>
    <n v="7.5339300000000003E-3"/>
    <n v="7.4145399999999998E-3"/>
    <n v="9.0744902000000002E-3"/>
    <n v="1.0976767599999999E-2"/>
    <n v="1.3792568E-2"/>
    <n v="1.7035116999999999E-2"/>
    <n v="2.0499718E-2"/>
    <n v="2.490471E-2"/>
    <n v="3.1491539999999998E-2"/>
    <n v="0"/>
    <n v="0"/>
    <n v="0"/>
    <s v="EJ"/>
  </r>
  <r>
    <x v="9"/>
    <s v="trn_pass"/>
    <x v="6"/>
    <x v="1"/>
    <n v="0"/>
    <n v="0"/>
    <n v="0"/>
    <n v="0"/>
    <n v="0"/>
    <n v="0"/>
    <n v="0"/>
    <n v="1.5820799999999999E-4"/>
    <n v="5.8565600000000005E-4"/>
    <n v="1.93765E-3"/>
    <n v="5.4836499999999996E-3"/>
    <n v="0"/>
    <n v="0"/>
    <n v="0"/>
    <s v="EJ"/>
  </r>
  <r>
    <x v="9"/>
    <s v="trn_pass"/>
    <x v="6"/>
    <x v="2"/>
    <n v="7.8313289999999994E-2"/>
    <n v="4.9649550000000001E-2"/>
    <n v="6.1609339999999999E-2"/>
    <n v="5.6176240000000002E-2"/>
    <n v="7.0306599999999997E-2"/>
    <n v="9.1096200000000002E-2"/>
    <n v="0.12265999999999901"/>
    <n v="0.1534536"/>
    <n v="0.1892007"/>
    <n v="0.21891330000000001"/>
    <n v="0.23654339999999999"/>
    <n v="0"/>
    <n v="0"/>
    <n v="0"/>
    <s v="EJ"/>
  </r>
  <r>
    <x v="9"/>
    <s v="trn_pass_road"/>
    <x v="6"/>
    <x v="4"/>
    <n v="0"/>
    <n v="0"/>
    <n v="0"/>
    <n v="0"/>
    <n v="3.9881700000000001E-3"/>
    <n v="8.3759200000000002E-3"/>
    <n v="1.204277E-2"/>
    <n v="1.3555950000000001E-2"/>
    <n v="1.44289E-2"/>
    <n v="1.530104E-2"/>
    <n v="1.6175660000000001E-2"/>
    <n v="0"/>
    <n v="0"/>
    <n v="0"/>
    <s v="EJ"/>
  </r>
  <r>
    <x v="9"/>
    <s v="trn_pass_road"/>
    <x v="6"/>
    <x v="0"/>
    <n v="6.0752999999999996E-3"/>
    <n v="4.53908E-3"/>
    <n v="1.2988599999999999E-2"/>
    <n v="2.3114200000000001E-2"/>
    <n v="2.7116999999999999E-2"/>
    <n v="3.0176950000000001E-2"/>
    <n v="2.6323429999999998E-2"/>
    <n v="2.6495020000000001E-2"/>
    <n v="2.7418370000000001E-2"/>
    <n v="2.81860899999999E-2"/>
    <n v="2.8929299999999901E-2"/>
    <n v="0"/>
    <n v="0"/>
    <n v="0"/>
    <s v="EJ"/>
  </r>
  <r>
    <x v="9"/>
    <s v="trn_pass_road"/>
    <x v="6"/>
    <x v="1"/>
    <n v="0"/>
    <n v="0"/>
    <n v="0"/>
    <n v="0"/>
    <n v="0"/>
    <n v="2.0122599999999999E-6"/>
    <n v="1.10264E-5"/>
    <n v="3.6849756E-5"/>
    <n v="7.3075460000000006E-5"/>
    <n v="1.023704E-4"/>
    <n v="1.177467E-4"/>
    <n v="0"/>
    <n v="0"/>
    <n v="0"/>
    <s v="EJ"/>
  </r>
  <r>
    <x v="9"/>
    <s v="trn_pass_road"/>
    <x v="6"/>
    <x v="2"/>
    <n v="5.9252600000000002E-2"/>
    <n v="3.7459300000000001E-2"/>
    <n v="4.8191100000000001E-2"/>
    <n v="5.8331800000000003E-2"/>
    <n v="7.0180131399999998E-2"/>
    <n v="7.6816030399999999E-2"/>
    <n v="6.9755176599999996E-2"/>
    <n v="7.0270137999999996E-2"/>
    <n v="7.3864866000000001E-2"/>
    <n v="7.7375606E-2"/>
    <n v="8.0986325999999997E-2"/>
    <n v="0"/>
    <n v="0"/>
    <n v="0"/>
    <s v="EJ"/>
  </r>
  <r>
    <x v="9"/>
    <s v="trn_pass_road_LDV"/>
    <x v="6"/>
    <x v="4"/>
    <n v="0"/>
    <n v="0"/>
    <n v="0"/>
    <n v="0"/>
    <n v="0"/>
    <n v="1.08825E-2"/>
    <n v="2.0964300000000002E-2"/>
    <n v="2.6322600000000002E-2"/>
    <n v="2.9566599999999998E-2"/>
    <n v="3.1376599999999998E-2"/>
    <n v="3.1745299999999997E-2"/>
    <n v="0"/>
    <n v="0"/>
    <n v="0"/>
    <s v="EJ"/>
  </r>
  <r>
    <x v="9"/>
    <s v="trn_pass_road_LDV"/>
    <x v="6"/>
    <x v="2"/>
    <n v="2.5047900000000001E-2"/>
    <n v="1.5866000000000002E-2"/>
    <n v="2.0410000000000001E-2"/>
    <n v="2.4768399999999999E-2"/>
    <n v="2.1591699999999998E-2"/>
    <n v="1.2918199999999999E-2"/>
    <n v="8.6393600000000004E-3"/>
    <n v="6.5030799999999996E-3"/>
    <n v="4.9524699999999996E-3"/>
    <n v="3.7757300000000001E-3"/>
    <n v="2.8410699999999998E-3"/>
    <n v="0"/>
    <n v="0"/>
    <n v="0"/>
    <s v="EJ"/>
  </r>
  <r>
    <x v="9"/>
    <s v="trn_pass_road_LDV_4W"/>
    <x v="6"/>
    <x v="4"/>
    <n v="0"/>
    <n v="0"/>
    <n v="0"/>
    <n v="0"/>
    <n v="0"/>
    <n v="7.9886274999999996E-3"/>
    <n v="5.8272628600000001E-2"/>
    <n v="0.115565241199999"/>
    <n v="0.16842398013000001"/>
    <n v="0.20855278520000001"/>
    <n v="0.23900457279999901"/>
    <n v="0"/>
    <n v="0"/>
    <n v="0"/>
    <s v="EJ"/>
  </r>
  <r>
    <x v="9"/>
    <s v="trn_pass_road_LDV_4W"/>
    <x v="6"/>
    <x v="0"/>
    <n v="1.2078150000000001E-3"/>
    <n v="9.0236099999999996E-4"/>
    <n v="2.5823059999999999E-3"/>
    <n v="4.5953929999999997E-3"/>
    <n v="4.3613384999999999E-3"/>
    <n v="4.0194806E-3"/>
    <n v="3.6313108999999899E-3"/>
    <n v="3.0359585999999998E-3"/>
    <n v="2.3495895000000002E-3"/>
    <n v="1.9682109000000001E-3"/>
    <n v="1.5733298000000001E-3"/>
    <n v="0"/>
    <n v="0"/>
    <n v="0"/>
    <s v="EJ"/>
  </r>
  <r>
    <x v="9"/>
    <s v="trn_pass_road_LDV_4W"/>
    <x v="6"/>
    <x v="1"/>
    <n v="0"/>
    <n v="0"/>
    <n v="0"/>
    <n v="0"/>
    <n v="0"/>
    <n v="3.0196003999999899E-6"/>
    <n v="6.61267976E-5"/>
    <n v="1.0607425755999999E-4"/>
    <n v="1.3826697433999999E-4"/>
    <n v="1.5837948724E-4"/>
    <n v="1.7242981029999999E-4"/>
    <n v="0"/>
    <n v="0"/>
    <n v="0"/>
    <s v="EJ"/>
  </r>
  <r>
    <x v="9"/>
    <s v="trn_pass_road_LDV_4W"/>
    <x v="6"/>
    <x v="2"/>
    <n v="0.34209012900000002"/>
    <n v="0.21356514699999901"/>
    <n v="0.27488053200000001"/>
    <n v="0.32714450099999998"/>
    <n v="0.31009506242999901"/>
    <n v="0.28946316171999997"/>
    <n v="0.26662354604999999"/>
    <n v="0.22883553184799901"/>
    <n v="0.183417080944"/>
    <n v="0.15847036590999899"/>
    <n v="0.13168396245"/>
    <n v="0"/>
    <n v="0"/>
    <n v="0"/>
    <s v="EJ"/>
  </r>
  <r>
    <x v="9"/>
    <s v="trn_shipping_intl"/>
    <x v="7"/>
    <x v="4"/>
    <n v="0"/>
    <n v="0"/>
    <n v="0"/>
    <n v="0"/>
    <n v="0"/>
    <n v="0"/>
    <n v="0"/>
    <n v="7.9504499999999998E-7"/>
    <n v="2.5275400000000002E-6"/>
    <n v="7.8067400000000004E-6"/>
    <n v="1.96192E-5"/>
    <n v="0"/>
    <n v="0"/>
    <n v="0"/>
    <s v="EJ"/>
  </r>
  <r>
    <x v="9"/>
    <s v="trn_shipping_intl"/>
    <x v="7"/>
    <x v="1"/>
    <n v="0"/>
    <n v="0"/>
    <n v="0"/>
    <n v="0"/>
    <n v="0"/>
    <n v="0"/>
    <n v="0"/>
    <n v="1.24611E-5"/>
    <n v="4.7441899999999997E-5"/>
    <n v="1.8497300000000001E-4"/>
    <n v="5.8859899999999998E-4"/>
    <n v="0"/>
    <n v="0"/>
    <n v="0"/>
    <s v="EJ"/>
  </r>
  <r>
    <x v="9"/>
    <s v="trn_shipping_intl"/>
    <x v="7"/>
    <x v="2"/>
    <n v="0"/>
    <n v="2.52006E-2"/>
    <n v="6.9422300000000006E-2"/>
    <n v="5.6583500000000002E-2"/>
    <n v="5.9442869999999898E-2"/>
    <n v="6.3215960000000002E-2"/>
    <n v="6.7520200000000002E-2"/>
    <n v="7.2799799999999998E-2"/>
    <n v="7.7987200000000007E-2"/>
    <n v="8.2880599999999999E-2"/>
    <n v="8.6766999999999997E-2"/>
    <n v="0"/>
    <n v="0"/>
    <n v="0"/>
    <s v="EJ"/>
  </r>
  <r>
    <x v="10"/>
    <s v="N fertilizer"/>
    <x v="0"/>
    <x v="5"/>
    <n v="0.63761299999999999"/>
    <n v="1.2336400000000001"/>
    <n v="1.46309"/>
    <n v="1.61097"/>
    <n v="1.6960029999999999"/>
    <n v="1.7359617000000001"/>
    <n v="1.7053275999999999"/>
    <n v="1.5563677"/>
    <n v="1.3680281999999999"/>
    <n v="1.2596613999999999"/>
    <n v="1.1906773799999999"/>
    <n v="0"/>
    <n v="0"/>
    <n v="0"/>
    <s v="EJ"/>
  </r>
  <r>
    <x v="10"/>
    <s v="N fertilizer"/>
    <x v="0"/>
    <x v="0"/>
    <n v="0.114703"/>
    <n v="0.22192400000000001"/>
    <n v="0.26320100000000002"/>
    <n v="0.29005300000000001"/>
    <n v="0.3100676"/>
    <n v="0.32388766799999902"/>
    <n v="0.33981520199999998"/>
    <n v="0.36420203000000001"/>
    <n v="0.38390480099999902"/>
    <n v="0.39431130800000003"/>
    <n v="0.3951009975"/>
    <n v="0"/>
    <n v="0"/>
    <n v="0"/>
    <s v="EJ"/>
  </r>
  <r>
    <x v="10"/>
    <s v="N fertilizer"/>
    <x v="0"/>
    <x v="1"/>
    <n v="0"/>
    <n v="0"/>
    <n v="0"/>
    <n v="0"/>
    <n v="0"/>
    <n v="1.1622E-3"/>
    <n v="1.181634E-2"/>
    <n v="4.4087759999999997E-2"/>
    <n v="8.6453893000000004E-2"/>
    <n v="0.11522682200000001"/>
    <n v="0.135632908"/>
    <n v="0"/>
    <n v="0"/>
    <n v="0"/>
    <s v="EJ"/>
  </r>
  <r>
    <x v="10"/>
    <s v="N fertilizer"/>
    <x v="0"/>
    <x v="2"/>
    <n v="7.0846000000000006E-2"/>
    <n v="0.137071"/>
    <n v="0.16256499999999999"/>
    <n v="0.17899699999999999"/>
    <n v="0.17734"/>
    <n v="0.17728811999999999"/>
    <n v="0.16085865999999999"/>
    <n v="0.10831966"/>
    <n v="5.0952089999999998E-2"/>
    <n v="2.0786140000000002E-2"/>
    <n v="7.8513409999999995E-3"/>
    <n v="0"/>
    <n v="0"/>
    <n v="0"/>
    <s v="EJ"/>
  </r>
  <r>
    <x v="10"/>
    <s v="agricultural energy use"/>
    <x v="1"/>
    <x v="5"/>
    <n v="0.44112099999999999"/>
    <n v="0.39972099999999999"/>
    <n v="0.468665"/>
    <n v="0.57088700000000003"/>
    <n v="0.62796300000000005"/>
    <n v="0.65585499999999997"/>
    <n v="0.66278250000000005"/>
    <n v="0.65264480000000002"/>
    <n v="0.63236510000000001"/>
    <n v="0.61243589999999903"/>
    <n v="0.58932070000000003"/>
    <n v="0"/>
    <n v="0"/>
    <n v="0"/>
    <s v="EJ"/>
  </r>
  <r>
    <x v="10"/>
    <s v="agricultural energy use"/>
    <x v="1"/>
    <x v="7"/>
    <n v="0"/>
    <n v="5.442E-4"/>
    <n v="9.209E-4"/>
    <n v="1.0464999999999999E-3"/>
    <n v="1.148236E-3"/>
    <n v="1.223394E-3"/>
    <n v="1.2907039999999999E-3"/>
    <n v="1.3292416999999999E-3"/>
    <n v="1.3300142999999999E-3"/>
    <n v="1.32861E-3"/>
    <n v="1.3121879999999999E-3"/>
    <n v="0"/>
    <n v="0"/>
    <n v="0"/>
    <s v="EJ"/>
  </r>
  <r>
    <x v="10"/>
    <s v="agricultural energy use"/>
    <x v="1"/>
    <x v="4"/>
    <n v="0.15363099999999999"/>
    <n v="0.27942"/>
    <n v="0.35146500000000003"/>
    <n v="0.37427899999999997"/>
    <n v="0.34782439999999998"/>
    <n v="0.30878721999999997"/>
    <n v="0.29495139999999898"/>
    <n v="0.30070337999999902"/>
    <n v="0.31296296099999998"/>
    <n v="0.32288131999999897"/>
    <n v="0.33096684999999998"/>
    <n v="0"/>
    <n v="0"/>
    <n v="0"/>
    <s v="EJ"/>
  </r>
  <r>
    <x v="10"/>
    <s v="agricultural energy use"/>
    <x v="1"/>
    <x v="0"/>
    <n v="4.1859999999999996E-3"/>
    <n v="0"/>
    <n v="1.7581000000000001E-3"/>
    <n v="3.3069000000000002E-3"/>
    <n v="3.6206249999999902E-3"/>
    <n v="3.629401E-3"/>
    <n v="3.572319E-3"/>
    <n v="3.3700199999999901E-3"/>
    <n v="3.0916659999999999E-3"/>
    <n v="2.8426240000000002E-3"/>
    <n v="2.592694E-3"/>
    <n v="0"/>
    <n v="0"/>
    <n v="0"/>
    <s v="EJ"/>
  </r>
  <r>
    <x v="10"/>
    <s v="agricultural energy use"/>
    <x v="1"/>
    <x v="1"/>
    <n v="0"/>
    <n v="0"/>
    <n v="0"/>
    <n v="0"/>
    <n v="0"/>
    <n v="4.4122600000000003E-3"/>
    <n v="1.6369359999999999E-2"/>
    <n v="3.071668E-2"/>
    <n v="4.0311007999999898E-2"/>
    <n v="4.9163020000000002E-2"/>
    <n v="5.4571700000000001E-2"/>
    <n v="0"/>
    <n v="0"/>
    <n v="0"/>
    <s v="EJ"/>
  </r>
  <r>
    <x v="10"/>
    <s v="agricultural energy use"/>
    <x v="1"/>
    <x v="2"/>
    <n v="0.62082999999999999"/>
    <n v="0.62074499999999999"/>
    <n v="0.59131900000000004"/>
    <n v="0.74161900000000003"/>
    <n v="0.77949780000000002"/>
    <n v="0.75815969999999999"/>
    <n v="0.70034099999999999"/>
    <n v="0.63505294000000001"/>
    <n v="0.5810649"/>
    <n v="0.52006459999999999"/>
    <n v="0.4603332"/>
    <n v="0"/>
    <n v="0"/>
    <n v="0"/>
    <s v="EJ"/>
  </r>
  <r>
    <x v="10"/>
    <s v="alumina"/>
    <x v="0"/>
    <x v="5"/>
    <n v="0"/>
    <n v="0.159917"/>
    <n v="0.41838999999999998"/>
    <n v="0.53530800000000001"/>
    <n v="0.347362"/>
    <n v="0.40386899999999998"/>
    <n v="0.42912699999999998"/>
    <n v="0.43738700027898803"/>
    <n v="0.43277780036081098"/>
    <n v="0.41935330017864297"/>
    <n v="0.39839590000000003"/>
    <n v="0"/>
    <n v="0"/>
    <n v="0"/>
    <s v="EJ"/>
  </r>
  <r>
    <x v="10"/>
    <s v="alumina"/>
    <x v="0"/>
    <x v="0"/>
    <n v="0"/>
    <n v="2.7803899999999999E-2"/>
    <n v="7.2743500000000003E-2"/>
    <n v="9.3071100000000004E-2"/>
    <n v="6.03939E-2"/>
    <n v="7.0218500000000003E-2"/>
    <n v="7.4609900000000007E-2"/>
    <n v="7.5962824870000001E-2"/>
    <n v="7.5019708630000001E-2"/>
    <n v="7.2616663309999996E-2"/>
    <n v="6.8951107649999996E-2"/>
    <n v="0"/>
    <n v="0"/>
    <n v="0"/>
    <s v="EJ"/>
  </r>
  <r>
    <x v="10"/>
    <s v="alumina"/>
    <x v="0"/>
    <x v="2"/>
    <n v="0"/>
    <n v="1.0062E-2"/>
    <n v="2.6326200000000001E-2"/>
    <n v="3.3682700000000003E-2"/>
    <n v="2.18567E-2"/>
    <n v="2.5412299999999999E-2"/>
    <n v="2.7001500000000001E-2"/>
    <n v="2.75436162659E-2"/>
    <n v="2.7275601036100001E-2"/>
    <n v="2.6439960412599901E-2"/>
    <n v="2.5122285252770001E-2"/>
    <n v="0"/>
    <n v="0"/>
    <n v="0"/>
    <s v="EJ"/>
  </r>
  <r>
    <x v="10"/>
    <s v="aluminum"/>
    <x v="0"/>
    <x v="4"/>
    <n v="0"/>
    <n v="0.430228"/>
    <n v="0.92626699999999995"/>
    <n v="1.60802"/>
    <n v="1.04345"/>
    <n v="1.21319"/>
    <n v="1.2890600000000001"/>
    <n v="1.3138339999999999"/>
    <n v="1.29959"/>
    <n v="1.2590162"/>
    <n v="1.1959474000000001"/>
    <n v="0"/>
    <n v="0"/>
    <n v="0"/>
    <s v="EJ"/>
  </r>
  <r>
    <x v="10"/>
    <s v="cement"/>
    <x v="0"/>
    <x v="4"/>
    <n v="0.11035399999999999"/>
    <n v="0.54347100000000004"/>
    <n v="0.82801199999999997"/>
    <n v="0.82801199999999997"/>
    <n v="0.71960000000000002"/>
    <n v="0.67784999999999995"/>
    <n v="0.64558700000000002"/>
    <n v="0.65258300000000002"/>
    <n v="0.66873199999999999"/>
    <n v="0.65879399999999999"/>
    <n v="0.63111066000000005"/>
    <n v="0"/>
    <n v="0"/>
    <n v="0"/>
    <s v="EJ"/>
  </r>
  <r>
    <x v="10"/>
    <s v="chemical energy use"/>
    <x v="0"/>
    <x v="5"/>
    <n v="0.53648499999999999"/>
    <n v="1.97577"/>
    <n v="2.5248599999999999"/>
    <n v="3.1564199999999998"/>
    <n v="3.9849909999999999"/>
    <n v="4.5570750000000002"/>
    <n v="4.9448299999999996"/>
    <n v="5.1924669999999997"/>
    <n v="5.2960019999999997"/>
    <n v="5.3119929999999904"/>
    <n v="5.2580098999999896"/>
    <n v="0"/>
    <n v="0"/>
    <n v="0"/>
    <s v="EJ"/>
  </r>
  <r>
    <x v="10"/>
    <s v="chemical energy use"/>
    <x v="0"/>
    <x v="7"/>
    <n v="0.19498399999999999"/>
    <n v="0.54012000000000004"/>
    <n v="0.762019"/>
    <n v="1.1260300000000001"/>
    <n v="1.422282"/>
    <n v="1.638774"/>
    <n v="1.80493399999999"/>
    <n v="1.9507159999999999"/>
    <n v="2.0601340000000001"/>
    <n v="2.1184424000000002"/>
    <n v="2.1332211999999999"/>
    <n v="0"/>
    <n v="0"/>
    <n v="0"/>
    <s v="EJ"/>
  </r>
  <r>
    <x v="10"/>
    <s v="chemical energy use"/>
    <x v="0"/>
    <x v="4"/>
    <n v="0.30235499999999998"/>
    <n v="0.90564100000000003"/>
    <n v="1.3196399999999999"/>
    <n v="1.9549000000000001"/>
    <n v="1.871586"/>
    <n v="2.1945990000000002"/>
    <n v="2.424439"/>
    <n v="2.5043449999999998"/>
    <n v="2.4738169999999999"/>
    <n v="2.4623605999999998"/>
    <n v="2.4419719"/>
    <n v="0"/>
    <n v="0"/>
    <n v="0"/>
    <s v="EJ"/>
  </r>
  <r>
    <x v="10"/>
    <s v="chemical energy use"/>
    <x v="0"/>
    <x v="0"/>
    <n v="0"/>
    <n v="0.10412399999999999"/>
    <n v="0.258633"/>
    <n v="0.38190099999999999"/>
    <n v="0.48163800000000001"/>
    <n v="0.54504989999999998"/>
    <n v="0.58751620000000004"/>
    <n v="0.6031164"/>
    <n v="0.5894722"/>
    <n v="0.57379760000000002"/>
    <n v="0.55327188000000005"/>
    <n v="0"/>
    <n v="0"/>
    <n v="0"/>
    <s v="EJ"/>
  </r>
  <r>
    <x v="10"/>
    <s v="chemical energy use"/>
    <x v="0"/>
    <x v="2"/>
    <n v="0.111639"/>
    <n v="0.15754000000000001"/>
    <n v="0.70896400000000004"/>
    <n v="0.43262"/>
    <n v="0.54480799999999996"/>
    <n v="0.61595610000000001"/>
    <n v="0.65607059999999995"/>
    <n v="0.67578659999999902"/>
    <n v="0.67760770000000003"/>
    <n v="0.67900479999999996"/>
    <n v="0.68316053999999904"/>
    <n v="0"/>
    <n v="0"/>
    <n v="0"/>
    <s v="EJ"/>
  </r>
  <r>
    <x v="10"/>
    <s v="chemical feedstocks"/>
    <x v="0"/>
    <x v="0"/>
    <n v="0.1202"/>
    <n v="0.16894600000000001"/>
    <n v="0.13570299999999999"/>
    <n v="0.23724500000000001"/>
    <n v="0.27742099999999997"/>
    <n v="0.32516899999999999"/>
    <n v="0.38378000000000001"/>
    <n v="0.42303299999999999"/>
    <n v="0.45494200000000001"/>
    <n v="0.48298799999999997"/>
    <n v="0.48888199999999998"/>
    <n v="0"/>
    <n v="0"/>
    <n v="0"/>
    <s v="EJ"/>
  </r>
  <r>
    <x v="10"/>
    <s v="chemical feedstocks"/>
    <x v="0"/>
    <x v="2"/>
    <n v="0.544713"/>
    <n v="1.3083800000000001"/>
    <n v="1.8405800000000001"/>
    <n v="2.6117699999999999"/>
    <n v="3.1110000000000002"/>
    <n v="3.68066"/>
    <n v="4.1894799999999996"/>
    <n v="4.8229600000000001"/>
    <n v="5.4605499999999996"/>
    <n v="5.93187"/>
    <n v="6.2972099999999998"/>
    <n v="0"/>
    <n v="0"/>
    <n v="0"/>
    <s v="EJ"/>
  </r>
  <r>
    <x v="10"/>
    <s v="comm cooling"/>
    <x v="2"/>
    <x v="4"/>
    <n v="4.7965800000000003E-2"/>
    <n v="0.27174199999999998"/>
    <n v="0.48309999999999997"/>
    <n v="0.84265299999999999"/>
    <n v="0.99760199999999999"/>
    <n v="1.2360800000000001"/>
    <n v="1.359475"/>
    <n v="1.3868056"/>
    <n v="1.3658802000000001"/>
    <n v="1.3205673999999901"/>
    <n v="1.2702514"/>
    <n v="0"/>
    <n v="0"/>
    <n v="0"/>
    <s v="EJ"/>
  </r>
  <r>
    <x v="10"/>
    <s v="comm heating"/>
    <x v="2"/>
    <x v="5"/>
    <n v="0.63511200000000001"/>
    <n v="0.92050299999999996"/>
    <n v="1.0637799999999999"/>
    <n v="1.25475"/>
    <n v="1.4883899999999901"/>
    <n v="1.695033"/>
    <n v="1.751458"/>
    <n v="1.7014959999999999"/>
    <n v="1.5943799999999999"/>
    <n v="1.475814"/>
    <n v="1.36659879999999"/>
    <n v="0"/>
    <n v="0"/>
    <n v="0"/>
    <s v="EJ"/>
  </r>
  <r>
    <x v="10"/>
    <s v="comm heating"/>
    <x v="2"/>
    <x v="7"/>
    <n v="1.2336099999999999E-2"/>
    <n v="6.3932799999999998E-2"/>
    <n v="0.111444"/>
    <n v="0.182528"/>
    <n v="0.22438859999999999"/>
    <n v="0.2718563"/>
    <n v="0.30310329999999902"/>
    <n v="0.32413439999999999"/>
    <n v="0.33683750000000001"/>
    <n v="0.34070080000000003"/>
    <n v="0.33789385"/>
    <n v="0"/>
    <n v="0"/>
    <n v="0"/>
    <s v="EJ"/>
  </r>
  <r>
    <x v="10"/>
    <s v="comm heating"/>
    <x v="2"/>
    <x v="4"/>
    <n v="5.3273000000000001E-3"/>
    <n v="3.0180800000000001E-2"/>
    <n v="5.3655000000000001E-2"/>
    <n v="9.3588400000000002E-2"/>
    <n v="0.1074754"/>
    <n v="0.13061339999999999"/>
    <n v="0.15296290000000001"/>
    <n v="0.17399199999999901"/>
    <n v="0.19032004999999899"/>
    <n v="0.20158651999999999"/>
    <n v="0.20807281"/>
    <n v="0"/>
    <n v="0"/>
    <n v="0"/>
    <s v="EJ"/>
  </r>
  <r>
    <x v="10"/>
    <s v="comm heating"/>
    <x v="2"/>
    <x v="0"/>
    <n v="1.5417E-2"/>
    <n v="0.13136300000000001"/>
    <n v="0.19402800000000001"/>
    <n v="0.33939399999999997"/>
    <n v="0.43331399999999998"/>
    <n v="0.54153580000000001"/>
    <n v="0.62788299999999997"/>
    <n v="0.69372199999999995"/>
    <n v="0.73007120000000003"/>
    <n v="0.74523329999999999"/>
    <n v="0.73814869999999999"/>
    <n v="0"/>
    <n v="0"/>
    <n v="0"/>
    <s v="EJ"/>
  </r>
  <r>
    <x v="10"/>
    <s v="comm heating"/>
    <x v="2"/>
    <x v="1"/>
    <n v="0"/>
    <n v="0"/>
    <n v="0"/>
    <n v="0"/>
    <n v="0"/>
    <n v="7.0776400000000002E-5"/>
    <n v="1.04149E-3"/>
    <n v="1.95677E-3"/>
    <n v="2.8435499999999998E-3"/>
    <n v="3.3306500000000001E-3"/>
    <n v="3.6859900000000001E-3"/>
    <n v="0"/>
    <n v="0"/>
    <n v="0"/>
    <s v="EJ"/>
  </r>
  <r>
    <x v="10"/>
    <s v="comm heating"/>
    <x v="2"/>
    <x v="2"/>
    <n v="0.130082"/>
    <n v="0.27129900000000001"/>
    <n v="0.37077300000000002"/>
    <n v="0.43806"/>
    <n v="0.56132399999999905"/>
    <n v="0.70113399999999904"/>
    <n v="0.79986500000000005"/>
    <n v="0.89351709999999995"/>
    <n v="0.97377289999999905"/>
    <n v="1.033782"/>
    <n v="1.0787845"/>
    <n v="0"/>
    <n v="0"/>
    <n v="0"/>
    <s v="EJ"/>
  </r>
  <r>
    <x v="10"/>
    <s v="comm others"/>
    <x v="2"/>
    <x v="3"/>
    <n v="4.616E-4"/>
    <n v="2.1220000000000001E-4"/>
    <n v="1.284E-4"/>
    <n v="1.6880000000000001E-4"/>
    <n v="2.264562E-4"/>
    <n v="2.8645850000000002E-4"/>
    <n v="3.0685679999999999E-4"/>
    <n v="2.9788459999999998E-4"/>
    <n v="2.7496040000000001E-4"/>
    <n v="2.4477679999999999E-4"/>
    <n v="2.205574E-4"/>
    <n v="0"/>
    <n v="0"/>
    <n v="0"/>
    <s v="EJ"/>
  </r>
  <r>
    <x v="10"/>
    <s v="comm others"/>
    <x v="2"/>
    <x v="5"/>
    <n v="0.28858600000000001"/>
    <n v="0.41826400000000002"/>
    <n v="0.48336600000000002"/>
    <n v="0.57013999999999998"/>
    <n v="0.74516099999999996"/>
    <n v="0.91348499999999999"/>
    <n v="0.94938100000000003"/>
    <n v="0.89688199999999996"/>
    <n v="0.82373669999999999"/>
    <n v="0.74200949999999999"/>
    <n v="0.69010419999999995"/>
    <n v="0"/>
    <n v="0"/>
    <n v="0"/>
    <s v="EJ"/>
  </r>
  <r>
    <x v="10"/>
    <s v="comm others"/>
    <x v="2"/>
    <x v="7"/>
    <n v="2.0011E-3"/>
    <n v="1.0371099999999999E-2"/>
    <n v="1.8078299999999999E-2"/>
    <n v="2.96095E-2"/>
    <n v="4.1501700000000002E-2"/>
    <n v="5.7531400000000003E-2"/>
    <n v="6.8315169999999995E-2"/>
    <n v="7.5041479999999994E-2"/>
    <n v="7.9246209999999997E-2"/>
    <n v="8.1658300000000003E-2"/>
    <n v="8.3416420000000005E-2"/>
    <n v="0"/>
    <n v="0"/>
    <n v="0"/>
    <s v="EJ"/>
  </r>
  <r>
    <x v="10"/>
    <s v="comm others"/>
    <x v="2"/>
    <x v="4"/>
    <n v="8.6308200000000002E-2"/>
    <n v="0.48896499999999998"/>
    <n v="0.86927500000000002"/>
    <n v="1.51624"/>
    <n v="1.953384"/>
    <n v="2.7992109999999899"/>
    <n v="3.64494399999999"/>
    <n v="4.411861"/>
    <n v="5.0178050000000001"/>
    <n v="5.5429703999999997"/>
    <n v="6.0188189999999997"/>
    <n v="0"/>
    <n v="0"/>
    <n v="0"/>
    <s v="EJ"/>
  </r>
  <r>
    <x v="10"/>
    <s v="comm others"/>
    <x v="2"/>
    <x v="0"/>
    <n v="4.6061000000000001E-3"/>
    <n v="3.9247299999999999E-2"/>
    <n v="5.7969800000000002E-2"/>
    <n v="0.10140100000000001"/>
    <n v="0.14982000000000001"/>
    <n v="0.21729270000000001"/>
    <n v="0.27086500000000002"/>
    <n v="0.30785449999999998"/>
    <n v="0.32746900000000001"/>
    <n v="0.33947604999999997"/>
    <n v="0.34412609999999999"/>
    <n v="0"/>
    <n v="0"/>
    <n v="0"/>
    <s v="EJ"/>
  </r>
  <r>
    <x v="10"/>
    <s v="comm others"/>
    <x v="2"/>
    <x v="1"/>
    <n v="0"/>
    <n v="0"/>
    <n v="0"/>
    <n v="0"/>
    <n v="0"/>
    <n v="5.9595600000000002E-5"/>
    <n v="8.0101599999999999E-4"/>
    <n v="1.39452E-3"/>
    <n v="1.9195799999999999E-3"/>
    <n v="2.5711900000000001E-3"/>
    <n v="3.1790500000000001E-3"/>
    <n v="0"/>
    <n v="0"/>
    <n v="0"/>
    <s v="EJ"/>
  </r>
  <r>
    <x v="10"/>
    <s v="comm others"/>
    <x v="2"/>
    <x v="2"/>
    <n v="6.6502000000000006E-2"/>
    <n v="0.13869699999999999"/>
    <n v="0.189551"/>
    <n v="0.22395000000000001"/>
    <n v="0.30216300000000001"/>
    <n v="0.37402639999999998"/>
    <n v="0.39172999999999902"/>
    <n v="0.3777932"/>
    <n v="0.35471200000000003"/>
    <n v="0.33048359999999999"/>
    <n v="0.31931319999999902"/>
    <n v="0"/>
    <n v="0"/>
    <n v="0"/>
    <s v="EJ"/>
  </r>
  <r>
    <x v="10"/>
    <s v="construction energy use"/>
    <x v="0"/>
    <x v="5"/>
    <n v="9.0082700000000002E-2"/>
    <n v="0.13336600000000001"/>
    <n v="0.156808"/>
    <n v="0.19062999999999999"/>
    <n v="0.21655969999999999"/>
    <n v="0.23506850000000001"/>
    <n v="0.2403844"/>
    <n v="0.2363065"/>
    <n v="0.2269699"/>
    <n v="0.21840660000000001"/>
    <n v="0.20910690000000001"/>
    <n v="0"/>
    <n v="0"/>
    <n v="0"/>
    <s v="EJ"/>
  </r>
  <r>
    <x v="10"/>
    <s v="construction energy use"/>
    <x v="0"/>
    <x v="7"/>
    <n v="8.7909999999999996E-4"/>
    <n v="4.6464999999999996E-3"/>
    <n v="6.6138999999999998E-3"/>
    <n v="9.0417999999999991E-3"/>
    <n v="1.024358E-2"/>
    <n v="1.135628E-2"/>
    <n v="1.211397E-2"/>
    <n v="1.2442788999999999E-2"/>
    <n v="1.2347716E-2"/>
    <n v="1.2258867999999999E-2"/>
    <n v="1.2045943E-2"/>
    <n v="0"/>
    <n v="0"/>
    <n v="0"/>
    <s v="EJ"/>
  </r>
  <r>
    <x v="10"/>
    <s v="construction energy use"/>
    <x v="0"/>
    <x v="4"/>
    <n v="2.3399699999999999E-2"/>
    <n v="8.4180500000000005E-2"/>
    <n v="0.173928"/>
    <n v="0.25145299999999998"/>
    <n v="0.2380505"/>
    <n v="0.217336211"/>
    <n v="0.208835089"/>
    <n v="0.20931855499999999"/>
    <n v="0.21194070700000001"/>
    <n v="0.21118278700000001"/>
    <n v="0.20889105099999999"/>
    <n v="0"/>
    <n v="0"/>
    <n v="0"/>
    <s v="EJ"/>
  </r>
  <r>
    <x v="10"/>
    <s v="construction energy use"/>
    <x v="0"/>
    <x v="0"/>
    <n v="3.7129799999999998E-2"/>
    <n v="5.2325000000000002E-3"/>
    <n v="4.0603999999999996E-3"/>
    <n v="7.5766999999999996E-3"/>
    <n v="8.5636299999999992E-3"/>
    <n v="8.9032499999999997E-3"/>
    <n v="8.8793899999999992E-3"/>
    <n v="8.3747960000000003E-3"/>
    <n v="7.6157150000000003E-3"/>
    <n v="6.9563749999999999E-3"/>
    <n v="6.3134179999999899E-3"/>
    <n v="0"/>
    <n v="0"/>
    <n v="0"/>
    <s v="EJ"/>
  </r>
  <r>
    <x v="10"/>
    <s v="construction energy use"/>
    <x v="0"/>
    <x v="1"/>
    <n v="0"/>
    <n v="0"/>
    <n v="0"/>
    <n v="0"/>
    <n v="0"/>
    <n v="2.4791399999999999E-3"/>
    <n v="8.5866399999999996E-3"/>
    <n v="1.6133149999999999E-2"/>
    <n v="2.1488106999999999E-2"/>
    <n v="2.6747279999999998E-2"/>
    <n v="3.0352000000000001E-2"/>
    <n v="0"/>
    <n v="0"/>
    <n v="0"/>
    <s v="EJ"/>
  </r>
  <r>
    <x v="10"/>
    <s v="construction energy use"/>
    <x v="0"/>
    <x v="2"/>
    <n v="7.7650300000000005E-2"/>
    <n v="0.1741799"/>
    <n v="0.25270880000000001"/>
    <n v="0.30335889999999999"/>
    <n v="0.32122689999999998"/>
    <n v="0.31809599999999999"/>
    <n v="0.29709229999999998"/>
    <n v="0.27103139999999998"/>
    <n v="0.24778736999999901"/>
    <n v="0.22159232000000001"/>
    <n v="0.19561355"/>
    <n v="0"/>
    <n v="0"/>
    <n v="0"/>
    <s v="EJ"/>
  </r>
  <r>
    <x v="10"/>
    <s v="construction feedstocks"/>
    <x v="3"/>
    <x v="2"/>
    <n v="6.7273100000000002E-2"/>
    <n v="0.27753800000000001"/>
    <n v="0.64716399999999996"/>
    <n v="0.95625899999999997"/>
    <n v="1.0285299999999999"/>
    <n v="1.0640099999999999"/>
    <n v="1.08711"/>
    <n v="1.1081000000000001"/>
    <n v="1.1217200000000001"/>
    <n v="1.1298900000000001"/>
    <n v="1.1319399999999999"/>
    <n v="0"/>
    <n v="0"/>
    <n v="0"/>
    <s v="EJ"/>
  </r>
  <r>
    <x v="10"/>
    <s v="desalinated water"/>
    <x v="0"/>
    <x v="4"/>
    <n v="1.05552E-4"/>
    <n v="1.59939E-4"/>
    <n v="1.2529199999999999E-4"/>
    <n v="9.0644399999999996E-5"/>
    <n v="2.59227E-4"/>
    <n v="3.59021E-4"/>
    <n v="4.1761899999999999E-4"/>
    <n v="4.76381E-4"/>
    <n v="5.2211399999999995E-4"/>
    <n v="5.4891200000000003E-4"/>
    <n v="5.4945299999999999E-4"/>
    <n v="0"/>
    <n v="0"/>
    <n v="0"/>
    <s v="EJ"/>
  </r>
  <r>
    <x v="10"/>
    <s v="desalinated water"/>
    <x v="0"/>
    <x v="0"/>
    <n v="1.7719699999999999E-5"/>
    <n v="8.3544500000000006E-5"/>
    <n v="1.3087400000000001E-4"/>
    <n v="1.5970700000000001E-4"/>
    <n v="4.6901000000000001E-4"/>
    <n v="6.1818799999999998E-4"/>
    <n v="7.2449099999999996E-4"/>
    <n v="8.1358299999999999E-4"/>
    <n v="8.7280599999999995E-4"/>
    <n v="9.2777599999999995E-4"/>
    <n v="9.2595799999999995E-4"/>
    <n v="0"/>
    <n v="0"/>
    <n v="0"/>
    <s v="EJ"/>
  </r>
  <r>
    <x v="10"/>
    <s v="desalinated water"/>
    <x v="0"/>
    <x v="2"/>
    <n v="1.28567E-4"/>
    <n v="2.8217200000000002E-4"/>
    <n v="2.3484299999999999E-4"/>
    <n v="2.06009E-4"/>
    <n v="6.14498E-4"/>
    <n v="8.1517500000000001E-4"/>
    <n v="9.2247599999999998E-4"/>
    <n v="1.0786000000000001E-3"/>
    <n v="1.2137599999999999E-3"/>
    <n v="1.3186199999999999E-3"/>
    <n v="1.37667E-3"/>
    <n v="0"/>
    <n v="0"/>
    <n v="0"/>
    <s v="EJ"/>
  </r>
  <r>
    <x v="10"/>
    <s v="industrial wastewater treatment"/>
    <x v="0"/>
    <x v="4"/>
    <n v="1.8016999999999998E-2"/>
    <n v="5.8166000000000002E-2"/>
    <n v="7.7218400000000006E-2"/>
    <n v="7.1506700000000006E-2"/>
    <n v="0.133356"/>
    <n v="0.19849700000000001"/>
    <n v="0.25219399999999997"/>
    <n v="0.29554900000000001"/>
    <n v="0.32975399999999999"/>
    <n v="0.35627500000000001"/>
    <n v="0.37562699999999999"/>
    <n v="0"/>
    <n v="0"/>
    <n v="0"/>
    <s v="EJ"/>
  </r>
  <r>
    <x v="10"/>
    <s v="industrial water abstraction"/>
    <x v="0"/>
    <x v="4"/>
    <n v="1.1159000000000001E-2"/>
    <n v="3.3325100000000003E-2"/>
    <n v="4.11937E-2"/>
    <n v="3.8150799999999999E-2"/>
    <n v="4.9289800000000002E-2"/>
    <n v="5.94289E-2"/>
    <n v="6.6488000000000005E-2"/>
    <n v="7.1814699999999995E-2"/>
    <n v="7.5396299999999999E-2"/>
    <n v="7.7643299999999998E-2"/>
    <n v="7.8898700000000002E-2"/>
    <n v="0"/>
    <n v="0"/>
    <n v="0"/>
    <s v="EJ"/>
  </r>
  <r>
    <x v="10"/>
    <s v="industrial water treatment"/>
    <x v="0"/>
    <x v="4"/>
    <n v="2.1310900000000001E-2"/>
    <n v="6.3509399999999994E-2"/>
    <n v="7.8481700000000001E-2"/>
    <n v="7.2684399999999996E-2"/>
    <n v="9.3906299999999998E-2"/>
    <n v="0.113223"/>
    <n v="0.12667200000000001"/>
    <n v="0.13682"/>
    <n v="0.14364399999999999"/>
    <n v="0.147925"/>
    <n v="0.15031700000000001"/>
    <n v="0"/>
    <n v="0"/>
    <n v="0"/>
    <s v="EJ"/>
  </r>
  <r>
    <x v="10"/>
    <s v="iron and steel"/>
    <x v="0"/>
    <x v="3"/>
    <n v="0"/>
    <n v="0"/>
    <n v="0"/>
    <n v="0"/>
    <n v="0"/>
    <n v="0.78024700000000002"/>
    <n v="1.3321989999999999"/>
    <n v="1.6050499999999901"/>
    <n v="1.4920690000000001"/>
    <n v="1.2720179999999901"/>
    <n v="1.0779049999999999"/>
    <n v="0"/>
    <n v="0"/>
    <n v="0"/>
    <s v="EJ"/>
  </r>
  <r>
    <x v="10"/>
    <s v="iron and steel"/>
    <x v="0"/>
    <x v="5"/>
    <n v="1.9957115599999999"/>
    <n v="7.8017859999999999"/>
    <n v="13.432865700000001"/>
    <n v="15.89034481"/>
    <n v="18.560904647000001"/>
    <n v="17.419302391999999"/>
    <n v="15.453414943"/>
    <n v="13.6682870194999"/>
    <n v="12.604804873699999"/>
    <n v="11.7336469204"/>
    <n v="10.7840022126999"/>
    <n v="0"/>
    <n v="0"/>
    <n v="0"/>
    <s v="EJ"/>
  </r>
  <r>
    <x v="10"/>
    <s v="iron and steel"/>
    <x v="0"/>
    <x v="4"/>
    <n v="0.20201296999999999"/>
    <n v="0.91800289999999996"/>
    <n v="1.6598576"/>
    <n v="1.9193978"/>
    <n v="2.2079627099999999"/>
    <n v="2.0718098999999999"/>
    <n v="1.782389716"/>
    <n v="1.52774066179999"/>
    <n v="1.38446547389999"/>
    <n v="1.2758621904999901"/>
    <n v="1.1668882115999999"/>
    <n v="0"/>
    <n v="0"/>
    <n v="0"/>
    <s v="EJ"/>
  </r>
  <r>
    <x v="10"/>
    <s v="iron and steel"/>
    <x v="0"/>
    <x v="0"/>
    <n v="2.41567E-2"/>
    <n v="3.4196499999999998E-2"/>
    <n v="7.4371999999999994E-2"/>
    <n v="0.15030359999999901"/>
    <n v="8.9712550000000002E-2"/>
    <n v="6.7794816999999993E-2"/>
    <n v="5.3261301999999899E-2"/>
    <n v="4.3269306E-2"/>
    <n v="3.4390588499999999E-2"/>
    <n v="3.1877901E-2"/>
    <n v="2.8025473400000001E-2"/>
    <n v="0"/>
    <n v="0"/>
    <n v="0"/>
    <s v="EJ"/>
  </r>
  <r>
    <x v="10"/>
    <s v="iron and steel"/>
    <x v="0"/>
    <x v="1"/>
    <n v="0"/>
    <n v="0"/>
    <n v="0"/>
    <n v="0"/>
    <n v="0"/>
    <n v="0.17889526"/>
    <n v="0.58844300000000005"/>
    <n v="0.85759520199999995"/>
    <n v="0.90402860200000001"/>
    <n v="0.86976629599999999"/>
    <n v="0.795210207"/>
    <n v="0"/>
    <n v="0"/>
    <n v="0"/>
    <s v="EJ"/>
  </r>
  <r>
    <x v="10"/>
    <s v="iron and steel"/>
    <x v="0"/>
    <x v="2"/>
    <n v="0.1645962"/>
    <n v="9.7496899999999997E-2"/>
    <n v="7.2303800000000001E-2"/>
    <n v="4.0205690000000002E-2"/>
    <n v="4.016422E-2"/>
    <n v="3.9244267999999999E-2"/>
    <n v="3.7795209000000003E-2"/>
    <n v="3.5909739599999997E-2"/>
    <n v="3.3471531700000001E-2"/>
    <n v="3.0827945299999999E-2"/>
    <n v="2.7833576259999999E-2"/>
    <n v="0"/>
    <n v="0"/>
    <n v="0"/>
    <s v="EJ"/>
  </r>
  <r>
    <x v="10"/>
    <s v="irrigation water abstraction"/>
    <x v="0"/>
    <x v="4"/>
    <n v="6.5529199999999996E-2"/>
    <n v="7.3059600000000002E-2"/>
    <n v="8.4644899999999995E-2"/>
    <n v="9.1843499999999995E-2"/>
    <n v="9.0667399999999995E-2"/>
    <n v="9.0975299999999995E-2"/>
    <n v="9.0892899999999999E-2"/>
    <n v="9.0497999999999995E-2"/>
    <n v="8.9574899999999999E-2"/>
    <n v="8.86044E-2"/>
    <n v="8.7145E-2"/>
    <n v="0"/>
    <n v="0"/>
    <n v="0"/>
    <s v="EJ"/>
  </r>
  <r>
    <x v="10"/>
    <s v="mining energy use"/>
    <x v="0"/>
    <x v="5"/>
    <n v="0.153333"/>
    <n v="0.244923"/>
    <n v="0.43245600000000001"/>
    <n v="0.30126599999999998"/>
    <n v="0.34653899999999999"/>
    <n v="0.36769449999999998"/>
    <n v="0.37035430000000003"/>
    <n v="0.36196509999999998"/>
    <n v="0.34926959999999901"/>
    <n v="0.3390224"/>
    <n v="0.32829150000000001"/>
    <n v="0"/>
    <n v="0"/>
    <n v="0"/>
    <s v="EJ"/>
  </r>
  <r>
    <x v="10"/>
    <s v="mining energy use"/>
    <x v="0"/>
    <x v="7"/>
    <n v="4.1441000000000004E-3"/>
    <n v="1.26836E-2"/>
    <n v="2.2688099999999999E-2"/>
    <n v="3.73391E-2"/>
    <n v="4.2828400000000003E-2"/>
    <n v="4.6372499999999997E-2"/>
    <n v="4.8721550000000002E-2"/>
    <n v="4.9797139999999997E-2"/>
    <n v="4.966802E-2"/>
    <n v="4.9734479999999998E-2"/>
    <n v="4.9428960000000001E-2"/>
    <n v="0"/>
    <n v="0"/>
    <n v="0"/>
    <s v="EJ"/>
  </r>
  <r>
    <x v="10"/>
    <s v="mining energy use"/>
    <x v="0"/>
    <x v="4"/>
    <n v="5.5841200000000001E-2"/>
    <n v="0.181924"/>
    <n v="0.30264799999999997"/>
    <n v="0.372388"/>
    <n v="0.35295689999999902"/>
    <n v="0.31737268099999999"/>
    <n v="0.298685547"/>
    <n v="0.29469235699999902"/>
    <n v="0.296644778"/>
    <n v="0.29238473999999998"/>
    <n v="0.28514071399999902"/>
    <n v="0"/>
    <n v="0"/>
    <n v="0"/>
    <s v="EJ"/>
  </r>
  <r>
    <x v="10"/>
    <s v="mining energy use"/>
    <x v="0"/>
    <x v="0"/>
    <n v="2.4697E-3"/>
    <n v="1.58231E-2"/>
    <n v="1.25161E-2"/>
    <n v="3.7255400000000001E-2"/>
    <n v="4.26297E-2"/>
    <n v="4.3402339999999998E-2"/>
    <n v="4.2615960000000001E-2"/>
    <n v="3.9923309999999997E-2"/>
    <n v="3.6441050000000003E-2"/>
    <n v="3.3579690000000002E-2"/>
    <n v="3.0825060000000001E-2"/>
    <n v="0"/>
    <n v="0"/>
    <n v="0"/>
    <s v="EJ"/>
  </r>
  <r>
    <x v="10"/>
    <s v="mining energy use"/>
    <x v="0"/>
    <x v="1"/>
    <n v="0"/>
    <n v="0"/>
    <n v="0"/>
    <n v="0"/>
    <n v="0"/>
    <n v="8.6664499999999998E-4"/>
    <n v="3.115666E-3"/>
    <n v="5.8876850000000001E-3"/>
    <n v="7.8453299999999993E-3"/>
    <n v="9.7273340000000007E-3"/>
    <n v="1.0996169E-2"/>
    <n v="0"/>
    <n v="0"/>
    <n v="0"/>
    <s v="EJ"/>
  </r>
  <r>
    <x v="10"/>
    <s v="mining energy use"/>
    <x v="0"/>
    <x v="2"/>
    <n v="2.67066E-2"/>
    <n v="4.82227E-2"/>
    <n v="7.5054999999999997E-2"/>
    <n v="0.1200126"/>
    <n v="0.12831401000000001"/>
    <n v="0.12505195"/>
    <n v="0.11574239"/>
    <n v="0.10514551999999899"/>
    <n v="9.6425479999999994E-2"/>
    <n v="8.6672310000000002E-2"/>
    <n v="7.6979870000000006E-2"/>
    <n v="0"/>
    <n v="0"/>
    <n v="0"/>
    <s v="EJ"/>
  </r>
  <r>
    <x v="10"/>
    <s v="municipal wastewater treatment"/>
    <x v="0"/>
    <x v="4"/>
    <n v="1.43432E-2"/>
    <n v="3.05104E-2"/>
    <n v="3.5484599999999998E-2"/>
    <n v="3.90584E-2"/>
    <n v="5.8309899999999998E-2"/>
    <n v="7.6393699999999995E-2"/>
    <n v="8.9526300000000003E-2"/>
    <n v="9.8176299999999994E-2"/>
    <n v="0.10380200000000001"/>
    <n v="0.107337"/>
    <n v="0.109087"/>
    <n v="0"/>
    <n v="0"/>
    <n v="0"/>
    <s v="EJ"/>
  </r>
  <r>
    <x v="10"/>
    <s v="municipal water abstraction"/>
    <x v="0"/>
    <x v="4"/>
    <n v="1.1741700000000001E-2"/>
    <n v="2.2504400000000001E-2"/>
    <n v="2.41999E-2"/>
    <n v="2.66372E-2"/>
    <n v="2.77291E-2"/>
    <n v="2.9508099999999999E-2"/>
    <n v="3.0493599999999999E-2"/>
    <n v="3.0845600000000001E-2"/>
    <n v="3.0705400000000001E-2"/>
    <n v="3.02762E-2"/>
    <n v="2.96656E-2"/>
    <n v="0"/>
    <n v="0"/>
    <n v="0"/>
    <s v="EJ"/>
  </r>
  <r>
    <x v="10"/>
    <s v="municipal water distribution"/>
    <x v="0"/>
    <x v="4"/>
    <n v="3.1115E-2"/>
    <n v="5.9635500000000001E-2"/>
    <n v="6.4127900000000002E-2"/>
    <n v="7.0586599999999999E-2"/>
    <n v="7.34842E-2"/>
    <n v="7.8200099999999995E-2"/>
    <n v="8.0812499999999995E-2"/>
    <n v="8.1746100000000002E-2"/>
    <n v="8.1375699999999995E-2"/>
    <n v="8.0238799999999999E-2"/>
    <n v="7.8620800000000005E-2"/>
    <n v="0"/>
    <n v="0"/>
    <n v="0"/>
    <s v="EJ"/>
  </r>
  <r>
    <x v="10"/>
    <s v="municipal water treatment"/>
    <x v="0"/>
    <x v="4"/>
    <n v="2.9608099999999998E-2"/>
    <n v="5.6747300000000001E-2"/>
    <n v="6.1022699999999999E-2"/>
    <n v="6.7168599999999995E-2"/>
    <n v="6.9921899999999995E-2"/>
    <n v="7.4407899999999999E-2"/>
    <n v="7.6893000000000003E-2"/>
    <n v="7.7780500000000002E-2"/>
    <n v="7.7427200000000002E-2"/>
    <n v="7.6344800000000004E-2"/>
    <n v="7.4805099999999999E-2"/>
    <n v="0"/>
    <n v="0"/>
    <n v="0"/>
    <s v="EJ"/>
  </r>
  <r>
    <x v="10"/>
    <s v="other industrial energy use"/>
    <x v="0"/>
    <x v="3"/>
    <n v="2.1330000000000001E-4"/>
    <n v="2.1130000000000001E-4"/>
    <n v="1.7229999999999999E-4"/>
    <n v="3.0600000000000001E-4"/>
    <n v="4.19042E-4"/>
    <n v="4.9572080000000001E-4"/>
    <n v="5.4333240000000002E-4"/>
    <n v="5.7218979999999905E-4"/>
    <n v="5.8109700000000004E-4"/>
    <n v="5.7797879999999999E-4"/>
    <n v="5.6812769000000004E-4"/>
    <n v="0"/>
    <n v="0"/>
    <n v="0"/>
    <s v="EJ"/>
  </r>
  <r>
    <x v="10"/>
    <s v="other industrial energy use"/>
    <x v="0"/>
    <x v="5"/>
    <n v="4.5975000000000001"/>
    <n v="8.0089299999999994"/>
    <n v="9.6959499999999998"/>
    <n v="7.52562"/>
    <n v="10.24977"/>
    <n v="12.065149999999999"/>
    <n v="13.15461"/>
    <n v="13.78933"/>
    <n v="14.1367899999999"/>
    <n v="14.332456000000001"/>
    <n v="14.437304599999999"/>
    <n v="0"/>
    <n v="0"/>
    <n v="0"/>
    <s v="EJ"/>
  </r>
  <r>
    <x v="10"/>
    <s v="other industrial energy use"/>
    <x v="0"/>
    <x v="7"/>
    <n v="0.32140099999999999"/>
    <n v="1.1270100000000001"/>
    <n v="1.3974"/>
    <n v="1.6582399999999999"/>
    <n v="2.26025399999999"/>
    <n v="2.6834859999999998"/>
    <n v="2.96832599999999"/>
    <n v="3.1966809999999999"/>
    <n v="3.39156999999999"/>
    <n v="3.5297866"/>
    <n v="3.6215961000000001"/>
    <n v="0"/>
    <n v="0"/>
    <n v="0"/>
    <s v="EJ"/>
  </r>
  <r>
    <x v="10"/>
    <s v="other industrial energy use"/>
    <x v="0"/>
    <x v="4"/>
    <n v="0.66946099999999997"/>
    <n v="1.95743"/>
    <n v="3.4645600000000001"/>
    <n v="4.9034199999999997"/>
    <n v="4.89846"/>
    <n v="5.904738"/>
    <n v="6.5710519999999999"/>
    <n v="6.8230630000000003"/>
    <n v="6.8457119999999998"/>
    <n v="6.9364039999999996"/>
    <n v="7.0246005"/>
    <n v="0"/>
    <n v="0"/>
    <n v="0"/>
    <s v="EJ"/>
  </r>
  <r>
    <x v="10"/>
    <s v="other industrial energy use"/>
    <x v="0"/>
    <x v="0"/>
    <n v="6.9497900000000001E-2"/>
    <n v="0.23789399999999999"/>
    <n v="1.1624447999999901"/>
    <n v="1.2032044"/>
    <n v="2.4205161599999898"/>
    <n v="3.3049078600000001"/>
    <n v="4.1630231599999998"/>
    <n v="5.2589547379999999"/>
    <n v="6.1807564619999997"/>
    <n v="6.6496778857999903"/>
    <n v="6.8108437346999997"/>
    <n v="0"/>
    <n v="0"/>
    <n v="0"/>
    <s v="EJ"/>
  </r>
  <r>
    <x v="10"/>
    <s v="other industrial energy use"/>
    <x v="0"/>
    <x v="1"/>
    <n v="0"/>
    <n v="0"/>
    <n v="0"/>
    <n v="0"/>
    <n v="0"/>
    <n v="9.3640699999999999E-4"/>
    <n v="6.3077259999999996E-3"/>
    <n v="1.7180753E-2"/>
    <n v="3.2361365000000003E-2"/>
    <n v="4.6398973999999898E-2"/>
    <n v="5.8131935099999997E-2"/>
    <n v="0"/>
    <n v="0"/>
    <n v="0"/>
    <s v="EJ"/>
  </r>
  <r>
    <x v="10"/>
    <s v="other industrial energy use"/>
    <x v="0"/>
    <x v="2"/>
    <n v="0.69348299999999996"/>
    <n v="1.66751"/>
    <n v="1.5136099999999999"/>
    <n v="1.0651299999999999"/>
    <n v="1.4476800000000001"/>
    <n v="1.6816419999999901"/>
    <n v="1.7998159999999901"/>
    <n v="1.853202"/>
    <n v="1.8689819999999999"/>
    <n v="1.8938100999999901"/>
    <n v="1.9416551"/>
    <n v="0"/>
    <n v="0"/>
    <n v="0"/>
    <s v="EJ"/>
  </r>
  <r>
    <x v="10"/>
    <s v="other industrial feedstocks"/>
    <x v="0"/>
    <x v="5"/>
    <n v="0.55540699999999998"/>
    <n v="0.44559599999999999"/>
    <n v="0.67433699999999996"/>
    <n v="1.38619"/>
    <n v="1.7518"/>
    <n v="2.1101000000000001"/>
    <n v="2.3357899999999998"/>
    <n v="2.45702"/>
    <n v="2.5059200000000001"/>
    <n v="2.5065"/>
    <n v="2.4759500000000001"/>
    <n v="0"/>
    <n v="0"/>
    <n v="0"/>
    <s v="EJ"/>
  </r>
  <r>
    <x v="10"/>
    <s v="other industrial feedstocks"/>
    <x v="0"/>
    <x v="2"/>
    <n v="0.15595300000000001"/>
    <n v="0.69392900000000002"/>
    <n v="0.57291000000000003"/>
    <n v="0.52963499999999997"/>
    <n v="0.71107100000000001"/>
    <n v="0.83637899999999998"/>
    <n v="0.92319899999999999"/>
    <n v="0.98646100000000003"/>
    <n v="1.0093300000000001"/>
    <n v="1.0296700000000001"/>
    <n v="1.0445800000000001"/>
    <n v="0"/>
    <n v="0"/>
    <n v="0"/>
    <s v="EJ"/>
  </r>
  <r>
    <x v="10"/>
    <s v="process heat cement"/>
    <x v="0"/>
    <x v="5"/>
    <n v="0.90086699999999997"/>
    <n v="3.53565"/>
    <n v="5.6024399999999996"/>
    <n v="5.6024399999999996"/>
    <n v="5.15015"/>
    <n v="4.8572199999999999"/>
    <n v="4.6257291999999897"/>
    <n v="4.6314169999999999"/>
    <n v="4.7722281000000004"/>
    <n v="4.7616360000000002"/>
    <n v="4.5744828000000002"/>
    <n v="0"/>
    <n v="0"/>
    <n v="0"/>
    <s v="EJ"/>
  </r>
  <r>
    <x v="10"/>
    <s v="process heat cement"/>
    <x v="0"/>
    <x v="1"/>
    <n v="0"/>
    <n v="0"/>
    <n v="0"/>
    <n v="0"/>
    <n v="0"/>
    <n v="0"/>
    <n v="1.10752E-4"/>
    <n v="6.3639365200000002E-3"/>
    <n v="8.9204129400000005E-3"/>
    <n v="5.0446985399999998E-3"/>
    <n v="2.7313993400000002E-3"/>
    <n v="0"/>
    <n v="0"/>
    <n v="0"/>
    <s v="EJ"/>
  </r>
  <r>
    <x v="10"/>
    <s v="process heat cement"/>
    <x v="0"/>
    <x v="2"/>
    <n v="5.75021E-2"/>
    <n v="0.22567999999999999"/>
    <n v="0.35760199999999998"/>
    <n v="0.35760199999999998"/>
    <n v="2.95354E-2"/>
    <n v="2.19432E-2"/>
    <n v="2.1096730000000001E-2"/>
    <n v="0.11838831499999999"/>
    <n v="0.12866180699999999"/>
    <n v="7.1695541000000002E-2"/>
    <n v="4.8475174999999898E-2"/>
    <n v="0"/>
    <n v="0"/>
    <n v="0"/>
    <s v="EJ"/>
  </r>
  <r>
    <x v="10"/>
    <s v="resid cooling"/>
    <x v="4"/>
    <x v="4"/>
    <n v="1.91313E-2"/>
    <n v="0.21090800000000001"/>
    <n v="0.37087599999999998"/>
    <n v="0.54381199999999996"/>
    <n v="0.66405700000000001"/>
    <n v="0.85163599999999995"/>
    <n v="0.97350530000000002"/>
    <n v="1.0349782999999999"/>
    <n v="1.0591870000000001"/>
    <n v="1.0631919999999999"/>
    <n v="1.0616083000000001"/>
    <n v="0"/>
    <n v="0"/>
    <n v="0"/>
    <s v="EJ"/>
  </r>
  <r>
    <x v="10"/>
    <s v="resid heating"/>
    <x v="4"/>
    <x v="5"/>
    <n v="1.8733"/>
    <n v="1.20238"/>
    <n v="1.10903"/>
    <n v="1.0995200000000001"/>
    <n v="1.2780469999999999"/>
    <n v="1.4640959999999901"/>
    <n v="1.5407959999999901"/>
    <n v="1.5450410000000001"/>
    <n v="1.4942899999999999"/>
    <n v="1.4055603000000001"/>
    <n v="1.3051851999999999"/>
    <n v="0"/>
    <n v="0"/>
    <n v="0"/>
    <s v="EJ"/>
  </r>
  <r>
    <x v="10"/>
    <s v="resid heating"/>
    <x v="4"/>
    <x v="7"/>
    <n v="8.0618800000000004E-2"/>
    <n v="0.46594099999999999"/>
    <n v="0.59926400000000002"/>
    <n v="0.83532200000000001"/>
    <n v="1.0169679999999901"/>
    <n v="1.241098"/>
    <n v="1.4006609999999999"/>
    <n v="1.517374"/>
    <n v="1.598751"/>
    <n v="1.6435617"/>
    <n v="1.6581475000000001"/>
    <n v="0"/>
    <n v="0"/>
    <n v="0"/>
    <s v="EJ"/>
  </r>
  <r>
    <x v="10"/>
    <s v="resid heating"/>
    <x v="4"/>
    <x v="4"/>
    <n v="3.2449999999999997E-4"/>
    <n v="3.5771000000000002E-3"/>
    <n v="6.2903000000000004E-3"/>
    <n v="9.2233999999999997E-3"/>
    <n v="1.02855799999999E-2"/>
    <n v="1.259154E-2"/>
    <n v="1.492167E-2"/>
    <n v="1.717115E-2"/>
    <n v="1.915503E-2"/>
    <n v="2.08714159999999E-2"/>
    <n v="2.2194209999999999E-2"/>
    <n v="0"/>
    <n v="0"/>
    <n v="0"/>
    <s v="EJ"/>
  </r>
  <r>
    <x v="10"/>
    <s v="resid heating"/>
    <x v="4"/>
    <x v="0"/>
    <n v="4.2490199999999999E-2"/>
    <n v="0.28205200000000002"/>
    <n v="0.64265300000000003"/>
    <n v="0.88561299999999998"/>
    <n v="1.1314789999999999"/>
    <n v="1.425055"/>
    <n v="1.666563"/>
    <n v="1.85369299999999"/>
    <n v="1.9722149999999901"/>
    <n v="2.0449519999999999"/>
    <n v="2.0630421999999999"/>
    <n v="0"/>
    <n v="0"/>
    <n v="0"/>
    <s v="EJ"/>
  </r>
  <r>
    <x v="10"/>
    <s v="resid heating"/>
    <x v="4"/>
    <x v="1"/>
    <n v="0"/>
    <n v="0"/>
    <n v="0"/>
    <n v="0"/>
    <n v="0"/>
    <n v="1.7241700000000001E-4"/>
    <n v="2.3346500000000002E-3"/>
    <n v="4.0675399999999997E-3"/>
    <n v="6.2949099999999999E-3"/>
    <n v="8.7106300000000005E-3"/>
    <n v="1.09643E-2"/>
    <n v="0"/>
    <n v="0"/>
    <n v="0"/>
    <s v="EJ"/>
  </r>
  <r>
    <x v="10"/>
    <s v="resid heating"/>
    <x v="4"/>
    <x v="2"/>
    <n v="2.2869799999999999E-2"/>
    <n v="0.138215"/>
    <n v="0.17060600000000001"/>
    <n v="0.27136100000000002"/>
    <n v="0.34821400000000002"/>
    <n v="0.43834099999999998"/>
    <n v="0.50492700000000001"/>
    <n v="0.56572960000000005"/>
    <n v="0.62012230000000002"/>
    <n v="0.67022300000000001"/>
    <n v="0.71927289999999999"/>
    <n v="0"/>
    <n v="0"/>
    <n v="0"/>
    <s v="EJ"/>
  </r>
  <r>
    <x v="10"/>
    <s v="resid heating"/>
    <x v="4"/>
    <x v="6"/>
    <n v="4.1335499999999996"/>
    <n v="3.34083"/>
    <n v="2.3065899999999999"/>
    <n v="1.6645399999999999"/>
    <n v="1.8365899999999999"/>
    <n v="1.93789899999999"/>
    <n v="1.884795"/>
    <n v="1.7211529999999999"/>
    <n v="1.483204"/>
    <n v="1.2245600000000001"/>
    <n v="0.99302499999999905"/>
    <n v="0"/>
    <n v="0"/>
    <n v="0"/>
    <s v="EJ"/>
  </r>
  <r>
    <x v="10"/>
    <s v="resid others"/>
    <x v="4"/>
    <x v="3"/>
    <n v="2.55E-5"/>
    <n v="4.6600000000000001E-5"/>
    <n v="6.7500000000000001E-5"/>
    <n v="8.5699999999999996E-5"/>
    <n v="1.105085E-4"/>
    <n v="1.3262500000000001E-4"/>
    <n v="1.387347E-4"/>
    <n v="1.322404E-4"/>
    <n v="1.2026336E-4"/>
    <n v="1.0556107000000001E-4"/>
    <n v="9.4188049999999895E-5"/>
    <n v="0"/>
    <n v="0"/>
    <n v="0"/>
    <s v="EJ"/>
  </r>
  <r>
    <x v="10"/>
    <s v="resid others"/>
    <x v="4"/>
    <x v="5"/>
    <n v="1.5475000000000001"/>
    <n v="0.99326199999999998"/>
    <n v="0.916153"/>
    <n v="0.90829400000000005"/>
    <n v="1.1438899999999901"/>
    <n v="1.3349169999999999"/>
    <n v="1.3548"/>
    <n v="1.254407"/>
    <n v="1.1327455"/>
    <n v="1.0040289"/>
    <n v="0.92371579999999998"/>
    <n v="0"/>
    <n v="0"/>
    <n v="0"/>
    <s v="EJ"/>
  </r>
  <r>
    <x v="10"/>
    <s v="resid others"/>
    <x v="4"/>
    <x v="7"/>
    <n v="8.9575999999999996E-3"/>
    <n v="5.1771200000000003E-2"/>
    <n v="6.6584900000000002E-2"/>
    <n v="9.2813599999999996E-2"/>
    <n v="0.1245346"/>
    <n v="0.162331"/>
    <n v="0.18839900000000001"/>
    <n v="0.20455849999999901"/>
    <n v="0.2142"/>
    <n v="0.21897839999999999"/>
    <n v="0.22104762999999999"/>
    <n v="0"/>
    <n v="0"/>
    <n v="0"/>
    <s v="EJ"/>
  </r>
  <r>
    <x v="10"/>
    <s v="resid others"/>
    <x v="4"/>
    <x v="4"/>
    <n v="7.7892500000000003E-2"/>
    <n v="0.85870400000000002"/>
    <n v="1.5100100000000001"/>
    <n v="2.2141099999999998"/>
    <n v="2.751671"/>
    <n v="3.682302"/>
    <n v="4.6631850000000004"/>
    <n v="5.5799130000000003"/>
    <n v="6.2921239999999896"/>
    <n v="6.8926639999999999"/>
    <n v="7.376169"/>
    <n v="0"/>
    <n v="0"/>
    <n v="0"/>
    <s v="EJ"/>
  </r>
  <r>
    <x v="10"/>
    <s v="resid others"/>
    <x v="4"/>
    <x v="0"/>
    <n v="3.60392E-2"/>
    <n v="0.23923"/>
    <n v="0.54508299999999998"/>
    <n v="0.75115500000000002"/>
    <n v="1.0575079999999999"/>
    <n v="1.4363680000000001"/>
    <n v="1.7513000000000001"/>
    <n v="1.9718519999999999"/>
    <n v="2.0819709999999998"/>
    <n v="2.1422854999999998"/>
    <n v="2.14466909999999"/>
    <n v="0"/>
    <n v="0"/>
    <n v="0"/>
    <s v="EJ"/>
  </r>
  <r>
    <x v="10"/>
    <s v="resid others"/>
    <x v="4"/>
    <x v="1"/>
    <n v="0"/>
    <n v="0"/>
    <n v="0"/>
    <n v="0"/>
    <n v="0"/>
    <n v="3.4137600000000001E-4"/>
    <n v="4.8832499999999996E-3"/>
    <n v="8.7323100000000001E-3"/>
    <n v="1.1871400000000001E-2"/>
    <n v="1.5684799999999999E-2"/>
    <n v="1.8584799999999999E-2"/>
    <n v="0"/>
    <n v="0"/>
    <n v="0"/>
    <s v="EJ"/>
  </r>
  <r>
    <x v="10"/>
    <s v="resid others"/>
    <x v="4"/>
    <x v="2"/>
    <n v="0.103961"/>
    <n v="0.62829500000000005"/>
    <n v="0.775536"/>
    <n v="1.2335499999999999"/>
    <n v="1.59887"/>
    <n v="1.882995"/>
    <n v="1.9269499999999999"/>
    <n v="1.8231170000000001"/>
    <n v="1.6848449999999999"/>
    <n v="1.5465439999999999"/>
    <n v="1.4762907999999999"/>
    <n v="0"/>
    <n v="0"/>
    <n v="0"/>
    <s v="EJ"/>
  </r>
  <r>
    <x v="10"/>
    <s v="resid others"/>
    <x v="4"/>
    <x v="6"/>
    <n v="4.2605399999999998"/>
    <n v="3.44346"/>
    <n v="2.3774500000000001"/>
    <n v="1.7156800000000001"/>
    <n v="2.0796730000000001"/>
    <n v="2.2485430000000002"/>
    <n v="2.0969639999999998"/>
    <n v="1.7305090000000001"/>
    <n v="1.3802479999999999"/>
    <n v="1.0691321999999901"/>
    <n v="0.91121989999999897"/>
    <n v="0"/>
    <n v="0"/>
    <n v="0"/>
    <s v="EJ"/>
  </r>
  <r>
    <x v="10"/>
    <s v="trn_aviation_intl"/>
    <x v="5"/>
    <x v="4"/>
    <n v="0"/>
    <n v="0"/>
    <n v="0"/>
    <n v="0"/>
    <n v="0"/>
    <n v="0"/>
    <n v="0"/>
    <n v="2.5668300000000002E-7"/>
    <n v="2.0768499999999999E-6"/>
    <n v="1.5809599999999999E-5"/>
    <n v="1.11637E-4"/>
    <n v="0"/>
    <n v="0"/>
    <n v="0"/>
    <s v="EJ"/>
  </r>
  <r>
    <x v="10"/>
    <s v="trn_aviation_intl"/>
    <x v="5"/>
    <x v="1"/>
    <n v="0"/>
    <n v="0"/>
    <n v="0"/>
    <n v="0"/>
    <n v="0"/>
    <n v="0"/>
    <n v="0"/>
    <n v="3.2909500000000002E-7"/>
    <n v="6.2404600000000004E-6"/>
    <n v="8.8747799999999998E-5"/>
    <n v="9.4018300000000003E-4"/>
    <n v="0"/>
    <n v="0"/>
    <n v="0"/>
    <s v="EJ"/>
  </r>
  <r>
    <x v="10"/>
    <s v="trn_aviation_intl"/>
    <x v="5"/>
    <x v="2"/>
    <n v="8.4855899999999998E-2"/>
    <n v="0.29178700000000002"/>
    <n v="0.37688100000000002"/>
    <n v="0.50521199999999999"/>
    <n v="0.66392099999999998"/>
    <n v="0.77068099999999995"/>
    <n v="0.83103199999999999"/>
    <n v="0.87260300000000002"/>
    <n v="0.94320899999999996"/>
    <n v="0.99749200000000005"/>
    <n v="1.04095"/>
    <n v="0"/>
    <n v="0"/>
    <n v="0"/>
    <s v="EJ"/>
  </r>
  <r>
    <x v="10"/>
    <s v="trn_freight"/>
    <x v="6"/>
    <x v="5"/>
    <n v="0.27437099999999998"/>
    <n v="0"/>
    <n v="0"/>
    <n v="1.2559E-4"/>
    <n v="0"/>
    <n v="0"/>
    <n v="0"/>
    <n v="0"/>
    <n v="0"/>
    <n v="0"/>
    <n v="0"/>
    <n v="0"/>
    <n v="0"/>
    <n v="0"/>
    <s v="EJ"/>
  </r>
  <r>
    <x v="10"/>
    <s v="trn_freight"/>
    <x v="6"/>
    <x v="4"/>
    <n v="1.55792E-2"/>
    <n v="8.0214099999999997E-2"/>
    <n v="0.16006999999999999"/>
    <n v="0.234344"/>
    <n v="0.27094000000000001"/>
    <n v="0.32844946000000003"/>
    <n v="0.35966330000000002"/>
    <n v="0.35491114000000001"/>
    <n v="0.36052150999999999"/>
    <n v="0.38231340999999902"/>
    <n v="0.41269489999999998"/>
    <n v="0"/>
    <n v="0"/>
    <n v="0"/>
    <s v="EJ"/>
  </r>
  <r>
    <x v="10"/>
    <s v="trn_freight"/>
    <x v="6"/>
    <x v="1"/>
    <n v="0"/>
    <n v="0"/>
    <n v="0"/>
    <n v="0"/>
    <n v="0"/>
    <n v="1.6360099999999999E-2"/>
    <n v="7.5305300000000006E-2"/>
    <n v="0.17706243899999999"/>
    <n v="0.24470718"/>
    <n v="0.28420031000000001"/>
    <n v="0.32088469999999902"/>
    <n v="0"/>
    <n v="0"/>
    <n v="0"/>
    <s v="EJ"/>
  </r>
  <r>
    <x v="10"/>
    <s v="trn_freight"/>
    <x v="6"/>
    <x v="2"/>
    <n v="0.17365700000000001"/>
    <n v="0.96191799999999905"/>
    <n v="1.2117420000000001"/>
    <n v="1.646428"/>
    <n v="2.0247601"/>
    <n v="2.3660461000000002"/>
    <n v="2.5477289999999999"/>
    <n v="2.749323"/>
    <n v="2.9126319999999999"/>
    <n v="3.0833240000000002"/>
    <n v="3.2443460000000002"/>
    <n v="0"/>
    <n v="0"/>
    <n v="0"/>
    <s v="EJ"/>
  </r>
  <r>
    <x v="10"/>
    <s v="trn_freight_road"/>
    <x v="6"/>
    <x v="4"/>
    <n v="0"/>
    <n v="0"/>
    <n v="0"/>
    <n v="0"/>
    <n v="5.4107009999999997E-4"/>
    <n v="5.32179110949999E-3"/>
    <n v="2.3559862743299999E-2"/>
    <n v="7.7124926207199906E-2"/>
    <n v="0.14162193334088"/>
    <n v="0.209997249286"/>
    <n v="0.28348874593999901"/>
    <n v="0"/>
    <n v="0"/>
    <n v="0"/>
    <s v="EJ"/>
  </r>
  <r>
    <x v="10"/>
    <s v="trn_freight_road"/>
    <x v="6"/>
    <x v="0"/>
    <n v="0"/>
    <n v="4.3992500000000003E-6"/>
    <n v="2.00966E-5"/>
    <n v="4.8491700000000002E-5"/>
    <n v="6.2774799999999994E-5"/>
    <n v="8.7366799999999897E-5"/>
    <n v="1.117745E-4"/>
    <n v="1.4005444E-4"/>
    <n v="1.6261579999999999E-4"/>
    <n v="1.808802E-4"/>
    <n v="1.9760059999999999E-4"/>
    <n v="0"/>
    <n v="0"/>
    <n v="0"/>
    <s v="EJ"/>
  </r>
  <r>
    <x v="10"/>
    <s v="trn_freight_road"/>
    <x v="6"/>
    <x v="1"/>
    <n v="0"/>
    <n v="0"/>
    <n v="0"/>
    <n v="0"/>
    <n v="0"/>
    <n v="2.2375883000000001E-3"/>
    <n v="1.7196628540000002E-2"/>
    <n v="6.3004025699999994E-2"/>
    <n v="0.11312052263"/>
    <n v="0.15837628299999901"/>
    <n v="0.19385071400000001"/>
    <n v="0"/>
    <n v="0"/>
    <n v="0"/>
    <s v="EJ"/>
  </r>
  <r>
    <x v="10"/>
    <s v="trn_freight_road"/>
    <x v="6"/>
    <x v="2"/>
    <n v="0.38702530000000002"/>
    <n v="2.0334050000000001"/>
    <n v="2.886104"/>
    <n v="4.1224309999999997"/>
    <n v="5.2741388525000001"/>
    <n v="6.3881453681"/>
    <n v="7.2191526682999996"/>
    <n v="7.7687442918999903"/>
    <n v="8.1283994760000002"/>
    <n v="8.3015399359999993"/>
    <n v="8.3921498589999999"/>
    <n v="0"/>
    <n v="0"/>
    <n v="0"/>
    <s v="EJ"/>
  </r>
  <r>
    <x v="10"/>
    <s v="trn_pass"/>
    <x v="6"/>
    <x v="4"/>
    <n v="3.4415800000000001E-3"/>
    <n v="1.7719800000000001E-2"/>
    <n v="3.53604E-2"/>
    <n v="5.1767899999999999E-2"/>
    <n v="5.5083025999999903E-2"/>
    <n v="5.718082E-2"/>
    <n v="5.8386689999999998E-2"/>
    <n v="6.7057709999999895E-2"/>
    <n v="8.0490699999999998E-2"/>
    <n v="0.1108251"/>
    <n v="0.1739745"/>
    <n v="0"/>
    <n v="0"/>
    <n v="0"/>
    <s v="EJ"/>
  </r>
  <r>
    <x v="10"/>
    <s v="trn_pass"/>
    <x v="6"/>
    <x v="1"/>
    <n v="0"/>
    <n v="0"/>
    <n v="0"/>
    <n v="0"/>
    <n v="0"/>
    <n v="0"/>
    <n v="0"/>
    <n v="2.63342E-3"/>
    <n v="8.5382900000000005E-3"/>
    <n v="2.58753E-2"/>
    <n v="6.9368899999999997E-2"/>
    <n v="0"/>
    <n v="0"/>
    <n v="0"/>
    <s v="EJ"/>
  </r>
  <r>
    <x v="10"/>
    <s v="trn_pass"/>
    <x v="6"/>
    <x v="2"/>
    <n v="5.2546799999999998E-2"/>
    <n v="0.4106533"/>
    <n v="0.66161599999999998"/>
    <n v="1.0139039999999999"/>
    <n v="1.4515899999999999"/>
    <n v="1.957338"/>
    <n v="2.317402"/>
    <n v="2.5485549999999999"/>
    <n v="2.8124509999999998"/>
    <n v="2.970993"/>
    <n v="3.011965"/>
    <n v="0"/>
    <n v="0"/>
    <n v="0"/>
    <s v="EJ"/>
  </r>
  <r>
    <x v="10"/>
    <s v="trn_pass_road"/>
    <x v="6"/>
    <x v="4"/>
    <n v="0"/>
    <n v="0"/>
    <n v="0"/>
    <n v="0"/>
    <n v="5.2140899999999997E-2"/>
    <n v="0.13900879999999999"/>
    <n v="0.23122570000000001"/>
    <n v="0.27816429999999998"/>
    <n v="0.28718379999999999"/>
    <n v="0.29009679999999999"/>
    <n v="0.28889109999999901"/>
    <n v="0"/>
    <n v="0"/>
    <n v="0"/>
    <s v="EJ"/>
  </r>
  <r>
    <x v="10"/>
    <s v="trn_pass_road"/>
    <x v="6"/>
    <x v="0"/>
    <n v="0"/>
    <n v="4.8075399999999997E-2"/>
    <n v="0.22081899999999999"/>
    <n v="0.53294900000000001"/>
    <n v="0.59587699999999999"/>
    <n v="0.56905399999999995"/>
    <n v="0.4299829"/>
    <n v="0.38274520000000001"/>
    <n v="0.36023820000000001"/>
    <n v="0.3278797"/>
    <n v="0.29480529999999999"/>
    <n v="0"/>
    <n v="0"/>
    <n v="0"/>
    <s v="EJ"/>
  </r>
  <r>
    <x v="10"/>
    <s v="trn_pass_road"/>
    <x v="6"/>
    <x v="1"/>
    <n v="0"/>
    <n v="0"/>
    <n v="0"/>
    <n v="0"/>
    <n v="0"/>
    <n v="4.2033999999999998E-5"/>
    <n v="2.5823699999999997E-4"/>
    <n v="8.1987640000000001E-4"/>
    <n v="1.442264E-3"/>
    <n v="1.872608E-3"/>
    <n v="1.9543540000000002E-3"/>
    <n v="0"/>
    <n v="0"/>
    <n v="0"/>
    <s v="EJ"/>
  </r>
  <r>
    <x v="10"/>
    <s v="trn_pass_road"/>
    <x v="6"/>
    <x v="2"/>
    <n v="0.19185199999999999"/>
    <n v="1.0259799999999999"/>
    <n v="1.45834"/>
    <n v="2.08521"/>
    <n v="2.3768227099999999"/>
    <n v="2.3227605100000002"/>
    <n v="1.93846893"/>
    <n v="1.69042592"/>
    <n v="1.61348863"/>
    <n v="1.4961437"/>
    <n v="1.3704297000000001"/>
    <n v="0"/>
    <n v="0"/>
    <n v="0"/>
    <s v="EJ"/>
  </r>
  <r>
    <x v="10"/>
    <s v="trn_pass_road_LDV"/>
    <x v="6"/>
    <x v="4"/>
    <n v="3.5814399872000002E-3"/>
    <n v="1.8440099947000001E-2"/>
    <n v="3.6797799892000001E-2"/>
    <n v="5.3872299849999999E-2"/>
    <n v="2.6944200000000001E-2"/>
    <n v="7.9381999999999994E-2"/>
    <n v="0.13791835999999999"/>
    <n v="0.13520326999999999"/>
    <n v="0.11925402"/>
    <n v="0.114723767999999"/>
    <n v="0.105056"/>
    <n v="0"/>
    <n v="0"/>
    <n v="0"/>
    <s v="EJ"/>
  </r>
  <r>
    <x v="10"/>
    <s v="trn_pass_road_LDV"/>
    <x v="6"/>
    <x v="2"/>
    <n v="0.103883"/>
    <n v="0.50941999999999998"/>
    <n v="0.71875"/>
    <n v="1.0222800000000001"/>
    <n v="0.67540100000000003"/>
    <n v="0.26459700000000003"/>
    <n v="0.19323399999999999"/>
    <n v="0.136772"/>
    <n v="9.7188399999999994E-2"/>
    <n v="8.0500299999999997E-2"/>
    <n v="6.5167100000000006E-2"/>
    <n v="0"/>
    <n v="0"/>
    <n v="0"/>
    <s v="EJ"/>
  </r>
  <r>
    <x v="10"/>
    <s v="trn_pass_road_LDV_4W"/>
    <x v="6"/>
    <x v="4"/>
    <n v="0"/>
    <n v="0"/>
    <n v="0"/>
    <n v="0"/>
    <n v="0"/>
    <n v="5.3858300000000003E-3"/>
    <n v="0.14183636999999999"/>
    <n v="0.22710086199999999"/>
    <n v="0.266492961999999"/>
    <n v="0.29045173699999999"/>
    <n v="0.29771484999999998"/>
    <n v="0"/>
    <n v="0"/>
    <n v="0"/>
    <s v="EJ"/>
  </r>
  <r>
    <x v="10"/>
    <s v="trn_pass_road_LDV_4W"/>
    <x v="6"/>
    <x v="0"/>
    <n v="0"/>
    <n v="1.3447539999999999E-2"/>
    <n v="6.1767199999999897E-2"/>
    <n v="0.149075599999999"/>
    <n v="0.12634392"/>
    <n v="9.4043089999999996E-2"/>
    <n v="7.2554209999999994E-2"/>
    <n v="4.8041449999999999E-2"/>
    <n v="2.5816230999999999E-2"/>
    <n v="1.97728589999999E-2"/>
    <n v="1.448381E-2"/>
    <n v="0"/>
    <n v="0"/>
    <n v="0"/>
    <s v="EJ"/>
  </r>
  <r>
    <x v="10"/>
    <s v="trn_pass_road_LDV_4W"/>
    <x v="6"/>
    <x v="1"/>
    <n v="0"/>
    <n v="0"/>
    <n v="0"/>
    <n v="0"/>
    <n v="0"/>
    <n v="1.5252339299999999E-5"/>
    <n v="5.800051246E-4"/>
    <n v="7.4494516619999995E-4"/>
    <n v="7.6272775729999901E-4"/>
    <n v="7.1608892475000002E-4"/>
    <n v="6.3581186100000004E-4"/>
    <n v="0"/>
    <n v="0"/>
    <n v="0"/>
    <s v="EJ"/>
  </r>
  <r>
    <x v="10"/>
    <s v="trn_pass_road_LDV_4W"/>
    <x v="6"/>
    <x v="2"/>
    <n v="0.13376589999999999"/>
    <n v="0.67580899999999999"/>
    <n v="0.95601999999999998"/>
    <n v="1.362311"/>
    <n v="1.1409682129999901"/>
    <n v="0.85607909400000004"/>
    <n v="0.69883867200000005"/>
    <n v="0.49249831669999899"/>
    <n v="0.29726482389999997"/>
    <n v="0.23914885599999899"/>
    <n v="0.18476234799999999"/>
    <n v="0"/>
    <n v="0"/>
    <n v="0"/>
    <s v="EJ"/>
  </r>
  <r>
    <x v="10"/>
    <s v="trn_shipping_intl"/>
    <x v="7"/>
    <x v="4"/>
    <n v="0"/>
    <n v="0"/>
    <n v="0"/>
    <n v="0"/>
    <n v="0"/>
    <n v="0"/>
    <n v="0"/>
    <n v="2.3441499999999999E-5"/>
    <n v="6.5108200000000001E-5"/>
    <n v="1.88653E-4"/>
    <n v="4.6445299999999998E-4"/>
    <n v="0"/>
    <n v="0"/>
    <n v="0"/>
    <s v="EJ"/>
  </r>
  <r>
    <x v="10"/>
    <s v="trn_shipping_intl"/>
    <x v="7"/>
    <x v="1"/>
    <n v="0"/>
    <n v="0"/>
    <n v="0"/>
    <n v="0"/>
    <n v="0"/>
    <n v="0"/>
    <n v="0"/>
    <n v="2.5078399999999999E-4"/>
    <n v="8.7764600000000005E-4"/>
    <n v="3.3168300000000002E-3"/>
    <n v="1.0452700000000001E-2"/>
    <n v="0"/>
    <n v="0"/>
    <n v="0"/>
    <s v="EJ"/>
  </r>
  <r>
    <x v="10"/>
    <s v="trn_shipping_intl"/>
    <x v="7"/>
    <x v="2"/>
    <n v="0.18953400000000001"/>
    <n v="0.65096799999999999"/>
    <n v="1.3253600000000001"/>
    <n v="1.1684699999999999"/>
    <n v="1.2977521999999999"/>
    <n v="1.394204"/>
    <n v="1.4246479999999999"/>
    <n v="1.4700249999999999"/>
    <n v="1.517039"/>
    <n v="1.5632950000000001"/>
    <n v="1.603418"/>
    <n v="0"/>
    <n v="0"/>
    <n v="0"/>
    <s v="EJ"/>
  </r>
  <r>
    <x v="11"/>
    <s v="N fertilizer"/>
    <x v="0"/>
    <x v="0"/>
    <n v="3.9225199999999997E-3"/>
    <n v="7.8739099999999996E-3"/>
    <n v="1.07492E-2"/>
    <n v="6.3630500000000003E-3"/>
    <n v="8.4794299999999996E-3"/>
    <n v="1.01076733699999E-2"/>
    <n v="1.13143358E-2"/>
    <n v="1.2052048649999999E-2"/>
    <n v="1.2467816899999999E-2"/>
    <n v="1.3012719819999999E-2"/>
    <n v="1.3414973079999899E-2"/>
    <n v="0"/>
    <n v="0"/>
    <n v="0"/>
    <s v="EJ"/>
  </r>
  <r>
    <x v="11"/>
    <s v="N fertilizer"/>
    <x v="0"/>
    <x v="1"/>
    <n v="0"/>
    <n v="0"/>
    <n v="0"/>
    <n v="0"/>
    <n v="0"/>
    <n v="2.42282E-5"/>
    <n v="1.52779E-4"/>
    <n v="4.3376310000000002E-4"/>
    <n v="8.4891929999999995E-4"/>
    <n v="1.3033518E-3"/>
    <n v="1.7455519699999999E-3"/>
    <n v="0"/>
    <n v="0"/>
    <n v="0"/>
    <s v="EJ"/>
  </r>
  <r>
    <x v="11"/>
    <s v="agricultural energy use"/>
    <x v="1"/>
    <x v="3"/>
    <n v="4.2111299999999997E-2"/>
    <n v="3.6501899999999997E-2"/>
    <n v="2.6078799999999999E-2"/>
    <n v="1.78741E-2"/>
    <n v="1.983035E-2"/>
    <n v="2.0742739999999999E-2"/>
    <n v="2.1070329999999901E-2"/>
    <n v="2.1081982999999999E-2"/>
    <n v="2.0810969999999901E-2"/>
    <n v="2.027793E-2"/>
    <n v="1.9657669999999999E-2"/>
    <n v="0"/>
    <n v="0"/>
    <n v="0"/>
    <s v="EJ"/>
  </r>
  <r>
    <x v="11"/>
    <s v="agricultural energy use"/>
    <x v="1"/>
    <x v="4"/>
    <n v="2.4279100000000001E-3"/>
    <n v="3.1814E-3"/>
    <n v="6.3626999999999998E-3"/>
    <n v="2.13489E-3"/>
    <n v="2.053334E-3"/>
    <n v="2.037975E-3"/>
    <n v="2.205481E-3"/>
    <n v="2.5043575999999998E-3"/>
    <n v="2.8223659999999898E-3"/>
    <n v="3.1891279999999998E-3"/>
    <n v="3.5404019999999998E-3"/>
    <n v="0"/>
    <n v="0"/>
    <n v="0"/>
    <s v="EJ"/>
  </r>
  <r>
    <x v="11"/>
    <s v="agricultural energy use"/>
    <x v="1"/>
    <x v="2"/>
    <n v="1.176264E-2"/>
    <n v="1.77486E-2"/>
    <n v="3.7046099999999998E-2"/>
    <n v="0"/>
    <n v="0"/>
    <n v="0"/>
    <n v="0"/>
    <n v="0"/>
    <n v="0"/>
    <n v="0"/>
    <n v="0"/>
    <n v="0"/>
    <n v="0"/>
    <n v="0"/>
    <s v="EJ"/>
  </r>
  <r>
    <x v="11"/>
    <s v="cement"/>
    <x v="0"/>
    <x v="4"/>
    <n v="3.3299599999999999E-3"/>
    <n v="5.0796699999999997E-3"/>
    <n v="5.1021800000000004E-3"/>
    <n v="5.1021800000000004E-3"/>
    <n v="5.4579800000000003E-3"/>
    <n v="6.365913E-3"/>
    <n v="7.1335929999999997E-3"/>
    <n v="7.9781720000000004E-3"/>
    <n v="8.6837140000000004E-3"/>
    <n v="9.1060084000000006E-3"/>
    <n v="9.3366075999999996E-3"/>
    <n v="0"/>
    <n v="0"/>
    <n v="0"/>
    <s v="EJ"/>
  </r>
  <r>
    <x v="11"/>
    <s v="chemical energy use"/>
    <x v="0"/>
    <x v="3"/>
    <n v="4.18601E-4"/>
    <n v="7.1160099999999997E-4"/>
    <n v="1.1302E-3"/>
    <n v="7.5350299999999999E-4"/>
    <n v="8.5806000000000001E-4"/>
    <n v="9.6645499999999996E-4"/>
    <n v="1.038001E-3"/>
    <n v="1.0599048E-3"/>
    <n v="1.0317441000000001E-3"/>
    <n v="9.9436620000000007E-4"/>
    <n v="9.4962547000000002E-4"/>
    <n v="0"/>
    <n v="0"/>
    <n v="0"/>
    <s v="EJ"/>
  </r>
  <r>
    <x v="11"/>
    <s v="chemical energy use"/>
    <x v="0"/>
    <x v="5"/>
    <n v="2.5116000000000001E-3"/>
    <n v="3.8093100000000002E-3"/>
    <n v="2.3441999999999998E-3"/>
    <n v="5.0651200000000002E-3"/>
    <n v="5.7316880000000004E-3"/>
    <n v="6.3211119999999898E-3"/>
    <n v="6.5686729999999997E-3"/>
    <n v="6.3337350000000001E-3"/>
    <n v="5.8601139999999996E-3"/>
    <n v="5.5359319999999899E-3"/>
    <n v="5.3046719999999999E-3"/>
    <n v="0"/>
    <n v="0"/>
    <n v="0"/>
    <s v="EJ"/>
  </r>
  <r>
    <x v="11"/>
    <s v="chemical energy use"/>
    <x v="0"/>
    <x v="4"/>
    <n v="7.4092100000000003E-3"/>
    <n v="7.1581099999999996E-3"/>
    <n v="1.05069E-2"/>
    <n v="1.0423099999999999E-2"/>
    <n v="1.13432899999999E-2"/>
    <n v="1.2605969999999999E-2"/>
    <n v="1.3608779999999999E-2"/>
    <n v="1.425975E-2"/>
    <n v="1.4605758999999999E-2"/>
    <n v="1.4927859E-2"/>
    <n v="1.51375616E-2"/>
    <n v="0"/>
    <n v="0"/>
    <n v="0"/>
    <s v="EJ"/>
  </r>
  <r>
    <x v="11"/>
    <s v="chemical energy use"/>
    <x v="0"/>
    <x v="0"/>
    <n v="1.0560999999999999E-2"/>
    <n v="2.2097800000000001E-2"/>
    <n v="2.3408499999999999E-2"/>
    <n v="0"/>
    <n v="0"/>
    <n v="0"/>
    <n v="0"/>
    <n v="0"/>
    <n v="0"/>
    <n v="0"/>
    <n v="0"/>
    <n v="0"/>
    <n v="0"/>
    <n v="0"/>
    <s v="EJ"/>
  </r>
  <r>
    <x v="11"/>
    <s v="chemical energy use"/>
    <x v="0"/>
    <x v="2"/>
    <n v="1.4776600000000001E-2"/>
    <n v="1.6702100000000001E-2"/>
    <n v="1.5237000000000001E-2"/>
    <n v="0"/>
    <n v="0"/>
    <n v="0"/>
    <n v="0"/>
    <n v="0"/>
    <n v="0"/>
    <n v="0"/>
    <n v="0"/>
    <n v="0"/>
    <n v="0"/>
    <n v="0"/>
    <s v="EJ"/>
  </r>
  <r>
    <x v="11"/>
    <s v="chemical feedstocks"/>
    <x v="0"/>
    <x v="5"/>
    <n v="0"/>
    <n v="0"/>
    <n v="0"/>
    <n v="0"/>
    <n v="4.32403E-5"/>
    <n v="1.67622E-4"/>
    <n v="4.3304500000000001E-4"/>
    <n v="1.0420900000000001E-3"/>
    <n v="1.8397699999999999E-3"/>
    <n v="2.4526600000000002E-3"/>
    <n v="3.0026900000000001E-3"/>
    <n v="0"/>
    <n v="0"/>
    <n v="0"/>
    <s v="EJ"/>
  </r>
  <r>
    <x v="11"/>
    <s v="chemical feedstocks"/>
    <x v="0"/>
    <x v="0"/>
    <n v="0"/>
    <n v="0"/>
    <n v="0"/>
    <n v="0"/>
    <n v="1.677E-5"/>
    <n v="6.6141600000000004E-5"/>
    <n v="1.82397E-4"/>
    <n v="4.4489300000000002E-4"/>
    <n v="7.7355999999999996E-4"/>
    <n v="1.0466200000000001E-3"/>
    <n v="1.2741600000000001E-3"/>
    <n v="0"/>
    <n v="0"/>
    <n v="0"/>
    <s v="EJ"/>
  </r>
  <r>
    <x v="11"/>
    <s v="chemical feedstocks"/>
    <x v="0"/>
    <x v="2"/>
    <n v="0"/>
    <n v="0"/>
    <n v="0"/>
    <n v="0"/>
    <n v="5.2894800000000002E-6"/>
    <n v="2.0316E-5"/>
    <n v="5.3130800000000003E-5"/>
    <n v="1.31452E-4"/>
    <n v="2.3870299999999999E-4"/>
    <n v="3.29735E-4"/>
    <n v="4.1907499999999998E-4"/>
    <n v="0"/>
    <n v="0"/>
    <n v="0"/>
    <s v="EJ"/>
  </r>
  <r>
    <x v="11"/>
    <s v="comm cooling"/>
    <x v="2"/>
    <x v="4"/>
    <n v="3.7613799999999999E-3"/>
    <n v="6.3216000000000001E-3"/>
    <n v="8.3746199999999993E-3"/>
    <n v="1.39121E-2"/>
    <n v="1.522973E-2"/>
    <n v="1.9254250000000001E-2"/>
    <n v="2.2684139999999998E-2"/>
    <n v="2.5216196E-2"/>
    <n v="2.6989632999999999E-2"/>
    <n v="2.8338060000000002E-2"/>
    <n v="2.9350812E-2"/>
    <n v="0"/>
    <n v="0"/>
    <n v="0"/>
    <s v="EJ"/>
  </r>
  <r>
    <x v="11"/>
    <s v="comm cooling"/>
    <x v="2"/>
    <x v="0"/>
    <n v="1.6929900000000001E-4"/>
    <n v="1.4176E-3"/>
    <n v="2.7399099999999999E-3"/>
    <n v="1.16367E-2"/>
    <n v="1.28586899999999E-2"/>
    <n v="1.53144199999999E-2"/>
    <n v="1.6087459999999901E-2"/>
    <n v="1.51654139999999E-2"/>
    <n v="1.3791708999999999E-2"/>
    <n v="1.24899019999999E-2"/>
    <n v="1.1717094000000001E-2"/>
    <n v="0"/>
    <n v="0"/>
    <n v="0"/>
    <s v="EJ"/>
  </r>
  <r>
    <x v="11"/>
    <s v="comm heating"/>
    <x v="2"/>
    <x v="3"/>
    <n v="0"/>
    <n v="6.0278399999999998E-4"/>
    <n v="6.02799E-4"/>
    <n v="6.4050100000000003E-4"/>
    <n v="6.9080750000000005E-4"/>
    <n v="7.5098639999999996E-4"/>
    <n v="7.8674280000000005E-4"/>
    <n v="7.9088490000000003E-4"/>
    <n v="7.5305680000000005E-4"/>
    <n v="6.938542E-4"/>
    <n v="6.3032650000000002E-4"/>
    <n v="0"/>
    <n v="0"/>
    <n v="0"/>
    <s v="EJ"/>
  </r>
  <r>
    <x v="11"/>
    <s v="comm heating"/>
    <x v="2"/>
    <x v="4"/>
    <n v="1.1396799999999999E-3"/>
    <n v="1.9153499999999999E-3"/>
    <n v="2.5374E-3"/>
    <n v="4.2152099999999996E-3"/>
    <n v="4.4698309999999996E-3"/>
    <n v="4.8684009999999996E-3"/>
    <n v="5.3755130000000002E-3"/>
    <n v="5.9898629999999998E-3"/>
    <n v="6.5410950000000002E-3"/>
    <n v="6.9143199999999998E-3"/>
    <n v="7.0996870000000004E-3"/>
    <n v="0"/>
    <n v="0"/>
    <n v="0"/>
    <s v="EJ"/>
  </r>
  <r>
    <x v="11"/>
    <s v="comm heating"/>
    <x v="2"/>
    <x v="0"/>
    <n v="1.60698E-4"/>
    <n v="1.3460600000000001E-3"/>
    <n v="2.6017000000000002E-3"/>
    <n v="1.1049700000000001E-2"/>
    <n v="1.203947E-2"/>
    <n v="1.314424E-2"/>
    <n v="1.4076450000000001E-2"/>
    <n v="1.4742079999999999E-2"/>
    <n v="1.49454959999999E-2"/>
    <n v="1.4823394E-2"/>
    <n v="1.43939569999999E-2"/>
    <n v="0"/>
    <n v="0"/>
    <n v="0"/>
    <s v="EJ"/>
  </r>
  <r>
    <x v="11"/>
    <s v="comm heating"/>
    <x v="2"/>
    <x v="1"/>
    <n v="0"/>
    <n v="0"/>
    <n v="0"/>
    <n v="0"/>
    <n v="0"/>
    <n v="4.4900400000000001E-7"/>
    <n v="8.3863899999999992E-6"/>
    <n v="1.68487E-5"/>
    <n v="2.34634E-5"/>
    <n v="2.5990600000000002E-5"/>
    <n v="2.6176499999999999E-5"/>
    <n v="0"/>
    <n v="0"/>
    <n v="0"/>
    <s v="EJ"/>
  </r>
  <r>
    <x v="11"/>
    <s v="comm heating"/>
    <x v="2"/>
    <x v="2"/>
    <n v="5.6954199999999996E-3"/>
    <n v="1.7698499999999999E-3"/>
    <n v="2.7678999999999998E-3"/>
    <n v="2.5203799999999998E-2"/>
    <n v="2.6886779999999999E-2"/>
    <n v="2.8389069999999999E-2"/>
    <n v="2.8680089999999998E-2"/>
    <n v="2.81633499999999E-2"/>
    <n v="2.7390709999999999E-2"/>
    <n v="2.674006E-2"/>
    <n v="2.6320755000000001E-2"/>
    <n v="0"/>
    <n v="0"/>
    <n v="0"/>
    <s v="EJ"/>
  </r>
  <r>
    <x v="11"/>
    <s v="comm others"/>
    <x v="2"/>
    <x v="3"/>
    <n v="0"/>
    <n v="6.6999899999999995E-5"/>
    <n v="6.7000200000000003E-5"/>
    <n v="7.1199900000000002E-5"/>
    <n v="8.1376200000000002E-5"/>
    <n v="1.054726E-4"/>
    <n v="1.2214184000000001E-4"/>
    <n v="1.2979448E-4"/>
    <n v="1.2965416E-4"/>
    <n v="1.2420735E-4"/>
    <n v="1.1810883000000001E-4"/>
    <n v="0"/>
    <n v="0"/>
    <n v="0"/>
    <s v="EJ"/>
  </r>
  <r>
    <x v="11"/>
    <s v="comm others"/>
    <x v="2"/>
    <x v="4"/>
    <n v="1.1424E-2"/>
    <n v="1.9199999999999998E-2"/>
    <n v="2.5435300000000001E-2"/>
    <n v="4.2253400000000003E-2"/>
    <n v="4.7366399999999899E-2"/>
    <n v="6.2970620000000005E-2"/>
    <n v="8.1218899999999997E-2"/>
    <n v="9.9736450000000004E-2"/>
    <n v="0.1158554"/>
    <n v="0.13094294000000001"/>
    <n v="0.14353753"/>
    <n v="0"/>
    <n v="0"/>
    <n v="0"/>
    <s v="EJ"/>
  </r>
  <r>
    <x v="11"/>
    <s v="comm others"/>
    <x v="2"/>
    <x v="0"/>
    <n v="3.3980099999999998E-4"/>
    <n v="2.8456000000000002E-3"/>
    <n v="5.5001099999999999E-3"/>
    <n v="2.3359600000000001E-2"/>
    <n v="2.7071529999999899E-2"/>
    <n v="3.569812E-2"/>
    <n v="4.3069780000000002E-2"/>
    <n v="4.8297960000000001E-2"/>
    <n v="5.1418209999999999E-2"/>
    <n v="5.3528094999999998E-2"/>
    <n v="5.4663410000000003E-2"/>
    <n v="0"/>
    <n v="0"/>
    <n v="0"/>
    <s v="EJ"/>
  </r>
  <r>
    <x v="11"/>
    <s v="comm others"/>
    <x v="2"/>
    <x v="1"/>
    <n v="0"/>
    <n v="0"/>
    <n v="0"/>
    <n v="0"/>
    <n v="0"/>
    <n v="3.9810599999999996E-6"/>
    <n v="6.1506899999999999E-5"/>
    <n v="1.05974E-4"/>
    <n v="1.3709700000000001E-4"/>
    <n v="1.8356700000000001E-4"/>
    <n v="2.1082699999999999E-4"/>
    <n v="0"/>
    <n v="0"/>
    <n v="0"/>
    <s v="EJ"/>
  </r>
  <r>
    <x v="11"/>
    <s v="comm others"/>
    <x v="2"/>
    <x v="2"/>
    <n v="1.22206E-2"/>
    <n v="3.7975000000000001E-3"/>
    <n v="5.9390199999999997E-3"/>
    <n v="5.4078899999999999E-2"/>
    <n v="6.0410279999999997E-2"/>
    <n v="7.0934189999999994E-2"/>
    <n v="7.3611019999999999E-2"/>
    <n v="7.108689E-2"/>
    <n v="6.8364819999999896E-2"/>
    <n v="6.6097999999999907E-2"/>
    <n v="6.694804E-2"/>
    <n v="0"/>
    <n v="0"/>
    <n v="0"/>
    <s v="EJ"/>
  </r>
  <r>
    <x v="11"/>
    <s v="construction energy use"/>
    <x v="0"/>
    <x v="4"/>
    <n v="2.0929499999999999E-4"/>
    <n v="2.5119699999999999E-4"/>
    <n v="2.09302E-4"/>
    <n v="3.3477700000000002E-4"/>
    <n v="3.4612739999999998E-4"/>
    <n v="3.529434754E-4"/>
    <n v="3.5661341209999999E-4"/>
    <n v="3.5525864049999999E-4"/>
    <n v="3.4912819299999899E-4"/>
    <n v="3.3978724939999998E-4"/>
    <n v="3.279087095E-4"/>
    <n v="0"/>
    <n v="0"/>
    <n v="0"/>
    <s v="EJ"/>
  </r>
  <r>
    <x v="11"/>
    <s v="construction energy use"/>
    <x v="0"/>
    <x v="1"/>
    <n v="0"/>
    <n v="0"/>
    <n v="0"/>
    <n v="0"/>
    <n v="0"/>
    <n v="3.80243E-7"/>
    <n v="1.313576E-6"/>
    <n v="2.458775E-6"/>
    <n v="3.2779516E-6"/>
    <n v="4.0663670000000003E-6"/>
    <n v="4.5773100000000001E-6"/>
    <n v="0"/>
    <n v="0"/>
    <n v="0"/>
    <s v="EJ"/>
  </r>
  <r>
    <x v="11"/>
    <s v="construction energy use"/>
    <x v="0"/>
    <x v="2"/>
    <n v="3.8092109999999998E-3"/>
    <n v="5.2743399999999998E-3"/>
    <n v="3.0976249999999901E-3"/>
    <n v="4.1884619999999997E-5"/>
    <n v="4.36204E-5"/>
    <n v="4.282504E-5"/>
    <n v="3.9231759999999902E-5"/>
    <n v="3.4639959999999998E-5"/>
    <n v="3.0966397000000001E-5"/>
    <n v="2.6744196E-5"/>
    <n v="2.2535011E-5"/>
    <n v="0"/>
    <n v="0"/>
    <n v="0"/>
    <s v="EJ"/>
  </r>
  <r>
    <x v="11"/>
    <s v="construction feedstocks"/>
    <x v="3"/>
    <x v="2"/>
    <n v="0"/>
    <n v="0"/>
    <n v="0"/>
    <n v="0"/>
    <n v="1.68949E-5"/>
    <n v="3.6033900000000001E-5"/>
    <n v="5.7157500000000003E-5"/>
    <n v="7.9676800000000003E-5"/>
    <n v="1.03038E-4"/>
    <n v="1.2717100000000001E-4"/>
    <n v="1.5175599999999999E-4"/>
    <n v="0"/>
    <n v="0"/>
    <n v="0"/>
    <s v="EJ"/>
  </r>
  <r>
    <x v="11"/>
    <s v="industrial wastewater treatment"/>
    <x v="0"/>
    <x v="4"/>
    <n v="1.5925599999999999E-5"/>
    <n v="5.3449999999999998E-5"/>
    <n v="9.1608999999999997E-5"/>
    <n v="1.5253099999999999E-4"/>
    <n v="4.1481800000000001E-4"/>
    <n v="7.2442700000000004E-4"/>
    <n v="1.1005800000000001E-3"/>
    <n v="1.51801E-3"/>
    <n v="1.9611899999999998E-3"/>
    <n v="2.4145400000000002E-3"/>
    <n v="2.87031E-3"/>
    <n v="0"/>
    <n v="0"/>
    <n v="0"/>
    <s v="EJ"/>
  </r>
  <r>
    <x v="11"/>
    <s v="industrial water abstraction"/>
    <x v="0"/>
    <x v="4"/>
    <n v="6.03638E-5"/>
    <n v="1.5566700000000001E-4"/>
    <n v="2.1560700000000001E-4"/>
    <n v="3.5899E-4"/>
    <n v="4.1385400000000001E-4"/>
    <n v="5.1150200000000005E-4"/>
    <n v="5.8940700000000002E-4"/>
    <n v="6.5648699999999998E-4"/>
    <n v="7.1267900000000003E-4"/>
    <n v="7.6169900000000001E-4"/>
    <n v="8.0452300000000002E-4"/>
    <n v="0"/>
    <n v="0"/>
    <n v="0"/>
    <s v="EJ"/>
  </r>
  <r>
    <x v="11"/>
    <s v="industrial water treatment"/>
    <x v="0"/>
    <x v="4"/>
    <n v="1.3581800000000001E-4"/>
    <n v="3.5025099999999999E-4"/>
    <n v="4.8511499999999999E-4"/>
    <n v="8.0772699999999995E-4"/>
    <n v="9.3117099999999995E-4"/>
    <n v="1.15088E-3"/>
    <n v="1.3261600000000001E-3"/>
    <n v="1.4771000000000001E-3"/>
    <n v="1.6035299999999999E-3"/>
    <n v="1.71382E-3"/>
    <n v="1.81018E-3"/>
    <n v="0"/>
    <n v="0"/>
    <n v="0"/>
    <s v="EJ"/>
  </r>
  <r>
    <x v="11"/>
    <s v="iron and steel"/>
    <x v="0"/>
    <x v="3"/>
    <n v="0"/>
    <n v="0"/>
    <n v="0"/>
    <n v="0"/>
    <n v="0"/>
    <n v="6.7554499999999996E-3"/>
    <n v="9.9602400000000004E-3"/>
    <n v="1.194273E-2"/>
    <n v="1.2455819999999999E-2"/>
    <n v="1.2234267E-2"/>
    <n v="1.21002779999999E-2"/>
    <n v="0"/>
    <n v="0"/>
    <n v="0"/>
    <s v="EJ"/>
  </r>
  <r>
    <x v="11"/>
    <s v="iron and steel"/>
    <x v="0"/>
    <x v="5"/>
    <n v="2.9929890000000001E-2"/>
    <n v="2.859037E-2"/>
    <n v="4.139951E-2"/>
    <n v="3.6292600000000001E-2"/>
    <n v="5.3125600000000002E-2"/>
    <n v="5.4441189999999903E-2"/>
    <n v="5.1872950000000001E-2"/>
    <n v="5.0188949999999899E-2"/>
    <n v="5.2946709000000002E-2"/>
    <n v="5.7062234999999899E-2"/>
    <n v="5.9945774999999903E-2"/>
    <n v="0"/>
    <n v="0"/>
    <n v="0"/>
    <s v="EJ"/>
  </r>
  <r>
    <x v="11"/>
    <s v="iron and steel"/>
    <x v="0"/>
    <x v="4"/>
    <n v="4.9813499999999998E-3"/>
    <n v="8.2883000000000002E-3"/>
    <n v="9.5859199999999995E-3"/>
    <n v="8.4557350000000007E-3"/>
    <n v="1.2551088999999901E-2"/>
    <n v="1.51917963999999E-2"/>
    <n v="1.5683353099999998E-2"/>
    <n v="1.6087412700000001E-2"/>
    <n v="1.72444044E-2"/>
    <n v="1.8701905679999999E-2"/>
    <n v="1.9886356550000001E-2"/>
    <n v="0"/>
    <n v="0"/>
    <n v="0"/>
    <s v="EJ"/>
  </r>
  <r>
    <x v="11"/>
    <s v="iron and steel"/>
    <x v="0"/>
    <x v="0"/>
    <n v="1.004633E-3"/>
    <n v="1.9674344999999998E-3"/>
    <n v="2.260466E-3"/>
    <n v="9.5441090000000003E-3"/>
    <n v="1.44565879099999E-2"/>
    <n v="1.6936939346000001E-2"/>
    <n v="1.6036764623999999E-2"/>
    <n v="1.5209886846399999E-2"/>
    <n v="1.56000148947E-2"/>
    <n v="1.6613893347699998E-2"/>
    <n v="1.75594857574E-2"/>
    <n v="0"/>
    <n v="0"/>
    <n v="0"/>
    <s v="EJ"/>
  </r>
  <r>
    <x v="11"/>
    <s v="iron and steel"/>
    <x v="0"/>
    <x v="1"/>
    <n v="0"/>
    <n v="0"/>
    <n v="0"/>
    <n v="0"/>
    <n v="0"/>
    <n v="2.1605389999999999E-3"/>
    <n v="5.7803680000000001E-3"/>
    <n v="8.6227409999999997E-3"/>
    <n v="1.04360889999999E-2"/>
    <n v="1.1630077000000001E-2"/>
    <n v="1.2347894999999999E-2"/>
    <n v="0"/>
    <n v="0"/>
    <n v="0"/>
    <s v="EJ"/>
  </r>
  <r>
    <x v="11"/>
    <s v="iron and steel"/>
    <x v="0"/>
    <x v="2"/>
    <n v="2.7209065000000001E-3"/>
    <n v="1.9673989999999999E-3"/>
    <n v="2.0093059999999898E-3"/>
    <n v="3.7670489999999999E-4"/>
    <n v="5.6818493599999995E-4"/>
    <n v="6.7680287569999895E-4"/>
    <n v="6.5663174059999905E-4"/>
    <n v="6.3719426249999895E-4"/>
    <n v="6.6136425228999999E-4"/>
    <n v="7.0685240644999898E-4"/>
    <n v="7.4775620199999998E-4"/>
    <n v="0"/>
    <n v="0"/>
    <n v="0"/>
    <s v="EJ"/>
  </r>
  <r>
    <x v="11"/>
    <s v="irrigation water abstraction"/>
    <x v="0"/>
    <x v="4"/>
    <n v="8.1981999999999997E-4"/>
    <n v="1.10206E-3"/>
    <n v="1.0757900000000001E-3"/>
    <n v="1.04623E-3"/>
    <n v="1.1386499999999999E-3"/>
    <n v="1.1937199999999999E-3"/>
    <n v="1.2383299999999999E-3"/>
    <n v="1.2828E-3"/>
    <n v="1.3416599999999999E-3"/>
    <n v="1.42909E-3"/>
    <n v="1.5137E-3"/>
    <n v="0"/>
    <n v="0"/>
    <n v="0"/>
    <s v="EJ"/>
  </r>
  <r>
    <x v="11"/>
    <s v="mining energy use"/>
    <x v="0"/>
    <x v="4"/>
    <n v="0"/>
    <n v="0"/>
    <n v="0"/>
    <n v="1.49441E-2"/>
    <n v="1.53380799999999E-2"/>
    <n v="1.540371001E-2"/>
    <n v="1.5147109569999999E-2"/>
    <n v="1.465495E-2"/>
    <n v="1.4207235301E-2"/>
    <n v="1.364780191E-2"/>
    <n v="1.308323038E-2"/>
    <n v="0"/>
    <n v="0"/>
    <n v="0"/>
    <s v="EJ"/>
  </r>
  <r>
    <x v="11"/>
    <s v="mining energy use"/>
    <x v="0"/>
    <x v="1"/>
    <n v="0"/>
    <n v="0"/>
    <n v="0"/>
    <n v="0"/>
    <n v="0"/>
    <n v="9.7292E-6"/>
    <n v="4.7626639999999998E-5"/>
    <n v="1.13905639999999E-4"/>
    <n v="1.8615381000000001E-4"/>
    <n v="2.8355654999999999E-4"/>
    <n v="3.8123269999999998E-4"/>
    <n v="0"/>
    <n v="0"/>
    <n v="0"/>
    <s v="EJ"/>
  </r>
  <r>
    <x v="11"/>
    <s v="mining energy use"/>
    <x v="0"/>
    <x v="2"/>
    <n v="0"/>
    <n v="0"/>
    <n v="0"/>
    <n v="0"/>
    <n v="9.6334299999999997E-5"/>
    <n v="3.9889929999999899E-4"/>
    <n v="8.5488920000000002E-4"/>
    <n v="1.2621989999999899E-3"/>
    <n v="1.4453752999999999E-3"/>
    <n v="1.5636317E-3"/>
    <n v="1.5776869999999999E-3"/>
    <n v="0"/>
    <n v="0"/>
    <n v="0"/>
    <s v="EJ"/>
  </r>
  <r>
    <x v="11"/>
    <s v="municipal wastewater treatment"/>
    <x v="0"/>
    <x v="4"/>
    <n v="1.1967E-4"/>
    <n v="2.21666E-4"/>
    <n v="3.0964300000000002E-4"/>
    <n v="3.3390600000000002E-4"/>
    <n v="8.28987E-4"/>
    <n v="1.24292E-3"/>
    <n v="1.70225E-3"/>
    <n v="2.15957E-3"/>
    <n v="2.5997500000000001E-3"/>
    <n v="3.00125E-3"/>
    <n v="3.3602200000000001E-3"/>
    <n v="0"/>
    <n v="0"/>
    <n v="0"/>
    <s v="EJ"/>
  </r>
  <r>
    <x v="11"/>
    <s v="municipal water abstraction"/>
    <x v="0"/>
    <x v="4"/>
    <n v="5.8523899999999998E-4"/>
    <n v="8.1882899999999998E-4"/>
    <n v="9.1913800000000001E-4"/>
    <n v="9.9116000000000004E-4"/>
    <n v="1.0612099999999999E-3"/>
    <n v="1.1302700000000001E-3"/>
    <n v="1.1766700000000001E-3"/>
    <n v="1.20707E-3"/>
    <n v="1.2221000000000001E-3"/>
    <n v="1.2255199999999999E-3"/>
    <n v="1.21967E-3"/>
    <n v="0"/>
    <n v="0"/>
    <n v="0"/>
    <s v="EJ"/>
  </r>
  <r>
    <x v="11"/>
    <s v="municipal water distribution"/>
    <x v="0"/>
    <x v="4"/>
    <n v="1.8319600000000001E-3"/>
    <n v="2.5631600000000001E-3"/>
    <n v="2.8771600000000001E-3"/>
    <n v="3.10261E-3"/>
    <n v="3.3218700000000002E-3"/>
    <n v="3.53806E-3"/>
    <n v="3.6833E-3"/>
    <n v="3.77846E-3"/>
    <n v="3.8255099999999998E-3"/>
    <n v="3.8362100000000001E-3"/>
    <n v="3.8179099999999999E-3"/>
    <n v="0"/>
    <n v="0"/>
    <n v="0"/>
    <s v="EJ"/>
  </r>
  <r>
    <x v="11"/>
    <s v="municipal water treatment"/>
    <x v="0"/>
    <x v="4"/>
    <n v="1.7433500000000001E-3"/>
    <n v="2.4391899999999999E-3"/>
    <n v="2.73799E-3"/>
    <n v="2.95254E-3"/>
    <n v="3.1611999999999999E-3"/>
    <n v="3.3669300000000002E-3"/>
    <n v="3.5051399999999999E-3"/>
    <n v="3.5956999999999999E-3"/>
    <n v="3.6404699999999998E-3"/>
    <n v="3.65066E-3"/>
    <n v="3.6332399999999998E-3"/>
    <n v="0"/>
    <n v="0"/>
    <n v="0"/>
    <s v="EJ"/>
  </r>
  <r>
    <x v="11"/>
    <s v="other industrial energy use"/>
    <x v="0"/>
    <x v="3"/>
    <n v="3.7862100000000003E-2"/>
    <n v="2.6811999999999999E-2"/>
    <n v="2.5322399999999998E-2"/>
    <n v="6.3917299999999996E-2"/>
    <n v="7.6665999999999998E-2"/>
    <n v="9.40632E-2"/>
    <n v="0.107143399999999"/>
    <n v="0.1175138"/>
    <n v="0.1245497"/>
    <n v="0.12919851999999901"/>
    <n v="0.13187892699999901"/>
    <n v="0"/>
    <n v="0"/>
    <n v="0"/>
    <s v="EJ"/>
  </r>
  <r>
    <x v="11"/>
    <s v="other industrial energy use"/>
    <x v="0"/>
    <x v="5"/>
    <n v="5.1725599999999997E-2"/>
    <n v="4.4186000000000003E-2"/>
    <n v="2.5362200000000001E-2"/>
    <n v="5.7971200000000001E-2"/>
    <n v="7.0012599999999994E-2"/>
    <n v="8.4703500000000001E-2"/>
    <n v="9.4508800000000004E-2"/>
    <n v="0.100688099999999"/>
    <n v="0.10503021999999999"/>
    <n v="0.109164359999999"/>
    <n v="0.11319528299999999"/>
    <n v="0"/>
    <n v="0"/>
    <n v="0"/>
    <s v="EJ"/>
  </r>
  <r>
    <x v="11"/>
    <s v="other industrial energy use"/>
    <x v="0"/>
    <x v="4"/>
    <n v="1.2079599999999999E-2"/>
    <n v="2.35959E-2"/>
    <n v="2.5967899999999999E-2"/>
    <n v="4.7826100000000003E-2"/>
    <n v="4.6827029999999999E-2"/>
    <n v="6.0599E-2"/>
    <n v="7.4003550000000001E-2"/>
    <n v="8.8198700000000005E-2"/>
    <n v="0.10224791"/>
    <n v="0.11511768"/>
    <n v="0.12711852200000001"/>
    <n v="0"/>
    <n v="0"/>
    <n v="0"/>
    <s v="EJ"/>
  </r>
  <r>
    <x v="11"/>
    <s v="other industrial energy use"/>
    <x v="0"/>
    <x v="0"/>
    <n v="2.2771300000000001E-2"/>
    <n v="7.0493600000000003E-2"/>
    <n v="8.0875799999999998E-2"/>
    <n v="4.7616800000000001E-2"/>
    <n v="5.8152799999999998E-2"/>
    <n v="7.1056300000000003E-2"/>
    <n v="8.08778E-2"/>
    <n v="8.8587009999999994E-2"/>
    <n v="9.4125089999999995E-2"/>
    <n v="9.8949529999999994E-2"/>
    <n v="0.10273697699999999"/>
    <n v="0"/>
    <n v="0"/>
    <n v="0"/>
    <s v="EJ"/>
  </r>
  <r>
    <x v="11"/>
    <s v="other industrial energy use"/>
    <x v="0"/>
    <x v="1"/>
    <n v="0"/>
    <n v="0"/>
    <n v="0"/>
    <n v="0"/>
    <n v="0"/>
    <n v="8.1126199999999904E-6"/>
    <n v="5.6808370000000001E-5"/>
    <n v="1.4811997E-4"/>
    <n v="2.6602525999999899E-4"/>
    <n v="3.7849925999999898E-4"/>
    <n v="4.8299835399999999E-4"/>
    <n v="0"/>
    <n v="0"/>
    <n v="0"/>
    <s v="EJ"/>
  </r>
  <r>
    <x v="11"/>
    <s v="other industrial energy use"/>
    <x v="0"/>
    <x v="2"/>
    <n v="2.59315E-2"/>
    <n v="9.6927000000000003E-3"/>
    <n v="1.35958E-2"/>
    <n v="4.261E-3"/>
    <n v="5.0263560000000001E-3"/>
    <n v="5.9000479999999998E-3"/>
    <n v="6.3575319999999999E-3"/>
    <n v="6.5130730000000003E-3"/>
    <n v="6.63183E-3"/>
    <n v="6.937108E-3"/>
    <n v="7.4212536999999903E-3"/>
    <n v="0"/>
    <n v="0"/>
    <n v="0"/>
    <s v="EJ"/>
  </r>
  <r>
    <x v="11"/>
    <s v="other industrial feedstocks"/>
    <x v="0"/>
    <x v="2"/>
    <n v="1.3143999999999999E-2"/>
    <n v="6.7520200000000002E-2"/>
    <n v="2.9009E-2"/>
    <n v="1.72882E-2"/>
    <n v="1.99084E-2"/>
    <n v="2.4523099999999999E-2"/>
    <n v="2.81187E-2"/>
    <n v="3.10514E-2"/>
    <n v="3.33783E-2"/>
    <n v="3.5396900000000002E-2"/>
    <n v="3.7122799999999997E-2"/>
    <n v="0"/>
    <n v="0"/>
    <n v="0"/>
    <s v="EJ"/>
  </r>
  <r>
    <x v="11"/>
    <s v="process heat cement"/>
    <x v="0"/>
    <x v="3"/>
    <n v="3.4955799999999999E-3"/>
    <n v="5.37828E-3"/>
    <n v="5.4446900000000003E-3"/>
    <n v="5.4446900000000003E-3"/>
    <n v="6.1541469999999996E-3"/>
    <n v="7.4669000000000003E-3"/>
    <n v="8.6064060000000005E-3"/>
    <n v="9.8082640000000006E-3"/>
    <n v="1.0615787999999999E-2"/>
    <n v="1.0793652000000001E-2"/>
    <n v="1.04860912E-2"/>
    <n v="0"/>
    <n v="0"/>
    <n v="0"/>
    <s v="EJ"/>
  </r>
  <r>
    <x v="11"/>
    <s v="process heat cement"/>
    <x v="0"/>
    <x v="5"/>
    <n v="5.9155700000000002E-3"/>
    <n v="9.1017700000000003E-3"/>
    <n v="9.2140899999999994E-3"/>
    <n v="9.2140899999999994E-3"/>
    <n v="1.0292219999999999E-2"/>
    <n v="1.188702E-2"/>
    <n v="1.28140999999999E-2"/>
    <n v="1.3163351E-2"/>
    <n v="1.3177374E-2"/>
    <n v="1.30442789999999E-2"/>
    <n v="1.27296236E-2"/>
    <n v="0"/>
    <n v="0"/>
    <n v="0"/>
    <s v="EJ"/>
  </r>
  <r>
    <x v="11"/>
    <s v="process heat cement"/>
    <x v="0"/>
    <x v="0"/>
    <n v="6.9911599999999997E-3"/>
    <n v="1.07566E-2"/>
    <n v="1.08894E-2"/>
    <n v="1.08894E-2"/>
    <n v="1.232782E-2"/>
    <n v="1.449637E-2"/>
    <n v="1.6206999999999999E-2"/>
    <n v="1.761455E-2"/>
    <n v="1.8379748000000001E-2"/>
    <n v="1.8628190999999999E-2"/>
    <n v="1.82716248E-2"/>
    <n v="0"/>
    <n v="0"/>
    <n v="0"/>
    <s v="EJ"/>
  </r>
  <r>
    <x v="11"/>
    <s v="process heat cement"/>
    <x v="0"/>
    <x v="1"/>
    <n v="0"/>
    <n v="0"/>
    <n v="0"/>
    <n v="0"/>
    <n v="0"/>
    <n v="9.12832E-5"/>
    <n v="7.8299320000000002E-4"/>
    <n v="2.3001083E-3"/>
    <n v="4.1878039999999998E-3"/>
    <n v="5.7309613000000002E-3"/>
    <n v="7.0931704999999999E-3"/>
    <n v="0"/>
    <n v="0"/>
    <n v="0"/>
    <s v="EJ"/>
  </r>
  <r>
    <x v="11"/>
    <s v="process heat cement"/>
    <x v="0"/>
    <x v="2"/>
    <n v="1.04866E-2"/>
    <n v="1.6134900000000001E-2"/>
    <n v="1.6334100000000001E-2"/>
    <n v="1.6334100000000001E-2"/>
    <n v="1.5847279999999998E-2"/>
    <n v="1.7539079999999999E-2"/>
    <n v="1.8415520000000001E-2"/>
    <n v="1.8960379999999999E-2"/>
    <n v="1.9119466000000002E-2"/>
    <n v="1.9333922E-2"/>
    <n v="1.9805921399999999E-2"/>
    <n v="0"/>
    <n v="0"/>
    <n v="0"/>
    <s v="EJ"/>
  </r>
  <r>
    <x v="11"/>
    <s v="resid cooling"/>
    <x v="4"/>
    <x v="4"/>
    <n v="8.1807700000000004E-3"/>
    <n v="1.0622299999999999E-2"/>
    <n v="1.31646E-2"/>
    <n v="1.5196400000000001E-2"/>
    <n v="1.6516349999999999E-2"/>
    <n v="2.0077600000000001E-2"/>
    <n v="2.2597840000000001E-2"/>
    <n v="2.39713729999999E-2"/>
    <n v="2.4656663999999998E-2"/>
    <n v="2.5061495E-2"/>
    <n v="2.5399469000000001E-2"/>
    <n v="0"/>
    <n v="0"/>
    <n v="0"/>
    <s v="EJ"/>
  </r>
  <r>
    <x v="11"/>
    <s v="resid heating"/>
    <x v="4"/>
    <x v="3"/>
    <n v="2.71251E-3"/>
    <n v="1.32236E-2"/>
    <n v="1.25454E-2"/>
    <n v="0"/>
    <n v="0"/>
    <n v="0"/>
    <n v="0"/>
    <n v="0"/>
    <n v="0"/>
    <n v="0"/>
    <n v="0"/>
    <n v="0"/>
    <n v="0"/>
    <n v="0"/>
    <s v="EJ"/>
  </r>
  <r>
    <x v="11"/>
    <s v="resid heating"/>
    <x v="4"/>
    <x v="4"/>
    <n v="2.3474099999999999E-3"/>
    <n v="3.04799E-3"/>
    <n v="3.77751E-3"/>
    <n v="4.3604799999999999E-3"/>
    <n v="4.6663879999999996E-3"/>
    <n v="5.2847879999999899E-3"/>
    <n v="6.0853790000000001E-3"/>
    <n v="7.0096699999999904E-3"/>
    <n v="7.9122150000000002E-3"/>
    <n v="8.7863589999999901E-3"/>
    <n v="9.4652050000000008E-3"/>
    <n v="0"/>
    <n v="0"/>
    <n v="0"/>
    <s v="EJ"/>
  </r>
  <r>
    <x v="11"/>
    <s v="resid heating"/>
    <x v="4"/>
    <x v="0"/>
    <n v="4.3810099999999999E-4"/>
    <n v="3.64949E-3"/>
    <n v="4.0154099999999996E-3"/>
    <n v="4.5642800000000004E-3"/>
    <n v="5.1304799999999998E-3"/>
    <n v="5.8224799999999997E-3"/>
    <n v="6.4830299999999999E-3"/>
    <n v="7.0475529999999998E-3"/>
    <n v="7.4093450000000003E-3"/>
    <n v="7.6493849999999999E-3"/>
    <n v="7.6763170000000002E-3"/>
    <n v="0"/>
    <n v="0"/>
    <n v="0"/>
    <s v="EJ"/>
  </r>
  <r>
    <x v="11"/>
    <s v="resid heating"/>
    <x v="4"/>
    <x v="1"/>
    <n v="0"/>
    <n v="0"/>
    <n v="0"/>
    <n v="0"/>
    <n v="0"/>
    <n v="2.1985E-7"/>
    <n v="3.5220400000000002E-6"/>
    <n v="6.2280700000000002E-6"/>
    <n v="9.0424800000000005E-6"/>
    <n v="1.2443700000000001E-5"/>
    <n v="1.47795E-5"/>
    <n v="0"/>
    <n v="0"/>
    <n v="0"/>
    <s v="EJ"/>
  </r>
  <r>
    <x v="11"/>
    <s v="resid heating"/>
    <x v="4"/>
    <x v="2"/>
    <n v="1.05583E-2"/>
    <n v="9.2283799999999996E-3"/>
    <n v="7.8985199999999992E-3"/>
    <n v="5.37318E-3"/>
    <n v="5.8142599999999999E-3"/>
    <n v="6.3359699999999998E-3"/>
    <n v="6.6666E-3"/>
    <n v="6.8957629999999897E-3"/>
    <n v="7.0478069999999997E-3"/>
    <n v="7.2060779999999899E-3"/>
    <n v="7.3600860000000001E-3"/>
    <n v="0"/>
    <n v="0"/>
    <n v="0"/>
    <s v="EJ"/>
  </r>
  <r>
    <x v="11"/>
    <s v="resid heating"/>
    <x v="4"/>
    <x v="6"/>
    <n v="5.2775500000000003E-2"/>
    <n v="1.7127400000000001E-2"/>
    <n v="2.2278200000000001E-2"/>
    <n v="4.4242900000000002E-2"/>
    <n v="4.8179699999999999E-2"/>
    <n v="5.0886089999999898E-2"/>
    <n v="5.127135E-2"/>
    <n v="4.9698720000000002E-2"/>
    <n v="4.6465589999999897E-2"/>
    <n v="4.2605749999999998E-2"/>
    <n v="3.8642579999999899E-2"/>
    <n v="0"/>
    <n v="0"/>
    <n v="0"/>
    <s v="EJ"/>
  </r>
  <r>
    <x v="11"/>
    <s v="resid others"/>
    <x v="4"/>
    <x v="3"/>
    <n v="3.0140000000000001E-4"/>
    <n v="1.4693E-3"/>
    <n v="1.3939E-3"/>
    <n v="0"/>
    <n v="0"/>
    <n v="0"/>
    <n v="0"/>
    <n v="0"/>
    <n v="0"/>
    <n v="0"/>
    <n v="0"/>
    <n v="0"/>
    <n v="0"/>
    <n v="0"/>
    <s v="EJ"/>
  </r>
  <r>
    <x v="11"/>
    <s v="resid others"/>
    <x v="4"/>
    <x v="5"/>
    <n v="5.1488000000000003E-3"/>
    <n v="2.679E-3"/>
    <n v="2.1767000000000002E-3"/>
    <n v="2.679E-3"/>
    <n v="2.9592959999999902E-3"/>
    <n v="3.304595E-3"/>
    <n v="3.267388E-3"/>
    <n v="2.944613E-3"/>
    <n v="2.613148E-3"/>
    <n v="2.2900415999999998E-3"/>
    <n v="2.1412029999999999E-3"/>
    <n v="0"/>
    <n v="0"/>
    <n v="0"/>
    <s v="EJ"/>
  </r>
  <r>
    <x v="11"/>
    <s v="resid others"/>
    <x v="4"/>
    <x v="4"/>
    <n v="3.52967E-2"/>
    <n v="4.5830799999999998E-2"/>
    <n v="5.67999E-2"/>
    <n v="6.5566200000000005E-2"/>
    <n v="7.2601299999999994E-2"/>
    <n v="8.9230100000000007E-2"/>
    <n v="0.10696695000000001"/>
    <n v="0.12368713000000001"/>
    <n v="0.13776875"/>
    <n v="0.15063287"/>
    <n v="0.16129717999999901"/>
    <n v="0"/>
    <n v="0"/>
    <n v="0"/>
    <s v="EJ"/>
  </r>
  <r>
    <x v="11"/>
    <s v="resid others"/>
    <x v="4"/>
    <x v="0"/>
    <n v="3.3711000000000001E-3"/>
    <n v="2.8080399999999998E-2"/>
    <n v="3.0895800000000001E-2"/>
    <n v="3.5118999999999997E-2"/>
    <n v="4.0122199999999997E-2"/>
    <n v="4.8997209999999999E-2"/>
    <n v="5.5369699999999897E-2"/>
    <n v="5.8608519999999997E-2"/>
    <n v="5.9725609999999998E-2"/>
    <n v="5.9929349999999999E-2"/>
    <n v="5.9781179999999899E-2"/>
    <n v="0"/>
    <n v="0"/>
    <n v="0"/>
    <s v="EJ"/>
  </r>
  <r>
    <x v="11"/>
    <s v="resid others"/>
    <x v="4"/>
    <x v="1"/>
    <n v="0"/>
    <n v="0"/>
    <n v="0"/>
    <n v="0"/>
    <n v="0"/>
    <n v="4.4069600000000001E-6"/>
    <n v="6.7779299999999997E-5"/>
    <n v="1.1596599999999999E-4"/>
    <n v="1.4651599999999999E-4"/>
    <n v="1.9178399999999999E-4"/>
    <n v="2.1197699999999999E-4"/>
    <n v="0"/>
    <n v="0"/>
    <n v="0"/>
    <s v="EJ"/>
  </r>
  <r>
    <x v="11"/>
    <s v="resid others"/>
    <x v="4"/>
    <x v="2"/>
    <n v="2.2343700000000001E-2"/>
    <n v="1.9529399999999999E-2"/>
    <n v="1.67151E-2"/>
    <n v="1.13708E-2"/>
    <n v="1.255042E-2"/>
    <n v="1.3911110000000001E-2"/>
    <n v="1.3683839999999999E-2"/>
    <n v="1.2427288E-2"/>
    <n v="1.1294746E-2"/>
    <n v="1.0359125E-2"/>
    <n v="1.0218893E-2"/>
    <n v="0"/>
    <n v="0"/>
    <n v="0"/>
    <s v="EJ"/>
  </r>
  <r>
    <x v="11"/>
    <s v="resid others"/>
    <x v="4"/>
    <x v="6"/>
    <n v="8.8334499999999996E-2"/>
    <n v="2.8667499999999999E-2"/>
    <n v="3.7288700000000001E-2"/>
    <n v="7.4053300000000002E-2"/>
    <n v="8.26992E-2"/>
    <n v="9.1345899999999994E-2"/>
    <n v="8.9529490000000003E-2"/>
    <n v="8.0106369999999996E-2"/>
    <n v="7.0748430000000001E-2"/>
    <n v="6.2094440000000001E-2"/>
    <n v="5.8297569999999903E-2"/>
    <n v="0"/>
    <n v="0"/>
    <n v="0"/>
    <s v="EJ"/>
  </r>
  <r>
    <x v="11"/>
    <s v="trn_aviation_intl"/>
    <x v="5"/>
    <x v="4"/>
    <n v="0"/>
    <n v="0"/>
    <n v="0"/>
    <n v="0"/>
    <n v="0"/>
    <n v="0"/>
    <n v="0"/>
    <n v="1.48756E-8"/>
    <n v="1.22929E-7"/>
    <n v="9.6089099999999995E-7"/>
    <n v="6.9923900000000003E-6"/>
    <n v="0"/>
    <n v="0"/>
    <n v="0"/>
    <s v="EJ"/>
  </r>
  <r>
    <x v="11"/>
    <s v="trn_aviation_intl"/>
    <x v="5"/>
    <x v="1"/>
    <n v="0"/>
    <n v="0"/>
    <n v="0"/>
    <n v="0"/>
    <n v="0"/>
    <n v="0"/>
    <n v="0"/>
    <n v="2.0149399999999999E-8"/>
    <n v="3.9087499999999998E-7"/>
    <n v="5.7200100000000001E-6"/>
    <n v="6.2349900000000004E-5"/>
    <n v="0"/>
    <n v="0"/>
    <n v="0"/>
    <s v="EJ"/>
  </r>
  <r>
    <x v="11"/>
    <s v="trn_aviation_intl"/>
    <x v="5"/>
    <x v="2"/>
    <n v="1.5685500000000002E-2"/>
    <n v="1.8679899999999999E-2"/>
    <n v="2.34142E-2"/>
    <n v="3.9042599999999997E-2"/>
    <n v="4.3195400000000002E-2"/>
    <n v="4.6788299999999998E-2"/>
    <n v="4.86322E-2"/>
    <n v="4.9773400000000002E-2"/>
    <n v="5.33099E-2"/>
    <n v="5.6352199999999998E-2"/>
    <n v="5.8908599999999998E-2"/>
    <n v="0"/>
    <n v="0"/>
    <n v="0"/>
    <s v="EJ"/>
  </r>
  <r>
    <x v="11"/>
    <s v="trn_freight"/>
    <x v="6"/>
    <x v="5"/>
    <n v="4.1898799999999999E-5"/>
    <n v="4.1898499999999999E-5"/>
    <n v="4.1898399999999999E-5"/>
    <n v="0"/>
    <n v="0"/>
    <n v="0"/>
    <n v="0"/>
    <n v="0"/>
    <n v="0"/>
    <n v="0"/>
    <n v="0"/>
    <n v="0"/>
    <n v="0"/>
    <n v="0"/>
    <s v="EJ"/>
  </r>
  <r>
    <x v="11"/>
    <s v="trn_freight"/>
    <x v="6"/>
    <x v="4"/>
    <n v="0"/>
    <n v="4.7998299999999997E-5"/>
    <n v="6.1497700000000006E-5"/>
    <n v="9.9698500000000001E-5"/>
    <n v="1.0858599999999999E-4"/>
    <n v="1.4467309999999901E-4"/>
    <n v="2.464713E-4"/>
    <n v="3.6176788499999899E-4"/>
    <n v="4.2033580299999899E-4"/>
    <n v="4.4645429999999999E-4"/>
    <n v="4.6560864E-4"/>
    <n v="0"/>
    <n v="0"/>
    <n v="0"/>
    <s v="EJ"/>
  </r>
  <r>
    <x v="11"/>
    <s v="trn_freight"/>
    <x v="6"/>
    <x v="1"/>
    <n v="0"/>
    <n v="0"/>
    <n v="0"/>
    <n v="0"/>
    <n v="0"/>
    <n v="5.6291300000000001E-5"/>
    <n v="2.1607500000000001E-4"/>
    <n v="4.2717469799999998E-4"/>
    <n v="5.3335434500000002E-4"/>
    <n v="5.7868101999999997E-4"/>
    <n v="6.0965260999999997E-4"/>
    <n v="0"/>
    <n v="0"/>
    <n v="0"/>
    <s v="EJ"/>
  </r>
  <r>
    <x v="11"/>
    <s v="trn_freight"/>
    <x v="6"/>
    <x v="2"/>
    <n v="6.2188199999999999E-3"/>
    <n v="1.0221839999999999E-2"/>
    <n v="1.15860599999999E-2"/>
    <n v="2.8053570000000001E-3"/>
    <n v="3.0266273799999998E-3"/>
    <n v="3.1749427999999999E-3"/>
    <n v="2.8198347999999901E-3"/>
    <n v="2.2465040999999999E-3"/>
    <n v="2.0196657999999902E-3"/>
    <n v="2.0080876999999998E-3"/>
    <n v="2.0457123E-3"/>
    <n v="0"/>
    <n v="0"/>
    <n v="0"/>
    <s v="EJ"/>
  </r>
  <r>
    <x v="11"/>
    <s v="trn_freight_road"/>
    <x v="6"/>
    <x v="4"/>
    <n v="0"/>
    <n v="0"/>
    <n v="0"/>
    <n v="0"/>
    <n v="8.2980830000000002E-4"/>
    <n v="2.9793640399999998E-3"/>
    <n v="1.0389724805469999E-2"/>
    <n v="2.25230783125039E-2"/>
    <n v="3.3546458983423899E-2"/>
    <n v="4.2523497554789999E-2"/>
    <n v="5.2687365399999998E-2"/>
    <n v="0"/>
    <n v="0"/>
    <n v="0"/>
    <s v="EJ"/>
  </r>
  <r>
    <x v="11"/>
    <s v="trn_freight_road"/>
    <x v="6"/>
    <x v="1"/>
    <n v="0"/>
    <n v="0"/>
    <n v="0"/>
    <n v="0"/>
    <n v="0"/>
    <n v="2.4785809000000002E-4"/>
    <n v="2.02344207958E-3"/>
    <n v="4.95023060588999E-3"/>
    <n v="7.3416250759499998E-3"/>
    <n v="9.1843003118000002E-3"/>
    <n v="1.07713784253E-2"/>
    <n v="0"/>
    <n v="0"/>
    <n v="0"/>
    <s v="EJ"/>
  </r>
  <r>
    <x v="11"/>
    <s v="trn_freight_road"/>
    <x v="6"/>
    <x v="2"/>
    <n v="0.1059167"/>
    <n v="0.12567639999999999"/>
    <n v="0.12743499999999999"/>
    <n v="0.1876777"/>
    <n v="0.20542645809999999"/>
    <n v="0.23061018216499901"/>
    <n v="0.2358171768008"/>
    <n v="0.22929658130549899"/>
    <n v="0.22626507543999999"/>
    <n v="0.226251529576"/>
    <n v="0.22111428548000001"/>
    <n v="0"/>
    <n v="0"/>
    <n v="0"/>
    <s v="EJ"/>
  </r>
  <r>
    <x v="11"/>
    <s v="trn_pass"/>
    <x v="6"/>
    <x v="4"/>
    <n v="0"/>
    <n v="1.2229999999999999E-4"/>
    <n v="1.5679999999999999E-4"/>
    <n v="2.5419899999999998E-4"/>
    <n v="2.9560510999999999E-4"/>
    <n v="3.7287943000000002E-4"/>
    <n v="4.3679442000000001E-4"/>
    <n v="6.0835629999999999E-4"/>
    <n v="8.4228479999999995E-4"/>
    <n v="1.3199454E-3"/>
    <n v="2.2719683999999898E-3"/>
    <n v="0"/>
    <n v="0"/>
    <n v="0"/>
    <s v="EJ"/>
  </r>
  <r>
    <x v="11"/>
    <s v="trn_pass"/>
    <x v="6"/>
    <x v="1"/>
    <n v="0"/>
    <n v="0"/>
    <n v="0"/>
    <n v="0"/>
    <n v="0"/>
    <n v="0"/>
    <n v="0"/>
    <n v="4.12283E-5"/>
    <n v="1.3165E-4"/>
    <n v="3.97747E-4"/>
    <n v="1.06112E-3"/>
    <n v="0"/>
    <n v="0"/>
    <n v="0"/>
    <s v="EJ"/>
  </r>
  <r>
    <x v="11"/>
    <s v="trn_pass"/>
    <x v="6"/>
    <x v="2"/>
    <n v="7.4143898999999899E-3"/>
    <n v="8.8295899000000004E-3"/>
    <n v="1.10449998E-2"/>
    <n v="1.8398899999999999E-2"/>
    <n v="2.0879369999999901E-2"/>
    <n v="2.5872996999999998E-2"/>
    <n v="2.9045102999999999E-2"/>
    <n v="3.0595843000000001E-2"/>
    <n v="3.3279624000000001E-2"/>
    <n v="3.4966328999999997E-2"/>
    <n v="3.5089281E-2"/>
    <n v="0"/>
    <n v="0"/>
    <n v="0"/>
    <s v="EJ"/>
  </r>
  <r>
    <x v="11"/>
    <s v="trn_pass_road"/>
    <x v="6"/>
    <x v="4"/>
    <n v="0"/>
    <n v="0"/>
    <n v="0"/>
    <n v="0"/>
    <n v="1.41132E-3"/>
    <n v="3.3360759999999999E-3"/>
    <n v="4.8437819999999996E-3"/>
    <n v="5.5772699999999996E-3"/>
    <n v="5.9247499999999899E-3"/>
    <n v="6.2650999999999896E-3"/>
    <n v="6.5578800000000003E-3"/>
    <n v="0"/>
    <n v="0"/>
    <n v="0"/>
    <s v="EJ"/>
  </r>
  <r>
    <x v="11"/>
    <s v="trn_pass_road"/>
    <x v="6"/>
    <x v="0"/>
    <n v="7.1797299999999998E-5"/>
    <n v="1.31485E-3"/>
    <n v="3.0551900000000002E-3"/>
    <n v="3.4971799999999999E-3"/>
    <n v="4.0813500000000001E-3"/>
    <n v="4.2430200000000001E-3"/>
    <n v="3.3671209999999998E-3"/>
    <n v="3.1631039999999999E-3"/>
    <n v="3.1625299999999898E-3"/>
    <n v="3.1427260000000002E-3"/>
    <n v="3.0976269999999999E-3"/>
    <n v="0"/>
    <n v="0"/>
    <n v="0"/>
    <s v="EJ"/>
  </r>
  <r>
    <x v="11"/>
    <s v="trn_pass_road"/>
    <x v="6"/>
    <x v="1"/>
    <n v="0"/>
    <n v="0"/>
    <n v="0"/>
    <n v="0"/>
    <n v="0"/>
    <n v="8.8874800000000001E-7"/>
    <n v="4.7053419999999902E-6"/>
    <n v="1.5493426000000001E-5"/>
    <n v="3.00398E-5"/>
    <n v="4.1104659999999997E-5"/>
    <n v="4.58735199999999E-5"/>
    <n v="0"/>
    <n v="0"/>
    <n v="0"/>
    <s v="EJ"/>
  </r>
  <r>
    <x v="11"/>
    <s v="trn_pass_road"/>
    <x v="6"/>
    <x v="2"/>
    <n v="1.7674200000000001E-2"/>
    <n v="2.0971699999999999E-2"/>
    <n v="2.1265200000000001E-2"/>
    <n v="3.1317400000000002E-2"/>
    <n v="3.9996108199999998E-2"/>
    <n v="4.08563485E-2"/>
    <n v="3.3221623999999998E-2"/>
    <n v="3.03457876E-2"/>
    <n v="3.0633483600000001E-2"/>
    <n v="3.0929667000000001E-2"/>
    <n v="3.1029749999999998E-2"/>
    <n v="0"/>
    <n v="0"/>
    <n v="0"/>
    <s v="EJ"/>
  </r>
  <r>
    <x v="11"/>
    <s v="trn_pass_road_LDV"/>
    <x v="6"/>
    <x v="4"/>
    <n v="0"/>
    <n v="0"/>
    <n v="0"/>
    <n v="0"/>
    <n v="0"/>
    <n v="3.8542300000000002E-3"/>
    <n v="5.6798200000000004E-3"/>
    <n v="6.0144200000000004E-3"/>
    <n v="5.8922799999999997E-3"/>
    <n v="5.6558600000000004E-3"/>
    <n v="5.3465400000000003E-3"/>
    <n v="0"/>
    <n v="0"/>
    <n v="0"/>
    <s v="EJ"/>
  </r>
  <r>
    <x v="11"/>
    <s v="trn_pass_road_LDV"/>
    <x v="6"/>
    <x v="2"/>
    <n v="6.4730100000000004E-3"/>
    <n v="7.6806599999999997E-3"/>
    <n v="7.7881599999999997E-3"/>
    <n v="1.14696E-2"/>
    <n v="9.2221200000000003E-3"/>
    <n v="4.2324700000000003E-3"/>
    <n v="2.20258E-3"/>
    <n v="1.3955199999999999E-3"/>
    <n v="9.2624199999999997E-4"/>
    <n v="6.3115100000000004E-4"/>
    <n v="4.3793599999999999E-4"/>
    <n v="0"/>
    <n v="0"/>
    <n v="0"/>
    <s v="EJ"/>
  </r>
  <r>
    <x v="11"/>
    <s v="trn_pass_road_LDV_4W"/>
    <x v="6"/>
    <x v="4"/>
    <n v="0"/>
    <n v="0"/>
    <n v="0"/>
    <n v="0"/>
    <n v="0"/>
    <n v="5.918899E-3"/>
    <n v="2.68779E-2"/>
    <n v="4.4603558999999897E-2"/>
    <n v="5.7876412999999897E-2"/>
    <n v="6.4781385299999994E-2"/>
    <n v="6.9645986999999895E-2"/>
    <n v="0"/>
    <n v="0"/>
    <n v="0"/>
    <s v="EJ"/>
  </r>
  <r>
    <x v="11"/>
    <s v="trn_pass_road_LDV_4W"/>
    <x v="6"/>
    <x v="0"/>
    <n v="4.7233349999999997E-4"/>
    <n v="8.6465899999999991E-3"/>
    <n v="2.0090569999999999E-2"/>
    <n v="2.2996820000000001E-2"/>
    <n v="2.1142312E-2"/>
    <n v="1.9810913999999999E-2"/>
    <n v="1.6730465999999999E-2"/>
    <n v="1.3022171000000001E-2"/>
    <n v="9.2917819000000006E-3"/>
    <n v="7.4991679999999901E-3"/>
    <n v="5.9068710000000002E-3"/>
    <n v="0"/>
    <n v="0"/>
    <n v="0"/>
    <s v="EJ"/>
  </r>
  <r>
    <x v="11"/>
    <s v="trn_pass_road_LDV_4W"/>
    <x v="6"/>
    <x v="1"/>
    <n v="0"/>
    <n v="0"/>
    <n v="0"/>
    <n v="0"/>
    <n v="0"/>
    <n v="5.8437254000000003E-6"/>
    <n v="6.6692634399999998E-5"/>
    <n v="9.3621506499999999E-5"/>
    <n v="1.1072630439999901E-4"/>
    <n v="1.159595141E-4"/>
    <n v="1.197358144E-4"/>
    <n v="0"/>
    <n v="0"/>
    <n v="0"/>
    <s v="EJ"/>
  </r>
  <r>
    <x v="11"/>
    <s v="trn_pass_road_LDV_4W"/>
    <x v="6"/>
    <x v="2"/>
    <n v="9.5180840000000003E-2"/>
    <n v="0.11293839999999999"/>
    <n v="0.11451939999999999"/>
    <n v="0.16865260000000001"/>
    <n v="0.1542371588"/>
    <n v="0.144634208199999"/>
    <n v="0.121886779199999"/>
    <n v="9.5034240569999998E-2"/>
    <n v="6.8342076500000001E-2"/>
    <n v="5.6027713700000002E-2"/>
    <n v="4.5176281200000001E-2"/>
    <n v="0"/>
    <n v="0"/>
    <n v="0"/>
    <s v="EJ"/>
  </r>
  <r>
    <x v="11"/>
    <s v="trn_shipping_intl"/>
    <x v="7"/>
    <x v="4"/>
    <n v="0"/>
    <n v="0"/>
    <n v="0"/>
    <n v="0"/>
    <n v="0"/>
    <n v="0"/>
    <n v="0"/>
    <n v="1.63177E-6"/>
    <n v="4.6872900000000001E-6"/>
    <n v="1.39498E-5"/>
    <n v="3.5299300000000003E-5"/>
    <n v="0"/>
    <n v="0"/>
    <n v="0"/>
    <s v="EJ"/>
  </r>
  <r>
    <x v="11"/>
    <s v="trn_shipping_intl"/>
    <x v="7"/>
    <x v="1"/>
    <n v="0"/>
    <n v="0"/>
    <n v="0"/>
    <n v="0"/>
    <n v="0"/>
    <n v="0"/>
    <n v="0"/>
    <n v="2.0282999999999999E-5"/>
    <n v="7.0658899999999995E-5"/>
    <n v="2.6839799999999999E-4"/>
    <n v="8.5289199999999995E-4"/>
    <n v="0"/>
    <n v="0"/>
    <n v="0"/>
    <s v="EJ"/>
  </r>
  <r>
    <x v="11"/>
    <s v="trn_shipping_intl"/>
    <x v="7"/>
    <x v="2"/>
    <n v="5.1704100000000003E-3"/>
    <n v="3.0084799999999998E-2"/>
    <n v="5.60458E-2"/>
    <n v="8.0889299999999997E-2"/>
    <n v="8.1927149999999893E-2"/>
    <n v="8.4935749999999893E-2"/>
    <n v="8.4739800000000004E-2"/>
    <n v="8.56851E-2"/>
    <n v="8.7779399999999994E-2"/>
    <n v="8.9962099999999906E-2"/>
    <n v="9.1482800000000003E-2"/>
    <n v="0"/>
    <n v="0"/>
    <n v="0"/>
    <s v="EJ"/>
  </r>
  <r>
    <x v="12"/>
    <s v="N fertilizer"/>
    <x v="0"/>
    <x v="0"/>
    <n v="0.22964499999999999"/>
    <n v="0.210511"/>
    <n v="0.199188"/>
    <n v="0.19434899999999999"/>
    <n v="0.23148769999999999"/>
    <n v="0.238088141"/>
    <n v="0.23974818489999999"/>
    <n v="0.22374210119999999"/>
    <n v="0.20125717279999999"/>
    <n v="0.19127697799999999"/>
    <n v="0.18447314245999999"/>
    <n v="0"/>
    <n v="0"/>
    <n v="0"/>
    <s v="EJ"/>
  </r>
  <r>
    <x v="12"/>
    <s v="N fertilizer"/>
    <x v="0"/>
    <x v="1"/>
    <n v="0"/>
    <n v="0"/>
    <n v="0"/>
    <n v="0"/>
    <n v="0"/>
    <n v="2.1382700000000001E-4"/>
    <n v="2.2642199999999999E-3"/>
    <n v="7.7761789999999898E-3"/>
    <n v="1.5765972E-2"/>
    <n v="2.2689629999999999E-2"/>
    <n v="2.7842980699999999E-2"/>
    <n v="0"/>
    <n v="0"/>
    <n v="0"/>
    <s v="EJ"/>
  </r>
  <r>
    <x v="12"/>
    <s v="N fertilizer"/>
    <x v="0"/>
    <x v="2"/>
    <n v="1.13054E-2"/>
    <n v="9.3300999999999992E-3"/>
    <n v="8.6135900000000008E-3"/>
    <n v="8.4772600000000004E-3"/>
    <n v="9.97133999999999E-3"/>
    <n v="1.0199193E-2"/>
    <n v="9.5435190000000003E-3"/>
    <n v="6.7423650000000002E-3"/>
    <n v="3.4587009999999998E-3"/>
    <n v="1.4712429999999999E-3"/>
    <n v="5.5605159999999999E-4"/>
    <n v="0"/>
    <n v="0"/>
    <n v="0"/>
    <s v="EJ"/>
  </r>
  <r>
    <x v="12"/>
    <s v="agricultural energy use"/>
    <x v="1"/>
    <x v="3"/>
    <n v="2.0092999999999999E-3"/>
    <n v="2.1557900000000001E-2"/>
    <n v="2.3776499999999999E-2"/>
    <n v="2.3399699999999999E-2"/>
    <n v="2.32154399999999E-2"/>
    <n v="2.578333E-2"/>
    <n v="2.7762829999999999E-2"/>
    <n v="2.8662364999999999E-2"/>
    <n v="2.7543120000000001E-2"/>
    <n v="2.540104E-2"/>
    <n v="2.3122449999999999E-2"/>
    <n v="0"/>
    <n v="0"/>
    <n v="0"/>
    <s v="EJ"/>
  </r>
  <r>
    <x v="12"/>
    <s v="agricultural energy use"/>
    <x v="1"/>
    <x v="5"/>
    <n v="6.6222500000000004E-2"/>
    <n v="4.0478600000000003E-2"/>
    <n v="5.1027299999999998E-2"/>
    <n v="3.9474000000000002E-2"/>
    <n v="3.9491850000000002E-2"/>
    <n v="3.8912240000000001E-2"/>
    <n v="3.6110490000000002E-2"/>
    <n v="3.3458450000000001E-2"/>
    <n v="3.1964319999999997E-2"/>
    <n v="3.0568020000000001E-2"/>
    <n v="2.944416E-2"/>
    <n v="0"/>
    <n v="0"/>
    <n v="0"/>
    <s v="EJ"/>
  </r>
  <r>
    <x v="12"/>
    <s v="agricultural energy use"/>
    <x v="1"/>
    <x v="7"/>
    <n v="5.64273E-2"/>
    <n v="3.3487999999999999E-3"/>
    <n v="3.6418000000000002E-3"/>
    <n v="2.679E-3"/>
    <n v="2.6860429999999999E-3"/>
    <n v="2.6732190000000001E-3"/>
    <n v="2.5606209999999999E-3"/>
    <n v="2.4631966999999898E-3"/>
    <n v="2.4016459999999999E-3"/>
    <n v="2.3522759999999999E-3"/>
    <n v="2.302915E-3"/>
    <n v="0"/>
    <n v="0"/>
    <n v="0"/>
    <s v="EJ"/>
  </r>
  <r>
    <x v="12"/>
    <s v="agricultural energy use"/>
    <x v="1"/>
    <x v="4"/>
    <n v="9.0208300000000005E-2"/>
    <n v="1.8041700000000001E-2"/>
    <n v="1.8460299999999999E-2"/>
    <n v="1.9422999999999999E-2"/>
    <n v="1.7936299999999999E-2"/>
    <n v="1.680765E-2"/>
    <n v="1.7208364E-2"/>
    <n v="1.9204870999999998E-2"/>
    <n v="2.1414583299999901E-2"/>
    <n v="2.4812453000000002E-2"/>
    <n v="2.8431268999999999E-2"/>
    <n v="0"/>
    <n v="0"/>
    <n v="0"/>
    <s v="EJ"/>
  </r>
  <r>
    <x v="12"/>
    <s v="agricultural energy use"/>
    <x v="1"/>
    <x v="0"/>
    <n v="6.2036500000000001E-2"/>
    <n v="1.97161E-2"/>
    <n v="1.85858E-2"/>
    <n v="2.0469500000000002E-2"/>
    <n v="2.0674330000000001E-2"/>
    <n v="2.028456E-2"/>
    <n v="1.93529699999999E-2"/>
    <n v="1.8487119E-2"/>
    <n v="1.7729399999999999E-2"/>
    <n v="1.7160140000000001E-2"/>
    <n v="1.6337890000000001E-2"/>
    <n v="0"/>
    <n v="0"/>
    <n v="0"/>
    <s v="EJ"/>
  </r>
  <r>
    <x v="12"/>
    <s v="agricultural energy use"/>
    <x v="1"/>
    <x v="1"/>
    <n v="0"/>
    <n v="0"/>
    <n v="0"/>
    <n v="0"/>
    <n v="0"/>
    <n v="7.3555199999999999E-4"/>
    <n v="2.5515550000000001E-3"/>
    <n v="4.8145460000000003E-3"/>
    <n v="6.3958179999999898E-3"/>
    <n v="8.0407680000000002E-3"/>
    <n v="9.1795619999999901E-3"/>
    <n v="0"/>
    <n v="0"/>
    <n v="0"/>
    <s v="EJ"/>
  </r>
  <r>
    <x v="12"/>
    <s v="agricultural energy use"/>
    <x v="1"/>
    <x v="2"/>
    <n v="0.2188438"/>
    <n v="0.17463999999999999"/>
    <n v="0.13089619999999999"/>
    <n v="0.1357524"/>
    <n v="0.13531028"/>
    <n v="0.13331668999999999"/>
    <n v="0.123153479999999"/>
    <n v="0.112138392"/>
    <n v="0.10243051"/>
    <n v="9.1152579999999997E-2"/>
    <n v="8.0745410000000004E-2"/>
    <n v="0"/>
    <n v="0"/>
    <n v="0"/>
    <s v="EJ"/>
  </r>
  <r>
    <x v="12"/>
    <s v="alumina"/>
    <x v="0"/>
    <x v="3"/>
    <n v="0"/>
    <n v="3.2892000000000003E-5"/>
    <n v="1.4689099999999999E-3"/>
    <n v="1.31856E-5"/>
    <n v="2.3282099999999999E-5"/>
    <n v="2.421063E-5"/>
    <n v="2.3501259999999999E-5"/>
    <n v="2.260793E-5"/>
    <n v="2.145345E-5"/>
    <n v="2.0224392999999902E-5"/>
    <n v="1.8981759999999999E-5"/>
    <n v="0"/>
    <n v="0"/>
    <n v="0"/>
    <s v="EJ"/>
  </r>
  <r>
    <x v="12"/>
    <s v="alumina"/>
    <x v="0"/>
    <x v="5"/>
    <n v="0"/>
    <n v="0"/>
    <n v="1.20041E-6"/>
    <n v="1.14325E-3"/>
    <n v="2.0185419999999999E-3"/>
    <n v="2.099025E-3"/>
    <n v="2.0374729999999902E-3"/>
    <n v="1.959765E-3"/>
    <n v="1.8593049999999999E-3"/>
    <n v="1.7524588E-3"/>
    <n v="1.6446244E-3"/>
    <n v="0"/>
    <n v="0"/>
    <n v="0"/>
    <s v="EJ"/>
  </r>
  <r>
    <x v="12"/>
    <s v="alumina"/>
    <x v="0"/>
    <x v="0"/>
    <n v="0"/>
    <n v="2.5893699999999999E-4"/>
    <n v="2.6088999999999999E-3"/>
    <n v="4.8991599999999996E-3"/>
    <n v="8.6531045842099998E-3"/>
    <n v="8.9959606670299997E-3"/>
    <n v="8.7302879588799995E-3"/>
    <n v="8.3876652936499992E-3"/>
    <n v="7.9353200287600005E-3"/>
    <n v="7.4609409616179997E-3"/>
    <n v="6.9892771559570003E-3"/>
    <n v="0"/>
    <n v="0"/>
    <n v="0"/>
    <s v="EJ"/>
  </r>
  <r>
    <x v="12"/>
    <s v="alumina"/>
    <x v="0"/>
    <x v="2"/>
    <n v="0"/>
    <n v="3.3328899999999998E-3"/>
    <n v="1.1444999999999999E-3"/>
    <n v="1.0988000000000001E-5"/>
    <n v="1.940183E-5"/>
    <n v="2.017555E-5"/>
    <n v="1.9584389999999899E-5"/>
    <n v="1.8839808119000002E-5"/>
    <n v="1.7877493597999999E-5"/>
    <n v="1.6853030365999899E-5"/>
    <n v="1.58174077499999E-5"/>
    <n v="0"/>
    <n v="0"/>
    <n v="0"/>
    <s v="EJ"/>
  </r>
  <r>
    <x v="12"/>
    <s v="aluminum"/>
    <x v="0"/>
    <x v="4"/>
    <n v="0"/>
    <n v="3.2291599999999997E-2"/>
    <n v="2.43085E-2"/>
    <n v="3.1917000000000001E-2"/>
    <n v="5.636E-2"/>
    <n v="5.8604049999999998E-2"/>
    <n v="5.688344E-2"/>
    <n v="5.4703469999999997E-2"/>
    <n v="5.1870810000000003E-2"/>
    <n v="4.8866180000000002E-2"/>
    <n v="4.5841737E-2"/>
    <n v="0"/>
    <n v="0"/>
    <n v="0"/>
    <s v="EJ"/>
  </r>
  <r>
    <x v="12"/>
    <s v="cement"/>
    <x v="0"/>
    <x v="4"/>
    <n v="2.29911E-2"/>
    <n v="1.8437800000000001E-2"/>
    <n v="1.91383E-2"/>
    <n v="1.91383E-2"/>
    <n v="1.8208100000000001E-2"/>
    <n v="1.9174627999999999E-2"/>
    <n v="1.9610038E-2"/>
    <n v="2.077006E-2"/>
    <n v="2.1728284E-2"/>
    <n v="2.1858857999999998E-2"/>
    <n v="2.1562726000000001E-2"/>
    <n v="0"/>
    <n v="0"/>
    <n v="0"/>
    <s v="EJ"/>
  </r>
  <r>
    <x v="12"/>
    <s v="chemical energy use"/>
    <x v="0"/>
    <x v="3"/>
    <n v="1.7037E-2"/>
    <n v="5.7767000000000001E-3"/>
    <n v="3.0558E-3"/>
    <n v="4.5627000000000003E-3"/>
    <n v="5.3416050000000001E-3"/>
    <n v="5.8709779999999998E-3"/>
    <n v="6.2059860000000001E-3"/>
    <n v="6.6363259999999997E-3"/>
    <n v="6.9038349999999901E-3"/>
    <n v="6.8426659999999999E-3"/>
    <n v="6.6013071000000003E-3"/>
    <n v="0"/>
    <n v="0"/>
    <n v="0"/>
    <s v="EJ"/>
  </r>
  <r>
    <x v="12"/>
    <s v="chemical energy use"/>
    <x v="0"/>
    <x v="5"/>
    <n v="4.5334399999999997E-2"/>
    <n v="7.6520099999999994E-2"/>
    <n v="6.9989899999999994E-2"/>
    <n v="6.3166700000000006E-2"/>
    <n v="7.4259999999999896E-2"/>
    <n v="7.9687649999999999E-2"/>
    <n v="8.1055009999999997E-2"/>
    <n v="8.0093259999999999E-2"/>
    <n v="7.7786999999999995E-2"/>
    <n v="7.4994789999999895E-2"/>
    <n v="7.2514532999999895E-2"/>
    <n v="0"/>
    <n v="0"/>
    <n v="0"/>
    <s v="EJ"/>
  </r>
  <r>
    <x v="12"/>
    <s v="chemical energy use"/>
    <x v="0"/>
    <x v="7"/>
    <n v="0.16869600000000001"/>
    <n v="6.5762100000000004E-2"/>
    <n v="5.3999400000000003E-2"/>
    <n v="5.3329599999999998E-2"/>
    <n v="6.2815999999999997E-2"/>
    <n v="6.756906E-2"/>
    <n v="6.931023E-2"/>
    <n v="7.0083389999999995E-2"/>
    <n v="6.9981379999999996E-2"/>
    <n v="6.8855520000000003E-2"/>
    <n v="6.7399257999999906E-2"/>
    <n v="0"/>
    <n v="0"/>
    <n v="0"/>
    <s v="EJ"/>
  </r>
  <r>
    <x v="12"/>
    <s v="chemical energy use"/>
    <x v="0"/>
    <x v="4"/>
    <n v="0.12465900000000001"/>
    <n v="8.1375799999999998E-2"/>
    <n v="7.2166599999999997E-2"/>
    <n v="8.12504E-2"/>
    <n v="8.2682000000000005E-2"/>
    <n v="9.0325840000000004E-2"/>
    <n v="9.4551839999999998E-2"/>
    <n v="9.7368049999999998E-2"/>
    <n v="9.8468939999999894E-2"/>
    <n v="9.9208639999999904E-2"/>
    <n v="9.8963759999999998E-2"/>
    <n v="0"/>
    <n v="0"/>
    <n v="0"/>
    <s v="EJ"/>
  </r>
  <r>
    <x v="12"/>
    <s v="chemical energy use"/>
    <x v="0"/>
    <x v="0"/>
    <n v="0.29474899999999998"/>
    <n v="1.58808E-2"/>
    <n v="0"/>
    <n v="0"/>
    <n v="0"/>
    <n v="0"/>
    <n v="0"/>
    <n v="0"/>
    <n v="0"/>
    <n v="0"/>
    <n v="0"/>
    <n v="0"/>
    <n v="0"/>
    <n v="0"/>
    <s v="EJ"/>
  </r>
  <r>
    <x v="12"/>
    <s v="chemical energy use"/>
    <x v="0"/>
    <x v="2"/>
    <n v="2.5959699999999999E-2"/>
    <n v="5.2507900000000003E-2"/>
    <n v="0"/>
    <n v="0"/>
    <n v="0"/>
    <n v="0"/>
    <n v="0"/>
    <n v="0"/>
    <n v="0"/>
    <n v="0"/>
    <n v="0"/>
    <n v="0"/>
    <n v="0"/>
    <n v="0"/>
    <s v="EJ"/>
  </r>
  <r>
    <x v="12"/>
    <s v="chemical feedstocks"/>
    <x v="0"/>
    <x v="5"/>
    <n v="0"/>
    <n v="1.0884E-3"/>
    <n v="1.4106799999999999E-2"/>
    <n v="1.7037E-2"/>
    <n v="1.8263399999999999E-2"/>
    <n v="2.0011399999999999E-2"/>
    <n v="1.9893299999999999E-2"/>
    <n v="1.9607099999999999E-2"/>
    <n v="1.94954E-2"/>
    <n v="1.8716199999999999E-2"/>
    <n v="1.8143099999999999E-2"/>
    <n v="0"/>
    <n v="0"/>
    <n v="0"/>
    <s v="EJ"/>
  </r>
  <r>
    <x v="12"/>
    <s v="chemical feedstocks"/>
    <x v="0"/>
    <x v="0"/>
    <n v="5.3190099999999997E-2"/>
    <n v="0.101288"/>
    <n v="6.2061999999999999E-2"/>
    <n v="9.6452700000000002E-2"/>
    <n v="0.107001"/>
    <n v="0.11400399999999999"/>
    <n v="0.120687"/>
    <n v="0.121297"/>
    <n v="0.119301"/>
    <n v="0.117521"/>
    <n v="0.111733"/>
    <n v="0"/>
    <n v="0"/>
    <n v="0"/>
    <s v="EJ"/>
  </r>
  <r>
    <x v="12"/>
    <s v="chemical feedstocks"/>
    <x v="0"/>
    <x v="2"/>
    <n v="0.16550500000000001"/>
    <n v="0.254247"/>
    <n v="0.22257199999999999"/>
    <n v="0.208699"/>
    <n v="0.232267"/>
    <n v="0.25258199999999997"/>
    <n v="0.25800099999999998"/>
    <n v="0.26179400000000003"/>
    <n v="0.26120100000000002"/>
    <n v="0.25806699999999999"/>
    <n v="0.25698399999999999"/>
    <n v="0"/>
    <n v="0"/>
    <n v="0"/>
    <s v="EJ"/>
  </r>
  <r>
    <x v="12"/>
    <s v="comm cooling"/>
    <x v="2"/>
    <x v="4"/>
    <n v="1.22326E-2"/>
    <n v="2.6537000000000002E-2"/>
    <n v="3.2712999999999999E-2"/>
    <n v="3.1232200000000002E-2"/>
    <n v="3.5762229999999999E-2"/>
    <n v="3.8802980000000001E-2"/>
    <n v="3.947001E-2"/>
    <n v="3.8186390000000001E-2"/>
    <n v="3.6057949999999998E-2"/>
    <n v="3.3746396999999997E-2"/>
    <n v="3.1808019999999999E-2"/>
    <n v="0"/>
    <n v="0"/>
    <n v="0"/>
    <s v="EJ"/>
  </r>
  <r>
    <x v="12"/>
    <s v="comm heating"/>
    <x v="2"/>
    <x v="3"/>
    <n v="4.51844E-2"/>
    <n v="2.1845400000000001E-2"/>
    <n v="2.0837100000000001E-2"/>
    <n v="2.0389000000000001E-2"/>
    <n v="2.430417E-2"/>
    <n v="2.898332E-2"/>
    <n v="3.1621700000000003E-2"/>
    <n v="3.238386E-2"/>
    <n v="3.1303400000000002E-2"/>
    <n v="2.9200230000000001E-2"/>
    <n v="2.681737E-2"/>
    <n v="0"/>
    <n v="0"/>
    <n v="0"/>
    <s v="EJ"/>
  </r>
  <r>
    <x v="12"/>
    <s v="comm heating"/>
    <x v="2"/>
    <x v="5"/>
    <n v="0.21205299999999999"/>
    <n v="3.1358799999999999E-2"/>
    <n v="4.6452199999999999E-2"/>
    <n v="2.9405500000000001E-2"/>
    <n v="3.5651500000000003E-2"/>
    <n v="3.9475219999999998E-2"/>
    <n v="3.995804E-2"/>
    <n v="3.7727119999999899E-2"/>
    <n v="3.4280100000000001E-2"/>
    <n v="3.08392599999999E-2"/>
    <n v="2.8095649999999899E-2"/>
    <n v="0"/>
    <n v="0"/>
    <n v="0"/>
    <s v="EJ"/>
  </r>
  <r>
    <x v="12"/>
    <s v="comm heating"/>
    <x v="2"/>
    <x v="7"/>
    <n v="0.106325"/>
    <n v="0.100854"/>
    <n v="0.107974"/>
    <n v="8.0175499999999997E-2"/>
    <n v="9.8993799999999896E-2"/>
    <n v="0.1119653"/>
    <n v="0.1180551"/>
    <n v="0.118114"/>
    <n v="0.11467429999999899"/>
    <n v="0.11021022"/>
    <n v="0.10585287"/>
    <n v="0"/>
    <n v="0"/>
    <n v="0"/>
    <s v="EJ"/>
  </r>
  <r>
    <x v="12"/>
    <s v="comm heating"/>
    <x v="2"/>
    <x v="4"/>
    <n v="2.1356000000000001E-3"/>
    <n v="4.633E-3"/>
    <n v="5.7111999999999996E-3"/>
    <n v="5.4527000000000004E-3"/>
    <n v="6.4521099999999996E-3"/>
    <n v="7.3810200000000003E-3"/>
    <n v="8.1231580000000001E-3"/>
    <n v="8.6432769999999996E-3"/>
    <n v="8.9496200000000001E-3"/>
    <n v="9.1885049999999996E-3"/>
    <n v="9.331041E-3"/>
    <n v="0"/>
    <n v="0"/>
    <n v="0"/>
    <s v="EJ"/>
  </r>
  <r>
    <x v="12"/>
    <s v="comm heating"/>
    <x v="2"/>
    <x v="0"/>
    <n v="8.4515400000000004E-2"/>
    <n v="0.16490299999999999"/>
    <n v="0.164102"/>
    <n v="0.133218"/>
    <n v="0.16993059999999999"/>
    <n v="0.19629249999999901"/>
    <n v="0.21381639999999999"/>
    <n v="0.22248299999999999"/>
    <n v="0.223775"/>
    <n v="0.2216293"/>
    <n v="0.215907819999999"/>
    <n v="0"/>
    <n v="0"/>
    <n v="0"/>
    <s v="EJ"/>
  </r>
  <r>
    <x v="12"/>
    <s v="comm heating"/>
    <x v="2"/>
    <x v="1"/>
    <n v="0"/>
    <n v="0"/>
    <n v="0"/>
    <n v="0"/>
    <n v="0"/>
    <n v="1.41069E-5"/>
    <n v="2.0156300000000001E-4"/>
    <n v="3.6396699999999998E-4"/>
    <n v="5.2168899999999999E-4"/>
    <n v="6.1094999999999997E-4"/>
    <n v="6.8275400000000004E-4"/>
    <n v="0"/>
    <n v="0"/>
    <n v="0"/>
    <s v="EJ"/>
  </r>
  <r>
    <x v="12"/>
    <s v="comm heating"/>
    <x v="2"/>
    <x v="2"/>
    <n v="5.0990599999999997E-2"/>
    <n v="2.2240200000000002E-2"/>
    <n v="2.1485600000000001E-2"/>
    <n v="1.6188399999999999E-2"/>
    <n v="2.071392E-2"/>
    <n v="2.409478E-2"/>
    <n v="2.608823E-2"/>
    <n v="2.716727E-2"/>
    <n v="2.7504199999999999E-2"/>
    <n v="2.7481579999999999E-2"/>
    <n v="2.74722829999999E-2"/>
    <n v="0"/>
    <n v="0"/>
    <n v="0"/>
    <s v="EJ"/>
  </r>
  <r>
    <x v="12"/>
    <s v="comm others"/>
    <x v="2"/>
    <x v="3"/>
    <n v="5.4662000000000001E-3"/>
    <n v="2.6427E-3"/>
    <n v="2.5208000000000001E-3"/>
    <n v="2.4666000000000002E-3"/>
    <n v="3.2076330000000001E-3"/>
    <n v="4.0971699999999998E-3"/>
    <n v="4.567626E-3"/>
    <n v="4.6074699999999998E-3"/>
    <n v="4.3648229999999899E-3"/>
    <n v="3.9410039999999997E-3"/>
    <n v="3.5324340000000001E-3"/>
    <n v="0"/>
    <n v="0"/>
    <n v="0"/>
    <s v="EJ"/>
  </r>
  <r>
    <x v="12"/>
    <s v="comm others"/>
    <x v="2"/>
    <x v="5"/>
    <n v="3.7892700000000001E-2"/>
    <n v="5.6036000000000002E-3"/>
    <n v="8.3006999999999994E-3"/>
    <n v="5.2545999999999999E-3"/>
    <n v="6.8672799999999999E-3"/>
    <n v="7.9203799999999994E-3"/>
    <n v="7.9659399999999995E-3"/>
    <n v="7.231599E-3"/>
    <n v="6.3749230000000002E-3"/>
    <n v="5.4801559999999999E-3"/>
    <n v="4.8955659999999996E-3"/>
    <n v="0"/>
    <n v="0"/>
    <n v="0"/>
    <s v="EJ"/>
  </r>
  <r>
    <x v="12"/>
    <s v="comm others"/>
    <x v="2"/>
    <x v="7"/>
    <n v="1.22501E-2"/>
    <n v="1.16198E-2"/>
    <n v="1.2440100000000001E-2"/>
    <n v="9.2373000000000004E-3"/>
    <n v="1.2551E-2"/>
    <n v="1.517222E-2"/>
    <n v="1.6430739999999999E-2"/>
    <n v="1.6375529999999999E-2"/>
    <n v="1.5799239999999999E-2"/>
    <n v="1.4954415E-2"/>
    <n v="1.4214177999999999E-2"/>
    <n v="0"/>
    <n v="0"/>
    <n v="0"/>
    <s v="EJ"/>
  </r>
  <r>
    <x v="12"/>
    <s v="comm others"/>
    <x v="2"/>
    <x v="4"/>
    <n v="0.130248"/>
    <n v="0.28255599999999997"/>
    <n v="0.34831600000000001"/>
    <n v="0.33254899999999998"/>
    <n v="0.43184899999999998"/>
    <n v="0.53810440000000004"/>
    <n v="0.62823870000000004"/>
    <n v="0.68748160000000003"/>
    <n v="0.7219643"/>
    <n v="0.7478591"/>
    <n v="0.76413399999999998"/>
    <n v="0"/>
    <n v="0"/>
    <n v="0"/>
    <s v="EJ"/>
  </r>
  <r>
    <x v="12"/>
    <s v="comm others"/>
    <x v="2"/>
    <x v="0"/>
    <n v="7.1197200000000002E-2"/>
    <n v="0.13891700000000001"/>
    <n v="0.138243"/>
    <n v="0.11222500000000001"/>
    <n v="0.15896169999999901"/>
    <n v="0.19774920000000001"/>
    <n v="0.22317019999999901"/>
    <n v="0.23224020000000001"/>
    <n v="0.23099169999999999"/>
    <n v="0.224894019999999"/>
    <n v="0.21489549999999999"/>
    <n v="0"/>
    <n v="0"/>
    <n v="0"/>
    <s v="EJ"/>
  </r>
  <r>
    <x v="12"/>
    <s v="comm others"/>
    <x v="2"/>
    <x v="1"/>
    <n v="0"/>
    <n v="0"/>
    <n v="0"/>
    <n v="0"/>
    <n v="0"/>
    <n v="2.9768200000000001E-5"/>
    <n v="3.9680200000000003E-4"/>
    <n v="6.5173200000000003E-4"/>
    <n v="8.4027400000000001E-4"/>
    <n v="1.0661900000000001E-3"/>
    <n v="1.20173E-3"/>
    <n v="0"/>
    <n v="0"/>
    <n v="0"/>
    <s v="EJ"/>
  </r>
  <r>
    <x v="12"/>
    <s v="comm others"/>
    <x v="2"/>
    <x v="2"/>
    <n v="8.5812100000000002E-2"/>
    <n v="3.7428099999999999E-2"/>
    <n v="3.6158200000000001E-2"/>
    <n v="2.72435E-2"/>
    <n v="3.6454E-2"/>
    <n v="4.2594689999999998E-2"/>
    <n v="4.378141E-2"/>
    <n v="4.120447E-2"/>
    <n v="3.7597810000000002E-2"/>
    <n v="3.3870339999999999E-2"/>
    <n v="3.1592149999999999E-2"/>
    <n v="0"/>
    <n v="0"/>
    <n v="0"/>
    <s v="EJ"/>
  </r>
  <r>
    <x v="12"/>
    <s v="construction energy use"/>
    <x v="0"/>
    <x v="3"/>
    <n v="1.2559999999999999E-4"/>
    <n v="9.2090300000000004E-4"/>
    <n v="6.2790100000000005E-4"/>
    <n v="5.442E-4"/>
    <n v="5.5931700000000004E-4"/>
    <n v="6.5767820000000004E-4"/>
    <n v="7.2318969999999997E-4"/>
    <n v="7.4745129999999999E-4"/>
    <n v="7.1496189999999897E-4"/>
    <n v="6.4959800000000004E-4"/>
    <n v="5.8610299999999895E-4"/>
    <n v="0"/>
    <n v="0"/>
    <n v="0"/>
    <s v="EJ"/>
  </r>
  <r>
    <x v="12"/>
    <s v="construction energy use"/>
    <x v="0"/>
    <x v="5"/>
    <n v="1.11348E-2"/>
    <n v="9.2090300000000004E-4"/>
    <n v="9.2090200000000003E-4"/>
    <n v="8.7909999999999996E-4"/>
    <n v="9.1233500000000001E-4"/>
    <n v="9.4333600000000002E-4"/>
    <n v="8.9781129999999998E-4"/>
    <n v="8.3700739999999999E-4"/>
    <n v="7.9487709999999997E-4"/>
    <n v="7.4814369999999996E-4"/>
    <n v="7.1421620000000001E-4"/>
    <n v="0"/>
    <n v="0"/>
    <n v="0"/>
    <s v="EJ"/>
  </r>
  <r>
    <x v="12"/>
    <s v="construction energy use"/>
    <x v="0"/>
    <x v="7"/>
    <n v="1.44417E-2"/>
    <n v="2.9302099999999999E-3"/>
    <n v="1.8418E-3"/>
    <n v="1.3395E-3"/>
    <n v="1.393654E-3"/>
    <n v="1.456365E-3"/>
    <n v="1.4299390000000001E-3"/>
    <n v="1.3823166E-3"/>
    <n v="1.3405502999999999E-3"/>
    <n v="1.2922089999999999E-3"/>
    <n v="1.2538919999999999E-3"/>
    <n v="0"/>
    <n v="0"/>
    <n v="0"/>
    <s v="EJ"/>
  </r>
  <r>
    <x v="12"/>
    <s v="construction energy use"/>
    <x v="0"/>
    <x v="4"/>
    <n v="2.19765E-2"/>
    <n v="8.6650300000000006E-3"/>
    <n v="1.05069E-2"/>
    <n v="9.8370999999999997E-3"/>
    <n v="9.3236899999999904E-3"/>
    <n v="9.0091754999999992E-3"/>
    <n v="9.1055731999999893E-3"/>
    <n v="9.6539658000000007E-3"/>
    <n v="1.0186545579999999E-2"/>
    <n v="1.08611204E-2"/>
    <n v="1.15741658999999E-2"/>
    <n v="0"/>
    <n v="0"/>
    <n v="0"/>
    <s v="EJ"/>
  </r>
  <r>
    <x v="12"/>
    <s v="construction energy use"/>
    <x v="0"/>
    <x v="0"/>
    <n v="9.4604000000000008E-3"/>
    <n v="1.05069E-2"/>
    <n v="1.2558E-2"/>
    <n v="1.25161E-2"/>
    <n v="1.3133290000000001E-2"/>
    <n v="1.3510110000000001E-2"/>
    <n v="1.321368E-2"/>
    <n v="1.2687374E-2"/>
    <n v="1.2100423000000001E-2"/>
    <n v="1.1528429999999999E-2"/>
    <n v="1.0879994E-2"/>
    <n v="0"/>
    <n v="0"/>
    <n v="0"/>
    <s v="EJ"/>
  </r>
  <r>
    <x v="12"/>
    <s v="construction energy use"/>
    <x v="0"/>
    <x v="1"/>
    <n v="0"/>
    <n v="0"/>
    <n v="0"/>
    <n v="0"/>
    <n v="0"/>
    <n v="2.0689699999999999E-4"/>
    <n v="6.8648899999999998E-4"/>
    <n v="1.2971910000000001E-3"/>
    <n v="1.7516189999999901E-3"/>
    <n v="2.2344228000000001E-3"/>
    <n v="2.6023690000000002E-3"/>
    <n v="0"/>
    <n v="0"/>
    <n v="0"/>
    <s v="EJ"/>
  </r>
  <r>
    <x v="12"/>
    <s v="construction energy use"/>
    <x v="0"/>
    <x v="2"/>
    <n v="3.3529900000000001E-2"/>
    <n v="2.670672E-2"/>
    <n v="2.1976510000000001E-2"/>
    <n v="2.5576499999999999E-2"/>
    <n v="2.615833E-2"/>
    <n v="2.6330328E-2"/>
    <n v="2.4726941999999998E-2"/>
    <n v="2.2743791999999999E-2"/>
    <n v="2.0878870000000001E-2"/>
    <n v="1.8645453999999999E-2"/>
    <n v="1.6544118999999999E-2"/>
    <n v="0"/>
    <n v="0"/>
    <n v="0"/>
    <s v="EJ"/>
  </r>
  <r>
    <x v="12"/>
    <s v="construction feedstocks"/>
    <x v="3"/>
    <x v="2"/>
    <n v="0.101636"/>
    <n v="0.11997099999999999"/>
    <n v="0.12989200000000001"/>
    <n v="0.12256599999999999"/>
    <n v="0.12396799999999999"/>
    <n v="0.12570799999999999"/>
    <n v="0.12362099999999999"/>
    <n v="0.121826"/>
    <n v="0.119336"/>
    <n v="0.116911"/>
    <n v="0.114694"/>
    <n v="0"/>
    <n v="0"/>
    <n v="0"/>
    <s v="EJ"/>
  </r>
  <r>
    <x v="12"/>
    <s v="desalinated water"/>
    <x v="0"/>
    <x v="4"/>
    <n v="8.2288999999999995E-4"/>
    <n v="8.6910600000000002E-4"/>
    <n v="6.8083300000000005E-4"/>
    <n v="4.9256099999999998E-4"/>
    <n v="7.5690299999999996E-4"/>
    <n v="8.0228199999999997E-4"/>
    <n v="8.2216400000000001E-4"/>
    <n v="8.3630900000000003E-4"/>
    <n v="8.43661E-4"/>
    <n v="8.4239000000000004E-4"/>
    <n v="8.4100799999999997E-4"/>
    <n v="0"/>
    <n v="0"/>
    <n v="0"/>
    <s v="EJ"/>
  </r>
  <r>
    <x v="12"/>
    <s v="desalinated water"/>
    <x v="0"/>
    <x v="0"/>
    <n v="8.3544399999999997E-4"/>
    <n v="1.59257E-3"/>
    <n v="1.6923999999999999E-3"/>
    <n v="1.68301E-3"/>
    <n v="2.7402699999999999E-3"/>
    <n v="2.8286800000000001E-3"/>
    <n v="2.96306E-3"/>
    <n v="3.0402699999999999E-3"/>
    <n v="3.0664799999999999E-3"/>
    <n v="3.1240500000000002E-3"/>
    <n v="3.1056E-3"/>
    <n v="0"/>
    <n v="0"/>
    <n v="0"/>
    <s v="EJ"/>
  </r>
  <r>
    <x v="12"/>
    <s v="desalinated water"/>
    <x v="0"/>
    <x v="2"/>
    <n v="3.7355899999999998E-4"/>
    <n v="5.1416299999999999E-4"/>
    <n v="4.14325E-4"/>
    <n v="4.2371999999999999E-4"/>
    <n v="6.9241699999999997E-4"/>
    <n v="7.27799E-4"/>
    <n v="7.37212E-4"/>
    <n v="7.6314999999999998E-4"/>
    <n v="7.7959000000000004E-4"/>
    <n v="7.9665900000000002E-4"/>
    <n v="8.2703400000000004E-4"/>
    <n v="0"/>
    <n v="0"/>
    <n v="0"/>
    <s v="EJ"/>
  </r>
  <r>
    <x v="12"/>
    <s v="industrial wastewater treatment"/>
    <x v="0"/>
    <x v="4"/>
    <n v="9.6200899999999995E-3"/>
    <n v="7.6843600000000003E-3"/>
    <n v="6.98674E-3"/>
    <n v="7.75452E-3"/>
    <n v="1.0570599999999999E-2"/>
    <n v="1.25332E-2"/>
    <n v="1.40448E-2"/>
    <n v="1.52885E-2"/>
    <n v="1.6188600000000001E-2"/>
    <n v="1.67654E-2"/>
    <n v="1.7181800000000001E-2"/>
    <n v="0"/>
    <n v="0"/>
    <n v="0"/>
    <s v="EJ"/>
  </r>
  <r>
    <x v="12"/>
    <s v="industrial water abstraction"/>
    <x v="0"/>
    <x v="4"/>
    <n v="3.0477500000000001E-3"/>
    <n v="2.15051E-3"/>
    <n v="1.8283500000000001E-3"/>
    <n v="2.0289499999999999E-3"/>
    <n v="2.4718700000000001E-3"/>
    <n v="2.71017E-3"/>
    <n v="2.8619000000000001E-3"/>
    <n v="2.9732500000000002E-3"/>
    <n v="3.0359499999999999E-3"/>
    <n v="3.0580400000000002E-3"/>
    <n v="3.0637799999999999E-3"/>
    <n v="0"/>
    <n v="0"/>
    <n v="0"/>
    <s v="EJ"/>
  </r>
  <r>
    <x v="12"/>
    <s v="industrial water treatment"/>
    <x v="0"/>
    <x v="4"/>
    <n v="5.7858299999999996E-3"/>
    <n v="4.0934700000000001E-3"/>
    <n v="3.4847699999999999E-3"/>
    <n v="3.8666799999999999E-3"/>
    <n v="4.7107900000000003E-3"/>
    <n v="5.1649199999999999E-3"/>
    <n v="5.4540700000000001E-3"/>
    <n v="5.66629E-3"/>
    <n v="5.7857799999999999E-3"/>
    <n v="5.8278799999999997E-3"/>
    <n v="5.8388099999999998E-3"/>
    <n v="0"/>
    <n v="0"/>
    <n v="0"/>
    <s v="EJ"/>
  </r>
  <r>
    <x v="12"/>
    <s v="iron and steel"/>
    <x v="0"/>
    <x v="3"/>
    <n v="0"/>
    <n v="0"/>
    <n v="0"/>
    <n v="0"/>
    <n v="0"/>
    <n v="1.54985E-2"/>
    <n v="2.6894999999999999E-2"/>
    <n v="3.320041E-2"/>
    <n v="3.1350169999999997E-2"/>
    <n v="2.6797089999999999E-2"/>
    <n v="2.2694039999999999E-2"/>
    <n v="0"/>
    <n v="0"/>
    <n v="0"/>
    <s v="EJ"/>
  </r>
  <r>
    <x v="12"/>
    <s v="iron and steel"/>
    <x v="0"/>
    <x v="5"/>
    <n v="0.80563830000000003"/>
    <n v="0.48051043999999998"/>
    <n v="0.33127909"/>
    <n v="0.34191357999999999"/>
    <n v="0.40099415999999999"/>
    <n v="0.39739326999999902"/>
    <n v="0.36287225000000001"/>
    <n v="0.32905626100000002"/>
    <n v="0.30509788799999898"/>
    <n v="0.28401237699999998"/>
    <n v="0.26457249999999999"/>
    <n v="0"/>
    <n v="0"/>
    <n v="0"/>
    <s v="EJ"/>
  </r>
  <r>
    <x v="12"/>
    <s v="iron and steel"/>
    <x v="0"/>
    <x v="4"/>
    <n v="9.5691399999999996E-2"/>
    <n v="8.8366899999999998E-2"/>
    <n v="7.5013800000000005E-2"/>
    <n v="7.2124300000000002E-2"/>
    <n v="8.2831810000000006E-2"/>
    <n v="8.4607061999999997E-2"/>
    <n v="7.8920636000000002E-2"/>
    <n v="7.2706701299999996E-2"/>
    <n v="6.7320429399999895E-2"/>
    <n v="6.2676290400000001E-2"/>
    <n v="5.81597747E-2"/>
    <n v="0"/>
    <n v="0"/>
    <n v="0"/>
    <s v="EJ"/>
  </r>
  <r>
    <x v="12"/>
    <s v="iron and steel"/>
    <x v="0"/>
    <x v="0"/>
    <n v="0.23378842"/>
    <n v="8.8784301999999996E-2"/>
    <n v="6.7855271999999994E-2"/>
    <n v="6.3794967999999994E-2"/>
    <n v="7.3180363299999995E-2"/>
    <n v="7.6805114920000001E-2"/>
    <n v="6.9566716890000005E-2"/>
    <n v="6.1772237489999902E-2"/>
    <n v="5.5124640119999999E-2"/>
    <n v="5.0215557019999899E-2"/>
    <n v="4.5548949800000002E-2"/>
    <n v="0"/>
    <n v="0"/>
    <n v="0"/>
    <s v="EJ"/>
  </r>
  <r>
    <x v="12"/>
    <s v="iron and steel"/>
    <x v="0"/>
    <x v="1"/>
    <n v="0"/>
    <n v="0"/>
    <n v="0"/>
    <n v="0"/>
    <n v="0"/>
    <n v="4.7599399999999998E-3"/>
    <n v="1.6008822999999998E-2"/>
    <n v="2.319183E-2"/>
    <n v="2.4566230000000001E-2"/>
    <n v="2.4151017E-2"/>
    <n v="2.25928899999999E-2"/>
    <n v="0"/>
    <n v="0"/>
    <n v="0"/>
    <s v="EJ"/>
  </r>
  <r>
    <x v="12"/>
    <s v="iron and steel"/>
    <x v="0"/>
    <x v="2"/>
    <n v="2.0133603E-2"/>
    <n v="1.4943056999999999E-2"/>
    <n v="1.3812169999999999E-3"/>
    <n v="5.4350500000000001E-4"/>
    <n v="6.1908267999999996E-4"/>
    <n v="6.7088776999999996E-4"/>
    <n v="6.5520160999999995E-4"/>
    <n v="6.2327672200000002E-4"/>
    <n v="5.7608305200000003E-4"/>
    <n v="5.3126162799999998E-4"/>
    <n v="4.8527169899999998E-4"/>
    <n v="0"/>
    <n v="0"/>
    <n v="0"/>
    <s v="EJ"/>
  </r>
  <r>
    <x v="12"/>
    <s v="irrigation water abstraction"/>
    <x v="0"/>
    <x v="4"/>
    <n v="5.4045200000000002E-5"/>
    <n v="4.52488E-5"/>
    <n v="4.64359E-5"/>
    <n v="5.5551199999999998E-5"/>
    <n v="5.5572399999999997E-5"/>
    <n v="5.6771200000000003E-5"/>
    <n v="5.6882600000000003E-5"/>
    <n v="5.84818E-5"/>
    <n v="6.0196299999999998E-5"/>
    <n v="6.2519299999999996E-5"/>
    <n v="6.4487199999999995E-5"/>
    <n v="0"/>
    <n v="0"/>
    <n v="0"/>
    <s v="EJ"/>
  </r>
  <r>
    <x v="12"/>
    <s v="mining energy use"/>
    <x v="0"/>
    <x v="3"/>
    <n v="8.3700099999999995E-5"/>
    <n v="4.1899900000000002E-5"/>
    <n v="1.674E-4"/>
    <n v="1.2559999999999999E-4"/>
    <n v="1.310409E-4"/>
    <n v="1.5534119999999999E-4"/>
    <n v="1.6732969999999999E-4"/>
    <n v="1.6734357E-4"/>
    <n v="1.5509789999999999E-4"/>
    <n v="1.3695459999999999E-4"/>
    <n v="1.206177E-4"/>
    <n v="0"/>
    <n v="0"/>
    <n v="0"/>
    <s v="EJ"/>
  </r>
  <r>
    <x v="12"/>
    <s v="mining energy use"/>
    <x v="0"/>
    <x v="5"/>
    <n v="5.3581100000000001E-3"/>
    <n v="1.0046E-3"/>
    <n v="5.8600099999999995E-4"/>
    <n v="6.2789900000000001E-4"/>
    <n v="6.6186100000000002E-4"/>
    <n v="6.8929799999999997E-4"/>
    <n v="6.4494469999999996E-4"/>
    <n v="5.8155049999999997E-4"/>
    <n v="5.336246E-4"/>
    <n v="4.8756669999999898E-4"/>
    <n v="4.5431859999999998E-4"/>
    <n v="0"/>
    <n v="0"/>
    <n v="0"/>
    <s v="EJ"/>
  </r>
  <r>
    <x v="12"/>
    <s v="mining energy use"/>
    <x v="0"/>
    <x v="7"/>
    <n v="4.00183E-2"/>
    <n v="2.67899E-3"/>
    <n v="2.2604000000000001E-3"/>
    <n v="2.7628000000000002E-3"/>
    <n v="2.9200189999999998E-3"/>
    <n v="3.0735129999999999E-3"/>
    <n v="2.9638239999999999E-3"/>
    <n v="2.7696700000000001E-3"/>
    <n v="2.5964069999999998E-3"/>
    <n v="2.4306449999999999E-3"/>
    <n v="2.3026000000000001E-3"/>
    <n v="0"/>
    <n v="0"/>
    <n v="0"/>
    <s v="EJ"/>
  </r>
  <r>
    <x v="12"/>
    <s v="mining energy use"/>
    <x v="0"/>
    <x v="4"/>
    <n v="1.37719E-2"/>
    <n v="1.1637099999999999E-2"/>
    <n v="1.41487E-2"/>
    <n v="1.6534699999999999E-2"/>
    <n v="1.580018E-2"/>
    <n v="1.533372952E-2"/>
    <n v="1.502599519E-2"/>
    <n v="1.5078916289999999E-2"/>
    <n v="1.5077419179999999E-2"/>
    <n v="1.507520662E-2"/>
    <n v="1.4999776940000001E-2"/>
    <n v="0"/>
    <n v="0"/>
    <n v="0"/>
    <s v="EJ"/>
  </r>
  <r>
    <x v="12"/>
    <s v="mining energy use"/>
    <x v="0"/>
    <x v="0"/>
    <n v="9.2092100000000007E-3"/>
    <n v="4.5626800000000004E-3"/>
    <n v="4.3534000000000003E-3"/>
    <n v="4.6045900000000004E-3"/>
    <n v="4.91056999999999E-3"/>
    <n v="5.0868689999999999E-3"/>
    <n v="4.8857520000000002E-3"/>
    <n v="4.534611E-3"/>
    <n v="4.1824480000000001E-3"/>
    <n v="3.8696830000000001E-3"/>
    <n v="3.565576E-3"/>
    <n v="0"/>
    <n v="0"/>
    <n v="0"/>
    <s v="EJ"/>
  </r>
  <r>
    <x v="12"/>
    <s v="mining energy use"/>
    <x v="0"/>
    <x v="1"/>
    <n v="0"/>
    <n v="0"/>
    <n v="0"/>
    <n v="0"/>
    <n v="0"/>
    <n v="3.2497899999999999E-5"/>
    <n v="1.103675E-4"/>
    <n v="2.0764279999999999E-4"/>
    <n v="2.7674063000000001E-4"/>
    <n v="3.5058189999999899E-4"/>
    <n v="4.035744E-4"/>
    <n v="0"/>
    <n v="0"/>
    <n v="0"/>
    <s v="EJ"/>
  </r>
  <r>
    <x v="12"/>
    <s v="mining energy use"/>
    <x v="0"/>
    <x v="2"/>
    <n v="3.2651009999999999E-3"/>
    <n v="5.3999900000000003E-3"/>
    <n v="5.3162000000000001E-3"/>
    <n v="4.7300889999999998E-3"/>
    <n v="4.7727480000000003E-3"/>
    <n v="4.7513080000000001E-3"/>
    <n v="4.4091959999999998E-3"/>
    <n v="3.9961907E-3"/>
    <n v="3.6227746999999999E-3"/>
    <n v="3.1950351999999998E-3"/>
    <n v="2.7970206000000001E-3"/>
    <n v="0"/>
    <n v="0"/>
    <n v="0"/>
    <s v="EJ"/>
  </r>
  <r>
    <x v="12"/>
    <s v="municipal wastewater treatment"/>
    <x v="0"/>
    <x v="4"/>
    <n v="6.8274900000000003E-3"/>
    <n v="7.2625500000000004E-3"/>
    <n v="7.5127299999999996E-3"/>
    <n v="7.0150400000000002E-3"/>
    <n v="9.1598300000000007E-3"/>
    <n v="1.01041E-2"/>
    <n v="1.05918E-2"/>
    <n v="1.0871199999999999E-2"/>
    <n v="1.09385E-2"/>
    <n v="1.0862399999999999E-2"/>
    <n v="1.07011E-2"/>
    <n v="0"/>
    <n v="0"/>
    <n v="0"/>
    <s v="EJ"/>
  </r>
  <r>
    <x v="12"/>
    <s v="municipal water abstraction"/>
    <x v="0"/>
    <x v="4"/>
    <n v="2.8936999999999999E-3"/>
    <n v="2.4840999999999999E-3"/>
    <n v="2.35681E-3"/>
    <n v="2.25603E-3"/>
    <n v="2.30781E-3"/>
    <n v="2.3813800000000002E-3"/>
    <n v="2.3716700000000002E-3"/>
    <n v="2.3374200000000002E-3"/>
    <n v="2.27823E-3"/>
    <n v="2.2078000000000002E-3"/>
    <n v="2.1319400000000001E-3"/>
    <n v="0"/>
    <n v="0"/>
    <n v="0"/>
    <s v="EJ"/>
  </r>
  <r>
    <x v="12"/>
    <s v="municipal water distribution"/>
    <x v="0"/>
    <x v="4"/>
    <n v="7.73626E-3"/>
    <n v="6.7449299999999997E-3"/>
    <n v="6.4391099999999996E-3"/>
    <n v="6.1767100000000002E-3"/>
    <n v="6.9329300000000003E-3"/>
    <n v="7.15572E-3"/>
    <n v="7.1288799999999998E-3"/>
    <n v="7.0284400000000004E-3"/>
    <n v="6.85309E-3"/>
    <n v="6.6437299999999996E-3"/>
    <n v="6.4179500000000004E-3"/>
    <n v="0"/>
    <n v="0"/>
    <n v="0"/>
    <s v="EJ"/>
  </r>
  <r>
    <x v="12"/>
    <s v="municipal water treatment"/>
    <x v="0"/>
    <x v="4"/>
    <n v="7.3361399999999997E-3"/>
    <n v="6.3741099999999997E-3"/>
    <n v="6.08254E-3"/>
    <n v="5.8317100000000004E-3"/>
    <n v="6.5297999999999997E-3"/>
    <n v="6.7379400000000004E-3"/>
    <n v="6.7104799999999996E-3"/>
    <n v="6.61357E-3"/>
    <n v="6.4460899999999998E-3"/>
    <n v="6.2468100000000002E-3"/>
    <n v="6.0321799999999998E-3"/>
    <n v="0"/>
    <n v="0"/>
    <n v="0"/>
    <s v="EJ"/>
  </r>
  <r>
    <x v="12"/>
    <s v="other industrial energy use"/>
    <x v="0"/>
    <x v="3"/>
    <n v="1.9737600000000001E-2"/>
    <n v="0.1016536"/>
    <n v="0.13884550000000001"/>
    <n v="0.20497499999999999"/>
    <n v="0.26240199999999902"/>
    <n v="0.2796785"/>
    <n v="0.29410229999999998"/>
    <n v="0.31217929999999999"/>
    <n v="0.32375705999999999"/>
    <n v="0.32241499999999901"/>
    <n v="0.313942893"/>
    <n v="0"/>
    <n v="0"/>
    <n v="0"/>
    <s v="EJ"/>
  </r>
  <r>
    <x v="12"/>
    <s v="other industrial energy use"/>
    <x v="0"/>
    <x v="5"/>
    <n v="0.85920299999999905"/>
    <n v="0.29548079999999999"/>
    <n v="0.208816"/>
    <n v="0.1569229"/>
    <n v="0.30637850999999999"/>
    <n v="0.32700264000000001"/>
    <n v="0.33077037999999997"/>
    <n v="0.31539001"/>
    <n v="0.28004799000000002"/>
    <n v="0.23554324999999901"/>
    <n v="0.210844473"/>
    <n v="0"/>
    <n v="0"/>
    <n v="0"/>
    <s v="EJ"/>
  </r>
  <r>
    <x v="12"/>
    <s v="other industrial energy use"/>
    <x v="0"/>
    <x v="7"/>
    <n v="0.47051599999999999"/>
    <n v="0.22476299999999999"/>
    <n v="0.229271"/>
    <n v="0.19561000000000001"/>
    <n v="0.25080439999999998"/>
    <n v="0.26224559999999902"/>
    <n v="0.26909899999999998"/>
    <n v="0.27479029999999999"/>
    <n v="0.27945969999999998"/>
    <n v="0.28242475"/>
    <n v="0.28375054"/>
    <n v="0"/>
    <n v="0"/>
    <n v="0"/>
    <s v="EJ"/>
  </r>
  <r>
    <x v="12"/>
    <s v="other industrial energy use"/>
    <x v="0"/>
    <x v="4"/>
    <n v="0.393399"/>
    <n v="0.36632900000000002"/>
    <n v="0.31987900000000002"/>
    <n v="0.34156999999999998"/>
    <n v="0.2767945"/>
    <n v="0.35096119999999997"/>
    <n v="0.39641530000000003"/>
    <n v="0.42174669999999997"/>
    <n v="0.43915209999999999"/>
    <n v="0.4589529"/>
    <n v="0.47159959000000001"/>
    <n v="0"/>
    <n v="0"/>
    <n v="0"/>
    <s v="EJ"/>
  </r>
  <r>
    <x v="12"/>
    <s v="other industrial energy use"/>
    <x v="0"/>
    <x v="0"/>
    <n v="0.62670440000000005"/>
    <n v="0.43639679999999997"/>
    <n v="0.37935380000000002"/>
    <n v="0.41466700000000001"/>
    <n v="0.5723973"/>
    <n v="0.59953020000000001"/>
    <n v="0.61515330000000001"/>
    <n v="0.62191079999999999"/>
    <n v="0.61309020000000003"/>
    <n v="0.60006112999999905"/>
    <n v="0.58715139000000005"/>
    <n v="0"/>
    <n v="0"/>
    <n v="0"/>
    <s v="EJ"/>
  </r>
  <r>
    <x v="12"/>
    <s v="other industrial energy use"/>
    <x v="0"/>
    <x v="1"/>
    <n v="0"/>
    <n v="0"/>
    <n v="0"/>
    <n v="0"/>
    <n v="0"/>
    <n v="7.3371000000000005E-4"/>
    <n v="8.431928E-3"/>
    <n v="3.022627E-2"/>
    <n v="6.2090856E-2"/>
    <n v="8.7150126999999994E-2"/>
    <n v="0.1050058806"/>
    <n v="0"/>
    <n v="0"/>
    <n v="0"/>
    <s v="EJ"/>
  </r>
  <r>
    <x v="12"/>
    <s v="other industrial energy use"/>
    <x v="0"/>
    <x v="2"/>
    <n v="0.42703140000000001"/>
    <n v="9.1508000000000006E-2"/>
    <n v="4.83747E-2"/>
    <n v="3.9083100000000003E-2"/>
    <n v="5.1916899999999898E-2"/>
    <n v="5.4509772999999997E-2"/>
    <n v="5.5770801999999897E-2"/>
    <n v="5.6564058999999903E-2"/>
    <n v="5.6566432999999999E-2"/>
    <n v="5.6348064999999899E-2"/>
    <n v="5.6810458299999998E-2"/>
    <n v="0"/>
    <n v="0"/>
    <n v="0"/>
    <s v="EJ"/>
  </r>
  <r>
    <x v="12"/>
    <s v="other industrial feedstocks"/>
    <x v="0"/>
    <x v="5"/>
    <n v="9.0418100000000008E-3"/>
    <n v="2.22277E-2"/>
    <n v="8.6231899999999993E-3"/>
    <n v="9.7951900000000005E-3"/>
    <n v="1.16183E-2"/>
    <n v="1.28787E-2"/>
    <n v="1.34044E-2"/>
    <n v="1.38715E-2"/>
    <n v="1.45048E-2"/>
    <n v="1.45325E-2"/>
    <n v="1.44396E-2"/>
    <n v="0"/>
    <n v="0"/>
    <n v="0"/>
    <s v="EJ"/>
  </r>
  <r>
    <x v="12"/>
    <s v="other industrial feedstocks"/>
    <x v="0"/>
    <x v="0"/>
    <n v="0"/>
    <n v="0"/>
    <n v="2.5119999999999998E-4"/>
    <n v="1.674E-4"/>
    <n v="2.0547999999999999E-4"/>
    <n v="2.2148E-4"/>
    <n v="2.4548300000000001E-4"/>
    <n v="2.5904999999999998E-4"/>
    <n v="2.6794600000000003E-4"/>
    <n v="2.7546200000000003E-4"/>
    <n v="2.6843899999999998E-4"/>
    <n v="0"/>
    <n v="0"/>
    <n v="0"/>
    <s v="EJ"/>
  </r>
  <r>
    <x v="12"/>
    <s v="other industrial feedstocks"/>
    <x v="0"/>
    <x v="2"/>
    <n v="9.0585100000000002E-2"/>
    <n v="5.8311000000000002E-2"/>
    <n v="4.7343700000000002E-2"/>
    <n v="5.2827300000000001E-2"/>
    <n v="6.5053100000000003E-2"/>
    <n v="7.1567000000000006E-2"/>
    <n v="7.6538300000000004E-2"/>
    <n v="8.1543500000000005E-2"/>
    <n v="8.5560700000000003E-2"/>
    <n v="8.82212E-2"/>
    <n v="9.0046500000000002E-2"/>
    <n v="0"/>
    <n v="0"/>
    <n v="0"/>
    <s v="EJ"/>
  </r>
  <r>
    <x v="12"/>
    <s v="process heat cement"/>
    <x v="0"/>
    <x v="3"/>
    <n v="2.4424499999999998E-2"/>
    <n v="2.0209700000000001E-2"/>
    <n v="2.1140200000000001E-2"/>
    <n v="2.1140200000000001E-2"/>
    <n v="2.0629399999999999E-2"/>
    <n v="2.2162250000000001E-2"/>
    <n v="2.3333920000000001E-2"/>
    <n v="2.59674999999999E-2"/>
    <n v="2.7640519999999998E-2"/>
    <n v="2.736104E-2"/>
    <n v="2.5861384000000001E-2"/>
    <n v="0"/>
    <n v="0"/>
    <n v="0"/>
    <s v="EJ"/>
  </r>
  <r>
    <x v="12"/>
    <s v="process heat cement"/>
    <x v="0"/>
    <x v="5"/>
    <n v="4.7847899999999999E-2"/>
    <n v="3.9409600000000003E-2"/>
    <n v="4.1189200000000002E-2"/>
    <n v="4.1189200000000002E-2"/>
    <n v="4.0201099999999997E-2"/>
    <n v="4.2116439999999998E-2"/>
    <n v="4.175326E-2"/>
    <n v="4.0456140000000002E-2"/>
    <n v="3.8648669999999899E-2"/>
    <n v="3.6882030000000003E-2"/>
    <n v="3.4981614000000001E-2"/>
    <n v="0"/>
    <n v="0"/>
    <n v="0"/>
    <s v="EJ"/>
  </r>
  <r>
    <x v="12"/>
    <s v="process heat cement"/>
    <x v="0"/>
    <x v="0"/>
    <n v="1.0036E-2"/>
    <n v="5.87238E-3"/>
    <n v="5.6773199999999996E-3"/>
    <n v="5.6773199999999996E-3"/>
    <n v="5.5396899999999999E-3"/>
    <n v="5.7988340000000001E-3"/>
    <n v="5.8117209999999997E-3"/>
    <n v="5.8101079999999996E-3"/>
    <n v="5.676459E-3"/>
    <n v="5.511579E-3"/>
    <n v="5.2384946999999996E-3"/>
    <n v="0"/>
    <n v="0"/>
    <n v="0"/>
    <s v="EJ"/>
  </r>
  <r>
    <x v="12"/>
    <s v="process heat cement"/>
    <x v="0"/>
    <x v="1"/>
    <n v="0"/>
    <n v="0"/>
    <n v="0"/>
    <n v="0"/>
    <n v="0"/>
    <n v="1.2443400000000001E-4"/>
    <n v="1.6256472999999999E-3"/>
    <n v="6.7426124000000004E-3"/>
    <n v="1.30353440999999E-2"/>
    <n v="1.6568124099999901E-2"/>
    <n v="1.8922395599999999E-2"/>
    <n v="0"/>
    <n v="0"/>
    <n v="0"/>
    <s v="EJ"/>
  </r>
  <r>
    <x v="12"/>
    <s v="process heat cement"/>
    <x v="0"/>
    <x v="2"/>
    <n v="9.2073299999999997E-2"/>
    <n v="7.5456700000000002E-2"/>
    <n v="7.8791200000000006E-2"/>
    <n v="7.8791200000000006E-2"/>
    <n v="7.3291999999999996E-2"/>
    <n v="7.6870899999999895E-2"/>
    <n v="7.7539919999999998E-2"/>
    <n v="7.8338920000000006E-2"/>
    <n v="7.7214820000000003E-2"/>
    <n v="7.5334239999999997E-2"/>
    <n v="7.3166707999999997E-2"/>
    <n v="0"/>
    <n v="0"/>
    <n v="0"/>
    <s v="EJ"/>
  </r>
  <r>
    <x v="12"/>
    <s v="resid cooling"/>
    <x v="4"/>
    <x v="4"/>
    <n v="2.1489000000000001E-2"/>
    <n v="3.1455799999999999E-2"/>
    <n v="3.3412699999999997E-2"/>
    <n v="3.2031799999999999E-2"/>
    <n v="3.3711049999999999E-2"/>
    <n v="3.5129139999999899E-2"/>
    <n v="3.4447519999999898E-2"/>
    <n v="3.2269549999999897E-2"/>
    <n v="2.9729603E-2"/>
    <n v="2.7266412999999899E-2"/>
    <n v="2.5445190999999999E-2"/>
    <n v="0"/>
    <n v="0"/>
    <n v="0"/>
    <s v="EJ"/>
  </r>
  <r>
    <x v="12"/>
    <s v="resid heating"/>
    <x v="4"/>
    <x v="3"/>
    <n v="0.12573599999999999"/>
    <n v="0.37121999999999999"/>
    <n v="0.45808300000000002"/>
    <n v="0.43615999999999999"/>
    <n v="0.47463739999999999"/>
    <n v="0.4964653"/>
    <n v="0.48247269999999998"/>
    <n v="0.44439069999999897"/>
    <n v="0.39626070000000002"/>
    <n v="0.35661100000000001"/>
    <n v="0.32878019999999902"/>
    <n v="0"/>
    <n v="0"/>
    <n v="0"/>
    <s v="EJ"/>
  </r>
  <r>
    <x v="12"/>
    <s v="resid heating"/>
    <x v="4"/>
    <x v="5"/>
    <n v="0.53829800000000005"/>
    <n v="0.27641300000000002"/>
    <n v="0.34875600000000001"/>
    <n v="0.27772000000000002"/>
    <n v="0.28129349999999997"/>
    <n v="0.28294930000000001"/>
    <n v="0.2706498"/>
    <n v="0.25240360000000001"/>
    <n v="0.23022629999999999"/>
    <n v="0.20474329999999999"/>
    <n v="0.18142135000000001"/>
    <n v="0"/>
    <n v="0"/>
    <n v="0"/>
    <s v="EJ"/>
  </r>
  <r>
    <x v="12"/>
    <s v="resid heating"/>
    <x v="4"/>
    <x v="7"/>
    <n v="0.51853499999999997"/>
    <n v="0.357215"/>
    <n v="0.34990300000000002"/>
    <n v="0.28167300000000001"/>
    <n v="0.28891620000000001"/>
    <n v="0.29454819999999998"/>
    <n v="0.2895605"/>
    <n v="0.28266979999999903"/>
    <n v="0.2735921"/>
    <n v="0.26081870000000001"/>
    <n v="0.24692668000000001"/>
    <n v="0"/>
    <n v="0"/>
    <n v="0"/>
    <s v="EJ"/>
  </r>
  <r>
    <x v="12"/>
    <s v="resid heating"/>
    <x v="4"/>
    <x v="4"/>
    <n v="1.94486E-2"/>
    <n v="2.8469000000000001E-2"/>
    <n v="3.0240099999999999E-2"/>
    <n v="2.89903E-2"/>
    <n v="2.8875580000000001E-2"/>
    <n v="2.9522899999999901E-2"/>
    <n v="2.977399E-2"/>
    <n v="3.0565979999999899E-2"/>
    <n v="3.1537599999999999E-2"/>
    <n v="3.2389399999999999E-2"/>
    <n v="3.2847869000000002E-2"/>
    <n v="0"/>
    <n v="0"/>
    <n v="0"/>
    <s v="EJ"/>
  </r>
  <r>
    <x v="12"/>
    <s v="resid heating"/>
    <x v="4"/>
    <x v="0"/>
    <n v="0.153338"/>
    <n v="0.220087"/>
    <n v="0.21439800000000001"/>
    <n v="0.183033"/>
    <n v="0.19214869999999901"/>
    <n v="0.1989167"/>
    <n v="0.2004457"/>
    <n v="0.2026162"/>
    <n v="0.20330709999999999"/>
    <n v="0.20104172000000001"/>
    <n v="0.19501885999999999"/>
    <n v="0"/>
    <n v="0"/>
    <n v="0"/>
    <s v="EJ"/>
  </r>
  <r>
    <x v="12"/>
    <s v="resid heating"/>
    <x v="4"/>
    <x v="1"/>
    <n v="0"/>
    <n v="0"/>
    <n v="0"/>
    <n v="0"/>
    <n v="0"/>
    <n v="7.6309699999999999E-6"/>
    <n v="1.11514E-4"/>
    <n v="2.35596E-4"/>
    <n v="3.8597799999999998E-4"/>
    <n v="5.02671E-4"/>
    <n v="5.9573600000000003E-4"/>
    <n v="0"/>
    <n v="0"/>
    <n v="0"/>
    <s v="EJ"/>
  </r>
  <r>
    <x v="12"/>
    <s v="resid heating"/>
    <x v="4"/>
    <x v="2"/>
    <n v="3.9813000000000001E-2"/>
    <n v="4.1147000000000003E-2"/>
    <n v="2.65367E-2"/>
    <n v="2.1836000000000001E-2"/>
    <n v="2.2963890000000001E-2"/>
    <n v="2.3869209999999998E-2"/>
    <n v="2.3966749999999998E-2"/>
    <n v="2.421106E-2"/>
    <n v="2.4397559999999999E-2"/>
    <n v="2.4304059999999999E-2"/>
    <n v="2.4202133000000001E-2"/>
    <n v="0"/>
    <n v="0"/>
    <n v="0"/>
    <s v="EJ"/>
  </r>
  <r>
    <x v="12"/>
    <s v="resid others"/>
    <x v="4"/>
    <x v="3"/>
    <n v="1.3992299999999999E-2"/>
    <n v="4.1310399999999997E-2"/>
    <n v="5.09767E-2"/>
    <n v="4.85371E-2"/>
    <n v="5.5076590000000002E-2"/>
    <n v="6.2493960000000001E-2"/>
    <n v="6.4843979999999996E-2"/>
    <n v="6.2660679999999996E-2"/>
    <n v="5.7806349999999999E-2"/>
    <n v="5.1165710000000003E-2"/>
    <n v="4.5964339999999999E-2"/>
    <n v="0"/>
    <n v="0"/>
    <n v="0"/>
    <s v="EJ"/>
  </r>
  <r>
    <x v="12"/>
    <s v="resid others"/>
    <x v="4"/>
    <x v="5"/>
    <n v="6.5030400000000002E-2"/>
    <n v="3.33928E-2"/>
    <n v="4.21324E-2"/>
    <n v="3.3550700000000003E-2"/>
    <n v="3.8188380000000001E-2"/>
    <n v="4.033892E-2"/>
    <n v="3.806971E-2"/>
    <n v="3.272622E-2"/>
    <n v="2.7679760000000001E-2"/>
    <n v="2.2951360000000001E-2"/>
    <n v="2.0626160000000001E-2"/>
    <n v="0"/>
    <n v="0"/>
    <n v="0"/>
    <s v="EJ"/>
  </r>
  <r>
    <x v="12"/>
    <s v="resid others"/>
    <x v="4"/>
    <x v="7"/>
    <n v="5.9715400000000002E-2"/>
    <n v="4.11375E-2"/>
    <n v="4.0295400000000002E-2"/>
    <n v="3.2438000000000002E-2"/>
    <n v="3.7835130000000002E-2"/>
    <n v="4.1431379999999997E-2"/>
    <n v="4.1918309999999903E-2"/>
    <n v="3.9985600000000003E-2"/>
    <n v="3.7562520000000002E-2"/>
    <n v="3.4899289999999902E-2"/>
    <n v="3.3175419999999997E-2"/>
    <n v="0"/>
    <n v="0"/>
    <n v="0"/>
    <s v="EJ"/>
  </r>
  <r>
    <x v="12"/>
    <s v="resid others"/>
    <x v="4"/>
    <x v="4"/>
    <n v="0.18779499999999999"/>
    <n v="0.274895"/>
    <n v="0.29199700000000001"/>
    <n v="0.27992899999999998"/>
    <n v="0.31733879999999998"/>
    <n v="0.35374220000000001"/>
    <n v="0.38130019999999998"/>
    <n v="0.40043019999999901"/>
    <n v="0.41148380000000001"/>
    <n v="0.42067456999999903"/>
    <n v="0.42640739999999999"/>
    <n v="0"/>
    <n v="0"/>
    <n v="0"/>
    <s v="EJ"/>
  </r>
  <r>
    <x v="12"/>
    <s v="resid others"/>
    <x v="4"/>
    <x v="0"/>
    <n v="0.24265800000000001"/>
    <n v="0.34828799999999999"/>
    <n v="0.339285"/>
    <n v="0.28965000000000002"/>
    <n v="0.34685500000000002"/>
    <n v="0.38883830000000003"/>
    <n v="0.40996529999999998"/>
    <n v="0.41145589999999999"/>
    <n v="0.40129749999999997"/>
    <n v="0.38584649999999998"/>
    <n v="0.36820199999999997"/>
    <n v="0"/>
    <n v="0"/>
    <n v="0"/>
    <s v="EJ"/>
  </r>
  <r>
    <x v="12"/>
    <s v="resid others"/>
    <x v="4"/>
    <x v="1"/>
    <n v="0"/>
    <n v="0"/>
    <n v="0"/>
    <n v="0"/>
    <n v="0"/>
    <n v="4.1037400000000001E-5"/>
    <n v="6.2273099999999996E-4"/>
    <n v="1.13817E-3"/>
    <n v="1.45582E-3"/>
    <n v="1.82171E-3"/>
    <n v="1.8940700000000001E-3"/>
    <n v="0"/>
    <n v="0"/>
    <n v="0"/>
    <s v="EJ"/>
  </r>
  <r>
    <x v="12"/>
    <s v="resid others"/>
    <x v="4"/>
    <x v="2"/>
    <n v="6.5129999999999993E-2"/>
    <n v="6.7312300000000005E-2"/>
    <n v="4.34113E-2"/>
    <n v="3.5721500000000003E-2"/>
    <n v="4.1260229999999898E-2"/>
    <n v="4.40469E-2"/>
    <n v="4.2439489999999899E-2"/>
    <n v="3.7950060000000001E-2"/>
    <n v="3.3407039999999999E-2"/>
    <n v="2.9244539999999999E-2"/>
    <n v="2.7346700000000002E-2"/>
    <n v="0"/>
    <n v="0"/>
    <n v="0"/>
    <s v="EJ"/>
  </r>
  <r>
    <x v="12"/>
    <s v="trn_aviation_intl"/>
    <x v="5"/>
    <x v="4"/>
    <n v="0"/>
    <n v="0"/>
    <n v="0"/>
    <n v="0"/>
    <n v="0"/>
    <n v="0"/>
    <n v="0"/>
    <n v="2.1013199999999999E-8"/>
    <n v="1.6443800000000001E-7"/>
    <n v="1.2314800000000001E-6"/>
    <n v="8.4540099999999997E-6"/>
    <n v="0"/>
    <n v="0"/>
    <n v="0"/>
    <s v="EJ"/>
  </r>
  <r>
    <x v="12"/>
    <s v="trn_aviation_intl"/>
    <x v="5"/>
    <x v="1"/>
    <n v="0"/>
    <n v="0"/>
    <n v="0"/>
    <n v="0"/>
    <n v="0"/>
    <n v="0"/>
    <n v="0"/>
    <n v="2.95527E-8"/>
    <n v="5.47268E-7"/>
    <n v="7.6377699999999996E-6"/>
    <n v="7.8573999999999997E-5"/>
    <n v="0"/>
    <n v="0"/>
    <n v="0"/>
    <s v="EJ"/>
  </r>
  <r>
    <x v="12"/>
    <s v="trn_aviation_intl"/>
    <x v="5"/>
    <x v="2"/>
    <n v="5.5350200000000002E-2"/>
    <n v="6.2740799999999999E-2"/>
    <n v="7.2752899999999995E-2"/>
    <n v="7.66183E-2"/>
    <n v="8.8636099999999995E-2"/>
    <n v="9.0558200000000005E-2"/>
    <n v="8.9158699999999994E-2"/>
    <n v="8.6621000000000004E-2"/>
    <n v="8.7952199999999994E-2"/>
    <n v="8.8524199999999997E-2"/>
    <n v="8.8633500000000004E-2"/>
    <n v="0"/>
    <n v="0"/>
    <n v="0"/>
    <s v="EJ"/>
  </r>
  <r>
    <x v="12"/>
    <s v="trn_freight"/>
    <x v="6"/>
    <x v="5"/>
    <n v="7.70179E-3"/>
    <n v="2.0929299999999999E-4"/>
    <n v="0"/>
    <n v="4.18989E-5"/>
    <n v="0"/>
    <n v="0"/>
    <n v="0"/>
    <n v="0"/>
    <n v="0"/>
    <n v="0"/>
    <n v="0"/>
    <n v="0"/>
    <n v="0"/>
    <n v="0"/>
    <s v="EJ"/>
  </r>
  <r>
    <x v="12"/>
    <s v="trn_freight"/>
    <x v="6"/>
    <x v="4"/>
    <n v="2.9371299999999999E-2"/>
    <n v="2.08227E-2"/>
    <n v="1.6877799999999998E-2"/>
    <n v="1.53493E-2"/>
    <n v="1.7139100000000001E-2"/>
    <n v="1.80158609999999E-2"/>
    <n v="1.652358E-2"/>
    <n v="1.305769356E-2"/>
    <n v="1.154408893E-2"/>
    <n v="1.13497419E-2"/>
    <n v="1.1440206E-2"/>
    <n v="0"/>
    <n v="0"/>
    <n v="0"/>
    <s v="EJ"/>
  </r>
  <r>
    <x v="12"/>
    <s v="trn_freight"/>
    <x v="6"/>
    <x v="1"/>
    <n v="0"/>
    <n v="0"/>
    <n v="0"/>
    <n v="0"/>
    <n v="0"/>
    <n v="7.4854800000000003E-4"/>
    <n v="2.9184699999999998E-3"/>
    <n v="5.8566175300000002E-3"/>
    <n v="7.3245055699999997E-3"/>
    <n v="7.8917813999999902E-3"/>
    <n v="8.2264748999999904E-3"/>
    <n v="0"/>
    <n v="0"/>
    <n v="0"/>
    <s v="EJ"/>
  </r>
  <r>
    <x v="12"/>
    <s v="trn_freight"/>
    <x v="6"/>
    <x v="2"/>
    <n v="3.3337099999999897E-2"/>
    <n v="1.64434E-2"/>
    <n v="1.972788E-2"/>
    <n v="1.950561E-2"/>
    <n v="2.2194622000000001E-2"/>
    <n v="2.4132035999999999E-2"/>
    <n v="2.4209040000000001E-2"/>
    <n v="2.330573E-2"/>
    <n v="2.2917880000000002E-2"/>
    <n v="2.3121219999999901E-2"/>
    <n v="2.3445179999999999E-2"/>
    <n v="0"/>
    <n v="0"/>
    <n v="0"/>
    <s v="EJ"/>
  </r>
  <r>
    <x v="12"/>
    <s v="trn_freight_road"/>
    <x v="6"/>
    <x v="4"/>
    <n v="0"/>
    <n v="0"/>
    <n v="0"/>
    <n v="0"/>
    <n v="4.4217200000000001E-4"/>
    <n v="2.0891927595999998E-3"/>
    <n v="7.9605273039999903E-3"/>
    <n v="2.0972447689679999E-2"/>
    <n v="3.7198538472909999E-2"/>
    <n v="5.2215689066701002E-2"/>
    <n v="6.6225903123599994E-2"/>
    <n v="0"/>
    <n v="0"/>
    <n v="0"/>
    <s v="EJ"/>
  </r>
  <r>
    <x v="12"/>
    <s v="trn_freight_road"/>
    <x v="6"/>
    <x v="1"/>
    <n v="0"/>
    <n v="0"/>
    <n v="0"/>
    <n v="0"/>
    <n v="0"/>
    <n v="5.5874623E-4"/>
    <n v="4.2470671311499999E-3"/>
    <n v="1.29602568754799E-2"/>
    <n v="2.2337686590359E-2"/>
    <n v="2.95028696655E-2"/>
    <n v="3.44423129486E-2"/>
    <n v="0"/>
    <n v="0"/>
    <n v="0"/>
    <s v="EJ"/>
  </r>
  <r>
    <x v="12"/>
    <s v="trn_freight_road"/>
    <x v="6"/>
    <x v="2"/>
    <n v="0.28939429999999999"/>
    <n v="0.42796069999999897"/>
    <n v="0.51407020000000003"/>
    <n v="0.52741450000000001"/>
    <n v="0.64395171809999996"/>
    <n v="0.73303902213799998"/>
    <n v="0.78222381331400004"/>
    <n v="0.78419732824599997"/>
    <n v="0.75727166612599905"/>
    <n v="0.72827261617000005"/>
    <n v="0.70111735173"/>
    <n v="0"/>
    <n v="0"/>
    <n v="0"/>
    <s v="EJ"/>
  </r>
  <r>
    <x v="12"/>
    <s v="trn_pass"/>
    <x v="6"/>
    <x v="4"/>
    <n v="2.5766500000000001E-2"/>
    <n v="1.83772E-2"/>
    <n v="1.4896700000000001E-2"/>
    <n v="1.3575500000000001E-2"/>
    <n v="1.4048570999999999E-2"/>
    <n v="1.4746102000000001E-2"/>
    <n v="1.4767516E-2"/>
    <n v="1.4845552099999999E-2"/>
    <n v="1.49767499999999E-2"/>
    <n v="1.5260503E-2"/>
    <n v="1.5797136E-2"/>
    <n v="0"/>
    <n v="0"/>
    <n v="0"/>
    <s v="EJ"/>
  </r>
  <r>
    <x v="12"/>
    <s v="trn_pass"/>
    <x v="6"/>
    <x v="1"/>
    <n v="0"/>
    <n v="0"/>
    <n v="0"/>
    <n v="0"/>
    <n v="0"/>
    <n v="0"/>
    <n v="0"/>
    <n v="2.77838E-5"/>
    <n v="8.6126100000000002E-5"/>
    <n v="2.52895E-4"/>
    <n v="6.5145199999999996E-4"/>
    <n v="0"/>
    <n v="0"/>
    <n v="0"/>
    <s v="EJ"/>
  </r>
  <r>
    <x v="12"/>
    <s v="trn_pass"/>
    <x v="6"/>
    <x v="2"/>
    <n v="2.43915E-2"/>
    <n v="2.7164799999999999E-2"/>
    <n v="3.0724599999999901E-2"/>
    <n v="3.1874100000000002E-2"/>
    <n v="3.7096299999999999E-2"/>
    <n v="4.1023900000000002E-2"/>
    <n v="4.2049900000000001E-2"/>
    <n v="4.1490899999999997E-2"/>
    <n v="4.1839299999999899E-2"/>
    <n v="4.15074E-2"/>
    <n v="4.0301199999999898E-2"/>
    <n v="0"/>
    <n v="0"/>
    <n v="0"/>
    <s v="EJ"/>
  </r>
  <r>
    <x v="12"/>
    <s v="trn_pass_road"/>
    <x v="6"/>
    <x v="4"/>
    <n v="0"/>
    <n v="0"/>
    <n v="0"/>
    <n v="0"/>
    <n v="1.12458E-2"/>
    <n v="1.903875E-2"/>
    <n v="2.4344850000000001E-2"/>
    <n v="2.4124699999999999E-2"/>
    <n v="2.3529950000000001E-2"/>
    <n v="2.3108259999999999E-2"/>
    <n v="2.2669459999999999E-2"/>
    <n v="0"/>
    <n v="0"/>
    <n v="0"/>
    <s v="EJ"/>
  </r>
  <r>
    <x v="12"/>
    <s v="trn_pass_road"/>
    <x v="6"/>
    <x v="0"/>
    <n v="2.4439200000000001E-4"/>
    <n v="1.70235E-3"/>
    <n v="3.6697000000000001E-3"/>
    <n v="6.41174E-3"/>
    <n v="7.2197199999999998E-3"/>
    <n v="7.8126299999999992E-3"/>
    <n v="6.20975E-3"/>
    <n v="5.8881599999999999E-3"/>
    <n v="5.7635399999999897E-3"/>
    <n v="5.6650199999999998E-3"/>
    <n v="5.5640299999999898E-3"/>
    <n v="0"/>
    <n v="0"/>
    <n v="0"/>
    <s v="EJ"/>
  </r>
  <r>
    <x v="12"/>
    <s v="trn_pass_road"/>
    <x v="6"/>
    <x v="1"/>
    <n v="0"/>
    <n v="0"/>
    <n v="0"/>
    <n v="0"/>
    <n v="0"/>
    <n v="3.8975100000000002E-6"/>
    <n v="1.9344759999999999E-5"/>
    <n v="6.1331939999999997E-5"/>
    <n v="1.1604686E-4"/>
    <n v="1.5551239999999901E-4"/>
    <n v="1.7062229999999999E-4"/>
    <n v="0"/>
    <n v="0"/>
    <n v="0"/>
    <s v="EJ"/>
  </r>
  <r>
    <x v="12"/>
    <s v="trn_pass_road"/>
    <x v="6"/>
    <x v="2"/>
    <n v="7.2086899999999995E-2"/>
    <n v="0.103036"/>
    <n v="0.12309100000000001"/>
    <n v="0.12647600000000001"/>
    <n v="0.15102843399999999"/>
    <n v="0.16368086630000001"/>
    <n v="0.1331094387"/>
    <n v="0.12521200099999999"/>
    <n v="0.12345107499999999"/>
    <n v="0.122692129"/>
    <n v="0.122054379999999"/>
    <n v="0"/>
    <n v="0"/>
    <n v="0"/>
    <s v="EJ"/>
  </r>
  <r>
    <x v="12"/>
    <s v="trn_pass_road_LDV"/>
    <x v="6"/>
    <x v="4"/>
    <n v="0"/>
    <n v="0"/>
    <n v="0"/>
    <n v="0"/>
    <n v="0"/>
    <n v="8.9228499999999995E-3"/>
    <n v="1.17105E-2"/>
    <n v="1.1594399999999999E-2"/>
    <n v="1.10781E-2"/>
    <n v="1.0496999999999999E-2"/>
    <n v="9.8493399999999998E-3"/>
    <n v="0"/>
    <n v="0"/>
    <n v="0"/>
    <s v="EJ"/>
  </r>
  <r>
    <x v="12"/>
    <s v="trn_pass_road_LDV"/>
    <x v="6"/>
    <x v="2"/>
    <n v="2.2767300000000001E-2"/>
    <n v="3.1520800000000002E-2"/>
    <n v="3.7467899999999998E-2"/>
    <n v="3.8581699999999997E-2"/>
    <n v="3.2539600000000002E-2"/>
    <n v="1.28232E-2"/>
    <n v="5.5904500000000003E-3"/>
    <n v="3.3651900000000001E-3"/>
    <n v="2.2593000000000001E-3"/>
    <n v="1.57507E-3"/>
    <n v="1.1502299999999999E-3"/>
    <n v="0"/>
    <n v="0"/>
    <n v="0"/>
    <s v="EJ"/>
  </r>
  <r>
    <x v="12"/>
    <s v="trn_pass_road_LDV_4W"/>
    <x v="6"/>
    <x v="4"/>
    <n v="0"/>
    <n v="0"/>
    <n v="0"/>
    <n v="0"/>
    <n v="0"/>
    <n v="1.2510359E-2"/>
    <n v="7.2380294999999997E-2"/>
    <n v="0.129676874"/>
    <n v="0.17801690099999901"/>
    <n v="0.20085162030000001"/>
    <n v="0.21578718299999999"/>
    <n v="0"/>
    <n v="0"/>
    <n v="0"/>
    <s v="EJ"/>
  </r>
  <r>
    <x v="12"/>
    <s v="trn_pass_road_LDV_4W"/>
    <x v="6"/>
    <x v="0"/>
    <n v="4.8593519999999901E-5"/>
    <n v="1.3898259999999999E-5"/>
    <n v="1.3898259999999999E-5"/>
    <n v="7.6290499999999997E-5"/>
    <n v="7.5012869999999999E-5"/>
    <n v="6.7647309999999898E-5"/>
    <n v="5.6740190000000002E-5"/>
    <n v="4.3742619999999897E-5"/>
    <n v="3.0692369E-5"/>
    <n v="2.3473731E-5"/>
    <n v="1.76633209999999E-5"/>
    <n v="0"/>
    <n v="0"/>
    <n v="0"/>
    <s v="EJ"/>
  </r>
  <r>
    <x v="12"/>
    <s v="trn_pass_road_LDV_4W"/>
    <x v="6"/>
    <x v="1"/>
    <n v="0"/>
    <n v="0"/>
    <n v="0"/>
    <n v="0"/>
    <n v="0"/>
    <n v="3.2554018999999999E-6"/>
    <n v="3.6379489400000003E-5"/>
    <n v="5.49060067999999E-5"/>
    <n v="6.9185028799999897E-5"/>
    <n v="7.4517288700000001E-5"/>
    <n v="7.8075184999999898E-5"/>
    <n v="0"/>
    <n v="0"/>
    <n v="0"/>
    <s v="EJ"/>
  </r>
  <r>
    <x v="12"/>
    <s v="trn_pass_road_LDV_4W"/>
    <x v="6"/>
    <x v="2"/>
    <n v="0.58089661000000004"/>
    <n v="0.84892761999999899"/>
    <n v="1.0164685899999999"/>
    <n v="1.0404579300000001"/>
    <n v="1.0275840140000001"/>
    <n v="0.94404504810000001"/>
    <n v="0.80462549790000004"/>
    <n v="0.62771908929999998"/>
    <n v="0.44456501496999901"/>
    <n v="0.34001894099999902"/>
    <n v="0.25545744869999998"/>
    <n v="0"/>
    <n v="0"/>
    <n v="0"/>
    <s v="EJ"/>
  </r>
  <r>
    <x v="12"/>
    <s v="trn_shipping_intl"/>
    <x v="7"/>
    <x v="4"/>
    <n v="0"/>
    <n v="0"/>
    <n v="0"/>
    <n v="0"/>
    <n v="0"/>
    <n v="0"/>
    <n v="0"/>
    <n v="1.43407E-6"/>
    <n v="4.1661599999999998E-6"/>
    <n v="1.2834799999999999E-5"/>
    <n v="3.19141E-5"/>
    <n v="0"/>
    <n v="0"/>
    <n v="0"/>
    <s v="EJ"/>
  </r>
  <r>
    <x v="12"/>
    <s v="trn_shipping_intl"/>
    <x v="7"/>
    <x v="1"/>
    <n v="0"/>
    <n v="0"/>
    <n v="0"/>
    <n v="0"/>
    <n v="0"/>
    <n v="0"/>
    <n v="0"/>
    <n v="1.9615399999999999E-5"/>
    <n v="7.2285400000000004E-5"/>
    <n v="2.8300999999999999E-4"/>
    <n v="8.9389000000000005E-4"/>
    <n v="0"/>
    <n v="0"/>
    <n v="0"/>
    <s v="EJ"/>
  </r>
  <r>
    <x v="12"/>
    <s v="trn_shipping_intl"/>
    <x v="7"/>
    <x v="2"/>
    <n v="3.3831800000000002E-2"/>
    <n v="6.4566799999999994E-2"/>
    <n v="0.13753299999999999"/>
    <n v="0.13431100000000001"/>
    <n v="0.14411076"/>
    <n v="0.1491528"/>
    <n v="0.14828839999999999"/>
    <n v="0.14789839999999899"/>
    <n v="0.14790059999999999"/>
    <n v="0.14875159999999901"/>
    <n v="0.14944779999999999"/>
    <n v="0"/>
    <n v="0"/>
    <n v="0"/>
    <s v="EJ"/>
  </r>
  <r>
    <x v="12"/>
    <s v="N fertilizer"/>
    <x v="0"/>
    <x v="0"/>
    <n v="0.36149500000000001"/>
    <n v="0.26361600000000002"/>
    <n v="0.23863999999999999"/>
    <n v="0.22858600000000001"/>
    <n v="0.24295140000000001"/>
    <n v="0.29023746499999997"/>
    <n v="0.31084033500000002"/>
    <n v="0.319481658"/>
    <n v="0.31548941899999999"/>
    <n v="0.31595747099999999"/>
    <n v="0.31223002509999997"/>
    <n v="0"/>
    <n v="0"/>
    <n v="0"/>
    <s v="EJ"/>
  </r>
  <r>
    <x v="12"/>
    <s v="N fertilizer"/>
    <x v="0"/>
    <x v="1"/>
    <n v="0"/>
    <n v="0"/>
    <n v="0"/>
    <n v="0"/>
    <n v="0"/>
    <n v="9.8997600000000005E-4"/>
    <n v="5.0936769999999996E-3"/>
    <n v="1.53378129999999E-2"/>
    <n v="2.8849020999999999E-2"/>
    <n v="4.1207018999999998E-2"/>
    <n v="5.2576382999999997E-2"/>
    <n v="0"/>
    <n v="0"/>
    <n v="0"/>
    <s v="EJ"/>
  </r>
  <r>
    <x v="12"/>
    <s v="N fertilizer"/>
    <x v="0"/>
    <x v="2"/>
    <n v="4.1313700000000002E-2"/>
    <n v="3.0127500000000002E-2"/>
    <n v="2.7273200000000001E-2"/>
    <n v="2.6124100000000001E-2"/>
    <n v="2.6570469999999999E-2"/>
    <n v="2.9081039999999999E-2"/>
    <n v="2.6907609999999998E-2"/>
    <n v="1.8481830000000001E-2"/>
    <n v="9.4462000000000001E-3"/>
    <n v="4.3146950000000003E-3"/>
    <n v="1.6865915E-3"/>
    <n v="0"/>
    <n v="0"/>
    <n v="0"/>
    <s v="EJ"/>
  </r>
  <r>
    <x v="12"/>
    <s v="agricultural energy use"/>
    <x v="1"/>
    <x v="3"/>
    <n v="3.1855899999999999E-2"/>
    <n v="3.2776399999999997E-2"/>
    <n v="4.5166900000000003E-2"/>
    <n v="4.2571600000000001E-2"/>
    <n v="4.303862E-2"/>
    <n v="5.5780370000000003E-2"/>
    <n v="6.6386759999999906E-2"/>
    <n v="7.1346549999999995E-2"/>
    <n v="6.9041240000000004E-2"/>
    <n v="6.2273019999999998E-2"/>
    <n v="5.55907E-2"/>
    <n v="0"/>
    <n v="0"/>
    <n v="0"/>
    <s v="EJ"/>
  </r>
  <r>
    <x v="12"/>
    <s v="agricultural energy use"/>
    <x v="1"/>
    <x v="5"/>
    <n v="8.7069000000000001E-3"/>
    <n v="4.6883000000000003E-3"/>
    <n v="4.2278999999999997E-3"/>
    <n v="3.1394999999999999E-3"/>
    <n v="3.1940060000000001E-3"/>
    <n v="3.0426149999999998E-3"/>
    <n v="2.763569E-3"/>
    <n v="2.562726E-3"/>
    <n v="2.5419449999999999E-3"/>
    <n v="2.499135E-3"/>
    <n v="2.462508E-3"/>
    <n v="0"/>
    <n v="0"/>
    <n v="0"/>
    <s v="EJ"/>
  </r>
  <r>
    <x v="12"/>
    <s v="agricultural energy use"/>
    <x v="1"/>
    <x v="4"/>
    <n v="8.5982299999999998E-2"/>
    <n v="0.137653"/>
    <n v="0.13789199999999999"/>
    <n v="0.15451200000000001"/>
    <n v="0.1551129"/>
    <n v="0.16272865"/>
    <n v="0.18091579199999999"/>
    <n v="0.198315399999999"/>
    <n v="0.207602537"/>
    <n v="0.22289012999999899"/>
    <n v="0.23828911999999999"/>
    <n v="0"/>
    <n v="0"/>
    <n v="0"/>
    <s v="EJ"/>
  </r>
  <r>
    <x v="12"/>
    <s v="agricultural energy use"/>
    <x v="1"/>
    <x v="0"/>
    <n v="0.14835200000000001"/>
    <n v="0.164133"/>
    <n v="0.15735199999999999"/>
    <n v="0.13072900000000001"/>
    <n v="0.13407189999999999"/>
    <n v="0.1202201"/>
    <n v="0.10245609999999999"/>
    <n v="8.9376109999999995E-2"/>
    <n v="8.5435349999999993E-2"/>
    <n v="8.2635520000000004E-2"/>
    <n v="7.9001849999999998E-2"/>
    <n v="0"/>
    <n v="0"/>
    <n v="0"/>
    <s v="EJ"/>
  </r>
  <r>
    <x v="12"/>
    <s v="agricultural energy use"/>
    <x v="1"/>
    <x v="1"/>
    <n v="0"/>
    <n v="0"/>
    <n v="0"/>
    <n v="0"/>
    <n v="0"/>
    <n v="2.2474999999999999E-3"/>
    <n v="8.25387E-3"/>
    <n v="1.5693430000000001E-2"/>
    <n v="2.1052090999999998E-2"/>
    <n v="2.6462670000000001E-2"/>
    <n v="3.003014E-2"/>
    <n v="0"/>
    <n v="0"/>
    <n v="0"/>
    <s v="EJ"/>
  </r>
  <r>
    <x v="12"/>
    <s v="agricultural energy use"/>
    <x v="1"/>
    <x v="2"/>
    <n v="0.59205099999999999"/>
    <n v="0.51004099999999997"/>
    <n v="0.43196129999999999"/>
    <n v="0.3887776"/>
    <n v="0.39328819999999998"/>
    <n v="0.37899459999999902"/>
    <n v="0.34760507000000002"/>
    <n v="0.31258535999999998"/>
    <n v="0.28583691999999999"/>
    <n v="0.25201298999999999"/>
    <n v="0.21930032999999999"/>
    <n v="0"/>
    <n v="0"/>
    <n v="0"/>
    <s v="EJ"/>
  </r>
  <r>
    <x v="12"/>
    <s v="alumina"/>
    <x v="0"/>
    <x v="3"/>
    <n v="4.10572E-4"/>
    <n v="1.40283E-4"/>
    <n v="6.5434400000000002E-3"/>
    <n v="3.9094000000000002E-5"/>
    <n v="4.9207499999999999E-5"/>
    <n v="4.9026809999999997E-5"/>
    <n v="4.83684799999999E-5"/>
    <n v="4.7404200000000003E-5"/>
    <n v="4.619209E-5"/>
    <n v="4.4795383999999998E-5"/>
    <n v="4.3094598E-5"/>
    <n v="0"/>
    <n v="0"/>
    <n v="0"/>
    <s v="EJ"/>
  </r>
  <r>
    <x v="12"/>
    <s v="alumina"/>
    <x v="0"/>
    <x v="5"/>
    <n v="0"/>
    <n v="0"/>
    <n v="5.3093600000000001E-6"/>
    <n v="3.4046800000000002E-3"/>
    <n v="4.2854339999999899E-3"/>
    <n v="4.2696890000000001E-3"/>
    <n v="4.2123680000000002E-3"/>
    <n v="4.12853E-3"/>
    <n v="4.0233138999999996E-3"/>
    <n v="3.9019653E-3"/>
    <n v="3.7540414000000002E-3"/>
    <n v="0"/>
    <n v="0"/>
    <n v="0"/>
    <s v="EJ"/>
  </r>
  <r>
    <x v="12"/>
    <s v="alumina"/>
    <x v="0"/>
    <x v="0"/>
    <n v="3.3063699999999999E-3"/>
    <n v="1.1047699999999999E-3"/>
    <n v="1.16214E-2"/>
    <n v="1.4589599999999999E-2"/>
    <n v="1.8366325579680001E-2"/>
    <n v="1.8293992475180001E-2"/>
    <n v="1.8030137782049999E-2"/>
    <n v="1.76133006224399E-2"/>
    <n v="1.707785524249E-2"/>
    <n v="1.6511306860493E-2"/>
    <n v="1.5856204744484001E-2"/>
    <n v="0"/>
    <n v="0"/>
    <n v="0"/>
    <s v="EJ"/>
  </r>
  <r>
    <x v="12"/>
    <s v="alumina"/>
    <x v="0"/>
    <x v="2"/>
    <n v="2.2219900000000001E-2"/>
    <n v="1.4221599999999999E-2"/>
    <n v="5.0983900000000004E-3"/>
    <n v="3.2694999999999998E-5"/>
    <n v="4.1153060000000001E-5"/>
    <n v="4.100184E-5"/>
    <n v="4.0450982874000003E-5"/>
    <n v="3.9643514594E-5"/>
    <n v="3.8628657640000003E-5"/>
    <n v="3.7459578209999901E-5"/>
    <n v="3.6037033217E-5"/>
    <n v="0"/>
    <n v="0"/>
    <n v="0"/>
    <s v="EJ"/>
  </r>
  <r>
    <x v="12"/>
    <s v="aluminum"/>
    <x v="0"/>
    <x v="4"/>
    <n v="0.13752900000000001"/>
    <n v="0.13777400000000001"/>
    <n v="0.108129"/>
    <n v="9.4958500000000001E-2"/>
    <n v="0.1195283"/>
    <n v="0.11908131999999901"/>
    <n v="0.11745393"/>
    <n v="0.11502341000000001"/>
    <n v="0.11195107999999999"/>
    <n v="0.10848826"/>
    <n v="0.104326422"/>
    <n v="0"/>
    <n v="0"/>
    <n v="0"/>
    <s v="EJ"/>
  </r>
  <r>
    <x v="12"/>
    <s v="cement"/>
    <x v="0"/>
    <x v="4"/>
    <n v="0.10020999999999999"/>
    <n v="9.6514699999999995E-2"/>
    <n v="8.5545399999999994E-2"/>
    <n v="8.5545399999999994E-2"/>
    <n v="7.9574300000000001E-2"/>
    <n v="8.2607379999999994E-2"/>
    <n v="8.6192389999999994E-2"/>
    <n v="9.4110470000000002E-2"/>
    <n v="0.101478973"/>
    <n v="0.104198868"/>
    <n v="0.103980234"/>
    <n v="0"/>
    <n v="0"/>
    <n v="0"/>
    <s v="EJ"/>
  </r>
  <r>
    <x v="12"/>
    <s v="chemical energy use"/>
    <x v="0"/>
    <x v="3"/>
    <n v="2.42788E-2"/>
    <n v="1.00883E-2"/>
    <n v="2.10137E-2"/>
    <n v="2.6748500000000001E-2"/>
    <n v="2.7452629999999999E-2"/>
    <n v="2.7853876E-2"/>
    <n v="2.9883186999999999E-2"/>
    <n v="3.4450912E-2"/>
    <n v="3.8508383E-2"/>
    <n v="3.9306239999999999E-2"/>
    <n v="3.8365670599999999E-2"/>
    <n v="0"/>
    <n v="0"/>
    <n v="0"/>
    <s v="EJ"/>
  </r>
  <r>
    <x v="12"/>
    <s v="chemical energy use"/>
    <x v="0"/>
    <x v="5"/>
    <n v="0.27878799999999998"/>
    <n v="3.80507E-2"/>
    <n v="4.6255299999999999E-2"/>
    <n v="7.1162000000000003E-2"/>
    <n v="7.3084789999999997E-2"/>
    <n v="7.2666510000000004E-2"/>
    <n v="7.1951290000000001E-2"/>
    <n v="7.0562780000000005E-2"/>
    <n v="6.9864170000000003E-2"/>
    <n v="6.8945733999999995E-2"/>
    <n v="6.8160670000000007E-2"/>
    <n v="0"/>
    <n v="0"/>
    <n v="0"/>
    <s v="EJ"/>
  </r>
  <r>
    <x v="12"/>
    <s v="chemical energy use"/>
    <x v="0"/>
    <x v="4"/>
    <n v="0.63036999999999999"/>
    <n v="0.64405800000000002"/>
    <n v="0.60969099999999998"/>
    <n v="0.56871000000000005"/>
    <n v="0.56343140000000003"/>
    <n v="0.57137479999999996"/>
    <n v="0.58948999999999996"/>
    <n v="0.63039650000000003"/>
    <n v="0.66933029999999905"/>
    <n v="0.68784794999999999"/>
    <n v="0.69051617399999998"/>
    <n v="0"/>
    <n v="0"/>
    <n v="0"/>
    <s v="EJ"/>
  </r>
  <r>
    <x v="12"/>
    <s v="chemical energy use"/>
    <x v="0"/>
    <x v="0"/>
    <n v="0.54974999999999996"/>
    <n v="0.68690600000000002"/>
    <n v="0.54536300000000004"/>
    <n v="0.54761700000000002"/>
    <n v="0.56300570000000005"/>
    <n v="0.55761680000000002"/>
    <n v="0.54449910000000001"/>
    <n v="0.51254389999999905"/>
    <n v="0.47782779999999903"/>
    <n v="0.45831100999999902"/>
    <n v="0.44549129999999998"/>
    <n v="0"/>
    <n v="0"/>
    <n v="0"/>
    <s v="EJ"/>
  </r>
  <r>
    <x v="12"/>
    <s v="chemical energy use"/>
    <x v="0"/>
    <x v="2"/>
    <n v="0.39618799999999998"/>
    <n v="0.27718100000000001"/>
    <n v="0.31218000000000001"/>
    <n v="0.28992299999999999"/>
    <n v="0.29718040000000001"/>
    <n v="0.29478782999999997"/>
    <n v="0.28732429999999998"/>
    <n v="0.2697524"/>
    <n v="0.25244569"/>
    <n v="0.24239532"/>
    <n v="0.238571332"/>
    <n v="0"/>
    <n v="0"/>
    <n v="0"/>
    <s v="EJ"/>
  </r>
  <r>
    <x v="12"/>
    <s v="chemical feedstocks"/>
    <x v="0"/>
    <x v="5"/>
    <n v="8.7906000000000008E-3"/>
    <n v="1.3018500000000001E-2"/>
    <n v="1.32278E-2"/>
    <n v="1.2599900000000001E-2"/>
    <n v="1.2874500000000001E-2"/>
    <n v="1.3469E-2"/>
    <n v="1.38966E-2"/>
    <n v="1.4147E-2"/>
    <n v="1.4439199999999999E-2"/>
    <n v="1.45279E-2"/>
    <n v="1.42939E-2"/>
    <n v="0"/>
    <n v="0"/>
    <n v="0"/>
    <s v="EJ"/>
  </r>
  <r>
    <x v="12"/>
    <s v="chemical feedstocks"/>
    <x v="0"/>
    <x v="0"/>
    <n v="0.25634000000000001"/>
    <n v="0.234652"/>
    <n v="0.238041"/>
    <n v="0.24382799999999999"/>
    <n v="0.253965"/>
    <n v="0.23597799999999999"/>
    <n v="0.24446200000000001"/>
    <n v="0.24227099999999999"/>
    <n v="0.23657300000000001"/>
    <n v="0.235869"/>
    <n v="0.224132"/>
    <n v="0"/>
    <n v="0"/>
    <n v="0"/>
    <s v="EJ"/>
  </r>
  <r>
    <x v="12"/>
    <s v="chemical feedstocks"/>
    <x v="0"/>
    <x v="2"/>
    <n v="2.0169600000000001"/>
    <n v="2.6313"/>
    <n v="2.42042"/>
    <n v="2.2475800000000001"/>
    <n v="2.2683599999999999"/>
    <n v="2.28626"/>
    <n v="2.2736700000000001"/>
    <n v="2.2594699999999999"/>
    <n v="2.2382200000000001"/>
    <n v="2.2144300000000001"/>
    <n v="2.1961200000000001"/>
    <n v="0"/>
    <n v="0"/>
    <n v="0"/>
    <s v="EJ"/>
  </r>
  <r>
    <x v="12"/>
    <s v="comm cooling"/>
    <x v="2"/>
    <x v="4"/>
    <n v="0.13664999999999999"/>
    <n v="0.22817499999999999"/>
    <n v="0.26294600000000001"/>
    <n v="0.25395499999999999"/>
    <n v="0.25643909999999998"/>
    <n v="0.25534074000000001"/>
    <n v="0.24880352"/>
    <n v="0.23593184"/>
    <n v="0.22188355999999901"/>
    <n v="0.20949768999999999"/>
    <n v="0.20113437000000001"/>
    <n v="0"/>
    <n v="0"/>
    <n v="0"/>
    <s v="EJ"/>
  </r>
  <r>
    <x v="12"/>
    <s v="comm cooling"/>
    <x v="2"/>
    <x v="0"/>
    <n v="6.9999999999999997E-7"/>
    <n v="8.9999999999999996E-7"/>
    <n v="1.1000000000000001E-6"/>
    <n v="9.9999999999999995E-7"/>
    <n v="1.0075602999999899E-6"/>
    <n v="9.7786939999999995E-7"/>
    <n v="8.7729520000000001E-7"/>
    <n v="7.0126459999999998E-7"/>
    <n v="5.4692470000000003E-7"/>
    <n v="4.3074482000000002E-7"/>
    <n v="3.8952786999999902E-7"/>
    <n v="0"/>
    <n v="0"/>
    <n v="0"/>
    <s v="EJ"/>
  </r>
  <r>
    <x v="12"/>
    <s v="comm heating"/>
    <x v="2"/>
    <x v="3"/>
    <n v="1.6913600000000001E-2"/>
    <n v="6.4168000000000003E-2"/>
    <n v="7.7259700000000001E-2"/>
    <n v="0.113085"/>
    <n v="0.118728"/>
    <n v="0.1406683"/>
    <n v="0.16499432999999999"/>
    <n v="0.18964207"/>
    <n v="0.20383688999999999"/>
    <n v="0.20412922"/>
    <n v="0.19500559000000001"/>
    <n v="0"/>
    <n v="0"/>
    <n v="0"/>
    <s v="EJ"/>
  </r>
  <r>
    <x v="12"/>
    <s v="comm heating"/>
    <x v="2"/>
    <x v="5"/>
    <n v="0.320517"/>
    <n v="2.4842699999999999E-2"/>
    <n v="2.7290600000000002E-2"/>
    <n v="1.6660100000000001E-2"/>
    <n v="1.7572669999999999E-2"/>
    <n v="1.802434E-2"/>
    <n v="1.8009819999999999E-2"/>
    <n v="1.7622869999999999E-2"/>
    <n v="1.7228634E-2"/>
    <n v="1.69283259999999E-2"/>
    <n v="1.6653063999999999E-2"/>
    <n v="0"/>
    <n v="0"/>
    <n v="0"/>
    <s v="EJ"/>
  </r>
  <r>
    <x v="12"/>
    <s v="comm heating"/>
    <x v="2"/>
    <x v="4"/>
    <n v="0.17749300000000001"/>
    <n v="0.29637400000000003"/>
    <n v="0.34153699999999998"/>
    <n v="0.32985900000000001"/>
    <n v="0.34887970000000001"/>
    <n v="0.36857859999999998"/>
    <n v="0.39346690000000001"/>
    <n v="0.42129539999999999"/>
    <n v="0.44637090000000001"/>
    <n v="0.47266940000000002"/>
    <n v="0.48886983000000001"/>
    <n v="0"/>
    <n v="0"/>
    <n v="0"/>
    <s v="EJ"/>
  </r>
  <r>
    <x v="12"/>
    <s v="comm heating"/>
    <x v="2"/>
    <x v="0"/>
    <n v="0.56642599999999999"/>
    <n v="0.79231799999999997"/>
    <n v="0.888297"/>
    <n v="0.84391099999999997"/>
    <n v="0.89899899999999999"/>
    <n v="0.91727599999999998"/>
    <n v="0.91597910000000005"/>
    <n v="0.89282759999999906"/>
    <n v="0.85984499999999997"/>
    <n v="0.83831630000000001"/>
    <n v="0.81671479999999996"/>
    <n v="0"/>
    <n v="0"/>
    <n v="0"/>
    <s v="EJ"/>
  </r>
  <r>
    <x v="12"/>
    <s v="comm heating"/>
    <x v="2"/>
    <x v="1"/>
    <n v="0"/>
    <n v="0"/>
    <n v="0"/>
    <n v="0"/>
    <n v="0"/>
    <n v="5.1096500000000001E-5"/>
    <n v="9.3357399999999995E-4"/>
    <n v="2.0345099999999998E-3"/>
    <n v="3.08341E-3"/>
    <n v="3.4846399999999998E-3"/>
    <n v="3.6332500000000002E-3"/>
    <n v="0"/>
    <n v="0"/>
    <n v="0"/>
    <s v="EJ"/>
  </r>
  <r>
    <x v="12"/>
    <s v="comm heating"/>
    <x v="2"/>
    <x v="2"/>
    <n v="0.47815000000000002"/>
    <n v="0.45177499999999998"/>
    <n v="0.35552600000000001"/>
    <n v="0.30810599999999999"/>
    <n v="0.32591199999999998"/>
    <n v="0.3345342"/>
    <n v="0.33306720000000001"/>
    <n v="0.3242681"/>
    <n v="0.31415910000000002"/>
    <n v="0.30772569999999999"/>
    <n v="0.30669650999999998"/>
    <n v="0"/>
    <n v="0"/>
    <n v="0"/>
    <s v="EJ"/>
  </r>
  <r>
    <x v="12"/>
    <s v="comm others"/>
    <x v="2"/>
    <x v="3"/>
    <n v="3.5298999999999999E-3"/>
    <n v="1.3391999999999999E-2"/>
    <n v="1.6124300000000001E-2"/>
    <n v="2.36011E-2"/>
    <n v="2.566943E-2"/>
    <n v="3.2759209999999997E-2"/>
    <n v="3.8731409999999897E-2"/>
    <n v="4.2772499999999998E-2"/>
    <n v="4.3781149999999998E-2"/>
    <n v="4.2305822E-2"/>
    <n v="3.948314E-2"/>
    <n v="0"/>
    <n v="0"/>
    <n v="0"/>
    <s v="EJ"/>
  </r>
  <r>
    <x v="12"/>
    <s v="comm others"/>
    <x v="2"/>
    <x v="5"/>
    <n v="3.6699900000000001E-2"/>
    <n v="2.8444999999999998E-3"/>
    <n v="3.1248000000000001E-3"/>
    <n v="1.9076E-3"/>
    <n v="2.0804650000000001E-3"/>
    <n v="2.214092E-3"/>
    <n v="2.1936049999999999E-3"/>
    <n v="2.0653379999999999E-3"/>
    <n v="1.9614029E-3"/>
    <n v="1.8713674E-3"/>
    <n v="1.8470197999999999E-3"/>
    <n v="0"/>
    <n v="0"/>
    <n v="0"/>
    <s v="EJ"/>
  </r>
  <r>
    <x v="12"/>
    <s v="comm others"/>
    <x v="2"/>
    <x v="4"/>
    <n v="0.97702500000000003"/>
    <n v="1.6314200000000001"/>
    <n v="1.88002"/>
    <n v="1.8157399999999999"/>
    <n v="1.9985889999999999"/>
    <n v="2.258181"/>
    <n v="2.5070319999999899"/>
    <n v="2.7164440000000001"/>
    <n v="2.8841733999999999"/>
    <n v="3.0949577000000001"/>
    <n v="3.2562126999999998"/>
    <n v="0"/>
    <n v="0"/>
    <n v="0"/>
    <s v="EJ"/>
  </r>
  <r>
    <x v="12"/>
    <s v="comm others"/>
    <x v="2"/>
    <x v="0"/>
    <n v="0.63442100000000001"/>
    <n v="0.88743000000000005"/>
    <n v="0.99492999999999998"/>
    <n v="0.94521599999999995"/>
    <n v="1.0470839999999999"/>
    <n v="1.115999"/>
    <n v="1.122047"/>
    <n v="1.0777702"/>
    <n v="1.0355805"/>
    <n v="1.0086971"/>
    <n v="1.0036217000000001"/>
    <n v="0"/>
    <n v="0"/>
    <n v="0"/>
    <s v="EJ"/>
  </r>
  <r>
    <x v="12"/>
    <s v="comm others"/>
    <x v="2"/>
    <x v="1"/>
    <n v="0"/>
    <n v="0"/>
    <n v="0"/>
    <n v="0"/>
    <n v="0"/>
    <n v="1.5391499999999999E-4"/>
    <n v="2.29518E-3"/>
    <n v="4.2763999999999996E-3"/>
    <n v="5.6130299999999998E-3"/>
    <n v="7.2130400000000004E-3"/>
    <n v="7.6108699999999996E-3"/>
    <n v="0"/>
    <n v="0"/>
    <n v="0"/>
    <s v="EJ"/>
  </r>
  <r>
    <x v="12"/>
    <s v="comm others"/>
    <x v="2"/>
    <x v="2"/>
    <n v="0.61587599999999998"/>
    <n v="0.58190399999999998"/>
    <n v="0.45793099999999998"/>
    <n v="0.39685300000000001"/>
    <n v="0.43152509999999999"/>
    <n v="0.45306150000000001"/>
    <n v="0.43585889999999999"/>
    <n v="0.39270929999999998"/>
    <n v="0.35494739999999902"/>
    <n v="0.32322421000000001"/>
    <n v="0.31589539999999899"/>
    <n v="0"/>
    <n v="0"/>
    <n v="0"/>
    <s v="EJ"/>
  </r>
  <r>
    <x v="12"/>
    <s v="construction energy use"/>
    <x v="0"/>
    <x v="3"/>
    <n v="8.3700000000000002E-5"/>
    <n v="2.1767000000000002E-3"/>
    <n v="2.5953E-3"/>
    <n v="4.6046000000000004E-3"/>
    <n v="4.6460039999999996E-3"/>
    <n v="6.2303130000000003E-3"/>
    <n v="7.527649E-3"/>
    <n v="8.1267609999999997E-3"/>
    <n v="7.8341820000000003E-3"/>
    <n v="6.9920199999999998E-3"/>
    <n v="6.1864650000000004E-3"/>
    <n v="0"/>
    <n v="0"/>
    <n v="0"/>
    <s v="EJ"/>
  </r>
  <r>
    <x v="12"/>
    <s v="construction energy use"/>
    <x v="0"/>
    <x v="5"/>
    <n v="1.1302E-3"/>
    <n v="1.2559999999999999E-4"/>
    <n v="3.3490000000000001E-4"/>
    <n v="4.1859999999999998E-4"/>
    <n v="4.2501149999999999E-4"/>
    <n v="4.1369930000000001E-4"/>
    <n v="3.8298749999999898E-4"/>
    <n v="3.5929359999999999E-4"/>
    <n v="3.5544500000000002E-4"/>
    <n v="3.4554249999999898E-4"/>
    <n v="3.3750449999999998E-4"/>
    <n v="0"/>
    <n v="0"/>
    <n v="0"/>
    <s v="EJ"/>
  </r>
  <r>
    <x v="12"/>
    <s v="construction energy use"/>
    <x v="0"/>
    <x v="4"/>
    <n v="3.1646199999999999E-2"/>
    <n v="4.4664599999999999E-2"/>
    <n v="5.08599E-2"/>
    <n v="5.9231899999999997E-2"/>
    <n v="5.9394000000000002E-2"/>
    <n v="6.3673866999999995E-2"/>
    <n v="7.1404043E-2"/>
    <n v="7.7790151000000002E-2"/>
    <n v="8.0076951600000001E-2"/>
    <n v="8.3516774000000002E-2"/>
    <n v="8.7173945000000003E-2"/>
    <n v="0"/>
    <n v="0"/>
    <n v="0"/>
    <s v="EJ"/>
  </r>
  <r>
    <x v="12"/>
    <s v="construction energy use"/>
    <x v="0"/>
    <x v="0"/>
    <n v="8.9580000000000007E-3"/>
    <n v="2.88834E-2"/>
    <n v="4.2111200000000001E-2"/>
    <n v="6.0613300000000002E-2"/>
    <n v="6.2034199999999998E-2"/>
    <n v="5.6665499999999903E-2"/>
    <n v="4.9235729999999998E-2"/>
    <n v="4.3543989999999998E-2"/>
    <n v="4.1549999999999997E-2"/>
    <n v="3.973836E-2"/>
    <n v="3.7659079999999998E-2"/>
    <n v="0"/>
    <n v="0"/>
    <n v="0"/>
    <s v="EJ"/>
  </r>
  <r>
    <x v="12"/>
    <s v="construction energy use"/>
    <x v="0"/>
    <x v="1"/>
    <n v="0"/>
    <n v="0"/>
    <n v="0"/>
    <n v="0"/>
    <n v="0"/>
    <n v="9.3295400000000005E-4"/>
    <n v="3.2593819999999999E-3"/>
    <n v="6.1769930000000004E-3"/>
    <n v="8.3520030000000002E-3"/>
    <n v="1.0668525E-2"/>
    <n v="1.2421369999999999E-2"/>
    <n v="0"/>
    <n v="0"/>
    <n v="0"/>
    <s v="EJ"/>
  </r>
  <r>
    <x v="12"/>
    <s v="construction energy use"/>
    <x v="0"/>
    <x v="2"/>
    <n v="0.1088779"/>
    <n v="0.14274249999999999"/>
    <n v="0.10205549999999999"/>
    <n v="0.1194692"/>
    <n v="0.12072999"/>
    <n v="0.11663282"/>
    <n v="0.10736308"/>
    <n v="9.6991241000000006E-2"/>
    <n v="8.9027859999999903E-2"/>
    <n v="7.8958589999999995E-2"/>
    <n v="6.9088049999999998E-2"/>
    <n v="0"/>
    <n v="0"/>
    <n v="0"/>
    <s v="EJ"/>
  </r>
  <r>
    <x v="12"/>
    <s v="construction feedstocks"/>
    <x v="3"/>
    <x v="2"/>
    <n v="0.61304899999999996"/>
    <n v="0.676597"/>
    <n v="0.58652099999999996"/>
    <n v="0.433338"/>
    <n v="0.44488"/>
    <n v="0.44950800000000002"/>
    <n v="0.45293099999999997"/>
    <n v="0.45630199999999999"/>
    <n v="0.45854099999999998"/>
    <n v="0.461115"/>
    <n v="0.46373300000000001"/>
    <n v="0"/>
    <n v="0"/>
    <n v="0"/>
    <s v="EJ"/>
  </r>
  <r>
    <x v="12"/>
    <s v="desalinated water"/>
    <x v="0"/>
    <x v="4"/>
    <n v="6.5173999999999996E-3"/>
    <n v="3.9502199999999999E-3"/>
    <n v="3.0944900000000001E-3"/>
    <n v="2.2387599999999998E-3"/>
    <n v="2.94875E-3"/>
    <n v="3.4241300000000001E-3"/>
    <n v="3.6011200000000002E-3"/>
    <n v="3.6851200000000001E-3"/>
    <n v="3.7007300000000002E-3"/>
    <n v="3.7168600000000002E-3"/>
    <n v="3.7379499999999999E-3"/>
    <n v="0"/>
    <n v="0"/>
    <n v="0"/>
    <s v="EJ"/>
  </r>
  <r>
    <x v="12"/>
    <s v="desalinated water"/>
    <x v="0"/>
    <x v="0"/>
    <n v="5.3617099999999996E-3"/>
    <n v="6.2834700000000002E-3"/>
    <n v="6.5834700000000001E-3"/>
    <n v="6.8222300000000003E-3"/>
    <n v="9.2845800000000006E-3"/>
    <n v="9.7752700000000008E-3"/>
    <n v="1.0515699999999999E-2"/>
    <n v="1.08828E-2"/>
    <n v="1.09538E-2"/>
    <n v="1.13019E-2"/>
    <n v="1.13737E-2"/>
    <n v="0"/>
    <n v="0"/>
    <n v="0"/>
    <s v="EJ"/>
  </r>
  <r>
    <x v="12"/>
    <s v="desalinated water"/>
    <x v="0"/>
    <x v="2"/>
    <n v="4.21369E-3"/>
    <n v="3.2919300000000002E-3"/>
    <n v="2.9919399999999998E-3"/>
    <n v="2.7531700000000001E-3"/>
    <n v="3.6370500000000002E-3"/>
    <n v="4.1211099999999999E-3"/>
    <n v="4.2648800000000004E-3"/>
    <n v="4.4240399999999997E-3"/>
    <n v="4.5109700000000004E-3"/>
    <n v="4.6225099999999998E-3"/>
    <n v="4.8433299999999999E-3"/>
    <n v="0"/>
    <n v="0"/>
    <n v="0"/>
    <s v="EJ"/>
  </r>
  <r>
    <x v="12"/>
    <s v="industrial wastewater treatment"/>
    <x v="0"/>
    <x v="4"/>
    <n v="5.8932100000000001E-2"/>
    <n v="7.2405999999999998E-2"/>
    <n v="6.5805299999999997E-2"/>
    <n v="6.21197E-2"/>
    <n v="7.0771000000000001E-2"/>
    <n v="7.8231999999999996E-2"/>
    <n v="8.4040400000000001E-2"/>
    <n v="8.9534799999999998E-2"/>
    <n v="9.4563900000000006E-2"/>
    <n v="9.9354100000000001E-2"/>
    <n v="0.103978"/>
    <n v="0"/>
    <n v="0"/>
    <n v="0"/>
    <s v="EJ"/>
  </r>
  <r>
    <x v="12"/>
    <s v="industrial water abstraction"/>
    <x v="0"/>
    <x v="4"/>
    <n v="1.30601E-2"/>
    <n v="1.4242100000000001E-2"/>
    <n v="1.25822E-2"/>
    <n v="1.1854999999999999E-2"/>
    <n v="1.2803800000000001E-2"/>
    <n v="1.36566E-2"/>
    <n v="1.4270100000000001E-2"/>
    <n v="1.48567E-2"/>
    <n v="1.53817E-2"/>
    <n v="1.58967E-2"/>
    <n v="1.6413500000000001E-2"/>
    <n v="0"/>
    <n v="0"/>
    <n v="0"/>
    <s v="EJ"/>
  </r>
  <r>
    <x v="12"/>
    <s v="industrial water treatment"/>
    <x v="0"/>
    <x v="4"/>
    <n v="2.4617699999999999E-2"/>
    <n v="2.7021099999999999E-2"/>
    <n v="2.3751899999999999E-2"/>
    <n v="2.2418899999999999E-2"/>
    <n v="2.4213100000000001E-2"/>
    <n v="2.5825899999999999E-2"/>
    <n v="2.6986099999999999E-2"/>
    <n v="2.80954E-2"/>
    <n v="2.9088300000000001E-2"/>
    <n v="3.0062100000000001E-2"/>
    <n v="3.1039400000000002E-2"/>
    <n v="0"/>
    <n v="0"/>
    <n v="0"/>
    <s v="EJ"/>
  </r>
  <r>
    <x v="12"/>
    <s v="iron and steel"/>
    <x v="0"/>
    <x v="3"/>
    <n v="0"/>
    <n v="0"/>
    <n v="0"/>
    <n v="0"/>
    <n v="0"/>
    <n v="3.2162900000000001E-2"/>
    <n v="6.0906399999999999E-2"/>
    <n v="7.5851500000000002E-2"/>
    <n v="7.0684930000000007E-2"/>
    <n v="5.8908439999999999E-2"/>
    <n v="4.8033679999999898E-2"/>
    <n v="0"/>
    <n v="0"/>
    <n v="0"/>
    <s v="EJ"/>
  </r>
  <r>
    <x v="12"/>
    <s v="iron and steel"/>
    <x v="0"/>
    <x v="5"/>
    <n v="1.9183254999999999"/>
    <n v="1.3655117999999999"/>
    <n v="1.2506497999999999"/>
    <n v="1.1776407999999901"/>
    <n v="1.2602627"/>
    <n v="1.2004524000000001"/>
    <n v="1.1227328599999999"/>
    <n v="1.0615271099999899"/>
    <n v="1.0237244299999899"/>
    <n v="0.99022816999999996"/>
    <n v="0.95174161999999995"/>
    <n v="0"/>
    <n v="0"/>
    <n v="0"/>
    <s v="EJ"/>
  </r>
  <r>
    <x v="12"/>
    <s v="iron and steel"/>
    <x v="0"/>
    <x v="4"/>
    <n v="0.35296909999999998"/>
    <n v="0.41085500000000003"/>
    <n v="0.35966009999999998"/>
    <n v="0.34538410000000003"/>
    <n v="0.3664618"/>
    <n v="0.35911151099999999"/>
    <n v="0.34728548199999998"/>
    <n v="0.33261552"/>
    <n v="0.3167568113"/>
    <n v="0.30181411400000002"/>
    <n v="0.28507553000000002"/>
    <n v="0"/>
    <n v="0"/>
    <n v="0"/>
    <s v="EJ"/>
  </r>
  <r>
    <x v="12"/>
    <s v="iron and steel"/>
    <x v="0"/>
    <x v="0"/>
    <n v="0.35861863799999999"/>
    <n v="0.360794895"/>
    <n v="0.29122099599999901"/>
    <n v="0.285314713"/>
    <n v="0.303653744"/>
    <n v="0.2919722609"/>
    <n v="0.262919389"/>
    <n v="0.235990596389999"/>
    <n v="0.21791934266999999"/>
    <n v="0.20336273311"/>
    <n v="0.18924391241999999"/>
    <n v="0"/>
    <n v="0"/>
    <n v="0"/>
    <s v="EJ"/>
  </r>
  <r>
    <x v="12"/>
    <s v="iron and steel"/>
    <x v="0"/>
    <x v="1"/>
    <n v="0"/>
    <n v="0"/>
    <n v="0"/>
    <n v="0"/>
    <n v="0"/>
    <n v="9.4420100000000007E-3"/>
    <n v="3.8745740000000001E-2"/>
    <n v="5.5805969999999899E-2"/>
    <n v="5.8250837E-2"/>
    <n v="5.796374E-2"/>
    <n v="5.4357309999999999E-2"/>
    <n v="0"/>
    <n v="0"/>
    <n v="0"/>
    <s v="EJ"/>
  </r>
  <r>
    <x v="12"/>
    <s v="iron and steel"/>
    <x v="0"/>
    <x v="2"/>
    <n v="0.18858416"/>
    <n v="0.13324082000000001"/>
    <n v="0.11004909"/>
    <n v="5.4877784999999998E-2"/>
    <n v="5.8242008999999997E-2"/>
    <n v="5.6692415900000001E-2"/>
    <n v="5.28149838E-2"/>
    <n v="4.8881068989999998E-2"/>
    <n v="4.5680265969999898E-2"/>
    <n v="4.2876625809999999E-2"/>
    <n v="4.0007862319999997E-2"/>
    <n v="0"/>
    <n v="0"/>
    <n v="0"/>
    <s v="EJ"/>
  </r>
  <r>
    <x v="12"/>
    <s v="irrigation water abstraction"/>
    <x v="0"/>
    <x v="4"/>
    <n v="1.33464E-2"/>
    <n v="1.47344E-2"/>
    <n v="1.4069099999999999E-2"/>
    <n v="1.50711E-2"/>
    <n v="1.5679700000000001E-2"/>
    <n v="1.6422900000000001E-2"/>
    <n v="1.7141400000000001E-2"/>
    <n v="1.7583999999999999E-2"/>
    <n v="1.8077699999999999E-2"/>
    <n v="1.9040399999999999E-2"/>
    <n v="1.9882199999999999E-2"/>
    <n v="0"/>
    <n v="0"/>
    <n v="0"/>
    <s v="EJ"/>
  </r>
  <r>
    <x v="12"/>
    <s v="mining energy use"/>
    <x v="0"/>
    <x v="3"/>
    <n v="0"/>
    <n v="1.6743999999999999E-3"/>
    <n v="2.46971E-3"/>
    <n v="3.5580999999999998E-3"/>
    <n v="3.605727E-3"/>
    <n v="4.6091680000000003E-3"/>
    <n v="5.3325880000000001E-3"/>
    <n v="5.6009290000000002E-3"/>
    <n v="5.35429299999999E-3"/>
    <n v="4.74488399999999E-3"/>
    <n v="4.1689220000000003E-3"/>
    <n v="0"/>
    <n v="0"/>
    <n v="0"/>
    <s v="EJ"/>
  </r>
  <r>
    <x v="12"/>
    <s v="mining energy use"/>
    <x v="0"/>
    <x v="5"/>
    <n v="7.0366700000000004E-2"/>
    <n v="7.4092100000000003E-3"/>
    <n v="6.2371199999999996E-3"/>
    <n v="7.0743100000000003E-3"/>
    <n v="7.2147599999999997E-3"/>
    <n v="6.81454E-3"/>
    <n v="6.0317740000000002E-3"/>
    <n v="5.4328390000000001E-3"/>
    <n v="5.3115719999999996E-3"/>
    <n v="5.1259799999999996E-3"/>
    <n v="4.97067899999999E-3"/>
    <n v="0"/>
    <n v="0"/>
    <n v="0"/>
    <s v="EJ"/>
  </r>
  <r>
    <x v="12"/>
    <s v="mining energy use"/>
    <x v="0"/>
    <x v="4"/>
    <n v="6.3627199999999995E-2"/>
    <n v="4.3199599999999998E-2"/>
    <n v="4.7469299999999999E-2"/>
    <n v="5.0273900000000003E-2"/>
    <n v="5.0607800000000001E-2"/>
    <n v="5.2232825499999899E-2"/>
    <n v="5.5469059699999997E-2"/>
    <n v="5.7941922700000002E-2"/>
    <n v="5.8541320599999898E-2"/>
    <n v="5.9648906500000001E-2"/>
    <n v="6.0560928699999898E-2"/>
    <n v="0"/>
    <n v="0"/>
    <n v="0"/>
    <s v="EJ"/>
  </r>
  <r>
    <x v="12"/>
    <s v="mining energy use"/>
    <x v="0"/>
    <x v="0"/>
    <n v="2.2269500000000001E-2"/>
    <n v="2.4446200000000001E-2"/>
    <n v="2.08045E-2"/>
    <n v="1.8418400000000001E-2"/>
    <n v="1.8937160000000001E-2"/>
    <n v="1.685822E-2"/>
    <n v="1.4013919999999999E-2"/>
    <n v="1.1856375000000001E-2"/>
    <n v="1.11650899999999E-2"/>
    <n v="1.0600132999999999E-2"/>
    <n v="9.9740850000000006E-3"/>
    <n v="0"/>
    <n v="0"/>
    <n v="0"/>
    <s v="EJ"/>
  </r>
  <r>
    <x v="12"/>
    <s v="mining energy use"/>
    <x v="0"/>
    <x v="1"/>
    <n v="0"/>
    <n v="0"/>
    <n v="0"/>
    <n v="0"/>
    <n v="0"/>
    <n v="2.2821300000000001E-4"/>
    <n v="8.1324499999999998E-4"/>
    <n v="1.542571E-3"/>
    <n v="2.0847424999999998E-3"/>
    <n v="2.6576239999999999E-3"/>
    <n v="3.0696059999999999E-3"/>
    <n v="0"/>
    <n v="0"/>
    <n v="0"/>
    <s v="EJ"/>
  </r>
  <r>
    <x v="12"/>
    <s v="mining energy use"/>
    <x v="0"/>
    <x v="2"/>
    <n v="3.4743799999999998E-2"/>
    <n v="3.0892610000000001E-2"/>
    <n v="2.519981E-2"/>
    <n v="3.1771710000000002E-2"/>
    <n v="3.21648E-2"/>
    <n v="3.0964800000000001E-2"/>
    <n v="2.8403024999999998E-2"/>
    <n v="2.552929E-2"/>
    <n v="2.3373636E-2"/>
    <n v="2.0661202E-2"/>
    <n v="1.7950079000000001E-2"/>
    <n v="0"/>
    <n v="0"/>
    <n v="0"/>
    <s v="EJ"/>
  </r>
  <r>
    <x v="12"/>
    <s v="municipal wastewater treatment"/>
    <x v="0"/>
    <x v="4"/>
    <n v="3.93897E-2"/>
    <n v="5.4094200000000002E-2"/>
    <n v="6.3159599999999996E-2"/>
    <n v="7.0866799999999994E-2"/>
    <n v="7.5939199999999998E-2"/>
    <n v="7.9522300000000004E-2"/>
    <n v="8.1717300000000007E-2"/>
    <n v="8.32262E-2"/>
    <n v="8.4222900000000003E-2"/>
    <n v="8.4834900000000005E-2"/>
    <n v="8.5003499999999996E-2"/>
    <n v="0"/>
    <n v="0"/>
    <n v="0"/>
    <s v="EJ"/>
  </r>
  <r>
    <x v="12"/>
    <s v="municipal water abstraction"/>
    <x v="0"/>
    <x v="4"/>
    <n v="1.28751E-2"/>
    <n v="1.4806E-2"/>
    <n v="1.6275600000000001E-2"/>
    <n v="1.8247200000000002E-2"/>
    <n v="1.8431900000000001E-2"/>
    <n v="1.8557000000000001E-2"/>
    <n v="1.8498000000000001E-2"/>
    <n v="1.8369099999999999E-2"/>
    <n v="1.81878E-2"/>
    <n v="1.79928E-2"/>
    <n v="1.7765E-2"/>
    <n v="0"/>
    <n v="0"/>
    <n v="0"/>
    <s v="EJ"/>
  </r>
  <r>
    <x v="12"/>
    <s v="municipal water distribution"/>
    <x v="0"/>
    <x v="4"/>
    <n v="3.4086699999999998E-2"/>
    <n v="3.86711E-2"/>
    <n v="4.2458200000000001E-2"/>
    <n v="4.7639399999999998E-2"/>
    <n v="4.8168599999999999E-2"/>
    <n v="4.8519100000000003E-2"/>
    <n v="4.8376099999999998E-2"/>
    <n v="4.8045900000000002E-2"/>
    <n v="4.7574900000000003E-2"/>
    <n v="4.7069100000000003E-2"/>
    <n v="4.6477699999999997E-2"/>
    <n v="0"/>
    <n v="0"/>
    <n v="0"/>
    <s v="EJ"/>
  </r>
  <r>
    <x v="12"/>
    <s v="municipal water treatment"/>
    <x v="0"/>
    <x v="4"/>
    <n v="3.2298399999999998E-2"/>
    <n v="3.6663800000000003E-2"/>
    <n v="4.0255899999999997E-2"/>
    <n v="4.5185400000000001E-2"/>
    <n v="4.56482E-2"/>
    <n v="4.5957900000000003E-2"/>
    <n v="4.5811699999999997E-2"/>
    <n v="4.5492600000000001E-2"/>
    <n v="4.50435E-2"/>
    <n v="4.4560500000000003E-2"/>
    <n v="4.3996500000000001E-2"/>
    <n v="0"/>
    <n v="0"/>
    <n v="0"/>
    <s v="EJ"/>
  </r>
  <r>
    <x v="12"/>
    <s v="other industrial energy use"/>
    <x v="0"/>
    <x v="3"/>
    <n v="0.51580899999999996"/>
    <n v="0.82489100000000004"/>
    <n v="1.0040690000000001"/>
    <n v="1.1476569999999999"/>
    <n v="1.2566286999999901"/>
    <n v="1.4102045999999999"/>
    <n v="1.5756253999999901"/>
    <n v="1.8334674"/>
    <n v="2.0656767999999999"/>
    <n v="2.1369777000000001"/>
    <n v="2.1293911999999899"/>
    <n v="0"/>
    <n v="0"/>
    <n v="0"/>
    <s v="EJ"/>
  </r>
  <r>
    <x v="12"/>
    <s v="other industrial energy use"/>
    <x v="0"/>
    <x v="5"/>
    <n v="0.79568919999999999"/>
    <n v="0.233933"/>
    <n v="0.20777580000000001"/>
    <n v="0.2035148"/>
    <n v="0.22926759999999999"/>
    <n v="0.23499487999999999"/>
    <n v="0.225220109999999"/>
    <n v="0.19578498"/>
    <n v="0.16943477000000001"/>
    <n v="0.154563589999999"/>
    <n v="0.15332041800000001"/>
    <n v="0"/>
    <n v="0"/>
    <n v="0"/>
    <s v="EJ"/>
  </r>
  <r>
    <x v="12"/>
    <s v="other industrial energy use"/>
    <x v="0"/>
    <x v="4"/>
    <n v="1.67557"/>
    <n v="2.1818200000000001"/>
    <n v="2.0165999999999999"/>
    <n v="1.9036599999999999"/>
    <n v="1.9658100000000001"/>
    <n v="2.1477729999999999"/>
    <n v="2.3225559999999899"/>
    <n v="2.5565820000000001"/>
    <n v="2.7845939999999998"/>
    <n v="2.9906063000000001"/>
    <n v="3.1597441800000001"/>
    <n v="0"/>
    <n v="0"/>
    <n v="0"/>
    <s v="EJ"/>
  </r>
  <r>
    <x v="12"/>
    <s v="other industrial energy use"/>
    <x v="0"/>
    <x v="0"/>
    <n v="2.0751999999999899"/>
    <n v="3.64194"/>
    <n v="3.36483"/>
    <n v="2.9445100000000002"/>
    <n v="3.2797299999999998"/>
    <n v="3.3784247999999999"/>
    <n v="3.3311480999999898"/>
    <n v="3.0770221999999898"/>
    <n v="2.7898971000000001"/>
    <n v="2.67343079999999"/>
    <n v="2.6710598499999998"/>
    <n v="0"/>
    <n v="0"/>
    <n v="0"/>
    <s v="EJ"/>
  </r>
  <r>
    <x v="12"/>
    <s v="other industrial energy use"/>
    <x v="0"/>
    <x v="1"/>
    <n v="0"/>
    <n v="0"/>
    <n v="0"/>
    <n v="0"/>
    <n v="0"/>
    <n v="2.7897160000000002E-4"/>
    <n v="2.7513617000000001E-3"/>
    <n v="9.5611235999999902E-3"/>
    <n v="1.9072528700000001E-2"/>
    <n v="2.6080271299999999E-2"/>
    <n v="3.2013790600000001E-2"/>
    <n v="0"/>
    <n v="0"/>
    <n v="0"/>
    <s v="EJ"/>
  </r>
  <r>
    <x v="12"/>
    <s v="other industrial energy use"/>
    <x v="0"/>
    <x v="2"/>
    <n v="1.2060759999999999"/>
    <n v="1.15547"/>
    <n v="0.82861300000000004"/>
    <n v="0.46672199999999903"/>
    <n v="0.51215239999999995"/>
    <n v="0.53433030000000004"/>
    <n v="0.53585260000000001"/>
    <n v="0.51595009999999997"/>
    <n v="0.49510532000000002"/>
    <n v="0.49149600999999998"/>
    <n v="0.50671145200000001"/>
    <n v="0"/>
    <n v="0"/>
    <n v="0"/>
    <s v="EJ"/>
  </r>
  <r>
    <x v="12"/>
    <s v="other industrial feedstocks"/>
    <x v="0"/>
    <x v="5"/>
    <n v="5.5255199999999997E-2"/>
    <n v="2.9929899999999999E-2"/>
    <n v="2.9929899999999999E-2"/>
    <n v="3.5874000000000003E-2"/>
    <n v="3.9283699999999998E-2"/>
    <n v="4.3493700000000003E-2"/>
    <n v="4.7428999999999999E-2"/>
    <n v="5.1795500000000001E-2"/>
    <n v="5.6841099999999999E-2"/>
    <n v="6.0875899999999997E-2"/>
    <n v="6.3444700000000007E-2"/>
    <n v="0"/>
    <n v="0"/>
    <n v="0"/>
    <s v="EJ"/>
  </r>
  <r>
    <x v="12"/>
    <s v="other industrial feedstocks"/>
    <x v="0"/>
    <x v="0"/>
    <n v="0"/>
    <n v="0"/>
    <n v="3.7171700000000002E-2"/>
    <n v="0"/>
    <n v="0"/>
    <n v="0"/>
    <n v="0"/>
    <n v="0"/>
    <n v="0"/>
    <n v="0"/>
    <n v="0"/>
    <n v="0"/>
    <n v="0"/>
    <n v="0"/>
    <s v="EJ"/>
  </r>
  <r>
    <x v="12"/>
    <s v="other industrial feedstocks"/>
    <x v="0"/>
    <x v="2"/>
    <n v="0.38378699999999999"/>
    <n v="0.38496999999999998"/>
    <n v="0.32076199999999999"/>
    <n v="0.24762000000000001"/>
    <n v="0.26782299999999998"/>
    <n v="0.28567599999999999"/>
    <n v="0.30027399999999999"/>
    <n v="0.32010300000000003"/>
    <n v="0.34094000000000002"/>
    <n v="0.35905500000000001"/>
    <n v="0.37718699999999999"/>
    <n v="0"/>
    <n v="0"/>
    <n v="0"/>
    <s v="EJ"/>
  </r>
  <r>
    <x v="12"/>
    <s v="process heat cement"/>
    <x v="0"/>
    <x v="3"/>
    <n v="0.11301"/>
    <n v="0.11008900000000001"/>
    <n v="9.8210199999999997E-2"/>
    <n v="9.8210199999999997E-2"/>
    <n v="9.3970799999999993E-2"/>
    <n v="0.1045635"/>
    <n v="0.1215923"/>
    <n v="0.1567914"/>
    <n v="0.18530785999999999"/>
    <n v="0.19173414999999999"/>
    <n v="0.18344363999999999"/>
    <n v="0"/>
    <n v="0"/>
    <n v="0"/>
    <s v="EJ"/>
  </r>
  <r>
    <x v="12"/>
    <s v="process heat cement"/>
    <x v="0"/>
    <x v="5"/>
    <n v="0.21848600000000001"/>
    <n v="0.21284"/>
    <n v="0.18987299999999999"/>
    <n v="0.18987299999999999"/>
    <n v="0.18173600000000001"/>
    <n v="0.19107299999999999"/>
    <n v="0.19352179999999999"/>
    <n v="0.19837591999999901"/>
    <n v="0.20483365000000001"/>
    <n v="0.20727469000000001"/>
    <n v="0.20423437"/>
    <n v="0"/>
    <n v="0"/>
    <n v="0"/>
    <s v="EJ"/>
  </r>
  <r>
    <x v="12"/>
    <s v="process heat cement"/>
    <x v="0"/>
    <x v="0"/>
    <n v="7.53399E-3"/>
    <n v="7.3393099999999999E-3"/>
    <n v="6.5473800000000002E-3"/>
    <n v="6.5473800000000002E-3"/>
    <n v="6.2650400000000004E-3"/>
    <n v="6.5157990000000001E-3"/>
    <n v="6.4302329999999996E-3"/>
    <n v="6.1240340000000004E-3"/>
    <n v="5.7194860000000002E-3"/>
    <n v="5.5193550000000001E-3"/>
    <n v="5.28119159999999E-3"/>
    <n v="0"/>
    <n v="0"/>
    <n v="0"/>
    <s v="EJ"/>
  </r>
  <r>
    <x v="12"/>
    <s v="process heat cement"/>
    <x v="0"/>
    <x v="1"/>
    <n v="0"/>
    <n v="0"/>
    <n v="0"/>
    <n v="0"/>
    <n v="0"/>
    <n v="4.3437499999999997E-4"/>
    <n v="7.4650510000000003E-3"/>
    <n v="2.9865806000000002E-2"/>
    <n v="5.6606644999999997E-2"/>
    <n v="7.1430495999999996E-2"/>
    <n v="8.1760928099999894E-2"/>
    <n v="0"/>
    <n v="0"/>
    <n v="0"/>
    <s v="EJ"/>
  </r>
  <r>
    <x v="12"/>
    <s v="process heat cement"/>
    <x v="0"/>
    <x v="2"/>
    <n v="0.41437000000000002"/>
    <n v="0.40366099999999999"/>
    <n v="0.36010399999999998"/>
    <n v="0.36010399999999998"/>
    <n v="0.32706200000000002"/>
    <n v="0.32967619999999997"/>
    <n v="0.32920719999999998"/>
    <n v="0.32028820000000002"/>
    <n v="0.3040815"/>
    <n v="0.29405555999999999"/>
    <n v="0.28780168"/>
    <n v="0"/>
    <n v="0"/>
    <n v="0"/>
    <s v="EJ"/>
  </r>
  <r>
    <x v="12"/>
    <s v="resid cooling"/>
    <x v="4"/>
    <x v="4"/>
    <n v="0.199351"/>
    <n v="0.261077"/>
    <n v="0.27842800000000001"/>
    <n v="0.26159399999999999"/>
    <n v="0.2606561"/>
    <n v="0.25682082000000001"/>
    <n v="0.24843021999999901"/>
    <n v="0.23402224999999999"/>
    <n v="0.21883966999999999"/>
    <n v="0.20562985"/>
    <n v="0.19696309000000001"/>
    <n v="0"/>
    <n v="0"/>
    <n v="0"/>
    <s v="EJ"/>
  </r>
  <r>
    <x v="12"/>
    <s v="resid heating"/>
    <x v="4"/>
    <x v="3"/>
    <n v="0.71027899999999999"/>
    <n v="0.87013499999999999"/>
    <n v="1.1517999999999999"/>
    <n v="1.1148899999999999"/>
    <n v="1.1868749999999999"/>
    <n v="1.289215"/>
    <n v="1.364169"/>
    <n v="1.394868"/>
    <n v="1.3872783"/>
    <n v="1.3552607000000001"/>
    <n v="1.3093652"/>
    <n v="0"/>
    <n v="0"/>
    <n v="0"/>
    <s v="EJ"/>
  </r>
  <r>
    <x v="12"/>
    <s v="resid heating"/>
    <x v="4"/>
    <x v="4"/>
    <n v="0.248643"/>
    <n v="0.325631"/>
    <n v="0.347271"/>
    <n v="0.32627499999999998"/>
    <n v="0.32179639999999998"/>
    <n v="0.32196839999999999"/>
    <n v="0.32760689999999998"/>
    <n v="0.3390881"/>
    <n v="0.35324069999999902"/>
    <n v="0.36912970000000001"/>
    <n v="0.38018837999999999"/>
    <n v="0"/>
    <n v="0"/>
    <n v="0"/>
    <s v="EJ"/>
  </r>
  <r>
    <x v="12"/>
    <s v="resid heating"/>
    <x v="4"/>
    <x v="0"/>
    <n v="2.0276700000000001"/>
    <n v="3.10955"/>
    <n v="3.2341099999999998"/>
    <n v="2.6077599999999999"/>
    <n v="2.594986"/>
    <n v="2.5327459999999999"/>
    <n v="2.450609"/>
    <n v="2.3595929999999998"/>
    <n v="2.26303399999999"/>
    <n v="2.1684494999999999"/>
    <n v="2.0681250000000002"/>
    <n v="0"/>
    <n v="0"/>
    <n v="0"/>
    <s v="EJ"/>
  </r>
  <r>
    <x v="12"/>
    <s v="resid heating"/>
    <x v="4"/>
    <x v="1"/>
    <n v="0"/>
    <n v="0"/>
    <n v="0"/>
    <n v="0"/>
    <n v="0"/>
    <n v="9.3535400000000006E-5"/>
    <n v="1.64331E-3"/>
    <n v="3.4542000000000002E-3"/>
    <n v="5.6207200000000001E-3"/>
    <n v="7.1592699999999997E-3"/>
    <n v="8.37771E-3"/>
    <n v="0"/>
    <n v="0"/>
    <n v="0"/>
    <s v="EJ"/>
  </r>
  <r>
    <x v="12"/>
    <s v="resid heating"/>
    <x v="4"/>
    <x v="2"/>
    <n v="1.65089"/>
    <n v="1.4894400000000001"/>
    <n v="1.20261"/>
    <n v="0.93703700000000001"/>
    <n v="0.92432999999999998"/>
    <n v="0.90575419999999995"/>
    <n v="0.87494459999999996"/>
    <n v="0.84213669999999996"/>
    <n v="0.81189319999999998"/>
    <n v="0.7816729"/>
    <n v="0.76241910000000002"/>
    <n v="0"/>
    <n v="0"/>
    <n v="0"/>
    <s v="EJ"/>
  </r>
  <r>
    <x v="12"/>
    <s v="resid others"/>
    <x v="4"/>
    <x v="3"/>
    <n v="0.12496"/>
    <n v="0.153083"/>
    <n v="0.20263600000000001"/>
    <n v="0.19614300000000001"/>
    <n v="0.20678859999999999"/>
    <n v="0.2474084"/>
    <n v="0.28216619999999998"/>
    <n v="0.30577889999999902"/>
    <n v="0.308345059999999"/>
    <n v="0.29141821000000001"/>
    <n v="0.2670594"/>
    <n v="0"/>
    <n v="0"/>
    <n v="0"/>
    <s v="EJ"/>
  </r>
  <r>
    <x v="12"/>
    <s v="resid others"/>
    <x v="4"/>
    <x v="5"/>
    <n v="0.74047300000000005"/>
    <n v="0.112442"/>
    <n v="0.13841700000000001"/>
    <n v="8.8386999999999993E-2"/>
    <n v="9.3388499999999999E-2"/>
    <n v="9.5991919999999994E-2"/>
    <n v="9.2142569999999993E-2"/>
    <n v="8.4204810000000005E-2"/>
    <n v="7.7840629999999994E-2"/>
    <n v="7.1708539999999904E-2"/>
    <n v="6.9273550000000003E-2"/>
    <n v="0"/>
    <n v="0"/>
    <n v="0"/>
    <s v="EJ"/>
  </r>
  <r>
    <x v="12"/>
    <s v="resid others"/>
    <x v="4"/>
    <x v="4"/>
    <n v="1.4632400000000001"/>
    <n v="1.91631"/>
    <n v="2.04366"/>
    <n v="1.9200999999999999"/>
    <n v="2.0437270000000001"/>
    <n v="2.2085059999999999"/>
    <n v="2.3622719999999999"/>
    <n v="2.4969409999999899"/>
    <n v="2.5994963000000002"/>
    <n v="2.7113006999999998"/>
    <n v="2.78154509999999"/>
    <n v="0"/>
    <n v="0"/>
    <n v="0"/>
    <s v="EJ"/>
  </r>
  <r>
    <x v="12"/>
    <s v="resid others"/>
    <x v="4"/>
    <x v="0"/>
    <n v="0.87493600000000005"/>
    <n v="1.3417699999999999"/>
    <n v="1.3955200000000001"/>
    <n v="1.1252500000000001"/>
    <n v="1.2039029999999999"/>
    <n v="1.239401"/>
    <n v="1.2066889999999999"/>
    <n v="1.1262205999999999"/>
    <n v="1.0551778000000001"/>
    <n v="0.99404899999999996"/>
    <n v="0.96788589999999997"/>
    <n v="0"/>
    <n v="0"/>
    <n v="0"/>
    <s v="EJ"/>
  </r>
  <r>
    <x v="12"/>
    <s v="resid others"/>
    <x v="4"/>
    <x v="1"/>
    <n v="0"/>
    <n v="0"/>
    <n v="0"/>
    <n v="0"/>
    <n v="0"/>
    <n v="1.3623199999999999E-4"/>
    <n v="2.1950799999999999E-3"/>
    <n v="4.25721E-3"/>
    <n v="5.4793100000000003E-3"/>
    <n v="6.6854899999999997E-3"/>
    <n v="6.6179799999999999E-3"/>
    <n v="0"/>
    <n v="0"/>
    <n v="0"/>
    <s v="EJ"/>
  </r>
  <r>
    <x v="12"/>
    <s v="resid others"/>
    <x v="4"/>
    <x v="2"/>
    <n v="0.76068999999999998"/>
    <n v="0.68629899999999999"/>
    <n v="0.55413699999999999"/>
    <n v="0.43176500000000001"/>
    <n v="0.45511220000000002"/>
    <n v="0.46257690000000001"/>
    <n v="0.43202819999999997"/>
    <n v="0.37760739999999998"/>
    <n v="0.33159189999999999"/>
    <n v="0.29069912999999997"/>
    <n v="0.27820620000000001"/>
    <n v="0"/>
    <n v="0"/>
    <n v="0"/>
    <s v="EJ"/>
  </r>
  <r>
    <x v="12"/>
    <s v="trn_aviation_intl"/>
    <x v="5"/>
    <x v="4"/>
    <n v="0"/>
    <n v="0"/>
    <n v="0"/>
    <n v="0"/>
    <n v="0"/>
    <n v="0"/>
    <n v="0"/>
    <n v="2.55286E-7"/>
    <n v="1.9952099999999998E-6"/>
    <n v="1.5319300000000001E-5"/>
    <n v="1.06605E-4"/>
    <n v="0"/>
    <n v="0"/>
    <n v="0"/>
    <s v="EJ"/>
  </r>
  <r>
    <x v="12"/>
    <s v="trn_aviation_intl"/>
    <x v="5"/>
    <x v="1"/>
    <n v="0"/>
    <n v="0"/>
    <n v="0"/>
    <n v="0"/>
    <n v="0"/>
    <n v="0"/>
    <n v="0"/>
    <n v="3.20669E-7"/>
    <n v="5.9596700000000003E-6"/>
    <n v="8.4971799999999998E-5"/>
    <n v="8.8721199999999996E-4"/>
    <n v="0"/>
    <n v="0"/>
    <n v="0"/>
    <s v="EJ"/>
  </r>
  <r>
    <x v="12"/>
    <s v="trn_aviation_intl"/>
    <x v="5"/>
    <x v="2"/>
    <n v="0.53997899999999999"/>
    <n v="0.92823699999999998"/>
    <n v="0.91135500000000003"/>
    <n v="0.95519699999999996"/>
    <n v="1.0052099999999999"/>
    <n v="0.95790500000000001"/>
    <n v="0.91076800000000002"/>
    <n v="0.87646100000000005"/>
    <n v="0.89584200000000003"/>
    <n v="0.91464199999999996"/>
    <n v="0.93301999999999996"/>
    <n v="0"/>
    <n v="0"/>
    <n v="0"/>
    <s v="EJ"/>
  </r>
  <r>
    <x v="12"/>
    <s v="trn_freight"/>
    <x v="6"/>
    <x v="5"/>
    <n v="8.3716599999999997E-4"/>
    <n v="1.2559499999999999E-4"/>
    <n v="5.4418000000000001E-4"/>
    <n v="3.7668700000000001E-4"/>
    <n v="0"/>
    <n v="0"/>
    <n v="0"/>
    <n v="0"/>
    <n v="0"/>
    <n v="0"/>
    <n v="0"/>
    <n v="0"/>
    <n v="0"/>
    <n v="0"/>
    <s v="EJ"/>
  </r>
  <r>
    <x v="12"/>
    <s v="trn_freight"/>
    <x v="6"/>
    <x v="4"/>
    <n v="4.1922899999999999E-2"/>
    <n v="4.8885999999999999E-2"/>
    <n v="4.7050000000000002E-2"/>
    <n v="4.9310699999999999E-2"/>
    <n v="5.23746E-2"/>
    <n v="5.3153660999999998E-2"/>
    <n v="4.6543549999999899E-2"/>
    <n v="3.5048405999999997E-2"/>
    <n v="3.0547392999999999E-2"/>
    <n v="3.1399579999999899E-2"/>
    <n v="3.4221090000000003E-2"/>
    <n v="0"/>
    <n v="0"/>
    <n v="0"/>
    <s v="EJ"/>
  </r>
  <r>
    <x v="12"/>
    <s v="trn_freight"/>
    <x v="6"/>
    <x v="1"/>
    <n v="0"/>
    <n v="0"/>
    <n v="0"/>
    <n v="0"/>
    <n v="0"/>
    <n v="1.58724E-3"/>
    <n v="6.1460100000000004E-3"/>
    <n v="1.26554701E-2"/>
    <n v="1.6440394000000001E-2"/>
    <n v="1.89746399999999E-2"/>
    <n v="2.2010419999999999E-2"/>
    <n v="0"/>
    <n v="0"/>
    <n v="0"/>
    <s v="EJ"/>
  </r>
  <r>
    <x v="12"/>
    <s v="trn_freight"/>
    <x v="6"/>
    <x v="2"/>
    <n v="0.28102529999999998"/>
    <n v="0.32245489999999999"/>
    <n v="0.27789950000000002"/>
    <n v="0.22831509999999999"/>
    <n v="0.239555089999999"/>
    <n v="0.24923716999999901"/>
    <n v="0.25575909000000002"/>
    <n v="0.2719878"/>
    <n v="0.2815645"/>
    <n v="0.29149569999999903"/>
    <n v="0.30301509999999998"/>
    <n v="0"/>
    <n v="0"/>
    <n v="0"/>
    <s v="EJ"/>
  </r>
  <r>
    <x v="12"/>
    <s v="trn_freight_road"/>
    <x v="6"/>
    <x v="4"/>
    <n v="0"/>
    <n v="0"/>
    <n v="0"/>
    <n v="0"/>
    <n v="1.1405E-3"/>
    <n v="4.4876789733399999E-3"/>
    <n v="1.6009615604023E-2"/>
    <n v="3.9425582149656899E-2"/>
    <n v="6.7505151186931997E-2"/>
    <n v="9.2492639921349998E-2"/>
    <n v="0.114853083106999"/>
    <n v="0"/>
    <n v="0"/>
    <n v="0"/>
    <s v="EJ"/>
  </r>
  <r>
    <x v="12"/>
    <s v="trn_freight_road"/>
    <x v="6"/>
    <x v="1"/>
    <n v="0"/>
    <n v="0"/>
    <n v="0"/>
    <n v="0"/>
    <n v="0"/>
    <n v="9.0870640000000004E-4"/>
    <n v="8.0064582526999904E-3"/>
    <n v="2.6173561931699899E-2"/>
    <n v="5.1181772500700003E-2"/>
    <n v="7.5160242589999898E-2"/>
    <n v="9.4750495279999999E-2"/>
    <n v="0"/>
    <n v="0"/>
    <n v="0"/>
    <s v="EJ"/>
  </r>
  <r>
    <x v="12"/>
    <s v="trn_freight_road"/>
    <x v="6"/>
    <x v="2"/>
    <n v="1.4293100000000001"/>
    <n v="1.7599290000000001"/>
    <n v="1.6957599999999999"/>
    <n v="1.65464099999999"/>
    <n v="1.8937379110999999"/>
    <n v="2.0723165882400001"/>
    <n v="2.1450364255699998"/>
    <n v="2.1048774555700001"/>
    <n v="2.0512542635000002"/>
    <n v="2.0095087114000001"/>
    <n v="1.9856156815999999"/>
    <n v="0"/>
    <n v="0"/>
    <n v="0"/>
    <s v="EJ"/>
  </r>
  <r>
    <x v="12"/>
    <s v="trn_pass"/>
    <x v="6"/>
    <x v="4"/>
    <n v="0.11813933"/>
    <n v="0.13775910999999999"/>
    <n v="0.13258651999999899"/>
    <n v="0.13895710999999999"/>
    <n v="0.14559523999999999"/>
    <n v="0.15253920000000001"/>
    <n v="0.15732660000000001"/>
    <n v="0.16509599"/>
    <n v="0.17287559999999999"/>
    <n v="0.18818199999999999"/>
    <n v="0.21621789999999999"/>
    <n v="0"/>
    <n v="0"/>
    <n v="0"/>
    <s v="EJ"/>
  </r>
  <r>
    <x v="12"/>
    <s v="trn_pass"/>
    <x v="6"/>
    <x v="1"/>
    <n v="0"/>
    <n v="0"/>
    <n v="0"/>
    <n v="0"/>
    <n v="0"/>
    <n v="0"/>
    <n v="0"/>
    <n v="1.2909600000000001E-3"/>
    <n v="3.96992E-3"/>
    <n v="1.17673E-2"/>
    <n v="3.03217E-2"/>
    <n v="0"/>
    <n v="0"/>
    <n v="0"/>
    <s v="EJ"/>
  </r>
  <r>
    <x v="12"/>
    <s v="trn_pass"/>
    <x v="6"/>
    <x v="2"/>
    <n v="0.67650520000000003"/>
    <n v="1.1346783999999901"/>
    <n v="1.1126328000000001"/>
    <n v="1.1613024000000001"/>
    <n v="1.2522462000000001"/>
    <n v="1.2956785"/>
    <n v="1.2927531999999999"/>
    <n v="1.2556784999999999"/>
    <n v="1.2784869999999999"/>
    <n v="1.2797854"/>
    <n v="1.2464822999999901"/>
    <n v="0"/>
    <n v="0"/>
    <n v="0"/>
    <s v="EJ"/>
  </r>
  <r>
    <x v="12"/>
    <s v="trn_pass_road"/>
    <x v="6"/>
    <x v="4"/>
    <n v="0"/>
    <n v="0"/>
    <n v="0"/>
    <n v="0"/>
    <n v="2.2498899999999999E-2"/>
    <n v="5.0647199999999899E-2"/>
    <n v="6.8970989999999996E-2"/>
    <n v="7.3902499999999996E-2"/>
    <n v="7.2032700000000005E-2"/>
    <n v="6.9588899999999995E-2"/>
    <n v="6.6616900000000007E-2"/>
    <n v="0"/>
    <n v="0"/>
    <n v="0"/>
    <s v="EJ"/>
  </r>
  <r>
    <x v="12"/>
    <s v="trn_pass_road"/>
    <x v="6"/>
    <x v="0"/>
    <n v="8.5247099999999996E-3"/>
    <n v="2.1024899999999999E-2"/>
    <n v="4.4180999999999998E-2"/>
    <n v="7.02879E-2"/>
    <n v="8.3545900000000006E-2"/>
    <n v="8.6231199999999994E-2"/>
    <n v="6.5583599999999895E-2"/>
    <n v="5.7283599999999997E-2"/>
    <n v="5.2936399999999897E-2"/>
    <n v="4.8379599999999898E-2"/>
    <n v="4.3820900000000003E-2"/>
    <n v="0"/>
    <n v="0"/>
    <n v="0"/>
    <s v="EJ"/>
  </r>
  <r>
    <x v="12"/>
    <s v="trn_pass_road"/>
    <x v="6"/>
    <x v="1"/>
    <n v="0"/>
    <n v="0"/>
    <n v="0"/>
    <n v="0"/>
    <n v="0"/>
    <n v="1.29423E-5"/>
    <n v="6.3123319999999994E-5"/>
    <n v="1.9458790999999999E-4"/>
    <n v="3.533012E-4"/>
    <n v="4.5021899999999899E-4"/>
    <n v="4.66362E-4"/>
    <n v="0"/>
    <n v="0"/>
    <n v="0"/>
    <s v="EJ"/>
  </r>
  <r>
    <x v="12"/>
    <s v="trn_pass_road"/>
    <x v="6"/>
    <x v="2"/>
    <n v="0.38844899999999999"/>
    <n v="0.478269"/>
    <n v="0.46081"/>
    <n v="0.44964799999999999"/>
    <n v="0.59813099300000006"/>
    <n v="0.61521992199999997"/>
    <n v="0.48472297600000003"/>
    <n v="0.41221045000000001"/>
    <n v="0.38215525"/>
    <n v="0.35209778999999902"/>
    <n v="0.32289820000000002"/>
    <n v="0"/>
    <n v="0"/>
    <n v="0"/>
    <s v="EJ"/>
  </r>
  <r>
    <x v="12"/>
    <s v="trn_pass_road_LDV"/>
    <x v="6"/>
    <x v="4"/>
    <n v="0"/>
    <n v="0"/>
    <n v="0"/>
    <n v="0"/>
    <n v="0"/>
    <n v="2.3197499999999999E-2"/>
    <n v="3.72298E-2"/>
    <n v="4.20636E-2"/>
    <n v="4.4292600000000001E-2"/>
    <n v="4.5550899999999998E-2"/>
    <n v="4.5991600000000001E-2"/>
    <n v="0"/>
    <n v="0"/>
    <n v="0"/>
    <s v="EJ"/>
  </r>
  <r>
    <x v="12"/>
    <s v="trn_pass_road_LDV"/>
    <x v="6"/>
    <x v="2"/>
    <n v="9.4314800000000004E-2"/>
    <n v="0.116129"/>
    <n v="0.11189399999999999"/>
    <n v="0.109181"/>
    <n v="0.100758"/>
    <n v="5.3780599999999998E-2"/>
    <n v="3.2474599999999999E-2"/>
    <n v="2.41292E-2"/>
    <n v="1.9441099999999999E-2"/>
    <n v="1.60403E-2"/>
    <n v="1.3572900000000001E-2"/>
    <n v="0"/>
    <n v="0"/>
    <n v="0"/>
    <s v="EJ"/>
  </r>
  <r>
    <x v="12"/>
    <s v="trn_pass_road_LDV_4W"/>
    <x v="6"/>
    <x v="4"/>
    <n v="0"/>
    <n v="0"/>
    <n v="0"/>
    <n v="0"/>
    <n v="0"/>
    <n v="8.0451883244000003E-2"/>
    <n v="0.40955753352599999"/>
    <n v="0.76041552795899903"/>
    <n v="1.093509253056"/>
    <n v="1.295443960069"/>
    <n v="1.465357259101"/>
    <n v="0"/>
    <n v="0"/>
    <n v="0"/>
    <s v="EJ"/>
  </r>
  <r>
    <x v="12"/>
    <s v="trn_pass_road_LDV_4W"/>
    <x v="6"/>
    <x v="0"/>
    <n v="1.81978699999999E-4"/>
    <n v="4.4874699999999999E-4"/>
    <n v="9.4298699999999995E-4"/>
    <n v="1.500316E-3"/>
    <n v="1.45224E-3"/>
    <n v="1.3530187999999999E-3"/>
    <n v="1.1744952000000001E-3"/>
    <n v="9.7621039999999995E-4"/>
    <n v="7.7770080000000004E-4"/>
    <n v="6.7097589999999996E-4"/>
    <n v="5.7640459999999997E-4"/>
    <n v="0"/>
    <n v="0"/>
    <n v="0"/>
    <s v="EJ"/>
  </r>
  <r>
    <x v="12"/>
    <s v="trn_pass_road_LDV_4W"/>
    <x v="6"/>
    <x v="1"/>
    <n v="0"/>
    <n v="0"/>
    <n v="0"/>
    <n v="0"/>
    <n v="0"/>
    <n v="6.0173577765E-4"/>
    <n v="4.3021643932900002E-3"/>
    <n v="6.5165712553899996E-3"/>
    <n v="8.2331644977809999E-3"/>
    <n v="8.9013156374099997E-3"/>
    <n v="9.3869368592199992E-3"/>
    <n v="0"/>
    <n v="0"/>
    <n v="0"/>
    <s v="EJ"/>
  </r>
  <r>
    <x v="12"/>
    <s v="trn_pass_road_LDV_4W"/>
    <x v="6"/>
    <x v="2"/>
    <n v="7.0677097987000002"/>
    <n v="8.7012657949999994"/>
    <n v="8.3832825934000006"/>
    <n v="8.1804735947999898"/>
    <n v="7.9114148053041999"/>
    <n v="7.4077003290584997"/>
    <n v="6.4522335844075904"/>
    <n v="5.3915870434461004"/>
    <n v="4.3315321333455996"/>
    <n v="3.7666044039924"/>
    <n v="3.2810648554530002"/>
    <n v="0"/>
    <n v="0"/>
    <n v="0"/>
    <s v="EJ"/>
  </r>
  <r>
    <x v="12"/>
    <s v="trn_shipping_intl"/>
    <x v="7"/>
    <x v="4"/>
    <n v="0"/>
    <n v="0"/>
    <n v="0"/>
    <n v="0"/>
    <n v="0"/>
    <n v="0"/>
    <n v="0"/>
    <n v="2.69912E-5"/>
    <n v="7.6832899999999994E-5"/>
    <n v="2.4588700000000003E-4"/>
    <n v="6.1077699999999996E-4"/>
    <n v="0"/>
    <n v="0"/>
    <n v="0"/>
    <s v="EJ"/>
  </r>
  <r>
    <x v="12"/>
    <s v="trn_shipping_intl"/>
    <x v="7"/>
    <x v="1"/>
    <n v="0"/>
    <n v="0"/>
    <n v="0"/>
    <n v="0"/>
    <n v="0"/>
    <n v="0"/>
    <n v="0"/>
    <n v="2.6902399999999998E-4"/>
    <n v="9.8487100000000001E-4"/>
    <n v="3.9361999999999999E-3"/>
    <n v="1.2456500000000001E-2"/>
    <n v="0"/>
    <n v="0"/>
    <n v="0"/>
    <s v="EJ"/>
  </r>
  <r>
    <x v="12"/>
    <s v="trn_shipping_intl"/>
    <x v="7"/>
    <x v="2"/>
    <n v="1.4317899999999999"/>
    <n v="2.0733999999999999"/>
    <n v="1.93903"/>
    <n v="1.6881600000000001"/>
    <n v="1.7200842000000001"/>
    <n v="1.7309239999999999"/>
    <n v="1.69207"/>
    <n v="1.677646"/>
    <n v="1.68645"/>
    <n v="1.7117420000000001"/>
    <n v="1.74290099999999"/>
    <n v="0"/>
    <n v="0"/>
    <n v="0"/>
    <s v="EJ"/>
  </r>
  <r>
    <x v="13"/>
    <s v="N fertilizer"/>
    <x v="0"/>
    <x v="0"/>
    <n v="0.175898"/>
    <n v="0.15584700000000001"/>
    <n v="0.14990400000000001"/>
    <n v="0.15496699999999999"/>
    <n v="0.15718135999999999"/>
    <n v="0.15833930539999999"/>
    <n v="0.15595621779999999"/>
    <n v="0.14425270549999999"/>
    <n v="0.12916731670000001"/>
    <n v="0.1218048394"/>
    <n v="0.11760280484999899"/>
    <n v="0"/>
    <n v="0"/>
    <n v="0"/>
    <s v="EJ"/>
  </r>
  <r>
    <x v="13"/>
    <s v="N fertilizer"/>
    <x v="0"/>
    <x v="1"/>
    <n v="0"/>
    <n v="0"/>
    <n v="0"/>
    <n v="0"/>
    <n v="0"/>
    <n v="9.36841E-5"/>
    <n v="1.2855086999999999E-3"/>
    <n v="5.0068954000000001E-3"/>
    <n v="9.8782248999999996E-3"/>
    <n v="1.31747406E-2"/>
    <n v="1.5737241999999999E-2"/>
    <n v="0"/>
    <n v="0"/>
    <n v="0"/>
    <s v="EJ"/>
  </r>
  <r>
    <x v="13"/>
    <s v="agricultural energy use"/>
    <x v="1"/>
    <x v="3"/>
    <n v="2.0929999999999999E-4"/>
    <n v="1.1720999999999999E-3"/>
    <n v="2.4279000000000002E-3"/>
    <n v="2.4279000000000002E-3"/>
    <n v="2.3862369999999998E-3"/>
    <n v="2.2345809999999998E-3"/>
    <n v="2.151666E-3"/>
    <n v="1.9726166999999902E-3"/>
    <n v="1.7929389999999999E-3"/>
    <n v="1.55243E-3"/>
    <n v="1.3199710000000001E-3"/>
    <n v="0"/>
    <n v="0"/>
    <n v="0"/>
    <s v="EJ"/>
  </r>
  <r>
    <x v="13"/>
    <s v="agricultural energy use"/>
    <x v="1"/>
    <x v="5"/>
    <n v="4.1399499999999999E-2"/>
    <n v="4.0478600000000003E-2"/>
    <n v="8.7909999999999996E-4"/>
    <n v="4.6050000000000003E-4"/>
    <n v="4.5508719999999998E-4"/>
    <n v="4.0935359999999998E-4"/>
    <n v="3.7805679999999999E-4"/>
    <n v="3.43283E-4"/>
    <n v="3.2589430000000001E-4"/>
    <n v="3.0627249999999899E-4"/>
    <n v="2.8594229999999899E-4"/>
    <n v="0"/>
    <n v="0"/>
    <n v="0"/>
    <s v="EJ"/>
  </r>
  <r>
    <x v="13"/>
    <s v="agricultural energy use"/>
    <x v="1"/>
    <x v="7"/>
    <n v="2.3064899999999999E-2"/>
    <n v="6.9068999999999997E-3"/>
    <n v="2.1474199999999999E-2"/>
    <n v="1.5237000000000001E-2"/>
    <n v="1.5030389999999999E-2"/>
    <n v="1.346375E-2"/>
    <n v="1.250594E-2"/>
    <n v="1.1379439E-2"/>
    <n v="1.0691943000000001E-2"/>
    <n v="9.9124049999999991E-3"/>
    <n v="9.0316559999999903E-3"/>
    <n v="0"/>
    <n v="0"/>
    <n v="0"/>
    <s v="EJ"/>
  </r>
  <r>
    <x v="13"/>
    <s v="agricultural energy use"/>
    <x v="1"/>
    <x v="4"/>
    <n v="0.12733800000000001"/>
    <n v="1.7037E-2"/>
    <n v="1.77486E-2"/>
    <n v="1.77486E-2"/>
    <n v="1.688299E-2"/>
    <n v="1.5022654E-2"/>
    <n v="1.5207930999999999E-2"/>
    <n v="1.57346129E-2"/>
    <n v="1.6539859099999998E-2"/>
    <n v="1.7586976000000001E-2"/>
    <n v="1.8770273000000001E-2"/>
    <n v="0"/>
    <n v="0"/>
    <n v="0"/>
    <s v="EJ"/>
  </r>
  <r>
    <x v="13"/>
    <s v="agricultural energy use"/>
    <x v="1"/>
    <x v="0"/>
    <n v="1.2474300000000001E-2"/>
    <n v="6.1533999999999998E-3"/>
    <n v="8.5394000000000008E-3"/>
    <n v="8.7905899999999992E-3"/>
    <n v="8.7151599999999996E-3"/>
    <n v="7.8285500000000001E-3"/>
    <n v="7.2717210000000001E-3"/>
    <n v="6.5810629999999998E-3"/>
    <n v="6.1257069999999898E-3"/>
    <n v="5.6182330000000003E-3"/>
    <n v="5.0494199999999998E-3"/>
    <n v="0"/>
    <n v="0"/>
    <n v="0"/>
    <s v="EJ"/>
  </r>
  <r>
    <x v="13"/>
    <s v="agricultural energy use"/>
    <x v="1"/>
    <x v="1"/>
    <n v="0"/>
    <n v="0"/>
    <n v="0"/>
    <n v="0"/>
    <n v="0"/>
    <n v="3.1801799999999999E-4"/>
    <n v="1.3089689999999899E-3"/>
    <n v="2.4237E-3"/>
    <n v="3.1741615000000002E-3"/>
    <n v="3.9608839999999996E-3"/>
    <n v="4.5462979999999998E-3"/>
    <n v="0"/>
    <n v="0"/>
    <n v="0"/>
    <s v="EJ"/>
  </r>
  <r>
    <x v="13"/>
    <s v="agricultural energy use"/>
    <x v="1"/>
    <x v="2"/>
    <n v="0.2979175"/>
    <n v="8.3050200000000005E-2"/>
    <n v="8.1334000000000004E-2"/>
    <n v="8.1585099999999994E-2"/>
    <n v="8.4770620000000005E-2"/>
    <n v="8.1617159999999994E-2"/>
    <n v="8.0849199999999996E-2"/>
    <n v="7.5962393000000003E-2"/>
    <n v="7.0328399999999999E-2"/>
    <n v="6.3793199999999994E-2"/>
    <n v="5.7356940000000002E-2"/>
    <n v="0"/>
    <n v="0"/>
    <n v="0"/>
    <s v="EJ"/>
  </r>
  <r>
    <x v="13"/>
    <s v="alumina"/>
    <x v="0"/>
    <x v="3"/>
    <n v="0"/>
    <n v="6.0846799999999998E-6"/>
    <n v="7.3879000000000002E-5"/>
    <n v="0"/>
    <n v="0"/>
    <n v="0"/>
    <n v="0"/>
    <n v="0"/>
    <n v="0"/>
    <n v="0"/>
    <n v="0"/>
    <n v="0"/>
    <n v="0"/>
    <n v="0"/>
    <s v="EJ"/>
  </r>
  <r>
    <x v="13"/>
    <s v="alumina"/>
    <x v="0"/>
    <x v="5"/>
    <n v="0"/>
    <n v="0"/>
    <n v="8.9333699999999995E-8"/>
    <n v="0"/>
    <n v="0"/>
    <n v="0"/>
    <n v="0"/>
    <n v="0"/>
    <n v="0"/>
    <n v="0"/>
    <n v="0"/>
    <n v="0"/>
    <n v="0"/>
    <n v="0"/>
    <s v="EJ"/>
  </r>
  <r>
    <x v="13"/>
    <s v="alumina"/>
    <x v="0"/>
    <x v="0"/>
    <n v="0"/>
    <n v="4.7580200000000002E-5"/>
    <n v="1.31142E-4"/>
    <n v="0"/>
    <n v="0"/>
    <n v="0"/>
    <n v="0"/>
    <n v="0"/>
    <n v="0"/>
    <n v="0"/>
    <n v="0"/>
    <n v="0"/>
    <n v="0"/>
    <n v="0"/>
    <s v="EJ"/>
  </r>
  <r>
    <x v="13"/>
    <s v="alumina"/>
    <x v="0"/>
    <x v="2"/>
    <n v="0"/>
    <n v="6.1245799999999997E-4"/>
    <n v="5.7530900000000002E-5"/>
    <n v="0"/>
    <n v="0"/>
    <n v="0"/>
    <n v="0"/>
    <n v="0"/>
    <n v="0"/>
    <n v="0"/>
    <n v="0"/>
    <n v="0"/>
    <n v="0"/>
    <n v="0"/>
    <s v="EJ"/>
  </r>
  <r>
    <x v="13"/>
    <s v="aluminum"/>
    <x v="0"/>
    <x v="4"/>
    <n v="0"/>
    <n v="5.9470800000000004E-3"/>
    <n v="1.3687199999999999E-3"/>
    <n v="0"/>
    <n v="0"/>
    <n v="0"/>
    <n v="0"/>
    <n v="0"/>
    <n v="0"/>
    <n v="0"/>
    <n v="0"/>
    <n v="0"/>
    <n v="0"/>
    <n v="0"/>
    <s v="EJ"/>
  </r>
  <r>
    <x v="13"/>
    <s v="cement"/>
    <x v="0"/>
    <x v="4"/>
    <n v="1.5360199999999999E-2"/>
    <n v="7.7042300000000003E-3"/>
    <n v="7.0225599999999997E-3"/>
    <n v="7.0225599999999997E-3"/>
    <n v="6.8407499999999996E-3"/>
    <n v="6.9552019999999997E-3"/>
    <n v="7.8453989999999994E-3"/>
    <n v="8.7370869999999993E-3"/>
    <n v="9.4139610000000002E-3"/>
    <n v="9.6617579999999995E-3"/>
    <n v="9.6044554999999993E-3"/>
    <n v="0"/>
    <n v="0"/>
    <n v="0"/>
    <s v="EJ"/>
  </r>
  <r>
    <x v="13"/>
    <s v="chemical energy use"/>
    <x v="0"/>
    <x v="3"/>
    <n v="0"/>
    <n v="0"/>
    <n v="4.1900000000000002E-5"/>
    <n v="4.1900000000000002E-5"/>
    <n v="4.3472179999999999E-5"/>
    <n v="4.2828930999999997E-5"/>
    <n v="4.6961395E-5"/>
    <n v="5.1156528E-5"/>
    <n v="5.4426555000000002E-5"/>
    <n v="5.71696119999999E-5"/>
    <n v="5.8723007899999997E-5"/>
    <n v="0"/>
    <n v="0"/>
    <n v="0"/>
    <s v="EJ"/>
  </r>
  <r>
    <x v="13"/>
    <s v="chemical energy use"/>
    <x v="0"/>
    <x v="5"/>
    <n v="8.2045999999999994E-3"/>
    <n v="1.674E-4"/>
    <n v="6.6980000000000002E-4"/>
    <n v="8.3699899999999995E-5"/>
    <n v="8.692153E-5"/>
    <n v="8.5476029999999995E-5"/>
    <n v="9.2385689999999998E-5"/>
    <n v="9.945981E-5"/>
    <n v="1.0730552E-4"/>
    <n v="1.15524254E-4"/>
    <n v="1.2267728000000001E-4"/>
    <n v="0"/>
    <n v="0"/>
    <n v="0"/>
    <s v="EJ"/>
  </r>
  <r>
    <x v="13"/>
    <s v="chemical energy use"/>
    <x v="0"/>
    <x v="7"/>
    <n v="7.0617799999999994E-2"/>
    <n v="3.0599700000000001E-2"/>
    <n v="7.42178E-2"/>
    <n v="4.4036699999999998E-2"/>
    <n v="4.5717309999999997E-2"/>
    <n v="4.4948445999999899E-2"/>
    <n v="4.8645711000000001E-2"/>
    <n v="5.2342740999999998E-2"/>
    <n v="5.5986143000000002E-2"/>
    <n v="5.9917485999999999E-2"/>
    <n v="6.3033139000000002E-2"/>
    <n v="0"/>
    <n v="0"/>
    <n v="0"/>
    <s v="EJ"/>
  </r>
  <r>
    <x v="13"/>
    <s v="chemical energy use"/>
    <x v="0"/>
    <x v="4"/>
    <n v="9.3389700000000006E-2"/>
    <n v="4.1273999999999998E-2"/>
    <n v="3.2399600000000001E-2"/>
    <n v="2.36928E-2"/>
    <n v="2.2891450000000001E-2"/>
    <n v="2.2727141999999999E-2"/>
    <n v="2.526927E-2"/>
    <n v="2.8205065000000001E-2"/>
    <n v="3.1279637999999998E-2"/>
    <n v="3.4131905999999997E-2"/>
    <n v="3.67375993E-2"/>
    <n v="0"/>
    <n v="0"/>
    <n v="0"/>
    <s v="EJ"/>
  </r>
  <r>
    <x v="13"/>
    <s v="chemical energy use"/>
    <x v="0"/>
    <x v="0"/>
    <n v="0"/>
    <n v="0"/>
    <n v="0"/>
    <n v="0"/>
    <n v="0"/>
    <n v="0"/>
    <n v="0"/>
    <n v="0"/>
    <n v="0"/>
    <n v="0"/>
    <n v="0"/>
    <n v="0"/>
    <n v="0"/>
    <n v="0"/>
    <s v="EJ"/>
  </r>
  <r>
    <x v="13"/>
    <s v="chemical energy use"/>
    <x v="0"/>
    <x v="2"/>
    <n v="3.1604300000000002E-2"/>
    <n v="2.2604000000000001E-3"/>
    <n v="4.9813000000000001E-3"/>
    <n v="1.4651E-3"/>
    <n v="1.5538010000000001E-3"/>
    <n v="1.5407019999999999E-3"/>
    <n v="1.7907797E-3"/>
    <n v="2.1729423999999999E-3"/>
    <n v="2.5895800999999898E-3"/>
    <n v="2.9173439000000001E-3"/>
    <n v="3.1862738100000001E-3"/>
    <n v="0"/>
    <n v="0"/>
    <n v="0"/>
    <s v="EJ"/>
  </r>
  <r>
    <x v="13"/>
    <s v="chemical feedstocks"/>
    <x v="0"/>
    <x v="5"/>
    <n v="0"/>
    <n v="0"/>
    <n v="2.0511000000000001E-3"/>
    <n v="0"/>
    <n v="0"/>
    <n v="0"/>
    <n v="0"/>
    <n v="0"/>
    <n v="0"/>
    <n v="0"/>
    <n v="0"/>
    <n v="0"/>
    <n v="0"/>
    <n v="0"/>
    <s v="EJ"/>
  </r>
  <r>
    <x v="13"/>
    <s v="chemical feedstocks"/>
    <x v="0"/>
    <x v="0"/>
    <n v="0"/>
    <n v="0.19126000000000001"/>
    <n v="0.135685"/>
    <n v="6.6942100000000004E-2"/>
    <n v="6.5750199999999995E-2"/>
    <n v="6.36491E-2"/>
    <n v="6.9530599999999998E-2"/>
    <n v="7.6850500000000002E-2"/>
    <n v="8.4525199999999995E-2"/>
    <n v="9.1061500000000004E-2"/>
    <n v="9.5481399999999994E-2"/>
    <n v="0"/>
    <n v="0"/>
    <n v="0"/>
    <s v="EJ"/>
  </r>
  <r>
    <x v="13"/>
    <s v="chemical feedstocks"/>
    <x v="0"/>
    <x v="2"/>
    <n v="0"/>
    <n v="1.44417E-2"/>
    <n v="9.5858999999999996E-3"/>
    <n v="4.4371999999999997E-3"/>
    <n v="6.6639200000000003E-3"/>
    <n v="7.8687199999999992E-3"/>
    <n v="9.8991300000000008E-3"/>
    <n v="1.2848999999999999E-2"/>
    <n v="1.6478799999999998E-2"/>
    <n v="2.0298E-2"/>
    <n v="2.47718E-2"/>
    <n v="0"/>
    <n v="0"/>
    <n v="0"/>
    <s v="EJ"/>
  </r>
  <r>
    <x v="13"/>
    <s v="comm cooling"/>
    <x v="2"/>
    <x v="4"/>
    <n v="1.20872E-4"/>
    <n v="4.46255E-4"/>
    <n v="4.68655E-4"/>
    <n v="5.9037E-4"/>
    <n v="6.5422150000000003E-4"/>
    <n v="7.9976020000000001E-4"/>
    <n v="1.0814703000000001E-3"/>
    <n v="1.42407719999999E-3"/>
    <n v="1.7869437999999899E-3"/>
    <n v="2.1518915999999902E-3"/>
    <n v="2.5046383000000001E-3"/>
    <n v="0"/>
    <n v="0"/>
    <n v="0"/>
    <s v="EJ"/>
  </r>
  <r>
    <x v="13"/>
    <s v="comm heating"/>
    <x v="2"/>
    <x v="3"/>
    <n v="1.36349E-2"/>
    <n v="1.0990400000000001E-2"/>
    <n v="6.5255000000000001E-3"/>
    <n v="5.9760000000000004E-3"/>
    <n v="6.4228499999999999E-3"/>
    <n v="7.13263E-3"/>
    <n v="8.1045240000000001E-3"/>
    <n v="8.4166020000000005E-3"/>
    <n v="8.0361019999999998E-3"/>
    <n v="7.3532939999999998E-3"/>
    <n v="6.6011780000000001E-3"/>
    <n v="0"/>
    <n v="0"/>
    <n v="0"/>
    <s v="EJ"/>
  </r>
  <r>
    <x v="13"/>
    <s v="comm heating"/>
    <x v="2"/>
    <x v="7"/>
    <n v="4.6250800000000002E-2"/>
    <n v="4.5903899999999997E-2"/>
    <n v="0.100189"/>
    <n v="6.9951799999999995E-2"/>
    <n v="7.6046339999999907E-2"/>
    <n v="8.4115529999999994E-2"/>
    <n v="0.10065578999999999"/>
    <n v="0.11492048000000001"/>
    <n v="0.12412297999999999"/>
    <n v="0.12927485"/>
    <n v="0.13045817999999901"/>
    <n v="0"/>
    <n v="0"/>
    <n v="0"/>
    <s v="EJ"/>
  </r>
  <r>
    <x v="13"/>
    <s v="comm heating"/>
    <x v="2"/>
    <x v="4"/>
    <n v="5.16801E-4"/>
    <n v="1.9085E-3"/>
    <n v="2.0041999999999998E-3"/>
    <n v="2.5247999999999998E-3"/>
    <n v="2.7281359999999999E-3"/>
    <n v="3.1121019999999998E-3"/>
    <n v="4.1716359999999899E-3"/>
    <n v="5.57146799999999E-3"/>
    <n v="7.0429730000000001E-3"/>
    <n v="8.3430959999999995E-3"/>
    <n v="9.4332057000000007E-3"/>
    <n v="0"/>
    <n v="0"/>
    <n v="0"/>
    <s v="EJ"/>
  </r>
  <r>
    <x v="13"/>
    <s v="comm heating"/>
    <x v="2"/>
    <x v="0"/>
    <n v="5.4535399999999998E-2"/>
    <n v="2.3357699999999999E-2"/>
    <n v="1.7067800000000001E-2"/>
    <n v="1.2477800000000001E-2"/>
    <n v="1.3742819999999999E-2"/>
    <n v="1.5759950000000002E-2"/>
    <n v="2.060406E-2"/>
    <n v="2.6429950000000001E-2"/>
    <n v="3.2015801999999899E-2"/>
    <n v="3.6594001999999903E-2"/>
    <n v="3.9766479E-2"/>
    <n v="0"/>
    <n v="0"/>
    <n v="0"/>
    <s v="EJ"/>
  </r>
  <r>
    <x v="13"/>
    <s v="comm heating"/>
    <x v="2"/>
    <x v="1"/>
    <n v="0"/>
    <n v="0"/>
    <n v="0"/>
    <n v="0"/>
    <n v="0"/>
    <n v="7.8128999999999998E-7"/>
    <n v="2.3405200000000001E-5"/>
    <n v="5.07095E-5"/>
    <n v="7.8263900000000001E-5"/>
    <n v="9.9244299999999994E-5"/>
    <n v="1.1814199999999999E-4"/>
    <n v="0"/>
    <n v="0"/>
    <n v="0"/>
    <s v="EJ"/>
  </r>
  <r>
    <x v="13"/>
    <s v="comm others"/>
    <x v="2"/>
    <x v="3"/>
    <n v="2.9835E-3"/>
    <n v="2.4047999999999999E-3"/>
    <n v="1.4279E-3"/>
    <n v="1.3075999999999999E-3"/>
    <n v="1.4536410000000001E-3"/>
    <n v="1.665772E-3"/>
    <n v="1.821708E-3"/>
    <n v="1.7704349999999899E-3"/>
    <n v="1.6093635999999999E-3"/>
    <n v="1.3727941999999999E-3"/>
    <n v="1.1916877000000001E-3"/>
    <n v="0"/>
    <n v="0"/>
    <n v="0"/>
    <s v="EJ"/>
  </r>
  <r>
    <x v="13"/>
    <s v="comm others"/>
    <x v="2"/>
    <x v="5"/>
    <n v="9.6194299999999996E-2"/>
    <n v="5.0651000000000003E-3"/>
    <n v="1.0799899999999999E-2"/>
    <n v="4.8139000000000003E-3"/>
    <n v="5.3726640000000001E-3"/>
    <n v="5.9554389999999999E-3"/>
    <n v="6.3552579999999999E-3"/>
    <n v="6.1301749999999999E-3"/>
    <n v="5.7061400000000002E-3"/>
    <n v="5.1003159999999997E-3"/>
    <n v="4.6977619999999899E-3"/>
    <n v="0"/>
    <n v="0"/>
    <n v="0"/>
    <s v="EJ"/>
  </r>
  <r>
    <x v="13"/>
    <s v="comm others"/>
    <x v="2"/>
    <x v="7"/>
    <n v="9.9246999999999998E-3"/>
    <n v="9.8502999999999993E-3"/>
    <n v="2.1499000000000001E-2"/>
    <n v="1.5010600000000001E-2"/>
    <n v="1.6926409999999999E-2"/>
    <n v="1.9457809999999999E-2"/>
    <n v="2.2731459999999998E-2"/>
    <n v="2.465525E-2"/>
    <n v="2.5532967E-2"/>
    <n v="2.5429911999999999E-2"/>
    <n v="2.5017323000000001E-2"/>
    <n v="0"/>
    <n v="0"/>
    <n v="0"/>
    <s v="EJ"/>
  </r>
  <r>
    <x v="13"/>
    <s v="comm others"/>
    <x v="2"/>
    <x v="4"/>
    <n v="2.0749799999999999E-2"/>
    <n v="7.6623700000000003E-2"/>
    <n v="8.0467999999999998E-2"/>
    <n v="0.101368"/>
    <n v="0.1139357"/>
    <n v="0.1379436"/>
    <n v="0.18651470000000001"/>
    <n v="0.24400872000000001"/>
    <n v="0.30022576000000001"/>
    <n v="0.35079586000000001"/>
    <n v="0.39260733999999903"/>
    <n v="0"/>
    <n v="0"/>
    <n v="0"/>
    <s v="EJ"/>
  </r>
  <r>
    <x v="13"/>
    <s v="comm others"/>
    <x v="2"/>
    <x v="0"/>
    <n v="1.2608100000000001E-2"/>
    <n v="5.4000999999999997E-3"/>
    <n v="3.9458999999999996E-3"/>
    <n v="2.8847999999999999E-3"/>
    <n v="3.3064359999999998E-3"/>
    <n v="3.9880929999999998E-3"/>
    <n v="5.1373149999999999E-3"/>
    <n v="6.303927E-3"/>
    <n v="7.2997739999999898E-3"/>
    <n v="8.0603280000000003E-3"/>
    <n v="8.5263690000000007E-3"/>
    <n v="0"/>
    <n v="0"/>
    <n v="0"/>
    <s v="EJ"/>
  </r>
  <r>
    <x v="13"/>
    <s v="comm others"/>
    <x v="2"/>
    <x v="1"/>
    <n v="0"/>
    <n v="0"/>
    <n v="0"/>
    <n v="0"/>
    <n v="0"/>
    <n v="4.0253500000000002E-7"/>
    <n v="9.1791300000000003E-6"/>
    <n v="1.8131600000000001E-5"/>
    <n v="2.57876E-5"/>
    <n v="3.4854100000000002E-5"/>
    <n v="4.1490599999999999E-5"/>
    <n v="0"/>
    <n v="0"/>
    <n v="0"/>
    <s v="EJ"/>
  </r>
  <r>
    <x v="13"/>
    <s v="comm others"/>
    <x v="2"/>
    <x v="2"/>
    <n v="0.161831"/>
    <n v="4.4790000000000003E-3"/>
    <n v="5.77671E-3"/>
    <n v="5.4418000000000001E-3"/>
    <n v="6.5232900000000002E-3"/>
    <n v="7.7209699999999997E-3"/>
    <n v="8.8041579999999994E-3"/>
    <n v="9.0586759999999999E-3"/>
    <n v="8.8164089999999903E-3"/>
    <n v="8.2081919999999996E-3"/>
    <n v="7.6705539999999996E-3"/>
    <n v="0"/>
    <n v="0"/>
    <n v="0"/>
    <s v="EJ"/>
  </r>
  <r>
    <x v="13"/>
    <s v="construction energy use"/>
    <x v="0"/>
    <x v="3"/>
    <n v="0"/>
    <n v="1.6740099999999999E-4"/>
    <n v="3.3489899999999999E-4"/>
    <n v="2.0929999999999999E-4"/>
    <n v="2.0586509999999999E-4"/>
    <n v="1.9237679999999999E-4"/>
    <n v="1.8634129999999999E-4"/>
    <n v="1.7210346000000001E-4"/>
    <n v="1.572388E-4"/>
    <n v="1.369597E-4"/>
    <n v="1.16911499999999E-4"/>
    <n v="0"/>
    <n v="0"/>
    <n v="0"/>
    <s v="EJ"/>
  </r>
  <r>
    <x v="13"/>
    <s v="construction energy use"/>
    <x v="0"/>
    <x v="5"/>
    <n v="1.11766E-2"/>
    <n v="3.3490100000000002E-4"/>
    <n v="2.92999E-4"/>
    <n v="1.2559999999999999E-4"/>
    <n v="1.2422069999999999E-4"/>
    <n v="1.115268E-4"/>
    <n v="1.035866E-4"/>
    <n v="9.4777010000000005E-5"/>
    <n v="9.0458130000000003E-5"/>
    <n v="8.5527500000000004E-5"/>
    <n v="8.0155249999999998E-5"/>
    <n v="0"/>
    <n v="0"/>
    <n v="0"/>
    <s v="EJ"/>
  </r>
  <r>
    <x v="13"/>
    <s v="construction energy use"/>
    <x v="0"/>
    <x v="7"/>
    <n v="0"/>
    <n v="0"/>
    <n v="3.3487899999999999E-3"/>
    <n v="6.6980000000000002E-4"/>
    <n v="6.6123099999999997E-4"/>
    <n v="5.912065E-4"/>
    <n v="5.5231379999999997E-4"/>
    <n v="5.0638719999999905E-4"/>
    <n v="4.7829189999999997E-4"/>
    <n v="4.4609450000000002E-4"/>
    <n v="4.0801580000000002E-4"/>
    <n v="0"/>
    <n v="0"/>
    <n v="0"/>
    <s v="EJ"/>
  </r>
  <r>
    <x v="13"/>
    <s v="construction energy use"/>
    <x v="0"/>
    <x v="4"/>
    <n v="1.63254E-2"/>
    <n v="5.1488200000000001E-3"/>
    <n v="5.6091800000000001E-3"/>
    <n v="3.6418000000000002E-3"/>
    <n v="3.471221E-3"/>
    <n v="3.0670809999999902E-3"/>
    <n v="3.0713636999999999E-3"/>
    <n v="3.132054E-3"/>
    <n v="3.2443524199999999E-3"/>
    <n v="3.3757188E-3"/>
    <n v="3.5166321E-3"/>
    <n v="0"/>
    <n v="0"/>
    <n v="0"/>
    <s v="EJ"/>
  </r>
  <r>
    <x v="13"/>
    <s v="construction energy use"/>
    <x v="0"/>
    <x v="0"/>
    <n v="1.5070000000000001E-3"/>
    <n v="2.8883099999999998E-3"/>
    <n v="2.5534899999999998E-3"/>
    <n v="1.8E-3"/>
    <n v="1.7859729999999999E-3"/>
    <n v="1.6012749999999899E-3"/>
    <n v="1.4959190000000001E-3"/>
    <n v="1.3640791999999899E-3"/>
    <n v="1.2763583999999999E-3"/>
    <n v="1.1776880000000001E-3"/>
    <n v="1.0625299999999999E-3"/>
    <n v="0"/>
    <n v="0"/>
    <n v="0"/>
    <s v="EJ"/>
  </r>
  <r>
    <x v="13"/>
    <s v="construction energy use"/>
    <x v="0"/>
    <x v="1"/>
    <n v="0"/>
    <n v="0"/>
    <n v="0"/>
    <n v="0"/>
    <n v="0"/>
    <n v="6.4640299999999998E-5"/>
    <n v="2.6213899999999999E-4"/>
    <n v="4.9049199999999895E-4"/>
    <n v="6.50663E-4"/>
    <n v="8.2397789999999905E-4"/>
    <n v="9.5908120000000004E-4"/>
    <n v="0"/>
    <n v="0"/>
    <n v="0"/>
    <s v="EJ"/>
  </r>
  <r>
    <x v="13"/>
    <s v="construction energy use"/>
    <x v="0"/>
    <x v="2"/>
    <n v="0.14881249999999999"/>
    <n v="1.8167320000000001E-2"/>
    <n v="1.8460189999999901E-2"/>
    <n v="1.0841699999999999E-2"/>
    <n v="1.1220674E-2"/>
    <n v="1.0715707E-2"/>
    <n v="1.06428759999999E-2"/>
    <n v="1.0049473999999999E-2"/>
    <n v="9.3400670000000005E-3"/>
    <n v="8.4835139999999993E-3"/>
    <n v="7.5990679999999996E-3"/>
    <n v="0"/>
    <n v="0"/>
    <n v="0"/>
    <s v="EJ"/>
  </r>
  <r>
    <x v="13"/>
    <s v="construction feedstocks"/>
    <x v="3"/>
    <x v="2"/>
    <n v="9.5775700000000005E-2"/>
    <n v="4.22786E-2"/>
    <n v="3.8092599999999997E-2"/>
    <n v="2.6664799999999999E-2"/>
    <n v="2.75813E-2"/>
    <n v="2.6558200000000001E-2"/>
    <n v="2.7564700000000001E-2"/>
    <n v="2.78751E-2"/>
    <n v="2.79476E-2"/>
    <n v="2.79306E-2"/>
    <n v="2.7815599999999999E-2"/>
    <n v="0"/>
    <n v="0"/>
    <n v="0"/>
    <s v="EJ"/>
  </r>
  <r>
    <x v="13"/>
    <s v="industrial wastewater treatment"/>
    <x v="0"/>
    <x v="4"/>
    <n v="1.31424E-2"/>
    <n v="5.9953799999999998E-3"/>
    <n v="5.8458199999999998E-3"/>
    <n v="4.2889E-3"/>
    <n v="4.9902799999999997E-3"/>
    <n v="5.78868E-3"/>
    <n v="7.25328E-3"/>
    <n v="8.7091100000000008E-3"/>
    <n v="9.9068699999999999E-3"/>
    <n v="1.0810500000000001E-2"/>
    <n v="1.14249E-2"/>
    <n v="0"/>
    <n v="0"/>
    <n v="0"/>
    <s v="EJ"/>
  </r>
  <r>
    <x v="13"/>
    <s v="industrial water abstraction"/>
    <x v="0"/>
    <x v="4"/>
    <n v="2.5474500000000001E-3"/>
    <n v="1.18694E-3"/>
    <n v="1.15558E-3"/>
    <n v="8.4781500000000003E-4"/>
    <n v="9.5737899999999996E-4"/>
    <n v="1.0770199999999999E-3"/>
    <n v="1.30999E-3"/>
    <n v="1.52994E-3"/>
    <n v="1.69743E-3"/>
    <n v="1.8121400000000001E-3"/>
    <n v="1.8783300000000001E-3"/>
    <n v="0"/>
    <n v="0"/>
    <n v="0"/>
    <s v="EJ"/>
  </r>
  <r>
    <x v="13"/>
    <s v="industrial water treatment"/>
    <x v="0"/>
    <x v="4"/>
    <n v="5.7196699999999996E-3"/>
    <n v="2.6649899999999999E-3"/>
    <n v="2.59458E-3"/>
    <n v="1.9035600000000001E-3"/>
    <n v="2.14956E-3"/>
    <n v="2.4182000000000001E-3"/>
    <n v="2.9412700000000002E-3"/>
    <n v="3.4351E-3"/>
    <n v="3.81117E-3"/>
    <n v="4.0687099999999997E-3"/>
    <n v="4.21733E-3"/>
    <n v="0"/>
    <n v="0"/>
    <n v="0"/>
    <s v="EJ"/>
  </r>
  <r>
    <x v="13"/>
    <s v="iron and steel"/>
    <x v="0"/>
    <x v="3"/>
    <n v="0"/>
    <n v="0"/>
    <n v="0"/>
    <n v="0"/>
    <n v="0"/>
    <n v="1.3616899999999999E-2"/>
    <n v="3.0644100000000001E-2"/>
    <n v="3.7481569999999999E-2"/>
    <n v="3.3038039999999998E-2"/>
    <n v="2.6270189999999999E-2"/>
    <n v="2.0575610000000001E-2"/>
    <n v="0"/>
    <n v="0"/>
    <n v="0"/>
    <s v="EJ"/>
  </r>
  <r>
    <x v="13"/>
    <s v="iron and steel"/>
    <x v="0"/>
    <x v="5"/>
    <n v="1.3196382"/>
    <n v="0.73397179999999995"/>
    <n v="0.62425863000000004"/>
    <n v="0.48310716999999997"/>
    <n v="0.49049092999999899"/>
    <n v="0.38422420999999901"/>
    <n v="0.32660905899999998"/>
    <n v="0.27518944899999997"/>
    <n v="0.250699379"/>
    <n v="0.23066476299999999"/>
    <n v="0.21083895899999999"/>
    <n v="0"/>
    <n v="0"/>
    <n v="0"/>
    <s v="EJ"/>
  </r>
  <r>
    <x v="13"/>
    <s v="iron and steel"/>
    <x v="0"/>
    <x v="4"/>
    <n v="0.16153719999999999"/>
    <n v="0.108795999999999"/>
    <n v="0.10234741999999999"/>
    <n v="8.2046300000000003E-2"/>
    <n v="8.1864689999999907E-2"/>
    <n v="6.4767747000000001E-2"/>
    <n v="5.3220020200000002E-2"/>
    <n v="4.2654685499999997E-2"/>
    <n v="3.7665144899999899E-2"/>
    <n v="3.4207736199999998E-2"/>
    <n v="3.0900741700000001E-2"/>
    <n v="0"/>
    <n v="0"/>
    <n v="0"/>
    <s v="EJ"/>
  </r>
  <r>
    <x v="13"/>
    <s v="iron and steel"/>
    <x v="0"/>
    <x v="0"/>
    <n v="6.23603E-3"/>
    <n v="0.240234899999999"/>
    <n v="0.17878359999999999"/>
    <n v="6.6431530000000003E-2"/>
    <n v="6.2681965699999995E-2"/>
    <n v="5.098696439E-2"/>
    <n v="4.1717462599999998E-2"/>
    <n v="3.2976185849999999E-2"/>
    <n v="2.804000928E-2"/>
    <n v="2.474459788E-2"/>
    <n v="2.155143747E-2"/>
    <n v="0"/>
    <n v="0"/>
    <n v="0"/>
    <s v="EJ"/>
  </r>
  <r>
    <x v="13"/>
    <s v="iron and steel"/>
    <x v="0"/>
    <x v="1"/>
    <n v="0"/>
    <n v="0"/>
    <n v="0"/>
    <n v="0"/>
    <n v="0"/>
    <n v="3.6428540000000001E-3"/>
    <n v="1.8996606999999999E-2"/>
    <n v="2.6573053999999999E-2"/>
    <n v="2.6163534699999901E-2"/>
    <n v="2.4580564999999999E-2"/>
    <n v="2.2202166999999998E-2"/>
    <n v="0"/>
    <n v="0"/>
    <n v="0"/>
    <s v="EJ"/>
  </r>
  <r>
    <x v="13"/>
    <s v="iron and steel"/>
    <x v="0"/>
    <x v="2"/>
    <n v="3.888784E-2"/>
    <n v="1.6367375999999999E-2"/>
    <n v="1.07568759999999E-2"/>
    <n v="4.3523629999999997E-3"/>
    <n v="4.1320875999999998E-3"/>
    <n v="3.3788798899999999E-3"/>
    <n v="2.84858116999999E-3"/>
    <n v="2.3224472799999998E-3"/>
    <n v="2.0044752199999999E-3"/>
    <n v="1.7767646099999901E-3"/>
    <n v="1.55505902E-3"/>
    <n v="0"/>
    <n v="0"/>
    <n v="0"/>
    <s v="EJ"/>
  </r>
  <r>
    <x v="13"/>
    <s v="irrigation water abstraction"/>
    <x v="0"/>
    <x v="4"/>
    <n v="3.67456E-4"/>
    <n v="2.4883700000000002E-4"/>
    <n v="3.7813300000000001E-4"/>
    <n v="5.2028999999999997E-4"/>
    <n v="5.4973700000000001E-4"/>
    <n v="5.6403400000000004E-4"/>
    <n v="5.8504300000000004E-4"/>
    <n v="6.0452100000000001E-4"/>
    <n v="6.24545E-4"/>
    <n v="6.5849699999999997E-4"/>
    <n v="6.8931299999999999E-4"/>
    <n v="0"/>
    <n v="0"/>
    <n v="0"/>
    <s v="EJ"/>
  </r>
  <r>
    <x v="13"/>
    <s v="mining energy use"/>
    <x v="0"/>
    <x v="3"/>
    <n v="0"/>
    <n v="0"/>
    <n v="0"/>
    <n v="4.1900000000000002E-5"/>
    <n v="4.2082649999999999E-5"/>
    <n v="4.0811929999999997E-5"/>
    <n v="3.9095299999999998E-5"/>
    <n v="3.4658379999999999E-5"/>
    <n v="3.008237E-5"/>
    <n v="2.49076899999999E-5"/>
    <n v="2.0393519999999999E-5"/>
    <n v="0"/>
    <n v="0"/>
    <n v="0"/>
    <s v="EJ"/>
  </r>
  <r>
    <x v="13"/>
    <s v="mining energy use"/>
    <x v="0"/>
    <x v="5"/>
    <n v="2.5119999999999998E-4"/>
    <n v="8.7906000000000008E-3"/>
    <n v="4.0185999999999998E-3"/>
    <n v="4.1900000000000002E-5"/>
    <n v="4.2338690000000001E-5"/>
    <n v="3.9328649999999998E-5"/>
    <n v="3.6192999999999997E-5"/>
    <n v="3.1768559999999902E-5"/>
    <n v="2.8731840000000001E-5"/>
    <n v="2.5813059999999999E-5"/>
    <n v="2.322618E-5"/>
    <n v="0"/>
    <n v="0"/>
    <n v="0"/>
    <s v="EJ"/>
  </r>
  <r>
    <x v="13"/>
    <s v="mining energy use"/>
    <x v="0"/>
    <x v="7"/>
    <n v="2.9300000000000002E-4"/>
    <n v="1.674E-4"/>
    <n v="4.2697000000000004E-3"/>
    <n v="3.2650999999999999E-3"/>
    <n v="3.2926209999999999E-3"/>
    <n v="3.045177E-3"/>
    <n v="2.818236E-3"/>
    <n v="2.4792549999999901E-3"/>
    <n v="2.2213490000000001E-3"/>
    <n v="1.96905E-3"/>
    <n v="1.7289580000000001E-3"/>
    <n v="0"/>
    <n v="0"/>
    <n v="0"/>
    <s v="EJ"/>
  </r>
  <r>
    <x v="13"/>
    <s v="mining energy use"/>
    <x v="0"/>
    <x v="4"/>
    <n v="5.9148199999999998E-2"/>
    <n v="3.4157800000000002E-2"/>
    <n v="3.6418199999999998E-2"/>
    <n v="3.6166999999999998E-2"/>
    <n v="3.5048169999999997E-2"/>
    <n v="3.1916491700000001E-2"/>
    <n v="3.11497341E-2"/>
    <n v="2.9738406299999999E-2"/>
    <n v="2.8582495789999999E-2"/>
    <n v="2.7225354899999998E-2"/>
    <n v="2.5918149299999999E-2"/>
    <n v="0"/>
    <n v="0"/>
    <n v="0"/>
    <s v="EJ"/>
  </r>
  <r>
    <x v="13"/>
    <s v="mining energy use"/>
    <x v="0"/>
    <x v="0"/>
    <n v="6.6980000000000002E-4"/>
    <n v="1.8418400000000001E-2"/>
    <n v="1.7706800000000002E-2"/>
    <n v="1.28092E-2"/>
    <n v="1.29892999999999E-2"/>
    <n v="1.20466899999999E-2"/>
    <n v="1.114708E-2"/>
    <n v="9.7546089999999992E-3"/>
    <n v="8.6592619999999992E-3"/>
    <n v="7.5926149999999996E-3"/>
    <n v="6.5755900000000001E-3"/>
    <n v="0"/>
    <n v="0"/>
    <n v="0"/>
    <s v="EJ"/>
  </r>
  <r>
    <x v="13"/>
    <s v="mining energy use"/>
    <x v="0"/>
    <x v="1"/>
    <n v="0"/>
    <n v="0"/>
    <n v="0"/>
    <n v="0"/>
    <n v="0"/>
    <n v="7.4957799999999996E-5"/>
    <n v="3.2334600000000002E-4"/>
    <n v="6.3082989999999897E-4"/>
    <n v="8.6881049999999998E-4"/>
    <n v="1.1660105E-3"/>
    <n v="1.4336208999999999E-3"/>
    <n v="0"/>
    <n v="0"/>
    <n v="0"/>
    <s v="EJ"/>
  </r>
  <r>
    <x v="13"/>
    <s v="mining energy use"/>
    <x v="0"/>
    <x v="2"/>
    <n v="1.7916100000000001E-2"/>
    <n v="1.0674299999999999E-2"/>
    <n v="1.2767300000000001E-2"/>
    <n v="1.172079E-2"/>
    <n v="1.2268704E-2"/>
    <n v="1.242944E-2"/>
    <n v="1.33008639999999E-2"/>
    <n v="1.3282634999999999E-2"/>
    <n v="1.2592503999999999E-2"/>
    <n v="1.1724751E-2"/>
    <n v="1.0721919999999999E-2"/>
    <n v="0"/>
    <n v="0"/>
    <n v="0"/>
    <s v="EJ"/>
  </r>
  <r>
    <x v="13"/>
    <s v="municipal wastewater treatment"/>
    <x v="0"/>
    <x v="4"/>
    <n v="6.3229000000000002E-3"/>
    <n v="4.9755700000000003E-3"/>
    <n v="4.6073099999999999E-3"/>
    <n v="3.5324800000000002E-3"/>
    <n v="3.6268699999999999E-3"/>
    <n v="3.6346099999999999E-3"/>
    <n v="3.98E-3"/>
    <n v="4.2795899999999998E-3"/>
    <n v="4.5092300000000004E-3"/>
    <n v="4.6825699999999996E-3"/>
    <n v="4.7920000000000003E-3"/>
    <n v="0"/>
    <n v="0"/>
    <n v="0"/>
    <s v="EJ"/>
  </r>
  <r>
    <x v="13"/>
    <s v="municipal water abstraction"/>
    <x v="0"/>
    <x v="4"/>
    <n v="1.61286E-3"/>
    <n v="1.21481E-3"/>
    <n v="1.13923E-3"/>
    <n v="8.7345999999999995E-4"/>
    <n v="8.7274599999999998E-4"/>
    <n v="8.5052000000000001E-4"/>
    <n v="9.0638800000000005E-4"/>
    <n v="9.502E-4"/>
    <n v="9.7850499999999996E-4"/>
    <n v="9.9586500000000007E-4"/>
    <n v="1.0010900000000001E-3"/>
    <n v="0"/>
    <n v="0"/>
    <n v="0"/>
    <s v="EJ"/>
  </r>
  <r>
    <x v="13"/>
    <s v="municipal water distribution"/>
    <x v="0"/>
    <x v="4"/>
    <n v="5.0380499999999996E-3"/>
    <n v="3.79336E-3"/>
    <n v="3.55733E-3"/>
    <n v="2.7274500000000002E-3"/>
    <n v="2.72522E-3"/>
    <n v="2.6558200000000001E-3"/>
    <n v="2.8302800000000001E-3"/>
    <n v="2.96708E-3"/>
    <n v="3.0554599999999999E-3"/>
    <n v="3.1096700000000001E-3"/>
    <n v="3.1259899999999999E-3"/>
    <n v="0"/>
    <n v="0"/>
    <n v="0"/>
    <s v="EJ"/>
  </r>
  <r>
    <x v="13"/>
    <s v="municipal water treatment"/>
    <x v="0"/>
    <x v="4"/>
    <n v="4.7943700000000001E-3"/>
    <n v="3.6098800000000002E-3"/>
    <n v="3.3852700000000001E-3"/>
    <n v="2.59553E-3"/>
    <n v="2.59341E-3"/>
    <n v="2.5273600000000002E-3"/>
    <n v="2.69338E-3"/>
    <n v="2.8235700000000001E-3"/>
    <n v="2.9076699999999998E-3"/>
    <n v="2.95926E-3"/>
    <n v="2.9747900000000002E-3"/>
    <n v="0"/>
    <n v="0"/>
    <n v="0"/>
    <s v="EJ"/>
  </r>
  <r>
    <x v="13"/>
    <s v="other industrial energy use"/>
    <x v="0"/>
    <x v="3"/>
    <n v="7.3749999999999998E-4"/>
    <n v="2.7273000000000002E-3"/>
    <n v="2.5718000000000001E-2"/>
    <n v="4.0409799999999899E-2"/>
    <n v="4.7483823999999897E-2"/>
    <n v="5.3485735999999999E-2"/>
    <n v="6.4656188000000003E-2"/>
    <n v="7.4886934999999905E-2"/>
    <n v="8.1300176000000002E-2"/>
    <n v="8.4263513999999998E-2"/>
    <n v="8.4073426799999906E-2"/>
    <n v="0"/>
    <n v="0"/>
    <n v="0"/>
    <s v="EJ"/>
  </r>
  <r>
    <x v="13"/>
    <s v="other industrial energy use"/>
    <x v="0"/>
    <x v="5"/>
    <n v="0.28085199999999999"/>
    <n v="9.0839799999999998E-2"/>
    <n v="0.11748"/>
    <n v="0.1045035"/>
    <n v="0.12595247999999901"/>
    <n v="0.14052878999999999"/>
    <n v="0.16592725"/>
    <n v="0.18860567"/>
    <n v="0.20587853"/>
    <n v="0.21754306499999901"/>
    <n v="0.224358115"/>
    <n v="0"/>
    <n v="0"/>
    <n v="0"/>
    <s v="EJ"/>
  </r>
  <r>
    <x v="13"/>
    <s v="other industrial energy use"/>
    <x v="0"/>
    <x v="7"/>
    <n v="1.33311"/>
    <n v="0.57405600000000001"/>
    <n v="0.24412700000000001"/>
    <n v="0.15884499999999999"/>
    <n v="0.186561"/>
    <n v="0.2067939"/>
    <n v="0.24626020000000001"/>
    <n v="0.28285490000000002"/>
    <n v="0.30980220000000003"/>
    <n v="0.32865692000000002"/>
    <n v="0.33774315999999999"/>
    <n v="0"/>
    <n v="0"/>
    <n v="0"/>
    <s v="EJ"/>
  </r>
  <r>
    <x v="13"/>
    <s v="other industrial energy use"/>
    <x v="0"/>
    <x v="4"/>
    <n v="0.3977"/>
    <n v="0.14021800000000001"/>
    <n v="0.14987"/>
    <n v="9.8052600000000004E-2"/>
    <n v="8.8954599999999995E-2"/>
    <n v="0.1049581"/>
    <n v="0.1396694"/>
    <n v="0.17554359999999999"/>
    <n v="0.20673617"/>
    <n v="0.22956036999999899"/>
    <n v="0.24798101"/>
    <n v="0"/>
    <n v="0"/>
    <n v="0"/>
    <s v="EJ"/>
  </r>
  <r>
    <x v="13"/>
    <s v="other industrial energy use"/>
    <x v="0"/>
    <x v="0"/>
    <n v="1.1220380000000001"/>
    <n v="0.28569559999999999"/>
    <n v="0.18947559999999999"/>
    <n v="0.106788799999999"/>
    <n v="0.1291755"/>
    <n v="0.144085769999999"/>
    <n v="0.17039071"/>
    <n v="0.19221020999999999"/>
    <n v="0.20517247999999999"/>
    <n v="0.21273418999999899"/>
    <n v="0.21370979600000001"/>
    <n v="0"/>
    <n v="0"/>
    <n v="0"/>
    <s v="EJ"/>
  </r>
  <r>
    <x v="13"/>
    <s v="other industrial energy use"/>
    <x v="0"/>
    <x v="1"/>
    <n v="0"/>
    <n v="0"/>
    <n v="0"/>
    <n v="0"/>
    <n v="0"/>
    <n v="6.7003300000000003E-5"/>
    <n v="9.4463420000000004E-4"/>
    <n v="2.6428777999999999E-3"/>
    <n v="4.74697089999999E-3"/>
    <n v="6.5542658999999904E-3"/>
    <n v="8.0967867899999994E-3"/>
    <n v="0"/>
    <n v="0"/>
    <n v="0"/>
    <s v="EJ"/>
  </r>
  <r>
    <x v="13"/>
    <s v="other industrial energy use"/>
    <x v="0"/>
    <x v="2"/>
    <n v="0.198492"/>
    <n v="3.7024399999999999E-2"/>
    <n v="3.2652100000000003E-2"/>
    <n v="9.2329999999999999E-3"/>
    <n v="1.1828719999999999E-2"/>
    <n v="1.38218189999999E-2"/>
    <n v="1.7716452000000001E-2"/>
    <n v="2.23580039999999E-2"/>
    <n v="2.6495463E-2"/>
    <n v="2.9286859999999901E-2"/>
    <n v="3.1289981299999998E-2"/>
    <n v="0"/>
    <n v="0"/>
    <n v="0"/>
    <s v="EJ"/>
  </r>
  <r>
    <x v="13"/>
    <s v="other industrial feedstocks"/>
    <x v="0"/>
    <x v="5"/>
    <n v="0"/>
    <n v="5.4418000000000001E-2"/>
    <n v="1.92137E-2"/>
    <n v="1.5906799999999999E-2"/>
    <n v="1.5630399999999999E-2"/>
    <n v="1.7805999999999999E-2"/>
    <n v="2.1677999999999999E-2"/>
    <n v="2.46403E-2"/>
    <n v="2.6652599999999999E-2"/>
    <n v="2.76952E-2"/>
    <n v="2.7843199999999999E-2"/>
    <n v="0"/>
    <n v="0"/>
    <n v="0"/>
    <s v="EJ"/>
  </r>
  <r>
    <x v="13"/>
    <s v="other industrial feedstocks"/>
    <x v="0"/>
    <x v="0"/>
    <n v="0"/>
    <n v="4.6050000000000003E-4"/>
    <n v="7.1580999999999997E-3"/>
    <n v="3.7255000000000001E-3"/>
    <n v="3.6594399999999999E-3"/>
    <n v="4.05552E-3"/>
    <n v="4.9020499999999998E-3"/>
    <n v="5.4107699999999996E-3"/>
    <n v="5.5978599999999996E-3"/>
    <n v="5.6795300000000003E-3"/>
    <n v="5.4646800000000004E-3"/>
    <n v="0"/>
    <n v="0"/>
    <n v="0"/>
    <s v="EJ"/>
  </r>
  <r>
    <x v="13"/>
    <s v="other industrial feedstocks"/>
    <x v="0"/>
    <x v="2"/>
    <n v="0.487543"/>
    <n v="0.105864"/>
    <n v="5.4962200000000003E-2"/>
    <n v="5.4794700000000002E-2"/>
    <n v="6.4454600000000001E-2"/>
    <n v="7.1604200000000007E-2"/>
    <n v="8.4599099999999997E-2"/>
    <n v="9.52543E-2"/>
    <n v="0.10156900000000001"/>
    <n v="0.10556500000000001"/>
    <n v="0.10707999999999999"/>
    <n v="0"/>
    <n v="0"/>
    <n v="0"/>
    <s v="EJ"/>
  </r>
  <r>
    <x v="13"/>
    <s v="process heat cement"/>
    <x v="0"/>
    <x v="3"/>
    <n v="1.2300099999999999E-3"/>
    <n v="5.73603E-4"/>
    <n v="5.2919700000000002E-4"/>
    <n v="5.2919700000000002E-4"/>
    <n v="5.2196999999999996E-4"/>
    <n v="5.3099110000000001E-4"/>
    <n v="5.9443150000000004E-4"/>
    <n v="6.4205079999999997E-4"/>
    <n v="6.5623449999999996E-4"/>
    <n v="6.4414059999999996E-4"/>
    <n v="6.0849473000000002E-4"/>
    <n v="0"/>
    <n v="0"/>
    <n v="0"/>
    <s v="EJ"/>
  </r>
  <r>
    <x v="13"/>
    <s v="process heat cement"/>
    <x v="0"/>
    <x v="5"/>
    <n v="8.6097699999999992E-3"/>
    <n v="4.0150200000000002E-3"/>
    <n v="3.7045799999999999E-3"/>
    <n v="3.7045799999999999E-3"/>
    <n v="3.6549600000000001E-3"/>
    <n v="3.6968219999999898E-3"/>
    <n v="4.0743100000000003E-3"/>
    <n v="4.3903780000000003E-3"/>
    <n v="4.647099E-3"/>
    <n v="4.7408149000000002E-3"/>
    <n v="4.7011318999999998E-3"/>
    <n v="0"/>
    <n v="0"/>
    <n v="0"/>
    <s v="EJ"/>
  </r>
  <r>
    <x v="13"/>
    <s v="process heat cement"/>
    <x v="0"/>
    <x v="0"/>
    <n v="8.3638000000000004E-2"/>
    <n v="3.9003099999999999E-2"/>
    <n v="3.5987699999999997E-2"/>
    <n v="3.5987699999999997E-2"/>
    <n v="3.5489100000000003E-2"/>
    <n v="3.5846179999999998E-2"/>
    <n v="3.9289400000000002E-2"/>
    <n v="4.1444929999999998E-2"/>
    <n v="4.2153259999999998E-2"/>
    <n v="4.1948198999999999E-2"/>
    <n v="4.0454159000000003E-2"/>
    <n v="0"/>
    <n v="0"/>
    <n v="0"/>
    <s v="EJ"/>
  </r>
  <r>
    <x v="13"/>
    <s v="process heat cement"/>
    <x v="0"/>
    <x v="1"/>
    <n v="0"/>
    <n v="0"/>
    <n v="0"/>
    <n v="0"/>
    <n v="0"/>
    <n v="3.7258899999999999E-6"/>
    <n v="1.239956E-4"/>
    <n v="3.6735247999999899E-4"/>
    <n v="6.0412591E-4"/>
    <n v="6.8172095999999998E-4"/>
    <n v="7.8030666399999998E-4"/>
    <n v="0"/>
    <n v="0"/>
    <n v="0"/>
    <s v="EJ"/>
  </r>
  <r>
    <x v="13"/>
    <s v="process heat cement"/>
    <x v="0"/>
    <x v="2"/>
    <n v="2.9519400000000001E-2"/>
    <n v="1.37658E-2"/>
    <n v="1.2701499999999999E-2"/>
    <n v="1.2701499999999999E-2"/>
    <n v="1.1886799999999999E-2"/>
    <n v="1.2373458E-2"/>
    <n v="1.5113003999999999E-2"/>
    <n v="1.87788029999999E-2"/>
    <n v="2.204215E-2"/>
    <n v="2.3428293999999999E-2"/>
    <n v="2.3906821000000002E-2"/>
    <n v="0"/>
    <n v="0"/>
    <n v="0"/>
    <s v="EJ"/>
  </r>
  <r>
    <x v="13"/>
    <s v="resid cooling"/>
    <x v="4"/>
    <x v="4"/>
    <n v="8.2414399999999996E-4"/>
    <n v="1.16329E-3"/>
    <n v="1.5555600000000001E-3"/>
    <n v="1.5928699999999999E-3"/>
    <n v="1.7914280000000001E-3"/>
    <n v="2.202833E-3"/>
    <n v="2.9311329999999998E-3"/>
    <n v="3.7457250000000001E-3"/>
    <n v="4.5184509000000001E-3"/>
    <n v="5.2012337000000002E-3"/>
    <n v="5.7717467999999997E-3"/>
    <n v="0"/>
    <n v="0"/>
    <n v="0"/>
    <s v="EJ"/>
  </r>
  <r>
    <x v="13"/>
    <s v="resid heating"/>
    <x v="4"/>
    <x v="3"/>
    <n v="7.1224000000000001E-3"/>
    <n v="2.7314499999999999E-2"/>
    <n v="7.17227E-2"/>
    <n v="7.5497599999999998E-2"/>
    <n v="8.3564199999999894E-2"/>
    <n v="8.6001010000000003E-2"/>
    <n v="8.5569900000000004E-2"/>
    <n v="7.5005519999999895E-2"/>
    <n v="6.0454479999999998E-2"/>
    <n v="4.8018059999999897E-2"/>
    <n v="3.9024799999999998E-2"/>
    <n v="0"/>
    <n v="0"/>
    <n v="0"/>
    <s v="EJ"/>
  </r>
  <r>
    <x v="13"/>
    <s v="resid heating"/>
    <x v="4"/>
    <x v="7"/>
    <n v="0.554423"/>
    <n v="0.27509"/>
    <n v="0.196855"/>
    <n v="0.12540599999999999"/>
    <n v="0.1297854"/>
    <n v="0.1335247"/>
    <n v="0.14216580000000001"/>
    <n v="0.14292440000000001"/>
    <n v="0.13708770000000001"/>
    <n v="0.12695029999999999"/>
    <n v="0.114872399999999"/>
    <n v="0"/>
    <n v="0"/>
    <n v="0"/>
    <s v="EJ"/>
  </r>
  <r>
    <x v="13"/>
    <s v="resid heating"/>
    <x v="4"/>
    <x v="4"/>
    <n v="3.5672E-3"/>
    <n v="5.0352000000000001E-3"/>
    <n v="6.7330000000000003E-3"/>
    <n v="6.8942999999999999E-3"/>
    <n v="7.0793399999999999E-3"/>
    <n v="7.4406200000000002E-3"/>
    <n v="8.5590930000000003E-3"/>
    <n v="9.5697609999999995E-3"/>
    <n v="1.0449272000000001E-2"/>
    <n v="1.1123291E-2"/>
    <n v="1.1657545E-2"/>
    <n v="0"/>
    <n v="0"/>
    <n v="0"/>
    <s v="EJ"/>
  </r>
  <r>
    <x v="13"/>
    <s v="resid heating"/>
    <x v="4"/>
    <x v="0"/>
    <n v="0.14715200000000001"/>
    <n v="0.239478"/>
    <n v="0.239645"/>
    <n v="0.16362499999999999"/>
    <n v="0.17232600000000001"/>
    <n v="0.18200069999999999"/>
    <n v="0.20615329999999901"/>
    <n v="0.22437379999999901"/>
    <n v="0.23636169999999901"/>
    <n v="0.24202940000000001"/>
    <n v="0.24212908999999999"/>
    <n v="0"/>
    <n v="0"/>
    <n v="0"/>
    <s v="EJ"/>
  </r>
  <r>
    <x v="13"/>
    <s v="resid heating"/>
    <x v="4"/>
    <x v="1"/>
    <n v="0"/>
    <n v="0"/>
    <n v="0"/>
    <n v="0"/>
    <n v="0"/>
    <n v="5.7776299999999999E-6"/>
    <n v="1.4285900000000001E-4"/>
    <n v="2.3873000000000001E-4"/>
    <n v="3.4808199999999999E-4"/>
    <n v="4.5816900000000002E-4"/>
    <n v="5.7513799999999999E-4"/>
    <n v="0"/>
    <n v="0"/>
    <n v="0"/>
    <s v="EJ"/>
  </r>
  <r>
    <x v="13"/>
    <s v="resid others"/>
    <x v="4"/>
    <x v="3"/>
    <n v="1.2496E-3"/>
    <n v="4.7920999999999997E-3"/>
    <n v="1.25833E-2"/>
    <n v="1.32456E-2"/>
    <n v="1.3443896E-2"/>
    <n v="1.3055449E-2"/>
    <n v="1.2123606E-2"/>
    <n v="9.805345E-3"/>
    <n v="7.4864329999999998E-3"/>
    <n v="5.3050320000000003E-3"/>
    <n v="4.3535499999999899E-3"/>
    <n v="0"/>
    <n v="0"/>
    <n v="0"/>
    <s v="EJ"/>
  </r>
  <r>
    <x v="13"/>
    <s v="resid others"/>
    <x v="4"/>
    <x v="5"/>
    <n v="0.27296900000000002"/>
    <n v="2.9427600000000002E-2"/>
    <n v="3.0809E-2"/>
    <n v="1.8878900000000001E-2"/>
    <n v="1.91974899999999E-2"/>
    <n v="1.8406780000000001E-2"/>
    <n v="1.6772670999999999E-2"/>
    <n v="1.3397203999999999E-2"/>
    <n v="1.0334593E-2"/>
    <n v="7.5866279999999998E-3"/>
    <n v="6.5377200000000003E-3"/>
    <n v="0"/>
    <n v="0"/>
    <n v="0"/>
    <s v="EJ"/>
  </r>
  <r>
    <x v="13"/>
    <s v="resid others"/>
    <x v="4"/>
    <x v="7"/>
    <n v="0.15912000000000001"/>
    <n v="7.8951199999999999E-2"/>
    <n v="5.6497699999999998E-2"/>
    <n v="3.5991599999999999E-2"/>
    <n v="3.6783389999999999E-2"/>
    <n v="3.5792949999999997E-2"/>
    <n v="3.4811830000000002E-2"/>
    <n v="3.1071060000000001E-2"/>
    <n v="2.7108212E-2"/>
    <n v="2.3140219E-2"/>
    <n v="2.1153081000000001E-2"/>
    <n v="0"/>
    <n v="0"/>
    <n v="0"/>
    <s v="EJ"/>
  </r>
  <r>
    <x v="13"/>
    <s v="resid others"/>
    <x v="4"/>
    <x v="4"/>
    <n v="8.2962900000000006E-2"/>
    <n v="0.117104"/>
    <n v="0.15659100000000001"/>
    <n v="0.16034200000000001"/>
    <n v="0.16359879999999999"/>
    <n v="0.1624815"/>
    <n v="0.17598949999999999"/>
    <n v="0.18873007999999999"/>
    <n v="0.19934409"/>
    <n v="0.20708995999999999"/>
    <n v="0.21191077"/>
    <n v="0"/>
    <n v="0"/>
    <n v="0"/>
    <s v="EJ"/>
  </r>
  <r>
    <x v="13"/>
    <s v="resid others"/>
    <x v="4"/>
    <x v="0"/>
    <n v="0.25855499999999998"/>
    <n v="0.42077900000000001"/>
    <n v="0.42107299999999998"/>
    <n v="0.28749999999999998"/>
    <n v="0.2961318"/>
    <n v="0.29396139999999998"/>
    <n v="0.30842989999999998"/>
    <n v="0.3118763"/>
    <n v="0.30942786"/>
    <n v="0.30167845999999998"/>
    <n v="0.29395641"/>
    <n v="0"/>
    <n v="0"/>
    <n v="0"/>
    <s v="EJ"/>
  </r>
  <r>
    <x v="13"/>
    <s v="resid others"/>
    <x v="4"/>
    <x v="1"/>
    <n v="0"/>
    <n v="0"/>
    <n v="0"/>
    <n v="0"/>
    <n v="0"/>
    <n v="1.17111E-5"/>
    <n v="3.7632099999999999E-4"/>
    <n v="7.3148500000000003E-4"/>
    <n v="9.1504800000000001E-4"/>
    <n v="1.1407100000000001E-3"/>
    <n v="1.11096E-3"/>
    <n v="0"/>
    <n v="0"/>
    <n v="0"/>
    <s v="EJ"/>
  </r>
  <r>
    <x v="13"/>
    <s v="resid others"/>
    <x v="4"/>
    <x v="2"/>
    <n v="0.14952399999999999"/>
    <n v="3.66275E-2"/>
    <n v="1.1218499999999999E-2"/>
    <n v="6.7394999999999998E-3"/>
    <n v="7.0956470000000001E-3"/>
    <n v="7.0030869999999999E-3"/>
    <n v="6.7663660000000002E-3"/>
    <n v="5.8340609999999998E-3"/>
    <n v="4.8340869999999999E-3"/>
    <n v="3.8511209999999999E-3"/>
    <n v="3.356777E-3"/>
    <n v="0"/>
    <n v="0"/>
    <n v="0"/>
    <s v="EJ"/>
  </r>
  <r>
    <x v="13"/>
    <s v="trn_aviation_intl"/>
    <x v="5"/>
    <x v="4"/>
    <n v="0"/>
    <n v="0"/>
    <n v="0"/>
    <n v="0"/>
    <n v="0"/>
    <n v="0"/>
    <n v="0"/>
    <n v="1.5225799999999999E-9"/>
    <n v="1.3672900000000001E-8"/>
    <n v="1.12956E-7"/>
    <n v="8.5119099999999996E-7"/>
    <n v="0"/>
    <n v="0"/>
    <n v="0"/>
    <s v="EJ"/>
  </r>
  <r>
    <x v="13"/>
    <s v="trn_aviation_intl"/>
    <x v="5"/>
    <x v="1"/>
    <n v="0"/>
    <n v="0"/>
    <n v="0"/>
    <n v="0"/>
    <n v="0"/>
    <n v="0"/>
    <n v="0"/>
    <n v="2.2820700000000002E-9"/>
    <n v="4.7846200000000001E-8"/>
    <n v="7.3432099999999995E-7"/>
    <n v="8.2463799999999998E-6"/>
    <n v="0"/>
    <n v="0"/>
    <n v="0"/>
    <s v="EJ"/>
  </r>
  <r>
    <x v="13"/>
    <s v="trn_aviation_intl"/>
    <x v="5"/>
    <x v="2"/>
    <n v="3.0821000000000001E-2"/>
    <n v="5.9853299999999996E-3"/>
    <n v="4.2402000000000004E-3"/>
    <n v="4.1104100000000001E-3"/>
    <n v="4.8211199999999999E-3"/>
    <n v="5.1713200000000001E-3"/>
    <n v="6.1413099999999997E-3"/>
    <n v="7.1672699999999999E-3"/>
    <n v="8.5379900000000005E-3"/>
    <n v="9.7785800000000003E-3"/>
    <n v="1.08439E-2"/>
    <n v="0"/>
    <n v="0"/>
    <n v="0"/>
    <s v="EJ"/>
  </r>
  <r>
    <x v="13"/>
    <s v="trn_freight"/>
    <x v="6"/>
    <x v="5"/>
    <n v="3.3904400000000002E-3"/>
    <n v="2.5114E-3"/>
    <n v="1.54868E-3"/>
    <n v="4.60464E-4"/>
    <n v="0"/>
    <n v="0"/>
    <n v="0"/>
    <n v="0"/>
    <n v="0"/>
    <n v="0"/>
    <n v="0"/>
    <n v="0"/>
    <n v="0"/>
    <n v="0"/>
    <s v="EJ"/>
  </r>
  <r>
    <x v="13"/>
    <s v="trn_freight"/>
    <x v="6"/>
    <x v="4"/>
    <n v="3.6824599999999999E-2"/>
    <n v="2.1182800000000002E-2"/>
    <n v="1.90601E-2"/>
    <n v="1.60217E-2"/>
    <n v="1.6613800000000001E-2"/>
    <n v="1.8160697E-2"/>
    <n v="2.005415E-2"/>
    <n v="1.9747678130000001E-2"/>
    <n v="2.066795532E-2"/>
    <n v="2.2985360900000001E-2"/>
    <n v="2.56212410999999E-2"/>
    <n v="0"/>
    <n v="0"/>
    <n v="0"/>
    <s v="EJ"/>
  </r>
  <r>
    <x v="13"/>
    <s v="trn_freight"/>
    <x v="6"/>
    <x v="1"/>
    <n v="0"/>
    <n v="0"/>
    <n v="0"/>
    <n v="0"/>
    <n v="0"/>
    <n v="6.3761799999999995E-4"/>
    <n v="3.0508100000000002E-3"/>
    <n v="7.5409259999999999E-3"/>
    <n v="1.1069227100000001E-2"/>
    <n v="1.35197596E-2"/>
    <n v="1.5583783299999999E-2"/>
    <n v="0"/>
    <n v="0"/>
    <n v="0"/>
    <s v="EJ"/>
  </r>
  <r>
    <x v="13"/>
    <s v="trn_freight"/>
    <x v="6"/>
    <x v="2"/>
    <n v="3.9596300000000001E-2"/>
    <n v="2.2899650000000001E-2"/>
    <n v="2.4436639999999999E-2"/>
    <n v="1.93982399999999E-2"/>
    <n v="2.3011401000000001E-2"/>
    <n v="2.5793599E-2"/>
    <n v="3.0582769999999999E-2"/>
    <n v="3.6134020000000003E-2"/>
    <n v="4.1902750000000002E-2"/>
    <n v="4.8000840000000003E-2"/>
    <n v="5.4133189999999998E-2"/>
    <n v="0"/>
    <n v="0"/>
    <n v="0"/>
    <s v="EJ"/>
  </r>
  <r>
    <x v="13"/>
    <s v="trn_freight_road"/>
    <x v="6"/>
    <x v="4"/>
    <n v="0"/>
    <n v="0"/>
    <n v="0"/>
    <n v="0"/>
    <n v="1.9447721999999999E-4"/>
    <n v="6.7774570784000004E-4"/>
    <n v="2.8083807957920001E-3"/>
    <n v="8.2989563883589992E-3"/>
    <n v="1.550508621115E-2"/>
    <n v="2.1923231095949999E-2"/>
    <n v="2.69506617577999E-2"/>
    <n v="0"/>
    <n v="0"/>
    <n v="0"/>
    <s v="EJ"/>
  </r>
  <r>
    <x v="13"/>
    <s v="trn_freight_road"/>
    <x v="6"/>
    <x v="1"/>
    <n v="0"/>
    <n v="0"/>
    <n v="0"/>
    <n v="0"/>
    <n v="0"/>
    <n v="8.4202001999999997E-5"/>
    <n v="9.9198114188000001E-4"/>
    <n v="3.8387173289999902E-3"/>
    <n v="8.1481467393499894E-3"/>
    <n v="1.2481863894499901E-2"/>
    <n v="1.6180645340999899E-2"/>
    <n v="0"/>
    <n v="0"/>
    <n v="0"/>
    <s v="EJ"/>
  </r>
  <r>
    <x v="13"/>
    <s v="trn_freight_road"/>
    <x v="6"/>
    <x v="2"/>
    <n v="0.22759969999999999"/>
    <n v="0.10336529999999999"/>
    <n v="0.12520890000000001"/>
    <n v="0.10295360000000001"/>
    <n v="0.13172968202999999"/>
    <n v="0.15234211007000001"/>
    <n v="0.17961397641999999"/>
    <n v="0.20184548274199901"/>
    <n v="0.21912414097999999"/>
    <n v="0.23251826918999999"/>
    <n v="0.24322957809999901"/>
    <n v="0"/>
    <n v="0"/>
    <n v="0"/>
    <s v="EJ"/>
  </r>
  <r>
    <x v="13"/>
    <s v="trn_pass"/>
    <x v="6"/>
    <x v="4"/>
    <n v="2.4551400000000001E-2"/>
    <n v="1.41228E-2"/>
    <n v="1.2707599999999999E-2"/>
    <n v="1.06818E-2"/>
    <n v="1.18438753999999E-2"/>
    <n v="1.33802205E-2"/>
    <n v="1.6306178799999901E-2"/>
    <n v="1.9133779E-2"/>
    <n v="2.1530675999999999E-2"/>
    <n v="2.3428231000000001E-2"/>
    <n v="2.5065852E-2"/>
    <n v="0"/>
    <n v="0"/>
    <n v="0"/>
    <s v="EJ"/>
  </r>
  <r>
    <x v="13"/>
    <s v="trn_pass"/>
    <x v="6"/>
    <x v="1"/>
    <n v="0"/>
    <n v="0"/>
    <n v="0"/>
    <n v="0"/>
    <n v="0"/>
    <n v="0"/>
    <n v="0"/>
    <n v="1.7857399999999999E-5"/>
    <n v="6.5989599999999996E-5"/>
    <n v="2.2255899999999999E-4"/>
    <n v="6.5178999999999996E-4"/>
    <n v="0"/>
    <n v="0"/>
    <n v="0"/>
    <s v="EJ"/>
  </r>
  <r>
    <x v="13"/>
    <s v="trn_pass"/>
    <x v="6"/>
    <x v="2"/>
    <n v="7.1383299999999997E-2"/>
    <n v="1.7177829999999901E-2"/>
    <n v="1.508195E-2"/>
    <n v="1.35880799999999E-2"/>
    <n v="1.6897269999999999E-2"/>
    <n v="2.0241990000000001E-2"/>
    <n v="2.5867930000000001E-2"/>
    <n v="3.1305300000000001E-2"/>
    <n v="3.7613000000000001E-2"/>
    <n v="4.2911400000000002E-2"/>
    <n v="4.64976E-2"/>
    <n v="0"/>
    <n v="0"/>
    <n v="0"/>
    <s v="EJ"/>
  </r>
  <r>
    <x v="13"/>
    <s v="trn_pass_road"/>
    <x v="6"/>
    <x v="4"/>
    <n v="0"/>
    <n v="0"/>
    <n v="0"/>
    <n v="0"/>
    <n v="3.3022899999999998E-3"/>
    <n v="6.0270100000000002E-3"/>
    <n v="8.6497599999999994E-3"/>
    <n v="9.7431800000000006E-3"/>
    <n v="1.0546700000000001E-2"/>
    <n v="1.105098E-2"/>
    <n v="1.125284E-2"/>
    <n v="0"/>
    <n v="0"/>
    <n v="0"/>
    <s v="EJ"/>
  </r>
  <r>
    <x v="13"/>
    <s v="trn_pass_road"/>
    <x v="6"/>
    <x v="0"/>
    <n v="2.5837999999999998E-3"/>
    <n v="4.1899399999999996E-3"/>
    <n v="2.3044200000000002E-3"/>
    <n v="1.5712499999999999E-3"/>
    <n v="1.6960339999999999E-3"/>
    <n v="1.8904659999999999E-3"/>
    <n v="1.6601610000000001E-3"/>
    <n v="1.793263E-3"/>
    <n v="1.942893E-3"/>
    <n v="2.0339249999999998E-3"/>
    <n v="2.0702300000000002E-3"/>
    <n v="0"/>
    <n v="0"/>
    <n v="0"/>
    <s v="EJ"/>
  </r>
  <r>
    <x v="13"/>
    <s v="trn_pass_road"/>
    <x v="6"/>
    <x v="1"/>
    <n v="0"/>
    <n v="0"/>
    <n v="0"/>
    <n v="0"/>
    <n v="0"/>
    <n v="1.28941E-6"/>
    <n v="7.4561280000000004E-6"/>
    <n v="2.6256649999999999E-5"/>
    <n v="5.3231459999999997E-5"/>
    <n v="7.4425570000000006E-5"/>
    <n v="8.4116900000000001E-5"/>
    <n v="0"/>
    <n v="0"/>
    <n v="0"/>
    <s v="EJ"/>
  </r>
  <r>
    <x v="13"/>
    <s v="trn_pass_road"/>
    <x v="6"/>
    <x v="2"/>
    <n v="8.8111099999999998E-2"/>
    <n v="4.0016200000000002E-2"/>
    <n v="4.8472599999999998E-2"/>
    <n v="3.9856799999999998E-2"/>
    <n v="4.4478576200000002E-2"/>
    <n v="5.0111349799999899E-2"/>
    <n v="4.6098732099999998E-2"/>
    <n v="5.0037377399999999E-2"/>
    <n v="5.5071235999999898E-2"/>
    <n v="5.8629017999999998E-2"/>
    <n v="6.0687759000000001E-2"/>
    <n v="0"/>
    <n v="0"/>
    <n v="0"/>
    <s v="EJ"/>
  </r>
  <r>
    <x v="13"/>
    <s v="trn_pass_road_LDV"/>
    <x v="6"/>
    <x v="4"/>
    <n v="0"/>
    <n v="0"/>
    <n v="0"/>
    <n v="0"/>
    <n v="0"/>
    <n v="6.5692800000000003E-3"/>
    <n v="1.19848E-2"/>
    <n v="1.41981E-2"/>
    <n v="1.5014599999999999E-2"/>
    <n v="1.51451E-2"/>
    <n v="1.48535E-2"/>
    <n v="0"/>
    <n v="0"/>
    <n v="0"/>
    <s v="EJ"/>
  </r>
  <r>
    <x v="13"/>
    <s v="trn_pass_road_LDV"/>
    <x v="6"/>
    <x v="2"/>
    <n v="3.6844200000000001E-2"/>
    <n v="1.6733000000000001E-2"/>
    <n v="2.0268999999999999E-2"/>
    <n v="1.6666400000000001E-2"/>
    <n v="1.50543E-2"/>
    <n v="8.8525099999999992E-3"/>
    <n v="5.6478099999999996E-3"/>
    <n v="4.0138400000000003E-3"/>
    <n v="2.8981599999999999E-3"/>
    <n v="2.10093E-3"/>
    <n v="1.5302099999999999E-3"/>
    <n v="0"/>
    <n v="0"/>
    <n v="0"/>
    <s v="EJ"/>
  </r>
  <r>
    <x v="13"/>
    <s v="trn_pass_road_LDV_4W"/>
    <x v="6"/>
    <x v="4"/>
    <n v="0"/>
    <n v="0"/>
    <n v="0"/>
    <n v="0"/>
    <n v="0"/>
    <n v="4.2579000000000002E-3"/>
    <n v="3.294031E-2"/>
    <n v="6.6457695999999997E-2"/>
    <n v="9.5635541999999907E-2"/>
    <n v="0.116255504"/>
    <n v="0.13194921000000001"/>
    <n v="0"/>
    <n v="0"/>
    <n v="0"/>
    <s v="EJ"/>
  </r>
  <r>
    <x v="13"/>
    <s v="trn_pass_road_LDV_4W"/>
    <x v="6"/>
    <x v="0"/>
    <n v="5.1362709999999896E-4"/>
    <n v="8.3298200000000001E-4"/>
    <n v="4.5823640000000002E-4"/>
    <n v="3.1245719999999999E-4"/>
    <n v="3.0479530999999899E-4"/>
    <n v="2.6042377999999902E-4"/>
    <n v="2.1501549999999999E-4"/>
    <n v="1.6706113E-4"/>
    <n v="1.18882209999999E-4"/>
    <n v="9.5692679999999903E-5"/>
    <n v="7.6072490000000007E-5"/>
    <n v="0"/>
    <n v="0"/>
    <n v="0"/>
    <s v="EJ"/>
  </r>
  <r>
    <x v="13"/>
    <s v="trn_pass_road_LDV_4W"/>
    <x v="6"/>
    <x v="1"/>
    <n v="0"/>
    <n v="0"/>
    <n v="0"/>
    <n v="0"/>
    <n v="0"/>
    <n v="1.6775513999999999E-6"/>
    <n v="3.9064627200000002E-5"/>
    <n v="6.3824430599999997E-5"/>
    <n v="8.3030141799999907E-5"/>
    <n v="9.4498349500000002E-5"/>
    <n v="1.03053981E-4"/>
    <n v="0"/>
    <n v="0"/>
    <n v="0"/>
    <s v="EJ"/>
  </r>
  <r>
    <x v="13"/>
    <s v="trn_pass_road_LDV_4W"/>
    <x v="6"/>
    <x v="2"/>
    <n v="0.54410559999999997"/>
    <n v="0.24710889999999999"/>
    <n v="0.29932829999999999"/>
    <n v="0.2461245"/>
    <n v="0.25024633099999999"/>
    <n v="0.22329585639999999"/>
    <n v="0.19841734990000001"/>
    <n v="0.1652796279"/>
    <n v="0.1278049651"/>
    <n v="0.1062431843"/>
    <n v="8.7287065999999996E-2"/>
    <n v="0"/>
    <n v="0"/>
    <n v="0"/>
    <s v="EJ"/>
  </r>
  <r>
    <x v="13"/>
    <s v="trn_shipping_intl"/>
    <x v="7"/>
    <x v="4"/>
    <n v="0"/>
    <n v="0"/>
    <n v="0"/>
    <n v="0"/>
    <n v="0"/>
    <n v="0"/>
    <n v="0"/>
    <n v="9.9011699999999997E-8"/>
    <n v="3.0577400000000002E-7"/>
    <n v="9.5514800000000002E-7"/>
    <n v="2.5282300000000002E-6"/>
    <n v="0"/>
    <n v="0"/>
    <n v="0"/>
    <s v="EJ"/>
  </r>
  <r>
    <x v="13"/>
    <s v="trn_shipping_intl"/>
    <x v="7"/>
    <x v="1"/>
    <n v="0"/>
    <n v="0"/>
    <n v="0"/>
    <n v="0"/>
    <n v="0"/>
    <n v="0"/>
    <n v="0"/>
    <n v="1.4151499999999999E-6"/>
    <n v="5.40557E-6"/>
    <n v="2.1637900000000002E-5"/>
    <n v="7.17456E-5"/>
    <n v="0"/>
    <n v="0"/>
    <n v="0"/>
    <s v="EJ"/>
  </r>
  <r>
    <x v="13"/>
    <s v="trn_shipping_intl"/>
    <x v="7"/>
    <x v="2"/>
    <n v="0"/>
    <n v="1.46062E-2"/>
    <n v="1.2205199999999999E-2"/>
    <n v="1.1432700000000001E-2"/>
    <n v="1.2715826E-2"/>
    <n v="1.330887E-2"/>
    <n v="1.4241709999999999E-2"/>
    <n v="1.540857E-2"/>
    <n v="1.6639500000000002E-2"/>
    <n v="1.7862179999999998E-2"/>
    <n v="1.8971200000000001E-2"/>
    <n v="0"/>
    <n v="0"/>
    <n v="0"/>
    <s v="EJ"/>
  </r>
  <r>
    <x v="14"/>
    <s v="N fertilizer"/>
    <x v="0"/>
    <x v="0"/>
    <n v="5.7514200000000001E-2"/>
    <n v="5.0232899999999997E-2"/>
    <n v="5.3645499999999999E-2"/>
    <n v="5.3448900000000001E-2"/>
    <n v="5.8991160000000001E-2"/>
    <n v="6.5536368799999994E-2"/>
    <n v="6.9816632599999998E-2"/>
    <n v="7.02194664E-2"/>
    <n v="6.8652137499999905E-2"/>
    <n v="6.8402802900000004E-2"/>
    <n v="6.7910309599999899E-2"/>
    <n v="0"/>
    <n v="0"/>
    <n v="0"/>
    <s v="EJ"/>
  </r>
  <r>
    <x v="14"/>
    <s v="N fertilizer"/>
    <x v="0"/>
    <x v="1"/>
    <n v="0"/>
    <n v="0"/>
    <n v="0"/>
    <n v="0"/>
    <n v="0"/>
    <n v="1.1364E-4"/>
    <n v="8.2857899999999997E-4"/>
    <n v="2.5435199999999901E-3"/>
    <n v="4.9184004999999996E-3"/>
    <n v="7.0291751E-3"/>
    <n v="8.9634198000000005E-3"/>
    <n v="0"/>
    <n v="0"/>
    <n v="0"/>
    <s v="EJ"/>
  </r>
  <r>
    <x v="14"/>
    <s v="N fertilizer"/>
    <x v="0"/>
    <x v="2"/>
    <n v="5.0162699999999998E-3"/>
    <n v="4.3342600000000004E-3"/>
    <n v="4.5343299999999996E-3"/>
    <n v="4.6274100000000002E-3"/>
    <n v="4.7904310000000004E-3"/>
    <n v="4.98502699999999E-3"/>
    <n v="4.5865710000000002E-3"/>
    <n v="3.1289130000000001E-3"/>
    <n v="1.5471650000000001E-3"/>
    <n v="6.7135589999999998E-4"/>
    <n v="2.594284E-4"/>
    <n v="0"/>
    <n v="0"/>
    <n v="0"/>
    <s v="EJ"/>
  </r>
  <r>
    <x v="14"/>
    <s v="agricultural energy use"/>
    <x v="1"/>
    <x v="3"/>
    <n v="0"/>
    <n v="0"/>
    <n v="4.6049900000000001E-4"/>
    <n v="7.5350099999999995E-4"/>
    <n v="9.1959699999999997E-4"/>
    <n v="1.2408440000000001E-3"/>
    <n v="1.4818330000000001E-3"/>
    <n v="1.5871398999999899E-3"/>
    <n v="1.5444149999999999E-3"/>
    <n v="1.4519709999999901E-3"/>
    <n v="1.3658590000000001E-3"/>
    <n v="0"/>
    <n v="0"/>
    <n v="0"/>
    <s v="EJ"/>
  </r>
  <r>
    <x v="14"/>
    <s v="agricultural energy use"/>
    <x v="1"/>
    <x v="5"/>
    <n v="2.3023000000000002E-3"/>
    <n v="1.674E-4"/>
    <n v="8.3699800000000001E-5"/>
    <n v="4.1900100000000002E-5"/>
    <n v="5.03913E-5"/>
    <n v="5.9034199999999998E-5"/>
    <n v="6.3762990000000005E-5"/>
    <n v="6.5383019999999995E-5"/>
    <n v="6.5617160000000003E-5"/>
    <n v="6.6217239999999996E-5"/>
    <n v="6.7357139999999995E-5"/>
    <n v="0"/>
    <n v="0"/>
    <n v="0"/>
    <s v="EJ"/>
  </r>
  <r>
    <x v="14"/>
    <s v="agricultural energy use"/>
    <x v="1"/>
    <x v="7"/>
    <n v="1.1720999999999999E-3"/>
    <n v="2.0929999999999999E-4"/>
    <n v="4.1899900000000002E-5"/>
    <n v="1.674E-4"/>
    <n v="2.0555819999999901E-4"/>
    <n v="2.4672419999999999E-4"/>
    <n v="2.7835369999999998E-4"/>
    <n v="2.9383980000000001E-4"/>
    <n v="2.9523629999999998E-4"/>
    <n v="2.9815849999999998E-4"/>
    <n v="2.9942229999999997E-4"/>
    <n v="0"/>
    <n v="0"/>
    <n v="0"/>
    <s v="EJ"/>
  </r>
  <r>
    <x v="14"/>
    <s v="agricultural energy use"/>
    <x v="1"/>
    <x v="4"/>
    <n v="3.3907E-3"/>
    <n v="1.5781199999999999E-2"/>
    <n v="2.2646300000000001E-2"/>
    <n v="1.9632299999999998E-2"/>
    <n v="1.9261790000000001E-2"/>
    <n v="1.8452509999999998E-2"/>
    <n v="1.7903559999999999E-2"/>
    <n v="1.7775489999999901E-2"/>
    <n v="1.7975970000000001E-2"/>
    <n v="1.8130389999999899E-2"/>
    <n v="1.8131269999999901E-2"/>
    <n v="0"/>
    <n v="0"/>
    <n v="0"/>
    <s v="EJ"/>
  </r>
  <r>
    <x v="14"/>
    <s v="agricultural energy use"/>
    <x v="1"/>
    <x v="0"/>
    <n v="8.3719899999999995E-4"/>
    <n v="7.9529999999999998E-4"/>
    <n v="2.1767000000000002E-3"/>
    <n v="3.9767099999999996E-3"/>
    <n v="4.9241099999999998E-3"/>
    <n v="5.8876299999999996E-3"/>
    <n v="6.5574599999999898E-3"/>
    <n v="6.811241E-3"/>
    <n v="6.7235079999999996E-3"/>
    <n v="6.6792929999999898E-3"/>
    <n v="6.6106630000000001E-3"/>
    <n v="0"/>
    <n v="0"/>
    <n v="0"/>
    <s v="EJ"/>
  </r>
  <r>
    <x v="14"/>
    <s v="agricultural energy use"/>
    <x v="1"/>
    <x v="2"/>
    <n v="9.8245299999999994E-2"/>
    <n v="0.13558490000000001"/>
    <n v="0"/>
    <n v="0"/>
    <n v="0"/>
    <n v="0"/>
    <n v="0"/>
    <n v="0"/>
    <n v="0"/>
    <n v="0"/>
    <n v="0"/>
    <n v="0"/>
    <n v="0"/>
    <n v="0"/>
    <s v="EJ"/>
  </r>
  <r>
    <x v="14"/>
    <s v="alumina"/>
    <x v="0"/>
    <x v="3"/>
    <n v="9.1587299999999996E-5"/>
    <n v="2.4907400000000001E-5"/>
    <n v="0"/>
    <n v="3.4088199999999997E-5"/>
    <n v="4.6418999999999997E-5"/>
    <n v="5.0247629999999999E-5"/>
    <n v="5.4029369999999999E-5"/>
    <n v="5.6712179999999899E-5"/>
    <n v="5.8507519999999902E-5"/>
    <n v="5.9658129999999999E-5"/>
    <n v="5.9990179000000003E-5"/>
    <n v="0"/>
    <n v="0"/>
    <n v="0"/>
    <s v="EJ"/>
  </r>
  <r>
    <x v="14"/>
    <s v="alumina"/>
    <x v="0"/>
    <x v="5"/>
    <n v="6.61508E-4"/>
    <n v="4.4142999999999998E-4"/>
    <n v="1.6508899999999999E-4"/>
    <n v="7.4713999999999998E-4"/>
    <n v="1.017121E-3"/>
    <n v="1.100894E-3"/>
    <n v="1.183534E-3"/>
    <n v="1.2419829999999899E-3"/>
    <n v="1.2810956000000001E-3"/>
    <n v="1.3062645999999999E-3"/>
    <n v="1.3136064899999999E-3"/>
    <n v="0"/>
    <n v="0"/>
    <n v="0"/>
    <s v="EJ"/>
  </r>
  <r>
    <x v="14"/>
    <s v="alumina"/>
    <x v="0"/>
    <x v="0"/>
    <n v="0"/>
    <n v="1.05031E-4"/>
    <n v="1.1826199999999999E-3"/>
    <n v="1.23007E-3"/>
    <n v="1.6751816240009999E-3"/>
    <n v="1.812908885185E-3"/>
    <n v="1.9484809959449899E-3"/>
    <n v="2.0426939571569999E-3"/>
    <n v="2.1027296624539999E-3"/>
    <n v="2.1402676055229902E-3"/>
    <n v="2.1486203740370001E-3"/>
    <n v="0"/>
    <n v="0"/>
    <n v="0"/>
    <s v="EJ"/>
  </r>
  <r>
    <x v="14"/>
    <s v="alumina"/>
    <x v="0"/>
    <x v="2"/>
    <n v="6.14615E-4"/>
    <n v="1.5973700000000001E-3"/>
    <n v="6.7065400000000002E-4"/>
    <n v="1.1616E-4"/>
    <n v="1.5816119999999999E-4"/>
    <n v="1.711893E-4"/>
    <n v="1.8402819999999999E-4"/>
    <n v="1.93093E-4"/>
    <n v="1.9913179999999999E-4"/>
    <n v="2.03018109999999E-4"/>
    <n v="2.0416006999999999E-4"/>
    <n v="0"/>
    <n v="0"/>
    <n v="0"/>
    <s v="EJ"/>
  </r>
  <r>
    <x v="14"/>
    <s v="aluminum"/>
    <x v="0"/>
    <x v="4"/>
    <n v="5.1624399999999999E-3"/>
    <n v="1.7724699999999999E-2"/>
    <n v="1.3211799999999999E-2"/>
    <n v="9.4368000000000004E-3"/>
    <n v="1.284948E-2"/>
    <n v="1.390779E-2"/>
    <n v="1.495148E-2"/>
    <n v="1.5687110000000001E-2"/>
    <n v="1.6173380000000001E-2"/>
    <n v="1.6483880999999999E-2"/>
    <n v="1.6569610999999901E-2"/>
    <n v="0"/>
    <n v="0"/>
    <n v="0"/>
    <s v="EJ"/>
  </r>
  <r>
    <x v="14"/>
    <s v="cement"/>
    <x v="0"/>
    <x v="4"/>
    <n v="1.51731E-2"/>
    <n v="2.3349499999999999E-2"/>
    <n v="2.83127E-2"/>
    <n v="2.83127E-2"/>
    <n v="2.7367099999999998E-2"/>
    <n v="2.809526E-2"/>
    <n v="2.90855E-2"/>
    <n v="3.1361809999999997E-2"/>
    <n v="3.3462103E-2"/>
    <n v="3.4344199999999998E-2"/>
    <n v="3.4482596999999997E-2"/>
    <n v="0"/>
    <n v="0"/>
    <n v="0"/>
    <s v="EJ"/>
  </r>
  <r>
    <x v="14"/>
    <s v="chemical energy use"/>
    <x v="0"/>
    <x v="5"/>
    <n v="1.26836E-2"/>
    <n v="2.6372000000000001E-3"/>
    <n v="1.8669600000000001E-2"/>
    <n v="2.7836900000000001E-2"/>
    <n v="3.2486580000000001E-2"/>
    <n v="3.5673099999999999E-2"/>
    <n v="3.885342E-2"/>
    <n v="4.0556349999999998E-2"/>
    <n v="4.1540589999999898E-2"/>
    <n v="4.2032264999999999E-2"/>
    <n v="4.1754688999999998E-2"/>
    <n v="0"/>
    <n v="0"/>
    <n v="0"/>
    <s v="EJ"/>
  </r>
  <r>
    <x v="14"/>
    <s v="chemical energy use"/>
    <x v="0"/>
    <x v="7"/>
    <n v="2.4697E-3"/>
    <n v="8.3301E-3"/>
    <n v="8.5393799999999992E-3"/>
    <n v="4.0603999999999996E-3"/>
    <n v="4.772821E-3"/>
    <n v="5.2733479999999998E-3"/>
    <n v="5.8413010000000001E-3"/>
    <n v="6.25361699999999E-3"/>
    <n v="6.526858E-3"/>
    <n v="6.6704529999999998E-3"/>
    <n v="6.6264923999999996E-3"/>
    <n v="0"/>
    <n v="0"/>
    <n v="0"/>
    <s v="EJ"/>
  </r>
  <r>
    <x v="14"/>
    <s v="chemical energy use"/>
    <x v="0"/>
    <x v="4"/>
    <n v="1.5613800000000001E-2"/>
    <n v="1.93393E-2"/>
    <n v="2.1599799999999999E-2"/>
    <n v="2.2562499999999999E-2"/>
    <n v="1.781547E-2"/>
    <n v="2.0056069999999999E-2"/>
    <n v="2.2338299999999998E-2"/>
    <n v="2.258168E-2"/>
    <n v="2.1469278000000001E-2"/>
    <n v="2.0872102999999999E-2"/>
    <n v="2.02957083E-2"/>
    <n v="0"/>
    <n v="0"/>
    <n v="0"/>
    <s v="EJ"/>
  </r>
  <r>
    <x v="14"/>
    <s v="chemical energy use"/>
    <x v="0"/>
    <x v="0"/>
    <n v="0"/>
    <n v="1.07578E-2"/>
    <n v="1.01726E-2"/>
    <n v="5.8068700000000001E-2"/>
    <n v="6.8469100000000005E-2"/>
    <n v="7.5580429999999907E-2"/>
    <n v="8.3384249999999993E-2"/>
    <n v="8.8445769999999896E-2"/>
    <n v="9.1000979999999995E-2"/>
    <n v="9.2015570000000005E-2"/>
    <n v="9.0603210000000003E-2"/>
    <n v="0"/>
    <n v="0"/>
    <n v="0"/>
    <s v="EJ"/>
  </r>
  <r>
    <x v="14"/>
    <s v="chemical energy use"/>
    <x v="0"/>
    <x v="2"/>
    <n v="6.7495100000000002E-2"/>
    <n v="7.2058800000000006E-2"/>
    <n v="7.4953800000000003E-3"/>
    <n v="6.8811100000000002E-3"/>
    <n v="7.9801300000000002E-3"/>
    <n v="8.7187199999999992E-3"/>
    <n v="9.3583120000000006E-3"/>
    <n v="9.5980529999999901E-3"/>
    <n v="9.6345170000000004E-3"/>
    <n v="9.6809579999999999E-3"/>
    <n v="9.7047603000000003E-3"/>
    <n v="0"/>
    <n v="0"/>
    <n v="0"/>
    <s v="EJ"/>
  </r>
  <r>
    <x v="14"/>
    <s v="chemical feedstocks"/>
    <x v="0"/>
    <x v="0"/>
    <n v="0"/>
    <n v="1.98827E-2"/>
    <n v="4.9997000000000002E-3"/>
    <n v="4.8532000000000002E-3"/>
    <n v="5.5223800000000003E-3"/>
    <n v="6.3262099999999996E-3"/>
    <n v="7.6436300000000002E-3"/>
    <n v="8.8556599999999996E-3"/>
    <n v="9.9745300000000005E-3"/>
    <n v="1.0788000000000001E-2"/>
    <n v="1.09301E-2"/>
    <n v="0"/>
    <n v="0"/>
    <n v="0"/>
    <s v="EJ"/>
  </r>
  <r>
    <x v="14"/>
    <s v="chemical feedstocks"/>
    <x v="0"/>
    <x v="2"/>
    <n v="7.2324200000000005E-2"/>
    <n v="4.6800899999999999E-2"/>
    <n v="0.11242000000000001"/>
    <n v="3.6797900000000001E-2"/>
    <n v="4.0546600000000002E-2"/>
    <n v="4.5897399999999998E-2"/>
    <n v="5.3201499999999999E-2"/>
    <n v="6.2166899999999997E-2"/>
    <n v="7.1431999999999995E-2"/>
    <n v="7.8088500000000005E-2"/>
    <n v="8.2684599999999997E-2"/>
    <n v="0"/>
    <n v="0"/>
    <n v="0"/>
    <s v="EJ"/>
  </r>
  <r>
    <x v="14"/>
    <s v="comm cooling"/>
    <x v="2"/>
    <x v="4"/>
    <n v="9.6545599999999995E-3"/>
    <n v="2.9862699999999999E-2"/>
    <n v="4.1996600000000002E-2"/>
    <n v="5.0396700000000003E-2"/>
    <n v="5.1489339999999897E-2"/>
    <n v="5.7666950000000002E-2"/>
    <n v="6.3173729999999997E-2"/>
    <n v="6.4817659999999999E-2"/>
    <n v="6.4925704000000001E-2"/>
    <n v="6.4425723000000004E-2"/>
    <n v="6.3912049999999998E-2"/>
    <n v="0"/>
    <n v="0"/>
    <n v="0"/>
    <s v="EJ"/>
  </r>
  <r>
    <x v="14"/>
    <s v="comm heating"/>
    <x v="2"/>
    <x v="3"/>
    <n v="0"/>
    <n v="2.4554999999999998E-3"/>
    <n v="1.6611E-3"/>
    <n v="4.8027E-3"/>
    <n v="5.2492650000000004E-3"/>
    <n v="6.2034569999999904E-3"/>
    <n v="7.1585169999999997E-3"/>
    <n v="7.7087400000000004E-3"/>
    <n v="7.7863979999999999E-3"/>
    <n v="7.5296389999999899E-3"/>
    <n v="7.1150149999999997E-3"/>
    <n v="0"/>
    <n v="0"/>
    <n v="0"/>
    <s v="EJ"/>
  </r>
  <r>
    <x v="14"/>
    <s v="comm heating"/>
    <x v="2"/>
    <x v="5"/>
    <n v="5.6320700000000001E-2"/>
    <n v="1.7598300000000001E-2"/>
    <n v="0.12973199999999999"/>
    <n v="0.119662"/>
    <n v="0.12911929999999999"/>
    <n v="0.14137630000000001"/>
    <n v="0.1521882"/>
    <n v="0.1561206"/>
    <n v="0.15708727"/>
    <n v="0.15661091999999999"/>
    <n v="0.15587429999999999"/>
    <n v="0"/>
    <n v="0"/>
    <n v="0"/>
    <s v="EJ"/>
  </r>
  <r>
    <x v="14"/>
    <s v="comm heating"/>
    <x v="2"/>
    <x v="7"/>
    <n v="3.2011100000000001E-3"/>
    <n v="4.3477999999999998E-3"/>
    <n v="4.7768999999999997E-3"/>
    <n v="4.9465999999999998E-3"/>
    <n v="5.4530960000000002E-3"/>
    <n v="6.1631500000000001E-3"/>
    <n v="7.0571130000000003E-3"/>
    <n v="7.7430509999999904E-3"/>
    <n v="8.2402880000000001E-3"/>
    <n v="8.5996260000000008E-3"/>
    <n v="8.7762020000000003E-3"/>
    <n v="0"/>
    <n v="0"/>
    <n v="0"/>
    <s v="EJ"/>
  </r>
  <r>
    <x v="14"/>
    <s v="comm heating"/>
    <x v="2"/>
    <x v="4"/>
    <n v="3.2681099999999999E-3"/>
    <n v="1.0108799999999999E-2"/>
    <n v="1.4216100000000001E-2"/>
    <n v="1.7059700000000001E-2"/>
    <n v="1.7824010000000001E-2"/>
    <n v="1.9360169999999999E-2"/>
    <n v="2.171153E-2"/>
    <n v="2.3787630000000001E-2"/>
    <n v="2.5594516000000001E-2"/>
    <n v="2.7432056999999999E-2"/>
    <n v="2.9073678999999901E-2"/>
    <n v="0"/>
    <n v="0"/>
    <n v="0"/>
    <s v="EJ"/>
  </r>
  <r>
    <x v="14"/>
    <s v="comm heating"/>
    <x v="2"/>
    <x v="0"/>
    <n v="2.4605100000000001E-2"/>
    <n v="3.0781599999999999E-2"/>
    <n v="2.6599899999999999E-2"/>
    <n v="4.3136399999999998E-2"/>
    <n v="4.8025789999999999E-2"/>
    <n v="5.5528630000000002E-2"/>
    <n v="6.6148509999999994E-2"/>
    <n v="7.6344830000000002E-2"/>
    <n v="8.5619130000000002E-2"/>
    <n v="9.3386479999999994E-2"/>
    <n v="9.889734E-2"/>
    <n v="0"/>
    <n v="0"/>
    <n v="0"/>
    <s v="EJ"/>
  </r>
  <r>
    <x v="14"/>
    <s v="comm heating"/>
    <x v="2"/>
    <x v="1"/>
    <n v="0"/>
    <n v="0"/>
    <n v="0"/>
    <n v="0"/>
    <n v="0"/>
    <n v="2.7757899999999999E-6"/>
    <n v="5.74899E-5"/>
    <n v="1.1322199999999999E-4"/>
    <n v="1.73146E-4"/>
    <n v="2.1918600000000001E-4"/>
    <n v="2.6244899999999999E-4"/>
    <n v="0"/>
    <n v="0"/>
    <n v="0"/>
    <s v="EJ"/>
  </r>
  <r>
    <x v="14"/>
    <s v="comm heating"/>
    <x v="2"/>
    <x v="2"/>
    <n v="5.9775200000000001E-3"/>
    <n v="9.8790000000000006E-3"/>
    <n v="8.4802999999999996E-3"/>
    <n v="1.42962E-2"/>
    <n v="1.576688E-2"/>
    <n v="1.790427E-2"/>
    <n v="2.0490359999999999E-2"/>
    <n v="2.2940019999999998E-2"/>
    <n v="2.5379100000000002E-2"/>
    <n v="2.7706628000000001E-2"/>
    <n v="3.0095535E-2"/>
    <n v="0"/>
    <n v="0"/>
    <n v="0"/>
    <s v="EJ"/>
  </r>
  <r>
    <x v="14"/>
    <s v="comm others"/>
    <x v="2"/>
    <x v="3"/>
    <n v="0"/>
    <n v="3.9100000000000002E-4"/>
    <n v="2.6449999999999998E-4"/>
    <n v="7.6469999999999999E-4"/>
    <n v="8.6003999999999996E-4"/>
    <n v="1.117945E-3"/>
    <n v="1.3525512999999999E-3"/>
    <n v="1.4661088999999999E-3"/>
    <n v="1.4854264999999999E-3"/>
    <n v="1.4350525E-3"/>
    <n v="1.3669679999999899E-3"/>
    <n v="0"/>
    <n v="0"/>
    <n v="0"/>
    <s v="EJ"/>
  </r>
  <r>
    <x v="14"/>
    <s v="comm others"/>
    <x v="2"/>
    <x v="5"/>
    <n v="2.2585600000000001E-2"/>
    <n v="7.0571999999999996E-3"/>
    <n v="5.20247E-2"/>
    <n v="4.7986800000000003E-2"/>
    <n v="5.3111709999999999E-2"/>
    <n v="6.2036000000000001E-2"/>
    <n v="6.8024600000000005E-2"/>
    <n v="6.8537249999999994E-2"/>
    <n v="6.8046029999999993E-2"/>
    <n v="6.6632949999999996E-2"/>
    <n v="6.647467E-2"/>
    <n v="0"/>
    <n v="0"/>
    <n v="0"/>
    <s v="EJ"/>
  </r>
  <r>
    <x v="14"/>
    <s v="comm others"/>
    <x v="2"/>
    <x v="7"/>
    <n v="5.2749999999999997E-4"/>
    <n v="7.1650000000000001E-4"/>
    <n v="7.8720000000000005E-4"/>
    <n v="8.1510000000000003E-4"/>
    <n v="9.2611600000000005E-4"/>
    <n v="1.1485270000000001E-3"/>
    <n v="1.4008810000000001E-3"/>
    <n v="1.5756519000000001E-3"/>
    <n v="1.7051105999999999E-3"/>
    <n v="1.8141727E-3"/>
    <n v="1.8906291E-3"/>
    <n v="0"/>
    <n v="0"/>
    <n v="0"/>
    <s v="EJ"/>
  </r>
  <r>
    <x v="14"/>
    <s v="comm others"/>
    <x v="2"/>
    <x v="4"/>
    <n v="3.3908599999999997E-2"/>
    <n v="0.104883"/>
    <n v="0.14749899999999999"/>
    <n v="0.17700199999999999"/>
    <n v="0.1897316"/>
    <n v="0.22519239999999999"/>
    <n v="0.27595819999999999"/>
    <n v="0.32163150000000001"/>
    <n v="0.36484012999999998"/>
    <n v="0.41257459000000002"/>
    <n v="0.45905832000000002"/>
    <n v="0"/>
    <n v="0"/>
    <n v="0"/>
    <s v="EJ"/>
  </r>
  <r>
    <x v="14"/>
    <s v="comm others"/>
    <x v="2"/>
    <x v="0"/>
    <n v="4.55862E-2"/>
    <n v="5.7029799999999999E-2"/>
    <n v="4.9282199999999998E-2"/>
    <n v="7.9919699999999996E-2"/>
    <n v="9.1864499999999905E-2"/>
    <n v="0.117854"/>
    <n v="0.15122340000000001"/>
    <n v="0.17968751999999999"/>
    <n v="0.20389456"/>
    <n v="0.22685833"/>
    <n v="0.24443739"/>
    <n v="0"/>
    <n v="0"/>
    <n v="0"/>
    <s v="EJ"/>
  </r>
  <r>
    <x v="14"/>
    <s v="comm others"/>
    <x v="2"/>
    <x v="1"/>
    <n v="0"/>
    <n v="0"/>
    <n v="0"/>
    <n v="0"/>
    <n v="0"/>
    <n v="1.3744700000000001E-5"/>
    <n v="2.5303400000000002E-4"/>
    <n v="4.5938700000000001E-4"/>
    <n v="6.5589900000000004E-4"/>
    <n v="9.4619500000000004E-4"/>
    <n v="1.1773199999999999E-3"/>
    <n v="0"/>
    <n v="0"/>
    <n v="0"/>
    <s v="EJ"/>
  </r>
  <r>
    <x v="14"/>
    <s v="comm others"/>
    <x v="2"/>
    <x v="2"/>
    <n v="1.10157E-2"/>
    <n v="1.8205599999999999E-2"/>
    <n v="1.56279E-2"/>
    <n v="2.6345799999999999E-2"/>
    <n v="2.951786E-2"/>
    <n v="3.4724720000000001E-2"/>
    <n v="3.7966149999999997E-2"/>
    <n v="3.8257239999999998E-2"/>
    <n v="3.7882949999999999E-2"/>
    <n v="3.7329045999999998E-2"/>
    <n v="3.7922520000000001E-2"/>
    <n v="0"/>
    <n v="0"/>
    <n v="0"/>
    <s v="EJ"/>
  </r>
  <r>
    <x v="14"/>
    <s v="construction energy use"/>
    <x v="0"/>
    <x v="5"/>
    <n v="1.2560100000000001E-4"/>
    <n v="7.1160199999999998E-4"/>
    <n v="4.1899800000000002E-5"/>
    <n v="1.2559999999999999E-4"/>
    <n v="1.5289310000000001E-4"/>
    <n v="1.76186E-4"/>
    <n v="1.926543E-4"/>
    <n v="2.0654796999999901E-4"/>
    <n v="2.2171389999999999E-4"/>
    <n v="2.36811499999999E-4"/>
    <n v="2.5502530000000003E-4"/>
    <n v="0"/>
    <n v="0"/>
    <n v="0"/>
    <s v="EJ"/>
  </r>
  <r>
    <x v="14"/>
    <s v="construction energy use"/>
    <x v="0"/>
    <x v="4"/>
    <n v="2.0930200000000001E-3"/>
    <n v="6.1953199999999998E-3"/>
    <n v="9.7533499999999992E-3"/>
    <n v="1.23906E-2"/>
    <n v="1.197674E-2"/>
    <n v="1.1452779999999999E-2"/>
    <n v="1.130488E-2"/>
    <n v="1.1777729000000001E-2"/>
    <n v="1.2680258999999999E-2"/>
    <n v="1.3534502E-2"/>
    <n v="1.4336500999999899E-2"/>
    <n v="0"/>
    <n v="0"/>
    <n v="0"/>
    <s v="EJ"/>
  </r>
  <r>
    <x v="14"/>
    <s v="construction energy use"/>
    <x v="0"/>
    <x v="0"/>
    <n v="0"/>
    <n v="0"/>
    <n v="4.9812800000000003E-3"/>
    <n v="1.23906E-2"/>
    <n v="1.5540760000000001E-2"/>
    <n v="1.8265750000000001E-2"/>
    <n v="2.060406E-2"/>
    <n v="2.2370941999999901E-2"/>
    <n v="2.3577479999999901E-2"/>
    <n v="2.4797050000000001E-2"/>
    <n v="2.5983550000000001E-2"/>
    <n v="0"/>
    <n v="0"/>
    <n v="0"/>
    <s v="EJ"/>
  </r>
  <r>
    <x v="14"/>
    <s v="construction energy use"/>
    <x v="0"/>
    <x v="2"/>
    <n v="8.2045899999999995E-3"/>
    <n v="9.4604300000000006E-3"/>
    <n v="0"/>
    <n v="0"/>
    <n v="0"/>
    <n v="0"/>
    <n v="0"/>
    <n v="0"/>
    <n v="0"/>
    <n v="0"/>
    <n v="0"/>
    <n v="0"/>
    <n v="0"/>
    <n v="0"/>
    <s v="EJ"/>
  </r>
  <r>
    <x v="14"/>
    <s v="construction feedstocks"/>
    <x v="3"/>
    <x v="2"/>
    <n v="4.3827400000000002E-2"/>
    <n v="8.6315299999999998E-2"/>
    <n v="0.11695700000000001"/>
    <n v="0.128217"/>
    <n v="0.132878"/>
    <n v="0.13480200000000001"/>
    <n v="0.13683899999999999"/>
    <n v="0.13914299999999999"/>
    <n v="0.140649"/>
    <n v="0.14188700000000001"/>
    <n v="0.14261399999999999"/>
    <n v="0"/>
    <n v="0"/>
    <n v="0"/>
    <s v="EJ"/>
  </r>
  <r>
    <x v="14"/>
    <s v="desalinated water"/>
    <x v="0"/>
    <x v="4"/>
    <n v="4.2142299999999998E-6"/>
    <n v="3.0656599999999999E-6"/>
    <n v="2.4015600000000002E-6"/>
    <n v="1.73745E-6"/>
    <n v="3.8908899999999996E-6"/>
    <n v="4.7302799999999997E-6"/>
    <n v="5.6855199999999997E-6"/>
    <n v="6.6234699999999998E-6"/>
    <n v="7.5953799999999996E-6"/>
    <n v="8.6198500000000001E-6"/>
    <n v="9.75148E-6"/>
    <n v="0"/>
    <n v="0"/>
    <n v="0"/>
    <s v="EJ"/>
  </r>
  <r>
    <x v="14"/>
    <s v="desalinated water"/>
    <x v="0"/>
    <x v="0"/>
    <n v="1.9253600000000001E-5"/>
    <n v="3.2796999999999998E-5"/>
    <n v="5.1900900000000003E-5"/>
    <n v="5.4270400000000001E-5"/>
    <n v="1.30698E-4"/>
    <n v="1.58553E-4"/>
    <n v="1.9509E-4"/>
    <n v="2.3008800000000001E-4"/>
    <n v="2.6488500000000002E-4"/>
    <n v="3.06061E-4"/>
    <n v="3.4674199999999998E-4"/>
    <n v="0"/>
    <n v="0"/>
    <n v="0"/>
    <s v="EJ"/>
  </r>
  <r>
    <x v="14"/>
    <s v="desalinated water"/>
    <x v="0"/>
    <x v="2"/>
    <n v="3.74584E-5"/>
    <n v="3.5250499999999997E-5"/>
    <n v="1.61469E-5"/>
    <n v="1.3777299999999999E-5"/>
    <n v="3.2184899999999997E-5"/>
    <n v="3.8569299999999997E-5"/>
    <n v="4.5636000000000001E-5"/>
    <n v="5.4248500000000001E-5"/>
    <n v="6.3587899999999995E-5"/>
    <n v="7.4230300000000007E-5"/>
    <n v="8.7635399999999998E-5"/>
    <n v="0"/>
    <n v="0"/>
    <n v="0"/>
    <s v="EJ"/>
  </r>
  <r>
    <x v="14"/>
    <s v="industrial wastewater treatment"/>
    <x v="0"/>
    <x v="4"/>
    <n v="1.88277E-3"/>
    <n v="1.4145099999999999E-3"/>
    <n v="1.8169200000000001E-3"/>
    <n v="2.1814E-3"/>
    <n v="3.0605300000000001E-3"/>
    <n v="4.0469299999999998E-3"/>
    <n v="5.2107300000000002E-3"/>
    <n v="6.3330399999999999E-3"/>
    <n v="7.4582700000000004E-3"/>
    <n v="8.5605200000000003E-3"/>
    <n v="9.6185000000000003E-3"/>
    <n v="0"/>
    <n v="0"/>
    <n v="0"/>
    <s v="EJ"/>
  </r>
  <r>
    <x v="14"/>
    <s v="industrial water abstraction"/>
    <x v="0"/>
    <x v="4"/>
    <n v="6.8039399999999996E-4"/>
    <n v="5.1489699999999995E-4"/>
    <n v="6.3937900000000003E-4"/>
    <n v="7.6256399999999997E-4"/>
    <n v="8.8131400000000001E-4"/>
    <n v="1.02311E-3"/>
    <n v="1.1992699999999999E-3"/>
    <n v="1.3562400000000001E-3"/>
    <n v="1.5042499999999999E-3"/>
    <n v="1.64347E-3"/>
    <n v="1.7719400000000001E-3"/>
    <n v="0"/>
    <n v="0"/>
    <n v="0"/>
    <s v="EJ"/>
  </r>
  <r>
    <x v="14"/>
    <s v="industrial water treatment"/>
    <x v="0"/>
    <x v="4"/>
    <n v="1.4377400000000001E-3"/>
    <n v="1.0934499999999999E-3"/>
    <n v="1.3515199999999999E-3"/>
    <n v="1.6226400000000001E-3"/>
    <n v="1.87532E-3"/>
    <n v="2.1770600000000002E-3"/>
    <n v="2.5518899999999998E-3"/>
    <n v="2.8859100000000002E-3"/>
    <n v="3.2008599999999998E-3"/>
    <n v="3.4970999999999999E-3"/>
    <n v="3.7704599999999998E-3"/>
    <n v="0"/>
    <n v="0"/>
    <n v="0"/>
    <s v="EJ"/>
  </r>
  <r>
    <x v="14"/>
    <s v="iron and steel"/>
    <x v="0"/>
    <x v="3"/>
    <n v="0"/>
    <n v="0"/>
    <n v="0"/>
    <n v="0"/>
    <n v="0"/>
    <n v="6.0148600000000003E-3"/>
    <n v="1.1625089999999999E-2"/>
    <n v="1.4960620000000001E-2"/>
    <n v="1.479695E-2"/>
    <n v="1.32112999999999E-2"/>
    <n v="1.15970999999999E-2"/>
    <n v="0"/>
    <n v="0"/>
    <n v="0"/>
    <s v="EJ"/>
  </r>
  <r>
    <x v="14"/>
    <s v="iron and steel"/>
    <x v="0"/>
    <x v="5"/>
    <n v="0.13780329999999999"/>
    <n v="0.15525929999999999"/>
    <n v="0.21545320000000001"/>
    <n v="0.2254583"/>
    <n v="0.27774070000000001"/>
    <n v="0.28140701000000001"/>
    <n v="0.28152590999999999"/>
    <n v="0.28017082999999998"/>
    <n v="0.28090027099999998"/>
    <n v="0.28112594000000002"/>
    <n v="0.27803550999999999"/>
    <n v="0"/>
    <n v="0"/>
    <n v="0"/>
    <s v="EJ"/>
  </r>
  <r>
    <x v="14"/>
    <s v="iron and steel"/>
    <x v="0"/>
    <x v="4"/>
    <n v="2.5576749999999999E-2"/>
    <n v="5.2408979999999897E-2"/>
    <n v="7.2375599999999998E-2"/>
    <n v="8.7948200000000004E-2"/>
    <n v="0.10649328"/>
    <n v="0.11136619"/>
    <n v="0.116076757"/>
    <n v="0.11841030079999899"/>
    <n v="0.118772394599999"/>
    <n v="0.1179346168"/>
    <n v="0.11547504979999999"/>
    <n v="0"/>
    <n v="0"/>
    <n v="0"/>
    <s v="EJ"/>
  </r>
  <r>
    <x v="14"/>
    <s v="iron and steel"/>
    <x v="0"/>
    <x v="0"/>
    <n v="2.84627567E-3"/>
    <n v="2.1515596559999999E-2"/>
    <n v="3.2231824399999998E-2"/>
    <n v="5.2576313700000002E-2"/>
    <n v="6.5606133299999994E-2"/>
    <n v="7.0695251479999999E-2"/>
    <n v="7.4663806580000006E-2"/>
    <n v="7.6630815269999902E-2"/>
    <n v="7.6839631473000006E-2"/>
    <n v="7.6403452915999995E-2"/>
    <n v="7.5130650056999995E-2"/>
    <n v="0"/>
    <n v="0"/>
    <n v="0"/>
    <s v="EJ"/>
  </r>
  <r>
    <x v="14"/>
    <s v="iron and steel"/>
    <x v="0"/>
    <x v="1"/>
    <n v="0"/>
    <n v="0"/>
    <n v="0"/>
    <n v="0"/>
    <n v="0"/>
    <n v="2.1115209999999999E-3"/>
    <n v="9.847214E-3"/>
    <n v="1.53358419999999E-2"/>
    <n v="1.7447701999999999E-2"/>
    <n v="1.8388373E-2"/>
    <n v="1.8397706E-2"/>
    <n v="0"/>
    <n v="0"/>
    <n v="0"/>
    <s v="EJ"/>
  </r>
  <r>
    <x v="14"/>
    <s v="iron and steel"/>
    <x v="0"/>
    <x v="2"/>
    <n v="3.06833652E-2"/>
    <n v="1.4106939900000001E-2"/>
    <n v="1.04232353E-2"/>
    <n v="5.4848012999999998E-3"/>
    <n v="6.7836051399999897E-3"/>
    <n v="7.2739532399999996E-3"/>
    <n v="7.6799668699999999E-3"/>
    <n v="7.8860615399999993E-3"/>
    <n v="7.9099767130000002E-3"/>
    <n v="7.8573851859999998E-3"/>
    <n v="7.7124262270000001E-3"/>
    <n v="0"/>
    <n v="0"/>
    <n v="0"/>
    <s v="EJ"/>
  </r>
  <r>
    <x v="14"/>
    <s v="irrigation water abstraction"/>
    <x v="0"/>
    <x v="4"/>
    <n v="1.4702599999999999E-3"/>
    <n v="1.81642E-3"/>
    <n v="1.9053200000000001E-3"/>
    <n v="2.0655999999999999E-3"/>
    <n v="2.1079699999999998E-3"/>
    <n v="2.2004500000000001E-3"/>
    <n v="2.2787300000000001E-3"/>
    <n v="2.3326100000000002E-3"/>
    <n v="2.3788899999999998E-3"/>
    <n v="2.4229099999999999E-3"/>
    <n v="2.4484099999999998E-3"/>
    <n v="0"/>
    <n v="0"/>
    <n v="0"/>
    <s v="EJ"/>
  </r>
  <r>
    <x v="14"/>
    <s v="mining energy use"/>
    <x v="0"/>
    <x v="5"/>
    <n v="0"/>
    <n v="1.67398E-4"/>
    <n v="2.0929799999999999E-4"/>
    <n v="2.46971E-3"/>
    <n v="2.952489E-3"/>
    <n v="3.2421379999999999E-3"/>
    <n v="3.403138E-3"/>
    <n v="3.4727359999999902E-3"/>
    <n v="3.5076739999999901E-3"/>
    <n v="3.5344560000000001E-3"/>
    <n v="3.5852029999999999E-3"/>
    <n v="0"/>
    <n v="0"/>
    <n v="0"/>
    <s v="EJ"/>
  </r>
  <r>
    <x v="14"/>
    <s v="mining energy use"/>
    <x v="0"/>
    <x v="4"/>
    <n v="2.6371599999999999E-3"/>
    <n v="5.2324399999999997E-3"/>
    <n v="6.3208400000000003E-3"/>
    <n v="9.5022300000000004E-3"/>
    <n v="9.1468799999999996E-3"/>
    <n v="8.3874899999999992E-3"/>
    <n v="7.8689009999999993E-3"/>
    <n v="7.7202639999999897E-3"/>
    <n v="7.8460049999999996E-3"/>
    <n v="7.9018330000000005E-3"/>
    <n v="7.8791899999999995E-3"/>
    <n v="0"/>
    <n v="0"/>
    <n v="0"/>
    <s v="EJ"/>
  </r>
  <r>
    <x v="14"/>
    <s v="mining energy use"/>
    <x v="0"/>
    <x v="0"/>
    <n v="5.44193E-4"/>
    <n v="1.25599E-4"/>
    <n v="2.3022799999999999E-3"/>
    <n v="4.4790200000000002E-3"/>
    <n v="5.5109800000000004E-3"/>
    <n v="6.1692099999999996E-3"/>
    <n v="6.682772E-3"/>
    <n v="6.9145449999999898E-3"/>
    <n v="6.8678189999999998E-3"/>
    <n v="6.8132009999999996E-3"/>
    <n v="6.72409299999999E-3"/>
    <n v="0"/>
    <n v="0"/>
    <n v="0"/>
    <s v="EJ"/>
  </r>
  <r>
    <x v="14"/>
    <s v="mining energy use"/>
    <x v="0"/>
    <x v="2"/>
    <n v="1.1720839999999899E-3"/>
    <n v="1.2139849999999899E-3"/>
    <n v="0"/>
    <n v="0"/>
    <n v="0"/>
    <n v="0"/>
    <n v="0"/>
    <n v="0"/>
    <n v="0"/>
    <n v="0"/>
    <n v="0"/>
    <n v="0"/>
    <n v="0"/>
    <n v="0"/>
    <s v="EJ"/>
  </r>
  <r>
    <x v="14"/>
    <s v="municipal wastewater treatment"/>
    <x v="0"/>
    <x v="4"/>
    <n v="3.2109700000000001E-3"/>
    <n v="3.95313E-3"/>
    <n v="3.9289900000000003E-3"/>
    <n v="4.3280100000000002E-3"/>
    <n v="5.4337200000000004E-3"/>
    <n v="6.4980699999999999E-3"/>
    <n v="7.5171700000000001E-3"/>
    <n v="8.3705700000000008E-3"/>
    <n v="9.1110900000000005E-3"/>
    <n v="9.7490200000000006E-3"/>
    <n v="1.0258E-2"/>
    <n v="0"/>
    <n v="0"/>
    <n v="0"/>
    <s v="EJ"/>
  </r>
  <r>
    <x v="14"/>
    <s v="municipal water abstraction"/>
    <x v="0"/>
    <x v="4"/>
    <n v="1.83398E-3"/>
    <n v="2.0069599999999999E-3"/>
    <n v="1.9330700000000001E-3"/>
    <n v="2.10268E-3"/>
    <n v="2.1298900000000002E-3"/>
    <n v="2.2102699999999999E-3"/>
    <n v="2.3104800000000002E-3"/>
    <n v="2.3814499999999998E-3"/>
    <n v="2.4313999999999998E-3"/>
    <n v="2.46868E-3"/>
    <n v="2.4863300000000001E-3"/>
    <n v="0"/>
    <n v="0"/>
    <n v="0"/>
    <s v="EJ"/>
  </r>
  <r>
    <x v="14"/>
    <s v="municipal water distribution"/>
    <x v="0"/>
    <x v="4"/>
    <n v="5.4327200000000003E-3"/>
    <n v="5.8732699999999999E-3"/>
    <n v="5.6775999999999997E-3"/>
    <n v="6.2541999999999997E-3"/>
    <n v="6.3355199999999999E-3"/>
    <n v="6.57472E-3"/>
    <n v="6.8729100000000003E-3"/>
    <n v="7.0841400000000001E-3"/>
    <n v="7.23283E-3"/>
    <n v="7.3438499999999999E-3"/>
    <n v="7.3965200000000002E-3"/>
    <n v="0"/>
    <n v="0"/>
    <n v="0"/>
    <s v="EJ"/>
  </r>
  <r>
    <x v="14"/>
    <s v="municipal water treatment"/>
    <x v="0"/>
    <x v="4"/>
    <n v="5.1699099999999998E-3"/>
    <n v="5.5888300000000004E-3"/>
    <n v="5.4026400000000002E-3"/>
    <n v="5.9513700000000001E-3"/>
    <n v="6.0283799999999998E-3"/>
    <n v="6.2559E-3"/>
    <n v="6.5395200000000001E-3"/>
    <n v="6.7404099999999996E-3"/>
    <n v="6.8817799999999997E-3"/>
    <n v="6.9872800000000002E-3"/>
    <n v="7.03726E-3"/>
    <n v="0"/>
    <n v="0"/>
    <n v="0"/>
    <s v="EJ"/>
  </r>
  <r>
    <x v="14"/>
    <s v="other industrial energy use"/>
    <x v="0"/>
    <x v="3"/>
    <n v="1.1064E-3"/>
    <n v="1.0831E-3"/>
    <n v="9.8949999999999993E-4"/>
    <n v="5.9049999999999999E-4"/>
    <n v="7.8126149999999995E-4"/>
    <n v="9.8443500000000008E-4"/>
    <n v="1.2618055999999999E-3"/>
    <n v="1.5896829999999999E-3"/>
    <n v="1.8954993E-3"/>
    <n v="2.0730214100000001E-3"/>
    <n v="2.1753238599999999E-3"/>
    <n v="0"/>
    <n v="0"/>
    <n v="0"/>
    <s v="EJ"/>
  </r>
  <r>
    <x v="14"/>
    <s v="other industrial energy use"/>
    <x v="0"/>
    <x v="5"/>
    <n v="0.19452179999999999"/>
    <n v="0.28477799999999998"/>
    <n v="0.1974582"/>
    <n v="0.1674486"/>
    <n v="0.22220279999999901"/>
    <n v="0.26116250000000002"/>
    <n v="0.30793709999999902"/>
    <n v="0.35672739999999997"/>
    <n v="0.41299775999999999"/>
    <n v="0.458805354"/>
    <n v="0.50568309300000003"/>
    <n v="0"/>
    <n v="0"/>
    <n v="0"/>
    <s v="EJ"/>
  </r>
  <r>
    <x v="14"/>
    <s v="other industrial energy use"/>
    <x v="0"/>
    <x v="7"/>
    <n v="1.6555E-2"/>
    <n v="4.16645E-2"/>
    <n v="4.6938399999999998E-2"/>
    <n v="4.1491599999999997E-2"/>
    <n v="5.11596E-2"/>
    <n v="5.8799579999999997E-2"/>
    <n v="6.9232000000000002E-2"/>
    <n v="7.9759300000000005E-2"/>
    <n v="9.0172879999999997E-2"/>
    <n v="9.9503380000000002E-2"/>
    <n v="0.10739349099999999"/>
    <n v="0"/>
    <n v="0"/>
    <n v="0"/>
    <s v="EJ"/>
  </r>
  <r>
    <x v="14"/>
    <s v="other industrial energy use"/>
    <x v="0"/>
    <x v="4"/>
    <n v="0.126248"/>
    <n v="0.153194"/>
    <n v="0.20362"/>
    <n v="0.250336"/>
    <n v="0.22613739999999999"/>
    <n v="0.26417049999999997"/>
    <n v="0.30713760000000001"/>
    <n v="0.33023920000000001"/>
    <n v="0.342852399999999"/>
    <n v="0.36607012999999999"/>
    <n v="0.38871446999999998"/>
    <n v="0"/>
    <n v="0"/>
    <n v="0"/>
    <s v="EJ"/>
  </r>
  <r>
    <x v="14"/>
    <s v="other industrial energy use"/>
    <x v="0"/>
    <x v="0"/>
    <n v="7.8188599999999997E-2"/>
    <n v="0.1706126"/>
    <n v="0.30373519999999998"/>
    <n v="0.33060479999999998"/>
    <n v="0.42807629999999902"/>
    <n v="0.50068089999999998"/>
    <n v="0.59767780000000004"/>
    <n v="0.69817799999999997"/>
    <n v="0.79501739000000005"/>
    <n v="0.87408388000000004"/>
    <n v="0.93835829299999995"/>
    <n v="0"/>
    <n v="0"/>
    <n v="0"/>
    <s v="EJ"/>
  </r>
  <r>
    <x v="14"/>
    <s v="other industrial energy use"/>
    <x v="0"/>
    <x v="1"/>
    <n v="0"/>
    <n v="0"/>
    <n v="0"/>
    <n v="0"/>
    <n v="0"/>
    <n v="8.3152999999999995E-5"/>
    <n v="8.3418449999999905E-4"/>
    <n v="2.3823400000000002E-3"/>
    <n v="4.6249565999999997E-3"/>
    <n v="6.8631843999999997E-3"/>
    <n v="9.22888153E-3"/>
    <n v="0"/>
    <n v="0"/>
    <n v="0"/>
    <s v="EJ"/>
  </r>
  <r>
    <x v="14"/>
    <s v="other industrial energy use"/>
    <x v="0"/>
    <x v="2"/>
    <n v="0.171321"/>
    <n v="6.5675600000000001E-2"/>
    <n v="0.16573939999999901"/>
    <n v="9.0195800000000007E-2"/>
    <n v="0.11011143999999901"/>
    <n v="0.12509792"/>
    <n v="0.14217254999999901"/>
    <n v="0.15694585999999999"/>
    <n v="0.17156389"/>
    <n v="0.18702713800000001"/>
    <n v="0.20494088790000001"/>
    <n v="0"/>
    <n v="0"/>
    <n v="0"/>
    <s v="EJ"/>
  </r>
  <r>
    <x v="14"/>
    <s v="other industrial feedstocks"/>
    <x v="0"/>
    <x v="5"/>
    <n v="0"/>
    <n v="0"/>
    <n v="9.6279999999999998E-4"/>
    <n v="9.6279999999999998E-4"/>
    <n v="1.05652E-3"/>
    <n v="1.24361E-3"/>
    <n v="1.46076E-3"/>
    <n v="1.6002099999999999E-3"/>
    <n v="1.71944E-3"/>
    <n v="1.8016799999999999E-3"/>
    <n v="1.8436699999999999E-3"/>
    <n v="0"/>
    <n v="0"/>
    <n v="0"/>
    <s v="EJ"/>
  </r>
  <r>
    <x v="14"/>
    <s v="other industrial feedstocks"/>
    <x v="0"/>
    <x v="2"/>
    <n v="4.5125100000000001E-2"/>
    <n v="5.9524899999999999E-2"/>
    <n v="0.109003"/>
    <n v="0.14408199999999999"/>
    <n v="0.16581799999999999"/>
    <n v="0.190524"/>
    <n v="0.21857199999999999"/>
    <n v="0.238063"/>
    <n v="0.25257800000000002"/>
    <n v="0.26660299999999998"/>
    <n v="0.278532"/>
    <n v="0"/>
    <n v="0"/>
    <n v="0"/>
    <s v="EJ"/>
  </r>
  <r>
    <x v="14"/>
    <s v="process heat cement"/>
    <x v="0"/>
    <x v="3"/>
    <n v="1.8777200000000001E-2"/>
    <n v="2.8999199999999999E-2"/>
    <n v="3.5291700000000002E-2"/>
    <n v="3.5291700000000002E-2"/>
    <n v="3.5111149000000001E-2"/>
    <n v="3.6787409E-2"/>
    <n v="3.8818551999999999E-2"/>
    <n v="4.2567491999999998E-2"/>
    <n v="4.4618119999999997E-2"/>
    <n v="4.4212149100000001E-2"/>
    <n v="4.19805397E-2"/>
    <n v="0"/>
    <n v="0"/>
    <n v="0"/>
    <s v="EJ"/>
  </r>
  <r>
    <x v="14"/>
    <s v="process heat cement"/>
    <x v="0"/>
    <x v="5"/>
    <n v="3.6302800000000003E-2"/>
    <n v="5.60651E-2"/>
    <n v="6.8230499999999999E-2"/>
    <n v="6.8230499999999999E-2"/>
    <n v="6.7859197999999996E-2"/>
    <n v="6.9424890999999905E-2"/>
    <n v="6.9486786999999994E-2"/>
    <n v="6.8983497000000005E-2"/>
    <n v="6.8214859000000003E-2"/>
    <n v="6.7300551199999906E-2"/>
    <n v="6.5559462099999993E-2"/>
    <n v="0"/>
    <n v="0"/>
    <n v="0"/>
    <s v="EJ"/>
  </r>
  <r>
    <x v="14"/>
    <s v="process heat cement"/>
    <x v="0"/>
    <x v="0"/>
    <n v="1.2518099999999999E-3"/>
    <n v="1.9332900000000001E-3"/>
    <n v="2.3528199999999998E-3"/>
    <n v="2.3528199999999998E-3"/>
    <n v="2.3412604999999902E-3"/>
    <n v="2.4077921000000002E-3"/>
    <n v="2.4511760999999998E-3"/>
    <n v="2.5082348000000001E-3"/>
    <n v="2.5067896700000001E-3"/>
    <n v="2.4758935E-3"/>
    <n v="2.3823612209999999E-3"/>
    <n v="0"/>
    <n v="0"/>
    <n v="0"/>
    <s v="EJ"/>
  </r>
  <r>
    <x v="14"/>
    <s v="process heat cement"/>
    <x v="0"/>
    <x v="1"/>
    <n v="0"/>
    <n v="0"/>
    <n v="0"/>
    <n v="0"/>
    <n v="0"/>
    <n v="1.82745E-4"/>
    <n v="2.7850409999999998E-3"/>
    <n v="1.1237976E-2"/>
    <n v="2.1567710999999899E-2"/>
    <n v="2.7731995400000001E-2"/>
    <n v="3.2112191999999998E-2"/>
    <n v="0"/>
    <n v="0"/>
    <n v="0"/>
    <s v="EJ"/>
  </r>
  <r>
    <x v="14"/>
    <s v="process heat cement"/>
    <x v="0"/>
    <x v="2"/>
    <n v="6.8849999999999995E-2"/>
    <n v="0.10632999999999999"/>
    <n v="0.12940299999999999"/>
    <n v="0.12940299999999999"/>
    <n v="0.12210792500000001"/>
    <n v="0.12390168"/>
    <n v="0.123762995"/>
    <n v="0.12116930099999999"/>
    <n v="0.11609025099999901"/>
    <n v="0.113004037"/>
    <n v="0.1109395259"/>
    <n v="0"/>
    <n v="0"/>
    <n v="0"/>
    <s v="EJ"/>
  </r>
  <r>
    <x v="14"/>
    <s v="resid cooling"/>
    <x v="4"/>
    <x v="4"/>
    <n v="1.9628199999999998E-2"/>
    <n v="4.3832400000000001E-2"/>
    <n v="5.3010000000000002E-2"/>
    <n v="5.4792100000000003E-2"/>
    <n v="5.6733619999999998E-2"/>
    <n v="6.1568619999999998E-2"/>
    <n v="6.5107979999999996E-2"/>
    <n v="6.4912769999999995E-2"/>
    <n v="6.3595369999999998E-2"/>
    <n v="6.1715235999999903E-2"/>
    <n v="6.0319669999999999E-2"/>
    <n v="0"/>
    <n v="0"/>
    <n v="0"/>
    <s v="EJ"/>
  </r>
  <r>
    <x v="14"/>
    <s v="resid heating"/>
    <x v="4"/>
    <x v="3"/>
    <n v="0.32244200000000001"/>
    <n v="0.26920300000000003"/>
    <n v="0.24753700000000001"/>
    <n v="0.199152"/>
    <n v="0.22894149999999999"/>
    <n v="0.26319150000000002"/>
    <n v="0.28117409999999998"/>
    <n v="0.27490249999999999"/>
    <n v="0.25619759999999903"/>
    <n v="0.23679429999999899"/>
    <n v="0.21962820999999999"/>
    <n v="0"/>
    <n v="0"/>
    <n v="0"/>
    <s v="EJ"/>
  </r>
  <r>
    <x v="14"/>
    <s v="resid heating"/>
    <x v="4"/>
    <x v="5"/>
    <n v="1.39363E-2"/>
    <n v="1.03912E-2"/>
    <n v="1.4574800000000001E-2"/>
    <n v="8.4988000000000008E-3"/>
    <n v="8.8622400000000004E-3"/>
    <n v="9.57525999999999E-3"/>
    <n v="1.00668199999999E-2"/>
    <n v="1.0169259999999999E-2"/>
    <n v="1.0035907E-2"/>
    <n v="9.6733319999999998E-3"/>
    <n v="9.2093909999999904E-3"/>
    <n v="0"/>
    <n v="0"/>
    <n v="0"/>
    <s v="EJ"/>
  </r>
  <r>
    <x v="14"/>
    <s v="resid heating"/>
    <x v="4"/>
    <x v="7"/>
    <n v="1.66981E-2"/>
    <n v="1.5107199999999999E-2"/>
    <n v="1.72309E-2"/>
    <n v="1.6145300000000001E-2"/>
    <n v="1.736033E-2"/>
    <n v="1.935535E-2"/>
    <n v="2.137495E-2"/>
    <n v="2.267506E-2"/>
    <n v="2.33784599999999E-2"/>
    <n v="2.3546806999999999E-2"/>
    <n v="2.3166131E-2"/>
    <n v="0"/>
    <n v="0"/>
    <n v="0"/>
    <s v="EJ"/>
  </r>
  <r>
    <x v="14"/>
    <s v="resid heating"/>
    <x v="4"/>
    <x v="4"/>
    <n v="8.4270000000000005E-3"/>
    <n v="1.8818700000000001E-2"/>
    <n v="2.2758899999999999E-2"/>
    <n v="2.3524E-2"/>
    <n v="2.342522E-2"/>
    <n v="2.508672E-2"/>
    <n v="2.728061E-2"/>
    <n v="2.906158E-2"/>
    <n v="3.050518E-2"/>
    <n v="3.1766322999999999E-2"/>
    <n v="3.2677516999999899E-2"/>
    <n v="0"/>
    <n v="0"/>
    <n v="0"/>
    <s v="EJ"/>
  </r>
  <r>
    <x v="14"/>
    <s v="resid heating"/>
    <x v="4"/>
    <x v="0"/>
    <n v="5.1783000000000003E-3"/>
    <n v="0.106221"/>
    <n v="0.108213"/>
    <n v="0.18374299999999999"/>
    <n v="0.20044819999999999"/>
    <n v="0.2286376"/>
    <n v="0.26108100000000001"/>
    <n v="0.28824489999999903"/>
    <n v="0.3110213"/>
    <n v="0.32862079999999999"/>
    <n v="0.33900532999999999"/>
    <n v="0"/>
    <n v="0"/>
    <n v="0"/>
    <s v="EJ"/>
  </r>
  <r>
    <x v="14"/>
    <s v="resid heating"/>
    <x v="4"/>
    <x v="1"/>
    <n v="0"/>
    <n v="0"/>
    <n v="0"/>
    <n v="0"/>
    <n v="0"/>
    <n v="1.01017E-5"/>
    <n v="1.67379E-4"/>
    <n v="2.8835200000000002E-4"/>
    <n v="4.4920799999999999E-4"/>
    <n v="6.2777500000000001E-4"/>
    <n v="8.0804100000000001E-4"/>
    <n v="0"/>
    <n v="0"/>
    <n v="0"/>
    <s v="EJ"/>
  </r>
  <r>
    <x v="14"/>
    <s v="resid heating"/>
    <x v="4"/>
    <x v="2"/>
    <n v="7.3360999999999996E-2"/>
    <n v="6.6003400000000004E-2"/>
    <n v="3.6397499999999999E-2"/>
    <n v="1.4266300000000001E-2"/>
    <n v="1.53511699999999E-2"/>
    <n v="1.7197919999999998E-2"/>
    <n v="1.8999149999999999E-2"/>
    <n v="2.0457259999999901E-2"/>
    <n v="2.1762750000000001E-2"/>
    <n v="2.2915062E-2"/>
    <n v="2.4144578999999999E-2"/>
    <n v="0"/>
    <n v="0"/>
    <n v="0"/>
    <s v="EJ"/>
  </r>
  <r>
    <x v="14"/>
    <s v="resid others"/>
    <x v="4"/>
    <x v="3"/>
    <n v="8.6237300000000003E-2"/>
    <n v="7.1998400000000004E-2"/>
    <n v="6.6203899999999996E-2"/>
    <n v="5.3263400000000002E-2"/>
    <n v="6.0519900000000001E-2"/>
    <n v="7.4392189999999997E-2"/>
    <n v="8.5248089999999999E-2"/>
    <n v="8.8687719999999998E-2"/>
    <n v="8.6866669999999896E-2"/>
    <n v="8.1030969999999994E-2"/>
    <n v="7.5091930000000001E-2"/>
    <n v="0"/>
    <n v="0"/>
    <n v="0"/>
    <s v="EJ"/>
  </r>
  <r>
    <x v="14"/>
    <s v="resid others"/>
    <x v="4"/>
    <x v="5"/>
    <n v="0.13680200000000001"/>
    <n v="0.102003"/>
    <n v="0.14307"/>
    <n v="8.3425799999999994E-2"/>
    <n v="9.3206600000000001E-2"/>
    <n v="0.1043567"/>
    <n v="0.1090081"/>
    <n v="0.10499855"/>
    <n v="0.10002435"/>
    <n v="9.3807810000000005E-2"/>
    <n v="9.075192E-2"/>
    <n v="0"/>
    <n v="0"/>
    <n v="0"/>
    <s v="EJ"/>
  </r>
  <r>
    <x v="14"/>
    <s v="resid others"/>
    <x v="4"/>
    <x v="7"/>
    <n v="2.8773000000000002E-3"/>
    <n v="2.6032E-3"/>
    <n v="2.9691000000000001E-3"/>
    <n v="2.7821E-3"/>
    <n v="3.1957639999999998E-3"/>
    <n v="3.7699159999999999E-3"/>
    <n v="4.3481659999999997E-3"/>
    <n v="4.6845469999999998E-3"/>
    <n v="4.8928740000000002E-3"/>
    <n v="5.0204537E-3"/>
    <n v="5.0790770000000004E-3"/>
    <n v="0"/>
    <n v="0"/>
    <n v="0"/>
    <s v="EJ"/>
  </r>
  <r>
    <x v="14"/>
    <s v="resid others"/>
    <x v="4"/>
    <x v="4"/>
    <n v="7.4020100000000005E-2"/>
    <n v="0.165297"/>
    <n v="0.199907"/>
    <n v="0.20662700000000001"/>
    <n v="0.22315989999999999"/>
    <n v="0.25350529999999999"/>
    <n v="0.29270279999999999"/>
    <n v="0.32528039999999903"/>
    <n v="0.35534201999999998"/>
    <n v="0.38691562000000002"/>
    <n v="0.41769310999999998"/>
    <n v="0"/>
    <n v="0"/>
    <n v="0"/>
    <s v="EJ"/>
  </r>
  <r>
    <x v="14"/>
    <s v="resid others"/>
    <x v="4"/>
    <x v="0"/>
    <n v="6.2494999999999998E-3"/>
    <n v="0.128195"/>
    <n v="0.13059899999999999"/>
    <n v="0.22175400000000001"/>
    <n v="0.25783509999999998"/>
    <n v="0.31320170000000003"/>
    <n v="0.37858239999999999"/>
    <n v="0.43097289999999999"/>
    <n v="0.47275309999999898"/>
    <n v="0.50807713999999904"/>
    <n v="0.53130060000000001"/>
    <n v="0"/>
    <n v="0"/>
    <n v="0"/>
    <s v="EJ"/>
  </r>
  <r>
    <x v="14"/>
    <s v="resid others"/>
    <x v="4"/>
    <x v="1"/>
    <n v="0"/>
    <n v="0"/>
    <n v="0"/>
    <n v="0"/>
    <n v="0"/>
    <n v="3.0912199999999999E-5"/>
    <n v="5.5683800000000004E-4"/>
    <n v="1.0170400000000001E-3"/>
    <n v="1.4170700000000001E-3"/>
    <n v="1.9625699999999999E-3"/>
    <n v="2.33263E-3"/>
    <n v="0"/>
    <n v="0"/>
    <n v="0"/>
    <s v="EJ"/>
  </r>
  <r>
    <x v="14"/>
    <s v="resid others"/>
    <x v="4"/>
    <x v="2"/>
    <n v="8.3990800000000004E-2"/>
    <n v="7.5567099999999998E-2"/>
    <n v="4.1671399999999997E-2"/>
    <n v="1.6333400000000001E-2"/>
    <n v="1.8484469999999999E-2"/>
    <n v="2.0819629999999999E-2"/>
    <n v="2.169828E-2"/>
    <n v="2.090757E-2"/>
    <n v="1.9868561999999999E-2"/>
    <n v="1.8744271E-2"/>
    <n v="1.8437382999999901E-2"/>
    <n v="0"/>
    <n v="0"/>
    <n v="0"/>
    <s v="EJ"/>
  </r>
  <r>
    <x v="14"/>
    <s v="trn_aviation_intl"/>
    <x v="5"/>
    <x v="4"/>
    <n v="0"/>
    <n v="0"/>
    <n v="0"/>
    <n v="0"/>
    <n v="0"/>
    <n v="0"/>
    <n v="0"/>
    <n v="3.5966300000000002E-8"/>
    <n v="2.9855199999999999E-7"/>
    <n v="2.3781300000000001E-6"/>
    <n v="1.7282099999999998E-5"/>
    <n v="0"/>
    <n v="0"/>
    <n v="0"/>
    <s v="EJ"/>
  </r>
  <r>
    <x v="14"/>
    <s v="trn_aviation_intl"/>
    <x v="5"/>
    <x v="1"/>
    <n v="0"/>
    <n v="0"/>
    <n v="0"/>
    <n v="0"/>
    <n v="0"/>
    <n v="0"/>
    <n v="0"/>
    <n v="5.2138099999999999E-8"/>
    <n v="1.0321400000000001E-6"/>
    <n v="1.5429899999999999E-5"/>
    <n v="1.6983300000000001E-4"/>
    <n v="0"/>
    <n v="0"/>
    <n v="0"/>
    <s v="EJ"/>
  </r>
  <r>
    <x v="14"/>
    <s v="trn_aviation_intl"/>
    <x v="5"/>
    <x v="2"/>
    <n v="2.2750800000000002E-2"/>
    <n v="4.8256800000000002E-2"/>
    <n v="3.9386999999999998E-2"/>
    <n v="0.10253900000000001"/>
    <n v="0.114408"/>
    <n v="0.12203899999999999"/>
    <n v="0.132275"/>
    <n v="0.13950499999999999"/>
    <n v="0.15376500000000001"/>
    <n v="0.167688"/>
    <n v="0.18070600000000001"/>
    <n v="0"/>
    <n v="0"/>
    <n v="0"/>
    <s v="EJ"/>
  </r>
  <r>
    <x v="14"/>
    <s v="trn_freight"/>
    <x v="6"/>
    <x v="5"/>
    <n v="8.3717199999999996E-4"/>
    <n v="0"/>
    <n v="0"/>
    <n v="0"/>
    <n v="0"/>
    <n v="0"/>
    <n v="0"/>
    <n v="0"/>
    <n v="0"/>
    <n v="0"/>
    <n v="0"/>
    <n v="0"/>
    <n v="0"/>
    <n v="0"/>
    <s v="EJ"/>
  </r>
  <r>
    <x v="14"/>
    <s v="trn_freight"/>
    <x v="6"/>
    <x v="4"/>
    <n v="1.75914E-3"/>
    <n v="1.57675E-3"/>
    <n v="1.61264E-3"/>
    <n v="1.97226E-3"/>
    <n v="2.1082900000000001E-3"/>
    <n v="2.3026462999999999E-3"/>
    <n v="2.3976169999999999E-3"/>
    <n v="2.2229200999999998E-3"/>
    <n v="2.2250639000000001E-3"/>
    <n v="2.4296748E-3"/>
    <n v="2.7321759999999998E-3"/>
    <n v="0"/>
    <n v="0"/>
    <n v="0"/>
    <s v="EJ"/>
  </r>
  <r>
    <x v="14"/>
    <s v="trn_freight"/>
    <x v="6"/>
    <x v="1"/>
    <n v="0"/>
    <n v="0"/>
    <n v="0"/>
    <n v="0"/>
    <n v="0"/>
    <n v="1.11779E-4"/>
    <n v="4.8960300000000002E-4"/>
    <n v="1.1373545999999999E-3"/>
    <n v="1.5991041000000001E-3"/>
    <n v="1.942718E-3"/>
    <n v="2.3575499999999999E-3"/>
    <n v="0"/>
    <n v="0"/>
    <n v="0"/>
    <s v="EJ"/>
  </r>
  <r>
    <x v="14"/>
    <s v="trn_freight"/>
    <x v="6"/>
    <x v="2"/>
    <n v="1.49919199999999E-2"/>
    <n v="2.340159E-2"/>
    <n v="3.1565959999999997E-2"/>
    <n v="2.0506779999999999E-2"/>
    <n v="2.2155543999999999E-2"/>
    <n v="2.45076469999999E-2"/>
    <n v="2.7110309999999999E-2"/>
    <n v="3.01159799999999E-2"/>
    <n v="3.2733999999999999E-2"/>
    <n v="3.5756259999999998E-2"/>
    <n v="3.8904710000000002E-2"/>
    <n v="0"/>
    <n v="0"/>
    <n v="0"/>
    <s v="EJ"/>
  </r>
  <r>
    <x v="14"/>
    <s v="trn_freight_road"/>
    <x v="6"/>
    <x v="4"/>
    <n v="0"/>
    <n v="0"/>
    <n v="0"/>
    <n v="0"/>
    <n v="1.6053270000000001E-4"/>
    <n v="7.0390345344000004E-4"/>
    <n v="2.7982173345999901E-3"/>
    <n v="7.4990234072899904E-3"/>
    <n v="1.372531417065E-2"/>
    <n v="1.9974631230244001E-2"/>
    <n v="2.63043597784E-2"/>
    <n v="0"/>
    <n v="0"/>
    <n v="0"/>
    <s v="EJ"/>
  </r>
  <r>
    <x v="14"/>
    <s v="trn_freight_road"/>
    <x v="6"/>
    <x v="1"/>
    <n v="0"/>
    <n v="0"/>
    <n v="0"/>
    <n v="0"/>
    <n v="0"/>
    <n v="1.8231991000000001E-4"/>
    <n v="1.64223146187E-3"/>
    <n v="5.6586701819299999E-3"/>
    <n v="1.1392024006019999E-2"/>
    <n v="1.71973021283E-2"/>
    <n v="2.2365260091999999E-2"/>
    <n v="0"/>
    <n v="0"/>
    <n v="0"/>
    <s v="EJ"/>
  </r>
  <r>
    <x v="14"/>
    <s v="trn_freight_road"/>
    <x v="6"/>
    <x v="2"/>
    <n v="0.10641642"/>
    <n v="0.15205079999999899"/>
    <n v="0.1763353"/>
    <n v="0.23514689999999999"/>
    <n v="0.27924892330000001"/>
    <n v="0.32521960680599998"/>
    <n v="0.36752169039900001"/>
    <n v="0.38633981441699999"/>
    <n v="0.39837219702999999"/>
    <n v="0.41040361573"/>
    <n v="0.42221423809000003"/>
    <n v="0"/>
    <n v="0"/>
    <n v="0"/>
    <s v="EJ"/>
  </r>
  <r>
    <x v="14"/>
    <s v="trn_pass"/>
    <x v="6"/>
    <x v="4"/>
    <n v="2.1728898000000002E-3"/>
    <n v="2.5200890000000001E-3"/>
    <n v="2.1532896999999999E-3"/>
    <n v="3.148779E-3"/>
    <n v="3.5006740000000001E-3"/>
    <n v="4.0233669999999999E-3"/>
    <n v="4.636065E-3"/>
    <n v="5.7403509999999899E-3"/>
    <n v="7.1356459999999903E-3"/>
    <n v="9.8869060000000009E-3"/>
    <n v="1.52377479999999E-2"/>
    <n v="0"/>
    <n v="0"/>
    <n v="0"/>
    <s v="EJ"/>
  </r>
  <r>
    <x v="14"/>
    <s v="trn_pass"/>
    <x v="6"/>
    <x v="1"/>
    <n v="0"/>
    <n v="0"/>
    <n v="0"/>
    <n v="0"/>
    <n v="0"/>
    <n v="0"/>
    <n v="0"/>
    <n v="2.1698099999999999E-4"/>
    <n v="7.2563700000000001E-4"/>
    <n v="2.2994999999999999E-3"/>
    <n v="6.3814900000000001E-3"/>
    <n v="0"/>
    <n v="0"/>
    <n v="0"/>
    <s v="EJ"/>
  </r>
  <r>
    <x v="14"/>
    <s v="trn_pass"/>
    <x v="6"/>
    <x v="2"/>
    <n v="1.497569E-2"/>
    <n v="5.0269080000000001E-2"/>
    <n v="4.2491479999999998E-2"/>
    <n v="0.11553085"/>
    <n v="0.13436703"/>
    <n v="0.1619111"/>
    <n v="0.19054370000000001"/>
    <n v="0.20724769999999901"/>
    <n v="0.23191580000000001"/>
    <n v="0.25264160000000002"/>
    <n v="0.2648431"/>
    <n v="0"/>
    <n v="0"/>
    <n v="0"/>
    <s v="EJ"/>
  </r>
  <r>
    <x v="14"/>
    <s v="trn_pass_road"/>
    <x v="6"/>
    <x v="4"/>
    <n v="0"/>
    <n v="0"/>
    <n v="0"/>
    <n v="0"/>
    <n v="3.9812399999999996E-3"/>
    <n v="8.0618500000000006E-3"/>
    <n v="1.082019E-2"/>
    <n v="1.14447E-2"/>
    <n v="1.133695E-2"/>
    <n v="1.12089099999999E-2"/>
    <n v="1.103372E-2"/>
    <n v="0"/>
    <n v="0"/>
    <n v="0"/>
    <s v="EJ"/>
  </r>
  <r>
    <x v="14"/>
    <s v="trn_pass_road"/>
    <x v="6"/>
    <x v="0"/>
    <n v="0"/>
    <n v="1.2299699999999999E-4"/>
    <n v="2.5855499999999998E-3"/>
    <n v="3.20294E-3"/>
    <n v="3.72273E-3"/>
    <n v="4.0240199999999997E-3"/>
    <n v="3.2260879999999998E-3"/>
    <n v="3.020231E-3"/>
    <n v="2.9157940000000002E-3"/>
    <n v="2.8020319999999999E-3"/>
    <n v="2.6822700000000001E-3"/>
    <n v="0"/>
    <n v="0"/>
    <n v="0"/>
    <s v="EJ"/>
  </r>
  <r>
    <x v="14"/>
    <s v="trn_pass_road"/>
    <x v="6"/>
    <x v="1"/>
    <n v="0"/>
    <n v="0"/>
    <n v="0"/>
    <n v="0"/>
    <n v="0"/>
    <n v="1.90599E-6"/>
    <n v="9.4877999999999992E-6"/>
    <n v="3.0135617E-5"/>
    <n v="5.6506370000000003E-5"/>
    <n v="7.4631900000000006E-5"/>
    <n v="8.0626199999999997E-5"/>
    <n v="0"/>
    <n v="0"/>
    <n v="0"/>
    <s v="EJ"/>
  </r>
  <r>
    <x v="14"/>
    <s v="trn_pass_road"/>
    <x v="6"/>
    <x v="2"/>
    <n v="2.67984E-2"/>
    <n v="3.7896600000000003E-2"/>
    <n v="4.4141100000000003E-2"/>
    <n v="6.0162500000000001E-2"/>
    <n v="7.5964462099999894E-2"/>
    <n v="8.1766566900000004E-2"/>
    <n v="6.7184693899999995E-2"/>
    <n v="6.1805102000000001E-2"/>
    <n v="6.0035413999999898E-2"/>
    <n v="5.8338069999999999E-2"/>
    <n v="5.6603670999999897E-2"/>
    <n v="0"/>
    <n v="0"/>
    <n v="0"/>
    <s v="EJ"/>
  </r>
  <r>
    <x v="14"/>
    <s v="trn_pass_road_LDV"/>
    <x v="6"/>
    <x v="4"/>
    <n v="0"/>
    <n v="0"/>
    <n v="0"/>
    <n v="0"/>
    <n v="0"/>
    <n v="4.49132E-3"/>
    <n v="7.8726100000000004E-3"/>
    <n v="9.1726299999999993E-3"/>
    <n v="9.8826799999999996E-3"/>
    <n v="1.0332900000000001E-2"/>
    <n v="1.0557199999999999E-2"/>
    <n v="0"/>
    <n v="0"/>
    <n v="0"/>
    <s v="EJ"/>
  </r>
  <r>
    <x v="14"/>
    <s v="trn_pass_road_LDV"/>
    <x v="6"/>
    <x v="2"/>
    <n v="7.0656499999999997E-3"/>
    <n v="1.01037E-2"/>
    <n v="1.1713400000000001E-2"/>
    <n v="1.5593299999999999E-2"/>
    <n v="1.5348499999999999E-2"/>
    <n v="9.5377699999999992E-3"/>
    <n v="6.1361799999999998E-3"/>
    <n v="4.6635899999999996E-3"/>
    <n v="3.83527E-3"/>
    <n v="3.19798E-3"/>
    <n v="2.7145699999999999E-3"/>
    <n v="0"/>
    <n v="0"/>
    <n v="0"/>
    <s v="EJ"/>
  </r>
  <r>
    <x v="14"/>
    <s v="trn_pass_road_LDV_4W"/>
    <x v="6"/>
    <x v="4"/>
    <n v="0"/>
    <n v="0"/>
    <n v="0"/>
    <n v="0"/>
    <n v="0"/>
    <n v="1.34887799999999E-2"/>
    <n v="7.1818949999999895E-2"/>
    <n v="0.136211629999999"/>
    <n v="0.19950987000000001"/>
    <n v="0.247484814"/>
    <n v="0.28987551"/>
    <n v="0"/>
    <n v="0"/>
    <n v="0"/>
    <s v="EJ"/>
  </r>
  <r>
    <x v="14"/>
    <s v="trn_pass_road_LDV_4W"/>
    <x v="6"/>
    <x v="0"/>
    <n v="0"/>
    <n v="2.5996890000000002E-6"/>
    <n v="5.1594000000000001E-5"/>
    <n v="6.2092699999999996E-5"/>
    <n v="6.3012839999999895E-5"/>
    <n v="6.2769449999999999E-5"/>
    <n v="5.8591000000000002E-5"/>
    <n v="5.1267319999999998E-5"/>
    <n v="4.2711594000000003E-5"/>
    <n v="3.7435328E-5"/>
    <n v="3.2426798999999902E-5"/>
    <n v="0"/>
    <n v="0"/>
    <n v="0"/>
    <s v="EJ"/>
  </r>
  <r>
    <x v="14"/>
    <s v="trn_pass_road_LDV_4W"/>
    <x v="6"/>
    <x v="1"/>
    <n v="0"/>
    <n v="0"/>
    <n v="0"/>
    <n v="0"/>
    <n v="0"/>
    <n v="8.0260656999999998E-5"/>
    <n v="6.1556043200000003E-4"/>
    <n v="9.6276726669999998E-4"/>
    <n v="1.2610388679999999E-3"/>
    <n v="1.4563626574999901E-3"/>
    <n v="1.6366514689999999E-3"/>
    <n v="0"/>
    <n v="0"/>
    <n v="0"/>
    <s v="EJ"/>
  </r>
  <r>
    <x v="14"/>
    <s v="trn_pass_road_LDV_4W"/>
    <x v="6"/>
    <x v="2"/>
    <n v="0.37598500000000001"/>
    <n v="0.50936340000000002"/>
    <n v="0.60428110000000002"/>
    <n v="0.89781509999999998"/>
    <n v="0.91106872299999997"/>
    <n v="0.91179187399999995"/>
    <n v="0.85193505699999905"/>
    <n v="0.74772673499999898"/>
    <n v="0.62565745949999996"/>
    <n v="0.55226321699999903"/>
    <n v="0.48424467999999898"/>
    <n v="0"/>
    <n v="0"/>
    <n v="0"/>
    <s v="EJ"/>
  </r>
  <r>
    <x v="14"/>
    <s v="trn_shipping_intl"/>
    <x v="7"/>
    <x v="4"/>
    <n v="0"/>
    <n v="0"/>
    <n v="0"/>
    <n v="0"/>
    <n v="0"/>
    <n v="0"/>
    <n v="0"/>
    <n v="6.5934499999999995E-7"/>
    <n v="1.86316E-6"/>
    <n v="5.65219E-6"/>
    <n v="1.38748E-5"/>
    <n v="0"/>
    <n v="0"/>
    <n v="0"/>
    <s v="EJ"/>
  </r>
  <r>
    <x v="14"/>
    <s v="trn_shipping_intl"/>
    <x v="7"/>
    <x v="1"/>
    <n v="0"/>
    <n v="0"/>
    <n v="0"/>
    <n v="0"/>
    <n v="0"/>
    <n v="0"/>
    <n v="0"/>
    <n v="9.6456400000000007E-6"/>
    <n v="3.55856E-5"/>
    <n v="1.4109499999999999E-4"/>
    <n v="4.5530499999999998E-4"/>
    <n v="0"/>
    <n v="0"/>
    <n v="0"/>
    <s v="EJ"/>
  </r>
  <r>
    <x v="14"/>
    <s v="trn_shipping_intl"/>
    <x v="7"/>
    <x v="2"/>
    <n v="4.7942499999999999E-3"/>
    <n v="4.61921E-2"/>
    <n v="2.0824200000000001E-2"/>
    <n v="5.0833700000000002E-2"/>
    <n v="5.2647390000000002E-2"/>
    <n v="5.488933E-2"/>
    <n v="5.6467999999999997E-2"/>
    <n v="5.8278099999999999E-2"/>
    <n v="6.0564E-2"/>
    <n v="6.3239100000000006E-2"/>
    <n v="6.5785099999999999E-2"/>
    <n v="0"/>
    <n v="0"/>
    <n v="0"/>
    <s v="EJ"/>
  </r>
  <r>
    <x v="15"/>
    <s v="N fertilizer"/>
    <x v="0"/>
    <x v="0"/>
    <n v="1.8369E-2"/>
    <n v="1.7106400000000001E-2"/>
    <n v="1.74932E-2"/>
    <n v="1.98219E-2"/>
    <n v="2.0147011999999999E-2"/>
    <n v="2.7726373200000001E-2"/>
    <n v="3.1282399900000001E-2"/>
    <n v="3.35111232E-2"/>
    <n v="3.36664037E-2"/>
    <n v="3.3647290900000001E-2"/>
    <n v="3.2758530559999999E-2"/>
    <n v="0"/>
    <n v="0"/>
    <n v="0"/>
    <s v="EJ"/>
  </r>
  <r>
    <x v="15"/>
    <s v="N fertilizer"/>
    <x v="0"/>
    <x v="1"/>
    <n v="0"/>
    <n v="0"/>
    <n v="0"/>
    <n v="0"/>
    <n v="0"/>
    <n v="1.5042300000000001E-4"/>
    <n v="6.3551099999999995E-4"/>
    <n v="1.7196469999999999E-3"/>
    <n v="3.0967780000000001E-3"/>
    <n v="4.4918917999999999E-3"/>
    <n v="5.9375456E-3"/>
    <n v="0"/>
    <n v="0"/>
    <n v="0"/>
    <s v="EJ"/>
  </r>
  <r>
    <x v="15"/>
    <s v="N fertilizer"/>
    <x v="0"/>
    <x v="2"/>
    <n v="2.09932E-3"/>
    <n v="1.9550100000000001E-3"/>
    <n v="1.9992299999999998E-3"/>
    <n v="2.2653600000000001E-3"/>
    <n v="2.2233393999999901E-3"/>
    <n v="2.7151915000000002E-3"/>
    <n v="2.5750772999999999E-3"/>
    <n v="1.84564459999999E-3"/>
    <n v="1.0492925E-3"/>
    <n v="5.3707920000000005E-4"/>
    <n v="2.1861016999999999E-4"/>
    <n v="0"/>
    <n v="0"/>
    <n v="0"/>
    <s v="EJ"/>
  </r>
  <r>
    <x v="15"/>
    <s v="agricultural energy use"/>
    <x v="1"/>
    <x v="3"/>
    <n v="0"/>
    <n v="1.5070000000000001E-3"/>
    <n v="6.6979599999999995E-4"/>
    <n v="5.8600299999999998E-4"/>
    <n v="5.5602259999999997E-4"/>
    <n v="6.0150609999999995E-4"/>
    <n v="5.5749179999999997E-4"/>
    <n v="5.1239150000000002E-4"/>
    <n v="5.0027350000000003E-4"/>
    <n v="4.900061E-4"/>
    <n v="4.7826900000000002E-4"/>
    <n v="0"/>
    <n v="0"/>
    <n v="0"/>
    <s v="EJ"/>
  </r>
  <r>
    <x v="15"/>
    <s v="agricultural energy use"/>
    <x v="1"/>
    <x v="5"/>
    <n v="1.2559999999999999E-4"/>
    <n v="0"/>
    <n v="0"/>
    <n v="0"/>
    <n v="0"/>
    <n v="0"/>
    <n v="0"/>
    <n v="0"/>
    <n v="0"/>
    <n v="0"/>
    <n v="0"/>
    <n v="0"/>
    <n v="0"/>
    <n v="0"/>
    <s v="EJ"/>
  </r>
  <r>
    <x v="15"/>
    <s v="agricultural energy use"/>
    <x v="1"/>
    <x v="4"/>
    <n v="6.3209E-3"/>
    <n v="1.15952E-2"/>
    <n v="1.1427700000000001E-2"/>
    <n v="1.08837E-2"/>
    <n v="1.1730010000000001E-2"/>
    <n v="1.2872493999999899E-2"/>
    <n v="1.39154222999999E-2"/>
    <n v="1.4608841849999899E-2"/>
    <n v="1.493962586E-2"/>
    <n v="1.52960691E-2"/>
    <n v="1.5711817600000001E-2"/>
    <n v="0"/>
    <n v="0"/>
    <n v="0"/>
    <s v="EJ"/>
  </r>
  <r>
    <x v="15"/>
    <s v="agricultural energy use"/>
    <x v="1"/>
    <x v="0"/>
    <n v="4.1900000000000002E-5"/>
    <n v="7.1160099999999997E-4"/>
    <n v="8.7909399999999997E-4"/>
    <n v="7.1160400000000001E-4"/>
    <n v="6.7277839999999999E-4"/>
    <n v="4.8206079999999998E-4"/>
    <n v="2.641039E-4"/>
    <n v="1.2218879999999999E-4"/>
    <n v="1.018688E-4"/>
    <n v="9.8772860000000001E-5"/>
    <n v="9.6054719999999995E-5"/>
    <n v="0"/>
    <n v="0"/>
    <n v="0"/>
    <s v="EJ"/>
  </r>
  <r>
    <x v="15"/>
    <s v="agricultural energy use"/>
    <x v="1"/>
    <x v="1"/>
    <n v="0"/>
    <n v="0"/>
    <n v="0"/>
    <n v="0"/>
    <n v="0"/>
    <n v="3.5457499999999997E-5"/>
    <n v="1.28765E-4"/>
    <n v="2.4540789999999999E-4"/>
    <n v="3.3688208E-4"/>
    <n v="4.2693609999999997E-4"/>
    <n v="4.8866860000000003E-4"/>
    <n v="0"/>
    <n v="0"/>
    <n v="0"/>
    <s v="EJ"/>
  </r>
  <r>
    <x v="15"/>
    <s v="agricultural energy use"/>
    <x v="1"/>
    <x v="2"/>
    <n v="1.90881E-2"/>
    <n v="6.7813999999999999E-3"/>
    <n v="6.0278600000000003E-3"/>
    <n v="5.0232300000000001E-3"/>
    <n v="5.1964890000000003E-3"/>
    <n v="5.0886341999999999E-3"/>
    <n v="4.6560237999999999E-3"/>
    <n v="4.1469865999999899E-3"/>
    <n v="3.7870210999999998E-3"/>
    <n v="3.3338650000000001E-3"/>
    <n v="2.8676963E-3"/>
    <n v="0"/>
    <n v="0"/>
    <n v="0"/>
    <s v="EJ"/>
  </r>
  <r>
    <x v="15"/>
    <s v="alumina"/>
    <x v="0"/>
    <x v="3"/>
    <n v="1.6160999999999999E-4"/>
    <n v="8.9698599999999995E-5"/>
    <n v="6.3260399999999998E-3"/>
    <n v="4.9104000000000003E-5"/>
    <n v="4.50792E-5"/>
    <n v="4.7230990000000002E-5"/>
    <n v="4.9163742E-5"/>
    <n v="5.0619813000000002E-5"/>
    <n v="5.1723042000000001E-5"/>
    <n v="5.2512655E-5"/>
    <n v="5.29999707E-5"/>
    <n v="0"/>
    <n v="0"/>
    <n v="0"/>
    <s v="EJ"/>
  </r>
  <r>
    <x v="15"/>
    <s v="alumina"/>
    <x v="0"/>
    <x v="5"/>
    <n v="0"/>
    <n v="0"/>
    <n v="5.1938799999999998E-6"/>
    <n v="0"/>
    <n v="0"/>
    <n v="0"/>
    <n v="0"/>
    <n v="0"/>
    <n v="0"/>
    <n v="0"/>
    <n v="0"/>
    <n v="0"/>
    <n v="0"/>
    <n v="0"/>
    <s v="EJ"/>
  </r>
  <r>
    <x v="15"/>
    <s v="alumina"/>
    <x v="0"/>
    <x v="0"/>
    <n v="1.3019800000000001E-3"/>
    <n v="7.0658899999999998E-4"/>
    <n v="1.1235200000000001E-2"/>
    <n v="1.8289099999999999E-2"/>
    <n v="1.6789999999999999E-2"/>
    <n v="1.7588958838189998E-2"/>
    <n v="1.825771426785E-2"/>
    <n v="1.8669945963662001E-2"/>
    <n v="1.8915427892819001E-2"/>
    <n v="1.9123018411587998E-2"/>
    <n v="1.9247714208003999E-2"/>
    <n v="0"/>
    <n v="0"/>
    <n v="0"/>
    <s v="EJ"/>
  </r>
  <r>
    <x v="15"/>
    <s v="alumina"/>
    <x v="0"/>
    <x v="2"/>
    <n v="8.7496399999999995E-3"/>
    <n v="9.0960599999999996E-3"/>
    <n v="4.92889E-3"/>
    <n v="4.0903299999999999E-5"/>
    <n v="3.7550699999999999E-5"/>
    <n v="3.9343030999999997E-5"/>
    <n v="4.0952395839000003E-5"/>
    <n v="4.2163951404999999E-5"/>
    <n v="4.3081159901000003E-5"/>
    <n v="4.3737787958999899E-5"/>
    <n v="4.4143355738999999E-5"/>
    <n v="0"/>
    <n v="0"/>
    <n v="0"/>
    <s v="EJ"/>
  </r>
  <r>
    <x v="15"/>
    <s v="aluminum"/>
    <x v="0"/>
    <x v="4"/>
    <n v="5.4148799999999997E-2"/>
    <n v="8.8110599999999997E-2"/>
    <n v="0.10484400000000001"/>
    <n v="0.119009"/>
    <n v="0.109255"/>
    <n v="0.11446412"/>
    <n v="0.11903995000000001"/>
    <n v="0.122292469999999"/>
    <n v="0.12461309199999999"/>
    <n v="0.126340706"/>
    <n v="0.127401243"/>
    <n v="0"/>
    <n v="0"/>
    <n v="0"/>
    <s v="EJ"/>
  </r>
  <r>
    <x v="15"/>
    <s v="cement"/>
    <x v="0"/>
    <x v="4"/>
    <n v="3.3278600000000002E-3"/>
    <n v="2.7884899999999998E-3"/>
    <n v="2.78138E-3"/>
    <n v="2.78138E-3"/>
    <n v="2.8607089999999999E-3"/>
    <n v="3.240986E-3"/>
    <n v="3.4568139999999999E-3"/>
    <n v="3.7592933E-3"/>
    <n v="4.0355659000000004E-3"/>
    <n v="4.1883191999999899E-3"/>
    <n v="4.2797440200000002E-3"/>
    <n v="0"/>
    <n v="0"/>
    <n v="0"/>
    <s v="EJ"/>
  </r>
  <r>
    <x v="15"/>
    <s v="chemical energy use"/>
    <x v="0"/>
    <x v="3"/>
    <n v="3.2231999999999998E-3"/>
    <n v="3.5162000000000001E-3"/>
    <n v="4.1859999999999996E-3"/>
    <n v="8.1208200000000008E-3"/>
    <n v="8.4126410000000002E-3"/>
    <n v="8.9021380000000004E-3"/>
    <n v="9.3421440000000001E-3"/>
    <n v="9.8063879999999992E-3"/>
    <n v="1.0183365999999999E-2"/>
    <n v="1.0315466000000001E-2"/>
    <n v="1.0212666699999999E-2"/>
    <n v="0"/>
    <n v="0"/>
    <n v="0"/>
    <s v="EJ"/>
  </r>
  <r>
    <x v="15"/>
    <s v="chemical energy use"/>
    <x v="0"/>
    <x v="5"/>
    <n v="5.1906000000000001E-3"/>
    <n v="6.6976099999999997E-3"/>
    <n v="8.8324900000000001E-3"/>
    <n v="9.9208300000000003E-3"/>
    <n v="1.0292328999999999E-2"/>
    <n v="1.0328878E-2"/>
    <n v="9.7690629999999997E-3"/>
    <n v="8.1834630000000002E-3"/>
    <n v="6.60553599999999E-3"/>
    <n v="5.9562623E-3"/>
    <n v="5.8131053000000004E-3"/>
    <n v="0"/>
    <n v="0"/>
    <n v="0"/>
    <s v="EJ"/>
  </r>
  <r>
    <x v="15"/>
    <s v="chemical energy use"/>
    <x v="0"/>
    <x v="4"/>
    <n v="3.1227600000000001E-2"/>
    <n v="4.1022799999999998E-2"/>
    <n v="4.1441400000000003E-2"/>
    <n v="3.9934499999999998E-2"/>
    <n v="4.1794849999999897E-2"/>
    <n v="4.4114500000000001E-2"/>
    <n v="4.7506E-2"/>
    <n v="5.248394E-2"/>
    <n v="5.6664689999999997E-2"/>
    <n v="5.8607217000000003E-2"/>
    <n v="5.9188643999999999E-2"/>
    <n v="0"/>
    <n v="0"/>
    <n v="0"/>
    <s v="EJ"/>
  </r>
  <r>
    <x v="15"/>
    <s v="chemical energy use"/>
    <x v="0"/>
    <x v="0"/>
    <n v="0"/>
    <n v="9.0668099999999998E-3"/>
    <n v="6.0675E-3"/>
    <n v="7.6594200000000001E-3"/>
    <n v="7.9268840000000004E-3"/>
    <n v="7.8694409999999996E-3"/>
    <n v="7.2774370000000003E-3"/>
    <n v="5.66727799999999E-3"/>
    <n v="3.9442369999999997E-3"/>
    <n v="3.1744872000000002E-3"/>
    <n v="2.9087153999999998E-3"/>
    <n v="0"/>
    <n v="0"/>
    <n v="0"/>
    <s v="EJ"/>
  </r>
  <r>
    <x v="15"/>
    <s v="chemical energy use"/>
    <x v="0"/>
    <x v="2"/>
    <n v="1.08982E-2"/>
    <n v="1.9706399999999999E-2"/>
    <n v="1.8641700000000001E-2"/>
    <n v="1.53507E-2"/>
    <n v="1.5883732000000001E-2"/>
    <n v="1.58726659999999E-2"/>
    <n v="1.4799385999999999E-2"/>
    <n v="1.1900025999999999E-2"/>
    <n v="8.9227409999999997E-3"/>
    <n v="7.6461649999999999E-3"/>
    <n v="7.3547754000000002E-3"/>
    <n v="0"/>
    <n v="0"/>
    <n v="0"/>
    <s v="EJ"/>
  </r>
  <r>
    <x v="15"/>
    <s v="chemical feedstocks"/>
    <x v="0"/>
    <x v="0"/>
    <n v="0"/>
    <n v="1.1417200000000001E-2"/>
    <n v="8.8389000000000002E-3"/>
    <n v="1.103E-2"/>
    <n v="1.13525E-2"/>
    <n v="1.03182E-2"/>
    <n v="1.1199799999999999E-2"/>
    <n v="1.14486E-2"/>
    <n v="1.15278E-2"/>
    <n v="1.1875200000000001E-2"/>
    <n v="1.16784E-2"/>
    <n v="0"/>
    <n v="0"/>
    <n v="0"/>
    <s v="EJ"/>
  </r>
  <r>
    <x v="15"/>
    <s v="chemical feedstocks"/>
    <x v="0"/>
    <x v="2"/>
    <n v="5.6071500000000003E-2"/>
    <n v="4.7240200000000003E-2"/>
    <n v="4.4995599999999997E-2"/>
    <n v="4.7811100000000002E-2"/>
    <n v="5.0064900000000002E-2"/>
    <n v="5.3541900000000003E-2"/>
    <n v="5.5281999999999998E-2"/>
    <n v="5.8498700000000001E-2"/>
    <n v="6.2149700000000002E-2"/>
    <n v="6.4637600000000003E-2"/>
    <n v="6.7168599999999995E-2"/>
    <n v="0"/>
    <n v="0"/>
    <n v="0"/>
    <s v="EJ"/>
  </r>
  <r>
    <x v="15"/>
    <s v="comm cooling"/>
    <x v="2"/>
    <x v="4"/>
    <n v="3.5111600000000001E-3"/>
    <n v="3.9613399999999998E-3"/>
    <n v="4.1763299999999998E-3"/>
    <n v="4.5557000000000002E-3"/>
    <n v="4.7269299999999998E-3"/>
    <n v="4.8972119999999997E-3"/>
    <n v="4.8924950000000002E-3"/>
    <n v="4.800281E-3"/>
    <n v="4.6297695999999999E-3"/>
    <n v="4.5103378E-3"/>
    <n v="4.3996672000000004E-3"/>
    <n v="0"/>
    <n v="0"/>
    <n v="0"/>
    <s v="EJ"/>
  </r>
  <r>
    <x v="15"/>
    <s v="comm heating"/>
    <x v="2"/>
    <x v="3"/>
    <n v="2.66418E-2"/>
    <n v="9.76899E-3"/>
    <n v="1.5016699999999999E-2"/>
    <n v="1.45659E-2"/>
    <n v="1.52422699999999E-2"/>
    <n v="2.2818709999999999E-2"/>
    <n v="2.7483969999999899E-2"/>
    <n v="3.2091167999999899E-2"/>
    <n v="3.5347304999999898E-2"/>
    <n v="3.6513271999999999E-2"/>
    <n v="3.5799456E-2"/>
    <n v="0"/>
    <n v="0"/>
    <n v="0"/>
    <s v="EJ"/>
  </r>
  <r>
    <x v="15"/>
    <s v="comm heating"/>
    <x v="2"/>
    <x v="5"/>
    <n v="1.0682000000000001E-3"/>
    <n v="5.0279999999999997E-4"/>
    <n v="1.38E-5"/>
    <n v="1.49E-5"/>
    <n v="1.567275E-5"/>
    <n v="1.61529299999999E-5"/>
    <n v="1.5262369999999999E-5"/>
    <n v="1.3590249999999899E-5"/>
    <n v="1.1908803999999999E-5"/>
    <n v="1.0799063E-5"/>
    <n v="1.0204295E-5"/>
    <n v="0"/>
    <n v="0"/>
    <n v="0"/>
    <s v="EJ"/>
  </r>
  <r>
    <x v="15"/>
    <s v="comm heating"/>
    <x v="2"/>
    <x v="4"/>
    <n v="2.61646E-2"/>
    <n v="2.9519299999999998E-2"/>
    <n v="3.11214E-2"/>
    <n v="3.3948399999999997E-2"/>
    <n v="3.7563579999999999E-2"/>
    <n v="4.4486640000000001E-2"/>
    <n v="5.0127959999999999E-2"/>
    <n v="5.6365760000000001E-2"/>
    <n v="6.2176460000000003E-2"/>
    <n v="6.6930370000000003E-2"/>
    <n v="7.0523469999999894E-2"/>
    <n v="0"/>
    <n v="0"/>
    <n v="0"/>
    <s v="EJ"/>
  </r>
  <r>
    <x v="15"/>
    <s v="comm heating"/>
    <x v="2"/>
    <x v="0"/>
    <n v="1.13093E-2"/>
    <n v="1.9309400000000001E-2"/>
    <n v="1.96519E-2"/>
    <n v="1.8815399999999999E-2"/>
    <n v="1.978193E-2"/>
    <n v="1.990306E-2"/>
    <n v="1.848959E-2"/>
    <n v="1.5926340000000001E-2"/>
    <n v="1.3124946999999901E-2"/>
    <n v="1.1254307E-2"/>
    <n v="1.01457759999999E-2"/>
    <n v="0"/>
    <n v="0"/>
    <n v="0"/>
    <s v="EJ"/>
  </r>
  <r>
    <x v="15"/>
    <s v="comm heating"/>
    <x v="2"/>
    <x v="1"/>
    <n v="0"/>
    <n v="0"/>
    <n v="0"/>
    <n v="0"/>
    <n v="0"/>
    <n v="9.7210799999999999E-7"/>
    <n v="1.16068E-5"/>
    <n v="2.46334E-5"/>
    <n v="4.0756900000000003E-5"/>
    <n v="5.1668100000000001E-5"/>
    <n v="6.0245199999999997E-5"/>
    <n v="0"/>
    <n v="0"/>
    <n v="0"/>
    <s v="EJ"/>
  </r>
  <r>
    <x v="15"/>
    <s v="comm heating"/>
    <x v="2"/>
    <x v="2"/>
    <n v="4.6307000000000001E-2"/>
    <n v="4.3901099999999998E-2"/>
    <n v="4.2718600000000002E-2"/>
    <n v="3.0307000000000001E-2"/>
    <n v="3.1850209999999997E-2"/>
    <n v="3.2753450000000003E-2"/>
    <n v="3.0773120000000001E-2"/>
    <n v="2.7256200000000001E-2"/>
    <n v="2.37215499999999E-2"/>
    <n v="2.1604430000000001E-2"/>
    <n v="2.0885206E-2"/>
    <n v="0"/>
    <n v="0"/>
    <n v="0"/>
    <s v="EJ"/>
  </r>
  <r>
    <x v="15"/>
    <s v="comm others"/>
    <x v="2"/>
    <x v="3"/>
    <n v="2.9602000000000001E-3"/>
    <n v="1.0854E-3"/>
    <n v="1.6685000000000001E-3"/>
    <n v="1.6184000000000001E-3"/>
    <n v="1.770562E-3"/>
    <n v="2.5081109999999999E-3"/>
    <n v="2.9076879999999999E-3"/>
    <n v="3.1255629999999901E-3"/>
    <n v="3.1769709000000002E-3"/>
    <n v="3.0949116999999999E-3"/>
    <n v="2.942839E-3"/>
    <n v="0"/>
    <n v="0"/>
    <n v="0"/>
    <s v="EJ"/>
  </r>
  <r>
    <x v="15"/>
    <s v="comm others"/>
    <x v="2"/>
    <x v="5"/>
    <n v="1.187E-4"/>
    <n v="5.5899999999999997E-5"/>
    <n v="1.5E-6"/>
    <n v="1.7E-6"/>
    <n v="1.8688949999999899E-6"/>
    <n v="1.9089480000000001E-6"/>
    <n v="1.7193509999999999E-6"/>
    <n v="1.4063129999999999E-6"/>
    <n v="1.1711692E-6"/>
    <n v="9.9899900000000006E-7"/>
    <n v="9.7124149999999904E-7"/>
    <n v="0"/>
    <n v="0"/>
    <n v="0"/>
    <s v="EJ"/>
  </r>
  <r>
    <x v="15"/>
    <s v="comm others"/>
    <x v="2"/>
    <x v="4"/>
    <n v="9.4501399999999999E-2"/>
    <n v="0.106618"/>
    <n v="0.112405"/>
    <n v="0.122615"/>
    <n v="0.14460880000000001"/>
    <n v="0.17318210000000001"/>
    <n v="0.19517809999999999"/>
    <n v="0.21113699999999999"/>
    <n v="0.22336871"/>
    <n v="0.23494955000000001"/>
    <n v="0.24629287"/>
    <n v="0"/>
    <n v="0"/>
    <n v="0"/>
    <s v="EJ"/>
  </r>
  <r>
    <x v="15"/>
    <s v="comm others"/>
    <x v="2"/>
    <x v="0"/>
    <n v="6.7219000000000003E-3"/>
    <n v="1.1476999999999999E-2"/>
    <n v="1.16805E-2"/>
    <n v="1.11834E-2"/>
    <n v="1.231378E-2"/>
    <n v="1.229156E-2"/>
    <n v="1.08945E-2"/>
    <n v="8.6566309999999997E-3"/>
    <n v="6.88051299999999E-3"/>
    <n v="5.6294499999999898E-3"/>
    <n v="5.3854099999999898E-3"/>
    <n v="0"/>
    <n v="0"/>
    <n v="0"/>
    <s v="EJ"/>
  </r>
  <r>
    <x v="15"/>
    <s v="comm others"/>
    <x v="2"/>
    <x v="1"/>
    <n v="0"/>
    <n v="0"/>
    <n v="0"/>
    <n v="0"/>
    <n v="0"/>
    <n v="1.1727499999999999E-6"/>
    <n v="1.34655E-5"/>
    <n v="2.4532299999999999E-5"/>
    <n v="3.5084299999999999E-5"/>
    <n v="4.8374200000000002E-5"/>
    <n v="5.63556E-5"/>
    <n v="0"/>
    <n v="0"/>
    <n v="0"/>
    <s v="EJ"/>
  </r>
  <r>
    <x v="15"/>
    <s v="comm others"/>
    <x v="2"/>
    <x v="2"/>
    <n v="3.0797700000000001E-2"/>
    <n v="2.9197500000000001E-2"/>
    <n v="2.8411100000000002E-2"/>
    <n v="2.0156500000000001E-2"/>
    <n v="2.2035920000000001E-2"/>
    <n v="2.2267180000000001E-2"/>
    <n v="1.96382799999999E-2"/>
    <n v="1.5531329999999999E-2"/>
    <n v="1.2362747E-2"/>
    <n v="1.0063074999999999E-2"/>
    <n v="9.7540639999999998E-3"/>
    <n v="0"/>
    <n v="0"/>
    <n v="0"/>
    <s v="EJ"/>
  </r>
  <r>
    <x v="15"/>
    <s v="construction energy use"/>
    <x v="0"/>
    <x v="3"/>
    <n v="0"/>
    <n v="3.3068899999999998E-3"/>
    <n v="2.8464900000000001E-3"/>
    <n v="2.80459E-3"/>
    <n v="2.6776870000000002E-3"/>
    <n v="2.9477629999999999E-3"/>
    <n v="2.8657119999999999E-3"/>
    <n v="2.745787E-3"/>
    <n v="2.691461E-3"/>
    <n v="2.6292640000000001E-3"/>
    <n v="2.5509899999999999E-3"/>
    <n v="0"/>
    <n v="0"/>
    <n v="0"/>
    <s v="EJ"/>
  </r>
  <r>
    <x v="15"/>
    <s v="construction energy use"/>
    <x v="0"/>
    <x v="4"/>
    <n v="2.3022899999999998E-3"/>
    <n v="4.6882800000000004E-3"/>
    <n v="6.4882799999999999E-3"/>
    <n v="6.61387E-3"/>
    <n v="7.2099399999999998E-3"/>
    <n v="8.0494893000000005E-3"/>
    <n v="9.2218444999999996E-3"/>
    <n v="1.0123778599999999E-2"/>
    <n v="1.0460595350000001E-2"/>
    <n v="1.08361552999999E-2"/>
    <n v="1.1309767599999999E-2"/>
    <n v="0"/>
    <n v="0"/>
    <n v="0"/>
    <s v="EJ"/>
  </r>
  <r>
    <x v="15"/>
    <s v="construction energy use"/>
    <x v="0"/>
    <x v="0"/>
    <n v="8.3699600000000001E-5"/>
    <n v="3.3489899999999999E-4"/>
    <n v="6.27898E-4"/>
    <n v="6.27898E-4"/>
    <n v="5.9725570000000001E-4"/>
    <n v="4.3047080000000002E-4"/>
    <n v="2.4243689999999999E-4"/>
    <n v="1.198217E-4"/>
    <n v="1.0108495E-4"/>
    <n v="9.774878E-5"/>
    <n v="9.4465549999999995E-5"/>
    <n v="0"/>
    <n v="0"/>
    <n v="0"/>
    <s v="EJ"/>
  </r>
  <r>
    <x v="15"/>
    <s v="construction energy use"/>
    <x v="0"/>
    <x v="1"/>
    <n v="0"/>
    <n v="0"/>
    <n v="0"/>
    <n v="0"/>
    <n v="0"/>
    <n v="1.1315300000000001E-4"/>
    <n v="3.9220199999999899E-4"/>
    <n v="7.4871349999999998E-4"/>
    <n v="1.0303199999999999E-3"/>
    <n v="1.3288171E-3"/>
    <n v="1.5624943999999999E-3"/>
    <n v="0"/>
    <n v="0"/>
    <n v="0"/>
    <s v="EJ"/>
  </r>
  <r>
    <x v="15"/>
    <s v="construction energy use"/>
    <x v="0"/>
    <x v="2"/>
    <n v="1.197195E-2"/>
    <n v="1.1804449999999999E-2"/>
    <n v="1.226496E-2"/>
    <n v="1.322779E-2"/>
    <n v="1.3394718E-2"/>
    <n v="1.2752105E-2"/>
    <n v="1.1453066E-2"/>
    <n v="1.01594765E-2"/>
    <n v="9.3325183999999999E-3"/>
    <n v="8.3040586999999898E-3"/>
    <n v="7.2184399999999996E-3"/>
    <n v="0"/>
    <n v="0"/>
    <n v="0"/>
    <s v="EJ"/>
  </r>
  <r>
    <x v="15"/>
    <s v="construction feedstocks"/>
    <x v="3"/>
    <x v="2"/>
    <n v="2.8213599999999998E-2"/>
    <n v="2.50323E-2"/>
    <n v="2.9302000000000002E-2"/>
    <n v="3.0055499999999999E-2"/>
    <n v="3.19172E-2"/>
    <n v="3.37135E-2"/>
    <n v="3.5221599999999999E-2"/>
    <n v="3.6719799999999997E-2"/>
    <n v="3.8155300000000003E-2"/>
    <n v="3.9680600000000003E-2"/>
    <n v="4.1326599999999998E-2"/>
    <n v="0"/>
    <n v="0"/>
    <n v="0"/>
    <s v="EJ"/>
  </r>
  <r>
    <x v="15"/>
    <s v="desalinated water"/>
    <x v="0"/>
    <x v="4"/>
    <n v="2.39787E-6"/>
    <n v="1.4533699999999999E-6"/>
    <n v="1.13851E-6"/>
    <n v="8.2368000000000003E-7"/>
    <n v="7.8575799999999996E-7"/>
    <n v="7.2108300000000003E-7"/>
    <n v="6.9677799999999997E-7"/>
    <n v="7.1146000000000005E-7"/>
    <n v="7.37825E-7"/>
    <n v="7.5687099999999995E-7"/>
    <n v="7.6257999999999999E-7"/>
    <n v="0"/>
    <n v="0"/>
    <n v="0"/>
    <s v="EJ"/>
  </r>
  <r>
    <x v="15"/>
    <s v="desalinated water"/>
    <x v="0"/>
    <x v="0"/>
    <n v="5.8716000000000002E-7"/>
    <n v="9.6463000000000003E-7"/>
    <n v="1.1533400000000001E-6"/>
    <n v="1.4259599999999999E-6"/>
    <n v="1.2777399999999999E-6"/>
    <n v="9.6377699999999999E-7"/>
    <n v="9.3741699999999996E-7"/>
    <n v="9.3287199999999996E-7"/>
    <n v="9.3056200000000004E-7"/>
    <n v="9.6855200000000008E-7"/>
    <n v="9.6209100000000004E-7"/>
    <n v="0"/>
    <n v="0"/>
    <n v="0"/>
    <s v="EJ"/>
  </r>
  <r>
    <x v="15"/>
    <s v="desalinated water"/>
    <x v="0"/>
    <x v="2"/>
    <n v="2.9357999999999999E-6"/>
    <n v="2.55837E-6"/>
    <n v="2.3695899999999999E-6"/>
    <n v="2.097E-6"/>
    <n v="1.9043999999999999E-6"/>
    <n v="1.6629199999999999E-6"/>
    <n v="1.5416E-6"/>
    <n v="1.5826300000000001E-6"/>
    <n v="1.6578799999999999E-6"/>
    <n v="1.7408900000000001E-6"/>
    <n v="1.8212E-6"/>
    <n v="0"/>
    <n v="0"/>
    <n v="0"/>
    <s v="EJ"/>
  </r>
  <r>
    <x v="15"/>
    <s v="industrial wastewater treatment"/>
    <x v="0"/>
    <x v="4"/>
    <n v="1.8917000000000001E-3"/>
    <n v="2.9714099999999998E-3"/>
    <n v="3.23909E-3"/>
    <n v="3.31855E-3"/>
    <n v="3.6922399999999998E-3"/>
    <n v="4.0514899999999996E-3"/>
    <n v="4.3414500000000002E-3"/>
    <n v="4.5918799999999996E-3"/>
    <n v="4.8152000000000004E-3"/>
    <n v="5.0458300000000003E-3"/>
    <n v="5.2690999999999997E-3"/>
    <n v="0"/>
    <n v="0"/>
    <n v="0"/>
    <s v="EJ"/>
  </r>
  <r>
    <x v="15"/>
    <s v="industrial water abstraction"/>
    <x v="0"/>
    <x v="4"/>
    <n v="5.2325099999999997E-4"/>
    <n v="6.2791400000000003E-4"/>
    <n v="6.8321899999999999E-4"/>
    <n v="7.01522E-4"/>
    <n v="7.3391799999999996E-4"/>
    <n v="7.8576299999999998E-4"/>
    <n v="8.2788800000000004E-4"/>
    <n v="8.6403200000000004E-4"/>
    <n v="8.9556E-4"/>
    <n v="9.2921500000000005E-4"/>
    <n v="9.6211300000000001E-4"/>
    <n v="0"/>
    <n v="0"/>
    <n v="0"/>
    <s v="EJ"/>
  </r>
  <r>
    <x v="15"/>
    <s v="industrial water treatment"/>
    <x v="0"/>
    <x v="4"/>
    <n v="8.2679800000000001E-4"/>
    <n v="9.9389899999999991E-4"/>
    <n v="1.06847E-3"/>
    <n v="1.09468E-3"/>
    <n v="1.1452299999999999E-3"/>
    <n v="1.2261399999999999E-3"/>
    <n v="1.2918700000000001E-3"/>
    <n v="1.3482699999999999E-3"/>
    <n v="1.39747E-3"/>
    <n v="1.44998E-3"/>
    <n v="1.50132E-3"/>
    <n v="0"/>
    <n v="0"/>
    <n v="0"/>
    <s v="EJ"/>
  </r>
  <r>
    <x v="15"/>
    <s v="iron and steel"/>
    <x v="0"/>
    <x v="5"/>
    <n v="2.6874100000000001E-2"/>
    <n v="2.22277E-2"/>
    <n v="1.7413700000000001E-2"/>
    <n v="1.9004500000000001E-2"/>
    <n v="2.3124909999999999E-2"/>
    <n v="2.3157049999999998E-2"/>
    <n v="2.103348E-2"/>
    <n v="1.947041E-2"/>
    <n v="1.9597529999999998E-2"/>
    <n v="2.042971E-2"/>
    <n v="2.1402999999999998E-2"/>
    <n v="0"/>
    <n v="0"/>
    <n v="0"/>
    <s v="EJ"/>
  </r>
  <r>
    <x v="15"/>
    <s v="iron and steel"/>
    <x v="0"/>
    <x v="4"/>
    <n v="3.17717E-2"/>
    <n v="2.87996999999999E-2"/>
    <n v="2.5367199999999999E-2"/>
    <n v="2.6874099999999901E-2"/>
    <n v="3.3552060000000002E-2"/>
    <n v="3.7659588000000001E-2"/>
    <n v="4.0945488000000002E-2"/>
    <n v="4.3430823E-2"/>
    <n v="4.53483025E-2"/>
    <n v="4.7165686999999998E-2"/>
    <n v="4.8947752999999997E-2"/>
    <n v="0"/>
    <n v="0"/>
    <n v="0"/>
    <s v="EJ"/>
  </r>
  <r>
    <x v="15"/>
    <s v="iron and steel"/>
    <x v="0"/>
    <x v="0"/>
    <n v="0"/>
    <n v="2.5534799999999999E-3"/>
    <n v="3.0557599999999998E-3"/>
    <n v="3.3906600000000002E-3"/>
    <n v="4.1258099999999997E-3"/>
    <n v="4.1315400000000004E-3"/>
    <n v="3.7526650000000001E-3"/>
    <n v="3.4737940000000001E-3"/>
    <n v="3.4964729999999999E-3"/>
    <n v="3.644942E-3"/>
    <n v="3.8185989999999898E-3"/>
    <n v="0"/>
    <n v="0"/>
    <n v="0"/>
    <s v="EJ"/>
  </r>
  <r>
    <x v="15"/>
    <s v="iron and steel"/>
    <x v="0"/>
    <x v="1"/>
    <n v="0"/>
    <n v="0"/>
    <n v="0"/>
    <n v="0"/>
    <n v="0"/>
    <n v="2.9393600000000001E-4"/>
    <n v="1.032343E-3"/>
    <n v="1.6301379999999999E-3"/>
    <n v="1.9813554999999999E-3"/>
    <n v="2.2733179999999999E-3"/>
    <n v="2.5084479999999999E-3"/>
    <n v="0"/>
    <n v="0"/>
    <n v="0"/>
    <s v="EJ"/>
  </r>
  <r>
    <x v="15"/>
    <s v="iron and steel"/>
    <x v="0"/>
    <x v="2"/>
    <n v="1.130205E-3"/>
    <n v="1.2557250000000001E-3"/>
    <n v="7.9533699999999904E-4"/>
    <n v="7.5351300000000003E-4"/>
    <n v="9.2566329999999996E-4"/>
    <n v="9.6632789999999999E-4"/>
    <n v="9.4070259999999995E-4"/>
    <n v="9.2206969999999999E-4"/>
    <n v="9.4204339999999899E-4"/>
    <n v="9.7916239999999992E-4"/>
    <n v="1.0199402999999899E-3"/>
    <n v="0"/>
    <n v="0"/>
    <n v="0"/>
    <s v="EJ"/>
  </r>
  <r>
    <x v="15"/>
    <s v="irrigation water abstraction"/>
    <x v="0"/>
    <x v="4"/>
    <n v="8.8490900000000007E-6"/>
    <n v="6.5172799999999997E-6"/>
    <n v="6.2398599999999999E-6"/>
    <n v="6.1233700000000001E-6"/>
    <n v="6.2941999999999998E-6"/>
    <n v="3.09592E-5"/>
    <n v="4.3644299999999998E-5"/>
    <n v="5.5012400000000002E-5"/>
    <n v="6.1794199999999999E-5"/>
    <n v="6.8682400000000005E-5"/>
    <n v="7.4232800000000005E-5"/>
    <n v="0"/>
    <n v="0"/>
    <n v="0"/>
    <s v="EJ"/>
  </r>
  <r>
    <x v="15"/>
    <s v="mining energy use"/>
    <x v="0"/>
    <x v="5"/>
    <n v="0"/>
    <n v="0"/>
    <n v="0"/>
    <n v="0"/>
    <n v="0"/>
    <n v="0"/>
    <n v="0"/>
    <n v="0"/>
    <n v="0"/>
    <n v="0"/>
    <n v="0"/>
    <n v="0"/>
    <n v="0"/>
    <n v="0"/>
    <s v="EJ"/>
  </r>
  <r>
    <x v="15"/>
    <s v="mining energy use"/>
    <x v="0"/>
    <x v="4"/>
    <n v="2.5535000000000002E-3"/>
    <n v="1.6325199999999999E-3"/>
    <n v="2.0092899999999999E-3"/>
    <n v="1.92556E-3"/>
    <n v="2.0802080000000001E-3"/>
    <n v="2.3450723999999998E-3"/>
    <n v="2.6418075800000002E-3"/>
    <n v="2.8580903999999999E-3"/>
    <n v="2.9568017199999999E-3"/>
    <n v="3.0683893499999998E-3"/>
    <n v="3.2041384099999902E-3"/>
    <n v="0"/>
    <n v="0"/>
    <n v="0"/>
    <s v="EJ"/>
  </r>
  <r>
    <x v="15"/>
    <s v="mining energy use"/>
    <x v="0"/>
    <x v="0"/>
    <n v="0"/>
    <n v="1.6740200000000001E-4"/>
    <n v="1.6739899999999999E-4"/>
    <n v="1.6739700000000001E-4"/>
    <n v="1.5842459999999999E-4"/>
    <n v="1.1434699999999999E-4"/>
    <n v="6.3980700000000002E-5"/>
    <n v="3.1093270000000001E-5"/>
    <n v="2.6247649999999999E-5"/>
    <n v="2.5450299999999999E-5"/>
    <n v="2.4692829999999899E-5"/>
    <n v="0"/>
    <n v="0"/>
    <n v="0"/>
    <s v="EJ"/>
  </r>
  <r>
    <x v="15"/>
    <s v="mining energy use"/>
    <x v="0"/>
    <x v="1"/>
    <n v="0"/>
    <n v="0"/>
    <n v="0"/>
    <n v="0"/>
    <n v="0"/>
    <n v="2.34943E-5"/>
    <n v="8.3748100000000005E-5"/>
    <n v="1.6056029999999999E-4"/>
    <n v="2.2256517000000001E-4"/>
    <n v="2.8753859999999998E-4"/>
    <n v="3.3793910000000003E-4"/>
    <n v="0"/>
    <n v="0"/>
    <n v="0"/>
    <s v="EJ"/>
  </r>
  <r>
    <x v="15"/>
    <s v="mining energy use"/>
    <x v="0"/>
    <x v="2"/>
    <n v="2.3859989999999898E-3"/>
    <n v="2.0511240000000001E-3"/>
    <n v="2.4278870000000001E-3"/>
    <n v="2.8883379999999998E-3"/>
    <n v="2.9582159E-3"/>
    <n v="2.8448280999999998E-3"/>
    <n v="2.5890059E-3"/>
    <n v="2.3161831999999999E-3"/>
    <n v="2.1385315000000001E-3"/>
    <n v="1.91097953E-3"/>
    <n v="1.6677371600000001E-3"/>
    <n v="0"/>
    <n v="0"/>
    <n v="0"/>
    <s v="EJ"/>
  </r>
  <r>
    <x v="15"/>
    <s v="municipal wastewater treatment"/>
    <x v="0"/>
    <x v="4"/>
    <n v="2.5287299999999999E-3"/>
    <n v="3.0086700000000002E-3"/>
    <n v="3.3192400000000002E-3"/>
    <n v="2.9749300000000002E-3"/>
    <n v="3.21018E-3"/>
    <n v="3.3627700000000002E-3"/>
    <n v="3.4790099999999998E-3"/>
    <n v="3.5729799999999999E-3"/>
    <n v="3.6536300000000002E-3"/>
    <n v="3.7272199999999998E-3"/>
    <n v="3.79445E-3"/>
    <n v="0"/>
    <n v="0"/>
    <n v="0"/>
    <s v="EJ"/>
  </r>
  <r>
    <x v="15"/>
    <s v="municipal water abstraction"/>
    <x v="0"/>
    <x v="4"/>
    <n v="8.3455699999999999E-4"/>
    <n v="8.1241199999999999E-4"/>
    <n v="8.61585E-4"/>
    <n v="7.6940699999999995E-4"/>
    <n v="7.9684600000000003E-4"/>
    <n v="8.2094700000000004E-4"/>
    <n v="8.39605E-4"/>
    <n v="8.5444299999999998E-4"/>
    <n v="8.6676199999999998E-4"/>
    <n v="8.7821100000000005E-4"/>
    <n v="8.8880999999999997E-4"/>
    <n v="0"/>
    <n v="0"/>
    <n v="0"/>
    <s v="EJ"/>
  </r>
  <r>
    <x v="15"/>
    <s v="municipal water distribution"/>
    <x v="0"/>
    <x v="4"/>
    <n v="1.78867E-3"/>
    <n v="1.7534600000000001E-3"/>
    <n v="1.85374E-3"/>
    <n v="1.6614500000000001E-3"/>
    <n v="1.7206999999999999E-3"/>
    <n v="1.7727400000000001E-3"/>
    <n v="1.81303E-3"/>
    <n v="1.8450700000000001E-3"/>
    <n v="1.87167E-3"/>
    <n v="1.89639E-3"/>
    <n v="1.91928E-3"/>
    <n v="0"/>
    <n v="0"/>
    <n v="0"/>
    <s v="EJ"/>
  </r>
  <r>
    <x v="15"/>
    <s v="municipal water treatment"/>
    <x v="0"/>
    <x v="4"/>
    <n v="1.70211E-3"/>
    <n v="1.6686100000000001E-3"/>
    <n v="1.7640399999999999E-3"/>
    <n v="1.5810500000000001E-3"/>
    <n v="1.63743E-3"/>
    <n v="1.6869599999999999E-3"/>
    <n v="1.7252999999999999E-3"/>
    <n v="1.7557899999999999E-3"/>
    <n v="1.7811000000000001E-3"/>
    <n v="1.80463E-3"/>
    <n v="1.8264100000000001E-3"/>
    <n v="0"/>
    <n v="0"/>
    <n v="0"/>
    <s v="EJ"/>
  </r>
  <r>
    <x v="15"/>
    <s v="other industrial energy use"/>
    <x v="0"/>
    <x v="3"/>
    <n v="3.5313600000000001E-2"/>
    <n v="6.2189000000000001E-2"/>
    <n v="6.3633200000000001E-2"/>
    <n v="6.6335599999999995E-2"/>
    <n v="6.8609319999999904E-2"/>
    <n v="7.6117339999999895E-2"/>
    <n v="8.1394499999999995E-2"/>
    <n v="8.7037279999999995E-2"/>
    <n v="9.3232117000000003E-2"/>
    <n v="9.7361961999999996E-2"/>
    <n v="9.9267938E-2"/>
    <n v="0"/>
    <n v="0"/>
    <n v="0"/>
    <s v="EJ"/>
  </r>
  <r>
    <x v="15"/>
    <s v="other industrial energy use"/>
    <x v="0"/>
    <x v="5"/>
    <n v="1.11317E-2"/>
    <n v="2.5963000000000002E-3"/>
    <n v="3.0774999999999999E-3"/>
    <n v="9.0600000000000001E-4"/>
    <n v="9.5271989999999997E-4"/>
    <n v="9.8857109999999997E-4"/>
    <n v="9.7764259999999991E-4"/>
    <n v="9.0307149999999895E-4"/>
    <n v="8.37706499999999E-4"/>
    <n v="8.3118869999999998E-4"/>
    <n v="8.5775937999999895E-4"/>
    <n v="0"/>
    <n v="0"/>
    <n v="0"/>
    <s v="EJ"/>
  </r>
  <r>
    <x v="15"/>
    <s v="other industrial energy use"/>
    <x v="0"/>
    <x v="4"/>
    <n v="0.13950399999999999"/>
    <n v="0.126745"/>
    <n v="0.103183"/>
    <n v="0.13653599999999999"/>
    <n v="0.1439259"/>
    <n v="0.16395869999999901"/>
    <n v="0.1924534"/>
    <n v="0.23887713999999999"/>
    <n v="0.28412052999999998"/>
    <n v="0.31071852999999999"/>
    <n v="0.327193073"/>
    <n v="0"/>
    <n v="0"/>
    <n v="0"/>
    <s v="EJ"/>
  </r>
  <r>
    <x v="15"/>
    <s v="other industrial energy use"/>
    <x v="0"/>
    <x v="0"/>
    <n v="8.20993E-2"/>
    <n v="0.18089239999999901"/>
    <n v="0.21168439999999999"/>
    <n v="0.22133900000000001"/>
    <n v="0.23004016799999999"/>
    <n v="0.23174388300000001"/>
    <n v="0.217867546"/>
    <n v="0.175914714999999"/>
    <n v="0.13102855299999999"/>
    <n v="0.112768854"/>
    <n v="0.1083704662"/>
    <n v="0"/>
    <n v="0"/>
    <n v="0"/>
    <s v="EJ"/>
  </r>
  <r>
    <x v="15"/>
    <s v="other industrial energy use"/>
    <x v="0"/>
    <x v="1"/>
    <n v="0"/>
    <n v="0"/>
    <n v="0"/>
    <n v="0"/>
    <n v="0"/>
    <n v="1.651635E-5"/>
    <n v="1.2962561E-4"/>
    <n v="4.2297838999999997E-4"/>
    <n v="8.3609820999999999E-4"/>
    <n v="1.1812778099999999E-3"/>
    <n v="1.497796451E-3"/>
    <n v="0"/>
    <n v="0"/>
    <n v="0"/>
    <s v="EJ"/>
  </r>
  <r>
    <x v="15"/>
    <s v="other industrial energy use"/>
    <x v="0"/>
    <x v="2"/>
    <n v="5.0794300000000001E-2"/>
    <n v="5.6633099999999999E-2"/>
    <n v="2.9756899999999999E-2"/>
    <n v="1.6404699999999901E-2"/>
    <n v="1.7181983599999999E-2"/>
    <n v="1.7691248999999999E-2"/>
    <n v="1.7135424099999901E-2"/>
    <n v="1.5050393699999999E-2"/>
    <n v="1.29598367499999E-2"/>
    <n v="1.23145787399999E-2"/>
    <n v="1.2586132551999999E-2"/>
    <n v="0"/>
    <n v="0"/>
    <n v="0"/>
    <s v="EJ"/>
  </r>
  <r>
    <x v="15"/>
    <s v="other industrial feedstocks"/>
    <x v="0"/>
    <x v="5"/>
    <n v="1.2559999999999999E-4"/>
    <n v="2.3441999999999998E-3"/>
    <n v="2.0929999999999998E-3"/>
    <n v="2.3023000000000002E-3"/>
    <n v="2.4529500000000002E-3"/>
    <n v="2.69462E-3"/>
    <n v="2.9369299999999999E-3"/>
    <n v="3.1416700000000001E-3"/>
    <n v="3.3791799999999999E-3"/>
    <n v="3.5485299999999998E-3"/>
    <n v="3.6576E-3"/>
    <n v="0"/>
    <n v="0"/>
    <n v="0"/>
    <s v="EJ"/>
  </r>
  <r>
    <x v="15"/>
    <s v="other industrial feedstocks"/>
    <x v="0"/>
    <x v="2"/>
    <n v="1.59487E-2"/>
    <n v="2.2395100000000001E-2"/>
    <n v="2.0595100000000002E-2"/>
    <n v="2.03021E-2"/>
    <n v="2.1214400000000001E-2"/>
    <n v="2.2715699999999998E-2"/>
    <n v="2.4023300000000001E-2"/>
    <n v="2.5480900000000001E-2"/>
    <n v="2.69035E-2"/>
    <n v="2.8292600000000001E-2"/>
    <n v="2.96505E-2"/>
    <n v="0"/>
    <n v="0"/>
    <n v="0"/>
    <s v="EJ"/>
  </r>
  <r>
    <x v="15"/>
    <s v="process heat cement"/>
    <x v="0"/>
    <x v="3"/>
    <n v="3.6437100000000001E-3"/>
    <n v="3.0803200000000001E-3"/>
    <n v="3.67242E-3"/>
    <n v="3.67242E-3"/>
    <n v="3.8524509999999998E-3"/>
    <n v="5.7793819999999996E-3"/>
    <n v="7.083972E-3"/>
    <n v="9.1646279999999993E-3"/>
    <n v="1.1042201E-2"/>
    <n v="1.1663591900000001E-2"/>
    <n v="1.1416562700000001E-2"/>
    <n v="0"/>
    <n v="0"/>
    <n v="0"/>
    <s v="EJ"/>
  </r>
  <r>
    <x v="15"/>
    <s v="process heat cement"/>
    <x v="0"/>
    <x v="5"/>
    <n v="7.0445300000000002E-3"/>
    <n v="5.9552299999999997E-3"/>
    <n v="7.1000300000000002E-3"/>
    <n v="7.1000300000000002E-3"/>
    <n v="7.4696429999999998E-3"/>
    <n v="8.311555E-3"/>
    <n v="8.3149609999999992E-3"/>
    <n v="7.8424500000000008E-3"/>
    <n v="7.3954820000000001E-3"/>
    <n v="7.23720989999999E-3"/>
    <n v="7.1920154999999897E-3"/>
    <n v="0"/>
    <n v="0"/>
    <n v="0"/>
    <s v="EJ"/>
  </r>
  <r>
    <x v="15"/>
    <s v="process heat cement"/>
    <x v="0"/>
    <x v="0"/>
    <n v="2.4290100000000001E-4"/>
    <n v="2.0540099999999999E-4"/>
    <n v="2.44801E-4"/>
    <n v="2.44801E-4"/>
    <n v="2.5624209999999998E-4"/>
    <n v="2.702127E-4"/>
    <n v="2.5800269999999998E-4"/>
    <n v="2.145278E-4"/>
    <n v="1.6412767E-4"/>
    <n v="1.3953851999999999E-4"/>
    <n v="1.2730521600000001E-4"/>
    <n v="0"/>
    <n v="0"/>
    <n v="0"/>
    <s v="EJ"/>
  </r>
  <r>
    <x v="15"/>
    <s v="process heat cement"/>
    <x v="0"/>
    <x v="1"/>
    <n v="0"/>
    <n v="0"/>
    <n v="0"/>
    <n v="0"/>
    <n v="0"/>
    <n v="4.7176399999999998E-5"/>
    <n v="2.705556E-4"/>
    <n v="8.6270839999999895E-4"/>
    <n v="1.6252678E-3"/>
    <n v="2.2442881999999902E-3"/>
    <n v="2.8667787200000001E-3"/>
    <n v="0"/>
    <n v="0"/>
    <n v="0"/>
    <s v="EJ"/>
  </r>
  <r>
    <x v="15"/>
    <s v="process heat cement"/>
    <x v="0"/>
    <x v="2"/>
    <n v="1.33604E-2"/>
    <n v="1.12944E-2"/>
    <n v="1.34655E-2"/>
    <n v="1.34655E-2"/>
    <n v="1.3482141E-2"/>
    <n v="1.3453443000000001E-2"/>
    <n v="1.30956159999999E-2"/>
    <n v="1.1983582E-2"/>
    <n v="1.0527763000000001E-2"/>
    <n v="9.8541649999999998E-3"/>
    <n v="9.7685401000000005E-3"/>
    <n v="0"/>
    <n v="0"/>
    <n v="0"/>
    <s v="EJ"/>
  </r>
  <r>
    <x v="15"/>
    <s v="resid cooling"/>
    <x v="4"/>
    <x v="4"/>
    <n v="4.5756199999999999E-3"/>
    <n v="4.98643E-3"/>
    <n v="5.2546099999999998E-3"/>
    <n v="5.8290099999999999E-3"/>
    <n v="5.8829190000000003E-3"/>
    <n v="5.9314420000000003E-3"/>
    <n v="5.8198919999999897E-3"/>
    <n v="5.6186650000000001E-3"/>
    <n v="5.3462893999999999E-3"/>
    <n v="5.1521673999999898E-3"/>
    <n v="4.9964051999999998E-3"/>
    <n v="0"/>
    <n v="0"/>
    <n v="0"/>
    <s v="EJ"/>
  </r>
  <r>
    <x v="15"/>
    <s v="resid heating"/>
    <x v="4"/>
    <x v="3"/>
    <n v="2.0694899999999999E-2"/>
    <n v="3.9456900000000003E-2"/>
    <n v="4.7741499999999999E-2"/>
    <n v="3.8757800000000002E-2"/>
    <n v="4.2051669999999999E-2"/>
    <n v="5.9587389999999997E-2"/>
    <n v="6.7612129999999895E-2"/>
    <n v="7.3959509999999895E-2"/>
    <n v="7.8564239999999994E-2"/>
    <n v="8.1689769999999995E-2"/>
    <n v="8.2149419999999904E-2"/>
    <n v="0"/>
    <n v="0"/>
    <n v="0"/>
    <s v="EJ"/>
  </r>
  <r>
    <x v="15"/>
    <s v="resid heating"/>
    <x v="4"/>
    <x v="4"/>
    <n v="3.5545E-2"/>
    <n v="3.8736399999999997E-2"/>
    <n v="4.0819599999999998E-2"/>
    <n v="4.5281799999999997E-2"/>
    <n v="4.8938599999999999E-2"/>
    <n v="5.6449949999999999E-2"/>
    <n v="6.2597040000000007E-2"/>
    <n v="6.9809250000000003E-2"/>
    <n v="7.7038179999999998E-2"/>
    <n v="8.3601670000000003E-2"/>
    <n v="8.8966439999999994E-2"/>
    <n v="0"/>
    <n v="0"/>
    <n v="0"/>
    <s v="EJ"/>
  </r>
  <r>
    <x v="15"/>
    <s v="resid heating"/>
    <x v="4"/>
    <x v="0"/>
    <n v="2.2387000000000001E-2"/>
    <n v="3.91694E-2"/>
    <n v="4.4080399999999999E-2"/>
    <n v="4.26763E-2"/>
    <n v="4.28686E-2"/>
    <n v="4.234189E-2"/>
    <n v="3.9636020000000001E-2"/>
    <n v="3.5829939999999998E-2"/>
    <n v="3.1403510000000003E-2"/>
    <n v="2.7522799999999899E-2"/>
    <n v="2.4342687999999901E-2"/>
    <n v="0"/>
    <n v="0"/>
    <n v="0"/>
    <s v="EJ"/>
  </r>
  <r>
    <x v="15"/>
    <s v="resid heating"/>
    <x v="4"/>
    <x v="1"/>
    <n v="0"/>
    <n v="0"/>
    <n v="0"/>
    <n v="0"/>
    <n v="0"/>
    <n v="1.78657E-6"/>
    <n v="1.9140999999999999E-5"/>
    <n v="3.8742000000000003E-5"/>
    <n v="6.7854400000000005E-5"/>
    <n v="9.8562999999999998E-5"/>
    <n v="1.2676000000000001E-4"/>
    <n v="0"/>
    <n v="0"/>
    <n v="0"/>
    <s v="EJ"/>
  </r>
  <r>
    <x v="15"/>
    <s v="resid heating"/>
    <x v="4"/>
    <x v="2"/>
    <n v="0.141291"/>
    <n v="0.120619"/>
    <n v="0.108512"/>
    <n v="7.4702500000000005E-2"/>
    <n v="7.5010799999999905E-2"/>
    <n v="7.5687219999999999E-2"/>
    <n v="7.1667679999999997E-2"/>
    <n v="6.6234569999999895E-2"/>
    <n v="6.0510849999999998E-2"/>
    <n v="5.5917660000000001E-2"/>
    <n v="5.3241629999999901E-2"/>
    <n v="0"/>
    <n v="0"/>
    <n v="0"/>
    <s v="EJ"/>
  </r>
  <r>
    <x v="15"/>
    <s v="resid others"/>
    <x v="4"/>
    <x v="3"/>
    <n v="2.2994000000000001E-3"/>
    <n v="4.3841000000000001E-3"/>
    <n v="5.3045999999999996E-3"/>
    <n v="4.3064000000000002E-3"/>
    <n v="4.3441950000000003E-3"/>
    <n v="4.9240159999999998E-3"/>
    <n v="5.2497380000000003E-3"/>
    <n v="5.3723310000000002E-3"/>
    <n v="5.2778233999999898E-3"/>
    <n v="4.9735142999999997E-3"/>
    <n v="4.623533E-3"/>
    <n v="0"/>
    <n v="0"/>
    <n v="0"/>
    <s v="EJ"/>
  </r>
  <r>
    <x v="15"/>
    <s v="resid others"/>
    <x v="4"/>
    <x v="5"/>
    <n v="6.8789999999999997E-4"/>
    <n v="1.3548E-3"/>
    <n v="4.3439999999999999E-4"/>
    <n v="2.2389999999999999E-4"/>
    <n v="2.2639519999999999E-4"/>
    <n v="2.149171E-4"/>
    <n v="1.8171349999999999E-4"/>
    <n v="1.3641279999999901E-4"/>
    <n v="1.0338415E-4"/>
    <n v="7.8922270000000006E-5"/>
    <n v="7.5178580000000004E-5"/>
    <n v="0"/>
    <n v="0"/>
    <n v="0"/>
    <s v="EJ"/>
  </r>
  <r>
    <x v="15"/>
    <s v="resid others"/>
    <x v="4"/>
    <x v="4"/>
    <n v="0.13813300000000001"/>
    <n v="0.150535"/>
    <n v="0.15862999999999999"/>
    <n v="0.17597099999999999"/>
    <n v="0.1842164"/>
    <n v="0.19108539999999999"/>
    <n v="0.19683519999999999"/>
    <n v="0.20073901"/>
    <n v="0.20366890999999901"/>
    <n v="0.20582556999999899"/>
    <n v="0.20836409"/>
    <n v="0"/>
    <n v="0"/>
    <n v="0"/>
    <s v="EJ"/>
  </r>
  <r>
    <x v="15"/>
    <s v="resid others"/>
    <x v="4"/>
    <x v="0"/>
    <n v="2.4873999999999999E-3"/>
    <n v="4.3521999999999996E-3"/>
    <n v="4.8977999999999999E-3"/>
    <n v="4.7418E-3"/>
    <n v="4.7981729999999898E-3"/>
    <n v="4.5023149999999998E-3"/>
    <n v="3.7578989999999999E-3"/>
    <n v="2.7431269999999902E-3"/>
    <n v="1.976954E-3"/>
    <n v="1.4266595E-3"/>
    <n v="1.3409602999999899E-3"/>
    <n v="0"/>
    <n v="0"/>
    <n v="0"/>
    <s v="EJ"/>
  </r>
  <r>
    <x v="15"/>
    <s v="resid others"/>
    <x v="4"/>
    <x v="1"/>
    <n v="0"/>
    <n v="0"/>
    <n v="0"/>
    <n v="0"/>
    <n v="0"/>
    <n v="2.05681E-7"/>
    <n v="3.27075E-6"/>
    <n v="6.6825E-6"/>
    <n v="9.1740200000000003E-6"/>
    <n v="1.1949399999999999E-5"/>
    <n v="1.2031900000000001E-5"/>
    <n v="0"/>
    <n v="0"/>
    <n v="0"/>
    <s v="EJ"/>
  </r>
  <r>
    <x v="15"/>
    <s v="resid others"/>
    <x v="4"/>
    <x v="2"/>
    <n v="1.5699000000000001E-2"/>
    <n v="1.34021E-2"/>
    <n v="1.2056900000000001E-2"/>
    <n v="8.3003E-3"/>
    <n v="8.3702680000000002E-3"/>
    <n v="7.9017059999999997E-3"/>
    <n v="6.5738530000000002E-3"/>
    <n v="4.7785529999999996E-3"/>
    <n v="3.44817E-3"/>
    <n v="2.4759209999999999E-3"/>
    <n v="2.3555023999999999E-3"/>
    <n v="0"/>
    <n v="0"/>
    <n v="0"/>
    <s v="EJ"/>
  </r>
  <r>
    <x v="15"/>
    <s v="trn_aviation_intl"/>
    <x v="5"/>
    <x v="4"/>
    <n v="0"/>
    <n v="0"/>
    <n v="0"/>
    <n v="0"/>
    <n v="0"/>
    <n v="0"/>
    <n v="0"/>
    <n v="1.6009999999999999E-8"/>
    <n v="1.2884699999999999E-7"/>
    <n v="9.8584699999999997E-7"/>
    <n v="7.10125E-6"/>
    <n v="0"/>
    <n v="0"/>
    <n v="0"/>
    <s v="EJ"/>
  </r>
  <r>
    <x v="15"/>
    <s v="trn_aviation_intl"/>
    <x v="5"/>
    <x v="1"/>
    <n v="0"/>
    <n v="0"/>
    <n v="0"/>
    <n v="0"/>
    <n v="0"/>
    <n v="0"/>
    <n v="0"/>
    <n v="1.7293499999999999E-8"/>
    <n v="3.3268300000000002E-7"/>
    <n v="4.8736899999999997E-6"/>
    <n v="5.3023899999999999E-5"/>
    <n v="0"/>
    <n v="0"/>
    <n v="0"/>
    <s v="EJ"/>
  </r>
  <r>
    <x v="15"/>
    <s v="trn_aviation_intl"/>
    <x v="5"/>
    <x v="2"/>
    <n v="3.3922500000000001E-2"/>
    <n v="3.84286E-2"/>
    <n v="4.7187100000000003E-2"/>
    <n v="5.7233199999999998E-2"/>
    <n v="5.9979400000000002E-2"/>
    <n v="5.6354099999999997E-2"/>
    <n v="5.3691099999999999E-2"/>
    <n v="5.2273800000000002E-2"/>
    <n v="5.4138400000000003E-2"/>
    <n v="5.6033600000000003E-2"/>
    <n v="5.7885399999999997E-2"/>
    <n v="0"/>
    <n v="0"/>
    <n v="0"/>
    <s v="EJ"/>
  </r>
  <r>
    <x v="15"/>
    <s v="trn_freight"/>
    <x v="6"/>
    <x v="4"/>
    <n v="3.4120800000000001E-3"/>
    <n v="3.4837700000000002E-3"/>
    <n v="3.37646E-3"/>
    <n v="4.0410200000000002E-3"/>
    <n v="4.52419E-3"/>
    <n v="4.6426011000000001E-3"/>
    <n v="3.9408749999999999E-3"/>
    <n v="2.8274651E-3"/>
    <n v="2.5121689999999999E-3"/>
    <n v="2.7950249999999901E-3"/>
    <n v="3.506861E-3"/>
    <n v="0"/>
    <n v="0"/>
    <n v="0"/>
    <s v="EJ"/>
  </r>
  <r>
    <x v="15"/>
    <s v="trn_freight"/>
    <x v="6"/>
    <x v="1"/>
    <n v="0"/>
    <n v="0"/>
    <n v="0"/>
    <n v="0"/>
    <n v="0"/>
    <n v="1.36623E-4"/>
    <n v="5.1122600000000004E-4"/>
    <n v="9.98571999999999E-4"/>
    <n v="1.3000837999999999E-3"/>
    <n v="1.598782E-3"/>
    <n v="2.0859559999999999E-3"/>
    <n v="0"/>
    <n v="0"/>
    <n v="0"/>
    <s v="EJ"/>
  </r>
  <r>
    <x v="15"/>
    <s v="trn_freight"/>
    <x v="6"/>
    <x v="2"/>
    <n v="2.9756319999999999E-2"/>
    <n v="3.6752109999999998E-2"/>
    <n v="5.6335900000000001E-2"/>
    <n v="4.4110910000000003E-2"/>
    <n v="4.5399959999999899E-2"/>
    <n v="4.7023348999999999E-2"/>
    <n v="4.826486E-2"/>
    <n v="5.2082903999999999E-2"/>
    <n v="5.4529609E-2"/>
    <n v="5.6950092000000001E-2"/>
    <n v="5.9365983999999997E-2"/>
    <n v="0"/>
    <n v="0"/>
    <n v="0"/>
    <s v="EJ"/>
  </r>
  <r>
    <x v="15"/>
    <s v="trn_freight_road"/>
    <x v="6"/>
    <x v="4"/>
    <n v="0"/>
    <n v="0"/>
    <n v="0"/>
    <n v="0"/>
    <n v="3.988381E-5"/>
    <n v="1.61040593253999E-4"/>
    <n v="5.9437407273999995E-4"/>
    <n v="1.4779660738999899E-3"/>
    <n v="2.5631398800899999E-3"/>
    <n v="3.5509121633019898E-3"/>
    <n v="4.4833343675000003E-3"/>
    <n v="0"/>
    <n v="0"/>
    <n v="0"/>
    <s v="EJ"/>
  </r>
  <r>
    <x v="15"/>
    <s v="trn_freight_road"/>
    <x v="6"/>
    <x v="1"/>
    <n v="0"/>
    <n v="0"/>
    <n v="0"/>
    <n v="0"/>
    <n v="0"/>
    <n v="3.1773966999999899E-5"/>
    <n v="2.8818895042999999E-4"/>
    <n v="9.4709721528999995E-4"/>
    <n v="1.8739057852499999E-3"/>
    <n v="2.7895487961999998E-3"/>
    <n v="3.5686289043999901E-3"/>
    <n v="0"/>
    <n v="0"/>
    <n v="0"/>
    <s v="EJ"/>
  </r>
  <r>
    <x v="15"/>
    <s v="trn_freight_road"/>
    <x v="6"/>
    <x v="2"/>
    <n v="4.9933669999999999E-2"/>
    <n v="5.9119850000000002E-2"/>
    <n v="6.0695609999999997E-2"/>
    <n v="5.8776719999999998E-2"/>
    <n v="6.7122441140000003E-2"/>
    <n v="7.3471472403000004E-2"/>
    <n v="7.6668863481999999E-2"/>
    <n v="7.5515960964799997E-2"/>
    <n v="7.4634009092999998E-2"/>
    <n v="7.4349990919999998E-2"/>
    <n v="7.4467237259999999E-2"/>
    <n v="0"/>
    <n v="0"/>
    <n v="0"/>
    <s v="EJ"/>
  </r>
  <r>
    <x v="15"/>
    <s v="trn_pass"/>
    <x v="6"/>
    <x v="4"/>
    <n v="9.6155400000000005E-3"/>
    <n v="9.8175499999999995E-3"/>
    <n v="9.515061E-3"/>
    <n v="1.1387787999999999E-2"/>
    <n v="1.2029218E-2"/>
    <n v="1.2664017E-2"/>
    <n v="1.3222226E-2"/>
    <n v="1.3963684000000001E-2"/>
    <n v="1.4702254E-2"/>
    <n v="1.588527E-2"/>
    <n v="1.79394199999999E-2"/>
    <n v="0"/>
    <n v="0"/>
    <n v="0"/>
    <s v="EJ"/>
  </r>
  <r>
    <x v="15"/>
    <s v="trn_pass"/>
    <x v="6"/>
    <x v="1"/>
    <n v="0"/>
    <n v="0"/>
    <n v="0"/>
    <n v="0"/>
    <n v="0"/>
    <n v="0"/>
    <n v="0"/>
    <n v="7.4529499999999999E-5"/>
    <n v="2.28614E-4"/>
    <n v="6.7336499999999999E-4"/>
    <n v="1.7506500000000001E-3"/>
    <n v="0"/>
    <n v="0"/>
    <n v="0"/>
    <s v="EJ"/>
  </r>
  <r>
    <x v="15"/>
    <s v="trn_pass"/>
    <x v="6"/>
    <x v="2"/>
    <n v="4.0890870000000003E-2"/>
    <n v="4.6425960000000002E-2"/>
    <n v="5.652546E-2"/>
    <n v="6.7958359999999995E-2"/>
    <n v="7.2051080000000003E-2"/>
    <n v="7.1797970000000003E-2"/>
    <n v="7.0573169999999893E-2"/>
    <n v="6.872557E-2"/>
    <n v="7.0438879999999995E-2"/>
    <n v="7.099635E-2"/>
    <n v="6.9229499999999999E-2"/>
    <n v="0"/>
    <n v="0"/>
    <n v="0"/>
    <s v="EJ"/>
  </r>
  <r>
    <x v="15"/>
    <s v="trn_pass_road"/>
    <x v="6"/>
    <x v="4"/>
    <n v="0"/>
    <n v="0"/>
    <n v="0"/>
    <n v="0"/>
    <n v="8.9520599999999995E-4"/>
    <n v="2.1242119999999999E-3"/>
    <n v="2.9909059999999898E-3"/>
    <n v="3.3342519999999998E-3"/>
    <n v="3.3723199999999998E-3"/>
    <n v="3.3680939999999999E-3"/>
    <n v="3.3334979999999998E-3"/>
    <n v="0"/>
    <n v="0"/>
    <n v="0"/>
    <s v="EJ"/>
  </r>
  <r>
    <x v="15"/>
    <s v="trn_pass_road"/>
    <x v="6"/>
    <x v="0"/>
    <n v="0"/>
    <n v="4.9178600000000002E-4"/>
    <n v="2.9508099999999999E-3"/>
    <n v="7.78694E-3"/>
    <n v="9.8522100000000001E-3"/>
    <n v="1.05198399999999E-2"/>
    <n v="8.6368299999999999E-3"/>
    <n v="7.8671799999999997E-3"/>
    <n v="7.50843E-3"/>
    <n v="7.0771699999999998E-3"/>
    <n v="6.6112300000000001E-3"/>
    <n v="0"/>
    <n v="0"/>
    <n v="0"/>
    <s v="EJ"/>
  </r>
  <r>
    <x v="15"/>
    <s v="trn_pass_road"/>
    <x v="6"/>
    <x v="1"/>
    <n v="0"/>
    <n v="0"/>
    <n v="0"/>
    <n v="0"/>
    <n v="0"/>
    <n v="5.4754200000000005E-7"/>
    <n v="2.7742329999999999E-6"/>
    <n v="8.8557659999999995E-6"/>
    <n v="1.653635E-5"/>
    <n v="2.164436E-5"/>
    <n v="2.3100939999999899E-5"/>
    <n v="0"/>
    <n v="0"/>
    <n v="0"/>
    <s v="EJ"/>
  </r>
  <r>
    <x v="15"/>
    <s v="trn_pass_road"/>
    <x v="6"/>
    <x v="2"/>
    <n v="1.35713E-2"/>
    <n v="1.60679E-2"/>
    <n v="1.6496299999999998E-2"/>
    <n v="1.5974700000000001E-2"/>
    <n v="2.28347024E-2"/>
    <n v="2.43364436E-2"/>
    <n v="2.0611128199999999E-2"/>
    <n v="1.8341759499999999E-2"/>
    <n v="1.7597314499999999E-2"/>
    <n v="1.67643832E-2"/>
    <n v="1.5892124000000001E-2"/>
    <n v="0"/>
    <n v="0"/>
    <n v="0"/>
    <s v="EJ"/>
  </r>
  <r>
    <x v="15"/>
    <s v="trn_pass_road_LDV"/>
    <x v="6"/>
    <x v="4"/>
    <n v="0"/>
    <n v="0"/>
    <n v="0"/>
    <n v="0"/>
    <n v="0"/>
    <n v="7.6820800000000004E-4"/>
    <n v="1.20397E-3"/>
    <n v="1.3647900000000001E-3"/>
    <n v="1.45071E-3"/>
    <n v="1.51041E-3"/>
    <n v="1.5540700000000001E-3"/>
    <n v="0"/>
    <n v="0"/>
    <n v="0"/>
    <s v="EJ"/>
  </r>
  <r>
    <x v="15"/>
    <s v="trn_pass_road_LDV"/>
    <x v="6"/>
    <x v="2"/>
    <n v="3.2950000000000002E-3"/>
    <n v="3.9011800000000002E-3"/>
    <n v="4.0051799999999997E-3"/>
    <n v="3.8785600000000001E-3"/>
    <n v="3.5456300000000001E-3"/>
    <n v="1.7237999999999999E-3"/>
    <n v="9.99792E-4"/>
    <n v="7.4308900000000005E-4"/>
    <n v="6.0650000000000005E-4"/>
    <n v="5.1149300000000002E-4"/>
    <n v="4.37847E-4"/>
    <n v="0"/>
    <n v="0"/>
    <n v="0"/>
    <s v="EJ"/>
  </r>
  <r>
    <x v="15"/>
    <s v="trn_pass_road_LDV_4W"/>
    <x v="6"/>
    <x v="4"/>
    <n v="0"/>
    <n v="0"/>
    <n v="0"/>
    <n v="0"/>
    <n v="0"/>
    <n v="2.8131219999999999E-3"/>
    <n v="1.52612369999999E-2"/>
    <n v="2.8498250999999999E-2"/>
    <n v="4.1133257999999902E-2"/>
    <n v="4.9035452E-2"/>
    <n v="5.6000930999999997E-2"/>
    <n v="0"/>
    <n v="0"/>
    <n v="0"/>
    <s v="EJ"/>
  </r>
  <r>
    <x v="15"/>
    <s v="trn_pass_road_LDV_4W"/>
    <x v="6"/>
    <x v="0"/>
    <n v="0"/>
    <n v="1.0498689999999999E-5"/>
    <n v="6.2992100000000003E-5"/>
    <n v="1.661787E-4"/>
    <n v="1.5833256999999999E-4"/>
    <n v="1.4572842E-4"/>
    <n v="1.2680132999999999E-4"/>
    <n v="1.0550083999999999E-4"/>
    <n v="8.4129369999999898E-5"/>
    <n v="7.3374170000000004E-5"/>
    <n v="6.3684159999999898E-5"/>
    <n v="0"/>
    <n v="0"/>
    <n v="0"/>
    <s v="EJ"/>
  </r>
  <r>
    <x v="15"/>
    <s v="trn_pass_road_LDV_4W"/>
    <x v="6"/>
    <x v="1"/>
    <n v="0"/>
    <n v="0"/>
    <n v="0"/>
    <n v="0"/>
    <n v="0"/>
    <n v="2.0125746399999998E-5"/>
    <n v="1.529917621E-4"/>
    <n v="2.3215591899999999E-4"/>
    <n v="2.9403426129999898E-4"/>
    <n v="3.2040286539999999E-4"/>
    <n v="3.4174238159999999E-4"/>
    <n v="0"/>
    <n v="0"/>
    <n v="0"/>
    <s v="EJ"/>
  </r>
  <r>
    <x v="15"/>
    <s v="trn_pass_road_LDV_4W"/>
    <x v="6"/>
    <x v="2"/>
    <n v="0.24693409999999999"/>
    <n v="0.2923615"/>
    <n v="0.30015599999999998"/>
    <n v="0.29066409999999998"/>
    <n v="0.27705441400000003"/>
    <n v="0.25753139899999999"/>
    <n v="0.225625043699999"/>
    <n v="0.1894837878"/>
    <n v="0.1533017086"/>
    <n v="0.13518530300000001"/>
    <n v="0.11935994599999999"/>
    <n v="0"/>
    <n v="0"/>
    <n v="0"/>
    <s v="EJ"/>
  </r>
  <r>
    <x v="15"/>
    <s v="trn_shipping_intl"/>
    <x v="7"/>
    <x v="4"/>
    <n v="0"/>
    <n v="0"/>
    <n v="0"/>
    <n v="0"/>
    <n v="0"/>
    <n v="0"/>
    <n v="0"/>
    <n v="1.28742E-7"/>
    <n v="3.6292900000000001E-7"/>
    <n v="1.0507299999999999E-6"/>
    <n v="2.64739E-6"/>
    <n v="0"/>
    <n v="0"/>
    <n v="0"/>
    <s v="EJ"/>
  </r>
  <r>
    <x v="15"/>
    <s v="trn_shipping_intl"/>
    <x v="7"/>
    <x v="1"/>
    <n v="0"/>
    <n v="0"/>
    <n v="0"/>
    <n v="0"/>
    <n v="0"/>
    <n v="0"/>
    <n v="0"/>
    <n v="9.38807E-7"/>
    <n v="3.4242499999999999E-6"/>
    <n v="1.35519E-5"/>
    <n v="4.39354E-5"/>
    <n v="0"/>
    <n v="0"/>
    <n v="0"/>
    <s v="EJ"/>
  </r>
  <r>
    <x v="15"/>
    <s v="trn_shipping_intl"/>
    <x v="7"/>
    <x v="2"/>
    <n v="1.8793000000000001E-2"/>
    <n v="2.7661000000000002E-2"/>
    <n v="1.47029E-2"/>
    <n v="5.9121399999999998E-3"/>
    <n v="5.9894149999999997E-3"/>
    <n v="6.0231649999999996E-3"/>
    <n v="5.8785499999999997E-3"/>
    <n v="5.8492300000000004E-3"/>
    <n v="5.9114800000000002E-3"/>
    <n v="6.04449999999999E-3"/>
    <n v="6.2010999999999898E-3"/>
    <n v="0"/>
    <n v="0"/>
    <n v="0"/>
    <s v="EJ"/>
  </r>
  <r>
    <x v="16"/>
    <s v="N fertilizer"/>
    <x v="0"/>
    <x v="0"/>
    <n v="0.145118"/>
    <n v="0.231048"/>
    <n v="0.248719"/>
    <n v="0.255691"/>
    <n v="0.291852"/>
    <n v="0.31214824520000001"/>
    <n v="0.33724837140000002"/>
    <n v="0.40477115399999902"/>
    <n v="0.47986595789999997"/>
    <n v="0.53643003980000004"/>
    <n v="0.56988727230000003"/>
    <n v="0"/>
    <n v="0"/>
    <n v="0"/>
    <s v="EJ"/>
  </r>
  <r>
    <x v="16"/>
    <s v="N fertilizer"/>
    <x v="0"/>
    <x v="1"/>
    <n v="0"/>
    <n v="0"/>
    <n v="0"/>
    <n v="0"/>
    <n v="0"/>
    <n v="3.81744E-4"/>
    <n v="4.2066100000000004E-3"/>
    <n v="1.8937778999999998E-2"/>
    <n v="4.1297276000000001E-2"/>
    <n v="6.1153419000000001E-2"/>
    <n v="7.8506695099999996E-2"/>
    <n v="0"/>
    <n v="0"/>
    <n v="0"/>
    <s v="EJ"/>
  </r>
  <r>
    <x v="16"/>
    <s v="N fertilizer"/>
    <x v="0"/>
    <x v="2"/>
    <n v="0.198792"/>
    <n v="0.31650499999999998"/>
    <n v="0.34071099999999999"/>
    <n v="0.35026200000000002"/>
    <n v="0.33848040000000001"/>
    <n v="0.36144730000000003"/>
    <n v="0.36166369999999998"/>
    <n v="0.27890549999999997"/>
    <n v="0.16149350000000001"/>
    <n v="8.0532499999999896E-2"/>
    <n v="3.4099169999999998E-2"/>
    <n v="0"/>
    <n v="0"/>
    <n v="0"/>
    <s v="EJ"/>
  </r>
  <r>
    <x v="16"/>
    <s v="agricultural energy use"/>
    <x v="1"/>
    <x v="4"/>
    <n v="0.18112800000000001"/>
    <n v="0.32500099999999998"/>
    <n v="0.45485100000000001"/>
    <n v="0.62333700000000003"/>
    <n v="0.638019"/>
    <n v="0.66777323"/>
    <n v="0.71189361999999901"/>
    <n v="0.75547887000000002"/>
    <n v="0.79896571000000005"/>
    <n v="0.84217492999999999"/>
    <n v="0.88487755000000001"/>
    <n v="0"/>
    <n v="0"/>
    <n v="0"/>
    <s v="EJ"/>
  </r>
  <r>
    <x v="16"/>
    <s v="agricultural energy use"/>
    <x v="1"/>
    <x v="0"/>
    <n v="3.0975999999999998E-3"/>
    <n v="5.3162000000000001E-3"/>
    <n v="6.8649999999999996E-3"/>
    <n v="6.6975999999999997E-3"/>
    <n v="9.1480299999999997E-3"/>
    <n v="1.238423E-2"/>
    <n v="1.589001E-2"/>
    <n v="1.8297689999999998E-2"/>
    <n v="1.8543589999999999E-2"/>
    <n v="1.7813860000000001E-2"/>
    <n v="1.6072300000000001E-2"/>
    <n v="0"/>
    <n v="0"/>
    <n v="0"/>
    <s v="EJ"/>
  </r>
  <r>
    <x v="16"/>
    <s v="agricultural energy use"/>
    <x v="1"/>
    <x v="1"/>
    <n v="0"/>
    <n v="0"/>
    <n v="0"/>
    <n v="0"/>
    <n v="0"/>
    <n v="2.9736799999999998E-3"/>
    <n v="1.1125070000000001E-2"/>
    <n v="2.1913539999999999E-2"/>
    <n v="3.1403426999999998E-2"/>
    <n v="4.1525549999999897E-2"/>
    <n v="4.9671129999999897E-2"/>
    <n v="0"/>
    <n v="0"/>
    <n v="0"/>
    <s v="EJ"/>
  </r>
  <r>
    <x v="16"/>
    <s v="agricultural energy use"/>
    <x v="1"/>
    <x v="2"/>
    <n v="0.17673259999999999"/>
    <n v="0.31499630000000001"/>
    <n v="0.35011740000000002"/>
    <n v="0.40922369999999902"/>
    <n v="0.45298240000000001"/>
    <n v="0.49716159999999998"/>
    <n v="0.52503489999999997"/>
    <n v="0.53370901999999998"/>
    <n v="0.52371279999999998"/>
    <n v="0.49633070000000001"/>
    <n v="0.4589242"/>
    <n v="0"/>
    <n v="0"/>
    <n v="0"/>
    <s v="EJ"/>
  </r>
  <r>
    <x v="16"/>
    <s v="alumina"/>
    <x v="0"/>
    <x v="3"/>
    <n v="6.4999100000000005E-4"/>
    <n v="1.8199399999999999E-4"/>
    <n v="1.51929E-3"/>
    <n v="1.5748800000000001E-3"/>
    <n v="2.3354919999999898E-3"/>
    <n v="5.2617759999999897E-3"/>
    <n v="8.5702790000000001E-3"/>
    <n v="1.1741530999999999E-2"/>
    <n v="1.4549744125694999E-2"/>
    <n v="1.6935761168365E-2"/>
    <n v="1.8918503523116002E-2"/>
    <n v="0"/>
    <n v="0"/>
    <n v="0"/>
    <s v="EJ"/>
  </r>
  <r>
    <x v="16"/>
    <s v="alumina"/>
    <x v="0"/>
    <x v="5"/>
    <n v="4.6960300000000003E-3"/>
    <n v="6.9287799999999998E-3"/>
    <n v="4.4065600000000003E-3"/>
    <n v="2.3614E-2"/>
    <n v="3.4948800000000002E-2"/>
    <n v="7.8429399999999996E-2"/>
    <n v="0.12744129999999901"/>
    <n v="0.1743133"/>
    <n v="0.21579434"/>
    <n v="0.25105150999999998"/>
    <n v="0.28037119599999999"/>
    <n v="0"/>
    <n v="0"/>
    <n v="0"/>
    <s v="EJ"/>
  </r>
  <r>
    <x v="16"/>
    <s v="alumina"/>
    <x v="0"/>
    <x v="0"/>
    <n v="0"/>
    <n v="0"/>
    <n v="2.1181300000000001E-4"/>
    <n v="2.22511E-4"/>
    <n v="3.2998360877999999E-4"/>
    <n v="7.4279542082000003E-4"/>
    <n v="1.20885744671E-3"/>
    <n v="1.6547859081699999E-3"/>
    <n v="2.0489316266000001E-3"/>
    <n v="2.383086900391E-3"/>
    <n v="2.6598895370020001E-3"/>
    <n v="0"/>
    <n v="0"/>
    <n v="0"/>
    <s v="EJ"/>
  </r>
  <r>
    <x v="16"/>
    <s v="alumina"/>
    <x v="0"/>
    <x v="2"/>
    <n v="4.36324E-3"/>
    <n v="3.8486800000000002E-3"/>
    <n v="4.1616500000000002E-3"/>
    <n v="5.8098899999999998E-3"/>
    <n v="8.6083799999999901E-3"/>
    <n v="1.9332520722764999E-2"/>
    <n v="3.140989159121E-2"/>
    <n v="4.2977812534959997E-2"/>
    <n v="5.3228953502240002E-2"/>
    <n v="6.1986974679070002E-2"/>
    <n v="6.9355067178469995E-2"/>
    <n v="0"/>
    <n v="0"/>
    <n v="0"/>
    <s v="EJ"/>
  </r>
  <r>
    <x v="16"/>
    <s v="aluminum"/>
    <x v="0"/>
    <x v="4"/>
    <n v="3.6644900000000001E-2"/>
    <n v="7.2701399999999999E-2"/>
    <n v="6.0585E-2"/>
    <n v="7.4620400000000003E-2"/>
    <n v="0.1105807"/>
    <n v="0.24863489999999999"/>
    <n v="0.40439320000000001"/>
    <n v="0.5535099"/>
    <n v="0.68549369999999998"/>
    <n v="0.79773632000000005"/>
    <n v="0.89123474999999996"/>
    <n v="0"/>
    <n v="0"/>
    <n v="0"/>
    <s v="EJ"/>
  </r>
  <r>
    <x v="16"/>
    <s v="cement"/>
    <x v="0"/>
    <x v="4"/>
    <n v="2.3636899999999999E-2"/>
    <n v="5.2459400000000003E-2"/>
    <n v="7.4166700000000002E-2"/>
    <n v="7.4166700000000002E-2"/>
    <n v="9.8415299999999997E-2"/>
    <n v="0.13305690000000001"/>
    <n v="0.16420650000000001"/>
    <n v="0.197292299999999"/>
    <n v="0.2274989"/>
    <n v="0.24780742"/>
    <n v="0.26187485199999999"/>
    <n v="0"/>
    <n v="0"/>
    <n v="0"/>
    <s v="EJ"/>
  </r>
  <r>
    <x v="16"/>
    <s v="chemical energy use"/>
    <x v="0"/>
    <x v="5"/>
    <n v="0.10490099999999999"/>
    <n v="7.2836399999999996E-2"/>
    <n v="8.6273500000000003E-2"/>
    <n v="5.9399300000000002E-2"/>
    <n v="7.6322100000000004E-2"/>
    <n v="9.00619E-2"/>
    <n v="0.112759"/>
    <n v="0.15160499999999999"/>
    <n v="0.19762462"/>
    <n v="0.23428703000000001"/>
    <n v="0.26507050799999998"/>
    <n v="0"/>
    <n v="0"/>
    <n v="0"/>
    <s v="EJ"/>
  </r>
  <r>
    <x v="16"/>
    <s v="chemical energy use"/>
    <x v="0"/>
    <x v="4"/>
    <n v="0"/>
    <n v="0"/>
    <n v="9.9124500000000004E-2"/>
    <n v="4.9352899999999998E-2"/>
    <n v="4.8548429999999997E-2"/>
    <n v="5.7632549999999998E-2"/>
    <n v="7.0657949999999997E-2"/>
    <n v="9.1627390000000003E-2"/>
    <n v="0.11859080999999901"/>
    <n v="0.14517576999999901"/>
    <n v="0.17460780099999901"/>
    <n v="0"/>
    <n v="0"/>
    <n v="0"/>
    <s v="EJ"/>
  </r>
  <r>
    <x v="16"/>
    <s v="chemical energy use"/>
    <x v="0"/>
    <x v="2"/>
    <n v="0"/>
    <n v="2.11515E-2"/>
    <n v="0"/>
    <n v="0"/>
    <n v="0"/>
    <n v="0"/>
    <n v="0"/>
    <n v="0"/>
    <n v="0"/>
    <n v="0"/>
    <n v="0"/>
    <n v="0"/>
    <n v="0"/>
    <n v="0"/>
    <s v="EJ"/>
  </r>
  <r>
    <x v="16"/>
    <s v="chemical feedstocks"/>
    <x v="0"/>
    <x v="0"/>
    <n v="0.12452000000000001"/>
    <n v="0.230133"/>
    <n v="0.42721300000000001"/>
    <n v="0.70471899999999998"/>
    <n v="0.80271199999999998"/>
    <n v="0.91228299999999996"/>
    <n v="1.0283"/>
    <n v="1.11494"/>
    <n v="1.18329"/>
    <n v="1.2519899999999999"/>
    <n v="1.30253"/>
    <n v="0"/>
    <n v="0"/>
    <n v="0"/>
    <s v="EJ"/>
  </r>
  <r>
    <x v="16"/>
    <s v="chemical feedstocks"/>
    <x v="0"/>
    <x v="2"/>
    <n v="0.13527800000000001"/>
    <n v="0.378527"/>
    <n v="0.30812200000000001"/>
    <n v="0.39014100000000002"/>
    <n v="0.41328500000000001"/>
    <n v="0.44494600000000001"/>
    <n v="0.47053499999999998"/>
    <n v="0.500251"/>
    <n v="0.52803900000000004"/>
    <n v="0.55519300000000005"/>
    <n v="0.59428000000000003"/>
    <n v="0"/>
    <n v="0"/>
    <n v="0"/>
    <s v="EJ"/>
  </r>
  <r>
    <x v="16"/>
    <s v="comm cooling"/>
    <x v="2"/>
    <x v="4"/>
    <n v="3.8964899999999998E-3"/>
    <n v="1.28974E-2"/>
    <n v="1.8997199999999999E-2"/>
    <n v="3.5087599999999997E-2"/>
    <n v="6.80809E-2"/>
    <n v="0.14427619999999999"/>
    <n v="0.23930509999999999"/>
    <n v="0.34428300000000001"/>
    <n v="0.45675149999999998"/>
    <n v="0.57142344"/>
    <n v="0.68486659999999999"/>
    <n v="0"/>
    <n v="0"/>
    <n v="0"/>
    <s v="EJ"/>
  </r>
  <r>
    <x v="16"/>
    <s v="comm heating"/>
    <x v="2"/>
    <x v="4"/>
    <n v="3.7109099999999999E-4"/>
    <n v="1.2283699999999999E-3"/>
    <n v="1.80931E-3"/>
    <n v="3.3416800000000001E-3"/>
    <n v="6.1916100000000002E-3"/>
    <n v="1.314767E-2"/>
    <n v="2.1743909999999901E-2"/>
    <n v="3.1268459999999998E-2"/>
    <n v="4.1569574999999997E-2"/>
    <n v="5.2250870999999997E-2"/>
    <n v="6.2944460999999993E-2"/>
    <n v="0"/>
    <n v="0"/>
    <n v="0"/>
    <s v="EJ"/>
  </r>
  <r>
    <x v="16"/>
    <s v="comm others"/>
    <x v="2"/>
    <x v="3"/>
    <n v="0.19728599999999999"/>
    <n v="0.25120199999999998"/>
    <n v="0.27024799999999999"/>
    <n v="0.28741100000000003"/>
    <n v="0.54695800000000006"/>
    <n v="0.88037500000000002"/>
    <n v="1.1367350000000001"/>
    <n v="1.2861677"/>
    <n v="1.3178391"/>
    <n v="1.2506649000000001"/>
    <n v="1.1277216000000001"/>
    <n v="0"/>
    <n v="0"/>
    <n v="0"/>
    <s v="EJ"/>
  </r>
  <r>
    <x v="16"/>
    <s v="comm others"/>
    <x v="2"/>
    <x v="5"/>
    <n v="0.28983900000000001"/>
    <n v="0.23927200000000001"/>
    <n v="0.39946999999999999"/>
    <n v="0.36154500000000001"/>
    <n v="0.64200599999999997"/>
    <n v="0.92705799999999905"/>
    <n v="1.097898"/>
    <n v="1.1602509999999999"/>
    <n v="1.1521252"/>
    <n v="1.0851493999999999"/>
    <n v="0.99192720000000001"/>
    <n v="0"/>
    <n v="0"/>
    <n v="0"/>
    <s v="EJ"/>
  </r>
  <r>
    <x v="16"/>
    <s v="comm others"/>
    <x v="2"/>
    <x v="4"/>
    <n v="5.0536600000000001E-2"/>
    <n v="0.16727700000000001"/>
    <n v="0.246389"/>
    <n v="0.45507799999999998"/>
    <n v="0.82673799999999997"/>
    <n v="1.5703990000000001"/>
    <n v="2.4432029999999898"/>
    <n v="3.3526009999999999"/>
    <n v="4.2540659999999999"/>
    <n v="5.1246923000000004"/>
    <n v="5.9519120000000001"/>
    <n v="0"/>
    <n v="0"/>
    <n v="0"/>
    <s v="EJ"/>
  </r>
  <r>
    <x v="16"/>
    <s v="comm others"/>
    <x v="2"/>
    <x v="0"/>
    <n v="0"/>
    <n v="0"/>
    <n v="1.35624E-2"/>
    <n v="3.2433099999999999E-2"/>
    <n v="7.6721999999999999E-2"/>
    <n v="0.15167939999999999"/>
    <n v="0.2372601"/>
    <n v="0.3214494"/>
    <n v="0.3902177"/>
    <n v="0.44042192999999902"/>
    <n v="0.4666537"/>
    <n v="0"/>
    <n v="0"/>
    <n v="0"/>
    <s v="EJ"/>
  </r>
  <r>
    <x v="16"/>
    <s v="comm others"/>
    <x v="2"/>
    <x v="1"/>
    <n v="0"/>
    <n v="0"/>
    <n v="0"/>
    <n v="0"/>
    <n v="0"/>
    <n v="2.4063400000000001E-5"/>
    <n v="4.2794000000000003E-4"/>
    <n v="7.7804800000000004E-4"/>
    <n v="1.1218599999999999E-3"/>
    <n v="1.5057099999999999E-3"/>
    <n v="1.85714E-3"/>
    <n v="0"/>
    <n v="0"/>
    <n v="0"/>
    <s v="EJ"/>
  </r>
  <r>
    <x v="16"/>
    <s v="comm others"/>
    <x v="2"/>
    <x v="2"/>
    <n v="1.0422900000000001E-2"/>
    <n v="0.148726"/>
    <n v="0.19150700000000001"/>
    <n v="0.17202899999999999"/>
    <n v="0.32802500000000001"/>
    <n v="0.49249199999999999"/>
    <n v="0.60046200000000005"/>
    <n v="0.65796750000000004"/>
    <n v="0.67581630000000004"/>
    <n v="0.66448260000000003"/>
    <n v="0.6397214"/>
    <n v="0"/>
    <n v="0"/>
    <n v="0"/>
    <s v="EJ"/>
  </r>
  <r>
    <x v="16"/>
    <s v="construction energy use"/>
    <x v="0"/>
    <x v="4"/>
    <n v="0"/>
    <n v="0"/>
    <n v="0"/>
    <n v="1.7162900000000001E-3"/>
    <n v="1.902501E-3"/>
    <n v="2.2616822999999898E-3"/>
    <n v="2.9219319999999899E-3"/>
    <n v="3.8294537999999999E-3"/>
    <n v="5.0726115799999902E-3"/>
    <n v="6.7842625999999899E-3"/>
    <n v="9.0114341999999997E-3"/>
    <n v="0"/>
    <n v="0"/>
    <n v="0"/>
    <s v="EJ"/>
  </r>
  <r>
    <x v="16"/>
    <s v="construction energy use"/>
    <x v="0"/>
    <x v="1"/>
    <n v="0"/>
    <n v="0"/>
    <n v="0"/>
    <n v="0"/>
    <n v="0"/>
    <n v="2.2507000000000001E-4"/>
    <n v="8.06484E-4"/>
    <n v="1.6993620000000001E-3"/>
    <n v="2.7311624999999998E-3"/>
    <n v="3.890288E-3"/>
    <n v="5.0067489999999996E-3"/>
    <n v="0"/>
    <n v="0"/>
    <n v="0"/>
    <s v="EJ"/>
  </r>
  <r>
    <x v="16"/>
    <s v="construction energy use"/>
    <x v="0"/>
    <x v="2"/>
    <n v="0"/>
    <n v="0"/>
    <n v="1.5906799999999999E-2"/>
    <n v="1.339508E-2"/>
    <n v="1.8123979999999901E-2"/>
    <n v="2.2769600000000001E-2"/>
    <n v="2.6871888E-2"/>
    <n v="3.0323989999999901E-2"/>
    <n v="3.2939443999999998E-2"/>
    <n v="3.4428396999999999E-2"/>
    <n v="3.4944196999999899E-2"/>
    <n v="0"/>
    <n v="0"/>
    <n v="0"/>
    <s v="EJ"/>
  </r>
  <r>
    <x v="16"/>
    <s v="construction feedstocks"/>
    <x v="3"/>
    <x v="2"/>
    <n v="6.1659800000000001E-2"/>
    <n v="0.136798"/>
    <n v="0.17685799999999999"/>
    <n v="0.23152800000000001"/>
    <n v="0.246197"/>
    <n v="0.26039099999999998"/>
    <n v="0.27344600000000002"/>
    <n v="0.28415899999999999"/>
    <n v="0.29081699999999999"/>
    <n v="0.29474600000000001"/>
    <n v="0.29660999999999998"/>
    <n v="0"/>
    <n v="0"/>
    <n v="0"/>
    <s v="EJ"/>
  </r>
  <r>
    <x v="16"/>
    <s v="desalinated water"/>
    <x v="0"/>
    <x v="4"/>
    <n v="7.5653299999999998E-6"/>
    <n v="8.0703400000000007E-6"/>
    <n v="6.8968099999999996E-6"/>
    <n v="6.1205799999999996E-4"/>
    <n v="1.5522999999999999E-3"/>
    <n v="2.4408300000000002E-3"/>
    <n v="3.4794499999999998E-3"/>
    <n v="4.7118699999999999E-3"/>
    <n v="6.0603899999999997E-3"/>
    <n v="7.7989599999999997E-3"/>
    <n v="1.05068E-2"/>
    <n v="0"/>
    <n v="0"/>
    <n v="0"/>
    <s v="EJ"/>
  </r>
  <r>
    <x v="16"/>
    <s v="desalinated water"/>
    <x v="0"/>
    <x v="0"/>
    <n v="6.2909600000000004E-7"/>
    <n v="2.5793200000000001E-6"/>
    <n v="7.0669099999999999E-6"/>
    <n v="4.9837299999999998E-4"/>
    <n v="1.38853E-3"/>
    <n v="2.2074799999999999E-3"/>
    <n v="3.24318E-3"/>
    <n v="4.4840599999999998E-3"/>
    <n v="5.8083500000000003E-3"/>
    <n v="7.5994699999999997E-3"/>
    <n v="1.01808E-2"/>
    <n v="0"/>
    <n v="0"/>
    <n v="0"/>
    <s v="EJ"/>
  </r>
  <r>
    <x v="16"/>
    <s v="desalinated water"/>
    <x v="0"/>
    <x v="2"/>
    <n v="9.8558400000000008E-6"/>
    <n v="1.5874300000000001E-5"/>
    <n v="1.30644E-5"/>
    <n v="1.9710499999999998E-3"/>
    <n v="5.2244700000000002E-3"/>
    <n v="8.0346900000000006E-3"/>
    <n v="1.1325399999999999E-2"/>
    <n v="1.5668399999999999E-2"/>
    <n v="2.0582E-2"/>
    <n v="2.7322599999999999E-2"/>
    <n v="3.8356099999999997E-2"/>
    <n v="0"/>
    <n v="0"/>
    <n v="0"/>
    <s v="EJ"/>
  </r>
  <r>
    <x v="16"/>
    <s v="industrial wastewater treatment"/>
    <x v="0"/>
    <x v="4"/>
    <n v="1.5411699999999999E-3"/>
    <n v="1.92384E-3"/>
    <n v="2.78984E-3"/>
    <n v="3.6603600000000001E-3"/>
    <n v="7.8019500000000002E-3"/>
    <n v="1.5422099999999999E-2"/>
    <n v="2.5764200000000001E-2"/>
    <n v="3.8294000000000002E-2"/>
    <n v="5.2551199999999999E-2"/>
    <n v="6.82117E-2"/>
    <n v="8.5005200000000003E-2"/>
    <n v="0"/>
    <n v="0"/>
    <n v="0"/>
    <s v="EJ"/>
  </r>
  <r>
    <x v="16"/>
    <s v="industrial water abstraction"/>
    <x v="0"/>
    <x v="4"/>
    <n v="2.8852299999999999E-3"/>
    <n v="3.3814499999999998E-3"/>
    <n v="4.6889899999999997E-3"/>
    <n v="6.1463899999999998E-3"/>
    <n v="9.4140700000000001E-3"/>
    <n v="1.42054E-2"/>
    <n v="1.9135800000000001E-2"/>
    <n v="2.3815099999999999E-2"/>
    <n v="2.80275E-2"/>
    <n v="3.1865200000000003E-2"/>
    <n v="3.5349400000000003E-2"/>
    <n v="0"/>
    <n v="0"/>
    <n v="0"/>
    <s v="EJ"/>
  </r>
  <r>
    <x v="16"/>
    <s v="industrial water treatment"/>
    <x v="0"/>
    <x v="4"/>
    <n v="5.6815499999999996E-3"/>
    <n v="6.6587E-3"/>
    <n v="9.2334700000000006E-3"/>
    <n v="1.21034E-2"/>
    <n v="1.8537999999999999E-2"/>
    <n v="2.7973000000000001E-2"/>
    <n v="3.7681899999999997E-2"/>
    <n v="4.6896300000000002E-2"/>
    <n v="5.5191400000000002E-2"/>
    <n v="6.2748499999999999E-2"/>
    <n v="6.9609400000000002E-2"/>
    <n v="0"/>
    <n v="0"/>
    <n v="0"/>
    <s v="EJ"/>
  </r>
  <r>
    <x v="16"/>
    <s v="iron and steel"/>
    <x v="0"/>
    <x v="3"/>
    <n v="0"/>
    <n v="0"/>
    <n v="0"/>
    <n v="0"/>
    <n v="0"/>
    <n v="0.43159399999999998"/>
    <n v="0.70272399999999902"/>
    <n v="0.89128199999999902"/>
    <n v="0.95638979999999996"/>
    <n v="0.93622629999999996"/>
    <n v="0.89994829999999904"/>
    <n v="0"/>
    <n v="0"/>
    <n v="0"/>
    <s v="EJ"/>
  </r>
  <r>
    <x v="16"/>
    <s v="iron and steel"/>
    <x v="0"/>
    <x v="5"/>
    <n v="0.53015699999999999"/>
    <n v="1.057801"/>
    <n v="1.72505"/>
    <n v="2.648946"/>
    <n v="4.9708870000000003"/>
    <n v="5.7694830000000001"/>
    <n v="6.0010281000000001"/>
    <n v="6.0826652000000001"/>
    <n v="6.4251347000000001"/>
    <n v="6.8832601999999898"/>
    <n v="7.1969824999999901"/>
    <n v="0"/>
    <n v="0"/>
    <n v="0"/>
    <s v="EJ"/>
  </r>
  <r>
    <x v="16"/>
    <s v="iron and steel"/>
    <x v="0"/>
    <x v="4"/>
    <n v="0"/>
    <n v="0"/>
    <n v="0.2021828"/>
    <n v="0.22323809999999999"/>
    <n v="0.41916379999999998"/>
    <n v="0.61890966000000003"/>
    <n v="0.74111719999999903"/>
    <n v="0.823522854999999"/>
    <n v="0.89980008300000003"/>
    <n v="0.97272102999999999"/>
    <n v="1.0354103400000001"/>
    <n v="0"/>
    <n v="0"/>
    <n v="0"/>
    <s v="EJ"/>
  </r>
  <r>
    <x v="16"/>
    <s v="iron and steel"/>
    <x v="0"/>
    <x v="0"/>
    <n v="0"/>
    <n v="5.4425999999999997E-4"/>
    <n v="7.1135999999999997E-4"/>
    <n v="8.8007999999999999E-4"/>
    <n v="1.724127E-3"/>
    <n v="3.227284E-3"/>
    <n v="4.5461850000000003E-3"/>
    <n v="5.5458319999999997E-3"/>
    <n v="6.2631368999999998E-3"/>
    <n v="6.7674168999999999E-3"/>
    <n v="7.1246518000000003E-3"/>
    <n v="0"/>
    <n v="0"/>
    <n v="0"/>
    <s v="EJ"/>
  </r>
  <r>
    <x v="16"/>
    <s v="iron and steel"/>
    <x v="0"/>
    <x v="1"/>
    <n v="0"/>
    <n v="0"/>
    <n v="0"/>
    <n v="0"/>
    <n v="0"/>
    <n v="0.12213995"/>
    <n v="0.39140394000000001"/>
    <n v="0.61906623999999999"/>
    <n v="0.77125163999999902"/>
    <n v="0.85853939000000001"/>
    <n v="0.89555627000000004"/>
    <n v="0"/>
    <n v="0"/>
    <n v="0"/>
    <s v="EJ"/>
  </r>
  <r>
    <x v="16"/>
    <s v="iron and steel"/>
    <x v="0"/>
    <x v="2"/>
    <n v="2.46981799999999E-2"/>
    <n v="3.6753459999999898E-2"/>
    <n v="3.9431799999999899E-2"/>
    <n v="2.8088060000000001E-2"/>
    <n v="5.4490798799999997E-2"/>
    <n v="8.3380826599999999E-2"/>
    <n v="9.8503997399999904E-2"/>
    <n v="0.1082741041"/>
    <n v="0.11762288769"/>
    <n v="0.12723925697999999"/>
    <n v="0.13641804917"/>
    <n v="0"/>
    <n v="0"/>
    <n v="0"/>
    <s v="EJ"/>
  </r>
  <r>
    <x v="16"/>
    <s v="irrigation water abstraction"/>
    <x v="0"/>
    <x v="4"/>
    <n v="0.13003899999999999"/>
    <n v="0.292574"/>
    <n v="0.42010999999999998"/>
    <n v="0.56214399999999998"/>
    <n v="0.57247700000000001"/>
    <n v="0.59179700000000002"/>
    <n v="0.61307400000000001"/>
    <n v="0.62824400000000002"/>
    <n v="0.63638300000000003"/>
    <n v="0.63797899999999996"/>
    <n v="0.63100800000000001"/>
    <n v="0"/>
    <n v="0"/>
    <n v="0"/>
    <s v="EJ"/>
  </r>
  <r>
    <x v="16"/>
    <s v="mining energy use"/>
    <x v="0"/>
    <x v="4"/>
    <n v="0"/>
    <n v="0"/>
    <n v="4.1900100000000002E-5"/>
    <n v="5.2157599999999998E-2"/>
    <n v="5.3197700000000001E-2"/>
    <n v="5.4706152000000001E-2"/>
    <n v="5.7649212999999998E-2"/>
    <n v="6.0723913799999897E-2"/>
    <n v="6.4145824199999896E-2"/>
    <n v="6.7676968699999895E-2"/>
    <n v="7.1418544999999903E-2"/>
    <n v="0"/>
    <n v="0"/>
    <n v="0"/>
    <s v="EJ"/>
  </r>
  <r>
    <x v="16"/>
    <s v="mining energy use"/>
    <x v="0"/>
    <x v="1"/>
    <n v="0"/>
    <n v="0"/>
    <n v="0"/>
    <n v="0"/>
    <n v="0"/>
    <n v="5.19287E-4"/>
    <n v="1.892316E-3"/>
    <n v="3.7349079999999999E-3"/>
    <n v="5.3847393E-3"/>
    <n v="7.1803539999999999E-3"/>
    <n v="8.7045530000000003E-3"/>
    <n v="0"/>
    <n v="0"/>
    <n v="0"/>
    <s v="EJ"/>
  </r>
  <r>
    <x v="16"/>
    <s v="mining energy use"/>
    <x v="0"/>
    <x v="2"/>
    <n v="2.7250899999999901E-2"/>
    <n v="3.8594900000000001E-2"/>
    <n v="6.8399299999999996E-2"/>
    <n v="5.6929599999999997E-2"/>
    <n v="6.3391130000000004E-2"/>
    <n v="6.9162759999999907E-2"/>
    <n v="7.2920579999999999E-2"/>
    <n v="7.3964678000000006E-2"/>
    <n v="7.2361609999999896E-2"/>
    <n v="6.8286029999999998E-2"/>
    <n v="6.2746570000000002E-2"/>
    <n v="0"/>
    <n v="0"/>
    <n v="0"/>
    <s v="EJ"/>
  </r>
  <r>
    <x v="16"/>
    <s v="municipal wastewater treatment"/>
    <x v="0"/>
    <x v="4"/>
    <n v="3.3199800000000002E-3"/>
    <n v="7.0291800000000003E-3"/>
    <n v="8.4761599999999999E-3"/>
    <n v="8.9971900000000004E-3"/>
    <n v="1.3070699999999999E-2"/>
    <n v="1.8893799999999999E-2"/>
    <n v="2.5338400000000001E-2"/>
    <n v="3.1722E-2"/>
    <n v="3.8038500000000003E-2"/>
    <n v="4.37677E-2"/>
    <n v="4.8734699999999999E-2"/>
    <n v="0"/>
    <n v="0"/>
    <n v="0"/>
    <s v="EJ"/>
  </r>
  <r>
    <x v="16"/>
    <s v="municipal water abstraction"/>
    <x v="0"/>
    <x v="4"/>
    <n v="8.1124300000000003E-3"/>
    <n v="1.5849499999999999E-2"/>
    <n v="1.8171799999999998E-2"/>
    <n v="1.9270900000000001E-2"/>
    <n v="2.02373E-2"/>
    <n v="2.2410900000000001E-2"/>
    <n v="2.4291500000000001E-2"/>
    <n v="2.5508800000000002E-2"/>
    <n v="2.6269799999999999E-2"/>
    <n v="2.65109E-2"/>
    <n v="2.6318399999999999E-2"/>
    <n v="0"/>
    <n v="0"/>
    <n v="0"/>
    <s v="EJ"/>
  </r>
  <r>
    <x v="16"/>
    <s v="municipal water distribution"/>
    <x v="0"/>
    <x v="4"/>
    <n v="2.2225000000000002E-2"/>
    <n v="4.3421599999999998E-2"/>
    <n v="4.9784000000000002E-2"/>
    <n v="5.2844200000000001E-2"/>
    <n v="5.5545799999999999E-2"/>
    <n v="6.15367E-2"/>
    <n v="6.6726999999999995E-2"/>
    <n v="7.0103700000000005E-2"/>
    <n v="7.2230900000000001E-2"/>
    <n v="7.2944700000000001E-2"/>
    <n v="7.2500499999999996E-2"/>
    <n v="0"/>
    <n v="0"/>
    <n v="0"/>
    <s v="EJ"/>
  </r>
  <r>
    <x v="16"/>
    <s v="municipal water treatment"/>
    <x v="0"/>
    <x v="4"/>
    <n v="2.11498E-2"/>
    <n v="4.1320999999999997E-2"/>
    <n v="4.7375599999999997E-2"/>
    <n v="5.0241000000000001E-2"/>
    <n v="5.2760500000000002E-2"/>
    <n v="5.8427100000000003E-2"/>
    <n v="6.33301E-2"/>
    <n v="6.6503800000000002E-2"/>
    <n v="6.8487699999999999E-2"/>
    <n v="6.9116399999999995E-2"/>
    <n v="6.8614400000000006E-2"/>
    <n v="0"/>
    <n v="0"/>
    <n v="0"/>
    <s v="EJ"/>
  </r>
  <r>
    <x v="16"/>
    <s v="other industrial energy use"/>
    <x v="0"/>
    <x v="3"/>
    <n v="1.06847"/>
    <n v="1.2978000000000001"/>
    <n v="1.40344"/>
    <n v="1.4619"/>
    <n v="1.9601550000000001"/>
    <n v="2.5757780000000001"/>
    <n v="3.096479"/>
    <n v="3.3752209999999998"/>
    <n v="3.4638279999999999"/>
    <n v="3.5150077"/>
    <n v="3.5095749999999999"/>
    <n v="0"/>
    <n v="0"/>
    <n v="0"/>
    <s v="EJ"/>
  </r>
  <r>
    <x v="16"/>
    <s v="other industrial energy use"/>
    <x v="0"/>
    <x v="5"/>
    <n v="0.47196100000000002"/>
    <n v="0.37529299999999999"/>
    <n v="1.1808399999999999"/>
    <n v="0.99268900000000004"/>
    <n v="1.6761279999999901"/>
    <n v="2.5756679999999998"/>
    <n v="3.5095800000000001"/>
    <n v="4.3984870000000003"/>
    <n v="5.1703570000000001"/>
    <n v="5.7996240999999999"/>
    <n v="6.3029215000000001"/>
    <n v="0"/>
    <n v="0"/>
    <n v="0"/>
    <s v="EJ"/>
  </r>
  <r>
    <x v="16"/>
    <s v="other industrial energy use"/>
    <x v="0"/>
    <x v="4"/>
    <n v="0.14525399999999999"/>
    <n v="0.29688599999999998"/>
    <n v="0.261015"/>
    <n v="0.45307799999999998"/>
    <n v="0.50258700000000001"/>
    <n v="0.82601100000000005"/>
    <n v="1.1486179999999999"/>
    <n v="1.4702789999999999"/>
    <n v="1.83791739999999"/>
    <n v="2.2622239"/>
    <n v="2.7418703400000002"/>
    <n v="0"/>
    <n v="0"/>
    <n v="0"/>
    <s v="EJ"/>
  </r>
  <r>
    <x v="16"/>
    <s v="other industrial energy use"/>
    <x v="0"/>
    <x v="0"/>
    <n v="2.0711299999999998E-2"/>
    <n v="0.20838400000000001"/>
    <n v="0.37418899999999999"/>
    <n v="0.19585"/>
    <n v="0.459067"/>
    <n v="0.86082999999999998"/>
    <n v="1.365235"/>
    <n v="1.9608117999999899"/>
    <n v="2.5547246000000001"/>
    <n v="3.0770072599999998"/>
    <n v="3.5031033699999998"/>
    <n v="0"/>
    <n v="0"/>
    <n v="0"/>
    <s v="EJ"/>
  </r>
  <r>
    <x v="16"/>
    <s v="other industrial energy use"/>
    <x v="0"/>
    <x v="1"/>
    <n v="0"/>
    <n v="0"/>
    <n v="0"/>
    <n v="0"/>
    <n v="0"/>
    <n v="1.9935679999999998E-3"/>
    <n v="2.3112891999999999E-2"/>
    <n v="6.0806214999999997E-2"/>
    <n v="0.11178193"/>
    <n v="0.16985255499999999"/>
    <n v="0.22438530300000001"/>
    <n v="0"/>
    <n v="0"/>
    <n v="0"/>
    <s v="EJ"/>
  </r>
  <r>
    <x v="16"/>
    <s v="other industrial energy use"/>
    <x v="0"/>
    <x v="2"/>
    <n v="0.17179800000000001"/>
    <n v="0.392295"/>
    <n v="0.351829"/>
    <n v="0.78732400000000002"/>
    <n v="1.34197899999999"/>
    <n v="2.0539010000000002"/>
    <n v="2.7699340000000001"/>
    <n v="3.4702120000000001"/>
    <n v="4.1002939999999999"/>
    <n v="4.6815230000000003"/>
    <n v="5.2662473399999996"/>
    <n v="0"/>
    <n v="0"/>
    <n v="0"/>
    <s v="EJ"/>
  </r>
  <r>
    <x v="16"/>
    <s v="other industrial feedstocks"/>
    <x v="0"/>
    <x v="2"/>
    <n v="6.6180699999999995E-2"/>
    <n v="0.206453"/>
    <n v="0.22725799999999999"/>
    <n v="0.32156800000000002"/>
    <n v="0.49151400000000001"/>
    <n v="0.73735499999999998"/>
    <n v="0.986151"/>
    <n v="1.21628"/>
    <n v="1.4174800000000001"/>
    <n v="1.5973299999999999"/>
    <n v="1.7578800000000001"/>
    <n v="0"/>
    <n v="0"/>
    <n v="0"/>
    <s v="EJ"/>
  </r>
  <r>
    <x v="16"/>
    <s v="process heat cement"/>
    <x v="0"/>
    <x v="3"/>
    <n v="4.8383699999999998E-3"/>
    <n v="9.1376200000000008E-3"/>
    <n v="1.26742E-2"/>
    <n v="1.26742E-2"/>
    <n v="1.6538190000000001E-2"/>
    <n v="2.3382899999999901E-2"/>
    <n v="3.005851E-2"/>
    <n v="3.7564989999999999E-2"/>
    <n v="4.3526380000000003E-2"/>
    <n v="4.6337476000000002E-2"/>
    <n v="4.6966145000000001E-2"/>
    <n v="0"/>
    <n v="0"/>
    <n v="0"/>
    <s v="EJ"/>
  </r>
  <r>
    <x v="16"/>
    <s v="process heat cement"/>
    <x v="0"/>
    <x v="5"/>
    <n v="0.23224"/>
    <n v="0.43860700000000002"/>
    <n v="0.60836400000000002"/>
    <n v="0.60836400000000002"/>
    <n v="0.79404399999999997"/>
    <n v="1.045874"/>
    <n v="1.259741"/>
    <n v="1.4644029999999999"/>
    <n v="1.640522"/>
    <n v="1.7564735"/>
    <n v="1.8314412499999999"/>
    <n v="0"/>
    <n v="0"/>
    <n v="0"/>
    <s v="EJ"/>
  </r>
  <r>
    <x v="16"/>
    <s v="process heat cement"/>
    <x v="0"/>
    <x v="0"/>
    <n v="2.4191799999999999E-3"/>
    <n v="4.5688600000000001E-3"/>
    <n v="6.3371599999999997E-3"/>
    <n v="6.3371599999999997E-3"/>
    <n v="8.5242500000000006E-3"/>
    <n v="1.1954579999999999E-2"/>
    <n v="1.5429389999999999E-2"/>
    <n v="1.94215599999999E-2"/>
    <n v="2.29595199999999E-2"/>
    <n v="2.5330053999999901E-2"/>
    <n v="2.6553081100000001E-2"/>
    <n v="0"/>
    <n v="0"/>
    <n v="0"/>
    <s v="EJ"/>
  </r>
  <r>
    <x v="16"/>
    <s v="process heat cement"/>
    <x v="0"/>
    <x v="1"/>
    <n v="0"/>
    <n v="0"/>
    <n v="0"/>
    <n v="0"/>
    <n v="0"/>
    <n v="1.1525E-4"/>
    <n v="9.3662328E-4"/>
    <n v="2.0589327699999998E-3"/>
    <n v="3.0194882199999998E-3"/>
    <n v="3.31171115E-3"/>
    <n v="3.7556316489999902E-3"/>
    <n v="0"/>
    <n v="0"/>
    <n v="0"/>
    <s v="EJ"/>
  </r>
  <r>
    <x v="16"/>
    <s v="process heat cement"/>
    <x v="0"/>
    <x v="2"/>
    <n v="2.4191799999999999E-3"/>
    <n v="4.5688600000000001E-3"/>
    <n v="6.3371599999999997E-3"/>
    <n v="6.3371599999999997E-3"/>
    <n v="2.5612109999999999E-3"/>
    <n v="3.510755E-3"/>
    <n v="3.8664480000000002E-3"/>
    <n v="5.4891369999999998E-3"/>
    <n v="6.2544165999999998E-3"/>
    <n v="6.0318474E-3"/>
    <n v="6.6316331899999997E-3"/>
    <n v="0"/>
    <n v="0"/>
    <n v="0"/>
    <s v="EJ"/>
  </r>
  <r>
    <x v="16"/>
    <s v="resid cooling"/>
    <x v="4"/>
    <x v="4"/>
    <n v="1.2542899999999999E-2"/>
    <n v="4.0462999999999999E-2"/>
    <n v="6.0743499999999999E-2"/>
    <n v="9.6084600000000006E-2"/>
    <n v="0.13477420000000001"/>
    <n v="0.2085081"/>
    <n v="0.2811575"/>
    <n v="0.34681790000000001"/>
    <n v="0.40884140000000002"/>
    <n v="0.46573727999999998"/>
    <n v="0.51750410000000002"/>
    <n v="0"/>
    <n v="0"/>
    <n v="0"/>
    <s v="EJ"/>
  </r>
  <r>
    <x v="16"/>
    <s v="resid heating"/>
    <x v="4"/>
    <x v="4"/>
    <n v="2.0905199999999998E-3"/>
    <n v="6.7438000000000003E-3"/>
    <n v="1.0123999999999999E-2"/>
    <n v="1.60141E-2"/>
    <n v="2.0716990000000001E-2"/>
    <n v="3.2795709999999999E-2"/>
    <n v="4.5369839999999897E-2"/>
    <n v="5.7703709999999998E-2"/>
    <n v="7.0108480000000001E-2"/>
    <n v="8.2441739999999999E-2"/>
    <n v="9.4212042999999995E-2"/>
    <n v="0"/>
    <n v="0"/>
    <n v="0"/>
    <s v="EJ"/>
  </r>
  <r>
    <x v="16"/>
    <s v="resid heating"/>
    <x v="4"/>
    <x v="6"/>
    <n v="5.3846600000000003E-3"/>
    <n v="6.2179999999999996E-3"/>
    <n v="7.1182499999999996E-3"/>
    <n v="6.3790799999999996E-3"/>
    <n v="7.4736899999999998E-3"/>
    <n v="8.2300299999999993E-3"/>
    <n v="8.3112199999999994E-3"/>
    <n v="8.0068899999999991E-3"/>
    <n v="7.2198669999999996E-3"/>
    <n v="6.2039820000000002E-3"/>
    <n v="5.1889229999999998E-3"/>
    <n v="0"/>
    <n v="0"/>
    <n v="0"/>
    <s v="EJ"/>
  </r>
  <r>
    <x v="16"/>
    <s v="resid others"/>
    <x v="4"/>
    <x v="3"/>
    <n v="7.0910799999999996E-2"/>
    <n v="8.8617600000000005E-2"/>
    <n v="0.101427"/>
    <n v="9.0919899999999998E-2"/>
    <n v="0.125273"/>
    <n v="0.17454029999999901"/>
    <n v="0.2192066"/>
    <n v="0.24619839999999901"/>
    <n v="0.25056349999999999"/>
    <n v="0.23691219999999999"/>
    <n v="0.21462909999999999"/>
    <n v="0"/>
    <n v="0"/>
    <n v="0"/>
    <s v="EJ"/>
  </r>
  <r>
    <x v="16"/>
    <s v="resid others"/>
    <x v="4"/>
    <x v="5"/>
    <n v="0.11486399999999999"/>
    <n v="9.8036100000000001E-2"/>
    <n v="0.10695200000000001"/>
    <n v="0.107957"/>
    <n v="0.14250199999999999"/>
    <n v="0.18059749999999999"/>
    <n v="0.2054464"/>
    <n v="0.2120853"/>
    <n v="0.20727619999999999"/>
    <n v="0.19325797"/>
    <n v="0.17786527999999999"/>
    <n v="0"/>
    <n v="0"/>
    <n v="0"/>
    <s v="EJ"/>
  </r>
  <r>
    <x v="16"/>
    <s v="resid others"/>
    <x v="4"/>
    <x v="4"/>
    <n v="0.10342899999999999"/>
    <n v="0.33365600000000001"/>
    <n v="0.500888"/>
    <n v="0.79230999999999996"/>
    <n v="1.060327"/>
    <n v="1.6787650000000001"/>
    <n v="2.5610529999999998"/>
    <n v="3.5504530000000001"/>
    <n v="4.5019735000000001"/>
    <n v="5.4228132000000002"/>
    <n v="6.2249729999999897"/>
    <n v="0"/>
    <n v="0"/>
    <n v="0"/>
    <s v="EJ"/>
  </r>
  <r>
    <x v="16"/>
    <s v="resid others"/>
    <x v="4"/>
    <x v="0"/>
    <n v="1.7163E-3"/>
    <n v="2.3022999999999998E-2"/>
    <n v="3.0809E-2"/>
    <n v="3.0181099999999999E-2"/>
    <n v="4.7945799999999997E-2"/>
    <n v="8.2048299999999894E-2"/>
    <n v="0.1296137"/>
    <n v="0.18015048"/>
    <n v="0.22012282"/>
    <n v="0.24942522"/>
    <n v="0.26246287000000001"/>
    <n v="0"/>
    <n v="0"/>
    <n v="0"/>
    <s v="EJ"/>
  </r>
  <r>
    <x v="16"/>
    <s v="resid others"/>
    <x v="4"/>
    <x v="1"/>
    <n v="0"/>
    <n v="0"/>
    <n v="0"/>
    <n v="0"/>
    <n v="0"/>
    <n v="1.0912300000000001E-5"/>
    <n v="2.3191299999999999E-4"/>
    <n v="4.4585499999999999E-4"/>
    <n v="6.2144100000000003E-4"/>
    <n v="8.2834300000000005E-4"/>
    <n v="9.71415E-4"/>
    <n v="0"/>
    <n v="0"/>
    <n v="0"/>
    <s v="EJ"/>
  </r>
  <r>
    <x v="16"/>
    <s v="resid others"/>
    <x v="4"/>
    <x v="2"/>
    <n v="0.458451"/>
    <n v="0.88219999999999998"/>
    <n v="0.96688200000000002"/>
    <n v="1.10372"/>
    <n v="1.5226279999999901"/>
    <n v="2.0068869999999999"/>
    <n v="2.3702190000000001"/>
    <n v="2.5617510000000001"/>
    <n v="2.6063070000000002"/>
    <n v="2.5498322999999998"/>
    <n v="2.4636829999999899"/>
    <n v="0"/>
    <n v="0"/>
    <n v="0"/>
    <s v="EJ"/>
  </r>
  <r>
    <x v="16"/>
    <s v="resid others"/>
    <x v="4"/>
    <x v="6"/>
    <n v="4.2401"/>
    <n v="4.8963400000000004"/>
    <n v="5.6052200000000001"/>
    <n v="5.0232700000000001"/>
    <n v="6.12723"/>
    <n v="6.58718"/>
    <n v="6.3708129999999903"/>
    <n v="5.724119"/>
    <n v="4.941173"/>
    <n v="4.1219329999999896"/>
    <n v="3.6139319999999899"/>
    <n v="0"/>
    <n v="0"/>
    <n v="0"/>
    <s v="EJ"/>
  </r>
  <r>
    <x v="16"/>
    <s v="trn_aviation_intl"/>
    <x v="5"/>
    <x v="4"/>
    <n v="0"/>
    <n v="0"/>
    <n v="0"/>
    <n v="0"/>
    <n v="0"/>
    <n v="0"/>
    <n v="0"/>
    <n v="6.8212300000000005E-8"/>
    <n v="6.3505399999999996E-7"/>
    <n v="5.5418099999999999E-6"/>
    <n v="4.4585500000000002E-5"/>
    <n v="0"/>
    <n v="0"/>
    <n v="0"/>
    <s v="EJ"/>
  </r>
  <r>
    <x v="16"/>
    <s v="trn_aviation_intl"/>
    <x v="5"/>
    <x v="1"/>
    <n v="0"/>
    <n v="0"/>
    <n v="0"/>
    <n v="0"/>
    <n v="0"/>
    <n v="0"/>
    <n v="0"/>
    <n v="1.1945E-7"/>
    <n v="2.6108399999999999E-6"/>
    <n v="4.1994499999999999E-5"/>
    <n v="4.9509E-4"/>
    <n v="0"/>
    <n v="0"/>
    <n v="0"/>
    <s v="EJ"/>
  </r>
  <r>
    <x v="16"/>
    <s v="trn_aviation_intl"/>
    <x v="5"/>
    <x v="2"/>
    <n v="3.7398399999999998E-2"/>
    <n v="7.3478199999999994E-2"/>
    <n v="0.113221"/>
    <n v="0.13961100000000001"/>
    <n v="0.19631999999999999"/>
    <n v="0.25925199999999998"/>
    <n v="0.31826599999999999"/>
    <n v="0.36979299999999998"/>
    <n v="0.43846099999999999"/>
    <n v="0.50541899999999995"/>
    <n v="0.57087600000000005"/>
    <n v="0"/>
    <n v="0"/>
    <n v="0"/>
    <s v="EJ"/>
  </r>
  <r>
    <x v="16"/>
    <s v="trn_freight"/>
    <x v="6"/>
    <x v="5"/>
    <n v="9.1751200000000005E-2"/>
    <n v="0"/>
    <n v="0"/>
    <n v="0"/>
    <n v="0"/>
    <n v="0"/>
    <n v="0"/>
    <n v="0"/>
    <n v="0"/>
    <n v="0"/>
    <n v="0"/>
    <n v="0"/>
    <n v="0"/>
    <n v="0"/>
    <s v="EJ"/>
  </r>
  <r>
    <x v="16"/>
    <s v="trn_freight"/>
    <x v="6"/>
    <x v="4"/>
    <n v="7.7121100000000003E-3"/>
    <n v="1.87096E-2"/>
    <n v="2.49394E-2"/>
    <n v="3.1350700000000002E-2"/>
    <n v="3.9537000000000003E-2"/>
    <n v="5.0870819999999997E-2"/>
    <n v="5.8464950000000002E-2"/>
    <n v="5.89411777E-2"/>
    <n v="6.1328371399999998E-2"/>
    <n v="6.6633644999999894E-2"/>
    <n v="7.2675858999999995E-2"/>
    <n v="0"/>
    <n v="0"/>
    <n v="0"/>
    <s v="EJ"/>
  </r>
  <r>
    <x v="16"/>
    <s v="trn_freight"/>
    <x v="6"/>
    <x v="1"/>
    <n v="0"/>
    <n v="0"/>
    <n v="0"/>
    <n v="0"/>
    <n v="0"/>
    <n v="2.1061399999999998E-3"/>
    <n v="1.03579E-2"/>
    <n v="2.6614097699999999E-2"/>
    <n v="3.9188298599999997E-2"/>
    <n v="4.6744195000000002E-2"/>
    <n v="5.2898368000000001E-2"/>
    <n v="0"/>
    <n v="0"/>
    <n v="0"/>
    <s v="EJ"/>
  </r>
  <r>
    <x v="16"/>
    <s v="trn_freight"/>
    <x v="6"/>
    <x v="2"/>
    <n v="3.9652199999999999E-2"/>
    <n v="6.0767300000000003E-2"/>
    <n v="9.05725E-2"/>
    <n v="0.1053636"/>
    <n v="0.1355778"/>
    <n v="0.17373849"/>
    <n v="0.20108229999999999"/>
    <n v="0.21752539999999901"/>
    <n v="0.2352535"/>
    <n v="0.2588625"/>
    <n v="0.28341250000000001"/>
    <n v="0"/>
    <n v="0"/>
    <n v="0"/>
    <s v="EJ"/>
  </r>
  <r>
    <x v="16"/>
    <s v="trn_freight_road"/>
    <x v="6"/>
    <x v="4"/>
    <n v="0"/>
    <n v="0"/>
    <n v="0"/>
    <n v="0"/>
    <n v="5.4281299999999998E-3"/>
    <n v="3.6805823751E-2"/>
    <n v="0.14005027395000999"/>
    <n v="0.37476592173034001"/>
    <n v="0.67280580279442903"/>
    <n v="0.96440751386070001"/>
    <n v="1.247572933951"/>
    <n v="0"/>
    <n v="0"/>
    <n v="0"/>
    <s v="EJ"/>
  </r>
  <r>
    <x v="16"/>
    <s v="trn_freight_road"/>
    <x v="6"/>
    <x v="1"/>
    <n v="0"/>
    <n v="0"/>
    <n v="0"/>
    <n v="0"/>
    <n v="0"/>
    <n v="1.00880153999999E-2"/>
    <n v="7.2047422212500004E-2"/>
    <n v="0.20668481520830001"/>
    <n v="0.32079999648219998"/>
    <n v="0.38509317275099902"/>
    <n v="0.41497300184000002"/>
    <n v="0"/>
    <n v="0"/>
    <n v="0"/>
    <s v="EJ"/>
  </r>
  <r>
    <x v="16"/>
    <s v="trn_freight_road"/>
    <x v="6"/>
    <x v="2"/>
    <n v="0.4380829"/>
    <n v="0.90886909999999999"/>
    <n v="1.518392"/>
    <n v="2.0373410000000001"/>
    <n v="2.7117301591999898"/>
    <n v="3.45034901248999"/>
    <n v="3.9142095865800002"/>
    <n v="3.92722185744999"/>
    <n v="3.8051220161999901"/>
    <n v="3.7824411999999898"/>
    <n v="3.8547321318000001"/>
    <n v="0"/>
    <n v="0"/>
    <n v="0"/>
    <s v="EJ"/>
  </r>
  <r>
    <x v="16"/>
    <s v="trn_pass"/>
    <x v="6"/>
    <x v="4"/>
    <n v="6.98279E-3"/>
    <n v="1.6940199999999999E-2"/>
    <n v="2.2580800000000002E-2"/>
    <n v="2.83857E-2"/>
    <n v="3.4760000999999999E-2"/>
    <n v="4.1091366999999997E-2"/>
    <n v="4.5762533000000001E-2"/>
    <n v="5.0781149999999997E-2"/>
    <n v="5.6869329999999899E-2"/>
    <n v="6.8218790000000001E-2"/>
    <n v="9.2849559999999998E-2"/>
    <n v="0"/>
    <n v="0"/>
    <n v="0"/>
    <s v="EJ"/>
  </r>
  <r>
    <x v="16"/>
    <s v="trn_pass"/>
    <x v="6"/>
    <x v="1"/>
    <n v="0"/>
    <n v="0"/>
    <n v="0"/>
    <n v="0"/>
    <n v="0"/>
    <n v="0"/>
    <n v="0"/>
    <n v="7.4182700000000002E-4"/>
    <n v="2.8414999999999998E-3"/>
    <n v="9.9817800000000009E-3"/>
    <n v="3.0484600000000001E-2"/>
    <n v="0"/>
    <n v="0"/>
    <n v="0"/>
    <s v="EJ"/>
  </r>
  <r>
    <x v="16"/>
    <s v="trn_pass"/>
    <x v="6"/>
    <x v="2"/>
    <n v="5.6923699999999897E-2"/>
    <n v="0.1139857"/>
    <n v="0.18089250000000001"/>
    <n v="0.23041010000000001"/>
    <n v="0.34529199999999999"/>
    <n v="0.52500400000000003"/>
    <n v="0.71677499999999905"/>
    <n v="0.886790999999999"/>
    <n v="1.0888629999999999"/>
    <n v="1.2790550000000001"/>
    <n v="1.435921"/>
    <n v="0"/>
    <n v="0"/>
    <n v="0"/>
    <s v="EJ"/>
  </r>
  <r>
    <x v="16"/>
    <s v="trn_pass_road"/>
    <x v="6"/>
    <x v="4"/>
    <n v="0"/>
    <n v="0"/>
    <n v="0"/>
    <n v="0"/>
    <n v="1.46245E-2"/>
    <n v="3.5348900000000003E-2"/>
    <n v="5.3689649999999998E-2"/>
    <n v="6.3464099999999996E-2"/>
    <n v="6.7397100000000001E-2"/>
    <n v="7.1261599999999994E-2"/>
    <n v="7.4163999999999994E-2"/>
    <n v="0"/>
    <n v="0"/>
    <n v="0"/>
    <s v="EJ"/>
  </r>
  <r>
    <x v="16"/>
    <s v="trn_pass_road"/>
    <x v="6"/>
    <x v="0"/>
    <n v="0"/>
    <n v="1.50148E-2"/>
    <n v="3.05635E-2"/>
    <n v="4.3509600000000002E-2"/>
    <n v="5.6304599999999899E-2"/>
    <n v="6.45371E-2"/>
    <n v="5.7805200000000001E-2"/>
    <n v="5.5904999999999899E-2"/>
    <n v="5.6020199999999999E-2"/>
    <n v="5.5723999999999899E-2"/>
    <n v="5.4605000000000001E-2"/>
    <n v="0"/>
    <n v="0"/>
    <n v="0"/>
    <s v="EJ"/>
  </r>
  <r>
    <x v="16"/>
    <s v="trn_pass_road"/>
    <x v="6"/>
    <x v="1"/>
    <n v="0"/>
    <n v="0"/>
    <n v="0"/>
    <n v="0"/>
    <n v="0"/>
    <n v="1.0954299999999999E-5"/>
    <n v="5.621069E-5"/>
    <n v="1.8457103000000001E-4"/>
    <n v="3.5882379999999998E-4"/>
    <n v="4.8863059999999998E-4"/>
    <n v="5.3984900000000001E-4"/>
    <n v="0"/>
    <n v="0"/>
    <n v="0"/>
    <s v="EJ"/>
  </r>
  <r>
    <x v="16"/>
    <s v="trn_pass_road"/>
    <x v="6"/>
    <x v="2"/>
    <n v="6.0744199999999998E-2"/>
    <n v="0.126022"/>
    <n v="0.210536"/>
    <n v="0.28249200000000002"/>
    <n v="0.30616727399999999"/>
    <n v="0.33141563699999999"/>
    <n v="0.35182487899999998"/>
    <n v="0.36464492199999998"/>
    <n v="0.38480505599999998"/>
    <n v="0.39701597"/>
    <n v="0.39989332"/>
    <n v="0"/>
    <n v="0"/>
    <n v="0"/>
    <s v="EJ"/>
  </r>
  <r>
    <x v="16"/>
    <s v="trn_pass_road_LDV"/>
    <x v="6"/>
    <x v="4"/>
    <n v="0"/>
    <n v="0"/>
    <n v="0"/>
    <n v="0"/>
    <n v="0"/>
    <n v="1.6657700000000001E-2"/>
    <n v="3.3135699999999997E-2"/>
    <n v="4.1225900000000003E-2"/>
    <n v="4.5641800000000003E-2"/>
    <n v="4.87369E-2"/>
    <n v="5.1473699999999997E-2"/>
    <n v="0"/>
    <n v="0"/>
    <n v="0"/>
    <s v="EJ"/>
  </r>
  <r>
    <x v="16"/>
    <s v="trn_pass_road_LDV"/>
    <x v="6"/>
    <x v="0"/>
    <n v="0"/>
    <n v="8.3735800000000003E-3"/>
    <n v="1.7044900000000002E-2"/>
    <n v="2.4264899999999999E-2"/>
    <n v="2.86188E-2"/>
    <n v="2.4268499999999998E-2"/>
    <n v="2.11037E-2"/>
    <n v="1.7861599999999998E-2"/>
    <n v="1.6514500000000001E-2"/>
    <n v="1.5068E-2"/>
    <n v="1.3045899999999999E-2"/>
    <n v="0"/>
    <n v="0"/>
    <n v="0"/>
    <s v="EJ"/>
  </r>
  <r>
    <x v="16"/>
    <s v="trn_pass_road_LDV"/>
    <x v="6"/>
    <x v="2"/>
    <n v="0.11902799999999999"/>
    <n v="0.24693899999999999"/>
    <n v="0.41254299999999999"/>
    <n v="0.55354099999999995"/>
    <n v="0.56501599999999996"/>
    <n v="0.40871099999999999"/>
    <n v="0.30133900000000002"/>
    <n v="0.238151"/>
    <n v="0.19914599999999999"/>
    <n v="0.16577500000000001"/>
    <n v="0.136016"/>
    <n v="0"/>
    <n v="0"/>
    <n v="0"/>
    <s v="EJ"/>
  </r>
  <r>
    <x v="16"/>
    <s v="trn_pass_road_LDV_4W"/>
    <x v="6"/>
    <x v="4"/>
    <n v="0"/>
    <n v="0"/>
    <n v="0"/>
    <n v="0"/>
    <n v="0"/>
    <n v="1.807555E-3"/>
    <n v="1.2125253000000001E-2"/>
    <n v="2.7142983999999998E-2"/>
    <n v="4.4151713000000002E-2"/>
    <n v="5.9750822999999897E-2"/>
    <n v="7.3350938000000004E-2"/>
    <n v="0"/>
    <n v="0"/>
    <n v="0"/>
    <s v="EJ"/>
  </r>
  <r>
    <x v="16"/>
    <s v="trn_pass_road_LDV_4W"/>
    <x v="6"/>
    <x v="0"/>
    <n v="0"/>
    <n v="4.8632700000000003E-3"/>
    <n v="9.8993899999999992E-3"/>
    <n v="1.40926E-2"/>
    <n v="1.812915E-2"/>
    <n v="1.9057669999999999E-2"/>
    <n v="1.831114E-2"/>
    <n v="1.6623530000000001E-2"/>
    <n v="1.4147059999999901E-2"/>
    <n v="1.1864771E-2"/>
    <n v="9.6094819999999904E-3"/>
    <n v="0"/>
    <n v="0"/>
    <n v="0"/>
    <s v="EJ"/>
  </r>
  <r>
    <x v="16"/>
    <s v="trn_pass_road_LDV_4W"/>
    <x v="6"/>
    <x v="1"/>
    <n v="0"/>
    <n v="0"/>
    <n v="0"/>
    <n v="0"/>
    <n v="0"/>
    <n v="3.5639983499999998E-6"/>
    <n v="5.9992439879999902E-5"/>
    <n v="1.1280507548999999E-4"/>
    <n v="1.8066602209E-4"/>
    <n v="2.5461086863000002E-4"/>
    <n v="3.4207310559999899E-4"/>
    <n v="0"/>
    <n v="0"/>
    <n v="0"/>
    <s v="EJ"/>
  </r>
  <r>
    <x v="16"/>
    <s v="trn_pass_road_LDV_4W"/>
    <x v="6"/>
    <x v="2"/>
    <n v="6.2358200000000003E-2"/>
    <n v="0.12937019999999999"/>
    <n v="0.2161293"/>
    <n v="0.28999789999999998"/>
    <n v="0.38320777499999997"/>
    <n v="0.42646134899999999"/>
    <n v="0.44570232999999998"/>
    <n v="0.45268851960000001"/>
    <n v="0.44949927029999998"/>
    <n v="0.44151316399999901"/>
    <n v="0.42857334499999999"/>
    <n v="0"/>
    <n v="0"/>
    <n v="0"/>
    <s v="EJ"/>
  </r>
  <r>
    <x v="16"/>
    <s v="trn_shipping_intl"/>
    <x v="7"/>
    <x v="4"/>
    <n v="0"/>
    <n v="0"/>
    <n v="0"/>
    <n v="0"/>
    <n v="0"/>
    <n v="0"/>
    <n v="0"/>
    <n v="1.54207E-6"/>
    <n v="4.8977300000000001E-6"/>
    <n v="1.6376300000000001E-5"/>
    <n v="4.6614599999999999E-5"/>
    <n v="0"/>
    <n v="0"/>
    <n v="0"/>
    <s v="EJ"/>
  </r>
  <r>
    <x v="16"/>
    <s v="trn_shipping_intl"/>
    <x v="7"/>
    <x v="1"/>
    <n v="0"/>
    <n v="0"/>
    <n v="0"/>
    <n v="0"/>
    <n v="0"/>
    <n v="0"/>
    <n v="0"/>
    <n v="4.4366300000000002E-5"/>
    <n v="1.7080599999999999E-4"/>
    <n v="6.9337900000000004E-4"/>
    <n v="2.3097500000000002E-3"/>
    <n v="0"/>
    <n v="0"/>
    <n v="0"/>
    <s v="EJ"/>
  </r>
  <r>
    <x v="16"/>
    <s v="trn_shipping_intl"/>
    <x v="7"/>
    <x v="2"/>
    <n v="3.6760399999999999E-2"/>
    <n v="3.6111499999999998E-2"/>
    <n v="5.4043599999999997E-2"/>
    <n v="0.22520499999999999"/>
    <n v="0.25518437999999999"/>
    <n v="0.28704220000000003"/>
    <n v="0.30724889999999999"/>
    <n v="0.32756999999999997"/>
    <n v="0.34913899999999998"/>
    <n v="0.37152799999999903"/>
    <n v="0.392486"/>
    <n v="0"/>
    <n v="0"/>
    <n v="0"/>
    <s v="EJ"/>
  </r>
  <r>
    <x v="17"/>
    <s v="N fertilizer"/>
    <x v="0"/>
    <x v="0"/>
    <n v="9.7622600000000004E-2"/>
    <n v="0.112816"/>
    <n v="0.153284"/>
    <n v="0.150065"/>
    <n v="0.1608144"/>
    <n v="0.1703246625"/>
    <n v="0.177483397199999"/>
    <n v="0.17506937480000001"/>
    <n v="0.169253775"/>
    <n v="0.16846904699999901"/>
    <n v="0.16791178964"/>
    <n v="0"/>
    <n v="0"/>
    <n v="0"/>
    <s v="EJ"/>
  </r>
  <r>
    <x v="17"/>
    <s v="N fertilizer"/>
    <x v="0"/>
    <x v="1"/>
    <n v="0"/>
    <n v="0"/>
    <n v="0"/>
    <n v="0"/>
    <n v="0"/>
    <n v="1.90612E-4"/>
    <n v="1.911233E-3"/>
    <n v="6.3035439999999899E-3"/>
    <n v="1.2254552E-2"/>
    <n v="1.7138468699999999E-2"/>
    <n v="2.13019638E-2"/>
    <n v="0"/>
    <n v="0"/>
    <n v="0"/>
    <s v="EJ"/>
  </r>
  <r>
    <x v="17"/>
    <s v="agricultural energy use"/>
    <x v="1"/>
    <x v="4"/>
    <n v="0"/>
    <n v="6.7812899999999997E-3"/>
    <n v="8.3301099999999999E-3"/>
    <n v="9.4604000000000008E-3"/>
    <n v="9.4248500000000002E-3"/>
    <n v="9.2991659999999993E-3"/>
    <n v="1.0159288000000001E-2"/>
    <n v="1.209617E-2"/>
    <n v="1.5036507899999999E-2"/>
    <n v="1.9907300999999999E-2"/>
    <n v="2.6063737E-2"/>
    <n v="0"/>
    <n v="0"/>
    <n v="0"/>
    <s v="EJ"/>
  </r>
  <r>
    <x v="17"/>
    <s v="agricultural energy use"/>
    <x v="1"/>
    <x v="1"/>
    <n v="0"/>
    <n v="0"/>
    <n v="0"/>
    <n v="0"/>
    <n v="0"/>
    <n v="1.07357E-3"/>
    <n v="3.7992199999999999E-3"/>
    <n v="7.2632520000000004E-3"/>
    <n v="1.00792609999999E-2"/>
    <n v="1.2997180000000001E-2"/>
    <n v="1.5251712000000001E-2"/>
    <n v="0"/>
    <n v="0"/>
    <n v="0"/>
    <s v="EJ"/>
  </r>
  <r>
    <x v="17"/>
    <s v="agricultural energy use"/>
    <x v="1"/>
    <x v="2"/>
    <n v="4.1483180000000001E-2"/>
    <n v="0.11796139999999999"/>
    <n v="8.0496899999999996E-2"/>
    <n v="0.1475149"/>
    <n v="0.16106564999999901"/>
    <n v="0.16803339"/>
    <n v="0.1681742"/>
    <n v="0.16325367999999901"/>
    <n v="0.15658280999999999"/>
    <n v="0.14540677999999899"/>
    <n v="0.13190700999999999"/>
    <n v="0"/>
    <n v="0"/>
    <n v="0"/>
    <s v="EJ"/>
  </r>
  <r>
    <x v="17"/>
    <s v="alumina"/>
    <x v="0"/>
    <x v="3"/>
    <n v="2.7920000000000001E-4"/>
    <n v="4.86948E-5"/>
    <n v="2.3911599999999999E-4"/>
    <n v="1.1226999999999999E-4"/>
    <n v="2.1524899999999901E-4"/>
    <n v="2.9691869999999999E-4"/>
    <n v="3.769361E-4"/>
    <n v="4.4493259999999998E-4"/>
    <n v="5.0361589999999999E-4"/>
    <n v="5.5219722000000003E-4"/>
    <n v="5.8907136000000001E-4"/>
    <n v="0"/>
    <n v="0"/>
    <n v="0"/>
    <s v="EJ"/>
  </r>
  <r>
    <x v="17"/>
    <s v="alumina"/>
    <x v="0"/>
    <x v="5"/>
    <n v="2.0173000000000001E-3"/>
    <n v="1.8534000000000001E-3"/>
    <n v="6.9345599999999996E-4"/>
    <n v="1.68406E-3"/>
    <n v="3.2232199999999902E-3"/>
    <n v="4.4408499999999997E-3"/>
    <n v="5.6292900000000003E-3"/>
    <n v="6.6337979999999998E-3"/>
    <n v="7.4974409999999901E-3"/>
    <n v="8.2111657999999997E-3"/>
    <n v="8.7521435000000002E-3"/>
    <n v="0"/>
    <n v="0"/>
    <n v="0"/>
    <s v="EJ"/>
  </r>
  <r>
    <x v="17"/>
    <s v="alumina"/>
    <x v="0"/>
    <x v="0"/>
    <n v="0"/>
    <n v="0"/>
    <n v="3.33883E-5"/>
    <n v="1.5895800000000001E-5"/>
    <n v="3.0474852727E-5"/>
    <n v="4.2019891021000003E-5"/>
    <n v="5.3315587402E-5"/>
    <n v="6.2885314313000003E-5"/>
    <n v="7.1112459159999999E-5"/>
    <n v="7.7901526579999994E-5"/>
    <n v="8.3035089649999996E-5"/>
    <n v="0"/>
    <n v="0"/>
    <n v="0"/>
    <s v="EJ"/>
  </r>
  <r>
    <x v="17"/>
    <s v="alumina"/>
    <x v="0"/>
    <x v="2"/>
    <n v="1.8743E-3"/>
    <n v="1.0294900000000001E-3"/>
    <n v="6.5487E-4"/>
    <n v="4.1429100000000001E-4"/>
    <n v="7.9285899999999895E-4"/>
    <n v="1.0924280000000001E-3"/>
    <n v="1.385268E-3"/>
    <n v="1.6334769999999999E-3"/>
    <n v="1.847319321917E-3"/>
    <n v="2.0250001507469998E-3"/>
    <n v="2.1611815616860001E-3"/>
    <n v="0"/>
    <n v="0"/>
    <n v="0"/>
    <s v="EJ"/>
  </r>
  <r>
    <x v="17"/>
    <s v="aluminum"/>
    <x v="0"/>
    <x v="4"/>
    <n v="1.57412E-2"/>
    <n v="1.9448799999999999E-2"/>
    <n v="9.5382699999999997E-3"/>
    <n v="5.3232399999999999E-3"/>
    <n v="1.019683E-2"/>
    <n v="1.405591E-2"/>
    <n v="1.7829770000000002E-2"/>
    <n v="2.1027859999999999E-2"/>
    <n v="2.3781298999999999E-2"/>
    <n v="2.6059954E-2"/>
    <n v="2.77914228E-2"/>
    <n v="0"/>
    <n v="0"/>
    <n v="0"/>
    <s v="EJ"/>
  </r>
  <r>
    <x v="17"/>
    <s v="cement"/>
    <x v="0"/>
    <x v="4"/>
    <n v="6.0213599999999999E-3"/>
    <n v="1.41713E-2"/>
    <n v="1.6711899999999998E-2"/>
    <n v="1.6711899999999998E-2"/>
    <n v="2.135242E-2"/>
    <n v="2.789647E-2"/>
    <n v="3.3748100000000003E-2"/>
    <n v="3.9364730000000001E-2"/>
    <n v="4.4473390000000002E-2"/>
    <n v="4.8422938999999998E-2"/>
    <n v="5.1393855000000002E-2"/>
    <n v="0"/>
    <n v="0"/>
    <n v="0"/>
    <s v="EJ"/>
  </r>
  <r>
    <x v="17"/>
    <s v="chemical energy use"/>
    <x v="0"/>
    <x v="0"/>
    <n v="0"/>
    <n v="0"/>
    <n v="3.9389199999999999E-2"/>
    <n v="4.2356600000000001E-2"/>
    <n v="4.7772580000000002E-2"/>
    <n v="5.4318309999999898E-2"/>
    <n v="6.2209649999999998E-2"/>
    <n v="7.0456149999999995E-2"/>
    <n v="7.8180200000000005E-2"/>
    <n v="8.5483890000000007E-2"/>
    <n v="9.1770331999999996E-2"/>
    <n v="0"/>
    <n v="0"/>
    <n v="0"/>
    <s v="EJ"/>
  </r>
  <r>
    <x v="17"/>
    <s v="chemical energy use"/>
    <x v="0"/>
    <x v="2"/>
    <n v="2.24788E-2"/>
    <n v="3.7673999999999999E-2"/>
    <n v="3.4283300000000003E-2"/>
    <n v="3.59996E-2"/>
    <n v="4.0029519999999999E-2"/>
    <n v="4.511329E-2"/>
    <n v="5.0859010000000003E-2"/>
    <n v="5.7508859999999898E-2"/>
    <n v="6.5665319999999999E-2"/>
    <n v="7.3963439999999894E-2"/>
    <n v="8.2949126999999998E-2"/>
    <n v="0"/>
    <n v="0"/>
    <n v="0"/>
    <s v="EJ"/>
  </r>
  <r>
    <x v="17"/>
    <s v="chemical feedstocks"/>
    <x v="0"/>
    <x v="0"/>
    <n v="0.114748"/>
    <n v="0.206098"/>
    <n v="7.5733300000000003E-2"/>
    <n v="8.6491899999999997E-2"/>
    <n v="9.8627599999999996E-2"/>
    <n v="0.11028"/>
    <n v="0.12381300000000001"/>
    <n v="0.132438"/>
    <n v="0.138349"/>
    <n v="0.147647"/>
    <n v="0.15415999999999999"/>
    <n v="0"/>
    <n v="0"/>
    <n v="0"/>
    <s v="EJ"/>
  </r>
  <r>
    <x v="17"/>
    <s v="chemical feedstocks"/>
    <x v="0"/>
    <x v="2"/>
    <n v="0.108627"/>
    <n v="0.15956999999999999"/>
    <n v="0.244253"/>
    <n v="0.103562"/>
    <n v="0.113541"/>
    <n v="0.12804599999999999"/>
    <n v="0.14252500000000001"/>
    <n v="0.15918599999999999"/>
    <n v="0.17747599999999999"/>
    <n v="0.19336300000000001"/>
    <n v="0.21146599999999999"/>
    <n v="0"/>
    <n v="0"/>
    <n v="0"/>
    <s v="EJ"/>
  </r>
  <r>
    <x v="17"/>
    <s v="comm cooling"/>
    <x v="2"/>
    <x v="4"/>
    <n v="2.97424E-3"/>
    <n v="2.1375100000000001E-2"/>
    <n v="3.3220699999999999E-2"/>
    <n v="4.5415499999999998E-2"/>
    <n v="5.6441400000000003E-2"/>
    <n v="7.6225500000000002E-2"/>
    <n v="9.7904130000000006E-2"/>
    <n v="0.11732102"/>
    <n v="0.13712967000000001"/>
    <n v="0.15865346999999999"/>
    <n v="0.18026273999999901"/>
    <n v="0"/>
    <n v="0"/>
    <n v="0"/>
    <s v="EJ"/>
  </r>
  <r>
    <x v="17"/>
    <s v="comm others"/>
    <x v="2"/>
    <x v="3"/>
    <n v="2.7208900000000001E-3"/>
    <n v="8.6649899999999992E-3"/>
    <n v="8.4557E-3"/>
    <n v="8.2463999999999992E-3"/>
    <n v="1.086401E-2"/>
    <n v="1.467542E-2"/>
    <n v="1.7607629999999999E-2"/>
    <n v="1.920767E-2"/>
    <n v="1.9841915000000002E-2"/>
    <n v="1.9620636E-2"/>
    <n v="1.9101383E-2"/>
    <n v="0"/>
    <n v="0"/>
    <n v="0"/>
    <s v="EJ"/>
  </r>
  <r>
    <x v="17"/>
    <s v="comm others"/>
    <x v="2"/>
    <x v="4"/>
    <n v="5.2890899999999998E-3"/>
    <n v="3.8011400000000001E-2"/>
    <n v="5.9076200000000002E-2"/>
    <n v="8.0762399999999998E-2"/>
    <n v="0.10426479999999901"/>
    <n v="0.1489568"/>
    <n v="0.2081115"/>
    <n v="0.27374959999999998"/>
    <n v="0.34802654"/>
    <n v="0.43821900999999902"/>
    <n v="0.53735677000000004"/>
    <n v="0"/>
    <n v="0"/>
    <n v="0"/>
    <s v="EJ"/>
  </r>
  <r>
    <x v="17"/>
    <s v="comm others"/>
    <x v="2"/>
    <x v="0"/>
    <n v="5.4319899999999996E-4"/>
    <n v="1.2130000000000001E-3"/>
    <n v="5.5636000000000001E-3"/>
    <n v="8.2416E-3"/>
    <n v="1.1695189999999999E-2"/>
    <n v="1.7748079999999999E-2"/>
    <n v="2.52282299999999E-2"/>
    <n v="3.2472719999999997E-2"/>
    <n v="3.8797699999999997E-2"/>
    <n v="4.4868727999999997E-2"/>
    <n v="4.9776589999999898E-2"/>
    <n v="0"/>
    <n v="0"/>
    <n v="0"/>
    <s v="EJ"/>
  </r>
  <r>
    <x v="17"/>
    <s v="comm others"/>
    <x v="2"/>
    <x v="1"/>
    <n v="0"/>
    <n v="0"/>
    <n v="0"/>
    <n v="0"/>
    <n v="0"/>
    <n v="2.2620600000000001E-6"/>
    <n v="4.3767599999999997E-5"/>
    <n v="8.0073299999999998E-5"/>
    <n v="1.14801E-4"/>
    <n v="1.6792200000000001E-4"/>
    <n v="2.1662499999999999E-4"/>
    <n v="0"/>
    <n v="0"/>
    <n v="0"/>
    <s v="EJ"/>
  </r>
  <r>
    <x v="17"/>
    <s v="comm others"/>
    <x v="2"/>
    <x v="2"/>
    <n v="2.3648499999999999E-2"/>
    <n v="8.8422200000000006E-2"/>
    <n v="5.5385400000000001E-2"/>
    <n v="6.0661800000000002E-2"/>
    <n v="7.9101099999999994E-2"/>
    <n v="0.10309840000000001"/>
    <n v="0.12217929999999901"/>
    <n v="0.13420989999999999"/>
    <n v="0.14331315999999999"/>
    <n v="0.14981170999999999"/>
    <n v="0.15634802"/>
    <n v="0"/>
    <n v="0"/>
    <n v="0"/>
    <s v="EJ"/>
  </r>
  <r>
    <x v="17"/>
    <s v="construction energy use"/>
    <x v="0"/>
    <x v="4"/>
    <n v="0"/>
    <n v="0"/>
    <n v="0"/>
    <n v="0"/>
    <n v="0"/>
    <n v="4.27275E-5"/>
    <n v="1.6899990000000001E-4"/>
    <n v="3.7465879999999999E-4"/>
    <n v="6.3255428999999897E-4"/>
    <n v="1.0544853000000001E-3"/>
    <n v="1.5997272999999999E-3"/>
    <n v="0"/>
    <n v="0"/>
    <n v="0"/>
    <s v="EJ"/>
  </r>
  <r>
    <x v="17"/>
    <s v="construction energy use"/>
    <x v="0"/>
    <x v="1"/>
    <n v="0"/>
    <n v="0"/>
    <n v="0"/>
    <n v="0"/>
    <n v="0"/>
    <n v="1.9298899999999999E-4"/>
    <n v="6.5055400000000002E-4"/>
    <n v="1.2186052000000001E-3"/>
    <n v="1.6662769999999901E-3"/>
    <n v="2.1114880999999999E-3"/>
    <n v="2.437481E-3"/>
    <n v="0"/>
    <n v="0"/>
    <n v="0"/>
    <s v="EJ"/>
  </r>
  <r>
    <x v="17"/>
    <s v="construction energy use"/>
    <x v="0"/>
    <x v="2"/>
    <n v="1.188825E-2"/>
    <n v="1.8083499999999999E-2"/>
    <n v="1.1637049999999999E-2"/>
    <n v="2.11393E-2"/>
    <n v="2.2603120000000001E-2"/>
    <n v="2.3290498E-2"/>
    <n v="2.3118332999999901E-2"/>
    <n v="2.2269951E-2"/>
    <n v="2.1295625999999901E-2"/>
    <n v="1.9834562E-2"/>
    <n v="1.8183514000000001E-2"/>
    <n v="0"/>
    <n v="0"/>
    <n v="0"/>
    <s v="EJ"/>
  </r>
  <r>
    <x v="17"/>
    <s v="construction feedstocks"/>
    <x v="3"/>
    <x v="2"/>
    <n v="1.90882E-2"/>
    <n v="1.6785899999999999E-2"/>
    <n v="7.4092000000000003E-3"/>
    <n v="1.1051E-2"/>
    <n v="1.29652E-2"/>
    <n v="1.4902200000000001E-2"/>
    <n v="1.6892999999999998E-2"/>
    <n v="1.88462E-2"/>
    <n v="2.0786700000000002E-2"/>
    <n v="2.2775500000000001E-2"/>
    <n v="2.4821099999999999E-2"/>
    <n v="0"/>
    <n v="0"/>
    <n v="0"/>
    <s v="EJ"/>
  </r>
  <r>
    <x v="17"/>
    <s v="desalinated water"/>
    <x v="0"/>
    <x v="4"/>
    <n v="4.5271200000000003E-4"/>
    <n v="2.7879199999999998E-4"/>
    <n v="2.1839799999999999E-4"/>
    <n v="1.58004E-4"/>
    <n v="2.0442E-4"/>
    <n v="2.42947E-4"/>
    <n v="2.8101599999999998E-4"/>
    <n v="3.1723899999999998E-4"/>
    <n v="3.5024399999999999E-4"/>
    <n v="3.74139E-4"/>
    <n v="3.9388999999999998E-4"/>
    <n v="0"/>
    <n v="0"/>
    <n v="0"/>
    <s v="EJ"/>
  </r>
  <r>
    <x v="17"/>
    <s v="desalinated water"/>
    <x v="0"/>
    <x v="0"/>
    <n v="1.51466E-4"/>
    <n v="2.3574499999999999E-4"/>
    <n v="3.3554100000000002E-4"/>
    <n v="3.1253699999999999E-4"/>
    <n v="4.2653599999999998E-4"/>
    <n v="5.05329E-4"/>
    <n v="5.9194900000000003E-4"/>
    <n v="6.5483900000000005E-4"/>
    <n v="6.9211000000000001E-4"/>
    <n v="7.3763599999999996E-4"/>
    <n v="7.6574200000000003E-4"/>
    <n v="0"/>
    <n v="0"/>
    <n v="0"/>
    <s v="EJ"/>
  </r>
  <r>
    <x v="17"/>
    <s v="desalinated water"/>
    <x v="0"/>
    <x v="2"/>
    <n v="4.7595599999999998E-4"/>
    <n v="4.0174299999999998E-4"/>
    <n v="3.01947E-4"/>
    <n v="3.2495100000000003E-4"/>
    <n v="4.2713400000000002E-4"/>
    <n v="5.09371E-4"/>
    <n v="5.9159100000000004E-4"/>
    <n v="6.8025500000000005E-4"/>
    <n v="7.6221999999999998E-4"/>
    <n v="8.27865E-4"/>
    <n v="8.9699599999999995E-4"/>
    <n v="0"/>
    <n v="0"/>
    <n v="0"/>
    <s v="EJ"/>
  </r>
  <r>
    <x v="17"/>
    <s v="industrial wastewater treatment"/>
    <x v="0"/>
    <x v="4"/>
    <n v="9.7341600000000003E-5"/>
    <n v="1.1673499999999999E-3"/>
    <n v="1.4574200000000001E-3"/>
    <n v="1.82343E-3"/>
    <n v="3.4774599999999999E-3"/>
    <n v="5.9792600000000001E-3"/>
    <n v="9.0208000000000007E-3"/>
    <n v="1.23461E-2"/>
    <n v="1.59516E-2"/>
    <n v="1.97355E-2"/>
    <n v="2.3544200000000001E-2"/>
    <n v="0"/>
    <n v="0"/>
    <n v="0"/>
    <s v="EJ"/>
  </r>
  <r>
    <x v="17"/>
    <s v="industrial water abstraction"/>
    <x v="0"/>
    <x v="4"/>
    <n v="9.04302E-5"/>
    <n v="1.0204700000000001E-3"/>
    <n v="1.2238800000000001E-3"/>
    <n v="1.53151E-3"/>
    <n v="1.99994E-3"/>
    <n v="2.5855499999999998E-3"/>
    <n v="3.1832200000000001E-3"/>
    <n v="3.73793E-3"/>
    <n v="4.2643799999999999E-3"/>
    <n v="4.7736599999999999E-3"/>
    <n v="5.2472200000000004E-3"/>
    <n v="0"/>
    <n v="0"/>
    <n v="0"/>
    <s v="EJ"/>
  </r>
  <r>
    <x v="17"/>
    <s v="industrial water treatment"/>
    <x v="0"/>
    <x v="4"/>
    <n v="2.03468E-4"/>
    <n v="2.2960699999999999E-3"/>
    <n v="2.7537199999999999E-3"/>
    <n v="3.4458900000000001E-3"/>
    <n v="4.4998499999999997E-3"/>
    <n v="5.8174999999999998E-3"/>
    <n v="7.1622400000000003E-3"/>
    <n v="8.4103400000000005E-3"/>
    <n v="9.5948500000000003E-3"/>
    <n v="1.0740700000000001E-2"/>
    <n v="1.1806199999999999E-2"/>
    <n v="0"/>
    <n v="0"/>
    <n v="0"/>
    <s v="EJ"/>
  </r>
  <r>
    <x v="17"/>
    <s v="iron and steel"/>
    <x v="0"/>
    <x v="3"/>
    <n v="0"/>
    <n v="0"/>
    <n v="0"/>
    <n v="0"/>
    <n v="0"/>
    <n v="4.0625399999999999E-4"/>
    <n v="8.1421499999999997E-4"/>
    <n v="1.131267E-3"/>
    <n v="1.289159E-3"/>
    <n v="1.3127182999999999E-3"/>
    <n v="1.2848988999999999E-3"/>
    <n v="0"/>
    <n v="0"/>
    <n v="0"/>
    <s v="EJ"/>
  </r>
  <r>
    <x v="17"/>
    <s v="iron and steel"/>
    <x v="0"/>
    <x v="5"/>
    <n v="1.3394699999999999E-3"/>
    <n v="5.6930000000000001E-3"/>
    <n v="8.6232800000000005E-3"/>
    <n v="1.0297509999999999E-2"/>
    <n v="2.4832574999999999E-2"/>
    <n v="4.5162782999999998E-2"/>
    <n v="6.6869920999999999E-2"/>
    <n v="8.8350842999999998E-2"/>
    <n v="0.1094586642"/>
    <n v="0.127996264"/>
    <n v="0.14394646799999999"/>
    <n v="0"/>
    <n v="0"/>
    <n v="0"/>
    <s v="EJ"/>
  </r>
  <r>
    <x v="17"/>
    <s v="iron and steel"/>
    <x v="0"/>
    <x v="4"/>
    <n v="0"/>
    <n v="0"/>
    <n v="0"/>
    <n v="0"/>
    <n v="0"/>
    <n v="2.7569700000000001E-5"/>
    <n v="8.8845799999999996E-5"/>
    <n v="1.4019054000000001E-4"/>
    <n v="1.7019900999999999E-4"/>
    <n v="1.8251758999999999E-4"/>
    <n v="1.83573379999999E-4"/>
    <n v="0"/>
    <n v="0"/>
    <n v="0"/>
    <s v="EJ"/>
  </r>
  <r>
    <x v="17"/>
    <s v="iron and steel"/>
    <x v="0"/>
    <x v="0"/>
    <n v="3.4701900000000001E-2"/>
    <n v="0"/>
    <n v="2.0678800000000001E-2"/>
    <n v="3.6836920000000001E-3"/>
    <n v="8.4769648099999994E-3"/>
    <n v="1.2817355004000001E-2"/>
    <n v="1.4450568568E-2"/>
    <n v="1.5862783448E-2"/>
    <n v="1.7784404367E-2"/>
    <n v="1.9882817366100002E-2"/>
    <n v="2.2032304535800001E-2"/>
    <n v="0"/>
    <n v="0"/>
    <n v="0"/>
    <s v="EJ"/>
  </r>
  <r>
    <x v="17"/>
    <s v="iron and steel"/>
    <x v="0"/>
    <x v="1"/>
    <n v="0"/>
    <n v="0"/>
    <n v="0"/>
    <n v="0"/>
    <n v="0"/>
    <n v="6.6441478999999899E-3"/>
    <n v="4.0016854299999897E-2"/>
    <n v="6.9554201600000004E-2"/>
    <n v="8.8076900299999997E-2"/>
    <n v="0.1008972356"/>
    <n v="0.10608555"/>
    <n v="0"/>
    <n v="0"/>
    <n v="0"/>
    <s v="EJ"/>
  </r>
  <r>
    <x v="17"/>
    <s v="iron and steel"/>
    <x v="0"/>
    <x v="2"/>
    <n v="1.8711499999999999E-2"/>
    <n v="3.4743879999999998E-2"/>
    <n v="3.8511249999999997E-2"/>
    <n v="2.75020559999999E-2"/>
    <n v="6.3167248999999995E-2"/>
    <n v="9.6631227914000001E-2"/>
    <n v="0.111482227782"/>
    <n v="0.124596636288"/>
    <n v="0.141061641687"/>
    <n v="0.15830309239609899"/>
    <n v="0.17546999665579999"/>
    <n v="0"/>
    <n v="0"/>
    <n v="0"/>
    <s v="EJ"/>
  </r>
  <r>
    <x v="17"/>
    <s v="irrigation water abstraction"/>
    <x v="0"/>
    <x v="4"/>
    <n v="4.7947099999999998E-3"/>
    <n v="5.5861399999999999E-3"/>
    <n v="6.6167999999999999E-3"/>
    <n v="7.2676499999999996E-3"/>
    <n v="7.62454E-3"/>
    <n v="7.9237500000000002E-3"/>
    <n v="8.22757E-3"/>
    <n v="8.4808999999999996E-3"/>
    <n v="8.7166299999999995E-3"/>
    <n v="8.9333199999999998E-3"/>
    <n v="9.0995499999999997E-3"/>
    <n v="0"/>
    <n v="0"/>
    <n v="0"/>
    <s v="EJ"/>
  </r>
  <r>
    <x v="17"/>
    <s v="mining energy use"/>
    <x v="0"/>
    <x v="4"/>
    <n v="0"/>
    <n v="0"/>
    <n v="0"/>
    <n v="0"/>
    <n v="0"/>
    <n v="1.43614E-4"/>
    <n v="5.6672699999999897E-4"/>
    <n v="1.2631960000000001E-3"/>
    <n v="2.1568707999999998E-3"/>
    <n v="3.6148768999999998E-3"/>
    <n v="5.5130939999999996E-3"/>
    <n v="0"/>
    <n v="0"/>
    <n v="0"/>
    <s v="EJ"/>
  </r>
  <r>
    <x v="17"/>
    <s v="mining energy use"/>
    <x v="0"/>
    <x v="1"/>
    <n v="0"/>
    <n v="0"/>
    <n v="0"/>
    <n v="0"/>
    <n v="0"/>
    <n v="5.3886699999999995E-4"/>
    <n v="1.838742E-3"/>
    <n v="3.4816420000000001E-3"/>
    <n v="4.8279776E-3"/>
    <n v="6.1890820000000003E-3"/>
    <n v="7.2249940000000002E-3"/>
    <n v="0"/>
    <n v="0"/>
    <n v="0"/>
    <s v="EJ"/>
  </r>
  <r>
    <x v="17"/>
    <s v="mining energy use"/>
    <x v="0"/>
    <x v="2"/>
    <n v="4.0478600000000003E-2"/>
    <n v="5.50041E-2"/>
    <n v="3.817628E-2"/>
    <n v="6.1659800000000001E-2"/>
    <n v="6.7352690000000007E-2"/>
    <n v="7.0147890000000004E-2"/>
    <n v="7.0316879999999998E-2"/>
    <n v="6.8597547999999994E-2"/>
    <n v="6.651E-2"/>
    <n v="6.2993849999999907E-2"/>
    <n v="5.8770239999999897E-2"/>
    <n v="0"/>
    <n v="0"/>
    <n v="0"/>
    <s v="EJ"/>
  </r>
  <r>
    <x v="17"/>
    <s v="municipal wastewater treatment"/>
    <x v="0"/>
    <x v="4"/>
    <n v="1.1028800000000001E-3"/>
    <n v="3.5385E-3"/>
    <n v="4.9302900000000004E-3"/>
    <n v="6.3041399999999997E-3"/>
    <n v="9.8748099999999995E-3"/>
    <n v="1.42731E-2"/>
    <n v="1.8830900000000001E-2"/>
    <n v="2.3188299999999998E-2"/>
    <n v="2.74462E-2"/>
    <n v="3.1486199999999999E-2"/>
    <n v="3.5137599999999998E-2"/>
    <n v="0"/>
    <n v="0"/>
    <n v="0"/>
    <s v="EJ"/>
  </r>
  <r>
    <x v="17"/>
    <s v="municipal water abstraction"/>
    <x v="0"/>
    <x v="4"/>
    <n v="1.3380600000000001E-3"/>
    <n v="3.9688700000000002E-3"/>
    <n v="5.2817999999999997E-3"/>
    <n v="6.7548E-3"/>
    <n v="7.2908399999999998E-3"/>
    <n v="7.9508600000000006E-3"/>
    <n v="8.5767499999999993E-3"/>
    <n v="9.0727700000000008E-3"/>
    <n v="9.4904599999999992E-3"/>
    <n v="9.85719E-3"/>
    <n v="1.0140400000000001E-2"/>
    <n v="0"/>
    <n v="0"/>
    <n v="0"/>
    <s v="EJ"/>
  </r>
  <r>
    <x v="17"/>
    <s v="municipal water distribution"/>
    <x v="0"/>
    <x v="4"/>
    <n v="4.2040799999999998E-3"/>
    <n v="1.24371E-2"/>
    <n v="1.6547200000000001E-2"/>
    <n v="2.1158199999999999E-2"/>
    <n v="2.2839600000000002E-2"/>
    <n v="2.4908099999999999E-2"/>
    <n v="2.68696E-2"/>
    <n v="2.8424499999999998E-2"/>
    <n v="2.9733800000000001E-2"/>
    <n v="3.08832E-2"/>
    <n v="3.1770800000000002E-2"/>
    <n v="0"/>
    <n v="0"/>
    <n v="0"/>
    <s v="EJ"/>
  </r>
  <r>
    <x v="17"/>
    <s v="municipal water treatment"/>
    <x v="0"/>
    <x v="4"/>
    <n v="3.9859199999999996E-3"/>
    <n v="1.18228E-2"/>
    <n v="1.5733799999999999E-2"/>
    <n v="2.0121699999999999E-2"/>
    <n v="2.1718500000000002E-2"/>
    <n v="2.36846E-2"/>
    <n v="2.5548999999999999E-2"/>
    <n v="2.7026600000000001E-2"/>
    <n v="2.8270900000000002E-2"/>
    <n v="2.9363299999999998E-2"/>
    <n v="3.0207000000000001E-2"/>
    <n v="0"/>
    <n v="0"/>
    <n v="0"/>
    <s v="EJ"/>
  </r>
  <r>
    <x v="17"/>
    <s v="other industrial energy use"/>
    <x v="0"/>
    <x v="3"/>
    <n v="0.36624499999999999"/>
    <n v="0.29414299999999999"/>
    <n v="0.29448600000000003"/>
    <n v="0.31194300000000003"/>
    <n v="0.40458169999999999"/>
    <n v="0.51201600000000003"/>
    <n v="0.60911309999999996"/>
    <n v="0.68305640000000001"/>
    <n v="0.74214950000000002"/>
    <n v="0.79268749999999999"/>
    <n v="0.83226928"/>
    <n v="0"/>
    <n v="0"/>
    <n v="0"/>
    <s v="EJ"/>
  </r>
  <r>
    <x v="17"/>
    <s v="other industrial energy use"/>
    <x v="0"/>
    <x v="5"/>
    <n v="5.0817399999999999E-2"/>
    <n v="0.24888399999999999"/>
    <n v="0.21776599999999999"/>
    <n v="0.282663"/>
    <n v="0.38066"/>
    <n v="0.49075819999999998"/>
    <n v="0.59687210000000002"/>
    <n v="0.69247420000000004"/>
    <n v="0.78805510000000001"/>
    <n v="0.87708379999999897"/>
    <n v="0.95707469999999994"/>
    <n v="0"/>
    <n v="0"/>
    <n v="0"/>
    <s v="EJ"/>
  </r>
  <r>
    <x v="17"/>
    <s v="other industrial energy use"/>
    <x v="0"/>
    <x v="4"/>
    <n v="2.2765000000000001E-2"/>
    <n v="0.103798"/>
    <n v="0.14298"/>
    <n v="0.19380800000000001"/>
    <n v="0.19561799999999999"/>
    <n v="0.24962129999999999"/>
    <n v="0.31362329999999999"/>
    <n v="0.38029059999999998"/>
    <n v="0.45581850000000002"/>
    <n v="0.54566541000000002"/>
    <n v="0.64573831999999998"/>
    <n v="0"/>
    <n v="0"/>
    <n v="0"/>
    <s v="EJ"/>
  </r>
  <r>
    <x v="17"/>
    <s v="other industrial energy use"/>
    <x v="0"/>
    <x v="0"/>
    <n v="0.30954100000000001"/>
    <n v="0.65865499999999999"/>
    <n v="0.72979499999999997"/>
    <n v="0.67831600000000003"/>
    <n v="0.92649000000000004"/>
    <n v="1.2047209999999999"/>
    <n v="1.4867809999999999"/>
    <n v="1.7314509999999901"/>
    <n v="1.9273549999999999"/>
    <n v="2.0994912999999999"/>
    <n v="2.23154407"/>
    <n v="0"/>
    <n v="0"/>
    <n v="0"/>
    <s v="EJ"/>
  </r>
  <r>
    <x v="17"/>
    <s v="other industrial energy use"/>
    <x v="0"/>
    <x v="1"/>
    <n v="0"/>
    <n v="0"/>
    <n v="0"/>
    <n v="0"/>
    <n v="0"/>
    <n v="3.7973100000000001E-4"/>
    <n v="4.3334050000000002E-3"/>
    <n v="1.0964532000000001E-2"/>
    <n v="1.8927270999999999E-2"/>
    <n v="2.66999757999999E-2"/>
    <n v="3.3384442899999998E-2"/>
    <n v="0"/>
    <n v="0"/>
    <n v="0"/>
    <s v="EJ"/>
  </r>
  <r>
    <x v="17"/>
    <s v="other industrial energy use"/>
    <x v="0"/>
    <x v="2"/>
    <n v="0.13146099999999999"/>
    <n v="0.263984"/>
    <n v="0.25859900000000002"/>
    <n v="0.34098499999999998"/>
    <n v="0.45441399999999998"/>
    <n v="0.58348800000000001"/>
    <n v="0.70936599999999905"/>
    <n v="0.82803819999999995"/>
    <n v="0.94946120000000001"/>
    <n v="1.0701593999999901"/>
    <n v="1.19352401"/>
    <n v="0"/>
    <n v="0"/>
    <n v="0"/>
    <s v="EJ"/>
  </r>
  <r>
    <x v="17"/>
    <s v="other industrial feedstocks"/>
    <x v="0"/>
    <x v="2"/>
    <n v="9.5858599999999999E-3"/>
    <n v="1.38557E-2"/>
    <n v="1.20138E-2"/>
    <n v="1.40649E-2"/>
    <n v="2.0265999999999999E-2"/>
    <n v="3.0671400000000001E-2"/>
    <n v="4.5707499999999998E-2"/>
    <n v="6.7983100000000005E-2"/>
    <n v="9.6247100000000002E-2"/>
    <n v="0.125553"/>
    <n v="0.15620700000000001"/>
    <n v="0"/>
    <n v="0"/>
    <n v="0"/>
    <s v="EJ"/>
  </r>
  <r>
    <x v="17"/>
    <s v="process heat cement"/>
    <x v="0"/>
    <x v="3"/>
    <n v="5.04303E-4"/>
    <n v="1.1307999999999999E-3"/>
    <n v="1.3085099999999999E-3"/>
    <n v="1.3085099999999999E-3"/>
    <n v="1.783834E-3"/>
    <n v="2.40523E-3"/>
    <n v="2.9630189999999999E-3"/>
    <n v="3.4805209999999999E-3"/>
    <n v="3.8776320000000002E-3"/>
    <n v="4.0994528000000002E-3"/>
    <n v="4.1706160999999999E-3"/>
    <n v="0"/>
    <n v="0"/>
    <n v="0"/>
    <s v="EJ"/>
  </r>
  <r>
    <x v="17"/>
    <s v="process heat cement"/>
    <x v="0"/>
    <x v="5"/>
    <n v="4.1350600000000001E-2"/>
    <n v="9.2724000000000001E-2"/>
    <n v="0.107296"/>
    <n v="0.107296"/>
    <n v="0.14446780000000001"/>
    <n v="0.1875802"/>
    <n v="0.22445519999999999"/>
    <n v="0.25658819999999999"/>
    <n v="0.28574889999999997"/>
    <n v="0.30833495999999999"/>
    <n v="0.32348028000000001"/>
    <n v="0"/>
    <n v="0"/>
    <n v="0"/>
    <s v="EJ"/>
  </r>
  <r>
    <x v="17"/>
    <s v="process heat cement"/>
    <x v="0"/>
    <x v="0"/>
    <n v="4.0342199999999998E-3"/>
    <n v="9.0462100000000007E-3"/>
    <n v="1.0467799999999999E-2"/>
    <n v="1.0467799999999999E-2"/>
    <n v="1.4394779999999999E-2"/>
    <n v="1.9000400000000001E-2"/>
    <n v="2.33456999999999E-2"/>
    <n v="2.69591699999999E-2"/>
    <n v="2.9123989999999999E-2"/>
    <n v="3.0500335999999999E-2"/>
    <n v="3.078438E-2"/>
    <n v="0"/>
    <n v="0"/>
    <n v="0"/>
    <s v="EJ"/>
  </r>
  <r>
    <x v="17"/>
    <s v="process heat cement"/>
    <x v="0"/>
    <x v="1"/>
    <n v="0"/>
    <n v="0"/>
    <n v="0"/>
    <n v="0"/>
    <n v="0"/>
    <n v="1.87212E-5"/>
    <n v="1.5080545300000001E-4"/>
    <n v="3.0239719099999998E-4"/>
    <n v="4.1911353999999999E-4"/>
    <n v="4.7858170300000001E-4"/>
    <n v="5.3379750299999997E-4"/>
    <n v="0"/>
    <n v="0"/>
    <n v="0"/>
    <s v="EJ"/>
  </r>
  <r>
    <x v="17"/>
    <s v="process heat cement"/>
    <x v="0"/>
    <x v="2"/>
    <n v="4.5384300000000004E-3"/>
    <n v="1.0177E-2"/>
    <n v="1.17763E-2"/>
    <n v="1.17763E-2"/>
    <n v="6.2844800000000003E-3"/>
    <n v="7.9898230000000001E-3"/>
    <n v="9.6239900000000007E-3"/>
    <n v="1.2688797999999999E-2"/>
    <n v="1.459101E-2"/>
    <n v="1.5141785E-2"/>
    <n v="1.6729739899999999E-2"/>
    <n v="0"/>
    <n v="0"/>
    <n v="0"/>
    <s v="EJ"/>
  </r>
  <r>
    <x v="17"/>
    <s v="resid cooling"/>
    <x v="4"/>
    <x v="4"/>
    <n v="2.4567599999999998E-2"/>
    <n v="0.106989"/>
    <n v="0.155972"/>
    <n v="0.23233300000000001"/>
    <n v="0.28484559999999998"/>
    <n v="0.36289949999999999"/>
    <n v="0.43610109999999902"/>
    <n v="0.48896590000000001"/>
    <n v="0.53450710000000001"/>
    <n v="0.57487829999999995"/>
    <n v="0.60943320000000001"/>
    <n v="0"/>
    <n v="0"/>
    <n v="0"/>
    <s v="EJ"/>
  </r>
  <r>
    <x v="17"/>
    <s v="resid others"/>
    <x v="4"/>
    <x v="3"/>
    <n v="4.0436800000000002E-2"/>
    <n v="1.6702100000000001E-2"/>
    <n v="1.42743E-2"/>
    <n v="1.2055700000000001E-2"/>
    <n v="1.4372340000000001E-2"/>
    <n v="1.8753989999999901E-2"/>
    <n v="2.4273820000000002E-2"/>
    <n v="2.9116340000000001E-2"/>
    <n v="3.1914953000000003E-2"/>
    <n v="3.2828456999999998E-2"/>
    <n v="3.2385619999999997E-2"/>
    <n v="0"/>
    <n v="0"/>
    <n v="0"/>
    <s v="EJ"/>
  </r>
  <r>
    <x v="17"/>
    <s v="resid others"/>
    <x v="4"/>
    <x v="5"/>
    <n v="0"/>
    <n v="4.1900000000000002E-5"/>
    <n v="9.209E-4"/>
    <n v="0"/>
    <n v="0"/>
    <n v="0"/>
    <n v="0"/>
    <n v="0"/>
    <n v="0"/>
    <n v="0"/>
    <n v="0"/>
    <n v="0"/>
    <n v="0"/>
    <n v="0"/>
    <s v="EJ"/>
  </r>
  <r>
    <x v="17"/>
    <s v="resid others"/>
    <x v="4"/>
    <x v="4"/>
    <n v="8.1892000000000006E-3"/>
    <n v="3.5663100000000003E-2"/>
    <n v="5.1990500000000002E-2"/>
    <n v="7.7444499999999999E-2"/>
    <n v="9.0948600000000004E-2"/>
    <n v="0.1247544"/>
    <n v="0.192137"/>
    <n v="0.28333107999999901"/>
    <n v="0.38107199000000003"/>
    <n v="0.49295190999999999"/>
    <n v="0.60053252000000001"/>
    <n v="0"/>
    <n v="0"/>
    <n v="0"/>
    <s v="EJ"/>
  </r>
  <r>
    <x v="17"/>
    <s v="resid others"/>
    <x v="4"/>
    <x v="0"/>
    <n v="2.0929999999999999E-4"/>
    <n v="6.6980000000000002E-4"/>
    <n v="7.9529999999999998E-4"/>
    <n v="6.6980000000000002E-4"/>
    <n v="8.4407600000000003E-4"/>
    <n v="1.2373709999999999E-3"/>
    <n v="1.960804E-3"/>
    <n v="2.827502E-3"/>
    <n v="3.5719556000000001E-3"/>
    <n v="4.2558646E-3"/>
    <n v="4.7218963000000003E-3"/>
    <n v="0"/>
    <n v="0"/>
    <n v="0"/>
    <s v="EJ"/>
  </r>
  <r>
    <x v="17"/>
    <s v="resid others"/>
    <x v="4"/>
    <x v="1"/>
    <n v="0"/>
    <n v="0"/>
    <n v="0"/>
    <n v="0"/>
    <n v="0"/>
    <n v="1.4320199999999999E-7"/>
    <n v="3.73763E-6"/>
    <n v="7.7638899999999996E-6"/>
    <n v="1.0930999999999999E-5"/>
    <n v="1.5731099999999999E-5"/>
    <n v="1.9261599999999999E-5"/>
    <n v="0"/>
    <n v="0"/>
    <n v="0"/>
    <s v="EJ"/>
  </r>
  <r>
    <x v="17"/>
    <s v="resid others"/>
    <x v="4"/>
    <x v="2"/>
    <n v="0.257774"/>
    <n v="0.37967000000000001"/>
    <n v="0.25522"/>
    <n v="0.31261"/>
    <n v="0.3698727"/>
    <n v="0.46651280000000001"/>
    <n v="0.59444680000000005"/>
    <n v="0.71950270000000005"/>
    <n v="0.8174264"/>
    <n v="0.88879419999999998"/>
    <n v="0.93577549999999998"/>
    <n v="0"/>
    <n v="0"/>
    <n v="0"/>
    <s v="EJ"/>
  </r>
  <r>
    <x v="17"/>
    <s v="resid others"/>
    <x v="4"/>
    <x v="6"/>
    <n v="1.4116899999999999"/>
    <n v="1.77135"/>
    <n v="1.7922800000000001"/>
    <n v="1.9927900000000001"/>
    <n v="2.1974100000000001"/>
    <n v="2.346492"/>
    <n v="2.356487"/>
    <n v="2.258502"/>
    <n v="2.177651"/>
    <n v="2.0987184000000001"/>
    <n v="2.0770306999999999"/>
    <n v="0"/>
    <n v="0"/>
    <n v="0"/>
    <s v="EJ"/>
  </r>
  <r>
    <x v="17"/>
    <s v="trn_aviation_intl"/>
    <x v="5"/>
    <x v="4"/>
    <n v="0"/>
    <n v="0"/>
    <n v="0"/>
    <n v="0"/>
    <n v="0"/>
    <n v="0"/>
    <n v="0"/>
    <n v="5.7223600000000002E-8"/>
    <n v="5.1712199999999996E-7"/>
    <n v="4.50535E-6"/>
    <n v="3.59902E-5"/>
    <n v="0"/>
    <n v="0"/>
    <n v="0"/>
    <s v="EJ"/>
  </r>
  <r>
    <x v="17"/>
    <s v="trn_aviation_intl"/>
    <x v="5"/>
    <x v="1"/>
    <n v="0"/>
    <n v="0"/>
    <n v="0"/>
    <n v="0"/>
    <n v="0"/>
    <n v="0"/>
    <n v="0"/>
    <n v="8.9093700000000001E-8"/>
    <n v="1.8385799999999999E-6"/>
    <n v="2.9303699999999999E-5"/>
    <n v="3.4378700000000002E-4"/>
    <n v="0"/>
    <n v="0"/>
    <n v="0"/>
    <s v="EJ"/>
  </r>
  <r>
    <x v="17"/>
    <s v="trn_aviation_intl"/>
    <x v="5"/>
    <x v="2"/>
    <n v="2.4629499999999999E-2"/>
    <n v="7.7592700000000001E-2"/>
    <n v="0.117552"/>
    <n v="0.14438799999999999"/>
    <n v="0.181619"/>
    <n v="0.21576999999999999"/>
    <n v="0.24951000000000001"/>
    <n v="0.27696199999999999"/>
    <n v="0.31966099999999997"/>
    <n v="0.362541"/>
    <n v="0.40490199999999998"/>
    <n v="0"/>
    <n v="0"/>
    <n v="0"/>
    <s v="EJ"/>
  </r>
  <r>
    <x v="17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17"/>
    <s v="trn_freight"/>
    <x v="6"/>
    <x v="4"/>
    <n v="0"/>
    <n v="0"/>
    <n v="0"/>
    <n v="0"/>
    <n v="0"/>
    <n v="1.2901899999999999E-4"/>
    <n v="5.9247499999999997E-4"/>
    <n v="1.2614769E-3"/>
    <n v="1.729934E-3"/>
    <n v="2.2654160000000001E-3"/>
    <n v="3.1639199999999902E-3"/>
    <n v="0"/>
    <n v="0"/>
    <n v="0"/>
    <s v="EJ"/>
  </r>
  <r>
    <x v="17"/>
    <s v="trn_freight"/>
    <x v="6"/>
    <x v="1"/>
    <n v="0"/>
    <n v="0"/>
    <n v="0"/>
    <n v="0"/>
    <n v="0"/>
    <n v="1.5510900000000001E-4"/>
    <n v="6.4850800000000001E-4"/>
    <n v="1.3893078999999899E-3"/>
    <n v="1.90277E-3"/>
    <n v="2.5689549999999999E-3"/>
    <n v="3.7981600000000001E-3"/>
    <n v="0"/>
    <n v="0"/>
    <n v="0"/>
    <s v="EJ"/>
  </r>
  <r>
    <x v="17"/>
    <s v="trn_freight"/>
    <x v="6"/>
    <x v="2"/>
    <n v="3.4435779999999999E-2"/>
    <n v="6.0929860000000002E-2"/>
    <n v="6.9632909999999895E-2"/>
    <n v="9.6290509999999996E-2"/>
    <n v="0.11101261"/>
    <n v="0.13014428"/>
    <n v="0.14951434999999999"/>
    <n v="0.17126949999999899"/>
    <n v="0.18842945999999999"/>
    <n v="0.20352063000000001"/>
    <n v="0.21685831999999999"/>
    <n v="0"/>
    <n v="0"/>
    <n v="0"/>
    <s v="EJ"/>
  </r>
  <r>
    <x v="17"/>
    <s v="trn_freight_road"/>
    <x v="6"/>
    <x v="4"/>
    <n v="0"/>
    <n v="0"/>
    <n v="0"/>
    <n v="0"/>
    <n v="1.0821267999999999E-3"/>
    <n v="7.4141139472999997E-3"/>
    <n v="2.8419017054119901E-2"/>
    <n v="7.9223582770259898E-2"/>
    <n v="0.14974531246060299"/>
    <n v="0.22727659271180001"/>
    <n v="0.30575910095299902"/>
    <n v="0"/>
    <n v="0"/>
    <n v="0"/>
    <s v="EJ"/>
  </r>
  <r>
    <x v="17"/>
    <s v="trn_freight_road"/>
    <x v="6"/>
    <x v="1"/>
    <n v="0"/>
    <n v="0"/>
    <n v="0"/>
    <n v="0"/>
    <n v="0"/>
    <n v="2.3017049699999999E-3"/>
    <n v="1.5498551186199999E-2"/>
    <n v="4.4845567400799903E-2"/>
    <n v="7.1436943392899993E-2"/>
    <n v="9.0020938708500003E-2"/>
    <n v="0.100550580518"/>
    <n v="0"/>
    <n v="0"/>
    <n v="0"/>
    <s v="EJ"/>
  </r>
  <r>
    <x v="17"/>
    <s v="trn_freight_road"/>
    <x v="6"/>
    <x v="2"/>
    <n v="0.15585389999999999"/>
    <n v="0.33762989999999998"/>
    <n v="0.43460799999999999"/>
    <n v="0.60354439999999998"/>
    <n v="0.74938023030000001"/>
    <n v="0.89468472423999901"/>
    <n v="0.97218540846999901"/>
    <n v="0.91576027151999995"/>
    <n v="0.84700925904000002"/>
    <n v="0.80538300210000002"/>
    <n v="0.79489015949999997"/>
    <n v="0"/>
    <n v="0"/>
    <n v="0"/>
    <s v="EJ"/>
  </r>
  <r>
    <x v="17"/>
    <s v="trn_pass"/>
    <x v="6"/>
    <x v="4"/>
    <n v="0"/>
    <n v="0"/>
    <n v="0"/>
    <n v="0"/>
    <n v="7.3971E-5"/>
    <n v="2.0976E-4"/>
    <n v="4.2783799999999999E-4"/>
    <n v="8.015028E-4"/>
    <n v="1.4315459999999999E-3"/>
    <n v="2.534134E-3"/>
    <n v="4.47292E-3"/>
    <n v="0"/>
    <n v="0"/>
    <n v="0"/>
    <s v="EJ"/>
  </r>
  <r>
    <x v="17"/>
    <s v="trn_pass"/>
    <x v="6"/>
    <x v="1"/>
    <n v="0"/>
    <n v="0"/>
    <n v="0"/>
    <n v="0"/>
    <n v="0"/>
    <n v="0"/>
    <n v="0"/>
    <n v="3.0228700000000001E-5"/>
    <n v="1.06758E-4"/>
    <n v="3.6582999999999999E-4"/>
    <n v="1.0971399999999999E-3"/>
    <n v="0"/>
    <n v="0"/>
    <n v="0"/>
    <s v="EJ"/>
  </r>
  <r>
    <x v="17"/>
    <s v="trn_pass"/>
    <x v="6"/>
    <x v="2"/>
    <n v="4.0159000000000002E-3"/>
    <n v="1.02059E-2"/>
    <n v="1.4235680000000001E-2"/>
    <n v="1.8597179999999901E-2"/>
    <n v="2.3383999999999999E-2"/>
    <n v="2.9953500000000001E-2"/>
    <n v="3.6750600000000001E-2"/>
    <n v="4.2032300000000002E-2"/>
    <n v="4.8665100000000003E-2"/>
    <n v="5.4794299999999997E-2"/>
    <n v="5.9632699999999997E-2"/>
    <n v="0"/>
    <n v="0"/>
    <n v="0"/>
    <s v="EJ"/>
  </r>
  <r>
    <x v="17"/>
    <s v="trn_pass_road"/>
    <x v="6"/>
    <x v="4"/>
    <n v="0"/>
    <n v="0"/>
    <n v="0"/>
    <n v="0"/>
    <n v="7.2424300000000002E-3"/>
    <n v="1.5919349999999999E-2"/>
    <n v="2.4688979999999999E-2"/>
    <n v="2.8797280000000001E-2"/>
    <n v="3.040611E-2"/>
    <n v="3.1444819999999998E-2"/>
    <n v="3.2076739999999999E-2"/>
    <n v="0"/>
    <n v="0"/>
    <n v="0"/>
    <s v="EJ"/>
  </r>
  <r>
    <x v="17"/>
    <s v="trn_pass_road"/>
    <x v="6"/>
    <x v="0"/>
    <n v="0"/>
    <n v="1.04693E-4"/>
    <n v="2.09287E-4"/>
    <n v="7.1155600000000002E-4"/>
    <n v="7.9386599999999995E-4"/>
    <n v="7.9429299999999995E-4"/>
    <n v="6.3089799999999996E-4"/>
    <n v="6.0308099999999999E-4"/>
    <n v="6.0195499999999896E-4"/>
    <n v="5.8449399999999996E-4"/>
    <n v="5.6047900000000001E-4"/>
    <n v="0"/>
    <n v="0"/>
    <n v="0"/>
    <s v="EJ"/>
  </r>
  <r>
    <x v="17"/>
    <s v="trn_pass_road"/>
    <x v="6"/>
    <x v="1"/>
    <n v="0"/>
    <n v="0"/>
    <n v="0"/>
    <n v="0"/>
    <n v="0"/>
    <n v="4.3770699999999996E-6"/>
    <n v="2.58816699999999E-5"/>
    <n v="8.5077259999999895E-5"/>
    <n v="1.588491E-4"/>
    <n v="2.1330669999999999E-4"/>
    <n v="2.3197840000000001E-4"/>
    <n v="0"/>
    <n v="0"/>
    <n v="0"/>
    <s v="EJ"/>
  </r>
  <r>
    <x v="17"/>
    <s v="trn_pass_road"/>
    <x v="6"/>
    <x v="2"/>
    <n v="4.9451599999999998E-2"/>
    <n v="0.107128"/>
    <n v="0.13789799999999999"/>
    <n v="0.191501"/>
    <n v="0.21631947299999901"/>
    <n v="0.22162284199999999"/>
    <n v="0.19155983599999901"/>
    <n v="0.18113790299999999"/>
    <n v="0.18303739199999999"/>
    <n v="0.180130179999999"/>
    <n v="0.17497652"/>
    <n v="0"/>
    <n v="0"/>
    <n v="0"/>
    <s v="EJ"/>
  </r>
  <r>
    <x v="17"/>
    <s v="trn_pass_road_LDV"/>
    <x v="6"/>
    <x v="4"/>
    <n v="0"/>
    <n v="0"/>
    <n v="0"/>
    <n v="0"/>
    <n v="0"/>
    <n v="7.9706299999999994E-3"/>
    <n v="1.9810899999999999E-2"/>
    <n v="2.4105499999999998E-2"/>
    <n v="2.6370999999999999E-2"/>
    <n v="2.86317E-2"/>
    <n v="2.9429E-2"/>
    <n v="0"/>
    <n v="0"/>
    <n v="0"/>
    <s v="EJ"/>
  </r>
  <r>
    <x v="17"/>
    <s v="trn_pass_road_LDV"/>
    <x v="6"/>
    <x v="0"/>
    <n v="0"/>
    <n v="1.0098800000000001E-5"/>
    <n v="2.02975E-5"/>
    <n v="6.8891499999999996E-5"/>
    <n v="5.7204799999999998E-5"/>
    <n v="4.0587299999999997E-5"/>
    <n v="4.0129600000000003E-5"/>
    <n v="3.3885199999999999E-5"/>
    <n v="2.7869400000000001E-5"/>
    <n v="2.5494899999999999E-5"/>
    <n v="2.2536900000000001E-5"/>
    <n v="0"/>
    <n v="0"/>
    <n v="0"/>
    <s v="EJ"/>
  </r>
  <r>
    <x v="17"/>
    <s v="trn_pass_road_LDV"/>
    <x v="6"/>
    <x v="2"/>
    <n v="9.7985799999999998E-2"/>
    <n v="0.21226900000000001"/>
    <n v="0.27323799999999998"/>
    <n v="0.37944899999999998"/>
    <n v="0.279366"/>
    <n v="0.178949"/>
    <n v="0.15768199999999999"/>
    <n v="0.12634899999999999"/>
    <n v="9.9866200000000002E-2"/>
    <n v="8.2622500000000001E-2"/>
    <n v="6.8340999999999999E-2"/>
    <n v="0"/>
    <n v="0"/>
    <n v="0"/>
    <s v="EJ"/>
  </r>
  <r>
    <x v="17"/>
    <s v="trn_pass_road_LDV_4W"/>
    <x v="6"/>
    <x v="4"/>
    <n v="0"/>
    <n v="0"/>
    <n v="0"/>
    <n v="0"/>
    <n v="0"/>
    <n v="1.0278430000000001E-3"/>
    <n v="1.4167974999999999E-2"/>
    <n v="2.7110704199999999E-2"/>
    <n v="3.9391918999999997E-2"/>
    <n v="5.22158707E-2"/>
    <n v="6.4361241E-2"/>
    <n v="0"/>
    <n v="0"/>
    <n v="0"/>
    <s v="EJ"/>
  </r>
  <r>
    <x v="17"/>
    <s v="trn_pass_road_LDV_4W"/>
    <x v="6"/>
    <x v="0"/>
    <n v="0"/>
    <n v="9.4479399999999894E-5"/>
    <n v="1.8905859999999899E-4"/>
    <n v="6.4265999999999998E-4"/>
    <n v="5.9440679999999996E-4"/>
    <n v="5.4254680000000003E-4"/>
    <n v="6.0754619999999902E-4"/>
    <n v="5.7824416999999997E-4"/>
    <n v="5.1642101000000005E-4"/>
    <n v="4.9035013999999995E-4"/>
    <n v="4.4723779999999899E-4"/>
    <n v="0"/>
    <n v="0"/>
    <n v="0"/>
    <s v="EJ"/>
  </r>
  <r>
    <x v="17"/>
    <s v="trn_pass_road_LDV_4W"/>
    <x v="6"/>
    <x v="1"/>
    <n v="0"/>
    <n v="0"/>
    <n v="0"/>
    <n v="0"/>
    <n v="0"/>
    <n v="1.5175638199999999E-6"/>
    <n v="5.4180876780000003E-5"/>
    <n v="8.5636009259999998E-5"/>
    <n v="1.1953730171000001E-4"/>
    <n v="1.6219731663799999E-4"/>
    <n v="2.183387078E-4"/>
    <n v="0"/>
    <n v="0"/>
    <n v="0"/>
    <s v="EJ"/>
  </r>
  <r>
    <x v="17"/>
    <s v="trn_pass_road_LDV_4W"/>
    <x v="6"/>
    <x v="2"/>
    <n v="9.55313E-2"/>
    <n v="0.206951"/>
    <n v="0.2663934"/>
    <n v="0.36994310000000002"/>
    <n v="0.33938763159999902"/>
    <n v="0.31437133579999998"/>
    <n v="0.3657996134"/>
    <n v="0.36110988278"/>
    <n v="0.33807402685999999"/>
    <n v="0.33494667639999998"/>
    <n v="0.32173595459999998"/>
    <n v="0"/>
    <n v="0"/>
    <n v="0"/>
    <s v="EJ"/>
  </r>
  <r>
    <x v="17"/>
    <s v="trn_shipping_intl"/>
    <x v="7"/>
    <x v="4"/>
    <n v="0"/>
    <n v="0"/>
    <n v="0"/>
    <n v="0"/>
    <n v="0"/>
    <n v="0"/>
    <n v="0"/>
    <n v="3.8032200000000001E-7"/>
    <n v="1.1698499999999999E-6"/>
    <n v="3.9807800000000004E-6"/>
    <n v="1.1219299999999999E-5"/>
    <n v="0"/>
    <n v="0"/>
    <n v="0"/>
    <s v="EJ"/>
  </r>
  <r>
    <x v="17"/>
    <s v="trn_shipping_intl"/>
    <x v="7"/>
    <x v="1"/>
    <n v="0"/>
    <n v="0"/>
    <n v="0"/>
    <n v="0"/>
    <n v="0"/>
    <n v="0"/>
    <n v="0"/>
    <n v="7.6523900000000008E-6"/>
    <n v="2.74223E-5"/>
    <n v="1.12211E-4"/>
    <n v="3.7714299999999998E-4"/>
    <n v="0"/>
    <n v="0"/>
    <n v="0"/>
    <s v="EJ"/>
  </r>
  <r>
    <x v="17"/>
    <s v="trn_shipping_intl"/>
    <x v="7"/>
    <x v="2"/>
    <n v="3.5600699999999999E-2"/>
    <n v="4.0593900000000002E-2"/>
    <n v="3.4447100000000001E-2"/>
    <n v="4.3765499999999999E-2"/>
    <n v="4.7335240000000001E-2"/>
    <n v="5.1289179999999997E-2"/>
    <n v="5.38989E-2"/>
    <n v="5.6387E-2"/>
    <n v="5.9317799999999997E-2"/>
    <n v="6.2486199999999999E-2"/>
    <n v="6.5505900000000006E-2"/>
    <n v="0"/>
    <n v="0"/>
    <n v="0"/>
    <s v="EJ"/>
  </r>
  <r>
    <x v="18"/>
    <s v="N fertilizer"/>
    <x v="0"/>
    <x v="0"/>
    <n v="3.9432200000000001E-2"/>
    <n v="3.3476899999999997E-2"/>
    <n v="2.71249E-2"/>
    <n v="2.2736599999999999E-2"/>
    <n v="2.2865447000000001E-2"/>
    <n v="2.5507534499999901E-2"/>
    <n v="2.5996042E-2"/>
    <n v="2.5383622330000001E-2"/>
    <n v="2.37728770799999E-2"/>
    <n v="2.2991823129999998E-2"/>
    <n v="2.2513496729999902E-2"/>
    <n v="0"/>
    <n v="0"/>
    <n v="0"/>
    <s v="EJ"/>
  </r>
  <r>
    <x v="18"/>
    <s v="N fertilizer"/>
    <x v="0"/>
    <x v="1"/>
    <n v="0"/>
    <n v="0"/>
    <n v="0"/>
    <n v="0"/>
    <n v="0"/>
    <n v="4.4247299999999999E-5"/>
    <n v="2.5569859999999999E-4"/>
    <n v="8.6518679999999897E-4"/>
    <n v="1.6324942E-3"/>
    <n v="2.2489232E-3"/>
    <n v="2.8282513699999898E-3"/>
    <n v="0"/>
    <n v="0"/>
    <n v="0"/>
    <s v="EJ"/>
  </r>
  <r>
    <x v="18"/>
    <s v="agricultural energy use"/>
    <x v="1"/>
    <x v="4"/>
    <n v="9.1254999999999999E-3"/>
    <n v="9.6697099999999998E-3"/>
    <n v="1.06324E-2"/>
    <n v="1.00045E-2"/>
    <n v="9.4733700000000001E-3"/>
    <n v="9.3418670000000002E-3"/>
    <n v="1.0721447E-2"/>
    <n v="1.2980810000000001E-2"/>
    <n v="1.51912146999999E-2"/>
    <n v="1.8410073999999998E-2"/>
    <n v="2.1713611000000001E-2"/>
    <n v="0"/>
    <n v="0"/>
    <n v="0"/>
    <s v="EJ"/>
  </r>
  <r>
    <x v="18"/>
    <s v="agricultural energy use"/>
    <x v="1"/>
    <x v="1"/>
    <n v="0"/>
    <n v="0"/>
    <n v="0"/>
    <n v="0"/>
    <n v="0"/>
    <n v="6.8902899999999997E-4"/>
    <n v="2.5025080000000001E-3"/>
    <n v="4.6518510000000002E-3"/>
    <n v="5.9976179999999997E-3"/>
    <n v="7.3298119999999998E-3"/>
    <n v="8.1337240000000002E-3"/>
    <n v="0"/>
    <n v="0"/>
    <n v="0"/>
    <s v="EJ"/>
  </r>
  <r>
    <x v="18"/>
    <s v="agricultural energy use"/>
    <x v="1"/>
    <x v="2"/>
    <n v="0.14918880000000001"/>
    <n v="0.15379370000000001"/>
    <n v="0.13700760000000001"/>
    <n v="0.12679380000000001"/>
    <n v="0.12383593999999901"/>
    <n v="0.11755742"/>
    <n v="0.10688019"/>
    <n v="9.4688147E-2"/>
    <n v="8.4131120000000004E-2"/>
    <n v="7.1988709999999997E-2"/>
    <n v="6.072404E-2"/>
    <n v="0"/>
    <n v="0"/>
    <n v="0"/>
    <s v="EJ"/>
  </r>
  <r>
    <x v="18"/>
    <s v="alumina"/>
    <x v="0"/>
    <x v="3"/>
    <n v="5.1015299999999999E-5"/>
    <n v="1.3836500000000001E-6"/>
    <n v="5.1121400000000002E-5"/>
    <n v="0"/>
    <n v="0"/>
    <n v="0"/>
    <n v="0"/>
    <n v="0"/>
    <n v="0"/>
    <n v="0"/>
    <n v="0"/>
    <n v="0"/>
    <n v="0"/>
    <n v="0"/>
    <s v="EJ"/>
  </r>
  <r>
    <x v="18"/>
    <s v="alumina"/>
    <x v="0"/>
    <x v="5"/>
    <n v="3.6881000000000001E-4"/>
    <n v="5.0898500000000001E-5"/>
    <n v="1.48162E-4"/>
    <n v="0"/>
    <n v="0"/>
    <n v="0"/>
    <n v="0"/>
    <n v="0"/>
    <n v="0"/>
    <n v="0"/>
    <n v="0"/>
    <n v="0"/>
    <n v="0"/>
    <n v="0"/>
    <s v="EJ"/>
  </r>
  <r>
    <x v="18"/>
    <s v="alumina"/>
    <x v="0"/>
    <x v="0"/>
    <n v="0"/>
    <n v="0"/>
    <n v="7.10297E-6"/>
    <n v="0"/>
    <n v="0"/>
    <n v="0"/>
    <n v="0"/>
    <n v="0"/>
    <n v="0"/>
    <n v="0"/>
    <n v="0"/>
    <n v="0"/>
    <n v="0"/>
    <n v="0"/>
    <s v="EJ"/>
  </r>
  <r>
    <x v="18"/>
    <s v="alumina"/>
    <x v="0"/>
    <x v="2"/>
    <n v="3.4270299999999997E-4"/>
    <n v="2.82659E-5"/>
    <n v="1.39858E-4"/>
    <n v="0"/>
    <n v="0"/>
    <n v="0"/>
    <n v="0"/>
    <n v="0"/>
    <n v="0"/>
    <n v="0"/>
    <n v="0"/>
    <n v="0"/>
    <n v="0"/>
    <n v="0"/>
    <s v="EJ"/>
  </r>
  <r>
    <x v="18"/>
    <s v="aluminum"/>
    <x v="0"/>
    <x v="4"/>
    <n v="2.8774199999999999E-3"/>
    <n v="5.4024400000000005E-4"/>
    <n v="2.0358400000000001E-3"/>
    <n v="0"/>
    <n v="0"/>
    <n v="0"/>
    <n v="0"/>
    <n v="0"/>
    <n v="0"/>
    <n v="0"/>
    <n v="0"/>
    <n v="0"/>
    <n v="0"/>
    <n v="0"/>
    <s v="EJ"/>
  </r>
  <r>
    <x v="18"/>
    <s v="cement"/>
    <x v="0"/>
    <x v="4"/>
    <n v="3.6320600000000001E-2"/>
    <n v="3.1859100000000001E-2"/>
    <n v="2.5073499999999999E-2"/>
    <n v="2.5073499999999999E-2"/>
    <n v="2.2069600000000002E-2"/>
    <n v="2.1709699999999998E-2"/>
    <n v="2.1599999999999901E-2"/>
    <n v="2.3948459999999901E-2"/>
    <n v="2.629507E-2"/>
    <n v="2.6846050999999899E-2"/>
    <n v="2.64480699999999E-2"/>
    <n v="0"/>
    <n v="0"/>
    <n v="0"/>
    <s v="EJ"/>
  </r>
  <r>
    <x v="18"/>
    <s v="chemical energy use"/>
    <x v="0"/>
    <x v="3"/>
    <n v="0"/>
    <n v="0"/>
    <n v="1.5907E-3"/>
    <n v="4.9395000000000003E-3"/>
    <n v="4.9023113999999996E-3"/>
    <n v="4.7847610000000002E-3"/>
    <n v="5.0601663999999998E-3"/>
    <n v="6.0266004999999997E-3"/>
    <n v="6.8055742299999999E-3"/>
    <n v="6.8831544599999997E-3"/>
    <n v="6.580733446E-3"/>
    <n v="0"/>
    <n v="0"/>
    <n v="0"/>
    <s v="EJ"/>
  </r>
  <r>
    <x v="18"/>
    <s v="chemical energy use"/>
    <x v="0"/>
    <x v="5"/>
    <n v="0.179621"/>
    <n v="0.149482"/>
    <n v="0.17560300000000001"/>
    <n v="0.16501199999999999"/>
    <n v="0.16380113399999999"/>
    <n v="0.15906045899999999"/>
    <n v="0.15516876799999901"/>
    <n v="0.15206728"/>
    <n v="0.14770839699999999"/>
    <n v="0.142294056"/>
    <n v="0.13616821879999999"/>
    <n v="0"/>
    <n v="0"/>
    <n v="0"/>
    <s v="EJ"/>
  </r>
  <r>
    <x v="18"/>
    <s v="chemical energy use"/>
    <x v="0"/>
    <x v="4"/>
    <n v="0.23127700000000001"/>
    <n v="0.22520699999999999"/>
    <n v="0.217253"/>
    <n v="0.20197399999999999"/>
    <n v="0.18969278000000001"/>
    <n v="0.18586736700000001"/>
    <n v="0.18295618599999999"/>
    <n v="0.18363458599999999"/>
    <n v="0.18740906299999999"/>
    <n v="0.18638307230000001"/>
    <n v="0.18344146920000001"/>
    <n v="0"/>
    <n v="0"/>
    <n v="0"/>
    <s v="EJ"/>
  </r>
  <r>
    <x v="18"/>
    <s v="chemical energy use"/>
    <x v="0"/>
    <x v="0"/>
    <n v="1.5948400000000001E-2"/>
    <n v="6.9749699999999998E-2"/>
    <n v="8.6022500000000002E-2"/>
    <n v="8.0071400000000001E-2"/>
    <n v="7.9490460999999998E-2"/>
    <n v="7.7206756000000001E-2"/>
    <n v="7.5924791000000005E-2"/>
    <n v="7.6097313E-2"/>
    <n v="7.4974277000000006E-2"/>
    <n v="7.2609691599999998E-2"/>
    <n v="6.9229013300000003E-2"/>
    <n v="0"/>
    <n v="0"/>
    <n v="0"/>
    <s v="EJ"/>
  </r>
  <r>
    <x v="18"/>
    <s v="chemical energy use"/>
    <x v="0"/>
    <x v="2"/>
    <n v="0.56469100000000005"/>
    <n v="0.61793699999999996"/>
    <n v="0.52835699999999997"/>
    <n v="0.47599000000000002"/>
    <n v="0.4713291"/>
    <n v="0.45703515"/>
    <n v="0.43636180999999902"/>
    <n v="0.40416944999999999"/>
    <n v="0.368441827"/>
    <n v="0.34574511399999902"/>
    <n v="0.33060967559999999"/>
    <n v="0"/>
    <n v="0"/>
    <n v="0"/>
    <s v="EJ"/>
  </r>
  <r>
    <x v="18"/>
    <s v="chemical feedstocks"/>
    <x v="0"/>
    <x v="5"/>
    <n v="2.6120600000000001E-2"/>
    <n v="1.7330000000000002E-2"/>
    <n v="1.69114E-2"/>
    <n v="1.6743999999999998E-2"/>
    <n v="1.7611399999999999E-2"/>
    <n v="1.7267299999999999E-2"/>
    <n v="1.6809299999999999E-2"/>
    <n v="1.62279E-2"/>
    <n v="1.5923300000000001E-2"/>
    <n v="1.54158E-2"/>
    <n v="1.4795900000000001E-2"/>
    <n v="0"/>
    <n v="0"/>
    <n v="0"/>
    <s v="EJ"/>
  </r>
  <r>
    <x v="18"/>
    <s v="chemical feedstocks"/>
    <x v="0"/>
    <x v="2"/>
    <n v="0.94239399999999995"/>
    <n v="1.2101299999999999"/>
    <n v="1.18225"/>
    <n v="1.2481800000000001"/>
    <n v="1.2210799999999999"/>
    <n v="1.1871700000000001"/>
    <n v="1.15201"/>
    <n v="1.11903"/>
    <n v="1.0848500000000001"/>
    <n v="1.05026"/>
    <n v="1.0168600000000001"/>
    <n v="0"/>
    <n v="0"/>
    <n v="0"/>
    <s v="EJ"/>
  </r>
  <r>
    <x v="18"/>
    <s v="comm cooling"/>
    <x v="2"/>
    <x v="4"/>
    <n v="4.4053599999999998E-2"/>
    <n v="0.103381"/>
    <n v="0.11590200000000001"/>
    <n v="0.108214"/>
    <n v="0.10936609"/>
    <n v="0.10913397"/>
    <n v="0.10641385"/>
    <n v="0.10088308"/>
    <n v="9.4600610000000002E-2"/>
    <n v="8.8321539000000004E-2"/>
    <n v="8.3778309999999995E-2"/>
    <n v="0"/>
    <n v="0"/>
    <n v="0"/>
    <s v="EJ"/>
  </r>
  <r>
    <x v="18"/>
    <s v="comm heating"/>
    <x v="2"/>
    <x v="5"/>
    <n v="7.1190000000000001E-4"/>
    <n v="7.1540000000000004E-4"/>
    <n v="1.9589999999999998E-3"/>
    <n v="2.9762E-3"/>
    <n v="3.1149759999999898E-3"/>
    <n v="3.2134899999999998E-3"/>
    <n v="3.2355539999999999E-3"/>
    <n v="3.179777E-3"/>
    <n v="3.0638639999999999E-3"/>
    <n v="2.9356410000000001E-3"/>
    <n v="2.8135915E-3"/>
    <n v="0"/>
    <n v="0"/>
    <n v="0"/>
    <s v="EJ"/>
  </r>
  <r>
    <x v="18"/>
    <s v="comm heating"/>
    <x v="2"/>
    <x v="4"/>
    <n v="9.9121000000000001E-3"/>
    <n v="2.3260800000000002E-2"/>
    <n v="2.60781E-2"/>
    <n v="2.4348100000000001E-2"/>
    <n v="2.4982109999999998E-2"/>
    <n v="2.560691E-2"/>
    <n v="2.6392709999999899E-2"/>
    <n v="2.769046E-2"/>
    <n v="2.9381285E-2"/>
    <n v="3.0840850999999999E-2"/>
    <n v="3.1764961000000001E-2"/>
    <n v="0"/>
    <n v="0"/>
    <n v="0"/>
    <s v="EJ"/>
  </r>
  <r>
    <x v="18"/>
    <s v="comm heating"/>
    <x v="2"/>
    <x v="0"/>
    <n v="1.44259E-2"/>
    <n v="5.6100999999999998E-2"/>
    <n v="7.6191300000000003E-2"/>
    <n v="7.8423599999999996E-2"/>
    <n v="8.2763870000000003E-2"/>
    <n v="8.6719500000000005E-2"/>
    <n v="9.0865809999999894E-2"/>
    <n v="9.5010860000000003E-2"/>
    <n v="9.6955639999999996E-2"/>
    <n v="9.7057709999999894E-2"/>
    <n v="9.5037120000000003E-2"/>
    <n v="0"/>
    <n v="0"/>
    <n v="0"/>
    <s v="EJ"/>
  </r>
  <r>
    <x v="18"/>
    <s v="comm heating"/>
    <x v="2"/>
    <x v="1"/>
    <n v="0"/>
    <n v="0"/>
    <n v="0"/>
    <n v="0"/>
    <n v="0"/>
    <n v="2.6462300000000002E-6"/>
    <n v="5.5766800000000003E-5"/>
    <n v="1.2553400000000001E-4"/>
    <n v="1.8456200000000001E-4"/>
    <n v="2.06846E-4"/>
    <n v="2.09514E-4"/>
    <n v="0"/>
    <n v="0"/>
    <n v="0"/>
    <s v="EJ"/>
  </r>
  <r>
    <x v="18"/>
    <s v="comm heating"/>
    <x v="2"/>
    <x v="2"/>
    <n v="0.249586"/>
    <n v="0.27865899999999999"/>
    <n v="0.163601"/>
    <n v="0.15103900000000001"/>
    <n v="0.15652539999999901"/>
    <n v="0.16029399999999999"/>
    <n v="0.16038820000000001"/>
    <n v="0.15828198999999901"/>
    <n v="0.15384299000000001"/>
    <n v="0.14997757"/>
    <n v="0.14740771999999999"/>
    <n v="0"/>
    <n v="0"/>
    <n v="0"/>
    <s v="EJ"/>
  </r>
  <r>
    <x v="18"/>
    <s v="comm others"/>
    <x v="2"/>
    <x v="3"/>
    <n v="6.4327999999999998E-3"/>
    <n v="8.1953399999999996E-2"/>
    <n v="8.2000699999999996E-2"/>
    <n v="8.3301399999999998E-2"/>
    <n v="8.6718339999999894E-2"/>
    <n v="0.10510841999999999"/>
    <n v="0.12558484"/>
    <n v="0.14135671999999999"/>
    <n v="0.142816"/>
    <n v="0.13388886999999999"/>
    <n v="0.11987678"/>
    <n v="0"/>
    <n v="0"/>
    <n v="0"/>
    <s v="EJ"/>
  </r>
  <r>
    <x v="18"/>
    <s v="comm others"/>
    <x v="2"/>
    <x v="5"/>
    <n v="7.9099999999999998E-5"/>
    <n v="7.9499999999999994E-5"/>
    <n v="2.1770000000000001E-4"/>
    <n v="3.3070000000000002E-4"/>
    <n v="3.4597149999999999E-4"/>
    <n v="3.6059260000000001E-4"/>
    <n v="3.5394570000000001E-4"/>
    <n v="3.268845E-4"/>
    <n v="2.9495070000000001E-4"/>
    <n v="2.6096345000000001E-4"/>
    <n v="2.4116542999999999E-4"/>
    <n v="0"/>
    <n v="0"/>
    <n v="0"/>
    <s v="EJ"/>
  </r>
  <r>
    <x v="18"/>
    <s v="comm others"/>
    <x v="2"/>
    <x v="4"/>
    <n v="0.38508900000000001"/>
    <n v="0.90369600000000005"/>
    <n v="1.01315"/>
    <n v="0.94593700000000003"/>
    <n v="0.97405179999999902"/>
    <n v="1.0174017"/>
    <n v="1.0532542"/>
    <n v="1.0881934"/>
    <n v="1.1188323"/>
    <n v="1.1386555"/>
    <n v="1.1462336"/>
    <n v="0"/>
    <n v="0"/>
    <n v="0"/>
    <s v="EJ"/>
  </r>
  <r>
    <x v="18"/>
    <s v="comm others"/>
    <x v="2"/>
    <x v="0"/>
    <n v="5.5723099999999998E-2"/>
    <n v="0.21670300000000001"/>
    <n v="0.29430600000000001"/>
    <n v="0.302929"/>
    <n v="0.32012020000000002"/>
    <n v="0.3423252"/>
    <n v="0.35661579999999998"/>
    <n v="0.35850490000000002"/>
    <n v="0.3465683"/>
    <n v="0.32714063999999998"/>
    <n v="0.3078516"/>
    <n v="0"/>
    <n v="0"/>
    <n v="0"/>
    <s v="EJ"/>
  </r>
  <r>
    <x v="18"/>
    <s v="comm others"/>
    <x v="2"/>
    <x v="1"/>
    <n v="0"/>
    <n v="0"/>
    <n v="0"/>
    <n v="0"/>
    <n v="0"/>
    <n v="2.36042E-5"/>
    <n v="4.3553199999999998E-4"/>
    <n v="8.3442399999999995E-4"/>
    <n v="9.8840199999999999E-4"/>
    <n v="1.1864899999999999E-3"/>
    <n v="1.09786E-3"/>
    <n v="0"/>
    <n v="0"/>
    <n v="0"/>
    <s v="EJ"/>
  </r>
  <r>
    <x v="18"/>
    <s v="comm others"/>
    <x v="2"/>
    <x v="2"/>
    <n v="0.55548900000000001"/>
    <n v="0.62019599999999997"/>
    <n v="0.36411700000000002"/>
    <n v="0.33615800000000001"/>
    <n v="0.3469585"/>
    <n v="0.35423660000000001"/>
    <n v="0.33657680000000001"/>
    <n v="0.29953989999999903"/>
    <n v="0.26134071999999903"/>
    <n v="0.22522351999999901"/>
    <n v="0.20945849999999999"/>
    <n v="0"/>
    <n v="0"/>
    <n v="0"/>
    <s v="EJ"/>
  </r>
  <r>
    <x v="18"/>
    <s v="construction energy use"/>
    <x v="0"/>
    <x v="4"/>
    <n v="5.4208699999999999E-2"/>
    <n v="4.29065E-2"/>
    <n v="2.88834E-2"/>
    <n v="2.2395100000000001E-2"/>
    <n v="2.1157229999999999E-2"/>
    <n v="1.9905286899999999E-2"/>
    <n v="1.9634604199999899E-2"/>
    <n v="1.9913615499999999E-2"/>
    <n v="2.0136610700000002E-2"/>
    <n v="2.0623747599999999E-2"/>
    <n v="2.1024388099999999E-2"/>
    <n v="0"/>
    <n v="0"/>
    <n v="0"/>
    <s v="EJ"/>
  </r>
  <r>
    <x v="18"/>
    <s v="construction energy use"/>
    <x v="0"/>
    <x v="0"/>
    <n v="2.0929999999999998E-3"/>
    <n v="3.3907E-3"/>
    <n v="2.9721000000000001E-3"/>
    <n v="2.7209000000000001E-3"/>
    <n v="2.8157999999999998E-3"/>
    <n v="2.9634190000000001E-3"/>
    <n v="2.9871870000000001E-3"/>
    <n v="2.7747979999999898E-3"/>
    <n v="2.3933739999999898E-3"/>
    <n v="2.0105729999999999E-3"/>
    <n v="1.6859919999999899E-3"/>
    <n v="0"/>
    <n v="0"/>
    <n v="0"/>
    <s v="EJ"/>
  </r>
  <r>
    <x v="18"/>
    <s v="construction energy use"/>
    <x v="0"/>
    <x v="1"/>
    <n v="0"/>
    <n v="0"/>
    <n v="0"/>
    <n v="0"/>
    <n v="0"/>
    <n v="3.9437899999999999E-4"/>
    <n v="1.368614E-3"/>
    <n v="2.5134839999999999E-3"/>
    <n v="3.2000216999999902E-3"/>
    <n v="3.9190520000000001E-3"/>
    <n v="4.3855539999999998E-3"/>
    <n v="0"/>
    <n v="0"/>
    <n v="0"/>
    <s v="EJ"/>
  </r>
  <r>
    <x v="18"/>
    <s v="construction energy use"/>
    <x v="0"/>
    <x v="2"/>
    <n v="7.6017699999999994E-2"/>
    <n v="4.9311090000000002E-2"/>
    <n v="4.3534400000000001E-2"/>
    <n v="5.7850600000000002E-2"/>
    <n v="5.5911269999999999E-2"/>
    <n v="5.232821E-2"/>
    <n v="4.6561682E-2"/>
    <n v="4.0231929E-2"/>
    <n v="3.5015243000000001E-2"/>
    <n v="2.9308679000000001E-2"/>
    <n v="2.4145099999999999E-2"/>
    <n v="0"/>
    <n v="0"/>
    <n v="0"/>
    <s v="EJ"/>
  </r>
  <r>
    <x v="18"/>
    <s v="construction feedstocks"/>
    <x v="3"/>
    <x v="2"/>
    <n v="0.226295"/>
    <n v="0.113692"/>
    <n v="7.7273599999999998E-2"/>
    <n v="5.6678399999999997E-2"/>
    <n v="5.8619499999999998E-2"/>
    <n v="5.9920099999999997E-2"/>
    <n v="6.09974E-2"/>
    <n v="6.2065099999999998E-2"/>
    <n v="6.2958200000000006E-2"/>
    <n v="6.3875600000000005E-2"/>
    <n v="6.4933099999999994E-2"/>
    <n v="0"/>
    <n v="0"/>
    <n v="0"/>
    <s v="EJ"/>
  </r>
  <r>
    <x v="18"/>
    <s v="desalinated water"/>
    <x v="0"/>
    <x v="4"/>
    <n v="6.0523E-4"/>
    <n v="5.8693199999999997E-4"/>
    <n v="4.5978600000000001E-4"/>
    <n v="3.3263999999999999E-4"/>
    <n v="3.5722899999999998E-4"/>
    <n v="3.5428899999999998E-4"/>
    <n v="3.3259499999999998E-4"/>
    <n v="3.1159200000000002E-4"/>
    <n v="2.9177599999999999E-4"/>
    <n v="2.76211E-4"/>
    <n v="2.6214599999999999E-4"/>
    <n v="0"/>
    <n v="0"/>
    <n v="0"/>
    <s v="EJ"/>
  </r>
  <r>
    <x v="18"/>
    <s v="desalinated water"/>
    <x v="0"/>
    <x v="0"/>
    <n v="7.5345200000000005E-5"/>
    <n v="3.0626699999999999E-4"/>
    <n v="4.5077099999999998E-4"/>
    <n v="4.9434700000000002E-4"/>
    <n v="5.5977000000000002E-4"/>
    <n v="5.5841899999999999E-4"/>
    <n v="5.3572299999999999E-4"/>
    <n v="5.0674599999999998E-4"/>
    <n v="4.7409200000000001E-4"/>
    <n v="4.5632300000000002E-4"/>
    <n v="4.3422900000000001E-4"/>
    <n v="0"/>
    <n v="0"/>
    <n v="0"/>
    <s v="EJ"/>
  </r>
  <r>
    <x v="18"/>
    <s v="desalinated water"/>
    <x v="0"/>
    <x v="2"/>
    <n v="7.6345500000000001E-4"/>
    <n v="1.0358100000000001E-3"/>
    <n v="8.9130899999999996E-4"/>
    <n v="8.4773300000000004E-4"/>
    <n v="8.7975200000000003E-4"/>
    <n v="8.6710699999999999E-4"/>
    <n v="8.0122500000000003E-4"/>
    <n v="7.6182099999999998E-4"/>
    <n v="7.2197899999999998E-4"/>
    <n v="7.0153399999999997E-4"/>
    <n v="6.9310699999999999E-4"/>
    <n v="0"/>
    <n v="0"/>
    <n v="0"/>
    <s v="EJ"/>
  </r>
  <r>
    <x v="18"/>
    <s v="industrial wastewater treatment"/>
    <x v="0"/>
    <x v="4"/>
    <n v="2.3800200000000001E-2"/>
    <n v="1.9033499999999998E-2"/>
    <n v="1.87948E-2"/>
    <n v="1.71357E-2"/>
    <n v="1.85396E-2"/>
    <n v="1.9929200000000001E-2"/>
    <n v="2.0923500000000001E-2"/>
    <n v="2.1725299999999999E-2"/>
    <n v="2.2268799999999998E-2"/>
    <n v="2.2669000000000002E-2"/>
    <n v="2.2949600000000001E-2"/>
    <n v="0"/>
    <n v="0"/>
    <n v="0"/>
    <s v="EJ"/>
  </r>
  <r>
    <x v="18"/>
    <s v="industrial water abstraction"/>
    <x v="0"/>
    <x v="4"/>
    <n v="5.2674799999999997E-3"/>
    <n v="3.8506E-3"/>
    <n v="3.7770799999999999E-3"/>
    <n v="3.4434299999999999E-3"/>
    <n v="3.5553E-3"/>
    <n v="3.6721599999999998E-3"/>
    <n v="3.7466499999999998E-3"/>
    <n v="3.8168500000000001E-3"/>
    <n v="3.8572099999999998E-3"/>
    <n v="3.8766299999999998E-3"/>
    <n v="3.8823999999999998E-3"/>
    <n v="0"/>
    <n v="0"/>
    <n v="0"/>
    <s v="EJ"/>
  </r>
  <r>
    <x v="18"/>
    <s v="industrial water treatment"/>
    <x v="0"/>
    <x v="4"/>
    <n v="9.2368799999999994E-3"/>
    <n v="6.7522900000000002E-3"/>
    <n v="6.62336E-3"/>
    <n v="6.03829E-3"/>
    <n v="6.2344499999999999E-3"/>
    <n v="6.4393899999999997E-3"/>
    <n v="6.5700100000000003E-3"/>
    <n v="6.6931100000000004E-3"/>
    <n v="6.7638899999999998E-3"/>
    <n v="6.7979399999999997E-3"/>
    <n v="6.8080600000000003E-3"/>
    <n v="0"/>
    <n v="0"/>
    <n v="0"/>
    <s v="EJ"/>
  </r>
  <r>
    <x v="18"/>
    <s v="iron and steel"/>
    <x v="0"/>
    <x v="3"/>
    <n v="0"/>
    <n v="0"/>
    <n v="0"/>
    <n v="0"/>
    <n v="0"/>
    <n v="4.1244599999999999E-2"/>
    <n v="8.1693699999999994E-2"/>
    <n v="0.1020742"/>
    <n v="9.1137850000000006E-2"/>
    <n v="7.2946559999999994E-2"/>
    <n v="5.6720609999999998E-2"/>
    <n v="0"/>
    <n v="0"/>
    <n v="0"/>
    <s v="EJ"/>
  </r>
  <r>
    <x v="18"/>
    <s v="iron and steel"/>
    <x v="0"/>
    <x v="5"/>
    <n v="1.6416607999999999"/>
    <n v="1.4925249"/>
    <n v="1.5180084999999901"/>
    <n v="1.4313579000000001"/>
    <n v="1.4460194500000001"/>
    <n v="1.26423281"/>
    <n v="1.0861257200000001"/>
    <n v="0.94263781999999996"/>
    <n v="0.84974653999999905"/>
    <n v="0.77164387000000001"/>
    <n v="0.70272217000000003"/>
    <n v="0"/>
    <n v="0"/>
    <n v="0"/>
    <s v="EJ"/>
  </r>
  <r>
    <x v="18"/>
    <s v="iron and steel"/>
    <x v="0"/>
    <x v="4"/>
    <n v="0.27744839999999998"/>
    <n v="0.27049659999999998"/>
    <n v="0.26731830000000001"/>
    <n v="0.25991069999999999"/>
    <n v="0.25964228"/>
    <n v="0.23071640499999899"/>
    <n v="0.19919979799999901"/>
    <n v="0.172811838"/>
    <n v="0.154924078399999"/>
    <n v="0.14027368199999901"/>
    <n v="0.127298882999999"/>
    <n v="0"/>
    <n v="0"/>
    <n v="0"/>
    <s v="EJ"/>
  </r>
  <r>
    <x v="18"/>
    <s v="iron and steel"/>
    <x v="0"/>
    <x v="0"/>
    <n v="3.3865560000000003E-2"/>
    <n v="7.9405139999999999E-2"/>
    <n v="9.4225260000000005E-2"/>
    <n v="9.933264E-2"/>
    <n v="9.82872947E-2"/>
    <n v="8.9955100499999996E-2"/>
    <n v="7.7463718599999995E-2"/>
    <n v="6.6468248199999996E-2"/>
    <n v="5.8396390019999897E-2"/>
    <n v="5.1647353829999999E-2"/>
    <n v="4.6114111069999998E-2"/>
    <n v="0"/>
    <n v="0"/>
    <n v="0"/>
    <s v="EJ"/>
  </r>
  <r>
    <x v="18"/>
    <s v="iron and steel"/>
    <x v="0"/>
    <x v="1"/>
    <n v="0"/>
    <n v="0"/>
    <n v="0"/>
    <n v="0"/>
    <n v="0"/>
    <n v="9.7464300000000004E-3"/>
    <n v="3.9712749999999998E-2"/>
    <n v="5.6338227999999997E-2"/>
    <n v="5.48942519999999E-2"/>
    <n v="5.1173832000000002E-2"/>
    <n v="4.5339619999999997E-2"/>
    <n v="0"/>
    <n v="0"/>
    <n v="0"/>
    <s v="EJ"/>
  </r>
  <r>
    <x v="18"/>
    <s v="iron and steel"/>
    <x v="0"/>
    <x v="2"/>
    <n v="0.15793684"/>
    <n v="0.1186702"/>
    <n v="0.1051141"/>
    <n v="8.2800429999999994E-2"/>
    <n v="8.18174029999999E-2"/>
    <n v="7.4706349500000005E-2"/>
    <n v="6.4810470199999998E-2"/>
    <n v="5.61720068E-2"/>
    <n v="4.9731442420000001E-2"/>
    <n v="4.4248315329999899E-2"/>
    <n v="3.9646024070000001E-2"/>
    <n v="0"/>
    <n v="0"/>
    <n v="0"/>
    <s v="EJ"/>
  </r>
  <r>
    <x v="18"/>
    <s v="irrigation water abstraction"/>
    <x v="0"/>
    <x v="4"/>
    <n v="3.8998800000000002E-4"/>
    <n v="3.2638900000000001E-4"/>
    <n v="2.8738499999999997E-4"/>
    <n v="3.1730700000000002E-4"/>
    <n v="3.1478700000000002E-4"/>
    <n v="3.4571800000000001E-4"/>
    <n v="3.5586E-4"/>
    <n v="3.6742600000000002E-4"/>
    <n v="3.7059499999999998E-4"/>
    <n v="3.7870800000000001E-4"/>
    <n v="3.8743600000000001E-4"/>
    <n v="0"/>
    <n v="0"/>
    <n v="0"/>
    <s v="EJ"/>
  </r>
  <r>
    <x v="18"/>
    <s v="mining energy use"/>
    <x v="0"/>
    <x v="5"/>
    <n v="5.2324900000000002E-3"/>
    <n v="5.86004E-4"/>
    <n v="2.0929999999999999E-4"/>
    <n v="3.3489899999999999E-4"/>
    <n v="3.4164949999999998E-4"/>
    <n v="3.4463889999999898E-4"/>
    <n v="3.3101430000000002E-4"/>
    <n v="3.0482680000000001E-4"/>
    <n v="2.7639750000000001E-4"/>
    <n v="2.4887539999999999E-4"/>
    <n v="2.2796519999999999E-4"/>
    <n v="0"/>
    <n v="0"/>
    <n v="0"/>
    <s v="EJ"/>
  </r>
  <r>
    <x v="18"/>
    <s v="mining energy use"/>
    <x v="0"/>
    <x v="4"/>
    <n v="1.7078900000000001E-2"/>
    <n v="7.1581500000000003E-3"/>
    <n v="4.9812900000000002E-3"/>
    <n v="4.0603899999999997E-3"/>
    <n v="3.8168479999999999E-3"/>
    <n v="3.4976434000000001E-3"/>
    <n v="3.3920272999999998E-3"/>
    <n v="3.5078200799999902E-3"/>
    <n v="3.7365491499999899E-3"/>
    <n v="4.0376085100000004E-3"/>
    <n v="4.3161679999999996E-3"/>
    <n v="0"/>
    <n v="0"/>
    <n v="0"/>
    <s v="EJ"/>
  </r>
  <r>
    <x v="18"/>
    <s v="mining energy use"/>
    <x v="0"/>
    <x v="0"/>
    <n v="1.8E-3"/>
    <n v="2.6790199999999998E-3"/>
    <n v="4.7301899999999996E-3"/>
    <n v="4.5208899999999996E-3"/>
    <n v="4.6431579999999997E-3"/>
    <n v="4.7405720000000002E-3"/>
    <n v="4.7153940000000004E-3"/>
    <n v="4.464483E-3"/>
    <n v="4.0435079999999899E-3"/>
    <n v="3.6131459999999998E-3"/>
    <n v="3.2283440000000002E-3"/>
    <n v="0"/>
    <n v="0"/>
    <n v="0"/>
    <s v="EJ"/>
  </r>
  <r>
    <x v="18"/>
    <s v="mining energy use"/>
    <x v="0"/>
    <x v="1"/>
    <n v="0"/>
    <n v="0"/>
    <n v="0"/>
    <n v="0"/>
    <n v="0"/>
    <n v="5.3600100000000002E-5"/>
    <n v="1.8942469999999999E-4"/>
    <n v="3.5199379999999999E-4"/>
    <n v="4.5758020999999999E-4"/>
    <n v="5.6706909999999896E-4"/>
    <n v="6.4094490000000004E-4"/>
    <n v="0"/>
    <n v="0"/>
    <n v="0"/>
    <s v="EJ"/>
  </r>
  <r>
    <x v="18"/>
    <s v="mining energy use"/>
    <x v="0"/>
    <x v="2"/>
    <n v="3.7590289999999998E-2"/>
    <n v="1.8795220000000001E-2"/>
    <n v="9.7533800000000007E-3"/>
    <n v="8.0789699999999996E-3"/>
    <n v="7.9322749999999904E-3"/>
    <n v="7.4702270000000003E-3"/>
    <n v="6.7154129999999999E-3"/>
    <n v="5.8957336000000004E-3"/>
    <n v="5.2376213999999997E-3"/>
    <n v="4.4960419999999996E-3"/>
    <n v="3.8079338000000002E-3"/>
    <n v="0"/>
    <n v="0"/>
    <n v="0"/>
    <s v="EJ"/>
  </r>
  <r>
    <x v="18"/>
    <s v="municipal wastewater treatment"/>
    <x v="0"/>
    <x v="4"/>
    <n v="2.0777199999999999E-2"/>
    <n v="2.23445E-2"/>
    <n v="2.1864700000000001E-2"/>
    <n v="2.1769899999999998E-2"/>
    <n v="2.2302099999999998E-2"/>
    <n v="2.2482800000000001E-2"/>
    <n v="2.2360700000000001E-2"/>
    <n v="2.2003700000000001E-2"/>
    <n v="2.1469700000000001E-2"/>
    <n v="2.0853199999999999E-2"/>
    <n v="2.0190400000000001E-2"/>
    <n v="0"/>
    <n v="0"/>
    <n v="0"/>
    <s v="EJ"/>
  </r>
  <r>
    <x v="18"/>
    <s v="municipal water abstraction"/>
    <x v="0"/>
    <x v="4"/>
    <n v="6.0027199999999996E-3"/>
    <n v="5.8003999999999998E-3"/>
    <n v="5.6061499999999998E-3"/>
    <n v="5.5814999999999997E-3"/>
    <n v="5.4745899999999997E-3"/>
    <n v="5.3171800000000003E-3"/>
    <n v="5.1486300000000004E-3"/>
    <n v="4.9768399999999997E-3"/>
    <n v="4.7918199999999996E-3"/>
    <n v="4.5986999999999998E-3"/>
    <n v="4.4075399999999997E-3"/>
    <n v="0"/>
    <n v="0"/>
    <n v="0"/>
    <s v="EJ"/>
  </r>
  <r>
    <x v="18"/>
    <s v="municipal water distribution"/>
    <x v="0"/>
    <x v="4"/>
    <n v="1.4656199999999999E-2"/>
    <n v="1.4172199999999999E-2"/>
    <n v="1.3698200000000001E-2"/>
    <n v="1.36388E-2"/>
    <n v="1.33793E-2"/>
    <n v="1.2994800000000001E-2"/>
    <n v="1.25822E-2"/>
    <n v="1.21618E-2"/>
    <n v="1.17091E-2"/>
    <n v="1.12371E-2"/>
    <n v="1.07698E-2"/>
    <n v="0"/>
    <n v="0"/>
    <n v="0"/>
    <s v="EJ"/>
  </r>
  <r>
    <x v="18"/>
    <s v="municipal water treatment"/>
    <x v="0"/>
    <x v="4"/>
    <n v="1.39361E-2"/>
    <n v="1.34663E-2"/>
    <n v="1.30154E-2"/>
    <n v="1.29581E-2"/>
    <n v="1.27099E-2"/>
    <n v="1.23445E-2"/>
    <n v="1.1953200000000001E-2"/>
    <n v="1.1554399999999999E-2"/>
    <n v="1.1124800000000001E-2"/>
    <n v="1.06765E-2"/>
    <n v="1.02326E-2"/>
    <n v="0"/>
    <n v="0"/>
    <n v="0"/>
    <s v="EJ"/>
  </r>
  <r>
    <x v="18"/>
    <s v="other industrial energy use"/>
    <x v="0"/>
    <x v="3"/>
    <n v="0.105311"/>
    <n v="0.131608"/>
    <n v="0.14285999999999999"/>
    <n v="0.151952"/>
    <n v="0.15995853999999901"/>
    <n v="0.17255144"/>
    <n v="0.18962009999999899"/>
    <n v="0.21954723000000001"/>
    <n v="0.24099165"/>
    <n v="0.24445634999999999"/>
    <n v="0.23700407399999901"/>
    <n v="0"/>
    <n v="0"/>
    <n v="0"/>
    <s v="EJ"/>
  </r>
  <r>
    <x v="18"/>
    <s v="other industrial energy use"/>
    <x v="0"/>
    <x v="5"/>
    <n v="0.151"/>
    <n v="9.7702999999999998E-2"/>
    <n v="0.105959"/>
    <n v="0.11138099999999999"/>
    <n v="0.11753661"/>
    <n v="0.12159555999999901"/>
    <n v="0.12253588"/>
    <n v="0.12009911"/>
    <n v="0.11512219999999999"/>
    <n v="0.111404299999999"/>
    <n v="0.108495893999999"/>
    <n v="0"/>
    <n v="0"/>
    <n v="0"/>
    <s v="EJ"/>
  </r>
  <r>
    <x v="18"/>
    <s v="other industrial energy use"/>
    <x v="0"/>
    <x v="4"/>
    <n v="0.85709000000000002"/>
    <n v="0.79058200000000001"/>
    <n v="0.80249000000000004"/>
    <n v="0.711113"/>
    <n v="0.71791970000000005"/>
    <n v="0.73477599999999899"/>
    <n v="0.7414309"/>
    <n v="0.74148079999999905"/>
    <n v="0.74737160000000002"/>
    <n v="0.75719464000000003"/>
    <n v="0.76894437999999998"/>
    <n v="0"/>
    <n v="0"/>
    <n v="0"/>
    <s v="EJ"/>
  </r>
  <r>
    <x v="18"/>
    <s v="other industrial energy use"/>
    <x v="0"/>
    <x v="0"/>
    <n v="0.104231"/>
    <n v="0.26142300000000002"/>
    <n v="0.25409100000000001"/>
    <n v="0.260739"/>
    <n v="0.27719640000000001"/>
    <n v="0.28913119999999998"/>
    <n v="0.29809989999999997"/>
    <n v="0.30716100000000002"/>
    <n v="0.30757122999999997"/>
    <n v="0.30364746999999997"/>
    <n v="0.29612823399999999"/>
    <n v="0"/>
    <n v="0"/>
    <n v="0"/>
    <s v="EJ"/>
  </r>
  <r>
    <x v="18"/>
    <s v="other industrial energy use"/>
    <x v="0"/>
    <x v="1"/>
    <n v="0"/>
    <n v="0"/>
    <n v="0"/>
    <n v="0"/>
    <n v="0"/>
    <n v="8.4989199999999999E-4"/>
    <n v="1.0619692E-2"/>
    <n v="3.6864095999999999E-2"/>
    <n v="6.7293546999999995E-2"/>
    <n v="8.6032687999999996E-2"/>
    <n v="9.7715927300000005E-2"/>
    <n v="0"/>
    <n v="0"/>
    <n v="0"/>
    <s v="EJ"/>
  </r>
  <r>
    <x v="18"/>
    <s v="other industrial energy use"/>
    <x v="0"/>
    <x v="2"/>
    <n v="1.01183"/>
    <n v="0.70641600000000004"/>
    <n v="0.44750099999999998"/>
    <n v="0.35984899999999997"/>
    <n v="0.37609169999999997"/>
    <n v="0.384996"/>
    <n v="0.37871929999999998"/>
    <n v="0.35329069999999901"/>
    <n v="0.32054510000000003"/>
    <n v="0.30323577000000002"/>
    <n v="0.29598142799999999"/>
    <n v="0"/>
    <n v="0"/>
    <n v="0"/>
    <s v="EJ"/>
  </r>
  <r>
    <x v="18"/>
    <s v="other industrial feedstocks"/>
    <x v="0"/>
    <x v="5"/>
    <n v="5.2744000000000003E-3"/>
    <n v="2.9300000000000002E-4"/>
    <n v="2.0929999999999999E-4"/>
    <n v="2.5119999999999998E-4"/>
    <n v="2.7873999999999998E-4"/>
    <n v="2.8989199999999998E-4"/>
    <n v="2.9513899999999998E-4"/>
    <n v="2.9463599999999998E-4"/>
    <n v="2.96163E-4"/>
    <n v="2.9439499999999998E-4"/>
    <n v="2.8995699999999998E-4"/>
    <n v="0"/>
    <n v="0"/>
    <n v="0"/>
    <s v="EJ"/>
  </r>
  <r>
    <x v="18"/>
    <s v="other industrial feedstocks"/>
    <x v="0"/>
    <x v="2"/>
    <n v="0.167189"/>
    <n v="0.17388600000000001"/>
    <n v="0.16258400000000001"/>
    <n v="0.14228199999999999"/>
    <n v="0.146845"/>
    <n v="0.15143899999999999"/>
    <n v="0.15368899999999999"/>
    <n v="0.15437600000000001"/>
    <n v="0.153313"/>
    <n v="0.152396"/>
    <n v="0.15141399999999999"/>
    <n v="0"/>
    <n v="0"/>
    <n v="0"/>
    <s v="EJ"/>
  </r>
  <r>
    <x v="18"/>
    <s v="process heat cement"/>
    <x v="0"/>
    <x v="5"/>
    <n v="0.217719"/>
    <n v="0.17593700000000001"/>
    <n v="0.13935800000000001"/>
    <n v="0.13935800000000001"/>
    <n v="0.14096508999999999"/>
    <n v="0.13934225"/>
    <n v="0.13832043999999999"/>
    <n v="0.15339467000000001"/>
    <n v="0.17265866999999999"/>
    <n v="0.18109344599999999"/>
    <n v="0.178685813"/>
    <n v="0"/>
    <n v="0"/>
    <n v="0"/>
    <s v="EJ"/>
  </r>
  <r>
    <x v="18"/>
    <s v="process heat cement"/>
    <x v="0"/>
    <x v="1"/>
    <n v="0"/>
    <n v="0"/>
    <n v="0"/>
    <n v="0"/>
    <n v="0"/>
    <n v="1.4150800000000001E-6"/>
    <n v="4.7694107999999902E-5"/>
    <n v="2.4472821200000001E-4"/>
    <n v="3.676782893E-4"/>
    <n v="2.7780825960000002E-4"/>
    <n v="2.2587322659999999E-4"/>
    <n v="0"/>
    <n v="0"/>
    <n v="0"/>
    <s v="EJ"/>
  </r>
  <r>
    <x v="18"/>
    <s v="process heat cement"/>
    <x v="0"/>
    <x v="2"/>
    <n v="5.4429900000000003E-2"/>
    <n v="4.3984200000000001E-2"/>
    <n v="3.4839500000000002E-2"/>
    <n v="3.4839500000000002E-2"/>
    <n v="1.2362916E-2"/>
    <n v="1.1483815E-2"/>
    <n v="1.2371813999999899E-2"/>
    <n v="1.8536793999999999E-2"/>
    <n v="1.9405413199999999E-2"/>
    <n v="1.58193188999999E-2"/>
    <n v="1.48866580999999E-2"/>
    <n v="0"/>
    <n v="0"/>
    <n v="0"/>
    <s v="EJ"/>
  </r>
  <r>
    <x v="18"/>
    <s v="resid cooling"/>
    <x v="4"/>
    <x v="4"/>
    <n v="3.6698000000000001E-2"/>
    <n v="5.3407499999999997E-2"/>
    <n v="6.1123499999999997E-2"/>
    <n v="5.4450199999999997E-2"/>
    <n v="5.4466899999999999E-2"/>
    <n v="5.5638510000000002E-2"/>
    <n v="5.580309E-2"/>
    <n v="5.4573349E-2"/>
    <n v="5.2930000999999997E-2"/>
    <n v="5.1057311999999903E-2"/>
    <n v="4.9717467000000001E-2"/>
    <n v="0"/>
    <n v="0"/>
    <n v="0"/>
    <s v="EJ"/>
  </r>
  <r>
    <x v="18"/>
    <s v="resid heating"/>
    <x v="4"/>
    <x v="3"/>
    <n v="9.5339999999999997E-4"/>
    <n v="4.9569999999999996E-4"/>
    <n v="3.7869999999999999E-4"/>
    <n v="3.0140000000000001E-4"/>
    <n v="3.2811370000000002E-4"/>
    <n v="3.7194950000000001E-4"/>
    <n v="4.1070400000000002E-4"/>
    <n v="4.363654E-4"/>
    <n v="4.4209410000000001E-4"/>
    <n v="4.3813789999999999E-4"/>
    <n v="4.2398910999999999E-4"/>
    <n v="0"/>
    <n v="0"/>
    <n v="0"/>
    <s v="EJ"/>
  </r>
  <r>
    <x v="18"/>
    <s v="resid heating"/>
    <x v="4"/>
    <x v="4"/>
    <n v="5.3297799999999999E-2"/>
    <n v="7.7565499999999996E-2"/>
    <n v="8.8771699999999995E-2"/>
    <n v="7.9079800000000006E-2"/>
    <n v="7.7631229999999996E-2"/>
    <n v="7.7550850000000005E-2"/>
    <n v="7.8062639999999905E-2"/>
    <n v="7.9840530000000007E-2"/>
    <n v="8.2588720000000004E-2"/>
    <n v="8.5783680000000001E-2"/>
    <n v="8.8011569999999997E-2"/>
    <n v="0"/>
    <n v="0"/>
    <n v="0"/>
    <s v="EJ"/>
  </r>
  <r>
    <x v="18"/>
    <s v="resid heating"/>
    <x v="4"/>
    <x v="0"/>
    <n v="9.0179499999999996E-2"/>
    <n v="0.11455600000000001"/>
    <n v="0.11217299999999999"/>
    <n v="0.105126"/>
    <n v="0.1079246"/>
    <n v="0.11015179999999999"/>
    <n v="0.112412199999999"/>
    <n v="0.1144878"/>
    <n v="0.11440593"/>
    <n v="0.11289589999999999"/>
    <n v="0.10901416999999999"/>
    <n v="0"/>
    <n v="0"/>
    <n v="0"/>
    <s v="EJ"/>
  </r>
  <r>
    <x v="18"/>
    <s v="resid heating"/>
    <x v="4"/>
    <x v="1"/>
    <n v="0"/>
    <n v="0"/>
    <n v="0"/>
    <n v="0"/>
    <n v="0"/>
    <n v="2.7180000000000001E-6"/>
    <n v="4.85864E-5"/>
    <n v="9.6885600000000006E-5"/>
    <n v="1.4667400000000001E-4"/>
    <n v="1.9477599999999999E-4"/>
    <n v="2.2445899999999999E-4"/>
    <n v="0"/>
    <n v="0"/>
    <n v="0"/>
    <s v="EJ"/>
  </r>
  <r>
    <x v="18"/>
    <s v="resid heating"/>
    <x v="4"/>
    <x v="2"/>
    <n v="0.31364399999999998"/>
    <n v="0.37674299999999999"/>
    <n v="0.33390399999999998"/>
    <n v="0.27696199999999999"/>
    <n v="0.27629169999999997"/>
    <n v="0.27598400000000001"/>
    <n v="0.27152389999999998"/>
    <n v="0.26535529999999902"/>
    <n v="0.25564989999999999"/>
    <n v="0.24572939999999999"/>
    <n v="0.23672951"/>
    <n v="0"/>
    <n v="0"/>
    <n v="0"/>
    <s v="EJ"/>
  </r>
  <r>
    <x v="18"/>
    <s v="resid others"/>
    <x v="4"/>
    <x v="3"/>
    <n v="1.059E-4"/>
    <n v="5.5099999999999998E-5"/>
    <n v="4.21E-5"/>
    <n v="3.3500000000000001E-5"/>
    <n v="3.3623520000000002E-5"/>
    <n v="3.7422500000000003E-5"/>
    <n v="4.297741E-5"/>
    <n v="4.7225509999999998E-5"/>
    <n v="4.6719087000000002E-5"/>
    <n v="4.3016831999999999E-5"/>
    <n v="3.7963170000000001E-5"/>
    <n v="0"/>
    <n v="0"/>
    <n v="0"/>
    <s v="EJ"/>
  </r>
  <r>
    <x v="18"/>
    <s v="resid others"/>
    <x v="4"/>
    <x v="5"/>
    <n v="2.8847999999999999E-3"/>
    <n v="3.3000000000000003E-5"/>
    <n v="0"/>
    <n v="0"/>
    <n v="0"/>
    <n v="0"/>
    <n v="0"/>
    <n v="0"/>
    <n v="0"/>
    <n v="0"/>
    <n v="0"/>
    <n v="0"/>
    <n v="0"/>
    <n v="0"/>
    <s v="EJ"/>
  </r>
  <r>
    <x v="18"/>
    <s v="resid others"/>
    <x v="4"/>
    <x v="4"/>
    <n v="0.55662100000000003"/>
    <n v="0.81006299999999998"/>
    <n v="0.92709600000000003"/>
    <n v="0.825878"/>
    <n v="0.82302330000000001"/>
    <n v="0.81972959999999995"/>
    <n v="0.81471479999999996"/>
    <n v="0.80971130000000002"/>
    <n v="0.80420380000000002"/>
    <n v="0.79522296999999997"/>
    <n v="0.78239969999999903"/>
    <n v="0"/>
    <n v="0"/>
    <n v="0"/>
    <s v="EJ"/>
  </r>
  <r>
    <x v="18"/>
    <s v="resid others"/>
    <x v="4"/>
    <x v="0"/>
    <n v="0.219392"/>
    <n v="0.27869699999999997"/>
    <n v="0.272899"/>
    <n v="0.25575500000000001"/>
    <n v="0.25923390000000002"/>
    <n v="0.26299820000000002"/>
    <n v="0.26379419999999998"/>
    <n v="0.25625853999999998"/>
    <n v="0.24025595999999999"/>
    <n v="0.22070916999999901"/>
    <n v="0.20421101"/>
    <n v="0"/>
    <n v="0"/>
    <n v="0"/>
    <s v="EJ"/>
  </r>
  <r>
    <x v="18"/>
    <s v="resid others"/>
    <x v="4"/>
    <x v="1"/>
    <n v="0"/>
    <n v="0"/>
    <n v="0"/>
    <n v="0"/>
    <n v="0"/>
    <n v="1.28004E-5"/>
    <n v="2.8567700000000002E-4"/>
    <n v="5.6729299999999996E-4"/>
    <n v="6.4845099999999998E-4"/>
    <n v="7.6300000000000001E-4"/>
    <n v="6.4123299999999995E-4"/>
    <n v="0"/>
    <n v="0"/>
    <n v="0"/>
    <s v="EJ"/>
  </r>
  <r>
    <x v="18"/>
    <s v="resid others"/>
    <x v="4"/>
    <x v="2"/>
    <n v="0.26109500000000002"/>
    <n v="0.31362299999999999"/>
    <n v="0.27796100000000001"/>
    <n v="0.23055899999999999"/>
    <n v="0.2301203"/>
    <n v="0.22547809999999999"/>
    <n v="0.207151899999999"/>
    <n v="0.17717423999999901"/>
    <n v="0.14852177"/>
    <n v="0.12290461999999901"/>
    <n v="0.11255113"/>
    <n v="0"/>
    <n v="0"/>
    <n v="0"/>
    <s v="EJ"/>
  </r>
  <r>
    <x v="18"/>
    <s v="trn_aviation_intl"/>
    <x v="5"/>
    <x v="4"/>
    <n v="0"/>
    <n v="0"/>
    <n v="0"/>
    <n v="0"/>
    <n v="0"/>
    <n v="0"/>
    <n v="0"/>
    <n v="4.6478199999999999E-8"/>
    <n v="3.7460599999999999E-7"/>
    <n v="2.8122400000000002E-6"/>
    <n v="1.9508E-5"/>
    <n v="0"/>
    <n v="0"/>
    <n v="0"/>
    <s v="EJ"/>
  </r>
  <r>
    <x v="18"/>
    <s v="trn_aviation_intl"/>
    <x v="5"/>
    <x v="1"/>
    <n v="0"/>
    <n v="0"/>
    <n v="0"/>
    <n v="0"/>
    <n v="0"/>
    <n v="0"/>
    <n v="0"/>
    <n v="5.99203E-8"/>
    <n v="1.1324599999999999E-6"/>
    <n v="1.59109E-5"/>
    <n v="1.65985E-4"/>
    <n v="0"/>
    <n v="0"/>
    <n v="0"/>
    <s v="EJ"/>
  </r>
  <r>
    <x v="18"/>
    <s v="trn_aviation_intl"/>
    <x v="5"/>
    <x v="2"/>
    <n v="0.16056599999999999"/>
    <n v="0.25156299999999998"/>
    <n v="0.19953199999999999"/>
    <n v="0.22830400000000001"/>
    <n v="0.22858400000000001"/>
    <n v="0.20821999999999999"/>
    <n v="0.19153200000000001"/>
    <n v="0.17913000000000001"/>
    <n v="0.177589"/>
    <n v="0.17546100000000001"/>
    <n v="0.17293700000000001"/>
    <n v="0"/>
    <n v="0"/>
    <n v="0"/>
    <s v="EJ"/>
  </r>
  <r>
    <x v="18"/>
    <s v="trn_freight"/>
    <x v="6"/>
    <x v="5"/>
    <n v="4.1897300000000003E-5"/>
    <n v="4.1897500000000003E-5"/>
    <n v="4.1897599999999997E-5"/>
    <n v="4.1897599999999997E-5"/>
    <n v="0"/>
    <n v="0"/>
    <n v="0"/>
    <n v="0"/>
    <n v="0"/>
    <n v="0"/>
    <n v="0"/>
    <n v="0"/>
    <n v="0"/>
    <n v="0"/>
    <s v="EJ"/>
  </r>
  <r>
    <x v="18"/>
    <s v="trn_freight"/>
    <x v="6"/>
    <x v="4"/>
    <n v="4.23373E-4"/>
    <n v="4.5597299999999998E-4"/>
    <n v="4.6607300000000001E-4"/>
    <n v="4.4647399999999998E-4"/>
    <n v="4.7193000000000002E-4"/>
    <n v="4.8091079999999998E-4"/>
    <n v="5.5343999999999999E-4"/>
    <n v="6.9060230000000001E-4"/>
    <n v="9.0761699999999999E-4"/>
    <n v="1.495255E-3"/>
    <n v="2.669023E-3"/>
    <n v="0"/>
    <n v="0"/>
    <n v="0"/>
    <s v="EJ"/>
  </r>
  <r>
    <x v="18"/>
    <s v="trn_freight"/>
    <x v="6"/>
    <x v="1"/>
    <n v="0"/>
    <n v="0"/>
    <n v="0"/>
    <n v="0"/>
    <n v="0"/>
    <n v="1.01703E-4"/>
    <n v="3.59833E-4"/>
    <n v="7.1169270000000001E-4"/>
    <n v="9.6385600000000002E-4"/>
    <n v="1.4477639999999901E-3"/>
    <n v="2.4737969999999998E-3"/>
    <n v="0"/>
    <n v="0"/>
    <n v="0"/>
    <s v="EJ"/>
  </r>
  <r>
    <x v="18"/>
    <s v="trn_freight"/>
    <x v="6"/>
    <x v="2"/>
    <n v="0.18003764999999999"/>
    <n v="0.17165432999999999"/>
    <n v="0.14184995"/>
    <n v="0.13606487"/>
    <n v="0.13071779"/>
    <n v="0.13212986399999899"/>
    <n v="0.133123304999999"/>
    <n v="0.14298416"/>
    <n v="0.14684547000000001"/>
    <n v="0.14951310299999901"/>
    <n v="0.14975139900000001"/>
    <n v="0"/>
    <n v="0"/>
    <n v="0"/>
    <s v="EJ"/>
  </r>
  <r>
    <x v="18"/>
    <s v="trn_freight_road"/>
    <x v="6"/>
    <x v="4"/>
    <n v="0"/>
    <n v="0"/>
    <n v="0"/>
    <n v="0"/>
    <n v="3.56108E-4"/>
    <n v="2.5756149999999998E-3"/>
    <n v="1.22738839999999E-2"/>
    <n v="4.0473912399999999E-2"/>
    <n v="6.4410545999999999E-2"/>
    <n v="8.9232350000000002E-2"/>
    <n v="0.10809286999999999"/>
    <n v="0"/>
    <n v="0"/>
    <n v="0"/>
    <s v="EJ"/>
  </r>
  <r>
    <x v="18"/>
    <s v="trn_freight_road"/>
    <x v="6"/>
    <x v="1"/>
    <n v="0"/>
    <n v="0"/>
    <n v="0"/>
    <n v="0"/>
    <n v="0"/>
    <n v="6.8749399999999997E-4"/>
    <n v="7.6955879999999997E-3"/>
    <n v="2.8725595999999999E-2"/>
    <n v="4.6762444E-2"/>
    <n v="6.2879400000000002E-2"/>
    <n v="7.420554E-2"/>
    <n v="0"/>
    <n v="0"/>
    <n v="0"/>
    <s v="EJ"/>
  </r>
  <r>
    <x v="18"/>
    <s v="trn_freight_road"/>
    <x v="6"/>
    <x v="2"/>
    <n v="1.0332399999999999"/>
    <n v="1.23149"/>
    <n v="1.16368"/>
    <n v="1.09406"/>
    <n v="1.135587186"/>
    <n v="1.1448561609999901"/>
    <n v="1.099674823"/>
    <n v="0.94292987399999995"/>
    <n v="0.83555153299999996"/>
    <n v="0.73142309999999999"/>
    <n v="0.65688398999999997"/>
    <n v="0"/>
    <n v="0"/>
    <n v="0"/>
    <s v="EJ"/>
  </r>
  <r>
    <x v="18"/>
    <s v="trn_pass"/>
    <x v="6"/>
    <x v="4"/>
    <n v="5.9209900000000003E-2"/>
    <n v="6.3774700000000004E-2"/>
    <n v="6.5183400000000002E-2"/>
    <n v="6.2442499999999998E-2"/>
    <n v="6.2021399999999997E-2"/>
    <n v="6.0167400000000003E-2"/>
    <n v="5.8193300000000003E-2"/>
    <n v="5.6483683E-2"/>
    <n v="5.4959040000000001E-2"/>
    <n v="5.4372139999999999E-2"/>
    <n v="5.5541930000000003E-2"/>
    <n v="0"/>
    <n v="0"/>
    <n v="0"/>
    <s v="EJ"/>
  </r>
  <r>
    <x v="18"/>
    <s v="trn_pass"/>
    <x v="6"/>
    <x v="1"/>
    <n v="0"/>
    <n v="0"/>
    <n v="0"/>
    <n v="0"/>
    <n v="0"/>
    <n v="0"/>
    <n v="0"/>
    <n v="1.8882E-4"/>
    <n v="5.7521700000000005E-4"/>
    <n v="1.6388799999999999E-3"/>
    <n v="4.1214600000000004E-3"/>
    <n v="0"/>
    <n v="0"/>
    <n v="0"/>
    <s v="EJ"/>
  </r>
  <r>
    <x v="18"/>
    <s v="trn_pass"/>
    <x v="6"/>
    <x v="2"/>
    <n v="0.1328857"/>
    <n v="0.20694429"/>
    <n v="0.16474518999999899"/>
    <n v="0.18773419999999999"/>
    <n v="0.18979438000000001"/>
    <n v="0.18681500000000001"/>
    <n v="0.17988592"/>
    <n v="0.16957849"/>
    <n v="0.16731894"/>
    <n v="0.16185629000000001"/>
    <n v="0.15139914999999901"/>
    <n v="0"/>
    <n v="0"/>
    <n v="0"/>
    <s v="EJ"/>
  </r>
  <r>
    <x v="18"/>
    <s v="trn_pass_road"/>
    <x v="6"/>
    <x v="4"/>
    <n v="0"/>
    <n v="0"/>
    <n v="0"/>
    <n v="0"/>
    <n v="1.7094499999999999E-2"/>
    <n v="2.75404E-2"/>
    <n v="3.4466789999999997E-2"/>
    <n v="3.2926499999999997E-2"/>
    <n v="3.0899579999999999E-2"/>
    <n v="2.884219E-2"/>
    <n v="2.6858939999999901E-2"/>
    <n v="0"/>
    <n v="0"/>
    <n v="0"/>
    <s v="EJ"/>
  </r>
  <r>
    <x v="18"/>
    <s v="trn_pass_road"/>
    <x v="6"/>
    <x v="1"/>
    <n v="0"/>
    <n v="0"/>
    <n v="0"/>
    <n v="0"/>
    <n v="0"/>
    <n v="5.0121400000000001E-6"/>
    <n v="2.461916E-5"/>
    <n v="7.6405280000000004E-5"/>
    <n v="1.3986643000000001E-4"/>
    <n v="1.8051659999999999E-4"/>
    <n v="1.906705E-4"/>
    <n v="0"/>
    <n v="0"/>
    <n v="0"/>
    <s v="EJ"/>
  </r>
  <r>
    <x v="18"/>
    <s v="trn_pass_road"/>
    <x v="6"/>
    <x v="2"/>
    <n v="0.15315400000000001"/>
    <n v="0.18253900000000001"/>
    <n v="0.172486"/>
    <n v="0.16216700000000001"/>
    <n v="0.180230525"/>
    <n v="0.188410827"/>
    <n v="0.14558053339999999"/>
    <n v="0.13239189300000001"/>
    <n v="0.125810005"/>
    <n v="0.11971662299999999"/>
    <n v="0.11424139"/>
    <n v="0"/>
    <n v="0"/>
    <n v="0"/>
    <s v="EJ"/>
  </r>
  <r>
    <x v="18"/>
    <s v="trn_pass_road_LDV"/>
    <x v="6"/>
    <x v="4"/>
    <n v="0"/>
    <n v="0"/>
    <n v="0"/>
    <n v="0"/>
    <n v="0"/>
    <n v="1.0630300000000001E-2"/>
    <n v="1.5698899999999998E-2"/>
    <n v="1.67314E-2"/>
    <n v="1.6785999999999999E-2"/>
    <n v="1.65433E-2"/>
    <n v="1.61443E-2"/>
    <n v="0"/>
    <n v="0"/>
    <n v="0"/>
    <s v="EJ"/>
  </r>
  <r>
    <x v="18"/>
    <s v="trn_pass_road_LDV"/>
    <x v="6"/>
    <x v="2"/>
    <n v="4.1389000000000002E-2"/>
    <n v="4.9330199999999998E-2"/>
    <n v="4.6613599999999998E-2"/>
    <n v="4.38249E-2"/>
    <n v="4.0488299999999998E-2"/>
    <n v="1.9429700000000001E-2"/>
    <n v="1.07382E-2"/>
    <n v="7.5105099999999998E-3"/>
    <n v="5.7617500000000004E-3"/>
    <n v="4.5788399999999998E-3"/>
    <n v="3.7377000000000001E-3"/>
    <n v="0"/>
    <n v="0"/>
    <n v="0"/>
    <s v="EJ"/>
  </r>
  <r>
    <x v="18"/>
    <s v="trn_pass_road_LDV_4W"/>
    <x v="6"/>
    <x v="4"/>
    <n v="0"/>
    <n v="0"/>
    <n v="0"/>
    <n v="0"/>
    <n v="0"/>
    <n v="2.2572189999999999E-2"/>
    <n v="9.3157609999999905E-2"/>
    <n v="0.1632806"/>
    <n v="0.22440969199999999"/>
    <n v="0.25095593100000002"/>
    <n v="0.26825607000000001"/>
    <n v="0"/>
    <n v="0"/>
    <n v="0"/>
    <s v="EJ"/>
  </r>
  <r>
    <x v="18"/>
    <s v="trn_pass_road_LDV_4W"/>
    <x v="6"/>
    <x v="1"/>
    <n v="0"/>
    <n v="0"/>
    <n v="0"/>
    <n v="0"/>
    <n v="0"/>
    <n v="8.2029761000000005E-5"/>
    <n v="5.7800888500000001E-4"/>
    <n v="8.40431621E-4"/>
    <n v="1.0305947027000001E-3"/>
    <n v="1.0653637305999999E-3"/>
    <n v="1.0739798799999901E-3"/>
    <n v="0"/>
    <n v="0"/>
    <n v="0"/>
    <s v="EJ"/>
  </r>
  <r>
    <x v="18"/>
    <s v="trn_pass_road_LDV_4W"/>
    <x v="6"/>
    <x v="2"/>
    <n v="1.28761024"/>
    <n v="1.53466156"/>
    <n v="1.4501468899999901"/>
    <n v="1.3633894200000001"/>
    <n v="1.32024203599999"/>
    <n v="1.163161468"/>
    <n v="0.90640248599999995"/>
    <n v="0.67377435200000002"/>
    <n v="0.468483231"/>
    <n v="0.37303479099999898"/>
    <n v="0.302731848999999"/>
    <n v="0"/>
    <n v="0"/>
    <n v="0"/>
    <s v="EJ"/>
  </r>
  <r>
    <x v="18"/>
    <s v="trn_shipping_intl"/>
    <x v="7"/>
    <x v="4"/>
    <n v="0"/>
    <n v="0"/>
    <n v="0"/>
    <n v="0"/>
    <n v="0"/>
    <n v="0"/>
    <n v="0"/>
    <n v="1.84011E-6"/>
    <n v="5.8703600000000003E-6"/>
    <n v="1.8188800000000001E-5"/>
    <n v="4.6189100000000001E-5"/>
    <n v="0"/>
    <n v="0"/>
    <n v="0"/>
    <s v="EJ"/>
  </r>
  <r>
    <x v="18"/>
    <s v="trn_shipping_intl"/>
    <x v="7"/>
    <x v="1"/>
    <n v="0"/>
    <n v="0"/>
    <n v="0"/>
    <n v="0"/>
    <n v="0"/>
    <n v="0"/>
    <n v="0"/>
    <n v="2.1900899999999999E-5"/>
    <n v="8.19936E-5"/>
    <n v="3.1954800000000001E-4"/>
    <n v="1.02052E-3"/>
    <n v="0"/>
    <n v="0"/>
    <n v="0"/>
    <s v="EJ"/>
  </r>
  <r>
    <x v="18"/>
    <s v="trn_shipping_intl"/>
    <x v="7"/>
    <x v="2"/>
    <n v="0.217474"/>
    <n v="0.23908699999999999"/>
    <n v="0.18329699999999999"/>
    <n v="0.14712900000000001"/>
    <n v="0.14430252999999901"/>
    <n v="0.1428885"/>
    <n v="0.13800779999999899"/>
    <n v="0.13575860000000001"/>
    <n v="0.13516610000000001"/>
    <n v="0.1355336"/>
    <n v="0.1357797"/>
    <n v="0"/>
    <n v="0"/>
    <n v="0"/>
    <s v="EJ"/>
  </r>
  <r>
    <x v="19"/>
    <s v="N fertilizer"/>
    <x v="0"/>
    <x v="0"/>
    <n v="5.6827200000000001E-2"/>
    <n v="1.1809200000000001E-2"/>
    <n v="1.7732899999999999E-2"/>
    <n v="2.9412899999999999E-2"/>
    <n v="3.2946679999999999E-2"/>
    <n v="3.8315912600000002E-2"/>
    <n v="4.2718884299999899E-2"/>
    <n v="4.50292121E-2"/>
    <n v="4.6252863800000002E-2"/>
    <n v="4.8496702079999898E-2"/>
    <n v="5.0168705010000002E-2"/>
    <n v="0"/>
    <n v="0"/>
    <n v="0"/>
    <s v="EJ"/>
  </r>
  <r>
    <x v="19"/>
    <s v="N fertilizer"/>
    <x v="0"/>
    <x v="1"/>
    <n v="0"/>
    <n v="0"/>
    <n v="0"/>
    <n v="0"/>
    <n v="0"/>
    <n v="8.2147900000000007E-5"/>
    <n v="5.8851520000000003E-4"/>
    <n v="1.7043169000000001E-3"/>
    <n v="3.2682500999999999E-3"/>
    <n v="4.9017183999999899E-3"/>
    <n v="6.5389951999999998E-3"/>
    <n v="0"/>
    <n v="0"/>
    <n v="0"/>
    <s v="EJ"/>
  </r>
  <r>
    <x v="19"/>
    <s v="agricultural energy use"/>
    <x v="1"/>
    <x v="4"/>
    <n v="2.41532E-2"/>
    <n v="2.9050800000000002E-2"/>
    <n v="3.09345E-2"/>
    <n v="3.6208900000000002E-2"/>
    <n v="3.5397779999999997E-2"/>
    <n v="3.4372453999999997E-2"/>
    <n v="3.6670652999999998E-2"/>
    <n v="4.1678989999999999E-2"/>
    <n v="4.7462872999999899E-2"/>
    <n v="5.4374676999999899E-2"/>
    <n v="6.1120302000000001E-2"/>
    <n v="0"/>
    <n v="0"/>
    <n v="0"/>
    <s v="EJ"/>
  </r>
  <r>
    <x v="19"/>
    <s v="agricultural energy use"/>
    <x v="1"/>
    <x v="1"/>
    <n v="0"/>
    <n v="0"/>
    <n v="0"/>
    <n v="0"/>
    <n v="0"/>
    <n v="7.83451E-4"/>
    <n v="2.9012539999999998E-3"/>
    <n v="5.7637469999999996E-3"/>
    <n v="8.2082189999999992E-3"/>
    <n v="1.0841036E-2"/>
    <n v="1.2910728999999999E-2"/>
    <n v="0"/>
    <n v="0"/>
    <n v="0"/>
    <s v="EJ"/>
  </r>
  <r>
    <x v="19"/>
    <s v="agricultural energy use"/>
    <x v="1"/>
    <x v="2"/>
    <n v="6.9655099999999998E-2"/>
    <n v="0.1015942"/>
    <n v="0.1165383"/>
    <n v="0.13102139999999901"/>
    <n v="0.14283180000000001"/>
    <n v="0.14622973"/>
    <n v="0.14266193999999999"/>
    <n v="0.13378567999999999"/>
    <n v="0.12360363000000001"/>
    <n v="0.10957999"/>
    <n v="9.5281519999999995E-2"/>
    <n v="0"/>
    <n v="0"/>
    <n v="0"/>
    <s v="EJ"/>
  </r>
  <r>
    <x v="19"/>
    <s v="alumina"/>
    <x v="0"/>
    <x v="5"/>
    <n v="1.19103E-4"/>
    <n v="0"/>
    <n v="0"/>
    <n v="0"/>
    <n v="0"/>
    <n v="0"/>
    <n v="0"/>
    <n v="0"/>
    <n v="0"/>
    <n v="0"/>
    <n v="0"/>
    <n v="0"/>
    <n v="0"/>
    <n v="0"/>
    <s v="EJ"/>
  </r>
  <r>
    <x v="19"/>
    <s v="alumina"/>
    <x v="0"/>
    <x v="0"/>
    <n v="5.3441399999999998E-4"/>
    <n v="0"/>
    <n v="0"/>
    <n v="0"/>
    <n v="0"/>
    <n v="0"/>
    <n v="0"/>
    <n v="0"/>
    <n v="0"/>
    <n v="0"/>
    <n v="0"/>
    <n v="0"/>
    <n v="0"/>
    <n v="0"/>
    <s v="EJ"/>
  </r>
  <r>
    <x v="19"/>
    <s v="alumina"/>
    <x v="0"/>
    <x v="2"/>
    <n v="2.50497E-3"/>
    <n v="0"/>
    <n v="0"/>
    <n v="0"/>
    <n v="0"/>
    <n v="0"/>
    <n v="0"/>
    <n v="0"/>
    <n v="0"/>
    <n v="0"/>
    <n v="0"/>
    <n v="0"/>
    <n v="0"/>
    <n v="0"/>
    <s v="EJ"/>
  </r>
  <r>
    <x v="19"/>
    <s v="aluminum"/>
    <x v="0"/>
    <x v="4"/>
    <n v="4.1811299999999999E-3"/>
    <n v="0"/>
    <n v="0"/>
    <n v="0"/>
    <n v="0"/>
    <n v="0"/>
    <n v="0"/>
    <n v="0"/>
    <n v="0"/>
    <n v="0"/>
    <n v="0"/>
    <n v="0"/>
    <n v="0"/>
    <n v="0"/>
    <s v="EJ"/>
  </r>
  <r>
    <x v="19"/>
    <s v="cement"/>
    <x v="0"/>
    <x v="4"/>
    <n v="1.0610899999999999E-2"/>
    <n v="1.7909000000000001E-2"/>
    <n v="1.6815400000000001E-2"/>
    <n v="1.6815400000000001E-2"/>
    <n v="1.65649E-2"/>
    <n v="1.8486139999999901E-2"/>
    <n v="2.0457589999999901E-2"/>
    <n v="2.278063E-2"/>
    <n v="2.4877429999999999E-2"/>
    <n v="2.6262536E-2"/>
    <n v="2.7141583999999899E-2"/>
    <n v="0"/>
    <n v="0"/>
    <n v="0"/>
    <s v="EJ"/>
  </r>
  <r>
    <x v="19"/>
    <s v="chemical energy use"/>
    <x v="0"/>
    <x v="4"/>
    <n v="3.1981000000000002E-2"/>
    <n v="2.2311399999999999E-2"/>
    <n v="2.2813699999999999E-2"/>
    <n v="2.1348599999999999E-2"/>
    <n v="1.767761E-2"/>
    <n v="2.089543E-2"/>
    <n v="2.4141030000000001E-2"/>
    <n v="2.723339E-2"/>
    <n v="3.0018349999999999E-2"/>
    <n v="3.2310633999999998E-2"/>
    <n v="3.4410507199999898E-2"/>
    <n v="0"/>
    <n v="0"/>
    <n v="0"/>
    <s v="EJ"/>
  </r>
  <r>
    <x v="19"/>
    <s v="chemical energy use"/>
    <x v="0"/>
    <x v="0"/>
    <n v="0.19820699999999999"/>
    <n v="0.122308"/>
    <n v="0.14297599999999999"/>
    <n v="0.111627"/>
    <n v="0.1265191"/>
    <n v="0.136767"/>
    <n v="0.14693339999999999"/>
    <n v="0.15452479999999999"/>
    <n v="0.16141969"/>
    <n v="0.169184429999999"/>
    <n v="0.176432692"/>
    <n v="0"/>
    <n v="0"/>
    <n v="0"/>
    <s v="EJ"/>
  </r>
  <r>
    <x v="19"/>
    <s v="chemical energy use"/>
    <x v="0"/>
    <x v="2"/>
    <n v="4.8013399999999998E-2"/>
    <n v="3.2525199999999997E-2"/>
    <n v="1.3813799999999999E-2"/>
    <n v="1.2097500000000001E-2"/>
    <n v="1.4117859999999999E-2"/>
    <n v="1.5551570000000001E-2"/>
    <n v="1.6983479999999999E-2"/>
    <n v="1.8072049999999999E-2"/>
    <n v="1.8690889999999901E-2"/>
    <n v="1.8984654E-2"/>
    <n v="1.9251749999999901E-2"/>
    <n v="0"/>
    <n v="0"/>
    <n v="0"/>
    <s v="EJ"/>
  </r>
  <r>
    <x v="19"/>
    <s v="chemical feedstocks"/>
    <x v="0"/>
    <x v="0"/>
    <n v="6.1761900000000002E-2"/>
    <n v="1.83369E-2"/>
    <n v="7.5269000000000004E-3"/>
    <n v="3.0423E-3"/>
    <n v="2.9819299999999998E-3"/>
    <n v="3.3502599999999999E-3"/>
    <n v="3.85016E-3"/>
    <n v="4.3396900000000002E-3"/>
    <n v="4.8342899999999998E-3"/>
    <n v="5.3844799999999996E-3"/>
    <n v="5.7211099999999997E-3"/>
    <n v="0"/>
    <n v="0"/>
    <n v="0"/>
    <s v="EJ"/>
  </r>
  <r>
    <x v="19"/>
    <s v="chemical feedstocks"/>
    <x v="0"/>
    <x v="2"/>
    <n v="0.22562499999999999"/>
    <n v="0.13675699999999999"/>
    <n v="0.196072"/>
    <n v="0.14768200000000001"/>
    <n v="0.16122700000000001"/>
    <n v="0.177425"/>
    <n v="0.19495100000000001"/>
    <n v="0.212561"/>
    <n v="0.23035600000000001"/>
    <n v="0.24663399999999999"/>
    <n v="0.26179400000000003"/>
    <n v="0"/>
    <n v="0"/>
    <n v="0"/>
    <s v="EJ"/>
  </r>
  <r>
    <x v="19"/>
    <s v="comm cooling"/>
    <x v="2"/>
    <x v="4"/>
    <n v="7.5830200000000002E-3"/>
    <n v="1.3010499999999999E-2"/>
    <n v="1.57009E-2"/>
    <n v="2.3744500000000002E-2"/>
    <n v="2.5491429999999999E-2"/>
    <n v="3.1369139999999997E-2"/>
    <n v="3.7166400000000002E-2"/>
    <n v="4.1618450000000001E-2"/>
    <n v="4.5651100999999999E-2"/>
    <n v="4.9580970000000002E-2"/>
    <n v="5.3430350000000001E-2"/>
    <n v="0"/>
    <n v="0"/>
    <n v="0"/>
    <s v="EJ"/>
  </r>
  <r>
    <x v="19"/>
    <s v="comm cooling"/>
    <x v="2"/>
    <x v="0"/>
    <n v="0"/>
    <n v="1.3450000000000001E-3"/>
    <n v="1.6871E-3"/>
    <n v="2.0292000000000001E-3"/>
    <n v="2.2013530000000001E-3"/>
    <n v="2.5812559999999901E-3"/>
    <n v="2.7365239999999902E-3"/>
    <n v="2.6121529999999999E-3"/>
    <n v="2.4399258000000002E-3"/>
    <n v="2.2848340999999999E-3"/>
    <n v="2.2228268000000001E-3"/>
    <n v="0"/>
    <n v="0"/>
    <n v="0"/>
    <s v="EJ"/>
  </r>
  <r>
    <x v="19"/>
    <s v="comm heating"/>
    <x v="2"/>
    <x v="4"/>
    <n v="4.4516800000000004E-3"/>
    <n v="7.6378799999999997E-3"/>
    <n v="9.2172999999999995E-3"/>
    <n v="1.3939399999999999E-2"/>
    <n v="1.518135E-2"/>
    <n v="1.7003959999999999E-2"/>
    <n v="1.93592E-2"/>
    <n v="2.1910739999999901E-2"/>
    <n v="2.4657200000000001E-2"/>
    <n v="2.7530796999999999E-2"/>
    <n v="3.0172404999999999E-2"/>
    <n v="0"/>
    <n v="0"/>
    <n v="0"/>
    <s v="EJ"/>
  </r>
  <r>
    <x v="19"/>
    <s v="comm heating"/>
    <x v="2"/>
    <x v="0"/>
    <n v="0"/>
    <n v="2.4744900000000002E-3"/>
    <n v="3.1039000000000001E-3"/>
    <n v="3.7334E-3"/>
    <n v="4.23011999999999E-3"/>
    <n v="4.7377549999999997E-3"/>
    <n v="5.2129029999999996E-3"/>
    <n v="5.5923429999999996E-3"/>
    <n v="5.9492520000000004E-3"/>
    <n v="6.3500509999999998E-3"/>
    <n v="6.7241590000000004E-3"/>
    <n v="0"/>
    <n v="0"/>
    <n v="0"/>
    <s v="EJ"/>
  </r>
  <r>
    <x v="19"/>
    <s v="comm heating"/>
    <x v="2"/>
    <x v="1"/>
    <n v="0"/>
    <n v="0"/>
    <n v="0"/>
    <n v="0"/>
    <n v="0"/>
    <n v="1.7791200000000001E-7"/>
    <n v="3.2700200000000002E-6"/>
    <n v="6.4065000000000004E-6"/>
    <n v="9.8359800000000007E-6"/>
    <n v="1.2871099999999999E-5"/>
    <n v="1.5440100000000001E-5"/>
    <n v="0"/>
    <n v="0"/>
    <n v="0"/>
    <s v="EJ"/>
  </r>
  <r>
    <x v="19"/>
    <s v="comm heating"/>
    <x v="2"/>
    <x v="2"/>
    <n v="1.02278E-2"/>
    <n v="2.91048E-2"/>
    <n v="2.8536499999999999E-2"/>
    <n v="3.0318999999999999E-2"/>
    <n v="3.593097E-2"/>
    <n v="4.14285E-2"/>
    <n v="4.6239429999999998E-2"/>
    <n v="4.966491E-2"/>
    <n v="5.2083129999999998E-2"/>
    <n v="5.3858280000000001E-2"/>
    <n v="5.558805E-2"/>
    <n v="0"/>
    <n v="0"/>
    <n v="0"/>
    <s v="EJ"/>
  </r>
  <r>
    <x v="19"/>
    <s v="comm others"/>
    <x v="2"/>
    <x v="4"/>
    <n v="3.2717700000000002E-2"/>
    <n v="5.6135200000000003E-2"/>
    <n v="6.7743200000000003E-2"/>
    <n v="0.102448"/>
    <n v="0.1133547"/>
    <n v="0.1437987"/>
    <n v="0.18158640000000001"/>
    <n v="0.21979359000000001"/>
    <n v="0.25963525999999998"/>
    <n v="0.30268946000000002"/>
    <n v="0.34687309999999999"/>
    <n v="0"/>
    <n v="0"/>
    <n v="0"/>
    <s v="EJ"/>
  </r>
  <r>
    <x v="19"/>
    <s v="comm others"/>
    <x v="2"/>
    <x v="0"/>
    <n v="0"/>
    <n v="3.4172999999999999E-3"/>
    <n v="4.2865000000000004E-3"/>
    <n v="5.1558999999999997E-3"/>
    <n v="5.9230400000000001E-3"/>
    <n v="7.4386309999999898E-3"/>
    <n v="8.8023700000000003E-3"/>
    <n v="9.82332E-3"/>
    <n v="1.0796721999999899E-2"/>
    <n v="1.1833915E-2"/>
    <n v="1.2957948E-2"/>
    <n v="0"/>
    <n v="0"/>
    <n v="0"/>
    <s v="EJ"/>
  </r>
  <r>
    <x v="19"/>
    <s v="comm others"/>
    <x v="2"/>
    <x v="1"/>
    <n v="0"/>
    <n v="0"/>
    <n v="0"/>
    <n v="0"/>
    <n v="0"/>
    <n v="7.2148799999999998E-7"/>
    <n v="1.1848000000000001E-5"/>
    <n v="2.1217600000000002E-5"/>
    <n v="3.0495299999999999E-5"/>
    <n v="4.4146800000000002E-5"/>
    <n v="5.6348599999999998E-5"/>
    <n v="0"/>
    <n v="0"/>
    <n v="0"/>
    <s v="EJ"/>
  </r>
  <r>
    <x v="19"/>
    <s v="comm others"/>
    <x v="2"/>
    <x v="2"/>
    <n v="1.23515E-2"/>
    <n v="3.5148199999999998E-2"/>
    <n v="3.4461800000000001E-2"/>
    <n v="3.6614500000000001E-2"/>
    <n v="4.3541160000000002E-2"/>
    <n v="5.4561899999999899E-2"/>
    <n v="6.126682E-2"/>
    <n v="6.2761079999999997E-2"/>
    <n v="6.2149529999999897E-2"/>
    <n v="6.0081679999999998E-2"/>
    <n v="5.9336739999999999E-2"/>
    <n v="0"/>
    <n v="0"/>
    <n v="0"/>
    <s v="EJ"/>
  </r>
  <r>
    <x v="19"/>
    <s v="construction energy use"/>
    <x v="0"/>
    <x v="4"/>
    <n v="1.04652E-3"/>
    <n v="1.5487999999999999E-3"/>
    <n v="1.6325199999999999E-3"/>
    <n v="1.8837000000000001E-3"/>
    <n v="1.8437E-3"/>
    <n v="1.83726049999999E-3"/>
    <n v="2.0844671999999901E-3"/>
    <n v="2.5379749999999901E-3"/>
    <n v="3.06042582999999E-3"/>
    <n v="3.7016991000000002E-3"/>
    <n v="4.3663768999999998E-3"/>
    <n v="0"/>
    <n v="0"/>
    <n v="0"/>
    <s v="EJ"/>
  </r>
  <r>
    <x v="19"/>
    <s v="construction energy use"/>
    <x v="0"/>
    <x v="1"/>
    <n v="0"/>
    <n v="0"/>
    <n v="0"/>
    <n v="0"/>
    <n v="0"/>
    <n v="9.8285100000000005E-5"/>
    <n v="3.4327529999999998E-4"/>
    <n v="6.7141649999999896E-4"/>
    <n v="9.6217269999999901E-4"/>
    <n v="1.2703732999999899E-3"/>
    <n v="1.5260358999999999E-3"/>
    <n v="0"/>
    <n v="0"/>
    <n v="0"/>
    <s v="EJ"/>
  </r>
  <r>
    <x v="19"/>
    <s v="construction energy use"/>
    <x v="0"/>
    <x v="2"/>
    <n v="4.7721120000000002E-3"/>
    <n v="7.2836100000000003E-3"/>
    <n v="1.071621E-2"/>
    <n v="1.092549E-2"/>
    <n v="1.2060144E-2"/>
    <n v="1.2568414999999999E-2"/>
    <n v="1.2504255000000001E-2"/>
    <n v="1.1991682E-2"/>
    <n v="1.13695169999999E-2"/>
    <n v="1.0400598E-2"/>
    <n v="9.3654269999999904E-3"/>
    <n v="0"/>
    <n v="0"/>
    <n v="0"/>
    <s v="EJ"/>
  </r>
  <r>
    <x v="19"/>
    <s v="construction feedstocks"/>
    <x v="3"/>
    <x v="2"/>
    <n v="3.5455399999999998E-2"/>
    <n v="6.4213199999999998E-2"/>
    <n v="7.4134099999999994E-2"/>
    <n v="4.0143699999999997E-2"/>
    <n v="4.2818700000000001E-2"/>
    <n v="4.4232899999999999E-2"/>
    <n v="4.5553900000000001E-2"/>
    <n v="4.6678400000000002E-2"/>
    <n v="4.75304E-2"/>
    <n v="4.8127099999999999E-2"/>
    <n v="4.8628299999999999E-2"/>
    <n v="0"/>
    <n v="0"/>
    <n v="0"/>
    <s v="EJ"/>
  </r>
  <r>
    <x v="19"/>
    <s v="desalinated water"/>
    <x v="0"/>
    <x v="4"/>
    <n v="7.6445799999999998E-4"/>
    <n v="2.8826699999999998E-4"/>
    <n v="2.2582099999999999E-4"/>
    <n v="1.6337400000000001E-4"/>
    <n v="2.2684499999999999E-4"/>
    <n v="2.5029700000000002E-4"/>
    <n v="2.69848E-4"/>
    <n v="2.8994600000000002E-4"/>
    <n v="3.10062E-4"/>
    <n v="3.2845900000000002E-4"/>
    <n v="3.44629E-4"/>
    <n v="0"/>
    <n v="0"/>
    <n v="0"/>
    <s v="EJ"/>
  </r>
  <r>
    <x v="19"/>
    <s v="desalinated water"/>
    <x v="0"/>
    <x v="0"/>
    <n v="5.0390899999999998E-4"/>
    <n v="2.9163000000000003E-4"/>
    <n v="3.3421999999999998E-4"/>
    <n v="3.3606499999999997E-4"/>
    <n v="4.9503199999999996E-4"/>
    <n v="5.4690000000000001E-4"/>
    <n v="6.0110399999999998E-4"/>
    <n v="6.5999400000000001E-4"/>
    <n v="7.1812799999999995E-4"/>
    <n v="7.8307500000000005E-4"/>
    <n v="8.3694100000000001E-4"/>
    <n v="0"/>
    <n v="0"/>
    <n v="0"/>
    <s v="EJ"/>
  </r>
  <r>
    <x v="19"/>
    <s v="desalinated water"/>
    <x v="0"/>
    <x v="2"/>
    <n v="3.7163000000000002E-4"/>
    <n v="2.5308699999999998E-4"/>
    <n v="2.10497E-4"/>
    <n v="2.0865200000000001E-4"/>
    <n v="3.4135399999999998E-4"/>
    <n v="3.6969800000000001E-4"/>
    <n v="3.89594E-4"/>
    <n v="4.1460899999999997E-4"/>
    <n v="4.3933999999999998E-4"/>
    <n v="4.6160599999999998E-4"/>
    <n v="4.92824E-4"/>
    <n v="0"/>
    <n v="0"/>
    <n v="0"/>
    <s v="EJ"/>
  </r>
  <r>
    <x v="19"/>
    <s v="industrial wastewater treatment"/>
    <x v="0"/>
    <x v="4"/>
    <n v="1.64792E-3"/>
    <n v="3.7933900000000002E-3"/>
    <n v="3.73632E-3"/>
    <n v="3.9098099999999997E-3"/>
    <n v="5.2207800000000004E-3"/>
    <n v="6.7935000000000001E-3"/>
    <n v="8.5814900000000006E-3"/>
    <n v="1.0438899999999999E-2"/>
    <n v="1.23704E-2"/>
    <n v="1.43751E-2"/>
    <n v="1.6401099999999998E-2"/>
    <n v="0"/>
    <n v="0"/>
    <n v="0"/>
    <s v="EJ"/>
  </r>
  <r>
    <x v="19"/>
    <s v="industrial water abstraction"/>
    <x v="0"/>
    <x v="4"/>
    <n v="1.17365E-3"/>
    <n v="2.3842899999999998E-3"/>
    <n v="2.3496599999999999E-3"/>
    <n v="2.4591399999999999E-3"/>
    <n v="2.7516300000000001E-3"/>
    <n v="3.1007399999999998E-3"/>
    <n v="3.48E-3"/>
    <n v="3.83827E-3"/>
    <n v="4.1897100000000001E-3"/>
    <n v="4.5295200000000004E-3"/>
    <n v="4.84346E-3"/>
    <n v="0"/>
    <n v="0"/>
    <n v="0"/>
    <s v="EJ"/>
  </r>
  <r>
    <x v="19"/>
    <s v="industrial water treatment"/>
    <x v="0"/>
    <x v="4"/>
    <n v="1.8278400000000001E-3"/>
    <n v="3.7132799999999998E-3"/>
    <n v="3.65936E-3"/>
    <n v="3.82986E-3"/>
    <n v="4.2853700000000002E-3"/>
    <n v="4.8290900000000003E-3"/>
    <n v="5.4197300000000002E-3"/>
    <n v="5.9776999999999999E-3"/>
    <n v="6.5250300000000002E-3"/>
    <n v="7.0542699999999996E-3"/>
    <n v="7.54319E-3"/>
    <n v="0"/>
    <n v="0"/>
    <n v="0"/>
    <s v="EJ"/>
  </r>
  <r>
    <x v="19"/>
    <s v="iron and steel"/>
    <x v="0"/>
    <x v="3"/>
    <n v="0"/>
    <n v="0"/>
    <n v="0"/>
    <n v="0"/>
    <n v="0"/>
    <n v="1.02395E-3"/>
    <n v="2.0281990000000001E-3"/>
    <n v="2.6713309999999999E-3"/>
    <n v="2.754837E-3"/>
    <n v="2.5642130000000001E-3"/>
    <n v="2.317501E-3"/>
    <n v="0"/>
    <n v="0"/>
    <n v="0"/>
    <s v="EJ"/>
  </r>
  <r>
    <x v="19"/>
    <s v="iron and steel"/>
    <x v="0"/>
    <x v="5"/>
    <n v="0"/>
    <n v="8.1501599999999993E-2"/>
    <n v="8.9161599999999994E-2"/>
    <n v="8.2297099999999998E-2"/>
    <n v="9.8714880000000005E-2"/>
    <n v="0.112361473999999"/>
    <n v="0.123601583"/>
    <n v="0.132875405"/>
    <n v="0.14181290499999999"/>
    <n v="0.148691714999999"/>
    <n v="0.15338448099999999"/>
    <n v="0"/>
    <n v="0"/>
    <n v="0"/>
    <s v="EJ"/>
  </r>
  <r>
    <x v="19"/>
    <s v="iron and steel"/>
    <x v="0"/>
    <x v="4"/>
    <n v="2.9469719999999901E-2"/>
    <n v="2.4488570000000001E-2"/>
    <n v="2.1809519999999999E-2"/>
    <n v="1.921351E-2"/>
    <n v="2.2959140999999999E-2"/>
    <n v="2.6829984299999901E-2"/>
    <n v="3.07687668E-2"/>
    <n v="3.4043607300000001E-2"/>
    <n v="3.6710693989999897E-2"/>
    <n v="3.8682731589999998E-2"/>
    <n v="3.9849816499999899E-2"/>
    <n v="0"/>
    <n v="0"/>
    <n v="0"/>
    <s v="EJ"/>
  </r>
  <r>
    <x v="19"/>
    <s v="iron and steel"/>
    <x v="0"/>
    <x v="0"/>
    <n v="8.0245205999999999E-2"/>
    <n v="9.8789149999999895E-2"/>
    <n v="0.10594782799999999"/>
    <n v="0.119887334"/>
    <n v="0.1454887155"/>
    <n v="0.17079452507000001"/>
    <n v="0.190858137155"/>
    <n v="0.206760487805"/>
    <n v="0.220187619434"/>
    <n v="0.23036568905400001"/>
    <n v="0.23657707039199999"/>
    <n v="0"/>
    <n v="0"/>
    <n v="0"/>
    <s v="EJ"/>
  </r>
  <r>
    <x v="19"/>
    <s v="iron and steel"/>
    <x v="0"/>
    <x v="1"/>
    <n v="0"/>
    <n v="0"/>
    <n v="0"/>
    <n v="0"/>
    <n v="0"/>
    <n v="1.2224169999999999E-3"/>
    <n v="7.3904950000000004E-3"/>
    <n v="1.25051379999999E-2"/>
    <n v="1.55432383E-2"/>
    <n v="1.7775019E-2"/>
    <n v="1.9124442999999901E-2"/>
    <n v="0"/>
    <n v="0"/>
    <n v="0"/>
    <s v="EJ"/>
  </r>
  <r>
    <x v="19"/>
    <s v="iron and steel"/>
    <x v="0"/>
    <x v="2"/>
    <n v="2.7083383999999999E-2"/>
    <n v="1.6032330000000001E-2"/>
    <n v="8.9162189999999995E-3"/>
    <n v="4.3112179999999899E-3"/>
    <n v="5.21230717999999E-3"/>
    <n v="6.1131131199999899E-3"/>
    <n v="6.8565175950000001E-3"/>
    <n v="7.45349047E-3"/>
    <n v="7.9549809240000002E-3"/>
    <n v="8.3319637499999905E-3"/>
    <n v="8.5585426279999998E-3"/>
    <n v="0"/>
    <n v="0"/>
    <n v="0"/>
    <s v="EJ"/>
  </r>
  <r>
    <x v="19"/>
    <s v="irrigation water abstraction"/>
    <x v="0"/>
    <x v="4"/>
    <n v="8.8909200000000001E-3"/>
    <n v="1.11156E-2"/>
    <n v="1.18385E-2"/>
    <n v="1.30057E-2"/>
    <n v="1.3076000000000001E-2"/>
    <n v="1.4138899999999999E-2"/>
    <n v="1.53125E-2"/>
    <n v="1.6641099999999999E-2"/>
    <n v="1.7903100000000002E-2"/>
    <n v="1.9285500000000001E-2"/>
    <n v="2.0489500000000001E-2"/>
    <n v="0"/>
    <n v="0"/>
    <n v="0"/>
    <s v="EJ"/>
  </r>
  <r>
    <x v="19"/>
    <s v="mining energy use"/>
    <x v="0"/>
    <x v="4"/>
    <n v="1.7036900000000001E-2"/>
    <n v="1.9004400000000001E-2"/>
    <n v="2.6329999999999999E-2"/>
    <n v="3.8092500000000001E-2"/>
    <n v="3.8809440000000001E-2"/>
    <n v="3.9375998799999999E-2"/>
    <n v="4.1111637699999898E-2"/>
    <n v="4.3321619499999998E-2"/>
    <n v="4.5213974689999999E-2"/>
    <n v="4.6695106399999999E-2"/>
    <n v="4.7672461100000001E-2"/>
    <n v="0"/>
    <n v="0"/>
    <n v="0"/>
    <s v="EJ"/>
  </r>
  <r>
    <x v="19"/>
    <s v="mining energy use"/>
    <x v="0"/>
    <x v="0"/>
    <n v="1.6995099999999999E-2"/>
    <n v="8.4139000000000002E-3"/>
    <n v="8.2046199999999993E-3"/>
    <n v="8.7905799999999992E-3"/>
    <n v="9.9780300000000006E-3"/>
    <n v="1.04193899999999E-2"/>
    <n v="1.009521E-2"/>
    <n v="9.4129439999999995E-3"/>
    <n v="8.8928489999999995E-3"/>
    <n v="8.5478570000000007E-3"/>
    <n v="8.3331259999999997E-3"/>
    <n v="0"/>
    <n v="0"/>
    <n v="0"/>
    <s v="EJ"/>
  </r>
  <r>
    <x v="19"/>
    <s v="mining energy use"/>
    <x v="0"/>
    <x v="1"/>
    <n v="0"/>
    <n v="0"/>
    <n v="0"/>
    <n v="0"/>
    <n v="0"/>
    <n v="1.07682E-4"/>
    <n v="3.8522490000000002E-4"/>
    <n v="7.5523099999999998E-4"/>
    <n v="1.0715359000000001E-3"/>
    <n v="1.4146698E-3"/>
    <n v="1.6877774999999901E-3"/>
    <n v="0"/>
    <n v="0"/>
    <n v="0"/>
    <s v="EJ"/>
  </r>
  <r>
    <x v="19"/>
    <s v="mining energy use"/>
    <x v="0"/>
    <x v="2"/>
    <n v="1.2641690000000001E-2"/>
    <n v="1.46091E-2"/>
    <n v="1.3395209999999999E-2"/>
    <n v="1.3939389999999999E-2"/>
    <n v="1.53188099999999E-2"/>
    <n v="1.5943450000000001E-2"/>
    <n v="1.56154579999999E-2"/>
    <n v="1.4571482E-2"/>
    <n v="1.3368922999999901E-2"/>
    <n v="1.1815597000000001E-2"/>
    <n v="1.0255284999999999E-2"/>
    <n v="0"/>
    <n v="0"/>
    <n v="0"/>
    <s v="EJ"/>
  </r>
  <r>
    <x v="19"/>
    <s v="municipal wastewater treatment"/>
    <x v="0"/>
    <x v="4"/>
    <n v="3.5269799999999999E-3"/>
    <n v="5.3992800000000002E-3"/>
    <n v="6.0232000000000003E-3"/>
    <n v="7.35186E-3"/>
    <n v="8.9130300000000006E-3"/>
    <n v="1.0709E-2"/>
    <n v="1.2541200000000001E-2"/>
    <n v="1.4237E-2"/>
    <n v="1.5794099999999998E-2"/>
    <n v="1.7219700000000001E-2"/>
    <n v="1.8493599999999999E-2"/>
    <n v="0"/>
    <n v="0"/>
    <n v="0"/>
    <s v="EJ"/>
  </r>
  <r>
    <x v="19"/>
    <s v="municipal water abstraction"/>
    <x v="0"/>
    <x v="4"/>
    <n v="3.24238E-3"/>
    <n v="4.3051599999999997E-3"/>
    <n v="4.7781500000000001E-3"/>
    <n v="5.8330600000000002E-3"/>
    <n v="5.96322E-3"/>
    <n v="6.2320600000000002E-3"/>
    <n v="6.50491E-3"/>
    <n v="6.71143E-3"/>
    <n v="6.8707799999999999E-3"/>
    <n v="6.9795100000000004E-3"/>
    <n v="7.0340899999999998E-3"/>
    <n v="0"/>
    <n v="0"/>
    <n v="0"/>
    <s v="EJ"/>
  </r>
  <r>
    <x v="19"/>
    <s v="municipal water distribution"/>
    <x v="0"/>
    <x v="4"/>
    <n v="7.0453299999999998E-3"/>
    <n v="9.3389500000000004E-3"/>
    <n v="1.03642E-2"/>
    <n v="1.26505E-2"/>
    <n v="1.2937000000000001E-2"/>
    <n v="1.3521E-2"/>
    <n v="1.41134E-2"/>
    <n v="1.45621E-2"/>
    <n v="1.4908599999999999E-2"/>
    <n v="1.51453E-2"/>
    <n v="1.52646E-2"/>
    <n v="0"/>
    <n v="0"/>
    <n v="0"/>
    <s v="EJ"/>
  </r>
  <r>
    <x v="19"/>
    <s v="municipal water treatment"/>
    <x v="0"/>
    <x v="4"/>
    <n v="6.6854799999999997E-3"/>
    <n v="8.8768300000000005E-3"/>
    <n v="9.8520900000000008E-3"/>
    <n v="1.20272E-2"/>
    <n v="1.22956E-2"/>
    <n v="1.2849899999999999E-2"/>
    <n v="1.3412500000000001E-2"/>
    <n v="1.38383E-2"/>
    <n v="1.41669E-2"/>
    <n v="1.43911E-2"/>
    <n v="1.45036E-2"/>
    <n v="0"/>
    <n v="0"/>
    <n v="0"/>
    <s v="EJ"/>
  </r>
  <r>
    <x v="19"/>
    <s v="other industrial energy use"/>
    <x v="0"/>
    <x v="3"/>
    <n v="6.8980700000000006E-2"/>
    <n v="4.2732100000000002E-2"/>
    <n v="2.2997099999999999E-2"/>
    <n v="2.9820300000000001E-2"/>
    <n v="3.4698369999999999E-2"/>
    <n v="3.8746709999999997E-2"/>
    <n v="4.2978750000000003E-2"/>
    <n v="4.6240473999999997E-2"/>
    <n v="4.8385501999999997E-2"/>
    <n v="4.9955946000000001E-2"/>
    <n v="5.0894961599999997E-2"/>
    <n v="0"/>
    <n v="0"/>
    <n v="0"/>
    <s v="EJ"/>
  </r>
  <r>
    <x v="19"/>
    <s v="other industrial energy use"/>
    <x v="0"/>
    <x v="5"/>
    <n v="7.2761099999999995E-2"/>
    <n v="5.2142500000000001E-2"/>
    <n v="0.106548"/>
    <n v="0.100855"/>
    <n v="0.1159114"/>
    <n v="0.12664239999999999"/>
    <n v="0.13660420000000001"/>
    <n v="0.14177980000000001"/>
    <n v="0.14627789999999999"/>
    <n v="0.15307304999999999"/>
    <n v="0.16057222099999999"/>
    <n v="0"/>
    <n v="0"/>
    <n v="0"/>
    <s v="EJ"/>
  </r>
  <r>
    <x v="19"/>
    <s v="other industrial energy use"/>
    <x v="0"/>
    <x v="4"/>
    <n v="7.2094599999999995E-2"/>
    <n v="0.30428500000000003"/>
    <n v="0.338754"/>
    <n v="0.38274000000000002"/>
    <n v="0.3622127"/>
    <n v="0.4264212"/>
    <n v="0.49329909999999999"/>
    <n v="0.56153810000000004"/>
    <n v="0.63314709999999996"/>
    <n v="0.70203201999999998"/>
    <n v="0.76279207999999998"/>
    <n v="0"/>
    <n v="0"/>
    <n v="0"/>
    <s v="EJ"/>
  </r>
  <r>
    <x v="19"/>
    <s v="other industrial energy use"/>
    <x v="0"/>
    <x v="0"/>
    <n v="0.33948400000000001"/>
    <n v="0.75623499999999999"/>
    <n v="0.85017399999999999"/>
    <n v="0.84020899999999998"/>
    <n v="1.0005971999999901"/>
    <n v="1.1069176999999999"/>
    <n v="1.2166988000000001"/>
    <n v="1.30324429999999"/>
    <n v="1.3810244"/>
    <n v="1.4658897399999999"/>
    <n v="1.5493409499999999"/>
    <n v="0"/>
    <n v="0"/>
    <n v="0"/>
    <s v="EJ"/>
  </r>
  <r>
    <x v="19"/>
    <s v="other industrial energy use"/>
    <x v="0"/>
    <x v="1"/>
    <n v="0"/>
    <n v="0"/>
    <n v="0"/>
    <n v="0"/>
    <n v="0"/>
    <n v="1.2676540000000001E-4"/>
    <n v="1.2861579000000001E-3"/>
    <n v="3.8434977000000002E-3"/>
    <n v="7.4093316999999997E-3"/>
    <n v="1.07484051E-2"/>
    <n v="1.4017097229999999E-2"/>
    <n v="0"/>
    <n v="0"/>
    <n v="0"/>
    <s v="EJ"/>
  </r>
  <r>
    <x v="19"/>
    <s v="other industrial energy use"/>
    <x v="0"/>
    <x v="2"/>
    <n v="0.17876500000000001"/>
    <n v="0.23527439999999999"/>
    <n v="0.21131539999999999"/>
    <n v="0.22935799999999901"/>
    <n v="0.27614879999999897"/>
    <n v="0.31085742999999999"/>
    <n v="0.34833418999999999"/>
    <n v="0.37975309000000002"/>
    <n v="0.40201285999999897"/>
    <n v="0.41690234700000001"/>
    <n v="0.429862201"/>
    <n v="0"/>
    <n v="0"/>
    <n v="0"/>
    <s v="EJ"/>
  </r>
  <r>
    <x v="19"/>
    <s v="other industrial feedstocks"/>
    <x v="0"/>
    <x v="5"/>
    <n v="6.2370999999999998E-3"/>
    <n v="5.19061E-3"/>
    <n v="5.7766900000000001E-3"/>
    <n v="4.6883100000000002E-3"/>
    <n v="4.8698600000000002E-3"/>
    <n v="5.9923700000000003E-3"/>
    <n v="7.8388199999999998E-3"/>
    <n v="1.12649E-2"/>
    <n v="1.58494E-2"/>
    <n v="2.00252E-2"/>
    <n v="2.3820899999999999E-2"/>
    <n v="0"/>
    <n v="0"/>
    <n v="0"/>
    <s v="EJ"/>
  </r>
  <r>
    <x v="19"/>
    <s v="other industrial feedstocks"/>
    <x v="0"/>
    <x v="2"/>
    <n v="1.85021E-2"/>
    <n v="1.6032399999999999E-2"/>
    <n v="1.33533E-2"/>
    <n v="9.8790300000000004E-3"/>
    <n v="1.2089900000000001E-2"/>
    <n v="1.4833900000000001E-2"/>
    <n v="1.9632899999999998E-2"/>
    <n v="2.7949100000000001E-2"/>
    <n v="3.8301300000000003E-2"/>
    <n v="4.73313E-2"/>
    <n v="5.6197400000000002E-2"/>
    <n v="0"/>
    <n v="0"/>
    <n v="0"/>
    <s v="EJ"/>
  </r>
  <r>
    <x v="19"/>
    <s v="process heat cement"/>
    <x v="0"/>
    <x v="3"/>
    <n v="1.26882E-2"/>
    <n v="1.5369300000000001E-2"/>
    <n v="1.46351E-2"/>
    <n v="1.46351E-2"/>
    <n v="1.4676155999999999E-2"/>
    <n v="1.6702411E-2"/>
    <n v="1.8783476E-2"/>
    <n v="2.1119148000000001E-2"/>
    <n v="2.2675641999999999E-2"/>
    <n v="2.3161018999999901E-2"/>
    <n v="2.26546823599999E-2"/>
    <n v="0"/>
    <n v="0"/>
    <n v="0"/>
    <s v="EJ"/>
  </r>
  <r>
    <x v="19"/>
    <s v="process heat cement"/>
    <x v="0"/>
    <x v="5"/>
    <n v="2.14723E-2"/>
    <n v="2.60097E-2"/>
    <n v="2.47672E-2"/>
    <n v="2.47672E-2"/>
    <n v="2.4827414999999999E-2"/>
    <n v="2.7388512999999899E-2"/>
    <n v="2.9375100000000001E-2"/>
    <n v="3.0826444000000001E-2"/>
    <n v="3.2020897999999999E-2"/>
    <n v="3.2933031000000001E-2"/>
    <n v="3.3212855100000001E-2"/>
    <n v="0"/>
    <n v="0"/>
    <n v="0"/>
    <s v="EJ"/>
  </r>
  <r>
    <x v="19"/>
    <s v="process heat cement"/>
    <x v="0"/>
    <x v="0"/>
    <n v="2.5376300000000001E-2"/>
    <n v="3.0738700000000001E-2"/>
    <n v="2.92702E-2"/>
    <n v="2.92702E-2"/>
    <n v="2.9373877E-2"/>
    <n v="3.2892178000000001E-2"/>
    <n v="3.6640833999999997E-2"/>
    <n v="4.1361334E-2"/>
    <n v="4.5799634999999998E-2"/>
    <n v="4.8827111800000003E-2"/>
    <n v="5.0101686200000002E-2"/>
    <n v="0"/>
    <n v="0"/>
    <n v="0"/>
    <s v="EJ"/>
  </r>
  <r>
    <x v="19"/>
    <s v="process heat cement"/>
    <x v="0"/>
    <x v="1"/>
    <n v="0"/>
    <n v="0"/>
    <n v="0"/>
    <n v="0"/>
    <n v="0"/>
    <n v="1.71795E-4"/>
    <n v="1.9506509999999901E-3"/>
    <n v="6.5201870000000002E-3"/>
    <n v="1.2416638000000001E-2"/>
    <n v="1.70961013E-2"/>
    <n v="2.1593400999999901E-2"/>
    <n v="0"/>
    <n v="0"/>
    <n v="0"/>
    <s v="EJ"/>
  </r>
  <r>
    <x v="19"/>
    <s v="process heat cement"/>
    <x v="0"/>
    <x v="2"/>
    <n v="3.8064500000000001E-2"/>
    <n v="4.6108000000000003E-2"/>
    <n v="4.3905399999999997E-2"/>
    <n v="4.3905399999999997E-2"/>
    <n v="4.2023208999999999E-2"/>
    <n v="4.9024365E-2"/>
    <n v="5.6272731999999999E-2"/>
    <n v="6.4459304999999995E-2"/>
    <n v="6.9994922000000001E-2"/>
    <n v="7.1469838999999993E-2"/>
    <n v="7.0967612999999999E-2"/>
    <n v="0"/>
    <n v="0"/>
    <n v="0"/>
    <s v="EJ"/>
  </r>
  <r>
    <x v="19"/>
    <s v="resid cooling"/>
    <x v="4"/>
    <x v="4"/>
    <n v="9.08693E-3"/>
    <n v="2.0542700000000001E-2"/>
    <n v="2.2904799999999999E-2"/>
    <n v="2.59495E-2"/>
    <n v="2.7547659999999901E-2"/>
    <n v="3.2283869999999999E-2"/>
    <n v="3.6572809999999997E-2"/>
    <n v="3.9417229999999998E-2"/>
    <n v="4.1788387999999899E-2"/>
    <n v="4.4048601999999999E-2"/>
    <n v="4.6351410000000003E-2"/>
    <n v="0"/>
    <n v="0"/>
    <n v="0"/>
    <s v="EJ"/>
  </r>
  <r>
    <x v="19"/>
    <s v="resid heating"/>
    <x v="4"/>
    <x v="4"/>
    <n v="5.0520000000000001E-3"/>
    <n v="1.1421000000000001E-2"/>
    <n v="1.27343E-2"/>
    <n v="1.4427000000000001E-2"/>
    <n v="1.4645909999999899E-2"/>
    <n v="1.5549339999999899E-2"/>
    <n v="1.700318E-2"/>
    <n v="1.8845069999999998E-2"/>
    <n v="2.1027119999999899E-2"/>
    <n v="2.3475948999999899E-2"/>
    <n v="2.5642160000000001E-2"/>
    <n v="0"/>
    <n v="0"/>
    <n v="0"/>
    <s v="EJ"/>
  </r>
  <r>
    <x v="19"/>
    <s v="resid heating"/>
    <x v="4"/>
    <x v="0"/>
    <n v="5.5569E-3"/>
    <n v="5.0150000000000004E-3"/>
    <n v="5.2687999999999997E-3"/>
    <n v="5.3236999999999998E-3"/>
    <n v="5.6618500000000004E-3"/>
    <n v="6.027124E-3"/>
    <n v="6.4184009999999998E-3"/>
    <n v="6.7951110000000004E-3"/>
    <n v="7.1791159999999897E-3"/>
    <n v="7.6134979999999998E-3"/>
    <n v="7.9762259999999995E-3"/>
    <n v="0"/>
    <n v="0"/>
    <n v="0"/>
    <s v="EJ"/>
  </r>
  <r>
    <x v="19"/>
    <s v="resid heating"/>
    <x v="4"/>
    <x v="1"/>
    <n v="0"/>
    <n v="0"/>
    <n v="0"/>
    <n v="0"/>
    <n v="0"/>
    <n v="1.6393000000000001E-7"/>
    <n v="2.9125500000000002E-6"/>
    <n v="5.5353799999999998E-6"/>
    <n v="8.9606000000000002E-6"/>
    <n v="1.31288E-5"/>
    <n v="1.6571599999999999E-5"/>
    <n v="0"/>
    <n v="0"/>
    <n v="0"/>
    <s v="EJ"/>
  </r>
  <r>
    <x v="19"/>
    <s v="resid heating"/>
    <x v="4"/>
    <x v="2"/>
    <n v="0.12581100000000001"/>
    <n v="0.13172500000000001"/>
    <n v="0.12604000000000001"/>
    <n v="0.115226"/>
    <n v="0.12897439999999999"/>
    <n v="0.1407272"/>
    <n v="0.1516692"/>
    <n v="0.16024749999999999"/>
    <n v="0.1662874"/>
    <n v="0.17003881000000001"/>
    <n v="0.17253923999999901"/>
    <n v="0"/>
    <n v="0"/>
    <n v="0"/>
    <s v="EJ"/>
  </r>
  <r>
    <x v="19"/>
    <s v="resid heating"/>
    <x v="4"/>
    <x v="6"/>
    <n v="0.14729800000000001"/>
    <n v="0.14196700000000001"/>
    <n v="0.13817499999999999"/>
    <n v="0.134717"/>
    <n v="0.13879849999999999"/>
    <n v="0.1405245"/>
    <n v="0.1373548"/>
    <n v="0.1292024"/>
    <n v="0.117698899999999"/>
    <n v="0.10529429"/>
    <n v="9.3315979999999896E-2"/>
    <n v="0"/>
    <n v="0"/>
    <n v="0"/>
    <s v="EJ"/>
  </r>
  <r>
    <x v="19"/>
    <s v="resid others"/>
    <x v="4"/>
    <x v="4"/>
    <n v="5.5074699999999997E-2"/>
    <n v="0.12450700000000001"/>
    <n v="0.138823"/>
    <n v="0.157276"/>
    <n v="0.17180809999999999"/>
    <n v="0.2039205"/>
    <n v="0.24824249999999901"/>
    <n v="0.29710429999999999"/>
    <n v="0.34744197999999998"/>
    <n v="0.40001769999999998"/>
    <n v="0.44906963999999999"/>
    <n v="0"/>
    <n v="0"/>
    <n v="0"/>
    <s v="EJ"/>
  </r>
  <r>
    <x v="19"/>
    <s v="resid others"/>
    <x v="4"/>
    <x v="0"/>
    <n v="2.8349699999999999E-2"/>
    <n v="2.5584699999999998E-2"/>
    <n v="2.6879699999999999E-2"/>
    <n v="2.7159699999999998E-2"/>
    <n v="3.0726739999999999E-2"/>
    <n v="3.6183849999999997E-2"/>
    <n v="4.1439809999999903E-2"/>
    <n v="4.5652100000000001E-2"/>
    <n v="4.9623E-2"/>
    <n v="5.3702382999999999E-2"/>
    <n v="5.7716699999999899E-2"/>
    <n v="0"/>
    <n v="0"/>
    <n v="0"/>
    <s v="EJ"/>
  </r>
  <r>
    <x v="19"/>
    <s v="resid others"/>
    <x v="4"/>
    <x v="1"/>
    <n v="0"/>
    <n v="0"/>
    <n v="0"/>
    <n v="0"/>
    <n v="0"/>
    <n v="2.8439999999999998E-6"/>
    <n v="5.0985200000000001E-5"/>
    <n v="9.5761900000000002E-5"/>
    <n v="1.35091E-4"/>
    <n v="1.9091299999999999E-4"/>
    <n v="2.3117499999999999E-4"/>
    <n v="0"/>
    <n v="0"/>
    <n v="0"/>
    <s v="EJ"/>
  </r>
  <r>
    <x v="19"/>
    <s v="resid others"/>
    <x v="4"/>
    <x v="2"/>
    <n v="0.149335"/>
    <n v="0.15635499999999999"/>
    <n v="0.14960799999999999"/>
    <n v="0.136771"/>
    <n v="0.15977649999999999"/>
    <n v="0.187836"/>
    <n v="0.2047339"/>
    <n v="0.20661869999999999"/>
    <n v="0.20195932"/>
    <n v="0.19251615"/>
    <n v="0.18718670999999901"/>
    <n v="0"/>
    <n v="0"/>
    <n v="0"/>
    <s v="EJ"/>
  </r>
  <r>
    <x v="19"/>
    <s v="resid others"/>
    <x v="4"/>
    <x v="6"/>
    <n v="0.129103"/>
    <n v="0.12443"/>
    <n v="0.12110600000000001"/>
    <n v="0.118076"/>
    <n v="0.1301003"/>
    <n v="0.14110799999999901"/>
    <n v="0.13998179999999999"/>
    <n v="0.12771017000000001"/>
    <n v="0.11573612"/>
    <n v="0.10414501"/>
    <n v="9.953128E-2"/>
    <n v="0"/>
    <n v="0"/>
    <n v="0"/>
    <s v="EJ"/>
  </r>
  <r>
    <x v="19"/>
    <s v="trn_aviation_intl"/>
    <x v="5"/>
    <x v="4"/>
    <n v="0"/>
    <n v="0"/>
    <n v="0"/>
    <n v="0"/>
    <n v="0"/>
    <n v="0"/>
    <n v="0"/>
    <n v="3.4448300000000001E-8"/>
    <n v="2.94571E-7"/>
    <n v="2.3970699999999999E-6"/>
    <n v="1.7722699999999999E-5"/>
    <n v="0"/>
    <n v="0"/>
    <n v="0"/>
    <s v="EJ"/>
  </r>
  <r>
    <x v="19"/>
    <s v="trn_aviation_intl"/>
    <x v="5"/>
    <x v="1"/>
    <n v="0"/>
    <n v="0"/>
    <n v="0"/>
    <n v="0"/>
    <n v="0"/>
    <n v="0"/>
    <n v="0"/>
    <n v="5.1598899999999999E-8"/>
    <n v="1.03701E-6"/>
    <n v="1.5755699999999999E-5"/>
    <n v="1.75895E-4"/>
    <n v="0"/>
    <n v="0"/>
    <n v="0"/>
    <s v="EJ"/>
  </r>
  <r>
    <x v="19"/>
    <s v="trn_aviation_intl"/>
    <x v="5"/>
    <x v="2"/>
    <n v="5.0393100000000003E-2"/>
    <n v="8.2505599999999998E-2"/>
    <n v="7.8398899999999994E-2"/>
    <n v="9.8847000000000004E-2"/>
    <n v="0.11200400000000001"/>
    <n v="0.11677899999999999"/>
    <n v="0.121555"/>
    <n v="0.124726"/>
    <n v="0.13516900000000001"/>
    <n v="0.14505899999999999"/>
    <n v="0.15462100000000001"/>
    <n v="0"/>
    <n v="0"/>
    <n v="0"/>
    <s v="EJ"/>
  </r>
  <r>
    <x v="19"/>
    <s v="trn_freight"/>
    <x v="6"/>
    <x v="4"/>
    <n v="7.6757799999999999E-4"/>
    <n v="1.13317E-3"/>
    <n v="1.19747E-3"/>
    <n v="1.13367E-3"/>
    <n v="1.1368800000000001E-3"/>
    <n v="1.291038E-3"/>
    <n v="1.666503E-3"/>
    <n v="2.0941202000000002E-3"/>
    <n v="2.4345892000000001E-3"/>
    <n v="2.8287469999999999E-3"/>
    <n v="3.4012970000000002E-3"/>
    <n v="0"/>
    <n v="0"/>
    <n v="0"/>
    <s v="EJ"/>
  </r>
  <r>
    <x v="19"/>
    <s v="trn_freight"/>
    <x v="6"/>
    <x v="1"/>
    <n v="0"/>
    <n v="0"/>
    <n v="0"/>
    <n v="0"/>
    <n v="0"/>
    <n v="2.6531999999999999E-4"/>
    <n v="1.02618E-3"/>
    <n v="2.1011365000000001E-3"/>
    <n v="2.7776987999999902E-3"/>
    <n v="3.3378819999999999E-3"/>
    <n v="4.1456449999999999E-3"/>
    <n v="0"/>
    <n v="0"/>
    <n v="0"/>
    <s v="EJ"/>
  </r>
  <r>
    <x v="19"/>
    <s v="trn_freight"/>
    <x v="6"/>
    <x v="2"/>
    <n v="2.5555379999999999E-2"/>
    <n v="4.6631600000000002E-2"/>
    <n v="4.3481400000000003E-2"/>
    <n v="4.6686800000000001E-2"/>
    <n v="5.408172E-2"/>
    <n v="5.7341280999999897E-2"/>
    <n v="5.8928769999999998E-2"/>
    <n v="6.057601E-2"/>
    <n v="6.1938189999999997E-2"/>
    <n v="6.3340579999999994E-2"/>
    <n v="6.4963599999999996E-2"/>
    <n v="0"/>
    <n v="0"/>
    <n v="0"/>
    <s v="EJ"/>
  </r>
  <r>
    <x v="19"/>
    <s v="trn_freight_road"/>
    <x v="6"/>
    <x v="4"/>
    <n v="0"/>
    <n v="0"/>
    <n v="0"/>
    <n v="0"/>
    <n v="3.0862400000000001E-3"/>
    <n v="1.0131387283999999E-2"/>
    <n v="3.5690909596030003E-2"/>
    <n v="8.4788105236839995E-2"/>
    <n v="0.13598576381736999"/>
    <n v="0.1845789627062"/>
    <n v="0.240432791413"/>
    <n v="0"/>
    <n v="0"/>
    <n v="0"/>
    <s v="EJ"/>
  </r>
  <r>
    <x v="19"/>
    <s v="trn_freight_road"/>
    <x v="6"/>
    <x v="1"/>
    <n v="0"/>
    <n v="0"/>
    <n v="0"/>
    <n v="0"/>
    <n v="0"/>
    <n v="9.0496149999999998E-4"/>
    <n v="7.6620984059000002E-3"/>
    <n v="2.1645818903960001E-2"/>
    <n v="3.7406147714879899E-2"/>
    <n v="5.0169064348299999E-2"/>
    <n v="6.3330211400000003E-2"/>
    <n v="0"/>
    <n v="0"/>
    <n v="0"/>
    <s v="EJ"/>
  </r>
  <r>
    <x v="19"/>
    <s v="trn_freight_road"/>
    <x v="6"/>
    <x v="2"/>
    <n v="0.5435392"/>
    <n v="0.84584759999999903"/>
    <n v="0.98206199999999999"/>
    <n v="0.98079099999999997"/>
    <n v="1.106237653"/>
    <n v="1.22789045187"/>
    <n v="1.2959276497509999"/>
    <n v="1.286172017588"/>
    <n v="1.2839960988699901"/>
    <n v="1.2995219041599999"/>
    <n v="1.30255941585"/>
    <n v="0"/>
    <n v="0"/>
    <n v="0"/>
    <s v="EJ"/>
  </r>
  <r>
    <x v="19"/>
    <s v="trn_pass"/>
    <x v="6"/>
    <x v="4"/>
    <n v="1.9567E-3"/>
    <n v="2.8887000000000001E-3"/>
    <n v="3.0525999999999999E-3"/>
    <n v="2.8900000000000002E-3"/>
    <n v="3.2402702199999999E-3"/>
    <n v="3.8332908999999999E-3"/>
    <n v="4.4703787000000004E-3"/>
    <n v="5.3171514999999997E-3"/>
    <n v="6.3746052000000003E-3"/>
    <n v="8.0610400000000002E-3"/>
    <n v="1.0947596E-2"/>
    <n v="0"/>
    <n v="0"/>
    <n v="0"/>
    <s v="EJ"/>
  </r>
  <r>
    <x v="19"/>
    <s v="trn_pass"/>
    <x v="6"/>
    <x v="1"/>
    <n v="0"/>
    <n v="0"/>
    <n v="0"/>
    <n v="0"/>
    <n v="0"/>
    <n v="0"/>
    <n v="0"/>
    <n v="8.9122600000000006E-5"/>
    <n v="3.06581E-4"/>
    <n v="9.9501600000000004E-4"/>
    <n v="2.8107200000000001E-3"/>
    <n v="0"/>
    <n v="0"/>
    <n v="0"/>
    <s v="EJ"/>
  </r>
  <r>
    <x v="19"/>
    <s v="trn_pass"/>
    <x v="6"/>
    <x v="2"/>
    <n v="2.3970799000000001E-2"/>
    <n v="3.9213099000000001E-2"/>
    <n v="3.7393298999999998E-2"/>
    <n v="4.6955899000000002E-2"/>
    <n v="5.7654193999999999E-2"/>
    <n v="6.7423502999999996E-2"/>
    <n v="7.5311569999999994E-2"/>
    <n v="7.888771E-2"/>
    <n v="8.6258379999999996E-2"/>
    <n v="9.1527089999999894E-2"/>
    <n v="9.3755309999999994E-2"/>
    <n v="0"/>
    <n v="0"/>
    <n v="0"/>
    <s v="EJ"/>
  </r>
  <r>
    <x v="19"/>
    <s v="trn_pass_road"/>
    <x v="6"/>
    <x v="4"/>
    <n v="0"/>
    <n v="0"/>
    <n v="0"/>
    <n v="0"/>
    <n v="6.7372400000000002E-3"/>
    <n v="1.560539E-2"/>
    <n v="2.266257E-2"/>
    <n v="2.595422E-2"/>
    <n v="2.73743399999999E-2"/>
    <n v="2.8605189999999999E-2"/>
    <n v="2.9454350000000001E-2"/>
    <n v="0"/>
    <n v="0"/>
    <n v="0"/>
    <s v="EJ"/>
  </r>
  <r>
    <x v="19"/>
    <s v="trn_pass_road"/>
    <x v="6"/>
    <x v="0"/>
    <n v="0"/>
    <n v="8.8396699999999993E-5"/>
    <n v="4.9698199999999998E-5"/>
    <n v="9.3896700000000005E-5"/>
    <n v="1.044691E-4"/>
    <n v="1.0598809999999901E-4"/>
    <n v="8.0410799999999999E-5"/>
    <n v="7.4991899999999996E-5"/>
    <n v="7.4646099999999997E-5"/>
    <n v="7.3477400000000002E-5"/>
    <n v="7.1422900000000004E-5"/>
    <n v="0"/>
    <n v="0"/>
    <n v="0"/>
    <s v="EJ"/>
  </r>
  <r>
    <x v="19"/>
    <s v="trn_pass_road"/>
    <x v="6"/>
    <x v="1"/>
    <n v="0"/>
    <n v="0"/>
    <n v="0"/>
    <n v="0"/>
    <n v="0"/>
    <n v="4.1397999999999997E-6"/>
    <n v="2.2054969999999999E-5"/>
    <n v="7.2335380000000004E-5"/>
    <n v="1.3904449E-4"/>
    <n v="1.88442299999999E-4"/>
    <n v="2.073706E-4"/>
    <n v="0"/>
    <n v="0"/>
    <n v="0"/>
    <s v="EJ"/>
  </r>
  <r>
    <x v="19"/>
    <s v="trn_pass_road"/>
    <x v="6"/>
    <x v="2"/>
    <n v="9.0700100000000006E-2"/>
    <n v="0.14114599999999999"/>
    <n v="0.16387599999999999"/>
    <n v="0.163664"/>
    <n v="0.20638457199999999"/>
    <n v="0.20899103399999999"/>
    <n v="0.1667416297"/>
    <n v="0.15053128900000001"/>
    <n v="0.14951708799999999"/>
    <n v="0.14721293999999999"/>
    <n v="0.1436886"/>
    <n v="0"/>
    <n v="0"/>
    <n v="0"/>
    <s v="EJ"/>
  </r>
  <r>
    <x v="19"/>
    <s v="trn_pass_road_LDV"/>
    <x v="6"/>
    <x v="4"/>
    <n v="0"/>
    <n v="0"/>
    <n v="0"/>
    <n v="0"/>
    <n v="0"/>
    <n v="1.6268299999999999E-2"/>
    <n v="2.4566500000000002E-2"/>
    <n v="2.6550600000000001E-2"/>
    <n v="2.6684800000000002E-2"/>
    <n v="2.6346600000000001E-2"/>
    <n v="2.5588099999999999E-2"/>
    <n v="0"/>
    <n v="0"/>
    <n v="0"/>
    <s v="EJ"/>
  </r>
  <r>
    <x v="19"/>
    <s v="trn_pass_road_LDV"/>
    <x v="6"/>
    <x v="2"/>
    <n v="3.3217799999999999E-2"/>
    <n v="5.1693099999999999E-2"/>
    <n v="6.0017599999999997E-2"/>
    <n v="5.9940100000000003E-2"/>
    <n v="4.7517900000000002E-2"/>
    <n v="2.0817599999999999E-2"/>
    <n v="1.12484E-2"/>
    <n v="7.1497499999999999E-3"/>
    <n v="4.7286100000000003E-3"/>
    <n v="3.2185400000000002E-3"/>
    <n v="2.2640400000000001E-3"/>
    <n v="0"/>
    <n v="0"/>
    <n v="0"/>
    <s v="EJ"/>
  </r>
  <r>
    <x v="19"/>
    <s v="trn_pass_road_LDV_4W"/>
    <x v="6"/>
    <x v="4"/>
    <n v="0"/>
    <n v="0"/>
    <n v="0"/>
    <n v="0"/>
    <n v="0"/>
    <n v="2.1278890000000002E-2"/>
    <n v="0.111572687999999"/>
    <n v="0.18888089999999999"/>
    <n v="0.25143957500000003"/>
    <n v="0.28878547599999999"/>
    <n v="0.31911971300000003"/>
    <n v="0"/>
    <n v="0"/>
    <n v="0"/>
    <s v="EJ"/>
  </r>
  <r>
    <x v="19"/>
    <s v="trn_pass_road_LDV_4W"/>
    <x v="6"/>
    <x v="0"/>
    <n v="0"/>
    <n v="5.8131809999999997E-4"/>
    <n v="3.2695400000000001E-4"/>
    <n v="6.1761450000000001E-4"/>
    <n v="5.4509586000000003E-4"/>
    <n v="4.7164161999999998E-4"/>
    <n v="3.7734992999999999E-4"/>
    <n v="2.8223433E-4"/>
    <n v="1.9528663999999999E-4"/>
    <n v="1.6415129999999999E-4"/>
    <n v="1.3592509999999999E-4"/>
    <n v="0"/>
    <n v="0"/>
    <n v="0"/>
    <s v="EJ"/>
  </r>
  <r>
    <x v="19"/>
    <s v="trn_pass_road_LDV_4W"/>
    <x v="6"/>
    <x v="1"/>
    <n v="0"/>
    <n v="0"/>
    <n v="0"/>
    <n v="0"/>
    <n v="0"/>
    <n v="2.1323156999999998E-5"/>
    <n v="2.8190194999999998E-4"/>
    <n v="3.9943961499999897E-4"/>
    <n v="4.8270840309999998E-4"/>
    <n v="5.1911232719999904E-4"/>
    <n v="5.5370519899999903E-4"/>
    <n v="0"/>
    <n v="0"/>
    <n v="0"/>
    <s v="EJ"/>
  </r>
  <r>
    <x v="19"/>
    <s v="trn_pass_road_LDV_4W"/>
    <x v="6"/>
    <x v="2"/>
    <n v="0.48844539999999997"/>
    <n v="0.76011269999999997"/>
    <n v="0.88251859999999904"/>
    <n v="0.88137690000000002"/>
    <n v="0.788563982"/>
    <n v="0.70474762390000001"/>
    <n v="0.58940625690000004"/>
    <n v="0.45644173799999999"/>
    <n v="0.32785547450000002"/>
    <n v="0.27423293199999899"/>
    <n v="0.22587543799999901"/>
    <n v="0"/>
    <n v="0"/>
    <n v="0"/>
    <s v="EJ"/>
  </r>
  <r>
    <x v="19"/>
    <s v="trn_shipping_intl"/>
    <x v="7"/>
    <x v="4"/>
    <n v="0"/>
    <n v="0"/>
    <n v="0"/>
    <n v="0"/>
    <n v="0"/>
    <n v="0"/>
    <n v="0"/>
    <n v="4.8525800000000004E-7"/>
    <n v="1.57949E-6"/>
    <n v="5.3179000000000004E-6"/>
    <n v="1.42194E-5"/>
    <n v="0"/>
    <n v="0"/>
    <n v="0"/>
    <s v="EJ"/>
  </r>
  <r>
    <x v="19"/>
    <s v="trn_shipping_intl"/>
    <x v="7"/>
    <x v="1"/>
    <n v="0"/>
    <n v="0"/>
    <n v="0"/>
    <n v="0"/>
    <n v="0"/>
    <n v="0"/>
    <n v="0"/>
    <n v="6.2364199999999998E-6"/>
    <n v="2.5382299999999999E-5"/>
    <n v="1.10622E-4"/>
    <n v="3.8334900000000001E-4"/>
    <n v="0"/>
    <n v="0"/>
    <n v="0"/>
    <s v="EJ"/>
  </r>
  <r>
    <x v="19"/>
    <s v="trn_shipping_intl"/>
    <x v="7"/>
    <x v="2"/>
    <n v="2.6293500000000001E-2"/>
    <n v="3.4471099999999998E-2"/>
    <n v="3.2446200000000001E-2"/>
    <n v="3.2962100000000001E-2"/>
    <n v="3.5701443999999999E-2"/>
    <n v="3.6871590000000003E-2"/>
    <n v="3.7133600000000003E-2"/>
    <n v="3.7462000000000002E-2"/>
    <n v="3.8194800000000001E-2"/>
    <n v="3.9008399999999999E-2"/>
    <n v="3.9827000000000001E-2"/>
    <n v="0"/>
    <n v="0"/>
    <n v="0"/>
    <s v="EJ"/>
  </r>
  <r>
    <x v="20"/>
    <s v="N fertilizer"/>
    <x v="0"/>
    <x v="0"/>
    <n v="9.1893299999999997E-2"/>
    <n v="0.23896400000000001"/>
    <n v="0.32839699999999999"/>
    <n v="0.40126000000000001"/>
    <n v="0.40356839999999999"/>
    <n v="0.40607061799999999"/>
    <n v="0.4019269774"/>
    <n v="0.38062760600000001"/>
    <n v="0.35152338119999998"/>
    <n v="0.33642289639999901"/>
    <n v="0.32687590619999901"/>
    <n v="0"/>
    <n v="0"/>
    <n v="0"/>
    <s v="EJ"/>
  </r>
  <r>
    <x v="20"/>
    <s v="N fertilizer"/>
    <x v="0"/>
    <x v="1"/>
    <n v="0"/>
    <n v="0"/>
    <n v="0"/>
    <n v="0"/>
    <n v="0"/>
    <n v="2.0677900000000001E-4"/>
    <n v="3.2161099999999999E-3"/>
    <n v="1.2948088999999999E-2"/>
    <n v="2.5558077999999901E-2"/>
    <n v="3.3733108999999997E-2"/>
    <n v="3.9916104299999998E-2"/>
    <n v="0"/>
    <n v="0"/>
    <n v="0"/>
    <s v="EJ"/>
  </r>
  <r>
    <x v="20"/>
    <s v="agricultural energy use"/>
    <x v="1"/>
    <x v="4"/>
    <n v="2.42788E-2"/>
    <n v="8.2087499999999994E-2"/>
    <n v="0.113692"/>
    <n v="0.149566"/>
    <n v="0.16133639999999999"/>
    <n v="0.17971146099999999"/>
    <n v="0.207240178"/>
    <n v="0.23503037799999901"/>
    <n v="0.25766479279999999"/>
    <n v="0.28005787100000001"/>
    <n v="0.30114495599999902"/>
    <n v="0"/>
    <n v="0"/>
    <n v="0"/>
    <s v="EJ"/>
  </r>
  <r>
    <x v="20"/>
    <s v="agricultural energy use"/>
    <x v="1"/>
    <x v="0"/>
    <n v="0"/>
    <n v="0"/>
    <n v="1.6743999999999998E-2"/>
    <n v="5.8059800000000002E-2"/>
    <n v="6.4713099999999996E-2"/>
    <n v="6.4287299999999895E-2"/>
    <n v="5.817957E-2"/>
    <n v="5.0785619999999997E-2"/>
    <n v="4.6561039999999998E-2"/>
    <n v="4.3356409999999998E-2"/>
    <n v="4.1055620000000001E-2"/>
    <n v="0"/>
    <n v="0"/>
    <n v="0"/>
    <s v="EJ"/>
  </r>
  <r>
    <x v="20"/>
    <s v="agricultural energy use"/>
    <x v="1"/>
    <x v="1"/>
    <n v="0"/>
    <n v="0"/>
    <n v="0"/>
    <n v="0"/>
    <n v="0"/>
    <n v="9.3530499999999999E-4"/>
    <n v="3.5192470000000001E-3"/>
    <n v="7.0119849999999897E-3"/>
    <n v="1.0201442E-2"/>
    <n v="1.3648387E-2"/>
    <n v="1.6520061999999999E-2"/>
    <n v="0"/>
    <n v="0"/>
    <n v="0"/>
    <s v="EJ"/>
  </r>
  <r>
    <x v="20"/>
    <s v="agricultural energy use"/>
    <x v="1"/>
    <x v="2"/>
    <n v="0.1731326"/>
    <n v="0.20189119999999999"/>
    <n v="0.1975375"/>
    <n v="0.12704499999999999"/>
    <n v="0.13782322"/>
    <n v="0.14128779"/>
    <n v="0.13785283000000001"/>
    <n v="0.13102507999999999"/>
    <n v="0.12532499"/>
    <n v="0.1162062"/>
    <n v="0.10568717"/>
    <n v="0"/>
    <n v="0"/>
    <n v="0"/>
    <s v="EJ"/>
  </r>
  <r>
    <x v="20"/>
    <s v="alumina"/>
    <x v="0"/>
    <x v="3"/>
    <n v="9.0093000000000006E-5"/>
    <n v="4.2506300000000003E-5"/>
    <n v="1.8146899999999999E-4"/>
    <n v="2.3751999999999999E-4"/>
    <n v="2.4725920000000001E-4"/>
    <n v="2.8877520000000003E-4"/>
    <n v="3.4708959999999898E-4"/>
    <n v="4.0801339999999898E-4"/>
    <n v="4.6800868E-4"/>
    <n v="5.2461222000000003E-4"/>
    <n v="5.7532556199999896E-4"/>
    <n v="0"/>
    <n v="0"/>
    <n v="0"/>
    <s v="EJ"/>
  </r>
  <r>
    <x v="20"/>
    <s v="alumina"/>
    <x v="0"/>
    <x v="5"/>
    <n v="6.50649E-4"/>
    <n v="1.6184400000000001E-3"/>
    <n v="5.2640900000000003E-4"/>
    <n v="3.5612999999999999E-3"/>
    <n v="3.7072960000000001E-3"/>
    <n v="4.3296089999999999E-3"/>
    <n v="5.2035989999999997E-3"/>
    <n v="6.1165580000000002E-3"/>
    <n v="7.0156981000000004E-3"/>
    <n v="7.8642469E-3"/>
    <n v="8.6246950999999995E-3"/>
    <n v="0"/>
    <n v="0"/>
    <n v="0"/>
    <s v="EJ"/>
  </r>
  <r>
    <x v="20"/>
    <s v="alumina"/>
    <x v="0"/>
    <x v="0"/>
    <n v="0"/>
    <n v="0"/>
    <n v="2.5295599999999999E-5"/>
    <n v="3.3516999999999998E-5"/>
    <n v="3.4892089590000001E-5"/>
    <n v="4.0771567851E-5"/>
    <n v="4.9058103563999997E-5"/>
    <n v="5.7768284834999899E-5"/>
    <n v="6.6351235606000003E-5"/>
    <n v="7.4416322431000004E-5"/>
    <n v="8.1686362769999997E-5"/>
    <n v="0"/>
    <n v="0"/>
    <n v="0"/>
    <s v="EJ"/>
  </r>
  <r>
    <x v="20"/>
    <s v="alumina"/>
    <x v="0"/>
    <x v="2"/>
    <n v="6.0455299999999997E-4"/>
    <n v="8.9903400000000005E-4"/>
    <n v="4.9711500000000001E-4"/>
    <n v="8.7624399999999998E-4"/>
    <n v="9.1215669999999895E-4"/>
    <n v="1.0652245515809899E-3"/>
    <n v="1.28012750485699E-3"/>
    <n v="1.5045312319499999E-3"/>
    <n v="1.7254814928700001E-3"/>
    <n v="1.9340646776000001E-3"/>
    <n v="2.1210805544999902E-3"/>
    <n v="0"/>
    <n v="0"/>
    <n v="0"/>
    <s v="EJ"/>
  </r>
  <r>
    <x v="20"/>
    <s v="aluminum"/>
    <x v="0"/>
    <x v="4"/>
    <n v="5.0778100000000003E-3"/>
    <n v="1.69791E-2"/>
    <n v="7.23852E-3"/>
    <n v="0.239038"/>
    <n v="0.2488369"/>
    <n v="0.2905914"/>
    <n v="0.34919809999999901"/>
    <n v="0.41034669999999901"/>
    <n v="0.47050730000000002"/>
    <n v="0.52727356999999997"/>
    <n v="0.57811507299999998"/>
    <n v="0"/>
    <n v="0"/>
    <n v="0"/>
    <s v="EJ"/>
  </r>
  <r>
    <x v="20"/>
    <s v="cement"/>
    <x v="0"/>
    <x v="4"/>
    <n v="2.3977399999999999E-2"/>
    <n v="4.4769000000000003E-2"/>
    <n v="6.7907599999999999E-2"/>
    <n v="6.7907599999999999E-2"/>
    <n v="6.9303980000000001E-2"/>
    <n v="7.5982339999999995E-2"/>
    <n v="8.3857839999999906E-2"/>
    <n v="9.4032249999999998E-2"/>
    <n v="0.10370922"/>
    <n v="0.11070334599999999"/>
    <n v="0.115730659"/>
    <n v="0"/>
    <n v="0"/>
    <n v="0"/>
    <s v="EJ"/>
  </r>
  <r>
    <x v="20"/>
    <s v="chemical energy use"/>
    <x v="0"/>
    <x v="4"/>
    <n v="5.6511E-3"/>
    <n v="3.2357799999999999E-2"/>
    <n v="4.6841300000000002E-2"/>
    <n v="3.39485E-2"/>
    <n v="1.398815E-2"/>
    <n v="2.157413E-2"/>
    <n v="3.7723049999999897E-2"/>
    <n v="6.2125220000000002E-2"/>
    <n v="8.8154189999999993E-2"/>
    <n v="0.109053495"/>
    <n v="0.133018208"/>
    <n v="0"/>
    <n v="0"/>
    <n v="0"/>
    <s v="EJ"/>
  </r>
  <r>
    <x v="20"/>
    <s v="chemical energy use"/>
    <x v="0"/>
    <x v="0"/>
    <n v="3.9226799999999999E-2"/>
    <n v="0.21789900000000001"/>
    <n v="0.41536299999999998"/>
    <n v="0.52061000000000002"/>
    <n v="0.60120180000000001"/>
    <n v="0.67114180000000001"/>
    <n v="0.79592750000000001"/>
    <n v="0.97398989999999996"/>
    <n v="1.1822767999999999"/>
    <n v="1.3832298999999999"/>
    <n v="1.57220274"/>
    <n v="0"/>
    <n v="0"/>
    <n v="0"/>
    <s v="EJ"/>
  </r>
  <r>
    <x v="20"/>
    <s v="chemical energy use"/>
    <x v="0"/>
    <x v="2"/>
    <n v="5.8600000000000004E-4"/>
    <n v="4.8558000000000004E-3"/>
    <n v="2.8004299999999999E-2"/>
    <n v="9.9208000000000005E-3"/>
    <n v="1.114862E-2"/>
    <n v="1.2286190000000001E-2"/>
    <n v="1.401415E-2"/>
    <n v="1.6381980000000001E-2"/>
    <n v="1.9344811E-2"/>
    <n v="2.2502566000000002E-2"/>
    <n v="2.6079064999999998E-2"/>
    <n v="0"/>
    <n v="0"/>
    <n v="0"/>
    <s v="EJ"/>
  </r>
  <r>
    <x v="20"/>
    <s v="chemical feedstocks"/>
    <x v="0"/>
    <x v="0"/>
    <n v="0.16667399999999999"/>
    <n v="0.31265399999999999"/>
    <n v="0.43715399999999999"/>
    <n v="0.63151400000000002"/>
    <n v="0.71898799999999996"/>
    <n v="0.79579599999999995"/>
    <n v="0.93670900000000001"/>
    <n v="1.0525800000000001"/>
    <n v="1.1522399999999999"/>
    <n v="1.2614300000000001"/>
    <n v="1.33423"/>
    <n v="0"/>
    <n v="0"/>
    <n v="0"/>
    <s v="EJ"/>
  </r>
  <r>
    <x v="20"/>
    <s v="chemical feedstocks"/>
    <x v="0"/>
    <x v="2"/>
    <n v="0.37766100000000002"/>
    <n v="0.81145599999999996"/>
    <n v="1.24441"/>
    <n v="1.79931"/>
    <n v="1.9428700000000001"/>
    <n v="2.1406700000000001"/>
    <n v="2.4132799999999999"/>
    <n v="2.72912"/>
    <n v="3.0484800000000001"/>
    <n v="3.3610799999999998"/>
    <n v="3.6713499999999999"/>
    <n v="0"/>
    <n v="0"/>
    <n v="0"/>
    <s v="EJ"/>
  </r>
  <r>
    <x v="20"/>
    <s v="comm cooling"/>
    <x v="2"/>
    <x v="4"/>
    <n v="8.5205900000000001E-2"/>
    <n v="0.248803"/>
    <n v="0.39521000000000001"/>
    <n v="0.53110800000000002"/>
    <n v="0.56831279999999995"/>
    <n v="0.61035799999999996"/>
    <n v="0.66504279999999905"/>
    <n v="0.71227409999999902"/>
    <n v="0.75389340000000005"/>
    <n v="0.78843969000000003"/>
    <n v="0.81856150000000005"/>
    <n v="0"/>
    <n v="0"/>
    <n v="0"/>
    <s v="EJ"/>
  </r>
  <r>
    <x v="20"/>
    <s v="comm cooling"/>
    <x v="2"/>
    <x v="0"/>
    <n v="1.7774600000000002E-2"/>
    <n v="8.0360699999999993E-2"/>
    <n v="0.154589"/>
    <n v="0.22617799999999999"/>
    <n v="0.24180769999999999"/>
    <n v="0.25001319999999999"/>
    <n v="0.24113760000000001"/>
    <n v="0.20568"/>
    <n v="0.16920547"/>
    <n v="0.13913650999999999"/>
    <n v="0.12596514"/>
    <n v="0"/>
    <n v="0"/>
    <n v="0"/>
    <s v="EJ"/>
  </r>
  <r>
    <x v="20"/>
    <s v="comm heating"/>
    <x v="2"/>
    <x v="0"/>
    <n v="3.1550800000000002E-3"/>
    <n v="1.4264300000000001E-2"/>
    <n v="2.7439999999999999E-2"/>
    <n v="4.0147299999999997E-2"/>
    <n v="4.3230619999999997E-2"/>
    <n v="4.806071E-2"/>
    <n v="5.8940699999999999E-2"/>
    <n v="7.1240020000000001E-2"/>
    <n v="8.3482920000000002E-2"/>
    <n v="9.6221790000000001E-2"/>
    <n v="0.10743831"/>
    <n v="0"/>
    <n v="0"/>
    <n v="0"/>
    <s v="EJ"/>
  </r>
  <r>
    <x v="20"/>
    <s v="comm heating"/>
    <x v="2"/>
    <x v="1"/>
    <n v="0"/>
    <n v="0"/>
    <n v="0"/>
    <n v="0"/>
    <n v="0"/>
    <n v="1.4528099999999999E-6"/>
    <n v="4.6894600000000003E-5"/>
    <n v="9.8484000000000001E-5"/>
    <n v="1.5074000000000001E-4"/>
    <n v="2.04976E-4"/>
    <n v="2.5281400000000002E-4"/>
    <n v="0"/>
    <n v="0"/>
    <n v="0"/>
    <s v="EJ"/>
  </r>
  <r>
    <x v="20"/>
    <s v="comm heating"/>
    <x v="2"/>
    <x v="2"/>
    <n v="1.1650600000000001E-2"/>
    <n v="1.8305499999999999E-2"/>
    <n v="1.2713500000000001E-2"/>
    <n v="7.8532099999999994E-3"/>
    <n v="8.3498670000000004E-3"/>
    <n v="9.1046510000000001E-3"/>
    <n v="1.0611801000000001E-2"/>
    <n v="1.22908639999999E-2"/>
    <n v="1.4076619999999899E-2"/>
    <n v="1.6120379000000001E-2"/>
    <n v="1.8319754000000001E-2"/>
    <n v="0"/>
    <n v="0"/>
    <n v="0"/>
    <s v="EJ"/>
  </r>
  <r>
    <x v="20"/>
    <s v="comm others"/>
    <x v="2"/>
    <x v="3"/>
    <n v="5.8184999999999999E-3"/>
    <n v="1.7078900000000001E-2"/>
    <n v="1.94649E-2"/>
    <n v="1.7455600000000002E-2"/>
    <n v="1.932356E-2"/>
    <n v="2.2290870000000001E-2"/>
    <n v="2.4477649999999899E-2"/>
    <n v="2.475084E-2"/>
    <n v="2.4045461000000001E-2"/>
    <n v="2.2507716000000001E-2"/>
    <n v="2.1547062999999901E-2"/>
    <n v="0"/>
    <n v="0"/>
    <n v="0"/>
    <s v="EJ"/>
  </r>
  <r>
    <x v="20"/>
    <s v="comm others"/>
    <x v="2"/>
    <x v="4"/>
    <n v="7.8492000000000006E-2"/>
    <n v="0.22919800000000001"/>
    <n v="0.36406899999999998"/>
    <n v="0.489259"/>
    <n v="0.54495709999999997"/>
    <n v="0.66723069999999995"/>
    <n v="0.89431039999999995"/>
    <n v="1.1743785999999901"/>
    <n v="1.4769402999999901"/>
    <n v="1.7958514999999999"/>
    <n v="2.1091283999999999"/>
    <n v="0"/>
    <n v="0"/>
    <n v="0"/>
    <s v="EJ"/>
  </r>
  <r>
    <x v="20"/>
    <s v="comm others"/>
    <x v="2"/>
    <x v="0"/>
    <n v="1.1928899999999999E-2"/>
    <n v="5.3931800000000002E-2"/>
    <n v="0.10374800000000001"/>
    <n v="0.15179300000000001"/>
    <n v="0.16993739999999999"/>
    <n v="0.1959555"/>
    <n v="0.2290336"/>
    <n v="0.25708120000000001"/>
    <n v="0.28356581999999902"/>
    <n v="0.30923990999999901"/>
    <n v="0.3367135"/>
    <n v="0"/>
    <n v="0"/>
    <n v="0"/>
    <s v="EJ"/>
  </r>
  <r>
    <x v="20"/>
    <s v="comm others"/>
    <x v="2"/>
    <x v="1"/>
    <n v="0"/>
    <n v="0"/>
    <n v="0"/>
    <n v="0"/>
    <n v="0"/>
    <n v="1.28596E-5"/>
    <n v="2.91246E-4"/>
    <n v="5.4872299999999998E-4"/>
    <n v="7.6804499999999997E-4"/>
    <n v="1.0733400000000001E-3"/>
    <n v="1.3392899999999999E-3"/>
    <n v="0"/>
    <n v="0"/>
    <n v="0"/>
    <s v="EJ"/>
  </r>
  <r>
    <x v="20"/>
    <s v="comm others"/>
    <x v="2"/>
    <x v="2"/>
    <n v="0.18329699999999999"/>
    <n v="0.287997"/>
    <n v="0.200019"/>
    <n v="0.123552"/>
    <n v="0.13594980000000001"/>
    <n v="0.1510021"/>
    <n v="0.15950639999999999"/>
    <n v="0.15674561000000001"/>
    <n v="0.15241026999999999"/>
    <n v="0.14719699"/>
    <n v="0.14990261999999999"/>
    <n v="0"/>
    <n v="0"/>
    <n v="0"/>
    <s v="EJ"/>
  </r>
  <r>
    <x v="20"/>
    <s v="construction energy use"/>
    <x v="0"/>
    <x v="4"/>
    <n v="1.67455E-4"/>
    <n v="2.72091E-3"/>
    <n v="2.9302500000000001E-3"/>
    <n v="0"/>
    <n v="0"/>
    <n v="3.6359699999999997E-5"/>
    <n v="1.6223879999999999E-4"/>
    <n v="4.5956090000000001E-4"/>
    <n v="1.0646177499999999E-3"/>
    <n v="2.1434925000000001E-3"/>
    <n v="3.8576765000000002E-3"/>
    <n v="0"/>
    <n v="0"/>
    <n v="0"/>
    <s v="EJ"/>
  </r>
  <r>
    <x v="20"/>
    <s v="construction energy use"/>
    <x v="0"/>
    <x v="1"/>
    <n v="0"/>
    <n v="0"/>
    <n v="0"/>
    <n v="0"/>
    <n v="0"/>
    <n v="1.6852100000000001E-4"/>
    <n v="6.3082999999999998E-4"/>
    <n v="1.4771965999999901E-3"/>
    <n v="2.7013775999999998E-3"/>
    <n v="4.18252019999999E-3"/>
    <n v="5.7937129999999998E-3"/>
    <n v="0"/>
    <n v="0"/>
    <n v="0"/>
    <s v="EJ"/>
  </r>
  <r>
    <x v="20"/>
    <s v="construction energy use"/>
    <x v="0"/>
    <x v="2"/>
    <n v="0"/>
    <n v="0"/>
    <n v="0"/>
    <n v="0"/>
    <n v="4.77218E-3"/>
    <n v="9.5177500000000002E-3"/>
    <n v="1.4032009999999999E-2"/>
    <n v="1.7990907E-2"/>
    <n v="2.1020130000000001E-2"/>
    <n v="2.2984910000000001E-2"/>
    <n v="2.371848E-2"/>
    <n v="0"/>
    <n v="0"/>
    <n v="0"/>
    <s v="EJ"/>
  </r>
  <r>
    <x v="20"/>
    <s v="construction feedstocks"/>
    <x v="3"/>
    <x v="2"/>
    <n v="0.11754299999999999"/>
    <n v="0.32135900000000001"/>
    <n v="0.26016"/>
    <n v="0.261625"/>
    <n v="0.26591599999999999"/>
    <n v="0.270289"/>
    <n v="0.27612999999999999"/>
    <n v="0.28201900000000002"/>
    <n v="0.28644900000000001"/>
    <n v="0.29009000000000001"/>
    <n v="0.29293400000000003"/>
    <n v="0"/>
    <n v="0"/>
    <n v="0"/>
    <s v="EJ"/>
  </r>
  <r>
    <x v="20"/>
    <s v="desalinated water"/>
    <x v="0"/>
    <x v="4"/>
    <n v="6.4041200000000001E-3"/>
    <n v="6.1382399999999997E-3"/>
    <n v="5.1012999999999996E-3"/>
    <n v="3.69652E-3"/>
    <n v="1.0142200000000001E-2"/>
    <n v="1.3735900000000001E-2"/>
    <n v="1.7265300000000001E-2"/>
    <n v="2.0839799999999999E-2"/>
    <n v="2.45025E-2"/>
    <n v="2.77051E-2"/>
    <n v="3.0505999999999998E-2"/>
    <n v="0"/>
    <n v="0"/>
    <n v="0"/>
    <s v="EJ"/>
  </r>
  <r>
    <x v="20"/>
    <s v="desalinated water"/>
    <x v="0"/>
    <x v="0"/>
    <n v="4.1649400000000003E-2"/>
    <n v="7.9090400000000005E-2"/>
    <n v="9.9519800000000005E-2"/>
    <n v="0.107767"/>
    <n v="0.30458499999999999"/>
    <n v="0.40546300000000002"/>
    <n v="0.51711799999999997"/>
    <n v="0.62502100000000005"/>
    <n v="0.72794400000000004"/>
    <n v="0.83385200000000004"/>
    <n v="0.92381800000000003"/>
    <n v="0"/>
    <n v="0"/>
    <n v="0"/>
    <s v="EJ"/>
  </r>
  <r>
    <x v="20"/>
    <s v="desalinated water"/>
    <x v="0"/>
    <x v="2"/>
    <n v="4.4508199999999998E-2"/>
    <n v="5.7158199999999999E-2"/>
    <n v="4.5024300000000003E-2"/>
    <n v="3.7007900000000003E-2"/>
    <n v="9.9459699999999998E-2"/>
    <n v="0.13169600000000001"/>
    <n v="0.16131699999999999"/>
    <n v="0.196044"/>
    <n v="0.23236100000000001"/>
    <n v="0.26794200000000001"/>
    <n v="0.30593900000000002"/>
    <n v="0"/>
    <n v="0"/>
    <n v="0"/>
    <s v="EJ"/>
  </r>
  <r>
    <x v="20"/>
    <s v="industrial wastewater treatment"/>
    <x v="0"/>
    <x v="4"/>
    <n v="5.7401999999999996E-4"/>
    <n v="1.2184800000000001E-3"/>
    <n v="1.5943000000000001E-3"/>
    <n v="1.5301500000000001E-3"/>
    <n v="2.1531800000000002E-3"/>
    <n v="2.85228E-3"/>
    <n v="3.7747900000000001E-3"/>
    <n v="4.7676200000000002E-3"/>
    <n v="5.7839800000000002E-3"/>
    <n v="6.7901899999999998E-3"/>
    <n v="7.7479999999999997E-3"/>
    <n v="0"/>
    <n v="0"/>
    <n v="0"/>
    <s v="EJ"/>
  </r>
  <r>
    <x v="20"/>
    <s v="industrial water abstraction"/>
    <x v="0"/>
    <x v="4"/>
    <n v="6.6614799999999998E-4"/>
    <n v="1.1251500000000001E-3"/>
    <n v="1.5775100000000001E-3"/>
    <n v="1.4538800000000001E-3"/>
    <n v="1.49777E-3"/>
    <n v="1.62316E-3"/>
    <n v="1.8575499999999999E-3"/>
    <n v="2.1006599999999999E-3"/>
    <n v="2.32512E-3"/>
    <n v="2.5295999999999999E-3"/>
    <n v="2.7026200000000002E-3"/>
    <n v="0"/>
    <n v="0"/>
    <n v="0"/>
    <s v="EJ"/>
  </r>
  <r>
    <x v="20"/>
    <s v="industrial water treatment"/>
    <x v="0"/>
    <x v="4"/>
    <n v="6.9896300000000004E-4"/>
    <n v="1.1620700000000001E-3"/>
    <n v="1.62769E-3"/>
    <n v="1.5305200000000001E-3"/>
    <n v="1.5767299999999999E-3"/>
    <n v="1.7087300000000001E-3"/>
    <n v="1.9554799999999999E-3"/>
    <n v="2.2114000000000001E-3"/>
    <n v="2.4477000000000001E-3"/>
    <n v="2.6629599999999998E-3"/>
    <n v="2.8451000000000001E-3"/>
    <n v="0"/>
    <n v="0"/>
    <n v="0"/>
    <s v="EJ"/>
  </r>
  <r>
    <x v="20"/>
    <s v="iron and steel"/>
    <x v="0"/>
    <x v="3"/>
    <n v="0"/>
    <n v="0"/>
    <n v="0"/>
    <n v="0"/>
    <n v="0"/>
    <n v="1.9301E-4"/>
    <n v="4.2463400000000001E-4"/>
    <n v="6.0967019999999897E-4"/>
    <n v="6.8627969999999995E-4"/>
    <n v="6.9275879999999997E-4"/>
    <n v="6.7118239999999904E-4"/>
    <n v="0"/>
    <n v="0"/>
    <n v="0"/>
    <s v="EJ"/>
  </r>
  <r>
    <x v="20"/>
    <s v="iron and steel"/>
    <x v="0"/>
    <x v="5"/>
    <n v="1.9339120000000001E-2"/>
    <n v="2.9176299999999999E-2"/>
    <n v="3.20229E-2"/>
    <n v="3.8845499999999998E-2"/>
    <n v="4.9331799999999898E-2"/>
    <n v="5.8556958999999999E-2"/>
    <n v="7.4330528000000007E-2"/>
    <n v="9.2518143999999997E-2"/>
    <n v="0.11110306189999999"/>
    <n v="0.128561171"/>
    <n v="0.144247088"/>
    <n v="0"/>
    <n v="0"/>
    <n v="0"/>
    <s v="EJ"/>
  </r>
  <r>
    <x v="20"/>
    <s v="iron and steel"/>
    <x v="0"/>
    <x v="4"/>
    <n v="2.7211599999999998E-3"/>
    <n v="1.6660499999999901E-2"/>
    <n v="2.3148490000000001E-2"/>
    <n v="1.7916174999999999E-2"/>
    <n v="2.25853169999999E-2"/>
    <n v="2.6990208630000002E-2"/>
    <n v="3.49290248E-2"/>
    <n v="4.3958256000000001E-2"/>
    <n v="5.3008822809999898E-2"/>
    <n v="6.1478542550000001E-2"/>
    <n v="6.8907679259999993E-2"/>
    <n v="0"/>
    <n v="0"/>
    <n v="0"/>
    <s v="EJ"/>
  </r>
  <r>
    <x v="20"/>
    <s v="iron and steel"/>
    <x v="0"/>
    <x v="0"/>
    <n v="2.4700030000000001E-3"/>
    <n v="1.7120652E-2"/>
    <n v="2.5282895E-2"/>
    <n v="6.9403484000000001E-2"/>
    <n v="8.8515708139999996E-2"/>
    <n v="0.106007169212"/>
    <n v="0.13498527423750001"/>
    <n v="0.16798059378819999"/>
    <n v="0.20147204863730001"/>
    <n v="0.23298174791510001"/>
    <n v="0.2610885231592"/>
    <n v="0"/>
    <n v="0"/>
    <n v="0"/>
    <s v="EJ"/>
  </r>
  <r>
    <x v="20"/>
    <s v="iron and steel"/>
    <x v="0"/>
    <x v="1"/>
    <n v="0"/>
    <n v="0"/>
    <n v="0"/>
    <n v="0"/>
    <n v="0"/>
    <n v="7.066374E-4"/>
    <n v="6.2121401000000001E-3"/>
    <n v="1.10456032E-2"/>
    <n v="1.40942867E-2"/>
    <n v="1.6604282499999901E-2"/>
    <n v="1.83750967999999E-2"/>
    <n v="0"/>
    <n v="0"/>
    <n v="0"/>
    <s v="EJ"/>
  </r>
  <r>
    <x v="20"/>
    <s v="iron and steel"/>
    <x v="0"/>
    <x v="2"/>
    <n v="0"/>
    <n v="0"/>
    <n v="0"/>
    <n v="0"/>
    <n v="0"/>
    <n v="2.4485199999999997E-7"/>
    <n v="9.1746749999999995E-7"/>
    <n v="1.5148302E-6"/>
    <n v="1.8669423E-6"/>
    <n v="2.0640240999999998E-6"/>
    <n v="2.1602092E-6"/>
    <n v="0"/>
    <n v="0"/>
    <n v="0"/>
    <s v="EJ"/>
  </r>
  <r>
    <x v="20"/>
    <s v="irrigation water abstraction"/>
    <x v="0"/>
    <x v="4"/>
    <n v="5.62246E-2"/>
    <n v="9.0080999999999994E-2"/>
    <n v="9.12327E-2"/>
    <n v="9.6231499999999998E-2"/>
    <n v="9.4569700000000007E-2"/>
    <n v="9.85042E-2"/>
    <n v="0.105957"/>
    <n v="0.11751200000000001"/>
    <n v="0.12898100000000001"/>
    <n v="0.14040800000000001"/>
    <n v="0.149307"/>
    <n v="0"/>
    <n v="0"/>
    <n v="0"/>
    <s v="EJ"/>
  </r>
  <r>
    <x v="20"/>
    <s v="mining energy use"/>
    <x v="0"/>
    <x v="4"/>
    <n v="1.79999E-3"/>
    <n v="6.8231400000000001E-3"/>
    <n v="6.8650500000000001E-3"/>
    <n v="1.07581E-2"/>
    <n v="1.135006E-2"/>
    <n v="1.198846586E-2"/>
    <n v="1.26617468899999E-2"/>
    <n v="1.3133735339999999E-2"/>
    <n v="1.3466424735E-2"/>
    <n v="1.364585886E-2"/>
    <n v="1.37314781699999E-2"/>
    <n v="0"/>
    <n v="0"/>
    <n v="0"/>
    <s v="EJ"/>
  </r>
  <r>
    <x v="20"/>
    <s v="mining energy use"/>
    <x v="0"/>
    <x v="0"/>
    <n v="8.4138800000000003E-3"/>
    <n v="1.29769E-3"/>
    <n v="2.4279200000000001E-3"/>
    <n v="2.6790099999999999E-3"/>
    <n v="2.9169E-3"/>
    <n v="2.77684E-3"/>
    <n v="2.339996E-3"/>
    <n v="1.8707190000000001E-3"/>
    <n v="1.6098479999999899E-3"/>
    <n v="1.4037310000000001E-3"/>
    <n v="1.2497509999999999E-3"/>
    <n v="0"/>
    <n v="0"/>
    <n v="0"/>
    <s v="EJ"/>
  </r>
  <r>
    <x v="20"/>
    <s v="mining energy use"/>
    <x v="0"/>
    <x v="1"/>
    <n v="0"/>
    <n v="0"/>
    <n v="0"/>
    <n v="0"/>
    <n v="0"/>
    <n v="8.6369300000000007E-6"/>
    <n v="4.312523E-5"/>
    <n v="1.0729408E-4"/>
    <n v="1.8802414999999901E-4"/>
    <n v="3.0340578999999898E-4"/>
    <n v="4.3087069999999999E-4"/>
    <n v="0"/>
    <n v="0"/>
    <n v="0"/>
    <s v="EJ"/>
  </r>
  <r>
    <x v="20"/>
    <s v="mining energy use"/>
    <x v="0"/>
    <x v="2"/>
    <n v="0"/>
    <n v="0"/>
    <n v="0"/>
    <n v="0"/>
    <n v="9.9443400000000004E-5"/>
    <n v="3.9630150000000001E-4"/>
    <n v="8.5994350000000001E-4"/>
    <n v="1.3078696999999999E-3"/>
    <n v="1.5742083E-3"/>
    <n v="1.78552799999999E-3"/>
    <n v="1.8905669999999999E-3"/>
    <n v="0"/>
    <n v="0"/>
    <n v="0"/>
    <s v="EJ"/>
  </r>
  <r>
    <x v="20"/>
    <s v="municipal wastewater treatment"/>
    <x v="0"/>
    <x v="4"/>
    <n v="2.8561200000000002E-3"/>
    <n v="5.1058600000000003E-3"/>
    <n v="6.5890799999999998E-3"/>
    <n v="7.01405E-3"/>
    <n v="9.5738899999999998E-3"/>
    <n v="1.23903E-2"/>
    <n v="1.58196E-2"/>
    <n v="1.9210000000000001E-2"/>
    <n v="2.2466400000000001E-2"/>
    <n v="2.5551000000000001E-2"/>
    <n v="2.8339199999999998E-2"/>
    <n v="0"/>
    <n v="0"/>
    <n v="0"/>
    <s v="EJ"/>
  </r>
  <r>
    <x v="20"/>
    <s v="municipal water abstraction"/>
    <x v="0"/>
    <x v="4"/>
    <n v="6.0425100000000001E-3"/>
    <n v="8.1141700000000004E-3"/>
    <n v="8.9625199999999999E-3"/>
    <n v="9.3582700000000001E-3"/>
    <n v="9.1182499999999996E-3"/>
    <n v="9.5077400000000006E-3"/>
    <n v="1.0371500000000001E-2"/>
    <n v="1.11948E-2"/>
    <n v="1.189E-2"/>
    <n v="1.24904E-2"/>
    <n v="1.29423E-2"/>
    <n v="0"/>
    <n v="0"/>
    <n v="0"/>
    <s v="EJ"/>
  </r>
  <r>
    <x v="20"/>
    <s v="municipal water distribution"/>
    <x v="0"/>
    <x v="4"/>
    <n v="9.7447599999999999E-3"/>
    <n v="1.4068900000000001E-2"/>
    <n v="1.59452E-2"/>
    <n v="1.6986299999999999E-2"/>
    <n v="1.7613899999999998E-2"/>
    <n v="1.8668799999999999E-2"/>
    <n v="2.0415599999999999E-2"/>
    <n v="2.21446E-2"/>
    <n v="2.3695399999999998E-2"/>
    <n v="2.5118100000000001E-2"/>
    <n v="2.6299699999999999E-2"/>
    <n v="0"/>
    <n v="0"/>
    <n v="0"/>
    <s v="EJ"/>
  </r>
  <r>
    <x v="20"/>
    <s v="municipal water treatment"/>
    <x v="0"/>
    <x v="4"/>
    <n v="8.1043999999999995E-3"/>
    <n v="1.10305E-2"/>
    <n v="1.21371E-2"/>
    <n v="1.27309E-2"/>
    <n v="1.25738E-2"/>
    <n v="1.31109E-2"/>
    <n v="1.4302E-2"/>
    <n v="1.54374E-2"/>
    <n v="1.6395900000000001E-2"/>
    <n v="1.72239E-2"/>
    <n v="1.7847100000000001E-2"/>
    <n v="0"/>
    <n v="0"/>
    <n v="0"/>
    <s v="EJ"/>
  </r>
  <r>
    <x v="20"/>
    <s v="other industrial energy use"/>
    <x v="0"/>
    <x v="3"/>
    <n v="4.7238000000000002E-3"/>
    <n v="3.3482E-3"/>
    <n v="2.8743000000000002E-3"/>
    <n v="3.2788000000000001E-3"/>
    <n v="3.6621699999999902E-3"/>
    <n v="4.0627659999999998E-3"/>
    <n v="4.6141790000000004E-3"/>
    <n v="5.1292359999999997E-3"/>
    <n v="5.551566E-3"/>
    <n v="5.8926967E-3"/>
    <n v="6.1252770000000002E-3"/>
    <n v="0"/>
    <n v="0"/>
    <n v="0"/>
    <s v="EJ"/>
  </r>
  <r>
    <x v="20"/>
    <s v="other industrial energy use"/>
    <x v="0"/>
    <x v="5"/>
    <n v="9.3538000000000007E-3"/>
    <n v="3.5176699999999998E-2"/>
    <n v="4.6105599999999997E-2"/>
    <n v="9.6151E-2"/>
    <n v="0.10738789999999999"/>
    <n v="0.11801679999999901"/>
    <n v="0.13270760000000001"/>
    <n v="0.1463277"/>
    <n v="0.16027564"/>
    <n v="0.17423762000000001"/>
    <n v="0.18688622999999999"/>
    <n v="0"/>
    <n v="0"/>
    <n v="0"/>
    <s v="EJ"/>
  </r>
  <r>
    <x v="20"/>
    <s v="other industrial energy use"/>
    <x v="0"/>
    <x v="4"/>
    <n v="0.10872800000000001"/>
    <n v="0.19837199999999999"/>
    <n v="0.31568000000000002"/>
    <n v="0.162575"/>
    <n v="7.5139999999999998E-2"/>
    <n v="0.11504499999999999"/>
    <n v="0.18948660000000001"/>
    <n v="0.29234919999999998"/>
    <n v="0.39627613"/>
    <n v="0.47540854999999999"/>
    <n v="0.55742872099999996"/>
    <n v="0"/>
    <n v="0"/>
    <n v="0"/>
    <s v="EJ"/>
  </r>
  <r>
    <x v="20"/>
    <s v="other industrial energy use"/>
    <x v="0"/>
    <x v="0"/>
    <n v="0.92290399999999995"/>
    <n v="2.12201"/>
    <n v="3.6762199999999998"/>
    <n v="4.5365700000000002"/>
    <n v="5.0917320000000004"/>
    <n v="5.615837"/>
    <n v="6.4001959999999896"/>
    <n v="7.1687339999999997"/>
    <n v="7.8622369999999897"/>
    <n v="8.5207420000000003"/>
    <n v="9.0569200999999993"/>
    <n v="0"/>
    <n v="0"/>
    <n v="0"/>
    <s v="EJ"/>
  </r>
  <r>
    <x v="20"/>
    <s v="other industrial energy use"/>
    <x v="0"/>
    <x v="1"/>
    <n v="0"/>
    <n v="0"/>
    <n v="0"/>
    <n v="0"/>
    <n v="0"/>
    <n v="8.58376E-4"/>
    <n v="1.5005762000000001E-2"/>
    <n v="4.2268814000000002E-2"/>
    <n v="7.5599085999999996E-2"/>
    <n v="0.104802364"/>
    <n v="0.1311539226"/>
    <n v="0"/>
    <n v="0"/>
    <n v="0"/>
    <s v="EJ"/>
  </r>
  <r>
    <x v="20"/>
    <s v="other industrial energy use"/>
    <x v="0"/>
    <x v="2"/>
    <n v="0.69720099999999996"/>
    <n v="1.1386400000000001"/>
    <n v="1.2350399999999999"/>
    <n v="1.2704800000000001"/>
    <n v="1.395888"/>
    <n v="1.5207379999999999"/>
    <n v="1.67258799999999"/>
    <n v="1.7915350000000001"/>
    <n v="1.9025234"/>
    <n v="2.0422679000000001"/>
    <n v="2.20504458"/>
    <n v="0"/>
    <n v="0"/>
    <n v="0"/>
    <s v="EJ"/>
  </r>
  <r>
    <x v="20"/>
    <s v="other industrial feedstocks"/>
    <x v="0"/>
    <x v="5"/>
    <n v="0"/>
    <n v="2.679E-3"/>
    <n v="8.1627100000000001E-3"/>
    <n v="1.18464E-2"/>
    <n v="1.31623E-2"/>
    <n v="1.5042700000000001E-2"/>
    <n v="1.8393099999999999E-2"/>
    <n v="2.3017800000000001E-2"/>
    <n v="2.86089E-2"/>
    <n v="3.33865E-2"/>
    <n v="3.7466899999999997E-2"/>
    <n v="0"/>
    <n v="0"/>
    <n v="0"/>
    <s v="EJ"/>
  </r>
  <r>
    <x v="20"/>
    <s v="other industrial feedstocks"/>
    <x v="0"/>
    <x v="0"/>
    <n v="4.6883000000000003E-3"/>
    <n v="8.5813E-3"/>
    <n v="1.21394E-2"/>
    <n v="9.9626999999999997E-3"/>
    <n v="1.16001E-2"/>
    <n v="1.31821E-2"/>
    <n v="1.6615100000000001E-2"/>
    <n v="2.06088E-2"/>
    <n v="2.47601E-2"/>
    <n v="2.87099E-2"/>
    <n v="3.1674000000000001E-2"/>
    <n v="0"/>
    <n v="0"/>
    <n v="0"/>
    <s v="EJ"/>
  </r>
  <r>
    <x v="20"/>
    <s v="other industrial feedstocks"/>
    <x v="0"/>
    <x v="2"/>
    <n v="9.7575700000000001E-2"/>
    <n v="0.20557400000000001"/>
    <n v="0.15584500000000001"/>
    <n v="0.13324"/>
    <n v="0.14713599999999999"/>
    <n v="0.16644400000000001"/>
    <n v="0.200929"/>
    <n v="0.25081599999999998"/>
    <n v="0.30748799999999998"/>
    <n v="0.35907499999999998"/>
    <n v="0.40910600000000003"/>
    <n v="0"/>
    <n v="0"/>
    <n v="0"/>
    <s v="EJ"/>
  </r>
  <r>
    <x v="20"/>
    <s v="process heat cement"/>
    <x v="0"/>
    <x v="0"/>
    <n v="6.7099099999999995E-2"/>
    <n v="0.120515"/>
    <n v="0.18402399999999999"/>
    <n v="0.18402399999999999"/>
    <n v="0.19181318"/>
    <n v="0.21148386"/>
    <n v="0.23391695000000001"/>
    <n v="0.25734741"/>
    <n v="0.27288119999999999"/>
    <n v="0.28057105999999998"/>
    <n v="0.27917940399999902"/>
    <n v="0"/>
    <n v="0"/>
    <n v="0"/>
    <s v="EJ"/>
  </r>
  <r>
    <x v="20"/>
    <s v="process heat cement"/>
    <x v="0"/>
    <x v="1"/>
    <n v="0"/>
    <n v="0"/>
    <n v="0"/>
    <n v="0"/>
    <n v="0"/>
    <n v="1.0479700000000001E-3"/>
    <n v="1.393403E-2"/>
    <n v="4.7067802999999998E-2"/>
    <n v="8.9032380999999994E-2"/>
    <n v="0.12037062900000001"/>
    <n v="0.146063639"/>
    <n v="0"/>
    <n v="0"/>
    <n v="0"/>
    <s v="EJ"/>
  </r>
  <r>
    <x v="20"/>
    <s v="process heat cement"/>
    <x v="0"/>
    <x v="2"/>
    <n v="0.124613"/>
    <n v="0.22381400000000001"/>
    <n v="0.34175899999999998"/>
    <n v="0.34175899999999998"/>
    <n v="0.3448618"/>
    <n v="0.3751506"/>
    <n v="0.39758660000000001"/>
    <n v="0.41013529999999998"/>
    <n v="0.41386142999999997"/>
    <n v="0.41779231999999999"/>
    <n v="0.42166177999999999"/>
    <n v="0"/>
    <n v="0"/>
    <n v="0"/>
    <s v="EJ"/>
  </r>
  <r>
    <x v="20"/>
    <s v="resid cooling"/>
    <x v="4"/>
    <x v="4"/>
    <n v="0.16716"/>
    <n v="0.45597399999999999"/>
    <n v="0.64263000000000003"/>
    <n v="0.81057800000000002"/>
    <n v="0.85842879999999999"/>
    <n v="0.905599499999999"/>
    <n v="0.95976649999999997"/>
    <n v="0.99707409999999996"/>
    <n v="1.0257223"/>
    <n v="1.0461593"/>
    <n v="1.0645173999999999"/>
    <n v="0"/>
    <n v="0"/>
    <n v="0"/>
    <s v="EJ"/>
  </r>
  <r>
    <x v="20"/>
    <s v="resid cooling"/>
    <x v="4"/>
    <x v="0"/>
    <n v="2.24771E-2"/>
    <n v="0.22949900000000001"/>
    <n v="0.29774899999999999"/>
    <n v="0.33932699999999999"/>
    <n v="0.35909160000000001"/>
    <n v="0.36915969999999998"/>
    <n v="0.35681879999999999"/>
    <n v="0.30876310000000001"/>
    <n v="0.25868482999999998"/>
    <n v="0.21668454000000001"/>
    <n v="0.19773871000000001"/>
    <n v="0"/>
    <n v="0"/>
    <n v="0"/>
    <s v="EJ"/>
  </r>
  <r>
    <x v="20"/>
    <s v="resid heating"/>
    <x v="4"/>
    <x v="0"/>
    <n v="1.34863E-2"/>
    <n v="0.13769999999999999"/>
    <n v="0.178649"/>
    <n v="0.203596"/>
    <n v="0.21643409999999999"/>
    <n v="0.2350459"/>
    <n v="0.27686440000000001"/>
    <n v="0.32030459999999999"/>
    <n v="0.35947569999999901"/>
    <n v="0.3958989"/>
    <n v="0.42259918000000002"/>
    <n v="0"/>
    <n v="0"/>
    <n v="0"/>
    <s v="EJ"/>
  </r>
  <r>
    <x v="20"/>
    <s v="resid heating"/>
    <x v="4"/>
    <x v="1"/>
    <n v="0"/>
    <n v="0"/>
    <n v="0"/>
    <n v="0"/>
    <n v="0"/>
    <n v="5.9784399999999996E-6"/>
    <n v="1.6790899999999999E-4"/>
    <n v="3.0970299999999999E-4"/>
    <n v="4.6291300000000002E-4"/>
    <n v="6.5524599999999995E-4"/>
    <n v="8.2268599999999999E-4"/>
    <n v="0"/>
    <n v="0"/>
    <n v="0"/>
    <s v="EJ"/>
  </r>
  <r>
    <x v="20"/>
    <s v="resid heating"/>
    <x v="4"/>
    <x v="2"/>
    <n v="8.9845300000000003E-2"/>
    <n v="0.13092200000000001"/>
    <n v="0.109446"/>
    <n v="8.0316700000000005E-2"/>
    <n v="8.3669800000000003E-2"/>
    <n v="8.9202199999999995E-2"/>
    <n v="0.1006734"/>
    <n v="0.1124848"/>
    <n v="0.12356654"/>
    <n v="0.13464860000000001"/>
    <n v="0.14532158000000001"/>
    <n v="0"/>
    <n v="0"/>
    <n v="0"/>
    <s v="EJ"/>
  </r>
  <r>
    <x v="20"/>
    <s v="resid others"/>
    <x v="4"/>
    <x v="3"/>
    <n v="7.9115000000000001E-3"/>
    <n v="1.83765E-2"/>
    <n v="1.8251E-2"/>
    <n v="1.5864900000000001E-2"/>
    <n v="1.7305669999999999E-2"/>
    <n v="1.8951340000000001E-2"/>
    <n v="1.979556E-2"/>
    <n v="1.901423E-2"/>
    <n v="1.7490854E-2"/>
    <n v="1.5418568999999899E-2"/>
    <n v="1.4047206E-2"/>
    <n v="0"/>
    <n v="0"/>
    <n v="0"/>
    <s v="EJ"/>
  </r>
  <r>
    <x v="20"/>
    <s v="resid others"/>
    <x v="4"/>
    <x v="5"/>
    <n v="0"/>
    <n v="3.7669999999999999E-4"/>
    <n v="3.7669999999999999E-4"/>
    <n v="3.7669999999999999E-4"/>
    <n v="4.0950729999999997E-4"/>
    <n v="4.3664639999999998E-4"/>
    <n v="4.4473610000000003E-4"/>
    <n v="4.1871250000000002E-4"/>
    <n v="3.8843420000000002E-4"/>
    <n v="3.5333898000000001E-4"/>
    <n v="3.3711929999999998E-4"/>
    <n v="0"/>
    <n v="0"/>
    <n v="0"/>
    <s v="EJ"/>
  </r>
  <r>
    <x v="20"/>
    <s v="resid others"/>
    <x v="4"/>
    <x v="4"/>
    <n v="0.123846"/>
    <n v="0.33782299999999998"/>
    <n v="0.47611300000000001"/>
    <n v="0.60054300000000005"/>
    <n v="0.6587887"/>
    <n v="0.75826859999999996"/>
    <n v="0.95271660000000002"/>
    <n v="1.1881052999999999"/>
    <n v="1.4177829"/>
    <n v="1.6329038"/>
    <n v="1.8064967000000001"/>
    <n v="0"/>
    <n v="0"/>
    <n v="0"/>
    <s v="EJ"/>
  </r>
  <r>
    <x v="20"/>
    <s v="resid others"/>
    <x v="4"/>
    <x v="0"/>
    <n v="7.3291200000000001E-2"/>
    <n v="0.74832799999999999"/>
    <n v="0.97086899999999998"/>
    <n v="1.1064400000000001"/>
    <n v="1.2195180000000001"/>
    <n v="1.3353809999999999"/>
    <n v="1.476324"/>
    <n v="1.5703981999999901"/>
    <n v="1.6373925"/>
    <n v="1.6827122000000001"/>
    <n v="1.7306705999999901"/>
    <n v="0"/>
    <n v="0"/>
    <n v="0"/>
    <s v="EJ"/>
  </r>
  <r>
    <x v="20"/>
    <s v="resid others"/>
    <x v="4"/>
    <x v="1"/>
    <n v="0"/>
    <n v="0"/>
    <n v="0"/>
    <n v="0"/>
    <n v="0"/>
    <n v="6.95826E-5"/>
    <n v="1.62951E-3"/>
    <n v="3.05128E-3"/>
    <n v="3.9886799999999997E-3"/>
    <n v="5.2204599999999997E-3"/>
    <n v="5.8775900000000002E-3"/>
    <n v="0"/>
    <n v="0"/>
    <n v="0"/>
    <s v="EJ"/>
  </r>
  <r>
    <x v="20"/>
    <s v="resid others"/>
    <x v="4"/>
    <x v="2"/>
    <n v="0.49154799999999998"/>
    <n v="0.71628199999999997"/>
    <n v="0.59878399999999998"/>
    <n v="0.439417"/>
    <n v="0.4766765"/>
    <n v="0.50594340000000004"/>
    <n v="0.50955899999999998"/>
    <n v="0.47475580000000001"/>
    <n v="0.43498369999999997"/>
    <n v="0.39296730000000002"/>
    <n v="0.37851800000000002"/>
    <n v="0"/>
    <n v="0"/>
    <n v="0"/>
    <s v="EJ"/>
  </r>
  <r>
    <x v="20"/>
    <s v="trn_aviation_intl"/>
    <x v="5"/>
    <x v="4"/>
    <n v="0"/>
    <n v="0"/>
    <n v="0"/>
    <n v="0"/>
    <n v="0"/>
    <n v="0"/>
    <n v="0"/>
    <n v="2.3472800000000001E-7"/>
    <n v="2.1847500000000001E-6"/>
    <n v="1.8906199999999999E-5"/>
    <n v="1.48684E-4"/>
    <n v="0"/>
    <n v="0"/>
    <n v="0"/>
    <s v="EJ"/>
  </r>
  <r>
    <x v="20"/>
    <s v="trn_aviation_intl"/>
    <x v="5"/>
    <x v="1"/>
    <n v="0"/>
    <n v="0"/>
    <n v="0"/>
    <n v="0"/>
    <n v="0"/>
    <n v="0"/>
    <n v="0"/>
    <n v="3.7480100000000002E-7"/>
    <n v="8.1226799999999996E-6"/>
    <n v="1.3080200000000001E-4"/>
    <n v="1.54353E-3"/>
    <n v="0"/>
    <n v="0"/>
    <n v="0"/>
    <s v="EJ"/>
  </r>
  <r>
    <x v="20"/>
    <s v="trn_aviation_intl"/>
    <x v="5"/>
    <x v="2"/>
    <n v="0.35878399999999999"/>
    <n v="0.46227400000000002"/>
    <n v="0.59304500000000004"/>
    <n v="0.79757400000000001"/>
    <n v="0.86763500000000005"/>
    <n v="0.90185700000000002"/>
    <n v="0.99642399999999998"/>
    <n v="1.1045700000000001"/>
    <n v="1.28068"/>
    <n v="1.45784"/>
    <n v="1.6301600000000001"/>
    <n v="0"/>
    <n v="0"/>
    <n v="0"/>
    <s v="EJ"/>
  </r>
  <r>
    <x v="20"/>
    <s v="trn_freight_road"/>
    <x v="6"/>
    <x v="4"/>
    <n v="0"/>
    <n v="0"/>
    <n v="0"/>
    <n v="0"/>
    <n v="1.1919211999999999E-3"/>
    <n v="9.5040338806999993E-3"/>
    <n v="4.6818932442509897E-2"/>
    <n v="0.16106563899994999"/>
    <n v="0.32613910252083"/>
    <n v="0.50961852555370002"/>
    <n v="0.69813932814400004"/>
    <n v="0"/>
    <n v="0"/>
    <n v="0"/>
    <s v="EJ"/>
  </r>
  <r>
    <x v="20"/>
    <s v="trn_freight_road"/>
    <x v="6"/>
    <x v="1"/>
    <n v="0"/>
    <n v="0"/>
    <n v="0"/>
    <n v="0"/>
    <n v="0"/>
    <n v="4.1571044299999896E-3"/>
    <n v="3.4471195332E-2"/>
    <n v="0.123507576738"/>
    <n v="0.22166668577429899"/>
    <n v="0.30250175724200001"/>
    <n v="0.35953222211000002"/>
    <n v="0"/>
    <n v="0"/>
    <n v="0"/>
    <s v="EJ"/>
  </r>
  <r>
    <x v="20"/>
    <s v="trn_freight_road"/>
    <x v="6"/>
    <x v="2"/>
    <n v="0.7517585"/>
    <n v="1.4204829999999999"/>
    <n v="1.724491"/>
    <n v="2.0026890000000002"/>
    <n v="2.2107313451000001"/>
    <n v="2.4164088939499999"/>
    <n v="2.6250788129099898"/>
    <n v="2.56111967505"/>
    <n v="2.42870298569999"/>
    <n v="2.33643510629999"/>
    <n v="2.3064856414000001"/>
    <n v="0"/>
    <n v="0"/>
    <n v="0"/>
    <s v="EJ"/>
  </r>
  <r>
    <x v="20"/>
    <s v="trn_pass"/>
    <x v="6"/>
    <x v="4"/>
    <n v="0"/>
    <n v="3.769E-4"/>
    <n v="1.0896E-3"/>
    <n v="2.0332000000000002E-3"/>
    <n v="2.2820388E-3"/>
    <n v="2.5004720000000001E-3"/>
    <n v="2.7364669999999998E-3"/>
    <n v="3.0591190999999999E-3"/>
    <n v="3.4349023999999998E-3"/>
    <n v="3.9145817000000001E-3"/>
    <n v="4.54172E-3"/>
    <n v="0"/>
    <n v="0"/>
    <n v="0"/>
    <s v="EJ"/>
  </r>
  <r>
    <x v="20"/>
    <s v="trn_pass"/>
    <x v="6"/>
    <x v="1"/>
    <n v="0"/>
    <n v="0"/>
    <n v="0"/>
    <n v="0"/>
    <n v="0"/>
    <n v="0"/>
    <n v="0"/>
    <n v="4.3902599999999999E-6"/>
    <n v="1.5769300000000002E-5"/>
    <n v="5.2760499999999997E-5"/>
    <n v="1.5406999999999999E-4"/>
    <n v="0"/>
    <n v="0"/>
    <n v="0"/>
    <s v="EJ"/>
  </r>
  <r>
    <x v="20"/>
    <s v="trn_pass"/>
    <x v="6"/>
    <x v="2"/>
    <n v="1.0269000000000001E-3"/>
    <n v="1.3232000000000001E-3"/>
    <n v="1.6975E-3"/>
    <n v="2.2829E-3"/>
    <n v="2.5387500000000002E-3"/>
    <n v="2.9129400000000001E-3"/>
    <n v="3.4651700000000001E-3"/>
    <n v="3.9639200000000001E-3"/>
    <n v="4.6732299999999996E-3"/>
    <n v="5.2999500000000003E-3"/>
    <n v="5.7345299999999998E-3"/>
    <n v="0"/>
    <n v="0"/>
    <n v="0"/>
    <s v="EJ"/>
  </r>
  <r>
    <x v="20"/>
    <s v="trn_pass_road"/>
    <x v="6"/>
    <x v="4"/>
    <n v="0"/>
    <n v="0"/>
    <n v="0"/>
    <n v="0"/>
    <n v="1.7306800000000001E-2"/>
    <n v="4.4140600000000002E-2"/>
    <n v="6.6705340000000002E-2"/>
    <n v="7.9164899999999996E-2"/>
    <n v="8.5585099999999997E-2"/>
    <n v="9.1500299999999896E-2"/>
    <n v="9.6879099999999996E-2"/>
    <n v="0"/>
    <n v="0"/>
    <n v="0"/>
    <s v="EJ"/>
  </r>
  <r>
    <x v="20"/>
    <s v="trn_pass_road"/>
    <x v="6"/>
    <x v="1"/>
    <n v="0"/>
    <n v="0"/>
    <n v="0"/>
    <n v="0"/>
    <n v="0"/>
    <n v="1.2563599999999999E-5"/>
    <n v="6.9001490000000006E-5"/>
    <n v="2.2945383999999999E-4"/>
    <n v="4.4685379999999999E-4"/>
    <n v="6.1419169999999996E-4"/>
    <n v="6.8959399999999997E-4"/>
    <n v="0"/>
    <n v="0"/>
    <n v="0"/>
    <s v="EJ"/>
  </r>
  <r>
    <x v="20"/>
    <s v="trn_pass_road"/>
    <x v="6"/>
    <x v="2"/>
    <n v="0.151222"/>
    <n v="0.285742"/>
    <n v="0.34689500000000001"/>
    <n v="0.40285700000000002"/>
    <n v="0.54780923299999995"/>
    <n v="0.57901671799999999"/>
    <n v="0.50429797099999996"/>
    <n v="0.47493879999999999"/>
    <n v="0.483153"/>
    <n v="0.48735139999999999"/>
    <n v="0.48936459999999998"/>
    <n v="0"/>
    <n v="0"/>
    <n v="0"/>
    <s v="EJ"/>
  </r>
  <r>
    <x v="20"/>
    <s v="trn_pass_road_LDV"/>
    <x v="6"/>
    <x v="4"/>
    <n v="0"/>
    <n v="0"/>
    <n v="0"/>
    <n v="0"/>
    <n v="0"/>
    <n v="2.0684500000000001E-2"/>
    <n v="2.9823599999999999E-2"/>
    <n v="3.0965900000000001E-2"/>
    <n v="3.1093200000000001E-2"/>
    <n v="3.0807500000000002E-2"/>
    <n v="3.0461100000000001E-2"/>
    <n v="0"/>
    <n v="0"/>
    <n v="0"/>
    <s v="EJ"/>
  </r>
  <r>
    <x v="20"/>
    <s v="trn_pass_road_LDV"/>
    <x v="6"/>
    <x v="2"/>
    <n v="3.5320200000000003E-2"/>
    <n v="6.6739199999999999E-2"/>
    <n v="8.10226E-2"/>
    <n v="9.4093300000000005E-2"/>
    <n v="8.4430900000000003E-2"/>
    <n v="3.4354999999999997E-2"/>
    <n v="1.7789200000000002E-2"/>
    <n v="1.15312E-2"/>
    <n v="8.3617099999999996E-3"/>
    <n v="6.4584100000000004E-3"/>
    <n v="5.1811799999999996E-3"/>
    <n v="0"/>
    <n v="0"/>
    <n v="0"/>
    <s v="EJ"/>
  </r>
  <r>
    <x v="20"/>
    <s v="trn_pass_road_LDV_4W"/>
    <x v="6"/>
    <x v="4"/>
    <n v="0"/>
    <n v="0"/>
    <n v="0"/>
    <n v="0"/>
    <n v="0"/>
    <n v="3.5776679999999998E-2"/>
    <n v="0.27865519"/>
    <n v="0.55502418999999903"/>
    <n v="0.82542866999999998"/>
    <n v="1.0298126030000001"/>
    <n v="1.22408932"/>
    <n v="0"/>
    <n v="0"/>
    <n v="0"/>
    <s v="EJ"/>
  </r>
  <r>
    <x v="20"/>
    <s v="trn_pass_road_LDV_4W"/>
    <x v="6"/>
    <x v="0"/>
    <n v="0"/>
    <n v="1.0798449E-2"/>
    <n v="0.196296999999999"/>
    <n v="0.2627198"/>
    <n v="0.22916651999999901"/>
    <n v="0.20375705"/>
    <n v="0.18165811199999901"/>
    <n v="0.151580467"/>
    <n v="0.11801252499999999"/>
    <n v="0.10220570299999999"/>
    <n v="8.3795632999999994E-2"/>
    <n v="0"/>
    <n v="0"/>
    <n v="0"/>
    <s v="EJ"/>
  </r>
  <r>
    <x v="20"/>
    <s v="trn_pass_road_LDV_4W"/>
    <x v="6"/>
    <x v="1"/>
    <n v="0"/>
    <n v="0"/>
    <n v="0"/>
    <n v="0"/>
    <n v="0"/>
    <n v="1.2083023E-4"/>
    <n v="1.0231400550000001E-3"/>
    <n v="1.527714133E-3"/>
    <n v="1.82303477E-3"/>
    <n v="1.8781190200000001E-3"/>
    <n v="1.84073836E-3"/>
    <n v="0"/>
    <n v="0"/>
    <n v="0"/>
    <s v="EJ"/>
  </r>
  <r>
    <x v="20"/>
    <s v="trn_pass_road_LDV_4W"/>
    <x v="6"/>
    <x v="2"/>
    <n v="1.1735277"/>
    <n v="2.2174339999999999"/>
    <n v="2.6920069999999998"/>
    <n v="3.1262819999999998"/>
    <n v="2.7270691819999899"/>
    <n v="2.4652999219999998"/>
    <n v="2.2615727749999999"/>
    <n v="1.9499831415"/>
    <n v="1.5825914766"/>
    <n v="1.4068467179999999"/>
    <n v="1.1960084470000001"/>
    <n v="0"/>
    <n v="0"/>
    <n v="0"/>
    <s v="EJ"/>
  </r>
  <r>
    <x v="20"/>
    <s v="trn_shipping_intl"/>
    <x v="7"/>
    <x v="4"/>
    <n v="0"/>
    <n v="0"/>
    <n v="0"/>
    <n v="0"/>
    <n v="0"/>
    <n v="0"/>
    <n v="0"/>
    <n v="1.2813099999999999E-5"/>
    <n v="4.2348999999999997E-5"/>
    <n v="1.4014600000000001E-4"/>
    <n v="3.7739400000000003E-4"/>
    <n v="0"/>
    <n v="0"/>
    <n v="0"/>
    <s v="EJ"/>
  </r>
  <r>
    <x v="20"/>
    <s v="trn_shipping_intl"/>
    <x v="7"/>
    <x v="1"/>
    <n v="0"/>
    <n v="0"/>
    <n v="0"/>
    <n v="0"/>
    <n v="0"/>
    <n v="0"/>
    <n v="0"/>
    <n v="2.7172900000000001E-4"/>
    <n v="1.06444E-3"/>
    <n v="4.4191100000000004E-3"/>
    <n v="1.4955299999999999E-2"/>
    <n v="0"/>
    <n v="0"/>
    <n v="0"/>
    <s v="EJ"/>
  </r>
  <r>
    <x v="20"/>
    <s v="trn_shipping_intl"/>
    <x v="7"/>
    <x v="2"/>
    <n v="0.73778200000000005"/>
    <n v="0.80712399999999995"/>
    <n v="1.3277399999999999"/>
    <n v="1.5434099999999999"/>
    <n v="1.5670915999999999"/>
    <n v="1.6107400000000001"/>
    <n v="1.6633089999999999"/>
    <n v="1.7470479999999999"/>
    <n v="1.849094"/>
    <n v="1.95977"/>
    <n v="2.06442999999999"/>
    <n v="0"/>
    <n v="0"/>
    <n v="0"/>
    <s v="EJ"/>
  </r>
  <r>
    <x v="21"/>
    <s v="N fertilizer"/>
    <x v="0"/>
    <x v="0"/>
    <n v="4.7420999999999998E-2"/>
    <n v="0.10244200000000001"/>
    <n v="0.109774"/>
    <n v="0.10829800000000001"/>
    <n v="0.11266384"/>
    <n v="0.12344910319999999"/>
    <n v="0.1309683485"/>
    <n v="0.134876038"/>
    <n v="0.134855248199999"/>
    <n v="0.1355239758"/>
    <n v="0.12917458770000001"/>
    <n v="0"/>
    <n v="0"/>
    <n v="0"/>
    <s v="EJ"/>
  </r>
  <r>
    <x v="21"/>
    <s v="N fertilizer"/>
    <x v="0"/>
    <x v="1"/>
    <n v="0"/>
    <n v="0"/>
    <n v="0"/>
    <n v="0"/>
    <n v="0"/>
    <n v="1.9531999999999999E-4"/>
    <n v="1.5857550000000001E-3"/>
    <n v="5.3058389999999997E-3"/>
    <n v="1.0271666E-2"/>
    <n v="1.43184771999999E-2"/>
    <n v="1.67778762E-2"/>
    <n v="0"/>
    <n v="0"/>
    <n v="0"/>
    <s v="EJ"/>
  </r>
  <r>
    <x v="21"/>
    <s v="agricultural energy use"/>
    <x v="1"/>
    <x v="4"/>
    <n v="1.8083499999999999E-2"/>
    <n v="2.8590399999999998E-2"/>
    <n v="3.2273999999999997E-2"/>
    <n v="3.06833E-2"/>
    <n v="3.4839599999999998E-2"/>
    <n v="3.9089384509999998E-2"/>
    <n v="4.284495436E-2"/>
    <n v="4.6924949599999898E-2"/>
    <n v="5.1648825430000003E-2"/>
    <n v="5.7206726319999901E-2"/>
    <n v="6.3505342489999894E-2"/>
    <n v="0"/>
    <n v="0"/>
    <n v="0"/>
    <s v="EJ"/>
  </r>
  <r>
    <x v="21"/>
    <s v="agricultural energy use"/>
    <x v="1"/>
    <x v="1"/>
    <n v="0"/>
    <n v="0"/>
    <n v="0"/>
    <n v="0"/>
    <n v="0"/>
    <n v="5.7741999999999997E-6"/>
    <n v="2.0467460000000001E-5"/>
    <n v="4.104397E-5"/>
    <n v="6.2229649999999995E-5"/>
    <n v="8.7558839999999995E-5"/>
    <n v="1.1340095E-4"/>
    <n v="0"/>
    <n v="0"/>
    <n v="0"/>
    <s v="EJ"/>
  </r>
  <r>
    <x v="21"/>
    <s v="agricultural energy use"/>
    <x v="1"/>
    <x v="2"/>
    <n v="1.26416999999999E-2"/>
    <n v="4.3115999999999996E-3"/>
    <n v="1.799999E-3"/>
    <n v="6.69799E-4"/>
    <n v="7.3451400000000002E-4"/>
    <n v="7.6643089999999903E-4"/>
    <n v="7.6721151999999896E-4"/>
    <n v="7.7114124000000005E-4"/>
    <n v="7.9322021E-4"/>
    <n v="7.9636800999999995E-4"/>
    <n v="7.8186939999999995E-4"/>
    <n v="0"/>
    <n v="0"/>
    <n v="0"/>
    <s v="EJ"/>
  </r>
  <r>
    <x v="21"/>
    <s v="cement"/>
    <x v="0"/>
    <x v="4"/>
    <n v="3.6794100000000001E-3"/>
    <n v="7.9944300000000003E-3"/>
    <n v="1.5048300000000001E-2"/>
    <n v="1.5048300000000001E-2"/>
    <n v="1.8677590000000001E-2"/>
    <n v="2.2700040000000001E-2"/>
    <n v="3.058454E-2"/>
    <n v="3.9698329999999997E-2"/>
    <n v="4.8758299999999997E-2"/>
    <n v="5.6978760999999899E-2"/>
    <n v="6.4455858999999893E-2"/>
    <n v="0"/>
    <n v="0"/>
    <n v="0"/>
    <s v="EJ"/>
  </r>
  <r>
    <x v="21"/>
    <s v="chemical energy use"/>
    <x v="0"/>
    <x v="0"/>
    <n v="0"/>
    <n v="0"/>
    <n v="0"/>
    <n v="1.2205300000000001E-2"/>
    <n v="1.344073E-2"/>
    <n v="1.50255099999999E-2"/>
    <n v="1.7384E-2"/>
    <n v="2.0241599999999998E-2"/>
    <n v="2.3186675E-2"/>
    <n v="2.62628429999999E-2"/>
    <n v="2.9399397299999901E-2"/>
    <n v="0"/>
    <n v="0"/>
    <n v="0"/>
    <s v="EJ"/>
  </r>
  <r>
    <x v="21"/>
    <s v="chemical energy use"/>
    <x v="0"/>
    <x v="2"/>
    <n v="3.3069200000000001E-3"/>
    <n v="3.4450799999999997E-2"/>
    <n v="1.7706800000000002E-2"/>
    <n v="2.05533E-2"/>
    <n v="2.2286279999999999E-2"/>
    <n v="2.4601359999999999E-2"/>
    <n v="2.7800040000000002E-2"/>
    <n v="3.2103930000000003E-2"/>
    <n v="3.7691530000000001E-2"/>
    <n v="4.4074640999999998E-2"/>
    <n v="5.1455417999999899E-2"/>
    <n v="0"/>
    <n v="0"/>
    <n v="0"/>
    <s v="EJ"/>
  </r>
  <r>
    <x v="21"/>
    <s v="chemical feedstocks"/>
    <x v="0"/>
    <x v="0"/>
    <n v="5.6035099999999997E-2"/>
    <n v="6.2050899999999999E-2"/>
    <n v="7.0454699999999995E-2"/>
    <n v="7.9629599999999995E-2"/>
    <n v="8.4829199999999993E-2"/>
    <n v="9.1491000000000003E-2"/>
    <n v="0.100464"/>
    <n v="0.109858"/>
    <n v="0.119934"/>
    <n v="0.13190199999999999"/>
    <n v="0.144729"/>
    <n v="0"/>
    <n v="0"/>
    <n v="0"/>
    <s v="EJ"/>
  </r>
  <r>
    <x v="21"/>
    <s v="chemical feedstocks"/>
    <x v="0"/>
    <x v="2"/>
    <n v="0"/>
    <n v="0"/>
    <n v="0"/>
    <n v="0"/>
    <n v="1.76096E-3"/>
    <n v="3.8750899999999999E-3"/>
    <n v="6.3835599999999999E-3"/>
    <n v="9.78885E-3"/>
    <n v="1.41569E-2"/>
    <n v="1.9146400000000001E-2"/>
    <n v="2.52287E-2"/>
    <n v="0"/>
    <n v="0"/>
    <n v="0"/>
    <s v="EJ"/>
  </r>
  <r>
    <x v="21"/>
    <s v="comm cooling"/>
    <x v="2"/>
    <x v="4"/>
    <n v="3.1903700000000001E-3"/>
    <n v="6.74576E-3"/>
    <n v="7.8925699999999998E-3"/>
    <n v="8.2330500000000004E-3"/>
    <n v="1.113305E-2"/>
    <n v="1.329225E-2"/>
    <n v="1.7659020000000001E-2"/>
    <n v="2.41018E-2"/>
    <n v="3.3392238999999997E-2"/>
    <n v="4.5763854999999999E-2"/>
    <n v="6.0823049999999997E-2"/>
    <n v="0"/>
    <n v="0"/>
    <n v="0"/>
    <s v="EJ"/>
  </r>
  <r>
    <x v="21"/>
    <s v="comm heating"/>
    <x v="2"/>
    <x v="0"/>
    <n v="1.9723499999999999E-3"/>
    <n v="4.6860399999999998E-3"/>
    <n v="5.8378099999999997E-3"/>
    <n v="5.3842899999999999E-3"/>
    <n v="6.4094E-3"/>
    <n v="7.2397700000000004E-3"/>
    <n v="9.6536699999999996E-3"/>
    <n v="1.27444339999999E-2"/>
    <n v="1.6187749000000001E-2"/>
    <n v="2.0134546E-2"/>
    <n v="2.4107979000000002E-2"/>
    <n v="0"/>
    <n v="0"/>
    <n v="0"/>
    <s v="EJ"/>
  </r>
  <r>
    <x v="21"/>
    <s v="comm heating"/>
    <x v="2"/>
    <x v="1"/>
    <n v="0"/>
    <n v="0"/>
    <n v="0"/>
    <n v="0"/>
    <n v="0"/>
    <n v="3.0937799999999998E-7"/>
    <n v="1.02306E-5"/>
    <n v="2.2979000000000001E-5"/>
    <n v="3.9710399999999998E-5"/>
    <n v="6.1669300000000003E-5"/>
    <n v="8.7442700000000002E-5"/>
    <n v="0"/>
    <n v="0"/>
    <n v="0"/>
    <s v="EJ"/>
  </r>
  <r>
    <x v="21"/>
    <s v="comm heating"/>
    <x v="2"/>
    <x v="2"/>
    <n v="2.3402599999999998E-3"/>
    <n v="4.8314400000000002E-3"/>
    <n v="5.0831100000000001E-3"/>
    <n v="1.22171E-2"/>
    <n v="1.4152680000000001E-2"/>
    <n v="1.5716209999999901E-2"/>
    <n v="2.030185E-2"/>
    <n v="2.695469E-2"/>
    <n v="3.563562E-2"/>
    <n v="4.6312559000000003E-2"/>
    <n v="5.8238743999999898E-2"/>
    <n v="0"/>
    <n v="0"/>
    <n v="0"/>
    <s v="EJ"/>
  </r>
  <r>
    <x v="21"/>
    <s v="comm others"/>
    <x v="2"/>
    <x v="4"/>
    <n v="6.9529199999999996E-3"/>
    <n v="1.47014E-2"/>
    <n v="1.7200699999999999E-2"/>
    <n v="1.7942699999999999E-2"/>
    <n v="2.4875250000000002E-2"/>
    <n v="3.2912189999999897E-2"/>
    <n v="5.2798640000000001E-2"/>
    <n v="8.4583789999999895E-2"/>
    <n v="0.13130892999999999"/>
    <n v="0.19792454000000001"/>
    <n v="0.28349281999999998"/>
    <n v="0"/>
    <n v="0"/>
    <n v="0"/>
    <s v="EJ"/>
  </r>
  <r>
    <x v="21"/>
    <s v="comm others"/>
    <x v="2"/>
    <x v="0"/>
    <n v="9.49733E-3"/>
    <n v="2.2564799999999999E-2"/>
    <n v="2.8110599999999999E-2"/>
    <n v="2.5926899999999999E-2"/>
    <n v="3.1905990000000002E-2"/>
    <n v="3.6159299999999998E-2"/>
    <n v="4.7565860000000001E-2"/>
    <n v="6.4906930000000002E-2"/>
    <n v="8.806572E-2"/>
    <n v="0.11836863"/>
    <n v="0.15472205"/>
    <n v="0"/>
    <n v="0"/>
    <n v="0"/>
    <s v="EJ"/>
  </r>
  <r>
    <x v="21"/>
    <s v="comm others"/>
    <x v="2"/>
    <x v="1"/>
    <n v="0"/>
    <n v="0"/>
    <n v="0"/>
    <n v="0"/>
    <n v="0"/>
    <n v="2.7931099999999998E-6"/>
    <n v="7.9996900000000007E-5"/>
    <n v="1.93921E-4"/>
    <n v="3.58718E-4"/>
    <n v="6.3537999999999995E-4"/>
    <n v="1.02177E-3"/>
    <n v="0"/>
    <n v="0"/>
    <n v="0"/>
    <s v="EJ"/>
  </r>
  <r>
    <x v="21"/>
    <s v="comm others"/>
    <x v="2"/>
    <x v="2"/>
    <n v="5.4457200000000002E-3"/>
    <n v="1.1242800000000001E-2"/>
    <n v="1.18283E-2"/>
    <n v="2.84289E-2"/>
    <n v="3.3103849999999997E-2"/>
    <n v="3.5722240000000002E-2"/>
    <n v="3.9986439999999998E-2"/>
    <n v="4.3921160000000001E-2"/>
    <n v="4.8814940000000001E-2"/>
    <n v="5.395341E-2"/>
    <n v="6.0562139999999903E-2"/>
    <n v="0"/>
    <n v="0"/>
    <n v="0"/>
    <s v="EJ"/>
  </r>
  <r>
    <x v="21"/>
    <s v="construction energy use"/>
    <x v="0"/>
    <x v="4"/>
    <n v="0"/>
    <n v="0"/>
    <n v="0"/>
    <n v="0"/>
    <n v="0"/>
    <n v="1.9376299999999999E-6"/>
    <n v="8.7850199999999995E-6"/>
    <n v="2.5498054E-5"/>
    <n v="6.1277302999999998E-5"/>
    <n v="1.294472E-4"/>
    <n v="2.4546817000000001E-4"/>
    <n v="0"/>
    <n v="0"/>
    <n v="0"/>
    <s v="EJ"/>
  </r>
  <r>
    <x v="21"/>
    <s v="construction energy use"/>
    <x v="0"/>
    <x v="1"/>
    <n v="0"/>
    <n v="0"/>
    <n v="0"/>
    <n v="0"/>
    <n v="0"/>
    <n v="8.6261700000000001E-6"/>
    <n v="3.3337039999999999E-5"/>
    <n v="8.0849579999999998E-5"/>
    <n v="1.5400303000000001E-4"/>
    <n v="2.5030007E-4"/>
    <n v="3.6560809999999999E-4"/>
    <n v="0"/>
    <n v="0"/>
    <n v="0"/>
    <s v="EJ"/>
  </r>
  <r>
    <x v="21"/>
    <s v="construction energy use"/>
    <x v="0"/>
    <x v="2"/>
    <n v="0"/>
    <n v="0"/>
    <n v="0"/>
    <n v="0"/>
    <n v="2.34269E-4"/>
    <n v="4.7880999999999998E-4"/>
    <n v="7.3654600000000003E-4"/>
    <n v="9.9489270000000006E-4"/>
    <n v="1.2318258E-3"/>
    <n v="1.4271628999999999E-3"/>
    <n v="1.5578543999999999E-3"/>
    <n v="0"/>
    <n v="0"/>
    <n v="0"/>
    <s v="EJ"/>
  </r>
  <r>
    <x v="21"/>
    <s v="construction feedstocks"/>
    <x v="3"/>
    <x v="2"/>
    <n v="5.6091999999999999E-3"/>
    <n v="1.7916100000000001E-2"/>
    <n v="7.1999000000000004E-3"/>
    <n v="1.2892900000000001E-2"/>
    <n v="1.3054E-2"/>
    <n v="1.3610300000000001E-2"/>
    <n v="1.4512199999999999E-2"/>
    <n v="1.55844E-2"/>
    <n v="1.6698600000000001E-2"/>
    <n v="1.7830700000000001E-2"/>
    <n v="1.8964999999999999E-2"/>
    <n v="0"/>
    <n v="0"/>
    <n v="0"/>
    <s v="EJ"/>
  </r>
  <r>
    <x v="21"/>
    <s v="industrial wastewater treatment"/>
    <x v="0"/>
    <x v="4"/>
    <n v="1.21148E-4"/>
    <n v="2.0156699999999999E-4"/>
    <n v="1.8951300000000001E-4"/>
    <n v="2.2308500000000001E-4"/>
    <n v="3.1803400000000003E-4"/>
    <n v="4.4192500000000002E-4"/>
    <n v="7.7284499999999998E-4"/>
    <n v="1.36729E-3"/>
    <n v="2.3124899999999999E-3"/>
    <n v="3.6799699999999999E-3"/>
    <n v="5.4847300000000002E-3"/>
    <n v="0"/>
    <n v="0"/>
    <n v="0"/>
    <s v="EJ"/>
  </r>
  <r>
    <x v="21"/>
    <s v="industrial water abstraction"/>
    <x v="0"/>
    <x v="4"/>
    <n v="4.3287700000000002E-4"/>
    <n v="6.9653499999999997E-4"/>
    <n v="6.5072800000000005E-4"/>
    <n v="7.66002E-4"/>
    <n v="9.6392899999999998E-4"/>
    <n v="1.14084E-3"/>
    <n v="1.67829E-3"/>
    <n v="2.4913000000000001E-3"/>
    <n v="3.5351100000000002E-3"/>
    <n v="4.7521500000000001E-3"/>
    <n v="6.0423300000000003E-3"/>
    <n v="0"/>
    <n v="0"/>
    <n v="0"/>
    <s v="EJ"/>
  </r>
  <r>
    <x v="21"/>
    <s v="industrial water treatment"/>
    <x v="0"/>
    <x v="4"/>
    <n v="5.56333E-4"/>
    <n v="8.9518400000000004E-4"/>
    <n v="8.36314E-4"/>
    <n v="9.8446300000000009E-4"/>
    <n v="1.2388399999999999E-3"/>
    <n v="1.4662099999999999E-3"/>
    <n v="2.15693E-3"/>
    <n v="3.2018099999999998E-3"/>
    <n v="4.54332E-3"/>
    <n v="6.1074500000000004E-3"/>
    <n v="7.7655800000000002E-3"/>
    <n v="0"/>
    <n v="0"/>
    <n v="0"/>
    <s v="EJ"/>
  </r>
  <r>
    <x v="21"/>
    <s v="iron and steel"/>
    <x v="0"/>
    <x v="3"/>
    <n v="0"/>
    <n v="0"/>
    <n v="0"/>
    <n v="0"/>
    <n v="0"/>
    <n v="4.6782899999999999E-6"/>
    <n v="1.6130160000000001E-5"/>
    <n v="3.1495339999999999E-5"/>
    <n v="4.5679732999999999E-5"/>
    <n v="5.5650529999999899E-5"/>
    <n v="6.0787449999999997E-5"/>
    <n v="0"/>
    <n v="0"/>
    <n v="0"/>
    <s v="EJ"/>
  </r>
  <r>
    <x v="21"/>
    <s v="iron and steel"/>
    <x v="0"/>
    <x v="5"/>
    <n v="3.0390305999999999E-2"/>
    <n v="1.5571947500000001E-2"/>
    <n v="1.18044999999999E-2"/>
    <n v="0"/>
    <n v="0"/>
    <n v="4.4098900000000001E-6"/>
    <n v="3.4757959999999999E-5"/>
    <n v="7.3160450000000002E-5"/>
    <n v="1.1043144599999999E-4"/>
    <n v="1.4347091E-4"/>
    <n v="1.7009482999999999E-4"/>
    <n v="0"/>
    <n v="0"/>
    <n v="0"/>
    <s v="EJ"/>
  </r>
  <r>
    <x v="21"/>
    <s v="iron and steel"/>
    <x v="0"/>
    <x v="4"/>
    <n v="0"/>
    <n v="0"/>
    <n v="0"/>
    <n v="0"/>
    <n v="0"/>
    <n v="3.2986200000000002E-7"/>
    <n v="1.9221460000000002E-6"/>
    <n v="3.9655839000000002E-6"/>
    <n v="5.9250256999999997E-6"/>
    <n v="7.5769477000000001E-6"/>
    <n v="8.8134179999999901E-6"/>
    <n v="0"/>
    <n v="0"/>
    <n v="0"/>
    <s v="EJ"/>
  </r>
  <r>
    <x v="21"/>
    <s v="iron and steel"/>
    <x v="0"/>
    <x v="0"/>
    <n v="0"/>
    <n v="1.4441733999999999E-2"/>
    <n v="1.11347902E-2"/>
    <n v="1.0047146000000001E-3"/>
    <n v="1.6076352054E-3"/>
    <n v="2.2687044821399901E-3"/>
    <n v="5.0966683751400002E-3"/>
    <n v="1.0505241196839999E-2"/>
    <n v="1.8394319380595998E-2"/>
    <n v="2.7957956589049999E-2"/>
    <n v="3.8143581722319998E-2"/>
    <n v="0"/>
    <n v="0"/>
    <n v="0"/>
    <s v="EJ"/>
  </r>
  <r>
    <x v="21"/>
    <s v="iron and steel"/>
    <x v="0"/>
    <x v="1"/>
    <n v="0"/>
    <n v="0"/>
    <n v="0"/>
    <n v="0"/>
    <n v="0"/>
    <n v="5.2966559999999999E-5"/>
    <n v="8.4435375499999996E-4"/>
    <n v="1.8449586430000001E-3"/>
    <n v="2.8751128919999999E-3"/>
    <n v="4.1124203499999998E-3"/>
    <n v="5.4463874199999996E-3"/>
    <n v="0"/>
    <n v="0"/>
    <n v="0"/>
    <s v="EJ"/>
  </r>
  <r>
    <x v="21"/>
    <s v="iron and steel"/>
    <x v="0"/>
    <x v="2"/>
    <n v="0"/>
    <n v="0"/>
    <n v="0"/>
    <n v="0"/>
    <n v="0"/>
    <n v="6.0171799999999997E-9"/>
    <n v="3.506285E-8"/>
    <n v="7.2338320000000005E-8"/>
    <n v="1.08081426E-7"/>
    <n v="1.3821498999999999E-7"/>
    <n v="1.6077022000000001E-7"/>
    <n v="0"/>
    <n v="0"/>
    <n v="0"/>
    <s v="EJ"/>
  </r>
  <r>
    <x v="21"/>
    <s v="irrigation water abstraction"/>
    <x v="0"/>
    <x v="4"/>
    <n v="1.6284E-2"/>
    <n v="3.0718200000000001E-2"/>
    <n v="3.6010599999999997E-2"/>
    <n v="3.7620300000000002E-2"/>
    <n v="3.70382E-2"/>
    <n v="3.9600499999999997E-2"/>
    <n v="4.1908800000000003E-2"/>
    <n v="4.45558E-2"/>
    <n v="4.6695199999999999E-2"/>
    <n v="4.7510200000000002E-2"/>
    <n v="4.4168899999999997E-2"/>
    <n v="0"/>
    <n v="0"/>
    <n v="0"/>
    <s v="EJ"/>
  </r>
  <r>
    <x v="21"/>
    <s v="municipal wastewater treatment"/>
    <x v="0"/>
    <x v="4"/>
    <n v="2.59275E-4"/>
    <n v="8.9727100000000005E-4"/>
    <n v="1.12554E-3"/>
    <n v="1.27275E-3"/>
    <n v="1.3904799999999999E-3"/>
    <n v="1.7279699999999999E-3"/>
    <n v="2.2843500000000001E-3"/>
    <n v="3.0492700000000002E-3"/>
    <n v="4.0082099999999999E-3"/>
    <n v="5.0789600000000004E-3"/>
    <n v="5.9749699999999996E-3"/>
    <n v="0"/>
    <n v="0"/>
    <n v="0"/>
    <s v="EJ"/>
  </r>
  <r>
    <x v="21"/>
    <s v="municipal water abstraction"/>
    <x v="0"/>
    <x v="4"/>
    <n v="1.20919E-3"/>
    <n v="3.9776000000000004E-3"/>
    <n v="4.9295700000000003E-3"/>
    <n v="5.5744599999999998E-3"/>
    <n v="5.38719E-3"/>
    <n v="5.7157800000000002E-3"/>
    <n v="6.3700500000000004E-3"/>
    <n v="7.1478899999999996E-3"/>
    <n v="7.8953400000000007E-3"/>
    <n v="8.4618899999999997E-3"/>
    <n v="8.5010299999999997E-3"/>
    <n v="0"/>
    <n v="0"/>
    <n v="0"/>
    <s v="EJ"/>
  </r>
  <r>
    <x v="21"/>
    <s v="municipal water distribution"/>
    <x v="0"/>
    <x v="4"/>
    <n v="2.16205E-3"/>
    <n v="7.1120000000000003E-3"/>
    <n v="8.81411E-3"/>
    <n v="9.9672000000000007E-3"/>
    <n v="9.6323699999999995E-3"/>
    <n v="1.0219900000000001E-2"/>
    <n v="1.1389700000000001E-2"/>
    <n v="1.27805E-2"/>
    <n v="1.4116999999999999E-2"/>
    <n v="1.5129999999999999E-2"/>
    <n v="1.5199900000000001E-2"/>
    <n v="0"/>
    <n v="0"/>
    <n v="0"/>
    <s v="EJ"/>
  </r>
  <r>
    <x v="21"/>
    <s v="municipal water treatment"/>
    <x v="0"/>
    <x v="4"/>
    <n v="2.05747E-3"/>
    <n v="6.7679999999999997E-3"/>
    <n v="8.3874199999999996E-3"/>
    <n v="9.4850999999999998E-3"/>
    <n v="9.1664599999999995E-3"/>
    <n v="9.7255599999999994E-3"/>
    <n v="1.0838800000000001E-2"/>
    <n v="1.2162299999999999E-2"/>
    <n v="1.3434099999999999E-2"/>
    <n v="1.43981E-2"/>
    <n v="1.44647E-2"/>
    <n v="0"/>
    <n v="0"/>
    <n v="0"/>
    <s v="EJ"/>
  </r>
  <r>
    <x v="21"/>
    <s v="other industrial energy use"/>
    <x v="0"/>
    <x v="3"/>
    <n v="9.6443600000000004E-2"/>
    <n v="0.14305100000000001"/>
    <n v="0.15806899999999999"/>
    <n v="0.17565"/>
    <n v="0.21047569999999999"/>
    <n v="0.23934229999999901"/>
    <n v="0.31799169999999999"/>
    <n v="0.41926639999999898"/>
    <n v="0.53104229999999997"/>
    <n v="0.64543636999999998"/>
    <n v="0.73982937000000004"/>
    <n v="0"/>
    <n v="0"/>
    <n v="0"/>
    <s v="EJ"/>
  </r>
  <r>
    <x v="21"/>
    <s v="other industrial energy use"/>
    <x v="0"/>
    <x v="5"/>
    <n v="2.83559E-2"/>
    <n v="8.3683999999999995E-2"/>
    <n v="6.19578E-2"/>
    <n v="0.106581"/>
    <n v="0.13721649999999999"/>
    <n v="0.1618898"/>
    <n v="0.2376433"/>
    <n v="0.35866029999999999"/>
    <n v="0.5217311"/>
    <n v="0.70920338999999999"/>
    <n v="0.90287107"/>
    <n v="0"/>
    <n v="0"/>
    <n v="0"/>
    <s v="EJ"/>
  </r>
  <r>
    <x v="21"/>
    <s v="other industrial energy use"/>
    <x v="0"/>
    <x v="4"/>
    <n v="1.4814600000000001E-2"/>
    <n v="2.3948000000000001E-2"/>
    <n v="1.48416E-2"/>
    <n v="2.6920699999999999E-2"/>
    <n v="3.1860600000000003E-2"/>
    <n v="4.7448799999999999E-2"/>
    <n v="9.7001499999999893E-2"/>
    <n v="0.17584522"/>
    <n v="0.28760251999999997"/>
    <n v="0.431863689"/>
    <n v="0.61080206299999995"/>
    <n v="0"/>
    <n v="0"/>
    <n v="0"/>
    <s v="EJ"/>
  </r>
  <r>
    <x v="21"/>
    <s v="other industrial energy use"/>
    <x v="0"/>
    <x v="0"/>
    <n v="7.2132000000000002E-2"/>
    <n v="0.25473600000000002"/>
    <n v="0.25403100000000001"/>
    <n v="0.211145"/>
    <n v="0.27343240000000002"/>
    <n v="0.32132699999999997"/>
    <n v="0.46668099999999901"/>
    <n v="0.67943140000000002"/>
    <n v="0.93694509999999998"/>
    <n v="1.2295924999999901"/>
    <n v="1.5247684500000001"/>
    <n v="0"/>
    <n v="0"/>
    <n v="0"/>
    <s v="EJ"/>
  </r>
  <r>
    <x v="21"/>
    <s v="other industrial energy use"/>
    <x v="0"/>
    <x v="1"/>
    <n v="0"/>
    <n v="0"/>
    <n v="0"/>
    <n v="0"/>
    <n v="0"/>
    <n v="6.9904299999999994E-5"/>
    <n v="1.5352861999999999E-3"/>
    <n v="4.9114043E-3"/>
    <n v="1.01558465999999E-2"/>
    <n v="1.7004234699999999E-2"/>
    <n v="2.5514131039999999E-2"/>
    <n v="0"/>
    <n v="0"/>
    <n v="0"/>
    <s v="EJ"/>
  </r>
  <r>
    <x v="21"/>
    <s v="other industrial energy use"/>
    <x v="0"/>
    <x v="2"/>
    <n v="4.7285300000000002E-2"/>
    <n v="3.1245100000000001E-2"/>
    <n v="2.9436799999999999E-2"/>
    <n v="5.3171400000000001E-2"/>
    <n v="6.65071E-2"/>
    <n v="7.7044000000000001E-2"/>
    <n v="0.1086271"/>
    <n v="0.15893859999999899"/>
    <n v="0.22793014"/>
    <n v="0.31134873000000002"/>
    <n v="0.40391498799999997"/>
    <n v="0"/>
    <n v="0"/>
    <n v="0"/>
    <s v="EJ"/>
  </r>
  <r>
    <x v="21"/>
    <s v="other industrial feedstocks"/>
    <x v="0"/>
    <x v="2"/>
    <n v="2.8046E-3"/>
    <n v="7.1162100000000004E-3"/>
    <n v="6.06969E-3"/>
    <n v="4.6045799999999996E-3"/>
    <n v="6.2842499999999999E-3"/>
    <n v="8.3247600000000005E-3"/>
    <n v="1.6151599999999999E-2"/>
    <n v="3.12961E-2"/>
    <n v="5.3777499999999999E-2"/>
    <n v="8.2118200000000002E-2"/>
    <n v="0.116216"/>
    <n v="0"/>
    <n v="0"/>
    <n v="0"/>
    <s v="EJ"/>
  </r>
  <r>
    <x v="21"/>
    <s v="process heat cement"/>
    <x v="0"/>
    <x v="3"/>
    <n v="2.94896E-4"/>
    <n v="6.5389699999999996E-4"/>
    <n v="1.2083E-3"/>
    <n v="1.2083E-3"/>
    <n v="1.5856379999999899E-3"/>
    <n v="1.9904279999999998E-3"/>
    <n v="2.7604349999999999E-3"/>
    <n v="3.6773800000000001E-3"/>
    <n v="4.5037269999999999E-3"/>
    <n v="5.1253949E-3"/>
    <n v="5.5281202000000002E-3"/>
    <n v="0"/>
    <n v="0"/>
    <n v="0"/>
    <s v="EJ"/>
  </r>
  <r>
    <x v="21"/>
    <s v="process heat cement"/>
    <x v="0"/>
    <x v="5"/>
    <n v="2.4178100000000001E-2"/>
    <n v="5.36166E-2"/>
    <n v="9.9078100000000002E-2"/>
    <n v="9.9078100000000002E-2"/>
    <n v="0.1295877"/>
    <n v="0.1570426"/>
    <n v="0.20690910000000001"/>
    <n v="0.26313829999999999"/>
    <n v="0.31952599999999998"/>
    <n v="0.37110525999999999"/>
    <n v="0.41559078999999999"/>
    <n v="0"/>
    <n v="0"/>
    <n v="0"/>
    <s v="EJ"/>
  </r>
  <r>
    <x v="21"/>
    <s v="process heat cement"/>
    <x v="0"/>
    <x v="0"/>
    <n v="2.3588699999999999E-3"/>
    <n v="5.2308800000000003E-3"/>
    <n v="9.6661400000000001E-3"/>
    <n v="9.6661400000000001E-3"/>
    <n v="1.270629E-2"/>
    <n v="1.52727E-2"/>
    <n v="1.9916569999999901E-2"/>
    <n v="2.4236580000000001E-2"/>
    <n v="2.7334669999999998E-2"/>
    <n v="3.0024429999999901E-2"/>
    <n v="3.2086802999999997E-2"/>
    <n v="0"/>
    <n v="0"/>
    <n v="0"/>
    <s v="EJ"/>
  </r>
  <r>
    <x v="21"/>
    <s v="process heat cement"/>
    <x v="0"/>
    <x v="1"/>
    <n v="0"/>
    <n v="0"/>
    <n v="0"/>
    <n v="0"/>
    <n v="0"/>
    <n v="1.2789000000000001E-5"/>
    <n v="1.6873274999999901E-4"/>
    <n v="3.4756228100000001E-4"/>
    <n v="4.9222614499999998E-4"/>
    <n v="5.8752828999999996E-4"/>
    <n v="7.4527940070000004E-4"/>
    <n v="0"/>
    <n v="0"/>
    <n v="0"/>
    <s v="EJ"/>
  </r>
  <r>
    <x v="21"/>
    <s v="process heat cement"/>
    <x v="0"/>
    <x v="2"/>
    <n v="2.65366E-3"/>
    <n v="5.88478E-3"/>
    <n v="1.0874399999999999E-2"/>
    <n v="1.0874399999999999E-2"/>
    <n v="5.1288200000000001E-3"/>
    <n v="5.3238740000000001E-3"/>
    <n v="8.4594070000000004E-3"/>
    <n v="1.1644481999999999E-2"/>
    <n v="1.3457601E-2"/>
    <n v="1.4284388699999999E-2"/>
    <n v="1.6452792299999901E-2"/>
    <n v="0"/>
    <n v="0"/>
    <n v="0"/>
    <s v="EJ"/>
  </r>
  <r>
    <x v="21"/>
    <s v="resid cooling"/>
    <x v="4"/>
    <x v="4"/>
    <n v="2.3417899999999998E-2"/>
    <n v="7.6628100000000005E-2"/>
    <n v="8.9351799999999995E-2"/>
    <n v="0.110514"/>
    <n v="0.14314579999999999"/>
    <n v="0.16495599999999999"/>
    <n v="0.2183187"/>
    <n v="0.28845159999999997"/>
    <n v="0.37197069999999999"/>
    <n v="0.45779575"/>
    <n v="0.53548317999999995"/>
    <n v="0"/>
    <n v="0"/>
    <n v="0"/>
    <s v="EJ"/>
  </r>
  <r>
    <x v="21"/>
    <s v="resid heating"/>
    <x v="4"/>
    <x v="0"/>
    <n v="2.95231E-2"/>
    <n v="7.5646900000000003E-2"/>
    <n v="0.10266500000000001"/>
    <n v="0.119922"/>
    <n v="0.13094500000000001"/>
    <n v="0.14072950000000001"/>
    <n v="0.16181429999999999"/>
    <n v="0.184978799999999"/>
    <n v="0.20785569999999901"/>
    <n v="0.22840084999999999"/>
    <n v="0.24566685999999999"/>
    <n v="0"/>
    <n v="0"/>
    <n v="0"/>
    <s v="EJ"/>
  </r>
  <r>
    <x v="21"/>
    <s v="resid heating"/>
    <x v="4"/>
    <x v="1"/>
    <n v="0"/>
    <n v="0"/>
    <n v="0"/>
    <n v="0"/>
    <n v="0"/>
    <n v="4.3844699999999997E-6"/>
    <n v="1.05288E-4"/>
    <n v="2.0488400000000001E-4"/>
    <n v="3.3988999999999997E-4"/>
    <n v="4.9117799999999999E-4"/>
    <n v="6.6456200000000005E-4"/>
    <n v="0"/>
    <n v="0"/>
    <n v="0"/>
    <s v="EJ"/>
  </r>
  <r>
    <x v="21"/>
    <s v="resid heating"/>
    <x v="4"/>
    <x v="2"/>
    <n v="3.7706799999999999E-2"/>
    <n v="1.6056000000000001E-2"/>
    <n v="1.0752599999999999E-2"/>
    <n v="1.5852000000000002E-2"/>
    <n v="1.6824699999999901E-2"/>
    <n v="1.7803369999999999E-2"/>
    <n v="2.00052199999999E-2"/>
    <n v="2.2863270000000002E-2"/>
    <n v="2.6415319999999898E-2"/>
    <n v="3.0145301999999999E-2"/>
    <n v="3.4012388999999997E-2"/>
    <n v="0"/>
    <n v="0"/>
    <n v="0"/>
    <s v="EJ"/>
  </r>
  <r>
    <x v="21"/>
    <s v="resid heating"/>
    <x v="4"/>
    <x v="6"/>
    <n v="3.7261900000000001E-2"/>
    <n v="5.2548999999999998E-2"/>
    <n v="5.8231900000000003E-2"/>
    <n v="6.4657599999999996E-2"/>
    <n v="6.5587900000000005E-2"/>
    <n v="6.6111110000000001E-2"/>
    <n v="6.4544229999999994E-2"/>
    <n v="5.9468600000000003E-2"/>
    <n v="5.1783000000000003E-2"/>
    <n v="4.245471E-2"/>
    <n v="3.3323159999999998E-2"/>
    <n v="0"/>
    <n v="0"/>
    <n v="0"/>
    <s v="EJ"/>
  </r>
  <r>
    <x v="21"/>
    <s v="resid others"/>
    <x v="4"/>
    <x v="3"/>
    <n v="4.4790000000000003E-3"/>
    <n v="7.4511000000000004E-3"/>
    <n v="8.2463999999999992E-3"/>
    <n v="9.1672999999999998E-3"/>
    <n v="9.9119900000000007E-3"/>
    <n v="1.104817E-2"/>
    <n v="1.4022112999999999E-2"/>
    <n v="1.7320395999999998E-2"/>
    <n v="1.9714208E-2"/>
    <n v="2.0734433E-2"/>
    <n v="2.0891521999999999E-2"/>
    <n v="0"/>
    <n v="0"/>
    <n v="0"/>
    <s v="EJ"/>
  </r>
  <r>
    <x v="21"/>
    <s v="resid others"/>
    <x v="4"/>
    <x v="5"/>
    <n v="1.2559999999999999E-4"/>
    <n v="0"/>
    <n v="0"/>
    <n v="0"/>
    <n v="0"/>
    <n v="0"/>
    <n v="0"/>
    <n v="0"/>
    <n v="0"/>
    <n v="0"/>
    <n v="0"/>
    <n v="0"/>
    <n v="0"/>
    <n v="0"/>
    <s v="EJ"/>
  </r>
  <r>
    <x v="21"/>
    <s v="resid others"/>
    <x v="4"/>
    <x v="4"/>
    <n v="1.02954E-2"/>
    <n v="3.3688500000000003E-2"/>
    <n v="3.9282299999999999E-2"/>
    <n v="4.8586200000000003E-2"/>
    <n v="5.7952499999999997E-2"/>
    <n v="7.6063800000000001E-2"/>
    <n v="0.13463011"/>
    <n v="0.233121519999999"/>
    <n v="0.36387332999999999"/>
    <n v="0.52739475999999996"/>
    <n v="0.70426639000000002"/>
    <n v="0"/>
    <n v="0"/>
    <n v="0"/>
    <s v="EJ"/>
  </r>
  <r>
    <x v="21"/>
    <s v="resid others"/>
    <x v="4"/>
    <x v="0"/>
    <n v="3.2639000000000001E-2"/>
    <n v="8.3630399999999994E-2"/>
    <n v="0.1135"/>
    <n v="0.132578"/>
    <n v="0.14643610000000001"/>
    <n v="0.1637024"/>
    <n v="0.22899849999999999"/>
    <n v="0.3345477"/>
    <n v="0.45862528999999902"/>
    <n v="0.59698101999999997"/>
    <n v="0.73288829"/>
    <n v="0"/>
    <n v="0"/>
    <n v="0"/>
    <s v="EJ"/>
  </r>
  <r>
    <x v="21"/>
    <s v="resid others"/>
    <x v="4"/>
    <x v="1"/>
    <n v="0"/>
    <n v="0"/>
    <n v="0"/>
    <n v="0"/>
    <n v="0"/>
    <n v="1.13779E-5"/>
    <n v="4.08675E-4"/>
    <n v="1.0401500000000001E-3"/>
    <n v="1.8082300000000001E-3"/>
    <n v="2.9364899999999999E-3"/>
    <n v="4.2153900000000003E-3"/>
    <n v="0"/>
    <n v="0"/>
    <n v="0"/>
    <s v="EJ"/>
  </r>
  <r>
    <x v="21"/>
    <s v="resid others"/>
    <x v="4"/>
    <x v="2"/>
    <n v="1.6459999999999999E-2"/>
    <n v="7.0089000000000002E-3"/>
    <n v="4.6937999999999997E-3"/>
    <n v="6.9198000000000003E-3"/>
    <n v="7.3838959999999896E-3"/>
    <n v="7.8520250000000003E-3"/>
    <n v="9.1327649999999993E-3"/>
    <n v="1.0570807E-2"/>
    <n v="1.1950326000000001E-2"/>
    <n v="1.29638179999999E-2"/>
    <n v="1.38792109999999E-2"/>
    <n v="0"/>
    <n v="0"/>
    <n v="0"/>
    <s v="EJ"/>
  </r>
  <r>
    <x v="21"/>
    <s v="resid others"/>
    <x v="4"/>
    <x v="6"/>
    <n v="0.64727400000000002"/>
    <n v="0.91282700000000006"/>
    <n v="1.0115400000000001"/>
    <n v="1.1231599999999999"/>
    <n v="1.1817759999999999"/>
    <n v="1.216383"/>
    <n v="1.2436213999999901"/>
    <n v="1.20031"/>
    <n v="1.1484570000000001"/>
    <n v="1.0449778000000001"/>
    <n v="0.97616590000000003"/>
    <n v="0"/>
    <n v="0"/>
    <n v="0"/>
    <s v="EJ"/>
  </r>
  <r>
    <x v="21"/>
    <s v="trn_aviation_intl"/>
    <x v="5"/>
    <x v="4"/>
    <n v="0"/>
    <n v="0"/>
    <n v="0"/>
    <n v="0"/>
    <n v="0"/>
    <n v="0"/>
    <n v="0"/>
    <n v="1.3919E-8"/>
    <n v="1.50819E-7"/>
    <n v="1.5570099999999999E-6"/>
    <n v="1.46206E-5"/>
    <n v="0"/>
    <n v="0"/>
    <n v="0"/>
    <s v="EJ"/>
  </r>
  <r>
    <x v="21"/>
    <s v="trn_aviation_intl"/>
    <x v="5"/>
    <x v="1"/>
    <n v="0"/>
    <n v="0"/>
    <n v="0"/>
    <n v="0"/>
    <n v="0"/>
    <n v="0"/>
    <n v="0"/>
    <n v="2.0658499999999999E-8"/>
    <n v="5.2340300000000002E-7"/>
    <n v="1.0063499999999999E-5"/>
    <n v="1.4244999999999999E-4"/>
    <n v="0"/>
    <n v="0"/>
    <n v="0"/>
    <s v="EJ"/>
  </r>
  <r>
    <x v="21"/>
    <s v="trn_aviation_intl"/>
    <x v="5"/>
    <x v="2"/>
    <n v="1.8521300000000001E-2"/>
    <n v="3.7791499999999999E-2"/>
    <n v="3.5033000000000002E-2"/>
    <n v="3.38508E-2"/>
    <n v="4.0604300000000003E-2"/>
    <n v="4.4225899999999999E-2"/>
    <n v="5.7210299999999999E-2"/>
    <n v="7.5767299999999996E-2"/>
    <n v="0.10531799999999999"/>
    <n v="0.14267299999999999"/>
    <n v="0.187002"/>
    <n v="0"/>
    <n v="0"/>
    <n v="0"/>
    <s v="EJ"/>
  </r>
  <r>
    <x v="21"/>
    <s v="trn_freight"/>
    <x v="6"/>
    <x v="4"/>
    <n v="6.5899800000000002E-5"/>
    <n v="2.19E-5"/>
    <n v="0"/>
    <n v="0"/>
    <n v="0"/>
    <n v="3.95412E-5"/>
    <n v="1.9180900000000001E-4"/>
    <n v="4.43924E-4"/>
    <n v="6.6160800000000005E-4"/>
    <n v="8.5256600000000002E-4"/>
    <n v="1.0445700000000001E-3"/>
    <n v="0"/>
    <n v="0"/>
    <n v="0"/>
    <s v="EJ"/>
  </r>
  <r>
    <x v="21"/>
    <s v="trn_freight"/>
    <x v="6"/>
    <x v="1"/>
    <n v="0"/>
    <n v="0"/>
    <n v="0"/>
    <n v="0"/>
    <n v="0"/>
    <n v="4.6502399999999997E-5"/>
    <n v="2.0827899999999999E-4"/>
    <n v="4.87997E-4"/>
    <n v="7.2650299999999998E-4"/>
    <n v="9.3988600000000002E-4"/>
    <n v="1.15671E-3"/>
    <n v="0"/>
    <n v="0"/>
    <n v="0"/>
    <s v="EJ"/>
  </r>
  <r>
    <x v="21"/>
    <s v="trn_freight"/>
    <x v="6"/>
    <x v="2"/>
    <n v="9.69997E-4"/>
    <n v="1.7404E-3"/>
    <n v="1.9181999999999999E-3"/>
    <n v="2.8920899999999999E-3"/>
    <n v="3.0871200000000001E-3"/>
    <n v="3.0999680999999999E-3"/>
    <n v="3.1352239999999998E-3"/>
    <n v="2.99826E-3"/>
    <n v="3.24106E-3"/>
    <n v="3.8362600000000002E-3"/>
    <n v="4.5868000000000003E-3"/>
    <n v="0"/>
    <n v="0"/>
    <n v="0"/>
    <s v="EJ"/>
  </r>
  <r>
    <x v="21"/>
    <s v="trn_freight_road"/>
    <x v="6"/>
    <x v="4"/>
    <n v="0"/>
    <n v="0"/>
    <n v="0"/>
    <n v="0"/>
    <n v="3.25968859999999E-4"/>
    <n v="2.2902471126499901E-3"/>
    <n v="9.7861787589849994E-3"/>
    <n v="3.1089435287780999E-2"/>
    <n v="6.5028510889763899E-2"/>
    <n v="0.10731105769395"/>
    <n v="0.15693383158499899"/>
    <n v="0"/>
    <n v="0"/>
    <n v="0"/>
    <s v="EJ"/>
  </r>
  <r>
    <x v="21"/>
    <s v="trn_freight_road"/>
    <x v="6"/>
    <x v="1"/>
    <n v="0"/>
    <n v="0"/>
    <n v="0"/>
    <n v="0"/>
    <n v="0"/>
    <n v="6.7749459399999996E-4"/>
    <n v="5.3260506200999997E-3"/>
    <n v="1.8121878927619999E-2"/>
    <n v="3.2739000372290002E-2"/>
    <n v="4.5942774848800001E-2"/>
    <n v="5.7980130317E-2"/>
    <n v="0"/>
    <n v="0"/>
    <n v="0"/>
    <s v="EJ"/>
  </r>
  <r>
    <x v="21"/>
    <s v="trn_freight_road"/>
    <x v="6"/>
    <x v="2"/>
    <n v="7.2691450000000005E-2"/>
    <n v="0.13042400000000001"/>
    <n v="0.14374970000000001"/>
    <n v="0.21673190000000001"/>
    <n v="0.25681737059999998"/>
    <n v="0.283872679332"/>
    <n v="0.33184094536199898"/>
    <n v="0.35637323022700002"/>
    <n v="0.37917573233000001"/>
    <n v="0.41891811342999902"/>
    <n v="0.47284475640999901"/>
    <n v="0"/>
    <n v="0"/>
    <n v="0"/>
    <s v="EJ"/>
  </r>
  <r>
    <x v="21"/>
    <s v="trn_pass"/>
    <x v="6"/>
    <x v="4"/>
    <n v="5.9699900000000001E-5"/>
    <n v="1.98E-5"/>
    <n v="0"/>
    <n v="0"/>
    <n v="1.1681900000000001E-5"/>
    <n v="2.83186E-5"/>
    <n v="6.1734299999999996E-5"/>
    <n v="1.4096399999999999E-4"/>
    <n v="3.1498209999999998E-4"/>
    <n v="7.01591E-4"/>
    <n v="1.54726E-3"/>
    <n v="0"/>
    <n v="0"/>
    <n v="0"/>
    <s v="EJ"/>
  </r>
  <r>
    <x v="21"/>
    <s v="trn_pass"/>
    <x v="6"/>
    <x v="1"/>
    <n v="0"/>
    <n v="0"/>
    <n v="0"/>
    <n v="0"/>
    <n v="0"/>
    <n v="0"/>
    <n v="0"/>
    <n v="6.4266600000000004E-6"/>
    <n v="2.8388999999999999E-5"/>
    <n v="1.20641E-4"/>
    <n v="4.5106500000000001E-4"/>
    <n v="0"/>
    <n v="0"/>
    <n v="0"/>
    <s v="EJ"/>
  </r>
  <r>
    <x v="21"/>
    <s v="trn_pass"/>
    <x v="6"/>
    <x v="2"/>
    <n v="2.3100999999999998E-3"/>
    <n v="4.4282999999999996E-3"/>
    <n v="4.4692999999999998E-3"/>
    <n v="5.5595000000000002E-3"/>
    <n v="6.7789E-3"/>
    <n v="7.8762199999999997E-3"/>
    <n v="1.0557749999999999E-2"/>
    <n v="1.41614699999999E-2"/>
    <n v="1.9222349999999999E-2"/>
    <n v="2.5398899999999999E-2"/>
    <n v="3.2243800000000003E-2"/>
    <n v="0"/>
    <n v="0"/>
    <n v="0"/>
    <s v="EJ"/>
  </r>
  <r>
    <x v="21"/>
    <s v="trn_pass_road"/>
    <x v="6"/>
    <x v="4"/>
    <n v="0"/>
    <n v="0"/>
    <n v="0"/>
    <n v="0"/>
    <n v="3.44254E-3"/>
    <n v="8.4210409999999902E-3"/>
    <n v="1.4484547E-2"/>
    <n v="2.025451E-2"/>
    <n v="2.4581200000000001E-2"/>
    <n v="2.8532439999999999E-2"/>
    <n v="3.1726049999999999E-2"/>
    <n v="0"/>
    <n v="0"/>
    <n v="0"/>
    <s v="EJ"/>
  </r>
  <r>
    <x v="21"/>
    <s v="trn_pass_road"/>
    <x v="6"/>
    <x v="0"/>
    <n v="0"/>
    <n v="1.8103299999999999E-2"/>
    <n v="5.26142E-2"/>
    <n v="2.9990699999999999E-2"/>
    <n v="3.6404600000000002E-2"/>
    <n v="4.1811099999999997E-2"/>
    <n v="4.2961359999999997E-2"/>
    <n v="4.8852159999999999E-2"/>
    <n v="5.6005300000000001E-2"/>
    <n v="6.1597600000000002E-2"/>
    <n v="6.4875500000000003E-2"/>
    <n v="0"/>
    <n v="0"/>
    <n v="0"/>
    <s v="EJ"/>
  </r>
  <r>
    <x v="21"/>
    <s v="trn_pass_road"/>
    <x v="6"/>
    <x v="1"/>
    <n v="0"/>
    <n v="0"/>
    <n v="0"/>
    <n v="0"/>
    <n v="0"/>
    <n v="2.84651E-6"/>
    <n v="1.6503349999999998E-5"/>
    <n v="6.2146909999999993E-5"/>
    <n v="1.3348848999999999E-4"/>
    <n v="1.95228299999999E-4"/>
    <n v="2.2927899999999901E-4"/>
    <n v="0"/>
    <n v="0"/>
    <n v="0"/>
    <s v="EJ"/>
  </r>
  <r>
    <x v="21"/>
    <s v="trn_pass_road"/>
    <x v="6"/>
    <x v="2"/>
    <n v="2.3063400000000001E-2"/>
    <n v="4.1380500000000001E-2"/>
    <n v="4.5608099999999999E-2"/>
    <n v="6.8764000000000006E-2"/>
    <n v="6.5059993999999996E-2"/>
    <n v="5.89432888E-2"/>
    <n v="7.0188319799999996E-2"/>
    <n v="8.5293901000000005E-2"/>
    <n v="0.10645138799999999"/>
    <n v="0.13051521099999999"/>
    <n v="0.15237758000000001"/>
    <n v="0"/>
    <n v="0"/>
    <n v="0"/>
    <s v="EJ"/>
  </r>
  <r>
    <x v="21"/>
    <s v="trn_pass_road_LDV"/>
    <x v="6"/>
    <x v="4"/>
    <n v="0"/>
    <n v="0"/>
    <n v="0"/>
    <n v="0"/>
    <n v="0"/>
    <n v="5.5909799999999997E-3"/>
    <n v="1.36782E-2"/>
    <n v="1.7920200000000001E-2"/>
    <n v="2.12591E-2"/>
    <n v="2.2528099999999999E-2"/>
    <n v="2.2925500000000001E-2"/>
    <n v="0"/>
    <n v="0"/>
    <n v="0"/>
    <s v="EJ"/>
  </r>
  <r>
    <x v="21"/>
    <s v="trn_pass_road_LDV"/>
    <x v="6"/>
    <x v="0"/>
    <n v="0"/>
    <n v="1.75238E-3"/>
    <n v="5.0930699999999999E-3"/>
    <n v="2.9031399999999998E-3"/>
    <n v="3.5293799999999999E-3"/>
    <n v="3.4317599999999998E-3"/>
    <n v="3.4501000000000002E-3"/>
    <n v="3.20127E-3"/>
    <n v="2.8916499999999999E-3"/>
    <n v="2.6110299999999999E-3"/>
    <n v="2.3426800000000002E-3"/>
    <n v="0"/>
    <n v="0"/>
    <n v="0"/>
    <s v="EJ"/>
  </r>
  <r>
    <x v="21"/>
    <s v="trn_pass_road_LDV"/>
    <x v="6"/>
    <x v="2"/>
    <n v="4.5698900000000001E-2"/>
    <n v="8.19936E-2"/>
    <n v="9.0370900000000004E-2"/>
    <n v="0.13625300000000001"/>
    <n v="0.13841100000000001"/>
    <n v="0.12278"/>
    <n v="0.109851"/>
    <n v="9.7878199999999999E-2"/>
    <n v="8.5349300000000003E-2"/>
    <n v="7.0531899999999995E-2"/>
    <n v="5.8419199999999998E-2"/>
    <n v="0"/>
    <n v="0"/>
    <n v="0"/>
    <s v="EJ"/>
  </r>
  <r>
    <x v="21"/>
    <s v="trn_pass_road_LDV_4W"/>
    <x v="6"/>
    <x v="4"/>
    <n v="0"/>
    <n v="0"/>
    <n v="0"/>
    <n v="0"/>
    <n v="0"/>
    <n v="5.7247949999999896E-4"/>
    <n v="5.6864873999999998E-3"/>
    <n v="1.3846880599999899E-2"/>
    <n v="2.4358377099999998E-2"/>
    <n v="3.5516900800000001E-2"/>
    <n v="4.8104306999999999E-2"/>
    <n v="0"/>
    <n v="0"/>
    <n v="0"/>
    <s v="EJ"/>
  </r>
  <r>
    <x v="21"/>
    <s v="trn_pass_road_LDV_4W"/>
    <x v="6"/>
    <x v="0"/>
    <n v="0"/>
    <n v="1.634826E-2"/>
    <n v="4.7513819999999998E-2"/>
    <n v="2.7083289999999999E-2"/>
    <n v="2.966011E-2"/>
    <n v="2.9369719999999998E-2"/>
    <n v="3.2232424000000003E-2"/>
    <n v="3.4701976999999898E-2"/>
    <n v="3.6863688999999998E-2"/>
    <n v="3.8925675E-2"/>
    <n v="4.0355334E-2"/>
    <n v="0"/>
    <n v="0"/>
    <n v="0"/>
    <s v="EJ"/>
  </r>
  <r>
    <x v="21"/>
    <s v="trn_pass_road_LDV_4W"/>
    <x v="6"/>
    <x v="1"/>
    <n v="0"/>
    <n v="0"/>
    <n v="0"/>
    <n v="0"/>
    <n v="0"/>
    <n v="7.8232851999999896E-7"/>
    <n v="2.0417036249999999E-5"/>
    <n v="4.1045167610000001E-5"/>
    <n v="7.2382729480000005E-5"/>
    <n v="1.1335942808999901E-4"/>
    <n v="1.7557502199999999E-4"/>
    <n v="0"/>
    <n v="0"/>
    <n v="0"/>
    <s v="EJ"/>
  </r>
  <r>
    <x v="21"/>
    <s v="trn_pass_road_LDV_4W"/>
    <x v="6"/>
    <x v="2"/>
    <n v="4.4554169999999997E-2"/>
    <n v="7.9939499999999997E-2"/>
    <n v="8.8107099999999994E-2"/>
    <n v="0.1328396"/>
    <n v="0.14293079580000001"/>
    <n v="0.14282307020000001"/>
    <n v="0.16007656437999901"/>
    <n v="0.17874881036999901"/>
    <n v="0.19959800928999999"/>
    <n v="0.2210455707"/>
    <n v="0.2411657982"/>
    <n v="0"/>
    <n v="0"/>
    <n v="0"/>
    <s v="EJ"/>
  </r>
  <r>
    <x v="21"/>
    <s v="trn_shipping_intl"/>
    <x v="7"/>
    <x v="4"/>
    <n v="0"/>
    <n v="0"/>
    <n v="0"/>
    <n v="0"/>
    <n v="0"/>
    <n v="0"/>
    <n v="0"/>
    <n v="8.3683999999999997E-8"/>
    <n v="2.65251E-7"/>
    <n v="9.21907E-7"/>
    <n v="2.71134E-6"/>
    <n v="0"/>
    <n v="0"/>
    <n v="0"/>
    <s v="EJ"/>
  </r>
  <r>
    <x v="21"/>
    <s v="trn_shipping_intl"/>
    <x v="7"/>
    <x v="1"/>
    <n v="0"/>
    <n v="0"/>
    <n v="0"/>
    <n v="0"/>
    <n v="0"/>
    <n v="0"/>
    <n v="0"/>
    <n v="1.82053E-6"/>
    <n v="7.0516600000000003E-6"/>
    <n v="3.0713000000000002E-5"/>
    <n v="1.1349E-4"/>
    <n v="0"/>
    <n v="0"/>
    <n v="0"/>
    <s v="EJ"/>
  </r>
  <r>
    <x v="21"/>
    <s v="trn_shipping_intl"/>
    <x v="7"/>
    <x v="2"/>
    <n v="5.7465600000000004E-3"/>
    <n v="6.44299E-3"/>
    <n v="1.40547E-2"/>
    <n v="1.2435699999999999E-2"/>
    <n v="1.30311979999999E-2"/>
    <n v="1.352046E-2"/>
    <n v="1.4711719999999999E-2"/>
    <n v="1.642909E-2"/>
    <n v="1.8574509999999999E-2"/>
    <n v="2.098802E-2"/>
    <n v="2.3444420000000001E-2"/>
    <n v="0"/>
    <n v="0"/>
    <n v="0"/>
    <s v="EJ"/>
  </r>
  <r>
    <x v="22"/>
    <s v="N fertilizer"/>
    <x v="0"/>
    <x v="0"/>
    <n v="0.32933299999999999"/>
    <n v="0.31060599999999999"/>
    <n v="0.33066899999999999"/>
    <n v="0.36744900000000003"/>
    <n v="0.36942623000000002"/>
    <n v="0.394068627"/>
    <n v="0.39672464699999999"/>
    <n v="0.37647934599999999"/>
    <n v="0.34703221400000001"/>
    <n v="0.33603793199999998"/>
    <n v="0.33070300629999999"/>
    <n v="0"/>
    <n v="0"/>
    <n v="0"/>
    <s v="EJ"/>
  </r>
  <r>
    <x v="22"/>
    <s v="N fertilizer"/>
    <x v="0"/>
    <x v="1"/>
    <n v="0"/>
    <n v="0"/>
    <n v="0"/>
    <n v="0"/>
    <n v="0"/>
    <n v="5.3704800000000004E-4"/>
    <n v="4.1029619999999999E-3"/>
    <n v="1.4260419999999999E-2"/>
    <n v="2.7548566E-2"/>
    <n v="3.8026566999999997E-2"/>
    <n v="4.7235864699999998E-2"/>
    <n v="0"/>
    <n v="0"/>
    <n v="0"/>
    <s v="EJ"/>
  </r>
  <r>
    <x v="22"/>
    <s v="agricultural energy use"/>
    <x v="1"/>
    <x v="3"/>
    <n v="3.4618200000000002E-2"/>
    <n v="1.18464E-2"/>
    <n v="6.8649999999999996E-3"/>
    <n v="5.6511E-3"/>
    <n v="5.5721119999999997E-3"/>
    <n v="5.7823869999999999E-3"/>
    <n v="5.6735010000000001E-3"/>
    <n v="5.3113850000000001E-3"/>
    <n v="4.8158369999999999E-3"/>
    <n v="4.1876559999999997E-3"/>
    <n v="3.6534139999999998E-3"/>
    <n v="0"/>
    <n v="0"/>
    <n v="0"/>
    <s v="EJ"/>
  </r>
  <r>
    <x v="22"/>
    <s v="agricultural energy use"/>
    <x v="1"/>
    <x v="5"/>
    <n v="2.273E-2"/>
    <n v="4.9813000000000001E-3"/>
    <n v="3.0558E-3"/>
    <n v="3.8511000000000001E-3"/>
    <n v="3.8329649999999998E-3"/>
    <n v="3.5862120000000001E-3"/>
    <n v="3.1897100000000001E-3"/>
    <n v="2.8406969999999901E-3"/>
    <n v="2.6704620000000002E-3"/>
    <n v="2.5156879999999999E-3"/>
    <n v="2.3972149999999998E-3"/>
    <n v="0"/>
    <n v="0"/>
    <n v="0"/>
    <s v="EJ"/>
  </r>
  <r>
    <x v="22"/>
    <s v="agricultural energy use"/>
    <x v="1"/>
    <x v="7"/>
    <n v="0"/>
    <n v="0.13541700000000001"/>
    <n v="0.123654"/>
    <n v="9.8287299999999994E-2"/>
    <n v="9.8732099999999906E-2"/>
    <n v="9.5375299999999996E-2"/>
    <n v="9.0494409999999997E-2"/>
    <n v="8.4771310000000002E-2"/>
    <n v="7.9848459999999996E-2"/>
    <n v="7.4985449999999995E-2"/>
    <n v="7.0075230000000002E-2"/>
    <n v="0"/>
    <n v="0"/>
    <n v="0"/>
    <s v="EJ"/>
  </r>
  <r>
    <x v="22"/>
    <s v="agricultural energy use"/>
    <x v="1"/>
    <x v="4"/>
    <n v="0.242286"/>
    <n v="6.0613300000000002E-2"/>
    <n v="5.6469100000000001E-2"/>
    <n v="5.8520299999999997E-2"/>
    <n v="5.9427800000000003E-2"/>
    <n v="6.2704010000000004E-2"/>
    <n v="7.0771460999999994E-2"/>
    <n v="7.9741883E-2"/>
    <n v="8.61301701E-2"/>
    <n v="9.4460705999999894E-2"/>
    <n v="0.102737726"/>
    <n v="0"/>
    <n v="0"/>
    <n v="0"/>
    <s v="EJ"/>
  </r>
  <r>
    <x v="22"/>
    <s v="agricultural energy use"/>
    <x v="1"/>
    <x v="0"/>
    <n v="2.28556E-2"/>
    <n v="2.2981100000000001E-2"/>
    <n v="2.3148599999999998E-2"/>
    <n v="4.6338999999999998E-2"/>
    <n v="4.6581899999999898E-2"/>
    <n v="4.473717E-2"/>
    <n v="4.1960369999999997E-2"/>
    <n v="3.8705339999999998E-2"/>
    <n v="3.5935809999999999E-2"/>
    <n v="3.3225230000000001E-2"/>
    <n v="3.055188E-2"/>
    <n v="0"/>
    <n v="0"/>
    <n v="0"/>
    <s v="EJ"/>
  </r>
  <r>
    <x v="22"/>
    <s v="agricultural energy use"/>
    <x v="1"/>
    <x v="1"/>
    <n v="0"/>
    <n v="0"/>
    <n v="0"/>
    <n v="0"/>
    <n v="0"/>
    <n v="8.3844500000000005E-4"/>
    <n v="3.0639130000000001E-3"/>
    <n v="5.74304999999999E-3"/>
    <n v="7.5580580000000003E-3"/>
    <n v="9.3506149999999996E-3"/>
    <n v="1.0441735000000001E-2"/>
    <n v="0"/>
    <n v="0"/>
    <n v="0"/>
    <s v="EJ"/>
  </r>
  <r>
    <x v="22"/>
    <s v="agricultural energy use"/>
    <x v="1"/>
    <x v="2"/>
    <n v="0.60370500000000005"/>
    <n v="0.17405380000000001"/>
    <n v="0.1246173"/>
    <n v="0.13822129999999999"/>
    <n v="0.13779738"/>
    <n v="0.13000024999999901"/>
    <n v="0.11707089"/>
    <n v="0.10305001499999999"/>
    <n v="9.2416849999999995E-2"/>
    <n v="8.0243089999999906E-2"/>
    <n v="6.8726040000000002E-2"/>
    <n v="0"/>
    <n v="0"/>
    <n v="0"/>
    <s v="EJ"/>
  </r>
  <r>
    <x v="22"/>
    <s v="alumina"/>
    <x v="0"/>
    <x v="3"/>
    <n v="0"/>
    <n v="1.9370699999999999E-4"/>
    <n v="1.30484E-2"/>
    <n v="8.2321099999999994E-5"/>
    <n v="6.7455999999999999E-5"/>
    <n v="6.7265299999999994E-5"/>
    <n v="6.5585400000000004E-5"/>
    <n v="6.3750000000000005E-5"/>
    <n v="6.1800599999999999E-5"/>
    <n v="5.9686050000000001E-5"/>
    <n v="5.7320778000000002E-5"/>
    <n v="0"/>
    <n v="0"/>
    <n v="0"/>
    <s v="EJ"/>
  </r>
  <r>
    <x v="22"/>
    <s v="alumina"/>
    <x v="0"/>
    <x v="5"/>
    <n v="0"/>
    <n v="0"/>
    <n v="1.0695399999999999E-5"/>
    <n v="7.1633399999999998E-3"/>
    <n v="5.8698200000000004E-3"/>
    <n v="5.8532200000000001E-3"/>
    <n v="5.70705E-3"/>
    <n v="5.5474000000000001E-3"/>
    <n v="5.3779700000000001E-3"/>
    <n v="5.1940720000000001E-3"/>
    <n v="4.9882991999999999E-3"/>
    <n v="0"/>
    <n v="0"/>
    <n v="0"/>
    <s v="EJ"/>
  </r>
  <r>
    <x v="22"/>
    <s v="alumina"/>
    <x v="0"/>
    <x v="0"/>
    <n v="0"/>
    <n v="1.52586E-3"/>
    <n v="2.31741E-2"/>
    <n v="3.0695900000000002E-2"/>
    <n v="2.5152999999999998E-2"/>
    <n v="2.5081900000000001E-2"/>
    <n v="2.4455500000000002E-2"/>
    <n v="2.3767807219999999E-2"/>
    <n v="2.3005101493800001E-2"/>
    <n v="2.2196154133499998E-2"/>
    <n v="2.1299924736100002E-2"/>
    <n v="0"/>
    <n v="0"/>
    <n v="0"/>
    <s v="EJ"/>
  </r>
  <r>
    <x v="22"/>
    <s v="alumina"/>
    <x v="0"/>
    <x v="2"/>
    <n v="0"/>
    <n v="1.9641800000000001E-2"/>
    <n v="1.01666E-2"/>
    <n v="6.8717600000000001E-5"/>
    <n v="5.6308999999999999E-5"/>
    <n v="5.6149800000000002E-5"/>
    <n v="5.4747499999999997E-5"/>
    <n v="5.3214310481000002E-5"/>
    <n v="5.1585566949999997E-5"/>
    <n v="4.9819513144000001E-5"/>
    <n v="4.7844962366999999E-5"/>
    <n v="0"/>
    <n v="0"/>
    <n v="0"/>
    <s v="EJ"/>
  </r>
  <r>
    <x v="22"/>
    <s v="aluminum"/>
    <x v="0"/>
    <x v="4"/>
    <n v="0"/>
    <n v="0.19025400000000001"/>
    <n v="0.21609400000000001"/>
    <n v="0.199707"/>
    <n v="0.16364500000000001"/>
    <n v="0.16318299999999999"/>
    <n v="0.159107"/>
    <n v="0.15465760000000001"/>
    <n v="0.14987919999999999"/>
    <n v="0.14471709999999999"/>
    <n v="0.13895618000000001"/>
    <n v="0"/>
    <n v="0"/>
    <n v="0"/>
    <s v="EJ"/>
  </r>
  <r>
    <x v="22"/>
    <s v="cement"/>
    <x v="0"/>
    <x v="4"/>
    <n v="4.2645599999999999E-2"/>
    <n v="2.4345599999999998E-2"/>
    <n v="2.22381E-2"/>
    <n v="2.22381E-2"/>
    <n v="2.1382499999999999E-2"/>
    <n v="2.2143400000000001E-2"/>
    <n v="2.3176842E-2"/>
    <n v="2.4923008999999999E-2"/>
    <n v="2.6544193000000001E-2"/>
    <n v="2.7255101E-2"/>
    <n v="2.7246255E-2"/>
    <n v="0"/>
    <n v="0"/>
    <n v="0"/>
    <s v="EJ"/>
  </r>
  <r>
    <x v="22"/>
    <s v="chemical energy use"/>
    <x v="0"/>
    <x v="3"/>
    <n v="0"/>
    <n v="0"/>
    <n v="1.1302E-3"/>
    <n v="2.3860000000000001E-3"/>
    <n v="2.5157029999999898E-3"/>
    <n v="2.6636530000000002E-3"/>
    <n v="2.7636229999999898E-3"/>
    <n v="2.8850289999999999E-3"/>
    <n v="2.9426406E-3"/>
    <n v="2.9227483999999999E-3"/>
    <n v="2.8496028699999901E-3"/>
    <n v="0"/>
    <n v="0"/>
    <n v="0"/>
    <s v="EJ"/>
  </r>
  <r>
    <x v="22"/>
    <s v="chemical energy use"/>
    <x v="0"/>
    <x v="5"/>
    <n v="1.8669600000000001E-2"/>
    <n v="6.6980000000000002E-4"/>
    <n v="8.4139000000000002E-3"/>
    <n v="7.0743000000000004E-3"/>
    <n v="7.4745409999999899E-3"/>
    <n v="7.7814390000000002E-3"/>
    <n v="7.8625610000000005E-3"/>
    <n v="7.8436789999999992E-3"/>
    <n v="7.8123799999999998E-3"/>
    <n v="7.8026902999999998E-3"/>
    <n v="7.7924765999999902E-3"/>
    <n v="0"/>
    <n v="0"/>
    <n v="0"/>
    <s v="EJ"/>
  </r>
  <r>
    <x v="22"/>
    <s v="chemical energy use"/>
    <x v="0"/>
    <x v="7"/>
    <n v="0"/>
    <n v="0.56385399999999997"/>
    <n v="0.57076099999999996"/>
    <n v="0.502529"/>
    <n v="0.53214410000000001"/>
    <n v="0.55692129999999995"/>
    <n v="0.57208559999999997"/>
    <n v="0.59106259999999999"/>
    <n v="0.60557059999999996"/>
    <n v="0.61303344999999998"/>
    <n v="0.61185089999999998"/>
    <n v="0"/>
    <n v="0"/>
    <n v="0"/>
    <s v="EJ"/>
  </r>
  <r>
    <x v="22"/>
    <s v="chemical energy use"/>
    <x v="0"/>
    <x v="4"/>
    <n v="0.27221600000000001"/>
    <n v="0.143873"/>
    <n v="0.16656099999999999"/>
    <n v="0.16564000000000001"/>
    <n v="0.1667979"/>
    <n v="0.178783"/>
    <n v="0.192026899999999"/>
    <n v="0.21937862"/>
    <n v="0.25189308999999999"/>
    <n v="0.27163811999999998"/>
    <n v="0.28415296099999998"/>
    <n v="0"/>
    <n v="0"/>
    <n v="0"/>
    <s v="EJ"/>
  </r>
  <r>
    <x v="22"/>
    <s v="chemical energy use"/>
    <x v="0"/>
    <x v="0"/>
    <n v="6.6477999999999995E-2"/>
    <n v="0"/>
    <n v="0"/>
    <n v="6.6883899999999996E-2"/>
    <n v="7.0844470000000007E-2"/>
    <n v="7.4075000000000002E-2"/>
    <n v="7.5884820000000006E-2"/>
    <n v="7.7654570000000006E-2"/>
    <n v="7.8361379999999994E-2"/>
    <n v="7.8553949999999997E-2"/>
    <n v="7.7766267E-2"/>
    <n v="0"/>
    <n v="0"/>
    <n v="0"/>
    <s v="EJ"/>
  </r>
  <r>
    <x v="22"/>
    <s v="chemical energy use"/>
    <x v="0"/>
    <x v="2"/>
    <n v="0.15421199999999999"/>
    <n v="0.241281"/>
    <n v="0.248941"/>
    <n v="0.35300500000000001"/>
    <n v="0.37031159999999902"/>
    <n v="0.38219619999999999"/>
    <n v="0.37875439999999899"/>
    <n v="0.36221759999999997"/>
    <n v="0.34365950000000001"/>
    <n v="0.33705750999999901"/>
    <n v="0.33845743"/>
    <n v="0"/>
    <n v="0"/>
    <n v="0"/>
    <s v="EJ"/>
  </r>
  <r>
    <x v="22"/>
    <s v="chemical feedstocks"/>
    <x v="0"/>
    <x v="5"/>
    <n v="0"/>
    <n v="0"/>
    <n v="1.0841699999999999E-2"/>
    <n v="7.7022000000000002E-3"/>
    <n v="8.1380600000000008E-3"/>
    <n v="8.6137499999999999E-3"/>
    <n v="8.7404100000000005E-3"/>
    <n v="9.0759599999999992E-3"/>
    <n v="9.5454600000000004E-3"/>
    <n v="9.7355800000000006E-3"/>
    <n v="1.0016799999999999E-2"/>
    <n v="0"/>
    <n v="0"/>
    <n v="0"/>
    <s v="EJ"/>
  </r>
  <r>
    <x v="22"/>
    <s v="chemical feedstocks"/>
    <x v="0"/>
    <x v="0"/>
    <n v="0.70929399999999998"/>
    <n v="0.731958"/>
    <n v="1.2472000000000001"/>
    <n v="1.18163"/>
    <n v="1.2823500000000001"/>
    <n v="1.3704099999999999"/>
    <n v="1.4320999999999999"/>
    <n v="1.4650300000000001"/>
    <n v="1.4849000000000001"/>
    <n v="1.5054799999999999"/>
    <n v="1.49939"/>
    <n v="0"/>
    <n v="0"/>
    <n v="0"/>
    <s v="EJ"/>
  </r>
  <r>
    <x v="22"/>
    <s v="chemical feedstocks"/>
    <x v="0"/>
    <x v="2"/>
    <n v="0.65988100000000005"/>
    <n v="0.59470500000000004"/>
    <n v="1.0938399999999999"/>
    <n v="0.74326599999999998"/>
    <n v="0.73364200000000002"/>
    <n v="0.73500900000000002"/>
    <n v="0.71412399999999998"/>
    <n v="0.71774000000000004"/>
    <n v="0.72445599999999999"/>
    <n v="0.72440800000000005"/>
    <n v="0.73981300000000005"/>
    <n v="0"/>
    <n v="0"/>
    <n v="0"/>
    <s v="EJ"/>
  </r>
  <r>
    <x v="22"/>
    <s v="comm cooling"/>
    <x v="2"/>
    <x v="4"/>
    <n v="9.3104500000000003E-4"/>
    <n v="1.67505E-3"/>
    <n v="2.61722E-3"/>
    <n v="2.36353E-3"/>
    <n v="2.6751329999999901E-3"/>
    <n v="3.1218639999999998E-3"/>
    <n v="3.3490849999999999E-3"/>
    <n v="3.4884199999999999E-3"/>
    <n v="3.5958419999999902E-3"/>
    <n v="3.6470667999999999E-3"/>
    <n v="3.68770399999999E-3"/>
    <n v="0"/>
    <n v="0"/>
    <n v="0"/>
    <s v="EJ"/>
  </r>
  <r>
    <x v="22"/>
    <s v="comm heating"/>
    <x v="2"/>
    <x v="3"/>
    <n v="3.2286599999999999E-2"/>
    <n v="2.3282500000000001E-2"/>
    <n v="3.17215E-2"/>
    <n v="3.52629E-2"/>
    <n v="3.6521270000000002E-2"/>
    <n v="3.9753219999999999E-2"/>
    <n v="4.0243789999999897E-2"/>
    <n v="3.9523149999999903E-2"/>
    <n v="3.7309839999999997E-2"/>
    <n v="3.4202579999999899E-2"/>
    <n v="3.1211412000000001E-2"/>
    <n v="0"/>
    <n v="0"/>
    <n v="0"/>
    <s v="EJ"/>
  </r>
  <r>
    <x v="22"/>
    <s v="comm heating"/>
    <x v="2"/>
    <x v="7"/>
    <n v="3.5919699999999999"/>
    <n v="0.54013299999999997"/>
    <n v="0.46177499999999999"/>
    <n v="0.52302499999999996"/>
    <n v="0.54924910000000005"/>
    <n v="0.57834049999999904"/>
    <n v="0.5813007"/>
    <n v="0.57589900000000005"/>
    <n v="0.56402439999999998"/>
    <n v="0.54934839999999996"/>
    <n v="0.53190959999999998"/>
    <n v="0"/>
    <n v="0"/>
    <n v="0"/>
    <s v="EJ"/>
  </r>
  <r>
    <x v="22"/>
    <s v="comm heating"/>
    <x v="2"/>
    <x v="4"/>
    <n v="6.6740999999999997E-3"/>
    <n v="1.2007200000000001E-2"/>
    <n v="1.8761E-2"/>
    <n v="1.69424E-2"/>
    <n v="1.7900449999999998E-2"/>
    <n v="1.9332769999999999E-2"/>
    <n v="2.0330330000000001E-2"/>
    <n v="2.2012529999999999E-2"/>
    <n v="2.4358095999999999E-2"/>
    <n v="2.6308913E-2"/>
    <n v="2.7802346999999901E-2"/>
    <n v="0"/>
    <n v="0"/>
    <n v="0"/>
    <s v="EJ"/>
  </r>
  <r>
    <x v="22"/>
    <s v="comm heating"/>
    <x v="2"/>
    <x v="0"/>
    <n v="0.368226"/>
    <n v="0.14971599999999999"/>
    <n v="0.113813"/>
    <n v="8.14135E-2"/>
    <n v="8.5713029999999996E-2"/>
    <n v="9.0710639999999995E-2"/>
    <n v="9.1511709999999996E-2"/>
    <n v="9.1438609999999906E-2"/>
    <n v="9.0691839999999996E-2"/>
    <n v="8.9253669999999993E-2"/>
    <n v="8.7195759999999997E-2"/>
    <n v="0"/>
    <n v="0"/>
    <n v="0"/>
    <s v="EJ"/>
  </r>
  <r>
    <x v="22"/>
    <s v="comm heating"/>
    <x v="2"/>
    <x v="1"/>
    <n v="0"/>
    <n v="0"/>
    <n v="0"/>
    <n v="0"/>
    <n v="0"/>
    <n v="3.0905899999999998E-6"/>
    <n v="5.6181799999999998E-5"/>
    <n v="1.2705099999999999E-4"/>
    <n v="1.9557799999999999E-4"/>
    <n v="2.2181100000000001E-4"/>
    <n v="2.2903499999999999E-4"/>
    <n v="0"/>
    <n v="0"/>
    <n v="0"/>
    <s v="EJ"/>
  </r>
  <r>
    <x v="22"/>
    <s v="comm others"/>
    <x v="2"/>
    <x v="3"/>
    <n v="3.5874000000000001E-3"/>
    <n v="2.5869000000000001E-3"/>
    <n v="3.5246000000000001E-3"/>
    <n v="3.9180999999999999E-3"/>
    <n v="4.3035929999999997E-3"/>
    <n v="4.9862700000000001E-3"/>
    <n v="5.0923560000000001E-3"/>
    <n v="4.8342070000000001E-3"/>
    <n v="4.3774269999999997E-3"/>
    <n v="3.7813299999999998E-3"/>
    <n v="3.3598130000000001E-3"/>
    <n v="0"/>
    <n v="0"/>
    <n v="0"/>
    <s v="EJ"/>
  </r>
  <r>
    <x v="22"/>
    <s v="comm others"/>
    <x v="2"/>
    <x v="5"/>
    <n v="1.1607400000000001"/>
    <n v="0.114278"/>
    <n v="0.10352"/>
    <n v="5.7976100000000003E-2"/>
    <n v="6.404398E-2"/>
    <n v="6.888888E-2"/>
    <n v="6.6227679999999997E-2"/>
    <n v="5.9249450000000002E-2"/>
    <n v="5.2446119999999999E-2"/>
    <n v="4.5654460000000001E-2"/>
    <n v="4.2407239999999999E-2"/>
    <n v="0"/>
    <n v="0"/>
    <n v="0"/>
    <s v="EJ"/>
  </r>
  <r>
    <x v="22"/>
    <s v="comm others"/>
    <x v="2"/>
    <x v="7"/>
    <n v="0.39910800000000002"/>
    <n v="6.00148E-2"/>
    <n v="5.1308399999999997E-2"/>
    <n v="5.8113900000000003E-2"/>
    <n v="6.5117900000000006E-2"/>
    <n v="7.2497699999999998E-2"/>
    <n v="7.3871270000000003E-2"/>
    <n v="7.1377120000000002E-2"/>
    <n v="6.7378109999999894E-2"/>
    <n v="6.2522759999999997E-2"/>
    <n v="5.9152259999999998E-2"/>
    <n v="0"/>
    <n v="0"/>
    <n v="0"/>
    <s v="EJ"/>
  </r>
  <r>
    <x v="22"/>
    <s v="comm others"/>
    <x v="2"/>
    <x v="4"/>
    <n v="0.19526199999999999"/>
    <n v="0.35129100000000002"/>
    <n v="0.54888199999999998"/>
    <n v="0.49567699999999998"/>
    <n v="0.56289279999999997"/>
    <n v="0.65744360000000002"/>
    <n v="0.72330119999999998"/>
    <n v="0.78607289999999996"/>
    <n v="0.84182080000000004"/>
    <n v="0.88412729999999995"/>
    <n v="0.91321079999999999"/>
    <n v="0"/>
    <n v="0"/>
    <n v="0"/>
    <s v="EJ"/>
  </r>
  <r>
    <x v="22"/>
    <s v="comm others"/>
    <x v="2"/>
    <x v="0"/>
    <n v="4.0913999999999999E-2"/>
    <n v="1.6635199999999999E-2"/>
    <n v="1.26459E-2"/>
    <n v="9.0459000000000008E-3"/>
    <n v="1.018519E-2"/>
    <n v="1.145443E-2"/>
    <n v="1.176492E-2"/>
    <n v="1.151406E-2"/>
    <n v="1.1011032E-2"/>
    <n v="1.0338956999999999E-2"/>
    <n v="9.8406759999999996E-3"/>
    <n v="0"/>
    <n v="0"/>
    <n v="0"/>
    <s v="EJ"/>
  </r>
  <r>
    <x v="22"/>
    <s v="comm others"/>
    <x v="2"/>
    <x v="1"/>
    <n v="0"/>
    <n v="0"/>
    <n v="0"/>
    <n v="0"/>
    <n v="0"/>
    <n v="9.8382699999999991E-7"/>
    <n v="1.5299300000000001E-5"/>
    <n v="2.7902499999999999E-5"/>
    <n v="3.4687999999999997E-5"/>
    <n v="4.2527500000000002E-5"/>
    <n v="4.3004699999999998E-5"/>
    <n v="0"/>
    <n v="0"/>
    <n v="0"/>
    <s v="EJ"/>
  </r>
  <r>
    <x v="22"/>
    <s v="comm others"/>
    <x v="2"/>
    <x v="2"/>
    <n v="0.21687699999999999"/>
    <n v="3.6669399999999998E-2"/>
    <n v="7.0366700000000004E-2"/>
    <n v="0.10201300000000001"/>
    <n v="0.1115695"/>
    <n v="0.1180187"/>
    <n v="0.11104899999999999"/>
    <n v="9.6847820000000001E-2"/>
    <n v="8.3698469999999997E-2"/>
    <n v="7.199883E-2"/>
    <n v="6.8141079999999896E-2"/>
    <n v="0"/>
    <n v="0"/>
    <n v="0"/>
    <s v="EJ"/>
  </r>
  <r>
    <x v="22"/>
    <s v="construction energy use"/>
    <x v="0"/>
    <x v="3"/>
    <n v="0"/>
    <n v="1.674E-4"/>
    <n v="2.0929999999999999E-4"/>
    <n v="8.3700000000000002E-5"/>
    <n v="8.1394400000000001E-5"/>
    <n v="8.3477800000000002E-5"/>
    <n v="8.0481380000000004E-5"/>
    <n v="7.4295049999999996E-5"/>
    <n v="6.6628040000000003E-5"/>
    <n v="5.7148660000000001E-5"/>
    <n v="4.921012E-5"/>
    <n v="0"/>
    <n v="0"/>
    <n v="0"/>
    <s v="EJ"/>
  </r>
  <r>
    <x v="22"/>
    <s v="construction energy use"/>
    <x v="0"/>
    <x v="5"/>
    <n v="2.9300000000000002E-4"/>
    <n v="1.0046E-3"/>
    <n v="2.2185999999999998E-3"/>
    <n v="2.8465000000000001E-3"/>
    <n v="2.7923380000000001E-3"/>
    <n v="2.5861629999999998E-3"/>
    <n v="2.2604209999999999E-3"/>
    <n v="1.9818224E-3"/>
    <n v="1.8420239999999901E-3"/>
    <n v="1.7111539999999899E-3"/>
    <n v="1.609744E-3"/>
    <n v="0"/>
    <n v="0"/>
    <n v="0"/>
    <s v="EJ"/>
  </r>
  <r>
    <x v="22"/>
    <s v="construction energy use"/>
    <x v="0"/>
    <x v="7"/>
    <n v="0"/>
    <n v="4.1273999999999998E-2"/>
    <n v="5.7934199999999998E-2"/>
    <n v="2.7962500000000001E-2"/>
    <n v="2.766797E-2"/>
    <n v="2.6449069999999901E-2"/>
    <n v="2.4655610000000001E-2"/>
    <n v="2.2761071000000001E-2"/>
    <n v="2.1201060000000001E-2"/>
    <n v="1.963546E-2"/>
    <n v="1.8115889999999999E-2"/>
    <n v="0"/>
    <n v="0"/>
    <n v="0"/>
    <s v="EJ"/>
  </r>
  <r>
    <x v="22"/>
    <s v="construction energy use"/>
    <x v="0"/>
    <x v="4"/>
    <n v="6.7520200000000002E-2"/>
    <n v="3.3990300000000001E-2"/>
    <n v="4.19437E-2"/>
    <n v="4.3701799999999999E-2"/>
    <n v="4.372537E-2"/>
    <n v="4.5390175599999902E-2"/>
    <n v="4.9683198399999899E-2"/>
    <n v="5.4387684700000001E-2"/>
    <n v="5.7115752999999998E-2"/>
    <n v="6.0474557899999899E-2"/>
    <n v="6.3592636199999997E-2"/>
    <n v="0"/>
    <n v="0"/>
    <n v="0"/>
    <s v="EJ"/>
  </r>
  <r>
    <x v="22"/>
    <s v="construction energy use"/>
    <x v="0"/>
    <x v="0"/>
    <n v="1.8041700000000001E-2"/>
    <n v="1.5990500000000001E-2"/>
    <n v="2.64555E-2"/>
    <n v="9.4645499999999994E-2"/>
    <n v="9.3710599999999894E-2"/>
    <n v="8.9070999999999997E-2"/>
    <n v="8.2085569999999997E-2"/>
    <n v="7.461218E-2"/>
    <n v="6.8517540000000002E-2"/>
    <n v="6.2475589999999998E-2"/>
    <n v="5.6713079999999999E-2"/>
    <n v="0"/>
    <n v="0"/>
    <n v="0"/>
    <s v="EJ"/>
  </r>
  <r>
    <x v="22"/>
    <s v="construction energy use"/>
    <x v="0"/>
    <x v="1"/>
    <n v="0"/>
    <n v="0"/>
    <n v="0"/>
    <n v="0"/>
    <n v="0"/>
    <n v="3.5135199999999998E-4"/>
    <n v="1.218916E-3"/>
    <n v="2.2704209999999999E-3"/>
    <n v="2.9788697000000001E-3"/>
    <n v="3.7256379999999999E-3"/>
    <n v="4.2420929999999997E-3"/>
    <n v="0"/>
    <n v="0"/>
    <n v="0"/>
    <s v="EJ"/>
  </r>
  <r>
    <x v="22"/>
    <s v="construction energy use"/>
    <x v="0"/>
    <x v="2"/>
    <n v="0.32018740000000001"/>
    <n v="3.1018299999999999E-2"/>
    <n v="2.8799600000000002E-2"/>
    <n v="4.6715800000000002E-2"/>
    <n v="4.6000489999999998E-2"/>
    <n v="4.3056329999999997E-2"/>
    <n v="3.8382237E-2"/>
    <n v="3.3559332999999997E-2"/>
    <n v="2.9983239999999901E-2"/>
    <n v="2.5959221000000001E-2"/>
    <n v="2.2128842999999999E-2"/>
    <n v="0"/>
    <n v="0"/>
    <n v="0"/>
    <s v="EJ"/>
  </r>
  <r>
    <x v="22"/>
    <s v="construction feedstocks"/>
    <x v="3"/>
    <x v="2"/>
    <n v="0.13830500000000001"/>
    <n v="0.19439799999999999"/>
    <n v="0.17104"/>
    <n v="0.240234"/>
    <n v="0.24754100000000001"/>
    <n v="0.25017899999999998"/>
    <n v="0.25200699999999998"/>
    <n v="0.253936"/>
    <n v="0.255691"/>
    <n v="0.25839699999999999"/>
    <n v="0.26111600000000001"/>
    <n v="0"/>
    <n v="0"/>
    <n v="0"/>
    <s v="EJ"/>
  </r>
  <r>
    <x v="22"/>
    <s v="industrial wastewater treatment"/>
    <x v="0"/>
    <x v="4"/>
    <n v="2.73096E-2"/>
    <n v="2.0443900000000001E-2"/>
    <n v="2.18246E-2"/>
    <n v="2.2774300000000001E-2"/>
    <n v="2.7102399999999999E-2"/>
    <n v="3.0675999999999998E-2"/>
    <n v="3.3408300000000002E-2"/>
    <n v="3.5490399999999998E-2"/>
    <n v="3.69535E-2"/>
    <n v="3.79771E-2"/>
    <n v="3.8531900000000001E-2"/>
    <n v="0"/>
    <n v="0"/>
    <n v="0"/>
    <s v="EJ"/>
  </r>
  <r>
    <x v="22"/>
    <s v="industrial water abstraction"/>
    <x v="0"/>
    <x v="4"/>
    <n v="7.3658100000000004E-3"/>
    <n v="5.5896100000000001E-3"/>
    <n v="5.7193599999999997E-3"/>
    <n v="5.9682499999999996E-3"/>
    <n v="6.1386599999999998E-3"/>
    <n v="6.2450300000000004E-3"/>
    <n v="6.2779100000000003E-3"/>
    <n v="6.2988699999999998E-3"/>
    <n v="6.3015900000000001E-3"/>
    <n v="6.3029000000000002E-3"/>
    <n v="6.2720700000000002E-3"/>
    <n v="0"/>
    <n v="0"/>
    <n v="0"/>
    <s v="EJ"/>
  </r>
  <r>
    <x v="22"/>
    <s v="industrial water treatment"/>
    <x v="0"/>
    <x v="4"/>
    <n v="1.65381E-2"/>
    <n v="1.25501E-2"/>
    <n v="1.2841399999999999E-2"/>
    <n v="1.34003E-2"/>
    <n v="1.3782900000000001E-2"/>
    <n v="1.40217E-2"/>
    <n v="1.40955E-2"/>
    <n v="1.41426E-2"/>
    <n v="1.41487E-2"/>
    <n v="1.41516E-2"/>
    <n v="1.40824E-2"/>
    <n v="0"/>
    <n v="0"/>
    <n v="0"/>
    <s v="EJ"/>
  </r>
  <r>
    <x v="22"/>
    <s v="iron and steel"/>
    <x v="0"/>
    <x v="3"/>
    <n v="0"/>
    <n v="0"/>
    <n v="0"/>
    <n v="0"/>
    <n v="0"/>
    <n v="6.1006499999999998E-2"/>
    <n v="9.9946900000000005E-2"/>
    <n v="0.1145047"/>
    <n v="0.1000066"/>
    <n v="8.0203339999999998E-2"/>
    <n v="6.5844269999999996E-2"/>
    <n v="0"/>
    <n v="0"/>
    <n v="0"/>
    <s v="EJ"/>
  </r>
  <r>
    <x v="22"/>
    <s v="iron and steel"/>
    <x v="0"/>
    <x v="5"/>
    <n v="1.3353812999999899"/>
    <n v="1.0361636999999999"/>
    <n v="1.1867692999999999"/>
    <n v="1.7726061"/>
    <n v="1.8665704999999999"/>
    <n v="1.5638197999999901"/>
    <n v="1.20525477"/>
    <n v="0.94276241000000005"/>
    <n v="0.85243879"/>
    <n v="0.80269959000000002"/>
    <n v="0.76081796000000002"/>
    <n v="0"/>
    <n v="0"/>
    <n v="0"/>
    <s v="EJ"/>
  </r>
  <r>
    <x v="22"/>
    <s v="iron and steel"/>
    <x v="0"/>
    <x v="4"/>
    <n v="0.28607189999999999"/>
    <n v="0.20415149999999899"/>
    <n v="0.2002987"/>
    <n v="0.2203946"/>
    <n v="0.22985149999999999"/>
    <n v="0.20476419000000001"/>
    <n v="0.1714251"/>
    <n v="0.14452241299999999"/>
    <n v="0.13153717300000001"/>
    <n v="0.123746379"/>
    <n v="0.116581844"/>
    <n v="0"/>
    <n v="0"/>
    <n v="0"/>
    <s v="EJ"/>
  </r>
  <r>
    <x v="22"/>
    <s v="iron and steel"/>
    <x v="0"/>
    <x v="0"/>
    <n v="0.77734026999999895"/>
    <n v="0.59688238999999998"/>
    <n v="0.5520486"/>
    <n v="0.52546764000000001"/>
    <n v="0.53741099599999997"/>
    <n v="0.4752716313"/>
    <n v="0.35857196679999997"/>
    <n v="0.26779893850000003"/>
    <n v="0.22482889278000001"/>
    <n v="0.19982200194999999"/>
    <n v="0.17958691951"/>
    <n v="0"/>
    <n v="0"/>
    <n v="0"/>
    <s v="EJ"/>
  </r>
  <r>
    <x v="22"/>
    <s v="iron and steel"/>
    <x v="0"/>
    <x v="1"/>
    <n v="0"/>
    <n v="0"/>
    <n v="0"/>
    <n v="0"/>
    <n v="0"/>
    <n v="2.0772289999999999E-2"/>
    <n v="7.6186089999999998E-2"/>
    <n v="0.111006059999999"/>
    <n v="0.11510564"/>
    <n v="0.11299234999999901"/>
    <n v="0.10616613"/>
    <n v="0"/>
    <n v="0"/>
    <n v="0"/>
    <s v="EJ"/>
  </r>
  <r>
    <x v="22"/>
    <s v="iron and steel"/>
    <x v="0"/>
    <x v="2"/>
    <n v="0.12202343"/>
    <n v="3.9559900000000002E-2"/>
    <n v="2.0679650000000001E-2"/>
    <n v="7.0325509999999997E-3"/>
    <n v="7.2130045999999996E-3"/>
    <n v="6.5041133999999999E-3"/>
    <n v="5.1658191699999996E-3"/>
    <n v="4.09860911E-3"/>
    <n v="3.5501957799999899E-3"/>
    <n v="3.2064673999999999E-3"/>
    <n v="2.9186915399999902E-3"/>
    <n v="0"/>
    <n v="0"/>
    <n v="0"/>
    <s v="EJ"/>
  </r>
  <r>
    <x v="22"/>
    <s v="irrigation water abstraction"/>
    <x v="0"/>
    <x v="4"/>
    <n v="1.95452E-3"/>
    <n v="7.8540900000000004E-4"/>
    <n v="9.6832999999999999E-4"/>
    <n v="1.31299E-3"/>
    <n v="1.3891299999999999E-3"/>
    <n v="1.62294E-3"/>
    <n v="1.7503799999999999E-3"/>
    <n v="1.8863700000000001E-3"/>
    <n v="2.03163E-3"/>
    <n v="2.2562400000000001E-3"/>
    <n v="2.4373900000000002E-3"/>
    <n v="0"/>
    <n v="0"/>
    <n v="0"/>
    <s v="EJ"/>
  </r>
  <r>
    <x v="22"/>
    <s v="mining energy use"/>
    <x v="0"/>
    <x v="3"/>
    <n v="0"/>
    <n v="2.5119999999999998E-4"/>
    <n v="3.7669999999999999E-4"/>
    <n v="8.3719999999999997E-4"/>
    <n v="8.1286100000000001E-4"/>
    <n v="8.0327199999999995E-4"/>
    <n v="7.3152419999999996E-4"/>
    <n v="6.3181629999999999E-4"/>
    <n v="5.4185620000000002E-4"/>
    <n v="4.4083579999999999E-4"/>
    <n v="3.59861E-4"/>
    <n v="0"/>
    <n v="0"/>
    <n v="0"/>
    <s v="EJ"/>
  </r>
  <r>
    <x v="22"/>
    <s v="mining energy use"/>
    <x v="0"/>
    <x v="5"/>
    <n v="0"/>
    <n v="1.69114E-2"/>
    <n v="2.1348999999999999E-3"/>
    <n v="3.6418000000000002E-3"/>
    <n v="3.5666529999999999E-3"/>
    <n v="3.205013E-3"/>
    <n v="2.649045E-3"/>
    <n v="2.156991E-3"/>
    <n v="1.9099429999999899E-3"/>
    <n v="1.6806339999999901E-3"/>
    <n v="1.499422E-3"/>
    <n v="0"/>
    <n v="0"/>
    <n v="0"/>
    <s v="EJ"/>
  </r>
  <r>
    <x v="22"/>
    <s v="mining energy use"/>
    <x v="0"/>
    <x v="7"/>
    <n v="0"/>
    <n v="7.9868900000000007E-2"/>
    <n v="4.6464600000000002E-2"/>
    <n v="3.02229E-2"/>
    <n v="2.985339E-2"/>
    <n v="2.7633609999999999E-2"/>
    <n v="2.4303949999999901E-2"/>
    <n v="2.0894174000000001E-2"/>
    <n v="1.8572640000000001E-2"/>
    <n v="1.6301690000000001E-2"/>
    <n v="1.426757E-2"/>
    <n v="0"/>
    <n v="0"/>
    <n v="0"/>
    <s v="EJ"/>
  </r>
  <r>
    <x v="22"/>
    <s v="mining energy use"/>
    <x v="0"/>
    <x v="4"/>
    <n v="0"/>
    <n v="8.3050200000000005E-2"/>
    <n v="7.9743300000000003E-2"/>
    <n v="9.3222200000000005E-2"/>
    <n v="9.3096499999999999E-2"/>
    <n v="9.3075208999999895E-2"/>
    <n v="9.5646172999999904E-2"/>
    <n v="9.7905394199999995E-2"/>
    <n v="9.8269264499999995E-2"/>
    <n v="9.9138056200000005E-2"/>
    <n v="9.9864814999999996E-2"/>
    <n v="0"/>
    <n v="0"/>
    <n v="0"/>
    <s v="EJ"/>
  </r>
  <r>
    <x v="22"/>
    <s v="mining energy use"/>
    <x v="0"/>
    <x v="0"/>
    <n v="0"/>
    <n v="4.8976199999999998E-2"/>
    <n v="4.3785600000000001E-2"/>
    <n v="5.0692500000000001E-2"/>
    <n v="5.0105730000000001E-2"/>
    <n v="4.6133769999999998E-2"/>
    <n v="4.0129819999999997E-2"/>
    <n v="3.3964090000000002E-2"/>
    <n v="2.9770379999999999E-2"/>
    <n v="2.572553E-2"/>
    <n v="2.21493E-2"/>
    <n v="0"/>
    <n v="0"/>
    <n v="0"/>
    <s v="EJ"/>
  </r>
  <r>
    <x v="22"/>
    <s v="mining energy use"/>
    <x v="0"/>
    <x v="1"/>
    <n v="0"/>
    <n v="0"/>
    <n v="0"/>
    <n v="0"/>
    <n v="0"/>
    <n v="4.5464399999999998E-4"/>
    <n v="1.6985359999999901E-3"/>
    <n v="3.3207089999999998E-3"/>
    <n v="4.5683509000000004E-3"/>
    <n v="6.0367620000000002E-3"/>
    <n v="7.2406369999999899E-3"/>
    <n v="0"/>
    <n v="0"/>
    <n v="0"/>
    <s v="EJ"/>
  </r>
  <r>
    <x v="22"/>
    <s v="mining energy use"/>
    <x v="0"/>
    <x v="2"/>
    <n v="0"/>
    <n v="3.6376400000000003E-2"/>
    <n v="5.6301700000000003E-2"/>
    <n v="5.6552900000000003E-2"/>
    <n v="5.6440480000000001E-2"/>
    <n v="5.4506760000000001E-2"/>
    <n v="5.1642577999999897E-2"/>
    <n v="4.8142903000000001E-2"/>
    <n v="4.4672921999999997E-2"/>
    <n v="4.0349540000000003E-2"/>
    <n v="3.5627646999999998E-2"/>
    <n v="0"/>
    <n v="0"/>
    <n v="0"/>
    <s v="EJ"/>
  </r>
  <r>
    <x v="22"/>
    <s v="municipal wastewater treatment"/>
    <x v="0"/>
    <x v="4"/>
    <n v="1.1095900000000001E-2"/>
    <n v="1.14521E-2"/>
    <n v="1.3292200000000001E-2"/>
    <n v="1.47356E-2"/>
    <n v="1.7171800000000001E-2"/>
    <n v="1.9069099999999999E-2"/>
    <n v="2.0315E-2"/>
    <n v="2.1140900000000001E-2"/>
    <n v="2.1597000000000002E-2"/>
    <n v="2.1711100000000001E-2"/>
    <n v="2.1573200000000001E-2"/>
    <n v="0"/>
    <n v="0"/>
    <n v="0"/>
    <s v="EJ"/>
  </r>
  <r>
    <x v="22"/>
    <s v="municipal water abstraction"/>
    <x v="0"/>
    <x v="4"/>
    <n v="4.0473499999999999E-3"/>
    <n v="4.1107299999999999E-3"/>
    <n v="4.5465699999999998E-3"/>
    <n v="5.0402700000000003E-3"/>
    <n v="5.0691599999999996E-3"/>
    <n v="5.0549000000000002E-3"/>
    <n v="4.96759E-3"/>
    <n v="4.8804199999999999E-3"/>
    <n v="4.7890500000000004E-3"/>
    <n v="4.6846800000000001E-3"/>
    <n v="4.5648499999999996E-3"/>
    <n v="0"/>
    <n v="0"/>
    <n v="0"/>
    <s v="EJ"/>
  </r>
  <r>
    <x v="22"/>
    <s v="municipal water distribution"/>
    <x v="0"/>
    <x v="4"/>
    <n v="1.26426E-2"/>
    <n v="1.2840600000000001E-2"/>
    <n v="1.4201999999999999E-2"/>
    <n v="1.57442E-2"/>
    <n v="1.5834399999999998E-2"/>
    <n v="1.5789899999999999E-2"/>
    <n v="1.55172E-2"/>
    <n v="1.52449E-2"/>
    <n v="1.4959500000000001E-2"/>
    <n v="1.4633500000000001E-2"/>
    <n v="1.42592E-2"/>
    <n v="0"/>
    <n v="0"/>
    <n v="0"/>
    <s v="EJ"/>
  </r>
  <r>
    <x v="22"/>
    <s v="municipal water treatment"/>
    <x v="0"/>
    <x v="4"/>
    <n v="1.2031099999999999E-2"/>
    <n v="1.2219499999999999E-2"/>
    <n v="1.35151E-2"/>
    <n v="1.49827E-2"/>
    <n v="1.50685E-2"/>
    <n v="1.50262E-2"/>
    <n v="1.47666E-2"/>
    <n v="1.45075E-2"/>
    <n v="1.4235899999999999E-2"/>
    <n v="1.3925699999999999E-2"/>
    <n v="1.35695E-2"/>
    <n v="0"/>
    <n v="0"/>
    <n v="0"/>
    <s v="EJ"/>
  </r>
  <r>
    <x v="22"/>
    <s v="other industrial energy use"/>
    <x v="0"/>
    <x v="3"/>
    <n v="5.7159000000000003E-3"/>
    <n v="0.1049411"/>
    <n v="8.4937399999999996E-2"/>
    <n v="0.13160630000000001"/>
    <n v="0.13692873999999999"/>
    <n v="0.13959729999999901"/>
    <n v="0.13978452"/>
    <n v="0.13677734999999999"/>
    <n v="0.12979256"/>
    <n v="0.123528921"/>
    <n v="0.117248598"/>
    <n v="0"/>
    <n v="0"/>
    <n v="0"/>
    <s v="EJ"/>
  </r>
  <r>
    <x v="22"/>
    <s v="other industrial energy use"/>
    <x v="0"/>
    <x v="5"/>
    <n v="0.77163999999999999"/>
    <n v="0.41303600000000001"/>
    <n v="0.40299699999999999"/>
    <n v="0.32866099999999998"/>
    <n v="0.34106286000000002"/>
    <n v="0.34001631999999998"/>
    <n v="0.31996364999999999"/>
    <n v="0.26777910999999999"/>
    <n v="0.21168069"/>
    <n v="0.18375269"/>
    <n v="0.171771751999999"/>
    <n v="0"/>
    <n v="0"/>
    <n v="0"/>
    <s v="EJ"/>
  </r>
  <r>
    <x v="22"/>
    <s v="other industrial energy use"/>
    <x v="0"/>
    <x v="7"/>
    <n v="4.5107499999999998"/>
    <n v="1.8847700000000001"/>
    <n v="1.86486"/>
    <n v="1.49322"/>
    <n v="1.561015"/>
    <n v="1.5807035"/>
    <n v="1.5801707"/>
    <n v="1.5656409"/>
    <n v="1.5370790000000001"/>
    <n v="1.5168667"/>
    <n v="1.4882344300000001"/>
    <n v="0"/>
    <n v="0"/>
    <n v="0"/>
    <s v="EJ"/>
  </r>
  <r>
    <x v="22"/>
    <s v="other industrial energy use"/>
    <x v="0"/>
    <x v="4"/>
    <n v="1.4421900000000001"/>
    <n v="0.926956"/>
    <n v="0.90803199999999995"/>
    <n v="0.93640199999999996"/>
    <n v="0.90582620000000003"/>
    <n v="0.94809069999999995"/>
    <n v="1.0060079"/>
    <n v="1.1347978999999999"/>
    <n v="1.2867499"/>
    <n v="1.3689737"/>
    <n v="1.4123784799999901"/>
    <n v="0"/>
    <n v="0"/>
    <n v="0"/>
    <s v="EJ"/>
  </r>
  <r>
    <x v="22"/>
    <s v="other industrial energy use"/>
    <x v="0"/>
    <x v="0"/>
    <n v="1.229395"/>
    <n v="1.4820629999999999"/>
    <n v="1.6903680000000001"/>
    <n v="1.7639480000000001"/>
    <n v="1.8433378"/>
    <n v="1.8602373999999899"/>
    <n v="1.8331306000000001"/>
    <n v="1.7378612"/>
    <n v="1.6064742000000001"/>
    <n v="1.5299881099999999"/>
    <n v="1.46998937"/>
    <n v="0"/>
    <n v="0"/>
    <n v="0"/>
    <s v="EJ"/>
  </r>
  <r>
    <x v="22"/>
    <s v="other industrial energy use"/>
    <x v="0"/>
    <x v="1"/>
    <n v="0"/>
    <n v="0"/>
    <n v="0"/>
    <n v="0"/>
    <n v="0"/>
    <n v="2.055418E-4"/>
    <n v="3.1744728000000001E-3"/>
    <n v="1.19702167999999E-2"/>
    <n v="2.26641169999999E-2"/>
    <n v="2.9194889799999998E-2"/>
    <n v="3.2943388599999998E-2"/>
    <n v="0"/>
    <n v="0"/>
    <n v="0"/>
    <s v="EJ"/>
  </r>
  <r>
    <x v="22"/>
    <s v="other industrial energy use"/>
    <x v="0"/>
    <x v="2"/>
    <n v="0.77738700000000005"/>
    <n v="0.47723539999999998"/>
    <n v="0.56031019999999998"/>
    <n v="0.61905399999999999"/>
    <n v="0.64094026999999998"/>
    <n v="0.64319892000000001"/>
    <n v="0.62244897999999904"/>
    <n v="0.57043358999999905"/>
    <n v="0.514442552"/>
    <n v="0.488888667"/>
    <n v="0.48112809899999898"/>
    <n v="0"/>
    <n v="0"/>
    <n v="0"/>
    <s v="EJ"/>
  </r>
  <r>
    <x v="22"/>
    <s v="other industrial feedstocks"/>
    <x v="0"/>
    <x v="5"/>
    <n v="0"/>
    <n v="2.8590399999999998E-2"/>
    <n v="5.02299E-4"/>
    <n v="0"/>
    <n v="0"/>
    <n v="0"/>
    <n v="0"/>
    <n v="0"/>
    <n v="0"/>
    <n v="0"/>
    <n v="0"/>
    <n v="0"/>
    <n v="0"/>
    <n v="0"/>
    <s v="EJ"/>
  </r>
  <r>
    <x v="22"/>
    <s v="other industrial feedstocks"/>
    <x v="0"/>
    <x v="2"/>
    <n v="0"/>
    <n v="0.138515"/>
    <n v="7.8738500000000003E-2"/>
    <n v="0.11185"/>
    <n v="0.11558"/>
    <n v="0.119024"/>
    <n v="0.12531300000000001"/>
    <n v="0.143315"/>
    <n v="0.16603399999999999"/>
    <n v="0.179953"/>
    <n v="0.18853900000000001"/>
    <n v="0"/>
    <n v="0"/>
    <n v="0"/>
    <s v="EJ"/>
  </r>
  <r>
    <x v="22"/>
    <s v="process heat cement"/>
    <x v="0"/>
    <x v="3"/>
    <n v="3.1166000000000002E-3"/>
    <n v="1.73379E-3"/>
    <n v="1.6355199999999999E-3"/>
    <n v="1.6355199999999999E-3"/>
    <n v="1.6460994E-3"/>
    <n v="1.7591752999999901E-3"/>
    <n v="1.9169154000000001E-3"/>
    <n v="2.1429518E-3"/>
    <n v="2.3212902999999998E-3"/>
    <n v="2.3485754800000001E-3"/>
    <n v="2.2566821199999998E-3"/>
    <n v="0"/>
    <n v="0"/>
    <n v="0"/>
    <s v="EJ"/>
  </r>
  <r>
    <x v="22"/>
    <s v="process heat cement"/>
    <x v="0"/>
    <x v="5"/>
    <n v="2.1816200000000001E-2"/>
    <n v="1.2136299999999999E-2"/>
    <n v="1.1448399999999999E-2"/>
    <n v="1.1448399999999999E-2"/>
    <n v="1.1538273999999999E-2"/>
    <n v="1.2015354000000001E-2"/>
    <n v="1.2509233999999999E-2"/>
    <n v="1.3112139E-2"/>
    <n v="1.3918322E-2"/>
    <n v="1.43237795E-2"/>
    <n v="1.42867044999999E-2"/>
    <n v="0"/>
    <n v="0"/>
    <n v="0"/>
    <s v="EJ"/>
  </r>
  <r>
    <x v="22"/>
    <s v="process heat cement"/>
    <x v="0"/>
    <x v="0"/>
    <n v="0.21192900000000001"/>
    <n v="0.117895"/>
    <n v="0.11121300000000001"/>
    <n v="0.11121300000000001"/>
    <n v="0.11215322"/>
    <n v="0.11749182"/>
    <n v="0.12519937"/>
    <n v="0.13587331"/>
    <n v="0.14541165"/>
    <n v="0.149416354"/>
    <n v="0.14652607600000001"/>
    <n v="0"/>
    <n v="0"/>
    <n v="0"/>
    <s v="EJ"/>
  </r>
  <r>
    <x v="22"/>
    <s v="process heat cement"/>
    <x v="0"/>
    <x v="1"/>
    <n v="0"/>
    <n v="0"/>
    <n v="0"/>
    <n v="0"/>
    <n v="0"/>
    <n v="2.1332399999999999E-5"/>
    <n v="3.5303869999999998E-4"/>
    <n v="1.2427783E-3"/>
    <n v="2.2054367599999999E-3"/>
    <n v="2.6022218500000001E-3"/>
    <n v="2.9818855400000001E-3"/>
    <n v="0"/>
    <n v="0"/>
    <n v="0"/>
    <s v="EJ"/>
  </r>
  <r>
    <x v="22"/>
    <s v="process heat cement"/>
    <x v="0"/>
    <x v="2"/>
    <n v="7.4798500000000004E-2"/>
    <n v="4.16102E-2"/>
    <n v="3.9251899999999999E-2"/>
    <n v="3.9251899999999999E-2"/>
    <n v="3.1920047999999999E-2"/>
    <n v="3.1872531000000003E-2"/>
    <n v="3.1591635999999999E-2"/>
    <n v="3.2817570999999997E-2"/>
    <n v="3.2979892999999899E-2"/>
    <n v="3.2475903299999997E-2"/>
    <n v="3.36326479E-2"/>
    <n v="0"/>
    <n v="0"/>
    <n v="0"/>
    <s v="EJ"/>
  </r>
  <r>
    <x v="22"/>
    <s v="resid cooling"/>
    <x v="4"/>
    <x v="4"/>
    <n v="2.87346E-3"/>
    <n v="2.9486899999999999E-3"/>
    <n v="3.4998099999999999E-3"/>
    <n v="4.03609E-3"/>
    <n v="4.3571119999999998E-3"/>
    <n v="4.7877110000000001E-3"/>
    <n v="4.9173330000000003E-3"/>
    <n v="4.8977049999999996E-3"/>
    <n v="4.8440560000000002E-3"/>
    <n v="4.7450955000000001E-3"/>
    <n v="4.675556E-3"/>
    <n v="0"/>
    <n v="0"/>
    <n v="0"/>
    <s v="EJ"/>
  </r>
  <r>
    <x v="22"/>
    <s v="resid heating"/>
    <x v="4"/>
    <x v="3"/>
    <n v="0.24201800000000001"/>
    <n v="4.2420899999999997E-2"/>
    <n v="3.7071199999999999E-2"/>
    <n v="4.0461900000000002E-2"/>
    <n v="4.2504680000000003E-2"/>
    <n v="4.2331210000000001E-2"/>
    <n v="3.9660750000000002E-2"/>
    <n v="3.4470539999999897E-2"/>
    <n v="2.8722259999999999E-2"/>
    <n v="2.4397229999999999E-2"/>
    <n v="2.17801919999999E-2"/>
    <n v="0"/>
    <n v="0"/>
    <n v="0"/>
    <s v="EJ"/>
  </r>
  <r>
    <x v="22"/>
    <s v="resid heating"/>
    <x v="4"/>
    <x v="7"/>
    <n v="0"/>
    <n v="1.6325000000000001"/>
    <n v="1.6758500000000001"/>
    <n v="1.5569299999999999"/>
    <n v="1.525725"/>
    <n v="1.483744"/>
    <n v="1.423705"/>
    <n v="1.3557029"/>
    <n v="1.284211"/>
    <n v="1.2095338"/>
    <n v="1.1347418"/>
    <n v="0"/>
    <n v="0"/>
    <n v="0"/>
    <s v="EJ"/>
  </r>
  <r>
    <x v="22"/>
    <s v="resid heating"/>
    <x v="4"/>
    <x v="4"/>
    <n v="2.17702E-2"/>
    <n v="2.2340100000000002E-2"/>
    <n v="2.6515799999999999E-2"/>
    <n v="3.0578500000000002E-2"/>
    <n v="3.0198989999999998E-2"/>
    <n v="2.980271E-2"/>
    <n v="2.95360699999999E-2"/>
    <n v="2.995478E-2"/>
    <n v="3.1352770000000002E-2"/>
    <n v="3.2959870000000002E-2"/>
    <n v="3.4599796000000002E-2"/>
    <n v="0"/>
    <n v="0"/>
    <n v="0"/>
    <s v="EJ"/>
  </r>
  <r>
    <x v="22"/>
    <s v="resid heating"/>
    <x v="4"/>
    <x v="0"/>
    <n v="0.986761"/>
    <n v="0.79853600000000002"/>
    <n v="0.84664399999999995"/>
    <n v="0.88631599999999999"/>
    <n v="0.87172400000000005"/>
    <n v="0.85072360000000002"/>
    <n v="0.81972319999999999"/>
    <n v="0.78675839999999897"/>
    <n v="0.75434040000000002"/>
    <n v="0.71995489999999995"/>
    <n v="0.68480350000000001"/>
    <n v="0"/>
    <n v="0"/>
    <n v="0"/>
    <s v="EJ"/>
  </r>
  <r>
    <x v="22"/>
    <s v="resid heating"/>
    <x v="4"/>
    <x v="1"/>
    <n v="0"/>
    <n v="0"/>
    <n v="0"/>
    <n v="0"/>
    <n v="0"/>
    <n v="1.4691199999999999E-5"/>
    <n v="3.0287100000000002E-4"/>
    <n v="6.46621E-4"/>
    <n v="1.0641299999999999E-3"/>
    <n v="1.3990299999999999E-3"/>
    <n v="1.6332199999999999E-3"/>
    <n v="0"/>
    <n v="0"/>
    <n v="0"/>
    <s v="EJ"/>
  </r>
  <r>
    <x v="22"/>
    <s v="resid others"/>
    <x v="4"/>
    <x v="3"/>
    <n v="2.6890899999999999E-2"/>
    <n v="4.7134000000000004E-3"/>
    <n v="4.1190000000000003E-3"/>
    <n v="4.4958000000000003E-3"/>
    <n v="4.6026819999999899E-3"/>
    <n v="4.7657699999999999E-3"/>
    <n v="4.6444770000000002E-3"/>
    <n v="4.2655949999999996E-3"/>
    <n v="3.7695459999999999E-3"/>
    <n v="3.1991286999999901E-3"/>
    <n v="2.8465780000000002E-3"/>
    <n v="0"/>
    <n v="0"/>
    <n v="0"/>
    <s v="EJ"/>
  </r>
  <r>
    <x v="22"/>
    <s v="resid others"/>
    <x v="4"/>
    <x v="5"/>
    <n v="0.49733899999999998"/>
    <n v="0.118464"/>
    <n v="6.4799300000000004E-2"/>
    <n v="8.7194400000000005E-2"/>
    <n v="8.9555940000000001E-2"/>
    <n v="8.8676690000000002E-2"/>
    <n v="8.1480639999999993E-2"/>
    <n v="6.9956359999999995E-2"/>
    <n v="5.9882279999999899E-2"/>
    <n v="5.0763780000000001E-2"/>
    <n v="4.7097399999999998E-2"/>
    <n v="0"/>
    <n v="0"/>
    <n v="0"/>
    <s v="EJ"/>
  </r>
  <r>
    <x v="22"/>
    <s v="resid others"/>
    <x v="4"/>
    <x v="7"/>
    <n v="0"/>
    <n v="0.18138799999999999"/>
    <n v="0.18620600000000001"/>
    <n v="0.17299200000000001"/>
    <n v="0.1791653"/>
    <n v="0.18136530000000001"/>
    <n v="0.1763999"/>
    <n v="0.16523802999999901"/>
    <n v="0.152586"/>
    <n v="0.13967609"/>
    <n v="0.13151281000000001"/>
    <n v="0"/>
    <n v="0"/>
    <n v="0"/>
    <s v="EJ"/>
  </r>
  <r>
    <x v="22"/>
    <s v="resid others"/>
    <x v="4"/>
    <x v="4"/>
    <n v="0.364033"/>
    <n v="0.37356299999999998"/>
    <n v="0.44338699999999998"/>
    <n v="0.51132200000000005"/>
    <n v="0.53353629999999996"/>
    <n v="0.556427"/>
    <n v="0.58275560000000004"/>
    <n v="0.62076050000000005"/>
    <n v="0.65716869999999905"/>
    <n v="0.68720888999999996"/>
    <n v="0.6986116"/>
    <n v="0"/>
    <n v="0"/>
    <n v="0"/>
    <s v="EJ"/>
  </r>
  <r>
    <x v="22"/>
    <s v="resid others"/>
    <x v="4"/>
    <x v="0"/>
    <n v="0.98631000000000002"/>
    <n v="0.79817199999999999"/>
    <n v="0.84625799999999995"/>
    <n v="0.885911"/>
    <n v="0.9199176"/>
    <n v="0.93680200000000002"/>
    <n v="0.91780910000000004"/>
    <n v="0.87113350000000001"/>
    <n v="0.81565759999999998"/>
    <n v="0.75621830000000001"/>
    <n v="0.71577950000000001"/>
    <n v="0"/>
    <n v="0"/>
    <n v="0"/>
    <s v="EJ"/>
  </r>
  <r>
    <x v="22"/>
    <s v="resid others"/>
    <x v="4"/>
    <x v="1"/>
    <n v="0"/>
    <n v="0"/>
    <n v="0"/>
    <n v="0"/>
    <n v="0"/>
    <n v="4.7401300000000003E-5"/>
    <n v="1.04488E-3"/>
    <n v="2.1102400000000002E-3"/>
    <n v="2.55405E-3"/>
    <n v="3.1044000000000002E-3"/>
    <n v="2.7870099999999999E-3"/>
    <n v="0"/>
    <n v="0"/>
    <n v="0"/>
    <s v="EJ"/>
  </r>
  <r>
    <x v="22"/>
    <s v="resid others"/>
    <x v="4"/>
    <x v="2"/>
    <n v="0.37142399999999998"/>
    <n v="0.26501599999999997"/>
    <n v="0.19753699999999999"/>
    <n v="0.34161999999999998"/>
    <n v="0.34889339999999902"/>
    <n v="0.3419064"/>
    <n v="0.30782609999999999"/>
    <n v="0.25691710000000001"/>
    <n v="0.21378732"/>
    <n v="0.17817090999999999"/>
    <n v="0.16825457999999999"/>
    <n v="0"/>
    <n v="0"/>
    <n v="0"/>
    <s v="EJ"/>
  </r>
  <r>
    <x v="22"/>
    <s v="trn_aviation_intl"/>
    <x v="5"/>
    <x v="4"/>
    <n v="0"/>
    <n v="0"/>
    <n v="0"/>
    <n v="0"/>
    <n v="0"/>
    <n v="0"/>
    <n v="0"/>
    <n v="3.9312799999999998E-8"/>
    <n v="3.2269700000000002E-7"/>
    <n v="2.4684500000000001E-6"/>
    <n v="1.7425799999999998E-5"/>
    <n v="0"/>
    <n v="0"/>
    <n v="0"/>
    <s v="EJ"/>
  </r>
  <r>
    <x v="22"/>
    <s v="trn_aviation_intl"/>
    <x v="5"/>
    <x v="1"/>
    <n v="0"/>
    <n v="0"/>
    <n v="0"/>
    <n v="0"/>
    <n v="0"/>
    <n v="0"/>
    <n v="0"/>
    <n v="5.5142900000000001E-8"/>
    <n v="1.0549700000000001E-6"/>
    <n v="1.5023300000000001E-5"/>
    <n v="1.5745200000000001E-4"/>
    <n v="0"/>
    <n v="0"/>
    <n v="0"/>
    <s v="EJ"/>
  </r>
  <r>
    <x v="22"/>
    <s v="trn_aviation_intl"/>
    <x v="5"/>
    <x v="2"/>
    <n v="0.26184099999999999"/>
    <n v="0.14923"/>
    <n v="0.16512399999999999"/>
    <n v="0.146259"/>
    <n v="0.15371699999999999"/>
    <n v="0.151198"/>
    <n v="0.145062"/>
    <n v="0.14035400000000001"/>
    <n v="0.14400499999999999"/>
    <n v="0.14694599999999999"/>
    <n v="0.14898900000000001"/>
    <n v="0"/>
    <n v="0"/>
    <n v="0"/>
    <s v="EJ"/>
  </r>
  <r>
    <x v="22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22"/>
    <s v="trn_freight"/>
    <x v="6"/>
    <x v="4"/>
    <n v="0.14560200000000001"/>
    <n v="0.125612"/>
    <n v="0.129861"/>
    <n v="0.13503399999999999"/>
    <n v="0.14568200000000001"/>
    <n v="0.15068428"/>
    <n v="0.1375229"/>
    <n v="0.11191451079999901"/>
    <n v="0.1021389984"/>
    <n v="0.102309236"/>
    <n v="0.104608647"/>
    <n v="0"/>
    <n v="0"/>
    <n v="0"/>
    <s v="EJ"/>
  </r>
  <r>
    <x v="22"/>
    <s v="trn_freight"/>
    <x v="6"/>
    <x v="1"/>
    <n v="0"/>
    <n v="0"/>
    <n v="0"/>
    <n v="0"/>
    <n v="0"/>
    <n v="5.1468199999999999E-3"/>
    <n v="2.0395799999999999E-2"/>
    <n v="4.1460609799999999E-2"/>
    <n v="5.2651411000000002E-2"/>
    <n v="5.7711629E-2"/>
    <n v="6.0840245000000001E-2"/>
    <n v="0"/>
    <n v="0"/>
    <n v="0"/>
    <s v="EJ"/>
  </r>
  <r>
    <x v="22"/>
    <s v="trn_freight"/>
    <x v="6"/>
    <x v="2"/>
    <n v="0.29335149999999999"/>
    <n v="0.1208699"/>
    <n v="0.11102229999999901"/>
    <n v="0.1149099"/>
    <n v="0.11867988"/>
    <n v="0.12779878"/>
    <n v="0.1361272"/>
    <n v="0.1487861"/>
    <n v="0.15613379999999999"/>
    <n v="0.16123289999999901"/>
    <n v="0.165633899999999"/>
    <n v="0"/>
    <n v="0"/>
    <n v="0"/>
    <s v="EJ"/>
  </r>
  <r>
    <x v="22"/>
    <s v="trn_freight_road"/>
    <x v="6"/>
    <x v="4"/>
    <n v="0"/>
    <n v="0"/>
    <n v="0"/>
    <n v="0"/>
    <n v="1.2094423999999999E-3"/>
    <n v="4.1893522448000001E-3"/>
    <n v="1.4418475793050001E-2"/>
    <n v="3.6846957439819999E-2"/>
    <n v="6.2390702997269898E-2"/>
    <n v="8.17396904417E-2"/>
    <n v="9.4376561393999997E-2"/>
    <n v="0"/>
    <n v="0"/>
    <n v="0"/>
    <s v="EJ"/>
  </r>
  <r>
    <x v="22"/>
    <s v="trn_freight_road"/>
    <x v="6"/>
    <x v="1"/>
    <n v="0"/>
    <n v="0"/>
    <n v="0"/>
    <n v="0"/>
    <n v="0"/>
    <n v="5.1027742999999997E-4"/>
    <n v="4.8425568798999997E-3"/>
    <n v="1.6326166655199901E-2"/>
    <n v="3.1314198826899897E-2"/>
    <n v="4.4178537088E-2"/>
    <n v="5.2915506219999998E-2"/>
    <n v="0"/>
    <n v="0"/>
    <n v="0"/>
    <s v="EJ"/>
  </r>
  <r>
    <x v="22"/>
    <s v="trn_freight_road"/>
    <x v="6"/>
    <x v="2"/>
    <n v="0.59302999999999995"/>
    <n v="0.41279529999999998"/>
    <n v="0.50386829999999905"/>
    <n v="0.53994540000000002"/>
    <n v="0.64640657059999995"/>
    <n v="0.71476401167000003"/>
    <n v="0.73253513799000003"/>
    <n v="0.70103622959"/>
    <n v="0.65424907599999904"/>
    <n v="0.60598678629999903"/>
    <n v="0.56467562599999999"/>
    <n v="0"/>
    <n v="0"/>
    <n v="0"/>
    <s v="EJ"/>
  </r>
  <r>
    <x v="22"/>
    <s v="trn_pass"/>
    <x v="6"/>
    <x v="4"/>
    <n v="9.7074199999999999E-2"/>
    <n v="8.3746399999999999E-2"/>
    <n v="8.6579299999999998E-2"/>
    <n v="9.0028300000000006E-2"/>
    <n v="9.5407312999999994E-2"/>
    <n v="9.9614478999999895E-2"/>
    <n v="0.100821989"/>
    <n v="0.103271197"/>
    <n v="0.106715820999999"/>
    <n v="0.111963189999999"/>
    <n v="0.12097102"/>
    <n v="0"/>
    <n v="0"/>
    <n v="0"/>
    <s v="EJ"/>
  </r>
  <r>
    <x v="22"/>
    <s v="trn_pass"/>
    <x v="6"/>
    <x v="1"/>
    <n v="0"/>
    <n v="0"/>
    <n v="0"/>
    <n v="0"/>
    <n v="0"/>
    <n v="0"/>
    <n v="0"/>
    <n v="4.3048199999999999E-4"/>
    <n v="1.35446E-3"/>
    <n v="3.9800699999999996E-3"/>
    <n v="1.02078E-2"/>
    <n v="0"/>
    <n v="0"/>
    <n v="0"/>
    <s v="EJ"/>
  </r>
  <r>
    <x v="22"/>
    <s v="trn_pass"/>
    <x v="6"/>
    <x v="2"/>
    <n v="0.5313213"/>
    <n v="0.30700529999999998"/>
    <n v="0.34234340000000002"/>
    <n v="0.3084789"/>
    <n v="0.33443800000000001"/>
    <n v="0.36674430000000002"/>
    <n v="0.37299349999999998"/>
    <n v="0.36746519999999999"/>
    <n v="0.37868059999999998"/>
    <n v="0.38198949999999998"/>
    <n v="0.3717665"/>
    <n v="0"/>
    <n v="0"/>
    <n v="0"/>
    <s v="EJ"/>
  </r>
  <r>
    <x v="22"/>
    <s v="trn_pass_road"/>
    <x v="6"/>
    <x v="4"/>
    <n v="0"/>
    <n v="0"/>
    <n v="0"/>
    <n v="0"/>
    <n v="1.8221600000000001E-2"/>
    <n v="3.0616000000000001E-2"/>
    <n v="3.9462810000000001E-2"/>
    <n v="3.9497480000000001E-2"/>
    <n v="3.9241489999999997E-2"/>
    <n v="3.9221220000000001E-2"/>
    <n v="3.9133349999999997E-2"/>
    <n v="0"/>
    <n v="0"/>
    <n v="0"/>
    <s v="EJ"/>
  </r>
  <r>
    <x v="22"/>
    <s v="trn_pass_road"/>
    <x v="6"/>
    <x v="0"/>
    <n v="3.9210200000000001E-2"/>
    <n v="1.67592E-3"/>
    <n v="3.94553E-3"/>
    <n v="2.79328E-3"/>
    <n v="3.0869399999999998E-3"/>
    <n v="3.2966269999999999E-3"/>
    <n v="2.5872199999999999E-3"/>
    <n v="2.4695680000000001E-3"/>
    <n v="2.456289E-3"/>
    <n v="2.4516709999999999E-3"/>
    <n v="2.4442330000000001E-3"/>
    <n v="0"/>
    <n v="0"/>
    <n v="0"/>
    <s v="EJ"/>
  </r>
  <r>
    <x v="22"/>
    <s v="trn_pass_road"/>
    <x v="6"/>
    <x v="1"/>
    <n v="0"/>
    <n v="0"/>
    <n v="0"/>
    <n v="0"/>
    <n v="0"/>
    <n v="6.1644499999999999E-6"/>
    <n v="3.1132249999999902E-5"/>
    <n v="9.9968139999999999E-5"/>
    <n v="1.9215009999999999E-4"/>
    <n v="2.6111260000000002E-4"/>
    <n v="2.9059719999999998E-4"/>
    <n v="0"/>
    <n v="0"/>
    <n v="0"/>
    <s v="EJ"/>
  </r>
  <r>
    <x v="22"/>
    <s v="trn_pass_road"/>
    <x v="6"/>
    <x v="2"/>
    <n v="0.22958000000000001"/>
    <n v="0.159807"/>
    <n v="0.19506399999999999"/>
    <n v="0.20903099999999999"/>
    <n v="0.239754311"/>
    <n v="0.25496398300000001"/>
    <n v="0.20391398799999999"/>
    <n v="0.19304861000000001"/>
    <n v="0.19380251300000001"/>
    <n v="0.19625081999999999"/>
    <n v="0.19894756"/>
    <n v="0"/>
    <n v="0"/>
    <n v="0"/>
    <s v="EJ"/>
  </r>
  <r>
    <x v="22"/>
    <s v="trn_pass_road_LDV"/>
    <x v="6"/>
    <x v="4"/>
    <n v="0"/>
    <n v="0"/>
    <n v="0"/>
    <n v="0"/>
    <n v="0"/>
    <n v="2.7175399999999999E-2"/>
    <n v="3.7184300000000003E-2"/>
    <n v="3.7422299999999999E-2"/>
    <n v="3.5624799999999998E-2"/>
    <n v="3.3151899999999998E-2"/>
    <n v="3.0460999999999998E-2"/>
    <n v="0"/>
    <n v="0"/>
    <n v="0"/>
    <s v="EJ"/>
  </r>
  <r>
    <x v="22"/>
    <s v="trn_pass_road_LDV"/>
    <x v="6"/>
    <x v="2"/>
    <n v="9.6000100000000005E-2"/>
    <n v="6.6823999999999995E-2"/>
    <n v="8.1566899999999998E-2"/>
    <n v="8.7407299999999993E-2"/>
    <n v="7.3645100000000005E-2"/>
    <n v="3.14749E-2"/>
    <n v="1.4982499999999999E-2"/>
    <n v="8.9776400000000003E-3"/>
    <n v="5.7752200000000002E-3"/>
    <n v="3.8513599999999999E-3"/>
    <n v="2.6324600000000001E-3"/>
    <n v="0"/>
    <n v="0"/>
    <n v="0"/>
    <s v="EJ"/>
  </r>
  <r>
    <x v="22"/>
    <s v="trn_pass_road_LDV_4W"/>
    <x v="6"/>
    <x v="4"/>
    <n v="0"/>
    <n v="0"/>
    <n v="0"/>
    <n v="0"/>
    <n v="0"/>
    <n v="1.7065070000000002E-2"/>
    <n v="0.11027732999999899"/>
    <n v="0.194097939999999"/>
    <n v="0.25785372000000001"/>
    <n v="0.28022687099999999"/>
    <n v="0.29183498000000002"/>
    <n v="0"/>
    <n v="0"/>
    <n v="0"/>
    <s v="EJ"/>
  </r>
  <r>
    <x v="22"/>
    <s v="trn_pass_road_LDV_4W"/>
    <x v="6"/>
    <x v="0"/>
    <n v="7.79542E-3"/>
    <n v="3.3325019999999898E-4"/>
    <n v="7.8438399999999995E-4"/>
    <n v="5.5531899999999997E-4"/>
    <n v="5.0864640999999996E-4"/>
    <n v="4.1998341999999899E-4"/>
    <n v="3.1309235000000001E-4"/>
    <n v="2.1300635E-4"/>
    <n v="1.2440473999999999E-4"/>
    <n v="8.9665039999999897E-5"/>
    <n v="6.3585910000000005E-5"/>
    <n v="0"/>
    <n v="0"/>
    <n v="0"/>
    <s v="EJ"/>
  </r>
  <r>
    <x v="22"/>
    <s v="trn_pass_road_LDV_4W"/>
    <x v="6"/>
    <x v="1"/>
    <n v="0"/>
    <n v="0"/>
    <n v="0"/>
    <n v="0"/>
    <n v="0"/>
    <n v="6.0168307999999996E-6"/>
    <n v="1.137512226E-4"/>
    <n v="1.64199161E-4"/>
    <n v="1.943694926E-4"/>
    <n v="1.9414130919999999E-4"/>
    <n v="1.8842251699999999E-4"/>
    <n v="0"/>
    <n v="0"/>
    <n v="0"/>
    <s v="EJ"/>
  </r>
  <r>
    <x v="22"/>
    <s v="trn_pass_road_LDV_4W"/>
    <x v="6"/>
    <x v="2"/>
    <n v="1.417705"/>
    <n v="0.98683999999999905"/>
    <n v="1.2045630000000001"/>
    <n v="1.290813"/>
    <n v="1.1812788400000001"/>
    <n v="0.98237591199999996"/>
    <n v="0.74299710099999905"/>
    <n v="0.51641364300000003"/>
    <n v="0.31346243540000002"/>
    <n v="0.232260989"/>
    <n v="0.17031296200000001"/>
    <n v="0"/>
    <n v="0"/>
    <n v="0"/>
    <s v="EJ"/>
  </r>
  <r>
    <x v="22"/>
    <s v="trn_shipping_intl"/>
    <x v="7"/>
    <x v="4"/>
    <n v="0"/>
    <n v="0"/>
    <n v="0"/>
    <n v="0"/>
    <n v="0"/>
    <n v="0"/>
    <n v="0"/>
    <n v="1.3330500000000001E-5"/>
    <n v="4.17074E-5"/>
    <n v="1.27744E-4"/>
    <n v="3.2231700000000002E-4"/>
    <n v="0"/>
    <n v="0"/>
    <n v="0"/>
    <s v="EJ"/>
  </r>
  <r>
    <x v="22"/>
    <s v="trn_shipping_intl"/>
    <x v="7"/>
    <x v="1"/>
    <n v="0"/>
    <n v="0"/>
    <n v="0"/>
    <n v="0"/>
    <n v="0"/>
    <n v="0"/>
    <n v="0"/>
    <n v="1.68963E-4"/>
    <n v="6.2682000000000005E-4"/>
    <n v="2.4136600000000002E-3"/>
    <n v="7.5088200000000003E-3"/>
    <n v="0"/>
    <n v="0"/>
    <n v="0"/>
    <s v="EJ"/>
  </r>
  <r>
    <x v="22"/>
    <s v="trn_shipping_intl"/>
    <x v="7"/>
    <x v="2"/>
    <n v="0.174813"/>
    <n v="1.0023200000000001"/>
    <n v="1.0023200000000001"/>
    <n v="0.85527299999999995"/>
    <n v="0.85903910000000006"/>
    <n v="0.86647490000000005"/>
    <n v="0.84422200000000003"/>
    <n v="0.83533599999999997"/>
    <n v="0.83697100000000002"/>
    <n v="0.84463899999999903"/>
    <n v="0.84925499999999998"/>
    <n v="0"/>
    <n v="0"/>
    <n v="0"/>
    <s v="EJ"/>
  </r>
  <r>
    <x v="23"/>
    <s v="N fertilizer"/>
    <x v="0"/>
    <x v="0"/>
    <n v="1.32856E-2"/>
    <n v="9.8482699999999992E-3"/>
    <n v="5.1692200000000004E-3"/>
    <n v="7.7529399999999998E-3"/>
    <n v="8.8836000000000002E-3"/>
    <n v="1.01189694199999E-2"/>
    <n v="1.12918478799999E-2"/>
    <n v="1.178228997E-2"/>
    <n v="1.192755337E-2"/>
    <n v="1.231882986E-2"/>
    <n v="1.2567037539999999E-2"/>
    <n v="0"/>
    <n v="0"/>
    <n v="0"/>
    <s v="EJ"/>
  </r>
  <r>
    <x v="23"/>
    <s v="N fertilizer"/>
    <x v="0"/>
    <x v="1"/>
    <n v="0"/>
    <n v="0"/>
    <n v="0"/>
    <n v="0"/>
    <n v="0"/>
    <n v="2.7491499999999999E-5"/>
    <n v="2.066224E-4"/>
    <n v="5.9051410000000003E-4"/>
    <n v="1.1387109999999999E-3"/>
    <n v="1.6976743E-3"/>
    <n v="2.2582024000000001E-3"/>
    <n v="0"/>
    <n v="0"/>
    <n v="0"/>
    <s v="EJ"/>
  </r>
  <r>
    <x v="23"/>
    <s v="N fertilizer"/>
    <x v="0"/>
    <x v="2"/>
    <n v="4.6656400000000004E-3"/>
    <n v="0"/>
    <n v="0"/>
    <n v="0"/>
    <n v="0"/>
    <n v="0"/>
    <n v="0"/>
    <n v="0"/>
    <n v="0"/>
    <n v="0"/>
    <n v="0"/>
    <n v="0"/>
    <n v="0"/>
    <n v="0"/>
    <s v="EJ"/>
  </r>
  <r>
    <x v="23"/>
    <s v="agricultural energy use"/>
    <x v="1"/>
    <x v="5"/>
    <n v="1.3395E-3"/>
    <n v="3.7669999999999999E-4"/>
    <n v="1.8E-3"/>
    <n v="1.48603E-2"/>
    <n v="1.633064E-2"/>
    <n v="1.6969350000000001E-2"/>
    <n v="1.7251780000000001E-2"/>
    <n v="1.7812353999999999E-2"/>
    <n v="1.8944809999999999E-2"/>
    <n v="2.0219049999999999E-2"/>
    <n v="2.0964159999999999E-2"/>
    <n v="0"/>
    <n v="0"/>
    <n v="0"/>
    <s v="EJ"/>
  </r>
  <r>
    <x v="23"/>
    <s v="agricultural energy use"/>
    <x v="1"/>
    <x v="4"/>
    <n v="1.31022E-2"/>
    <n v="1.9883499999999998E-2"/>
    <n v="2.1599799999999999E-2"/>
    <n v="2.04277E-2"/>
    <n v="1.9283929999999901E-2"/>
    <n v="1.8130812E-2"/>
    <n v="1.8346757999999901E-2"/>
    <n v="1.8812679400000001E-2"/>
    <n v="1.9168760199999999E-2"/>
    <n v="1.9034415999999998E-2"/>
    <n v="1.9363057999999999E-2"/>
    <n v="0"/>
    <n v="0"/>
    <n v="0"/>
    <s v="EJ"/>
  </r>
  <r>
    <x v="23"/>
    <s v="agricultural energy use"/>
    <x v="1"/>
    <x v="1"/>
    <n v="0"/>
    <n v="0"/>
    <n v="0"/>
    <n v="0"/>
    <n v="0"/>
    <n v="3.1617700000000001E-4"/>
    <n v="1.177886E-3"/>
    <n v="2.2949400000000001E-3"/>
    <n v="3.2320744999999999E-3"/>
    <n v="4.213502E-3"/>
    <n v="5.0143029999999899E-3"/>
    <n v="0"/>
    <n v="0"/>
    <n v="0"/>
    <s v="EJ"/>
  </r>
  <r>
    <x v="23"/>
    <s v="agricultural energy use"/>
    <x v="1"/>
    <x v="2"/>
    <n v="3.9139090000000001E-2"/>
    <n v="4.1943710000000002E-2"/>
    <n v="3.9432099999999998E-2"/>
    <n v="4.8599499999999997E-2"/>
    <n v="5.412235E-2"/>
    <n v="5.733854E-2"/>
    <n v="5.8305759999999998E-2"/>
    <n v="5.7993245999999998E-2"/>
    <n v="5.7318379999999898E-2"/>
    <n v="5.6034E-2"/>
    <n v="5.4311849999999898E-2"/>
    <n v="0"/>
    <n v="0"/>
    <n v="0"/>
    <s v="EJ"/>
  </r>
  <r>
    <x v="23"/>
    <s v="alumina"/>
    <x v="0"/>
    <x v="3"/>
    <n v="2.3869399999999999E-4"/>
    <n v="1.6341399999999999E-4"/>
    <n v="7.6288799999999998E-4"/>
    <n v="4.6467200000000001E-4"/>
    <n v="4.870602E-4"/>
    <n v="5.5146310000000001E-4"/>
    <n v="6.4553039999999998E-4"/>
    <n v="7.3224399999999995E-4"/>
    <n v="8.1473799999999996E-4"/>
    <n v="8.9005545999999995E-4"/>
    <n v="9.5515232000000004E-4"/>
    <n v="0"/>
    <n v="0"/>
    <n v="0"/>
    <s v="EJ"/>
  </r>
  <r>
    <x v="23"/>
    <s v="alumina"/>
    <x v="0"/>
    <x v="5"/>
    <n v="1.7243600000000001E-3"/>
    <n v="6.2233200000000001E-3"/>
    <n v="2.2126699999999999E-3"/>
    <n v="6.9680899999999997E-3"/>
    <n v="7.3022549999999997E-3"/>
    <n v="8.2612320000000003E-3"/>
    <n v="9.6551759999999997E-3"/>
    <n v="1.09290179999999E-2"/>
    <n v="1.2141505E-2"/>
    <n v="1.3257262699999999E-2"/>
    <n v="1.4227001E-2"/>
    <n v="0"/>
    <n v="0"/>
    <n v="0"/>
    <s v="EJ"/>
  </r>
  <r>
    <x v="23"/>
    <s v="alumina"/>
    <x v="0"/>
    <x v="0"/>
    <n v="0"/>
    <n v="0"/>
    <n v="1.0639799999999999E-4"/>
    <n v="6.5696099999999996E-5"/>
    <n v="6.8861958490000006E-5"/>
    <n v="7.7944391613000001E-5"/>
    <n v="9.1173977226999994E-5"/>
    <n v="1.0329003206E-4"/>
    <n v="1.1477212713E-4"/>
    <n v="1.2526994763999901E-4"/>
    <n v="1.3433499377499901E-4"/>
    <n v="0"/>
    <n v="0"/>
    <n v="0"/>
    <s v="EJ"/>
  </r>
  <r>
    <x v="23"/>
    <s v="alumina"/>
    <x v="0"/>
    <x v="2"/>
    <n v="1.60216E-3"/>
    <n v="3.4567899999999999E-3"/>
    <n v="2.0896700000000001E-3"/>
    <n v="1.7144E-3"/>
    <n v="1.7986009999999999E-3"/>
    <n v="2.0398669999999999E-3"/>
    <n v="2.3923836999999999E-3"/>
    <n v="2.7206344598900002E-3"/>
    <n v="3.0332015234219999E-3"/>
    <n v="3.3169502203049999E-3"/>
    <n v="3.5632288530369999E-3"/>
    <n v="0"/>
    <n v="0"/>
    <n v="0"/>
    <s v="EJ"/>
  </r>
  <r>
    <x v="23"/>
    <s v="aluminum"/>
    <x v="0"/>
    <x v="4"/>
    <n v="9.1122300000000007E-3"/>
    <n v="4.3770200000000002E-2"/>
    <n v="3.54417E-2"/>
    <n v="3.5156300000000001E-2"/>
    <n v="3.6856489999999999E-2"/>
    <n v="4.173611E-2"/>
    <n v="4.8850289999999998E-2"/>
    <n v="5.540014E-2"/>
    <n v="6.1627250000000001E-2"/>
    <n v="6.7317566999999995E-2"/>
    <n v="7.2246595799999994E-2"/>
    <n v="0"/>
    <n v="0"/>
    <n v="0"/>
    <s v="EJ"/>
  </r>
  <r>
    <x v="23"/>
    <s v="cement"/>
    <x v="0"/>
    <x v="4"/>
    <n v="3.56399E-3"/>
    <n v="5.0101900000000003E-3"/>
    <n v="5.0262600000000003E-3"/>
    <n v="5.0262600000000003E-3"/>
    <n v="4.9026299999999998E-3"/>
    <n v="5.603734E-3"/>
    <n v="6.6843099999999997E-3"/>
    <n v="7.8627279999999994E-3"/>
    <n v="8.9813140000000007E-3"/>
    <n v="9.8764890000000004E-3"/>
    <n v="1.06046517E-2"/>
    <n v="0"/>
    <n v="0"/>
    <n v="0"/>
    <s v="EJ"/>
  </r>
  <r>
    <x v="23"/>
    <s v="chemical energy use"/>
    <x v="0"/>
    <x v="5"/>
    <n v="0"/>
    <n v="0"/>
    <n v="0"/>
    <n v="1.2559999999999999E-4"/>
    <n v="1.371713E-4"/>
    <n v="1.4697730000000001E-4"/>
    <n v="1.6069200000000001E-4"/>
    <n v="1.7391219999999901E-4"/>
    <n v="1.9226934000000001E-4"/>
    <n v="2.1249746E-4"/>
    <n v="2.3298536499999901E-4"/>
    <n v="0"/>
    <n v="0"/>
    <n v="0"/>
    <s v="EJ"/>
  </r>
  <r>
    <x v="23"/>
    <s v="chemical energy use"/>
    <x v="0"/>
    <x v="4"/>
    <n v="1.29766E-2"/>
    <n v="3.6292600000000001E-2"/>
    <n v="3.8971600000000002E-2"/>
    <n v="4.0436800000000002E-2"/>
    <n v="4.087205E-2"/>
    <n v="4.3830380000000002E-2"/>
    <n v="4.7285399999999998E-2"/>
    <n v="4.8486620000000001E-2"/>
    <n v="4.8560800000000001E-2"/>
    <n v="4.9602533999999997E-2"/>
    <n v="5.1535957999999903E-2"/>
    <n v="0"/>
    <n v="0"/>
    <n v="0"/>
    <s v="EJ"/>
  </r>
  <r>
    <x v="23"/>
    <s v="chemical energy use"/>
    <x v="0"/>
    <x v="0"/>
    <n v="0"/>
    <n v="3.0127999999999999E-2"/>
    <n v="0"/>
    <n v="3.8293099999999997E-2"/>
    <n v="4.212772E-2"/>
    <n v="4.5399219999999997E-2"/>
    <n v="5.076406E-2"/>
    <n v="5.6774310000000001E-2"/>
    <n v="6.3586079999999906E-2"/>
    <n v="7.0526523999999993E-2"/>
    <n v="7.6493809999999995E-2"/>
    <n v="0"/>
    <n v="0"/>
    <n v="0"/>
    <s v="EJ"/>
  </r>
  <r>
    <x v="23"/>
    <s v="chemical energy use"/>
    <x v="0"/>
    <x v="2"/>
    <n v="2.2478499999999998E-2"/>
    <n v="0"/>
    <n v="0"/>
    <n v="0"/>
    <n v="0"/>
    <n v="0"/>
    <n v="0"/>
    <n v="0"/>
    <n v="0"/>
    <n v="0"/>
    <n v="0"/>
    <n v="0"/>
    <n v="0"/>
    <n v="0"/>
    <s v="EJ"/>
  </r>
  <r>
    <x v="23"/>
    <s v="chemical feedstocks"/>
    <x v="0"/>
    <x v="5"/>
    <n v="0.116538"/>
    <n v="5.9273800000000001E-2"/>
    <n v="5.5506399999999997E-2"/>
    <n v="5.4125E-2"/>
    <n v="5.6683299999999999E-2"/>
    <n v="6.1115599999999999E-2"/>
    <n v="6.8589200000000003E-2"/>
    <n v="7.7382900000000004E-2"/>
    <n v="8.7299000000000002E-2"/>
    <n v="9.6901600000000004E-2"/>
    <n v="0.106253"/>
    <n v="0"/>
    <n v="0"/>
    <n v="0"/>
    <s v="EJ"/>
  </r>
  <r>
    <x v="23"/>
    <s v="chemical feedstocks"/>
    <x v="0"/>
    <x v="2"/>
    <n v="4.5775999999999997E-2"/>
    <n v="0"/>
    <n v="0"/>
    <n v="0"/>
    <n v="4.0935899999999998E-4"/>
    <n v="8.74703E-4"/>
    <n v="1.47601E-3"/>
    <n v="2.2425700000000002E-3"/>
    <n v="3.1513600000000002E-3"/>
    <n v="4.2316799999999998E-3"/>
    <n v="5.5334399999999997E-3"/>
    <n v="0"/>
    <n v="0"/>
    <n v="0"/>
    <s v="EJ"/>
  </r>
  <r>
    <x v="23"/>
    <s v="comm cooling"/>
    <x v="2"/>
    <x v="4"/>
    <n v="6.9090100000000002E-3"/>
    <n v="9.1826200000000007E-3"/>
    <n v="8.0701699999999998E-3"/>
    <n v="7.7098599999999998E-3"/>
    <n v="7.4338900000000003E-3"/>
    <n v="9.4514000000000004E-3"/>
    <n v="1.280601E-2"/>
    <n v="1.57569799999999E-2"/>
    <n v="1.8710480000000002E-2"/>
    <n v="2.1678491000000001E-2"/>
    <n v="2.4649046000000001E-2"/>
    <n v="0"/>
    <n v="0"/>
    <n v="0"/>
    <s v="EJ"/>
  </r>
  <r>
    <x v="23"/>
    <s v="comm heating"/>
    <x v="2"/>
    <x v="5"/>
    <n v="8.0293799999999992E-3"/>
    <n v="1.40117E-2"/>
    <n v="1.18499E-2"/>
    <n v="1.6570399999999999E-2"/>
    <n v="1.6450040999999999E-2"/>
    <n v="1.8549613E-2"/>
    <n v="2.1938842E-2"/>
    <n v="2.4152568999999999E-2"/>
    <n v="2.5906750999999999E-2"/>
    <n v="2.7474791999999901E-2"/>
    <n v="2.8726639999999901E-2"/>
    <n v="0"/>
    <n v="0"/>
    <n v="0"/>
    <s v="EJ"/>
  </r>
  <r>
    <x v="23"/>
    <s v="comm heating"/>
    <x v="2"/>
    <x v="2"/>
    <n v="0"/>
    <n v="9.6000399999999998E-4"/>
    <n v="7.4223800000000001E-3"/>
    <n v="1.24546E-2"/>
    <n v="1.2706472E-2"/>
    <n v="1.5873202999999999E-2"/>
    <n v="2.1941334999999999E-2"/>
    <n v="2.8202095E-2"/>
    <n v="3.4687205999999998E-2"/>
    <n v="4.1111966999999999E-2"/>
    <n v="4.7398030000000001E-2"/>
    <n v="0"/>
    <n v="0"/>
    <n v="0"/>
    <s v="EJ"/>
  </r>
  <r>
    <x v="23"/>
    <s v="comm others"/>
    <x v="2"/>
    <x v="5"/>
    <n v="3.0063300000000001E-2"/>
    <n v="5.2462000000000002E-2"/>
    <n v="4.4368199999999997E-2"/>
    <n v="6.2042600000000003E-2"/>
    <n v="6.5278039999999996E-2"/>
    <n v="7.7608590000000005E-2"/>
    <n v="9.287165E-2"/>
    <n v="0.10440902000000001"/>
    <n v="0.117676409999999"/>
    <n v="0.12935853999999999"/>
    <n v="0.13961284999999901"/>
    <n v="0"/>
    <n v="0"/>
    <n v="0"/>
    <s v="EJ"/>
  </r>
  <r>
    <x v="23"/>
    <s v="comm others"/>
    <x v="2"/>
    <x v="4"/>
    <n v="8.2186700000000001E-2"/>
    <n v="0.109233"/>
    <n v="9.5999100000000004E-2"/>
    <n v="9.1713100000000006E-2"/>
    <n v="9.3806249999999994E-2"/>
    <n v="0.1139174"/>
    <n v="0.15419593000000001"/>
    <n v="0.19485407999999901"/>
    <n v="0.23744572"/>
    <n v="0.28170574999999998"/>
    <n v="0.32872785999999998"/>
    <n v="0"/>
    <n v="0"/>
    <n v="0"/>
    <s v="EJ"/>
  </r>
  <r>
    <x v="23"/>
    <s v="comm others"/>
    <x v="2"/>
    <x v="0"/>
    <n v="2.0469999999999999E-4"/>
    <n v="2.8810000000000001E-4"/>
    <n v="8.6330100000000002E-4"/>
    <n v="1.0355E-3"/>
    <n v="1.109566E-3"/>
    <n v="1.3993619999999999E-3"/>
    <n v="1.9213895999999999E-3"/>
    <n v="2.4910001999999998E-3"/>
    <n v="3.1234437999999999E-3"/>
    <n v="3.8025927999999999E-3"/>
    <n v="4.37200489999999E-3"/>
    <n v="0"/>
    <n v="0"/>
    <n v="0"/>
    <s v="EJ"/>
  </r>
  <r>
    <x v="23"/>
    <s v="comm others"/>
    <x v="2"/>
    <x v="1"/>
    <n v="0"/>
    <n v="0"/>
    <n v="0"/>
    <n v="0"/>
    <n v="0"/>
    <n v="2.7947800000000001E-7"/>
    <n v="6.2091200000000001E-6"/>
    <n v="1.2511799999999999E-5"/>
    <n v="2.069E-5"/>
    <n v="3.1339600000000001E-5"/>
    <n v="4.1357299999999998E-5"/>
    <n v="0"/>
    <n v="0"/>
    <n v="0"/>
    <s v="EJ"/>
  </r>
  <r>
    <x v="23"/>
    <s v="comm others"/>
    <x v="2"/>
    <x v="2"/>
    <n v="0"/>
    <n v="2.0441999999999999E-3"/>
    <n v="1.5805699999999999E-2"/>
    <n v="2.6521599999999999E-2"/>
    <n v="2.943318E-2"/>
    <n v="3.8766399999999999E-2"/>
    <n v="5.1668480000000003E-2"/>
    <n v="6.3787330000000003E-2"/>
    <n v="7.6141520000000004E-2"/>
    <n v="8.7557885000000002E-2"/>
    <n v="9.7473019999999994E-2"/>
    <n v="0"/>
    <n v="0"/>
    <n v="0"/>
    <s v="EJ"/>
  </r>
  <r>
    <x v="23"/>
    <s v="construction energy use"/>
    <x v="0"/>
    <x v="4"/>
    <n v="0"/>
    <n v="1.6740099999999999E-4"/>
    <n v="4.1859900000000002E-4"/>
    <n v="3.7670899999999997E-4"/>
    <n v="3.4315689999999999E-4"/>
    <n v="3.1416773999999999E-4"/>
    <n v="3.3532807999999998E-4"/>
    <n v="3.8344114999999999E-4"/>
    <n v="4.4933325999999902E-4"/>
    <n v="5.3969513E-4"/>
    <n v="6.6978000000000003E-4"/>
    <n v="0"/>
    <n v="0"/>
    <n v="0"/>
    <s v="EJ"/>
  </r>
  <r>
    <x v="23"/>
    <s v="construction energy use"/>
    <x v="0"/>
    <x v="1"/>
    <n v="0"/>
    <n v="0"/>
    <n v="0"/>
    <n v="0"/>
    <n v="0"/>
    <n v="4.0710500000000003E-5"/>
    <n v="1.435118E-4"/>
    <n v="2.7873729999999998E-4"/>
    <n v="3.9855632000000002E-4"/>
    <n v="5.2653279999999997E-4"/>
    <n v="6.3571229999999997E-4"/>
    <n v="0"/>
    <n v="0"/>
    <n v="0"/>
    <s v="EJ"/>
  </r>
  <r>
    <x v="23"/>
    <s v="construction energy use"/>
    <x v="0"/>
    <x v="2"/>
    <n v="0"/>
    <n v="8.7906299999999903E-3"/>
    <n v="8.5394900000000003E-3"/>
    <n v="4.4372120000000003E-3"/>
    <n v="4.8469669999999998E-3"/>
    <n v="5.0882970000000003E-3"/>
    <n v="5.1911140000000001E-3"/>
    <n v="5.1861707000000002E-3"/>
    <n v="5.1670064000000002E-3"/>
    <n v="5.0588739999999997E-3"/>
    <n v="4.89223E-3"/>
    <n v="0"/>
    <n v="0"/>
    <n v="0"/>
    <s v="EJ"/>
  </r>
  <r>
    <x v="23"/>
    <s v="construction feedstocks"/>
    <x v="3"/>
    <x v="2"/>
    <n v="9.0836000000000007E-3"/>
    <n v="1.2265E-2"/>
    <n v="1.8083499999999999E-2"/>
    <n v="1.32278E-2"/>
    <n v="1.41347E-2"/>
    <n v="1.48139E-2"/>
    <n v="1.55865E-2"/>
    <n v="1.6330500000000001E-2"/>
    <n v="1.7028399999999999E-2"/>
    <n v="1.77047E-2"/>
    <n v="1.8353999999999999E-2"/>
    <n v="0"/>
    <n v="0"/>
    <n v="0"/>
    <s v="EJ"/>
  </r>
  <r>
    <x v="23"/>
    <s v="desalinated water"/>
    <x v="0"/>
    <x v="4"/>
    <n v="1.8208800000000001E-4"/>
    <n v="1.10364E-4"/>
    <n v="8.6456099999999994E-5"/>
    <n v="6.2548199999999999E-5"/>
    <n v="7.85107E-5"/>
    <n v="1.0169E-4"/>
    <n v="1.36759E-4"/>
    <n v="1.6623000000000001E-4"/>
    <n v="1.9532499999999999E-4"/>
    <n v="2.2409099999999999E-4"/>
    <n v="2.4226299999999999E-4"/>
    <n v="0"/>
    <n v="0"/>
    <n v="0"/>
    <s v="EJ"/>
  </r>
  <r>
    <x v="23"/>
    <s v="desalinated water"/>
    <x v="0"/>
    <x v="0"/>
    <n v="4.4859000000000001E-4"/>
    <n v="1.3191399999999999E-3"/>
    <n v="8.8889700000000004E-4"/>
    <n v="9.899100000000001E-4"/>
    <n v="1.33877E-3"/>
    <n v="1.7038999999999999E-3"/>
    <n v="2.36673E-3"/>
    <n v="2.9283E-3"/>
    <n v="3.45386E-3"/>
    <n v="4.0778899999999998E-3"/>
    <n v="4.4006799999999997E-3"/>
    <n v="0"/>
    <n v="0"/>
    <n v="0"/>
    <s v="EJ"/>
  </r>
  <r>
    <x v="23"/>
    <s v="desalinated water"/>
    <x v="0"/>
    <x v="2"/>
    <n v="2.0011299999999998E-3"/>
    <n v="1.13058E-3"/>
    <n v="1.5608200000000001E-3"/>
    <n v="1.45981E-3"/>
    <n v="2.2132800000000002E-3"/>
    <n v="2.7981899999999999E-3"/>
    <n v="3.7238599999999998E-3"/>
    <n v="4.6545600000000003E-3"/>
    <n v="5.6414200000000003E-3"/>
    <n v="6.7138099999999997E-3"/>
    <n v="7.5769499999999998E-3"/>
    <n v="0"/>
    <n v="0"/>
    <n v="0"/>
    <s v="EJ"/>
  </r>
  <r>
    <x v="23"/>
    <s v="industrial wastewater treatment"/>
    <x v="0"/>
    <x v="4"/>
    <n v="7.6348599999999996E-4"/>
    <n v="6.4462099999999995E-4"/>
    <n v="7.2662400000000004E-4"/>
    <n v="7.0058000000000002E-4"/>
    <n v="9.1259399999999997E-4"/>
    <n v="1.1633399999999999E-3"/>
    <n v="1.4793899999999999E-3"/>
    <n v="1.8127600000000001E-3"/>
    <n v="2.1650699999999998E-3"/>
    <n v="2.5187999999999999E-3"/>
    <n v="2.86389E-3"/>
    <n v="0"/>
    <n v="0"/>
    <n v="0"/>
    <s v="EJ"/>
  </r>
  <r>
    <x v="23"/>
    <s v="industrial water abstraction"/>
    <x v="0"/>
    <x v="4"/>
    <n v="3.4775600000000001E-4"/>
    <n v="2.8681399999999998E-4"/>
    <n v="3.1540399999999998E-4"/>
    <n v="3.0409300000000002E-4"/>
    <n v="3.2218299999999997E-4"/>
    <n v="3.5089399999999998E-4"/>
    <n v="3.9576299999999999E-4"/>
    <n v="4.41142E-4"/>
    <n v="4.8740799999999999E-4"/>
    <n v="5.3157599999999997E-4"/>
    <n v="5.7302799999999995E-4"/>
    <n v="0"/>
    <n v="0"/>
    <n v="0"/>
    <s v="EJ"/>
  </r>
  <r>
    <x v="23"/>
    <s v="industrial water treatment"/>
    <x v="0"/>
    <x v="4"/>
    <n v="7.8244999999999996E-4"/>
    <n v="6.4533199999999998E-4"/>
    <n v="7.0965899999999996E-4"/>
    <n v="6.8420899999999997E-4"/>
    <n v="7.2491299999999999E-4"/>
    <n v="7.8951200000000003E-4"/>
    <n v="8.9046800000000005E-4"/>
    <n v="9.92569E-4"/>
    <n v="1.0966699999999999E-3"/>
    <n v="1.1960499999999999E-3"/>
    <n v="1.2893099999999999E-3"/>
    <n v="0"/>
    <n v="0"/>
    <n v="0"/>
    <s v="EJ"/>
  </r>
  <r>
    <x v="23"/>
    <s v="iron and steel"/>
    <x v="0"/>
    <x v="3"/>
    <n v="0"/>
    <n v="0"/>
    <n v="0"/>
    <n v="0"/>
    <n v="0"/>
    <n v="5.7212499999999998E-3"/>
    <n v="1.1410460000000001E-2"/>
    <n v="1.5704739999999998E-2"/>
    <n v="1.7661389999999999E-2"/>
    <n v="1.8481930000000001E-2"/>
    <n v="1.8835669999999999E-2"/>
    <n v="0"/>
    <n v="0"/>
    <n v="0"/>
    <s v="EJ"/>
  </r>
  <r>
    <x v="23"/>
    <s v="iron and steel"/>
    <x v="0"/>
    <x v="5"/>
    <n v="0.35467989999999999"/>
    <n v="0.21687679999999901"/>
    <n v="0.22198399999999999"/>
    <n v="0.16815179999999999"/>
    <n v="0.17740705999999901"/>
    <n v="0.17603660999999901"/>
    <n v="0.17849628000000001"/>
    <n v="0.186921594999999"/>
    <n v="0.21046598"/>
    <n v="0.23649387999999999"/>
    <n v="0.26136724"/>
    <n v="0"/>
    <n v="0"/>
    <n v="0"/>
    <s v="EJ"/>
  </r>
  <r>
    <x v="23"/>
    <s v="iron and steel"/>
    <x v="0"/>
    <x v="4"/>
    <n v="1.419027E-2"/>
    <n v="1.7079190000000001E-2"/>
    <n v="1.4358070000000001E-2"/>
    <n v="1.3604450000000001E-2"/>
    <n v="1.43284249999999E-2"/>
    <n v="1.6029594599999999E-2"/>
    <n v="1.8702547399999998E-2"/>
    <n v="2.1207810399999999E-2"/>
    <n v="2.3936706659999901E-2"/>
    <n v="2.65165058E-2"/>
    <n v="2.8851593499999901E-2"/>
    <n v="0"/>
    <n v="0"/>
    <n v="0"/>
    <s v="EJ"/>
  </r>
  <r>
    <x v="23"/>
    <s v="iron and steel"/>
    <x v="0"/>
    <x v="0"/>
    <n v="0"/>
    <n v="1.9632192E-2"/>
    <n v="1.7246412999999999E-2"/>
    <n v="1.57392869999999E-2"/>
    <n v="1.6866418509999901E-2"/>
    <n v="2.003807531E-2"/>
    <n v="2.3928452209999999E-2"/>
    <n v="2.7438805436999999E-2"/>
    <n v="3.09253914829999E-2"/>
    <n v="3.4271138758000003E-2"/>
    <n v="3.7289300285E-2"/>
    <n v="0"/>
    <n v="0"/>
    <n v="0"/>
    <s v="EJ"/>
  </r>
  <r>
    <x v="23"/>
    <s v="iron and steel"/>
    <x v="0"/>
    <x v="1"/>
    <n v="0"/>
    <n v="0"/>
    <n v="0"/>
    <n v="0"/>
    <n v="0"/>
    <n v="1.721761E-3"/>
    <n v="7.2735179999999997E-3"/>
    <n v="1.2001039999999999E-2"/>
    <n v="1.54001024999999E-2"/>
    <n v="1.8500259000000002E-2"/>
    <n v="2.1042020000000002E-2"/>
    <n v="0"/>
    <n v="0"/>
    <n v="0"/>
    <s v="EJ"/>
  </r>
  <r>
    <x v="23"/>
    <s v="iron and steel"/>
    <x v="0"/>
    <x v="2"/>
    <n v="0"/>
    <n v="0"/>
    <n v="0"/>
    <n v="0"/>
    <n v="0"/>
    <n v="7.8439400000000007E-6"/>
    <n v="2.4254589999999999E-5"/>
    <n v="3.8122549999999902E-5"/>
    <n v="4.7308982999999997E-5"/>
    <n v="5.4821887999999998E-5"/>
    <n v="6.0747934999999997E-5"/>
    <n v="0"/>
    <n v="0"/>
    <n v="0"/>
    <s v="EJ"/>
  </r>
  <r>
    <x v="23"/>
    <s v="irrigation water abstraction"/>
    <x v="0"/>
    <x v="4"/>
    <n v="1.4296000000000001E-3"/>
    <n v="1.4693900000000001E-3"/>
    <n v="1.55335E-3"/>
    <n v="1.67998E-3"/>
    <n v="1.77381E-3"/>
    <n v="1.86619E-3"/>
    <n v="1.9664800000000001E-3"/>
    <n v="2.0288200000000002E-3"/>
    <n v="2.0918600000000001E-3"/>
    <n v="2.1717199999999998E-3"/>
    <n v="2.25953E-3"/>
    <n v="0"/>
    <n v="0"/>
    <n v="0"/>
    <s v="EJ"/>
  </r>
  <r>
    <x v="23"/>
    <s v="mining energy use"/>
    <x v="0"/>
    <x v="5"/>
    <n v="1.2181300000000001E-2"/>
    <n v="5.7013300000000003E-2"/>
    <n v="5.7767000000000001E-3"/>
    <n v="4.4371999999999997E-3"/>
    <n v="5.3343399999999999E-3"/>
    <n v="5.9267199999999999E-3"/>
    <n v="6.1416379999999996E-3"/>
    <n v="6.4570269999999997E-3"/>
    <n v="7.1399430000000002E-3"/>
    <n v="8.1706179999999993E-3"/>
    <n v="8.9499390000000005E-3"/>
    <n v="0"/>
    <n v="0"/>
    <n v="0"/>
    <s v="EJ"/>
  </r>
  <r>
    <x v="23"/>
    <s v="mining energy use"/>
    <x v="0"/>
    <x v="4"/>
    <n v="0.12009599999999999"/>
    <n v="0.102599"/>
    <n v="0.115324"/>
    <n v="0.10938000000000001"/>
    <n v="0.10847749999999901"/>
    <n v="0.108617352"/>
    <n v="0.11153070699999899"/>
    <n v="0.113825894"/>
    <n v="0.1149227045"/>
    <n v="0.113285451"/>
    <n v="0.111876343"/>
    <n v="0"/>
    <n v="0"/>
    <n v="0"/>
    <s v="EJ"/>
  </r>
  <r>
    <x v="23"/>
    <s v="mining energy use"/>
    <x v="0"/>
    <x v="0"/>
    <n v="0"/>
    <n v="2.3023000000000002E-3"/>
    <n v="2.5119999999999998E-4"/>
    <n v="2.0929999999999999E-4"/>
    <n v="2.6031839999999899E-4"/>
    <n v="2.9615899999999999E-4"/>
    <n v="3.2377399999999998E-4"/>
    <n v="3.5223310000000001E-4"/>
    <n v="3.8247599999999997E-4"/>
    <n v="4.3108899999999898E-4"/>
    <n v="4.5698329999999999E-4"/>
    <n v="0"/>
    <n v="0"/>
    <n v="0"/>
    <s v="EJ"/>
  </r>
  <r>
    <x v="23"/>
    <s v="mining energy use"/>
    <x v="0"/>
    <x v="1"/>
    <n v="0"/>
    <n v="0"/>
    <n v="0"/>
    <n v="0"/>
    <n v="0"/>
    <n v="5.7188900000000001E-4"/>
    <n v="2.0398639999999902E-3"/>
    <n v="3.9386129999999997E-3"/>
    <n v="5.55505199999999E-3"/>
    <n v="7.304395E-3"/>
    <n v="8.7763730000000005E-3"/>
    <n v="0"/>
    <n v="0"/>
    <n v="0"/>
    <s v="EJ"/>
  </r>
  <r>
    <x v="23"/>
    <s v="mining energy use"/>
    <x v="0"/>
    <x v="2"/>
    <n v="1.26836E-2"/>
    <n v="2.9343899999999999E-2"/>
    <n v="3.2441499999999998E-2"/>
    <n v="6.9403900000000004E-2"/>
    <n v="7.8624659999999999E-2"/>
    <n v="8.5560599999999903E-2"/>
    <n v="8.7768289999999999E-2"/>
    <n v="8.7958850000000005E-2"/>
    <n v="8.8479579999999905E-2"/>
    <n v="8.988061E-2"/>
    <n v="9.070686E-2"/>
    <n v="0"/>
    <n v="0"/>
    <n v="0"/>
    <s v="EJ"/>
  </r>
  <r>
    <x v="23"/>
    <s v="municipal wastewater treatment"/>
    <x v="0"/>
    <x v="4"/>
    <n v="1.07069E-3"/>
    <n v="1.9175500000000001E-3"/>
    <n v="1.95969E-3"/>
    <n v="1.96459E-3"/>
    <n v="2.4529500000000002E-3"/>
    <n v="2.9724899999999999E-3"/>
    <n v="3.5246000000000001E-3"/>
    <n v="4.0461899999999999E-3"/>
    <n v="4.5463200000000004E-3"/>
    <n v="5.0107600000000004E-3"/>
    <n v="5.4504200000000001E-3"/>
    <n v="0"/>
    <n v="0"/>
    <n v="0"/>
    <s v="EJ"/>
  </r>
  <r>
    <x v="23"/>
    <s v="municipal water abstraction"/>
    <x v="0"/>
    <x v="4"/>
    <n v="6.4448399999999996E-4"/>
    <n v="1.10133E-3"/>
    <n v="1.0980300000000001E-3"/>
    <n v="1.1007499999999999E-3"/>
    <n v="1.1198899999999999E-3"/>
    <n v="1.1616899999999999E-3"/>
    <n v="1.2238399999999999E-3"/>
    <n v="1.27965E-3"/>
    <n v="1.33157E-3"/>
    <n v="1.37736E-3"/>
    <n v="1.4214200000000001E-3"/>
    <n v="0"/>
    <n v="0"/>
    <n v="0"/>
    <s v="EJ"/>
  </r>
  <r>
    <x v="23"/>
    <s v="municipal water distribution"/>
    <x v="0"/>
    <x v="4"/>
    <n v="2.0278100000000001E-3"/>
    <n v="3.4601699999999998E-3"/>
    <n v="3.4495900000000002E-3"/>
    <n v="3.4582100000000002E-3"/>
    <n v="3.5224900000000001E-3"/>
    <n v="3.6570800000000001E-3"/>
    <n v="3.8578100000000001E-3"/>
    <n v="4.0379700000000001E-3"/>
    <n v="4.2058399999999998E-3"/>
    <n v="4.3547600000000001E-3"/>
    <n v="4.4963700000000004E-3"/>
    <n v="0"/>
    <n v="0"/>
    <n v="0"/>
    <s v="EJ"/>
  </r>
  <r>
    <x v="23"/>
    <s v="municipal water treatment"/>
    <x v="0"/>
    <x v="4"/>
    <n v="1.9198399999999999E-3"/>
    <n v="3.28072E-3"/>
    <n v="3.2709000000000002E-3"/>
    <n v="3.2790100000000002E-3"/>
    <n v="3.3360099999999999E-3"/>
    <n v="3.4605199999999999E-3"/>
    <n v="3.6456700000000002E-3"/>
    <n v="3.81191E-3"/>
    <n v="3.9665899999999999E-3"/>
    <n v="4.1029700000000001E-3"/>
    <n v="4.2342400000000002E-3"/>
    <n v="0"/>
    <n v="0"/>
    <n v="0"/>
    <s v="EJ"/>
  </r>
  <r>
    <x v="23"/>
    <s v="other industrial energy use"/>
    <x v="0"/>
    <x v="3"/>
    <n v="0.169185"/>
    <n v="0.110029"/>
    <n v="0.103149"/>
    <n v="0.105582"/>
    <n v="0.12514700000000001"/>
    <n v="0.1340983"/>
    <n v="0.15316879999999999"/>
    <n v="0.17914959999999999"/>
    <n v="0.20704639999999999"/>
    <n v="0.22991919999999999"/>
    <n v="0.24534213499999999"/>
    <n v="0"/>
    <n v="0"/>
    <n v="0"/>
    <s v="EJ"/>
  </r>
  <r>
    <x v="23"/>
    <s v="other industrial energy use"/>
    <x v="0"/>
    <x v="5"/>
    <n v="0.41574299999999997"/>
    <n v="0.67428699999999997"/>
    <n v="0.870946"/>
    <n v="0.66739199999999999"/>
    <n v="0.79028599999999904"/>
    <n v="0.8353642"/>
    <n v="0.92122510000000002"/>
    <n v="1.0230440999999999"/>
    <n v="1.1510307"/>
    <n v="1.2840644000000001"/>
    <n v="1.39957"/>
    <n v="0"/>
    <n v="0"/>
    <n v="0"/>
    <s v="EJ"/>
  </r>
  <r>
    <x v="23"/>
    <s v="other industrial energy use"/>
    <x v="0"/>
    <x v="4"/>
    <n v="0.14389399999999999"/>
    <n v="0.20413400000000001"/>
    <n v="0.241067"/>
    <n v="0.23766999999999999"/>
    <n v="0.16335040000000001"/>
    <n v="0.20344719999999999"/>
    <n v="0.24302409999999999"/>
    <n v="0.25563540000000001"/>
    <n v="0.24311813999999901"/>
    <n v="0.22726762"/>
    <n v="0.22670143100000001"/>
    <n v="0"/>
    <n v="0"/>
    <n v="0"/>
    <s v="EJ"/>
  </r>
  <r>
    <x v="23"/>
    <s v="other industrial energy use"/>
    <x v="0"/>
    <x v="0"/>
    <n v="0"/>
    <n v="1.6523900000000001E-2"/>
    <n v="2.8723700000000001E-2"/>
    <n v="3.1428900000000003E-2"/>
    <n v="3.8054560000000001E-2"/>
    <n v="4.0649610000000003E-2"/>
    <n v="4.6820710000000001E-2"/>
    <n v="5.6008429999999998E-2"/>
    <n v="6.6663609999999998E-2"/>
    <n v="7.6855329999999999E-2"/>
    <n v="8.4814409999999896E-2"/>
    <n v="0"/>
    <n v="0"/>
    <n v="0"/>
    <s v="EJ"/>
  </r>
  <r>
    <x v="23"/>
    <s v="other industrial energy use"/>
    <x v="0"/>
    <x v="1"/>
    <n v="0"/>
    <n v="0"/>
    <n v="0"/>
    <n v="0"/>
    <n v="0"/>
    <n v="2.90755E-5"/>
    <n v="4.1660244E-4"/>
    <n v="1.4539382599999999E-3"/>
    <n v="3.2305948799999898E-3"/>
    <n v="5.2694427999999899E-3"/>
    <n v="7.43264302E-3"/>
    <n v="0"/>
    <n v="0"/>
    <n v="0"/>
    <s v="EJ"/>
  </r>
  <r>
    <x v="23"/>
    <s v="other industrial energy use"/>
    <x v="0"/>
    <x v="2"/>
    <n v="3.8172400000000002E-2"/>
    <n v="6.2401999999999996E-3"/>
    <n v="4.7085E-3"/>
    <n v="8.1480000000000007E-3"/>
    <n v="1.01354499999999E-2"/>
    <n v="1.094642E-2"/>
    <n v="1.265719E-2"/>
    <n v="1.5178219999999999E-2"/>
    <n v="1.8085558000000002E-2"/>
    <n v="2.0690488999999999E-2"/>
    <n v="2.3051910799999999E-2"/>
    <n v="0"/>
    <n v="0"/>
    <n v="0"/>
    <s v="EJ"/>
  </r>
  <r>
    <x v="23"/>
    <s v="other industrial feedstocks"/>
    <x v="0"/>
    <x v="2"/>
    <n v="3.0557700000000002E-3"/>
    <n v="2.4823000000000001E-2"/>
    <n v="0.108041"/>
    <n v="8.6273500000000003E-2"/>
    <n v="9.1498399999999994E-2"/>
    <n v="9.9589999999999998E-2"/>
    <n v="0.111773"/>
    <n v="0.123117"/>
    <n v="0.13425000000000001"/>
    <n v="0.145181"/>
    <n v="0.155306"/>
    <n v="0"/>
    <n v="0"/>
    <n v="0"/>
    <s v="EJ"/>
  </r>
  <r>
    <x v="23"/>
    <s v="process heat cement"/>
    <x v="0"/>
    <x v="3"/>
    <n v="1.5331100000000001E-3"/>
    <n v="2.03397E-3"/>
    <n v="1.99351E-3"/>
    <n v="1.99351E-3"/>
    <n v="1.9846680999999998E-3"/>
    <n v="2.2601612999999898E-3"/>
    <n v="2.65622279999999E-3"/>
    <n v="3.0187017000000002E-3"/>
    <n v="3.2693806999999899E-3"/>
    <n v="3.39750931999999E-3"/>
    <n v="3.3964658809999999E-3"/>
    <n v="0"/>
    <n v="0"/>
    <n v="0"/>
    <s v="EJ"/>
  </r>
  <r>
    <x v="23"/>
    <s v="process heat cement"/>
    <x v="0"/>
    <x v="5"/>
    <n v="8.8917800000000002E-3"/>
    <n v="1.1797200000000001E-2"/>
    <n v="1.15624E-2"/>
    <n v="1.15624E-2"/>
    <n v="1.1510418E-2"/>
    <n v="1.2676902699999999E-2"/>
    <n v="1.40272755E-2"/>
    <n v="1.4729964599999999E-2"/>
    <n v="1.5276158999999999E-2"/>
    <n v="1.5929822400000002E-2"/>
    <n v="1.6426319539999901E-2"/>
    <n v="0"/>
    <n v="0"/>
    <n v="0"/>
    <s v="EJ"/>
  </r>
  <r>
    <x v="23"/>
    <s v="process heat cement"/>
    <x v="0"/>
    <x v="0"/>
    <n v="8.8917800000000002E-3"/>
    <n v="1.1797200000000001E-2"/>
    <n v="1.15624E-2"/>
    <n v="1.15624E-2"/>
    <n v="1.1512521100000001E-2"/>
    <n v="1.28542516E-2"/>
    <n v="1.48076219E-2"/>
    <n v="1.6365443100000002E-2"/>
    <n v="1.7367053699999999E-2"/>
    <n v="1.82198267E-2"/>
    <n v="1.8484802799999998E-2"/>
    <n v="0"/>
    <n v="0"/>
    <n v="0"/>
    <s v="EJ"/>
  </r>
  <r>
    <x v="23"/>
    <s v="process heat cement"/>
    <x v="0"/>
    <x v="1"/>
    <n v="0"/>
    <n v="0"/>
    <n v="0"/>
    <n v="0"/>
    <n v="0"/>
    <n v="7.2390099999999997E-5"/>
    <n v="8.9402009999999996E-4"/>
    <n v="2.6489350999999999E-3"/>
    <n v="4.8894087000000003E-3"/>
    <n v="6.7878160000000003E-3"/>
    <n v="8.7407701999999993E-3"/>
    <n v="0"/>
    <n v="0"/>
    <n v="0"/>
    <s v="EJ"/>
  </r>
  <r>
    <x v="23"/>
    <s v="process heat cement"/>
    <x v="0"/>
    <x v="2"/>
    <n v="1.1344699999999999E-2"/>
    <n v="1.5051699999999999E-2"/>
    <n v="1.4751999999999999E-2"/>
    <n v="1.4751999999999999E-2"/>
    <n v="1.3881971E-2"/>
    <n v="1.6368031000000002E-2"/>
    <n v="1.9753956999999999E-2"/>
    <n v="2.3361105E-2"/>
    <n v="2.6514383199999901E-2"/>
    <n v="2.87419155E-2"/>
    <n v="3.0508350529999999E-2"/>
    <n v="0"/>
    <n v="0"/>
    <n v="0"/>
    <s v="EJ"/>
  </r>
  <r>
    <x v="23"/>
    <s v="resid cooling"/>
    <x v="4"/>
    <x v="4"/>
    <n v="1.63786E-2"/>
    <n v="2.7049299999999998E-2"/>
    <n v="2.9883799999999999E-2"/>
    <n v="2.8739399999999998E-2"/>
    <n v="2.7820958400000002E-2"/>
    <n v="3.1057378699999999E-2"/>
    <n v="3.4937091599999998E-2"/>
    <n v="3.7150349200000002E-2"/>
    <n v="3.9008566799999998E-2"/>
    <n v="4.0978009689999997E-2"/>
    <n v="4.3411471E-2"/>
    <n v="0"/>
    <n v="0"/>
    <n v="0"/>
    <s v="EJ"/>
  </r>
  <r>
    <x v="23"/>
    <s v="resid heating"/>
    <x v="4"/>
    <x v="6"/>
    <n v="0.105555"/>
    <n v="6.3344399999999995E-2"/>
    <n v="5.9907200000000001E-2"/>
    <n v="6.0076499999999998E-2"/>
    <n v="6.1665499999999998E-2"/>
    <n v="6.7429309999999895E-2"/>
    <n v="7.8142369999999906E-2"/>
    <n v="8.8927409999999998E-2"/>
    <n v="0.10022003"/>
    <n v="0.11172549"/>
    <n v="0.12312716"/>
    <n v="0"/>
    <n v="0"/>
    <n v="0"/>
    <s v="EJ"/>
  </r>
  <r>
    <x v="23"/>
    <s v="resid others"/>
    <x v="4"/>
    <x v="3"/>
    <n v="3.1018299999999999E-2"/>
    <n v="3.2190299999999998E-2"/>
    <n v="3.4283300000000003E-2"/>
    <n v="3.1562399999999997E-2"/>
    <n v="3.2872899999999997E-2"/>
    <n v="3.7931390000000002E-2"/>
    <n v="4.4446409999999999E-2"/>
    <n v="4.9961129999999999E-2"/>
    <n v="5.3878313999999997E-2"/>
    <n v="5.5658788000000001E-2"/>
    <n v="5.6059949999999997E-2"/>
    <n v="0"/>
    <n v="0"/>
    <n v="0"/>
    <s v="EJ"/>
  </r>
  <r>
    <x v="23"/>
    <s v="resid others"/>
    <x v="4"/>
    <x v="5"/>
    <n v="6.1827199999999999E-2"/>
    <n v="0.13190099999999999"/>
    <n v="8.1627000000000005E-2"/>
    <n v="0.151198"/>
    <n v="0.1565426"/>
    <n v="0.16968030000000001"/>
    <n v="0.18039009"/>
    <n v="0.18448007999999999"/>
    <n v="0.19140118"/>
    <n v="0.19791539"/>
    <n v="0.20660655999999999"/>
    <n v="0"/>
    <n v="0"/>
    <n v="0"/>
    <s v="EJ"/>
  </r>
  <r>
    <x v="23"/>
    <s v="resid others"/>
    <x v="4"/>
    <x v="4"/>
    <n v="6.5167900000000001E-2"/>
    <n v="0.107625"/>
    <n v="0.11890299999999999"/>
    <n v="0.11434900000000001"/>
    <n v="0.11553495"/>
    <n v="0.12710015"/>
    <n v="0.14930003999999999"/>
    <n v="0.17206007000000001"/>
    <n v="0.19492230999999999"/>
    <n v="0.21979441999999999"/>
    <n v="0.24761483000000001"/>
    <n v="0"/>
    <n v="0"/>
    <n v="0"/>
    <s v="EJ"/>
  </r>
  <r>
    <x v="23"/>
    <s v="resid others"/>
    <x v="4"/>
    <x v="0"/>
    <n v="5.0230000000000001E-4"/>
    <n v="0"/>
    <n v="0"/>
    <n v="0"/>
    <n v="0"/>
    <n v="0"/>
    <n v="0"/>
    <n v="0"/>
    <n v="0"/>
    <n v="0"/>
    <n v="0"/>
    <n v="0"/>
    <n v="0"/>
    <n v="0"/>
    <s v="EJ"/>
  </r>
  <r>
    <x v="23"/>
    <s v="resid others"/>
    <x v="4"/>
    <x v="2"/>
    <n v="2.6246200000000001E-2"/>
    <n v="3.7213499999999997E-2"/>
    <n v="2.6288099999999998E-2"/>
    <n v="2.42788E-2"/>
    <n v="2.632578E-2"/>
    <n v="3.0792489999999999E-2"/>
    <n v="3.6157729999999999E-2"/>
    <n v="4.1146299999999997E-2"/>
    <n v="4.589617E-2"/>
    <n v="5.0280280999999899E-2"/>
    <n v="5.4060709999999998E-2"/>
    <n v="0"/>
    <n v="0"/>
    <n v="0"/>
    <s v="EJ"/>
  </r>
  <r>
    <x v="23"/>
    <s v="resid others"/>
    <x v="4"/>
    <x v="6"/>
    <n v="0.12840099999999999"/>
    <n v="7.7054399999999995E-2"/>
    <n v="7.2873199999999999E-2"/>
    <n v="7.3079900000000003E-2"/>
    <n v="7.657042E-2"/>
    <n v="8.3923440000000002E-2"/>
    <n v="8.8363419999999998E-2"/>
    <n v="8.6832510000000002E-2"/>
    <n v="8.4221039999999997E-2"/>
    <n v="7.98672299999999E-2"/>
    <n v="7.7186980000000002E-2"/>
    <n v="0"/>
    <n v="0"/>
    <n v="0"/>
    <s v="EJ"/>
  </r>
  <r>
    <x v="23"/>
    <s v="trn_aviation_intl"/>
    <x v="5"/>
    <x v="4"/>
    <n v="0"/>
    <n v="0"/>
    <n v="0"/>
    <n v="0"/>
    <n v="0"/>
    <n v="0"/>
    <n v="0"/>
    <n v="2.1420700000000001E-8"/>
    <n v="1.6414499999999999E-7"/>
    <n v="1.2127799999999999E-6"/>
    <n v="8.5657500000000001E-6"/>
    <n v="0"/>
    <n v="0"/>
    <n v="0"/>
    <s v="EJ"/>
  </r>
  <r>
    <x v="23"/>
    <s v="trn_aviation_intl"/>
    <x v="5"/>
    <x v="1"/>
    <n v="0"/>
    <n v="0"/>
    <n v="0"/>
    <n v="0"/>
    <n v="0"/>
    <n v="0"/>
    <n v="0"/>
    <n v="3.1616100000000002E-8"/>
    <n v="5.7246399999999998E-7"/>
    <n v="7.9657900000000002E-6"/>
    <n v="8.3879299999999995E-5"/>
    <n v="0"/>
    <n v="0"/>
    <n v="0"/>
    <s v="EJ"/>
  </r>
  <r>
    <x v="23"/>
    <s v="trn_aviation_intl"/>
    <x v="5"/>
    <x v="2"/>
    <n v="1.7453400000000001E-2"/>
    <n v="3.9920200000000003E-2"/>
    <n v="4.39586E-2"/>
    <n v="4.5815500000000002E-2"/>
    <n v="4.9907199999999999E-2"/>
    <n v="5.1090400000000001E-2"/>
    <n v="5.5128900000000002E-2"/>
    <n v="5.8882900000000002E-2"/>
    <n v="6.6456100000000004E-2"/>
    <n v="7.4362800000000007E-2"/>
    <n v="8.24236E-2"/>
    <n v="0"/>
    <n v="0"/>
    <n v="0"/>
    <s v="EJ"/>
  </r>
  <r>
    <x v="23"/>
    <s v="trn_freight"/>
    <x v="6"/>
    <x v="5"/>
    <n v="1.9673099999999999E-3"/>
    <n v="0"/>
    <n v="4.1898699999999999E-5"/>
    <n v="0"/>
    <n v="0"/>
    <n v="0"/>
    <n v="0"/>
    <n v="0"/>
    <n v="0"/>
    <n v="0"/>
    <n v="0"/>
    <n v="0"/>
    <n v="0"/>
    <n v="0"/>
    <s v="EJ"/>
  </r>
  <r>
    <x v="23"/>
    <s v="trn_freight"/>
    <x v="6"/>
    <x v="4"/>
    <n v="7.18259E-3"/>
    <n v="9.7855900000000003E-3"/>
    <n v="6.3848000000000004E-3"/>
    <n v="6.2745199999999996E-3"/>
    <n v="5.7460899999999997E-3"/>
    <n v="5.9124640000000001E-3"/>
    <n v="5.642284E-3"/>
    <n v="4.6998275222000004E-3"/>
    <n v="4.3833112690000002E-3"/>
    <n v="4.492495204E-3"/>
    <n v="4.7144784399999898E-3"/>
    <n v="0"/>
    <n v="0"/>
    <n v="0"/>
    <s v="EJ"/>
  </r>
  <r>
    <x v="23"/>
    <s v="trn_freight"/>
    <x v="6"/>
    <x v="1"/>
    <n v="0"/>
    <n v="0"/>
    <n v="0"/>
    <n v="0"/>
    <n v="0"/>
    <n v="2.7344499999999998E-4"/>
    <n v="1.08493E-3"/>
    <n v="2.1870957297000001E-3"/>
    <n v="2.8030963200000002E-3"/>
    <n v="3.1241208690000002E-3"/>
    <n v="3.3673628600000001E-3"/>
    <n v="0"/>
    <n v="0"/>
    <n v="0"/>
    <s v="EJ"/>
  </r>
  <r>
    <x v="23"/>
    <s v="trn_freight"/>
    <x v="6"/>
    <x v="2"/>
    <n v="2.06901E-3"/>
    <n v="2.93348E-3"/>
    <n v="3.6088890000000001E-3"/>
    <n v="3.8364876000000002E-3"/>
    <n v="3.7130879999999998E-3"/>
    <n v="4.0543044E-3"/>
    <n v="4.6116908000000002E-3"/>
    <n v="5.1090032000000001E-3"/>
    <n v="5.520657E-3"/>
    <n v="5.8967503999999898E-3"/>
    <n v="6.2658037000000001E-3"/>
    <n v="0"/>
    <n v="0"/>
    <n v="0"/>
    <s v="EJ"/>
  </r>
  <r>
    <x v="23"/>
    <s v="trn_freight_road"/>
    <x v="6"/>
    <x v="4"/>
    <n v="0"/>
    <n v="0"/>
    <n v="0"/>
    <n v="0"/>
    <n v="2.1584366999999999E-4"/>
    <n v="1.7428260026699999E-3"/>
    <n v="8.2110619952099999E-3"/>
    <n v="2.6633950307489999E-2"/>
    <n v="4.9772801033422E-2"/>
    <n v="7.4030701867599996E-2"/>
    <n v="9.9317953074999896E-2"/>
    <n v="0"/>
    <n v="0"/>
    <n v="0"/>
    <s v="EJ"/>
  </r>
  <r>
    <x v="23"/>
    <s v="trn_freight_road"/>
    <x v="6"/>
    <x v="1"/>
    <n v="0"/>
    <n v="0"/>
    <n v="0"/>
    <n v="0"/>
    <n v="0"/>
    <n v="6.4151370800000001E-4"/>
    <n v="5.3322803516E-3"/>
    <n v="1.9281463076699999E-2"/>
    <n v="3.4320668968499897E-2"/>
    <n v="4.7561921834000001E-2"/>
    <n v="5.7760523879999998E-2"/>
    <n v="0"/>
    <n v="0"/>
    <n v="0"/>
    <s v="EJ"/>
  </r>
  <r>
    <x v="23"/>
    <s v="trn_freight_road"/>
    <x v="6"/>
    <x v="2"/>
    <n v="0.1990516"/>
    <n v="0.28221990000000002"/>
    <n v="0.31498109999999901"/>
    <n v="0.36104829999999999"/>
    <n v="0.39944306388"/>
    <n v="0.43140788714"/>
    <n v="0.46409609331999901"/>
    <n v="0.44893809677499902"/>
    <n v="0.43030018322000002"/>
    <n v="0.41979803893000001"/>
    <n v="0.42014775269999999"/>
    <n v="0"/>
    <n v="0"/>
    <n v="0"/>
    <s v="EJ"/>
  </r>
  <r>
    <x v="23"/>
    <s v="trn_pass"/>
    <x v="6"/>
    <x v="4"/>
    <n v="7.1828500000000002E-3"/>
    <n v="9.78593E-3"/>
    <n v="6.3849700000000002E-3"/>
    <n v="6.2746700000000004E-3"/>
    <n v="6.43320555999999E-3"/>
    <n v="6.7812014800000004E-3"/>
    <n v="7.0643197000000001E-3"/>
    <n v="7.4496412999999996E-3"/>
    <n v="7.8860978999999998E-3"/>
    <n v="8.7377644000000004E-3"/>
    <n v="1.0570707E-2"/>
    <n v="0"/>
    <n v="0"/>
    <n v="0"/>
    <s v="EJ"/>
  </r>
  <r>
    <x v="23"/>
    <s v="trn_pass"/>
    <x v="6"/>
    <x v="1"/>
    <n v="0"/>
    <n v="0"/>
    <n v="0"/>
    <n v="0"/>
    <n v="0"/>
    <n v="0"/>
    <n v="0"/>
    <n v="7.3930299999999999E-5"/>
    <n v="2.4652300000000001E-4"/>
    <n v="7.8548099999999998E-4"/>
    <n v="2.2405699999999999E-3"/>
    <n v="0"/>
    <n v="0"/>
    <n v="0"/>
    <s v="EJ"/>
  </r>
  <r>
    <x v="23"/>
    <s v="trn_pass"/>
    <x v="6"/>
    <x v="2"/>
    <n v="1.42533979999999E-2"/>
    <n v="3.2400897999999997E-2"/>
    <n v="3.5683597999999997E-2"/>
    <n v="3.7228697999999998E-2"/>
    <n v="4.3296274000000003E-2"/>
    <n v="4.9476718000000003E-2"/>
    <n v="5.8615203999999997E-2"/>
    <n v="6.5462345000000005E-2"/>
    <n v="7.6162737999999994E-2"/>
    <n v="8.6357422000000003E-2"/>
    <n v="9.4529381999999995E-2"/>
    <n v="0"/>
    <n v="0"/>
    <n v="0"/>
    <s v="EJ"/>
  </r>
  <r>
    <x v="23"/>
    <s v="trn_pass_road"/>
    <x v="6"/>
    <x v="4"/>
    <n v="0"/>
    <n v="0"/>
    <n v="0"/>
    <n v="0"/>
    <n v="2.6326700000000001E-3"/>
    <n v="5.9509799999999998E-3"/>
    <n v="9.7823100000000007E-3"/>
    <n v="1.145726E-2"/>
    <n v="1.212133E-2"/>
    <n v="1.2552209999999999E-2"/>
    <n v="1.289208E-2"/>
    <n v="0"/>
    <n v="0"/>
    <n v="0"/>
    <s v="EJ"/>
  </r>
  <r>
    <x v="23"/>
    <s v="trn_pass_road"/>
    <x v="6"/>
    <x v="1"/>
    <n v="0"/>
    <n v="0"/>
    <n v="0"/>
    <n v="0"/>
    <n v="0"/>
    <n v="1.6112999999999999E-6"/>
    <n v="1.0381114E-5"/>
    <n v="3.3373095999999901E-5"/>
    <n v="6.197264E-5"/>
    <n v="8.4196299999999999E-5"/>
    <n v="9.2267699999999998E-5"/>
    <n v="0"/>
    <n v="0"/>
    <n v="0"/>
    <s v="EJ"/>
  </r>
  <r>
    <x v="23"/>
    <s v="trn_pass_road"/>
    <x v="6"/>
    <x v="2"/>
    <n v="4.5954399999999999E-2"/>
    <n v="6.5155099999999994E-2"/>
    <n v="7.2717900000000002E-2"/>
    <n v="8.3352899999999994E-2"/>
    <n v="9.1573034100000006E-2"/>
    <n v="8.7833782700000002E-2"/>
    <n v="7.2972778899999993E-2"/>
    <n v="6.9104784000000002E-2"/>
    <n v="7.0046265999999996E-2"/>
    <n v="6.9201712999999998E-2"/>
    <n v="6.7864076999999995E-2"/>
    <n v="0"/>
    <n v="0"/>
    <n v="0"/>
    <s v="EJ"/>
  </r>
  <r>
    <x v="23"/>
    <s v="trn_pass_road_LDV"/>
    <x v="6"/>
    <x v="4"/>
    <n v="0"/>
    <n v="0"/>
    <n v="0"/>
    <n v="0"/>
    <n v="0"/>
    <n v="1.3058600000000001E-3"/>
    <n v="2.3976599999999998E-3"/>
    <n v="2.3195099999999999E-3"/>
    <n v="2.1433300000000001E-3"/>
    <n v="2.1521700000000001E-3"/>
    <n v="2.0536500000000002E-3"/>
    <n v="0"/>
    <n v="0"/>
    <n v="0"/>
    <s v="EJ"/>
  </r>
  <r>
    <x v="23"/>
    <s v="trn_pass_road_LDV"/>
    <x v="6"/>
    <x v="2"/>
    <n v="5.7338199999999997E-3"/>
    <n v="8.1295199999999995E-3"/>
    <n v="9.0731600000000003E-3"/>
    <n v="1.04002E-2"/>
    <n v="7.0404999999999999E-3"/>
    <n v="2.80745E-3"/>
    <n v="2.0978300000000002E-3"/>
    <n v="1.5841900000000001E-3"/>
    <n v="1.31711E-3"/>
    <n v="1.1617000000000001E-3"/>
    <n v="1.03666E-3"/>
    <n v="0"/>
    <n v="0"/>
    <n v="0"/>
    <s v="EJ"/>
  </r>
  <r>
    <x v="23"/>
    <s v="trn_pass_road_LDV_4W"/>
    <x v="6"/>
    <x v="4"/>
    <n v="0"/>
    <n v="0"/>
    <n v="0"/>
    <n v="0"/>
    <n v="0"/>
    <n v="1.1554289999999999E-4"/>
    <n v="8.5299827000000009E-3"/>
    <n v="1.4349215699999999E-2"/>
    <n v="1.9601994309999999E-2"/>
    <n v="2.454876655E-2"/>
    <n v="2.8816101E-2"/>
    <n v="0"/>
    <n v="0"/>
    <n v="0"/>
    <s v="EJ"/>
  </r>
  <r>
    <x v="23"/>
    <s v="trn_pass_road_LDV_4W"/>
    <x v="6"/>
    <x v="1"/>
    <n v="0"/>
    <n v="0"/>
    <n v="0"/>
    <n v="0"/>
    <n v="0"/>
    <n v="1.4947834300000001E-7"/>
    <n v="2.6818190744000001E-5"/>
    <n v="3.7190826441999899E-5"/>
    <n v="4.9339588569999998E-5"/>
    <n v="6.4554266409999996E-5"/>
    <n v="8.3909447699999996E-5"/>
    <n v="0"/>
    <n v="0"/>
    <n v="0"/>
    <s v="EJ"/>
  </r>
  <r>
    <x v="23"/>
    <s v="trn_pass_road_LDV_4W"/>
    <x v="6"/>
    <x v="2"/>
    <n v="0.14574529999999999"/>
    <n v="0.2066412"/>
    <n v="0.230626"/>
    <n v="0.26435569999999903"/>
    <n v="0.17392730000000001"/>
    <n v="0.1479552133"/>
    <n v="0.1735796996"/>
    <n v="0.1603042918"/>
    <n v="0.14621605360000001"/>
    <n v="0.151621335999999"/>
    <n v="0.14942196799999999"/>
    <n v="0"/>
    <n v="0"/>
    <n v="0"/>
    <s v="EJ"/>
  </r>
  <r>
    <x v="23"/>
    <s v="trn_shipping_intl"/>
    <x v="7"/>
    <x v="4"/>
    <n v="0"/>
    <n v="0"/>
    <n v="0"/>
    <n v="0"/>
    <n v="0"/>
    <n v="0"/>
    <n v="0"/>
    <n v="3.1678E-6"/>
    <n v="7.8810600000000004E-6"/>
    <n v="2.1062900000000001E-5"/>
    <n v="5.1370099999999998E-5"/>
    <n v="0"/>
    <n v="0"/>
    <n v="0"/>
    <s v="EJ"/>
  </r>
  <r>
    <x v="23"/>
    <s v="trn_shipping_intl"/>
    <x v="7"/>
    <x v="1"/>
    <n v="0"/>
    <n v="0"/>
    <n v="0"/>
    <n v="0"/>
    <n v="0"/>
    <n v="0"/>
    <n v="0"/>
    <n v="3.1498699999999997E-5"/>
    <n v="1.10025E-4"/>
    <n v="4.147E-4"/>
    <n v="1.31014E-3"/>
    <n v="0"/>
    <n v="0"/>
    <n v="0"/>
    <s v="EJ"/>
  </r>
  <r>
    <x v="23"/>
    <s v="trn_shipping_intl"/>
    <x v="7"/>
    <x v="2"/>
    <n v="0.13214600000000001"/>
    <n v="0.12814500000000001"/>
    <n v="0.159275"/>
    <n v="0.143043"/>
    <n v="0.15216421999999999"/>
    <n v="0.1549113"/>
    <n v="0.15814239999999999"/>
    <n v="0.16326160000000001"/>
    <n v="0.1704455"/>
    <n v="0.17895749999999999"/>
    <n v="0.18741769999999999"/>
    <n v="0"/>
    <n v="0"/>
    <n v="0"/>
    <s v="EJ"/>
  </r>
  <r>
    <x v="24"/>
    <s v="N fertilizer"/>
    <x v="0"/>
    <x v="0"/>
    <n v="1.46333E-2"/>
    <n v="2.6618099999999999E-2"/>
    <n v="2.8096900000000001E-2"/>
    <n v="1.8541800000000001E-2"/>
    <n v="1.7743100000000001E-2"/>
    <n v="1.84938971E-2"/>
    <n v="1.914386106E-2"/>
    <n v="1.875645338E-2"/>
    <n v="1.7896290780000001E-2"/>
    <n v="1.763896765E-2"/>
    <n v="1.7485740412999998E-2"/>
    <n v="0"/>
    <n v="0"/>
    <n v="0"/>
    <s v="EJ"/>
  </r>
  <r>
    <x v="24"/>
    <s v="N fertilizer"/>
    <x v="0"/>
    <x v="1"/>
    <n v="0"/>
    <n v="0"/>
    <n v="0"/>
    <n v="0"/>
    <n v="0"/>
    <n v="9.8153700000000005E-6"/>
    <n v="2.0183422999999999E-4"/>
    <n v="7.1561385999999996E-4"/>
    <n v="1.37697621999999E-3"/>
    <n v="1.8518067099999899E-3"/>
    <n v="2.2693711799999898E-3"/>
    <n v="0"/>
    <n v="0"/>
    <n v="0"/>
    <s v="EJ"/>
  </r>
  <r>
    <x v="24"/>
    <s v="agricultural energy use"/>
    <x v="1"/>
    <x v="3"/>
    <n v="1.26001E-5"/>
    <n v="0"/>
    <n v="0"/>
    <n v="0"/>
    <n v="0"/>
    <n v="0"/>
    <n v="0"/>
    <n v="0"/>
    <n v="0"/>
    <n v="0"/>
    <n v="0"/>
    <n v="0"/>
    <n v="0"/>
    <n v="0"/>
    <s v="EJ"/>
  </r>
  <r>
    <x v="24"/>
    <s v="agricultural energy use"/>
    <x v="1"/>
    <x v="4"/>
    <n v="5.0500300000000002E-5"/>
    <n v="3.035E-4"/>
    <n v="1.63258E-3"/>
    <n v="2.1058000000000001E-3"/>
    <n v="1.72622823E-3"/>
    <n v="2.0998798699999998E-3"/>
    <n v="2.7345886899999999E-3"/>
    <n v="3.2379755400000002E-3"/>
    <n v="3.4936002499999998E-3"/>
    <n v="3.7505705499999899E-3"/>
    <n v="3.9934397000000003E-3"/>
    <n v="0"/>
    <n v="0"/>
    <n v="0"/>
    <s v="EJ"/>
  </r>
  <r>
    <x v="24"/>
    <s v="agricultural energy use"/>
    <x v="1"/>
    <x v="1"/>
    <n v="0"/>
    <n v="0"/>
    <n v="0"/>
    <n v="0"/>
    <n v="0"/>
    <n v="3.2933299999999999E-5"/>
    <n v="1.2917000000000001E-4"/>
    <n v="2.4910619999999998E-4"/>
    <n v="3.4614423E-4"/>
    <n v="4.6546700000000001E-4"/>
    <n v="5.6557169999999998E-4"/>
    <n v="0"/>
    <n v="0"/>
    <n v="0"/>
    <s v="EJ"/>
  </r>
  <r>
    <x v="24"/>
    <s v="agricultural energy use"/>
    <x v="1"/>
    <x v="2"/>
    <n v="6.9400500000000003E-4"/>
    <n v="2.4233399999999999E-2"/>
    <n v="6.3632100000000002E-3"/>
    <n v="6.1504999999999997E-3"/>
    <n v="5.0445889599999997E-3"/>
    <n v="4.8580785199999997E-3"/>
    <n v="4.7319184339999999E-3"/>
    <n v="4.5007752180000003E-3"/>
    <n v="4.3562792000000003E-3"/>
    <n v="3.9897498999999998E-3"/>
    <n v="3.5631865E-3"/>
    <n v="0"/>
    <n v="0"/>
    <n v="0"/>
    <s v="EJ"/>
  </r>
  <r>
    <x v="24"/>
    <s v="alumina"/>
    <x v="0"/>
    <x v="5"/>
    <n v="1.08949E-3"/>
    <n v="0"/>
    <n v="0"/>
    <n v="0"/>
    <n v="0"/>
    <n v="0"/>
    <n v="0"/>
    <n v="0"/>
    <n v="0"/>
    <n v="0"/>
    <n v="0"/>
    <n v="0"/>
    <n v="0"/>
    <n v="0"/>
    <s v="EJ"/>
  </r>
  <r>
    <x v="24"/>
    <s v="alumina"/>
    <x v="0"/>
    <x v="0"/>
    <n v="4.8882700000000001E-3"/>
    <n v="6.6544400000000002E-3"/>
    <n v="3.7312999999999999E-3"/>
    <n v="6.6809900000000001E-4"/>
    <n v="9.7719799955000002E-4"/>
    <n v="9.5337228078300001E-4"/>
    <n v="1.3439108783749999E-3"/>
    <n v="1.8246398077619999E-3"/>
    <n v="2.3084070754209999E-3"/>
    <n v="2.7591863162279998E-3"/>
    <n v="3.14973748530099E-3"/>
    <n v="0"/>
    <n v="0"/>
    <n v="0"/>
    <s v="EJ"/>
  </r>
  <r>
    <x v="24"/>
    <s v="alumina"/>
    <x v="0"/>
    <x v="2"/>
    <n v="2.2912200000000001E-2"/>
    <n v="2.7428000000000001E-2"/>
    <n v="1.1161600000000001E-2"/>
    <n v="6.3601899999999999E-3"/>
    <n v="9.3092000000000001E-3"/>
    <n v="9.0824636999999996E-3"/>
    <n v="1.28182048715E-2"/>
    <n v="1.743397420968E-2"/>
    <n v="2.2094878985499999E-2"/>
    <n v="2.6445860924710001E-2"/>
    <n v="3.0231404367399999E-2"/>
    <n v="0"/>
    <n v="0"/>
    <n v="0"/>
    <s v="EJ"/>
  </r>
  <r>
    <x v="24"/>
    <s v="aluminum"/>
    <x v="0"/>
    <x v="4"/>
    <n v="3.8245000000000001E-2"/>
    <n v="3.4349600000000001E-2"/>
    <n v="1.9096700000000001E-2"/>
    <n v="6.9687200000000003E-3"/>
    <n v="1.019637E-2"/>
    <n v="9.9478925999999992E-3"/>
    <n v="1.40314162999999E-2"/>
    <n v="1.90675384E-2"/>
    <n v="2.4144321400000002E-2"/>
    <n v="2.8879249199999998E-2"/>
    <n v="3.29903114E-2"/>
    <n v="0"/>
    <n v="0"/>
    <n v="0"/>
    <s v="EJ"/>
  </r>
  <r>
    <x v="24"/>
    <s v="cement"/>
    <x v="0"/>
    <x v="4"/>
    <n v="2.5420600000000001E-3"/>
    <n v="2.7327100000000002E-3"/>
    <n v="4.20755E-3"/>
    <n v="4.20755E-3"/>
    <n v="1.6002799999999999E-3"/>
    <n v="1.5828800000000001E-3"/>
    <n v="1.9653499999999998E-3"/>
    <n v="2.4176849999999902E-3"/>
    <n v="3.1254400000000002E-3"/>
    <n v="3.6173749999999999E-3"/>
    <n v="3.9631357000000002E-3"/>
    <n v="0"/>
    <n v="0"/>
    <n v="0"/>
    <s v="EJ"/>
  </r>
  <r>
    <x v="24"/>
    <s v="chemical energy use"/>
    <x v="0"/>
    <x v="4"/>
    <n v="1.8E-3"/>
    <n v="1.5990500000000001E-2"/>
    <n v="1.4232399999999999E-2"/>
    <n v="1.05906E-2"/>
    <n v="4.69974E-3"/>
    <n v="6.2128499999999998E-3"/>
    <n v="8.8857799999999994E-3"/>
    <n v="1.8317569999999998E-2"/>
    <n v="2.65394399999999E-2"/>
    <n v="3.12041289999999E-2"/>
    <n v="3.4208733999999998E-2"/>
    <n v="0"/>
    <n v="0"/>
    <n v="0"/>
    <s v="EJ"/>
  </r>
  <r>
    <x v="24"/>
    <s v="chemical energy use"/>
    <x v="0"/>
    <x v="0"/>
    <n v="4.1710200000000003E-2"/>
    <n v="0.11153299999999999"/>
    <n v="0.13159299999999999"/>
    <n v="6.90833E-2"/>
    <n v="5.2825900000000002E-2"/>
    <n v="5.3932800000000003E-2"/>
    <n v="5.9356229999999899E-2"/>
    <n v="5.7993729999999903E-2"/>
    <n v="5.6478250000000001E-2"/>
    <n v="5.903887E-2"/>
    <n v="6.3417322999999998E-2"/>
    <n v="0"/>
    <n v="0"/>
    <n v="0"/>
    <s v="EJ"/>
  </r>
  <r>
    <x v="24"/>
    <s v="chemical energy use"/>
    <x v="0"/>
    <x v="2"/>
    <n v="2.3357900000000001E-2"/>
    <n v="5.8855200000000003E-2"/>
    <n v="9.3054799999999993E-2"/>
    <n v="8.3510699999999993E-2"/>
    <n v="6.37572E-2"/>
    <n v="6.5103400000000006E-2"/>
    <n v="7.1528419999999995E-2"/>
    <n v="6.8991860000000002E-2"/>
    <n v="6.6464839999999997E-2"/>
    <n v="6.9014279999999997E-2"/>
    <n v="7.4121408E-2"/>
    <n v="0"/>
    <n v="0"/>
    <n v="0"/>
    <s v="EJ"/>
  </r>
  <r>
    <x v="24"/>
    <s v="chemical feedstocks"/>
    <x v="0"/>
    <x v="5"/>
    <n v="0"/>
    <n v="0"/>
    <n v="0"/>
    <n v="0"/>
    <n v="0"/>
    <n v="0"/>
    <n v="4.6784000000000002E-4"/>
    <n v="6.2584700000000004E-3"/>
    <n v="1.3466199999999999E-2"/>
    <n v="1.86535E-2"/>
    <n v="2.32722E-2"/>
    <n v="0"/>
    <n v="0"/>
    <n v="0"/>
    <s v="EJ"/>
  </r>
  <r>
    <x v="24"/>
    <s v="chemical feedstocks"/>
    <x v="0"/>
    <x v="0"/>
    <n v="0"/>
    <n v="0"/>
    <n v="0"/>
    <n v="0"/>
    <n v="0"/>
    <n v="0"/>
    <n v="1.98309E-4"/>
    <n v="2.8487899999999999E-3"/>
    <n v="6.4219899999999998E-3"/>
    <n v="9.2513200000000004E-3"/>
    <n v="1.1850899999999999E-2"/>
    <n v="0"/>
    <n v="0"/>
    <n v="0"/>
    <s v="EJ"/>
  </r>
  <r>
    <x v="24"/>
    <s v="chemical feedstocks"/>
    <x v="0"/>
    <x v="2"/>
    <n v="1.26015E-5"/>
    <n v="0"/>
    <n v="0"/>
    <n v="0"/>
    <n v="0"/>
    <n v="0"/>
    <n v="6.2640999999999999E-5"/>
    <n v="8.9038300000000002E-4"/>
    <n v="2.0048700000000002E-3"/>
    <n v="2.8385799999999998E-3"/>
    <n v="3.6143E-3"/>
    <n v="0"/>
    <n v="0"/>
    <n v="0"/>
    <s v="EJ"/>
  </r>
  <r>
    <x v="24"/>
    <s v="comm cooling"/>
    <x v="2"/>
    <x v="4"/>
    <n v="1.7190299999999999E-2"/>
    <n v="2.67014E-2"/>
    <n v="3.3058299999999999E-2"/>
    <n v="3.8391500000000002E-2"/>
    <n v="1.40588E-2"/>
    <n v="1.44519E-2"/>
    <n v="1.98388E-2"/>
    <n v="2.55599E-2"/>
    <n v="3.0575310000000001E-2"/>
    <n v="3.6199389999999998E-2"/>
    <n v="4.251804E-2"/>
    <n v="0"/>
    <n v="0"/>
    <n v="0"/>
    <s v="EJ"/>
  </r>
  <r>
    <x v="24"/>
    <s v="comm cooling"/>
    <x v="2"/>
    <x v="0"/>
    <n v="7.0446099999999998E-3"/>
    <n v="6.2418100000000004E-3"/>
    <n v="5.9835000000000001E-3"/>
    <n v="5.0533000000000002E-3"/>
    <n v="1.8504999999999999E-3"/>
    <n v="1.9022399999999999E-3"/>
    <n v="2.6113E-3"/>
    <n v="2.6483430000000001E-3"/>
    <n v="2.2027919999999999E-3"/>
    <n v="1.9363869999999999E-3"/>
    <n v="2.0613340000000002E-3"/>
    <n v="0"/>
    <n v="0"/>
    <n v="0"/>
    <s v="EJ"/>
  </r>
  <r>
    <x v="24"/>
    <s v="comm heating"/>
    <x v="2"/>
    <x v="3"/>
    <n v="1.6206600000000002E-5"/>
    <n v="2.6938900000000001E-5"/>
    <n v="3.7315199999999998E-5"/>
    <n v="3.0562499999999997E-5"/>
    <n v="1.15834E-5"/>
    <n v="1.14706E-5"/>
    <n v="1.4678800000000001E-5"/>
    <n v="1.7666219999999998E-5"/>
    <n v="1.5929519999999999E-5"/>
    <n v="1.430024E-5"/>
    <n v="1.34050599999999E-5"/>
    <n v="0"/>
    <n v="0"/>
    <n v="0"/>
    <s v="EJ"/>
  </r>
  <r>
    <x v="24"/>
    <s v="comm heating"/>
    <x v="2"/>
    <x v="4"/>
    <n v="2.2008999999999999E-5"/>
    <n v="3.4149300000000002E-5"/>
    <n v="4.2317200000000002E-5"/>
    <n v="4.9039899999999998E-5"/>
    <n v="1.8586399999999999E-5"/>
    <n v="1.8405400000000002E-5"/>
    <n v="2.35532E-5"/>
    <n v="3.3693279999999997E-5"/>
    <n v="5.0092529999999997E-5"/>
    <n v="6.547608E-5"/>
    <n v="7.8969819999999999E-5"/>
    <n v="0"/>
    <n v="0"/>
    <n v="0"/>
    <s v="EJ"/>
  </r>
  <r>
    <x v="24"/>
    <s v="comm heating"/>
    <x v="2"/>
    <x v="0"/>
    <n v="3.3113600000000001E-5"/>
    <n v="2.9342399999999999E-5"/>
    <n v="2.81115E-5"/>
    <n v="2.37709E-5"/>
    <n v="9.0092800000000006E-6"/>
    <n v="8.9215700000000007E-6"/>
    <n v="1.1416800000000001E-5"/>
    <n v="1.2935409999999901E-5"/>
    <n v="1.0720085999999999E-5"/>
    <n v="9.7967390000000006E-6"/>
    <n v="1.0038676E-5"/>
    <n v="0"/>
    <n v="0"/>
    <n v="0"/>
    <s v="EJ"/>
  </r>
  <r>
    <x v="24"/>
    <s v="comm heating"/>
    <x v="2"/>
    <x v="1"/>
    <n v="0"/>
    <n v="0"/>
    <n v="0"/>
    <n v="0"/>
    <n v="0"/>
    <n v="0"/>
    <n v="0"/>
    <n v="4.2165399999999996E-9"/>
    <n v="1.7753500000000001E-8"/>
    <n v="2.3139599999999999E-8"/>
    <n v="2.6900700000000001E-8"/>
    <n v="0"/>
    <n v="0"/>
    <n v="0"/>
    <s v="EJ"/>
  </r>
  <r>
    <x v="24"/>
    <s v="comm heating"/>
    <x v="2"/>
    <x v="2"/>
    <n v="2.2909400000000001E-5"/>
    <n v="4.00579E-6"/>
    <n v="1.8907699999999999E-5"/>
    <n v="1.81777E-5"/>
    <n v="6.8894499999999997E-6"/>
    <n v="6.8223800000000004E-6"/>
    <n v="8.7305200000000002E-6"/>
    <n v="9.8551599999999905E-6"/>
    <n v="8.0810799999999999E-6"/>
    <n v="7.2907109999999996E-6"/>
    <n v="7.4412680000000002E-6"/>
    <n v="0"/>
    <n v="0"/>
    <n v="0"/>
    <s v="EJ"/>
  </r>
  <r>
    <x v="24"/>
    <s v="comm others"/>
    <x v="2"/>
    <x v="3"/>
    <n v="1.4323000000000001E-3"/>
    <n v="2.3840900000000002E-3"/>
    <n v="3.2996900000000001E-3"/>
    <n v="2.7063E-3"/>
    <n v="9.28716E-4"/>
    <n v="9.6688099999999995E-4"/>
    <n v="1.39299E-3"/>
    <n v="1.417831E-3"/>
    <n v="1.278033E-3"/>
    <n v="1.165173E-3"/>
    <n v="1.2644469999999999E-3"/>
    <n v="0"/>
    <n v="0"/>
    <n v="0"/>
    <s v="EJ"/>
  </r>
  <r>
    <x v="24"/>
    <s v="comm others"/>
    <x v="2"/>
    <x v="5"/>
    <n v="1.26E-5"/>
    <n v="2.4299900000000001E-5"/>
    <n v="0"/>
    <n v="1.2099999999999999E-5"/>
    <n v="4.1523400000000003E-6"/>
    <n v="4.3229700000000004E-6"/>
    <n v="6.2281499999999998E-6"/>
    <n v="6.0088099999999998E-6"/>
    <n v="5.1788399999999997E-6"/>
    <n v="4.6466800000000002E-6"/>
    <n v="5.1968769999999997E-6"/>
    <n v="0"/>
    <n v="0"/>
    <n v="0"/>
    <s v="EJ"/>
  </r>
  <r>
    <x v="24"/>
    <s v="comm others"/>
    <x v="2"/>
    <x v="4"/>
    <n v="1.93463E-2"/>
    <n v="3.00501E-2"/>
    <n v="3.72042E-2"/>
    <n v="4.3206300000000003E-2"/>
    <n v="1.4827E-2"/>
    <n v="1.54363E-2"/>
    <n v="2.22393E-2"/>
    <n v="3.41541E-2"/>
    <n v="4.7704579999999899E-2"/>
    <n v="6.3622399999999996E-2"/>
    <n v="8.1526009999999996E-2"/>
    <n v="0"/>
    <n v="0"/>
    <n v="0"/>
    <s v="EJ"/>
  </r>
  <r>
    <x v="24"/>
    <s v="comm others"/>
    <x v="2"/>
    <x v="0"/>
    <n v="7.09949E-3"/>
    <n v="6.2904800000000002E-3"/>
    <n v="6.0301900000000004E-3"/>
    <n v="5.0927000000000004E-3"/>
    <n v="1.7476499999999999E-3"/>
    <n v="1.8194699999999999E-3"/>
    <n v="2.6213299999999998E-3"/>
    <n v="2.2518030000000001E-3"/>
    <n v="1.8350859999999899E-3"/>
    <n v="1.719621E-3"/>
    <n v="2.1920529999999998E-3"/>
    <n v="0"/>
    <n v="0"/>
    <n v="0"/>
    <s v="EJ"/>
  </r>
  <r>
    <x v="24"/>
    <s v="comm others"/>
    <x v="2"/>
    <x v="1"/>
    <n v="0"/>
    <n v="0"/>
    <n v="0"/>
    <n v="0"/>
    <n v="0"/>
    <n v="0"/>
    <n v="0"/>
    <n v="3.2945899999999999E-6"/>
    <n v="5.6500000000000001E-6"/>
    <n v="8.5278199999999996E-6"/>
    <n v="1.12589E-5"/>
    <n v="0"/>
    <n v="0"/>
    <n v="0"/>
    <s v="EJ"/>
  </r>
  <r>
    <x v="24"/>
    <s v="comm others"/>
    <x v="2"/>
    <x v="2"/>
    <n v="1.9685999999999999E-2"/>
    <n v="3.4070900000000002E-3"/>
    <n v="1.6268299999999999E-2"/>
    <n v="1.5610499999999999E-2"/>
    <n v="5.3570299999999996E-3"/>
    <n v="5.5771700000000002E-3"/>
    <n v="8.03508E-3"/>
    <n v="8.0992200000000007E-3"/>
    <n v="7.5447499999999898E-3"/>
    <n v="7.3736399999999999E-3"/>
    <n v="8.5162899999999993E-3"/>
    <n v="0"/>
    <n v="0"/>
    <n v="0"/>
    <s v="EJ"/>
  </r>
  <r>
    <x v="24"/>
    <s v="construction energy use"/>
    <x v="0"/>
    <x v="4"/>
    <n v="0"/>
    <n v="0"/>
    <n v="0"/>
    <n v="0"/>
    <n v="0"/>
    <n v="2.32992E-6"/>
    <n v="1.082836E-5"/>
    <n v="2.9377559999999999E-5"/>
    <n v="6.3426867000000004E-5"/>
    <n v="1.21853469999999E-4"/>
    <n v="2.0928909E-4"/>
    <n v="0"/>
    <n v="0"/>
    <n v="0"/>
    <s v="EJ"/>
  </r>
  <r>
    <x v="24"/>
    <s v="construction energy use"/>
    <x v="0"/>
    <x v="1"/>
    <n v="0"/>
    <n v="0"/>
    <n v="0"/>
    <n v="0"/>
    <n v="0"/>
    <n v="1.1175199999999999E-5"/>
    <n v="4.3039409999999899E-5"/>
    <n v="9.5926369999999907E-5"/>
    <n v="1.6485232999999901E-4"/>
    <n v="2.4526985999999998E-4"/>
    <n v="3.273792E-4"/>
    <n v="0"/>
    <n v="0"/>
    <n v="0"/>
    <s v="EJ"/>
  </r>
  <r>
    <x v="24"/>
    <s v="construction energy use"/>
    <x v="0"/>
    <x v="2"/>
    <n v="0"/>
    <n v="4.1863380000000002E-4"/>
    <n v="4.305674E-4"/>
    <n v="3.888451E-4"/>
    <n v="6.4807769999999996E-4"/>
    <n v="9.7326399999999897E-4"/>
    <n v="1.3437995999999999E-3"/>
    <n v="1.684168E-3"/>
    <n v="1.9782361999999901E-3"/>
    <n v="2.2038178000000001E-3"/>
    <n v="2.3646597999999902E-3"/>
    <n v="0"/>
    <n v="0"/>
    <n v="0"/>
    <s v="EJ"/>
  </r>
  <r>
    <x v="24"/>
    <s v="construction feedstocks"/>
    <x v="3"/>
    <x v="2"/>
    <n v="2.5240000000000001E-4"/>
    <n v="5.4870099999999998E-2"/>
    <n v="2.5648299999999999E-2"/>
    <n v="2.57503E-2"/>
    <n v="1.9835700000000001E-2"/>
    <n v="1.9634800000000001E-2"/>
    <n v="2.06976E-2"/>
    <n v="2.14437E-2"/>
    <n v="2.1891299999999999E-2"/>
    <n v="2.2084900000000001E-2"/>
    <n v="2.2106899999999999E-2"/>
    <n v="0"/>
    <n v="0"/>
    <n v="0"/>
    <s v="EJ"/>
  </r>
  <r>
    <x v="24"/>
    <s v="desalinated water"/>
    <x v="0"/>
    <x v="4"/>
    <n v="1.2948500000000001E-4"/>
    <n v="7.8481100000000003E-5"/>
    <n v="6.1479899999999994E-5"/>
    <n v="4.4478699999999998E-5"/>
    <n v="2.5300299999999999E-5"/>
    <n v="2.41682E-5"/>
    <n v="2.5723200000000001E-5"/>
    <n v="2.7426299999999999E-5"/>
    <n v="3.05854E-5"/>
    <n v="3.4351399999999998E-5"/>
    <n v="3.7908799999999999E-5"/>
    <n v="0"/>
    <n v="0"/>
    <n v="0"/>
    <s v="EJ"/>
  </r>
  <r>
    <x v="24"/>
    <s v="desalinated water"/>
    <x v="0"/>
    <x v="0"/>
    <n v="1.0338199999999999E-4"/>
    <n v="1.10617E-4"/>
    <n v="8.5075300000000002E-5"/>
    <n v="8.5452700000000003E-5"/>
    <n v="4.9655099999999998E-5"/>
    <n v="4.4928000000000001E-5"/>
    <n v="4.8293400000000001E-5"/>
    <n v="5.2148899999999998E-5"/>
    <n v="5.9678200000000001E-5"/>
    <n v="7.0009099999999993E-5"/>
    <n v="8.0408399999999994E-5"/>
    <n v="0"/>
    <n v="0"/>
    <n v="0"/>
    <s v="EJ"/>
  </r>
  <r>
    <x v="24"/>
    <s v="desalinated water"/>
    <x v="0"/>
    <x v="2"/>
    <n v="4.4917699999999999E-5"/>
    <n v="3.7683099999999998E-5"/>
    <n v="6.3224600000000004E-5"/>
    <n v="6.2847099999999997E-5"/>
    <n v="3.4666199999999997E-5"/>
    <n v="3.2404799999999998E-5"/>
    <n v="3.3909399999999998E-5"/>
    <n v="3.6303000000000001E-5"/>
    <n v="4.1528900000000001E-5"/>
    <n v="4.8019599999999997E-5"/>
    <n v="5.4935400000000003E-5"/>
    <n v="0"/>
    <n v="0"/>
    <n v="0"/>
    <s v="EJ"/>
  </r>
  <r>
    <x v="24"/>
    <s v="industrial wastewater treatment"/>
    <x v="0"/>
    <x v="4"/>
    <n v="2.0927700000000001E-4"/>
    <n v="2.9926699999999998E-4"/>
    <n v="3.3692500000000002E-4"/>
    <n v="2.6224799999999997E-4"/>
    <n v="1.1434600000000001E-4"/>
    <n v="1.3892200000000001E-4"/>
    <n v="2.1163900000000001E-4"/>
    <n v="3.1534299999999999E-4"/>
    <n v="4.42399E-4"/>
    <n v="5.9139499999999998E-4"/>
    <n v="7.5819199999999998E-4"/>
    <n v="0"/>
    <n v="0"/>
    <n v="0"/>
    <s v="EJ"/>
  </r>
  <r>
    <x v="24"/>
    <s v="industrial water abstraction"/>
    <x v="0"/>
    <x v="4"/>
    <n v="1.57761E-4"/>
    <n v="2.23503E-4"/>
    <n v="2.3713599999999999E-4"/>
    <n v="1.84651E-4"/>
    <n v="6.3721100000000002E-5"/>
    <n v="6.1635000000000002E-5"/>
    <n v="7.8891499999999995E-5"/>
    <n v="1.01889E-4"/>
    <n v="1.27157E-4"/>
    <n v="1.5369400000000001E-4"/>
    <n v="1.80617E-4"/>
    <n v="0"/>
    <n v="0"/>
    <n v="0"/>
    <s v="EJ"/>
  </r>
  <r>
    <x v="24"/>
    <s v="industrial water treatment"/>
    <x v="0"/>
    <x v="4"/>
    <n v="3.5458700000000001E-4"/>
    <n v="5.0146900000000005E-4"/>
    <n v="5.3224499999999998E-4"/>
    <n v="4.1429699999999999E-4"/>
    <n v="1.4296999999999999E-4"/>
    <n v="1.3828899999999999E-4"/>
    <n v="1.7700699999999999E-4"/>
    <n v="2.28605E-4"/>
    <n v="2.8529899999999998E-4"/>
    <n v="3.44839E-4"/>
    <n v="4.05246E-4"/>
    <n v="0"/>
    <n v="0"/>
    <n v="0"/>
    <s v="EJ"/>
  </r>
  <r>
    <x v="24"/>
    <s v="iron and steel"/>
    <x v="0"/>
    <x v="5"/>
    <n v="9.2509924100000005E-3"/>
    <n v="0"/>
    <n v="0"/>
    <n v="0"/>
    <n v="0"/>
    <n v="0"/>
    <n v="0"/>
    <n v="0"/>
    <n v="0"/>
    <n v="0"/>
    <n v="0"/>
    <n v="0"/>
    <n v="0"/>
    <n v="0"/>
    <s v="EJ"/>
  </r>
  <r>
    <x v="24"/>
    <s v="iron and steel"/>
    <x v="0"/>
    <x v="4"/>
    <n v="2.0636850669999901E-2"/>
    <n v="3.3153100099999999E-2"/>
    <n v="1.4902210000000001E-2"/>
    <n v="9.0836000000000007E-3"/>
    <n v="5.70757E-5"/>
    <n v="3.7222799999999999E-5"/>
    <n v="1.325706E-4"/>
    <n v="4.709963E-4"/>
    <n v="1.266344E-3"/>
    <n v="2.7315652000000001E-3"/>
    <n v="4.8956195100000001E-3"/>
    <n v="0"/>
    <n v="0"/>
    <n v="0"/>
    <s v="EJ"/>
  </r>
  <r>
    <x v="24"/>
    <s v="iron and steel"/>
    <x v="0"/>
    <x v="0"/>
    <n v="0.102515009782"/>
    <n v="0.15630501459999999"/>
    <n v="0.18079300000000001"/>
    <n v="9.9250099999999994E-2"/>
    <n v="6.2212300000000003E-4"/>
    <n v="4.0530299999999998E-4"/>
    <n v="1.4393400000000001E-3"/>
    <n v="8.2930500000000002E-4"/>
    <n v="2.1620519999999998E-3"/>
    <n v="4.5809620000000001E-3"/>
    <n v="8.0419740000000003E-3"/>
    <n v="0"/>
    <n v="0"/>
    <n v="0"/>
    <s v="EJ"/>
  </r>
  <r>
    <x v="24"/>
    <s v="iron and steel"/>
    <x v="0"/>
    <x v="1"/>
    <n v="0"/>
    <n v="0"/>
    <n v="0"/>
    <n v="0"/>
    <n v="0"/>
    <n v="0"/>
    <n v="0"/>
    <n v="6.08845E-4"/>
    <n v="1.6608719999999899E-3"/>
    <n v="3.6596599999999999E-3"/>
    <n v="6.7141960000000004E-3"/>
    <n v="0"/>
    <n v="0"/>
    <n v="0"/>
    <s v="EJ"/>
  </r>
  <r>
    <x v="24"/>
    <s v="irrigation water abstraction"/>
    <x v="0"/>
    <x v="4"/>
    <n v="1.1328899999999999E-3"/>
    <n v="1.38575E-3"/>
    <n v="1.52045E-3"/>
    <n v="1.6137600000000001E-3"/>
    <n v="1.5185400000000001E-3"/>
    <n v="1.6100999999999999E-3"/>
    <n v="1.74511E-3"/>
    <n v="1.8693200000000001E-3"/>
    <n v="1.98335E-3"/>
    <n v="2.0979599999999998E-3"/>
    <n v="2.2050199999999998E-3"/>
    <n v="0"/>
    <n v="0"/>
    <n v="0"/>
    <s v="EJ"/>
  </r>
  <r>
    <x v="24"/>
    <s v="municipal wastewater treatment"/>
    <x v="0"/>
    <x v="4"/>
    <n v="1.0480800000000001E-3"/>
    <n v="1.5803499999999999E-3"/>
    <n v="1.8232999999999999E-3"/>
    <n v="1.9279E-3"/>
    <n v="1.67267E-3"/>
    <n v="2.1044700000000002E-3"/>
    <n v="2.7686299999999998E-3"/>
    <n v="3.48913E-3"/>
    <n v="4.1965700000000002E-3"/>
    <n v="4.9003600000000003E-3"/>
    <n v="5.5886099999999999E-3"/>
    <n v="0"/>
    <n v="0"/>
    <n v="0"/>
    <s v="EJ"/>
  </r>
  <r>
    <x v="24"/>
    <s v="municipal water abstraction"/>
    <x v="0"/>
    <x v="4"/>
    <n v="1.02016E-3"/>
    <n v="1.48616E-3"/>
    <n v="1.59844E-3"/>
    <n v="1.69017E-3"/>
    <n v="1.17212E-3"/>
    <n v="1.18319E-3"/>
    <n v="1.3142E-3"/>
    <n v="1.4404800000000001E-3"/>
    <n v="1.5450500000000001E-3"/>
    <n v="1.6344199999999999E-3"/>
    <n v="1.7112E-3"/>
    <n v="0"/>
    <n v="0"/>
    <n v="0"/>
    <s v="EJ"/>
  </r>
  <r>
    <x v="24"/>
    <s v="municipal water distribution"/>
    <x v="0"/>
    <x v="4"/>
    <n v="3.1954800000000001E-3"/>
    <n v="4.64965E-3"/>
    <n v="5.0006299999999998E-3"/>
    <n v="5.2875099999999996E-3"/>
    <n v="3.6664699999999998E-3"/>
    <n v="3.7009899999999999E-3"/>
    <n v="4.1107100000000001E-3"/>
    <n v="4.5056499999999999E-3"/>
    <n v="4.8328700000000004E-3"/>
    <n v="5.1126899999999996E-3"/>
    <n v="5.3531400000000002E-3"/>
    <n v="0"/>
    <n v="0"/>
    <n v="0"/>
    <s v="EJ"/>
  </r>
  <r>
    <x v="24"/>
    <s v="municipal water treatment"/>
    <x v="0"/>
    <x v="4"/>
    <n v="3.03696E-3"/>
    <n v="4.4208600000000004E-3"/>
    <n v="4.7548599999999996E-3"/>
    <n v="5.0277200000000003E-3"/>
    <n v="3.4866900000000002E-3"/>
    <n v="3.5196099999999998E-3"/>
    <n v="3.9093399999999999E-3"/>
    <n v="4.2849799999999999E-3"/>
    <n v="4.5960200000000001E-3"/>
    <n v="4.8618899999999998E-3"/>
    <n v="5.0902899999999999E-3"/>
    <n v="0"/>
    <n v="0"/>
    <n v="0"/>
    <s v="EJ"/>
  </r>
  <r>
    <x v="24"/>
    <s v="other industrial energy use"/>
    <x v="0"/>
    <x v="3"/>
    <n v="1.34027E-2"/>
    <n v="1.6571200000000001E-2"/>
    <n v="1.7818199999999999E-2"/>
    <n v="1.7373199999999998E-2"/>
    <n v="6.2488200000000004E-3"/>
    <n v="5.9228199999999996E-3"/>
    <n v="7.4935399999999999E-3"/>
    <n v="9.2561249999999901E-3"/>
    <n v="8.1298050000000004E-3"/>
    <n v="8.2855759999999994E-3"/>
    <n v="9.1219300000000003E-3"/>
    <n v="0"/>
    <n v="0"/>
    <n v="0"/>
    <s v="EJ"/>
  </r>
  <r>
    <x v="24"/>
    <s v="other industrial energy use"/>
    <x v="0"/>
    <x v="5"/>
    <n v="4.2932999999999999E-3"/>
    <n v="0"/>
    <n v="1.9442000000000001E-3"/>
    <n v="0"/>
    <n v="0"/>
    <n v="0"/>
    <n v="0"/>
    <n v="0"/>
    <n v="0"/>
    <n v="0"/>
    <n v="0"/>
    <n v="0"/>
    <n v="0"/>
    <n v="0"/>
    <s v="EJ"/>
  </r>
  <r>
    <x v="24"/>
    <s v="other industrial energy use"/>
    <x v="0"/>
    <x v="4"/>
    <n v="3.8815299999999997E-2"/>
    <n v="6.2439700000000001E-2"/>
    <n v="0.10566399999999999"/>
    <n v="7.7376500000000001E-2"/>
    <n v="2.2364700000000001E-2"/>
    <n v="2.3696700000000001E-2"/>
    <n v="3.17167E-2"/>
    <n v="4.6967269999999998E-2"/>
    <n v="0.10253253"/>
    <n v="0.13957149999999999"/>
    <n v="0.167139555"/>
    <n v="0"/>
    <n v="0"/>
    <n v="0"/>
    <s v="EJ"/>
  </r>
  <r>
    <x v="24"/>
    <s v="other industrial energy use"/>
    <x v="0"/>
    <x v="0"/>
    <n v="0.27477499999999999"/>
    <n v="0.24568000000000001"/>
    <n v="0.28531699999999999"/>
    <n v="0.17374400000000001"/>
    <n v="6.2492800000000001E-2"/>
    <n v="5.9232399999999998E-2"/>
    <n v="7.4940800000000002E-2"/>
    <n v="9.2868609999999893E-2"/>
    <n v="8.7260019999999994E-2"/>
    <n v="9.4790890000000003E-2"/>
    <n v="0.10853771"/>
    <n v="0"/>
    <n v="0"/>
    <n v="0"/>
    <s v="EJ"/>
  </r>
  <r>
    <x v="24"/>
    <s v="other industrial energy use"/>
    <x v="0"/>
    <x v="1"/>
    <n v="0"/>
    <n v="0"/>
    <n v="0"/>
    <n v="0"/>
    <n v="0"/>
    <n v="0"/>
    <n v="0"/>
    <n v="4.7115900000000001E-5"/>
    <n v="5.5095380000000002E-4"/>
    <n v="9.6185569999999998E-4"/>
    <n v="1.3164487E-3"/>
    <n v="0"/>
    <n v="0"/>
    <n v="0"/>
    <s v="EJ"/>
  </r>
  <r>
    <x v="24"/>
    <s v="other industrial energy use"/>
    <x v="0"/>
    <x v="2"/>
    <n v="6.0249799999999999E-2"/>
    <n v="0.101395"/>
    <n v="0.29733700000000002"/>
    <n v="0.13281699999999999"/>
    <n v="4.7746499999999997E-2"/>
    <n v="4.5257699999999998E-2"/>
    <n v="5.7259699999999997E-2"/>
    <n v="7.0789550000000007E-2"/>
    <n v="6.5436649999999999E-2"/>
    <n v="7.0307380000000003E-2"/>
    <n v="8.0403349999999998E-2"/>
    <n v="0"/>
    <n v="0"/>
    <n v="0"/>
    <s v="EJ"/>
  </r>
  <r>
    <x v="24"/>
    <s v="other industrial feedstocks"/>
    <x v="0"/>
    <x v="2"/>
    <n v="3.64453E-2"/>
    <n v="3.08813E-2"/>
    <n v="1.37901E-2"/>
    <n v="1.3577000000000001E-2"/>
    <n v="4.6848799999999998E-3"/>
    <n v="4.5308800000000002E-3"/>
    <n v="5.7952000000000004E-3"/>
    <n v="7.6389600000000002E-3"/>
    <n v="1.13318E-2"/>
    <n v="1.4631E-2"/>
    <n v="1.7665899999999998E-2"/>
    <n v="0"/>
    <n v="0"/>
    <n v="0"/>
    <s v="EJ"/>
  </r>
  <r>
    <x v="24"/>
    <s v="process heat cement"/>
    <x v="0"/>
    <x v="3"/>
    <n v="2.8052099999999998E-3"/>
    <n v="5.1422500000000001E-3"/>
    <n v="4.4522099999999998E-3"/>
    <n v="6.2519200000000002E-3"/>
    <n v="2.4731699999999998E-3"/>
    <n v="2.4392099999999998E-3"/>
    <n v="3.0055699999999999E-3"/>
    <n v="3.5794709999999999E-3"/>
    <n v="3.8054909999999998E-3"/>
    <n v="4.00109199999999E-3"/>
    <n v="4.1522162999999999E-3"/>
    <n v="0"/>
    <n v="0"/>
    <n v="0"/>
    <s v="EJ"/>
  </r>
  <r>
    <x v="24"/>
    <s v="process heat cement"/>
    <x v="0"/>
    <x v="5"/>
    <n v="4.7473200000000002E-3"/>
    <n v="2.65343E-3"/>
    <n v="7.5345200000000003E-3"/>
    <n v="5.7348199999999998E-3"/>
    <n v="2.2690800000000001E-3"/>
    <n v="2.2377299999999998E-3"/>
    <n v="2.7572500000000002E-3"/>
    <n v="3.2375389999999898E-3"/>
    <n v="3.286092E-3"/>
    <n v="3.4570339999999999E-3"/>
    <n v="3.6336030999999901E-3"/>
    <n v="0"/>
    <n v="0"/>
    <n v="0"/>
    <s v="EJ"/>
  </r>
  <r>
    <x v="24"/>
    <s v="process heat cement"/>
    <x v="0"/>
    <x v="0"/>
    <n v="5.6105199999999999E-3"/>
    <n v="5.7910599999999998E-3"/>
    <n v="8.9044299999999996E-3"/>
    <n v="8.9044299999999996E-3"/>
    <n v="3.5228299999999998E-3"/>
    <n v="3.47409E-3"/>
    <n v="4.2808400000000002E-3"/>
    <n v="5.1569729999999996E-3"/>
    <n v="6.1441059999999999E-3"/>
    <n v="7.0133409999999898E-3"/>
    <n v="7.6101859000000001E-3"/>
    <n v="0"/>
    <n v="0"/>
    <n v="0"/>
    <s v="EJ"/>
  </r>
  <r>
    <x v="24"/>
    <s v="process heat cement"/>
    <x v="0"/>
    <x v="1"/>
    <n v="0"/>
    <n v="0"/>
    <n v="0"/>
    <n v="0"/>
    <n v="0"/>
    <n v="0"/>
    <n v="0"/>
    <n v="2.4101999999999999E-4"/>
    <n v="1.9456179999999899E-3"/>
    <n v="2.912258E-3"/>
    <n v="3.554555E-3"/>
    <n v="0"/>
    <n v="0"/>
    <n v="0"/>
    <s v="EJ"/>
  </r>
  <r>
    <x v="24"/>
    <s v="process heat cement"/>
    <x v="0"/>
    <x v="2"/>
    <n v="8.4157299999999997E-3"/>
    <n v="8.6866900000000004E-3"/>
    <n v="1.3356700000000001E-2"/>
    <n v="1.3356700000000001E-2"/>
    <n v="4.7605900000000003E-3"/>
    <n v="4.7330100000000002E-3"/>
    <n v="5.95358E-3"/>
    <n v="7.2424129999999996E-3"/>
    <n v="8.3908749999999904E-3"/>
    <n v="9.2151639999999996E-3"/>
    <n v="9.9168840000000008E-3"/>
    <n v="0"/>
    <n v="0"/>
    <n v="0"/>
    <s v="EJ"/>
  </r>
  <r>
    <x v="24"/>
    <s v="resid cooling"/>
    <x v="4"/>
    <x v="4"/>
    <n v="1.4915899999999999E-2"/>
    <n v="3.0221999999999999E-2"/>
    <n v="3.8788000000000003E-2"/>
    <n v="4.12685E-2"/>
    <n v="1.5972E-2"/>
    <n v="1.6083400000000001E-2"/>
    <n v="2.14009E-2"/>
    <n v="2.66465E-2"/>
    <n v="3.099354E-2"/>
    <n v="3.5964290000000003E-2"/>
    <n v="4.1778290000000003E-2"/>
    <n v="0"/>
    <n v="0"/>
    <n v="0"/>
    <s v="EJ"/>
  </r>
  <r>
    <x v="24"/>
    <s v="resid heating"/>
    <x v="4"/>
    <x v="3"/>
    <n v="2.5997599999999998E-6"/>
    <n v="3.0011700000000002E-6"/>
    <n v="3.00038E-6"/>
    <n v="2.20038E-6"/>
    <n v="9.9076999999999992E-7"/>
    <n v="9.6807999999999997E-7"/>
    <n v="1.16604E-6"/>
    <n v="1.297936E-6"/>
    <n v="1.19494E-6"/>
    <n v="1.1027409999999999E-6"/>
    <n v="1.0666639999999999E-6"/>
    <n v="0"/>
    <n v="0"/>
    <n v="0"/>
    <s v="EJ"/>
  </r>
  <r>
    <x v="24"/>
    <s v="resid heating"/>
    <x v="4"/>
    <x v="4"/>
    <n v="1.76984E-5"/>
    <n v="3.5914000000000002E-5"/>
    <n v="4.6105800000000002E-5"/>
    <n v="4.9008400000000003E-5"/>
    <n v="2.0032300000000001E-5"/>
    <n v="1.9049200000000001E-5"/>
    <n v="2.32532E-5"/>
    <n v="3.5028399999999998E-5"/>
    <n v="5.7661070000000001E-5"/>
    <n v="7.9707850000000006E-5"/>
    <n v="9.9323880000000005E-5"/>
    <n v="0"/>
    <n v="0"/>
    <n v="0"/>
    <s v="EJ"/>
  </r>
  <r>
    <x v="24"/>
    <s v="resid heating"/>
    <x v="4"/>
    <x v="0"/>
    <n v="7.1993300000000002E-6"/>
    <n v="4.6218099999999997E-5"/>
    <n v="4.5005600000000002E-5"/>
    <n v="4.42076E-5"/>
    <n v="1.8069900000000001E-5"/>
    <n v="1.7183199999999998E-5"/>
    <n v="2.0975299999999999E-5"/>
    <n v="2.436784E-5"/>
    <n v="2.419038E-5"/>
    <n v="2.4846900000000001E-5"/>
    <n v="2.6239250000000001E-5"/>
    <n v="0"/>
    <n v="0"/>
    <n v="0"/>
    <s v="EJ"/>
  </r>
  <r>
    <x v="24"/>
    <s v="resid heating"/>
    <x v="4"/>
    <x v="1"/>
    <n v="0"/>
    <n v="0"/>
    <n v="0"/>
    <n v="0"/>
    <n v="0"/>
    <n v="0"/>
    <n v="0"/>
    <n v="8.3451900000000006E-9"/>
    <n v="3.2589199999999999E-8"/>
    <n v="4.4306599999999999E-8"/>
    <n v="5.5461700000000001E-8"/>
    <n v="0"/>
    <n v="0"/>
    <n v="0"/>
    <s v="EJ"/>
  </r>
  <r>
    <x v="24"/>
    <s v="resid heating"/>
    <x v="4"/>
    <x v="2"/>
    <n v="1.79183E-4"/>
    <n v="1.9577700000000001E-4"/>
    <n v="1.2611600000000001E-4"/>
    <n v="1.1552000000000001E-4"/>
    <n v="4.7219000000000003E-5"/>
    <n v="4.4901799999999998E-5"/>
    <n v="5.4811000000000001E-5"/>
    <n v="6.334775E-5"/>
    <n v="6.2117099999999995E-5"/>
    <n v="6.2931830000000002E-5"/>
    <n v="6.5957389999999897E-5"/>
    <n v="0"/>
    <n v="0"/>
    <n v="0"/>
    <s v="EJ"/>
  </r>
  <r>
    <x v="24"/>
    <s v="resid heating"/>
    <x v="4"/>
    <x v="6"/>
    <n v="2.6097599999999999E-5"/>
    <n v="3.1112199999999997E-5"/>
    <n v="4.1305199999999999E-5"/>
    <n v="3.4805999999999998E-5"/>
    <n v="1.4226999999999999E-5"/>
    <n v="1.35288E-5"/>
    <n v="1.6514499999999999E-5"/>
    <n v="2.274059E-5"/>
    <n v="2.7564719999999999E-5"/>
    <n v="2.962182E-5"/>
    <n v="2.9681310000000001E-5"/>
    <n v="0"/>
    <n v="0"/>
    <n v="0"/>
    <s v="EJ"/>
  </r>
  <r>
    <x v="24"/>
    <s v="resid others"/>
    <x v="4"/>
    <x v="3"/>
    <n v="3.5349999999999997E-4"/>
    <n v="4.1679999999999999E-4"/>
    <n v="4.1560000000000002E-4"/>
    <n v="2.9730000000000002E-4"/>
    <n v="1.26988E-4"/>
    <n v="1.2920100000000001E-4"/>
    <n v="1.73177E-4"/>
    <n v="1.7065360000000001E-4"/>
    <n v="1.56253499999999E-4"/>
    <n v="1.4077410000000001E-4"/>
    <n v="1.4451930000000001E-4"/>
    <n v="0"/>
    <n v="0"/>
    <n v="0"/>
    <s v="EJ"/>
  </r>
  <r>
    <x v="24"/>
    <s v="resid others"/>
    <x v="4"/>
    <x v="5"/>
    <n v="3.79E-5"/>
    <n v="3.6399999999999997E-5"/>
    <n v="3.5899999999999998E-5"/>
    <n v="2.41E-5"/>
    <n v="1.0294E-5"/>
    <n v="1.04734E-5"/>
    <n v="1.4038200000000001E-5"/>
    <n v="1.300197E-5"/>
    <n v="1.1421620000000001E-5"/>
    <n v="1.0144309999999999E-5"/>
    <n v="1.070001E-5"/>
    <n v="0"/>
    <n v="0"/>
    <n v="0"/>
    <s v="EJ"/>
  </r>
  <r>
    <x v="24"/>
    <s v="resid others"/>
    <x v="4"/>
    <x v="4"/>
    <n v="2.5844300000000001E-2"/>
    <n v="5.2364599999999997E-2"/>
    <n v="6.7206500000000002E-2"/>
    <n v="7.1504399999999996E-2"/>
    <n v="3.0542199999999999E-2"/>
    <n v="3.1074399999999999E-2"/>
    <n v="4.1651199999999999E-2"/>
    <n v="6.5296000000000007E-2"/>
    <n v="8.9188469999999895E-2"/>
    <n v="0.1135873"/>
    <n v="0.1360662"/>
    <n v="0"/>
    <n v="0"/>
    <n v="0"/>
    <s v="EJ"/>
  </r>
  <r>
    <x v="24"/>
    <s v="resid others"/>
    <x v="4"/>
    <x v="0"/>
    <n v="6.3768000000000002E-3"/>
    <n v="4.10009E-2"/>
    <n v="3.9955200000000003E-2"/>
    <n v="3.9244599999999998E-2"/>
    <n v="1.6762900000000001E-2"/>
    <n v="1.7055000000000001E-2"/>
    <n v="2.2859899999999999E-2"/>
    <n v="1.8489889999999998E-2"/>
    <n v="1.5453349999999999E-2"/>
    <n v="1.4319180000000001E-2"/>
    <n v="1.7069499999999901E-2"/>
    <n v="0"/>
    <n v="0"/>
    <n v="0"/>
    <s v="EJ"/>
  </r>
  <r>
    <x v="24"/>
    <s v="resid others"/>
    <x v="4"/>
    <x v="1"/>
    <n v="0"/>
    <n v="0"/>
    <n v="0"/>
    <n v="0"/>
    <n v="0"/>
    <n v="0"/>
    <n v="0"/>
    <n v="3.0966999999999997E-5"/>
    <n v="4.4789700000000002E-5"/>
    <n v="6.2919899999999994E-5"/>
    <n v="7.4903700000000006E-5"/>
    <n v="0"/>
    <n v="0"/>
    <n v="0"/>
    <s v="EJ"/>
  </r>
  <r>
    <x v="24"/>
    <s v="resid others"/>
    <x v="4"/>
    <x v="2"/>
    <n v="6.0408999999999997E-2"/>
    <n v="6.5997500000000001E-2"/>
    <n v="4.2517899999999997E-2"/>
    <n v="3.8935999999999998E-2"/>
    <n v="1.6631E-2"/>
    <n v="1.69208E-2"/>
    <n v="2.2680200000000001E-2"/>
    <n v="2.210026E-2"/>
    <n v="2.0890499999999999E-2"/>
    <n v="2.005026E-2"/>
    <n v="2.1789809999999899E-2"/>
    <n v="0"/>
    <n v="0"/>
    <n v="0"/>
    <s v="EJ"/>
  </r>
  <r>
    <x v="24"/>
    <s v="resid others"/>
    <x v="4"/>
    <x v="6"/>
    <n v="8.2392000000000003E-3"/>
    <n v="9.8172999999999993E-3"/>
    <n v="1.3061100000000001E-2"/>
    <n v="1.09847E-2"/>
    <n v="4.6919800000000001E-3"/>
    <n v="4.7737400000000003E-3"/>
    <n v="6.3985700000000001E-3"/>
    <n v="8.2281899999999998E-3"/>
    <n v="8.5298400000000003E-3"/>
    <n v="8.2262800000000007E-3"/>
    <n v="8.1068099999999903E-3"/>
    <n v="0"/>
    <n v="0"/>
    <n v="0"/>
    <s v="EJ"/>
  </r>
  <r>
    <x v="24"/>
    <s v="trn_aviation_intl"/>
    <x v="5"/>
    <x v="4"/>
    <n v="0"/>
    <n v="0"/>
    <n v="0"/>
    <n v="0"/>
    <n v="0"/>
    <n v="0"/>
    <n v="0"/>
    <n v="2.8381900000000001E-9"/>
    <n v="2.6660300000000002E-8"/>
    <n v="2.3360800000000001E-7"/>
    <n v="1.8863700000000001E-6"/>
    <n v="0"/>
    <n v="0"/>
    <n v="0"/>
    <s v="EJ"/>
  </r>
  <r>
    <x v="24"/>
    <s v="trn_aviation_intl"/>
    <x v="5"/>
    <x v="1"/>
    <n v="0"/>
    <n v="0"/>
    <n v="0"/>
    <n v="0"/>
    <n v="0"/>
    <n v="0"/>
    <n v="0"/>
    <n v="4.8021899999999999E-9"/>
    <n v="1.07835E-7"/>
    <n v="1.8028999999999999E-6"/>
    <n v="2.24084E-5"/>
    <n v="0"/>
    <n v="0"/>
    <n v="0"/>
    <s v="EJ"/>
  </r>
  <r>
    <x v="24"/>
    <s v="trn_aviation_intl"/>
    <x v="5"/>
    <x v="2"/>
    <n v="1.3719E-2"/>
    <n v="2.3822900000000001E-2"/>
    <n v="2.4047900000000001E-2"/>
    <n v="2.4536200000000001E-2"/>
    <n v="1.08276E-2"/>
    <n v="1.00076E-2"/>
    <n v="1.15938E-2"/>
    <n v="1.35309E-2"/>
    <n v="1.65129E-2"/>
    <n v="1.9754399999999998E-2"/>
    <n v="2.3112000000000001E-2"/>
    <n v="0"/>
    <n v="0"/>
    <n v="0"/>
    <s v="EJ"/>
  </r>
  <r>
    <x v="24"/>
    <s v="trn_freight"/>
    <x v="6"/>
    <x v="4"/>
    <n v="2.8389499999999999E-4"/>
    <n v="4.19293E-4"/>
    <n v="3.02095E-4"/>
    <n v="0"/>
    <n v="0"/>
    <n v="1.9422399999999999E-5"/>
    <n v="9.9153499999999999E-5"/>
    <n v="2.156495113E-4"/>
    <n v="2.9629379280000001E-4"/>
    <n v="3.5156786099999998E-4"/>
    <n v="4.0159759199999998E-4"/>
    <n v="0"/>
    <n v="0"/>
    <n v="0"/>
    <s v="EJ"/>
  </r>
  <r>
    <x v="24"/>
    <s v="trn_freight"/>
    <x v="6"/>
    <x v="1"/>
    <n v="0"/>
    <n v="0"/>
    <n v="0"/>
    <n v="0"/>
    <n v="0"/>
    <n v="3.5565999999999998E-5"/>
    <n v="1.4376800000000001E-4"/>
    <n v="3.1153134589999998E-4"/>
    <n v="4.3186342190000001E-4"/>
    <n v="5.1872876099999998E-4"/>
    <n v="5.9982949299999995E-4"/>
    <n v="0"/>
    <n v="0"/>
    <n v="0"/>
    <s v="EJ"/>
  </r>
  <r>
    <x v="24"/>
    <s v="trn_freight"/>
    <x v="6"/>
    <x v="2"/>
    <n v="2.7256498E-3"/>
    <n v="4.1719284999999998E-3"/>
    <n v="4.823318E-3"/>
    <n v="4.4902388E-3"/>
    <n v="2.2381203200000001E-3"/>
    <n v="2.0055471399999898E-3"/>
    <n v="1.8658644E-3"/>
    <n v="1.5949382E-3"/>
    <n v="1.5678606999999999E-3"/>
    <n v="1.7166275E-3"/>
    <n v="1.9181127999999899E-3"/>
    <n v="0"/>
    <n v="0"/>
    <n v="0"/>
    <s v="EJ"/>
  </r>
  <r>
    <x v="24"/>
    <s v="trn_freight_road"/>
    <x v="6"/>
    <x v="4"/>
    <n v="0"/>
    <n v="0"/>
    <n v="0"/>
    <n v="0"/>
    <n v="2.742442E-4"/>
    <n v="7.6039502799999997E-4"/>
    <n v="3.513908003E-3"/>
    <n v="9.9620060561599992E-3"/>
    <n v="1.683464903987E-2"/>
    <n v="2.2396677315531899E-2"/>
    <n v="2.9440223093100001E-2"/>
    <n v="0"/>
    <n v="0"/>
    <n v="0"/>
    <s v="EJ"/>
  </r>
  <r>
    <x v="24"/>
    <s v="trn_freight_road"/>
    <x v="6"/>
    <x v="1"/>
    <n v="0"/>
    <n v="0"/>
    <n v="0"/>
    <n v="0"/>
    <n v="0"/>
    <n v="1.1350774999999999E-4"/>
    <n v="1.0952238528989999E-3"/>
    <n v="3.3823728203419999E-3"/>
    <n v="6.1951599630139997E-3"/>
    <n v="8.8906898716599996E-3"/>
    <n v="1.20148940878E-2"/>
    <n v="0"/>
    <n v="0"/>
    <n v="0"/>
    <s v="EJ"/>
  </r>
  <r>
    <x v="24"/>
    <s v="trn_freight_road"/>
    <x v="6"/>
    <x v="2"/>
    <n v="0.1930212"/>
    <n v="0.290769"/>
    <n v="0.33379309999999901"/>
    <n v="0.31345099999999998"/>
    <n v="0.16774634860000001"/>
    <n v="0.165955334358"/>
    <n v="0.18765051692599999"/>
    <n v="0.20643298658619999"/>
    <n v="0.229533265913"/>
    <n v="0.26008894745"/>
    <n v="0.28933946188999998"/>
    <n v="0"/>
    <n v="0"/>
    <n v="0"/>
    <s v="EJ"/>
  </r>
  <r>
    <x v="24"/>
    <s v="trn_pass"/>
    <x v="6"/>
    <x v="4"/>
    <n v="7.2369899999999996E-4"/>
    <n v="1.0688E-3"/>
    <n v="7.7019899999999995E-4"/>
    <n v="0"/>
    <n v="6.1783000000000002E-7"/>
    <n v="1.1924499999999999E-6"/>
    <n v="2.4154199999999999E-6"/>
    <n v="1.93260999999999E-5"/>
    <n v="5.4518280000000001E-5"/>
    <n v="1.4848459999999901E-4"/>
    <n v="3.7732229999999899E-4"/>
    <n v="0"/>
    <n v="0"/>
    <n v="0"/>
    <s v="EJ"/>
  </r>
  <r>
    <x v="24"/>
    <s v="trn_pass"/>
    <x v="6"/>
    <x v="1"/>
    <n v="0"/>
    <n v="0"/>
    <n v="0"/>
    <n v="0"/>
    <n v="0"/>
    <n v="0"/>
    <n v="0"/>
    <n v="6.7637000000000001E-6"/>
    <n v="2.66851E-5"/>
    <n v="9.7953499999999997E-5"/>
    <n v="3.1677300000000001E-4"/>
    <n v="0"/>
    <n v="0"/>
    <n v="0"/>
    <s v="EJ"/>
  </r>
  <r>
    <x v="24"/>
    <s v="trn_pass"/>
    <x v="6"/>
    <x v="2"/>
    <n v="6.5590900000000001E-3"/>
    <n v="1.13569999999999E-2"/>
    <n v="1.14939999999999E-2"/>
    <n v="1.17074E-2"/>
    <n v="3.9051921000000001E-3"/>
    <n v="3.8692804999999999E-3"/>
    <n v="5.0443327000000001E-3"/>
    <n v="6.3685219999999997E-3"/>
    <n v="8.2610099999999992E-3"/>
    <n v="1.02779509999999E-2"/>
    <n v="1.208974E-2"/>
    <n v="0"/>
    <n v="0"/>
    <n v="0"/>
    <s v="EJ"/>
  </r>
  <r>
    <x v="24"/>
    <s v="trn_pass_road"/>
    <x v="6"/>
    <x v="4"/>
    <n v="0"/>
    <n v="0"/>
    <n v="0"/>
    <n v="0"/>
    <n v="1.6860200000000001E-3"/>
    <n v="3.851976E-3"/>
    <n v="6.4843749999999997E-3"/>
    <n v="8.0659100000000008E-3"/>
    <n v="9.0985800000000002E-3"/>
    <n v="9.9103200000000002E-3"/>
    <n v="1.055331E-2"/>
    <n v="0"/>
    <n v="0"/>
    <n v="0"/>
    <s v="EJ"/>
  </r>
  <r>
    <x v="24"/>
    <s v="trn_pass_road"/>
    <x v="6"/>
    <x v="0"/>
    <n v="0"/>
    <n v="5.9117800000000004E-4"/>
    <n v="4.41984E-5"/>
    <n v="3.8698600000000002E-5"/>
    <n v="4.02928999999999E-5"/>
    <n v="3.9861899999999999E-5"/>
    <n v="3.0998060000000001E-5"/>
    <n v="3.1130199999999901E-5"/>
    <n v="3.3021510000000003E-5"/>
    <n v="3.3830019999999899E-5"/>
    <n v="3.4047249999999998E-5"/>
    <n v="0"/>
    <n v="0"/>
    <n v="0"/>
    <s v="EJ"/>
  </r>
  <r>
    <x v="24"/>
    <s v="trn_pass_road"/>
    <x v="6"/>
    <x v="1"/>
    <n v="0"/>
    <n v="0"/>
    <n v="0"/>
    <n v="0"/>
    <n v="0"/>
    <n v="1.10977E-6"/>
    <n v="6.9320340000000004E-6"/>
    <n v="2.3898291E-5"/>
    <n v="4.7540339999999999E-5"/>
    <n v="6.6523529999999996E-5"/>
    <n v="7.5371599999999995E-5"/>
    <n v="0"/>
    <n v="0"/>
    <n v="0"/>
    <s v="EJ"/>
  </r>
  <r>
    <x v="24"/>
    <s v="trn_pass_road"/>
    <x v="6"/>
    <x v="2"/>
    <n v="3.2208899999999999E-2"/>
    <n v="4.8520000000000001E-2"/>
    <n v="5.5699400000000003E-2"/>
    <n v="5.2304799999999999E-2"/>
    <n v="5.5453135200000003E-2"/>
    <n v="5.1460790399999998E-2"/>
    <n v="4.4782628900000003E-2"/>
    <n v="4.5435035200000001E-2"/>
    <n v="4.9366528999999902E-2"/>
    <n v="5.1679001000000002E-2"/>
    <n v="5.2922722999999998E-2"/>
    <n v="0"/>
    <n v="0"/>
    <n v="0"/>
    <s v="EJ"/>
  </r>
  <r>
    <x v="24"/>
    <s v="trn_pass_road_LDV"/>
    <x v="6"/>
    <x v="4"/>
    <n v="0"/>
    <n v="0"/>
    <n v="0"/>
    <n v="0"/>
    <n v="0"/>
    <n v="1.5923000000000001E-3"/>
    <n v="3.2534600000000001E-3"/>
    <n v="4.0076900000000004E-3"/>
    <n v="4.37858E-3"/>
    <n v="4.7444699999999998E-3"/>
    <n v="4.9750899999999997E-3"/>
    <n v="0"/>
    <n v="0"/>
    <n v="0"/>
    <s v="EJ"/>
  </r>
  <r>
    <x v="24"/>
    <s v="trn_pass_road_LDV"/>
    <x v="6"/>
    <x v="2"/>
    <n v="1.17962E-2"/>
    <n v="1.7769900000000002E-2"/>
    <n v="2.0399199999999999E-2"/>
    <n v="1.9155999999999999E-2"/>
    <n v="5.0949300000000001E-3"/>
    <n v="2.2691399999999998E-3"/>
    <n v="1.61301E-3"/>
    <n v="1.14828E-3"/>
    <n v="8.4388900000000001E-4"/>
    <n v="6.4636399999999997E-4"/>
    <n v="4.9554700000000004E-4"/>
    <n v="0"/>
    <n v="0"/>
    <n v="0"/>
    <s v="EJ"/>
  </r>
  <r>
    <x v="24"/>
    <s v="trn_pass_road_LDV_4W"/>
    <x v="6"/>
    <x v="4"/>
    <n v="0"/>
    <n v="0"/>
    <n v="0"/>
    <n v="0"/>
    <n v="0"/>
    <n v="0"/>
    <n v="2.3436360000000001E-3"/>
    <n v="1.8934987E-2"/>
    <n v="3.2951440999999998E-2"/>
    <n v="4.0876309199999898E-2"/>
    <n v="4.8983268500000003E-2"/>
    <n v="0"/>
    <n v="0"/>
    <n v="0"/>
    <s v="EJ"/>
  </r>
  <r>
    <x v="24"/>
    <s v="trn_pass_road_LDV_4W"/>
    <x v="6"/>
    <x v="0"/>
    <n v="0"/>
    <n v="3.8873570000000001E-3"/>
    <n v="2.9065990000000001E-4"/>
    <n v="2.5426499999999999E-4"/>
    <n v="6.8198099999999993E-5"/>
    <n v="5.6018769999999998E-5"/>
    <n v="7.8107543999999998E-5"/>
    <n v="4.8927956000000003E-5"/>
    <n v="2.6648728000000001E-5"/>
    <n v="2.88007699999999E-5"/>
    <n v="2.91667969999999E-5"/>
    <n v="0"/>
    <n v="0"/>
    <n v="0"/>
    <s v="EJ"/>
  </r>
  <r>
    <x v="24"/>
    <s v="trn_pass_road_LDV_4W"/>
    <x v="6"/>
    <x v="1"/>
    <n v="0"/>
    <n v="0"/>
    <n v="0"/>
    <n v="0"/>
    <n v="0"/>
    <n v="0"/>
    <n v="6.1308725999999997E-6"/>
    <n v="3.2571976099999998E-5"/>
    <n v="5.38776124E-5"/>
    <n v="6.5998838600000003E-5"/>
    <n v="7.9770559499999896E-5"/>
    <n v="0"/>
    <n v="0"/>
    <n v="0"/>
    <s v="EJ"/>
  </r>
  <r>
    <x v="24"/>
    <s v="trn_pass_road_LDV_4W"/>
    <x v="6"/>
    <x v="2"/>
    <n v="0.17345430000000001"/>
    <n v="0.26129370000000002"/>
    <n v="0.29995630000000001"/>
    <n v="0.28167579999999998"/>
    <n v="7.5503580000000001E-2"/>
    <n v="6.2041060000000002E-2"/>
    <n v="8.7164866800000004E-2"/>
    <n v="5.7215537800000001E-2"/>
    <n v="3.3967946700000001E-2"/>
    <n v="3.6895217599999898E-2"/>
    <n v="3.76674200499999E-2"/>
    <n v="0"/>
    <n v="0"/>
    <n v="0"/>
    <s v="EJ"/>
  </r>
  <r>
    <x v="24"/>
    <s v="trn_shipping_intl"/>
    <x v="7"/>
    <x v="4"/>
    <n v="0"/>
    <n v="0"/>
    <n v="0"/>
    <n v="0"/>
    <n v="0"/>
    <n v="0"/>
    <n v="0"/>
    <n v="3.4239900000000002E-7"/>
    <n v="1.0639600000000001E-6"/>
    <n v="3.3232300000000002E-6"/>
    <n v="8.8211400000000004E-6"/>
    <n v="0"/>
    <n v="0"/>
    <n v="0"/>
    <s v="EJ"/>
  </r>
  <r>
    <x v="24"/>
    <s v="trn_shipping_intl"/>
    <x v="7"/>
    <x v="1"/>
    <n v="0"/>
    <n v="0"/>
    <n v="0"/>
    <n v="0"/>
    <n v="0"/>
    <n v="0"/>
    <n v="0"/>
    <n v="7.2187400000000003E-6"/>
    <n v="2.86447E-5"/>
    <n v="1.21098E-4"/>
    <n v="4.3232699999999998E-4"/>
    <n v="0"/>
    <n v="0"/>
    <n v="0"/>
    <s v="EJ"/>
  </r>
  <r>
    <x v="24"/>
    <s v="trn_shipping_intl"/>
    <x v="7"/>
    <x v="2"/>
    <n v="3.3910500000000003E-2"/>
    <n v="2.9428099999999999E-2"/>
    <n v="4.1581100000000003E-2"/>
    <n v="6.5812800000000005E-2"/>
    <n v="4.6107389999999998E-2"/>
    <n v="4.495242E-2"/>
    <n v="4.7322700000000002E-2"/>
    <n v="5.0667499999999997E-2"/>
    <n v="5.4715600000000003E-2"/>
    <n v="5.90573E-2"/>
    <n v="6.3144599999999995E-2"/>
    <n v="0"/>
    <n v="0"/>
    <n v="0"/>
    <s v="EJ"/>
  </r>
  <r>
    <x v="25"/>
    <s v="N fertilizer"/>
    <x v="0"/>
    <x v="0"/>
    <n v="5.9756499999999999E-3"/>
    <n v="5.9547899999999997E-3"/>
    <n v="7.3773399999999996E-3"/>
    <n v="4.1858099999999999E-3"/>
    <n v="7.9689600000000006E-3"/>
    <n v="1.19014004E-2"/>
    <n v="1.54630962E-2"/>
    <n v="1.8790968399999899E-2"/>
    <n v="2.13112585999999E-2"/>
    <n v="2.3687410190000001E-2"/>
    <n v="2.5435931899999899E-2"/>
    <n v="0"/>
    <n v="0"/>
    <n v="0"/>
    <s v="EJ"/>
  </r>
  <r>
    <x v="25"/>
    <s v="N fertilizer"/>
    <x v="0"/>
    <x v="1"/>
    <n v="0"/>
    <n v="0"/>
    <n v="0"/>
    <n v="0"/>
    <n v="0"/>
    <n v="5.5162299999999999E-5"/>
    <n v="3.203449E-4"/>
    <n v="8.1929059999999996E-4"/>
    <n v="1.5465349999999999E-3"/>
    <n v="2.5171194999999901E-3"/>
    <n v="3.5867973599999999E-3"/>
    <n v="0"/>
    <n v="0"/>
    <n v="0"/>
    <s v="EJ"/>
  </r>
  <r>
    <x v="25"/>
    <s v="agricultural energy use"/>
    <x v="1"/>
    <x v="3"/>
    <n v="5.1488000000000003E-3"/>
    <n v="2.5534899999999998E-3"/>
    <n v="7.8697100000000002E-3"/>
    <n v="6.7812899999999997E-3"/>
    <n v="7.60459999999999E-3"/>
    <n v="8.4300099999999999E-3"/>
    <n v="8.9050899999999992E-3"/>
    <n v="8.9805270000000003E-3"/>
    <n v="8.7239610000000006E-3"/>
    <n v="8.2357539999999996E-3"/>
    <n v="7.6917110000000004E-3"/>
    <n v="0"/>
    <n v="0"/>
    <n v="0"/>
    <s v="EJ"/>
  </r>
  <r>
    <x v="25"/>
    <s v="agricultural energy use"/>
    <x v="1"/>
    <x v="5"/>
    <n v="0"/>
    <n v="2.09299E-4"/>
    <n v="0"/>
    <n v="4.1899900000000002E-5"/>
    <n v="4.6583199999999998E-5"/>
    <n v="4.7885E-5"/>
    <n v="4.6576480000000002E-5"/>
    <n v="4.4620229999999999E-5"/>
    <n v="4.4080159999999901E-5"/>
    <n v="4.3969440000000002E-5"/>
    <n v="4.3914859999999999E-5"/>
    <n v="0"/>
    <n v="0"/>
    <n v="0"/>
    <s v="EJ"/>
  </r>
  <r>
    <x v="25"/>
    <s v="agricultural energy use"/>
    <x v="1"/>
    <x v="4"/>
    <n v="1.2558000000000001E-3"/>
    <n v="6.36267E-3"/>
    <n v="6.4464099999999996E-3"/>
    <n v="7.4510899999999996E-3"/>
    <n v="7.8471700000000005E-3"/>
    <n v="8.6282830000000005E-3"/>
    <n v="1.0479010999999899E-2"/>
    <n v="1.26766213E-2"/>
    <n v="1.4528759299999999E-2"/>
    <n v="1.67216681E-2"/>
    <n v="1.9049146999999999E-2"/>
    <n v="0"/>
    <n v="0"/>
    <n v="0"/>
    <s v="EJ"/>
  </r>
  <r>
    <x v="25"/>
    <s v="agricultural energy use"/>
    <x v="1"/>
    <x v="1"/>
    <n v="0"/>
    <n v="0"/>
    <n v="0"/>
    <n v="0"/>
    <n v="0"/>
    <n v="2.8893199999999999E-4"/>
    <n v="1.0607629999999999E-3"/>
    <n v="2.051944E-3"/>
    <n v="2.8336479999999998E-3"/>
    <n v="3.5863069999999999E-3"/>
    <n v="4.133266E-3"/>
    <n v="0"/>
    <n v="0"/>
    <n v="0"/>
    <s v="EJ"/>
  </r>
  <r>
    <x v="25"/>
    <s v="agricultural energy use"/>
    <x v="1"/>
    <x v="2"/>
    <n v="1.00883E-2"/>
    <n v="2.1892680000000001E-2"/>
    <n v="3.1102009999999999E-2"/>
    <n v="3.8929690000000003E-2"/>
    <n v="4.1716779999999898E-2"/>
    <n v="4.1731320000000002E-2"/>
    <n v="3.9587470999999999E-2"/>
    <n v="3.6732330000000001E-2"/>
    <n v="3.4537313E-2"/>
    <n v="3.1590277999999999E-2"/>
    <n v="2.8463392000000001E-2"/>
    <n v="0"/>
    <n v="0"/>
    <n v="0"/>
    <s v="EJ"/>
  </r>
  <r>
    <x v="25"/>
    <s v="cement"/>
    <x v="0"/>
    <x v="4"/>
    <n v="3.8614299999999999E-3"/>
    <n v="7.1764899999999998E-3"/>
    <n v="8.9637699999999994E-3"/>
    <n v="8.9637699999999994E-3"/>
    <n v="9.6960829999999994E-3"/>
    <n v="1.1351674000000001E-2"/>
    <n v="1.3376354E-2"/>
    <n v="1.5715667999999999E-2"/>
    <n v="1.7809158999999901E-2"/>
    <n v="1.9343985000000001E-2"/>
    <n v="2.0517924999999999E-2"/>
    <n v="0"/>
    <n v="0"/>
    <n v="0"/>
    <s v="EJ"/>
  </r>
  <r>
    <x v="25"/>
    <s v="chemical energy use"/>
    <x v="0"/>
    <x v="3"/>
    <n v="0"/>
    <n v="0"/>
    <n v="0"/>
    <n v="1.6740099999999999E-4"/>
    <n v="1.891218E-4"/>
    <n v="2.121452E-4"/>
    <n v="2.3814649999999999E-4"/>
    <n v="2.6023029999999898E-4"/>
    <n v="2.7545119999999998E-4"/>
    <n v="2.8772497999999999E-4"/>
    <n v="2.9589789000000001E-4"/>
    <n v="0"/>
    <n v="0"/>
    <n v="0"/>
    <s v="EJ"/>
  </r>
  <r>
    <x v="25"/>
    <s v="chemical energy use"/>
    <x v="0"/>
    <x v="4"/>
    <n v="9.2090499999999997E-4"/>
    <n v="2.3023100000000001E-3"/>
    <n v="1.6744100000000001E-3"/>
    <n v="2.97212E-3"/>
    <n v="3.2619699999999999E-3"/>
    <n v="3.6406139999999999E-3"/>
    <n v="4.1662030000000003E-3"/>
    <n v="4.7655129999999999E-3"/>
    <n v="5.3620549999999897E-3"/>
    <n v="5.9347434999999999E-3"/>
    <n v="6.4474520999999998E-3"/>
    <n v="0"/>
    <n v="0"/>
    <n v="0"/>
    <s v="EJ"/>
  </r>
  <r>
    <x v="25"/>
    <s v="chemical energy use"/>
    <x v="0"/>
    <x v="0"/>
    <n v="0"/>
    <n v="0"/>
    <n v="1.90182E-3"/>
    <n v="9.1360499999999995E-4"/>
    <n v="1.028553E-3"/>
    <n v="1.1249400000000001E-3"/>
    <n v="1.2136600000000001E-3"/>
    <n v="1.23716E-3"/>
    <n v="1.2164540000000001E-3"/>
    <n v="1.2254417999999999E-3"/>
    <n v="1.24137236E-3"/>
    <n v="0"/>
    <n v="0"/>
    <n v="0"/>
    <s v="EJ"/>
  </r>
  <r>
    <x v="25"/>
    <s v="chemical energy use"/>
    <x v="0"/>
    <x v="2"/>
    <n v="0"/>
    <n v="1.6740099999999999E-4"/>
    <n v="0"/>
    <n v="3.3490199999999999E-4"/>
    <n v="3.7230459999999999E-4"/>
    <n v="4.0225349999999999E-4"/>
    <n v="4.2178259999999998E-4"/>
    <n v="4.1586109999999999E-4"/>
    <n v="4.0571649999999901E-4"/>
    <n v="4.1661331999999902E-4"/>
    <n v="4.4144261999999899E-4"/>
    <n v="0"/>
    <n v="0"/>
    <n v="0"/>
    <s v="EJ"/>
  </r>
  <r>
    <x v="25"/>
    <s v="chemical feedstocks"/>
    <x v="0"/>
    <x v="0"/>
    <n v="2.7545300000000002E-2"/>
    <n v="9.1184500000000002E-2"/>
    <n v="2.5967E-2"/>
    <n v="2.9795999999999998E-3"/>
    <n v="3.2612499999999998E-3"/>
    <n v="3.6004800000000001E-3"/>
    <n v="4.1112199999999996E-3"/>
    <n v="4.7355299999999999E-3"/>
    <n v="5.3732900000000002E-3"/>
    <n v="5.96657E-3"/>
    <n v="6.4877299999999997E-3"/>
    <n v="0"/>
    <n v="0"/>
    <n v="0"/>
    <s v="EJ"/>
  </r>
  <r>
    <x v="25"/>
    <s v="chemical feedstocks"/>
    <x v="0"/>
    <x v="2"/>
    <n v="8.9998999999999999E-3"/>
    <n v="0"/>
    <n v="2.9302E-3"/>
    <n v="1.2559999999999999E-4"/>
    <n v="1.8798799999999999E-4"/>
    <n v="2.7257900000000001E-4"/>
    <n v="3.72541E-4"/>
    <n v="5.2663099999999995E-4"/>
    <n v="7.3514100000000003E-4"/>
    <n v="9.6519900000000003E-4"/>
    <n v="1.2379800000000001E-3"/>
    <n v="0"/>
    <n v="0"/>
    <n v="0"/>
    <s v="EJ"/>
  </r>
  <r>
    <x v="25"/>
    <s v="comm cooling"/>
    <x v="2"/>
    <x v="4"/>
    <n v="1.4522000000000001E-3"/>
    <n v="8.1444499999999993E-3"/>
    <n v="1.28428E-2"/>
    <n v="1.7039599999999998E-2"/>
    <n v="1.9168020000000001E-2"/>
    <n v="2.377779E-2"/>
    <n v="2.974779E-2"/>
    <n v="3.571175E-2"/>
    <n v="4.1512597999999998E-2"/>
    <n v="4.7076172999999999E-2"/>
    <n v="5.2219689999999999E-2"/>
    <n v="0"/>
    <n v="0"/>
    <n v="0"/>
    <s v="EJ"/>
  </r>
  <r>
    <x v="25"/>
    <s v="comm cooling"/>
    <x v="2"/>
    <x v="0"/>
    <n v="6.3300199999999994E-5"/>
    <n v="2.32399E-4"/>
    <n v="4.52101E-4"/>
    <n v="6.4970100000000003E-4"/>
    <n v="7.3036499999999996E-4"/>
    <n v="8.3705439999999997E-4"/>
    <n v="8.8211299999999904E-4"/>
    <n v="8.2711690000000001E-4"/>
    <n v="7.4814239999999995E-4"/>
    <n v="6.7144419999999995E-4"/>
    <n v="6.2887179999999998E-4"/>
    <n v="0"/>
    <n v="0"/>
    <n v="0"/>
    <s v="EJ"/>
  </r>
  <r>
    <x v="25"/>
    <s v="comm heating"/>
    <x v="2"/>
    <x v="3"/>
    <n v="1.00462E-2"/>
    <n v="4.8020000000000002E-4"/>
    <n v="1.145E-3"/>
    <n v="1.4774E-3"/>
    <n v="1.623099E-3"/>
    <n v="1.8837239999999901E-3"/>
    <n v="2.1310019999999999E-3"/>
    <n v="2.2512159999999999E-3"/>
    <n v="2.2093899999999999E-3"/>
    <n v="2.0803470999999998E-3"/>
    <n v="1.9120908999999901E-3"/>
    <n v="0"/>
    <n v="0"/>
    <n v="0"/>
    <s v="EJ"/>
  </r>
  <r>
    <x v="25"/>
    <s v="comm heating"/>
    <x v="2"/>
    <x v="4"/>
    <n v="2.7036999999999999E-3"/>
    <n v="1.5163100000000001E-2"/>
    <n v="2.3910299999999999E-2"/>
    <n v="3.1723800000000003E-2"/>
    <n v="3.446275E-2"/>
    <n v="4.0378459999999998E-2"/>
    <n v="5.0270519999999999E-2"/>
    <n v="6.1808429999999998E-2"/>
    <n v="7.2594989999999998E-2"/>
    <n v="8.1756200000000001E-2"/>
    <n v="8.8582060000000004E-2"/>
    <n v="0"/>
    <n v="0"/>
    <n v="0"/>
    <s v="EJ"/>
  </r>
  <r>
    <x v="25"/>
    <s v="comm heating"/>
    <x v="2"/>
    <x v="0"/>
    <n v="1.0663000000000001E-3"/>
    <n v="3.9161999999999999E-3"/>
    <n v="7.6194000000000001E-3"/>
    <n v="1.09496E-2"/>
    <n v="1.2086029999999999E-2"/>
    <n v="1.3685579999999999E-2"/>
    <n v="1.5591020000000001E-2"/>
    <n v="1.7080089999999999E-2"/>
    <n v="1.7861446999999999E-2"/>
    <n v="1.8285504000000001E-2"/>
    <n v="1.8333418000000001E-2"/>
    <n v="0"/>
    <n v="0"/>
    <n v="0"/>
    <s v="EJ"/>
  </r>
  <r>
    <x v="25"/>
    <s v="comm heating"/>
    <x v="2"/>
    <x v="1"/>
    <n v="0"/>
    <n v="0"/>
    <n v="0"/>
    <n v="0"/>
    <n v="0"/>
    <n v="6.2040599999999998E-7"/>
    <n v="1.25492E-5"/>
    <n v="2.4070099999999998E-5"/>
    <n v="3.3758299999999998E-5"/>
    <n v="4.0150400000000001E-5"/>
    <n v="4.4788900000000001E-5"/>
    <n v="0"/>
    <n v="0"/>
    <n v="0"/>
    <s v="EJ"/>
  </r>
  <r>
    <x v="25"/>
    <s v="comm heating"/>
    <x v="2"/>
    <x v="2"/>
    <n v="1.15718E-2"/>
    <n v="3.37405E-2"/>
    <n v="5.1276099999999998E-2"/>
    <n v="5.1162600000000003E-2"/>
    <n v="5.5544070000000001E-2"/>
    <n v="6.1519709999999998E-2"/>
    <n v="6.7308880000000001E-2"/>
    <n v="7.1826290000000001E-2"/>
    <n v="7.5456919999999997E-2"/>
    <n v="7.9160900000000006E-2"/>
    <n v="8.2955779999999896E-2"/>
    <n v="0"/>
    <n v="0"/>
    <n v="0"/>
    <s v="EJ"/>
  </r>
  <r>
    <x v="25"/>
    <s v="comm others"/>
    <x v="2"/>
    <x v="3"/>
    <n v="1.3396899999999999E-3"/>
    <n v="6.3999999999999997E-5"/>
    <n v="1.527E-4"/>
    <n v="1.9699999999999999E-4"/>
    <n v="2.2633399999999999E-4"/>
    <n v="2.8766270000000002E-4"/>
    <n v="3.400276E-4"/>
    <n v="3.6812070000000001E-4"/>
    <n v="3.7739479999999997E-4"/>
    <n v="3.6989342999999898E-4"/>
    <n v="3.6106140000000001E-4"/>
    <n v="0"/>
    <n v="0"/>
    <n v="0"/>
    <s v="EJ"/>
  </r>
  <r>
    <x v="25"/>
    <s v="comm others"/>
    <x v="2"/>
    <x v="5"/>
    <n v="1.25599E-4"/>
    <n v="1.2559999999999999E-4"/>
    <n v="0"/>
    <n v="1.674E-4"/>
    <n v="1.9003020000000001E-4"/>
    <n v="2.252198E-4"/>
    <n v="2.4714799999999999E-4"/>
    <n v="2.5142839999999899E-4"/>
    <n v="2.5273769999999899E-4"/>
    <n v="2.5042163E-4"/>
    <n v="2.5430047000000002E-4"/>
    <n v="0"/>
    <n v="0"/>
    <n v="0"/>
    <s v="EJ"/>
  </r>
  <r>
    <x v="25"/>
    <s v="comm others"/>
    <x v="2"/>
    <x v="4"/>
    <n v="8.0528500000000003E-3"/>
    <n v="4.5162899999999999E-2"/>
    <n v="7.1216399999999999E-2"/>
    <n v="9.4488600000000006E-2"/>
    <n v="0.1075221"/>
    <n v="0.14150569999999901"/>
    <n v="0.19403719999999999"/>
    <n v="0.25635719000000001"/>
    <n v="0.32374818999999999"/>
    <n v="0.39726116"/>
    <n v="0.47325956999999902"/>
    <n v="0"/>
    <n v="0"/>
    <n v="0"/>
    <s v="EJ"/>
  </r>
  <r>
    <x v="25"/>
    <s v="comm others"/>
    <x v="2"/>
    <x v="0"/>
    <n v="1.65799E-4"/>
    <n v="6.0899999999999995E-4"/>
    <n v="1.1848E-3"/>
    <n v="1.7026000000000001E-3"/>
    <n v="1.9696269999999998E-3"/>
    <n v="2.447318E-3"/>
    <n v="2.9654449999999902E-3"/>
    <n v="3.4077119999999998E-3"/>
    <n v="3.8015109999999901E-3"/>
    <n v="4.1761784999999997E-3"/>
    <n v="4.5579009999999996E-3"/>
    <n v="0"/>
    <n v="0"/>
    <n v="0"/>
    <s v="EJ"/>
  </r>
  <r>
    <x v="25"/>
    <s v="comm others"/>
    <x v="2"/>
    <x v="1"/>
    <n v="0"/>
    <n v="0"/>
    <n v="0"/>
    <n v="0"/>
    <n v="0"/>
    <n v="2.63268E-7"/>
    <n v="4.68914E-6"/>
    <n v="8.7737799999999992E-6"/>
    <n v="1.2741999999999999E-5"/>
    <n v="1.8193300000000001E-5"/>
    <n v="2.3628100000000002E-5"/>
    <n v="0"/>
    <n v="0"/>
    <n v="0"/>
    <s v="EJ"/>
  </r>
  <r>
    <x v="25"/>
    <s v="comm others"/>
    <x v="2"/>
    <x v="2"/>
    <n v="6.06166E-3"/>
    <n v="1.76744E-2"/>
    <n v="2.6860100000000001E-2"/>
    <n v="2.68007E-2"/>
    <n v="3.007342E-2"/>
    <n v="3.467071E-2"/>
    <n v="3.6627420000000001E-2"/>
    <n v="3.6009429999999898E-2"/>
    <n v="3.5395209999999899E-2"/>
    <n v="3.4841178E-2"/>
    <n v="3.6089660000000003E-2"/>
    <n v="0"/>
    <n v="0"/>
    <n v="0"/>
    <s v="EJ"/>
  </r>
  <r>
    <x v="25"/>
    <s v="construction energy use"/>
    <x v="0"/>
    <x v="3"/>
    <n v="0"/>
    <n v="0"/>
    <n v="0"/>
    <n v="4.1899700000000001E-5"/>
    <n v="4.8072699999999998E-5"/>
    <n v="5.6180100000000001E-5"/>
    <n v="6.2089880000000002E-5"/>
    <n v="6.4660999999999996E-5"/>
    <n v="6.3715900000000004E-5"/>
    <n v="6.0667349999999998E-5"/>
    <n v="5.7056979999999998E-5"/>
    <n v="0"/>
    <n v="0"/>
    <n v="0"/>
    <s v="EJ"/>
  </r>
  <r>
    <x v="25"/>
    <s v="construction energy use"/>
    <x v="0"/>
    <x v="4"/>
    <n v="0"/>
    <n v="0"/>
    <n v="0"/>
    <n v="7.5349399999999995E-4"/>
    <n v="8.0912900000000001E-4"/>
    <n v="9.3298010999999905E-4"/>
    <n v="1.1721844399999999E-3"/>
    <n v="1.4329777499999901E-3"/>
    <n v="1.6337715699999999E-3"/>
    <n v="1.8554216100000001E-3"/>
    <n v="2.0908832E-3"/>
    <n v="0"/>
    <n v="0"/>
    <n v="0"/>
    <s v="EJ"/>
  </r>
  <r>
    <x v="25"/>
    <s v="construction energy use"/>
    <x v="0"/>
    <x v="1"/>
    <n v="0"/>
    <n v="0"/>
    <n v="0"/>
    <n v="0"/>
    <n v="0"/>
    <n v="3.9764400000000002E-5"/>
    <n v="1.3922930000000001E-4"/>
    <n v="2.707346E-4"/>
    <n v="3.8286332999999998E-4"/>
    <n v="4.9799719999999998E-4"/>
    <n v="5.9099680000000005E-4"/>
    <n v="0"/>
    <n v="0"/>
    <n v="0"/>
    <s v="EJ"/>
  </r>
  <r>
    <x v="25"/>
    <s v="construction energy use"/>
    <x v="0"/>
    <x v="2"/>
    <n v="3.0975870000000002E-3"/>
    <n v="1.063239E-2"/>
    <n v="6.78138E-3"/>
    <n v="4.185963E-3"/>
    <n v="4.4958489999999997E-3"/>
    <n v="4.5338989999999897E-3"/>
    <n v="4.3466670000000002E-3"/>
    <n v="4.0869139999999997E-3"/>
    <n v="3.8903219999999999E-3"/>
    <n v="3.6011085000000002E-3"/>
    <n v="3.2779632000000001E-3"/>
    <n v="0"/>
    <n v="0"/>
    <n v="0"/>
    <s v="EJ"/>
  </r>
  <r>
    <x v="25"/>
    <s v="construction feedstocks"/>
    <x v="3"/>
    <x v="2"/>
    <n v="3.5162000000000001E-3"/>
    <n v="6.6556999999999996E-3"/>
    <n v="1.3939399999999999E-2"/>
    <n v="9.9208000000000005E-3"/>
    <n v="1.0769300000000001E-2"/>
    <n v="1.13942E-2"/>
    <n v="1.2056300000000001E-2"/>
    <n v="1.2774499999999999E-2"/>
    <n v="1.3457800000000001E-2"/>
    <n v="1.41114E-2"/>
    <n v="1.47449E-2"/>
    <n v="0"/>
    <n v="0"/>
    <n v="0"/>
    <s v="EJ"/>
  </r>
  <r>
    <x v="25"/>
    <s v="desalinated water"/>
    <x v="0"/>
    <x v="4"/>
    <n v="2.8635999999999999E-4"/>
    <n v="5.6257400000000004E-4"/>
    <n v="7.3480300000000002E-4"/>
    <n v="6.1671499999999999E-4"/>
    <n v="1.0486899999999999E-3"/>
    <n v="1.4005300000000001E-3"/>
    <n v="1.8678499999999999E-3"/>
    <n v="2.40726E-3"/>
    <n v="2.8213000000000001E-3"/>
    <n v="3.2018900000000002E-3"/>
    <n v="3.5684200000000001E-3"/>
    <n v="0"/>
    <n v="0"/>
    <n v="0"/>
    <s v="EJ"/>
  </r>
  <r>
    <x v="25"/>
    <s v="desalinated water"/>
    <x v="0"/>
    <x v="0"/>
    <n v="1.67341E-5"/>
    <n v="1.89066E-4"/>
    <n v="4.27704E-4"/>
    <n v="5.0655100000000005E-4"/>
    <n v="8.6772300000000004E-4"/>
    <n v="1.1102200000000001E-3"/>
    <n v="1.4778700000000001E-3"/>
    <n v="1.8710199999999999E-3"/>
    <n v="2.1230799999999998E-3"/>
    <n v="2.39237E-3"/>
    <n v="2.6432399999999998E-3"/>
    <n v="0"/>
    <n v="0"/>
    <n v="0"/>
    <s v="EJ"/>
  </r>
  <r>
    <x v="25"/>
    <s v="desalinated water"/>
    <x v="0"/>
    <x v="2"/>
    <n v="3.1123700000000002E-4"/>
    <n v="8.7398800000000002E-4"/>
    <n v="1.34476E-3"/>
    <n v="1.5496799999999999E-3"/>
    <n v="2.5348900000000001E-3"/>
    <n v="3.2610299999999998E-3"/>
    <n v="4.2203199999999996E-3"/>
    <n v="5.5005699999999998E-3"/>
    <n v="6.5935799999999999E-3"/>
    <n v="7.7062900000000002E-3"/>
    <n v="8.9348799999999992E-3"/>
    <n v="0"/>
    <n v="0"/>
    <n v="0"/>
    <s v="EJ"/>
  </r>
  <r>
    <x v="25"/>
    <s v="industrial wastewater treatment"/>
    <x v="0"/>
    <x v="4"/>
    <n v="3.0492099999999999E-4"/>
    <n v="1.0010900000000001E-3"/>
    <n v="1.31627E-3"/>
    <n v="1.5995200000000001E-3"/>
    <n v="2.4810100000000001E-3"/>
    <n v="3.6004000000000001E-3"/>
    <n v="5.0062099999999997E-3"/>
    <n v="6.6459500000000003E-3"/>
    <n v="8.4466000000000003E-3"/>
    <n v="1.0363499999999999E-2"/>
    <n v="1.2330900000000001E-2"/>
    <n v="0"/>
    <n v="0"/>
    <n v="0"/>
    <s v="EJ"/>
  </r>
  <r>
    <x v="25"/>
    <s v="industrial water abstraction"/>
    <x v="0"/>
    <x v="4"/>
    <n v="2.5880599999999999E-4"/>
    <n v="6.5383399999999995E-4"/>
    <n v="8.1111599999999996E-4"/>
    <n v="9.8623200000000008E-4"/>
    <n v="1.1119000000000001E-3"/>
    <n v="1.29867E-3"/>
    <n v="1.5434400000000001E-3"/>
    <n v="1.8155700000000001E-3"/>
    <n v="2.0878699999999999E-3"/>
    <n v="2.3524499999999999E-3"/>
    <n v="2.60173E-3"/>
    <n v="0"/>
    <n v="0"/>
    <n v="0"/>
    <s v="EJ"/>
  </r>
  <r>
    <x v="25"/>
    <s v="industrial water treatment"/>
    <x v="0"/>
    <x v="4"/>
    <n v="5.5965099999999999E-4"/>
    <n v="1.44119E-3"/>
    <n v="1.76895E-3"/>
    <n v="2.1493900000000002E-3"/>
    <n v="2.4232799999999999E-3"/>
    <n v="2.8303199999999999E-3"/>
    <n v="3.3637799999999998E-3"/>
    <n v="3.9568499999999996E-3"/>
    <n v="4.5503000000000002E-3"/>
    <n v="5.12693E-3"/>
    <n v="5.6702000000000002E-3"/>
    <n v="0"/>
    <n v="0"/>
    <n v="0"/>
    <s v="EJ"/>
  </r>
  <r>
    <x v="25"/>
    <s v="iron and steel"/>
    <x v="0"/>
    <x v="3"/>
    <n v="0"/>
    <n v="0"/>
    <n v="0"/>
    <n v="0"/>
    <n v="0"/>
    <n v="1.33378E-2"/>
    <n v="2.3116999999999999E-2"/>
    <n v="3.2168219999999997E-2"/>
    <n v="3.869964E-2"/>
    <n v="4.2963639999999997E-2"/>
    <n v="4.6158279999999899E-2"/>
    <n v="0"/>
    <n v="0"/>
    <n v="0"/>
    <s v="EJ"/>
  </r>
  <r>
    <x v="25"/>
    <s v="iron and steel"/>
    <x v="0"/>
    <x v="5"/>
    <n v="1.6827740000000001E-2"/>
    <n v="3.1813639999999997E-2"/>
    <n v="1.58231E-2"/>
    <n v="1.833452E-2"/>
    <n v="2.53354999999999E-2"/>
    <n v="3.5831839999999997E-2"/>
    <n v="5.98427299999999E-2"/>
    <n v="8.6379384999999906E-2"/>
    <n v="0.112679390999999"/>
    <n v="0.13681117300000001"/>
    <n v="0.15765453400000001"/>
    <n v="0"/>
    <n v="0"/>
    <n v="0"/>
    <s v="EJ"/>
  </r>
  <r>
    <x v="25"/>
    <s v="iron and steel"/>
    <x v="0"/>
    <x v="4"/>
    <n v="1.306036E-2"/>
    <n v="2.369278E-2"/>
    <n v="3.0515969999999899E-2"/>
    <n v="4.2990109999999998E-2"/>
    <n v="5.8768189999999998E-2"/>
    <n v="6.8666399000000003E-2"/>
    <n v="8.0877665000000001E-2"/>
    <n v="0.100019952"/>
    <n v="0.1254959766"/>
    <n v="0.1531318907"/>
    <n v="0.1786753207"/>
    <n v="0"/>
    <n v="0"/>
    <n v="0"/>
    <s v="EJ"/>
  </r>
  <r>
    <x v="25"/>
    <s v="iron and steel"/>
    <x v="0"/>
    <x v="0"/>
    <n v="0"/>
    <n v="5.0225759999999997E-4"/>
    <n v="3.7255220000000002E-3"/>
    <n v="3.6836025499999898E-3"/>
    <n v="5.0560164890000002E-3"/>
    <n v="5.5272445009999999E-3"/>
    <n v="5.6015419809999998E-3"/>
    <n v="6.2880359379999997E-3"/>
    <n v="7.6439971844000001E-3"/>
    <n v="9.2824086085999992E-3"/>
    <n v="1.08988905075E-2"/>
    <n v="0"/>
    <n v="0"/>
    <n v="0"/>
    <s v="EJ"/>
  </r>
  <r>
    <x v="25"/>
    <s v="iron and steel"/>
    <x v="0"/>
    <x v="1"/>
    <n v="0"/>
    <n v="0"/>
    <n v="0"/>
    <n v="0"/>
    <n v="0"/>
    <n v="5.7142299999999998E-3"/>
    <n v="1.8864789999999999E-2"/>
    <n v="3.1671257999999897E-2"/>
    <n v="4.2506304000000002E-2"/>
    <n v="5.1956860000000001E-2"/>
    <n v="5.9791829999999997E-2"/>
    <n v="0"/>
    <n v="0"/>
    <n v="0"/>
    <s v="EJ"/>
  </r>
  <r>
    <x v="25"/>
    <s v="iron and steel"/>
    <x v="0"/>
    <x v="2"/>
    <n v="1.5278890999999999E-2"/>
    <n v="2.118107E-2"/>
    <n v="1.7999831399999999E-2"/>
    <n v="1.6157909500000001E-2"/>
    <n v="2.21464842E-2"/>
    <n v="2.4414296129999999E-2"/>
    <n v="2.5157094620000001E-2"/>
    <n v="2.8612637850000001E-2"/>
    <n v="3.4955861409999997E-2"/>
    <n v="4.248929832E-2"/>
    <n v="4.9853712250000001E-2"/>
    <n v="0"/>
    <n v="0"/>
    <n v="0"/>
    <s v="EJ"/>
  </r>
  <r>
    <x v="25"/>
    <s v="irrigation water abstraction"/>
    <x v="0"/>
    <x v="4"/>
    <n v="4.0809100000000001E-3"/>
    <n v="6.2672800000000001E-3"/>
    <n v="7.0282799999999996E-3"/>
    <n v="7.8551200000000002E-3"/>
    <n v="8.2670999999999994E-3"/>
    <n v="8.8605200000000002E-3"/>
    <n v="9.4495199999999994E-3"/>
    <n v="9.9897900000000001E-3"/>
    <n v="1.0504899999999999E-2"/>
    <n v="1.10475E-2"/>
    <n v="1.1524700000000001E-2"/>
    <n v="0"/>
    <n v="0"/>
    <n v="0"/>
    <s v="EJ"/>
  </r>
  <r>
    <x v="25"/>
    <s v="mining energy use"/>
    <x v="0"/>
    <x v="3"/>
    <n v="1.1720999999999999E-3"/>
    <n v="0"/>
    <n v="0"/>
    <n v="4.1900000000000002E-5"/>
    <n v="4.7731000000000001E-5"/>
    <n v="5.2156400000000001E-5"/>
    <n v="5.1797240000000002E-5"/>
    <n v="4.8824220000000001E-5"/>
    <n v="4.5397759999999998E-5"/>
    <n v="4.1318069999999998E-5"/>
    <n v="3.7612399999999999E-5"/>
    <n v="0"/>
    <n v="0"/>
    <n v="0"/>
    <s v="EJ"/>
  </r>
  <r>
    <x v="25"/>
    <s v="mining energy use"/>
    <x v="0"/>
    <x v="5"/>
    <n v="4.9394900000000004E-3"/>
    <n v="2.5953E-3"/>
    <n v="2.6372000000000001E-3"/>
    <n v="1.5907E-3"/>
    <n v="1.7958519999999999E-3"/>
    <n v="1.8236369999999999E-3"/>
    <n v="1.6737589999999999E-3"/>
    <n v="1.4939081E-3"/>
    <n v="1.408301E-3"/>
    <n v="1.3530700000000001E-3"/>
    <n v="1.3174249999999899E-3"/>
    <n v="0"/>
    <n v="0"/>
    <n v="0"/>
    <s v="EJ"/>
  </r>
  <r>
    <x v="25"/>
    <s v="mining energy use"/>
    <x v="0"/>
    <x v="4"/>
    <n v="1.90882E-2"/>
    <n v="6.5134200000000003E-2"/>
    <n v="7.8613100000000005E-2"/>
    <n v="9.0040899999999993E-2"/>
    <n v="9.6108899999999997E-2"/>
    <n v="0.102890961999999"/>
    <n v="0.112748377"/>
    <n v="0.122176328999999"/>
    <n v="0.12905077109999999"/>
    <n v="0.13571309099999901"/>
    <n v="0.14225420799999999"/>
    <n v="0"/>
    <n v="0"/>
    <n v="0"/>
    <s v="EJ"/>
  </r>
  <r>
    <x v="25"/>
    <s v="mining energy use"/>
    <x v="0"/>
    <x v="0"/>
    <n v="0"/>
    <n v="9.5441099999999997E-3"/>
    <n v="3.1897300000000003E-2"/>
    <n v="7.2836000000000003E-3"/>
    <n v="8.2101599999999993E-3"/>
    <n v="8.1093299999999997E-3"/>
    <n v="7.2493899999999997E-3"/>
    <n v="6.1902099999999998E-3"/>
    <n v="5.4808360000000002E-3"/>
    <n v="4.8935389999999997E-3"/>
    <n v="4.426241E-3"/>
    <n v="0"/>
    <n v="0"/>
    <n v="0"/>
    <s v="EJ"/>
  </r>
  <r>
    <x v="25"/>
    <s v="mining energy use"/>
    <x v="0"/>
    <x v="1"/>
    <n v="0"/>
    <n v="0"/>
    <n v="0"/>
    <n v="0"/>
    <n v="0"/>
    <n v="8.5424800000000005E-4"/>
    <n v="3.04645E-3"/>
    <n v="5.8971919999999999E-3"/>
    <n v="8.2655719999999901E-3"/>
    <n v="1.0691104E-2"/>
    <n v="1.2611479E-2"/>
    <n v="0"/>
    <n v="0"/>
    <n v="0"/>
    <s v="EJ"/>
  </r>
  <r>
    <x v="25"/>
    <s v="mining energy use"/>
    <x v="0"/>
    <x v="2"/>
    <n v="3.1520590000000001E-2"/>
    <n v="4.5627409999999903E-2"/>
    <n v="7.5138700000000003E-2"/>
    <n v="9.5775599999999905E-2"/>
    <n v="0.10281592000000001"/>
    <n v="0.10296084999999899"/>
    <n v="9.7559869999999896E-2"/>
    <n v="9.0191892999999995E-2"/>
    <n v="8.4600499999999995E-2"/>
    <n v="7.7165750999999894E-2"/>
    <n v="6.9060083999999994E-2"/>
    <n v="0"/>
    <n v="0"/>
    <n v="0"/>
    <s v="EJ"/>
  </r>
  <r>
    <x v="25"/>
    <s v="municipal wastewater treatment"/>
    <x v="0"/>
    <x v="4"/>
    <n v="1.0712300000000001E-3"/>
    <n v="1.5536599999999999E-3"/>
    <n v="1.93866E-3"/>
    <n v="2.4421500000000001E-3"/>
    <n v="3.5072100000000002E-3"/>
    <n v="4.6129400000000003E-3"/>
    <n v="5.7646099999999999E-3"/>
    <n v="6.9194499999999997E-3"/>
    <n v="8.0705299999999994E-3"/>
    <n v="9.18304E-3"/>
    <n v="1.02215E-2"/>
    <n v="0"/>
    <n v="0"/>
    <n v="0"/>
    <s v="EJ"/>
  </r>
  <r>
    <x v="25"/>
    <s v="municipal water abstraction"/>
    <x v="0"/>
    <x v="4"/>
    <n v="1.08223E-3"/>
    <n v="1.3812E-3"/>
    <n v="1.5919E-3"/>
    <n v="1.9889700000000001E-3"/>
    <n v="2.0989400000000001E-3"/>
    <n v="2.2353099999999999E-3"/>
    <n v="2.3999500000000001E-3"/>
    <n v="2.5639700000000001E-3"/>
    <n v="2.7124699999999998E-3"/>
    <n v="2.8398999999999998E-3"/>
    <n v="2.9437600000000001E-3"/>
    <n v="0"/>
    <n v="0"/>
    <n v="0"/>
    <s v="EJ"/>
  </r>
  <r>
    <x v="25"/>
    <s v="municipal water distribution"/>
    <x v="0"/>
    <x v="4"/>
    <n v="3.2088500000000001E-3"/>
    <n v="4.0532199999999997E-3"/>
    <n v="4.6990799999999996E-3"/>
    <n v="5.9195000000000003E-3"/>
    <n v="6.2582999999999996E-3"/>
    <n v="6.6710299999999997E-3"/>
    <n v="7.1699399999999996E-3"/>
    <n v="7.6684199999999996E-3"/>
    <n v="8.1170800000000005E-3"/>
    <n v="8.5022699999999993E-3"/>
    <n v="8.8173799999999997E-3"/>
    <n v="0"/>
    <n v="0"/>
    <n v="0"/>
    <s v="EJ"/>
  </r>
  <r>
    <x v="25"/>
    <s v="municipal water treatment"/>
    <x v="0"/>
    <x v="4"/>
    <n v="3.04579E-3"/>
    <n v="3.8412199999999998E-3"/>
    <n v="4.4476400000000001E-3"/>
    <n v="5.6070099999999999E-3"/>
    <n v="5.9170300000000002E-3"/>
    <n v="6.3014799999999999E-3"/>
    <n v="6.76562E-3"/>
    <n v="7.2279700000000002E-3"/>
    <n v="7.6466299999999997E-3"/>
    <n v="8.0058500000000001E-3"/>
    <n v="8.2986299999999995E-3"/>
    <n v="0"/>
    <n v="0"/>
    <n v="0"/>
    <s v="EJ"/>
  </r>
  <r>
    <x v="25"/>
    <s v="other industrial energy use"/>
    <x v="0"/>
    <x v="3"/>
    <n v="0.1112861"/>
    <n v="0.14938799999999999"/>
    <n v="0.18590199999999901"/>
    <n v="0.34295999999999999"/>
    <n v="0.39224900000000001"/>
    <n v="0.44812210000000002"/>
    <n v="0.50281770000000003"/>
    <n v="0.53514340000000005"/>
    <n v="0.548243699999999"/>
    <n v="0.56218826999999905"/>
    <n v="0.57113387999999998"/>
    <n v="0"/>
    <n v="0"/>
    <n v="0"/>
    <s v="EJ"/>
  </r>
  <r>
    <x v="25"/>
    <s v="other industrial energy use"/>
    <x v="0"/>
    <x v="5"/>
    <n v="1.1568500000000001E-2"/>
    <n v="2.2982099999999998E-2"/>
    <n v="1.7660800000000001E-2"/>
    <n v="1.51492E-2"/>
    <n v="1.7848409999999999E-2"/>
    <n v="2.09250499999999E-2"/>
    <n v="2.4880529999999901E-2"/>
    <n v="2.9325749999999901E-2"/>
    <n v="3.3968219999999903E-2"/>
    <n v="3.8422184999999998E-2"/>
    <n v="4.2597625E-2"/>
    <n v="0"/>
    <n v="0"/>
    <n v="0"/>
    <s v="EJ"/>
  </r>
  <r>
    <x v="25"/>
    <s v="other industrial energy use"/>
    <x v="0"/>
    <x v="4"/>
    <n v="8.9082499999999995E-2"/>
    <n v="0.160139"/>
    <n v="0.17998"/>
    <n v="0.218168"/>
    <n v="0.2353527"/>
    <n v="0.28830089999999903"/>
    <n v="0.37190619999999902"/>
    <n v="0.48492829999999998"/>
    <n v="0.60732520000000001"/>
    <n v="0.72073412999999997"/>
    <n v="0.82497047000000001"/>
    <n v="0"/>
    <n v="0"/>
    <n v="0"/>
    <s v="EJ"/>
  </r>
  <r>
    <x v="25"/>
    <s v="other industrial energy use"/>
    <x v="0"/>
    <x v="0"/>
    <n v="1.8132599999999999E-2"/>
    <n v="5.9609099999999998E-2"/>
    <n v="0.1123154"/>
    <n v="0.14357800000000001"/>
    <n v="0.171532399999999"/>
    <n v="0.20215040000000001"/>
    <n v="0.2432088"/>
    <n v="0.28805059999999999"/>
    <n v="0.32761950000000001"/>
    <n v="0.36286076"/>
    <n v="0.39224815999999901"/>
    <n v="0"/>
    <n v="0"/>
    <n v="0"/>
    <s v="EJ"/>
  </r>
  <r>
    <x v="25"/>
    <s v="other industrial energy use"/>
    <x v="0"/>
    <x v="1"/>
    <n v="0"/>
    <n v="0"/>
    <n v="0"/>
    <n v="0"/>
    <n v="0"/>
    <n v="9.2038600000000003E-5"/>
    <n v="9.5955900000000002E-4"/>
    <n v="2.6453314E-3"/>
    <n v="4.7967245000000002E-3"/>
    <n v="6.8585811999999999E-3"/>
    <n v="8.8985757700000001E-3"/>
    <n v="0"/>
    <n v="0"/>
    <n v="0"/>
    <s v="EJ"/>
  </r>
  <r>
    <x v="25"/>
    <s v="other industrial energy use"/>
    <x v="0"/>
    <x v="2"/>
    <n v="0.10037600000000001"/>
    <n v="0.148816"/>
    <n v="0.1523862"/>
    <n v="0.173619"/>
    <n v="0.20088600000000001"/>
    <n v="0.22937969999999999"/>
    <n v="0.26028509999999999"/>
    <n v="0.28902249999999902"/>
    <n v="0.31979089999999999"/>
    <n v="0.35736776999999997"/>
    <n v="0.40120503000000002"/>
    <n v="0"/>
    <n v="0"/>
    <n v="0"/>
    <s v="EJ"/>
  </r>
  <r>
    <x v="25"/>
    <s v="other industrial feedstocks"/>
    <x v="0"/>
    <x v="5"/>
    <n v="4.1900000000000002E-5"/>
    <n v="4.1900000000000002E-5"/>
    <n v="8.3700000000000002E-5"/>
    <n v="8.3700099999999995E-5"/>
    <n v="9.8756400000000002E-5"/>
    <n v="1.2103399999999999E-4"/>
    <n v="1.51829E-4"/>
    <n v="1.8818599999999999E-4"/>
    <n v="2.27772E-4"/>
    <n v="2.6359499999999999E-4"/>
    <n v="2.95292E-4"/>
    <n v="0"/>
    <n v="0"/>
    <n v="0"/>
    <s v="EJ"/>
  </r>
  <r>
    <x v="25"/>
    <s v="other industrial feedstocks"/>
    <x v="0"/>
    <x v="2"/>
    <n v="1.48603E-2"/>
    <n v="4.0353E-2"/>
    <n v="4.1692600000000003E-2"/>
    <n v="3.2692699999999998E-2"/>
    <n v="3.73753E-2"/>
    <n v="4.4464400000000001E-2"/>
    <n v="5.4576699999999999E-2"/>
    <n v="6.7523899999999998E-2"/>
    <n v="8.1571199999999996E-2"/>
    <n v="9.5224100000000006E-2"/>
    <n v="0.10866199999999999"/>
    <n v="0"/>
    <n v="0"/>
    <n v="0"/>
    <s v="EJ"/>
  </r>
  <r>
    <x v="25"/>
    <s v="process heat cement"/>
    <x v="0"/>
    <x v="3"/>
    <n v="4.1218899999999996E-3"/>
    <n v="7.4200200000000003E-3"/>
    <n v="9.5007500000000005E-3"/>
    <n v="9.5007500000000005E-3"/>
    <n v="1.081096E-2"/>
    <n v="1.3222229999999899E-2"/>
    <n v="1.6182249999999999E-2"/>
    <n v="1.9671399999999999E-2"/>
    <n v="2.2494271999999999E-2"/>
    <n v="2.3908965000000001E-2"/>
    <n v="2.4152270699999999E-2"/>
    <n v="0"/>
    <n v="0"/>
    <n v="0"/>
    <s v="EJ"/>
  </r>
  <r>
    <x v="25"/>
    <s v="process heat cement"/>
    <x v="0"/>
    <x v="5"/>
    <n v="6.97548E-3"/>
    <n v="1.2556899999999999E-2"/>
    <n v="1.6078200000000001E-2"/>
    <n v="1.6078200000000001E-2"/>
    <n v="1.818121E-2"/>
    <n v="2.1318239999999999E-2"/>
    <n v="2.4682139999999901E-2"/>
    <n v="2.8132169999999901E-2"/>
    <n v="3.137301E-2"/>
    <n v="3.3754861999999997E-2"/>
    <n v="3.5277520999999999E-2"/>
    <n v="0"/>
    <n v="0"/>
    <n v="0"/>
    <s v="EJ"/>
  </r>
  <r>
    <x v="25"/>
    <s v="process heat cement"/>
    <x v="0"/>
    <x v="0"/>
    <n v="8.2437799999999992E-3"/>
    <n v="1.48399E-2"/>
    <n v="1.90016E-2"/>
    <n v="1.90016E-2"/>
    <n v="2.1490200000000001E-2"/>
    <n v="2.484488E-2"/>
    <n v="2.8322119999999999E-2"/>
    <n v="3.0929189999999999E-2"/>
    <n v="3.2025039999999998E-2"/>
    <n v="3.2499264E-2"/>
    <n v="3.2105350999999997E-2"/>
    <n v="0"/>
    <n v="0"/>
    <n v="0"/>
    <s v="EJ"/>
  </r>
  <r>
    <x v="25"/>
    <s v="process heat cement"/>
    <x v="0"/>
    <x v="1"/>
    <n v="0"/>
    <n v="0"/>
    <n v="0"/>
    <n v="0"/>
    <n v="0"/>
    <n v="1.4828899999999999E-4"/>
    <n v="1.5055296E-3"/>
    <n v="4.2394555000000002E-3"/>
    <n v="7.4668014999999897E-3"/>
    <n v="1.0133653499999999E-2"/>
    <n v="1.28300879E-2"/>
    <n v="0"/>
    <n v="0"/>
    <n v="0"/>
    <s v="EJ"/>
  </r>
  <r>
    <x v="25"/>
    <s v="process heat cement"/>
    <x v="0"/>
    <x v="2"/>
    <n v="1.23657E-2"/>
    <n v="2.2259999999999999E-2"/>
    <n v="2.8502400000000001E-2"/>
    <n v="2.8502400000000001E-2"/>
    <n v="2.8253029999999998E-2"/>
    <n v="3.1733999999999998E-2"/>
    <n v="3.5140369999999997E-2"/>
    <n v="3.8201020000000002E-2"/>
    <n v="4.0592749999999997E-2"/>
    <n v="4.2984925E-2"/>
    <n v="4.5739307999999999E-2"/>
    <n v="0"/>
    <n v="0"/>
    <n v="0"/>
    <s v="EJ"/>
  </r>
  <r>
    <x v="25"/>
    <s v="resid cooling"/>
    <x v="4"/>
    <x v="4"/>
    <n v="8.0518699999999992E-3"/>
    <n v="1.2489800000000001E-2"/>
    <n v="1.32722E-2"/>
    <n v="1.6650399999999999E-2"/>
    <n v="1.8592419999999998E-2"/>
    <n v="2.2465889999999999E-2"/>
    <n v="2.740219E-2"/>
    <n v="3.2226359999999898E-2"/>
    <n v="3.6856694000000002E-2"/>
    <n v="4.1313068999999897E-2"/>
    <n v="4.5517189999999902E-2"/>
    <n v="0"/>
    <n v="0"/>
    <n v="0"/>
    <s v="EJ"/>
  </r>
  <r>
    <x v="25"/>
    <s v="resid heating"/>
    <x v="4"/>
    <x v="3"/>
    <n v="1.0422499999999999E-2"/>
    <n v="1.0795799999999999E-2"/>
    <n v="1.1884799999999999E-2"/>
    <n v="8.8979999999999997E-3"/>
    <n v="1.04807799999999E-2"/>
    <n v="1.1858769999999999E-2"/>
    <n v="1.30876799999999E-2"/>
    <n v="1.3498219999999899E-2"/>
    <n v="1.3123549999999999E-2"/>
    <n v="1.2549655999999999E-2"/>
    <n v="1.1857448E-2"/>
    <n v="0"/>
    <n v="0"/>
    <n v="0"/>
    <s v="EJ"/>
  </r>
  <r>
    <x v="25"/>
    <s v="resid heating"/>
    <x v="4"/>
    <x v="4"/>
    <n v="1.35519E-2"/>
    <n v="2.10213E-2"/>
    <n v="2.23381E-2"/>
    <n v="2.8023900000000001E-2"/>
    <n v="3.00431499999999E-2"/>
    <n v="3.4791790000000003E-2"/>
    <n v="4.3909120000000003E-2"/>
    <n v="5.573525E-2"/>
    <n v="6.7869550000000001E-2"/>
    <n v="7.9534939999999998E-2"/>
    <n v="8.9115998000000002E-2"/>
    <n v="0"/>
    <n v="0"/>
    <n v="0"/>
    <s v="EJ"/>
  </r>
  <r>
    <x v="25"/>
    <s v="resid heating"/>
    <x v="4"/>
    <x v="0"/>
    <n v="5.1729999999999996E-3"/>
    <n v="9.2017999999999996E-3"/>
    <n v="1.1037399999999999E-2"/>
    <n v="1.49947E-2"/>
    <n v="1.6472270000000001E-2"/>
    <n v="1.8444430000000001E-2"/>
    <n v="2.1347129999999999E-2"/>
    <n v="2.4329179999999999E-2"/>
    <n v="2.6529219999999999E-2"/>
    <n v="2.8043499999999898E-2"/>
    <n v="2.8643815E-2"/>
    <n v="0"/>
    <n v="0"/>
    <n v="0"/>
    <s v="EJ"/>
  </r>
  <r>
    <x v="25"/>
    <s v="resid heating"/>
    <x v="4"/>
    <x v="1"/>
    <n v="0"/>
    <n v="0"/>
    <n v="0"/>
    <n v="0"/>
    <n v="0"/>
    <n v="7.4363799999999995E-7"/>
    <n v="1.4896699999999999E-5"/>
    <n v="2.8271000000000001E-5"/>
    <n v="4.1674800000000003E-5"/>
    <n v="5.6386399999999999E-5"/>
    <n v="6.9244200000000004E-5"/>
    <n v="0"/>
    <n v="0"/>
    <n v="0"/>
    <s v="EJ"/>
  </r>
  <r>
    <x v="25"/>
    <s v="resid heating"/>
    <x v="4"/>
    <x v="2"/>
    <n v="7.98426E-2"/>
    <n v="8.9508799999999999E-2"/>
    <n v="9.68551E-2"/>
    <n v="0.104556"/>
    <n v="0.111997"/>
    <n v="0.1227424"/>
    <n v="0.13684089999999999"/>
    <n v="0.15264659999999999"/>
    <n v="0.16772290000000001"/>
    <n v="0.18223068000000001"/>
    <n v="0.19560579"/>
    <n v="0"/>
    <n v="0"/>
    <n v="0"/>
    <s v="EJ"/>
  </r>
  <r>
    <x v="25"/>
    <s v="resid heating"/>
    <x v="4"/>
    <x v="6"/>
    <n v="0.20874899999999999"/>
    <n v="0.204429"/>
    <n v="0.227351"/>
    <n v="0.162245"/>
    <n v="0.17388709999999999"/>
    <n v="0.1848786"/>
    <n v="0.19075909999999999"/>
    <n v="0.18662759999999901"/>
    <n v="0.172377"/>
    <n v="0.15226944000000001"/>
    <n v="0.13041040999999901"/>
    <n v="0"/>
    <n v="0"/>
    <n v="0"/>
    <s v="EJ"/>
  </r>
  <r>
    <x v="25"/>
    <s v="resid others"/>
    <x v="4"/>
    <x v="3"/>
    <n v="3.6005999999999998E-3"/>
    <n v="3.7296E-3"/>
    <n v="4.1057999999999997E-3"/>
    <n v="3.0739999999999999E-3"/>
    <n v="3.4823529999999901E-3"/>
    <n v="4.2548199999999899E-3"/>
    <n v="4.84400299999999E-3"/>
    <n v="5.0431829999999997E-3"/>
    <n v="4.9723570000000002E-3"/>
    <n v="4.6802761000000002E-3"/>
    <n v="4.4154620000000002E-3"/>
    <n v="0"/>
    <n v="0"/>
    <n v="0"/>
    <s v="EJ"/>
  </r>
  <r>
    <x v="25"/>
    <s v="resid others"/>
    <x v="4"/>
    <x v="5"/>
    <n v="9.2089899999999998E-4"/>
    <n v="4.1900000000000002E-5"/>
    <n v="0"/>
    <n v="0"/>
    <n v="0"/>
    <n v="0"/>
    <n v="0"/>
    <n v="0"/>
    <n v="0"/>
    <n v="0"/>
    <n v="0"/>
    <n v="0"/>
    <n v="0"/>
    <n v="0"/>
    <s v="EJ"/>
  </r>
  <r>
    <x v="25"/>
    <s v="resid others"/>
    <x v="4"/>
    <x v="4"/>
    <n v="6.6054799999999997E-2"/>
    <n v="0.102462"/>
    <n v="0.10888100000000001"/>
    <n v="0.13659399999999999"/>
    <n v="0.1533513"/>
    <n v="0.19340779999999999"/>
    <n v="0.25350810000000001"/>
    <n v="0.32120840000000001"/>
    <n v="0.3896269"/>
    <n v="0.45950336999999902"/>
    <n v="0.52655881999999998"/>
    <n v="0"/>
    <n v="0"/>
    <n v="0"/>
    <s v="EJ"/>
  </r>
  <r>
    <x v="25"/>
    <s v="resid others"/>
    <x v="4"/>
    <x v="0"/>
    <n v="3.9106000000000002E-3"/>
    <n v="6.9562000000000001E-3"/>
    <n v="8.3437900000000002E-3"/>
    <n v="1.13353E-2"/>
    <n v="1.292428E-2"/>
    <n v="1.547098E-2"/>
    <n v="1.8019E-2"/>
    <n v="1.9862749999999998E-2"/>
    <n v="2.1253270000000001E-2"/>
    <n v="2.23782869999999E-2"/>
    <n v="2.3519342999999901E-2"/>
    <n v="0"/>
    <n v="0"/>
    <n v="0"/>
    <s v="EJ"/>
  </r>
  <r>
    <x v="25"/>
    <s v="resid others"/>
    <x v="4"/>
    <x v="1"/>
    <n v="0"/>
    <n v="0"/>
    <n v="0"/>
    <n v="0"/>
    <n v="0"/>
    <n v="1.45107E-6"/>
    <n v="2.5728499999999999E-5"/>
    <n v="4.7025699999999999E-5"/>
    <n v="6.5155599999999997E-5"/>
    <n v="8.9189299999999997E-5"/>
    <n v="1.09694E-4"/>
    <n v="0"/>
    <n v="0"/>
    <n v="0"/>
    <s v="EJ"/>
  </r>
  <r>
    <x v="25"/>
    <s v="resid others"/>
    <x v="4"/>
    <x v="2"/>
    <n v="2.3886500000000001E-2"/>
    <n v="2.6778300000000001E-2"/>
    <n v="2.8976100000000001E-2"/>
    <n v="3.1279899999999999E-2"/>
    <n v="3.4661810000000001E-2"/>
    <n v="3.8763289999999999E-2"/>
    <n v="3.9628650000000001E-2"/>
    <n v="3.7394799999999999E-2"/>
    <n v="3.5117500000000003E-2"/>
    <n v="3.2888924E-2"/>
    <n v="3.2781949999999997E-2"/>
    <n v="0"/>
    <n v="0"/>
    <n v="0"/>
    <s v="EJ"/>
  </r>
  <r>
    <x v="25"/>
    <s v="resid others"/>
    <x v="4"/>
    <x v="6"/>
    <n v="6.84062E-2"/>
    <n v="6.6990800000000003E-2"/>
    <n v="7.4501899999999996E-2"/>
    <n v="5.3166999999999999E-2"/>
    <n v="5.9436269999999999E-2"/>
    <n v="6.6123619999999994E-2"/>
    <n v="6.5832969999999894E-2"/>
    <n v="5.8451559999999902E-2"/>
    <n v="5.040476E-2"/>
    <n v="4.223068E-2"/>
    <n v="3.8030479999999998E-2"/>
    <n v="0"/>
    <n v="0"/>
    <n v="0"/>
    <s v="EJ"/>
  </r>
  <r>
    <x v="25"/>
    <s v="trn_aviation_intl"/>
    <x v="5"/>
    <x v="4"/>
    <n v="0"/>
    <n v="0"/>
    <n v="0"/>
    <n v="0"/>
    <n v="0"/>
    <n v="0"/>
    <n v="0"/>
    <n v="3.01835E-8"/>
    <n v="2.7269199999999999E-7"/>
    <n v="2.3117799999999999E-6"/>
    <n v="1.8013199999999999E-5"/>
    <n v="0"/>
    <n v="0"/>
    <n v="0"/>
    <s v="EJ"/>
  </r>
  <r>
    <x v="25"/>
    <s v="trn_aviation_intl"/>
    <x v="5"/>
    <x v="1"/>
    <n v="0"/>
    <n v="0"/>
    <n v="0"/>
    <n v="0"/>
    <n v="0"/>
    <n v="0"/>
    <n v="0"/>
    <n v="3.9908799999999999E-8"/>
    <n v="8.3653099999999996E-7"/>
    <n v="1.31048E-5"/>
    <n v="1.5253700000000001E-4"/>
    <n v="0"/>
    <n v="0"/>
    <n v="0"/>
    <s v="EJ"/>
  </r>
  <r>
    <x v="25"/>
    <s v="trn_aviation_intl"/>
    <x v="5"/>
    <x v="2"/>
    <n v="2.2192699999999999E-2"/>
    <n v="4.3281899999999998E-2"/>
    <n v="6.0892000000000002E-2"/>
    <n v="7.6028399999999996E-2"/>
    <n v="8.4832900000000003E-2"/>
    <n v="9.1180499999999998E-2"/>
    <n v="0.10120999999999999"/>
    <n v="0.112372"/>
    <n v="0.13034999999999999"/>
    <n v="0.148367"/>
    <n v="0.16585800000000001"/>
    <n v="0"/>
    <n v="0"/>
    <n v="0"/>
    <s v="EJ"/>
  </r>
  <r>
    <x v="25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25"/>
    <s v="trn_freight"/>
    <x v="6"/>
    <x v="4"/>
    <n v="3.7547900000000001E-4"/>
    <n v="3.8718299999999998E-4"/>
    <n v="4.1948000000000003E-3"/>
    <n v="1.4716499999999999E-3"/>
    <n v="1.62016E-3"/>
    <n v="1.7858590999999999E-3"/>
    <n v="1.9681120000000002E-3"/>
    <n v="2.0617793999999998E-3"/>
    <n v="2.2579871E-3"/>
    <n v="2.62613E-3"/>
    <n v="3.2066389999999998E-3"/>
    <n v="0"/>
    <n v="0"/>
    <n v="0"/>
    <s v="EJ"/>
  </r>
  <r>
    <x v="25"/>
    <s v="trn_freight"/>
    <x v="6"/>
    <x v="1"/>
    <n v="0"/>
    <n v="0"/>
    <n v="0"/>
    <n v="0"/>
    <n v="0"/>
    <n v="1.45189E-4"/>
    <n v="6.1410700000000002E-4"/>
    <n v="1.3797531999999999E-3"/>
    <n v="1.9204694999999999E-3"/>
    <n v="2.3618290000000002E-3"/>
    <n v="2.9536300000000001E-3"/>
    <n v="0"/>
    <n v="0"/>
    <n v="0"/>
    <s v="EJ"/>
  </r>
  <r>
    <x v="25"/>
    <s v="trn_freight"/>
    <x v="6"/>
    <x v="2"/>
    <n v="3.5317370000000001E-2"/>
    <n v="3.4329319999999899E-2"/>
    <n v="3.1686249999999999E-2"/>
    <n v="3.2040159999999998E-2"/>
    <n v="3.314255E-2"/>
    <n v="3.5694620999999899E-2"/>
    <n v="3.9045931999999998E-2"/>
    <n v="4.4028499999999901E-2"/>
    <n v="4.895306E-2"/>
    <n v="5.4134759999999997E-2"/>
    <n v="5.9142100000000003E-2"/>
    <n v="0"/>
    <n v="0"/>
    <n v="0"/>
    <s v="EJ"/>
  </r>
  <r>
    <x v="25"/>
    <s v="trn_freight_road"/>
    <x v="6"/>
    <x v="4"/>
    <n v="0"/>
    <n v="0"/>
    <n v="0"/>
    <n v="0"/>
    <n v="1.882208E-3"/>
    <n v="6.6101755410000003E-3"/>
    <n v="2.5035093440529999E-2"/>
    <n v="5.7340295590709897E-2"/>
    <n v="9.1035859518595899E-2"/>
    <n v="0.1225586364941"/>
    <n v="0.161287186886999"/>
    <n v="0"/>
    <n v="0"/>
    <n v="0"/>
    <s v="EJ"/>
  </r>
  <r>
    <x v="25"/>
    <s v="trn_freight_road"/>
    <x v="6"/>
    <x v="1"/>
    <n v="0"/>
    <n v="0"/>
    <n v="0"/>
    <n v="0"/>
    <n v="0"/>
    <n v="5.6381219999999998E-4"/>
    <n v="4.8588431816200001E-3"/>
    <n v="1.3118167273379999E-2"/>
    <n v="2.1748927303130001E-2"/>
    <n v="2.8139346976700001E-2"/>
    <n v="3.5235503683999997E-2"/>
    <n v="0"/>
    <n v="0"/>
    <n v="0"/>
    <s v="EJ"/>
  </r>
  <r>
    <x v="25"/>
    <s v="trn_freight_road"/>
    <x v="6"/>
    <x v="2"/>
    <n v="0.1714657"/>
    <n v="0.28097260000000002"/>
    <n v="0.38173760000000001"/>
    <n v="0.47775400000000001"/>
    <n v="0.53025056270000004"/>
    <n v="0.59372034509500005"/>
    <n v="0.64615130871799997"/>
    <n v="0.68162736630300003"/>
    <n v="0.72870586844899998"/>
    <n v="0.78968306040000003"/>
    <n v="0.83503841623999997"/>
    <n v="0"/>
    <n v="0"/>
    <n v="0"/>
    <s v="EJ"/>
  </r>
  <r>
    <x v="25"/>
    <s v="trn_pass"/>
    <x v="6"/>
    <x v="4"/>
    <n v="9.5719900000000005E-4"/>
    <n v="9.8689799999999994E-4"/>
    <n v="1.0693599999999999E-2"/>
    <n v="3.75159E-3"/>
    <n v="4.3897242600000001E-3"/>
    <n v="5.3703710799999898E-3"/>
    <n v="6.7916683000000004E-3"/>
    <n v="8.7274240999999902E-3"/>
    <n v="1.1040816E-2"/>
    <n v="1.4157848400000001E-2"/>
    <n v="1.8816301000000001E-2"/>
    <n v="0"/>
    <n v="0"/>
    <n v="0"/>
    <s v="EJ"/>
  </r>
  <r>
    <x v="25"/>
    <s v="trn_pass"/>
    <x v="6"/>
    <x v="1"/>
    <n v="0"/>
    <n v="0"/>
    <n v="0"/>
    <n v="0"/>
    <n v="0"/>
    <n v="0"/>
    <n v="0"/>
    <n v="8.3243699999999997E-5"/>
    <n v="2.9123000000000002E-4"/>
    <n v="9.5393599999999995E-4"/>
    <n v="2.7547100000000001E-3"/>
    <n v="0"/>
    <n v="0"/>
    <n v="0"/>
    <s v="EJ"/>
  </r>
  <r>
    <x v="25"/>
    <s v="trn_pass"/>
    <x v="6"/>
    <x v="2"/>
    <n v="1.05062E-2"/>
    <n v="2.0450699999999999E-2"/>
    <n v="2.8761299000000001E-2"/>
    <n v="3.5911499E-2"/>
    <n v="4.1341516999999897E-2"/>
    <n v="5.0213871E-2"/>
    <n v="6.1124040999999997E-2"/>
    <n v="7.1143707E-2"/>
    <n v="8.5162443000000004E-2"/>
    <n v="9.7807609999999906E-2"/>
    <n v="0.10657612"/>
    <n v="0"/>
    <n v="0"/>
    <n v="0"/>
    <s v="EJ"/>
  </r>
  <r>
    <x v="25"/>
    <s v="trn_pass_road"/>
    <x v="6"/>
    <x v="4"/>
    <n v="0"/>
    <n v="0"/>
    <n v="0"/>
    <n v="0"/>
    <n v="3.5051399999999999E-3"/>
    <n v="8.3741300000000005E-3"/>
    <n v="1.217146E-2"/>
    <n v="1.3953009999999899E-2"/>
    <n v="1.4652709999999999E-2"/>
    <n v="1.525031E-2"/>
    <n v="1.5682919999999999E-2"/>
    <n v="0"/>
    <n v="0"/>
    <n v="0"/>
    <s v="EJ"/>
  </r>
  <r>
    <x v="25"/>
    <s v="trn_pass_road"/>
    <x v="6"/>
    <x v="0"/>
    <n v="3.3098800000000002E-5"/>
    <n v="8.2866899999999998E-4"/>
    <n v="4.2264399999999997E-3"/>
    <n v="6.8672500000000001E-3"/>
    <n v="7.9582699999999999E-3"/>
    <n v="8.2734200000000001E-3"/>
    <n v="6.5353299999999998E-3"/>
    <n v="6.1007800000000001E-3"/>
    <n v="6.0163200000000003E-3"/>
    <n v="5.8684999999999996E-3"/>
    <n v="5.6693999999999998E-3"/>
    <n v="0"/>
    <n v="0"/>
    <n v="0"/>
    <s v="EJ"/>
  </r>
  <r>
    <x v="25"/>
    <s v="trn_pass_road"/>
    <x v="6"/>
    <x v="1"/>
    <n v="0"/>
    <n v="0"/>
    <n v="0"/>
    <n v="0"/>
    <n v="0"/>
    <n v="2.2429199999999999E-6"/>
    <n v="1.1853109999999901E-5"/>
    <n v="3.8646684E-5"/>
    <n v="7.3996879999999995E-5"/>
    <n v="9.9859299999999906E-5"/>
    <n v="1.096787E-4"/>
    <n v="0"/>
    <n v="0"/>
    <n v="0"/>
    <s v="EJ"/>
  </r>
  <r>
    <x v="25"/>
    <s v="trn_pass_road"/>
    <x v="6"/>
    <x v="2"/>
    <n v="2.8613199999999998E-2"/>
    <n v="4.6886499999999998E-2"/>
    <n v="6.3701499999999994E-2"/>
    <n v="7.9723199999999994E-2"/>
    <n v="0.101387882"/>
    <n v="0.1039267623"/>
    <n v="8.49185088E-2"/>
    <n v="7.7510821999999993E-2"/>
    <n v="7.7289221000000005E-2"/>
    <n v="7.6637053999999996E-2"/>
    <n v="7.5372945999999996E-2"/>
    <n v="0"/>
    <n v="0"/>
    <n v="0"/>
    <s v="EJ"/>
  </r>
  <r>
    <x v="25"/>
    <s v="trn_pass_road_LDV"/>
    <x v="6"/>
    <x v="4"/>
    <n v="0"/>
    <n v="0"/>
    <n v="0"/>
    <n v="0"/>
    <n v="0"/>
    <n v="9.5277499999999998E-3"/>
    <n v="1.4850500000000001E-2"/>
    <n v="1.6684399999999999E-2"/>
    <n v="1.7389600000000002E-2"/>
    <n v="1.7711000000000001E-2"/>
    <n v="1.7723300000000001E-2"/>
    <n v="0"/>
    <n v="0"/>
    <n v="0"/>
    <s v="EJ"/>
  </r>
  <r>
    <x v="25"/>
    <s v="trn_pass_road_LDV"/>
    <x v="6"/>
    <x v="2"/>
    <n v="1.0479199999999999E-2"/>
    <n v="1.7171599999999999E-2"/>
    <n v="2.3329900000000001E-2"/>
    <n v="2.91977E-2"/>
    <n v="2.35999E-2"/>
    <n v="1.0891899999999999E-2"/>
    <n v="6.02455E-3"/>
    <n v="4.0497099999999998E-3"/>
    <n v="2.8436999999999998E-3"/>
    <n v="2.0483400000000001E-3"/>
    <n v="1.5039400000000001E-3"/>
    <n v="0"/>
    <n v="0"/>
    <n v="0"/>
    <s v="EJ"/>
  </r>
  <r>
    <x v="25"/>
    <s v="trn_pass_road_LDV_4W"/>
    <x v="6"/>
    <x v="4"/>
    <n v="0"/>
    <n v="0"/>
    <n v="0"/>
    <n v="0"/>
    <n v="0"/>
    <n v="1.363934E-2"/>
    <n v="7.2854406999999996E-2"/>
    <n v="0.13220590800000001"/>
    <n v="0.184699049"/>
    <n v="0.22341765599999999"/>
    <n v="0.257250855"/>
    <n v="0"/>
    <n v="0"/>
    <n v="0"/>
    <s v="EJ"/>
  </r>
  <r>
    <x v="25"/>
    <s v="trn_pass_road_LDV_4W"/>
    <x v="6"/>
    <x v="0"/>
    <n v="2.17969599999999E-4"/>
    <n v="5.44943899999999E-3"/>
    <n v="2.7792339999999999E-2"/>
    <n v="4.5158269999999903E-2"/>
    <n v="4.1682902999999903E-2"/>
    <n v="3.8259675E-2"/>
    <n v="3.3274488999999997E-2"/>
    <n v="2.7316003999999901E-2"/>
    <n v="2.1213387E-2"/>
    <n v="1.8591788000000001E-2"/>
    <n v="1.6056898999999999E-2"/>
    <n v="0"/>
    <n v="0"/>
    <n v="0"/>
    <s v="EJ"/>
  </r>
  <r>
    <x v="25"/>
    <s v="trn_pass_road_LDV_4W"/>
    <x v="6"/>
    <x v="1"/>
    <n v="0"/>
    <n v="0"/>
    <n v="0"/>
    <n v="0"/>
    <n v="0"/>
    <n v="1.34736569999999E-5"/>
    <n v="1.8499887599999999E-4"/>
    <n v="2.7838110069999897E-4"/>
    <n v="3.5295280809999899E-4"/>
    <n v="4.0101758469999999E-4"/>
    <n v="4.4795306700000002E-4"/>
    <n v="0"/>
    <n v="0"/>
    <n v="0"/>
    <s v="EJ"/>
  </r>
  <r>
    <x v="25"/>
    <s v="trn_pass_road_LDV_4W"/>
    <x v="6"/>
    <x v="2"/>
    <n v="0.1540898"/>
    <n v="0.25249719999999998"/>
    <n v="0.34305059999999998"/>
    <n v="0.4293323"/>
    <n v="0.39495874209999998"/>
    <n v="0.36520807909999897"/>
    <n v="0.32034243969999998"/>
    <n v="0.26596129039999999"/>
    <n v="0.2103909769"/>
    <n v="0.18790369679999999"/>
    <n v="0.16632924299999999"/>
    <n v="0"/>
    <n v="0"/>
    <n v="0"/>
    <s v="EJ"/>
  </r>
  <r>
    <x v="25"/>
    <s v="trn_shipping_intl"/>
    <x v="7"/>
    <x v="4"/>
    <n v="0"/>
    <n v="0"/>
    <n v="0"/>
    <n v="0"/>
    <n v="0"/>
    <n v="0"/>
    <n v="0"/>
    <n v="1.5177399999999999E-6"/>
    <n v="4.6066799999999997E-6"/>
    <n v="1.44036E-5"/>
    <n v="3.7752600000000002E-5"/>
    <n v="0"/>
    <n v="0"/>
    <n v="0"/>
    <s v="EJ"/>
  </r>
  <r>
    <x v="25"/>
    <s v="trn_shipping_intl"/>
    <x v="7"/>
    <x v="1"/>
    <n v="0"/>
    <n v="0"/>
    <n v="0"/>
    <n v="0"/>
    <n v="0"/>
    <n v="0"/>
    <n v="0"/>
    <n v="1.9216600000000002E-5"/>
    <n v="6.9500799999999997E-5"/>
    <n v="2.7113899999999999E-4"/>
    <n v="8.89397E-4"/>
    <n v="0"/>
    <n v="0"/>
    <n v="0"/>
    <s v="EJ"/>
  </r>
  <r>
    <x v="25"/>
    <s v="trn_shipping_intl"/>
    <x v="7"/>
    <x v="2"/>
    <n v="1.50045E-2"/>
    <n v="4.1849400000000002E-2"/>
    <n v="0.111245"/>
    <n v="9.2813999999999994E-2"/>
    <n v="9.4640089999999996E-2"/>
    <n v="9.8038809999999907E-2"/>
    <n v="0.100978199999999"/>
    <n v="0.1060237"/>
    <n v="0.1125712"/>
    <n v="0.11958189999999901"/>
    <n v="0.12612180000000001"/>
    <n v="0"/>
    <n v="0"/>
    <n v="0"/>
    <s v="EJ"/>
  </r>
  <r>
    <x v="26"/>
    <s v="N fertilizer"/>
    <x v="0"/>
    <x v="0"/>
    <n v="3.2985E-2"/>
    <n v="3.89865E-2"/>
    <n v="2.3511799999999999E-2"/>
    <n v="1.8017200000000001E-2"/>
    <n v="2.2224669999999998E-2"/>
    <n v="2.5793442900000001E-2"/>
    <n v="2.84739886999999E-2"/>
    <n v="2.9823244299999999E-2"/>
    <n v="2.9922488699999999E-2"/>
    <n v="3.00072152599999E-2"/>
    <n v="2.9873824090000001E-2"/>
    <n v="0"/>
    <n v="0"/>
    <n v="0"/>
    <s v="EJ"/>
  </r>
  <r>
    <x v="26"/>
    <s v="N fertilizer"/>
    <x v="0"/>
    <x v="1"/>
    <n v="0"/>
    <n v="0"/>
    <n v="0"/>
    <n v="0"/>
    <n v="0"/>
    <n v="6.6352200000000005E-5"/>
    <n v="4.2532280000000001E-4"/>
    <n v="1.2523738E-3"/>
    <n v="2.4226500000000002E-3"/>
    <n v="3.5527367000000002E-3"/>
    <n v="4.6336088999999999E-3"/>
    <n v="0"/>
    <n v="0"/>
    <n v="0"/>
    <s v="EJ"/>
  </r>
  <r>
    <x v="26"/>
    <s v="agricultural energy use"/>
    <x v="1"/>
    <x v="4"/>
    <n v="8.47393E-4"/>
    <n v="2.2872999999999999E-3"/>
    <n v="1.9997999999999999E-3"/>
    <n v="6.0578999999999997E-3"/>
    <n v="7.1622099999999996E-3"/>
    <n v="9.3936709999999993E-3"/>
    <n v="1.2495698E-2"/>
    <n v="1.5567115100000001E-2"/>
    <n v="1.8300525299999999E-2"/>
    <n v="2.1048073E-2"/>
    <n v="2.4006401E-2"/>
    <n v="0"/>
    <n v="0"/>
    <n v="0"/>
    <s v="EJ"/>
  </r>
  <r>
    <x v="26"/>
    <s v="agricultural energy use"/>
    <x v="1"/>
    <x v="0"/>
    <n v="0"/>
    <n v="7.5350000000000005E-4"/>
    <n v="7.9530099999999999E-4"/>
    <n v="7.9529999999999998E-4"/>
    <n v="8.0244400000000003E-4"/>
    <n v="7.0348999999999997E-4"/>
    <n v="5.6866269999999997E-4"/>
    <n v="4.8105149999999998E-4"/>
    <n v="4.8009970000000002E-4"/>
    <n v="4.743967E-4"/>
    <n v="4.6286420000000002E-4"/>
    <n v="0"/>
    <n v="0"/>
    <n v="0"/>
    <s v="EJ"/>
  </r>
  <r>
    <x v="26"/>
    <s v="agricultural energy use"/>
    <x v="1"/>
    <x v="1"/>
    <n v="0"/>
    <n v="0"/>
    <n v="0"/>
    <n v="0"/>
    <n v="0"/>
    <n v="3.4350899999999998E-4"/>
    <n v="1.250726E-3"/>
    <n v="2.5004860000000001E-3"/>
    <n v="3.7238638999999999E-3"/>
    <n v="4.89941399999999E-3"/>
    <n v="5.8326309999999996E-3"/>
    <n v="0"/>
    <n v="0"/>
    <n v="0"/>
    <s v="EJ"/>
  </r>
  <r>
    <x v="26"/>
    <s v="agricultural energy use"/>
    <x v="1"/>
    <x v="2"/>
    <n v="1.360018E-2"/>
    <n v="3.60995E-2"/>
    <n v="4.2114109999999899E-2"/>
    <n v="4.8082409999999999E-2"/>
    <n v="5.0872199999999999E-2"/>
    <n v="5.2015649999999997E-2"/>
    <n v="5.1401513999999898E-2"/>
    <n v="5.0992744E-2"/>
    <n v="5.1814508000000002E-2"/>
    <n v="4.9827416999999999E-2"/>
    <n v="4.6326628999999897E-2"/>
    <n v="0"/>
    <n v="0"/>
    <n v="0"/>
    <s v="EJ"/>
  </r>
  <r>
    <x v="26"/>
    <s v="cement"/>
    <x v="0"/>
    <x v="4"/>
    <n v="4.6940399999999998E-4"/>
    <n v="3.3471500000000001E-3"/>
    <n v="3.4923799999999998E-3"/>
    <n v="3.4923799999999998E-3"/>
    <n v="4.9239899999999996E-3"/>
    <n v="7.2866299999999997E-3"/>
    <n v="1.15332E-2"/>
    <n v="1.78804399999999E-2"/>
    <n v="2.6316639999999999E-2"/>
    <n v="3.5133179E-2"/>
    <n v="4.22303594E-2"/>
    <n v="0"/>
    <n v="0"/>
    <n v="0"/>
    <s v="EJ"/>
  </r>
  <r>
    <x v="26"/>
    <s v="chemical energy use"/>
    <x v="0"/>
    <x v="4"/>
    <n v="0"/>
    <n v="0"/>
    <n v="0"/>
    <n v="0"/>
    <n v="0"/>
    <n v="0"/>
    <n v="0"/>
    <n v="0"/>
    <n v="0"/>
    <n v="0"/>
    <n v="0"/>
    <n v="0"/>
    <n v="0"/>
    <n v="0"/>
    <s v="EJ"/>
  </r>
  <r>
    <x v="26"/>
    <s v="chemical feedstocks"/>
    <x v="0"/>
    <x v="0"/>
    <n v="0"/>
    <n v="0"/>
    <n v="0"/>
    <n v="0"/>
    <n v="0"/>
    <n v="0"/>
    <n v="0"/>
    <n v="0"/>
    <n v="0"/>
    <n v="0"/>
    <n v="0"/>
    <n v="0"/>
    <n v="0"/>
    <n v="0"/>
    <s v="EJ"/>
  </r>
  <r>
    <x v="26"/>
    <s v="chemical feedstocks"/>
    <x v="0"/>
    <x v="2"/>
    <n v="0"/>
    <n v="0"/>
    <n v="0"/>
    <n v="0"/>
    <n v="0"/>
    <n v="0"/>
    <n v="0"/>
    <n v="0"/>
    <n v="0"/>
    <n v="0"/>
    <n v="0"/>
    <n v="0"/>
    <n v="0"/>
    <n v="0"/>
    <s v="EJ"/>
  </r>
  <r>
    <x v="26"/>
    <s v="comm cooling"/>
    <x v="2"/>
    <x v="4"/>
    <n v="9.1519099999999999E-4"/>
    <n v="2.2284900000000001E-3"/>
    <n v="3.2972399999999999E-3"/>
    <n v="4.5595399999999999E-3"/>
    <n v="6.3981899999999998E-3"/>
    <n v="8.7994000000000006E-3"/>
    <n v="1.2735949999999999E-2"/>
    <n v="1.8183249999999901E-2"/>
    <n v="2.5340016999999999E-2"/>
    <n v="3.4249062999999899E-2"/>
    <n v="4.4830259999999997E-2"/>
    <n v="0"/>
    <n v="0"/>
    <n v="0"/>
    <s v="EJ"/>
  </r>
  <r>
    <x v="26"/>
    <s v="comm heating"/>
    <x v="2"/>
    <x v="0"/>
    <n v="3.6844999999999998E-3"/>
    <n v="3.2649900000000002E-3"/>
    <n v="5.0815900000000004E-3"/>
    <n v="4.0127299999999999E-3"/>
    <n v="5.2350499999999998E-3"/>
    <n v="6.7224099999999998E-3"/>
    <n v="9.2523899999999992E-3"/>
    <n v="1.2611176E-2"/>
    <n v="1.6472928000000001E-2"/>
    <n v="2.0730906E-2"/>
    <n v="2.5013393999999901E-2"/>
    <n v="0"/>
    <n v="0"/>
    <n v="0"/>
    <s v="EJ"/>
  </r>
  <r>
    <x v="26"/>
    <s v="comm heating"/>
    <x v="2"/>
    <x v="1"/>
    <n v="0"/>
    <n v="0"/>
    <n v="0"/>
    <n v="0"/>
    <n v="0"/>
    <n v="6.8125000000000004E-7"/>
    <n v="1.5139900000000001E-5"/>
    <n v="3.6576499999999998E-5"/>
    <n v="6.7178100000000007E-5"/>
    <n v="1.04628E-4"/>
    <n v="1.4811499999999999E-4"/>
    <n v="0"/>
    <n v="0"/>
    <n v="0"/>
    <s v="EJ"/>
  </r>
  <r>
    <x v="26"/>
    <s v="comm heating"/>
    <x v="2"/>
    <x v="2"/>
    <n v="1.00324E-2"/>
    <n v="8.4963699999999996E-3"/>
    <n v="1.04931E-2"/>
    <n v="9.6288699999999994E-3"/>
    <n v="1.254969E-2"/>
    <n v="1.682028E-2"/>
    <n v="2.447098E-2"/>
    <n v="3.594286E-2"/>
    <n v="5.0629709999999897E-2"/>
    <n v="6.8026660000000003E-2"/>
    <n v="8.7448181999999999E-2"/>
    <n v="0"/>
    <n v="0"/>
    <n v="0"/>
    <s v="EJ"/>
  </r>
  <r>
    <x v="26"/>
    <s v="comm others"/>
    <x v="2"/>
    <x v="3"/>
    <n v="2.9326999999999999E-3"/>
    <n v="7.8177999999999997E-3"/>
    <n v="8.5311599999999994E-3"/>
    <n v="7.86771E-3"/>
    <n v="9.8811000000000003E-3"/>
    <n v="1.1968299999999999E-2"/>
    <n v="1.37234099999999E-2"/>
    <n v="1.484284E-2"/>
    <n v="1.5655974E-2"/>
    <n v="1.6017931999999999E-2"/>
    <n v="1.6441599000000001E-2"/>
    <n v="0"/>
    <n v="0"/>
    <n v="0"/>
    <s v="EJ"/>
  </r>
  <r>
    <x v="26"/>
    <s v="comm others"/>
    <x v="2"/>
    <x v="5"/>
    <n v="5.7720099999999995E-4"/>
    <n v="0"/>
    <n v="0"/>
    <n v="7.5484100000000002E-3"/>
    <n v="9.4266799999999998E-3"/>
    <n v="1.112177E-2"/>
    <n v="1.252404E-2"/>
    <n v="1.34021E-2"/>
    <n v="1.4362293999999999E-2"/>
    <n v="1.5223050999999901E-2"/>
    <n v="1.6337668999999999E-2"/>
    <n v="0"/>
    <n v="0"/>
    <n v="0"/>
    <s v="EJ"/>
  </r>
  <r>
    <x v="26"/>
    <s v="comm others"/>
    <x v="2"/>
    <x v="4"/>
    <n v="2.7561E-3"/>
    <n v="6.7114000000000002E-3"/>
    <n v="9.9299599999999998E-3"/>
    <n v="1.3731500000000001E-2"/>
    <n v="2.022504E-2"/>
    <n v="3.1751349999999998E-2"/>
    <n v="5.4798899999999998E-2"/>
    <n v="9.1099039999999895E-2"/>
    <n v="0.14138629"/>
    <n v="0.20836138999999901"/>
    <n v="0.29345989"/>
    <n v="0"/>
    <n v="0"/>
    <n v="0"/>
    <s v="EJ"/>
  </r>
  <r>
    <x v="26"/>
    <s v="comm others"/>
    <x v="2"/>
    <x v="0"/>
    <n v="4.6413100000000001E-3"/>
    <n v="4.1127999999999998E-3"/>
    <n v="6.4011700000000003E-3"/>
    <n v="5.0548099999999999E-3"/>
    <n v="6.57787999999999E-3"/>
    <n v="8.2298400000000004E-3"/>
    <n v="1.0775689999999999E-2"/>
    <n v="1.4532840999999999E-2"/>
    <n v="1.9788903E-2"/>
    <n v="2.6698903999999999E-2"/>
    <n v="3.5271406999999998E-2"/>
    <n v="0"/>
    <n v="0"/>
    <n v="0"/>
    <s v="EJ"/>
  </r>
  <r>
    <x v="26"/>
    <s v="comm others"/>
    <x v="2"/>
    <x v="1"/>
    <n v="0"/>
    <n v="0"/>
    <n v="0"/>
    <n v="0"/>
    <n v="0"/>
    <n v="1.2538800000000001E-6"/>
    <n v="2.4782699999999999E-5"/>
    <n v="6.26538E-5"/>
    <n v="1.2436899999999999E-4"/>
    <n v="2.2230700000000001E-4"/>
    <n v="3.6142200000000002E-4"/>
    <n v="0"/>
    <n v="0"/>
    <n v="0"/>
    <s v="EJ"/>
  </r>
  <r>
    <x v="26"/>
    <s v="comm others"/>
    <x v="2"/>
    <x v="2"/>
    <n v="1.04773E-2"/>
    <n v="8.8731999999999995E-3"/>
    <n v="1.0958499999999999E-2"/>
    <n v="1.00558E-2"/>
    <n v="1.2351529999999999E-2"/>
    <n v="1.43548299999999E-2"/>
    <n v="1.582979E-2"/>
    <n v="1.678669E-2"/>
    <n v="1.7980759999999998E-2"/>
    <n v="1.9300186E-2"/>
    <n v="2.1358541000000002E-2"/>
    <n v="0"/>
    <n v="0"/>
    <n v="0"/>
    <s v="EJ"/>
  </r>
  <r>
    <x v="26"/>
    <s v="construction energy use"/>
    <x v="0"/>
    <x v="4"/>
    <n v="0"/>
    <n v="0"/>
    <n v="0"/>
    <n v="0"/>
    <n v="0"/>
    <n v="7.1292000000000001E-7"/>
    <n v="3.2144250000000001E-6"/>
    <n v="9.2743299999999905E-6"/>
    <n v="2.1894055000000001E-5"/>
    <n v="4.4281152999999997E-5"/>
    <n v="7.959268E-5"/>
    <n v="0"/>
    <n v="0"/>
    <n v="0"/>
    <s v="EJ"/>
  </r>
  <r>
    <x v="26"/>
    <s v="construction energy use"/>
    <x v="0"/>
    <x v="1"/>
    <n v="0"/>
    <n v="0"/>
    <n v="0"/>
    <n v="0"/>
    <n v="0"/>
    <n v="2.9642400000000002E-6"/>
    <n v="1.118105E-5"/>
    <n v="2.6717280000000001E-5"/>
    <n v="4.99222319999999E-5"/>
    <n v="7.7932189999999998E-5"/>
    <n v="1.0812937000000001E-4"/>
    <n v="0"/>
    <n v="0"/>
    <n v="0"/>
    <s v="EJ"/>
  </r>
  <r>
    <x v="26"/>
    <s v="construction energy use"/>
    <x v="0"/>
    <x v="2"/>
    <n v="0"/>
    <n v="0"/>
    <n v="0"/>
    <n v="0"/>
    <n v="8.2619899999999998E-5"/>
    <n v="1.6743739999999999E-4"/>
    <n v="2.5201299999999999E-4"/>
    <n v="3.3334279999999998E-4"/>
    <n v="4.0281650000000002E-4"/>
    <n v="4.5000619999999999E-4"/>
    <n v="4.690966E-4"/>
    <n v="0"/>
    <n v="0"/>
    <n v="0"/>
    <s v="EJ"/>
  </r>
  <r>
    <x v="26"/>
    <s v="construction feedstocks"/>
    <x v="3"/>
    <x v="2"/>
    <n v="1.5368000000000001E-3"/>
    <n v="5.1286999999999999E-3"/>
    <n v="6.2694999999999999E-3"/>
    <n v="4.5217E-3"/>
    <n v="4.6037600000000001E-3"/>
    <n v="4.7591500000000002E-3"/>
    <n v="4.9665000000000004E-3"/>
    <n v="5.23326E-3"/>
    <n v="5.4923400000000001E-3"/>
    <n v="5.6686599999999998E-3"/>
    <n v="5.7711400000000001E-3"/>
    <n v="0"/>
    <n v="0"/>
    <n v="0"/>
    <s v="EJ"/>
  </r>
  <r>
    <x v="26"/>
    <s v="desalinated water"/>
    <x v="0"/>
    <x v="4"/>
    <n v="8.8031399999999999E-6"/>
    <n v="1.7607900000000001E-5"/>
    <n v="1.37936E-5"/>
    <n v="9.9791999999999993E-6"/>
    <n v="1.02281E-5"/>
    <n v="1.09522E-5"/>
    <n v="1.2700900000000001E-5"/>
    <n v="1.4980800000000001E-5"/>
    <n v="1.7350099999999998E-5"/>
    <n v="1.9534E-5"/>
    <n v="2.1591699999999999E-5"/>
    <n v="0"/>
    <n v="0"/>
    <n v="0"/>
    <s v="EJ"/>
  </r>
  <r>
    <x v="26"/>
    <s v="desalinated water"/>
    <x v="0"/>
    <x v="0"/>
    <n v="4.6755000000000004E-6"/>
    <n v="2.0718400000000001E-5"/>
    <n v="2.9819300000000001E-5"/>
    <n v="2.53318E-5"/>
    <n v="2.3390100000000002E-5"/>
    <n v="2.23463E-5"/>
    <n v="2.4710900000000001E-5"/>
    <n v="2.8507500000000001E-5"/>
    <n v="3.2432899999999999E-5"/>
    <n v="3.6522700000000002E-5"/>
    <n v="4.0683499999999998E-5"/>
    <n v="0"/>
    <n v="0"/>
    <n v="0"/>
    <s v="EJ"/>
  </r>
  <r>
    <x v="26"/>
    <s v="desalinated water"/>
    <x v="0"/>
    <x v="2"/>
    <n v="7.5269300000000003E-6"/>
    <n v="1.9544000000000001E-5"/>
    <n v="1.04431E-5"/>
    <n v="1.4930600000000001E-5"/>
    <n v="1.41384E-5"/>
    <n v="1.4799E-5"/>
    <n v="1.6821500000000001E-5"/>
    <n v="2.02494E-5"/>
    <n v="2.3961E-5"/>
    <n v="2.7759900000000002E-5"/>
    <n v="3.1918000000000002E-5"/>
    <n v="0"/>
    <n v="0"/>
    <n v="0"/>
    <s v="EJ"/>
  </r>
  <r>
    <x v="26"/>
    <s v="industrial wastewater treatment"/>
    <x v="0"/>
    <x v="4"/>
    <n v="1.04164E-4"/>
    <n v="2.97378E-4"/>
    <n v="4.29784E-4"/>
    <n v="6.1118700000000001E-4"/>
    <n v="9.7838599999999993E-4"/>
    <n v="1.57288E-3"/>
    <n v="2.68629E-3"/>
    <n v="4.3528400000000002E-3"/>
    <n v="6.5179499999999998E-3"/>
    <n v="9.2090899999999996E-3"/>
    <n v="1.2375799999999999E-2"/>
    <n v="0"/>
    <n v="0"/>
    <n v="0"/>
    <s v="EJ"/>
  </r>
  <r>
    <x v="26"/>
    <s v="industrial water abstraction"/>
    <x v="0"/>
    <x v="4"/>
    <n v="1.5919400000000001E-4"/>
    <n v="4.1670500000000002E-4"/>
    <n v="6.00065E-4"/>
    <n v="8.4339400000000002E-4"/>
    <n v="1.1940200000000001E-3"/>
    <n v="1.7016799999999999E-3"/>
    <n v="2.5980999999999999E-3"/>
    <n v="3.7956800000000001E-3"/>
    <n v="5.1279899999999998E-3"/>
    <n v="6.5519899999999997E-3"/>
    <n v="7.9820599999999992E-3"/>
    <n v="0"/>
    <n v="0"/>
    <n v="0"/>
    <s v="EJ"/>
  </r>
  <r>
    <x v="26"/>
    <s v="industrial water treatment"/>
    <x v="0"/>
    <x v="4"/>
    <n v="2.07899E-4"/>
    <n v="5.8470500000000003E-4"/>
    <n v="8.2727400000000002E-4"/>
    <n v="1.17644E-3"/>
    <n v="1.6655299999999999E-3"/>
    <n v="2.3736600000000001E-3"/>
    <n v="3.6240600000000001E-3"/>
    <n v="5.2945600000000002E-3"/>
    <n v="7.1529999999999996E-3"/>
    <n v="9.1393199999999994E-3"/>
    <n v="1.1134099999999999E-2"/>
    <n v="0"/>
    <n v="0"/>
    <n v="0"/>
    <s v="EJ"/>
  </r>
  <r>
    <x v="26"/>
    <s v="iron and steel"/>
    <x v="0"/>
    <x v="5"/>
    <n v="0"/>
    <n v="4.1860799999999997E-5"/>
    <n v="1.85682E-4"/>
    <n v="2.1800199999999999E-4"/>
    <n v="2.058243E-3"/>
    <n v="6.2194010000000003E-3"/>
    <n v="1.9164126199999999E-2"/>
    <n v="4.4249033E-2"/>
    <n v="7.7673165999999905E-2"/>
    <n v="0.1132653"/>
    <n v="0.14658906999999999"/>
    <n v="0"/>
    <n v="0"/>
    <n v="0"/>
    <s v="EJ"/>
  </r>
  <r>
    <x v="26"/>
    <s v="iron and steel"/>
    <x v="0"/>
    <x v="4"/>
    <n v="0"/>
    <n v="0"/>
    <n v="0"/>
    <n v="0"/>
    <n v="0"/>
    <n v="0"/>
    <n v="0"/>
    <n v="0"/>
    <n v="0"/>
    <n v="0"/>
    <n v="0"/>
    <n v="0"/>
    <n v="0"/>
    <n v="0"/>
    <s v="EJ"/>
  </r>
  <r>
    <x v="26"/>
    <s v="iron and steel"/>
    <x v="0"/>
    <x v="1"/>
    <n v="0"/>
    <n v="0"/>
    <n v="0"/>
    <n v="0"/>
    <n v="0"/>
    <n v="4.5295099999999999E-5"/>
    <n v="5.7056860000000002E-4"/>
    <n v="1.3623324999999999E-3"/>
    <n v="2.2193091900000001E-3"/>
    <n v="3.0356390000000001E-3"/>
    <n v="3.7706240000000002E-3"/>
    <n v="0"/>
    <n v="0"/>
    <n v="0"/>
    <s v="EJ"/>
  </r>
  <r>
    <x v="26"/>
    <s v="irrigation water abstraction"/>
    <x v="0"/>
    <x v="4"/>
    <n v="4.32863E-3"/>
    <n v="1.16072E-2"/>
    <n v="1.8779000000000001E-2"/>
    <n v="2.3976000000000001E-2"/>
    <n v="2.1762699999999999E-2"/>
    <n v="2.1531000000000002E-2"/>
    <n v="2.1803300000000001E-2"/>
    <n v="2.24853E-2"/>
    <n v="2.32517E-2"/>
    <n v="2.3938399999999999E-2"/>
    <n v="2.45854E-2"/>
    <n v="0"/>
    <n v="0"/>
    <n v="0"/>
    <s v="EJ"/>
  </r>
  <r>
    <x v="26"/>
    <s v="mining energy use"/>
    <x v="0"/>
    <x v="4"/>
    <n v="0"/>
    <n v="0"/>
    <n v="0"/>
    <n v="8.1782199999999998E-5"/>
    <n v="8.8556500000000005E-5"/>
    <n v="9.2830592499999995E-5"/>
    <n v="9.5235615600000004E-5"/>
    <n v="9.7719793379999993E-5"/>
    <n v="1.0221541877E-4"/>
    <n v="1.032550864E-4"/>
    <n v="1.028178081E-4"/>
    <n v="0"/>
    <n v="0"/>
    <n v="0"/>
    <s v="EJ"/>
  </r>
  <r>
    <x v="26"/>
    <s v="mining energy use"/>
    <x v="0"/>
    <x v="1"/>
    <n v="0"/>
    <n v="0"/>
    <n v="0"/>
    <n v="0"/>
    <n v="0"/>
    <n v="5.5257000000000003E-8"/>
    <n v="2.6811209999999998E-7"/>
    <n v="6.7820939999999897E-7"/>
    <n v="1.2365116000000001E-6"/>
    <n v="1.96058849999999E-6"/>
    <n v="2.74322589999999E-6"/>
    <n v="0"/>
    <n v="0"/>
    <n v="0"/>
    <s v="EJ"/>
  </r>
  <r>
    <x v="26"/>
    <s v="mining energy use"/>
    <x v="0"/>
    <x v="2"/>
    <n v="0"/>
    <n v="0"/>
    <n v="0"/>
    <n v="0"/>
    <n v="6.6898600000000001E-7"/>
    <n v="2.5939159999999999E-6"/>
    <n v="5.5688309999999997E-6"/>
    <n v="8.6603469999999993E-6"/>
    <n v="1.0891977E-5"/>
    <n v="1.2440100999999901E-5"/>
    <n v="1.3131706999999899E-5"/>
    <n v="0"/>
    <n v="0"/>
    <n v="0"/>
    <s v="EJ"/>
  </r>
  <r>
    <x v="26"/>
    <s v="municipal wastewater treatment"/>
    <x v="0"/>
    <x v="4"/>
    <n v="3.5063999999999999E-4"/>
    <n v="1.1240099999999999E-3"/>
    <n v="1.2754400000000001E-3"/>
    <n v="1.34975E-3"/>
    <n v="1.6332499999999999E-3"/>
    <n v="2.01089E-3"/>
    <n v="2.5480099999999999E-3"/>
    <n v="3.1763500000000001E-3"/>
    <n v="3.8842999999999998E-3"/>
    <n v="4.62744E-3"/>
    <n v="5.4562100000000004E-3"/>
    <n v="0"/>
    <n v="0"/>
    <n v="0"/>
    <s v="EJ"/>
  </r>
  <r>
    <x v="26"/>
    <s v="municipal water abstraction"/>
    <x v="0"/>
    <x v="4"/>
    <n v="6.9364000000000003E-4"/>
    <n v="2.2171000000000001E-3"/>
    <n v="2.47168E-3"/>
    <n v="2.61626E-3"/>
    <n v="2.8043600000000001E-3"/>
    <n v="3.0652499999999998E-3"/>
    <n v="3.4762E-3"/>
    <n v="3.9108199999999997E-3"/>
    <n v="4.3186600000000002E-3"/>
    <n v="4.6561700000000003E-3"/>
    <n v="4.9803399999999998E-3"/>
    <n v="0"/>
    <n v="0"/>
    <n v="0"/>
    <s v="EJ"/>
  </r>
  <r>
    <x v="26"/>
    <s v="municipal water distribution"/>
    <x v="0"/>
    <x v="4"/>
    <n v="1.3217599999999999E-3"/>
    <n v="3.9556900000000004E-3"/>
    <n v="4.3790399999999998E-3"/>
    <n v="4.6341799999999999E-3"/>
    <n v="4.9672900000000001E-3"/>
    <n v="5.4293600000000003E-3"/>
    <n v="6.1572500000000004E-3"/>
    <n v="6.9271100000000002E-3"/>
    <n v="7.6495399999999998E-3"/>
    <n v="8.2474000000000002E-3"/>
    <n v="8.8216300000000004E-3"/>
    <n v="0"/>
    <n v="0"/>
    <n v="0"/>
    <s v="EJ"/>
  </r>
  <r>
    <x v="26"/>
    <s v="municipal water treatment"/>
    <x v="0"/>
    <x v="4"/>
    <n v="1.25749E-3"/>
    <n v="3.7633800000000002E-3"/>
    <n v="4.1662499999999998E-3"/>
    <n v="4.4090800000000001E-3"/>
    <n v="4.7260699999999998E-3"/>
    <n v="5.1657400000000003E-3"/>
    <n v="5.8582900000000004E-3"/>
    <n v="6.5907500000000003E-3"/>
    <n v="7.2780600000000003E-3"/>
    <n v="7.8468500000000007E-3"/>
    <n v="8.3931600000000002E-3"/>
    <n v="0"/>
    <n v="0"/>
    <n v="0"/>
    <s v="EJ"/>
  </r>
  <r>
    <x v="26"/>
    <s v="other industrial energy use"/>
    <x v="0"/>
    <x v="3"/>
    <n v="3.8814500000000002E-2"/>
    <n v="8.1161399999999995E-2"/>
    <n v="8.5712499999999997E-2"/>
    <n v="0.10346"/>
    <n v="0.14120460000000001"/>
    <n v="0.1932905"/>
    <n v="0.27891869999999902"/>
    <n v="0.3858318"/>
    <n v="0.49592349999999902"/>
    <n v="0.60477437999999994"/>
    <n v="0.70035049999999999"/>
    <n v="0"/>
    <n v="0"/>
    <n v="0"/>
    <s v="EJ"/>
  </r>
  <r>
    <x v="26"/>
    <s v="other industrial energy use"/>
    <x v="0"/>
    <x v="5"/>
    <n v="1.46886E-2"/>
    <n v="1.7389600000000002E-2"/>
    <n v="4.3348200000000003E-2"/>
    <n v="0.117906"/>
    <n v="0.1679612"/>
    <n v="0.23620389999999999"/>
    <n v="0.3572245"/>
    <n v="0.52311059999999998"/>
    <n v="0.71545709999999996"/>
    <n v="0.92486438000000004"/>
    <n v="1.13414456"/>
    <n v="0"/>
    <n v="0"/>
    <n v="0"/>
    <s v="EJ"/>
  </r>
  <r>
    <x v="26"/>
    <s v="other industrial energy use"/>
    <x v="0"/>
    <x v="4"/>
    <n v="1.8301100000000001E-2"/>
    <n v="5.3951699999999998E-2"/>
    <n v="8.7101899999999996E-2"/>
    <n v="0.12903100000000001"/>
    <n v="0.19291269999999999"/>
    <n v="0.31034929999999999"/>
    <n v="0.53438030000000003"/>
    <n v="0.84329779999999999"/>
    <n v="1.1860444999999999"/>
    <n v="1.53993771"/>
    <n v="1.8918763599999999"/>
    <n v="0"/>
    <n v="0"/>
    <n v="0"/>
    <s v="EJ"/>
  </r>
  <r>
    <x v="26"/>
    <s v="other industrial energy use"/>
    <x v="0"/>
    <x v="0"/>
    <n v="0"/>
    <n v="2.92211E-2"/>
    <n v="0.10521899999999999"/>
    <n v="0.15821199999999999"/>
    <n v="0.2179981"/>
    <n v="0.28542220000000001"/>
    <n v="0.39113539999999902"/>
    <n v="0.51640839999999999"/>
    <n v="0.64638620000000002"/>
    <n v="0.79001615999999997"/>
    <n v="0.93400547999999906"/>
    <n v="0"/>
    <n v="0"/>
    <n v="0"/>
    <s v="EJ"/>
  </r>
  <r>
    <x v="26"/>
    <s v="other industrial energy use"/>
    <x v="0"/>
    <x v="1"/>
    <n v="0"/>
    <n v="0"/>
    <n v="0"/>
    <n v="0"/>
    <n v="0"/>
    <n v="1.052561E-4"/>
    <n v="9.1710040000000004E-4"/>
    <n v="2.5446355000000001E-3"/>
    <n v="5.0039968000000004E-3"/>
    <n v="8.2461565000000007E-3"/>
    <n v="1.227632641E-2"/>
    <n v="0"/>
    <n v="0"/>
    <n v="0"/>
    <s v="EJ"/>
  </r>
  <r>
    <x v="26"/>
    <s v="other industrial energy use"/>
    <x v="0"/>
    <x v="2"/>
    <n v="1.39287E-2"/>
    <n v="3.2635200000000003E-2"/>
    <n v="2.12357E-2"/>
    <n v="7.1395100000000003E-2"/>
    <n v="9.8241899999999993E-2"/>
    <n v="0.13337779999999999"/>
    <n v="0.19145180000000001"/>
    <n v="0.27046550000000003"/>
    <n v="0.36292170000000001"/>
    <n v="0.46953064999999999"/>
    <n v="0.58656363199999995"/>
    <n v="0"/>
    <n v="0"/>
    <n v="0"/>
    <s v="EJ"/>
  </r>
  <r>
    <x v="26"/>
    <s v="other industrial feedstocks"/>
    <x v="0"/>
    <x v="0"/>
    <n v="3.19604E-2"/>
    <n v="6.5048400000000006E-2"/>
    <n v="5.0547300000000003E-2"/>
    <n v="4.3310800000000003E-2"/>
    <n v="6.1033999999999998E-2"/>
    <n v="8.5965100000000003E-2"/>
    <n v="0.129993"/>
    <n v="0.18760299999999999"/>
    <n v="0.25053599999999998"/>
    <n v="0.31702900000000001"/>
    <n v="0.38238800000000001"/>
    <n v="0"/>
    <n v="0"/>
    <n v="0"/>
    <s v="EJ"/>
  </r>
  <r>
    <x v="26"/>
    <s v="other industrial feedstocks"/>
    <x v="0"/>
    <x v="2"/>
    <n v="6.3546000000000002E-3"/>
    <n v="2.5663999999999999E-3"/>
    <n v="2.5539E-3"/>
    <n v="3.1499000000000002E-3"/>
    <n v="4.5871000000000002E-3"/>
    <n v="7.1528E-3"/>
    <n v="1.1164E-2"/>
    <n v="1.6871400000000002E-2"/>
    <n v="2.35071E-2"/>
    <n v="3.06599E-2"/>
    <n v="3.8234200000000003E-2"/>
    <n v="0"/>
    <n v="0"/>
    <n v="0"/>
    <s v="EJ"/>
  </r>
  <r>
    <x v="26"/>
    <s v="process heat cement"/>
    <x v="0"/>
    <x v="3"/>
    <n v="3.8900199999999997E-5"/>
    <n v="2.67903E-4"/>
    <n v="2.8019900000000002E-4"/>
    <n v="2.8019900000000002E-4"/>
    <n v="4.1430799999999897E-4"/>
    <n v="6.2706899999999996E-4"/>
    <n v="9.8988700000000006E-4"/>
    <n v="1.5060949999999901E-3"/>
    <n v="2.1252570000000002E-3"/>
    <n v="2.6963956000000001E-3"/>
    <n v="3.0712200399999898E-3"/>
    <n v="0"/>
    <n v="0"/>
    <n v="0"/>
    <s v="EJ"/>
  </r>
  <r>
    <x v="26"/>
    <s v="process heat cement"/>
    <x v="0"/>
    <x v="5"/>
    <n v="3.1931199999999998E-3"/>
    <n v="2.1967500000000001E-2"/>
    <n v="2.2972599999999999E-2"/>
    <n v="2.2972599999999999E-2"/>
    <n v="3.4028299999999997E-2"/>
    <n v="5.0305900000000001E-2"/>
    <n v="7.8982899999999995E-2"/>
    <n v="0.12113171"/>
    <n v="0.17703470999999901"/>
    <n v="0.23517699"/>
    <n v="0.28065989899999999"/>
    <n v="0"/>
    <n v="0"/>
    <n v="0"/>
    <s v="EJ"/>
  </r>
  <r>
    <x v="26"/>
    <s v="process heat cement"/>
    <x v="0"/>
    <x v="0"/>
    <n v="3.1150200000000001E-4"/>
    <n v="2.14313E-3"/>
    <n v="2.2411900000000001E-3"/>
    <n v="2.2411900000000001E-3"/>
    <n v="3.1171150000000002E-3"/>
    <n v="4.0713260000000001E-3"/>
    <n v="5.5039850000000003E-3"/>
    <n v="7.2241299999999996E-3"/>
    <n v="9.1675209999999997E-3"/>
    <n v="1.1140259200000001E-2"/>
    <n v="1.2564449700000001E-2"/>
    <n v="0"/>
    <n v="0"/>
    <n v="0"/>
    <s v="EJ"/>
  </r>
  <r>
    <x v="26"/>
    <s v="process heat cement"/>
    <x v="0"/>
    <x v="1"/>
    <n v="0"/>
    <n v="0"/>
    <n v="0"/>
    <n v="0"/>
    <n v="0"/>
    <n v="6.8246699999999997E-6"/>
    <n v="6.7970159000000003E-5"/>
    <n v="1.6015982E-4"/>
    <n v="2.85344904E-4"/>
    <n v="3.9215607800000002E-4"/>
    <n v="4.6151060840000002E-4"/>
    <n v="0"/>
    <n v="0"/>
    <n v="0"/>
    <s v="EJ"/>
  </r>
  <r>
    <x v="26"/>
    <s v="process heat cement"/>
    <x v="0"/>
    <x v="2"/>
    <n v="3.5050199999999999E-4"/>
    <n v="2.4110300000000002E-3"/>
    <n v="2.5213900000000001E-3"/>
    <n v="2.5213900000000001E-3"/>
    <n v="1.5802209999999999E-3"/>
    <n v="2.1945689999999999E-3"/>
    <n v="3.5109690000000001E-3"/>
    <n v="5.5511349999999996E-3"/>
    <n v="7.6928852999999997E-3"/>
    <n v="9.2896742000000004E-3"/>
    <n v="1.058754756E-2"/>
    <n v="0"/>
    <n v="0"/>
    <n v="0"/>
    <s v="EJ"/>
  </r>
  <r>
    <x v="26"/>
    <s v="resid cooling"/>
    <x v="4"/>
    <x v="4"/>
    <n v="7.54654E-3"/>
    <n v="3.3106499999999997E-2"/>
    <n v="4.2868700000000003E-2"/>
    <n v="6.3430600000000004E-2"/>
    <n v="8.9744699999999997E-2"/>
    <n v="0.1239499"/>
    <n v="0.1796324"/>
    <n v="0.249265599999999"/>
    <n v="0.32623782000000001"/>
    <n v="0.40141001999999998"/>
    <n v="0.46768719999999903"/>
    <n v="0"/>
    <n v="0"/>
    <n v="0"/>
    <s v="EJ"/>
  </r>
  <r>
    <x v="26"/>
    <s v="resid heating"/>
    <x v="4"/>
    <x v="0"/>
    <n v="6.5519899999999997E-4"/>
    <n v="3.6464000000000002E-3"/>
    <n v="5.72311E-3"/>
    <n v="8.6886700000000008E-3"/>
    <n v="1.1377679999999999E-2"/>
    <n v="1.54729E-2"/>
    <n v="2.4135509999999999E-2"/>
    <n v="3.6860240000000002E-2"/>
    <n v="5.1998839999999998E-2"/>
    <n v="6.8455230000000006E-2"/>
    <n v="8.4888469999999994E-2"/>
    <n v="0"/>
    <n v="0"/>
    <n v="0"/>
    <s v="EJ"/>
  </r>
  <r>
    <x v="26"/>
    <s v="resid heating"/>
    <x v="4"/>
    <x v="1"/>
    <n v="0"/>
    <n v="0"/>
    <n v="0"/>
    <n v="0"/>
    <n v="0"/>
    <n v="1.60689E-6"/>
    <n v="4.1460500000000001E-5"/>
    <n v="1.0476600000000001E-4"/>
    <n v="1.9944400000000001E-4"/>
    <n v="3.2250300000000003E-4"/>
    <n v="4.7288199999999999E-4"/>
    <n v="0"/>
    <n v="0"/>
    <n v="0"/>
    <s v="EJ"/>
  </r>
  <r>
    <x v="26"/>
    <s v="resid heating"/>
    <x v="4"/>
    <x v="2"/>
    <n v="8.4292800000000008E-3"/>
    <n v="1.28973E-2"/>
    <n v="9.9399199999999997E-3"/>
    <n v="8.9975699999999999E-3"/>
    <n v="1.1779339999999999E-2"/>
    <n v="1.6825730000000001E-2"/>
    <n v="2.7941149999999901E-2"/>
    <n v="4.5928749999999997E-2"/>
    <n v="6.9593019999999894E-2"/>
    <n v="9.7680859999999994E-2"/>
    <n v="0.12917735"/>
    <n v="0"/>
    <n v="0"/>
    <n v="0"/>
    <s v="EJ"/>
  </r>
  <r>
    <x v="26"/>
    <s v="resid heating"/>
    <x v="4"/>
    <x v="6"/>
    <n v="4.33119E-2"/>
    <n v="5.45256E-2"/>
    <n v="5.8297000000000002E-2"/>
    <n v="5.9908200000000002E-2"/>
    <n v="6.6730600000000001E-2"/>
    <n v="7.3325599999999894E-2"/>
    <n v="8.0041299999999996E-2"/>
    <n v="8.4833199999999997E-2"/>
    <n v="8.5257909999999895E-2"/>
    <n v="8.0141130000000005E-2"/>
    <n v="7.1545040000000004E-2"/>
    <n v="0"/>
    <n v="0"/>
    <n v="0"/>
    <s v="EJ"/>
  </r>
  <r>
    <x v="26"/>
    <s v="resid others"/>
    <x v="4"/>
    <x v="3"/>
    <n v="3.1116999999999998E-3"/>
    <n v="6.0036000000000004E-3"/>
    <n v="7.4349999999999998E-3"/>
    <n v="8.9196999999999992E-3"/>
    <n v="1.044926E-2"/>
    <n v="1.315672E-2"/>
    <n v="1.6892459999999901E-2"/>
    <n v="1.9999900000000001E-2"/>
    <n v="2.1709256999999999E-2"/>
    <n v="2.1833605999999998E-2"/>
    <n v="2.1126156E-2"/>
    <n v="0"/>
    <n v="0"/>
    <n v="0"/>
    <s v="EJ"/>
  </r>
  <r>
    <x v="26"/>
    <s v="resid others"/>
    <x v="4"/>
    <x v="5"/>
    <n v="0"/>
    <n v="4.1900000000000002E-5"/>
    <n v="4.1900000000000002E-5"/>
    <n v="8.3700000000000002E-5"/>
    <n v="9.7619299999999996E-5"/>
    <n v="1.19391499999999E-4"/>
    <n v="1.5006119999999901E-4"/>
    <n v="1.76048939999999E-4"/>
    <n v="1.9450083999999999E-4"/>
    <n v="2.021057E-4"/>
    <n v="2.0332721999999999E-4"/>
    <n v="0"/>
    <n v="0"/>
    <n v="0"/>
    <s v="EJ"/>
  </r>
  <r>
    <x v="26"/>
    <s v="resid others"/>
    <x v="4"/>
    <x v="4"/>
    <n v="4.5861000000000001E-3"/>
    <n v="2.0119000000000001E-2"/>
    <n v="2.6051499999999998E-2"/>
    <n v="3.8546999999999998E-2"/>
    <n v="5.1294599999999899E-2"/>
    <n v="8.6892700000000003E-2"/>
    <n v="0.17996590000000001"/>
    <n v="0.32643894000000001"/>
    <n v="0.50047165000000005"/>
    <n v="0.69291049000000005"/>
    <n v="0.88569193999999996"/>
    <n v="0"/>
    <n v="0"/>
    <n v="0"/>
    <s v="EJ"/>
  </r>
  <r>
    <x v="26"/>
    <s v="resid others"/>
    <x v="4"/>
    <x v="0"/>
    <n v="8.9726000000000007E-3"/>
    <n v="4.9934399999999997E-2"/>
    <n v="7.8373600000000002E-2"/>
    <n v="0.11898400000000001"/>
    <n v="0.14332230000000001"/>
    <n v="0.18736659999999999"/>
    <n v="0.2824315"/>
    <n v="0.42155769999999998"/>
    <n v="0.57915530000000004"/>
    <n v="0.74372903999999995"/>
    <n v="0.89824149999999903"/>
    <n v="0"/>
    <n v="0"/>
    <n v="0"/>
    <s v="EJ"/>
  </r>
  <r>
    <x v="26"/>
    <s v="resid others"/>
    <x v="4"/>
    <x v="1"/>
    <n v="0"/>
    <n v="0"/>
    <n v="0"/>
    <n v="0"/>
    <n v="0"/>
    <n v="3.0068000000000001E-5"/>
    <n v="7.5501500000000005E-4"/>
    <n v="1.9364300000000001E-3"/>
    <n v="3.4805700000000001E-3"/>
    <n v="5.5123500000000001E-3"/>
    <n v="7.7468299999999997E-3"/>
    <n v="0"/>
    <n v="0"/>
    <n v="0"/>
    <s v="EJ"/>
  </r>
  <r>
    <x v="26"/>
    <s v="resid others"/>
    <x v="4"/>
    <x v="2"/>
    <n v="2.1848800000000002E-2"/>
    <n v="3.3430099999999997E-2"/>
    <n v="2.57643E-2"/>
    <n v="2.33219E-2"/>
    <n v="2.6849629999999999E-2"/>
    <n v="3.2265559999999999E-2"/>
    <n v="3.9521239999999999E-2"/>
    <n v="4.6005649999999898E-2"/>
    <n v="5.0874820000000001E-2"/>
    <n v="5.3502676999999998E-2"/>
    <n v="5.5271050000000002E-2"/>
    <n v="0"/>
    <n v="0"/>
    <n v="0"/>
    <s v="EJ"/>
  </r>
  <r>
    <x v="26"/>
    <s v="resid others"/>
    <x v="4"/>
    <x v="6"/>
    <n v="0.66295599999999999"/>
    <n v="0.83459700000000003"/>
    <n v="0.89232400000000001"/>
    <n v="0.91698999999999997"/>
    <n v="1.0020629999999999"/>
    <n v="1.0579209999999999"/>
    <n v="1.0427748999999999"/>
    <n v="0.95350060000000003"/>
    <n v="0.85929730000000004"/>
    <n v="0.73188450000000005"/>
    <n v="0.65351059999999905"/>
    <n v="0"/>
    <n v="0"/>
    <n v="0"/>
    <s v="EJ"/>
  </r>
  <r>
    <x v="26"/>
    <s v="trn_aviation_intl"/>
    <x v="5"/>
    <x v="4"/>
    <n v="0"/>
    <n v="0"/>
    <n v="0"/>
    <n v="0"/>
    <n v="0"/>
    <n v="0"/>
    <n v="0"/>
    <n v="3.1677099999999998E-8"/>
    <n v="3.4008600000000002E-7"/>
    <n v="3.3599799999999999E-6"/>
    <n v="3.0192199999999999E-5"/>
    <n v="0"/>
    <n v="0"/>
    <n v="0"/>
    <s v="EJ"/>
  </r>
  <r>
    <x v="26"/>
    <s v="trn_aviation_intl"/>
    <x v="5"/>
    <x v="1"/>
    <n v="0"/>
    <n v="0"/>
    <n v="0"/>
    <n v="0"/>
    <n v="0"/>
    <n v="0"/>
    <n v="0"/>
    <n v="3.4756700000000002E-8"/>
    <n v="8.9532300000000003E-7"/>
    <n v="1.67311E-5"/>
    <n v="2.29588E-4"/>
    <n v="0"/>
    <n v="0"/>
    <n v="0"/>
    <s v="EJ"/>
  </r>
  <r>
    <x v="26"/>
    <s v="trn_aviation_intl"/>
    <x v="5"/>
    <x v="2"/>
    <n v="1.5142900000000001E-2"/>
    <n v="4.2764900000000002E-2"/>
    <n v="3.65102E-2"/>
    <n v="4.6586099999999998E-2"/>
    <n v="6.05616E-2"/>
    <n v="7.5595099999999998E-2"/>
    <n v="0.10175099999999999"/>
    <n v="0.13672699999999999"/>
    <n v="0.18828400000000001"/>
    <n v="0.24923000000000001"/>
    <n v="0.31801200000000002"/>
    <n v="0"/>
    <n v="0"/>
    <n v="0"/>
    <s v="EJ"/>
  </r>
  <r>
    <x v="26"/>
    <s v="trn_freight"/>
    <x v="6"/>
    <x v="4"/>
    <n v="0"/>
    <n v="2.4198499999999999E-5"/>
    <n v="2.2098799999999999E-5"/>
    <n v="2.23988E-5"/>
    <n v="2.8425700000000001E-5"/>
    <n v="6.3912999999999996E-5"/>
    <n v="1.9719719999999999E-4"/>
    <n v="4.472899E-4"/>
    <n v="7.0178609999999996E-4"/>
    <n v="1.0656506E-3"/>
    <n v="1.7317095999999899E-3"/>
    <n v="0"/>
    <n v="0"/>
    <n v="0"/>
    <s v="EJ"/>
  </r>
  <r>
    <x v="26"/>
    <s v="trn_freight"/>
    <x v="6"/>
    <x v="1"/>
    <n v="0"/>
    <n v="0"/>
    <n v="0"/>
    <n v="0"/>
    <n v="0"/>
    <n v="3.3089500000000002E-5"/>
    <n v="1.53726E-4"/>
    <n v="3.8016609999999898E-4"/>
    <n v="5.990425E-4"/>
    <n v="8.9084199999999998E-4"/>
    <n v="1.448083E-3"/>
    <n v="0"/>
    <n v="0"/>
    <n v="0"/>
    <s v="EJ"/>
  </r>
  <r>
    <x v="26"/>
    <s v="trn_freight"/>
    <x v="6"/>
    <x v="2"/>
    <n v="5.8767699999999999E-3"/>
    <n v="1.8881343999999901E-2"/>
    <n v="1.804443E-2"/>
    <n v="2.6980899999999999E-2"/>
    <n v="3.0968949999999999E-2"/>
    <n v="3.6992358899999897E-2"/>
    <n v="4.655637E-2"/>
    <n v="6.1199886000000002E-2"/>
    <n v="7.6840270000000002E-2"/>
    <n v="9.3765840000000003E-2"/>
    <n v="0.11147754999999999"/>
    <n v="0"/>
    <n v="0"/>
    <n v="0"/>
    <s v="EJ"/>
  </r>
  <r>
    <x v="26"/>
    <s v="trn_freight_road"/>
    <x v="6"/>
    <x v="4"/>
    <n v="0"/>
    <n v="0"/>
    <n v="0"/>
    <n v="0"/>
    <n v="2.7066265000000002E-4"/>
    <n v="2.1913022622999999E-3"/>
    <n v="1.020275358082E-2"/>
    <n v="3.1730517428209898E-2"/>
    <n v="6.4717248539978997E-2"/>
    <n v="0.10363320706949999"/>
    <n v="0.14748311706799999"/>
    <n v="0"/>
    <n v="0"/>
    <n v="0"/>
    <s v="EJ"/>
  </r>
  <r>
    <x v="26"/>
    <s v="trn_freight_road"/>
    <x v="6"/>
    <x v="1"/>
    <n v="0"/>
    <n v="0"/>
    <n v="0"/>
    <n v="0"/>
    <n v="0"/>
    <n v="4.93345668E-4"/>
    <n v="3.8330835637199901E-3"/>
    <n v="1.21136780112599E-2"/>
    <n v="2.0996762793059998E-2"/>
    <n v="2.8328837713900001E-2"/>
    <n v="3.4738990265999997E-2"/>
    <n v="0"/>
    <n v="0"/>
    <n v="0"/>
    <s v="EJ"/>
  </r>
  <r>
    <x v="26"/>
    <s v="trn_freight_road"/>
    <x v="6"/>
    <x v="2"/>
    <n v="2.690008E-2"/>
    <n v="6.7627779999999998E-2"/>
    <n v="9.4862919999999906E-2"/>
    <n v="0.1307103"/>
    <n v="0.16683314146"/>
    <n v="0.20392214454300001"/>
    <n v="0.24084250260599999"/>
    <n v="0.25062627808899901"/>
    <n v="0.25729118838999998"/>
    <n v="0.27628026390999899"/>
    <n v="0.30598211995000002"/>
    <n v="0"/>
    <n v="0"/>
    <n v="0"/>
    <s v="EJ"/>
  </r>
  <r>
    <x v="26"/>
    <s v="trn_pass"/>
    <x v="6"/>
    <x v="4"/>
    <n v="0"/>
    <n v="2.19E-5"/>
    <n v="2.0000000000000002E-5"/>
    <n v="2.0299999999999999E-5"/>
    <n v="3.5721620000000002E-5"/>
    <n v="6.0168699999999999E-5"/>
    <n v="1.0825879999999999E-4"/>
    <n v="2.4280760000000001E-4"/>
    <n v="5.4067459999999998E-4"/>
    <n v="1.2502033E-3"/>
    <n v="2.9188964E-3"/>
    <n v="0"/>
    <n v="0"/>
    <n v="0"/>
    <s v="EJ"/>
  </r>
  <r>
    <x v="26"/>
    <s v="trn_pass"/>
    <x v="6"/>
    <x v="1"/>
    <n v="0"/>
    <n v="0"/>
    <n v="0"/>
    <n v="0"/>
    <n v="0"/>
    <n v="0"/>
    <n v="0"/>
    <n v="1.35512E-5"/>
    <n v="6.2483600000000006E-5"/>
    <n v="2.6122299999999999E-4"/>
    <n v="9.5140299999999997E-4"/>
    <n v="0"/>
    <n v="0"/>
    <n v="0"/>
    <s v="EJ"/>
  </r>
  <r>
    <x v="26"/>
    <s v="trn_pass"/>
    <x v="6"/>
    <x v="2"/>
    <n v="1.369999E-3"/>
    <n v="3.7361999999999999E-3"/>
    <n v="3.7816E-3"/>
    <n v="4.97949999999999E-3"/>
    <n v="6.7571200000000001E-3"/>
    <n v="9.3428599999999997E-3"/>
    <n v="1.37834799999999E-2"/>
    <n v="1.987309E-2"/>
    <n v="2.8831249999999999E-2"/>
    <n v="3.986278E-2"/>
    <n v="5.194431E-2"/>
    <n v="0"/>
    <n v="0"/>
    <n v="0"/>
    <s v="EJ"/>
  </r>
  <r>
    <x v="26"/>
    <s v="trn_pass_road"/>
    <x v="6"/>
    <x v="4"/>
    <n v="0"/>
    <n v="0"/>
    <n v="0"/>
    <n v="0"/>
    <n v="2.2276399999999999E-3"/>
    <n v="6.1334670000000001E-3"/>
    <n v="1.0018373000000001E-2"/>
    <n v="1.251033E-2"/>
    <n v="1.375825E-2"/>
    <n v="1.477844E-2"/>
    <n v="1.549918E-2"/>
    <n v="0"/>
    <n v="0"/>
    <n v="0"/>
    <s v="EJ"/>
  </r>
  <r>
    <x v="26"/>
    <s v="trn_pass_road"/>
    <x v="6"/>
    <x v="0"/>
    <n v="0"/>
    <n v="1.6742899999999999E-3"/>
    <n v="1.9463600000000001E-2"/>
    <n v="2.1305299999999999E-2"/>
    <n v="2.6582399999999999E-2"/>
    <n v="3.1514790000000001E-2"/>
    <n v="3.2375250000000001E-2"/>
    <n v="3.4720960000000002E-2"/>
    <n v="3.6413189999999998E-2"/>
    <n v="3.6991200000000002E-2"/>
    <n v="3.6655159999999999E-2"/>
    <n v="0"/>
    <n v="0"/>
    <n v="0"/>
    <s v="EJ"/>
  </r>
  <r>
    <x v="26"/>
    <s v="trn_pass_road"/>
    <x v="6"/>
    <x v="1"/>
    <n v="0"/>
    <n v="0"/>
    <n v="0"/>
    <n v="0"/>
    <n v="0"/>
    <n v="1.88686E-6"/>
    <n v="1.0617363999999999E-5"/>
    <n v="3.6550232999999998E-5"/>
    <n v="7.2151439999999998E-5"/>
    <n v="9.9595300000000005E-5"/>
    <n v="1.110532E-4"/>
    <n v="0"/>
    <n v="0"/>
    <n v="0"/>
    <s v="EJ"/>
  </r>
  <r>
    <x v="26"/>
    <s v="trn_pass_road"/>
    <x v="6"/>
    <x v="2"/>
    <n v="8.5352699999999993E-3"/>
    <n v="2.1458100000000001E-2"/>
    <n v="3.0099299999999999E-2"/>
    <n v="4.1473500000000003E-2"/>
    <n v="4.2353883199999998E-2"/>
    <n v="4.3029703599999997E-2"/>
    <n v="5.1531990999999999E-2"/>
    <n v="6.2573303999999996E-2"/>
    <n v="7.3796691999999997E-2"/>
    <n v="8.0462453000000003E-2"/>
    <n v="8.2667014999999996E-2"/>
    <n v="0"/>
    <n v="0"/>
    <n v="0"/>
    <s v="EJ"/>
  </r>
  <r>
    <x v="26"/>
    <s v="trn_pass_road_LDV"/>
    <x v="6"/>
    <x v="4"/>
    <n v="0"/>
    <n v="0"/>
    <n v="0"/>
    <n v="0"/>
    <n v="0"/>
    <n v="3.7715800000000001E-3"/>
    <n v="8.6349800000000004E-3"/>
    <n v="9.7649399999999997E-3"/>
    <n v="1.0156399999999999E-2"/>
    <n v="1.0109399999999999E-2"/>
    <n v="9.9094000000000005E-3"/>
    <n v="0"/>
    <n v="0"/>
    <n v="0"/>
    <s v="EJ"/>
  </r>
  <r>
    <x v="26"/>
    <s v="trn_pass_road_LDV"/>
    <x v="6"/>
    <x v="0"/>
    <n v="0"/>
    <n v="1.6207999999999999E-4"/>
    <n v="1.8840599999999999E-3"/>
    <n v="2.0623400000000002E-3"/>
    <n v="2.25728E-3"/>
    <n v="1.8707299999999999E-3"/>
    <n v="1.5542399999999999E-3"/>
    <n v="1.20958E-3"/>
    <n v="9.7492900000000003E-4"/>
    <n v="8.4056400000000002E-4"/>
    <n v="7.3895799999999995E-4"/>
    <n v="0"/>
    <n v="0"/>
    <n v="0"/>
    <s v="EJ"/>
  </r>
  <r>
    <x v="26"/>
    <s v="trn_pass_road_LDV"/>
    <x v="6"/>
    <x v="2"/>
    <n v="1.6912300000000002E-2"/>
    <n v="4.2518100000000003E-2"/>
    <n v="5.9640600000000002E-2"/>
    <n v="8.2178000000000001E-2"/>
    <n v="8.28652E-2"/>
    <n v="6.8829799999999997E-2"/>
    <n v="5.2880499999999997E-2"/>
    <n v="3.9947999999999997E-2"/>
    <n v="3.0870499999999999E-2"/>
    <n v="2.4661300000000001E-2"/>
    <n v="2.0209499999999998E-2"/>
    <n v="0"/>
    <n v="0"/>
    <n v="0"/>
    <s v="EJ"/>
  </r>
  <r>
    <x v="26"/>
    <s v="trn_pass_road_LDV_4W"/>
    <x v="6"/>
    <x v="4"/>
    <n v="0"/>
    <n v="0"/>
    <n v="0"/>
    <n v="0"/>
    <n v="0"/>
    <n v="5.8052509999999996E-4"/>
    <n v="4.9628564E-3"/>
    <n v="1.17225235E-2"/>
    <n v="2.0680959699999901E-2"/>
    <n v="3.1755725700000001E-2"/>
    <n v="4.4505660000000002E-2"/>
    <n v="0"/>
    <n v="0"/>
    <n v="0"/>
    <s v="EJ"/>
  </r>
  <r>
    <x v="26"/>
    <s v="trn_pass_road_LDV_4W"/>
    <x v="6"/>
    <x v="0"/>
    <n v="0"/>
    <n v="1.5119700000000001E-3"/>
    <n v="1.7576769999999999E-2"/>
    <n v="1.9240030000000002E-2"/>
    <n v="2.225794E-2"/>
    <n v="2.40339E-2"/>
    <n v="2.6459318999999999E-2"/>
    <n v="2.7863172999999901E-2"/>
    <n v="2.9226668000000001E-2"/>
    <n v="3.1665068999999997E-2"/>
    <n v="3.3865248000000001E-2"/>
    <n v="0"/>
    <n v="0"/>
    <n v="0"/>
    <s v="EJ"/>
  </r>
  <r>
    <x v="26"/>
    <s v="trn_pass_road_LDV_4W"/>
    <x v="6"/>
    <x v="1"/>
    <n v="0"/>
    <n v="0"/>
    <n v="0"/>
    <n v="0"/>
    <n v="0"/>
    <n v="7.3942561000000001E-7"/>
    <n v="1.5927886739999999E-5"/>
    <n v="3.1367431220000002E-5"/>
    <n v="5.5910109653000003E-5"/>
    <n v="9.3478941430999999E-5"/>
    <n v="1.51461017889999E-4"/>
    <n v="0"/>
    <n v="0"/>
    <n v="0"/>
    <s v="EJ"/>
  </r>
  <r>
    <x v="26"/>
    <s v="trn_pass_road_LDV_4W"/>
    <x v="6"/>
    <x v="2"/>
    <n v="1.6488559999999999E-2"/>
    <n v="4.1453019999999903E-2"/>
    <n v="5.8146499999999997E-2"/>
    <n v="8.0119300000000004E-2"/>
    <n v="9.2225046499999894E-2"/>
    <n v="0.103025172239999"/>
    <n v="0.11862335264"/>
    <n v="0.13147230337999999"/>
    <n v="0.14623915179999999"/>
    <n v="0.16729979759999999"/>
    <n v="0.189063236"/>
    <n v="0"/>
    <n v="0"/>
    <n v="0"/>
    <s v="EJ"/>
  </r>
  <r>
    <x v="26"/>
    <s v="trn_shipping_intl"/>
    <x v="7"/>
    <x v="4"/>
    <n v="0"/>
    <n v="0"/>
    <n v="0"/>
    <n v="0"/>
    <n v="0"/>
    <n v="0"/>
    <n v="0"/>
    <n v="9.7565400000000004E-7"/>
    <n v="3.0479399999999999E-6"/>
    <n v="9.7723499999999997E-6"/>
    <n v="2.68276E-5"/>
    <n v="0"/>
    <n v="0"/>
    <n v="0"/>
    <s v="EJ"/>
  </r>
  <r>
    <x v="26"/>
    <s v="trn_shipping_intl"/>
    <x v="7"/>
    <x v="1"/>
    <n v="0"/>
    <n v="0"/>
    <n v="0"/>
    <n v="0"/>
    <n v="0"/>
    <n v="0"/>
    <n v="0"/>
    <n v="9.6049599999999993E-6"/>
    <n v="3.8333800000000002E-5"/>
    <n v="1.6174399999999999E-4"/>
    <n v="5.8030099999999997E-4"/>
    <n v="0"/>
    <n v="0"/>
    <n v="0"/>
    <s v="EJ"/>
  </r>
  <r>
    <x v="26"/>
    <s v="trn_shipping_intl"/>
    <x v="7"/>
    <x v="2"/>
    <n v="1.5063500000000001E-2"/>
    <n v="1.2626699999999999E-2"/>
    <n v="2.9554199999999999E-2"/>
    <n v="6.3203999999999996E-2"/>
    <n v="6.8394819999999995E-2"/>
    <n v="7.4881900000000001E-2"/>
    <n v="8.2692299999999996E-2"/>
    <n v="9.3225599999999895E-2"/>
    <n v="0.105381499999999"/>
    <n v="0.11842850000000001"/>
    <n v="0.1315933"/>
    <n v="0"/>
    <n v="0"/>
    <n v="0"/>
    <s v="EJ"/>
  </r>
  <r>
    <x v="27"/>
    <s v="N fertilizer"/>
    <x v="0"/>
    <x v="0"/>
    <n v="4.1860899999999999E-3"/>
    <n v="1.55318E-2"/>
    <n v="1.25215E-2"/>
    <n v="6.5029299999999996E-3"/>
    <n v="6.8437139999999999E-3"/>
    <n v="7.01816734E-3"/>
    <n v="6.9265567200000001E-3"/>
    <n v="6.4282182099999899E-3"/>
    <n v="5.7176438410000002E-3"/>
    <n v="5.2391501009999997E-3"/>
    <n v="4.8252495179999999E-3"/>
    <n v="0"/>
    <n v="0"/>
    <n v="0"/>
    <s v="EJ"/>
  </r>
  <r>
    <x v="27"/>
    <s v="N fertilizer"/>
    <x v="0"/>
    <x v="1"/>
    <n v="0"/>
    <n v="0"/>
    <n v="0"/>
    <n v="0"/>
    <n v="0"/>
    <n v="5.2887800000000004E-6"/>
    <n v="5.396903E-5"/>
    <n v="2.0410801999999999E-4"/>
    <n v="3.9650668999999998E-4"/>
    <n v="5.1502932999999995E-4"/>
    <n v="5.78992507E-4"/>
    <n v="0"/>
    <n v="0"/>
    <n v="0"/>
    <s v="EJ"/>
  </r>
  <r>
    <x v="27"/>
    <s v="N fertilizer"/>
    <x v="0"/>
    <x v="2"/>
    <n v="2.6574E-2"/>
    <n v="0"/>
    <n v="0"/>
    <n v="0"/>
    <n v="0"/>
    <n v="0"/>
    <n v="0"/>
    <n v="0"/>
    <n v="0"/>
    <n v="0"/>
    <n v="0"/>
    <n v="0"/>
    <n v="0"/>
    <n v="0"/>
    <s v="EJ"/>
  </r>
  <r>
    <x v="27"/>
    <s v="agricultural energy use"/>
    <x v="1"/>
    <x v="3"/>
    <n v="0"/>
    <n v="0"/>
    <n v="0"/>
    <n v="2.7628000000000002E-3"/>
    <n v="3.139284E-3"/>
    <n v="4.6293590000000004E-3"/>
    <n v="5.7593619999999996E-3"/>
    <n v="5.968185E-3"/>
    <n v="5.25912899999999E-3"/>
    <n v="4.3745540000000001E-3"/>
    <n v="3.666912E-3"/>
    <n v="0"/>
    <n v="0"/>
    <n v="0"/>
    <s v="EJ"/>
  </r>
  <r>
    <x v="27"/>
    <s v="agricultural energy use"/>
    <x v="1"/>
    <x v="4"/>
    <n v="5.2325000000000002E-3"/>
    <n v="1.9004400000000001E-2"/>
    <n v="2.8799700000000001E-2"/>
    <n v="4.1901800000000003E-2"/>
    <n v="4.0674509999999997E-2"/>
    <n v="3.9009916899999997E-2"/>
    <n v="3.7932918900000001E-2"/>
    <n v="3.7736413099999998E-2"/>
    <n v="3.7913552000000003E-2"/>
    <n v="3.78821487E-2"/>
    <n v="3.7231470900000001E-2"/>
    <n v="0"/>
    <n v="0"/>
    <n v="0"/>
    <s v="EJ"/>
  </r>
  <r>
    <x v="27"/>
    <s v="agricultural energy use"/>
    <x v="1"/>
    <x v="0"/>
    <n v="0"/>
    <n v="1.0464999999999999E-3"/>
    <n v="1.674E-4"/>
    <n v="1.2559999999999999E-4"/>
    <n v="1.480543E-4"/>
    <n v="1.7419380000000001E-4"/>
    <n v="1.8424460000000001E-4"/>
    <n v="1.7367545E-4"/>
    <n v="1.5126629999999999E-4"/>
    <n v="1.315648E-4"/>
    <n v="1.15852799999999E-4"/>
    <n v="0"/>
    <n v="0"/>
    <n v="0"/>
    <s v="EJ"/>
  </r>
  <r>
    <x v="27"/>
    <s v="agricultural energy use"/>
    <x v="1"/>
    <x v="1"/>
    <n v="0"/>
    <n v="0"/>
    <n v="0"/>
    <n v="0"/>
    <n v="0"/>
    <n v="1.2100900000000001E-4"/>
    <n v="4.4028829999999999E-4"/>
    <n v="8.2310260000000002E-4"/>
    <n v="1.0760487999999901E-3"/>
    <n v="1.3112231999999899E-3"/>
    <n v="1.435572E-3"/>
    <n v="0"/>
    <n v="0"/>
    <n v="0"/>
    <s v="EJ"/>
  </r>
  <r>
    <x v="27"/>
    <s v="agricultural energy use"/>
    <x v="1"/>
    <x v="2"/>
    <n v="6.4087599999999995E-2"/>
    <n v="5.919E-2"/>
    <n v="5.2492499999999997E-2"/>
    <n v="1.9422999999999999E-2"/>
    <n v="1.98916299999999E-2"/>
    <n v="1.9967059999999998E-2"/>
    <n v="1.8674254000000001E-2"/>
    <n v="1.6692721000000001E-2"/>
    <n v="1.47329019999999E-2"/>
    <n v="1.25481679999999E-2"/>
    <n v="1.05728459999999E-2"/>
    <n v="0"/>
    <n v="0"/>
    <n v="0"/>
    <s v="EJ"/>
  </r>
  <r>
    <x v="27"/>
    <s v="cement"/>
    <x v="0"/>
    <x v="4"/>
    <n v="1.39375E-2"/>
    <n v="2.0152400000000001E-2"/>
    <n v="1.9656400000000001E-2"/>
    <n v="1.9656400000000001E-2"/>
    <n v="1.8024700000000001E-2"/>
    <n v="1.7548399999999999E-2"/>
    <n v="1.7557099999999999E-2"/>
    <n v="1.9105110000000002E-2"/>
    <n v="2.0491720000000001E-2"/>
    <n v="2.0535206E-2"/>
    <n v="1.9744459999999998E-2"/>
    <n v="0"/>
    <n v="0"/>
    <n v="0"/>
    <s v="EJ"/>
  </r>
  <r>
    <x v="27"/>
    <s v="chemical energy use"/>
    <x v="0"/>
    <x v="3"/>
    <n v="2.5953E-3"/>
    <n v="5.4836900000000003E-3"/>
    <n v="3.5999999999999999E-3"/>
    <n v="1.1344099999999999E-2"/>
    <n v="1.2127244000000001E-2"/>
    <n v="1.2385202E-2"/>
    <n v="1.4008692E-2"/>
    <n v="1.84658799999999E-2"/>
    <n v="2.2720198E-2"/>
    <n v="2.4054847000000001E-2"/>
    <n v="2.3710321699999998E-2"/>
    <n v="0"/>
    <n v="0"/>
    <n v="0"/>
    <s v="EJ"/>
  </r>
  <r>
    <x v="27"/>
    <s v="chemical energy use"/>
    <x v="0"/>
    <x v="5"/>
    <n v="1.8837000000000001E-3"/>
    <n v="3.1814E-3"/>
    <n v="4.2278999999999997E-3"/>
    <n v="4.6464999999999996E-3"/>
    <n v="4.9801639999999996E-3"/>
    <n v="5.0066140000000004E-3"/>
    <n v="5.2480549999999997E-3"/>
    <n v="5.9707089999999899E-3"/>
    <n v="6.7549369999999999E-3"/>
    <n v="7.01913709999999E-3"/>
    <n v="6.9849486999999898E-3"/>
    <n v="0"/>
    <n v="0"/>
    <n v="0"/>
    <s v="EJ"/>
  </r>
  <r>
    <x v="27"/>
    <s v="chemical energy use"/>
    <x v="0"/>
    <x v="4"/>
    <n v="3.9306500000000001E-2"/>
    <n v="0.143622"/>
    <n v="0.14705399999999999"/>
    <n v="0.17627200000000001"/>
    <n v="0.18019993000000001"/>
    <n v="0.17942080999999999"/>
    <n v="0.18364301"/>
    <n v="0.20472988"/>
    <n v="0.23337685999999999"/>
    <n v="0.2462521"/>
    <n v="0.24936402199999999"/>
    <n v="0"/>
    <n v="0"/>
    <n v="0"/>
    <s v="EJ"/>
  </r>
  <r>
    <x v="27"/>
    <s v="chemical energy use"/>
    <x v="0"/>
    <x v="0"/>
    <n v="0"/>
    <n v="2.2174E-3"/>
    <n v="5.9310599999999998E-2"/>
    <n v="5.4361800000000002E-2"/>
    <n v="5.8481549999999903E-2"/>
    <n v="5.8880849999999998E-2"/>
    <n v="6.2473129999999898E-2"/>
    <n v="7.28795E-2"/>
    <n v="8.3402290000000004E-2"/>
    <n v="8.6905505999999993E-2"/>
    <n v="8.5961475999999995E-2"/>
    <n v="0"/>
    <n v="0"/>
    <n v="0"/>
    <s v="EJ"/>
  </r>
  <r>
    <x v="27"/>
    <s v="chemical energy use"/>
    <x v="0"/>
    <x v="2"/>
    <n v="9.6065499999999998E-2"/>
    <n v="7.1915400000000004E-2"/>
    <n v="4.75948E-2"/>
    <n v="2.2311399999999999E-2"/>
    <n v="2.388061E-2"/>
    <n v="2.3927378999999999E-2"/>
    <n v="2.45654009999999E-2"/>
    <n v="2.6873189999999901E-2"/>
    <n v="2.9388775999999998E-2"/>
    <n v="3.0218035000000001E-2"/>
    <n v="3.01952102999999E-2"/>
    <n v="0"/>
    <n v="0"/>
    <n v="0"/>
    <s v="EJ"/>
  </r>
  <r>
    <x v="27"/>
    <s v="chemical feedstocks"/>
    <x v="0"/>
    <x v="5"/>
    <n v="0"/>
    <n v="0"/>
    <n v="1.6953300000000001E-2"/>
    <n v="2.3106700000000001E-2"/>
    <n v="2.3517799999999998E-2"/>
    <n v="2.40818E-2"/>
    <n v="2.4088999999999999E-2"/>
    <n v="2.3070799999999999E-2"/>
    <n v="2.1971500000000001E-2"/>
    <n v="2.0803599999999998E-2"/>
    <n v="1.94614E-2"/>
    <n v="0"/>
    <n v="0"/>
    <n v="0"/>
    <s v="EJ"/>
  </r>
  <r>
    <x v="27"/>
    <s v="chemical feedstocks"/>
    <x v="0"/>
    <x v="2"/>
    <n v="0.23639399999999999"/>
    <n v="1.18882"/>
    <n v="1.5032799999999999"/>
    <n v="1.8793899999999999"/>
    <n v="1.9402200000000001"/>
    <n v="1.9223699999999999"/>
    <n v="1.88723"/>
    <n v="1.8146"/>
    <n v="1.71315"/>
    <n v="1.6254299999999999"/>
    <n v="1.53948"/>
    <n v="0"/>
    <n v="0"/>
    <n v="0"/>
    <s v="EJ"/>
  </r>
  <r>
    <x v="27"/>
    <s v="comm cooling"/>
    <x v="2"/>
    <x v="4"/>
    <n v="3.7439299999999999E-3"/>
    <n v="3.1338999999999999E-2"/>
    <n v="4.1715099999999998E-2"/>
    <n v="4.2914300000000002E-2"/>
    <n v="4.4247399999999999E-2"/>
    <n v="4.5060119999999898E-2"/>
    <n v="4.4262599999999999E-2"/>
    <n v="4.1980679999999999E-2"/>
    <n v="3.9125622999999998E-2"/>
    <n v="3.6146702000000003E-2"/>
    <n v="3.3635751999999998E-2"/>
    <n v="0"/>
    <n v="0"/>
    <n v="0"/>
    <s v="EJ"/>
  </r>
  <r>
    <x v="27"/>
    <s v="comm cooling"/>
    <x v="2"/>
    <x v="0"/>
    <n v="4.2680300000000001E-4"/>
    <n v="9.3863000000000002E-3"/>
    <n v="1.0848200000000001E-2"/>
    <n v="1.1294500000000001E-2"/>
    <n v="1.1793619E-2"/>
    <n v="1.1920504E-2"/>
    <n v="1.1183573E-2"/>
    <n v="9.4666060000000007E-3"/>
    <n v="7.6905890000000003E-3"/>
    <n v="6.2051529999999997E-3"/>
    <n v="5.4073480000000002E-3"/>
    <n v="0"/>
    <n v="0"/>
    <n v="0"/>
    <s v="EJ"/>
  </r>
  <r>
    <x v="27"/>
    <s v="comm heating"/>
    <x v="2"/>
    <x v="3"/>
    <n v="1.7707000000000001E-3"/>
    <n v="9.7255999999999992E-3"/>
    <n v="1.88148E-2"/>
    <n v="5.3065500000000002E-2"/>
    <n v="5.583871E-2"/>
    <n v="6.1961519999999999E-2"/>
    <n v="6.5536739999999996E-2"/>
    <n v="6.7283040000000002E-2"/>
    <n v="6.5460249999999998E-2"/>
    <n v="6.0983530000000001E-2"/>
    <n v="5.5390490000000001E-2"/>
    <n v="0"/>
    <n v="0"/>
    <n v="0"/>
    <s v="EJ"/>
  </r>
  <r>
    <x v="27"/>
    <s v="comm heating"/>
    <x v="2"/>
    <x v="4"/>
    <n v="2.8473999999999999E-3"/>
    <n v="2.3834999999999999E-2"/>
    <n v="3.1726699999999997E-2"/>
    <n v="3.26387E-2"/>
    <n v="3.3585429999999999E-2"/>
    <n v="3.4308930000000001E-2"/>
    <n v="3.3804639999999997E-2"/>
    <n v="3.2709349999999998E-2"/>
    <n v="3.1638939999999997E-2"/>
    <n v="3.0661436E-2"/>
    <n v="2.9585139E-2"/>
    <n v="0"/>
    <n v="0"/>
    <n v="0"/>
    <s v="EJ"/>
  </r>
  <r>
    <x v="27"/>
    <s v="comm heating"/>
    <x v="2"/>
    <x v="0"/>
    <n v="3.4529000000000001E-3"/>
    <n v="7.5930899999999996E-2"/>
    <n v="8.7757299999999996E-2"/>
    <n v="9.1367699999999996E-2"/>
    <n v="9.8855499999999999E-2"/>
    <n v="0.1049218"/>
    <n v="0.10667562"/>
    <n v="0.10548724"/>
    <n v="0.10203353"/>
    <n v="9.7402939999999993E-2"/>
    <n v="9.1496209999999994E-2"/>
    <n v="0"/>
    <n v="0"/>
    <n v="0"/>
    <s v="EJ"/>
  </r>
  <r>
    <x v="27"/>
    <s v="comm heating"/>
    <x v="2"/>
    <x v="1"/>
    <n v="0"/>
    <n v="0"/>
    <n v="0"/>
    <n v="0"/>
    <n v="0"/>
    <n v="3.32474E-6"/>
    <n v="5.7525799999999997E-5"/>
    <n v="1.17043E-4"/>
    <n v="1.6700299999999999E-4"/>
    <n v="1.7814E-4"/>
    <n v="1.6691399999999999E-4"/>
    <n v="0"/>
    <n v="0"/>
    <n v="0"/>
    <s v="EJ"/>
  </r>
  <r>
    <x v="27"/>
    <s v="comm heating"/>
    <x v="2"/>
    <x v="2"/>
    <n v="0.15587899999999999"/>
    <n v="0.13662299999999999"/>
    <n v="8.5985500000000006E-2"/>
    <n v="7.1054999999999993E-2"/>
    <n v="7.6226099999999894E-2"/>
    <n v="7.9524520000000001E-2"/>
    <n v="7.8276070000000003E-2"/>
    <n v="7.4422429999999998E-2"/>
    <n v="6.9447659999999994E-2"/>
    <n v="6.4902470000000004E-2"/>
    <n v="6.1206459999999997E-2"/>
    <n v="0"/>
    <n v="0"/>
    <n v="0"/>
    <s v="EJ"/>
  </r>
  <r>
    <x v="27"/>
    <s v="comm others"/>
    <x v="2"/>
    <x v="3"/>
    <n v="1.9670000000000001E-4"/>
    <n v="1.0805999999999999E-3"/>
    <n v="2.0904999999999999E-3"/>
    <n v="5.8961999999999999E-3"/>
    <n v="6.4550629999999996E-3"/>
    <n v="8.1478079999999994E-3"/>
    <n v="9.2552720000000002E-3"/>
    <n v="9.6299769999999996E-3"/>
    <n v="9.1779340000000004E-3"/>
    <n v="8.2334910000000008E-3"/>
    <n v="7.2359659999999999E-3"/>
    <n v="0"/>
    <n v="0"/>
    <n v="0"/>
    <s v="EJ"/>
  </r>
  <r>
    <x v="27"/>
    <s v="comm others"/>
    <x v="2"/>
    <x v="5"/>
    <n v="1.1302E-3"/>
    <n v="0"/>
    <n v="0"/>
    <n v="0"/>
    <n v="0"/>
    <n v="0"/>
    <n v="0"/>
    <n v="0"/>
    <n v="0"/>
    <n v="0"/>
    <n v="0"/>
    <n v="0"/>
    <n v="0"/>
    <n v="0"/>
    <s v="EJ"/>
  </r>
  <r>
    <x v="27"/>
    <s v="comm others"/>
    <x v="2"/>
    <x v="4"/>
    <n v="3.9137400000000003E-2"/>
    <n v="0.32760699999999998"/>
    <n v="0.43607600000000002"/>
    <n v="0.44861099999999998"/>
    <n v="0.47840939999999998"/>
    <n v="0.53758019999999995"/>
    <n v="0.57483070000000003"/>
    <n v="0.5930415"/>
    <n v="0.59705280000000005"/>
    <n v="0.58995628999999905"/>
    <n v="0.57742269999999996"/>
    <n v="0"/>
    <n v="0"/>
    <n v="0"/>
    <s v="EJ"/>
  </r>
  <r>
    <x v="27"/>
    <s v="comm others"/>
    <x v="2"/>
    <x v="0"/>
    <n v="2.0642999999999998E-3"/>
    <n v="4.5395600000000001E-2"/>
    <n v="5.2465999999999999E-2"/>
    <n v="5.4624499999999999E-2"/>
    <n v="6.1955000000000003E-2"/>
    <n v="7.3878200000000005E-2"/>
    <n v="8.0987599999999896E-2"/>
    <n v="8.272989E-2"/>
    <n v="8.0032270000000003E-2"/>
    <n v="7.5018790000000002E-2"/>
    <n v="6.9143179999999999E-2"/>
    <n v="0"/>
    <n v="0"/>
    <n v="0"/>
    <s v="EJ"/>
  </r>
  <r>
    <x v="27"/>
    <s v="comm others"/>
    <x v="2"/>
    <x v="1"/>
    <n v="0"/>
    <n v="0"/>
    <n v="0"/>
    <n v="0"/>
    <n v="0"/>
    <n v="7.0649300000000003E-6"/>
    <n v="1.07466E-4"/>
    <n v="1.7868499999999999E-4"/>
    <n v="2.0414700000000001E-4"/>
    <n v="2.3985900000000001E-4"/>
    <n v="2.2287500000000001E-4"/>
    <n v="0"/>
    <n v="0"/>
    <n v="0"/>
    <s v="EJ"/>
  </r>
  <r>
    <x v="27"/>
    <s v="comm others"/>
    <x v="2"/>
    <x v="2"/>
    <n v="0.18410699999999999"/>
    <n v="0.16136400000000001"/>
    <n v="0.10155699999999999"/>
    <n v="8.3922200000000002E-2"/>
    <n v="9.2450500000000005E-2"/>
    <n v="0.1014554"/>
    <n v="9.8833009999999999E-2"/>
    <n v="8.8338249999999993E-2"/>
    <n v="7.6596789999999998E-2"/>
    <n v="6.5248169999999994E-2"/>
    <n v="5.9046629999999899E-2"/>
    <n v="0"/>
    <n v="0"/>
    <n v="0"/>
    <s v="EJ"/>
  </r>
  <r>
    <x v="27"/>
    <s v="construction energy use"/>
    <x v="0"/>
    <x v="3"/>
    <n v="0"/>
    <n v="0"/>
    <n v="0"/>
    <n v="1.0884E-3"/>
    <n v="1.1122199999999999E-3"/>
    <n v="1.439753E-3"/>
    <n v="1.9414499999999999E-3"/>
    <n v="2.2975664999999902E-3"/>
    <n v="2.315419E-3"/>
    <n v="2.2002699999999998E-3"/>
    <n v="2.0099839999999998E-3"/>
    <n v="0"/>
    <n v="0"/>
    <n v="0"/>
    <s v="EJ"/>
  </r>
  <r>
    <x v="27"/>
    <s v="construction energy use"/>
    <x v="0"/>
    <x v="4"/>
    <n v="0"/>
    <n v="0"/>
    <n v="0"/>
    <n v="0"/>
    <n v="0"/>
    <n v="6.1865600000000006E-5"/>
    <n v="2.4925269999999898E-4"/>
    <n v="5.4525479999999996E-4"/>
    <n v="8.686392E-4"/>
    <n v="1.3848609999999901E-3"/>
    <n v="1.9976051E-3"/>
    <n v="0"/>
    <n v="0"/>
    <n v="0"/>
    <s v="EJ"/>
  </r>
  <r>
    <x v="27"/>
    <s v="construction energy use"/>
    <x v="0"/>
    <x v="0"/>
    <n v="0"/>
    <n v="0"/>
    <n v="0"/>
    <n v="3.3489899999999999E-4"/>
    <n v="3.5135560000000001E-4"/>
    <n v="3.7283839999999998E-4"/>
    <n v="4.1704950000000002E-4"/>
    <n v="4.4802479999999999E-4"/>
    <n v="4.514047E-4"/>
    <n v="4.5079889999999898E-4"/>
    <n v="4.314853E-4"/>
    <n v="0"/>
    <n v="0"/>
    <n v="0"/>
    <s v="EJ"/>
  </r>
  <r>
    <x v="27"/>
    <s v="construction energy use"/>
    <x v="0"/>
    <x v="1"/>
    <n v="0"/>
    <n v="0"/>
    <n v="0"/>
    <n v="0"/>
    <n v="0"/>
    <n v="2.6754799999999999E-4"/>
    <n v="9.1338200000000002E-4"/>
    <n v="1.683148E-3"/>
    <n v="2.1863405999999999E-3"/>
    <n v="2.6533160000000002E-3"/>
    <n v="2.9218220000000001E-3"/>
    <n v="0"/>
    <n v="0"/>
    <n v="0"/>
    <s v="EJ"/>
  </r>
  <r>
    <x v="27"/>
    <s v="construction energy use"/>
    <x v="0"/>
    <x v="2"/>
    <n v="2.1348599999999999E-2"/>
    <n v="2.5199699999999998E-2"/>
    <n v="3.4157800000000002E-2"/>
    <n v="3.4408889999999998E-2"/>
    <n v="3.4997489999999999E-2"/>
    <n v="3.3878560000000002E-2"/>
    <n v="3.1354523999999898E-2"/>
    <n v="2.8343391999999999E-2"/>
    <n v="2.5726420999999999E-2"/>
    <n v="2.26961529999999E-2"/>
    <n v="1.9728246000000001E-2"/>
    <n v="0"/>
    <n v="0"/>
    <n v="0"/>
    <s v="EJ"/>
  </r>
  <r>
    <x v="27"/>
    <s v="construction feedstocks"/>
    <x v="3"/>
    <x v="2"/>
    <n v="3.2608900000000003E-2"/>
    <n v="5.08599E-2"/>
    <n v="5.3873799999999999E-2"/>
    <n v="4.94367E-2"/>
    <n v="5.1812499999999997E-2"/>
    <n v="5.3053700000000002E-2"/>
    <n v="5.3798499999999999E-2"/>
    <n v="5.42341E-2"/>
    <n v="5.4105300000000002E-2"/>
    <n v="5.36354E-2"/>
    <n v="5.2869899999999997E-2"/>
    <n v="0"/>
    <n v="0"/>
    <n v="0"/>
    <s v="EJ"/>
  </r>
  <r>
    <x v="27"/>
    <s v="desalinated water"/>
    <x v="0"/>
    <x v="4"/>
    <n v="2.1996800000000002E-6"/>
    <n v="2.9346600000000002E-6"/>
    <n v="2.2989300000000001E-6"/>
    <n v="1.6632E-6"/>
    <n v="3.2366399999999999E-6"/>
    <n v="4.2275300000000002E-6"/>
    <n v="4.6662399999999997E-6"/>
    <n v="5.0259800000000001E-6"/>
    <n v="5.3816799999999999E-6"/>
    <n v="5.71818E-6"/>
    <n v="5.8964199999999997E-6"/>
    <n v="0"/>
    <n v="0"/>
    <n v="0"/>
    <s v="EJ"/>
  </r>
  <r>
    <x v="27"/>
    <s v="desalinated water"/>
    <x v="0"/>
    <x v="0"/>
    <n v="4.1898100000000001E-8"/>
    <n v="2.097E-6"/>
    <n v="3.2503500000000001E-6"/>
    <n v="3.9213900000000004E-6"/>
    <n v="8.1905099999999996E-6"/>
    <n v="1.06742E-5"/>
    <n v="1.2023E-5"/>
    <n v="1.3064000000000001E-5"/>
    <n v="1.4009099999999999E-5"/>
    <n v="1.5111E-5"/>
    <n v="1.5533299999999999E-5"/>
    <n v="0"/>
    <n v="0"/>
    <n v="0"/>
    <s v="EJ"/>
  </r>
  <r>
    <x v="27"/>
    <s v="desalinated water"/>
    <x v="0"/>
    <x v="2"/>
    <n v="3.01666E-6"/>
    <n v="4.6133999999999997E-6"/>
    <n v="3.46005E-6"/>
    <n v="2.7890100000000002E-6"/>
    <n v="5.6381700000000001E-6"/>
    <n v="7.1452200000000003E-6"/>
    <n v="7.6978699999999992E-6"/>
    <n v="8.4133400000000007E-6"/>
    <n v="9.1300900000000002E-6"/>
    <n v="9.9414100000000001E-6"/>
    <n v="1.0647300000000001E-5"/>
    <n v="0"/>
    <n v="0"/>
    <n v="0"/>
    <s v="EJ"/>
  </r>
  <r>
    <x v="27"/>
    <s v="industrial wastewater treatment"/>
    <x v="0"/>
    <x v="4"/>
    <n v="1.91998E-3"/>
    <n v="6.0208400000000004E-3"/>
    <n v="7.9883000000000003E-3"/>
    <n v="9.2105599999999996E-3"/>
    <n v="1.22893E-2"/>
    <n v="1.39049E-2"/>
    <n v="1.47102E-2"/>
    <n v="1.5180000000000001E-2"/>
    <n v="1.5357600000000001E-2"/>
    <n v="1.5322499999999999E-2"/>
    <n v="1.5126000000000001E-2"/>
    <n v="0"/>
    <n v="0"/>
    <n v="0"/>
    <s v="EJ"/>
  </r>
  <r>
    <x v="27"/>
    <s v="industrial water abstraction"/>
    <x v="0"/>
    <x v="4"/>
    <n v="6.2593100000000004E-4"/>
    <n v="1.61177E-3"/>
    <n v="1.9979300000000002E-3"/>
    <n v="2.3036300000000001E-3"/>
    <n v="2.6821200000000001E-3"/>
    <n v="2.8113700000000001E-3"/>
    <n v="2.83957E-3"/>
    <n v="2.8401899999999998E-3"/>
    <n v="2.8081299999999998E-3"/>
    <n v="2.7512499999999998E-3"/>
    <n v="2.67643E-3"/>
    <n v="0"/>
    <n v="0"/>
    <n v="0"/>
    <s v="EJ"/>
  </r>
  <r>
    <x v="27"/>
    <s v="industrial water treatment"/>
    <x v="0"/>
    <x v="4"/>
    <n v="1.08628E-3"/>
    <n v="2.7971699999999999E-3"/>
    <n v="3.4673400000000002E-3"/>
    <n v="3.9978699999999997E-3"/>
    <n v="4.6547300000000002E-3"/>
    <n v="4.8790500000000002E-3"/>
    <n v="4.9279900000000001E-3"/>
    <n v="4.9290699999999998E-3"/>
    <n v="4.8734199999999998E-3"/>
    <n v="4.7747199999999997E-3"/>
    <n v="4.6448699999999997E-3"/>
    <n v="0"/>
    <n v="0"/>
    <n v="0"/>
    <s v="EJ"/>
  </r>
  <r>
    <x v="27"/>
    <s v="iron and steel"/>
    <x v="0"/>
    <x v="3"/>
    <n v="0"/>
    <n v="0"/>
    <n v="0"/>
    <n v="0"/>
    <n v="0"/>
    <n v="2.0216000000000001E-2"/>
    <n v="4.0344699999999997E-2"/>
    <n v="5.0483500000000001E-2"/>
    <n v="4.48659E-2"/>
    <n v="3.5547710000000003E-2"/>
    <n v="2.7358540000000001E-2"/>
    <n v="0"/>
    <n v="0"/>
    <n v="0"/>
    <s v="EJ"/>
  </r>
  <r>
    <x v="27"/>
    <s v="iron and steel"/>
    <x v="0"/>
    <x v="5"/>
    <n v="0.24249380000000001"/>
    <n v="0"/>
    <n v="0"/>
    <n v="0.85360729999999996"/>
    <n v="0.89207206999999999"/>
    <n v="0.78554811999999996"/>
    <n v="0.68579692999999997"/>
    <n v="0.59971715999999997"/>
    <n v="0.53616336999999903"/>
    <n v="0.477983819999999"/>
    <n v="0.41982981000000003"/>
    <n v="0"/>
    <n v="0"/>
    <n v="0"/>
    <s v="EJ"/>
  </r>
  <r>
    <x v="27"/>
    <s v="iron and steel"/>
    <x v="0"/>
    <x v="4"/>
    <n v="3.6208699999999899E-2"/>
    <n v="0.15555259999999899"/>
    <n v="0.17736209999999999"/>
    <n v="0.19544600000000001"/>
    <n v="0.20118109000000001"/>
    <n v="0.18010942399999999"/>
    <n v="0.1597100913"/>
    <n v="0.14203387309999899"/>
    <n v="0.12778047619999999"/>
    <n v="0.11412616740000001"/>
    <n v="0.1000263067"/>
    <n v="0"/>
    <n v="0"/>
    <n v="0"/>
    <s v="EJ"/>
  </r>
  <r>
    <x v="27"/>
    <s v="iron and steel"/>
    <x v="0"/>
    <x v="0"/>
    <n v="0"/>
    <n v="3.8468449999999897E-2"/>
    <n v="6.6977980000000006E-2"/>
    <n v="6.3962699999999997E-2"/>
    <n v="6.7003663899999996E-2"/>
    <n v="6.31800847E-2"/>
    <n v="5.8908474920000002E-2"/>
    <n v="5.4055154430000002E-2"/>
    <n v="4.843659719E-2"/>
    <n v="4.2907218699999999E-2"/>
    <n v="3.7451526479999997E-2"/>
    <n v="0"/>
    <n v="0"/>
    <n v="0"/>
    <s v="EJ"/>
  </r>
  <r>
    <x v="27"/>
    <s v="iron and steel"/>
    <x v="0"/>
    <x v="1"/>
    <n v="0"/>
    <n v="0"/>
    <n v="0"/>
    <n v="0"/>
    <n v="0"/>
    <n v="5.8176269999999997E-3"/>
    <n v="2.3524494E-2"/>
    <n v="3.3462790999999999E-2"/>
    <n v="3.2565922099999998E-2"/>
    <n v="2.9419769999999901E-2"/>
    <n v="2.4965045999999901E-2"/>
    <n v="0"/>
    <n v="0"/>
    <n v="0"/>
    <s v="EJ"/>
  </r>
  <r>
    <x v="27"/>
    <s v="iron and steel"/>
    <x v="0"/>
    <x v="2"/>
    <n v="3.8468599999999999E-2"/>
    <n v="2.4488900000000001E-2"/>
    <n v="1.180294E-2"/>
    <n v="4.18857E-3"/>
    <n v="4.3432693E-3"/>
    <n v="4.0791533E-3"/>
    <n v="3.8483086100000001E-3"/>
    <n v="3.5783026600000002E-3"/>
    <n v="3.2318502599999999E-3"/>
    <n v="2.87122984E-3"/>
    <n v="2.5034591E-3"/>
    <n v="0"/>
    <n v="0"/>
    <n v="0"/>
    <s v="EJ"/>
  </r>
  <r>
    <x v="27"/>
    <s v="irrigation water abstraction"/>
    <x v="0"/>
    <x v="4"/>
    <n v="2.5242999999999999E-4"/>
    <n v="2.13196E-4"/>
    <n v="2.1911399999999999E-4"/>
    <n v="2.1279299999999999E-4"/>
    <n v="2.1696000000000001E-4"/>
    <n v="2.1860900000000001E-4"/>
    <n v="2.18431E-4"/>
    <n v="2.1688E-4"/>
    <n v="2.13644E-4"/>
    <n v="2.1009699999999999E-4"/>
    <n v="2.04444E-4"/>
    <n v="0"/>
    <n v="0"/>
    <n v="0"/>
    <s v="EJ"/>
  </r>
  <r>
    <x v="27"/>
    <s v="mining energy use"/>
    <x v="0"/>
    <x v="4"/>
    <n v="3.6418599999999998E-3"/>
    <n v="4.7302400000000001E-3"/>
    <n v="6.0696700000000001E-3"/>
    <n v="5.86039E-3"/>
    <n v="5.7307599999999997E-3"/>
    <n v="5.6033463499999998E-3"/>
    <n v="5.5637511599999998E-3"/>
    <n v="5.5519588700000001E-3"/>
    <n v="5.5050760400000001E-3"/>
    <n v="5.4085052299999896E-3"/>
    <n v="5.2481233599999998E-3"/>
    <n v="0"/>
    <n v="0"/>
    <n v="0"/>
    <s v="EJ"/>
  </r>
  <r>
    <x v="27"/>
    <s v="mining energy use"/>
    <x v="0"/>
    <x v="1"/>
    <n v="0"/>
    <n v="0"/>
    <n v="0"/>
    <n v="0"/>
    <n v="0"/>
    <n v="1.9638699999999999E-5"/>
    <n v="6.9825899999999998E-5"/>
    <n v="1.3073414000000001E-4"/>
    <n v="1.7242800999999901E-4"/>
    <n v="2.1355197E-4"/>
    <n v="2.388825E-4"/>
    <n v="0"/>
    <n v="0"/>
    <n v="0"/>
    <s v="EJ"/>
  </r>
  <r>
    <x v="27"/>
    <s v="mining energy use"/>
    <x v="0"/>
    <x v="2"/>
    <n v="4.7301749999999997E-3"/>
    <n v="2.469724E-3"/>
    <n v="3.5580759999999999E-3"/>
    <n v="2.6789990000000001E-3"/>
    <n v="2.7500189999999998E-3"/>
    <n v="2.7619059999999902E-3"/>
    <n v="2.5996016999999998E-3"/>
    <n v="2.3339354999999998E-3"/>
    <n v="2.0649870999999999E-3"/>
    <n v="1.7659345E-3"/>
    <n v="1.492944E-3"/>
    <n v="0"/>
    <n v="0"/>
    <n v="0"/>
    <s v="EJ"/>
  </r>
  <r>
    <x v="27"/>
    <s v="municipal wastewater treatment"/>
    <x v="0"/>
    <x v="4"/>
    <n v="3.8678599999999999E-3"/>
    <n v="7.42357E-3"/>
    <n v="7.8182400000000006E-3"/>
    <n v="7.7002900000000003E-3"/>
    <n v="8.7575299999999995E-3"/>
    <n v="9.4758599999999991E-3"/>
    <n v="9.8190299999999994E-3"/>
    <n v="9.85691E-3"/>
    <n v="9.6535100000000006E-3"/>
    <n v="9.2899699999999998E-3"/>
    <n v="8.8481500000000008E-3"/>
    <n v="0"/>
    <n v="0"/>
    <n v="0"/>
    <s v="EJ"/>
  </r>
  <r>
    <x v="27"/>
    <s v="municipal water abstraction"/>
    <x v="0"/>
    <x v="4"/>
    <n v="1.64583E-3"/>
    <n v="2.54937E-3"/>
    <n v="2.4942200000000001E-3"/>
    <n v="2.4565899999999998E-3"/>
    <n v="2.45203E-3"/>
    <n v="2.4650599999999998E-3"/>
    <n v="2.4427799999999999E-3"/>
    <n v="2.3793899999999999E-3"/>
    <n v="2.27911E-3"/>
    <n v="2.1550699999999998E-3"/>
    <n v="2.02367E-3"/>
    <n v="0"/>
    <n v="0"/>
    <n v="0"/>
    <s v="EJ"/>
  </r>
  <r>
    <x v="27"/>
    <s v="municipal water distribution"/>
    <x v="0"/>
    <x v="4"/>
    <n v="3.9738300000000002E-3"/>
    <n v="6.1554399999999999E-3"/>
    <n v="6.0222599999999998E-3"/>
    <n v="5.9314099999999998E-3"/>
    <n v="5.9204499999999998E-3"/>
    <n v="5.9519500000000001E-3"/>
    <n v="5.8981900000000002E-3"/>
    <n v="5.7451500000000001E-3"/>
    <n v="5.5030399999999998E-3"/>
    <n v="5.2035700000000002E-3"/>
    <n v="4.8863099999999996E-3"/>
    <n v="0"/>
    <n v="0"/>
    <n v="0"/>
    <s v="EJ"/>
  </r>
  <r>
    <x v="27"/>
    <s v="municipal water treatment"/>
    <x v="0"/>
    <x v="4"/>
    <n v="3.7815600000000002E-3"/>
    <n v="5.8576000000000001E-3"/>
    <n v="5.7308799999999998E-3"/>
    <n v="5.6444199999999998E-3"/>
    <n v="5.6339399999999996E-3"/>
    <n v="5.6638799999999996E-3"/>
    <n v="5.6127E-3"/>
    <n v="5.4670500000000002E-3"/>
    <n v="5.2366299999999999E-3"/>
    <n v="4.9516300000000003E-3"/>
    <n v="4.6497200000000004E-3"/>
    <n v="0"/>
    <n v="0"/>
    <n v="0"/>
    <s v="EJ"/>
  </r>
  <r>
    <x v="27"/>
    <s v="other industrial energy use"/>
    <x v="0"/>
    <x v="3"/>
    <n v="7.4416999999999999E-3"/>
    <n v="6.2898999999999997E-2"/>
    <n v="8.7590000000000001E-2"/>
    <n v="0.109571"/>
    <n v="0.13649060999999901"/>
    <n v="0.13684990899999999"/>
    <n v="0.13386638299999901"/>
    <n v="0.14254766099999999"/>
    <n v="0.15163091200000001"/>
    <n v="0.15370409699999901"/>
    <n v="0.14925723059999901"/>
    <n v="0"/>
    <n v="0"/>
    <n v="0"/>
    <s v="EJ"/>
  </r>
  <r>
    <x v="27"/>
    <s v="other industrial energy use"/>
    <x v="0"/>
    <x v="5"/>
    <n v="0.24647140000000001"/>
    <n v="0.70186700000000002"/>
    <n v="0.908613"/>
    <n v="0.31868059999999998"/>
    <n v="0.58652960999999904"/>
    <n v="0.59532799000000003"/>
    <n v="0.58600771200000001"/>
    <n v="0.57732148299999997"/>
    <n v="0.52698467699999996"/>
    <n v="0.46265020200000001"/>
    <n v="0.42002206990000002"/>
    <n v="0"/>
    <n v="0"/>
    <n v="0"/>
    <s v="EJ"/>
  </r>
  <r>
    <x v="27"/>
    <s v="other industrial energy use"/>
    <x v="0"/>
    <x v="4"/>
    <n v="0.11110299999999999"/>
    <n v="0.32893299999999998"/>
    <n v="0.46453100000000003"/>
    <n v="0.53841300000000003"/>
    <n v="0.42442649999999998"/>
    <n v="0.48475009999999902"/>
    <n v="0.51971626999999998"/>
    <n v="0.50312469999999998"/>
    <n v="0.48840581"/>
    <n v="0.48698038999999999"/>
    <n v="0.48190978000000001"/>
    <n v="0"/>
    <n v="0"/>
    <n v="0"/>
    <s v="EJ"/>
  </r>
  <r>
    <x v="27"/>
    <s v="other industrial energy use"/>
    <x v="0"/>
    <x v="0"/>
    <n v="0"/>
    <n v="0.15593839999999901"/>
    <n v="0.17796200000000001"/>
    <n v="0.22577359999999999"/>
    <n v="0.33100819999999997"/>
    <n v="0.33251372000000001"/>
    <n v="0.32573391000000002"/>
    <n v="0.33652299000000002"/>
    <n v="0.34090984000000002"/>
    <n v="0.33362977999999999"/>
    <n v="0.31987202799999997"/>
    <n v="0"/>
    <n v="0"/>
    <n v="0"/>
    <s v="EJ"/>
  </r>
  <r>
    <x v="27"/>
    <s v="other industrial energy use"/>
    <x v="0"/>
    <x v="1"/>
    <n v="0"/>
    <n v="0"/>
    <n v="0"/>
    <n v="0"/>
    <n v="0"/>
    <n v="2.5249699999999899E-4"/>
    <n v="4.6076320000000004E-3"/>
    <n v="2.4433796000000001E-2"/>
    <n v="5.2287905099999997E-2"/>
    <n v="7.1518697500000006E-2"/>
    <n v="8.0208266200000003E-2"/>
    <n v="0"/>
    <n v="0"/>
    <n v="0"/>
    <s v="EJ"/>
  </r>
  <r>
    <x v="27"/>
    <s v="other industrial energy use"/>
    <x v="0"/>
    <x v="2"/>
    <n v="0.26414799999999999"/>
    <n v="0.32156439999999997"/>
    <n v="0.25188080000000002"/>
    <n v="0.1744762"/>
    <n v="0.21620719999999999"/>
    <n v="0.21420934599999999"/>
    <n v="0.20159381500000001"/>
    <n v="0.18459334499999999"/>
    <n v="0.16723908999999901"/>
    <n v="0.15762932099999999"/>
    <n v="0.15236111499999999"/>
    <n v="0"/>
    <n v="0"/>
    <n v="0"/>
    <s v="EJ"/>
  </r>
  <r>
    <x v="27"/>
    <s v="other industrial feedstocks"/>
    <x v="0"/>
    <x v="2"/>
    <n v="0"/>
    <n v="3.1394999999999999E-2"/>
    <n v="3.1520699999999999E-2"/>
    <n v="2.9218299999999999E-2"/>
    <n v="3.4596700000000001E-2"/>
    <n v="3.6846999999999998E-2"/>
    <n v="3.8683500000000003E-2"/>
    <n v="4.3108800000000003E-2"/>
    <n v="4.8577099999999998E-2"/>
    <n v="5.1623500000000003E-2"/>
    <n v="5.2920000000000002E-2"/>
    <n v="0"/>
    <n v="0"/>
    <n v="0"/>
    <s v="EJ"/>
  </r>
  <r>
    <x v="27"/>
    <s v="process heat cement"/>
    <x v="0"/>
    <x v="3"/>
    <n v="3.6571800000000002E-2"/>
    <n v="3.9287299999999997E-2"/>
    <n v="4.2373099999999997E-2"/>
    <n v="3.9861500000000001E-2"/>
    <n v="3.9053589700000002E-2"/>
    <n v="3.8997547200000003E-2"/>
    <n v="4.0800126200000002E-2"/>
    <n v="4.7004538700000001E-2"/>
    <n v="5.2097279699999999E-2"/>
    <n v="5.2679036970000002E-2"/>
    <n v="4.9894036119999999E-2"/>
    <n v="0"/>
    <n v="0"/>
    <n v="0"/>
    <s v="EJ"/>
  </r>
  <r>
    <x v="27"/>
    <s v="process heat cement"/>
    <x v="0"/>
    <x v="5"/>
    <n v="8.5812200000000005E-2"/>
    <n v="0.118297"/>
    <n v="0.112141"/>
    <n v="0.114653"/>
    <n v="0.1134676478"/>
    <n v="0.1112670756"/>
    <n v="0.107466949099999"/>
    <n v="0.10160055680000001"/>
    <n v="9.6876573399999999E-2"/>
    <n v="9.3844104899999906E-2"/>
    <n v="8.9570307619999998E-2"/>
    <n v="0"/>
    <n v="0"/>
    <n v="0"/>
    <s v="EJ"/>
  </r>
  <r>
    <x v="27"/>
    <s v="process heat cement"/>
    <x v="0"/>
    <x v="1"/>
    <n v="0"/>
    <n v="0"/>
    <n v="0"/>
    <n v="0"/>
    <n v="0"/>
    <n v="8.0405700000000004E-7"/>
    <n v="3.2112642000000003E-5"/>
    <n v="1.2783101060000001E-4"/>
    <n v="1.837499014E-4"/>
    <n v="1.3239496689999999E-4"/>
    <n v="1.06505799599999E-4"/>
    <n v="0"/>
    <n v="0"/>
    <n v="0"/>
    <s v="EJ"/>
  </r>
  <r>
    <x v="27"/>
    <s v="process heat cement"/>
    <x v="0"/>
    <x v="2"/>
    <n v="1.6688700000000001E-2"/>
    <n v="2.1488799999999999E-2"/>
    <n v="2.1070200000000001E-2"/>
    <n v="2.1070200000000001E-2"/>
    <n v="8.4876645000000004E-3"/>
    <n v="6.4892052799999898E-3"/>
    <n v="6.4549810299999897E-3"/>
    <n v="8.2646062999999995E-3"/>
    <n v="8.0145127600000001E-3"/>
    <n v="6.1549769650000004E-3"/>
    <n v="5.6830633439999998E-3"/>
    <n v="0"/>
    <n v="0"/>
    <n v="0"/>
    <s v="EJ"/>
  </r>
  <r>
    <x v="27"/>
    <s v="resid cooling"/>
    <x v="4"/>
    <x v="4"/>
    <n v="4.9894900000000001E-3"/>
    <n v="1.42068E-2"/>
    <n v="1.72344E-2"/>
    <n v="1.78823E-2"/>
    <n v="1.8988720000000001E-2"/>
    <n v="2.126227E-2"/>
    <n v="2.2265219999999999E-2"/>
    <n v="2.2067389E-2"/>
    <n v="2.1256891E-2"/>
    <n v="2.0161826000000001E-2"/>
    <n v="1.9218323999999998E-2"/>
    <n v="0"/>
    <n v="0"/>
    <n v="0"/>
    <s v="EJ"/>
  </r>
  <r>
    <x v="27"/>
    <s v="resid heating"/>
    <x v="4"/>
    <x v="3"/>
    <n v="1.47682E-2"/>
    <n v="4.0486999999999997E-3"/>
    <n v="8.4463000000000003E-3"/>
    <n v="1.01321E-2"/>
    <n v="1.114274E-2"/>
    <n v="1.189635E-2"/>
    <n v="1.19012699999999E-2"/>
    <n v="1.1156940000000001E-2"/>
    <n v="1.0039920000000001E-2"/>
    <n v="9.0896989999999997E-3"/>
    <n v="8.3469630000000006E-3"/>
    <n v="0"/>
    <n v="0"/>
    <n v="0"/>
    <s v="EJ"/>
  </r>
  <r>
    <x v="27"/>
    <s v="resid heating"/>
    <x v="4"/>
    <x v="5"/>
    <n v="0.108476"/>
    <n v="1.1980299999999999E-2"/>
    <n v="1.0737099999999999E-2"/>
    <n v="8.2255000000000002E-3"/>
    <n v="8.4080000000000005E-3"/>
    <n v="8.4208870000000002E-3"/>
    <n v="8.0867070000000003E-3"/>
    <n v="7.50108799999999E-3"/>
    <n v="6.7750290000000001E-3"/>
    <n v="6.0189830000000003E-3"/>
    <n v="5.3358609999999999E-3"/>
    <n v="0"/>
    <n v="0"/>
    <n v="0"/>
    <s v="EJ"/>
  </r>
  <r>
    <x v="27"/>
    <s v="resid heating"/>
    <x v="4"/>
    <x v="4"/>
    <n v="9.979E-3"/>
    <n v="2.8413500000000001E-2"/>
    <n v="3.4468800000000001E-2"/>
    <n v="3.5764600000000001E-2"/>
    <n v="3.5017329999999999E-2"/>
    <n v="3.482801E-2"/>
    <n v="3.4023190000000002E-2"/>
    <n v="3.300471E-2"/>
    <n v="3.205011E-2"/>
    <n v="3.111707E-2"/>
    <n v="3.0045488999999901E-2"/>
    <n v="0"/>
    <n v="0"/>
    <n v="0"/>
    <s v="EJ"/>
  </r>
  <r>
    <x v="27"/>
    <s v="resid heating"/>
    <x v="4"/>
    <x v="0"/>
    <n v="1.18706E-2"/>
    <n v="0.214805"/>
    <n v="0.22955900000000001"/>
    <n v="0.20899400000000001"/>
    <n v="0.22065480000000001"/>
    <n v="0.22769410000000001"/>
    <n v="0.2285508"/>
    <n v="0.22448180000000001"/>
    <n v="0.21604000000000001"/>
    <n v="0.20475489999999999"/>
    <n v="0.19096231999999999"/>
    <n v="0"/>
    <n v="0"/>
    <n v="0"/>
    <s v="EJ"/>
  </r>
  <r>
    <x v="27"/>
    <s v="resid heating"/>
    <x v="4"/>
    <x v="1"/>
    <n v="0"/>
    <n v="0"/>
    <n v="0"/>
    <n v="0"/>
    <n v="0"/>
    <n v="5.7423699999999999E-6"/>
    <n v="8.9296599999999995E-5"/>
    <n v="1.60261E-4"/>
    <n v="2.3955299999999999E-4"/>
    <n v="3.0717199999999998E-4"/>
    <n v="3.4213599999999999E-4"/>
    <n v="0"/>
    <n v="0"/>
    <n v="0"/>
    <s v="EJ"/>
  </r>
  <r>
    <x v="27"/>
    <s v="resid heating"/>
    <x v="4"/>
    <x v="2"/>
    <n v="5.8141100000000001E-2"/>
    <n v="0.102991"/>
    <n v="9.4862299999999997E-2"/>
    <n v="9.3317700000000003E-2"/>
    <n v="9.72668E-2"/>
    <n v="9.8816100000000004E-2"/>
    <n v="9.6570299999999998E-2"/>
    <n v="9.2138579999999901E-2"/>
    <n v="8.6229179999999905E-2"/>
    <n v="7.9977500000000007E-2"/>
    <n v="7.4579489999999998E-2"/>
    <n v="0"/>
    <n v="0"/>
    <n v="0"/>
    <s v="EJ"/>
  </r>
  <r>
    <x v="27"/>
    <s v="resid others"/>
    <x v="4"/>
    <x v="3"/>
    <n v="1.6409E-3"/>
    <n v="4.4989999999999999E-4"/>
    <n v="9.3849999999999999E-4"/>
    <n v="1.1257999999999999E-3"/>
    <n v="1.2311500000000001E-3"/>
    <n v="1.48164E-3"/>
    <n v="1.653271E-3"/>
    <n v="1.7190739000000001E-3"/>
    <n v="1.6517468999999901E-3"/>
    <n v="1.5008383000000001E-3"/>
    <n v="1.3402240999999999E-3"/>
    <n v="0"/>
    <n v="0"/>
    <n v="0"/>
    <s v="EJ"/>
  </r>
  <r>
    <x v="27"/>
    <s v="resid others"/>
    <x v="4"/>
    <x v="5"/>
    <n v="0.25311099999999997"/>
    <n v="2.7954099999999999E-2"/>
    <n v="2.5053200000000001E-2"/>
    <n v="1.9192799999999999E-2"/>
    <n v="2.1058259999999999E-2"/>
    <n v="2.25893E-2"/>
    <n v="2.2009859999999999E-2"/>
    <n v="1.9816469999999999E-2"/>
    <n v="1.7474752E-2"/>
    <n v="1.5175584000000001E-2"/>
    <n v="1.3876358E-2"/>
    <n v="0"/>
    <n v="0"/>
    <n v="0"/>
    <s v="EJ"/>
  </r>
  <r>
    <x v="27"/>
    <s v="resid others"/>
    <x v="4"/>
    <x v="4"/>
    <n v="4.8892900000000003E-2"/>
    <n v="0.139214"/>
    <n v="0.16888300000000001"/>
    <n v="0.175231"/>
    <n v="0.18667259999999999"/>
    <n v="0.20275779999999999"/>
    <n v="0.2125754"/>
    <n v="0.21838930000000001"/>
    <n v="0.22167255"/>
    <n v="0.22224752"/>
    <n v="0.22113927999999999"/>
    <n v="0"/>
    <n v="0"/>
    <n v="0"/>
    <s v="EJ"/>
  </r>
  <r>
    <x v="27"/>
    <s v="resid others"/>
    <x v="4"/>
    <x v="0"/>
    <n v="7.5943E-3"/>
    <n v="0.13742299999999999"/>
    <n v="0.14686199999999999"/>
    <n v="0.13370599999999999"/>
    <n v="0.15145700000000001"/>
    <n v="0.17331859999999999"/>
    <n v="0.18662999999999999"/>
    <n v="0.19026280000000001"/>
    <n v="0.18559624999999999"/>
    <n v="0.17649191"/>
    <n v="0.16540998000000001"/>
    <n v="0"/>
    <n v="0"/>
    <n v="0"/>
    <s v="EJ"/>
  </r>
  <r>
    <x v="27"/>
    <s v="resid others"/>
    <x v="4"/>
    <x v="1"/>
    <n v="0"/>
    <n v="0"/>
    <n v="0"/>
    <n v="0"/>
    <n v="0"/>
    <n v="1.4040799999999999E-5"/>
    <n v="2.30418E-4"/>
    <n v="4.0410700000000001E-4"/>
    <n v="4.7524600000000002E-4"/>
    <n v="5.6858500000000003E-4"/>
    <n v="5.3549200000000004E-4"/>
    <n v="0"/>
    <n v="0"/>
    <n v="0"/>
    <s v="EJ"/>
  </r>
  <r>
    <x v="27"/>
    <s v="resid others"/>
    <x v="4"/>
    <x v="2"/>
    <n v="2.2062700000000001E-2"/>
    <n v="3.90818E-2"/>
    <n v="3.59972E-2"/>
    <n v="3.5410999999999998E-2"/>
    <n v="3.8964829999999999E-2"/>
    <n v="4.145327E-2"/>
    <n v="3.974515E-2"/>
    <n v="3.5251350000000001E-2"/>
    <n v="3.0623770000000002E-2"/>
    <n v="2.6340280000000001E-2"/>
    <n v="2.4245829999999999E-2"/>
    <n v="0"/>
    <n v="0"/>
    <n v="0"/>
    <s v="EJ"/>
  </r>
  <r>
    <x v="27"/>
    <s v="trn_aviation_intl"/>
    <x v="5"/>
    <x v="4"/>
    <n v="0"/>
    <n v="0"/>
    <n v="0"/>
    <n v="0"/>
    <n v="0"/>
    <n v="0"/>
    <n v="0"/>
    <n v="6.2764800000000002E-9"/>
    <n v="4.9198399999999997E-8"/>
    <n v="3.57043E-7"/>
    <n v="2.3805100000000002E-6"/>
    <n v="0"/>
    <n v="0"/>
    <n v="0"/>
    <s v="EJ"/>
  </r>
  <r>
    <x v="27"/>
    <s v="trn_aviation_intl"/>
    <x v="5"/>
    <x v="1"/>
    <n v="0"/>
    <n v="0"/>
    <n v="0"/>
    <n v="0"/>
    <n v="0"/>
    <n v="0"/>
    <n v="0"/>
    <n v="8.7176799999999996E-9"/>
    <n v="1.57966E-7"/>
    <n v="2.1232100000000001E-6"/>
    <n v="2.10962E-5"/>
    <n v="0"/>
    <n v="0"/>
    <n v="0"/>
    <s v="EJ"/>
  </r>
  <r>
    <x v="27"/>
    <s v="trn_aviation_intl"/>
    <x v="5"/>
    <x v="2"/>
    <n v="7.8068599999999997E-3"/>
    <n v="1.3040899999999999E-2"/>
    <n v="1.53803E-2"/>
    <n v="1.9914600000000001E-2"/>
    <n v="2.1996700000000001E-2"/>
    <n v="2.2116899999999998E-2"/>
    <n v="2.1497499999999999E-2"/>
    <n v="2.0654499999999999E-2"/>
    <n v="2.0708299999999999E-2"/>
    <n v="2.0490899999999999E-2"/>
    <n v="2.01123E-2"/>
    <n v="0"/>
    <n v="0"/>
    <n v="0"/>
    <s v="EJ"/>
  </r>
  <r>
    <x v="27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27"/>
    <s v="trn_freight"/>
    <x v="6"/>
    <x v="4"/>
    <n v="1.2280100000000001E-3"/>
    <n v="3.13876E-3"/>
    <n v="2.6524000000000001E-3"/>
    <n v="2.6860500000000002E-3"/>
    <n v="2.68535E-3"/>
    <n v="2.8650232E-3"/>
    <n v="2.6379929999999999E-3"/>
    <n v="2.0653131499999999E-3"/>
    <n v="1.7996946999999999E-3"/>
    <n v="1.7972407999999999E-3"/>
    <n v="1.892103E-3"/>
    <n v="0"/>
    <n v="0"/>
    <n v="0"/>
    <s v="EJ"/>
  </r>
  <r>
    <x v="27"/>
    <s v="trn_freight"/>
    <x v="6"/>
    <x v="1"/>
    <n v="0"/>
    <n v="0"/>
    <n v="0"/>
    <n v="0"/>
    <n v="0"/>
    <n v="8.4912899999999998E-5"/>
    <n v="3.5786100000000001E-4"/>
    <n v="7.7989105999999998E-4"/>
    <n v="1.0264514E-3"/>
    <n v="1.1757537999999999E-3"/>
    <n v="1.341231E-3"/>
    <n v="0"/>
    <n v="0"/>
    <n v="0"/>
    <s v="EJ"/>
  </r>
  <r>
    <x v="27"/>
    <s v="trn_freight"/>
    <x v="6"/>
    <x v="2"/>
    <n v="7.0384390000000005E-2"/>
    <n v="4.0509339999999998E-2"/>
    <n v="3.2056059999999997E-2"/>
    <n v="1.3519750000000001E-2"/>
    <n v="1.4434676E-2"/>
    <n v="1.5343186999999999E-2"/>
    <n v="1.5479844E-2"/>
    <n v="1.5966310000000001E-2"/>
    <n v="1.6024320000000002E-2"/>
    <n v="1.6075999999999899E-2"/>
    <n v="1.60492E-2"/>
    <n v="0"/>
    <n v="0"/>
    <n v="0"/>
    <s v="EJ"/>
  </r>
  <r>
    <x v="27"/>
    <s v="trn_freight_road"/>
    <x v="6"/>
    <x v="4"/>
    <n v="0"/>
    <n v="0"/>
    <n v="0"/>
    <n v="0"/>
    <n v="1.45152E-7"/>
    <n v="4.4696270000000001E-6"/>
    <n v="2.87331157999999E-5"/>
    <n v="1.519515042E-4"/>
    <n v="3.7414727999999999E-4"/>
    <n v="7.3263693999999998E-4"/>
    <n v="1.2561819E-3"/>
    <n v="0"/>
    <n v="0"/>
    <n v="0"/>
    <s v="EJ"/>
  </r>
  <r>
    <x v="27"/>
    <s v="trn_freight_road"/>
    <x v="6"/>
    <x v="1"/>
    <n v="0"/>
    <n v="0"/>
    <n v="0"/>
    <n v="0"/>
    <n v="0"/>
    <n v="7.0836700000000001E-6"/>
    <n v="6.6287939999999995E-5"/>
    <n v="3.4726104000000002E-4"/>
    <n v="7.4753343E-4"/>
    <n v="1.2323022999999999E-3"/>
    <n v="1.742595E-3"/>
    <n v="0"/>
    <n v="0"/>
    <n v="0"/>
    <s v="EJ"/>
  </r>
  <r>
    <x v="27"/>
    <s v="trn_freight_road"/>
    <x v="6"/>
    <x v="2"/>
    <n v="0.13100700000000001"/>
    <n v="0.31823099999999999"/>
    <n v="0.33272099999999999"/>
    <n v="0.37274499999999999"/>
    <n v="0.41277107909999999"/>
    <n v="0.45557821166000001"/>
    <n v="0.47850934344999901"/>
    <n v="0.48457167892999897"/>
    <n v="0.48491157930000001"/>
    <n v="0.47804716849999901"/>
    <n v="0.46776919750000001"/>
    <n v="0"/>
    <n v="0"/>
    <n v="0"/>
    <s v="EJ"/>
  </r>
  <r>
    <x v="27"/>
    <s v="trn_pass"/>
    <x v="6"/>
    <x v="4"/>
    <n v="2.41516E-3"/>
    <n v="6.1730200000000004E-3"/>
    <n v="5.2164300000000002E-3"/>
    <n v="5.2824299999999899E-3"/>
    <n v="5.7748499999999998E-3"/>
    <n v="6.0034399999999996E-3"/>
    <n v="6.0433800000000001E-3"/>
    <n v="6.8089439999999999E-3"/>
    <n v="7.8489700000000003E-3"/>
    <n v="1.0182460000000001E-2"/>
    <n v="1.4747959999999999E-2"/>
    <n v="0"/>
    <n v="0"/>
    <n v="0"/>
    <s v="EJ"/>
  </r>
  <r>
    <x v="27"/>
    <s v="trn_pass"/>
    <x v="6"/>
    <x v="1"/>
    <n v="0"/>
    <n v="0"/>
    <n v="0"/>
    <n v="0"/>
    <n v="0"/>
    <n v="0"/>
    <n v="0"/>
    <n v="3.0272799999999999E-4"/>
    <n v="9.0552700000000005E-4"/>
    <n v="2.5177400000000001E-3"/>
    <n v="6.1307100000000002E-3"/>
    <n v="0"/>
    <n v="0"/>
    <n v="0"/>
    <s v="EJ"/>
  </r>
  <r>
    <x v="27"/>
    <s v="trn_pass"/>
    <x v="6"/>
    <x v="2"/>
    <n v="8.7690149999999994E-2"/>
    <n v="0.14877969999999999"/>
    <n v="0.17448680999999999"/>
    <n v="0.22458349"/>
    <n v="0.25444566000000002"/>
    <n v="0.26945775999999999"/>
    <n v="0.26748731999999997"/>
    <n v="0.25556870999999998"/>
    <n v="0.25222868999999998"/>
    <n v="0.24195062000000001"/>
    <n v="0.22346547"/>
    <n v="0"/>
    <n v="0"/>
    <n v="0"/>
    <s v="EJ"/>
  </r>
  <r>
    <x v="27"/>
    <s v="trn_pass_road"/>
    <x v="6"/>
    <x v="4"/>
    <n v="0"/>
    <n v="0"/>
    <n v="0"/>
    <n v="0"/>
    <n v="8.2380500000000002E-3"/>
    <n v="1.8133969999999999E-2"/>
    <n v="2.7454610000000001E-2"/>
    <n v="3.0642249999999999E-2"/>
    <n v="3.084419E-2"/>
    <n v="3.0010349999999901E-2"/>
    <n v="2.9021600000000002E-2"/>
    <n v="0"/>
    <n v="0"/>
    <n v="0"/>
    <s v="EJ"/>
  </r>
  <r>
    <x v="27"/>
    <s v="trn_pass_road"/>
    <x v="6"/>
    <x v="0"/>
    <n v="0"/>
    <n v="1.33817E-2"/>
    <n v="4.2251200000000003E-2"/>
    <n v="4.8074699999999998E-2"/>
    <n v="5.0111900000000001E-2"/>
    <n v="4.9292099999999998E-2"/>
    <n v="3.6426219999999898E-2"/>
    <n v="3.3544810000000001E-2"/>
    <n v="3.2047010000000001E-2"/>
    <n v="2.9414240000000001E-2"/>
    <n v="2.6863109999999999E-2"/>
    <n v="0"/>
    <n v="0"/>
    <n v="0"/>
    <s v="EJ"/>
  </r>
  <r>
    <x v="27"/>
    <s v="trn_pass_road"/>
    <x v="6"/>
    <x v="1"/>
    <n v="0"/>
    <n v="0"/>
    <n v="0"/>
    <n v="0"/>
    <n v="0"/>
    <n v="4.8646199999999997E-6"/>
    <n v="2.801497E-5"/>
    <n v="8.7091939999999995E-5"/>
    <n v="1.563271E-4"/>
    <n v="2.004865E-4"/>
    <n v="2.0876139999999999E-4"/>
    <n v="0"/>
    <n v="0"/>
    <n v="0"/>
    <s v="EJ"/>
  </r>
  <r>
    <x v="27"/>
    <s v="trn_pass_road"/>
    <x v="6"/>
    <x v="2"/>
    <n v="8.5114400000000007E-2"/>
    <n v="0.20674699999999999"/>
    <n v="0.21615899999999999"/>
    <n v="0.24215700000000001"/>
    <n v="0.27985821799999999"/>
    <n v="0.27428424800000001"/>
    <n v="0.21151809999999999"/>
    <n v="0.18932916699999999"/>
    <n v="0.18154674199999901"/>
    <n v="0.16803753499999999"/>
    <n v="0.15506122999999999"/>
    <n v="0"/>
    <n v="0"/>
    <n v="0"/>
    <s v="EJ"/>
  </r>
  <r>
    <x v="27"/>
    <s v="trn_pass_road_LDV"/>
    <x v="6"/>
    <x v="4"/>
    <n v="0"/>
    <n v="0"/>
    <n v="0"/>
    <n v="0"/>
    <n v="0"/>
    <n v="5.6284799999999999E-3"/>
    <n v="9.76373E-3"/>
    <n v="1.0408300000000001E-2"/>
    <n v="1.0295800000000001E-2"/>
    <n v="1.03468E-2"/>
    <n v="1.0076699999999999E-2"/>
    <n v="0"/>
    <n v="0"/>
    <n v="0"/>
    <s v="EJ"/>
  </r>
  <r>
    <x v="27"/>
    <s v="trn_pass_road_LDV"/>
    <x v="6"/>
    <x v="2"/>
    <n v="6.7985900000000002E-3"/>
    <n v="1.65142E-2"/>
    <n v="1.7265900000000001E-2"/>
    <n v="1.9342600000000001E-2"/>
    <n v="1.43938E-2"/>
    <n v="6.3083000000000002E-3"/>
    <n v="4.4564299999999999E-3"/>
    <n v="3.1989100000000001E-3"/>
    <n v="2.4320600000000002E-3"/>
    <n v="1.9794499999999998E-3"/>
    <n v="1.6201799999999999E-3"/>
    <n v="0"/>
    <n v="0"/>
    <n v="0"/>
    <s v="EJ"/>
  </r>
  <r>
    <x v="27"/>
    <s v="trn_pass_road_LDV_4W"/>
    <x v="6"/>
    <x v="4"/>
    <n v="0"/>
    <n v="0"/>
    <n v="0"/>
    <n v="0"/>
    <n v="0"/>
    <n v="3.9342800000000001E-3"/>
    <n v="4.7093469999999998E-2"/>
    <n v="7.2253949999999997E-2"/>
    <n v="8.9595645000000002E-2"/>
    <n v="9.8167924000000004E-2"/>
    <n v="0.10433341"/>
    <n v="0"/>
    <n v="0"/>
    <n v="0"/>
    <s v="EJ"/>
  </r>
  <r>
    <x v="27"/>
    <s v="trn_pass_road_LDV_4W"/>
    <x v="6"/>
    <x v="0"/>
    <n v="0"/>
    <n v="1.799696E-4"/>
    <n v="5.6850299999999896E-4"/>
    <n v="6.4689000000000001E-4"/>
    <n v="4.9579399999999895E-4"/>
    <n v="4.2386870000000001E-4"/>
    <n v="4.0450939999999997E-4"/>
    <n v="3.2422119999999999E-4"/>
    <n v="2.419666E-4"/>
    <n v="2.0995397999999999E-4"/>
    <n v="1.7102599999999901E-4"/>
    <n v="0"/>
    <n v="0"/>
    <n v="0"/>
    <s v="EJ"/>
  </r>
  <r>
    <x v="27"/>
    <s v="trn_pass_road_LDV_4W"/>
    <x v="6"/>
    <x v="1"/>
    <n v="0"/>
    <n v="0"/>
    <n v="0"/>
    <n v="0"/>
    <n v="0"/>
    <n v="4.7711070999999999E-6"/>
    <n v="2.1077615450000001E-4"/>
    <n v="2.721323916E-4"/>
    <n v="3.1626728289000001E-4"/>
    <n v="3.4159760710000001E-4"/>
    <n v="3.7967976660000001E-4"/>
    <n v="0"/>
    <n v="0"/>
    <n v="0"/>
    <s v="EJ"/>
  </r>
  <r>
    <x v="27"/>
    <s v="trn_pass_road_LDV_4W"/>
    <x v="6"/>
    <x v="2"/>
    <n v="0.229355"/>
    <n v="0.55711200000000005"/>
    <n v="0.58247399999999905"/>
    <n v="0.65253000000000005"/>
    <n v="0.50004899999999997"/>
    <n v="0.43097825000000001"/>
    <n v="0.41969489999999998"/>
    <n v="0.34263022999999998"/>
    <n v="0.26207280700000002"/>
    <n v="0.230892815"/>
    <n v="0.19327382000000001"/>
    <n v="0"/>
    <n v="0"/>
    <n v="0"/>
    <s v="EJ"/>
  </r>
  <r>
    <x v="27"/>
    <s v="trn_shipping_intl"/>
    <x v="7"/>
    <x v="4"/>
    <n v="0"/>
    <n v="0"/>
    <n v="0"/>
    <n v="0"/>
    <n v="0"/>
    <n v="0"/>
    <n v="0"/>
    <n v="5.9619499999999997E-6"/>
    <n v="1.82485E-5"/>
    <n v="5.4425100000000002E-5"/>
    <n v="1.32607E-4"/>
    <n v="0"/>
    <n v="0"/>
    <n v="0"/>
    <s v="EJ"/>
  </r>
  <r>
    <x v="27"/>
    <s v="trn_shipping_intl"/>
    <x v="7"/>
    <x v="1"/>
    <n v="0"/>
    <n v="0"/>
    <n v="0"/>
    <n v="0"/>
    <n v="0"/>
    <n v="0"/>
    <n v="0"/>
    <n v="7.1106599999999994E-5"/>
    <n v="2.5816000000000001E-4"/>
    <n v="9.7569499999999995E-4"/>
    <n v="2.9986800000000001E-3"/>
    <n v="0"/>
    <n v="0"/>
    <n v="0"/>
    <s v="EJ"/>
  </r>
  <r>
    <x v="27"/>
    <s v="trn_shipping_intl"/>
    <x v="7"/>
    <x v="2"/>
    <n v="6.6034099999999998E-2"/>
    <n v="0.41629699999999997"/>
    <n v="0.35850700000000002"/>
    <n v="0.33729500000000001"/>
    <n v="0.35033042999999903"/>
    <n v="0.35875899999999999"/>
    <n v="0.35306589999999999"/>
    <n v="0.350358"/>
    <n v="0.34895599999999999"/>
    <n v="0.34801899999999902"/>
    <n v="0.34599000000000002"/>
    <n v="0"/>
    <n v="0"/>
    <n v="0"/>
    <s v="EJ"/>
  </r>
  <r>
    <x v="28"/>
    <s v="N fertilizer"/>
    <x v="0"/>
    <x v="5"/>
    <n v="4.14975E-2"/>
    <n v="1.5257099999999999E-2"/>
    <n v="2.25436E-2"/>
    <n v="4.1706199999999999E-2"/>
    <n v="5.079786E-2"/>
    <n v="6.0523929999999997E-2"/>
    <n v="6.9836339999999997E-2"/>
    <n v="7.7706700000000004E-2"/>
    <n v="8.4470970000000006E-2"/>
    <n v="9.22014099999999E-2"/>
    <n v="9.8924418E-2"/>
    <n v="0"/>
    <n v="0"/>
    <n v="0"/>
    <s v="EJ"/>
  </r>
  <r>
    <x v="28"/>
    <s v="N fertilizer"/>
    <x v="0"/>
    <x v="0"/>
    <n v="2.0786599999999999E-2"/>
    <n v="4.0127500000000003E-2"/>
    <n v="4.4678000000000002E-2"/>
    <n v="4.0975400000000002E-2"/>
    <n v="5.0577999999999998E-2"/>
    <n v="5.9938464499999997E-2"/>
    <n v="6.9044797599999999E-2"/>
    <n v="7.6022753599999895E-2"/>
    <n v="8.0754947199999996E-2"/>
    <n v="8.6393960299999906E-2"/>
    <n v="9.1451280939999893E-2"/>
    <n v="0"/>
    <n v="0"/>
    <n v="0"/>
    <s v="EJ"/>
  </r>
  <r>
    <x v="28"/>
    <s v="N fertilizer"/>
    <x v="0"/>
    <x v="1"/>
    <n v="0"/>
    <n v="0"/>
    <n v="0"/>
    <n v="0"/>
    <n v="0"/>
    <n v="1.5850900000000001E-4"/>
    <n v="1.1141499999999999E-3"/>
    <n v="3.2297749999999998E-3"/>
    <n v="6.2678370000000001E-3"/>
    <n v="9.6353047999999993E-3"/>
    <n v="1.32801647999999E-2"/>
    <n v="0"/>
    <n v="0"/>
    <n v="0"/>
    <s v="EJ"/>
  </r>
  <r>
    <x v="28"/>
    <s v="N fertilizer"/>
    <x v="0"/>
    <x v="2"/>
    <n v="1.37312E-4"/>
    <n v="1.69524E-3"/>
    <n v="2.5048399999999999E-3"/>
    <n v="4.63402E-3"/>
    <n v="5.3273799999999996E-3"/>
    <n v="6.0376340000000001E-3"/>
    <n v="5.9450509999999998E-3"/>
    <n v="4.4177599999999997E-3"/>
    <n v="2.5840149999999998E-3"/>
    <n v="1.31186E-3"/>
    <n v="5.495195E-4"/>
    <n v="0"/>
    <n v="0"/>
    <n v="0"/>
    <s v="EJ"/>
  </r>
  <r>
    <x v="28"/>
    <s v="agricultural energy use"/>
    <x v="1"/>
    <x v="3"/>
    <n v="0"/>
    <n v="2.58E-5"/>
    <n v="2.76E-5"/>
    <n v="1.30481E-2"/>
    <n v="1.502678E-2"/>
    <n v="1.79366E-2"/>
    <n v="2.0765479999999999E-2"/>
    <n v="2.2470189000000002E-2"/>
    <n v="2.2774240000000001E-2"/>
    <n v="2.2307090000000002E-2"/>
    <n v="2.1189929999999999E-2"/>
    <n v="0"/>
    <n v="0"/>
    <n v="0"/>
    <s v="EJ"/>
  </r>
  <r>
    <x v="28"/>
    <s v="agricultural energy use"/>
    <x v="1"/>
    <x v="5"/>
    <n v="2.679E-3"/>
    <n v="9.209E-4"/>
    <n v="8.3719999999999997E-4"/>
    <n v="1.0464999999999999E-3"/>
    <n v="1.198225E-3"/>
    <n v="1.3427819999999901E-3"/>
    <n v="1.450488E-3"/>
    <n v="1.5068619999999899E-3"/>
    <n v="1.5485860999999901E-3"/>
    <n v="1.5893280000000001E-3"/>
    <n v="1.5990679999999999E-3"/>
    <n v="0"/>
    <n v="0"/>
    <n v="0"/>
    <s v="EJ"/>
  </r>
  <r>
    <x v="28"/>
    <s v="agricultural energy use"/>
    <x v="1"/>
    <x v="4"/>
    <n v="3.9623000000000002E-3"/>
    <n v="6.3318999999999997E-3"/>
    <n v="1.05506E-2"/>
    <n v="1.91758E-2"/>
    <n v="1.9639139999999999E-2"/>
    <n v="2.0566289000000001E-2"/>
    <n v="2.4343765999999999E-2"/>
    <n v="2.931309E-2"/>
    <n v="3.4528551999999997E-2"/>
    <n v="4.1339166999999899E-2"/>
    <n v="4.9477988000000001E-2"/>
    <n v="0"/>
    <n v="0"/>
    <n v="0"/>
    <s v="EJ"/>
  </r>
  <r>
    <x v="28"/>
    <s v="agricultural energy use"/>
    <x v="1"/>
    <x v="1"/>
    <n v="0"/>
    <n v="0"/>
    <n v="0"/>
    <n v="0"/>
    <n v="0"/>
    <n v="1.5202799999999999E-3"/>
    <n v="5.3977399999999998E-3"/>
    <n v="1.023491E-2"/>
    <n v="1.4151019000000001E-2"/>
    <n v="1.7956659E-2"/>
    <n v="2.0814010000000001E-2"/>
    <n v="0"/>
    <n v="0"/>
    <n v="0"/>
    <s v="EJ"/>
  </r>
  <r>
    <x v="28"/>
    <s v="agricultural energy use"/>
    <x v="1"/>
    <x v="2"/>
    <n v="8.5439699999999993E-2"/>
    <n v="0.16286129999999999"/>
    <n v="0.17120379999999999"/>
    <n v="0.20204859999999999"/>
    <n v="0.21944439999999901"/>
    <n v="0.22859494"/>
    <n v="0.22517128"/>
    <n v="0.21428364"/>
    <n v="0.20310997"/>
    <n v="0.18750567000000001"/>
    <n v="0.17096606"/>
    <n v="0"/>
    <n v="0"/>
    <n v="0"/>
    <s v="EJ"/>
  </r>
  <r>
    <x v="28"/>
    <s v="alumina"/>
    <x v="0"/>
    <x v="3"/>
    <n v="0"/>
    <n v="0"/>
    <n v="0"/>
    <n v="2.6749199999999998E-4"/>
    <n v="4.8020300000000001E-4"/>
    <n v="6.5765799999999998E-4"/>
    <n v="8.9717900000000001E-4"/>
    <n v="1.1364369999999999E-3"/>
    <n v="1.3422893999999999E-3"/>
    <n v="1.5066617999999999E-3"/>
    <n v="1.6291690199999999E-3"/>
    <n v="0"/>
    <n v="0"/>
    <n v="0"/>
    <s v="EJ"/>
  </r>
  <r>
    <x v="28"/>
    <s v="alumina"/>
    <x v="0"/>
    <x v="5"/>
    <n v="0"/>
    <n v="0"/>
    <n v="0"/>
    <n v="4.0105799999999997E-3"/>
    <n v="7.1900200000000001E-3"/>
    <n v="9.8377099999999995E-3"/>
    <n v="1.3402799999999999E-2"/>
    <n v="1.6955640000000001E-2"/>
    <n v="2.0010541999999999E-2"/>
    <n v="2.2453134E-2"/>
    <n v="2.4278608E-2"/>
    <n v="0"/>
    <n v="0"/>
    <n v="0"/>
    <s v="EJ"/>
  </r>
  <r>
    <x v="28"/>
    <s v="alumina"/>
    <x v="0"/>
    <x v="0"/>
    <n v="0"/>
    <n v="0"/>
    <n v="0"/>
    <n v="3.7798900000000002E-5"/>
    <n v="6.7851654749999997E-5"/>
    <n v="9.2872975552999996E-5"/>
    <n v="1.2658832779700001E-4"/>
    <n v="1.6017224309500001E-4"/>
    <n v="1.88971977378E-4"/>
    <n v="2.1190543296900001E-4"/>
    <n v="2.2893900378899901E-4"/>
    <n v="0"/>
    <n v="0"/>
    <n v="0"/>
    <s v="EJ"/>
  </r>
  <r>
    <x v="28"/>
    <s v="alumina"/>
    <x v="0"/>
    <x v="2"/>
    <n v="0"/>
    <n v="0"/>
    <n v="0"/>
    <n v="9.86771E-4"/>
    <n v="1.765539E-3"/>
    <n v="2.41319E-3"/>
    <n v="3.2826071266699999E-3"/>
    <n v="4.1476512345259998E-3"/>
    <n v="4.8892113386289904E-3"/>
    <n v="5.4834519045000004E-3"/>
    <n v="5.9313840747589998E-3"/>
    <n v="0"/>
    <n v="0"/>
    <n v="0"/>
    <s v="EJ"/>
  </r>
  <r>
    <x v="28"/>
    <s v="aluminum"/>
    <x v="0"/>
    <x v="4"/>
    <n v="0"/>
    <n v="0"/>
    <n v="0"/>
    <n v="1.2674400000000001E-2"/>
    <n v="2.27259E-2"/>
    <n v="3.1096800000000001E-2"/>
    <n v="4.2368259999999998E-2"/>
    <n v="5.3601679999999999E-2"/>
    <n v="6.3248100000000002E-2"/>
    <n v="7.0954602999999894E-2"/>
    <n v="7.6713275999999997E-2"/>
    <n v="0"/>
    <n v="0"/>
    <n v="0"/>
    <s v="EJ"/>
  </r>
  <r>
    <x v="28"/>
    <s v="cement"/>
    <x v="0"/>
    <x v="4"/>
    <n v="2.47472E-2"/>
    <n v="5.0419400000000003E-2"/>
    <n v="5.60118E-2"/>
    <n v="5.60118E-2"/>
    <n v="6.1389430000000002E-2"/>
    <n v="7.0911729999999895E-2"/>
    <n v="8.2615540000000001E-2"/>
    <n v="9.5476439999999996E-2"/>
    <n v="0.10681613"/>
    <n v="0.11438340999999901"/>
    <n v="0.11943984099999901"/>
    <n v="0"/>
    <n v="0"/>
    <n v="0"/>
    <s v="EJ"/>
  </r>
  <r>
    <x v="28"/>
    <s v="chemical energy use"/>
    <x v="0"/>
    <x v="4"/>
    <n v="1.79998E-2"/>
    <n v="4.0185600000000002E-2"/>
    <n v="5.3371500000000002E-2"/>
    <n v="6.7980600000000002E-2"/>
    <n v="7.3534859999999994E-2"/>
    <n v="8.3550869999999999E-2"/>
    <n v="0.10299113"/>
    <n v="0.13339165"/>
    <n v="0.16931109999999999"/>
    <n v="0.2037641"/>
    <n v="0.23706545099999901"/>
    <n v="0"/>
    <n v="0"/>
    <n v="0"/>
    <s v="EJ"/>
  </r>
  <r>
    <x v="28"/>
    <s v="chemical energy use"/>
    <x v="0"/>
    <x v="0"/>
    <n v="0"/>
    <n v="9.7729999999999996E-4"/>
    <n v="0"/>
    <n v="5.0919499999999999E-2"/>
    <n v="5.7863640000000001E-2"/>
    <n v="6.5524479999999996E-2"/>
    <n v="7.8157210000000005E-2"/>
    <n v="9.5837699999999998E-2"/>
    <n v="0.11594142"/>
    <n v="0.13583682999999999"/>
    <n v="0.15494648999999999"/>
    <n v="0"/>
    <n v="0"/>
    <n v="0"/>
    <s v="EJ"/>
  </r>
  <r>
    <x v="28"/>
    <s v="chemical energy use"/>
    <x v="0"/>
    <x v="2"/>
    <n v="3.7480399999999997E-2"/>
    <n v="7.4633099999999994E-2"/>
    <n v="0.11743099999999999"/>
    <n v="0.153087"/>
    <n v="0.172533399999999"/>
    <n v="0.19675399999999901"/>
    <n v="0.23516490000000001"/>
    <n v="0.29593910000000001"/>
    <n v="0.37322270000000002"/>
    <n v="0.45386576000000001"/>
    <n v="0.53913717999999999"/>
    <n v="0"/>
    <n v="0"/>
    <n v="0"/>
    <s v="EJ"/>
  </r>
  <r>
    <x v="28"/>
    <s v="chemical feedstocks"/>
    <x v="0"/>
    <x v="0"/>
    <n v="1.7142600000000001E-2"/>
    <n v="4.5610100000000001E-2"/>
    <n v="0.115006"/>
    <n v="0.240283"/>
    <n v="0.26801199999999997"/>
    <n v="0.28001399999999999"/>
    <n v="0.322187"/>
    <n v="0.35550599999999999"/>
    <n v="0.388932"/>
    <n v="0.42691400000000002"/>
    <n v="0.46233999999999997"/>
    <n v="0"/>
    <n v="0"/>
    <n v="0"/>
    <s v="EJ"/>
  </r>
  <r>
    <x v="28"/>
    <s v="chemical feedstocks"/>
    <x v="0"/>
    <x v="2"/>
    <n v="5.7571999999999998E-2"/>
    <n v="0.61084499999999997"/>
    <n v="0.86716499999999996"/>
    <n v="1.06572"/>
    <n v="1.1767300000000001"/>
    <n v="1.32684"/>
    <n v="1.5088999999999999"/>
    <n v="1.73461"/>
    <n v="1.97763"/>
    <n v="2.23699"/>
    <n v="2.4920100000000001"/>
    <n v="0"/>
    <n v="0"/>
    <n v="0"/>
    <s v="EJ"/>
  </r>
  <r>
    <x v="28"/>
    <s v="comm cooling"/>
    <x v="2"/>
    <x v="4"/>
    <n v="3.8335800000000003E-2"/>
    <n v="0.103045"/>
    <n v="0.14005100000000001"/>
    <n v="0.15847900000000001"/>
    <n v="0.1897673"/>
    <n v="0.2430669"/>
    <n v="0.32499"/>
    <n v="0.41528110000000001"/>
    <n v="0.51033469999999903"/>
    <n v="0.60666328999999997"/>
    <n v="0.69978810000000002"/>
    <n v="0"/>
    <n v="0"/>
    <n v="0"/>
    <s v="EJ"/>
  </r>
  <r>
    <x v="28"/>
    <s v="comm heating"/>
    <x v="2"/>
    <x v="3"/>
    <n v="4.4499999999999997E-4"/>
    <n v="4.4579999999999999E-4"/>
    <n v="4.5790000000000002E-4"/>
    <n v="4.7289899999999999E-4"/>
    <n v="5.4610640000000001E-4"/>
    <n v="6.3629970000000002E-4"/>
    <n v="7.4542599999999999E-4"/>
    <n v="8.4582289999999996E-4"/>
    <n v="8.9973539999999995E-4"/>
    <n v="9.1154840000000001E-4"/>
    <n v="8.9393220000000002E-4"/>
    <n v="0"/>
    <n v="0"/>
    <n v="0"/>
    <s v="EJ"/>
  </r>
  <r>
    <x v="28"/>
    <s v="comm heating"/>
    <x v="2"/>
    <x v="5"/>
    <n v="0.13813900000000001"/>
    <n v="0.13166"/>
    <n v="9.3452300000000002E-2"/>
    <n v="5.1758600000000002E-2"/>
    <n v="5.94364E-2"/>
    <n v="6.7027420000000004E-2"/>
    <n v="7.5835050000000001E-2"/>
    <n v="8.4695339999999994E-2"/>
    <n v="9.2597559999999995E-2"/>
    <n v="9.8914889999999894E-2"/>
    <n v="0.10344042000000001"/>
    <n v="0"/>
    <n v="0"/>
    <n v="0"/>
    <s v="EJ"/>
  </r>
  <r>
    <x v="28"/>
    <s v="comm heating"/>
    <x v="2"/>
    <x v="4"/>
    <n v="1.1157000000000001E-3"/>
    <n v="2.9987999999999998E-3"/>
    <n v="4.0758000000000001E-3"/>
    <n v="4.6120900000000001E-3"/>
    <n v="5.2480890000000001E-3"/>
    <n v="6.1682680000000002E-3"/>
    <n v="8.0961149999999992E-3"/>
    <n v="1.1067034999999999E-2"/>
    <n v="1.4509808000000001E-2"/>
    <n v="1.7940659000000001E-2"/>
    <n v="2.1246629999999999E-2"/>
    <n v="0"/>
    <n v="0"/>
    <n v="0"/>
    <s v="EJ"/>
  </r>
  <r>
    <x v="28"/>
    <s v="comm heating"/>
    <x v="2"/>
    <x v="0"/>
    <n v="3.8000000000000002E-5"/>
    <n v="3.4600000000000001E-5"/>
    <n v="4.4700000000000002E-5"/>
    <n v="3.2799899999999997E-5"/>
    <n v="3.8789930000000001E-5"/>
    <n v="4.5192960000000003E-5"/>
    <n v="5.618444E-5"/>
    <n v="7.1470839999999996E-5"/>
    <n v="8.8271549999999993E-5"/>
    <n v="1.0474907E-4"/>
    <n v="1.200586E-4"/>
    <n v="0"/>
    <n v="0"/>
    <n v="0"/>
    <s v="EJ"/>
  </r>
  <r>
    <x v="28"/>
    <s v="comm heating"/>
    <x v="2"/>
    <x v="1"/>
    <n v="0"/>
    <n v="0"/>
    <n v="0"/>
    <n v="0"/>
    <n v="0"/>
    <n v="2.7888599999999998E-9"/>
    <n v="6.2159200000000005E-8"/>
    <n v="1.5053199999999999E-7"/>
    <n v="2.5764399999999997E-7"/>
    <n v="3.58328E-7"/>
    <n v="4.6424399999999998E-7"/>
    <n v="0"/>
    <n v="0"/>
    <n v="0"/>
    <s v="EJ"/>
  </r>
  <r>
    <x v="28"/>
    <s v="comm heating"/>
    <x v="2"/>
    <x v="2"/>
    <n v="7.4899999999999999E-4"/>
    <n v="1.3243E-3"/>
    <n v="2.0173000000000001E-3"/>
    <n v="2.3543000000000001E-3"/>
    <n v="2.7487240000000001E-3"/>
    <n v="3.2400789999999999E-3"/>
    <n v="4.0415149999999999E-3"/>
    <n v="5.2984310000000001E-3"/>
    <n v="6.845177E-3"/>
    <n v="8.5083359999999896E-3"/>
    <n v="1.0234636E-2"/>
    <n v="0"/>
    <n v="0"/>
    <n v="0"/>
    <s v="EJ"/>
  </r>
  <r>
    <x v="28"/>
    <s v="comm others"/>
    <x v="2"/>
    <x v="3"/>
    <n v="4.2794100000000002E-2"/>
    <n v="4.2868900000000001E-2"/>
    <n v="4.4027700000000003E-2"/>
    <n v="4.54735E-2"/>
    <n v="5.6838199999999998E-2"/>
    <n v="7.4850699999999895E-2"/>
    <n v="9.3707680000000002E-2"/>
    <n v="0.10712405999999999"/>
    <n v="0.11477343"/>
    <n v="0.1165593"/>
    <n v="0.11526987"/>
    <n v="0"/>
    <n v="0"/>
    <n v="0"/>
    <s v="EJ"/>
  </r>
  <r>
    <x v="28"/>
    <s v="comm others"/>
    <x v="2"/>
    <x v="5"/>
    <n v="3.6662399999999998E-2"/>
    <n v="3.4943000000000002E-2"/>
    <n v="2.4802500000000002E-2"/>
    <n v="1.37369E-2"/>
    <n v="1.688659E-2"/>
    <n v="2.0816100000000001E-2"/>
    <n v="2.4132489999999999E-2"/>
    <n v="2.58882E-2"/>
    <n v="2.71303499999999E-2"/>
    <n v="2.7696097999999999E-2"/>
    <n v="2.818441E-2"/>
    <n v="0"/>
    <n v="0"/>
    <n v="0"/>
    <s v="EJ"/>
  </r>
  <r>
    <x v="28"/>
    <s v="comm others"/>
    <x v="2"/>
    <x v="4"/>
    <n v="8.3422300000000005E-2"/>
    <n v="0.22423499999999999"/>
    <n v="0.30476399999999998"/>
    <n v="0.34486499999999998"/>
    <n v="0.42635599999999901"/>
    <n v="0.58398079999999997"/>
    <n v="0.87407459999999904"/>
    <n v="1.2525995999999999"/>
    <n v="1.6850877"/>
    <n v="2.1683126000000001"/>
    <n v="2.6801360000000001"/>
    <n v="0"/>
    <n v="0"/>
    <n v="0"/>
    <s v="EJ"/>
  </r>
  <r>
    <x v="28"/>
    <s v="comm others"/>
    <x v="2"/>
    <x v="0"/>
    <n v="6.1799000000000003E-3"/>
    <n v="5.6252999999999997E-3"/>
    <n v="7.2732999999999999E-3"/>
    <n v="5.3312999999999998E-3"/>
    <n v="6.8954999999999997E-3"/>
    <n v="9.20494E-3"/>
    <n v="1.2638379999999999E-2"/>
    <n v="1.6563770999999901E-2"/>
    <n v="2.0785338E-2"/>
    <n v="2.5311925999999998E-2"/>
    <n v="2.9864137999999998E-2"/>
    <n v="0"/>
    <n v="0"/>
    <n v="0"/>
    <s v="EJ"/>
  </r>
  <r>
    <x v="28"/>
    <s v="comm others"/>
    <x v="2"/>
    <x v="1"/>
    <n v="0"/>
    <n v="0"/>
    <n v="0"/>
    <n v="0"/>
    <n v="0"/>
    <n v="1.34871E-6"/>
    <n v="2.58495E-5"/>
    <n v="5.4800099999999997E-5"/>
    <n v="9.0603800000000001E-5"/>
    <n v="1.4083699999999999E-4"/>
    <n v="1.9668299999999999E-4"/>
    <n v="0"/>
    <n v="0"/>
    <n v="0"/>
    <s v="EJ"/>
  </r>
  <r>
    <x v="28"/>
    <s v="comm others"/>
    <x v="2"/>
    <x v="2"/>
    <n v="6.8066699999999994E-2"/>
    <n v="0.12034599999999999"/>
    <n v="0.18332000000000001"/>
    <n v="0.21394099999999999"/>
    <n v="0.26054670000000002"/>
    <n v="0.31893899999999997"/>
    <n v="0.3663691"/>
    <n v="0.39330219999999999"/>
    <n v="0.41249669999999899"/>
    <n v="0.42536173999999999"/>
    <n v="0.4435694"/>
    <n v="0"/>
    <n v="0"/>
    <n v="0"/>
    <s v="EJ"/>
  </r>
  <r>
    <x v="28"/>
    <s v="construction energy use"/>
    <x v="0"/>
    <x v="4"/>
    <n v="2.5119900000000002E-4"/>
    <n v="1.5906900000000001E-3"/>
    <n v="3.3069000000000002E-3"/>
    <n v="1.33533E-2"/>
    <n v="1.3896469999999999E-2"/>
    <n v="1.46067996999999E-2"/>
    <n v="1.6205405400000001E-2"/>
    <n v="1.7760663900000001E-2"/>
    <n v="1.8993708299999999E-2"/>
    <n v="2.0219198000000001E-2"/>
    <n v="2.1538531999999999E-2"/>
    <n v="0"/>
    <n v="0"/>
    <n v="0"/>
    <s v="EJ"/>
  </r>
  <r>
    <x v="28"/>
    <s v="construction energy use"/>
    <x v="0"/>
    <x v="0"/>
    <n v="0"/>
    <n v="0"/>
    <n v="1.2559999999999999E-4"/>
    <n v="2.0929999999999999E-4"/>
    <n v="2.405857E-4"/>
    <n v="2.565116E-4"/>
    <n v="2.5909879999999998E-4"/>
    <n v="2.501615E-4"/>
    <n v="2.4138950000000001E-4"/>
    <n v="2.3494329999999901E-4"/>
    <n v="2.2862119999999999E-4"/>
    <n v="0"/>
    <n v="0"/>
    <n v="0"/>
    <s v="EJ"/>
  </r>
  <r>
    <x v="28"/>
    <s v="construction energy use"/>
    <x v="0"/>
    <x v="1"/>
    <n v="0"/>
    <n v="0"/>
    <n v="0"/>
    <n v="0"/>
    <n v="0"/>
    <n v="3.8422100000000002E-4"/>
    <n v="1.327918E-3"/>
    <n v="2.5294240000000002E-3"/>
    <n v="3.5386835000000001E-3"/>
    <n v="4.5765449999999996E-3"/>
    <n v="5.3993859999999999E-3"/>
    <n v="0"/>
    <n v="0"/>
    <n v="0"/>
    <s v="EJ"/>
  </r>
  <r>
    <x v="28"/>
    <s v="construction energy use"/>
    <x v="0"/>
    <x v="2"/>
    <n v="8.3719599999999995E-3"/>
    <n v="1.146955E-2"/>
    <n v="1.06325E-2"/>
    <n v="4.0143709999999999E-2"/>
    <n v="4.3192129999999898E-2"/>
    <n v="4.4930879999999999E-2"/>
    <n v="4.4396230000000002E-2"/>
    <n v="4.2458973999999997E-2"/>
    <n v="4.0530101999999998E-2"/>
    <n v="3.7788386E-2"/>
    <n v="3.4712729999999997E-2"/>
    <n v="0"/>
    <n v="0"/>
    <n v="0"/>
    <s v="EJ"/>
  </r>
  <r>
    <x v="28"/>
    <s v="construction feedstocks"/>
    <x v="3"/>
    <x v="2"/>
    <n v="1.8678500000000001E-2"/>
    <n v="6.4773300000000006E-2"/>
    <n v="9.4773999999999997E-2"/>
    <n v="5.85952E-2"/>
    <n v="6.53088E-2"/>
    <n v="7.2122400000000003E-2"/>
    <n v="7.9156099999999993E-2"/>
    <n v="8.5597500000000007E-2"/>
    <n v="9.1694200000000003E-2"/>
    <n v="9.7722900000000001E-2"/>
    <n v="0.10378"/>
    <n v="0"/>
    <n v="0"/>
    <n v="0"/>
    <s v="EJ"/>
  </r>
  <r>
    <x v="28"/>
    <s v="desalinated water"/>
    <x v="0"/>
    <x v="4"/>
    <n v="2.8280599999999998E-4"/>
    <n v="8.0122799999999997E-4"/>
    <n v="6.3474799999999997E-4"/>
    <n v="4.5921900000000002E-4"/>
    <n v="6.9122699999999999E-4"/>
    <n v="9.2222099999999998E-4"/>
    <n v="1.24588E-3"/>
    <n v="1.68498E-3"/>
    <n v="2.1335799999999999E-3"/>
    <n v="2.53995E-3"/>
    <n v="2.8879800000000001E-3"/>
    <n v="0"/>
    <n v="0"/>
    <n v="0"/>
    <s v="EJ"/>
  </r>
  <r>
    <x v="28"/>
    <s v="desalinated water"/>
    <x v="0"/>
    <x v="0"/>
    <n v="3.2168200000000001E-5"/>
    <n v="6.1897099999999995E-4"/>
    <n v="6.5650799999999998E-4"/>
    <n v="6.7290600000000002E-4"/>
    <n v="1.00201E-3"/>
    <n v="1.24376E-3"/>
    <n v="1.66819E-3"/>
    <n v="2.21119E-3"/>
    <n v="2.74202E-3"/>
    <n v="3.2652800000000002E-3"/>
    <n v="3.7611300000000001E-3"/>
    <n v="0"/>
    <n v="0"/>
    <n v="0"/>
    <s v="EJ"/>
  </r>
  <r>
    <x v="28"/>
    <s v="desalinated water"/>
    <x v="0"/>
    <x v="2"/>
    <n v="4.1283900000000002E-4"/>
    <n v="1.4072500000000001E-3"/>
    <n v="1.57055E-3"/>
    <n v="1.55415E-3"/>
    <n v="2.2831599999999998E-3"/>
    <n v="3.0334200000000002E-3"/>
    <n v="4.0185899999999998E-3"/>
    <n v="5.5289299999999996E-3"/>
    <n v="7.11788E-3"/>
    <n v="8.7160999999999992E-3"/>
    <n v="1.0313299999999999E-2"/>
    <n v="0"/>
    <n v="0"/>
    <n v="0"/>
    <s v="EJ"/>
  </r>
  <r>
    <x v="28"/>
    <s v="industrial wastewater treatment"/>
    <x v="0"/>
    <x v="4"/>
    <n v="1.88608E-3"/>
    <n v="5.6672099999999998E-3"/>
    <n v="8.0913200000000008E-3"/>
    <n v="1.0777999999999999E-2"/>
    <n v="1.5475300000000001E-2"/>
    <n v="2.1655299999999999E-2"/>
    <n v="3.0422399999999999E-2"/>
    <n v="4.0786900000000001E-2"/>
    <n v="5.1978499999999997E-2"/>
    <n v="6.3439899999999994E-2"/>
    <n v="7.4689599999999995E-2"/>
    <n v="0"/>
    <n v="0"/>
    <n v="0"/>
    <s v="EJ"/>
  </r>
  <r>
    <x v="28"/>
    <s v="industrial water abstraction"/>
    <x v="0"/>
    <x v="4"/>
    <n v="1.47412E-3"/>
    <n v="3.01929E-3"/>
    <n v="4.0247099999999999E-3"/>
    <n v="5.2979000000000004E-3"/>
    <n v="6.5456200000000003E-3"/>
    <n v="8.0563800000000001E-3"/>
    <n v="1.01405E-2"/>
    <n v="1.2376699999999999E-2"/>
    <n v="1.44838E-2"/>
    <n v="1.63704E-2"/>
    <n v="1.7991299999999998E-2"/>
    <n v="0"/>
    <n v="0"/>
    <n v="0"/>
    <s v="EJ"/>
  </r>
  <r>
    <x v="28"/>
    <s v="industrial water treatment"/>
    <x v="0"/>
    <x v="4"/>
    <n v="2.96503E-3"/>
    <n v="6.5213399999999996E-3"/>
    <n v="8.7814299999999998E-3"/>
    <n v="1.1703E-2"/>
    <n v="1.4472799999999999E-2"/>
    <n v="1.7813200000000001E-2"/>
    <n v="2.2421400000000001E-2"/>
    <n v="2.73657E-2"/>
    <n v="3.2024799999999999E-2"/>
    <n v="3.6196100000000002E-2"/>
    <n v="3.9780099999999999E-2"/>
    <n v="0"/>
    <n v="0"/>
    <n v="0"/>
    <s v="EJ"/>
  </r>
  <r>
    <x v="28"/>
    <s v="iron and steel"/>
    <x v="0"/>
    <x v="3"/>
    <n v="0"/>
    <n v="0"/>
    <n v="0"/>
    <n v="0"/>
    <n v="0"/>
    <n v="5.2072200000000003E-3"/>
    <n v="1.186862E-2"/>
    <n v="1.8627189999999998E-2"/>
    <n v="2.3359925E-2"/>
    <n v="2.5896759999999901E-2"/>
    <n v="2.67343699999999E-2"/>
    <n v="0"/>
    <n v="0"/>
    <n v="0"/>
    <s v="EJ"/>
  </r>
  <r>
    <x v="28"/>
    <s v="iron and steel"/>
    <x v="0"/>
    <x v="5"/>
    <n v="0.1655143"/>
    <n v="1.53624E-2"/>
    <n v="3.7652400000000003E-2"/>
    <n v="4.4986999999999999E-2"/>
    <n v="7.3165939999999999E-2"/>
    <n v="0.11108139"/>
    <n v="0.17434847000000001"/>
    <n v="0.24611289"/>
    <n v="0.31338629799999901"/>
    <n v="0.37007859999999998"/>
    <n v="0.41341696"/>
    <n v="0"/>
    <n v="0"/>
    <n v="0"/>
    <s v="EJ"/>
  </r>
  <r>
    <x v="28"/>
    <s v="iron and steel"/>
    <x v="0"/>
    <x v="4"/>
    <n v="1.2055669999999999E-2"/>
    <n v="2.7208989999999999E-2"/>
    <n v="4.9981689999999898E-2"/>
    <n v="7.2503569999999906E-2"/>
    <n v="0.11578090000000001"/>
    <n v="0.18171828400000001"/>
    <n v="0.28613845799999998"/>
    <n v="0.40257059509999898"/>
    <n v="0.50864518199999997"/>
    <n v="0.59587109920000003"/>
    <n v="0.66164146810000002"/>
    <n v="0"/>
    <n v="0"/>
    <n v="0"/>
    <s v="EJ"/>
  </r>
  <r>
    <x v="28"/>
    <s v="iron and steel"/>
    <x v="0"/>
    <x v="0"/>
    <n v="0"/>
    <n v="1.255806009E-2"/>
    <n v="1.029798E-2"/>
    <n v="1.356222E-2"/>
    <n v="2.2121418649999999E-2"/>
    <n v="3.4895026820000001E-2"/>
    <n v="5.3207410876999997E-2"/>
    <n v="7.3887299421000002E-2"/>
    <n v="9.3272732243000006E-2"/>
    <n v="0.109710702146999"/>
    <n v="0.12245753915"/>
    <n v="0"/>
    <n v="0"/>
    <n v="0"/>
    <s v="EJ"/>
  </r>
  <r>
    <x v="28"/>
    <s v="iron and steel"/>
    <x v="0"/>
    <x v="1"/>
    <n v="0"/>
    <n v="0"/>
    <n v="0"/>
    <n v="0"/>
    <n v="0"/>
    <n v="4.9035800000000003E-3"/>
    <n v="2.7600655000000002E-2"/>
    <n v="5.0327820999999898E-2"/>
    <n v="6.8396861000000003E-2"/>
    <n v="8.2283677E-2"/>
    <n v="9.2400944999999998E-2"/>
    <n v="0"/>
    <n v="0"/>
    <n v="0"/>
    <s v="EJ"/>
  </r>
  <r>
    <x v="28"/>
    <s v="iron and steel"/>
    <x v="0"/>
    <x v="2"/>
    <n v="1.2558197E-2"/>
    <n v="2.16004908E-2"/>
    <n v="2.084629E-2"/>
    <n v="3.0348778E-2"/>
    <n v="4.9227971799999999E-2"/>
    <n v="7.7585928799999995E-2"/>
    <n v="0.11880409503"/>
    <n v="0.16523839043999899"/>
    <n v="0.20848389616999999"/>
    <n v="0.24487156921699901"/>
    <n v="0.27289326477999998"/>
    <n v="0"/>
    <n v="0"/>
    <n v="0"/>
    <s v="EJ"/>
  </r>
  <r>
    <x v="28"/>
    <s v="irrigation water abstraction"/>
    <x v="0"/>
    <x v="4"/>
    <n v="1.0360899999999999E-2"/>
    <n v="1.70434E-2"/>
    <n v="1.9753799999999998E-2"/>
    <n v="2.06654E-2"/>
    <n v="2.2392599999999999E-2"/>
    <n v="2.3936599999999999E-2"/>
    <n v="2.5663999999999999E-2"/>
    <n v="2.7334799999999999E-2"/>
    <n v="2.8946599999999999E-2"/>
    <n v="3.0518199999999999E-2"/>
    <n v="3.1886999999999999E-2"/>
    <n v="0"/>
    <n v="0"/>
    <n v="0"/>
    <s v="EJ"/>
  </r>
  <r>
    <x v="28"/>
    <s v="mining energy use"/>
    <x v="0"/>
    <x v="5"/>
    <n v="0"/>
    <n v="0"/>
    <n v="0"/>
    <n v="1.1302E-3"/>
    <n v="1.3473999999999999E-3"/>
    <n v="1.5629050000000001E-3"/>
    <n v="1.674301E-3"/>
    <n v="1.7163447999999999E-3"/>
    <n v="1.7503079999999999E-3"/>
    <n v="1.8012709999999999E-3"/>
    <n v="1.82204E-3"/>
    <n v="0"/>
    <n v="0"/>
    <n v="0"/>
    <s v="EJ"/>
  </r>
  <r>
    <x v="28"/>
    <s v="mining energy use"/>
    <x v="0"/>
    <x v="4"/>
    <n v="2.7208900000000001E-3"/>
    <n v="1.1302199999999999E-3"/>
    <n v="6.2789900000000001E-4"/>
    <n v="1.46097E-2"/>
    <n v="1.5400459999999999E-2"/>
    <n v="1.6166686999999999E-2"/>
    <n v="1.7548277899999999E-2"/>
    <n v="1.8795754500000001E-2"/>
    <n v="1.9777521100000001E-2"/>
    <n v="2.0703312200000001E-2"/>
    <n v="2.1773485700000001E-2"/>
    <n v="0"/>
    <n v="0"/>
    <n v="0"/>
    <s v="EJ"/>
  </r>
  <r>
    <x v="28"/>
    <s v="mining energy use"/>
    <x v="0"/>
    <x v="1"/>
    <n v="0"/>
    <n v="0"/>
    <n v="0"/>
    <n v="0"/>
    <n v="0"/>
    <n v="3.0711399999999999E-4"/>
    <n v="1.064303E-3"/>
    <n v="2.0248520000000002E-3"/>
    <n v="2.8317276999999998E-3"/>
    <n v="3.6504300000000001E-3"/>
    <n v="4.3043250000000003E-3"/>
    <n v="0"/>
    <n v="0"/>
    <n v="0"/>
    <s v="EJ"/>
  </r>
  <r>
    <x v="28"/>
    <s v="mining energy use"/>
    <x v="0"/>
    <x v="2"/>
    <n v="1.619978E-2"/>
    <n v="2.469738E-3"/>
    <n v="7.4523899999999997E-3"/>
    <n v="3.3447400000000002E-2"/>
    <n v="3.6595500000000003E-2"/>
    <n v="3.840383E-2"/>
    <n v="3.7918010000000002E-2"/>
    <n v="3.6107962999999903E-2"/>
    <n v="3.4281834999999997E-2"/>
    <n v="3.1798216999999997E-2"/>
    <n v="2.9125868999999999E-2"/>
    <n v="0"/>
    <n v="0"/>
    <n v="0"/>
    <s v="EJ"/>
  </r>
  <r>
    <x v="28"/>
    <s v="municipal wastewater treatment"/>
    <x v="0"/>
    <x v="4"/>
    <n v="2.5948199999999999E-3"/>
    <n v="4.7919900000000003E-3"/>
    <n v="5.5377500000000001E-3"/>
    <n v="6.2188699999999996E-3"/>
    <n v="8.6563600000000001E-3"/>
    <n v="1.1461499999999999E-2"/>
    <n v="1.4830599999999999E-2"/>
    <n v="1.8445E-2"/>
    <n v="2.2225600000000002E-2"/>
    <n v="2.6045200000000001E-2"/>
    <n v="2.9787299999999999E-2"/>
    <n v="0"/>
    <n v="0"/>
    <n v="0"/>
    <s v="EJ"/>
  </r>
  <r>
    <x v="28"/>
    <s v="municipal water abstraction"/>
    <x v="0"/>
    <x v="4"/>
    <n v="2.9793100000000002E-3"/>
    <n v="4.5491300000000002E-3"/>
    <n v="5.1027099999999999E-3"/>
    <n v="6.3788100000000004E-3"/>
    <n v="6.8743900000000002E-3"/>
    <n v="7.4497000000000001E-3"/>
    <n v="8.20449E-3"/>
    <n v="8.9456199999999996E-3"/>
    <n v="9.6032900000000004E-3"/>
    <n v="1.0169600000000001E-2"/>
    <n v="1.06427E-2"/>
    <n v="0"/>
    <n v="0"/>
    <n v="0"/>
    <s v="EJ"/>
  </r>
  <r>
    <x v="28"/>
    <s v="municipal water distribution"/>
    <x v="0"/>
    <x v="4"/>
    <n v="8.6244600000000005E-3"/>
    <n v="1.37161E-2"/>
    <n v="1.542E-2"/>
    <n v="1.9389400000000001E-2"/>
    <n v="2.1152600000000001E-2"/>
    <n v="2.2927400000000001E-2"/>
    <n v="2.52555E-2"/>
    <n v="2.7545E-2"/>
    <n v="2.9578E-2"/>
    <n v="3.1329299999999997E-2"/>
    <n v="3.27929E-2"/>
    <n v="0"/>
    <n v="0"/>
    <n v="0"/>
    <s v="EJ"/>
  </r>
  <r>
    <x v="28"/>
    <s v="municipal water treatment"/>
    <x v="0"/>
    <x v="4"/>
    <n v="8.2017099999999992E-3"/>
    <n v="1.3030399999999999E-2"/>
    <n v="1.46499E-2"/>
    <n v="1.8428900000000002E-2"/>
    <n v="2.00958E-2"/>
    <n v="2.1777600000000001E-2"/>
    <n v="2.3984100000000001E-2"/>
    <n v="2.61506E-2"/>
    <n v="2.80732E-2"/>
    <n v="2.97287E-2"/>
    <n v="3.1111699999999999E-2"/>
    <n v="0"/>
    <n v="0"/>
    <n v="0"/>
    <s v="EJ"/>
  </r>
  <r>
    <x v="28"/>
    <s v="other industrial energy use"/>
    <x v="0"/>
    <x v="3"/>
    <n v="0.66811799999999999"/>
    <n v="0.77359900000000004"/>
    <n v="0.871923"/>
    <n v="1.1684732"/>
    <n v="1.4512254527499999"/>
    <n v="1.7855040318299999"/>
    <n v="2.2266899979799999"/>
    <n v="2.6845414213000001"/>
    <n v="3.0867458432750001"/>
    <n v="3.4089343568579999"/>
    <n v="3.6245030804858001"/>
    <n v="0"/>
    <n v="0"/>
    <n v="0"/>
    <s v="EJ"/>
  </r>
  <r>
    <x v="28"/>
    <s v="other industrial energy use"/>
    <x v="0"/>
    <x v="5"/>
    <n v="0.63986799999999999"/>
    <n v="0.69662800000000002"/>
    <n v="0.79086199999999995"/>
    <n v="0.73319299999999998"/>
    <n v="0.93735599999999997"/>
    <n v="1.16192899999999"/>
    <n v="1.4607589999999999"/>
    <n v="1.79201899999999"/>
    <n v="2.1284719999999999"/>
    <n v="2.4350963000000001"/>
    <n v="2.6947550499999902"/>
    <n v="0"/>
    <n v="0"/>
    <n v="0"/>
    <s v="EJ"/>
  </r>
  <r>
    <x v="28"/>
    <s v="other industrial energy use"/>
    <x v="0"/>
    <x v="4"/>
    <n v="0.149396"/>
    <n v="0.418383"/>
    <n v="0.55069900000000005"/>
    <n v="0.71232300000000004"/>
    <n v="0.80776000000000003"/>
    <n v="1.020575"/>
    <n v="1.371073"/>
    <n v="1.7750010000000001"/>
    <n v="2.1632009999999999"/>
    <n v="2.5030991999999999"/>
    <n v="2.8102759800000001"/>
    <n v="0"/>
    <n v="0"/>
    <n v="0"/>
    <s v="EJ"/>
  </r>
  <r>
    <x v="28"/>
    <s v="other industrial energy use"/>
    <x v="0"/>
    <x v="0"/>
    <n v="0.12463200000000001"/>
    <n v="0.92931640000000004"/>
    <n v="0.76074379999999997"/>
    <n v="1.0547628"/>
    <n v="1.3379376299999901"/>
    <n v="1.60933969999999"/>
    <n v="1.9528190700000001"/>
    <n v="2.2651150499999999"/>
    <n v="2.5187725300000001"/>
    <n v="2.7522214279999901"/>
    <n v="2.9512487917999999"/>
    <n v="0"/>
    <n v="0"/>
    <n v="0"/>
    <s v="EJ"/>
  </r>
  <r>
    <x v="28"/>
    <s v="other industrial energy use"/>
    <x v="0"/>
    <x v="1"/>
    <n v="0"/>
    <n v="0"/>
    <n v="0"/>
    <n v="0"/>
    <n v="0"/>
    <n v="4.1424499999999999E-4"/>
    <n v="3.4774269999999999E-3"/>
    <n v="9.2605989999999996E-3"/>
    <n v="1.7191796999999901E-2"/>
    <n v="2.56096263E-2"/>
    <n v="3.4531317700000001E-2"/>
    <n v="0"/>
    <n v="0"/>
    <n v="0"/>
    <s v="EJ"/>
  </r>
  <r>
    <x v="28"/>
    <s v="other industrial energy use"/>
    <x v="0"/>
    <x v="2"/>
    <n v="0.34836499999999998"/>
    <n v="0.55757699999999999"/>
    <n v="0.461733"/>
    <n v="0.52544100000000005"/>
    <n v="0.65468700000000002"/>
    <n v="0.795381"/>
    <n v="0.96744399999999997"/>
    <n v="1.148593"/>
    <n v="1.3267891999999999"/>
    <n v="1.5065438"/>
    <n v="1.68575108"/>
    <n v="0"/>
    <n v="0"/>
    <n v="0"/>
    <s v="EJ"/>
  </r>
  <r>
    <x v="28"/>
    <s v="other industrial feedstocks"/>
    <x v="0"/>
    <x v="0"/>
    <n v="0"/>
    <n v="0"/>
    <n v="0"/>
    <n v="1.31859E-2"/>
    <n v="1.6519900000000001E-2"/>
    <n v="1.9076200000000001E-2"/>
    <n v="2.4615600000000001E-2"/>
    <n v="2.9506899999999999E-2"/>
    <n v="3.3922300000000002E-2"/>
    <n v="3.7883500000000001E-2"/>
    <n v="4.1147400000000001E-2"/>
    <n v="0"/>
    <n v="0"/>
    <n v="0"/>
    <s v="EJ"/>
  </r>
  <r>
    <x v="28"/>
    <s v="other industrial feedstocks"/>
    <x v="0"/>
    <x v="2"/>
    <n v="4.40645E-2"/>
    <n v="0.15812000000000001"/>
    <n v="0.16236300000000001"/>
    <n v="0.19600000000000001"/>
    <n v="0.24308299999999999"/>
    <n v="0.30294199999999999"/>
    <n v="0.38635799999999998"/>
    <n v="0.48250799999999999"/>
    <n v="0.578071"/>
    <n v="0.66527400000000003"/>
    <n v="0.74328700000000003"/>
    <n v="0"/>
    <n v="0"/>
    <n v="0"/>
    <s v="EJ"/>
  </r>
  <r>
    <x v="28"/>
    <s v="process heat cement"/>
    <x v="0"/>
    <x v="3"/>
    <n v="1.28843E-2"/>
    <n v="2.56498E-2"/>
    <n v="2.26664E-2"/>
    <n v="2.26664E-2"/>
    <n v="2.6149349999999998E-2"/>
    <n v="3.08254099999999E-2"/>
    <n v="3.6866049999999997E-2"/>
    <n v="4.3710499999999999E-2"/>
    <n v="4.9048429999999997E-2"/>
    <n v="5.1692170000000003E-2"/>
    <n v="5.2034120000000003E-2"/>
    <n v="0"/>
    <n v="0"/>
    <n v="0"/>
    <s v="EJ"/>
  </r>
  <r>
    <x v="28"/>
    <s v="process heat cement"/>
    <x v="0"/>
    <x v="5"/>
    <n v="0.16631899999999999"/>
    <n v="0.33584000000000003"/>
    <n v="0.37995099999999998"/>
    <n v="0.37995099999999998"/>
    <n v="0.43887339999999903"/>
    <n v="0.50136849999999999"/>
    <n v="0.57142689999999996"/>
    <n v="0.63736570000000003"/>
    <n v="0.69578620000000002"/>
    <n v="0.73882939999999997"/>
    <n v="0.76456131000000005"/>
    <n v="0"/>
    <n v="0"/>
    <n v="0"/>
    <s v="EJ"/>
  </r>
  <r>
    <x v="28"/>
    <s v="process heat cement"/>
    <x v="0"/>
    <x v="0"/>
    <n v="1.05866E-2"/>
    <n v="2.1567900000000001E-2"/>
    <n v="2.7700700000000002E-2"/>
    <n v="2.7700700000000002E-2"/>
    <n v="3.1475690000000001E-2"/>
    <n v="3.4632740000000002E-2"/>
    <n v="3.7807109999999998E-2"/>
    <n v="3.8651659999999997E-2"/>
    <n v="3.7594099999999998E-2"/>
    <n v="3.6884070999999997E-2"/>
    <n v="3.6295529E-2"/>
    <n v="0"/>
    <n v="0"/>
    <n v="0"/>
    <s v="EJ"/>
  </r>
  <r>
    <x v="28"/>
    <s v="process heat cement"/>
    <x v="0"/>
    <x v="1"/>
    <n v="0"/>
    <n v="0"/>
    <n v="0"/>
    <n v="0"/>
    <n v="0"/>
    <n v="3.1165599999999999E-5"/>
    <n v="2.9341328399999899E-4"/>
    <n v="6.8067471300000001E-4"/>
    <n v="9.4148156100000002E-4"/>
    <n v="9.0478917199999999E-4"/>
    <n v="9.9725180100000005E-4"/>
    <n v="0"/>
    <n v="0"/>
    <n v="0"/>
    <s v="EJ"/>
  </r>
  <r>
    <x v="28"/>
    <s v="process heat cement"/>
    <x v="0"/>
    <x v="2"/>
    <n v="1.4800199999999999E-2"/>
    <n v="3.0002399999999999E-2"/>
    <n v="3.5964299999999998E-2"/>
    <n v="3.5964299999999998E-2"/>
    <n v="1.123674E-2"/>
    <n v="1.2528664E-2"/>
    <n v="1.5544614E-2"/>
    <n v="2.1232502E-2"/>
    <n v="2.2236077999999999E-2"/>
    <n v="1.9723094E-2"/>
    <n v="2.0521898199999999E-2"/>
    <n v="0"/>
    <n v="0"/>
    <n v="0"/>
    <s v="EJ"/>
  </r>
  <r>
    <x v="28"/>
    <s v="resid cooling"/>
    <x v="4"/>
    <x v="4"/>
    <n v="5.6530700000000003E-2"/>
    <n v="0.19681599999999999"/>
    <n v="0.273343"/>
    <n v="0.37005300000000002"/>
    <n v="0.44652900000000001"/>
    <n v="0.5566236"/>
    <n v="0.71080889999999997"/>
    <n v="0.8602455"/>
    <n v="0.99713189999999996"/>
    <n v="1.11256919999999"/>
    <n v="1.2050436"/>
    <n v="0"/>
    <n v="0"/>
    <n v="0"/>
    <s v="EJ"/>
  </r>
  <r>
    <x v="28"/>
    <s v="resid heating"/>
    <x v="4"/>
    <x v="3"/>
    <n v="5.8520300000000003E-3"/>
    <n v="4.9914900000000003E-3"/>
    <n v="5.90041E-3"/>
    <n v="5.9246999999999998E-3"/>
    <n v="7.2476499999999996E-3"/>
    <n v="8.85355E-3"/>
    <n v="1.076566E-2"/>
    <n v="1.242088E-2"/>
    <n v="1.339919E-2"/>
    <n v="1.4008148999999999E-2"/>
    <n v="1.4299133999999899E-2"/>
    <n v="0"/>
    <n v="0"/>
    <n v="0"/>
    <s v="EJ"/>
  </r>
  <r>
    <x v="28"/>
    <s v="resid heating"/>
    <x v="4"/>
    <x v="5"/>
    <n v="1.9830100000000001E-4"/>
    <n v="9.1189799999999996E-4"/>
    <n v="1.1532999999999999E-3"/>
    <n v="1.3917999999999999E-3"/>
    <n v="1.5688919999999999E-3"/>
    <n v="1.8780940000000001E-3"/>
    <n v="2.3015510000000002E-3"/>
    <n v="2.7810090000000001E-3"/>
    <n v="3.2198600000000002E-3"/>
    <n v="3.58549699999999E-3"/>
    <n v="3.8660065000000001E-3"/>
    <n v="0"/>
    <n v="0"/>
    <n v="0"/>
    <s v="EJ"/>
  </r>
  <r>
    <x v="28"/>
    <s v="resid heating"/>
    <x v="4"/>
    <x v="4"/>
    <n v="2.80002E-6"/>
    <n v="9.5999799999999999E-6"/>
    <n v="1.33E-5"/>
    <n v="1.8E-5"/>
    <n v="2.0046579999999899E-5"/>
    <n v="2.52681E-5"/>
    <n v="3.6419069999999901E-5"/>
    <n v="5.3122019999999999E-5"/>
    <n v="7.2417540000000005E-5"/>
    <n v="9.3540729999999999E-5"/>
    <n v="1.16057923E-4"/>
    <n v="0"/>
    <n v="0"/>
    <n v="0"/>
    <s v="EJ"/>
  </r>
  <r>
    <x v="28"/>
    <s v="resid heating"/>
    <x v="4"/>
    <x v="0"/>
    <n v="3.0000199999999999E-7"/>
    <n v="4.9999899999999995E-7"/>
    <n v="8.0000099999999999E-7"/>
    <n v="6.9999999999999997E-7"/>
    <n v="8.2098199999999999E-7"/>
    <n v="1.023031E-6"/>
    <n v="1.3844259999999999E-6"/>
    <n v="1.87983899999999E-6"/>
    <n v="2.4183269999999999E-6"/>
    <n v="2.9890157999999998E-6"/>
    <n v="3.5747916000000001E-6"/>
    <n v="0"/>
    <n v="0"/>
    <n v="0"/>
    <s v="EJ"/>
  </r>
  <r>
    <x v="28"/>
    <s v="resid heating"/>
    <x v="4"/>
    <x v="1"/>
    <n v="0"/>
    <n v="0"/>
    <n v="0"/>
    <n v="0"/>
    <n v="0"/>
    <n v="0"/>
    <n v="1.5462200000000001E-9"/>
    <n v="3.5363100000000002E-9"/>
    <n v="6.08346E-9"/>
    <n v="9.4590699999999997E-9"/>
    <n v="1.36898E-8"/>
    <n v="0"/>
    <n v="0"/>
    <n v="0"/>
    <s v="EJ"/>
  </r>
  <r>
    <x v="28"/>
    <s v="resid heating"/>
    <x v="4"/>
    <x v="2"/>
    <n v="1.3386100000000001E-3"/>
    <n v="2.4750900000000001E-3"/>
    <n v="2.7391999999999998E-3"/>
    <n v="2.7881E-3"/>
    <n v="3.2151469999999998E-3"/>
    <n v="4.0670799999999998E-3"/>
    <n v="5.5303079999999899E-3"/>
    <n v="7.7319440000000001E-3"/>
    <n v="1.03782689999999E-2"/>
    <n v="1.3457342000000001E-2"/>
    <n v="1.6975721999999999E-2"/>
    <n v="0"/>
    <n v="0"/>
    <n v="0"/>
    <s v="EJ"/>
  </r>
  <r>
    <x v="28"/>
    <s v="resid heating"/>
    <x v="4"/>
    <x v="6"/>
    <n v="9.6934499999999993E-3"/>
    <n v="1.01505E-2"/>
    <n v="1.0460499999999999E-2"/>
    <n v="8.1172099999999997E-3"/>
    <n v="8.7773799999999996E-3"/>
    <n v="9.6254299999999904E-3"/>
    <n v="1.0126649999999999E-2"/>
    <n v="1.0232399999999999E-2"/>
    <n v="9.7197329999999995E-3"/>
    <n v="8.816941E-3"/>
    <n v="7.7537219999999898E-3"/>
    <n v="0"/>
    <n v="0"/>
    <n v="0"/>
    <s v="EJ"/>
  </r>
  <r>
    <x v="28"/>
    <s v="resid others"/>
    <x v="4"/>
    <x v="3"/>
    <n v="0.218254"/>
    <n v="0.18616199999999999"/>
    <n v="0.220059"/>
    <n v="0.22096499999999999"/>
    <n v="0.27531289999999897"/>
    <n v="0.3557092"/>
    <n v="0.45689939999999901"/>
    <n v="0.54783110000000002"/>
    <n v="0.6059909"/>
    <n v="0.62986029999999904"/>
    <n v="0.62944650000000002"/>
    <n v="0"/>
    <n v="0"/>
    <n v="0"/>
    <s v="EJ"/>
  </r>
  <r>
    <x v="28"/>
    <s v="resid others"/>
    <x v="4"/>
    <x v="5"/>
    <n v="8.4670000000000006E-3"/>
    <n v="3.8938899999999999E-2"/>
    <n v="4.9246199999999997E-2"/>
    <n v="5.9430799999999999E-2"/>
    <n v="7.2837499999999999E-2"/>
    <n v="8.8317900000000005E-2"/>
    <n v="0.10460899999999999"/>
    <n v="0.11733846000000001"/>
    <n v="0.12721924000000001"/>
    <n v="0.13325783999999999"/>
    <n v="0.13710319999999901"/>
    <n v="0"/>
    <n v="0"/>
    <n v="0"/>
    <s v="EJ"/>
  </r>
  <r>
    <x v="28"/>
    <s v="resid others"/>
    <x v="4"/>
    <x v="4"/>
    <n v="3.0265199999999999E-2"/>
    <n v="0.10537100000000001"/>
    <n v="0.146342"/>
    <n v="0.19811799999999999"/>
    <n v="0.24414959999999999"/>
    <n v="0.32760020000000001"/>
    <n v="0.50716830000000002"/>
    <n v="0.77164489999999997"/>
    <n v="1.0720177"/>
    <n v="1.4047325799999999"/>
    <n v="1.7438157999999999"/>
    <n v="0"/>
    <n v="0"/>
    <n v="0"/>
    <s v="EJ"/>
  </r>
  <r>
    <x v="28"/>
    <s v="resid others"/>
    <x v="4"/>
    <x v="0"/>
    <n v="1.4228999999999999E-3"/>
    <n v="2.0925000000000002E-3"/>
    <n v="3.3479999999999998E-3"/>
    <n v="2.9713999999999999E-3"/>
    <n v="3.8295999999999998E-3"/>
    <n v="5.0122150000000004E-3"/>
    <n v="7.0907399999999999E-3"/>
    <n v="9.8269289999999999E-3"/>
    <n v="1.2751953E-2"/>
    <n v="1.5853678E-2"/>
    <n v="1.8825235999999999E-2"/>
    <n v="0"/>
    <n v="0"/>
    <n v="0"/>
    <s v="EJ"/>
  </r>
  <r>
    <x v="28"/>
    <s v="resid others"/>
    <x v="4"/>
    <x v="1"/>
    <n v="0"/>
    <n v="0"/>
    <n v="0"/>
    <n v="0"/>
    <n v="0"/>
    <n v="6.8104499999999999E-7"/>
    <n v="1.4616900000000001E-5"/>
    <n v="3.3702599999999998E-5"/>
    <n v="5.6013800000000002E-5"/>
    <n v="8.7108799999999995E-5"/>
    <n v="1.2026100000000001E-4"/>
    <n v="0"/>
    <n v="0"/>
    <n v="0"/>
    <s v="EJ"/>
  </r>
  <r>
    <x v="28"/>
    <s v="resid others"/>
    <x v="4"/>
    <x v="2"/>
    <n v="9.0629100000000004E-2"/>
    <n v="0.167572"/>
    <n v="0.18545500000000001"/>
    <n v="0.18876799999999999"/>
    <n v="0.22921809999999901"/>
    <n v="0.27607549999999997"/>
    <n v="0.32384810000000003"/>
    <n v="0.36365500000000001"/>
    <n v="0.39464869999999902"/>
    <n v="0.41767978"/>
    <n v="0.44028069999999903"/>
    <n v="0"/>
    <n v="0"/>
    <n v="0"/>
    <s v="EJ"/>
  </r>
  <r>
    <x v="28"/>
    <s v="resid others"/>
    <x v="4"/>
    <x v="6"/>
    <n v="1.1698999999999999"/>
    <n v="1.2250700000000001"/>
    <n v="1.2624899999999999"/>
    <n v="0.97966799999999998"/>
    <n v="1.1631929999999999"/>
    <n v="1.3032429999999999"/>
    <n v="1.3289599999999999"/>
    <n v="1.2465379999999999"/>
    <n v="1.1288851"/>
    <n v="0.98936599999999897"/>
    <n v="0.89672620000000003"/>
    <n v="0"/>
    <n v="0"/>
    <n v="0"/>
    <s v="EJ"/>
  </r>
  <r>
    <x v="28"/>
    <s v="trn_aviation_intl"/>
    <x v="5"/>
    <x v="4"/>
    <n v="0"/>
    <n v="0"/>
    <n v="0"/>
    <n v="0"/>
    <n v="0"/>
    <n v="0"/>
    <n v="0"/>
    <n v="3.8323199999999997E-7"/>
    <n v="3.6608900000000001E-6"/>
    <n v="3.2353200000000001E-5"/>
    <n v="2.6298700000000001E-4"/>
    <n v="0"/>
    <n v="0"/>
    <n v="0"/>
    <s v="EJ"/>
  </r>
  <r>
    <x v="28"/>
    <s v="trn_aviation_intl"/>
    <x v="5"/>
    <x v="1"/>
    <n v="0"/>
    <n v="0"/>
    <n v="0"/>
    <n v="0"/>
    <n v="0"/>
    <n v="0"/>
    <n v="0"/>
    <n v="4.6171200000000003E-7"/>
    <n v="1.0471399999999999E-5"/>
    <n v="1.7413899999999999E-4"/>
    <n v="2.15731E-3"/>
    <n v="0"/>
    <n v="0"/>
    <n v="0"/>
    <s v="EJ"/>
  </r>
  <r>
    <x v="28"/>
    <s v="trn_aviation_intl"/>
    <x v="5"/>
    <x v="2"/>
    <n v="0.20508399999999999"/>
    <n v="0.44708599999999998"/>
    <n v="0.54017499999999996"/>
    <n v="0.69973600000000002"/>
    <n v="0.856572"/>
    <n v="0.99907100000000004"/>
    <n v="1.2156"/>
    <n v="1.4625999999999999"/>
    <n v="1.81186"/>
    <n v="2.1802600000000001"/>
    <n v="2.5508799999999998"/>
    <n v="0"/>
    <n v="0"/>
    <n v="0"/>
    <s v="EJ"/>
  </r>
  <r>
    <x v="28"/>
    <s v="trn_freight"/>
    <x v="6"/>
    <x v="5"/>
    <n v="5.8627099999999997E-4"/>
    <n v="0"/>
    <n v="0"/>
    <n v="0"/>
    <n v="0"/>
    <n v="0"/>
    <n v="0"/>
    <n v="0"/>
    <n v="0"/>
    <n v="0"/>
    <n v="0"/>
    <n v="0"/>
    <n v="0"/>
    <n v="0"/>
    <s v="EJ"/>
  </r>
  <r>
    <x v="28"/>
    <s v="trn_freight"/>
    <x v="6"/>
    <x v="4"/>
    <n v="3.5418299999999999E-4"/>
    <n v="2.5746900000000001E-3"/>
    <n v="4.5910999999999999E-3"/>
    <n v="5.5707500000000002E-3"/>
    <n v="6.2920099999999998E-3"/>
    <n v="7.4466369999999999E-3"/>
    <n v="1.022925E-2"/>
    <n v="1.35238636E-2"/>
    <n v="1.6589648999999901E-2"/>
    <n v="1.9718568999999998E-2"/>
    <n v="2.350698E-2"/>
    <n v="0"/>
    <n v="0"/>
    <n v="0"/>
    <s v="EJ"/>
  </r>
  <r>
    <x v="28"/>
    <s v="trn_freight"/>
    <x v="6"/>
    <x v="1"/>
    <n v="0"/>
    <n v="0"/>
    <n v="0"/>
    <n v="0"/>
    <n v="0"/>
    <n v="9.9745600000000008E-4"/>
    <n v="4.5436299999999999E-3"/>
    <n v="1.0653561000000001E-2"/>
    <n v="1.5402248E-2"/>
    <n v="1.9179036E-2"/>
    <n v="2.3409389999999999E-2"/>
    <n v="0"/>
    <n v="0"/>
    <n v="0"/>
    <s v="EJ"/>
  </r>
  <r>
    <x v="28"/>
    <s v="trn_freight"/>
    <x v="6"/>
    <x v="2"/>
    <n v="5.5751099999999998E-2"/>
    <n v="8.2353499999999996E-2"/>
    <n v="9.7806000000000004E-2"/>
    <n v="0.1243534"/>
    <n v="0.13838987"/>
    <n v="0.15784483999999999"/>
    <n v="0.17822580999999901"/>
    <n v="0.20297669999999901"/>
    <n v="0.2298326"/>
    <n v="0.26179409999999997"/>
    <n v="0.29417359999999998"/>
    <n v="0"/>
    <n v="0"/>
    <n v="0"/>
    <s v="EJ"/>
  </r>
  <r>
    <x v="28"/>
    <s v="trn_freight_road"/>
    <x v="6"/>
    <x v="4"/>
    <n v="0"/>
    <n v="0"/>
    <n v="0"/>
    <n v="0"/>
    <n v="1.5831409999999999E-3"/>
    <n v="1.16588906711E-2"/>
    <n v="5.35890746889E-2"/>
    <n v="0.16917858901051"/>
    <n v="0.33763156186965998"/>
    <n v="0.52288193075599998"/>
    <n v="0.71697164182999995"/>
    <n v="0"/>
    <n v="0"/>
    <n v="0"/>
    <s v="EJ"/>
  </r>
  <r>
    <x v="28"/>
    <s v="trn_freight_road"/>
    <x v="6"/>
    <x v="1"/>
    <n v="0"/>
    <n v="0"/>
    <n v="0"/>
    <n v="0"/>
    <n v="0"/>
    <n v="3.10365127E-3"/>
    <n v="2.48720844535999E-2"/>
    <n v="8.20255524397E-2"/>
    <n v="0.14669773087659899"/>
    <n v="0.20165603942999999"/>
    <n v="0.24639363846000001"/>
    <n v="0"/>
    <n v="0"/>
    <n v="0"/>
    <s v="EJ"/>
  </r>
  <r>
    <x v="28"/>
    <s v="trn_freight_road"/>
    <x v="6"/>
    <x v="2"/>
    <n v="0.36802789999999902"/>
    <n v="0.81685399999999897"/>
    <n v="0.90377200000000002"/>
    <n v="1.1054729999999999"/>
    <n v="1.3627828841999901"/>
    <n v="1.61171645694"/>
    <n v="1.8418279285499899"/>
    <n v="1.87246842392"/>
    <n v="1.8450361137"/>
    <n v="1.8574911274000001"/>
    <n v="1.9096717583"/>
    <n v="0"/>
    <n v="0"/>
    <n v="0"/>
    <s v="EJ"/>
  </r>
  <r>
    <x v="28"/>
    <s v="trn_pass"/>
    <x v="6"/>
    <x v="4"/>
    <n v="3.2069899999999997E-4"/>
    <n v="2.3310900000000001E-3"/>
    <n v="4.1567799999999997E-3"/>
    <n v="5.0438799999999997E-3"/>
    <n v="5.6934659999999899E-3"/>
    <n v="6.419536E-3"/>
    <n v="7.2984060000000003E-3"/>
    <n v="9.25781E-3"/>
    <n v="1.256991E-2"/>
    <n v="2.000095E-2"/>
    <n v="3.6694659999999997E-2"/>
    <n v="0"/>
    <n v="0"/>
    <n v="0"/>
    <s v="EJ"/>
  </r>
  <r>
    <x v="28"/>
    <s v="trn_pass"/>
    <x v="6"/>
    <x v="1"/>
    <n v="0"/>
    <n v="0"/>
    <n v="0"/>
    <n v="0"/>
    <n v="0"/>
    <n v="0"/>
    <n v="0"/>
    <n v="3.15877E-4"/>
    <n v="1.2479500000000001E-3"/>
    <n v="4.5023499999999996E-3"/>
    <n v="1.4312500000000001E-2"/>
    <n v="0"/>
    <n v="0"/>
    <n v="0"/>
    <s v="EJ"/>
  </r>
  <r>
    <x v="28"/>
    <s v="trn_pass"/>
    <x v="6"/>
    <x v="2"/>
    <n v="2.3110079999999901E-2"/>
    <n v="5.7372300000000001E-2"/>
    <n v="8.1482299999999994E-2"/>
    <n v="0.10962769999999999"/>
    <n v="0.1404552"/>
    <n v="0.18779679999999899"/>
    <n v="0.25640249999999998"/>
    <n v="0.3329551"/>
    <n v="0.43471359999999998"/>
    <n v="0.53989419999999999"/>
    <n v="0.63029979999999997"/>
    <n v="0"/>
    <n v="0"/>
    <n v="0"/>
    <s v="EJ"/>
  </r>
  <r>
    <x v="28"/>
    <s v="trn_pass_road"/>
    <x v="6"/>
    <x v="4"/>
    <n v="0"/>
    <n v="0"/>
    <n v="0"/>
    <n v="0"/>
    <n v="1.51284E-2"/>
    <n v="4.1950790000000002E-2"/>
    <n v="6.1781160000000002E-2"/>
    <n v="7.2239200000000003E-2"/>
    <n v="7.5393500000000002E-2"/>
    <n v="7.8381900000000004E-2"/>
    <n v="8.0244499999999996E-2"/>
    <n v="0"/>
    <n v="0"/>
    <n v="0"/>
    <s v="EJ"/>
  </r>
  <r>
    <x v="28"/>
    <s v="trn_pass_road"/>
    <x v="6"/>
    <x v="0"/>
    <n v="2.0898800000000001E-5"/>
    <n v="3.3905099999999998E-3"/>
    <n v="3.9701899999999998E-2"/>
    <n v="6.09682E-2"/>
    <n v="7.6083200000000004E-2"/>
    <n v="8.1292599999999895E-2"/>
    <n v="6.7265800000000001E-2"/>
    <n v="6.1351299999999998E-2"/>
    <n v="5.9008400000000003E-2"/>
    <n v="5.6407199999999998E-2"/>
    <n v="5.3229100000000001E-2"/>
    <n v="0"/>
    <n v="0"/>
    <n v="0"/>
    <s v="EJ"/>
  </r>
  <r>
    <x v="28"/>
    <s v="trn_pass_road"/>
    <x v="6"/>
    <x v="1"/>
    <n v="0"/>
    <n v="0"/>
    <n v="0"/>
    <n v="0"/>
    <n v="0"/>
    <n v="1.27547E-5"/>
    <n v="6.3900189999999994E-5"/>
    <n v="2.0532258000000001E-4"/>
    <n v="3.8818849999999998E-4"/>
    <n v="5.1592089999999999E-4"/>
    <n v="5.5575399999999999E-4"/>
    <n v="0"/>
    <n v="0"/>
    <n v="0"/>
    <s v="EJ"/>
  </r>
  <r>
    <x v="28"/>
    <s v="trn_pass_road"/>
    <x v="6"/>
    <x v="2"/>
    <n v="0.12656800000000001"/>
    <n v="0.28383599999999998"/>
    <n v="0.32588499999999998"/>
    <n v="0.39270699999999997"/>
    <n v="0.42072233999999997"/>
    <n v="0.41245755499999998"/>
    <n v="0.419648621"/>
    <n v="0.41754026799999999"/>
    <n v="0.42300324"/>
    <n v="0.41697759000000001"/>
    <n v="0.40146256999999902"/>
    <n v="0"/>
    <n v="0"/>
    <n v="0"/>
    <s v="EJ"/>
  </r>
  <r>
    <x v="28"/>
    <s v="trn_pass_road_LDV"/>
    <x v="6"/>
    <x v="4"/>
    <n v="0"/>
    <n v="0"/>
    <n v="0"/>
    <n v="0"/>
    <n v="0"/>
    <n v="2.1781700000000001E-2"/>
    <n v="4.4840699999999997E-2"/>
    <n v="5.1602599999999998E-2"/>
    <n v="5.3999199999999997E-2"/>
    <n v="5.4013199999999997E-2"/>
    <n v="5.3004200000000001E-2"/>
    <n v="0"/>
    <n v="0"/>
    <n v="0"/>
    <s v="EJ"/>
  </r>
  <r>
    <x v="28"/>
    <s v="trn_pass_road_LDV"/>
    <x v="6"/>
    <x v="0"/>
    <n v="1.9997699999999999E-6"/>
    <n v="3.2816200000000001E-4"/>
    <n v="3.84315E-3"/>
    <n v="5.8954100000000002E-3"/>
    <n v="5.9823100000000002E-3"/>
    <n v="4.2884999999999998E-3"/>
    <n v="3.3384700000000001E-3"/>
    <n v="2.6034000000000001E-3"/>
    <n v="2.1748499999999999E-3"/>
    <n v="1.9010100000000001E-3"/>
    <n v="1.6911700000000001E-3"/>
    <n v="0"/>
    <n v="0"/>
    <n v="0"/>
    <s v="EJ"/>
  </r>
  <r>
    <x v="28"/>
    <s v="trn_pass_road_LDV"/>
    <x v="6"/>
    <x v="2"/>
    <n v="0.21158299999999999"/>
    <n v="0.46373999999999999"/>
    <n v="0.48915999999999998"/>
    <n v="0.61026199999999997"/>
    <n v="0.54537100000000005"/>
    <n v="0.38091199999999997"/>
    <n v="0.25930199999999998"/>
    <n v="0.193297"/>
    <n v="0.152753"/>
    <n v="0.123249"/>
    <n v="0.101531"/>
    <n v="0"/>
    <n v="0"/>
    <n v="0"/>
    <s v="EJ"/>
  </r>
  <r>
    <x v="28"/>
    <s v="trn_pass_road_LDV_4W"/>
    <x v="6"/>
    <x v="4"/>
    <n v="0"/>
    <n v="0"/>
    <n v="0"/>
    <n v="0"/>
    <n v="0"/>
    <n v="3.0051890000000001E-3"/>
    <n v="2.6839612999999998E-2"/>
    <n v="6.2497793000000003E-2"/>
    <n v="0.10261918"/>
    <n v="0.13794607979999901"/>
    <n v="0.17100496299999901"/>
    <n v="0"/>
    <n v="0"/>
    <n v="0"/>
    <s v="EJ"/>
  </r>
  <r>
    <x v="28"/>
    <s v="trn_pass_road_LDV_4W"/>
    <x v="6"/>
    <x v="0"/>
    <n v="1.88960199999999E-5"/>
    <n v="3.0618489999999902E-3"/>
    <n v="3.585298E-2"/>
    <n v="5.5017009999999998E-2"/>
    <n v="5.8187240000000001E-2"/>
    <n v="5.486245E-2"/>
    <n v="5.3075739999999899E-2"/>
    <n v="5.061409E-2"/>
    <n v="4.7072204999999999E-2"/>
    <n v="4.4926966999999998E-2"/>
    <n v="4.2037735E-2"/>
    <n v="0"/>
    <n v="0"/>
    <n v="0"/>
    <s v="EJ"/>
  </r>
  <r>
    <x v="28"/>
    <s v="trn_pass_road_LDV_4W"/>
    <x v="6"/>
    <x v="1"/>
    <n v="0"/>
    <n v="0"/>
    <n v="0"/>
    <n v="0"/>
    <n v="0"/>
    <n v="4.3609030999999999E-6"/>
    <n v="8.8006748000000004E-5"/>
    <n v="1.6667399498E-4"/>
    <n v="2.6559004586E-4"/>
    <n v="3.7031043724999998E-4"/>
    <n v="5.0392448169999998E-4"/>
    <n v="0"/>
    <n v="0"/>
    <n v="0"/>
    <s v="EJ"/>
  </r>
  <r>
    <x v="28"/>
    <s v="trn_pass_road_LDV_4W"/>
    <x v="6"/>
    <x v="2"/>
    <n v="0.21090789999999901"/>
    <n v="0.46374749999999998"/>
    <n v="0.49534230000000001"/>
    <n v="0.61474399999999996"/>
    <n v="0.64289983249999905"/>
    <n v="0.61830387080000004"/>
    <n v="0.61602543269999999"/>
    <n v="0.61256505009999995"/>
    <n v="0.59906083089999995"/>
    <n v="0.59799945919999997"/>
    <n v="0.58812556699999996"/>
    <n v="0"/>
    <n v="0"/>
    <n v="0"/>
    <s v="EJ"/>
  </r>
  <r>
    <x v="28"/>
    <s v="trn_shipping_intl"/>
    <x v="7"/>
    <x v="4"/>
    <n v="0"/>
    <n v="0"/>
    <n v="0"/>
    <n v="0"/>
    <n v="0"/>
    <n v="0"/>
    <n v="0"/>
    <n v="4.4049399999999999E-5"/>
    <n v="1.31941E-4"/>
    <n v="4.0241499999999999E-4"/>
    <n v="1.06117E-3"/>
    <n v="0"/>
    <n v="0"/>
    <n v="0"/>
    <s v="EJ"/>
  </r>
  <r>
    <x v="28"/>
    <s v="trn_shipping_intl"/>
    <x v="7"/>
    <x v="1"/>
    <n v="0"/>
    <n v="0"/>
    <n v="0"/>
    <n v="0"/>
    <n v="0"/>
    <n v="0"/>
    <n v="0"/>
    <n v="4.5986099999999999E-4"/>
    <n v="1.7562700000000001E-3"/>
    <n v="7.0694299999999998E-3"/>
    <n v="2.4387800000000001E-2"/>
    <n v="0"/>
    <n v="0"/>
    <n v="0"/>
    <s v="EJ"/>
  </r>
  <r>
    <x v="28"/>
    <s v="trn_shipping_intl"/>
    <x v="7"/>
    <x v="2"/>
    <n v="0.55572200000000005"/>
    <n v="1.34873"/>
    <n v="2.3196099999999999"/>
    <n v="2.4530699999999999"/>
    <n v="2.5998624000000001"/>
    <n v="2.7905439999999899"/>
    <n v="2.98015099999999"/>
    <n v="3.2298"/>
    <n v="3.5099499999999999"/>
    <n v="3.8114599999999998"/>
    <n v="4.1028000000000002"/>
    <n v="0"/>
    <n v="0"/>
    <n v="0"/>
    <s v="EJ"/>
  </r>
  <r>
    <x v="29"/>
    <s v="N fertilizer"/>
    <x v="0"/>
    <x v="0"/>
    <n v="3.9619099999999999E-3"/>
    <n v="4.2946299999999998E-3"/>
    <n v="4.3249300000000003E-3"/>
    <n v="3.63657E-3"/>
    <n v="3.8793019999999998E-3"/>
    <n v="4.0114878700000002E-3"/>
    <n v="4.0955772629999998E-3"/>
    <n v="4.0154241449999999E-3"/>
    <n v="3.9548280500000003E-3"/>
    <n v="4.0719611049999998E-3"/>
    <n v="4.1592683609999997E-3"/>
    <n v="0"/>
    <n v="0"/>
    <n v="0"/>
    <s v="EJ"/>
  </r>
  <r>
    <x v="29"/>
    <s v="N fertilizer"/>
    <x v="0"/>
    <x v="1"/>
    <n v="0"/>
    <n v="0"/>
    <n v="0"/>
    <n v="0"/>
    <n v="0"/>
    <n v="3.5430100000000001E-6"/>
    <n v="3.8499169999999997E-5"/>
    <n v="1.4027427E-4"/>
    <n v="2.9134747999999999E-4"/>
    <n v="4.2507538999999998E-4"/>
    <n v="5.3691694200000005E-4"/>
    <n v="0"/>
    <n v="0"/>
    <n v="0"/>
    <s v="EJ"/>
  </r>
  <r>
    <x v="29"/>
    <s v="agricultural energy use"/>
    <x v="1"/>
    <x v="4"/>
    <n v="7.9527000000000005E-4"/>
    <n v="5.1068199999999998E-3"/>
    <n v="6.1953299999999998E-3"/>
    <n v="6.9906200000000003E-3"/>
    <n v="6.7477700000000002E-3"/>
    <n v="6.7712836899999898E-3"/>
    <n v="6.7893664359999998E-3"/>
    <n v="6.7693679110000004E-3"/>
    <n v="6.7545705147000002E-3"/>
    <n v="6.760438455E-3"/>
    <n v="6.7665575610000002E-3"/>
    <n v="0"/>
    <n v="0"/>
    <n v="0"/>
    <s v="EJ"/>
  </r>
  <r>
    <x v="29"/>
    <s v="agricultural energy use"/>
    <x v="1"/>
    <x v="1"/>
    <n v="0"/>
    <n v="0"/>
    <n v="0"/>
    <n v="0"/>
    <n v="0"/>
    <n v="8.0400499999999998E-7"/>
    <n v="2.9030080000000002E-6"/>
    <n v="5.4205050000000004E-6"/>
    <n v="7.2414440000000002E-6"/>
    <n v="9.1655019999999994E-6"/>
    <n v="1.0476055999999999E-5"/>
    <n v="0"/>
    <n v="0"/>
    <n v="0"/>
    <s v="EJ"/>
  </r>
  <r>
    <x v="29"/>
    <s v="agricultural energy use"/>
    <x v="1"/>
    <x v="2"/>
    <n v="1.255951E-4"/>
    <n v="1.6749749999999999E-4"/>
    <n v="1.256001E-4"/>
    <n v="1.256001E-4"/>
    <n v="1.2253526E-4"/>
    <n v="1.2103632999999999E-4"/>
    <n v="1.1336612999999999E-4"/>
    <n v="1.03240947E-4"/>
    <n v="9.4809859999999999E-5"/>
    <n v="8.4127239999999898E-5"/>
    <n v="7.3407779999999997E-5"/>
    <n v="0"/>
    <n v="0"/>
    <n v="0"/>
    <s v="EJ"/>
  </r>
  <r>
    <x v="29"/>
    <s v="cement"/>
    <x v="0"/>
    <x v="4"/>
    <n v="8.4054500000000001E-3"/>
    <n v="8.8109399999999997E-3"/>
    <n v="7.05201E-3"/>
    <n v="7.05201E-3"/>
    <n v="6.6176300000000002E-3"/>
    <n v="6.62059E-3"/>
    <n v="6.7711500000000001E-3"/>
    <n v="7.173072E-3"/>
    <n v="7.5831709999999997E-3"/>
    <n v="7.7678039999999997E-3"/>
    <n v="7.8292436000000007E-3"/>
    <n v="0"/>
    <n v="0"/>
    <n v="0"/>
    <s v="EJ"/>
  </r>
  <r>
    <x v="29"/>
    <s v="chemical energy use"/>
    <x v="0"/>
    <x v="3"/>
    <n v="0"/>
    <n v="0"/>
    <n v="1.0464999999999999E-3"/>
    <n v="3.7669999999999999E-4"/>
    <n v="4.0639479999999997E-4"/>
    <n v="4.3032309999999898E-4"/>
    <n v="4.6192269999999999E-4"/>
    <n v="5.4180120000000003E-4"/>
    <n v="6.1601069999999997E-4"/>
    <n v="6.3896212999999999E-4"/>
    <n v="6.3545341999999996E-4"/>
    <n v="0"/>
    <n v="0"/>
    <n v="0"/>
    <s v="EJ"/>
  </r>
  <r>
    <x v="29"/>
    <s v="chemical energy use"/>
    <x v="0"/>
    <x v="5"/>
    <n v="2.8548500000000001E-2"/>
    <n v="0.100338"/>
    <n v="0"/>
    <n v="0"/>
    <n v="0"/>
    <n v="0"/>
    <n v="0"/>
    <n v="0"/>
    <n v="0"/>
    <n v="0"/>
    <n v="0"/>
    <n v="0"/>
    <n v="0"/>
    <n v="0"/>
    <s v="EJ"/>
  </r>
  <r>
    <x v="29"/>
    <s v="chemical energy use"/>
    <x v="0"/>
    <x v="4"/>
    <n v="4.3241399999999999E-2"/>
    <n v="0.122859"/>
    <n v="0.13725899999999999"/>
    <n v="0.13098000000000001"/>
    <n v="0.13607813999999999"/>
    <n v="0.1400682"/>
    <n v="0.14354358"/>
    <n v="0.15578927000000001"/>
    <n v="0.17191548000000001"/>
    <n v="0.18221598"/>
    <n v="0.18955955499999999"/>
    <n v="0"/>
    <n v="0"/>
    <n v="0"/>
    <s v="EJ"/>
  </r>
  <r>
    <x v="29"/>
    <s v="chemical energy use"/>
    <x v="0"/>
    <x v="0"/>
    <n v="0"/>
    <n v="1.6925E-3"/>
    <n v="6.8108999999999999E-3"/>
    <n v="1.1350300000000001E-2"/>
    <n v="1.210557E-2"/>
    <n v="1.2650082E-2"/>
    <n v="1.3300902999999999E-2"/>
    <n v="1.5095963E-2"/>
    <n v="1.7036646999999999E-2"/>
    <n v="1.7943496E-2"/>
    <n v="1.8212156199999999E-2"/>
    <n v="0"/>
    <n v="0"/>
    <n v="0"/>
    <s v="EJ"/>
  </r>
  <r>
    <x v="29"/>
    <s v="chemical energy use"/>
    <x v="0"/>
    <x v="2"/>
    <n v="6.1869100000000003E-2"/>
    <n v="8.5519999999999999E-2"/>
    <n v="6.1157499999999997E-2"/>
    <n v="2.56183E-2"/>
    <n v="2.700905E-2"/>
    <n v="2.7793749999999999E-2"/>
    <n v="2.7950159999999901E-2"/>
    <n v="2.8898159999999999E-2"/>
    <n v="3.02876809999999E-2"/>
    <n v="3.1122215000000002E-2"/>
    <n v="3.1856271300000003E-2"/>
    <n v="0"/>
    <n v="0"/>
    <n v="0"/>
    <s v="EJ"/>
  </r>
  <r>
    <x v="29"/>
    <s v="chemical feedstocks"/>
    <x v="0"/>
    <x v="0"/>
    <n v="4.3889999999999997E-3"/>
    <n v="0"/>
    <n v="0"/>
    <n v="0"/>
    <n v="0"/>
    <n v="0"/>
    <n v="0"/>
    <n v="0"/>
    <n v="0"/>
    <n v="0"/>
    <n v="0"/>
    <n v="0"/>
    <n v="0"/>
    <n v="0"/>
    <s v="EJ"/>
  </r>
  <r>
    <x v="29"/>
    <s v="chemical feedstocks"/>
    <x v="0"/>
    <x v="2"/>
    <n v="8.4389800000000001E-2"/>
    <n v="0.50257099999999999"/>
    <n v="0.75218200000000002"/>
    <n v="0.80174500000000004"/>
    <n v="0.83269499999999996"/>
    <n v="0.84967499999999996"/>
    <n v="0.84215099999999998"/>
    <n v="0.82414200000000004"/>
    <n v="0.80090799999999995"/>
    <n v="0.78686800000000001"/>
    <n v="0.77771900000000005"/>
    <n v="0"/>
    <n v="0"/>
    <n v="0"/>
    <s v="EJ"/>
  </r>
  <r>
    <x v="29"/>
    <s v="comm cooling"/>
    <x v="2"/>
    <x v="4"/>
    <n v="6.72881E-3"/>
    <n v="2.27973E-2"/>
    <n v="2.3919200000000002E-2"/>
    <n v="2.4636499999999999E-2"/>
    <n v="3.0683640000000002E-2"/>
    <n v="3.6077060000000001E-2"/>
    <n v="4.0787419999999998E-2"/>
    <n v="4.3151729999999999E-2"/>
    <n v="4.4032790000000002E-2"/>
    <n v="4.3663639999999997E-2"/>
    <n v="4.264921E-2"/>
    <n v="0"/>
    <n v="0"/>
    <n v="0"/>
    <s v="EJ"/>
  </r>
  <r>
    <x v="29"/>
    <s v="comm heating"/>
    <x v="2"/>
    <x v="0"/>
    <n v="7.5240300000000001E-4"/>
    <n v="2.5614100000000001E-3"/>
    <n v="3.49132E-3"/>
    <n v="4.91998E-3"/>
    <n v="6.3739799999999996E-3"/>
    <n v="7.8449899999999996E-3"/>
    <n v="9.4895199999999996E-3"/>
    <n v="1.0737379999999999E-2"/>
    <n v="1.15420159999999E-2"/>
    <n v="1.1876815999999899E-2"/>
    <n v="1.1739786E-2"/>
    <n v="0"/>
    <n v="0"/>
    <n v="0"/>
    <s v="EJ"/>
  </r>
  <r>
    <x v="29"/>
    <s v="comm heating"/>
    <x v="2"/>
    <x v="1"/>
    <n v="0"/>
    <n v="0"/>
    <n v="0"/>
    <n v="0"/>
    <n v="0"/>
    <n v="4.5956599999999997E-7"/>
    <n v="7.8671999999999998E-6"/>
    <n v="1.35939E-5"/>
    <n v="1.8538799999999999E-5"/>
    <n v="2.11412E-5"/>
    <n v="2.1913199999999999E-5"/>
    <n v="0"/>
    <n v="0"/>
    <n v="0"/>
    <s v="EJ"/>
  </r>
  <r>
    <x v="29"/>
    <s v="comm heating"/>
    <x v="2"/>
    <x v="2"/>
    <n v="1.6342300000000001E-2"/>
    <n v="1.69038E-2"/>
    <n v="1.5174999999999999E-2"/>
    <n v="1.4258699999999999E-2"/>
    <n v="1.7619909999999999E-2"/>
    <n v="2.0641030000000001E-2"/>
    <n v="2.3360499999999999E-2"/>
    <n v="2.5093629999999999E-2"/>
    <n v="2.6047560000000001E-2"/>
    <n v="2.6383069999999901E-2"/>
    <n v="2.6324850999999899E-2"/>
    <n v="0"/>
    <n v="0"/>
    <n v="0"/>
    <s v="EJ"/>
  </r>
  <r>
    <x v="29"/>
    <s v="comm others"/>
    <x v="2"/>
    <x v="5"/>
    <n v="2.5119999999999998E-4"/>
    <n v="0"/>
    <n v="0"/>
    <n v="0"/>
    <n v="0"/>
    <n v="0"/>
    <n v="0"/>
    <n v="0"/>
    <n v="0"/>
    <n v="0"/>
    <n v="0"/>
    <n v="0"/>
    <n v="0"/>
    <n v="0"/>
    <s v="EJ"/>
  </r>
  <r>
    <x v="29"/>
    <s v="comm others"/>
    <x v="2"/>
    <x v="4"/>
    <n v="3.84718E-2"/>
    <n v="0.13034299999999999"/>
    <n v="0.13675799999999999"/>
    <n v="0.14085900000000001"/>
    <n v="0.18154729999999999"/>
    <n v="0.2233173"/>
    <n v="0.26767570000000002"/>
    <n v="0.30338480000000001"/>
    <n v="0.33041979999999999"/>
    <n v="0.34833152000000001"/>
    <n v="0.3590624"/>
    <n v="0"/>
    <n v="0"/>
    <n v="0"/>
    <s v="EJ"/>
  </r>
  <r>
    <x v="29"/>
    <s v="comm others"/>
    <x v="2"/>
    <x v="0"/>
    <n v="2.9732000000000001E-3"/>
    <n v="1.01222E-2"/>
    <n v="1.3796900000000001E-2"/>
    <n v="1.9442600000000001E-2"/>
    <n v="2.713664E-2"/>
    <n v="3.4349280000000003E-2"/>
    <n v="4.1150239999999998E-2"/>
    <n v="4.5800090000000002E-2"/>
    <n v="4.8190860000000002E-2"/>
    <n v="4.8420449999999997E-2"/>
    <n v="4.6822019999999999E-2"/>
    <n v="0"/>
    <n v="0"/>
    <n v="0"/>
    <s v="EJ"/>
  </r>
  <r>
    <x v="29"/>
    <s v="comm others"/>
    <x v="2"/>
    <x v="1"/>
    <n v="0"/>
    <n v="0"/>
    <n v="0"/>
    <n v="0"/>
    <n v="0"/>
    <n v="3.6891500000000001E-6"/>
    <n v="5.6212199999999997E-5"/>
    <n v="9.7279800000000003E-5"/>
    <n v="1.2520399999999999E-4"/>
    <n v="1.5326399999999999E-4"/>
    <n v="1.63144E-4"/>
    <n v="0"/>
    <n v="0"/>
    <n v="0"/>
    <s v="EJ"/>
  </r>
  <r>
    <x v="29"/>
    <s v="comm others"/>
    <x v="2"/>
    <x v="2"/>
    <n v="2.99549E-2"/>
    <n v="3.0984100000000001E-2"/>
    <n v="2.7815300000000001E-2"/>
    <n v="2.6136099999999999E-2"/>
    <n v="3.345741E-2"/>
    <n v="3.8213480000000001E-2"/>
    <n v="3.9431839999999899E-2"/>
    <n v="3.7333690000000003E-2"/>
    <n v="3.4233029999999998E-2"/>
    <n v="3.049375E-2"/>
    <n v="2.7984769999999999E-2"/>
    <n v="0"/>
    <n v="0"/>
    <n v="0"/>
    <s v="EJ"/>
  </r>
  <r>
    <x v="29"/>
    <s v="construction energy use"/>
    <x v="0"/>
    <x v="4"/>
    <n v="9.6279799999999995E-4"/>
    <n v="2.0093099999999998E-3"/>
    <n v="1.7163E-3"/>
    <n v="2.2603300000000001E-3"/>
    <n v="2.273111E-3"/>
    <n v="2.3197889299999999E-3"/>
    <n v="2.4151077399999902E-3"/>
    <n v="2.5277987699999999E-3"/>
    <n v="2.6326047780000001E-3"/>
    <n v="2.75406553E-3"/>
    <n v="2.8888328099999998E-3"/>
    <n v="0"/>
    <n v="0"/>
    <n v="0"/>
    <s v="EJ"/>
  </r>
  <r>
    <x v="29"/>
    <s v="construction energy use"/>
    <x v="0"/>
    <x v="1"/>
    <n v="0"/>
    <n v="0"/>
    <n v="0"/>
    <n v="0"/>
    <n v="0"/>
    <n v="1.8732800000000001E-5"/>
    <n v="6.5493499999999999E-5"/>
    <n v="1.2624445000000001E-4"/>
    <n v="1.7652352E-4"/>
    <n v="2.3171372000000001E-4"/>
    <n v="2.7759170000000001E-4"/>
    <n v="0"/>
    <n v="0"/>
    <n v="0"/>
    <s v="EJ"/>
  </r>
  <r>
    <x v="29"/>
    <s v="construction energy use"/>
    <x v="0"/>
    <x v="2"/>
    <n v="5.5673900000000002E-3"/>
    <n v="3.8511130000000002E-3"/>
    <n v="3.097589E-3"/>
    <n v="2.1348369999999901E-3"/>
    <n v="2.1869189999999998E-3"/>
    <n v="2.1929061000000001E-3"/>
    <n v="2.0986046999999998E-3"/>
    <n v="1.9726504E-3"/>
    <n v="1.8642066E-3"/>
    <n v="1.7078504E-3"/>
    <n v="1.5367766999999999E-3"/>
    <n v="0"/>
    <n v="0"/>
    <n v="0"/>
    <s v="EJ"/>
  </r>
  <r>
    <x v="29"/>
    <s v="construction feedstocks"/>
    <x v="3"/>
    <x v="2"/>
    <n v="1.85858E-2"/>
    <n v="1.65766E-2"/>
    <n v="1.59487E-2"/>
    <n v="1.56975E-2"/>
    <n v="1.55117E-2"/>
    <n v="1.54418E-2"/>
    <n v="1.5407199999999999E-2"/>
    <n v="1.54317E-2"/>
    <n v="1.54244E-2"/>
    <n v="1.54241E-2"/>
    <n v="1.54316E-2"/>
    <n v="0"/>
    <n v="0"/>
    <n v="0"/>
    <s v="EJ"/>
  </r>
  <r>
    <x v="29"/>
    <s v="industrial wastewater treatment"/>
    <x v="0"/>
    <x v="4"/>
    <n v="2.2334199999999998E-3"/>
    <n v="7.3030300000000003E-3"/>
    <n v="9.0844500000000009E-3"/>
    <n v="9.7599899999999996E-3"/>
    <n v="1.4944900000000001E-2"/>
    <n v="1.7431700000000001E-2"/>
    <n v="1.9289899999999999E-2"/>
    <n v="2.1055600000000001E-2"/>
    <n v="2.25758E-2"/>
    <n v="2.35823E-2"/>
    <n v="2.42128E-2"/>
    <n v="0"/>
    <n v="0"/>
    <n v="0"/>
    <s v="EJ"/>
  </r>
  <r>
    <x v="29"/>
    <s v="industrial water abstraction"/>
    <x v="0"/>
    <x v="4"/>
    <n v="1.09111E-3"/>
    <n v="2.6380800000000001E-3"/>
    <n v="2.99965E-3"/>
    <n v="3.2227100000000002E-3"/>
    <n v="3.52536E-3"/>
    <n v="3.6204599999999998E-3"/>
    <n v="3.7243300000000001E-3"/>
    <n v="3.8558300000000002E-3"/>
    <n v="3.9767500000000002E-3"/>
    <n v="4.0499300000000002E-3"/>
    <n v="4.0985199999999996E-3"/>
    <n v="0"/>
    <n v="0"/>
    <n v="0"/>
    <s v="EJ"/>
  </r>
  <r>
    <x v="29"/>
    <s v="industrial water treatment"/>
    <x v="0"/>
    <x v="4"/>
    <n v="2.4550000000000002E-3"/>
    <n v="5.9356799999999996E-3"/>
    <n v="6.7492100000000003E-3"/>
    <n v="7.2510999999999999E-3"/>
    <n v="7.9320499999999995E-3"/>
    <n v="8.1460300000000003E-3"/>
    <n v="8.37975E-3"/>
    <n v="8.6756200000000002E-3"/>
    <n v="8.9476999999999994E-3"/>
    <n v="9.11235E-3"/>
    <n v="9.2216699999999995E-3"/>
    <n v="0"/>
    <n v="0"/>
    <n v="0"/>
    <s v="EJ"/>
  </r>
  <r>
    <x v="29"/>
    <s v="iron and steel"/>
    <x v="0"/>
    <x v="3"/>
    <n v="0"/>
    <n v="0"/>
    <n v="0"/>
    <n v="0"/>
    <n v="0"/>
    <n v="5.4121200000000003E-3"/>
    <n v="1.0219809999999999E-2"/>
    <n v="1.2466730000000001E-2"/>
    <n v="1.10414E-2"/>
    <n v="8.9702199999999992E-3"/>
    <n v="7.2545439999999999E-3"/>
    <n v="0"/>
    <n v="0"/>
    <n v="0"/>
    <s v="EJ"/>
  </r>
  <r>
    <x v="29"/>
    <s v="iron and steel"/>
    <x v="0"/>
    <x v="5"/>
    <n v="0.10452483999999999"/>
    <n v="0"/>
    <n v="0.194355"/>
    <n v="0.26664900000000002"/>
    <n v="0.25331537999999998"/>
    <n v="0.22029229"/>
    <n v="0.18841516999999899"/>
    <n v="0.165173335"/>
    <n v="0.15297582399999901"/>
    <n v="0.14417753999999999"/>
    <n v="0.13707533299999999"/>
    <n v="0"/>
    <n v="0"/>
    <n v="0"/>
    <s v="EJ"/>
  </r>
  <r>
    <x v="29"/>
    <s v="iron and steel"/>
    <x v="0"/>
    <x v="4"/>
    <n v="1.9213629999999999E-2"/>
    <n v="4.6883260000000003E-2"/>
    <n v="5.3622299999999998E-2"/>
    <n v="5.3496990000000001E-2"/>
    <n v="5.0617438000000001E-2"/>
    <n v="4.5507988300000003E-2"/>
    <n v="4.06266926E-2"/>
    <n v="3.6753433299999999E-2"/>
    <n v="3.4070739580000002E-2"/>
    <n v="3.2035944299999897E-2"/>
    <n v="3.0405018700000001E-2"/>
    <n v="0"/>
    <n v="0"/>
    <n v="0"/>
    <s v="EJ"/>
  </r>
  <r>
    <x v="29"/>
    <s v="iron and steel"/>
    <x v="0"/>
    <x v="0"/>
    <n v="0"/>
    <n v="7.66032E-3"/>
    <n v="8.6647499999999902E-3"/>
    <n v="9.0832499999999993E-3"/>
    <n v="8.6314047399999993E-3"/>
    <n v="8.02605451E-3"/>
    <n v="7.4236890789999999E-3"/>
    <n v="6.8957854299999998E-3"/>
    <n v="6.4099036479999903E-3"/>
    <n v="6.0212435489999999E-3"/>
    <n v="5.7188150220000003E-3"/>
    <n v="0"/>
    <n v="0"/>
    <n v="0"/>
    <s v="EJ"/>
  </r>
  <r>
    <x v="29"/>
    <s v="iron and steel"/>
    <x v="0"/>
    <x v="1"/>
    <n v="0"/>
    <n v="0"/>
    <n v="0"/>
    <n v="0"/>
    <n v="0"/>
    <n v="1.4122850000000001E-3"/>
    <n v="5.7713410000000001E-3"/>
    <n v="8.4390169000000004E-3"/>
    <n v="8.5006142999999902E-3"/>
    <n v="8.2793769999999992E-3"/>
    <n v="7.6358869999999896E-3"/>
    <n v="0"/>
    <n v="0"/>
    <n v="0"/>
    <s v="EJ"/>
  </r>
  <r>
    <x v="29"/>
    <s v="iron and steel"/>
    <x v="0"/>
    <x v="2"/>
    <n v="1.9632219999999999E-2"/>
    <n v="2.35673099999999E-2"/>
    <n v="1.7372479999999999E-2"/>
    <n v="9.2089900000000002E-3"/>
    <n v="8.7363010000000001E-3"/>
    <n v="8.0992523500000007E-3"/>
    <n v="7.4828689899999997E-3"/>
    <n v="6.9480248199999999E-3"/>
    <n v="6.4614837489999997E-3"/>
    <n v="6.0707697859999996E-3"/>
    <n v="5.76462767799999E-3"/>
    <n v="0"/>
    <n v="0"/>
    <n v="0"/>
    <s v="EJ"/>
  </r>
  <r>
    <x v="29"/>
    <s v="mining energy use"/>
    <x v="0"/>
    <x v="5"/>
    <n v="2.51205E-4"/>
    <n v="0"/>
    <n v="0"/>
    <n v="0"/>
    <n v="0"/>
    <n v="0"/>
    <n v="0"/>
    <n v="0"/>
    <n v="0"/>
    <n v="0"/>
    <n v="0"/>
    <n v="0"/>
    <n v="0"/>
    <n v="0"/>
    <s v="EJ"/>
  </r>
  <r>
    <x v="29"/>
    <s v="mining energy use"/>
    <x v="0"/>
    <x v="4"/>
    <n v="4.6050799999999999E-4"/>
    <n v="1.2977100000000001E-3"/>
    <n v="1.4651E-3"/>
    <n v="1.67443E-3"/>
    <n v="1.6378110000000001E-3"/>
    <n v="1.6252932699999899E-3"/>
    <n v="1.6389482099999999E-3"/>
    <n v="1.6583843899999999E-3"/>
    <n v="1.6755178559999999E-3"/>
    <n v="1.7065753199999999E-3"/>
    <n v="1.7471526299999999E-3"/>
    <n v="0"/>
    <n v="0"/>
    <n v="0"/>
    <s v="EJ"/>
  </r>
  <r>
    <x v="29"/>
    <s v="mining energy use"/>
    <x v="0"/>
    <x v="1"/>
    <n v="0"/>
    <n v="0"/>
    <n v="0"/>
    <n v="0"/>
    <n v="0"/>
    <n v="9.9570699999999995E-6"/>
    <n v="3.5078330000000001E-5"/>
    <n v="6.6087149999999895E-5"/>
    <n v="8.9033259999999896E-5"/>
    <n v="1.1391702E-4"/>
    <n v="1.3293001999999999E-4"/>
    <n v="0"/>
    <n v="0"/>
    <n v="0"/>
    <s v="EJ"/>
  </r>
  <r>
    <x v="29"/>
    <s v="mining energy use"/>
    <x v="0"/>
    <x v="2"/>
    <n v="1.423225E-3"/>
    <n v="1.5906129999999901E-3"/>
    <n v="2.1766989999999998E-3"/>
    <n v="1.3395249999999901E-3"/>
    <n v="1.3306537E-3"/>
    <n v="1.2994164E-3"/>
    <n v="1.2083892999999999E-3"/>
    <n v="1.099879E-3"/>
    <n v="1.0114300999999901E-3"/>
    <n v="9.0178939999999998E-4"/>
    <n v="7.9171319999999995E-4"/>
    <n v="0"/>
    <n v="0"/>
    <n v="0"/>
    <s v="EJ"/>
  </r>
  <r>
    <x v="29"/>
    <s v="municipal wastewater treatment"/>
    <x v="0"/>
    <x v="4"/>
    <n v="1.1090099999999999E-3"/>
    <n v="2.18177E-3"/>
    <n v="2.2116700000000002E-3"/>
    <n v="2.2469399999999998E-3"/>
    <n v="3.1547699999999999E-3"/>
    <n v="3.6374699999999999E-3"/>
    <n v="4.0020200000000002E-3"/>
    <n v="4.2970600000000001E-3"/>
    <n v="4.5222700000000001E-3"/>
    <n v="4.6620000000000003E-3"/>
    <n v="4.7144600000000002E-3"/>
    <n v="0"/>
    <n v="0"/>
    <n v="0"/>
    <s v="EJ"/>
  </r>
  <r>
    <x v="29"/>
    <s v="municipal water abstraction"/>
    <x v="0"/>
    <x v="4"/>
    <n v="7.0715999999999997E-4"/>
    <n v="1.0110399999999999E-3"/>
    <n v="9.3152000000000003E-4"/>
    <n v="9.4637300000000003E-4"/>
    <n v="9.5654599999999996E-4"/>
    <n v="9.73316E-4"/>
    <n v="9.9666500000000009E-4"/>
    <n v="1.0158400000000001E-3"/>
    <n v="1.02895E-3"/>
    <n v="1.0345300000000001E-3"/>
    <n v="1.03136E-3"/>
    <n v="0"/>
    <n v="0"/>
    <n v="0"/>
    <s v="EJ"/>
  </r>
  <r>
    <x v="29"/>
    <s v="municipal water distribution"/>
    <x v="0"/>
    <x v="4"/>
    <n v="2.21361E-3"/>
    <n v="3.1648399999999999E-3"/>
    <n v="2.9159199999999998E-3"/>
    <n v="2.96241E-3"/>
    <n v="2.9942599999999999E-3"/>
    <n v="3.04675E-3"/>
    <n v="3.11984E-3"/>
    <n v="3.1798600000000001E-3"/>
    <n v="3.22091E-3"/>
    <n v="3.23837E-3"/>
    <n v="3.2284599999999998E-3"/>
    <n v="0"/>
    <n v="0"/>
    <n v="0"/>
    <s v="EJ"/>
  </r>
  <r>
    <x v="29"/>
    <s v="municipal water treatment"/>
    <x v="0"/>
    <x v="4"/>
    <n v="2.1065400000000001E-3"/>
    <n v="3.01176E-3"/>
    <n v="2.77488E-3"/>
    <n v="2.81913E-3"/>
    <n v="2.84943E-3"/>
    <n v="2.89939E-3"/>
    <n v="2.9689400000000002E-3"/>
    <n v="3.0260600000000001E-3"/>
    <n v="3.0651200000000002E-3"/>
    <n v="3.0817399999999999E-3"/>
    <n v="3.0723E-3"/>
    <n v="0"/>
    <n v="0"/>
    <n v="0"/>
    <s v="EJ"/>
  </r>
  <r>
    <x v="29"/>
    <s v="other industrial energy use"/>
    <x v="0"/>
    <x v="3"/>
    <n v="0"/>
    <n v="1.2558000000000001E-3"/>
    <n v="1.0464999999999999E-3"/>
    <n v="8.0789999999999994E-3"/>
    <n v="1.003797E-2"/>
    <n v="9.9264620000000005E-3"/>
    <n v="9.6834450000000006E-3"/>
    <n v="9.8519279999999994E-3"/>
    <n v="9.9318900000000005E-3"/>
    <n v="9.9031869999999904E-3"/>
    <n v="9.7933298000000002E-3"/>
    <n v="0"/>
    <n v="0"/>
    <n v="0"/>
    <s v="EJ"/>
  </r>
  <r>
    <x v="29"/>
    <s v="other industrial energy use"/>
    <x v="0"/>
    <x v="5"/>
    <n v="4.5173699999999997E-2"/>
    <n v="0.48998770000000003"/>
    <n v="0.47107549999999998"/>
    <n v="0.48723430000000001"/>
    <n v="0.68417912999999997"/>
    <n v="0.68117829599999902"/>
    <n v="0.672291521"/>
    <n v="0.69680468600000001"/>
    <n v="0.72059152599999998"/>
    <n v="0.71637761999999905"/>
    <n v="0.70544311879999999"/>
    <n v="0"/>
    <n v="0"/>
    <n v="0"/>
    <s v="EJ"/>
  </r>
  <r>
    <x v="29"/>
    <s v="other industrial energy use"/>
    <x v="0"/>
    <x v="4"/>
    <n v="8.6211800000000005E-2"/>
    <n v="0.200707"/>
    <n v="0.232597"/>
    <n v="0.27071499999999998"/>
    <n v="0.1844865"/>
    <n v="0.20818637000000001"/>
    <n v="0.23797884999999999"/>
    <n v="0.24217449999999999"/>
    <n v="0.24131843"/>
    <n v="0.25061703000000002"/>
    <n v="0.26306370099999998"/>
    <n v="0"/>
    <n v="0"/>
    <n v="0"/>
    <s v="EJ"/>
  </r>
  <r>
    <x v="29"/>
    <s v="other industrial energy use"/>
    <x v="0"/>
    <x v="0"/>
    <n v="7.13869999999999E-3"/>
    <n v="2.7501999999999999E-2"/>
    <n v="2.7334600000000001E-2"/>
    <n v="4.5376199999999998E-2"/>
    <n v="6.573727E-2"/>
    <n v="6.5923033000000006E-2"/>
    <n v="6.8929518999999995E-2"/>
    <n v="8.5751466999999901E-2"/>
    <n v="0.104999043999999"/>
    <n v="0.115831142"/>
    <n v="0.11996208110000001"/>
    <n v="0"/>
    <n v="0"/>
    <n v="0"/>
    <s v="EJ"/>
  </r>
  <r>
    <x v="29"/>
    <s v="other industrial energy use"/>
    <x v="0"/>
    <x v="1"/>
    <n v="0"/>
    <n v="0"/>
    <n v="0"/>
    <n v="0"/>
    <n v="0"/>
    <n v="1.244566E-6"/>
    <n v="3.2718814999999997E-5"/>
    <n v="1.7270357799999901E-4"/>
    <n v="3.7257750899999999E-4"/>
    <n v="5.1853512399999905E-4"/>
    <n v="6.0515445869999997E-4"/>
    <n v="0"/>
    <n v="0"/>
    <n v="0"/>
    <s v="EJ"/>
  </r>
  <r>
    <x v="29"/>
    <s v="other industrial energy use"/>
    <x v="0"/>
    <x v="2"/>
    <n v="0.160366799999999"/>
    <n v="0.1939022"/>
    <n v="0.12118719999999999"/>
    <n v="6.5722699999999995E-2"/>
    <n v="7.5222990000000003E-2"/>
    <n v="7.39466339999999E-2"/>
    <n v="7.0063917000000003E-2"/>
    <n v="6.4395054999999896E-2"/>
    <n v="5.9097759999999999E-2"/>
    <n v="5.7689542999999899E-2"/>
    <n v="5.8407619099999898E-2"/>
    <n v="0"/>
    <n v="0"/>
    <n v="0"/>
    <s v="EJ"/>
  </r>
  <r>
    <x v="29"/>
    <s v="other industrial feedstocks"/>
    <x v="0"/>
    <x v="5"/>
    <n v="6.1533999999999998E-3"/>
    <n v="8.7069000000000001E-3"/>
    <n v="1.1511499999999999E-2"/>
    <n v="1.21394E-2"/>
    <n v="1.3878700000000001E-2"/>
    <n v="1.4545600000000001E-2"/>
    <n v="1.4954200000000001E-2"/>
    <n v="1.4884400000000001E-2"/>
    <n v="1.47574E-2"/>
    <n v="1.45332E-2"/>
    <n v="1.4214900000000001E-2"/>
    <n v="0"/>
    <n v="0"/>
    <n v="0"/>
    <s v="EJ"/>
  </r>
  <r>
    <x v="29"/>
    <s v="other industrial feedstocks"/>
    <x v="0"/>
    <x v="2"/>
    <n v="5.1069200000000002E-2"/>
    <n v="0.101092"/>
    <n v="0.12964000000000001"/>
    <n v="9.4185000000000005E-2"/>
    <n v="0.10212"/>
    <n v="0.10419399999999999"/>
    <n v="0.10569099999999999"/>
    <n v="0.105694"/>
    <n v="0.104019"/>
    <n v="0.10280400000000001"/>
    <n v="0.101895"/>
    <n v="0"/>
    <n v="0"/>
    <n v="0"/>
    <s v="EJ"/>
  </r>
  <r>
    <x v="29"/>
    <s v="process heat cement"/>
    <x v="0"/>
    <x v="5"/>
    <n v="7.4085799999999993E-2"/>
    <n v="6.2856499999999996E-2"/>
    <n v="5.0458000000000003E-2"/>
    <n v="5.0458000000000003E-2"/>
    <n v="5.0048294E-2"/>
    <n v="5.0048546999999999E-2"/>
    <n v="5.0898109999999899E-2"/>
    <n v="5.2991769000000001E-2"/>
    <n v="5.5322122000000001E-2"/>
    <n v="5.6598188399999999E-2"/>
    <n v="5.6691028059999898E-2"/>
    <n v="0"/>
    <n v="0"/>
    <n v="0"/>
    <s v="EJ"/>
  </r>
  <r>
    <x v="29"/>
    <s v="process heat cement"/>
    <x v="0"/>
    <x v="1"/>
    <n v="0"/>
    <n v="0"/>
    <n v="0"/>
    <n v="0"/>
    <n v="0"/>
    <n v="8.0441099999999996E-7"/>
    <n v="2.11284988E-5"/>
    <n v="7.5635328799999993E-5"/>
    <n v="1.030340223E-4"/>
    <n v="7.4331208059999897E-5"/>
    <n v="6.8416632769999894E-5"/>
    <n v="0"/>
    <n v="0"/>
    <n v="0"/>
    <s v="EJ"/>
  </r>
  <r>
    <x v="29"/>
    <s v="process heat cement"/>
    <x v="0"/>
    <x v="2"/>
    <n v="4.7289300000000001E-3"/>
    <n v="4.0120800000000003E-3"/>
    <n v="3.2207099999999999E-3"/>
    <n v="3.2207099999999999E-3"/>
    <n v="3.2392521E-4"/>
    <n v="3.4547852699999998E-4"/>
    <n v="5.6462695100000003E-4"/>
    <n v="1.032464236E-3"/>
    <n v="1.0470389920000001E-3"/>
    <n v="6.9161705700000005E-4"/>
    <n v="6.2740350370000001E-4"/>
    <n v="0"/>
    <n v="0"/>
    <n v="0"/>
    <s v="EJ"/>
  </r>
  <r>
    <x v="29"/>
    <s v="resid cooling"/>
    <x v="4"/>
    <x v="4"/>
    <n v="1.9411399999999999E-2"/>
    <n v="5.0247399999999998E-2"/>
    <n v="5.1513999999999997E-2"/>
    <n v="5.3326699999999998E-2"/>
    <n v="5.2586000000000001E-2"/>
    <n v="5.1594271999999997E-2"/>
    <n v="4.9657832999999998E-2"/>
    <n v="4.6049779999999998E-2"/>
    <n v="4.2571976999999997E-2"/>
    <n v="3.9423847999999997E-2"/>
    <n v="3.7578520999999997E-2"/>
    <n v="0"/>
    <n v="0"/>
    <n v="0"/>
    <s v="EJ"/>
  </r>
  <r>
    <x v="29"/>
    <s v="resid heating"/>
    <x v="4"/>
    <x v="0"/>
    <n v="1.03897E-2"/>
    <n v="1.5713000000000001E-2"/>
    <n v="1.6250000000000001E-2"/>
    <n v="1.52227E-2"/>
    <n v="1.523559E-2"/>
    <n v="1.520058E-2"/>
    <n v="1.5334739999999999E-2"/>
    <n v="1.5373670000000001E-2"/>
    <n v="1.52971499999999E-2"/>
    <n v="1.4989433999999999E-2"/>
    <n v="1.4386962999999999E-2"/>
    <n v="0"/>
    <n v="0"/>
    <n v="0"/>
    <s v="EJ"/>
  </r>
  <r>
    <x v="29"/>
    <s v="resid heating"/>
    <x v="4"/>
    <x v="1"/>
    <n v="0"/>
    <n v="0"/>
    <n v="0"/>
    <n v="0"/>
    <n v="0"/>
    <n v="2.9148600000000002E-7"/>
    <n v="5.7999600000000001E-6"/>
    <n v="1.12915E-5"/>
    <n v="1.7509299999999999E-5"/>
    <n v="2.2419600000000001E-5"/>
    <n v="2.5069999999999999E-5"/>
    <n v="0"/>
    <n v="0"/>
    <n v="0"/>
    <s v="EJ"/>
  </r>
  <r>
    <x v="29"/>
    <s v="resid heating"/>
    <x v="4"/>
    <x v="2"/>
    <n v="3.9628099999999999E-2"/>
    <n v="4.1818300000000003E-2"/>
    <n v="3.8053900000000002E-2"/>
    <n v="3.6103299999999998E-2"/>
    <n v="3.5249809999999999E-2"/>
    <n v="3.4435309999999997E-2"/>
    <n v="3.3338050000000001E-2"/>
    <n v="3.1881270000000003E-2"/>
    <n v="3.0323839999999901E-2"/>
    <n v="2.8705640000000001E-2"/>
    <n v="2.7296306999999999E-2"/>
    <n v="0"/>
    <n v="0"/>
    <n v="0"/>
    <s v="EJ"/>
  </r>
  <r>
    <x v="29"/>
    <s v="resid others"/>
    <x v="4"/>
    <x v="4"/>
    <n v="3.9632800000000003E-2"/>
    <n v="0.102592"/>
    <n v="0.10517799999999999"/>
    <n v="0.108879"/>
    <n v="0.11623509999999999"/>
    <n v="0.12943379999999999"/>
    <n v="0.14335007"/>
    <n v="0.15352267"/>
    <n v="0.16122916999999901"/>
    <n v="0.1667835"/>
    <n v="0.17097986000000001"/>
    <n v="0"/>
    <n v="0"/>
    <n v="0"/>
    <s v="EJ"/>
  </r>
  <r>
    <x v="29"/>
    <s v="resid others"/>
    <x v="4"/>
    <x v="0"/>
    <n v="8.2380000000000005E-3"/>
    <n v="1.24587E-2"/>
    <n v="1.28845E-2"/>
    <n v="1.2070000000000001E-2"/>
    <n v="1.335832E-2"/>
    <n v="1.5349079999999999E-2"/>
    <n v="1.722052E-2"/>
    <n v="1.8336999999999999E-2"/>
    <n v="1.8761006E-2"/>
    <n v="1.8575618999999901E-2"/>
    <n v="1.7974855000000001E-2"/>
    <n v="0"/>
    <n v="0"/>
    <n v="0"/>
    <s v="EJ"/>
  </r>
  <r>
    <x v="29"/>
    <s v="resid others"/>
    <x v="4"/>
    <x v="1"/>
    <n v="0"/>
    <n v="0"/>
    <n v="0"/>
    <n v="0"/>
    <n v="0"/>
    <n v="1.19147E-6"/>
    <n v="2.0803699999999999E-5"/>
    <n v="3.7706000000000001E-5"/>
    <n v="4.7178600000000003E-5"/>
    <n v="5.8015800000000001E-5"/>
    <n v="5.7516499999999997E-5"/>
    <n v="0"/>
    <n v="0"/>
    <n v="0"/>
    <s v="EJ"/>
  </r>
  <r>
    <x v="29"/>
    <s v="resid others"/>
    <x v="4"/>
    <x v="2"/>
    <n v="8.8457999999999991E-3"/>
    <n v="9.3346999999999996E-3"/>
    <n v="8.4943999999999992E-3"/>
    <n v="8.0590000000000002E-3"/>
    <n v="8.5783289999999904E-3"/>
    <n v="9.0545879999999902E-3"/>
    <n v="8.7371509999999899E-3"/>
    <n v="7.7235289999999998E-3"/>
    <n v="6.7093839999999997E-3"/>
    <n v="5.7267209999999997E-3"/>
    <n v="5.31009899999999E-3"/>
    <n v="0"/>
    <n v="0"/>
    <n v="0"/>
    <s v="EJ"/>
  </r>
  <r>
    <x v="29"/>
    <s v="trn_aviation_intl"/>
    <x v="5"/>
    <x v="4"/>
    <n v="0"/>
    <n v="0"/>
    <n v="0"/>
    <n v="0"/>
    <n v="0"/>
    <n v="0"/>
    <n v="0"/>
    <n v="3.2147200000000001E-8"/>
    <n v="2.6921699999999999E-7"/>
    <n v="2.1356599999999999E-6"/>
    <n v="1.55848E-5"/>
    <n v="0"/>
    <n v="0"/>
    <n v="0"/>
    <s v="EJ"/>
  </r>
  <r>
    <x v="29"/>
    <s v="trn_aviation_intl"/>
    <x v="5"/>
    <x v="1"/>
    <n v="0"/>
    <n v="0"/>
    <n v="0"/>
    <n v="0"/>
    <n v="0"/>
    <n v="0"/>
    <n v="0"/>
    <n v="4.2952199999999997E-8"/>
    <n v="8.5571900000000001E-7"/>
    <n v="1.27029E-5"/>
    <n v="1.38243E-4"/>
    <n v="0"/>
    <n v="0"/>
    <n v="0"/>
    <s v="EJ"/>
  </r>
  <r>
    <x v="29"/>
    <s v="trn_aviation_intl"/>
    <x v="5"/>
    <x v="2"/>
    <n v="2.7742699999999999E-2"/>
    <n v="9.4025600000000001E-2"/>
    <n v="8.6222900000000005E-2"/>
    <n v="0.11085200000000001"/>
    <n v="0.11904099999999999"/>
    <n v="0.11835900000000001"/>
    <n v="0.119881"/>
    <n v="0.121756"/>
    <n v="0.129774"/>
    <n v="0.13619400000000001"/>
    <n v="0.140685"/>
    <n v="0"/>
    <n v="0"/>
    <n v="0"/>
    <s v="EJ"/>
  </r>
  <r>
    <x v="29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29"/>
    <s v="trn_freight"/>
    <x v="6"/>
    <x v="4"/>
    <n v="3.7358600000000002E-4"/>
    <n v="9.9216499999999993E-4"/>
    <n v="2.2023300000000002E-3"/>
    <n v="2.5589499999999999E-3"/>
    <n v="2.5244299999999998E-3"/>
    <n v="2.6377052999999998E-3"/>
    <n v="2.5451509999999998E-3"/>
    <n v="2.1406851500000001E-3"/>
    <n v="1.9866316999999998E-3"/>
    <n v="2.0238456E-3"/>
    <n v="2.1012559000000001E-3"/>
    <n v="0"/>
    <n v="0"/>
    <n v="0"/>
    <s v="EJ"/>
  </r>
  <r>
    <x v="29"/>
    <s v="trn_freight"/>
    <x v="6"/>
    <x v="1"/>
    <n v="0"/>
    <n v="0"/>
    <n v="0"/>
    <n v="0"/>
    <n v="0"/>
    <n v="9.1539400000000007E-5"/>
    <n v="3.76745E-4"/>
    <n v="7.6381183999999999E-4"/>
    <n v="9.6604730000000004E-4"/>
    <n v="1.0740020999999999E-3"/>
    <n v="1.1626749999999999E-3"/>
    <n v="0"/>
    <n v="0"/>
    <n v="0"/>
    <s v="EJ"/>
  </r>
  <r>
    <x v="29"/>
    <s v="trn_freight"/>
    <x v="6"/>
    <x v="2"/>
    <n v="1.03096099999999E-2"/>
    <n v="1.7147809999999999E-2"/>
    <n v="1.361512E-2"/>
    <n v="7.9332299999999994E-3"/>
    <n v="7.8738860000000001E-3"/>
    <n v="8.218408E-3"/>
    <n v="8.6690880000000001E-3"/>
    <n v="9.3178600000000007E-3"/>
    <n v="9.6605189999999994E-3"/>
    <n v="9.8663580000000004E-3"/>
    <n v="9.8790070000000004E-3"/>
    <n v="0"/>
    <n v="0"/>
    <n v="0"/>
    <s v="EJ"/>
  </r>
  <r>
    <x v="29"/>
    <s v="trn_freight_road"/>
    <x v="6"/>
    <x v="4"/>
    <n v="0"/>
    <n v="0"/>
    <n v="0"/>
    <n v="0"/>
    <n v="3.8503995E-4"/>
    <n v="2.5952840928000001E-3"/>
    <n v="1.000846720967E-2"/>
    <n v="2.639725523279E-2"/>
    <n v="4.5945995985532999E-2"/>
    <n v="6.3647120030199997E-2"/>
    <n v="7.8661296985999996E-2"/>
    <n v="0"/>
    <n v="0"/>
    <n v="0"/>
    <s v="EJ"/>
  </r>
  <r>
    <x v="29"/>
    <s v="trn_freight_road"/>
    <x v="6"/>
    <x v="1"/>
    <n v="0"/>
    <n v="0"/>
    <n v="0"/>
    <n v="0"/>
    <n v="0"/>
    <n v="6.4986244100000005E-4"/>
    <n v="4.2972819301599898E-3"/>
    <n v="1.17152837899E-2"/>
    <n v="1.7388577007339999E-2"/>
    <n v="2.0203803301700001E-2"/>
    <n v="2.0930605533999998E-2"/>
    <n v="0"/>
    <n v="0"/>
    <n v="0"/>
    <s v="EJ"/>
  </r>
  <r>
    <x v="29"/>
    <s v="trn_freight_road"/>
    <x v="6"/>
    <x v="2"/>
    <n v="0.10131136"/>
    <n v="0.19655980000000001"/>
    <n v="0.1890404"/>
    <n v="0.19612550000000001"/>
    <n v="0.21949066409000001"/>
    <n v="0.23434970609399999"/>
    <n v="0.232120616837"/>
    <n v="0.19987248601900001"/>
    <n v="0.16724259012000001"/>
    <n v="0.14542774790999999"/>
    <n v="0.132023320359999"/>
    <n v="0"/>
    <n v="0"/>
    <n v="0"/>
    <s v="EJ"/>
  </r>
  <r>
    <x v="29"/>
    <s v="trn_pass"/>
    <x v="6"/>
    <x v="4"/>
    <n v="3.3829999999999998E-4"/>
    <n v="8.9829899999999997E-4"/>
    <n v="1.9940000000000001E-3"/>
    <n v="2.31679E-3"/>
    <n v="2.4452850000000002E-3"/>
    <n v="2.651418E-3"/>
    <n v="2.9289679999999901E-3"/>
    <n v="3.3080219999999999E-3"/>
    <n v="3.8782740000000001E-3"/>
    <n v="4.6379349999999897E-3"/>
    <n v="5.6351930000000001E-3"/>
    <n v="0"/>
    <n v="0"/>
    <n v="0"/>
    <s v="EJ"/>
  </r>
  <r>
    <x v="29"/>
    <s v="trn_pass"/>
    <x v="6"/>
    <x v="1"/>
    <n v="0"/>
    <n v="0"/>
    <n v="0"/>
    <n v="0"/>
    <n v="0"/>
    <n v="0"/>
    <n v="0"/>
    <n v="1.1799300000000001E-5"/>
    <n v="3.8729600000000003E-5"/>
    <n v="1.1822100000000001E-4"/>
    <n v="3.1277799999999999E-4"/>
    <n v="0"/>
    <n v="0"/>
    <n v="0"/>
    <s v="EJ"/>
  </r>
  <r>
    <x v="29"/>
    <s v="trn_pass"/>
    <x v="6"/>
    <x v="2"/>
    <n v="3.3395999999999999E-3"/>
    <n v="8.97768E-3"/>
    <n v="8.3728799999999992E-3"/>
    <n v="1.001647E-2"/>
    <n v="1.07915199999999E-2"/>
    <n v="1.15678899999999E-2"/>
    <n v="1.228695E-2"/>
    <n v="1.270925E-2"/>
    <n v="1.3465670000000001E-2"/>
    <n v="1.3826379999999999E-2"/>
    <n v="1.3628100000000001E-2"/>
    <n v="0"/>
    <n v="0"/>
    <n v="0"/>
    <s v="EJ"/>
  </r>
  <r>
    <x v="29"/>
    <s v="trn_pass_road"/>
    <x v="6"/>
    <x v="4"/>
    <n v="0"/>
    <n v="0"/>
    <n v="0"/>
    <n v="0"/>
    <n v="1.79408E-3"/>
    <n v="3.81205E-3"/>
    <n v="6.111015E-3"/>
    <n v="6.9077100000000001E-3"/>
    <n v="7.0162599999999999E-3"/>
    <n v="6.9839899999999998E-3"/>
    <n v="6.9777299999999997E-3"/>
    <n v="0"/>
    <n v="0"/>
    <n v="0"/>
    <s v="EJ"/>
  </r>
  <r>
    <x v="29"/>
    <s v="trn_pass_road"/>
    <x v="6"/>
    <x v="1"/>
    <n v="0"/>
    <n v="0"/>
    <n v="0"/>
    <n v="0"/>
    <n v="0"/>
    <n v="1.0302300000000001E-6"/>
    <n v="6.5036029999999997E-6"/>
    <n v="2.0124724E-5"/>
    <n v="3.5600630000000001E-5"/>
    <n v="4.6784659999999997E-5"/>
    <n v="4.9916800000000003E-5"/>
    <n v="0"/>
    <n v="0"/>
    <n v="0"/>
    <s v="EJ"/>
  </r>
  <r>
    <x v="29"/>
    <s v="trn_pass_road"/>
    <x v="6"/>
    <x v="2"/>
    <n v="3.2145100000000003E-2"/>
    <n v="6.2366100000000001E-2"/>
    <n v="5.9980199999999997E-2"/>
    <n v="6.2227499999999998E-2"/>
    <n v="7.0504522299999997E-2"/>
    <n v="6.6011835999999893E-2"/>
    <n v="4.9720074500000003E-2"/>
    <n v="4.3870572099999998E-2"/>
    <n v="4.2234818E-2"/>
    <n v="3.9604522000000003E-2"/>
    <n v="3.7393804000000003E-2"/>
    <n v="0"/>
    <n v="0"/>
    <n v="0"/>
    <s v="EJ"/>
  </r>
  <r>
    <x v="29"/>
    <s v="trn_pass_road_LDV"/>
    <x v="6"/>
    <x v="4"/>
    <n v="0"/>
    <n v="0"/>
    <n v="0"/>
    <n v="0"/>
    <n v="0"/>
    <n v="2.4750100000000001E-3"/>
    <n v="7.1548799999999997E-3"/>
    <n v="8.1782000000000001E-3"/>
    <n v="8.4033600000000003E-3"/>
    <n v="9.0664700000000001E-3"/>
    <n v="9.2084699999999998E-3"/>
    <n v="0"/>
    <n v="0"/>
    <n v="0"/>
    <s v="EJ"/>
  </r>
  <r>
    <x v="29"/>
    <s v="trn_pass_road_LDV"/>
    <x v="6"/>
    <x v="2"/>
    <n v="6.3693799999999995E-2"/>
    <n v="0.123575"/>
    <n v="0.11884699999999999"/>
    <n v="0.12330000000000001"/>
    <n v="7.0696499999999995E-2"/>
    <n v="4.2681900000000002E-2"/>
    <n v="3.9414699999999997E-2"/>
    <n v="2.94484E-2"/>
    <n v="2.1898600000000001E-2"/>
    <n v="1.84642E-2"/>
    <n v="1.5449299999999999E-2"/>
    <n v="0"/>
    <n v="0"/>
    <n v="0"/>
    <s v="EJ"/>
  </r>
  <r>
    <x v="29"/>
    <s v="trn_pass_road_LDV_4W"/>
    <x v="6"/>
    <x v="4"/>
    <n v="0"/>
    <n v="0"/>
    <n v="0"/>
    <n v="0"/>
    <n v="0"/>
    <n v="0"/>
    <n v="3.18873799999999E-3"/>
    <n v="5.3852789999999998E-3"/>
    <n v="7.1097690000000002E-3"/>
    <n v="8.3785079999999998E-3"/>
    <n v="9.3382510000000005E-3"/>
    <n v="0"/>
    <n v="0"/>
    <n v="0"/>
    <s v="EJ"/>
  </r>
  <r>
    <x v="29"/>
    <s v="trn_pass_road_LDV_4W"/>
    <x v="6"/>
    <x v="1"/>
    <n v="0"/>
    <n v="0"/>
    <n v="0"/>
    <n v="0"/>
    <n v="0"/>
    <n v="0"/>
    <n v="1.03046633E-5"/>
    <n v="1.43388463E-5"/>
    <n v="1.7970169000000001E-5"/>
    <n v="2.1334490799999901E-5"/>
    <n v="2.5564554E-5"/>
    <n v="0"/>
    <n v="0"/>
    <n v="0"/>
    <s v="EJ"/>
  </r>
  <r>
    <x v="29"/>
    <s v="trn_pass_road_LDV_4W"/>
    <x v="6"/>
    <x v="2"/>
    <n v="6.2098199999999999E-2"/>
    <n v="0.1204794"/>
    <n v="0.1158703"/>
    <n v="0.1202117"/>
    <n v="7.6916999999999999E-2"/>
    <n v="6.0690399999999999E-2"/>
    <n v="6.8498218099999994E-2"/>
    <n v="5.8439978400000002E-2"/>
    <n v="4.7378870400000002E-2"/>
    <n v="4.49646423999999E-2"/>
    <n v="4.0261225999999997E-2"/>
    <n v="0"/>
    <n v="0"/>
    <n v="0"/>
    <s v="EJ"/>
  </r>
  <r>
    <x v="29"/>
    <s v="trn_shipping_intl"/>
    <x v="7"/>
    <x v="4"/>
    <n v="0"/>
    <n v="0"/>
    <n v="0"/>
    <n v="0"/>
    <n v="0"/>
    <n v="0"/>
    <n v="0"/>
    <n v="2.2008199999999999E-6"/>
    <n v="6.6082700000000003E-6"/>
    <n v="2.07842E-5"/>
    <n v="5.4508500000000002E-5"/>
    <n v="0"/>
    <n v="0"/>
    <n v="0"/>
    <s v="EJ"/>
  </r>
  <r>
    <x v="29"/>
    <s v="trn_shipping_intl"/>
    <x v="7"/>
    <x v="1"/>
    <n v="0"/>
    <n v="0"/>
    <n v="0"/>
    <n v="0"/>
    <n v="0"/>
    <n v="0"/>
    <n v="0"/>
    <n v="2.8443199999999999E-5"/>
    <n v="1.0661499999999999E-4"/>
    <n v="4.2503099999999998E-4"/>
    <n v="1.3779E-3"/>
    <n v="0"/>
    <n v="0"/>
    <n v="0"/>
    <s v="EJ"/>
  </r>
  <r>
    <x v="29"/>
    <s v="trn_shipping_intl"/>
    <x v="7"/>
    <x v="2"/>
    <n v="6.6755200000000001E-2"/>
    <n v="0.101893"/>
    <n v="0.16703799999999999"/>
    <n v="0.15071999999999999"/>
    <n v="0.15234259"/>
    <n v="0.1549461"/>
    <n v="0.15566469999999999"/>
    <n v="0.15904589999999999"/>
    <n v="0.16372059999999999"/>
    <n v="0.16845460000000001"/>
    <n v="0.17165900000000001"/>
    <n v="0"/>
    <n v="0"/>
    <n v="0"/>
    <s v="EJ"/>
  </r>
  <r>
    <x v="30"/>
    <s v="N fertilizer"/>
    <x v="0"/>
    <x v="0"/>
    <n v="0.56507799999999997"/>
    <n v="0.37654599999999999"/>
    <n v="0.36279400000000001"/>
    <n v="0.380853"/>
    <n v="0.42049199999999998"/>
    <n v="0.45280938999999998"/>
    <n v="0.46837773999999999"/>
    <n v="0.46150528600000001"/>
    <n v="0.44194242099999997"/>
    <n v="0.44753601320000003"/>
    <n v="0.45540168199999997"/>
    <n v="0"/>
    <n v="0"/>
    <n v="0"/>
    <s v="EJ"/>
  </r>
  <r>
    <x v="30"/>
    <s v="N fertilizer"/>
    <x v="0"/>
    <x v="1"/>
    <n v="0"/>
    <n v="0"/>
    <n v="0"/>
    <n v="0"/>
    <n v="0"/>
    <n v="6.8709000000000001E-4"/>
    <n v="5.0546769999999996E-3"/>
    <n v="1.6834768999999999E-2"/>
    <n v="3.3080501999999998E-2"/>
    <n v="4.9029976000000003E-2"/>
    <n v="6.3908500999999895E-2"/>
    <n v="0"/>
    <n v="0"/>
    <n v="0"/>
    <s v="EJ"/>
  </r>
  <r>
    <x v="30"/>
    <s v="agricultural energy use"/>
    <x v="1"/>
    <x v="3"/>
    <n v="0"/>
    <n v="7.9115000000000001E-3"/>
    <n v="5.6804E-2"/>
    <n v="3.9766999999999997E-2"/>
    <n v="4.1577820000000001E-2"/>
    <n v="4.727688E-2"/>
    <n v="5.3157179999999998E-2"/>
    <n v="5.6811649999999998E-2"/>
    <n v="5.6147289999999898E-2"/>
    <n v="5.2942740000000002E-2"/>
    <n v="4.8657329999999999E-2"/>
    <n v="0"/>
    <n v="0"/>
    <n v="0"/>
    <s v="EJ"/>
  </r>
  <r>
    <x v="30"/>
    <s v="agricultural energy use"/>
    <x v="1"/>
    <x v="5"/>
    <n v="0"/>
    <n v="1.79998E-2"/>
    <n v="0"/>
    <n v="0"/>
    <n v="0"/>
    <n v="0"/>
    <n v="0"/>
    <n v="0"/>
    <n v="0"/>
    <n v="0"/>
    <n v="0"/>
    <n v="0"/>
    <n v="0"/>
    <n v="0"/>
    <s v="EJ"/>
  </r>
  <r>
    <x v="30"/>
    <s v="agricultural energy use"/>
    <x v="1"/>
    <x v="4"/>
    <n v="0"/>
    <n v="0.14772399999999999"/>
    <n v="0.13818"/>
    <n v="0.13709199999999999"/>
    <n v="0.14270539999999901"/>
    <n v="0.15164126"/>
    <n v="0.16947773999999999"/>
    <n v="0.18573903999999999"/>
    <n v="0.19785788000000001"/>
    <n v="0.21558378"/>
    <n v="0.23621500000000001"/>
    <n v="0"/>
    <n v="0"/>
    <n v="0"/>
    <s v="EJ"/>
  </r>
  <r>
    <x v="30"/>
    <s v="agricultural energy use"/>
    <x v="1"/>
    <x v="0"/>
    <n v="0"/>
    <n v="7.6938699999999999E-2"/>
    <n v="6.2496999999999997E-2"/>
    <n v="6.0655100000000003E-2"/>
    <n v="6.1990400000000001E-2"/>
    <n v="6.0261000000000002E-2"/>
    <n v="6.0201729999999898E-2"/>
    <n v="6.2420209999999997E-2"/>
    <n v="6.4841979999999994E-2"/>
    <n v="6.5418519999999994E-2"/>
    <n v="6.2900540000000005E-2"/>
    <n v="0"/>
    <n v="0"/>
    <n v="0"/>
    <s v="EJ"/>
  </r>
  <r>
    <x v="30"/>
    <s v="agricultural energy use"/>
    <x v="1"/>
    <x v="1"/>
    <n v="0"/>
    <n v="0"/>
    <n v="0"/>
    <n v="0"/>
    <n v="0"/>
    <n v="4.3359599999999998E-3"/>
    <n v="1.598778E-2"/>
    <n v="3.0602009999999999E-2"/>
    <n v="4.1525154999999897E-2"/>
    <n v="5.1975809999999997E-2"/>
    <n v="5.8978370000000002E-2"/>
    <n v="0"/>
    <n v="0"/>
    <n v="0"/>
    <s v="EJ"/>
  </r>
  <r>
    <x v="30"/>
    <s v="agricultural energy use"/>
    <x v="1"/>
    <x v="2"/>
    <n v="0.60295100000000001"/>
    <n v="0.67696000000000001"/>
    <n v="0.65703500000000004"/>
    <n v="0.630579"/>
    <n v="0.64286920000000003"/>
    <n v="0.63099049999999901"/>
    <n v="0.59301329999999997"/>
    <n v="0.54963638999999997"/>
    <n v="0.51809050999999995"/>
    <n v="0.47709945999999998"/>
    <n v="0.43836227"/>
    <n v="0"/>
    <n v="0"/>
    <n v="0"/>
    <s v="EJ"/>
  </r>
  <r>
    <x v="30"/>
    <s v="alumina"/>
    <x v="0"/>
    <x v="3"/>
    <n v="0"/>
    <n v="0"/>
    <n v="4.0483300000000002E-3"/>
    <n v="4.7679100000000002E-3"/>
    <n v="6.1340300000000004E-3"/>
    <n v="6.3057479999999999E-3"/>
    <n v="6.4993849999999999E-3"/>
    <n v="6.6552180000000001E-3"/>
    <n v="6.7612810000000001E-3"/>
    <n v="6.809977E-3"/>
    <n v="6.8032931999999898E-3"/>
    <n v="0"/>
    <n v="0"/>
    <n v="0"/>
    <s v="EJ"/>
  </r>
  <r>
    <x v="30"/>
    <s v="alumina"/>
    <x v="0"/>
    <x v="0"/>
    <n v="4.8754800000000001E-2"/>
    <n v="2.44266E-2"/>
    <n v="1.11427E-2"/>
    <n v="1.2688700000000001E-2"/>
    <n v="1.6316341281199999E-2"/>
    <n v="1.6767276533050001E-2"/>
    <n v="1.7267457592990001E-2"/>
    <n v="1.7647891679749901E-2"/>
    <n v="1.7887326531799998E-2"/>
    <n v="1.798792734357E-2"/>
    <n v="1.7951199424370901E-2"/>
    <n v="0"/>
    <n v="0"/>
    <n v="0"/>
    <s v="EJ"/>
  </r>
  <r>
    <x v="30"/>
    <s v="alumina"/>
    <x v="0"/>
    <x v="2"/>
    <n v="2.4179700000000002E-3"/>
    <n v="2.6896200000000002E-3"/>
    <n v="0"/>
    <n v="0"/>
    <n v="0"/>
    <n v="0"/>
    <n v="0"/>
    <n v="0"/>
    <n v="0"/>
    <n v="0"/>
    <n v="0"/>
    <n v="0"/>
    <n v="0"/>
    <n v="0"/>
    <s v="EJ"/>
  </r>
  <r>
    <x v="30"/>
    <s v="aluminum"/>
    <x v="0"/>
    <x v="4"/>
    <n v="0.24085899999999999"/>
    <n v="0.13428399999999999"/>
    <n v="8.9673100000000006E-2"/>
    <n v="8.6574600000000002E-2"/>
    <n v="0.11135349999999999"/>
    <n v="0.11445147999999999"/>
    <n v="0.11791841"/>
    <n v="0.12063957"/>
    <n v="0.12242957"/>
    <n v="0.12322007"/>
    <n v="0.123037966"/>
    <n v="0"/>
    <n v="0"/>
    <n v="0"/>
    <s v="EJ"/>
  </r>
  <r>
    <x v="30"/>
    <s v="cement"/>
    <x v="0"/>
    <x v="4"/>
    <n v="4.30421E-2"/>
    <n v="5.9175499999999999E-2"/>
    <n v="3.8041699999999998E-2"/>
    <n v="3.8041699999999998E-2"/>
    <n v="4.2365369999999999E-2"/>
    <n v="4.6129389999999999E-2"/>
    <n v="4.9416259999999899E-2"/>
    <n v="5.212696E-2"/>
    <n v="5.4656029999999897E-2"/>
    <n v="5.7234267999999998E-2"/>
    <n v="5.9743024999999998E-2"/>
    <n v="0"/>
    <n v="0"/>
    <n v="0"/>
    <s v="EJ"/>
  </r>
  <r>
    <x v="30"/>
    <s v="chemical energy use"/>
    <x v="0"/>
    <x v="3"/>
    <n v="0"/>
    <n v="3.1269400000000003E-2"/>
    <n v="8.2883000000000002E-3"/>
    <n v="8.1627000000000002E-3"/>
    <n v="8.5588519999999901E-3"/>
    <n v="8.834929E-3"/>
    <n v="9.3313949999999993E-3"/>
    <n v="1.0036669E-2"/>
    <n v="1.0523362E-2"/>
    <n v="1.06642352E-2"/>
    <n v="1.05776518999999E-2"/>
    <n v="0"/>
    <n v="0"/>
    <n v="0"/>
    <s v="EJ"/>
  </r>
  <r>
    <x v="30"/>
    <s v="chemical energy use"/>
    <x v="0"/>
    <x v="5"/>
    <n v="0.366568"/>
    <n v="0.20683000000000001"/>
    <n v="0.17899300000000001"/>
    <n v="0.134078"/>
    <n v="0.14065385"/>
    <n v="0.14408615999999999"/>
    <n v="0.148849489999999"/>
    <n v="0.15404445999999999"/>
    <n v="0.15891475999999999"/>
    <n v="0.16220113"/>
    <n v="0.164411001"/>
    <n v="0"/>
    <n v="0"/>
    <n v="0"/>
    <s v="EJ"/>
  </r>
  <r>
    <x v="30"/>
    <s v="chemical energy use"/>
    <x v="0"/>
    <x v="4"/>
    <n v="0.73761500000000002"/>
    <n v="0.51885499999999996"/>
    <n v="0.45355299999999998"/>
    <n v="0.410437"/>
    <n v="0.3924957"/>
    <n v="0.40657099999999902"/>
    <n v="0.42500579999999999"/>
    <n v="0.44162429999999903"/>
    <n v="0.45063889999999901"/>
    <n v="0.45417759000000002"/>
    <n v="0.46083553999999999"/>
    <n v="0"/>
    <n v="0"/>
    <n v="0"/>
    <s v="EJ"/>
  </r>
  <r>
    <x v="30"/>
    <s v="chemical energy use"/>
    <x v="0"/>
    <x v="0"/>
    <n v="1.48471"/>
    <n v="1.0229200000000001"/>
    <n v="1.5926400000000001"/>
    <n v="1.9198"/>
    <n v="2.0045310000000001"/>
    <n v="2.0344470000000001"/>
    <n v="2.0684714999999998"/>
    <n v="2.0940042999999999"/>
    <n v="2.1132084"/>
    <n v="2.1318145999999998"/>
    <n v="2.1383773499999998"/>
    <n v="0"/>
    <n v="0"/>
    <n v="0"/>
    <s v="EJ"/>
  </r>
  <r>
    <x v="30"/>
    <s v="chemical energy use"/>
    <x v="0"/>
    <x v="2"/>
    <n v="0"/>
    <n v="0.35991200000000001"/>
    <n v="0.34057300000000001"/>
    <n v="0.11252"/>
    <n v="0.11605052"/>
    <n v="0.11761257"/>
    <n v="0.1169206"/>
    <n v="0.11294290999999999"/>
    <n v="0.10965052"/>
    <n v="0.11016867999999901"/>
    <n v="0.11407508600000001"/>
    <n v="0"/>
    <n v="0"/>
    <n v="0"/>
    <s v="EJ"/>
  </r>
  <r>
    <x v="30"/>
    <s v="chemical feedstocks"/>
    <x v="0"/>
    <x v="0"/>
    <n v="0.26569999999999999"/>
    <n v="0.25031700000000001"/>
    <n v="0.29086099999999998"/>
    <n v="0.43088100000000001"/>
    <n v="0.44554199999999999"/>
    <n v="0.44090099999999999"/>
    <n v="0.481846"/>
    <n v="0.50005900000000003"/>
    <n v="0.50180800000000003"/>
    <n v="0.49149799999999999"/>
    <n v="0.46535799999999999"/>
    <n v="0"/>
    <n v="0"/>
    <n v="0"/>
    <s v="EJ"/>
  </r>
  <r>
    <x v="30"/>
    <s v="chemical feedstocks"/>
    <x v="0"/>
    <x v="2"/>
    <n v="2.4146899999999998"/>
    <n v="3.5719099999999999"/>
    <n v="3.4741300000000002"/>
    <n v="3.1807300000000001"/>
    <n v="3.2696299999999998"/>
    <n v="3.3458199999999998"/>
    <n v="3.39323"/>
    <n v="3.4588199999999998"/>
    <n v="3.52562"/>
    <n v="3.58901"/>
    <n v="3.6545999999999998"/>
    <n v="0"/>
    <n v="0"/>
    <n v="0"/>
    <s v="EJ"/>
  </r>
  <r>
    <x v="30"/>
    <s v="comm cooling"/>
    <x v="2"/>
    <x v="4"/>
    <n v="0.32500499999999999"/>
    <n v="0.57149899999999998"/>
    <n v="0.59049600000000002"/>
    <n v="0.607039"/>
    <n v="0.64293370000000005"/>
    <n v="0.66750679999999996"/>
    <n v="0.67820139999999995"/>
    <n v="0.6699176"/>
    <n v="0.65715570000000001"/>
    <n v="0.64287008999999995"/>
    <n v="0.63313059999999999"/>
    <n v="0"/>
    <n v="0"/>
    <n v="0"/>
    <s v="EJ"/>
  </r>
  <r>
    <x v="30"/>
    <s v="comm cooling"/>
    <x v="2"/>
    <x v="0"/>
    <n v="1.9444400000000001E-2"/>
    <n v="2.1861100000000001E-2"/>
    <n v="2.2603600000000001E-2"/>
    <n v="2.3340400000000001E-2"/>
    <n v="2.4448539999999901E-2"/>
    <n v="2.4677640000000001E-2"/>
    <n v="2.3537530000000001E-2"/>
    <n v="2.0947390999999999E-2"/>
    <n v="1.8495136999999998E-2"/>
    <n v="1.6371954000000001E-2"/>
    <n v="1.5298611E-2"/>
    <n v="0"/>
    <n v="0"/>
    <n v="0"/>
    <s v="EJ"/>
  </r>
  <r>
    <x v="30"/>
    <s v="comm heating"/>
    <x v="2"/>
    <x v="3"/>
    <n v="0.51010599999999995"/>
    <n v="7.6779600000000003E-2"/>
    <n v="6.1747700000000003E-2"/>
    <n v="7.2710800000000006E-2"/>
    <n v="7.6565320000000006E-2"/>
    <n v="8.1983459999999994E-2"/>
    <n v="8.7041469999999996E-2"/>
    <n v="8.9607560000000003E-2"/>
    <n v="8.7817060000000002E-2"/>
    <n v="8.3304790000000004E-2"/>
    <n v="7.7831869999999997E-2"/>
    <n v="0"/>
    <n v="0"/>
    <n v="0"/>
    <s v="EJ"/>
  </r>
  <r>
    <x v="30"/>
    <s v="comm heating"/>
    <x v="2"/>
    <x v="4"/>
    <n v="0.10770399999999999"/>
    <n v="0.18939"/>
    <n v="0.195686"/>
    <n v="0.20116800000000001"/>
    <n v="0.2135195"/>
    <n v="0.2251147"/>
    <n v="0.23839089999999999"/>
    <n v="0.2476013"/>
    <n v="0.2530056"/>
    <n v="0.25681847000000002"/>
    <n v="0.2592991"/>
    <n v="0"/>
    <n v="0"/>
    <n v="0"/>
    <s v="EJ"/>
  </r>
  <r>
    <x v="30"/>
    <s v="comm heating"/>
    <x v="2"/>
    <x v="0"/>
    <n v="1.1046899999999999"/>
    <n v="1.2419800000000001"/>
    <n v="1.28417"/>
    <n v="1.32603"/>
    <n v="1.397165"/>
    <n v="1.4464969999999999"/>
    <n v="1.49578999999999"/>
    <n v="1.5326991999999999"/>
    <n v="1.5533185"/>
    <n v="1.5581947999999901"/>
    <n v="1.5459113"/>
    <n v="0"/>
    <n v="0"/>
    <n v="0"/>
    <s v="EJ"/>
  </r>
  <r>
    <x v="30"/>
    <s v="comm heating"/>
    <x v="2"/>
    <x v="1"/>
    <n v="0"/>
    <n v="0"/>
    <n v="0"/>
    <n v="0"/>
    <n v="0"/>
    <n v="5.6959800000000003E-5"/>
    <n v="1.07591E-3"/>
    <n v="2.32096E-3"/>
    <n v="3.4718100000000001E-3"/>
    <n v="3.9847199999999998E-3"/>
    <n v="4.2636100000000001E-3"/>
    <n v="0"/>
    <n v="0"/>
    <n v="0"/>
    <s v="EJ"/>
  </r>
  <r>
    <x v="30"/>
    <s v="comm heating"/>
    <x v="2"/>
    <x v="2"/>
    <n v="0.55798700000000001"/>
    <n v="0.437162"/>
    <n v="0.40295799999999998"/>
    <n v="0.31019200000000002"/>
    <n v="0.32459199999999999"/>
    <n v="0.33467750000000002"/>
    <n v="0.33640759999999997"/>
    <n v="0.33107999999999999"/>
    <n v="0.32568940000000002"/>
    <n v="0.32615699999999997"/>
    <n v="0.33478232000000002"/>
    <n v="0"/>
    <n v="0"/>
    <n v="0"/>
    <s v="EJ"/>
  </r>
  <r>
    <x v="30"/>
    <s v="comm others"/>
    <x v="2"/>
    <x v="3"/>
    <n v="5.6678399999999997E-2"/>
    <n v="8.5310999999999998E-3"/>
    <n v="6.8608999999999996E-3"/>
    <n v="8.0789999999999994E-3"/>
    <n v="8.7541700000000004E-3"/>
    <n v="9.5349639999999999E-3"/>
    <n v="1.0034931E-2"/>
    <n v="1.0132726999999999E-2"/>
    <n v="9.8428230000000005E-3"/>
    <n v="9.2112040000000006E-3"/>
    <n v="8.6517639999999993E-3"/>
    <n v="0"/>
    <n v="0"/>
    <n v="0"/>
    <s v="EJ"/>
  </r>
  <r>
    <x v="30"/>
    <s v="comm others"/>
    <x v="2"/>
    <x v="5"/>
    <n v="0.34120099999999998"/>
    <n v="8.8031600000000002E-2"/>
    <n v="6.3166700000000006E-2"/>
    <n v="2.8129899999999999E-2"/>
    <n v="3.052175E-2"/>
    <n v="3.2185709999999999E-2"/>
    <n v="3.2350740000000003E-2"/>
    <n v="3.1235470000000001E-2"/>
    <n v="3.0155799999999899E-2"/>
    <n v="2.8915214000000002E-2"/>
    <n v="2.8429846000000002E-2"/>
    <n v="0"/>
    <n v="0"/>
    <n v="0"/>
    <s v="EJ"/>
  </r>
  <r>
    <x v="30"/>
    <s v="comm others"/>
    <x v="2"/>
    <x v="4"/>
    <n v="2.3410799999999998"/>
    <n v="4.1166299999999998"/>
    <n v="4.2534700000000001"/>
    <n v="4.37263"/>
    <n v="4.7955699999999997"/>
    <n v="5.1845090000000003"/>
    <n v="5.5576179999999997"/>
    <n v="5.8356279999999998"/>
    <n v="6.0655299999999999"/>
    <n v="6.2787410000000001"/>
    <n v="6.4832239999999999"/>
    <n v="0"/>
    <n v="0"/>
    <n v="0"/>
    <s v="EJ"/>
  </r>
  <r>
    <x v="30"/>
    <s v="comm others"/>
    <x v="2"/>
    <x v="0"/>
    <n v="1.43631"/>
    <n v="1.61483"/>
    <n v="1.6696800000000001"/>
    <n v="1.7241"/>
    <n v="1.8713610000000001"/>
    <n v="1.9689749999999999"/>
    <n v="2.0266919999999899"/>
    <n v="2.0599080000000001"/>
    <n v="2.0927845999999999"/>
    <n v="2.1036334999999999"/>
    <n v="2.1125810999999999"/>
    <n v="0"/>
    <n v="0"/>
    <n v="0"/>
    <s v="EJ"/>
  </r>
  <r>
    <x v="30"/>
    <s v="comm others"/>
    <x v="2"/>
    <x v="1"/>
    <n v="0"/>
    <n v="0"/>
    <n v="0"/>
    <n v="0"/>
    <n v="0"/>
    <n v="1.7200599999999999E-4"/>
    <n v="2.8850099999999999E-3"/>
    <n v="5.8071399999999997E-3"/>
    <n v="7.7303800000000002E-3"/>
    <n v="9.9112799999999997E-3"/>
    <n v="1.0402099999999999E-2"/>
    <n v="0"/>
    <n v="0"/>
    <n v="0"/>
    <s v="EJ"/>
  </r>
  <r>
    <x v="30"/>
    <s v="comm others"/>
    <x v="2"/>
    <x v="2"/>
    <n v="0.33247700000000002"/>
    <n v="0.26048399999999999"/>
    <n v="0.24010300000000001"/>
    <n v="0.18482899999999999"/>
    <n v="0.19708400000000001"/>
    <n v="0.20203489999999999"/>
    <n v="0.19291990000000001"/>
    <n v="0.17553149999999901"/>
    <n v="0.16250926999999901"/>
    <n v="0.15294334000000001"/>
    <n v="0.15481151000000001"/>
    <n v="0"/>
    <n v="0"/>
    <n v="0"/>
    <s v="EJ"/>
  </r>
  <r>
    <x v="30"/>
    <s v="construction energy use"/>
    <x v="0"/>
    <x v="4"/>
    <n v="0"/>
    <n v="0.120347"/>
    <n v="0.20088600000000001"/>
    <n v="0.219053"/>
    <n v="0.2252072"/>
    <n v="0.23186063299999901"/>
    <n v="0.242132928999999"/>
    <n v="0.24963062699999999"/>
    <n v="0.25298035499999999"/>
    <n v="0.25694862499999999"/>
    <n v="0.26170526999999999"/>
    <n v="0"/>
    <n v="0"/>
    <n v="0"/>
    <s v="EJ"/>
  </r>
  <r>
    <x v="30"/>
    <s v="construction energy use"/>
    <x v="0"/>
    <x v="0"/>
    <n v="0"/>
    <n v="0.23253199999999999"/>
    <n v="1.5739400000000001E-2"/>
    <n v="1.28092E-2"/>
    <n v="1.293892E-2"/>
    <n v="1.235868E-2"/>
    <n v="1.192184E-2"/>
    <n v="1.2140946999999999E-2"/>
    <n v="1.2580088E-2"/>
    <n v="1.26120909999999E-2"/>
    <n v="1.2034889999999999E-2"/>
    <n v="0"/>
    <n v="0"/>
    <n v="0"/>
    <s v="EJ"/>
  </r>
  <r>
    <x v="30"/>
    <s v="construction energy use"/>
    <x v="0"/>
    <x v="1"/>
    <n v="0"/>
    <n v="0"/>
    <n v="0"/>
    <n v="0"/>
    <n v="0"/>
    <n v="2.6849399999999998E-3"/>
    <n v="9.4373800000000004E-3"/>
    <n v="1.8076620000000002E-2"/>
    <n v="2.4871509E-2"/>
    <n v="3.2015179999999997E-2"/>
    <n v="3.7631829999999998E-2"/>
    <n v="0"/>
    <n v="0"/>
    <n v="0"/>
    <s v="EJ"/>
  </r>
  <r>
    <x v="30"/>
    <s v="construction energy use"/>
    <x v="0"/>
    <x v="2"/>
    <n v="4.1525220000000002E-2"/>
    <n v="7.0785299999999995E-2"/>
    <n v="5.3664499999999997E-2"/>
    <n v="0.31064259999999999"/>
    <n v="0.31516879999999903"/>
    <n v="0.30820952000000001"/>
    <n v="0.28901202999999998"/>
    <n v="0.26822655000000001"/>
    <n v="0.25325467000000002"/>
    <n v="0.23323799000000001"/>
    <n v="0.21296801999999901"/>
    <n v="0"/>
    <n v="0"/>
    <n v="0"/>
    <s v="EJ"/>
  </r>
  <r>
    <x v="30"/>
    <s v="construction feedstocks"/>
    <x v="3"/>
    <x v="2"/>
    <n v="1.1682300000000001"/>
    <n v="1.3207199999999999"/>
    <n v="0.87508300000000006"/>
    <n v="0.82790699999999995"/>
    <n v="0.86555499999999996"/>
    <n v="0.89588599999999996"/>
    <n v="0.92781800000000003"/>
    <n v="0.96194500000000005"/>
    <n v="0.99492499999999995"/>
    <n v="1.02745"/>
    <n v="1.0610200000000001"/>
    <n v="0"/>
    <n v="0"/>
    <n v="0"/>
    <s v="EJ"/>
  </r>
  <r>
    <x v="30"/>
    <s v="desalinated water"/>
    <x v="0"/>
    <x v="4"/>
    <n v="1.44425E-2"/>
    <n v="8.7536599999999999E-3"/>
    <n v="6.8573799999999997E-3"/>
    <n v="4.9610899999999996E-3"/>
    <n v="6.2701600000000003E-3"/>
    <n v="6.6796299999999998E-3"/>
    <n v="7.1325399999999997E-3"/>
    <n v="7.5696399999999999E-3"/>
    <n v="7.8305200000000005E-3"/>
    <n v="8.0699099999999996E-3"/>
    <n v="8.2502800000000005E-3"/>
    <n v="0"/>
    <n v="0"/>
    <n v="0"/>
    <s v="EJ"/>
  </r>
  <r>
    <x v="30"/>
    <s v="desalinated water"/>
    <x v="0"/>
    <x v="0"/>
    <n v="1.1960500000000001E-2"/>
    <n v="1.2665600000000001E-2"/>
    <n v="1.3210299999999999E-2"/>
    <n v="1.42725E-2"/>
    <n v="1.72713E-2"/>
    <n v="1.7677600000000002E-2"/>
    <n v="1.9891599999999999E-2"/>
    <n v="2.2056599999999999E-2"/>
    <n v="2.3296000000000001E-2"/>
    <n v="2.4156199999999999E-2"/>
    <n v="2.4508100000000001E-2"/>
    <n v="0"/>
    <n v="0"/>
    <n v="0"/>
    <s v="EJ"/>
  </r>
  <r>
    <x v="30"/>
    <s v="desalinated water"/>
    <x v="0"/>
    <x v="2"/>
    <n v="4.5806400000000004E-3"/>
    <n v="3.8755500000000002E-3"/>
    <n v="3.3308499999999998E-3"/>
    <n v="2.2686199999999998E-3"/>
    <n v="2.7176800000000001E-3"/>
    <n v="2.86214E-3"/>
    <n v="3.0036500000000001E-3"/>
    <n v="3.2782800000000002E-3"/>
    <n v="3.5149700000000001E-3"/>
    <n v="3.7794299999999999E-3"/>
    <n v="4.1055600000000003E-3"/>
    <n v="0"/>
    <n v="0"/>
    <n v="0"/>
    <s v="EJ"/>
  </r>
  <r>
    <x v="30"/>
    <s v="industrial wastewater treatment"/>
    <x v="0"/>
    <x v="4"/>
    <n v="3.5961199999999999E-2"/>
    <n v="4.4256400000000001E-2"/>
    <n v="4.0730599999999999E-2"/>
    <n v="4.0051999999999997E-2"/>
    <n v="4.7422199999999998E-2"/>
    <n v="5.2623299999999998E-2"/>
    <n v="5.7125299999999997E-2"/>
    <n v="6.1284100000000001E-2"/>
    <n v="6.4932900000000002E-2"/>
    <n v="6.81808E-2"/>
    <n v="7.1086800000000006E-2"/>
    <n v="0"/>
    <n v="0"/>
    <n v="0"/>
    <s v="EJ"/>
  </r>
  <r>
    <x v="30"/>
    <s v="industrial water abstraction"/>
    <x v="0"/>
    <x v="4"/>
    <n v="6.9293699999999998E-3"/>
    <n v="7.1188099999999997E-3"/>
    <n v="6.6982400000000003E-3"/>
    <n v="6.5844099999999997E-3"/>
    <n v="7.0458999999999999E-3"/>
    <n v="7.4775900000000001E-3"/>
    <n v="7.9086699999999996E-3"/>
    <n v="8.3398499999999993E-3"/>
    <n v="8.7260099999999993E-3"/>
    <n v="9.0733399999999992E-3"/>
    <n v="9.3909400000000004E-3"/>
    <n v="0"/>
    <n v="0"/>
    <n v="0"/>
    <s v="EJ"/>
  </r>
  <r>
    <x v="30"/>
    <s v="industrial water treatment"/>
    <x v="0"/>
    <x v="4"/>
    <n v="1.55911E-2"/>
    <n v="1.6017300000000002E-2"/>
    <n v="1.5070999999999999E-2"/>
    <n v="1.4814900000000001E-2"/>
    <n v="1.5853300000000001E-2"/>
    <n v="1.6824599999999999E-2"/>
    <n v="1.7794500000000001E-2"/>
    <n v="1.8764699999999999E-2"/>
    <n v="1.9633500000000002E-2"/>
    <n v="2.0414999999999999E-2"/>
    <n v="2.1129599999999998E-2"/>
    <n v="0"/>
    <n v="0"/>
    <n v="0"/>
    <s v="EJ"/>
  </r>
  <r>
    <x v="30"/>
    <s v="iron and steel"/>
    <x v="0"/>
    <x v="3"/>
    <n v="0"/>
    <n v="0"/>
    <n v="0"/>
    <n v="0"/>
    <n v="0"/>
    <n v="7.8972399999999998E-3"/>
    <n v="1.532383E-2"/>
    <n v="1.9857E-2"/>
    <n v="1.9501439999999998E-2"/>
    <n v="1.7423210000000001E-2"/>
    <n v="1.5291000000000001E-2"/>
    <n v="0"/>
    <n v="0"/>
    <n v="0"/>
    <s v="EJ"/>
  </r>
  <r>
    <x v="30"/>
    <s v="iron and steel"/>
    <x v="0"/>
    <x v="5"/>
    <n v="1.0718234"/>
    <n v="0.61835450000000003"/>
    <n v="0.54413710000000004"/>
    <n v="0.50361840000000002"/>
    <n v="0.55445895000000001"/>
    <n v="0.55096314000000002"/>
    <n v="0.53354113999999997"/>
    <n v="0.52287828000000003"/>
    <n v="0.52195583999999995"/>
    <n v="0.52237118999999899"/>
    <n v="0.52230600999999999"/>
    <n v="0"/>
    <n v="0"/>
    <n v="0"/>
    <s v="EJ"/>
  </r>
  <r>
    <x v="30"/>
    <s v="iron and steel"/>
    <x v="0"/>
    <x v="4"/>
    <n v="0.26233859999999998"/>
    <n v="0.21164369999999999"/>
    <n v="0.1726307"/>
    <n v="0.19406229999999999"/>
    <n v="0.20884425000000001"/>
    <n v="0.210783305999999"/>
    <n v="0.21324964199999899"/>
    <n v="0.21342528099999999"/>
    <n v="0.21191035799999999"/>
    <n v="0.20881577169999899"/>
    <n v="0.20403236450000001"/>
    <n v="0"/>
    <n v="0"/>
    <n v="0"/>
    <s v="EJ"/>
  </r>
  <r>
    <x v="30"/>
    <s v="iron and steel"/>
    <x v="0"/>
    <x v="0"/>
    <n v="0"/>
    <n v="0.36765492"/>
    <n v="0.36460071999999999"/>
    <n v="0.38946491999999999"/>
    <n v="0.39974143699999998"/>
    <n v="0.37057559613000002"/>
    <n v="0.32371285590999999"/>
    <n v="0.29022608357000002"/>
    <n v="0.27671992460399902"/>
    <n v="0.26532881069499997"/>
    <n v="0.24838915045500001"/>
    <n v="0"/>
    <n v="0"/>
    <n v="0"/>
    <s v="EJ"/>
  </r>
  <r>
    <x v="30"/>
    <s v="iron and steel"/>
    <x v="0"/>
    <x v="1"/>
    <n v="0"/>
    <n v="0"/>
    <n v="0"/>
    <n v="0"/>
    <n v="0"/>
    <n v="6.9754999999999999E-3"/>
    <n v="3.0108739999999998E-2"/>
    <n v="4.4952484000000001E-2"/>
    <n v="4.9945041999999898E-2"/>
    <n v="5.3209599999999899E-2"/>
    <n v="5.3322870000000001E-2"/>
    <n v="0"/>
    <n v="0"/>
    <n v="0"/>
    <s v="EJ"/>
  </r>
  <r>
    <x v="30"/>
    <s v="iron and steel"/>
    <x v="0"/>
    <x v="2"/>
    <n v="0"/>
    <n v="6.4465289999999995E-2"/>
    <n v="3.7547539999999997E-2"/>
    <n v="8.24824999999999E-3"/>
    <n v="8.6516562999999994E-3"/>
    <n v="8.3896341300000003E-3"/>
    <n v="7.9401678700000006E-3"/>
    <n v="7.5884441699999999E-3"/>
    <n v="7.40304935399999E-3"/>
    <n v="7.191095695E-3"/>
    <n v="6.8856075349999898E-3"/>
    <n v="0"/>
    <n v="0"/>
    <n v="0"/>
    <s v="EJ"/>
  </r>
  <r>
    <x v="30"/>
    <s v="irrigation water abstraction"/>
    <x v="0"/>
    <x v="4"/>
    <n v="4.6916699999999999E-2"/>
    <n v="5.8304099999999998E-2"/>
    <n v="5.7835699999999997E-2"/>
    <n v="6.1235499999999998E-2"/>
    <n v="6.3341300000000003E-2"/>
    <n v="6.5997700000000006E-2"/>
    <n v="6.8005999999999997E-2"/>
    <n v="7.0838399999999996E-2"/>
    <n v="7.3824600000000004E-2"/>
    <n v="7.88026E-2"/>
    <n v="8.3240800000000004E-2"/>
    <n v="0"/>
    <n v="0"/>
    <n v="0"/>
    <s v="EJ"/>
  </r>
  <r>
    <x v="30"/>
    <s v="mining energy use"/>
    <x v="0"/>
    <x v="5"/>
    <n v="0"/>
    <n v="0"/>
    <n v="0"/>
    <n v="0"/>
    <n v="0"/>
    <n v="0"/>
    <n v="0"/>
    <n v="0"/>
    <n v="0"/>
    <n v="0"/>
    <n v="0"/>
    <n v="0"/>
    <n v="0"/>
    <n v="0"/>
    <s v="EJ"/>
  </r>
  <r>
    <x v="30"/>
    <s v="mining energy use"/>
    <x v="0"/>
    <x v="4"/>
    <n v="0.12085"/>
    <n v="9.9668699999999999E-2"/>
    <n v="0.121561"/>
    <n v="0.14085900000000001"/>
    <n v="0.1458286"/>
    <n v="0.15254748700000001"/>
    <n v="0.16143468799999999"/>
    <n v="0.16586116000000001"/>
    <n v="0.16698894439999901"/>
    <n v="0.16935155999999901"/>
    <n v="0.17405809"/>
    <n v="0"/>
    <n v="0"/>
    <n v="0"/>
    <s v="EJ"/>
  </r>
  <r>
    <x v="30"/>
    <s v="mining energy use"/>
    <x v="0"/>
    <x v="0"/>
    <n v="0"/>
    <n v="6.4506300000000003E-2"/>
    <n v="7.7064300000000002E-2"/>
    <n v="0.102515"/>
    <n v="0.1042399"/>
    <n v="0.1010873"/>
    <n v="9.91871E-2"/>
    <n v="0.10128246"/>
    <n v="0.10494781"/>
    <n v="0.10627813999999999"/>
    <n v="0.103962339999999"/>
    <n v="0"/>
    <n v="0"/>
    <n v="0"/>
    <s v="EJ"/>
  </r>
  <r>
    <x v="30"/>
    <s v="mining energy use"/>
    <x v="0"/>
    <x v="1"/>
    <n v="0"/>
    <n v="0"/>
    <n v="0"/>
    <n v="0"/>
    <n v="0"/>
    <n v="8.9249700000000002E-4"/>
    <n v="3.2183009999999998E-3"/>
    <n v="6.1703920000000002E-3"/>
    <n v="8.4779549999999902E-3"/>
    <n v="1.0821885E-2"/>
    <n v="1.25640399999999E-2"/>
    <n v="0"/>
    <n v="0"/>
    <n v="0"/>
    <s v="EJ"/>
  </r>
  <r>
    <x v="30"/>
    <s v="mining energy use"/>
    <x v="0"/>
    <x v="2"/>
    <n v="0"/>
    <n v="0"/>
    <n v="0"/>
    <n v="0.1101336"/>
    <n v="0.112287599999999"/>
    <n v="0.11017905"/>
    <n v="0.10403059000000001"/>
    <n v="9.6805269999999999E-2"/>
    <n v="9.1547030000000001E-2"/>
    <n v="8.4537860000000006E-2"/>
    <n v="7.7800140000000004E-2"/>
    <n v="0"/>
    <n v="0"/>
    <n v="0"/>
    <s v="EJ"/>
  </r>
  <r>
    <x v="30"/>
    <s v="municipal wastewater treatment"/>
    <x v="0"/>
    <x v="4"/>
    <n v="6.7971400000000001E-2"/>
    <n v="8.5313299999999995E-2"/>
    <n v="7.8667699999999993E-2"/>
    <n v="7.39847E-2"/>
    <n v="8.5157200000000002E-2"/>
    <n v="9.1510599999999998E-2"/>
    <n v="9.5866499999999993E-2"/>
    <n v="9.8953600000000003E-2"/>
    <n v="0.101297"/>
    <n v="0.103005"/>
    <n v="0.10417899999999999"/>
    <n v="0"/>
    <n v="0"/>
    <n v="0"/>
    <s v="EJ"/>
  </r>
  <r>
    <x v="30"/>
    <s v="municipal water abstraction"/>
    <x v="0"/>
    <x v="4"/>
    <n v="1.7110400000000001E-2"/>
    <n v="1.8465599999999999E-2"/>
    <n v="1.7511800000000001E-2"/>
    <n v="1.6463800000000001E-2"/>
    <n v="1.68062E-2"/>
    <n v="1.7132399999999999E-2"/>
    <n v="1.74098E-2"/>
    <n v="1.7614500000000002E-2"/>
    <n v="1.77684E-2"/>
    <n v="1.7862599999999999E-2"/>
    <n v="1.7911E-2"/>
    <n v="0"/>
    <n v="0"/>
    <n v="0"/>
    <s v="EJ"/>
  </r>
  <r>
    <x v="30"/>
    <s v="municipal water distribution"/>
    <x v="0"/>
    <x v="4"/>
    <n v="5.3933099999999998E-2"/>
    <n v="5.8176800000000001E-2"/>
    <n v="5.5200399999999997E-2"/>
    <n v="5.1908500000000003E-2"/>
    <n v="5.3824499999999997E-2"/>
    <n v="5.4891500000000003E-2"/>
    <n v="5.5811399999999997E-2"/>
    <n v="5.6500599999999998E-2"/>
    <n v="5.7017100000000001E-2"/>
    <n v="5.7343499999999999E-2"/>
    <n v="5.7520799999999997E-2"/>
    <n v="0"/>
    <n v="0"/>
    <n v="0"/>
    <s v="EJ"/>
  </r>
  <r>
    <x v="30"/>
    <s v="municipal water treatment"/>
    <x v="0"/>
    <x v="4"/>
    <n v="5.0978299999999997E-2"/>
    <n v="5.5007899999999998E-2"/>
    <n v="5.2172099999999999E-2"/>
    <n v="4.90499E-2"/>
    <n v="5.0778799999999999E-2"/>
    <n v="5.1764200000000003E-2"/>
    <n v="5.2602500000000003E-2"/>
    <n v="5.3220900000000002E-2"/>
    <n v="5.3685799999999999E-2"/>
    <n v="5.3970700000000003E-2"/>
    <n v="5.4116900000000003E-2"/>
    <n v="0"/>
    <n v="0"/>
    <n v="0"/>
    <s v="EJ"/>
  </r>
  <r>
    <x v="30"/>
    <s v="other industrial energy use"/>
    <x v="0"/>
    <x v="3"/>
    <n v="1.6126229999999999"/>
    <n v="1.5583480000000001"/>
    <n v="1.3841410000000001"/>
    <n v="1.4109229999999999"/>
    <n v="1.5330471999999999"/>
    <n v="1.6558051"/>
    <n v="1.7895966999999999"/>
    <n v="1.9484089"/>
    <n v="2.0610338000000001"/>
    <n v="2.1162233999999902"/>
    <n v="2.1323688399999998"/>
    <n v="0"/>
    <n v="0"/>
    <n v="0"/>
    <s v="EJ"/>
  </r>
  <r>
    <x v="30"/>
    <s v="other industrial energy use"/>
    <x v="0"/>
    <x v="5"/>
    <n v="1.004175"/>
    <n v="0.70484599999999997"/>
    <n v="0.62649899999999903"/>
    <n v="0.44892900000000002"/>
    <n v="0.49449319999999902"/>
    <n v="0.53349930000000001"/>
    <n v="0.569937899999999"/>
    <n v="0.62491010000000002"/>
    <n v="0.69729540000000001"/>
    <n v="0.75394140999999903"/>
    <n v="0.80502532999999898"/>
    <n v="0"/>
    <n v="0"/>
    <n v="0"/>
    <s v="EJ"/>
  </r>
  <r>
    <x v="30"/>
    <s v="other industrial energy use"/>
    <x v="0"/>
    <x v="4"/>
    <n v="1.8131999999999999"/>
    <n v="2.0903999999999998"/>
    <n v="1.95984"/>
    <n v="1.8607100000000001"/>
    <n v="1.923875"/>
    <n v="2.0591689999999998"/>
    <n v="2.213962"/>
    <n v="2.3459189999999999"/>
    <n v="2.4423762999999998"/>
    <n v="2.5319748"/>
    <n v="2.6343279499999999"/>
    <n v="0"/>
    <n v="0"/>
    <n v="0"/>
    <s v="EJ"/>
  </r>
  <r>
    <x v="30"/>
    <s v="other industrial energy use"/>
    <x v="0"/>
    <x v="0"/>
    <n v="4.9855700000000001"/>
    <n v="4.38375"/>
    <n v="4.0617299999999998"/>
    <n v="4.4226599999999996"/>
    <n v="4.7967440000000003"/>
    <n v="5.0398309999999897"/>
    <n v="5.2516679999999996"/>
    <n v="5.463819"/>
    <n v="5.6850608999999901"/>
    <n v="5.9062678999999996"/>
    <n v="6.0901828099999999"/>
    <n v="0"/>
    <n v="0"/>
    <n v="0"/>
    <s v="EJ"/>
  </r>
  <r>
    <x v="30"/>
    <s v="other industrial energy use"/>
    <x v="0"/>
    <x v="1"/>
    <n v="0"/>
    <n v="0"/>
    <n v="0"/>
    <n v="0"/>
    <n v="0"/>
    <n v="4.6515399999999898E-4"/>
    <n v="4.714167E-3"/>
    <n v="1.6544099999999999E-2"/>
    <n v="3.2972277999999897E-2"/>
    <n v="4.5951399599999998E-2"/>
    <n v="5.7393313099999899E-2"/>
    <n v="0"/>
    <n v="0"/>
    <n v="0"/>
    <s v="EJ"/>
  </r>
  <r>
    <x v="30"/>
    <s v="other industrial energy use"/>
    <x v="0"/>
    <x v="2"/>
    <n v="1.7760604"/>
    <n v="1.0139009999999999"/>
    <n v="0.81514199999999903"/>
    <n v="0.39402599999999999"/>
    <n v="0.42224400000000001"/>
    <n v="0.44312269999999998"/>
    <n v="0.45160425999999998"/>
    <n v="0.44698728999999998"/>
    <n v="0.44472029000000002"/>
    <n v="0.45932475"/>
    <n v="0.49120283300000001"/>
    <n v="0"/>
    <n v="0"/>
    <n v="0"/>
    <s v="EJ"/>
  </r>
  <r>
    <x v="30"/>
    <s v="other industrial feedstocks"/>
    <x v="0"/>
    <x v="2"/>
    <n v="0.81899100000000002"/>
    <n v="1.1976599999999999"/>
    <n v="0.82313499999999995"/>
    <n v="0.97487800000000002"/>
    <n v="1.04298"/>
    <n v="1.10233"/>
    <n v="1.15167"/>
    <n v="1.17747"/>
    <n v="1.18503"/>
    <n v="1.1999"/>
    <n v="1.2158500000000001"/>
    <n v="0"/>
    <n v="0"/>
    <n v="0"/>
    <s v="EJ"/>
  </r>
  <r>
    <x v="30"/>
    <s v="process heat cement"/>
    <x v="0"/>
    <x v="3"/>
    <n v="3.17702E-3"/>
    <n v="4.5372800000000003E-3"/>
    <n v="2.9444200000000001E-3"/>
    <n v="2.9444200000000001E-3"/>
    <n v="3.7156849999999998E-3"/>
    <n v="4.3112109999999997E-3"/>
    <n v="4.8583569999999998E-3"/>
    <n v="5.2439690000000002E-3"/>
    <n v="5.4739319999999999E-3"/>
    <n v="5.5572679999999998E-3"/>
    <n v="5.4250234999999999E-3"/>
    <n v="0"/>
    <n v="0"/>
    <n v="0"/>
    <s v="EJ"/>
  </r>
  <r>
    <x v="30"/>
    <s v="process heat cement"/>
    <x v="0"/>
    <x v="5"/>
    <n v="0.20968200000000001"/>
    <n v="0.299458"/>
    <n v="0.19433500000000001"/>
    <n v="0.19433500000000001"/>
    <n v="0.24624509999999999"/>
    <n v="0.27811900000000001"/>
    <n v="0.3031354"/>
    <n v="0.31415719999999903"/>
    <n v="0.32363720000000001"/>
    <n v="0.335288159999999"/>
    <n v="0.34083932"/>
    <n v="0"/>
    <n v="0"/>
    <n v="0"/>
    <s v="EJ"/>
  </r>
  <r>
    <x v="30"/>
    <s v="process heat cement"/>
    <x v="0"/>
    <x v="0"/>
    <n v="9.5309499999999998E-3"/>
    <n v="1.3611699999999999E-2"/>
    <n v="8.8333500000000002E-3"/>
    <n v="8.8333500000000002E-3"/>
    <n v="1.0862739999999999E-2"/>
    <n v="1.18601E-2"/>
    <n v="1.260198E-2"/>
    <n v="1.268816E-2"/>
    <n v="1.2673769999999999E-2"/>
    <n v="1.2887226999999999E-2"/>
    <n v="1.2847464100000001E-2"/>
    <n v="0"/>
    <n v="0"/>
    <n v="0"/>
    <s v="EJ"/>
  </r>
  <r>
    <x v="30"/>
    <s v="process heat cement"/>
    <x v="0"/>
    <x v="1"/>
    <n v="0"/>
    <n v="0"/>
    <n v="0"/>
    <n v="0"/>
    <n v="0"/>
    <n v="1.31424E-5"/>
    <n v="1.10997129999999E-4"/>
    <n v="2.8167909999999999E-4"/>
    <n v="4.7483074E-4"/>
    <n v="5.5047159E-4"/>
    <n v="6.0047950199999995E-4"/>
    <n v="0"/>
    <n v="0"/>
    <n v="0"/>
    <s v="EJ"/>
  </r>
  <r>
    <x v="30"/>
    <s v="process heat cement"/>
    <x v="0"/>
    <x v="2"/>
    <n v="9.5309900000000003E-2"/>
    <n v="0.13611699999999999"/>
    <n v="8.8333900000000007E-2"/>
    <n v="8.8333900000000007E-2"/>
    <n v="6.7272999999999999E-2"/>
    <n v="6.2540809999999905E-2"/>
    <n v="5.9979379999999999E-2"/>
    <n v="6.4660540000000002E-2"/>
    <n v="6.7408949999999995E-2"/>
    <n v="6.9219829999999996E-2"/>
    <n v="7.7322468000000005E-2"/>
    <n v="0"/>
    <n v="0"/>
    <n v="0"/>
    <s v="EJ"/>
  </r>
  <r>
    <x v="30"/>
    <s v="resid cooling"/>
    <x v="4"/>
    <x v="4"/>
    <n v="0.60557300000000003"/>
    <n v="0.88478400000000001"/>
    <n v="0.93901900000000005"/>
    <n v="0.89933399999999997"/>
    <n v="0.95062150000000001"/>
    <n v="0.98546690000000003"/>
    <n v="1.0002952000000001"/>
    <n v="0.98972899999999897"/>
    <n v="0.97243630000000003"/>
    <n v="0.9540573"/>
    <n v="0.94513179999999997"/>
    <n v="0"/>
    <n v="0"/>
    <n v="0"/>
    <s v="EJ"/>
  </r>
  <r>
    <x v="30"/>
    <s v="resid heating"/>
    <x v="4"/>
    <x v="3"/>
    <n v="0"/>
    <n v="0.44191599999999998"/>
    <n v="0.48949799999999999"/>
    <n v="0.39768700000000001"/>
    <n v="0.45133010000000001"/>
    <n v="0.48124129999999998"/>
    <n v="0.49175459999999999"/>
    <n v="0.47218099999999902"/>
    <n v="0.43649019999999999"/>
    <n v="0.40739019999999998"/>
    <n v="0.38717439999999997"/>
    <n v="0"/>
    <n v="0"/>
    <n v="0"/>
    <s v="EJ"/>
  </r>
  <r>
    <x v="30"/>
    <s v="resid heating"/>
    <x v="4"/>
    <x v="4"/>
    <n v="0.20436599999999999"/>
    <n v="0.29859200000000002"/>
    <n v="0.31689499999999998"/>
    <n v="0.30350300000000002"/>
    <n v="0.32247290000000001"/>
    <n v="0.3405511"/>
    <n v="0.36043350000000002"/>
    <n v="0.37523240000000002"/>
    <n v="0.38441559999999902"/>
    <n v="0.3911906"/>
    <n v="0.39778360000000001"/>
    <n v="0"/>
    <n v="0"/>
    <n v="0"/>
    <s v="EJ"/>
  </r>
  <r>
    <x v="30"/>
    <s v="resid heating"/>
    <x v="4"/>
    <x v="0"/>
    <n v="3.04325"/>
    <n v="3.3417699999999999"/>
    <n v="3.29175"/>
    <n v="3.2162500000000001"/>
    <n v="3.3721639999999899"/>
    <n v="3.4903509999999902"/>
    <n v="3.617794"/>
    <n v="3.7311869999999998"/>
    <n v="3.8076089999999998"/>
    <n v="3.8439700000000001"/>
    <n v="3.8402371"/>
    <n v="0"/>
    <n v="0"/>
    <n v="0"/>
    <s v="EJ"/>
  </r>
  <r>
    <x v="30"/>
    <s v="resid heating"/>
    <x v="4"/>
    <x v="1"/>
    <n v="0"/>
    <n v="0"/>
    <n v="0"/>
    <n v="0"/>
    <n v="0"/>
    <n v="1.3423800000000001E-4"/>
    <n v="2.0788400000000002E-3"/>
    <n v="3.9229099999999999E-3"/>
    <n v="6.0728500000000003E-3"/>
    <n v="8.2427400000000001E-3"/>
    <n v="1.03275E-2"/>
    <n v="0"/>
    <n v="0"/>
    <n v="0"/>
    <s v="EJ"/>
  </r>
  <r>
    <x v="30"/>
    <s v="resid heating"/>
    <x v="4"/>
    <x v="2"/>
    <n v="0.82852300000000001"/>
    <n v="0.90443799999999996"/>
    <n v="0.67600300000000002"/>
    <n v="0.49985400000000002"/>
    <n v="0.5180361"/>
    <n v="0.53403210000000001"/>
    <n v="0.540439"/>
    <n v="0.54072339999999997"/>
    <n v="0.53884089999999996"/>
    <n v="0.54191040000000001"/>
    <n v="0.55970759999999997"/>
    <n v="0"/>
    <n v="0"/>
    <n v="0"/>
    <s v="EJ"/>
  </r>
  <r>
    <x v="30"/>
    <s v="resid others"/>
    <x v="4"/>
    <x v="3"/>
    <n v="0"/>
    <n v="4.9101800000000001E-2"/>
    <n v="5.4388699999999998E-2"/>
    <n v="4.4187400000000002E-2"/>
    <n v="4.7956829999999999E-2"/>
    <n v="5.2415110000000001E-2"/>
    <n v="5.5315250000000003E-2"/>
    <n v="5.6069719999999899E-2"/>
    <n v="5.4727270000000001E-2"/>
    <n v="5.1518660000000001E-2"/>
    <n v="4.8703609999999897E-2"/>
    <n v="0"/>
    <n v="0"/>
    <n v="0"/>
    <s v="EJ"/>
  </r>
  <r>
    <x v="30"/>
    <s v="resid others"/>
    <x v="4"/>
    <x v="5"/>
    <n v="6.2245799999999997E-2"/>
    <n v="0"/>
    <n v="0"/>
    <n v="0"/>
    <n v="0"/>
    <n v="0"/>
    <n v="0"/>
    <n v="0"/>
    <n v="0"/>
    <n v="0"/>
    <n v="0"/>
    <n v="0"/>
    <n v="0"/>
    <n v="0"/>
    <s v="EJ"/>
  </r>
  <r>
    <x v="30"/>
    <s v="resid others"/>
    <x v="4"/>
    <x v="4"/>
    <n v="2.51397"/>
    <n v="3.6730900000000002"/>
    <n v="3.8982399999999999"/>
    <n v="3.7334900000000002"/>
    <n v="4.1017000000000001"/>
    <n v="4.4492909999999997"/>
    <n v="4.7836269999999903"/>
    <n v="5.0434890000000001"/>
    <n v="5.2695150000000002"/>
    <n v="5.4900801000000001"/>
    <n v="5.7131299999999996"/>
    <n v="0"/>
    <n v="0"/>
    <n v="0"/>
    <s v="EJ"/>
  </r>
  <r>
    <x v="30"/>
    <s v="resid others"/>
    <x v="4"/>
    <x v="0"/>
    <n v="1.2509999999999999"/>
    <n v="1.3737200000000001"/>
    <n v="1.3531599999999999"/>
    <n v="1.32212"/>
    <n v="1.437244"/>
    <n v="1.51638599999999"/>
    <n v="1.56521"/>
    <n v="1.5979179999999999"/>
    <n v="1.6327653"/>
    <n v="1.6526330999999901"/>
    <n v="1.6722229"/>
    <n v="0"/>
    <n v="0"/>
    <n v="0"/>
    <s v="EJ"/>
  </r>
  <r>
    <x v="30"/>
    <s v="resid others"/>
    <x v="4"/>
    <x v="1"/>
    <n v="0"/>
    <n v="0"/>
    <n v="0"/>
    <n v="0"/>
    <n v="0"/>
    <n v="1.28975E-4"/>
    <n v="2.1623499999999999E-3"/>
    <n v="4.3646700000000002E-3"/>
    <n v="5.8574899999999999E-3"/>
    <n v="7.5755600000000003E-3"/>
    <n v="8.0901099999999993E-3"/>
    <n v="0"/>
    <n v="0"/>
    <n v="0"/>
    <s v="EJ"/>
  </r>
  <r>
    <x v="30"/>
    <s v="resid others"/>
    <x v="4"/>
    <x v="2"/>
    <n v="0.27524100000000001"/>
    <n v="0.30046"/>
    <n v="0.22457299999999999"/>
    <n v="0.16605500000000001"/>
    <n v="0.1773188"/>
    <n v="0.18223739999999999"/>
    <n v="0.17442360000000001"/>
    <n v="0.159329999999999"/>
    <n v="0.14832576"/>
    <n v="0.14061071999999999"/>
    <n v="0.14342591999999901"/>
    <n v="0"/>
    <n v="0"/>
    <n v="0"/>
    <s v="EJ"/>
  </r>
  <r>
    <x v="30"/>
    <s v="trn_aviation_intl"/>
    <x v="5"/>
    <x v="4"/>
    <n v="0"/>
    <n v="0"/>
    <n v="0"/>
    <n v="0"/>
    <n v="0"/>
    <n v="0"/>
    <n v="0"/>
    <n v="1.9014200000000001E-7"/>
    <n v="1.48856E-6"/>
    <n v="1.11718E-5"/>
    <n v="7.7717699999999996E-5"/>
    <n v="0"/>
    <n v="0"/>
    <n v="0"/>
    <s v="EJ"/>
  </r>
  <r>
    <x v="30"/>
    <s v="trn_aviation_intl"/>
    <x v="5"/>
    <x v="1"/>
    <n v="0"/>
    <n v="0"/>
    <n v="0"/>
    <n v="0"/>
    <n v="0"/>
    <n v="0"/>
    <n v="0"/>
    <n v="2.5113499999999998E-7"/>
    <n v="4.7609200000000002E-6"/>
    <n v="6.6823999999999996E-5"/>
    <n v="6.9711999999999997E-4"/>
    <n v="0"/>
    <n v="0"/>
    <n v="0"/>
    <s v="EJ"/>
  </r>
  <r>
    <x v="30"/>
    <s v="trn_aviation_intl"/>
    <x v="5"/>
    <x v="2"/>
    <n v="0.66594500000000001"/>
    <n v="0.73632200000000003"/>
    <n v="0.61657200000000001"/>
    <n v="0.66830599999999996"/>
    <n v="0.70601700000000001"/>
    <n v="0.67401299999999997"/>
    <n v="0.64987899999999998"/>
    <n v="0.63763000000000003"/>
    <n v="0.66424799999999995"/>
    <n v="0.68980900000000001"/>
    <n v="0.71410799999999997"/>
    <n v="0"/>
    <n v="0"/>
    <n v="0"/>
    <s v="EJ"/>
  </r>
  <r>
    <x v="30"/>
    <s v="trn_freight"/>
    <x v="6"/>
    <x v="4"/>
    <n v="0"/>
    <n v="0"/>
    <n v="0"/>
    <n v="0"/>
    <n v="0"/>
    <n v="6.44196E-3"/>
    <n v="2.70402E-2"/>
    <n v="5.1818912999999897E-2"/>
    <n v="6.4189324000000006E-2"/>
    <n v="7.0184460000000004E-2"/>
    <n v="7.5681719999999994E-2"/>
    <n v="0"/>
    <n v="0"/>
    <n v="0"/>
    <s v="EJ"/>
  </r>
  <r>
    <x v="30"/>
    <s v="trn_freight"/>
    <x v="6"/>
    <x v="1"/>
    <n v="0"/>
    <n v="0"/>
    <n v="0"/>
    <n v="0"/>
    <n v="0"/>
    <n v="9.2311100000000007E-3"/>
    <n v="3.3942199999999999E-2"/>
    <n v="6.5634230000000002E-2"/>
    <n v="8.1864114000000002E-2"/>
    <n v="8.9762510000000004E-2"/>
    <n v="9.6890809999999994E-2"/>
    <n v="0"/>
    <n v="0"/>
    <n v="0"/>
    <s v="EJ"/>
  </r>
  <r>
    <x v="30"/>
    <s v="trn_freight"/>
    <x v="6"/>
    <x v="2"/>
    <n v="0.52768899999999996"/>
    <n v="0.65815299999999999"/>
    <n v="0.62451900000000005"/>
    <n v="0.828712"/>
    <n v="0.86028930000000003"/>
    <n v="0.83789539999999996"/>
    <n v="0.76713799999999999"/>
    <n v="0.69691340000000002"/>
    <n v="0.68254000000000004"/>
    <n v="0.70405300000000004"/>
    <n v="0.74115799999999998"/>
    <n v="0"/>
    <n v="0"/>
    <n v="0"/>
    <s v="EJ"/>
  </r>
  <r>
    <x v="30"/>
    <s v="trn_freight_road"/>
    <x v="6"/>
    <x v="4"/>
    <n v="0"/>
    <n v="0"/>
    <n v="0"/>
    <n v="0"/>
    <n v="9.2466371805299992E-3"/>
    <n v="2.9422273197270001E-2"/>
    <n v="8.8723266754790003E-2"/>
    <n v="0.20457344946785899"/>
    <n v="0.33006855193000001"/>
    <n v="0.43514927539999898"/>
    <n v="0.52332168700000004"/>
    <n v="0"/>
    <n v="0"/>
    <n v="0"/>
    <s v="EJ"/>
  </r>
  <r>
    <x v="30"/>
    <s v="trn_freight_road"/>
    <x v="6"/>
    <x v="1"/>
    <n v="0"/>
    <n v="0"/>
    <n v="0"/>
    <n v="0"/>
    <n v="0"/>
    <n v="3.6408980000000001E-3"/>
    <n v="2.8472377600000001E-2"/>
    <n v="9.1216820499999907E-2"/>
    <n v="0.16744760418999999"/>
    <n v="0.22998507000000001"/>
    <n v="0.26848356200000001"/>
    <n v="0"/>
    <n v="0"/>
    <n v="0"/>
    <s v="EJ"/>
  </r>
  <r>
    <x v="30"/>
    <s v="trn_freight_road"/>
    <x v="6"/>
    <x v="2"/>
    <n v="5.5502669999999998"/>
    <n v="7.4503539999999999"/>
    <n v="7.2171329999999996"/>
    <n v="7.352862"/>
    <n v="7.9656442429999998"/>
    <n v="8.1903929149999897"/>
    <n v="8.0081925571999992"/>
    <n v="7.4035380149999996"/>
    <n v="6.8955857599999897"/>
    <n v="6.5079571359999999"/>
    <n v="6.2071523299999898"/>
    <n v="0"/>
    <n v="0"/>
    <n v="0"/>
    <s v="EJ"/>
  </r>
  <r>
    <x v="30"/>
    <s v="trn_pass"/>
    <x v="6"/>
    <x v="4"/>
    <n v="1.4851498899999999E-2"/>
    <n v="2.2189499000000001E-2"/>
    <n v="2.2845598999999901E-2"/>
    <n v="3.1251797999999997E-2"/>
    <n v="3.4122979999999997E-2"/>
    <n v="3.701314E-2"/>
    <n v="4.0013010000000002E-2"/>
    <n v="5.2874259999999999E-2"/>
    <n v="7.0594210000000004E-2"/>
    <n v="0.106457"/>
    <n v="0.1742418"/>
    <n v="0"/>
    <n v="0"/>
    <n v="0"/>
    <s v="EJ"/>
  </r>
  <r>
    <x v="30"/>
    <s v="trn_pass"/>
    <x v="6"/>
    <x v="1"/>
    <n v="0"/>
    <n v="0"/>
    <n v="0"/>
    <n v="0"/>
    <n v="0"/>
    <n v="0"/>
    <n v="0"/>
    <n v="3.4373400000000001E-3"/>
    <n v="1.0610700000000001E-2"/>
    <n v="3.04385E-2"/>
    <n v="7.7353500000000006E-2"/>
    <n v="0"/>
    <n v="0"/>
    <n v="0"/>
    <s v="EJ"/>
  </r>
  <r>
    <x v="30"/>
    <s v="trn_pass"/>
    <x v="6"/>
    <x v="2"/>
    <n v="2.5603269000000002"/>
    <n v="2.8346100999999999"/>
    <n v="2.376363"/>
    <n v="2.5744354999999999"/>
    <n v="2.7263427"/>
    <n v="2.7874501999999999"/>
    <n v="2.7800332000000001"/>
    <n v="2.7330133999999999"/>
    <n v="2.8331548999999998"/>
    <n v="2.8820587999999998"/>
    <n v="2.8434203999999998"/>
    <n v="0"/>
    <n v="0"/>
    <n v="0"/>
    <s v="EJ"/>
  </r>
  <r>
    <x v="30"/>
    <s v="trn_pass_road"/>
    <x v="6"/>
    <x v="4"/>
    <n v="0"/>
    <n v="0"/>
    <n v="0"/>
    <n v="0"/>
    <n v="1.37225E-2"/>
    <n v="3.022816E-2"/>
    <n v="4.0731209999999997E-2"/>
    <n v="4.3554669999999997E-2"/>
    <n v="4.269887E-2"/>
    <n v="4.173462E-2"/>
    <n v="4.0508120000000002E-2"/>
    <n v="0"/>
    <n v="0"/>
    <n v="0"/>
    <s v="EJ"/>
  </r>
  <r>
    <x v="30"/>
    <s v="trn_pass_road"/>
    <x v="6"/>
    <x v="0"/>
    <n v="0"/>
    <n v="2.2352799999999999E-2"/>
    <n v="2.7836400000000001E-2"/>
    <n v="3.8761799999999999E-2"/>
    <n v="5.2883199999999998E-2"/>
    <n v="5.3606599999999997E-2"/>
    <n v="4.1859399999999998E-2"/>
    <n v="3.471755E-2"/>
    <n v="3.1818899999999997E-2"/>
    <n v="2.892424E-2"/>
    <n v="2.6060509999999999E-2"/>
    <n v="0"/>
    <n v="0"/>
    <n v="0"/>
    <s v="EJ"/>
  </r>
  <r>
    <x v="30"/>
    <s v="trn_pass_road"/>
    <x v="6"/>
    <x v="1"/>
    <n v="0"/>
    <n v="0"/>
    <n v="0"/>
    <n v="0"/>
    <n v="0"/>
    <n v="7.7309799999999996E-6"/>
    <n v="3.7280319999999997E-5"/>
    <n v="1.1591116999999999E-4"/>
    <n v="2.1215089999999999E-4"/>
    <n v="2.7275649999999998E-4"/>
    <n v="2.8571230000000003E-4"/>
    <n v="0"/>
    <n v="0"/>
    <n v="0"/>
    <s v="EJ"/>
  </r>
  <r>
    <x v="30"/>
    <s v="trn_pass_road"/>
    <x v="6"/>
    <x v="2"/>
    <n v="0.21284900000000001"/>
    <n v="0.28571600000000003"/>
    <n v="0.27677200000000002"/>
    <n v="0.28197899999999998"/>
    <n v="0.37430799799999998"/>
    <n v="0.38260038000000002"/>
    <n v="0.29373914600000001"/>
    <n v="0.24643185100000001"/>
    <n v="0.22500994499999999"/>
    <n v="0.20513321000000001"/>
    <n v="0.18452214"/>
    <n v="0"/>
    <n v="0"/>
    <n v="0"/>
    <s v="EJ"/>
  </r>
  <r>
    <x v="30"/>
    <s v="trn_pass_road_LDV"/>
    <x v="6"/>
    <x v="4"/>
    <n v="0"/>
    <n v="0"/>
    <n v="0"/>
    <n v="0"/>
    <n v="0"/>
    <n v="2.65694E-2"/>
    <n v="4.19333E-2"/>
    <n v="4.9004100000000002E-2"/>
    <n v="5.3705999999999997E-2"/>
    <n v="5.7918299999999999E-2"/>
    <n v="6.1816500000000003E-2"/>
    <n v="0"/>
    <n v="0"/>
    <n v="0"/>
    <s v="EJ"/>
  </r>
  <r>
    <x v="30"/>
    <s v="trn_pass_road_LDV"/>
    <x v="6"/>
    <x v="2"/>
    <n v="3.7846200000000003E-2"/>
    <n v="5.0802399999999998E-2"/>
    <n v="4.9212199999999998E-2"/>
    <n v="5.0138000000000002E-2"/>
    <n v="5.1811099999999999E-2"/>
    <n v="2.75555E-2"/>
    <n v="1.63208E-2"/>
    <n v="1.2568299999999999E-2"/>
    <n v="1.0637300000000001E-2"/>
    <n v="9.2910700000000002E-3"/>
    <n v="8.3089700000000006E-3"/>
    <n v="0"/>
    <n v="0"/>
    <n v="0"/>
    <s v="EJ"/>
  </r>
  <r>
    <x v="30"/>
    <s v="trn_pass_road_LDV_4W"/>
    <x v="6"/>
    <x v="4"/>
    <n v="0"/>
    <n v="0"/>
    <n v="0"/>
    <n v="0"/>
    <n v="0"/>
    <n v="0.18278929999999999"/>
    <n v="0.90793179999999996"/>
    <n v="1.7107604999999999"/>
    <n v="2.4615437999999998"/>
    <n v="2.9488365000000001"/>
    <n v="3.3445168000000001"/>
    <n v="0"/>
    <n v="0"/>
    <n v="0"/>
    <s v="EJ"/>
  </r>
  <r>
    <x v="30"/>
    <s v="trn_pass_road_LDV_4W"/>
    <x v="6"/>
    <x v="1"/>
    <n v="0"/>
    <n v="0"/>
    <n v="0"/>
    <n v="0"/>
    <n v="0"/>
    <n v="7.2416262999999996E-4"/>
    <n v="7.7842769720000001E-3"/>
    <n v="1.20663841229999E-2"/>
    <n v="1.5953201491000001E-2"/>
    <n v="1.8368832331999999E-2"/>
    <n v="2.0780534810000001E-2"/>
    <n v="0"/>
    <n v="0"/>
    <n v="0"/>
    <s v="EJ"/>
  </r>
  <r>
    <x v="30"/>
    <s v="trn_pass_road_LDV_4W"/>
    <x v="6"/>
    <x v="2"/>
    <n v="10.75303218"/>
    <n v="14.434233519999999"/>
    <n v="13.98240506"/>
    <n v="14.245458849999901"/>
    <n v="13.9324672899999"/>
    <n v="12.53315725"/>
    <n v="10.248663690000001"/>
    <n v="8.1728871299999994"/>
    <n v="6.3628631899999997"/>
    <n v="5.5931898999999996"/>
    <n v="5.0223917999999896"/>
    <n v="0"/>
    <n v="0"/>
    <n v="0"/>
    <s v="EJ"/>
  </r>
  <r>
    <x v="30"/>
    <s v="trn_shipping_intl"/>
    <x v="7"/>
    <x v="4"/>
    <n v="0"/>
    <n v="0"/>
    <n v="0"/>
    <n v="0"/>
    <n v="0"/>
    <n v="0"/>
    <n v="0"/>
    <n v="2.6149999999999999E-5"/>
    <n v="7.0607399999999998E-5"/>
    <n v="2.00714E-4"/>
    <n v="4.75355E-4"/>
    <n v="0"/>
    <n v="0"/>
    <n v="0"/>
    <s v="EJ"/>
  </r>
  <r>
    <x v="30"/>
    <s v="trn_shipping_intl"/>
    <x v="7"/>
    <x v="1"/>
    <n v="0"/>
    <n v="0"/>
    <n v="0"/>
    <n v="0"/>
    <n v="0"/>
    <n v="0"/>
    <n v="0"/>
    <n v="2.9597199999999998E-4"/>
    <n v="1.0552300000000001E-3"/>
    <n v="3.8804099999999999E-3"/>
    <n v="1.1685900000000001E-2"/>
    <n v="0"/>
    <n v="0"/>
    <n v="0"/>
    <s v="EJ"/>
  </r>
  <r>
    <x v="30"/>
    <s v="trn_shipping_intl"/>
    <x v="7"/>
    <x v="2"/>
    <n v="1.39842"/>
    <n v="1.5472300000000001"/>
    <n v="1.59534"/>
    <n v="1.42597"/>
    <n v="1.4340432000000001"/>
    <n v="1.4461919999999999"/>
    <n v="1.420798"/>
    <n v="1.426488"/>
    <n v="1.4566129999999999"/>
    <n v="1.4989140000000001"/>
    <n v="1.546576"/>
    <n v="0"/>
    <n v="0"/>
    <n v="0"/>
    <s v="EJ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0">
  <r>
    <x v="0"/>
    <s v="Africa_Eastern"/>
    <s v="N fertilizer"/>
    <x v="0"/>
    <x v="0"/>
    <n v="0"/>
    <n v="9.4103600000000005E-5"/>
    <n v="0"/>
    <n v="0"/>
    <n v="3.6039900000000001E-3"/>
    <n v="1.0289715E-2"/>
    <n v="1.6389432999999998E-2"/>
    <n v="2.28375449999999E-2"/>
    <n v="2.8079348999999899E-2"/>
    <n v="3.3116471399999903E-2"/>
    <n v="3.73105148E-2"/>
    <n v="0"/>
    <n v="0"/>
    <n v="0"/>
    <s v="EJ"/>
  </r>
  <r>
    <x v="0"/>
    <s v="Africa_Eastern"/>
    <s v="N fertilizer"/>
    <x v="0"/>
    <x v="1"/>
    <n v="0"/>
    <n v="0"/>
    <n v="0"/>
    <n v="0"/>
    <n v="0"/>
    <n v="7.4063299999999998E-4"/>
    <n v="2.8659039999999998E-3"/>
    <n v="5.7851409999999997E-3"/>
    <n v="9.1726459999999996E-3"/>
    <n v="1.34190759999999E-2"/>
    <n v="1.7682709000000001E-2"/>
    <n v="0"/>
    <n v="0"/>
    <n v="0"/>
    <s v="EJ"/>
  </r>
  <r>
    <x v="0"/>
    <s v="Africa_Eastern"/>
    <s v="N fertilizer"/>
    <x v="0"/>
    <x v="2"/>
    <n v="6.0344100000000003E-4"/>
    <n v="0"/>
    <n v="0"/>
    <n v="0"/>
    <n v="0"/>
    <n v="0"/>
    <n v="0"/>
    <n v="0"/>
    <n v="0"/>
    <n v="0"/>
    <n v="0"/>
    <n v="0"/>
    <n v="0"/>
    <n v="0"/>
    <s v="EJ"/>
  </r>
  <r>
    <x v="0"/>
    <s v="Africa_Eastern"/>
    <s v="agricultural energy use"/>
    <x v="1"/>
    <x v="3"/>
    <n v="0"/>
    <n v="2.1747499999999999E-2"/>
    <n v="2.6237099999999999E-2"/>
    <n v="3.1280299999999997E-2"/>
    <n v="3.0794539999999999E-2"/>
    <n v="3.1288469999999999E-2"/>
    <n v="3.3636449999999998E-2"/>
    <n v="3.7358088999999997E-2"/>
    <n v="4.1183589999999999E-2"/>
    <n v="4.3574790000000002E-2"/>
    <n v="4.5751589999999898E-2"/>
    <n v="0"/>
    <n v="0"/>
    <n v="0"/>
    <s v="EJ"/>
  </r>
  <r>
    <x v="0"/>
    <s v="Africa_Eastern"/>
    <s v="agricultural energy use"/>
    <x v="1"/>
    <x v="4"/>
    <n v="1.03181E-3"/>
    <n v="9.91701E-4"/>
    <n v="1.2805099999999999E-3"/>
    <n v="2.8925999999999999E-3"/>
    <n v="5.9759899999999996E-3"/>
    <n v="1.0742834499999999E-2"/>
    <n v="1.46119619E-2"/>
    <n v="1.7956376699999999E-2"/>
    <n v="2.1332463949999901E-2"/>
    <n v="2.7063870999999899E-2"/>
    <n v="3.4975019599999997E-2"/>
    <n v="0"/>
    <n v="0"/>
    <n v="0"/>
    <s v="EJ"/>
  </r>
  <r>
    <x v="0"/>
    <s v="Africa_Eastern"/>
    <s v="agricultural energy use"/>
    <x v="1"/>
    <x v="1"/>
    <n v="0"/>
    <n v="0"/>
    <n v="0"/>
    <n v="0"/>
    <n v="0"/>
    <n v="9.8586700000000003E-5"/>
    <n v="4.3484550000000001E-4"/>
    <n v="9.328327E-4"/>
    <n v="1.4626025000000001E-3"/>
    <n v="2.1143875999999999E-3"/>
    <n v="2.7701570000000001E-3"/>
    <n v="0"/>
    <n v="0"/>
    <n v="0"/>
    <s v="EJ"/>
  </r>
  <r>
    <x v="0"/>
    <s v="Africa_Eastern"/>
    <s v="agricultural energy use"/>
    <x v="1"/>
    <x v="2"/>
    <n v="6.30935E-3"/>
    <n v="1.5222299999999999E-2"/>
    <n v="1.085565E-2"/>
    <n v="1.33835E-2"/>
    <n v="1.47615659999999E-2"/>
    <n v="1.585218E-2"/>
    <n v="1.5804255E-2"/>
    <n v="1.5552201999999999E-2"/>
    <n v="1.5458547E-2"/>
    <n v="1.4879687900000001E-2"/>
    <n v="1.42301807999999E-2"/>
    <n v="0"/>
    <n v="0"/>
    <n v="0"/>
    <s v="EJ"/>
  </r>
  <r>
    <x v="0"/>
    <s v="Africa_Eastern"/>
    <s v="cement"/>
    <x v="0"/>
    <x v="4"/>
    <n v="1.06375E-3"/>
    <n v="2.4700400000000002E-3"/>
    <n v="3.7238000000000002E-3"/>
    <n v="3.7238000000000002E-3"/>
    <n v="4.7352899999999996E-3"/>
    <n v="6.5636999999999996E-3"/>
    <n v="1.098473E-2"/>
    <n v="1.8418079999999899E-2"/>
    <n v="2.95736949999999E-2"/>
    <n v="4.5610330999999997E-2"/>
    <n v="6.3386834099999997E-2"/>
    <n v="0"/>
    <n v="0"/>
    <n v="0"/>
    <s v="EJ"/>
  </r>
  <r>
    <x v="0"/>
    <s v="Africa_Eastern"/>
    <s v="comm cooling"/>
    <x v="2"/>
    <x v="4"/>
    <n v="4.16804E-4"/>
    <n v="1.6852900000000001E-3"/>
    <n v="2.8784499999999998E-3"/>
    <n v="4.1791700000000003E-3"/>
    <n v="6.8074900000000002E-3"/>
    <n v="9.0505599999999992E-3"/>
    <n v="1.357591E-2"/>
    <n v="2.1751110000000001E-2"/>
    <n v="3.4809244000000003E-2"/>
    <n v="5.4308105999999898E-2"/>
    <n v="8.1636380999999994E-2"/>
    <n v="0"/>
    <n v="0"/>
    <n v="0"/>
    <s v="EJ"/>
  </r>
  <r>
    <x v="0"/>
    <s v="Africa_Eastern"/>
    <s v="comm heating"/>
    <x v="2"/>
    <x v="5"/>
    <n v="0"/>
    <n v="7.8005200000000007E-6"/>
    <n v="7.8004200000000004E-6"/>
    <n v="7.4999799999999996E-6"/>
    <n v="9.0069399999999995E-6"/>
    <n v="1.0012229999999999E-5"/>
    <n v="1.386507E-5"/>
    <n v="2.099575E-5"/>
    <n v="2.9808605999999899E-5"/>
    <n v="4.0352197999999997E-5"/>
    <n v="5.1735625000000002E-5"/>
    <n v="0"/>
    <n v="0"/>
    <n v="0"/>
    <s v="EJ"/>
  </r>
  <r>
    <x v="0"/>
    <s v="Africa_Eastern"/>
    <s v="comm heating"/>
    <x v="2"/>
    <x v="2"/>
    <n v="5.7686200000000003E-4"/>
    <n v="1.2356800000000001E-3"/>
    <n v="1.36517E-3"/>
    <n v="1.5127000000000001E-3"/>
    <n v="2.0698039999999902E-3"/>
    <n v="2.3359779999999998E-3"/>
    <n v="3.0130180000000001E-3"/>
    <n v="4.61186199999999E-3"/>
    <n v="7.0954449999999997E-3"/>
    <n v="1.0732045000000001E-2"/>
    <n v="1.6056153199999999E-2"/>
    <n v="0"/>
    <n v="0"/>
    <n v="0"/>
    <s v="EJ"/>
  </r>
  <r>
    <x v="0"/>
    <s v="Africa_Eastern"/>
    <s v="comm others"/>
    <x v="2"/>
    <x v="3"/>
    <n v="2.5436199999999999E-2"/>
    <n v="7.2369799999999998E-2"/>
    <n v="9.1214900000000002E-2"/>
    <n v="9.8686700000000002E-2"/>
    <n v="0.1151422"/>
    <n v="0.1486499"/>
    <n v="0.2030824"/>
    <n v="0.26705970000000001"/>
    <n v="0.32647917999999998"/>
    <n v="0.37418138000000001"/>
    <n v="0.41465954999999999"/>
    <n v="0"/>
    <n v="0"/>
    <n v="0"/>
    <s v="EJ"/>
  </r>
  <r>
    <x v="0"/>
    <s v="Africa_Eastern"/>
    <s v="comm others"/>
    <x v="2"/>
    <x v="5"/>
    <n v="0"/>
    <n v="3.523E-4"/>
    <n v="3.5350099999999999E-4"/>
    <n v="3.3609999999999998E-4"/>
    <n v="3.9017769999999998E-4"/>
    <n v="4.411436E-4"/>
    <n v="5.0982489999999996E-4"/>
    <n v="5.8536829999999995E-4"/>
    <n v="6.8253349999999999E-4"/>
    <n v="7.8628389999999904E-4"/>
    <n v="9.0749050000000001E-4"/>
    <n v="0"/>
    <n v="0"/>
    <n v="0"/>
    <s v="EJ"/>
  </r>
  <r>
    <x v="0"/>
    <s v="Africa_Eastern"/>
    <s v="comm others"/>
    <x v="2"/>
    <x v="4"/>
    <n v="1.6262E-3"/>
    <n v="6.5757000000000003E-3"/>
    <n v="1.12312E-2"/>
    <n v="1.6306600000000001E-2"/>
    <n v="2.7541699999999999E-2"/>
    <n v="4.6274099999999999E-2"/>
    <n v="8.8360589999999906E-2"/>
    <n v="0.17444406000000001"/>
    <n v="0.32343425999999997"/>
    <n v="0.56310417000000001"/>
    <n v="0.91463017000000002"/>
    <n v="0"/>
    <n v="0"/>
    <n v="0"/>
    <s v="EJ"/>
  </r>
  <r>
    <x v="0"/>
    <s v="Africa_Eastern"/>
    <s v="comm others"/>
    <x v="2"/>
    <x v="0"/>
    <n v="0"/>
    <n v="2.0000000000000002E-5"/>
    <n v="4.0100099999999999E-5"/>
    <n v="4.0399999999999999E-5"/>
    <n v="4.78381499999999E-5"/>
    <n v="5.5411609999999997E-5"/>
    <n v="6.9802079999999999E-5"/>
    <n v="9.2580979999999999E-5"/>
    <n v="1.2967805999999999E-4"/>
    <n v="1.9173136999999901E-4"/>
    <n v="2.8246415999999899E-4"/>
    <n v="0"/>
    <n v="0"/>
    <n v="0"/>
    <s v="EJ"/>
  </r>
  <r>
    <x v="0"/>
    <s v="Africa_Eastern"/>
    <s v="comm others"/>
    <x v="2"/>
    <x v="1"/>
    <n v="0"/>
    <n v="0"/>
    <n v="0"/>
    <n v="0"/>
    <n v="0"/>
    <n v="4.2598599999999998E-9"/>
    <n v="1.1152900000000001E-7"/>
    <n v="3.17541E-7"/>
    <n v="7.1088000000000002E-7"/>
    <n v="1.42893E-6"/>
    <n v="2.6091999999999999E-6"/>
    <n v="0"/>
    <n v="0"/>
    <n v="0"/>
    <s v="EJ"/>
  </r>
  <r>
    <x v="0"/>
    <s v="Africa_Eastern"/>
    <s v="comm others"/>
    <x v="2"/>
    <x v="2"/>
    <n v="1.13154E-2"/>
    <n v="2.4239699999999999E-2"/>
    <n v="2.6779799999999999E-2"/>
    <n v="2.96767E-2"/>
    <n v="3.7870969999999997E-2"/>
    <n v="4.2596869999999898E-2"/>
    <n v="4.314113E-2"/>
    <n v="4.2349289999999998E-2"/>
    <n v="4.2799610000000002E-2"/>
    <n v="4.3975729999999998E-2"/>
    <n v="4.8482529999999899E-2"/>
    <n v="0"/>
    <n v="0"/>
    <n v="0"/>
    <s v="EJ"/>
  </r>
  <r>
    <x v="0"/>
    <s v="Africa_Eastern"/>
    <s v="construction energy use"/>
    <x v="0"/>
    <x v="4"/>
    <n v="0"/>
    <n v="0"/>
    <n v="0"/>
    <n v="0"/>
    <n v="0"/>
    <n v="4.64836E-6"/>
    <n v="2.120218E-5"/>
    <n v="5.4652279999999997E-5"/>
    <n v="1.09171489E-4"/>
    <n v="2.0598814E-4"/>
    <n v="3.5240266E-4"/>
    <n v="0"/>
    <n v="0"/>
    <n v="0"/>
    <s v="EJ"/>
  </r>
  <r>
    <x v="0"/>
    <s v="Africa_Eastern"/>
    <s v="construction energy use"/>
    <x v="0"/>
    <x v="1"/>
    <n v="0"/>
    <n v="0"/>
    <n v="0"/>
    <n v="0"/>
    <n v="0"/>
    <n v="2.0550199999999999E-5"/>
    <n v="7.9072199999999897E-5"/>
    <n v="1.689672E-4"/>
    <n v="2.6814937999999899E-4"/>
    <n v="3.8551029999999998E-4"/>
    <n v="5.0498320000000004E-4"/>
    <n v="0"/>
    <n v="0"/>
    <n v="0"/>
    <s v="EJ"/>
  </r>
  <r>
    <x v="0"/>
    <s v="Africa_Eastern"/>
    <s v="construction energy use"/>
    <x v="0"/>
    <x v="2"/>
    <n v="0"/>
    <n v="1.213951E-3"/>
    <n v="4.0604249999999899E-3"/>
    <n v="1.9255260000000001E-3"/>
    <n v="2.255937E-3"/>
    <n v="2.4901789999999999E-3"/>
    <n v="2.6862148E-3"/>
    <n v="2.9045020999999998E-3"/>
    <n v="3.1267530999999999E-3"/>
    <n v="3.2935910999999998E-3"/>
    <n v="3.4430760000000002E-3"/>
    <n v="0"/>
    <n v="0"/>
    <n v="0"/>
    <s v="EJ"/>
  </r>
  <r>
    <x v="0"/>
    <s v="Africa_Eastern"/>
    <s v="construction feedstocks"/>
    <x v="3"/>
    <x v="2"/>
    <n v="2.8527000000000001E-3"/>
    <n v="3.3078999999999999E-3"/>
    <n v="3.2269999999999998E-3"/>
    <n v="3.8467000000000002E-3"/>
    <n v="4.5540700000000003E-3"/>
    <n v="5.1744599999999997E-3"/>
    <n v="5.9086599999999996E-3"/>
    <n v="6.8838299999999996E-3"/>
    <n v="8.0029000000000003E-3"/>
    <n v="9.2758700000000003E-3"/>
    <n v="1.07688E-2"/>
    <n v="0"/>
    <n v="0"/>
    <n v="0"/>
    <s v="EJ"/>
  </r>
  <r>
    <x v="0"/>
    <s v="Africa_Eastern"/>
    <s v="desalinated water"/>
    <x v="0"/>
    <x v="4"/>
    <n v="2.0232E-6"/>
    <n v="1.22627E-6"/>
    <n v="9.6061900000000006E-7"/>
    <n v="6.9497700000000002E-7"/>
    <n v="7.2238899999999997E-7"/>
    <n v="9.5822799999999992E-7"/>
    <n v="1.46909E-6"/>
    <n v="2.22987E-6"/>
    <n v="3.1355700000000001E-6"/>
    <n v="3.81051E-6"/>
    <n v="4.4797200000000002E-6"/>
    <n v="0"/>
    <n v="0"/>
    <n v="0"/>
    <s v="EJ"/>
  </r>
  <r>
    <x v="0"/>
    <s v="Africa_Eastern"/>
    <s v="desalinated water"/>
    <x v="0"/>
    <x v="0"/>
    <n v="0"/>
    <n v="4.6763100000000003E-6"/>
    <n v="3.9842800000000004E-6"/>
    <n v="2.2857200000000001E-6"/>
    <n v="2.06685E-6"/>
    <n v="2.5219099999999998E-6"/>
    <n v="3.5348099999999999E-6"/>
    <n v="4.8727E-6"/>
    <n v="6.5332499999999997E-6"/>
    <n v="8.1324300000000007E-6"/>
    <n v="9.7161199999999997E-6"/>
    <n v="0"/>
    <n v="0"/>
    <n v="0"/>
    <s v="EJ"/>
  </r>
  <r>
    <x v="0"/>
    <s v="Africa_Eastern"/>
    <s v="desalinated water"/>
    <x v="0"/>
    <x v="2"/>
    <n v="2.7219100000000002E-5"/>
    <n v="2.25427E-5"/>
    <n v="2.3234599999999999E-5"/>
    <n v="2.49332E-5"/>
    <n v="2.7586800000000002E-5"/>
    <n v="3.0812599999999997E-5"/>
    <n v="3.8119900000000001E-5"/>
    <n v="5.6220800000000002E-5"/>
    <n v="7.8007299999999994E-5"/>
    <n v="9.3864700000000003E-5"/>
    <n v="1.1370399999999999E-4"/>
    <n v="0"/>
    <n v="0"/>
    <n v="0"/>
    <s v="EJ"/>
  </r>
  <r>
    <x v="0"/>
    <s v="Africa_Eastern"/>
    <s v="industrial wastewater treatment"/>
    <x v="0"/>
    <x v="4"/>
    <n v="2.7197000000000001E-5"/>
    <n v="4.9002000000000003E-5"/>
    <n v="6.12942E-5"/>
    <n v="9.8539899999999995E-5"/>
    <n v="1.3410200000000001E-4"/>
    <n v="2.00874E-4"/>
    <n v="3.5888899999999999E-4"/>
    <n v="6.3057200000000003E-4"/>
    <n v="1.0384700000000001E-3"/>
    <n v="1.63266E-3"/>
    <n v="2.44604E-3"/>
    <n v="0"/>
    <n v="0"/>
    <n v="0"/>
    <s v="EJ"/>
  </r>
  <r>
    <x v="0"/>
    <s v="Africa_Eastern"/>
    <s v="industrial water abstraction"/>
    <x v="0"/>
    <x v="4"/>
    <n v="4.9628600000000001E-5"/>
    <n v="8.7487399999999999E-5"/>
    <n v="1.1071200000000001E-4"/>
    <n v="1.6834799999999999E-4"/>
    <n v="2.0708E-4"/>
    <n v="2.7996500000000002E-4"/>
    <n v="4.4712899999999999E-4"/>
    <n v="6.98534E-4"/>
    <n v="1.0117800000000001E-3"/>
    <n v="1.3887000000000001E-3"/>
    <n v="1.8108E-3"/>
    <n v="0"/>
    <n v="0"/>
    <n v="0"/>
    <s v="EJ"/>
  </r>
  <r>
    <x v="0"/>
    <s v="Africa_Eastern"/>
    <s v="industrial water treatment"/>
    <x v="0"/>
    <x v="4"/>
    <n v="6.9469199999999995E-5"/>
    <n v="1.28782E-4"/>
    <n v="1.63762E-4"/>
    <n v="2.6327499999999999E-4"/>
    <n v="3.2384800000000001E-4"/>
    <n v="4.3783100000000002E-4"/>
    <n v="6.9925499999999997E-4"/>
    <n v="1.09242E-3"/>
    <n v="1.5823E-3"/>
    <n v="2.17176E-3"/>
    <n v="2.8318699999999998E-3"/>
    <n v="0"/>
    <n v="0"/>
    <n v="0"/>
    <s v="EJ"/>
  </r>
  <r>
    <x v="0"/>
    <s v="Africa_Eastern"/>
    <s v="iron and steel"/>
    <x v="0"/>
    <x v="4"/>
    <n v="0"/>
    <n v="0"/>
    <n v="1.1643070000000001E-3"/>
    <n v="2.0408989999999901E-3"/>
    <n v="5.3330850000000004E-3"/>
    <n v="1.4163517E-2"/>
    <n v="7.2498721599999996E-2"/>
    <n v="0.27570794999999998"/>
    <n v="0.72257881199999996"/>
    <n v="1.4376812299999999"/>
    <n v="2.3611648700000001"/>
    <n v="0"/>
    <n v="0"/>
    <n v="0"/>
    <s v="EJ"/>
  </r>
  <r>
    <x v="0"/>
    <s v="Africa_Eastern"/>
    <s v="iron and steel"/>
    <x v="0"/>
    <x v="1"/>
    <n v="0"/>
    <n v="0"/>
    <n v="0"/>
    <n v="0"/>
    <n v="0"/>
    <n v="2.85593E-4"/>
    <n v="2.1846749999999901E-3"/>
    <n v="8.0331900000000008E-3"/>
    <n v="1.9664833199999999E-2"/>
    <n v="3.6800998000000001E-2"/>
    <n v="5.7141789999999998E-2"/>
    <n v="0"/>
    <n v="0"/>
    <n v="0"/>
    <s v="EJ"/>
  </r>
  <r>
    <x v="0"/>
    <s v="Africa_Eastern"/>
    <s v="irrigation water abstraction"/>
    <x v="0"/>
    <x v="4"/>
    <n v="3.0335700000000002E-3"/>
    <n v="4.7801400000000004E-3"/>
    <n v="5.4318600000000002E-3"/>
    <n v="5.43407E-3"/>
    <n v="5.6395100000000004E-3"/>
    <n v="6.3058699999999999E-3"/>
    <n v="7.0391400000000002E-3"/>
    <n v="7.8567099999999994E-3"/>
    <n v="8.8170399999999999E-3"/>
    <n v="9.8908499999999996E-3"/>
    <n v="1.09522E-2"/>
    <n v="0"/>
    <n v="0"/>
    <n v="0"/>
    <s v="EJ"/>
  </r>
  <r>
    <x v="0"/>
    <s v="Africa_Eastern"/>
    <s v="mining energy use"/>
    <x v="0"/>
    <x v="4"/>
    <n v="0"/>
    <n v="0"/>
    <n v="0"/>
    <n v="2.0199399999999998E-5"/>
    <n v="4.12285E-5"/>
    <n v="9.8689600000000005E-5"/>
    <n v="2.0457329E-4"/>
    <n v="3.2970391999999999E-4"/>
    <n v="4.5793570399999998E-4"/>
    <n v="6.3641268000000004E-4"/>
    <n v="8.6741208999999999E-4"/>
    <n v="0"/>
    <n v="0"/>
    <n v="0"/>
    <s v="EJ"/>
  </r>
  <r>
    <x v="0"/>
    <s v="Africa_Eastern"/>
    <s v="mining energy use"/>
    <x v="0"/>
    <x v="1"/>
    <n v="0"/>
    <n v="0"/>
    <n v="0"/>
    <n v="0"/>
    <n v="0"/>
    <n v="1.1698E-5"/>
    <n v="4.6249760000000003E-5"/>
    <n v="9.7824180000000003E-5"/>
    <n v="1.5303950999999999E-4"/>
    <n v="2.1937949000000001E-4"/>
    <n v="2.8829650000000001E-4"/>
    <n v="0"/>
    <n v="0"/>
    <n v="0"/>
    <s v="EJ"/>
  </r>
  <r>
    <x v="0"/>
    <s v="Africa_Eastern"/>
    <s v="mining energy use"/>
    <x v="0"/>
    <x v="2"/>
    <n v="0"/>
    <n v="0"/>
    <n v="1.264675E-3"/>
    <n v="1.2528629999999999E-3"/>
    <n v="1.4361864999999901E-3"/>
    <n v="1.5305643E-3"/>
    <n v="1.5399083000000001E-3"/>
    <n v="1.5392909999999999E-3"/>
    <n v="1.5510258E-3"/>
    <n v="1.5188311E-3"/>
    <n v="1.4821266E-3"/>
    <n v="0"/>
    <n v="0"/>
    <n v="0"/>
    <s v="EJ"/>
  </r>
  <r>
    <x v="0"/>
    <s v="Africa_Eastern"/>
    <s v="municipal wastewater treatment"/>
    <x v="0"/>
    <x v="4"/>
    <n v="1.9713900000000001E-4"/>
    <n v="4.2840499999999998E-4"/>
    <n v="6.9592199999999997E-4"/>
    <n v="7.3444600000000004E-4"/>
    <n v="9.5582299999999996E-4"/>
    <n v="1.2247E-3"/>
    <n v="1.66606E-3"/>
    <n v="2.2899399999999999E-3"/>
    <n v="3.15102E-3"/>
    <n v="4.2993800000000002E-3"/>
    <n v="5.7736300000000001E-3"/>
    <n v="0"/>
    <n v="0"/>
    <n v="0"/>
    <s v="EJ"/>
  </r>
  <r>
    <x v="0"/>
    <s v="Africa_Eastern"/>
    <s v="municipal water abstraction"/>
    <x v="0"/>
    <x v="4"/>
    <n v="4.7337300000000002E-4"/>
    <n v="1.0263E-3"/>
    <n v="1.66708E-3"/>
    <n v="1.7244999999999999E-3"/>
    <n v="1.95772E-3"/>
    <n v="2.2581799999999998E-3"/>
    <n v="2.7391199999999998E-3"/>
    <n v="3.3396300000000001E-3"/>
    <n v="4.0325300000000003E-3"/>
    <n v="4.7933200000000002E-3"/>
    <n v="5.5919100000000003E-3"/>
    <n v="0"/>
    <n v="0"/>
    <n v="0"/>
    <s v="EJ"/>
  </r>
  <r>
    <x v="0"/>
    <s v="Africa_Eastern"/>
    <s v="municipal water distribution"/>
    <x v="0"/>
    <x v="4"/>
    <n v="1.00909E-3"/>
    <n v="2.2010200000000001E-3"/>
    <n v="3.4658499999999999E-3"/>
    <n v="3.6643000000000001E-3"/>
    <n v="4.2658899999999996E-3"/>
    <n v="4.9205999999999998E-3"/>
    <n v="5.9686000000000001E-3"/>
    <n v="7.2771900000000002E-3"/>
    <n v="8.7870899999999991E-3"/>
    <n v="1.04449E-2"/>
    <n v="1.2185E-2"/>
    <n v="0"/>
    <n v="0"/>
    <n v="0"/>
    <s v="EJ"/>
  </r>
  <r>
    <x v="0"/>
    <s v="Africa_Eastern"/>
    <s v="municipal water treatment"/>
    <x v="0"/>
    <x v="4"/>
    <n v="9.6018600000000003E-4"/>
    <n v="2.0942399999999998E-3"/>
    <n v="3.2982799999999998E-3"/>
    <n v="3.4866200000000002E-3"/>
    <n v="4.0593900000000004E-3"/>
    <n v="4.6823999999999998E-3"/>
    <n v="5.6796399999999997E-3"/>
    <n v="6.9248299999999999E-3"/>
    <n v="8.3615700000000005E-3"/>
    <n v="9.9390999999999993E-3"/>
    <n v="1.1594999999999999E-2"/>
    <n v="0"/>
    <n v="0"/>
    <n v="0"/>
    <s v="EJ"/>
  </r>
  <r>
    <x v="0"/>
    <s v="Africa_Eastern"/>
    <s v="other industrial energy use"/>
    <x v="0"/>
    <x v="3"/>
    <n v="0.46418500000000001"/>
    <n v="0.66251199999999999"/>
    <n v="0.71427099999999999"/>
    <n v="0.82730360000000003"/>
    <n v="0.96893229659999902"/>
    <n v="1.25730134859999"/>
    <n v="1.8919782961"/>
    <n v="2.6771813886000002"/>
    <n v="3.4207804990000001"/>
    <n v="4.0836035591599904"/>
    <n v="4.5171574462099997"/>
    <n v="0"/>
    <n v="0"/>
    <n v="0"/>
    <s v="EJ"/>
  </r>
  <r>
    <x v="0"/>
    <s v="Africa_Eastern"/>
    <s v="other industrial energy use"/>
    <x v="0"/>
    <x v="5"/>
    <n v="8.5523000000000005E-3"/>
    <n v="7.6414999999999999E-3"/>
    <n v="1.0370600000000001E-2"/>
    <n v="3.8886200000000003E-2"/>
    <n v="4.9124500000000001E-2"/>
    <n v="6.6035700000000003E-2"/>
    <n v="0.11236110000000001"/>
    <n v="0.19257157999999999"/>
    <n v="0.30320470999999999"/>
    <n v="0.44059520999999902"/>
    <n v="0.59424395299999999"/>
    <n v="0"/>
    <n v="0"/>
    <n v="0"/>
    <s v="EJ"/>
  </r>
  <r>
    <x v="0"/>
    <s v="Africa_Eastern"/>
    <s v="other industrial energy use"/>
    <x v="0"/>
    <x v="4"/>
    <n v="8.6117999999999993E-3"/>
    <n v="1.8635100000000002E-2"/>
    <n v="2.2233800000000001E-2"/>
    <n v="3.5558300000000001E-2"/>
    <n v="6.3727499999999895E-2"/>
    <n v="0.12790570000000001"/>
    <n v="0.30896839999999998"/>
    <n v="0.68778399999999995"/>
    <n v="1.3103971999999999"/>
    <n v="2.2067256899999999"/>
    <n v="3.3998178000000001"/>
    <n v="0"/>
    <n v="0"/>
    <n v="0"/>
    <s v="EJ"/>
  </r>
  <r>
    <x v="0"/>
    <s v="Africa_Eastern"/>
    <s v="other industrial energy use"/>
    <x v="0"/>
    <x v="0"/>
    <n v="0"/>
    <n v="1.341E-2"/>
    <n v="2.4278500000000001E-2"/>
    <n v="1.21756E-2"/>
    <n v="1.5947780000000002E-2"/>
    <n v="2.1670700000000001E-2"/>
    <n v="3.6064479999999899E-2"/>
    <n v="5.8750509999999902E-2"/>
    <n v="8.9804400000000006E-2"/>
    <n v="0.13407375299999999"/>
    <n v="0.18998425599999999"/>
    <n v="0"/>
    <n v="0"/>
    <n v="0"/>
    <s v="EJ"/>
  </r>
  <r>
    <x v="0"/>
    <s v="Africa_Eastern"/>
    <s v="other industrial energy use"/>
    <x v="0"/>
    <x v="1"/>
    <n v="0"/>
    <n v="0"/>
    <n v="0"/>
    <n v="0"/>
    <n v="0"/>
    <n v="5.8564999999999995E-4"/>
    <n v="8.8272030000000005E-3"/>
    <n v="2.5636032E-2"/>
    <n v="5.2032968999999998E-2"/>
    <n v="9.1190747999999905E-2"/>
    <n v="0.14435786959999999"/>
    <n v="0"/>
    <n v="0"/>
    <n v="0"/>
    <s v="EJ"/>
  </r>
  <r>
    <x v="0"/>
    <s v="Africa_Eastern"/>
    <s v="other industrial energy use"/>
    <x v="0"/>
    <x v="2"/>
    <n v="3.5643800000000003E-2"/>
    <n v="6.1727400000000002E-2"/>
    <n v="0.109111"/>
    <n v="0.103017"/>
    <n v="0.14261260000000001"/>
    <n v="0.18862949999999901"/>
    <n v="0.2591135"/>
    <n v="0.3641257"/>
    <n v="0.49853119999999901"/>
    <n v="0.66378007999999999"/>
    <n v="0.86727343000000001"/>
    <n v="0"/>
    <n v="0"/>
    <n v="0"/>
    <s v="EJ"/>
  </r>
  <r>
    <x v="0"/>
    <s v="Africa_Eastern"/>
    <s v="other industrial feedstocks"/>
    <x v="0"/>
    <x v="0"/>
    <n v="0"/>
    <n v="1.93914E-2"/>
    <n v="5.9218999999999999E-3"/>
    <n v="1.9600699999999999E-2"/>
    <n v="2.1565999999999998E-2"/>
    <n v="3.1079699999999998E-2"/>
    <n v="5.4461900000000001E-2"/>
    <n v="8.4153699999999998E-2"/>
    <n v="0.12242400000000001"/>
    <n v="0.17488699999999999"/>
    <n v="0.23089399999999999"/>
    <n v="0"/>
    <n v="0"/>
    <n v="0"/>
    <s v="EJ"/>
  </r>
  <r>
    <x v="0"/>
    <s v="Africa_Eastern"/>
    <s v="other industrial feedstocks"/>
    <x v="0"/>
    <x v="2"/>
    <n v="7.9896099999999994E-3"/>
    <n v="1.5398E-2"/>
    <n v="1.78707E-2"/>
    <n v="2.1462499999999999E-2"/>
    <n v="2.9239999999999999E-2"/>
    <n v="3.8621500000000003E-2"/>
    <n v="5.9869199999999997E-2"/>
    <n v="9.9790699999999996E-2"/>
    <n v="0.150815"/>
    <n v="0.20794000000000001"/>
    <n v="0.27845500000000001"/>
    <n v="0"/>
    <n v="0"/>
    <n v="0"/>
    <s v="EJ"/>
  </r>
  <r>
    <x v="0"/>
    <s v="Africa_Eastern"/>
    <s v="process heat cement"/>
    <x v="0"/>
    <x v="3"/>
    <n v="2.84227E-3"/>
    <n v="9.3331299999999996E-4"/>
    <n v="1.40649E-3"/>
    <n v="1.40649E-3"/>
    <n v="1.7375260000000001E-3"/>
    <n v="2.9092889999999998E-3"/>
    <n v="6.8368309999999998E-3"/>
    <n v="1.3743299E-2"/>
    <n v="2.3418868999999998E-2"/>
    <n v="3.5457749400000002E-2"/>
    <n v="4.66424036E-2"/>
    <n v="0"/>
    <n v="0"/>
    <n v="0"/>
    <s v="EJ"/>
  </r>
  <r>
    <x v="0"/>
    <s v="Africa_Eastern"/>
    <s v="process heat cement"/>
    <x v="0"/>
    <x v="5"/>
    <n v="2.42428E-3"/>
    <n v="5.4131700000000001E-3"/>
    <n v="8.1576600000000006E-3"/>
    <n v="8.1576600000000006E-3"/>
    <n v="1.007397E-2"/>
    <n v="1.4387809999999999E-2"/>
    <n v="2.8061139999999998E-2"/>
    <n v="5.1832259999999998E-2"/>
    <n v="8.8563669999999997E-2"/>
    <n v="0.13982399099999901"/>
    <n v="0.19302025480000001"/>
    <n v="0"/>
    <n v="0"/>
    <n v="0"/>
    <s v="EJ"/>
  </r>
  <r>
    <x v="0"/>
    <s v="Africa_Eastern"/>
    <s v="process heat cement"/>
    <x v="0"/>
    <x v="0"/>
    <n v="0"/>
    <n v="5.4131700000000001E-3"/>
    <n v="8.1576600000000006E-3"/>
    <n v="8.1576600000000006E-3"/>
    <n v="1.002638E-2"/>
    <n v="1.3446619999999999E-2"/>
    <n v="2.1564070000000001E-2"/>
    <n v="3.1445769999999998E-2"/>
    <n v="4.4355661999999997E-2"/>
    <n v="6.4018692000000002E-2"/>
    <n v="8.43788018E-2"/>
    <n v="0"/>
    <n v="0"/>
    <n v="0"/>
    <s v="EJ"/>
  </r>
  <r>
    <x v="0"/>
    <s v="Africa_Eastern"/>
    <s v="process heat cement"/>
    <x v="0"/>
    <x v="1"/>
    <n v="0"/>
    <n v="0"/>
    <n v="0"/>
    <n v="0"/>
    <n v="0"/>
    <n v="1.0317199999999999E-4"/>
    <n v="1.8279577999999999E-3"/>
    <n v="5.0517074E-3"/>
    <n v="1.09576865999999E-2"/>
    <n v="2.1773005099999999E-2"/>
    <n v="3.5846300300000002E-2"/>
    <n v="0"/>
    <n v="0"/>
    <n v="0"/>
    <s v="EJ"/>
  </r>
  <r>
    <x v="0"/>
    <s v="Africa_Eastern"/>
    <s v="process heat cement"/>
    <x v="0"/>
    <x v="2"/>
    <n v="3.09297E-3"/>
    <n v="6.9065000000000003E-3"/>
    <n v="1.0408000000000001E-2"/>
    <n v="1.0408000000000001E-2"/>
    <n v="1.416946E-2"/>
    <n v="1.9191509999999998E-2"/>
    <n v="2.514046E-2"/>
    <n v="3.6492139999999999E-2"/>
    <n v="5.2522800000000001E-2"/>
    <n v="7.3614743999999996E-2"/>
    <n v="9.9468177599999999E-2"/>
    <n v="0"/>
    <n v="0"/>
    <n v="0"/>
    <s v="EJ"/>
  </r>
  <r>
    <x v="0"/>
    <s v="Africa_Eastern"/>
    <s v="resid cooling"/>
    <x v="4"/>
    <x v="4"/>
    <n v="4.83484E-3"/>
    <n v="9.8343200000000006E-3"/>
    <n v="1.54074E-2"/>
    <n v="2.27692E-2"/>
    <n v="3.4186300000000003E-2"/>
    <n v="4.5515E-2"/>
    <n v="7.1834060000000005E-2"/>
    <n v="0.11723432"/>
    <n v="0.18436714000000001"/>
    <n v="0.27397563000000003"/>
    <n v="0.38245826999999999"/>
    <n v="0"/>
    <n v="0"/>
    <n v="0"/>
    <s v="EJ"/>
  </r>
  <r>
    <x v="0"/>
    <s v="Africa_Eastern"/>
    <s v="resid heating"/>
    <x v="4"/>
    <x v="6"/>
    <n v="0.17663799999999999"/>
    <n v="0.25546200000000002"/>
    <n v="0.28848000000000001"/>
    <n v="0.31726799999999999"/>
    <n v="0.36105969999999998"/>
    <n v="0.41737049999999998"/>
    <n v="0.52511229999999998"/>
    <n v="0.6452331"/>
    <n v="0.76111819999999997"/>
    <n v="0.87522840000000002"/>
    <n v="0.9804581"/>
    <n v="0"/>
    <n v="0"/>
    <n v="0"/>
    <s v="EJ"/>
  </r>
  <r>
    <x v="0"/>
    <s v="Africa_Eastern"/>
    <s v="resid others"/>
    <x v="4"/>
    <x v="3"/>
    <n v="0.15330199999999999"/>
    <n v="0.216749"/>
    <n v="0.235122"/>
    <n v="0.26763399999999998"/>
    <n v="0.27948000000000001"/>
    <n v="0.36981609999999998"/>
    <n v="0.64077269999999997"/>
    <n v="1.0197843"/>
    <n v="1.35725286"/>
    <n v="1.5894673500000001"/>
    <n v="1.6943519"/>
    <n v="0"/>
    <n v="0"/>
    <n v="0"/>
    <s v="EJ"/>
  </r>
  <r>
    <x v="0"/>
    <s v="Africa_Eastern"/>
    <s v="resid others"/>
    <x v="4"/>
    <x v="5"/>
    <n v="1.9880000000000001E-4"/>
    <n v="2.0000000000000002E-5"/>
    <n v="6.02E-5"/>
    <n v="2.02E-5"/>
    <n v="2.10398499999999E-5"/>
    <n v="2.4229589999999999E-5"/>
    <n v="3.3818659999999999E-5"/>
    <n v="4.7328839999999901E-5"/>
    <n v="6.1637139000000007E-5"/>
    <n v="7.3616649999999999E-5"/>
    <n v="8.1702968999999894E-5"/>
    <n v="0"/>
    <n v="0"/>
    <n v="0"/>
    <s v="EJ"/>
  </r>
  <r>
    <x v="0"/>
    <s v="Africa_Eastern"/>
    <s v="resid others"/>
    <x v="4"/>
    <x v="4"/>
    <n v="5.5998999999999997E-3"/>
    <n v="1.13905E-2"/>
    <n v="1.7845400000000001E-2"/>
    <n v="2.6372E-2"/>
    <n v="3.3876160000000002E-2"/>
    <n v="6.4359E-2"/>
    <n v="0.1756489"/>
    <n v="0.42728329999999998"/>
    <n v="0.84258557999999995"/>
    <n v="1.4432936599999999"/>
    <n v="2.1623551000000001"/>
    <n v="0"/>
    <n v="0"/>
    <n v="0"/>
    <s v="EJ"/>
  </r>
  <r>
    <x v="0"/>
    <s v="Africa_Eastern"/>
    <s v="resid others"/>
    <x v="4"/>
    <x v="2"/>
    <n v="2.00696E-2"/>
    <n v="4.0525199999999997E-2"/>
    <n v="4.5273000000000001E-2"/>
    <n v="4.9040500000000001E-2"/>
    <n v="5.3671200000000002E-2"/>
    <n v="6.2240169999999997E-2"/>
    <n v="7.2822669999999895E-2"/>
    <n v="8.6025099999999993E-2"/>
    <n v="9.9803660000000002E-2"/>
    <n v="0.11003802"/>
    <n v="0.11939849999999901"/>
    <n v="0"/>
    <n v="0"/>
    <n v="0"/>
    <s v="EJ"/>
  </r>
  <r>
    <x v="0"/>
    <s v="Africa_Eastern"/>
    <s v="resid others"/>
    <x v="4"/>
    <x v="6"/>
    <n v="1.3261799999999999"/>
    <n v="1.91798"/>
    <n v="2.16588"/>
    <n v="2.3820199999999998"/>
    <n v="2.452779"/>
    <n v="2.5995689999999998"/>
    <n v="2.710251"/>
    <n v="2.6115430000000002"/>
    <n v="2.4525764999999899"/>
    <n v="2.2198832999999998"/>
    <n v="2.0615682"/>
    <n v="0"/>
    <n v="0"/>
    <n v="0"/>
    <s v="EJ"/>
  </r>
  <r>
    <x v="0"/>
    <s v="Africa_Eastern"/>
    <s v="trn_aviation_intl"/>
    <x v="5"/>
    <x v="4"/>
    <n v="0"/>
    <n v="0"/>
    <n v="0"/>
    <n v="0"/>
    <n v="0"/>
    <n v="0"/>
    <n v="0"/>
    <n v="2.9845699999999998E-8"/>
    <n v="3.8322099999999999E-7"/>
    <n v="4.5567599999999999E-6"/>
    <n v="4.68315E-5"/>
    <n v="0"/>
    <n v="0"/>
    <n v="0"/>
    <s v="EJ"/>
  </r>
  <r>
    <x v="0"/>
    <s v="Africa_Eastern"/>
    <s v="trn_aviation_intl"/>
    <x v="5"/>
    <x v="1"/>
    <n v="0"/>
    <n v="0"/>
    <n v="0"/>
    <n v="0"/>
    <n v="0"/>
    <n v="0"/>
    <n v="0"/>
    <n v="3.68945E-8"/>
    <n v="1.0913700000000001E-6"/>
    <n v="2.4637299999999999E-5"/>
    <n v="3.8616900000000001E-4"/>
    <n v="0"/>
    <n v="0"/>
    <n v="0"/>
    <s v="EJ"/>
  </r>
  <r>
    <x v="0"/>
    <s v="Africa_Eastern"/>
    <s v="trn_aviation_intl"/>
    <x v="5"/>
    <x v="2"/>
    <n v="1.8738600000000001E-2"/>
    <n v="3.4931700000000003E-2"/>
    <n v="4.3493700000000003E-2"/>
    <n v="4.99053E-2"/>
    <n v="6.4259899999999995E-2"/>
    <n v="7.4125099999999999E-2"/>
    <n v="9.9071999999999993E-2"/>
    <n v="0.14211299999999999"/>
    <n v="0.21298600000000001"/>
    <n v="0.309255"/>
    <n v="0.43711299999999997"/>
    <n v="0"/>
    <n v="0"/>
    <n v="0"/>
    <s v="EJ"/>
  </r>
  <r>
    <x v="0"/>
    <s v="Africa_Eastern"/>
    <s v="trn_freight"/>
    <x v="6"/>
    <x v="5"/>
    <n v="1.78894E-4"/>
    <n v="0"/>
    <n v="0"/>
    <n v="0"/>
    <n v="0"/>
    <n v="0"/>
    <n v="0"/>
    <n v="0"/>
    <n v="0"/>
    <n v="0"/>
    <n v="0"/>
    <n v="0"/>
    <n v="0"/>
    <n v="0"/>
    <s v="EJ"/>
  </r>
  <r>
    <x v="0"/>
    <s v="Africa_Eastern"/>
    <s v="trn_freight"/>
    <x v="6"/>
    <x v="4"/>
    <n v="0"/>
    <n v="9.7999099999999998E-6"/>
    <n v="0"/>
    <n v="0"/>
    <n v="0"/>
    <n v="5.0927300000000003E-5"/>
    <n v="3.10888E-4"/>
    <n v="8.8746787800000003E-4"/>
    <n v="1.49559608E-3"/>
    <n v="2.0658250400000001E-3"/>
    <n v="2.6804029E-3"/>
    <n v="0"/>
    <n v="0"/>
    <n v="0"/>
    <s v="EJ"/>
  </r>
  <r>
    <x v="0"/>
    <s v="Africa_Eastern"/>
    <s v="trn_freight"/>
    <x v="6"/>
    <x v="1"/>
    <n v="0"/>
    <n v="0"/>
    <n v="0"/>
    <n v="0"/>
    <n v="0"/>
    <n v="7.8608000000000004E-5"/>
    <n v="4.1678599999999999E-4"/>
    <n v="1.185778699E-3"/>
    <n v="1.9942454399999999E-3"/>
    <n v="2.7673849999999998E-3"/>
    <n v="3.6073486E-3"/>
    <n v="0"/>
    <n v="0"/>
    <n v="0"/>
    <s v="EJ"/>
  </r>
  <r>
    <x v="0"/>
    <s v="Africa_Eastern"/>
    <s v="trn_freight"/>
    <x v="6"/>
    <x v="2"/>
    <n v="5.4055049999999997E-3"/>
    <n v="1.447687E-3"/>
    <n v="2.3309839999999999E-3"/>
    <n v="2.840076E-3"/>
    <n v="3.4200979999999999E-3"/>
    <n v="3.7456199999999999E-3"/>
    <n v="4.46990199999999E-3"/>
    <n v="5.5040289999999997E-3"/>
    <n v="6.8945550000000001E-3"/>
    <n v="8.7266670000000005E-3"/>
    <n v="1.1003206E-2"/>
    <n v="0"/>
    <n v="0"/>
    <n v="0"/>
    <s v="EJ"/>
  </r>
  <r>
    <x v="0"/>
    <s v="Africa_Eastern"/>
    <s v="trn_freight_road"/>
    <x v="6"/>
    <x v="4"/>
    <n v="0"/>
    <n v="0"/>
    <n v="0"/>
    <n v="0"/>
    <n v="7.3955599999999994E-5"/>
    <n v="9.3337639411399998E-4"/>
    <n v="7.5371548790279996E-3"/>
    <n v="3.1455275704081E-2"/>
    <n v="7.6506088379417997E-2"/>
    <n v="0.14377225547616901"/>
    <n v="0.23276950725499901"/>
    <n v="0"/>
    <n v="0"/>
    <n v="0"/>
    <s v="EJ"/>
  </r>
  <r>
    <x v="0"/>
    <s v="Africa_Eastern"/>
    <s v="trn_freight_road"/>
    <x v="6"/>
    <x v="1"/>
    <n v="0"/>
    <n v="0"/>
    <n v="0"/>
    <n v="0"/>
    <n v="0"/>
    <n v="4.1304624500000003E-4"/>
    <n v="5.8432339466000004E-3"/>
    <n v="2.45217380986999E-2"/>
    <n v="5.2258972986420002E-2"/>
    <n v="8.6308010014E-2"/>
    <n v="0.121593953277999"/>
    <n v="0"/>
    <n v="0"/>
    <n v="0"/>
    <s v="EJ"/>
  </r>
  <r>
    <x v="0"/>
    <s v="Africa_Eastern"/>
    <s v="trn_freight_road"/>
    <x v="6"/>
    <x v="2"/>
    <n v="6.902121E-2"/>
    <n v="0.10304128"/>
    <n v="0.1562858"/>
    <n v="0.21921689999999999"/>
    <n v="0.26616859940999998"/>
    <n v="0.31508711712999998"/>
    <n v="0.38887828480199998"/>
    <n v="0.44395578652500001"/>
    <n v="0.49244175349000002"/>
    <n v="0.54723347385999999"/>
    <n v="0.62971691949999997"/>
    <n v="0"/>
    <n v="0"/>
    <n v="0"/>
    <s v="EJ"/>
  </r>
  <r>
    <x v="0"/>
    <s v="Africa_Eastern"/>
    <s v="trn_pass"/>
    <x v="6"/>
    <x v="4"/>
    <n v="0"/>
    <n v="9.7999799999999996E-6"/>
    <n v="0"/>
    <n v="0"/>
    <n v="4.93246E-7"/>
    <n v="1.4836099999999999E-6"/>
    <n v="4.2403900000000002E-6"/>
    <n v="5.3126520000000002E-4"/>
    <n v="2.2942904999999898E-3"/>
    <n v="9.2006184000000008E-3"/>
    <n v="3.1447425000000001E-2"/>
    <n v="0"/>
    <n v="0"/>
    <n v="0"/>
    <s v="EJ"/>
  </r>
  <r>
    <x v="0"/>
    <s v="Africa_Eastern"/>
    <s v="trn_pass"/>
    <x v="6"/>
    <x v="1"/>
    <n v="0"/>
    <n v="0"/>
    <n v="0"/>
    <n v="0"/>
    <n v="0"/>
    <n v="0"/>
    <n v="0"/>
    <n v="1.7139400000000001E-4"/>
    <n v="8.9532399999999997E-4"/>
    <n v="4.4953700000000003E-3"/>
    <n v="1.8579600000000002E-2"/>
    <n v="0"/>
    <n v="0"/>
    <n v="0"/>
    <s v="EJ"/>
  </r>
  <r>
    <x v="0"/>
    <s v="Africa_Eastern"/>
    <s v="trn_pass"/>
    <x v="6"/>
    <x v="2"/>
    <n v="1.51357999E-2"/>
    <n v="2.81859E-2"/>
    <n v="3.51268E-2"/>
    <n v="4.0351100000000001E-2"/>
    <n v="5.9294206000000002E-2"/>
    <n v="7.5165721000000005E-2"/>
    <n v="0.11068093999999901"/>
    <n v="0.179087625"/>
    <n v="0.29915620199999998"/>
    <n v="0.47170545799999902"/>
    <n v="0.70143728999999999"/>
    <n v="0"/>
    <n v="0"/>
    <n v="0"/>
    <s v="EJ"/>
  </r>
  <r>
    <x v="0"/>
    <s v="Africa_Eastern"/>
    <s v="trn_pass_road"/>
    <x v="6"/>
    <x v="4"/>
    <n v="0"/>
    <n v="0"/>
    <n v="0"/>
    <n v="0"/>
    <n v="2.1369900000000001E-3"/>
    <n v="5.9565800000000004E-3"/>
    <n v="1.0846239000000001E-2"/>
    <n v="1.5862480000000002E-2"/>
    <n v="1.953386E-2"/>
    <n v="2.21322399999999E-2"/>
    <n v="2.3255829999999901E-2"/>
    <n v="0"/>
    <n v="0"/>
    <n v="0"/>
    <s v="EJ"/>
  </r>
  <r>
    <x v="0"/>
    <s v="Africa_Eastern"/>
    <s v="trn_pass_road"/>
    <x v="6"/>
    <x v="1"/>
    <n v="0"/>
    <n v="0"/>
    <n v="0"/>
    <n v="0"/>
    <n v="0"/>
    <n v="2.0918200000000002E-6"/>
    <n v="1.2768424E-5"/>
    <n v="4.8346147999999999E-5"/>
    <n v="1.0402756E-4"/>
    <n v="1.484635E-4"/>
    <n v="1.650256E-4"/>
    <n v="0"/>
    <n v="0"/>
    <n v="0"/>
    <s v="EJ"/>
  </r>
  <r>
    <x v="0"/>
    <s v="Africa_Eastern"/>
    <s v="trn_pass_road"/>
    <x v="6"/>
    <x v="2"/>
    <n v="1.59346E-2"/>
    <n v="2.37881E-2"/>
    <n v="3.6080099999999997E-2"/>
    <n v="5.0608399999999998E-2"/>
    <n v="4.8094140899999999E-2"/>
    <n v="4.4228878789999898E-2"/>
    <n v="4.9898273930000001E-2"/>
    <n v="5.8401947599999997E-2"/>
    <n v="6.9390437999999999E-2"/>
    <n v="8.0617383000000001E-2"/>
    <n v="9.3653585999999997E-2"/>
    <n v="0"/>
    <n v="0"/>
    <n v="0"/>
    <s v="EJ"/>
  </r>
  <r>
    <x v="0"/>
    <s v="Africa_Eastern"/>
    <s v="trn_pass_road_LDV"/>
    <x v="6"/>
    <x v="4"/>
    <n v="0"/>
    <n v="0"/>
    <n v="0"/>
    <n v="0"/>
    <n v="0"/>
    <n v="2.17818E-3"/>
    <n v="5.3867999999999997E-3"/>
    <n v="6.7774599999999999E-3"/>
    <n v="7.5460099999999997E-3"/>
    <n v="7.6692499999999999E-3"/>
    <n v="7.0443700000000003E-3"/>
    <n v="0"/>
    <n v="0"/>
    <n v="0"/>
    <s v="EJ"/>
  </r>
  <r>
    <x v="0"/>
    <s v="Africa_Eastern"/>
    <s v="trn_pass_road_LDV"/>
    <x v="6"/>
    <x v="2"/>
    <n v="1.9882400000000001E-3"/>
    <n v="2.9680700000000002E-3"/>
    <n v="4.5018499999999999E-3"/>
    <n v="6.3145099999999997E-3"/>
    <n v="8.3499400000000001E-3"/>
    <n v="6.5220800000000004E-3"/>
    <n v="4.0769999999999999E-3"/>
    <n v="3.2865799999999999E-3"/>
    <n v="2.7153199999999998E-3"/>
    <n v="2.0334699999999999E-3"/>
    <n v="1.6905399999999999E-3"/>
    <n v="0"/>
    <n v="0"/>
    <n v="0"/>
    <s v="EJ"/>
  </r>
  <r>
    <x v="0"/>
    <s v="Africa_Eastern"/>
    <s v="trn_pass_road_LDV_4W"/>
    <x v="6"/>
    <x v="4"/>
    <n v="0"/>
    <n v="0"/>
    <n v="0"/>
    <n v="0"/>
    <n v="0"/>
    <n v="1.038977E-3"/>
    <n v="1.14316909999999E-2"/>
    <n v="3.2338554999999998E-2"/>
    <n v="6.5986644099999894E-2"/>
    <n v="0.1116244688"/>
    <n v="0.16498106600000001"/>
    <n v="0"/>
    <n v="0"/>
    <n v="0"/>
    <s v="EJ"/>
  </r>
  <r>
    <x v="0"/>
    <s v="Africa_Eastern"/>
    <s v="trn_pass_road_LDV_4W"/>
    <x v="6"/>
    <x v="1"/>
    <n v="0"/>
    <n v="0"/>
    <n v="0"/>
    <n v="0"/>
    <n v="0"/>
    <n v="1.35182372E-6"/>
    <n v="3.5240583310000001E-5"/>
    <n v="7.8118430980000006E-5"/>
    <n v="1.5699239353999999E-4"/>
    <n v="2.8610271484599999E-4"/>
    <n v="4.83517482399999E-4"/>
    <n v="0"/>
    <n v="0"/>
    <n v="0"/>
    <s v="EJ"/>
  </r>
  <r>
    <x v="0"/>
    <s v="Africa_Eastern"/>
    <s v="trn_pass_road_LDV_4W"/>
    <x v="6"/>
    <x v="2"/>
    <n v="5.0536999999999999E-2"/>
    <n v="7.5444399999999995E-2"/>
    <n v="0.11442869999999999"/>
    <n v="0.1605056"/>
    <n v="0.189562761"/>
    <n v="0.2257533873"/>
    <n v="0.27232628460000002"/>
    <n v="0.33650609649999902"/>
    <n v="0.41971718409999997"/>
    <n v="0.51188662600000001"/>
    <n v="0.60571138400000002"/>
    <n v="0"/>
    <n v="0"/>
    <n v="0"/>
    <s v="EJ"/>
  </r>
  <r>
    <x v="0"/>
    <s v="Africa_Eastern"/>
    <s v="trn_shipping_intl"/>
    <x v="7"/>
    <x v="4"/>
    <n v="0"/>
    <n v="0"/>
    <n v="0"/>
    <n v="0"/>
    <n v="0"/>
    <n v="0"/>
    <n v="0"/>
    <n v="1.0107900000000001E-6"/>
    <n v="4.0705999999999996E-6"/>
    <n v="1.6861799999999998E-5"/>
    <n v="5.1527699999999998E-5"/>
    <n v="0"/>
    <n v="0"/>
    <n v="0"/>
    <s v="EJ"/>
  </r>
  <r>
    <x v="0"/>
    <s v="Africa_Eastern"/>
    <s v="trn_shipping_intl"/>
    <x v="7"/>
    <x v="1"/>
    <n v="0"/>
    <n v="0"/>
    <n v="0"/>
    <n v="0"/>
    <n v="0"/>
    <n v="0"/>
    <n v="0"/>
    <n v="1.6881999999999999E-5"/>
    <n v="7.6073699999999996E-5"/>
    <n v="3.9992499999999998E-4"/>
    <n v="1.55394E-3"/>
    <n v="0"/>
    <n v="0"/>
    <n v="0"/>
    <s v="EJ"/>
  </r>
  <r>
    <x v="0"/>
    <s v="Africa_Eastern"/>
    <s v="trn_shipping_intl"/>
    <x v="7"/>
    <x v="2"/>
    <n v="3.9745799999999998E-2"/>
    <n v="4.2035900000000001E-2"/>
    <n v="8.7220000000000006E-2"/>
    <n v="9.2855199999999999E-2"/>
    <n v="0.106327"/>
    <n v="0.1087212"/>
    <n v="0.11268889999999999"/>
    <n v="0.12840449999999901"/>
    <n v="0.14880559999999901"/>
    <n v="0.1715151"/>
    <n v="0.19740820000000001"/>
    <n v="0"/>
    <n v="0"/>
    <n v="0"/>
    <s v="EJ"/>
  </r>
  <r>
    <x v="1"/>
    <s v="Africa_Northern"/>
    <s v="N fertilizer"/>
    <x v="0"/>
    <x v="0"/>
    <n v="6.0528600000000002E-2"/>
    <n v="0.117395"/>
    <n v="0.149477"/>
    <n v="0.150779"/>
    <n v="0.15554331999999901"/>
    <n v="0.16193892009999999"/>
    <n v="0.16557063450000001"/>
    <n v="0.1613366503"/>
    <n v="0.15364887830000001"/>
    <n v="0.15019039819999999"/>
    <n v="0.14767896492999899"/>
    <n v="0"/>
    <n v="0"/>
    <n v="0"/>
    <s v="EJ"/>
  </r>
  <r>
    <x v="1"/>
    <s v="Africa_Northern"/>
    <s v="N fertilizer"/>
    <x v="0"/>
    <x v="1"/>
    <n v="0"/>
    <n v="0"/>
    <n v="0"/>
    <n v="0"/>
    <n v="0"/>
    <n v="1.5106599999999999E-4"/>
    <n v="1.602783E-3"/>
    <n v="5.6729629999999996E-3"/>
    <n v="1.1097757999999999E-2"/>
    <n v="1.50929312E-2"/>
    <n v="1.8418400200000001E-2"/>
    <n v="0"/>
    <n v="0"/>
    <n v="0"/>
    <s v="EJ"/>
  </r>
  <r>
    <x v="1"/>
    <s v="Africa_Northern"/>
    <s v="agricultural energy use"/>
    <x v="1"/>
    <x v="3"/>
    <n v="0"/>
    <n v="1.271E-4"/>
    <n v="1.4530000000000001E-4"/>
    <n v="1.64E-4"/>
    <n v="1.8124889999999999E-4"/>
    <n v="1.9365159999999999E-4"/>
    <n v="1.9193049999999999E-4"/>
    <n v="1.8263314000000001E-4"/>
    <n v="1.739108E-4"/>
    <n v="1.617999E-4"/>
    <n v="1.5057189999999999E-4"/>
    <n v="0"/>
    <n v="0"/>
    <n v="0"/>
    <s v="EJ"/>
  </r>
  <r>
    <x v="1"/>
    <s v="Africa_Northern"/>
    <s v="agricultural energy use"/>
    <x v="1"/>
    <x v="4"/>
    <n v="1.10104E-2"/>
    <n v="3.3573400000000003E-2"/>
    <n v="4.1485500000000002E-2"/>
    <n v="5.0987999999999999E-2"/>
    <n v="5.6461699999999997E-2"/>
    <n v="6.3685973000000007E-2"/>
    <n v="7.2911982999999903E-2"/>
    <n v="8.1190744999999995E-2"/>
    <n v="8.77922753E-2"/>
    <n v="9.4574949000000005E-2"/>
    <n v="0.10118690700000001"/>
    <n v="0"/>
    <n v="0"/>
    <n v="0"/>
    <s v="EJ"/>
  </r>
  <r>
    <x v="1"/>
    <s v="Africa_Northern"/>
    <s v="agricultural energy use"/>
    <x v="1"/>
    <x v="0"/>
    <n v="0"/>
    <n v="0"/>
    <n v="1.4231999999999999E-3"/>
    <n v="2.5116000000000001E-3"/>
    <n v="2.8238439999999998E-3"/>
    <n v="2.9427589999999901E-3"/>
    <n v="2.8936029999999998E-3"/>
    <n v="2.765272E-3"/>
    <n v="2.6944259999999898E-3"/>
    <n v="2.63562E-3"/>
    <n v="2.5682489999999999E-3"/>
    <n v="0"/>
    <n v="0"/>
    <n v="0"/>
    <s v="EJ"/>
  </r>
  <r>
    <x v="1"/>
    <s v="Africa_Northern"/>
    <s v="agricultural energy use"/>
    <x v="1"/>
    <x v="1"/>
    <n v="0"/>
    <n v="0"/>
    <n v="0"/>
    <n v="0"/>
    <n v="0"/>
    <n v="6.8712700000000005E-4"/>
    <n v="2.4658879999999998E-3"/>
    <n v="4.7819309999999997E-3"/>
    <n v="6.8494339999999997E-3"/>
    <n v="9.0398869999999999E-3"/>
    <n v="1.0881785999999999E-2"/>
    <n v="0"/>
    <n v="0"/>
    <n v="0"/>
    <s v="EJ"/>
  </r>
  <r>
    <x v="1"/>
    <s v="Africa_Northern"/>
    <s v="agricultural energy use"/>
    <x v="1"/>
    <x v="2"/>
    <n v="1.880472E-2"/>
    <n v="0.11006769999999901"/>
    <n v="0.13970379999999999"/>
    <n v="8.9845599999999998E-2"/>
    <n v="9.8955379999999996E-2"/>
    <n v="0.10496179"/>
    <n v="0.10743018999999999"/>
    <n v="0.106911636999999"/>
    <n v="0.10609426999999901"/>
    <n v="0.10285274"/>
    <n v="9.8175819999999997E-2"/>
    <n v="0"/>
    <n v="0"/>
    <n v="0"/>
    <s v="EJ"/>
  </r>
  <r>
    <x v="1"/>
    <s v="Africa_Northern"/>
    <s v="alumina"/>
    <x v="0"/>
    <x v="3"/>
    <n v="0"/>
    <n v="4.7112800000000001E-5"/>
    <n v="2.51408E-4"/>
    <n v="2.0071499999999999E-4"/>
    <n v="3.1774400000000001E-4"/>
    <n v="4.3819299999999899E-4"/>
    <n v="6.5703699999999996E-4"/>
    <n v="9.1018519999999995E-4"/>
    <n v="1.1660428E-3"/>
    <n v="1.40970256E-3"/>
    <n v="1.62850005E-3"/>
    <n v="0"/>
    <n v="0"/>
    <n v="0"/>
    <s v="EJ"/>
  </r>
  <r>
    <x v="1"/>
    <s v="Africa_Northern"/>
    <s v="alumina"/>
    <x v="0"/>
    <x v="5"/>
    <n v="1.94136E-3"/>
    <n v="1.79529E-3"/>
    <n v="0"/>
    <n v="0"/>
    <n v="0"/>
    <n v="0"/>
    <n v="0"/>
    <n v="0"/>
    <n v="0"/>
    <n v="0"/>
    <n v="0"/>
    <n v="0"/>
    <n v="0"/>
    <n v="0"/>
    <s v="EJ"/>
  </r>
  <r>
    <x v="1"/>
    <s v="Africa_Northern"/>
    <s v="alumina"/>
    <x v="0"/>
    <x v="0"/>
    <n v="0"/>
    <n v="0"/>
    <n v="3.5087099999999998E-5"/>
    <n v="2.8316199999999998E-5"/>
    <n v="4.4826143500000003E-5"/>
    <n v="6.1792759902000002E-5"/>
    <n v="9.2584084410000006E-5"/>
    <n v="1.28137237548E-4"/>
    <n v="1.6400809613800001E-4"/>
    <n v="1.9812308907599899E-4"/>
    <n v="2.2870093087099899E-4"/>
    <n v="0"/>
    <n v="0"/>
    <n v="0"/>
    <s v="EJ"/>
  </r>
  <r>
    <x v="1"/>
    <s v="Africa_Northern"/>
    <s v="alumina"/>
    <x v="0"/>
    <x v="2"/>
    <n v="1.80376E-3"/>
    <n v="9.9717100000000004E-4"/>
    <n v="6.8854799999999998E-4"/>
    <n v="7.4052299999999998E-4"/>
    <n v="1.171173E-3"/>
    <n v="1.6140099999999999E-3"/>
    <n v="2.418978139243E-3"/>
    <n v="3.3522702734880001E-3"/>
    <n v="4.2988984082739899E-3"/>
    <n v="5.2045071208999998E-3"/>
    <n v="6.0231144422170004E-3"/>
    <n v="0"/>
    <n v="0"/>
    <n v="0"/>
    <s v="EJ"/>
  </r>
  <r>
    <x v="1"/>
    <s v="Africa_Northern"/>
    <s v="aluminum"/>
    <x v="0"/>
    <x v="4"/>
    <n v="1.0258400000000001E-2"/>
    <n v="1.2624E-2"/>
    <n v="1.16822E-2"/>
    <n v="1.51754E-2"/>
    <n v="2.401586E-2"/>
    <n v="3.3106799999999999E-2"/>
    <n v="4.961964E-2"/>
    <n v="6.8722850000000002E-2"/>
    <n v="8.8041090000000002E-2"/>
    <n v="0.10645769499999901"/>
    <n v="0.12302041699999899"/>
    <n v="0"/>
    <n v="0"/>
    <n v="0"/>
    <s v="EJ"/>
  </r>
  <r>
    <x v="1"/>
    <s v="Africa_Northern"/>
    <s v="cement"/>
    <x v="0"/>
    <x v="4"/>
    <n v="1.40982E-2"/>
    <n v="2.9331200000000002E-2"/>
    <n v="3.9877200000000002E-2"/>
    <n v="3.9877200000000002E-2"/>
    <n v="4.2054749999999898E-2"/>
    <n v="4.6824039999999997E-2"/>
    <n v="5.1970179999999998E-2"/>
    <n v="5.8654730000000002E-2"/>
    <n v="6.5043859999999995E-2"/>
    <n v="6.9628726000000002E-2"/>
    <n v="7.2968642E-2"/>
    <n v="0"/>
    <n v="0"/>
    <n v="0"/>
    <s v="EJ"/>
  </r>
  <r>
    <x v="1"/>
    <s v="Africa_Northern"/>
    <s v="chemical energy use"/>
    <x v="0"/>
    <x v="3"/>
    <n v="0"/>
    <n v="0"/>
    <n v="2.93002E-4"/>
    <n v="3.7669800000000002E-4"/>
    <n v="4.4168190000000001E-4"/>
    <n v="5.2857839999999995E-4"/>
    <n v="7.0047969999999997E-4"/>
    <n v="9.9600749999999901E-4"/>
    <n v="1.3556136000000001E-3"/>
    <n v="1.6845937000000001E-3"/>
    <n v="2.0017854599999902E-3"/>
    <n v="0"/>
    <n v="0"/>
    <n v="0"/>
    <s v="EJ"/>
  </r>
  <r>
    <x v="1"/>
    <s v="Africa_Northern"/>
    <s v="chemical energy use"/>
    <x v="0"/>
    <x v="4"/>
    <n v="4.6046100000000003E-3"/>
    <n v="6.53019E-3"/>
    <n v="1.0423200000000001E-2"/>
    <n v="9.7533600000000008E-3"/>
    <n v="1.1383280000000001E-2"/>
    <n v="1.3803859999999999E-2"/>
    <n v="1.9407540000000001E-2"/>
    <n v="3.0094800000000001E-2"/>
    <n v="4.4174922999999998E-2"/>
    <n v="5.8037931000000001E-2"/>
    <n v="7.2411848999999903E-2"/>
    <n v="0"/>
    <n v="0"/>
    <n v="0"/>
    <s v="EJ"/>
  </r>
  <r>
    <x v="1"/>
    <s v="Africa_Northern"/>
    <s v="chemical energy use"/>
    <x v="0"/>
    <x v="2"/>
    <n v="5.4420100000000002E-4"/>
    <n v="1.0884E-3"/>
    <n v="8.3700600000000003E-5"/>
    <n v="2.5952900000000001E-3"/>
    <n v="3.028485E-3"/>
    <n v="3.561378E-3"/>
    <n v="4.6576500000000002E-3"/>
    <n v="6.7343960000000001E-3"/>
    <n v="9.6627559999999998E-3"/>
    <n v="1.2792057799999999E-2"/>
    <n v="1.6420737599999999E-2"/>
    <n v="0"/>
    <n v="0"/>
    <n v="0"/>
    <s v="EJ"/>
  </r>
  <r>
    <x v="1"/>
    <s v="Africa_Northern"/>
    <s v="chemical feedstocks"/>
    <x v="0"/>
    <x v="0"/>
    <n v="6.9170599999999999E-2"/>
    <n v="0.173427"/>
    <n v="0.20910200000000001"/>
    <n v="0.19270799999999999"/>
    <n v="0.21346100000000001"/>
    <n v="0.232767"/>
    <n v="0.261766"/>
    <n v="0.29188599999999998"/>
    <n v="0.32227299999999998"/>
    <n v="0.35542299999999999"/>
    <n v="0.38517899999999999"/>
    <n v="0"/>
    <n v="0"/>
    <n v="0"/>
    <s v="EJ"/>
  </r>
  <r>
    <x v="1"/>
    <s v="Africa_Northern"/>
    <s v="chemical feedstocks"/>
    <x v="0"/>
    <x v="2"/>
    <n v="5.0818000000000002E-2"/>
    <n v="3.6292600000000001E-2"/>
    <n v="9.8203600000000002E-2"/>
    <n v="1.9632299999999998E-2"/>
    <n v="2.3971300000000001E-2"/>
    <n v="2.9858900000000001E-2"/>
    <n v="3.7574499999999997E-2"/>
    <n v="4.7563300000000003E-2"/>
    <n v="5.9872099999999998E-2"/>
    <n v="7.3994599999999994E-2"/>
    <n v="9.1246499999999994E-2"/>
    <n v="0"/>
    <n v="0"/>
    <n v="0"/>
    <s v="EJ"/>
  </r>
  <r>
    <x v="1"/>
    <s v="Africa_Northern"/>
    <s v="comm cooling"/>
    <x v="2"/>
    <x v="4"/>
    <n v="1.9600799999999999E-3"/>
    <n v="1.33037E-2"/>
    <n v="2.4152900000000001E-2"/>
    <n v="3.1581900000000003E-2"/>
    <n v="4.05796E-2"/>
    <n v="5.2949839999999998E-2"/>
    <n v="7.6308989999999993E-2"/>
    <n v="0.10547993"/>
    <n v="0.1371715"/>
    <n v="0.16900263999999901"/>
    <n v="0.19810261000000001"/>
    <n v="0"/>
    <n v="0"/>
    <n v="0"/>
    <s v="EJ"/>
  </r>
  <r>
    <x v="1"/>
    <s v="Africa_Northern"/>
    <s v="comm heating"/>
    <x v="2"/>
    <x v="5"/>
    <n v="0"/>
    <n v="2.9999900000000001E-7"/>
    <n v="2.9999799999999998E-7"/>
    <n v="2.0000299999999999E-7"/>
    <n v="2.4964650000000002E-7"/>
    <n v="3.0645819999999999E-7"/>
    <n v="3.9925809999999998E-7"/>
    <n v="4.9418589999999996E-7"/>
    <n v="5.8060389999999996E-7"/>
    <n v="6.5778309999999997E-7"/>
    <n v="7.202852E-7"/>
    <n v="0"/>
    <n v="0"/>
    <n v="0"/>
    <s v="EJ"/>
  </r>
  <r>
    <x v="1"/>
    <s v="Africa_Northern"/>
    <s v="comm heating"/>
    <x v="2"/>
    <x v="2"/>
    <n v="2.4908899999999999E-3"/>
    <n v="6.1177799999999997E-3"/>
    <n v="1.3360199999999999E-2"/>
    <n v="7.6785999999999998E-3"/>
    <n v="9.7077699999999992E-3"/>
    <n v="1.245566E-2"/>
    <n v="1.8625739999999998E-2"/>
    <n v="2.7718179999999999E-2"/>
    <n v="3.9009189999999999E-2"/>
    <n v="5.2044721000000002E-2"/>
    <n v="6.6183936999999998E-2"/>
    <n v="0"/>
    <n v="0"/>
    <n v="0"/>
    <s v="EJ"/>
  </r>
  <r>
    <x v="1"/>
    <s v="Africa_Northern"/>
    <s v="comm others"/>
    <x v="2"/>
    <x v="3"/>
    <n v="4.2325000000000002E-2"/>
    <n v="7.0905300000000004E-2"/>
    <n v="6.1078500000000001E-2"/>
    <n v="6.5358700000000006E-2"/>
    <n v="8.20134E-2"/>
    <n v="0.100378699999999"/>
    <n v="0.119325899999999"/>
    <n v="0.1302372"/>
    <n v="0.13451890999999999"/>
    <n v="0.13189940999999999"/>
    <n v="0.12788043999999901"/>
    <n v="0"/>
    <n v="0"/>
    <n v="0"/>
    <s v="EJ"/>
  </r>
  <r>
    <x v="1"/>
    <s v="Africa_Northern"/>
    <s v="comm others"/>
    <x v="2"/>
    <x v="5"/>
    <n v="0"/>
    <n v="1.7999999999999999E-6"/>
    <n v="1.7E-6"/>
    <n v="1.5999999999999999E-6"/>
    <n v="2.0165780000000001E-6"/>
    <n v="2.385658E-6"/>
    <n v="2.7415849999999999E-6"/>
    <n v="2.9286079999999899E-6"/>
    <n v="3.0564660000000002E-6"/>
    <n v="3.0968440000000001E-6"/>
    <n v="3.1435719999999902E-6"/>
    <n v="0"/>
    <n v="0"/>
    <n v="0"/>
    <s v="EJ"/>
  </r>
  <r>
    <x v="1"/>
    <s v="Africa_Northern"/>
    <s v="comm others"/>
    <x v="2"/>
    <x v="4"/>
    <n v="1.02328E-2"/>
    <n v="6.9452899999999998E-2"/>
    <n v="0.12609200000000001"/>
    <n v="0.16487499999999999"/>
    <n v="0.21689639999999999"/>
    <n v="0.29409619999999997"/>
    <n v="0.452596"/>
    <n v="0.67050799999999999"/>
    <n v="0.92528869999999996"/>
    <n v="1.2020871"/>
    <n v="1.4791677000000001"/>
    <n v="0"/>
    <n v="0"/>
    <n v="0"/>
    <s v="EJ"/>
  </r>
  <r>
    <x v="1"/>
    <s v="Africa_Northern"/>
    <s v="comm others"/>
    <x v="2"/>
    <x v="0"/>
    <n v="8.9549900000000001E-4"/>
    <n v="1.8420000000000001E-3"/>
    <n v="2.6639300000000001E-2"/>
    <n v="3.9726299999999999E-2"/>
    <n v="5.2420500000000002E-2"/>
    <n v="6.6959999999999895E-2"/>
    <n v="9.2227900000000002E-2"/>
    <n v="0.12326516999999999"/>
    <n v="0.15724119"/>
    <n v="0.19181711000000001"/>
    <n v="0.223383569999999"/>
    <n v="0"/>
    <n v="0"/>
    <n v="0"/>
    <s v="EJ"/>
  </r>
  <r>
    <x v="1"/>
    <s v="Africa_Northern"/>
    <s v="comm others"/>
    <x v="2"/>
    <x v="1"/>
    <n v="0"/>
    <n v="0"/>
    <n v="0"/>
    <n v="0"/>
    <n v="0"/>
    <n v="5.8921699999999997E-6"/>
    <n v="1.41108E-4"/>
    <n v="3.0052600000000002E-4"/>
    <n v="4.8289200000000001E-4"/>
    <n v="7.2382000000000002E-4"/>
    <n v="9.7250099999999996E-4"/>
    <n v="0"/>
    <n v="0"/>
    <n v="0"/>
    <s v="EJ"/>
  </r>
  <r>
    <x v="1"/>
    <s v="Africa_Northern"/>
    <s v="comm others"/>
    <x v="2"/>
    <x v="2"/>
    <n v="4.6986900000000002E-3"/>
    <n v="1.1540399999999999E-2"/>
    <n v="2.5202200000000001E-2"/>
    <n v="1.44844E-2"/>
    <n v="1.810898E-2"/>
    <n v="2.1457759999999999E-2"/>
    <n v="2.5219209999999999E-2"/>
    <n v="2.8036599999999998E-2"/>
    <n v="3.06251099999999E-2"/>
    <n v="3.2696966000000001E-2"/>
    <n v="3.5020519999999999E-2"/>
    <n v="0"/>
    <n v="0"/>
    <n v="0"/>
    <s v="EJ"/>
  </r>
  <r>
    <x v="1"/>
    <s v="Africa_Northern"/>
    <s v="construction energy use"/>
    <x v="0"/>
    <x v="3"/>
    <n v="0"/>
    <n v="0"/>
    <n v="4.1899900000000002E-5"/>
    <n v="4.1900000000000002E-5"/>
    <n v="4.51067E-5"/>
    <n v="4.9161620000000002E-5"/>
    <n v="5.2266019999999999E-5"/>
    <n v="5.3982700000000001E-5"/>
    <n v="5.4363719999999997E-5"/>
    <n v="5.2868589999999902E-5"/>
    <n v="5.1156139999999999E-5"/>
    <n v="0"/>
    <n v="0"/>
    <n v="0"/>
    <s v="EJ"/>
  </r>
  <r>
    <x v="1"/>
    <s v="Africa_Northern"/>
    <s v="construction energy use"/>
    <x v="0"/>
    <x v="4"/>
    <n v="4.1441000000000004E-3"/>
    <n v="8.6650100000000008E-3"/>
    <n v="1.26836E-2"/>
    <n v="6.4463899999999998E-3"/>
    <n v="6.9532700000000001E-3"/>
    <n v="8.0204591000000002E-3"/>
    <n v="9.9401735999999994E-3"/>
    <n v="1.19912394999999E-2"/>
    <n v="1.36431276199999E-2"/>
    <n v="1.5313315100000001E-2"/>
    <n v="1.70205436E-2"/>
    <n v="0"/>
    <n v="0"/>
    <n v="0"/>
    <s v="EJ"/>
  </r>
  <r>
    <x v="1"/>
    <s v="Africa_Northern"/>
    <s v="construction energy use"/>
    <x v="0"/>
    <x v="0"/>
    <n v="2.9009E-2"/>
    <n v="5.6050599999999999E-2"/>
    <n v="3.8720400000000002E-2"/>
    <n v="4.1985599999999998E-2"/>
    <n v="4.5922599999999897E-2"/>
    <n v="4.8775829999999999E-2"/>
    <n v="5.1486079999999997E-2"/>
    <n v="5.3512480000000001E-2"/>
    <n v="5.5204499999999997E-2"/>
    <n v="5.6446700000000002E-2"/>
    <n v="5.7179430000000003E-2"/>
    <n v="0"/>
    <n v="0"/>
    <n v="0"/>
    <s v="EJ"/>
  </r>
  <r>
    <x v="1"/>
    <s v="Africa_Northern"/>
    <s v="construction energy use"/>
    <x v="0"/>
    <x v="1"/>
    <n v="0"/>
    <n v="0"/>
    <n v="0"/>
    <n v="0"/>
    <n v="0"/>
    <n v="1.8686000000000001E-4"/>
    <n v="6.6253299999999998E-4"/>
    <n v="1.3012143999999999E-3"/>
    <n v="1.8852335E-3"/>
    <n v="2.5185558999999999E-3"/>
    <n v="3.0697319999999999E-3"/>
    <n v="0"/>
    <n v="0"/>
    <n v="0"/>
    <s v="EJ"/>
  </r>
  <r>
    <x v="1"/>
    <s v="Africa_Northern"/>
    <s v="construction energy use"/>
    <x v="0"/>
    <x v="2"/>
    <n v="2.2604999999999999E-3"/>
    <n v="4.4790009999999998E-3"/>
    <n v="2.4488090000000001E-2"/>
    <n v="1.8795099999999999E-2"/>
    <n v="2.0377368999999999E-2"/>
    <n v="2.1309141E-2"/>
    <n v="2.18662749999999E-2"/>
    <n v="2.2015415999999999E-2"/>
    <n v="2.20708139999999E-2"/>
    <n v="2.1582904E-2"/>
    <n v="2.0832852999999998E-2"/>
    <n v="0"/>
    <n v="0"/>
    <n v="0"/>
    <s v="EJ"/>
  </r>
  <r>
    <x v="1"/>
    <s v="Africa_Northern"/>
    <s v="construction feedstocks"/>
    <x v="3"/>
    <x v="2"/>
    <n v="4.5379099999999999E-2"/>
    <n v="6.4304799999999995E-2"/>
    <n v="7.83277E-2"/>
    <n v="7.0206000000000005E-2"/>
    <n v="7.9761600000000002E-2"/>
    <n v="8.9359900000000006E-2"/>
    <n v="0.101024"/>
    <n v="0.11292000000000001"/>
    <n v="0.124421"/>
    <n v="0.135962"/>
    <n v="0.14743300000000001"/>
    <n v="0"/>
    <n v="0"/>
    <n v="0"/>
    <s v="EJ"/>
  </r>
  <r>
    <x v="1"/>
    <s v="Africa_Northern"/>
    <s v="desalinated water"/>
    <x v="0"/>
    <x v="4"/>
    <n v="1.10096E-3"/>
    <n v="1.51099E-3"/>
    <n v="1.2103000000000001E-3"/>
    <n v="8.7984499999999998E-4"/>
    <n v="1.8841699999999999E-3"/>
    <n v="2.1996400000000001E-3"/>
    <n v="2.7501100000000001E-3"/>
    <n v="3.4710700000000001E-3"/>
    <n v="4.2963899999999998E-3"/>
    <n v="5.1751499999999999E-3"/>
    <n v="6.0831799999999997E-3"/>
    <n v="0"/>
    <n v="0"/>
    <n v="0"/>
    <s v="EJ"/>
  </r>
  <r>
    <x v="1"/>
    <s v="Africa_Northern"/>
    <s v="desalinated water"/>
    <x v="0"/>
    <x v="0"/>
    <n v="4.0214400000000003E-3"/>
    <n v="1.52497E-2"/>
    <n v="1.7282499999999999E-2"/>
    <n v="1.7709800000000001E-2"/>
    <n v="3.88803E-2"/>
    <n v="4.5043800000000002E-2"/>
    <n v="5.6977300000000002E-2"/>
    <n v="7.2693599999999997E-2"/>
    <n v="9.0196100000000001E-2"/>
    <n v="0.11017100000000001"/>
    <n v="0.129686"/>
    <n v="0"/>
    <n v="0"/>
    <n v="0"/>
    <s v="EJ"/>
  </r>
  <r>
    <x v="1"/>
    <s v="Africa_Northern"/>
    <s v="desalinated water"/>
    <x v="0"/>
    <x v="2"/>
    <n v="1.0790299999999999E-2"/>
    <n v="1.8289199999999999E-2"/>
    <n v="1.7010999999999998E-2"/>
    <n v="1.67496E-2"/>
    <n v="3.5361999999999998E-2"/>
    <n v="4.1372399999999997E-2"/>
    <n v="5.2538300000000003E-2"/>
    <n v="6.8897299999999995E-2"/>
    <n v="8.8894600000000004E-2"/>
    <n v="0.111927"/>
    <n v="0.13850100000000001"/>
    <n v="0"/>
    <n v="0"/>
    <n v="0"/>
    <s v="EJ"/>
  </r>
  <r>
    <x v="1"/>
    <s v="Africa_Northern"/>
    <s v="industrial wastewater treatment"/>
    <x v="0"/>
    <x v="4"/>
    <n v="6.6480100000000002E-4"/>
    <n v="1.1436300000000001E-3"/>
    <n v="1.28374E-3"/>
    <n v="1.29199E-3"/>
    <n v="1.8035200000000001E-3"/>
    <n v="2.4889299999999999E-3"/>
    <n v="3.72953E-3"/>
    <n v="5.3457499999999998E-3"/>
    <n v="7.22932E-3"/>
    <n v="9.3376199999999996E-3"/>
    <n v="1.15659E-2"/>
    <n v="0"/>
    <n v="0"/>
    <n v="0"/>
    <s v="EJ"/>
  </r>
  <r>
    <x v="1"/>
    <s v="Africa_Northern"/>
    <s v="industrial water abstraction"/>
    <x v="0"/>
    <x v="4"/>
    <n v="3.5316500000000001E-4"/>
    <n v="5.7399600000000001E-4"/>
    <n v="6.0092200000000004E-4"/>
    <n v="6.1284899999999995E-4"/>
    <n v="7.5030500000000005E-4"/>
    <n v="9.3160400000000005E-4"/>
    <n v="1.2657E-3"/>
    <n v="1.6611099999999999E-3"/>
    <n v="2.0739E-3"/>
    <n v="2.49059E-3"/>
    <n v="2.8862800000000002E-3"/>
    <n v="0"/>
    <n v="0"/>
    <n v="0"/>
    <s v="EJ"/>
  </r>
  <r>
    <x v="1"/>
    <s v="Africa_Northern"/>
    <s v="industrial water treatment"/>
    <x v="0"/>
    <x v="4"/>
    <n v="6.5659699999999997E-4"/>
    <n v="1.0652999999999999E-3"/>
    <n v="1.1445299999999999E-3"/>
    <n v="1.15044E-3"/>
    <n v="1.4084799999999999E-3"/>
    <n v="1.7488099999999999E-3"/>
    <n v="2.3759800000000002E-3"/>
    <n v="3.11824E-3"/>
    <n v="3.8931299999999999E-3"/>
    <n v="4.6753300000000001E-3"/>
    <n v="5.4181300000000002E-3"/>
    <n v="0"/>
    <n v="0"/>
    <n v="0"/>
    <s v="EJ"/>
  </r>
  <r>
    <x v="1"/>
    <s v="Africa_Northern"/>
    <s v="iron and steel"/>
    <x v="0"/>
    <x v="3"/>
    <n v="0"/>
    <n v="0"/>
    <n v="0"/>
    <n v="0"/>
    <n v="0"/>
    <n v="3.2367899999999999E-5"/>
    <n v="6.6713599999999998E-5"/>
    <n v="8.8642299999999895E-5"/>
    <n v="9.1850700000000005E-5"/>
    <n v="8.4332649999999996E-5"/>
    <n v="7.4357009999999994E-5"/>
    <n v="0"/>
    <n v="0"/>
    <n v="0"/>
    <s v="EJ"/>
  </r>
  <r>
    <x v="1"/>
    <s v="Africa_Northern"/>
    <s v="iron and steel"/>
    <x v="0"/>
    <x v="5"/>
    <n v="0"/>
    <n v="0"/>
    <n v="0"/>
    <n v="0"/>
    <n v="0"/>
    <n v="3.0514999999999998E-5"/>
    <n v="1.3317139999999999E-4"/>
    <n v="2.1262389999999901E-4"/>
    <n v="2.4937612E-4"/>
    <n v="2.5789619999999999E-4"/>
    <n v="2.4937100000000002E-4"/>
    <n v="0"/>
    <n v="0"/>
    <n v="0"/>
    <s v="EJ"/>
  </r>
  <r>
    <x v="1"/>
    <s v="Africa_Northern"/>
    <s v="iron and steel"/>
    <x v="0"/>
    <x v="4"/>
    <n v="3.5999809999999999E-3"/>
    <n v="3.9351569999999999E-3"/>
    <n v="5.3647389999999899E-3"/>
    <n v="2.6061320000000002E-3"/>
    <n v="3.4586489999999998E-3"/>
    <n v="4.1858007199999997E-3"/>
    <n v="5.2378037920000004E-3"/>
    <n v="6.2766081190000003E-3"/>
    <n v="7.2232887619999896E-3"/>
    <n v="8.0451130449999998E-3"/>
    <n v="8.7035728119999895E-3"/>
    <n v="0"/>
    <n v="0"/>
    <n v="0"/>
    <s v="EJ"/>
  </r>
  <r>
    <x v="1"/>
    <s v="Africa_Northern"/>
    <s v="iron and steel"/>
    <x v="0"/>
    <x v="0"/>
    <n v="8.1627841200000006E-3"/>
    <n v="8.7488700199999901E-3"/>
    <n v="1.3855547270000001E-2"/>
    <n v="8.6229941900000003E-3"/>
    <n v="1.1583058273E-2"/>
    <n v="1.41022837341E-2"/>
    <n v="1.7556177422699999E-2"/>
    <n v="2.09816165938E-2"/>
    <n v="2.4133429037289999E-2"/>
    <n v="2.6903531890519999E-2"/>
    <n v="2.9187098809130001E-2"/>
    <n v="0"/>
    <n v="0"/>
    <n v="0"/>
    <s v="EJ"/>
  </r>
  <r>
    <x v="1"/>
    <s v="Africa_Northern"/>
    <s v="iron and steel"/>
    <x v="0"/>
    <x v="1"/>
    <n v="0"/>
    <n v="0"/>
    <n v="0"/>
    <n v="0"/>
    <n v="0"/>
    <n v="1.2263452E-4"/>
    <n v="9.3492869999999896E-4"/>
    <n v="1.5508669699999999E-3"/>
    <n v="1.90140009E-3"/>
    <n v="2.1644745799999998E-3"/>
    <n v="2.2819125200000002E-3"/>
    <n v="0"/>
    <n v="0"/>
    <n v="0"/>
    <s v="EJ"/>
  </r>
  <r>
    <x v="1"/>
    <s v="Africa_Northern"/>
    <s v="iron and steel"/>
    <x v="0"/>
    <x v="2"/>
    <n v="2.7627193600000001E-3"/>
    <n v="5.3578292199999997E-3"/>
    <n v="0"/>
    <n v="0"/>
    <n v="0"/>
    <n v="4.1634400000000003E-8"/>
    <n v="1.372674E-7"/>
    <n v="2.0851089999999999E-7"/>
    <n v="2.3733279999999999E-7"/>
    <n v="2.3908942000000002E-7"/>
    <n v="2.2690203000000001E-7"/>
    <n v="0"/>
    <n v="0"/>
    <n v="0"/>
    <s v="EJ"/>
  </r>
  <r>
    <x v="1"/>
    <s v="Africa_Northern"/>
    <s v="irrigation water abstraction"/>
    <x v="0"/>
    <x v="4"/>
    <n v="1.7605800000000001E-2"/>
    <n v="3.5485799999999998E-2"/>
    <n v="3.9152100000000002E-2"/>
    <n v="4.3558100000000002E-2"/>
    <n v="4.4119800000000001E-2"/>
    <n v="4.7856500000000003E-2"/>
    <n v="5.18821E-2"/>
    <n v="5.5427499999999998E-2"/>
    <n v="5.9251699999999997E-2"/>
    <n v="6.2942899999999996E-2"/>
    <n v="6.5914100000000003E-2"/>
    <n v="0"/>
    <n v="0"/>
    <n v="0"/>
    <s v="EJ"/>
  </r>
  <r>
    <x v="1"/>
    <s v="Africa_Northern"/>
    <s v="mining energy use"/>
    <x v="0"/>
    <x v="4"/>
    <n v="3.3488099999999998E-3"/>
    <n v="6.6976300000000004E-3"/>
    <n v="7.2418600000000001E-3"/>
    <n v="1.0423200000000001E-2"/>
    <n v="1.1542790000000001E-2"/>
    <n v="1.29594572E-2"/>
    <n v="1.4734474900000001E-2"/>
    <n v="1.6293311599999999E-2"/>
    <n v="1.751556248E-2"/>
    <n v="1.8732847899999999E-2"/>
    <n v="1.9911967100000001E-2"/>
    <n v="0"/>
    <n v="0"/>
    <n v="0"/>
    <s v="EJ"/>
  </r>
  <r>
    <x v="1"/>
    <s v="Africa_Northern"/>
    <s v="mining energy use"/>
    <x v="0"/>
    <x v="0"/>
    <n v="1.8000100000000001E-3"/>
    <n v="1.0046E-3"/>
    <n v="1.8418200000000001E-3"/>
    <n v="1.2558000000000001E-3"/>
    <n v="1.411437E-3"/>
    <n v="1.4674519999999999E-3"/>
    <n v="1.4398200000000001E-3"/>
    <n v="1.3746089999999999E-3"/>
    <n v="1.3405750000000001E-3"/>
    <n v="1.3137419999999999E-3"/>
    <n v="1.283967E-3"/>
    <n v="0"/>
    <n v="0"/>
    <n v="0"/>
    <s v="EJ"/>
  </r>
  <r>
    <x v="1"/>
    <s v="Africa_Northern"/>
    <s v="mining energy use"/>
    <x v="0"/>
    <x v="1"/>
    <n v="0"/>
    <n v="0"/>
    <n v="0"/>
    <n v="0"/>
    <n v="0"/>
    <n v="1.40125E-4"/>
    <n v="4.9389900000000001E-4"/>
    <n v="9.6254809999999995E-4"/>
    <n v="1.3936288999999999E-3"/>
    <n v="1.8613168999999899E-3"/>
    <n v="2.2671219999999999E-3"/>
    <n v="0"/>
    <n v="0"/>
    <n v="0"/>
    <s v="EJ"/>
  </r>
  <r>
    <x v="1"/>
    <s v="Africa_Northern"/>
    <s v="mining energy use"/>
    <x v="0"/>
    <x v="2"/>
    <n v="0"/>
    <n v="0"/>
    <n v="1.346512E-3"/>
    <n v="1.46156999999999E-2"/>
    <n v="1.6110961E-2"/>
    <n v="1.7047104E-2"/>
    <n v="1.7394441E-2"/>
    <n v="1.7240406999999999E-2"/>
    <n v="1.7043422999999999E-2"/>
    <n v="1.6445616E-2"/>
    <n v="1.5603153999999999E-2"/>
    <n v="0"/>
    <n v="0"/>
    <n v="0"/>
    <s v="EJ"/>
  </r>
  <r>
    <x v="1"/>
    <s v="Africa_Northern"/>
    <s v="municipal wastewater treatment"/>
    <x v="0"/>
    <x v="4"/>
    <n v="2.7448400000000001E-3"/>
    <n v="6.1064999999999999E-3"/>
    <n v="7.2650199999999996E-3"/>
    <n v="8.6553499999999992E-3"/>
    <n v="9.9341700000000008E-3"/>
    <n v="1.20316E-2"/>
    <n v="1.4811599999999999E-2"/>
    <n v="1.78695E-2"/>
    <n v="2.1098499999999999E-2"/>
    <n v="2.4330299999999999E-2"/>
    <n v="2.7400899999999999E-2"/>
    <n v="0"/>
    <n v="0"/>
    <n v="0"/>
    <s v="EJ"/>
  </r>
  <r>
    <x v="1"/>
    <s v="Africa_Northern"/>
    <s v="municipal water abstraction"/>
    <x v="0"/>
    <x v="4"/>
    <n v="1.86353E-3"/>
    <n v="4.2044500000000002E-3"/>
    <n v="4.3257299999999999E-3"/>
    <n v="5.0032599999999998E-3"/>
    <n v="5.0817700000000002E-3"/>
    <n v="5.5288899999999998E-3"/>
    <n v="6.1693399999999997E-3"/>
    <n v="6.8208399999999999E-3"/>
    <n v="7.4447200000000002E-3"/>
    <n v="7.9958600000000005E-3"/>
    <n v="8.4420499999999996E-3"/>
    <n v="0"/>
    <n v="0"/>
    <n v="0"/>
    <s v="EJ"/>
  </r>
  <r>
    <x v="1"/>
    <s v="Africa_Northern"/>
    <s v="municipal water distribution"/>
    <x v="0"/>
    <x v="4"/>
    <n v="5.0432999999999997E-3"/>
    <n v="1.108E-2"/>
    <n v="1.21937E-2"/>
    <n v="1.4527200000000001E-2"/>
    <n v="1.4955599999999999E-2"/>
    <n v="1.6292600000000001E-2"/>
    <n v="1.8224299999999999E-2"/>
    <n v="2.02192E-2"/>
    <n v="2.2152600000000001E-2"/>
    <n v="2.38909E-2"/>
    <n v="2.5334499999999999E-2"/>
    <n v="0"/>
    <n v="0"/>
    <n v="0"/>
    <s v="EJ"/>
  </r>
  <r>
    <x v="1"/>
    <s v="Africa_Northern"/>
    <s v="municipal water treatment"/>
    <x v="0"/>
    <x v="4"/>
    <n v="4.7216200000000002E-3"/>
    <n v="1.0364099999999999E-2"/>
    <n v="1.1414799999999999E-2"/>
    <n v="1.3636499999999999E-2"/>
    <n v="1.3850400000000001E-2"/>
    <n v="1.50691E-2"/>
    <n v="1.6814599999999999E-2"/>
    <n v="1.8590300000000001E-2"/>
    <n v="2.0290699999999998E-2"/>
    <n v="2.1792800000000001E-2"/>
    <n v="2.3008899999999999E-2"/>
    <n v="0"/>
    <n v="0"/>
    <n v="0"/>
    <s v="EJ"/>
  </r>
  <r>
    <x v="1"/>
    <s v="Africa_Northern"/>
    <s v="other industrial energy use"/>
    <x v="0"/>
    <x v="3"/>
    <n v="1.7029999999999999E-4"/>
    <n v="4.2315E-3"/>
    <n v="2.6830000000000002E-4"/>
    <n v="2.342E-4"/>
    <n v="2.9713445E-4"/>
    <n v="3.6908790999999998E-4"/>
    <n v="4.9093178999999999E-4"/>
    <n v="6.2194088999999999E-4"/>
    <n v="7.4221523000000001E-4"/>
    <n v="8.4987256099999895E-4"/>
    <n v="9.3736826199999901E-4"/>
    <n v="0"/>
    <n v="0"/>
    <n v="0"/>
    <s v="EJ"/>
  </r>
  <r>
    <x v="1"/>
    <s v="Africa_Northern"/>
    <s v="other industrial energy use"/>
    <x v="0"/>
    <x v="5"/>
    <n v="3.9020199999999998E-2"/>
    <n v="1.8852000000000001E-3"/>
    <n v="0"/>
    <n v="0"/>
    <n v="0"/>
    <n v="0"/>
    <n v="0"/>
    <n v="0"/>
    <n v="0"/>
    <n v="0"/>
    <n v="0"/>
    <n v="0"/>
    <n v="0"/>
    <n v="0"/>
    <s v="EJ"/>
  </r>
  <r>
    <x v="1"/>
    <s v="Africa_Northern"/>
    <s v="other industrial energy use"/>
    <x v="0"/>
    <x v="4"/>
    <n v="5.0949800000000003E-2"/>
    <n v="0.100244"/>
    <n v="0.117842"/>
    <n v="0.148783"/>
    <n v="0.17568499999999901"/>
    <n v="0.23229849999999899"/>
    <n v="0.3473559"/>
    <n v="0.4961083"/>
    <n v="0.65673490000000001"/>
    <n v="0.81406851999999996"/>
    <n v="0.96246155999999905"/>
    <n v="0"/>
    <n v="0"/>
    <n v="0"/>
    <s v="EJ"/>
  </r>
  <r>
    <x v="1"/>
    <s v="Africa_Northern"/>
    <s v="other industrial energy use"/>
    <x v="0"/>
    <x v="0"/>
    <n v="0.34898699999999999"/>
    <n v="0.51790199999999997"/>
    <n v="0.562029"/>
    <n v="0.47017799999999998"/>
    <n v="0.60192853999999896"/>
    <n v="0.73986184999999904"/>
    <n v="0.98258334999999997"/>
    <n v="1.24964421"/>
    <n v="1.5097041179999999"/>
    <n v="1.7674866679999901"/>
    <n v="1.99426421719999"/>
    <n v="0"/>
    <n v="0"/>
    <n v="0"/>
    <s v="EJ"/>
  </r>
  <r>
    <x v="1"/>
    <s v="Africa_Northern"/>
    <s v="other industrial energy use"/>
    <x v="0"/>
    <x v="1"/>
    <n v="0"/>
    <n v="0"/>
    <n v="0"/>
    <n v="0"/>
    <n v="0"/>
    <n v="1.7666580000000001E-4"/>
    <n v="2.0898226000000001E-3"/>
    <n v="5.6149618000000002E-3"/>
    <n v="1.0388819000000001E-2"/>
    <n v="1.58206301E-2"/>
    <n v="2.17830301E-2"/>
    <n v="0"/>
    <n v="0"/>
    <n v="0"/>
    <s v="EJ"/>
  </r>
  <r>
    <x v="1"/>
    <s v="Africa_Northern"/>
    <s v="other industrial energy use"/>
    <x v="0"/>
    <x v="2"/>
    <n v="0.37333100000000002"/>
    <n v="0.32952300000000001"/>
    <n v="0.27344299999999999"/>
    <n v="0.25570399999999999"/>
    <n v="0.32155899999999998"/>
    <n v="0.39194249999999897"/>
    <n v="0.51711759999999996"/>
    <n v="0.66706889999999996"/>
    <n v="0.83554519999999999"/>
    <n v="1.0210659"/>
    <n v="1.2199618400000001"/>
    <n v="0"/>
    <n v="0"/>
    <n v="0"/>
    <s v="EJ"/>
  </r>
  <r>
    <x v="1"/>
    <s v="Africa_Northern"/>
    <s v="other industrial feedstocks"/>
    <x v="0"/>
    <x v="2"/>
    <n v="3.5254199999999999E-2"/>
    <n v="7.7031199999999994E-2"/>
    <n v="5.9410699999999997E-2"/>
    <n v="5.2925E-2"/>
    <n v="6.6648600000000002E-2"/>
    <n v="8.3298300000000006E-2"/>
    <n v="0.114493"/>
    <n v="0.15255099999999999"/>
    <n v="0.193463"/>
    <n v="0.23574700000000001"/>
    <n v="0.27726699999999999"/>
    <n v="0"/>
    <n v="0"/>
    <n v="0"/>
    <s v="EJ"/>
  </r>
  <r>
    <x v="1"/>
    <s v="Africa_Northern"/>
    <s v="process heat cement"/>
    <x v="0"/>
    <x v="3"/>
    <n v="5.8903699999999998E-3"/>
    <n v="1.1802399999999999E-2"/>
    <n v="7.7088599999999993E-2"/>
    <n v="8.9831800000000003E-2"/>
    <n v="9.7191749999999993E-2"/>
    <n v="0.108108889999999"/>
    <n v="0.1171758"/>
    <n v="0.12528823"/>
    <n v="0.12907004999999999"/>
    <n v="0.12951647999999999"/>
    <n v="0.12677128200000001"/>
    <n v="0"/>
    <n v="0"/>
    <n v="0"/>
    <s v="EJ"/>
  </r>
  <r>
    <x v="1"/>
    <s v="Africa_Northern"/>
    <s v="process heat cement"/>
    <x v="0"/>
    <x v="5"/>
    <n v="3.4164E-2"/>
    <n v="6.8454000000000001E-2"/>
    <n v="3.40436E-2"/>
    <n v="2.1300400000000001E-2"/>
    <n v="2.310651E-2"/>
    <n v="2.5413189999999999E-2"/>
    <n v="2.7158870000000002E-2"/>
    <n v="2.8594519999999998E-2"/>
    <n v="2.978569E-2"/>
    <n v="3.0726106999999999E-2"/>
    <n v="3.1283365700000003E-2"/>
    <n v="0"/>
    <n v="0"/>
    <n v="0"/>
    <s v="EJ"/>
  </r>
  <r>
    <x v="1"/>
    <s v="Africa_Northern"/>
    <s v="process heat cement"/>
    <x v="0"/>
    <x v="0"/>
    <n v="3.4164E-2"/>
    <n v="6.8454000000000001E-2"/>
    <n v="9.4789300000000007E-2"/>
    <n v="9.4789300000000007E-2"/>
    <n v="0.10309742"/>
    <n v="0.1136268"/>
    <n v="0.12259807"/>
    <n v="0.13081688"/>
    <n v="0.13606438999999901"/>
    <n v="0.13946959"/>
    <n v="0.139674513"/>
    <n v="0"/>
    <n v="0"/>
    <n v="0"/>
    <s v="EJ"/>
  </r>
  <r>
    <x v="1"/>
    <s v="Africa_Northern"/>
    <s v="process heat cement"/>
    <x v="0"/>
    <x v="1"/>
    <n v="0"/>
    <n v="0"/>
    <n v="0"/>
    <n v="0"/>
    <n v="0"/>
    <n v="3.6062799999999999E-4"/>
    <n v="3.9176910000000001E-3"/>
    <n v="1.2723964000000001E-2"/>
    <n v="2.3595761E-2"/>
    <n v="3.1862552000000002E-2"/>
    <n v="3.9483948300000002E-2"/>
    <n v="0"/>
    <n v="0"/>
    <n v="0"/>
    <s v="EJ"/>
  </r>
  <r>
    <x v="1"/>
    <s v="Africa_Northern"/>
    <s v="process heat cement"/>
    <x v="0"/>
    <x v="2"/>
    <n v="4.3588599999999998E-2"/>
    <n v="8.7337799999999993E-2"/>
    <n v="0.120938"/>
    <n v="0.120938"/>
    <n v="0.1201844"/>
    <n v="0.13185948"/>
    <n v="0.14391941999999999"/>
    <n v="0.15741063"/>
    <n v="0.17148257"/>
    <n v="0.18426719"/>
    <n v="0.19685943"/>
    <n v="0"/>
    <n v="0"/>
    <n v="0"/>
    <s v="EJ"/>
  </r>
  <r>
    <x v="1"/>
    <s v="Africa_Northern"/>
    <s v="resid cooling"/>
    <x v="4"/>
    <x v="4"/>
    <n v="3.6928000000000002E-2"/>
    <n v="9.5144500000000007E-2"/>
    <n v="0.114035"/>
    <n v="0.16917399999999999"/>
    <n v="0.2015595"/>
    <n v="0.238664499999999"/>
    <n v="0.29431689999999999"/>
    <n v="0.34382269999999998"/>
    <n v="0.38259339999999997"/>
    <n v="0.41066102999999998"/>
    <n v="0.42961629000000001"/>
    <n v="0"/>
    <n v="0"/>
    <n v="0"/>
    <s v="EJ"/>
  </r>
  <r>
    <x v="1"/>
    <s v="Africa_Northern"/>
    <s v="resid heating"/>
    <x v="4"/>
    <x v="6"/>
    <n v="3.1156900000000001E-2"/>
    <n v="5.3079399999999999E-2"/>
    <n v="4.7283600000000002E-2"/>
    <n v="4.5134100000000003E-2"/>
    <n v="5.4625399999999998E-2"/>
    <n v="6.2339399999999899E-2"/>
    <n v="7.9542799999999997E-2"/>
    <n v="0.1022103"/>
    <n v="0.12512686000000001"/>
    <n v="0.14690036000000001"/>
    <n v="0.16458142000000001"/>
    <n v="0"/>
    <n v="0"/>
    <n v="0"/>
    <s v="EJ"/>
  </r>
  <r>
    <x v="1"/>
    <s v="Africa_Northern"/>
    <s v="resid others"/>
    <x v="4"/>
    <x v="3"/>
    <n v="3.6410000000000001E-3"/>
    <n v="6.9937000000000003E-3"/>
    <n v="6.2087000000000002E-3"/>
    <n v="6.9681999999999999E-3"/>
    <n v="8.2625700000000003E-3"/>
    <n v="9.5443500000000001E-3"/>
    <n v="1.051944E-2"/>
    <n v="1.0436193999999999E-2"/>
    <n v="9.7198809999999997E-3"/>
    <n v="8.5573349999999992E-3"/>
    <n v="7.6090089999999904E-3"/>
    <n v="0"/>
    <n v="0"/>
    <n v="0"/>
    <s v="EJ"/>
  </r>
  <r>
    <x v="1"/>
    <s v="Africa_Northern"/>
    <s v="resid others"/>
    <x v="4"/>
    <x v="5"/>
    <n v="8.9999999999999996E-7"/>
    <n v="9.9999999999999995E-8"/>
    <n v="2.9999999999999999E-7"/>
    <n v="9.9999999999999995E-8"/>
    <n v="1.190079E-7"/>
    <n v="1.3360829999999999E-7"/>
    <n v="1.427916E-7"/>
    <n v="1.3850179999999999E-7"/>
    <n v="1.2945351999999999E-7"/>
    <n v="1.16730839999999E-7"/>
    <n v="1.0801761E-7"/>
    <n v="0"/>
    <n v="0"/>
    <n v="0"/>
    <s v="EJ"/>
  </r>
  <r>
    <x v="1"/>
    <s v="Africa_Northern"/>
    <s v="resid others"/>
    <x v="4"/>
    <x v="4"/>
    <n v="5.5622199999999997E-2"/>
    <n v="0.14330999999999999"/>
    <n v="0.171763"/>
    <n v="0.25481599999999999"/>
    <n v="0.3142277"/>
    <n v="0.39706669999999999"/>
    <n v="0.55520309999999995"/>
    <n v="0.73992930000000001"/>
    <n v="0.91426070000000004"/>
    <n v="1.0708690999999999"/>
    <n v="1.1982279"/>
    <n v="0"/>
    <n v="0"/>
    <n v="0"/>
    <s v="EJ"/>
  </r>
  <r>
    <x v="1"/>
    <s v="Africa_Northern"/>
    <s v="resid others"/>
    <x v="4"/>
    <x v="0"/>
    <n v="4.8264599999999998E-2"/>
    <n v="0.17338400000000001"/>
    <n v="0.19670000000000001"/>
    <n v="0.354931"/>
    <n v="0.43884099999999998"/>
    <n v="0.52687050000000002"/>
    <n v="0.66459270000000004"/>
    <n v="0.79958689999999999"/>
    <n v="0.91217789999999999"/>
    <n v="0.999916899999999"/>
    <n v="1.0602488000000001"/>
    <n v="0"/>
    <n v="0"/>
    <n v="0"/>
    <s v="EJ"/>
  </r>
  <r>
    <x v="1"/>
    <s v="Africa_Northern"/>
    <s v="resid others"/>
    <x v="4"/>
    <x v="1"/>
    <n v="0"/>
    <n v="0"/>
    <n v="0"/>
    <n v="0"/>
    <n v="0"/>
    <n v="3.81874E-5"/>
    <n v="8.74558E-4"/>
    <n v="1.6832699999999999E-3"/>
    <n v="2.34227E-3"/>
    <n v="3.1514799999999999E-3"/>
    <n v="3.78218E-3"/>
    <n v="0"/>
    <n v="0"/>
    <n v="0"/>
    <s v="EJ"/>
  </r>
  <r>
    <x v="1"/>
    <s v="Africa_Northern"/>
    <s v="resid others"/>
    <x v="4"/>
    <x v="2"/>
    <n v="0.264208"/>
    <n v="0.360846"/>
    <n v="0.412964"/>
    <n v="0.41300399999999998"/>
    <n v="0.4882455"/>
    <n v="0.54872670000000001"/>
    <n v="0.59772210000000003"/>
    <n v="0.60071389999999902"/>
    <n v="0.58560239999999997"/>
    <n v="0.55598199999999998"/>
    <n v="0.54125449999999997"/>
    <n v="0"/>
    <n v="0"/>
    <n v="0"/>
    <s v="EJ"/>
  </r>
  <r>
    <x v="1"/>
    <s v="Africa_Northern"/>
    <s v="resid others"/>
    <x v="4"/>
    <x v="6"/>
    <n v="3.8019699999999997E-2"/>
    <n v="6.4772399999999994E-2"/>
    <n v="5.7699199999999999E-2"/>
    <n v="5.5076899999999998E-2"/>
    <n v="6.3527799999999995E-2"/>
    <n v="6.5840469999999998E-2"/>
    <n v="5.9375589999999999E-2"/>
    <n v="4.4913109999999999E-2"/>
    <n v="3.1156070000000001E-2"/>
    <n v="1.9033850000000001E-2"/>
    <n v="1.3188170000000001E-2"/>
    <n v="0"/>
    <n v="0"/>
    <n v="0"/>
    <s v="EJ"/>
  </r>
  <r>
    <x v="1"/>
    <s v="Africa_Northern"/>
    <s v="trn_aviation_intl"/>
    <x v="5"/>
    <x v="4"/>
    <n v="0"/>
    <n v="0"/>
    <n v="0"/>
    <n v="0"/>
    <n v="0"/>
    <n v="0"/>
    <n v="0"/>
    <n v="2.5766200000000001E-8"/>
    <n v="2.5174E-7"/>
    <n v="2.2784200000000002E-6"/>
    <n v="1.8768000000000001E-5"/>
    <n v="0"/>
    <n v="0"/>
    <n v="0"/>
    <s v="EJ"/>
  </r>
  <r>
    <x v="1"/>
    <s v="Africa_Northern"/>
    <s v="trn_aviation_intl"/>
    <x v="5"/>
    <x v="1"/>
    <n v="0"/>
    <n v="0"/>
    <n v="0"/>
    <n v="0"/>
    <n v="0"/>
    <n v="0"/>
    <n v="0"/>
    <n v="3.6089099999999999E-8"/>
    <n v="8.4484200000000004E-7"/>
    <n v="1.44622E-5"/>
    <n v="1.80392E-4"/>
    <n v="0"/>
    <n v="0"/>
    <n v="0"/>
    <s v="EJ"/>
  </r>
  <r>
    <x v="1"/>
    <s v="Africa_Northern"/>
    <s v="trn_aviation_intl"/>
    <x v="5"/>
    <x v="2"/>
    <n v="3.2794700000000003E-2"/>
    <n v="5.77948E-2"/>
    <n v="7.1290099999999995E-2"/>
    <n v="6.4451400000000006E-2"/>
    <n v="7.8079200000000001E-2"/>
    <n v="8.8325899999999999E-2"/>
    <n v="0.109526"/>
    <n v="0.133996"/>
    <n v="0.16880100000000001"/>
    <n v="0.205456"/>
    <n v="0.242177"/>
    <n v="0"/>
    <n v="0"/>
    <n v="0"/>
    <s v="EJ"/>
  </r>
  <r>
    <x v="1"/>
    <s v="Africa_Northern"/>
    <s v="trn_freight"/>
    <x v="6"/>
    <x v="5"/>
    <n v="7.9999100000000003E-7"/>
    <n v="0"/>
    <n v="0"/>
    <n v="0"/>
    <n v="0"/>
    <n v="0"/>
    <n v="0"/>
    <n v="0"/>
    <n v="0"/>
    <n v="0"/>
    <n v="0"/>
    <n v="0"/>
    <n v="0"/>
    <n v="0"/>
    <s v="EJ"/>
  </r>
  <r>
    <x v="1"/>
    <s v="Africa_Northern"/>
    <s v="trn_freight"/>
    <x v="6"/>
    <x v="4"/>
    <n v="9.0019000000000004E-4"/>
    <n v="1.4337600000000001E-3"/>
    <n v="1.5574600000000001E-3"/>
    <n v="3.2413400000000001E-3"/>
    <n v="3.7196899999999999E-3"/>
    <n v="4.2504090000000001E-3"/>
    <n v="5.2560740000000003E-3"/>
    <n v="6.3745974799999999E-3"/>
    <n v="7.5107756999999997E-3"/>
    <n v="8.6141593000000002E-3"/>
    <n v="9.6591209999999997E-3"/>
    <n v="0"/>
    <n v="0"/>
    <n v="0"/>
    <s v="EJ"/>
  </r>
  <r>
    <x v="1"/>
    <s v="Africa_Northern"/>
    <s v="trn_freight"/>
    <x v="6"/>
    <x v="1"/>
    <n v="0"/>
    <n v="0"/>
    <n v="0"/>
    <n v="0"/>
    <n v="0"/>
    <n v="1.9799300000000001E-4"/>
    <n v="1.0153499999999999E-3"/>
    <n v="2.9784682099999898E-3"/>
    <n v="4.8021191999999997E-3"/>
    <n v="5.9776317000000004E-3"/>
    <n v="6.9307509999999998E-3"/>
    <n v="0"/>
    <n v="0"/>
    <n v="0"/>
    <s v="EJ"/>
  </r>
  <r>
    <x v="1"/>
    <s v="Africa_Northern"/>
    <s v="trn_freight"/>
    <x v="6"/>
    <x v="2"/>
    <n v="3.1142600000000002E-3"/>
    <n v="2.4339550000000001E-2"/>
    <n v="3.0215209999999999E-2"/>
    <n v="2.032053E-2"/>
    <n v="2.2807337E-2"/>
    <n v="2.5858962999999999E-2"/>
    <n v="3.1528250000000001E-2"/>
    <n v="3.8693320000000003E-2"/>
    <n v="4.5705999999999997E-2"/>
    <n v="5.2815260000000003E-2"/>
    <n v="5.9602240000000001E-2"/>
    <n v="0"/>
    <n v="0"/>
    <n v="0"/>
    <s v="EJ"/>
  </r>
  <r>
    <x v="1"/>
    <s v="Africa_Northern"/>
    <s v="trn_freight_road"/>
    <x v="6"/>
    <x v="4"/>
    <n v="0"/>
    <n v="0"/>
    <n v="0"/>
    <n v="0"/>
    <n v="5.1335049999999896E-4"/>
    <n v="4.4664468158799996E-3"/>
    <n v="2.280348924644E-2"/>
    <n v="8.2096495283359994E-2"/>
    <n v="0.17124683903625401"/>
    <n v="0.27914763714019902"/>
    <n v="0.40029563689100001"/>
    <n v="0"/>
    <n v="0"/>
    <n v="0"/>
    <s v="EJ"/>
  </r>
  <r>
    <x v="1"/>
    <s v="Africa_Northern"/>
    <s v="trn_freight_road"/>
    <x v="6"/>
    <x v="1"/>
    <n v="0"/>
    <n v="0"/>
    <n v="0"/>
    <n v="0"/>
    <n v="0"/>
    <n v="1.8871173499999999E-3"/>
    <n v="1.6480441031999998E-2"/>
    <n v="6.3568700735899999E-2"/>
    <n v="0.12162527494689999"/>
    <n v="0.17769986370599999"/>
    <n v="0.22467943166999901"/>
    <n v="0"/>
    <n v="0"/>
    <n v="0"/>
    <s v="EJ"/>
  </r>
  <r>
    <x v="1"/>
    <s v="Africa_Northern"/>
    <s v="trn_freight_road"/>
    <x v="6"/>
    <x v="2"/>
    <n v="0.29961959999999999"/>
    <n v="0.52540319999999996"/>
    <n v="0.74831720000000002"/>
    <n v="0.92801730000000004"/>
    <n v="1.10670507504"/>
    <n v="1.28113751324"/>
    <n v="1.52174693862"/>
    <n v="1.64206567995"/>
    <n v="1.7297424804999999"/>
    <n v="1.8252408086"/>
    <n v="1.9361951956999901"/>
    <n v="0"/>
    <n v="0"/>
    <n v="0"/>
    <s v="EJ"/>
  </r>
  <r>
    <x v="1"/>
    <s v="Africa_Northern"/>
    <s v="trn_pass"/>
    <x v="6"/>
    <x v="4"/>
    <n v="9.0019899999999996E-4"/>
    <n v="1.4338E-3"/>
    <n v="1.5575000000000001E-3"/>
    <n v="3.2414000000000002E-3"/>
    <n v="3.6732870099999999E-3"/>
    <n v="4.0468713999999998E-3"/>
    <n v="4.425572E-3"/>
    <n v="5.1791025000000003E-3"/>
    <n v="6.4089189999999999E-3"/>
    <n v="9.3855080000000007E-3"/>
    <n v="1.6421864000000001E-2"/>
    <n v="0"/>
    <n v="0"/>
    <n v="0"/>
    <s v="EJ"/>
  </r>
  <r>
    <x v="1"/>
    <s v="Africa_Northern"/>
    <s v="trn_pass"/>
    <x v="6"/>
    <x v="1"/>
    <n v="0"/>
    <n v="0"/>
    <n v="0"/>
    <n v="0"/>
    <n v="0"/>
    <n v="0"/>
    <n v="0"/>
    <n v="1.6825799999999999E-4"/>
    <n v="6.7449600000000001E-4"/>
    <n v="2.4619199999999998E-3"/>
    <n v="7.7645199999999996E-3"/>
    <n v="0"/>
    <n v="0"/>
    <n v="0"/>
    <s v="EJ"/>
  </r>
  <r>
    <x v="1"/>
    <s v="Africa_Northern"/>
    <s v="trn_pass"/>
    <x v="6"/>
    <x v="2"/>
    <n v="2.6695998999999901E-2"/>
    <n v="4.7043899E-2"/>
    <n v="5.8144499000000002E-2"/>
    <n v="5.28572E-2"/>
    <n v="6.9295129999999996E-2"/>
    <n v="9.0994409999999998E-2"/>
    <n v="0.13163306"/>
    <n v="0.17806859999999999"/>
    <n v="0.24127631999999999"/>
    <n v="0.30632785000000001"/>
    <n v="0.36320495000000003"/>
    <n v="0"/>
    <n v="0"/>
    <n v="0"/>
    <s v="EJ"/>
  </r>
  <r>
    <x v="1"/>
    <s v="Africa_Northern"/>
    <s v="trn_pass_road"/>
    <x v="6"/>
    <x v="4"/>
    <n v="0"/>
    <n v="0"/>
    <n v="0"/>
    <n v="0"/>
    <n v="8.5987800000000003E-3"/>
    <n v="1.906091E-2"/>
    <n v="2.823237E-2"/>
    <n v="3.2326029999999999E-2"/>
    <n v="3.3873840000000002E-2"/>
    <n v="3.5214259999999997E-2"/>
    <n v="3.6248879999999997E-2"/>
    <n v="0"/>
    <n v="0"/>
    <n v="0"/>
    <s v="EJ"/>
  </r>
  <r>
    <x v="1"/>
    <s v="Africa_Northern"/>
    <s v="trn_pass_road"/>
    <x v="6"/>
    <x v="0"/>
    <n v="0"/>
    <n v="2.6472100000000001E-3"/>
    <n v="3.6612400000000001E-3"/>
    <n v="3.3943599999999999E-3"/>
    <n v="3.84447E-3"/>
    <n v="3.8995899999999901E-3"/>
    <n v="3.028542E-3"/>
    <n v="2.8192479999999999E-3"/>
    <n v="2.791871E-3"/>
    <n v="2.7319689999999999E-3"/>
    <n v="2.6504979999999998E-3"/>
    <n v="0"/>
    <n v="0"/>
    <n v="0"/>
    <s v="EJ"/>
  </r>
  <r>
    <x v="1"/>
    <s v="Africa_Northern"/>
    <s v="trn_pass_road"/>
    <x v="6"/>
    <x v="1"/>
    <n v="0"/>
    <n v="0"/>
    <n v="0"/>
    <n v="0"/>
    <n v="0"/>
    <n v="5.2642399999999998E-6"/>
    <n v="2.83185E-5"/>
    <n v="9.2420620000000002E-5"/>
    <n v="1.7534749999999999E-4"/>
    <n v="2.3653650000000001E-4"/>
    <n v="2.5976269999999999E-4"/>
    <n v="0"/>
    <n v="0"/>
    <n v="0"/>
    <s v="EJ"/>
  </r>
  <r>
    <x v="1"/>
    <s v="Africa_Northern"/>
    <s v="trn_pass_road"/>
    <x v="6"/>
    <x v="2"/>
    <n v="6.9170300000000004E-2"/>
    <n v="0.121297"/>
    <n v="0.172759"/>
    <n v="0.21424399999999999"/>
    <n v="0.22256637299999901"/>
    <n v="0.219130406"/>
    <n v="0.20330925499999999"/>
    <n v="0.19567092899999999"/>
    <n v="0.199185997"/>
    <n v="0.19879351000000001"/>
    <n v="0.19605333"/>
    <n v="0"/>
    <n v="0"/>
    <n v="0"/>
    <s v="EJ"/>
  </r>
  <r>
    <x v="1"/>
    <s v="Africa_Northern"/>
    <s v="trn_pass_road_LDV"/>
    <x v="6"/>
    <x v="4"/>
    <n v="0"/>
    <n v="0"/>
    <n v="0"/>
    <n v="0"/>
    <n v="0"/>
    <n v="4.2375900000000003E-3"/>
    <n v="6.7803899999999999E-3"/>
    <n v="7.0596599999999997E-3"/>
    <n v="6.9141100000000002E-3"/>
    <n v="6.8914900000000001E-3"/>
    <n v="6.6624800000000001E-3"/>
    <n v="0"/>
    <n v="0"/>
    <n v="0"/>
    <s v="EJ"/>
  </r>
  <r>
    <x v="1"/>
    <s v="Africa_Northern"/>
    <s v="trn_pass_road_LDV"/>
    <x v="6"/>
    <x v="0"/>
    <n v="0"/>
    <n v="7.0194499999999993E-5"/>
    <n v="9.7092399999999999E-5"/>
    <n v="9.0093000000000006E-5"/>
    <n v="8.5339600000000005E-5"/>
    <n v="4.3467100000000003E-5"/>
    <n v="3.05513E-5"/>
    <n v="2.3499700000000001E-5"/>
    <n v="1.9715500000000001E-5"/>
    <n v="1.71312E-5"/>
    <n v="1.5132399999999999E-5"/>
    <n v="0"/>
    <n v="0"/>
    <n v="0"/>
    <s v="EJ"/>
  </r>
  <r>
    <x v="1"/>
    <s v="Africa_Northern"/>
    <s v="trn_pass_road_LDV"/>
    <x v="6"/>
    <x v="2"/>
    <n v="8.6305199999999992E-3"/>
    <n v="1.51345E-2"/>
    <n v="2.1555499999999998E-2"/>
    <n v="2.6731700000000001E-2"/>
    <n v="2.2692299999999999E-2"/>
    <n v="1.12605E-2"/>
    <n v="7.7261600000000001E-3"/>
    <n v="6.0618900000000003E-3"/>
    <n v="5.0911200000000002E-3"/>
    <n v="4.2847199999999997E-3"/>
    <n v="3.8203999999999998E-3"/>
    <n v="0"/>
    <n v="0"/>
    <n v="0"/>
    <s v="EJ"/>
  </r>
  <r>
    <x v="1"/>
    <s v="Africa_Northern"/>
    <s v="trn_pass_road_LDV_4W"/>
    <x v="6"/>
    <x v="4"/>
    <n v="0"/>
    <n v="0"/>
    <n v="0"/>
    <n v="0"/>
    <n v="0"/>
    <n v="1.9212789999999999E-3"/>
    <n v="2.6802310999999999E-2"/>
    <n v="6.2649636999999994E-2"/>
    <n v="0.102894626"/>
    <n v="0.14453901990000001"/>
    <n v="0.18494933"/>
    <n v="0"/>
    <n v="0"/>
    <n v="0"/>
    <s v="EJ"/>
  </r>
  <r>
    <x v="1"/>
    <s v="Africa_Northern"/>
    <s v="trn_pass_road_LDV_4W"/>
    <x v="6"/>
    <x v="0"/>
    <n v="0"/>
    <n v="7.6622799999999996E-3"/>
    <n v="1.0597479999999999E-2"/>
    <n v="9.8250000000000004E-3"/>
    <n v="9.4468269999999997E-3"/>
    <n v="8.6602889999999998E-3"/>
    <n v="9.6685750000000004E-3"/>
    <n v="1.0327017000000001E-2"/>
    <n v="1.05605409E-2"/>
    <n v="1.1010324599999999E-2"/>
    <n v="1.09301749999999E-2"/>
    <n v="0"/>
    <n v="0"/>
    <n v="0"/>
    <s v="EJ"/>
  </r>
  <r>
    <x v="1"/>
    <s v="Africa_Northern"/>
    <s v="trn_pass_road_LDV_4W"/>
    <x v="6"/>
    <x v="1"/>
    <n v="0"/>
    <n v="0"/>
    <n v="0"/>
    <n v="0"/>
    <n v="0"/>
    <n v="2.4902572600000001E-6"/>
    <n v="8.3672680730000005E-5"/>
    <n v="1.5850175915999999E-4"/>
    <n v="2.5666212571999898E-4"/>
    <n v="3.8121529580999999E-4"/>
    <n v="5.457713413E-4"/>
    <n v="0"/>
    <n v="0"/>
    <n v="0"/>
    <s v="EJ"/>
  </r>
  <r>
    <x v="1"/>
    <s v="Africa_Northern"/>
    <s v="trn_pass_road_LDV_4W"/>
    <x v="6"/>
    <x v="2"/>
    <n v="0.2193746"/>
    <n v="0.38469510000000001"/>
    <n v="0.54790799999999995"/>
    <n v="0.67947899999999894"/>
    <n v="0.63483289799999998"/>
    <n v="0.59578707200000003"/>
    <n v="0.71039883599999998"/>
    <n v="0.80992190590000002"/>
    <n v="0.89019358729999998"/>
    <n v="0.98775436999999999"/>
    <n v="1.05133243"/>
    <n v="0"/>
    <n v="0"/>
    <n v="0"/>
    <s v="EJ"/>
  </r>
  <r>
    <x v="1"/>
    <s v="Africa_Northern"/>
    <s v="trn_shipping_intl"/>
    <x v="7"/>
    <x v="4"/>
    <n v="0"/>
    <n v="0"/>
    <n v="0"/>
    <n v="0"/>
    <n v="0"/>
    <n v="0"/>
    <n v="0"/>
    <n v="1.5541700000000001E-6"/>
    <n v="4.7116300000000003E-6"/>
    <n v="1.4625E-5"/>
    <n v="3.8166700000000002E-5"/>
    <n v="0"/>
    <n v="0"/>
    <n v="0"/>
    <s v="EJ"/>
  </r>
  <r>
    <x v="1"/>
    <s v="Africa_Northern"/>
    <s v="trn_shipping_intl"/>
    <x v="7"/>
    <x v="1"/>
    <n v="0"/>
    <n v="0"/>
    <n v="0"/>
    <n v="0"/>
    <n v="0"/>
    <n v="0"/>
    <n v="0"/>
    <n v="2.5171899999999999E-5"/>
    <n v="9.5612799999999994E-5"/>
    <n v="3.8686299999999999E-4"/>
    <n v="1.3039E-3"/>
    <n v="0"/>
    <n v="0"/>
    <n v="0"/>
    <s v="EJ"/>
  </r>
  <r>
    <x v="1"/>
    <s v="Africa_Northern"/>
    <s v="trn_shipping_intl"/>
    <x v="7"/>
    <x v="2"/>
    <n v="0.138429"/>
    <n v="0.122748"/>
    <n v="0.14338200000000001"/>
    <n v="0.17819699999999999"/>
    <n v="0.18969559"/>
    <n v="0.20179919999999901"/>
    <n v="0.2195925"/>
    <n v="0.241338"/>
    <n v="0.26603900000000003"/>
    <n v="0.29148000000000002"/>
    <n v="0.31550600000000001"/>
    <n v="0"/>
    <n v="0"/>
    <n v="0"/>
    <s v="EJ"/>
  </r>
  <r>
    <x v="2"/>
    <s v="Africa_Southern"/>
    <s v="N fertilizer"/>
    <x v="0"/>
    <x v="0"/>
    <n v="3.4676899999999998E-3"/>
    <n v="1.8341099999999999E-3"/>
    <n v="1.41629E-3"/>
    <n v="1.33697E-3"/>
    <n v="4.7055999999999999E-3"/>
    <n v="1.01440062E-2"/>
    <n v="1.55962759E-2"/>
    <n v="2.13629548E-2"/>
    <n v="2.65289776E-2"/>
    <n v="3.1853722389999901E-2"/>
    <n v="3.6648045219999897E-2"/>
    <n v="0"/>
    <n v="0"/>
    <n v="0"/>
    <s v="EJ"/>
  </r>
  <r>
    <x v="2"/>
    <s v="Africa_Southern"/>
    <s v="N fertilizer"/>
    <x v="0"/>
    <x v="1"/>
    <n v="0"/>
    <n v="0"/>
    <n v="0"/>
    <n v="0"/>
    <n v="0"/>
    <n v="6.5200699999999994E-5"/>
    <n v="4.0623980000000003E-4"/>
    <n v="1.0065755E-3"/>
    <n v="1.8954530000000001E-3"/>
    <n v="3.2560212000000001E-3"/>
    <n v="4.9777906000000004E-3"/>
    <n v="0"/>
    <n v="0"/>
    <n v="0"/>
    <s v="EJ"/>
  </r>
  <r>
    <x v="2"/>
    <s v="Africa_Southern"/>
    <s v="N fertilizer"/>
    <x v="0"/>
    <x v="2"/>
    <n v="0"/>
    <n v="0"/>
    <n v="0"/>
    <n v="0"/>
    <n v="0"/>
    <n v="0"/>
    <n v="0"/>
    <n v="0"/>
    <n v="0"/>
    <n v="0"/>
    <n v="0"/>
    <n v="0"/>
    <n v="0"/>
    <n v="0"/>
    <s v="EJ"/>
  </r>
  <r>
    <x v="2"/>
    <s v="Africa_Southern"/>
    <s v="agricultural energy use"/>
    <x v="1"/>
    <x v="3"/>
    <n v="2.6037000000000001E-2"/>
    <n v="4.3853799999999998E-2"/>
    <n v="4.9655900000000003E-2"/>
    <n v="5.6814999999999997E-2"/>
    <n v="6.7306699999999997E-2"/>
    <n v="8.2376900000000003E-2"/>
    <n v="9.7451499999999996E-2"/>
    <n v="0.11274444"/>
    <n v="0.12706223999999999"/>
    <n v="0.14268175999999999"/>
    <n v="0.15870390000000001"/>
    <n v="0"/>
    <n v="0"/>
    <n v="0"/>
    <s v="EJ"/>
  </r>
  <r>
    <x v="2"/>
    <s v="Africa_Southern"/>
    <s v="agricultural energy use"/>
    <x v="1"/>
    <x v="5"/>
    <n v="9.2929299999999996E-3"/>
    <n v="5.6930000000000001E-3"/>
    <n v="1.06324E-2"/>
    <n v="2.0929999999999999E-4"/>
    <n v="2.4677219999999999E-4"/>
    <n v="2.4504099999999999E-4"/>
    <n v="2.3200519999999901E-4"/>
    <n v="2.2950809999999999E-4"/>
    <n v="2.5314929999999998E-4"/>
    <n v="2.9254800000000001E-4"/>
    <n v="3.3472340000000001E-4"/>
    <n v="0"/>
    <n v="0"/>
    <n v="0"/>
    <s v="EJ"/>
  </r>
  <r>
    <x v="2"/>
    <s v="Africa_Southern"/>
    <s v="agricultural energy use"/>
    <x v="1"/>
    <x v="4"/>
    <n v="3.8331099999999998E-3"/>
    <n v="5.7514999999999997E-3"/>
    <n v="3.7651999999999998E-3"/>
    <n v="5.9107999999999999E-3"/>
    <n v="5.8838900000000001E-3"/>
    <n v="5.5836524999999899E-3"/>
    <n v="5.8141568000000003E-3"/>
    <n v="7.0444306999999998E-3"/>
    <n v="9.7658285000000004E-3"/>
    <n v="1.43540085999999E-2"/>
    <n v="2.0498782399999999E-2"/>
    <n v="0"/>
    <n v="0"/>
    <n v="0"/>
    <s v="EJ"/>
  </r>
  <r>
    <x v="2"/>
    <s v="Africa_Southern"/>
    <s v="agricultural energy use"/>
    <x v="1"/>
    <x v="1"/>
    <n v="0"/>
    <n v="0"/>
    <n v="0"/>
    <n v="0"/>
    <n v="0"/>
    <n v="2.3020000000000001E-4"/>
    <n v="8.6626400000000005E-4"/>
    <n v="1.8212479999999999E-3"/>
    <n v="2.9353653000000002E-3"/>
    <n v="4.3850590000000002E-3"/>
    <n v="5.923986E-3"/>
    <n v="0"/>
    <n v="0"/>
    <n v="0"/>
    <s v="EJ"/>
  </r>
  <r>
    <x v="2"/>
    <s v="Africa_Southern"/>
    <s v="agricultural energy use"/>
    <x v="1"/>
    <x v="2"/>
    <n v="7.0514200000000001E-3"/>
    <n v="1.1477589999999999E-2"/>
    <n v="1.6998900000000001E-2"/>
    <n v="2.6524300000000001E-2"/>
    <n v="3.047853E-2"/>
    <n v="3.3492629999999898E-2"/>
    <n v="3.5088838999999997E-2"/>
    <n v="3.6628641000000003E-2"/>
    <n v="3.8438254999999998E-2"/>
    <n v="3.9659566E-2"/>
    <n v="4.0027120999999999E-2"/>
    <n v="0"/>
    <n v="0"/>
    <n v="0"/>
    <s v="EJ"/>
  </r>
  <r>
    <x v="2"/>
    <s v="Africa_Southern"/>
    <s v="alumina"/>
    <x v="0"/>
    <x v="3"/>
    <n v="0"/>
    <n v="1.07206E-4"/>
    <n v="5.2663899999999997E-4"/>
    <n v="3.7316600000000003E-4"/>
    <n v="4.89471E-4"/>
    <n v="6.3319699999999995E-4"/>
    <n v="8.1508299999999998E-4"/>
    <n v="1.0300032999999999E-3"/>
    <n v="1.2750946E-3"/>
    <n v="1.5448223000000001E-3"/>
    <n v="1.8341045800000001E-3"/>
    <n v="0"/>
    <n v="0"/>
    <n v="0"/>
    <s v="EJ"/>
  </r>
  <r>
    <x v="2"/>
    <s v="Africa_Southern"/>
    <s v="alumina"/>
    <x v="0"/>
    <x v="5"/>
    <n v="0"/>
    <n v="4.0826400000000002E-3"/>
    <n v="1.5274100000000001E-3"/>
    <n v="5.5958800000000001E-3"/>
    <n v="7.33302E-3"/>
    <n v="9.4692200000000004E-3"/>
    <n v="1.216041E-2"/>
    <n v="1.532264E-2"/>
    <n v="1.8922871000000001E-2"/>
    <n v="2.28854049999999E-2"/>
    <n v="2.7123152800000001E-2"/>
    <n v="0"/>
    <n v="0"/>
    <n v="0"/>
    <s v="EJ"/>
  </r>
  <r>
    <x v="2"/>
    <s v="Africa_Southern"/>
    <s v="alumina"/>
    <x v="0"/>
    <x v="0"/>
    <n v="0"/>
    <n v="0"/>
    <n v="7.3405399999999993E-5"/>
    <n v="5.27093E-5"/>
    <n v="6.9137567738999895E-5"/>
    <n v="8.9351529027000001E-5"/>
    <n v="1.14864190968999E-4"/>
    <n v="1.4489238211400001E-4"/>
    <n v="1.79069324946E-4"/>
    <n v="2.1669613023999999E-4"/>
    <n v="2.5704049795700001E-4"/>
    <n v="0"/>
    <n v="0"/>
    <n v="0"/>
    <s v="EJ"/>
  </r>
  <r>
    <x v="2"/>
    <s v="Africa_Southern"/>
    <s v="alumina"/>
    <x v="0"/>
    <x v="2"/>
    <n v="0"/>
    <n v="2.2677299999999999E-3"/>
    <n v="1.4425099999999999E-3"/>
    <n v="1.37674E-3"/>
    <n v="1.801364E-3"/>
    <n v="2.3217440000000002E-3"/>
    <n v="2.9733421052089998E-3"/>
    <n v="3.7357952302149999E-3"/>
    <n v="4.6009293690589996E-3"/>
    <n v="5.5577181818719998E-3"/>
    <n v="6.5889280445859998E-3"/>
    <n v="0"/>
    <n v="0"/>
    <n v="0"/>
    <s v="EJ"/>
  </r>
  <r>
    <x v="2"/>
    <s v="Africa_Southern"/>
    <s v="aluminum"/>
    <x v="0"/>
    <x v="4"/>
    <n v="0"/>
    <n v="2.87145E-2"/>
    <n v="2.4462299999999999E-2"/>
    <n v="2.82262E-2"/>
    <n v="3.6991929999999999E-2"/>
    <n v="4.7776739999999998E-2"/>
    <n v="6.1364579999999898E-2"/>
    <n v="7.7343339999999997E-2"/>
    <n v="9.5526E-2"/>
    <n v="0.1155629"/>
    <n v="0.13706111900000001"/>
    <n v="0"/>
    <n v="0"/>
    <n v="0"/>
    <s v="EJ"/>
  </r>
  <r>
    <x v="2"/>
    <s v="Africa_Southern"/>
    <s v="cement"/>
    <x v="0"/>
    <x v="4"/>
    <n v="1.0175E-3"/>
    <n v="2.0305399999999999E-3"/>
    <n v="2.5381800000000001E-3"/>
    <n v="2.5381800000000001E-3"/>
    <n v="2.5258519999999999E-3"/>
    <n v="3.3307882E-3"/>
    <n v="5.2156949999999898E-3"/>
    <n v="8.1986473000000004E-3"/>
    <n v="1.2399119050000001E-2"/>
    <n v="1.8152641139999998E-2"/>
    <n v="2.5949989178E-2"/>
    <n v="0"/>
    <n v="0"/>
    <n v="0"/>
    <s v="EJ"/>
  </r>
  <r>
    <x v="2"/>
    <s v="Africa_Southern"/>
    <s v="chemical energy use"/>
    <x v="0"/>
    <x v="5"/>
    <n v="0"/>
    <n v="0"/>
    <n v="4.3953000000000004E-3"/>
    <n v="4.19053E-5"/>
    <n v="5.5166900000000002E-5"/>
    <n v="7.2673899999999995E-5"/>
    <n v="1.061726E-4"/>
    <n v="1.67608499999999E-4"/>
    <n v="2.4997118000000002E-4"/>
    <n v="3.3514111E-4"/>
    <n v="4.3043237799999899E-4"/>
    <n v="0"/>
    <n v="0"/>
    <n v="0"/>
    <s v="EJ"/>
  </r>
  <r>
    <x v="2"/>
    <s v="Africa_Southern"/>
    <s v="chemical energy use"/>
    <x v="0"/>
    <x v="4"/>
    <n v="0"/>
    <n v="0"/>
    <n v="8.3700000000000002E-5"/>
    <n v="8.3710599999999998E-5"/>
    <n v="9.4715699999999998E-5"/>
    <n v="1.2591529999999901E-4"/>
    <n v="1.9430819999999901E-4"/>
    <n v="3.3189229999999899E-4"/>
    <n v="5.3651489999999996E-4"/>
    <n v="7.7581348000000001E-4"/>
    <n v="1.081767472E-3"/>
    <n v="0"/>
    <n v="0"/>
    <n v="0"/>
    <s v="EJ"/>
  </r>
  <r>
    <x v="2"/>
    <s v="Africa_Southern"/>
    <s v="chemical energy use"/>
    <x v="0"/>
    <x v="2"/>
    <n v="0"/>
    <n v="0"/>
    <n v="2.0929999999999999E-4"/>
    <n v="8.3710599999999998E-5"/>
    <n v="1.066352E-4"/>
    <n v="1.3498610000000001E-4"/>
    <n v="1.841836E-4"/>
    <n v="2.7242530000000002E-4"/>
    <n v="3.8686249999999998E-4"/>
    <n v="5.0906531000000001E-4"/>
    <n v="6.5636647699999996E-4"/>
    <n v="0"/>
    <n v="0"/>
    <n v="0"/>
    <s v="EJ"/>
  </r>
  <r>
    <x v="2"/>
    <s v="Africa_Southern"/>
    <s v="chemical feedstocks"/>
    <x v="0"/>
    <x v="0"/>
    <n v="0"/>
    <n v="0"/>
    <n v="3.6900000000000002E-4"/>
    <n v="3.1029999999999999E-3"/>
    <n v="3.64373E-3"/>
    <n v="4.1577300000000001E-3"/>
    <n v="4.7946100000000004E-3"/>
    <n v="5.3733899999999996E-3"/>
    <n v="6.1035899999999999E-3"/>
    <n v="7.0490500000000003E-3"/>
    <n v="8.1294000000000002E-3"/>
    <n v="0"/>
    <n v="0"/>
    <n v="0"/>
    <s v="EJ"/>
  </r>
  <r>
    <x v="2"/>
    <s v="Africa_Southern"/>
    <s v="chemical feedstocks"/>
    <x v="0"/>
    <x v="2"/>
    <n v="0"/>
    <n v="0"/>
    <n v="8.3719999999999997E-4"/>
    <n v="1.2976999999999999E-3"/>
    <n v="1.3983299999999999E-3"/>
    <n v="1.6067399999999999E-3"/>
    <n v="1.8460099999999999E-3"/>
    <n v="2.2115199999999998E-3"/>
    <n v="2.56237E-3"/>
    <n v="2.9655300000000001E-3"/>
    <n v="3.51111E-3"/>
    <n v="0"/>
    <n v="0"/>
    <n v="0"/>
    <s v="EJ"/>
  </r>
  <r>
    <x v="2"/>
    <s v="Africa_Southern"/>
    <s v="comm cooling"/>
    <x v="2"/>
    <x v="4"/>
    <n v="1.0811099999999999E-3"/>
    <n v="2.5551100000000002E-3"/>
    <n v="2.90551E-3"/>
    <n v="4.7460000000000002E-3"/>
    <n v="5.0412199999999999E-3"/>
    <n v="6.4656979999999998E-3"/>
    <n v="9.8497159999999997E-3"/>
    <n v="1.5259215E-2"/>
    <n v="2.3299868000000001E-2"/>
    <n v="3.4953436899999898E-2"/>
    <n v="5.1107853999999897E-2"/>
    <n v="0"/>
    <n v="0"/>
    <n v="0"/>
    <s v="EJ"/>
  </r>
  <r>
    <x v="2"/>
    <s v="Africa_Southern"/>
    <s v="comm heating"/>
    <x v="2"/>
    <x v="5"/>
    <n v="6.7607099999999999E-4"/>
    <n v="2.3130899999999999E-4"/>
    <n v="4.0019200000000001E-4"/>
    <n v="1.19999E-5"/>
    <n v="1.1934348999999999E-5"/>
    <n v="1.3751964E-5"/>
    <n v="1.7480488E-5"/>
    <n v="2.1389465999999999E-5"/>
    <n v="2.5182084E-5"/>
    <n v="2.8714753E-5"/>
    <n v="3.1438018999999998E-5"/>
    <n v="0"/>
    <n v="0"/>
    <n v="0"/>
    <s v="EJ"/>
  </r>
  <r>
    <x v="2"/>
    <s v="Africa_Southern"/>
    <s v="comm heating"/>
    <x v="2"/>
    <x v="2"/>
    <n v="8.4716399999999997E-4"/>
    <n v="1.2242500000000001E-3"/>
    <n v="2.7841400000000001E-3"/>
    <n v="3.7252700000000001E-3"/>
    <n v="3.6898209999999998E-3"/>
    <n v="4.2086160000000001E-3"/>
    <n v="5.5179310000000002E-3"/>
    <n v="7.4814390000000003E-3"/>
    <n v="1.00277413E-2"/>
    <n v="1.3350604499999899E-2"/>
    <n v="1.7447714900000001E-2"/>
    <n v="0"/>
    <n v="0"/>
    <n v="0"/>
    <s v="EJ"/>
  </r>
  <r>
    <x v="2"/>
    <s v="Africa_Southern"/>
    <s v="comm others"/>
    <x v="2"/>
    <x v="3"/>
    <n v="1.2727799999999999E-2"/>
    <n v="2.09984E-2"/>
    <n v="2.2357200000000001E-2"/>
    <n v="3.8104600000000002E-2"/>
    <n v="4.1379149999999899E-2"/>
    <n v="6.3990370000000005E-2"/>
    <n v="9.8767250000000001E-2"/>
    <n v="0.13642876999999901"/>
    <n v="0.17004817"/>
    <n v="0.19857498000000001"/>
    <n v="0.22479107999999901"/>
    <n v="0"/>
    <n v="0"/>
    <n v="0"/>
    <s v="EJ"/>
  </r>
  <r>
    <x v="2"/>
    <s v="Africa_Southern"/>
    <s v="comm others"/>
    <x v="2"/>
    <x v="5"/>
    <n v="7.8632700000000003E-3"/>
    <n v="2.6903999999999999E-3"/>
    <n v="4.6545099999999997E-3"/>
    <n v="1.3990000000000001E-4"/>
    <n v="1.502295E-4"/>
    <n v="1.8469419999999999E-4"/>
    <n v="2.25453E-4"/>
    <n v="2.6181193E-4"/>
    <n v="3.0116978999999999E-4"/>
    <n v="3.3863630999999899E-4"/>
    <n v="3.7987435E-4"/>
    <n v="0"/>
    <n v="0"/>
    <n v="0"/>
    <s v="EJ"/>
  </r>
  <r>
    <x v="2"/>
    <s v="Africa_Southern"/>
    <s v="comm others"/>
    <x v="2"/>
    <x v="4"/>
    <n v="6.1623800000000003E-3"/>
    <n v="1.4564300000000001E-2"/>
    <n v="1.6561800000000002E-2"/>
    <n v="2.70526E-2"/>
    <n v="2.901225E-2"/>
    <n v="3.9181269999999997E-2"/>
    <n v="6.7735679999999895E-2"/>
    <n v="0.12686991"/>
    <n v="0.22564851999999999"/>
    <n v="0.37955301699999999"/>
    <n v="0.59881298999999999"/>
    <n v="0"/>
    <n v="0"/>
    <n v="0"/>
    <s v="EJ"/>
  </r>
  <r>
    <x v="2"/>
    <s v="Africa_Southern"/>
    <s v="comm others"/>
    <x v="2"/>
    <x v="0"/>
    <n v="0"/>
    <n v="4.2000100000000003E-6"/>
    <n v="8.1000200000000001E-6"/>
    <n v="7.9999999999999996E-6"/>
    <n v="8.6594099999999995E-6"/>
    <n v="1.10029289999999E-5"/>
    <n v="1.5115441999999999E-5"/>
    <n v="2.0561784999999999E-5"/>
    <n v="2.83691579999999E-5"/>
    <n v="3.9897341999999902E-5"/>
    <n v="5.5960250999999999E-5"/>
    <n v="0"/>
    <n v="0"/>
    <n v="0"/>
    <s v="EJ"/>
  </r>
  <r>
    <x v="2"/>
    <s v="Africa_Southern"/>
    <s v="comm others"/>
    <x v="2"/>
    <x v="1"/>
    <n v="0"/>
    <n v="0"/>
    <n v="0"/>
    <n v="0"/>
    <n v="0"/>
    <n v="7.19E-10"/>
    <n v="2.01097E-8"/>
    <n v="4.4867500000000001E-8"/>
    <n v="8.5548299999999996E-8"/>
    <n v="1.6388799999999999E-7"/>
    <n v="2.9231299999999998E-7"/>
    <n v="0"/>
    <n v="0"/>
    <n v="0"/>
    <s v="EJ"/>
  </r>
  <r>
    <x v="2"/>
    <s v="Africa_Southern"/>
    <s v="comm others"/>
    <x v="2"/>
    <x v="2"/>
    <n v="1.25694E-2"/>
    <n v="1.8163200000000001E-2"/>
    <n v="4.1308999999999998E-2"/>
    <n v="5.5271899999999999E-2"/>
    <n v="5.8867799999999998E-2"/>
    <n v="7.0781200000000002E-2"/>
    <n v="8.3664799999999998E-2"/>
    <n v="9.5539750000000007E-2"/>
    <n v="0.10858829"/>
    <n v="0.12324341"/>
    <n v="0.143988"/>
    <n v="0"/>
    <n v="0"/>
    <n v="0"/>
    <s v="EJ"/>
  </r>
  <r>
    <x v="2"/>
    <s v="Africa_Southern"/>
    <s v="construction energy use"/>
    <x v="0"/>
    <x v="4"/>
    <n v="4.1897999999999998E-5"/>
    <n v="4.1899600000000001E-5"/>
    <n v="8.3700200000000002E-5"/>
    <n v="8.3700000000000002E-5"/>
    <n v="8.9437200000000005E-5"/>
    <n v="1.3264799999999999E-4"/>
    <n v="2.6834979999999998E-4"/>
    <n v="5.0896177999999997E-4"/>
    <n v="8.7981862999999996E-4"/>
    <n v="1.5214575000000001E-3"/>
    <n v="2.4489667999999902E-3"/>
    <n v="0"/>
    <n v="0"/>
    <n v="0"/>
    <s v="EJ"/>
  </r>
  <r>
    <x v="2"/>
    <s v="Africa_Southern"/>
    <s v="construction energy use"/>
    <x v="0"/>
    <x v="1"/>
    <n v="0"/>
    <n v="0"/>
    <n v="0"/>
    <n v="0"/>
    <n v="0"/>
    <n v="1.43058E-4"/>
    <n v="5.2606799999999998E-4"/>
    <n v="1.0888339000000001E-3"/>
    <n v="1.7093674E-3"/>
    <n v="2.4691536999999898E-3"/>
    <n v="3.2405810000000002E-3"/>
    <n v="0"/>
    <n v="0"/>
    <n v="0"/>
    <s v="EJ"/>
  </r>
  <r>
    <x v="2"/>
    <s v="Africa_Southern"/>
    <s v="construction energy use"/>
    <x v="0"/>
    <x v="2"/>
    <n v="1.799913E-3"/>
    <n v="4.3534619999999998E-3"/>
    <n v="9.7952200000000003E-3"/>
    <n v="1.32278E-2"/>
    <n v="1.4778454E-2"/>
    <n v="1.6170431999999998E-2"/>
    <n v="1.7417296999999901E-2"/>
    <n v="1.8442997999999999E-2"/>
    <n v="1.9320178E-2"/>
    <n v="1.9659335E-2"/>
    <n v="1.9483249000000001E-2"/>
    <n v="0"/>
    <n v="0"/>
    <n v="0"/>
    <s v="EJ"/>
  </r>
  <r>
    <x v="2"/>
    <s v="Africa_Southern"/>
    <s v="construction feedstocks"/>
    <x v="3"/>
    <x v="2"/>
    <n v="9.5500000000000001E-4"/>
    <n v="8.2450000000000004E-4"/>
    <n v="1.83E-3"/>
    <n v="2.3077000000000002E-3"/>
    <n v="3.2709200000000001E-3"/>
    <n v="4.4901300000000002E-3"/>
    <n v="6.1028300000000001E-3"/>
    <n v="8.1629300000000005E-3"/>
    <n v="1.07283E-2"/>
    <n v="1.3927200000000001E-2"/>
    <n v="1.7812999999999999E-2"/>
    <n v="0"/>
    <n v="0"/>
    <n v="0"/>
    <s v="EJ"/>
  </r>
  <r>
    <x v="2"/>
    <s v="Africa_Southern"/>
    <s v="desalinated water"/>
    <x v="0"/>
    <x v="4"/>
    <n v="3.7699999999999999E-6"/>
    <n v="2.4525400000000001E-6"/>
    <n v="1.92125E-6"/>
    <n v="1.38996E-6"/>
    <n v="1.58697E-6"/>
    <n v="1.81964E-6"/>
    <n v="2.2056999999999999E-6"/>
    <n v="2.7050899999999999E-6"/>
    <n v="3.3904900000000001E-6"/>
    <n v="4.2814100000000001E-6"/>
    <n v="5.3952399999999999E-6"/>
    <n v="0"/>
    <n v="0"/>
    <n v="0"/>
    <s v="EJ"/>
  </r>
  <r>
    <x v="2"/>
    <s v="Africa_Southern"/>
    <s v="desalinated water"/>
    <x v="0"/>
    <x v="0"/>
    <n v="1.52463E-5"/>
    <n v="1.9229499999999999E-5"/>
    <n v="1.5958199999999999E-5"/>
    <n v="1.3777299999999999E-5"/>
    <n v="1.6184999999999998E-5"/>
    <n v="1.7806199999999999E-5"/>
    <n v="2.07253E-5"/>
    <n v="2.3666899999999999E-5"/>
    <n v="2.8500000000000002E-5"/>
    <n v="3.5580400000000002E-5"/>
    <n v="4.3964000000000001E-5"/>
    <n v="0"/>
    <n v="0"/>
    <n v="0"/>
    <s v="EJ"/>
  </r>
  <r>
    <x v="2"/>
    <s v="Africa_Southern"/>
    <s v="desalinated water"/>
    <x v="0"/>
    <x v="2"/>
    <n v="3.5483900000000001E-5"/>
    <n v="3.5208700000000001E-5"/>
    <n v="3.8479999999999997E-5"/>
    <n v="4.0660800000000002E-5"/>
    <n v="4.4271099999999997E-5"/>
    <n v="4.9255999999999997E-5"/>
    <n v="5.74095E-5"/>
    <n v="7.0131300000000004E-5"/>
    <n v="8.6555400000000001E-5"/>
    <n v="1.09061E-4"/>
    <n v="1.3916500000000001E-4"/>
    <n v="0"/>
    <n v="0"/>
    <n v="0"/>
    <s v="EJ"/>
  </r>
  <r>
    <x v="2"/>
    <s v="Africa_Southern"/>
    <s v="industrial wastewater treatment"/>
    <x v="0"/>
    <x v="4"/>
    <n v="7.72156E-5"/>
    <n v="1.3939099999999999E-4"/>
    <n v="1.2285400000000001E-4"/>
    <n v="1.5523100000000001E-4"/>
    <n v="1.8807399999999999E-4"/>
    <n v="2.67008E-4"/>
    <n v="4.3766200000000001E-4"/>
    <n v="7.1527500000000003E-4"/>
    <n v="1.14324E-3"/>
    <n v="1.7795700000000001E-3"/>
    <n v="2.6831899999999998E-3"/>
    <n v="0"/>
    <n v="0"/>
    <n v="0"/>
    <s v="EJ"/>
  </r>
  <r>
    <x v="2"/>
    <s v="Africa_Southern"/>
    <s v="industrial water abstraction"/>
    <x v="0"/>
    <x v="4"/>
    <n v="8.08717E-5"/>
    <n v="1.56949E-4"/>
    <n v="1.5265100000000001E-4"/>
    <n v="1.9099699999999999E-4"/>
    <n v="2.0549199999999999E-4"/>
    <n v="2.65152E-4"/>
    <n v="3.97045E-4"/>
    <n v="5.9425199999999997E-4"/>
    <n v="8.5772400000000003E-4"/>
    <n v="1.1892199999999999E-3"/>
    <n v="1.58482E-3"/>
    <n v="0"/>
    <n v="0"/>
    <n v="0"/>
    <s v="EJ"/>
  </r>
  <r>
    <x v="2"/>
    <s v="Africa_Southern"/>
    <s v="industrial water treatment"/>
    <x v="0"/>
    <x v="4"/>
    <n v="1.5352700000000001E-4"/>
    <n v="2.8171499999999998E-4"/>
    <n v="2.51921E-4"/>
    <n v="3.1832799999999999E-4"/>
    <n v="3.4248599999999997E-4"/>
    <n v="4.4192100000000001E-4"/>
    <n v="6.6174099999999998E-4"/>
    <n v="9.904200000000001E-4"/>
    <n v="1.42954E-3"/>
    <n v="1.98204E-3"/>
    <n v="2.6413700000000001E-3"/>
    <n v="0"/>
    <n v="0"/>
    <n v="0"/>
    <s v="EJ"/>
  </r>
  <r>
    <x v="2"/>
    <s v="Africa_Southern"/>
    <s v="irrigation water abstraction"/>
    <x v="0"/>
    <x v="4"/>
    <n v="6.7505099999999997E-4"/>
    <n v="1.01991E-3"/>
    <n v="1.31178E-3"/>
    <n v="1.5124699999999999E-3"/>
    <n v="1.7173100000000001E-3"/>
    <n v="1.9581999999999998E-3"/>
    <n v="2.2455499999999998E-3"/>
    <n v="2.5701000000000001E-3"/>
    <n v="2.93209E-3"/>
    <n v="3.3365700000000001E-3"/>
    <n v="3.7635099999999999E-3"/>
    <n v="0"/>
    <n v="0"/>
    <n v="0"/>
    <s v="EJ"/>
  </r>
  <r>
    <x v="2"/>
    <s v="Africa_Southern"/>
    <s v="mining energy use"/>
    <x v="0"/>
    <x v="3"/>
    <n v="4.1900500000000003E-5"/>
    <n v="4.1899900000000002E-5"/>
    <n v="8.3700400000000002E-5"/>
    <n v="8.3700000000000002E-5"/>
    <n v="1.077294E-4"/>
    <n v="1.7247979999999999E-4"/>
    <n v="2.3738860000000001E-4"/>
    <n v="2.8130163E-4"/>
    <n v="2.9285260000000001E-4"/>
    <n v="2.8816440000000002E-4"/>
    <n v="2.7888650000000001E-4"/>
    <n v="0"/>
    <n v="0"/>
    <n v="0"/>
    <s v="EJ"/>
  </r>
  <r>
    <x v="2"/>
    <s v="Africa_Southern"/>
    <s v="mining energy use"/>
    <x v="0"/>
    <x v="5"/>
    <n v="0"/>
    <n v="6.5719899999999998E-3"/>
    <n v="1.59071E-3"/>
    <n v="1.8E-3"/>
    <n v="2.3037940000000001E-3"/>
    <n v="2.803626E-3"/>
    <n v="3.150398E-3"/>
    <n v="3.3247149999999998E-3"/>
    <n v="3.4030219999999999E-3"/>
    <n v="3.4330810000000002E-3"/>
    <n v="3.4200699999999999E-3"/>
    <n v="0"/>
    <n v="0"/>
    <n v="0"/>
    <s v="EJ"/>
  </r>
  <r>
    <x v="2"/>
    <s v="Africa_Southern"/>
    <s v="mining energy use"/>
    <x v="0"/>
    <x v="4"/>
    <n v="5.4418599999999998E-3"/>
    <n v="1.0967299999999999E-2"/>
    <n v="9.8371399999999994E-3"/>
    <n v="1.23946E-2"/>
    <n v="1.388079E-2"/>
    <n v="1.5871099999999999E-2"/>
    <n v="1.90203683E-2"/>
    <n v="2.3090619899999901E-2"/>
    <n v="2.7931897109999999E-2"/>
    <n v="3.4158461100000002E-2"/>
    <n v="4.1331961200000003E-2"/>
    <n v="0"/>
    <n v="0"/>
    <n v="0"/>
    <s v="EJ"/>
  </r>
  <r>
    <x v="2"/>
    <s v="Africa_Southern"/>
    <s v="mining energy use"/>
    <x v="0"/>
    <x v="1"/>
    <n v="0"/>
    <n v="0"/>
    <n v="0"/>
    <n v="0"/>
    <n v="0"/>
    <n v="2.143E-4"/>
    <n v="7.9676399999999896E-4"/>
    <n v="1.67282E-3"/>
    <n v="2.6893929E-3"/>
    <n v="4.0115319999999999E-3"/>
    <n v="5.4279580000000001E-3"/>
    <n v="0"/>
    <n v="0"/>
    <n v="0"/>
    <s v="EJ"/>
  </r>
  <r>
    <x v="2"/>
    <s v="Africa_Southern"/>
    <s v="mining energy use"/>
    <x v="0"/>
    <x v="2"/>
    <n v="4.7301510000000001E-3"/>
    <n v="9.0835800000000008E-3"/>
    <n v="1.4363610000000001E-2"/>
    <n v="2.0508800000000001E-2"/>
    <n v="2.3684810000000001E-2"/>
    <n v="2.627121E-2"/>
    <n v="2.7926154000000002E-2"/>
    <n v="2.9148184999999899E-2"/>
    <n v="3.0218753000000001E-2"/>
    <n v="3.0671546000000001E-2"/>
    <n v="3.0397034999999999E-2"/>
    <n v="0"/>
    <n v="0"/>
    <n v="0"/>
    <s v="EJ"/>
  </r>
  <r>
    <x v="2"/>
    <s v="Africa_Southern"/>
    <s v="municipal wastewater treatment"/>
    <x v="0"/>
    <x v="4"/>
    <n v="2.3341900000000001E-4"/>
    <n v="4.8462800000000002E-4"/>
    <n v="5.97793E-4"/>
    <n v="7.0331799999999998E-4"/>
    <n v="9.0318600000000005E-4"/>
    <n v="1.14032E-3"/>
    <n v="1.50162E-3"/>
    <n v="1.9764399999999999E-3"/>
    <n v="2.6157200000000002E-3"/>
    <n v="3.47132E-3"/>
    <n v="4.5872899999999999E-3"/>
    <n v="0"/>
    <n v="0"/>
    <n v="0"/>
    <s v="EJ"/>
  </r>
  <r>
    <x v="2"/>
    <s v="Africa_Southern"/>
    <s v="municipal water abstraction"/>
    <x v="0"/>
    <x v="4"/>
    <n v="3.8779199999999998E-4"/>
    <n v="8.4809399999999997E-4"/>
    <n v="1.0769499999999999E-3"/>
    <n v="1.27286E-3"/>
    <n v="1.4123300000000001E-3"/>
    <n v="1.6226000000000001E-3"/>
    <n v="1.954E-3"/>
    <n v="2.35746E-3"/>
    <n v="2.8202600000000002E-3"/>
    <n v="3.3370000000000001E-3"/>
    <n v="3.9012700000000001E-3"/>
    <n v="0"/>
    <n v="0"/>
    <n v="0"/>
    <s v="EJ"/>
  </r>
  <r>
    <x v="2"/>
    <s v="Africa_Southern"/>
    <s v="municipal water distribution"/>
    <x v="0"/>
    <x v="4"/>
    <n v="8.8248199999999997E-4"/>
    <n v="1.8107100000000001E-3"/>
    <n v="2.2311499999999999E-3"/>
    <n v="2.6207399999999999E-3"/>
    <n v="2.9366399999999999E-3"/>
    <n v="3.3738499999999999E-3"/>
    <n v="4.0628799999999996E-3"/>
    <n v="4.9017699999999997E-3"/>
    <n v="5.8640300000000001E-3"/>
    <n v="6.9384800000000003E-3"/>
    <n v="8.1117600000000008E-3"/>
    <n v="0"/>
    <n v="0"/>
    <n v="0"/>
    <s v="EJ"/>
  </r>
  <r>
    <x v="2"/>
    <s v="Africa_Southern"/>
    <s v="municipal water treatment"/>
    <x v="0"/>
    <x v="4"/>
    <n v="8.3974899999999999E-4"/>
    <n v="1.7228199999999999E-3"/>
    <n v="2.1229999999999999E-3"/>
    <n v="2.4939200000000002E-3"/>
    <n v="2.7942700000000002E-3"/>
    <n v="3.2103000000000001E-3"/>
    <n v="3.8659499999999999E-3"/>
    <n v="4.6642000000000003E-3"/>
    <n v="5.57984E-3"/>
    <n v="6.6022099999999998E-3"/>
    <n v="7.7185999999999999E-3"/>
    <n v="0"/>
    <n v="0"/>
    <n v="0"/>
    <s v="EJ"/>
  </r>
  <r>
    <x v="2"/>
    <s v="Africa_Southern"/>
    <s v="other industrial energy use"/>
    <x v="0"/>
    <x v="3"/>
    <n v="0.27051500000000001"/>
    <n v="0.32392599999999999"/>
    <n v="0.42985899999999999"/>
    <n v="0.456426"/>
    <n v="0.51528558899999999"/>
    <n v="0.66186861200000002"/>
    <n v="0.93170906099999995"/>
    <n v="1.288046845"/>
    <n v="1.6895388579999899"/>
    <n v="2.1021149943999999"/>
    <n v="2.4683888006199899"/>
    <n v="0"/>
    <n v="0"/>
    <n v="0"/>
    <s v="EJ"/>
  </r>
  <r>
    <x v="2"/>
    <s v="Africa_Southern"/>
    <s v="other industrial energy use"/>
    <x v="0"/>
    <x v="5"/>
    <n v="6.0641599999999997E-2"/>
    <n v="1.70277E-2"/>
    <n v="5.5957999999999997E-3"/>
    <n v="1.6856699999999999E-2"/>
    <n v="2.00563099999999E-2"/>
    <n v="2.5752709999999901E-2"/>
    <n v="3.7688430000000002E-2"/>
    <n v="5.7622720000000002E-2"/>
    <n v="8.7194379999999905E-2"/>
    <n v="0.12548041900000001"/>
    <n v="0.17125506099999999"/>
    <n v="0"/>
    <n v="0"/>
    <n v="0"/>
    <s v="EJ"/>
  </r>
  <r>
    <x v="2"/>
    <s v="Africa_Southern"/>
    <s v="other industrial energy use"/>
    <x v="0"/>
    <x v="4"/>
    <n v="3.7214900000000002E-2"/>
    <n v="2.8507500000000002E-2"/>
    <n v="3.4281699999999998E-2"/>
    <n v="5.24004E-2"/>
    <n v="2.89118999999999E-2"/>
    <n v="3.7843710000000003E-2"/>
    <n v="8.5654640000000004E-2"/>
    <n v="0.18282414999999999"/>
    <n v="0.35505924"/>
    <n v="0.62717634"/>
    <n v="1.031090689"/>
    <n v="0"/>
    <n v="0"/>
    <n v="0"/>
    <s v="EJ"/>
  </r>
  <r>
    <x v="2"/>
    <s v="Africa_Southern"/>
    <s v="other industrial energy use"/>
    <x v="0"/>
    <x v="0"/>
    <n v="1.28234E-2"/>
    <n v="2.42524E-2"/>
    <n v="3.3010400000000002E-2"/>
    <n v="3.5661499999999999E-2"/>
    <n v="4.392103E-2"/>
    <n v="5.8313539999999997E-2"/>
    <n v="8.9733289999999993E-2"/>
    <n v="0.14104514000000001"/>
    <n v="0.21754015999999901"/>
    <n v="0.32306906000000002"/>
    <n v="0.45814981899999901"/>
    <n v="0"/>
    <n v="0"/>
    <n v="0"/>
    <s v="EJ"/>
  </r>
  <r>
    <x v="2"/>
    <s v="Africa_Southern"/>
    <s v="other industrial energy use"/>
    <x v="0"/>
    <x v="1"/>
    <n v="0"/>
    <n v="0"/>
    <n v="0"/>
    <n v="0"/>
    <n v="0"/>
    <n v="5.2141600000000002E-4"/>
    <n v="2.4589610000000001E-2"/>
    <n v="5.7893425999999998E-2"/>
    <n v="0.1010685933"/>
    <n v="0.15597052249999999"/>
    <n v="0.22093200299999999"/>
    <n v="0"/>
    <n v="0"/>
    <n v="0"/>
    <s v="EJ"/>
  </r>
  <r>
    <x v="2"/>
    <s v="Africa_Southern"/>
    <s v="other industrial energy use"/>
    <x v="0"/>
    <x v="2"/>
    <n v="2.0240399999999999E-2"/>
    <n v="1.3253600000000001E-2"/>
    <n v="1.3790200000000001E-2"/>
    <n v="1.89409E-2"/>
    <n v="2.199653E-2"/>
    <n v="2.709404E-2"/>
    <n v="3.6875819999999997E-2"/>
    <n v="5.275316E-2"/>
    <n v="7.5781810000000005E-2"/>
    <n v="0.10697016400000001"/>
    <n v="0.14687140500000001"/>
    <n v="0"/>
    <n v="0"/>
    <n v="0"/>
    <s v="EJ"/>
  </r>
  <r>
    <x v="2"/>
    <s v="Africa_Southern"/>
    <s v="other industrial feedstocks"/>
    <x v="0"/>
    <x v="0"/>
    <n v="0"/>
    <n v="2.9873E-3"/>
    <n v="0"/>
    <n v="0"/>
    <n v="0"/>
    <n v="0"/>
    <n v="0"/>
    <n v="0"/>
    <n v="0"/>
    <n v="0"/>
    <n v="0"/>
    <n v="0"/>
    <n v="0"/>
    <n v="0"/>
    <s v="EJ"/>
  </r>
  <r>
    <x v="2"/>
    <s v="Africa_Southern"/>
    <s v="other industrial feedstocks"/>
    <x v="0"/>
    <x v="2"/>
    <n v="5.3389900000000001E-3"/>
    <n v="9.43921E-3"/>
    <n v="1.02109E-2"/>
    <n v="1.3464E-2"/>
    <n v="1.4594599999999999E-2"/>
    <n v="1.9665999999999999E-2"/>
    <n v="3.1923600000000003E-2"/>
    <n v="5.2412E-2"/>
    <n v="8.1647700000000004E-2"/>
    <n v="0.119862"/>
    <n v="0.16856599999999999"/>
    <n v="0"/>
    <n v="0"/>
    <n v="0"/>
    <s v="EJ"/>
  </r>
  <r>
    <x v="2"/>
    <s v="Africa_Southern"/>
    <s v="process heat cement"/>
    <x v="0"/>
    <x v="3"/>
    <n v="3.71395E-4"/>
    <n v="7.0268800000000003E-4"/>
    <n v="8.6499700000000005E-4"/>
    <n v="8.6499700000000005E-4"/>
    <n v="9.1556509999999995E-4"/>
    <n v="1.5238779E-3"/>
    <n v="3.0806762000000001E-3"/>
    <n v="5.7912369999999899E-3"/>
    <n v="9.3991223999999995E-3"/>
    <n v="1.36649145E-2"/>
    <n v="1.8847011859999999E-2"/>
    <n v="0"/>
    <n v="0"/>
    <n v="0"/>
    <s v="EJ"/>
  </r>
  <r>
    <x v="2"/>
    <s v="Africa_Southern"/>
    <s v="process heat cement"/>
    <x v="0"/>
    <x v="5"/>
    <n v="2.15387E-3"/>
    <n v="4.0758299999999999E-3"/>
    <n v="5.0171800000000004E-3"/>
    <n v="5.0171800000000004E-3"/>
    <n v="5.2994870000000003E-3"/>
    <n v="7.2224400000000001E-3"/>
    <n v="1.1611534E-2"/>
    <n v="1.8778891999999998E-2"/>
    <n v="2.9068506000000001E-2"/>
    <n v="4.2273619299999898E-2"/>
    <n v="5.8659311300000003E-2"/>
    <n v="0"/>
    <n v="0"/>
    <n v="0"/>
    <s v="EJ"/>
  </r>
  <r>
    <x v="2"/>
    <s v="Africa_Southern"/>
    <s v="process heat cement"/>
    <x v="0"/>
    <x v="0"/>
    <n v="2.15387E-3"/>
    <n v="4.0758299999999999E-3"/>
    <n v="5.0171800000000004E-3"/>
    <n v="5.0171800000000004E-3"/>
    <n v="5.3157159999999998E-3"/>
    <n v="7.189239E-3"/>
    <n v="1.1174165E-2"/>
    <n v="1.6460558E-2"/>
    <n v="2.3286940999999999E-2"/>
    <n v="3.2219690400000001E-2"/>
    <n v="4.3166701199999997E-2"/>
    <n v="0"/>
    <n v="0"/>
    <n v="0"/>
    <s v="EJ"/>
  </r>
  <r>
    <x v="2"/>
    <s v="Africa_Southern"/>
    <s v="process heat cement"/>
    <x v="0"/>
    <x v="1"/>
    <n v="0"/>
    <n v="0"/>
    <n v="0"/>
    <n v="0"/>
    <n v="0"/>
    <n v="4.95692E-5"/>
    <n v="8.2444199999999999E-4"/>
    <n v="2.2664551999999902E-3"/>
    <n v="4.6162703999999997E-3"/>
    <n v="8.4820216000000004E-3"/>
    <n v="1.4915990860000001E-2"/>
    <n v="0"/>
    <n v="0"/>
    <n v="0"/>
    <s v="EJ"/>
  </r>
  <r>
    <x v="2"/>
    <s v="Africa_Southern"/>
    <s v="process heat cement"/>
    <x v="0"/>
    <x v="2"/>
    <n v="2.7480600000000001E-3"/>
    <n v="5.2002100000000002E-3"/>
    <n v="6.4011800000000002E-3"/>
    <n v="6.4011800000000002E-3"/>
    <n v="5.7033170000000003E-3"/>
    <n v="7.4986999999999996E-3"/>
    <n v="1.1285987000000001E-2"/>
    <n v="1.73794909999999E-2"/>
    <n v="2.5457779E-2"/>
    <n v="3.6609301699999999E-2"/>
    <n v="5.2433517300000003E-2"/>
    <n v="0"/>
    <n v="0"/>
    <n v="0"/>
    <s v="EJ"/>
  </r>
  <r>
    <x v="2"/>
    <s v="Africa_Southern"/>
    <s v="resid cooling"/>
    <x v="4"/>
    <x v="4"/>
    <n v="5.2827000000000004E-3"/>
    <n v="1.04548E-2"/>
    <n v="1.67104E-2"/>
    <n v="2.5189199999999998E-2"/>
    <n v="2.6288579999999999E-2"/>
    <n v="3.2921180000000001E-2"/>
    <n v="4.9051039999999997E-2"/>
    <n v="7.3363391999999999E-2"/>
    <n v="0.106971702"/>
    <n v="0.15133874999999999"/>
    <n v="0.20645801"/>
    <n v="0"/>
    <n v="0"/>
    <n v="0"/>
    <s v="EJ"/>
  </r>
  <r>
    <x v="2"/>
    <s v="Africa_Southern"/>
    <s v="resid heating"/>
    <x v="4"/>
    <x v="6"/>
    <n v="7.2958700000000001E-2"/>
    <n v="9.9436399999999994E-2"/>
    <n v="9.6932199999999996E-2"/>
    <n v="0.108331"/>
    <n v="0.10668809999999999"/>
    <n v="0.11761629999999999"/>
    <n v="0.1506989"/>
    <n v="0.19911445"/>
    <n v="0.25692628000000001"/>
    <n v="0.32154262"/>
    <n v="0.38380297000000002"/>
    <n v="0"/>
    <n v="0"/>
    <n v="0"/>
    <s v="EJ"/>
  </r>
  <r>
    <x v="2"/>
    <s v="Africa_Southern"/>
    <s v="resid others"/>
    <x v="4"/>
    <x v="3"/>
    <n v="6.7674999999999999E-2"/>
    <n v="0.11086600000000001"/>
    <n v="0.12648400000000001"/>
    <n v="0.14987700000000001"/>
    <n v="0.16148319999999999"/>
    <n v="0.20920859999999999"/>
    <n v="0.33027020000000001"/>
    <n v="0.49887739999999903"/>
    <n v="0.65808266000000004"/>
    <n v="0.79371309000000001"/>
    <n v="0.89835169999999998"/>
    <n v="0"/>
    <n v="0"/>
    <n v="0"/>
    <s v="EJ"/>
  </r>
  <r>
    <x v="2"/>
    <s v="Africa_Southern"/>
    <s v="resid others"/>
    <x v="4"/>
    <x v="5"/>
    <n v="1.4702000000000001E-3"/>
    <n v="4.1999999999999996E-6"/>
    <n v="1.22E-5"/>
    <n v="3.9999999999999998E-6"/>
    <n v="4.2641739999999902E-6"/>
    <n v="4.6816199999999999E-6"/>
    <n v="5.6635990000000001E-6"/>
    <n v="6.9629779999999999E-6"/>
    <n v="8.4356529999999993E-6"/>
    <n v="9.8131607999999996E-6"/>
    <n v="1.1023824E-5"/>
    <n v="0"/>
    <n v="0"/>
    <n v="0"/>
    <s v="EJ"/>
  </r>
  <r>
    <x v="2"/>
    <s v="Africa_Southern"/>
    <s v="resid others"/>
    <x v="4"/>
    <x v="4"/>
    <n v="8.2684000000000004E-3"/>
    <n v="1.6363900000000001E-2"/>
    <n v="2.6155100000000001E-2"/>
    <n v="3.9426000000000003E-2"/>
    <n v="4.1977540000000001E-2"/>
    <n v="4.9259709999999998E-2"/>
    <n v="8.5734829999999998E-2"/>
    <n v="0.17910883999999999"/>
    <n v="0.33753341999999997"/>
    <n v="0.57904493099999998"/>
    <n v="0.89355034999999905"/>
    <n v="0"/>
    <n v="0"/>
    <n v="0"/>
    <s v="EJ"/>
  </r>
  <r>
    <x v="2"/>
    <s v="Africa_Southern"/>
    <s v="resid others"/>
    <x v="4"/>
    <x v="0"/>
    <n v="0"/>
    <n v="0"/>
    <n v="0"/>
    <n v="4.1900000000000002E-5"/>
    <n v="4.5007279999999997E-5"/>
    <n v="5.0569149999999899E-5"/>
    <n v="6.9163819999999896E-5"/>
    <n v="1.015608E-4"/>
    <n v="1.4858703000000001E-4"/>
    <n v="2.1547854899999999E-4"/>
    <n v="2.9864604000000002E-4"/>
    <n v="0"/>
    <n v="0"/>
    <n v="0"/>
    <s v="EJ"/>
  </r>
  <r>
    <x v="2"/>
    <s v="Africa_Southern"/>
    <s v="resid others"/>
    <x v="4"/>
    <x v="1"/>
    <n v="0"/>
    <n v="0"/>
    <n v="0"/>
    <n v="0"/>
    <n v="0"/>
    <n v="2.2418100000000001E-9"/>
    <n v="8.9688800000000006E-8"/>
    <n v="2.37285E-7"/>
    <n v="4.6340500000000001E-7"/>
    <n v="8.7888099999999997E-7"/>
    <n v="1.4738200000000001E-6"/>
    <n v="0"/>
    <n v="0"/>
    <n v="0"/>
    <s v="EJ"/>
  </r>
  <r>
    <x v="2"/>
    <s v="Africa_Southern"/>
    <s v="resid others"/>
    <x v="4"/>
    <x v="2"/>
    <n v="1.5084800000000001E-2"/>
    <n v="1.9928299999999999E-2"/>
    <n v="3.4569799999999998E-2"/>
    <n v="3.7578100000000003E-2"/>
    <n v="3.974925E-2"/>
    <n v="4.2972579999999899E-2"/>
    <n v="5.0220380000000002E-2"/>
    <n v="6.0514459999999999E-2"/>
    <n v="7.2346649999999998E-2"/>
    <n v="8.4993785000000002E-2"/>
    <n v="9.9323499999999995E-2"/>
    <n v="0"/>
    <n v="0"/>
    <n v="0"/>
    <s v="EJ"/>
  </r>
  <r>
    <x v="2"/>
    <s v="Africa_Southern"/>
    <s v="resid others"/>
    <x v="4"/>
    <x v="6"/>
    <n v="0.89021799999999995"/>
    <n v="1.21329"/>
    <n v="1.1827399999999999"/>
    <n v="1.3218099999999999"/>
    <n v="1.410093"/>
    <n v="1.4950600000000001"/>
    <n v="1.5557399999999999"/>
    <n v="1.5259985"/>
    <n v="1.4742968000000001"/>
    <n v="1.3944247999999999"/>
    <n v="1.3514360999999999"/>
    <n v="0"/>
    <n v="0"/>
    <n v="0"/>
    <s v="EJ"/>
  </r>
  <r>
    <x v="2"/>
    <s v="Africa_Southern"/>
    <s v="trn_aviation_intl"/>
    <x v="5"/>
    <x v="4"/>
    <n v="0"/>
    <n v="0"/>
    <n v="0"/>
    <n v="0"/>
    <n v="0"/>
    <n v="0"/>
    <n v="0"/>
    <n v="5.60729E-9"/>
    <n v="6.8448900000000001E-8"/>
    <n v="7.7694200000000002E-7"/>
    <n v="7.9931600000000006E-6"/>
    <n v="0"/>
    <n v="0"/>
    <n v="0"/>
    <s v="EJ"/>
  </r>
  <r>
    <x v="2"/>
    <s v="Africa_Southern"/>
    <s v="trn_aviation_intl"/>
    <x v="5"/>
    <x v="1"/>
    <n v="0"/>
    <n v="0"/>
    <n v="0"/>
    <n v="0"/>
    <n v="0"/>
    <n v="0"/>
    <n v="0"/>
    <n v="9.8162600000000002E-9"/>
    <n v="2.7184799999999999E-7"/>
    <n v="5.6535899999999997E-6"/>
    <n v="8.5700599999999997E-5"/>
    <n v="0"/>
    <n v="0"/>
    <n v="0"/>
    <s v="EJ"/>
  </r>
  <r>
    <x v="2"/>
    <s v="Africa_Southern"/>
    <s v="trn_aviation_intl"/>
    <x v="5"/>
    <x v="2"/>
    <n v="1.67794E-2"/>
    <n v="1.70048E-2"/>
    <n v="2.2145600000000001E-2"/>
    <n v="2.0623099999999998E-2"/>
    <n v="2.2318600000000001E-2"/>
    <n v="2.5527000000000001E-2"/>
    <n v="3.34992E-2"/>
    <n v="4.4919300000000002E-2"/>
    <n v="6.3406599999999994E-2"/>
    <n v="8.8426400000000002E-2"/>
    <n v="0.121062"/>
    <n v="0"/>
    <n v="0"/>
    <n v="0"/>
    <s v="EJ"/>
  </r>
  <r>
    <x v="2"/>
    <s v="Africa_Southern"/>
    <s v="trn_freight"/>
    <x v="6"/>
    <x v="5"/>
    <n v="5.5257099999999996E-3"/>
    <n v="3.3489199999999999E-4"/>
    <n v="2.9299399999999998E-4"/>
    <n v="4.6049099999999999E-4"/>
    <n v="0"/>
    <n v="0"/>
    <n v="0"/>
    <n v="0"/>
    <n v="0"/>
    <n v="0"/>
    <n v="0"/>
    <n v="0"/>
    <n v="0"/>
    <n v="0"/>
    <s v="EJ"/>
  </r>
  <r>
    <x v="2"/>
    <s v="Africa_Southern"/>
    <s v="trn_freight"/>
    <x v="6"/>
    <x v="4"/>
    <n v="2.2399200000000001E-5"/>
    <n v="2.0899499999999999E-5"/>
    <n v="4.04991E-5"/>
    <n v="6.6398599999999998E-5"/>
    <n v="6.6062200000000006E-5"/>
    <n v="1.0385839999999999E-4"/>
    <n v="2.6139769999999999E-4"/>
    <n v="5.67943871E-4"/>
    <n v="8.8479219000000002E-4"/>
    <n v="1.1867382300000001E-3"/>
    <n v="1.5267918999999899E-3"/>
    <n v="0"/>
    <n v="0"/>
    <n v="0"/>
    <s v="EJ"/>
  </r>
  <r>
    <x v="2"/>
    <s v="Africa_Southern"/>
    <s v="trn_freight"/>
    <x v="6"/>
    <x v="1"/>
    <n v="0"/>
    <n v="0"/>
    <n v="0"/>
    <n v="0"/>
    <n v="0"/>
    <n v="5.4189199999999999E-5"/>
    <n v="2.6645599999999998E-4"/>
    <n v="7.1563612999999999E-4"/>
    <n v="1.1660818999999999E-3"/>
    <n v="1.5911564E-3"/>
    <n v="2.0891511000000001E-3"/>
    <n v="0"/>
    <n v="0"/>
    <n v="0"/>
    <s v="EJ"/>
  </r>
  <r>
    <x v="2"/>
    <s v="Africa_Southern"/>
    <s v="trn_freight"/>
    <x v="6"/>
    <x v="2"/>
    <n v="1.5515450000000001E-3"/>
    <n v="3.5811100000000002E-3"/>
    <n v="4.6644E-3"/>
    <n v="6.3442699999999999E-3"/>
    <n v="6.1442579999999997E-3"/>
    <n v="6.7968975000000003E-3"/>
    <n v="8.2959650000000006E-3"/>
    <n v="1.0660680000000001E-2"/>
    <n v="1.32999E-2"/>
    <n v="1.6560370000000001E-2"/>
    <n v="2.0444409999999899E-2"/>
    <n v="0"/>
    <n v="0"/>
    <n v="0"/>
    <s v="EJ"/>
  </r>
  <r>
    <x v="2"/>
    <s v="Africa_Southern"/>
    <s v="trn_freight_road"/>
    <x v="6"/>
    <x v="4"/>
    <n v="0"/>
    <n v="0"/>
    <n v="0"/>
    <n v="0"/>
    <n v="5.150361E-5"/>
    <n v="5.0294940601799997E-4"/>
    <n v="3.0338980456999999E-3"/>
    <n v="1.2596266632739999E-2"/>
    <n v="3.10772218230259E-2"/>
    <n v="5.9063398066235E-2"/>
    <n v="9.7998838932799995E-2"/>
    <n v="0"/>
    <n v="0"/>
    <n v="0"/>
    <s v="EJ"/>
  </r>
  <r>
    <x v="2"/>
    <s v="Africa_Southern"/>
    <s v="trn_freight_road"/>
    <x v="6"/>
    <x v="1"/>
    <n v="0"/>
    <n v="0"/>
    <n v="0"/>
    <n v="0"/>
    <n v="0"/>
    <n v="3.3099384099999899E-4"/>
    <n v="3.3632495593E-3"/>
    <n v="1.40593002827699E-2"/>
    <n v="3.034498101633E-2"/>
    <n v="4.9909799916099999E-2"/>
    <n v="7.1035543539000004E-2"/>
    <n v="0"/>
    <n v="0"/>
    <n v="0"/>
    <s v="EJ"/>
  </r>
  <r>
    <x v="2"/>
    <s v="Africa_Southern"/>
    <s v="trn_freight_road"/>
    <x v="6"/>
    <x v="2"/>
    <n v="4.260572E-2"/>
    <n v="8.0278059999999901E-2"/>
    <n v="0.1228781"/>
    <n v="0.1788314"/>
    <n v="0.19785822674999901"/>
    <n v="0.23007227350499901"/>
    <n v="0.28252865663100002"/>
    <n v="0.32241894841399998"/>
    <n v="0.36218412930999899"/>
    <n v="0.41267727273999999"/>
    <n v="0.47878196620000002"/>
    <n v="0"/>
    <n v="0"/>
    <n v="0"/>
    <s v="EJ"/>
  </r>
  <r>
    <x v="2"/>
    <s v="Africa_Southern"/>
    <s v="trn_pass"/>
    <x v="6"/>
    <x v="4"/>
    <n v="2.2399999999999999E-5"/>
    <n v="2.09E-5"/>
    <n v="4.0499900000000002E-5"/>
    <n v="6.6399899999999994E-5"/>
    <n v="7.2699479E-5"/>
    <n v="8.866376E-5"/>
    <n v="1.1828689999999999E-4"/>
    <n v="2.4187490999999999E-4"/>
    <n v="5.5420899999999995E-4"/>
    <n v="1.6207755E-3"/>
    <n v="5.0789568999999998E-3"/>
    <n v="0"/>
    <n v="0"/>
    <n v="0"/>
    <s v="EJ"/>
  </r>
  <r>
    <x v="2"/>
    <s v="Africa_Southern"/>
    <s v="trn_pass"/>
    <x v="6"/>
    <x v="1"/>
    <n v="0"/>
    <n v="0"/>
    <n v="0"/>
    <n v="0"/>
    <n v="0"/>
    <n v="0"/>
    <n v="0"/>
    <n v="4.1386600000000001E-5"/>
    <n v="2.0158599999999999E-4"/>
    <n v="9.3639400000000001E-4"/>
    <n v="3.7900500000000001E-3"/>
    <n v="0"/>
    <n v="0"/>
    <n v="0"/>
    <s v="EJ"/>
  </r>
  <r>
    <x v="2"/>
    <s v="Africa_Southern"/>
    <s v="trn_pass"/>
    <x v="6"/>
    <x v="2"/>
    <n v="1.35311998999999E-2"/>
    <n v="1.37556999E-2"/>
    <n v="1.79355E-2"/>
    <n v="1.6776799999999901E-2"/>
    <n v="1.7994276999999999E-2"/>
    <n v="2.3288115000000002E-2"/>
    <n v="3.5427303E-2"/>
    <n v="5.3464298E-2"/>
    <n v="8.3489194000000003E-2"/>
    <n v="0.12715431699999999"/>
    <n v="0.184928224"/>
    <n v="0"/>
    <n v="0"/>
    <n v="0"/>
    <s v="EJ"/>
  </r>
  <r>
    <x v="2"/>
    <s v="Africa_Southern"/>
    <s v="trn_pass_road"/>
    <x v="6"/>
    <x v="4"/>
    <n v="0"/>
    <n v="0"/>
    <n v="0"/>
    <n v="0"/>
    <n v="1.9451500000000001E-3"/>
    <n v="4.6655721999999998E-3"/>
    <n v="7.5819679999999997E-3"/>
    <n v="1.093419E-2"/>
    <n v="1.326926E-2"/>
    <n v="1.5104009999999999E-2"/>
    <n v="1.6397969999999901E-2"/>
    <n v="0"/>
    <n v="0"/>
    <n v="0"/>
    <s v="EJ"/>
  </r>
  <r>
    <x v="2"/>
    <s v="Africa_Southern"/>
    <s v="trn_pass_road"/>
    <x v="6"/>
    <x v="0"/>
    <n v="0"/>
    <n v="0"/>
    <n v="0"/>
    <n v="2.1298499999999999E-5"/>
    <n v="2.5865400000000001E-5"/>
    <n v="3.0151740000000001E-5"/>
    <n v="3.0243810000000001E-5"/>
    <n v="3.2654560000000001E-5"/>
    <n v="3.6067959999999998E-5"/>
    <n v="3.8385439999999901E-5"/>
    <n v="3.9224809999999998E-5"/>
    <n v="0"/>
    <n v="0"/>
    <n v="0"/>
    <s v="EJ"/>
  </r>
  <r>
    <x v="2"/>
    <s v="Africa_Southern"/>
    <s v="trn_pass_road"/>
    <x v="6"/>
    <x v="1"/>
    <n v="0"/>
    <n v="0"/>
    <n v="0"/>
    <n v="0"/>
    <n v="0"/>
    <n v="1.7434699999999999E-6"/>
    <n v="9.6522739999999996E-6"/>
    <n v="3.4196992999999999E-5"/>
    <n v="7.2134509999999898E-5"/>
    <n v="1.03727799999999E-4"/>
    <n v="1.1901E-4"/>
    <n v="0"/>
    <n v="0"/>
    <n v="0"/>
    <s v="EJ"/>
  </r>
  <r>
    <x v="2"/>
    <s v="Africa_Southern"/>
    <s v="trn_pass_road"/>
    <x v="6"/>
    <x v="2"/>
    <n v="9.8361799999999999E-3"/>
    <n v="1.8533299999999999E-2"/>
    <n v="2.8368000000000001E-2"/>
    <n v="4.1285599999999999E-2"/>
    <n v="3.8216667900000001E-2"/>
    <n v="3.514365732E-2"/>
    <n v="3.9817434539999898E-2"/>
    <n v="4.5060144000000003E-2"/>
    <n v="5.3613674E-2"/>
    <n v="6.3637672000000006E-2"/>
    <n v="7.3530735E-2"/>
    <n v="0"/>
    <n v="0"/>
    <n v="0"/>
    <s v="EJ"/>
  </r>
  <r>
    <x v="2"/>
    <s v="Africa_Southern"/>
    <s v="trn_pass_road_LDV"/>
    <x v="6"/>
    <x v="4"/>
    <n v="0"/>
    <n v="0"/>
    <n v="0"/>
    <n v="0"/>
    <n v="0"/>
    <n v="9.2221499999999999E-4"/>
    <n v="1.99285E-3"/>
    <n v="2.6056899999999999E-3"/>
    <n v="3.14547E-3"/>
    <n v="3.5037900000000001E-3"/>
    <n v="3.5764899999999999E-3"/>
    <n v="0"/>
    <n v="0"/>
    <n v="0"/>
    <s v="EJ"/>
  </r>
  <r>
    <x v="2"/>
    <s v="Africa_Southern"/>
    <s v="trn_pass_road_LDV"/>
    <x v="6"/>
    <x v="0"/>
    <n v="0"/>
    <n v="0"/>
    <n v="0"/>
    <n v="5.9995399999999997E-7"/>
    <n v="7.9887500000000004E-7"/>
    <n v="7.0644200000000002E-7"/>
    <n v="6.2959400000000002E-7"/>
    <n v="5.1207799999999996E-7"/>
    <n v="4.6858900000000001E-7"/>
    <n v="4.1692800000000001E-7"/>
    <n v="3.59352E-7"/>
    <n v="0"/>
    <n v="0"/>
    <n v="0"/>
    <s v="EJ"/>
  </r>
  <r>
    <x v="2"/>
    <s v="Africa_Southern"/>
    <s v="trn_pass_road_LDV"/>
    <x v="6"/>
    <x v="2"/>
    <n v="1.2273E-3"/>
    <n v="2.3124199999999999E-3"/>
    <n v="3.53952E-3"/>
    <n v="5.1513000000000001E-3"/>
    <n v="5.4305400000000002E-3"/>
    <n v="4.5221300000000001E-3"/>
    <n v="3.7235900000000001E-3"/>
    <n v="3.2140200000000002E-3"/>
    <n v="2.8186399999999999E-3"/>
    <n v="2.3372499999999999E-3"/>
    <n v="2.0081000000000001E-3"/>
    <n v="0"/>
    <n v="0"/>
    <n v="0"/>
    <s v="EJ"/>
  </r>
  <r>
    <x v="2"/>
    <s v="Africa_Southern"/>
    <s v="trn_pass_road_LDV_4W"/>
    <x v="6"/>
    <x v="4"/>
    <n v="0"/>
    <n v="0"/>
    <n v="0"/>
    <n v="0"/>
    <n v="0"/>
    <n v="4.9657899999999895E-4"/>
    <n v="4.6114985000000001E-3"/>
    <n v="1.19523358E-2"/>
    <n v="2.4109828999999999E-2"/>
    <n v="4.0625246699999999E-2"/>
    <n v="6.2164674999999898E-2"/>
    <n v="0"/>
    <n v="0"/>
    <n v="0"/>
    <s v="EJ"/>
  </r>
  <r>
    <x v="2"/>
    <s v="Africa_Southern"/>
    <s v="trn_pass_road_LDV_4W"/>
    <x v="6"/>
    <x v="0"/>
    <n v="0"/>
    <n v="0"/>
    <n v="0"/>
    <n v="6.1789400000000002E-5"/>
    <n v="6.5479990000000003E-5"/>
    <n v="7.3883850000000002E-5"/>
    <n v="8.6873149999999895E-5"/>
    <n v="9.9136009999999995E-5"/>
    <n v="1.1649867200000001E-4"/>
    <n v="1.3758525999999901E-4"/>
    <n v="1.5737166999999999E-4"/>
    <n v="0"/>
    <n v="0"/>
    <n v="0"/>
    <s v="EJ"/>
  </r>
  <r>
    <x v="2"/>
    <s v="Africa_Southern"/>
    <s v="trn_pass_road_LDV_4W"/>
    <x v="6"/>
    <x v="1"/>
    <n v="0"/>
    <n v="0"/>
    <n v="0"/>
    <n v="0"/>
    <n v="0"/>
    <n v="8.5403609999999998E-7"/>
    <n v="1.8450328149999999E-5"/>
    <n v="3.7307876710000001E-5"/>
    <n v="7.2901184235999895E-5"/>
    <n v="1.2960517041500001E-4"/>
    <n v="2.2283723996999999E-4"/>
    <n v="0"/>
    <n v="0"/>
    <n v="0"/>
    <s v="EJ"/>
  </r>
  <r>
    <x v="2"/>
    <s v="Africa_Southern"/>
    <s v="trn_pass_road_LDV_4W"/>
    <x v="6"/>
    <x v="2"/>
    <n v="3.1195790000000001E-2"/>
    <n v="5.8778700000000003E-2"/>
    <n v="8.9969599999999997E-2"/>
    <n v="0.1309379"/>
    <n v="0.1315559452"/>
    <n v="0.14845271539999999"/>
    <n v="0.17480019629999999"/>
    <n v="0.20605501919999999"/>
    <n v="0.2512806326"/>
    <n v="0.30764878099999998"/>
    <n v="0.36869604899999903"/>
    <n v="0"/>
    <n v="0"/>
    <n v="0"/>
    <s v="EJ"/>
  </r>
  <r>
    <x v="2"/>
    <s v="Africa_Southern"/>
    <s v="trn_shipping_intl"/>
    <x v="7"/>
    <x v="4"/>
    <n v="0"/>
    <n v="0"/>
    <n v="0"/>
    <n v="0"/>
    <n v="0"/>
    <n v="0"/>
    <n v="0"/>
    <n v="8.9734300000000004E-8"/>
    <n v="3.6500699999999998E-7"/>
    <n v="1.47775E-6"/>
    <n v="4.8574999999999997E-6"/>
    <n v="0"/>
    <n v="0"/>
    <n v="0"/>
    <s v="EJ"/>
  </r>
  <r>
    <x v="2"/>
    <s v="Africa_Southern"/>
    <s v="trn_shipping_intl"/>
    <x v="7"/>
    <x v="1"/>
    <n v="0"/>
    <n v="0"/>
    <n v="0"/>
    <n v="0"/>
    <n v="0"/>
    <n v="0"/>
    <n v="0"/>
    <n v="4.2207199999999998E-6"/>
    <n v="1.85144E-5"/>
    <n v="8.8228599999999998E-5"/>
    <n v="3.4297599999999999E-4"/>
    <n v="0"/>
    <n v="0"/>
    <n v="0"/>
    <s v="EJ"/>
  </r>
  <r>
    <x v="2"/>
    <s v="Africa_Southern"/>
    <s v="trn_shipping_intl"/>
    <x v="7"/>
    <x v="2"/>
    <n v="4.0223099999999998E-2"/>
    <n v="1.9560999999999999E-2"/>
    <n v="2.54145E-2"/>
    <n v="3.9280200000000001E-2"/>
    <n v="3.9197358999999897E-2"/>
    <n v="4.1299929999999999E-2"/>
    <n v="4.4961399999999999E-2"/>
    <n v="5.0382799999999998E-2"/>
    <n v="5.7012300000000002E-2"/>
    <n v="6.4931199999999994E-2"/>
    <n v="7.3678800000000003E-2"/>
    <n v="0"/>
    <n v="0"/>
    <n v="0"/>
    <s v="EJ"/>
  </r>
  <r>
    <x v="3"/>
    <s v="Africa_Western"/>
    <s v="N fertilizer"/>
    <x v="0"/>
    <x v="0"/>
    <n v="1.1746700000000001E-2"/>
    <n v="2.2778099999999999E-3"/>
    <n v="4.1135700000000004E-3"/>
    <n v="6.2278000000000003E-3"/>
    <n v="1.033625E-2"/>
    <n v="2.40632689E-2"/>
    <n v="3.7636188000000001E-2"/>
    <n v="5.3128288499999898E-2"/>
    <n v="6.5134075799999996E-2"/>
    <n v="7.7061831600000005E-2"/>
    <n v="8.7385951849999893E-2"/>
    <n v="0"/>
    <n v="0"/>
    <n v="0"/>
    <s v="EJ"/>
  </r>
  <r>
    <x v="3"/>
    <s v="Africa_Western"/>
    <s v="N fertilizer"/>
    <x v="0"/>
    <x v="1"/>
    <n v="0"/>
    <n v="0"/>
    <n v="0"/>
    <n v="0"/>
    <n v="0"/>
    <n v="1.7769199999999999E-4"/>
    <n v="1.028052E-3"/>
    <n v="2.639429E-3"/>
    <n v="4.6875490000000001E-3"/>
    <n v="7.7357722999999998E-3"/>
    <n v="1.16840746E-2"/>
    <n v="0"/>
    <n v="0"/>
    <n v="0"/>
    <s v="EJ"/>
  </r>
  <r>
    <x v="3"/>
    <s v="Africa_Western"/>
    <s v="agricultural energy use"/>
    <x v="1"/>
    <x v="3"/>
    <n v="0"/>
    <n v="2.39936E-2"/>
    <n v="2.9253899999999999E-2"/>
    <n v="3.4570099999999999E-2"/>
    <n v="3.9432700000000001E-2"/>
    <n v="4.6112329999999903E-2"/>
    <n v="5.3605350000000003E-2"/>
    <n v="6.2405290000000002E-2"/>
    <n v="7.3092799999999999E-2"/>
    <n v="8.3252999999999994E-2"/>
    <n v="9.2290739999999996E-2"/>
    <n v="0"/>
    <n v="0"/>
    <n v="0"/>
    <s v="EJ"/>
  </r>
  <r>
    <x v="3"/>
    <s v="Africa_Western"/>
    <s v="agricultural energy use"/>
    <x v="1"/>
    <x v="4"/>
    <n v="6.5899600000000002E-4"/>
    <n v="2.8729899999999997E-4"/>
    <n v="1.3143E-3"/>
    <n v="1.0307999999999999E-3"/>
    <n v="1.2929829999999999E-3"/>
    <n v="1.6426774999999999E-3"/>
    <n v="2.2088890999999999E-3"/>
    <n v="2.8400037999999901E-3"/>
    <n v="3.6151908100000001E-3"/>
    <n v="4.7224383999999999E-3"/>
    <n v="6.1209782999999997E-3"/>
    <n v="0"/>
    <n v="0"/>
    <n v="0"/>
    <s v="EJ"/>
  </r>
  <r>
    <x v="3"/>
    <s v="Africa_Western"/>
    <s v="agricultural energy use"/>
    <x v="1"/>
    <x v="1"/>
    <n v="0"/>
    <n v="0"/>
    <n v="0"/>
    <n v="0"/>
    <n v="0"/>
    <n v="1.00423E-4"/>
    <n v="3.6294729999999898E-4"/>
    <n v="7.4189190000000004E-4"/>
    <n v="1.1886290000000001E-3"/>
    <n v="1.7134437000000001E-3"/>
    <n v="2.2207236999999898E-3"/>
    <n v="0"/>
    <n v="0"/>
    <n v="0"/>
    <s v="EJ"/>
  </r>
  <r>
    <x v="3"/>
    <s v="Africa_Western"/>
    <s v="agricultural energy use"/>
    <x v="1"/>
    <x v="2"/>
    <n v="7.8497499999999904E-3"/>
    <n v="6.8503899999999996E-3"/>
    <n v="8.2920000000000008E-3"/>
    <n v="1.081E-2"/>
    <n v="1.2174493E-2"/>
    <n v="1.3345536E-2"/>
    <n v="1.4273707E-2"/>
    <n v="1.5358399999999999E-2"/>
    <n v="1.6734420999999999E-2"/>
    <n v="1.7312813999999999E-2"/>
    <n v="1.7110548E-2"/>
    <n v="0"/>
    <n v="0"/>
    <n v="0"/>
    <s v="EJ"/>
  </r>
  <r>
    <x v="3"/>
    <s v="Africa_Western"/>
    <s v="alumina"/>
    <x v="0"/>
    <x v="3"/>
    <n v="4.0079599999999998E-4"/>
    <n v="1.9901000000000001E-5"/>
    <n v="9.1673600000000003E-5"/>
    <n v="7.0244899999999996E-5"/>
    <n v="8.4399499999999997E-5"/>
    <n v="1.2242429999999901E-4"/>
    <n v="3.4602869999999998E-4"/>
    <n v="9.2621969999999996E-4"/>
    <n v="1.91323448E-3"/>
    <n v="3.2966645799999898E-3"/>
    <n v="5.0086932130000003E-3"/>
    <n v="0"/>
    <n v="0"/>
    <n v="0"/>
    <s v="EJ"/>
  </r>
  <r>
    <x v="3"/>
    <s v="Africa_Western"/>
    <s v="alumina"/>
    <x v="0"/>
    <x v="5"/>
    <n v="2.8957700000000002E-3"/>
    <n v="0"/>
    <n v="2.6592400000000001E-4"/>
    <n v="1.0534699999999999E-3"/>
    <n v="1.26533999999999E-3"/>
    <n v="1.832813E-3"/>
    <n v="5.1642399999999996E-3"/>
    <n v="1.3801203999999999E-2"/>
    <n v="2.84984849999999E-2"/>
    <n v="4.9107572000000002E-2"/>
    <n v="7.4628594300000003E-2"/>
    <n v="0"/>
    <n v="0"/>
    <n v="0"/>
    <s v="EJ"/>
  </r>
  <r>
    <x v="3"/>
    <s v="Africa_Western"/>
    <s v="alumina"/>
    <x v="0"/>
    <x v="0"/>
    <n v="0"/>
    <n v="0"/>
    <n v="1.27963E-5"/>
    <n v="9.9063399999999998E-6"/>
    <n v="1.1902197384000001E-5"/>
    <n v="1.724590312E-5"/>
    <n v="4.8631641040000002E-5"/>
    <n v="1.29966992913E-4"/>
    <n v="2.6820793010300001E-4"/>
    <n v="4.6181087108999999E-4"/>
    <n v="7.0114465094299895E-4"/>
    <n v="0"/>
    <n v="0"/>
    <n v="0"/>
    <s v="EJ"/>
  </r>
  <r>
    <x v="3"/>
    <s v="Africa_Western"/>
    <s v="alumina"/>
    <x v="0"/>
    <x v="2"/>
    <n v="2.6904799999999999E-3"/>
    <n v="4.2082099999999999E-4"/>
    <n v="2.5112799999999998E-4"/>
    <n v="2.5916600000000002E-4"/>
    <n v="3.1095249999999998E-4"/>
    <n v="4.4974929999999999E-4"/>
    <n v="1.2661145024259999E-3"/>
    <n v="3.388008186768E-3"/>
    <n v="6.9895255657229996E-3"/>
    <n v="1.202654926301E-2"/>
    <n v="1.8252373136570001E-2"/>
    <n v="0"/>
    <n v="0"/>
    <n v="0"/>
    <s v="EJ"/>
  </r>
  <r>
    <x v="3"/>
    <s v="Africa_Western"/>
    <s v="aluminum"/>
    <x v="0"/>
    <x v="4"/>
    <n v="1.53017E-2"/>
    <n v="5.3290000000000004E-3"/>
    <n v="4.2600299999999997E-3"/>
    <n v="5.31139E-3"/>
    <n v="6.3788600000000001E-3"/>
    <n v="9.2402500000000002E-3"/>
    <n v="2.6055129999999999E-2"/>
    <n v="6.9680575999999994E-2"/>
    <n v="0.14384123399999901"/>
    <n v="0.24771947599999999"/>
    <n v="0.376216891"/>
    <n v="0"/>
    <n v="0"/>
    <n v="0"/>
    <s v="EJ"/>
  </r>
  <r>
    <x v="3"/>
    <s v="Africa_Western"/>
    <s v="cement"/>
    <x v="0"/>
    <x v="4"/>
    <n v="3.5505799999999998E-3"/>
    <n v="5.2398899999999997E-3"/>
    <n v="6.8718199999999998E-3"/>
    <n v="6.8718199999999998E-3"/>
    <n v="7.503366E-3"/>
    <n v="9.8910200000000004E-3"/>
    <n v="1.7020618000000001E-2"/>
    <n v="2.8568084000000001E-2"/>
    <n v="4.4941987000000003E-2"/>
    <n v="6.7544332999999998E-2"/>
    <n v="9.6950893799999993E-2"/>
    <n v="0"/>
    <n v="0"/>
    <n v="0"/>
    <s v="EJ"/>
  </r>
  <r>
    <x v="3"/>
    <s v="Africa_Western"/>
    <s v="chemical energy use"/>
    <x v="0"/>
    <x v="4"/>
    <n v="1.6740700000000001E-4"/>
    <n v="1.2139099999999999E-3"/>
    <n v="9.2090599999999998E-4"/>
    <n v="1.1302E-3"/>
    <n v="9.4768999999999995E-4"/>
    <n v="1.336044E-3"/>
    <n v="2.0171169999999902E-3"/>
    <n v="3.0999410000000002E-3"/>
    <n v="4.4685829999999999E-3"/>
    <n v="5.9117746999999997E-3"/>
    <n v="7.733172E-3"/>
    <n v="0"/>
    <n v="0"/>
    <n v="0"/>
    <s v="EJ"/>
  </r>
  <r>
    <x v="3"/>
    <s v="Africa_Western"/>
    <s v="chemical energy use"/>
    <x v="0"/>
    <x v="0"/>
    <n v="2.6532000000000001E-3"/>
    <n v="8.7317699999999998E-3"/>
    <n v="3.1201200000000001E-3"/>
    <n v="1.50587E-2"/>
    <n v="1.7761969999999998E-2"/>
    <n v="2.057465E-2"/>
    <n v="2.524672E-2"/>
    <n v="3.2263649999999998E-2"/>
    <n v="4.1694170000000003E-2"/>
    <n v="5.3445041999999998E-2"/>
    <n v="6.8096002000000003E-2"/>
    <n v="0"/>
    <n v="0"/>
    <n v="0"/>
    <s v="EJ"/>
  </r>
  <r>
    <x v="3"/>
    <s v="Africa_Western"/>
    <s v="chemical energy use"/>
    <x v="0"/>
    <x v="2"/>
    <n v="0"/>
    <n v="0"/>
    <n v="0"/>
    <n v="8.3700000000000002E-5"/>
    <n v="9.5771299999999996E-5"/>
    <n v="1.101695E-4"/>
    <n v="1.3506679999999901E-4"/>
    <n v="1.8081910000000001E-4"/>
    <n v="2.4785606E-4"/>
    <n v="3.2792402999999999E-4"/>
    <n v="4.2868744399999998E-4"/>
    <n v="0"/>
    <n v="0"/>
    <n v="0"/>
    <s v="EJ"/>
  </r>
  <r>
    <x v="3"/>
    <s v="Africa_Western"/>
    <s v="chemical feedstocks"/>
    <x v="0"/>
    <x v="0"/>
    <n v="0"/>
    <n v="6.0237499999999999E-2"/>
    <n v="2.8049299999999999E-2"/>
    <n v="6.8584999999999993E-2"/>
    <n v="7.6716699999999999E-2"/>
    <n v="8.5954600000000006E-2"/>
    <n v="9.9264699999999997E-2"/>
    <n v="0.114454"/>
    <n v="0.132519"/>
    <n v="0.155918"/>
    <n v="0.183534"/>
    <n v="0"/>
    <n v="0"/>
    <n v="0"/>
    <s v="EJ"/>
  </r>
  <r>
    <x v="3"/>
    <s v="Africa_Western"/>
    <s v="chemical feedstocks"/>
    <x v="0"/>
    <x v="2"/>
    <n v="0"/>
    <n v="0"/>
    <n v="0"/>
    <n v="3.7669999999999999E-4"/>
    <n v="1.8898400000000001E-3"/>
    <n v="3.93079E-3"/>
    <n v="6.7156999999999998E-3"/>
    <n v="1.0943899999999999E-2"/>
    <n v="1.6480499999999999E-2"/>
    <n v="2.3145300000000001E-2"/>
    <n v="3.20567E-2"/>
    <n v="0"/>
    <n v="0"/>
    <n v="0"/>
    <s v="EJ"/>
  </r>
  <r>
    <x v="3"/>
    <s v="Africa_Western"/>
    <s v="comm cooling"/>
    <x v="2"/>
    <x v="4"/>
    <n v="3.73858E-3"/>
    <n v="8.3688800000000004E-3"/>
    <n v="1.01662E-2"/>
    <n v="1.43435E-2"/>
    <n v="1.671332E-2"/>
    <n v="2.1561259999999999E-2"/>
    <n v="3.5198269999999997E-2"/>
    <n v="5.7679079999999897E-2"/>
    <n v="9.2530329999999994E-2"/>
    <n v="0.144965184"/>
    <n v="0.21906787999999999"/>
    <n v="0"/>
    <n v="0"/>
    <n v="0"/>
    <s v="EJ"/>
  </r>
  <r>
    <x v="3"/>
    <s v="Africa_Western"/>
    <s v="comm heating"/>
    <x v="2"/>
    <x v="5"/>
    <n v="0"/>
    <n v="1.00041E-7"/>
    <n v="1.00013E-7"/>
    <n v="9.9992E-8"/>
    <n v="1.06835999999999E-7"/>
    <n v="1.3013469999999999E-7"/>
    <n v="1.7945747E-7"/>
    <n v="2.3050955E-7"/>
    <n v="2.8371006999999998E-7"/>
    <n v="3.4149268999999999E-7"/>
    <n v="3.9883666E-7"/>
    <n v="0"/>
    <n v="0"/>
    <n v="0"/>
    <s v="EJ"/>
  </r>
  <r>
    <x v="3"/>
    <s v="Africa_Western"/>
    <s v="comm heating"/>
    <x v="2"/>
    <x v="2"/>
    <n v="9.5230199999999995E-5"/>
    <n v="2.0208199999999999E-4"/>
    <n v="3.0004000000000001E-4"/>
    <n v="4.1136699999999999E-4"/>
    <n v="4.3460929999999899E-4"/>
    <n v="5.2926259999999995E-4"/>
    <n v="8.185175E-4"/>
    <n v="1.2827779E-3"/>
    <n v="1.8941426999999999E-3"/>
    <n v="2.6739601E-3"/>
    <n v="3.6093480000000001E-3"/>
    <n v="0"/>
    <n v="0"/>
    <n v="0"/>
    <s v="EJ"/>
  </r>
  <r>
    <x v="3"/>
    <s v="Africa_Western"/>
    <s v="comm others"/>
    <x v="2"/>
    <x v="3"/>
    <n v="0.150953"/>
    <n v="0.107039"/>
    <n v="0.13688900000000001"/>
    <n v="0.232792"/>
    <n v="0.26281939999999998"/>
    <n v="0.38008569999999903"/>
    <n v="0.61966410000000005"/>
    <n v="0.95973540000000002"/>
    <n v="1.3702426999999999"/>
    <n v="1.8301248800000001"/>
    <n v="2.3218391"/>
    <n v="0"/>
    <n v="0"/>
    <n v="0"/>
    <s v="EJ"/>
  </r>
  <r>
    <x v="3"/>
    <s v="Africa_Western"/>
    <s v="comm others"/>
    <x v="2"/>
    <x v="5"/>
    <n v="0"/>
    <n v="3.1540000000000002E-4"/>
    <n v="3.1629999999999999E-4"/>
    <n v="2.9770000000000003E-4"/>
    <n v="3.3360040000000001E-4"/>
    <n v="4.1331320000000002E-4"/>
    <n v="5.6128069999999996E-4"/>
    <n v="7.6914669999999998E-4"/>
    <n v="1.0685931999999999E-3"/>
    <n v="1.4575510499999899E-3"/>
    <n v="1.9335945E-3"/>
    <n v="0"/>
    <n v="0"/>
    <n v="0"/>
    <s v="EJ"/>
  </r>
  <r>
    <x v="3"/>
    <s v="Africa_Western"/>
    <s v="comm others"/>
    <x v="2"/>
    <x v="4"/>
    <n v="7.7540999999999999E-3"/>
    <n v="1.7357500000000001E-2"/>
    <n v="2.1085300000000001E-2"/>
    <n v="2.9749100000000001E-2"/>
    <n v="3.4736830000000003E-2"/>
    <n v="5.1031020000000003E-2"/>
    <n v="0.10462251"/>
    <n v="0.21693825999999999"/>
    <n v="0.41911308000000003"/>
    <n v="0.76990023999999901"/>
    <n v="1.3218064599999999"/>
    <n v="0"/>
    <n v="0"/>
    <n v="0"/>
    <s v="EJ"/>
  </r>
  <r>
    <x v="3"/>
    <s v="Africa_Western"/>
    <s v="comm others"/>
    <x v="2"/>
    <x v="0"/>
    <n v="0"/>
    <n v="5.9770999999999999E-3"/>
    <n v="3.4999999999999997E-5"/>
    <n v="3.4900000000000001E-5"/>
    <n v="3.9266210000000001E-5"/>
    <n v="4.9857700000000002E-5"/>
    <n v="8.0775519999999994E-5"/>
    <n v="1.4188199999999999E-4"/>
    <n v="2.4635466000000003E-4"/>
    <n v="4.2250662000000003E-4"/>
    <n v="6.8743065999999904E-4"/>
    <n v="0"/>
    <n v="0"/>
    <n v="0"/>
    <s v="EJ"/>
  </r>
  <r>
    <x v="3"/>
    <s v="Africa_Western"/>
    <s v="comm others"/>
    <x v="2"/>
    <x v="1"/>
    <n v="0"/>
    <n v="0"/>
    <n v="0"/>
    <n v="0"/>
    <n v="0"/>
    <n v="4.3503099999999996E-9"/>
    <n v="1.44426E-7"/>
    <n v="4.2941100000000001E-7"/>
    <n v="1.0058899999999999E-6"/>
    <n v="2.2676900000000001E-6"/>
    <n v="4.5481200000000003E-6"/>
    <n v="0"/>
    <n v="0"/>
    <n v="0"/>
    <s v="EJ"/>
  </r>
  <r>
    <x v="3"/>
    <s v="Africa_Western"/>
    <s v="comm others"/>
    <x v="2"/>
    <x v="2"/>
    <n v="2.2184200000000001E-2"/>
    <n v="4.7033699999999998E-2"/>
    <n v="6.9856699999999994E-2"/>
    <n v="9.5800099999999999E-2"/>
    <n v="0.105874"/>
    <n v="0.12962299999999999"/>
    <n v="0.17784"/>
    <n v="0.25316558"/>
    <n v="0.35438488000000001"/>
    <n v="0.47889273999999898"/>
    <n v="0.62784490999999998"/>
    <n v="0"/>
    <n v="0"/>
    <n v="0"/>
    <s v="EJ"/>
  </r>
  <r>
    <x v="3"/>
    <s v="Africa_Western"/>
    <s v="construction energy use"/>
    <x v="0"/>
    <x v="4"/>
    <n v="2.5115899999999999E-4"/>
    <n v="3.3490499999999998E-4"/>
    <n v="5.0229699999999996E-4"/>
    <n v="6.2788600000000003E-4"/>
    <n v="7.3350599999999998E-4"/>
    <n v="8.8085625000000004E-4"/>
    <n v="1.0870476799999999E-3"/>
    <n v="1.319097145E-3"/>
    <n v="1.571871997E-3"/>
    <n v="1.85644201999999E-3"/>
    <n v="2.1653382400000001E-3"/>
    <n v="0"/>
    <n v="0"/>
    <n v="0"/>
    <s v="EJ"/>
  </r>
  <r>
    <x v="3"/>
    <s v="Africa_Western"/>
    <s v="construction energy use"/>
    <x v="0"/>
    <x v="1"/>
    <n v="0"/>
    <n v="0"/>
    <n v="0"/>
    <n v="0"/>
    <n v="0"/>
    <n v="8.4431700000000003E-6"/>
    <n v="3.140478E-5"/>
    <n v="6.6681259999999999E-5"/>
    <n v="1.0889713999999999E-4"/>
    <n v="1.6119754999999999E-4"/>
    <n v="2.1578716000000001E-4"/>
    <n v="0"/>
    <n v="0"/>
    <n v="0"/>
    <s v="EJ"/>
  </r>
  <r>
    <x v="3"/>
    <s v="Africa_Western"/>
    <s v="construction energy use"/>
    <x v="0"/>
    <x v="2"/>
    <n v="4.1893239999999997E-5"/>
    <n v="8.3701299999999998E-5"/>
    <n v="1.2559879999999999E-4"/>
    <n v="6.69785E-4"/>
    <n v="7.4942450000000001E-4"/>
    <n v="8.1859350000000001E-4"/>
    <n v="8.9302480000000002E-4"/>
    <n v="9.8178831999999995E-4"/>
    <n v="1.0807404999999999E-3"/>
    <n v="1.1366026900000001E-3"/>
    <n v="1.1451828000000001E-3"/>
    <n v="0"/>
    <n v="0"/>
    <n v="0"/>
    <s v="EJ"/>
  </r>
  <r>
    <x v="3"/>
    <s v="Africa_Western"/>
    <s v="construction feedstocks"/>
    <x v="3"/>
    <x v="2"/>
    <n v="3.3882999999999999E-3"/>
    <n v="6.1139000000000002E-3"/>
    <n v="4.4780000000000002E-3"/>
    <n v="3.7583999999999998E-3"/>
    <n v="4.2460299999999996E-3"/>
    <n v="4.8652000000000001E-3"/>
    <n v="5.7381899999999998E-3"/>
    <n v="6.7812300000000001E-3"/>
    <n v="7.9407799999999997E-3"/>
    <n v="9.1489799999999993E-3"/>
    <n v="1.0344300000000001E-2"/>
    <n v="0"/>
    <n v="0"/>
    <n v="0"/>
    <s v="EJ"/>
  </r>
  <r>
    <x v="3"/>
    <s v="Africa_Western"/>
    <s v="desalinated water"/>
    <x v="0"/>
    <x v="4"/>
    <n v="7.1317300000000002E-5"/>
    <n v="4.13863E-5"/>
    <n v="3.24209E-5"/>
    <n v="2.3455399999999999E-5"/>
    <n v="4.8860999999999999E-5"/>
    <n v="5.7949699999999998E-5"/>
    <n v="7.7248400000000004E-5"/>
    <n v="1.03774E-4"/>
    <n v="1.3646700000000001E-4"/>
    <n v="1.7589E-4"/>
    <n v="2.21318E-4"/>
    <n v="0"/>
    <n v="0"/>
    <n v="0"/>
    <s v="EJ"/>
  </r>
  <r>
    <x v="3"/>
    <s v="Africa_Western"/>
    <s v="desalinated water"/>
    <x v="0"/>
    <x v="0"/>
    <n v="2.7399800000000001E-4"/>
    <n v="4.2190199999999999E-4"/>
    <n v="2.3644000000000001E-4"/>
    <n v="3.3862900000000001E-4"/>
    <n v="6.9277800000000001E-4"/>
    <n v="7.98166E-4"/>
    <n v="1.05294E-3"/>
    <n v="1.36523E-3"/>
    <n v="1.71656E-3"/>
    <n v="2.2079600000000001E-3"/>
    <n v="2.7731700000000001E-3"/>
    <n v="0"/>
    <n v="0"/>
    <n v="0"/>
    <s v="EJ"/>
  </r>
  <r>
    <x v="3"/>
    <s v="Africa_Western"/>
    <s v="desalinated water"/>
    <x v="0"/>
    <x v="2"/>
    <n v="6.8547699999999998E-4"/>
    <n v="4.9674500000000004E-4"/>
    <n v="6.8220599999999998E-4"/>
    <n v="5.8001799999999996E-4"/>
    <n v="1.1228200000000001E-3"/>
    <n v="1.3369300000000001E-3"/>
    <n v="1.80579E-3"/>
    <n v="2.5162499999999998E-3"/>
    <n v="3.3131800000000002E-3"/>
    <n v="4.2690100000000002E-3"/>
    <n v="5.4308400000000001E-3"/>
    <n v="0"/>
    <n v="0"/>
    <n v="0"/>
    <s v="EJ"/>
  </r>
  <r>
    <x v="3"/>
    <s v="Africa_Western"/>
    <s v="industrial wastewater treatment"/>
    <x v="0"/>
    <x v="4"/>
    <n v="6.9141999999999996E-5"/>
    <n v="9.2607899999999998E-5"/>
    <n v="1.33032E-4"/>
    <n v="1.67868E-4"/>
    <n v="2.25458E-4"/>
    <n v="3.4845699999999999E-4"/>
    <n v="6.7969899999999997E-4"/>
    <n v="1.26723E-3"/>
    <n v="2.1739900000000002E-3"/>
    <n v="3.5042900000000002E-3"/>
    <n v="5.3296200000000002E-3"/>
    <n v="0"/>
    <n v="0"/>
    <n v="0"/>
    <s v="EJ"/>
  </r>
  <r>
    <x v="3"/>
    <s v="Africa_Western"/>
    <s v="industrial water abstraction"/>
    <x v="0"/>
    <x v="4"/>
    <n v="1.45334E-4"/>
    <n v="1.93699E-4"/>
    <n v="2.6036499999999998E-4"/>
    <n v="3.3018300000000001E-4"/>
    <n v="3.7004799999999999E-4"/>
    <n v="4.7322599999999999E-4"/>
    <n v="7.7019800000000004E-4"/>
    <n v="1.2155499999999999E-3"/>
    <n v="1.77574E-3"/>
    <n v="2.4545000000000001E-3"/>
    <n v="3.23011E-3"/>
    <n v="0"/>
    <n v="0"/>
    <n v="0"/>
    <s v="EJ"/>
  </r>
  <r>
    <x v="3"/>
    <s v="Africa_Western"/>
    <s v="industrial water treatment"/>
    <x v="0"/>
    <x v="4"/>
    <n v="1.94367E-4"/>
    <n v="2.6715700000000002E-4"/>
    <n v="3.5825400000000002E-4"/>
    <n v="4.5208200000000003E-4"/>
    <n v="5.0666600000000002E-4"/>
    <n v="6.4793499999999998E-4"/>
    <n v="1.05455E-3"/>
    <n v="1.6643199999999999E-3"/>
    <n v="2.4313199999999998E-3"/>
    <n v="3.3606700000000001E-3"/>
    <n v="4.4226200000000004E-3"/>
    <n v="0"/>
    <n v="0"/>
    <n v="0"/>
    <s v="EJ"/>
  </r>
  <r>
    <x v="3"/>
    <s v="Africa_Western"/>
    <s v="iron and steel"/>
    <x v="0"/>
    <x v="5"/>
    <n v="2.9720599999999999E-3"/>
    <n v="0"/>
    <n v="0"/>
    <n v="0"/>
    <n v="0"/>
    <n v="0"/>
    <n v="0"/>
    <n v="0"/>
    <n v="0"/>
    <n v="0"/>
    <n v="0"/>
    <n v="0"/>
    <n v="0"/>
    <n v="0"/>
    <s v="EJ"/>
  </r>
  <r>
    <x v="3"/>
    <s v="Africa_Western"/>
    <s v="iron and steel"/>
    <x v="0"/>
    <x v="4"/>
    <n v="0"/>
    <n v="2.5115800000000002E-4"/>
    <n v="1.438148E-3"/>
    <n v="2.4391449999999898E-3"/>
    <n v="3.034199E-3"/>
    <n v="5.9826749999999998E-3"/>
    <n v="3.1287524999999997E-2"/>
    <n v="0.1146071151"/>
    <n v="0.29100182499999999"/>
    <n v="0.57462874799999897"/>
    <n v="0.95387557000000001"/>
    <n v="0"/>
    <n v="0"/>
    <n v="0"/>
    <s v="EJ"/>
  </r>
  <r>
    <x v="3"/>
    <s v="Africa_Western"/>
    <s v="iron and steel"/>
    <x v="0"/>
    <x v="0"/>
    <n v="2.0929999999999998E-3"/>
    <n v="8.03712E-3"/>
    <n v="2.5953199999999999E-3"/>
    <n v="1.0674299999999999E-2"/>
    <n v="1.311183E-2"/>
    <n v="1.442207E-2"/>
    <n v="2.8953130000000001E-2"/>
    <n v="8.1019919999999995E-2"/>
    <n v="0.18041483799999999"/>
    <n v="0.32690184999999999"/>
    <n v="0.50051369999999995"/>
    <n v="0"/>
    <n v="0"/>
    <n v="0"/>
    <s v="EJ"/>
  </r>
  <r>
    <x v="3"/>
    <s v="Africa_Western"/>
    <s v="iron and steel"/>
    <x v="0"/>
    <x v="1"/>
    <n v="0"/>
    <n v="0"/>
    <n v="0"/>
    <n v="0"/>
    <n v="0"/>
    <n v="1.48398E-3"/>
    <n v="1.5190270000000001E-2"/>
    <n v="5.9720576999999997E-2"/>
    <n v="0.155827201"/>
    <n v="0.31354722000000002"/>
    <n v="0.52955565000000004"/>
    <n v="0"/>
    <n v="0"/>
    <n v="0"/>
    <s v="EJ"/>
  </r>
  <r>
    <x v="3"/>
    <s v="Africa_Western"/>
    <s v="irrigation water abstraction"/>
    <x v="0"/>
    <x v="4"/>
    <n v="1.4282699999999999E-3"/>
    <n v="2.0877199999999999E-3"/>
    <n v="2.81351E-3"/>
    <n v="3.48432E-3"/>
    <n v="3.9503400000000001E-3"/>
    <n v="4.4104799999999996E-3"/>
    <n v="4.9171800000000002E-3"/>
    <n v="5.60495E-3"/>
    <n v="6.3641399999999999E-3"/>
    <n v="7.2908199999999999E-3"/>
    <n v="8.2392999999999997E-3"/>
    <n v="0"/>
    <n v="0"/>
    <n v="0"/>
    <s v="EJ"/>
  </r>
  <r>
    <x v="3"/>
    <s v="Africa_Western"/>
    <s v="mining energy use"/>
    <x v="0"/>
    <x v="3"/>
    <n v="0"/>
    <n v="0"/>
    <n v="3.3489700000000002E-4"/>
    <n v="7.5349599999999998E-4"/>
    <n v="8.0065999999999905E-4"/>
    <n v="8.6795199999999996E-4"/>
    <n v="9.1173929999999995E-4"/>
    <n v="1.0049144999999999E-3"/>
    <n v="1.1656016999999901E-3"/>
    <n v="1.2882078999999901E-3"/>
    <n v="1.3660711E-3"/>
    <n v="0"/>
    <n v="0"/>
    <n v="0"/>
    <s v="EJ"/>
  </r>
  <r>
    <x v="3"/>
    <s v="Africa_Western"/>
    <s v="mining energy use"/>
    <x v="0"/>
    <x v="4"/>
    <n v="0"/>
    <n v="1.674E-4"/>
    <n v="2.0929799999999999E-3"/>
    <n v="2.9058899999999999E-3"/>
    <n v="3.3547989999999999E-3"/>
    <n v="3.85180462E-3"/>
    <n v="4.4265763199999898E-3"/>
    <n v="5.0157144999999998E-3"/>
    <n v="5.7082183449999897E-3"/>
    <n v="6.3762007899999902E-3"/>
    <n v="6.9876971700000004E-3"/>
    <n v="0"/>
    <n v="0"/>
    <n v="0"/>
    <s v="EJ"/>
  </r>
  <r>
    <x v="3"/>
    <s v="Africa_Western"/>
    <s v="mining energy use"/>
    <x v="0"/>
    <x v="1"/>
    <n v="0"/>
    <n v="0"/>
    <n v="0"/>
    <n v="0"/>
    <n v="0"/>
    <n v="1.40613E-5"/>
    <n v="5.3296699999999899E-5"/>
    <n v="1.1548484E-4"/>
    <n v="1.9579090999999999E-4"/>
    <n v="2.9843637E-4"/>
    <n v="4.0758329999999998E-4"/>
    <n v="0"/>
    <n v="0"/>
    <n v="0"/>
    <s v="EJ"/>
  </r>
  <r>
    <x v="3"/>
    <s v="Africa_Western"/>
    <s v="mining energy use"/>
    <x v="0"/>
    <x v="2"/>
    <n v="0"/>
    <n v="0"/>
    <n v="1.1073910000000001E-3"/>
    <n v="1.086095E-3"/>
    <n v="1.2312953E-3"/>
    <n v="1.3901648E-3"/>
    <n v="1.5673714999999901E-3"/>
    <n v="1.7740506399999999E-3"/>
    <n v="2.0071598E-3"/>
    <n v="2.1517419999999999E-3"/>
    <n v="2.1837177999999998E-3"/>
    <n v="0"/>
    <n v="0"/>
    <n v="0"/>
    <s v="EJ"/>
  </r>
  <r>
    <x v="3"/>
    <s v="Africa_Western"/>
    <s v="municipal wastewater treatment"/>
    <x v="0"/>
    <x v="4"/>
    <n v="4.3185000000000001E-4"/>
    <n v="8.3283100000000002E-4"/>
    <n v="1.04751E-3"/>
    <n v="1.2517299999999999E-3"/>
    <n v="2.4564700000000001E-3"/>
    <n v="3.37682E-3"/>
    <n v="4.9689000000000001E-3"/>
    <n v="7.1963299999999999E-3"/>
    <n v="1.0200600000000001E-2"/>
    <n v="1.4122600000000001E-2"/>
    <n v="1.9052400000000001E-2"/>
    <n v="0"/>
    <n v="0"/>
    <n v="0"/>
    <s v="EJ"/>
  </r>
  <r>
    <x v="3"/>
    <s v="Africa_Western"/>
    <s v="municipal water abstraction"/>
    <x v="0"/>
    <x v="4"/>
    <n v="1.14349E-3"/>
    <n v="2.2600300000000001E-3"/>
    <n v="2.6305E-3"/>
    <n v="3.0857800000000002E-3"/>
    <n v="3.3980400000000002E-3"/>
    <n v="3.8934299999999998E-3"/>
    <n v="4.8083600000000002E-3"/>
    <n v="5.9219499999999996E-3"/>
    <n v="7.1749500000000003E-3"/>
    <n v="8.5446800000000007E-3"/>
    <n v="9.99975E-3"/>
    <n v="0"/>
    <n v="0"/>
    <n v="0"/>
    <s v="EJ"/>
  </r>
  <r>
    <x v="3"/>
    <s v="Africa_Western"/>
    <s v="municipal water distribution"/>
    <x v="0"/>
    <x v="4"/>
    <n v="2.1850200000000002E-3"/>
    <n v="4.3807899999999999E-3"/>
    <n v="5.1134500000000003E-3"/>
    <n v="5.99593E-3"/>
    <n v="9.6104099999999998E-3"/>
    <n v="1.10118E-2"/>
    <n v="1.36005E-2"/>
    <n v="1.6751800000000001E-2"/>
    <n v="2.0297599999999999E-2"/>
    <n v="2.4174600000000001E-2"/>
    <n v="2.8293800000000001E-2"/>
    <n v="0"/>
    <n v="0"/>
    <n v="0"/>
    <s v="EJ"/>
  </r>
  <r>
    <x v="3"/>
    <s v="Africa_Western"/>
    <s v="municipal water treatment"/>
    <x v="0"/>
    <x v="4"/>
    <n v="2.0757499999999999E-3"/>
    <n v="4.16592E-3"/>
    <n v="4.8628600000000001E-3"/>
    <n v="5.7028699999999996E-3"/>
    <n v="9.1348499999999999E-3"/>
    <n v="1.04666E-2"/>
    <n v="1.2926200000000001E-2"/>
    <n v="1.5919800000000001E-2"/>
    <n v="1.9288199999999998E-2"/>
    <n v="2.2970500000000001E-2"/>
    <n v="2.6882099999999999E-2"/>
    <n v="0"/>
    <n v="0"/>
    <n v="0"/>
    <s v="EJ"/>
  </r>
  <r>
    <x v="3"/>
    <s v="Africa_Western"/>
    <s v="other industrial energy use"/>
    <x v="0"/>
    <x v="3"/>
    <n v="0.39380599999999999"/>
    <n v="0.96377199999999996"/>
    <n v="1.26508"/>
    <n v="1.6302827"/>
    <n v="1.8368300369999999"/>
    <n v="2.3490793280000002"/>
    <n v="3.6868651879999899"/>
    <n v="5.4856920609999902"/>
    <n v="7.4978449039999999"/>
    <n v="9.6114534311999904"/>
    <n v="11.575204963999999"/>
    <n v="0"/>
    <n v="0"/>
    <n v="0"/>
    <s v="EJ"/>
  </r>
  <r>
    <x v="3"/>
    <s v="Africa_Western"/>
    <s v="other industrial energy use"/>
    <x v="0"/>
    <x v="5"/>
    <n v="8.6000000000000007E-6"/>
    <n v="0"/>
    <n v="7.7740000000000003E-4"/>
    <n v="1.07879E-2"/>
    <n v="1.233977E-2"/>
    <n v="1.5403740000000001E-2"/>
    <n v="2.5214609999999998E-2"/>
    <n v="4.2778209999999997E-2"/>
    <n v="6.9814092999999994E-2"/>
    <n v="0.107328573"/>
    <n v="0.1564031126"/>
    <n v="0"/>
    <n v="0"/>
    <n v="0"/>
    <s v="EJ"/>
  </r>
  <r>
    <x v="3"/>
    <s v="Africa_Western"/>
    <s v="other industrial energy use"/>
    <x v="0"/>
    <x v="4"/>
    <n v="2.9350000000000001E-2"/>
    <n v="3.6734099999999999E-2"/>
    <n v="4.6914999999999998E-2"/>
    <n v="6.0317099999999998E-2"/>
    <n v="5.4292300000000002E-2"/>
    <n v="7.8527550000000002E-2"/>
    <n v="0.18463529000000001"/>
    <n v="0.37693357999999999"/>
    <n v="0.66727219000000004"/>
    <n v="1.09296544"/>
    <n v="1.694459175"/>
    <n v="0"/>
    <n v="0"/>
    <n v="0"/>
    <s v="EJ"/>
  </r>
  <r>
    <x v="3"/>
    <s v="Africa_Western"/>
    <s v="other industrial energy use"/>
    <x v="0"/>
    <x v="0"/>
    <n v="2.13939E-2"/>
    <n v="0.17587800000000001"/>
    <n v="0.18190700000000001"/>
    <n v="0.26054699999999997"/>
    <n v="0.2987496"/>
    <n v="0.37175849999999999"/>
    <n v="0.61045389999999999"/>
    <n v="1.0166405999999999"/>
    <n v="1.5907673"/>
    <n v="2.3861872900000001"/>
    <n v="3.4107776200000002"/>
    <n v="0"/>
    <n v="0"/>
    <n v="0"/>
    <s v="EJ"/>
  </r>
  <r>
    <x v="3"/>
    <s v="Africa_Western"/>
    <s v="other industrial energy use"/>
    <x v="0"/>
    <x v="1"/>
    <n v="0"/>
    <n v="0"/>
    <n v="0"/>
    <n v="0"/>
    <n v="0"/>
    <n v="7.9249799999999999E-4"/>
    <n v="1.2808248E-2"/>
    <n v="4.0142443E-2"/>
    <n v="8.6607506000000001E-2"/>
    <n v="0.16198174099999901"/>
    <n v="0.28007214449999901"/>
    <n v="0"/>
    <n v="0"/>
    <n v="0"/>
    <s v="EJ"/>
  </r>
  <r>
    <x v="3"/>
    <s v="Africa_Western"/>
    <s v="other industrial energy use"/>
    <x v="0"/>
    <x v="2"/>
    <n v="3.85823E-2"/>
    <n v="8.1333299999999997E-2"/>
    <n v="7.9672900000000005E-2"/>
    <n v="0.11912300000000001"/>
    <n v="0.13309099999999999"/>
    <n v="0.16241449999999999"/>
    <n v="0.2610383"/>
    <n v="0.44680589999999998"/>
    <n v="0.71944483999999997"/>
    <n v="1.0831443999999999"/>
    <n v="1.5480864510000001"/>
    <n v="0"/>
    <n v="0"/>
    <n v="0"/>
    <s v="EJ"/>
  </r>
  <r>
    <x v="3"/>
    <s v="Africa_Western"/>
    <s v="other industrial feedstocks"/>
    <x v="0"/>
    <x v="2"/>
    <n v="2.4176300000000001E-2"/>
    <n v="1.23657E-2"/>
    <n v="1.1965E-2"/>
    <n v="2.1107500000000001E-2"/>
    <n v="2.4455000000000001E-2"/>
    <n v="3.51828E-2"/>
    <n v="7.2367000000000001E-2"/>
    <n v="0.13997100000000001"/>
    <n v="0.23602500000000001"/>
    <n v="0.36136600000000002"/>
    <n v="0.52187099999999997"/>
    <n v="0"/>
    <n v="0"/>
    <n v="0"/>
    <s v="EJ"/>
  </r>
  <r>
    <x v="3"/>
    <s v="Africa_Western"/>
    <s v="process heat cement"/>
    <x v="0"/>
    <x v="3"/>
    <n v="1.4605899999999999E-3"/>
    <n v="2.4704100000000001E-3"/>
    <n v="2.7706800000000002E-3"/>
    <n v="2.7706800000000002E-3"/>
    <n v="3.1947659999999999E-3"/>
    <n v="4.6519589999999998E-3"/>
    <n v="8.9767330000000006E-3"/>
    <n v="1.6156348000000001E-2"/>
    <n v="2.5984381000000001E-2"/>
    <n v="3.8150895999999997E-2"/>
    <n v="5.2321218699999998E-2"/>
    <n v="0"/>
    <n v="0"/>
    <n v="0"/>
    <s v="EJ"/>
  </r>
  <r>
    <x v="3"/>
    <s v="Africa_Western"/>
    <s v="process heat cement"/>
    <x v="0"/>
    <x v="5"/>
    <n v="8.4712599999999996E-3"/>
    <n v="1.18044E-2"/>
    <n v="1.6070000000000001E-2"/>
    <n v="1.6070000000000001E-2"/>
    <n v="1.8479829999999999E-2"/>
    <n v="2.3953079999999901E-2"/>
    <n v="3.9076349999999899E-2"/>
    <n v="6.3304169999999896E-2"/>
    <n v="9.9965289999999998E-2"/>
    <n v="0.151290904"/>
    <n v="0.21780187400000001"/>
    <n v="0"/>
    <n v="0"/>
    <n v="0"/>
    <s v="EJ"/>
  </r>
  <r>
    <x v="3"/>
    <s v="Africa_Western"/>
    <s v="process heat cement"/>
    <x v="0"/>
    <x v="0"/>
    <n v="8.4712599999999996E-3"/>
    <n v="1.21756E-2"/>
    <n v="1.6070000000000001E-2"/>
    <n v="1.6070000000000001E-2"/>
    <n v="1.8476590000000001E-2"/>
    <n v="2.359808E-2"/>
    <n v="3.744041E-2"/>
    <n v="5.6467049999999998E-2"/>
    <n v="8.020273E-2"/>
    <n v="0.112157031"/>
    <n v="0.15044935700000001"/>
    <n v="0"/>
    <n v="0"/>
    <n v="0"/>
    <s v="EJ"/>
  </r>
  <r>
    <x v="3"/>
    <s v="Africa_Western"/>
    <s v="process heat cement"/>
    <x v="0"/>
    <x v="1"/>
    <n v="0"/>
    <n v="0"/>
    <n v="0"/>
    <n v="0"/>
    <n v="0"/>
    <n v="1.5446399999999999E-4"/>
    <n v="2.7920481000000001E-3"/>
    <n v="7.8979506999999997E-3"/>
    <n v="1.60337898E-2"/>
    <n v="2.97937367E-2"/>
    <n v="5.1597130599999999E-2"/>
    <n v="0"/>
    <n v="0"/>
    <n v="0"/>
    <s v="EJ"/>
  </r>
  <r>
    <x v="3"/>
    <s v="Africa_Western"/>
    <s v="process heat cement"/>
    <x v="0"/>
    <x v="2"/>
    <n v="1.0808099999999999E-2"/>
    <n v="1.5534299999999999E-2"/>
    <n v="2.05031E-2"/>
    <n v="2.05031E-2"/>
    <n v="2.014968E-2"/>
    <n v="2.61475399999999E-2"/>
    <n v="4.3606369999999998E-2"/>
    <n v="7.2611969999999998E-2"/>
    <n v="0.11242529"/>
    <n v="0.164665968"/>
    <n v="0.23025941899999999"/>
    <n v="0"/>
    <n v="0"/>
    <n v="0"/>
    <s v="EJ"/>
  </r>
  <r>
    <x v="3"/>
    <s v="Africa_Western"/>
    <s v="resid cooling"/>
    <x v="4"/>
    <x v="4"/>
    <n v="2.43418E-2"/>
    <n v="5.15428E-2"/>
    <n v="6.3029199999999994E-2"/>
    <n v="7.3638099999999998E-2"/>
    <n v="8.2757600000000001E-2"/>
    <n v="0.103784529999999"/>
    <n v="0.16707195999999999"/>
    <n v="0.26537797000000002"/>
    <n v="0.40421958000000002"/>
    <n v="0.59044673999999997"/>
    <n v="0.82367752999999999"/>
    <n v="0"/>
    <n v="0"/>
    <n v="0"/>
    <s v="EJ"/>
  </r>
  <r>
    <x v="3"/>
    <s v="Africa_Western"/>
    <s v="resid heating"/>
    <x v="4"/>
    <x v="6"/>
    <n v="8.8294600000000008E-3"/>
    <n v="1.2763999999999999E-2"/>
    <n v="1.4286999999999999E-2"/>
    <n v="1.5896199999999999E-2"/>
    <n v="1.6599900000000001E-2"/>
    <n v="1.8976630000000001E-2"/>
    <n v="2.61783999999999E-2"/>
    <n v="3.652652E-2"/>
    <n v="4.851432E-2"/>
    <n v="6.1290787999999999E-2"/>
    <n v="7.3219778999999999E-2"/>
    <n v="0"/>
    <n v="0"/>
    <n v="0"/>
    <s v="EJ"/>
  </r>
  <r>
    <x v="3"/>
    <s v="Africa_Western"/>
    <s v="resid others"/>
    <x v="4"/>
    <x v="3"/>
    <n v="7.9760700000000004E-2"/>
    <n v="0.19416600000000001"/>
    <n v="0.244421"/>
    <n v="0.38984999999999997"/>
    <n v="0.41938910000000001"/>
    <n v="0.53420789999999996"/>
    <n v="1.0345587999999999"/>
    <n v="1.9766125999999999"/>
    <n v="3.1217407000000001"/>
    <n v="4.3407410100000003"/>
    <n v="5.4439951999999998"/>
    <n v="0"/>
    <n v="0"/>
    <n v="0"/>
    <s v="EJ"/>
  </r>
  <r>
    <x v="3"/>
    <s v="Africa_Western"/>
    <s v="resid others"/>
    <x v="4"/>
    <x v="5"/>
    <n v="2.4321E-3"/>
    <n v="1.7499999999999998E-5"/>
    <n v="5.27E-5"/>
    <n v="1.7499999999999998E-5"/>
    <n v="1.8720500000000001E-5"/>
    <n v="2.1148680000000002E-5"/>
    <n v="3.2531789999999998E-5"/>
    <n v="5.4442189999999998E-5"/>
    <n v="8.4804030999999995E-5"/>
    <n v="1.2131970899999999E-4"/>
    <n v="1.5896130300000001E-4"/>
    <n v="0"/>
    <n v="0"/>
    <n v="0"/>
    <s v="EJ"/>
  </r>
  <r>
    <x v="3"/>
    <s v="Africa_Western"/>
    <s v="resid others"/>
    <x v="4"/>
    <x v="4"/>
    <n v="9.2198000000000002E-3"/>
    <n v="1.9522500000000002E-2"/>
    <n v="2.3873100000000001E-2"/>
    <n v="2.78914E-2"/>
    <n v="3.078148E-2"/>
    <n v="3.9810720000000001E-2"/>
    <n v="0.10070888"/>
    <n v="0.26358643999999998"/>
    <n v="0.55734395999999997"/>
    <n v="1.0454516329999901"/>
    <n v="1.73544527"/>
    <n v="0"/>
    <n v="0"/>
    <n v="0"/>
    <s v="EJ"/>
  </r>
  <r>
    <x v="3"/>
    <s v="Africa_Western"/>
    <s v="resid others"/>
    <x v="4"/>
    <x v="2"/>
    <n v="9.18519E-2"/>
    <n v="0.103865"/>
    <n v="8.3343500000000001E-2"/>
    <n v="7.1756600000000004E-2"/>
    <n v="7.5966270000000002E-2"/>
    <n v="8.4992219999999993E-2"/>
    <n v="0.13198394999999999"/>
    <n v="0.23066507999999999"/>
    <n v="0.36021217999999999"/>
    <n v="0.50884225999999999"/>
    <n v="0.65841822000000005"/>
    <n v="0"/>
    <n v="0"/>
    <n v="0"/>
    <s v="EJ"/>
  </r>
  <r>
    <x v="3"/>
    <s v="Africa_Western"/>
    <s v="resid others"/>
    <x v="4"/>
    <x v="6"/>
    <n v="3.2490800000000002"/>
    <n v="4.6969900000000004"/>
    <n v="5.2572400000000004"/>
    <n v="5.8493700000000004"/>
    <n v="6.1950209999999997"/>
    <n v="6.5952599999999997"/>
    <n v="7.3164480000000003"/>
    <n v="7.7459539999999896"/>
    <n v="8.0382250000000006"/>
    <n v="8.1300869999999996"/>
    <n v="8.2439"/>
    <n v="0"/>
    <n v="0"/>
    <n v="0"/>
    <s v="EJ"/>
  </r>
  <r>
    <x v="3"/>
    <s v="Africa_Western"/>
    <s v="trn_aviation_intl"/>
    <x v="5"/>
    <x v="4"/>
    <n v="0"/>
    <n v="0"/>
    <n v="0"/>
    <n v="0"/>
    <n v="0"/>
    <n v="0"/>
    <n v="0"/>
    <n v="2.35218E-8"/>
    <n v="2.7300399999999997E-7"/>
    <n v="2.9809999999999999E-6"/>
    <n v="2.9493200000000001E-5"/>
    <n v="0"/>
    <n v="0"/>
    <n v="0"/>
    <s v="EJ"/>
  </r>
  <r>
    <x v="3"/>
    <s v="Africa_Western"/>
    <s v="trn_aviation_intl"/>
    <x v="5"/>
    <x v="1"/>
    <n v="0"/>
    <n v="0"/>
    <n v="0"/>
    <n v="0"/>
    <n v="0"/>
    <n v="0"/>
    <n v="0"/>
    <n v="3.0545400000000002E-8"/>
    <n v="8.3385300000000005E-7"/>
    <n v="1.72365E-5"/>
    <n v="2.6015499999999998E-4"/>
    <n v="0"/>
    <n v="0"/>
    <n v="0"/>
    <s v="EJ"/>
  </r>
  <r>
    <x v="3"/>
    <s v="Africa_Western"/>
    <s v="trn_aviation_intl"/>
    <x v="5"/>
    <x v="2"/>
    <n v="2.6115599999999999E-2"/>
    <n v="3.4358899999999998E-2"/>
    <n v="4.7378299999999998E-2"/>
    <n v="4.5178599999999999E-2"/>
    <n v="5.0014299999999998E-2"/>
    <n v="5.7798200000000001E-2"/>
    <n v="8.2819400000000001E-2"/>
    <n v="0.11898499999999999"/>
    <n v="0.17477400000000001"/>
    <n v="0.247447"/>
    <n v="0.33834999999999998"/>
    <n v="0"/>
    <n v="0"/>
    <n v="0"/>
    <s v="EJ"/>
  </r>
  <r>
    <x v="3"/>
    <s v="Africa_Western"/>
    <s v="trn_freight"/>
    <x v="6"/>
    <x v="5"/>
    <n v="2.3819499999999999E-4"/>
    <n v="0"/>
    <n v="0"/>
    <n v="0"/>
    <n v="0"/>
    <n v="0"/>
    <n v="0"/>
    <n v="0"/>
    <n v="0"/>
    <n v="0"/>
    <n v="0"/>
    <n v="0"/>
    <n v="0"/>
    <n v="0"/>
    <s v="EJ"/>
  </r>
  <r>
    <x v="3"/>
    <s v="Africa_Western"/>
    <s v="trn_freight"/>
    <x v="6"/>
    <x v="4"/>
    <n v="0"/>
    <n v="9.0998399999999999E-6"/>
    <n v="2.0699600000000001E-5"/>
    <n v="2.03995E-5"/>
    <n v="2.2322300000000001E-5"/>
    <n v="1.455847E-4"/>
    <n v="7.6371769999999896E-4"/>
    <n v="2.1100644999999898E-3"/>
    <n v="3.5044172999999998E-3"/>
    <n v="4.8480581999999998E-3"/>
    <n v="6.4410225999999996E-3"/>
    <n v="0"/>
    <n v="0"/>
    <n v="0"/>
    <s v="EJ"/>
  </r>
  <r>
    <x v="3"/>
    <s v="Africa_Western"/>
    <s v="trn_freight"/>
    <x v="6"/>
    <x v="1"/>
    <n v="0"/>
    <n v="0"/>
    <n v="0"/>
    <n v="0"/>
    <n v="0"/>
    <n v="1.8579499999999999E-4"/>
    <n v="9.7380899999999996E-4"/>
    <n v="2.7609190000000001E-3"/>
    <n v="4.6187447E-3"/>
    <n v="6.4234169999999998E-3"/>
    <n v="8.5983150000000005E-3"/>
    <n v="0"/>
    <n v="0"/>
    <n v="0"/>
    <s v="EJ"/>
  </r>
  <r>
    <x v="3"/>
    <s v="Africa_Western"/>
    <s v="trn_freight"/>
    <x v="6"/>
    <x v="2"/>
    <n v="5.8836699999999997E-3"/>
    <n v="9.4227399999999902E-3"/>
    <n v="1.2486870000000001E-2"/>
    <n v="2.4445269999999901E-2"/>
    <n v="2.4691145000000001E-2"/>
    <n v="2.8198913999999999E-2"/>
    <n v="3.8084309999999899E-2"/>
    <n v="5.299442E-2"/>
    <n v="6.8421259999999998E-2"/>
    <n v="8.5697389999999998E-2"/>
    <n v="0.10480744"/>
    <n v="0"/>
    <n v="0"/>
    <n v="0"/>
    <s v="EJ"/>
  </r>
  <r>
    <x v="3"/>
    <s v="Africa_Western"/>
    <s v="trn_freight_road"/>
    <x v="6"/>
    <x v="4"/>
    <n v="0"/>
    <n v="0"/>
    <n v="0"/>
    <n v="0"/>
    <n v="2.9628494999999898E-4"/>
    <n v="2.7452296672599999E-3"/>
    <n v="1.61939677707999E-2"/>
    <n v="6.2477794562940003E-2"/>
    <n v="0.146819457107984"/>
    <n v="0.27147269936230001"/>
    <n v="0.44184777464699998"/>
    <n v="0"/>
    <n v="0"/>
    <n v="0"/>
    <s v="EJ"/>
  </r>
  <r>
    <x v="3"/>
    <s v="Africa_Western"/>
    <s v="trn_freight_road"/>
    <x v="6"/>
    <x v="1"/>
    <n v="0"/>
    <n v="0"/>
    <n v="0"/>
    <n v="0"/>
    <n v="0"/>
    <n v="1.12689287E-3"/>
    <n v="1.13529917204E-2"/>
    <n v="4.64501215292E-2"/>
    <n v="9.9328508112899894E-2"/>
    <n v="0.164304018620999"/>
    <n v="0.23689183799999999"/>
    <n v="0"/>
    <n v="0"/>
    <n v="0"/>
    <s v="EJ"/>
  </r>
  <r>
    <x v="3"/>
    <s v="Africa_Western"/>
    <s v="trn_freight_road"/>
    <x v="6"/>
    <x v="2"/>
    <n v="0.14599529999999999"/>
    <n v="0.31706909999999999"/>
    <n v="0.3716875"/>
    <n v="0.55474029999999996"/>
    <n v="0.62074475026999998"/>
    <n v="0.72094634150000003"/>
    <n v="0.92988464174999996"/>
    <n v="1.0998819318590001"/>
    <n v="1.27139753797"/>
    <n v="1.4724098499"/>
    <n v="1.71186863099999"/>
    <n v="0"/>
    <n v="0"/>
    <n v="0"/>
    <s v="EJ"/>
  </r>
  <r>
    <x v="3"/>
    <s v="Africa_Western"/>
    <s v="trn_pass"/>
    <x v="6"/>
    <x v="4"/>
    <n v="0"/>
    <n v="9.0999900000000003E-6"/>
    <n v="2.0699999999999998E-5"/>
    <n v="2.0400000000000001E-5"/>
    <n v="2.560064E-5"/>
    <n v="3.3519490000000003E-5"/>
    <n v="5.2029600000000001E-5"/>
    <n v="5.0563439999999995E-4"/>
    <n v="1.8170803000000001E-3"/>
    <n v="6.49851399999999E-3"/>
    <n v="2.1160022599999901E-2"/>
    <n v="0"/>
    <n v="0"/>
    <n v="0"/>
    <s v="EJ"/>
  </r>
  <r>
    <x v="3"/>
    <s v="Africa_Western"/>
    <s v="trn_pass"/>
    <x v="6"/>
    <x v="1"/>
    <n v="0"/>
    <n v="0"/>
    <n v="0"/>
    <n v="0"/>
    <n v="0"/>
    <n v="0"/>
    <n v="0"/>
    <n v="1.45857E-4"/>
    <n v="7.15914E-4"/>
    <n v="3.3256800000000001E-3"/>
    <n v="1.33136E-2"/>
    <n v="0"/>
    <n v="0"/>
    <n v="0"/>
    <s v="EJ"/>
  </r>
  <r>
    <x v="3"/>
    <s v="Africa_Western"/>
    <s v="trn_pass"/>
    <x v="6"/>
    <x v="2"/>
    <n v="2.11521E-2"/>
    <n v="2.7973000000000001E-2"/>
    <n v="3.8497000000000003E-2"/>
    <n v="3.6941000000000002E-2"/>
    <n v="4.1279119000000003E-2"/>
    <n v="5.4880162999999899E-2"/>
    <n v="9.6293390000000006E-2"/>
    <n v="0.16187328000000001"/>
    <n v="0.2687755"/>
    <n v="0.41683342000000001"/>
    <n v="0.59884188999999999"/>
    <n v="0"/>
    <n v="0"/>
    <n v="0"/>
    <s v="EJ"/>
  </r>
  <r>
    <x v="3"/>
    <s v="Africa_Western"/>
    <s v="trn_pass_road"/>
    <x v="6"/>
    <x v="4"/>
    <n v="0"/>
    <n v="0"/>
    <n v="0"/>
    <n v="0"/>
    <n v="6.0565799999999998E-3"/>
    <n v="1.543316E-2"/>
    <n v="2.5250160000000001E-2"/>
    <n v="3.2032739999999997E-2"/>
    <n v="3.6157019999999998E-2"/>
    <n v="3.9918659999999898E-2"/>
    <n v="4.2881420000000003E-2"/>
    <n v="0"/>
    <n v="0"/>
    <n v="0"/>
    <s v="EJ"/>
  </r>
  <r>
    <x v="3"/>
    <s v="Africa_Western"/>
    <s v="trn_pass_road"/>
    <x v="6"/>
    <x v="1"/>
    <n v="0"/>
    <n v="0"/>
    <n v="0"/>
    <n v="0"/>
    <n v="0"/>
    <n v="4.9754400000000001E-6"/>
    <n v="2.6760889999999999E-5"/>
    <n v="9.3599779999999996E-5"/>
    <n v="1.9120620000000001E-4"/>
    <n v="2.6874210000000002E-4"/>
    <n v="3.0504410000000001E-4"/>
    <n v="0"/>
    <n v="0"/>
    <n v="0"/>
    <s v="EJ"/>
  </r>
  <r>
    <x v="3"/>
    <s v="Africa_Western"/>
    <s v="trn_pass_road"/>
    <x v="6"/>
    <x v="2"/>
    <n v="3.3704999999999999E-2"/>
    <n v="7.3199200000000006E-2"/>
    <n v="8.5808499999999996E-2"/>
    <n v="0.12806899999999999"/>
    <n v="0.120318366"/>
    <n v="0.10711285899999901"/>
    <n v="0.1246481498"/>
    <n v="0.15292299199999901"/>
    <n v="0.184270025999999"/>
    <n v="0.20708462"/>
    <n v="0.21882921999999999"/>
    <n v="0"/>
    <n v="0"/>
    <n v="0"/>
    <s v="EJ"/>
  </r>
  <r>
    <x v="3"/>
    <s v="Africa_Western"/>
    <s v="trn_pass_road_LDV"/>
    <x v="6"/>
    <x v="4"/>
    <n v="0"/>
    <n v="0"/>
    <n v="0"/>
    <n v="0"/>
    <n v="0"/>
    <n v="5.8081799999999996E-3"/>
    <n v="9.6660200000000009E-3"/>
    <n v="1.03357E-2"/>
    <n v="1.0718999999999999E-2"/>
    <n v="1.0955100000000001E-2"/>
    <n v="1.07899E-2"/>
    <n v="0"/>
    <n v="0"/>
    <n v="0"/>
    <s v="EJ"/>
  </r>
  <r>
    <x v="3"/>
    <s v="Africa_Western"/>
    <s v="trn_pass_road_LDV"/>
    <x v="6"/>
    <x v="2"/>
    <n v="4.2054700000000002E-3"/>
    <n v="9.1331899999999994E-3"/>
    <n v="1.07066E-2"/>
    <n v="1.5979500000000001E-2"/>
    <n v="1.70405E-2"/>
    <n v="1.1850400000000001E-2"/>
    <n v="8.4554000000000001E-3"/>
    <n v="7.0853399999999999E-3"/>
    <n v="5.9925999999999998E-3"/>
    <n v="4.8021699999999997E-3"/>
    <n v="4.1202799999999996E-3"/>
    <n v="0"/>
    <n v="0"/>
    <n v="0"/>
    <s v="EJ"/>
  </r>
  <r>
    <x v="3"/>
    <s v="Africa_Western"/>
    <s v="trn_pass_road_LDV_4W"/>
    <x v="6"/>
    <x v="4"/>
    <n v="0"/>
    <n v="0"/>
    <n v="0"/>
    <n v="0"/>
    <n v="0"/>
    <n v="2.4295779999999999E-3"/>
    <n v="2.2723291E-2"/>
    <n v="5.9658884000000002E-2"/>
    <n v="0.117145393999999"/>
    <n v="0.19689765099999901"/>
    <n v="0.30288793000000003"/>
    <n v="0"/>
    <n v="0"/>
    <n v="0"/>
    <s v="EJ"/>
  </r>
  <r>
    <x v="3"/>
    <s v="Africa_Western"/>
    <s v="trn_pass_road_LDV_4W"/>
    <x v="6"/>
    <x v="1"/>
    <n v="0"/>
    <n v="0"/>
    <n v="0"/>
    <n v="0"/>
    <n v="0"/>
    <n v="2.90931187999999E-6"/>
    <n v="6.5298869219999997E-5"/>
    <n v="1.4038980956E-4"/>
    <n v="2.7779628131999998E-4"/>
    <n v="5.0971540737000003E-4"/>
    <n v="9.0748043879999895E-4"/>
    <n v="0"/>
    <n v="0"/>
    <n v="0"/>
    <s v="EJ"/>
  </r>
  <r>
    <x v="3"/>
    <s v="Africa_Western"/>
    <s v="trn_pass_road_LDV_4W"/>
    <x v="6"/>
    <x v="2"/>
    <n v="0.106896"/>
    <n v="0.2321522"/>
    <n v="0.27214379999999999"/>
    <n v="0.40617330000000001"/>
    <n v="0.41643916399999997"/>
    <n v="0.46498753700000001"/>
    <n v="0.56627339799999998"/>
    <n v="0.7114573152"/>
    <n v="0.90927368999999902"/>
    <n v="1.15995037"/>
    <n v="1.4408365249999899"/>
    <n v="0"/>
    <n v="0"/>
    <n v="0"/>
    <s v="EJ"/>
  </r>
  <r>
    <x v="3"/>
    <s v="Africa_Western"/>
    <s v="trn_shipping_intl"/>
    <x v="7"/>
    <x v="4"/>
    <n v="0"/>
    <n v="0"/>
    <n v="0"/>
    <n v="0"/>
    <n v="0"/>
    <n v="0"/>
    <n v="0"/>
    <n v="1.0077399999999999E-6"/>
    <n v="3.2959399999999999E-6"/>
    <n v="1.1636E-5"/>
    <n v="3.4564299999999997E-5"/>
    <n v="0"/>
    <n v="0"/>
    <n v="0"/>
    <s v="EJ"/>
  </r>
  <r>
    <x v="3"/>
    <s v="Africa_Western"/>
    <s v="trn_shipping_intl"/>
    <x v="7"/>
    <x v="1"/>
    <n v="0"/>
    <n v="0"/>
    <n v="0"/>
    <n v="0"/>
    <n v="0"/>
    <n v="0"/>
    <n v="0"/>
    <n v="1.45277E-5"/>
    <n v="5.94463E-5"/>
    <n v="2.7885200000000001E-4"/>
    <n v="1.09658E-3"/>
    <n v="0"/>
    <n v="0"/>
    <n v="0"/>
    <s v="EJ"/>
  </r>
  <r>
    <x v="3"/>
    <s v="Africa_Western"/>
    <s v="trn_shipping_intl"/>
    <x v="7"/>
    <x v="2"/>
    <n v="6.4862400000000001E-2"/>
    <n v="7.9424300000000003E-2"/>
    <n v="9.9068699999999996E-2"/>
    <n v="0.10097299999999999"/>
    <n v="0.10227708000000001"/>
    <n v="0.10932573"/>
    <n v="0.12520519999999999"/>
    <n v="0.14574380000000001"/>
    <n v="0.16808790000000001"/>
    <n v="0.19267570000000001"/>
    <n v="0.21849489999999999"/>
    <n v="0"/>
    <n v="0"/>
    <n v="0"/>
    <s v="EJ"/>
  </r>
  <r>
    <x v="4"/>
    <s v="Argentina"/>
    <s v="N fertilizer"/>
    <x v="0"/>
    <x v="0"/>
    <n v="1.8538599999999999E-3"/>
    <n v="2.4692700000000001E-2"/>
    <n v="2.0458199999999999E-2"/>
    <n v="2.0182200000000001E-2"/>
    <n v="2.2562849999999999E-2"/>
    <n v="2.60780295999999E-2"/>
    <n v="2.9066203699999901E-2"/>
    <n v="3.1195224199999899E-2"/>
    <n v="3.2347785699999902E-2"/>
    <n v="3.4371029069999899E-2"/>
    <n v="3.6045257649999898E-2"/>
    <n v="0"/>
    <n v="0"/>
    <n v="0"/>
    <s v="EJ"/>
  </r>
  <r>
    <x v="4"/>
    <s v="Argentina"/>
    <s v="N fertilizer"/>
    <x v="0"/>
    <x v="1"/>
    <n v="0"/>
    <n v="0"/>
    <n v="0"/>
    <n v="0"/>
    <n v="0"/>
    <n v="5.6971700000000002E-5"/>
    <n v="4.0966260000000002E-4"/>
    <n v="1.2450584E-3"/>
    <n v="2.3939534999999901E-3"/>
    <n v="3.6381985999999998E-3"/>
    <n v="4.9372508000000001E-3"/>
    <n v="0"/>
    <n v="0"/>
    <n v="0"/>
    <s v="EJ"/>
  </r>
  <r>
    <x v="4"/>
    <s v="Argentina"/>
    <s v="agricultural energy use"/>
    <x v="1"/>
    <x v="3"/>
    <n v="0"/>
    <n v="1.0884E-3"/>
    <n v="5.3999E-3"/>
    <n v="5.3162000000000001E-3"/>
    <n v="5.5257600000000002E-3"/>
    <n v="5.8412009999999999E-3"/>
    <n v="5.8970840000000004E-3"/>
    <n v="5.6443069999999899E-3"/>
    <n v="5.2543809999999998E-3"/>
    <n v="4.823328E-3"/>
    <n v="4.4559680000000003E-3"/>
    <n v="0"/>
    <n v="0"/>
    <n v="0"/>
    <s v="EJ"/>
  </r>
  <r>
    <x v="4"/>
    <s v="Argentina"/>
    <s v="agricultural energy use"/>
    <x v="1"/>
    <x v="4"/>
    <n v="1.4651E-3"/>
    <n v="2.8046E-3"/>
    <n v="3.1394999999999999E-3"/>
    <n v="3.4743999999999999E-3"/>
    <n v="3.9109499999999998E-3"/>
    <n v="5.7188660000000004E-3"/>
    <n v="9.7284280000000008E-3"/>
    <n v="1.4513277999999999E-2"/>
    <n v="1.8630195299999999E-2"/>
    <n v="2.4542042E-2"/>
    <n v="3.1406793000000002E-2"/>
    <n v="0"/>
    <n v="0"/>
    <n v="0"/>
    <s v="EJ"/>
  </r>
  <r>
    <x v="4"/>
    <s v="Argentina"/>
    <s v="agricultural energy use"/>
    <x v="1"/>
    <x v="1"/>
    <n v="0"/>
    <n v="0"/>
    <n v="0"/>
    <n v="0"/>
    <n v="0"/>
    <n v="1.0532199999999999E-3"/>
    <n v="3.7759959999999898E-3"/>
    <n v="7.2146789999999999E-3"/>
    <n v="9.93389399999999E-3"/>
    <n v="1.2827918000000001E-2"/>
    <n v="1.5090151E-2"/>
    <n v="0"/>
    <n v="0"/>
    <n v="0"/>
    <s v="EJ"/>
  </r>
  <r>
    <x v="4"/>
    <s v="Argentina"/>
    <s v="agricultural energy use"/>
    <x v="1"/>
    <x v="2"/>
    <n v="6.1910899999999998E-2"/>
    <n v="0.1457987"/>
    <n v="0.14064989999999999"/>
    <n v="0.16070010000000001"/>
    <n v="0.16626198"/>
    <n v="0.16509504"/>
    <n v="0.1581419"/>
    <n v="0.14856448999999999"/>
    <n v="0.14034621999999999"/>
    <n v="0.12750766999999999"/>
    <n v="0.11352348"/>
    <n v="0"/>
    <n v="0"/>
    <n v="0"/>
    <s v="EJ"/>
  </r>
  <r>
    <x v="4"/>
    <s v="Argentina"/>
    <s v="alumina"/>
    <x v="0"/>
    <x v="5"/>
    <n v="2.9078600000000002E-4"/>
    <n v="5.2071300000000001E-4"/>
    <n v="4.9192999999999997E-3"/>
    <n v="0"/>
    <n v="0"/>
    <n v="0"/>
    <n v="0"/>
    <n v="0"/>
    <n v="0"/>
    <n v="0"/>
    <n v="0"/>
    <n v="0"/>
    <n v="0"/>
    <n v="0"/>
    <s v="EJ"/>
  </r>
  <r>
    <x v="4"/>
    <s v="Argentina"/>
    <s v="alumina"/>
    <x v="0"/>
    <x v="0"/>
    <n v="1.3045400000000001E-3"/>
    <n v="2.9431700000000002E-3"/>
    <n v="4.6445999999999996E-3"/>
    <n v="2.4309399999999999E-3"/>
    <n v="2.9521653228999998E-3"/>
    <n v="3.32255301600999E-3"/>
    <n v="3.6041341913099901E-3"/>
    <n v="3.8329179547799898E-3"/>
    <n v="4.0241646363599996E-3"/>
    <n v="4.1729965224099998E-3"/>
    <n v="4.2845706431519897E-3"/>
    <n v="0"/>
    <n v="0"/>
    <n v="0"/>
    <s v="EJ"/>
  </r>
  <r>
    <x v="4"/>
    <s v="Argentina"/>
    <s v="alumina"/>
    <x v="0"/>
    <x v="2"/>
    <n v="6.1146100000000004E-3"/>
    <n v="1.2130999999999999E-2"/>
    <n v="1.38937E-2"/>
    <n v="2.3143E-2"/>
    <n v="2.809739E-2"/>
    <n v="3.1619060449115999E-2"/>
    <n v="3.4302041125239997E-2"/>
    <n v="3.6509602832589999E-2"/>
    <n v="3.838864418224E-2"/>
    <n v="3.9854340940039999E-2"/>
    <n v="4.0966002145370002E-2"/>
    <n v="0"/>
    <n v="0"/>
    <n v="0"/>
    <s v="EJ"/>
  </r>
  <r>
    <x v="4"/>
    <s v="Argentina"/>
    <s v="aluminum"/>
    <x v="0"/>
    <x v="4"/>
    <n v="1.02069E-2"/>
    <n v="1.5192000000000001E-2"/>
    <n v="2.37711E-2"/>
    <n v="2.5356799999999999E-2"/>
    <n v="3.0789400000000001E-2"/>
    <n v="3.465041E-2"/>
    <n v="3.7589030000000002E-2"/>
    <n v="3.9992009999999897E-2"/>
    <n v="4.201937E-2"/>
    <n v="4.3598860000000003E-2"/>
    <n v="4.4790057000000001E-2"/>
    <n v="0"/>
    <n v="0"/>
    <n v="0"/>
    <s v="EJ"/>
  </r>
  <r>
    <x v="4"/>
    <s v="Argentina"/>
    <s v="cement"/>
    <x v="0"/>
    <x v="4"/>
    <n v="1.6425400000000001E-3"/>
    <n v="3.30927E-3"/>
    <n v="4.3568299999999999E-3"/>
    <n v="4.3568299999999999E-3"/>
    <n v="4.1566499999999996E-3"/>
    <n v="4.9443309999999997E-3"/>
    <n v="5.6216219999999997E-3"/>
    <n v="6.3952200000000001E-3"/>
    <n v="7.1155059999999997E-3"/>
    <n v="7.6115619999999997E-3"/>
    <n v="7.9739964000000007E-3"/>
    <n v="0"/>
    <n v="0"/>
    <n v="0"/>
    <s v="EJ"/>
  </r>
  <r>
    <x v="4"/>
    <s v="Argentina"/>
    <s v="chemical energy use"/>
    <x v="0"/>
    <x v="4"/>
    <n v="0"/>
    <n v="0"/>
    <n v="0"/>
    <n v="4.6841399999999998E-2"/>
    <n v="4.7531739999999899E-2"/>
    <n v="5.3714889999999897E-2"/>
    <n v="5.960741E-2"/>
    <n v="6.6476979999999894E-2"/>
    <n v="7.3804643000000003E-2"/>
    <n v="8.0025579999999999E-2"/>
    <n v="8.5952875099999895E-2"/>
    <n v="0"/>
    <n v="0"/>
    <n v="0"/>
    <s v="EJ"/>
  </r>
  <r>
    <x v="4"/>
    <s v="Argentina"/>
    <s v="chemical energy use"/>
    <x v="0"/>
    <x v="2"/>
    <n v="0"/>
    <n v="0"/>
    <n v="0"/>
    <n v="5.8600199999999996E-4"/>
    <n v="5.9331179999999996E-4"/>
    <n v="6.3311919999999998E-4"/>
    <n v="6.3148199999999897E-4"/>
    <n v="5.7475289999999997E-4"/>
    <n v="5.1726205000000001E-4"/>
    <n v="5.0159689999999997E-4"/>
    <n v="5.1531696199999999E-4"/>
    <n v="0"/>
    <n v="0"/>
    <n v="0"/>
    <s v="EJ"/>
  </r>
  <r>
    <x v="4"/>
    <s v="Argentina"/>
    <s v="chemical feedstocks"/>
    <x v="0"/>
    <x v="0"/>
    <n v="0"/>
    <n v="0"/>
    <n v="0"/>
    <n v="5.6361300000000003E-2"/>
    <n v="5.8389799999999999E-2"/>
    <n v="6.4944000000000002E-2"/>
    <n v="7.1211099999999999E-2"/>
    <n v="7.5173100000000007E-2"/>
    <n v="7.8438599999999997E-2"/>
    <n v="8.3091999999999999E-2"/>
    <n v="8.5403300000000001E-2"/>
    <n v="0"/>
    <n v="0"/>
    <n v="0"/>
    <s v="EJ"/>
  </r>
  <r>
    <x v="4"/>
    <s v="Argentina"/>
    <s v="chemical feedstocks"/>
    <x v="0"/>
    <x v="2"/>
    <n v="0"/>
    <n v="0"/>
    <n v="0"/>
    <n v="9.28036E-2"/>
    <n v="9.2804800000000007E-2"/>
    <n v="0.103714"/>
    <n v="0.11122600000000001"/>
    <n v="0.117691"/>
    <n v="0.123192"/>
    <n v="0.127225"/>
    <n v="0.13339899999999999"/>
    <n v="0"/>
    <n v="0"/>
    <n v="0"/>
    <s v="EJ"/>
  </r>
  <r>
    <x v="4"/>
    <s v="Argentina"/>
    <s v="comm cooling"/>
    <x v="2"/>
    <x v="4"/>
    <n v="2.53119E-3"/>
    <n v="8.9142800000000001E-3"/>
    <n v="1.19393E-2"/>
    <n v="1.4247599999999999E-2"/>
    <n v="1.4096305E-2"/>
    <n v="1.778886E-2"/>
    <n v="2.0610166999999999E-2"/>
    <n v="2.2525542999999999E-2"/>
    <n v="2.39337676999999E-2"/>
    <n v="2.5003465400000001E-2"/>
    <n v="2.6003156999999999E-2"/>
    <n v="0"/>
    <n v="0"/>
    <n v="0"/>
    <s v="EJ"/>
  </r>
  <r>
    <x v="4"/>
    <s v="Argentina"/>
    <s v="comm cooling"/>
    <x v="2"/>
    <x v="0"/>
    <n v="9.8018700000000007E-3"/>
    <n v="6.2696899999999996E-3"/>
    <n v="6.9257700000000004E-3"/>
    <n v="7.4030099999999998E-3"/>
    <n v="7.3094639999999999E-3"/>
    <n v="8.3305710000000002E-3"/>
    <n v="8.2648640000000002E-3"/>
    <n v="7.2688869999999999E-3"/>
    <n v="6.2936872000000001E-3"/>
    <n v="5.5342331999999996E-3"/>
    <n v="5.3162289999999996E-3"/>
    <n v="0"/>
    <n v="0"/>
    <n v="0"/>
    <s v="EJ"/>
  </r>
  <r>
    <x v="4"/>
    <s v="Argentina"/>
    <s v="comm heating"/>
    <x v="2"/>
    <x v="3"/>
    <n v="0"/>
    <n v="1.6953000000000001E-3"/>
    <n v="8.6649999999999997E-4"/>
    <n v="6.6305899999999996E-3"/>
    <n v="6.5044509999999996E-3"/>
    <n v="7.025613E-3"/>
    <n v="7.0339729999999998E-3"/>
    <n v="6.5930260000000001E-3"/>
    <n v="5.855117E-3"/>
    <n v="5.1427039000000001E-3"/>
    <n v="4.57566089999999E-3"/>
    <n v="0"/>
    <n v="0"/>
    <n v="0"/>
    <s v="EJ"/>
  </r>
  <r>
    <x v="4"/>
    <s v="Argentina"/>
    <s v="comm heating"/>
    <x v="2"/>
    <x v="4"/>
    <n v="2.6367000000000001E-3"/>
    <n v="9.2858000000000003E-3"/>
    <n v="1.2436900000000001E-2"/>
    <n v="1.4841500000000001E-2"/>
    <n v="1.46379589999999E-2"/>
    <n v="1.6704674999999999E-2"/>
    <n v="1.9028277999999999E-2"/>
    <n v="2.1723967E-2"/>
    <n v="2.4297499E-2"/>
    <n v="2.6224032000000001E-2"/>
    <n v="2.7516982999999998E-2"/>
    <n v="0"/>
    <n v="0"/>
    <n v="0"/>
    <s v="EJ"/>
  </r>
  <r>
    <x v="4"/>
    <s v="Argentina"/>
    <s v="comm heating"/>
    <x v="2"/>
    <x v="0"/>
    <n v="3.1999399999999997E-2"/>
    <n v="2.0468E-2"/>
    <n v="2.2610100000000001E-2"/>
    <n v="2.4167899999999999E-2"/>
    <n v="2.3689496000000001E-2"/>
    <n v="2.5257816999999998E-2"/>
    <n v="2.5561097000000001E-2"/>
    <n v="2.4894073999999999E-2"/>
    <n v="2.3917727999999999E-2"/>
    <n v="2.3246970999999901E-2"/>
    <n v="2.2831929000000001E-2"/>
    <n v="0"/>
    <n v="0"/>
    <n v="0"/>
    <s v="EJ"/>
  </r>
  <r>
    <x v="4"/>
    <s v="Argentina"/>
    <s v="comm heating"/>
    <x v="2"/>
    <x v="1"/>
    <n v="0"/>
    <n v="0"/>
    <n v="0"/>
    <n v="0"/>
    <n v="0"/>
    <n v="8.0087099999999997E-7"/>
    <n v="1.3215599999999999E-5"/>
    <n v="2.64689E-5"/>
    <n v="3.9710099999999998E-5"/>
    <n v="4.7180900000000001E-5"/>
    <n v="5.2164499999999998E-5"/>
    <n v="0"/>
    <n v="0"/>
    <n v="0"/>
    <s v="EJ"/>
  </r>
  <r>
    <x v="4"/>
    <s v="Argentina"/>
    <s v="comm heating"/>
    <x v="2"/>
    <x v="2"/>
    <n v="1.26398E-2"/>
    <n v="6.7930000000000004E-3"/>
    <n v="1.1035E-2"/>
    <n v="1.1464999999999999E-2"/>
    <n v="1.1210563999999999E-2"/>
    <n v="1.1839308999999999E-2"/>
    <n v="1.1813756999999999E-2"/>
    <n v="1.1354573E-2"/>
    <n v="1.0809592999999999E-2"/>
    <n v="1.035496E-2"/>
    <n v="1.01696590999999E-2"/>
    <n v="0"/>
    <n v="0"/>
    <n v="0"/>
    <s v="EJ"/>
  </r>
  <r>
    <x v="4"/>
    <s v="Argentina"/>
    <s v="comm others"/>
    <x v="2"/>
    <x v="3"/>
    <n v="0"/>
    <n v="1.884E-4"/>
    <n v="9.6299999999999996E-5"/>
    <n v="7.3669899999999995E-4"/>
    <n v="7.4237629999999999E-4"/>
    <n v="9.0633429999999898E-4"/>
    <n v="9.4209989999999896E-4"/>
    <n v="8.841926E-4"/>
    <n v="8.053553E-4"/>
    <n v="7.1523960999999897E-4"/>
    <n v="6.7667669999999999E-4"/>
    <n v="0"/>
    <n v="0"/>
    <n v="0"/>
    <s v="EJ"/>
  </r>
  <r>
    <x v="4"/>
    <s v="Argentina"/>
    <s v="comm others"/>
    <x v="2"/>
    <x v="4"/>
    <n v="1.23666E-2"/>
    <n v="4.3552800000000003E-2"/>
    <n v="5.8332000000000002E-2"/>
    <n v="6.9610000000000005E-2"/>
    <n v="7.0862509999999906E-2"/>
    <n v="9.6601579999999895E-2"/>
    <n v="0.12136970999999901"/>
    <n v="0.14300740000000001"/>
    <n v="0.16242274000000001"/>
    <n v="0.18069623000000001"/>
    <n v="0.19913976999999999"/>
    <n v="0"/>
    <n v="0"/>
    <n v="0"/>
    <s v="EJ"/>
  </r>
  <r>
    <x v="4"/>
    <s v="Argentina"/>
    <s v="comm others"/>
    <x v="2"/>
    <x v="0"/>
    <n v="2.0105600000000001E-2"/>
    <n v="1.28603E-2"/>
    <n v="1.4206099999999999E-2"/>
    <n v="1.5185000000000001E-2"/>
    <n v="1.527741E-2"/>
    <n v="1.8375968999999999E-2"/>
    <n v="1.9560328999999901E-2"/>
    <n v="1.9367394999999999E-2"/>
    <n v="1.9248982000000001E-2"/>
    <n v="1.93122619999999E-2"/>
    <n v="2.0273527999999999E-2"/>
    <n v="0"/>
    <n v="0"/>
    <n v="0"/>
    <s v="EJ"/>
  </r>
  <r>
    <x v="4"/>
    <s v="Argentina"/>
    <s v="comm others"/>
    <x v="2"/>
    <x v="1"/>
    <n v="0"/>
    <n v="0"/>
    <n v="0"/>
    <n v="0"/>
    <n v="0"/>
    <n v="1.76486E-6"/>
    <n v="2.34279E-5"/>
    <n v="3.9175499999999998E-5"/>
    <n v="5.4123299999999997E-5"/>
    <n v="7.5785599999999995E-5"/>
    <n v="9.3593700000000005E-5"/>
    <n v="0"/>
    <n v="0"/>
    <n v="0"/>
    <s v="EJ"/>
  </r>
  <r>
    <x v="4"/>
    <s v="Argentina"/>
    <s v="comm others"/>
    <x v="2"/>
    <x v="2"/>
    <n v="5.8193100000000003E-3"/>
    <n v="3.1273999999999998E-3"/>
    <n v="5.0804999999999999E-3"/>
    <n v="5.27839E-3"/>
    <n v="5.3062420000000001E-3"/>
    <n v="6.1364050000000002E-3"/>
    <n v="6.1544099999999999E-3"/>
    <n v="5.6635510000000002E-3"/>
    <n v="5.2371579999999996E-3"/>
    <n v="4.8220907999999996E-3"/>
    <n v="4.8464160000000001E-3"/>
    <n v="0"/>
    <n v="0"/>
    <n v="0"/>
    <s v="EJ"/>
  </r>
  <r>
    <x v="4"/>
    <s v="Argentina"/>
    <s v="construction energy use"/>
    <x v="0"/>
    <x v="4"/>
    <n v="0"/>
    <n v="0"/>
    <n v="0"/>
    <n v="0"/>
    <n v="0"/>
    <n v="2.7343400000000001E-6"/>
    <n v="1.1601769999999999E-5"/>
    <n v="3.153497E-5"/>
    <n v="7.0208034000000002E-5"/>
    <n v="1.3566083999999999E-4"/>
    <n v="2.3636992999999899E-4"/>
    <n v="0"/>
    <n v="0"/>
    <n v="0"/>
    <s v="EJ"/>
  </r>
  <r>
    <x v="4"/>
    <s v="Argentina"/>
    <s v="construction energy use"/>
    <x v="0"/>
    <x v="1"/>
    <n v="0"/>
    <n v="0"/>
    <n v="0"/>
    <n v="0"/>
    <n v="0"/>
    <n v="1.17681E-5"/>
    <n v="4.1800700000000001E-5"/>
    <n v="9.4080049999999997E-5"/>
    <n v="1.660167E-4"/>
    <n v="2.4746615E-4"/>
    <n v="3.3168719999999898E-4"/>
    <n v="0"/>
    <n v="0"/>
    <n v="0"/>
    <s v="EJ"/>
  </r>
  <r>
    <x v="4"/>
    <s v="Argentina"/>
    <s v="construction energy use"/>
    <x v="0"/>
    <x v="2"/>
    <n v="0"/>
    <n v="0"/>
    <n v="0"/>
    <n v="0"/>
    <n v="3.46585E-4"/>
    <n v="6.6852600000000002E-4"/>
    <n v="9.4935399999999904E-4"/>
    <n v="1.1719148999999999E-3"/>
    <n v="1.3192932999999999E-3"/>
    <n v="1.3834752E-3"/>
    <n v="1.3705846E-3"/>
    <n v="0"/>
    <n v="0"/>
    <n v="0"/>
    <s v="EJ"/>
  </r>
  <r>
    <x v="4"/>
    <s v="Argentina"/>
    <s v="construction feedstocks"/>
    <x v="3"/>
    <x v="2"/>
    <n v="8.0789999999999994E-3"/>
    <n v="2.5953199999999999E-2"/>
    <n v="2.46555E-2"/>
    <n v="1.9925399999999999E-2"/>
    <n v="1.93125E-2"/>
    <n v="1.8990699999999999E-2"/>
    <n v="1.8677900000000001E-2"/>
    <n v="1.8367100000000001E-2"/>
    <n v="1.79916E-2"/>
    <n v="1.75173E-2"/>
    <n v="1.7087399999999999E-2"/>
    <n v="0"/>
    <n v="0"/>
    <n v="0"/>
    <s v="EJ"/>
  </r>
  <r>
    <x v="4"/>
    <s v="Argentina"/>
    <s v="desalinated water"/>
    <x v="0"/>
    <x v="4"/>
    <n v="1.7430599999999999E-5"/>
    <n v="1.0564700000000001E-5"/>
    <n v="8.27612E-6"/>
    <n v="5.98749E-6"/>
    <n v="6.6210699999999996E-6"/>
    <n v="7.8797000000000001E-6"/>
    <n v="8.9509799999999998E-6"/>
    <n v="9.8842999999999995E-6"/>
    <n v="1.06355E-5"/>
    <n v="1.13252E-5"/>
    <n v="1.1942399999999999E-5"/>
    <n v="0"/>
    <n v="0"/>
    <n v="0"/>
    <s v="EJ"/>
  </r>
  <r>
    <x v="4"/>
    <s v="Argentina"/>
    <s v="desalinated water"/>
    <x v="0"/>
    <x v="0"/>
    <n v="1.5538700000000001E-5"/>
    <n v="1.2036699999999999E-5"/>
    <n v="1.22464E-5"/>
    <n v="1.29175E-5"/>
    <n v="1.44003E-5"/>
    <n v="1.68332E-5"/>
    <n v="1.95791E-5"/>
    <n v="2.2195E-5"/>
    <n v="2.44848E-5"/>
    <n v="2.68844E-5"/>
    <n v="2.85935E-5"/>
    <n v="0"/>
    <n v="0"/>
    <n v="0"/>
    <s v="EJ"/>
  </r>
  <r>
    <x v="4"/>
    <s v="Argentina"/>
    <s v="desalinated water"/>
    <x v="0"/>
    <x v="2"/>
    <n v="4.4246599999999999E-6"/>
    <n v="7.9266400000000007E-6"/>
    <n v="7.71694E-6"/>
    <n v="7.0458899999999999E-6"/>
    <n v="7.5966600000000002E-6"/>
    <n v="8.9111699999999999E-6"/>
    <n v="1.0162399999999999E-5"/>
    <n v="1.1559099999999999E-5"/>
    <n v="1.27978E-5"/>
    <n v="1.37251E-5"/>
    <n v="1.4866400000000001E-5"/>
    <n v="0"/>
    <n v="0"/>
    <n v="0"/>
    <s v="EJ"/>
  </r>
  <r>
    <x v="4"/>
    <s v="Argentina"/>
    <s v="industrial wastewater treatment"/>
    <x v="0"/>
    <x v="4"/>
    <n v="1.44206E-5"/>
    <n v="1.7920999999999999E-4"/>
    <n v="3.1335999999999999E-4"/>
    <n v="3.4857200000000001E-4"/>
    <n v="1.01472E-3"/>
    <n v="1.83293E-3"/>
    <n v="2.6570299999999999E-3"/>
    <n v="3.4684500000000001E-3"/>
    <n v="4.2468100000000002E-3"/>
    <n v="4.9926199999999997E-3"/>
    <n v="5.7323499999999998E-3"/>
    <n v="0"/>
    <n v="0"/>
    <n v="0"/>
    <s v="EJ"/>
  </r>
  <r>
    <x v="4"/>
    <s v="Argentina"/>
    <s v="industrial water abstraction"/>
    <x v="0"/>
    <x v="4"/>
    <n v="5.3011599999999996E-4"/>
    <n v="1.0715099999999999E-3"/>
    <n v="1.19808E-3"/>
    <n v="1.33271E-3"/>
    <n v="1.3242499999999999E-3"/>
    <n v="1.53108E-3"/>
    <n v="1.6991899999999999E-3"/>
    <n v="1.84877E-3"/>
    <n v="1.9884199999999999E-3"/>
    <n v="2.1184200000000002E-3"/>
    <n v="2.2423999999999999E-3"/>
    <n v="0"/>
    <n v="0"/>
    <n v="0"/>
    <s v="EJ"/>
  </r>
  <r>
    <x v="4"/>
    <s v="Argentina"/>
    <s v="industrial water treatment"/>
    <x v="0"/>
    <x v="4"/>
    <n v="7.3416599999999996E-4"/>
    <n v="1.4839600000000001E-3"/>
    <n v="1.65923E-3"/>
    <n v="1.8456900000000001E-3"/>
    <n v="1.83398E-3"/>
    <n v="2.12042E-3"/>
    <n v="2.3532399999999999E-3"/>
    <n v="2.5604E-3"/>
    <n v="2.7537899999999999E-3"/>
    <n v="2.9338300000000001E-3"/>
    <n v="3.10553E-3"/>
    <n v="0"/>
    <n v="0"/>
    <n v="0"/>
    <s v="EJ"/>
  </r>
  <r>
    <x v="4"/>
    <s v="Argentina"/>
    <s v="iron and steel"/>
    <x v="0"/>
    <x v="3"/>
    <n v="0"/>
    <n v="0"/>
    <n v="0"/>
    <n v="0"/>
    <n v="0"/>
    <n v="1.70958E-3"/>
    <n v="2.5015599999999999E-3"/>
    <n v="2.7697429999999999E-3"/>
    <n v="2.5385809999999998E-3"/>
    <n v="2.232174E-3"/>
    <n v="2.04733E-3"/>
    <n v="0"/>
    <n v="0"/>
    <n v="0"/>
    <s v="EJ"/>
  </r>
  <r>
    <x v="4"/>
    <s v="Argentina"/>
    <s v="iron and steel"/>
    <x v="0"/>
    <x v="5"/>
    <n v="0"/>
    <n v="0"/>
    <n v="0"/>
    <n v="0"/>
    <n v="0"/>
    <n v="1.5956900000000001E-3"/>
    <n v="4.11663999999999E-3"/>
    <n v="5.8138889999999896E-3"/>
    <n v="6.539212E-3"/>
    <n v="7.0284169999999899E-3"/>
    <n v="7.338916E-3"/>
    <n v="0"/>
    <n v="0"/>
    <n v="0"/>
    <s v="EJ"/>
  </r>
  <r>
    <x v="4"/>
    <s v="Argentina"/>
    <s v="iron and steel"/>
    <x v="0"/>
    <x v="4"/>
    <n v="0"/>
    <n v="0"/>
    <n v="0"/>
    <n v="2.293943E-2"/>
    <n v="1.6967783527999901E-2"/>
    <n v="2.2469651802627999E-2"/>
    <n v="2.7284724712747999E-2"/>
    <n v="3.1470884186936998E-2"/>
    <n v="3.4932335096757999E-2"/>
    <n v="3.7846038508141E-2"/>
    <n v="4.0247144907827E-2"/>
    <n v="0"/>
    <n v="0"/>
    <n v="0"/>
    <s v="EJ"/>
  </r>
  <r>
    <x v="4"/>
    <s v="Argentina"/>
    <s v="iron and steel"/>
    <x v="0"/>
    <x v="0"/>
    <n v="0"/>
    <n v="5.2283246999999998E-2"/>
    <n v="4.6590279999999998E-2"/>
    <n v="6.9696715999999895E-2"/>
    <n v="4.5769904700000003E-2"/>
    <n v="4.4860770581700002E-2"/>
    <n v="3.1963941718000002E-2"/>
    <n v="2.3493532133260001E-2"/>
    <n v="2.2630917152E-2"/>
    <n v="2.1781695726999999E-2"/>
    <n v="2.1485289621999901E-2"/>
    <n v="0"/>
    <n v="0"/>
    <n v="0"/>
    <s v="EJ"/>
  </r>
  <r>
    <x v="4"/>
    <s v="Argentina"/>
    <s v="iron and steel"/>
    <x v="0"/>
    <x v="1"/>
    <n v="0"/>
    <n v="0"/>
    <n v="0"/>
    <n v="0"/>
    <n v="0"/>
    <n v="7.4990500000000002E-3"/>
    <n v="2.2019304999999999E-2"/>
    <n v="3.3242033999999997E-2"/>
    <n v="3.9440957799999898E-2"/>
    <n v="4.4895348000000002E-2"/>
    <n v="4.8881442999999997E-2"/>
    <n v="0"/>
    <n v="0"/>
    <n v="0"/>
    <s v="EJ"/>
  </r>
  <r>
    <x v="4"/>
    <s v="Argentina"/>
    <s v="iron and steel"/>
    <x v="0"/>
    <x v="2"/>
    <n v="1.6743852E-2"/>
    <n v="2.5534846999999999E-2"/>
    <n v="2.5116019999999999E-2"/>
    <n v="2.8422981999999999E-2"/>
    <n v="1.8984155678700002E-2"/>
    <n v="1.9212084343999999E-2"/>
    <n v="1.4584838931899999E-2"/>
    <n v="1.1593320142289899E-2"/>
    <n v="1.1449055212000001E-2"/>
    <n v="1.12358944669999E-2"/>
    <n v="1.1218599032000001E-2"/>
    <n v="0"/>
    <n v="0"/>
    <n v="0"/>
    <s v="EJ"/>
  </r>
  <r>
    <x v="4"/>
    <s v="Argentina"/>
    <s v="irrigation water abstraction"/>
    <x v="0"/>
    <x v="4"/>
    <n v="1.19889E-3"/>
    <n v="1.6149700000000001E-3"/>
    <n v="1.83866E-3"/>
    <n v="1.95302E-3"/>
    <n v="2.06368E-3"/>
    <n v="2.18564E-3"/>
    <n v="2.3054799999999999E-3"/>
    <n v="2.4255100000000001E-3"/>
    <n v="2.5481200000000001E-3"/>
    <n v="2.6888300000000001E-3"/>
    <n v="2.8303999999999998E-3"/>
    <n v="0"/>
    <n v="0"/>
    <n v="0"/>
    <s v="EJ"/>
  </r>
  <r>
    <x v="4"/>
    <s v="Argentina"/>
    <s v="municipal wastewater treatment"/>
    <x v="0"/>
    <x v="4"/>
    <n v="4.1539399999999997E-5"/>
    <n v="3.25528E-4"/>
    <n v="5.5134599999999998E-4"/>
    <n v="5.8347399999999995E-4"/>
    <n v="1.6608899999999999E-3"/>
    <n v="2.7117999999999999E-3"/>
    <n v="3.6442100000000002E-3"/>
    <n v="4.4486200000000004E-3"/>
    <n v="5.1237899999999996E-3"/>
    <n v="5.6870699999999998E-3"/>
    <n v="6.1868299999999999E-3"/>
    <n v="0"/>
    <n v="0"/>
    <n v="0"/>
    <s v="EJ"/>
  </r>
  <r>
    <x v="4"/>
    <s v="Argentina"/>
    <s v="municipal water abstraction"/>
    <x v="0"/>
    <x v="4"/>
    <n v="1.9702500000000002E-3"/>
    <n v="2.4687300000000001E-3"/>
    <n v="2.65869E-3"/>
    <n v="2.8136300000000001E-3"/>
    <n v="2.7881400000000001E-3"/>
    <n v="2.92465E-3"/>
    <n v="3.0136300000000002E-3"/>
    <n v="3.0689100000000002E-3"/>
    <n v="3.1065099999999998E-3"/>
    <n v="3.1258000000000002E-3"/>
    <n v="3.13584E-3"/>
    <n v="0"/>
    <n v="0"/>
    <n v="0"/>
    <s v="EJ"/>
  </r>
  <r>
    <x v="4"/>
    <s v="Argentina"/>
    <s v="municipal water distribution"/>
    <x v="0"/>
    <x v="4"/>
    <n v="3.7966499999999999E-3"/>
    <n v="4.7570399999999997E-3"/>
    <n v="5.1230399999999997E-3"/>
    <n v="5.4215699999999997E-3"/>
    <n v="5.3724999999999997E-3"/>
    <n v="5.6355700000000003E-3"/>
    <n v="5.8070700000000001E-3"/>
    <n v="5.9136299999999996E-3"/>
    <n v="5.9861200000000002E-3"/>
    <n v="6.0233200000000004E-3"/>
    <n v="6.0426899999999999E-3"/>
    <n v="0"/>
    <n v="0"/>
    <n v="0"/>
    <s v="EJ"/>
  </r>
  <r>
    <x v="4"/>
    <s v="Argentina"/>
    <s v="municipal water treatment"/>
    <x v="0"/>
    <x v="4"/>
    <n v="3.61255E-3"/>
    <n v="4.52653E-3"/>
    <n v="4.8748400000000001E-3"/>
    <n v="5.1589299999999999E-3"/>
    <n v="5.1121999999999999E-3"/>
    <n v="5.3624900000000001E-3"/>
    <n v="5.5256300000000001E-3"/>
    <n v="5.6269900000000001E-3"/>
    <n v="5.69594E-3"/>
    <n v="5.7312999999999999E-3"/>
    <n v="5.7497099999999999E-3"/>
    <n v="0"/>
    <n v="0"/>
    <n v="0"/>
    <s v="EJ"/>
  </r>
  <r>
    <x v="4"/>
    <s v="Argentina"/>
    <s v="other industrial energy use"/>
    <x v="0"/>
    <x v="3"/>
    <n v="5.7076099999999998E-2"/>
    <n v="4.6273300000000003E-2"/>
    <n v="4.0069300000000002E-2"/>
    <n v="3.6929799999999999E-2"/>
    <n v="3.7360024999999998E-2"/>
    <n v="4.2926623999999997E-2"/>
    <n v="4.6848692999999997E-2"/>
    <n v="4.8873554999999999E-2"/>
    <n v="4.9439400000000001E-2"/>
    <n v="4.9955798999999898E-2"/>
    <n v="5.0230882899999899E-2"/>
    <n v="0"/>
    <n v="0"/>
    <n v="0"/>
    <s v="EJ"/>
  </r>
  <r>
    <x v="4"/>
    <s v="Argentina"/>
    <s v="other industrial energy use"/>
    <x v="0"/>
    <x v="5"/>
    <n v="2.1579399999999999E-2"/>
    <n v="1.12627E-2"/>
    <n v="3.4458000000000002E-3"/>
    <n v="2.2117E-3"/>
    <n v="2.2383405999999999E-3"/>
    <n v="2.5303039000000001E-3"/>
    <n v="2.7054526999999999E-3"/>
    <n v="2.7422716999999999E-3"/>
    <n v="2.7433593E-3"/>
    <n v="2.8021588599999999E-3"/>
    <n v="2.893432E-3"/>
    <n v="0"/>
    <n v="0"/>
    <n v="0"/>
    <s v="EJ"/>
  </r>
  <r>
    <x v="4"/>
    <s v="Argentina"/>
    <s v="other industrial energy use"/>
    <x v="0"/>
    <x v="4"/>
    <n v="5.9161100000000001E-2"/>
    <n v="0.125552"/>
    <n v="0.127078"/>
    <n v="7.4830900000000006E-2"/>
    <n v="6.5606869999999998E-2"/>
    <n v="8.7551000000000004E-2"/>
    <n v="0.11165942"/>
    <n v="0.14580195000000001"/>
    <n v="0.17972958"/>
    <n v="0.20298424500000001"/>
    <n v="0.2210444164"/>
    <n v="0"/>
    <n v="0"/>
    <n v="0"/>
    <s v="EJ"/>
  </r>
  <r>
    <x v="4"/>
    <s v="Argentina"/>
    <s v="other industrial energy use"/>
    <x v="0"/>
    <x v="0"/>
    <n v="0.27628900000000001"/>
    <n v="0.32418400000000003"/>
    <n v="0.37004700000000001"/>
    <n v="0.39052599999999998"/>
    <n v="0.39527811000000002"/>
    <n v="0.44709696999999998"/>
    <n v="0.48349639"/>
    <n v="0.50311092000000002"/>
    <n v="0.51806059999999998"/>
    <n v="0.54015828999999904"/>
    <n v="0.56299434999999998"/>
    <n v="0"/>
    <n v="0"/>
    <n v="0"/>
    <s v="EJ"/>
  </r>
  <r>
    <x v="4"/>
    <s v="Argentina"/>
    <s v="other industrial energy use"/>
    <x v="0"/>
    <x v="1"/>
    <n v="0"/>
    <n v="0"/>
    <n v="0"/>
    <n v="0"/>
    <n v="0"/>
    <n v="7.8575699999999994E-5"/>
    <n v="5.7130440000000005E-4"/>
    <n v="1.62585989999999E-3"/>
    <n v="3.0116446000000002E-3"/>
    <n v="4.22588369999999E-3"/>
    <n v="5.4600060699999996E-3"/>
    <n v="0"/>
    <n v="0"/>
    <n v="0"/>
    <s v="EJ"/>
  </r>
  <r>
    <x v="4"/>
    <s v="Argentina"/>
    <s v="other industrial energy use"/>
    <x v="0"/>
    <x v="2"/>
    <n v="3.8399900000000001E-2"/>
    <n v="0.16134200000000001"/>
    <n v="0.15812999999999999"/>
    <n v="0.13603000000000001"/>
    <n v="0.13692199999999999"/>
    <n v="0.15369090999999999"/>
    <n v="0.16392103"/>
    <n v="0.16792684999999999"/>
    <n v="0.17115737"/>
    <n v="0.17645059199999999"/>
    <n v="0.184251779"/>
    <n v="0"/>
    <n v="0"/>
    <n v="0"/>
    <s v="EJ"/>
  </r>
  <r>
    <x v="4"/>
    <s v="Argentina"/>
    <s v="other industrial feedstocks"/>
    <x v="0"/>
    <x v="0"/>
    <n v="5.1047999999999996E-3"/>
    <n v="5.5967099999999999E-2"/>
    <n v="5.3937100000000002E-2"/>
    <n v="0"/>
    <n v="0"/>
    <n v="0"/>
    <n v="0"/>
    <n v="0"/>
    <n v="0"/>
    <n v="0"/>
    <n v="0"/>
    <n v="0"/>
    <n v="0"/>
    <n v="0"/>
    <s v="EJ"/>
  </r>
  <r>
    <x v="4"/>
    <s v="Argentina"/>
    <s v="other industrial feedstocks"/>
    <x v="0"/>
    <x v="2"/>
    <n v="5.9901700000000002E-2"/>
    <n v="0.101594"/>
    <n v="0.10205500000000001"/>
    <n v="2.273E-2"/>
    <n v="2.2591699999999999E-2"/>
    <n v="2.6564600000000001E-2"/>
    <n v="3.0340499999999999E-2"/>
    <n v="3.4932199999999997E-2"/>
    <n v="3.99336E-2"/>
    <n v="4.4258400000000003E-2"/>
    <n v="4.8450800000000002E-2"/>
    <n v="0"/>
    <n v="0"/>
    <n v="0"/>
    <s v="EJ"/>
  </r>
  <r>
    <x v="4"/>
    <s v="Argentina"/>
    <s v="process heat cement"/>
    <x v="0"/>
    <x v="3"/>
    <n v="1.6954100000000001E-3"/>
    <n v="3.6238199999999998E-3"/>
    <n v="4.6791300000000001E-3"/>
    <n v="4.6791300000000001E-3"/>
    <n v="4.6594762000000001E-3"/>
    <n v="5.5898216999999998E-3"/>
    <n v="6.2775374999999899E-3"/>
    <n v="6.8616807E-3"/>
    <n v="7.1431873000000002E-3"/>
    <n v="7.1814491599999997E-3"/>
    <n v="6.9780722999999998E-3"/>
    <n v="0"/>
    <n v="0"/>
    <n v="0"/>
    <s v="EJ"/>
  </r>
  <r>
    <x v="4"/>
    <s v="Argentina"/>
    <s v="process heat cement"/>
    <x v="0"/>
    <x v="5"/>
    <n v="2.8691099999999998E-3"/>
    <n v="6.13264E-3"/>
    <n v="7.9184400000000005E-3"/>
    <n v="7.9184400000000005E-3"/>
    <n v="7.8887140999999994E-3"/>
    <n v="9.2011248E-3"/>
    <n v="1.00026378E-2"/>
    <n v="1.04696158E-2"/>
    <n v="1.07608171E-2"/>
    <n v="1.10053872999999E-2"/>
    <n v="1.110303168E-2"/>
    <n v="0"/>
    <n v="0"/>
    <n v="0"/>
    <s v="EJ"/>
  </r>
  <r>
    <x v="4"/>
    <s v="Argentina"/>
    <s v="process heat cement"/>
    <x v="0"/>
    <x v="0"/>
    <n v="3.3907099999999999E-3"/>
    <n v="7.2477499999999999E-3"/>
    <n v="9.3582500000000002E-3"/>
    <n v="9.3582500000000002E-3"/>
    <n v="9.3210385999999996E-3"/>
    <n v="1.08676418999999E-2"/>
    <n v="1.2032224399999999E-2"/>
    <n v="1.31232144E-2"/>
    <n v="1.4052096300000001E-2"/>
    <n v="1.47821472E-2"/>
    <n v="1.5091866759999999E-2"/>
    <n v="0"/>
    <n v="0"/>
    <n v="0"/>
    <s v="EJ"/>
  </r>
  <r>
    <x v="4"/>
    <s v="Argentina"/>
    <s v="process heat cement"/>
    <x v="0"/>
    <x v="1"/>
    <n v="0"/>
    <n v="0"/>
    <n v="0"/>
    <n v="0"/>
    <n v="0"/>
    <n v="6.4590699999999998E-5"/>
    <n v="5.4724750000000001E-4"/>
    <n v="1.6838827000000001E-3"/>
    <n v="3.1563173000000002E-3"/>
    <n v="4.4157373E-3"/>
    <n v="5.70791902999999E-3"/>
    <n v="0"/>
    <n v="0"/>
    <n v="0"/>
    <s v="EJ"/>
  </r>
  <r>
    <x v="4"/>
    <s v="Argentina"/>
    <s v="process heat cement"/>
    <x v="0"/>
    <x v="2"/>
    <n v="5.0861200000000004E-3"/>
    <n v="1.08716E-2"/>
    <n v="1.4037300000000001E-2"/>
    <n v="1.4037300000000001E-2"/>
    <n v="1.2470124900000001E-2"/>
    <n v="1.4645924499999999E-2"/>
    <n v="1.6210749999999999E-2"/>
    <n v="1.7554177399999999E-2"/>
    <n v="1.85310656E-2"/>
    <n v="1.9039670599999999E-2"/>
    <n v="1.9498184809999999E-2"/>
    <n v="0"/>
    <n v="0"/>
    <n v="0"/>
    <s v="EJ"/>
  </r>
  <r>
    <x v="4"/>
    <s v="Argentina"/>
    <s v="resid cooling"/>
    <x v="4"/>
    <x v="4"/>
    <n v="4.3701399999999998E-3"/>
    <n v="9.3289800000000006E-3"/>
    <n v="1.26824E-2"/>
    <n v="1.6205899999999999E-2"/>
    <n v="1.6006313000000001E-2"/>
    <n v="1.9227044999999901E-2"/>
    <n v="2.1364960999999998E-2"/>
    <n v="2.2460377E-2"/>
    <n v="2.3138623000000001E-2"/>
    <n v="2.36452581E-2"/>
    <n v="2.4315017000000001E-2"/>
    <n v="0"/>
    <n v="0"/>
    <n v="0"/>
    <s v="EJ"/>
  </r>
  <r>
    <x v="4"/>
    <s v="Argentina"/>
    <s v="resid heating"/>
    <x v="4"/>
    <x v="3"/>
    <n v="3.2775999999999999E-3"/>
    <n v="1.28845E-2"/>
    <n v="9.5691999999999999E-3"/>
    <n v="7.5725000000000002E-3"/>
    <n v="8.1562719999999991E-3"/>
    <n v="8.4925269999999997E-3"/>
    <n v="8.1792960000000008E-3"/>
    <n v="7.2283169999999997E-3"/>
    <n v="6.0435130000000004E-3"/>
    <n v="5.12815199999999E-3"/>
    <n v="4.5227330000000001E-3"/>
    <n v="0"/>
    <n v="0"/>
    <n v="0"/>
    <s v="EJ"/>
  </r>
  <r>
    <x v="4"/>
    <s v="Argentina"/>
    <s v="resid heating"/>
    <x v="4"/>
    <x v="4"/>
    <n v="4.3112000000000003E-3"/>
    <n v="9.2031000000000005E-3"/>
    <n v="1.2511400000000001E-2"/>
    <n v="1.5987299999999999E-2"/>
    <n v="1.6139199999999999E-2"/>
    <n v="1.7636679999999998E-2"/>
    <n v="1.9609019999999901E-2"/>
    <n v="2.1961000000000001E-2"/>
    <n v="2.4299729999999999E-2"/>
    <n v="2.6290328000000002E-2"/>
    <n v="2.7681451999999999E-2"/>
    <n v="0"/>
    <n v="0"/>
    <n v="0"/>
    <s v="EJ"/>
  </r>
  <r>
    <x v="4"/>
    <s v="Argentina"/>
    <s v="resid heating"/>
    <x v="4"/>
    <x v="0"/>
    <n v="3.7417499999999999E-2"/>
    <n v="6.46095E-2"/>
    <n v="7.9709299999999997E-2"/>
    <n v="8.8793999999999998E-2"/>
    <n v="8.7660799999999997E-2"/>
    <n v="9.0309799999999996E-2"/>
    <n v="9.0935290000000002E-2"/>
    <n v="9.0086669999999994E-2"/>
    <n v="8.8136450000000005E-2"/>
    <n v="8.579813E-2"/>
    <n v="8.3000870000000004E-2"/>
    <n v="0"/>
    <n v="0"/>
    <n v="0"/>
    <s v="EJ"/>
  </r>
  <r>
    <x v="4"/>
    <s v="Argentina"/>
    <s v="resid heating"/>
    <x v="4"/>
    <x v="1"/>
    <n v="0"/>
    <n v="0"/>
    <n v="0"/>
    <n v="0"/>
    <n v="0"/>
    <n v="2.3321999999999999E-6"/>
    <n v="3.5556899999999998E-5"/>
    <n v="6.5482599999999995E-5"/>
    <n v="1.0158900000000001E-4"/>
    <n v="1.39505E-4"/>
    <n v="1.7126899999999999E-4"/>
    <n v="0"/>
    <n v="0"/>
    <n v="0"/>
    <s v="EJ"/>
  </r>
  <r>
    <x v="4"/>
    <s v="Argentina"/>
    <s v="resid heating"/>
    <x v="4"/>
    <x v="2"/>
    <n v="4.3198899999999998E-2"/>
    <n v="3.1740900000000002E-2"/>
    <n v="4.7567900000000003E-2"/>
    <n v="3.9437399999999997E-2"/>
    <n v="3.8577759999999899E-2"/>
    <n v="3.9408260000000001E-2"/>
    <n v="3.9193919999999903E-2"/>
    <n v="3.8420079999999898E-2"/>
    <n v="3.7314550000000002E-2"/>
    <n v="3.5841149999999898E-2"/>
    <n v="3.4564706000000001E-2"/>
    <n v="0"/>
    <n v="0"/>
    <n v="0"/>
    <s v="EJ"/>
  </r>
  <r>
    <x v="4"/>
    <s v="Argentina"/>
    <s v="resid heating"/>
    <x v="4"/>
    <x v="6"/>
    <n v="4.1478000000000001E-3"/>
    <n v="2.2931000000000002E-3"/>
    <n v="8.7679999999999995E-4"/>
    <n v="2.8327000000000001E-3"/>
    <n v="2.8297119999999999E-3"/>
    <n v="2.8524150000000001E-3"/>
    <n v="2.7397010000000002E-3"/>
    <n v="2.5163759999999999E-3"/>
    <n v="2.216576E-3"/>
    <n v="1.8967629999999899E-3"/>
    <n v="1.6062673000000001E-3"/>
    <n v="0"/>
    <n v="0"/>
    <n v="0"/>
    <s v="EJ"/>
  </r>
  <r>
    <x v="4"/>
    <s v="Argentina"/>
    <s v="resid others"/>
    <x v="4"/>
    <x v="3"/>
    <n v="3.6420000000000002E-4"/>
    <n v="1.4316000000000001E-3"/>
    <n v="1.0632E-3"/>
    <n v="8.4139999999999996E-4"/>
    <n v="8.4480139999999998E-4"/>
    <n v="9.4460989999999999E-4"/>
    <n v="9.4505360000000005E-4"/>
    <n v="8.675547E-4"/>
    <n v="7.7146539999999996E-4"/>
    <n v="6.6513456999999995E-4"/>
    <n v="6.1021860000000003E-4"/>
    <n v="0"/>
    <n v="0"/>
    <n v="0"/>
    <s v="EJ"/>
  </r>
  <r>
    <x v="4"/>
    <s v="Argentina"/>
    <s v="resid others"/>
    <x v="4"/>
    <x v="4"/>
    <n v="3.03907E-2"/>
    <n v="6.4875299999999997E-2"/>
    <n v="8.8195800000000005E-2"/>
    <n v="0.11269800000000001"/>
    <n v="0.11425494999999999"/>
    <n v="0.13912869"/>
    <n v="0.16740840000000001"/>
    <n v="0.19641447000000001"/>
    <n v="0.22038034000000001"/>
    <n v="0.23992746000000001"/>
    <n v="0.25285108000000001"/>
    <n v="0"/>
    <n v="0"/>
    <n v="0"/>
    <s v="EJ"/>
  </r>
  <r>
    <x v="4"/>
    <s v="Argentina"/>
    <s v="resid others"/>
    <x v="4"/>
    <x v="0"/>
    <n v="0.11361300000000001"/>
    <n v="0.19617799999999999"/>
    <n v="0.24202699999999999"/>
    <n v="0.26961099999999999"/>
    <n v="0.27029639999999999"/>
    <n v="0.29887819999999998"/>
    <n v="0.30543920000000002"/>
    <n v="0.29628850000000001"/>
    <n v="0.28788108000000001"/>
    <n v="0.28060649999999998"/>
    <n v="0.28301850000000001"/>
    <n v="0"/>
    <n v="0"/>
    <n v="0"/>
    <s v="EJ"/>
  </r>
  <r>
    <x v="4"/>
    <s v="Argentina"/>
    <s v="resid others"/>
    <x v="4"/>
    <x v="1"/>
    <n v="0"/>
    <n v="0"/>
    <n v="0"/>
    <n v="0"/>
    <n v="0"/>
    <n v="2.0878700000000001E-5"/>
    <n v="3.22763E-4"/>
    <n v="5.8732299999999995E-4"/>
    <n v="7.7725299999999999E-4"/>
    <n v="1.0334000000000001E-3"/>
    <n v="1.12528E-3"/>
    <n v="0"/>
    <n v="0"/>
    <n v="0"/>
    <s v="EJ"/>
  </r>
  <r>
    <x v="4"/>
    <s v="Argentina"/>
    <s v="resid others"/>
    <x v="4"/>
    <x v="2"/>
    <n v="1.9298099999999999E-2"/>
    <n v="1.4179499999999999E-2"/>
    <n v="2.1249899999999999E-2"/>
    <n v="1.7617799999999999E-2"/>
    <n v="1.7648520000000001E-2"/>
    <n v="1.8942827999999998E-2"/>
    <n v="1.8292993E-2"/>
    <n v="1.6407850000000002E-2"/>
    <n v="1.47508379999999E-2"/>
    <n v="1.3122873E-2"/>
    <n v="1.2710885999999999E-2"/>
    <n v="0"/>
    <n v="0"/>
    <n v="0"/>
    <s v="EJ"/>
  </r>
  <r>
    <x v="4"/>
    <s v="Argentina"/>
    <s v="resid others"/>
    <x v="4"/>
    <x v="6"/>
    <n v="1.0009999999999999E-3"/>
    <n v="5.5340000000000001E-4"/>
    <n v="2.1159999999999999E-4"/>
    <n v="6.8360000000000003E-4"/>
    <n v="6.892593E-4"/>
    <n v="7.3549830000000001E-4"/>
    <n v="6.9291860000000004E-4"/>
    <n v="5.8889829999999904E-4"/>
    <n v="4.9346989999999897E-4"/>
    <n v="4.0709619999999998E-4"/>
    <n v="3.758012E-4"/>
    <n v="0"/>
    <n v="0"/>
    <n v="0"/>
    <s v="EJ"/>
  </r>
  <r>
    <x v="4"/>
    <s v="Argentina"/>
    <s v="trn_aviation_intl"/>
    <x v="5"/>
    <x v="4"/>
    <n v="0"/>
    <n v="0"/>
    <n v="0"/>
    <n v="0"/>
    <n v="0"/>
    <n v="0"/>
    <n v="0"/>
    <n v="1.2538299999999999E-8"/>
    <n v="1.04686E-7"/>
    <n v="8.4571799999999998E-7"/>
    <n v="6.2945700000000003E-6"/>
    <n v="0"/>
    <n v="0"/>
    <n v="0"/>
    <s v="EJ"/>
  </r>
  <r>
    <x v="4"/>
    <s v="Argentina"/>
    <s v="trn_aviation_intl"/>
    <x v="5"/>
    <x v="1"/>
    <n v="0"/>
    <n v="0"/>
    <n v="0"/>
    <n v="0"/>
    <n v="0"/>
    <n v="0"/>
    <n v="0"/>
    <n v="1.6666900000000001E-8"/>
    <n v="3.34819E-7"/>
    <n v="5.1343600000000001E-6"/>
    <n v="5.7935700000000002E-5"/>
    <n v="0"/>
    <n v="0"/>
    <n v="0"/>
    <s v="EJ"/>
  </r>
  <r>
    <x v="4"/>
    <s v="Argentina"/>
    <s v="trn_aviation_intl"/>
    <x v="5"/>
    <x v="2"/>
    <n v="1.9592499999999999E-2"/>
    <n v="3.1228300000000001E-2"/>
    <n v="2.8062699999999999E-2"/>
    <n v="4.1209999999999997E-2"/>
    <n v="4.0647700000000002E-2"/>
    <n v="4.3704899999999998E-2"/>
    <n v="4.5369199999999998E-2"/>
    <n v="4.6389899999999998E-2"/>
    <n v="4.9995400000000002E-2"/>
    <n v="5.3145900000000003E-2"/>
    <n v="5.6349999999999997E-2"/>
    <n v="0"/>
    <n v="0"/>
    <n v="0"/>
    <s v="EJ"/>
  </r>
  <r>
    <x v="4"/>
    <s v="Argentina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4"/>
    <s v="Argentina"/>
    <s v="trn_freight"/>
    <x v="6"/>
    <x v="4"/>
    <n v="3.1089399999999998E-4"/>
    <n v="5.84682E-4"/>
    <n v="6.2937699999999997E-4"/>
    <n v="5.6937999999999997E-4"/>
    <n v="5.6587100000000002E-4"/>
    <n v="6.2738870000000001E-4"/>
    <n v="6.7593899999999997E-4"/>
    <n v="7.0408519999999998E-4"/>
    <n v="7.5298040000000002E-4"/>
    <n v="8.6733800000000005E-4"/>
    <n v="1.0684889999999999E-3"/>
    <n v="0"/>
    <n v="0"/>
    <n v="0"/>
    <s v="EJ"/>
  </r>
  <r>
    <x v="4"/>
    <s v="Argentina"/>
    <s v="trn_freight"/>
    <x v="6"/>
    <x v="1"/>
    <n v="0"/>
    <n v="0"/>
    <n v="0"/>
    <n v="0"/>
    <n v="0"/>
    <n v="6.8706499999999997E-5"/>
    <n v="2.6638999999999998E-4"/>
    <n v="5.4465245999999997E-4"/>
    <n v="7.0988530000000005E-4"/>
    <n v="8.5288829999999999E-4"/>
    <n v="1.0762720000000001E-3"/>
    <n v="0"/>
    <n v="0"/>
    <n v="0"/>
    <s v="EJ"/>
  </r>
  <r>
    <x v="4"/>
    <s v="Argentina"/>
    <s v="trn_freight"/>
    <x v="6"/>
    <x v="2"/>
    <n v="2.7947419999999998E-3"/>
    <n v="8.0896600000000003E-3"/>
    <n v="1.717788E-2"/>
    <n v="1.8120770000000001E-2"/>
    <n v="1.7366717E-2"/>
    <n v="1.9114717E-2"/>
    <n v="2.0252738999999999E-2"/>
    <n v="2.1655326999999999E-2"/>
    <n v="2.2710817000000001E-2"/>
    <n v="2.3212989999999999E-2"/>
    <n v="2.377435E-2"/>
    <n v="0"/>
    <n v="0"/>
    <n v="0"/>
    <s v="EJ"/>
  </r>
  <r>
    <x v="4"/>
    <s v="Argentina"/>
    <s v="trn_freight_road"/>
    <x v="6"/>
    <x v="4"/>
    <n v="0"/>
    <n v="0"/>
    <n v="0"/>
    <n v="0"/>
    <n v="9.2679790000000002E-4"/>
    <n v="3.2535105339999999E-3"/>
    <n v="1.10107152215199E-2"/>
    <n v="2.4421308630109901E-2"/>
    <n v="3.7636605522904001E-2"/>
    <n v="4.9441473451900003E-2"/>
    <n v="6.2604282395000002E-2"/>
    <n v="0"/>
    <n v="0"/>
    <n v="0"/>
    <s v="EJ"/>
  </r>
  <r>
    <x v="4"/>
    <s v="Argentina"/>
    <s v="trn_freight_road"/>
    <x v="6"/>
    <x v="1"/>
    <n v="0"/>
    <n v="0"/>
    <n v="0"/>
    <n v="0"/>
    <n v="0"/>
    <n v="2.5245695999999998E-4"/>
    <n v="1.96629080231E-3"/>
    <n v="5.0079363552999996E-3"/>
    <n v="7.9014977062560002E-3"/>
    <n v="1.05314145408E-2"/>
    <n v="1.29666968441E-2"/>
    <n v="0"/>
    <n v="0"/>
    <n v="0"/>
    <s v="EJ"/>
  </r>
  <r>
    <x v="4"/>
    <s v="Argentina"/>
    <s v="trn_freight_road"/>
    <x v="6"/>
    <x v="2"/>
    <n v="0.16905039999999999"/>
    <n v="0.18839800000000001"/>
    <n v="0.227468"/>
    <n v="0.25582870000000002"/>
    <n v="0.25668749419999998"/>
    <n v="0.290163803532"/>
    <n v="0.302574394458"/>
    <n v="0.29827584525750001"/>
    <n v="0.29739114941799999"/>
    <n v="0.29788618273299999"/>
    <n v="0.29610847064000001"/>
    <n v="0"/>
    <n v="0"/>
    <n v="0"/>
    <s v="EJ"/>
  </r>
  <r>
    <x v="4"/>
    <s v="Argentina"/>
    <s v="trn_pass"/>
    <x v="6"/>
    <x v="4"/>
    <n v="7.9259899999999995E-4"/>
    <n v="1.4905000000000001E-3"/>
    <n v="1.6045E-3"/>
    <n v="1.4515999999999999E-3"/>
    <n v="1.43961504E-3"/>
    <n v="1.7781005000000001E-3"/>
    <n v="2.0505456999999898E-3"/>
    <n v="2.3864191999999999E-3"/>
    <n v="2.7781346E-3"/>
    <n v="3.3801901E-3"/>
    <n v="4.4171393000000002E-3"/>
    <n v="0"/>
    <n v="0"/>
    <n v="0"/>
    <s v="EJ"/>
  </r>
  <r>
    <x v="4"/>
    <s v="Argentina"/>
    <s v="trn_pass"/>
    <x v="6"/>
    <x v="1"/>
    <n v="0"/>
    <n v="0"/>
    <n v="0"/>
    <n v="0"/>
    <n v="0"/>
    <n v="0"/>
    <n v="0"/>
    <n v="3.1820499999999998E-5"/>
    <n v="1.05993E-4"/>
    <n v="3.3648499999999997E-4"/>
    <n v="9.3429099999999996E-4"/>
    <n v="0"/>
    <n v="0"/>
    <n v="0"/>
    <s v="EJ"/>
  </r>
  <r>
    <x v="4"/>
    <s v="Argentina"/>
    <s v="trn_pass"/>
    <x v="6"/>
    <x v="2"/>
    <n v="9.2884899999999999E-3"/>
    <n v="1.47447999999999E-2"/>
    <n v="1.32931E-2"/>
    <n v="1.9463100000000001E-2"/>
    <n v="1.9207349999999901E-2"/>
    <n v="2.3602730999999998E-2"/>
    <n v="2.6521465000000001E-2"/>
    <n v="2.7859486999999999E-2"/>
    <n v="3.0408072000000001E-2"/>
    <n v="3.1882106E-2"/>
    <n v="3.2391563999999998E-2"/>
    <n v="0"/>
    <n v="0"/>
    <n v="0"/>
    <s v="EJ"/>
  </r>
  <r>
    <x v="4"/>
    <s v="Argentina"/>
    <s v="trn_pass_road"/>
    <x v="6"/>
    <x v="4"/>
    <n v="0"/>
    <n v="0"/>
    <n v="0"/>
    <n v="0"/>
    <n v="1.9931699999999998E-3"/>
    <n v="4.6898E-3"/>
    <n v="6.8644739999999997E-3"/>
    <n v="7.9263299999999901E-3"/>
    <n v="8.4314000000000004E-3"/>
    <n v="8.9290299999999993E-3"/>
    <n v="9.36268E-3"/>
    <n v="0"/>
    <n v="0"/>
    <n v="0"/>
    <s v="EJ"/>
  </r>
  <r>
    <x v="4"/>
    <s v="Argentina"/>
    <s v="trn_pass_road"/>
    <x v="6"/>
    <x v="0"/>
    <n v="9.9996299999999998E-4"/>
    <n v="1.46461E-2"/>
    <n v="1.23202E-2"/>
    <n v="1.37842E-2"/>
    <n v="1.6341019999999901E-2"/>
    <n v="1.70184899999999E-2"/>
    <n v="1.3721229999999999E-2"/>
    <n v="1.29494E-2"/>
    <n v="1.300801E-2"/>
    <n v="1.29878099999999E-2"/>
    <n v="1.285939E-2"/>
    <n v="0"/>
    <n v="0"/>
    <n v="0"/>
    <s v="EJ"/>
  </r>
  <r>
    <x v="4"/>
    <s v="Argentina"/>
    <s v="trn_pass_road"/>
    <x v="6"/>
    <x v="1"/>
    <n v="0"/>
    <n v="0"/>
    <n v="0"/>
    <n v="0"/>
    <n v="0"/>
    <n v="1.2406400000000001E-6"/>
    <n v="6.6597479999999996E-6"/>
    <n v="2.1983121E-5"/>
    <n v="4.2603589999999999E-5"/>
    <n v="5.8496750000000002E-5"/>
    <n v="6.5480800000000005E-5"/>
    <n v="0"/>
    <n v="0"/>
    <n v="0"/>
    <s v="EJ"/>
  </r>
  <r>
    <x v="4"/>
    <s v="Argentina"/>
    <s v="trn_pass_road"/>
    <x v="6"/>
    <x v="2"/>
    <n v="2.8209100000000001E-2"/>
    <n v="3.1438000000000001E-2"/>
    <n v="3.7957900000000003E-2"/>
    <n v="4.2690400000000003E-2"/>
    <n v="5.6366552700000003E-2"/>
    <n v="5.8279834899999897E-2"/>
    <n v="4.8773944100000001E-2"/>
    <n v="4.5020106300000001E-2"/>
    <n v="4.5570997000000002E-2"/>
    <n v="4.5832989999999997E-2"/>
    <n v="4.5794656000000003E-2"/>
    <n v="0"/>
    <n v="0"/>
    <n v="0"/>
    <s v="EJ"/>
  </r>
  <r>
    <x v="4"/>
    <s v="Argentina"/>
    <s v="trn_pass_road_LDV"/>
    <x v="6"/>
    <x v="4"/>
    <n v="0"/>
    <n v="0"/>
    <n v="0"/>
    <n v="0"/>
    <n v="0"/>
    <n v="4.1583599999999998E-3"/>
    <n v="6.1684499999999998E-3"/>
    <n v="6.5638800000000002E-3"/>
    <n v="6.4967799999999997E-3"/>
    <n v="6.3483899999999998E-3"/>
    <n v="6.1288699999999998E-3"/>
    <n v="0"/>
    <n v="0"/>
    <n v="0"/>
    <s v="EJ"/>
  </r>
  <r>
    <x v="4"/>
    <s v="Argentina"/>
    <s v="trn_pass_road_LDV"/>
    <x v="6"/>
    <x v="2"/>
    <n v="1.03312E-2"/>
    <n v="1.1513799999999999E-2"/>
    <n v="1.39016E-2"/>
    <n v="1.56349E-2"/>
    <n v="1.1094100000000001E-2"/>
    <n v="4.8076799999999999E-3"/>
    <n v="2.5798599999999998E-3"/>
    <n v="1.65259E-3"/>
    <n v="1.1007899999999999E-3"/>
    <n v="7.4865399999999996E-4"/>
    <n v="5.2562699999999997E-4"/>
    <n v="0"/>
    <n v="0"/>
    <n v="0"/>
    <s v="EJ"/>
  </r>
  <r>
    <x v="4"/>
    <s v="Argentina"/>
    <s v="trn_pass_road_LDV_4W"/>
    <x v="6"/>
    <x v="4"/>
    <n v="0"/>
    <n v="0"/>
    <n v="0"/>
    <n v="0"/>
    <n v="0"/>
    <n v="6.5872550000000002E-3"/>
    <n v="3.3162431999999999E-2"/>
    <n v="5.5578975999999898E-2"/>
    <n v="7.3577074000000006E-2"/>
    <n v="8.3029599699999998E-2"/>
    <n v="9.2180944000000001E-2"/>
    <n v="0"/>
    <n v="0"/>
    <n v="0"/>
    <s v="EJ"/>
  </r>
  <r>
    <x v="4"/>
    <s v="Argentina"/>
    <s v="trn_pass_road_LDV_4W"/>
    <x v="6"/>
    <x v="0"/>
    <n v="6.5757699999999999E-3"/>
    <n v="9.63112E-2"/>
    <n v="8.1016199999999997E-2"/>
    <n v="9.0643799999999997E-2"/>
    <n v="7.1611103639999896E-2"/>
    <n v="6.5184389709999999E-2"/>
    <n v="5.4511418319999998E-2"/>
    <n v="4.2729993369999997E-2"/>
    <n v="3.1151357944000001E-2"/>
    <n v="2.7159962999999999E-2"/>
    <n v="2.2353449000000001E-2"/>
    <n v="0"/>
    <n v="0"/>
    <n v="0"/>
    <s v="EJ"/>
  </r>
  <r>
    <x v="4"/>
    <s v="Argentina"/>
    <s v="trn_pass_road_LDV_4W"/>
    <x v="6"/>
    <x v="1"/>
    <n v="0"/>
    <n v="0"/>
    <n v="0"/>
    <n v="0"/>
    <n v="0"/>
    <n v="6.4009405999999999E-6"/>
    <n v="8.2702857799999904E-5"/>
    <n v="1.169748854E-4"/>
    <n v="1.4131175809999999E-4"/>
    <n v="1.5004594679999999E-4"/>
    <n v="1.6112615430000001E-4"/>
    <n v="0"/>
    <n v="0"/>
    <n v="0"/>
    <s v="EJ"/>
  </r>
  <r>
    <x v="4"/>
    <s v="Argentina"/>
    <s v="trn_pass_road_LDV_4W"/>
    <x v="6"/>
    <x v="2"/>
    <n v="0.15191399999999999"/>
    <n v="0.1693026"/>
    <n v="0.2044145"/>
    <n v="0.22990049999999901"/>
    <n v="0.1815164360431"/>
    <n v="0.167994620757"/>
    <n v="0.14410441436570001"/>
    <n v="0.115662626070499"/>
    <n v="8.6787191901600003E-2"/>
    <n v="7.6124157899999906E-2"/>
    <n v="6.3341475199999997E-2"/>
    <n v="0"/>
    <n v="0"/>
    <n v="0"/>
    <s v="EJ"/>
  </r>
  <r>
    <x v="4"/>
    <s v="Argentina"/>
    <s v="trn_shipping_intl"/>
    <x v="7"/>
    <x v="4"/>
    <n v="0"/>
    <n v="0"/>
    <n v="0"/>
    <n v="0"/>
    <n v="0"/>
    <n v="0"/>
    <n v="0"/>
    <n v="1.5690999999999999E-6"/>
    <n v="4.6481399999999999E-6"/>
    <n v="1.48845E-5"/>
    <n v="3.8863399999999998E-5"/>
    <n v="0"/>
    <n v="0"/>
    <n v="0"/>
    <s v="EJ"/>
  </r>
  <r>
    <x v="4"/>
    <s v="Argentina"/>
    <s v="trn_shipping_intl"/>
    <x v="7"/>
    <x v="1"/>
    <n v="0"/>
    <n v="0"/>
    <n v="0"/>
    <n v="0"/>
    <n v="0"/>
    <n v="0"/>
    <n v="0"/>
    <n v="1.7150500000000001E-5"/>
    <n v="6.4800800000000005E-5"/>
    <n v="2.74782E-4"/>
    <n v="9.3258299999999996E-4"/>
    <n v="0"/>
    <n v="0"/>
    <n v="0"/>
    <s v="EJ"/>
  </r>
  <r>
    <x v="4"/>
    <s v="Argentina"/>
    <s v="trn_shipping_intl"/>
    <x v="7"/>
    <x v="2"/>
    <n v="2.7741600000000002E-2"/>
    <n v="2.83424E-2"/>
    <n v="7.6356900000000005E-2"/>
    <n v="0.10165299999999999"/>
    <n v="9.9381529999999996E-2"/>
    <n v="0.10423092"/>
    <n v="0.10563649999999999"/>
    <n v="0.1075333"/>
    <n v="0.1104453"/>
    <n v="0.1126375"/>
    <n v="0.1149739"/>
    <n v="0"/>
    <n v="0"/>
    <n v="0"/>
    <s v="EJ"/>
  </r>
  <r>
    <x v="5"/>
    <s v="Australia_NZ"/>
    <s v="N fertilizer"/>
    <x v="0"/>
    <x v="0"/>
    <n v="1.1615500000000001E-2"/>
    <n v="2.0278999999999998E-2"/>
    <n v="1.8616899999999999E-2"/>
    <n v="2.3830400000000002E-2"/>
    <n v="3.7005999999999997E-2"/>
    <n v="5.0876974200000001E-2"/>
    <n v="6.3390273999999996E-2"/>
    <n v="6.7565057999999997E-2"/>
    <n v="6.9547819699999999E-2"/>
    <n v="7.1543589699999993E-2"/>
    <n v="7.2399568410000004E-2"/>
    <n v="0"/>
    <n v="0"/>
    <n v="0"/>
    <s v="EJ"/>
  </r>
  <r>
    <x v="5"/>
    <s v="Australia_NZ"/>
    <s v="N fertilizer"/>
    <x v="0"/>
    <x v="1"/>
    <n v="0"/>
    <n v="0"/>
    <n v="0"/>
    <n v="0"/>
    <n v="0"/>
    <n v="2.1440200000000001E-4"/>
    <n v="1.265965E-3"/>
    <n v="2.6543130000000002E-3"/>
    <n v="4.8509030000000002E-3"/>
    <n v="7.6202420000000002E-3"/>
    <n v="1.0565086299999899E-2"/>
    <n v="0"/>
    <n v="0"/>
    <n v="0"/>
    <s v="EJ"/>
  </r>
  <r>
    <x v="5"/>
    <s v="Australia_NZ"/>
    <s v="agricultural energy use"/>
    <x v="1"/>
    <x v="5"/>
    <n v="3.7670100000000001E-4"/>
    <n v="1.1302E-3"/>
    <n v="1.8E-3"/>
    <n v="1.9673999999999998E-3"/>
    <n v="2.223722E-3"/>
    <n v="2.365387E-3"/>
    <n v="2.3732900000000001E-3"/>
    <n v="2.32716E-3"/>
    <n v="2.3297669999999999E-3"/>
    <n v="2.351433E-3"/>
    <n v="2.3680680000000001E-3"/>
    <n v="0"/>
    <n v="0"/>
    <n v="0"/>
    <s v="EJ"/>
  </r>
  <r>
    <x v="5"/>
    <s v="Australia_NZ"/>
    <s v="agricultural energy use"/>
    <x v="1"/>
    <x v="4"/>
    <n v="1.08836E-2"/>
    <n v="1.3688199999999999E-2"/>
    <n v="1.55719E-2"/>
    <n v="1.9046299999999999E-2"/>
    <n v="1.958416E-2"/>
    <n v="2.0978773999999999E-2"/>
    <n v="2.4809273E-2"/>
    <n v="2.92708509999999E-2"/>
    <n v="3.2962693299999998E-2"/>
    <n v="3.7217994999999997E-2"/>
    <n v="4.1676218000000001E-2"/>
    <n v="0"/>
    <n v="0"/>
    <n v="0"/>
    <s v="EJ"/>
  </r>
  <r>
    <x v="5"/>
    <s v="Australia_NZ"/>
    <s v="agricultural energy use"/>
    <x v="1"/>
    <x v="0"/>
    <n v="1.8418E-3"/>
    <n v="1.9256E-3"/>
    <n v="1.4651E-3"/>
    <n v="2.679E-3"/>
    <n v="3.0411589999999999E-3"/>
    <n v="3.154979E-3"/>
    <n v="3.1535690000000002E-3"/>
    <n v="3.0022859999999998E-3"/>
    <n v="2.8064380000000001E-3"/>
    <n v="2.6436889999999998E-3"/>
    <n v="2.5026470000000002E-3"/>
    <n v="0"/>
    <n v="0"/>
    <n v="0"/>
    <s v="EJ"/>
  </r>
  <r>
    <x v="5"/>
    <s v="Australia_NZ"/>
    <s v="agricultural energy use"/>
    <x v="1"/>
    <x v="1"/>
    <n v="0"/>
    <n v="0"/>
    <n v="0"/>
    <n v="0"/>
    <n v="0"/>
    <n v="7.6370300000000002E-4"/>
    <n v="2.7808199999999998E-3"/>
    <n v="5.3222340000000003E-3"/>
    <n v="7.3143150000000001E-3"/>
    <n v="9.2834219999999995E-3"/>
    <n v="1.0769417999999999E-2"/>
    <n v="0"/>
    <n v="0"/>
    <n v="0"/>
    <s v="EJ"/>
  </r>
  <r>
    <x v="5"/>
    <s v="Australia_NZ"/>
    <s v="agricultural energy use"/>
    <x v="1"/>
    <x v="2"/>
    <n v="5.5045999999999998E-2"/>
    <n v="0.1034779"/>
    <n v="9.5189700000000002E-2"/>
    <n v="0.10418959999999999"/>
    <n v="0.11256149999999999"/>
    <n v="0.11434833"/>
    <n v="0.11034454"/>
    <n v="0.10409274"/>
    <n v="9.8841209999999999E-2"/>
    <n v="9.1811979999999904E-2"/>
    <n v="8.4632479999999996E-2"/>
    <n v="0"/>
    <n v="0"/>
    <n v="0"/>
    <s v="EJ"/>
  </r>
  <r>
    <x v="5"/>
    <s v="Australia_NZ"/>
    <s v="alumina"/>
    <x v="0"/>
    <x v="3"/>
    <n v="0"/>
    <n v="5.8510599999999999E-3"/>
    <n v="1.7984E-2"/>
    <n v="1.2954E-2"/>
    <n v="1.20337E-2"/>
    <n v="1.3069572999999999E-2"/>
    <n v="1.4023974E-2"/>
    <n v="1.48609482259129E-2"/>
    <n v="1.5584956301532E-2"/>
    <n v="1.6209824235508999E-2"/>
    <n v="1.6733422261227999E-2"/>
    <n v="0"/>
    <n v="0"/>
    <n v="0"/>
    <s v="EJ"/>
  </r>
  <r>
    <x v="5"/>
    <s v="Australia_NZ"/>
    <s v="alumina"/>
    <x v="0"/>
    <x v="5"/>
    <n v="3.6526000000000003E-2"/>
    <n v="4.5481500000000001E-2"/>
    <n v="1.9900999999999999E-2"/>
    <n v="5.6731200000000002E-2"/>
    <n v="5.2700400000000001E-2"/>
    <n v="5.723201E-2"/>
    <n v="6.1387449999999899E-2"/>
    <n v="6.5005259999999995E-2"/>
    <n v="6.8132130115974895E-2"/>
    <n v="7.0848670000000002E-2"/>
    <n v="7.3134968100462994E-2"/>
    <n v="0"/>
    <n v="0"/>
    <n v="0"/>
    <s v="EJ"/>
  </r>
  <r>
    <x v="5"/>
    <s v="Australia_NZ"/>
    <s v="alumina"/>
    <x v="0"/>
    <x v="0"/>
    <n v="7.3028999999999997E-2"/>
    <n v="0.113221"/>
    <n v="9.7060999999999995E-2"/>
    <n v="0.12574399999999999"/>
    <n v="0.11681"/>
    <n v="0.1268142789035"/>
    <n v="0.13585104700429901"/>
    <n v="0.14335930939540001"/>
    <n v="0.14949774726449999"/>
    <n v="0.1549938192442"/>
    <n v="0.15959792479302901"/>
    <n v="0"/>
    <n v="0"/>
    <n v="0"/>
    <s v="EJ"/>
  </r>
  <r>
    <x v="5"/>
    <s v="Australia_NZ"/>
    <s v="alumina"/>
    <x v="0"/>
    <x v="2"/>
    <n v="2.6741999999999998E-2"/>
    <n v="1.8164199999999998E-2"/>
    <n v="2.1835E-2"/>
    <n v="4.1310100000000001E-3"/>
    <n v="3.8375100000000001E-3"/>
    <n v="4.1676192806160001E-3"/>
    <n v="4.47090591096E-3"/>
    <n v="4.7359301336299996E-3"/>
    <n v="4.9652678508799999E-3"/>
    <n v="5.1640923498099999E-3"/>
    <n v="5.3313755330199903E-3"/>
    <n v="0"/>
    <n v="0"/>
    <n v="0"/>
    <s v="EJ"/>
  </r>
  <r>
    <x v="5"/>
    <s v="Australia_NZ"/>
    <s v="aluminum"/>
    <x v="0"/>
    <x v="4"/>
    <n v="9.1094099999999997E-2"/>
    <n v="0.139622"/>
    <n v="8.68564E-2"/>
    <n v="0.11312700000000001"/>
    <n v="0.105089"/>
    <n v="0.11412056999999901"/>
    <n v="0.12238678"/>
    <n v="0.12952643"/>
    <n v="0.13562274999999999"/>
    <n v="0.14094117"/>
    <n v="0.14540841999999901"/>
    <n v="0"/>
    <n v="0"/>
    <n v="0"/>
    <s v="EJ"/>
  </r>
  <r>
    <x v="5"/>
    <s v="Australia_NZ"/>
    <s v="cement"/>
    <x v="0"/>
    <x v="4"/>
    <n v="4.0176600000000002E-3"/>
    <n v="4.7116500000000004E-3"/>
    <n v="4.7225000000000001E-3"/>
    <n v="4.7225000000000001E-3"/>
    <n v="4.8611030000000003E-3"/>
    <n v="5.380737E-3"/>
    <n v="5.9732209999999999E-3"/>
    <n v="6.7164249999999998E-3"/>
    <n v="7.4239351E-3"/>
    <n v="7.9230394999999995E-3"/>
    <n v="8.290169E-3"/>
    <n v="0"/>
    <n v="0"/>
    <n v="0"/>
    <s v="EJ"/>
  </r>
  <r>
    <x v="5"/>
    <s v="Australia_NZ"/>
    <s v="chemical energy use"/>
    <x v="0"/>
    <x v="3"/>
    <n v="7.7440900000000003E-3"/>
    <n v="4.4371999999999997E-3"/>
    <n v="6.0278099999999998E-3"/>
    <n v="4.2278999999999997E-3"/>
    <n v="4.72555799999999E-3"/>
    <n v="4.9887569999999999E-3"/>
    <n v="5.3769040000000001E-3"/>
    <n v="6.0125659999999996E-3"/>
    <n v="6.7006449999999999E-3"/>
    <n v="7.0877685999999997E-3"/>
    <n v="7.2787735999999999E-3"/>
    <n v="0"/>
    <n v="0"/>
    <n v="0"/>
    <s v="EJ"/>
  </r>
  <r>
    <x v="5"/>
    <s v="Australia_NZ"/>
    <s v="chemical energy use"/>
    <x v="0"/>
    <x v="5"/>
    <n v="7.3254899999999996E-3"/>
    <n v="7.2417999999999996E-3"/>
    <n v="7.0743100000000003E-3"/>
    <n v="6.9487999999999998E-3"/>
    <n v="7.7202099999999999E-3"/>
    <n v="8.0059299999999996E-3"/>
    <n v="8.243284E-3"/>
    <n v="8.4354900000000003E-3"/>
    <n v="8.7881299999999999E-3"/>
    <n v="9.1305079999999903E-3"/>
    <n v="9.4638728000000002E-3"/>
    <n v="0"/>
    <n v="0"/>
    <n v="0"/>
    <s v="EJ"/>
  </r>
  <r>
    <x v="5"/>
    <s v="Australia_NZ"/>
    <s v="chemical energy use"/>
    <x v="0"/>
    <x v="4"/>
    <n v="1.5613800000000001E-2"/>
    <n v="2.18928E-2"/>
    <n v="1.92137E-2"/>
    <n v="1.6702100000000001E-2"/>
    <n v="1.49933799999999E-2"/>
    <n v="1.6729979999999998E-2"/>
    <n v="1.8327699999999999E-2"/>
    <n v="2.0271040000000001E-2"/>
    <n v="2.2248812E-2"/>
    <n v="2.3532314999999901E-2"/>
    <n v="2.45304358E-2"/>
    <n v="0"/>
    <n v="0"/>
    <n v="0"/>
    <s v="EJ"/>
  </r>
  <r>
    <x v="5"/>
    <s v="Australia_NZ"/>
    <s v="chemical energy use"/>
    <x v="0"/>
    <x v="0"/>
    <n v="6.5793299999999999E-2"/>
    <n v="6.1890899999999999E-2"/>
    <n v="6.7933499999999994E-2"/>
    <n v="8.5042699999999999E-2"/>
    <n v="9.46578E-2"/>
    <n v="9.7903079999999906E-2"/>
    <n v="0.100781829999999"/>
    <n v="0.10157732"/>
    <n v="0.10091269999999999"/>
    <n v="0.10154916999999999"/>
    <n v="0.102432418"/>
    <n v="0"/>
    <n v="0"/>
    <n v="0"/>
    <s v="EJ"/>
  </r>
  <r>
    <x v="5"/>
    <s v="Australia_NZ"/>
    <s v="chemical energy use"/>
    <x v="0"/>
    <x v="2"/>
    <n v="1.8E-3"/>
    <n v="8.8742999999999999E-3"/>
    <n v="7.6604100000000003E-3"/>
    <n v="6.1952999999999999E-3"/>
    <n v="6.7869610000000002E-3"/>
    <n v="7.007348E-3"/>
    <n v="7.1239589999999896E-3"/>
    <n v="7.1879190000000001E-3"/>
    <n v="7.3962999999999997E-3"/>
    <n v="7.702403E-3"/>
    <n v="8.1318591999999992E-3"/>
    <n v="0"/>
    <n v="0"/>
    <n v="0"/>
    <s v="EJ"/>
  </r>
  <r>
    <x v="5"/>
    <s v="Australia_NZ"/>
    <s v="chemical feedstocks"/>
    <x v="0"/>
    <x v="0"/>
    <n v="2.37255E-2"/>
    <n v="2.8759099999999999E-2"/>
    <n v="4.2169199999999997E-2"/>
    <n v="6.4972699999999994E-2"/>
    <n v="7.0928400000000003E-2"/>
    <n v="7.2864899999999996E-2"/>
    <n v="7.7416600000000002E-2"/>
    <n v="7.8031900000000001E-2"/>
    <n v="7.7153100000000002E-2"/>
    <n v="7.8095399999999995E-2"/>
    <n v="7.7730499999999994E-2"/>
    <n v="0"/>
    <n v="0"/>
    <n v="0"/>
    <s v="EJ"/>
  </r>
  <r>
    <x v="5"/>
    <s v="Australia_NZ"/>
    <s v="chemical feedstocks"/>
    <x v="0"/>
    <x v="2"/>
    <n v="7.7692200000000003E-2"/>
    <n v="8.7403700000000001E-2"/>
    <n v="6.03203E-2"/>
    <n v="8.8408299999999995E-2"/>
    <n v="9.4658900000000004E-2"/>
    <n v="0.100481"/>
    <n v="0.103474"/>
    <n v="0.10964"/>
    <n v="0.116522"/>
    <n v="0.121306"/>
    <n v="0.126833"/>
    <n v="0"/>
    <n v="0"/>
    <n v="0"/>
    <s v="EJ"/>
  </r>
  <r>
    <x v="5"/>
    <s v="Australia_NZ"/>
    <s v="comm cooling"/>
    <x v="2"/>
    <x v="4"/>
    <n v="1.2259300000000001E-2"/>
    <n v="2.4156799999999999E-2"/>
    <n v="2.74825E-2"/>
    <n v="3.0081199999999999E-2"/>
    <n v="3.2822440000000001E-2"/>
    <n v="3.589494E-2"/>
    <n v="3.7824089999999998E-2"/>
    <n v="3.8518940000000002E-2"/>
    <n v="3.8715090000000001E-2"/>
    <n v="3.8651363000000001E-2"/>
    <n v="3.8733129999999998E-2"/>
    <n v="0"/>
    <n v="0"/>
    <n v="0"/>
    <s v="EJ"/>
  </r>
  <r>
    <x v="5"/>
    <s v="Australia_NZ"/>
    <s v="comm heating"/>
    <x v="2"/>
    <x v="3"/>
    <n v="0"/>
    <n v="3.3909899999999999E-4"/>
    <n v="2.6370000000000001E-4"/>
    <n v="2.6370000000000001E-4"/>
    <n v="2.9815830000000002E-4"/>
    <n v="3.5135689999999899E-4"/>
    <n v="4.0295590000000002E-4"/>
    <n v="4.4248159999999998E-4"/>
    <n v="4.6276519999999998E-4"/>
    <n v="4.6734190000000001E-4"/>
    <n v="4.5841779999999997E-4"/>
    <n v="0"/>
    <n v="0"/>
    <n v="0"/>
    <s v="EJ"/>
  </r>
  <r>
    <x v="5"/>
    <s v="Australia_NZ"/>
    <s v="comm heating"/>
    <x v="2"/>
    <x v="4"/>
    <n v="3.6778100000000001E-3"/>
    <n v="7.2470900000000003E-3"/>
    <n v="8.2447100000000006E-3"/>
    <n v="9.0243900000000002E-3"/>
    <n v="9.8798600000000007E-3"/>
    <n v="1.1127379999999999E-2"/>
    <n v="1.2717320000000001E-2"/>
    <n v="1.4344124E-2"/>
    <n v="1.5939844000000002E-2"/>
    <n v="1.7565424E-2"/>
    <n v="1.8912673000000001E-2"/>
    <n v="0"/>
    <n v="0"/>
    <n v="0"/>
    <s v="EJ"/>
  </r>
  <r>
    <x v="5"/>
    <s v="Australia_NZ"/>
    <s v="comm heating"/>
    <x v="2"/>
    <x v="0"/>
    <n v="1.7697999999999998E-2"/>
    <n v="2.40036E-2"/>
    <n v="2.5489999999999999E-2"/>
    <n v="3.0330699999999999E-2"/>
    <n v="3.4378640000000002E-2"/>
    <n v="3.8352269999999897E-2"/>
    <n v="4.2132019999999999E-2"/>
    <n v="4.4571569999999998E-2"/>
    <n v="4.5866339999999999E-2"/>
    <n v="4.748873E-2"/>
    <n v="4.870029E-2"/>
    <n v="0"/>
    <n v="0"/>
    <n v="0"/>
    <s v="EJ"/>
  </r>
  <r>
    <x v="5"/>
    <s v="Australia_NZ"/>
    <s v="comm heating"/>
    <x v="2"/>
    <x v="1"/>
    <n v="0"/>
    <n v="0"/>
    <n v="0"/>
    <n v="0"/>
    <n v="0"/>
    <n v="2.18424E-6"/>
    <n v="3.77549E-5"/>
    <n v="7.3040099999999999E-5"/>
    <n v="1.10624E-4"/>
    <n v="1.4257399999999999E-4"/>
    <n v="1.6753300000000001E-4"/>
    <n v="0"/>
    <n v="0"/>
    <n v="0"/>
    <s v="EJ"/>
  </r>
  <r>
    <x v="5"/>
    <s v="Australia_NZ"/>
    <s v="comm heating"/>
    <x v="2"/>
    <x v="2"/>
    <n v="2.0648099999999998E-3"/>
    <n v="3.1323900000000001E-3"/>
    <n v="3.66351E-3"/>
    <n v="4.4925E-3"/>
    <n v="5.0355349999999998E-3"/>
    <n v="5.5869179999999997E-3"/>
    <n v="6.0212979999999996E-3"/>
    <n v="6.3779879999999898E-3"/>
    <n v="6.7773720000000003E-3"/>
    <n v="7.3109710000000003E-3"/>
    <n v="7.9200899999999994E-3"/>
    <n v="0"/>
    <n v="0"/>
    <n v="0"/>
    <s v="EJ"/>
  </r>
  <r>
    <x v="5"/>
    <s v="Australia_NZ"/>
    <s v="comm others"/>
    <x v="2"/>
    <x v="3"/>
    <n v="0"/>
    <n v="3.7700000000000002E-5"/>
    <n v="2.9300000000000001E-5"/>
    <n v="2.9300000000000001E-5"/>
    <n v="3.333279E-5"/>
    <n v="4.1788880000000001E-5"/>
    <n v="4.7930109999999998E-5"/>
    <n v="5.1065719999999901E-5"/>
    <n v="5.1637469999999999E-5"/>
    <n v="5.0192321000000001E-5"/>
    <n v="4.826259E-5"/>
    <n v="0"/>
    <n v="0"/>
    <n v="0"/>
    <s v="EJ"/>
  </r>
  <r>
    <x v="5"/>
    <s v="Australia_NZ"/>
    <s v="comm others"/>
    <x v="2"/>
    <x v="5"/>
    <n v="6.7394999999999998E-3"/>
    <n v="4.6883000000000003E-3"/>
    <n v="1.8837000000000001E-3"/>
    <n v="1.1720999999999999E-3"/>
    <n v="1.3073119999999999E-3"/>
    <n v="1.4829590000000001E-3"/>
    <n v="1.5172669999999899E-3"/>
    <n v="1.4418980000000001E-3"/>
    <n v="1.3655618E-3"/>
    <n v="1.2879063E-3"/>
    <n v="1.2637181999999999E-3"/>
    <n v="0"/>
    <n v="0"/>
    <n v="0"/>
    <s v="EJ"/>
  </r>
  <r>
    <x v="5"/>
    <s v="Australia_NZ"/>
    <s v="comm others"/>
    <x v="2"/>
    <x v="4"/>
    <n v="9.2233099999999998E-2"/>
    <n v="0.18174399999999999"/>
    <n v="0.206764"/>
    <n v="0.22631599999999999"/>
    <n v="0.25031979999999998"/>
    <n v="0.30225030000000003"/>
    <n v="0.35547010000000001"/>
    <n v="0.40291250000000001"/>
    <n v="0.44526469999999901"/>
    <n v="0.48749438"/>
    <n v="0.52650059999999999"/>
    <n v="0"/>
    <n v="0"/>
    <n v="0"/>
    <s v="EJ"/>
  </r>
  <r>
    <x v="5"/>
    <s v="Australia_NZ"/>
    <s v="comm others"/>
    <x v="2"/>
    <x v="0"/>
    <n v="1.7642000000000001E-2"/>
    <n v="2.39277E-2"/>
    <n v="2.5409399999999999E-2"/>
    <n v="3.02347E-2"/>
    <n v="3.4512479999999998E-2"/>
    <n v="4.0881880000000002E-2"/>
    <n v="4.527349E-2"/>
    <n v="4.707397E-2"/>
    <n v="4.7576279999999999E-2"/>
    <n v="4.8073739999999997E-2"/>
    <n v="4.9010249999999998E-2"/>
    <n v="0"/>
    <n v="0"/>
    <n v="0"/>
    <s v="EJ"/>
  </r>
  <r>
    <x v="5"/>
    <s v="Australia_NZ"/>
    <s v="comm others"/>
    <x v="2"/>
    <x v="1"/>
    <n v="0"/>
    <n v="0"/>
    <n v="0"/>
    <n v="0"/>
    <n v="0"/>
    <n v="5.2065199999999997E-6"/>
    <n v="7.5458999999999997E-5"/>
    <n v="1.32588E-4"/>
    <n v="1.7804299999999999E-4"/>
    <n v="2.42298E-4"/>
    <n v="2.8483799999999999E-4"/>
    <n v="0"/>
    <n v="0"/>
    <n v="0"/>
    <s v="EJ"/>
  </r>
  <r>
    <x v="5"/>
    <s v="Australia_NZ"/>
    <s v="comm others"/>
    <x v="2"/>
    <x v="2"/>
    <n v="1.5646899999999998E-2"/>
    <n v="2.3736899999999998E-2"/>
    <n v="2.77611E-2"/>
    <n v="3.4043499999999997E-2"/>
    <n v="3.8112309999999899E-2"/>
    <n v="4.3421519999999998E-2"/>
    <n v="4.4737619999999999E-2"/>
    <n v="4.330349E-2"/>
    <n v="4.1804639999999997E-2"/>
    <n v="4.0592039999999899E-2"/>
    <n v="4.1227050000000001E-2"/>
    <n v="0"/>
    <n v="0"/>
    <n v="0"/>
    <s v="EJ"/>
  </r>
  <r>
    <x v="5"/>
    <s v="Australia_NZ"/>
    <s v="construction energy use"/>
    <x v="0"/>
    <x v="5"/>
    <n v="0"/>
    <n v="0"/>
    <n v="8.3700499999999996E-5"/>
    <n v="8.3700000000000002E-5"/>
    <n v="9.1271499999999995E-5"/>
    <n v="9.68859E-5"/>
    <n v="9.9286100000000005E-5"/>
    <n v="1.0014260000000001E-4"/>
    <n v="1.0207518E-4"/>
    <n v="1.03420529999999E-4"/>
    <n v="1.0337212999999999E-4"/>
    <n v="0"/>
    <n v="0"/>
    <n v="0"/>
    <s v="EJ"/>
  </r>
  <r>
    <x v="5"/>
    <s v="Australia_NZ"/>
    <s v="construction energy use"/>
    <x v="0"/>
    <x v="4"/>
    <n v="4.1859999999999998E-4"/>
    <n v="1.1302E-3"/>
    <n v="9.2090599999999998E-4"/>
    <n v="1.9673999999999998E-3"/>
    <n v="1.9705119999999998E-3"/>
    <n v="2.1145682999999999E-3"/>
    <n v="2.5906774000000001E-3"/>
    <n v="3.1865654999999899E-3"/>
    <n v="3.71038806E-3"/>
    <n v="4.3617619999999999E-3"/>
    <n v="5.1082793E-3"/>
    <n v="0"/>
    <n v="0"/>
    <n v="0"/>
    <s v="EJ"/>
  </r>
  <r>
    <x v="5"/>
    <s v="Australia_NZ"/>
    <s v="construction energy use"/>
    <x v="0"/>
    <x v="0"/>
    <n v="2.5119999999999998E-4"/>
    <n v="2.8883099999999998E-3"/>
    <n v="2.76282E-3"/>
    <n v="3.3907E-3"/>
    <n v="3.7119190000000002E-3"/>
    <n v="3.8423110000000002E-3"/>
    <n v="3.923775E-3"/>
    <n v="3.8409429999999999E-3"/>
    <n v="3.655532E-3"/>
    <n v="3.4588609999999902E-3"/>
    <n v="3.2513969999999901E-3"/>
    <n v="0"/>
    <n v="0"/>
    <n v="0"/>
    <s v="EJ"/>
  </r>
  <r>
    <x v="5"/>
    <s v="Australia_NZ"/>
    <s v="construction energy use"/>
    <x v="0"/>
    <x v="1"/>
    <n v="0"/>
    <n v="0"/>
    <n v="0"/>
    <n v="0"/>
    <n v="0"/>
    <n v="2.2010500000000001E-4"/>
    <n v="7.6514899999999904E-4"/>
    <n v="1.4653019999999999E-3"/>
    <n v="2.0338156999999998E-3"/>
    <n v="2.6279620000000002E-3"/>
    <n v="3.108436E-3"/>
    <n v="0"/>
    <n v="0"/>
    <n v="0"/>
    <s v="EJ"/>
  </r>
  <r>
    <x v="5"/>
    <s v="Australia_NZ"/>
    <s v="construction energy use"/>
    <x v="0"/>
    <x v="2"/>
    <n v="4.1064610000000001E-2"/>
    <n v="2.7167110000000001E-2"/>
    <n v="2.461373E-2"/>
    <n v="2.3902E-2"/>
    <n v="2.5436090000000001E-2"/>
    <n v="2.5676726999999899E-2"/>
    <n v="2.4779039999999902E-2"/>
    <n v="2.3440249E-2"/>
    <n v="2.2300107999999999E-2"/>
    <n v="2.0715750000000002E-2"/>
    <n v="1.9005613000000001E-2"/>
    <n v="0"/>
    <n v="0"/>
    <n v="0"/>
    <s v="EJ"/>
  </r>
  <r>
    <x v="5"/>
    <s v="Australia_NZ"/>
    <s v="construction feedstocks"/>
    <x v="3"/>
    <x v="2"/>
    <n v="3.11857E-2"/>
    <n v="3.8008899999999998E-2"/>
    <n v="4.0269300000000001E-2"/>
    <n v="2.8967099999999999E-2"/>
    <n v="3.2318399999999997E-2"/>
    <n v="3.49866E-2"/>
    <n v="3.7637499999999997E-2"/>
    <n v="4.0347099999999997E-2"/>
    <n v="4.3045800000000002E-2"/>
    <n v="4.5887200000000003E-2"/>
    <n v="4.8897999999999997E-2"/>
    <n v="0"/>
    <n v="0"/>
    <n v="0"/>
    <s v="EJ"/>
  </r>
  <r>
    <x v="5"/>
    <s v="Australia_NZ"/>
    <s v="desalinated water"/>
    <x v="0"/>
    <x v="4"/>
    <n v="7.2143499999999998E-4"/>
    <n v="4.3726399999999998E-4"/>
    <n v="3.4254000000000001E-4"/>
    <n v="2.47817E-4"/>
    <n v="3.2973300000000002E-4"/>
    <n v="3.6518899999999998E-4"/>
    <n v="4.0071399999999999E-4"/>
    <n v="4.2947200000000002E-4"/>
    <n v="4.6005800000000001E-4"/>
    <n v="4.8686500000000001E-4"/>
    <n v="5.0998299999999999E-4"/>
    <n v="0"/>
    <n v="0"/>
    <n v="0"/>
    <s v="EJ"/>
  </r>
  <r>
    <x v="5"/>
    <s v="Australia_NZ"/>
    <s v="desalinated water"/>
    <x v="0"/>
    <x v="0"/>
    <n v="6.7531799999999995E-4"/>
    <n v="6.88508E-4"/>
    <n v="6.8607499999999997E-4"/>
    <n v="6.61708E-4"/>
    <n v="8.9093699999999996E-4"/>
    <n v="9.3972200000000004E-4"/>
    <n v="1.0422000000000001E-3"/>
    <n v="1.0888899999999999E-3"/>
    <n v="1.1161400000000001E-3"/>
    <n v="1.1864099999999999E-3"/>
    <n v="1.23919E-3"/>
    <n v="0"/>
    <n v="0"/>
    <n v="0"/>
    <s v="EJ"/>
  </r>
  <r>
    <x v="5"/>
    <s v="Australia_NZ"/>
    <s v="desalinated water"/>
    <x v="0"/>
    <x v="2"/>
    <n v="3.2453199999999999E-4"/>
    <n v="3.1134199999999999E-4"/>
    <n v="3.1377400000000001E-4"/>
    <n v="3.3814099999999997E-4"/>
    <n v="4.4592399999999999E-4"/>
    <n v="4.8367400000000002E-4"/>
    <n v="5.2058599999999997E-4"/>
    <n v="5.6918300000000002E-4"/>
    <n v="6.2308000000000003E-4"/>
    <n v="6.7988800000000002E-4"/>
    <n v="7.4368000000000004E-4"/>
    <n v="0"/>
    <n v="0"/>
    <n v="0"/>
    <s v="EJ"/>
  </r>
  <r>
    <x v="5"/>
    <s v="Australia_NZ"/>
    <s v="industrial wastewater treatment"/>
    <x v="0"/>
    <x v="4"/>
    <n v="1.0340200000000001E-3"/>
    <n v="2.55967E-3"/>
    <n v="3.284E-3"/>
    <n v="3.1915200000000002E-3"/>
    <n v="4.6911899999999996E-3"/>
    <n v="5.7255099999999996E-3"/>
    <n v="6.6087799999999999E-3"/>
    <n v="7.40561E-3"/>
    <n v="8.1381000000000005E-3"/>
    <n v="8.8697600000000008E-3"/>
    <n v="9.5486100000000008E-3"/>
    <n v="0"/>
    <n v="0"/>
    <n v="0"/>
    <s v="EJ"/>
  </r>
  <r>
    <x v="5"/>
    <s v="Australia_NZ"/>
    <s v="industrial water abstraction"/>
    <x v="0"/>
    <x v="4"/>
    <n v="4.8488699999999998E-4"/>
    <n v="8.9551699999999997E-4"/>
    <n v="1.0587699999999999E-3"/>
    <n v="1.0269999999999999E-3"/>
    <n v="1.13821E-3"/>
    <n v="1.23055E-3"/>
    <n v="1.32318E-3"/>
    <n v="1.41085E-3"/>
    <n v="1.49041E-3"/>
    <n v="1.5722500000000001E-3"/>
    <n v="1.6509599999999999E-3"/>
    <n v="0"/>
    <n v="0"/>
    <n v="0"/>
    <s v="EJ"/>
  </r>
  <r>
    <x v="5"/>
    <s v="Australia_NZ"/>
    <s v="industrial water treatment"/>
    <x v="0"/>
    <x v="4"/>
    <n v="9.4985600000000001E-4"/>
    <n v="1.72153E-3"/>
    <n v="2.0317E-3"/>
    <n v="1.9737000000000001E-3"/>
    <n v="2.1874099999999999E-3"/>
    <n v="2.3648699999999998E-3"/>
    <n v="2.5428899999999999E-3"/>
    <n v="2.7113699999999998E-3"/>
    <n v="2.8642699999999999E-3"/>
    <n v="3.02156E-3"/>
    <n v="3.1728300000000002E-3"/>
    <n v="0"/>
    <n v="0"/>
    <n v="0"/>
    <s v="EJ"/>
  </r>
  <r>
    <x v="5"/>
    <s v="Australia_NZ"/>
    <s v="iron and steel"/>
    <x v="0"/>
    <x v="3"/>
    <n v="0"/>
    <n v="0"/>
    <n v="0"/>
    <n v="0"/>
    <n v="0"/>
    <n v="4.6205200000000004E-3"/>
    <n v="8.5640100000000004E-3"/>
    <n v="1.12188699999999E-2"/>
    <n v="1.1662212E-2"/>
    <n v="1.1215282E-2"/>
    <n v="1.0693141E-2"/>
    <n v="0"/>
    <n v="0"/>
    <n v="0"/>
    <s v="EJ"/>
  </r>
  <r>
    <x v="5"/>
    <s v="Australia_NZ"/>
    <s v="iron and steel"/>
    <x v="0"/>
    <x v="5"/>
    <n v="0.14504512999999999"/>
    <n v="0.12641689"/>
    <n v="0.15433786999999999"/>
    <n v="9.7868780000000002E-2"/>
    <n v="0.11549804999999901"/>
    <n v="0.113214949"/>
    <n v="0.10853038499999999"/>
    <n v="0.10539769"/>
    <n v="0.10719920400000001"/>
    <n v="0.11009611699999999"/>
    <n v="0.112494753"/>
    <n v="0"/>
    <n v="0"/>
    <n v="0"/>
    <s v="EJ"/>
  </r>
  <r>
    <x v="5"/>
    <s v="Australia_NZ"/>
    <s v="iron and steel"/>
    <x v="0"/>
    <x v="4"/>
    <n v="2.206017E-2"/>
    <n v="1.9046159999999999E-2"/>
    <n v="1.858595E-2"/>
    <n v="1.8585859999999999E-2"/>
    <n v="2.1843497999999999E-2"/>
    <n v="2.2185221000000001E-2"/>
    <n v="2.1495528E-2"/>
    <n v="2.08673032999999E-2"/>
    <n v="2.0921104499999999E-2"/>
    <n v="2.1246688199999999E-2"/>
    <n v="2.15049717E-2"/>
    <n v="0"/>
    <n v="0"/>
    <n v="0"/>
    <s v="EJ"/>
  </r>
  <r>
    <x v="5"/>
    <s v="Australia_NZ"/>
    <s v="iron and steel"/>
    <x v="0"/>
    <x v="0"/>
    <n v="2.7418588000000001E-2"/>
    <n v="2.4404598999999999E-2"/>
    <n v="1.9381249E-2"/>
    <n v="1.47349683E-2"/>
    <n v="1.7433798100000002E-2"/>
    <n v="1.866430182E-2"/>
    <n v="1.8439007479999998E-2"/>
    <n v="1.799546678E-2"/>
    <n v="1.7716145637E-2"/>
    <n v="1.7666191308000002E-2"/>
    <n v="1.765738088E-2"/>
    <n v="0"/>
    <n v="0"/>
    <n v="0"/>
    <s v="EJ"/>
  </r>
  <r>
    <x v="5"/>
    <s v="Australia_NZ"/>
    <s v="iron and steel"/>
    <x v="0"/>
    <x v="1"/>
    <n v="0"/>
    <n v="0"/>
    <n v="0"/>
    <n v="0"/>
    <n v="0"/>
    <n v="1.559527E-3"/>
    <n v="5.5471649999999997E-3"/>
    <n v="8.3112012999999995E-3"/>
    <n v="9.3343245999999904E-3"/>
    <n v="9.8463869999999998E-3"/>
    <n v="1.00740379999999E-2"/>
    <n v="0"/>
    <n v="0"/>
    <n v="0"/>
    <s v="EJ"/>
  </r>
  <r>
    <x v="5"/>
    <s v="Australia_NZ"/>
    <s v="iron and steel"/>
    <x v="0"/>
    <x v="2"/>
    <n v="2.0931918000000002E-3"/>
    <n v="1.7162754999999999E-3"/>
    <n v="9.6253789999999897E-4"/>
    <n v="8.3721160000000002E-4"/>
    <n v="9.8770190999999995E-4"/>
    <n v="1.06372178E-3"/>
    <n v="1.0687937900000001E-3"/>
    <n v="1.0585910300000001E-3"/>
    <n v="1.0501110379999999E-3"/>
    <n v="1.050102382E-3"/>
    <n v="1.0503403669999999E-3"/>
    <n v="0"/>
    <n v="0"/>
    <n v="0"/>
    <s v="EJ"/>
  </r>
  <r>
    <x v="5"/>
    <s v="Australia_NZ"/>
    <s v="irrigation water abstraction"/>
    <x v="0"/>
    <x v="4"/>
    <n v="5.9184700000000003E-3"/>
    <n v="7.9330500000000005E-3"/>
    <n v="7.6183099999999997E-3"/>
    <n v="8.8343399999999996E-3"/>
    <n v="9.2158199999999996E-3"/>
    <n v="9.5257099999999997E-3"/>
    <n v="9.8913600000000001E-3"/>
    <n v="1.03001E-2"/>
    <n v="1.06847E-2"/>
    <n v="1.11162E-2"/>
    <n v="1.15178E-2"/>
    <n v="0"/>
    <n v="0"/>
    <n v="0"/>
    <s v="EJ"/>
  </r>
  <r>
    <x v="5"/>
    <s v="Australia_NZ"/>
    <s v="mining energy use"/>
    <x v="0"/>
    <x v="5"/>
    <n v="7.1998799999999996E-3"/>
    <n v="2.5119999999999998E-4"/>
    <n v="2.0929999999999999E-4"/>
    <n v="2.1348999999999999E-3"/>
    <n v="2.4697460000000001E-3"/>
    <n v="2.612676E-3"/>
    <n v="2.5249269999999902E-3"/>
    <n v="2.3858999999999998E-3"/>
    <n v="2.354433E-3"/>
    <n v="2.3818450000000001E-3"/>
    <n v="2.4361769999999999E-3"/>
    <n v="0"/>
    <n v="0"/>
    <n v="0"/>
    <s v="EJ"/>
  </r>
  <r>
    <x v="5"/>
    <s v="Australia_NZ"/>
    <s v="mining energy use"/>
    <x v="0"/>
    <x v="4"/>
    <n v="2.2018300000000001E-2"/>
    <n v="3.04741E-2"/>
    <n v="4.4120399999999997E-2"/>
    <n v="6.1785300000000001E-2"/>
    <n v="6.4646700000000001E-2"/>
    <n v="6.7968764000000001E-2"/>
    <n v="7.4212720999999995E-2"/>
    <n v="8.0609667999999995E-2"/>
    <n v="8.5478620699999994E-2"/>
    <n v="9.0254053000000001E-2"/>
    <n v="9.4947152000000007E-2"/>
    <n v="0"/>
    <n v="0"/>
    <n v="0"/>
    <s v="EJ"/>
  </r>
  <r>
    <x v="5"/>
    <s v="Australia_NZ"/>
    <s v="mining energy use"/>
    <x v="0"/>
    <x v="0"/>
    <n v="9.2089699999999995E-4"/>
    <n v="1.7581000000000001E-3"/>
    <n v="1.7581000000000001E-3"/>
    <n v="5.9859900000000001E-3"/>
    <n v="6.9566799999999998E-3"/>
    <n v="7.1803700000000002E-3"/>
    <n v="6.90992E-3"/>
    <n v="6.3414449999999898E-3"/>
    <n v="5.8397329999999997E-3"/>
    <n v="5.5102520000000002E-3"/>
    <n v="5.2972619999999996E-3"/>
    <n v="0"/>
    <n v="0"/>
    <n v="0"/>
    <s v="EJ"/>
  </r>
  <r>
    <x v="5"/>
    <s v="Australia_NZ"/>
    <s v="mining energy use"/>
    <x v="0"/>
    <x v="1"/>
    <n v="0"/>
    <n v="0"/>
    <n v="0"/>
    <n v="0"/>
    <n v="0"/>
    <n v="8.8179999999999997E-4"/>
    <n v="3.1209330000000002E-3"/>
    <n v="6.0020910000000002E-3"/>
    <n v="8.3810699999999991E-3"/>
    <n v="1.08581659999999E-2"/>
    <n v="1.2870437E-2"/>
    <n v="0"/>
    <n v="0"/>
    <n v="0"/>
    <s v="EJ"/>
  </r>
  <r>
    <x v="5"/>
    <s v="Australia_NZ"/>
    <s v="mining energy use"/>
    <x v="0"/>
    <x v="2"/>
    <n v="2.4487979999999999E-2"/>
    <n v="4.6297110000000002E-2"/>
    <n v="5.7180799999999997E-2"/>
    <n v="9.9835999999999994E-2"/>
    <n v="0.10832174"/>
    <n v="0.1101718"/>
    <n v="0.10607664999999999"/>
    <n v="9.9755280000000002E-2"/>
    <n v="9.4721890000000003E-2"/>
    <n v="8.8242909999999994E-2"/>
    <n v="8.1608819999999999E-2"/>
    <n v="0"/>
    <n v="0"/>
    <n v="0"/>
    <s v="EJ"/>
  </r>
  <r>
    <x v="5"/>
    <s v="Australia_NZ"/>
    <s v="municipal wastewater treatment"/>
    <x v="0"/>
    <x v="4"/>
    <n v="2.50133E-3"/>
    <n v="4.0436700000000001E-3"/>
    <n v="4.0782400000000003E-3"/>
    <n v="3.67644E-3"/>
    <n v="5.0265900000000001E-3"/>
    <n v="5.9184700000000003E-3"/>
    <n v="6.6123199999999997E-3"/>
    <n v="7.2035299999999997E-3"/>
    <n v="7.7317200000000001E-3"/>
    <n v="8.21676E-3"/>
    <n v="8.6353599999999999E-3"/>
    <n v="0"/>
    <n v="0"/>
    <n v="0"/>
    <s v="EJ"/>
  </r>
  <r>
    <x v="5"/>
    <s v="Australia_NZ"/>
    <s v="municipal water abstraction"/>
    <x v="0"/>
    <x v="4"/>
    <n v="1.5406599999999999E-3"/>
    <n v="1.7240199999999999E-3"/>
    <n v="1.5420200000000001E-3"/>
    <n v="1.3948700000000001E-3"/>
    <n v="1.49266E-3"/>
    <n v="1.5779699999999999E-3"/>
    <n v="1.6543300000000001E-3"/>
    <n v="1.7231900000000001E-3"/>
    <n v="1.7845999999999999E-3"/>
    <n v="1.8411499999999999E-3"/>
    <n v="1.8915900000000001E-3"/>
    <n v="0"/>
    <n v="0"/>
    <n v="0"/>
    <s v="EJ"/>
  </r>
  <r>
    <x v="5"/>
    <s v="Australia_NZ"/>
    <s v="municipal water distribution"/>
    <x v="0"/>
    <x v="4"/>
    <n v="4.1904799999999999E-3"/>
    <n v="4.6652100000000004E-3"/>
    <n v="4.1885200000000003E-3"/>
    <n v="3.7758499999999999E-3"/>
    <n v="4.0438699999999998E-3"/>
    <n v="4.2756799999999996E-3"/>
    <n v="4.4835099999999996E-3"/>
    <n v="4.6708599999999998E-3"/>
    <n v="4.8382399999999997E-3"/>
    <n v="4.9924399999999999E-3"/>
    <n v="5.13E-3"/>
    <n v="0"/>
    <n v="0"/>
    <n v="0"/>
    <s v="EJ"/>
  </r>
  <r>
    <x v="5"/>
    <s v="Australia_NZ"/>
    <s v="municipal water treatment"/>
    <x v="0"/>
    <x v="4"/>
    <n v="3.9689399999999998E-3"/>
    <n v="4.4224399999999997E-3"/>
    <n v="3.9700300000000003E-3"/>
    <n v="3.5780999999999999E-3"/>
    <n v="3.8289700000000001E-3"/>
    <n v="4.0477999999999998E-3"/>
    <n v="4.2436699999999997E-3"/>
    <n v="4.4203200000000002E-3"/>
    <n v="4.5778499999999996E-3"/>
    <n v="4.7229100000000003E-3"/>
    <n v="4.8522799999999996E-3"/>
    <n v="0"/>
    <n v="0"/>
    <n v="0"/>
    <s v="EJ"/>
  </r>
  <r>
    <x v="5"/>
    <s v="Australia_NZ"/>
    <s v="other industrial energy use"/>
    <x v="0"/>
    <x v="3"/>
    <n v="0.1075074"/>
    <n v="0.167876"/>
    <n v="0.14390500000000001"/>
    <n v="0.15801899999999999"/>
    <n v="0.17940413999999999"/>
    <n v="0.19624345999999901"/>
    <n v="0.21595116"/>
    <n v="0.24037776999999999"/>
    <n v="0.26391513"/>
    <n v="0.27973822999999998"/>
    <n v="0.28959500700000002"/>
    <n v="0"/>
    <n v="0"/>
    <n v="0"/>
    <s v="EJ"/>
  </r>
  <r>
    <x v="5"/>
    <s v="Australia_NZ"/>
    <s v="other industrial energy use"/>
    <x v="0"/>
    <x v="5"/>
    <n v="6.87643E-2"/>
    <n v="6.07913E-2"/>
    <n v="7.1637099999999995E-2"/>
    <n v="2.7481599999999998E-2"/>
    <n v="3.3449470000000002E-2"/>
    <n v="3.6024349999999997E-2"/>
    <n v="3.7560049999999998E-2"/>
    <n v="3.7992360000000003E-2"/>
    <n v="3.8800939999999999E-2"/>
    <n v="4.0122774E-2"/>
    <n v="4.2372809999999997E-2"/>
    <n v="0"/>
    <n v="0"/>
    <n v="0"/>
    <s v="EJ"/>
  </r>
  <r>
    <x v="5"/>
    <s v="Australia_NZ"/>
    <s v="other industrial energy use"/>
    <x v="0"/>
    <x v="4"/>
    <n v="0.10502"/>
    <n v="0.119547"/>
    <n v="0.19481399999999999"/>
    <n v="0.139816"/>
    <n v="0.13919680000000001"/>
    <n v="0.1571118"/>
    <n v="0.1772986"/>
    <n v="0.20302300000000001"/>
    <n v="0.22967578999999999"/>
    <n v="0.25147180000000002"/>
    <n v="0.26891875300000001"/>
    <n v="0"/>
    <n v="0"/>
    <n v="0"/>
    <s v="EJ"/>
  </r>
  <r>
    <x v="5"/>
    <s v="Australia_NZ"/>
    <s v="other industrial energy use"/>
    <x v="0"/>
    <x v="0"/>
    <n v="0.18975719999999999"/>
    <n v="0.2903636"/>
    <n v="0.36093239999999999"/>
    <n v="0.36713180000000001"/>
    <n v="0.42230989999999902"/>
    <n v="0.45025889999999902"/>
    <n v="0.47423919999999897"/>
    <n v="0.48170950000000001"/>
    <n v="0.47583754"/>
    <n v="0.48040616000000003"/>
    <n v="0.48897917000000002"/>
    <n v="0"/>
    <n v="0"/>
    <n v="0"/>
    <s v="EJ"/>
  </r>
  <r>
    <x v="5"/>
    <s v="Australia_NZ"/>
    <s v="other industrial energy use"/>
    <x v="0"/>
    <x v="1"/>
    <n v="0"/>
    <n v="0"/>
    <n v="0"/>
    <n v="0"/>
    <n v="0"/>
    <n v="4.6337100000000001E-5"/>
    <n v="4.6035729999999999E-4"/>
    <n v="1.4419128999999999E-3"/>
    <n v="2.74308969999999E-3"/>
    <n v="3.84692319E-3"/>
    <n v="4.8554958599999996E-3"/>
    <n v="0"/>
    <n v="0"/>
    <n v="0"/>
    <s v="EJ"/>
  </r>
  <r>
    <x v="5"/>
    <s v="Australia_NZ"/>
    <s v="other industrial energy use"/>
    <x v="0"/>
    <x v="2"/>
    <n v="5.5936899999999998E-2"/>
    <n v="0.132686"/>
    <n v="0.11210820000000001"/>
    <n v="0.1580482"/>
    <n v="0.17632277799999899"/>
    <n v="0.18747656600000001"/>
    <n v="0.19576058099999899"/>
    <n v="0.20119572299999899"/>
    <n v="0.20898272999999901"/>
    <n v="0.22156538940000001"/>
    <n v="0.23835002199999999"/>
    <n v="0"/>
    <n v="0"/>
    <n v="0"/>
    <s v="EJ"/>
  </r>
  <r>
    <x v="5"/>
    <s v="Australia_NZ"/>
    <s v="other industrial feedstocks"/>
    <x v="0"/>
    <x v="0"/>
    <n v="7.9529999999999998E-4"/>
    <n v="0"/>
    <n v="0"/>
    <n v="0"/>
    <n v="0"/>
    <n v="0"/>
    <n v="0"/>
    <n v="0"/>
    <n v="0"/>
    <n v="0"/>
    <n v="0"/>
    <n v="0"/>
    <n v="0"/>
    <n v="0"/>
    <s v="EJ"/>
  </r>
  <r>
    <x v="5"/>
    <s v="Australia_NZ"/>
    <s v="other industrial feedstocks"/>
    <x v="0"/>
    <x v="2"/>
    <n v="5.1152900000000001E-2"/>
    <n v="6.6222500000000004E-2"/>
    <n v="7.2961999999999999E-2"/>
    <n v="6.6557400000000003E-2"/>
    <n v="7.3784699999999995E-2"/>
    <n v="7.9636399999999996E-2"/>
    <n v="8.5213499999999998E-2"/>
    <n v="8.9841799999999999E-2"/>
    <n v="9.3628799999999998E-2"/>
    <n v="9.7829799999999995E-2"/>
    <n v="0.10194499999999999"/>
    <n v="0"/>
    <n v="0"/>
    <n v="0"/>
    <s v="EJ"/>
  </r>
  <r>
    <x v="5"/>
    <s v="Australia_NZ"/>
    <s v="process heat cement"/>
    <x v="0"/>
    <x v="3"/>
    <n v="1.3704100000000001E-3"/>
    <n v="1.4990100000000001E-3"/>
    <n v="1.4903E-3"/>
    <n v="1.4903E-3"/>
    <n v="1.5255762999999999E-3"/>
    <n v="1.7902953999999901E-3"/>
    <n v="2.1585125000000002E-3"/>
    <n v="2.7526591999999998E-3"/>
    <n v="3.3074093E-3"/>
    <n v="3.5862648999999999E-3"/>
    <n v="3.7003181699999999E-3"/>
    <n v="0"/>
    <n v="0"/>
    <n v="0"/>
    <s v="EJ"/>
  </r>
  <r>
    <x v="5"/>
    <s v="Australia_NZ"/>
    <s v="process heat cement"/>
    <x v="0"/>
    <x v="5"/>
    <n v="1.9871300000000001E-2"/>
    <n v="2.17357E-2"/>
    <n v="2.1609400000000001E-2"/>
    <n v="2.1609400000000001E-2"/>
    <n v="2.2292803E-2"/>
    <n v="2.4583356000000001E-2"/>
    <n v="2.6866245999999899E-2"/>
    <n v="2.9626696000000001E-2"/>
    <n v="3.2697671999999997E-2"/>
    <n v="3.4941696999999897E-2"/>
    <n v="3.6729076899999998E-2"/>
    <n v="0"/>
    <n v="0"/>
    <n v="0"/>
    <s v="EJ"/>
  </r>
  <r>
    <x v="5"/>
    <s v="Australia_NZ"/>
    <s v="process heat cement"/>
    <x v="0"/>
    <x v="0"/>
    <n v="1.30191E-2"/>
    <n v="1.42407E-2"/>
    <n v="1.4157899999999999E-2"/>
    <n v="1.4157899999999999E-2"/>
    <n v="1.45109779999999E-2"/>
    <n v="1.5899654999999999E-2"/>
    <n v="1.7497591999999999E-2"/>
    <n v="1.8969078E-2"/>
    <n v="1.9611967000000001E-2"/>
    <n v="2.0062989999999999E-2"/>
    <n v="2.0190451299999999E-2"/>
    <n v="0"/>
    <n v="0"/>
    <n v="0"/>
    <s v="EJ"/>
  </r>
  <r>
    <x v="5"/>
    <s v="Australia_NZ"/>
    <s v="process heat cement"/>
    <x v="0"/>
    <x v="1"/>
    <n v="0"/>
    <n v="0"/>
    <n v="0"/>
    <n v="0"/>
    <n v="0"/>
    <n v="1.2324499999999999E-6"/>
    <n v="1.34575969E-5"/>
    <n v="3.7111956600000002E-5"/>
    <n v="5.1545949500000003E-5"/>
    <n v="4.7056443899999899E-5"/>
    <n v="5.4095421300000003E-5"/>
    <n v="0"/>
    <n v="0"/>
    <n v="0"/>
    <s v="EJ"/>
  </r>
  <r>
    <x v="5"/>
    <s v="Australia_NZ"/>
    <s v="resid cooling"/>
    <x v="4"/>
    <x v="4"/>
    <n v="1.2673200000000001E-2"/>
    <n v="1.7403499999999999E-2"/>
    <n v="1.9034700000000002E-2"/>
    <n v="1.8621800000000001E-2"/>
    <n v="2.0053629999999999E-2"/>
    <n v="2.2511219999999998E-2"/>
    <n v="2.44476E-2"/>
    <n v="2.5655509999999999E-2"/>
    <n v="2.6601849999999899E-2"/>
    <n v="2.7541409999999999E-2"/>
    <n v="2.8563999999999999E-2"/>
    <n v="0"/>
    <n v="0"/>
    <n v="0"/>
    <s v="EJ"/>
  </r>
  <r>
    <x v="5"/>
    <s v="Australia_NZ"/>
    <s v="resid heating"/>
    <x v="4"/>
    <x v="3"/>
    <n v="7.23718E-2"/>
    <n v="6.0278400000000003E-2"/>
    <n v="5.60212E-2"/>
    <n v="5.0859799999999997E-2"/>
    <n v="5.8265299999999999E-2"/>
    <n v="6.309911E-2"/>
    <n v="6.5339809999999998E-2"/>
    <n v="6.4542160000000001E-2"/>
    <n v="6.2448219999999999E-2"/>
    <n v="6.075477E-2"/>
    <n v="5.93302E-2"/>
    <n v="0"/>
    <n v="0"/>
    <n v="0"/>
    <s v="EJ"/>
  </r>
  <r>
    <x v="5"/>
    <s v="Australia_NZ"/>
    <s v="resid heating"/>
    <x v="4"/>
    <x v="4"/>
    <n v="1.0772199999999999E-2"/>
    <n v="1.4793000000000001E-2"/>
    <n v="1.6179499999999999E-2"/>
    <n v="1.5828600000000002E-2"/>
    <n v="1.6140330000000001E-2"/>
    <n v="1.7013E-2"/>
    <n v="1.8211970000000001E-2"/>
    <n v="1.9741959999999999E-2"/>
    <n v="2.1509029999999998E-2"/>
    <n v="2.3258696999999998E-2"/>
    <n v="2.4695104999999998E-2"/>
    <n v="0"/>
    <n v="0"/>
    <n v="0"/>
    <s v="EJ"/>
  </r>
  <r>
    <x v="5"/>
    <s v="Australia_NZ"/>
    <s v="resid heating"/>
    <x v="4"/>
    <x v="0"/>
    <n v="4.6892299999999998E-2"/>
    <n v="6.8109299999999998E-2"/>
    <n v="7.5415099999999999E-2"/>
    <n v="8.4821499999999994E-2"/>
    <n v="9.0023999999999896E-2"/>
    <n v="9.4386700000000004E-2"/>
    <n v="9.8131399999999994E-2"/>
    <n v="0.10084559999999999"/>
    <n v="0.10206822"/>
    <n v="0.10274514"/>
    <n v="0.10246866"/>
    <n v="0"/>
    <n v="0"/>
    <n v="0"/>
    <s v="EJ"/>
  </r>
  <r>
    <x v="5"/>
    <s v="Australia_NZ"/>
    <s v="resid heating"/>
    <x v="4"/>
    <x v="1"/>
    <n v="0"/>
    <n v="0"/>
    <n v="0"/>
    <n v="0"/>
    <n v="0"/>
    <n v="3.6235900000000001E-6"/>
    <n v="5.76321E-5"/>
    <n v="1.11203E-4"/>
    <n v="1.8121899999999999E-4"/>
    <n v="2.5232899999999998E-4"/>
    <n v="3.1602000000000003E-4"/>
    <n v="0"/>
    <n v="0"/>
    <n v="0"/>
    <s v="EJ"/>
  </r>
  <r>
    <x v="5"/>
    <s v="Australia_NZ"/>
    <s v="resid heating"/>
    <x v="4"/>
    <x v="2"/>
    <n v="7.9080999999999995E-3"/>
    <n v="7.3201000000000004E-3"/>
    <n v="8.8205999999999996E-3"/>
    <n v="8.9016900000000003E-3"/>
    <n v="9.3287999999999999E-3"/>
    <n v="9.7383999999999995E-3"/>
    <n v="9.9859700000000003E-3"/>
    <n v="1.02646399999999E-2"/>
    <n v="1.06703259999999E-2"/>
    <n v="1.1182862E-2"/>
    <n v="1.1833408E-2"/>
    <n v="0"/>
    <n v="0"/>
    <n v="0"/>
    <s v="EJ"/>
  </r>
  <r>
    <x v="5"/>
    <s v="Australia_NZ"/>
    <s v="resid others"/>
    <x v="4"/>
    <x v="3"/>
    <n v="8.0412999999999995E-3"/>
    <n v="6.6975999999999997E-3"/>
    <n v="6.2246000000000003E-3"/>
    <n v="5.6511E-3"/>
    <n v="6.2556549999999997E-3"/>
    <n v="7.2795450000000001E-3"/>
    <n v="7.9380709999999997E-3"/>
    <n v="8.1362780000000003E-3"/>
    <n v="7.9867440000000005E-3"/>
    <n v="7.5547590000000003E-3"/>
    <n v="7.1391889999999998E-3"/>
    <n v="0"/>
    <n v="0"/>
    <n v="0"/>
    <s v="EJ"/>
  </r>
  <r>
    <x v="5"/>
    <s v="Australia_NZ"/>
    <s v="resid others"/>
    <x v="4"/>
    <x v="5"/>
    <n v="4.1441000000000004E-3"/>
    <n v="9.6279999999999998E-4"/>
    <n v="5.0230000000000001E-4"/>
    <n v="4.1859999999999998E-4"/>
    <n v="4.5550619999999898E-4"/>
    <n v="4.8868570000000001E-4"/>
    <n v="4.7820060000000001E-4"/>
    <n v="4.345436E-4"/>
    <n v="3.9540699999999899E-4"/>
    <n v="3.5883639999999999E-4"/>
    <n v="3.454396E-4"/>
    <n v="0"/>
    <n v="0"/>
    <n v="0"/>
    <s v="EJ"/>
  </r>
  <r>
    <x v="5"/>
    <s v="Australia_NZ"/>
    <s v="resid others"/>
    <x v="4"/>
    <x v="4"/>
    <n v="0.15213399999999999"/>
    <n v="0.20891799999999999"/>
    <n v="0.22849900000000001"/>
    <n v="0.22354299999999999"/>
    <n v="0.24147460000000001"/>
    <n v="0.27235399999999998"/>
    <n v="0.302869"/>
    <n v="0.32912170000000002"/>
    <n v="0.35259945999999998"/>
    <n v="0.37566851000000001"/>
    <n v="0.39710509999999999"/>
    <n v="0"/>
    <n v="0"/>
    <n v="0"/>
    <s v="EJ"/>
  </r>
  <r>
    <x v="5"/>
    <s v="Australia_NZ"/>
    <s v="resid others"/>
    <x v="4"/>
    <x v="0"/>
    <n v="3.7204500000000001E-2"/>
    <n v="5.4038200000000002E-2"/>
    <n v="5.9834600000000002E-2"/>
    <n v="6.7297700000000002E-2"/>
    <n v="7.4714199999999995E-2"/>
    <n v="8.3025669999999996E-2"/>
    <n v="8.7454199999999996E-2"/>
    <n v="8.7186349999999996E-2"/>
    <n v="8.5206470000000006E-2"/>
    <n v="8.3470469999999894E-2"/>
    <n v="8.3398959999999994E-2"/>
    <n v="0"/>
    <n v="0"/>
    <n v="0"/>
    <s v="EJ"/>
  </r>
  <r>
    <x v="5"/>
    <s v="Australia_NZ"/>
    <s v="resid others"/>
    <x v="4"/>
    <x v="1"/>
    <n v="0"/>
    <n v="0"/>
    <n v="0"/>
    <n v="0"/>
    <n v="0"/>
    <n v="8.1975400000000001E-6"/>
    <n v="1.2647299999999999E-4"/>
    <n v="2.2859000000000001E-4"/>
    <n v="3.00728E-4"/>
    <n v="3.9858500000000002E-4"/>
    <n v="4.4517800000000001E-4"/>
    <n v="0"/>
    <n v="0"/>
    <n v="0"/>
    <s v="EJ"/>
  </r>
  <r>
    <x v="5"/>
    <s v="Australia_NZ"/>
    <s v="resid others"/>
    <x v="4"/>
    <x v="2"/>
    <n v="8.4173000000000008E-3"/>
    <n v="7.7914000000000004E-3"/>
    <n v="9.3884999999999993E-3"/>
    <n v="9.4748000000000002E-3"/>
    <n v="1.03434199999999E-2"/>
    <n v="1.113634E-2"/>
    <n v="1.0968556000000001E-2"/>
    <n v="1.0149649E-2"/>
    <n v="9.4203619999999998E-3"/>
    <n v="8.8118669999999993E-3"/>
    <n v="8.7684019999999998E-3"/>
    <n v="0"/>
    <n v="0"/>
    <n v="0"/>
    <s v="EJ"/>
  </r>
  <r>
    <x v="5"/>
    <s v="Australia_NZ"/>
    <s v="trn_aviation_intl"/>
    <x v="5"/>
    <x v="4"/>
    <n v="0"/>
    <n v="0"/>
    <n v="0"/>
    <n v="0"/>
    <n v="0"/>
    <n v="0"/>
    <n v="0"/>
    <n v="6.6079599999999998E-8"/>
    <n v="5.3895799999999995E-7"/>
    <n v="4.1849299999999999E-6"/>
    <n v="3.0114500000000001E-5"/>
    <n v="0"/>
    <n v="0"/>
    <n v="0"/>
    <s v="EJ"/>
  </r>
  <r>
    <x v="5"/>
    <s v="Australia_NZ"/>
    <s v="trn_aviation_intl"/>
    <x v="5"/>
    <x v="1"/>
    <n v="0"/>
    <n v="0"/>
    <n v="0"/>
    <n v="0"/>
    <n v="0"/>
    <n v="0"/>
    <n v="0"/>
    <n v="8.2229500000000002E-8"/>
    <n v="1.55719E-6"/>
    <n v="2.26599E-5"/>
    <n v="2.46522E-4"/>
    <n v="0"/>
    <n v="0"/>
    <n v="0"/>
    <s v="EJ"/>
  </r>
  <r>
    <x v="5"/>
    <s v="Australia_NZ"/>
    <s v="trn_aviation_intl"/>
    <x v="5"/>
    <x v="2"/>
    <n v="8.4131600000000001E-2"/>
    <n v="0.13456399999999999"/>
    <n v="0.18010100000000001"/>
    <n v="0.208257"/>
    <n v="0.228049"/>
    <n v="0.22589000000000001"/>
    <n v="0.22500700000000001"/>
    <n v="0.226963"/>
    <n v="0.24229100000000001"/>
    <n v="0.25738100000000003"/>
    <n v="0.2717"/>
    <n v="0"/>
    <n v="0"/>
    <n v="0"/>
    <s v="EJ"/>
  </r>
  <r>
    <x v="5"/>
    <s v="Australia_NZ"/>
    <s v="trn_freight"/>
    <x v="6"/>
    <x v="5"/>
    <n v="3.1393100000000002E-3"/>
    <n v="7.6599600000000004E-3"/>
    <n v="3.9764600000000002E-3"/>
    <n v="4.1897500000000003E-5"/>
    <n v="0"/>
    <n v="0"/>
    <n v="0"/>
    <n v="0"/>
    <n v="0"/>
    <n v="0"/>
    <n v="0"/>
    <n v="0"/>
    <n v="0"/>
    <n v="0"/>
    <s v="EJ"/>
  </r>
  <r>
    <x v="5"/>
    <s v="Australia_NZ"/>
    <s v="trn_freight"/>
    <x v="6"/>
    <x v="4"/>
    <n v="2.1523699999999998E-3"/>
    <n v="4.0719700000000003E-3"/>
    <n v="4.2419500000000004E-3"/>
    <n v="6.6664000000000003E-3"/>
    <n v="7.3193499999999996E-3"/>
    <n v="8.0350669999999999E-3"/>
    <n v="8.6787099999999992E-3"/>
    <n v="9.1176622999999991E-3"/>
    <n v="9.7742509999999994E-3"/>
    <n v="1.0697015000000001E-2"/>
    <n v="1.1854889E-2"/>
    <n v="0"/>
    <n v="0"/>
    <n v="0"/>
    <s v="EJ"/>
  </r>
  <r>
    <x v="5"/>
    <s v="Australia_NZ"/>
    <s v="trn_freight"/>
    <x v="6"/>
    <x v="1"/>
    <n v="0"/>
    <n v="0"/>
    <n v="0"/>
    <n v="0"/>
    <n v="0"/>
    <n v="7.12505E-4"/>
    <n v="2.8693099999999999E-3"/>
    <n v="6.1920207999999997E-3"/>
    <n v="8.2793334E-3"/>
    <n v="9.515318E-3"/>
    <n v="1.0700961E-2"/>
    <n v="0"/>
    <n v="0"/>
    <n v="0"/>
    <s v="EJ"/>
  </r>
  <r>
    <x v="5"/>
    <s v="Australia_NZ"/>
    <s v="trn_freight"/>
    <x v="6"/>
    <x v="2"/>
    <n v="4.6757699999999999E-2"/>
    <n v="4.2264599999999999E-2"/>
    <n v="6.0329000000000001E-2"/>
    <n v="5.9050600000000002E-2"/>
    <n v="6.3185140000000001E-2"/>
    <n v="6.7544317999999895E-2"/>
    <n v="6.8848149999999997E-2"/>
    <n v="7.0138309999999995E-2"/>
    <n v="7.3214199999999993E-2"/>
    <n v="7.8558199999999995E-2"/>
    <n v="8.4528699999999998E-2"/>
    <n v="0"/>
    <n v="0"/>
    <n v="0"/>
    <s v="EJ"/>
  </r>
  <r>
    <x v="5"/>
    <s v="Australia_NZ"/>
    <s v="trn_freight_road"/>
    <x v="6"/>
    <x v="4"/>
    <n v="0"/>
    <n v="0"/>
    <n v="0"/>
    <n v="0"/>
    <n v="1.9096099999999999E-4"/>
    <n v="1.5178228811000001E-3"/>
    <n v="6.5778264160390003E-3"/>
    <n v="2.0050197737037999E-2"/>
    <n v="3.9584916633335999E-2"/>
    <n v="5.7788006501260002E-2"/>
    <n v="7.4281886421999996E-2"/>
    <n v="0"/>
    <n v="0"/>
    <n v="0"/>
    <s v="EJ"/>
  </r>
  <r>
    <x v="5"/>
    <s v="Australia_NZ"/>
    <s v="trn_freight_road"/>
    <x v="6"/>
    <x v="1"/>
    <n v="0"/>
    <n v="0"/>
    <n v="0"/>
    <n v="0"/>
    <n v="0"/>
    <n v="3.8404476E-4"/>
    <n v="3.9227433357000002E-3"/>
    <n v="1.3721180375200001E-2"/>
    <n v="2.7907488462400001E-2"/>
    <n v="4.0768094705999999E-2"/>
    <n v="4.9995634059999898E-2"/>
    <n v="0"/>
    <n v="0"/>
    <n v="0"/>
    <s v="EJ"/>
  </r>
  <r>
    <x v="5"/>
    <s v="Australia_NZ"/>
    <s v="trn_freight_road"/>
    <x v="6"/>
    <x v="2"/>
    <n v="0.33627899999999999"/>
    <n v="0.443689"/>
    <n v="0.46785300000000002"/>
    <n v="0.49963099999999999"/>
    <n v="0.64816897639999904"/>
    <n v="0.74848471993999999"/>
    <n v="0.80625115531000002"/>
    <n v="0.79939056593199997"/>
    <n v="0.78642585663999898"/>
    <n v="0.77926770209999996"/>
    <n v="0.77685064769999901"/>
    <n v="0"/>
    <n v="0"/>
    <n v="0"/>
    <s v="EJ"/>
  </r>
  <r>
    <x v="5"/>
    <s v="Australia_NZ"/>
    <s v="trn_pass"/>
    <x v="6"/>
    <x v="4"/>
    <n v="4.5505600000000004E-3"/>
    <n v="8.6090999999999997E-3"/>
    <n v="8.9684799999999992E-3"/>
    <n v="1.40944E-2"/>
    <n v="1.5322735989999999E-2"/>
    <n v="1.6299751500000001E-2"/>
    <n v="1.69178696999999E-2"/>
    <n v="1.8050846699999901E-2"/>
    <n v="1.9471378099999999E-2"/>
    <n v="2.1911251999999999E-2"/>
    <n v="2.6280876000000002E-2"/>
    <n v="0"/>
    <n v="0"/>
    <n v="0"/>
    <s v="EJ"/>
  </r>
  <r>
    <x v="5"/>
    <s v="Australia_NZ"/>
    <s v="trn_pass"/>
    <x v="6"/>
    <x v="1"/>
    <n v="0"/>
    <n v="0"/>
    <n v="0"/>
    <n v="0"/>
    <n v="0"/>
    <n v="0"/>
    <n v="0"/>
    <n v="1.78519E-4"/>
    <n v="5.4401899999999997E-4"/>
    <n v="1.6080700000000001E-3"/>
    <n v="4.23341E-3"/>
    <n v="0"/>
    <n v="0"/>
    <n v="0"/>
    <s v="EJ"/>
  </r>
  <r>
    <x v="5"/>
    <s v="Australia_NZ"/>
    <s v="trn_pass"/>
    <x v="6"/>
    <x v="2"/>
    <n v="5.3473479999999997E-2"/>
    <n v="8.5065070000000007E-2"/>
    <n v="0.11323177"/>
    <n v="0.13073096000000001"/>
    <n v="0.14444916999999999"/>
    <n v="0.15313163999999899"/>
    <n v="0.15587775000000001"/>
    <n v="0.15618610999999999"/>
    <n v="0.16477580999999999"/>
    <n v="0.17036335999999999"/>
    <n v="0.17007839999999999"/>
    <n v="0"/>
    <n v="0"/>
    <n v="0"/>
    <s v="EJ"/>
  </r>
  <r>
    <x v="5"/>
    <s v="Australia_NZ"/>
    <s v="trn_pass_road"/>
    <x v="6"/>
    <x v="4"/>
    <n v="0"/>
    <n v="0"/>
    <n v="0"/>
    <n v="0"/>
    <n v="1.2731699999999999E-3"/>
    <n v="3.1263669999999901E-3"/>
    <n v="4.2197190000000002E-3"/>
    <n v="4.5502399999999997E-3"/>
    <n v="4.4490099999999998E-3"/>
    <n v="4.3901340000000004E-3"/>
    <n v="4.334297E-3"/>
    <n v="0"/>
    <n v="0"/>
    <n v="0"/>
    <s v="EJ"/>
  </r>
  <r>
    <x v="5"/>
    <s v="Australia_NZ"/>
    <s v="trn_pass_road"/>
    <x v="6"/>
    <x v="0"/>
    <n v="2.8045600000000002E-3"/>
    <n v="2.0092600000000001E-3"/>
    <n v="2.6789499999999998E-3"/>
    <n v="4.1859100000000002E-3"/>
    <n v="5.2835999999999899E-3"/>
    <n v="5.72084999999999E-3"/>
    <n v="4.5618899999999999E-3"/>
    <n v="3.9970479999999996E-3"/>
    <n v="3.6658950000000002E-3"/>
    <n v="3.3928209999999999E-3"/>
    <n v="3.1493419999999999E-3"/>
    <n v="0"/>
    <n v="0"/>
    <n v="0"/>
    <s v="EJ"/>
  </r>
  <r>
    <x v="5"/>
    <s v="Australia_NZ"/>
    <s v="trn_pass_road"/>
    <x v="6"/>
    <x v="1"/>
    <n v="0"/>
    <n v="0"/>
    <n v="0"/>
    <n v="0"/>
    <n v="0"/>
    <n v="8.2126499999999996E-7"/>
    <n v="3.8511170000000001E-6"/>
    <n v="1.1785791E-5"/>
    <n v="2.1671759999999999E-5"/>
    <n v="2.813358E-5"/>
    <n v="2.9913079999999999E-5"/>
    <n v="0"/>
    <n v="0"/>
    <n v="0"/>
    <s v="EJ"/>
  </r>
  <r>
    <x v="5"/>
    <s v="Australia_NZ"/>
    <s v="trn_pass_road"/>
    <x v="6"/>
    <x v="2"/>
    <n v="1.5551000000000001E-2"/>
    <n v="2.0518000000000002E-2"/>
    <n v="2.1635499999999998E-2"/>
    <n v="2.3105000000000001E-2"/>
    <n v="3.2858914499999899E-2"/>
    <n v="3.5252606200000002E-2"/>
    <n v="2.88608983E-2"/>
    <n v="2.4648099499999999E-2"/>
    <n v="2.2818366199999999E-2"/>
    <n v="2.1445893000000001E-2"/>
    <n v="2.0255903999999901E-2"/>
    <n v="0"/>
    <n v="0"/>
    <n v="0"/>
    <s v="EJ"/>
  </r>
  <r>
    <x v="5"/>
    <s v="Australia_NZ"/>
    <s v="trn_pass_road_LDV"/>
    <x v="6"/>
    <x v="4"/>
    <n v="0"/>
    <n v="0"/>
    <n v="0"/>
    <n v="0"/>
    <n v="0"/>
    <n v="2.25471E-3"/>
    <n v="3.2876400000000001E-3"/>
    <n v="3.69901E-3"/>
    <n v="4.0004100000000003E-3"/>
    <n v="4.2536300000000004E-3"/>
    <n v="4.4693399999999996E-3"/>
    <n v="0"/>
    <n v="0"/>
    <n v="0"/>
    <s v="EJ"/>
  </r>
  <r>
    <x v="5"/>
    <s v="Australia_NZ"/>
    <s v="trn_pass_road_LDV"/>
    <x v="6"/>
    <x v="2"/>
    <n v="2.9670500000000002E-3"/>
    <n v="3.9148300000000002E-3"/>
    <n v="4.1280199999999996E-3"/>
    <n v="4.4084099999999998E-3"/>
    <n v="4.61955E-3"/>
    <n v="2.3460999999999998E-3"/>
    <n v="1.29244E-3"/>
    <n v="9.5996999999999999E-4"/>
    <n v="8.0137700000000004E-4"/>
    <n v="6.8968100000000004E-4"/>
    <n v="6.06972E-4"/>
    <n v="0"/>
    <n v="0"/>
    <n v="0"/>
    <s v="EJ"/>
  </r>
  <r>
    <x v="5"/>
    <s v="Australia_NZ"/>
    <s v="trn_pass_road_LDV_4W"/>
    <x v="6"/>
    <x v="4"/>
    <n v="0"/>
    <n v="0"/>
    <n v="0"/>
    <n v="0"/>
    <n v="0"/>
    <n v="1.8614599999999999E-2"/>
    <n v="8.7444599999999997E-2"/>
    <n v="0.15931274000000001"/>
    <n v="0.222977381"/>
    <n v="0.26880299200000002"/>
    <n v="0.30655514"/>
    <n v="0"/>
    <n v="0"/>
    <n v="0"/>
    <s v="EJ"/>
  </r>
  <r>
    <x v="5"/>
    <s v="Australia_NZ"/>
    <s v="trn_pass_road_LDV_4W"/>
    <x v="6"/>
    <x v="1"/>
    <n v="0"/>
    <n v="0"/>
    <n v="0"/>
    <n v="0"/>
    <n v="0"/>
    <n v="2.028352508E-4"/>
    <n v="1.4292917175999899E-3"/>
    <n v="2.0642807028999999E-3"/>
    <n v="2.5364382454999999E-3"/>
    <n v="2.7930180710200002E-3"/>
    <n v="3.0081784149999999E-3"/>
    <n v="0"/>
    <n v="0"/>
    <n v="0"/>
    <s v="EJ"/>
  </r>
  <r>
    <x v="5"/>
    <s v="Australia_NZ"/>
    <s v="trn_pass_road_LDV_4W"/>
    <x v="6"/>
    <x v="2"/>
    <n v="0.53492848699999995"/>
    <n v="0.70578598199999998"/>
    <n v="0.74422548099999997"/>
    <n v="0.79477457999999901"/>
    <n v="0.84803983500000002"/>
    <n v="0.83369400490000001"/>
    <n v="0.72135910079999999"/>
    <n v="0.58916140309999998"/>
    <n v="0.46155875829999998"/>
    <n v="0.38964496999999998"/>
    <n v="0.33663030399999999"/>
    <n v="0"/>
    <n v="0"/>
    <n v="0"/>
    <s v="EJ"/>
  </r>
  <r>
    <x v="5"/>
    <s v="Australia_NZ"/>
    <s v="trn_shipping_intl"/>
    <x v="7"/>
    <x v="4"/>
    <n v="0"/>
    <n v="0"/>
    <n v="0"/>
    <n v="0"/>
    <n v="0"/>
    <n v="0"/>
    <n v="0"/>
    <n v="7.8523E-7"/>
    <n v="2.2254299999999999E-6"/>
    <n v="6.5447600000000002E-6"/>
    <n v="1.6069099999999998E-5"/>
    <n v="0"/>
    <n v="0"/>
    <n v="0"/>
    <s v="EJ"/>
  </r>
  <r>
    <x v="5"/>
    <s v="Australia_NZ"/>
    <s v="trn_shipping_intl"/>
    <x v="7"/>
    <x v="1"/>
    <n v="0"/>
    <n v="0"/>
    <n v="0"/>
    <n v="0"/>
    <n v="0"/>
    <n v="0"/>
    <n v="0"/>
    <n v="7.8083799999999999E-6"/>
    <n v="2.7051099999999999E-5"/>
    <n v="1.03875E-4"/>
    <n v="3.3251500000000002E-4"/>
    <n v="0"/>
    <n v="0"/>
    <n v="0"/>
    <s v="EJ"/>
  </r>
  <r>
    <x v="5"/>
    <s v="Australia_NZ"/>
    <s v="trn_shipping_intl"/>
    <x v="7"/>
    <x v="2"/>
    <n v="3.6522399999999997E-2"/>
    <n v="4.5584E-2"/>
    <n v="4.0108999999999999E-2"/>
    <n v="4.1711999999999999E-2"/>
    <n v="4.2712060000000003E-2"/>
    <n v="4.390616E-2"/>
    <n v="4.3997300000000003E-2"/>
    <n v="4.4841600000000002E-2"/>
    <n v="4.6264600000000003E-2"/>
    <n v="4.8098299999999997E-2"/>
    <n v="4.9946600000000001E-2"/>
    <n v="0"/>
    <n v="0"/>
    <n v="0"/>
    <s v="EJ"/>
  </r>
  <r>
    <x v="6"/>
    <s v="Brazil"/>
    <s v="N fertilizer"/>
    <x v="0"/>
    <x v="0"/>
    <n v="2.8953900000000001E-2"/>
    <n v="3.7081500000000003E-2"/>
    <n v="3.5175699999999997E-2"/>
    <n v="3.2816499999999998E-2"/>
    <n v="4.6454500000000003E-2"/>
    <n v="5.9825563800000002E-2"/>
    <n v="6.9921426800000006E-2"/>
    <n v="7.5541995099999995E-2"/>
    <n v="8.0962689199999896E-2"/>
    <n v="9.0807150000000003E-2"/>
    <n v="9.8917857370000001E-2"/>
    <n v="0"/>
    <n v="0"/>
    <n v="0"/>
    <s v="EJ"/>
  </r>
  <r>
    <x v="6"/>
    <s v="Brazil"/>
    <s v="N fertilizer"/>
    <x v="0"/>
    <x v="1"/>
    <n v="0"/>
    <n v="0"/>
    <n v="0"/>
    <n v="0"/>
    <n v="0"/>
    <n v="2.09178E-4"/>
    <n v="1.1408289999999899E-3"/>
    <n v="2.8650949999999998E-3"/>
    <n v="5.7238009999999997E-3"/>
    <n v="9.7928229999999904E-3"/>
    <n v="1.4081966099999999E-2"/>
    <n v="0"/>
    <n v="0"/>
    <n v="0"/>
    <s v="EJ"/>
  </r>
  <r>
    <x v="6"/>
    <s v="Brazil"/>
    <s v="agricultural energy use"/>
    <x v="1"/>
    <x v="3"/>
    <n v="9.1338500000000003E-2"/>
    <n v="9.1422199999999995E-2"/>
    <n v="0.105948"/>
    <n v="0.118129"/>
    <n v="0.1186339"/>
    <n v="0.1156153"/>
    <n v="0.1082433"/>
    <n v="0.10187894"/>
    <n v="9.8536029999999997E-2"/>
    <n v="9.2526529999999996E-2"/>
    <n v="8.6015519999999998E-2"/>
    <n v="0"/>
    <n v="0"/>
    <n v="0"/>
    <s v="EJ"/>
  </r>
  <r>
    <x v="6"/>
    <s v="Brazil"/>
    <s v="agricultural energy use"/>
    <x v="1"/>
    <x v="4"/>
    <n v="2.3985800000000002E-2"/>
    <n v="5.6469100000000001E-2"/>
    <n v="6.3710900000000001E-2"/>
    <n v="9.6696599999999994E-2"/>
    <n v="0.1051878"/>
    <n v="0.12104896499999999"/>
    <n v="0.14296985699999901"/>
    <n v="0.16078953099999899"/>
    <n v="0.16980989399999999"/>
    <n v="0.18207414299999999"/>
    <n v="0.19535625500000001"/>
    <n v="0"/>
    <n v="0"/>
    <n v="0"/>
    <s v="EJ"/>
  </r>
  <r>
    <x v="6"/>
    <s v="Brazil"/>
    <s v="agricultural energy use"/>
    <x v="1"/>
    <x v="0"/>
    <n v="0"/>
    <n v="1.674E-4"/>
    <n v="8.3700000000000002E-5"/>
    <n v="0"/>
    <n v="0"/>
    <n v="0"/>
    <n v="0"/>
    <n v="0"/>
    <n v="0"/>
    <n v="0"/>
    <n v="0"/>
    <n v="0"/>
    <n v="0"/>
    <n v="0"/>
    <s v="EJ"/>
  </r>
  <r>
    <x v="6"/>
    <s v="Brazil"/>
    <s v="agricultural energy use"/>
    <x v="1"/>
    <x v="1"/>
    <n v="0"/>
    <n v="0"/>
    <n v="0"/>
    <n v="0"/>
    <n v="0"/>
    <n v="1.7685699999999999E-3"/>
    <n v="6.2892699999999996E-3"/>
    <n v="1.1833257999999999E-2"/>
    <n v="1.5986067E-2"/>
    <n v="2.0105829999999901E-2"/>
    <n v="2.2960889999999901E-2"/>
    <n v="0"/>
    <n v="0"/>
    <n v="0"/>
    <s v="EJ"/>
  </r>
  <r>
    <x v="6"/>
    <s v="Brazil"/>
    <s v="agricultural energy use"/>
    <x v="1"/>
    <x v="2"/>
    <n v="0.13700760000000001"/>
    <n v="0.20306260000000001"/>
    <n v="0.2452162"/>
    <n v="0.26560129999999998"/>
    <n v="0.27118215000000001"/>
    <n v="0.26307356999999998"/>
    <n v="0.24330536999999999"/>
    <n v="0.22155577999999901"/>
    <n v="0.20513729"/>
    <n v="0.18270059999999999"/>
    <n v="0.15905230000000001"/>
    <n v="0"/>
    <n v="0"/>
    <n v="0"/>
    <s v="EJ"/>
  </r>
  <r>
    <x v="6"/>
    <s v="Brazil"/>
    <s v="alumina"/>
    <x v="0"/>
    <x v="5"/>
    <n v="1.6307100000000001E-3"/>
    <n v="2.86981E-3"/>
    <n v="1.8119900000000001E-2"/>
    <n v="0"/>
    <n v="0"/>
    <n v="0"/>
    <n v="0"/>
    <n v="0"/>
    <n v="0"/>
    <n v="0"/>
    <n v="0"/>
    <n v="0"/>
    <n v="0"/>
    <n v="0"/>
    <s v="EJ"/>
  </r>
  <r>
    <x v="6"/>
    <s v="Brazil"/>
    <s v="alumina"/>
    <x v="0"/>
    <x v="0"/>
    <n v="7.3167299999999996E-3"/>
    <n v="1.6219500000000001E-2"/>
    <n v="1.71082E-2"/>
    <n v="4.3341100000000004E-3"/>
    <n v="4.5746331125799903E-3"/>
    <n v="4.9339889166400003E-3"/>
    <n v="5.2550998644299999E-3"/>
    <n v="5.4909564019299901E-3"/>
    <n v="5.6449686056E-3"/>
    <n v="5.7103221575019901E-3"/>
    <n v="5.6911637533299904E-3"/>
    <n v="0"/>
    <n v="0"/>
    <n v="0"/>
    <s v="EJ"/>
  </r>
  <r>
    <x v="6"/>
    <s v="Brazil"/>
    <s v="alumina"/>
    <x v="0"/>
    <x v="2"/>
    <n v="3.4295100000000002E-2"/>
    <n v="6.6852700000000001E-2"/>
    <n v="5.1177E-2"/>
    <n v="4.1262199999999999E-2"/>
    <n v="4.3543989999999998E-2"/>
    <n v="4.6945170502901999E-2"/>
    <n v="4.9970341637339898E-2"/>
    <n v="5.21911543403E-2"/>
    <n v="5.3656225922539998E-2"/>
    <n v="5.4305105681019997E-2"/>
    <n v="5.417374371092E-2"/>
    <n v="0"/>
    <n v="0"/>
    <n v="0"/>
    <s v="EJ"/>
  </r>
  <r>
    <x v="6"/>
    <s v="Brazil"/>
    <s v="aluminum"/>
    <x v="0"/>
    <x v="4"/>
    <n v="5.7244499999999997E-2"/>
    <n v="8.3723599999999995E-2"/>
    <n v="8.7559700000000004E-2"/>
    <n v="4.5208900000000003E-2"/>
    <n v="4.7713329999999998E-2"/>
    <n v="5.1450839999999998E-2"/>
    <n v="5.4783190000000002E-2"/>
    <n v="5.7230569999999897E-2"/>
    <n v="5.8837059999999997E-2"/>
    <n v="5.9533576999999997E-2"/>
    <n v="5.9362117999999998E-2"/>
    <n v="0"/>
    <n v="0"/>
    <n v="0"/>
    <s v="EJ"/>
  </r>
  <r>
    <x v="6"/>
    <s v="Brazil"/>
    <s v="cement"/>
    <x v="0"/>
    <x v="4"/>
    <n v="1.40803E-2"/>
    <n v="2.0204E-2"/>
    <n v="2.7012899999999999E-2"/>
    <n v="2.7012899999999999E-2"/>
    <n v="2.4942599999999999E-2"/>
    <n v="2.775325E-2"/>
    <n v="3.1050879999999999E-2"/>
    <n v="3.5155859999999997E-2"/>
    <n v="3.8760530000000001E-2"/>
    <n v="4.0749580000000001E-2"/>
    <n v="4.1729455999999998E-2"/>
    <n v="0"/>
    <n v="0"/>
    <n v="0"/>
    <s v="EJ"/>
  </r>
  <r>
    <x v="6"/>
    <s v="Brazil"/>
    <s v="chemical energy use"/>
    <x v="0"/>
    <x v="3"/>
    <n v="1.2181300000000001E-2"/>
    <n v="6.8231999999999998E-3"/>
    <n v="6.7812999999999997E-3"/>
    <n v="2.7628000000000002E-3"/>
    <n v="2.8706979999999901E-3"/>
    <n v="3.1012549999999998E-3"/>
    <n v="3.3299839999999998E-3"/>
    <n v="3.5135610000000001E-3"/>
    <n v="3.6301953999999998E-3"/>
    <n v="3.6943150000000001E-3"/>
    <n v="3.7032219500000001E-3"/>
    <n v="0"/>
    <n v="0"/>
    <n v="0"/>
    <s v="EJ"/>
  </r>
  <r>
    <x v="6"/>
    <s v="Brazil"/>
    <s v="chemical energy use"/>
    <x v="0"/>
    <x v="5"/>
    <n v="3.5999999999999999E-3"/>
    <n v="4.3534000000000003E-3"/>
    <n v="5.3581000000000002E-3"/>
    <n v="6.6975999999999997E-3"/>
    <n v="6.94571399999999E-3"/>
    <n v="7.3560539999999999E-3"/>
    <n v="7.5910029999999998E-3"/>
    <n v="7.4623780000000004E-3"/>
    <n v="7.2930740000000001E-3"/>
    <n v="7.3247199999999998E-3"/>
    <n v="7.4389812E-3"/>
    <n v="0"/>
    <n v="0"/>
    <n v="0"/>
    <s v="EJ"/>
  </r>
  <r>
    <x v="6"/>
    <s v="Brazil"/>
    <s v="chemical energy use"/>
    <x v="0"/>
    <x v="4"/>
    <n v="4.7929699999999999E-2"/>
    <n v="7.5934000000000001E-2"/>
    <n v="8.6022299999999996E-2"/>
    <n v="8.12084E-2"/>
    <n v="8.3418609999999893E-2"/>
    <n v="9.3558600000000006E-2"/>
    <n v="0.10740726"/>
    <n v="0.1261968"/>
    <n v="0.14407845"/>
    <n v="0.15579475600000001"/>
    <n v="0.16306384400000001"/>
    <n v="0"/>
    <n v="0"/>
    <n v="0"/>
    <s v="EJ"/>
  </r>
  <r>
    <x v="6"/>
    <s v="Brazil"/>
    <s v="chemical energy use"/>
    <x v="0"/>
    <x v="0"/>
    <n v="1.3055E-3"/>
    <n v="7.2678999999999994E-2"/>
    <n v="7.87799E-2"/>
    <n v="7.7030500000000002E-2"/>
    <n v="8.0067390000000002E-2"/>
    <n v="8.5084290000000007E-2"/>
    <n v="8.8753200000000004E-2"/>
    <n v="8.8782760000000002E-2"/>
    <n v="8.7401060000000003E-2"/>
    <n v="8.7785539999999995E-2"/>
    <n v="8.8262422999999895E-2"/>
    <n v="0"/>
    <n v="0"/>
    <n v="0"/>
    <s v="EJ"/>
  </r>
  <r>
    <x v="6"/>
    <s v="Brazil"/>
    <s v="chemical energy use"/>
    <x v="0"/>
    <x v="2"/>
    <n v="9.9584900000000004E-2"/>
    <n v="0.119259"/>
    <n v="0.103562"/>
    <n v="9.4101299999999999E-2"/>
    <n v="9.7270640000000005E-2"/>
    <n v="0.10207885999999999"/>
    <n v="0.10365386"/>
    <n v="9.9698679999999998E-2"/>
    <n v="9.513481E-2"/>
    <n v="9.4794654000000006E-2"/>
    <n v="9.6944362000000006E-2"/>
    <n v="0"/>
    <n v="0"/>
    <n v="0"/>
    <s v="EJ"/>
  </r>
  <r>
    <x v="6"/>
    <s v="Brazil"/>
    <s v="chemical feedstocks"/>
    <x v="0"/>
    <x v="0"/>
    <n v="1.94702E-2"/>
    <n v="8.6195999999999998E-3"/>
    <n v="3.8498400000000002E-2"/>
    <n v="8.6166999999999997E-3"/>
    <n v="9.3865500000000004E-3"/>
    <n v="1.0341299999999999E-2"/>
    <n v="1.14094E-2"/>
    <n v="1.1985600000000001E-2"/>
    <n v="1.24797E-2"/>
    <n v="1.3032500000000001E-2"/>
    <n v="1.3092700000000001E-2"/>
    <n v="0"/>
    <n v="0"/>
    <n v="0"/>
    <s v="EJ"/>
  </r>
  <r>
    <x v="6"/>
    <s v="Brazil"/>
    <s v="chemical feedstocks"/>
    <x v="0"/>
    <x v="2"/>
    <n v="0.22123000000000001"/>
    <n v="0.31214999999999998"/>
    <n v="0.32303399999999999"/>
    <n v="0.30139199999999999"/>
    <n v="0.31118800000000002"/>
    <n v="0.33608399999999999"/>
    <n v="0.36203400000000002"/>
    <n v="0.38833899999999999"/>
    <n v="0.413489"/>
    <n v="0.43547200000000003"/>
    <n v="0.45448899999999998"/>
    <n v="0"/>
    <n v="0"/>
    <n v="0"/>
    <s v="EJ"/>
  </r>
  <r>
    <x v="6"/>
    <s v="Brazil"/>
    <s v="comm cooling"/>
    <x v="2"/>
    <x v="4"/>
    <n v="3.3450300000000002E-2"/>
    <n v="7.3592400000000002E-2"/>
    <n v="9.57924E-2"/>
    <n v="0.124999"/>
    <n v="0.1324736"/>
    <n v="0.15520415999999901"/>
    <n v="0.17434379"/>
    <n v="0.18636628"/>
    <n v="0.19588157"/>
    <n v="0.20464019999999999"/>
    <n v="0.212225889999999"/>
    <n v="0"/>
    <n v="0"/>
    <n v="0"/>
    <s v="EJ"/>
  </r>
  <r>
    <x v="6"/>
    <s v="Brazil"/>
    <s v="comm cooling"/>
    <x v="2"/>
    <x v="0"/>
    <n v="8.5070100000000004E-4"/>
    <n v="3.8356000000000002E-3"/>
    <n v="3.5571000000000001E-3"/>
    <n v="2.1343E-3"/>
    <n v="2.2318709999999999E-3"/>
    <n v="2.4225430000000001E-3"/>
    <n v="2.3866180000000001E-3"/>
    <n v="2.1024065E-3"/>
    <n v="1.822391E-3"/>
    <n v="1.6006722000000001E-3"/>
    <n v="1.5151581E-3"/>
    <n v="0"/>
    <n v="0"/>
    <n v="0"/>
    <s v="EJ"/>
  </r>
  <r>
    <x v="6"/>
    <s v="Brazil"/>
    <s v="comm heating"/>
    <x v="2"/>
    <x v="3"/>
    <n v="2.8093900000000002E-3"/>
    <n v="2.27349E-3"/>
    <n v="2.8418100000000002E-3"/>
    <n v="2.9717099999999998E-3"/>
    <n v="3.039075E-3"/>
    <n v="3.499041E-3"/>
    <n v="3.77764999999999E-3"/>
    <n v="3.8361619999999902E-3"/>
    <n v="3.70952999999999E-3"/>
    <n v="3.5163982000000001E-3"/>
    <n v="3.3007010000000001E-3"/>
    <n v="0"/>
    <n v="0"/>
    <n v="0"/>
    <s v="EJ"/>
  </r>
  <r>
    <x v="6"/>
    <s v="Brazil"/>
    <s v="comm heating"/>
    <x v="2"/>
    <x v="4"/>
    <n v="2.3281899999999999E-3"/>
    <n v="5.1221699999999997E-3"/>
    <n v="6.66732E-3"/>
    <n v="8.7001300000000004E-3"/>
    <n v="9.0475929999999996E-3"/>
    <n v="1.0850462E-2"/>
    <n v="1.2686114E-2"/>
    <n v="1.4321779999999999E-2"/>
    <n v="1.5775536E-2"/>
    <n v="1.7150603E-2"/>
    <n v="1.8216515999999999E-2"/>
    <n v="0"/>
    <n v="0"/>
    <n v="0"/>
    <s v="EJ"/>
  </r>
  <r>
    <x v="6"/>
    <s v="Brazil"/>
    <s v="comm heating"/>
    <x v="2"/>
    <x v="0"/>
    <n v="1.85599E-4"/>
    <n v="8.3669599999999995E-4"/>
    <n v="7.7590199999999997E-4"/>
    <n v="4.6560200000000002E-4"/>
    <n v="4.7621549999999903E-4"/>
    <n v="5.272435E-4"/>
    <n v="5.5377759999999997E-4"/>
    <n v="5.5316649999999996E-4"/>
    <n v="5.4094419999999998E-4"/>
    <n v="5.3584409999999998E-4"/>
    <n v="5.3209622000000001E-4"/>
    <n v="0"/>
    <n v="0"/>
    <n v="0"/>
    <s v="EJ"/>
  </r>
  <r>
    <x v="6"/>
    <s v="Brazil"/>
    <s v="comm heating"/>
    <x v="2"/>
    <x v="1"/>
    <n v="0"/>
    <n v="0"/>
    <n v="0"/>
    <n v="0"/>
    <n v="0"/>
    <n v="2.48156E-8"/>
    <n v="3.62522E-7"/>
    <n v="6.5552700000000002E-7"/>
    <n v="9.4447700000000002E-7"/>
    <n v="1.1633900000000001E-6"/>
    <n v="1.30701E-6"/>
    <n v="0"/>
    <n v="0"/>
    <n v="0"/>
    <s v="EJ"/>
  </r>
  <r>
    <x v="6"/>
    <s v="Brazil"/>
    <s v="comm heating"/>
    <x v="2"/>
    <x v="2"/>
    <n v="4.5655799999999996E-3"/>
    <n v="4.3003800000000003E-3"/>
    <n v="3.0353099999999998E-3"/>
    <n v="2.8055100000000002E-3"/>
    <n v="2.8458160000000001E-3"/>
    <n v="3.0709040000000002E-3"/>
    <n v="3.1209689999999999E-3"/>
    <n v="3.0294279999999998E-3"/>
    <n v="2.9031157999999998E-3"/>
    <n v="2.8533929E-3"/>
    <n v="2.8791903999999999E-3"/>
    <n v="0"/>
    <n v="0"/>
    <n v="0"/>
    <s v="EJ"/>
  </r>
  <r>
    <x v="6"/>
    <s v="Brazil"/>
    <s v="comm others"/>
    <x v="2"/>
    <x v="3"/>
    <n v="4.4324000000000004E-3"/>
    <n v="3.5869000000000001E-3"/>
    <n v="4.4837000000000002E-3"/>
    <n v="4.6886000000000002E-3"/>
    <n v="5.041116E-3"/>
    <n v="5.93021E-3"/>
    <n v="6.3789650000000003E-3"/>
    <n v="6.3590779999999998E-3"/>
    <n v="6.1665599999999997E-3"/>
    <n v="5.8159889999999997E-3"/>
    <n v="5.598731E-3"/>
    <n v="0"/>
    <n v="0"/>
    <n v="0"/>
    <s v="EJ"/>
  </r>
  <r>
    <x v="6"/>
    <s v="Brazil"/>
    <s v="comm others"/>
    <x v="2"/>
    <x v="4"/>
    <n v="7.4184600000000003E-2"/>
    <n v="0.16320999999999999"/>
    <n v="0.21244399999999999"/>
    <n v="0.27721699999999999"/>
    <n v="0.3065021"/>
    <n v="0.38335569999999902"/>
    <n v="0.46276800000000001"/>
    <n v="0.53194929999999996"/>
    <n v="0.59799849999999999"/>
    <n v="0.66781259000000004"/>
    <n v="0.73317920000000003"/>
    <n v="0"/>
    <n v="0"/>
    <n v="0"/>
    <s v="EJ"/>
  </r>
  <r>
    <x v="6"/>
    <s v="Brazil"/>
    <s v="comm others"/>
    <x v="2"/>
    <x v="0"/>
    <n v="1.5133E-3"/>
    <n v="6.8234999999999997E-3"/>
    <n v="6.3280000000000003E-3"/>
    <n v="3.7967999999999999E-3"/>
    <n v="4.0834210000000003E-3"/>
    <n v="4.6262300000000003E-3"/>
    <n v="4.8637860000000002E-3"/>
    <n v="4.8209749999999999E-3"/>
    <n v="4.8068929999999996E-3"/>
    <n v="4.8406810000000003E-3"/>
    <n v="5.0112769999999997E-3"/>
    <n v="0"/>
    <n v="0"/>
    <n v="0"/>
    <s v="EJ"/>
  </r>
  <r>
    <x v="6"/>
    <s v="Brazil"/>
    <s v="comm others"/>
    <x v="2"/>
    <x v="1"/>
    <n v="0"/>
    <n v="0"/>
    <n v="0"/>
    <n v="0"/>
    <n v="0"/>
    <n v="4.34142E-7"/>
    <n v="6.0417400000000004E-6"/>
    <n v="1.05057E-5"/>
    <n v="1.43765E-5"/>
    <n v="1.9730800000000001E-5"/>
    <n v="2.3064199999999998E-5"/>
    <n v="0"/>
    <n v="0"/>
    <n v="0"/>
    <s v="EJ"/>
  </r>
  <r>
    <x v="6"/>
    <s v="Brazil"/>
    <s v="comm others"/>
    <x v="2"/>
    <x v="2"/>
    <n v="4.27885E-2"/>
    <n v="4.0303100000000001E-2"/>
    <n v="2.8446300000000001E-2"/>
    <n v="2.62931E-2"/>
    <n v="2.793938E-2"/>
    <n v="3.02366099999999E-2"/>
    <n v="2.9512839999999999E-2"/>
    <n v="2.672739E-2"/>
    <n v="2.4476009999999999E-2"/>
    <n v="2.2686403000000001E-2"/>
    <n v="2.2877208999999999E-2"/>
    <n v="0"/>
    <n v="0"/>
    <n v="0"/>
    <s v="EJ"/>
  </r>
  <r>
    <x v="6"/>
    <s v="Brazil"/>
    <s v="construction energy use"/>
    <x v="0"/>
    <x v="4"/>
    <n v="0"/>
    <n v="0"/>
    <n v="0"/>
    <n v="0"/>
    <n v="0"/>
    <n v="1.1168299999999999E-5"/>
    <n v="4.6905849999999997E-5"/>
    <n v="1.2580276999999901E-4"/>
    <n v="2.7602178999999998E-4"/>
    <n v="5.2674250999999999E-4"/>
    <n v="9.0346769999999897E-4"/>
    <n v="0"/>
    <n v="0"/>
    <n v="0"/>
    <s v="EJ"/>
  </r>
  <r>
    <x v="6"/>
    <s v="Brazil"/>
    <s v="construction energy use"/>
    <x v="0"/>
    <x v="1"/>
    <n v="0"/>
    <n v="0"/>
    <n v="0"/>
    <n v="0"/>
    <n v="0"/>
    <n v="4.6991199999999998E-5"/>
    <n v="1.6616579999999999E-4"/>
    <n v="3.7039159999999898E-4"/>
    <n v="6.4456569999999996E-4"/>
    <n v="9.4681219999999996E-4"/>
    <n v="1.2464109E-3"/>
    <n v="0"/>
    <n v="0"/>
    <n v="0"/>
    <s v="EJ"/>
  </r>
  <r>
    <x v="6"/>
    <s v="Brazil"/>
    <s v="construction energy use"/>
    <x v="0"/>
    <x v="2"/>
    <n v="0"/>
    <n v="0"/>
    <n v="0"/>
    <n v="0"/>
    <n v="1.4067800000000001E-3"/>
    <n v="2.6782199999999998E-3"/>
    <n v="3.7675809999999999E-3"/>
    <n v="4.6075189999999896E-3"/>
    <n v="5.12125899999999E-3"/>
    <n v="5.3243500000000003E-3"/>
    <n v="5.2205999999999997E-3"/>
    <n v="0"/>
    <n v="0"/>
    <n v="0"/>
    <s v="EJ"/>
  </r>
  <r>
    <x v="6"/>
    <s v="Brazil"/>
    <s v="construction feedstocks"/>
    <x v="3"/>
    <x v="2"/>
    <n v="5.1655199999999998E-2"/>
    <n v="6.1157499999999997E-2"/>
    <n v="0.116455"/>
    <n v="8.1166500000000003E-2"/>
    <n v="7.8389E-2"/>
    <n v="7.6082499999999997E-2"/>
    <n v="7.4160400000000001E-2"/>
    <n v="7.2267899999999996E-2"/>
    <n v="6.9912299999999997E-2"/>
    <n v="6.7421300000000003E-2"/>
    <n v="6.4942700000000006E-2"/>
    <n v="0"/>
    <n v="0"/>
    <n v="0"/>
    <s v="EJ"/>
  </r>
  <r>
    <x v="6"/>
    <s v="Brazil"/>
    <s v="desalinated water"/>
    <x v="0"/>
    <x v="4"/>
    <n v="6.2252300000000004E-4"/>
    <n v="6.03701E-4"/>
    <n v="4.7292200000000002E-4"/>
    <n v="3.4214400000000001E-4"/>
    <n v="3.58604E-4"/>
    <n v="3.9101899999999999E-4"/>
    <n v="4.2556799999999997E-4"/>
    <n v="4.6281000000000002E-4"/>
    <n v="4.9999400000000002E-4"/>
    <n v="5.2885599999999997E-4"/>
    <n v="5.5232299999999996E-4"/>
    <n v="0"/>
    <n v="0"/>
    <n v="0"/>
    <s v="EJ"/>
  </r>
  <r>
    <x v="6"/>
    <s v="Brazil"/>
    <s v="desalinated water"/>
    <x v="0"/>
    <x v="0"/>
    <n v="9.4931200000000003E-5"/>
    <n v="4.1837200000000003E-4"/>
    <n v="4.8128199999999998E-4"/>
    <n v="5.0787200000000003E-4"/>
    <n v="5.3275900000000005E-4"/>
    <n v="5.7412100000000003E-4"/>
    <n v="6.37497E-4"/>
    <n v="6.9964599999999995E-4"/>
    <n v="7.5434799999999995E-4"/>
    <n v="8.0861400000000003E-4"/>
    <n v="8.43241E-4"/>
    <n v="0"/>
    <n v="0"/>
    <n v="0"/>
    <s v="EJ"/>
  </r>
  <r>
    <x v="6"/>
    <s v="Brazil"/>
    <s v="desalinated water"/>
    <x v="0"/>
    <x v="2"/>
    <n v="6.1804899999999996E-4"/>
    <n v="7.2239600000000004E-4"/>
    <n v="6.5948500000000002E-4"/>
    <n v="6.3289599999999998E-4"/>
    <n v="6.3070900000000002E-4"/>
    <n v="6.6621300000000003E-4"/>
    <n v="7.2339300000000002E-4"/>
    <n v="8.0959800000000002E-4"/>
    <n v="8.9065499999999996E-4"/>
    <n v="9.6226299999999999E-4"/>
    <n v="1.0396800000000001E-3"/>
    <n v="0"/>
    <n v="0"/>
    <n v="0"/>
    <s v="EJ"/>
  </r>
  <r>
    <x v="6"/>
    <s v="Brazil"/>
    <s v="industrial wastewater treatment"/>
    <x v="0"/>
    <x v="4"/>
    <n v="2.20733E-3"/>
    <n v="3.28123E-3"/>
    <n v="4.6978599999999999E-3"/>
    <n v="4.5465100000000001E-3"/>
    <n v="6.9868100000000004E-3"/>
    <n v="9.6970500000000005E-3"/>
    <n v="1.22389E-2"/>
    <n v="1.4635799999999999E-2"/>
    <n v="1.6976100000000001E-2"/>
    <n v="1.92102E-2"/>
    <n v="2.1276099999999999E-2"/>
    <n v="0"/>
    <n v="0"/>
    <n v="0"/>
    <s v="EJ"/>
  </r>
  <r>
    <x v="6"/>
    <s v="Brazil"/>
    <s v="industrial water abstraction"/>
    <x v="0"/>
    <x v="4"/>
    <n v="2.1335299999999998E-3"/>
    <n v="2.8666500000000001E-3"/>
    <n v="3.7043000000000002E-3"/>
    <n v="3.5848099999999999E-3"/>
    <n v="3.6374900000000002E-3"/>
    <n v="4.0194699999999998E-3"/>
    <n v="4.3849099999999997E-3"/>
    <n v="4.7194200000000002E-3"/>
    <n v="5.0169699999999999E-3"/>
    <n v="5.2797399999999998E-3"/>
    <n v="5.4996300000000001E-3"/>
    <n v="0"/>
    <n v="0"/>
    <n v="0"/>
    <s v="EJ"/>
  </r>
  <r>
    <x v="6"/>
    <s v="Brazil"/>
    <s v="industrial water treatment"/>
    <x v="0"/>
    <x v="4"/>
    <n v="3.9735600000000001E-3"/>
    <n v="5.3389300000000004E-3"/>
    <n v="6.8990099999999997E-3"/>
    <n v="6.6764600000000004E-3"/>
    <n v="6.7745799999999997E-3"/>
    <n v="7.4859899999999997E-3"/>
    <n v="8.1665899999999996E-3"/>
    <n v="8.7895999999999998E-3"/>
    <n v="9.3437699999999995E-3"/>
    <n v="9.8331400000000006E-3"/>
    <n v="1.02427E-2"/>
    <n v="0"/>
    <n v="0"/>
    <n v="0"/>
    <s v="EJ"/>
  </r>
  <r>
    <x v="6"/>
    <s v="Brazil"/>
    <s v="iron and steel"/>
    <x v="0"/>
    <x v="3"/>
    <n v="0"/>
    <n v="0"/>
    <n v="0"/>
    <n v="0"/>
    <n v="0"/>
    <n v="1.7812600000000001E-2"/>
    <n v="3.4203699999999997E-2"/>
    <n v="4.508525E-2"/>
    <n v="4.6674559999999997E-2"/>
    <n v="4.3952060000000001E-2"/>
    <n v="4.0208470000000003E-2"/>
    <n v="0"/>
    <n v="0"/>
    <n v="0"/>
    <s v="EJ"/>
  </r>
  <r>
    <x v="6"/>
    <s v="Brazil"/>
    <s v="iron and steel"/>
    <x v="0"/>
    <x v="5"/>
    <n v="0.25718752"/>
    <n v="0.35124799999999901"/>
    <n v="0.38733000000000001"/>
    <n v="0.37322191999999998"/>
    <n v="0.41402149999999999"/>
    <n v="0.44335667000000001"/>
    <n v="0.47198820000000002"/>
    <n v="0.49697528799999902"/>
    <n v="0.52166992899999998"/>
    <n v="0.53852953599999998"/>
    <n v="0.54569852299999999"/>
    <n v="0"/>
    <n v="0"/>
    <n v="0"/>
    <s v="EJ"/>
  </r>
  <r>
    <x v="6"/>
    <s v="Brazil"/>
    <s v="iron and steel"/>
    <x v="0"/>
    <x v="4"/>
    <n v="6.835724E-2"/>
    <n v="8.6314719999999998E-2"/>
    <n v="9.7950899999999994E-2"/>
    <n v="8.9287459999999902E-2"/>
    <n v="9.7334119999999899E-2"/>
    <n v="0.105512072"/>
    <n v="0.11011238599999899"/>
    <n v="0.113231291"/>
    <n v="0.116736337"/>
    <n v="0.119539651"/>
    <n v="0.120365976999999"/>
    <n v="0"/>
    <n v="0"/>
    <n v="0"/>
    <s v="EJ"/>
  </r>
  <r>
    <x v="6"/>
    <s v="Brazil"/>
    <s v="iron and steel"/>
    <x v="0"/>
    <x v="0"/>
    <n v="1.4777220000000001E-2"/>
    <n v="4.5419000000000001E-2"/>
    <n v="3.6586029999999999E-2"/>
    <n v="5.0064499999999998E-2"/>
    <n v="5.16950724E-2"/>
    <n v="5.5464228599999998E-2"/>
    <n v="5.2839560699999899E-2"/>
    <n v="5.0696686559999898E-2"/>
    <n v="5.0238565190000001E-2"/>
    <n v="5.007464122E-2"/>
    <n v="4.9537815780000001E-2"/>
    <n v="0"/>
    <n v="0"/>
    <n v="0"/>
    <s v="EJ"/>
  </r>
  <r>
    <x v="6"/>
    <s v="Brazil"/>
    <s v="iron and steel"/>
    <x v="0"/>
    <x v="1"/>
    <n v="0"/>
    <n v="0"/>
    <n v="0"/>
    <n v="0"/>
    <n v="0"/>
    <n v="7.4349200000000002E-3"/>
    <n v="2.7769780000000001E-2"/>
    <n v="4.1176089999999999E-2"/>
    <n v="4.6420760999999998E-2"/>
    <n v="4.9268029999999997E-2"/>
    <n v="4.9038310000000002E-2"/>
    <n v="0"/>
    <n v="0"/>
    <n v="0"/>
    <s v="EJ"/>
  </r>
  <r>
    <x v="6"/>
    <s v="Brazil"/>
    <s v="iron and steel"/>
    <x v="0"/>
    <x v="2"/>
    <n v="1.9255970000000001E-2"/>
    <n v="3.5205569999999999E-2"/>
    <n v="4.604627E-2"/>
    <n v="4.3073010000000002E-2"/>
    <n v="4.4776048999999998E-2"/>
    <n v="4.8494771199999898E-2"/>
    <n v="4.7228666999999898E-2"/>
    <n v="4.6138023270000002E-2"/>
    <n v="4.6084758589999997E-2"/>
    <n v="4.6103370919999997E-2"/>
    <n v="4.5688619680000001E-2"/>
    <n v="0"/>
    <n v="0"/>
    <n v="0"/>
    <s v="EJ"/>
  </r>
  <r>
    <x v="6"/>
    <s v="Brazil"/>
    <s v="irrigation water abstraction"/>
    <x v="0"/>
    <x v="4"/>
    <n v="2.8609600000000001E-3"/>
    <n v="3.8861799999999999E-3"/>
    <n v="4.5610800000000003E-3"/>
    <n v="4.5841299999999996E-3"/>
    <n v="4.8512599999999996E-3"/>
    <n v="5.0515500000000001E-3"/>
    <n v="5.2064199999999998E-3"/>
    <n v="5.3645200000000002E-3"/>
    <n v="5.6688700000000003E-3"/>
    <n v="6.1839499999999997E-3"/>
    <n v="6.6729299999999997E-3"/>
    <n v="0"/>
    <n v="0"/>
    <n v="0"/>
    <s v="EJ"/>
  </r>
  <r>
    <x v="6"/>
    <s v="Brazil"/>
    <s v="mining energy use"/>
    <x v="0"/>
    <x v="3"/>
    <n v="1.4231999999999999E-3"/>
    <n v="0"/>
    <n v="0"/>
    <n v="0"/>
    <n v="0"/>
    <n v="0"/>
    <n v="0"/>
    <n v="0"/>
    <n v="0"/>
    <n v="0"/>
    <n v="0"/>
    <n v="0"/>
    <n v="0"/>
    <n v="0"/>
    <s v="EJ"/>
  </r>
  <r>
    <x v="6"/>
    <s v="Brazil"/>
    <s v="mining energy use"/>
    <x v="0"/>
    <x v="5"/>
    <n v="4.1441000000000004E-3"/>
    <n v="2.3022999999999998E-2"/>
    <n v="1.7832400000000002E-2"/>
    <n v="2.0218400000000001E-2"/>
    <n v="1.9976509999999999E-2"/>
    <n v="1.7822310000000001E-2"/>
    <n v="1.4695120000000001E-2"/>
    <n v="1.2436792E-2"/>
    <n v="1.20131929999999E-2"/>
    <n v="1.1649448E-2"/>
    <n v="1.1355601999999999E-2"/>
    <n v="0"/>
    <n v="0"/>
    <n v="0"/>
    <s v="EJ"/>
  </r>
  <r>
    <x v="6"/>
    <s v="Brazil"/>
    <s v="mining energy use"/>
    <x v="0"/>
    <x v="4"/>
    <n v="2.1432300000000001E-2"/>
    <n v="3.4660099999999999E-2"/>
    <n v="4.0687899999999999E-2"/>
    <n v="4.5878500000000003E-2"/>
    <n v="4.9427499999999999E-2"/>
    <n v="5.6541485000000002E-2"/>
    <n v="6.5860314000000003E-2"/>
    <n v="7.2661778400000002E-2"/>
    <n v="7.4898371699999994E-2"/>
    <n v="7.6987676799999905E-2"/>
    <n v="7.9000578000000002E-2"/>
    <n v="0"/>
    <n v="0"/>
    <n v="0"/>
    <s v="EJ"/>
  </r>
  <r>
    <x v="6"/>
    <s v="Brazil"/>
    <s v="mining energy use"/>
    <x v="0"/>
    <x v="0"/>
    <n v="3.5580999999999998E-3"/>
    <n v="1.0967299999999999E-2"/>
    <n v="2.56183E-2"/>
    <n v="2.6790399999999999E-2"/>
    <n v="2.6774019999999999E-2"/>
    <n v="2.420102E-2"/>
    <n v="2.0609470000000001E-2"/>
    <n v="1.7886991000000001E-2"/>
    <n v="1.703911E-2"/>
    <n v="1.621558E-2"/>
    <n v="1.530231E-2"/>
    <n v="0"/>
    <n v="0"/>
    <n v="0"/>
    <s v="EJ"/>
  </r>
  <r>
    <x v="6"/>
    <s v="Brazil"/>
    <s v="mining energy use"/>
    <x v="0"/>
    <x v="1"/>
    <n v="0"/>
    <n v="0"/>
    <n v="0"/>
    <n v="0"/>
    <n v="0"/>
    <n v="3.7330499999999999E-4"/>
    <n v="1.3099400000000001E-3"/>
    <n v="2.480828E-3"/>
    <n v="3.3924014999999999E-3"/>
    <n v="4.3377329999999999E-3"/>
    <n v="5.0477849999999999E-3"/>
    <n v="0"/>
    <n v="0"/>
    <n v="0"/>
    <s v="EJ"/>
  </r>
  <r>
    <x v="6"/>
    <s v="Brazil"/>
    <s v="mining energy use"/>
    <x v="0"/>
    <x v="2"/>
    <n v="2.3316E-2"/>
    <n v="4.6966899999999999E-2"/>
    <n v="4.839011E-2"/>
    <n v="4.6841279999999999E-2"/>
    <n v="4.7775949999999998E-2"/>
    <n v="4.6202590000000002E-2"/>
    <n v="4.2824466999999998E-2"/>
    <n v="3.9099015000000001E-2"/>
    <n v="3.6340865E-2"/>
    <n v="3.2520341000000001E-2"/>
    <n v="2.8380737999999999E-2"/>
    <n v="0"/>
    <n v="0"/>
    <n v="0"/>
    <s v="EJ"/>
  </r>
  <r>
    <x v="6"/>
    <s v="Brazil"/>
    <s v="municipal wastewater treatment"/>
    <x v="0"/>
    <x v="4"/>
    <n v="2.85885E-3"/>
    <n v="4.8669400000000002E-3"/>
    <n v="5.9276399999999996E-3"/>
    <n v="5.76576E-3"/>
    <n v="8.7265499999999996E-3"/>
    <n v="1.1275200000000001E-2"/>
    <n v="1.3377699999999999E-2"/>
    <n v="1.5114499999999999E-2"/>
    <n v="1.6655099999999999E-2"/>
    <n v="1.7963099999999999E-2"/>
    <n v="1.9019600000000001E-2"/>
    <n v="0"/>
    <n v="0"/>
    <n v="0"/>
    <s v="EJ"/>
  </r>
  <r>
    <x v="6"/>
    <s v="Brazil"/>
    <s v="municipal water abstraction"/>
    <x v="0"/>
    <x v="4"/>
    <n v="3.5661E-3"/>
    <n v="5.39449E-3"/>
    <n v="5.89632E-3"/>
    <n v="5.7350500000000002E-3"/>
    <n v="5.7992E-3"/>
    <n v="5.99403E-3"/>
    <n v="6.1628200000000003E-3"/>
    <n v="6.2772799999999997E-3"/>
    <n v="6.34762E-3"/>
    <n v="6.3730999999999996E-3"/>
    <n v="6.3515200000000003E-3"/>
    <n v="0"/>
    <n v="0"/>
    <n v="0"/>
    <s v="EJ"/>
  </r>
  <r>
    <x v="6"/>
    <s v="Brazil"/>
    <s v="municipal water distribution"/>
    <x v="0"/>
    <x v="4"/>
    <n v="9.2539600000000003E-3"/>
    <n v="1.4000800000000001E-2"/>
    <n v="1.5299699999999999E-2"/>
    <n v="1.48819E-2"/>
    <n v="1.5048799999999999E-2"/>
    <n v="1.5554800000000001E-2"/>
    <n v="1.59936E-2"/>
    <n v="1.6291799999999999E-2"/>
    <n v="1.6475699999999999E-2"/>
    <n v="1.6542999999999999E-2"/>
    <n v="1.6488099999999999E-2"/>
    <n v="0"/>
    <n v="0"/>
    <n v="0"/>
    <s v="EJ"/>
  </r>
  <r>
    <x v="6"/>
    <s v="Brazil"/>
    <s v="municipal water treatment"/>
    <x v="0"/>
    <x v="4"/>
    <n v="8.7931199999999998E-3"/>
    <n v="1.3301500000000001E-2"/>
    <n v="1.45389E-2"/>
    <n v="1.41412E-2"/>
    <n v="1.42994E-2"/>
    <n v="1.4779799999999999E-2"/>
    <n v="1.5195999999999999E-2"/>
    <n v="1.5478199999999999E-2"/>
    <n v="1.5651700000000001E-2"/>
    <n v="1.5714499999999999E-2"/>
    <n v="1.56613E-2"/>
    <n v="0"/>
    <n v="0"/>
    <n v="0"/>
    <s v="EJ"/>
  </r>
  <r>
    <x v="6"/>
    <s v="Brazil"/>
    <s v="other industrial energy use"/>
    <x v="0"/>
    <x v="3"/>
    <n v="1.2183919999999999"/>
    <n v="1.7776779999999901"/>
    <n v="2.2250239999999999"/>
    <n v="2.282832"/>
    <n v="2.3245369"/>
    <n v="2.4942679000000001"/>
    <n v="2.5835667999999998"/>
    <n v="2.5181827000000001"/>
    <n v="2.3935572999999999"/>
    <n v="2.3397945899999901"/>
    <n v="2.305806697"/>
    <n v="0"/>
    <n v="0"/>
    <n v="0"/>
    <s v="EJ"/>
  </r>
  <r>
    <x v="6"/>
    <s v="Brazil"/>
    <s v="other industrial energy use"/>
    <x v="0"/>
    <x v="5"/>
    <n v="9.2938599999999996E-2"/>
    <n v="7.6522599999999996E-2"/>
    <n v="9.75969E-2"/>
    <n v="0.15360009999999999"/>
    <n v="0.155793458"/>
    <n v="0.159846448"/>
    <n v="0.15250259199999999"/>
    <n v="0.12677914700000001"/>
    <n v="0.102154249"/>
    <n v="9.3733171000000004E-2"/>
    <n v="9.4690102700000001E-2"/>
    <n v="0"/>
    <n v="0"/>
    <n v="0"/>
    <s v="EJ"/>
  </r>
  <r>
    <x v="6"/>
    <s v="Brazil"/>
    <s v="other industrial energy use"/>
    <x v="0"/>
    <x v="4"/>
    <n v="0.14082900000000001"/>
    <n v="0.26043100000000002"/>
    <n v="0.37127399999999999"/>
    <n v="0.40672399999999997"/>
    <n v="0.39530510000000002"/>
    <n v="0.49121029999999999"/>
    <n v="0.62943340000000003"/>
    <n v="0.84400920000000001"/>
    <n v="1.064989"/>
    <n v="1.2173462100000001"/>
    <n v="1.3289505499999901"/>
    <n v="0"/>
    <n v="0"/>
    <n v="0"/>
    <s v="EJ"/>
  </r>
  <r>
    <x v="6"/>
    <s v="Brazil"/>
    <s v="other industrial energy use"/>
    <x v="0"/>
    <x v="0"/>
    <n v="2.2152999999999999E-2"/>
    <n v="0.24867059999999999"/>
    <n v="0.356155"/>
    <n v="0.479236"/>
    <n v="0.49466951999999997"/>
    <n v="0.54496756999999996"/>
    <n v="0.59297666000000004"/>
    <n v="0.63735010000000003"/>
    <n v="0.67965593999999896"/>
    <n v="0.71894102999999998"/>
    <n v="0.75051947900000004"/>
    <n v="0"/>
    <n v="0"/>
    <n v="0"/>
    <s v="EJ"/>
  </r>
  <r>
    <x v="6"/>
    <s v="Brazil"/>
    <s v="other industrial energy use"/>
    <x v="0"/>
    <x v="1"/>
    <n v="0"/>
    <n v="0"/>
    <n v="0"/>
    <n v="0"/>
    <n v="0"/>
    <n v="3.9416799999999899E-4"/>
    <n v="3.2141499999999998E-3"/>
    <n v="9.8387649999999993E-3"/>
    <n v="1.8540850599999999E-2"/>
    <n v="2.5599257899999998E-2"/>
    <n v="3.2130047500000002E-2"/>
    <n v="0"/>
    <n v="0"/>
    <n v="0"/>
    <s v="EJ"/>
  </r>
  <r>
    <x v="6"/>
    <s v="Brazil"/>
    <s v="other industrial energy use"/>
    <x v="0"/>
    <x v="2"/>
    <n v="0.22156819999999999"/>
    <n v="0.25724599999999997"/>
    <n v="0.36591379999999901"/>
    <n v="0.3710386"/>
    <n v="0.38029426999999999"/>
    <n v="0.41455988999999899"/>
    <n v="0.44233963999999998"/>
    <n v="0.46603385999999902"/>
    <n v="0.49197229999999897"/>
    <n v="0.52116958800000002"/>
    <n v="0.55493512700000003"/>
    <n v="0"/>
    <n v="0"/>
    <n v="0"/>
    <s v="EJ"/>
  </r>
  <r>
    <x v="6"/>
    <s v="Brazil"/>
    <s v="other industrial feedstocks"/>
    <x v="0"/>
    <x v="5"/>
    <n v="4.5627000000000003E-3"/>
    <n v="6.6975999999999997E-3"/>
    <n v="5.986E-3"/>
    <n v="5.5674000000000001E-3"/>
    <n v="5.6268100000000003E-3"/>
    <n v="6.3611300000000004E-3"/>
    <n v="6.8949800000000002E-3"/>
    <n v="7.2992100000000004E-3"/>
    <n v="7.7954699999999997E-3"/>
    <n v="8.1849899999999996E-3"/>
    <n v="8.4146399999999993E-3"/>
    <n v="0"/>
    <n v="0"/>
    <n v="0"/>
    <s v="EJ"/>
  </r>
  <r>
    <x v="6"/>
    <s v="Brazil"/>
    <s v="other industrial feedstocks"/>
    <x v="0"/>
    <x v="2"/>
    <n v="8.3301399999999998E-2"/>
    <n v="0.12637499999999999"/>
    <n v="0.20222599999999999"/>
    <n v="0.21604000000000001"/>
    <n v="0.21925800000000001"/>
    <n v="0.242012"/>
    <n v="0.263687"/>
    <n v="0.28317199999999998"/>
    <n v="0.300124"/>
    <n v="0.31525999999999998"/>
    <n v="0.32798699999999997"/>
    <n v="0"/>
    <n v="0"/>
    <n v="0"/>
    <s v="EJ"/>
  </r>
  <r>
    <x v="6"/>
    <s v="Brazil"/>
    <s v="process heat cement"/>
    <x v="0"/>
    <x v="3"/>
    <n v="6.3572600000000007E-2"/>
    <n v="0.110037"/>
    <n v="0.151194"/>
    <n v="0.151194"/>
    <n v="0.14055599999999999"/>
    <n v="0.1604833"/>
    <n v="0.19055129999999901"/>
    <n v="0.233101"/>
    <n v="0.27088239999999902"/>
    <n v="0.28916485999999902"/>
    <n v="0.29435344000000002"/>
    <n v="0"/>
    <n v="0"/>
    <n v="0"/>
    <s v="EJ"/>
  </r>
  <r>
    <x v="6"/>
    <s v="Brazil"/>
    <s v="process heat cement"/>
    <x v="0"/>
    <x v="5"/>
    <n v="6.6221499999999996E-4"/>
    <n v="1.1461799999999999E-3"/>
    <n v="1.57497E-3"/>
    <n v="1.57497E-3"/>
    <n v="1.4664999999999999E-3"/>
    <n v="1.627512E-3"/>
    <n v="1.777238E-3"/>
    <n v="1.9259029999999901E-3"/>
    <n v="2.088566E-3"/>
    <n v="2.2139295999999901E-3"/>
    <n v="2.3097729000000002E-3"/>
    <n v="0"/>
    <n v="0"/>
    <n v="0"/>
    <s v="EJ"/>
  </r>
  <r>
    <x v="6"/>
    <s v="Brazil"/>
    <s v="process heat cement"/>
    <x v="0"/>
    <x v="0"/>
    <n v="6.6221499999999996E-4"/>
    <n v="1.1461799999999999E-3"/>
    <n v="1.57497E-3"/>
    <n v="1.57497E-3"/>
    <n v="1.4643E-3"/>
    <n v="1.6323889999999999E-3"/>
    <n v="1.8263000000000001E-3"/>
    <n v="2.0423139999999999E-3"/>
    <n v="2.2291490000000001E-3"/>
    <n v="2.3542316999999998E-3"/>
    <n v="2.4107858999999998E-3"/>
    <n v="0"/>
    <n v="0"/>
    <n v="0"/>
    <s v="EJ"/>
  </r>
  <r>
    <x v="6"/>
    <s v="Brazil"/>
    <s v="process heat cement"/>
    <x v="0"/>
    <x v="1"/>
    <n v="0"/>
    <n v="0"/>
    <n v="0"/>
    <n v="0"/>
    <n v="0"/>
    <n v="3.2499600000000003E-5"/>
    <n v="5.5831154000000004E-4"/>
    <n v="1.5722708899999899E-3"/>
    <n v="2.3600086E-3"/>
    <n v="2.4392328100000002E-3"/>
    <n v="2.97659725E-3"/>
    <n v="0"/>
    <n v="0"/>
    <n v="0"/>
    <s v="EJ"/>
  </r>
  <r>
    <x v="6"/>
    <s v="Brazil"/>
    <s v="process heat cement"/>
    <x v="0"/>
    <x v="2"/>
    <n v="1.3244299999999999E-3"/>
    <n v="2.2924500000000001E-3"/>
    <n v="3.1498300000000002E-3"/>
    <n v="3.1498300000000002E-3"/>
    <n v="1.9361000000000001E-3"/>
    <n v="1.7621690000000001E-3"/>
    <n v="2.0271E-3"/>
    <n v="2.4715750000000002E-3"/>
    <n v="2.7088450000000001E-3"/>
    <n v="2.8115812000000001E-3"/>
    <n v="3.1294204000000001E-3"/>
    <n v="0"/>
    <n v="0"/>
    <n v="0"/>
    <s v="EJ"/>
  </r>
  <r>
    <x v="6"/>
    <s v="Brazil"/>
    <s v="resid cooling"/>
    <x v="4"/>
    <x v="4"/>
    <n v="3.5936000000000003E-2"/>
    <n v="6.2634800000000004E-2"/>
    <n v="8.4673700000000005E-2"/>
    <n v="0.103592"/>
    <n v="0.10796324"/>
    <n v="0.122164569999999"/>
    <n v="0.13341354999999999"/>
    <n v="0.13939821999999999"/>
    <n v="0.14361799"/>
    <n v="0.1475889"/>
    <n v="0.15140885999999901"/>
    <n v="0"/>
    <n v="0"/>
    <n v="0"/>
    <s v="EJ"/>
  </r>
  <r>
    <x v="6"/>
    <s v="Brazil"/>
    <s v="resid heating"/>
    <x v="4"/>
    <x v="3"/>
    <n v="7.4511999999999998E-3"/>
    <n v="6.0190900000000004E-3"/>
    <n v="5.9260099999999998E-3"/>
    <n v="5.5185099999999999E-3"/>
    <n v="5.9545529999999996E-3"/>
    <n v="6.6284250000000003E-3"/>
    <n v="7.0110499999999996E-3"/>
    <n v="6.9544020000000002E-3"/>
    <n v="6.6077369999999998E-3"/>
    <n v="6.3076709999999999E-3"/>
    <n v="6.047289E-3"/>
    <n v="0"/>
    <n v="0"/>
    <n v="0"/>
    <s v="EJ"/>
  </r>
  <r>
    <x v="6"/>
    <s v="Brazil"/>
    <s v="resid heating"/>
    <x v="4"/>
    <x v="4"/>
    <n v="2.3687000000000001E-3"/>
    <n v="4.1285899999999997E-3"/>
    <n v="5.5813099999999999E-3"/>
    <n v="6.8283099999999998E-3"/>
    <n v="6.9758900000000002E-3"/>
    <n v="8.1126900000000005E-3"/>
    <n v="9.656909E-3"/>
    <n v="1.1344007999999999E-2"/>
    <n v="1.2917921999999899E-2"/>
    <n v="1.4388400000000001E-2"/>
    <n v="1.5497486E-2"/>
    <n v="0"/>
    <n v="0"/>
    <n v="0"/>
    <s v="EJ"/>
  </r>
  <r>
    <x v="6"/>
    <s v="Brazil"/>
    <s v="resid heating"/>
    <x v="4"/>
    <x v="0"/>
    <n v="2.0149999999999999E-4"/>
    <n v="2.7159999999999999E-4"/>
    <n v="3.6210099999999998E-4"/>
    <n v="4.4240099999999998E-4"/>
    <n v="4.3894409999999898E-4"/>
    <n v="4.7385109999999999E-4"/>
    <n v="5.0867730000000002E-4"/>
    <n v="5.3736110000000001E-4"/>
    <n v="5.5457450000000001E-4"/>
    <n v="5.6544980000000004E-4"/>
    <n v="5.6414108E-4"/>
    <n v="0"/>
    <n v="0"/>
    <n v="0"/>
    <s v="EJ"/>
  </r>
  <r>
    <x v="6"/>
    <s v="Brazil"/>
    <s v="resid heating"/>
    <x v="4"/>
    <x v="1"/>
    <n v="0"/>
    <n v="0"/>
    <n v="0"/>
    <n v="0"/>
    <n v="0"/>
    <n v="1.93556E-8"/>
    <n v="2.9446099999999998E-7"/>
    <n v="5.2656199999999997E-7"/>
    <n v="7.74797E-7"/>
    <n v="1.0613300000000001E-6"/>
    <n v="1.2908199999999999E-6"/>
    <n v="0"/>
    <n v="0"/>
    <n v="0"/>
    <s v="EJ"/>
  </r>
  <r>
    <x v="6"/>
    <s v="Brazil"/>
    <s v="resid heating"/>
    <x v="4"/>
    <x v="2"/>
    <n v="2.08548E-2"/>
    <n v="2.33441E-2"/>
    <n v="2.5654099999999999E-2"/>
    <n v="2.6656200000000001E-2"/>
    <n v="2.6057250000000001E-2"/>
    <n v="2.7447579999999999E-2"/>
    <n v="2.8516299999999901E-2"/>
    <n v="2.9388259999999999E-2"/>
    <n v="2.989458E-2"/>
    <n v="3.0314149999999901E-2"/>
    <n v="3.0709587E-2"/>
    <n v="0"/>
    <n v="0"/>
    <n v="0"/>
    <s v="EJ"/>
  </r>
  <r>
    <x v="6"/>
    <s v="Brazil"/>
    <s v="resid heating"/>
    <x v="4"/>
    <x v="6"/>
    <n v="3.7809599999999999E-2"/>
    <n v="3.9100999999999997E-2"/>
    <n v="3.4547700000000001E-2"/>
    <n v="3.0074799999999999E-2"/>
    <n v="2.9811790000000001E-2"/>
    <n v="3.1323589999999998E-2"/>
    <n v="3.1780610000000001E-2"/>
    <n v="3.105788E-2"/>
    <n v="2.9223829999999999E-2"/>
    <n v="2.675286E-2"/>
    <n v="2.3989976E-2"/>
    <n v="0"/>
    <n v="0"/>
    <n v="0"/>
    <s v="EJ"/>
  </r>
  <r>
    <x v="6"/>
    <s v="Brazil"/>
    <s v="resid others"/>
    <x v="4"/>
    <x v="3"/>
    <n v="1.9339200000000001E-2"/>
    <n v="1.5622499999999999E-2"/>
    <n v="1.5380700000000001E-2"/>
    <n v="1.43231E-2"/>
    <n v="1.508171E-2"/>
    <n v="1.72886999999999E-2"/>
    <n v="1.861823E-2"/>
    <n v="1.8752576999999999E-2"/>
    <n v="1.8234277E-2"/>
    <n v="1.7147223999999999E-2"/>
    <n v="1.6323718000000001E-2"/>
    <n v="0"/>
    <n v="0"/>
    <n v="0"/>
    <s v="EJ"/>
  </r>
  <r>
    <x v="6"/>
    <s v="Brazil"/>
    <s v="resid others"/>
    <x v="4"/>
    <x v="4"/>
    <n v="0.114162"/>
    <n v="0.19897999999999999"/>
    <n v="0.26899400000000001"/>
    <n v="0.32909300000000002"/>
    <n v="0.35492499999999999"/>
    <n v="0.431149"/>
    <n v="0.52342329999999904"/>
    <n v="0.61212160000000004"/>
    <n v="0.69094559999999905"/>
    <n v="0.76823456999999995"/>
    <n v="0.82882480000000003"/>
    <n v="0"/>
    <n v="0"/>
    <n v="0"/>
    <s v="EJ"/>
  </r>
  <r>
    <x v="6"/>
    <s v="Brazil"/>
    <s v="resid others"/>
    <x v="4"/>
    <x v="0"/>
    <n v="5.5751999999999998E-3"/>
    <n v="7.5144000000000001E-3"/>
    <n v="1.00191E-2"/>
    <n v="1.22411E-2"/>
    <n v="1.2893180000000001E-2"/>
    <n v="1.428017E-2"/>
    <n v="1.5021075E-2"/>
    <n v="1.504426E-2"/>
    <n v="1.5045466E-2"/>
    <n v="1.50963949999999E-2"/>
    <n v="1.5410735E-2"/>
    <n v="0"/>
    <n v="0"/>
    <n v="0"/>
    <s v="EJ"/>
  </r>
  <r>
    <x v="6"/>
    <s v="Brazil"/>
    <s v="resid others"/>
    <x v="4"/>
    <x v="1"/>
    <n v="0"/>
    <n v="0"/>
    <n v="0"/>
    <n v="0"/>
    <n v="0"/>
    <n v="1.18182E-6"/>
    <n v="1.8235499999999998E-5"/>
    <n v="3.2919700000000003E-5"/>
    <n v="4.38614E-5"/>
    <n v="5.88125E-5"/>
    <n v="6.5346999999999996E-5"/>
    <n v="0"/>
    <n v="0"/>
    <n v="0"/>
    <s v="EJ"/>
  </r>
  <r>
    <x v="6"/>
    <s v="Brazil"/>
    <s v="resid others"/>
    <x v="4"/>
    <x v="2"/>
    <n v="0.19342599999999999"/>
    <n v="0.21651400000000001"/>
    <n v="0.23793800000000001"/>
    <n v="0.24723400000000001"/>
    <n v="0.25773309999999999"/>
    <n v="0.27363340000000003"/>
    <n v="0.26665470000000002"/>
    <n v="0.24294359999999901"/>
    <n v="0.22276331999999999"/>
    <n v="0.20559152999999999"/>
    <n v="0.20474028999999999"/>
    <n v="0"/>
    <n v="0"/>
    <n v="0"/>
    <s v="EJ"/>
  </r>
  <r>
    <x v="6"/>
    <s v="Brazil"/>
    <s v="resid others"/>
    <x v="4"/>
    <x v="6"/>
    <n v="0.29552200000000001"/>
    <n v="0.305616"/>
    <n v="0.27002599999999999"/>
    <n v="0.235066"/>
    <n v="0.2474507"/>
    <n v="0.26502609999999999"/>
    <n v="0.25787539999999998"/>
    <n v="0.22955680000000001"/>
    <n v="0.20273715"/>
    <n v="0.177097899999999"/>
    <n v="0.16655972999999999"/>
    <n v="0"/>
    <n v="0"/>
    <n v="0"/>
    <s v="EJ"/>
  </r>
  <r>
    <x v="6"/>
    <s v="Brazil"/>
    <s v="trn_aviation_intl"/>
    <x v="5"/>
    <x v="4"/>
    <n v="0"/>
    <n v="0"/>
    <n v="0"/>
    <n v="0"/>
    <n v="0"/>
    <n v="0"/>
    <n v="0"/>
    <n v="3.9641700000000002E-8"/>
    <n v="3.2995600000000002E-7"/>
    <n v="2.6340499999999998E-6"/>
    <n v="1.93548E-5"/>
    <n v="0"/>
    <n v="0"/>
    <n v="0"/>
    <s v="EJ"/>
  </r>
  <r>
    <x v="6"/>
    <s v="Brazil"/>
    <s v="trn_aviation_intl"/>
    <x v="5"/>
    <x v="1"/>
    <n v="0"/>
    <n v="0"/>
    <n v="0"/>
    <n v="0"/>
    <n v="0"/>
    <n v="0"/>
    <n v="0"/>
    <n v="4.89641E-8"/>
    <n v="9.7155299999999991E-7"/>
    <n v="1.4555299999999999E-5"/>
    <n v="1.6085900000000001E-4"/>
    <n v="0"/>
    <n v="0"/>
    <n v="0"/>
    <s v="EJ"/>
  </r>
  <r>
    <x v="6"/>
    <s v="Brazil"/>
    <s v="trn_aviation_intl"/>
    <x v="5"/>
    <x v="2"/>
    <n v="5.6401199999999999E-2"/>
    <n v="8.5617100000000002E-2"/>
    <n v="0.11974899999999999"/>
    <n v="0.140541"/>
    <n v="0.143124"/>
    <n v="0.14483399999999999"/>
    <n v="0.147342"/>
    <n v="0.149177"/>
    <n v="0.15909999999999999"/>
    <n v="0.168159"/>
    <n v="0.17591999999999999"/>
    <n v="0"/>
    <n v="0"/>
    <n v="0"/>
    <s v="EJ"/>
  </r>
  <r>
    <x v="6"/>
    <s v="Brazil"/>
    <s v="trn_freight"/>
    <x v="6"/>
    <x v="5"/>
    <n v="2.0929100000000001E-4"/>
    <n v="0"/>
    <n v="0"/>
    <n v="0"/>
    <n v="0"/>
    <n v="0"/>
    <n v="0"/>
    <n v="0"/>
    <n v="0"/>
    <n v="0"/>
    <n v="0"/>
    <n v="0"/>
    <n v="0"/>
    <n v="0"/>
    <s v="EJ"/>
  </r>
  <r>
    <x v="6"/>
    <s v="Brazil"/>
    <s v="trn_freight"/>
    <x v="6"/>
    <x v="4"/>
    <n v="0"/>
    <n v="0"/>
    <n v="0"/>
    <n v="0"/>
    <n v="0"/>
    <n v="3.9518799999999998E-4"/>
    <n v="1.8650699999999999E-3"/>
    <n v="3.6295534999999999E-3"/>
    <n v="4.5941816000000003E-3"/>
    <n v="5.192342E-3"/>
    <n v="5.8693540000000002E-3"/>
    <n v="0"/>
    <n v="0"/>
    <n v="0"/>
    <s v="EJ"/>
  </r>
  <r>
    <x v="6"/>
    <s v="Brazil"/>
    <s v="trn_freight"/>
    <x v="6"/>
    <x v="1"/>
    <n v="0"/>
    <n v="0"/>
    <n v="0"/>
    <n v="0"/>
    <n v="0"/>
    <n v="7.3325699999999996E-4"/>
    <n v="2.7085099999999999E-3"/>
    <n v="5.2816497E-3"/>
    <n v="6.6980052E-3"/>
    <n v="7.5023540000000001E-3"/>
    <n v="8.3120580000000006E-3"/>
    <n v="0"/>
    <n v="0"/>
    <n v="0"/>
    <s v="EJ"/>
  </r>
  <r>
    <x v="6"/>
    <s v="Brazil"/>
    <s v="trn_freight"/>
    <x v="6"/>
    <x v="2"/>
    <n v="6.0450799999999999E-2"/>
    <n v="7.10316E-2"/>
    <n v="8.9298600000000006E-2"/>
    <n v="7.8990400000000002E-2"/>
    <n v="7.7971779999999893E-2"/>
    <n v="7.9485059999999996E-2"/>
    <n v="7.7018890000000007E-2"/>
    <n v="7.4383270000000001E-2"/>
    <n v="7.4303259999999996E-2"/>
    <n v="7.635844E-2"/>
    <n v="7.8598699999999994E-2"/>
    <n v="0"/>
    <n v="0"/>
    <n v="0"/>
    <s v="EJ"/>
  </r>
  <r>
    <x v="6"/>
    <s v="Brazil"/>
    <s v="trn_freight_road"/>
    <x v="6"/>
    <x v="4"/>
    <n v="0"/>
    <n v="0"/>
    <n v="0"/>
    <n v="0"/>
    <n v="2.7914469999999999E-3"/>
    <n v="1.1431716095999999E-2"/>
    <n v="3.8358069911859999E-2"/>
    <n v="8.4683744586979998E-2"/>
    <n v="0.12994967878797001"/>
    <n v="0.1709191698135"/>
    <n v="0.22655178623399899"/>
    <n v="0"/>
    <n v="0"/>
    <n v="0"/>
    <s v="EJ"/>
  </r>
  <r>
    <x v="6"/>
    <s v="Brazil"/>
    <s v="trn_freight_road"/>
    <x v="6"/>
    <x v="1"/>
    <n v="0"/>
    <n v="0"/>
    <n v="0"/>
    <n v="0"/>
    <n v="0"/>
    <n v="1.2115830999999901E-3"/>
    <n v="8.6439685405999903E-3"/>
    <n v="2.1699752633699901E-2"/>
    <n v="3.3882481732070001E-2"/>
    <n v="4.4285172907899899E-2"/>
    <n v="5.4110595604E-2"/>
    <n v="0"/>
    <n v="0"/>
    <n v="0"/>
    <s v="EJ"/>
  </r>
  <r>
    <x v="6"/>
    <s v="Brazil"/>
    <s v="trn_freight_road"/>
    <x v="6"/>
    <x v="2"/>
    <n v="0.53490539999999998"/>
    <n v="0.8454372"/>
    <n v="1.132881"/>
    <n v="1.383276"/>
    <n v="1.4367622529999999"/>
    <n v="1.56535937415"/>
    <n v="1.651783128151"/>
    <n v="1.6886588955040001"/>
    <n v="1.7346798102700001"/>
    <n v="1.7945068988499999"/>
    <n v="1.8136733562"/>
    <n v="0"/>
    <n v="0"/>
    <n v="0"/>
    <s v="EJ"/>
  </r>
  <r>
    <x v="6"/>
    <s v="Brazil"/>
    <s v="trn_pass"/>
    <x v="6"/>
    <x v="4"/>
    <n v="3.7524899999999998E-3"/>
    <n v="3.7893900000000001E-3"/>
    <n v="5.5084799999999996E-3"/>
    <n v="6.8898800000000001E-3"/>
    <n v="7.2378642000000002E-3"/>
    <n v="8.1009259999999996E-3"/>
    <n v="8.9962779999999999E-3"/>
    <n v="1.0405922E-2"/>
    <n v="1.21610289999999E-2"/>
    <n v="1.4974118999999999E-2"/>
    <n v="1.9732308E-2"/>
    <n v="0"/>
    <n v="0"/>
    <n v="0"/>
    <s v="EJ"/>
  </r>
  <r>
    <x v="6"/>
    <s v="Brazil"/>
    <s v="trn_pass"/>
    <x v="6"/>
    <x v="1"/>
    <n v="0"/>
    <n v="0"/>
    <n v="0"/>
    <n v="0"/>
    <n v="0"/>
    <n v="0"/>
    <n v="0"/>
    <n v="1.5425700000000001E-4"/>
    <n v="4.9617400000000005E-4"/>
    <n v="1.51658E-3"/>
    <n v="4.07056E-3"/>
    <n v="0"/>
    <n v="0"/>
    <n v="0"/>
    <s v="EJ"/>
  </r>
  <r>
    <x v="6"/>
    <s v="Brazil"/>
    <s v="trn_pass"/>
    <x v="6"/>
    <x v="2"/>
    <n v="4.6683997999999997E-2"/>
    <n v="7.0915500000000006E-2"/>
    <n v="9.9113399999999893E-2"/>
    <n v="0.11640129"/>
    <n v="0.11961571"/>
    <n v="0.13065879"/>
    <n v="0.13957875"/>
    <n v="0.14331852"/>
    <n v="0.15313652999999999"/>
    <n v="0.15932067"/>
    <n v="0.15920883"/>
    <n v="0"/>
    <n v="0"/>
    <n v="0"/>
    <s v="EJ"/>
  </r>
  <r>
    <x v="6"/>
    <s v="Brazil"/>
    <s v="trn_pass_road"/>
    <x v="6"/>
    <x v="4"/>
    <n v="0"/>
    <n v="0"/>
    <n v="0"/>
    <n v="0"/>
    <n v="1.48022E-2"/>
    <n v="3.3092049999999998E-2"/>
    <n v="4.6160659999999999E-2"/>
    <n v="5.1208999999999998E-2"/>
    <n v="5.2417600000000002E-2"/>
    <n v="5.3609499999999997E-2"/>
    <n v="5.4306300000000002E-2"/>
    <n v="0"/>
    <n v="0"/>
    <n v="0"/>
    <s v="EJ"/>
  </r>
  <r>
    <x v="6"/>
    <s v="Brazil"/>
    <s v="trn_pass_road"/>
    <x v="6"/>
    <x v="1"/>
    <n v="0"/>
    <n v="0"/>
    <n v="0"/>
    <n v="0"/>
    <n v="0"/>
    <n v="8.3714799999999997E-6"/>
    <n v="4.2229160000000003E-5"/>
    <n v="1.356428E-4"/>
    <n v="2.5642039999999899E-4"/>
    <n v="3.4217409999999997E-4"/>
    <n v="3.7198150000000002E-4"/>
    <n v="0"/>
    <n v="0"/>
    <n v="0"/>
    <s v="EJ"/>
  </r>
  <r>
    <x v="6"/>
    <s v="Brazil"/>
    <s v="trn_pass_road"/>
    <x v="6"/>
    <x v="2"/>
    <n v="0.122366"/>
    <n v="0.19340299999999999"/>
    <n v="0.259158"/>
    <n v="0.316438"/>
    <n v="0.38335000199999902"/>
    <n v="0.366590056"/>
    <n v="0.28817323699999903"/>
    <n v="0.255170067"/>
    <n v="0.25061054300000002"/>
    <n v="0.24630024"/>
    <n v="0.24036576999999901"/>
    <n v="0"/>
    <n v="0"/>
    <n v="0"/>
    <s v="EJ"/>
  </r>
  <r>
    <x v="6"/>
    <s v="Brazil"/>
    <s v="trn_pass_road_LDV"/>
    <x v="6"/>
    <x v="4"/>
    <n v="0"/>
    <n v="0"/>
    <n v="0"/>
    <n v="0"/>
    <n v="0"/>
    <n v="2.63293E-2"/>
    <n v="3.4016600000000001E-2"/>
    <n v="3.5642800000000002E-2"/>
    <n v="3.5970700000000001E-2"/>
    <n v="3.5583999999999998E-2"/>
    <n v="3.4762800000000003E-2"/>
    <n v="0"/>
    <n v="0"/>
    <n v="0"/>
    <s v="EJ"/>
  </r>
  <r>
    <x v="6"/>
    <s v="Brazil"/>
    <s v="trn_pass_road_LDV"/>
    <x v="6"/>
    <x v="2"/>
    <n v="3.9525999999999999E-2"/>
    <n v="6.2472E-2"/>
    <n v="8.3712099999999998E-2"/>
    <n v="0.102214"/>
    <n v="8.7500999999999995E-2"/>
    <n v="3.2850299999999999E-2"/>
    <n v="1.81645E-2"/>
    <n v="1.3229599999999999E-2"/>
    <n v="1.0410600000000001E-2"/>
    <n v="8.39465E-3"/>
    <n v="6.9497200000000004E-3"/>
    <n v="0"/>
    <n v="0"/>
    <n v="0"/>
    <s v="EJ"/>
  </r>
  <r>
    <x v="6"/>
    <s v="Brazil"/>
    <s v="trn_pass_road_LDV_4W"/>
    <x v="6"/>
    <x v="4"/>
    <n v="0"/>
    <n v="0"/>
    <n v="0"/>
    <n v="0"/>
    <n v="0"/>
    <n v="4.2404869999999997E-2"/>
    <n v="0.18042652000000001"/>
    <n v="0.28956608"/>
    <n v="0.37596949999999901"/>
    <n v="0.41861004000000002"/>
    <n v="0.45088742999999998"/>
    <n v="0"/>
    <n v="0"/>
    <n v="0"/>
    <s v="EJ"/>
  </r>
  <r>
    <x v="6"/>
    <s v="Brazil"/>
    <s v="trn_pass_road_LDV_4W"/>
    <x v="6"/>
    <x v="0"/>
    <n v="8.3687899999999995E-5"/>
    <n v="6.9686999999999999E-2"/>
    <n v="7.1947159999999996E-2"/>
    <n v="6.3241610000000004E-2"/>
    <n v="5.6003576999999999E-2"/>
    <n v="5.0207180999999997E-2"/>
    <n v="4.0947406999999998E-2"/>
    <n v="3.1056167999999999E-2"/>
    <n v="2.1766614E-2"/>
    <n v="1.8002645000000001E-2"/>
    <n v="1.45714E-2"/>
    <n v="0"/>
    <n v="0"/>
    <n v="0"/>
    <s v="EJ"/>
  </r>
  <r>
    <x v="6"/>
    <s v="Brazil"/>
    <s v="trn_pass_road_LDV_4W"/>
    <x v="6"/>
    <x v="1"/>
    <n v="0"/>
    <n v="0"/>
    <n v="0"/>
    <n v="0"/>
    <n v="0"/>
    <n v="9.8244132000000004E-5"/>
    <n v="6.2824843599999997E-4"/>
    <n v="8.2133228999999996E-4"/>
    <n v="9.3592309200000003E-4"/>
    <n v="9.4404964799999999E-4"/>
    <n v="9.4202136399999998E-4"/>
    <n v="0"/>
    <n v="0"/>
    <n v="0"/>
    <s v="EJ"/>
  </r>
  <r>
    <x v="6"/>
    <s v="Brazil"/>
    <s v="trn_pass_road_LDV_4W"/>
    <x v="6"/>
    <x v="2"/>
    <n v="0.53465399999999996"/>
    <n v="0.84503899999999899"/>
    <n v="1.1323460000000001"/>
    <n v="1.38262"/>
    <n v="1.2230105899999999"/>
    <n v="1.1002602189999999"/>
    <n v="0.89498550699999901"/>
    <n v="0.68051793199999999"/>
    <n v="0.48192845689999902"/>
    <n v="0.40300225200000001"/>
    <n v="0.33280279399999901"/>
    <n v="0"/>
    <n v="0"/>
    <n v="0"/>
    <s v="EJ"/>
  </r>
  <r>
    <x v="6"/>
    <s v="Brazil"/>
    <s v="trn_shipping_intl"/>
    <x v="7"/>
    <x v="4"/>
    <n v="0"/>
    <n v="0"/>
    <n v="0"/>
    <n v="0"/>
    <n v="0"/>
    <n v="0"/>
    <n v="0"/>
    <n v="3.69154E-6"/>
    <n v="1.07906E-5"/>
    <n v="3.3603299999999997E-5"/>
    <n v="8.6487800000000002E-5"/>
    <n v="0"/>
    <n v="0"/>
    <n v="0"/>
    <s v="EJ"/>
  </r>
  <r>
    <x v="6"/>
    <s v="Brazil"/>
    <s v="trn_shipping_intl"/>
    <x v="7"/>
    <x v="1"/>
    <n v="0"/>
    <n v="0"/>
    <n v="0"/>
    <n v="0"/>
    <n v="0"/>
    <n v="0"/>
    <n v="0"/>
    <n v="3.8078499999999998E-5"/>
    <n v="1.4057300000000001E-4"/>
    <n v="5.6181999999999998E-4"/>
    <n v="1.83931E-3"/>
    <n v="0"/>
    <n v="0"/>
    <n v="0"/>
    <s v="EJ"/>
  </r>
  <r>
    <x v="6"/>
    <s v="Brazil"/>
    <s v="trn_shipping_intl"/>
    <x v="7"/>
    <x v="2"/>
    <n v="4.1819599999999998E-2"/>
    <n v="0.19081400000000001"/>
    <n v="0.24876100000000001"/>
    <n v="0.25059199999999998"/>
    <n v="0.24722389"/>
    <n v="0.25117329999999999"/>
    <n v="0.25154929999999998"/>
    <n v="0.254832"/>
    <n v="0.26011299999999998"/>
    <n v="0.26655699999999999"/>
    <n v="0.27213300000000001"/>
    <n v="0"/>
    <n v="0"/>
    <n v="0"/>
    <s v="EJ"/>
  </r>
  <r>
    <x v="7"/>
    <s v="Canada"/>
    <s v="N fertilizer"/>
    <x v="0"/>
    <x v="0"/>
    <n v="0.123518"/>
    <n v="0.12923999999999999"/>
    <n v="0.14618700000000001"/>
    <n v="0.159664"/>
    <n v="0.17401749999999999"/>
    <n v="0.18968102240000001"/>
    <n v="0.19937475290000001"/>
    <n v="0.19636621339999999"/>
    <n v="0.1888950334"/>
    <n v="0.18730788770000001"/>
    <n v="0.18638843329999999"/>
    <n v="0"/>
    <n v="0"/>
    <n v="0"/>
    <s v="EJ"/>
  </r>
  <r>
    <x v="7"/>
    <s v="Canada"/>
    <s v="N fertilizer"/>
    <x v="0"/>
    <x v="1"/>
    <n v="0"/>
    <n v="0"/>
    <n v="0"/>
    <n v="0"/>
    <n v="0"/>
    <n v="3.12155E-4"/>
    <n v="2.3765549999999998E-3"/>
    <n v="7.3638619999999997E-3"/>
    <n v="1.4325265E-2"/>
    <n v="2.0437318999999999E-2"/>
    <n v="2.60298853E-2"/>
    <n v="0"/>
    <n v="0"/>
    <n v="0"/>
    <s v="EJ"/>
  </r>
  <r>
    <x v="7"/>
    <s v="Canada"/>
    <s v="agricultural energy use"/>
    <x v="1"/>
    <x v="4"/>
    <n v="3.1102000000000001E-2"/>
    <n v="3.68787E-2"/>
    <n v="3.4241500000000001E-2"/>
    <n v="3.4953100000000001E-2"/>
    <n v="3.6758369999999999E-2"/>
    <n v="4.1635856999999998E-2"/>
    <n v="5.1812967000000001E-2"/>
    <n v="6.3242112999999905E-2"/>
    <n v="7.2512088000000002E-2"/>
    <n v="8.3812630999999999E-2"/>
    <n v="9.5897068000000002E-2"/>
    <n v="0"/>
    <n v="0"/>
    <n v="0"/>
    <s v="EJ"/>
  </r>
  <r>
    <x v="7"/>
    <s v="Canada"/>
    <s v="agricultural energy use"/>
    <x v="1"/>
    <x v="0"/>
    <n v="2.0846300000000002E-2"/>
    <n v="1.7790500000000001E-2"/>
    <n v="2.3776499999999999E-2"/>
    <n v="3.5204300000000001E-2"/>
    <n v="3.7154659999999999E-2"/>
    <n v="3.5419390000000002E-2"/>
    <n v="3.2709740000000001E-2"/>
    <n v="3.0329109999999999E-2"/>
    <n v="2.9330470000000001E-2"/>
    <n v="2.779102E-2"/>
    <n v="2.5580519999999999E-2"/>
    <n v="0"/>
    <n v="0"/>
    <n v="0"/>
    <s v="EJ"/>
  </r>
  <r>
    <x v="7"/>
    <s v="Canada"/>
    <s v="agricultural energy use"/>
    <x v="1"/>
    <x v="1"/>
    <n v="0"/>
    <n v="0"/>
    <n v="0"/>
    <n v="0"/>
    <n v="0"/>
    <n v="1.3756E-3"/>
    <n v="5.06049E-3"/>
    <n v="9.8447449999999898E-3"/>
    <n v="1.3743876E-2"/>
    <n v="1.75973379999999E-2"/>
    <n v="2.0388629999999901E-2"/>
    <n v="0"/>
    <n v="0"/>
    <n v="0"/>
    <s v="EJ"/>
  </r>
  <r>
    <x v="7"/>
    <s v="Canada"/>
    <s v="agricultural energy use"/>
    <x v="1"/>
    <x v="2"/>
    <n v="8.3971099999999896E-2"/>
    <n v="0.16241639999999999"/>
    <n v="0.17602129999999999"/>
    <n v="0.21139259999999899"/>
    <n v="0.2234652"/>
    <n v="0.22521249999999901"/>
    <n v="0.21788924999999901"/>
    <n v="0.20598985"/>
    <n v="0.19508497"/>
    <n v="0.17931211999999999"/>
    <n v="0.16302227999999999"/>
    <n v="0"/>
    <n v="0"/>
    <n v="0"/>
    <s v="EJ"/>
  </r>
  <r>
    <x v="7"/>
    <s v="Canada"/>
    <s v="alumina"/>
    <x v="0"/>
    <x v="3"/>
    <n v="0"/>
    <n v="0"/>
    <n v="6.9497200000000004E-3"/>
    <n v="8.6361600000000004E-3"/>
    <n v="8.2728999999999997E-3"/>
    <n v="8.8151270000000007E-3"/>
    <n v="9.362881E-3"/>
    <n v="9.870205E-3"/>
    <n v="1.0292173106176999E-2"/>
    <n v="1.06101559999999E-2"/>
    <n v="1.084657E-2"/>
    <n v="0"/>
    <n v="0"/>
    <n v="0"/>
    <s v="EJ"/>
  </r>
  <r>
    <x v="7"/>
    <s v="Canada"/>
    <s v="alumina"/>
    <x v="0"/>
    <x v="0"/>
    <n v="1.8873399999999999E-2"/>
    <n v="2.8492400000000001E-2"/>
    <n v="1.91284E-2"/>
    <n v="2.29835E-2"/>
    <n v="2.20167E-2"/>
    <n v="2.34489580626E-2"/>
    <n v="2.48730957424E-2"/>
    <n v="2.6153065876100001E-2"/>
    <n v="2.7198562664999999E-2"/>
    <n v="2.7998860263519901E-2"/>
    <n v="2.8591553857419998E-2"/>
    <n v="0"/>
    <n v="0"/>
    <n v="0"/>
    <s v="EJ"/>
  </r>
  <r>
    <x v="7"/>
    <s v="Canada"/>
    <s v="alumina"/>
    <x v="0"/>
    <x v="2"/>
    <n v="9.3599600000000003E-4"/>
    <n v="3.1373799999999999E-3"/>
    <n v="0"/>
    <n v="0"/>
    <n v="0"/>
    <n v="0"/>
    <n v="0"/>
    <n v="0"/>
    <n v="0"/>
    <n v="0"/>
    <n v="0"/>
    <n v="0"/>
    <n v="0"/>
    <n v="0"/>
    <s v="EJ"/>
  </r>
  <r>
    <x v="7"/>
    <s v="Canada"/>
    <s v="aluminum"/>
    <x v="0"/>
    <x v="4"/>
    <n v="9.3237600000000004E-2"/>
    <n v="0.156638"/>
    <n v="0.15394099999999999"/>
    <n v="0.15681400000000001"/>
    <n v="0.15021799999999999"/>
    <n v="0.16002759999999999"/>
    <n v="0.169865499999999"/>
    <n v="0.17885239999999999"/>
    <n v="0.18626493"/>
    <n v="0.19188849999999999"/>
    <n v="0.196064919999999"/>
    <n v="0"/>
    <n v="0"/>
    <n v="0"/>
    <s v="EJ"/>
  </r>
  <r>
    <x v="7"/>
    <s v="Canada"/>
    <s v="cement"/>
    <x v="0"/>
    <x v="4"/>
    <n v="7.2630400000000001E-3"/>
    <n v="7.9045000000000001E-3"/>
    <n v="6.1251700000000001E-3"/>
    <n v="6.1251700000000001E-3"/>
    <n v="6.3875239999999899E-3"/>
    <n v="6.877607E-3"/>
    <n v="7.3089160000000004E-3"/>
    <n v="7.6959430000000002E-3"/>
    <n v="8.0486240000000007E-3"/>
    <n v="8.3949556000000002E-3"/>
    <n v="8.7177509999999993E-3"/>
    <n v="0"/>
    <n v="0"/>
    <n v="0"/>
    <s v="EJ"/>
  </r>
  <r>
    <x v="7"/>
    <s v="Canada"/>
    <s v="chemical energy use"/>
    <x v="0"/>
    <x v="4"/>
    <n v="6.5510899999999997E-2"/>
    <n v="7.8487600000000005E-2"/>
    <n v="6.6264400000000001E-2"/>
    <n v="7.3087600000000003E-2"/>
    <n v="7.5725680000000004E-2"/>
    <n v="8.0612989999999995E-2"/>
    <n v="8.8733549999999994E-2"/>
    <n v="0.10392704"/>
    <n v="0.12135116"/>
    <n v="0.13354429000000001"/>
    <n v="0.14319690900000001"/>
    <n v="0"/>
    <n v="0"/>
    <n v="0"/>
    <s v="EJ"/>
  </r>
  <r>
    <x v="7"/>
    <s v="Canada"/>
    <s v="chemical energy use"/>
    <x v="0"/>
    <x v="0"/>
    <n v="6.5384100000000001E-2"/>
    <n v="7.21107E-2"/>
    <n v="8.8743600000000006E-2"/>
    <n v="0.103852"/>
    <n v="0.11206766"/>
    <n v="0.11503068999999901"/>
    <n v="0.11769524000000001"/>
    <n v="0.11859877000000001"/>
    <n v="0.11896474"/>
    <n v="0.119963599999999"/>
    <n v="0.121085652999999"/>
    <n v="0"/>
    <n v="0"/>
    <n v="0"/>
    <s v="EJ"/>
  </r>
  <r>
    <x v="7"/>
    <s v="Canada"/>
    <s v="chemical energy use"/>
    <x v="0"/>
    <x v="2"/>
    <n v="4.6046000000000004E-3"/>
    <n v="3.0138999999999999E-3"/>
    <n v="0"/>
    <n v="0"/>
    <n v="0"/>
    <n v="0"/>
    <n v="0"/>
    <n v="0"/>
    <n v="0"/>
    <n v="0"/>
    <n v="0"/>
    <n v="0"/>
    <n v="0"/>
    <n v="0"/>
    <s v="EJ"/>
  </r>
  <r>
    <x v="7"/>
    <s v="Canada"/>
    <s v="chemical feedstocks"/>
    <x v="0"/>
    <x v="0"/>
    <n v="7.25552E-2"/>
    <n v="6.6051499999999999E-2"/>
    <n v="4.3228599999999999E-2"/>
    <n v="4.6498299999999999E-2"/>
    <n v="4.8103100000000003E-2"/>
    <n v="4.62517E-2"/>
    <n v="4.9651300000000002E-2"/>
    <n v="5.0908200000000001E-2"/>
    <n v="5.0856899999999997E-2"/>
    <n v="4.9845399999999998E-2"/>
    <n v="4.7074299999999999E-2"/>
    <n v="0"/>
    <n v="0"/>
    <n v="0"/>
    <s v="EJ"/>
  </r>
  <r>
    <x v="7"/>
    <s v="Canada"/>
    <s v="chemical feedstocks"/>
    <x v="0"/>
    <x v="2"/>
    <n v="0.26455499999999998"/>
    <n v="0.47850199999999998"/>
    <n v="0.45531100000000002"/>
    <n v="0.51048300000000002"/>
    <n v="0.540435"/>
    <n v="0.563276"/>
    <n v="0.58002799999999999"/>
    <n v="0.59146500000000002"/>
    <n v="0.59812100000000001"/>
    <n v="0.60700100000000001"/>
    <n v="0.617178"/>
    <n v="0"/>
    <n v="0"/>
    <n v="0"/>
    <s v="EJ"/>
  </r>
  <r>
    <x v="7"/>
    <s v="Canada"/>
    <s v="comm cooling"/>
    <x v="2"/>
    <x v="4"/>
    <n v="2.3457700000000001E-2"/>
    <n v="3.0753900000000001E-2"/>
    <n v="3.5855600000000001E-2"/>
    <n v="2.9703E-2"/>
    <n v="3.1178040000000001E-2"/>
    <n v="3.2280709999999997E-2"/>
    <n v="3.2842650000000001E-2"/>
    <n v="3.2743599999999998E-2"/>
    <n v="3.2407054999999997E-2"/>
    <n v="3.1945235000000002E-2"/>
    <n v="3.1683423000000002E-2"/>
    <n v="0"/>
    <n v="0"/>
    <n v="0"/>
    <s v="EJ"/>
  </r>
  <r>
    <x v="7"/>
    <s v="Canada"/>
    <s v="comm cooling"/>
    <x v="2"/>
    <x v="0"/>
    <n v="6.0905899999999999E-3"/>
    <n v="7.9434899999999992E-3"/>
    <n v="7.5352099999999997E-3"/>
    <n v="7.9940099999999993E-3"/>
    <n v="8.3538740000000007E-3"/>
    <n v="8.3774079999999994E-3"/>
    <n v="7.8466520000000008E-3"/>
    <n v="6.7056080000000001E-3"/>
    <n v="5.6456709999999997E-3"/>
    <n v="4.7830060000000002E-3"/>
    <n v="4.4121550000000001E-3"/>
    <n v="0"/>
    <n v="0"/>
    <n v="0"/>
    <s v="EJ"/>
  </r>
  <r>
    <x v="7"/>
    <s v="Canada"/>
    <s v="comm heating"/>
    <x v="2"/>
    <x v="4"/>
    <n v="7.4771599999999994E-2"/>
    <n v="9.8028000000000004E-2"/>
    <n v="0.11429"/>
    <n v="9.4678399999999996E-2"/>
    <n v="9.9471760000000006E-2"/>
    <n v="0.10575894"/>
    <n v="0.114767639999999"/>
    <n v="0.12664328999999999"/>
    <n v="0.13903541999999999"/>
    <n v="0.14946901000000001"/>
    <n v="0.15707603000000001"/>
    <n v="0"/>
    <n v="0"/>
    <n v="0"/>
    <s v="EJ"/>
  </r>
  <r>
    <x v="7"/>
    <s v="Canada"/>
    <s v="comm heating"/>
    <x v="2"/>
    <x v="0"/>
    <n v="0.20707900000000001"/>
    <n v="0.27007799999999998"/>
    <n v="0.25619599999999998"/>
    <n v="0.27179700000000001"/>
    <n v="0.28540270000000001"/>
    <n v="0.292906"/>
    <n v="0.29533500000000001"/>
    <n v="0.2919195"/>
    <n v="0.28463879999999903"/>
    <n v="0.27603519999999998"/>
    <n v="0.26667046999999999"/>
    <n v="0"/>
    <n v="0"/>
    <n v="0"/>
    <s v="EJ"/>
  </r>
  <r>
    <x v="7"/>
    <s v="Canada"/>
    <s v="comm heating"/>
    <x v="2"/>
    <x v="1"/>
    <n v="0"/>
    <n v="0"/>
    <n v="0"/>
    <n v="0"/>
    <n v="0"/>
    <n v="1.01356E-5"/>
    <n v="1.9194399999999999E-4"/>
    <n v="4.16329E-4"/>
    <n v="6.19559E-4"/>
    <n v="6.93211E-4"/>
    <n v="7.22359E-4"/>
    <n v="0"/>
    <n v="0"/>
    <n v="0"/>
    <s v="EJ"/>
  </r>
  <r>
    <x v="7"/>
    <s v="Canada"/>
    <s v="comm heating"/>
    <x v="2"/>
    <x v="2"/>
    <n v="0.142289"/>
    <n v="0.22160199999999999"/>
    <n v="0.12357700000000001"/>
    <n v="0.13359599999999999"/>
    <n v="0.14043819999999901"/>
    <n v="0.1460292"/>
    <n v="0.14838180000000001"/>
    <n v="0.14851371999999999"/>
    <n v="0.14782380000000001"/>
    <n v="0.14793948000000001"/>
    <n v="0.15008739999999901"/>
    <n v="0"/>
    <n v="0"/>
    <n v="0"/>
    <s v="EJ"/>
  </r>
  <r>
    <x v="7"/>
    <s v="Canada"/>
    <s v="comm others"/>
    <x v="2"/>
    <x v="5"/>
    <n v="2.0929999999999999E-4"/>
    <n v="0"/>
    <n v="0"/>
    <n v="4.6999999999999999E-6"/>
    <n v="5.0379219999999998E-6"/>
    <n v="5.3031129999999998E-6"/>
    <n v="5.1901980000000002E-6"/>
    <n v="4.7566839999999899E-6"/>
    <n v="4.3559009999999902E-6"/>
    <n v="3.97129899999999E-6"/>
    <n v="3.841891E-6"/>
    <n v="0"/>
    <n v="0"/>
    <n v="0"/>
    <s v="EJ"/>
  </r>
  <r>
    <x v="7"/>
    <s v="Canada"/>
    <s v="comm others"/>
    <x v="2"/>
    <x v="4"/>
    <n v="0.27480199999999999"/>
    <n v="0.36027500000000001"/>
    <n v="0.42004000000000002"/>
    <n v="0.347964"/>
    <n v="0.37896479999999999"/>
    <n v="0.42348649999999999"/>
    <n v="0.4721998"/>
    <n v="0.51857589999999998"/>
    <n v="0.56022490000000003"/>
    <n v="0.60047138999999905"/>
    <n v="0.63505129999999999"/>
    <n v="0"/>
    <n v="0"/>
    <n v="0"/>
    <s v="EJ"/>
  </r>
  <r>
    <x v="7"/>
    <s v="Canada"/>
    <s v="comm others"/>
    <x v="2"/>
    <x v="0"/>
    <n v="0.13517100000000001"/>
    <n v="0.17629400000000001"/>
    <n v="0.16723299999999999"/>
    <n v="0.17741599999999999"/>
    <n v="0.1927256"/>
    <n v="0.20401910000000001"/>
    <n v="0.20513329999999999"/>
    <n v="0.1968549"/>
    <n v="0.188503639999999"/>
    <n v="0.17925252"/>
    <n v="0.17517179999999999"/>
    <n v="0"/>
    <n v="0"/>
    <n v="0"/>
    <s v="EJ"/>
  </r>
  <r>
    <x v="7"/>
    <s v="Canada"/>
    <s v="comm others"/>
    <x v="2"/>
    <x v="1"/>
    <n v="0"/>
    <n v="0"/>
    <n v="0"/>
    <n v="0"/>
    <n v="0"/>
    <n v="1.7218400000000001E-5"/>
    <n v="2.7265500000000001E-4"/>
    <n v="5.0507899999999997E-4"/>
    <n v="6.49499E-4"/>
    <n v="8.1429799999999997E-4"/>
    <n v="8.5232799999999996E-4"/>
    <n v="0"/>
    <n v="0"/>
    <n v="0"/>
    <s v="EJ"/>
  </r>
  <r>
    <x v="7"/>
    <s v="Canada"/>
    <s v="comm others"/>
    <x v="2"/>
    <x v="2"/>
    <n v="2.83238E-2"/>
    <n v="4.4111900000000002E-2"/>
    <n v="2.4598999999999999E-2"/>
    <n v="2.6593499999999999E-2"/>
    <n v="2.8792000000000002E-2"/>
    <n v="3.0569320000000001E-2"/>
    <n v="3.0240980000000001E-2"/>
    <n v="2.82930299999999E-2"/>
    <n v="2.6483639999999999E-2"/>
    <n v="2.4915832999999998E-2"/>
    <n v="2.485969E-2"/>
    <n v="0"/>
    <n v="0"/>
    <n v="0"/>
    <s v="EJ"/>
  </r>
  <r>
    <x v="7"/>
    <s v="Canada"/>
    <s v="construction energy use"/>
    <x v="0"/>
    <x v="4"/>
    <n v="0"/>
    <n v="0"/>
    <n v="0"/>
    <n v="0"/>
    <n v="0"/>
    <n v="1.49257E-4"/>
    <n v="6.1323599999999997E-4"/>
    <n v="1.3987677E-3"/>
    <n v="2.4057373999999999E-3"/>
    <n v="4.0848988000000003E-3"/>
    <n v="6.3241640000000002E-3"/>
    <n v="0"/>
    <n v="0"/>
    <n v="0"/>
    <s v="EJ"/>
  </r>
  <r>
    <x v="7"/>
    <s v="Canada"/>
    <s v="construction energy use"/>
    <x v="0"/>
    <x v="0"/>
    <n v="1.7581200000000002E-2"/>
    <n v="1.6995199999999999E-2"/>
    <n v="1.65766E-2"/>
    <n v="1.5781199999999999E-2"/>
    <n v="1.6642759999999999E-2"/>
    <n v="1.6795529999999999E-2"/>
    <n v="1.7418309999999999E-2"/>
    <n v="1.8166945E-2"/>
    <n v="1.8764949999999999E-2"/>
    <n v="1.8956609999999999E-2"/>
    <n v="1.8405410000000001E-2"/>
    <n v="0"/>
    <n v="0"/>
    <n v="0"/>
    <s v="EJ"/>
  </r>
  <r>
    <x v="7"/>
    <s v="Canada"/>
    <s v="construction energy use"/>
    <x v="0"/>
    <x v="1"/>
    <n v="0"/>
    <n v="0"/>
    <n v="0"/>
    <n v="0"/>
    <n v="0"/>
    <n v="6.3565200000000001E-4"/>
    <n v="2.2046219999999998E-3"/>
    <n v="4.2329760000000003E-3"/>
    <n v="5.8996409999999997E-3"/>
    <n v="7.6098629999999997E-3"/>
    <n v="8.9478419999999993E-3"/>
    <n v="0"/>
    <n v="0"/>
    <n v="0"/>
    <s v="EJ"/>
  </r>
  <r>
    <x v="7"/>
    <s v="Canada"/>
    <s v="construction energy use"/>
    <x v="0"/>
    <x v="2"/>
    <n v="4.4748289999999899E-2"/>
    <n v="4.9729599999999999E-2"/>
    <n v="5.2325000000000003E-2"/>
    <n v="7.3548000000000002E-2"/>
    <n v="7.7364509999999997E-2"/>
    <n v="7.8576170000000001E-2"/>
    <n v="7.7046509999999999E-2"/>
    <n v="7.3987725000000004E-2"/>
    <n v="7.0989589999999894E-2"/>
    <n v="6.6637260000000004E-2"/>
    <n v="6.2335519999999998E-2"/>
    <n v="0"/>
    <n v="0"/>
    <n v="0"/>
    <s v="EJ"/>
  </r>
  <r>
    <x v="7"/>
    <s v="Canada"/>
    <s v="construction feedstocks"/>
    <x v="3"/>
    <x v="2"/>
    <n v="0.12620799999999999"/>
    <n v="0.14023099999999999"/>
    <n v="0.16672799999999999"/>
    <n v="0.139519"/>
    <n v="0.15015400000000001"/>
    <n v="0.158332"/>
    <n v="0.166715"/>
    <n v="0.175398"/>
    <n v="0.18374399999999999"/>
    <n v="0.19198599999999999"/>
    <n v="0.20045199999999999"/>
    <n v="0"/>
    <n v="0"/>
    <n v="0"/>
    <s v="EJ"/>
  </r>
  <r>
    <x v="7"/>
    <s v="Canada"/>
    <s v="desalinated water"/>
    <x v="0"/>
    <x v="4"/>
    <n v="6.7232500000000004E-5"/>
    <n v="4.0749800000000001E-5"/>
    <n v="3.1922299999999998E-5"/>
    <n v="2.3094700000000001E-5"/>
    <n v="2.59359E-5"/>
    <n v="2.6551400000000001E-5"/>
    <n v="2.5987200000000001E-5"/>
    <n v="2.57811E-5"/>
    <n v="2.5656700000000001E-5"/>
    <n v="2.65013E-5"/>
    <n v="2.6719800000000001E-5"/>
    <n v="0"/>
    <n v="0"/>
    <n v="0"/>
    <s v="EJ"/>
  </r>
  <r>
    <x v="7"/>
    <s v="Canada"/>
    <s v="desalinated water"/>
    <x v="0"/>
    <x v="0"/>
    <n v="5.3788100000000001E-5"/>
    <n v="5.1439400000000001E-5"/>
    <n v="5.5968999999999999E-5"/>
    <n v="5.6283399999999997E-5"/>
    <n v="6.2037099999999996E-5"/>
    <n v="5.8619100000000003E-5"/>
    <n v="5.9248900000000001E-5"/>
    <n v="6.0417800000000003E-5"/>
    <n v="6.1029900000000003E-5"/>
    <n v="6.32381E-5"/>
    <n v="6.2441300000000001E-5"/>
    <n v="0"/>
    <n v="0"/>
    <n v="0"/>
    <s v="EJ"/>
  </r>
  <r>
    <x v="7"/>
    <s v="Canada"/>
    <s v="desalinated water"/>
    <x v="0"/>
    <x v="2"/>
    <n v="2.3213800000000001E-5"/>
    <n v="2.5562400000000001E-5"/>
    <n v="2.10329E-5"/>
    <n v="2.0718300000000001E-5"/>
    <n v="2.3281E-5"/>
    <n v="2.3646200000000001E-5"/>
    <n v="2.2999599999999999E-5"/>
    <n v="2.3352900000000001E-5"/>
    <n v="2.3867E-5"/>
    <n v="2.55527E-5"/>
    <n v="2.7022600000000001E-5"/>
    <n v="0"/>
    <n v="0"/>
    <n v="0"/>
    <s v="EJ"/>
  </r>
  <r>
    <x v="7"/>
    <s v="Canada"/>
    <s v="industrial wastewater treatment"/>
    <x v="0"/>
    <x v="4"/>
    <n v="8.9699800000000007E-3"/>
    <n v="1.31095E-2"/>
    <n v="1.13899E-2"/>
    <n v="1.12192E-2"/>
    <n v="1.2174300000000001E-2"/>
    <n v="1.2867699999999999E-2"/>
    <n v="1.36264E-2"/>
    <n v="1.4364999999999999E-2"/>
    <n v="1.50189E-2"/>
    <n v="1.55934E-2"/>
    <n v="1.6083699999999999E-2"/>
    <n v="0"/>
    <n v="0"/>
    <n v="0"/>
    <s v="EJ"/>
  </r>
  <r>
    <x v="7"/>
    <s v="Canada"/>
    <s v="industrial water abstraction"/>
    <x v="0"/>
    <x v="4"/>
    <n v="1.3507E-3"/>
    <n v="1.7370599999999999E-3"/>
    <n v="1.50186E-3"/>
    <n v="1.4793300000000001E-3"/>
    <n v="1.5729699999999999E-3"/>
    <n v="1.6447199999999999E-3"/>
    <n v="1.72711E-3"/>
    <n v="1.8070899999999999E-3"/>
    <n v="1.87769E-3"/>
    <n v="1.9402600000000001E-3"/>
    <n v="1.9941500000000001E-3"/>
    <n v="0"/>
    <n v="0"/>
    <n v="0"/>
    <s v="EJ"/>
  </r>
  <r>
    <x v="7"/>
    <s v="Canada"/>
    <s v="industrial water treatment"/>
    <x v="0"/>
    <x v="4"/>
    <n v="3.0465900000000001E-3"/>
    <n v="3.9180400000000002E-3"/>
    <n v="3.3875300000000001E-3"/>
    <n v="3.3367100000000001E-3"/>
    <n v="3.5479299999999999E-3"/>
    <n v="3.7097599999999999E-3"/>
    <n v="3.89559E-3"/>
    <n v="4.0759999999999998E-3"/>
    <n v="4.2352300000000004E-3"/>
    <n v="4.3763600000000001E-3"/>
    <n v="4.4979299999999998E-3"/>
    <n v="0"/>
    <n v="0"/>
    <n v="0"/>
    <s v="EJ"/>
  </r>
  <r>
    <x v="7"/>
    <s v="Canada"/>
    <s v="iron and steel"/>
    <x v="0"/>
    <x v="3"/>
    <n v="0"/>
    <n v="0"/>
    <n v="0"/>
    <n v="0"/>
    <n v="0"/>
    <n v="3.0183499999999999E-3"/>
    <n v="5.3726999999999898E-3"/>
    <n v="6.6925500000000002E-3"/>
    <n v="6.4577799999999998E-3"/>
    <n v="5.6404009999999997E-3"/>
    <n v="4.9270729999999997E-3"/>
    <n v="0"/>
    <n v="0"/>
    <n v="0"/>
    <s v="EJ"/>
  </r>
  <r>
    <x v="7"/>
    <s v="Canada"/>
    <s v="iron and steel"/>
    <x v="0"/>
    <x v="5"/>
    <n v="0.12788292000000001"/>
    <n v="0.12574688000000001"/>
    <n v="0.12034715"/>
    <n v="9.569184E-2"/>
    <n v="0.11150384200000001"/>
    <n v="0.113247695"/>
    <n v="0.109471952"/>
    <n v="0.107745019"/>
    <n v="0.10884540769999999"/>
    <n v="0.109937334"/>
    <n v="0.1111059963"/>
    <n v="0"/>
    <n v="0"/>
    <n v="0"/>
    <s v="EJ"/>
  </r>
  <r>
    <x v="7"/>
    <s v="Canada"/>
    <s v="iron and steel"/>
    <x v="0"/>
    <x v="4"/>
    <n v="2.9971629999999999E-2"/>
    <n v="3.5706929999999998E-2"/>
    <n v="3.1562420000000001E-2"/>
    <n v="3.2316379999999999E-2"/>
    <n v="3.6250959999999999E-2"/>
    <n v="3.8032598399999999E-2"/>
    <n v="4.0032621400000003E-2"/>
    <n v="4.1871019299999999E-2"/>
    <n v="4.3076567699999999E-2"/>
    <n v="4.3861845099999998E-2"/>
    <n v="4.4123463699999997E-2"/>
    <n v="0"/>
    <n v="0"/>
    <n v="0"/>
    <s v="EJ"/>
  </r>
  <r>
    <x v="7"/>
    <s v="Canada"/>
    <s v="iron and steel"/>
    <x v="0"/>
    <x v="0"/>
    <n v="5.0734216999999998E-2"/>
    <n v="6.8525003000000001E-2"/>
    <n v="6.2831824999999994E-2"/>
    <n v="7.2627200000000003E-2"/>
    <n v="6.5465224799999999E-2"/>
    <n v="5.1415819379999998E-2"/>
    <n v="4.252312322E-2"/>
    <n v="3.4948606246999997E-2"/>
    <n v="3.0810724586999998E-2"/>
    <n v="2.8310592393999998E-2"/>
    <n v="2.4293819269000001E-2"/>
    <n v="0"/>
    <n v="0"/>
    <n v="0"/>
    <s v="EJ"/>
  </r>
  <r>
    <x v="7"/>
    <s v="Canada"/>
    <s v="iron and steel"/>
    <x v="0"/>
    <x v="1"/>
    <n v="0"/>
    <n v="0"/>
    <n v="0"/>
    <n v="0"/>
    <n v="0"/>
    <n v="2.3364240000000001E-3"/>
    <n v="8.8276840000000006E-3"/>
    <n v="1.2939368999999999E-2"/>
    <n v="1.4348552000000001E-2"/>
    <n v="1.50486259999999E-2"/>
    <n v="1.496082E-2"/>
    <n v="0"/>
    <n v="0"/>
    <n v="0"/>
    <s v="EJ"/>
  </r>
  <r>
    <x v="7"/>
    <s v="Canada"/>
    <s v="iron and steel"/>
    <x v="0"/>
    <x v="2"/>
    <n v="1.1888605E-2"/>
    <n v="6.6982730000000002E-3"/>
    <n v="0"/>
    <n v="0"/>
    <n v="0"/>
    <n v="3.62368E-6"/>
    <n v="9.5860199999999906E-6"/>
    <n v="1.3932247E-5"/>
    <n v="1.5151186999999999E-5"/>
    <n v="1.4868194E-5"/>
    <n v="1.4075469E-5"/>
    <n v="0"/>
    <n v="0"/>
    <n v="0"/>
    <s v="EJ"/>
  </r>
  <r>
    <x v="7"/>
    <s v="Canada"/>
    <s v="irrigation water abstraction"/>
    <x v="0"/>
    <x v="4"/>
    <n v="1.87548E-4"/>
    <n v="2.3048E-4"/>
    <n v="2.6467999999999999E-4"/>
    <n v="3.2795799999999999E-4"/>
    <n v="3.64347E-4"/>
    <n v="4.39352E-4"/>
    <n v="5.0423600000000003E-4"/>
    <n v="5.4516299999999998E-4"/>
    <n v="5.8281700000000001E-4"/>
    <n v="6.2816499999999997E-4"/>
    <n v="6.6874499999999999E-4"/>
    <n v="0"/>
    <n v="0"/>
    <n v="0"/>
    <s v="EJ"/>
  </r>
  <r>
    <x v="7"/>
    <s v="Canada"/>
    <s v="mining energy use"/>
    <x v="0"/>
    <x v="5"/>
    <n v="6.9068999999999997E-3"/>
    <n v="3.2650999999999999E-3"/>
    <n v="8.1627100000000001E-3"/>
    <n v="1.2558000000000001E-3"/>
    <n v="1.3304909999999901E-3"/>
    <n v="1.3475539999999999E-3"/>
    <n v="1.2740759999999901E-3"/>
    <n v="1.1696893999999999E-3"/>
    <n v="1.1054363999999999E-3"/>
    <n v="1.0396521999999999E-3"/>
    <n v="9.9754019999999995E-4"/>
    <n v="0"/>
    <n v="0"/>
    <n v="0"/>
    <s v="EJ"/>
  </r>
  <r>
    <x v="7"/>
    <s v="Canada"/>
    <s v="mining energy use"/>
    <x v="0"/>
    <x v="4"/>
    <n v="0.103478"/>
    <n v="4.8390200000000001E-2"/>
    <n v="2.94694E-2"/>
    <n v="2.6999700000000001E-2"/>
    <n v="2.844555E-2"/>
    <n v="3.1787654999999998E-2"/>
    <n v="3.7833294000000003E-2"/>
    <n v="4.3934479300000003E-2"/>
    <n v="4.8219670999999999E-2"/>
    <n v="5.2918453599999998E-2"/>
    <n v="5.7842291999999997E-2"/>
    <n v="0"/>
    <n v="0"/>
    <n v="0"/>
    <s v="EJ"/>
  </r>
  <r>
    <x v="7"/>
    <s v="Canada"/>
    <s v="mining energy use"/>
    <x v="0"/>
    <x v="0"/>
    <n v="6.1073700000000002E-2"/>
    <n v="2.35672E-2"/>
    <n v="1.77486E-2"/>
    <n v="3.1981000000000002E-2"/>
    <n v="3.3805130000000003E-2"/>
    <n v="3.2188620000000001E-2"/>
    <n v="2.9338969999999999E-2"/>
    <n v="2.6771059999999999E-2"/>
    <n v="2.566444E-2"/>
    <n v="2.42235099999999E-2"/>
    <n v="2.2403449999999998E-2"/>
    <n v="0"/>
    <n v="0"/>
    <n v="0"/>
    <s v="EJ"/>
  </r>
  <r>
    <x v="7"/>
    <s v="Canada"/>
    <s v="mining energy use"/>
    <x v="0"/>
    <x v="1"/>
    <n v="0"/>
    <n v="0"/>
    <n v="0"/>
    <n v="0"/>
    <n v="0"/>
    <n v="5.0092799999999999E-4"/>
    <n v="1.7968509999999999E-3"/>
    <n v="3.4943659999999901E-3"/>
    <n v="4.9181213999999899E-3"/>
    <n v="6.3945460000000001E-3"/>
    <n v="7.5642349999999999E-3"/>
    <n v="0"/>
    <n v="0"/>
    <n v="0"/>
    <s v="EJ"/>
  </r>
  <r>
    <x v="7"/>
    <s v="Canada"/>
    <s v="mining energy use"/>
    <x v="0"/>
    <x v="2"/>
    <n v="5.6552900000000003E-2"/>
    <n v="4.0018110000000003E-2"/>
    <n v="5.8896999999999998E-2"/>
    <n v="6.2329500000000003E-2"/>
    <n v="6.5926869999999999E-2"/>
    <n v="6.6330100000000003E-2"/>
    <n v="6.4087259999999993E-2"/>
    <n v="6.0491881999999997E-2"/>
    <n v="5.7298082E-2"/>
    <n v="5.2732382999999897E-2"/>
    <n v="4.7991723E-2"/>
    <n v="0"/>
    <n v="0"/>
    <n v="0"/>
    <s v="EJ"/>
  </r>
  <r>
    <x v="7"/>
    <s v="Canada"/>
    <s v="municipal wastewater treatment"/>
    <x v="0"/>
    <x v="4"/>
    <n v="7.2601999999999996E-3"/>
    <n v="9.1492699999999993E-3"/>
    <n v="8.4543299999999995E-3"/>
    <n v="7.7631499999999999E-3"/>
    <n v="8.34762E-3"/>
    <n v="8.8106399999999998E-3"/>
    <n v="9.2029599999999996E-3"/>
    <n v="9.5451400000000006E-3"/>
    <n v="9.8260399999999994E-3"/>
    <n v="1.00532E-2"/>
    <n v="1.02267E-2"/>
    <n v="0"/>
    <n v="0"/>
    <n v="0"/>
    <s v="EJ"/>
  </r>
  <r>
    <x v="7"/>
    <s v="Canada"/>
    <s v="municipal water abstraction"/>
    <x v="0"/>
    <x v="4"/>
    <n v="1.4269899999999999E-3"/>
    <n v="1.62977E-3"/>
    <n v="1.50768E-3"/>
    <n v="1.3844E-3"/>
    <n v="1.44568E-3"/>
    <n v="1.5024700000000001E-3"/>
    <n v="1.5506599999999999E-3"/>
    <n v="1.5912299999999999E-3"/>
    <n v="1.62374E-3"/>
    <n v="1.6501700000000001E-3"/>
    <n v="1.67023E-3"/>
    <n v="0"/>
    <n v="0"/>
    <n v="0"/>
    <s v="EJ"/>
  </r>
  <r>
    <x v="7"/>
    <s v="Canada"/>
    <s v="municipal water distribution"/>
    <x v="0"/>
    <x v="4"/>
    <n v="4.4791400000000004E-3"/>
    <n v="5.11539E-3"/>
    <n v="4.7323199999999999E-3"/>
    <n v="4.34543E-3"/>
    <n v="4.5378600000000003E-3"/>
    <n v="4.7161299999999998E-3"/>
    <n v="4.8673400000000004E-3"/>
    <n v="4.9946399999999998E-3"/>
    <n v="5.0966800000000001E-3"/>
    <n v="5.1796799999999999E-3"/>
    <n v="5.2426599999999997E-3"/>
    <n v="0"/>
    <n v="0"/>
    <n v="0"/>
    <s v="EJ"/>
  </r>
  <r>
    <x v="7"/>
    <s v="Canada"/>
    <s v="municipal water treatment"/>
    <x v="0"/>
    <x v="4"/>
    <n v="4.2613099999999999E-3"/>
    <n v="4.8668599999999998E-3"/>
    <n v="4.50228E-3"/>
    <n v="4.1341399999999997E-3"/>
    <n v="4.3171299999999998E-3"/>
    <n v="4.4867400000000003E-3"/>
    <n v="4.6306400000000001E-3"/>
    <n v="4.7517799999999997E-3"/>
    <n v="4.84886E-3"/>
    <n v="4.9277899999999996E-3"/>
    <n v="4.9877000000000003E-3"/>
    <n v="0"/>
    <n v="0"/>
    <n v="0"/>
    <s v="EJ"/>
  </r>
  <r>
    <x v="7"/>
    <s v="Canada"/>
    <s v="other industrial energy use"/>
    <x v="0"/>
    <x v="3"/>
    <n v="0.22775899999999999"/>
    <n v="0.36204399999999998"/>
    <n v="0.23902599999999999"/>
    <n v="0.22759499999999999"/>
    <n v="0.24771609999999999"/>
    <n v="0.26160819999999901"/>
    <n v="0.28048719999999999"/>
    <n v="0.30012450000000002"/>
    <n v="0.31069150000000001"/>
    <n v="0.31296531999999999"/>
    <n v="0.30976271999999999"/>
    <n v="0"/>
    <n v="0"/>
    <n v="0"/>
    <s v="EJ"/>
  </r>
  <r>
    <x v="7"/>
    <s v="Canada"/>
    <s v="other industrial energy use"/>
    <x v="0"/>
    <x v="5"/>
    <n v="1.3607599999999999E-2"/>
    <n v="2.8359700000000002E-2"/>
    <n v="2.7166200000000001E-2"/>
    <n v="1.9794099999999999E-2"/>
    <n v="2.1442010000000001E-2"/>
    <n v="2.223205E-2"/>
    <n v="2.2920889999999899E-2"/>
    <n v="2.2966919999999998E-2"/>
    <n v="2.2748157000000001E-2"/>
    <n v="2.2800894999999901E-2"/>
    <n v="2.3007189899999999E-2"/>
    <n v="0"/>
    <n v="0"/>
    <n v="0"/>
    <s v="EJ"/>
  </r>
  <r>
    <x v="7"/>
    <s v="Canada"/>
    <s v="other industrial energy use"/>
    <x v="0"/>
    <x v="4"/>
    <n v="0.33435700000000002"/>
    <n v="0.50567399999999996"/>
    <n v="0.40117199999999997"/>
    <n v="0.52786999999999995"/>
    <n v="0.52485400000000004"/>
    <n v="0.56926159999999904"/>
    <n v="0.63170769999999998"/>
    <n v="0.72709159999999995"/>
    <n v="0.82789279999999998"/>
    <n v="0.90047177"/>
    <n v="0.95537008000000001"/>
    <n v="0"/>
    <n v="0"/>
    <n v="0"/>
    <s v="EJ"/>
  </r>
  <r>
    <x v="7"/>
    <s v="Canada"/>
    <s v="other industrial energy use"/>
    <x v="0"/>
    <x v="0"/>
    <n v="0.68439000000000005"/>
    <n v="0.85219"/>
    <n v="0.85550400000000004"/>
    <n v="1.2598635999999901"/>
    <n v="1.3646479299999901"/>
    <n v="1.4035963504"/>
    <n v="1.43234633709999"/>
    <n v="1.4165444831"/>
    <n v="1.3830801898"/>
    <n v="1.3739073012"/>
    <n v="1.3696345431000001"/>
    <n v="0"/>
    <n v="0"/>
    <n v="0"/>
    <s v="EJ"/>
  </r>
  <r>
    <x v="7"/>
    <s v="Canada"/>
    <s v="other industrial energy use"/>
    <x v="0"/>
    <x v="1"/>
    <n v="0"/>
    <n v="0"/>
    <n v="0"/>
    <n v="0"/>
    <n v="0"/>
    <n v="1.149532E-4"/>
    <n v="1.4244724999999999E-3"/>
    <n v="4.8090277000000002E-3"/>
    <n v="9.1732419999999894E-3"/>
    <n v="1.218765E-2"/>
    <n v="1.438175194E-2"/>
    <n v="0"/>
    <n v="0"/>
    <n v="0"/>
    <s v="EJ"/>
  </r>
  <r>
    <x v="7"/>
    <s v="Canada"/>
    <s v="other industrial energy use"/>
    <x v="0"/>
    <x v="2"/>
    <n v="0.183229"/>
    <n v="0.34627200000000002"/>
    <n v="0.35104800000000003"/>
    <n v="0.44766099999999998"/>
    <n v="0.48453810000000003"/>
    <n v="0.50249919999999904"/>
    <n v="0.51733109999999904"/>
    <n v="0.52169600000000005"/>
    <n v="0.52390780000000003"/>
    <n v="0.53448381999999905"/>
    <n v="0.55368817000000004"/>
    <n v="0"/>
    <n v="0"/>
    <n v="0"/>
    <s v="EJ"/>
  </r>
  <r>
    <x v="7"/>
    <s v="Canada"/>
    <s v="other industrial feedstocks"/>
    <x v="0"/>
    <x v="5"/>
    <n v="1.36464E-2"/>
    <n v="9.5858999999999996E-3"/>
    <n v="4.2278999999999997E-3"/>
    <n v="2.2185999999999998E-3"/>
    <n v="2.2198399999999998E-3"/>
    <n v="2.3431799999999998E-3"/>
    <n v="2.46481E-3"/>
    <n v="2.55382E-3"/>
    <n v="2.64452E-3"/>
    <n v="2.6847799999999999E-3"/>
    <n v="2.6747199999999998E-3"/>
    <n v="0"/>
    <n v="0"/>
    <n v="0"/>
    <s v="EJ"/>
  </r>
  <r>
    <x v="7"/>
    <s v="Canada"/>
    <s v="other industrial feedstocks"/>
    <x v="0"/>
    <x v="2"/>
    <n v="8.2840899999999995E-2"/>
    <n v="0.184142"/>
    <n v="0.18883"/>
    <n v="0.16869600000000001"/>
    <n v="0.17952799999999999"/>
    <n v="0.18768000000000001"/>
    <n v="0.19703300000000001"/>
    <n v="0.20621999999999999"/>
    <n v="0.21439900000000001"/>
    <n v="0.22165299999999999"/>
    <n v="0.22794200000000001"/>
    <n v="0"/>
    <n v="0"/>
    <n v="0"/>
    <s v="EJ"/>
  </r>
  <r>
    <x v="7"/>
    <s v="Canada"/>
    <s v="process heat cement"/>
    <x v="0"/>
    <x v="3"/>
    <n v="1.29991E-2"/>
    <n v="1.33128E-2"/>
    <n v="1.01435E-2"/>
    <n v="1.01435E-2"/>
    <n v="1.106714E-2"/>
    <n v="1.2611129999999899E-2"/>
    <n v="1.4409999999999999E-2"/>
    <n v="1.6751645999999999E-2"/>
    <n v="1.8616104000000001E-2"/>
    <n v="1.94841659999999E-2"/>
    <n v="1.9613402299999999E-2"/>
    <n v="0"/>
    <n v="0"/>
    <n v="0"/>
    <s v="EJ"/>
  </r>
  <r>
    <x v="7"/>
    <s v="Canada"/>
    <s v="process heat cement"/>
    <x v="0"/>
    <x v="5"/>
    <n v="2.7038199999999998E-2"/>
    <n v="2.76905E-2"/>
    <n v="2.10984E-2"/>
    <n v="2.10984E-2"/>
    <n v="2.2890250000000001E-2"/>
    <n v="2.4821300000000001E-2"/>
    <n v="2.6458059999999999E-2"/>
    <n v="2.786315E-2"/>
    <n v="2.9370070000000002E-2"/>
    <n v="3.0897788999999998E-2"/>
    <n v="3.2264853099999997E-2"/>
    <n v="0"/>
    <n v="0"/>
    <n v="0"/>
    <s v="EJ"/>
  </r>
  <r>
    <x v="7"/>
    <s v="Canada"/>
    <s v="process heat cement"/>
    <x v="0"/>
    <x v="0"/>
    <n v="9.3594300000000002E-3"/>
    <n v="9.5852000000000003E-3"/>
    <n v="7.3032899999999996E-3"/>
    <n v="7.3032899999999996E-3"/>
    <n v="7.8991640000000002E-3"/>
    <n v="8.3805110000000002E-3"/>
    <n v="8.8094369999999998E-3"/>
    <n v="9.1217820000000002E-3"/>
    <n v="9.4212259999999996E-3"/>
    <n v="9.7646850000000004E-3"/>
    <n v="9.9596462999999996E-3"/>
    <n v="0"/>
    <n v="0"/>
    <n v="0"/>
    <s v="EJ"/>
  </r>
  <r>
    <x v="7"/>
    <s v="Canada"/>
    <s v="process heat cement"/>
    <x v="0"/>
    <x v="1"/>
    <n v="0"/>
    <n v="0"/>
    <n v="0"/>
    <n v="0"/>
    <n v="0"/>
    <n v="1.0002500000000001E-6"/>
    <n v="1.07718603E-5"/>
    <n v="3.14937641E-5"/>
    <n v="4.8308439E-5"/>
    <n v="4.7132982300000003E-5"/>
    <n v="5.1516227099999999E-5"/>
    <n v="0"/>
    <n v="0"/>
    <n v="0"/>
    <s v="EJ"/>
  </r>
  <r>
    <x v="7"/>
    <s v="Canada"/>
    <s v="process heat cement"/>
    <x v="0"/>
    <x v="2"/>
    <n v="2.5997799999999999E-3"/>
    <n v="2.66257E-3"/>
    <n v="2.0287E-3"/>
    <n v="2.0287E-3"/>
    <n v="8.5057700000000004E-4"/>
    <n v="8.8189400000000004E-4"/>
    <n v="1.0312151999999899E-3"/>
    <n v="1.4017037E-3"/>
    <n v="1.5825726E-3"/>
    <n v="1.59698E-3"/>
    <n v="1.83610397E-3"/>
    <n v="0"/>
    <n v="0"/>
    <n v="0"/>
    <s v="EJ"/>
  </r>
  <r>
    <x v="7"/>
    <s v="Canada"/>
    <s v="resid cooling"/>
    <x v="4"/>
    <x v="4"/>
    <n v="1.09985E-2"/>
    <n v="1.30714E-2"/>
    <n v="1.33119E-2"/>
    <n v="1.6591100000000001E-2"/>
    <n v="1.7260069999999999E-2"/>
    <n v="1.768691E-2"/>
    <n v="1.7769436E-2"/>
    <n v="1.7429936E-2"/>
    <n v="1.6972627000000001E-2"/>
    <n v="1.6497609999999999E-2"/>
    <n v="1.6243258E-2"/>
    <n v="0"/>
    <n v="0"/>
    <n v="0"/>
    <s v="EJ"/>
  </r>
  <r>
    <x v="7"/>
    <s v="Canada"/>
    <s v="resid heating"/>
    <x v="4"/>
    <x v="3"/>
    <n v="0.158721"/>
    <n v="0.118711"/>
    <n v="0.123156"/>
    <n v="0.113097"/>
    <n v="0.1268059"/>
    <n v="0.13409740000000001"/>
    <n v="0.13502339999999999"/>
    <n v="0.12797559999999999"/>
    <n v="0.11663403"/>
    <n v="0.10688273"/>
    <n v="9.99415099999999E-2"/>
    <n v="0"/>
    <n v="0"/>
    <n v="0"/>
    <s v="EJ"/>
  </r>
  <r>
    <x v="7"/>
    <s v="Canada"/>
    <s v="resid heating"/>
    <x v="4"/>
    <x v="4"/>
    <n v="0.154167"/>
    <n v="0.183222"/>
    <n v="0.18659300000000001"/>
    <n v="0.23255799999999999"/>
    <n v="0.23995069999999999"/>
    <n v="0.24980859999999999"/>
    <n v="0.26418140000000001"/>
    <n v="0.2828503"/>
    <n v="0.3031182"/>
    <n v="0.3227487"/>
    <n v="0.34047430000000001"/>
    <n v="0"/>
    <n v="0"/>
    <n v="0"/>
    <s v="EJ"/>
  </r>
  <r>
    <x v="7"/>
    <s v="Canada"/>
    <s v="resid heating"/>
    <x v="4"/>
    <x v="0"/>
    <n v="0.35439500000000002"/>
    <n v="0.43364200000000003"/>
    <n v="0.41267500000000001"/>
    <n v="0.462532"/>
    <n v="0.47671819999999998"/>
    <n v="0.47995209999999999"/>
    <n v="0.477770899999999"/>
    <n v="0.47061890000000001"/>
    <n v="0.45745029999999998"/>
    <n v="0.43849939999999998"/>
    <n v="0.41654350000000001"/>
    <n v="0"/>
    <n v="0"/>
    <n v="0"/>
    <s v="EJ"/>
  </r>
  <r>
    <x v="7"/>
    <s v="Canada"/>
    <s v="resid heating"/>
    <x v="4"/>
    <x v="1"/>
    <n v="0"/>
    <n v="0"/>
    <n v="0"/>
    <n v="0"/>
    <n v="0"/>
    <n v="1.41297E-5"/>
    <n v="2.2537699999999999E-4"/>
    <n v="4.3523100000000001E-4"/>
    <n v="6.7147799999999998E-4"/>
    <n v="8.7146399999999996E-4"/>
    <n v="1.04327E-3"/>
    <n v="0"/>
    <n v="0"/>
    <n v="0"/>
    <s v="EJ"/>
  </r>
  <r>
    <x v="7"/>
    <s v="Canada"/>
    <s v="resid heating"/>
    <x v="4"/>
    <x v="2"/>
    <n v="0.17552300000000001"/>
    <n v="0.117807"/>
    <n v="0.102586"/>
    <n v="7.1542900000000006E-2"/>
    <n v="7.3889200000000002E-2"/>
    <n v="7.5342009999999904E-2"/>
    <n v="7.553319E-2"/>
    <n v="7.5076879999999901E-2"/>
    <n v="7.4069170000000004E-2"/>
    <n v="7.2986880000000004E-2"/>
    <n v="7.3058399999999996E-2"/>
    <n v="0"/>
    <n v="0"/>
    <n v="0"/>
    <s v="EJ"/>
  </r>
  <r>
    <x v="7"/>
    <s v="Canada"/>
    <s v="resid others"/>
    <x v="4"/>
    <x v="3"/>
    <n v="1.7635600000000001E-2"/>
    <n v="1.31901E-2"/>
    <n v="1.3684E-2"/>
    <n v="1.25664E-2"/>
    <n v="1.33315999999999E-2"/>
    <n v="1.4166949999999999E-2"/>
    <n v="1.4312979999999999E-2"/>
    <n v="1.3638462000000001E-2"/>
    <n v="1.2471682E-2"/>
    <n v="1.0942275E-2"/>
    <n v="9.8970359999999997E-3"/>
    <n v="0"/>
    <n v="0"/>
    <n v="0"/>
    <s v="EJ"/>
  </r>
  <r>
    <x v="7"/>
    <s v="Canada"/>
    <s v="resid others"/>
    <x v="4"/>
    <x v="5"/>
    <n v="1.9673999999999998E-3"/>
    <n v="1.7581000000000001E-3"/>
    <n v="1.2976999999999999E-3"/>
    <n v="2.5119999999999998E-4"/>
    <n v="2.6318510000000002E-4"/>
    <n v="2.6443750000000002E-4"/>
    <n v="2.4678549999999899E-4"/>
    <n v="2.1455230000000001E-4"/>
    <n v="1.8639979999999999E-4"/>
    <n v="1.6061573999999999E-4"/>
    <n v="1.5108934E-4"/>
    <n v="0"/>
    <n v="0"/>
    <n v="0"/>
    <s v="EJ"/>
  </r>
  <r>
    <x v="7"/>
    <s v="Canada"/>
    <s v="resid others"/>
    <x v="4"/>
    <x v="4"/>
    <n v="0.30271399999999998"/>
    <n v="0.35976399999999997"/>
    <n v="0.36638399999999999"/>
    <n v="0.45663900000000002"/>
    <n v="0.4848287"/>
    <n v="0.50989099999999998"/>
    <n v="0.53518679999999996"/>
    <n v="0.55910110000000002"/>
    <n v="0.57939589999999996"/>
    <n v="0.59639602000000003"/>
    <n v="0.6109194"/>
    <n v="0"/>
    <n v="0"/>
    <n v="0"/>
    <s v="EJ"/>
  </r>
  <r>
    <x v="7"/>
    <s v="Canada"/>
    <s v="resid others"/>
    <x v="4"/>
    <x v="0"/>
    <n v="0.12109300000000001"/>
    <n v="0.148171"/>
    <n v="0.14100699999999999"/>
    <n v="0.15804199999999999"/>
    <n v="0.1674321"/>
    <n v="0.1689532"/>
    <n v="0.161488299999999"/>
    <n v="0.14697197000000001"/>
    <n v="0.13386859000000001"/>
    <n v="0.12093999"/>
    <n v="0.114918929999999"/>
    <n v="0"/>
    <n v="0"/>
    <n v="0"/>
    <s v="EJ"/>
  </r>
  <r>
    <x v="7"/>
    <s v="Canada"/>
    <s v="resid others"/>
    <x v="4"/>
    <x v="1"/>
    <n v="0"/>
    <n v="0"/>
    <n v="0"/>
    <n v="0"/>
    <n v="0"/>
    <n v="1.0312800000000001E-5"/>
    <n v="1.7814400000000001E-4"/>
    <n v="3.4330299999999999E-4"/>
    <n v="4.2619000000000001E-4"/>
    <n v="5.1119200000000005E-4"/>
    <n v="4.9516600000000001E-4"/>
    <n v="0"/>
    <n v="0"/>
    <n v="0"/>
    <s v="EJ"/>
  </r>
  <r>
    <x v="7"/>
    <s v="Canada"/>
    <s v="resid others"/>
    <x v="4"/>
    <x v="2"/>
    <n v="1.9502599999999998E-2"/>
    <n v="1.30896E-2"/>
    <n v="1.1398500000000001E-2"/>
    <n v="7.9492E-3"/>
    <n v="8.3983410000000001E-3"/>
    <n v="8.4943099999999997E-3"/>
    <n v="8.0065989999999997E-3"/>
    <n v="7.107393E-3"/>
    <n v="6.3204400000000001E-3"/>
    <n v="5.6329589999999999E-3"/>
    <n v="5.4534830000000003E-3"/>
    <n v="0"/>
    <n v="0"/>
    <n v="0"/>
    <s v="EJ"/>
  </r>
  <r>
    <x v="7"/>
    <s v="Canada"/>
    <s v="trn_aviation_intl"/>
    <x v="5"/>
    <x v="4"/>
    <n v="0"/>
    <n v="0"/>
    <n v="0"/>
    <n v="0"/>
    <n v="0"/>
    <n v="0"/>
    <n v="0"/>
    <n v="9.3045699999999999E-9"/>
    <n v="7.5919000000000006E-8"/>
    <n v="5.8831100000000003E-7"/>
    <n v="4.2165500000000003E-6"/>
    <n v="0"/>
    <n v="0"/>
    <n v="0"/>
    <s v="EJ"/>
  </r>
  <r>
    <x v="7"/>
    <s v="Canada"/>
    <s v="trn_aviation_intl"/>
    <x v="5"/>
    <x v="1"/>
    <n v="0"/>
    <n v="0"/>
    <n v="0"/>
    <n v="0"/>
    <n v="0"/>
    <n v="0"/>
    <n v="0"/>
    <n v="1.2221000000000001E-8"/>
    <n v="2.36728E-7"/>
    <n v="3.38197E-6"/>
    <n v="3.5776699999999999E-5"/>
    <n v="0"/>
    <n v="0"/>
    <n v="0"/>
    <s v="EJ"/>
  </r>
  <r>
    <x v="7"/>
    <s v="Canada"/>
    <s v="trn_aviation_intl"/>
    <x v="5"/>
    <x v="2"/>
    <n v="2.6753800000000001E-2"/>
    <n v="3.1218800000000001E-2"/>
    <n v="2.743E-2"/>
    <n v="3.5038300000000001E-2"/>
    <n v="3.74349E-2"/>
    <n v="3.6208400000000002E-2"/>
    <n v="3.5246E-2"/>
    <n v="3.48013E-2"/>
    <n v="3.6479999999999999E-2"/>
    <n v="3.8106500000000001E-2"/>
    <n v="3.96397E-2"/>
    <n v="0"/>
    <n v="0"/>
    <n v="0"/>
    <s v="EJ"/>
  </r>
  <r>
    <x v="7"/>
    <s v="Canada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7"/>
    <s v="Canada"/>
    <s v="trn_freight"/>
    <x v="6"/>
    <x v="4"/>
    <n v="0"/>
    <n v="0"/>
    <n v="0"/>
    <n v="0"/>
    <n v="0"/>
    <n v="1.2456500000000001E-3"/>
    <n v="5.0110500000000004E-3"/>
    <n v="9.8197607999999902E-3"/>
    <n v="1.2401811E-2"/>
    <n v="1.3779303999999999E-2"/>
    <n v="1.5109806999999999E-2"/>
    <n v="0"/>
    <n v="0"/>
    <n v="0"/>
    <s v="EJ"/>
  </r>
  <r>
    <x v="7"/>
    <s v="Canada"/>
    <s v="trn_freight"/>
    <x v="6"/>
    <x v="1"/>
    <n v="0"/>
    <n v="0"/>
    <n v="0"/>
    <n v="0"/>
    <n v="0"/>
    <n v="1.76654E-3"/>
    <n v="6.5154100000000001E-3"/>
    <n v="1.2763166100000001E-2"/>
    <n v="1.6113064E-2"/>
    <n v="1.78055019999999E-2"/>
    <n v="1.9307339E-2"/>
    <n v="0"/>
    <n v="0"/>
    <n v="0"/>
    <s v="EJ"/>
  </r>
  <r>
    <x v="7"/>
    <s v="Canada"/>
    <s v="trn_freight"/>
    <x v="6"/>
    <x v="2"/>
    <n v="0.1186223"/>
    <n v="0.1525792"/>
    <n v="0.16626839999999901"/>
    <n v="0.14071049999999999"/>
    <n v="0.14899293999999999"/>
    <n v="0.15231581"/>
    <n v="0.144173459999999"/>
    <n v="0.13487589999999999"/>
    <n v="0.13425899999999999"/>
    <n v="0.13994000000000001"/>
    <n v="0.1469509"/>
    <n v="0"/>
    <n v="0"/>
    <n v="0"/>
    <s v="EJ"/>
  </r>
  <r>
    <x v="7"/>
    <s v="Canada"/>
    <s v="trn_freight_road"/>
    <x v="6"/>
    <x v="4"/>
    <n v="0"/>
    <n v="0"/>
    <n v="0"/>
    <n v="0"/>
    <n v="6.8257452800000003E-5"/>
    <n v="5.98025361993E-4"/>
    <n v="2.4652802470409999E-3"/>
    <n v="7.8842999472679993E-3"/>
    <n v="1.559436422634E-2"/>
    <n v="2.3720586337180001E-2"/>
    <n v="3.2117526152999898E-2"/>
    <n v="0"/>
    <n v="0"/>
    <n v="0"/>
    <s v="EJ"/>
  </r>
  <r>
    <x v="7"/>
    <s v="Canada"/>
    <s v="trn_freight_road"/>
    <x v="6"/>
    <x v="1"/>
    <n v="0"/>
    <n v="0"/>
    <n v="0"/>
    <n v="0"/>
    <n v="0"/>
    <n v="3.8408693999999902E-4"/>
    <n v="2.5737642569999999E-3"/>
    <n v="8.8526443448000008E-3"/>
    <n v="1.60487396379E-2"/>
    <n v="2.1777595827999999E-2"/>
    <n v="2.56289964499999E-2"/>
    <n v="0"/>
    <n v="0"/>
    <n v="0"/>
    <s v="EJ"/>
  </r>
  <r>
    <x v="7"/>
    <s v="Canada"/>
    <s v="trn_freight_road"/>
    <x v="6"/>
    <x v="2"/>
    <n v="0.41388029999999998"/>
    <n v="0.51750410000000002"/>
    <n v="0.59570840000000003"/>
    <n v="0.60216919999999996"/>
    <n v="0.66725654988000005"/>
    <n v="0.71773537275999999"/>
    <n v="0.74246841977"/>
    <n v="0.73489866002500004"/>
    <n v="0.72958845046999898"/>
    <n v="0.72907002179999902"/>
    <n v="0.73085866180000003"/>
    <n v="0"/>
    <n v="0"/>
    <n v="0"/>
    <s v="EJ"/>
  </r>
  <r>
    <x v="7"/>
    <s v="Canada"/>
    <s v="trn_pass"/>
    <x v="6"/>
    <x v="4"/>
    <n v="3.1015700000000001E-3"/>
    <n v="3.5976699999999999E-3"/>
    <n v="3.5254800000000001E-3"/>
    <n v="3.51527E-3"/>
    <n v="3.7668644000000001E-3"/>
    <n v="3.9760363999999998E-3"/>
    <n v="4.1161634999999997E-3"/>
    <n v="4.9968449000000002E-3"/>
    <n v="6.2614641E-3"/>
    <n v="8.9717919999999993E-3"/>
    <n v="1.4376936E-2"/>
    <n v="0"/>
    <n v="0"/>
    <n v="0"/>
    <s v="EJ"/>
  </r>
  <r>
    <x v="7"/>
    <s v="Canada"/>
    <s v="trn_pass"/>
    <x v="6"/>
    <x v="1"/>
    <n v="0"/>
    <n v="0"/>
    <n v="0"/>
    <n v="0"/>
    <n v="0"/>
    <n v="0"/>
    <n v="0"/>
    <n v="2.4849200000000001E-4"/>
    <n v="7.8445800000000003E-4"/>
    <n v="2.2949799999999998E-3"/>
    <n v="5.91808E-3"/>
    <n v="0"/>
    <n v="0"/>
    <n v="0"/>
    <s v="EJ"/>
  </r>
  <r>
    <x v="7"/>
    <s v="Canada"/>
    <s v="trn_pass"/>
    <x v="6"/>
    <x v="2"/>
    <n v="0.15980758"/>
    <n v="0.18670566999999999"/>
    <n v="0.16497197999999999"/>
    <n v="0.20968837000000001"/>
    <n v="0.22711313999999999"/>
    <n v="0.23486478999999999"/>
    <n v="0.23390147"/>
    <n v="0.23006125999999999"/>
    <n v="0.23909527999999999"/>
    <n v="0.24424578999999999"/>
    <n v="0.24165752999999901"/>
    <n v="0"/>
    <n v="0"/>
    <n v="0"/>
    <s v="EJ"/>
  </r>
  <r>
    <x v="7"/>
    <s v="Canada"/>
    <s v="trn_pass_road"/>
    <x v="6"/>
    <x v="4"/>
    <n v="0"/>
    <n v="0"/>
    <n v="0"/>
    <n v="0"/>
    <n v="3.5114399999999998E-3"/>
    <n v="7.7559899999999999E-3"/>
    <n v="1.035324E-2"/>
    <n v="1.10611499999999E-2"/>
    <n v="1.094096E-2"/>
    <n v="1.0907790000000001E-2"/>
    <n v="1.08514499999999E-2"/>
    <n v="0"/>
    <n v="0"/>
    <n v="0"/>
    <s v="EJ"/>
  </r>
  <r>
    <x v="7"/>
    <s v="Canada"/>
    <s v="trn_pass_road"/>
    <x v="6"/>
    <x v="0"/>
    <n v="8.6348499999999999E-4"/>
    <n v="9.5938399999999997E-4"/>
    <n v="9.8338599999999994E-4"/>
    <n v="2.0146700000000001E-3"/>
    <n v="2.4570399999999902E-3"/>
    <n v="2.6019300000000001E-3"/>
    <n v="2.0279499999999902E-3"/>
    <n v="1.802255E-3"/>
    <n v="1.7004699999999999E-3"/>
    <n v="1.6127419999999999E-3"/>
    <n v="1.5257109999999999E-3"/>
    <n v="0"/>
    <n v="0"/>
    <n v="0"/>
    <s v="EJ"/>
  </r>
  <r>
    <x v="7"/>
    <s v="Canada"/>
    <s v="trn_pass_road"/>
    <x v="6"/>
    <x v="1"/>
    <n v="0"/>
    <n v="0"/>
    <n v="0"/>
    <n v="0"/>
    <n v="0"/>
    <n v="1.9397700000000001E-6"/>
    <n v="9.2276499999999996E-6"/>
    <n v="2.8876935E-5"/>
    <n v="5.3909870000000002E-5"/>
    <n v="7.08587E-5"/>
    <n v="7.6255700000000002E-5"/>
    <n v="0"/>
    <n v="0"/>
    <n v="0"/>
    <s v="EJ"/>
  </r>
  <r>
    <x v="7"/>
    <s v="Canada"/>
    <s v="trn_pass_road"/>
    <x v="6"/>
    <x v="2"/>
    <n v="4.1363400000000002E-2"/>
    <n v="5.1719500000000002E-2"/>
    <n v="5.9535299999999999E-2"/>
    <n v="6.01808E-2"/>
    <n v="8.1984609099999994E-2"/>
    <n v="8.6588610400000002E-2"/>
    <n v="6.9793572499999998E-2"/>
    <n v="6.0663953999999999E-2"/>
    <n v="5.7569341999999898E-2"/>
    <n v="5.5310011999999999E-2"/>
    <n v="5.3244601000000003E-2"/>
    <n v="0"/>
    <n v="0"/>
    <n v="0"/>
    <s v="EJ"/>
  </r>
  <r>
    <x v="7"/>
    <s v="Canada"/>
    <s v="trn_pass_road_LDV"/>
    <x v="6"/>
    <x v="4"/>
    <n v="0"/>
    <n v="0"/>
    <n v="0"/>
    <n v="0"/>
    <n v="0"/>
    <n v="2.9199299999999998E-3"/>
    <n v="4.2355600000000002E-3"/>
    <n v="4.7957800000000004E-3"/>
    <n v="5.1705600000000003E-3"/>
    <n v="5.5073400000000003E-3"/>
    <n v="5.8053999999999996E-3"/>
    <n v="0"/>
    <n v="0"/>
    <n v="0"/>
    <s v="EJ"/>
  </r>
  <r>
    <x v="7"/>
    <s v="Canada"/>
    <s v="trn_pass_road_LDV"/>
    <x v="6"/>
    <x v="2"/>
    <n v="3.56654E-3"/>
    <n v="4.4595199999999998E-3"/>
    <n v="5.1334199999999996E-3"/>
    <n v="5.1891200000000002E-3"/>
    <n v="5.2386100000000003E-3"/>
    <n v="2.56178E-3"/>
    <n v="1.3974199999999999E-3"/>
    <n v="1.0375499999999999E-3"/>
    <n v="8.60704E-4"/>
    <n v="7.3881399999999996E-4"/>
    <n v="6.5096700000000002E-4"/>
    <n v="0"/>
    <n v="0"/>
    <n v="0"/>
    <s v="EJ"/>
  </r>
  <r>
    <x v="7"/>
    <s v="Canada"/>
    <s v="trn_pass_road_LDV_4W"/>
    <x v="6"/>
    <x v="4"/>
    <n v="0"/>
    <n v="0"/>
    <n v="0"/>
    <n v="0"/>
    <n v="0"/>
    <n v="2.7295880000000002E-2"/>
    <n v="0.11756836"/>
    <n v="0.20691008"/>
    <n v="0.28707147"/>
    <n v="0.33778533999999999"/>
    <n v="0.37811671000000002"/>
    <n v="0"/>
    <n v="0"/>
    <n v="0"/>
    <s v="EJ"/>
  </r>
  <r>
    <x v="7"/>
    <s v="Canada"/>
    <s v="trn_pass_road_LDV_4W"/>
    <x v="6"/>
    <x v="0"/>
    <n v="6.4342700000000002E-4"/>
    <n v="7.1491999999999997E-4"/>
    <n v="7.3281900000000001E-4"/>
    <n v="1.5013330000000001E-3"/>
    <n v="1.521426E-3"/>
    <n v="1.4053469999999999E-3"/>
    <n v="1.1555076999999899E-3"/>
    <n v="8.9859559999999996E-4"/>
    <n v="6.5954290000000003E-4"/>
    <n v="5.3876949999999999E-4"/>
    <n v="4.4822759999999998E-4"/>
    <n v="0"/>
    <n v="0"/>
    <n v="0"/>
    <s v="EJ"/>
  </r>
  <r>
    <x v="7"/>
    <s v="Canada"/>
    <s v="trn_pass_road_LDV_4W"/>
    <x v="6"/>
    <x v="1"/>
    <n v="0"/>
    <n v="0"/>
    <n v="0"/>
    <n v="0"/>
    <n v="0"/>
    <n v="6.2225014000000006E-5"/>
    <n v="6.3800200600000001E-4"/>
    <n v="9.3873926299999902E-4"/>
    <n v="1.1966537463000001E-3"/>
    <n v="1.3536957688999999E-3"/>
    <n v="1.5198654240000001E-3"/>
    <n v="0"/>
    <n v="0"/>
    <n v="0"/>
    <s v="EJ"/>
  </r>
  <r>
    <x v="7"/>
    <s v="Canada"/>
    <s v="trn_pass_road_LDV_4W"/>
    <x v="6"/>
    <x v="2"/>
    <n v="0.94551248700000001"/>
    <n v="1.1822416840000001"/>
    <n v="1.3608999819999901"/>
    <n v="1.375653682"/>
    <n v="1.40191004599999"/>
    <n v="1.3279917361"/>
    <n v="1.1248509893999901"/>
    <n v="0.90156797379999998"/>
    <n v="0.68755967200000001"/>
    <n v="0.57532653"/>
    <n v="0.49109358999999903"/>
    <n v="0"/>
    <n v="0"/>
    <n v="0"/>
    <s v="EJ"/>
  </r>
  <r>
    <x v="7"/>
    <s v="Canada"/>
    <s v="trn_shipping_intl"/>
    <x v="7"/>
    <x v="4"/>
    <n v="0"/>
    <n v="0"/>
    <n v="0"/>
    <n v="0"/>
    <n v="0"/>
    <n v="0"/>
    <n v="0"/>
    <n v="2.4755800000000003E-7"/>
    <n v="7.4236400000000004E-7"/>
    <n v="2.2785400000000001E-6"/>
    <n v="5.7626499999999998E-6"/>
    <n v="0"/>
    <n v="0"/>
    <n v="0"/>
    <s v="EJ"/>
  </r>
  <r>
    <x v="7"/>
    <s v="Canada"/>
    <s v="trn_shipping_intl"/>
    <x v="7"/>
    <x v="1"/>
    <n v="0"/>
    <n v="0"/>
    <n v="0"/>
    <n v="0"/>
    <n v="0"/>
    <n v="0"/>
    <n v="0"/>
    <n v="2.7433200000000002E-6"/>
    <n v="1.0175399999999999E-5"/>
    <n v="3.8520099999999997E-5"/>
    <n v="1.1908099999999999E-4"/>
    <n v="0"/>
    <n v="0"/>
    <n v="0"/>
    <s v="EJ"/>
  </r>
  <r>
    <x v="7"/>
    <s v="Canada"/>
    <s v="trn_shipping_intl"/>
    <x v="7"/>
    <x v="2"/>
    <n v="2.6077099999999999E-2"/>
    <n v="2.8654900000000001E-2"/>
    <n v="2.2339899999999999E-2"/>
    <n v="1.75353E-2"/>
    <n v="1.7885346E-2"/>
    <n v="1.8175049999999901E-2"/>
    <n v="1.7992999999999999E-2"/>
    <n v="1.8071190000000001E-2"/>
    <n v="1.8408040000000001E-2"/>
    <n v="1.8906949999999999E-2"/>
    <n v="1.9408100000000001E-2"/>
    <n v="0"/>
    <n v="0"/>
    <n v="0"/>
    <s v="EJ"/>
  </r>
  <r>
    <x v="8"/>
    <s v="Central America and Caribbean"/>
    <s v="N fertilizer"/>
    <x v="0"/>
    <x v="0"/>
    <n v="1.66099E-2"/>
    <n v="1.38642E-2"/>
    <n v="2.4125000000000001E-2"/>
    <n v="2.6565499999999999E-2"/>
    <n v="2.8316569999999999E-2"/>
    <n v="3.0924916600000001E-2"/>
    <n v="3.29772199E-2"/>
    <n v="3.3463801899999999E-2"/>
    <n v="3.3011573709999999E-2"/>
    <n v="3.3172222000000001E-2"/>
    <n v="3.33151218E-2"/>
    <n v="0"/>
    <n v="0"/>
    <n v="0"/>
    <s v="EJ"/>
  </r>
  <r>
    <x v="8"/>
    <s v="Central America and Caribbean"/>
    <s v="N fertilizer"/>
    <x v="0"/>
    <x v="1"/>
    <n v="0"/>
    <n v="0"/>
    <n v="0"/>
    <n v="0"/>
    <n v="0"/>
    <n v="4.6297800000000003E-5"/>
    <n v="3.9531320000000002E-4"/>
    <n v="1.2572458E-3"/>
    <n v="2.4146199000000001E-3"/>
    <n v="3.4080409000000001E-3"/>
    <n v="4.3473698300000004E-3"/>
    <n v="0"/>
    <n v="0"/>
    <n v="0"/>
    <s v="EJ"/>
  </r>
  <r>
    <x v="8"/>
    <s v="Central America and Caribbean"/>
    <s v="agricultural energy use"/>
    <x v="1"/>
    <x v="3"/>
    <n v="9.4970199999999997E-4"/>
    <n v="1.92559E-3"/>
    <n v="2.1348999999999999E-3"/>
    <n v="3.26509E-3"/>
    <n v="3.1473489999999998E-3"/>
    <n v="2.8438769999999999E-3"/>
    <n v="2.6412520000000002E-3"/>
    <n v="2.5815909999999998E-3"/>
    <n v="2.5788370000000001E-3"/>
    <n v="2.3937839999999999E-3"/>
    <n v="2.109288E-3"/>
    <n v="0"/>
    <n v="0"/>
    <n v="0"/>
    <s v="EJ"/>
  </r>
  <r>
    <x v="8"/>
    <s v="Central America and Caribbean"/>
    <s v="agricultural energy use"/>
    <x v="1"/>
    <x v="4"/>
    <n v="2.7104099999999999E-3"/>
    <n v="7.29767E-3"/>
    <n v="2.9248E-3"/>
    <n v="6.1759800000000002E-3"/>
    <n v="7.1985399999999998E-3"/>
    <n v="8.9601414999999907E-3"/>
    <n v="1.06319451E-2"/>
    <n v="1.18416845E-2"/>
    <n v="1.2568826700000001E-2"/>
    <n v="1.35802921E-2"/>
    <n v="1.4799988199999999E-2"/>
    <n v="0"/>
    <n v="0"/>
    <n v="0"/>
    <s v="EJ"/>
  </r>
  <r>
    <x v="8"/>
    <s v="Central America and Caribbean"/>
    <s v="agricultural energy use"/>
    <x v="1"/>
    <x v="1"/>
    <n v="0"/>
    <n v="0"/>
    <n v="0"/>
    <n v="0"/>
    <n v="0"/>
    <n v="1.4235100000000001E-4"/>
    <n v="4.9876E-4"/>
    <n v="9.4545899999999995E-4"/>
    <n v="1.3110805E-3"/>
    <n v="1.68145149999999E-3"/>
    <n v="1.957795E-3"/>
    <n v="0"/>
    <n v="0"/>
    <n v="0"/>
    <s v="EJ"/>
  </r>
  <r>
    <x v="8"/>
    <s v="Central America and Caribbean"/>
    <s v="agricultural energy use"/>
    <x v="1"/>
    <x v="2"/>
    <n v="2.414531E-2"/>
    <n v="1.949128E-2"/>
    <n v="1.5898099999999998E-2"/>
    <n v="1.6262389999999901E-2"/>
    <n v="1.6568836999999999E-2"/>
    <n v="1.6303602E-2"/>
    <n v="1.535717E-2"/>
    <n v="1.42728063E-2"/>
    <n v="1.34807976E-2"/>
    <n v="1.2157172399999999E-2"/>
    <n v="1.06250759999999E-2"/>
    <n v="0"/>
    <n v="0"/>
    <n v="0"/>
    <s v="EJ"/>
  </r>
  <r>
    <x v="8"/>
    <s v="Central America and Caribbean"/>
    <s v="cement"/>
    <x v="0"/>
    <x v="4"/>
    <n v="5.3071699999999999E-3"/>
    <n v="7.21048E-3"/>
    <n v="7.4949200000000004E-3"/>
    <n v="7.4949200000000004E-3"/>
    <n v="8.5136299999999995E-3"/>
    <n v="1.017E-2"/>
    <n v="1.22417899999999E-2"/>
    <n v="1.4658529E-2"/>
    <n v="1.6876662000000001E-2"/>
    <n v="1.8558341999999999E-2"/>
    <n v="1.9869698099999999E-2"/>
    <n v="0"/>
    <n v="0"/>
    <n v="0"/>
    <s v="EJ"/>
  </r>
  <r>
    <x v="8"/>
    <s v="Central America and Caribbean"/>
    <s v="chemical energy use"/>
    <x v="0"/>
    <x v="4"/>
    <n v="5.0232E-4"/>
    <n v="2.7627799999999998E-3"/>
    <n v="3.4325200000000001E-3"/>
    <n v="3.5161900000000002E-3"/>
    <n v="4.5300100000000001E-3"/>
    <n v="6.9851499999999999E-3"/>
    <n v="1.4177199999999999E-2"/>
    <n v="3.0422019000000002E-2"/>
    <n v="5.2415702000000002E-2"/>
    <n v="7.2884381999999998E-2"/>
    <n v="9.4098599099999999E-2"/>
    <n v="0"/>
    <n v="0"/>
    <n v="0"/>
    <s v="EJ"/>
  </r>
  <r>
    <x v="8"/>
    <s v="Central America and Caribbean"/>
    <s v="chemical energy use"/>
    <x v="0"/>
    <x v="2"/>
    <n v="6.6982599999999999E-4"/>
    <n v="1.92559E-3"/>
    <n v="1.9256099999999999E-3"/>
    <n v="1.5906900000000001E-3"/>
    <n v="1.7768269999999999E-3"/>
    <n v="2.1335220000000001E-3"/>
    <n v="3.1947169999999902E-3"/>
    <n v="5.6660030000000002E-3"/>
    <n v="8.9817649999999992E-3"/>
    <n v="1.20463412E-2"/>
    <n v="1.514257401E-2"/>
    <n v="0"/>
    <n v="0"/>
    <n v="0"/>
    <s v="EJ"/>
  </r>
  <r>
    <x v="8"/>
    <s v="Central America and Caribbean"/>
    <s v="chemical feedstocks"/>
    <x v="0"/>
    <x v="0"/>
    <n v="8.2699700000000001E-2"/>
    <n v="0.34759400000000001"/>
    <n v="0.41718"/>
    <n v="0.38780700000000001"/>
    <n v="0.41165800000000002"/>
    <n v="0.437776"/>
    <n v="0.47789100000000001"/>
    <n v="0.51695100000000005"/>
    <n v="0.55572500000000002"/>
    <n v="0.60127799999999998"/>
    <n v="0.64246099999999995"/>
    <n v="0"/>
    <n v="0"/>
    <n v="0"/>
    <s v="EJ"/>
  </r>
  <r>
    <x v="8"/>
    <s v="Central America and Caribbean"/>
    <s v="chemical feedstocks"/>
    <x v="0"/>
    <x v="2"/>
    <n v="5.2613E-3"/>
    <n v="6.2789999999999999E-3"/>
    <n v="5.0651000000000003E-3"/>
    <n v="5.2325000000000002E-3"/>
    <n v="1.14608E-2"/>
    <n v="2.0053600000000001E-2"/>
    <n v="2.9515799999999998E-2"/>
    <n v="4.1611099999999998E-2"/>
    <n v="5.6021599999999998E-2"/>
    <n v="7.2492299999999996E-2"/>
    <n v="9.3213500000000005E-2"/>
    <n v="0"/>
    <n v="0"/>
    <n v="0"/>
    <s v="EJ"/>
  </r>
  <r>
    <x v="8"/>
    <s v="Central America and Caribbean"/>
    <s v="comm cooling"/>
    <x v="2"/>
    <x v="4"/>
    <n v="1.48848E-2"/>
    <n v="2.12211E-2"/>
    <n v="2.8234800000000001E-2"/>
    <n v="3.4149499999999999E-2"/>
    <n v="4.3247500000000001E-2"/>
    <n v="5.2157929999999998E-2"/>
    <n v="6.36293E-2"/>
    <n v="7.7589179999999994E-2"/>
    <n v="9.3658439999999996E-2"/>
    <n v="0.11086077999999901"/>
    <n v="0.12791854999999999"/>
    <n v="0"/>
    <n v="0"/>
    <n v="0"/>
    <s v="EJ"/>
  </r>
  <r>
    <x v="8"/>
    <s v="Central America and Caribbean"/>
    <s v="comm cooling"/>
    <x v="2"/>
    <x v="0"/>
    <n v="3.6719900000000002E-4"/>
    <n v="5.2940099999999998E-4"/>
    <n v="1.7459999999999999E-4"/>
    <n v="1.8890000000000001E-4"/>
    <n v="2.1749209999999999E-4"/>
    <n v="2.30495899999999E-4"/>
    <n v="2.2868389999999999E-4"/>
    <n v="2.0455769999999901E-4"/>
    <n v="1.7934519999999901E-4"/>
    <n v="1.5799289E-4"/>
    <n v="1.4791676E-4"/>
    <n v="0"/>
    <n v="0"/>
    <n v="0"/>
    <s v="EJ"/>
  </r>
  <r>
    <x v="8"/>
    <s v="Central America and Caribbean"/>
    <s v="comm heating"/>
    <x v="2"/>
    <x v="3"/>
    <n v="1.2640800000000001E-3"/>
    <n v="2.5535200000000001E-3"/>
    <n v="2.7124699999999998E-3"/>
    <n v="4.4675899999999996E-3"/>
    <n v="4.8269649999999999E-3"/>
    <n v="5.338064E-3"/>
    <n v="5.8042239999999898E-3"/>
    <n v="6.0781489999999997E-3"/>
    <n v="5.9141480000000001E-3"/>
    <n v="5.5437380000000003E-3"/>
    <n v="5.0858169999999899E-3"/>
    <n v="0"/>
    <n v="0"/>
    <n v="0"/>
    <s v="EJ"/>
  </r>
  <r>
    <x v="8"/>
    <s v="Central America and Caribbean"/>
    <s v="comm heating"/>
    <x v="2"/>
    <x v="5"/>
    <n v="1.9999699999999999E-7"/>
    <n v="8.5000699999999997E-6"/>
    <n v="1.5399800000000001E-5"/>
    <n v="1.8699499999999999E-5"/>
    <n v="2.0017689999999999E-5"/>
    <n v="2.118489E-5"/>
    <n v="2.1905699999999901E-5"/>
    <n v="2.2002359999999999E-5"/>
    <n v="2.138128E-5"/>
    <n v="2.0690307E-5"/>
    <n v="2.0007071000000001E-5"/>
    <n v="0"/>
    <n v="0"/>
    <n v="0"/>
    <s v="EJ"/>
  </r>
  <r>
    <x v="8"/>
    <s v="Central America and Caribbean"/>
    <s v="comm heating"/>
    <x v="2"/>
    <x v="4"/>
    <n v="5.2329299999999998E-4"/>
    <n v="7.4600600000000001E-4"/>
    <n v="9.9258700000000007E-4"/>
    <n v="1.20057E-3"/>
    <n v="1.418372E-3"/>
    <n v="1.7493349999999901E-3"/>
    <n v="2.2016499999999999E-3"/>
    <n v="2.8370230000000001E-3"/>
    <n v="3.5287059999999999E-3"/>
    <n v="4.1971480000000004E-3"/>
    <n v="4.78349999999999E-3"/>
    <n v="0"/>
    <n v="0"/>
    <n v="0"/>
    <s v="EJ"/>
  </r>
  <r>
    <x v="8"/>
    <s v="Central America and Caribbean"/>
    <s v="comm heating"/>
    <x v="2"/>
    <x v="0"/>
    <n v="2.4599700000000001E-5"/>
    <n v="3.5500300000000003E-5"/>
    <n v="1.1699799999999999E-5"/>
    <n v="1.26997E-5"/>
    <n v="1.382749E-5"/>
    <n v="1.4994630000000001E-5"/>
    <n v="1.65442199999999E-5"/>
    <n v="1.8471849999999998E-5"/>
    <n v="2.0072096999999999E-5"/>
    <n v="2.1529542999999999E-5"/>
    <n v="2.2484183000000001E-5"/>
    <n v="0"/>
    <n v="0"/>
    <n v="0"/>
    <s v="EJ"/>
  </r>
  <r>
    <x v="8"/>
    <s v="Central America and Caribbean"/>
    <s v="comm heating"/>
    <x v="2"/>
    <x v="1"/>
    <n v="0"/>
    <n v="0"/>
    <n v="0"/>
    <n v="0"/>
    <n v="0"/>
    <n v="4.9777699999999999E-10"/>
    <n v="1.0928899999999999E-8"/>
    <n v="2.4561699999999999E-8"/>
    <n v="3.6950899999999999E-8"/>
    <n v="4.6778700000000002E-8"/>
    <n v="5.3777400000000001E-8"/>
    <n v="0"/>
    <n v="0"/>
    <n v="0"/>
    <s v="EJ"/>
  </r>
  <r>
    <x v="8"/>
    <s v="Central America and Caribbean"/>
    <s v="comm heating"/>
    <x v="2"/>
    <x v="2"/>
    <n v="6.2032199999999997E-3"/>
    <n v="4.16374E-3"/>
    <n v="4.9786400000000003E-3"/>
    <n v="4.92028E-3"/>
    <n v="5.1237339999999996E-3"/>
    <n v="5.32702E-3"/>
    <n v="5.4884840000000001E-3"/>
    <n v="5.7009000000000001E-3"/>
    <n v="5.90861899999999E-3"/>
    <n v="6.2288839999999996E-3"/>
    <n v="6.6250750000000002E-3"/>
    <n v="0"/>
    <n v="0"/>
    <n v="0"/>
    <s v="EJ"/>
  </r>
  <r>
    <x v="8"/>
    <s v="Central America and Caribbean"/>
    <s v="comm others"/>
    <x v="2"/>
    <x v="3"/>
    <n v="4.9887000000000004E-3"/>
    <n v="1.0077300000000001E-2"/>
    <n v="1.0704699999999999E-2"/>
    <n v="1.7631600000000001E-2"/>
    <n v="2.0351080000000001E-2"/>
    <n v="2.3986879999999999E-2"/>
    <n v="2.77332E-2"/>
    <n v="3.07266699999999E-2"/>
    <n v="3.2420699999999997E-2"/>
    <n v="3.2492358999999998E-2"/>
    <n v="3.2135609999999898E-2"/>
    <n v="0"/>
    <n v="0"/>
    <n v="0"/>
    <s v="EJ"/>
  </r>
  <r>
    <x v="8"/>
    <s v="Central America and Caribbean"/>
    <s v="comm others"/>
    <x v="2"/>
    <x v="5"/>
    <n v="2.8600000000000001E-5"/>
    <n v="1.4728E-3"/>
    <n v="2.6637000000000002E-3"/>
    <n v="3.2334999999999998E-3"/>
    <n v="3.6769670000000002E-3"/>
    <n v="4.0646709999999997E-3"/>
    <n v="4.3247340000000002E-3"/>
    <n v="4.4320330000000002E-3"/>
    <n v="4.5534529999999998E-3"/>
    <n v="4.6021789999999996E-3"/>
    <n v="4.7420349999999899E-3"/>
    <n v="0"/>
    <n v="0"/>
    <n v="0"/>
    <s v="EJ"/>
  </r>
  <r>
    <x v="8"/>
    <s v="Central America and Caribbean"/>
    <s v="comm others"/>
    <x v="2"/>
    <x v="4"/>
    <n v="2.1245300000000002E-2"/>
    <n v="3.0289300000000002E-2"/>
    <n v="4.0300099999999998E-2"/>
    <n v="4.8742099999999997E-2"/>
    <n v="6.3848799999999997E-2"/>
    <n v="8.8016700000000003E-2"/>
    <n v="0.1244377"/>
    <n v="0.17615668000000001"/>
    <n v="0.24055109"/>
    <n v="0.3176774"/>
    <n v="0.40268343000000001"/>
    <n v="0"/>
    <n v="0"/>
    <n v="0"/>
    <s v="EJ"/>
  </r>
  <r>
    <x v="8"/>
    <s v="Central America and Caribbean"/>
    <s v="comm others"/>
    <x v="2"/>
    <x v="0"/>
    <n v="3.2380000000000001E-4"/>
    <n v="4.6680000000000002E-4"/>
    <n v="1.54E-4"/>
    <n v="1.6660000000000001E-4"/>
    <n v="1.94664599999999E-4"/>
    <n v="2.2536179999999999E-4"/>
    <n v="2.703095E-4"/>
    <n v="3.3054859999999999E-4"/>
    <n v="4.0105079999999899E-4"/>
    <n v="4.7749041E-4"/>
    <n v="5.5172721999999902E-4"/>
    <n v="0"/>
    <n v="0"/>
    <n v="0"/>
    <s v="EJ"/>
  </r>
  <r>
    <x v="8"/>
    <s v="Central America and Caribbean"/>
    <s v="comm others"/>
    <x v="2"/>
    <x v="1"/>
    <n v="0"/>
    <n v="0"/>
    <n v="0"/>
    <n v="0"/>
    <n v="0"/>
    <n v="1.8197999999999999E-8"/>
    <n v="3.8506300000000001E-7"/>
    <n v="8.5178999999999998E-7"/>
    <n v="1.3652099999999999E-6"/>
    <n v="2.06604E-6"/>
    <n v="2.7678699999999998E-6"/>
    <n v="0"/>
    <n v="0"/>
    <n v="0"/>
    <s v="EJ"/>
  </r>
  <r>
    <x v="8"/>
    <s v="Central America and Caribbean"/>
    <s v="comm others"/>
    <x v="2"/>
    <x v="2"/>
    <n v="6.8785600000000002E-2"/>
    <n v="4.6169300000000003E-2"/>
    <n v="5.5206199999999997E-2"/>
    <n v="5.4559999999999997E-2"/>
    <n v="5.9166200000000002E-2"/>
    <n v="6.2460189999999999E-2"/>
    <n v="6.2394769999999898E-2"/>
    <n v="5.9988809999999997E-2"/>
    <n v="5.8867259999999998E-2"/>
    <n v="5.79813E-2"/>
    <n v="6.0698050000000003E-2"/>
    <n v="0"/>
    <n v="0"/>
    <n v="0"/>
    <s v="EJ"/>
  </r>
  <r>
    <x v="8"/>
    <s v="Central America and Caribbean"/>
    <s v="construction energy use"/>
    <x v="0"/>
    <x v="3"/>
    <n v="8.3700099999999995E-5"/>
    <n v="4.1899800000000002E-5"/>
    <n v="0"/>
    <n v="0"/>
    <n v="0"/>
    <n v="0"/>
    <n v="0"/>
    <n v="0"/>
    <n v="0"/>
    <n v="0"/>
    <n v="0"/>
    <n v="0"/>
    <n v="0"/>
    <n v="0"/>
    <s v="EJ"/>
  </r>
  <r>
    <x v="8"/>
    <s v="Central America and Caribbean"/>
    <s v="construction energy use"/>
    <x v="0"/>
    <x v="4"/>
    <n v="7.5350099999999995E-4"/>
    <n v="3.7669800000000002E-4"/>
    <n v="5.86004E-4"/>
    <n v="7.1160199999999998E-4"/>
    <n v="9.6398700000000003E-4"/>
    <n v="1.4844063000000001E-3"/>
    <n v="2.04818089999999E-3"/>
    <n v="2.4669697000000001E-3"/>
    <n v="2.7106134199999998E-3"/>
    <n v="3.0930781E-3"/>
    <n v="3.5894739E-3"/>
    <n v="0"/>
    <n v="0"/>
    <n v="0"/>
    <s v="EJ"/>
  </r>
  <r>
    <x v="8"/>
    <s v="Central America and Caribbean"/>
    <s v="construction energy use"/>
    <x v="0"/>
    <x v="1"/>
    <n v="0"/>
    <n v="0"/>
    <n v="0"/>
    <n v="0"/>
    <n v="0"/>
    <n v="1.17068E-4"/>
    <n v="4.0675990000000001E-4"/>
    <n v="7.7943800000000003E-4"/>
    <n v="1.0935502000000001E-3"/>
    <n v="1.4310031E-3"/>
    <n v="1.7058206E-3"/>
    <n v="0"/>
    <n v="0"/>
    <n v="0"/>
    <s v="EJ"/>
  </r>
  <r>
    <x v="8"/>
    <s v="Central America and Caribbean"/>
    <s v="construction energy use"/>
    <x v="0"/>
    <x v="2"/>
    <n v="1.54045E-2"/>
    <n v="2.0008979999999999E-2"/>
    <n v="1.1917479999999999E-2"/>
    <n v="1.1791640000000001E-2"/>
    <n v="1.1980937000000001E-2"/>
    <n v="1.1805324000000001E-2"/>
    <n v="1.1309992E-2"/>
    <n v="1.06849501E-2"/>
    <n v="1.01762008E-2"/>
    <n v="9.288068E-3"/>
    <n v="8.2131779999999998E-3"/>
    <n v="0"/>
    <n v="0"/>
    <n v="0"/>
    <s v="EJ"/>
  </r>
  <r>
    <x v="8"/>
    <s v="Central America and Caribbean"/>
    <s v="construction feedstocks"/>
    <x v="3"/>
    <x v="2"/>
    <n v="9.8685000000000005E-3"/>
    <n v="9.2455999999999997E-3"/>
    <n v="1.4893200000000001E-2"/>
    <n v="1.43065E-2"/>
    <n v="1.54264E-2"/>
    <n v="1.6798799999999999E-2"/>
    <n v="1.8350999999999999E-2"/>
    <n v="1.9886600000000001E-2"/>
    <n v="2.1332500000000001E-2"/>
    <n v="2.2770200000000001E-2"/>
    <n v="2.42046E-2"/>
    <n v="0"/>
    <n v="0"/>
    <n v="0"/>
    <s v="EJ"/>
  </r>
  <r>
    <x v="8"/>
    <s v="Central America and Caribbean"/>
    <s v="desalinated water"/>
    <x v="0"/>
    <x v="4"/>
    <n v="5.3848999999999998E-4"/>
    <n v="9.4177400000000004E-4"/>
    <n v="8.7822799999999999E-4"/>
    <n v="6.6033800000000001E-4"/>
    <n v="6.6106499999999996E-4"/>
    <n v="7.2606400000000001E-4"/>
    <n v="1.0358699999999999E-3"/>
    <n v="1.36958E-3"/>
    <n v="1.6293799999999999E-3"/>
    <n v="1.92866E-3"/>
    <n v="2.2013599999999999E-3"/>
    <n v="0"/>
    <n v="0"/>
    <n v="0"/>
    <s v="EJ"/>
  </r>
  <r>
    <x v="8"/>
    <s v="Central America and Caribbean"/>
    <s v="desalinated water"/>
    <x v="0"/>
    <x v="0"/>
    <n v="4.6490399999999998E-5"/>
    <n v="2.7124700000000001E-4"/>
    <n v="4.4049600000000002E-4"/>
    <n v="4.2109899999999997E-4"/>
    <n v="4.0296599999999999E-4"/>
    <n v="4.2826499999999999E-4"/>
    <n v="6.2541300000000001E-4"/>
    <n v="8.2875099999999997E-4"/>
    <n v="9.7268799999999998E-4"/>
    <n v="1.15602E-3"/>
    <n v="1.30262E-3"/>
    <n v="0"/>
    <n v="0"/>
    <n v="0"/>
    <s v="EJ"/>
  </r>
  <r>
    <x v="8"/>
    <s v="Central America and Caribbean"/>
    <s v="desalinated water"/>
    <x v="0"/>
    <x v="2"/>
    <n v="5.7025800000000003E-4"/>
    <n v="1.5083500000000001E-3"/>
    <n v="1.6779399999999999E-3"/>
    <n v="1.7805799999999999E-3"/>
    <n v="1.43329E-3"/>
    <n v="1.5657399999999999E-3"/>
    <n v="2.2465800000000002E-3"/>
    <n v="3.04463E-3"/>
    <n v="3.6760500000000002E-3"/>
    <n v="4.4375400000000002E-3"/>
    <n v="5.2166000000000001E-3"/>
    <n v="0"/>
    <n v="0"/>
    <n v="0"/>
    <s v="EJ"/>
  </r>
  <r>
    <x v="8"/>
    <s v="Central America and Caribbean"/>
    <s v="industrial wastewater treatment"/>
    <x v="0"/>
    <x v="4"/>
    <n v="1.9317499999999999E-4"/>
    <n v="3.1035999999999998E-4"/>
    <n v="3.1692800000000001E-4"/>
    <n v="3.4518400000000001E-4"/>
    <n v="5.4513900000000004E-4"/>
    <n v="8.47331E-4"/>
    <n v="1.31875E-3"/>
    <n v="1.9449300000000001E-3"/>
    <n v="2.7311800000000002E-3"/>
    <n v="3.6759499999999999E-3"/>
    <n v="4.7405800000000003E-3"/>
    <n v="0"/>
    <n v="0"/>
    <n v="0"/>
    <s v="EJ"/>
  </r>
  <r>
    <x v="8"/>
    <s v="Central America and Caribbean"/>
    <s v="industrial water abstraction"/>
    <x v="0"/>
    <x v="4"/>
    <n v="2.3903300000000001E-4"/>
    <n v="4.4121999999999998E-4"/>
    <n v="4.3213099999999999E-4"/>
    <n v="4.7641200000000001E-4"/>
    <n v="5.4156199999999999E-4"/>
    <n v="6.46297E-4"/>
    <n v="8.1084099999999997E-4"/>
    <n v="1.0011200000000001E-3"/>
    <n v="1.2043100000000001E-3"/>
    <n v="1.4130200000000001E-3"/>
    <n v="1.6164300000000001E-3"/>
    <n v="0"/>
    <n v="0"/>
    <n v="0"/>
    <s v="EJ"/>
  </r>
  <r>
    <x v="8"/>
    <s v="Central America and Caribbean"/>
    <s v="industrial water treatment"/>
    <x v="0"/>
    <x v="4"/>
    <n v="4.4713700000000001E-4"/>
    <n v="8.5930999999999996E-4"/>
    <n v="8.5252099999999996E-4"/>
    <n v="9.2869899999999995E-4"/>
    <n v="1.0556999999999999E-3"/>
    <n v="1.25987E-3"/>
    <n v="1.58062E-3"/>
    <n v="1.95155E-3"/>
    <n v="2.3476299999999999E-3"/>
    <n v="2.7544900000000001E-3"/>
    <n v="3.1510000000000002E-3"/>
    <n v="0"/>
    <n v="0"/>
    <n v="0"/>
    <s v="EJ"/>
  </r>
  <r>
    <x v="8"/>
    <s v="Central America and Caribbean"/>
    <s v="iron and steel"/>
    <x v="0"/>
    <x v="3"/>
    <n v="0"/>
    <n v="0"/>
    <n v="0"/>
    <n v="0"/>
    <n v="0"/>
    <n v="1.8527500000000002E-8"/>
    <n v="5.1749500000000003E-8"/>
    <n v="9.0319960000000005E-8"/>
    <n v="1.2226425E-7"/>
    <n v="1.4353735E-7"/>
    <n v="1.5614382999999999E-7"/>
    <n v="0"/>
    <n v="0"/>
    <n v="0"/>
    <s v="EJ"/>
  </r>
  <r>
    <x v="8"/>
    <s v="Central America and Caribbean"/>
    <s v="iron and steel"/>
    <x v="0"/>
    <x v="5"/>
    <n v="0"/>
    <n v="2.5119475999999999E-4"/>
    <n v="2.0929364000000001E-4"/>
    <n v="4.18962E-5"/>
    <n v="6.5677228999999995E-5"/>
    <n v="9.6364919100000007E-5"/>
    <n v="1.4924026269999999E-4"/>
    <n v="2.2262510443E-4"/>
    <n v="3.0553011053999999E-4"/>
    <n v="3.881152868E-4"/>
    <n v="4.586423009E-4"/>
    <n v="0"/>
    <n v="0"/>
    <n v="0"/>
    <s v="EJ"/>
  </r>
  <r>
    <x v="8"/>
    <s v="Central America and Caribbean"/>
    <s v="iron and steel"/>
    <x v="0"/>
    <x v="4"/>
    <n v="0"/>
    <n v="0"/>
    <n v="0"/>
    <n v="0"/>
    <n v="0"/>
    <n v="1.3682940000000001E-9"/>
    <n v="6.3468039999999902E-9"/>
    <n v="1.2187206E-8"/>
    <n v="1.7559855E-8"/>
    <n v="2.2091506999999999E-8"/>
    <n v="2.5616462000000001E-8"/>
    <n v="0"/>
    <n v="0"/>
    <n v="0"/>
    <s v="EJ"/>
  </r>
  <r>
    <x v="8"/>
    <s v="Central America and Caribbean"/>
    <s v="iron and steel"/>
    <x v="0"/>
    <x v="0"/>
    <n v="9.3347871234299995E-3"/>
    <n v="3.2357807320000001E-2"/>
    <n v="3.7674011639999998E-2"/>
    <n v="2.8590409349999998E-2"/>
    <n v="4.4816714859389997E-2"/>
    <n v="6.5723423835260003E-2"/>
    <n v="0.10165402395662"/>
    <n v="0.15152090341672"/>
    <n v="0.20784642899616501"/>
    <n v="0.26393534729887203"/>
    <n v="0.31176508698011601"/>
    <n v="0"/>
    <n v="0"/>
    <n v="0"/>
    <s v="EJ"/>
  </r>
  <r>
    <x v="8"/>
    <s v="Central America and Caribbean"/>
    <s v="iron and steel"/>
    <x v="0"/>
    <x v="1"/>
    <n v="0"/>
    <n v="0"/>
    <n v="0"/>
    <n v="0"/>
    <n v="0"/>
    <n v="5.3775559105999999E-4"/>
    <n v="5.4071680180299998E-3"/>
    <n v="1.18173155800899E-2"/>
    <n v="1.8708995730169001E-2"/>
    <n v="2.5949397717369899E-2"/>
    <n v="3.3178453450709897E-2"/>
    <n v="0"/>
    <n v="0"/>
    <n v="0"/>
    <s v="EJ"/>
  </r>
  <r>
    <x v="8"/>
    <s v="Central America and Caribbean"/>
    <s v="iron and steel"/>
    <x v="0"/>
    <x v="2"/>
    <n v="0"/>
    <n v="0"/>
    <n v="0"/>
    <n v="0"/>
    <n v="0"/>
    <n v="0"/>
    <n v="0"/>
    <n v="1.0139E-10"/>
    <n v="1.2524499999999999E-10"/>
    <n v="2.5332199999999998E-10"/>
    <n v="2.93106E-10"/>
    <n v="0"/>
    <n v="0"/>
    <n v="0"/>
    <s v="EJ"/>
  </r>
  <r>
    <x v="8"/>
    <s v="Central America and Caribbean"/>
    <s v="irrigation water abstraction"/>
    <x v="0"/>
    <x v="4"/>
    <n v="2.43261E-3"/>
    <n v="1.3327199999999999E-3"/>
    <n v="1.3298800000000001E-3"/>
    <n v="1.49837E-3"/>
    <n v="1.56274E-3"/>
    <n v="1.67606E-3"/>
    <n v="1.77636E-3"/>
    <n v="1.88752E-3"/>
    <n v="2.0050900000000002E-3"/>
    <n v="2.11517E-3"/>
    <n v="2.2101400000000002E-3"/>
    <n v="0"/>
    <n v="0"/>
    <n v="0"/>
    <s v="EJ"/>
  </r>
  <r>
    <x v="8"/>
    <s v="Central America and Caribbean"/>
    <s v="mining energy use"/>
    <x v="0"/>
    <x v="4"/>
    <n v="0"/>
    <n v="0"/>
    <n v="0"/>
    <n v="1.6325000000000001E-3"/>
    <n v="2.2359739999999999E-3"/>
    <n v="3.3937757000000002E-3"/>
    <n v="4.62003549999999E-3"/>
    <n v="5.5349828000000002E-3"/>
    <n v="6.0869023999999897E-3"/>
    <n v="6.9279253999999903E-3"/>
    <n v="8.0180297000000001E-3"/>
    <n v="0"/>
    <n v="0"/>
    <n v="0"/>
    <s v="EJ"/>
  </r>
  <r>
    <x v="8"/>
    <s v="Central America and Caribbean"/>
    <s v="mining energy use"/>
    <x v="0"/>
    <x v="1"/>
    <n v="0"/>
    <n v="0"/>
    <n v="0"/>
    <n v="0"/>
    <n v="0"/>
    <n v="2.3212299999999999E-4"/>
    <n v="8.0479499999999997E-4"/>
    <n v="1.536136E-3"/>
    <n v="2.1527629999999998E-3"/>
    <n v="2.7986740000000001E-3"/>
    <n v="3.3162420000000001E-3"/>
    <n v="0"/>
    <n v="0"/>
    <n v="0"/>
    <s v="EJ"/>
  </r>
  <r>
    <x v="8"/>
    <s v="Central America and Caribbean"/>
    <s v="mining energy use"/>
    <x v="0"/>
    <x v="2"/>
    <n v="4.0855279999999897E-2"/>
    <n v="3.6083400000000002E-2"/>
    <n v="1.6785789999999998E-2"/>
    <n v="2.37765099999999E-2"/>
    <n v="2.4484954E-2"/>
    <n v="2.4306521000000001E-2"/>
    <n v="2.3285738E-2"/>
    <n v="2.1942817E-2"/>
    <n v="2.0853429E-2"/>
    <n v="1.8977336000000001E-2"/>
    <n v="1.6755900000000001E-2"/>
    <n v="0"/>
    <n v="0"/>
    <n v="0"/>
    <s v="EJ"/>
  </r>
  <r>
    <x v="8"/>
    <s v="Central America and Caribbean"/>
    <s v="municipal wastewater treatment"/>
    <x v="0"/>
    <x v="4"/>
    <n v="6.0534599999999999E-4"/>
    <n v="9.8725000000000006E-4"/>
    <n v="1.18889E-3"/>
    <n v="1.2693699999999999E-3"/>
    <n v="1.9157E-3"/>
    <n v="2.64453E-3"/>
    <n v="3.4949199999999999E-3"/>
    <n v="4.4590799999999998E-3"/>
    <n v="5.5615899999999999E-3"/>
    <n v="6.7428999999999996E-3"/>
    <n v="7.9597899999999996E-3"/>
    <n v="0"/>
    <n v="0"/>
    <n v="0"/>
    <s v="EJ"/>
  </r>
  <r>
    <x v="8"/>
    <s v="Central America and Caribbean"/>
    <s v="municipal water abstraction"/>
    <x v="0"/>
    <x v="4"/>
    <n v="1.2586699999999999E-3"/>
    <n v="2.0651100000000002E-3"/>
    <n v="2.2245699999999999E-3"/>
    <n v="2.36178E-3"/>
    <n v="2.5235000000000001E-3"/>
    <n v="2.6938000000000001E-3"/>
    <n v="2.8944800000000001E-3"/>
    <n v="3.1118000000000001E-3"/>
    <n v="3.3375700000000002E-3"/>
    <n v="3.54039E-3"/>
    <n v="3.71777E-3"/>
    <n v="0"/>
    <n v="0"/>
    <n v="0"/>
    <s v="EJ"/>
  </r>
  <r>
    <x v="8"/>
    <s v="Central America and Caribbean"/>
    <s v="municipal water distribution"/>
    <x v="0"/>
    <x v="4"/>
    <n v="3.0742299999999998E-3"/>
    <n v="5.2635099999999999E-3"/>
    <n v="5.7207899999999999E-3"/>
    <n v="6.0869000000000001E-3"/>
    <n v="6.6322600000000001E-3"/>
    <n v="7.0797400000000002E-3"/>
    <n v="7.6183800000000001E-3"/>
    <n v="8.2002800000000008E-3"/>
    <n v="8.8000500000000002E-3"/>
    <n v="9.3412800000000004E-3"/>
    <n v="9.81485E-3"/>
    <n v="0"/>
    <n v="0"/>
    <n v="0"/>
    <s v="EJ"/>
  </r>
  <r>
    <x v="8"/>
    <s v="Central America and Caribbean"/>
    <s v="municipal water treatment"/>
    <x v="0"/>
    <x v="4"/>
    <n v="2.9114900000000001E-3"/>
    <n v="4.9733499999999996E-3"/>
    <n v="5.4003699999999998E-3"/>
    <n v="5.7484399999999996E-3"/>
    <n v="6.2679900000000002E-3"/>
    <n v="6.6909999999999999E-3"/>
    <n v="7.18945E-3"/>
    <n v="7.7292400000000001E-3"/>
    <n v="8.2900400000000003E-3"/>
    <n v="8.7938100000000009E-3"/>
    <n v="9.2343900000000003E-3"/>
    <n v="0"/>
    <n v="0"/>
    <n v="0"/>
    <s v="EJ"/>
  </r>
  <r>
    <x v="8"/>
    <s v="Central America and Caribbean"/>
    <s v="other industrial energy use"/>
    <x v="0"/>
    <x v="3"/>
    <n v="0.26650999999999903"/>
    <n v="0.123751"/>
    <n v="0.120824"/>
    <n v="0.14210800000000001"/>
    <n v="0.16018549100000001"/>
    <n v="0.18784526600000001"/>
    <n v="0.23279482899999901"/>
    <n v="0.27972459099999902"/>
    <n v="0.32084249500000001"/>
    <n v="0.35726083929999902"/>
    <n v="0.3834465379"/>
    <n v="0"/>
    <n v="0"/>
    <n v="0"/>
    <s v="EJ"/>
  </r>
  <r>
    <x v="8"/>
    <s v="Central America and Caribbean"/>
    <s v="other industrial energy use"/>
    <x v="0"/>
    <x v="5"/>
    <n v="0"/>
    <n v="6.8196000000000003E-3"/>
    <n v="1.1377200000000001E-2"/>
    <n v="1.34789E-2"/>
    <n v="1.5303300000000001E-2"/>
    <n v="1.7730139999999998E-2"/>
    <n v="2.1571340000000001E-2"/>
    <n v="2.560113E-2"/>
    <n v="2.9768722000000001E-2"/>
    <n v="3.4180193999999997E-2"/>
    <n v="3.8282320699999997E-2"/>
    <n v="0"/>
    <n v="0"/>
    <n v="0"/>
    <s v="EJ"/>
  </r>
  <r>
    <x v="8"/>
    <s v="Central America and Caribbean"/>
    <s v="other industrial energy use"/>
    <x v="0"/>
    <x v="4"/>
    <n v="5.4458100000000002E-2"/>
    <n v="0.120999"/>
    <n v="0.10807799999999999"/>
    <n v="0.116087"/>
    <n v="0.1397602"/>
    <n v="0.19019369999999999"/>
    <n v="0.27279399999999998"/>
    <n v="0.38300999999999902"/>
    <n v="0.50669339999999996"/>
    <n v="0.62531696999999997"/>
    <n v="0.7438652"/>
    <n v="0"/>
    <n v="0"/>
    <n v="0"/>
    <s v="EJ"/>
  </r>
  <r>
    <x v="8"/>
    <s v="Central America and Caribbean"/>
    <s v="other industrial energy use"/>
    <x v="0"/>
    <x v="0"/>
    <n v="1.4853699999999999E-2"/>
    <n v="8.7351300000000007E-2"/>
    <n v="0.139213"/>
    <n v="0.124116"/>
    <n v="0.14129040000000001"/>
    <n v="0.1630326"/>
    <n v="0.19775860000000001"/>
    <n v="0.23207129999999901"/>
    <n v="0.26348417999999901"/>
    <n v="0.29685879999999998"/>
    <n v="0.32472778000000002"/>
    <n v="0"/>
    <n v="0"/>
    <n v="0"/>
    <s v="EJ"/>
  </r>
  <r>
    <x v="8"/>
    <s v="Central America and Caribbean"/>
    <s v="other industrial energy use"/>
    <x v="0"/>
    <x v="1"/>
    <n v="0"/>
    <n v="0"/>
    <n v="0"/>
    <n v="0"/>
    <n v="0"/>
    <n v="2.4953300000000002E-4"/>
    <n v="3.8915210000000002E-3"/>
    <n v="1.13378979999999E-2"/>
    <n v="2.0782379699999999E-2"/>
    <n v="3.0301337599999999E-2"/>
    <n v="3.9229636900000003E-2"/>
    <n v="0"/>
    <n v="0"/>
    <n v="0"/>
    <s v="EJ"/>
  </r>
  <r>
    <x v="8"/>
    <s v="Central America and Caribbean"/>
    <s v="other industrial energy use"/>
    <x v="0"/>
    <x v="2"/>
    <n v="0.17615400000000001"/>
    <n v="0.16476299999999999"/>
    <n v="0.19455600000000001"/>
    <n v="0.18595100000000001"/>
    <n v="0.20283499999999999"/>
    <n v="0.224370599999999"/>
    <n v="0.25285579999999902"/>
    <n v="0.27404089999999998"/>
    <n v="0.29645591999999998"/>
    <n v="0.33276466999999998"/>
    <n v="0.37515509699999999"/>
    <n v="0"/>
    <n v="0"/>
    <n v="0"/>
    <s v="EJ"/>
  </r>
  <r>
    <x v="8"/>
    <s v="Central America and Caribbean"/>
    <s v="other industrial feedstocks"/>
    <x v="0"/>
    <x v="2"/>
    <n v="1.29766E-2"/>
    <n v="1.9073799999999998E-2"/>
    <n v="1.6360099999999999E-2"/>
    <n v="1.6419E-2"/>
    <n v="1.8830099999999999E-2"/>
    <n v="2.3113700000000001E-2"/>
    <n v="3.0850599999999999E-2"/>
    <n v="4.1486200000000001E-2"/>
    <n v="5.3960800000000003E-2"/>
    <n v="6.6988599999999995E-2"/>
    <n v="8.0539700000000006E-2"/>
    <n v="0"/>
    <n v="0"/>
    <n v="0"/>
    <s v="EJ"/>
  </r>
  <r>
    <x v="8"/>
    <s v="Central America and Caribbean"/>
    <s v="process heat cement"/>
    <x v="0"/>
    <x v="3"/>
    <n v="7.8383299999999993E-3"/>
    <n v="7.8522599999999998E-3"/>
    <n v="8.1195999999999994E-3"/>
    <n v="8.1195999999999994E-3"/>
    <n v="1.0305999999999999E-2"/>
    <n v="1.2888520000000001E-2"/>
    <n v="1.599687E-2"/>
    <n v="1.964252E-2"/>
    <n v="2.2628369999999998E-2"/>
    <n v="2.4135490999999999E-2"/>
    <n v="2.4439082500000001E-2"/>
    <n v="0"/>
    <n v="0"/>
    <n v="0"/>
    <s v="EJ"/>
  </r>
  <r>
    <x v="8"/>
    <s v="Central America and Caribbean"/>
    <s v="process heat cement"/>
    <x v="0"/>
    <x v="5"/>
    <n v="8.41393E-3"/>
    <n v="1.33195E-2"/>
    <n v="1.37717E-2"/>
    <n v="1.37717E-2"/>
    <n v="1.724181E-2"/>
    <n v="2.0499879999999901E-2"/>
    <n v="2.393998E-2"/>
    <n v="2.7437449999999999E-2"/>
    <n v="3.07161499999999E-2"/>
    <n v="3.3126533E-2"/>
    <n v="3.4752532000000003E-2"/>
    <n v="0"/>
    <n v="0"/>
    <n v="0"/>
    <s v="EJ"/>
  </r>
  <r>
    <x v="8"/>
    <s v="Central America and Caribbean"/>
    <s v="process heat cement"/>
    <x v="0"/>
    <x v="0"/>
    <n v="1.17377E-2"/>
    <n v="1.54553E-2"/>
    <n v="1.5991200000000001E-2"/>
    <n v="1.5991200000000001E-2"/>
    <n v="2.0168390000000001E-2"/>
    <n v="2.3804079999999998E-2"/>
    <n v="2.7679700000000002E-2"/>
    <n v="3.1166719999999998E-2"/>
    <n v="3.3554830000000001E-2"/>
    <n v="3.5046004999999998E-2"/>
    <n v="3.5419103E-2"/>
    <n v="0"/>
    <n v="0"/>
    <n v="0"/>
    <s v="EJ"/>
  </r>
  <r>
    <x v="8"/>
    <s v="Central America and Caribbean"/>
    <s v="process heat cement"/>
    <x v="0"/>
    <x v="1"/>
    <n v="0"/>
    <n v="0"/>
    <n v="0"/>
    <n v="0"/>
    <n v="0"/>
    <n v="1.4949900000000001E-4"/>
    <n v="1.5043558E-3"/>
    <n v="4.2354615999999996E-3"/>
    <n v="7.7918874999999997E-3"/>
    <n v="1.10819944E-2"/>
    <n v="1.4303558399999999E-2"/>
    <n v="0"/>
    <n v="0"/>
    <n v="0"/>
    <s v="EJ"/>
  </r>
  <r>
    <x v="8"/>
    <s v="Central America and Caribbean"/>
    <s v="process heat cement"/>
    <x v="0"/>
    <x v="2"/>
    <n v="1.8172899999999999E-2"/>
    <n v="2.3642799999999999E-2"/>
    <n v="2.4444299999999999E-2"/>
    <n v="2.4444299999999999E-2"/>
    <n v="2.2481439999999998E-2"/>
    <n v="2.53749699999999E-2"/>
    <n v="2.8468429999999999E-2"/>
    <n v="3.0956629999999999E-2"/>
    <n v="3.2402210000000001E-2"/>
    <n v="3.4083410999999897E-2"/>
    <n v="3.6393339999999899E-2"/>
    <n v="0"/>
    <n v="0"/>
    <n v="0"/>
    <s v="EJ"/>
  </r>
  <r>
    <x v="8"/>
    <s v="Central America and Caribbean"/>
    <s v="resid cooling"/>
    <x v="4"/>
    <x v="4"/>
    <n v="1.8047500000000001E-2"/>
    <n v="3.4306700000000002E-2"/>
    <n v="4.0421600000000002E-2"/>
    <n v="4.5742499999999998E-2"/>
    <n v="5.5592000000000003E-2"/>
    <n v="6.5746429999999995E-2"/>
    <n v="7.9751550000000004E-2"/>
    <n v="9.5727679999999996E-2"/>
    <n v="0.112826789999999"/>
    <n v="0.13007783000000001"/>
    <n v="0.14620981999999999"/>
    <n v="0"/>
    <n v="0"/>
    <n v="0"/>
    <s v="EJ"/>
  </r>
  <r>
    <x v="8"/>
    <s v="Central America and Caribbean"/>
    <s v="resid heating"/>
    <x v="4"/>
    <x v="3"/>
    <n v="3.6709299999999998E-4"/>
    <n v="7.6360000000000002E-4"/>
    <n v="8.97605E-4"/>
    <n v="9.5350399999999998E-4"/>
    <n v="1.1143489999999999E-3"/>
    <n v="1.251954E-3"/>
    <n v="1.358649E-3"/>
    <n v="1.394415E-3"/>
    <n v="1.3396129999999999E-3"/>
    <n v="1.2636114999999999E-3"/>
    <n v="1.1752776E-3"/>
    <n v="0"/>
    <n v="0"/>
    <n v="0"/>
    <s v="EJ"/>
  </r>
  <r>
    <x v="8"/>
    <s v="Central America and Caribbean"/>
    <s v="resid heating"/>
    <x v="4"/>
    <x v="4"/>
    <n v="4.8509099999999999E-4"/>
    <n v="9.2210000000000002E-4"/>
    <n v="1.0864099999999999E-3"/>
    <n v="1.22941E-3"/>
    <n v="1.5345020000000001E-3"/>
    <n v="1.965386E-3"/>
    <n v="2.5377830000000001E-3"/>
    <n v="3.2844749999999998E-3"/>
    <n v="4.0890359999999999E-3"/>
    <n v="4.9291349999999899E-3"/>
    <n v="5.716362E-3"/>
    <n v="0"/>
    <n v="0"/>
    <n v="0"/>
    <s v="EJ"/>
  </r>
  <r>
    <x v="8"/>
    <s v="Central America and Caribbean"/>
    <s v="resid heating"/>
    <x v="4"/>
    <x v="0"/>
    <n v="6.4998699999999998E-6"/>
    <n v="1.9300000000000002E-5"/>
    <n v="1.9400100000000001E-5"/>
    <n v="1.8000100000000001E-5"/>
    <n v="1.9717960000000001E-5"/>
    <n v="2.1928899999999999E-5"/>
    <n v="2.5162889999999999E-5"/>
    <n v="2.925999E-5"/>
    <n v="3.285524E-5"/>
    <n v="3.5989199999999998E-5"/>
    <n v="3.7905938000000003E-5"/>
    <n v="0"/>
    <n v="0"/>
    <n v="0"/>
    <s v="EJ"/>
  </r>
  <r>
    <x v="8"/>
    <s v="Central America and Caribbean"/>
    <s v="resid heating"/>
    <x v="4"/>
    <x v="1"/>
    <n v="0"/>
    <n v="0"/>
    <n v="0"/>
    <n v="0"/>
    <n v="0"/>
    <n v="7.7080900000000004E-10"/>
    <n v="1.5366399999999999E-8"/>
    <n v="3.16595E-8"/>
    <n v="4.8263199999999998E-8"/>
    <n v="6.8027500000000005E-8"/>
    <n v="8.4661299999999996E-8"/>
    <n v="0"/>
    <n v="0"/>
    <n v="0"/>
    <s v="EJ"/>
  </r>
  <r>
    <x v="8"/>
    <s v="Central America and Caribbean"/>
    <s v="resid heating"/>
    <x v="4"/>
    <x v="2"/>
    <n v="2.81015E-3"/>
    <n v="2.4727999999999998E-3"/>
    <n v="1.82511E-3"/>
    <n v="2.1054099999999998E-3"/>
    <n v="2.1418309999999999E-3"/>
    <n v="2.2652150000000001E-3"/>
    <n v="2.4347199999999901E-3"/>
    <n v="2.6842279999999999E-3"/>
    <n v="2.9305959999999902E-3"/>
    <n v="3.1827061E-3"/>
    <n v="3.4181604999999901E-3"/>
    <n v="0"/>
    <n v="0"/>
    <n v="0"/>
    <s v="EJ"/>
  </r>
  <r>
    <x v="8"/>
    <s v="Central America and Caribbean"/>
    <s v="resid heating"/>
    <x v="4"/>
    <x v="6"/>
    <n v="1.57536E-2"/>
    <n v="1.7494200000000001E-2"/>
    <n v="2.2182799999999999E-2"/>
    <n v="2.3925600000000002E-2"/>
    <n v="2.4660419999999999E-2"/>
    <n v="2.5310659999999999E-2"/>
    <n v="2.532688E-2"/>
    <n v="2.4614480000000001E-2"/>
    <n v="2.249307E-2"/>
    <n v="1.962508E-2"/>
    <n v="1.6488567999999999E-2"/>
    <n v="0"/>
    <n v="0"/>
    <n v="0"/>
    <s v="EJ"/>
  </r>
  <r>
    <x v="8"/>
    <s v="Central America and Caribbean"/>
    <s v="resid others"/>
    <x v="4"/>
    <x v="3"/>
    <n v="1.5809199999999999E-2"/>
    <n v="3.2885699999999997E-2"/>
    <n v="3.86547E-2"/>
    <n v="4.1064299999999998E-2"/>
    <n v="4.4464879999999998E-2"/>
    <n v="5.0638049999999997E-2"/>
    <n v="5.7951219999999998E-2"/>
    <n v="6.259141E-2"/>
    <n v="6.3263449999999999E-2"/>
    <n v="6.0059561999999997E-2"/>
    <n v="5.6172079999999999E-2"/>
    <n v="0"/>
    <n v="0"/>
    <n v="0"/>
    <s v="EJ"/>
  </r>
  <r>
    <x v="8"/>
    <s v="Central America and Caribbean"/>
    <s v="resid others"/>
    <x v="4"/>
    <x v="5"/>
    <n v="8.6299999999999997E-5"/>
    <n v="8.7100000000000003E-5"/>
    <n v="8.7399999999999997E-5"/>
    <n v="5.8E-5"/>
    <n v="6.2142950000000001E-5"/>
    <n v="6.6806169999999995E-5"/>
    <n v="7.0189499999999996E-5"/>
    <n v="6.9928709999999994E-5"/>
    <n v="6.8528209999999898E-5"/>
    <n v="6.5130369999999994E-5"/>
    <n v="6.3193859999999995E-5"/>
    <n v="0"/>
    <n v="0"/>
    <n v="0"/>
    <s v="EJ"/>
  </r>
  <r>
    <x v="8"/>
    <s v="Central America and Caribbean"/>
    <s v="resid others"/>
    <x v="4"/>
    <x v="4"/>
    <n v="3.8041699999999998E-2"/>
    <n v="7.2313799999999998E-2"/>
    <n v="8.5203200000000007E-2"/>
    <n v="9.6418799999999999E-2"/>
    <n v="0.1144274"/>
    <n v="0.15185789999999999"/>
    <n v="0.21614359999999999"/>
    <n v="0.30135709999999999"/>
    <n v="0.39278436999999999"/>
    <n v="0.48790242"/>
    <n v="0.57226211999999999"/>
    <n v="0"/>
    <n v="0"/>
    <n v="0"/>
    <s v="EJ"/>
  </r>
  <r>
    <x v="8"/>
    <s v="Central America and Caribbean"/>
    <s v="resid others"/>
    <x v="4"/>
    <x v="0"/>
    <n v="1.9373999999999999E-3"/>
    <n v="5.7317999999999996E-3"/>
    <n v="5.7736999999999997E-3"/>
    <n v="5.3562000000000002E-3"/>
    <n v="5.8506610000000001E-3"/>
    <n v="6.5631849999999896E-3"/>
    <n v="7.7945030000000004E-3"/>
    <n v="9.2850550000000004E-3"/>
    <n v="1.07214399999999E-2"/>
    <n v="1.1995107E-2"/>
    <n v="1.2927575E-2"/>
    <n v="0"/>
    <n v="0"/>
    <n v="0"/>
    <s v="EJ"/>
  </r>
  <r>
    <x v="8"/>
    <s v="Central America and Caribbean"/>
    <s v="resid others"/>
    <x v="4"/>
    <x v="1"/>
    <n v="0"/>
    <n v="0"/>
    <n v="0"/>
    <n v="0"/>
    <n v="0"/>
    <n v="4.5268099999999998E-7"/>
    <n v="1.06727E-5"/>
    <n v="2.2677899999999998E-5"/>
    <n v="3.2959300000000001E-5"/>
    <n v="4.5789099999999998E-5"/>
    <n v="5.4344200000000001E-5"/>
    <n v="0"/>
    <n v="0"/>
    <n v="0"/>
    <s v="EJ"/>
  </r>
  <r>
    <x v="8"/>
    <s v="Central America and Caribbean"/>
    <s v="resid others"/>
    <x v="4"/>
    <x v="2"/>
    <n v="0.119308"/>
    <n v="0.10498499999999999"/>
    <n v="7.7487399999999998E-2"/>
    <n v="8.9386499999999994E-2"/>
    <n v="9.2633469999999996E-2"/>
    <n v="9.5422759999999995E-2"/>
    <n v="9.3881469999999995E-2"/>
    <n v="8.7394299999999994E-2"/>
    <n v="8.1417889999999896E-2"/>
    <n v="7.4887419999999996E-2"/>
    <n v="7.3677039999999999E-2"/>
    <n v="0"/>
    <n v="0"/>
    <n v="0"/>
    <s v="EJ"/>
  </r>
  <r>
    <x v="8"/>
    <s v="Central America and Caribbean"/>
    <s v="resid others"/>
    <x v="4"/>
    <x v="6"/>
    <n v="0.28779900000000003"/>
    <n v="0.31959100000000001"/>
    <n v="0.40524199999999999"/>
    <n v="0.437079"/>
    <n v="0.46033399999999902"/>
    <n v="0.47195209999999999"/>
    <n v="0.45632260000000002"/>
    <n v="0.40920339999999999"/>
    <n v="0.35607269999999902"/>
    <n v="0.29770899000000001"/>
    <n v="0.2669512"/>
    <n v="0"/>
    <n v="0"/>
    <n v="0"/>
    <s v="EJ"/>
  </r>
  <r>
    <x v="8"/>
    <s v="Central America and Caribbean"/>
    <s v="trn_aviation_intl"/>
    <x v="5"/>
    <x v="4"/>
    <n v="0"/>
    <n v="0"/>
    <n v="0"/>
    <n v="0"/>
    <n v="0"/>
    <n v="0"/>
    <n v="0"/>
    <n v="3.0507999999999998E-8"/>
    <n v="2.92797E-7"/>
    <n v="2.6499799999999999E-6"/>
    <n v="2.2016499999999998E-5"/>
    <n v="0"/>
    <n v="0"/>
    <n v="0"/>
    <s v="EJ"/>
  </r>
  <r>
    <x v="8"/>
    <s v="Central America and Caribbean"/>
    <s v="trn_aviation_intl"/>
    <x v="5"/>
    <x v="1"/>
    <n v="0"/>
    <n v="0"/>
    <n v="0"/>
    <n v="0"/>
    <n v="0"/>
    <n v="0"/>
    <n v="0"/>
    <n v="4.6887199999999999E-8"/>
    <n v="1.0499000000000001E-6"/>
    <n v="1.7563799999999999E-5"/>
    <n v="2.1507300000000001E-4"/>
    <n v="0"/>
    <n v="0"/>
    <n v="0"/>
    <s v="EJ"/>
  </r>
  <r>
    <x v="8"/>
    <s v="Central America and Caribbean"/>
    <s v="trn_aviation_intl"/>
    <x v="5"/>
    <x v="2"/>
    <n v="3.25446E-2"/>
    <n v="6.6253599999999996E-2"/>
    <n v="7.1727799999999994E-2"/>
    <n v="8.0032199999999998E-2"/>
    <n v="8.6414400000000002E-2"/>
    <n v="9.4274999999999998E-2"/>
    <n v="0.10931299999999999"/>
    <n v="0.126919"/>
    <n v="0.153446"/>
    <n v="0.18188499999999999"/>
    <n v="0.21085100000000001"/>
    <n v="0"/>
    <n v="0"/>
    <n v="0"/>
    <s v="EJ"/>
  </r>
  <r>
    <x v="8"/>
    <s v="Central America and Caribbean"/>
    <s v="trn_freight"/>
    <x v="6"/>
    <x v="4"/>
    <n v="1.05796E-4"/>
    <n v="4.5779000000000002E-4"/>
    <n v="2.8239399999999999E-4"/>
    <n v="3.7609200000000002E-4"/>
    <n v="4.4780599999999997E-4"/>
    <n v="5.0709979999999995E-4"/>
    <n v="6.6017399999999905E-4"/>
    <n v="8.4903864999999999E-4"/>
    <n v="1.0299035099999999E-3"/>
    <n v="1.2125605999999899E-3"/>
    <n v="1.4249778999999899E-3"/>
    <n v="0"/>
    <n v="0"/>
    <n v="0"/>
    <s v="EJ"/>
  </r>
  <r>
    <x v="8"/>
    <s v="Central America and Caribbean"/>
    <s v="trn_freight"/>
    <x v="6"/>
    <x v="1"/>
    <n v="0"/>
    <n v="0"/>
    <n v="0"/>
    <n v="0"/>
    <n v="0"/>
    <n v="8.8904899999999996E-5"/>
    <n v="3.7008400000000002E-4"/>
    <n v="8.217233E-4"/>
    <n v="1.1577718E-3"/>
    <n v="1.4202218E-3"/>
    <n v="1.706609E-3"/>
    <n v="0"/>
    <n v="0"/>
    <n v="0"/>
    <s v="EJ"/>
  </r>
  <r>
    <x v="8"/>
    <s v="Central America and Caribbean"/>
    <s v="trn_freight"/>
    <x v="6"/>
    <x v="2"/>
    <n v="1.11151799999999E-2"/>
    <n v="5.4570799999999996E-3"/>
    <n v="6.5277699999999996E-3"/>
    <n v="7.6777299999999998E-3"/>
    <n v="7.7890490000000001E-3"/>
    <n v="8.3347159999999903E-3"/>
    <n v="8.7993759999999994E-3"/>
    <n v="9.2282900000000001E-3"/>
    <n v="1.0060700000000001E-2"/>
    <n v="1.1298600000000001E-2"/>
    <n v="1.2616499999999999E-2"/>
    <n v="0"/>
    <n v="0"/>
    <n v="0"/>
    <s v="EJ"/>
  </r>
  <r>
    <x v="8"/>
    <s v="Central America and Caribbean"/>
    <s v="trn_freight_road"/>
    <x v="6"/>
    <x v="4"/>
    <n v="0"/>
    <n v="0"/>
    <n v="0"/>
    <n v="0"/>
    <n v="1.3310360000000001E-3"/>
    <n v="4.3026329139999996E-3"/>
    <n v="1.34632303880119E-2"/>
    <n v="3.0068007570164999E-2"/>
    <n v="4.8705220647507999E-2"/>
    <n v="6.7621439375549999E-2"/>
    <n v="9.4215099893900006E-2"/>
    <n v="0"/>
    <n v="0"/>
    <n v="0"/>
    <s v="EJ"/>
  </r>
  <r>
    <x v="8"/>
    <s v="Central America and Caribbean"/>
    <s v="trn_freight_road"/>
    <x v="6"/>
    <x v="1"/>
    <n v="0"/>
    <n v="0"/>
    <n v="0"/>
    <n v="0"/>
    <n v="0"/>
    <n v="4.0399673000000001E-4"/>
    <n v="3.37585488989E-3"/>
    <n v="9.3944636763799994E-3"/>
    <n v="1.606319696146E-2"/>
    <n v="2.2566472861000001E-2"/>
    <n v="2.9154616437E-2"/>
    <n v="0"/>
    <n v="0"/>
    <n v="0"/>
    <s v="EJ"/>
  </r>
  <r>
    <x v="8"/>
    <s v="Central America and Caribbean"/>
    <s v="trn_freight_road"/>
    <x v="6"/>
    <x v="2"/>
    <n v="0.119717899999999"/>
    <n v="0.22403609999999999"/>
    <n v="0.24820609999999901"/>
    <n v="0.28865019999999902"/>
    <n v="0.30871658000000002"/>
    <n v="0.345851156892999"/>
    <n v="0.38976518497599999"/>
    <n v="0.4280826180606"/>
    <n v="0.47279806686999998"/>
    <n v="0.52779359482199995"/>
    <n v="0.57342065010999999"/>
    <n v="0"/>
    <n v="0"/>
    <n v="0"/>
    <s v="EJ"/>
  </r>
  <r>
    <x v="8"/>
    <s v="Central America and Caribbean"/>
    <s v="trn_pass"/>
    <x v="6"/>
    <x v="4"/>
    <n v="2.6969899999999998E-4"/>
    <n v="1.16949999E-3"/>
    <n v="7.1989799999999996E-4"/>
    <n v="9.58697E-4"/>
    <n v="1.1798934100000001E-3"/>
    <n v="1.4393578100000001E-3"/>
    <n v="1.8943900700000001E-3"/>
    <n v="2.7502409E-3"/>
    <n v="4.0145182E-3"/>
    <n v="6.3500980000000002E-3"/>
    <n v="1.0980873299999999E-2"/>
    <n v="0"/>
    <n v="0"/>
    <n v="0"/>
    <s v="EJ"/>
  </r>
  <r>
    <x v="8"/>
    <s v="Central America and Caribbean"/>
    <s v="trn_pass"/>
    <x v="6"/>
    <x v="1"/>
    <n v="0"/>
    <n v="0"/>
    <n v="0"/>
    <n v="0"/>
    <n v="0"/>
    <n v="0"/>
    <n v="0"/>
    <n v="1.01776E-4"/>
    <n v="3.88596E-4"/>
    <n v="1.3859E-3"/>
    <n v="4.27254E-3"/>
    <n v="0"/>
    <n v="0"/>
    <n v="0"/>
    <s v="EJ"/>
  </r>
  <r>
    <x v="8"/>
    <s v="Central America and Caribbean"/>
    <s v="trn_pass"/>
    <x v="6"/>
    <x v="2"/>
    <n v="1.54410998E-2"/>
    <n v="3.1298198999999999E-2"/>
    <n v="3.3925298999999999E-2"/>
    <n v="3.7760498999999899E-2"/>
    <n v="4.1125085999999998E-2"/>
    <n v="5.1461048000000002E-2"/>
    <n v="6.7037634999999998E-2"/>
    <n v="8.3477535999999894E-2"/>
    <n v="0.105905983"/>
    <n v="0.12856478399999999"/>
    <n v="0.14694982000000001"/>
    <n v="0"/>
    <n v="0"/>
    <n v="0"/>
    <s v="EJ"/>
  </r>
  <r>
    <x v="8"/>
    <s v="Central America and Caribbean"/>
    <s v="trn_pass_road"/>
    <x v="6"/>
    <x v="4"/>
    <n v="0"/>
    <n v="0"/>
    <n v="0"/>
    <n v="0"/>
    <n v="2.0242099999999998E-3"/>
    <n v="4.8795799999999997E-3"/>
    <n v="7.1433199999999999E-3"/>
    <n v="8.2844899999999898E-3"/>
    <n v="8.7975799999999993E-3"/>
    <n v="9.20289E-3"/>
    <n v="9.4450699999999999E-3"/>
    <n v="0"/>
    <n v="0"/>
    <n v="0"/>
    <s v="EJ"/>
  </r>
  <r>
    <x v="8"/>
    <s v="Central America and Caribbean"/>
    <s v="trn_pass_road"/>
    <x v="6"/>
    <x v="0"/>
    <n v="0"/>
    <n v="0"/>
    <n v="5.4997900000000004E-6"/>
    <n v="1.1599600000000001E-4"/>
    <n v="1.322281E-4"/>
    <n v="1.373368E-4"/>
    <n v="1.086401E-4"/>
    <n v="1.0322429999999999E-4"/>
    <n v="1.032959E-4"/>
    <n v="1.0137300000000001E-4"/>
    <n v="9.7661699999999994E-5"/>
    <n v="0"/>
    <n v="0"/>
    <n v="0"/>
    <s v="EJ"/>
  </r>
  <r>
    <x v="8"/>
    <s v="Central America and Caribbean"/>
    <s v="trn_pass_road"/>
    <x v="6"/>
    <x v="1"/>
    <n v="0"/>
    <n v="0"/>
    <n v="0"/>
    <n v="0"/>
    <n v="0"/>
    <n v="1.32246E-6"/>
    <n v="7.088755E-6"/>
    <n v="2.34400189999999E-5"/>
    <n v="4.5299359999999999E-5"/>
    <n v="6.1181019999999997E-5"/>
    <n v="6.6915999999999994E-5"/>
    <n v="0"/>
    <n v="0"/>
    <n v="0"/>
    <s v="EJ"/>
  </r>
  <r>
    <x v="8"/>
    <s v="Central America and Caribbean"/>
    <s v="trn_pass_road"/>
    <x v="6"/>
    <x v="2"/>
    <n v="1.99855E-2"/>
    <n v="3.7404399999999997E-2"/>
    <n v="4.1440100000000001E-2"/>
    <n v="4.8182799999999998E-2"/>
    <n v="5.6614739599999998E-2"/>
    <n v="5.7401794199999898E-2"/>
    <n v="4.7503211500000003E-2"/>
    <n v="4.4919617000000002E-2"/>
    <n v="4.5717572999999997E-2"/>
    <n v="4.5685208999999997E-2"/>
    <n v="4.4810093999999898E-2"/>
    <n v="0"/>
    <n v="0"/>
    <n v="0"/>
    <s v="EJ"/>
  </r>
  <r>
    <x v="8"/>
    <s v="Central America and Caribbean"/>
    <s v="trn_pass_road_LDV"/>
    <x v="6"/>
    <x v="4"/>
    <n v="0"/>
    <n v="0"/>
    <n v="0"/>
    <n v="0"/>
    <n v="0"/>
    <n v="6.50593E-3"/>
    <n v="1.0352399999999999E-2"/>
    <n v="1.2040199999999999E-2"/>
    <n v="1.30213E-2"/>
    <n v="1.36957E-2"/>
    <n v="1.4041E-2"/>
    <n v="0"/>
    <n v="0"/>
    <n v="0"/>
    <s v="EJ"/>
  </r>
  <r>
    <x v="8"/>
    <s v="Central America and Caribbean"/>
    <s v="trn_pass_road_LDV"/>
    <x v="6"/>
    <x v="2"/>
    <n v="7.3168599999999997E-3"/>
    <n v="1.3692599999999999E-2"/>
    <n v="1.5169800000000001E-2"/>
    <n v="1.7641199999999999E-2"/>
    <n v="1.4168699999999999E-2"/>
    <n v="7.1483800000000002E-3"/>
    <n v="4.2602500000000001E-3"/>
    <n v="3.0264300000000001E-3"/>
    <n v="2.19689E-3"/>
    <n v="1.61276E-3"/>
    <n v="1.2003999999999999E-3"/>
    <n v="0"/>
    <n v="0"/>
    <n v="0"/>
    <s v="EJ"/>
  </r>
  <r>
    <x v="8"/>
    <s v="Central America and Caribbean"/>
    <s v="trn_pass_road_LDV_4W"/>
    <x v="6"/>
    <x v="4"/>
    <n v="0"/>
    <n v="0"/>
    <n v="0"/>
    <n v="0"/>
    <n v="0"/>
    <n v="8.8195270000000006E-3"/>
    <n v="4.5908852999999999E-2"/>
    <n v="8.5316604000000004E-2"/>
    <n v="0.123518963999999"/>
    <n v="0.156197073399999"/>
    <n v="0.18710838299999999"/>
    <n v="0"/>
    <n v="0"/>
    <n v="0"/>
    <s v="EJ"/>
  </r>
  <r>
    <x v="8"/>
    <s v="Central America and Caribbean"/>
    <s v="trn_pass_road_LDV_4W"/>
    <x v="6"/>
    <x v="0"/>
    <n v="0"/>
    <n v="0"/>
    <n v="3.6294899999999997E-5"/>
    <n v="7.6289299999999995E-4"/>
    <n v="7.191144E-4"/>
    <n v="6.7534889999999997E-4"/>
    <n v="6.0596770000000003E-4"/>
    <n v="5.1742936999999995E-4"/>
    <n v="4.2515115999999998E-4"/>
    <n v="3.8845494999999999E-4"/>
    <n v="3.5016050999999999E-4"/>
    <n v="0"/>
    <n v="0"/>
    <n v="0"/>
    <s v="EJ"/>
  </r>
  <r>
    <x v="8"/>
    <s v="Central America and Caribbean"/>
    <s v="trn_pass_road_LDV_4W"/>
    <x v="6"/>
    <x v="1"/>
    <n v="0"/>
    <n v="0"/>
    <n v="0"/>
    <n v="0"/>
    <n v="0"/>
    <n v="9.0387949999999901E-6"/>
    <n v="1.2222085400000001E-4"/>
    <n v="1.892417063E-4"/>
    <n v="2.4941722450000001E-4"/>
    <n v="2.9771174889999902E-4"/>
    <n v="3.4765106499999999E-4"/>
    <n v="0"/>
    <n v="0"/>
    <n v="0"/>
    <s v="EJ"/>
  </r>
  <r>
    <x v="8"/>
    <s v="Central America and Caribbean"/>
    <s v="trn_pass_road_LDV_4W"/>
    <x v="6"/>
    <x v="2"/>
    <n v="0.1078976956"/>
    <n v="0.20208828919999999"/>
    <n v="0.22390828779999999"/>
    <n v="0.26001599119999902"/>
    <n v="0.24018375849999901"/>
    <n v="0.2237365348"/>
    <n v="0.1994051701"/>
    <n v="0.17071115324"/>
    <n v="0.14143657475999999"/>
    <n v="0.131767519"/>
    <n v="0.1214619146"/>
    <n v="0"/>
    <n v="0"/>
    <n v="0"/>
    <s v="EJ"/>
  </r>
  <r>
    <x v="8"/>
    <s v="Central America and Caribbean"/>
    <s v="trn_shipping_intl"/>
    <x v="7"/>
    <x v="4"/>
    <n v="0"/>
    <n v="0"/>
    <n v="0"/>
    <n v="0"/>
    <n v="0"/>
    <n v="0"/>
    <n v="0"/>
    <n v="4.2819999999999998E-6"/>
    <n v="1.38656E-5"/>
    <n v="4.71281E-5"/>
    <n v="1.3541399999999999E-4"/>
    <n v="0"/>
    <n v="0"/>
    <n v="0"/>
    <s v="EJ"/>
  </r>
  <r>
    <x v="8"/>
    <s v="Central America and Caribbean"/>
    <s v="trn_shipping_intl"/>
    <x v="7"/>
    <x v="1"/>
    <n v="0"/>
    <n v="0"/>
    <n v="0"/>
    <n v="0"/>
    <n v="0"/>
    <n v="0"/>
    <n v="0"/>
    <n v="8.7072500000000004E-5"/>
    <n v="3.3603300000000001E-4"/>
    <n v="1.4031600000000001E-3"/>
    <n v="4.8114000000000004E-3"/>
    <n v="0"/>
    <n v="0"/>
    <n v="0"/>
    <s v="EJ"/>
  </r>
  <r>
    <x v="8"/>
    <s v="Central America and Caribbean"/>
    <s v="trn_shipping_intl"/>
    <x v="7"/>
    <x v="2"/>
    <n v="0.127498"/>
    <n v="0.24871299999999999"/>
    <n v="0.332617"/>
    <n v="0.37198799999999999"/>
    <n v="0.36275974"/>
    <n v="0.37941439999999999"/>
    <n v="0.39800999999999997"/>
    <n v="0.42572299999999902"/>
    <n v="0.45851399999999998"/>
    <n v="0.49378699999999998"/>
    <n v="0.52670799999999995"/>
    <n v="0"/>
    <n v="0"/>
    <n v="0"/>
    <s v="EJ"/>
  </r>
  <r>
    <x v="9"/>
    <s v="Central Asia"/>
    <s v="N fertilizer"/>
    <x v="0"/>
    <x v="0"/>
    <n v="7.0374000000000006E-2"/>
    <n v="4.2220100000000003E-2"/>
    <n v="5.3498299999999999E-2"/>
    <n v="5.5190200000000002E-2"/>
    <n v="5.8168249999999998E-2"/>
    <n v="6.1457816399999997E-2"/>
    <n v="6.2823690199999893E-2"/>
    <n v="6.1014323500000002E-2"/>
    <n v="5.7618877800000003E-2"/>
    <n v="5.6655515789999999E-2"/>
    <n v="5.6396002889999998E-2"/>
    <n v="0"/>
    <n v="0"/>
    <n v="0"/>
    <s v="EJ"/>
  </r>
  <r>
    <x v="9"/>
    <s v="Central Asia"/>
    <s v="N fertilizer"/>
    <x v="0"/>
    <x v="1"/>
    <n v="0"/>
    <n v="0"/>
    <n v="0"/>
    <n v="0"/>
    <n v="0"/>
    <n v="7.0337899999999996E-5"/>
    <n v="6.3634559999999995E-4"/>
    <n v="2.2019182999999999E-3"/>
    <n v="4.28702029999999E-3"/>
    <n v="5.9982506999999999E-3"/>
    <n v="7.5420503000000003E-3"/>
    <n v="0"/>
    <n v="0"/>
    <n v="0"/>
    <s v="EJ"/>
  </r>
  <r>
    <x v="9"/>
    <s v="Central Asia"/>
    <s v="agricultural energy use"/>
    <x v="1"/>
    <x v="3"/>
    <n v="1.674E-4"/>
    <n v="1.2139E-3"/>
    <n v="4.1859999999999998E-4"/>
    <n v="4.1859999999999998E-4"/>
    <n v="4.4073490000000001E-4"/>
    <n v="4.5855039999999998E-4"/>
    <n v="4.4335719999999998E-4"/>
    <n v="4.1929019999999899E-4"/>
    <n v="4.0299249999999997E-4"/>
    <n v="3.797572E-4"/>
    <n v="3.5998470000000001E-4"/>
    <n v="0"/>
    <n v="0"/>
    <n v="0"/>
    <s v="EJ"/>
  </r>
  <r>
    <x v="9"/>
    <s v="Central Asia"/>
    <s v="agricultural energy use"/>
    <x v="1"/>
    <x v="5"/>
    <n v="2.8882999999999999E-3"/>
    <n v="5.8600000000000004E-4"/>
    <n v="8.0370900000000002E-3"/>
    <n v="5.2325000000000002E-3"/>
    <n v="5.52981999999999E-3"/>
    <n v="5.5270900000000001E-3"/>
    <n v="5.1804499999999996E-3"/>
    <n v="4.85442399999999E-3"/>
    <n v="4.8416399999999899E-3"/>
    <n v="4.882277E-3"/>
    <n v="4.9796969999999999E-3"/>
    <n v="0"/>
    <n v="0"/>
    <n v="0"/>
    <s v="EJ"/>
  </r>
  <r>
    <x v="9"/>
    <s v="Central Asia"/>
    <s v="agricultural energy use"/>
    <x v="1"/>
    <x v="4"/>
    <n v="0.15412899999999999"/>
    <n v="8.73617E-2"/>
    <n v="6.1785300000000001E-2"/>
    <n v="6.8566699999999994E-2"/>
    <n v="7.5955799999999907E-2"/>
    <n v="8.4443924999999906E-2"/>
    <n v="9.3776946E-2"/>
    <n v="0.101715414999999"/>
    <n v="0.10834204460000001"/>
    <n v="0.115211947"/>
    <n v="0.121866445999999"/>
    <n v="0"/>
    <n v="0"/>
    <n v="0"/>
    <s v="EJ"/>
  </r>
  <r>
    <x v="9"/>
    <s v="Central Asia"/>
    <s v="agricultural energy use"/>
    <x v="1"/>
    <x v="0"/>
    <n v="3.8385599999999999E-2"/>
    <n v="9.2928899999999998E-3"/>
    <n v="8.4138900000000003E-3"/>
    <n v="7.2836000000000003E-3"/>
    <n v="7.7642600000000003E-3"/>
    <n v="7.7713399999999998E-3"/>
    <n v="7.3273660000000001E-3"/>
    <n v="6.7788950000000001E-3"/>
    <n v="6.43641099999999E-3"/>
    <n v="6.0637970000000001E-3"/>
    <n v="5.7208520000000002E-3"/>
    <n v="0"/>
    <n v="0"/>
    <n v="0"/>
    <s v="EJ"/>
  </r>
  <r>
    <x v="9"/>
    <s v="Central Asia"/>
    <s v="agricultural energy use"/>
    <x v="1"/>
    <x v="1"/>
    <n v="0"/>
    <n v="0"/>
    <n v="0"/>
    <n v="0"/>
    <n v="0"/>
    <n v="4.7155999999999999E-4"/>
    <n v="1.712217E-3"/>
    <n v="3.3132719999999999E-3"/>
    <n v="4.7140623000000003E-3"/>
    <n v="6.1286959999999899E-3"/>
    <n v="7.2185909999999999E-3"/>
    <n v="0"/>
    <n v="0"/>
    <n v="0"/>
    <s v="EJ"/>
  </r>
  <r>
    <x v="9"/>
    <s v="Central Asia"/>
    <s v="agricultural energy use"/>
    <x v="1"/>
    <x v="2"/>
    <n v="8.2631599999999999E-2"/>
    <n v="6.5845799999999996E-2"/>
    <n v="5.9650399999999999E-2"/>
    <n v="5.8687699999999898E-2"/>
    <n v="6.3302689999999995E-2"/>
    <n v="6.5205910000000006E-2"/>
    <n v="6.3405340000000004E-2"/>
    <n v="5.9905260000000002E-2"/>
    <n v="5.7054777000000001E-2"/>
    <n v="5.2829556E-2"/>
    <n v="4.8348117000000003E-2"/>
    <n v="0"/>
    <n v="0"/>
    <n v="0"/>
    <s v="EJ"/>
  </r>
  <r>
    <x v="9"/>
    <s v="Central Asia"/>
    <s v="alumina"/>
    <x v="0"/>
    <x v="3"/>
    <n v="0"/>
    <n v="7.9201800000000005E-5"/>
    <n v="5.4359999999999999E-4"/>
    <n v="2.7753100000000002E-4"/>
    <n v="4.2879699999999899E-4"/>
    <n v="5.7279200000000003E-4"/>
    <n v="7.8003999999999997E-4"/>
    <n v="9.8530899999999997E-4"/>
    <n v="1.16795939999999E-3"/>
    <n v="1.3228629E-3"/>
    <n v="1.4434682599999899E-3"/>
    <n v="0"/>
    <n v="0"/>
    <n v="0"/>
    <s v="EJ"/>
  </r>
  <r>
    <x v="9"/>
    <s v="Central Asia"/>
    <s v="alumina"/>
    <x v="0"/>
    <x v="5"/>
    <n v="0"/>
    <n v="3.0158699999999999E-3"/>
    <n v="1.5766E-3"/>
    <n v="4.1615599999999999E-3"/>
    <n v="6.4289500000000001E-3"/>
    <n v="8.5867800000000005E-3"/>
    <n v="1.1693179999999999E-2"/>
    <n v="1.477231E-2"/>
    <n v="1.7517155E-2"/>
    <n v="1.9848517E-2"/>
    <n v="2.1667675800000001E-2"/>
    <n v="0"/>
    <n v="0"/>
    <n v="0"/>
    <s v="EJ"/>
  </r>
  <r>
    <x v="9"/>
    <s v="Central Asia"/>
    <s v="alumina"/>
    <x v="0"/>
    <x v="0"/>
    <n v="0"/>
    <n v="0"/>
    <n v="7.5799999999999999E-5"/>
    <n v="3.92044E-5"/>
    <n v="6.0570812159999901E-5"/>
    <n v="8.0870559619000001E-5"/>
    <n v="1.10044678681E-4"/>
    <n v="1.3886357984599999E-4"/>
    <n v="1.6443520872900001E-4"/>
    <n v="1.8608139340900001E-4"/>
    <n v="2.0288695149799999E-4"/>
    <n v="0"/>
    <n v="0"/>
    <n v="0"/>
    <s v="EJ"/>
  </r>
  <r>
    <x v="9"/>
    <s v="Central Asia"/>
    <s v="alumina"/>
    <x v="0"/>
    <x v="2"/>
    <n v="0"/>
    <n v="1.6752399999999999E-3"/>
    <n v="1.4890000000000001E-3"/>
    <n v="1.0239100000000001E-3"/>
    <n v="1.578971E-3"/>
    <n v="2.105095E-3"/>
    <n v="2.8581511119049898E-3"/>
    <n v="3.6013842084049999E-3"/>
    <n v="4.260650300076E-3"/>
    <n v="4.8225153576619897E-3"/>
    <n v="5.2652829263940002E-3"/>
    <n v="0"/>
    <n v="0"/>
    <n v="0"/>
    <s v="EJ"/>
  </r>
  <r>
    <x v="9"/>
    <s v="Central Asia"/>
    <s v="aluminum"/>
    <x v="0"/>
    <x v="4"/>
    <n v="0"/>
    <n v="3.1642900000000002E-2"/>
    <n v="2.16779E-2"/>
    <n v="1.31497E-2"/>
    <n v="2.0306339999999999E-2"/>
    <n v="2.7107779999999901E-2"/>
    <n v="3.6880259999999998E-2"/>
    <n v="4.6546339999999999E-2"/>
    <n v="5.513817E-2"/>
    <n v="6.2432919000000003E-2"/>
    <n v="6.8128573999999997E-2"/>
    <n v="0"/>
    <n v="0"/>
    <n v="0"/>
    <s v="EJ"/>
  </r>
  <r>
    <x v="9"/>
    <s v="Central Asia"/>
    <s v="cement"/>
    <x v="0"/>
    <x v="4"/>
    <n v="1.0875599999999999E-2"/>
    <n v="6.3494800000000002E-3"/>
    <n v="7.6564199999999997E-3"/>
    <n v="7.6564199999999997E-3"/>
    <n v="8.7090399999999995E-3"/>
    <n v="1.07267299999999E-2"/>
    <n v="1.335017E-2"/>
    <n v="1.5989287000000001E-2"/>
    <n v="1.8215045999999999E-2"/>
    <n v="1.9902237E-2"/>
    <n v="2.1105009599999999E-2"/>
    <n v="0"/>
    <n v="0"/>
    <n v="0"/>
    <s v="EJ"/>
  </r>
  <r>
    <x v="9"/>
    <s v="Central Asia"/>
    <s v="chemical energy use"/>
    <x v="0"/>
    <x v="5"/>
    <n v="0"/>
    <n v="0"/>
    <n v="1.33949E-3"/>
    <n v="1.13021E-3"/>
    <n v="1.2518539999999999E-3"/>
    <n v="1.383179E-3"/>
    <n v="1.5293709999999901E-3"/>
    <n v="1.632138E-3"/>
    <n v="1.7194751000000001E-3"/>
    <n v="1.8356895999999999E-3"/>
    <n v="1.9474434199999999E-3"/>
    <n v="0"/>
    <n v="0"/>
    <n v="0"/>
    <s v="EJ"/>
  </r>
  <r>
    <x v="9"/>
    <s v="Central Asia"/>
    <s v="chemical energy use"/>
    <x v="0"/>
    <x v="4"/>
    <n v="4.8139000000000003E-3"/>
    <n v="6.2371099999999997E-3"/>
    <n v="1.6157899999999999E-2"/>
    <n v="1.86278E-2"/>
    <n v="2.0803329999999998E-2"/>
    <n v="2.35100899999999E-2"/>
    <n v="2.7427929999999899E-2"/>
    <n v="3.1816009999999999E-2"/>
    <n v="3.6074869999999898E-2"/>
    <n v="3.9956520999999898E-2"/>
    <n v="4.3060295999999998E-2"/>
    <n v="0"/>
    <n v="0"/>
    <n v="0"/>
    <s v="EJ"/>
  </r>
  <r>
    <x v="9"/>
    <s v="Central Asia"/>
    <s v="chemical energy use"/>
    <x v="0"/>
    <x v="0"/>
    <n v="0"/>
    <n v="0"/>
    <n v="0"/>
    <n v="0"/>
    <n v="0"/>
    <n v="0"/>
    <n v="0"/>
    <n v="0"/>
    <n v="0"/>
    <n v="0"/>
    <n v="0"/>
    <n v="0"/>
    <n v="0"/>
    <n v="0"/>
    <s v="EJ"/>
  </r>
  <r>
    <x v="9"/>
    <s v="Central Asia"/>
    <s v="chemical energy use"/>
    <x v="0"/>
    <x v="2"/>
    <n v="1.0925499999999999E-2"/>
    <n v="1.6534699999999999E-2"/>
    <n v="8.7909200000000005E-4"/>
    <n v="9.6280499999999995E-4"/>
    <n v="1.056984E-3"/>
    <n v="1.1498179999999999E-3"/>
    <n v="1.2277842000000001E-3"/>
    <n v="1.2436319999999999E-3"/>
    <n v="1.2407125999999999E-3"/>
    <n v="1.2955393E-3"/>
    <n v="1.3821719500000001E-3"/>
    <n v="0"/>
    <n v="0"/>
    <n v="0"/>
    <s v="EJ"/>
  </r>
  <r>
    <x v="9"/>
    <s v="Central Asia"/>
    <s v="chemical feedstocks"/>
    <x v="0"/>
    <x v="0"/>
    <n v="0"/>
    <n v="1.7036E-3"/>
    <n v="0"/>
    <n v="0"/>
    <n v="0"/>
    <n v="0"/>
    <n v="0"/>
    <n v="0"/>
    <n v="0"/>
    <n v="0"/>
    <n v="0"/>
    <n v="0"/>
    <n v="0"/>
    <n v="0"/>
    <s v="EJ"/>
  </r>
  <r>
    <x v="9"/>
    <s v="Central Asia"/>
    <s v="chemical feedstocks"/>
    <x v="0"/>
    <x v="2"/>
    <n v="2.99718E-2"/>
    <n v="3.05578E-2"/>
    <n v="1.14696E-2"/>
    <n v="2.3106700000000001E-2"/>
    <n v="2.58421E-2"/>
    <n v="2.9304299999999998E-2"/>
    <n v="3.4479000000000003E-2"/>
    <n v="4.0720199999999998E-2"/>
    <n v="4.7172199999999997E-2"/>
    <n v="5.3160199999999998E-2"/>
    <n v="5.8259400000000003E-2"/>
    <n v="0"/>
    <n v="0"/>
    <n v="0"/>
    <s v="EJ"/>
  </r>
  <r>
    <x v="9"/>
    <s v="Central Asia"/>
    <s v="comm cooling"/>
    <x v="2"/>
    <x v="4"/>
    <n v="7.92891E-4"/>
    <n v="3.9181300000000002E-4"/>
    <n v="5.1515899999999995E-4"/>
    <n v="8.9615799999999998E-4"/>
    <n v="1.1345050000000001E-3"/>
    <n v="1.469176E-3"/>
    <n v="2.0620209999999998E-3"/>
    <n v="2.7464009999999999E-3"/>
    <n v="3.4350905999999998E-3"/>
    <n v="4.0372165999999999E-3"/>
    <n v="4.4961842000000004E-3"/>
    <n v="0"/>
    <n v="0"/>
    <n v="0"/>
    <s v="EJ"/>
  </r>
  <r>
    <x v="9"/>
    <s v="Central Asia"/>
    <s v="comm heating"/>
    <x v="2"/>
    <x v="3"/>
    <n v="7.5699000000000001E-3"/>
    <n v="2.1308E-3"/>
    <n v="3.1681000000000001E-3"/>
    <n v="1.4859000000000001E-3"/>
    <n v="1.6054929999999999E-3"/>
    <n v="1.742501E-3"/>
    <n v="1.795577E-3"/>
    <n v="1.707622E-3"/>
    <n v="1.534087E-3"/>
    <n v="1.3580436E-3"/>
    <n v="1.2154148E-3"/>
    <n v="0"/>
    <n v="0"/>
    <n v="0"/>
    <s v="EJ"/>
  </r>
  <r>
    <x v="9"/>
    <s v="Central Asia"/>
    <s v="comm heating"/>
    <x v="2"/>
    <x v="5"/>
    <n v="2.8487E-3"/>
    <n v="4.6069999999999998E-4"/>
    <n v="3.6676999999999999E-3"/>
    <n v="1.6762000000000001E-3"/>
    <n v="1.818797E-3"/>
    <n v="1.9472129999999999E-3"/>
    <n v="2.013904E-3"/>
    <n v="1.9587379999999998E-3"/>
    <n v="1.8578710000000001E-3"/>
    <n v="1.7654354E-3"/>
    <n v="1.70398139999999E-3"/>
    <n v="0"/>
    <n v="0"/>
    <n v="0"/>
    <s v="EJ"/>
  </r>
  <r>
    <x v="9"/>
    <s v="Central Asia"/>
    <s v="comm heating"/>
    <x v="2"/>
    <x v="4"/>
    <n v="1.521E-3"/>
    <n v="7.5159999999999995E-4"/>
    <n v="9.8820000000000006E-4"/>
    <n v="1.7191000000000001E-3"/>
    <n v="1.925384E-3"/>
    <n v="2.1929129999999999E-3"/>
    <n v="2.6068670000000001E-3"/>
    <n v="3.070157E-3"/>
    <n v="3.5685420000000001E-3"/>
    <n v="4.0025360000000001E-3"/>
    <n v="4.3557409000000002E-3"/>
    <n v="0"/>
    <n v="0"/>
    <n v="0"/>
    <s v="EJ"/>
  </r>
  <r>
    <x v="9"/>
    <s v="Central Asia"/>
    <s v="comm heating"/>
    <x v="2"/>
    <x v="0"/>
    <n v="0.89349199999999995"/>
    <n v="0.267096"/>
    <n v="0.272559"/>
    <n v="0.29919899999999999"/>
    <n v="0.33073540000000001"/>
    <n v="0.365745499999999"/>
    <n v="0.407902599999999"/>
    <n v="0.44128240000000002"/>
    <n v="0.46590889999999902"/>
    <n v="0.48293960000000002"/>
    <n v="0.49249169999999998"/>
    <n v="0"/>
    <n v="0"/>
    <n v="0"/>
    <s v="EJ"/>
  </r>
  <r>
    <x v="9"/>
    <s v="Central Asia"/>
    <s v="comm heating"/>
    <x v="2"/>
    <x v="1"/>
    <n v="0"/>
    <n v="0"/>
    <n v="0"/>
    <n v="0"/>
    <n v="0"/>
    <n v="1.36433E-5"/>
    <n v="3.00728E-4"/>
    <n v="5.8526900000000002E-4"/>
    <n v="8.66736E-4"/>
    <n v="1.05324E-3"/>
    <n v="1.2193900000000001E-3"/>
    <n v="0"/>
    <n v="0"/>
    <n v="0"/>
    <s v="EJ"/>
  </r>
  <r>
    <x v="9"/>
    <s v="Central Asia"/>
    <s v="comm others"/>
    <x v="2"/>
    <x v="3"/>
    <n v="3.7323E-3"/>
    <n v="1.0506000000000001E-3"/>
    <n v="1.5621000000000001E-3"/>
    <n v="7.3260000000000003E-4"/>
    <n v="8.7892000000000005E-4"/>
    <n v="1.0871969999999901E-3"/>
    <n v="1.305519E-3"/>
    <n v="1.4261491000000001E-3"/>
    <n v="1.4538436E-3"/>
    <n v="1.4036214E-3"/>
    <n v="1.3385846000000001E-3"/>
    <n v="0"/>
    <n v="0"/>
    <n v="0"/>
    <s v="EJ"/>
  </r>
  <r>
    <x v="9"/>
    <s v="Central Asia"/>
    <s v="comm others"/>
    <x v="2"/>
    <x v="5"/>
    <n v="0.108809"/>
    <n v="1.7596400000000002E-2"/>
    <n v="0.140093"/>
    <n v="6.4025499999999999E-2"/>
    <n v="7.6750499999999999E-2"/>
    <n v="9.1249499999999997E-2"/>
    <n v="0.10620779999999901"/>
    <n v="0.11404565"/>
    <n v="0.11788999"/>
    <n v="0.117643969999999"/>
    <n v="0.11722526"/>
    <n v="0"/>
    <n v="0"/>
    <n v="0"/>
    <s v="EJ"/>
  </r>
  <r>
    <x v="9"/>
    <s v="Central Asia"/>
    <s v="comm others"/>
    <x v="2"/>
    <x v="4"/>
    <n v="5.8018199999999999E-2"/>
    <n v="2.8668599999999999E-2"/>
    <n v="3.7695600000000003E-2"/>
    <n v="6.5573599999999996E-2"/>
    <n v="8.3833599999999994E-2"/>
    <n v="0.1142526"/>
    <n v="0.1762029"/>
    <n v="0.25551819999999997"/>
    <n v="0.33627119"/>
    <n v="0.41186700999999998"/>
    <n v="0.47195445999999902"/>
    <n v="0"/>
    <n v="0"/>
    <n v="0"/>
    <s v="EJ"/>
  </r>
  <r>
    <x v="9"/>
    <s v="Central Asia"/>
    <s v="comm others"/>
    <x v="2"/>
    <x v="0"/>
    <n v="0.54170300000000005"/>
    <n v="0.16193399999999999"/>
    <n v="0.165246"/>
    <n v="0.181397"/>
    <n v="0.22605239999999999"/>
    <n v="0.29074549999999999"/>
    <n v="0.4015474"/>
    <n v="0.5230167"/>
    <n v="0.62690190000000001"/>
    <n v="0.70775287999999903"/>
    <n v="0.75673429999999997"/>
    <n v="0"/>
    <n v="0"/>
    <n v="0"/>
    <s v="EJ"/>
  </r>
  <r>
    <x v="9"/>
    <s v="Central Asia"/>
    <s v="comm others"/>
    <x v="2"/>
    <x v="1"/>
    <n v="0"/>
    <n v="0"/>
    <n v="0"/>
    <n v="0"/>
    <n v="0"/>
    <n v="3.1164899999999997E-5"/>
    <n v="7.4903000000000003E-4"/>
    <n v="1.5032699999999999E-3"/>
    <n v="2.1451199999999999E-3"/>
    <n v="2.9166000000000001E-3"/>
    <n v="3.54471E-3"/>
    <n v="0"/>
    <n v="0"/>
    <n v="0"/>
    <s v="EJ"/>
  </r>
  <r>
    <x v="9"/>
    <s v="Central Asia"/>
    <s v="comm others"/>
    <x v="2"/>
    <x v="2"/>
    <n v="0.51692300000000002"/>
    <n v="0.177924"/>
    <n v="0.19090399999999999"/>
    <n v="0.196516"/>
    <n v="0.2322603"/>
    <n v="0.26912589999999997"/>
    <n v="0.29987989999999998"/>
    <n v="0.31111129999999998"/>
    <n v="0.31318939999999901"/>
    <n v="0.30966452999999999"/>
    <n v="0.31448919999999903"/>
    <n v="0"/>
    <n v="0"/>
    <n v="0"/>
    <s v="EJ"/>
  </r>
  <r>
    <x v="9"/>
    <s v="Central Asia"/>
    <s v="construction energy use"/>
    <x v="0"/>
    <x v="5"/>
    <n v="5.8599800000000001E-4"/>
    <n v="0"/>
    <n v="1.5070000000000001E-3"/>
    <n v="1.5070000000000001E-3"/>
    <n v="1.609788E-3"/>
    <n v="1.704009E-3"/>
    <n v="1.7717189999999999E-3"/>
    <n v="1.7959804999999999E-3"/>
    <n v="1.8251249999999999E-3"/>
    <n v="1.836191E-3"/>
    <n v="1.8177289999999999E-3"/>
    <n v="0"/>
    <n v="0"/>
    <n v="0"/>
    <s v="EJ"/>
  </r>
  <r>
    <x v="9"/>
    <s v="Central Asia"/>
    <s v="construction energy use"/>
    <x v="0"/>
    <x v="4"/>
    <n v="7.6603699999999997E-3"/>
    <n v="4.3534100000000003E-3"/>
    <n v="4.5627100000000002E-3"/>
    <n v="7.2836000000000003E-3"/>
    <n v="8.1748700000000007E-3"/>
    <n v="9.856086E-3"/>
    <n v="1.2644682000000001E-2"/>
    <n v="1.5337417199999899E-2"/>
    <n v="1.7491177300000001E-2"/>
    <n v="2.0120842999999999E-2"/>
    <n v="2.2869225999999999E-2"/>
    <n v="0"/>
    <n v="0"/>
    <n v="0"/>
    <s v="EJ"/>
  </r>
  <r>
    <x v="9"/>
    <s v="Central Asia"/>
    <s v="construction energy use"/>
    <x v="0"/>
    <x v="0"/>
    <n v="5.6510800000000002E-3"/>
    <n v="2.0929999999999999E-4"/>
    <n v="3.0138999999999999E-3"/>
    <n v="3.8092999999999998E-3"/>
    <n v="4.1057239999999998E-3"/>
    <n v="4.3514469999999996E-3"/>
    <n v="4.5526150000000003E-3"/>
    <n v="4.5518879999999996E-3"/>
    <n v="4.4056440000000002E-3"/>
    <n v="4.1447960000000001E-3"/>
    <n v="3.8003889999999999E-3"/>
    <n v="0"/>
    <n v="0"/>
    <n v="0"/>
    <s v="EJ"/>
  </r>
  <r>
    <x v="9"/>
    <s v="Central Asia"/>
    <s v="construction energy use"/>
    <x v="0"/>
    <x v="1"/>
    <n v="0"/>
    <n v="0"/>
    <n v="0"/>
    <n v="0"/>
    <n v="0"/>
    <n v="7.7709600000000002E-4"/>
    <n v="2.708743E-3"/>
    <n v="5.1942079999999996E-3"/>
    <n v="7.3179020000000003E-3"/>
    <n v="9.5302129999999992E-3"/>
    <n v="1.1259883E-2"/>
    <n v="0"/>
    <n v="0"/>
    <n v="0"/>
    <s v="EJ"/>
  </r>
  <r>
    <x v="9"/>
    <s v="Central Asia"/>
    <s v="construction energy use"/>
    <x v="0"/>
    <x v="2"/>
    <n v="1.4357989999999999E-2"/>
    <n v="1.7037009999999998E-2"/>
    <n v="1.3018500000000001E-2"/>
    <n v="7.9910700000000001E-2"/>
    <n v="8.4611270000000002E-2"/>
    <n v="8.6354249999999994E-2"/>
    <n v="8.4255399999999994E-2"/>
    <n v="7.9794184999999906E-2"/>
    <n v="7.5668737E-2"/>
    <n v="6.9575100000000001E-2"/>
    <n v="6.2743740000000006E-2"/>
    <n v="0"/>
    <n v="0"/>
    <n v="0"/>
    <s v="EJ"/>
  </r>
  <r>
    <x v="9"/>
    <s v="Central Asia"/>
    <s v="construction feedstocks"/>
    <x v="3"/>
    <x v="2"/>
    <n v="1.5990500000000001E-2"/>
    <n v="2.6162500000000002E-2"/>
    <n v="3.10601E-2"/>
    <n v="2.3106700000000001E-2"/>
    <n v="2.9300199999999998E-2"/>
    <n v="3.6263900000000002E-2"/>
    <n v="4.40807E-2"/>
    <n v="5.2351200000000001E-2"/>
    <n v="6.1281599999999999E-2"/>
    <n v="7.0972900000000005E-2"/>
    <n v="8.1281199999999998E-2"/>
    <n v="0"/>
    <n v="0"/>
    <n v="0"/>
    <s v="EJ"/>
  </r>
  <r>
    <x v="9"/>
    <s v="Central Asia"/>
    <s v="desalinated water"/>
    <x v="0"/>
    <x v="4"/>
    <n v="2.1433199999999999E-2"/>
    <n v="9.3909000000000006E-3"/>
    <n v="9.8049299999999999E-3"/>
    <n v="7.0935499999999997E-3"/>
    <n v="8.8561300000000003E-3"/>
    <n v="1.0593399999999999E-2"/>
    <n v="1.2409E-2"/>
    <n v="1.39361E-2"/>
    <n v="1.53101E-2"/>
    <n v="1.64218E-2"/>
    <n v="1.7256899999999999E-2"/>
    <n v="0"/>
    <n v="0"/>
    <n v="0"/>
    <s v="EJ"/>
  </r>
  <r>
    <x v="9"/>
    <s v="Central Asia"/>
    <s v="desalinated water"/>
    <x v="0"/>
    <x v="0"/>
    <n v="2.0559999999999998E-2"/>
    <n v="1.49622E-2"/>
    <n v="2.03961E-2"/>
    <n v="1.9023999999999999E-2"/>
    <n v="2.4188299999999999E-2"/>
    <n v="2.8888799999999999E-2"/>
    <n v="3.4348700000000003E-2"/>
    <n v="3.8434099999999999E-2"/>
    <n v="4.1021599999999998E-2"/>
    <n v="4.3469800000000003E-2"/>
    <n v="4.4953399999999998E-2"/>
    <n v="0"/>
    <n v="0"/>
    <n v="0"/>
    <s v="EJ"/>
  </r>
  <r>
    <x v="9"/>
    <s v="Central Asia"/>
    <s v="desalinated water"/>
    <x v="0"/>
    <x v="2"/>
    <n v="9.14476E-3"/>
    <n v="6.5111199999999996E-3"/>
    <n v="8.2237600000000001E-3"/>
    <n v="9.5958699999999994E-3"/>
    <n v="1.14926E-2"/>
    <n v="1.35476E-2"/>
    <n v="1.5533699999999999E-2"/>
    <n v="1.7732899999999999E-2"/>
    <n v="1.9699700000000001E-2"/>
    <n v="2.1712100000000002E-2"/>
    <n v="2.38289E-2"/>
    <n v="0"/>
    <n v="0"/>
    <n v="0"/>
    <s v="EJ"/>
  </r>
  <r>
    <x v="9"/>
    <s v="Central Asia"/>
    <s v="industrial wastewater treatment"/>
    <x v="0"/>
    <x v="4"/>
    <n v="5.6150000000000002E-3"/>
    <n v="3.73026E-3"/>
    <n v="4.0922700000000003E-3"/>
    <n v="4.7610999999999999E-3"/>
    <n v="6.2788399999999999E-3"/>
    <n v="7.9641099999999999E-3"/>
    <n v="1.00736E-2"/>
    <n v="1.2145700000000001E-2"/>
    <n v="1.40108E-2"/>
    <n v="1.5691099999999999E-2"/>
    <n v="1.7108999999999999E-2"/>
    <n v="0"/>
    <n v="0"/>
    <n v="0"/>
    <s v="EJ"/>
  </r>
  <r>
    <x v="9"/>
    <s v="Central Asia"/>
    <s v="industrial water abstraction"/>
    <x v="0"/>
    <x v="4"/>
    <n v="1.52863E-3"/>
    <n v="9.8653299999999994E-4"/>
    <n v="1.0124800000000001E-3"/>
    <n v="1.1960499999999999E-3"/>
    <n v="1.3613099999999999E-3"/>
    <n v="1.5754499999999999E-3"/>
    <n v="1.85936E-3"/>
    <n v="2.1231100000000001E-3"/>
    <n v="2.3410499999999999E-3"/>
    <n v="2.5268399999999998E-3"/>
    <n v="2.6738700000000001E-3"/>
    <n v="0"/>
    <n v="0"/>
    <n v="0"/>
    <s v="EJ"/>
  </r>
  <r>
    <x v="9"/>
    <s v="Central Asia"/>
    <s v="industrial water treatment"/>
    <x v="0"/>
    <x v="4"/>
    <n v="3.3946200000000001E-3"/>
    <n v="2.1817999999999998E-3"/>
    <n v="2.2306499999999998E-3"/>
    <n v="2.6186400000000002E-3"/>
    <n v="3.0511399999999999E-3"/>
    <n v="3.5310900000000002E-3"/>
    <n v="4.1674199999999998E-3"/>
    <n v="4.7585600000000002E-3"/>
    <n v="5.2470399999999997E-3"/>
    <n v="5.6634600000000004E-3"/>
    <n v="5.9930000000000001E-3"/>
    <n v="0"/>
    <n v="0"/>
    <n v="0"/>
    <s v="EJ"/>
  </r>
  <r>
    <x v="9"/>
    <s v="Central Asia"/>
    <s v="iron and steel"/>
    <x v="0"/>
    <x v="3"/>
    <n v="0"/>
    <n v="0"/>
    <n v="0"/>
    <n v="0"/>
    <n v="0"/>
    <n v="5.2953699999999999E-2"/>
    <n v="7.5872999999999996E-2"/>
    <n v="9.33697E-2"/>
    <n v="0.10343152999999999"/>
    <n v="0.10872772"/>
    <n v="0.11300602999999999"/>
    <n v="0"/>
    <n v="0"/>
    <n v="0"/>
    <s v="EJ"/>
  </r>
  <r>
    <x v="9"/>
    <s v="Central Asia"/>
    <s v="iron and steel"/>
    <x v="0"/>
    <x v="5"/>
    <n v="3.9097470000000002E-2"/>
    <n v="0.13127338"/>
    <n v="0.22629489999999999"/>
    <n v="0.23144389000000001"/>
    <n v="0.33851671999999999"/>
    <n v="0.29254834219999998"/>
    <n v="0.282268472099999"/>
    <n v="0.30748764093999997"/>
    <n v="0.36999072899999902"/>
    <n v="0.43791846376999999"/>
    <n v="0.48636367638"/>
    <n v="0"/>
    <n v="0"/>
    <n v="0"/>
    <s v="EJ"/>
  </r>
  <r>
    <x v="9"/>
    <s v="Central Asia"/>
    <s v="iron and steel"/>
    <x v="0"/>
    <x v="4"/>
    <n v="4.1849090000000002E-4"/>
    <n v="2.0093939999999999E-3"/>
    <n v="9.7408099999999997E-2"/>
    <n v="4.3785499999999998E-2"/>
    <n v="6.074744E-2"/>
    <n v="3.7425279999999901E-2"/>
    <n v="3.1213605499999901E-2"/>
    <n v="2.96802574E-2"/>
    <n v="3.3060909600000001E-2"/>
    <n v="3.8056675779999903E-2"/>
    <n v="4.1210180769999903E-2"/>
    <n v="0"/>
    <n v="0"/>
    <n v="0"/>
    <s v="EJ"/>
  </r>
  <r>
    <x v="9"/>
    <s v="Central Asia"/>
    <s v="iron and steel"/>
    <x v="0"/>
    <x v="0"/>
    <n v="8.5814159999999997E-3"/>
    <n v="3.3484399999999999E-4"/>
    <n v="1.4357932800000001E-2"/>
    <n v="1.5446474E-2"/>
    <n v="1.88152005E-2"/>
    <n v="2.8499789099999998E-3"/>
    <n v="2.0036567799999998E-3"/>
    <n v="2.413895776E-3"/>
    <n v="2.784783072E-3"/>
    <n v="3.1318453650000001E-3"/>
    <n v="3.3367289399999999E-3"/>
    <n v="0"/>
    <n v="0"/>
    <n v="0"/>
    <s v="EJ"/>
  </r>
  <r>
    <x v="9"/>
    <s v="Central Asia"/>
    <s v="iron and steel"/>
    <x v="0"/>
    <x v="1"/>
    <n v="0"/>
    <n v="0"/>
    <n v="0"/>
    <n v="0"/>
    <n v="0"/>
    <n v="1.6800519999999999E-2"/>
    <n v="4.3587515599999897E-2"/>
    <n v="6.9185700099999997E-2"/>
    <n v="9.0305925699999998E-2"/>
    <n v="0.106793241999999"/>
    <n v="0.118111404999999"/>
    <n v="0"/>
    <n v="0"/>
    <n v="0"/>
    <s v="EJ"/>
  </r>
  <r>
    <x v="9"/>
    <s v="Central Asia"/>
    <s v="iron and steel"/>
    <x v="0"/>
    <x v="2"/>
    <n v="5.0650620000000004E-3"/>
    <n v="1.6995333000000001E-2"/>
    <n v="3.2609034000000002E-2"/>
    <n v="2.02185579999999E-2"/>
    <n v="2.4990004999999999E-2"/>
    <n v="4.4168287000000001E-3"/>
    <n v="3.1102194000000001E-3"/>
    <n v="3.5899354E-3"/>
    <n v="4.1106067499999998E-3"/>
    <n v="4.6303234600000003E-3"/>
    <n v="4.9256876099999999E-3"/>
    <n v="0"/>
    <n v="0"/>
    <n v="0"/>
    <s v="EJ"/>
  </r>
  <r>
    <x v="9"/>
    <s v="Central Asia"/>
    <s v="irrigation water abstraction"/>
    <x v="0"/>
    <x v="4"/>
    <n v="1.3376600000000001E-2"/>
    <n v="7.9306900000000007E-3"/>
    <n v="8.5441500000000004E-3"/>
    <n v="9.7404099999999997E-3"/>
    <n v="1.0364999999999999E-2"/>
    <n v="1.1050300000000001E-2"/>
    <n v="1.1864299999999999E-2"/>
    <n v="1.2597199999999999E-2"/>
    <n v="1.3272300000000001E-2"/>
    <n v="1.3917000000000001E-2"/>
    <n v="1.4447099999999999E-2"/>
    <n v="0"/>
    <n v="0"/>
    <n v="0"/>
    <s v="EJ"/>
  </r>
  <r>
    <x v="9"/>
    <s v="Central Asia"/>
    <s v="mining energy use"/>
    <x v="0"/>
    <x v="5"/>
    <n v="0"/>
    <n v="0"/>
    <n v="3.1436899999999997E-2"/>
    <n v="1.90882E-2"/>
    <n v="1.9880729999999999E-2"/>
    <n v="1.9773499999999999E-2"/>
    <n v="1.859564E-2"/>
    <n v="1.7413890000000001E-2"/>
    <n v="1.7158719999999999E-2"/>
    <n v="1.6982029999999999E-2"/>
    <n v="1.692113E-2"/>
    <n v="0"/>
    <n v="0"/>
    <n v="0"/>
    <s v="EJ"/>
  </r>
  <r>
    <x v="9"/>
    <s v="Central Asia"/>
    <s v="mining energy use"/>
    <x v="0"/>
    <x v="4"/>
    <n v="0"/>
    <n v="1.3395E-3"/>
    <n v="1.8083499999999999E-2"/>
    <n v="2.4111400000000002E-2"/>
    <n v="2.6216380000000001E-2"/>
    <n v="2.90102995999999E-2"/>
    <n v="3.23182651E-2"/>
    <n v="3.4907598599999999E-2"/>
    <n v="3.6581996319999997E-2"/>
    <n v="3.8130723999999998E-2"/>
    <n v="3.95152516999999E-2"/>
    <n v="0"/>
    <n v="0"/>
    <n v="0"/>
    <s v="EJ"/>
  </r>
  <r>
    <x v="9"/>
    <s v="Central Asia"/>
    <s v="mining energy use"/>
    <x v="0"/>
    <x v="0"/>
    <n v="0"/>
    <n v="2.0511000000000001E-3"/>
    <n v="2.0009099999999998E-2"/>
    <n v="2.6999700000000001E-2"/>
    <n v="2.8352459999999999E-2"/>
    <n v="2.82421299999999E-2"/>
    <n v="2.672335E-2"/>
    <n v="2.4710570000000001E-2"/>
    <n v="2.3205669999999901E-2"/>
    <n v="2.14671499999999E-2"/>
    <n v="1.9784889999999999E-2"/>
    <n v="0"/>
    <n v="0"/>
    <n v="0"/>
    <s v="EJ"/>
  </r>
  <r>
    <x v="9"/>
    <s v="Central Asia"/>
    <s v="mining energy use"/>
    <x v="0"/>
    <x v="1"/>
    <n v="0"/>
    <n v="0"/>
    <n v="0"/>
    <n v="0"/>
    <n v="0"/>
    <n v="1.2494599999999999E-4"/>
    <n v="4.8523499999999998E-4"/>
    <n v="1.0206358E-3"/>
    <n v="1.5700228E-3"/>
    <n v="2.2527662999999999E-3"/>
    <n v="2.9202500000000001E-3"/>
    <n v="0"/>
    <n v="0"/>
    <n v="0"/>
    <s v="EJ"/>
  </r>
  <r>
    <x v="9"/>
    <s v="Central Asia"/>
    <s v="mining energy use"/>
    <x v="0"/>
    <x v="2"/>
    <n v="0.11402660000000001"/>
    <n v="4.5166890000000001E-2"/>
    <n v="1.83765E-2"/>
    <n v="9.9208899999999999E-3"/>
    <n v="1.0871588999999999E-2"/>
    <n v="1.2160707E-2"/>
    <n v="1.3472489000000001E-2"/>
    <n v="1.44554916E-2"/>
    <n v="1.4860144E-2"/>
    <n v="1.4865227E-2"/>
    <n v="1.44518629999999E-2"/>
    <n v="0"/>
    <n v="0"/>
    <n v="0"/>
    <s v="EJ"/>
  </r>
  <r>
    <x v="9"/>
    <s v="Central Asia"/>
    <s v="municipal wastewater treatment"/>
    <x v="0"/>
    <x v="4"/>
    <n v="3.5866299999999999E-3"/>
    <n v="6.77482E-3"/>
    <n v="6.5173999999999996E-3"/>
    <n v="5.7746799999999999E-3"/>
    <n v="6.8284599999999997E-3"/>
    <n v="8.1369300000000006E-3"/>
    <n v="9.7532899999999995E-3"/>
    <n v="1.13756E-2"/>
    <n v="1.2823299999999999E-2"/>
    <n v="1.40211E-2"/>
    <n v="1.4898099999999999E-2"/>
    <n v="0"/>
    <n v="0"/>
    <n v="0"/>
    <s v="EJ"/>
  </r>
  <r>
    <x v="9"/>
    <s v="Central Asia"/>
    <s v="municipal water abstraction"/>
    <x v="0"/>
    <x v="4"/>
    <n v="1.7924600000000001E-3"/>
    <n v="2.7089599999999998E-3"/>
    <n v="2.5054399999999998E-3"/>
    <n v="2.21419E-3"/>
    <n v="2.3302000000000002E-3"/>
    <n v="2.4919199999999999E-3"/>
    <n v="2.75122E-3"/>
    <n v="3.00826E-3"/>
    <n v="3.2177999999999998E-3"/>
    <n v="3.37303E-3"/>
    <n v="3.4652699999999999E-3"/>
    <n v="0"/>
    <n v="0"/>
    <n v="0"/>
    <s v="EJ"/>
  </r>
  <r>
    <x v="9"/>
    <s v="Central Asia"/>
    <s v="municipal water distribution"/>
    <x v="0"/>
    <x v="4"/>
    <n v="5.6717299999999998E-3"/>
    <n v="8.6978999999999997E-3"/>
    <n v="8.1817299999999999E-3"/>
    <n v="7.2493499999999999E-3"/>
    <n v="7.6810200000000002E-3"/>
    <n v="8.2550799999999997E-3"/>
    <n v="9.1365100000000005E-3"/>
    <n v="1.0003099999999999E-2"/>
    <n v="1.0718800000000001E-2"/>
    <n v="1.1256499999999999E-2"/>
    <n v="1.1586900000000001E-2"/>
    <n v="0"/>
    <n v="0"/>
    <n v="0"/>
    <s v="EJ"/>
  </r>
  <r>
    <x v="9"/>
    <s v="Central Asia"/>
    <s v="municipal water treatment"/>
    <x v="0"/>
    <x v="4"/>
    <n v="5.2708399999999997E-3"/>
    <n v="7.98221E-3"/>
    <n v="7.3956899999999999E-3"/>
    <n v="6.5473700000000003E-3"/>
    <n v="6.8904099999999996E-3"/>
    <n v="7.3686200000000002E-3"/>
    <n v="8.1353699999999994E-3"/>
    <n v="8.8954499999999992E-3"/>
    <n v="9.5150700000000005E-3"/>
    <n v="9.9740799999999998E-3"/>
    <n v="1.02468E-2"/>
    <n v="0"/>
    <n v="0"/>
    <n v="0"/>
    <s v="EJ"/>
  </r>
  <r>
    <x v="9"/>
    <s v="Central Asia"/>
    <s v="other industrial energy use"/>
    <x v="0"/>
    <x v="3"/>
    <n v="2.0799999999999999E-4"/>
    <n v="2.0766999999999999E-3"/>
    <n v="1.7462999999999999E-3"/>
    <n v="2.0124000000000001E-3"/>
    <n v="2.380549E-3"/>
    <n v="2.7883389999999999E-3"/>
    <n v="3.2739470000000001E-3"/>
    <n v="3.6958410000000001E-3"/>
    <n v="4.0168269999999997E-3"/>
    <n v="4.2616190999999999E-3"/>
    <n v="4.4180601000000002E-3"/>
    <n v="0"/>
    <n v="0"/>
    <n v="0"/>
    <s v="EJ"/>
  </r>
  <r>
    <x v="9"/>
    <s v="Central Asia"/>
    <s v="other industrial energy use"/>
    <x v="0"/>
    <x v="5"/>
    <n v="0.75330699999999995"/>
    <n v="0.28308"/>
    <n v="0.35561100000000001"/>
    <n v="0.30808200000000002"/>
    <n v="0.36491869999999998"/>
    <n v="0.42171500000000001"/>
    <n v="0.48882300000000001"/>
    <n v="0.54625919999999994"/>
    <n v="0.59886519999999999"/>
    <n v="0.64964389999999905"/>
    <n v="0.69473184999999904"/>
    <n v="0"/>
    <n v="0"/>
    <n v="0"/>
    <s v="EJ"/>
  </r>
  <r>
    <x v="9"/>
    <s v="Central Asia"/>
    <s v="other industrial energy use"/>
    <x v="0"/>
    <x v="4"/>
    <n v="0.37317699999999998"/>
    <n v="0.20604900000000001"/>
    <n v="0.116975"/>
    <n v="0.223471"/>
    <n v="0.2149981"/>
    <n v="0.27053660000000002"/>
    <n v="0.36115249999999999"/>
    <n v="0.46703849999999902"/>
    <n v="0.571411"/>
    <n v="0.65210580999999901"/>
    <n v="0.72030952999999998"/>
    <n v="0"/>
    <n v="0"/>
    <n v="0"/>
    <s v="EJ"/>
  </r>
  <r>
    <x v="9"/>
    <s v="Central Asia"/>
    <s v="other industrial energy use"/>
    <x v="0"/>
    <x v="0"/>
    <n v="0.38975900000000002"/>
    <n v="0.83946240000000005"/>
    <n v="1.1878712"/>
    <n v="1.1789347999999999"/>
    <n v="1.4025331000000001"/>
    <n v="1.6209365200000001"/>
    <n v="1.8827546099999899"/>
    <n v="2.0900337099999899"/>
    <n v="2.2280762919999999"/>
    <n v="2.34463420499999"/>
    <n v="2.41828236649999"/>
    <n v="0"/>
    <n v="0"/>
    <n v="0"/>
    <s v="EJ"/>
  </r>
  <r>
    <x v="9"/>
    <s v="Central Asia"/>
    <s v="other industrial energy use"/>
    <x v="0"/>
    <x v="1"/>
    <n v="0"/>
    <n v="0"/>
    <n v="0"/>
    <n v="0"/>
    <n v="0"/>
    <n v="3.0916799999999899E-4"/>
    <n v="2.9829855999999998E-3"/>
    <n v="7.9953296999999996E-3"/>
    <n v="1.41624938E-2"/>
    <n v="1.9755156100000001E-2"/>
    <n v="2.4906393400000001E-2"/>
    <n v="0"/>
    <n v="0"/>
    <n v="0"/>
    <s v="EJ"/>
  </r>
  <r>
    <x v="9"/>
    <s v="Central Asia"/>
    <s v="other industrial energy use"/>
    <x v="0"/>
    <x v="2"/>
    <n v="0.153193"/>
    <n v="5.3463299999999998E-2"/>
    <n v="0.103384"/>
    <n v="0.14023839999999901"/>
    <n v="0.162690373389999"/>
    <n v="0.18424548641999999"/>
    <n v="0.20542705280000001"/>
    <n v="0.21882938088999901"/>
    <n v="0.22872423276999901"/>
    <n v="0.24353610256"/>
    <n v="0.26248874432399999"/>
    <n v="0"/>
    <n v="0"/>
    <n v="0"/>
    <s v="EJ"/>
  </r>
  <r>
    <x v="9"/>
    <s v="Central Asia"/>
    <s v="other industrial feedstocks"/>
    <x v="0"/>
    <x v="5"/>
    <n v="0"/>
    <n v="2.5785800000000001E-2"/>
    <n v="0"/>
    <n v="2.5119999999999998E-4"/>
    <n v="2.9556599999999998E-4"/>
    <n v="3.6788100000000002E-4"/>
    <n v="4.7197800000000001E-4"/>
    <n v="6.1473599999999995E-4"/>
    <n v="7.9156500000000004E-4"/>
    <n v="9.4162200000000003E-4"/>
    <n v="1.0835E-3"/>
    <n v="0"/>
    <n v="0"/>
    <n v="0"/>
    <s v="EJ"/>
  </r>
  <r>
    <x v="9"/>
    <s v="Central Asia"/>
    <s v="other industrial feedstocks"/>
    <x v="0"/>
    <x v="0"/>
    <n v="0"/>
    <n v="3.8594900000000001E-2"/>
    <n v="1.76943E-2"/>
    <n v="2.6675299999999999E-2"/>
    <n v="3.2075600000000003E-2"/>
    <n v="3.9009099999999998E-2"/>
    <n v="5.0185500000000001E-2"/>
    <n v="6.3446900000000001E-2"/>
    <n v="7.6846899999999996E-2"/>
    <n v="8.8194300000000003E-2"/>
    <n v="9.7292500000000004E-2"/>
    <n v="0"/>
    <n v="0"/>
    <n v="0"/>
    <s v="EJ"/>
  </r>
  <r>
    <x v="9"/>
    <s v="Central Asia"/>
    <s v="other industrial feedstocks"/>
    <x v="0"/>
    <x v="2"/>
    <n v="0.17296500000000001"/>
    <n v="3.2106599999999999E-2"/>
    <n v="1.81254E-2"/>
    <n v="1.38975E-2"/>
    <n v="1.5689700000000001E-2"/>
    <n v="1.8842899999999999E-2"/>
    <n v="2.3336800000000001E-2"/>
    <n v="3.0168899999999998E-2"/>
    <n v="3.8222600000000002E-2"/>
    <n v="4.5790999999999998E-2"/>
    <n v="5.3857299999999997E-2"/>
    <n v="0"/>
    <n v="0"/>
    <n v="0"/>
    <s v="EJ"/>
  </r>
  <r>
    <x v="9"/>
    <s v="Central Asia"/>
    <s v="process heat cement"/>
    <x v="0"/>
    <x v="3"/>
    <n v="7.9659100000000003E-4"/>
    <n v="4.3940800000000002E-4"/>
    <n v="5.5660699999999998E-4"/>
    <n v="5.5660699999999998E-4"/>
    <n v="6.6451699999999999E-4"/>
    <n v="8.5735499999999997E-4"/>
    <n v="1.107979E-3"/>
    <n v="1.3607013000000001E-3"/>
    <n v="1.5725835E-3"/>
    <n v="1.7015595999999901E-3"/>
    <n v="1.75487350999999E-3"/>
    <n v="0"/>
    <n v="0"/>
    <n v="0"/>
    <s v="EJ"/>
  </r>
  <r>
    <x v="9"/>
    <s v="Central Asia"/>
    <s v="process heat cement"/>
    <x v="0"/>
    <x v="5"/>
    <n v="6.7568200000000002E-3"/>
    <n v="3.3430600000000001E-3"/>
    <n v="4.2515599999999997E-3"/>
    <n v="4.2515599999999997E-3"/>
    <n v="5.0890569999999897E-3"/>
    <n v="6.3950120000000003E-3"/>
    <n v="8.1181420000000001E-3"/>
    <n v="9.9056130000000006E-3"/>
    <n v="1.1719429999999999E-2"/>
    <n v="1.3178824999999899E-2"/>
    <n v="1.42818603999999E-2"/>
    <n v="0"/>
    <n v="0"/>
    <n v="0"/>
    <s v="EJ"/>
  </r>
  <r>
    <x v="9"/>
    <s v="Central Asia"/>
    <s v="process heat cement"/>
    <x v="0"/>
    <x v="0"/>
    <n v="5.3224E-2"/>
    <n v="2.9666999999999999E-2"/>
    <n v="3.7564199999999999E-2"/>
    <n v="3.7564199999999999E-2"/>
    <n v="4.5238919999999898E-2"/>
    <n v="5.6723369999999898E-2"/>
    <n v="7.2012290000000007E-2"/>
    <n v="8.6320289999999994E-2"/>
    <n v="9.7110779999999994E-2"/>
    <n v="0.10382638"/>
    <n v="0.10601239799999999"/>
    <n v="0"/>
    <n v="0"/>
    <n v="0"/>
    <s v="EJ"/>
  </r>
  <r>
    <x v="9"/>
    <s v="Central Asia"/>
    <s v="process heat cement"/>
    <x v="0"/>
    <x v="1"/>
    <n v="0"/>
    <n v="0"/>
    <n v="0"/>
    <n v="0"/>
    <n v="0"/>
    <n v="2.6918199999999999E-5"/>
    <n v="2.9662850000000001E-4"/>
    <n v="7.2121890000000001E-4"/>
    <n v="1.2064865000000001E-3"/>
    <n v="1.6184219E-3"/>
    <n v="2.1077116999999898E-3"/>
    <n v="0"/>
    <n v="0"/>
    <n v="0"/>
    <s v="EJ"/>
  </r>
  <r>
    <x v="9"/>
    <s v="Central Asia"/>
    <s v="process heat cement"/>
    <x v="0"/>
    <x v="2"/>
    <n v="1.8882199999999998E-2"/>
    <n v="1.0492700000000001E-2"/>
    <n v="1.32873E-2"/>
    <n v="1.32873E-2"/>
    <n v="1.290117E-2"/>
    <n v="1.54686699999999E-2"/>
    <n v="1.803979E-2"/>
    <n v="2.1261470000000001E-2"/>
    <n v="2.4132684000000001E-2"/>
    <n v="2.6805952000000001E-2"/>
    <n v="3.01565239999999E-2"/>
    <n v="0"/>
    <n v="0"/>
    <n v="0"/>
    <s v="EJ"/>
  </r>
  <r>
    <x v="9"/>
    <s v="Central Asia"/>
    <s v="resid cooling"/>
    <x v="4"/>
    <x v="4"/>
    <n v="1.01621E-3"/>
    <n v="3.1064899999999999E-3"/>
    <n v="3.4134600000000001E-3"/>
    <n v="4.3415800000000003E-3"/>
    <n v="5.3676799999999997E-3"/>
    <n v="6.793454E-3"/>
    <n v="9.1831870000000006E-3"/>
    <n v="1.1710376999999999E-2"/>
    <n v="1.4059907999999999E-2"/>
    <n v="1.5943010000000001E-2"/>
    <n v="1.7235442E-2"/>
    <n v="0"/>
    <n v="0"/>
    <n v="0"/>
    <s v="EJ"/>
  </r>
  <r>
    <x v="9"/>
    <s v="Central Asia"/>
    <s v="resid heating"/>
    <x v="4"/>
    <x v="3"/>
    <n v="1.2182200000000001E-2"/>
    <n v="1.2774199999999999E-2"/>
    <n v="1.6107900000000001E-2"/>
    <n v="2.12176E-2"/>
    <n v="2.6056989999999999E-2"/>
    <n v="3.0658959999999999E-2"/>
    <n v="3.485589E-2"/>
    <n v="3.6024830000000001E-2"/>
    <n v="3.4848829999999997E-2"/>
    <n v="3.3165600000000003E-2"/>
    <n v="3.1380179999999903E-2"/>
    <n v="0"/>
    <n v="0"/>
    <n v="0"/>
    <s v="EJ"/>
  </r>
  <r>
    <x v="9"/>
    <s v="Central Asia"/>
    <s v="resid heating"/>
    <x v="4"/>
    <x v="5"/>
    <n v="4.3045100000000001E-3"/>
    <n v="2.6751000000000001E-3"/>
    <n v="1.47475E-2"/>
    <n v="2.2660900000000001E-2"/>
    <n v="2.6073489999999901E-2"/>
    <n v="3.0609029999999999E-2"/>
    <n v="3.6546389999999998E-2"/>
    <n v="4.1325439999999998E-2"/>
    <n v="4.4336220000000003E-2"/>
    <n v="4.5707629999999999E-2"/>
    <n v="4.5734360000000002E-2"/>
    <n v="0"/>
    <n v="0"/>
    <n v="0"/>
    <s v="EJ"/>
  </r>
  <r>
    <x v="9"/>
    <s v="Central Asia"/>
    <s v="resid heating"/>
    <x v="4"/>
    <x v="4"/>
    <n v="1.6885100000000001E-3"/>
    <n v="5.1618000000000002E-3"/>
    <n v="5.6718999999999997E-3"/>
    <n v="7.2141000000000002E-3"/>
    <n v="8.8260700000000001E-3"/>
    <n v="1.1313439999999999E-2"/>
    <n v="1.6018959999999999E-2"/>
    <n v="2.1588110000000001E-2"/>
    <n v="2.7161930000000001E-2"/>
    <n v="3.2328743999999902E-2"/>
    <n v="3.6501308999999899E-2"/>
    <n v="0"/>
    <n v="0"/>
    <n v="0"/>
    <s v="EJ"/>
  </r>
  <r>
    <x v="9"/>
    <s v="Central Asia"/>
    <s v="resid heating"/>
    <x v="4"/>
    <x v="0"/>
    <n v="4.6673800000000001E-2"/>
    <n v="0.184776"/>
    <n v="0.18301600000000001"/>
    <n v="0.144374"/>
    <n v="0.17232639999999999"/>
    <n v="0.21207679999999901"/>
    <n v="0.27866679999999999"/>
    <n v="0.3484159"/>
    <n v="0.40593639999999998"/>
    <n v="0.44984929999999901"/>
    <n v="0.47459324000000003"/>
    <n v="0"/>
    <n v="0"/>
    <n v="0"/>
    <s v="EJ"/>
  </r>
  <r>
    <x v="9"/>
    <s v="Central Asia"/>
    <s v="resid heating"/>
    <x v="4"/>
    <x v="1"/>
    <n v="0"/>
    <n v="0"/>
    <n v="0"/>
    <n v="0"/>
    <n v="0"/>
    <n v="1.06879E-5"/>
    <n v="2.53353E-4"/>
    <n v="4.6325099999999997E-4"/>
    <n v="6.6907200000000005E-4"/>
    <n v="9.1285200000000002E-4"/>
    <n v="1.1477499999999999E-3"/>
    <n v="0"/>
    <n v="0"/>
    <n v="0"/>
    <s v="EJ"/>
  </r>
  <r>
    <x v="9"/>
    <s v="Central Asia"/>
    <s v="resid others"/>
    <x v="4"/>
    <x v="3"/>
    <n v="4.1850000000000004E-3"/>
    <n v="4.3883999999999998E-3"/>
    <n v="5.5336999999999999E-3"/>
    <n v="7.2890999999999997E-3"/>
    <n v="8.2689900000000004E-3"/>
    <n v="9.3178299999999992E-3"/>
    <n v="9.674017E-3"/>
    <n v="9.0253160000000002E-3"/>
    <n v="8.0279870000000003E-3"/>
    <n v="6.8586469999999998E-3"/>
    <n v="6.1279239999999999E-3"/>
    <n v="0"/>
    <n v="0"/>
    <n v="0"/>
    <s v="EJ"/>
  </r>
  <r>
    <x v="9"/>
    <s v="Central Asia"/>
    <s v="resid others"/>
    <x v="4"/>
    <x v="5"/>
    <n v="1.5173799999999999E-2"/>
    <n v="9.4299999999999991E-3"/>
    <n v="5.1985900000000002E-2"/>
    <n v="7.9881400000000005E-2"/>
    <n v="9.0561599999999895E-2"/>
    <n v="9.9044999999999994E-2"/>
    <n v="0.10021190000000001"/>
    <n v="9.160654E-2"/>
    <n v="8.1777749999999996E-2"/>
    <n v="7.1560559999999995E-2"/>
    <n v="6.6615090000000002E-2"/>
    <n v="0"/>
    <n v="0"/>
    <n v="0"/>
    <s v="EJ"/>
  </r>
  <r>
    <x v="9"/>
    <s v="Central Asia"/>
    <s v="resid others"/>
    <x v="4"/>
    <x v="4"/>
    <n v="4.2645500000000003E-2"/>
    <n v="0.13036700000000001"/>
    <n v="0.14324799999999999"/>
    <n v="0.182199"/>
    <n v="0.21744640000000001"/>
    <n v="0.26482070000000002"/>
    <n v="0.33745709999999901"/>
    <n v="0.41249429999999998"/>
    <n v="0.47985250000000002"/>
    <n v="0.53806927000000004"/>
    <n v="0.58148849999999996"/>
    <n v="0"/>
    <n v="0"/>
    <n v="0"/>
    <s v="EJ"/>
  </r>
  <r>
    <x v="9"/>
    <s v="Central Asia"/>
    <s v="resid others"/>
    <x v="4"/>
    <x v="0"/>
    <n v="0.131465"/>
    <n v="0.520455"/>
    <n v="0.51549800000000001"/>
    <n v="0.40665699999999999"/>
    <n v="0.47551489999999902"/>
    <n v="0.55302790000000002"/>
    <n v="0.64190769999999997"/>
    <n v="0.70434140000000001"/>
    <n v="0.74071509999999996"/>
    <n v="0.75677850000000002"/>
    <n v="0.76194640000000002"/>
    <n v="0"/>
    <n v="0"/>
    <n v="0"/>
    <s v="EJ"/>
  </r>
  <r>
    <x v="9"/>
    <s v="Central Asia"/>
    <s v="resid others"/>
    <x v="4"/>
    <x v="1"/>
    <n v="0"/>
    <n v="0"/>
    <n v="0"/>
    <n v="0"/>
    <n v="0"/>
    <n v="4.3808499999999999E-5"/>
    <n v="8.9026399999999999E-4"/>
    <n v="1.6047100000000001E-3"/>
    <n v="2.0888299999999999E-3"/>
    <n v="2.70929E-3"/>
    <n v="3.1069499999999998E-3"/>
    <n v="0"/>
    <n v="0"/>
    <n v="0"/>
    <s v="EJ"/>
  </r>
  <r>
    <x v="9"/>
    <s v="Central Asia"/>
    <s v="resid others"/>
    <x v="4"/>
    <x v="2"/>
    <n v="2.53654E-2"/>
    <n v="2.57912E-2"/>
    <n v="5.5684699999999997E-2"/>
    <n v="0.10595300000000001"/>
    <n v="0.118783"/>
    <n v="0.12737970000000001"/>
    <n v="0.1245748"/>
    <n v="0.11003062"/>
    <n v="9.5111749999999995E-2"/>
    <n v="8.1518190000000004E-2"/>
    <n v="7.7047480000000002E-2"/>
    <n v="0"/>
    <n v="0"/>
    <n v="0"/>
    <s v="EJ"/>
  </r>
  <r>
    <x v="9"/>
    <s v="Central Asia"/>
    <s v="trn_aviation_intl"/>
    <x v="5"/>
    <x v="4"/>
    <n v="0"/>
    <n v="0"/>
    <n v="0"/>
    <n v="0"/>
    <n v="0"/>
    <n v="0"/>
    <n v="0"/>
    <n v="1.18506E-8"/>
    <n v="1.12048E-7"/>
    <n v="9.55362E-7"/>
    <n v="7.2818299999999999E-6"/>
    <n v="0"/>
    <n v="0"/>
    <n v="0"/>
    <s v="EJ"/>
  </r>
  <r>
    <x v="9"/>
    <s v="Central Asia"/>
    <s v="trn_aviation_intl"/>
    <x v="5"/>
    <x v="1"/>
    <n v="0"/>
    <n v="0"/>
    <n v="0"/>
    <n v="0"/>
    <n v="0"/>
    <n v="0"/>
    <n v="0"/>
    <n v="1.7141499999999998E-8"/>
    <n v="3.7627000000000002E-7"/>
    <n v="5.93138E-6"/>
    <n v="6.7553599999999996E-5"/>
    <n v="0"/>
    <n v="0"/>
    <n v="0"/>
    <s v="EJ"/>
  </r>
  <r>
    <x v="9"/>
    <s v="Central Asia"/>
    <s v="trn_aviation_intl"/>
    <x v="5"/>
    <x v="2"/>
    <n v="3.6773300000000002E-2"/>
    <n v="2.3213999999999999E-2"/>
    <n v="2.87351E-2"/>
    <n v="2.5091100000000002E-2"/>
    <n v="2.9669500000000001E-2"/>
    <n v="3.38981E-2"/>
    <n v="4.1041500000000002E-2"/>
    <n v="4.8487000000000002E-2"/>
    <n v="5.8121699999999998E-2"/>
    <n v="6.68686E-2"/>
    <n v="7.4115799999999996E-2"/>
    <n v="0"/>
    <n v="0"/>
    <n v="0"/>
    <s v="EJ"/>
  </r>
  <r>
    <x v="9"/>
    <s v="Central Asia"/>
    <s v="trn_freight"/>
    <x v="6"/>
    <x v="5"/>
    <n v="2.0928399999999999E-3"/>
    <n v="4.1896900000000002E-5"/>
    <n v="1.3813E-3"/>
    <n v="6.6975300000000004E-4"/>
    <n v="0"/>
    <n v="0"/>
    <n v="0"/>
    <n v="0"/>
    <n v="0"/>
    <n v="0"/>
    <n v="0"/>
    <n v="0"/>
    <n v="0"/>
    <n v="0"/>
    <s v="EJ"/>
  </r>
  <r>
    <x v="9"/>
    <s v="Central Asia"/>
    <s v="trn_freight"/>
    <x v="6"/>
    <x v="4"/>
    <n v="2.3334799999999999E-2"/>
    <n v="1.1612300000000001E-2"/>
    <n v="1.13002E-2"/>
    <n v="1.1121000000000001E-2"/>
    <n v="1.31742E-2"/>
    <n v="1.5291216E-2"/>
    <n v="1.7980289999999999E-2"/>
    <n v="1.9093470120000001E-2"/>
    <n v="2.0689027919999999E-2"/>
    <n v="2.2935699399999999E-2"/>
    <n v="2.5011709199999999E-2"/>
    <n v="0"/>
    <n v="0"/>
    <n v="0"/>
    <s v="EJ"/>
  </r>
  <r>
    <x v="9"/>
    <s v="Central Asia"/>
    <s v="trn_freight"/>
    <x v="6"/>
    <x v="1"/>
    <n v="0"/>
    <n v="0"/>
    <n v="0"/>
    <n v="0"/>
    <n v="0"/>
    <n v="5.34243E-4"/>
    <n v="2.72697E-3"/>
    <n v="7.2737577299999898E-3"/>
    <n v="1.100638676E-2"/>
    <n v="1.3356511999999999E-2"/>
    <n v="1.5066794099999999E-2"/>
    <n v="0"/>
    <n v="0"/>
    <n v="0"/>
    <s v="EJ"/>
  </r>
  <r>
    <x v="9"/>
    <s v="Central Asia"/>
    <s v="trn_freight"/>
    <x v="6"/>
    <x v="2"/>
    <n v="2.7046779999999999E-2"/>
    <n v="1.7234610000000001E-2"/>
    <n v="2.3012029999999999E-2"/>
    <n v="2.646039E-2"/>
    <n v="2.99623249E-2"/>
    <n v="3.4288237999999999E-2"/>
    <n v="3.9051305000000001E-2"/>
    <n v="4.2428960000000002E-2"/>
    <n v="4.6355239999999999E-2"/>
    <n v="5.1609229999999999E-2"/>
    <n v="5.6798590000000003E-2"/>
    <n v="0"/>
    <n v="0"/>
    <n v="0"/>
    <s v="EJ"/>
  </r>
  <r>
    <x v="9"/>
    <s v="Central Asia"/>
    <s v="trn_freight_road"/>
    <x v="6"/>
    <x v="4"/>
    <n v="0"/>
    <n v="0"/>
    <n v="0"/>
    <n v="0"/>
    <n v="8.4462299999999999E-5"/>
    <n v="4.7249128006999997E-4"/>
    <n v="2.3473123741679998E-3"/>
    <n v="8.1027172697239903E-3"/>
    <n v="1.7119438200695E-2"/>
    <n v="2.641597532978E-2"/>
    <n v="3.4918359624E-2"/>
    <n v="0"/>
    <n v="0"/>
    <n v="0"/>
    <s v="EJ"/>
  </r>
  <r>
    <x v="9"/>
    <s v="Central Asia"/>
    <s v="trn_freight_road"/>
    <x v="6"/>
    <x v="1"/>
    <n v="0"/>
    <n v="0"/>
    <n v="0"/>
    <n v="0"/>
    <n v="0"/>
    <n v="1.2653276E-4"/>
    <n v="1.3196356059000001E-3"/>
    <n v="5.3110410349999897E-3"/>
    <n v="1.1566376256389999E-2"/>
    <n v="1.7913364679E-2"/>
    <n v="2.3151053089999998E-2"/>
    <n v="0"/>
    <n v="0"/>
    <n v="0"/>
    <s v="EJ"/>
  </r>
  <r>
    <x v="9"/>
    <s v="Central Asia"/>
    <s v="trn_freight_road"/>
    <x v="6"/>
    <x v="2"/>
    <n v="0.15041589999999999"/>
    <n v="9.4792699999999994E-2"/>
    <n v="0.1219648"/>
    <n v="0.14701130000000001"/>
    <n v="0.18852307235999999"/>
    <n v="0.22826916812999901"/>
    <n v="0.276275790114"/>
    <n v="0.31547519479000002"/>
    <n v="0.34501858636999999"/>
    <n v="0.36461989421000002"/>
    <n v="0.37411322349999998"/>
    <n v="0"/>
    <n v="0"/>
    <n v="0"/>
    <s v="EJ"/>
  </r>
  <r>
    <x v="9"/>
    <s v="Central Asia"/>
    <s v="trn_pass"/>
    <x v="6"/>
    <x v="4"/>
    <n v="1.55576E-2"/>
    <n v="7.7420199999999996E-3"/>
    <n v="7.5339300000000003E-3"/>
    <n v="7.4145399999999998E-3"/>
    <n v="9.0744902000000002E-3"/>
    <n v="1.0976767599999999E-2"/>
    <n v="1.3792568E-2"/>
    <n v="1.7035116999999999E-2"/>
    <n v="2.0499718E-2"/>
    <n v="2.490471E-2"/>
    <n v="3.1491539999999998E-2"/>
    <n v="0"/>
    <n v="0"/>
    <n v="0"/>
    <s v="EJ"/>
  </r>
  <r>
    <x v="9"/>
    <s v="Central Asia"/>
    <s v="trn_pass"/>
    <x v="6"/>
    <x v="1"/>
    <n v="0"/>
    <n v="0"/>
    <n v="0"/>
    <n v="0"/>
    <n v="0"/>
    <n v="0"/>
    <n v="0"/>
    <n v="1.5820799999999999E-4"/>
    <n v="5.8565600000000005E-4"/>
    <n v="1.93765E-3"/>
    <n v="5.4836499999999996E-3"/>
    <n v="0"/>
    <n v="0"/>
    <n v="0"/>
    <s v="EJ"/>
  </r>
  <r>
    <x v="9"/>
    <s v="Central Asia"/>
    <s v="trn_pass"/>
    <x v="6"/>
    <x v="2"/>
    <n v="7.8313289999999994E-2"/>
    <n v="4.9649550000000001E-2"/>
    <n v="6.1609339999999999E-2"/>
    <n v="5.6176240000000002E-2"/>
    <n v="7.0306599999999997E-2"/>
    <n v="9.1096200000000002E-2"/>
    <n v="0.12265999999999901"/>
    <n v="0.1534536"/>
    <n v="0.1892007"/>
    <n v="0.21891330000000001"/>
    <n v="0.23654339999999999"/>
    <n v="0"/>
    <n v="0"/>
    <n v="0"/>
    <s v="EJ"/>
  </r>
  <r>
    <x v="9"/>
    <s v="Central Asia"/>
    <s v="trn_pass_road"/>
    <x v="6"/>
    <x v="4"/>
    <n v="0"/>
    <n v="0"/>
    <n v="0"/>
    <n v="0"/>
    <n v="3.9881700000000001E-3"/>
    <n v="8.3759200000000002E-3"/>
    <n v="1.204277E-2"/>
    <n v="1.3555950000000001E-2"/>
    <n v="1.44289E-2"/>
    <n v="1.530104E-2"/>
    <n v="1.6175660000000001E-2"/>
    <n v="0"/>
    <n v="0"/>
    <n v="0"/>
    <s v="EJ"/>
  </r>
  <r>
    <x v="9"/>
    <s v="Central Asia"/>
    <s v="trn_pass_road"/>
    <x v="6"/>
    <x v="0"/>
    <n v="6.0752999999999996E-3"/>
    <n v="4.53908E-3"/>
    <n v="1.2988599999999999E-2"/>
    <n v="2.3114200000000001E-2"/>
    <n v="2.7116999999999999E-2"/>
    <n v="3.0176950000000001E-2"/>
    <n v="2.6323429999999998E-2"/>
    <n v="2.6495020000000001E-2"/>
    <n v="2.7418370000000001E-2"/>
    <n v="2.81860899999999E-2"/>
    <n v="2.8929299999999901E-2"/>
    <n v="0"/>
    <n v="0"/>
    <n v="0"/>
    <s v="EJ"/>
  </r>
  <r>
    <x v="9"/>
    <s v="Central Asia"/>
    <s v="trn_pass_road"/>
    <x v="6"/>
    <x v="1"/>
    <n v="0"/>
    <n v="0"/>
    <n v="0"/>
    <n v="0"/>
    <n v="0"/>
    <n v="2.0122599999999999E-6"/>
    <n v="1.10264E-5"/>
    <n v="3.6849756E-5"/>
    <n v="7.3075460000000006E-5"/>
    <n v="1.023704E-4"/>
    <n v="1.177467E-4"/>
    <n v="0"/>
    <n v="0"/>
    <n v="0"/>
    <s v="EJ"/>
  </r>
  <r>
    <x v="9"/>
    <s v="Central Asia"/>
    <s v="trn_pass_road"/>
    <x v="6"/>
    <x v="2"/>
    <n v="5.9252600000000002E-2"/>
    <n v="3.7459300000000001E-2"/>
    <n v="4.8191100000000001E-2"/>
    <n v="5.8331800000000003E-2"/>
    <n v="7.0180131399999998E-2"/>
    <n v="7.6816030399999999E-2"/>
    <n v="6.9755176599999996E-2"/>
    <n v="7.0270137999999996E-2"/>
    <n v="7.3864866000000001E-2"/>
    <n v="7.7375606E-2"/>
    <n v="8.0986325999999997E-2"/>
    <n v="0"/>
    <n v="0"/>
    <n v="0"/>
    <s v="EJ"/>
  </r>
  <r>
    <x v="9"/>
    <s v="Central Asia"/>
    <s v="trn_pass_road_LDV"/>
    <x v="6"/>
    <x v="4"/>
    <n v="0"/>
    <n v="0"/>
    <n v="0"/>
    <n v="0"/>
    <n v="0"/>
    <n v="1.08825E-2"/>
    <n v="2.0964300000000002E-2"/>
    <n v="2.6322600000000002E-2"/>
    <n v="2.9566599999999998E-2"/>
    <n v="3.1376599999999998E-2"/>
    <n v="3.1745299999999997E-2"/>
    <n v="0"/>
    <n v="0"/>
    <n v="0"/>
    <s v="EJ"/>
  </r>
  <r>
    <x v="9"/>
    <s v="Central Asia"/>
    <s v="trn_pass_road_LDV"/>
    <x v="6"/>
    <x v="2"/>
    <n v="2.5047900000000001E-2"/>
    <n v="1.5866000000000002E-2"/>
    <n v="2.0410000000000001E-2"/>
    <n v="2.4768399999999999E-2"/>
    <n v="2.1591699999999998E-2"/>
    <n v="1.2918199999999999E-2"/>
    <n v="8.6393600000000004E-3"/>
    <n v="6.5030799999999996E-3"/>
    <n v="4.9524699999999996E-3"/>
    <n v="3.7757300000000001E-3"/>
    <n v="2.8410699999999998E-3"/>
    <n v="0"/>
    <n v="0"/>
    <n v="0"/>
    <s v="EJ"/>
  </r>
  <r>
    <x v="9"/>
    <s v="Central Asia"/>
    <s v="trn_pass_road_LDV_4W"/>
    <x v="6"/>
    <x v="4"/>
    <n v="0"/>
    <n v="0"/>
    <n v="0"/>
    <n v="0"/>
    <n v="0"/>
    <n v="7.9886274999999996E-3"/>
    <n v="5.8272628600000001E-2"/>
    <n v="0.115565241199999"/>
    <n v="0.16842398013000001"/>
    <n v="0.20855278520000001"/>
    <n v="0.23900457279999901"/>
    <n v="0"/>
    <n v="0"/>
    <n v="0"/>
    <s v="EJ"/>
  </r>
  <r>
    <x v="9"/>
    <s v="Central Asia"/>
    <s v="trn_pass_road_LDV_4W"/>
    <x v="6"/>
    <x v="0"/>
    <n v="1.2078150000000001E-3"/>
    <n v="9.0236099999999996E-4"/>
    <n v="2.5823059999999999E-3"/>
    <n v="4.5953929999999997E-3"/>
    <n v="4.3613384999999999E-3"/>
    <n v="4.0194806E-3"/>
    <n v="3.6313108999999899E-3"/>
    <n v="3.0359585999999998E-3"/>
    <n v="2.3495895000000002E-3"/>
    <n v="1.9682109000000001E-3"/>
    <n v="1.5733298000000001E-3"/>
    <n v="0"/>
    <n v="0"/>
    <n v="0"/>
    <s v="EJ"/>
  </r>
  <r>
    <x v="9"/>
    <s v="Central Asia"/>
    <s v="trn_pass_road_LDV_4W"/>
    <x v="6"/>
    <x v="1"/>
    <n v="0"/>
    <n v="0"/>
    <n v="0"/>
    <n v="0"/>
    <n v="0"/>
    <n v="3.0196003999999899E-6"/>
    <n v="6.61267976E-5"/>
    <n v="1.0607425755999999E-4"/>
    <n v="1.3826697433999999E-4"/>
    <n v="1.5837948724E-4"/>
    <n v="1.7242981029999999E-4"/>
    <n v="0"/>
    <n v="0"/>
    <n v="0"/>
    <s v="EJ"/>
  </r>
  <r>
    <x v="9"/>
    <s v="Central Asia"/>
    <s v="trn_pass_road_LDV_4W"/>
    <x v="6"/>
    <x v="2"/>
    <n v="0.34209012900000002"/>
    <n v="0.21356514699999901"/>
    <n v="0.27488053200000001"/>
    <n v="0.32714450099999998"/>
    <n v="0.31009506242999901"/>
    <n v="0.28946316171999997"/>
    <n v="0.26662354604999999"/>
    <n v="0.22883553184799901"/>
    <n v="0.183417080944"/>
    <n v="0.15847036590999899"/>
    <n v="0.13168396245"/>
    <n v="0"/>
    <n v="0"/>
    <n v="0"/>
    <s v="EJ"/>
  </r>
  <r>
    <x v="9"/>
    <s v="Central Asia"/>
    <s v="trn_shipping_intl"/>
    <x v="7"/>
    <x v="4"/>
    <n v="0"/>
    <n v="0"/>
    <n v="0"/>
    <n v="0"/>
    <n v="0"/>
    <n v="0"/>
    <n v="0"/>
    <n v="7.9504499999999998E-7"/>
    <n v="2.5275400000000002E-6"/>
    <n v="7.8067400000000004E-6"/>
    <n v="1.96192E-5"/>
    <n v="0"/>
    <n v="0"/>
    <n v="0"/>
    <s v="EJ"/>
  </r>
  <r>
    <x v="9"/>
    <s v="Central Asia"/>
    <s v="trn_shipping_intl"/>
    <x v="7"/>
    <x v="1"/>
    <n v="0"/>
    <n v="0"/>
    <n v="0"/>
    <n v="0"/>
    <n v="0"/>
    <n v="0"/>
    <n v="0"/>
    <n v="1.24611E-5"/>
    <n v="4.7441899999999997E-5"/>
    <n v="1.8497300000000001E-4"/>
    <n v="5.8859899999999998E-4"/>
    <n v="0"/>
    <n v="0"/>
    <n v="0"/>
    <s v="EJ"/>
  </r>
  <r>
    <x v="9"/>
    <s v="Central Asia"/>
    <s v="trn_shipping_intl"/>
    <x v="7"/>
    <x v="2"/>
    <n v="0"/>
    <n v="2.52006E-2"/>
    <n v="6.9422300000000006E-2"/>
    <n v="5.6583500000000002E-2"/>
    <n v="5.9442869999999898E-2"/>
    <n v="6.3215960000000002E-2"/>
    <n v="6.7520200000000002E-2"/>
    <n v="7.2799799999999998E-2"/>
    <n v="7.7987200000000007E-2"/>
    <n v="8.2880599999999999E-2"/>
    <n v="8.6766999999999997E-2"/>
    <n v="0"/>
    <n v="0"/>
    <n v="0"/>
    <s v="EJ"/>
  </r>
  <r>
    <x v="10"/>
    <s v="China"/>
    <s v="N fertilizer"/>
    <x v="0"/>
    <x v="5"/>
    <n v="0.63761299999999999"/>
    <n v="1.2336400000000001"/>
    <n v="1.46309"/>
    <n v="1.61097"/>
    <n v="1.6960029999999999"/>
    <n v="1.7359617000000001"/>
    <n v="1.7053275999999999"/>
    <n v="1.5563677"/>
    <n v="1.3680281999999999"/>
    <n v="1.2596613999999999"/>
    <n v="1.1906773799999999"/>
    <n v="0"/>
    <n v="0"/>
    <n v="0"/>
    <s v="EJ"/>
  </r>
  <r>
    <x v="10"/>
    <s v="China"/>
    <s v="N fertilizer"/>
    <x v="0"/>
    <x v="0"/>
    <n v="0.114703"/>
    <n v="0.22192400000000001"/>
    <n v="0.26320100000000002"/>
    <n v="0.29005300000000001"/>
    <n v="0.3100676"/>
    <n v="0.32388766799999902"/>
    <n v="0.33981520199999998"/>
    <n v="0.36420203000000001"/>
    <n v="0.38390480099999902"/>
    <n v="0.39431130800000003"/>
    <n v="0.3951009975"/>
    <n v="0"/>
    <n v="0"/>
    <n v="0"/>
    <s v="EJ"/>
  </r>
  <r>
    <x v="10"/>
    <s v="China"/>
    <s v="N fertilizer"/>
    <x v="0"/>
    <x v="1"/>
    <n v="0"/>
    <n v="0"/>
    <n v="0"/>
    <n v="0"/>
    <n v="0"/>
    <n v="1.1622E-3"/>
    <n v="1.181634E-2"/>
    <n v="4.4087759999999997E-2"/>
    <n v="8.6453893000000004E-2"/>
    <n v="0.11522682200000001"/>
    <n v="0.135632908"/>
    <n v="0"/>
    <n v="0"/>
    <n v="0"/>
    <s v="EJ"/>
  </r>
  <r>
    <x v="10"/>
    <s v="China"/>
    <s v="N fertilizer"/>
    <x v="0"/>
    <x v="2"/>
    <n v="7.0846000000000006E-2"/>
    <n v="0.137071"/>
    <n v="0.16256499999999999"/>
    <n v="0.17899699999999999"/>
    <n v="0.17734"/>
    <n v="0.17728811999999999"/>
    <n v="0.16085865999999999"/>
    <n v="0.10831966"/>
    <n v="5.0952089999999998E-2"/>
    <n v="2.0786140000000002E-2"/>
    <n v="7.8513409999999995E-3"/>
    <n v="0"/>
    <n v="0"/>
    <n v="0"/>
    <s v="EJ"/>
  </r>
  <r>
    <x v="10"/>
    <s v="China"/>
    <s v="agricultural energy use"/>
    <x v="1"/>
    <x v="5"/>
    <n v="0.44112099999999999"/>
    <n v="0.39972099999999999"/>
    <n v="0.468665"/>
    <n v="0.57088700000000003"/>
    <n v="0.62796300000000005"/>
    <n v="0.65585499999999997"/>
    <n v="0.66278250000000005"/>
    <n v="0.65264480000000002"/>
    <n v="0.63236510000000001"/>
    <n v="0.61243589999999903"/>
    <n v="0.58932070000000003"/>
    <n v="0"/>
    <n v="0"/>
    <n v="0"/>
    <s v="EJ"/>
  </r>
  <r>
    <x v="10"/>
    <s v="China"/>
    <s v="agricultural energy use"/>
    <x v="1"/>
    <x v="7"/>
    <n v="0"/>
    <n v="5.442E-4"/>
    <n v="9.209E-4"/>
    <n v="1.0464999999999999E-3"/>
    <n v="1.148236E-3"/>
    <n v="1.223394E-3"/>
    <n v="1.2907039999999999E-3"/>
    <n v="1.3292416999999999E-3"/>
    <n v="1.3300142999999999E-3"/>
    <n v="1.32861E-3"/>
    <n v="1.3121879999999999E-3"/>
    <n v="0"/>
    <n v="0"/>
    <n v="0"/>
    <s v="EJ"/>
  </r>
  <r>
    <x v="10"/>
    <s v="China"/>
    <s v="agricultural energy use"/>
    <x v="1"/>
    <x v="4"/>
    <n v="0.15363099999999999"/>
    <n v="0.27942"/>
    <n v="0.35146500000000003"/>
    <n v="0.37427899999999997"/>
    <n v="0.34782439999999998"/>
    <n v="0.30878721999999997"/>
    <n v="0.29495139999999898"/>
    <n v="0.30070337999999902"/>
    <n v="0.31296296099999998"/>
    <n v="0.32288131999999897"/>
    <n v="0.33096684999999998"/>
    <n v="0"/>
    <n v="0"/>
    <n v="0"/>
    <s v="EJ"/>
  </r>
  <r>
    <x v="10"/>
    <s v="China"/>
    <s v="agricultural energy use"/>
    <x v="1"/>
    <x v="0"/>
    <n v="4.1859999999999996E-3"/>
    <n v="0"/>
    <n v="1.7581000000000001E-3"/>
    <n v="3.3069000000000002E-3"/>
    <n v="3.6206249999999902E-3"/>
    <n v="3.629401E-3"/>
    <n v="3.572319E-3"/>
    <n v="3.3700199999999901E-3"/>
    <n v="3.0916659999999999E-3"/>
    <n v="2.8426240000000002E-3"/>
    <n v="2.592694E-3"/>
    <n v="0"/>
    <n v="0"/>
    <n v="0"/>
    <s v="EJ"/>
  </r>
  <r>
    <x v="10"/>
    <s v="China"/>
    <s v="agricultural energy use"/>
    <x v="1"/>
    <x v="1"/>
    <n v="0"/>
    <n v="0"/>
    <n v="0"/>
    <n v="0"/>
    <n v="0"/>
    <n v="4.4122600000000003E-3"/>
    <n v="1.6369359999999999E-2"/>
    <n v="3.071668E-2"/>
    <n v="4.0311007999999898E-2"/>
    <n v="4.9163020000000002E-2"/>
    <n v="5.4571700000000001E-2"/>
    <n v="0"/>
    <n v="0"/>
    <n v="0"/>
    <s v="EJ"/>
  </r>
  <r>
    <x v="10"/>
    <s v="China"/>
    <s v="agricultural energy use"/>
    <x v="1"/>
    <x v="2"/>
    <n v="0.62082999999999999"/>
    <n v="0.62074499999999999"/>
    <n v="0.59131900000000004"/>
    <n v="0.74161900000000003"/>
    <n v="0.77949780000000002"/>
    <n v="0.75815969999999999"/>
    <n v="0.70034099999999999"/>
    <n v="0.63505294000000001"/>
    <n v="0.5810649"/>
    <n v="0.52006459999999999"/>
    <n v="0.4603332"/>
    <n v="0"/>
    <n v="0"/>
    <n v="0"/>
    <s v="EJ"/>
  </r>
  <r>
    <x v="10"/>
    <s v="China"/>
    <s v="alumina"/>
    <x v="0"/>
    <x v="5"/>
    <n v="0"/>
    <n v="0.159917"/>
    <n v="0.41838999999999998"/>
    <n v="0.53530800000000001"/>
    <n v="0.347362"/>
    <n v="0.40386899999999998"/>
    <n v="0.42912699999999998"/>
    <n v="0.43738700027898803"/>
    <n v="0.43277780036081098"/>
    <n v="0.41935330017864297"/>
    <n v="0.39839590000000003"/>
    <n v="0"/>
    <n v="0"/>
    <n v="0"/>
    <s v="EJ"/>
  </r>
  <r>
    <x v="10"/>
    <s v="China"/>
    <s v="alumina"/>
    <x v="0"/>
    <x v="0"/>
    <n v="0"/>
    <n v="2.7803899999999999E-2"/>
    <n v="7.2743500000000003E-2"/>
    <n v="9.3071100000000004E-2"/>
    <n v="6.03939E-2"/>
    <n v="7.0218500000000003E-2"/>
    <n v="7.4609900000000007E-2"/>
    <n v="7.5962824870000001E-2"/>
    <n v="7.5019708630000001E-2"/>
    <n v="7.2616663309999996E-2"/>
    <n v="6.8951107649999996E-2"/>
    <n v="0"/>
    <n v="0"/>
    <n v="0"/>
    <s v="EJ"/>
  </r>
  <r>
    <x v="10"/>
    <s v="China"/>
    <s v="alumina"/>
    <x v="0"/>
    <x v="2"/>
    <n v="0"/>
    <n v="1.0062E-2"/>
    <n v="2.6326200000000001E-2"/>
    <n v="3.3682700000000003E-2"/>
    <n v="2.18567E-2"/>
    <n v="2.5412299999999999E-2"/>
    <n v="2.7001500000000001E-2"/>
    <n v="2.75436162659E-2"/>
    <n v="2.7275601036100001E-2"/>
    <n v="2.6439960412599901E-2"/>
    <n v="2.5122285252770001E-2"/>
    <n v="0"/>
    <n v="0"/>
    <n v="0"/>
    <s v="EJ"/>
  </r>
  <r>
    <x v="10"/>
    <s v="China"/>
    <s v="aluminum"/>
    <x v="0"/>
    <x v="4"/>
    <n v="0"/>
    <n v="0.430228"/>
    <n v="0.92626699999999995"/>
    <n v="1.60802"/>
    <n v="1.04345"/>
    <n v="1.21319"/>
    <n v="1.2890600000000001"/>
    <n v="1.3138339999999999"/>
    <n v="1.29959"/>
    <n v="1.2590162"/>
    <n v="1.1959474000000001"/>
    <n v="0"/>
    <n v="0"/>
    <n v="0"/>
    <s v="EJ"/>
  </r>
  <r>
    <x v="10"/>
    <s v="China"/>
    <s v="cement"/>
    <x v="0"/>
    <x v="4"/>
    <n v="0.11035399999999999"/>
    <n v="0.54347100000000004"/>
    <n v="0.82801199999999997"/>
    <n v="0.82801199999999997"/>
    <n v="0.71960000000000002"/>
    <n v="0.67784999999999995"/>
    <n v="0.64558700000000002"/>
    <n v="0.65258300000000002"/>
    <n v="0.66873199999999999"/>
    <n v="0.65879399999999999"/>
    <n v="0.63111066000000005"/>
    <n v="0"/>
    <n v="0"/>
    <n v="0"/>
    <s v="EJ"/>
  </r>
  <r>
    <x v="10"/>
    <s v="China"/>
    <s v="chemical energy use"/>
    <x v="0"/>
    <x v="5"/>
    <n v="0.53648499999999999"/>
    <n v="1.97577"/>
    <n v="2.5248599999999999"/>
    <n v="3.1564199999999998"/>
    <n v="3.9849909999999999"/>
    <n v="4.5570750000000002"/>
    <n v="4.9448299999999996"/>
    <n v="5.1924669999999997"/>
    <n v="5.2960019999999997"/>
    <n v="5.3119929999999904"/>
    <n v="5.2580098999999896"/>
    <n v="0"/>
    <n v="0"/>
    <n v="0"/>
    <s v="EJ"/>
  </r>
  <r>
    <x v="10"/>
    <s v="China"/>
    <s v="chemical energy use"/>
    <x v="0"/>
    <x v="7"/>
    <n v="0.19498399999999999"/>
    <n v="0.54012000000000004"/>
    <n v="0.762019"/>
    <n v="1.1260300000000001"/>
    <n v="1.422282"/>
    <n v="1.638774"/>
    <n v="1.80493399999999"/>
    <n v="1.9507159999999999"/>
    <n v="2.0601340000000001"/>
    <n v="2.1184424000000002"/>
    <n v="2.1332211999999999"/>
    <n v="0"/>
    <n v="0"/>
    <n v="0"/>
    <s v="EJ"/>
  </r>
  <r>
    <x v="10"/>
    <s v="China"/>
    <s v="chemical energy use"/>
    <x v="0"/>
    <x v="4"/>
    <n v="0.30235499999999998"/>
    <n v="0.90564100000000003"/>
    <n v="1.3196399999999999"/>
    <n v="1.9549000000000001"/>
    <n v="1.871586"/>
    <n v="2.1945990000000002"/>
    <n v="2.424439"/>
    <n v="2.5043449999999998"/>
    <n v="2.4738169999999999"/>
    <n v="2.4623605999999998"/>
    <n v="2.4419719"/>
    <n v="0"/>
    <n v="0"/>
    <n v="0"/>
    <s v="EJ"/>
  </r>
  <r>
    <x v="10"/>
    <s v="China"/>
    <s v="chemical energy use"/>
    <x v="0"/>
    <x v="0"/>
    <n v="0"/>
    <n v="0.10412399999999999"/>
    <n v="0.258633"/>
    <n v="0.38190099999999999"/>
    <n v="0.48163800000000001"/>
    <n v="0.54504989999999998"/>
    <n v="0.58751620000000004"/>
    <n v="0.6031164"/>
    <n v="0.5894722"/>
    <n v="0.57379760000000002"/>
    <n v="0.55327188000000005"/>
    <n v="0"/>
    <n v="0"/>
    <n v="0"/>
    <s v="EJ"/>
  </r>
  <r>
    <x v="10"/>
    <s v="China"/>
    <s v="chemical energy use"/>
    <x v="0"/>
    <x v="2"/>
    <n v="0.111639"/>
    <n v="0.15754000000000001"/>
    <n v="0.70896400000000004"/>
    <n v="0.43262"/>
    <n v="0.54480799999999996"/>
    <n v="0.61595610000000001"/>
    <n v="0.65607059999999995"/>
    <n v="0.67578659999999902"/>
    <n v="0.67760770000000003"/>
    <n v="0.67900479999999996"/>
    <n v="0.68316053999999904"/>
    <n v="0"/>
    <n v="0"/>
    <n v="0"/>
    <s v="EJ"/>
  </r>
  <r>
    <x v="10"/>
    <s v="China"/>
    <s v="chemical feedstocks"/>
    <x v="0"/>
    <x v="0"/>
    <n v="0.1202"/>
    <n v="0.16894600000000001"/>
    <n v="0.13570299999999999"/>
    <n v="0.23724500000000001"/>
    <n v="0.27742099999999997"/>
    <n v="0.32516899999999999"/>
    <n v="0.38378000000000001"/>
    <n v="0.42303299999999999"/>
    <n v="0.45494200000000001"/>
    <n v="0.48298799999999997"/>
    <n v="0.48888199999999998"/>
    <n v="0"/>
    <n v="0"/>
    <n v="0"/>
    <s v="EJ"/>
  </r>
  <r>
    <x v="10"/>
    <s v="China"/>
    <s v="chemical feedstocks"/>
    <x v="0"/>
    <x v="2"/>
    <n v="0.544713"/>
    <n v="1.3083800000000001"/>
    <n v="1.8405800000000001"/>
    <n v="2.6117699999999999"/>
    <n v="3.1110000000000002"/>
    <n v="3.68066"/>
    <n v="4.1894799999999996"/>
    <n v="4.8229600000000001"/>
    <n v="5.4605499999999996"/>
    <n v="5.93187"/>
    <n v="6.2972099999999998"/>
    <n v="0"/>
    <n v="0"/>
    <n v="0"/>
    <s v="EJ"/>
  </r>
  <r>
    <x v="10"/>
    <s v="China"/>
    <s v="comm cooling"/>
    <x v="2"/>
    <x v="4"/>
    <n v="4.7965800000000003E-2"/>
    <n v="0.27174199999999998"/>
    <n v="0.48309999999999997"/>
    <n v="0.84265299999999999"/>
    <n v="0.99760199999999999"/>
    <n v="1.2360800000000001"/>
    <n v="1.359475"/>
    <n v="1.3868056"/>
    <n v="1.3658802000000001"/>
    <n v="1.3205673999999901"/>
    <n v="1.2702514"/>
    <n v="0"/>
    <n v="0"/>
    <n v="0"/>
    <s v="EJ"/>
  </r>
  <r>
    <x v="10"/>
    <s v="China"/>
    <s v="comm heating"/>
    <x v="2"/>
    <x v="5"/>
    <n v="0.63511200000000001"/>
    <n v="0.92050299999999996"/>
    <n v="1.0637799999999999"/>
    <n v="1.25475"/>
    <n v="1.4883899999999901"/>
    <n v="1.695033"/>
    <n v="1.751458"/>
    <n v="1.7014959999999999"/>
    <n v="1.5943799999999999"/>
    <n v="1.475814"/>
    <n v="1.36659879999999"/>
    <n v="0"/>
    <n v="0"/>
    <n v="0"/>
    <s v="EJ"/>
  </r>
  <r>
    <x v="10"/>
    <s v="China"/>
    <s v="comm heating"/>
    <x v="2"/>
    <x v="7"/>
    <n v="1.2336099999999999E-2"/>
    <n v="6.3932799999999998E-2"/>
    <n v="0.111444"/>
    <n v="0.182528"/>
    <n v="0.22438859999999999"/>
    <n v="0.2718563"/>
    <n v="0.30310329999999902"/>
    <n v="0.32413439999999999"/>
    <n v="0.33683750000000001"/>
    <n v="0.34070080000000003"/>
    <n v="0.33789385"/>
    <n v="0"/>
    <n v="0"/>
    <n v="0"/>
    <s v="EJ"/>
  </r>
  <r>
    <x v="10"/>
    <s v="China"/>
    <s v="comm heating"/>
    <x v="2"/>
    <x v="4"/>
    <n v="5.3273000000000001E-3"/>
    <n v="3.0180800000000001E-2"/>
    <n v="5.3655000000000001E-2"/>
    <n v="9.3588400000000002E-2"/>
    <n v="0.1074754"/>
    <n v="0.13061339999999999"/>
    <n v="0.15296290000000001"/>
    <n v="0.17399199999999901"/>
    <n v="0.19032004999999899"/>
    <n v="0.20158651999999999"/>
    <n v="0.20807281"/>
    <n v="0"/>
    <n v="0"/>
    <n v="0"/>
    <s v="EJ"/>
  </r>
  <r>
    <x v="10"/>
    <s v="China"/>
    <s v="comm heating"/>
    <x v="2"/>
    <x v="0"/>
    <n v="1.5417E-2"/>
    <n v="0.13136300000000001"/>
    <n v="0.19402800000000001"/>
    <n v="0.33939399999999997"/>
    <n v="0.43331399999999998"/>
    <n v="0.54153580000000001"/>
    <n v="0.62788299999999997"/>
    <n v="0.69372199999999995"/>
    <n v="0.73007120000000003"/>
    <n v="0.74523329999999999"/>
    <n v="0.73814869999999999"/>
    <n v="0"/>
    <n v="0"/>
    <n v="0"/>
    <s v="EJ"/>
  </r>
  <r>
    <x v="10"/>
    <s v="China"/>
    <s v="comm heating"/>
    <x v="2"/>
    <x v="1"/>
    <n v="0"/>
    <n v="0"/>
    <n v="0"/>
    <n v="0"/>
    <n v="0"/>
    <n v="7.0776400000000002E-5"/>
    <n v="1.04149E-3"/>
    <n v="1.95677E-3"/>
    <n v="2.8435499999999998E-3"/>
    <n v="3.3306500000000001E-3"/>
    <n v="3.6859900000000001E-3"/>
    <n v="0"/>
    <n v="0"/>
    <n v="0"/>
    <s v="EJ"/>
  </r>
  <r>
    <x v="10"/>
    <s v="China"/>
    <s v="comm heating"/>
    <x v="2"/>
    <x v="2"/>
    <n v="0.130082"/>
    <n v="0.27129900000000001"/>
    <n v="0.37077300000000002"/>
    <n v="0.43806"/>
    <n v="0.56132399999999905"/>
    <n v="0.70113399999999904"/>
    <n v="0.79986500000000005"/>
    <n v="0.89351709999999995"/>
    <n v="0.97377289999999905"/>
    <n v="1.033782"/>
    <n v="1.0787845"/>
    <n v="0"/>
    <n v="0"/>
    <n v="0"/>
    <s v="EJ"/>
  </r>
  <r>
    <x v="10"/>
    <s v="China"/>
    <s v="comm others"/>
    <x v="2"/>
    <x v="3"/>
    <n v="4.616E-4"/>
    <n v="2.1220000000000001E-4"/>
    <n v="1.284E-4"/>
    <n v="1.6880000000000001E-4"/>
    <n v="2.264562E-4"/>
    <n v="2.8645850000000002E-4"/>
    <n v="3.0685679999999999E-4"/>
    <n v="2.9788459999999998E-4"/>
    <n v="2.7496040000000001E-4"/>
    <n v="2.4477679999999999E-4"/>
    <n v="2.205574E-4"/>
    <n v="0"/>
    <n v="0"/>
    <n v="0"/>
    <s v="EJ"/>
  </r>
  <r>
    <x v="10"/>
    <s v="China"/>
    <s v="comm others"/>
    <x v="2"/>
    <x v="5"/>
    <n v="0.28858600000000001"/>
    <n v="0.41826400000000002"/>
    <n v="0.48336600000000002"/>
    <n v="0.57013999999999998"/>
    <n v="0.74516099999999996"/>
    <n v="0.91348499999999999"/>
    <n v="0.94938100000000003"/>
    <n v="0.89688199999999996"/>
    <n v="0.82373669999999999"/>
    <n v="0.74200949999999999"/>
    <n v="0.69010419999999995"/>
    <n v="0"/>
    <n v="0"/>
    <n v="0"/>
    <s v="EJ"/>
  </r>
  <r>
    <x v="10"/>
    <s v="China"/>
    <s v="comm others"/>
    <x v="2"/>
    <x v="7"/>
    <n v="2.0011E-3"/>
    <n v="1.0371099999999999E-2"/>
    <n v="1.8078299999999999E-2"/>
    <n v="2.96095E-2"/>
    <n v="4.1501700000000002E-2"/>
    <n v="5.7531400000000003E-2"/>
    <n v="6.8315169999999995E-2"/>
    <n v="7.5041479999999994E-2"/>
    <n v="7.9246209999999997E-2"/>
    <n v="8.1658300000000003E-2"/>
    <n v="8.3416420000000005E-2"/>
    <n v="0"/>
    <n v="0"/>
    <n v="0"/>
    <s v="EJ"/>
  </r>
  <r>
    <x v="10"/>
    <s v="China"/>
    <s v="comm others"/>
    <x v="2"/>
    <x v="4"/>
    <n v="8.6308200000000002E-2"/>
    <n v="0.48896499999999998"/>
    <n v="0.86927500000000002"/>
    <n v="1.51624"/>
    <n v="1.953384"/>
    <n v="2.7992109999999899"/>
    <n v="3.64494399999999"/>
    <n v="4.411861"/>
    <n v="5.0178050000000001"/>
    <n v="5.5429703999999997"/>
    <n v="6.0188189999999997"/>
    <n v="0"/>
    <n v="0"/>
    <n v="0"/>
    <s v="EJ"/>
  </r>
  <r>
    <x v="10"/>
    <s v="China"/>
    <s v="comm others"/>
    <x v="2"/>
    <x v="0"/>
    <n v="4.6061000000000001E-3"/>
    <n v="3.9247299999999999E-2"/>
    <n v="5.7969800000000002E-2"/>
    <n v="0.10140100000000001"/>
    <n v="0.14982000000000001"/>
    <n v="0.21729270000000001"/>
    <n v="0.27086500000000002"/>
    <n v="0.30785449999999998"/>
    <n v="0.32746900000000001"/>
    <n v="0.33947604999999997"/>
    <n v="0.34412609999999999"/>
    <n v="0"/>
    <n v="0"/>
    <n v="0"/>
    <s v="EJ"/>
  </r>
  <r>
    <x v="10"/>
    <s v="China"/>
    <s v="comm others"/>
    <x v="2"/>
    <x v="1"/>
    <n v="0"/>
    <n v="0"/>
    <n v="0"/>
    <n v="0"/>
    <n v="0"/>
    <n v="5.9595600000000002E-5"/>
    <n v="8.0101599999999999E-4"/>
    <n v="1.39452E-3"/>
    <n v="1.9195799999999999E-3"/>
    <n v="2.5711900000000001E-3"/>
    <n v="3.1790500000000001E-3"/>
    <n v="0"/>
    <n v="0"/>
    <n v="0"/>
    <s v="EJ"/>
  </r>
  <r>
    <x v="10"/>
    <s v="China"/>
    <s v="comm others"/>
    <x v="2"/>
    <x v="2"/>
    <n v="6.6502000000000006E-2"/>
    <n v="0.13869699999999999"/>
    <n v="0.189551"/>
    <n v="0.22395000000000001"/>
    <n v="0.30216300000000001"/>
    <n v="0.37402639999999998"/>
    <n v="0.39172999999999902"/>
    <n v="0.3777932"/>
    <n v="0.35471200000000003"/>
    <n v="0.33048359999999999"/>
    <n v="0.31931319999999902"/>
    <n v="0"/>
    <n v="0"/>
    <n v="0"/>
    <s v="EJ"/>
  </r>
  <r>
    <x v="10"/>
    <s v="China"/>
    <s v="construction energy use"/>
    <x v="0"/>
    <x v="5"/>
    <n v="9.0082700000000002E-2"/>
    <n v="0.13336600000000001"/>
    <n v="0.156808"/>
    <n v="0.19062999999999999"/>
    <n v="0.21655969999999999"/>
    <n v="0.23506850000000001"/>
    <n v="0.2403844"/>
    <n v="0.2363065"/>
    <n v="0.2269699"/>
    <n v="0.21840660000000001"/>
    <n v="0.20910690000000001"/>
    <n v="0"/>
    <n v="0"/>
    <n v="0"/>
    <s v="EJ"/>
  </r>
  <r>
    <x v="10"/>
    <s v="China"/>
    <s v="construction energy use"/>
    <x v="0"/>
    <x v="7"/>
    <n v="8.7909999999999996E-4"/>
    <n v="4.6464999999999996E-3"/>
    <n v="6.6138999999999998E-3"/>
    <n v="9.0417999999999991E-3"/>
    <n v="1.024358E-2"/>
    <n v="1.135628E-2"/>
    <n v="1.211397E-2"/>
    <n v="1.2442788999999999E-2"/>
    <n v="1.2347716E-2"/>
    <n v="1.2258867999999999E-2"/>
    <n v="1.2045943E-2"/>
    <n v="0"/>
    <n v="0"/>
    <n v="0"/>
    <s v="EJ"/>
  </r>
  <r>
    <x v="10"/>
    <s v="China"/>
    <s v="construction energy use"/>
    <x v="0"/>
    <x v="4"/>
    <n v="2.3399699999999999E-2"/>
    <n v="8.4180500000000005E-2"/>
    <n v="0.173928"/>
    <n v="0.25145299999999998"/>
    <n v="0.2380505"/>
    <n v="0.217336211"/>
    <n v="0.208835089"/>
    <n v="0.20931855499999999"/>
    <n v="0.21194070700000001"/>
    <n v="0.21118278700000001"/>
    <n v="0.20889105099999999"/>
    <n v="0"/>
    <n v="0"/>
    <n v="0"/>
    <s v="EJ"/>
  </r>
  <r>
    <x v="10"/>
    <s v="China"/>
    <s v="construction energy use"/>
    <x v="0"/>
    <x v="0"/>
    <n v="3.7129799999999998E-2"/>
    <n v="5.2325000000000002E-3"/>
    <n v="4.0603999999999996E-3"/>
    <n v="7.5766999999999996E-3"/>
    <n v="8.5636299999999992E-3"/>
    <n v="8.9032499999999997E-3"/>
    <n v="8.8793899999999992E-3"/>
    <n v="8.3747960000000003E-3"/>
    <n v="7.6157150000000003E-3"/>
    <n v="6.9563749999999999E-3"/>
    <n v="6.3134179999999899E-3"/>
    <n v="0"/>
    <n v="0"/>
    <n v="0"/>
    <s v="EJ"/>
  </r>
  <r>
    <x v="10"/>
    <s v="China"/>
    <s v="construction energy use"/>
    <x v="0"/>
    <x v="1"/>
    <n v="0"/>
    <n v="0"/>
    <n v="0"/>
    <n v="0"/>
    <n v="0"/>
    <n v="2.4791399999999999E-3"/>
    <n v="8.5866399999999996E-3"/>
    <n v="1.6133149999999999E-2"/>
    <n v="2.1488106999999999E-2"/>
    <n v="2.6747279999999998E-2"/>
    <n v="3.0352000000000001E-2"/>
    <n v="0"/>
    <n v="0"/>
    <n v="0"/>
    <s v="EJ"/>
  </r>
  <r>
    <x v="10"/>
    <s v="China"/>
    <s v="construction energy use"/>
    <x v="0"/>
    <x v="2"/>
    <n v="7.7650300000000005E-2"/>
    <n v="0.1741799"/>
    <n v="0.25270880000000001"/>
    <n v="0.30335889999999999"/>
    <n v="0.32122689999999998"/>
    <n v="0.31809599999999999"/>
    <n v="0.29709229999999998"/>
    <n v="0.27103139999999998"/>
    <n v="0.24778736999999901"/>
    <n v="0.22159232000000001"/>
    <n v="0.19561355"/>
    <n v="0"/>
    <n v="0"/>
    <n v="0"/>
    <s v="EJ"/>
  </r>
  <r>
    <x v="10"/>
    <s v="China"/>
    <s v="construction feedstocks"/>
    <x v="3"/>
    <x v="2"/>
    <n v="6.7273100000000002E-2"/>
    <n v="0.27753800000000001"/>
    <n v="0.64716399999999996"/>
    <n v="0.95625899999999997"/>
    <n v="1.0285299999999999"/>
    <n v="1.0640099999999999"/>
    <n v="1.08711"/>
    <n v="1.1081000000000001"/>
    <n v="1.1217200000000001"/>
    <n v="1.1298900000000001"/>
    <n v="1.1319399999999999"/>
    <n v="0"/>
    <n v="0"/>
    <n v="0"/>
    <s v="EJ"/>
  </r>
  <r>
    <x v="10"/>
    <s v="China"/>
    <s v="desalinated water"/>
    <x v="0"/>
    <x v="4"/>
    <n v="1.05552E-4"/>
    <n v="1.59939E-4"/>
    <n v="1.2529199999999999E-4"/>
    <n v="9.0644399999999996E-5"/>
    <n v="2.59227E-4"/>
    <n v="3.59021E-4"/>
    <n v="4.1761899999999999E-4"/>
    <n v="4.76381E-4"/>
    <n v="5.2211399999999995E-4"/>
    <n v="5.4891200000000003E-4"/>
    <n v="5.4945299999999999E-4"/>
    <n v="0"/>
    <n v="0"/>
    <n v="0"/>
    <s v="EJ"/>
  </r>
  <r>
    <x v="10"/>
    <s v="China"/>
    <s v="desalinated water"/>
    <x v="0"/>
    <x v="0"/>
    <n v="1.7719699999999999E-5"/>
    <n v="8.3544500000000006E-5"/>
    <n v="1.3087400000000001E-4"/>
    <n v="1.5970700000000001E-4"/>
    <n v="4.6901000000000001E-4"/>
    <n v="6.1818799999999998E-4"/>
    <n v="7.2449099999999996E-4"/>
    <n v="8.1358299999999999E-4"/>
    <n v="8.7280599999999995E-4"/>
    <n v="9.2777599999999995E-4"/>
    <n v="9.2595799999999995E-4"/>
    <n v="0"/>
    <n v="0"/>
    <n v="0"/>
    <s v="EJ"/>
  </r>
  <r>
    <x v="10"/>
    <s v="China"/>
    <s v="desalinated water"/>
    <x v="0"/>
    <x v="2"/>
    <n v="1.28567E-4"/>
    <n v="2.8217200000000002E-4"/>
    <n v="2.3484299999999999E-4"/>
    <n v="2.06009E-4"/>
    <n v="6.14498E-4"/>
    <n v="8.1517500000000001E-4"/>
    <n v="9.2247599999999998E-4"/>
    <n v="1.0786000000000001E-3"/>
    <n v="1.2137599999999999E-3"/>
    <n v="1.3186199999999999E-3"/>
    <n v="1.37667E-3"/>
    <n v="0"/>
    <n v="0"/>
    <n v="0"/>
    <s v="EJ"/>
  </r>
  <r>
    <x v="10"/>
    <s v="China"/>
    <s v="industrial wastewater treatment"/>
    <x v="0"/>
    <x v="4"/>
    <n v="1.8016999999999998E-2"/>
    <n v="5.8166000000000002E-2"/>
    <n v="7.7218400000000006E-2"/>
    <n v="7.1506700000000006E-2"/>
    <n v="0.133356"/>
    <n v="0.19849700000000001"/>
    <n v="0.25219399999999997"/>
    <n v="0.29554900000000001"/>
    <n v="0.32975399999999999"/>
    <n v="0.35627500000000001"/>
    <n v="0.37562699999999999"/>
    <n v="0"/>
    <n v="0"/>
    <n v="0"/>
    <s v="EJ"/>
  </r>
  <r>
    <x v="10"/>
    <s v="China"/>
    <s v="industrial water abstraction"/>
    <x v="0"/>
    <x v="4"/>
    <n v="1.1159000000000001E-2"/>
    <n v="3.3325100000000003E-2"/>
    <n v="4.11937E-2"/>
    <n v="3.8150799999999999E-2"/>
    <n v="4.9289800000000002E-2"/>
    <n v="5.94289E-2"/>
    <n v="6.6488000000000005E-2"/>
    <n v="7.1814699999999995E-2"/>
    <n v="7.5396299999999999E-2"/>
    <n v="7.7643299999999998E-2"/>
    <n v="7.8898700000000002E-2"/>
    <n v="0"/>
    <n v="0"/>
    <n v="0"/>
    <s v="EJ"/>
  </r>
  <r>
    <x v="10"/>
    <s v="China"/>
    <s v="industrial water treatment"/>
    <x v="0"/>
    <x v="4"/>
    <n v="2.1310900000000001E-2"/>
    <n v="6.3509399999999994E-2"/>
    <n v="7.8481700000000001E-2"/>
    <n v="7.2684399999999996E-2"/>
    <n v="9.3906299999999998E-2"/>
    <n v="0.113223"/>
    <n v="0.12667200000000001"/>
    <n v="0.13682"/>
    <n v="0.14364399999999999"/>
    <n v="0.147925"/>
    <n v="0.15031700000000001"/>
    <n v="0"/>
    <n v="0"/>
    <n v="0"/>
    <s v="EJ"/>
  </r>
  <r>
    <x v="10"/>
    <s v="China"/>
    <s v="iron and steel"/>
    <x v="0"/>
    <x v="3"/>
    <n v="0"/>
    <n v="0"/>
    <n v="0"/>
    <n v="0"/>
    <n v="0"/>
    <n v="0.78024700000000002"/>
    <n v="1.3321989999999999"/>
    <n v="1.6050499999999901"/>
    <n v="1.4920690000000001"/>
    <n v="1.2720179999999901"/>
    <n v="1.0779049999999999"/>
    <n v="0"/>
    <n v="0"/>
    <n v="0"/>
    <s v="EJ"/>
  </r>
  <r>
    <x v="10"/>
    <s v="China"/>
    <s v="iron and steel"/>
    <x v="0"/>
    <x v="5"/>
    <n v="1.9957115599999999"/>
    <n v="7.8017859999999999"/>
    <n v="13.432865700000001"/>
    <n v="15.89034481"/>
    <n v="18.560904647000001"/>
    <n v="17.419302391999999"/>
    <n v="15.453414943"/>
    <n v="13.6682870194999"/>
    <n v="12.604804873699999"/>
    <n v="11.7336469204"/>
    <n v="10.7840022126999"/>
    <n v="0"/>
    <n v="0"/>
    <n v="0"/>
    <s v="EJ"/>
  </r>
  <r>
    <x v="10"/>
    <s v="China"/>
    <s v="iron and steel"/>
    <x v="0"/>
    <x v="4"/>
    <n v="0.20201296999999999"/>
    <n v="0.91800289999999996"/>
    <n v="1.6598576"/>
    <n v="1.9193978"/>
    <n v="2.2079627099999999"/>
    <n v="2.0718098999999999"/>
    <n v="1.782389716"/>
    <n v="1.52774066179999"/>
    <n v="1.38446547389999"/>
    <n v="1.2758621904999901"/>
    <n v="1.1668882115999999"/>
    <n v="0"/>
    <n v="0"/>
    <n v="0"/>
    <s v="EJ"/>
  </r>
  <r>
    <x v="10"/>
    <s v="China"/>
    <s v="iron and steel"/>
    <x v="0"/>
    <x v="0"/>
    <n v="2.41567E-2"/>
    <n v="3.4196499999999998E-2"/>
    <n v="7.4371999999999994E-2"/>
    <n v="0.15030359999999901"/>
    <n v="8.9712550000000002E-2"/>
    <n v="6.7794816999999993E-2"/>
    <n v="5.3261301999999899E-2"/>
    <n v="4.3269306E-2"/>
    <n v="3.4390588499999999E-2"/>
    <n v="3.1877901E-2"/>
    <n v="2.8025473400000001E-2"/>
    <n v="0"/>
    <n v="0"/>
    <n v="0"/>
    <s v="EJ"/>
  </r>
  <r>
    <x v="10"/>
    <s v="China"/>
    <s v="iron and steel"/>
    <x v="0"/>
    <x v="1"/>
    <n v="0"/>
    <n v="0"/>
    <n v="0"/>
    <n v="0"/>
    <n v="0"/>
    <n v="0.17889526"/>
    <n v="0.58844300000000005"/>
    <n v="0.85759520199999995"/>
    <n v="0.90402860200000001"/>
    <n v="0.86976629599999999"/>
    <n v="0.795210207"/>
    <n v="0"/>
    <n v="0"/>
    <n v="0"/>
    <s v="EJ"/>
  </r>
  <r>
    <x v="10"/>
    <s v="China"/>
    <s v="iron and steel"/>
    <x v="0"/>
    <x v="2"/>
    <n v="0.1645962"/>
    <n v="9.7496899999999997E-2"/>
    <n v="7.2303800000000001E-2"/>
    <n v="4.0205690000000002E-2"/>
    <n v="4.016422E-2"/>
    <n v="3.9244267999999999E-2"/>
    <n v="3.7795209000000003E-2"/>
    <n v="3.5909739599999997E-2"/>
    <n v="3.3471531700000001E-2"/>
    <n v="3.0827945299999999E-2"/>
    <n v="2.7833576259999999E-2"/>
    <n v="0"/>
    <n v="0"/>
    <n v="0"/>
    <s v="EJ"/>
  </r>
  <r>
    <x v="10"/>
    <s v="China"/>
    <s v="irrigation water abstraction"/>
    <x v="0"/>
    <x v="4"/>
    <n v="6.5529199999999996E-2"/>
    <n v="7.3059600000000002E-2"/>
    <n v="8.4644899999999995E-2"/>
    <n v="9.1843499999999995E-2"/>
    <n v="9.0667399999999995E-2"/>
    <n v="9.0975299999999995E-2"/>
    <n v="9.0892899999999999E-2"/>
    <n v="9.0497999999999995E-2"/>
    <n v="8.9574899999999999E-2"/>
    <n v="8.86044E-2"/>
    <n v="8.7145E-2"/>
    <n v="0"/>
    <n v="0"/>
    <n v="0"/>
    <s v="EJ"/>
  </r>
  <r>
    <x v="10"/>
    <s v="China"/>
    <s v="mining energy use"/>
    <x v="0"/>
    <x v="5"/>
    <n v="0.153333"/>
    <n v="0.244923"/>
    <n v="0.43245600000000001"/>
    <n v="0.30126599999999998"/>
    <n v="0.34653899999999999"/>
    <n v="0.36769449999999998"/>
    <n v="0.37035430000000003"/>
    <n v="0.36196509999999998"/>
    <n v="0.34926959999999901"/>
    <n v="0.3390224"/>
    <n v="0.32829150000000001"/>
    <n v="0"/>
    <n v="0"/>
    <n v="0"/>
    <s v="EJ"/>
  </r>
  <r>
    <x v="10"/>
    <s v="China"/>
    <s v="mining energy use"/>
    <x v="0"/>
    <x v="7"/>
    <n v="4.1441000000000004E-3"/>
    <n v="1.26836E-2"/>
    <n v="2.2688099999999999E-2"/>
    <n v="3.73391E-2"/>
    <n v="4.2828400000000003E-2"/>
    <n v="4.6372499999999997E-2"/>
    <n v="4.8721550000000002E-2"/>
    <n v="4.9797139999999997E-2"/>
    <n v="4.966802E-2"/>
    <n v="4.9734479999999998E-2"/>
    <n v="4.9428960000000001E-2"/>
    <n v="0"/>
    <n v="0"/>
    <n v="0"/>
    <s v="EJ"/>
  </r>
  <r>
    <x v="10"/>
    <s v="China"/>
    <s v="mining energy use"/>
    <x v="0"/>
    <x v="4"/>
    <n v="5.5841200000000001E-2"/>
    <n v="0.181924"/>
    <n v="0.30264799999999997"/>
    <n v="0.372388"/>
    <n v="0.35295689999999902"/>
    <n v="0.31737268099999999"/>
    <n v="0.298685547"/>
    <n v="0.29469235699999902"/>
    <n v="0.296644778"/>
    <n v="0.29238473999999998"/>
    <n v="0.28514071399999902"/>
    <n v="0"/>
    <n v="0"/>
    <n v="0"/>
    <s v="EJ"/>
  </r>
  <r>
    <x v="10"/>
    <s v="China"/>
    <s v="mining energy use"/>
    <x v="0"/>
    <x v="0"/>
    <n v="2.4697E-3"/>
    <n v="1.58231E-2"/>
    <n v="1.25161E-2"/>
    <n v="3.7255400000000001E-2"/>
    <n v="4.26297E-2"/>
    <n v="4.3402339999999998E-2"/>
    <n v="4.2615960000000001E-2"/>
    <n v="3.9923309999999997E-2"/>
    <n v="3.6441050000000003E-2"/>
    <n v="3.3579690000000002E-2"/>
    <n v="3.0825060000000001E-2"/>
    <n v="0"/>
    <n v="0"/>
    <n v="0"/>
    <s v="EJ"/>
  </r>
  <r>
    <x v="10"/>
    <s v="China"/>
    <s v="mining energy use"/>
    <x v="0"/>
    <x v="1"/>
    <n v="0"/>
    <n v="0"/>
    <n v="0"/>
    <n v="0"/>
    <n v="0"/>
    <n v="8.6664499999999998E-4"/>
    <n v="3.115666E-3"/>
    <n v="5.8876850000000001E-3"/>
    <n v="7.8453299999999993E-3"/>
    <n v="9.7273340000000007E-3"/>
    <n v="1.0996169E-2"/>
    <n v="0"/>
    <n v="0"/>
    <n v="0"/>
    <s v="EJ"/>
  </r>
  <r>
    <x v="10"/>
    <s v="China"/>
    <s v="mining energy use"/>
    <x v="0"/>
    <x v="2"/>
    <n v="2.67066E-2"/>
    <n v="4.82227E-2"/>
    <n v="7.5054999999999997E-2"/>
    <n v="0.1200126"/>
    <n v="0.12831401000000001"/>
    <n v="0.12505195"/>
    <n v="0.11574239"/>
    <n v="0.10514551999999899"/>
    <n v="9.6425479999999994E-2"/>
    <n v="8.6672310000000002E-2"/>
    <n v="7.6979870000000006E-2"/>
    <n v="0"/>
    <n v="0"/>
    <n v="0"/>
    <s v="EJ"/>
  </r>
  <r>
    <x v="10"/>
    <s v="China"/>
    <s v="municipal wastewater treatment"/>
    <x v="0"/>
    <x v="4"/>
    <n v="1.43432E-2"/>
    <n v="3.05104E-2"/>
    <n v="3.5484599999999998E-2"/>
    <n v="3.90584E-2"/>
    <n v="5.8309899999999998E-2"/>
    <n v="7.6393699999999995E-2"/>
    <n v="8.9526300000000003E-2"/>
    <n v="9.8176299999999994E-2"/>
    <n v="0.10380200000000001"/>
    <n v="0.107337"/>
    <n v="0.109087"/>
    <n v="0"/>
    <n v="0"/>
    <n v="0"/>
    <s v="EJ"/>
  </r>
  <r>
    <x v="10"/>
    <s v="China"/>
    <s v="municipal water abstraction"/>
    <x v="0"/>
    <x v="4"/>
    <n v="1.1741700000000001E-2"/>
    <n v="2.2504400000000001E-2"/>
    <n v="2.41999E-2"/>
    <n v="2.66372E-2"/>
    <n v="2.77291E-2"/>
    <n v="2.9508099999999999E-2"/>
    <n v="3.0493599999999999E-2"/>
    <n v="3.0845600000000001E-2"/>
    <n v="3.0705400000000001E-2"/>
    <n v="3.02762E-2"/>
    <n v="2.96656E-2"/>
    <n v="0"/>
    <n v="0"/>
    <n v="0"/>
    <s v="EJ"/>
  </r>
  <r>
    <x v="10"/>
    <s v="China"/>
    <s v="municipal water distribution"/>
    <x v="0"/>
    <x v="4"/>
    <n v="3.1115E-2"/>
    <n v="5.9635500000000001E-2"/>
    <n v="6.4127900000000002E-2"/>
    <n v="7.0586599999999999E-2"/>
    <n v="7.34842E-2"/>
    <n v="7.8200099999999995E-2"/>
    <n v="8.0812499999999995E-2"/>
    <n v="8.1746100000000002E-2"/>
    <n v="8.1375699999999995E-2"/>
    <n v="8.0238799999999999E-2"/>
    <n v="7.8620800000000005E-2"/>
    <n v="0"/>
    <n v="0"/>
    <n v="0"/>
    <s v="EJ"/>
  </r>
  <r>
    <x v="10"/>
    <s v="China"/>
    <s v="municipal water treatment"/>
    <x v="0"/>
    <x v="4"/>
    <n v="2.9608099999999998E-2"/>
    <n v="5.6747300000000001E-2"/>
    <n v="6.1022699999999999E-2"/>
    <n v="6.7168599999999995E-2"/>
    <n v="6.9921899999999995E-2"/>
    <n v="7.4407899999999999E-2"/>
    <n v="7.6893000000000003E-2"/>
    <n v="7.7780500000000002E-2"/>
    <n v="7.7427200000000002E-2"/>
    <n v="7.6344800000000004E-2"/>
    <n v="7.4805099999999999E-2"/>
    <n v="0"/>
    <n v="0"/>
    <n v="0"/>
    <s v="EJ"/>
  </r>
  <r>
    <x v="10"/>
    <s v="China"/>
    <s v="other industrial energy use"/>
    <x v="0"/>
    <x v="3"/>
    <n v="2.1330000000000001E-4"/>
    <n v="2.1130000000000001E-4"/>
    <n v="1.7229999999999999E-4"/>
    <n v="3.0600000000000001E-4"/>
    <n v="4.19042E-4"/>
    <n v="4.9572080000000001E-4"/>
    <n v="5.4333240000000002E-4"/>
    <n v="5.7218979999999905E-4"/>
    <n v="5.8109700000000004E-4"/>
    <n v="5.7797879999999999E-4"/>
    <n v="5.6812769000000004E-4"/>
    <n v="0"/>
    <n v="0"/>
    <n v="0"/>
    <s v="EJ"/>
  </r>
  <r>
    <x v="10"/>
    <s v="China"/>
    <s v="other industrial energy use"/>
    <x v="0"/>
    <x v="5"/>
    <n v="4.5975000000000001"/>
    <n v="8.0089299999999994"/>
    <n v="9.6959499999999998"/>
    <n v="7.52562"/>
    <n v="10.24977"/>
    <n v="12.065149999999999"/>
    <n v="13.15461"/>
    <n v="13.78933"/>
    <n v="14.1367899999999"/>
    <n v="14.332456000000001"/>
    <n v="14.437304599999999"/>
    <n v="0"/>
    <n v="0"/>
    <n v="0"/>
    <s v="EJ"/>
  </r>
  <r>
    <x v="10"/>
    <s v="China"/>
    <s v="other industrial energy use"/>
    <x v="0"/>
    <x v="7"/>
    <n v="0.32140099999999999"/>
    <n v="1.1270100000000001"/>
    <n v="1.3974"/>
    <n v="1.6582399999999999"/>
    <n v="2.26025399999999"/>
    <n v="2.6834859999999998"/>
    <n v="2.96832599999999"/>
    <n v="3.1966809999999999"/>
    <n v="3.39156999999999"/>
    <n v="3.5297866"/>
    <n v="3.6215961000000001"/>
    <n v="0"/>
    <n v="0"/>
    <n v="0"/>
    <s v="EJ"/>
  </r>
  <r>
    <x v="10"/>
    <s v="China"/>
    <s v="other industrial energy use"/>
    <x v="0"/>
    <x v="4"/>
    <n v="0.66946099999999997"/>
    <n v="1.95743"/>
    <n v="3.4645600000000001"/>
    <n v="4.9034199999999997"/>
    <n v="4.89846"/>
    <n v="5.904738"/>
    <n v="6.5710519999999999"/>
    <n v="6.8230630000000003"/>
    <n v="6.8457119999999998"/>
    <n v="6.9364039999999996"/>
    <n v="7.0246005"/>
    <n v="0"/>
    <n v="0"/>
    <n v="0"/>
    <s v="EJ"/>
  </r>
  <r>
    <x v="10"/>
    <s v="China"/>
    <s v="other industrial energy use"/>
    <x v="0"/>
    <x v="0"/>
    <n v="6.9497900000000001E-2"/>
    <n v="0.23789399999999999"/>
    <n v="1.1624447999999901"/>
    <n v="1.2032044"/>
    <n v="2.4205161599999898"/>
    <n v="3.3049078600000001"/>
    <n v="4.1630231599999998"/>
    <n v="5.2589547379999999"/>
    <n v="6.1807564619999997"/>
    <n v="6.6496778857999903"/>
    <n v="6.8108437346999997"/>
    <n v="0"/>
    <n v="0"/>
    <n v="0"/>
    <s v="EJ"/>
  </r>
  <r>
    <x v="10"/>
    <s v="China"/>
    <s v="other industrial energy use"/>
    <x v="0"/>
    <x v="1"/>
    <n v="0"/>
    <n v="0"/>
    <n v="0"/>
    <n v="0"/>
    <n v="0"/>
    <n v="9.3640699999999999E-4"/>
    <n v="6.3077259999999996E-3"/>
    <n v="1.7180753E-2"/>
    <n v="3.2361365000000003E-2"/>
    <n v="4.6398973999999898E-2"/>
    <n v="5.8131935099999997E-2"/>
    <n v="0"/>
    <n v="0"/>
    <n v="0"/>
    <s v="EJ"/>
  </r>
  <r>
    <x v="10"/>
    <s v="China"/>
    <s v="other industrial energy use"/>
    <x v="0"/>
    <x v="2"/>
    <n v="0.69348299999999996"/>
    <n v="1.66751"/>
    <n v="1.5136099999999999"/>
    <n v="1.0651299999999999"/>
    <n v="1.4476800000000001"/>
    <n v="1.6816419999999901"/>
    <n v="1.7998159999999901"/>
    <n v="1.853202"/>
    <n v="1.8689819999999999"/>
    <n v="1.8938100999999901"/>
    <n v="1.9416551"/>
    <n v="0"/>
    <n v="0"/>
    <n v="0"/>
    <s v="EJ"/>
  </r>
  <r>
    <x v="10"/>
    <s v="China"/>
    <s v="other industrial feedstocks"/>
    <x v="0"/>
    <x v="5"/>
    <n v="0.55540699999999998"/>
    <n v="0.44559599999999999"/>
    <n v="0.67433699999999996"/>
    <n v="1.38619"/>
    <n v="1.7518"/>
    <n v="2.1101000000000001"/>
    <n v="2.3357899999999998"/>
    <n v="2.45702"/>
    <n v="2.5059200000000001"/>
    <n v="2.5065"/>
    <n v="2.4759500000000001"/>
    <n v="0"/>
    <n v="0"/>
    <n v="0"/>
    <s v="EJ"/>
  </r>
  <r>
    <x v="10"/>
    <s v="China"/>
    <s v="other industrial feedstocks"/>
    <x v="0"/>
    <x v="2"/>
    <n v="0.15595300000000001"/>
    <n v="0.69392900000000002"/>
    <n v="0.57291000000000003"/>
    <n v="0.52963499999999997"/>
    <n v="0.71107100000000001"/>
    <n v="0.83637899999999998"/>
    <n v="0.92319899999999999"/>
    <n v="0.98646100000000003"/>
    <n v="1.0093300000000001"/>
    <n v="1.0296700000000001"/>
    <n v="1.0445800000000001"/>
    <n v="0"/>
    <n v="0"/>
    <n v="0"/>
    <s v="EJ"/>
  </r>
  <r>
    <x v="10"/>
    <s v="China"/>
    <s v="process heat cement"/>
    <x v="0"/>
    <x v="5"/>
    <n v="0.90086699999999997"/>
    <n v="3.53565"/>
    <n v="5.6024399999999996"/>
    <n v="5.6024399999999996"/>
    <n v="5.15015"/>
    <n v="4.8572199999999999"/>
    <n v="4.6257291999999897"/>
    <n v="4.6314169999999999"/>
    <n v="4.7722281000000004"/>
    <n v="4.7616360000000002"/>
    <n v="4.5744828000000002"/>
    <n v="0"/>
    <n v="0"/>
    <n v="0"/>
    <s v="EJ"/>
  </r>
  <r>
    <x v="10"/>
    <s v="China"/>
    <s v="process heat cement"/>
    <x v="0"/>
    <x v="1"/>
    <n v="0"/>
    <n v="0"/>
    <n v="0"/>
    <n v="0"/>
    <n v="0"/>
    <n v="0"/>
    <n v="1.10752E-4"/>
    <n v="6.3639365200000002E-3"/>
    <n v="8.9204129400000005E-3"/>
    <n v="5.0446985399999998E-3"/>
    <n v="2.7313993400000002E-3"/>
    <n v="0"/>
    <n v="0"/>
    <n v="0"/>
    <s v="EJ"/>
  </r>
  <r>
    <x v="10"/>
    <s v="China"/>
    <s v="process heat cement"/>
    <x v="0"/>
    <x v="2"/>
    <n v="5.75021E-2"/>
    <n v="0.22567999999999999"/>
    <n v="0.35760199999999998"/>
    <n v="0.35760199999999998"/>
    <n v="2.95354E-2"/>
    <n v="2.19432E-2"/>
    <n v="2.1096730000000001E-2"/>
    <n v="0.11838831499999999"/>
    <n v="0.12866180699999999"/>
    <n v="7.1695541000000002E-2"/>
    <n v="4.8475174999999898E-2"/>
    <n v="0"/>
    <n v="0"/>
    <n v="0"/>
    <s v="EJ"/>
  </r>
  <r>
    <x v="10"/>
    <s v="China"/>
    <s v="resid cooling"/>
    <x v="4"/>
    <x v="4"/>
    <n v="1.91313E-2"/>
    <n v="0.21090800000000001"/>
    <n v="0.37087599999999998"/>
    <n v="0.54381199999999996"/>
    <n v="0.66405700000000001"/>
    <n v="0.85163599999999995"/>
    <n v="0.97350530000000002"/>
    <n v="1.0349782999999999"/>
    <n v="1.0591870000000001"/>
    <n v="1.0631919999999999"/>
    <n v="1.0616083000000001"/>
    <n v="0"/>
    <n v="0"/>
    <n v="0"/>
    <s v="EJ"/>
  </r>
  <r>
    <x v="10"/>
    <s v="China"/>
    <s v="resid heating"/>
    <x v="4"/>
    <x v="5"/>
    <n v="1.8733"/>
    <n v="1.20238"/>
    <n v="1.10903"/>
    <n v="1.0995200000000001"/>
    <n v="1.2780469999999999"/>
    <n v="1.4640959999999901"/>
    <n v="1.5407959999999901"/>
    <n v="1.5450410000000001"/>
    <n v="1.4942899999999999"/>
    <n v="1.4055603000000001"/>
    <n v="1.3051851999999999"/>
    <n v="0"/>
    <n v="0"/>
    <n v="0"/>
    <s v="EJ"/>
  </r>
  <r>
    <x v="10"/>
    <s v="China"/>
    <s v="resid heating"/>
    <x v="4"/>
    <x v="7"/>
    <n v="8.0618800000000004E-2"/>
    <n v="0.46594099999999999"/>
    <n v="0.59926400000000002"/>
    <n v="0.83532200000000001"/>
    <n v="1.0169679999999901"/>
    <n v="1.241098"/>
    <n v="1.4006609999999999"/>
    <n v="1.517374"/>
    <n v="1.598751"/>
    <n v="1.6435617"/>
    <n v="1.6581475000000001"/>
    <n v="0"/>
    <n v="0"/>
    <n v="0"/>
    <s v="EJ"/>
  </r>
  <r>
    <x v="10"/>
    <s v="China"/>
    <s v="resid heating"/>
    <x v="4"/>
    <x v="4"/>
    <n v="3.2449999999999997E-4"/>
    <n v="3.5771000000000002E-3"/>
    <n v="6.2903000000000004E-3"/>
    <n v="9.2233999999999997E-3"/>
    <n v="1.02855799999999E-2"/>
    <n v="1.259154E-2"/>
    <n v="1.492167E-2"/>
    <n v="1.717115E-2"/>
    <n v="1.915503E-2"/>
    <n v="2.08714159999999E-2"/>
    <n v="2.2194209999999999E-2"/>
    <n v="0"/>
    <n v="0"/>
    <n v="0"/>
    <s v="EJ"/>
  </r>
  <r>
    <x v="10"/>
    <s v="China"/>
    <s v="resid heating"/>
    <x v="4"/>
    <x v="0"/>
    <n v="4.2490199999999999E-2"/>
    <n v="0.28205200000000002"/>
    <n v="0.64265300000000003"/>
    <n v="0.88561299999999998"/>
    <n v="1.1314789999999999"/>
    <n v="1.425055"/>
    <n v="1.666563"/>
    <n v="1.85369299999999"/>
    <n v="1.9722149999999901"/>
    <n v="2.0449519999999999"/>
    <n v="2.0630421999999999"/>
    <n v="0"/>
    <n v="0"/>
    <n v="0"/>
    <s v="EJ"/>
  </r>
  <r>
    <x v="10"/>
    <s v="China"/>
    <s v="resid heating"/>
    <x v="4"/>
    <x v="1"/>
    <n v="0"/>
    <n v="0"/>
    <n v="0"/>
    <n v="0"/>
    <n v="0"/>
    <n v="1.7241700000000001E-4"/>
    <n v="2.3346500000000002E-3"/>
    <n v="4.0675399999999997E-3"/>
    <n v="6.2949099999999999E-3"/>
    <n v="8.7106300000000005E-3"/>
    <n v="1.09643E-2"/>
    <n v="0"/>
    <n v="0"/>
    <n v="0"/>
    <s v="EJ"/>
  </r>
  <r>
    <x v="10"/>
    <s v="China"/>
    <s v="resid heating"/>
    <x v="4"/>
    <x v="2"/>
    <n v="2.2869799999999999E-2"/>
    <n v="0.138215"/>
    <n v="0.17060600000000001"/>
    <n v="0.27136100000000002"/>
    <n v="0.34821400000000002"/>
    <n v="0.43834099999999998"/>
    <n v="0.50492700000000001"/>
    <n v="0.56572960000000005"/>
    <n v="0.62012230000000002"/>
    <n v="0.67022300000000001"/>
    <n v="0.71927289999999999"/>
    <n v="0"/>
    <n v="0"/>
    <n v="0"/>
    <s v="EJ"/>
  </r>
  <r>
    <x v="10"/>
    <s v="China"/>
    <s v="resid heating"/>
    <x v="4"/>
    <x v="6"/>
    <n v="4.1335499999999996"/>
    <n v="3.34083"/>
    <n v="2.3065899999999999"/>
    <n v="1.6645399999999999"/>
    <n v="1.8365899999999999"/>
    <n v="1.93789899999999"/>
    <n v="1.884795"/>
    <n v="1.7211529999999999"/>
    <n v="1.483204"/>
    <n v="1.2245600000000001"/>
    <n v="0.99302499999999905"/>
    <n v="0"/>
    <n v="0"/>
    <n v="0"/>
    <s v="EJ"/>
  </r>
  <r>
    <x v="10"/>
    <s v="China"/>
    <s v="resid others"/>
    <x v="4"/>
    <x v="3"/>
    <n v="2.55E-5"/>
    <n v="4.6600000000000001E-5"/>
    <n v="6.7500000000000001E-5"/>
    <n v="8.5699999999999996E-5"/>
    <n v="1.105085E-4"/>
    <n v="1.3262500000000001E-4"/>
    <n v="1.387347E-4"/>
    <n v="1.322404E-4"/>
    <n v="1.2026336E-4"/>
    <n v="1.0556107000000001E-4"/>
    <n v="9.4188049999999895E-5"/>
    <n v="0"/>
    <n v="0"/>
    <n v="0"/>
    <s v="EJ"/>
  </r>
  <r>
    <x v="10"/>
    <s v="China"/>
    <s v="resid others"/>
    <x v="4"/>
    <x v="5"/>
    <n v="1.5475000000000001"/>
    <n v="0.99326199999999998"/>
    <n v="0.916153"/>
    <n v="0.90829400000000005"/>
    <n v="1.1438899999999901"/>
    <n v="1.3349169999999999"/>
    <n v="1.3548"/>
    <n v="1.254407"/>
    <n v="1.1327455"/>
    <n v="1.0040289"/>
    <n v="0.92371579999999998"/>
    <n v="0"/>
    <n v="0"/>
    <n v="0"/>
    <s v="EJ"/>
  </r>
  <r>
    <x v="10"/>
    <s v="China"/>
    <s v="resid others"/>
    <x v="4"/>
    <x v="7"/>
    <n v="8.9575999999999996E-3"/>
    <n v="5.1771200000000003E-2"/>
    <n v="6.6584900000000002E-2"/>
    <n v="9.2813599999999996E-2"/>
    <n v="0.1245346"/>
    <n v="0.162331"/>
    <n v="0.18839900000000001"/>
    <n v="0.20455849999999901"/>
    <n v="0.2142"/>
    <n v="0.21897839999999999"/>
    <n v="0.22104762999999999"/>
    <n v="0"/>
    <n v="0"/>
    <n v="0"/>
    <s v="EJ"/>
  </r>
  <r>
    <x v="10"/>
    <s v="China"/>
    <s v="resid others"/>
    <x v="4"/>
    <x v="4"/>
    <n v="7.7892500000000003E-2"/>
    <n v="0.85870400000000002"/>
    <n v="1.5100100000000001"/>
    <n v="2.2141099999999998"/>
    <n v="2.751671"/>
    <n v="3.682302"/>
    <n v="4.6631850000000004"/>
    <n v="5.5799130000000003"/>
    <n v="6.2921239999999896"/>
    <n v="6.8926639999999999"/>
    <n v="7.376169"/>
    <n v="0"/>
    <n v="0"/>
    <n v="0"/>
    <s v="EJ"/>
  </r>
  <r>
    <x v="10"/>
    <s v="China"/>
    <s v="resid others"/>
    <x v="4"/>
    <x v="0"/>
    <n v="3.60392E-2"/>
    <n v="0.23923"/>
    <n v="0.54508299999999998"/>
    <n v="0.75115500000000002"/>
    <n v="1.0575079999999999"/>
    <n v="1.4363680000000001"/>
    <n v="1.7513000000000001"/>
    <n v="1.9718519999999999"/>
    <n v="2.0819709999999998"/>
    <n v="2.1422854999999998"/>
    <n v="2.14466909999999"/>
    <n v="0"/>
    <n v="0"/>
    <n v="0"/>
    <s v="EJ"/>
  </r>
  <r>
    <x v="10"/>
    <s v="China"/>
    <s v="resid others"/>
    <x v="4"/>
    <x v="1"/>
    <n v="0"/>
    <n v="0"/>
    <n v="0"/>
    <n v="0"/>
    <n v="0"/>
    <n v="3.4137600000000001E-4"/>
    <n v="4.8832499999999996E-3"/>
    <n v="8.7323100000000001E-3"/>
    <n v="1.1871400000000001E-2"/>
    <n v="1.5684799999999999E-2"/>
    <n v="1.8584799999999999E-2"/>
    <n v="0"/>
    <n v="0"/>
    <n v="0"/>
    <s v="EJ"/>
  </r>
  <r>
    <x v="10"/>
    <s v="China"/>
    <s v="resid others"/>
    <x v="4"/>
    <x v="2"/>
    <n v="0.103961"/>
    <n v="0.62829500000000005"/>
    <n v="0.775536"/>
    <n v="1.2335499999999999"/>
    <n v="1.59887"/>
    <n v="1.882995"/>
    <n v="1.9269499999999999"/>
    <n v="1.8231170000000001"/>
    <n v="1.6848449999999999"/>
    <n v="1.5465439999999999"/>
    <n v="1.4762907999999999"/>
    <n v="0"/>
    <n v="0"/>
    <n v="0"/>
    <s v="EJ"/>
  </r>
  <r>
    <x v="10"/>
    <s v="China"/>
    <s v="resid others"/>
    <x v="4"/>
    <x v="6"/>
    <n v="4.2605399999999998"/>
    <n v="3.44346"/>
    <n v="2.3774500000000001"/>
    <n v="1.7156800000000001"/>
    <n v="2.0796730000000001"/>
    <n v="2.2485430000000002"/>
    <n v="2.0969639999999998"/>
    <n v="1.7305090000000001"/>
    <n v="1.3802479999999999"/>
    <n v="1.0691321999999901"/>
    <n v="0.91121989999999897"/>
    <n v="0"/>
    <n v="0"/>
    <n v="0"/>
    <s v="EJ"/>
  </r>
  <r>
    <x v="10"/>
    <s v="China"/>
    <s v="trn_aviation_intl"/>
    <x v="5"/>
    <x v="4"/>
    <n v="0"/>
    <n v="0"/>
    <n v="0"/>
    <n v="0"/>
    <n v="0"/>
    <n v="0"/>
    <n v="0"/>
    <n v="2.5668300000000002E-7"/>
    <n v="2.0768499999999999E-6"/>
    <n v="1.5809599999999999E-5"/>
    <n v="1.11637E-4"/>
    <n v="0"/>
    <n v="0"/>
    <n v="0"/>
    <s v="EJ"/>
  </r>
  <r>
    <x v="10"/>
    <s v="China"/>
    <s v="trn_aviation_intl"/>
    <x v="5"/>
    <x v="1"/>
    <n v="0"/>
    <n v="0"/>
    <n v="0"/>
    <n v="0"/>
    <n v="0"/>
    <n v="0"/>
    <n v="0"/>
    <n v="3.2909500000000002E-7"/>
    <n v="6.2404600000000004E-6"/>
    <n v="8.8747799999999998E-5"/>
    <n v="9.4018300000000003E-4"/>
    <n v="0"/>
    <n v="0"/>
    <n v="0"/>
    <s v="EJ"/>
  </r>
  <r>
    <x v="10"/>
    <s v="China"/>
    <s v="trn_aviation_intl"/>
    <x v="5"/>
    <x v="2"/>
    <n v="8.4855899999999998E-2"/>
    <n v="0.29178700000000002"/>
    <n v="0.37688100000000002"/>
    <n v="0.50521199999999999"/>
    <n v="0.66392099999999998"/>
    <n v="0.77068099999999995"/>
    <n v="0.83103199999999999"/>
    <n v="0.87260300000000002"/>
    <n v="0.94320899999999996"/>
    <n v="0.99749200000000005"/>
    <n v="1.04095"/>
    <n v="0"/>
    <n v="0"/>
    <n v="0"/>
    <s v="EJ"/>
  </r>
  <r>
    <x v="10"/>
    <s v="China"/>
    <s v="trn_freight"/>
    <x v="6"/>
    <x v="5"/>
    <n v="0.27437099999999998"/>
    <n v="0"/>
    <n v="0"/>
    <n v="1.2559E-4"/>
    <n v="0"/>
    <n v="0"/>
    <n v="0"/>
    <n v="0"/>
    <n v="0"/>
    <n v="0"/>
    <n v="0"/>
    <n v="0"/>
    <n v="0"/>
    <n v="0"/>
    <s v="EJ"/>
  </r>
  <r>
    <x v="10"/>
    <s v="China"/>
    <s v="trn_freight"/>
    <x v="6"/>
    <x v="4"/>
    <n v="1.55792E-2"/>
    <n v="8.0214099999999997E-2"/>
    <n v="0.16006999999999999"/>
    <n v="0.234344"/>
    <n v="0.27094000000000001"/>
    <n v="0.32844946000000003"/>
    <n v="0.35966330000000002"/>
    <n v="0.35491114000000001"/>
    <n v="0.36052150999999999"/>
    <n v="0.38231340999999902"/>
    <n v="0.41269489999999998"/>
    <n v="0"/>
    <n v="0"/>
    <n v="0"/>
    <s v="EJ"/>
  </r>
  <r>
    <x v="10"/>
    <s v="China"/>
    <s v="trn_freight"/>
    <x v="6"/>
    <x v="1"/>
    <n v="0"/>
    <n v="0"/>
    <n v="0"/>
    <n v="0"/>
    <n v="0"/>
    <n v="1.6360099999999999E-2"/>
    <n v="7.5305300000000006E-2"/>
    <n v="0.17706243899999999"/>
    <n v="0.24470718"/>
    <n v="0.28420031000000001"/>
    <n v="0.32088469999999902"/>
    <n v="0"/>
    <n v="0"/>
    <n v="0"/>
    <s v="EJ"/>
  </r>
  <r>
    <x v="10"/>
    <s v="China"/>
    <s v="trn_freight"/>
    <x v="6"/>
    <x v="2"/>
    <n v="0.17365700000000001"/>
    <n v="0.96191799999999905"/>
    <n v="1.2117420000000001"/>
    <n v="1.646428"/>
    <n v="2.0247601"/>
    <n v="2.3660461000000002"/>
    <n v="2.5477289999999999"/>
    <n v="2.749323"/>
    <n v="2.9126319999999999"/>
    <n v="3.0833240000000002"/>
    <n v="3.2443460000000002"/>
    <n v="0"/>
    <n v="0"/>
    <n v="0"/>
    <s v="EJ"/>
  </r>
  <r>
    <x v="10"/>
    <s v="China"/>
    <s v="trn_freight_road"/>
    <x v="6"/>
    <x v="4"/>
    <n v="0"/>
    <n v="0"/>
    <n v="0"/>
    <n v="0"/>
    <n v="5.4107009999999997E-4"/>
    <n v="5.32179110949999E-3"/>
    <n v="2.3559862743299999E-2"/>
    <n v="7.7124926207199906E-2"/>
    <n v="0.14162193334088"/>
    <n v="0.209997249286"/>
    <n v="0.28348874593999901"/>
    <n v="0"/>
    <n v="0"/>
    <n v="0"/>
    <s v="EJ"/>
  </r>
  <r>
    <x v="10"/>
    <s v="China"/>
    <s v="trn_freight_road"/>
    <x v="6"/>
    <x v="0"/>
    <n v="0"/>
    <n v="4.3992500000000003E-6"/>
    <n v="2.00966E-5"/>
    <n v="4.8491700000000002E-5"/>
    <n v="6.2774799999999994E-5"/>
    <n v="8.7366799999999897E-5"/>
    <n v="1.117745E-4"/>
    <n v="1.4005444E-4"/>
    <n v="1.6261579999999999E-4"/>
    <n v="1.808802E-4"/>
    <n v="1.9760059999999999E-4"/>
    <n v="0"/>
    <n v="0"/>
    <n v="0"/>
    <s v="EJ"/>
  </r>
  <r>
    <x v="10"/>
    <s v="China"/>
    <s v="trn_freight_road"/>
    <x v="6"/>
    <x v="1"/>
    <n v="0"/>
    <n v="0"/>
    <n v="0"/>
    <n v="0"/>
    <n v="0"/>
    <n v="2.2375883000000001E-3"/>
    <n v="1.7196628540000002E-2"/>
    <n v="6.3004025699999994E-2"/>
    <n v="0.11312052263"/>
    <n v="0.15837628299999901"/>
    <n v="0.19385071400000001"/>
    <n v="0"/>
    <n v="0"/>
    <n v="0"/>
    <s v="EJ"/>
  </r>
  <r>
    <x v="10"/>
    <s v="China"/>
    <s v="trn_freight_road"/>
    <x v="6"/>
    <x v="2"/>
    <n v="0.38702530000000002"/>
    <n v="2.0334050000000001"/>
    <n v="2.886104"/>
    <n v="4.1224309999999997"/>
    <n v="5.2741388525000001"/>
    <n v="6.3881453681"/>
    <n v="7.2191526682999996"/>
    <n v="7.7687442918999903"/>
    <n v="8.1283994760000002"/>
    <n v="8.3015399359999993"/>
    <n v="8.3921498589999999"/>
    <n v="0"/>
    <n v="0"/>
    <n v="0"/>
    <s v="EJ"/>
  </r>
  <r>
    <x v="10"/>
    <s v="China"/>
    <s v="trn_pass"/>
    <x v="6"/>
    <x v="4"/>
    <n v="3.4415800000000001E-3"/>
    <n v="1.7719800000000001E-2"/>
    <n v="3.53604E-2"/>
    <n v="5.1767899999999999E-2"/>
    <n v="5.5083025999999903E-2"/>
    <n v="5.718082E-2"/>
    <n v="5.8386689999999998E-2"/>
    <n v="6.7057709999999895E-2"/>
    <n v="8.0490699999999998E-2"/>
    <n v="0.1108251"/>
    <n v="0.1739745"/>
    <n v="0"/>
    <n v="0"/>
    <n v="0"/>
    <s v="EJ"/>
  </r>
  <r>
    <x v="10"/>
    <s v="China"/>
    <s v="trn_pass"/>
    <x v="6"/>
    <x v="1"/>
    <n v="0"/>
    <n v="0"/>
    <n v="0"/>
    <n v="0"/>
    <n v="0"/>
    <n v="0"/>
    <n v="0"/>
    <n v="2.63342E-3"/>
    <n v="8.5382900000000005E-3"/>
    <n v="2.58753E-2"/>
    <n v="6.9368899999999997E-2"/>
    <n v="0"/>
    <n v="0"/>
    <n v="0"/>
    <s v="EJ"/>
  </r>
  <r>
    <x v="10"/>
    <s v="China"/>
    <s v="trn_pass"/>
    <x v="6"/>
    <x v="2"/>
    <n v="5.2546799999999998E-2"/>
    <n v="0.4106533"/>
    <n v="0.66161599999999998"/>
    <n v="1.0139039999999999"/>
    <n v="1.4515899999999999"/>
    <n v="1.957338"/>
    <n v="2.317402"/>
    <n v="2.5485549999999999"/>
    <n v="2.8124509999999998"/>
    <n v="2.970993"/>
    <n v="3.011965"/>
    <n v="0"/>
    <n v="0"/>
    <n v="0"/>
    <s v="EJ"/>
  </r>
  <r>
    <x v="10"/>
    <s v="China"/>
    <s v="trn_pass_road"/>
    <x v="6"/>
    <x v="4"/>
    <n v="0"/>
    <n v="0"/>
    <n v="0"/>
    <n v="0"/>
    <n v="5.2140899999999997E-2"/>
    <n v="0.13900879999999999"/>
    <n v="0.23122570000000001"/>
    <n v="0.27816429999999998"/>
    <n v="0.28718379999999999"/>
    <n v="0.29009679999999999"/>
    <n v="0.28889109999999901"/>
    <n v="0"/>
    <n v="0"/>
    <n v="0"/>
    <s v="EJ"/>
  </r>
  <r>
    <x v="10"/>
    <s v="China"/>
    <s v="trn_pass_road"/>
    <x v="6"/>
    <x v="0"/>
    <n v="0"/>
    <n v="4.8075399999999997E-2"/>
    <n v="0.22081899999999999"/>
    <n v="0.53294900000000001"/>
    <n v="0.59587699999999999"/>
    <n v="0.56905399999999995"/>
    <n v="0.4299829"/>
    <n v="0.38274520000000001"/>
    <n v="0.36023820000000001"/>
    <n v="0.3278797"/>
    <n v="0.29480529999999999"/>
    <n v="0"/>
    <n v="0"/>
    <n v="0"/>
    <s v="EJ"/>
  </r>
  <r>
    <x v="10"/>
    <s v="China"/>
    <s v="trn_pass_road"/>
    <x v="6"/>
    <x v="1"/>
    <n v="0"/>
    <n v="0"/>
    <n v="0"/>
    <n v="0"/>
    <n v="0"/>
    <n v="4.2033999999999998E-5"/>
    <n v="2.5823699999999997E-4"/>
    <n v="8.1987640000000001E-4"/>
    <n v="1.442264E-3"/>
    <n v="1.872608E-3"/>
    <n v="1.9543540000000002E-3"/>
    <n v="0"/>
    <n v="0"/>
    <n v="0"/>
    <s v="EJ"/>
  </r>
  <r>
    <x v="10"/>
    <s v="China"/>
    <s v="trn_pass_road"/>
    <x v="6"/>
    <x v="2"/>
    <n v="0.19185199999999999"/>
    <n v="1.0259799999999999"/>
    <n v="1.45834"/>
    <n v="2.08521"/>
    <n v="2.3768227099999999"/>
    <n v="2.3227605100000002"/>
    <n v="1.93846893"/>
    <n v="1.69042592"/>
    <n v="1.61348863"/>
    <n v="1.4961437"/>
    <n v="1.3704297000000001"/>
    <n v="0"/>
    <n v="0"/>
    <n v="0"/>
    <s v="EJ"/>
  </r>
  <r>
    <x v="10"/>
    <s v="China"/>
    <s v="trn_pass_road_LDV"/>
    <x v="6"/>
    <x v="4"/>
    <n v="3.5814399872000002E-3"/>
    <n v="1.8440099947000001E-2"/>
    <n v="3.6797799892000001E-2"/>
    <n v="5.3872299849999999E-2"/>
    <n v="2.6944200000000001E-2"/>
    <n v="7.9381999999999994E-2"/>
    <n v="0.13791835999999999"/>
    <n v="0.13520326999999999"/>
    <n v="0.11925402"/>
    <n v="0.114723767999999"/>
    <n v="0.105056"/>
    <n v="0"/>
    <n v="0"/>
    <n v="0"/>
    <s v="EJ"/>
  </r>
  <r>
    <x v="10"/>
    <s v="China"/>
    <s v="trn_pass_road_LDV"/>
    <x v="6"/>
    <x v="2"/>
    <n v="0.103883"/>
    <n v="0.50941999999999998"/>
    <n v="0.71875"/>
    <n v="1.0222800000000001"/>
    <n v="0.67540100000000003"/>
    <n v="0.26459700000000003"/>
    <n v="0.19323399999999999"/>
    <n v="0.136772"/>
    <n v="9.7188399999999994E-2"/>
    <n v="8.0500299999999997E-2"/>
    <n v="6.5167100000000006E-2"/>
    <n v="0"/>
    <n v="0"/>
    <n v="0"/>
    <s v="EJ"/>
  </r>
  <r>
    <x v="10"/>
    <s v="China"/>
    <s v="trn_pass_road_LDV_4W"/>
    <x v="6"/>
    <x v="4"/>
    <n v="0"/>
    <n v="0"/>
    <n v="0"/>
    <n v="0"/>
    <n v="0"/>
    <n v="5.3858300000000003E-3"/>
    <n v="0.14183636999999999"/>
    <n v="0.22710086199999999"/>
    <n v="0.266492961999999"/>
    <n v="0.29045173699999999"/>
    <n v="0.29771484999999998"/>
    <n v="0"/>
    <n v="0"/>
    <n v="0"/>
    <s v="EJ"/>
  </r>
  <r>
    <x v="10"/>
    <s v="China"/>
    <s v="trn_pass_road_LDV_4W"/>
    <x v="6"/>
    <x v="0"/>
    <n v="0"/>
    <n v="1.3447539999999999E-2"/>
    <n v="6.1767199999999897E-2"/>
    <n v="0.149075599999999"/>
    <n v="0.12634392"/>
    <n v="9.4043089999999996E-2"/>
    <n v="7.2554209999999994E-2"/>
    <n v="4.8041449999999999E-2"/>
    <n v="2.5816230999999999E-2"/>
    <n v="1.97728589999999E-2"/>
    <n v="1.448381E-2"/>
    <n v="0"/>
    <n v="0"/>
    <n v="0"/>
    <s v="EJ"/>
  </r>
  <r>
    <x v="10"/>
    <s v="China"/>
    <s v="trn_pass_road_LDV_4W"/>
    <x v="6"/>
    <x v="1"/>
    <n v="0"/>
    <n v="0"/>
    <n v="0"/>
    <n v="0"/>
    <n v="0"/>
    <n v="1.5252339299999999E-5"/>
    <n v="5.800051246E-4"/>
    <n v="7.4494516619999995E-4"/>
    <n v="7.6272775729999901E-4"/>
    <n v="7.1608892475000002E-4"/>
    <n v="6.3581186100000004E-4"/>
    <n v="0"/>
    <n v="0"/>
    <n v="0"/>
    <s v="EJ"/>
  </r>
  <r>
    <x v="10"/>
    <s v="China"/>
    <s v="trn_pass_road_LDV_4W"/>
    <x v="6"/>
    <x v="2"/>
    <n v="0.13376589999999999"/>
    <n v="0.67580899999999999"/>
    <n v="0.95601999999999998"/>
    <n v="1.362311"/>
    <n v="1.1409682129999901"/>
    <n v="0.85607909400000004"/>
    <n v="0.69883867200000005"/>
    <n v="0.49249831669999899"/>
    <n v="0.29726482389999997"/>
    <n v="0.23914885599999899"/>
    <n v="0.18476234799999999"/>
    <n v="0"/>
    <n v="0"/>
    <n v="0"/>
    <s v="EJ"/>
  </r>
  <r>
    <x v="10"/>
    <s v="China"/>
    <s v="trn_shipping_intl"/>
    <x v="7"/>
    <x v="4"/>
    <n v="0"/>
    <n v="0"/>
    <n v="0"/>
    <n v="0"/>
    <n v="0"/>
    <n v="0"/>
    <n v="0"/>
    <n v="2.3441499999999999E-5"/>
    <n v="6.5108200000000001E-5"/>
    <n v="1.88653E-4"/>
    <n v="4.6445299999999998E-4"/>
    <n v="0"/>
    <n v="0"/>
    <n v="0"/>
    <s v="EJ"/>
  </r>
  <r>
    <x v="10"/>
    <s v="China"/>
    <s v="trn_shipping_intl"/>
    <x v="7"/>
    <x v="1"/>
    <n v="0"/>
    <n v="0"/>
    <n v="0"/>
    <n v="0"/>
    <n v="0"/>
    <n v="0"/>
    <n v="0"/>
    <n v="2.5078399999999999E-4"/>
    <n v="8.7764600000000005E-4"/>
    <n v="3.3168300000000002E-3"/>
    <n v="1.0452700000000001E-2"/>
    <n v="0"/>
    <n v="0"/>
    <n v="0"/>
    <s v="EJ"/>
  </r>
  <r>
    <x v="10"/>
    <s v="China"/>
    <s v="trn_shipping_intl"/>
    <x v="7"/>
    <x v="2"/>
    <n v="0.18953400000000001"/>
    <n v="0.65096799999999999"/>
    <n v="1.3253600000000001"/>
    <n v="1.1684699999999999"/>
    <n v="1.2977521999999999"/>
    <n v="1.394204"/>
    <n v="1.4246479999999999"/>
    <n v="1.4700249999999999"/>
    <n v="1.517039"/>
    <n v="1.5632950000000001"/>
    <n v="1.603418"/>
    <n v="0"/>
    <n v="0"/>
    <n v="0"/>
    <s v="EJ"/>
  </r>
  <r>
    <x v="11"/>
    <s v="Colombia"/>
    <s v="N fertilizer"/>
    <x v="0"/>
    <x v="0"/>
    <n v="3.9225199999999997E-3"/>
    <n v="7.8739099999999996E-3"/>
    <n v="1.07492E-2"/>
    <n v="6.3630500000000003E-3"/>
    <n v="8.4794299999999996E-3"/>
    <n v="1.01076733699999E-2"/>
    <n v="1.13143358E-2"/>
    <n v="1.2052048649999999E-2"/>
    <n v="1.2467816899999999E-2"/>
    <n v="1.3012719819999999E-2"/>
    <n v="1.3414973079999899E-2"/>
    <n v="0"/>
    <n v="0"/>
    <n v="0"/>
    <s v="EJ"/>
  </r>
  <r>
    <x v="11"/>
    <s v="Colombia"/>
    <s v="N fertilizer"/>
    <x v="0"/>
    <x v="1"/>
    <n v="0"/>
    <n v="0"/>
    <n v="0"/>
    <n v="0"/>
    <n v="0"/>
    <n v="2.42282E-5"/>
    <n v="1.52779E-4"/>
    <n v="4.3376310000000002E-4"/>
    <n v="8.4891929999999995E-4"/>
    <n v="1.3033518E-3"/>
    <n v="1.7455519699999999E-3"/>
    <n v="0"/>
    <n v="0"/>
    <n v="0"/>
    <s v="EJ"/>
  </r>
  <r>
    <x v="11"/>
    <s v="Colombia"/>
    <s v="agricultural energy use"/>
    <x v="1"/>
    <x v="3"/>
    <n v="4.2111299999999997E-2"/>
    <n v="3.6501899999999997E-2"/>
    <n v="2.6078799999999999E-2"/>
    <n v="1.78741E-2"/>
    <n v="1.983035E-2"/>
    <n v="2.0742739999999999E-2"/>
    <n v="2.1070329999999901E-2"/>
    <n v="2.1081982999999999E-2"/>
    <n v="2.0810969999999901E-2"/>
    <n v="2.027793E-2"/>
    <n v="1.9657669999999999E-2"/>
    <n v="0"/>
    <n v="0"/>
    <n v="0"/>
    <s v="EJ"/>
  </r>
  <r>
    <x v="11"/>
    <s v="Colombia"/>
    <s v="agricultural energy use"/>
    <x v="1"/>
    <x v="4"/>
    <n v="2.4279100000000001E-3"/>
    <n v="3.1814E-3"/>
    <n v="6.3626999999999998E-3"/>
    <n v="2.13489E-3"/>
    <n v="2.053334E-3"/>
    <n v="2.037975E-3"/>
    <n v="2.205481E-3"/>
    <n v="2.5043575999999998E-3"/>
    <n v="2.8223659999999898E-3"/>
    <n v="3.1891279999999998E-3"/>
    <n v="3.5404019999999998E-3"/>
    <n v="0"/>
    <n v="0"/>
    <n v="0"/>
    <s v="EJ"/>
  </r>
  <r>
    <x v="11"/>
    <s v="Colombia"/>
    <s v="agricultural energy use"/>
    <x v="1"/>
    <x v="2"/>
    <n v="1.176264E-2"/>
    <n v="1.77486E-2"/>
    <n v="3.7046099999999998E-2"/>
    <n v="0"/>
    <n v="0"/>
    <n v="0"/>
    <n v="0"/>
    <n v="0"/>
    <n v="0"/>
    <n v="0"/>
    <n v="0"/>
    <n v="0"/>
    <n v="0"/>
    <n v="0"/>
    <s v="EJ"/>
  </r>
  <r>
    <x v="11"/>
    <s v="Colombia"/>
    <s v="cement"/>
    <x v="0"/>
    <x v="4"/>
    <n v="3.3299599999999999E-3"/>
    <n v="5.0796699999999997E-3"/>
    <n v="5.1021800000000004E-3"/>
    <n v="5.1021800000000004E-3"/>
    <n v="5.4579800000000003E-3"/>
    <n v="6.365913E-3"/>
    <n v="7.1335929999999997E-3"/>
    <n v="7.9781720000000004E-3"/>
    <n v="8.6837140000000004E-3"/>
    <n v="9.1060084000000006E-3"/>
    <n v="9.3366075999999996E-3"/>
    <n v="0"/>
    <n v="0"/>
    <n v="0"/>
    <s v="EJ"/>
  </r>
  <r>
    <x v="11"/>
    <s v="Colombia"/>
    <s v="chemical energy use"/>
    <x v="0"/>
    <x v="3"/>
    <n v="4.18601E-4"/>
    <n v="7.1160099999999997E-4"/>
    <n v="1.1302E-3"/>
    <n v="7.5350299999999999E-4"/>
    <n v="8.5806000000000001E-4"/>
    <n v="9.6645499999999996E-4"/>
    <n v="1.038001E-3"/>
    <n v="1.0599048E-3"/>
    <n v="1.0317441000000001E-3"/>
    <n v="9.9436620000000007E-4"/>
    <n v="9.4962547000000002E-4"/>
    <n v="0"/>
    <n v="0"/>
    <n v="0"/>
    <s v="EJ"/>
  </r>
  <r>
    <x v="11"/>
    <s v="Colombia"/>
    <s v="chemical energy use"/>
    <x v="0"/>
    <x v="5"/>
    <n v="2.5116000000000001E-3"/>
    <n v="3.8093100000000002E-3"/>
    <n v="2.3441999999999998E-3"/>
    <n v="5.0651200000000002E-3"/>
    <n v="5.7316880000000004E-3"/>
    <n v="6.3211119999999898E-3"/>
    <n v="6.5686729999999997E-3"/>
    <n v="6.3337350000000001E-3"/>
    <n v="5.8601139999999996E-3"/>
    <n v="5.5359319999999899E-3"/>
    <n v="5.3046719999999999E-3"/>
    <n v="0"/>
    <n v="0"/>
    <n v="0"/>
    <s v="EJ"/>
  </r>
  <r>
    <x v="11"/>
    <s v="Colombia"/>
    <s v="chemical energy use"/>
    <x v="0"/>
    <x v="4"/>
    <n v="7.4092100000000003E-3"/>
    <n v="7.1581099999999996E-3"/>
    <n v="1.05069E-2"/>
    <n v="1.0423099999999999E-2"/>
    <n v="1.13432899999999E-2"/>
    <n v="1.2605969999999999E-2"/>
    <n v="1.3608779999999999E-2"/>
    <n v="1.425975E-2"/>
    <n v="1.4605758999999999E-2"/>
    <n v="1.4927859E-2"/>
    <n v="1.51375616E-2"/>
    <n v="0"/>
    <n v="0"/>
    <n v="0"/>
    <s v="EJ"/>
  </r>
  <r>
    <x v="11"/>
    <s v="Colombia"/>
    <s v="chemical energy use"/>
    <x v="0"/>
    <x v="0"/>
    <n v="1.0560999999999999E-2"/>
    <n v="2.2097800000000001E-2"/>
    <n v="2.3408499999999999E-2"/>
    <n v="0"/>
    <n v="0"/>
    <n v="0"/>
    <n v="0"/>
    <n v="0"/>
    <n v="0"/>
    <n v="0"/>
    <n v="0"/>
    <n v="0"/>
    <n v="0"/>
    <n v="0"/>
    <s v="EJ"/>
  </r>
  <r>
    <x v="11"/>
    <s v="Colombia"/>
    <s v="chemical energy use"/>
    <x v="0"/>
    <x v="2"/>
    <n v="1.4776600000000001E-2"/>
    <n v="1.6702100000000001E-2"/>
    <n v="1.5237000000000001E-2"/>
    <n v="0"/>
    <n v="0"/>
    <n v="0"/>
    <n v="0"/>
    <n v="0"/>
    <n v="0"/>
    <n v="0"/>
    <n v="0"/>
    <n v="0"/>
    <n v="0"/>
    <n v="0"/>
    <s v="EJ"/>
  </r>
  <r>
    <x v="11"/>
    <s v="Colombia"/>
    <s v="chemical feedstocks"/>
    <x v="0"/>
    <x v="5"/>
    <n v="0"/>
    <n v="0"/>
    <n v="0"/>
    <n v="0"/>
    <n v="4.32403E-5"/>
    <n v="1.67622E-4"/>
    <n v="4.3304500000000001E-4"/>
    <n v="1.0420900000000001E-3"/>
    <n v="1.8397699999999999E-3"/>
    <n v="2.4526600000000002E-3"/>
    <n v="3.0026900000000001E-3"/>
    <n v="0"/>
    <n v="0"/>
    <n v="0"/>
    <s v="EJ"/>
  </r>
  <r>
    <x v="11"/>
    <s v="Colombia"/>
    <s v="chemical feedstocks"/>
    <x v="0"/>
    <x v="0"/>
    <n v="0"/>
    <n v="0"/>
    <n v="0"/>
    <n v="0"/>
    <n v="1.677E-5"/>
    <n v="6.6141600000000004E-5"/>
    <n v="1.82397E-4"/>
    <n v="4.4489300000000002E-4"/>
    <n v="7.7355999999999996E-4"/>
    <n v="1.0466200000000001E-3"/>
    <n v="1.2741600000000001E-3"/>
    <n v="0"/>
    <n v="0"/>
    <n v="0"/>
    <s v="EJ"/>
  </r>
  <r>
    <x v="11"/>
    <s v="Colombia"/>
    <s v="chemical feedstocks"/>
    <x v="0"/>
    <x v="2"/>
    <n v="0"/>
    <n v="0"/>
    <n v="0"/>
    <n v="0"/>
    <n v="5.2894800000000002E-6"/>
    <n v="2.0316E-5"/>
    <n v="5.3130800000000003E-5"/>
    <n v="1.31452E-4"/>
    <n v="2.3870299999999999E-4"/>
    <n v="3.29735E-4"/>
    <n v="4.1907499999999998E-4"/>
    <n v="0"/>
    <n v="0"/>
    <n v="0"/>
    <s v="EJ"/>
  </r>
  <r>
    <x v="11"/>
    <s v="Colombia"/>
    <s v="comm cooling"/>
    <x v="2"/>
    <x v="4"/>
    <n v="3.7613799999999999E-3"/>
    <n v="6.3216000000000001E-3"/>
    <n v="8.3746199999999993E-3"/>
    <n v="1.39121E-2"/>
    <n v="1.522973E-2"/>
    <n v="1.9254250000000001E-2"/>
    <n v="2.2684139999999998E-2"/>
    <n v="2.5216196E-2"/>
    <n v="2.6989632999999999E-2"/>
    <n v="2.8338060000000002E-2"/>
    <n v="2.9350812E-2"/>
    <n v="0"/>
    <n v="0"/>
    <n v="0"/>
    <s v="EJ"/>
  </r>
  <r>
    <x v="11"/>
    <s v="Colombia"/>
    <s v="comm cooling"/>
    <x v="2"/>
    <x v="0"/>
    <n v="1.6929900000000001E-4"/>
    <n v="1.4176E-3"/>
    <n v="2.7399099999999999E-3"/>
    <n v="1.16367E-2"/>
    <n v="1.28586899999999E-2"/>
    <n v="1.53144199999999E-2"/>
    <n v="1.6087459999999901E-2"/>
    <n v="1.51654139999999E-2"/>
    <n v="1.3791708999999999E-2"/>
    <n v="1.24899019999999E-2"/>
    <n v="1.1717094000000001E-2"/>
    <n v="0"/>
    <n v="0"/>
    <n v="0"/>
    <s v="EJ"/>
  </r>
  <r>
    <x v="11"/>
    <s v="Colombia"/>
    <s v="comm heating"/>
    <x v="2"/>
    <x v="3"/>
    <n v="0"/>
    <n v="6.0278399999999998E-4"/>
    <n v="6.02799E-4"/>
    <n v="6.4050100000000003E-4"/>
    <n v="6.9080750000000005E-4"/>
    <n v="7.5098639999999996E-4"/>
    <n v="7.8674280000000005E-4"/>
    <n v="7.9088490000000003E-4"/>
    <n v="7.5305680000000005E-4"/>
    <n v="6.938542E-4"/>
    <n v="6.3032650000000002E-4"/>
    <n v="0"/>
    <n v="0"/>
    <n v="0"/>
    <s v="EJ"/>
  </r>
  <r>
    <x v="11"/>
    <s v="Colombia"/>
    <s v="comm heating"/>
    <x v="2"/>
    <x v="4"/>
    <n v="1.1396799999999999E-3"/>
    <n v="1.9153499999999999E-3"/>
    <n v="2.5374E-3"/>
    <n v="4.2152099999999996E-3"/>
    <n v="4.4698309999999996E-3"/>
    <n v="4.8684009999999996E-3"/>
    <n v="5.3755130000000002E-3"/>
    <n v="5.9898629999999998E-3"/>
    <n v="6.5410950000000002E-3"/>
    <n v="6.9143199999999998E-3"/>
    <n v="7.0996870000000004E-3"/>
    <n v="0"/>
    <n v="0"/>
    <n v="0"/>
    <s v="EJ"/>
  </r>
  <r>
    <x v="11"/>
    <s v="Colombia"/>
    <s v="comm heating"/>
    <x v="2"/>
    <x v="0"/>
    <n v="1.60698E-4"/>
    <n v="1.3460600000000001E-3"/>
    <n v="2.6017000000000002E-3"/>
    <n v="1.1049700000000001E-2"/>
    <n v="1.203947E-2"/>
    <n v="1.314424E-2"/>
    <n v="1.4076450000000001E-2"/>
    <n v="1.4742079999999999E-2"/>
    <n v="1.49454959999999E-2"/>
    <n v="1.4823394E-2"/>
    <n v="1.43939569999999E-2"/>
    <n v="0"/>
    <n v="0"/>
    <n v="0"/>
    <s v="EJ"/>
  </r>
  <r>
    <x v="11"/>
    <s v="Colombia"/>
    <s v="comm heating"/>
    <x v="2"/>
    <x v="1"/>
    <n v="0"/>
    <n v="0"/>
    <n v="0"/>
    <n v="0"/>
    <n v="0"/>
    <n v="4.4900400000000001E-7"/>
    <n v="8.3863899999999992E-6"/>
    <n v="1.68487E-5"/>
    <n v="2.34634E-5"/>
    <n v="2.5990600000000002E-5"/>
    <n v="2.6176499999999999E-5"/>
    <n v="0"/>
    <n v="0"/>
    <n v="0"/>
    <s v="EJ"/>
  </r>
  <r>
    <x v="11"/>
    <s v="Colombia"/>
    <s v="comm heating"/>
    <x v="2"/>
    <x v="2"/>
    <n v="5.6954199999999996E-3"/>
    <n v="1.7698499999999999E-3"/>
    <n v="2.7678999999999998E-3"/>
    <n v="2.5203799999999998E-2"/>
    <n v="2.6886779999999999E-2"/>
    <n v="2.8389069999999999E-2"/>
    <n v="2.8680089999999998E-2"/>
    <n v="2.81633499999999E-2"/>
    <n v="2.7390709999999999E-2"/>
    <n v="2.674006E-2"/>
    <n v="2.6320755000000001E-2"/>
    <n v="0"/>
    <n v="0"/>
    <n v="0"/>
    <s v="EJ"/>
  </r>
  <r>
    <x v="11"/>
    <s v="Colombia"/>
    <s v="comm others"/>
    <x v="2"/>
    <x v="3"/>
    <n v="0"/>
    <n v="6.6999899999999995E-5"/>
    <n v="6.7000200000000003E-5"/>
    <n v="7.1199900000000002E-5"/>
    <n v="8.1376200000000002E-5"/>
    <n v="1.054726E-4"/>
    <n v="1.2214184000000001E-4"/>
    <n v="1.2979448E-4"/>
    <n v="1.2965416E-4"/>
    <n v="1.2420735E-4"/>
    <n v="1.1810883000000001E-4"/>
    <n v="0"/>
    <n v="0"/>
    <n v="0"/>
    <s v="EJ"/>
  </r>
  <r>
    <x v="11"/>
    <s v="Colombia"/>
    <s v="comm others"/>
    <x v="2"/>
    <x v="4"/>
    <n v="1.1424E-2"/>
    <n v="1.9199999999999998E-2"/>
    <n v="2.5435300000000001E-2"/>
    <n v="4.2253400000000003E-2"/>
    <n v="4.7366399999999899E-2"/>
    <n v="6.2970620000000005E-2"/>
    <n v="8.1218899999999997E-2"/>
    <n v="9.9736450000000004E-2"/>
    <n v="0.1158554"/>
    <n v="0.13094294000000001"/>
    <n v="0.14353753"/>
    <n v="0"/>
    <n v="0"/>
    <n v="0"/>
    <s v="EJ"/>
  </r>
  <r>
    <x v="11"/>
    <s v="Colombia"/>
    <s v="comm others"/>
    <x v="2"/>
    <x v="0"/>
    <n v="3.3980099999999998E-4"/>
    <n v="2.8456000000000002E-3"/>
    <n v="5.5001099999999999E-3"/>
    <n v="2.3359600000000001E-2"/>
    <n v="2.7071529999999899E-2"/>
    <n v="3.569812E-2"/>
    <n v="4.3069780000000002E-2"/>
    <n v="4.8297960000000001E-2"/>
    <n v="5.1418209999999999E-2"/>
    <n v="5.3528094999999998E-2"/>
    <n v="5.4663410000000003E-2"/>
    <n v="0"/>
    <n v="0"/>
    <n v="0"/>
    <s v="EJ"/>
  </r>
  <r>
    <x v="11"/>
    <s v="Colombia"/>
    <s v="comm others"/>
    <x v="2"/>
    <x v="1"/>
    <n v="0"/>
    <n v="0"/>
    <n v="0"/>
    <n v="0"/>
    <n v="0"/>
    <n v="3.9810599999999996E-6"/>
    <n v="6.1506899999999999E-5"/>
    <n v="1.05974E-4"/>
    <n v="1.3709700000000001E-4"/>
    <n v="1.8356700000000001E-4"/>
    <n v="2.1082699999999999E-4"/>
    <n v="0"/>
    <n v="0"/>
    <n v="0"/>
    <s v="EJ"/>
  </r>
  <r>
    <x v="11"/>
    <s v="Colombia"/>
    <s v="comm others"/>
    <x v="2"/>
    <x v="2"/>
    <n v="1.22206E-2"/>
    <n v="3.7975000000000001E-3"/>
    <n v="5.9390199999999997E-3"/>
    <n v="5.4078899999999999E-2"/>
    <n v="6.0410279999999997E-2"/>
    <n v="7.0934189999999994E-2"/>
    <n v="7.3611019999999999E-2"/>
    <n v="7.108689E-2"/>
    <n v="6.8364819999999896E-2"/>
    <n v="6.6097999999999907E-2"/>
    <n v="6.694804E-2"/>
    <n v="0"/>
    <n v="0"/>
    <n v="0"/>
    <s v="EJ"/>
  </r>
  <r>
    <x v="11"/>
    <s v="Colombia"/>
    <s v="construction energy use"/>
    <x v="0"/>
    <x v="4"/>
    <n v="2.0929499999999999E-4"/>
    <n v="2.5119699999999999E-4"/>
    <n v="2.09302E-4"/>
    <n v="3.3477700000000002E-4"/>
    <n v="3.4612739999999998E-4"/>
    <n v="3.529434754E-4"/>
    <n v="3.5661341209999999E-4"/>
    <n v="3.5525864049999999E-4"/>
    <n v="3.4912819299999899E-4"/>
    <n v="3.3978724939999998E-4"/>
    <n v="3.279087095E-4"/>
    <n v="0"/>
    <n v="0"/>
    <n v="0"/>
    <s v="EJ"/>
  </r>
  <r>
    <x v="11"/>
    <s v="Colombia"/>
    <s v="construction energy use"/>
    <x v="0"/>
    <x v="1"/>
    <n v="0"/>
    <n v="0"/>
    <n v="0"/>
    <n v="0"/>
    <n v="0"/>
    <n v="3.80243E-7"/>
    <n v="1.313576E-6"/>
    <n v="2.458775E-6"/>
    <n v="3.2779516E-6"/>
    <n v="4.0663670000000003E-6"/>
    <n v="4.5773100000000001E-6"/>
    <n v="0"/>
    <n v="0"/>
    <n v="0"/>
    <s v="EJ"/>
  </r>
  <r>
    <x v="11"/>
    <s v="Colombia"/>
    <s v="construction energy use"/>
    <x v="0"/>
    <x v="2"/>
    <n v="3.8092109999999998E-3"/>
    <n v="5.2743399999999998E-3"/>
    <n v="3.0976249999999901E-3"/>
    <n v="4.1884619999999997E-5"/>
    <n v="4.36204E-5"/>
    <n v="4.282504E-5"/>
    <n v="3.9231759999999902E-5"/>
    <n v="3.4639959999999998E-5"/>
    <n v="3.0966397000000001E-5"/>
    <n v="2.6744196E-5"/>
    <n v="2.2535011E-5"/>
    <n v="0"/>
    <n v="0"/>
    <n v="0"/>
    <s v="EJ"/>
  </r>
  <r>
    <x v="11"/>
    <s v="Colombia"/>
    <s v="construction feedstocks"/>
    <x v="3"/>
    <x v="2"/>
    <n v="0"/>
    <n v="0"/>
    <n v="0"/>
    <n v="0"/>
    <n v="1.68949E-5"/>
    <n v="3.6033900000000001E-5"/>
    <n v="5.7157500000000003E-5"/>
    <n v="7.9676800000000003E-5"/>
    <n v="1.03038E-4"/>
    <n v="1.2717100000000001E-4"/>
    <n v="1.5175599999999999E-4"/>
    <n v="0"/>
    <n v="0"/>
    <n v="0"/>
    <s v="EJ"/>
  </r>
  <r>
    <x v="11"/>
    <s v="Colombia"/>
    <s v="industrial wastewater treatment"/>
    <x v="0"/>
    <x v="4"/>
    <n v="1.5925599999999999E-5"/>
    <n v="5.3449999999999998E-5"/>
    <n v="9.1608999999999997E-5"/>
    <n v="1.5253099999999999E-4"/>
    <n v="4.1481800000000001E-4"/>
    <n v="7.2442700000000004E-4"/>
    <n v="1.1005800000000001E-3"/>
    <n v="1.51801E-3"/>
    <n v="1.9611899999999998E-3"/>
    <n v="2.4145400000000002E-3"/>
    <n v="2.87031E-3"/>
    <n v="0"/>
    <n v="0"/>
    <n v="0"/>
    <s v="EJ"/>
  </r>
  <r>
    <x v="11"/>
    <s v="Colombia"/>
    <s v="industrial water abstraction"/>
    <x v="0"/>
    <x v="4"/>
    <n v="6.03638E-5"/>
    <n v="1.5566700000000001E-4"/>
    <n v="2.1560700000000001E-4"/>
    <n v="3.5899E-4"/>
    <n v="4.1385400000000001E-4"/>
    <n v="5.1150200000000005E-4"/>
    <n v="5.8940700000000002E-4"/>
    <n v="6.5648699999999998E-4"/>
    <n v="7.1267900000000003E-4"/>
    <n v="7.6169900000000001E-4"/>
    <n v="8.0452300000000002E-4"/>
    <n v="0"/>
    <n v="0"/>
    <n v="0"/>
    <s v="EJ"/>
  </r>
  <r>
    <x v="11"/>
    <s v="Colombia"/>
    <s v="industrial water treatment"/>
    <x v="0"/>
    <x v="4"/>
    <n v="1.3581800000000001E-4"/>
    <n v="3.5025099999999999E-4"/>
    <n v="4.8511499999999999E-4"/>
    <n v="8.0772699999999995E-4"/>
    <n v="9.3117099999999995E-4"/>
    <n v="1.15088E-3"/>
    <n v="1.3261600000000001E-3"/>
    <n v="1.4771000000000001E-3"/>
    <n v="1.6035299999999999E-3"/>
    <n v="1.71382E-3"/>
    <n v="1.81018E-3"/>
    <n v="0"/>
    <n v="0"/>
    <n v="0"/>
    <s v="EJ"/>
  </r>
  <r>
    <x v="11"/>
    <s v="Colombia"/>
    <s v="iron and steel"/>
    <x v="0"/>
    <x v="3"/>
    <n v="0"/>
    <n v="0"/>
    <n v="0"/>
    <n v="0"/>
    <n v="0"/>
    <n v="6.7554499999999996E-3"/>
    <n v="9.9602400000000004E-3"/>
    <n v="1.194273E-2"/>
    <n v="1.2455819999999999E-2"/>
    <n v="1.2234267E-2"/>
    <n v="1.21002779999999E-2"/>
    <n v="0"/>
    <n v="0"/>
    <n v="0"/>
    <s v="EJ"/>
  </r>
  <r>
    <x v="11"/>
    <s v="Colombia"/>
    <s v="iron and steel"/>
    <x v="0"/>
    <x v="5"/>
    <n v="2.9929890000000001E-2"/>
    <n v="2.859037E-2"/>
    <n v="4.139951E-2"/>
    <n v="3.6292600000000001E-2"/>
    <n v="5.3125600000000002E-2"/>
    <n v="5.4441189999999903E-2"/>
    <n v="5.1872950000000001E-2"/>
    <n v="5.0188949999999899E-2"/>
    <n v="5.2946709000000002E-2"/>
    <n v="5.7062234999999899E-2"/>
    <n v="5.9945774999999903E-2"/>
    <n v="0"/>
    <n v="0"/>
    <n v="0"/>
    <s v="EJ"/>
  </r>
  <r>
    <x v="11"/>
    <s v="Colombia"/>
    <s v="iron and steel"/>
    <x v="0"/>
    <x v="4"/>
    <n v="4.9813499999999998E-3"/>
    <n v="8.2883000000000002E-3"/>
    <n v="9.5859199999999995E-3"/>
    <n v="8.4557350000000007E-3"/>
    <n v="1.2551088999999901E-2"/>
    <n v="1.51917963999999E-2"/>
    <n v="1.5683353099999998E-2"/>
    <n v="1.6087412700000001E-2"/>
    <n v="1.72444044E-2"/>
    <n v="1.8701905679999999E-2"/>
    <n v="1.9886356550000001E-2"/>
    <n v="0"/>
    <n v="0"/>
    <n v="0"/>
    <s v="EJ"/>
  </r>
  <r>
    <x v="11"/>
    <s v="Colombia"/>
    <s v="iron and steel"/>
    <x v="0"/>
    <x v="0"/>
    <n v="1.004633E-3"/>
    <n v="1.9674344999999998E-3"/>
    <n v="2.260466E-3"/>
    <n v="9.5441090000000003E-3"/>
    <n v="1.44565879099999E-2"/>
    <n v="1.6936939346000001E-2"/>
    <n v="1.6036764623999999E-2"/>
    <n v="1.5209886846399999E-2"/>
    <n v="1.56000148947E-2"/>
    <n v="1.6613893347699998E-2"/>
    <n v="1.75594857574E-2"/>
    <n v="0"/>
    <n v="0"/>
    <n v="0"/>
    <s v="EJ"/>
  </r>
  <r>
    <x v="11"/>
    <s v="Colombia"/>
    <s v="iron and steel"/>
    <x v="0"/>
    <x v="1"/>
    <n v="0"/>
    <n v="0"/>
    <n v="0"/>
    <n v="0"/>
    <n v="0"/>
    <n v="2.1605389999999999E-3"/>
    <n v="5.7803680000000001E-3"/>
    <n v="8.6227409999999997E-3"/>
    <n v="1.04360889999999E-2"/>
    <n v="1.1630077000000001E-2"/>
    <n v="1.2347894999999999E-2"/>
    <n v="0"/>
    <n v="0"/>
    <n v="0"/>
    <s v="EJ"/>
  </r>
  <r>
    <x v="11"/>
    <s v="Colombia"/>
    <s v="iron and steel"/>
    <x v="0"/>
    <x v="2"/>
    <n v="2.7209065000000001E-3"/>
    <n v="1.9673989999999999E-3"/>
    <n v="2.0093059999999898E-3"/>
    <n v="3.7670489999999999E-4"/>
    <n v="5.6818493599999995E-4"/>
    <n v="6.7680287569999895E-4"/>
    <n v="6.5663174059999905E-4"/>
    <n v="6.3719426249999895E-4"/>
    <n v="6.6136425228999999E-4"/>
    <n v="7.0685240644999898E-4"/>
    <n v="7.4775620199999998E-4"/>
    <n v="0"/>
    <n v="0"/>
    <n v="0"/>
    <s v="EJ"/>
  </r>
  <r>
    <x v="11"/>
    <s v="Colombia"/>
    <s v="irrigation water abstraction"/>
    <x v="0"/>
    <x v="4"/>
    <n v="8.1981999999999997E-4"/>
    <n v="1.10206E-3"/>
    <n v="1.0757900000000001E-3"/>
    <n v="1.04623E-3"/>
    <n v="1.1386499999999999E-3"/>
    <n v="1.1937199999999999E-3"/>
    <n v="1.2383299999999999E-3"/>
    <n v="1.2828E-3"/>
    <n v="1.3416599999999999E-3"/>
    <n v="1.42909E-3"/>
    <n v="1.5137E-3"/>
    <n v="0"/>
    <n v="0"/>
    <n v="0"/>
    <s v="EJ"/>
  </r>
  <r>
    <x v="11"/>
    <s v="Colombia"/>
    <s v="mining energy use"/>
    <x v="0"/>
    <x v="4"/>
    <n v="0"/>
    <n v="0"/>
    <n v="0"/>
    <n v="1.49441E-2"/>
    <n v="1.53380799999999E-2"/>
    <n v="1.540371001E-2"/>
    <n v="1.5147109569999999E-2"/>
    <n v="1.465495E-2"/>
    <n v="1.4207235301E-2"/>
    <n v="1.364780191E-2"/>
    <n v="1.308323038E-2"/>
    <n v="0"/>
    <n v="0"/>
    <n v="0"/>
    <s v="EJ"/>
  </r>
  <r>
    <x v="11"/>
    <s v="Colombia"/>
    <s v="mining energy use"/>
    <x v="0"/>
    <x v="1"/>
    <n v="0"/>
    <n v="0"/>
    <n v="0"/>
    <n v="0"/>
    <n v="0"/>
    <n v="9.7292E-6"/>
    <n v="4.7626639999999998E-5"/>
    <n v="1.13905639999999E-4"/>
    <n v="1.8615381000000001E-4"/>
    <n v="2.8355654999999999E-4"/>
    <n v="3.8123269999999998E-4"/>
    <n v="0"/>
    <n v="0"/>
    <n v="0"/>
    <s v="EJ"/>
  </r>
  <r>
    <x v="11"/>
    <s v="Colombia"/>
    <s v="mining energy use"/>
    <x v="0"/>
    <x v="2"/>
    <n v="0"/>
    <n v="0"/>
    <n v="0"/>
    <n v="0"/>
    <n v="9.6334299999999997E-5"/>
    <n v="3.9889929999999899E-4"/>
    <n v="8.5488920000000002E-4"/>
    <n v="1.2621989999999899E-3"/>
    <n v="1.4453752999999999E-3"/>
    <n v="1.5636317E-3"/>
    <n v="1.5776869999999999E-3"/>
    <n v="0"/>
    <n v="0"/>
    <n v="0"/>
    <s v="EJ"/>
  </r>
  <r>
    <x v="11"/>
    <s v="Colombia"/>
    <s v="municipal wastewater treatment"/>
    <x v="0"/>
    <x v="4"/>
    <n v="1.1967E-4"/>
    <n v="2.21666E-4"/>
    <n v="3.0964300000000002E-4"/>
    <n v="3.3390600000000002E-4"/>
    <n v="8.28987E-4"/>
    <n v="1.24292E-3"/>
    <n v="1.70225E-3"/>
    <n v="2.15957E-3"/>
    <n v="2.5997500000000001E-3"/>
    <n v="3.00125E-3"/>
    <n v="3.3602200000000001E-3"/>
    <n v="0"/>
    <n v="0"/>
    <n v="0"/>
    <s v="EJ"/>
  </r>
  <r>
    <x v="11"/>
    <s v="Colombia"/>
    <s v="municipal water abstraction"/>
    <x v="0"/>
    <x v="4"/>
    <n v="5.8523899999999998E-4"/>
    <n v="8.1882899999999998E-4"/>
    <n v="9.1913800000000001E-4"/>
    <n v="9.9116000000000004E-4"/>
    <n v="1.0612099999999999E-3"/>
    <n v="1.1302700000000001E-3"/>
    <n v="1.1766700000000001E-3"/>
    <n v="1.20707E-3"/>
    <n v="1.2221000000000001E-3"/>
    <n v="1.2255199999999999E-3"/>
    <n v="1.21967E-3"/>
    <n v="0"/>
    <n v="0"/>
    <n v="0"/>
    <s v="EJ"/>
  </r>
  <r>
    <x v="11"/>
    <s v="Colombia"/>
    <s v="municipal water distribution"/>
    <x v="0"/>
    <x v="4"/>
    <n v="1.8319600000000001E-3"/>
    <n v="2.5631600000000001E-3"/>
    <n v="2.8771600000000001E-3"/>
    <n v="3.10261E-3"/>
    <n v="3.3218700000000002E-3"/>
    <n v="3.53806E-3"/>
    <n v="3.6833E-3"/>
    <n v="3.77846E-3"/>
    <n v="3.8255099999999998E-3"/>
    <n v="3.8362100000000001E-3"/>
    <n v="3.8179099999999999E-3"/>
    <n v="0"/>
    <n v="0"/>
    <n v="0"/>
    <s v="EJ"/>
  </r>
  <r>
    <x v="11"/>
    <s v="Colombia"/>
    <s v="municipal water treatment"/>
    <x v="0"/>
    <x v="4"/>
    <n v="1.7433500000000001E-3"/>
    <n v="2.4391899999999999E-3"/>
    <n v="2.73799E-3"/>
    <n v="2.95254E-3"/>
    <n v="3.1611999999999999E-3"/>
    <n v="3.3669300000000002E-3"/>
    <n v="3.5051399999999999E-3"/>
    <n v="3.5956999999999999E-3"/>
    <n v="3.6404699999999998E-3"/>
    <n v="3.65066E-3"/>
    <n v="3.6332399999999998E-3"/>
    <n v="0"/>
    <n v="0"/>
    <n v="0"/>
    <s v="EJ"/>
  </r>
  <r>
    <x v="11"/>
    <s v="Colombia"/>
    <s v="other industrial energy use"/>
    <x v="0"/>
    <x v="3"/>
    <n v="3.7862100000000003E-2"/>
    <n v="2.6811999999999999E-2"/>
    <n v="2.5322399999999998E-2"/>
    <n v="6.3917299999999996E-2"/>
    <n v="7.6665999999999998E-2"/>
    <n v="9.40632E-2"/>
    <n v="0.107143399999999"/>
    <n v="0.1175138"/>
    <n v="0.1245497"/>
    <n v="0.12919851999999901"/>
    <n v="0.13187892699999901"/>
    <n v="0"/>
    <n v="0"/>
    <n v="0"/>
    <s v="EJ"/>
  </r>
  <r>
    <x v="11"/>
    <s v="Colombia"/>
    <s v="other industrial energy use"/>
    <x v="0"/>
    <x v="5"/>
    <n v="5.1725599999999997E-2"/>
    <n v="4.4186000000000003E-2"/>
    <n v="2.5362200000000001E-2"/>
    <n v="5.7971200000000001E-2"/>
    <n v="7.0012599999999994E-2"/>
    <n v="8.4703500000000001E-2"/>
    <n v="9.4508800000000004E-2"/>
    <n v="0.100688099999999"/>
    <n v="0.10503021999999999"/>
    <n v="0.109164359999999"/>
    <n v="0.11319528299999999"/>
    <n v="0"/>
    <n v="0"/>
    <n v="0"/>
    <s v="EJ"/>
  </r>
  <r>
    <x v="11"/>
    <s v="Colombia"/>
    <s v="other industrial energy use"/>
    <x v="0"/>
    <x v="4"/>
    <n v="1.2079599999999999E-2"/>
    <n v="2.35959E-2"/>
    <n v="2.5967899999999999E-2"/>
    <n v="4.7826100000000003E-2"/>
    <n v="4.6827029999999999E-2"/>
    <n v="6.0599E-2"/>
    <n v="7.4003550000000001E-2"/>
    <n v="8.8198700000000005E-2"/>
    <n v="0.10224791"/>
    <n v="0.11511768"/>
    <n v="0.12711852200000001"/>
    <n v="0"/>
    <n v="0"/>
    <n v="0"/>
    <s v="EJ"/>
  </r>
  <r>
    <x v="11"/>
    <s v="Colombia"/>
    <s v="other industrial energy use"/>
    <x v="0"/>
    <x v="0"/>
    <n v="2.2771300000000001E-2"/>
    <n v="7.0493600000000003E-2"/>
    <n v="8.0875799999999998E-2"/>
    <n v="4.7616800000000001E-2"/>
    <n v="5.8152799999999998E-2"/>
    <n v="7.1056300000000003E-2"/>
    <n v="8.08778E-2"/>
    <n v="8.8587009999999994E-2"/>
    <n v="9.4125089999999995E-2"/>
    <n v="9.8949529999999994E-2"/>
    <n v="0.10273697699999999"/>
    <n v="0"/>
    <n v="0"/>
    <n v="0"/>
    <s v="EJ"/>
  </r>
  <r>
    <x v="11"/>
    <s v="Colombia"/>
    <s v="other industrial energy use"/>
    <x v="0"/>
    <x v="1"/>
    <n v="0"/>
    <n v="0"/>
    <n v="0"/>
    <n v="0"/>
    <n v="0"/>
    <n v="8.1126199999999904E-6"/>
    <n v="5.6808370000000001E-5"/>
    <n v="1.4811997E-4"/>
    <n v="2.6602525999999899E-4"/>
    <n v="3.7849925999999898E-4"/>
    <n v="4.8299835399999999E-4"/>
    <n v="0"/>
    <n v="0"/>
    <n v="0"/>
    <s v="EJ"/>
  </r>
  <r>
    <x v="11"/>
    <s v="Colombia"/>
    <s v="other industrial energy use"/>
    <x v="0"/>
    <x v="2"/>
    <n v="2.59315E-2"/>
    <n v="9.6927000000000003E-3"/>
    <n v="1.35958E-2"/>
    <n v="4.261E-3"/>
    <n v="5.0263560000000001E-3"/>
    <n v="5.9000479999999998E-3"/>
    <n v="6.3575319999999999E-3"/>
    <n v="6.5130730000000003E-3"/>
    <n v="6.63183E-3"/>
    <n v="6.937108E-3"/>
    <n v="7.4212536999999903E-3"/>
    <n v="0"/>
    <n v="0"/>
    <n v="0"/>
    <s v="EJ"/>
  </r>
  <r>
    <x v="11"/>
    <s v="Colombia"/>
    <s v="other industrial feedstocks"/>
    <x v="0"/>
    <x v="2"/>
    <n v="1.3143999999999999E-2"/>
    <n v="6.7520200000000002E-2"/>
    <n v="2.9009E-2"/>
    <n v="1.72882E-2"/>
    <n v="1.99084E-2"/>
    <n v="2.4523099999999999E-2"/>
    <n v="2.81187E-2"/>
    <n v="3.10514E-2"/>
    <n v="3.33783E-2"/>
    <n v="3.5396900000000002E-2"/>
    <n v="3.7122799999999997E-2"/>
    <n v="0"/>
    <n v="0"/>
    <n v="0"/>
    <s v="EJ"/>
  </r>
  <r>
    <x v="11"/>
    <s v="Colombia"/>
    <s v="process heat cement"/>
    <x v="0"/>
    <x v="3"/>
    <n v="3.4955799999999999E-3"/>
    <n v="5.37828E-3"/>
    <n v="5.4446900000000003E-3"/>
    <n v="5.4446900000000003E-3"/>
    <n v="6.1541469999999996E-3"/>
    <n v="7.4669000000000003E-3"/>
    <n v="8.6064060000000005E-3"/>
    <n v="9.8082640000000006E-3"/>
    <n v="1.0615787999999999E-2"/>
    <n v="1.0793652000000001E-2"/>
    <n v="1.04860912E-2"/>
    <n v="0"/>
    <n v="0"/>
    <n v="0"/>
    <s v="EJ"/>
  </r>
  <r>
    <x v="11"/>
    <s v="Colombia"/>
    <s v="process heat cement"/>
    <x v="0"/>
    <x v="5"/>
    <n v="5.9155700000000002E-3"/>
    <n v="9.1017700000000003E-3"/>
    <n v="9.2140899999999994E-3"/>
    <n v="9.2140899999999994E-3"/>
    <n v="1.0292219999999999E-2"/>
    <n v="1.188702E-2"/>
    <n v="1.28140999999999E-2"/>
    <n v="1.3163351E-2"/>
    <n v="1.3177374E-2"/>
    <n v="1.30442789999999E-2"/>
    <n v="1.27296236E-2"/>
    <n v="0"/>
    <n v="0"/>
    <n v="0"/>
    <s v="EJ"/>
  </r>
  <r>
    <x v="11"/>
    <s v="Colombia"/>
    <s v="process heat cement"/>
    <x v="0"/>
    <x v="0"/>
    <n v="6.9911599999999997E-3"/>
    <n v="1.07566E-2"/>
    <n v="1.08894E-2"/>
    <n v="1.08894E-2"/>
    <n v="1.232782E-2"/>
    <n v="1.449637E-2"/>
    <n v="1.6206999999999999E-2"/>
    <n v="1.761455E-2"/>
    <n v="1.8379748000000001E-2"/>
    <n v="1.8628190999999999E-2"/>
    <n v="1.82716248E-2"/>
    <n v="0"/>
    <n v="0"/>
    <n v="0"/>
    <s v="EJ"/>
  </r>
  <r>
    <x v="11"/>
    <s v="Colombia"/>
    <s v="process heat cement"/>
    <x v="0"/>
    <x v="1"/>
    <n v="0"/>
    <n v="0"/>
    <n v="0"/>
    <n v="0"/>
    <n v="0"/>
    <n v="9.12832E-5"/>
    <n v="7.8299320000000002E-4"/>
    <n v="2.3001083E-3"/>
    <n v="4.1878039999999998E-3"/>
    <n v="5.7309613000000002E-3"/>
    <n v="7.0931704999999999E-3"/>
    <n v="0"/>
    <n v="0"/>
    <n v="0"/>
    <s v="EJ"/>
  </r>
  <r>
    <x v="11"/>
    <s v="Colombia"/>
    <s v="process heat cement"/>
    <x v="0"/>
    <x v="2"/>
    <n v="1.04866E-2"/>
    <n v="1.6134900000000001E-2"/>
    <n v="1.6334100000000001E-2"/>
    <n v="1.6334100000000001E-2"/>
    <n v="1.5847279999999998E-2"/>
    <n v="1.7539079999999999E-2"/>
    <n v="1.8415520000000001E-2"/>
    <n v="1.8960379999999999E-2"/>
    <n v="1.9119466000000002E-2"/>
    <n v="1.9333922E-2"/>
    <n v="1.9805921399999999E-2"/>
    <n v="0"/>
    <n v="0"/>
    <n v="0"/>
    <s v="EJ"/>
  </r>
  <r>
    <x v="11"/>
    <s v="Colombia"/>
    <s v="resid cooling"/>
    <x v="4"/>
    <x v="4"/>
    <n v="8.1807700000000004E-3"/>
    <n v="1.0622299999999999E-2"/>
    <n v="1.31646E-2"/>
    <n v="1.5196400000000001E-2"/>
    <n v="1.6516349999999999E-2"/>
    <n v="2.0077600000000001E-2"/>
    <n v="2.2597840000000001E-2"/>
    <n v="2.39713729999999E-2"/>
    <n v="2.4656663999999998E-2"/>
    <n v="2.5061495E-2"/>
    <n v="2.5399469000000001E-2"/>
    <n v="0"/>
    <n v="0"/>
    <n v="0"/>
    <s v="EJ"/>
  </r>
  <r>
    <x v="11"/>
    <s v="Colombia"/>
    <s v="resid heating"/>
    <x v="4"/>
    <x v="3"/>
    <n v="2.71251E-3"/>
    <n v="1.32236E-2"/>
    <n v="1.25454E-2"/>
    <n v="0"/>
    <n v="0"/>
    <n v="0"/>
    <n v="0"/>
    <n v="0"/>
    <n v="0"/>
    <n v="0"/>
    <n v="0"/>
    <n v="0"/>
    <n v="0"/>
    <n v="0"/>
    <s v="EJ"/>
  </r>
  <r>
    <x v="11"/>
    <s v="Colombia"/>
    <s v="resid heating"/>
    <x v="4"/>
    <x v="4"/>
    <n v="2.3474099999999999E-3"/>
    <n v="3.04799E-3"/>
    <n v="3.77751E-3"/>
    <n v="4.3604799999999999E-3"/>
    <n v="4.6663879999999996E-3"/>
    <n v="5.2847879999999899E-3"/>
    <n v="6.0853790000000001E-3"/>
    <n v="7.0096699999999904E-3"/>
    <n v="7.9122150000000002E-3"/>
    <n v="8.7863589999999901E-3"/>
    <n v="9.4652050000000008E-3"/>
    <n v="0"/>
    <n v="0"/>
    <n v="0"/>
    <s v="EJ"/>
  </r>
  <r>
    <x v="11"/>
    <s v="Colombia"/>
    <s v="resid heating"/>
    <x v="4"/>
    <x v="0"/>
    <n v="4.3810099999999999E-4"/>
    <n v="3.64949E-3"/>
    <n v="4.0154099999999996E-3"/>
    <n v="4.5642800000000004E-3"/>
    <n v="5.1304799999999998E-3"/>
    <n v="5.8224799999999997E-3"/>
    <n v="6.4830299999999999E-3"/>
    <n v="7.0475529999999998E-3"/>
    <n v="7.4093450000000003E-3"/>
    <n v="7.6493849999999999E-3"/>
    <n v="7.6763170000000002E-3"/>
    <n v="0"/>
    <n v="0"/>
    <n v="0"/>
    <s v="EJ"/>
  </r>
  <r>
    <x v="11"/>
    <s v="Colombia"/>
    <s v="resid heating"/>
    <x v="4"/>
    <x v="1"/>
    <n v="0"/>
    <n v="0"/>
    <n v="0"/>
    <n v="0"/>
    <n v="0"/>
    <n v="2.1985E-7"/>
    <n v="3.5220400000000002E-6"/>
    <n v="6.2280700000000002E-6"/>
    <n v="9.0424800000000005E-6"/>
    <n v="1.2443700000000001E-5"/>
    <n v="1.47795E-5"/>
    <n v="0"/>
    <n v="0"/>
    <n v="0"/>
    <s v="EJ"/>
  </r>
  <r>
    <x v="11"/>
    <s v="Colombia"/>
    <s v="resid heating"/>
    <x v="4"/>
    <x v="2"/>
    <n v="1.05583E-2"/>
    <n v="9.2283799999999996E-3"/>
    <n v="7.8985199999999992E-3"/>
    <n v="5.37318E-3"/>
    <n v="5.8142599999999999E-3"/>
    <n v="6.3359699999999998E-3"/>
    <n v="6.6666E-3"/>
    <n v="6.8957629999999897E-3"/>
    <n v="7.0478069999999997E-3"/>
    <n v="7.2060779999999899E-3"/>
    <n v="7.3600860000000001E-3"/>
    <n v="0"/>
    <n v="0"/>
    <n v="0"/>
    <s v="EJ"/>
  </r>
  <r>
    <x v="11"/>
    <s v="Colombia"/>
    <s v="resid heating"/>
    <x v="4"/>
    <x v="6"/>
    <n v="5.2775500000000003E-2"/>
    <n v="1.7127400000000001E-2"/>
    <n v="2.2278200000000001E-2"/>
    <n v="4.4242900000000002E-2"/>
    <n v="4.8179699999999999E-2"/>
    <n v="5.0886089999999898E-2"/>
    <n v="5.127135E-2"/>
    <n v="4.9698720000000002E-2"/>
    <n v="4.6465589999999897E-2"/>
    <n v="4.2605749999999998E-2"/>
    <n v="3.8642579999999899E-2"/>
    <n v="0"/>
    <n v="0"/>
    <n v="0"/>
    <s v="EJ"/>
  </r>
  <r>
    <x v="11"/>
    <s v="Colombia"/>
    <s v="resid others"/>
    <x v="4"/>
    <x v="3"/>
    <n v="3.0140000000000001E-4"/>
    <n v="1.4693E-3"/>
    <n v="1.3939E-3"/>
    <n v="0"/>
    <n v="0"/>
    <n v="0"/>
    <n v="0"/>
    <n v="0"/>
    <n v="0"/>
    <n v="0"/>
    <n v="0"/>
    <n v="0"/>
    <n v="0"/>
    <n v="0"/>
    <s v="EJ"/>
  </r>
  <r>
    <x v="11"/>
    <s v="Colombia"/>
    <s v="resid others"/>
    <x v="4"/>
    <x v="5"/>
    <n v="5.1488000000000003E-3"/>
    <n v="2.679E-3"/>
    <n v="2.1767000000000002E-3"/>
    <n v="2.679E-3"/>
    <n v="2.9592959999999902E-3"/>
    <n v="3.304595E-3"/>
    <n v="3.267388E-3"/>
    <n v="2.944613E-3"/>
    <n v="2.613148E-3"/>
    <n v="2.2900415999999998E-3"/>
    <n v="2.1412029999999999E-3"/>
    <n v="0"/>
    <n v="0"/>
    <n v="0"/>
    <s v="EJ"/>
  </r>
  <r>
    <x v="11"/>
    <s v="Colombia"/>
    <s v="resid others"/>
    <x v="4"/>
    <x v="4"/>
    <n v="3.52967E-2"/>
    <n v="4.5830799999999998E-2"/>
    <n v="5.67999E-2"/>
    <n v="6.5566200000000005E-2"/>
    <n v="7.2601299999999994E-2"/>
    <n v="8.9230100000000007E-2"/>
    <n v="0.10696695000000001"/>
    <n v="0.12368713000000001"/>
    <n v="0.13776875"/>
    <n v="0.15063287"/>
    <n v="0.16129717999999901"/>
    <n v="0"/>
    <n v="0"/>
    <n v="0"/>
    <s v="EJ"/>
  </r>
  <r>
    <x v="11"/>
    <s v="Colombia"/>
    <s v="resid others"/>
    <x v="4"/>
    <x v="0"/>
    <n v="3.3711000000000001E-3"/>
    <n v="2.8080399999999998E-2"/>
    <n v="3.0895800000000001E-2"/>
    <n v="3.5118999999999997E-2"/>
    <n v="4.0122199999999997E-2"/>
    <n v="4.8997209999999999E-2"/>
    <n v="5.5369699999999897E-2"/>
    <n v="5.8608519999999997E-2"/>
    <n v="5.9725609999999998E-2"/>
    <n v="5.9929349999999999E-2"/>
    <n v="5.9781179999999899E-2"/>
    <n v="0"/>
    <n v="0"/>
    <n v="0"/>
    <s v="EJ"/>
  </r>
  <r>
    <x v="11"/>
    <s v="Colombia"/>
    <s v="resid others"/>
    <x v="4"/>
    <x v="1"/>
    <n v="0"/>
    <n v="0"/>
    <n v="0"/>
    <n v="0"/>
    <n v="0"/>
    <n v="4.4069600000000001E-6"/>
    <n v="6.7779299999999997E-5"/>
    <n v="1.1596599999999999E-4"/>
    <n v="1.4651599999999999E-4"/>
    <n v="1.9178399999999999E-4"/>
    <n v="2.1197699999999999E-4"/>
    <n v="0"/>
    <n v="0"/>
    <n v="0"/>
    <s v="EJ"/>
  </r>
  <r>
    <x v="11"/>
    <s v="Colombia"/>
    <s v="resid others"/>
    <x v="4"/>
    <x v="2"/>
    <n v="2.2343700000000001E-2"/>
    <n v="1.9529399999999999E-2"/>
    <n v="1.67151E-2"/>
    <n v="1.13708E-2"/>
    <n v="1.255042E-2"/>
    <n v="1.3911110000000001E-2"/>
    <n v="1.3683839999999999E-2"/>
    <n v="1.2427288E-2"/>
    <n v="1.1294746E-2"/>
    <n v="1.0359125E-2"/>
    <n v="1.0218893E-2"/>
    <n v="0"/>
    <n v="0"/>
    <n v="0"/>
    <s v="EJ"/>
  </r>
  <r>
    <x v="11"/>
    <s v="Colombia"/>
    <s v="resid others"/>
    <x v="4"/>
    <x v="6"/>
    <n v="8.8334499999999996E-2"/>
    <n v="2.8667499999999999E-2"/>
    <n v="3.7288700000000001E-2"/>
    <n v="7.4053300000000002E-2"/>
    <n v="8.26992E-2"/>
    <n v="9.1345899999999994E-2"/>
    <n v="8.9529490000000003E-2"/>
    <n v="8.0106369999999996E-2"/>
    <n v="7.0748430000000001E-2"/>
    <n v="6.2094440000000001E-2"/>
    <n v="5.8297569999999903E-2"/>
    <n v="0"/>
    <n v="0"/>
    <n v="0"/>
    <s v="EJ"/>
  </r>
  <r>
    <x v="11"/>
    <s v="Colombia"/>
    <s v="trn_aviation_intl"/>
    <x v="5"/>
    <x v="4"/>
    <n v="0"/>
    <n v="0"/>
    <n v="0"/>
    <n v="0"/>
    <n v="0"/>
    <n v="0"/>
    <n v="0"/>
    <n v="1.48756E-8"/>
    <n v="1.22929E-7"/>
    <n v="9.6089099999999995E-7"/>
    <n v="6.9923900000000003E-6"/>
    <n v="0"/>
    <n v="0"/>
    <n v="0"/>
    <s v="EJ"/>
  </r>
  <r>
    <x v="11"/>
    <s v="Colombia"/>
    <s v="trn_aviation_intl"/>
    <x v="5"/>
    <x v="1"/>
    <n v="0"/>
    <n v="0"/>
    <n v="0"/>
    <n v="0"/>
    <n v="0"/>
    <n v="0"/>
    <n v="0"/>
    <n v="2.0149399999999999E-8"/>
    <n v="3.9087499999999998E-7"/>
    <n v="5.7200100000000001E-6"/>
    <n v="6.2349900000000004E-5"/>
    <n v="0"/>
    <n v="0"/>
    <n v="0"/>
    <s v="EJ"/>
  </r>
  <r>
    <x v="11"/>
    <s v="Colombia"/>
    <s v="trn_aviation_intl"/>
    <x v="5"/>
    <x v="2"/>
    <n v="1.5685500000000002E-2"/>
    <n v="1.8679899999999999E-2"/>
    <n v="2.34142E-2"/>
    <n v="3.9042599999999997E-2"/>
    <n v="4.3195400000000002E-2"/>
    <n v="4.6788299999999998E-2"/>
    <n v="4.86322E-2"/>
    <n v="4.9773400000000002E-2"/>
    <n v="5.33099E-2"/>
    <n v="5.6352199999999998E-2"/>
    <n v="5.8908599999999998E-2"/>
    <n v="0"/>
    <n v="0"/>
    <n v="0"/>
    <s v="EJ"/>
  </r>
  <r>
    <x v="11"/>
    <s v="Colombia"/>
    <s v="trn_freight"/>
    <x v="6"/>
    <x v="5"/>
    <n v="4.1898799999999999E-5"/>
    <n v="4.1898499999999999E-5"/>
    <n v="4.1898399999999999E-5"/>
    <n v="0"/>
    <n v="0"/>
    <n v="0"/>
    <n v="0"/>
    <n v="0"/>
    <n v="0"/>
    <n v="0"/>
    <n v="0"/>
    <n v="0"/>
    <n v="0"/>
    <n v="0"/>
    <s v="EJ"/>
  </r>
  <r>
    <x v="11"/>
    <s v="Colombia"/>
    <s v="trn_freight"/>
    <x v="6"/>
    <x v="4"/>
    <n v="0"/>
    <n v="4.7998299999999997E-5"/>
    <n v="6.1497700000000006E-5"/>
    <n v="9.9698500000000001E-5"/>
    <n v="1.0858599999999999E-4"/>
    <n v="1.4467309999999901E-4"/>
    <n v="2.464713E-4"/>
    <n v="3.6176788499999899E-4"/>
    <n v="4.2033580299999899E-4"/>
    <n v="4.4645429999999999E-4"/>
    <n v="4.6560864E-4"/>
    <n v="0"/>
    <n v="0"/>
    <n v="0"/>
    <s v="EJ"/>
  </r>
  <r>
    <x v="11"/>
    <s v="Colombia"/>
    <s v="trn_freight"/>
    <x v="6"/>
    <x v="1"/>
    <n v="0"/>
    <n v="0"/>
    <n v="0"/>
    <n v="0"/>
    <n v="0"/>
    <n v="5.6291300000000001E-5"/>
    <n v="2.1607500000000001E-4"/>
    <n v="4.2717469799999998E-4"/>
    <n v="5.3335434500000002E-4"/>
    <n v="5.7868101999999997E-4"/>
    <n v="6.0965260999999997E-4"/>
    <n v="0"/>
    <n v="0"/>
    <n v="0"/>
    <s v="EJ"/>
  </r>
  <r>
    <x v="11"/>
    <s v="Colombia"/>
    <s v="trn_freight"/>
    <x v="6"/>
    <x v="2"/>
    <n v="6.2188199999999999E-3"/>
    <n v="1.0221839999999999E-2"/>
    <n v="1.15860599999999E-2"/>
    <n v="2.8053570000000001E-3"/>
    <n v="3.0266273799999998E-3"/>
    <n v="3.1749427999999999E-3"/>
    <n v="2.8198347999999901E-3"/>
    <n v="2.2465040999999999E-3"/>
    <n v="2.0196657999999902E-3"/>
    <n v="2.0080876999999998E-3"/>
    <n v="2.0457123E-3"/>
    <n v="0"/>
    <n v="0"/>
    <n v="0"/>
    <s v="EJ"/>
  </r>
  <r>
    <x v="11"/>
    <s v="Colombia"/>
    <s v="trn_freight_road"/>
    <x v="6"/>
    <x v="4"/>
    <n v="0"/>
    <n v="0"/>
    <n v="0"/>
    <n v="0"/>
    <n v="8.2980830000000002E-4"/>
    <n v="2.9793640399999998E-3"/>
    <n v="1.0389724805469999E-2"/>
    <n v="2.25230783125039E-2"/>
    <n v="3.3546458983423899E-2"/>
    <n v="4.2523497554789999E-2"/>
    <n v="5.2687365399999998E-2"/>
    <n v="0"/>
    <n v="0"/>
    <n v="0"/>
    <s v="EJ"/>
  </r>
  <r>
    <x v="11"/>
    <s v="Colombia"/>
    <s v="trn_freight_road"/>
    <x v="6"/>
    <x v="1"/>
    <n v="0"/>
    <n v="0"/>
    <n v="0"/>
    <n v="0"/>
    <n v="0"/>
    <n v="2.4785809000000002E-4"/>
    <n v="2.02344207958E-3"/>
    <n v="4.95023060588999E-3"/>
    <n v="7.3416250759499998E-3"/>
    <n v="9.1843003118000002E-3"/>
    <n v="1.07713784253E-2"/>
    <n v="0"/>
    <n v="0"/>
    <n v="0"/>
    <s v="EJ"/>
  </r>
  <r>
    <x v="11"/>
    <s v="Colombia"/>
    <s v="trn_freight_road"/>
    <x v="6"/>
    <x v="2"/>
    <n v="0.1059167"/>
    <n v="0.12567639999999999"/>
    <n v="0.12743499999999999"/>
    <n v="0.1876777"/>
    <n v="0.20542645809999999"/>
    <n v="0.23061018216499901"/>
    <n v="0.2358171768008"/>
    <n v="0.22929658130549899"/>
    <n v="0.22626507543999999"/>
    <n v="0.226251529576"/>
    <n v="0.22111428548000001"/>
    <n v="0"/>
    <n v="0"/>
    <n v="0"/>
    <s v="EJ"/>
  </r>
  <r>
    <x v="11"/>
    <s v="Colombia"/>
    <s v="trn_pass"/>
    <x v="6"/>
    <x v="4"/>
    <n v="0"/>
    <n v="1.2229999999999999E-4"/>
    <n v="1.5679999999999999E-4"/>
    <n v="2.5419899999999998E-4"/>
    <n v="2.9560510999999999E-4"/>
    <n v="3.7287943000000002E-4"/>
    <n v="4.3679442000000001E-4"/>
    <n v="6.0835629999999999E-4"/>
    <n v="8.4228479999999995E-4"/>
    <n v="1.3199454E-3"/>
    <n v="2.2719683999999898E-3"/>
    <n v="0"/>
    <n v="0"/>
    <n v="0"/>
    <s v="EJ"/>
  </r>
  <r>
    <x v="11"/>
    <s v="Colombia"/>
    <s v="trn_pass"/>
    <x v="6"/>
    <x v="1"/>
    <n v="0"/>
    <n v="0"/>
    <n v="0"/>
    <n v="0"/>
    <n v="0"/>
    <n v="0"/>
    <n v="0"/>
    <n v="4.12283E-5"/>
    <n v="1.3165E-4"/>
    <n v="3.97747E-4"/>
    <n v="1.06112E-3"/>
    <n v="0"/>
    <n v="0"/>
    <n v="0"/>
    <s v="EJ"/>
  </r>
  <r>
    <x v="11"/>
    <s v="Colombia"/>
    <s v="trn_pass"/>
    <x v="6"/>
    <x v="2"/>
    <n v="7.4143898999999899E-3"/>
    <n v="8.8295899000000004E-3"/>
    <n v="1.10449998E-2"/>
    <n v="1.8398899999999999E-2"/>
    <n v="2.0879369999999901E-2"/>
    <n v="2.5872996999999998E-2"/>
    <n v="2.9045102999999999E-2"/>
    <n v="3.0595843000000001E-2"/>
    <n v="3.3279624000000001E-2"/>
    <n v="3.4966328999999997E-2"/>
    <n v="3.5089281E-2"/>
    <n v="0"/>
    <n v="0"/>
    <n v="0"/>
    <s v="EJ"/>
  </r>
  <r>
    <x v="11"/>
    <s v="Colombia"/>
    <s v="trn_pass_road"/>
    <x v="6"/>
    <x v="4"/>
    <n v="0"/>
    <n v="0"/>
    <n v="0"/>
    <n v="0"/>
    <n v="1.41132E-3"/>
    <n v="3.3360759999999999E-3"/>
    <n v="4.8437819999999996E-3"/>
    <n v="5.5772699999999996E-3"/>
    <n v="5.9247499999999899E-3"/>
    <n v="6.2650999999999896E-3"/>
    <n v="6.5578800000000003E-3"/>
    <n v="0"/>
    <n v="0"/>
    <n v="0"/>
    <s v="EJ"/>
  </r>
  <r>
    <x v="11"/>
    <s v="Colombia"/>
    <s v="trn_pass_road"/>
    <x v="6"/>
    <x v="0"/>
    <n v="7.1797299999999998E-5"/>
    <n v="1.31485E-3"/>
    <n v="3.0551900000000002E-3"/>
    <n v="3.4971799999999999E-3"/>
    <n v="4.0813500000000001E-3"/>
    <n v="4.2430200000000001E-3"/>
    <n v="3.3671209999999998E-3"/>
    <n v="3.1631039999999999E-3"/>
    <n v="3.1625299999999898E-3"/>
    <n v="3.1427260000000002E-3"/>
    <n v="3.0976269999999999E-3"/>
    <n v="0"/>
    <n v="0"/>
    <n v="0"/>
    <s v="EJ"/>
  </r>
  <r>
    <x v="11"/>
    <s v="Colombia"/>
    <s v="trn_pass_road"/>
    <x v="6"/>
    <x v="1"/>
    <n v="0"/>
    <n v="0"/>
    <n v="0"/>
    <n v="0"/>
    <n v="0"/>
    <n v="8.8874800000000001E-7"/>
    <n v="4.7053419999999902E-6"/>
    <n v="1.5493426000000001E-5"/>
    <n v="3.00398E-5"/>
    <n v="4.1104659999999997E-5"/>
    <n v="4.58735199999999E-5"/>
    <n v="0"/>
    <n v="0"/>
    <n v="0"/>
    <s v="EJ"/>
  </r>
  <r>
    <x v="11"/>
    <s v="Colombia"/>
    <s v="trn_pass_road"/>
    <x v="6"/>
    <x v="2"/>
    <n v="1.7674200000000001E-2"/>
    <n v="2.0971699999999999E-2"/>
    <n v="2.1265200000000001E-2"/>
    <n v="3.1317400000000002E-2"/>
    <n v="3.9996108199999998E-2"/>
    <n v="4.08563485E-2"/>
    <n v="3.3221623999999998E-2"/>
    <n v="3.03457876E-2"/>
    <n v="3.0633483600000001E-2"/>
    <n v="3.0929667000000001E-2"/>
    <n v="3.1029749999999998E-2"/>
    <n v="0"/>
    <n v="0"/>
    <n v="0"/>
    <s v="EJ"/>
  </r>
  <r>
    <x v="11"/>
    <s v="Colombia"/>
    <s v="trn_pass_road_LDV"/>
    <x v="6"/>
    <x v="4"/>
    <n v="0"/>
    <n v="0"/>
    <n v="0"/>
    <n v="0"/>
    <n v="0"/>
    <n v="3.8542300000000002E-3"/>
    <n v="5.6798200000000004E-3"/>
    <n v="6.0144200000000004E-3"/>
    <n v="5.8922799999999997E-3"/>
    <n v="5.6558600000000004E-3"/>
    <n v="5.3465400000000003E-3"/>
    <n v="0"/>
    <n v="0"/>
    <n v="0"/>
    <s v="EJ"/>
  </r>
  <r>
    <x v="11"/>
    <s v="Colombia"/>
    <s v="trn_pass_road_LDV"/>
    <x v="6"/>
    <x v="2"/>
    <n v="6.4730100000000004E-3"/>
    <n v="7.6806599999999997E-3"/>
    <n v="7.7881599999999997E-3"/>
    <n v="1.14696E-2"/>
    <n v="9.2221200000000003E-3"/>
    <n v="4.2324700000000003E-3"/>
    <n v="2.20258E-3"/>
    <n v="1.3955199999999999E-3"/>
    <n v="9.2624199999999997E-4"/>
    <n v="6.3115100000000004E-4"/>
    <n v="4.3793599999999999E-4"/>
    <n v="0"/>
    <n v="0"/>
    <n v="0"/>
    <s v="EJ"/>
  </r>
  <r>
    <x v="11"/>
    <s v="Colombia"/>
    <s v="trn_pass_road_LDV_4W"/>
    <x v="6"/>
    <x v="4"/>
    <n v="0"/>
    <n v="0"/>
    <n v="0"/>
    <n v="0"/>
    <n v="0"/>
    <n v="5.918899E-3"/>
    <n v="2.68779E-2"/>
    <n v="4.4603558999999897E-2"/>
    <n v="5.7876412999999897E-2"/>
    <n v="6.4781385299999994E-2"/>
    <n v="6.9645986999999895E-2"/>
    <n v="0"/>
    <n v="0"/>
    <n v="0"/>
    <s v="EJ"/>
  </r>
  <r>
    <x v="11"/>
    <s v="Colombia"/>
    <s v="trn_pass_road_LDV_4W"/>
    <x v="6"/>
    <x v="0"/>
    <n v="4.7233349999999997E-4"/>
    <n v="8.6465899999999991E-3"/>
    <n v="2.0090569999999999E-2"/>
    <n v="2.2996820000000001E-2"/>
    <n v="2.1142312E-2"/>
    <n v="1.9810913999999999E-2"/>
    <n v="1.6730465999999999E-2"/>
    <n v="1.3022171000000001E-2"/>
    <n v="9.2917819000000006E-3"/>
    <n v="7.4991679999999901E-3"/>
    <n v="5.9068710000000002E-3"/>
    <n v="0"/>
    <n v="0"/>
    <n v="0"/>
    <s v="EJ"/>
  </r>
  <r>
    <x v="11"/>
    <s v="Colombia"/>
    <s v="trn_pass_road_LDV_4W"/>
    <x v="6"/>
    <x v="1"/>
    <n v="0"/>
    <n v="0"/>
    <n v="0"/>
    <n v="0"/>
    <n v="0"/>
    <n v="5.8437254000000003E-6"/>
    <n v="6.6692634399999998E-5"/>
    <n v="9.3621506499999999E-5"/>
    <n v="1.1072630439999901E-4"/>
    <n v="1.159595141E-4"/>
    <n v="1.197358144E-4"/>
    <n v="0"/>
    <n v="0"/>
    <n v="0"/>
    <s v="EJ"/>
  </r>
  <r>
    <x v="11"/>
    <s v="Colombia"/>
    <s v="trn_pass_road_LDV_4W"/>
    <x v="6"/>
    <x v="2"/>
    <n v="9.5180840000000003E-2"/>
    <n v="0.11293839999999999"/>
    <n v="0.11451939999999999"/>
    <n v="0.16865260000000001"/>
    <n v="0.1542371588"/>
    <n v="0.144634208199999"/>
    <n v="0.121886779199999"/>
    <n v="9.5034240569999998E-2"/>
    <n v="6.8342076500000001E-2"/>
    <n v="5.6027713700000002E-2"/>
    <n v="4.5176281200000001E-2"/>
    <n v="0"/>
    <n v="0"/>
    <n v="0"/>
    <s v="EJ"/>
  </r>
  <r>
    <x v="11"/>
    <s v="Colombia"/>
    <s v="trn_shipping_intl"/>
    <x v="7"/>
    <x v="4"/>
    <n v="0"/>
    <n v="0"/>
    <n v="0"/>
    <n v="0"/>
    <n v="0"/>
    <n v="0"/>
    <n v="0"/>
    <n v="1.63177E-6"/>
    <n v="4.6872900000000001E-6"/>
    <n v="1.39498E-5"/>
    <n v="3.5299300000000003E-5"/>
    <n v="0"/>
    <n v="0"/>
    <n v="0"/>
    <s v="EJ"/>
  </r>
  <r>
    <x v="11"/>
    <s v="Colombia"/>
    <s v="trn_shipping_intl"/>
    <x v="7"/>
    <x v="1"/>
    <n v="0"/>
    <n v="0"/>
    <n v="0"/>
    <n v="0"/>
    <n v="0"/>
    <n v="0"/>
    <n v="0"/>
    <n v="2.0282999999999999E-5"/>
    <n v="7.0658899999999995E-5"/>
    <n v="2.6839799999999999E-4"/>
    <n v="8.5289199999999995E-4"/>
    <n v="0"/>
    <n v="0"/>
    <n v="0"/>
    <s v="EJ"/>
  </r>
  <r>
    <x v="11"/>
    <s v="Colombia"/>
    <s v="trn_shipping_intl"/>
    <x v="7"/>
    <x v="2"/>
    <n v="5.1704100000000003E-3"/>
    <n v="3.0084799999999998E-2"/>
    <n v="5.60458E-2"/>
    <n v="8.0889299999999997E-2"/>
    <n v="8.1927149999999893E-2"/>
    <n v="8.4935749999999893E-2"/>
    <n v="8.4739800000000004E-2"/>
    <n v="8.56851E-2"/>
    <n v="8.7779399999999994E-2"/>
    <n v="8.9962099999999906E-2"/>
    <n v="9.1482800000000003E-2"/>
    <n v="0"/>
    <n v="0"/>
    <n v="0"/>
    <s v="EJ"/>
  </r>
  <r>
    <x v="12"/>
    <s v="European Union"/>
    <s v="N fertilizer"/>
    <x v="0"/>
    <x v="0"/>
    <n v="0.22964499999999999"/>
    <n v="0.210511"/>
    <n v="0.199188"/>
    <n v="0.19434899999999999"/>
    <n v="0.23148769999999999"/>
    <n v="0.238088141"/>
    <n v="0.23974818489999999"/>
    <n v="0.22374210119999999"/>
    <n v="0.20125717279999999"/>
    <n v="0.19127697799999999"/>
    <n v="0.18447314245999999"/>
    <n v="0"/>
    <n v="0"/>
    <n v="0"/>
    <s v="EJ"/>
  </r>
  <r>
    <x v="12"/>
    <s v="European Union"/>
    <s v="N fertilizer"/>
    <x v="0"/>
    <x v="1"/>
    <n v="0"/>
    <n v="0"/>
    <n v="0"/>
    <n v="0"/>
    <n v="0"/>
    <n v="2.1382700000000001E-4"/>
    <n v="2.2642199999999999E-3"/>
    <n v="7.7761789999999898E-3"/>
    <n v="1.5765972E-2"/>
    <n v="2.2689629999999999E-2"/>
    <n v="2.7842980699999999E-2"/>
    <n v="0"/>
    <n v="0"/>
    <n v="0"/>
    <s v="EJ"/>
  </r>
  <r>
    <x v="12"/>
    <s v="European Union"/>
    <s v="N fertilizer"/>
    <x v="0"/>
    <x v="2"/>
    <n v="1.13054E-2"/>
    <n v="9.3300999999999992E-3"/>
    <n v="8.6135900000000008E-3"/>
    <n v="8.4772600000000004E-3"/>
    <n v="9.97133999999999E-3"/>
    <n v="1.0199193E-2"/>
    <n v="9.5435190000000003E-3"/>
    <n v="6.7423650000000002E-3"/>
    <n v="3.4587009999999998E-3"/>
    <n v="1.4712429999999999E-3"/>
    <n v="5.5605159999999999E-4"/>
    <n v="0"/>
    <n v="0"/>
    <n v="0"/>
    <s v="EJ"/>
  </r>
  <r>
    <x v="12"/>
    <s v="European Union"/>
    <s v="agricultural energy use"/>
    <x v="1"/>
    <x v="3"/>
    <n v="2.0092999999999999E-3"/>
    <n v="2.1557900000000001E-2"/>
    <n v="2.3776499999999999E-2"/>
    <n v="2.3399699999999999E-2"/>
    <n v="2.32154399999999E-2"/>
    <n v="2.578333E-2"/>
    <n v="2.7762829999999999E-2"/>
    <n v="2.8662364999999999E-2"/>
    <n v="2.7543120000000001E-2"/>
    <n v="2.540104E-2"/>
    <n v="2.3122449999999999E-2"/>
    <n v="0"/>
    <n v="0"/>
    <n v="0"/>
    <s v="EJ"/>
  </r>
  <r>
    <x v="12"/>
    <s v="European Union"/>
    <s v="agricultural energy use"/>
    <x v="1"/>
    <x v="5"/>
    <n v="6.6222500000000004E-2"/>
    <n v="4.0478600000000003E-2"/>
    <n v="5.1027299999999998E-2"/>
    <n v="3.9474000000000002E-2"/>
    <n v="3.9491850000000002E-2"/>
    <n v="3.8912240000000001E-2"/>
    <n v="3.6110490000000002E-2"/>
    <n v="3.3458450000000001E-2"/>
    <n v="3.1964319999999997E-2"/>
    <n v="3.0568020000000001E-2"/>
    <n v="2.944416E-2"/>
    <n v="0"/>
    <n v="0"/>
    <n v="0"/>
    <s v="EJ"/>
  </r>
  <r>
    <x v="12"/>
    <s v="European Union"/>
    <s v="agricultural energy use"/>
    <x v="1"/>
    <x v="7"/>
    <n v="5.64273E-2"/>
    <n v="3.3487999999999999E-3"/>
    <n v="3.6418000000000002E-3"/>
    <n v="2.679E-3"/>
    <n v="2.6860429999999999E-3"/>
    <n v="2.6732190000000001E-3"/>
    <n v="2.5606209999999999E-3"/>
    <n v="2.4631966999999898E-3"/>
    <n v="2.4016459999999999E-3"/>
    <n v="2.3522759999999999E-3"/>
    <n v="2.302915E-3"/>
    <n v="0"/>
    <n v="0"/>
    <n v="0"/>
    <s v="EJ"/>
  </r>
  <r>
    <x v="12"/>
    <s v="European Union"/>
    <s v="agricultural energy use"/>
    <x v="1"/>
    <x v="4"/>
    <n v="9.0208300000000005E-2"/>
    <n v="1.8041700000000001E-2"/>
    <n v="1.8460299999999999E-2"/>
    <n v="1.9422999999999999E-2"/>
    <n v="1.7936299999999999E-2"/>
    <n v="1.680765E-2"/>
    <n v="1.7208364E-2"/>
    <n v="1.9204870999999998E-2"/>
    <n v="2.1414583299999901E-2"/>
    <n v="2.4812453000000002E-2"/>
    <n v="2.8431268999999999E-2"/>
    <n v="0"/>
    <n v="0"/>
    <n v="0"/>
    <s v="EJ"/>
  </r>
  <r>
    <x v="12"/>
    <s v="European Union"/>
    <s v="agricultural energy use"/>
    <x v="1"/>
    <x v="0"/>
    <n v="6.2036500000000001E-2"/>
    <n v="1.97161E-2"/>
    <n v="1.85858E-2"/>
    <n v="2.0469500000000002E-2"/>
    <n v="2.0674330000000001E-2"/>
    <n v="2.028456E-2"/>
    <n v="1.93529699999999E-2"/>
    <n v="1.8487119E-2"/>
    <n v="1.7729399999999999E-2"/>
    <n v="1.7160140000000001E-2"/>
    <n v="1.6337890000000001E-2"/>
    <n v="0"/>
    <n v="0"/>
    <n v="0"/>
    <s v="EJ"/>
  </r>
  <r>
    <x v="12"/>
    <s v="European Union"/>
    <s v="agricultural energy use"/>
    <x v="1"/>
    <x v="1"/>
    <n v="0"/>
    <n v="0"/>
    <n v="0"/>
    <n v="0"/>
    <n v="0"/>
    <n v="7.3555199999999999E-4"/>
    <n v="2.5515550000000001E-3"/>
    <n v="4.8145460000000003E-3"/>
    <n v="6.3958179999999898E-3"/>
    <n v="8.0407680000000002E-3"/>
    <n v="9.1795619999999901E-3"/>
    <n v="0"/>
    <n v="0"/>
    <n v="0"/>
    <s v="EJ"/>
  </r>
  <r>
    <x v="12"/>
    <s v="European Union"/>
    <s v="agricultural energy use"/>
    <x v="1"/>
    <x v="2"/>
    <n v="0.2188438"/>
    <n v="0.17463999999999999"/>
    <n v="0.13089619999999999"/>
    <n v="0.1357524"/>
    <n v="0.13531028"/>
    <n v="0.13331668999999999"/>
    <n v="0.123153479999999"/>
    <n v="0.112138392"/>
    <n v="0.10243051"/>
    <n v="9.1152579999999997E-2"/>
    <n v="8.0745410000000004E-2"/>
    <n v="0"/>
    <n v="0"/>
    <n v="0"/>
    <s v="EJ"/>
  </r>
  <r>
    <x v="12"/>
    <s v="European Union"/>
    <s v="alumina"/>
    <x v="0"/>
    <x v="3"/>
    <n v="0"/>
    <n v="3.2892000000000003E-5"/>
    <n v="1.4689099999999999E-3"/>
    <n v="1.31856E-5"/>
    <n v="2.3282099999999999E-5"/>
    <n v="2.421063E-5"/>
    <n v="2.3501259999999999E-5"/>
    <n v="2.260793E-5"/>
    <n v="2.145345E-5"/>
    <n v="2.0224392999999902E-5"/>
    <n v="1.8981759999999999E-5"/>
    <n v="0"/>
    <n v="0"/>
    <n v="0"/>
    <s v="EJ"/>
  </r>
  <r>
    <x v="12"/>
    <s v="European Union"/>
    <s v="alumina"/>
    <x v="0"/>
    <x v="5"/>
    <n v="0"/>
    <n v="0"/>
    <n v="1.20041E-6"/>
    <n v="1.14325E-3"/>
    <n v="2.0185419999999999E-3"/>
    <n v="2.099025E-3"/>
    <n v="2.0374729999999902E-3"/>
    <n v="1.959765E-3"/>
    <n v="1.8593049999999999E-3"/>
    <n v="1.7524588E-3"/>
    <n v="1.6446244E-3"/>
    <n v="0"/>
    <n v="0"/>
    <n v="0"/>
    <s v="EJ"/>
  </r>
  <r>
    <x v="12"/>
    <s v="European Union"/>
    <s v="alumina"/>
    <x v="0"/>
    <x v="0"/>
    <n v="0"/>
    <n v="2.5893699999999999E-4"/>
    <n v="2.6088999999999999E-3"/>
    <n v="4.8991599999999996E-3"/>
    <n v="8.6531045842099998E-3"/>
    <n v="8.9959606670299997E-3"/>
    <n v="8.7302879588799995E-3"/>
    <n v="8.3876652936499992E-3"/>
    <n v="7.9353200287600005E-3"/>
    <n v="7.4609409616179997E-3"/>
    <n v="6.9892771559570003E-3"/>
    <n v="0"/>
    <n v="0"/>
    <n v="0"/>
    <s v="EJ"/>
  </r>
  <r>
    <x v="12"/>
    <s v="European Union"/>
    <s v="alumina"/>
    <x v="0"/>
    <x v="2"/>
    <n v="0"/>
    <n v="3.3328899999999998E-3"/>
    <n v="1.1444999999999999E-3"/>
    <n v="1.0988000000000001E-5"/>
    <n v="1.940183E-5"/>
    <n v="2.017555E-5"/>
    <n v="1.9584389999999899E-5"/>
    <n v="1.8839808119000002E-5"/>
    <n v="1.7877493597999999E-5"/>
    <n v="1.6853030365999899E-5"/>
    <n v="1.58174077499999E-5"/>
    <n v="0"/>
    <n v="0"/>
    <n v="0"/>
    <s v="EJ"/>
  </r>
  <r>
    <x v="12"/>
    <s v="European Union"/>
    <s v="aluminum"/>
    <x v="0"/>
    <x v="4"/>
    <n v="0"/>
    <n v="3.2291599999999997E-2"/>
    <n v="2.43085E-2"/>
    <n v="3.1917000000000001E-2"/>
    <n v="5.636E-2"/>
    <n v="5.8604049999999998E-2"/>
    <n v="5.688344E-2"/>
    <n v="5.4703469999999997E-2"/>
    <n v="5.1870810000000003E-2"/>
    <n v="4.8866180000000002E-2"/>
    <n v="4.5841737E-2"/>
    <n v="0"/>
    <n v="0"/>
    <n v="0"/>
    <s v="EJ"/>
  </r>
  <r>
    <x v="12"/>
    <s v="European Union"/>
    <s v="cement"/>
    <x v="0"/>
    <x v="4"/>
    <n v="2.29911E-2"/>
    <n v="1.8437800000000001E-2"/>
    <n v="1.91383E-2"/>
    <n v="1.91383E-2"/>
    <n v="1.8208100000000001E-2"/>
    <n v="1.9174627999999999E-2"/>
    <n v="1.9610038E-2"/>
    <n v="2.077006E-2"/>
    <n v="2.1728284E-2"/>
    <n v="2.1858857999999998E-2"/>
    <n v="2.1562726000000001E-2"/>
    <n v="0"/>
    <n v="0"/>
    <n v="0"/>
    <s v="EJ"/>
  </r>
  <r>
    <x v="12"/>
    <s v="European Union"/>
    <s v="chemical energy use"/>
    <x v="0"/>
    <x v="3"/>
    <n v="1.7037E-2"/>
    <n v="5.7767000000000001E-3"/>
    <n v="3.0558E-3"/>
    <n v="4.5627000000000003E-3"/>
    <n v="5.3416050000000001E-3"/>
    <n v="5.8709779999999998E-3"/>
    <n v="6.2059860000000001E-3"/>
    <n v="6.6363259999999997E-3"/>
    <n v="6.9038349999999901E-3"/>
    <n v="6.8426659999999999E-3"/>
    <n v="6.6013071000000003E-3"/>
    <n v="0"/>
    <n v="0"/>
    <n v="0"/>
    <s v="EJ"/>
  </r>
  <r>
    <x v="12"/>
    <s v="European Union"/>
    <s v="chemical energy use"/>
    <x v="0"/>
    <x v="5"/>
    <n v="4.5334399999999997E-2"/>
    <n v="7.6520099999999994E-2"/>
    <n v="6.9989899999999994E-2"/>
    <n v="6.3166700000000006E-2"/>
    <n v="7.4259999999999896E-2"/>
    <n v="7.9687649999999999E-2"/>
    <n v="8.1055009999999997E-2"/>
    <n v="8.0093259999999999E-2"/>
    <n v="7.7786999999999995E-2"/>
    <n v="7.4994789999999895E-2"/>
    <n v="7.2514532999999895E-2"/>
    <n v="0"/>
    <n v="0"/>
    <n v="0"/>
    <s v="EJ"/>
  </r>
  <r>
    <x v="12"/>
    <s v="European Union"/>
    <s v="chemical energy use"/>
    <x v="0"/>
    <x v="7"/>
    <n v="0.16869600000000001"/>
    <n v="6.5762100000000004E-2"/>
    <n v="5.3999400000000003E-2"/>
    <n v="5.3329599999999998E-2"/>
    <n v="6.2815999999999997E-2"/>
    <n v="6.756906E-2"/>
    <n v="6.931023E-2"/>
    <n v="7.0083389999999995E-2"/>
    <n v="6.9981379999999996E-2"/>
    <n v="6.8855520000000003E-2"/>
    <n v="6.7399257999999906E-2"/>
    <n v="0"/>
    <n v="0"/>
    <n v="0"/>
    <s v="EJ"/>
  </r>
  <r>
    <x v="12"/>
    <s v="European Union"/>
    <s v="chemical energy use"/>
    <x v="0"/>
    <x v="4"/>
    <n v="0.12465900000000001"/>
    <n v="8.1375799999999998E-2"/>
    <n v="7.2166599999999997E-2"/>
    <n v="8.12504E-2"/>
    <n v="8.2682000000000005E-2"/>
    <n v="9.0325840000000004E-2"/>
    <n v="9.4551839999999998E-2"/>
    <n v="9.7368049999999998E-2"/>
    <n v="9.8468939999999894E-2"/>
    <n v="9.9208639999999904E-2"/>
    <n v="9.8963759999999998E-2"/>
    <n v="0"/>
    <n v="0"/>
    <n v="0"/>
    <s v="EJ"/>
  </r>
  <r>
    <x v="12"/>
    <s v="European Union"/>
    <s v="chemical energy use"/>
    <x v="0"/>
    <x v="0"/>
    <n v="0.29474899999999998"/>
    <n v="1.58808E-2"/>
    <n v="0"/>
    <n v="0"/>
    <n v="0"/>
    <n v="0"/>
    <n v="0"/>
    <n v="0"/>
    <n v="0"/>
    <n v="0"/>
    <n v="0"/>
    <n v="0"/>
    <n v="0"/>
    <n v="0"/>
    <s v="EJ"/>
  </r>
  <r>
    <x v="12"/>
    <s v="European Union"/>
    <s v="chemical energy use"/>
    <x v="0"/>
    <x v="2"/>
    <n v="2.5959699999999999E-2"/>
    <n v="5.2507900000000003E-2"/>
    <n v="0"/>
    <n v="0"/>
    <n v="0"/>
    <n v="0"/>
    <n v="0"/>
    <n v="0"/>
    <n v="0"/>
    <n v="0"/>
    <n v="0"/>
    <n v="0"/>
    <n v="0"/>
    <n v="0"/>
    <s v="EJ"/>
  </r>
  <r>
    <x v="12"/>
    <s v="European Union"/>
    <s v="chemical feedstocks"/>
    <x v="0"/>
    <x v="5"/>
    <n v="0"/>
    <n v="1.0884E-3"/>
    <n v="1.4106799999999999E-2"/>
    <n v="1.7037E-2"/>
    <n v="1.8263399999999999E-2"/>
    <n v="2.0011399999999999E-2"/>
    <n v="1.9893299999999999E-2"/>
    <n v="1.9607099999999999E-2"/>
    <n v="1.94954E-2"/>
    <n v="1.8716199999999999E-2"/>
    <n v="1.8143099999999999E-2"/>
    <n v="0"/>
    <n v="0"/>
    <n v="0"/>
    <s v="EJ"/>
  </r>
  <r>
    <x v="12"/>
    <s v="European Union"/>
    <s v="chemical feedstocks"/>
    <x v="0"/>
    <x v="0"/>
    <n v="5.3190099999999997E-2"/>
    <n v="0.101288"/>
    <n v="6.2061999999999999E-2"/>
    <n v="9.6452700000000002E-2"/>
    <n v="0.107001"/>
    <n v="0.11400399999999999"/>
    <n v="0.120687"/>
    <n v="0.121297"/>
    <n v="0.119301"/>
    <n v="0.117521"/>
    <n v="0.111733"/>
    <n v="0"/>
    <n v="0"/>
    <n v="0"/>
    <s v="EJ"/>
  </r>
  <r>
    <x v="12"/>
    <s v="European Union"/>
    <s v="chemical feedstocks"/>
    <x v="0"/>
    <x v="2"/>
    <n v="0.16550500000000001"/>
    <n v="0.254247"/>
    <n v="0.22257199999999999"/>
    <n v="0.208699"/>
    <n v="0.232267"/>
    <n v="0.25258199999999997"/>
    <n v="0.25800099999999998"/>
    <n v="0.26179400000000003"/>
    <n v="0.26120100000000002"/>
    <n v="0.25806699999999999"/>
    <n v="0.25698399999999999"/>
    <n v="0"/>
    <n v="0"/>
    <n v="0"/>
    <s v="EJ"/>
  </r>
  <r>
    <x v="12"/>
    <s v="European Union"/>
    <s v="comm cooling"/>
    <x v="2"/>
    <x v="4"/>
    <n v="1.22326E-2"/>
    <n v="2.6537000000000002E-2"/>
    <n v="3.2712999999999999E-2"/>
    <n v="3.1232200000000002E-2"/>
    <n v="3.5762229999999999E-2"/>
    <n v="3.8802980000000001E-2"/>
    <n v="3.947001E-2"/>
    <n v="3.8186390000000001E-2"/>
    <n v="3.6057949999999998E-2"/>
    <n v="3.3746396999999997E-2"/>
    <n v="3.1808019999999999E-2"/>
    <n v="0"/>
    <n v="0"/>
    <n v="0"/>
    <s v="EJ"/>
  </r>
  <r>
    <x v="12"/>
    <s v="European Union"/>
    <s v="comm heating"/>
    <x v="2"/>
    <x v="3"/>
    <n v="4.51844E-2"/>
    <n v="2.1845400000000001E-2"/>
    <n v="2.0837100000000001E-2"/>
    <n v="2.0389000000000001E-2"/>
    <n v="2.430417E-2"/>
    <n v="2.898332E-2"/>
    <n v="3.1621700000000003E-2"/>
    <n v="3.238386E-2"/>
    <n v="3.1303400000000002E-2"/>
    <n v="2.9200230000000001E-2"/>
    <n v="2.681737E-2"/>
    <n v="0"/>
    <n v="0"/>
    <n v="0"/>
    <s v="EJ"/>
  </r>
  <r>
    <x v="12"/>
    <s v="European Union"/>
    <s v="comm heating"/>
    <x v="2"/>
    <x v="5"/>
    <n v="0.21205299999999999"/>
    <n v="3.1358799999999999E-2"/>
    <n v="4.6452199999999999E-2"/>
    <n v="2.9405500000000001E-2"/>
    <n v="3.5651500000000003E-2"/>
    <n v="3.9475219999999998E-2"/>
    <n v="3.995804E-2"/>
    <n v="3.7727119999999899E-2"/>
    <n v="3.4280100000000001E-2"/>
    <n v="3.08392599999999E-2"/>
    <n v="2.8095649999999899E-2"/>
    <n v="0"/>
    <n v="0"/>
    <n v="0"/>
    <s v="EJ"/>
  </r>
  <r>
    <x v="12"/>
    <s v="European Union"/>
    <s v="comm heating"/>
    <x v="2"/>
    <x v="7"/>
    <n v="0.106325"/>
    <n v="0.100854"/>
    <n v="0.107974"/>
    <n v="8.0175499999999997E-2"/>
    <n v="9.8993799999999896E-2"/>
    <n v="0.1119653"/>
    <n v="0.1180551"/>
    <n v="0.118114"/>
    <n v="0.11467429999999899"/>
    <n v="0.11021022"/>
    <n v="0.10585287"/>
    <n v="0"/>
    <n v="0"/>
    <n v="0"/>
    <s v="EJ"/>
  </r>
  <r>
    <x v="12"/>
    <s v="European Union"/>
    <s v="comm heating"/>
    <x v="2"/>
    <x v="4"/>
    <n v="2.1356000000000001E-3"/>
    <n v="4.633E-3"/>
    <n v="5.7111999999999996E-3"/>
    <n v="5.4527000000000004E-3"/>
    <n v="6.4521099999999996E-3"/>
    <n v="7.3810200000000003E-3"/>
    <n v="8.1231580000000001E-3"/>
    <n v="8.6432769999999996E-3"/>
    <n v="8.9496200000000001E-3"/>
    <n v="9.1885049999999996E-3"/>
    <n v="9.331041E-3"/>
    <n v="0"/>
    <n v="0"/>
    <n v="0"/>
    <s v="EJ"/>
  </r>
  <r>
    <x v="12"/>
    <s v="European Union"/>
    <s v="comm heating"/>
    <x v="2"/>
    <x v="0"/>
    <n v="8.4515400000000004E-2"/>
    <n v="0.16490299999999999"/>
    <n v="0.164102"/>
    <n v="0.133218"/>
    <n v="0.16993059999999999"/>
    <n v="0.19629249999999901"/>
    <n v="0.21381639999999999"/>
    <n v="0.22248299999999999"/>
    <n v="0.223775"/>
    <n v="0.2216293"/>
    <n v="0.215907819999999"/>
    <n v="0"/>
    <n v="0"/>
    <n v="0"/>
    <s v="EJ"/>
  </r>
  <r>
    <x v="12"/>
    <s v="European Union"/>
    <s v="comm heating"/>
    <x v="2"/>
    <x v="1"/>
    <n v="0"/>
    <n v="0"/>
    <n v="0"/>
    <n v="0"/>
    <n v="0"/>
    <n v="1.41069E-5"/>
    <n v="2.0156300000000001E-4"/>
    <n v="3.6396699999999998E-4"/>
    <n v="5.2168899999999999E-4"/>
    <n v="6.1094999999999997E-4"/>
    <n v="6.8275400000000004E-4"/>
    <n v="0"/>
    <n v="0"/>
    <n v="0"/>
    <s v="EJ"/>
  </r>
  <r>
    <x v="12"/>
    <s v="European Union"/>
    <s v="comm heating"/>
    <x v="2"/>
    <x v="2"/>
    <n v="5.0990599999999997E-2"/>
    <n v="2.2240200000000002E-2"/>
    <n v="2.1485600000000001E-2"/>
    <n v="1.6188399999999999E-2"/>
    <n v="2.071392E-2"/>
    <n v="2.409478E-2"/>
    <n v="2.608823E-2"/>
    <n v="2.716727E-2"/>
    <n v="2.7504199999999999E-2"/>
    <n v="2.7481579999999999E-2"/>
    <n v="2.74722829999999E-2"/>
    <n v="0"/>
    <n v="0"/>
    <n v="0"/>
    <s v="EJ"/>
  </r>
  <r>
    <x v="12"/>
    <s v="European Union"/>
    <s v="comm others"/>
    <x v="2"/>
    <x v="3"/>
    <n v="5.4662000000000001E-3"/>
    <n v="2.6427E-3"/>
    <n v="2.5208000000000001E-3"/>
    <n v="2.4666000000000002E-3"/>
    <n v="3.2076330000000001E-3"/>
    <n v="4.0971699999999998E-3"/>
    <n v="4.567626E-3"/>
    <n v="4.6074699999999998E-3"/>
    <n v="4.3648229999999899E-3"/>
    <n v="3.9410039999999997E-3"/>
    <n v="3.5324340000000001E-3"/>
    <n v="0"/>
    <n v="0"/>
    <n v="0"/>
    <s v="EJ"/>
  </r>
  <r>
    <x v="12"/>
    <s v="European Union"/>
    <s v="comm others"/>
    <x v="2"/>
    <x v="5"/>
    <n v="3.7892700000000001E-2"/>
    <n v="5.6036000000000002E-3"/>
    <n v="8.3006999999999994E-3"/>
    <n v="5.2545999999999999E-3"/>
    <n v="6.8672799999999999E-3"/>
    <n v="7.9203799999999994E-3"/>
    <n v="7.9659399999999995E-3"/>
    <n v="7.231599E-3"/>
    <n v="6.3749230000000002E-3"/>
    <n v="5.4801559999999999E-3"/>
    <n v="4.8955659999999996E-3"/>
    <n v="0"/>
    <n v="0"/>
    <n v="0"/>
    <s v="EJ"/>
  </r>
  <r>
    <x v="12"/>
    <s v="European Union"/>
    <s v="comm others"/>
    <x v="2"/>
    <x v="7"/>
    <n v="1.22501E-2"/>
    <n v="1.16198E-2"/>
    <n v="1.2440100000000001E-2"/>
    <n v="9.2373000000000004E-3"/>
    <n v="1.2551E-2"/>
    <n v="1.517222E-2"/>
    <n v="1.6430739999999999E-2"/>
    <n v="1.6375529999999999E-2"/>
    <n v="1.5799239999999999E-2"/>
    <n v="1.4954415E-2"/>
    <n v="1.4214177999999999E-2"/>
    <n v="0"/>
    <n v="0"/>
    <n v="0"/>
    <s v="EJ"/>
  </r>
  <r>
    <x v="12"/>
    <s v="European Union"/>
    <s v="comm others"/>
    <x v="2"/>
    <x v="4"/>
    <n v="0.130248"/>
    <n v="0.28255599999999997"/>
    <n v="0.34831600000000001"/>
    <n v="0.33254899999999998"/>
    <n v="0.43184899999999998"/>
    <n v="0.53810440000000004"/>
    <n v="0.62823870000000004"/>
    <n v="0.68748160000000003"/>
    <n v="0.7219643"/>
    <n v="0.7478591"/>
    <n v="0.76413399999999998"/>
    <n v="0"/>
    <n v="0"/>
    <n v="0"/>
    <s v="EJ"/>
  </r>
  <r>
    <x v="12"/>
    <s v="European Union"/>
    <s v="comm others"/>
    <x v="2"/>
    <x v="0"/>
    <n v="7.1197200000000002E-2"/>
    <n v="0.13891700000000001"/>
    <n v="0.138243"/>
    <n v="0.11222500000000001"/>
    <n v="0.15896169999999901"/>
    <n v="0.19774920000000001"/>
    <n v="0.22317019999999901"/>
    <n v="0.23224020000000001"/>
    <n v="0.23099169999999999"/>
    <n v="0.224894019999999"/>
    <n v="0.21489549999999999"/>
    <n v="0"/>
    <n v="0"/>
    <n v="0"/>
    <s v="EJ"/>
  </r>
  <r>
    <x v="12"/>
    <s v="European Union"/>
    <s v="comm others"/>
    <x v="2"/>
    <x v="1"/>
    <n v="0"/>
    <n v="0"/>
    <n v="0"/>
    <n v="0"/>
    <n v="0"/>
    <n v="2.9768200000000001E-5"/>
    <n v="3.9680200000000003E-4"/>
    <n v="6.5173200000000003E-4"/>
    <n v="8.4027400000000001E-4"/>
    <n v="1.0661900000000001E-3"/>
    <n v="1.20173E-3"/>
    <n v="0"/>
    <n v="0"/>
    <n v="0"/>
    <s v="EJ"/>
  </r>
  <r>
    <x v="12"/>
    <s v="European Union"/>
    <s v="comm others"/>
    <x v="2"/>
    <x v="2"/>
    <n v="8.5812100000000002E-2"/>
    <n v="3.7428099999999999E-2"/>
    <n v="3.6158200000000001E-2"/>
    <n v="2.72435E-2"/>
    <n v="3.6454E-2"/>
    <n v="4.2594689999999998E-2"/>
    <n v="4.378141E-2"/>
    <n v="4.120447E-2"/>
    <n v="3.7597810000000002E-2"/>
    <n v="3.3870339999999999E-2"/>
    <n v="3.1592149999999999E-2"/>
    <n v="0"/>
    <n v="0"/>
    <n v="0"/>
    <s v="EJ"/>
  </r>
  <r>
    <x v="12"/>
    <s v="European Union"/>
    <s v="construction energy use"/>
    <x v="0"/>
    <x v="3"/>
    <n v="1.2559999999999999E-4"/>
    <n v="9.2090300000000004E-4"/>
    <n v="6.2790100000000005E-4"/>
    <n v="5.442E-4"/>
    <n v="5.5931700000000004E-4"/>
    <n v="6.5767820000000004E-4"/>
    <n v="7.2318969999999997E-4"/>
    <n v="7.4745129999999999E-4"/>
    <n v="7.1496189999999897E-4"/>
    <n v="6.4959800000000004E-4"/>
    <n v="5.8610299999999895E-4"/>
    <n v="0"/>
    <n v="0"/>
    <n v="0"/>
    <s v="EJ"/>
  </r>
  <r>
    <x v="12"/>
    <s v="European Union"/>
    <s v="construction energy use"/>
    <x v="0"/>
    <x v="5"/>
    <n v="1.11348E-2"/>
    <n v="9.2090300000000004E-4"/>
    <n v="9.2090200000000003E-4"/>
    <n v="8.7909999999999996E-4"/>
    <n v="9.1233500000000001E-4"/>
    <n v="9.4333600000000002E-4"/>
    <n v="8.9781129999999998E-4"/>
    <n v="8.3700739999999999E-4"/>
    <n v="7.9487709999999997E-4"/>
    <n v="7.4814369999999996E-4"/>
    <n v="7.1421620000000001E-4"/>
    <n v="0"/>
    <n v="0"/>
    <n v="0"/>
    <s v="EJ"/>
  </r>
  <r>
    <x v="12"/>
    <s v="European Union"/>
    <s v="construction energy use"/>
    <x v="0"/>
    <x v="7"/>
    <n v="1.44417E-2"/>
    <n v="2.9302099999999999E-3"/>
    <n v="1.8418E-3"/>
    <n v="1.3395E-3"/>
    <n v="1.393654E-3"/>
    <n v="1.456365E-3"/>
    <n v="1.4299390000000001E-3"/>
    <n v="1.3823166E-3"/>
    <n v="1.3405502999999999E-3"/>
    <n v="1.2922089999999999E-3"/>
    <n v="1.2538919999999999E-3"/>
    <n v="0"/>
    <n v="0"/>
    <n v="0"/>
    <s v="EJ"/>
  </r>
  <r>
    <x v="12"/>
    <s v="European Union"/>
    <s v="construction energy use"/>
    <x v="0"/>
    <x v="4"/>
    <n v="2.19765E-2"/>
    <n v="8.6650300000000006E-3"/>
    <n v="1.05069E-2"/>
    <n v="9.8370999999999997E-3"/>
    <n v="9.3236899999999904E-3"/>
    <n v="9.0091754999999992E-3"/>
    <n v="9.1055731999999893E-3"/>
    <n v="9.6539658000000007E-3"/>
    <n v="1.0186545579999999E-2"/>
    <n v="1.08611204E-2"/>
    <n v="1.15741658999999E-2"/>
    <n v="0"/>
    <n v="0"/>
    <n v="0"/>
    <s v="EJ"/>
  </r>
  <r>
    <x v="12"/>
    <s v="European Union"/>
    <s v="construction energy use"/>
    <x v="0"/>
    <x v="0"/>
    <n v="9.4604000000000008E-3"/>
    <n v="1.05069E-2"/>
    <n v="1.2558E-2"/>
    <n v="1.25161E-2"/>
    <n v="1.3133290000000001E-2"/>
    <n v="1.3510110000000001E-2"/>
    <n v="1.321368E-2"/>
    <n v="1.2687374E-2"/>
    <n v="1.2100423000000001E-2"/>
    <n v="1.1528429999999999E-2"/>
    <n v="1.0879994E-2"/>
    <n v="0"/>
    <n v="0"/>
    <n v="0"/>
    <s v="EJ"/>
  </r>
  <r>
    <x v="12"/>
    <s v="European Union"/>
    <s v="construction energy use"/>
    <x v="0"/>
    <x v="1"/>
    <n v="0"/>
    <n v="0"/>
    <n v="0"/>
    <n v="0"/>
    <n v="0"/>
    <n v="2.0689699999999999E-4"/>
    <n v="6.8648899999999998E-4"/>
    <n v="1.2971910000000001E-3"/>
    <n v="1.7516189999999901E-3"/>
    <n v="2.2344228000000001E-3"/>
    <n v="2.6023690000000002E-3"/>
    <n v="0"/>
    <n v="0"/>
    <n v="0"/>
    <s v="EJ"/>
  </r>
  <r>
    <x v="12"/>
    <s v="European Union"/>
    <s v="construction energy use"/>
    <x v="0"/>
    <x v="2"/>
    <n v="3.3529900000000001E-2"/>
    <n v="2.670672E-2"/>
    <n v="2.1976510000000001E-2"/>
    <n v="2.5576499999999999E-2"/>
    <n v="2.615833E-2"/>
    <n v="2.6330328E-2"/>
    <n v="2.4726941999999998E-2"/>
    <n v="2.2743791999999999E-2"/>
    <n v="2.0878870000000001E-2"/>
    <n v="1.8645453999999999E-2"/>
    <n v="1.6544118999999999E-2"/>
    <n v="0"/>
    <n v="0"/>
    <n v="0"/>
    <s v="EJ"/>
  </r>
  <r>
    <x v="12"/>
    <s v="European Union"/>
    <s v="construction feedstocks"/>
    <x v="3"/>
    <x v="2"/>
    <n v="0.101636"/>
    <n v="0.11997099999999999"/>
    <n v="0.12989200000000001"/>
    <n v="0.12256599999999999"/>
    <n v="0.12396799999999999"/>
    <n v="0.12570799999999999"/>
    <n v="0.12362099999999999"/>
    <n v="0.121826"/>
    <n v="0.119336"/>
    <n v="0.116911"/>
    <n v="0.114694"/>
    <n v="0"/>
    <n v="0"/>
    <n v="0"/>
    <s v="EJ"/>
  </r>
  <r>
    <x v="12"/>
    <s v="European Union"/>
    <s v="desalinated water"/>
    <x v="0"/>
    <x v="4"/>
    <n v="8.2288999999999995E-4"/>
    <n v="8.6910600000000002E-4"/>
    <n v="6.8083300000000005E-4"/>
    <n v="4.9256099999999998E-4"/>
    <n v="7.5690299999999996E-4"/>
    <n v="8.0228199999999997E-4"/>
    <n v="8.2216400000000001E-4"/>
    <n v="8.3630900000000003E-4"/>
    <n v="8.43661E-4"/>
    <n v="8.4239000000000004E-4"/>
    <n v="8.4100799999999997E-4"/>
    <n v="0"/>
    <n v="0"/>
    <n v="0"/>
    <s v="EJ"/>
  </r>
  <r>
    <x v="12"/>
    <s v="European Union"/>
    <s v="desalinated water"/>
    <x v="0"/>
    <x v="0"/>
    <n v="8.3544399999999997E-4"/>
    <n v="1.59257E-3"/>
    <n v="1.6923999999999999E-3"/>
    <n v="1.68301E-3"/>
    <n v="2.7402699999999999E-3"/>
    <n v="2.8286800000000001E-3"/>
    <n v="2.96306E-3"/>
    <n v="3.0402699999999999E-3"/>
    <n v="3.0664799999999999E-3"/>
    <n v="3.1240500000000002E-3"/>
    <n v="3.1056E-3"/>
    <n v="0"/>
    <n v="0"/>
    <n v="0"/>
    <s v="EJ"/>
  </r>
  <r>
    <x v="12"/>
    <s v="European Union"/>
    <s v="desalinated water"/>
    <x v="0"/>
    <x v="2"/>
    <n v="3.7355899999999998E-4"/>
    <n v="5.1416299999999999E-4"/>
    <n v="4.14325E-4"/>
    <n v="4.2371999999999999E-4"/>
    <n v="6.9241699999999997E-4"/>
    <n v="7.27799E-4"/>
    <n v="7.37212E-4"/>
    <n v="7.6314999999999998E-4"/>
    <n v="7.7959000000000004E-4"/>
    <n v="7.9665900000000002E-4"/>
    <n v="8.2703400000000004E-4"/>
    <n v="0"/>
    <n v="0"/>
    <n v="0"/>
    <s v="EJ"/>
  </r>
  <r>
    <x v="12"/>
    <s v="European Union"/>
    <s v="industrial wastewater treatment"/>
    <x v="0"/>
    <x v="4"/>
    <n v="9.6200899999999995E-3"/>
    <n v="7.6843600000000003E-3"/>
    <n v="6.98674E-3"/>
    <n v="7.75452E-3"/>
    <n v="1.0570599999999999E-2"/>
    <n v="1.25332E-2"/>
    <n v="1.40448E-2"/>
    <n v="1.52885E-2"/>
    <n v="1.6188600000000001E-2"/>
    <n v="1.67654E-2"/>
    <n v="1.7181800000000001E-2"/>
    <n v="0"/>
    <n v="0"/>
    <n v="0"/>
    <s v="EJ"/>
  </r>
  <r>
    <x v="12"/>
    <s v="European Union"/>
    <s v="industrial water abstraction"/>
    <x v="0"/>
    <x v="4"/>
    <n v="3.0477500000000001E-3"/>
    <n v="2.15051E-3"/>
    <n v="1.8283500000000001E-3"/>
    <n v="2.0289499999999999E-3"/>
    <n v="2.4718700000000001E-3"/>
    <n v="2.71017E-3"/>
    <n v="2.8619000000000001E-3"/>
    <n v="2.9732500000000002E-3"/>
    <n v="3.0359499999999999E-3"/>
    <n v="3.0580400000000002E-3"/>
    <n v="3.0637799999999999E-3"/>
    <n v="0"/>
    <n v="0"/>
    <n v="0"/>
    <s v="EJ"/>
  </r>
  <r>
    <x v="12"/>
    <s v="European Union"/>
    <s v="industrial water treatment"/>
    <x v="0"/>
    <x v="4"/>
    <n v="5.7858299999999996E-3"/>
    <n v="4.0934700000000001E-3"/>
    <n v="3.4847699999999999E-3"/>
    <n v="3.8666799999999999E-3"/>
    <n v="4.7107900000000003E-3"/>
    <n v="5.1649199999999999E-3"/>
    <n v="5.4540700000000001E-3"/>
    <n v="5.66629E-3"/>
    <n v="5.7857799999999999E-3"/>
    <n v="5.8278799999999997E-3"/>
    <n v="5.8388099999999998E-3"/>
    <n v="0"/>
    <n v="0"/>
    <n v="0"/>
    <s v="EJ"/>
  </r>
  <r>
    <x v="12"/>
    <s v="European Union"/>
    <s v="iron and steel"/>
    <x v="0"/>
    <x v="3"/>
    <n v="0"/>
    <n v="0"/>
    <n v="0"/>
    <n v="0"/>
    <n v="0"/>
    <n v="1.54985E-2"/>
    <n v="2.6894999999999999E-2"/>
    <n v="3.320041E-2"/>
    <n v="3.1350169999999997E-2"/>
    <n v="2.6797089999999999E-2"/>
    <n v="2.2694039999999999E-2"/>
    <n v="0"/>
    <n v="0"/>
    <n v="0"/>
    <s v="EJ"/>
  </r>
  <r>
    <x v="12"/>
    <s v="European Union"/>
    <s v="iron and steel"/>
    <x v="0"/>
    <x v="5"/>
    <n v="0.80563830000000003"/>
    <n v="0.48051043999999998"/>
    <n v="0.33127909"/>
    <n v="0.34191357999999999"/>
    <n v="0.40099415999999999"/>
    <n v="0.39739326999999902"/>
    <n v="0.36287225000000001"/>
    <n v="0.32905626100000002"/>
    <n v="0.30509788799999898"/>
    <n v="0.28401237699999998"/>
    <n v="0.26457249999999999"/>
    <n v="0"/>
    <n v="0"/>
    <n v="0"/>
    <s v="EJ"/>
  </r>
  <r>
    <x v="12"/>
    <s v="European Union"/>
    <s v="iron and steel"/>
    <x v="0"/>
    <x v="4"/>
    <n v="9.5691399999999996E-2"/>
    <n v="8.8366899999999998E-2"/>
    <n v="7.5013800000000005E-2"/>
    <n v="7.2124300000000002E-2"/>
    <n v="8.2831810000000006E-2"/>
    <n v="8.4607061999999997E-2"/>
    <n v="7.8920636000000002E-2"/>
    <n v="7.2706701299999996E-2"/>
    <n v="6.7320429399999895E-2"/>
    <n v="6.2676290400000001E-2"/>
    <n v="5.81597747E-2"/>
    <n v="0"/>
    <n v="0"/>
    <n v="0"/>
    <s v="EJ"/>
  </r>
  <r>
    <x v="12"/>
    <s v="European Union"/>
    <s v="iron and steel"/>
    <x v="0"/>
    <x v="0"/>
    <n v="0.23378842"/>
    <n v="8.8784301999999996E-2"/>
    <n v="6.7855271999999994E-2"/>
    <n v="6.3794967999999994E-2"/>
    <n v="7.3180363299999995E-2"/>
    <n v="7.6805114920000001E-2"/>
    <n v="6.9566716890000005E-2"/>
    <n v="6.1772237489999902E-2"/>
    <n v="5.5124640119999999E-2"/>
    <n v="5.0215557019999899E-2"/>
    <n v="4.5548949800000002E-2"/>
    <n v="0"/>
    <n v="0"/>
    <n v="0"/>
    <s v="EJ"/>
  </r>
  <r>
    <x v="12"/>
    <s v="European Union"/>
    <s v="iron and steel"/>
    <x v="0"/>
    <x v="1"/>
    <n v="0"/>
    <n v="0"/>
    <n v="0"/>
    <n v="0"/>
    <n v="0"/>
    <n v="4.7599399999999998E-3"/>
    <n v="1.6008822999999998E-2"/>
    <n v="2.319183E-2"/>
    <n v="2.4566230000000001E-2"/>
    <n v="2.4151017E-2"/>
    <n v="2.25928899999999E-2"/>
    <n v="0"/>
    <n v="0"/>
    <n v="0"/>
    <s v="EJ"/>
  </r>
  <r>
    <x v="12"/>
    <s v="European Union"/>
    <s v="iron and steel"/>
    <x v="0"/>
    <x v="2"/>
    <n v="2.0133603E-2"/>
    <n v="1.4943056999999999E-2"/>
    <n v="1.3812169999999999E-3"/>
    <n v="5.4350500000000001E-4"/>
    <n v="6.1908267999999996E-4"/>
    <n v="6.7088776999999996E-4"/>
    <n v="6.5520160999999995E-4"/>
    <n v="6.2327672200000002E-4"/>
    <n v="5.7608305200000003E-4"/>
    <n v="5.3126162799999998E-4"/>
    <n v="4.8527169899999998E-4"/>
    <n v="0"/>
    <n v="0"/>
    <n v="0"/>
    <s v="EJ"/>
  </r>
  <r>
    <x v="12"/>
    <s v="European Union"/>
    <s v="irrigation water abstraction"/>
    <x v="0"/>
    <x v="4"/>
    <n v="5.4045200000000002E-5"/>
    <n v="4.52488E-5"/>
    <n v="4.64359E-5"/>
    <n v="5.5551199999999998E-5"/>
    <n v="5.5572399999999997E-5"/>
    <n v="5.6771200000000003E-5"/>
    <n v="5.6882600000000003E-5"/>
    <n v="5.84818E-5"/>
    <n v="6.0196299999999998E-5"/>
    <n v="6.2519299999999996E-5"/>
    <n v="6.4487199999999995E-5"/>
    <n v="0"/>
    <n v="0"/>
    <n v="0"/>
    <s v="EJ"/>
  </r>
  <r>
    <x v="12"/>
    <s v="European Union"/>
    <s v="mining energy use"/>
    <x v="0"/>
    <x v="3"/>
    <n v="8.3700099999999995E-5"/>
    <n v="4.1899900000000002E-5"/>
    <n v="1.674E-4"/>
    <n v="1.2559999999999999E-4"/>
    <n v="1.310409E-4"/>
    <n v="1.5534119999999999E-4"/>
    <n v="1.6732969999999999E-4"/>
    <n v="1.6734357E-4"/>
    <n v="1.5509789999999999E-4"/>
    <n v="1.3695459999999999E-4"/>
    <n v="1.206177E-4"/>
    <n v="0"/>
    <n v="0"/>
    <n v="0"/>
    <s v="EJ"/>
  </r>
  <r>
    <x v="12"/>
    <s v="European Union"/>
    <s v="mining energy use"/>
    <x v="0"/>
    <x v="5"/>
    <n v="5.3581100000000001E-3"/>
    <n v="1.0046E-3"/>
    <n v="5.8600099999999995E-4"/>
    <n v="6.2789900000000001E-4"/>
    <n v="6.6186100000000002E-4"/>
    <n v="6.8929799999999997E-4"/>
    <n v="6.4494469999999996E-4"/>
    <n v="5.8155049999999997E-4"/>
    <n v="5.336246E-4"/>
    <n v="4.8756669999999898E-4"/>
    <n v="4.5431859999999998E-4"/>
    <n v="0"/>
    <n v="0"/>
    <n v="0"/>
    <s v="EJ"/>
  </r>
  <r>
    <x v="12"/>
    <s v="European Union"/>
    <s v="mining energy use"/>
    <x v="0"/>
    <x v="7"/>
    <n v="4.00183E-2"/>
    <n v="2.67899E-3"/>
    <n v="2.2604000000000001E-3"/>
    <n v="2.7628000000000002E-3"/>
    <n v="2.9200189999999998E-3"/>
    <n v="3.0735129999999999E-3"/>
    <n v="2.9638239999999999E-3"/>
    <n v="2.7696700000000001E-3"/>
    <n v="2.5964069999999998E-3"/>
    <n v="2.4306449999999999E-3"/>
    <n v="2.3026000000000001E-3"/>
    <n v="0"/>
    <n v="0"/>
    <n v="0"/>
    <s v="EJ"/>
  </r>
  <r>
    <x v="12"/>
    <s v="European Union"/>
    <s v="mining energy use"/>
    <x v="0"/>
    <x v="4"/>
    <n v="1.37719E-2"/>
    <n v="1.1637099999999999E-2"/>
    <n v="1.41487E-2"/>
    <n v="1.6534699999999999E-2"/>
    <n v="1.580018E-2"/>
    <n v="1.533372952E-2"/>
    <n v="1.502599519E-2"/>
    <n v="1.5078916289999999E-2"/>
    <n v="1.5077419179999999E-2"/>
    <n v="1.507520662E-2"/>
    <n v="1.4999776940000001E-2"/>
    <n v="0"/>
    <n v="0"/>
    <n v="0"/>
    <s v="EJ"/>
  </r>
  <r>
    <x v="12"/>
    <s v="European Union"/>
    <s v="mining energy use"/>
    <x v="0"/>
    <x v="0"/>
    <n v="9.2092100000000007E-3"/>
    <n v="4.5626800000000004E-3"/>
    <n v="4.3534000000000003E-3"/>
    <n v="4.6045900000000004E-3"/>
    <n v="4.91056999999999E-3"/>
    <n v="5.0868689999999999E-3"/>
    <n v="4.8857520000000002E-3"/>
    <n v="4.534611E-3"/>
    <n v="4.1824480000000001E-3"/>
    <n v="3.8696830000000001E-3"/>
    <n v="3.565576E-3"/>
    <n v="0"/>
    <n v="0"/>
    <n v="0"/>
    <s v="EJ"/>
  </r>
  <r>
    <x v="12"/>
    <s v="European Union"/>
    <s v="mining energy use"/>
    <x v="0"/>
    <x v="1"/>
    <n v="0"/>
    <n v="0"/>
    <n v="0"/>
    <n v="0"/>
    <n v="0"/>
    <n v="3.2497899999999999E-5"/>
    <n v="1.103675E-4"/>
    <n v="2.0764279999999999E-4"/>
    <n v="2.7674063000000001E-4"/>
    <n v="3.5058189999999899E-4"/>
    <n v="4.035744E-4"/>
    <n v="0"/>
    <n v="0"/>
    <n v="0"/>
    <s v="EJ"/>
  </r>
  <r>
    <x v="12"/>
    <s v="European Union"/>
    <s v="mining energy use"/>
    <x v="0"/>
    <x v="2"/>
    <n v="3.2651009999999999E-3"/>
    <n v="5.3999900000000003E-3"/>
    <n v="5.3162000000000001E-3"/>
    <n v="4.7300889999999998E-3"/>
    <n v="4.7727480000000003E-3"/>
    <n v="4.7513080000000001E-3"/>
    <n v="4.4091959999999998E-3"/>
    <n v="3.9961907E-3"/>
    <n v="3.6227746999999999E-3"/>
    <n v="3.1950351999999998E-3"/>
    <n v="2.7970206000000001E-3"/>
    <n v="0"/>
    <n v="0"/>
    <n v="0"/>
    <s v="EJ"/>
  </r>
  <r>
    <x v="12"/>
    <s v="European Union"/>
    <s v="municipal wastewater treatment"/>
    <x v="0"/>
    <x v="4"/>
    <n v="6.8274900000000003E-3"/>
    <n v="7.2625500000000004E-3"/>
    <n v="7.5127299999999996E-3"/>
    <n v="7.0150400000000002E-3"/>
    <n v="9.1598300000000007E-3"/>
    <n v="1.01041E-2"/>
    <n v="1.05918E-2"/>
    <n v="1.0871199999999999E-2"/>
    <n v="1.09385E-2"/>
    <n v="1.0862399999999999E-2"/>
    <n v="1.07011E-2"/>
    <n v="0"/>
    <n v="0"/>
    <n v="0"/>
    <s v="EJ"/>
  </r>
  <r>
    <x v="12"/>
    <s v="European Union"/>
    <s v="municipal water abstraction"/>
    <x v="0"/>
    <x v="4"/>
    <n v="2.8936999999999999E-3"/>
    <n v="2.4840999999999999E-3"/>
    <n v="2.35681E-3"/>
    <n v="2.25603E-3"/>
    <n v="2.30781E-3"/>
    <n v="2.3813800000000002E-3"/>
    <n v="2.3716700000000002E-3"/>
    <n v="2.3374200000000002E-3"/>
    <n v="2.27823E-3"/>
    <n v="2.2078000000000002E-3"/>
    <n v="2.1319400000000001E-3"/>
    <n v="0"/>
    <n v="0"/>
    <n v="0"/>
    <s v="EJ"/>
  </r>
  <r>
    <x v="12"/>
    <s v="European Union"/>
    <s v="municipal water distribution"/>
    <x v="0"/>
    <x v="4"/>
    <n v="7.73626E-3"/>
    <n v="6.7449299999999997E-3"/>
    <n v="6.4391099999999996E-3"/>
    <n v="6.1767100000000002E-3"/>
    <n v="6.9329300000000003E-3"/>
    <n v="7.15572E-3"/>
    <n v="7.1288799999999998E-3"/>
    <n v="7.0284400000000004E-3"/>
    <n v="6.85309E-3"/>
    <n v="6.6437299999999996E-3"/>
    <n v="6.4179500000000004E-3"/>
    <n v="0"/>
    <n v="0"/>
    <n v="0"/>
    <s v="EJ"/>
  </r>
  <r>
    <x v="12"/>
    <s v="European Union"/>
    <s v="municipal water treatment"/>
    <x v="0"/>
    <x v="4"/>
    <n v="7.3361399999999997E-3"/>
    <n v="6.3741099999999997E-3"/>
    <n v="6.08254E-3"/>
    <n v="5.8317100000000004E-3"/>
    <n v="6.5297999999999997E-3"/>
    <n v="6.7379400000000004E-3"/>
    <n v="6.7104799999999996E-3"/>
    <n v="6.61357E-3"/>
    <n v="6.4460899999999998E-3"/>
    <n v="6.2468100000000002E-3"/>
    <n v="6.0321799999999998E-3"/>
    <n v="0"/>
    <n v="0"/>
    <n v="0"/>
    <s v="EJ"/>
  </r>
  <r>
    <x v="12"/>
    <s v="European Union"/>
    <s v="other industrial energy use"/>
    <x v="0"/>
    <x v="3"/>
    <n v="1.9737600000000001E-2"/>
    <n v="0.1016536"/>
    <n v="0.13884550000000001"/>
    <n v="0.20497499999999999"/>
    <n v="0.26240199999999902"/>
    <n v="0.2796785"/>
    <n v="0.29410229999999998"/>
    <n v="0.31217929999999999"/>
    <n v="0.32375705999999999"/>
    <n v="0.32241499999999901"/>
    <n v="0.313942893"/>
    <n v="0"/>
    <n v="0"/>
    <n v="0"/>
    <s v="EJ"/>
  </r>
  <r>
    <x v="12"/>
    <s v="European Union"/>
    <s v="other industrial energy use"/>
    <x v="0"/>
    <x v="5"/>
    <n v="0.85920299999999905"/>
    <n v="0.29548079999999999"/>
    <n v="0.208816"/>
    <n v="0.1569229"/>
    <n v="0.30637850999999999"/>
    <n v="0.32700264000000001"/>
    <n v="0.33077037999999997"/>
    <n v="0.31539001"/>
    <n v="0.28004799000000002"/>
    <n v="0.23554324999999901"/>
    <n v="0.210844473"/>
    <n v="0"/>
    <n v="0"/>
    <n v="0"/>
    <s v="EJ"/>
  </r>
  <r>
    <x v="12"/>
    <s v="European Union"/>
    <s v="other industrial energy use"/>
    <x v="0"/>
    <x v="7"/>
    <n v="0.47051599999999999"/>
    <n v="0.22476299999999999"/>
    <n v="0.229271"/>
    <n v="0.19561000000000001"/>
    <n v="0.25080439999999998"/>
    <n v="0.26224559999999902"/>
    <n v="0.26909899999999998"/>
    <n v="0.27479029999999999"/>
    <n v="0.27945969999999998"/>
    <n v="0.28242475"/>
    <n v="0.28375054"/>
    <n v="0"/>
    <n v="0"/>
    <n v="0"/>
    <s v="EJ"/>
  </r>
  <r>
    <x v="12"/>
    <s v="European Union"/>
    <s v="other industrial energy use"/>
    <x v="0"/>
    <x v="4"/>
    <n v="0.393399"/>
    <n v="0.36632900000000002"/>
    <n v="0.31987900000000002"/>
    <n v="0.34156999999999998"/>
    <n v="0.2767945"/>
    <n v="0.35096119999999997"/>
    <n v="0.39641530000000003"/>
    <n v="0.42174669999999997"/>
    <n v="0.43915209999999999"/>
    <n v="0.4589529"/>
    <n v="0.47159959000000001"/>
    <n v="0"/>
    <n v="0"/>
    <n v="0"/>
    <s v="EJ"/>
  </r>
  <r>
    <x v="12"/>
    <s v="European Union"/>
    <s v="other industrial energy use"/>
    <x v="0"/>
    <x v="0"/>
    <n v="0.62670440000000005"/>
    <n v="0.43639679999999997"/>
    <n v="0.37935380000000002"/>
    <n v="0.41466700000000001"/>
    <n v="0.5723973"/>
    <n v="0.59953020000000001"/>
    <n v="0.61515330000000001"/>
    <n v="0.62191079999999999"/>
    <n v="0.61309020000000003"/>
    <n v="0.60006112999999905"/>
    <n v="0.58715139000000005"/>
    <n v="0"/>
    <n v="0"/>
    <n v="0"/>
    <s v="EJ"/>
  </r>
  <r>
    <x v="12"/>
    <s v="European Union"/>
    <s v="other industrial energy use"/>
    <x v="0"/>
    <x v="1"/>
    <n v="0"/>
    <n v="0"/>
    <n v="0"/>
    <n v="0"/>
    <n v="0"/>
    <n v="7.3371000000000005E-4"/>
    <n v="8.431928E-3"/>
    <n v="3.022627E-2"/>
    <n v="6.2090856E-2"/>
    <n v="8.7150126999999994E-2"/>
    <n v="0.1050058806"/>
    <n v="0"/>
    <n v="0"/>
    <n v="0"/>
    <s v="EJ"/>
  </r>
  <r>
    <x v="12"/>
    <s v="European Union"/>
    <s v="other industrial energy use"/>
    <x v="0"/>
    <x v="2"/>
    <n v="0.42703140000000001"/>
    <n v="9.1508000000000006E-2"/>
    <n v="4.83747E-2"/>
    <n v="3.9083100000000003E-2"/>
    <n v="5.1916899999999898E-2"/>
    <n v="5.4509772999999997E-2"/>
    <n v="5.5770801999999897E-2"/>
    <n v="5.6564058999999903E-2"/>
    <n v="5.6566432999999999E-2"/>
    <n v="5.6348064999999899E-2"/>
    <n v="5.6810458299999998E-2"/>
    <n v="0"/>
    <n v="0"/>
    <n v="0"/>
    <s v="EJ"/>
  </r>
  <r>
    <x v="12"/>
    <s v="European Union"/>
    <s v="other industrial feedstocks"/>
    <x v="0"/>
    <x v="5"/>
    <n v="9.0418100000000008E-3"/>
    <n v="2.22277E-2"/>
    <n v="8.6231899999999993E-3"/>
    <n v="9.7951900000000005E-3"/>
    <n v="1.16183E-2"/>
    <n v="1.28787E-2"/>
    <n v="1.34044E-2"/>
    <n v="1.38715E-2"/>
    <n v="1.45048E-2"/>
    <n v="1.45325E-2"/>
    <n v="1.44396E-2"/>
    <n v="0"/>
    <n v="0"/>
    <n v="0"/>
    <s v="EJ"/>
  </r>
  <r>
    <x v="12"/>
    <s v="European Union"/>
    <s v="other industrial feedstocks"/>
    <x v="0"/>
    <x v="0"/>
    <n v="0"/>
    <n v="0"/>
    <n v="2.5119999999999998E-4"/>
    <n v="1.674E-4"/>
    <n v="2.0547999999999999E-4"/>
    <n v="2.2148E-4"/>
    <n v="2.4548300000000001E-4"/>
    <n v="2.5904999999999998E-4"/>
    <n v="2.6794600000000003E-4"/>
    <n v="2.7546200000000003E-4"/>
    <n v="2.6843899999999998E-4"/>
    <n v="0"/>
    <n v="0"/>
    <n v="0"/>
    <s v="EJ"/>
  </r>
  <r>
    <x v="12"/>
    <s v="European Union"/>
    <s v="other industrial feedstocks"/>
    <x v="0"/>
    <x v="2"/>
    <n v="9.0585100000000002E-2"/>
    <n v="5.8311000000000002E-2"/>
    <n v="4.7343700000000002E-2"/>
    <n v="5.2827300000000001E-2"/>
    <n v="6.5053100000000003E-2"/>
    <n v="7.1567000000000006E-2"/>
    <n v="7.6538300000000004E-2"/>
    <n v="8.1543500000000005E-2"/>
    <n v="8.5560700000000003E-2"/>
    <n v="8.82212E-2"/>
    <n v="9.0046500000000002E-2"/>
    <n v="0"/>
    <n v="0"/>
    <n v="0"/>
    <s v="EJ"/>
  </r>
  <r>
    <x v="12"/>
    <s v="European Union"/>
    <s v="process heat cement"/>
    <x v="0"/>
    <x v="3"/>
    <n v="2.4424499999999998E-2"/>
    <n v="2.0209700000000001E-2"/>
    <n v="2.1140200000000001E-2"/>
    <n v="2.1140200000000001E-2"/>
    <n v="2.0629399999999999E-2"/>
    <n v="2.2162250000000001E-2"/>
    <n v="2.3333920000000001E-2"/>
    <n v="2.59674999999999E-2"/>
    <n v="2.7640519999999998E-2"/>
    <n v="2.736104E-2"/>
    <n v="2.5861384000000001E-2"/>
    <n v="0"/>
    <n v="0"/>
    <n v="0"/>
    <s v="EJ"/>
  </r>
  <r>
    <x v="12"/>
    <s v="European Union"/>
    <s v="process heat cement"/>
    <x v="0"/>
    <x v="5"/>
    <n v="4.7847899999999999E-2"/>
    <n v="3.9409600000000003E-2"/>
    <n v="4.1189200000000002E-2"/>
    <n v="4.1189200000000002E-2"/>
    <n v="4.0201099999999997E-2"/>
    <n v="4.2116439999999998E-2"/>
    <n v="4.175326E-2"/>
    <n v="4.0456140000000002E-2"/>
    <n v="3.8648669999999899E-2"/>
    <n v="3.6882030000000003E-2"/>
    <n v="3.4981614000000001E-2"/>
    <n v="0"/>
    <n v="0"/>
    <n v="0"/>
    <s v="EJ"/>
  </r>
  <r>
    <x v="12"/>
    <s v="European Union"/>
    <s v="process heat cement"/>
    <x v="0"/>
    <x v="0"/>
    <n v="1.0036E-2"/>
    <n v="5.87238E-3"/>
    <n v="5.6773199999999996E-3"/>
    <n v="5.6773199999999996E-3"/>
    <n v="5.5396899999999999E-3"/>
    <n v="5.7988340000000001E-3"/>
    <n v="5.8117209999999997E-3"/>
    <n v="5.8101079999999996E-3"/>
    <n v="5.676459E-3"/>
    <n v="5.511579E-3"/>
    <n v="5.2384946999999996E-3"/>
    <n v="0"/>
    <n v="0"/>
    <n v="0"/>
    <s v="EJ"/>
  </r>
  <r>
    <x v="12"/>
    <s v="European Union"/>
    <s v="process heat cement"/>
    <x v="0"/>
    <x v="1"/>
    <n v="0"/>
    <n v="0"/>
    <n v="0"/>
    <n v="0"/>
    <n v="0"/>
    <n v="1.2443400000000001E-4"/>
    <n v="1.6256472999999999E-3"/>
    <n v="6.7426124000000004E-3"/>
    <n v="1.30353440999999E-2"/>
    <n v="1.6568124099999901E-2"/>
    <n v="1.8922395599999999E-2"/>
    <n v="0"/>
    <n v="0"/>
    <n v="0"/>
    <s v="EJ"/>
  </r>
  <r>
    <x v="12"/>
    <s v="European Union"/>
    <s v="process heat cement"/>
    <x v="0"/>
    <x v="2"/>
    <n v="9.2073299999999997E-2"/>
    <n v="7.5456700000000002E-2"/>
    <n v="7.8791200000000006E-2"/>
    <n v="7.8791200000000006E-2"/>
    <n v="7.3291999999999996E-2"/>
    <n v="7.6870899999999895E-2"/>
    <n v="7.7539919999999998E-2"/>
    <n v="7.8338920000000006E-2"/>
    <n v="7.7214820000000003E-2"/>
    <n v="7.5334239999999997E-2"/>
    <n v="7.3166707999999997E-2"/>
    <n v="0"/>
    <n v="0"/>
    <n v="0"/>
    <s v="EJ"/>
  </r>
  <r>
    <x v="12"/>
    <s v="European Union"/>
    <s v="resid cooling"/>
    <x v="4"/>
    <x v="4"/>
    <n v="2.1489000000000001E-2"/>
    <n v="3.1455799999999999E-2"/>
    <n v="3.3412699999999997E-2"/>
    <n v="3.2031799999999999E-2"/>
    <n v="3.3711049999999999E-2"/>
    <n v="3.5129139999999899E-2"/>
    <n v="3.4447519999999898E-2"/>
    <n v="3.2269549999999897E-2"/>
    <n v="2.9729603E-2"/>
    <n v="2.7266412999999899E-2"/>
    <n v="2.5445190999999999E-2"/>
    <n v="0"/>
    <n v="0"/>
    <n v="0"/>
    <s v="EJ"/>
  </r>
  <r>
    <x v="12"/>
    <s v="European Union"/>
    <s v="resid heating"/>
    <x v="4"/>
    <x v="3"/>
    <n v="0.12573599999999999"/>
    <n v="0.37121999999999999"/>
    <n v="0.45808300000000002"/>
    <n v="0.43615999999999999"/>
    <n v="0.47463739999999999"/>
    <n v="0.4964653"/>
    <n v="0.48247269999999998"/>
    <n v="0.44439069999999897"/>
    <n v="0.39626070000000002"/>
    <n v="0.35661100000000001"/>
    <n v="0.32878019999999902"/>
    <n v="0"/>
    <n v="0"/>
    <n v="0"/>
    <s v="EJ"/>
  </r>
  <r>
    <x v="12"/>
    <s v="European Union"/>
    <s v="resid heating"/>
    <x v="4"/>
    <x v="5"/>
    <n v="0.53829800000000005"/>
    <n v="0.27641300000000002"/>
    <n v="0.34875600000000001"/>
    <n v="0.27772000000000002"/>
    <n v="0.28129349999999997"/>
    <n v="0.28294930000000001"/>
    <n v="0.2706498"/>
    <n v="0.25240360000000001"/>
    <n v="0.23022629999999999"/>
    <n v="0.20474329999999999"/>
    <n v="0.18142135000000001"/>
    <n v="0"/>
    <n v="0"/>
    <n v="0"/>
    <s v="EJ"/>
  </r>
  <r>
    <x v="12"/>
    <s v="European Union"/>
    <s v="resid heating"/>
    <x v="4"/>
    <x v="7"/>
    <n v="0.51853499999999997"/>
    <n v="0.357215"/>
    <n v="0.34990300000000002"/>
    <n v="0.28167300000000001"/>
    <n v="0.28891620000000001"/>
    <n v="0.29454819999999998"/>
    <n v="0.2895605"/>
    <n v="0.28266979999999903"/>
    <n v="0.2735921"/>
    <n v="0.26081870000000001"/>
    <n v="0.24692668000000001"/>
    <n v="0"/>
    <n v="0"/>
    <n v="0"/>
    <s v="EJ"/>
  </r>
  <r>
    <x v="12"/>
    <s v="European Union"/>
    <s v="resid heating"/>
    <x v="4"/>
    <x v="4"/>
    <n v="1.94486E-2"/>
    <n v="2.8469000000000001E-2"/>
    <n v="3.0240099999999999E-2"/>
    <n v="2.89903E-2"/>
    <n v="2.8875580000000001E-2"/>
    <n v="2.9522899999999901E-2"/>
    <n v="2.977399E-2"/>
    <n v="3.0565979999999899E-2"/>
    <n v="3.1537599999999999E-2"/>
    <n v="3.2389399999999999E-2"/>
    <n v="3.2847869000000002E-2"/>
    <n v="0"/>
    <n v="0"/>
    <n v="0"/>
    <s v="EJ"/>
  </r>
  <r>
    <x v="12"/>
    <s v="European Union"/>
    <s v="resid heating"/>
    <x v="4"/>
    <x v="0"/>
    <n v="0.153338"/>
    <n v="0.220087"/>
    <n v="0.21439800000000001"/>
    <n v="0.183033"/>
    <n v="0.19214869999999901"/>
    <n v="0.1989167"/>
    <n v="0.2004457"/>
    <n v="0.2026162"/>
    <n v="0.20330709999999999"/>
    <n v="0.20104172000000001"/>
    <n v="0.19501885999999999"/>
    <n v="0"/>
    <n v="0"/>
    <n v="0"/>
    <s v="EJ"/>
  </r>
  <r>
    <x v="12"/>
    <s v="European Union"/>
    <s v="resid heating"/>
    <x v="4"/>
    <x v="1"/>
    <n v="0"/>
    <n v="0"/>
    <n v="0"/>
    <n v="0"/>
    <n v="0"/>
    <n v="7.6309699999999999E-6"/>
    <n v="1.11514E-4"/>
    <n v="2.35596E-4"/>
    <n v="3.8597799999999998E-4"/>
    <n v="5.02671E-4"/>
    <n v="5.9573600000000003E-4"/>
    <n v="0"/>
    <n v="0"/>
    <n v="0"/>
    <s v="EJ"/>
  </r>
  <r>
    <x v="12"/>
    <s v="European Union"/>
    <s v="resid heating"/>
    <x v="4"/>
    <x v="2"/>
    <n v="3.9813000000000001E-2"/>
    <n v="4.1147000000000003E-2"/>
    <n v="2.65367E-2"/>
    <n v="2.1836000000000001E-2"/>
    <n v="2.2963890000000001E-2"/>
    <n v="2.3869209999999998E-2"/>
    <n v="2.3966749999999998E-2"/>
    <n v="2.421106E-2"/>
    <n v="2.4397559999999999E-2"/>
    <n v="2.4304059999999999E-2"/>
    <n v="2.4202133000000001E-2"/>
    <n v="0"/>
    <n v="0"/>
    <n v="0"/>
    <s v="EJ"/>
  </r>
  <r>
    <x v="12"/>
    <s v="European Union"/>
    <s v="resid others"/>
    <x v="4"/>
    <x v="3"/>
    <n v="1.3992299999999999E-2"/>
    <n v="4.1310399999999997E-2"/>
    <n v="5.09767E-2"/>
    <n v="4.85371E-2"/>
    <n v="5.5076590000000002E-2"/>
    <n v="6.2493960000000001E-2"/>
    <n v="6.4843979999999996E-2"/>
    <n v="6.2660679999999996E-2"/>
    <n v="5.7806349999999999E-2"/>
    <n v="5.1165710000000003E-2"/>
    <n v="4.5964339999999999E-2"/>
    <n v="0"/>
    <n v="0"/>
    <n v="0"/>
    <s v="EJ"/>
  </r>
  <r>
    <x v="12"/>
    <s v="European Union"/>
    <s v="resid others"/>
    <x v="4"/>
    <x v="5"/>
    <n v="6.5030400000000002E-2"/>
    <n v="3.33928E-2"/>
    <n v="4.21324E-2"/>
    <n v="3.3550700000000003E-2"/>
    <n v="3.8188380000000001E-2"/>
    <n v="4.033892E-2"/>
    <n v="3.806971E-2"/>
    <n v="3.272622E-2"/>
    <n v="2.7679760000000001E-2"/>
    <n v="2.2951360000000001E-2"/>
    <n v="2.0626160000000001E-2"/>
    <n v="0"/>
    <n v="0"/>
    <n v="0"/>
    <s v="EJ"/>
  </r>
  <r>
    <x v="12"/>
    <s v="European Union"/>
    <s v="resid others"/>
    <x v="4"/>
    <x v="7"/>
    <n v="5.9715400000000002E-2"/>
    <n v="4.11375E-2"/>
    <n v="4.0295400000000002E-2"/>
    <n v="3.2438000000000002E-2"/>
    <n v="3.7835130000000002E-2"/>
    <n v="4.1431379999999997E-2"/>
    <n v="4.1918309999999903E-2"/>
    <n v="3.9985600000000003E-2"/>
    <n v="3.7562520000000002E-2"/>
    <n v="3.4899289999999902E-2"/>
    <n v="3.3175419999999997E-2"/>
    <n v="0"/>
    <n v="0"/>
    <n v="0"/>
    <s v="EJ"/>
  </r>
  <r>
    <x v="12"/>
    <s v="European Union"/>
    <s v="resid others"/>
    <x v="4"/>
    <x v="4"/>
    <n v="0.18779499999999999"/>
    <n v="0.274895"/>
    <n v="0.29199700000000001"/>
    <n v="0.27992899999999998"/>
    <n v="0.31733879999999998"/>
    <n v="0.35374220000000001"/>
    <n v="0.38130019999999998"/>
    <n v="0.40043019999999901"/>
    <n v="0.41148380000000001"/>
    <n v="0.42067456999999903"/>
    <n v="0.42640739999999999"/>
    <n v="0"/>
    <n v="0"/>
    <n v="0"/>
    <s v="EJ"/>
  </r>
  <r>
    <x v="12"/>
    <s v="European Union"/>
    <s v="resid others"/>
    <x v="4"/>
    <x v="0"/>
    <n v="0.24265800000000001"/>
    <n v="0.34828799999999999"/>
    <n v="0.339285"/>
    <n v="0.28965000000000002"/>
    <n v="0.34685500000000002"/>
    <n v="0.38883830000000003"/>
    <n v="0.40996529999999998"/>
    <n v="0.41145589999999999"/>
    <n v="0.40129749999999997"/>
    <n v="0.38584649999999998"/>
    <n v="0.36820199999999997"/>
    <n v="0"/>
    <n v="0"/>
    <n v="0"/>
    <s v="EJ"/>
  </r>
  <r>
    <x v="12"/>
    <s v="European Union"/>
    <s v="resid others"/>
    <x v="4"/>
    <x v="1"/>
    <n v="0"/>
    <n v="0"/>
    <n v="0"/>
    <n v="0"/>
    <n v="0"/>
    <n v="4.1037400000000001E-5"/>
    <n v="6.2273099999999996E-4"/>
    <n v="1.13817E-3"/>
    <n v="1.45582E-3"/>
    <n v="1.82171E-3"/>
    <n v="1.8940700000000001E-3"/>
    <n v="0"/>
    <n v="0"/>
    <n v="0"/>
    <s v="EJ"/>
  </r>
  <r>
    <x v="12"/>
    <s v="European Union"/>
    <s v="resid others"/>
    <x v="4"/>
    <x v="2"/>
    <n v="6.5129999999999993E-2"/>
    <n v="6.7312300000000005E-2"/>
    <n v="4.34113E-2"/>
    <n v="3.5721500000000003E-2"/>
    <n v="4.1260229999999898E-2"/>
    <n v="4.40469E-2"/>
    <n v="4.2439489999999899E-2"/>
    <n v="3.7950060000000001E-2"/>
    <n v="3.3407039999999999E-2"/>
    <n v="2.9244539999999999E-2"/>
    <n v="2.7346700000000002E-2"/>
    <n v="0"/>
    <n v="0"/>
    <n v="0"/>
    <s v="EJ"/>
  </r>
  <r>
    <x v="12"/>
    <s v="European Union"/>
    <s v="trn_aviation_intl"/>
    <x v="5"/>
    <x v="4"/>
    <n v="0"/>
    <n v="0"/>
    <n v="0"/>
    <n v="0"/>
    <n v="0"/>
    <n v="0"/>
    <n v="0"/>
    <n v="2.1013199999999999E-8"/>
    <n v="1.6443800000000001E-7"/>
    <n v="1.2314800000000001E-6"/>
    <n v="8.4540099999999997E-6"/>
    <n v="0"/>
    <n v="0"/>
    <n v="0"/>
    <s v="EJ"/>
  </r>
  <r>
    <x v="12"/>
    <s v="European Union"/>
    <s v="trn_aviation_intl"/>
    <x v="5"/>
    <x v="1"/>
    <n v="0"/>
    <n v="0"/>
    <n v="0"/>
    <n v="0"/>
    <n v="0"/>
    <n v="0"/>
    <n v="0"/>
    <n v="2.95527E-8"/>
    <n v="5.47268E-7"/>
    <n v="7.6377699999999996E-6"/>
    <n v="7.8573999999999997E-5"/>
    <n v="0"/>
    <n v="0"/>
    <n v="0"/>
    <s v="EJ"/>
  </r>
  <r>
    <x v="12"/>
    <s v="European Union"/>
    <s v="trn_aviation_intl"/>
    <x v="5"/>
    <x v="2"/>
    <n v="5.5350200000000002E-2"/>
    <n v="6.2740799999999999E-2"/>
    <n v="7.2752899999999995E-2"/>
    <n v="7.66183E-2"/>
    <n v="8.8636099999999995E-2"/>
    <n v="9.0558200000000005E-2"/>
    <n v="8.9158699999999994E-2"/>
    <n v="8.6621000000000004E-2"/>
    <n v="8.7952199999999994E-2"/>
    <n v="8.8524199999999997E-2"/>
    <n v="8.8633500000000004E-2"/>
    <n v="0"/>
    <n v="0"/>
    <n v="0"/>
    <s v="EJ"/>
  </r>
  <r>
    <x v="12"/>
    <s v="European Union"/>
    <s v="trn_freight"/>
    <x v="6"/>
    <x v="5"/>
    <n v="7.70179E-3"/>
    <n v="2.0929299999999999E-4"/>
    <n v="0"/>
    <n v="4.18989E-5"/>
    <n v="0"/>
    <n v="0"/>
    <n v="0"/>
    <n v="0"/>
    <n v="0"/>
    <n v="0"/>
    <n v="0"/>
    <n v="0"/>
    <n v="0"/>
    <n v="0"/>
    <s v="EJ"/>
  </r>
  <r>
    <x v="12"/>
    <s v="European Union"/>
    <s v="trn_freight"/>
    <x v="6"/>
    <x v="4"/>
    <n v="2.9371299999999999E-2"/>
    <n v="2.08227E-2"/>
    <n v="1.6877799999999998E-2"/>
    <n v="1.53493E-2"/>
    <n v="1.7139100000000001E-2"/>
    <n v="1.80158609999999E-2"/>
    <n v="1.652358E-2"/>
    <n v="1.305769356E-2"/>
    <n v="1.154408893E-2"/>
    <n v="1.13497419E-2"/>
    <n v="1.1440206E-2"/>
    <n v="0"/>
    <n v="0"/>
    <n v="0"/>
    <s v="EJ"/>
  </r>
  <r>
    <x v="12"/>
    <s v="European Union"/>
    <s v="trn_freight"/>
    <x v="6"/>
    <x v="1"/>
    <n v="0"/>
    <n v="0"/>
    <n v="0"/>
    <n v="0"/>
    <n v="0"/>
    <n v="7.4854800000000003E-4"/>
    <n v="2.9184699999999998E-3"/>
    <n v="5.8566175300000002E-3"/>
    <n v="7.3245055699999997E-3"/>
    <n v="7.8917813999999902E-3"/>
    <n v="8.2264748999999904E-3"/>
    <n v="0"/>
    <n v="0"/>
    <n v="0"/>
    <s v="EJ"/>
  </r>
  <r>
    <x v="12"/>
    <s v="European Union"/>
    <s v="trn_freight"/>
    <x v="6"/>
    <x v="2"/>
    <n v="3.3337099999999897E-2"/>
    <n v="1.64434E-2"/>
    <n v="1.972788E-2"/>
    <n v="1.950561E-2"/>
    <n v="2.2194622000000001E-2"/>
    <n v="2.4132035999999999E-2"/>
    <n v="2.4209040000000001E-2"/>
    <n v="2.330573E-2"/>
    <n v="2.2917880000000002E-2"/>
    <n v="2.3121219999999901E-2"/>
    <n v="2.3445179999999999E-2"/>
    <n v="0"/>
    <n v="0"/>
    <n v="0"/>
    <s v="EJ"/>
  </r>
  <r>
    <x v="12"/>
    <s v="European Union"/>
    <s v="trn_freight_road"/>
    <x v="6"/>
    <x v="4"/>
    <n v="0"/>
    <n v="0"/>
    <n v="0"/>
    <n v="0"/>
    <n v="4.4217200000000001E-4"/>
    <n v="2.0891927595999998E-3"/>
    <n v="7.9605273039999903E-3"/>
    <n v="2.0972447689679999E-2"/>
    <n v="3.7198538472909999E-2"/>
    <n v="5.2215689066701002E-2"/>
    <n v="6.6225903123599994E-2"/>
    <n v="0"/>
    <n v="0"/>
    <n v="0"/>
    <s v="EJ"/>
  </r>
  <r>
    <x v="12"/>
    <s v="European Union"/>
    <s v="trn_freight_road"/>
    <x v="6"/>
    <x v="1"/>
    <n v="0"/>
    <n v="0"/>
    <n v="0"/>
    <n v="0"/>
    <n v="0"/>
    <n v="5.5874623E-4"/>
    <n v="4.2470671311499999E-3"/>
    <n v="1.29602568754799E-2"/>
    <n v="2.2337686590359E-2"/>
    <n v="2.95028696655E-2"/>
    <n v="3.44423129486E-2"/>
    <n v="0"/>
    <n v="0"/>
    <n v="0"/>
    <s v="EJ"/>
  </r>
  <r>
    <x v="12"/>
    <s v="European Union"/>
    <s v="trn_freight_road"/>
    <x v="6"/>
    <x v="2"/>
    <n v="0.28939429999999999"/>
    <n v="0.42796069999999897"/>
    <n v="0.51407020000000003"/>
    <n v="0.52741450000000001"/>
    <n v="0.64395171809999996"/>
    <n v="0.73303902213799998"/>
    <n v="0.78222381331400004"/>
    <n v="0.78419732824599997"/>
    <n v="0.75727166612599905"/>
    <n v="0.72827261617000005"/>
    <n v="0.70111735173"/>
    <n v="0"/>
    <n v="0"/>
    <n v="0"/>
    <s v="EJ"/>
  </r>
  <r>
    <x v="12"/>
    <s v="European Union"/>
    <s v="trn_pass"/>
    <x v="6"/>
    <x v="4"/>
    <n v="2.5766500000000001E-2"/>
    <n v="1.83772E-2"/>
    <n v="1.4896700000000001E-2"/>
    <n v="1.3575500000000001E-2"/>
    <n v="1.4048570999999999E-2"/>
    <n v="1.4746102000000001E-2"/>
    <n v="1.4767516E-2"/>
    <n v="1.4845552099999999E-2"/>
    <n v="1.49767499999999E-2"/>
    <n v="1.5260503E-2"/>
    <n v="1.5797136E-2"/>
    <n v="0"/>
    <n v="0"/>
    <n v="0"/>
    <s v="EJ"/>
  </r>
  <r>
    <x v="12"/>
    <s v="European Union"/>
    <s v="trn_pass"/>
    <x v="6"/>
    <x v="1"/>
    <n v="0"/>
    <n v="0"/>
    <n v="0"/>
    <n v="0"/>
    <n v="0"/>
    <n v="0"/>
    <n v="0"/>
    <n v="2.77838E-5"/>
    <n v="8.6126100000000002E-5"/>
    <n v="2.52895E-4"/>
    <n v="6.5145199999999996E-4"/>
    <n v="0"/>
    <n v="0"/>
    <n v="0"/>
    <s v="EJ"/>
  </r>
  <r>
    <x v="12"/>
    <s v="European Union"/>
    <s v="trn_pass"/>
    <x v="6"/>
    <x v="2"/>
    <n v="2.43915E-2"/>
    <n v="2.7164799999999999E-2"/>
    <n v="3.0724599999999901E-2"/>
    <n v="3.1874100000000002E-2"/>
    <n v="3.7096299999999999E-2"/>
    <n v="4.1023900000000002E-2"/>
    <n v="4.2049900000000001E-2"/>
    <n v="4.1490899999999997E-2"/>
    <n v="4.1839299999999899E-2"/>
    <n v="4.15074E-2"/>
    <n v="4.0301199999999898E-2"/>
    <n v="0"/>
    <n v="0"/>
    <n v="0"/>
    <s v="EJ"/>
  </r>
  <r>
    <x v="12"/>
    <s v="European Union"/>
    <s v="trn_pass_road"/>
    <x v="6"/>
    <x v="4"/>
    <n v="0"/>
    <n v="0"/>
    <n v="0"/>
    <n v="0"/>
    <n v="1.12458E-2"/>
    <n v="1.903875E-2"/>
    <n v="2.4344850000000001E-2"/>
    <n v="2.4124699999999999E-2"/>
    <n v="2.3529950000000001E-2"/>
    <n v="2.3108259999999999E-2"/>
    <n v="2.2669459999999999E-2"/>
    <n v="0"/>
    <n v="0"/>
    <n v="0"/>
    <s v="EJ"/>
  </r>
  <r>
    <x v="12"/>
    <s v="European Union"/>
    <s v="trn_pass_road"/>
    <x v="6"/>
    <x v="0"/>
    <n v="2.4439200000000001E-4"/>
    <n v="1.70235E-3"/>
    <n v="3.6697000000000001E-3"/>
    <n v="6.41174E-3"/>
    <n v="7.2197199999999998E-3"/>
    <n v="7.8126299999999992E-3"/>
    <n v="6.20975E-3"/>
    <n v="5.8881599999999999E-3"/>
    <n v="5.7635399999999897E-3"/>
    <n v="5.6650199999999998E-3"/>
    <n v="5.5640299999999898E-3"/>
    <n v="0"/>
    <n v="0"/>
    <n v="0"/>
    <s v="EJ"/>
  </r>
  <r>
    <x v="12"/>
    <s v="European Union"/>
    <s v="trn_pass_road"/>
    <x v="6"/>
    <x v="1"/>
    <n v="0"/>
    <n v="0"/>
    <n v="0"/>
    <n v="0"/>
    <n v="0"/>
    <n v="3.8975100000000002E-6"/>
    <n v="1.9344759999999999E-5"/>
    <n v="6.1331939999999997E-5"/>
    <n v="1.1604686E-4"/>
    <n v="1.5551239999999901E-4"/>
    <n v="1.7062229999999999E-4"/>
    <n v="0"/>
    <n v="0"/>
    <n v="0"/>
    <s v="EJ"/>
  </r>
  <r>
    <x v="12"/>
    <s v="European Union"/>
    <s v="trn_pass_road"/>
    <x v="6"/>
    <x v="2"/>
    <n v="7.2086899999999995E-2"/>
    <n v="0.103036"/>
    <n v="0.12309100000000001"/>
    <n v="0.12647600000000001"/>
    <n v="0.15102843399999999"/>
    <n v="0.16368086630000001"/>
    <n v="0.1331094387"/>
    <n v="0.12521200099999999"/>
    <n v="0.12345107499999999"/>
    <n v="0.122692129"/>
    <n v="0.122054379999999"/>
    <n v="0"/>
    <n v="0"/>
    <n v="0"/>
    <s v="EJ"/>
  </r>
  <r>
    <x v="12"/>
    <s v="European Union"/>
    <s v="trn_pass_road_LDV"/>
    <x v="6"/>
    <x v="4"/>
    <n v="0"/>
    <n v="0"/>
    <n v="0"/>
    <n v="0"/>
    <n v="0"/>
    <n v="8.9228499999999995E-3"/>
    <n v="1.17105E-2"/>
    <n v="1.1594399999999999E-2"/>
    <n v="1.10781E-2"/>
    <n v="1.0496999999999999E-2"/>
    <n v="9.8493399999999998E-3"/>
    <n v="0"/>
    <n v="0"/>
    <n v="0"/>
    <s v="EJ"/>
  </r>
  <r>
    <x v="12"/>
    <s v="European Union"/>
    <s v="trn_pass_road_LDV"/>
    <x v="6"/>
    <x v="2"/>
    <n v="2.2767300000000001E-2"/>
    <n v="3.1520800000000002E-2"/>
    <n v="3.7467899999999998E-2"/>
    <n v="3.8581699999999997E-2"/>
    <n v="3.2539600000000002E-2"/>
    <n v="1.28232E-2"/>
    <n v="5.5904500000000003E-3"/>
    <n v="3.3651900000000001E-3"/>
    <n v="2.2593000000000001E-3"/>
    <n v="1.57507E-3"/>
    <n v="1.1502299999999999E-3"/>
    <n v="0"/>
    <n v="0"/>
    <n v="0"/>
    <s v="EJ"/>
  </r>
  <r>
    <x v="12"/>
    <s v="European Union"/>
    <s v="trn_pass_road_LDV_4W"/>
    <x v="6"/>
    <x v="4"/>
    <n v="0"/>
    <n v="0"/>
    <n v="0"/>
    <n v="0"/>
    <n v="0"/>
    <n v="1.2510359E-2"/>
    <n v="7.2380294999999997E-2"/>
    <n v="0.129676874"/>
    <n v="0.17801690099999901"/>
    <n v="0.20085162030000001"/>
    <n v="0.21578718299999999"/>
    <n v="0"/>
    <n v="0"/>
    <n v="0"/>
    <s v="EJ"/>
  </r>
  <r>
    <x v="12"/>
    <s v="European Union"/>
    <s v="trn_pass_road_LDV_4W"/>
    <x v="6"/>
    <x v="0"/>
    <n v="4.8593519999999901E-5"/>
    <n v="1.3898259999999999E-5"/>
    <n v="1.3898259999999999E-5"/>
    <n v="7.6290499999999997E-5"/>
    <n v="7.5012869999999999E-5"/>
    <n v="6.7647309999999898E-5"/>
    <n v="5.6740190000000002E-5"/>
    <n v="4.3742619999999897E-5"/>
    <n v="3.0692369E-5"/>
    <n v="2.3473731E-5"/>
    <n v="1.76633209999999E-5"/>
    <n v="0"/>
    <n v="0"/>
    <n v="0"/>
    <s v="EJ"/>
  </r>
  <r>
    <x v="12"/>
    <s v="European Union"/>
    <s v="trn_pass_road_LDV_4W"/>
    <x v="6"/>
    <x v="1"/>
    <n v="0"/>
    <n v="0"/>
    <n v="0"/>
    <n v="0"/>
    <n v="0"/>
    <n v="3.2554018999999999E-6"/>
    <n v="3.6379489400000003E-5"/>
    <n v="5.49060067999999E-5"/>
    <n v="6.9185028799999897E-5"/>
    <n v="7.4517288700000001E-5"/>
    <n v="7.8075184999999898E-5"/>
    <n v="0"/>
    <n v="0"/>
    <n v="0"/>
    <s v="EJ"/>
  </r>
  <r>
    <x v="12"/>
    <s v="European Union"/>
    <s v="trn_pass_road_LDV_4W"/>
    <x v="6"/>
    <x v="2"/>
    <n v="0.58089661000000004"/>
    <n v="0.84892761999999899"/>
    <n v="1.0164685899999999"/>
    <n v="1.0404579300000001"/>
    <n v="1.0275840140000001"/>
    <n v="0.94404504810000001"/>
    <n v="0.80462549790000004"/>
    <n v="0.62771908929999998"/>
    <n v="0.44456501496999901"/>
    <n v="0.34001894099999902"/>
    <n v="0.25545744869999998"/>
    <n v="0"/>
    <n v="0"/>
    <n v="0"/>
    <s v="EJ"/>
  </r>
  <r>
    <x v="12"/>
    <s v="European Union"/>
    <s v="trn_shipping_intl"/>
    <x v="7"/>
    <x v="4"/>
    <n v="0"/>
    <n v="0"/>
    <n v="0"/>
    <n v="0"/>
    <n v="0"/>
    <n v="0"/>
    <n v="0"/>
    <n v="1.43407E-6"/>
    <n v="4.1661599999999998E-6"/>
    <n v="1.2834799999999999E-5"/>
    <n v="3.19141E-5"/>
    <n v="0"/>
    <n v="0"/>
    <n v="0"/>
    <s v="EJ"/>
  </r>
  <r>
    <x v="12"/>
    <s v="European Union"/>
    <s v="trn_shipping_intl"/>
    <x v="7"/>
    <x v="1"/>
    <n v="0"/>
    <n v="0"/>
    <n v="0"/>
    <n v="0"/>
    <n v="0"/>
    <n v="0"/>
    <n v="0"/>
    <n v="1.9615399999999999E-5"/>
    <n v="7.2285400000000004E-5"/>
    <n v="2.8300999999999999E-4"/>
    <n v="8.9389000000000005E-4"/>
    <n v="0"/>
    <n v="0"/>
    <n v="0"/>
    <s v="EJ"/>
  </r>
  <r>
    <x v="12"/>
    <s v="European Union"/>
    <s v="trn_shipping_intl"/>
    <x v="7"/>
    <x v="2"/>
    <n v="3.3831800000000002E-2"/>
    <n v="6.4566799999999994E-2"/>
    <n v="0.13753299999999999"/>
    <n v="0.13431100000000001"/>
    <n v="0.14411076"/>
    <n v="0.1491528"/>
    <n v="0.14828839999999999"/>
    <n v="0.14789839999999899"/>
    <n v="0.14790059999999999"/>
    <n v="0.14875159999999901"/>
    <n v="0.14944779999999999"/>
    <n v="0"/>
    <n v="0"/>
    <n v="0"/>
    <s v="EJ"/>
  </r>
  <r>
    <x v="13"/>
    <s v="European Union"/>
    <s v="N fertilizer"/>
    <x v="0"/>
    <x v="0"/>
    <n v="0.36149500000000001"/>
    <n v="0.26361600000000002"/>
    <n v="0.23863999999999999"/>
    <n v="0.22858600000000001"/>
    <n v="0.24295140000000001"/>
    <n v="0.29023746499999997"/>
    <n v="0.31084033500000002"/>
    <n v="0.319481658"/>
    <n v="0.31548941899999999"/>
    <n v="0.31595747099999999"/>
    <n v="0.31223002509999997"/>
    <n v="0"/>
    <n v="0"/>
    <n v="0"/>
    <s v="EJ"/>
  </r>
  <r>
    <x v="13"/>
    <s v="European Union"/>
    <s v="N fertilizer"/>
    <x v="0"/>
    <x v="1"/>
    <n v="0"/>
    <n v="0"/>
    <n v="0"/>
    <n v="0"/>
    <n v="0"/>
    <n v="9.8997600000000005E-4"/>
    <n v="5.0936769999999996E-3"/>
    <n v="1.53378129999999E-2"/>
    <n v="2.8849020999999999E-2"/>
    <n v="4.1207018999999998E-2"/>
    <n v="5.2576382999999997E-2"/>
    <n v="0"/>
    <n v="0"/>
    <n v="0"/>
    <s v="EJ"/>
  </r>
  <r>
    <x v="13"/>
    <s v="European Union"/>
    <s v="N fertilizer"/>
    <x v="0"/>
    <x v="2"/>
    <n v="4.1313700000000002E-2"/>
    <n v="3.0127500000000002E-2"/>
    <n v="2.7273200000000001E-2"/>
    <n v="2.6124100000000001E-2"/>
    <n v="2.6570469999999999E-2"/>
    <n v="2.9081039999999999E-2"/>
    <n v="2.6907609999999998E-2"/>
    <n v="1.8481830000000001E-2"/>
    <n v="9.4462000000000001E-3"/>
    <n v="4.3146950000000003E-3"/>
    <n v="1.6865915E-3"/>
    <n v="0"/>
    <n v="0"/>
    <n v="0"/>
    <s v="EJ"/>
  </r>
  <r>
    <x v="13"/>
    <s v="European Union"/>
    <s v="agricultural energy use"/>
    <x v="1"/>
    <x v="3"/>
    <n v="3.1855899999999999E-2"/>
    <n v="3.2776399999999997E-2"/>
    <n v="4.5166900000000003E-2"/>
    <n v="4.2571600000000001E-2"/>
    <n v="4.303862E-2"/>
    <n v="5.5780370000000003E-2"/>
    <n v="6.6386759999999906E-2"/>
    <n v="7.1346549999999995E-2"/>
    <n v="6.9041240000000004E-2"/>
    <n v="6.2273019999999998E-2"/>
    <n v="5.55907E-2"/>
    <n v="0"/>
    <n v="0"/>
    <n v="0"/>
    <s v="EJ"/>
  </r>
  <r>
    <x v="13"/>
    <s v="European Union"/>
    <s v="agricultural energy use"/>
    <x v="1"/>
    <x v="5"/>
    <n v="8.7069000000000001E-3"/>
    <n v="4.6883000000000003E-3"/>
    <n v="4.2278999999999997E-3"/>
    <n v="3.1394999999999999E-3"/>
    <n v="3.1940060000000001E-3"/>
    <n v="3.0426149999999998E-3"/>
    <n v="2.763569E-3"/>
    <n v="2.562726E-3"/>
    <n v="2.5419449999999999E-3"/>
    <n v="2.499135E-3"/>
    <n v="2.462508E-3"/>
    <n v="0"/>
    <n v="0"/>
    <n v="0"/>
    <s v="EJ"/>
  </r>
  <r>
    <x v="13"/>
    <s v="European Union"/>
    <s v="agricultural energy use"/>
    <x v="1"/>
    <x v="4"/>
    <n v="8.5982299999999998E-2"/>
    <n v="0.137653"/>
    <n v="0.13789199999999999"/>
    <n v="0.15451200000000001"/>
    <n v="0.1551129"/>
    <n v="0.16272865"/>
    <n v="0.18091579199999999"/>
    <n v="0.198315399999999"/>
    <n v="0.207602537"/>
    <n v="0.22289012999999899"/>
    <n v="0.23828911999999999"/>
    <n v="0"/>
    <n v="0"/>
    <n v="0"/>
    <s v="EJ"/>
  </r>
  <r>
    <x v="13"/>
    <s v="European Union"/>
    <s v="agricultural energy use"/>
    <x v="1"/>
    <x v="0"/>
    <n v="0.14835200000000001"/>
    <n v="0.164133"/>
    <n v="0.15735199999999999"/>
    <n v="0.13072900000000001"/>
    <n v="0.13407189999999999"/>
    <n v="0.1202201"/>
    <n v="0.10245609999999999"/>
    <n v="8.9376109999999995E-2"/>
    <n v="8.5435349999999993E-2"/>
    <n v="8.2635520000000004E-2"/>
    <n v="7.9001849999999998E-2"/>
    <n v="0"/>
    <n v="0"/>
    <n v="0"/>
    <s v="EJ"/>
  </r>
  <r>
    <x v="13"/>
    <s v="European Union"/>
    <s v="agricultural energy use"/>
    <x v="1"/>
    <x v="1"/>
    <n v="0"/>
    <n v="0"/>
    <n v="0"/>
    <n v="0"/>
    <n v="0"/>
    <n v="2.2474999999999999E-3"/>
    <n v="8.25387E-3"/>
    <n v="1.5693430000000001E-2"/>
    <n v="2.1052090999999998E-2"/>
    <n v="2.6462670000000001E-2"/>
    <n v="3.003014E-2"/>
    <n v="0"/>
    <n v="0"/>
    <n v="0"/>
    <s v="EJ"/>
  </r>
  <r>
    <x v="13"/>
    <s v="European Union"/>
    <s v="agricultural energy use"/>
    <x v="1"/>
    <x v="2"/>
    <n v="0.59205099999999999"/>
    <n v="0.51004099999999997"/>
    <n v="0.43196129999999999"/>
    <n v="0.3887776"/>
    <n v="0.39328819999999998"/>
    <n v="0.37899459999999902"/>
    <n v="0.34760507000000002"/>
    <n v="0.31258535999999998"/>
    <n v="0.28583691999999999"/>
    <n v="0.25201298999999999"/>
    <n v="0.21930032999999999"/>
    <n v="0"/>
    <n v="0"/>
    <n v="0"/>
    <s v="EJ"/>
  </r>
  <r>
    <x v="13"/>
    <s v="European Union"/>
    <s v="alumina"/>
    <x v="0"/>
    <x v="3"/>
    <n v="4.10572E-4"/>
    <n v="1.40283E-4"/>
    <n v="6.5434400000000002E-3"/>
    <n v="3.9094000000000002E-5"/>
    <n v="4.9207499999999999E-5"/>
    <n v="4.9026809999999997E-5"/>
    <n v="4.83684799999999E-5"/>
    <n v="4.7404200000000003E-5"/>
    <n v="4.619209E-5"/>
    <n v="4.4795383999999998E-5"/>
    <n v="4.3094598E-5"/>
    <n v="0"/>
    <n v="0"/>
    <n v="0"/>
    <s v="EJ"/>
  </r>
  <r>
    <x v="13"/>
    <s v="European Union"/>
    <s v="alumina"/>
    <x v="0"/>
    <x v="5"/>
    <n v="0"/>
    <n v="0"/>
    <n v="5.3093600000000001E-6"/>
    <n v="3.4046800000000002E-3"/>
    <n v="4.2854339999999899E-3"/>
    <n v="4.2696890000000001E-3"/>
    <n v="4.2123680000000002E-3"/>
    <n v="4.12853E-3"/>
    <n v="4.0233138999999996E-3"/>
    <n v="3.9019653E-3"/>
    <n v="3.7540414000000002E-3"/>
    <n v="0"/>
    <n v="0"/>
    <n v="0"/>
    <s v="EJ"/>
  </r>
  <r>
    <x v="13"/>
    <s v="European Union"/>
    <s v="alumina"/>
    <x v="0"/>
    <x v="0"/>
    <n v="3.3063699999999999E-3"/>
    <n v="1.1047699999999999E-3"/>
    <n v="1.16214E-2"/>
    <n v="1.4589599999999999E-2"/>
    <n v="1.8366325579680001E-2"/>
    <n v="1.8293992475180001E-2"/>
    <n v="1.8030137782049999E-2"/>
    <n v="1.76133006224399E-2"/>
    <n v="1.707785524249E-2"/>
    <n v="1.6511306860493E-2"/>
    <n v="1.5856204744484001E-2"/>
    <n v="0"/>
    <n v="0"/>
    <n v="0"/>
    <s v="EJ"/>
  </r>
  <r>
    <x v="13"/>
    <s v="European Union"/>
    <s v="alumina"/>
    <x v="0"/>
    <x v="2"/>
    <n v="2.2219900000000001E-2"/>
    <n v="1.4221599999999999E-2"/>
    <n v="5.0983900000000004E-3"/>
    <n v="3.2694999999999998E-5"/>
    <n v="4.1153060000000001E-5"/>
    <n v="4.100184E-5"/>
    <n v="4.0450982874000003E-5"/>
    <n v="3.9643514594E-5"/>
    <n v="3.8628657640000003E-5"/>
    <n v="3.7459578209999901E-5"/>
    <n v="3.6037033217E-5"/>
    <n v="0"/>
    <n v="0"/>
    <n v="0"/>
    <s v="EJ"/>
  </r>
  <r>
    <x v="13"/>
    <s v="European Union"/>
    <s v="aluminum"/>
    <x v="0"/>
    <x v="4"/>
    <n v="0.13752900000000001"/>
    <n v="0.13777400000000001"/>
    <n v="0.108129"/>
    <n v="9.4958500000000001E-2"/>
    <n v="0.1195283"/>
    <n v="0.11908131999999901"/>
    <n v="0.11745393"/>
    <n v="0.11502341000000001"/>
    <n v="0.11195107999999999"/>
    <n v="0.10848826"/>
    <n v="0.104326422"/>
    <n v="0"/>
    <n v="0"/>
    <n v="0"/>
    <s v="EJ"/>
  </r>
  <r>
    <x v="13"/>
    <s v="European Union"/>
    <s v="cement"/>
    <x v="0"/>
    <x v="4"/>
    <n v="0.10020999999999999"/>
    <n v="9.6514699999999995E-2"/>
    <n v="8.5545399999999994E-2"/>
    <n v="8.5545399999999994E-2"/>
    <n v="7.9574300000000001E-2"/>
    <n v="8.2607379999999994E-2"/>
    <n v="8.6192389999999994E-2"/>
    <n v="9.4110470000000002E-2"/>
    <n v="0.101478973"/>
    <n v="0.104198868"/>
    <n v="0.103980234"/>
    <n v="0"/>
    <n v="0"/>
    <n v="0"/>
    <s v="EJ"/>
  </r>
  <r>
    <x v="13"/>
    <s v="European Union"/>
    <s v="chemical energy use"/>
    <x v="0"/>
    <x v="3"/>
    <n v="2.42788E-2"/>
    <n v="1.00883E-2"/>
    <n v="2.10137E-2"/>
    <n v="2.6748500000000001E-2"/>
    <n v="2.7452629999999999E-2"/>
    <n v="2.7853876E-2"/>
    <n v="2.9883186999999999E-2"/>
    <n v="3.4450912E-2"/>
    <n v="3.8508383E-2"/>
    <n v="3.9306239999999999E-2"/>
    <n v="3.8365670599999999E-2"/>
    <n v="0"/>
    <n v="0"/>
    <n v="0"/>
    <s v="EJ"/>
  </r>
  <r>
    <x v="13"/>
    <s v="European Union"/>
    <s v="chemical energy use"/>
    <x v="0"/>
    <x v="5"/>
    <n v="0.27878799999999998"/>
    <n v="3.80507E-2"/>
    <n v="4.6255299999999999E-2"/>
    <n v="7.1162000000000003E-2"/>
    <n v="7.3084789999999997E-2"/>
    <n v="7.2666510000000004E-2"/>
    <n v="7.1951290000000001E-2"/>
    <n v="7.0562780000000005E-2"/>
    <n v="6.9864170000000003E-2"/>
    <n v="6.8945733999999995E-2"/>
    <n v="6.8160670000000007E-2"/>
    <n v="0"/>
    <n v="0"/>
    <n v="0"/>
    <s v="EJ"/>
  </r>
  <r>
    <x v="13"/>
    <s v="European Union"/>
    <s v="chemical energy use"/>
    <x v="0"/>
    <x v="4"/>
    <n v="0.63036999999999999"/>
    <n v="0.64405800000000002"/>
    <n v="0.60969099999999998"/>
    <n v="0.56871000000000005"/>
    <n v="0.56343140000000003"/>
    <n v="0.57137479999999996"/>
    <n v="0.58948999999999996"/>
    <n v="0.63039650000000003"/>
    <n v="0.66933029999999905"/>
    <n v="0.68784794999999999"/>
    <n v="0.69051617399999998"/>
    <n v="0"/>
    <n v="0"/>
    <n v="0"/>
    <s v="EJ"/>
  </r>
  <r>
    <x v="13"/>
    <s v="European Union"/>
    <s v="chemical energy use"/>
    <x v="0"/>
    <x v="0"/>
    <n v="0.54974999999999996"/>
    <n v="0.68690600000000002"/>
    <n v="0.54536300000000004"/>
    <n v="0.54761700000000002"/>
    <n v="0.56300570000000005"/>
    <n v="0.55761680000000002"/>
    <n v="0.54449910000000001"/>
    <n v="0.51254389999999905"/>
    <n v="0.47782779999999903"/>
    <n v="0.45831100999999902"/>
    <n v="0.44549129999999998"/>
    <n v="0"/>
    <n v="0"/>
    <n v="0"/>
    <s v="EJ"/>
  </r>
  <r>
    <x v="13"/>
    <s v="European Union"/>
    <s v="chemical energy use"/>
    <x v="0"/>
    <x v="2"/>
    <n v="0.39618799999999998"/>
    <n v="0.27718100000000001"/>
    <n v="0.31218000000000001"/>
    <n v="0.28992299999999999"/>
    <n v="0.29718040000000001"/>
    <n v="0.29478782999999997"/>
    <n v="0.28732429999999998"/>
    <n v="0.2697524"/>
    <n v="0.25244569"/>
    <n v="0.24239532"/>
    <n v="0.238571332"/>
    <n v="0"/>
    <n v="0"/>
    <n v="0"/>
    <s v="EJ"/>
  </r>
  <r>
    <x v="13"/>
    <s v="European Union"/>
    <s v="chemical feedstocks"/>
    <x v="0"/>
    <x v="5"/>
    <n v="8.7906000000000008E-3"/>
    <n v="1.3018500000000001E-2"/>
    <n v="1.32278E-2"/>
    <n v="1.2599900000000001E-2"/>
    <n v="1.2874500000000001E-2"/>
    <n v="1.3469E-2"/>
    <n v="1.38966E-2"/>
    <n v="1.4147E-2"/>
    <n v="1.4439199999999999E-2"/>
    <n v="1.45279E-2"/>
    <n v="1.42939E-2"/>
    <n v="0"/>
    <n v="0"/>
    <n v="0"/>
    <s v="EJ"/>
  </r>
  <r>
    <x v="13"/>
    <s v="European Union"/>
    <s v="chemical feedstocks"/>
    <x v="0"/>
    <x v="0"/>
    <n v="0.25634000000000001"/>
    <n v="0.234652"/>
    <n v="0.238041"/>
    <n v="0.24382799999999999"/>
    <n v="0.253965"/>
    <n v="0.23597799999999999"/>
    <n v="0.24446200000000001"/>
    <n v="0.24227099999999999"/>
    <n v="0.23657300000000001"/>
    <n v="0.235869"/>
    <n v="0.224132"/>
    <n v="0"/>
    <n v="0"/>
    <n v="0"/>
    <s v="EJ"/>
  </r>
  <r>
    <x v="13"/>
    <s v="European Union"/>
    <s v="chemical feedstocks"/>
    <x v="0"/>
    <x v="2"/>
    <n v="2.0169600000000001"/>
    <n v="2.6313"/>
    <n v="2.42042"/>
    <n v="2.2475800000000001"/>
    <n v="2.2683599999999999"/>
    <n v="2.28626"/>
    <n v="2.2736700000000001"/>
    <n v="2.2594699999999999"/>
    <n v="2.2382200000000001"/>
    <n v="2.2144300000000001"/>
    <n v="2.1961200000000001"/>
    <n v="0"/>
    <n v="0"/>
    <n v="0"/>
    <s v="EJ"/>
  </r>
  <r>
    <x v="13"/>
    <s v="European Union"/>
    <s v="comm cooling"/>
    <x v="2"/>
    <x v="4"/>
    <n v="0.13664999999999999"/>
    <n v="0.22817499999999999"/>
    <n v="0.26294600000000001"/>
    <n v="0.25395499999999999"/>
    <n v="0.25643909999999998"/>
    <n v="0.25534074000000001"/>
    <n v="0.24880352"/>
    <n v="0.23593184"/>
    <n v="0.22188355999999901"/>
    <n v="0.20949768999999999"/>
    <n v="0.20113437000000001"/>
    <n v="0"/>
    <n v="0"/>
    <n v="0"/>
    <s v="EJ"/>
  </r>
  <r>
    <x v="13"/>
    <s v="European Union"/>
    <s v="comm cooling"/>
    <x v="2"/>
    <x v="0"/>
    <n v="6.9999999999999997E-7"/>
    <n v="8.9999999999999996E-7"/>
    <n v="1.1000000000000001E-6"/>
    <n v="9.9999999999999995E-7"/>
    <n v="1.0075602999999899E-6"/>
    <n v="9.7786939999999995E-7"/>
    <n v="8.7729520000000001E-7"/>
    <n v="7.0126459999999998E-7"/>
    <n v="5.4692470000000003E-7"/>
    <n v="4.3074482000000002E-7"/>
    <n v="3.8952786999999902E-7"/>
    <n v="0"/>
    <n v="0"/>
    <n v="0"/>
    <s v="EJ"/>
  </r>
  <r>
    <x v="13"/>
    <s v="European Union"/>
    <s v="comm heating"/>
    <x v="2"/>
    <x v="3"/>
    <n v="1.6913600000000001E-2"/>
    <n v="6.4168000000000003E-2"/>
    <n v="7.7259700000000001E-2"/>
    <n v="0.113085"/>
    <n v="0.118728"/>
    <n v="0.1406683"/>
    <n v="0.16499432999999999"/>
    <n v="0.18964207"/>
    <n v="0.20383688999999999"/>
    <n v="0.20412922"/>
    <n v="0.19500559000000001"/>
    <n v="0"/>
    <n v="0"/>
    <n v="0"/>
    <s v="EJ"/>
  </r>
  <r>
    <x v="13"/>
    <s v="European Union"/>
    <s v="comm heating"/>
    <x v="2"/>
    <x v="5"/>
    <n v="0.320517"/>
    <n v="2.4842699999999999E-2"/>
    <n v="2.7290600000000002E-2"/>
    <n v="1.6660100000000001E-2"/>
    <n v="1.7572669999999999E-2"/>
    <n v="1.802434E-2"/>
    <n v="1.8009819999999999E-2"/>
    <n v="1.7622869999999999E-2"/>
    <n v="1.7228634E-2"/>
    <n v="1.69283259999999E-2"/>
    <n v="1.6653063999999999E-2"/>
    <n v="0"/>
    <n v="0"/>
    <n v="0"/>
    <s v="EJ"/>
  </r>
  <r>
    <x v="13"/>
    <s v="European Union"/>
    <s v="comm heating"/>
    <x v="2"/>
    <x v="4"/>
    <n v="0.17749300000000001"/>
    <n v="0.29637400000000003"/>
    <n v="0.34153699999999998"/>
    <n v="0.32985900000000001"/>
    <n v="0.34887970000000001"/>
    <n v="0.36857859999999998"/>
    <n v="0.39346690000000001"/>
    <n v="0.42129539999999999"/>
    <n v="0.44637090000000001"/>
    <n v="0.47266940000000002"/>
    <n v="0.48886983000000001"/>
    <n v="0"/>
    <n v="0"/>
    <n v="0"/>
    <s v="EJ"/>
  </r>
  <r>
    <x v="13"/>
    <s v="European Union"/>
    <s v="comm heating"/>
    <x v="2"/>
    <x v="0"/>
    <n v="0.56642599999999999"/>
    <n v="0.79231799999999997"/>
    <n v="0.888297"/>
    <n v="0.84391099999999997"/>
    <n v="0.89899899999999999"/>
    <n v="0.91727599999999998"/>
    <n v="0.91597910000000005"/>
    <n v="0.89282759999999906"/>
    <n v="0.85984499999999997"/>
    <n v="0.83831630000000001"/>
    <n v="0.81671479999999996"/>
    <n v="0"/>
    <n v="0"/>
    <n v="0"/>
    <s v="EJ"/>
  </r>
  <r>
    <x v="13"/>
    <s v="European Union"/>
    <s v="comm heating"/>
    <x v="2"/>
    <x v="1"/>
    <n v="0"/>
    <n v="0"/>
    <n v="0"/>
    <n v="0"/>
    <n v="0"/>
    <n v="5.1096500000000001E-5"/>
    <n v="9.3357399999999995E-4"/>
    <n v="2.0345099999999998E-3"/>
    <n v="3.08341E-3"/>
    <n v="3.4846399999999998E-3"/>
    <n v="3.6332500000000002E-3"/>
    <n v="0"/>
    <n v="0"/>
    <n v="0"/>
    <s v="EJ"/>
  </r>
  <r>
    <x v="13"/>
    <s v="European Union"/>
    <s v="comm heating"/>
    <x v="2"/>
    <x v="2"/>
    <n v="0.47815000000000002"/>
    <n v="0.45177499999999998"/>
    <n v="0.35552600000000001"/>
    <n v="0.30810599999999999"/>
    <n v="0.32591199999999998"/>
    <n v="0.3345342"/>
    <n v="0.33306720000000001"/>
    <n v="0.3242681"/>
    <n v="0.31415910000000002"/>
    <n v="0.30772569999999999"/>
    <n v="0.30669650999999998"/>
    <n v="0"/>
    <n v="0"/>
    <n v="0"/>
    <s v="EJ"/>
  </r>
  <r>
    <x v="13"/>
    <s v="European Union"/>
    <s v="comm others"/>
    <x v="2"/>
    <x v="3"/>
    <n v="3.5298999999999999E-3"/>
    <n v="1.3391999999999999E-2"/>
    <n v="1.6124300000000001E-2"/>
    <n v="2.36011E-2"/>
    <n v="2.566943E-2"/>
    <n v="3.2759209999999997E-2"/>
    <n v="3.8731409999999897E-2"/>
    <n v="4.2772499999999998E-2"/>
    <n v="4.3781149999999998E-2"/>
    <n v="4.2305822E-2"/>
    <n v="3.948314E-2"/>
    <n v="0"/>
    <n v="0"/>
    <n v="0"/>
    <s v="EJ"/>
  </r>
  <r>
    <x v="13"/>
    <s v="European Union"/>
    <s v="comm others"/>
    <x v="2"/>
    <x v="5"/>
    <n v="3.6699900000000001E-2"/>
    <n v="2.8444999999999998E-3"/>
    <n v="3.1248000000000001E-3"/>
    <n v="1.9076E-3"/>
    <n v="2.0804650000000001E-3"/>
    <n v="2.214092E-3"/>
    <n v="2.1936049999999999E-3"/>
    <n v="2.0653379999999999E-3"/>
    <n v="1.9614029E-3"/>
    <n v="1.8713674E-3"/>
    <n v="1.8470197999999999E-3"/>
    <n v="0"/>
    <n v="0"/>
    <n v="0"/>
    <s v="EJ"/>
  </r>
  <r>
    <x v="13"/>
    <s v="European Union"/>
    <s v="comm others"/>
    <x v="2"/>
    <x v="4"/>
    <n v="0.97702500000000003"/>
    <n v="1.6314200000000001"/>
    <n v="1.88002"/>
    <n v="1.8157399999999999"/>
    <n v="1.9985889999999999"/>
    <n v="2.258181"/>
    <n v="2.5070319999999899"/>
    <n v="2.7164440000000001"/>
    <n v="2.8841733999999999"/>
    <n v="3.0949577000000001"/>
    <n v="3.2562126999999998"/>
    <n v="0"/>
    <n v="0"/>
    <n v="0"/>
    <s v="EJ"/>
  </r>
  <r>
    <x v="13"/>
    <s v="European Union"/>
    <s v="comm others"/>
    <x v="2"/>
    <x v="0"/>
    <n v="0.63442100000000001"/>
    <n v="0.88743000000000005"/>
    <n v="0.99492999999999998"/>
    <n v="0.94521599999999995"/>
    <n v="1.0470839999999999"/>
    <n v="1.115999"/>
    <n v="1.122047"/>
    <n v="1.0777702"/>
    <n v="1.0355805"/>
    <n v="1.0086971"/>
    <n v="1.0036217000000001"/>
    <n v="0"/>
    <n v="0"/>
    <n v="0"/>
    <s v="EJ"/>
  </r>
  <r>
    <x v="13"/>
    <s v="European Union"/>
    <s v="comm others"/>
    <x v="2"/>
    <x v="1"/>
    <n v="0"/>
    <n v="0"/>
    <n v="0"/>
    <n v="0"/>
    <n v="0"/>
    <n v="1.5391499999999999E-4"/>
    <n v="2.29518E-3"/>
    <n v="4.2763999999999996E-3"/>
    <n v="5.6130299999999998E-3"/>
    <n v="7.2130400000000004E-3"/>
    <n v="7.6108699999999996E-3"/>
    <n v="0"/>
    <n v="0"/>
    <n v="0"/>
    <s v="EJ"/>
  </r>
  <r>
    <x v="13"/>
    <s v="European Union"/>
    <s v="comm others"/>
    <x v="2"/>
    <x v="2"/>
    <n v="0.61587599999999998"/>
    <n v="0.58190399999999998"/>
    <n v="0.45793099999999998"/>
    <n v="0.39685300000000001"/>
    <n v="0.43152509999999999"/>
    <n v="0.45306150000000001"/>
    <n v="0.43585889999999999"/>
    <n v="0.39270929999999998"/>
    <n v="0.35494739999999902"/>
    <n v="0.32322421000000001"/>
    <n v="0.31589539999999899"/>
    <n v="0"/>
    <n v="0"/>
    <n v="0"/>
    <s v="EJ"/>
  </r>
  <r>
    <x v="13"/>
    <s v="European Union"/>
    <s v="construction energy use"/>
    <x v="0"/>
    <x v="3"/>
    <n v="8.3700000000000002E-5"/>
    <n v="2.1767000000000002E-3"/>
    <n v="2.5953E-3"/>
    <n v="4.6046000000000004E-3"/>
    <n v="4.6460039999999996E-3"/>
    <n v="6.2303130000000003E-3"/>
    <n v="7.527649E-3"/>
    <n v="8.1267609999999997E-3"/>
    <n v="7.8341820000000003E-3"/>
    <n v="6.9920199999999998E-3"/>
    <n v="6.1864650000000004E-3"/>
    <n v="0"/>
    <n v="0"/>
    <n v="0"/>
    <s v="EJ"/>
  </r>
  <r>
    <x v="13"/>
    <s v="European Union"/>
    <s v="construction energy use"/>
    <x v="0"/>
    <x v="5"/>
    <n v="1.1302E-3"/>
    <n v="1.2559999999999999E-4"/>
    <n v="3.3490000000000001E-4"/>
    <n v="4.1859999999999998E-4"/>
    <n v="4.2501149999999999E-4"/>
    <n v="4.1369930000000001E-4"/>
    <n v="3.8298749999999898E-4"/>
    <n v="3.5929359999999999E-4"/>
    <n v="3.5544500000000002E-4"/>
    <n v="3.4554249999999898E-4"/>
    <n v="3.3750449999999998E-4"/>
    <n v="0"/>
    <n v="0"/>
    <n v="0"/>
    <s v="EJ"/>
  </r>
  <r>
    <x v="13"/>
    <s v="European Union"/>
    <s v="construction energy use"/>
    <x v="0"/>
    <x v="4"/>
    <n v="3.1646199999999999E-2"/>
    <n v="4.4664599999999999E-2"/>
    <n v="5.08599E-2"/>
    <n v="5.9231899999999997E-2"/>
    <n v="5.9394000000000002E-2"/>
    <n v="6.3673866999999995E-2"/>
    <n v="7.1404043E-2"/>
    <n v="7.7790151000000002E-2"/>
    <n v="8.0076951600000001E-2"/>
    <n v="8.3516774000000002E-2"/>
    <n v="8.7173945000000003E-2"/>
    <n v="0"/>
    <n v="0"/>
    <n v="0"/>
    <s v="EJ"/>
  </r>
  <r>
    <x v="13"/>
    <s v="European Union"/>
    <s v="construction energy use"/>
    <x v="0"/>
    <x v="0"/>
    <n v="8.9580000000000007E-3"/>
    <n v="2.88834E-2"/>
    <n v="4.2111200000000001E-2"/>
    <n v="6.0613300000000002E-2"/>
    <n v="6.2034199999999998E-2"/>
    <n v="5.6665499999999903E-2"/>
    <n v="4.9235729999999998E-2"/>
    <n v="4.3543989999999998E-2"/>
    <n v="4.1549999999999997E-2"/>
    <n v="3.973836E-2"/>
    <n v="3.7659079999999998E-2"/>
    <n v="0"/>
    <n v="0"/>
    <n v="0"/>
    <s v="EJ"/>
  </r>
  <r>
    <x v="13"/>
    <s v="European Union"/>
    <s v="construction energy use"/>
    <x v="0"/>
    <x v="1"/>
    <n v="0"/>
    <n v="0"/>
    <n v="0"/>
    <n v="0"/>
    <n v="0"/>
    <n v="9.3295400000000005E-4"/>
    <n v="3.2593819999999999E-3"/>
    <n v="6.1769930000000004E-3"/>
    <n v="8.3520030000000002E-3"/>
    <n v="1.0668525E-2"/>
    <n v="1.2421369999999999E-2"/>
    <n v="0"/>
    <n v="0"/>
    <n v="0"/>
    <s v="EJ"/>
  </r>
  <r>
    <x v="13"/>
    <s v="European Union"/>
    <s v="construction energy use"/>
    <x v="0"/>
    <x v="2"/>
    <n v="0.1088779"/>
    <n v="0.14274249999999999"/>
    <n v="0.10205549999999999"/>
    <n v="0.1194692"/>
    <n v="0.12072999"/>
    <n v="0.11663282"/>
    <n v="0.10736308"/>
    <n v="9.6991241000000006E-2"/>
    <n v="8.9027859999999903E-2"/>
    <n v="7.8958589999999995E-2"/>
    <n v="6.9088049999999998E-2"/>
    <n v="0"/>
    <n v="0"/>
    <n v="0"/>
    <s v="EJ"/>
  </r>
  <r>
    <x v="13"/>
    <s v="European Union"/>
    <s v="construction feedstocks"/>
    <x v="3"/>
    <x v="2"/>
    <n v="0.61304899999999996"/>
    <n v="0.676597"/>
    <n v="0.58652099999999996"/>
    <n v="0.433338"/>
    <n v="0.44488"/>
    <n v="0.44950800000000002"/>
    <n v="0.45293099999999997"/>
    <n v="0.45630199999999999"/>
    <n v="0.45854099999999998"/>
    <n v="0.461115"/>
    <n v="0.46373300000000001"/>
    <n v="0"/>
    <n v="0"/>
    <n v="0"/>
    <s v="EJ"/>
  </r>
  <r>
    <x v="13"/>
    <s v="European Union"/>
    <s v="desalinated water"/>
    <x v="0"/>
    <x v="4"/>
    <n v="6.5173999999999996E-3"/>
    <n v="3.9502199999999999E-3"/>
    <n v="3.0944900000000001E-3"/>
    <n v="2.2387599999999998E-3"/>
    <n v="2.94875E-3"/>
    <n v="3.4241300000000001E-3"/>
    <n v="3.6011200000000002E-3"/>
    <n v="3.6851200000000001E-3"/>
    <n v="3.7007300000000002E-3"/>
    <n v="3.7168600000000002E-3"/>
    <n v="3.7379499999999999E-3"/>
    <n v="0"/>
    <n v="0"/>
    <n v="0"/>
    <s v="EJ"/>
  </r>
  <r>
    <x v="13"/>
    <s v="European Union"/>
    <s v="desalinated water"/>
    <x v="0"/>
    <x v="0"/>
    <n v="5.3617099999999996E-3"/>
    <n v="6.2834700000000002E-3"/>
    <n v="6.5834700000000001E-3"/>
    <n v="6.8222300000000003E-3"/>
    <n v="9.2845800000000006E-3"/>
    <n v="9.7752700000000008E-3"/>
    <n v="1.0515699999999999E-2"/>
    <n v="1.08828E-2"/>
    <n v="1.09538E-2"/>
    <n v="1.13019E-2"/>
    <n v="1.13737E-2"/>
    <n v="0"/>
    <n v="0"/>
    <n v="0"/>
    <s v="EJ"/>
  </r>
  <r>
    <x v="13"/>
    <s v="European Union"/>
    <s v="desalinated water"/>
    <x v="0"/>
    <x v="2"/>
    <n v="4.21369E-3"/>
    <n v="3.2919300000000002E-3"/>
    <n v="2.9919399999999998E-3"/>
    <n v="2.7531700000000001E-3"/>
    <n v="3.6370500000000002E-3"/>
    <n v="4.1211099999999999E-3"/>
    <n v="4.2648800000000004E-3"/>
    <n v="4.4240399999999997E-3"/>
    <n v="4.5109700000000004E-3"/>
    <n v="4.6225099999999998E-3"/>
    <n v="4.8433299999999999E-3"/>
    <n v="0"/>
    <n v="0"/>
    <n v="0"/>
    <s v="EJ"/>
  </r>
  <r>
    <x v="13"/>
    <s v="European Union"/>
    <s v="industrial wastewater treatment"/>
    <x v="0"/>
    <x v="4"/>
    <n v="5.8932100000000001E-2"/>
    <n v="7.2405999999999998E-2"/>
    <n v="6.5805299999999997E-2"/>
    <n v="6.21197E-2"/>
    <n v="7.0771000000000001E-2"/>
    <n v="7.8231999999999996E-2"/>
    <n v="8.4040400000000001E-2"/>
    <n v="8.9534799999999998E-2"/>
    <n v="9.4563900000000006E-2"/>
    <n v="9.9354100000000001E-2"/>
    <n v="0.103978"/>
    <n v="0"/>
    <n v="0"/>
    <n v="0"/>
    <s v="EJ"/>
  </r>
  <r>
    <x v="13"/>
    <s v="European Union"/>
    <s v="industrial water abstraction"/>
    <x v="0"/>
    <x v="4"/>
    <n v="1.30601E-2"/>
    <n v="1.4242100000000001E-2"/>
    <n v="1.25822E-2"/>
    <n v="1.1854999999999999E-2"/>
    <n v="1.2803800000000001E-2"/>
    <n v="1.36566E-2"/>
    <n v="1.4270100000000001E-2"/>
    <n v="1.48567E-2"/>
    <n v="1.53817E-2"/>
    <n v="1.58967E-2"/>
    <n v="1.6413500000000001E-2"/>
    <n v="0"/>
    <n v="0"/>
    <n v="0"/>
    <s v="EJ"/>
  </r>
  <r>
    <x v="13"/>
    <s v="European Union"/>
    <s v="industrial water treatment"/>
    <x v="0"/>
    <x v="4"/>
    <n v="2.4617699999999999E-2"/>
    <n v="2.7021099999999999E-2"/>
    <n v="2.3751899999999999E-2"/>
    <n v="2.2418899999999999E-2"/>
    <n v="2.4213100000000001E-2"/>
    <n v="2.5825899999999999E-2"/>
    <n v="2.6986099999999999E-2"/>
    <n v="2.80954E-2"/>
    <n v="2.9088300000000001E-2"/>
    <n v="3.0062100000000001E-2"/>
    <n v="3.1039400000000002E-2"/>
    <n v="0"/>
    <n v="0"/>
    <n v="0"/>
    <s v="EJ"/>
  </r>
  <r>
    <x v="13"/>
    <s v="European Union"/>
    <s v="iron and steel"/>
    <x v="0"/>
    <x v="3"/>
    <n v="0"/>
    <n v="0"/>
    <n v="0"/>
    <n v="0"/>
    <n v="0"/>
    <n v="3.2162900000000001E-2"/>
    <n v="6.0906399999999999E-2"/>
    <n v="7.5851500000000002E-2"/>
    <n v="7.0684930000000007E-2"/>
    <n v="5.8908439999999999E-2"/>
    <n v="4.8033679999999898E-2"/>
    <n v="0"/>
    <n v="0"/>
    <n v="0"/>
    <s v="EJ"/>
  </r>
  <r>
    <x v="13"/>
    <s v="European Union"/>
    <s v="iron and steel"/>
    <x v="0"/>
    <x v="5"/>
    <n v="1.9183254999999999"/>
    <n v="1.3655117999999999"/>
    <n v="1.2506497999999999"/>
    <n v="1.1776407999999901"/>
    <n v="1.2602627"/>
    <n v="1.2004524000000001"/>
    <n v="1.1227328599999999"/>
    <n v="1.0615271099999899"/>
    <n v="1.0237244299999899"/>
    <n v="0.99022816999999996"/>
    <n v="0.95174161999999995"/>
    <n v="0"/>
    <n v="0"/>
    <n v="0"/>
    <s v="EJ"/>
  </r>
  <r>
    <x v="13"/>
    <s v="European Union"/>
    <s v="iron and steel"/>
    <x v="0"/>
    <x v="4"/>
    <n v="0.35296909999999998"/>
    <n v="0.41085500000000003"/>
    <n v="0.35966009999999998"/>
    <n v="0.34538410000000003"/>
    <n v="0.3664618"/>
    <n v="0.35911151099999999"/>
    <n v="0.34728548199999998"/>
    <n v="0.33261552"/>
    <n v="0.3167568113"/>
    <n v="0.30181411400000002"/>
    <n v="0.28507553000000002"/>
    <n v="0"/>
    <n v="0"/>
    <n v="0"/>
    <s v="EJ"/>
  </r>
  <r>
    <x v="13"/>
    <s v="European Union"/>
    <s v="iron and steel"/>
    <x v="0"/>
    <x v="0"/>
    <n v="0.35861863799999999"/>
    <n v="0.360794895"/>
    <n v="0.29122099599999901"/>
    <n v="0.285314713"/>
    <n v="0.303653744"/>
    <n v="0.2919722609"/>
    <n v="0.262919389"/>
    <n v="0.235990596389999"/>
    <n v="0.21791934266999999"/>
    <n v="0.20336273311"/>
    <n v="0.18924391241999999"/>
    <n v="0"/>
    <n v="0"/>
    <n v="0"/>
    <s v="EJ"/>
  </r>
  <r>
    <x v="13"/>
    <s v="European Union"/>
    <s v="iron and steel"/>
    <x v="0"/>
    <x v="1"/>
    <n v="0"/>
    <n v="0"/>
    <n v="0"/>
    <n v="0"/>
    <n v="0"/>
    <n v="9.4420100000000007E-3"/>
    <n v="3.8745740000000001E-2"/>
    <n v="5.5805969999999899E-2"/>
    <n v="5.8250837E-2"/>
    <n v="5.796374E-2"/>
    <n v="5.4357309999999999E-2"/>
    <n v="0"/>
    <n v="0"/>
    <n v="0"/>
    <s v="EJ"/>
  </r>
  <r>
    <x v="13"/>
    <s v="European Union"/>
    <s v="iron and steel"/>
    <x v="0"/>
    <x v="2"/>
    <n v="0.18858416"/>
    <n v="0.13324082000000001"/>
    <n v="0.11004909"/>
    <n v="5.4877784999999998E-2"/>
    <n v="5.8242008999999997E-2"/>
    <n v="5.6692415900000001E-2"/>
    <n v="5.28149838E-2"/>
    <n v="4.8881068989999998E-2"/>
    <n v="4.5680265969999898E-2"/>
    <n v="4.2876625809999999E-2"/>
    <n v="4.0007862319999997E-2"/>
    <n v="0"/>
    <n v="0"/>
    <n v="0"/>
    <s v="EJ"/>
  </r>
  <r>
    <x v="13"/>
    <s v="European Union"/>
    <s v="irrigation water abstraction"/>
    <x v="0"/>
    <x v="4"/>
    <n v="1.33464E-2"/>
    <n v="1.47344E-2"/>
    <n v="1.4069099999999999E-2"/>
    <n v="1.50711E-2"/>
    <n v="1.5679700000000001E-2"/>
    <n v="1.6422900000000001E-2"/>
    <n v="1.7141400000000001E-2"/>
    <n v="1.7583999999999999E-2"/>
    <n v="1.8077699999999999E-2"/>
    <n v="1.9040399999999999E-2"/>
    <n v="1.9882199999999999E-2"/>
    <n v="0"/>
    <n v="0"/>
    <n v="0"/>
    <s v="EJ"/>
  </r>
  <r>
    <x v="13"/>
    <s v="European Union"/>
    <s v="mining energy use"/>
    <x v="0"/>
    <x v="3"/>
    <n v="0"/>
    <n v="1.6743999999999999E-3"/>
    <n v="2.46971E-3"/>
    <n v="3.5580999999999998E-3"/>
    <n v="3.605727E-3"/>
    <n v="4.6091680000000003E-3"/>
    <n v="5.3325880000000001E-3"/>
    <n v="5.6009290000000002E-3"/>
    <n v="5.35429299999999E-3"/>
    <n v="4.74488399999999E-3"/>
    <n v="4.1689220000000003E-3"/>
    <n v="0"/>
    <n v="0"/>
    <n v="0"/>
    <s v="EJ"/>
  </r>
  <r>
    <x v="13"/>
    <s v="European Union"/>
    <s v="mining energy use"/>
    <x v="0"/>
    <x v="5"/>
    <n v="7.0366700000000004E-2"/>
    <n v="7.4092100000000003E-3"/>
    <n v="6.2371199999999996E-3"/>
    <n v="7.0743100000000003E-3"/>
    <n v="7.2147599999999997E-3"/>
    <n v="6.81454E-3"/>
    <n v="6.0317740000000002E-3"/>
    <n v="5.4328390000000001E-3"/>
    <n v="5.3115719999999996E-3"/>
    <n v="5.1259799999999996E-3"/>
    <n v="4.97067899999999E-3"/>
    <n v="0"/>
    <n v="0"/>
    <n v="0"/>
    <s v="EJ"/>
  </r>
  <r>
    <x v="13"/>
    <s v="European Union"/>
    <s v="mining energy use"/>
    <x v="0"/>
    <x v="4"/>
    <n v="6.3627199999999995E-2"/>
    <n v="4.3199599999999998E-2"/>
    <n v="4.7469299999999999E-2"/>
    <n v="5.0273900000000003E-2"/>
    <n v="5.0607800000000001E-2"/>
    <n v="5.2232825499999899E-2"/>
    <n v="5.5469059699999997E-2"/>
    <n v="5.7941922700000002E-2"/>
    <n v="5.8541320599999898E-2"/>
    <n v="5.9648906500000001E-2"/>
    <n v="6.0560928699999898E-2"/>
    <n v="0"/>
    <n v="0"/>
    <n v="0"/>
    <s v="EJ"/>
  </r>
  <r>
    <x v="13"/>
    <s v="European Union"/>
    <s v="mining energy use"/>
    <x v="0"/>
    <x v="0"/>
    <n v="2.2269500000000001E-2"/>
    <n v="2.4446200000000001E-2"/>
    <n v="2.08045E-2"/>
    <n v="1.8418400000000001E-2"/>
    <n v="1.8937160000000001E-2"/>
    <n v="1.685822E-2"/>
    <n v="1.4013919999999999E-2"/>
    <n v="1.1856375000000001E-2"/>
    <n v="1.11650899999999E-2"/>
    <n v="1.0600132999999999E-2"/>
    <n v="9.9740850000000006E-3"/>
    <n v="0"/>
    <n v="0"/>
    <n v="0"/>
    <s v="EJ"/>
  </r>
  <r>
    <x v="13"/>
    <s v="European Union"/>
    <s v="mining energy use"/>
    <x v="0"/>
    <x v="1"/>
    <n v="0"/>
    <n v="0"/>
    <n v="0"/>
    <n v="0"/>
    <n v="0"/>
    <n v="2.2821300000000001E-4"/>
    <n v="8.1324499999999998E-4"/>
    <n v="1.542571E-3"/>
    <n v="2.0847424999999998E-3"/>
    <n v="2.6576239999999999E-3"/>
    <n v="3.0696059999999999E-3"/>
    <n v="0"/>
    <n v="0"/>
    <n v="0"/>
    <s v="EJ"/>
  </r>
  <r>
    <x v="13"/>
    <s v="European Union"/>
    <s v="mining energy use"/>
    <x v="0"/>
    <x v="2"/>
    <n v="3.4743799999999998E-2"/>
    <n v="3.0892610000000001E-2"/>
    <n v="2.519981E-2"/>
    <n v="3.1771710000000002E-2"/>
    <n v="3.21648E-2"/>
    <n v="3.0964800000000001E-2"/>
    <n v="2.8403024999999998E-2"/>
    <n v="2.552929E-2"/>
    <n v="2.3373636E-2"/>
    <n v="2.0661202E-2"/>
    <n v="1.7950079000000001E-2"/>
    <n v="0"/>
    <n v="0"/>
    <n v="0"/>
    <s v="EJ"/>
  </r>
  <r>
    <x v="13"/>
    <s v="European Union"/>
    <s v="municipal wastewater treatment"/>
    <x v="0"/>
    <x v="4"/>
    <n v="3.93897E-2"/>
    <n v="5.4094200000000002E-2"/>
    <n v="6.3159599999999996E-2"/>
    <n v="7.0866799999999994E-2"/>
    <n v="7.5939199999999998E-2"/>
    <n v="7.9522300000000004E-2"/>
    <n v="8.1717300000000007E-2"/>
    <n v="8.32262E-2"/>
    <n v="8.4222900000000003E-2"/>
    <n v="8.4834900000000005E-2"/>
    <n v="8.5003499999999996E-2"/>
    <n v="0"/>
    <n v="0"/>
    <n v="0"/>
    <s v="EJ"/>
  </r>
  <r>
    <x v="13"/>
    <s v="European Union"/>
    <s v="municipal water abstraction"/>
    <x v="0"/>
    <x v="4"/>
    <n v="1.28751E-2"/>
    <n v="1.4806E-2"/>
    <n v="1.6275600000000001E-2"/>
    <n v="1.8247200000000002E-2"/>
    <n v="1.8431900000000001E-2"/>
    <n v="1.8557000000000001E-2"/>
    <n v="1.8498000000000001E-2"/>
    <n v="1.8369099999999999E-2"/>
    <n v="1.81878E-2"/>
    <n v="1.79928E-2"/>
    <n v="1.7765E-2"/>
    <n v="0"/>
    <n v="0"/>
    <n v="0"/>
    <s v="EJ"/>
  </r>
  <r>
    <x v="13"/>
    <s v="European Union"/>
    <s v="municipal water distribution"/>
    <x v="0"/>
    <x v="4"/>
    <n v="3.4086699999999998E-2"/>
    <n v="3.86711E-2"/>
    <n v="4.2458200000000001E-2"/>
    <n v="4.7639399999999998E-2"/>
    <n v="4.8168599999999999E-2"/>
    <n v="4.8519100000000003E-2"/>
    <n v="4.8376099999999998E-2"/>
    <n v="4.8045900000000002E-2"/>
    <n v="4.7574900000000003E-2"/>
    <n v="4.7069100000000003E-2"/>
    <n v="4.6477699999999997E-2"/>
    <n v="0"/>
    <n v="0"/>
    <n v="0"/>
    <s v="EJ"/>
  </r>
  <r>
    <x v="13"/>
    <s v="European Union"/>
    <s v="municipal water treatment"/>
    <x v="0"/>
    <x v="4"/>
    <n v="3.2298399999999998E-2"/>
    <n v="3.6663800000000003E-2"/>
    <n v="4.0255899999999997E-2"/>
    <n v="4.5185400000000001E-2"/>
    <n v="4.56482E-2"/>
    <n v="4.5957900000000003E-2"/>
    <n v="4.5811699999999997E-2"/>
    <n v="4.5492600000000001E-2"/>
    <n v="4.50435E-2"/>
    <n v="4.4560500000000003E-2"/>
    <n v="4.3996500000000001E-2"/>
    <n v="0"/>
    <n v="0"/>
    <n v="0"/>
    <s v="EJ"/>
  </r>
  <r>
    <x v="13"/>
    <s v="European Union"/>
    <s v="other industrial energy use"/>
    <x v="0"/>
    <x v="3"/>
    <n v="0.51580899999999996"/>
    <n v="0.82489100000000004"/>
    <n v="1.0040690000000001"/>
    <n v="1.1476569999999999"/>
    <n v="1.2566286999999901"/>
    <n v="1.4102045999999999"/>
    <n v="1.5756253999999901"/>
    <n v="1.8334674"/>
    <n v="2.0656767999999999"/>
    <n v="2.1369777000000001"/>
    <n v="2.1293911999999899"/>
    <n v="0"/>
    <n v="0"/>
    <n v="0"/>
    <s v="EJ"/>
  </r>
  <r>
    <x v="13"/>
    <s v="European Union"/>
    <s v="other industrial energy use"/>
    <x v="0"/>
    <x v="5"/>
    <n v="0.79568919999999999"/>
    <n v="0.233933"/>
    <n v="0.20777580000000001"/>
    <n v="0.2035148"/>
    <n v="0.22926759999999999"/>
    <n v="0.23499487999999999"/>
    <n v="0.225220109999999"/>
    <n v="0.19578498"/>
    <n v="0.16943477000000001"/>
    <n v="0.154563589999999"/>
    <n v="0.15332041800000001"/>
    <n v="0"/>
    <n v="0"/>
    <n v="0"/>
    <s v="EJ"/>
  </r>
  <r>
    <x v="13"/>
    <s v="European Union"/>
    <s v="other industrial energy use"/>
    <x v="0"/>
    <x v="4"/>
    <n v="1.67557"/>
    <n v="2.1818200000000001"/>
    <n v="2.0165999999999999"/>
    <n v="1.9036599999999999"/>
    <n v="1.9658100000000001"/>
    <n v="2.1477729999999999"/>
    <n v="2.3225559999999899"/>
    <n v="2.5565820000000001"/>
    <n v="2.7845939999999998"/>
    <n v="2.9906063000000001"/>
    <n v="3.1597441800000001"/>
    <n v="0"/>
    <n v="0"/>
    <n v="0"/>
    <s v="EJ"/>
  </r>
  <r>
    <x v="13"/>
    <s v="European Union"/>
    <s v="other industrial energy use"/>
    <x v="0"/>
    <x v="0"/>
    <n v="2.0751999999999899"/>
    <n v="3.64194"/>
    <n v="3.36483"/>
    <n v="2.9445100000000002"/>
    <n v="3.2797299999999998"/>
    <n v="3.3784247999999999"/>
    <n v="3.3311480999999898"/>
    <n v="3.0770221999999898"/>
    <n v="2.7898971000000001"/>
    <n v="2.67343079999999"/>
    <n v="2.6710598499999998"/>
    <n v="0"/>
    <n v="0"/>
    <n v="0"/>
    <s v="EJ"/>
  </r>
  <r>
    <x v="13"/>
    <s v="European Union"/>
    <s v="other industrial energy use"/>
    <x v="0"/>
    <x v="1"/>
    <n v="0"/>
    <n v="0"/>
    <n v="0"/>
    <n v="0"/>
    <n v="0"/>
    <n v="2.7897160000000002E-4"/>
    <n v="2.7513617000000001E-3"/>
    <n v="9.5611235999999902E-3"/>
    <n v="1.9072528700000001E-2"/>
    <n v="2.6080271299999999E-2"/>
    <n v="3.2013790600000001E-2"/>
    <n v="0"/>
    <n v="0"/>
    <n v="0"/>
    <s v="EJ"/>
  </r>
  <r>
    <x v="13"/>
    <s v="European Union"/>
    <s v="other industrial energy use"/>
    <x v="0"/>
    <x v="2"/>
    <n v="1.2060759999999999"/>
    <n v="1.15547"/>
    <n v="0.82861300000000004"/>
    <n v="0.46672199999999903"/>
    <n v="0.51215239999999995"/>
    <n v="0.53433030000000004"/>
    <n v="0.53585260000000001"/>
    <n v="0.51595009999999997"/>
    <n v="0.49510532000000002"/>
    <n v="0.49149600999999998"/>
    <n v="0.50671145200000001"/>
    <n v="0"/>
    <n v="0"/>
    <n v="0"/>
    <s v="EJ"/>
  </r>
  <r>
    <x v="13"/>
    <s v="European Union"/>
    <s v="other industrial feedstocks"/>
    <x v="0"/>
    <x v="5"/>
    <n v="5.5255199999999997E-2"/>
    <n v="2.9929899999999999E-2"/>
    <n v="2.9929899999999999E-2"/>
    <n v="3.5874000000000003E-2"/>
    <n v="3.9283699999999998E-2"/>
    <n v="4.3493700000000003E-2"/>
    <n v="4.7428999999999999E-2"/>
    <n v="5.1795500000000001E-2"/>
    <n v="5.6841099999999999E-2"/>
    <n v="6.0875899999999997E-2"/>
    <n v="6.3444700000000007E-2"/>
    <n v="0"/>
    <n v="0"/>
    <n v="0"/>
    <s v="EJ"/>
  </r>
  <r>
    <x v="13"/>
    <s v="European Union"/>
    <s v="other industrial feedstocks"/>
    <x v="0"/>
    <x v="0"/>
    <n v="0"/>
    <n v="0"/>
    <n v="3.7171700000000002E-2"/>
    <n v="0"/>
    <n v="0"/>
    <n v="0"/>
    <n v="0"/>
    <n v="0"/>
    <n v="0"/>
    <n v="0"/>
    <n v="0"/>
    <n v="0"/>
    <n v="0"/>
    <n v="0"/>
    <s v="EJ"/>
  </r>
  <r>
    <x v="13"/>
    <s v="European Union"/>
    <s v="other industrial feedstocks"/>
    <x v="0"/>
    <x v="2"/>
    <n v="0.38378699999999999"/>
    <n v="0.38496999999999998"/>
    <n v="0.32076199999999999"/>
    <n v="0.24762000000000001"/>
    <n v="0.26782299999999998"/>
    <n v="0.28567599999999999"/>
    <n v="0.30027399999999999"/>
    <n v="0.32010300000000003"/>
    <n v="0.34094000000000002"/>
    <n v="0.35905500000000001"/>
    <n v="0.37718699999999999"/>
    <n v="0"/>
    <n v="0"/>
    <n v="0"/>
    <s v="EJ"/>
  </r>
  <r>
    <x v="13"/>
    <s v="European Union"/>
    <s v="process heat cement"/>
    <x v="0"/>
    <x v="3"/>
    <n v="0.11301"/>
    <n v="0.11008900000000001"/>
    <n v="9.8210199999999997E-2"/>
    <n v="9.8210199999999997E-2"/>
    <n v="9.3970799999999993E-2"/>
    <n v="0.1045635"/>
    <n v="0.1215923"/>
    <n v="0.1567914"/>
    <n v="0.18530785999999999"/>
    <n v="0.19173414999999999"/>
    <n v="0.18344363999999999"/>
    <n v="0"/>
    <n v="0"/>
    <n v="0"/>
    <s v="EJ"/>
  </r>
  <r>
    <x v="13"/>
    <s v="European Union"/>
    <s v="process heat cement"/>
    <x v="0"/>
    <x v="5"/>
    <n v="0.21848600000000001"/>
    <n v="0.21284"/>
    <n v="0.18987299999999999"/>
    <n v="0.18987299999999999"/>
    <n v="0.18173600000000001"/>
    <n v="0.19107299999999999"/>
    <n v="0.19352179999999999"/>
    <n v="0.19837591999999901"/>
    <n v="0.20483365000000001"/>
    <n v="0.20727469000000001"/>
    <n v="0.20423437"/>
    <n v="0"/>
    <n v="0"/>
    <n v="0"/>
    <s v="EJ"/>
  </r>
  <r>
    <x v="13"/>
    <s v="European Union"/>
    <s v="process heat cement"/>
    <x v="0"/>
    <x v="0"/>
    <n v="7.53399E-3"/>
    <n v="7.3393099999999999E-3"/>
    <n v="6.5473800000000002E-3"/>
    <n v="6.5473800000000002E-3"/>
    <n v="6.2650400000000004E-3"/>
    <n v="6.5157990000000001E-3"/>
    <n v="6.4302329999999996E-3"/>
    <n v="6.1240340000000004E-3"/>
    <n v="5.7194860000000002E-3"/>
    <n v="5.5193550000000001E-3"/>
    <n v="5.28119159999999E-3"/>
    <n v="0"/>
    <n v="0"/>
    <n v="0"/>
    <s v="EJ"/>
  </r>
  <r>
    <x v="13"/>
    <s v="European Union"/>
    <s v="process heat cement"/>
    <x v="0"/>
    <x v="1"/>
    <n v="0"/>
    <n v="0"/>
    <n v="0"/>
    <n v="0"/>
    <n v="0"/>
    <n v="4.3437499999999997E-4"/>
    <n v="7.4650510000000003E-3"/>
    <n v="2.9865806000000002E-2"/>
    <n v="5.6606644999999997E-2"/>
    <n v="7.1430495999999996E-2"/>
    <n v="8.1760928099999894E-2"/>
    <n v="0"/>
    <n v="0"/>
    <n v="0"/>
    <s v="EJ"/>
  </r>
  <r>
    <x v="13"/>
    <s v="European Union"/>
    <s v="process heat cement"/>
    <x v="0"/>
    <x v="2"/>
    <n v="0.41437000000000002"/>
    <n v="0.40366099999999999"/>
    <n v="0.36010399999999998"/>
    <n v="0.36010399999999998"/>
    <n v="0.32706200000000002"/>
    <n v="0.32967619999999997"/>
    <n v="0.32920719999999998"/>
    <n v="0.32028820000000002"/>
    <n v="0.3040815"/>
    <n v="0.29405555999999999"/>
    <n v="0.28780168"/>
    <n v="0"/>
    <n v="0"/>
    <n v="0"/>
    <s v="EJ"/>
  </r>
  <r>
    <x v="13"/>
    <s v="European Union"/>
    <s v="resid cooling"/>
    <x v="4"/>
    <x v="4"/>
    <n v="0.199351"/>
    <n v="0.261077"/>
    <n v="0.27842800000000001"/>
    <n v="0.26159399999999999"/>
    <n v="0.2606561"/>
    <n v="0.25682082000000001"/>
    <n v="0.24843021999999901"/>
    <n v="0.23402224999999999"/>
    <n v="0.21883966999999999"/>
    <n v="0.20562985"/>
    <n v="0.19696309000000001"/>
    <n v="0"/>
    <n v="0"/>
    <n v="0"/>
    <s v="EJ"/>
  </r>
  <r>
    <x v="13"/>
    <s v="European Union"/>
    <s v="resid heating"/>
    <x v="4"/>
    <x v="3"/>
    <n v="0.71027899999999999"/>
    <n v="0.87013499999999999"/>
    <n v="1.1517999999999999"/>
    <n v="1.1148899999999999"/>
    <n v="1.1868749999999999"/>
    <n v="1.289215"/>
    <n v="1.364169"/>
    <n v="1.394868"/>
    <n v="1.3872783"/>
    <n v="1.3552607000000001"/>
    <n v="1.3093652"/>
    <n v="0"/>
    <n v="0"/>
    <n v="0"/>
    <s v="EJ"/>
  </r>
  <r>
    <x v="13"/>
    <s v="European Union"/>
    <s v="resid heating"/>
    <x v="4"/>
    <x v="4"/>
    <n v="0.248643"/>
    <n v="0.325631"/>
    <n v="0.347271"/>
    <n v="0.32627499999999998"/>
    <n v="0.32179639999999998"/>
    <n v="0.32196839999999999"/>
    <n v="0.32760689999999998"/>
    <n v="0.3390881"/>
    <n v="0.35324069999999902"/>
    <n v="0.36912970000000001"/>
    <n v="0.38018837999999999"/>
    <n v="0"/>
    <n v="0"/>
    <n v="0"/>
    <s v="EJ"/>
  </r>
  <r>
    <x v="13"/>
    <s v="European Union"/>
    <s v="resid heating"/>
    <x v="4"/>
    <x v="0"/>
    <n v="2.0276700000000001"/>
    <n v="3.10955"/>
    <n v="3.2341099999999998"/>
    <n v="2.6077599999999999"/>
    <n v="2.594986"/>
    <n v="2.5327459999999999"/>
    <n v="2.450609"/>
    <n v="2.3595929999999998"/>
    <n v="2.26303399999999"/>
    <n v="2.1684494999999999"/>
    <n v="2.0681250000000002"/>
    <n v="0"/>
    <n v="0"/>
    <n v="0"/>
    <s v="EJ"/>
  </r>
  <r>
    <x v="13"/>
    <s v="European Union"/>
    <s v="resid heating"/>
    <x v="4"/>
    <x v="1"/>
    <n v="0"/>
    <n v="0"/>
    <n v="0"/>
    <n v="0"/>
    <n v="0"/>
    <n v="9.3535400000000006E-5"/>
    <n v="1.64331E-3"/>
    <n v="3.4542000000000002E-3"/>
    <n v="5.6207200000000001E-3"/>
    <n v="7.1592699999999997E-3"/>
    <n v="8.37771E-3"/>
    <n v="0"/>
    <n v="0"/>
    <n v="0"/>
    <s v="EJ"/>
  </r>
  <r>
    <x v="13"/>
    <s v="European Union"/>
    <s v="resid heating"/>
    <x v="4"/>
    <x v="2"/>
    <n v="1.65089"/>
    <n v="1.4894400000000001"/>
    <n v="1.20261"/>
    <n v="0.93703700000000001"/>
    <n v="0.92432999999999998"/>
    <n v="0.90575419999999995"/>
    <n v="0.87494459999999996"/>
    <n v="0.84213669999999996"/>
    <n v="0.81189319999999998"/>
    <n v="0.7816729"/>
    <n v="0.76241910000000002"/>
    <n v="0"/>
    <n v="0"/>
    <n v="0"/>
    <s v="EJ"/>
  </r>
  <r>
    <x v="13"/>
    <s v="European Union"/>
    <s v="resid others"/>
    <x v="4"/>
    <x v="3"/>
    <n v="0.12496"/>
    <n v="0.153083"/>
    <n v="0.20263600000000001"/>
    <n v="0.19614300000000001"/>
    <n v="0.20678859999999999"/>
    <n v="0.2474084"/>
    <n v="0.28216619999999998"/>
    <n v="0.30577889999999902"/>
    <n v="0.308345059999999"/>
    <n v="0.29141821000000001"/>
    <n v="0.2670594"/>
    <n v="0"/>
    <n v="0"/>
    <n v="0"/>
    <s v="EJ"/>
  </r>
  <r>
    <x v="13"/>
    <s v="European Union"/>
    <s v="resid others"/>
    <x v="4"/>
    <x v="5"/>
    <n v="0.74047300000000005"/>
    <n v="0.112442"/>
    <n v="0.13841700000000001"/>
    <n v="8.8386999999999993E-2"/>
    <n v="9.3388499999999999E-2"/>
    <n v="9.5991919999999994E-2"/>
    <n v="9.2142569999999993E-2"/>
    <n v="8.4204810000000005E-2"/>
    <n v="7.7840629999999994E-2"/>
    <n v="7.1708539999999904E-2"/>
    <n v="6.9273550000000003E-2"/>
    <n v="0"/>
    <n v="0"/>
    <n v="0"/>
    <s v="EJ"/>
  </r>
  <r>
    <x v="13"/>
    <s v="European Union"/>
    <s v="resid others"/>
    <x v="4"/>
    <x v="4"/>
    <n v="1.4632400000000001"/>
    <n v="1.91631"/>
    <n v="2.04366"/>
    <n v="1.9200999999999999"/>
    <n v="2.0437270000000001"/>
    <n v="2.2085059999999999"/>
    <n v="2.3622719999999999"/>
    <n v="2.4969409999999899"/>
    <n v="2.5994963000000002"/>
    <n v="2.7113006999999998"/>
    <n v="2.78154509999999"/>
    <n v="0"/>
    <n v="0"/>
    <n v="0"/>
    <s v="EJ"/>
  </r>
  <r>
    <x v="13"/>
    <s v="European Union"/>
    <s v="resid others"/>
    <x v="4"/>
    <x v="0"/>
    <n v="0.87493600000000005"/>
    <n v="1.3417699999999999"/>
    <n v="1.3955200000000001"/>
    <n v="1.1252500000000001"/>
    <n v="1.2039029999999999"/>
    <n v="1.239401"/>
    <n v="1.2066889999999999"/>
    <n v="1.1262205999999999"/>
    <n v="1.0551778000000001"/>
    <n v="0.99404899999999996"/>
    <n v="0.96788589999999997"/>
    <n v="0"/>
    <n v="0"/>
    <n v="0"/>
    <s v="EJ"/>
  </r>
  <r>
    <x v="13"/>
    <s v="European Union"/>
    <s v="resid others"/>
    <x v="4"/>
    <x v="1"/>
    <n v="0"/>
    <n v="0"/>
    <n v="0"/>
    <n v="0"/>
    <n v="0"/>
    <n v="1.3623199999999999E-4"/>
    <n v="2.1950799999999999E-3"/>
    <n v="4.25721E-3"/>
    <n v="5.4793100000000003E-3"/>
    <n v="6.6854899999999997E-3"/>
    <n v="6.6179799999999999E-3"/>
    <n v="0"/>
    <n v="0"/>
    <n v="0"/>
    <s v="EJ"/>
  </r>
  <r>
    <x v="13"/>
    <s v="European Union"/>
    <s v="resid others"/>
    <x v="4"/>
    <x v="2"/>
    <n v="0.76068999999999998"/>
    <n v="0.68629899999999999"/>
    <n v="0.55413699999999999"/>
    <n v="0.43176500000000001"/>
    <n v="0.45511220000000002"/>
    <n v="0.46257690000000001"/>
    <n v="0.43202819999999997"/>
    <n v="0.37760739999999998"/>
    <n v="0.33159189999999999"/>
    <n v="0.29069912999999997"/>
    <n v="0.27820620000000001"/>
    <n v="0"/>
    <n v="0"/>
    <n v="0"/>
    <s v="EJ"/>
  </r>
  <r>
    <x v="13"/>
    <s v="European Union"/>
    <s v="trn_aviation_intl"/>
    <x v="5"/>
    <x v="4"/>
    <n v="0"/>
    <n v="0"/>
    <n v="0"/>
    <n v="0"/>
    <n v="0"/>
    <n v="0"/>
    <n v="0"/>
    <n v="2.55286E-7"/>
    <n v="1.9952099999999998E-6"/>
    <n v="1.5319300000000001E-5"/>
    <n v="1.06605E-4"/>
    <n v="0"/>
    <n v="0"/>
    <n v="0"/>
    <s v="EJ"/>
  </r>
  <r>
    <x v="13"/>
    <s v="European Union"/>
    <s v="trn_aviation_intl"/>
    <x v="5"/>
    <x v="1"/>
    <n v="0"/>
    <n v="0"/>
    <n v="0"/>
    <n v="0"/>
    <n v="0"/>
    <n v="0"/>
    <n v="0"/>
    <n v="3.20669E-7"/>
    <n v="5.9596700000000003E-6"/>
    <n v="8.4971799999999998E-5"/>
    <n v="8.8721199999999996E-4"/>
    <n v="0"/>
    <n v="0"/>
    <n v="0"/>
    <s v="EJ"/>
  </r>
  <r>
    <x v="13"/>
    <s v="European Union"/>
    <s v="trn_aviation_intl"/>
    <x v="5"/>
    <x v="2"/>
    <n v="0.53997899999999999"/>
    <n v="0.92823699999999998"/>
    <n v="0.91135500000000003"/>
    <n v="0.95519699999999996"/>
    <n v="1.0052099999999999"/>
    <n v="0.95790500000000001"/>
    <n v="0.91076800000000002"/>
    <n v="0.87646100000000005"/>
    <n v="0.89584200000000003"/>
    <n v="0.91464199999999996"/>
    <n v="0.93301999999999996"/>
    <n v="0"/>
    <n v="0"/>
    <n v="0"/>
    <s v="EJ"/>
  </r>
  <r>
    <x v="13"/>
    <s v="European Union"/>
    <s v="trn_freight"/>
    <x v="6"/>
    <x v="5"/>
    <n v="8.3716599999999997E-4"/>
    <n v="1.2559499999999999E-4"/>
    <n v="5.4418000000000001E-4"/>
    <n v="3.7668700000000001E-4"/>
    <n v="0"/>
    <n v="0"/>
    <n v="0"/>
    <n v="0"/>
    <n v="0"/>
    <n v="0"/>
    <n v="0"/>
    <n v="0"/>
    <n v="0"/>
    <n v="0"/>
    <s v="EJ"/>
  </r>
  <r>
    <x v="13"/>
    <s v="European Union"/>
    <s v="trn_freight"/>
    <x v="6"/>
    <x v="4"/>
    <n v="4.1922899999999999E-2"/>
    <n v="4.8885999999999999E-2"/>
    <n v="4.7050000000000002E-2"/>
    <n v="4.9310699999999999E-2"/>
    <n v="5.23746E-2"/>
    <n v="5.3153660999999998E-2"/>
    <n v="4.6543549999999899E-2"/>
    <n v="3.5048405999999997E-2"/>
    <n v="3.0547392999999999E-2"/>
    <n v="3.1399579999999899E-2"/>
    <n v="3.4221090000000003E-2"/>
    <n v="0"/>
    <n v="0"/>
    <n v="0"/>
    <s v="EJ"/>
  </r>
  <r>
    <x v="13"/>
    <s v="European Union"/>
    <s v="trn_freight"/>
    <x v="6"/>
    <x v="1"/>
    <n v="0"/>
    <n v="0"/>
    <n v="0"/>
    <n v="0"/>
    <n v="0"/>
    <n v="1.58724E-3"/>
    <n v="6.1460100000000004E-3"/>
    <n v="1.26554701E-2"/>
    <n v="1.6440394000000001E-2"/>
    <n v="1.89746399999999E-2"/>
    <n v="2.2010419999999999E-2"/>
    <n v="0"/>
    <n v="0"/>
    <n v="0"/>
    <s v="EJ"/>
  </r>
  <r>
    <x v="13"/>
    <s v="European Union"/>
    <s v="trn_freight"/>
    <x v="6"/>
    <x v="2"/>
    <n v="0.28102529999999998"/>
    <n v="0.32245489999999999"/>
    <n v="0.27789950000000002"/>
    <n v="0.22831509999999999"/>
    <n v="0.239555089999999"/>
    <n v="0.24923716999999901"/>
    <n v="0.25575909000000002"/>
    <n v="0.2719878"/>
    <n v="0.2815645"/>
    <n v="0.29149569999999903"/>
    <n v="0.30301509999999998"/>
    <n v="0"/>
    <n v="0"/>
    <n v="0"/>
    <s v="EJ"/>
  </r>
  <r>
    <x v="13"/>
    <s v="European Union"/>
    <s v="trn_freight_road"/>
    <x v="6"/>
    <x v="4"/>
    <n v="0"/>
    <n v="0"/>
    <n v="0"/>
    <n v="0"/>
    <n v="1.1405E-3"/>
    <n v="4.4876789733399999E-3"/>
    <n v="1.6009615604023E-2"/>
    <n v="3.9425582149656899E-2"/>
    <n v="6.7505151186931997E-2"/>
    <n v="9.2492639921349998E-2"/>
    <n v="0.114853083106999"/>
    <n v="0"/>
    <n v="0"/>
    <n v="0"/>
    <s v="EJ"/>
  </r>
  <r>
    <x v="13"/>
    <s v="European Union"/>
    <s v="trn_freight_road"/>
    <x v="6"/>
    <x v="1"/>
    <n v="0"/>
    <n v="0"/>
    <n v="0"/>
    <n v="0"/>
    <n v="0"/>
    <n v="9.0870640000000004E-4"/>
    <n v="8.0064582526999904E-3"/>
    <n v="2.6173561931699899E-2"/>
    <n v="5.1181772500700003E-2"/>
    <n v="7.5160242589999898E-2"/>
    <n v="9.4750495279999999E-2"/>
    <n v="0"/>
    <n v="0"/>
    <n v="0"/>
    <s v="EJ"/>
  </r>
  <r>
    <x v="13"/>
    <s v="European Union"/>
    <s v="trn_freight_road"/>
    <x v="6"/>
    <x v="2"/>
    <n v="1.4293100000000001"/>
    <n v="1.7599290000000001"/>
    <n v="1.6957599999999999"/>
    <n v="1.65464099999999"/>
    <n v="1.8937379110999999"/>
    <n v="2.0723165882400001"/>
    <n v="2.1450364255699998"/>
    <n v="2.1048774555700001"/>
    <n v="2.0512542635000002"/>
    <n v="2.0095087114000001"/>
    <n v="1.9856156815999999"/>
    <n v="0"/>
    <n v="0"/>
    <n v="0"/>
    <s v="EJ"/>
  </r>
  <r>
    <x v="13"/>
    <s v="European Union"/>
    <s v="trn_pass"/>
    <x v="6"/>
    <x v="4"/>
    <n v="0.11813933"/>
    <n v="0.13775910999999999"/>
    <n v="0.13258651999999899"/>
    <n v="0.13895710999999999"/>
    <n v="0.14559523999999999"/>
    <n v="0.15253920000000001"/>
    <n v="0.15732660000000001"/>
    <n v="0.16509599"/>
    <n v="0.17287559999999999"/>
    <n v="0.18818199999999999"/>
    <n v="0.21621789999999999"/>
    <n v="0"/>
    <n v="0"/>
    <n v="0"/>
    <s v="EJ"/>
  </r>
  <r>
    <x v="13"/>
    <s v="European Union"/>
    <s v="trn_pass"/>
    <x v="6"/>
    <x v="1"/>
    <n v="0"/>
    <n v="0"/>
    <n v="0"/>
    <n v="0"/>
    <n v="0"/>
    <n v="0"/>
    <n v="0"/>
    <n v="1.2909600000000001E-3"/>
    <n v="3.96992E-3"/>
    <n v="1.17673E-2"/>
    <n v="3.03217E-2"/>
    <n v="0"/>
    <n v="0"/>
    <n v="0"/>
    <s v="EJ"/>
  </r>
  <r>
    <x v="13"/>
    <s v="European Union"/>
    <s v="trn_pass"/>
    <x v="6"/>
    <x v="2"/>
    <n v="0.67650520000000003"/>
    <n v="1.1346783999999901"/>
    <n v="1.1126328000000001"/>
    <n v="1.1613024000000001"/>
    <n v="1.2522462000000001"/>
    <n v="1.2956785"/>
    <n v="1.2927531999999999"/>
    <n v="1.2556784999999999"/>
    <n v="1.2784869999999999"/>
    <n v="1.2797854"/>
    <n v="1.2464822999999901"/>
    <n v="0"/>
    <n v="0"/>
    <n v="0"/>
    <s v="EJ"/>
  </r>
  <r>
    <x v="13"/>
    <s v="European Union"/>
    <s v="trn_pass_road"/>
    <x v="6"/>
    <x v="4"/>
    <n v="0"/>
    <n v="0"/>
    <n v="0"/>
    <n v="0"/>
    <n v="2.2498899999999999E-2"/>
    <n v="5.0647199999999899E-2"/>
    <n v="6.8970989999999996E-2"/>
    <n v="7.3902499999999996E-2"/>
    <n v="7.2032700000000005E-2"/>
    <n v="6.9588899999999995E-2"/>
    <n v="6.6616900000000007E-2"/>
    <n v="0"/>
    <n v="0"/>
    <n v="0"/>
    <s v="EJ"/>
  </r>
  <r>
    <x v="13"/>
    <s v="European Union"/>
    <s v="trn_pass_road"/>
    <x v="6"/>
    <x v="0"/>
    <n v="8.5247099999999996E-3"/>
    <n v="2.1024899999999999E-2"/>
    <n v="4.4180999999999998E-2"/>
    <n v="7.02879E-2"/>
    <n v="8.3545900000000006E-2"/>
    <n v="8.6231199999999994E-2"/>
    <n v="6.5583599999999895E-2"/>
    <n v="5.7283599999999997E-2"/>
    <n v="5.2936399999999897E-2"/>
    <n v="4.8379599999999898E-2"/>
    <n v="4.3820900000000003E-2"/>
    <n v="0"/>
    <n v="0"/>
    <n v="0"/>
    <s v="EJ"/>
  </r>
  <r>
    <x v="13"/>
    <s v="European Union"/>
    <s v="trn_pass_road"/>
    <x v="6"/>
    <x v="1"/>
    <n v="0"/>
    <n v="0"/>
    <n v="0"/>
    <n v="0"/>
    <n v="0"/>
    <n v="1.29423E-5"/>
    <n v="6.3123319999999994E-5"/>
    <n v="1.9458790999999999E-4"/>
    <n v="3.533012E-4"/>
    <n v="4.5021899999999899E-4"/>
    <n v="4.66362E-4"/>
    <n v="0"/>
    <n v="0"/>
    <n v="0"/>
    <s v="EJ"/>
  </r>
  <r>
    <x v="13"/>
    <s v="European Union"/>
    <s v="trn_pass_road"/>
    <x v="6"/>
    <x v="2"/>
    <n v="0.38844899999999999"/>
    <n v="0.478269"/>
    <n v="0.46081"/>
    <n v="0.44964799999999999"/>
    <n v="0.59813099300000006"/>
    <n v="0.61521992199999997"/>
    <n v="0.48472297600000003"/>
    <n v="0.41221045000000001"/>
    <n v="0.38215525"/>
    <n v="0.35209778999999902"/>
    <n v="0.32289820000000002"/>
    <n v="0"/>
    <n v="0"/>
    <n v="0"/>
    <s v="EJ"/>
  </r>
  <r>
    <x v="13"/>
    <s v="European Union"/>
    <s v="trn_pass_road_LDV"/>
    <x v="6"/>
    <x v="4"/>
    <n v="0"/>
    <n v="0"/>
    <n v="0"/>
    <n v="0"/>
    <n v="0"/>
    <n v="2.3197499999999999E-2"/>
    <n v="3.72298E-2"/>
    <n v="4.20636E-2"/>
    <n v="4.4292600000000001E-2"/>
    <n v="4.5550899999999998E-2"/>
    <n v="4.5991600000000001E-2"/>
    <n v="0"/>
    <n v="0"/>
    <n v="0"/>
    <s v="EJ"/>
  </r>
  <r>
    <x v="13"/>
    <s v="European Union"/>
    <s v="trn_pass_road_LDV"/>
    <x v="6"/>
    <x v="2"/>
    <n v="9.4314800000000004E-2"/>
    <n v="0.116129"/>
    <n v="0.11189399999999999"/>
    <n v="0.109181"/>
    <n v="0.100758"/>
    <n v="5.3780599999999998E-2"/>
    <n v="3.2474599999999999E-2"/>
    <n v="2.41292E-2"/>
    <n v="1.9441099999999999E-2"/>
    <n v="1.60403E-2"/>
    <n v="1.3572900000000001E-2"/>
    <n v="0"/>
    <n v="0"/>
    <n v="0"/>
    <s v="EJ"/>
  </r>
  <r>
    <x v="13"/>
    <s v="European Union"/>
    <s v="trn_pass_road_LDV_4W"/>
    <x v="6"/>
    <x v="4"/>
    <n v="0"/>
    <n v="0"/>
    <n v="0"/>
    <n v="0"/>
    <n v="0"/>
    <n v="8.0451883244000003E-2"/>
    <n v="0.40955753352599999"/>
    <n v="0.76041552795899903"/>
    <n v="1.093509253056"/>
    <n v="1.295443960069"/>
    <n v="1.465357259101"/>
    <n v="0"/>
    <n v="0"/>
    <n v="0"/>
    <s v="EJ"/>
  </r>
  <r>
    <x v="13"/>
    <s v="European Union"/>
    <s v="trn_pass_road_LDV_4W"/>
    <x v="6"/>
    <x v="0"/>
    <n v="1.81978699999999E-4"/>
    <n v="4.4874699999999999E-4"/>
    <n v="9.4298699999999995E-4"/>
    <n v="1.500316E-3"/>
    <n v="1.45224E-3"/>
    <n v="1.3530187999999999E-3"/>
    <n v="1.1744952000000001E-3"/>
    <n v="9.7621039999999995E-4"/>
    <n v="7.7770080000000004E-4"/>
    <n v="6.7097589999999996E-4"/>
    <n v="5.7640459999999997E-4"/>
    <n v="0"/>
    <n v="0"/>
    <n v="0"/>
    <s v="EJ"/>
  </r>
  <r>
    <x v="13"/>
    <s v="European Union"/>
    <s v="trn_pass_road_LDV_4W"/>
    <x v="6"/>
    <x v="1"/>
    <n v="0"/>
    <n v="0"/>
    <n v="0"/>
    <n v="0"/>
    <n v="0"/>
    <n v="6.0173577765E-4"/>
    <n v="4.3021643932900002E-3"/>
    <n v="6.5165712553899996E-3"/>
    <n v="8.2331644977809999E-3"/>
    <n v="8.9013156374099997E-3"/>
    <n v="9.3869368592199992E-3"/>
    <n v="0"/>
    <n v="0"/>
    <n v="0"/>
    <s v="EJ"/>
  </r>
  <r>
    <x v="13"/>
    <s v="European Union"/>
    <s v="trn_pass_road_LDV_4W"/>
    <x v="6"/>
    <x v="2"/>
    <n v="7.0677097987000002"/>
    <n v="8.7012657949999994"/>
    <n v="8.3832825934000006"/>
    <n v="8.1804735947999898"/>
    <n v="7.9114148053041999"/>
    <n v="7.4077003290584997"/>
    <n v="6.4522335844075904"/>
    <n v="5.3915870434461004"/>
    <n v="4.3315321333455996"/>
    <n v="3.7666044039924"/>
    <n v="3.2810648554530002"/>
    <n v="0"/>
    <n v="0"/>
    <n v="0"/>
    <s v="EJ"/>
  </r>
  <r>
    <x v="13"/>
    <s v="European Union"/>
    <s v="trn_shipping_intl"/>
    <x v="7"/>
    <x v="4"/>
    <n v="0"/>
    <n v="0"/>
    <n v="0"/>
    <n v="0"/>
    <n v="0"/>
    <n v="0"/>
    <n v="0"/>
    <n v="2.69912E-5"/>
    <n v="7.6832899999999994E-5"/>
    <n v="2.4588700000000003E-4"/>
    <n v="6.1077699999999996E-4"/>
    <n v="0"/>
    <n v="0"/>
    <n v="0"/>
    <s v="EJ"/>
  </r>
  <r>
    <x v="13"/>
    <s v="European Union"/>
    <s v="trn_shipping_intl"/>
    <x v="7"/>
    <x v="1"/>
    <n v="0"/>
    <n v="0"/>
    <n v="0"/>
    <n v="0"/>
    <n v="0"/>
    <n v="0"/>
    <n v="0"/>
    <n v="2.6902399999999998E-4"/>
    <n v="9.8487100000000001E-4"/>
    <n v="3.9361999999999999E-3"/>
    <n v="1.2456500000000001E-2"/>
    <n v="0"/>
    <n v="0"/>
    <n v="0"/>
    <s v="EJ"/>
  </r>
  <r>
    <x v="13"/>
    <s v="European Union"/>
    <s v="trn_shipping_intl"/>
    <x v="7"/>
    <x v="2"/>
    <n v="1.4317899999999999"/>
    <n v="2.0733999999999999"/>
    <n v="1.93903"/>
    <n v="1.6881600000000001"/>
    <n v="1.7200842000000001"/>
    <n v="1.7309239999999999"/>
    <n v="1.69207"/>
    <n v="1.677646"/>
    <n v="1.68645"/>
    <n v="1.7117420000000001"/>
    <n v="1.74290099999999"/>
    <n v="0"/>
    <n v="0"/>
    <n v="0"/>
    <s v="EJ"/>
  </r>
  <r>
    <x v="14"/>
    <s v="Europe_Eastern"/>
    <s v="N fertilizer"/>
    <x v="0"/>
    <x v="0"/>
    <n v="0.175898"/>
    <n v="0.15584700000000001"/>
    <n v="0.14990400000000001"/>
    <n v="0.15496699999999999"/>
    <n v="0.15718135999999999"/>
    <n v="0.15833930539999999"/>
    <n v="0.15595621779999999"/>
    <n v="0.14425270549999999"/>
    <n v="0.12916731670000001"/>
    <n v="0.1218048394"/>
    <n v="0.11760280484999899"/>
    <n v="0"/>
    <n v="0"/>
    <n v="0"/>
    <s v="EJ"/>
  </r>
  <r>
    <x v="14"/>
    <s v="Europe_Eastern"/>
    <s v="N fertilizer"/>
    <x v="0"/>
    <x v="1"/>
    <n v="0"/>
    <n v="0"/>
    <n v="0"/>
    <n v="0"/>
    <n v="0"/>
    <n v="9.36841E-5"/>
    <n v="1.2855086999999999E-3"/>
    <n v="5.0068954000000001E-3"/>
    <n v="9.8782248999999996E-3"/>
    <n v="1.31747406E-2"/>
    <n v="1.5737241999999999E-2"/>
    <n v="0"/>
    <n v="0"/>
    <n v="0"/>
    <s v="EJ"/>
  </r>
  <r>
    <x v="14"/>
    <s v="Europe_Eastern"/>
    <s v="agricultural energy use"/>
    <x v="1"/>
    <x v="3"/>
    <n v="2.0929999999999999E-4"/>
    <n v="1.1720999999999999E-3"/>
    <n v="2.4279000000000002E-3"/>
    <n v="2.4279000000000002E-3"/>
    <n v="2.3862369999999998E-3"/>
    <n v="2.2345809999999998E-3"/>
    <n v="2.151666E-3"/>
    <n v="1.9726166999999902E-3"/>
    <n v="1.7929389999999999E-3"/>
    <n v="1.55243E-3"/>
    <n v="1.3199710000000001E-3"/>
    <n v="0"/>
    <n v="0"/>
    <n v="0"/>
    <s v="EJ"/>
  </r>
  <r>
    <x v="14"/>
    <s v="Europe_Eastern"/>
    <s v="agricultural energy use"/>
    <x v="1"/>
    <x v="5"/>
    <n v="4.1399499999999999E-2"/>
    <n v="4.0478600000000003E-2"/>
    <n v="8.7909999999999996E-4"/>
    <n v="4.6050000000000003E-4"/>
    <n v="4.5508719999999998E-4"/>
    <n v="4.0935359999999998E-4"/>
    <n v="3.7805679999999999E-4"/>
    <n v="3.43283E-4"/>
    <n v="3.2589430000000001E-4"/>
    <n v="3.0627249999999899E-4"/>
    <n v="2.8594229999999899E-4"/>
    <n v="0"/>
    <n v="0"/>
    <n v="0"/>
    <s v="EJ"/>
  </r>
  <r>
    <x v="14"/>
    <s v="Europe_Eastern"/>
    <s v="agricultural energy use"/>
    <x v="1"/>
    <x v="7"/>
    <n v="2.3064899999999999E-2"/>
    <n v="6.9068999999999997E-3"/>
    <n v="2.1474199999999999E-2"/>
    <n v="1.5237000000000001E-2"/>
    <n v="1.5030389999999999E-2"/>
    <n v="1.346375E-2"/>
    <n v="1.250594E-2"/>
    <n v="1.1379439E-2"/>
    <n v="1.0691943000000001E-2"/>
    <n v="9.9124049999999991E-3"/>
    <n v="9.0316559999999903E-3"/>
    <n v="0"/>
    <n v="0"/>
    <n v="0"/>
    <s v="EJ"/>
  </r>
  <r>
    <x v="14"/>
    <s v="Europe_Eastern"/>
    <s v="agricultural energy use"/>
    <x v="1"/>
    <x v="4"/>
    <n v="0.12733800000000001"/>
    <n v="1.7037E-2"/>
    <n v="1.77486E-2"/>
    <n v="1.77486E-2"/>
    <n v="1.688299E-2"/>
    <n v="1.5022654E-2"/>
    <n v="1.5207930999999999E-2"/>
    <n v="1.57346129E-2"/>
    <n v="1.6539859099999998E-2"/>
    <n v="1.7586976000000001E-2"/>
    <n v="1.8770273000000001E-2"/>
    <n v="0"/>
    <n v="0"/>
    <n v="0"/>
    <s v="EJ"/>
  </r>
  <r>
    <x v="14"/>
    <s v="Europe_Eastern"/>
    <s v="agricultural energy use"/>
    <x v="1"/>
    <x v="0"/>
    <n v="1.2474300000000001E-2"/>
    <n v="6.1533999999999998E-3"/>
    <n v="8.5394000000000008E-3"/>
    <n v="8.7905899999999992E-3"/>
    <n v="8.7151599999999996E-3"/>
    <n v="7.8285500000000001E-3"/>
    <n v="7.2717210000000001E-3"/>
    <n v="6.5810629999999998E-3"/>
    <n v="6.1257069999999898E-3"/>
    <n v="5.6182330000000003E-3"/>
    <n v="5.0494199999999998E-3"/>
    <n v="0"/>
    <n v="0"/>
    <n v="0"/>
    <s v="EJ"/>
  </r>
  <r>
    <x v="14"/>
    <s v="Europe_Eastern"/>
    <s v="agricultural energy use"/>
    <x v="1"/>
    <x v="1"/>
    <n v="0"/>
    <n v="0"/>
    <n v="0"/>
    <n v="0"/>
    <n v="0"/>
    <n v="3.1801799999999999E-4"/>
    <n v="1.3089689999999899E-3"/>
    <n v="2.4237E-3"/>
    <n v="3.1741615000000002E-3"/>
    <n v="3.9608839999999996E-3"/>
    <n v="4.5462979999999998E-3"/>
    <n v="0"/>
    <n v="0"/>
    <n v="0"/>
    <s v="EJ"/>
  </r>
  <r>
    <x v="14"/>
    <s v="Europe_Eastern"/>
    <s v="agricultural energy use"/>
    <x v="1"/>
    <x v="2"/>
    <n v="0.2979175"/>
    <n v="8.3050200000000005E-2"/>
    <n v="8.1334000000000004E-2"/>
    <n v="8.1585099999999994E-2"/>
    <n v="8.4770620000000005E-2"/>
    <n v="8.1617159999999994E-2"/>
    <n v="8.0849199999999996E-2"/>
    <n v="7.5962393000000003E-2"/>
    <n v="7.0328399999999999E-2"/>
    <n v="6.3793199999999994E-2"/>
    <n v="5.7356940000000002E-2"/>
    <n v="0"/>
    <n v="0"/>
    <n v="0"/>
    <s v="EJ"/>
  </r>
  <r>
    <x v="14"/>
    <s v="Europe_Eastern"/>
    <s v="alumina"/>
    <x v="0"/>
    <x v="3"/>
    <n v="0"/>
    <n v="6.0846799999999998E-6"/>
    <n v="7.3879000000000002E-5"/>
    <n v="0"/>
    <n v="0"/>
    <n v="0"/>
    <n v="0"/>
    <n v="0"/>
    <n v="0"/>
    <n v="0"/>
    <n v="0"/>
    <n v="0"/>
    <n v="0"/>
    <n v="0"/>
    <s v="EJ"/>
  </r>
  <r>
    <x v="14"/>
    <s v="Europe_Eastern"/>
    <s v="alumina"/>
    <x v="0"/>
    <x v="5"/>
    <n v="0"/>
    <n v="0"/>
    <n v="8.9333699999999995E-8"/>
    <n v="0"/>
    <n v="0"/>
    <n v="0"/>
    <n v="0"/>
    <n v="0"/>
    <n v="0"/>
    <n v="0"/>
    <n v="0"/>
    <n v="0"/>
    <n v="0"/>
    <n v="0"/>
    <s v="EJ"/>
  </r>
  <r>
    <x v="14"/>
    <s v="Europe_Eastern"/>
    <s v="alumina"/>
    <x v="0"/>
    <x v="0"/>
    <n v="0"/>
    <n v="4.7580200000000002E-5"/>
    <n v="1.31142E-4"/>
    <n v="0"/>
    <n v="0"/>
    <n v="0"/>
    <n v="0"/>
    <n v="0"/>
    <n v="0"/>
    <n v="0"/>
    <n v="0"/>
    <n v="0"/>
    <n v="0"/>
    <n v="0"/>
    <s v="EJ"/>
  </r>
  <r>
    <x v="14"/>
    <s v="Europe_Eastern"/>
    <s v="alumina"/>
    <x v="0"/>
    <x v="2"/>
    <n v="0"/>
    <n v="6.1245799999999997E-4"/>
    <n v="5.7530900000000002E-5"/>
    <n v="0"/>
    <n v="0"/>
    <n v="0"/>
    <n v="0"/>
    <n v="0"/>
    <n v="0"/>
    <n v="0"/>
    <n v="0"/>
    <n v="0"/>
    <n v="0"/>
    <n v="0"/>
    <s v="EJ"/>
  </r>
  <r>
    <x v="14"/>
    <s v="Europe_Eastern"/>
    <s v="aluminum"/>
    <x v="0"/>
    <x v="4"/>
    <n v="0"/>
    <n v="5.9470800000000004E-3"/>
    <n v="1.3687199999999999E-3"/>
    <n v="0"/>
    <n v="0"/>
    <n v="0"/>
    <n v="0"/>
    <n v="0"/>
    <n v="0"/>
    <n v="0"/>
    <n v="0"/>
    <n v="0"/>
    <n v="0"/>
    <n v="0"/>
    <s v="EJ"/>
  </r>
  <r>
    <x v="14"/>
    <s v="Europe_Eastern"/>
    <s v="cement"/>
    <x v="0"/>
    <x v="4"/>
    <n v="1.5360199999999999E-2"/>
    <n v="7.7042300000000003E-3"/>
    <n v="7.0225599999999997E-3"/>
    <n v="7.0225599999999997E-3"/>
    <n v="6.8407499999999996E-3"/>
    <n v="6.9552019999999997E-3"/>
    <n v="7.8453989999999994E-3"/>
    <n v="8.7370869999999993E-3"/>
    <n v="9.4139610000000002E-3"/>
    <n v="9.6617579999999995E-3"/>
    <n v="9.6044554999999993E-3"/>
    <n v="0"/>
    <n v="0"/>
    <n v="0"/>
    <s v="EJ"/>
  </r>
  <r>
    <x v="14"/>
    <s v="Europe_Eastern"/>
    <s v="chemical energy use"/>
    <x v="0"/>
    <x v="3"/>
    <n v="0"/>
    <n v="0"/>
    <n v="4.1900000000000002E-5"/>
    <n v="4.1900000000000002E-5"/>
    <n v="4.3472179999999999E-5"/>
    <n v="4.2828930999999997E-5"/>
    <n v="4.6961395E-5"/>
    <n v="5.1156528E-5"/>
    <n v="5.4426555000000002E-5"/>
    <n v="5.71696119999999E-5"/>
    <n v="5.8723007899999997E-5"/>
    <n v="0"/>
    <n v="0"/>
    <n v="0"/>
    <s v="EJ"/>
  </r>
  <r>
    <x v="14"/>
    <s v="Europe_Eastern"/>
    <s v="chemical energy use"/>
    <x v="0"/>
    <x v="5"/>
    <n v="8.2045999999999994E-3"/>
    <n v="1.674E-4"/>
    <n v="6.6980000000000002E-4"/>
    <n v="8.3699899999999995E-5"/>
    <n v="8.692153E-5"/>
    <n v="8.5476029999999995E-5"/>
    <n v="9.2385689999999998E-5"/>
    <n v="9.945981E-5"/>
    <n v="1.0730552E-4"/>
    <n v="1.15524254E-4"/>
    <n v="1.2267728000000001E-4"/>
    <n v="0"/>
    <n v="0"/>
    <n v="0"/>
    <s v="EJ"/>
  </r>
  <r>
    <x v="14"/>
    <s v="Europe_Eastern"/>
    <s v="chemical energy use"/>
    <x v="0"/>
    <x v="7"/>
    <n v="7.0617799999999994E-2"/>
    <n v="3.0599700000000001E-2"/>
    <n v="7.42178E-2"/>
    <n v="4.4036699999999998E-2"/>
    <n v="4.5717309999999997E-2"/>
    <n v="4.4948445999999899E-2"/>
    <n v="4.8645711000000001E-2"/>
    <n v="5.2342740999999998E-2"/>
    <n v="5.5986143000000002E-2"/>
    <n v="5.9917485999999999E-2"/>
    <n v="6.3033139000000002E-2"/>
    <n v="0"/>
    <n v="0"/>
    <n v="0"/>
    <s v="EJ"/>
  </r>
  <r>
    <x v="14"/>
    <s v="Europe_Eastern"/>
    <s v="chemical energy use"/>
    <x v="0"/>
    <x v="4"/>
    <n v="9.3389700000000006E-2"/>
    <n v="4.1273999999999998E-2"/>
    <n v="3.2399600000000001E-2"/>
    <n v="2.36928E-2"/>
    <n v="2.2891450000000001E-2"/>
    <n v="2.2727141999999999E-2"/>
    <n v="2.526927E-2"/>
    <n v="2.8205065000000001E-2"/>
    <n v="3.1279637999999998E-2"/>
    <n v="3.4131905999999997E-2"/>
    <n v="3.67375993E-2"/>
    <n v="0"/>
    <n v="0"/>
    <n v="0"/>
    <s v="EJ"/>
  </r>
  <r>
    <x v="14"/>
    <s v="Europe_Eastern"/>
    <s v="chemical energy use"/>
    <x v="0"/>
    <x v="0"/>
    <n v="0"/>
    <n v="0"/>
    <n v="0"/>
    <n v="0"/>
    <n v="0"/>
    <n v="0"/>
    <n v="0"/>
    <n v="0"/>
    <n v="0"/>
    <n v="0"/>
    <n v="0"/>
    <n v="0"/>
    <n v="0"/>
    <n v="0"/>
    <s v="EJ"/>
  </r>
  <r>
    <x v="14"/>
    <s v="Europe_Eastern"/>
    <s v="chemical energy use"/>
    <x v="0"/>
    <x v="2"/>
    <n v="3.1604300000000002E-2"/>
    <n v="2.2604000000000001E-3"/>
    <n v="4.9813000000000001E-3"/>
    <n v="1.4651E-3"/>
    <n v="1.5538010000000001E-3"/>
    <n v="1.5407019999999999E-3"/>
    <n v="1.7907797E-3"/>
    <n v="2.1729423999999999E-3"/>
    <n v="2.5895800999999898E-3"/>
    <n v="2.9173439000000001E-3"/>
    <n v="3.1862738100000001E-3"/>
    <n v="0"/>
    <n v="0"/>
    <n v="0"/>
    <s v="EJ"/>
  </r>
  <r>
    <x v="14"/>
    <s v="Europe_Eastern"/>
    <s v="chemical feedstocks"/>
    <x v="0"/>
    <x v="5"/>
    <n v="0"/>
    <n v="0"/>
    <n v="2.0511000000000001E-3"/>
    <n v="0"/>
    <n v="0"/>
    <n v="0"/>
    <n v="0"/>
    <n v="0"/>
    <n v="0"/>
    <n v="0"/>
    <n v="0"/>
    <n v="0"/>
    <n v="0"/>
    <n v="0"/>
    <s v="EJ"/>
  </r>
  <r>
    <x v="14"/>
    <s v="Europe_Eastern"/>
    <s v="chemical feedstocks"/>
    <x v="0"/>
    <x v="0"/>
    <n v="0"/>
    <n v="0.19126000000000001"/>
    <n v="0.135685"/>
    <n v="6.6942100000000004E-2"/>
    <n v="6.5750199999999995E-2"/>
    <n v="6.36491E-2"/>
    <n v="6.9530599999999998E-2"/>
    <n v="7.6850500000000002E-2"/>
    <n v="8.4525199999999995E-2"/>
    <n v="9.1061500000000004E-2"/>
    <n v="9.5481399999999994E-2"/>
    <n v="0"/>
    <n v="0"/>
    <n v="0"/>
    <s v="EJ"/>
  </r>
  <r>
    <x v="14"/>
    <s v="Europe_Eastern"/>
    <s v="chemical feedstocks"/>
    <x v="0"/>
    <x v="2"/>
    <n v="0"/>
    <n v="1.44417E-2"/>
    <n v="9.5858999999999996E-3"/>
    <n v="4.4371999999999997E-3"/>
    <n v="6.6639200000000003E-3"/>
    <n v="7.8687199999999992E-3"/>
    <n v="9.8991300000000008E-3"/>
    <n v="1.2848999999999999E-2"/>
    <n v="1.6478799999999998E-2"/>
    <n v="2.0298E-2"/>
    <n v="2.47718E-2"/>
    <n v="0"/>
    <n v="0"/>
    <n v="0"/>
    <s v="EJ"/>
  </r>
  <r>
    <x v="14"/>
    <s v="Europe_Eastern"/>
    <s v="comm cooling"/>
    <x v="2"/>
    <x v="4"/>
    <n v="1.20872E-4"/>
    <n v="4.46255E-4"/>
    <n v="4.68655E-4"/>
    <n v="5.9037E-4"/>
    <n v="6.5422150000000003E-4"/>
    <n v="7.9976020000000001E-4"/>
    <n v="1.0814703000000001E-3"/>
    <n v="1.42407719999999E-3"/>
    <n v="1.7869437999999899E-3"/>
    <n v="2.1518915999999902E-3"/>
    <n v="2.5046383000000001E-3"/>
    <n v="0"/>
    <n v="0"/>
    <n v="0"/>
    <s v="EJ"/>
  </r>
  <r>
    <x v="14"/>
    <s v="Europe_Eastern"/>
    <s v="comm heating"/>
    <x v="2"/>
    <x v="3"/>
    <n v="1.36349E-2"/>
    <n v="1.0990400000000001E-2"/>
    <n v="6.5255000000000001E-3"/>
    <n v="5.9760000000000004E-3"/>
    <n v="6.4228499999999999E-3"/>
    <n v="7.13263E-3"/>
    <n v="8.1045240000000001E-3"/>
    <n v="8.4166020000000005E-3"/>
    <n v="8.0361019999999998E-3"/>
    <n v="7.3532939999999998E-3"/>
    <n v="6.6011780000000001E-3"/>
    <n v="0"/>
    <n v="0"/>
    <n v="0"/>
    <s v="EJ"/>
  </r>
  <r>
    <x v="14"/>
    <s v="Europe_Eastern"/>
    <s v="comm heating"/>
    <x v="2"/>
    <x v="7"/>
    <n v="4.6250800000000002E-2"/>
    <n v="4.5903899999999997E-2"/>
    <n v="0.100189"/>
    <n v="6.9951799999999995E-2"/>
    <n v="7.6046339999999907E-2"/>
    <n v="8.4115529999999994E-2"/>
    <n v="0.10065578999999999"/>
    <n v="0.11492048000000001"/>
    <n v="0.12412297999999999"/>
    <n v="0.12927485"/>
    <n v="0.13045817999999901"/>
    <n v="0"/>
    <n v="0"/>
    <n v="0"/>
    <s v="EJ"/>
  </r>
  <r>
    <x v="14"/>
    <s v="Europe_Eastern"/>
    <s v="comm heating"/>
    <x v="2"/>
    <x v="4"/>
    <n v="5.16801E-4"/>
    <n v="1.9085E-3"/>
    <n v="2.0041999999999998E-3"/>
    <n v="2.5247999999999998E-3"/>
    <n v="2.7281359999999999E-3"/>
    <n v="3.1121019999999998E-3"/>
    <n v="4.1716359999999899E-3"/>
    <n v="5.57146799999999E-3"/>
    <n v="7.0429730000000001E-3"/>
    <n v="8.3430959999999995E-3"/>
    <n v="9.4332057000000007E-3"/>
    <n v="0"/>
    <n v="0"/>
    <n v="0"/>
    <s v="EJ"/>
  </r>
  <r>
    <x v="14"/>
    <s v="Europe_Eastern"/>
    <s v="comm heating"/>
    <x v="2"/>
    <x v="0"/>
    <n v="5.4535399999999998E-2"/>
    <n v="2.3357699999999999E-2"/>
    <n v="1.7067800000000001E-2"/>
    <n v="1.2477800000000001E-2"/>
    <n v="1.3742819999999999E-2"/>
    <n v="1.5759950000000002E-2"/>
    <n v="2.060406E-2"/>
    <n v="2.6429950000000001E-2"/>
    <n v="3.2015801999999899E-2"/>
    <n v="3.6594001999999903E-2"/>
    <n v="3.9766479E-2"/>
    <n v="0"/>
    <n v="0"/>
    <n v="0"/>
    <s v="EJ"/>
  </r>
  <r>
    <x v="14"/>
    <s v="Europe_Eastern"/>
    <s v="comm heating"/>
    <x v="2"/>
    <x v="1"/>
    <n v="0"/>
    <n v="0"/>
    <n v="0"/>
    <n v="0"/>
    <n v="0"/>
    <n v="7.8128999999999998E-7"/>
    <n v="2.3405200000000001E-5"/>
    <n v="5.07095E-5"/>
    <n v="7.8263900000000001E-5"/>
    <n v="9.9244299999999994E-5"/>
    <n v="1.1814199999999999E-4"/>
    <n v="0"/>
    <n v="0"/>
    <n v="0"/>
    <s v="EJ"/>
  </r>
  <r>
    <x v="14"/>
    <s v="Europe_Eastern"/>
    <s v="comm others"/>
    <x v="2"/>
    <x v="3"/>
    <n v="2.9835E-3"/>
    <n v="2.4047999999999999E-3"/>
    <n v="1.4279E-3"/>
    <n v="1.3075999999999999E-3"/>
    <n v="1.4536410000000001E-3"/>
    <n v="1.665772E-3"/>
    <n v="1.821708E-3"/>
    <n v="1.7704349999999899E-3"/>
    <n v="1.6093635999999999E-3"/>
    <n v="1.3727941999999999E-3"/>
    <n v="1.1916877000000001E-3"/>
    <n v="0"/>
    <n v="0"/>
    <n v="0"/>
    <s v="EJ"/>
  </r>
  <r>
    <x v="14"/>
    <s v="Europe_Eastern"/>
    <s v="comm others"/>
    <x v="2"/>
    <x v="5"/>
    <n v="9.6194299999999996E-2"/>
    <n v="5.0651000000000003E-3"/>
    <n v="1.0799899999999999E-2"/>
    <n v="4.8139000000000003E-3"/>
    <n v="5.3726640000000001E-3"/>
    <n v="5.9554389999999999E-3"/>
    <n v="6.3552579999999999E-3"/>
    <n v="6.1301749999999999E-3"/>
    <n v="5.7061400000000002E-3"/>
    <n v="5.1003159999999997E-3"/>
    <n v="4.6977619999999899E-3"/>
    <n v="0"/>
    <n v="0"/>
    <n v="0"/>
    <s v="EJ"/>
  </r>
  <r>
    <x v="14"/>
    <s v="Europe_Eastern"/>
    <s v="comm others"/>
    <x v="2"/>
    <x v="7"/>
    <n v="9.9246999999999998E-3"/>
    <n v="9.8502999999999993E-3"/>
    <n v="2.1499000000000001E-2"/>
    <n v="1.5010600000000001E-2"/>
    <n v="1.6926409999999999E-2"/>
    <n v="1.9457809999999999E-2"/>
    <n v="2.2731459999999998E-2"/>
    <n v="2.465525E-2"/>
    <n v="2.5532967E-2"/>
    <n v="2.5429911999999999E-2"/>
    <n v="2.5017323000000001E-2"/>
    <n v="0"/>
    <n v="0"/>
    <n v="0"/>
    <s v="EJ"/>
  </r>
  <r>
    <x v="14"/>
    <s v="Europe_Eastern"/>
    <s v="comm others"/>
    <x v="2"/>
    <x v="4"/>
    <n v="2.0749799999999999E-2"/>
    <n v="7.6623700000000003E-2"/>
    <n v="8.0467999999999998E-2"/>
    <n v="0.101368"/>
    <n v="0.1139357"/>
    <n v="0.1379436"/>
    <n v="0.18651470000000001"/>
    <n v="0.24400872000000001"/>
    <n v="0.30022576000000001"/>
    <n v="0.35079586000000001"/>
    <n v="0.39260733999999903"/>
    <n v="0"/>
    <n v="0"/>
    <n v="0"/>
    <s v="EJ"/>
  </r>
  <r>
    <x v="14"/>
    <s v="Europe_Eastern"/>
    <s v="comm others"/>
    <x v="2"/>
    <x v="0"/>
    <n v="1.2608100000000001E-2"/>
    <n v="5.4000999999999997E-3"/>
    <n v="3.9458999999999996E-3"/>
    <n v="2.8847999999999999E-3"/>
    <n v="3.3064359999999998E-3"/>
    <n v="3.9880929999999998E-3"/>
    <n v="5.1373149999999999E-3"/>
    <n v="6.303927E-3"/>
    <n v="7.2997739999999898E-3"/>
    <n v="8.0603280000000003E-3"/>
    <n v="8.5263690000000007E-3"/>
    <n v="0"/>
    <n v="0"/>
    <n v="0"/>
    <s v="EJ"/>
  </r>
  <r>
    <x v="14"/>
    <s v="Europe_Eastern"/>
    <s v="comm others"/>
    <x v="2"/>
    <x v="1"/>
    <n v="0"/>
    <n v="0"/>
    <n v="0"/>
    <n v="0"/>
    <n v="0"/>
    <n v="4.0253500000000002E-7"/>
    <n v="9.1791300000000003E-6"/>
    <n v="1.8131600000000001E-5"/>
    <n v="2.57876E-5"/>
    <n v="3.4854100000000002E-5"/>
    <n v="4.1490599999999999E-5"/>
    <n v="0"/>
    <n v="0"/>
    <n v="0"/>
    <s v="EJ"/>
  </r>
  <r>
    <x v="14"/>
    <s v="Europe_Eastern"/>
    <s v="comm others"/>
    <x v="2"/>
    <x v="2"/>
    <n v="0.161831"/>
    <n v="4.4790000000000003E-3"/>
    <n v="5.77671E-3"/>
    <n v="5.4418000000000001E-3"/>
    <n v="6.5232900000000002E-3"/>
    <n v="7.7209699999999997E-3"/>
    <n v="8.8041579999999994E-3"/>
    <n v="9.0586759999999999E-3"/>
    <n v="8.8164089999999903E-3"/>
    <n v="8.2081919999999996E-3"/>
    <n v="7.6705539999999996E-3"/>
    <n v="0"/>
    <n v="0"/>
    <n v="0"/>
    <s v="EJ"/>
  </r>
  <r>
    <x v="14"/>
    <s v="Europe_Eastern"/>
    <s v="construction energy use"/>
    <x v="0"/>
    <x v="3"/>
    <n v="0"/>
    <n v="1.6740099999999999E-4"/>
    <n v="3.3489899999999999E-4"/>
    <n v="2.0929999999999999E-4"/>
    <n v="2.0586509999999999E-4"/>
    <n v="1.9237679999999999E-4"/>
    <n v="1.8634129999999999E-4"/>
    <n v="1.7210346000000001E-4"/>
    <n v="1.572388E-4"/>
    <n v="1.369597E-4"/>
    <n v="1.16911499999999E-4"/>
    <n v="0"/>
    <n v="0"/>
    <n v="0"/>
    <s v="EJ"/>
  </r>
  <r>
    <x v="14"/>
    <s v="Europe_Eastern"/>
    <s v="construction energy use"/>
    <x v="0"/>
    <x v="5"/>
    <n v="1.11766E-2"/>
    <n v="3.3490100000000002E-4"/>
    <n v="2.92999E-4"/>
    <n v="1.2559999999999999E-4"/>
    <n v="1.2422069999999999E-4"/>
    <n v="1.115268E-4"/>
    <n v="1.035866E-4"/>
    <n v="9.4777010000000005E-5"/>
    <n v="9.0458130000000003E-5"/>
    <n v="8.5527500000000004E-5"/>
    <n v="8.0155249999999998E-5"/>
    <n v="0"/>
    <n v="0"/>
    <n v="0"/>
    <s v="EJ"/>
  </r>
  <r>
    <x v="14"/>
    <s v="Europe_Eastern"/>
    <s v="construction energy use"/>
    <x v="0"/>
    <x v="7"/>
    <n v="0"/>
    <n v="0"/>
    <n v="3.3487899999999999E-3"/>
    <n v="6.6980000000000002E-4"/>
    <n v="6.6123099999999997E-4"/>
    <n v="5.912065E-4"/>
    <n v="5.5231379999999997E-4"/>
    <n v="5.0638719999999905E-4"/>
    <n v="4.7829189999999997E-4"/>
    <n v="4.4609450000000002E-4"/>
    <n v="4.0801580000000002E-4"/>
    <n v="0"/>
    <n v="0"/>
    <n v="0"/>
    <s v="EJ"/>
  </r>
  <r>
    <x v="14"/>
    <s v="Europe_Eastern"/>
    <s v="construction energy use"/>
    <x v="0"/>
    <x v="4"/>
    <n v="1.63254E-2"/>
    <n v="5.1488200000000001E-3"/>
    <n v="5.6091800000000001E-3"/>
    <n v="3.6418000000000002E-3"/>
    <n v="3.471221E-3"/>
    <n v="3.0670809999999902E-3"/>
    <n v="3.0713636999999999E-3"/>
    <n v="3.132054E-3"/>
    <n v="3.2443524199999999E-3"/>
    <n v="3.3757188E-3"/>
    <n v="3.5166321E-3"/>
    <n v="0"/>
    <n v="0"/>
    <n v="0"/>
    <s v="EJ"/>
  </r>
  <r>
    <x v="14"/>
    <s v="Europe_Eastern"/>
    <s v="construction energy use"/>
    <x v="0"/>
    <x v="0"/>
    <n v="1.5070000000000001E-3"/>
    <n v="2.8883099999999998E-3"/>
    <n v="2.5534899999999998E-3"/>
    <n v="1.8E-3"/>
    <n v="1.7859729999999999E-3"/>
    <n v="1.6012749999999899E-3"/>
    <n v="1.4959190000000001E-3"/>
    <n v="1.3640791999999899E-3"/>
    <n v="1.2763583999999999E-3"/>
    <n v="1.1776880000000001E-3"/>
    <n v="1.0625299999999999E-3"/>
    <n v="0"/>
    <n v="0"/>
    <n v="0"/>
    <s v="EJ"/>
  </r>
  <r>
    <x v="14"/>
    <s v="Europe_Eastern"/>
    <s v="construction energy use"/>
    <x v="0"/>
    <x v="1"/>
    <n v="0"/>
    <n v="0"/>
    <n v="0"/>
    <n v="0"/>
    <n v="0"/>
    <n v="6.4640299999999998E-5"/>
    <n v="2.6213899999999999E-4"/>
    <n v="4.9049199999999895E-4"/>
    <n v="6.50663E-4"/>
    <n v="8.2397789999999905E-4"/>
    <n v="9.5908120000000004E-4"/>
    <n v="0"/>
    <n v="0"/>
    <n v="0"/>
    <s v="EJ"/>
  </r>
  <r>
    <x v="14"/>
    <s v="Europe_Eastern"/>
    <s v="construction energy use"/>
    <x v="0"/>
    <x v="2"/>
    <n v="0.14881249999999999"/>
    <n v="1.8167320000000001E-2"/>
    <n v="1.8460189999999901E-2"/>
    <n v="1.0841699999999999E-2"/>
    <n v="1.1220674E-2"/>
    <n v="1.0715707E-2"/>
    <n v="1.06428759999999E-2"/>
    <n v="1.0049473999999999E-2"/>
    <n v="9.3400670000000005E-3"/>
    <n v="8.4835139999999993E-3"/>
    <n v="7.5990679999999996E-3"/>
    <n v="0"/>
    <n v="0"/>
    <n v="0"/>
    <s v="EJ"/>
  </r>
  <r>
    <x v="14"/>
    <s v="Europe_Eastern"/>
    <s v="construction feedstocks"/>
    <x v="3"/>
    <x v="2"/>
    <n v="9.5775700000000005E-2"/>
    <n v="4.22786E-2"/>
    <n v="3.8092599999999997E-2"/>
    <n v="2.6664799999999999E-2"/>
    <n v="2.75813E-2"/>
    <n v="2.6558200000000001E-2"/>
    <n v="2.7564700000000001E-2"/>
    <n v="2.78751E-2"/>
    <n v="2.79476E-2"/>
    <n v="2.79306E-2"/>
    <n v="2.7815599999999999E-2"/>
    <n v="0"/>
    <n v="0"/>
    <n v="0"/>
    <s v="EJ"/>
  </r>
  <r>
    <x v="14"/>
    <s v="Europe_Eastern"/>
    <s v="industrial wastewater treatment"/>
    <x v="0"/>
    <x v="4"/>
    <n v="1.31424E-2"/>
    <n v="5.9953799999999998E-3"/>
    <n v="5.8458199999999998E-3"/>
    <n v="4.2889E-3"/>
    <n v="4.9902799999999997E-3"/>
    <n v="5.78868E-3"/>
    <n v="7.25328E-3"/>
    <n v="8.7091100000000008E-3"/>
    <n v="9.9068699999999999E-3"/>
    <n v="1.0810500000000001E-2"/>
    <n v="1.14249E-2"/>
    <n v="0"/>
    <n v="0"/>
    <n v="0"/>
    <s v="EJ"/>
  </r>
  <r>
    <x v="14"/>
    <s v="Europe_Eastern"/>
    <s v="industrial water abstraction"/>
    <x v="0"/>
    <x v="4"/>
    <n v="2.5474500000000001E-3"/>
    <n v="1.18694E-3"/>
    <n v="1.15558E-3"/>
    <n v="8.4781500000000003E-4"/>
    <n v="9.5737899999999996E-4"/>
    <n v="1.0770199999999999E-3"/>
    <n v="1.30999E-3"/>
    <n v="1.52994E-3"/>
    <n v="1.69743E-3"/>
    <n v="1.8121400000000001E-3"/>
    <n v="1.8783300000000001E-3"/>
    <n v="0"/>
    <n v="0"/>
    <n v="0"/>
    <s v="EJ"/>
  </r>
  <r>
    <x v="14"/>
    <s v="Europe_Eastern"/>
    <s v="industrial water treatment"/>
    <x v="0"/>
    <x v="4"/>
    <n v="5.7196699999999996E-3"/>
    <n v="2.6649899999999999E-3"/>
    <n v="2.59458E-3"/>
    <n v="1.9035600000000001E-3"/>
    <n v="2.14956E-3"/>
    <n v="2.4182000000000001E-3"/>
    <n v="2.9412700000000002E-3"/>
    <n v="3.4351E-3"/>
    <n v="3.81117E-3"/>
    <n v="4.0687099999999997E-3"/>
    <n v="4.21733E-3"/>
    <n v="0"/>
    <n v="0"/>
    <n v="0"/>
    <s v="EJ"/>
  </r>
  <r>
    <x v="14"/>
    <s v="Europe_Eastern"/>
    <s v="iron and steel"/>
    <x v="0"/>
    <x v="3"/>
    <n v="0"/>
    <n v="0"/>
    <n v="0"/>
    <n v="0"/>
    <n v="0"/>
    <n v="1.3616899999999999E-2"/>
    <n v="3.0644100000000001E-2"/>
    <n v="3.7481569999999999E-2"/>
    <n v="3.3038039999999998E-2"/>
    <n v="2.6270189999999999E-2"/>
    <n v="2.0575610000000001E-2"/>
    <n v="0"/>
    <n v="0"/>
    <n v="0"/>
    <s v="EJ"/>
  </r>
  <r>
    <x v="14"/>
    <s v="Europe_Eastern"/>
    <s v="iron and steel"/>
    <x v="0"/>
    <x v="5"/>
    <n v="1.3196382"/>
    <n v="0.73397179999999995"/>
    <n v="0.62425863000000004"/>
    <n v="0.48310716999999997"/>
    <n v="0.49049092999999899"/>
    <n v="0.38422420999999901"/>
    <n v="0.32660905899999998"/>
    <n v="0.27518944899999997"/>
    <n v="0.250699379"/>
    <n v="0.23066476299999999"/>
    <n v="0.21083895899999999"/>
    <n v="0"/>
    <n v="0"/>
    <n v="0"/>
    <s v="EJ"/>
  </r>
  <r>
    <x v="14"/>
    <s v="Europe_Eastern"/>
    <s v="iron and steel"/>
    <x v="0"/>
    <x v="4"/>
    <n v="0.16153719999999999"/>
    <n v="0.108795999999999"/>
    <n v="0.10234741999999999"/>
    <n v="8.2046300000000003E-2"/>
    <n v="8.1864689999999907E-2"/>
    <n v="6.4767747000000001E-2"/>
    <n v="5.3220020200000002E-2"/>
    <n v="4.2654685499999997E-2"/>
    <n v="3.7665144899999899E-2"/>
    <n v="3.4207736199999998E-2"/>
    <n v="3.0900741700000001E-2"/>
    <n v="0"/>
    <n v="0"/>
    <n v="0"/>
    <s v="EJ"/>
  </r>
  <r>
    <x v="14"/>
    <s v="Europe_Eastern"/>
    <s v="iron and steel"/>
    <x v="0"/>
    <x v="0"/>
    <n v="6.23603E-3"/>
    <n v="0.240234899999999"/>
    <n v="0.17878359999999999"/>
    <n v="6.6431530000000003E-2"/>
    <n v="6.2681965699999995E-2"/>
    <n v="5.098696439E-2"/>
    <n v="4.1717462599999998E-2"/>
    <n v="3.2976185849999999E-2"/>
    <n v="2.804000928E-2"/>
    <n v="2.474459788E-2"/>
    <n v="2.155143747E-2"/>
    <n v="0"/>
    <n v="0"/>
    <n v="0"/>
    <s v="EJ"/>
  </r>
  <r>
    <x v="14"/>
    <s v="Europe_Eastern"/>
    <s v="iron and steel"/>
    <x v="0"/>
    <x v="1"/>
    <n v="0"/>
    <n v="0"/>
    <n v="0"/>
    <n v="0"/>
    <n v="0"/>
    <n v="3.6428540000000001E-3"/>
    <n v="1.8996606999999999E-2"/>
    <n v="2.6573053999999999E-2"/>
    <n v="2.6163534699999901E-2"/>
    <n v="2.4580564999999999E-2"/>
    <n v="2.2202166999999998E-2"/>
    <n v="0"/>
    <n v="0"/>
    <n v="0"/>
    <s v="EJ"/>
  </r>
  <r>
    <x v="14"/>
    <s v="Europe_Eastern"/>
    <s v="iron and steel"/>
    <x v="0"/>
    <x v="2"/>
    <n v="3.888784E-2"/>
    <n v="1.6367375999999999E-2"/>
    <n v="1.07568759999999E-2"/>
    <n v="4.3523629999999997E-3"/>
    <n v="4.1320875999999998E-3"/>
    <n v="3.3788798899999999E-3"/>
    <n v="2.84858116999999E-3"/>
    <n v="2.3224472799999998E-3"/>
    <n v="2.0044752199999999E-3"/>
    <n v="1.7767646099999901E-3"/>
    <n v="1.55505902E-3"/>
    <n v="0"/>
    <n v="0"/>
    <n v="0"/>
    <s v="EJ"/>
  </r>
  <r>
    <x v="14"/>
    <s v="Europe_Eastern"/>
    <s v="irrigation water abstraction"/>
    <x v="0"/>
    <x v="4"/>
    <n v="3.67456E-4"/>
    <n v="2.4883700000000002E-4"/>
    <n v="3.7813300000000001E-4"/>
    <n v="5.2028999999999997E-4"/>
    <n v="5.4973700000000001E-4"/>
    <n v="5.6403400000000004E-4"/>
    <n v="5.8504300000000004E-4"/>
    <n v="6.0452100000000001E-4"/>
    <n v="6.24545E-4"/>
    <n v="6.5849699999999997E-4"/>
    <n v="6.8931299999999999E-4"/>
    <n v="0"/>
    <n v="0"/>
    <n v="0"/>
    <s v="EJ"/>
  </r>
  <r>
    <x v="14"/>
    <s v="Europe_Eastern"/>
    <s v="mining energy use"/>
    <x v="0"/>
    <x v="3"/>
    <n v="0"/>
    <n v="0"/>
    <n v="0"/>
    <n v="4.1900000000000002E-5"/>
    <n v="4.2082649999999999E-5"/>
    <n v="4.0811929999999997E-5"/>
    <n v="3.9095299999999998E-5"/>
    <n v="3.4658379999999999E-5"/>
    <n v="3.008237E-5"/>
    <n v="2.49076899999999E-5"/>
    <n v="2.0393519999999999E-5"/>
    <n v="0"/>
    <n v="0"/>
    <n v="0"/>
    <s v="EJ"/>
  </r>
  <r>
    <x v="14"/>
    <s v="Europe_Eastern"/>
    <s v="mining energy use"/>
    <x v="0"/>
    <x v="5"/>
    <n v="2.5119999999999998E-4"/>
    <n v="8.7906000000000008E-3"/>
    <n v="4.0185999999999998E-3"/>
    <n v="4.1900000000000002E-5"/>
    <n v="4.2338690000000001E-5"/>
    <n v="3.9328649999999998E-5"/>
    <n v="3.6192999999999997E-5"/>
    <n v="3.1768559999999902E-5"/>
    <n v="2.8731840000000001E-5"/>
    <n v="2.5813059999999999E-5"/>
    <n v="2.322618E-5"/>
    <n v="0"/>
    <n v="0"/>
    <n v="0"/>
    <s v="EJ"/>
  </r>
  <r>
    <x v="14"/>
    <s v="Europe_Eastern"/>
    <s v="mining energy use"/>
    <x v="0"/>
    <x v="7"/>
    <n v="2.9300000000000002E-4"/>
    <n v="1.674E-4"/>
    <n v="4.2697000000000004E-3"/>
    <n v="3.2650999999999999E-3"/>
    <n v="3.2926209999999999E-3"/>
    <n v="3.045177E-3"/>
    <n v="2.818236E-3"/>
    <n v="2.4792549999999901E-3"/>
    <n v="2.2213490000000001E-3"/>
    <n v="1.96905E-3"/>
    <n v="1.7289580000000001E-3"/>
    <n v="0"/>
    <n v="0"/>
    <n v="0"/>
    <s v="EJ"/>
  </r>
  <r>
    <x v="14"/>
    <s v="Europe_Eastern"/>
    <s v="mining energy use"/>
    <x v="0"/>
    <x v="4"/>
    <n v="5.9148199999999998E-2"/>
    <n v="3.4157800000000002E-2"/>
    <n v="3.6418199999999998E-2"/>
    <n v="3.6166999999999998E-2"/>
    <n v="3.5048169999999997E-2"/>
    <n v="3.1916491700000001E-2"/>
    <n v="3.11497341E-2"/>
    <n v="2.9738406299999999E-2"/>
    <n v="2.8582495789999999E-2"/>
    <n v="2.7225354899999998E-2"/>
    <n v="2.5918149299999999E-2"/>
    <n v="0"/>
    <n v="0"/>
    <n v="0"/>
    <s v="EJ"/>
  </r>
  <r>
    <x v="14"/>
    <s v="Europe_Eastern"/>
    <s v="mining energy use"/>
    <x v="0"/>
    <x v="0"/>
    <n v="6.6980000000000002E-4"/>
    <n v="1.8418400000000001E-2"/>
    <n v="1.7706800000000002E-2"/>
    <n v="1.28092E-2"/>
    <n v="1.29892999999999E-2"/>
    <n v="1.20466899999999E-2"/>
    <n v="1.114708E-2"/>
    <n v="9.7546089999999992E-3"/>
    <n v="8.6592619999999992E-3"/>
    <n v="7.5926149999999996E-3"/>
    <n v="6.5755900000000001E-3"/>
    <n v="0"/>
    <n v="0"/>
    <n v="0"/>
    <s v="EJ"/>
  </r>
  <r>
    <x v="14"/>
    <s v="Europe_Eastern"/>
    <s v="mining energy use"/>
    <x v="0"/>
    <x v="1"/>
    <n v="0"/>
    <n v="0"/>
    <n v="0"/>
    <n v="0"/>
    <n v="0"/>
    <n v="7.4957799999999996E-5"/>
    <n v="3.2334600000000002E-4"/>
    <n v="6.3082989999999897E-4"/>
    <n v="8.6881049999999998E-4"/>
    <n v="1.1660105E-3"/>
    <n v="1.4336208999999999E-3"/>
    <n v="0"/>
    <n v="0"/>
    <n v="0"/>
    <s v="EJ"/>
  </r>
  <r>
    <x v="14"/>
    <s v="Europe_Eastern"/>
    <s v="mining energy use"/>
    <x v="0"/>
    <x v="2"/>
    <n v="1.7916100000000001E-2"/>
    <n v="1.0674299999999999E-2"/>
    <n v="1.2767300000000001E-2"/>
    <n v="1.172079E-2"/>
    <n v="1.2268704E-2"/>
    <n v="1.242944E-2"/>
    <n v="1.33008639999999E-2"/>
    <n v="1.3282634999999999E-2"/>
    <n v="1.2592503999999999E-2"/>
    <n v="1.1724751E-2"/>
    <n v="1.0721919999999999E-2"/>
    <n v="0"/>
    <n v="0"/>
    <n v="0"/>
    <s v="EJ"/>
  </r>
  <r>
    <x v="14"/>
    <s v="Europe_Eastern"/>
    <s v="municipal wastewater treatment"/>
    <x v="0"/>
    <x v="4"/>
    <n v="6.3229000000000002E-3"/>
    <n v="4.9755700000000003E-3"/>
    <n v="4.6073099999999999E-3"/>
    <n v="3.5324800000000002E-3"/>
    <n v="3.6268699999999999E-3"/>
    <n v="3.6346099999999999E-3"/>
    <n v="3.98E-3"/>
    <n v="4.2795899999999998E-3"/>
    <n v="4.5092300000000004E-3"/>
    <n v="4.6825699999999996E-3"/>
    <n v="4.7920000000000003E-3"/>
    <n v="0"/>
    <n v="0"/>
    <n v="0"/>
    <s v="EJ"/>
  </r>
  <r>
    <x v="14"/>
    <s v="Europe_Eastern"/>
    <s v="municipal water abstraction"/>
    <x v="0"/>
    <x v="4"/>
    <n v="1.61286E-3"/>
    <n v="1.21481E-3"/>
    <n v="1.13923E-3"/>
    <n v="8.7345999999999995E-4"/>
    <n v="8.7274599999999998E-4"/>
    <n v="8.5052000000000001E-4"/>
    <n v="9.0638800000000005E-4"/>
    <n v="9.502E-4"/>
    <n v="9.7850499999999996E-4"/>
    <n v="9.9586500000000007E-4"/>
    <n v="1.0010900000000001E-3"/>
    <n v="0"/>
    <n v="0"/>
    <n v="0"/>
    <s v="EJ"/>
  </r>
  <r>
    <x v="14"/>
    <s v="Europe_Eastern"/>
    <s v="municipal water distribution"/>
    <x v="0"/>
    <x v="4"/>
    <n v="5.0380499999999996E-3"/>
    <n v="3.79336E-3"/>
    <n v="3.55733E-3"/>
    <n v="2.7274500000000002E-3"/>
    <n v="2.72522E-3"/>
    <n v="2.6558200000000001E-3"/>
    <n v="2.8302800000000001E-3"/>
    <n v="2.96708E-3"/>
    <n v="3.0554599999999999E-3"/>
    <n v="3.1096700000000001E-3"/>
    <n v="3.1259899999999999E-3"/>
    <n v="0"/>
    <n v="0"/>
    <n v="0"/>
    <s v="EJ"/>
  </r>
  <r>
    <x v="14"/>
    <s v="Europe_Eastern"/>
    <s v="municipal water treatment"/>
    <x v="0"/>
    <x v="4"/>
    <n v="4.7943700000000001E-3"/>
    <n v="3.6098800000000002E-3"/>
    <n v="3.3852700000000001E-3"/>
    <n v="2.59553E-3"/>
    <n v="2.59341E-3"/>
    <n v="2.5273600000000002E-3"/>
    <n v="2.69338E-3"/>
    <n v="2.8235700000000001E-3"/>
    <n v="2.9076699999999998E-3"/>
    <n v="2.95926E-3"/>
    <n v="2.9747900000000002E-3"/>
    <n v="0"/>
    <n v="0"/>
    <n v="0"/>
    <s v="EJ"/>
  </r>
  <r>
    <x v="14"/>
    <s v="Europe_Eastern"/>
    <s v="other industrial energy use"/>
    <x v="0"/>
    <x v="3"/>
    <n v="7.3749999999999998E-4"/>
    <n v="2.7273000000000002E-3"/>
    <n v="2.5718000000000001E-2"/>
    <n v="4.0409799999999899E-2"/>
    <n v="4.7483823999999897E-2"/>
    <n v="5.3485735999999999E-2"/>
    <n v="6.4656188000000003E-2"/>
    <n v="7.4886934999999905E-2"/>
    <n v="8.1300176000000002E-2"/>
    <n v="8.4263513999999998E-2"/>
    <n v="8.4073426799999906E-2"/>
    <n v="0"/>
    <n v="0"/>
    <n v="0"/>
    <s v="EJ"/>
  </r>
  <r>
    <x v="14"/>
    <s v="Europe_Eastern"/>
    <s v="other industrial energy use"/>
    <x v="0"/>
    <x v="5"/>
    <n v="0.28085199999999999"/>
    <n v="9.0839799999999998E-2"/>
    <n v="0.11748"/>
    <n v="0.1045035"/>
    <n v="0.12595247999999901"/>
    <n v="0.14052878999999999"/>
    <n v="0.16592725"/>
    <n v="0.18860567"/>
    <n v="0.20587853"/>
    <n v="0.21754306499999901"/>
    <n v="0.224358115"/>
    <n v="0"/>
    <n v="0"/>
    <n v="0"/>
    <s v="EJ"/>
  </r>
  <r>
    <x v="14"/>
    <s v="Europe_Eastern"/>
    <s v="other industrial energy use"/>
    <x v="0"/>
    <x v="7"/>
    <n v="1.33311"/>
    <n v="0.57405600000000001"/>
    <n v="0.24412700000000001"/>
    <n v="0.15884499999999999"/>
    <n v="0.186561"/>
    <n v="0.2067939"/>
    <n v="0.24626020000000001"/>
    <n v="0.28285490000000002"/>
    <n v="0.30980220000000003"/>
    <n v="0.32865692000000002"/>
    <n v="0.33774315999999999"/>
    <n v="0"/>
    <n v="0"/>
    <n v="0"/>
    <s v="EJ"/>
  </r>
  <r>
    <x v="14"/>
    <s v="Europe_Eastern"/>
    <s v="other industrial energy use"/>
    <x v="0"/>
    <x v="4"/>
    <n v="0.3977"/>
    <n v="0.14021800000000001"/>
    <n v="0.14987"/>
    <n v="9.8052600000000004E-2"/>
    <n v="8.8954599999999995E-2"/>
    <n v="0.1049581"/>
    <n v="0.1396694"/>
    <n v="0.17554359999999999"/>
    <n v="0.20673617"/>
    <n v="0.22956036999999899"/>
    <n v="0.24798101"/>
    <n v="0"/>
    <n v="0"/>
    <n v="0"/>
    <s v="EJ"/>
  </r>
  <r>
    <x v="14"/>
    <s v="Europe_Eastern"/>
    <s v="other industrial energy use"/>
    <x v="0"/>
    <x v="0"/>
    <n v="1.1220380000000001"/>
    <n v="0.28569559999999999"/>
    <n v="0.18947559999999999"/>
    <n v="0.106788799999999"/>
    <n v="0.1291755"/>
    <n v="0.144085769999999"/>
    <n v="0.17039071"/>
    <n v="0.19221020999999999"/>
    <n v="0.20517247999999999"/>
    <n v="0.21273418999999899"/>
    <n v="0.21370979600000001"/>
    <n v="0"/>
    <n v="0"/>
    <n v="0"/>
    <s v="EJ"/>
  </r>
  <r>
    <x v="14"/>
    <s v="Europe_Eastern"/>
    <s v="other industrial energy use"/>
    <x v="0"/>
    <x v="1"/>
    <n v="0"/>
    <n v="0"/>
    <n v="0"/>
    <n v="0"/>
    <n v="0"/>
    <n v="6.7003300000000003E-5"/>
    <n v="9.4463420000000004E-4"/>
    <n v="2.6428777999999999E-3"/>
    <n v="4.74697089999999E-3"/>
    <n v="6.5542658999999904E-3"/>
    <n v="8.0967867899999994E-3"/>
    <n v="0"/>
    <n v="0"/>
    <n v="0"/>
    <s v="EJ"/>
  </r>
  <r>
    <x v="14"/>
    <s v="Europe_Eastern"/>
    <s v="other industrial energy use"/>
    <x v="0"/>
    <x v="2"/>
    <n v="0.198492"/>
    <n v="3.7024399999999999E-2"/>
    <n v="3.2652100000000003E-2"/>
    <n v="9.2329999999999999E-3"/>
    <n v="1.1828719999999999E-2"/>
    <n v="1.38218189999999E-2"/>
    <n v="1.7716452000000001E-2"/>
    <n v="2.23580039999999E-2"/>
    <n v="2.6495463E-2"/>
    <n v="2.9286859999999901E-2"/>
    <n v="3.1289981299999998E-2"/>
    <n v="0"/>
    <n v="0"/>
    <n v="0"/>
    <s v="EJ"/>
  </r>
  <r>
    <x v="14"/>
    <s v="Europe_Eastern"/>
    <s v="other industrial feedstocks"/>
    <x v="0"/>
    <x v="5"/>
    <n v="0"/>
    <n v="5.4418000000000001E-2"/>
    <n v="1.92137E-2"/>
    <n v="1.5906799999999999E-2"/>
    <n v="1.5630399999999999E-2"/>
    <n v="1.7805999999999999E-2"/>
    <n v="2.1677999999999999E-2"/>
    <n v="2.46403E-2"/>
    <n v="2.6652599999999999E-2"/>
    <n v="2.76952E-2"/>
    <n v="2.7843199999999999E-2"/>
    <n v="0"/>
    <n v="0"/>
    <n v="0"/>
    <s v="EJ"/>
  </r>
  <r>
    <x v="14"/>
    <s v="Europe_Eastern"/>
    <s v="other industrial feedstocks"/>
    <x v="0"/>
    <x v="0"/>
    <n v="0"/>
    <n v="4.6050000000000003E-4"/>
    <n v="7.1580999999999997E-3"/>
    <n v="3.7255000000000001E-3"/>
    <n v="3.6594399999999999E-3"/>
    <n v="4.05552E-3"/>
    <n v="4.9020499999999998E-3"/>
    <n v="5.4107699999999996E-3"/>
    <n v="5.5978599999999996E-3"/>
    <n v="5.6795300000000003E-3"/>
    <n v="5.4646800000000004E-3"/>
    <n v="0"/>
    <n v="0"/>
    <n v="0"/>
    <s v="EJ"/>
  </r>
  <r>
    <x v="14"/>
    <s v="Europe_Eastern"/>
    <s v="other industrial feedstocks"/>
    <x v="0"/>
    <x v="2"/>
    <n v="0.487543"/>
    <n v="0.105864"/>
    <n v="5.4962200000000003E-2"/>
    <n v="5.4794700000000002E-2"/>
    <n v="6.4454600000000001E-2"/>
    <n v="7.1604200000000007E-2"/>
    <n v="8.4599099999999997E-2"/>
    <n v="9.52543E-2"/>
    <n v="0.10156900000000001"/>
    <n v="0.10556500000000001"/>
    <n v="0.10707999999999999"/>
    <n v="0"/>
    <n v="0"/>
    <n v="0"/>
    <s v="EJ"/>
  </r>
  <r>
    <x v="14"/>
    <s v="Europe_Eastern"/>
    <s v="process heat cement"/>
    <x v="0"/>
    <x v="3"/>
    <n v="1.2300099999999999E-3"/>
    <n v="5.73603E-4"/>
    <n v="5.2919700000000002E-4"/>
    <n v="5.2919700000000002E-4"/>
    <n v="5.2196999999999996E-4"/>
    <n v="5.3099110000000001E-4"/>
    <n v="5.9443150000000004E-4"/>
    <n v="6.4205079999999997E-4"/>
    <n v="6.5623449999999996E-4"/>
    <n v="6.4414059999999996E-4"/>
    <n v="6.0849473000000002E-4"/>
    <n v="0"/>
    <n v="0"/>
    <n v="0"/>
    <s v="EJ"/>
  </r>
  <r>
    <x v="14"/>
    <s v="Europe_Eastern"/>
    <s v="process heat cement"/>
    <x v="0"/>
    <x v="5"/>
    <n v="8.6097699999999992E-3"/>
    <n v="4.0150200000000002E-3"/>
    <n v="3.7045799999999999E-3"/>
    <n v="3.7045799999999999E-3"/>
    <n v="3.6549600000000001E-3"/>
    <n v="3.6968219999999898E-3"/>
    <n v="4.0743100000000003E-3"/>
    <n v="4.3903780000000003E-3"/>
    <n v="4.647099E-3"/>
    <n v="4.7408149000000002E-3"/>
    <n v="4.7011318999999998E-3"/>
    <n v="0"/>
    <n v="0"/>
    <n v="0"/>
    <s v="EJ"/>
  </r>
  <r>
    <x v="14"/>
    <s v="Europe_Eastern"/>
    <s v="process heat cement"/>
    <x v="0"/>
    <x v="0"/>
    <n v="8.3638000000000004E-2"/>
    <n v="3.9003099999999999E-2"/>
    <n v="3.5987699999999997E-2"/>
    <n v="3.5987699999999997E-2"/>
    <n v="3.5489100000000003E-2"/>
    <n v="3.5846179999999998E-2"/>
    <n v="3.9289400000000002E-2"/>
    <n v="4.1444929999999998E-2"/>
    <n v="4.2153259999999998E-2"/>
    <n v="4.1948198999999999E-2"/>
    <n v="4.0454159000000003E-2"/>
    <n v="0"/>
    <n v="0"/>
    <n v="0"/>
    <s v="EJ"/>
  </r>
  <r>
    <x v="14"/>
    <s v="Europe_Eastern"/>
    <s v="process heat cement"/>
    <x v="0"/>
    <x v="1"/>
    <n v="0"/>
    <n v="0"/>
    <n v="0"/>
    <n v="0"/>
    <n v="0"/>
    <n v="3.7258899999999999E-6"/>
    <n v="1.239956E-4"/>
    <n v="3.6735247999999899E-4"/>
    <n v="6.0412591E-4"/>
    <n v="6.8172095999999998E-4"/>
    <n v="7.8030666399999998E-4"/>
    <n v="0"/>
    <n v="0"/>
    <n v="0"/>
    <s v="EJ"/>
  </r>
  <r>
    <x v="14"/>
    <s v="Europe_Eastern"/>
    <s v="process heat cement"/>
    <x v="0"/>
    <x v="2"/>
    <n v="2.9519400000000001E-2"/>
    <n v="1.37658E-2"/>
    <n v="1.2701499999999999E-2"/>
    <n v="1.2701499999999999E-2"/>
    <n v="1.1886799999999999E-2"/>
    <n v="1.2373458E-2"/>
    <n v="1.5113003999999999E-2"/>
    <n v="1.87788029999999E-2"/>
    <n v="2.204215E-2"/>
    <n v="2.3428293999999999E-2"/>
    <n v="2.3906821000000002E-2"/>
    <n v="0"/>
    <n v="0"/>
    <n v="0"/>
    <s v="EJ"/>
  </r>
  <r>
    <x v="14"/>
    <s v="Europe_Eastern"/>
    <s v="resid cooling"/>
    <x v="4"/>
    <x v="4"/>
    <n v="8.2414399999999996E-4"/>
    <n v="1.16329E-3"/>
    <n v="1.5555600000000001E-3"/>
    <n v="1.5928699999999999E-3"/>
    <n v="1.7914280000000001E-3"/>
    <n v="2.202833E-3"/>
    <n v="2.9311329999999998E-3"/>
    <n v="3.7457250000000001E-3"/>
    <n v="4.5184509000000001E-3"/>
    <n v="5.2012337000000002E-3"/>
    <n v="5.7717467999999997E-3"/>
    <n v="0"/>
    <n v="0"/>
    <n v="0"/>
    <s v="EJ"/>
  </r>
  <r>
    <x v="14"/>
    <s v="Europe_Eastern"/>
    <s v="resid heating"/>
    <x v="4"/>
    <x v="3"/>
    <n v="7.1224000000000001E-3"/>
    <n v="2.7314499999999999E-2"/>
    <n v="7.17227E-2"/>
    <n v="7.5497599999999998E-2"/>
    <n v="8.3564199999999894E-2"/>
    <n v="8.6001010000000003E-2"/>
    <n v="8.5569900000000004E-2"/>
    <n v="7.5005519999999895E-2"/>
    <n v="6.0454479999999998E-2"/>
    <n v="4.8018059999999897E-2"/>
    <n v="3.9024799999999998E-2"/>
    <n v="0"/>
    <n v="0"/>
    <n v="0"/>
    <s v="EJ"/>
  </r>
  <r>
    <x v="14"/>
    <s v="Europe_Eastern"/>
    <s v="resid heating"/>
    <x v="4"/>
    <x v="7"/>
    <n v="0.554423"/>
    <n v="0.27509"/>
    <n v="0.196855"/>
    <n v="0.12540599999999999"/>
    <n v="0.1297854"/>
    <n v="0.1335247"/>
    <n v="0.14216580000000001"/>
    <n v="0.14292440000000001"/>
    <n v="0.13708770000000001"/>
    <n v="0.12695029999999999"/>
    <n v="0.114872399999999"/>
    <n v="0"/>
    <n v="0"/>
    <n v="0"/>
    <s v="EJ"/>
  </r>
  <r>
    <x v="14"/>
    <s v="Europe_Eastern"/>
    <s v="resid heating"/>
    <x v="4"/>
    <x v="4"/>
    <n v="3.5672E-3"/>
    <n v="5.0352000000000001E-3"/>
    <n v="6.7330000000000003E-3"/>
    <n v="6.8942999999999999E-3"/>
    <n v="7.0793399999999999E-3"/>
    <n v="7.4406200000000002E-3"/>
    <n v="8.5590930000000003E-3"/>
    <n v="9.5697609999999995E-3"/>
    <n v="1.0449272000000001E-2"/>
    <n v="1.1123291E-2"/>
    <n v="1.1657545E-2"/>
    <n v="0"/>
    <n v="0"/>
    <n v="0"/>
    <s v="EJ"/>
  </r>
  <r>
    <x v="14"/>
    <s v="Europe_Eastern"/>
    <s v="resid heating"/>
    <x v="4"/>
    <x v="0"/>
    <n v="0.14715200000000001"/>
    <n v="0.239478"/>
    <n v="0.239645"/>
    <n v="0.16362499999999999"/>
    <n v="0.17232600000000001"/>
    <n v="0.18200069999999999"/>
    <n v="0.20615329999999901"/>
    <n v="0.22437379999999901"/>
    <n v="0.23636169999999901"/>
    <n v="0.24202940000000001"/>
    <n v="0.24212908999999999"/>
    <n v="0"/>
    <n v="0"/>
    <n v="0"/>
    <s v="EJ"/>
  </r>
  <r>
    <x v="14"/>
    <s v="Europe_Eastern"/>
    <s v="resid heating"/>
    <x v="4"/>
    <x v="1"/>
    <n v="0"/>
    <n v="0"/>
    <n v="0"/>
    <n v="0"/>
    <n v="0"/>
    <n v="5.7776299999999999E-6"/>
    <n v="1.4285900000000001E-4"/>
    <n v="2.3873000000000001E-4"/>
    <n v="3.4808199999999999E-4"/>
    <n v="4.5816900000000002E-4"/>
    <n v="5.7513799999999999E-4"/>
    <n v="0"/>
    <n v="0"/>
    <n v="0"/>
    <s v="EJ"/>
  </r>
  <r>
    <x v="14"/>
    <s v="Europe_Eastern"/>
    <s v="resid others"/>
    <x v="4"/>
    <x v="3"/>
    <n v="1.2496E-3"/>
    <n v="4.7920999999999997E-3"/>
    <n v="1.25833E-2"/>
    <n v="1.32456E-2"/>
    <n v="1.3443896E-2"/>
    <n v="1.3055449E-2"/>
    <n v="1.2123606E-2"/>
    <n v="9.805345E-3"/>
    <n v="7.4864329999999998E-3"/>
    <n v="5.3050320000000003E-3"/>
    <n v="4.3535499999999899E-3"/>
    <n v="0"/>
    <n v="0"/>
    <n v="0"/>
    <s v="EJ"/>
  </r>
  <r>
    <x v="14"/>
    <s v="Europe_Eastern"/>
    <s v="resid others"/>
    <x v="4"/>
    <x v="5"/>
    <n v="0.27296900000000002"/>
    <n v="2.9427600000000002E-2"/>
    <n v="3.0809E-2"/>
    <n v="1.8878900000000001E-2"/>
    <n v="1.91974899999999E-2"/>
    <n v="1.8406780000000001E-2"/>
    <n v="1.6772670999999999E-2"/>
    <n v="1.3397203999999999E-2"/>
    <n v="1.0334593E-2"/>
    <n v="7.5866279999999998E-3"/>
    <n v="6.5377200000000003E-3"/>
    <n v="0"/>
    <n v="0"/>
    <n v="0"/>
    <s v="EJ"/>
  </r>
  <r>
    <x v="14"/>
    <s v="Europe_Eastern"/>
    <s v="resid others"/>
    <x v="4"/>
    <x v="7"/>
    <n v="0.15912000000000001"/>
    <n v="7.8951199999999999E-2"/>
    <n v="5.6497699999999998E-2"/>
    <n v="3.5991599999999999E-2"/>
    <n v="3.6783389999999999E-2"/>
    <n v="3.5792949999999997E-2"/>
    <n v="3.4811830000000002E-2"/>
    <n v="3.1071060000000001E-2"/>
    <n v="2.7108212E-2"/>
    <n v="2.3140219E-2"/>
    <n v="2.1153081000000001E-2"/>
    <n v="0"/>
    <n v="0"/>
    <n v="0"/>
    <s v="EJ"/>
  </r>
  <r>
    <x v="14"/>
    <s v="Europe_Eastern"/>
    <s v="resid others"/>
    <x v="4"/>
    <x v="4"/>
    <n v="8.2962900000000006E-2"/>
    <n v="0.117104"/>
    <n v="0.15659100000000001"/>
    <n v="0.16034200000000001"/>
    <n v="0.16359879999999999"/>
    <n v="0.1624815"/>
    <n v="0.17598949999999999"/>
    <n v="0.18873007999999999"/>
    <n v="0.19934409"/>
    <n v="0.20708995999999999"/>
    <n v="0.21191077"/>
    <n v="0"/>
    <n v="0"/>
    <n v="0"/>
    <s v="EJ"/>
  </r>
  <r>
    <x v="14"/>
    <s v="Europe_Eastern"/>
    <s v="resid others"/>
    <x v="4"/>
    <x v="0"/>
    <n v="0.25855499999999998"/>
    <n v="0.42077900000000001"/>
    <n v="0.42107299999999998"/>
    <n v="0.28749999999999998"/>
    <n v="0.2961318"/>
    <n v="0.29396139999999998"/>
    <n v="0.30842989999999998"/>
    <n v="0.3118763"/>
    <n v="0.30942786"/>
    <n v="0.30167845999999998"/>
    <n v="0.29395641"/>
    <n v="0"/>
    <n v="0"/>
    <n v="0"/>
    <s v="EJ"/>
  </r>
  <r>
    <x v="14"/>
    <s v="Europe_Eastern"/>
    <s v="resid others"/>
    <x v="4"/>
    <x v="1"/>
    <n v="0"/>
    <n v="0"/>
    <n v="0"/>
    <n v="0"/>
    <n v="0"/>
    <n v="1.17111E-5"/>
    <n v="3.7632099999999999E-4"/>
    <n v="7.3148500000000003E-4"/>
    <n v="9.1504800000000001E-4"/>
    <n v="1.1407100000000001E-3"/>
    <n v="1.11096E-3"/>
    <n v="0"/>
    <n v="0"/>
    <n v="0"/>
    <s v="EJ"/>
  </r>
  <r>
    <x v="14"/>
    <s v="Europe_Eastern"/>
    <s v="resid others"/>
    <x v="4"/>
    <x v="2"/>
    <n v="0.14952399999999999"/>
    <n v="3.66275E-2"/>
    <n v="1.1218499999999999E-2"/>
    <n v="6.7394999999999998E-3"/>
    <n v="7.0956470000000001E-3"/>
    <n v="7.0030869999999999E-3"/>
    <n v="6.7663660000000002E-3"/>
    <n v="5.8340609999999998E-3"/>
    <n v="4.8340869999999999E-3"/>
    <n v="3.8511209999999999E-3"/>
    <n v="3.356777E-3"/>
    <n v="0"/>
    <n v="0"/>
    <n v="0"/>
    <s v="EJ"/>
  </r>
  <r>
    <x v="14"/>
    <s v="Europe_Eastern"/>
    <s v="trn_aviation_intl"/>
    <x v="5"/>
    <x v="4"/>
    <n v="0"/>
    <n v="0"/>
    <n v="0"/>
    <n v="0"/>
    <n v="0"/>
    <n v="0"/>
    <n v="0"/>
    <n v="1.5225799999999999E-9"/>
    <n v="1.3672900000000001E-8"/>
    <n v="1.12956E-7"/>
    <n v="8.5119099999999996E-7"/>
    <n v="0"/>
    <n v="0"/>
    <n v="0"/>
    <s v="EJ"/>
  </r>
  <r>
    <x v="14"/>
    <s v="Europe_Eastern"/>
    <s v="trn_aviation_intl"/>
    <x v="5"/>
    <x v="1"/>
    <n v="0"/>
    <n v="0"/>
    <n v="0"/>
    <n v="0"/>
    <n v="0"/>
    <n v="0"/>
    <n v="0"/>
    <n v="2.2820700000000002E-9"/>
    <n v="4.7846200000000001E-8"/>
    <n v="7.3432099999999995E-7"/>
    <n v="8.2463799999999998E-6"/>
    <n v="0"/>
    <n v="0"/>
    <n v="0"/>
    <s v="EJ"/>
  </r>
  <r>
    <x v="14"/>
    <s v="Europe_Eastern"/>
    <s v="trn_aviation_intl"/>
    <x v="5"/>
    <x v="2"/>
    <n v="3.0821000000000001E-2"/>
    <n v="5.9853299999999996E-3"/>
    <n v="4.2402000000000004E-3"/>
    <n v="4.1104100000000001E-3"/>
    <n v="4.8211199999999999E-3"/>
    <n v="5.1713200000000001E-3"/>
    <n v="6.1413099999999997E-3"/>
    <n v="7.1672699999999999E-3"/>
    <n v="8.5379900000000005E-3"/>
    <n v="9.7785800000000003E-3"/>
    <n v="1.08439E-2"/>
    <n v="0"/>
    <n v="0"/>
    <n v="0"/>
    <s v="EJ"/>
  </r>
  <r>
    <x v="14"/>
    <s v="Europe_Eastern"/>
    <s v="trn_freight"/>
    <x v="6"/>
    <x v="5"/>
    <n v="3.3904400000000002E-3"/>
    <n v="2.5114E-3"/>
    <n v="1.54868E-3"/>
    <n v="4.60464E-4"/>
    <n v="0"/>
    <n v="0"/>
    <n v="0"/>
    <n v="0"/>
    <n v="0"/>
    <n v="0"/>
    <n v="0"/>
    <n v="0"/>
    <n v="0"/>
    <n v="0"/>
    <s v="EJ"/>
  </r>
  <r>
    <x v="14"/>
    <s v="Europe_Eastern"/>
    <s v="trn_freight"/>
    <x v="6"/>
    <x v="4"/>
    <n v="3.6824599999999999E-2"/>
    <n v="2.1182800000000002E-2"/>
    <n v="1.90601E-2"/>
    <n v="1.60217E-2"/>
    <n v="1.6613800000000001E-2"/>
    <n v="1.8160697E-2"/>
    <n v="2.005415E-2"/>
    <n v="1.9747678130000001E-2"/>
    <n v="2.066795532E-2"/>
    <n v="2.2985360900000001E-2"/>
    <n v="2.56212410999999E-2"/>
    <n v="0"/>
    <n v="0"/>
    <n v="0"/>
    <s v="EJ"/>
  </r>
  <r>
    <x v="14"/>
    <s v="Europe_Eastern"/>
    <s v="trn_freight"/>
    <x v="6"/>
    <x v="1"/>
    <n v="0"/>
    <n v="0"/>
    <n v="0"/>
    <n v="0"/>
    <n v="0"/>
    <n v="6.3761799999999995E-4"/>
    <n v="3.0508100000000002E-3"/>
    <n v="7.5409259999999999E-3"/>
    <n v="1.1069227100000001E-2"/>
    <n v="1.35197596E-2"/>
    <n v="1.5583783299999999E-2"/>
    <n v="0"/>
    <n v="0"/>
    <n v="0"/>
    <s v="EJ"/>
  </r>
  <r>
    <x v="14"/>
    <s v="Europe_Eastern"/>
    <s v="trn_freight"/>
    <x v="6"/>
    <x v="2"/>
    <n v="3.9596300000000001E-2"/>
    <n v="2.2899650000000001E-2"/>
    <n v="2.4436639999999999E-2"/>
    <n v="1.93982399999999E-2"/>
    <n v="2.3011401000000001E-2"/>
    <n v="2.5793599E-2"/>
    <n v="3.0582769999999999E-2"/>
    <n v="3.6134020000000003E-2"/>
    <n v="4.1902750000000002E-2"/>
    <n v="4.8000840000000003E-2"/>
    <n v="5.4133189999999998E-2"/>
    <n v="0"/>
    <n v="0"/>
    <n v="0"/>
    <s v="EJ"/>
  </r>
  <r>
    <x v="14"/>
    <s v="Europe_Eastern"/>
    <s v="trn_freight_road"/>
    <x v="6"/>
    <x v="4"/>
    <n v="0"/>
    <n v="0"/>
    <n v="0"/>
    <n v="0"/>
    <n v="1.9447721999999999E-4"/>
    <n v="6.7774570784000004E-4"/>
    <n v="2.8083807957920001E-3"/>
    <n v="8.2989563883589992E-3"/>
    <n v="1.550508621115E-2"/>
    <n v="2.1923231095949999E-2"/>
    <n v="2.69506617577999E-2"/>
    <n v="0"/>
    <n v="0"/>
    <n v="0"/>
    <s v="EJ"/>
  </r>
  <r>
    <x v="14"/>
    <s v="Europe_Eastern"/>
    <s v="trn_freight_road"/>
    <x v="6"/>
    <x v="1"/>
    <n v="0"/>
    <n v="0"/>
    <n v="0"/>
    <n v="0"/>
    <n v="0"/>
    <n v="8.4202001999999997E-5"/>
    <n v="9.9198114188000001E-4"/>
    <n v="3.8387173289999902E-3"/>
    <n v="8.1481467393499894E-3"/>
    <n v="1.2481863894499901E-2"/>
    <n v="1.6180645340999899E-2"/>
    <n v="0"/>
    <n v="0"/>
    <n v="0"/>
    <s v="EJ"/>
  </r>
  <r>
    <x v="14"/>
    <s v="Europe_Eastern"/>
    <s v="trn_freight_road"/>
    <x v="6"/>
    <x v="2"/>
    <n v="0.22759969999999999"/>
    <n v="0.10336529999999999"/>
    <n v="0.12520890000000001"/>
    <n v="0.10295360000000001"/>
    <n v="0.13172968202999999"/>
    <n v="0.15234211007000001"/>
    <n v="0.17961397641999999"/>
    <n v="0.20184548274199901"/>
    <n v="0.21912414097999999"/>
    <n v="0.23251826918999999"/>
    <n v="0.24322957809999901"/>
    <n v="0"/>
    <n v="0"/>
    <n v="0"/>
    <s v="EJ"/>
  </r>
  <r>
    <x v="14"/>
    <s v="Europe_Eastern"/>
    <s v="trn_pass"/>
    <x v="6"/>
    <x v="4"/>
    <n v="2.4551400000000001E-2"/>
    <n v="1.41228E-2"/>
    <n v="1.2707599999999999E-2"/>
    <n v="1.06818E-2"/>
    <n v="1.18438753999999E-2"/>
    <n v="1.33802205E-2"/>
    <n v="1.6306178799999901E-2"/>
    <n v="1.9133779E-2"/>
    <n v="2.1530675999999999E-2"/>
    <n v="2.3428231000000001E-2"/>
    <n v="2.5065852E-2"/>
    <n v="0"/>
    <n v="0"/>
    <n v="0"/>
    <s v="EJ"/>
  </r>
  <r>
    <x v="14"/>
    <s v="Europe_Eastern"/>
    <s v="trn_pass"/>
    <x v="6"/>
    <x v="1"/>
    <n v="0"/>
    <n v="0"/>
    <n v="0"/>
    <n v="0"/>
    <n v="0"/>
    <n v="0"/>
    <n v="0"/>
    <n v="1.7857399999999999E-5"/>
    <n v="6.5989599999999996E-5"/>
    <n v="2.2255899999999999E-4"/>
    <n v="6.5178999999999996E-4"/>
    <n v="0"/>
    <n v="0"/>
    <n v="0"/>
    <s v="EJ"/>
  </r>
  <r>
    <x v="14"/>
    <s v="Europe_Eastern"/>
    <s v="trn_pass"/>
    <x v="6"/>
    <x v="2"/>
    <n v="7.1383299999999997E-2"/>
    <n v="1.7177829999999901E-2"/>
    <n v="1.508195E-2"/>
    <n v="1.35880799999999E-2"/>
    <n v="1.6897269999999999E-2"/>
    <n v="2.0241990000000001E-2"/>
    <n v="2.5867930000000001E-2"/>
    <n v="3.1305300000000001E-2"/>
    <n v="3.7613000000000001E-2"/>
    <n v="4.2911400000000002E-2"/>
    <n v="4.64976E-2"/>
    <n v="0"/>
    <n v="0"/>
    <n v="0"/>
    <s v="EJ"/>
  </r>
  <r>
    <x v="14"/>
    <s v="Europe_Eastern"/>
    <s v="trn_pass_road"/>
    <x v="6"/>
    <x v="4"/>
    <n v="0"/>
    <n v="0"/>
    <n v="0"/>
    <n v="0"/>
    <n v="3.3022899999999998E-3"/>
    <n v="6.0270100000000002E-3"/>
    <n v="8.6497599999999994E-3"/>
    <n v="9.7431800000000006E-3"/>
    <n v="1.0546700000000001E-2"/>
    <n v="1.105098E-2"/>
    <n v="1.125284E-2"/>
    <n v="0"/>
    <n v="0"/>
    <n v="0"/>
    <s v="EJ"/>
  </r>
  <r>
    <x v="14"/>
    <s v="Europe_Eastern"/>
    <s v="trn_pass_road"/>
    <x v="6"/>
    <x v="0"/>
    <n v="2.5837999999999998E-3"/>
    <n v="4.1899399999999996E-3"/>
    <n v="2.3044200000000002E-3"/>
    <n v="1.5712499999999999E-3"/>
    <n v="1.6960339999999999E-3"/>
    <n v="1.8904659999999999E-3"/>
    <n v="1.6601610000000001E-3"/>
    <n v="1.793263E-3"/>
    <n v="1.942893E-3"/>
    <n v="2.0339249999999998E-3"/>
    <n v="2.0702300000000002E-3"/>
    <n v="0"/>
    <n v="0"/>
    <n v="0"/>
    <s v="EJ"/>
  </r>
  <r>
    <x v="14"/>
    <s v="Europe_Eastern"/>
    <s v="trn_pass_road"/>
    <x v="6"/>
    <x v="1"/>
    <n v="0"/>
    <n v="0"/>
    <n v="0"/>
    <n v="0"/>
    <n v="0"/>
    <n v="1.28941E-6"/>
    <n v="7.4561280000000004E-6"/>
    <n v="2.6256649999999999E-5"/>
    <n v="5.3231459999999997E-5"/>
    <n v="7.4425570000000006E-5"/>
    <n v="8.4116900000000001E-5"/>
    <n v="0"/>
    <n v="0"/>
    <n v="0"/>
    <s v="EJ"/>
  </r>
  <r>
    <x v="14"/>
    <s v="Europe_Eastern"/>
    <s v="trn_pass_road"/>
    <x v="6"/>
    <x v="2"/>
    <n v="8.8111099999999998E-2"/>
    <n v="4.0016200000000002E-2"/>
    <n v="4.8472599999999998E-2"/>
    <n v="3.9856799999999998E-2"/>
    <n v="4.4478576200000002E-2"/>
    <n v="5.0111349799999899E-2"/>
    <n v="4.6098732099999998E-2"/>
    <n v="5.0037377399999999E-2"/>
    <n v="5.5071235999999898E-2"/>
    <n v="5.8629017999999998E-2"/>
    <n v="6.0687759000000001E-2"/>
    <n v="0"/>
    <n v="0"/>
    <n v="0"/>
    <s v="EJ"/>
  </r>
  <r>
    <x v="14"/>
    <s v="Europe_Eastern"/>
    <s v="trn_pass_road_LDV"/>
    <x v="6"/>
    <x v="4"/>
    <n v="0"/>
    <n v="0"/>
    <n v="0"/>
    <n v="0"/>
    <n v="0"/>
    <n v="6.5692800000000003E-3"/>
    <n v="1.19848E-2"/>
    <n v="1.41981E-2"/>
    <n v="1.5014599999999999E-2"/>
    <n v="1.51451E-2"/>
    <n v="1.48535E-2"/>
    <n v="0"/>
    <n v="0"/>
    <n v="0"/>
    <s v="EJ"/>
  </r>
  <r>
    <x v="14"/>
    <s v="Europe_Eastern"/>
    <s v="trn_pass_road_LDV"/>
    <x v="6"/>
    <x v="2"/>
    <n v="3.6844200000000001E-2"/>
    <n v="1.6733000000000001E-2"/>
    <n v="2.0268999999999999E-2"/>
    <n v="1.6666400000000001E-2"/>
    <n v="1.50543E-2"/>
    <n v="8.8525099999999992E-3"/>
    <n v="5.6478099999999996E-3"/>
    <n v="4.0138400000000003E-3"/>
    <n v="2.8981599999999999E-3"/>
    <n v="2.10093E-3"/>
    <n v="1.5302099999999999E-3"/>
    <n v="0"/>
    <n v="0"/>
    <n v="0"/>
    <s v="EJ"/>
  </r>
  <r>
    <x v="14"/>
    <s v="Europe_Eastern"/>
    <s v="trn_pass_road_LDV_4W"/>
    <x v="6"/>
    <x v="4"/>
    <n v="0"/>
    <n v="0"/>
    <n v="0"/>
    <n v="0"/>
    <n v="0"/>
    <n v="4.2579000000000002E-3"/>
    <n v="3.294031E-2"/>
    <n v="6.6457695999999997E-2"/>
    <n v="9.5635541999999907E-2"/>
    <n v="0.116255504"/>
    <n v="0.13194921000000001"/>
    <n v="0"/>
    <n v="0"/>
    <n v="0"/>
    <s v="EJ"/>
  </r>
  <r>
    <x v="14"/>
    <s v="Europe_Eastern"/>
    <s v="trn_pass_road_LDV_4W"/>
    <x v="6"/>
    <x v="0"/>
    <n v="5.1362709999999896E-4"/>
    <n v="8.3298200000000001E-4"/>
    <n v="4.5823640000000002E-4"/>
    <n v="3.1245719999999999E-4"/>
    <n v="3.0479530999999899E-4"/>
    <n v="2.6042377999999902E-4"/>
    <n v="2.1501549999999999E-4"/>
    <n v="1.6706113E-4"/>
    <n v="1.18882209999999E-4"/>
    <n v="9.5692679999999903E-5"/>
    <n v="7.6072490000000007E-5"/>
    <n v="0"/>
    <n v="0"/>
    <n v="0"/>
    <s v="EJ"/>
  </r>
  <r>
    <x v="14"/>
    <s v="Europe_Eastern"/>
    <s v="trn_pass_road_LDV_4W"/>
    <x v="6"/>
    <x v="1"/>
    <n v="0"/>
    <n v="0"/>
    <n v="0"/>
    <n v="0"/>
    <n v="0"/>
    <n v="1.6775513999999999E-6"/>
    <n v="3.9064627200000002E-5"/>
    <n v="6.3824430599999997E-5"/>
    <n v="8.3030141799999907E-5"/>
    <n v="9.4498349500000002E-5"/>
    <n v="1.03053981E-4"/>
    <n v="0"/>
    <n v="0"/>
    <n v="0"/>
    <s v="EJ"/>
  </r>
  <r>
    <x v="14"/>
    <s v="Europe_Eastern"/>
    <s v="trn_pass_road_LDV_4W"/>
    <x v="6"/>
    <x v="2"/>
    <n v="0.54410559999999997"/>
    <n v="0.24710889999999999"/>
    <n v="0.29932829999999999"/>
    <n v="0.2461245"/>
    <n v="0.25024633099999999"/>
    <n v="0.22329585639999999"/>
    <n v="0.19841734990000001"/>
    <n v="0.1652796279"/>
    <n v="0.1278049651"/>
    <n v="0.1062431843"/>
    <n v="8.7287065999999996E-2"/>
    <n v="0"/>
    <n v="0"/>
    <n v="0"/>
    <s v="EJ"/>
  </r>
  <r>
    <x v="14"/>
    <s v="Europe_Eastern"/>
    <s v="trn_shipping_intl"/>
    <x v="7"/>
    <x v="4"/>
    <n v="0"/>
    <n v="0"/>
    <n v="0"/>
    <n v="0"/>
    <n v="0"/>
    <n v="0"/>
    <n v="0"/>
    <n v="9.9011699999999997E-8"/>
    <n v="3.0577400000000002E-7"/>
    <n v="9.5514800000000002E-7"/>
    <n v="2.5282300000000002E-6"/>
    <n v="0"/>
    <n v="0"/>
    <n v="0"/>
    <s v="EJ"/>
  </r>
  <r>
    <x v="14"/>
    <s v="Europe_Eastern"/>
    <s v="trn_shipping_intl"/>
    <x v="7"/>
    <x v="1"/>
    <n v="0"/>
    <n v="0"/>
    <n v="0"/>
    <n v="0"/>
    <n v="0"/>
    <n v="0"/>
    <n v="0"/>
    <n v="1.4151499999999999E-6"/>
    <n v="5.40557E-6"/>
    <n v="2.1637900000000002E-5"/>
    <n v="7.17456E-5"/>
    <n v="0"/>
    <n v="0"/>
    <n v="0"/>
    <s v="EJ"/>
  </r>
  <r>
    <x v="14"/>
    <s v="Europe_Eastern"/>
    <s v="trn_shipping_intl"/>
    <x v="7"/>
    <x v="2"/>
    <n v="0"/>
    <n v="1.46062E-2"/>
    <n v="1.2205199999999999E-2"/>
    <n v="1.1432700000000001E-2"/>
    <n v="1.2715826E-2"/>
    <n v="1.330887E-2"/>
    <n v="1.4241709999999999E-2"/>
    <n v="1.540857E-2"/>
    <n v="1.6639500000000002E-2"/>
    <n v="1.7862179999999998E-2"/>
    <n v="1.8971200000000001E-2"/>
    <n v="0"/>
    <n v="0"/>
    <n v="0"/>
    <s v="EJ"/>
  </r>
  <r>
    <x v="15"/>
    <s v="Europe_Non_EU"/>
    <s v="N fertilizer"/>
    <x v="0"/>
    <x v="0"/>
    <n v="5.7514200000000001E-2"/>
    <n v="5.0232899999999997E-2"/>
    <n v="5.3645499999999999E-2"/>
    <n v="5.3448900000000001E-2"/>
    <n v="5.8991160000000001E-2"/>
    <n v="6.5536368799999994E-2"/>
    <n v="6.9816632599999998E-2"/>
    <n v="7.02194664E-2"/>
    <n v="6.8652137499999905E-2"/>
    <n v="6.8402802900000004E-2"/>
    <n v="6.7910309599999899E-2"/>
    <n v="0"/>
    <n v="0"/>
    <n v="0"/>
    <s v="EJ"/>
  </r>
  <r>
    <x v="15"/>
    <s v="Europe_Non_EU"/>
    <s v="N fertilizer"/>
    <x v="0"/>
    <x v="1"/>
    <n v="0"/>
    <n v="0"/>
    <n v="0"/>
    <n v="0"/>
    <n v="0"/>
    <n v="1.1364E-4"/>
    <n v="8.2857899999999997E-4"/>
    <n v="2.5435199999999901E-3"/>
    <n v="4.9184004999999996E-3"/>
    <n v="7.0291751E-3"/>
    <n v="8.9634198000000005E-3"/>
    <n v="0"/>
    <n v="0"/>
    <n v="0"/>
    <s v="EJ"/>
  </r>
  <r>
    <x v="15"/>
    <s v="Europe_Non_EU"/>
    <s v="N fertilizer"/>
    <x v="0"/>
    <x v="2"/>
    <n v="5.0162699999999998E-3"/>
    <n v="4.3342600000000004E-3"/>
    <n v="4.5343299999999996E-3"/>
    <n v="4.6274100000000002E-3"/>
    <n v="4.7904310000000004E-3"/>
    <n v="4.98502699999999E-3"/>
    <n v="4.5865710000000002E-3"/>
    <n v="3.1289130000000001E-3"/>
    <n v="1.5471650000000001E-3"/>
    <n v="6.7135589999999998E-4"/>
    <n v="2.594284E-4"/>
    <n v="0"/>
    <n v="0"/>
    <n v="0"/>
    <s v="EJ"/>
  </r>
  <r>
    <x v="15"/>
    <s v="Europe_Non_EU"/>
    <s v="agricultural energy use"/>
    <x v="1"/>
    <x v="3"/>
    <n v="0"/>
    <n v="0"/>
    <n v="4.6049900000000001E-4"/>
    <n v="7.5350099999999995E-4"/>
    <n v="9.1959699999999997E-4"/>
    <n v="1.2408440000000001E-3"/>
    <n v="1.4818330000000001E-3"/>
    <n v="1.5871398999999899E-3"/>
    <n v="1.5444149999999999E-3"/>
    <n v="1.4519709999999901E-3"/>
    <n v="1.3658590000000001E-3"/>
    <n v="0"/>
    <n v="0"/>
    <n v="0"/>
    <s v="EJ"/>
  </r>
  <r>
    <x v="15"/>
    <s v="Europe_Non_EU"/>
    <s v="agricultural energy use"/>
    <x v="1"/>
    <x v="5"/>
    <n v="2.3023000000000002E-3"/>
    <n v="1.674E-4"/>
    <n v="8.3699800000000001E-5"/>
    <n v="4.1900100000000002E-5"/>
    <n v="5.03913E-5"/>
    <n v="5.9034199999999998E-5"/>
    <n v="6.3762990000000005E-5"/>
    <n v="6.5383019999999995E-5"/>
    <n v="6.5617160000000003E-5"/>
    <n v="6.6217239999999996E-5"/>
    <n v="6.7357139999999995E-5"/>
    <n v="0"/>
    <n v="0"/>
    <n v="0"/>
    <s v="EJ"/>
  </r>
  <r>
    <x v="15"/>
    <s v="Europe_Non_EU"/>
    <s v="agricultural energy use"/>
    <x v="1"/>
    <x v="7"/>
    <n v="1.1720999999999999E-3"/>
    <n v="2.0929999999999999E-4"/>
    <n v="4.1899900000000002E-5"/>
    <n v="1.674E-4"/>
    <n v="2.0555819999999901E-4"/>
    <n v="2.4672419999999999E-4"/>
    <n v="2.7835369999999998E-4"/>
    <n v="2.9383980000000001E-4"/>
    <n v="2.9523629999999998E-4"/>
    <n v="2.9815849999999998E-4"/>
    <n v="2.9942229999999997E-4"/>
    <n v="0"/>
    <n v="0"/>
    <n v="0"/>
    <s v="EJ"/>
  </r>
  <r>
    <x v="15"/>
    <s v="Europe_Non_EU"/>
    <s v="agricultural energy use"/>
    <x v="1"/>
    <x v="4"/>
    <n v="3.3907E-3"/>
    <n v="1.5781199999999999E-2"/>
    <n v="2.2646300000000001E-2"/>
    <n v="1.9632299999999998E-2"/>
    <n v="1.9261790000000001E-2"/>
    <n v="1.8452509999999998E-2"/>
    <n v="1.7903559999999999E-2"/>
    <n v="1.7775489999999901E-2"/>
    <n v="1.7975970000000001E-2"/>
    <n v="1.8130389999999899E-2"/>
    <n v="1.8131269999999901E-2"/>
    <n v="0"/>
    <n v="0"/>
    <n v="0"/>
    <s v="EJ"/>
  </r>
  <r>
    <x v="15"/>
    <s v="Europe_Non_EU"/>
    <s v="agricultural energy use"/>
    <x v="1"/>
    <x v="0"/>
    <n v="8.3719899999999995E-4"/>
    <n v="7.9529999999999998E-4"/>
    <n v="2.1767000000000002E-3"/>
    <n v="3.9767099999999996E-3"/>
    <n v="4.9241099999999998E-3"/>
    <n v="5.8876299999999996E-3"/>
    <n v="6.5574599999999898E-3"/>
    <n v="6.811241E-3"/>
    <n v="6.7235079999999996E-3"/>
    <n v="6.6792929999999898E-3"/>
    <n v="6.6106630000000001E-3"/>
    <n v="0"/>
    <n v="0"/>
    <n v="0"/>
    <s v="EJ"/>
  </r>
  <r>
    <x v="15"/>
    <s v="Europe_Non_EU"/>
    <s v="agricultural energy use"/>
    <x v="1"/>
    <x v="2"/>
    <n v="9.8245299999999994E-2"/>
    <n v="0.13558490000000001"/>
    <n v="0"/>
    <n v="0"/>
    <n v="0"/>
    <n v="0"/>
    <n v="0"/>
    <n v="0"/>
    <n v="0"/>
    <n v="0"/>
    <n v="0"/>
    <n v="0"/>
    <n v="0"/>
    <n v="0"/>
    <s v="EJ"/>
  </r>
  <r>
    <x v="15"/>
    <s v="Europe_Non_EU"/>
    <s v="alumina"/>
    <x v="0"/>
    <x v="3"/>
    <n v="9.1587299999999996E-5"/>
    <n v="2.4907400000000001E-5"/>
    <n v="0"/>
    <n v="3.4088199999999997E-5"/>
    <n v="4.6418999999999997E-5"/>
    <n v="5.0247629999999999E-5"/>
    <n v="5.4029369999999999E-5"/>
    <n v="5.6712179999999899E-5"/>
    <n v="5.8507519999999902E-5"/>
    <n v="5.9658129999999999E-5"/>
    <n v="5.9990179000000003E-5"/>
    <n v="0"/>
    <n v="0"/>
    <n v="0"/>
    <s v="EJ"/>
  </r>
  <r>
    <x v="15"/>
    <s v="Europe_Non_EU"/>
    <s v="alumina"/>
    <x v="0"/>
    <x v="5"/>
    <n v="6.61508E-4"/>
    <n v="4.4142999999999998E-4"/>
    <n v="1.6508899999999999E-4"/>
    <n v="7.4713999999999998E-4"/>
    <n v="1.017121E-3"/>
    <n v="1.100894E-3"/>
    <n v="1.183534E-3"/>
    <n v="1.2419829999999899E-3"/>
    <n v="1.2810956000000001E-3"/>
    <n v="1.3062645999999999E-3"/>
    <n v="1.3136064899999999E-3"/>
    <n v="0"/>
    <n v="0"/>
    <n v="0"/>
    <s v="EJ"/>
  </r>
  <r>
    <x v="15"/>
    <s v="Europe_Non_EU"/>
    <s v="alumina"/>
    <x v="0"/>
    <x v="0"/>
    <n v="0"/>
    <n v="1.05031E-4"/>
    <n v="1.1826199999999999E-3"/>
    <n v="1.23007E-3"/>
    <n v="1.6751816240009999E-3"/>
    <n v="1.812908885185E-3"/>
    <n v="1.9484809959449899E-3"/>
    <n v="2.0426939571569999E-3"/>
    <n v="2.1027296624539999E-3"/>
    <n v="2.1402676055229902E-3"/>
    <n v="2.1486203740370001E-3"/>
    <n v="0"/>
    <n v="0"/>
    <n v="0"/>
    <s v="EJ"/>
  </r>
  <r>
    <x v="15"/>
    <s v="Europe_Non_EU"/>
    <s v="alumina"/>
    <x v="0"/>
    <x v="2"/>
    <n v="6.14615E-4"/>
    <n v="1.5973700000000001E-3"/>
    <n v="6.7065400000000002E-4"/>
    <n v="1.1616E-4"/>
    <n v="1.5816119999999999E-4"/>
    <n v="1.711893E-4"/>
    <n v="1.8402819999999999E-4"/>
    <n v="1.93093E-4"/>
    <n v="1.9913179999999999E-4"/>
    <n v="2.03018109999999E-4"/>
    <n v="2.0416006999999999E-4"/>
    <n v="0"/>
    <n v="0"/>
    <n v="0"/>
    <s v="EJ"/>
  </r>
  <r>
    <x v="15"/>
    <s v="Europe_Non_EU"/>
    <s v="aluminum"/>
    <x v="0"/>
    <x v="4"/>
    <n v="5.1624399999999999E-3"/>
    <n v="1.7724699999999999E-2"/>
    <n v="1.3211799999999999E-2"/>
    <n v="9.4368000000000004E-3"/>
    <n v="1.284948E-2"/>
    <n v="1.390779E-2"/>
    <n v="1.495148E-2"/>
    <n v="1.5687110000000001E-2"/>
    <n v="1.6173380000000001E-2"/>
    <n v="1.6483880999999999E-2"/>
    <n v="1.6569610999999901E-2"/>
    <n v="0"/>
    <n v="0"/>
    <n v="0"/>
    <s v="EJ"/>
  </r>
  <r>
    <x v="15"/>
    <s v="Europe_Non_EU"/>
    <s v="cement"/>
    <x v="0"/>
    <x v="4"/>
    <n v="1.51731E-2"/>
    <n v="2.3349499999999999E-2"/>
    <n v="2.83127E-2"/>
    <n v="2.83127E-2"/>
    <n v="2.7367099999999998E-2"/>
    <n v="2.809526E-2"/>
    <n v="2.90855E-2"/>
    <n v="3.1361809999999997E-2"/>
    <n v="3.3462103E-2"/>
    <n v="3.4344199999999998E-2"/>
    <n v="3.4482596999999997E-2"/>
    <n v="0"/>
    <n v="0"/>
    <n v="0"/>
    <s v="EJ"/>
  </r>
  <r>
    <x v="15"/>
    <s v="Europe_Non_EU"/>
    <s v="chemical energy use"/>
    <x v="0"/>
    <x v="5"/>
    <n v="1.26836E-2"/>
    <n v="2.6372000000000001E-3"/>
    <n v="1.8669600000000001E-2"/>
    <n v="2.7836900000000001E-2"/>
    <n v="3.2486580000000001E-2"/>
    <n v="3.5673099999999999E-2"/>
    <n v="3.885342E-2"/>
    <n v="4.0556349999999998E-2"/>
    <n v="4.1540589999999898E-2"/>
    <n v="4.2032264999999999E-2"/>
    <n v="4.1754688999999998E-2"/>
    <n v="0"/>
    <n v="0"/>
    <n v="0"/>
    <s v="EJ"/>
  </r>
  <r>
    <x v="15"/>
    <s v="Europe_Non_EU"/>
    <s v="chemical energy use"/>
    <x v="0"/>
    <x v="7"/>
    <n v="2.4697E-3"/>
    <n v="8.3301E-3"/>
    <n v="8.5393799999999992E-3"/>
    <n v="4.0603999999999996E-3"/>
    <n v="4.772821E-3"/>
    <n v="5.2733479999999998E-3"/>
    <n v="5.8413010000000001E-3"/>
    <n v="6.25361699999999E-3"/>
    <n v="6.526858E-3"/>
    <n v="6.6704529999999998E-3"/>
    <n v="6.6264923999999996E-3"/>
    <n v="0"/>
    <n v="0"/>
    <n v="0"/>
    <s v="EJ"/>
  </r>
  <r>
    <x v="15"/>
    <s v="Europe_Non_EU"/>
    <s v="chemical energy use"/>
    <x v="0"/>
    <x v="4"/>
    <n v="1.5613800000000001E-2"/>
    <n v="1.93393E-2"/>
    <n v="2.1599799999999999E-2"/>
    <n v="2.2562499999999999E-2"/>
    <n v="1.781547E-2"/>
    <n v="2.0056069999999999E-2"/>
    <n v="2.2338299999999998E-2"/>
    <n v="2.258168E-2"/>
    <n v="2.1469278000000001E-2"/>
    <n v="2.0872102999999999E-2"/>
    <n v="2.02957083E-2"/>
    <n v="0"/>
    <n v="0"/>
    <n v="0"/>
    <s v="EJ"/>
  </r>
  <r>
    <x v="15"/>
    <s v="Europe_Non_EU"/>
    <s v="chemical energy use"/>
    <x v="0"/>
    <x v="0"/>
    <n v="0"/>
    <n v="1.07578E-2"/>
    <n v="1.01726E-2"/>
    <n v="5.8068700000000001E-2"/>
    <n v="6.8469100000000005E-2"/>
    <n v="7.5580429999999907E-2"/>
    <n v="8.3384249999999993E-2"/>
    <n v="8.8445769999999896E-2"/>
    <n v="9.1000979999999995E-2"/>
    <n v="9.2015570000000005E-2"/>
    <n v="9.0603210000000003E-2"/>
    <n v="0"/>
    <n v="0"/>
    <n v="0"/>
    <s v="EJ"/>
  </r>
  <r>
    <x v="15"/>
    <s v="Europe_Non_EU"/>
    <s v="chemical energy use"/>
    <x v="0"/>
    <x v="2"/>
    <n v="6.7495100000000002E-2"/>
    <n v="7.2058800000000006E-2"/>
    <n v="7.4953800000000003E-3"/>
    <n v="6.8811100000000002E-3"/>
    <n v="7.9801300000000002E-3"/>
    <n v="8.7187199999999992E-3"/>
    <n v="9.3583120000000006E-3"/>
    <n v="9.5980529999999901E-3"/>
    <n v="9.6345170000000004E-3"/>
    <n v="9.6809579999999999E-3"/>
    <n v="9.7047603000000003E-3"/>
    <n v="0"/>
    <n v="0"/>
    <n v="0"/>
    <s v="EJ"/>
  </r>
  <r>
    <x v="15"/>
    <s v="Europe_Non_EU"/>
    <s v="chemical feedstocks"/>
    <x v="0"/>
    <x v="0"/>
    <n v="0"/>
    <n v="1.98827E-2"/>
    <n v="4.9997000000000002E-3"/>
    <n v="4.8532000000000002E-3"/>
    <n v="5.5223800000000003E-3"/>
    <n v="6.3262099999999996E-3"/>
    <n v="7.6436300000000002E-3"/>
    <n v="8.8556599999999996E-3"/>
    <n v="9.9745300000000005E-3"/>
    <n v="1.0788000000000001E-2"/>
    <n v="1.09301E-2"/>
    <n v="0"/>
    <n v="0"/>
    <n v="0"/>
    <s v="EJ"/>
  </r>
  <r>
    <x v="15"/>
    <s v="Europe_Non_EU"/>
    <s v="chemical feedstocks"/>
    <x v="0"/>
    <x v="2"/>
    <n v="7.2324200000000005E-2"/>
    <n v="4.6800899999999999E-2"/>
    <n v="0.11242000000000001"/>
    <n v="3.6797900000000001E-2"/>
    <n v="4.0546600000000002E-2"/>
    <n v="4.5897399999999998E-2"/>
    <n v="5.3201499999999999E-2"/>
    <n v="6.2166899999999997E-2"/>
    <n v="7.1431999999999995E-2"/>
    <n v="7.8088500000000005E-2"/>
    <n v="8.2684599999999997E-2"/>
    <n v="0"/>
    <n v="0"/>
    <n v="0"/>
    <s v="EJ"/>
  </r>
  <r>
    <x v="15"/>
    <s v="Europe_Non_EU"/>
    <s v="comm cooling"/>
    <x v="2"/>
    <x v="4"/>
    <n v="9.6545599999999995E-3"/>
    <n v="2.9862699999999999E-2"/>
    <n v="4.1996600000000002E-2"/>
    <n v="5.0396700000000003E-2"/>
    <n v="5.1489339999999897E-2"/>
    <n v="5.7666950000000002E-2"/>
    <n v="6.3173729999999997E-2"/>
    <n v="6.4817659999999999E-2"/>
    <n v="6.4925704000000001E-2"/>
    <n v="6.4425723000000004E-2"/>
    <n v="6.3912049999999998E-2"/>
    <n v="0"/>
    <n v="0"/>
    <n v="0"/>
    <s v="EJ"/>
  </r>
  <r>
    <x v="15"/>
    <s v="Europe_Non_EU"/>
    <s v="comm heating"/>
    <x v="2"/>
    <x v="3"/>
    <n v="0"/>
    <n v="2.4554999999999998E-3"/>
    <n v="1.6611E-3"/>
    <n v="4.8027E-3"/>
    <n v="5.2492650000000004E-3"/>
    <n v="6.2034569999999904E-3"/>
    <n v="7.1585169999999997E-3"/>
    <n v="7.7087400000000004E-3"/>
    <n v="7.7863979999999999E-3"/>
    <n v="7.5296389999999899E-3"/>
    <n v="7.1150149999999997E-3"/>
    <n v="0"/>
    <n v="0"/>
    <n v="0"/>
    <s v="EJ"/>
  </r>
  <r>
    <x v="15"/>
    <s v="Europe_Non_EU"/>
    <s v="comm heating"/>
    <x v="2"/>
    <x v="5"/>
    <n v="5.6320700000000001E-2"/>
    <n v="1.7598300000000001E-2"/>
    <n v="0.12973199999999999"/>
    <n v="0.119662"/>
    <n v="0.12911929999999999"/>
    <n v="0.14137630000000001"/>
    <n v="0.1521882"/>
    <n v="0.1561206"/>
    <n v="0.15708727"/>
    <n v="0.15661091999999999"/>
    <n v="0.15587429999999999"/>
    <n v="0"/>
    <n v="0"/>
    <n v="0"/>
    <s v="EJ"/>
  </r>
  <r>
    <x v="15"/>
    <s v="Europe_Non_EU"/>
    <s v="comm heating"/>
    <x v="2"/>
    <x v="7"/>
    <n v="3.2011100000000001E-3"/>
    <n v="4.3477999999999998E-3"/>
    <n v="4.7768999999999997E-3"/>
    <n v="4.9465999999999998E-3"/>
    <n v="5.4530960000000002E-3"/>
    <n v="6.1631500000000001E-3"/>
    <n v="7.0571130000000003E-3"/>
    <n v="7.7430509999999904E-3"/>
    <n v="8.2402880000000001E-3"/>
    <n v="8.5996260000000008E-3"/>
    <n v="8.7762020000000003E-3"/>
    <n v="0"/>
    <n v="0"/>
    <n v="0"/>
    <s v="EJ"/>
  </r>
  <r>
    <x v="15"/>
    <s v="Europe_Non_EU"/>
    <s v="comm heating"/>
    <x v="2"/>
    <x v="4"/>
    <n v="3.2681099999999999E-3"/>
    <n v="1.0108799999999999E-2"/>
    <n v="1.4216100000000001E-2"/>
    <n v="1.7059700000000001E-2"/>
    <n v="1.7824010000000001E-2"/>
    <n v="1.9360169999999999E-2"/>
    <n v="2.171153E-2"/>
    <n v="2.3787630000000001E-2"/>
    <n v="2.5594516000000001E-2"/>
    <n v="2.7432056999999999E-2"/>
    <n v="2.9073678999999901E-2"/>
    <n v="0"/>
    <n v="0"/>
    <n v="0"/>
    <s v="EJ"/>
  </r>
  <r>
    <x v="15"/>
    <s v="Europe_Non_EU"/>
    <s v="comm heating"/>
    <x v="2"/>
    <x v="0"/>
    <n v="2.4605100000000001E-2"/>
    <n v="3.0781599999999999E-2"/>
    <n v="2.6599899999999999E-2"/>
    <n v="4.3136399999999998E-2"/>
    <n v="4.8025789999999999E-2"/>
    <n v="5.5528630000000002E-2"/>
    <n v="6.6148509999999994E-2"/>
    <n v="7.6344830000000002E-2"/>
    <n v="8.5619130000000002E-2"/>
    <n v="9.3386479999999994E-2"/>
    <n v="9.889734E-2"/>
    <n v="0"/>
    <n v="0"/>
    <n v="0"/>
    <s v="EJ"/>
  </r>
  <r>
    <x v="15"/>
    <s v="Europe_Non_EU"/>
    <s v="comm heating"/>
    <x v="2"/>
    <x v="1"/>
    <n v="0"/>
    <n v="0"/>
    <n v="0"/>
    <n v="0"/>
    <n v="0"/>
    <n v="2.7757899999999999E-6"/>
    <n v="5.74899E-5"/>
    <n v="1.1322199999999999E-4"/>
    <n v="1.73146E-4"/>
    <n v="2.1918600000000001E-4"/>
    <n v="2.6244899999999999E-4"/>
    <n v="0"/>
    <n v="0"/>
    <n v="0"/>
    <s v="EJ"/>
  </r>
  <r>
    <x v="15"/>
    <s v="Europe_Non_EU"/>
    <s v="comm heating"/>
    <x v="2"/>
    <x v="2"/>
    <n v="5.9775200000000001E-3"/>
    <n v="9.8790000000000006E-3"/>
    <n v="8.4802999999999996E-3"/>
    <n v="1.42962E-2"/>
    <n v="1.576688E-2"/>
    <n v="1.790427E-2"/>
    <n v="2.0490359999999999E-2"/>
    <n v="2.2940019999999998E-2"/>
    <n v="2.5379100000000002E-2"/>
    <n v="2.7706628000000001E-2"/>
    <n v="3.0095535E-2"/>
    <n v="0"/>
    <n v="0"/>
    <n v="0"/>
    <s v="EJ"/>
  </r>
  <r>
    <x v="15"/>
    <s v="Europe_Non_EU"/>
    <s v="comm others"/>
    <x v="2"/>
    <x v="3"/>
    <n v="0"/>
    <n v="3.9100000000000002E-4"/>
    <n v="2.6449999999999998E-4"/>
    <n v="7.6469999999999999E-4"/>
    <n v="8.6003999999999996E-4"/>
    <n v="1.117945E-3"/>
    <n v="1.3525512999999999E-3"/>
    <n v="1.4661088999999999E-3"/>
    <n v="1.4854264999999999E-3"/>
    <n v="1.4350525E-3"/>
    <n v="1.3669679999999899E-3"/>
    <n v="0"/>
    <n v="0"/>
    <n v="0"/>
    <s v="EJ"/>
  </r>
  <r>
    <x v="15"/>
    <s v="Europe_Non_EU"/>
    <s v="comm others"/>
    <x v="2"/>
    <x v="5"/>
    <n v="2.2585600000000001E-2"/>
    <n v="7.0571999999999996E-3"/>
    <n v="5.20247E-2"/>
    <n v="4.7986800000000003E-2"/>
    <n v="5.3111709999999999E-2"/>
    <n v="6.2036000000000001E-2"/>
    <n v="6.8024600000000005E-2"/>
    <n v="6.8537249999999994E-2"/>
    <n v="6.8046029999999993E-2"/>
    <n v="6.6632949999999996E-2"/>
    <n v="6.647467E-2"/>
    <n v="0"/>
    <n v="0"/>
    <n v="0"/>
    <s v="EJ"/>
  </r>
  <r>
    <x v="15"/>
    <s v="Europe_Non_EU"/>
    <s v="comm others"/>
    <x v="2"/>
    <x v="7"/>
    <n v="5.2749999999999997E-4"/>
    <n v="7.1650000000000001E-4"/>
    <n v="7.8720000000000005E-4"/>
    <n v="8.1510000000000003E-4"/>
    <n v="9.2611600000000005E-4"/>
    <n v="1.1485270000000001E-3"/>
    <n v="1.4008810000000001E-3"/>
    <n v="1.5756519000000001E-3"/>
    <n v="1.7051105999999999E-3"/>
    <n v="1.8141727E-3"/>
    <n v="1.8906291E-3"/>
    <n v="0"/>
    <n v="0"/>
    <n v="0"/>
    <s v="EJ"/>
  </r>
  <r>
    <x v="15"/>
    <s v="Europe_Non_EU"/>
    <s v="comm others"/>
    <x v="2"/>
    <x v="4"/>
    <n v="3.3908599999999997E-2"/>
    <n v="0.104883"/>
    <n v="0.14749899999999999"/>
    <n v="0.17700199999999999"/>
    <n v="0.1897316"/>
    <n v="0.22519239999999999"/>
    <n v="0.27595819999999999"/>
    <n v="0.32163150000000001"/>
    <n v="0.36484012999999998"/>
    <n v="0.41257459000000002"/>
    <n v="0.45905832000000002"/>
    <n v="0"/>
    <n v="0"/>
    <n v="0"/>
    <s v="EJ"/>
  </r>
  <r>
    <x v="15"/>
    <s v="Europe_Non_EU"/>
    <s v="comm others"/>
    <x v="2"/>
    <x v="0"/>
    <n v="4.55862E-2"/>
    <n v="5.7029799999999999E-2"/>
    <n v="4.9282199999999998E-2"/>
    <n v="7.9919699999999996E-2"/>
    <n v="9.1864499999999905E-2"/>
    <n v="0.117854"/>
    <n v="0.15122340000000001"/>
    <n v="0.17968751999999999"/>
    <n v="0.20389456"/>
    <n v="0.22685833"/>
    <n v="0.24443739"/>
    <n v="0"/>
    <n v="0"/>
    <n v="0"/>
    <s v="EJ"/>
  </r>
  <r>
    <x v="15"/>
    <s v="Europe_Non_EU"/>
    <s v="comm others"/>
    <x v="2"/>
    <x v="1"/>
    <n v="0"/>
    <n v="0"/>
    <n v="0"/>
    <n v="0"/>
    <n v="0"/>
    <n v="1.3744700000000001E-5"/>
    <n v="2.5303400000000002E-4"/>
    <n v="4.5938700000000001E-4"/>
    <n v="6.5589900000000004E-4"/>
    <n v="9.4619500000000004E-4"/>
    <n v="1.1773199999999999E-3"/>
    <n v="0"/>
    <n v="0"/>
    <n v="0"/>
    <s v="EJ"/>
  </r>
  <r>
    <x v="15"/>
    <s v="Europe_Non_EU"/>
    <s v="comm others"/>
    <x v="2"/>
    <x v="2"/>
    <n v="1.10157E-2"/>
    <n v="1.8205599999999999E-2"/>
    <n v="1.56279E-2"/>
    <n v="2.6345799999999999E-2"/>
    <n v="2.951786E-2"/>
    <n v="3.4724720000000001E-2"/>
    <n v="3.7966149999999997E-2"/>
    <n v="3.8257239999999998E-2"/>
    <n v="3.7882949999999999E-2"/>
    <n v="3.7329045999999998E-2"/>
    <n v="3.7922520000000001E-2"/>
    <n v="0"/>
    <n v="0"/>
    <n v="0"/>
    <s v="EJ"/>
  </r>
  <r>
    <x v="15"/>
    <s v="Europe_Non_EU"/>
    <s v="construction energy use"/>
    <x v="0"/>
    <x v="5"/>
    <n v="1.2560100000000001E-4"/>
    <n v="7.1160199999999998E-4"/>
    <n v="4.1899800000000002E-5"/>
    <n v="1.2559999999999999E-4"/>
    <n v="1.5289310000000001E-4"/>
    <n v="1.76186E-4"/>
    <n v="1.926543E-4"/>
    <n v="2.0654796999999901E-4"/>
    <n v="2.2171389999999999E-4"/>
    <n v="2.36811499999999E-4"/>
    <n v="2.5502530000000003E-4"/>
    <n v="0"/>
    <n v="0"/>
    <n v="0"/>
    <s v="EJ"/>
  </r>
  <r>
    <x v="15"/>
    <s v="Europe_Non_EU"/>
    <s v="construction energy use"/>
    <x v="0"/>
    <x v="4"/>
    <n v="2.0930200000000001E-3"/>
    <n v="6.1953199999999998E-3"/>
    <n v="9.7533499999999992E-3"/>
    <n v="1.23906E-2"/>
    <n v="1.197674E-2"/>
    <n v="1.1452779999999999E-2"/>
    <n v="1.130488E-2"/>
    <n v="1.1777729000000001E-2"/>
    <n v="1.2680258999999999E-2"/>
    <n v="1.3534502E-2"/>
    <n v="1.4336500999999899E-2"/>
    <n v="0"/>
    <n v="0"/>
    <n v="0"/>
    <s v="EJ"/>
  </r>
  <r>
    <x v="15"/>
    <s v="Europe_Non_EU"/>
    <s v="construction energy use"/>
    <x v="0"/>
    <x v="0"/>
    <n v="0"/>
    <n v="0"/>
    <n v="4.9812800000000003E-3"/>
    <n v="1.23906E-2"/>
    <n v="1.5540760000000001E-2"/>
    <n v="1.8265750000000001E-2"/>
    <n v="2.060406E-2"/>
    <n v="2.2370941999999901E-2"/>
    <n v="2.3577479999999901E-2"/>
    <n v="2.4797050000000001E-2"/>
    <n v="2.5983550000000001E-2"/>
    <n v="0"/>
    <n v="0"/>
    <n v="0"/>
    <s v="EJ"/>
  </r>
  <r>
    <x v="15"/>
    <s v="Europe_Non_EU"/>
    <s v="construction energy use"/>
    <x v="0"/>
    <x v="2"/>
    <n v="8.2045899999999995E-3"/>
    <n v="9.4604300000000006E-3"/>
    <n v="0"/>
    <n v="0"/>
    <n v="0"/>
    <n v="0"/>
    <n v="0"/>
    <n v="0"/>
    <n v="0"/>
    <n v="0"/>
    <n v="0"/>
    <n v="0"/>
    <n v="0"/>
    <n v="0"/>
    <s v="EJ"/>
  </r>
  <r>
    <x v="15"/>
    <s v="Europe_Non_EU"/>
    <s v="construction feedstocks"/>
    <x v="3"/>
    <x v="2"/>
    <n v="4.3827400000000002E-2"/>
    <n v="8.6315299999999998E-2"/>
    <n v="0.11695700000000001"/>
    <n v="0.128217"/>
    <n v="0.132878"/>
    <n v="0.13480200000000001"/>
    <n v="0.13683899999999999"/>
    <n v="0.13914299999999999"/>
    <n v="0.140649"/>
    <n v="0.14188700000000001"/>
    <n v="0.14261399999999999"/>
    <n v="0"/>
    <n v="0"/>
    <n v="0"/>
    <s v="EJ"/>
  </r>
  <r>
    <x v="15"/>
    <s v="Europe_Non_EU"/>
    <s v="desalinated water"/>
    <x v="0"/>
    <x v="4"/>
    <n v="4.2142299999999998E-6"/>
    <n v="3.0656599999999999E-6"/>
    <n v="2.4015600000000002E-6"/>
    <n v="1.73745E-6"/>
    <n v="3.8908899999999996E-6"/>
    <n v="4.7302799999999997E-6"/>
    <n v="5.6855199999999997E-6"/>
    <n v="6.6234699999999998E-6"/>
    <n v="7.5953799999999996E-6"/>
    <n v="8.6198500000000001E-6"/>
    <n v="9.75148E-6"/>
    <n v="0"/>
    <n v="0"/>
    <n v="0"/>
    <s v="EJ"/>
  </r>
  <r>
    <x v="15"/>
    <s v="Europe_Non_EU"/>
    <s v="desalinated water"/>
    <x v="0"/>
    <x v="0"/>
    <n v="1.9253600000000001E-5"/>
    <n v="3.2796999999999998E-5"/>
    <n v="5.1900900000000003E-5"/>
    <n v="5.4270400000000001E-5"/>
    <n v="1.30698E-4"/>
    <n v="1.58553E-4"/>
    <n v="1.9509E-4"/>
    <n v="2.3008800000000001E-4"/>
    <n v="2.6488500000000002E-4"/>
    <n v="3.06061E-4"/>
    <n v="3.4674199999999998E-4"/>
    <n v="0"/>
    <n v="0"/>
    <n v="0"/>
    <s v="EJ"/>
  </r>
  <r>
    <x v="15"/>
    <s v="Europe_Non_EU"/>
    <s v="desalinated water"/>
    <x v="0"/>
    <x v="2"/>
    <n v="3.74584E-5"/>
    <n v="3.5250499999999997E-5"/>
    <n v="1.61469E-5"/>
    <n v="1.3777299999999999E-5"/>
    <n v="3.2184899999999997E-5"/>
    <n v="3.8569299999999997E-5"/>
    <n v="4.5636000000000001E-5"/>
    <n v="5.4248500000000001E-5"/>
    <n v="6.3587899999999995E-5"/>
    <n v="7.4230300000000007E-5"/>
    <n v="8.7635399999999998E-5"/>
    <n v="0"/>
    <n v="0"/>
    <n v="0"/>
    <s v="EJ"/>
  </r>
  <r>
    <x v="15"/>
    <s v="Europe_Non_EU"/>
    <s v="industrial wastewater treatment"/>
    <x v="0"/>
    <x v="4"/>
    <n v="1.88277E-3"/>
    <n v="1.4145099999999999E-3"/>
    <n v="1.8169200000000001E-3"/>
    <n v="2.1814E-3"/>
    <n v="3.0605300000000001E-3"/>
    <n v="4.0469299999999998E-3"/>
    <n v="5.2107300000000002E-3"/>
    <n v="6.3330399999999999E-3"/>
    <n v="7.4582700000000004E-3"/>
    <n v="8.5605200000000003E-3"/>
    <n v="9.6185000000000003E-3"/>
    <n v="0"/>
    <n v="0"/>
    <n v="0"/>
    <s v="EJ"/>
  </r>
  <r>
    <x v="15"/>
    <s v="Europe_Non_EU"/>
    <s v="industrial water abstraction"/>
    <x v="0"/>
    <x v="4"/>
    <n v="6.8039399999999996E-4"/>
    <n v="5.1489699999999995E-4"/>
    <n v="6.3937900000000003E-4"/>
    <n v="7.6256399999999997E-4"/>
    <n v="8.8131400000000001E-4"/>
    <n v="1.02311E-3"/>
    <n v="1.1992699999999999E-3"/>
    <n v="1.3562400000000001E-3"/>
    <n v="1.5042499999999999E-3"/>
    <n v="1.64347E-3"/>
    <n v="1.7719400000000001E-3"/>
    <n v="0"/>
    <n v="0"/>
    <n v="0"/>
    <s v="EJ"/>
  </r>
  <r>
    <x v="15"/>
    <s v="Europe_Non_EU"/>
    <s v="industrial water treatment"/>
    <x v="0"/>
    <x v="4"/>
    <n v="1.4377400000000001E-3"/>
    <n v="1.0934499999999999E-3"/>
    <n v="1.3515199999999999E-3"/>
    <n v="1.6226400000000001E-3"/>
    <n v="1.87532E-3"/>
    <n v="2.1770600000000002E-3"/>
    <n v="2.5518899999999998E-3"/>
    <n v="2.8859100000000002E-3"/>
    <n v="3.2008599999999998E-3"/>
    <n v="3.4970999999999999E-3"/>
    <n v="3.7704599999999998E-3"/>
    <n v="0"/>
    <n v="0"/>
    <n v="0"/>
    <s v="EJ"/>
  </r>
  <r>
    <x v="15"/>
    <s v="Europe_Non_EU"/>
    <s v="iron and steel"/>
    <x v="0"/>
    <x v="3"/>
    <n v="0"/>
    <n v="0"/>
    <n v="0"/>
    <n v="0"/>
    <n v="0"/>
    <n v="6.0148600000000003E-3"/>
    <n v="1.1625089999999999E-2"/>
    <n v="1.4960620000000001E-2"/>
    <n v="1.479695E-2"/>
    <n v="1.32112999999999E-2"/>
    <n v="1.15970999999999E-2"/>
    <n v="0"/>
    <n v="0"/>
    <n v="0"/>
    <s v="EJ"/>
  </r>
  <r>
    <x v="15"/>
    <s v="Europe_Non_EU"/>
    <s v="iron and steel"/>
    <x v="0"/>
    <x v="5"/>
    <n v="0.13780329999999999"/>
    <n v="0.15525929999999999"/>
    <n v="0.21545320000000001"/>
    <n v="0.2254583"/>
    <n v="0.27774070000000001"/>
    <n v="0.28140701000000001"/>
    <n v="0.28152590999999999"/>
    <n v="0.28017082999999998"/>
    <n v="0.28090027099999998"/>
    <n v="0.28112594000000002"/>
    <n v="0.27803550999999999"/>
    <n v="0"/>
    <n v="0"/>
    <n v="0"/>
    <s v="EJ"/>
  </r>
  <r>
    <x v="15"/>
    <s v="Europe_Non_EU"/>
    <s v="iron and steel"/>
    <x v="0"/>
    <x v="4"/>
    <n v="2.5576749999999999E-2"/>
    <n v="5.2408979999999897E-2"/>
    <n v="7.2375599999999998E-2"/>
    <n v="8.7948200000000004E-2"/>
    <n v="0.10649328"/>
    <n v="0.11136619"/>
    <n v="0.116076757"/>
    <n v="0.11841030079999899"/>
    <n v="0.118772394599999"/>
    <n v="0.1179346168"/>
    <n v="0.11547504979999999"/>
    <n v="0"/>
    <n v="0"/>
    <n v="0"/>
    <s v="EJ"/>
  </r>
  <r>
    <x v="15"/>
    <s v="Europe_Non_EU"/>
    <s v="iron and steel"/>
    <x v="0"/>
    <x v="0"/>
    <n v="2.84627567E-3"/>
    <n v="2.1515596559999999E-2"/>
    <n v="3.2231824399999998E-2"/>
    <n v="5.2576313700000002E-2"/>
    <n v="6.5606133299999994E-2"/>
    <n v="7.0695251479999999E-2"/>
    <n v="7.4663806580000006E-2"/>
    <n v="7.6630815269999902E-2"/>
    <n v="7.6839631473000006E-2"/>
    <n v="7.6403452915999995E-2"/>
    <n v="7.5130650056999995E-2"/>
    <n v="0"/>
    <n v="0"/>
    <n v="0"/>
    <s v="EJ"/>
  </r>
  <r>
    <x v="15"/>
    <s v="Europe_Non_EU"/>
    <s v="iron and steel"/>
    <x v="0"/>
    <x v="1"/>
    <n v="0"/>
    <n v="0"/>
    <n v="0"/>
    <n v="0"/>
    <n v="0"/>
    <n v="2.1115209999999999E-3"/>
    <n v="9.847214E-3"/>
    <n v="1.53358419999999E-2"/>
    <n v="1.7447701999999999E-2"/>
    <n v="1.8388373E-2"/>
    <n v="1.8397706E-2"/>
    <n v="0"/>
    <n v="0"/>
    <n v="0"/>
    <s v="EJ"/>
  </r>
  <r>
    <x v="15"/>
    <s v="Europe_Non_EU"/>
    <s v="iron and steel"/>
    <x v="0"/>
    <x v="2"/>
    <n v="3.06833652E-2"/>
    <n v="1.4106939900000001E-2"/>
    <n v="1.04232353E-2"/>
    <n v="5.4848012999999998E-3"/>
    <n v="6.7836051399999897E-3"/>
    <n v="7.2739532399999996E-3"/>
    <n v="7.6799668699999999E-3"/>
    <n v="7.8860615399999993E-3"/>
    <n v="7.9099767130000002E-3"/>
    <n v="7.8573851859999998E-3"/>
    <n v="7.7124262270000001E-3"/>
    <n v="0"/>
    <n v="0"/>
    <n v="0"/>
    <s v="EJ"/>
  </r>
  <r>
    <x v="15"/>
    <s v="Europe_Non_EU"/>
    <s v="irrigation water abstraction"/>
    <x v="0"/>
    <x v="4"/>
    <n v="1.4702599999999999E-3"/>
    <n v="1.81642E-3"/>
    <n v="1.9053200000000001E-3"/>
    <n v="2.0655999999999999E-3"/>
    <n v="2.1079699999999998E-3"/>
    <n v="2.2004500000000001E-3"/>
    <n v="2.2787300000000001E-3"/>
    <n v="2.3326100000000002E-3"/>
    <n v="2.3788899999999998E-3"/>
    <n v="2.4229099999999999E-3"/>
    <n v="2.4484099999999998E-3"/>
    <n v="0"/>
    <n v="0"/>
    <n v="0"/>
    <s v="EJ"/>
  </r>
  <r>
    <x v="15"/>
    <s v="Europe_Non_EU"/>
    <s v="mining energy use"/>
    <x v="0"/>
    <x v="5"/>
    <n v="0"/>
    <n v="1.67398E-4"/>
    <n v="2.0929799999999999E-4"/>
    <n v="2.46971E-3"/>
    <n v="2.952489E-3"/>
    <n v="3.2421379999999999E-3"/>
    <n v="3.403138E-3"/>
    <n v="3.4727359999999902E-3"/>
    <n v="3.5076739999999901E-3"/>
    <n v="3.5344560000000001E-3"/>
    <n v="3.5852029999999999E-3"/>
    <n v="0"/>
    <n v="0"/>
    <n v="0"/>
    <s v="EJ"/>
  </r>
  <r>
    <x v="15"/>
    <s v="Europe_Non_EU"/>
    <s v="mining energy use"/>
    <x v="0"/>
    <x v="4"/>
    <n v="2.6371599999999999E-3"/>
    <n v="5.2324399999999997E-3"/>
    <n v="6.3208400000000003E-3"/>
    <n v="9.5022300000000004E-3"/>
    <n v="9.1468799999999996E-3"/>
    <n v="8.3874899999999992E-3"/>
    <n v="7.8689009999999993E-3"/>
    <n v="7.7202639999999897E-3"/>
    <n v="7.8460049999999996E-3"/>
    <n v="7.9018330000000005E-3"/>
    <n v="7.8791899999999995E-3"/>
    <n v="0"/>
    <n v="0"/>
    <n v="0"/>
    <s v="EJ"/>
  </r>
  <r>
    <x v="15"/>
    <s v="Europe_Non_EU"/>
    <s v="mining energy use"/>
    <x v="0"/>
    <x v="0"/>
    <n v="5.44193E-4"/>
    <n v="1.25599E-4"/>
    <n v="2.3022799999999999E-3"/>
    <n v="4.4790200000000002E-3"/>
    <n v="5.5109800000000004E-3"/>
    <n v="6.1692099999999996E-3"/>
    <n v="6.682772E-3"/>
    <n v="6.9145449999999898E-3"/>
    <n v="6.8678189999999998E-3"/>
    <n v="6.8132009999999996E-3"/>
    <n v="6.72409299999999E-3"/>
    <n v="0"/>
    <n v="0"/>
    <n v="0"/>
    <s v="EJ"/>
  </r>
  <r>
    <x v="15"/>
    <s v="Europe_Non_EU"/>
    <s v="mining energy use"/>
    <x v="0"/>
    <x v="2"/>
    <n v="1.1720839999999899E-3"/>
    <n v="1.2139849999999899E-3"/>
    <n v="0"/>
    <n v="0"/>
    <n v="0"/>
    <n v="0"/>
    <n v="0"/>
    <n v="0"/>
    <n v="0"/>
    <n v="0"/>
    <n v="0"/>
    <n v="0"/>
    <n v="0"/>
    <n v="0"/>
    <s v="EJ"/>
  </r>
  <r>
    <x v="15"/>
    <s v="Europe_Non_EU"/>
    <s v="municipal wastewater treatment"/>
    <x v="0"/>
    <x v="4"/>
    <n v="3.2109700000000001E-3"/>
    <n v="3.95313E-3"/>
    <n v="3.9289900000000003E-3"/>
    <n v="4.3280100000000002E-3"/>
    <n v="5.4337200000000004E-3"/>
    <n v="6.4980699999999999E-3"/>
    <n v="7.5171700000000001E-3"/>
    <n v="8.3705700000000008E-3"/>
    <n v="9.1110900000000005E-3"/>
    <n v="9.7490200000000006E-3"/>
    <n v="1.0258E-2"/>
    <n v="0"/>
    <n v="0"/>
    <n v="0"/>
    <s v="EJ"/>
  </r>
  <r>
    <x v="15"/>
    <s v="Europe_Non_EU"/>
    <s v="municipal water abstraction"/>
    <x v="0"/>
    <x v="4"/>
    <n v="1.83398E-3"/>
    <n v="2.0069599999999999E-3"/>
    <n v="1.9330700000000001E-3"/>
    <n v="2.10268E-3"/>
    <n v="2.1298900000000002E-3"/>
    <n v="2.2102699999999999E-3"/>
    <n v="2.3104800000000002E-3"/>
    <n v="2.3814499999999998E-3"/>
    <n v="2.4313999999999998E-3"/>
    <n v="2.46868E-3"/>
    <n v="2.4863300000000001E-3"/>
    <n v="0"/>
    <n v="0"/>
    <n v="0"/>
    <s v="EJ"/>
  </r>
  <r>
    <x v="15"/>
    <s v="Europe_Non_EU"/>
    <s v="municipal water distribution"/>
    <x v="0"/>
    <x v="4"/>
    <n v="5.4327200000000003E-3"/>
    <n v="5.8732699999999999E-3"/>
    <n v="5.6775999999999997E-3"/>
    <n v="6.2541999999999997E-3"/>
    <n v="6.3355199999999999E-3"/>
    <n v="6.57472E-3"/>
    <n v="6.8729100000000003E-3"/>
    <n v="7.0841400000000001E-3"/>
    <n v="7.23283E-3"/>
    <n v="7.3438499999999999E-3"/>
    <n v="7.3965200000000002E-3"/>
    <n v="0"/>
    <n v="0"/>
    <n v="0"/>
    <s v="EJ"/>
  </r>
  <r>
    <x v="15"/>
    <s v="Europe_Non_EU"/>
    <s v="municipal water treatment"/>
    <x v="0"/>
    <x v="4"/>
    <n v="5.1699099999999998E-3"/>
    <n v="5.5888300000000004E-3"/>
    <n v="5.4026400000000002E-3"/>
    <n v="5.9513700000000001E-3"/>
    <n v="6.0283799999999998E-3"/>
    <n v="6.2559E-3"/>
    <n v="6.5395200000000001E-3"/>
    <n v="6.7404099999999996E-3"/>
    <n v="6.8817799999999997E-3"/>
    <n v="6.9872800000000002E-3"/>
    <n v="7.03726E-3"/>
    <n v="0"/>
    <n v="0"/>
    <n v="0"/>
    <s v="EJ"/>
  </r>
  <r>
    <x v="15"/>
    <s v="Europe_Non_EU"/>
    <s v="other industrial energy use"/>
    <x v="0"/>
    <x v="3"/>
    <n v="1.1064E-3"/>
    <n v="1.0831E-3"/>
    <n v="9.8949999999999993E-4"/>
    <n v="5.9049999999999999E-4"/>
    <n v="7.8126149999999995E-4"/>
    <n v="9.8443500000000008E-4"/>
    <n v="1.2618055999999999E-3"/>
    <n v="1.5896829999999999E-3"/>
    <n v="1.8954993E-3"/>
    <n v="2.0730214100000001E-3"/>
    <n v="2.1753238599999999E-3"/>
    <n v="0"/>
    <n v="0"/>
    <n v="0"/>
    <s v="EJ"/>
  </r>
  <r>
    <x v="15"/>
    <s v="Europe_Non_EU"/>
    <s v="other industrial energy use"/>
    <x v="0"/>
    <x v="5"/>
    <n v="0.19452179999999999"/>
    <n v="0.28477799999999998"/>
    <n v="0.1974582"/>
    <n v="0.1674486"/>
    <n v="0.22220279999999901"/>
    <n v="0.26116250000000002"/>
    <n v="0.30793709999999902"/>
    <n v="0.35672739999999997"/>
    <n v="0.41299775999999999"/>
    <n v="0.458805354"/>
    <n v="0.50568309300000003"/>
    <n v="0"/>
    <n v="0"/>
    <n v="0"/>
    <s v="EJ"/>
  </r>
  <r>
    <x v="15"/>
    <s v="Europe_Non_EU"/>
    <s v="other industrial energy use"/>
    <x v="0"/>
    <x v="7"/>
    <n v="1.6555E-2"/>
    <n v="4.16645E-2"/>
    <n v="4.6938399999999998E-2"/>
    <n v="4.1491599999999997E-2"/>
    <n v="5.11596E-2"/>
    <n v="5.8799579999999997E-2"/>
    <n v="6.9232000000000002E-2"/>
    <n v="7.9759300000000005E-2"/>
    <n v="9.0172879999999997E-2"/>
    <n v="9.9503380000000002E-2"/>
    <n v="0.10739349099999999"/>
    <n v="0"/>
    <n v="0"/>
    <n v="0"/>
    <s v="EJ"/>
  </r>
  <r>
    <x v="15"/>
    <s v="Europe_Non_EU"/>
    <s v="other industrial energy use"/>
    <x v="0"/>
    <x v="4"/>
    <n v="0.126248"/>
    <n v="0.153194"/>
    <n v="0.20362"/>
    <n v="0.250336"/>
    <n v="0.22613739999999999"/>
    <n v="0.26417049999999997"/>
    <n v="0.30713760000000001"/>
    <n v="0.33023920000000001"/>
    <n v="0.342852399999999"/>
    <n v="0.36607012999999999"/>
    <n v="0.38871446999999998"/>
    <n v="0"/>
    <n v="0"/>
    <n v="0"/>
    <s v="EJ"/>
  </r>
  <r>
    <x v="15"/>
    <s v="Europe_Non_EU"/>
    <s v="other industrial energy use"/>
    <x v="0"/>
    <x v="0"/>
    <n v="7.8188599999999997E-2"/>
    <n v="0.1706126"/>
    <n v="0.30373519999999998"/>
    <n v="0.33060479999999998"/>
    <n v="0.42807629999999902"/>
    <n v="0.50068089999999998"/>
    <n v="0.59767780000000004"/>
    <n v="0.69817799999999997"/>
    <n v="0.79501739000000005"/>
    <n v="0.87408388000000004"/>
    <n v="0.93835829299999995"/>
    <n v="0"/>
    <n v="0"/>
    <n v="0"/>
    <s v="EJ"/>
  </r>
  <r>
    <x v="15"/>
    <s v="Europe_Non_EU"/>
    <s v="other industrial energy use"/>
    <x v="0"/>
    <x v="1"/>
    <n v="0"/>
    <n v="0"/>
    <n v="0"/>
    <n v="0"/>
    <n v="0"/>
    <n v="8.3152999999999995E-5"/>
    <n v="8.3418449999999905E-4"/>
    <n v="2.3823400000000002E-3"/>
    <n v="4.6249565999999997E-3"/>
    <n v="6.8631843999999997E-3"/>
    <n v="9.22888153E-3"/>
    <n v="0"/>
    <n v="0"/>
    <n v="0"/>
    <s v="EJ"/>
  </r>
  <r>
    <x v="15"/>
    <s v="Europe_Non_EU"/>
    <s v="other industrial energy use"/>
    <x v="0"/>
    <x v="2"/>
    <n v="0.171321"/>
    <n v="6.5675600000000001E-2"/>
    <n v="0.16573939999999901"/>
    <n v="9.0195800000000007E-2"/>
    <n v="0.11011143999999901"/>
    <n v="0.12509792"/>
    <n v="0.14217254999999901"/>
    <n v="0.15694585999999999"/>
    <n v="0.17156389"/>
    <n v="0.18702713800000001"/>
    <n v="0.20494088790000001"/>
    <n v="0"/>
    <n v="0"/>
    <n v="0"/>
    <s v="EJ"/>
  </r>
  <r>
    <x v="15"/>
    <s v="Europe_Non_EU"/>
    <s v="other industrial feedstocks"/>
    <x v="0"/>
    <x v="5"/>
    <n v="0"/>
    <n v="0"/>
    <n v="9.6279999999999998E-4"/>
    <n v="9.6279999999999998E-4"/>
    <n v="1.05652E-3"/>
    <n v="1.24361E-3"/>
    <n v="1.46076E-3"/>
    <n v="1.6002099999999999E-3"/>
    <n v="1.71944E-3"/>
    <n v="1.8016799999999999E-3"/>
    <n v="1.8436699999999999E-3"/>
    <n v="0"/>
    <n v="0"/>
    <n v="0"/>
    <s v="EJ"/>
  </r>
  <r>
    <x v="15"/>
    <s v="Europe_Non_EU"/>
    <s v="other industrial feedstocks"/>
    <x v="0"/>
    <x v="2"/>
    <n v="4.5125100000000001E-2"/>
    <n v="5.9524899999999999E-2"/>
    <n v="0.109003"/>
    <n v="0.14408199999999999"/>
    <n v="0.16581799999999999"/>
    <n v="0.190524"/>
    <n v="0.21857199999999999"/>
    <n v="0.238063"/>
    <n v="0.25257800000000002"/>
    <n v="0.26660299999999998"/>
    <n v="0.278532"/>
    <n v="0"/>
    <n v="0"/>
    <n v="0"/>
    <s v="EJ"/>
  </r>
  <r>
    <x v="15"/>
    <s v="Europe_Non_EU"/>
    <s v="process heat cement"/>
    <x v="0"/>
    <x v="3"/>
    <n v="1.8777200000000001E-2"/>
    <n v="2.8999199999999999E-2"/>
    <n v="3.5291700000000002E-2"/>
    <n v="3.5291700000000002E-2"/>
    <n v="3.5111149000000001E-2"/>
    <n v="3.6787409E-2"/>
    <n v="3.8818551999999999E-2"/>
    <n v="4.2567491999999998E-2"/>
    <n v="4.4618119999999997E-2"/>
    <n v="4.4212149100000001E-2"/>
    <n v="4.19805397E-2"/>
    <n v="0"/>
    <n v="0"/>
    <n v="0"/>
    <s v="EJ"/>
  </r>
  <r>
    <x v="15"/>
    <s v="Europe_Non_EU"/>
    <s v="process heat cement"/>
    <x v="0"/>
    <x v="5"/>
    <n v="3.6302800000000003E-2"/>
    <n v="5.60651E-2"/>
    <n v="6.8230499999999999E-2"/>
    <n v="6.8230499999999999E-2"/>
    <n v="6.7859197999999996E-2"/>
    <n v="6.9424890999999905E-2"/>
    <n v="6.9486786999999994E-2"/>
    <n v="6.8983497000000005E-2"/>
    <n v="6.8214859000000003E-2"/>
    <n v="6.7300551199999906E-2"/>
    <n v="6.5559462099999993E-2"/>
    <n v="0"/>
    <n v="0"/>
    <n v="0"/>
    <s v="EJ"/>
  </r>
  <r>
    <x v="15"/>
    <s v="Europe_Non_EU"/>
    <s v="process heat cement"/>
    <x v="0"/>
    <x v="0"/>
    <n v="1.2518099999999999E-3"/>
    <n v="1.9332900000000001E-3"/>
    <n v="2.3528199999999998E-3"/>
    <n v="2.3528199999999998E-3"/>
    <n v="2.3412604999999902E-3"/>
    <n v="2.4077921000000002E-3"/>
    <n v="2.4511760999999998E-3"/>
    <n v="2.5082348000000001E-3"/>
    <n v="2.5067896700000001E-3"/>
    <n v="2.4758935E-3"/>
    <n v="2.3823612209999999E-3"/>
    <n v="0"/>
    <n v="0"/>
    <n v="0"/>
    <s v="EJ"/>
  </r>
  <r>
    <x v="15"/>
    <s v="Europe_Non_EU"/>
    <s v="process heat cement"/>
    <x v="0"/>
    <x v="1"/>
    <n v="0"/>
    <n v="0"/>
    <n v="0"/>
    <n v="0"/>
    <n v="0"/>
    <n v="1.82745E-4"/>
    <n v="2.7850409999999998E-3"/>
    <n v="1.1237976E-2"/>
    <n v="2.1567710999999899E-2"/>
    <n v="2.7731995400000001E-2"/>
    <n v="3.2112191999999998E-2"/>
    <n v="0"/>
    <n v="0"/>
    <n v="0"/>
    <s v="EJ"/>
  </r>
  <r>
    <x v="15"/>
    <s v="Europe_Non_EU"/>
    <s v="process heat cement"/>
    <x v="0"/>
    <x v="2"/>
    <n v="6.8849999999999995E-2"/>
    <n v="0.10632999999999999"/>
    <n v="0.12940299999999999"/>
    <n v="0.12940299999999999"/>
    <n v="0.12210792500000001"/>
    <n v="0.12390168"/>
    <n v="0.123762995"/>
    <n v="0.12116930099999999"/>
    <n v="0.11609025099999901"/>
    <n v="0.113004037"/>
    <n v="0.1109395259"/>
    <n v="0"/>
    <n v="0"/>
    <n v="0"/>
    <s v="EJ"/>
  </r>
  <r>
    <x v="15"/>
    <s v="Europe_Non_EU"/>
    <s v="resid cooling"/>
    <x v="4"/>
    <x v="4"/>
    <n v="1.9628199999999998E-2"/>
    <n v="4.3832400000000001E-2"/>
    <n v="5.3010000000000002E-2"/>
    <n v="5.4792100000000003E-2"/>
    <n v="5.6733619999999998E-2"/>
    <n v="6.1568619999999998E-2"/>
    <n v="6.5107979999999996E-2"/>
    <n v="6.4912769999999995E-2"/>
    <n v="6.3595369999999998E-2"/>
    <n v="6.1715235999999903E-2"/>
    <n v="6.0319669999999999E-2"/>
    <n v="0"/>
    <n v="0"/>
    <n v="0"/>
    <s v="EJ"/>
  </r>
  <r>
    <x v="15"/>
    <s v="Europe_Non_EU"/>
    <s v="resid heating"/>
    <x v="4"/>
    <x v="3"/>
    <n v="0.32244200000000001"/>
    <n v="0.26920300000000003"/>
    <n v="0.24753700000000001"/>
    <n v="0.199152"/>
    <n v="0.22894149999999999"/>
    <n v="0.26319150000000002"/>
    <n v="0.28117409999999998"/>
    <n v="0.27490249999999999"/>
    <n v="0.25619759999999903"/>
    <n v="0.23679429999999899"/>
    <n v="0.21962820999999999"/>
    <n v="0"/>
    <n v="0"/>
    <n v="0"/>
    <s v="EJ"/>
  </r>
  <r>
    <x v="15"/>
    <s v="Europe_Non_EU"/>
    <s v="resid heating"/>
    <x v="4"/>
    <x v="5"/>
    <n v="1.39363E-2"/>
    <n v="1.03912E-2"/>
    <n v="1.4574800000000001E-2"/>
    <n v="8.4988000000000008E-3"/>
    <n v="8.8622400000000004E-3"/>
    <n v="9.57525999999999E-3"/>
    <n v="1.00668199999999E-2"/>
    <n v="1.0169259999999999E-2"/>
    <n v="1.0035907E-2"/>
    <n v="9.6733319999999998E-3"/>
    <n v="9.2093909999999904E-3"/>
    <n v="0"/>
    <n v="0"/>
    <n v="0"/>
    <s v="EJ"/>
  </r>
  <r>
    <x v="15"/>
    <s v="Europe_Non_EU"/>
    <s v="resid heating"/>
    <x v="4"/>
    <x v="7"/>
    <n v="1.66981E-2"/>
    <n v="1.5107199999999999E-2"/>
    <n v="1.72309E-2"/>
    <n v="1.6145300000000001E-2"/>
    <n v="1.736033E-2"/>
    <n v="1.935535E-2"/>
    <n v="2.137495E-2"/>
    <n v="2.267506E-2"/>
    <n v="2.33784599999999E-2"/>
    <n v="2.3546806999999999E-2"/>
    <n v="2.3166131E-2"/>
    <n v="0"/>
    <n v="0"/>
    <n v="0"/>
    <s v="EJ"/>
  </r>
  <r>
    <x v="15"/>
    <s v="Europe_Non_EU"/>
    <s v="resid heating"/>
    <x v="4"/>
    <x v="4"/>
    <n v="8.4270000000000005E-3"/>
    <n v="1.8818700000000001E-2"/>
    <n v="2.2758899999999999E-2"/>
    <n v="2.3524E-2"/>
    <n v="2.342522E-2"/>
    <n v="2.508672E-2"/>
    <n v="2.728061E-2"/>
    <n v="2.906158E-2"/>
    <n v="3.050518E-2"/>
    <n v="3.1766322999999999E-2"/>
    <n v="3.2677516999999899E-2"/>
    <n v="0"/>
    <n v="0"/>
    <n v="0"/>
    <s v="EJ"/>
  </r>
  <r>
    <x v="15"/>
    <s v="Europe_Non_EU"/>
    <s v="resid heating"/>
    <x v="4"/>
    <x v="0"/>
    <n v="5.1783000000000003E-3"/>
    <n v="0.106221"/>
    <n v="0.108213"/>
    <n v="0.18374299999999999"/>
    <n v="0.20044819999999999"/>
    <n v="0.2286376"/>
    <n v="0.26108100000000001"/>
    <n v="0.28824489999999903"/>
    <n v="0.3110213"/>
    <n v="0.32862079999999999"/>
    <n v="0.33900532999999999"/>
    <n v="0"/>
    <n v="0"/>
    <n v="0"/>
    <s v="EJ"/>
  </r>
  <r>
    <x v="15"/>
    <s v="Europe_Non_EU"/>
    <s v="resid heating"/>
    <x v="4"/>
    <x v="1"/>
    <n v="0"/>
    <n v="0"/>
    <n v="0"/>
    <n v="0"/>
    <n v="0"/>
    <n v="1.01017E-5"/>
    <n v="1.67379E-4"/>
    <n v="2.8835200000000002E-4"/>
    <n v="4.4920799999999999E-4"/>
    <n v="6.2777500000000001E-4"/>
    <n v="8.0804100000000001E-4"/>
    <n v="0"/>
    <n v="0"/>
    <n v="0"/>
    <s v="EJ"/>
  </r>
  <r>
    <x v="15"/>
    <s v="Europe_Non_EU"/>
    <s v="resid heating"/>
    <x v="4"/>
    <x v="2"/>
    <n v="7.3360999999999996E-2"/>
    <n v="6.6003400000000004E-2"/>
    <n v="3.6397499999999999E-2"/>
    <n v="1.4266300000000001E-2"/>
    <n v="1.53511699999999E-2"/>
    <n v="1.7197919999999998E-2"/>
    <n v="1.8999149999999999E-2"/>
    <n v="2.0457259999999901E-2"/>
    <n v="2.1762750000000001E-2"/>
    <n v="2.2915062E-2"/>
    <n v="2.4144578999999999E-2"/>
    <n v="0"/>
    <n v="0"/>
    <n v="0"/>
    <s v="EJ"/>
  </r>
  <r>
    <x v="15"/>
    <s v="Europe_Non_EU"/>
    <s v="resid others"/>
    <x v="4"/>
    <x v="3"/>
    <n v="8.6237300000000003E-2"/>
    <n v="7.1998400000000004E-2"/>
    <n v="6.6203899999999996E-2"/>
    <n v="5.3263400000000002E-2"/>
    <n v="6.0519900000000001E-2"/>
    <n v="7.4392189999999997E-2"/>
    <n v="8.5248089999999999E-2"/>
    <n v="8.8687719999999998E-2"/>
    <n v="8.6866669999999896E-2"/>
    <n v="8.1030969999999994E-2"/>
    <n v="7.5091930000000001E-2"/>
    <n v="0"/>
    <n v="0"/>
    <n v="0"/>
    <s v="EJ"/>
  </r>
  <r>
    <x v="15"/>
    <s v="Europe_Non_EU"/>
    <s v="resid others"/>
    <x v="4"/>
    <x v="5"/>
    <n v="0.13680200000000001"/>
    <n v="0.102003"/>
    <n v="0.14307"/>
    <n v="8.3425799999999994E-2"/>
    <n v="9.3206600000000001E-2"/>
    <n v="0.1043567"/>
    <n v="0.1090081"/>
    <n v="0.10499855"/>
    <n v="0.10002435"/>
    <n v="9.3807810000000005E-2"/>
    <n v="9.075192E-2"/>
    <n v="0"/>
    <n v="0"/>
    <n v="0"/>
    <s v="EJ"/>
  </r>
  <r>
    <x v="15"/>
    <s v="Europe_Non_EU"/>
    <s v="resid others"/>
    <x v="4"/>
    <x v="7"/>
    <n v="2.8773000000000002E-3"/>
    <n v="2.6032E-3"/>
    <n v="2.9691000000000001E-3"/>
    <n v="2.7821E-3"/>
    <n v="3.1957639999999998E-3"/>
    <n v="3.7699159999999999E-3"/>
    <n v="4.3481659999999997E-3"/>
    <n v="4.6845469999999998E-3"/>
    <n v="4.8928740000000002E-3"/>
    <n v="5.0204537E-3"/>
    <n v="5.0790770000000004E-3"/>
    <n v="0"/>
    <n v="0"/>
    <n v="0"/>
    <s v="EJ"/>
  </r>
  <r>
    <x v="15"/>
    <s v="Europe_Non_EU"/>
    <s v="resid others"/>
    <x v="4"/>
    <x v="4"/>
    <n v="7.4020100000000005E-2"/>
    <n v="0.165297"/>
    <n v="0.199907"/>
    <n v="0.20662700000000001"/>
    <n v="0.22315989999999999"/>
    <n v="0.25350529999999999"/>
    <n v="0.29270279999999999"/>
    <n v="0.32528039999999903"/>
    <n v="0.35534201999999998"/>
    <n v="0.38691562000000002"/>
    <n v="0.41769310999999998"/>
    <n v="0"/>
    <n v="0"/>
    <n v="0"/>
    <s v="EJ"/>
  </r>
  <r>
    <x v="15"/>
    <s v="Europe_Non_EU"/>
    <s v="resid others"/>
    <x v="4"/>
    <x v="0"/>
    <n v="6.2494999999999998E-3"/>
    <n v="0.128195"/>
    <n v="0.13059899999999999"/>
    <n v="0.22175400000000001"/>
    <n v="0.25783509999999998"/>
    <n v="0.31320170000000003"/>
    <n v="0.37858239999999999"/>
    <n v="0.43097289999999999"/>
    <n v="0.47275309999999898"/>
    <n v="0.50807713999999904"/>
    <n v="0.53130060000000001"/>
    <n v="0"/>
    <n v="0"/>
    <n v="0"/>
    <s v="EJ"/>
  </r>
  <r>
    <x v="15"/>
    <s v="Europe_Non_EU"/>
    <s v="resid others"/>
    <x v="4"/>
    <x v="1"/>
    <n v="0"/>
    <n v="0"/>
    <n v="0"/>
    <n v="0"/>
    <n v="0"/>
    <n v="3.0912199999999999E-5"/>
    <n v="5.5683800000000004E-4"/>
    <n v="1.0170400000000001E-3"/>
    <n v="1.4170700000000001E-3"/>
    <n v="1.9625699999999999E-3"/>
    <n v="2.33263E-3"/>
    <n v="0"/>
    <n v="0"/>
    <n v="0"/>
    <s v="EJ"/>
  </r>
  <r>
    <x v="15"/>
    <s v="Europe_Non_EU"/>
    <s v="resid others"/>
    <x v="4"/>
    <x v="2"/>
    <n v="8.3990800000000004E-2"/>
    <n v="7.5567099999999998E-2"/>
    <n v="4.1671399999999997E-2"/>
    <n v="1.6333400000000001E-2"/>
    <n v="1.8484469999999999E-2"/>
    <n v="2.0819629999999999E-2"/>
    <n v="2.169828E-2"/>
    <n v="2.090757E-2"/>
    <n v="1.9868561999999999E-2"/>
    <n v="1.8744271E-2"/>
    <n v="1.8437382999999901E-2"/>
    <n v="0"/>
    <n v="0"/>
    <n v="0"/>
    <s v="EJ"/>
  </r>
  <r>
    <x v="15"/>
    <s v="Europe_Non_EU"/>
    <s v="trn_aviation_intl"/>
    <x v="5"/>
    <x v="4"/>
    <n v="0"/>
    <n v="0"/>
    <n v="0"/>
    <n v="0"/>
    <n v="0"/>
    <n v="0"/>
    <n v="0"/>
    <n v="3.5966300000000002E-8"/>
    <n v="2.9855199999999999E-7"/>
    <n v="2.3781300000000001E-6"/>
    <n v="1.7282099999999998E-5"/>
    <n v="0"/>
    <n v="0"/>
    <n v="0"/>
    <s v="EJ"/>
  </r>
  <r>
    <x v="15"/>
    <s v="Europe_Non_EU"/>
    <s v="trn_aviation_intl"/>
    <x v="5"/>
    <x v="1"/>
    <n v="0"/>
    <n v="0"/>
    <n v="0"/>
    <n v="0"/>
    <n v="0"/>
    <n v="0"/>
    <n v="0"/>
    <n v="5.2138099999999999E-8"/>
    <n v="1.0321400000000001E-6"/>
    <n v="1.5429899999999999E-5"/>
    <n v="1.6983300000000001E-4"/>
    <n v="0"/>
    <n v="0"/>
    <n v="0"/>
    <s v="EJ"/>
  </r>
  <r>
    <x v="15"/>
    <s v="Europe_Non_EU"/>
    <s v="trn_aviation_intl"/>
    <x v="5"/>
    <x v="2"/>
    <n v="2.2750800000000002E-2"/>
    <n v="4.8256800000000002E-2"/>
    <n v="3.9386999999999998E-2"/>
    <n v="0.10253900000000001"/>
    <n v="0.114408"/>
    <n v="0.12203899999999999"/>
    <n v="0.132275"/>
    <n v="0.13950499999999999"/>
    <n v="0.15376500000000001"/>
    <n v="0.167688"/>
    <n v="0.18070600000000001"/>
    <n v="0"/>
    <n v="0"/>
    <n v="0"/>
    <s v="EJ"/>
  </r>
  <r>
    <x v="15"/>
    <s v="Europe_Non_EU"/>
    <s v="trn_freight"/>
    <x v="6"/>
    <x v="5"/>
    <n v="8.3717199999999996E-4"/>
    <n v="0"/>
    <n v="0"/>
    <n v="0"/>
    <n v="0"/>
    <n v="0"/>
    <n v="0"/>
    <n v="0"/>
    <n v="0"/>
    <n v="0"/>
    <n v="0"/>
    <n v="0"/>
    <n v="0"/>
    <n v="0"/>
    <s v="EJ"/>
  </r>
  <r>
    <x v="15"/>
    <s v="Europe_Non_EU"/>
    <s v="trn_freight"/>
    <x v="6"/>
    <x v="4"/>
    <n v="1.75914E-3"/>
    <n v="1.57675E-3"/>
    <n v="1.61264E-3"/>
    <n v="1.97226E-3"/>
    <n v="2.1082900000000001E-3"/>
    <n v="2.3026462999999999E-3"/>
    <n v="2.3976169999999999E-3"/>
    <n v="2.2229200999999998E-3"/>
    <n v="2.2250639000000001E-3"/>
    <n v="2.4296748E-3"/>
    <n v="2.7321759999999998E-3"/>
    <n v="0"/>
    <n v="0"/>
    <n v="0"/>
    <s v="EJ"/>
  </r>
  <r>
    <x v="15"/>
    <s v="Europe_Non_EU"/>
    <s v="trn_freight"/>
    <x v="6"/>
    <x v="1"/>
    <n v="0"/>
    <n v="0"/>
    <n v="0"/>
    <n v="0"/>
    <n v="0"/>
    <n v="1.11779E-4"/>
    <n v="4.8960300000000002E-4"/>
    <n v="1.1373545999999999E-3"/>
    <n v="1.5991041000000001E-3"/>
    <n v="1.942718E-3"/>
    <n v="2.3575499999999999E-3"/>
    <n v="0"/>
    <n v="0"/>
    <n v="0"/>
    <s v="EJ"/>
  </r>
  <r>
    <x v="15"/>
    <s v="Europe_Non_EU"/>
    <s v="trn_freight"/>
    <x v="6"/>
    <x v="2"/>
    <n v="1.49919199999999E-2"/>
    <n v="2.340159E-2"/>
    <n v="3.1565959999999997E-2"/>
    <n v="2.0506779999999999E-2"/>
    <n v="2.2155543999999999E-2"/>
    <n v="2.45076469999999E-2"/>
    <n v="2.7110309999999999E-2"/>
    <n v="3.01159799999999E-2"/>
    <n v="3.2733999999999999E-2"/>
    <n v="3.5756259999999998E-2"/>
    <n v="3.8904710000000002E-2"/>
    <n v="0"/>
    <n v="0"/>
    <n v="0"/>
    <s v="EJ"/>
  </r>
  <r>
    <x v="15"/>
    <s v="Europe_Non_EU"/>
    <s v="trn_freight_road"/>
    <x v="6"/>
    <x v="4"/>
    <n v="0"/>
    <n v="0"/>
    <n v="0"/>
    <n v="0"/>
    <n v="1.6053270000000001E-4"/>
    <n v="7.0390345344000004E-4"/>
    <n v="2.7982173345999901E-3"/>
    <n v="7.4990234072899904E-3"/>
    <n v="1.372531417065E-2"/>
    <n v="1.9974631230244001E-2"/>
    <n v="2.63043597784E-2"/>
    <n v="0"/>
    <n v="0"/>
    <n v="0"/>
    <s v="EJ"/>
  </r>
  <r>
    <x v="15"/>
    <s v="Europe_Non_EU"/>
    <s v="trn_freight_road"/>
    <x v="6"/>
    <x v="1"/>
    <n v="0"/>
    <n v="0"/>
    <n v="0"/>
    <n v="0"/>
    <n v="0"/>
    <n v="1.8231991000000001E-4"/>
    <n v="1.64223146187E-3"/>
    <n v="5.6586701819299999E-3"/>
    <n v="1.1392024006019999E-2"/>
    <n v="1.71973021283E-2"/>
    <n v="2.2365260091999999E-2"/>
    <n v="0"/>
    <n v="0"/>
    <n v="0"/>
    <s v="EJ"/>
  </r>
  <r>
    <x v="15"/>
    <s v="Europe_Non_EU"/>
    <s v="trn_freight_road"/>
    <x v="6"/>
    <x v="2"/>
    <n v="0.10641642"/>
    <n v="0.15205079999999899"/>
    <n v="0.1763353"/>
    <n v="0.23514689999999999"/>
    <n v="0.27924892330000001"/>
    <n v="0.32521960680599998"/>
    <n v="0.36752169039900001"/>
    <n v="0.38633981441699999"/>
    <n v="0.39837219702999999"/>
    <n v="0.41040361573"/>
    <n v="0.42221423809000003"/>
    <n v="0"/>
    <n v="0"/>
    <n v="0"/>
    <s v="EJ"/>
  </r>
  <r>
    <x v="15"/>
    <s v="Europe_Non_EU"/>
    <s v="trn_pass"/>
    <x v="6"/>
    <x v="4"/>
    <n v="2.1728898000000002E-3"/>
    <n v="2.5200890000000001E-3"/>
    <n v="2.1532896999999999E-3"/>
    <n v="3.148779E-3"/>
    <n v="3.5006740000000001E-3"/>
    <n v="4.0233669999999999E-3"/>
    <n v="4.636065E-3"/>
    <n v="5.7403509999999899E-3"/>
    <n v="7.1356459999999903E-3"/>
    <n v="9.8869060000000009E-3"/>
    <n v="1.52377479999999E-2"/>
    <n v="0"/>
    <n v="0"/>
    <n v="0"/>
    <s v="EJ"/>
  </r>
  <r>
    <x v="15"/>
    <s v="Europe_Non_EU"/>
    <s v="trn_pass"/>
    <x v="6"/>
    <x v="1"/>
    <n v="0"/>
    <n v="0"/>
    <n v="0"/>
    <n v="0"/>
    <n v="0"/>
    <n v="0"/>
    <n v="0"/>
    <n v="2.1698099999999999E-4"/>
    <n v="7.2563700000000001E-4"/>
    <n v="2.2994999999999999E-3"/>
    <n v="6.3814900000000001E-3"/>
    <n v="0"/>
    <n v="0"/>
    <n v="0"/>
    <s v="EJ"/>
  </r>
  <r>
    <x v="15"/>
    <s v="Europe_Non_EU"/>
    <s v="trn_pass"/>
    <x v="6"/>
    <x v="2"/>
    <n v="1.497569E-2"/>
    <n v="5.0269080000000001E-2"/>
    <n v="4.2491479999999998E-2"/>
    <n v="0.11553085"/>
    <n v="0.13436703"/>
    <n v="0.1619111"/>
    <n v="0.19054370000000001"/>
    <n v="0.20724769999999901"/>
    <n v="0.23191580000000001"/>
    <n v="0.25264160000000002"/>
    <n v="0.2648431"/>
    <n v="0"/>
    <n v="0"/>
    <n v="0"/>
    <s v="EJ"/>
  </r>
  <r>
    <x v="15"/>
    <s v="Europe_Non_EU"/>
    <s v="trn_pass_road"/>
    <x v="6"/>
    <x v="4"/>
    <n v="0"/>
    <n v="0"/>
    <n v="0"/>
    <n v="0"/>
    <n v="3.9812399999999996E-3"/>
    <n v="8.0618500000000006E-3"/>
    <n v="1.082019E-2"/>
    <n v="1.14447E-2"/>
    <n v="1.133695E-2"/>
    <n v="1.12089099999999E-2"/>
    <n v="1.103372E-2"/>
    <n v="0"/>
    <n v="0"/>
    <n v="0"/>
    <s v="EJ"/>
  </r>
  <r>
    <x v="15"/>
    <s v="Europe_Non_EU"/>
    <s v="trn_pass_road"/>
    <x v="6"/>
    <x v="0"/>
    <n v="0"/>
    <n v="1.2299699999999999E-4"/>
    <n v="2.5855499999999998E-3"/>
    <n v="3.20294E-3"/>
    <n v="3.72273E-3"/>
    <n v="4.0240199999999997E-3"/>
    <n v="3.2260879999999998E-3"/>
    <n v="3.020231E-3"/>
    <n v="2.9157940000000002E-3"/>
    <n v="2.8020319999999999E-3"/>
    <n v="2.6822700000000001E-3"/>
    <n v="0"/>
    <n v="0"/>
    <n v="0"/>
    <s v="EJ"/>
  </r>
  <r>
    <x v="15"/>
    <s v="Europe_Non_EU"/>
    <s v="trn_pass_road"/>
    <x v="6"/>
    <x v="1"/>
    <n v="0"/>
    <n v="0"/>
    <n v="0"/>
    <n v="0"/>
    <n v="0"/>
    <n v="1.90599E-6"/>
    <n v="9.4877999999999992E-6"/>
    <n v="3.0135617E-5"/>
    <n v="5.6506370000000003E-5"/>
    <n v="7.4631900000000006E-5"/>
    <n v="8.0626199999999997E-5"/>
    <n v="0"/>
    <n v="0"/>
    <n v="0"/>
    <s v="EJ"/>
  </r>
  <r>
    <x v="15"/>
    <s v="Europe_Non_EU"/>
    <s v="trn_pass_road"/>
    <x v="6"/>
    <x v="2"/>
    <n v="2.67984E-2"/>
    <n v="3.7896600000000003E-2"/>
    <n v="4.4141100000000003E-2"/>
    <n v="6.0162500000000001E-2"/>
    <n v="7.5964462099999894E-2"/>
    <n v="8.1766566900000004E-2"/>
    <n v="6.7184693899999995E-2"/>
    <n v="6.1805102000000001E-2"/>
    <n v="6.0035413999999898E-2"/>
    <n v="5.8338069999999999E-2"/>
    <n v="5.6603670999999897E-2"/>
    <n v="0"/>
    <n v="0"/>
    <n v="0"/>
    <s v="EJ"/>
  </r>
  <r>
    <x v="15"/>
    <s v="Europe_Non_EU"/>
    <s v="trn_pass_road_LDV"/>
    <x v="6"/>
    <x v="4"/>
    <n v="0"/>
    <n v="0"/>
    <n v="0"/>
    <n v="0"/>
    <n v="0"/>
    <n v="4.49132E-3"/>
    <n v="7.8726100000000004E-3"/>
    <n v="9.1726299999999993E-3"/>
    <n v="9.8826799999999996E-3"/>
    <n v="1.0332900000000001E-2"/>
    <n v="1.0557199999999999E-2"/>
    <n v="0"/>
    <n v="0"/>
    <n v="0"/>
    <s v="EJ"/>
  </r>
  <r>
    <x v="15"/>
    <s v="Europe_Non_EU"/>
    <s v="trn_pass_road_LDV"/>
    <x v="6"/>
    <x v="2"/>
    <n v="7.0656499999999997E-3"/>
    <n v="1.01037E-2"/>
    <n v="1.1713400000000001E-2"/>
    <n v="1.5593299999999999E-2"/>
    <n v="1.5348499999999999E-2"/>
    <n v="9.5377699999999992E-3"/>
    <n v="6.1361799999999998E-3"/>
    <n v="4.6635899999999996E-3"/>
    <n v="3.83527E-3"/>
    <n v="3.19798E-3"/>
    <n v="2.7145699999999999E-3"/>
    <n v="0"/>
    <n v="0"/>
    <n v="0"/>
    <s v="EJ"/>
  </r>
  <r>
    <x v="15"/>
    <s v="Europe_Non_EU"/>
    <s v="trn_pass_road_LDV_4W"/>
    <x v="6"/>
    <x v="4"/>
    <n v="0"/>
    <n v="0"/>
    <n v="0"/>
    <n v="0"/>
    <n v="0"/>
    <n v="1.34887799999999E-2"/>
    <n v="7.1818949999999895E-2"/>
    <n v="0.136211629999999"/>
    <n v="0.19950987000000001"/>
    <n v="0.247484814"/>
    <n v="0.28987551"/>
    <n v="0"/>
    <n v="0"/>
    <n v="0"/>
    <s v="EJ"/>
  </r>
  <r>
    <x v="15"/>
    <s v="Europe_Non_EU"/>
    <s v="trn_pass_road_LDV_4W"/>
    <x v="6"/>
    <x v="0"/>
    <n v="0"/>
    <n v="2.5996890000000002E-6"/>
    <n v="5.1594000000000001E-5"/>
    <n v="6.2092699999999996E-5"/>
    <n v="6.3012839999999895E-5"/>
    <n v="6.2769449999999999E-5"/>
    <n v="5.8591000000000002E-5"/>
    <n v="5.1267319999999998E-5"/>
    <n v="4.2711594000000003E-5"/>
    <n v="3.7435328E-5"/>
    <n v="3.2426798999999902E-5"/>
    <n v="0"/>
    <n v="0"/>
    <n v="0"/>
    <s v="EJ"/>
  </r>
  <r>
    <x v="15"/>
    <s v="Europe_Non_EU"/>
    <s v="trn_pass_road_LDV_4W"/>
    <x v="6"/>
    <x v="1"/>
    <n v="0"/>
    <n v="0"/>
    <n v="0"/>
    <n v="0"/>
    <n v="0"/>
    <n v="8.0260656999999998E-5"/>
    <n v="6.1556043200000003E-4"/>
    <n v="9.6276726669999998E-4"/>
    <n v="1.2610388679999999E-3"/>
    <n v="1.4563626574999901E-3"/>
    <n v="1.6366514689999999E-3"/>
    <n v="0"/>
    <n v="0"/>
    <n v="0"/>
    <s v="EJ"/>
  </r>
  <r>
    <x v="15"/>
    <s v="Europe_Non_EU"/>
    <s v="trn_pass_road_LDV_4W"/>
    <x v="6"/>
    <x v="2"/>
    <n v="0.37598500000000001"/>
    <n v="0.50936340000000002"/>
    <n v="0.60428110000000002"/>
    <n v="0.89781509999999998"/>
    <n v="0.91106872299999997"/>
    <n v="0.91179187399999995"/>
    <n v="0.85193505699999905"/>
    <n v="0.74772673499999898"/>
    <n v="0.62565745949999996"/>
    <n v="0.55226321699999903"/>
    <n v="0.48424467999999898"/>
    <n v="0"/>
    <n v="0"/>
    <n v="0"/>
    <s v="EJ"/>
  </r>
  <r>
    <x v="15"/>
    <s v="Europe_Non_EU"/>
    <s v="trn_shipping_intl"/>
    <x v="7"/>
    <x v="4"/>
    <n v="0"/>
    <n v="0"/>
    <n v="0"/>
    <n v="0"/>
    <n v="0"/>
    <n v="0"/>
    <n v="0"/>
    <n v="6.5934499999999995E-7"/>
    <n v="1.86316E-6"/>
    <n v="5.65219E-6"/>
    <n v="1.38748E-5"/>
    <n v="0"/>
    <n v="0"/>
    <n v="0"/>
    <s v="EJ"/>
  </r>
  <r>
    <x v="15"/>
    <s v="Europe_Non_EU"/>
    <s v="trn_shipping_intl"/>
    <x v="7"/>
    <x v="1"/>
    <n v="0"/>
    <n v="0"/>
    <n v="0"/>
    <n v="0"/>
    <n v="0"/>
    <n v="0"/>
    <n v="0"/>
    <n v="9.6456400000000007E-6"/>
    <n v="3.55856E-5"/>
    <n v="1.4109499999999999E-4"/>
    <n v="4.5530499999999998E-4"/>
    <n v="0"/>
    <n v="0"/>
    <n v="0"/>
    <s v="EJ"/>
  </r>
  <r>
    <x v="15"/>
    <s v="Europe_Non_EU"/>
    <s v="trn_shipping_intl"/>
    <x v="7"/>
    <x v="2"/>
    <n v="4.7942499999999999E-3"/>
    <n v="4.61921E-2"/>
    <n v="2.0824200000000001E-2"/>
    <n v="5.0833700000000002E-2"/>
    <n v="5.2647390000000002E-2"/>
    <n v="5.488933E-2"/>
    <n v="5.6467999999999997E-2"/>
    <n v="5.8278099999999999E-2"/>
    <n v="6.0564E-2"/>
    <n v="6.3239100000000006E-2"/>
    <n v="6.5785099999999999E-2"/>
    <n v="0"/>
    <n v="0"/>
    <n v="0"/>
    <s v="EJ"/>
  </r>
  <r>
    <x v="16"/>
    <s v="European Free Trade Association"/>
    <s v="N fertilizer"/>
    <x v="0"/>
    <x v="0"/>
    <n v="1.8369E-2"/>
    <n v="1.7106400000000001E-2"/>
    <n v="1.74932E-2"/>
    <n v="1.98219E-2"/>
    <n v="2.0147011999999999E-2"/>
    <n v="2.7726373200000001E-2"/>
    <n v="3.1282399900000001E-2"/>
    <n v="3.35111232E-2"/>
    <n v="3.36664037E-2"/>
    <n v="3.3647290900000001E-2"/>
    <n v="3.2758530559999999E-2"/>
    <n v="0"/>
    <n v="0"/>
    <n v="0"/>
    <s v="EJ"/>
  </r>
  <r>
    <x v="16"/>
    <s v="European Free Trade Association"/>
    <s v="N fertilizer"/>
    <x v="0"/>
    <x v="1"/>
    <n v="0"/>
    <n v="0"/>
    <n v="0"/>
    <n v="0"/>
    <n v="0"/>
    <n v="1.5042300000000001E-4"/>
    <n v="6.3551099999999995E-4"/>
    <n v="1.7196469999999999E-3"/>
    <n v="3.0967780000000001E-3"/>
    <n v="4.4918917999999999E-3"/>
    <n v="5.9375456E-3"/>
    <n v="0"/>
    <n v="0"/>
    <n v="0"/>
    <s v="EJ"/>
  </r>
  <r>
    <x v="16"/>
    <s v="European Free Trade Association"/>
    <s v="N fertilizer"/>
    <x v="0"/>
    <x v="2"/>
    <n v="2.09932E-3"/>
    <n v="1.9550100000000001E-3"/>
    <n v="1.9992299999999998E-3"/>
    <n v="2.2653600000000001E-3"/>
    <n v="2.2233393999999901E-3"/>
    <n v="2.7151915000000002E-3"/>
    <n v="2.5750772999999999E-3"/>
    <n v="1.84564459999999E-3"/>
    <n v="1.0492925E-3"/>
    <n v="5.3707920000000005E-4"/>
    <n v="2.1861016999999999E-4"/>
    <n v="0"/>
    <n v="0"/>
    <n v="0"/>
    <s v="EJ"/>
  </r>
  <r>
    <x v="16"/>
    <s v="European Free Trade Association"/>
    <s v="agricultural energy use"/>
    <x v="1"/>
    <x v="3"/>
    <n v="0"/>
    <n v="1.5070000000000001E-3"/>
    <n v="6.6979599999999995E-4"/>
    <n v="5.8600299999999998E-4"/>
    <n v="5.5602259999999997E-4"/>
    <n v="6.0150609999999995E-4"/>
    <n v="5.5749179999999997E-4"/>
    <n v="5.1239150000000002E-4"/>
    <n v="5.0027350000000003E-4"/>
    <n v="4.900061E-4"/>
    <n v="4.7826900000000002E-4"/>
    <n v="0"/>
    <n v="0"/>
    <n v="0"/>
    <s v="EJ"/>
  </r>
  <r>
    <x v="16"/>
    <s v="European Free Trade Association"/>
    <s v="agricultural energy use"/>
    <x v="1"/>
    <x v="5"/>
    <n v="1.2559999999999999E-4"/>
    <n v="0"/>
    <n v="0"/>
    <n v="0"/>
    <n v="0"/>
    <n v="0"/>
    <n v="0"/>
    <n v="0"/>
    <n v="0"/>
    <n v="0"/>
    <n v="0"/>
    <n v="0"/>
    <n v="0"/>
    <n v="0"/>
    <s v="EJ"/>
  </r>
  <r>
    <x v="16"/>
    <s v="European Free Trade Association"/>
    <s v="agricultural energy use"/>
    <x v="1"/>
    <x v="4"/>
    <n v="6.3209E-3"/>
    <n v="1.15952E-2"/>
    <n v="1.1427700000000001E-2"/>
    <n v="1.08837E-2"/>
    <n v="1.1730010000000001E-2"/>
    <n v="1.2872493999999899E-2"/>
    <n v="1.39154222999999E-2"/>
    <n v="1.4608841849999899E-2"/>
    <n v="1.493962586E-2"/>
    <n v="1.52960691E-2"/>
    <n v="1.5711817600000001E-2"/>
    <n v="0"/>
    <n v="0"/>
    <n v="0"/>
    <s v="EJ"/>
  </r>
  <r>
    <x v="16"/>
    <s v="European Free Trade Association"/>
    <s v="agricultural energy use"/>
    <x v="1"/>
    <x v="0"/>
    <n v="4.1900000000000002E-5"/>
    <n v="7.1160099999999997E-4"/>
    <n v="8.7909399999999997E-4"/>
    <n v="7.1160400000000001E-4"/>
    <n v="6.7277839999999999E-4"/>
    <n v="4.8206079999999998E-4"/>
    <n v="2.641039E-4"/>
    <n v="1.2218879999999999E-4"/>
    <n v="1.018688E-4"/>
    <n v="9.8772860000000001E-5"/>
    <n v="9.6054719999999995E-5"/>
    <n v="0"/>
    <n v="0"/>
    <n v="0"/>
    <s v="EJ"/>
  </r>
  <r>
    <x v="16"/>
    <s v="European Free Trade Association"/>
    <s v="agricultural energy use"/>
    <x v="1"/>
    <x v="1"/>
    <n v="0"/>
    <n v="0"/>
    <n v="0"/>
    <n v="0"/>
    <n v="0"/>
    <n v="3.5457499999999997E-5"/>
    <n v="1.28765E-4"/>
    <n v="2.4540789999999999E-4"/>
    <n v="3.3688208E-4"/>
    <n v="4.2693609999999997E-4"/>
    <n v="4.8866860000000003E-4"/>
    <n v="0"/>
    <n v="0"/>
    <n v="0"/>
    <s v="EJ"/>
  </r>
  <r>
    <x v="16"/>
    <s v="European Free Trade Association"/>
    <s v="agricultural energy use"/>
    <x v="1"/>
    <x v="2"/>
    <n v="1.90881E-2"/>
    <n v="6.7813999999999999E-3"/>
    <n v="6.0278600000000003E-3"/>
    <n v="5.0232300000000001E-3"/>
    <n v="5.1964890000000003E-3"/>
    <n v="5.0886341999999999E-3"/>
    <n v="4.6560237999999999E-3"/>
    <n v="4.1469865999999899E-3"/>
    <n v="3.7870210999999998E-3"/>
    <n v="3.3338650000000001E-3"/>
    <n v="2.8676963E-3"/>
    <n v="0"/>
    <n v="0"/>
    <n v="0"/>
    <s v="EJ"/>
  </r>
  <r>
    <x v="16"/>
    <s v="European Free Trade Association"/>
    <s v="alumina"/>
    <x v="0"/>
    <x v="3"/>
    <n v="1.6160999999999999E-4"/>
    <n v="8.9698599999999995E-5"/>
    <n v="6.3260399999999998E-3"/>
    <n v="4.9104000000000003E-5"/>
    <n v="4.50792E-5"/>
    <n v="4.7230990000000002E-5"/>
    <n v="4.9163742E-5"/>
    <n v="5.0619813000000002E-5"/>
    <n v="5.1723042000000001E-5"/>
    <n v="5.2512655E-5"/>
    <n v="5.29999707E-5"/>
    <n v="0"/>
    <n v="0"/>
    <n v="0"/>
    <s v="EJ"/>
  </r>
  <r>
    <x v="16"/>
    <s v="European Free Trade Association"/>
    <s v="alumina"/>
    <x v="0"/>
    <x v="5"/>
    <n v="0"/>
    <n v="0"/>
    <n v="5.1938799999999998E-6"/>
    <n v="0"/>
    <n v="0"/>
    <n v="0"/>
    <n v="0"/>
    <n v="0"/>
    <n v="0"/>
    <n v="0"/>
    <n v="0"/>
    <n v="0"/>
    <n v="0"/>
    <n v="0"/>
    <s v="EJ"/>
  </r>
  <r>
    <x v="16"/>
    <s v="European Free Trade Association"/>
    <s v="alumina"/>
    <x v="0"/>
    <x v="0"/>
    <n v="1.3019800000000001E-3"/>
    <n v="7.0658899999999998E-4"/>
    <n v="1.1235200000000001E-2"/>
    <n v="1.8289099999999999E-2"/>
    <n v="1.6789999999999999E-2"/>
    <n v="1.7588958838189998E-2"/>
    <n v="1.825771426785E-2"/>
    <n v="1.8669945963662001E-2"/>
    <n v="1.8915427892819001E-2"/>
    <n v="1.9123018411587998E-2"/>
    <n v="1.9247714208003999E-2"/>
    <n v="0"/>
    <n v="0"/>
    <n v="0"/>
    <s v="EJ"/>
  </r>
  <r>
    <x v="16"/>
    <s v="European Free Trade Association"/>
    <s v="alumina"/>
    <x v="0"/>
    <x v="2"/>
    <n v="8.7496399999999995E-3"/>
    <n v="9.0960599999999996E-3"/>
    <n v="4.92889E-3"/>
    <n v="4.0903299999999999E-5"/>
    <n v="3.7550699999999999E-5"/>
    <n v="3.9343030999999997E-5"/>
    <n v="4.0952395839000003E-5"/>
    <n v="4.2163951404999999E-5"/>
    <n v="4.3081159901000003E-5"/>
    <n v="4.3737787958999899E-5"/>
    <n v="4.4143355738999999E-5"/>
    <n v="0"/>
    <n v="0"/>
    <n v="0"/>
    <s v="EJ"/>
  </r>
  <r>
    <x v="16"/>
    <s v="European Free Trade Association"/>
    <s v="aluminum"/>
    <x v="0"/>
    <x v="4"/>
    <n v="5.4148799999999997E-2"/>
    <n v="8.8110599999999997E-2"/>
    <n v="0.10484400000000001"/>
    <n v="0.119009"/>
    <n v="0.109255"/>
    <n v="0.11446412"/>
    <n v="0.11903995000000001"/>
    <n v="0.122292469999999"/>
    <n v="0.12461309199999999"/>
    <n v="0.126340706"/>
    <n v="0.127401243"/>
    <n v="0"/>
    <n v="0"/>
    <n v="0"/>
    <s v="EJ"/>
  </r>
  <r>
    <x v="16"/>
    <s v="European Free Trade Association"/>
    <s v="cement"/>
    <x v="0"/>
    <x v="4"/>
    <n v="3.3278600000000002E-3"/>
    <n v="2.7884899999999998E-3"/>
    <n v="2.78138E-3"/>
    <n v="2.78138E-3"/>
    <n v="2.8607089999999999E-3"/>
    <n v="3.240986E-3"/>
    <n v="3.4568139999999999E-3"/>
    <n v="3.7592933E-3"/>
    <n v="4.0355659000000004E-3"/>
    <n v="4.1883191999999899E-3"/>
    <n v="4.2797440200000002E-3"/>
    <n v="0"/>
    <n v="0"/>
    <n v="0"/>
    <s v="EJ"/>
  </r>
  <r>
    <x v="16"/>
    <s v="European Free Trade Association"/>
    <s v="chemical energy use"/>
    <x v="0"/>
    <x v="3"/>
    <n v="3.2231999999999998E-3"/>
    <n v="3.5162000000000001E-3"/>
    <n v="4.1859999999999996E-3"/>
    <n v="8.1208200000000008E-3"/>
    <n v="8.4126410000000002E-3"/>
    <n v="8.9021380000000004E-3"/>
    <n v="9.3421440000000001E-3"/>
    <n v="9.8063879999999992E-3"/>
    <n v="1.0183365999999999E-2"/>
    <n v="1.0315466000000001E-2"/>
    <n v="1.0212666699999999E-2"/>
    <n v="0"/>
    <n v="0"/>
    <n v="0"/>
    <s v="EJ"/>
  </r>
  <r>
    <x v="16"/>
    <s v="European Free Trade Association"/>
    <s v="chemical energy use"/>
    <x v="0"/>
    <x v="5"/>
    <n v="5.1906000000000001E-3"/>
    <n v="6.6976099999999997E-3"/>
    <n v="8.8324900000000001E-3"/>
    <n v="9.9208300000000003E-3"/>
    <n v="1.0292328999999999E-2"/>
    <n v="1.0328878E-2"/>
    <n v="9.7690629999999997E-3"/>
    <n v="8.1834630000000002E-3"/>
    <n v="6.60553599999999E-3"/>
    <n v="5.9562623E-3"/>
    <n v="5.8131053000000004E-3"/>
    <n v="0"/>
    <n v="0"/>
    <n v="0"/>
    <s v="EJ"/>
  </r>
  <r>
    <x v="16"/>
    <s v="European Free Trade Association"/>
    <s v="chemical energy use"/>
    <x v="0"/>
    <x v="4"/>
    <n v="3.1227600000000001E-2"/>
    <n v="4.1022799999999998E-2"/>
    <n v="4.1441400000000003E-2"/>
    <n v="3.9934499999999998E-2"/>
    <n v="4.1794849999999897E-2"/>
    <n v="4.4114500000000001E-2"/>
    <n v="4.7506E-2"/>
    <n v="5.248394E-2"/>
    <n v="5.6664689999999997E-2"/>
    <n v="5.8607217000000003E-2"/>
    <n v="5.9188643999999999E-2"/>
    <n v="0"/>
    <n v="0"/>
    <n v="0"/>
    <s v="EJ"/>
  </r>
  <r>
    <x v="16"/>
    <s v="European Free Trade Association"/>
    <s v="chemical energy use"/>
    <x v="0"/>
    <x v="0"/>
    <n v="0"/>
    <n v="9.0668099999999998E-3"/>
    <n v="6.0675E-3"/>
    <n v="7.6594200000000001E-3"/>
    <n v="7.9268840000000004E-3"/>
    <n v="7.8694409999999996E-3"/>
    <n v="7.2774370000000003E-3"/>
    <n v="5.66727799999999E-3"/>
    <n v="3.9442369999999997E-3"/>
    <n v="3.1744872000000002E-3"/>
    <n v="2.9087153999999998E-3"/>
    <n v="0"/>
    <n v="0"/>
    <n v="0"/>
    <s v="EJ"/>
  </r>
  <r>
    <x v="16"/>
    <s v="European Free Trade Association"/>
    <s v="chemical energy use"/>
    <x v="0"/>
    <x v="2"/>
    <n v="1.08982E-2"/>
    <n v="1.9706399999999999E-2"/>
    <n v="1.8641700000000001E-2"/>
    <n v="1.53507E-2"/>
    <n v="1.5883732000000001E-2"/>
    <n v="1.58726659999999E-2"/>
    <n v="1.4799385999999999E-2"/>
    <n v="1.1900025999999999E-2"/>
    <n v="8.9227409999999997E-3"/>
    <n v="7.6461649999999999E-3"/>
    <n v="7.3547754000000002E-3"/>
    <n v="0"/>
    <n v="0"/>
    <n v="0"/>
    <s v="EJ"/>
  </r>
  <r>
    <x v="16"/>
    <s v="European Free Trade Association"/>
    <s v="chemical feedstocks"/>
    <x v="0"/>
    <x v="0"/>
    <n v="0"/>
    <n v="1.1417200000000001E-2"/>
    <n v="8.8389000000000002E-3"/>
    <n v="1.103E-2"/>
    <n v="1.13525E-2"/>
    <n v="1.03182E-2"/>
    <n v="1.1199799999999999E-2"/>
    <n v="1.14486E-2"/>
    <n v="1.15278E-2"/>
    <n v="1.1875200000000001E-2"/>
    <n v="1.16784E-2"/>
    <n v="0"/>
    <n v="0"/>
    <n v="0"/>
    <s v="EJ"/>
  </r>
  <r>
    <x v="16"/>
    <s v="European Free Trade Association"/>
    <s v="chemical feedstocks"/>
    <x v="0"/>
    <x v="2"/>
    <n v="5.6071500000000003E-2"/>
    <n v="4.7240200000000003E-2"/>
    <n v="4.4995599999999997E-2"/>
    <n v="4.7811100000000002E-2"/>
    <n v="5.0064900000000002E-2"/>
    <n v="5.3541900000000003E-2"/>
    <n v="5.5281999999999998E-2"/>
    <n v="5.8498700000000001E-2"/>
    <n v="6.2149700000000002E-2"/>
    <n v="6.4637600000000003E-2"/>
    <n v="6.7168599999999995E-2"/>
    <n v="0"/>
    <n v="0"/>
    <n v="0"/>
    <s v="EJ"/>
  </r>
  <r>
    <x v="16"/>
    <s v="European Free Trade Association"/>
    <s v="comm cooling"/>
    <x v="2"/>
    <x v="4"/>
    <n v="3.5111600000000001E-3"/>
    <n v="3.9613399999999998E-3"/>
    <n v="4.1763299999999998E-3"/>
    <n v="4.5557000000000002E-3"/>
    <n v="4.7269299999999998E-3"/>
    <n v="4.8972119999999997E-3"/>
    <n v="4.8924950000000002E-3"/>
    <n v="4.800281E-3"/>
    <n v="4.6297695999999999E-3"/>
    <n v="4.5103378E-3"/>
    <n v="4.3996672000000004E-3"/>
    <n v="0"/>
    <n v="0"/>
    <n v="0"/>
    <s v="EJ"/>
  </r>
  <r>
    <x v="16"/>
    <s v="European Free Trade Association"/>
    <s v="comm heating"/>
    <x v="2"/>
    <x v="3"/>
    <n v="2.66418E-2"/>
    <n v="9.76899E-3"/>
    <n v="1.5016699999999999E-2"/>
    <n v="1.45659E-2"/>
    <n v="1.52422699999999E-2"/>
    <n v="2.2818709999999999E-2"/>
    <n v="2.7483969999999899E-2"/>
    <n v="3.2091167999999899E-2"/>
    <n v="3.5347304999999898E-2"/>
    <n v="3.6513271999999999E-2"/>
    <n v="3.5799456E-2"/>
    <n v="0"/>
    <n v="0"/>
    <n v="0"/>
    <s v="EJ"/>
  </r>
  <r>
    <x v="16"/>
    <s v="European Free Trade Association"/>
    <s v="comm heating"/>
    <x v="2"/>
    <x v="5"/>
    <n v="1.0682000000000001E-3"/>
    <n v="5.0279999999999997E-4"/>
    <n v="1.38E-5"/>
    <n v="1.49E-5"/>
    <n v="1.567275E-5"/>
    <n v="1.61529299999999E-5"/>
    <n v="1.5262369999999999E-5"/>
    <n v="1.3590249999999899E-5"/>
    <n v="1.1908803999999999E-5"/>
    <n v="1.0799063E-5"/>
    <n v="1.0204295E-5"/>
    <n v="0"/>
    <n v="0"/>
    <n v="0"/>
    <s v="EJ"/>
  </r>
  <r>
    <x v="16"/>
    <s v="European Free Trade Association"/>
    <s v="comm heating"/>
    <x v="2"/>
    <x v="4"/>
    <n v="2.61646E-2"/>
    <n v="2.9519299999999998E-2"/>
    <n v="3.11214E-2"/>
    <n v="3.3948399999999997E-2"/>
    <n v="3.7563579999999999E-2"/>
    <n v="4.4486640000000001E-2"/>
    <n v="5.0127959999999999E-2"/>
    <n v="5.6365760000000001E-2"/>
    <n v="6.2176460000000003E-2"/>
    <n v="6.6930370000000003E-2"/>
    <n v="7.0523469999999894E-2"/>
    <n v="0"/>
    <n v="0"/>
    <n v="0"/>
    <s v="EJ"/>
  </r>
  <r>
    <x v="16"/>
    <s v="European Free Trade Association"/>
    <s v="comm heating"/>
    <x v="2"/>
    <x v="0"/>
    <n v="1.13093E-2"/>
    <n v="1.9309400000000001E-2"/>
    <n v="1.96519E-2"/>
    <n v="1.8815399999999999E-2"/>
    <n v="1.978193E-2"/>
    <n v="1.990306E-2"/>
    <n v="1.848959E-2"/>
    <n v="1.5926340000000001E-2"/>
    <n v="1.3124946999999901E-2"/>
    <n v="1.1254307E-2"/>
    <n v="1.01457759999999E-2"/>
    <n v="0"/>
    <n v="0"/>
    <n v="0"/>
    <s v="EJ"/>
  </r>
  <r>
    <x v="16"/>
    <s v="European Free Trade Association"/>
    <s v="comm heating"/>
    <x v="2"/>
    <x v="1"/>
    <n v="0"/>
    <n v="0"/>
    <n v="0"/>
    <n v="0"/>
    <n v="0"/>
    <n v="9.7210799999999999E-7"/>
    <n v="1.16068E-5"/>
    <n v="2.46334E-5"/>
    <n v="4.0756900000000003E-5"/>
    <n v="5.1668100000000001E-5"/>
    <n v="6.0245199999999997E-5"/>
    <n v="0"/>
    <n v="0"/>
    <n v="0"/>
    <s v="EJ"/>
  </r>
  <r>
    <x v="16"/>
    <s v="European Free Trade Association"/>
    <s v="comm heating"/>
    <x v="2"/>
    <x v="2"/>
    <n v="4.6307000000000001E-2"/>
    <n v="4.3901099999999998E-2"/>
    <n v="4.2718600000000002E-2"/>
    <n v="3.0307000000000001E-2"/>
    <n v="3.1850209999999997E-2"/>
    <n v="3.2753450000000003E-2"/>
    <n v="3.0773120000000001E-2"/>
    <n v="2.7256200000000001E-2"/>
    <n v="2.37215499999999E-2"/>
    <n v="2.1604430000000001E-2"/>
    <n v="2.0885206E-2"/>
    <n v="0"/>
    <n v="0"/>
    <n v="0"/>
    <s v="EJ"/>
  </r>
  <r>
    <x v="16"/>
    <s v="European Free Trade Association"/>
    <s v="comm others"/>
    <x v="2"/>
    <x v="3"/>
    <n v="2.9602000000000001E-3"/>
    <n v="1.0854E-3"/>
    <n v="1.6685000000000001E-3"/>
    <n v="1.6184000000000001E-3"/>
    <n v="1.770562E-3"/>
    <n v="2.5081109999999999E-3"/>
    <n v="2.9076879999999999E-3"/>
    <n v="3.1255629999999901E-3"/>
    <n v="3.1769709000000002E-3"/>
    <n v="3.0949116999999999E-3"/>
    <n v="2.942839E-3"/>
    <n v="0"/>
    <n v="0"/>
    <n v="0"/>
    <s v="EJ"/>
  </r>
  <r>
    <x v="16"/>
    <s v="European Free Trade Association"/>
    <s v="comm others"/>
    <x v="2"/>
    <x v="5"/>
    <n v="1.187E-4"/>
    <n v="5.5899999999999997E-5"/>
    <n v="1.5E-6"/>
    <n v="1.7E-6"/>
    <n v="1.8688949999999899E-6"/>
    <n v="1.9089480000000001E-6"/>
    <n v="1.7193509999999999E-6"/>
    <n v="1.4063129999999999E-6"/>
    <n v="1.1711692E-6"/>
    <n v="9.9899900000000006E-7"/>
    <n v="9.7124149999999904E-7"/>
    <n v="0"/>
    <n v="0"/>
    <n v="0"/>
    <s v="EJ"/>
  </r>
  <r>
    <x v="16"/>
    <s v="European Free Trade Association"/>
    <s v="comm others"/>
    <x v="2"/>
    <x v="4"/>
    <n v="9.4501399999999999E-2"/>
    <n v="0.106618"/>
    <n v="0.112405"/>
    <n v="0.122615"/>
    <n v="0.14460880000000001"/>
    <n v="0.17318210000000001"/>
    <n v="0.19517809999999999"/>
    <n v="0.21113699999999999"/>
    <n v="0.22336871"/>
    <n v="0.23494955000000001"/>
    <n v="0.24629287"/>
    <n v="0"/>
    <n v="0"/>
    <n v="0"/>
    <s v="EJ"/>
  </r>
  <r>
    <x v="16"/>
    <s v="European Free Trade Association"/>
    <s v="comm others"/>
    <x v="2"/>
    <x v="0"/>
    <n v="6.7219000000000003E-3"/>
    <n v="1.1476999999999999E-2"/>
    <n v="1.16805E-2"/>
    <n v="1.11834E-2"/>
    <n v="1.231378E-2"/>
    <n v="1.229156E-2"/>
    <n v="1.08945E-2"/>
    <n v="8.6566309999999997E-3"/>
    <n v="6.88051299999999E-3"/>
    <n v="5.6294499999999898E-3"/>
    <n v="5.3854099999999898E-3"/>
    <n v="0"/>
    <n v="0"/>
    <n v="0"/>
    <s v="EJ"/>
  </r>
  <r>
    <x v="16"/>
    <s v="European Free Trade Association"/>
    <s v="comm others"/>
    <x v="2"/>
    <x v="1"/>
    <n v="0"/>
    <n v="0"/>
    <n v="0"/>
    <n v="0"/>
    <n v="0"/>
    <n v="1.1727499999999999E-6"/>
    <n v="1.34655E-5"/>
    <n v="2.4532299999999999E-5"/>
    <n v="3.5084299999999999E-5"/>
    <n v="4.8374200000000002E-5"/>
    <n v="5.63556E-5"/>
    <n v="0"/>
    <n v="0"/>
    <n v="0"/>
    <s v="EJ"/>
  </r>
  <r>
    <x v="16"/>
    <s v="European Free Trade Association"/>
    <s v="comm others"/>
    <x v="2"/>
    <x v="2"/>
    <n v="3.0797700000000001E-2"/>
    <n v="2.9197500000000001E-2"/>
    <n v="2.8411100000000002E-2"/>
    <n v="2.0156500000000001E-2"/>
    <n v="2.2035920000000001E-2"/>
    <n v="2.2267180000000001E-2"/>
    <n v="1.96382799999999E-2"/>
    <n v="1.5531329999999999E-2"/>
    <n v="1.2362747E-2"/>
    <n v="1.0063074999999999E-2"/>
    <n v="9.7540639999999998E-3"/>
    <n v="0"/>
    <n v="0"/>
    <n v="0"/>
    <s v="EJ"/>
  </r>
  <r>
    <x v="16"/>
    <s v="European Free Trade Association"/>
    <s v="construction energy use"/>
    <x v="0"/>
    <x v="3"/>
    <n v="0"/>
    <n v="3.3068899999999998E-3"/>
    <n v="2.8464900000000001E-3"/>
    <n v="2.80459E-3"/>
    <n v="2.6776870000000002E-3"/>
    <n v="2.9477629999999999E-3"/>
    <n v="2.8657119999999999E-3"/>
    <n v="2.745787E-3"/>
    <n v="2.691461E-3"/>
    <n v="2.6292640000000001E-3"/>
    <n v="2.5509899999999999E-3"/>
    <n v="0"/>
    <n v="0"/>
    <n v="0"/>
    <s v="EJ"/>
  </r>
  <r>
    <x v="16"/>
    <s v="European Free Trade Association"/>
    <s v="construction energy use"/>
    <x v="0"/>
    <x v="4"/>
    <n v="2.3022899999999998E-3"/>
    <n v="4.6882800000000004E-3"/>
    <n v="6.4882799999999999E-3"/>
    <n v="6.61387E-3"/>
    <n v="7.2099399999999998E-3"/>
    <n v="8.0494893000000005E-3"/>
    <n v="9.2218444999999996E-3"/>
    <n v="1.0123778599999999E-2"/>
    <n v="1.0460595350000001E-2"/>
    <n v="1.08361552999999E-2"/>
    <n v="1.1309767599999999E-2"/>
    <n v="0"/>
    <n v="0"/>
    <n v="0"/>
    <s v="EJ"/>
  </r>
  <r>
    <x v="16"/>
    <s v="European Free Trade Association"/>
    <s v="construction energy use"/>
    <x v="0"/>
    <x v="0"/>
    <n v="8.3699600000000001E-5"/>
    <n v="3.3489899999999999E-4"/>
    <n v="6.27898E-4"/>
    <n v="6.27898E-4"/>
    <n v="5.9725570000000001E-4"/>
    <n v="4.3047080000000002E-4"/>
    <n v="2.4243689999999999E-4"/>
    <n v="1.198217E-4"/>
    <n v="1.0108495E-4"/>
    <n v="9.774878E-5"/>
    <n v="9.4465549999999995E-5"/>
    <n v="0"/>
    <n v="0"/>
    <n v="0"/>
    <s v="EJ"/>
  </r>
  <r>
    <x v="16"/>
    <s v="European Free Trade Association"/>
    <s v="construction energy use"/>
    <x v="0"/>
    <x v="1"/>
    <n v="0"/>
    <n v="0"/>
    <n v="0"/>
    <n v="0"/>
    <n v="0"/>
    <n v="1.1315300000000001E-4"/>
    <n v="3.9220199999999899E-4"/>
    <n v="7.4871349999999998E-4"/>
    <n v="1.0303199999999999E-3"/>
    <n v="1.3288171E-3"/>
    <n v="1.5624943999999999E-3"/>
    <n v="0"/>
    <n v="0"/>
    <n v="0"/>
    <s v="EJ"/>
  </r>
  <r>
    <x v="16"/>
    <s v="European Free Trade Association"/>
    <s v="construction energy use"/>
    <x v="0"/>
    <x v="2"/>
    <n v="1.197195E-2"/>
    <n v="1.1804449999999999E-2"/>
    <n v="1.226496E-2"/>
    <n v="1.322779E-2"/>
    <n v="1.3394718E-2"/>
    <n v="1.2752105E-2"/>
    <n v="1.1453066E-2"/>
    <n v="1.01594765E-2"/>
    <n v="9.3325183999999999E-3"/>
    <n v="8.3040586999999898E-3"/>
    <n v="7.2184399999999996E-3"/>
    <n v="0"/>
    <n v="0"/>
    <n v="0"/>
    <s v="EJ"/>
  </r>
  <r>
    <x v="16"/>
    <s v="European Free Trade Association"/>
    <s v="construction feedstocks"/>
    <x v="3"/>
    <x v="2"/>
    <n v="2.8213599999999998E-2"/>
    <n v="2.50323E-2"/>
    <n v="2.9302000000000002E-2"/>
    <n v="3.0055499999999999E-2"/>
    <n v="3.19172E-2"/>
    <n v="3.37135E-2"/>
    <n v="3.5221599999999999E-2"/>
    <n v="3.6719799999999997E-2"/>
    <n v="3.8155300000000003E-2"/>
    <n v="3.9680600000000003E-2"/>
    <n v="4.1326599999999998E-2"/>
    <n v="0"/>
    <n v="0"/>
    <n v="0"/>
    <s v="EJ"/>
  </r>
  <r>
    <x v="16"/>
    <s v="European Free Trade Association"/>
    <s v="desalinated water"/>
    <x v="0"/>
    <x v="4"/>
    <n v="2.39787E-6"/>
    <n v="1.4533699999999999E-6"/>
    <n v="1.13851E-6"/>
    <n v="8.2368000000000003E-7"/>
    <n v="7.8575799999999996E-7"/>
    <n v="7.2108300000000003E-7"/>
    <n v="6.9677799999999997E-7"/>
    <n v="7.1146000000000005E-7"/>
    <n v="7.37825E-7"/>
    <n v="7.5687099999999995E-7"/>
    <n v="7.6257999999999999E-7"/>
    <n v="0"/>
    <n v="0"/>
    <n v="0"/>
    <s v="EJ"/>
  </r>
  <r>
    <x v="16"/>
    <s v="European Free Trade Association"/>
    <s v="desalinated water"/>
    <x v="0"/>
    <x v="0"/>
    <n v="5.8716000000000002E-7"/>
    <n v="9.6463000000000003E-7"/>
    <n v="1.1533400000000001E-6"/>
    <n v="1.4259599999999999E-6"/>
    <n v="1.2777399999999999E-6"/>
    <n v="9.6377699999999999E-7"/>
    <n v="9.3741699999999996E-7"/>
    <n v="9.3287199999999996E-7"/>
    <n v="9.3056200000000004E-7"/>
    <n v="9.6855200000000008E-7"/>
    <n v="9.6209100000000004E-7"/>
    <n v="0"/>
    <n v="0"/>
    <n v="0"/>
    <s v="EJ"/>
  </r>
  <r>
    <x v="16"/>
    <s v="European Free Trade Association"/>
    <s v="desalinated water"/>
    <x v="0"/>
    <x v="2"/>
    <n v="2.9357999999999999E-6"/>
    <n v="2.55837E-6"/>
    <n v="2.3695899999999999E-6"/>
    <n v="2.097E-6"/>
    <n v="1.9043999999999999E-6"/>
    <n v="1.6629199999999999E-6"/>
    <n v="1.5416E-6"/>
    <n v="1.5826300000000001E-6"/>
    <n v="1.6578799999999999E-6"/>
    <n v="1.7408900000000001E-6"/>
    <n v="1.8212E-6"/>
    <n v="0"/>
    <n v="0"/>
    <n v="0"/>
    <s v="EJ"/>
  </r>
  <r>
    <x v="16"/>
    <s v="European Free Trade Association"/>
    <s v="industrial wastewater treatment"/>
    <x v="0"/>
    <x v="4"/>
    <n v="1.8917000000000001E-3"/>
    <n v="2.9714099999999998E-3"/>
    <n v="3.23909E-3"/>
    <n v="3.31855E-3"/>
    <n v="3.6922399999999998E-3"/>
    <n v="4.0514899999999996E-3"/>
    <n v="4.3414500000000002E-3"/>
    <n v="4.5918799999999996E-3"/>
    <n v="4.8152000000000004E-3"/>
    <n v="5.0458300000000003E-3"/>
    <n v="5.2690999999999997E-3"/>
    <n v="0"/>
    <n v="0"/>
    <n v="0"/>
    <s v="EJ"/>
  </r>
  <r>
    <x v="16"/>
    <s v="European Free Trade Association"/>
    <s v="industrial water abstraction"/>
    <x v="0"/>
    <x v="4"/>
    <n v="5.2325099999999997E-4"/>
    <n v="6.2791400000000003E-4"/>
    <n v="6.8321899999999999E-4"/>
    <n v="7.01522E-4"/>
    <n v="7.3391799999999996E-4"/>
    <n v="7.8576299999999998E-4"/>
    <n v="8.2788800000000004E-4"/>
    <n v="8.6403200000000004E-4"/>
    <n v="8.9556E-4"/>
    <n v="9.2921500000000005E-4"/>
    <n v="9.6211300000000001E-4"/>
    <n v="0"/>
    <n v="0"/>
    <n v="0"/>
    <s v="EJ"/>
  </r>
  <r>
    <x v="16"/>
    <s v="European Free Trade Association"/>
    <s v="industrial water treatment"/>
    <x v="0"/>
    <x v="4"/>
    <n v="8.2679800000000001E-4"/>
    <n v="9.9389899999999991E-4"/>
    <n v="1.06847E-3"/>
    <n v="1.09468E-3"/>
    <n v="1.1452299999999999E-3"/>
    <n v="1.2261399999999999E-3"/>
    <n v="1.2918700000000001E-3"/>
    <n v="1.3482699999999999E-3"/>
    <n v="1.39747E-3"/>
    <n v="1.44998E-3"/>
    <n v="1.50132E-3"/>
    <n v="0"/>
    <n v="0"/>
    <n v="0"/>
    <s v="EJ"/>
  </r>
  <r>
    <x v="16"/>
    <s v="European Free Trade Association"/>
    <s v="iron and steel"/>
    <x v="0"/>
    <x v="5"/>
    <n v="2.6874100000000001E-2"/>
    <n v="2.22277E-2"/>
    <n v="1.7413700000000001E-2"/>
    <n v="1.9004500000000001E-2"/>
    <n v="2.3124909999999999E-2"/>
    <n v="2.3157049999999998E-2"/>
    <n v="2.103348E-2"/>
    <n v="1.947041E-2"/>
    <n v="1.9597529999999998E-2"/>
    <n v="2.042971E-2"/>
    <n v="2.1402999999999998E-2"/>
    <n v="0"/>
    <n v="0"/>
    <n v="0"/>
    <s v="EJ"/>
  </r>
  <r>
    <x v="16"/>
    <s v="European Free Trade Association"/>
    <s v="iron and steel"/>
    <x v="0"/>
    <x v="4"/>
    <n v="3.17717E-2"/>
    <n v="2.87996999999999E-2"/>
    <n v="2.5367199999999999E-2"/>
    <n v="2.6874099999999901E-2"/>
    <n v="3.3552060000000002E-2"/>
    <n v="3.7659588000000001E-2"/>
    <n v="4.0945488000000002E-2"/>
    <n v="4.3430823E-2"/>
    <n v="4.53483025E-2"/>
    <n v="4.7165686999999998E-2"/>
    <n v="4.8947752999999997E-2"/>
    <n v="0"/>
    <n v="0"/>
    <n v="0"/>
    <s v="EJ"/>
  </r>
  <r>
    <x v="16"/>
    <s v="European Free Trade Association"/>
    <s v="iron and steel"/>
    <x v="0"/>
    <x v="0"/>
    <n v="0"/>
    <n v="2.5534799999999999E-3"/>
    <n v="3.0557599999999998E-3"/>
    <n v="3.3906600000000002E-3"/>
    <n v="4.1258099999999997E-3"/>
    <n v="4.1315400000000004E-3"/>
    <n v="3.7526650000000001E-3"/>
    <n v="3.4737940000000001E-3"/>
    <n v="3.4964729999999999E-3"/>
    <n v="3.644942E-3"/>
    <n v="3.8185989999999898E-3"/>
    <n v="0"/>
    <n v="0"/>
    <n v="0"/>
    <s v="EJ"/>
  </r>
  <r>
    <x v="16"/>
    <s v="European Free Trade Association"/>
    <s v="iron and steel"/>
    <x v="0"/>
    <x v="1"/>
    <n v="0"/>
    <n v="0"/>
    <n v="0"/>
    <n v="0"/>
    <n v="0"/>
    <n v="2.9393600000000001E-4"/>
    <n v="1.032343E-3"/>
    <n v="1.6301379999999999E-3"/>
    <n v="1.9813554999999999E-3"/>
    <n v="2.2733179999999999E-3"/>
    <n v="2.5084479999999999E-3"/>
    <n v="0"/>
    <n v="0"/>
    <n v="0"/>
    <s v="EJ"/>
  </r>
  <r>
    <x v="16"/>
    <s v="European Free Trade Association"/>
    <s v="iron and steel"/>
    <x v="0"/>
    <x v="2"/>
    <n v="1.130205E-3"/>
    <n v="1.2557250000000001E-3"/>
    <n v="7.9533699999999904E-4"/>
    <n v="7.5351300000000003E-4"/>
    <n v="9.2566329999999996E-4"/>
    <n v="9.6632789999999999E-4"/>
    <n v="9.4070259999999995E-4"/>
    <n v="9.2206969999999999E-4"/>
    <n v="9.4204339999999899E-4"/>
    <n v="9.7916239999999992E-4"/>
    <n v="1.0199402999999899E-3"/>
    <n v="0"/>
    <n v="0"/>
    <n v="0"/>
    <s v="EJ"/>
  </r>
  <r>
    <x v="16"/>
    <s v="European Free Trade Association"/>
    <s v="irrigation water abstraction"/>
    <x v="0"/>
    <x v="4"/>
    <n v="8.8490900000000007E-6"/>
    <n v="6.5172799999999997E-6"/>
    <n v="6.2398599999999999E-6"/>
    <n v="6.1233700000000001E-6"/>
    <n v="6.2941999999999998E-6"/>
    <n v="3.09592E-5"/>
    <n v="4.3644299999999998E-5"/>
    <n v="5.5012400000000002E-5"/>
    <n v="6.1794199999999999E-5"/>
    <n v="6.8682400000000005E-5"/>
    <n v="7.4232800000000005E-5"/>
    <n v="0"/>
    <n v="0"/>
    <n v="0"/>
    <s v="EJ"/>
  </r>
  <r>
    <x v="16"/>
    <s v="European Free Trade Association"/>
    <s v="mining energy use"/>
    <x v="0"/>
    <x v="5"/>
    <n v="0"/>
    <n v="0"/>
    <n v="0"/>
    <n v="0"/>
    <n v="0"/>
    <n v="0"/>
    <n v="0"/>
    <n v="0"/>
    <n v="0"/>
    <n v="0"/>
    <n v="0"/>
    <n v="0"/>
    <n v="0"/>
    <n v="0"/>
    <s v="EJ"/>
  </r>
  <r>
    <x v="16"/>
    <s v="European Free Trade Association"/>
    <s v="mining energy use"/>
    <x v="0"/>
    <x v="4"/>
    <n v="2.5535000000000002E-3"/>
    <n v="1.6325199999999999E-3"/>
    <n v="2.0092899999999999E-3"/>
    <n v="1.92556E-3"/>
    <n v="2.0802080000000001E-3"/>
    <n v="2.3450723999999998E-3"/>
    <n v="2.6418075800000002E-3"/>
    <n v="2.8580903999999999E-3"/>
    <n v="2.9568017199999999E-3"/>
    <n v="3.0683893499999998E-3"/>
    <n v="3.2041384099999902E-3"/>
    <n v="0"/>
    <n v="0"/>
    <n v="0"/>
    <s v="EJ"/>
  </r>
  <r>
    <x v="16"/>
    <s v="European Free Trade Association"/>
    <s v="mining energy use"/>
    <x v="0"/>
    <x v="0"/>
    <n v="0"/>
    <n v="1.6740200000000001E-4"/>
    <n v="1.6739899999999999E-4"/>
    <n v="1.6739700000000001E-4"/>
    <n v="1.5842459999999999E-4"/>
    <n v="1.1434699999999999E-4"/>
    <n v="6.3980700000000002E-5"/>
    <n v="3.1093270000000001E-5"/>
    <n v="2.6247649999999999E-5"/>
    <n v="2.5450299999999999E-5"/>
    <n v="2.4692829999999899E-5"/>
    <n v="0"/>
    <n v="0"/>
    <n v="0"/>
    <s v="EJ"/>
  </r>
  <r>
    <x v="16"/>
    <s v="European Free Trade Association"/>
    <s v="mining energy use"/>
    <x v="0"/>
    <x v="1"/>
    <n v="0"/>
    <n v="0"/>
    <n v="0"/>
    <n v="0"/>
    <n v="0"/>
    <n v="2.34943E-5"/>
    <n v="8.3748100000000005E-5"/>
    <n v="1.6056029999999999E-4"/>
    <n v="2.2256517000000001E-4"/>
    <n v="2.8753859999999998E-4"/>
    <n v="3.3793910000000003E-4"/>
    <n v="0"/>
    <n v="0"/>
    <n v="0"/>
    <s v="EJ"/>
  </r>
  <r>
    <x v="16"/>
    <s v="European Free Trade Association"/>
    <s v="mining energy use"/>
    <x v="0"/>
    <x v="2"/>
    <n v="2.3859989999999898E-3"/>
    <n v="2.0511240000000001E-3"/>
    <n v="2.4278870000000001E-3"/>
    <n v="2.8883379999999998E-3"/>
    <n v="2.9582159E-3"/>
    <n v="2.8448280999999998E-3"/>
    <n v="2.5890059E-3"/>
    <n v="2.3161831999999999E-3"/>
    <n v="2.1385315000000001E-3"/>
    <n v="1.91097953E-3"/>
    <n v="1.6677371600000001E-3"/>
    <n v="0"/>
    <n v="0"/>
    <n v="0"/>
    <s v="EJ"/>
  </r>
  <r>
    <x v="16"/>
    <s v="European Free Trade Association"/>
    <s v="municipal wastewater treatment"/>
    <x v="0"/>
    <x v="4"/>
    <n v="2.5287299999999999E-3"/>
    <n v="3.0086700000000002E-3"/>
    <n v="3.3192400000000002E-3"/>
    <n v="2.9749300000000002E-3"/>
    <n v="3.21018E-3"/>
    <n v="3.3627700000000002E-3"/>
    <n v="3.4790099999999998E-3"/>
    <n v="3.5729799999999999E-3"/>
    <n v="3.6536300000000002E-3"/>
    <n v="3.7272199999999998E-3"/>
    <n v="3.79445E-3"/>
    <n v="0"/>
    <n v="0"/>
    <n v="0"/>
    <s v="EJ"/>
  </r>
  <r>
    <x v="16"/>
    <s v="European Free Trade Association"/>
    <s v="municipal water abstraction"/>
    <x v="0"/>
    <x v="4"/>
    <n v="8.3455699999999999E-4"/>
    <n v="8.1241199999999999E-4"/>
    <n v="8.61585E-4"/>
    <n v="7.6940699999999995E-4"/>
    <n v="7.9684600000000003E-4"/>
    <n v="8.2094700000000004E-4"/>
    <n v="8.39605E-4"/>
    <n v="8.5444299999999998E-4"/>
    <n v="8.6676199999999998E-4"/>
    <n v="8.7821100000000005E-4"/>
    <n v="8.8880999999999997E-4"/>
    <n v="0"/>
    <n v="0"/>
    <n v="0"/>
    <s v="EJ"/>
  </r>
  <r>
    <x v="16"/>
    <s v="European Free Trade Association"/>
    <s v="municipal water distribution"/>
    <x v="0"/>
    <x v="4"/>
    <n v="1.78867E-3"/>
    <n v="1.7534600000000001E-3"/>
    <n v="1.85374E-3"/>
    <n v="1.6614500000000001E-3"/>
    <n v="1.7206999999999999E-3"/>
    <n v="1.7727400000000001E-3"/>
    <n v="1.81303E-3"/>
    <n v="1.8450700000000001E-3"/>
    <n v="1.87167E-3"/>
    <n v="1.89639E-3"/>
    <n v="1.91928E-3"/>
    <n v="0"/>
    <n v="0"/>
    <n v="0"/>
    <s v="EJ"/>
  </r>
  <r>
    <x v="16"/>
    <s v="European Free Trade Association"/>
    <s v="municipal water treatment"/>
    <x v="0"/>
    <x v="4"/>
    <n v="1.70211E-3"/>
    <n v="1.6686100000000001E-3"/>
    <n v="1.7640399999999999E-3"/>
    <n v="1.5810500000000001E-3"/>
    <n v="1.63743E-3"/>
    <n v="1.6869599999999999E-3"/>
    <n v="1.7252999999999999E-3"/>
    <n v="1.7557899999999999E-3"/>
    <n v="1.7811000000000001E-3"/>
    <n v="1.80463E-3"/>
    <n v="1.8264100000000001E-3"/>
    <n v="0"/>
    <n v="0"/>
    <n v="0"/>
    <s v="EJ"/>
  </r>
  <r>
    <x v="16"/>
    <s v="European Free Trade Association"/>
    <s v="other industrial energy use"/>
    <x v="0"/>
    <x v="3"/>
    <n v="3.5313600000000001E-2"/>
    <n v="6.2189000000000001E-2"/>
    <n v="6.3633200000000001E-2"/>
    <n v="6.6335599999999995E-2"/>
    <n v="6.8609319999999904E-2"/>
    <n v="7.6117339999999895E-2"/>
    <n v="8.1394499999999995E-2"/>
    <n v="8.7037279999999995E-2"/>
    <n v="9.3232117000000003E-2"/>
    <n v="9.7361961999999996E-2"/>
    <n v="9.9267938E-2"/>
    <n v="0"/>
    <n v="0"/>
    <n v="0"/>
    <s v="EJ"/>
  </r>
  <r>
    <x v="16"/>
    <s v="European Free Trade Association"/>
    <s v="other industrial energy use"/>
    <x v="0"/>
    <x v="5"/>
    <n v="1.11317E-2"/>
    <n v="2.5963000000000002E-3"/>
    <n v="3.0774999999999999E-3"/>
    <n v="9.0600000000000001E-4"/>
    <n v="9.5271989999999997E-4"/>
    <n v="9.8857109999999997E-4"/>
    <n v="9.7764259999999991E-4"/>
    <n v="9.0307149999999895E-4"/>
    <n v="8.37706499999999E-4"/>
    <n v="8.3118869999999998E-4"/>
    <n v="8.5775937999999895E-4"/>
    <n v="0"/>
    <n v="0"/>
    <n v="0"/>
    <s v="EJ"/>
  </r>
  <r>
    <x v="16"/>
    <s v="European Free Trade Association"/>
    <s v="other industrial energy use"/>
    <x v="0"/>
    <x v="4"/>
    <n v="0.13950399999999999"/>
    <n v="0.126745"/>
    <n v="0.103183"/>
    <n v="0.13653599999999999"/>
    <n v="0.1439259"/>
    <n v="0.16395869999999901"/>
    <n v="0.1924534"/>
    <n v="0.23887713999999999"/>
    <n v="0.28412052999999998"/>
    <n v="0.31071852999999999"/>
    <n v="0.327193073"/>
    <n v="0"/>
    <n v="0"/>
    <n v="0"/>
    <s v="EJ"/>
  </r>
  <r>
    <x v="16"/>
    <s v="European Free Trade Association"/>
    <s v="other industrial energy use"/>
    <x v="0"/>
    <x v="0"/>
    <n v="8.20993E-2"/>
    <n v="0.18089239999999901"/>
    <n v="0.21168439999999999"/>
    <n v="0.22133900000000001"/>
    <n v="0.23004016799999999"/>
    <n v="0.23174388300000001"/>
    <n v="0.217867546"/>
    <n v="0.175914714999999"/>
    <n v="0.13102855299999999"/>
    <n v="0.112768854"/>
    <n v="0.1083704662"/>
    <n v="0"/>
    <n v="0"/>
    <n v="0"/>
    <s v="EJ"/>
  </r>
  <r>
    <x v="16"/>
    <s v="European Free Trade Association"/>
    <s v="other industrial energy use"/>
    <x v="0"/>
    <x v="1"/>
    <n v="0"/>
    <n v="0"/>
    <n v="0"/>
    <n v="0"/>
    <n v="0"/>
    <n v="1.651635E-5"/>
    <n v="1.2962561E-4"/>
    <n v="4.2297838999999997E-4"/>
    <n v="8.3609820999999999E-4"/>
    <n v="1.1812778099999999E-3"/>
    <n v="1.497796451E-3"/>
    <n v="0"/>
    <n v="0"/>
    <n v="0"/>
    <s v="EJ"/>
  </r>
  <r>
    <x v="16"/>
    <s v="European Free Trade Association"/>
    <s v="other industrial energy use"/>
    <x v="0"/>
    <x v="2"/>
    <n v="5.0794300000000001E-2"/>
    <n v="5.6633099999999999E-2"/>
    <n v="2.9756899999999999E-2"/>
    <n v="1.6404699999999901E-2"/>
    <n v="1.7181983599999999E-2"/>
    <n v="1.7691248999999999E-2"/>
    <n v="1.7135424099999901E-2"/>
    <n v="1.5050393699999999E-2"/>
    <n v="1.29598367499999E-2"/>
    <n v="1.23145787399999E-2"/>
    <n v="1.2586132551999999E-2"/>
    <n v="0"/>
    <n v="0"/>
    <n v="0"/>
    <s v="EJ"/>
  </r>
  <r>
    <x v="16"/>
    <s v="European Free Trade Association"/>
    <s v="other industrial feedstocks"/>
    <x v="0"/>
    <x v="5"/>
    <n v="1.2559999999999999E-4"/>
    <n v="2.3441999999999998E-3"/>
    <n v="2.0929999999999998E-3"/>
    <n v="2.3023000000000002E-3"/>
    <n v="2.4529500000000002E-3"/>
    <n v="2.69462E-3"/>
    <n v="2.9369299999999999E-3"/>
    <n v="3.1416700000000001E-3"/>
    <n v="3.3791799999999999E-3"/>
    <n v="3.5485299999999998E-3"/>
    <n v="3.6576E-3"/>
    <n v="0"/>
    <n v="0"/>
    <n v="0"/>
    <s v="EJ"/>
  </r>
  <r>
    <x v="16"/>
    <s v="European Free Trade Association"/>
    <s v="other industrial feedstocks"/>
    <x v="0"/>
    <x v="2"/>
    <n v="1.59487E-2"/>
    <n v="2.2395100000000001E-2"/>
    <n v="2.0595100000000002E-2"/>
    <n v="2.03021E-2"/>
    <n v="2.1214400000000001E-2"/>
    <n v="2.2715699999999998E-2"/>
    <n v="2.4023300000000001E-2"/>
    <n v="2.5480900000000001E-2"/>
    <n v="2.69035E-2"/>
    <n v="2.8292600000000001E-2"/>
    <n v="2.96505E-2"/>
    <n v="0"/>
    <n v="0"/>
    <n v="0"/>
    <s v="EJ"/>
  </r>
  <r>
    <x v="16"/>
    <s v="European Free Trade Association"/>
    <s v="process heat cement"/>
    <x v="0"/>
    <x v="3"/>
    <n v="3.6437100000000001E-3"/>
    <n v="3.0803200000000001E-3"/>
    <n v="3.67242E-3"/>
    <n v="3.67242E-3"/>
    <n v="3.8524509999999998E-3"/>
    <n v="5.7793819999999996E-3"/>
    <n v="7.083972E-3"/>
    <n v="9.1646279999999993E-3"/>
    <n v="1.1042201E-2"/>
    <n v="1.1663591900000001E-2"/>
    <n v="1.1416562700000001E-2"/>
    <n v="0"/>
    <n v="0"/>
    <n v="0"/>
    <s v="EJ"/>
  </r>
  <r>
    <x v="16"/>
    <s v="European Free Trade Association"/>
    <s v="process heat cement"/>
    <x v="0"/>
    <x v="5"/>
    <n v="7.0445300000000002E-3"/>
    <n v="5.9552299999999997E-3"/>
    <n v="7.1000300000000002E-3"/>
    <n v="7.1000300000000002E-3"/>
    <n v="7.4696429999999998E-3"/>
    <n v="8.311555E-3"/>
    <n v="8.3149609999999992E-3"/>
    <n v="7.8424500000000008E-3"/>
    <n v="7.3954820000000001E-3"/>
    <n v="7.23720989999999E-3"/>
    <n v="7.1920154999999897E-3"/>
    <n v="0"/>
    <n v="0"/>
    <n v="0"/>
    <s v="EJ"/>
  </r>
  <r>
    <x v="16"/>
    <s v="European Free Trade Association"/>
    <s v="process heat cement"/>
    <x v="0"/>
    <x v="0"/>
    <n v="2.4290100000000001E-4"/>
    <n v="2.0540099999999999E-4"/>
    <n v="2.44801E-4"/>
    <n v="2.44801E-4"/>
    <n v="2.5624209999999998E-4"/>
    <n v="2.702127E-4"/>
    <n v="2.5800269999999998E-4"/>
    <n v="2.145278E-4"/>
    <n v="1.6412767E-4"/>
    <n v="1.3953851999999999E-4"/>
    <n v="1.2730521600000001E-4"/>
    <n v="0"/>
    <n v="0"/>
    <n v="0"/>
    <s v="EJ"/>
  </r>
  <r>
    <x v="16"/>
    <s v="European Free Trade Association"/>
    <s v="process heat cement"/>
    <x v="0"/>
    <x v="1"/>
    <n v="0"/>
    <n v="0"/>
    <n v="0"/>
    <n v="0"/>
    <n v="0"/>
    <n v="4.7176399999999998E-5"/>
    <n v="2.705556E-4"/>
    <n v="8.6270839999999895E-4"/>
    <n v="1.6252678E-3"/>
    <n v="2.2442881999999902E-3"/>
    <n v="2.8667787200000001E-3"/>
    <n v="0"/>
    <n v="0"/>
    <n v="0"/>
    <s v="EJ"/>
  </r>
  <r>
    <x v="16"/>
    <s v="European Free Trade Association"/>
    <s v="process heat cement"/>
    <x v="0"/>
    <x v="2"/>
    <n v="1.33604E-2"/>
    <n v="1.12944E-2"/>
    <n v="1.34655E-2"/>
    <n v="1.34655E-2"/>
    <n v="1.3482141E-2"/>
    <n v="1.3453443000000001E-2"/>
    <n v="1.30956159999999E-2"/>
    <n v="1.1983582E-2"/>
    <n v="1.0527763000000001E-2"/>
    <n v="9.8541649999999998E-3"/>
    <n v="9.7685401000000005E-3"/>
    <n v="0"/>
    <n v="0"/>
    <n v="0"/>
    <s v="EJ"/>
  </r>
  <r>
    <x v="16"/>
    <s v="European Free Trade Association"/>
    <s v="resid cooling"/>
    <x v="4"/>
    <x v="4"/>
    <n v="4.5756199999999999E-3"/>
    <n v="4.98643E-3"/>
    <n v="5.2546099999999998E-3"/>
    <n v="5.8290099999999999E-3"/>
    <n v="5.8829190000000003E-3"/>
    <n v="5.9314420000000003E-3"/>
    <n v="5.8198919999999897E-3"/>
    <n v="5.6186650000000001E-3"/>
    <n v="5.3462893999999999E-3"/>
    <n v="5.1521673999999898E-3"/>
    <n v="4.9964051999999998E-3"/>
    <n v="0"/>
    <n v="0"/>
    <n v="0"/>
    <s v="EJ"/>
  </r>
  <r>
    <x v="16"/>
    <s v="European Free Trade Association"/>
    <s v="resid heating"/>
    <x v="4"/>
    <x v="3"/>
    <n v="2.0694899999999999E-2"/>
    <n v="3.9456900000000003E-2"/>
    <n v="4.7741499999999999E-2"/>
    <n v="3.8757800000000002E-2"/>
    <n v="4.2051669999999999E-2"/>
    <n v="5.9587389999999997E-2"/>
    <n v="6.7612129999999895E-2"/>
    <n v="7.3959509999999895E-2"/>
    <n v="7.8564239999999994E-2"/>
    <n v="8.1689769999999995E-2"/>
    <n v="8.2149419999999904E-2"/>
    <n v="0"/>
    <n v="0"/>
    <n v="0"/>
    <s v="EJ"/>
  </r>
  <r>
    <x v="16"/>
    <s v="European Free Trade Association"/>
    <s v="resid heating"/>
    <x v="4"/>
    <x v="4"/>
    <n v="3.5545E-2"/>
    <n v="3.8736399999999997E-2"/>
    <n v="4.0819599999999998E-2"/>
    <n v="4.5281799999999997E-2"/>
    <n v="4.8938599999999999E-2"/>
    <n v="5.6449949999999999E-2"/>
    <n v="6.2597040000000007E-2"/>
    <n v="6.9809250000000003E-2"/>
    <n v="7.7038179999999998E-2"/>
    <n v="8.3601670000000003E-2"/>
    <n v="8.8966439999999994E-2"/>
    <n v="0"/>
    <n v="0"/>
    <n v="0"/>
    <s v="EJ"/>
  </r>
  <r>
    <x v="16"/>
    <s v="European Free Trade Association"/>
    <s v="resid heating"/>
    <x v="4"/>
    <x v="0"/>
    <n v="2.2387000000000001E-2"/>
    <n v="3.91694E-2"/>
    <n v="4.4080399999999999E-2"/>
    <n v="4.26763E-2"/>
    <n v="4.28686E-2"/>
    <n v="4.234189E-2"/>
    <n v="3.9636020000000001E-2"/>
    <n v="3.5829939999999998E-2"/>
    <n v="3.1403510000000003E-2"/>
    <n v="2.7522799999999899E-2"/>
    <n v="2.4342687999999901E-2"/>
    <n v="0"/>
    <n v="0"/>
    <n v="0"/>
    <s v="EJ"/>
  </r>
  <r>
    <x v="16"/>
    <s v="European Free Trade Association"/>
    <s v="resid heating"/>
    <x v="4"/>
    <x v="1"/>
    <n v="0"/>
    <n v="0"/>
    <n v="0"/>
    <n v="0"/>
    <n v="0"/>
    <n v="1.78657E-6"/>
    <n v="1.9140999999999999E-5"/>
    <n v="3.8742000000000003E-5"/>
    <n v="6.7854400000000005E-5"/>
    <n v="9.8562999999999998E-5"/>
    <n v="1.2676000000000001E-4"/>
    <n v="0"/>
    <n v="0"/>
    <n v="0"/>
    <s v="EJ"/>
  </r>
  <r>
    <x v="16"/>
    <s v="European Free Trade Association"/>
    <s v="resid heating"/>
    <x v="4"/>
    <x v="2"/>
    <n v="0.141291"/>
    <n v="0.120619"/>
    <n v="0.108512"/>
    <n v="7.4702500000000005E-2"/>
    <n v="7.5010799999999905E-2"/>
    <n v="7.5687219999999999E-2"/>
    <n v="7.1667679999999997E-2"/>
    <n v="6.6234569999999895E-2"/>
    <n v="6.0510849999999998E-2"/>
    <n v="5.5917660000000001E-2"/>
    <n v="5.3241629999999901E-2"/>
    <n v="0"/>
    <n v="0"/>
    <n v="0"/>
    <s v="EJ"/>
  </r>
  <r>
    <x v="16"/>
    <s v="European Free Trade Association"/>
    <s v="resid others"/>
    <x v="4"/>
    <x v="3"/>
    <n v="2.2994000000000001E-3"/>
    <n v="4.3841000000000001E-3"/>
    <n v="5.3045999999999996E-3"/>
    <n v="4.3064000000000002E-3"/>
    <n v="4.3441950000000003E-3"/>
    <n v="4.9240159999999998E-3"/>
    <n v="5.2497380000000003E-3"/>
    <n v="5.3723310000000002E-3"/>
    <n v="5.2778233999999898E-3"/>
    <n v="4.9735142999999997E-3"/>
    <n v="4.623533E-3"/>
    <n v="0"/>
    <n v="0"/>
    <n v="0"/>
    <s v="EJ"/>
  </r>
  <r>
    <x v="16"/>
    <s v="European Free Trade Association"/>
    <s v="resid others"/>
    <x v="4"/>
    <x v="5"/>
    <n v="6.8789999999999997E-4"/>
    <n v="1.3548E-3"/>
    <n v="4.3439999999999999E-4"/>
    <n v="2.2389999999999999E-4"/>
    <n v="2.2639519999999999E-4"/>
    <n v="2.149171E-4"/>
    <n v="1.8171349999999999E-4"/>
    <n v="1.3641279999999901E-4"/>
    <n v="1.0338415E-4"/>
    <n v="7.8922270000000006E-5"/>
    <n v="7.5178580000000004E-5"/>
    <n v="0"/>
    <n v="0"/>
    <n v="0"/>
    <s v="EJ"/>
  </r>
  <r>
    <x v="16"/>
    <s v="European Free Trade Association"/>
    <s v="resid others"/>
    <x v="4"/>
    <x v="4"/>
    <n v="0.13813300000000001"/>
    <n v="0.150535"/>
    <n v="0.15862999999999999"/>
    <n v="0.17597099999999999"/>
    <n v="0.1842164"/>
    <n v="0.19108539999999999"/>
    <n v="0.19683519999999999"/>
    <n v="0.20073901"/>
    <n v="0.20366890999999901"/>
    <n v="0.20582556999999899"/>
    <n v="0.20836409"/>
    <n v="0"/>
    <n v="0"/>
    <n v="0"/>
    <s v="EJ"/>
  </r>
  <r>
    <x v="16"/>
    <s v="European Free Trade Association"/>
    <s v="resid others"/>
    <x v="4"/>
    <x v="0"/>
    <n v="2.4873999999999999E-3"/>
    <n v="4.3521999999999996E-3"/>
    <n v="4.8977999999999999E-3"/>
    <n v="4.7418E-3"/>
    <n v="4.7981729999999898E-3"/>
    <n v="4.5023149999999998E-3"/>
    <n v="3.7578989999999999E-3"/>
    <n v="2.7431269999999902E-3"/>
    <n v="1.976954E-3"/>
    <n v="1.4266595E-3"/>
    <n v="1.3409602999999899E-3"/>
    <n v="0"/>
    <n v="0"/>
    <n v="0"/>
    <s v="EJ"/>
  </r>
  <r>
    <x v="16"/>
    <s v="European Free Trade Association"/>
    <s v="resid others"/>
    <x v="4"/>
    <x v="1"/>
    <n v="0"/>
    <n v="0"/>
    <n v="0"/>
    <n v="0"/>
    <n v="0"/>
    <n v="2.05681E-7"/>
    <n v="3.27075E-6"/>
    <n v="6.6825E-6"/>
    <n v="9.1740200000000003E-6"/>
    <n v="1.1949399999999999E-5"/>
    <n v="1.2031900000000001E-5"/>
    <n v="0"/>
    <n v="0"/>
    <n v="0"/>
    <s v="EJ"/>
  </r>
  <r>
    <x v="16"/>
    <s v="European Free Trade Association"/>
    <s v="resid others"/>
    <x v="4"/>
    <x v="2"/>
    <n v="1.5699000000000001E-2"/>
    <n v="1.34021E-2"/>
    <n v="1.2056900000000001E-2"/>
    <n v="8.3003E-3"/>
    <n v="8.3702680000000002E-3"/>
    <n v="7.9017059999999997E-3"/>
    <n v="6.5738530000000002E-3"/>
    <n v="4.7785529999999996E-3"/>
    <n v="3.44817E-3"/>
    <n v="2.4759209999999999E-3"/>
    <n v="2.3555023999999999E-3"/>
    <n v="0"/>
    <n v="0"/>
    <n v="0"/>
    <s v="EJ"/>
  </r>
  <r>
    <x v="16"/>
    <s v="European Free Trade Association"/>
    <s v="trn_aviation_intl"/>
    <x v="5"/>
    <x v="4"/>
    <n v="0"/>
    <n v="0"/>
    <n v="0"/>
    <n v="0"/>
    <n v="0"/>
    <n v="0"/>
    <n v="0"/>
    <n v="1.6009999999999999E-8"/>
    <n v="1.2884699999999999E-7"/>
    <n v="9.8584699999999997E-7"/>
    <n v="7.10125E-6"/>
    <n v="0"/>
    <n v="0"/>
    <n v="0"/>
    <s v="EJ"/>
  </r>
  <r>
    <x v="16"/>
    <s v="European Free Trade Association"/>
    <s v="trn_aviation_intl"/>
    <x v="5"/>
    <x v="1"/>
    <n v="0"/>
    <n v="0"/>
    <n v="0"/>
    <n v="0"/>
    <n v="0"/>
    <n v="0"/>
    <n v="0"/>
    <n v="1.7293499999999999E-8"/>
    <n v="3.3268300000000002E-7"/>
    <n v="4.8736899999999997E-6"/>
    <n v="5.3023899999999999E-5"/>
    <n v="0"/>
    <n v="0"/>
    <n v="0"/>
    <s v="EJ"/>
  </r>
  <r>
    <x v="16"/>
    <s v="European Free Trade Association"/>
    <s v="trn_aviation_intl"/>
    <x v="5"/>
    <x v="2"/>
    <n v="3.3922500000000001E-2"/>
    <n v="3.84286E-2"/>
    <n v="4.7187100000000003E-2"/>
    <n v="5.7233199999999998E-2"/>
    <n v="5.9979400000000002E-2"/>
    <n v="5.6354099999999997E-2"/>
    <n v="5.3691099999999999E-2"/>
    <n v="5.2273800000000002E-2"/>
    <n v="5.4138400000000003E-2"/>
    <n v="5.6033600000000003E-2"/>
    <n v="5.7885399999999997E-2"/>
    <n v="0"/>
    <n v="0"/>
    <n v="0"/>
    <s v="EJ"/>
  </r>
  <r>
    <x v="16"/>
    <s v="European Free Trade Association"/>
    <s v="trn_freight"/>
    <x v="6"/>
    <x v="4"/>
    <n v="3.4120800000000001E-3"/>
    <n v="3.4837700000000002E-3"/>
    <n v="3.37646E-3"/>
    <n v="4.0410200000000002E-3"/>
    <n v="4.52419E-3"/>
    <n v="4.6426011000000001E-3"/>
    <n v="3.9408749999999999E-3"/>
    <n v="2.8274651E-3"/>
    <n v="2.5121689999999999E-3"/>
    <n v="2.7950249999999901E-3"/>
    <n v="3.506861E-3"/>
    <n v="0"/>
    <n v="0"/>
    <n v="0"/>
    <s v="EJ"/>
  </r>
  <r>
    <x v="16"/>
    <s v="European Free Trade Association"/>
    <s v="trn_freight"/>
    <x v="6"/>
    <x v="1"/>
    <n v="0"/>
    <n v="0"/>
    <n v="0"/>
    <n v="0"/>
    <n v="0"/>
    <n v="1.36623E-4"/>
    <n v="5.1122600000000004E-4"/>
    <n v="9.98571999999999E-4"/>
    <n v="1.3000837999999999E-3"/>
    <n v="1.598782E-3"/>
    <n v="2.0859559999999999E-3"/>
    <n v="0"/>
    <n v="0"/>
    <n v="0"/>
    <s v="EJ"/>
  </r>
  <r>
    <x v="16"/>
    <s v="European Free Trade Association"/>
    <s v="trn_freight"/>
    <x v="6"/>
    <x v="2"/>
    <n v="2.9756319999999999E-2"/>
    <n v="3.6752109999999998E-2"/>
    <n v="5.6335900000000001E-2"/>
    <n v="4.4110910000000003E-2"/>
    <n v="4.5399959999999899E-2"/>
    <n v="4.7023348999999999E-2"/>
    <n v="4.826486E-2"/>
    <n v="5.2082903999999999E-2"/>
    <n v="5.4529609E-2"/>
    <n v="5.6950092000000001E-2"/>
    <n v="5.9365983999999997E-2"/>
    <n v="0"/>
    <n v="0"/>
    <n v="0"/>
    <s v="EJ"/>
  </r>
  <r>
    <x v="16"/>
    <s v="European Free Trade Association"/>
    <s v="trn_freight_road"/>
    <x v="6"/>
    <x v="4"/>
    <n v="0"/>
    <n v="0"/>
    <n v="0"/>
    <n v="0"/>
    <n v="3.988381E-5"/>
    <n v="1.61040593253999E-4"/>
    <n v="5.9437407273999995E-4"/>
    <n v="1.4779660738999899E-3"/>
    <n v="2.5631398800899999E-3"/>
    <n v="3.5509121633019898E-3"/>
    <n v="4.4833343675000003E-3"/>
    <n v="0"/>
    <n v="0"/>
    <n v="0"/>
    <s v="EJ"/>
  </r>
  <r>
    <x v="16"/>
    <s v="European Free Trade Association"/>
    <s v="trn_freight_road"/>
    <x v="6"/>
    <x v="1"/>
    <n v="0"/>
    <n v="0"/>
    <n v="0"/>
    <n v="0"/>
    <n v="0"/>
    <n v="3.1773966999999899E-5"/>
    <n v="2.8818895042999999E-4"/>
    <n v="9.4709721528999995E-4"/>
    <n v="1.8739057852499999E-3"/>
    <n v="2.7895487961999998E-3"/>
    <n v="3.5686289043999901E-3"/>
    <n v="0"/>
    <n v="0"/>
    <n v="0"/>
    <s v="EJ"/>
  </r>
  <r>
    <x v="16"/>
    <s v="European Free Trade Association"/>
    <s v="trn_freight_road"/>
    <x v="6"/>
    <x v="2"/>
    <n v="4.9933669999999999E-2"/>
    <n v="5.9119850000000002E-2"/>
    <n v="6.0695609999999997E-2"/>
    <n v="5.8776719999999998E-2"/>
    <n v="6.7122441140000003E-2"/>
    <n v="7.3471472403000004E-2"/>
    <n v="7.6668863481999999E-2"/>
    <n v="7.5515960964799997E-2"/>
    <n v="7.4634009092999998E-2"/>
    <n v="7.4349990919999998E-2"/>
    <n v="7.4467237259999999E-2"/>
    <n v="0"/>
    <n v="0"/>
    <n v="0"/>
    <s v="EJ"/>
  </r>
  <r>
    <x v="16"/>
    <s v="European Free Trade Association"/>
    <s v="trn_pass"/>
    <x v="6"/>
    <x v="4"/>
    <n v="9.6155400000000005E-3"/>
    <n v="9.8175499999999995E-3"/>
    <n v="9.515061E-3"/>
    <n v="1.1387787999999999E-2"/>
    <n v="1.2029218E-2"/>
    <n v="1.2664017E-2"/>
    <n v="1.3222226E-2"/>
    <n v="1.3963684000000001E-2"/>
    <n v="1.4702254E-2"/>
    <n v="1.588527E-2"/>
    <n v="1.79394199999999E-2"/>
    <n v="0"/>
    <n v="0"/>
    <n v="0"/>
    <s v="EJ"/>
  </r>
  <r>
    <x v="16"/>
    <s v="European Free Trade Association"/>
    <s v="trn_pass"/>
    <x v="6"/>
    <x v="1"/>
    <n v="0"/>
    <n v="0"/>
    <n v="0"/>
    <n v="0"/>
    <n v="0"/>
    <n v="0"/>
    <n v="0"/>
    <n v="7.4529499999999999E-5"/>
    <n v="2.28614E-4"/>
    <n v="6.7336499999999999E-4"/>
    <n v="1.7506500000000001E-3"/>
    <n v="0"/>
    <n v="0"/>
    <n v="0"/>
    <s v="EJ"/>
  </r>
  <r>
    <x v="16"/>
    <s v="European Free Trade Association"/>
    <s v="trn_pass"/>
    <x v="6"/>
    <x v="2"/>
    <n v="4.0890870000000003E-2"/>
    <n v="4.6425960000000002E-2"/>
    <n v="5.652546E-2"/>
    <n v="6.7958359999999995E-2"/>
    <n v="7.2051080000000003E-2"/>
    <n v="7.1797970000000003E-2"/>
    <n v="7.0573169999999893E-2"/>
    <n v="6.872557E-2"/>
    <n v="7.0438879999999995E-2"/>
    <n v="7.099635E-2"/>
    <n v="6.9229499999999999E-2"/>
    <n v="0"/>
    <n v="0"/>
    <n v="0"/>
    <s v="EJ"/>
  </r>
  <r>
    <x v="16"/>
    <s v="European Free Trade Association"/>
    <s v="trn_pass_road"/>
    <x v="6"/>
    <x v="4"/>
    <n v="0"/>
    <n v="0"/>
    <n v="0"/>
    <n v="0"/>
    <n v="8.9520599999999995E-4"/>
    <n v="2.1242119999999999E-3"/>
    <n v="2.9909059999999898E-3"/>
    <n v="3.3342519999999998E-3"/>
    <n v="3.3723199999999998E-3"/>
    <n v="3.3680939999999999E-3"/>
    <n v="3.3334979999999998E-3"/>
    <n v="0"/>
    <n v="0"/>
    <n v="0"/>
    <s v="EJ"/>
  </r>
  <r>
    <x v="16"/>
    <s v="European Free Trade Association"/>
    <s v="trn_pass_road"/>
    <x v="6"/>
    <x v="0"/>
    <n v="0"/>
    <n v="4.9178600000000002E-4"/>
    <n v="2.9508099999999999E-3"/>
    <n v="7.78694E-3"/>
    <n v="9.8522100000000001E-3"/>
    <n v="1.05198399999999E-2"/>
    <n v="8.6368299999999999E-3"/>
    <n v="7.8671799999999997E-3"/>
    <n v="7.50843E-3"/>
    <n v="7.0771699999999998E-3"/>
    <n v="6.6112300000000001E-3"/>
    <n v="0"/>
    <n v="0"/>
    <n v="0"/>
    <s v="EJ"/>
  </r>
  <r>
    <x v="16"/>
    <s v="European Free Trade Association"/>
    <s v="trn_pass_road"/>
    <x v="6"/>
    <x v="1"/>
    <n v="0"/>
    <n v="0"/>
    <n v="0"/>
    <n v="0"/>
    <n v="0"/>
    <n v="5.4754200000000005E-7"/>
    <n v="2.7742329999999999E-6"/>
    <n v="8.8557659999999995E-6"/>
    <n v="1.653635E-5"/>
    <n v="2.164436E-5"/>
    <n v="2.3100939999999899E-5"/>
    <n v="0"/>
    <n v="0"/>
    <n v="0"/>
    <s v="EJ"/>
  </r>
  <r>
    <x v="16"/>
    <s v="European Free Trade Association"/>
    <s v="trn_pass_road"/>
    <x v="6"/>
    <x v="2"/>
    <n v="1.35713E-2"/>
    <n v="1.60679E-2"/>
    <n v="1.6496299999999998E-2"/>
    <n v="1.5974700000000001E-2"/>
    <n v="2.28347024E-2"/>
    <n v="2.43364436E-2"/>
    <n v="2.0611128199999999E-2"/>
    <n v="1.8341759499999999E-2"/>
    <n v="1.7597314499999999E-2"/>
    <n v="1.67643832E-2"/>
    <n v="1.5892124000000001E-2"/>
    <n v="0"/>
    <n v="0"/>
    <n v="0"/>
    <s v="EJ"/>
  </r>
  <r>
    <x v="16"/>
    <s v="European Free Trade Association"/>
    <s v="trn_pass_road_LDV"/>
    <x v="6"/>
    <x v="4"/>
    <n v="0"/>
    <n v="0"/>
    <n v="0"/>
    <n v="0"/>
    <n v="0"/>
    <n v="7.6820800000000004E-4"/>
    <n v="1.20397E-3"/>
    <n v="1.3647900000000001E-3"/>
    <n v="1.45071E-3"/>
    <n v="1.51041E-3"/>
    <n v="1.5540700000000001E-3"/>
    <n v="0"/>
    <n v="0"/>
    <n v="0"/>
    <s v="EJ"/>
  </r>
  <r>
    <x v="16"/>
    <s v="European Free Trade Association"/>
    <s v="trn_pass_road_LDV"/>
    <x v="6"/>
    <x v="2"/>
    <n v="3.2950000000000002E-3"/>
    <n v="3.9011800000000002E-3"/>
    <n v="4.0051799999999997E-3"/>
    <n v="3.8785600000000001E-3"/>
    <n v="3.5456300000000001E-3"/>
    <n v="1.7237999999999999E-3"/>
    <n v="9.99792E-4"/>
    <n v="7.4308900000000005E-4"/>
    <n v="6.0650000000000005E-4"/>
    <n v="5.1149300000000002E-4"/>
    <n v="4.37847E-4"/>
    <n v="0"/>
    <n v="0"/>
    <n v="0"/>
    <s v="EJ"/>
  </r>
  <r>
    <x v="16"/>
    <s v="European Free Trade Association"/>
    <s v="trn_pass_road_LDV_4W"/>
    <x v="6"/>
    <x v="4"/>
    <n v="0"/>
    <n v="0"/>
    <n v="0"/>
    <n v="0"/>
    <n v="0"/>
    <n v="2.8131219999999999E-3"/>
    <n v="1.52612369999999E-2"/>
    <n v="2.8498250999999999E-2"/>
    <n v="4.1133257999999902E-2"/>
    <n v="4.9035452E-2"/>
    <n v="5.6000930999999997E-2"/>
    <n v="0"/>
    <n v="0"/>
    <n v="0"/>
    <s v="EJ"/>
  </r>
  <r>
    <x v="16"/>
    <s v="European Free Trade Association"/>
    <s v="trn_pass_road_LDV_4W"/>
    <x v="6"/>
    <x v="0"/>
    <n v="0"/>
    <n v="1.0498689999999999E-5"/>
    <n v="6.2992100000000003E-5"/>
    <n v="1.661787E-4"/>
    <n v="1.5833256999999999E-4"/>
    <n v="1.4572842E-4"/>
    <n v="1.2680132999999999E-4"/>
    <n v="1.0550083999999999E-4"/>
    <n v="8.4129369999999898E-5"/>
    <n v="7.3374170000000004E-5"/>
    <n v="6.3684159999999898E-5"/>
    <n v="0"/>
    <n v="0"/>
    <n v="0"/>
    <s v="EJ"/>
  </r>
  <r>
    <x v="16"/>
    <s v="European Free Trade Association"/>
    <s v="trn_pass_road_LDV_4W"/>
    <x v="6"/>
    <x v="1"/>
    <n v="0"/>
    <n v="0"/>
    <n v="0"/>
    <n v="0"/>
    <n v="0"/>
    <n v="2.0125746399999998E-5"/>
    <n v="1.529917621E-4"/>
    <n v="2.3215591899999999E-4"/>
    <n v="2.9403426129999898E-4"/>
    <n v="3.2040286539999999E-4"/>
    <n v="3.4174238159999999E-4"/>
    <n v="0"/>
    <n v="0"/>
    <n v="0"/>
    <s v="EJ"/>
  </r>
  <r>
    <x v="16"/>
    <s v="European Free Trade Association"/>
    <s v="trn_pass_road_LDV_4W"/>
    <x v="6"/>
    <x v="2"/>
    <n v="0.24693409999999999"/>
    <n v="0.2923615"/>
    <n v="0.30015599999999998"/>
    <n v="0.29066409999999998"/>
    <n v="0.27705441400000003"/>
    <n v="0.25753139899999999"/>
    <n v="0.225625043699999"/>
    <n v="0.1894837878"/>
    <n v="0.1533017086"/>
    <n v="0.13518530300000001"/>
    <n v="0.11935994599999999"/>
    <n v="0"/>
    <n v="0"/>
    <n v="0"/>
    <s v="EJ"/>
  </r>
  <r>
    <x v="16"/>
    <s v="European Free Trade Association"/>
    <s v="trn_shipping_intl"/>
    <x v="7"/>
    <x v="4"/>
    <n v="0"/>
    <n v="0"/>
    <n v="0"/>
    <n v="0"/>
    <n v="0"/>
    <n v="0"/>
    <n v="0"/>
    <n v="1.28742E-7"/>
    <n v="3.6292900000000001E-7"/>
    <n v="1.0507299999999999E-6"/>
    <n v="2.64739E-6"/>
    <n v="0"/>
    <n v="0"/>
    <n v="0"/>
    <s v="EJ"/>
  </r>
  <r>
    <x v="16"/>
    <s v="European Free Trade Association"/>
    <s v="trn_shipping_intl"/>
    <x v="7"/>
    <x v="1"/>
    <n v="0"/>
    <n v="0"/>
    <n v="0"/>
    <n v="0"/>
    <n v="0"/>
    <n v="0"/>
    <n v="0"/>
    <n v="9.38807E-7"/>
    <n v="3.4242499999999999E-6"/>
    <n v="1.35519E-5"/>
    <n v="4.39354E-5"/>
    <n v="0"/>
    <n v="0"/>
    <n v="0"/>
    <s v="EJ"/>
  </r>
  <r>
    <x v="16"/>
    <s v="European Free Trade Association"/>
    <s v="trn_shipping_intl"/>
    <x v="7"/>
    <x v="2"/>
    <n v="1.8793000000000001E-2"/>
    <n v="2.7661000000000002E-2"/>
    <n v="1.47029E-2"/>
    <n v="5.9121399999999998E-3"/>
    <n v="5.9894149999999997E-3"/>
    <n v="6.0231649999999996E-3"/>
    <n v="5.8785499999999997E-3"/>
    <n v="5.8492300000000004E-3"/>
    <n v="5.9114800000000002E-3"/>
    <n v="6.04449999999999E-3"/>
    <n v="6.2010999999999898E-3"/>
    <n v="0"/>
    <n v="0"/>
    <n v="0"/>
    <s v="EJ"/>
  </r>
  <r>
    <x v="17"/>
    <s v="India"/>
    <s v="N fertilizer"/>
    <x v="0"/>
    <x v="0"/>
    <n v="0.145118"/>
    <n v="0.231048"/>
    <n v="0.248719"/>
    <n v="0.255691"/>
    <n v="0.291852"/>
    <n v="0.31214824520000001"/>
    <n v="0.33724837140000002"/>
    <n v="0.40477115399999902"/>
    <n v="0.47986595789999997"/>
    <n v="0.53643003980000004"/>
    <n v="0.56988727230000003"/>
    <n v="0"/>
    <n v="0"/>
    <n v="0"/>
    <s v="EJ"/>
  </r>
  <r>
    <x v="17"/>
    <s v="India"/>
    <s v="N fertilizer"/>
    <x v="0"/>
    <x v="1"/>
    <n v="0"/>
    <n v="0"/>
    <n v="0"/>
    <n v="0"/>
    <n v="0"/>
    <n v="3.81744E-4"/>
    <n v="4.2066100000000004E-3"/>
    <n v="1.8937778999999998E-2"/>
    <n v="4.1297276000000001E-2"/>
    <n v="6.1153419000000001E-2"/>
    <n v="7.8506695099999996E-2"/>
    <n v="0"/>
    <n v="0"/>
    <n v="0"/>
    <s v="EJ"/>
  </r>
  <r>
    <x v="17"/>
    <s v="India"/>
    <s v="N fertilizer"/>
    <x v="0"/>
    <x v="2"/>
    <n v="0.198792"/>
    <n v="0.31650499999999998"/>
    <n v="0.34071099999999999"/>
    <n v="0.35026200000000002"/>
    <n v="0.33848040000000001"/>
    <n v="0.36144730000000003"/>
    <n v="0.36166369999999998"/>
    <n v="0.27890549999999997"/>
    <n v="0.16149350000000001"/>
    <n v="8.0532499999999896E-2"/>
    <n v="3.4099169999999998E-2"/>
    <n v="0"/>
    <n v="0"/>
    <n v="0"/>
    <s v="EJ"/>
  </r>
  <r>
    <x v="17"/>
    <s v="India"/>
    <s v="agricultural energy use"/>
    <x v="1"/>
    <x v="4"/>
    <n v="0.18112800000000001"/>
    <n v="0.32500099999999998"/>
    <n v="0.45485100000000001"/>
    <n v="0.62333700000000003"/>
    <n v="0.638019"/>
    <n v="0.66777323"/>
    <n v="0.71189361999999901"/>
    <n v="0.75547887000000002"/>
    <n v="0.79896571000000005"/>
    <n v="0.84217492999999999"/>
    <n v="0.88487755000000001"/>
    <n v="0"/>
    <n v="0"/>
    <n v="0"/>
    <s v="EJ"/>
  </r>
  <r>
    <x v="17"/>
    <s v="India"/>
    <s v="agricultural energy use"/>
    <x v="1"/>
    <x v="0"/>
    <n v="3.0975999999999998E-3"/>
    <n v="5.3162000000000001E-3"/>
    <n v="6.8649999999999996E-3"/>
    <n v="6.6975999999999997E-3"/>
    <n v="9.1480299999999997E-3"/>
    <n v="1.238423E-2"/>
    <n v="1.589001E-2"/>
    <n v="1.8297689999999998E-2"/>
    <n v="1.8543589999999999E-2"/>
    <n v="1.7813860000000001E-2"/>
    <n v="1.6072300000000001E-2"/>
    <n v="0"/>
    <n v="0"/>
    <n v="0"/>
    <s v="EJ"/>
  </r>
  <r>
    <x v="17"/>
    <s v="India"/>
    <s v="agricultural energy use"/>
    <x v="1"/>
    <x v="1"/>
    <n v="0"/>
    <n v="0"/>
    <n v="0"/>
    <n v="0"/>
    <n v="0"/>
    <n v="2.9736799999999998E-3"/>
    <n v="1.1125070000000001E-2"/>
    <n v="2.1913539999999999E-2"/>
    <n v="3.1403426999999998E-2"/>
    <n v="4.1525549999999897E-2"/>
    <n v="4.9671129999999897E-2"/>
    <n v="0"/>
    <n v="0"/>
    <n v="0"/>
    <s v="EJ"/>
  </r>
  <r>
    <x v="17"/>
    <s v="India"/>
    <s v="agricultural energy use"/>
    <x v="1"/>
    <x v="2"/>
    <n v="0.17673259999999999"/>
    <n v="0.31499630000000001"/>
    <n v="0.35011740000000002"/>
    <n v="0.40922369999999902"/>
    <n v="0.45298240000000001"/>
    <n v="0.49716159999999998"/>
    <n v="0.52503489999999997"/>
    <n v="0.53370901999999998"/>
    <n v="0.52371279999999998"/>
    <n v="0.49633070000000001"/>
    <n v="0.4589242"/>
    <n v="0"/>
    <n v="0"/>
    <n v="0"/>
    <s v="EJ"/>
  </r>
  <r>
    <x v="17"/>
    <s v="India"/>
    <s v="alumina"/>
    <x v="0"/>
    <x v="3"/>
    <n v="6.4999100000000005E-4"/>
    <n v="1.8199399999999999E-4"/>
    <n v="1.51929E-3"/>
    <n v="1.5748800000000001E-3"/>
    <n v="2.3354919999999898E-3"/>
    <n v="5.2617759999999897E-3"/>
    <n v="8.5702790000000001E-3"/>
    <n v="1.1741530999999999E-2"/>
    <n v="1.4549744125694999E-2"/>
    <n v="1.6935761168365E-2"/>
    <n v="1.8918503523116002E-2"/>
    <n v="0"/>
    <n v="0"/>
    <n v="0"/>
    <s v="EJ"/>
  </r>
  <r>
    <x v="17"/>
    <s v="India"/>
    <s v="alumina"/>
    <x v="0"/>
    <x v="5"/>
    <n v="4.6960300000000003E-3"/>
    <n v="6.9287799999999998E-3"/>
    <n v="4.4065600000000003E-3"/>
    <n v="2.3614E-2"/>
    <n v="3.4948800000000002E-2"/>
    <n v="7.8429399999999996E-2"/>
    <n v="0.12744129999999901"/>
    <n v="0.1743133"/>
    <n v="0.21579434"/>
    <n v="0.25105150999999998"/>
    <n v="0.28037119599999999"/>
    <n v="0"/>
    <n v="0"/>
    <n v="0"/>
    <s v="EJ"/>
  </r>
  <r>
    <x v="17"/>
    <s v="India"/>
    <s v="alumina"/>
    <x v="0"/>
    <x v="0"/>
    <n v="0"/>
    <n v="0"/>
    <n v="2.1181300000000001E-4"/>
    <n v="2.22511E-4"/>
    <n v="3.2998360877999999E-4"/>
    <n v="7.4279542082000003E-4"/>
    <n v="1.20885744671E-3"/>
    <n v="1.6547859081699999E-3"/>
    <n v="2.0489316266000001E-3"/>
    <n v="2.383086900391E-3"/>
    <n v="2.6598895370020001E-3"/>
    <n v="0"/>
    <n v="0"/>
    <n v="0"/>
    <s v="EJ"/>
  </r>
  <r>
    <x v="17"/>
    <s v="India"/>
    <s v="alumina"/>
    <x v="0"/>
    <x v="2"/>
    <n v="4.36324E-3"/>
    <n v="3.8486800000000002E-3"/>
    <n v="4.1616500000000002E-3"/>
    <n v="5.8098899999999998E-3"/>
    <n v="8.6083799999999901E-3"/>
    <n v="1.9332520722764999E-2"/>
    <n v="3.140989159121E-2"/>
    <n v="4.2977812534959997E-2"/>
    <n v="5.3228953502240002E-2"/>
    <n v="6.1986974679070002E-2"/>
    <n v="6.9355067178469995E-2"/>
    <n v="0"/>
    <n v="0"/>
    <n v="0"/>
    <s v="EJ"/>
  </r>
  <r>
    <x v="17"/>
    <s v="India"/>
    <s v="aluminum"/>
    <x v="0"/>
    <x v="4"/>
    <n v="3.6644900000000001E-2"/>
    <n v="7.2701399999999999E-2"/>
    <n v="6.0585E-2"/>
    <n v="7.4620400000000003E-2"/>
    <n v="0.1105807"/>
    <n v="0.24863489999999999"/>
    <n v="0.40439320000000001"/>
    <n v="0.5535099"/>
    <n v="0.68549369999999998"/>
    <n v="0.79773632000000005"/>
    <n v="0.89123474999999996"/>
    <n v="0"/>
    <n v="0"/>
    <n v="0"/>
    <s v="EJ"/>
  </r>
  <r>
    <x v="17"/>
    <s v="India"/>
    <s v="cement"/>
    <x v="0"/>
    <x v="4"/>
    <n v="2.3636899999999999E-2"/>
    <n v="5.2459400000000003E-2"/>
    <n v="7.4166700000000002E-2"/>
    <n v="7.4166700000000002E-2"/>
    <n v="9.8415299999999997E-2"/>
    <n v="0.13305690000000001"/>
    <n v="0.16420650000000001"/>
    <n v="0.197292299999999"/>
    <n v="0.2274989"/>
    <n v="0.24780742"/>
    <n v="0.26187485199999999"/>
    <n v="0"/>
    <n v="0"/>
    <n v="0"/>
    <s v="EJ"/>
  </r>
  <r>
    <x v="17"/>
    <s v="India"/>
    <s v="chemical energy use"/>
    <x v="0"/>
    <x v="5"/>
    <n v="0.10490099999999999"/>
    <n v="7.2836399999999996E-2"/>
    <n v="8.6273500000000003E-2"/>
    <n v="5.9399300000000002E-2"/>
    <n v="7.6322100000000004E-2"/>
    <n v="9.00619E-2"/>
    <n v="0.112759"/>
    <n v="0.15160499999999999"/>
    <n v="0.19762462"/>
    <n v="0.23428703000000001"/>
    <n v="0.26507050799999998"/>
    <n v="0"/>
    <n v="0"/>
    <n v="0"/>
    <s v="EJ"/>
  </r>
  <r>
    <x v="17"/>
    <s v="India"/>
    <s v="chemical energy use"/>
    <x v="0"/>
    <x v="4"/>
    <n v="0"/>
    <n v="0"/>
    <n v="9.9124500000000004E-2"/>
    <n v="4.9352899999999998E-2"/>
    <n v="4.8548429999999997E-2"/>
    <n v="5.7632549999999998E-2"/>
    <n v="7.0657949999999997E-2"/>
    <n v="9.1627390000000003E-2"/>
    <n v="0.11859080999999901"/>
    <n v="0.14517576999999901"/>
    <n v="0.17460780099999901"/>
    <n v="0"/>
    <n v="0"/>
    <n v="0"/>
    <s v="EJ"/>
  </r>
  <r>
    <x v="17"/>
    <s v="India"/>
    <s v="chemical energy use"/>
    <x v="0"/>
    <x v="2"/>
    <n v="0"/>
    <n v="2.11515E-2"/>
    <n v="0"/>
    <n v="0"/>
    <n v="0"/>
    <n v="0"/>
    <n v="0"/>
    <n v="0"/>
    <n v="0"/>
    <n v="0"/>
    <n v="0"/>
    <n v="0"/>
    <n v="0"/>
    <n v="0"/>
    <s v="EJ"/>
  </r>
  <r>
    <x v="17"/>
    <s v="India"/>
    <s v="chemical feedstocks"/>
    <x v="0"/>
    <x v="0"/>
    <n v="0.12452000000000001"/>
    <n v="0.230133"/>
    <n v="0.42721300000000001"/>
    <n v="0.70471899999999998"/>
    <n v="0.80271199999999998"/>
    <n v="0.91228299999999996"/>
    <n v="1.0283"/>
    <n v="1.11494"/>
    <n v="1.18329"/>
    <n v="1.2519899999999999"/>
    <n v="1.30253"/>
    <n v="0"/>
    <n v="0"/>
    <n v="0"/>
    <s v="EJ"/>
  </r>
  <r>
    <x v="17"/>
    <s v="India"/>
    <s v="chemical feedstocks"/>
    <x v="0"/>
    <x v="2"/>
    <n v="0.13527800000000001"/>
    <n v="0.378527"/>
    <n v="0.30812200000000001"/>
    <n v="0.39014100000000002"/>
    <n v="0.41328500000000001"/>
    <n v="0.44494600000000001"/>
    <n v="0.47053499999999998"/>
    <n v="0.500251"/>
    <n v="0.52803900000000004"/>
    <n v="0.55519300000000005"/>
    <n v="0.59428000000000003"/>
    <n v="0"/>
    <n v="0"/>
    <n v="0"/>
    <s v="EJ"/>
  </r>
  <r>
    <x v="17"/>
    <s v="India"/>
    <s v="comm cooling"/>
    <x v="2"/>
    <x v="4"/>
    <n v="3.8964899999999998E-3"/>
    <n v="1.28974E-2"/>
    <n v="1.8997199999999999E-2"/>
    <n v="3.5087599999999997E-2"/>
    <n v="6.80809E-2"/>
    <n v="0.14427619999999999"/>
    <n v="0.23930509999999999"/>
    <n v="0.34428300000000001"/>
    <n v="0.45675149999999998"/>
    <n v="0.57142344"/>
    <n v="0.68486659999999999"/>
    <n v="0"/>
    <n v="0"/>
    <n v="0"/>
    <s v="EJ"/>
  </r>
  <r>
    <x v="17"/>
    <s v="India"/>
    <s v="comm heating"/>
    <x v="2"/>
    <x v="4"/>
    <n v="3.7109099999999999E-4"/>
    <n v="1.2283699999999999E-3"/>
    <n v="1.80931E-3"/>
    <n v="3.3416800000000001E-3"/>
    <n v="6.1916100000000002E-3"/>
    <n v="1.314767E-2"/>
    <n v="2.1743909999999901E-2"/>
    <n v="3.1268459999999998E-2"/>
    <n v="4.1569574999999997E-2"/>
    <n v="5.2250870999999997E-2"/>
    <n v="6.2944460999999993E-2"/>
    <n v="0"/>
    <n v="0"/>
    <n v="0"/>
    <s v="EJ"/>
  </r>
  <r>
    <x v="17"/>
    <s v="India"/>
    <s v="comm others"/>
    <x v="2"/>
    <x v="3"/>
    <n v="0.19728599999999999"/>
    <n v="0.25120199999999998"/>
    <n v="0.27024799999999999"/>
    <n v="0.28741100000000003"/>
    <n v="0.54695800000000006"/>
    <n v="0.88037500000000002"/>
    <n v="1.1367350000000001"/>
    <n v="1.2861677"/>
    <n v="1.3178391"/>
    <n v="1.2506649000000001"/>
    <n v="1.1277216000000001"/>
    <n v="0"/>
    <n v="0"/>
    <n v="0"/>
    <s v="EJ"/>
  </r>
  <r>
    <x v="17"/>
    <s v="India"/>
    <s v="comm others"/>
    <x v="2"/>
    <x v="5"/>
    <n v="0.28983900000000001"/>
    <n v="0.23927200000000001"/>
    <n v="0.39946999999999999"/>
    <n v="0.36154500000000001"/>
    <n v="0.64200599999999997"/>
    <n v="0.92705799999999905"/>
    <n v="1.097898"/>
    <n v="1.1602509999999999"/>
    <n v="1.1521252"/>
    <n v="1.0851493999999999"/>
    <n v="0.99192720000000001"/>
    <n v="0"/>
    <n v="0"/>
    <n v="0"/>
    <s v="EJ"/>
  </r>
  <r>
    <x v="17"/>
    <s v="India"/>
    <s v="comm others"/>
    <x v="2"/>
    <x v="4"/>
    <n v="5.0536600000000001E-2"/>
    <n v="0.16727700000000001"/>
    <n v="0.246389"/>
    <n v="0.45507799999999998"/>
    <n v="0.82673799999999997"/>
    <n v="1.5703990000000001"/>
    <n v="2.4432029999999898"/>
    <n v="3.3526009999999999"/>
    <n v="4.2540659999999999"/>
    <n v="5.1246923000000004"/>
    <n v="5.9519120000000001"/>
    <n v="0"/>
    <n v="0"/>
    <n v="0"/>
    <s v="EJ"/>
  </r>
  <r>
    <x v="17"/>
    <s v="India"/>
    <s v="comm others"/>
    <x v="2"/>
    <x v="0"/>
    <n v="0"/>
    <n v="0"/>
    <n v="1.35624E-2"/>
    <n v="3.2433099999999999E-2"/>
    <n v="7.6721999999999999E-2"/>
    <n v="0.15167939999999999"/>
    <n v="0.2372601"/>
    <n v="0.3214494"/>
    <n v="0.3902177"/>
    <n v="0.44042192999999902"/>
    <n v="0.4666537"/>
    <n v="0"/>
    <n v="0"/>
    <n v="0"/>
    <s v="EJ"/>
  </r>
  <r>
    <x v="17"/>
    <s v="India"/>
    <s v="comm others"/>
    <x v="2"/>
    <x v="1"/>
    <n v="0"/>
    <n v="0"/>
    <n v="0"/>
    <n v="0"/>
    <n v="0"/>
    <n v="2.4063400000000001E-5"/>
    <n v="4.2794000000000003E-4"/>
    <n v="7.7804800000000004E-4"/>
    <n v="1.1218599999999999E-3"/>
    <n v="1.5057099999999999E-3"/>
    <n v="1.85714E-3"/>
    <n v="0"/>
    <n v="0"/>
    <n v="0"/>
    <s v="EJ"/>
  </r>
  <r>
    <x v="17"/>
    <s v="India"/>
    <s v="comm others"/>
    <x v="2"/>
    <x v="2"/>
    <n v="1.0422900000000001E-2"/>
    <n v="0.148726"/>
    <n v="0.19150700000000001"/>
    <n v="0.17202899999999999"/>
    <n v="0.32802500000000001"/>
    <n v="0.49249199999999999"/>
    <n v="0.60046200000000005"/>
    <n v="0.65796750000000004"/>
    <n v="0.67581630000000004"/>
    <n v="0.66448260000000003"/>
    <n v="0.6397214"/>
    <n v="0"/>
    <n v="0"/>
    <n v="0"/>
    <s v="EJ"/>
  </r>
  <r>
    <x v="17"/>
    <s v="India"/>
    <s v="construction energy use"/>
    <x v="0"/>
    <x v="4"/>
    <n v="0"/>
    <n v="0"/>
    <n v="0"/>
    <n v="1.7162900000000001E-3"/>
    <n v="1.902501E-3"/>
    <n v="2.2616822999999898E-3"/>
    <n v="2.9219319999999899E-3"/>
    <n v="3.8294537999999999E-3"/>
    <n v="5.0726115799999902E-3"/>
    <n v="6.7842625999999899E-3"/>
    <n v="9.0114341999999997E-3"/>
    <n v="0"/>
    <n v="0"/>
    <n v="0"/>
    <s v="EJ"/>
  </r>
  <r>
    <x v="17"/>
    <s v="India"/>
    <s v="construction energy use"/>
    <x v="0"/>
    <x v="1"/>
    <n v="0"/>
    <n v="0"/>
    <n v="0"/>
    <n v="0"/>
    <n v="0"/>
    <n v="2.2507000000000001E-4"/>
    <n v="8.06484E-4"/>
    <n v="1.6993620000000001E-3"/>
    <n v="2.7311624999999998E-3"/>
    <n v="3.890288E-3"/>
    <n v="5.0067489999999996E-3"/>
    <n v="0"/>
    <n v="0"/>
    <n v="0"/>
    <s v="EJ"/>
  </r>
  <r>
    <x v="17"/>
    <s v="India"/>
    <s v="construction energy use"/>
    <x v="0"/>
    <x v="2"/>
    <n v="0"/>
    <n v="0"/>
    <n v="1.5906799999999999E-2"/>
    <n v="1.339508E-2"/>
    <n v="1.8123979999999901E-2"/>
    <n v="2.2769600000000001E-2"/>
    <n v="2.6871888E-2"/>
    <n v="3.0323989999999901E-2"/>
    <n v="3.2939443999999998E-2"/>
    <n v="3.4428396999999999E-2"/>
    <n v="3.4944196999999899E-2"/>
    <n v="0"/>
    <n v="0"/>
    <n v="0"/>
    <s v="EJ"/>
  </r>
  <r>
    <x v="17"/>
    <s v="India"/>
    <s v="construction feedstocks"/>
    <x v="3"/>
    <x v="2"/>
    <n v="6.1659800000000001E-2"/>
    <n v="0.136798"/>
    <n v="0.17685799999999999"/>
    <n v="0.23152800000000001"/>
    <n v="0.246197"/>
    <n v="0.26039099999999998"/>
    <n v="0.27344600000000002"/>
    <n v="0.28415899999999999"/>
    <n v="0.29081699999999999"/>
    <n v="0.29474600000000001"/>
    <n v="0.29660999999999998"/>
    <n v="0"/>
    <n v="0"/>
    <n v="0"/>
    <s v="EJ"/>
  </r>
  <r>
    <x v="17"/>
    <s v="India"/>
    <s v="desalinated water"/>
    <x v="0"/>
    <x v="4"/>
    <n v="7.5653299999999998E-6"/>
    <n v="8.0703400000000007E-6"/>
    <n v="6.8968099999999996E-6"/>
    <n v="6.1205799999999996E-4"/>
    <n v="1.5522999999999999E-3"/>
    <n v="2.4408300000000002E-3"/>
    <n v="3.4794499999999998E-3"/>
    <n v="4.7118699999999999E-3"/>
    <n v="6.0603899999999997E-3"/>
    <n v="7.7989599999999997E-3"/>
    <n v="1.05068E-2"/>
    <n v="0"/>
    <n v="0"/>
    <n v="0"/>
    <s v="EJ"/>
  </r>
  <r>
    <x v="17"/>
    <s v="India"/>
    <s v="desalinated water"/>
    <x v="0"/>
    <x v="0"/>
    <n v="6.2909600000000004E-7"/>
    <n v="2.5793200000000001E-6"/>
    <n v="7.0669099999999999E-6"/>
    <n v="4.9837299999999998E-4"/>
    <n v="1.38853E-3"/>
    <n v="2.2074799999999999E-3"/>
    <n v="3.24318E-3"/>
    <n v="4.4840599999999998E-3"/>
    <n v="5.8083500000000003E-3"/>
    <n v="7.5994699999999997E-3"/>
    <n v="1.01808E-2"/>
    <n v="0"/>
    <n v="0"/>
    <n v="0"/>
    <s v="EJ"/>
  </r>
  <r>
    <x v="17"/>
    <s v="India"/>
    <s v="desalinated water"/>
    <x v="0"/>
    <x v="2"/>
    <n v="9.8558400000000008E-6"/>
    <n v="1.5874300000000001E-5"/>
    <n v="1.30644E-5"/>
    <n v="1.9710499999999998E-3"/>
    <n v="5.2244700000000002E-3"/>
    <n v="8.0346900000000006E-3"/>
    <n v="1.1325399999999999E-2"/>
    <n v="1.5668399999999999E-2"/>
    <n v="2.0582E-2"/>
    <n v="2.7322599999999999E-2"/>
    <n v="3.8356099999999997E-2"/>
    <n v="0"/>
    <n v="0"/>
    <n v="0"/>
    <s v="EJ"/>
  </r>
  <r>
    <x v="17"/>
    <s v="India"/>
    <s v="industrial wastewater treatment"/>
    <x v="0"/>
    <x v="4"/>
    <n v="1.5411699999999999E-3"/>
    <n v="1.92384E-3"/>
    <n v="2.78984E-3"/>
    <n v="3.6603600000000001E-3"/>
    <n v="7.8019500000000002E-3"/>
    <n v="1.5422099999999999E-2"/>
    <n v="2.5764200000000001E-2"/>
    <n v="3.8294000000000002E-2"/>
    <n v="5.2551199999999999E-2"/>
    <n v="6.82117E-2"/>
    <n v="8.5005200000000003E-2"/>
    <n v="0"/>
    <n v="0"/>
    <n v="0"/>
    <s v="EJ"/>
  </r>
  <r>
    <x v="17"/>
    <s v="India"/>
    <s v="industrial water abstraction"/>
    <x v="0"/>
    <x v="4"/>
    <n v="2.8852299999999999E-3"/>
    <n v="3.3814499999999998E-3"/>
    <n v="4.6889899999999997E-3"/>
    <n v="6.1463899999999998E-3"/>
    <n v="9.4140700000000001E-3"/>
    <n v="1.42054E-2"/>
    <n v="1.9135800000000001E-2"/>
    <n v="2.3815099999999999E-2"/>
    <n v="2.80275E-2"/>
    <n v="3.1865200000000003E-2"/>
    <n v="3.5349400000000003E-2"/>
    <n v="0"/>
    <n v="0"/>
    <n v="0"/>
    <s v="EJ"/>
  </r>
  <r>
    <x v="17"/>
    <s v="India"/>
    <s v="industrial water treatment"/>
    <x v="0"/>
    <x v="4"/>
    <n v="5.6815499999999996E-3"/>
    <n v="6.6587E-3"/>
    <n v="9.2334700000000006E-3"/>
    <n v="1.21034E-2"/>
    <n v="1.8537999999999999E-2"/>
    <n v="2.7973000000000001E-2"/>
    <n v="3.7681899999999997E-2"/>
    <n v="4.6896300000000002E-2"/>
    <n v="5.5191400000000002E-2"/>
    <n v="6.2748499999999999E-2"/>
    <n v="6.9609400000000002E-2"/>
    <n v="0"/>
    <n v="0"/>
    <n v="0"/>
    <s v="EJ"/>
  </r>
  <r>
    <x v="17"/>
    <s v="India"/>
    <s v="iron and steel"/>
    <x v="0"/>
    <x v="3"/>
    <n v="0"/>
    <n v="0"/>
    <n v="0"/>
    <n v="0"/>
    <n v="0"/>
    <n v="0.43159399999999998"/>
    <n v="0.70272399999999902"/>
    <n v="0.89128199999999902"/>
    <n v="0.95638979999999996"/>
    <n v="0.93622629999999996"/>
    <n v="0.89994829999999904"/>
    <n v="0"/>
    <n v="0"/>
    <n v="0"/>
    <s v="EJ"/>
  </r>
  <r>
    <x v="17"/>
    <s v="India"/>
    <s v="iron and steel"/>
    <x v="0"/>
    <x v="5"/>
    <n v="0.53015699999999999"/>
    <n v="1.057801"/>
    <n v="1.72505"/>
    <n v="2.648946"/>
    <n v="4.9708870000000003"/>
    <n v="5.7694830000000001"/>
    <n v="6.0010281000000001"/>
    <n v="6.0826652000000001"/>
    <n v="6.4251347000000001"/>
    <n v="6.8832601999999898"/>
    <n v="7.1969824999999901"/>
    <n v="0"/>
    <n v="0"/>
    <n v="0"/>
    <s v="EJ"/>
  </r>
  <r>
    <x v="17"/>
    <s v="India"/>
    <s v="iron and steel"/>
    <x v="0"/>
    <x v="4"/>
    <n v="0"/>
    <n v="0"/>
    <n v="0.2021828"/>
    <n v="0.22323809999999999"/>
    <n v="0.41916379999999998"/>
    <n v="0.61890966000000003"/>
    <n v="0.74111719999999903"/>
    <n v="0.823522854999999"/>
    <n v="0.89980008300000003"/>
    <n v="0.97272102999999999"/>
    <n v="1.0354103400000001"/>
    <n v="0"/>
    <n v="0"/>
    <n v="0"/>
    <s v="EJ"/>
  </r>
  <r>
    <x v="17"/>
    <s v="India"/>
    <s v="iron and steel"/>
    <x v="0"/>
    <x v="0"/>
    <n v="0"/>
    <n v="5.4425999999999997E-4"/>
    <n v="7.1135999999999997E-4"/>
    <n v="8.8007999999999999E-4"/>
    <n v="1.724127E-3"/>
    <n v="3.227284E-3"/>
    <n v="4.5461850000000003E-3"/>
    <n v="5.5458319999999997E-3"/>
    <n v="6.2631368999999998E-3"/>
    <n v="6.7674168999999999E-3"/>
    <n v="7.1246518000000003E-3"/>
    <n v="0"/>
    <n v="0"/>
    <n v="0"/>
    <s v="EJ"/>
  </r>
  <r>
    <x v="17"/>
    <s v="India"/>
    <s v="iron and steel"/>
    <x v="0"/>
    <x v="1"/>
    <n v="0"/>
    <n v="0"/>
    <n v="0"/>
    <n v="0"/>
    <n v="0"/>
    <n v="0.12213995"/>
    <n v="0.39140394000000001"/>
    <n v="0.61906623999999999"/>
    <n v="0.77125163999999902"/>
    <n v="0.85853939000000001"/>
    <n v="0.89555627000000004"/>
    <n v="0"/>
    <n v="0"/>
    <n v="0"/>
    <s v="EJ"/>
  </r>
  <r>
    <x v="17"/>
    <s v="India"/>
    <s v="iron and steel"/>
    <x v="0"/>
    <x v="2"/>
    <n v="2.46981799999999E-2"/>
    <n v="3.6753459999999898E-2"/>
    <n v="3.9431799999999899E-2"/>
    <n v="2.8088060000000001E-2"/>
    <n v="5.4490798799999997E-2"/>
    <n v="8.3380826599999999E-2"/>
    <n v="9.8503997399999904E-2"/>
    <n v="0.1082741041"/>
    <n v="0.11762288769"/>
    <n v="0.12723925697999999"/>
    <n v="0.13641804917"/>
    <n v="0"/>
    <n v="0"/>
    <n v="0"/>
    <s v="EJ"/>
  </r>
  <r>
    <x v="17"/>
    <s v="India"/>
    <s v="irrigation water abstraction"/>
    <x v="0"/>
    <x v="4"/>
    <n v="0.13003899999999999"/>
    <n v="0.292574"/>
    <n v="0.42010999999999998"/>
    <n v="0.56214399999999998"/>
    <n v="0.57247700000000001"/>
    <n v="0.59179700000000002"/>
    <n v="0.61307400000000001"/>
    <n v="0.62824400000000002"/>
    <n v="0.63638300000000003"/>
    <n v="0.63797899999999996"/>
    <n v="0.63100800000000001"/>
    <n v="0"/>
    <n v="0"/>
    <n v="0"/>
    <s v="EJ"/>
  </r>
  <r>
    <x v="17"/>
    <s v="India"/>
    <s v="mining energy use"/>
    <x v="0"/>
    <x v="4"/>
    <n v="0"/>
    <n v="0"/>
    <n v="4.1900100000000002E-5"/>
    <n v="5.2157599999999998E-2"/>
    <n v="5.3197700000000001E-2"/>
    <n v="5.4706152000000001E-2"/>
    <n v="5.7649212999999998E-2"/>
    <n v="6.0723913799999897E-2"/>
    <n v="6.4145824199999896E-2"/>
    <n v="6.7676968699999895E-2"/>
    <n v="7.1418544999999903E-2"/>
    <n v="0"/>
    <n v="0"/>
    <n v="0"/>
    <s v="EJ"/>
  </r>
  <r>
    <x v="17"/>
    <s v="India"/>
    <s v="mining energy use"/>
    <x v="0"/>
    <x v="1"/>
    <n v="0"/>
    <n v="0"/>
    <n v="0"/>
    <n v="0"/>
    <n v="0"/>
    <n v="5.19287E-4"/>
    <n v="1.892316E-3"/>
    <n v="3.7349079999999999E-3"/>
    <n v="5.3847393E-3"/>
    <n v="7.1803539999999999E-3"/>
    <n v="8.7045530000000003E-3"/>
    <n v="0"/>
    <n v="0"/>
    <n v="0"/>
    <s v="EJ"/>
  </r>
  <r>
    <x v="17"/>
    <s v="India"/>
    <s v="mining energy use"/>
    <x v="0"/>
    <x v="2"/>
    <n v="2.7250899999999901E-2"/>
    <n v="3.8594900000000001E-2"/>
    <n v="6.8399299999999996E-2"/>
    <n v="5.6929599999999997E-2"/>
    <n v="6.3391130000000004E-2"/>
    <n v="6.9162759999999907E-2"/>
    <n v="7.2920579999999999E-2"/>
    <n v="7.3964678000000006E-2"/>
    <n v="7.2361609999999896E-2"/>
    <n v="6.8286029999999998E-2"/>
    <n v="6.2746570000000002E-2"/>
    <n v="0"/>
    <n v="0"/>
    <n v="0"/>
    <s v="EJ"/>
  </r>
  <r>
    <x v="17"/>
    <s v="India"/>
    <s v="municipal wastewater treatment"/>
    <x v="0"/>
    <x v="4"/>
    <n v="3.3199800000000002E-3"/>
    <n v="7.0291800000000003E-3"/>
    <n v="8.4761599999999999E-3"/>
    <n v="8.9971900000000004E-3"/>
    <n v="1.3070699999999999E-2"/>
    <n v="1.8893799999999999E-2"/>
    <n v="2.5338400000000001E-2"/>
    <n v="3.1722E-2"/>
    <n v="3.8038500000000003E-2"/>
    <n v="4.37677E-2"/>
    <n v="4.8734699999999999E-2"/>
    <n v="0"/>
    <n v="0"/>
    <n v="0"/>
    <s v="EJ"/>
  </r>
  <r>
    <x v="17"/>
    <s v="India"/>
    <s v="municipal water abstraction"/>
    <x v="0"/>
    <x v="4"/>
    <n v="8.1124300000000003E-3"/>
    <n v="1.5849499999999999E-2"/>
    <n v="1.8171799999999998E-2"/>
    <n v="1.9270900000000001E-2"/>
    <n v="2.02373E-2"/>
    <n v="2.2410900000000001E-2"/>
    <n v="2.4291500000000001E-2"/>
    <n v="2.5508800000000002E-2"/>
    <n v="2.6269799999999999E-2"/>
    <n v="2.65109E-2"/>
    <n v="2.6318399999999999E-2"/>
    <n v="0"/>
    <n v="0"/>
    <n v="0"/>
    <s v="EJ"/>
  </r>
  <r>
    <x v="17"/>
    <s v="India"/>
    <s v="municipal water distribution"/>
    <x v="0"/>
    <x v="4"/>
    <n v="2.2225000000000002E-2"/>
    <n v="4.3421599999999998E-2"/>
    <n v="4.9784000000000002E-2"/>
    <n v="5.2844200000000001E-2"/>
    <n v="5.5545799999999999E-2"/>
    <n v="6.15367E-2"/>
    <n v="6.6726999999999995E-2"/>
    <n v="7.0103700000000005E-2"/>
    <n v="7.2230900000000001E-2"/>
    <n v="7.2944700000000001E-2"/>
    <n v="7.2500499999999996E-2"/>
    <n v="0"/>
    <n v="0"/>
    <n v="0"/>
    <s v="EJ"/>
  </r>
  <r>
    <x v="17"/>
    <s v="India"/>
    <s v="municipal water treatment"/>
    <x v="0"/>
    <x v="4"/>
    <n v="2.11498E-2"/>
    <n v="4.1320999999999997E-2"/>
    <n v="4.7375599999999997E-2"/>
    <n v="5.0241000000000001E-2"/>
    <n v="5.2760500000000002E-2"/>
    <n v="5.8427100000000003E-2"/>
    <n v="6.33301E-2"/>
    <n v="6.6503800000000002E-2"/>
    <n v="6.8487699999999999E-2"/>
    <n v="6.9116399999999995E-2"/>
    <n v="6.8614400000000006E-2"/>
    <n v="0"/>
    <n v="0"/>
    <n v="0"/>
    <s v="EJ"/>
  </r>
  <r>
    <x v="17"/>
    <s v="India"/>
    <s v="other industrial energy use"/>
    <x v="0"/>
    <x v="3"/>
    <n v="1.06847"/>
    <n v="1.2978000000000001"/>
    <n v="1.40344"/>
    <n v="1.4619"/>
    <n v="1.9601550000000001"/>
    <n v="2.5757780000000001"/>
    <n v="3.096479"/>
    <n v="3.3752209999999998"/>
    <n v="3.4638279999999999"/>
    <n v="3.5150077"/>
    <n v="3.5095749999999999"/>
    <n v="0"/>
    <n v="0"/>
    <n v="0"/>
    <s v="EJ"/>
  </r>
  <r>
    <x v="17"/>
    <s v="India"/>
    <s v="other industrial energy use"/>
    <x v="0"/>
    <x v="5"/>
    <n v="0.47196100000000002"/>
    <n v="0.37529299999999999"/>
    <n v="1.1808399999999999"/>
    <n v="0.99268900000000004"/>
    <n v="1.6761279999999901"/>
    <n v="2.5756679999999998"/>
    <n v="3.5095800000000001"/>
    <n v="4.3984870000000003"/>
    <n v="5.1703570000000001"/>
    <n v="5.7996240999999999"/>
    <n v="6.3029215000000001"/>
    <n v="0"/>
    <n v="0"/>
    <n v="0"/>
    <s v="EJ"/>
  </r>
  <r>
    <x v="17"/>
    <s v="India"/>
    <s v="other industrial energy use"/>
    <x v="0"/>
    <x v="4"/>
    <n v="0.14525399999999999"/>
    <n v="0.29688599999999998"/>
    <n v="0.261015"/>
    <n v="0.45307799999999998"/>
    <n v="0.50258700000000001"/>
    <n v="0.82601100000000005"/>
    <n v="1.1486179999999999"/>
    <n v="1.4702789999999999"/>
    <n v="1.83791739999999"/>
    <n v="2.2622239"/>
    <n v="2.7418703400000002"/>
    <n v="0"/>
    <n v="0"/>
    <n v="0"/>
    <s v="EJ"/>
  </r>
  <r>
    <x v="17"/>
    <s v="India"/>
    <s v="other industrial energy use"/>
    <x v="0"/>
    <x v="0"/>
    <n v="2.0711299999999998E-2"/>
    <n v="0.20838400000000001"/>
    <n v="0.37418899999999999"/>
    <n v="0.19585"/>
    <n v="0.459067"/>
    <n v="0.86082999999999998"/>
    <n v="1.365235"/>
    <n v="1.9608117999999899"/>
    <n v="2.5547246000000001"/>
    <n v="3.0770072599999998"/>
    <n v="3.5031033699999998"/>
    <n v="0"/>
    <n v="0"/>
    <n v="0"/>
    <s v="EJ"/>
  </r>
  <r>
    <x v="17"/>
    <s v="India"/>
    <s v="other industrial energy use"/>
    <x v="0"/>
    <x v="1"/>
    <n v="0"/>
    <n v="0"/>
    <n v="0"/>
    <n v="0"/>
    <n v="0"/>
    <n v="1.9935679999999998E-3"/>
    <n v="2.3112891999999999E-2"/>
    <n v="6.0806214999999997E-2"/>
    <n v="0.11178193"/>
    <n v="0.16985255499999999"/>
    <n v="0.22438530300000001"/>
    <n v="0"/>
    <n v="0"/>
    <n v="0"/>
    <s v="EJ"/>
  </r>
  <r>
    <x v="17"/>
    <s v="India"/>
    <s v="other industrial energy use"/>
    <x v="0"/>
    <x v="2"/>
    <n v="0.17179800000000001"/>
    <n v="0.392295"/>
    <n v="0.351829"/>
    <n v="0.78732400000000002"/>
    <n v="1.34197899999999"/>
    <n v="2.0539010000000002"/>
    <n v="2.7699340000000001"/>
    <n v="3.4702120000000001"/>
    <n v="4.1002939999999999"/>
    <n v="4.6815230000000003"/>
    <n v="5.2662473399999996"/>
    <n v="0"/>
    <n v="0"/>
    <n v="0"/>
    <s v="EJ"/>
  </r>
  <r>
    <x v="17"/>
    <s v="India"/>
    <s v="other industrial feedstocks"/>
    <x v="0"/>
    <x v="2"/>
    <n v="6.6180699999999995E-2"/>
    <n v="0.206453"/>
    <n v="0.22725799999999999"/>
    <n v="0.32156800000000002"/>
    <n v="0.49151400000000001"/>
    <n v="0.73735499999999998"/>
    <n v="0.986151"/>
    <n v="1.21628"/>
    <n v="1.4174800000000001"/>
    <n v="1.5973299999999999"/>
    <n v="1.7578800000000001"/>
    <n v="0"/>
    <n v="0"/>
    <n v="0"/>
    <s v="EJ"/>
  </r>
  <r>
    <x v="17"/>
    <s v="India"/>
    <s v="process heat cement"/>
    <x v="0"/>
    <x v="3"/>
    <n v="4.8383699999999998E-3"/>
    <n v="9.1376200000000008E-3"/>
    <n v="1.26742E-2"/>
    <n v="1.26742E-2"/>
    <n v="1.6538190000000001E-2"/>
    <n v="2.3382899999999901E-2"/>
    <n v="3.005851E-2"/>
    <n v="3.7564989999999999E-2"/>
    <n v="4.3526380000000003E-2"/>
    <n v="4.6337476000000002E-2"/>
    <n v="4.6966145000000001E-2"/>
    <n v="0"/>
    <n v="0"/>
    <n v="0"/>
    <s v="EJ"/>
  </r>
  <r>
    <x v="17"/>
    <s v="India"/>
    <s v="process heat cement"/>
    <x v="0"/>
    <x v="5"/>
    <n v="0.23224"/>
    <n v="0.43860700000000002"/>
    <n v="0.60836400000000002"/>
    <n v="0.60836400000000002"/>
    <n v="0.79404399999999997"/>
    <n v="1.045874"/>
    <n v="1.259741"/>
    <n v="1.4644029999999999"/>
    <n v="1.640522"/>
    <n v="1.7564735"/>
    <n v="1.8314412499999999"/>
    <n v="0"/>
    <n v="0"/>
    <n v="0"/>
    <s v="EJ"/>
  </r>
  <r>
    <x v="17"/>
    <s v="India"/>
    <s v="process heat cement"/>
    <x v="0"/>
    <x v="0"/>
    <n v="2.4191799999999999E-3"/>
    <n v="4.5688600000000001E-3"/>
    <n v="6.3371599999999997E-3"/>
    <n v="6.3371599999999997E-3"/>
    <n v="8.5242500000000006E-3"/>
    <n v="1.1954579999999999E-2"/>
    <n v="1.5429389999999999E-2"/>
    <n v="1.94215599999999E-2"/>
    <n v="2.29595199999999E-2"/>
    <n v="2.5330053999999901E-2"/>
    <n v="2.6553081100000001E-2"/>
    <n v="0"/>
    <n v="0"/>
    <n v="0"/>
    <s v="EJ"/>
  </r>
  <r>
    <x v="17"/>
    <s v="India"/>
    <s v="process heat cement"/>
    <x v="0"/>
    <x v="1"/>
    <n v="0"/>
    <n v="0"/>
    <n v="0"/>
    <n v="0"/>
    <n v="0"/>
    <n v="1.1525E-4"/>
    <n v="9.3662328E-4"/>
    <n v="2.0589327699999998E-3"/>
    <n v="3.0194882199999998E-3"/>
    <n v="3.31171115E-3"/>
    <n v="3.7556316489999902E-3"/>
    <n v="0"/>
    <n v="0"/>
    <n v="0"/>
    <s v="EJ"/>
  </r>
  <r>
    <x v="17"/>
    <s v="India"/>
    <s v="process heat cement"/>
    <x v="0"/>
    <x v="2"/>
    <n v="2.4191799999999999E-3"/>
    <n v="4.5688600000000001E-3"/>
    <n v="6.3371599999999997E-3"/>
    <n v="6.3371599999999997E-3"/>
    <n v="2.5612109999999999E-3"/>
    <n v="3.510755E-3"/>
    <n v="3.8664480000000002E-3"/>
    <n v="5.4891369999999998E-3"/>
    <n v="6.2544165999999998E-3"/>
    <n v="6.0318474E-3"/>
    <n v="6.6316331899999997E-3"/>
    <n v="0"/>
    <n v="0"/>
    <n v="0"/>
    <s v="EJ"/>
  </r>
  <r>
    <x v="17"/>
    <s v="India"/>
    <s v="resid cooling"/>
    <x v="4"/>
    <x v="4"/>
    <n v="1.2542899999999999E-2"/>
    <n v="4.0462999999999999E-2"/>
    <n v="6.0743499999999999E-2"/>
    <n v="9.6084600000000006E-2"/>
    <n v="0.13477420000000001"/>
    <n v="0.2085081"/>
    <n v="0.2811575"/>
    <n v="0.34681790000000001"/>
    <n v="0.40884140000000002"/>
    <n v="0.46573727999999998"/>
    <n v="0.51750410000000002"/>
    <n v="0"/>
    <n v="0"/>
    <n v="0"/>
    <s v="EJ"/>
  </r>
  <r>
    <x v="17"/>
    <s v="India"/>
    <s v="resid heating"/>
    <x v="4"/>
    <x v="4"/>
    <n v="2.0905199999999998E-3"/>
    <n v="6.7438000000000003E-3"/>
    <n v="1.0123999999999999E-2"/>
    <n v="1.60141E-2"/>
    <n v="2.0716990000000001E-2"/>
    <n v="3.2795709999999999E-2"/>
    <n v="4.5369839999999897E-2"/>
    <n v="5.7703709999999998E-2"/>
    <n v="7.0108480000000001E-2"/>
    <n v="8.2441739999999999E-2"/>
    <n v="9.4212042999999995E-2"/>
    <n v="0"/>
    <n v="0"/>
    <n v="0"/>
    <s v="EJ"/>
  </r>
  <r>
    <x v="17"/>
    <s v="India"/>
    <s v="resid heating"/>
    <x v="4"/>
    <x v="6"/>
    <n v="5.3846600000000003E-3"/>
    <n v="6.2179999999999996E-3"/>
    <n v="7.1182499999999996E-3"/>
    <n v="6.3790799999999996E-3"/>
    <n v="7.4736899999999998E-3"/>
    <n v="8.2300299999999993E-3"/>
    <n v="8.3112199999999994E-3"/>
    <n v="8.0068899999999991E-3"/>
    <n v="7.2198669999999996E-3"/>
    <n v="6.2039820000000002E-3"/>
    <n v="5.1889229999999998E-3"/>
    <n v="0"/>
    <n v="0"/>
    <n v="0"/>
    <s v="EJ"/>
  </r>
  <r>
    <x v="17"/>
    <s v="India"/>
    <s v="resid others"/>
    <x v="4"/>
    <x v="3"/>
    <n v="7.0910799999999996E-2"/>
    <n v="8.8617600000000005E-2"/>
    <n v="0.101427"/>
    <n v="9.0919899999999998E-2"/>
    <n v="0.125273"/>
    <n v="0.17454029999999901"/>
    <n v="0.2192066"/>
    <n v="0.24619839999999901"/>
    <n v="0.25056349999999999"/>
    <n v="0.23691219999999999"/>
    <n v="0.21462909999999999"/>
    <n v="0"/>
    <n v="0"/>
    <n v="0"/>
    <s v="EJ"/>
  </r>
  <r>
    <x v="17"/>
    <s v="India"/>
    <s v="resid others"/>
    <x v="4"/>
    <x v="5"/>
    <n v="0.11486399999999999"/>
    <n v="9.8036100000000001E-2"/>
    <n v="0.10695200000000001"/>
    <n v="0.107957"/>
    <n v="0.14250199999999999"/>
    <n v="0.18059749999999999"/>
    <n v="0.2054464"/>
    <n v="0.2120853"/>
    <n v="0.20727619999999999"/>
    <n v="0.19325797"/>
    <n v="0.17786527999999999"/>
    <n v="0"/>
    <n v="0"/>
    <n v="0"/>
    <s v="EJ"/>
  </r>
  <r>
    <x v="17"/>
    <s v="India"/>
    <s v="resid others"/>
    <x v="4"/>
    <x v="4"/>
    <n v="0.10342899999999999"/>
    <n v="0.33365600000000001"/>
    <n v="0.500888"/>
    <n v="0.79230999999999996"/>
    <n v="1.060327"/>
    <n v="1.6787650000000001"/>
    <n v="2.5610529999999998"/>
    <n v="3.5504530000000001"/>
    <n v="4.5019735000000001"/>
    <n v="5.4228132000000002"/>
    <n v="6.2249729999999897"/>
    <n v="0"/>
    <n v="0"/>
    <n v="0"/>
    <s v="EJ"/>
  </r>
  <r>
    <x v="17"/>
    <s v="India"/>
    <s v="resid others"/>
    <x v="4"/>
    <x v="0"/>
    <n v="1.7163E-3"/>
    <n v="2.3022999999999998E-2"/>
    <n v="3.0809E-2"/>
    <n v="3.0181099999999999E-2"/>
    <n v="4.7945799999999997E-2"/>
    <n v="8.2048299999999894E-2"/>
    <n v="0.1296137"/>
    <n v="0.18015048"/>
    <n v="0.22012282"/>
    <n v="0.24942522"/>
    <n v="0.26246287000000001"/>
    <n v="0"/>
    <n v="0"/>
    <n v="0"/>
    <s v="EJ"/>
  </r>
  <r>
    <x v="17"/>
    <s v="India"/>
    <s v="resid others"/>
    <x v="4"/>
    <x v="1"/>
    <n v="0"/>
    <n v="0"/>
    <n v="0"/>
    <n v="0"/>
    <n v="0"/>
    <n v="1.0912300000000001E-5"/>
    <n v="2.3191299999999999E-4"/>
    <n v="4.4585499999999999E-4"/>
    <n v="6.2144100000000003E-4"/>
    <n v="8.2834300000000005E-4"/>
    <n v="9.71415E-4"/>
    <n v="0"/>
    <n v="0"/>
    <n v="0"/>
    <s v="EJ"/>
  </r>
  <r>
    <x v="17"/>
    <s v="India"/>
    <s v="resid others"/>
    <x v="4"/>
    <x v="2"/>
    <n v="0.458451"/>
    <n v="0.88219999999999998"/>
    <n v="0.96688200000000002"/>
    <n v="1.10372"/>
    <n v="1.5226279999999901"/>
    <n v="2.0068869999999999"/>
    <n v="2.3702190000000001"/>
    <n v="2.5617510000000001"/>
    <n v="2.6063070000000002"/>
    <n v="2.5498322999999998"/>
    <n v="2.4636829999999899"/>
    <n v="0"/>
    <n v="0"/>
    <n v="0"/>
    <s v="EJ"/>
  </r>
  <r>
    <x v="17"/>
    <s v="India"/>
    <s v="resid others"/>
    <x v="4"/>
    <x v="6"/>
    <n v="4.2401"/>
    <n v="4.8963400000000004"/>
    <n v="5.6052200000000001"/>
    <n v="5.0232700000000001"/>
    <n v="6.12723"/>
    <n v="6.58718"/>
    <n v="6.3708129999999903"/>
    <n v="5.724119"/>
    <n v="4.941173"/>
    <n v="4.1219329999999896"/>
    <n v="3.6139319999999899"/>
    <n v="0"/>
    <n v="0"/>
    <n v="0"/>
    <s v="EJ"/>
  </r>
  <r>
    <x v="17"/>
    <s v="India"/>
    <s v="trn_aviation_intl"/>
    <x v="5"/>
    <x v="4"/>
    <n v="0"/>
    <n v="0"/>
    <n v="0"/>
    <n v="0"/>
    <n v="0"/>
    <n v="0"/>
    <n v="0"/>
    <n v="6.8212300000000005E-8"/>
    <n v="6.3505399999999996E-7"/>
    <n v="5.5418099999999999E-6"/>
    <n v="4.4585500000000002E-5"/>
    <n v="0"/>
    <n v="0"/>
    <n v="0"/>
    <s v="EJ"/>
  </r>
  <r>
    <x v="17"/>
    <s v="India"/>
    <s v="trn_aviation_intl"/>
    <x v="5"/>
    <x v="1"/>
    <n v="0"/>
    <n v="0"/>
    <n v="0"/>
    <n v="0"/>
    <n v="0"/>
    <n v="0"/>
    <n v="0"/>
    <n v="1.1945E-7"/>
    <n v="2.6108399999999999E-6"/>
    <n v="4.1994499999999999E-5"/>
    <n v="4.9509E-4"/>
    <n v="0"/>
    <n v="0"/>
    <n v="0"/>
    <s v="EJ"/>
  </r>
  <r>
    <x v="17"/>
    <s v="India"/>
    <s v="trn_aviation_intl"/>
    <x v="5"/>
    <x v="2"/>
    <n v="3.7398399999999998E-2"/>
    <n v="7.3478199999999994E-2"/>
    <n v="0.113221"/>
    <n v="0.13961100000000001"/>
    <n v="0.19631999999999999"/>
    <n v="0.25925199999999998"/>
    <n v="0.31826599999999999"/>
    <n v="0.36979299999999998"/>
    <n v="0.43846099999999999"/>
    <n v="0.50541899999999995"/>
    <n v="0.57087600000000005"/>
    <n v="0"/>
    <n v="0"/>
    <n v="0"/>
    <s v="EJ"/>
  </r>
  <r>
    <x v="17"/>
    <s v="India"/>
    <s v="trn_freight"/>
    <x v="6"/>
    <x v="5"/>
    <n v="9.1751200000000005E-2"/>
    <n v="0"/>
    <n v="0"/>
    <n v="0"/>
    <n v="0"/>
    <n v="0"/>
    <n v="0"/>
    <n v="0"/>
    <n v="0"/>
    <n v="0"/>
    <n v="0"/>
    <n v="0"/>
    <n v="0"/>
    <n v="0"/>
    <s v="EJ"/>
  </r>
  <r>
    <x v="17"/>
    <s v="India"/>
    <s v="trn_freight"/>
    <x v="6"/>
    <x v="4"/>
    <n v="7.7121100000000003E-3"/>
    <n v="1.87096E-2"/>
    <n v="2.49394E-2"/>
    <n v="3.1350700000000002E-2"/>
    <n v="3.9537000000000003E-2"/>
    <n v="5.0870819999999997E-2"/>
    <n v="5.8464950000000002E-2"/>
    <n v="5.89411777E-2"/>
    <n v="6.1328371399999998E-2"/>
    <n v="6.6633644999999894E-2"/>
    <n v="7.2675858999999995E-2"/>
    <n v="0"/>
    <n v="0"/>
    <n v="0"/>
    <s v="EJ"/>
  </r>
  <r>
    <x v="17"/>
    <s v="India"/>
    <s v="trn_freight"/>
    <x v="6"/>
    <x v="1"/>
    <n v="0"/>
    <n v="0"/>
    <n v="0"/>
    <n v="0"/>
    <n v="0"/>
    <n v="2.1061399999999998E-3"/>
    <n v="1.03579E-2"/>
    <n v="2.6614097699999999E-2"/>
    <n v="3.9188298599999997E-2"/>
    <n v="4.6744195000000002E-2"/>
    <n v="5.2898368000000001E-2"/>
    <n v="0"/>
    <n v="0"/>
    <n v="0"/>
    <s v="EJ"/>
  </r>
  <r>
    <x v="17"/>
    <s v="India"/>
    <s v="trn_freight"/>
    <x v="6"/>
    <x v="2"/>
    <n v="3.9652199999999999E-2"/>
    <n v="6.0767300000000003E-2"/>
    <n v="9.05725E-2"/>
    <n v="0.1053636"/>
    <n v="0.1355778"/>
    <n v="0.17373849"/>
    <n v="0.20108229999999999"/>
    <n v="0.21752539999999901"/>
    <n v="0.2352535"/>
    <n v="0.2588625"/>
    <n v="0.28341250000000001"/>
    <n v="0"/>
    <n v="0"/>
    <n v="0"/>
    <s v="EJ"/>
  </r>
  <r>
    <x v="17"/>
    <s v="India"/>
    <s v="trn_freight_road"/>
    <x v="6"/>
    <x v="4"/>
    <n v="0"/>
    <n v="0"/>
    <n v="0"/>
    <n v="0"/>
    <n v="5.4281299999999998E-3"/>
    <n v="3.6805823751E-2"/>
    <n v="0.14005027395000999"/>
    <n v="0.37476592173034001"/>
    <n v="0.67280580279442903"/>
    <n v="0.96440751386070001"/>
    <n v="1.247572933951"/>
    <n v="0"/>
    <n v="0"/>
    <n v="0"/>
    <s v="EJ"/>
  </r>
  <r>
    <x v="17"/>
    <s v="India"/>
    <s v="trn_freight_road"/>
    <x v="6"/>
    <x v="1"/>
    <n v="0"/>
    <n v="0"/>
    <n v="0"/>
    <n v="0"/>
    <n v="0"/>
    <n v="1.00880153999999E-2"/>
    <n v="7.2047422212500004E-2"/>
    <n v="0.20668481520830001"/>
    <n v="0.32079999648219998"/>
    <n v="0.38509317275099902"/>
    <n v="0.41497300184000002"/>
    <n v="0"/>
    <n v="0"/>
    <n v="0"/>
    <s v="EJ"/>
  </r>
  <r>
    <x v="17"/>
    <s v="India"/>
    <s v="trn_freight_road"/>
    <x v="6"/>
    <x v="2"/>
    <n v="0.4380829"/>
    <n v="0.90886909999999999"/>
    <n v="1.518392"/>
    <n v="2.0373410000000001"/>
    <n v="2.7117301591999898"/>
    <n v="3.45034901248999"/>
    <n v="3.9142095865800002"/>
    <n v="3.92722185744999"/>
    <n v="3.8051220161999901"/>
    <n v="3.7824411999999898"/>
    <n v="3.8547321318000001"/>
    <n v="0"/>
    <n v="0"/>
    <n v="0"/>
    <s v="EJ"/>
  </r>
  <r>
    <x v="17"/>
    <s v="India"/>
    <s v="trn_pass"/>
    <x v="6"/>
    <x v="4"/>
    <n v="6.98279E-3"/>
    <n v="1.6940199999999999E-2"/>
    <n v="2.2580800000000002E-2"/>
    <n v="2.83857E-2"/>
    <n v="3.4760000999999999E-2"/>
    <n v="4.1091366999999997E-2"/>
    <n v="4.5762533000000001E-2"/>
    <n v="5.0781149999999997E-2"/>
    <n v="5.6869329999999899E-2"/>
    <n v="6.8218790000000001E-2"/>
    <n v="9.2849559999999998E-2"/>
    <n v="0"/>
    <n v="0"/>
    <n v="0"/>
    <s v="EJ"/>
  </r>
  <r>
    <x v="17"/>
    <s v="India"/>
    <s v="trn_pass"/>
    <x v="6"/>
    <x v="1"/>
    <n v="0"/>
    <n v="0"/>
    <n v="0"/>
    <n v="0"/>
    <n v="0"/>
    <n v="0"/>
    <n v="0"/>
    <n v="7.4182700000000002E-4"/>
    <n v="2.8414999999999998E-3"/>
    <n v="9.9817800000000009E-3"/>
    <n v="3.0484600000000001E-2"/>
    <n v="0"/>
    <n v="0"/>
    <n v="0"/>
    <s v="EJ"/>
  </r>
  <r>
    <x v="17"/>
    <s v="India"/>
    <s v="trn_pass"/>
    <x v="6"/>
    <x v="2"/>
    <n v="5.6923699999999897E-2"/>
    <n v="0.1139857"/>
    <n v="0.18089250000000001"/>
    <n v="0.23041010000000001"/>
    <n v="0.34529199999999999"/>
    <n v="0.52500400000000003"/>
    <n v="0.71677499999999905"/>
    <n v="0.886790999999999"/>
    <n v="1.0888629999999999"/>
    <n v="1.2790550000000001"/>
    <n v="1.435921"/>
    <n v="0"/>
    <n v="0"/>
    <n v="0"/>
    <s v="EJ"/>
  </r>
  <r>
    <x v="17"/>
    <s v="India"/>
    <s v="trn_pass_road"/>
    <x v="6"/>
    <x v="4"/>
    <n v="0"/>
    <n v="0"/>
    <n v="0"/>
    <n v="0"/>
    <n v="1.46245E-2"/>
    <n v="3.5348900000000003E-2"/>
    <n v="5.3689649999999998E-2"/>
    <n v="6.3464099999999996E-2"/>
    <n v="6.7397100000000001E-2"/>
    <n v="7.1261599999999994E-2"/>
    <n v="7.4163999999999994E-2"/>
    <n v="0"/>
    <n v="0"/>
    <n v="0"/>
    <s v="EJ"/>
  </r>
  <r>
    <x v="17"/>
    <s v="India"/>
    <s v="trn_pass_road"/>
    <x v="6"/>
    <x v="0"/>
    <n v="0"/>
    <n v="1.50148E-2"/>
    <n v="3.05635E-2"/>
    <n v="4.3509600000000002E-2"/>
    <n v="5.6304599999999899E-2"/>
    <n v="6.45371E-2"/>
    <n v="5.7805200000000001E-2"/>
    <n v="5.5904999999999899E-2"/>
    <n v="5.6020199999999999E-2"/>
    <n v="5.5723999999999899E-2"/>
    <n v="5.4605000000000001E-2"/>
    <n v="0"/>
    <n v="0"/>
    <n v="0"/>
    <s v="EJ"/>
  </r>
  <r>
    <x v="17"/>
    <s v="India"/>
    <s v="trn_pass_road"/>
    <x v="6"/>
    <x v="1"/>
    <n v="0"/>
    <n v="0"/>
    <n v="0"/>
    <n v="0"/>
    <n v="0"/>
    <n v="1.0954299999999999E-5"/>
    <n v="5.621069E-5"/>
    <n v="1.8457103000000001E-4"/>
    <n v="3.5882379999999998E-4"/>
    <n v="4.8863059999999998E-4"/>
    <n v="5.3984900000000001E-4"/>
    <n v="0"/>
    <n v="0"/>
    <n v="0"/>
    <s v="EJ"/>
  </r>
  <r>
    <x v="17"/>
    <s v="India"/>
    <s v="trn_pass_road"/>
    <x v="6"/>
    <x v="2"/>
    <n v="6.0744199999999998E-2"/>
    <n v="0.126022"/>
    <n v="0.210536"/>
    <n v="0.28249200000000002"/>
    <n v="0.30616727399999999"/>
    <n v="0.33141563699999999"/>
    <n v="0.35182487899999998"/>
    <n v="0.36464492199999998"/>
    <n v="0.38480505599999998"/>
    <n v="0.39701597"/>
    <n v="0.39989332"/>
    <n v="0"/>
    <n v="0"/>
    <n v="0"/>
    <s v="EJ"/>
  </r>
  <r>
    <x v="17"/>
    <s v="India"/>
    <s v="trn_pass_road_LDV"/>
    <x v="6"/>
    <x v="4"/>
    <n v="0"/>
    <n v="0"/>
    <n v="0"/>
    <n v="0"/>
    <n v="0"/>
    <n v="1.6657700000000001E-2"/>
    <n v="3.3135699999999997E-2"/>
    <n v="4.1225900000000003E-2"/>
    <n v="4.5641800000000003E-2"/>
    <n v="4.87369E-2"/>
    <n v="5.1473699999999997E-2"/>
    <n v="0"/>
    <n v="0"/>
    <n v="0"/>
    <s v="EJ"/>
  </r>
  <r>
    <x v="17"/>
    <s v="India"/>
    <s v="trn_pass_road_LDV"/>
    <x v="6"/>
    <x v="0"/>
    <n v="0"/>
    <n v="8.3735800000000003E-3"/>
    <n v="1.7044900000000002E-2"/>
    <n v="2.4264899999999999E-2"/>
    <n v="2.86188E-2"/>
    <n v="2.4268499999999998E-2"/>
    <n v="2.11037E-2"/>
    <n v="1.7861599999999998E-2"/>
    <n v="1.6514500000000001E-2"/>
    <n v="1.5068E-2"/>
    <n v="1.3045899999999999E-2"/>
    <n v="0"/>
    <n v="0"/>
    <n v="0"/>
    <s v="EJ"/>
  </r>
  <r>
    <x v="17"/>
    <s v="India"/>
    <s v="trn_pass_road_LDV"/>
    <x v="6"/>
    <x v="2"/>
    <n v="0.11902799999999999"/>
    <n v="0.24693899999999999"/>
    <n v="0.41254299999999999"/>
    <n v="0.55354099999999995"/>
    <n v="0.56501599999999996"/>
    <n v="0.40871099999999999"/>
    <n v="0.30133900000000002"/>
    <n v="0.238151"/>
    <n v="0.19914599999999999"/>
    <n v="0.16577500000000001"/>
    <n v="0.136016"/>
    <n v="0"/>
    <n v="0"/>
    <n v="0"/>
    <s v="EJ"/>
  </r>
  <r>
    <x v="17"/>
    <s v="India"/>
    <s v="trn_pass_road_LDV_4W"/>
    <x v="6"/>
    <x v="4"/>
    <n v="0"/>
    <n v="0"/>
    <n v="0"/>
    <n v="0"/>
    <n v="0"/>
    <n v="1.807555E-3"/>
    <n v="1.2125253000000001E-2"/>
    <n v="2.7142983999999998E-2"/>
    <n v="4.4151713000000002E-2"/>
    <n v="5.9750822999999897E-2"/>
    <n v="7.3350938000000004E-2"/>
    <n v="0"/>
    <n v="0"/>
    <n v="0"/>
    <s v="EJ"/>
  </r>
  <r>
    <x v="17"/>
    <s v="India"/>
    <s v="trn_pass_road_LDV_4W"/>
    <x v="6"/>
    <x v="0"/>
    <n v="0"/>
    <n v="4.8632700000000003E-3"/>
    <n v="9.8993899999999992E-3"/>
    <n v="1.40926E-2"/>
    <n v="1.812915E-2"/>
    <n v="1.9057669999999999E-2"/>
    <n v="1.831114E-2"/>
    <n v="1.6623530000000001E-2"/>
    <n v="1.4147059999999901E-2"/>
    <n v="1.1864771E-2"/>
    <n v="9.6094819999999904E-3"/>
    <n v="0"/>
    <n v="0"/>
    <n v="0"/>
    <s v="EJ"/>
  </r>
  <r>
    <x v="17"/>
    <s v="India"/>
    <s v="trn_pass_road_LDV_4W"/>
    <x v="6"/>
    <x v="1"/>
    <n v="0"/>
    <n v="0"/>
    <n v="0"/>
    <n v="0"/>
    <n v="0"/>
    <n v="3.5639983499999998E-6"/>
    <n v="5.9992439879999902E-5"/>
    <n v="1.1280507548999999E-4"/>
    <n v="1.8066602209E-4"/>
    <n v="2.5461086863000002E-4"/>
    <n v="3.4207310559999899E-4"/>
    <n v="0"/>
    <n v="0"/>
    <n v="0"/>
    <s v="EJ"/>
  </r>
  <r>
    <x v="17"/>
    <s v="India"/>
    <s v="trn_pass_road_LDV_4W"/>
    <x v="6"/>
    <x v="2"/>
    <n v="6.2358200000000003E-2"/>
    <n v="0.12937019999999999"/>
    <n v="0.2161293"/>
    <n v="0.28999789999999998"/>
    <n v="0.38320777499999997"/>
    <n v="0.42646134899999999"/>
    <n v="0.44570232999999998"/>
    <n v="0.45268851960000001"/>
    <n v="0.44949927029999998"/>
    <n v="0.44151316399999901"/>
    <n v="0.42857334499999999"/>
    <n v="0"/>
    <n v="0"/>
    <n v="0"/>
    <s v="EJ"/>
  </r>
  <r>
    <x v="17"/>
    <s v="India"/>
    <s v="trn_shipping_intl"/>
    <x v="7"/>
    <x v="4"/>
    <n v="0"/>
    <n v="0"/>
    <n v="0"/>
    <n v="0"/>
    <n v="0"/>
    <n v="0"/>
    <n v="0"/>
    <n v="1.54207E-6"/>
    <n v="4.8977300000000001E-6"/>
    <n v="1.6376300000000001E-5"/>
    <n v="4.6614599999999999E-5"/>
    <n v="0"/>
    <n v="0"/>
    <n v="0"/>
    <s v="EJ"/>
  </r>
  <r>
    <x v="17"/>
    <s v="India"/>
    <s v="trn_shipping_intl"/>
    <x v="7"/>
    <x v="1"/>
    <n v="0"/>
    <n v="0"/>
    <n v="0"/>
    <n v="0"/>
    <n v="0"/>
    <n v="0"/>
    <n v="0"/>
    <n v="4.4366300000000002E-5"/>
    <n v="1.7080599999999999E-4"/>
    <n v="6.9337900000000004E-4"/>
    <n v="2.3097500000000002E-3"/>
    <n v="0"/>
    <n v="0"/>
    <n v="0"/>
    <s v="EJ"/>
  </r>
  <r>
    <x v="17"/>
    <s v="India"/>
    <s v="trn_shipping_intl"/>
    <x v="7"/>
    <x v="2"/>
    <n v="3.6760399999999999E-2"/>
    <n v="3.6111499999999998E-2"/>
    <n v="5.4043599999999997E-2"/>
    <n v="0.22520499999999999"/>
    <n v="0.25518437999999999"/>
    <n v="0.28704220000000003"/>
    <n v="0.30724889999999999"/>
    <n v="0.32756999999999997"/>
    <n v="0.34913899999999998"/>
    <n v="0.37152799999999903"/>
    <n v="0.392486"/>
    <n v="0"/>
    <n v="0"/>
    <n v="0"/>
    <s v="EJ"/>
  </r>
  <r>
    <x v="18"/>
    <s v="Indonesia"/>
    <s v="N fertilizer"/>
    <x v="0"/>
    <x v="0"/>
    <n v="9.7622600000000004E-2"/>
    <n v="0.112816"/>
    <n v="0.153284"/>
    <n v="0.150065"/>
    <n v="0.1608144"/>
    <n v="0.1703246625"/>
    <n v="0.177483397199999"/>
    <n v="0.17506937480000001"/>
    <n v="0.169253775"/>
    <n v="0.16846904699999901"/>
    <n v="0.16791178964"/>
    <n v="0"/>
    <n v="0"/>
    <n v="0"/>
    <s v="EJ"/>
  </r>
  <r>
    <x v="18"/>
    <s v="Indonesia"/>
    <s v="N fertilizer"/>
    <x v="0"/>
    <x v="1"/>
    <n v="0"/>
    <n v="0"/>
    <n v="0"/>
    <n v="0"/>
    <n v="0"/>
    <n v="1.90612E-4"/>
    <n v="1.911233E-3"/>
    <n v="6.3035439999999899E-3"/>
    <n v="1.2254552E-2"/>
    <n v="1.7138468699999999E-2"/>
    <n v="2.13019638E-2"/>
    <n v="0"/>
    <n v="0"/>
    <n v="0"/>
    <s v="EJ"/>
  </r>
  <r>
    <x v="18"/>
    <s v="Indonesia"/>
    <s v="agricultural energy use"/>
    <x v="1"/>
    <x v="4"/>
    <n v="0"/>
    <n v="6.7812899999999997E-3"/>
    <n v="8.3301099999999999E-3"/>
    <n v="9.4604000000000008E-3"/>
    <n v="9.4248500000000002E-3"/>
    <n v="9.2991659999999993E-3"/>
    <n v="1.0159288000000001E-2"/>
    <n v="1.209617E-2"/>
    <n v="1.5036507899999999E-2"/>
    <n v="1.9907300999999999E-2"/>
    <n v="2.6063737E-2"/>
    <n v="0"/>
    <n v="0"/>
    <n v="0"/>
    <s v="EJ"/>
  </r>
  <r>
    <x v="18"/>
    <s v="Indonesia"/>
    <s v="agricultural energy use"/>
    <x v="1"/>
    <x v="1"/>
    <n v="0"/>
    <n v="0"/>
    <n v="0"/>
    <n v="0"/>
    <n v="0"/>
    <n v="1.07357E-3"/>
    <n v="3.7992199999999999E-3"/>
    <n v="7.2632520000000004E-3"/>
    <n v="1.00792609999999E-2"/>
    <n v="1.2997180000000001E-2"/>
    <n v="1.5251712000000001E-2"/>
    <n v="0"/>
    <n v="0"/>
    <n v="0"/>
    <s v="EJ"/>
  </r>
  <r>
    <x v="18"/>
    <s v="Indonesia"/>
    <s v="agricultural energy use"/>
    <x v="1"/>
    <x v="2"/>
    <n v="4.1483180000000001E-2"/>
    <n v="0.11796139999999999"/>
    <n v="8.0496899999999996E-2"/>
    <n v="0.1475149"/>
    <n v="0.16106564999999901"/>
    <n v="0.16803339"/>
    <n v="0.1681742"/>
    <n v="0.16325367999999901"/>
    <n v="0.15658280999999999"/>
    <n v="0.14540677999999899"/>
    <n v="0.13190700999999999"/>
    <n v="0"/>
    <n v="0"/>
    <n v="0"/>
    <s v="EJ"/>
  </r>
  <r>
    <x v="18"/>
    <s v="Indonesia"/>
    <s v="alumina"/>
    <x v="0"/>
    <x v="3"/>
    <n v="2.7920000000000001E-4"/>
    <n v="4.86948E-5"/>
    <n v="2.3911599999999999E-4"/>
    <n v="1.1226999999999999E-4"/>
    <n v="2.1524899999999901E-4"/>
    <n v="2.9691869999999999E-4"/>
    <n v="3.769361E-4"/>
    <n v="4.4493259999999998E-4"/>
    <n v="5.0361589999999999E-4"/>
    <n v="5.5219722000000003E-4"/>
    <n v="5.8907136000000001E-4"/>
    <n v="0"/>
    <n v="0"/>
    <n v="0"/>
    <s v="EJ"/>
  </r>
  <r>
    <x v="18"/>
    <s v="Indonesia"/>
    <s v="alumina"/>
    <x v="0"/>
    <x v="5"/>
    <n v="2.0173000000000001E-3"/>
    <n v="1.8534000000000001E-3"/>
    <n v="6.9345599999999996E-4"/>
    <n v="1.68406E-3"/>
    <n v="3.2232199999999902E-3"/>
    <n v="4.4408499999999997E-3"/>
    <n v="5.6292900000000003E-3"/>
    <n v="6.6337979999999998E-3"/>
    <n v="7.4974409999999901E-3"/>
    <n v="8.2111657999999997E-3"/>
    <n v="8.7521435000000002E-3"/>
    <n v="0"/>
    <n v="0"/>
    <n v="0"/>
    <s v="EJ"/>
  </r>
  <r>
    <x v="18"/>
    <s v="Indonesia"/>
    <s v="alumina"/>
    <x v="0"/>
    <x v="0"/>
    <n v="0"/>
    <n v="0"/>
    <n v="3.33883E-5"/>
    <n v="1.5895800000000001E-5"/>
    <n v="3.0474852727E-5"/>
    <n v="4.2019891021000003E-5"/>
    <n v="5.3315587402E-5"/>
    <n v="6.2885314313000003E-5"/>
    <n v="7.1112459159999999E-5"/>
    <n v="7.7901526579999994E-5"/>
    <n v="8.3035089649999996E-5"/>
    <n v="0"/>
    <n v="0"/>
    <n v="0"/>
    <s v="EJ"/>
  </r>
  <r>
    <x v="18"/>
    <s v="Indonesia"/>
    <s v="alumina"/>
    <x v="0"/>
    <x v="2"/>
    <n v="1.8743E-3"/>
    <n v="1.0294900000000001E-3"/>
    <n v="6.5487E-4"/>
    <n v="4.1429100000000001E-4"/>
    <n v="7.9285899999999895E-4"/>
    <n v="1.0924280000000001E-3"/>
    <n v="1.385268E-3"/>
    <n v="1.6334769999999999E-3"/>
    <n v="1.847319321917E-3"/>
    <n v="2.0250001507469998E-3"/>
    <n v="2.1611815616860001E-3"/>
    <n v="0"/>
    <n v="0"/>
    <n v="0"/>
    <s v="EJ"/>
  </r>
  <r>
    <x v="18"/>
    <s v="Indonesia"/>
    <s v="aluminum"/>
    <x v="0"/>
    <x v="4"/>
    <n v="1.57412E-2"/>
    <n v="1.9448799999999999E-2"/>
    <n v="9.5382699999999997E-3"/>
    <n v="5.3232399999999999E-3"/>
    <n v="1.019683E-2"/>
    <n v="1.405591E-2"/>
    <n v="1.7829770000000002E-2"/>
    <n v="2.1027859999999999E-2"/>
    <n v="2.3781298999999999E-2"/>
    <n v="2.6059954E-2"/>
    <n v="2.77914228E-2"/>
    <n v="0"/>
    <n v="0"/>
    <n v="0"/>
    <s v="EJ"/>
  </r>
  <r>
    <x v="18"/>
    <s v="Indonesia"/>
    <s v="cement"/>
    <x v="0"/>
    <x v="4"/>
    <n v="6.0213599999999999E-3"/>
    <n v="1.41713E-2"/>
    <n v="1.6711899999999998E-2"/>
    <n v="1.6711899999999998E-2"/>
    <n v="2.135242E-2"/>
    <n v="2.789647E-2"/>
    <n v="3.3748100000000003E-2"/>
    <n v="3.9364730000000001E-2"/>
    <n v="4.4473390000000002E-2"/>
    <n v="4.8422938999999998E-2"/>
    <n v="5.1393855000000002E-2"/>
    <n v="0"/>
    <n v="0"/>
    <n v="0"/>
    <s v="EJ"/>
  </r>
  <r>
    <x v="18"/>
    <s v="Indonesia"/>
    <s v="chemical energy use"/>
    <x v="0"/>
    <x v="0"/>
    <n v="0"/>
    <n v="0"/>
    <n v="3.9389199999999999E-2"/>
    <n v="4.2356600000000001E-2"/>
    <n v="4.7772580000000002E-2"/>
    <n v="5.4318309999999898E-2"/>
    <n v="6.2209649999999998E-2"/>
    <n v="7.0456149999999995E-2"/>
    <n v="7.8180200000000005E-2"/>
    <n v="8.5483890000000007E-2"/>
    <n v="9.1770331999999996E-2"/>
    <n v="0"/>
    <n v="0"/>
    <n v="0"/>
    <s v="EJ"/>
  </r>
  <r>
    <x v="18"/>
    <s v="Indonesia"/>
    <s v="chemical energy use"/>
    <x v="0"/>
    <x v="2"/>
    <n v="2.24788E-2"/>
    <n v="3.7673999999999999E-2"/>
    <n v="3.4283300000000003E-2"/>
    <n v="3.59996E-2"/>
    <n v="4.0029519999999999E-2"/>
    <n v="4.511329E-2"/>
    <n v="5.0859010000000003E-2"/>
    <n v="5.7508859999999898E-2"/>
    <n v="6.5665319999999999E-2"/>
    <n v="7.3963439999999894E-2"/>
    <n v="8.2949126999999998E-2"/>
    <n v="0"/>
    <n v="0"/>
    <n v="0"/>
    <s v="EJ"/>
  </r>
  <r>
    <x v="18"/>
    <s v="Indonesia"/>
    <s v="chemical feedstocks"/>
    <x v="0"/>
    <x v="0"/>
    <n v="0.114748"/>
    <n v="0.206098"/>
    <n v="7.5733300000000003E-2"/>
    <n v="8.6491899999999997E-2"/>
    <n v="9.8627599999999996E-2"/>
    <n v="0.11028"/>
    <n v="0.12381300000000001"/>
    <n v="0.132438"/>
    <n v="0.138349"/>
    <n v="0.147647"/>
    <n v="0.15415999999999999"/>
    <n v="0"/>
    <n v="0"/>
    <n v="0"/>
    <s v="EJ"/>
  </r>
  <r>
    <x v="18"/>
    <s v="Indonesia"/>
    <s v="chemical feedstocks"/>
    <x v="0"/>
    <x v="2"/>
    <n v="0.108627"/>
    <n v="0.15956999999999999"/>
    <n v="0.244253"/>
    <n v="0.103562"/>
    <n v="0.113541"/>
    <n v="0.12804599999999999"/>
    <n v="0.14252500000000001"/>
    <n v="0.15918599999999999"/>
    <n v="0.17747599999999999"/>
    <n v="0.19336300000000001"/>
    <n v="0.21146599999999999"/>
    <n v="0"/>
    <n v="0"/>
    <n v="0"/>
    <s v="EJ"/>
  </r>
  <r>
    <x v="18"/>
    <s v="Indonesia"/>
    <s v="comm cooling"/>
    <x v="2"/>
    <x v="4"/>
    <n v="2.97424E-3"/>
    <n v="2.1375100000000001E-2"/>
    <n v="3.3220699999999999E-2"/>
    <n v="4.5415499999999998E-2"/>
    <n v="5.6441400000000003E-2"/>
    <n v="7.6225500000000002E-2"/>
    <n v="9.7904130000000006E-2"/>
    <n v="0.11732102"/>
    <n v="0.13712967000000001"/>
    <n v="0.15865346999999999"/>
    <n v="0.18026273999999901"/>
    <n v="0"/>
    <n v="0"/>
    <n v="0"/>
    <s v="EJ"/>
  </r>
  <r>
    <x v="18"/>
    <s v="Indonesia"/>
    <s v="comm others"/>
    <x v="2"/>
    <x v="3"/>
    <n v="2.7208900000000001E-3"/>
    <n v="8.6649899999999992E-3"/>
    <n v="8.4557E-3"/>
    <n v="8.2463999999999992E-3"/>
    <n v="1.086401E-2"/>
    <n v="1.467542E-2"/>
    <n v="1.7607629999999999E-2"/>
    <n v="1.920767E-2"/>
    <n v="1.9841915000000002E-2"/>
    <n v="1.9620636E-2"/>
    <n v="1.9101383E-2"/>
    <n v="0"/>
    <n v="0"/>
    <n v="0"/>
    <s v="EJ"/>
  </r>
  <r>
    <x v="18"/>
    <s v="Indonesia"/>
    <s v="comm others"/>
    <x v="2"/>
    <x v="4"/>
    <n v="5.2890899999999998E-3"/>
    <n v="3.8011400000000001E-2"/>
    <n v="5.9076200000000002E-2"/>
    <n v="8.0762399999999998E-2"/>
    <n v="0.10426479999999901"/>
    <n v="0.1489568"/>
    <n v="0.2081115"/>
    <n v="0.27374959999999998"/>
    <n v="0.34802654"/>
    <n v="0.43821900999999902"/>
    <n v="0.53735677000000004"/>
    <n v="0"/>
    <n v="0"/>
    <n v="0"/>
    <s v="EJ"/>
  </r>
  <r>
    <x v="18"/>
    <s v="Indonesia"/>
    <s v="comm others"/>
    <x v="2"/>
    <x v="0"/>
    <n v="5.4319899999999996E-4"/>
    <n v="1.2130000000000001E-3"/>
    <n v="5.5636000000000001E-3"/>
    <n v="8.2416E-3"/>
    <n v="1.1695189999999999E-2"/>
    <n v="1.7748079999999999E-2"/>
    <n v="2.52282299999999E-2"/>
    <n v="3.2472719999999997E-2"/>
    <n v="3.8797699999999997E-2"/>
    <n v="4.4868727999999997E-2"/>
    <n v="4.9776589999999898E-2"/>
    <n v="0"/>
    <n v="0"/>
    <n v="0"/>
    <s v="EJ"/>
  </r>
  <r>
    <x v="18"/>
    <s v="Indonesia"/>
    <s v="comm others"/>
    <x v="2"/>
    <x v="1"/>
    <n v="0"/>
    <n v="0"/>
    <n v="0"/>
    <n v="0"/>
    <n v="0"/>
    <n v="2.2620600000000001E-6"/>
    <n v="4.3767599999999997E-5"/>
    <n v="8.0073299999999998E-5"/>
    <n v="1.14801E-4"/>
    <n v="1.6792200000000001E-4"/>
    <n v="2.1662499999999999E-4"/>
    <n v="0"/>
    <n v="0"/>
    <n v="0"/>
    <s v="EJ"/>
  </r>
  <r>
    <x v="18"/>
    <s v="Indonesia"/>
    <s v="comm others"/>
    <x v="2"/>
    <x v="2"/>
    <n v="2.3648499999999999E-2"/>
    <n v="8.8422200000000006E-2"/>
    <n v="5.5385400000000001E-2"/>
    <n v="6.0661800000000002E-2"/>
    <n v="7.9101099999999994E-2"/>
    <n v="0.10309840000000001"/>
    <n v="0.12217929999999901"/>
    <n v="0.13420989999999999"/>
    <n v="0.14331315999999999"/>
    <n v="0.14981170999999999"/>
    <n v="0.15634802"/>
    <n v="0"/>
    <n v="0"/>
    <n v="0"/>
    <s v="EJ"/>
  </r>
  <r>
    <x v="18"/>
    <s v="Indonesia"/>
    <s v="construction energy use"/>
    <x v="0"/>
    <x v="4"/>
    <n v="0"/>
    <n v="0"/>
    <n v="0"/>
    <n v="0"/>
    <n v="0"/>
    <n v="4.27275E-5"/>
    <n v="1.6899990000000001E-4"/>
    <n v="3.7465879999999999E-4"/>
    <n v="6.3255428999999897E-4"/>
    <n v="1.0544853000000001E-3"/>
    <n v="1.5997272999999999E-3"/>
    <n v="0"/>
    <n v="0"/>
    <n v="0"/>
    <s v="EJ"/>
  </r>
  <r>
    <x v="18"/>
    <s v="Indonesia"/>
    <s v="construction energy use"/>
    <x v="0"/>
    <x v="1"/>
    <n v="0"/>
    <n v="0"/>
    <n v="0"/>
    <n v="0"/>
    <n v="0"/>
    <n v="1.9298899999999999E-4"/>
    <n v="6.5055400000000002E-4"/>
    <n v="1.2186052000000001E-3"/>
    <n v="1.6662769999999901E-3"/>
    <n v="2.1114880999999999E-3"/>
    <n v="2.437481E-3"/>
    <n v="0"/>
    <n v="0"/>
    <n v="0"/>
    <s v="EJ"/>
  </r>
  <r>
    <x v="18"/>
    <s v="Indonesia"/>
    <s v="construction energy use"/>
    <x v="0"/>
    <x v="2"/>
    <n v="1.188825E-2"/>
    <n v="1.8083499999999999E-2"/>
    <n v="1.1637049999999999E-2"/>
    <n v="2.11393E-2"/>
    <n v="2.2603120000000001E-2"/>
    <n v="2.3290498E-2"/>
    <n v="2.3118332999999901E-2"/>
    <n v="2.2269951E-2"/>
    <n v="2.1295625999999901E-2"/>
    <n v="1.9834562E-2"/>
    <n v="1.8183514000000001E-2"/>
    <n v="0"/>
    <n v="0"/>
    <n v="0"/>
    <s v="EJ"/>
  </r>
  <r>
    <x v="18"/>
    <s v="Indonesia"/>
    <s v="construction feedstocks"/>
    <x v="3"/>
    <x v="2"/>
    <n v="1.90882E-2"/>
    <n v="1.6785899999999999E-2"/>
    <n v="7.4092000000000003E-3"/>
    <n v="1.1051E-2"/>
    <n v="1.29652E-2"/>
    <n v="1.4902200000000001E-2"/>
    <n v="1.6892999999999998E-2"/>
    <n v="1.88462E-2"/>
    <n v="2.0786700000000002E-2"/>
    <n v="2.2775500000000001E-2"/>
    <n v="2.4821099999999999E-2"/>
    <n v="0"/>
    <n v="0"/>
    <n v="0"/>
    <s v="EJ"/>
  </r>
  <r>
    <x v="18"/>
    <s v="Indonesia"/>
    <s v="desalinated water"/>
    <x v="0"/>
    <x v="4"/>
    <n v="4.5271200000000003E-4"/>
    <n v="2.7879199999999998E-4"/>
    <n v="2.1839799999999999E-4"/>
    <n v="1.58004E-4"/>
    <n v="2.0442E-4"/>
    <n v="2.42947E-4"/>
    <n v="2.8101599999999998E-4"/>
    <n v="3.1723899999999998E-4"/>
    <n v="3.5024399999999999E-4"/>
    <n v="3.74139E-4"/>
    <n v="3.9388999999999998E-4"/>
    <n v="0"/>
    <n v="0"/>
    <n v="0"/>
    <s v="EJ"/>
  </r>
  <r>
    <x v="18"/>
    <s v="Indonesia"/>
    <s v="desalinated water"/>
    <x v="0"/>
    <x v="0"/>
    <n v="1.51466E-4"/>
    <n v="2.3574499999999999E-4"/>
    <n v="3.3554100000000002E-4"/>
    <n v="3.1253699999999999E-4"/>
    <n v="4.2653599999999998E-4"/>
    <n v="5.05329E-4"/>
    <n v="5.9194900000000003E-4"/>
    <n v="6.5483900000000005E-4"/>
    <n v="6.9211000000000001E-4"/>
    <n v="7.3763599999999996E-4"/>
    <n v="7.6574200000000003E-4"/>
    <n v="0"/>
    <n v="0"/>
    <n v="0"/>
    <s v="EJ"/>
  </r>
  <r>
    <x v="18"/>
    <s v="Indonesia"/>
    <s v="desalinated water"/>
    <x v="0"/>
    <x v="2"/>
    <n v="4.7595599999999998E-4"/>
    <n v="4.0174299999999998E-4"/>
    <n v="3.01947E-4"/>
    <n v="3.2495100000000003E-4"/>
    <n v="4.2713400000000002E-4"/>
    <n v="5.09371E-4"/>
    <n v="5.9159100000000004E-4"/>
    <n v="6.8025500000000005E-4"/>
    <n v="7.6221999999999998E-4"/>
    <n v="8.27865E-4"/>
    <n v="8.9699599999999995E-4"/>
    <n v="0"/>
    <n v="0"/>
    <n v="0"/>
    <s v="EJ"/>
  </r>
  <r>
    <x v="18"/>
    <s v="Indonesia"/>
    <s v="industrial wastewater treatment"/>
    <x v="0"/>
    <x v="4"/>
    <n v="9.7341600000000003E-5"/>
    <n v="1.1673499999999999E-3"/>
    <n v="1.4574200000000001E-3"/>
    <n v="1.82343E-3"/>
    <n v="3.4774599999999999E-3"/>
    <n v="5.9792600000000001E-3"/>
    <n v="9.0208000000000007E-3"/>
    <n v="1.23461E-2"/>
    <n v="1.59516E-2"/>
    <n v="1.97355E-2"/>
    <n v="2.3544200000000001E-2"/>
    <n v="0"/>
    <n v="0"/>
    <n v="0"/>
    <s v="EJ"/>
  </r>
  <r>
    <x v="18"/>
    <s v="Indonesia"/>
    <s v="industrial water abstraction"/>
    <x v="0"/>
    <x v="4"/>
    <n v="9.04302E-5"/>
    <n v="1.0204700000000001E-3"/>
    <n v="1.2238800000000001E-3"/>
    <n v="1.53151E-3"/>
    <n v="1.99994E-3"/>
    <n v="2.5855499999999998E-3"/>
    <n v="3.1832200000000001E-3"/>
    <n v="3.73793E-3"/>
    <n v="4.2643799999999999E-3"/>
    <n v="4.7736599999999999E-3"/>
    <n v="5.2472200000000004E-3"/>
    <n v="0"/>
    <n v="0"/>
    <n v="0"/>
    <s v="EJ"/>
  </r>
  <r>
    <x v="18"/>
    <s v="Indonesia"/>
    <s v="industrial water treatment"/>
    <x v="0"/>
    <x v="4"/>
    <n v="2.03468E-4"/>
    <n v="2.2960699999999999E-3"/>
    <n v="2.7537199999999999E-3"/>
    <n v="3.4458900000000001E-3"/>
    <n v="4.4998499999999997E-3"/>
    <n v="5.8174999999999998E-3"/>
    <n v="7.1622400000000003E-3"/>
    <n v="8.4103400000000005E-3"/>
    <n v="9.5948500000000003E-3"/>
    <n v="1.0740700000000001E-2"/>
    <n v="1.1806199999999999E-2"/>
    <n v="0"/>
    <n v="0"/>
    <n v="0"/>
    <s v="EJ"/>
  </r>
  <r>
    <x v="18"/>
    <s v="Indonesia"/>
    <s v="iron and steel"/>
    <x v="0"/>
    <x v="3"/>
    <n v="0"/>
    <n v="0"/>
    <n v="0"/>
    <n v="0"/>
    <n v="0"/>
    <n v="4.0625399999999999E-4"/>
    <n v="8.1421499999999997E-4"/>
    <n v="1.131267E-3"/>
    <n v="1.289159E-3"/>
    <n v="1.3127182999999999E-3"/>
    <n v="1.2848988999999999E-3"/>
    <n v="0"/>
    <n v="0"/>
    <n v="0"/>
    <s v="EJ"/>
  </r>
  <r>
    <x v="18"/>
    <s v="Indonesia"/>
    <s v="iron and steel"/>
    <x v="0"/>
    <x v="5"/>
    <n v="1.3394699999999999E-3"/>
    <n v="5.6930000000000001E-3"/>
    <n v="8.6232800000000005E-3"/>
    <n v="1.0297509999999999E-2"/>
    <n v="2.4832574999999999E-2"/>
    <n v="4.5162782999999998E-2"/>
    <n v="6.6869920999999999E-2"/>
    <n v="8.8350842999999998E-2"/>
    <n v="0.1094586642"/>
    <n v="0.127996264"/>
    <n v="0.14394646799999999"/>
    <n v="0"/>
    <n v="0"/>
    <n v="0"/>
    <s v="EJ"/>
  </r>
  <r>
    <x v="18"/>
    <s v="Indonesia"/>
    <s v="iron and steel"/>
    <x v="0"/>
    <x v="4"/>
    <n v="0"/>
    <n v="0"/>
    <n v="0"/>
    <n v="0"/>
    <n v="0"/>
    <n v="2.7569700000000001E-5"/>
    <n v="8.8845799999999996E-5"/>
    <n v="1.4019054000000001E-4"/>
    <n v="1.7019900999999999E-4"/>
    <n v="1.8251758999999999E-4"/>
    <n v="1.83573379999999E-4"/>
    <n v="0"/>
    <n v="0"/>
    <n v="0"/>
    <s v="EJ"/>
  </r>
  <r>
    <x v="18"/>
    <s v="Indonesia"/>
    <s v="iron and steel"/>
    <x v="0"/>
    <x v="0"/>
    <n v="3.4701900000000001E-2"/>
    <n v="0"/>
    <n v="2.0678800000000001E-2"/>
    <n v="3.6836920000000001E-3"/>
    <n v="8.4769648099999994E-3"/>
    <n v="1.2817355004000001E-2"/>
    <n v="1.4450568568E-2"/>
    <n v="1.5862783448E-2"/>
    <n v="1.7784404367E-2"/>
    <n v="1.9882817366100002E-2"/>
    <n v="2.2032304535800001E-2"/>
    <n v="0"/>
    <n v="0"/>
    <n v="0"/>
    <s v="EJ"/>
  </r>
  <r>
    <x v="18"/>
    <s v="Indonesia"/>
    <s v="iron and steel"/>
    <x v="0"/>
    <x v="1"/>
    <n v="0"/>
    <n v="0"/>
    <n v="0"/>
    <n v="0"/>
    <n v="0"/>
    <n v="6.6441478999999899E-3"/>
    <n v="4.0016854299999897E-2"/>
    <n v="6.9554201600000004E-2"/>
    <n v="8.8076900299999997E-2"/>
    <n v="0.1008972356"/>
    <n v="0.10608555"/>
    <n v="0"/>
    <n v="0"/>
    <n v="0"/>
    <s v="EJ"/>
  </r>
  <r>
    <x v="18"/>
    <s v="Indonesia"/>
    <s v="iron and steel"/>
    <x v="0"/>
    <x v="2"/>
    <n v="1.8711499999999999E-2"/>
    <n v="3.4743879999999998E-2"/>
    <n v="3.8511249999999997E-2"/>
    <n v="2.75020559999999E-2"/>
    <n v="6.3167248999999995E-2"/>
    <n v="9.6631227914000001E-2"/>
    <n v="0.111482227782"/>
    <n v="0.124596636288"/>
    <n v="0.141061641687"/>
    <n v="0.15830309239609899"/>
    <n v="0.17546999665579999"/>
    <n v="0"/>
    <n v="0"/>
    <n v="0"/>
    <s v="EJ"/>
  </r>
  <r>
    <x v="18"/>
    <s v="Indonesia"/>
    <s v="irrigation water abstraction"/>
    <x v="0"/>
    <x v="4"/>
    <n v="4.7947099999999998E-3"/>
    <n v="5.5861399999999999E-3"/>
    <n v="6.6167999999999999E-3"/>
    <n v="7.2676499999999996E-3"/>
    <n v="7.62454E-3"/>
    <n v="7.9237500000000002E-3"/>
    <n v="8.22757E-3"/>
    <n v="8.4808999999999996E-3"/>
    <n v="8.7166299999999995E-3"/>
    <n v="8.9333199999999998E-3"/>
    <n v="9.0995499999999997E-3"/>
    <n v="0"/>
    <n v="0"/>
    <n v="0"/>
    <s v="EJ"/>
  </r>
  <r>
    <x v="18"/>
    <s v="Indonesia"/>
    <s v="mining energy use"/>
    <x v="0"/>
    <x v="4"/>
    <n v="0"/>
    <n v="0"/>
    <n v="0"/>
    <n v="0"/>
    <n v="0"/>
    <n v="1.43614E-4"/>
    <n v="5.6672699999999897E-4"/>
    <n v="1.2631960000000001E-3"/>
    <n v="2.1568707999999998E-3"/>
    <n v="3.6148768999999998E-3"/>
    <n v="5.5130939999999996E-3"/>
    <n v="0"/>
    <n v="0"/>
    <n v="0"/>
    <s v="EJ"/>
  </r>
  <r>
    <x v="18"/>
    <s v="Indonesia"/>
    <s v="mining energy use"/>
    <x v="0"/>
    <x v="1"/>
    <n v="0"/>
    <n v="0"/>
    <n v="0"/>
    <n v="0"/>
    <n v="0"/>
    <n v="5.3886699999999995E-4"/>
    <n v="1.838742E-3"/>
    <n v="3.4816420000000001E-3"/>
    <n v="4.8279776E-3"/>
    <n v="6.1890820000000003E-3"/>
    <n v="7.2249940000000002E-3"/>
    <n v="0"/>
    <n v="0"/>
    <n v="0"/>
    <s v="EJ"/>
  </r>
  <r>
    <x v="18"/>
    <s v="Indonesia"/>
    <s v="mining energy use"/>
    <x v="0"/>
    <x v="2"/>
    <n v="4.0478600000000003E-2"/>
    <n v="5.50041E-2"/>
    <n v="3.817628E-2"/>
    <n v="6.1659800000000001E-2"/>
    <n v="6.7352690000000007E-2"/>
    <n v="7.0147890000000004E-2"/>
    <n v="7.0316879999999998E-2"/>
    <n v="6.8597547999999994E-2"/>
    <n v="6.651E-2"/>
    <n v="6.2993849999999907E-2"/>
    <n v="5.8770239999999897E-2"/>
    <n v="0"/>
    <n v="0"/>
    <n v="0"/>
    <s v="EJ"/>
  </r>
  <r>
    <x v="18"/>
    <s v="Indonesia"/>
    <s v="municipal wastewater treatment"/>
    <x v="0"/>
    <x v="4"/>
    <n v="1.1028800000000001E-3"/>
    <n v="3.5385E-3"/>
    <n v="4.9302900000000004E-3"/>
    <n v="6.3041399999999997E-3"/>
    <n v="9.8748099999999995E-3"/>
    <n v="1.42731E-2"/>
    <n v="1.8830900000000001E-2"/>
    <n v="2.3188299999999998E-2"/>
    <n v="2.74462E-2"/>
    <n v="3.1486199999999999E-2"/>
    <n v="3.5137599999999998E-2"/>
    <n v="0"/>
    <n v="0"/>
    <n v="0"/>
    <s v="EJ"/>
  </r>
  <r>
    <x v="18"/>
    <s v="Indonesia"/>
    <s v="municipal water abstraction"/>
    <x v="0"/>
    <x v="4"/>
    <n v="1.3380600000000001E-3"/>
    <n v="3.9688700000000002E-3"/>
    <n v="5.2817999999999997E-3"/>
    <n v="6.7548E-3"/>
    <n v="7.2908399999999998E-3"/>
    <n v="7.9508600000000006E-3"/>
    <n v="8.5767499999999993E-3"/>
    <n v="9.0727700000000008E-3"/>
    <n v="9.4904599999999992E-3"/>
    <n v="9.85719E-3"/>
    <n v="1.0140400000000001E-2"/>
    <n v="0"/>
    <n v="0"/>
    <n v="0"/>
    <s v="EJ"/>
  </r>
  <r>
    <x v="18"/>
    <s v="Indonesia"/>
    <s v="municipal water distribution"/>
    <x v="0"/>
    <x v="4"/>
    <n v="4.2040799999999998E-3"/>
    <n v="1.24371E-2"/>
    <n v="1.6547200000000001E-2"/>
    <n v="2.1158199999999999E-2"/>
    <n v="2.2839600000000002E-2"/>
    <n v="2.4908099999999999E-2"/>
    <n v="2.68696E-2"/>
    <n v="2.8424499999999998E-2"/>
    <n v="2.9733800000000001E-2"/>
    <n v="3.08832E-2"/>
    <n v="3.1770800000000002E-2"/>
    <n v="0"/>
    <n v="0"/>
    <n v="0"/>
    <s v="EJ"/>
  </r>
  <r>
    <x v="18"/>
    <s v="Indonesia"/>
    <s v="municipal water treatment"/>
    <x v="0"/>
    <x v="4"/>
    <n v="3.9859199999999996E-3"/>
    <n v="1.18228E-2"/>
    <n v="1.5733799999999999E-2"/>
    <n v="2.0121699999999999E-2"/>
    <n v="2.1718500000000002E-2"/>
    <n v="2.36846E-2"/>
    <n v="2.5548999999999999E-2"/>
    <n v="2.7026600000000001E-2"/>
    <n v="2.8270900000000002E-2"/>
    <n v="2.9363299999999998E-2"/>
    <n v="3.0207000000000001E-2"/>
    <n v="0"/>
    <n v="0"/>
    <n v="0"/>
    <s v="EJ"/>
  </r>
  <r>
    <x v="18"/>
    <s v="Indonesia"/>
    <s v="other industrial energy use"/>
    <x v="0"/>
    <x v="3"/>
    <n v="0.36624499999999999"/>
    <n v="0.29414299999999999"/>
    <n v="0.29448600000000003"/>
    <n v="0.31194300000000003"/>
    <n v="0.40458169999999999"/>
    <n v="0.51201600000000003"/>
    <n v="0.60911309999999996"/>
    <n v="0.68305640000000001"/>
    <n v="0.74214950000000002"/>
    <n v="0.79268749999999999"/>
    <n v="0.83226928"/>
    <n v="0"/>
    <n v="0"/>
    <n v="0"/>
    <s v="EJ"/>
  </r>
  <r>
    <x v="18"/>
    <s v="Indonesia"/>
    <s v="other industrial energy use"/>
    <x v="0"/>
    <x v="5"/>
    <n v="5.0817399999999999E-2"/>
    <n v="0.24888399999999999"/>
    <n v="0.21776599999999999"/>
    <n v="0.282663"/>
    <n v="0.38066"/>
    <n v="0.49075819999999998"/>
    <n v="0.59687210000000002"/>
    <n v="0.69247420000000004"/>
    <n v="0.78805510000000001"/>
    <n v="0.87708379999999897"/>
    <n v="0.95707469999999994"/>
    <n v="0"/>
    <n v="0"/>
    <n v="0"/>
    <s v="EJ"/>
  </r>
  <r>
    <x v="18"/>
    <s v="Indonesia"/>
    <s v="other industrial energy use"/>
    <x v="0"/>
    <x v="4"/>
    <n v="2.2765000000000001E-2"/>
    <n v="0.103798"/>
    <n v="0.14298"/>
    <n v="0.19380800000000001"/>
    <n v="0.19561799999999999"/>
    <n v="0.24962129999999999"/>
    <n v="0.31362329999999999"/>
    <n v="0.38029059999999998"/>
    <n v="0.45581850000000002"/>
    <n v="0.54566541000000002"/>
    <n v="0.64573831999999998"/>
    <n v="0"/>
    <n v="0"/>
    <n v="0"/>
    <s v="EJ"/>
  </r>
  <r>
    <x v="18"/>
    <s v="Indonesia"/>
    <s v="other industrial energy use"/>
    <x v="0"/>
    <x v="0"/>
    <n v="0.30954100000000001"/>
    <n v="0.65865499999999999"/>
    <n v="0.72979499999999997"/>
    <n v="0.67831600000000003"/>
    <n v="0.92649000000000004"/>
    <n v="1.2047209999999999"/>
    <n v="1.4867809999999999"/>
    <n v="1.7314509999999901"/>
    <n v="1.9273549999999999"/>
    <n v="2.0994912999999999"/>
    <n v="2.23154407"/>
    <n v="0"/>
    <n v="0"/>
    <n v="0"/>
    <s v="EJ"/>
  </r>
  <r>
    <x v="18"/>
    <s v="Indonesia"/>
    <s v="other industrial energy use"/>
    <x v="0"/>
    <x v="1"/>
    <n v="0"/>
    <n v="0"/>
    <n v="0"/>
    <n v="0"/>
    <n v="0"/>
    <n v="3.7973100000000001E-4"/>
    <n v="4.3334050000000002E-3"/>
    <n v="1.0964532000000001E-2"/>
    <n v="1.8927270999999999E-2"/>
    <n v="2.66999757999999E-2"/>
    <n v="3.3384442899999998E-2"/>
    <n v="0"/>
    <n v="0"/>
    <n v="0"/>
    <s v="EJ"/>
  </r>
  <r>
    <x v="18"/>
    <s v="Indonesia"/>
    <s v="other industrial energy use"/>
    <x v="0"/>
    <x v="2"/>
    <n v="0.13146099999999999"/>
    <n v="0.263984"/>
    <n v="0.25859900000000002"/>
    <n v="0.34098499999999998"/>
    <n v="0.45441399999999998"/>
    <n v="0.58348800000000001"/>
    <n v="0.70936599999999905"/>
    <n v="0.82803819999999995"/>
    <n v="0.94946120000000001"/>
    <n v="1.0701593999999901"/>
    <n v="1.19352401"/>
    <n v="0"/>
    <n v="0"/>
    <n v="0"/>
    <s v="EJ"/>
  </r>
  <r>
    <x v="18"/>
    <s v="Indonesia"/>
    <s v="other industrial feedstocks"/>
    <x v="0"/>
    <x v="2"/>
    <n v="9.5858599999999999E-3"/>
    <n v="1.38557E-2"/>
    <n v="1.20138E-2"/>
    <n v="1.40649E-2"/>
    <n v="2.0265999999999999E-2"/>
    <n v="3.0671400000000001E-2"/>
    <n v="4.5707499999999998E-2"/>
    <n v="6.7983100000000005E-2"/>
    <n v="9.6247100000000002E-2"/>
    <n v="0.125553"/>
    <n v="0.15620700000000001"/>
    <n v="0"/>
    <n v="0"/>
    <n v="0"/>
    <s v="EJ"/>
  </r>
  <r>
    <x v="18"/>
    <s v="Indonesia"/>
    <s v="process heat cement"/>
    <x v="0"/>
    <x v="3"/>
    <n v="5.04303E-4"/>
    <n v="1.1307999999999999E-3"/>
    <n v="1.3085099999999999E-3"/>
    <n v="1.3085099999999999E-3"/>
    <n v="1.783834E-3"/>
    <n v="2.40523E-3"/>
    <n v="2.9630189999999999E-3"/>
    <n v="3.4805209999999999E-3"/>
    <n v="3.8776320000000002E-3"/>
    <n v="4.0994528000000002E-3"/>
    <n v="4.1706160999999999E-3"/>
    <n v="0"/>
    <n v="0"/>
    <n v="0"/>
    <s v="EJ"/>
  </r>
  <r>
    <x v="18"/>
    <s v="Indonesia"/>
    <s v="process heat cement"/>
    <x v="0"/>
    <x v="5"/>
    <n v="4.1350600000000001E-2"/>
    <n v="9.2724000000000001E-2"/>
    <n v="0.107296"/>
    <n v="0.107296"/>
    <n v="0.14446780000000001"/>
    <n v="0.1875802"/>
    <n v="0.22445519999999999"/>
    <n v="0.25658819999999999"/>
    <n v="0.28574889999999997"/>
    <n v="0.30833495999999999"/>
    <n v="0.32348028000000001"/>
    <n v="0"/>
    <n v="0"/>
    <n v="0"/>
    <s v="EJ"/>
  </r>
  <r>
    <x v="18"/>
    <s v="Indonesia"/>
    <s v="process heat cement"/>
    <x v="0"/>
    <x v="0"/>
    <n v="4.0342199999999998E-3"/>
    <n v="9.0462100000000007E-3"/>
    <n v="1.0467799999999999E-2"/>
    <n v="1.0467799999999999E-2"/>
    <n v="1.4394779999999999E-2"/>
    <n v="1.9000400000000001E-2"/>
    <n v="2.33456999999999E-2"/>
    <n v="2.69591699999999E-2"/>
    <n v="2.9123989999999999E-2"/>
    <n v="3.0500335999999999E-2"/>
    <n v="3.078438E-2"/>
    <n v="0"/>
    <n v="0"/>
    <n v="0"/>
    <s v="EJ"/>
  </r>
  <r>
    <x v="18"/>
    <s v="Indonesia"/>
    <s v="process heat cement"/>
    <x v="0"/>
    <x v="1"/>
    <n v="0"/>
    <n v="0"/>
    <n v="0"/>
    <n v="0"/>
    <n v="0"/>
    <n v="1.87212E-5"/>
    <n v="1.5080545300000001E-4"/>
    <n v="3.0239719099999998E-4"/>
    <n v="4.1911353999999999E-4"/>
    <n v="4.7858170300000001E-4"/>
    <n v="5.3379750299999997E-4"/>
    <n v="0"/>
    <n v="0"/>
    <n v="0"/>
    <s v="EJ"/>
  </r>
  <r>
    <x v="18"/>
    <s v="Indonesia"/>
    <s v="process heat cement"/>
    <x v="0"/>
    <x v="2"/>
    <n v="4.5384300000000004E-3"/>
    <n v="1.0177E-2"/>
    <n v="1.17763E-2"/>
    <n v="1.17763E-2"/>
    <n v="6.2844800000000003E-3"/>
    <n v="7.9898230000000001E-3"/>
    <n v="9.6239900000000007E-3"/>
    <n v="1.2688797999999999E-2"/>
    <n v="1.459101E-2"/>
    <n v="1.5141785E-2"/>
    <n v="1.6729739899999999E-2"/>
    <n v="0"/>
    <n v="0"/>
    <n v="0"/>
    <s v="EJ"/>
  </r>
  <r>
    <x v="18"/>
    <s v="Indonesia"/>
    <s v="resid cooling"/>
    <x v="4"/>
    <x v="4"/>
    <n v="2.4567599999999998E-2"/>
    <n v="0.106989"/>
    <n v="0.155972"/>
    <n v="0.23233300000000001"/>
    <n v="0.28484559999999998"/>
    <n v="0.36289949999999999"/>
    <n v="0.43610109999999902"/>
    <n v="0.48896590000000001"/>
    <n v="0.53450710000000001"/>
    <n v="0.57487829999999995"/>
    <n v="0.60943320000000001"/>
    <n v="0"/>
    <n v="0"/>
    <n v="0"/>
    <s v="EJ"/>
  </r>
  <r>
    <x v="18"/>
    <s v="Indonesia"/>
    <s v="resid others"/>
    <x v="4"/>
    <x v="3"/>
    <n v="4.0436800000000002E-2"/>
    <n v="1.6702100000000001E-2"/>
    <n v="1.42743E-2"/>
    <n v="1.2055700000000001E-2"/>
    <n v="1.4372340000000001E-2"/>
    <n v="1.8753989999999901E-2"/>
    <n v="2.4273820000000002E-2"/>
    <n v="2.9116340000000001E-2"/>
    <n v="3.1914953000000003E-2"/>
    <n v="3.2828456999999998E-2"/>
    <n v="3.2385619999999997E-2"/>
    <n v="0"/>
    <n v="0"/>
    <n v="0"/>
    <s v="EJ"/>
  </r>
  <r>
    <x v="18"/>
    <s v="Indonesia"/>
    <s v="resid others"/>
    <x v="4"/>
    <x v="5"/>
    <n v="0"/>
    <n v="4.1900000000000002E-5"/>
    <n v="9.209E-4"/>
    <n v="0"/>
    <n v="0"/>
    <n v="0"/>
    <n v="0"/>
    <n v="0"/>
    <n v="0"/>
    <n v="0"/>
    <n v="0"/>
    <n v="0"/>
    <n v="0"/>
    <n v="0"/>
    <s v="EJ"/>
  </r>
  <r>
    <x v="18"/>
    <s v="Indonesia"/>
    <s v="resid others"/>
    <x v="4"/>
    <x v="4"/>
    <n v="8.1892000000000006E-3"/>
    <n v="3.5663100000000003E-2"/>
    <n v="5.1990500000000002E-2"/>
    <n v="7.7444499999999999E-2"/>
    <n v="9.0948600000000004E-2"/>
    <n v="0.1247544"/>
    <n v="0.192137"/>
    <n v="0.28333107999999901"/>
    <n v="0.38107199000000003"/>
    <n v="0.49295190999999999"/>
    <n v="0.60053252000000001"/>
    <n v="0"/>
    <n v="0"/>
    <n v="0"/>
    <s v="EJ"/>
  </r>
  <r>
    <x v="18"/>
    <s v="Indonesia"/>
    <s v="resid others"/>
    <x v="4"/>
    <x v="0"/>
    <n v="2.0929999999999999E-4"/>
    <n v="6.6980000000000002E-4"/>
    <n v="7.9529999999999998E-4"/>
    <n v="6.6980000000000002E-4"/>
    <n v="8.4407600000000003E-4"/>
    <n v="1.2373709999999999E-3"/>
    <n v="1.960804E-3"/>
    <n v="2.827502E-3"/>
    <n v="3.5719556000000001E-3"/>
    <n v="4.2558646E-3"/>
    <n v="4.7218963000000003E-3"/>
    <n v="0"/>
    <n v="0"/>
    <n v="0"/>
    <s v="EJ"/>
  </r>
  <r>
    <x v="18"/>
    <s v="Indonesia"/>
    <s v="resid others"/>
    <x v="4"/>
    <x v="1"/>
    <n v="0"/>
    <n v="0"/>
    <n v="0"/>
    <n v="0"/>
    <n v="0"/>
    <n v="1.4320199999999999E-7"/>
    <n v="3.73763E-6"/>
    <n v="7.7638899999999996E-6"/>
    <n v="1.0930999999999999E-5"/>
    <n v="1.5731099999999999E-5"/>
    <n v="1.9261599999999999E-5"/>
    <n v="0"/>
    <n v="0"/>
    <n v="0"/>
    <s v="EJ"/>
  </r>
  <r>
    <x v="18"/>
    <s v="Indonesia"/>
    <s v="resid others"/>
    <x v="4"/>
    <x v="2"/>
    <n v="0.257774"/>
    <n v="0.37967000000000001"/>
    <n v="0.25522"/>
    <n v="0.31261"/>
    <n v="0.3698727"/>
    <n v="0.46651280000000001"/>
    <n v="0.59444680000000005"/>
    <n v="0.71950270000000005"/>
    <n v="0.8174264"/>
    <n v="0.88879419999999998"/>
    <n v="0.93577549999999998"/>
    <n v="0"/>
    <n v="0"/>
    <n v="0"/>
    <s v="EJ"/>
  </r>
  <r>
    <x v="18"/>
    <s v="Indonesia"/>
    <s v="resid others"/>
    <x v="4"/>
    <x v="6"/>
    <n v="1.4116899999999999"/>
    <n v="1.77135"/>
    <n v="1.7922800000000001"/>
    <n v="1.9927900000000001"/>
    <n v="2.1974100000000001"/>
    <n v="2.346492"/>
    <n v="2.356487"/>
    <n v="2.258502"/>
    <n v="2.177651"/>
    <n v="2.0987184000000001"/>
    <n v="2.0770306999999999"/>
    <n v="0"/>
    <n v="0"/>
    <n v="0"/>
    <s v="EJ"/>
  </r>
  <r>
    <x v="18"/>
    <s v="Indonesia"/>
    <s v="trn_aviation_intl"/>
    <x v="5"/>
    <x v="4"/>
    <n v="0"/>
    <n v="0"/>
    <n v="0"/>
    <n v="0"/>
    <n v="0"/>
    <n v="0"/>
    <n v="0"/>
    <n v="5.7223600000000002E-8"/>
    <n v="5.1712199999999996E-7"/>
    <n v="4.50535E-6"/>
    <n v="3.59902E-5"/>
    <n v="0"/>
    <n v="0"/>
    <n v="0"/>
    <s v="EJ"/>
  </r>
  <r>
    <x v="18"/>
    <s v="Indonesia"/>
    <s v="trn_aviation_intl"/>
    <x v="5"/>
    <x v="1"/>
    <n v="0"/>
    <n v="0"/>
    <n v="0"/>
    <n v="0"/>
    <n v="0"/>
    <n v="0"/>
    <n v="0"/>
    <n v="8.9093700000000001E-8"/>
    <n v="1.8385799999999999E-6"/>
    <n v="2.9303699999999999E-5"/>
    <n v="3.4378700000000002E-4"/>
    <n v="0"/>
    <n v="0"/>
    <n v="0"/>
    <s v="EJ"/>
  </r>
  <r>
    <x v="18"/>
    <s v="Indonesia"/>
    <s v="trn_aviation_intl"/>
    <x v="5"/>
    <x v="2"/>
    <n v="2.4629499999999999E-2"/>
    <n v="7.7592700000000001E-2"/>
    <n v="0.117552"/>
    <n v="0.14438799999999999"/>
    <n v="0.181619"/>
    <n v="0.21576999999999999"/>
    <n v="0.24951000000000001"/>
    <n v="0.27696199999999999"/>
    <n v="0.31966099999999997"/>
    <n v="0.362541"/>
    <n v="0.40490199999999998"/>
    <n v="0"/>
    <n v="0"/>
    <n v="0"/>
    <s v="EJ"/>
  </r>
  <r>
    <x v="18"/>
    <s v="Indonesia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18"/>
    <s v="Indonesia"/>
    <s v="trn_freight"/>
    <x v="6"/>
    <x v="4"/>
    <n v="0"/>
    <n v="0"/>
    <n v="0"/>
    <n v="0"/>
    <n v="0"/>
    <n v="1.2901899999999999E-4"/>
    <n v="5.9247499999999997E-4"/>
    <n v="1.2614769E-3"/>
    <n v="1.729934E-3"/>
    <n v="2.2654160000000001E-3"/>
    <n v="3.1639199999999902E-3"/>
    <n v="0"/>
    <n v="0"/>
    <n v="0"/>
    <s v="EJ"/>
  </r>
  <r>
    <x v="18"/>
    <s v="Indonesia"/>
    <s v="trn_freight"/>
    <x v="6"/>
    <x v="1"/>
    <n v="0"/>
    <n v="0"/>
    <n v="0"/>
    <n v="0"/>
    <n v="0"/>
    <n v="1.5510900000000001E-4"/>
    <n v="6.4850800000000001E-4"/>
    <n v="1.3893078999999899E-3"/>
    <n v="1.90277E-3"/>
    <n v="2.5689549999999999E-3"/>
    <n v="3.7981600000000001E-3"/>
    <n v="0"/>
    <n v="0"/>
    <n v="0"/>
    <s v="EJ"/>
  </r>
  <r>
    <x v="18"/>
    <s v="Indonesia"/>
    <s v="trn_freight"/>
    <x v="6"/>
    <x v="2"/>
    <n v="3.4435779999999999E-2"/>
    <n v="6.0929860000000002E-2"/>
    <n v="6.9632909999999895E-2"/>
    <n v="9.6290509999999996E-2"/>
    <n v="0.11101261"/>
    <n v="0.13014428"/>
    <n v="0.14951434999999999"/>
    <n v="0.17126949999999899"/>
    <n v="0.18842945999999999"/>
    <n v="0.20352063000000001"/>
    <n v="0.21685831999999999"/>
    <n v="0"/>
    <n v="0"/>
    <n v="0"/>
    <s v="EJ"/>
  </r>
  <r>
    <x v="18"/>
    <s v="Indonesia"/>
    <s v="trn_freight_road"/>
    <x v="6"/>
    <x v="4"/>
    <n v="0"/>
    <n v="0"/>
    <n v="0"/>
    <n v="0"/>
    <n v="1.0821267999999999E-3"/>
    <n v="7.4141139472999997E-3"/>
    <n v="2.8419017054119901E-2"/>
    <n v="7.9223582770259898E-2"/>
    <n v="0.14974531246060299"/>
    <n v="0.22727659271180001"/>
    <n v="0.30575910095299902"/>
    <n v="0"/>
    <n v="0"/>
    <n v="0"/>
    <s v="EJ"/>
  </r>
  <r>
    <x v="18"/>
    <s v="Indonesia"/>
    <s v="trn_freight_road"/>
    <x v="6"/>
    <x v="1"/>
    <n v="0"/>
    <n v="0"/>
    <n v="0"/>
    <n v="0"/>
    <n v="0"/>
    <n v="2.3017049699999999E-3"/>
    <n v="1.5498551186199999E-2"/>
    <n v="4.4845567400799903E-2"/>
    <n v="7.1436943392899993E-2"/>
    <n v="9.0020938708500003E-2"/>
    <n v="0.100550580518"/>
    <n v="0"/>
    <n v="0"/>
    <n v="0"/>
    <s v="EJ"/>
  </r>
  <r>
    <x v="18"/>
    <s v="Indonesia"/>
    <s v="trn_freight_road"/>
    <x v="6"/>
    <x v="2"/>
    <n v="0.15585389999999999"/>
    <n v="0.33762989999999998"/>
    <n v="0.43460799999999999"/>
    <n v="0.60354439999999998"/>
    <n v="0.74938023030000001"/>
    <n v="0.89468472423999901"/>
    <n v="0.97218540846999901"/>
    <n v="0.91576027151999995"/>
    <n v="0.84700925904000002"/>
    <n v="0.80538300210000002"/>
    <n v="0.79489015949999997"/>
    <n v="0"/>
    <n v="0"/>
    <n v="0"/>
    <s v="EJ"/>
  </r>
  <r>
    <x v="18"/>
    <s v="Indonesia"/>
    <s v="trn_pass"/>
    <x v="6"/>
    <x v="4"/>
    <n v="0"/>
    <n v="0"/>
    <n v="0"/>
    <n v="0"/>
    <n v="7.3971E-5"/>
    <n v="2.0976E-4"/>
    <n v="4.2783799999999999E-4"/>
    <n v="8.015028E-4"/>
    <n v="1.4315459999999999E-3"/>
    <n v="2.534134E-3"/>
    <n v="4.47292E-3"/>
    <n v="0"/>
    <n v="0"/>
    <n v="0"/>
    <s v="EJ"/>
  </r>
  <r>
    <x v="18"/>
    <s v="Indonesia"/>
    <s v="trn_pass"/>
    <x v="6"/>
    <x v="1"/>
    <n v="0"/>
    <n v="0"/>
    <n v="0"/>
    <n v="0"/>
    <n v="0"/>
    <n v="0"/>
    <n v="0"/>
    <n v="3.0228700000000001E-5"/>
    <n v="1.06758E-4"/>
    <n v="3.6582999999999999E-4"/>
    <n v="1.0971399999999999E-3"/>
    <n v="0"/>
    <n v="0"/>
    <n v="0"/>
    <s v="EJ"/>
  </r>
  <r>
    <x v="18"/>
    <s v="Indonesia"/>
    <s v="trn_pass"/>
    <x v="6"/>
    <x v="2"/>
    <n v="4.0159000000000002E-3"/>
    <n v="1.02059E-2"/>
    <n v="1.4235680000000001E-2"/>
    <n v="1.8597179999999901E-2"/>
    <n v="2.3383999999999999E-2"/>
    <n v="2.9953500000000001E-2"/>
    <n v="3.6750600000000001E-2"/>
    <n v="4.2032300000000002E-2"/>
    <n v="4.8665100000000003E-2"/>
    <n v="5.4794299999999997E-2"/>
    <n v="5.9632699999999997E-2"/>
    <n v="0"/>
    <n v="0"/>
    <n v="0"/>
    <s v="EJ"/>
  </r>
  <r>
    <x v="18"/>
    <s v="Indonesia"/>
    <s v="trn_pass_road"/>
    <x v="6"/>
    <x v="4"/>
    <n v="0"/>
    <n v="0"/>
    <n v="0"/>
    <n v="0"/>
    <n v="7.2424300000000002E-3"/>
    <n v="1.5919349999999999E-2"/>
    <n v="2.4688979999999999E-2"/>
    <n v="2.8797280000000001E-2"/>
    <n v="3.040611E-2"/>
    <n v="3.1444819999999998E-2"/>
    <n v="3.2076739999999999E-2"/>
    <n v="0"/>
    <n v="0"/>
    <n v="0"/>
    <s v="EJ"/>
  </r>
  <r>
    <x v="18"/>
    <s v="Indonesia"/>
    <s v="trn_pass_road"/>
    <x v="6"/>
    <x v="0"/>
    <n v="0"/>
    <n v="1.04693E-4"/>
    <n v="2.09287E-4"/>
    <n v="7.1155600000000002E-4"/>
    <n v="7.9386599999999995E-4"/>
    <n v="7.9429299999999995E-4"/>
    <n v="6.3089799999999996E-4"/>
    <n v="6.0308099999999999E-4"/>
    <n v="6.0195499999999896E-4"/>
    <n v="5.8449399999999996E-4"/>
    <n v="5.6047900000000001E-4"/>
    <n v="0"/>
    <n v="0"/>
    <n v="0"/>
    <s v="EJ"/>
  </r>
  <r>
    <x v="18"/>
    <s v="Indonesia"/>
    <s v="trn_pass_road"/>
    <x v="6"/>
    <x v="1"/>
    <n v="0"/>
    <n v="0"/>
    <n v="0"/>
    <n v="0"/>
    <n v="0"/>
    <n v="4.3770699999999996E-6"/>
    <n v="2.58816699999999E-5"/>
    <n v="8.5077259999999895E-5"/>
    <n v="1.588491E-4"/>
    <n v="2.1330669999999999E-4"/>
    <n v="2.3197840000000001E-4"/>
    <n v="0"/>
    <n v="0"/>
    <n v="0"/>
    <s v="EJ"/>
  </r>
  <r>
    <x v="18"/>
    <s v="Indonesia"/>
    <s v="trn_pass_road"/>
    <x v="6"/>
    <x v="2"/>
    <n v="4.9451599999999998E-2"/>
    <n v="0.107128"/>
    <n v="0.13789799999999999"/>
    <n v="0.191501"/>
    <n v="0.21631947299999901"/>
    <n v="0.22162284199999999"/>
    <n v="0.19155983599999901"/>
    <n v="0.18113790299999999"/>
    <n v="0.18303739199999999"/>
    <n v="0.180130179999999"/>
    <n v="0.17497652"/>
    <n v="0"/>
    <n v="0"/>
    <n v="0"/>
    <s v="EJ"/>
  </r>
  <r>
    <x v="18"/>
    <s v="Indonesia"/>
    <s v="trn_pass_road_LDV"/>
    <x v="6"/>
    <x v="4"/>
    <n v="0"/>
    <n v="0"/>
    <n v="0"/>
    <n v="0"/>
    <n v="0"/>
    <n v="7.9706299999999994E-3"/>
    <n v="1.9810899999999999E-2"/>
    <n v="2.4105499999999998E-2"/>
    <n v="2.6370999999999999E-2"/>
    <n v="2.86317E-2"/>
    <n v="2.9429E-2"/>
    <n v="0"/>
    <n v="0"/>
    <n v="0"/>
    <s v="EJ"/>
  </r>
  <r>
    <x v="18"/>
    <s v="Indonesia"/>
    <s v="trn_pass_road_LDV"/>
    <x v="6"/>
    <x v="0"/>
    <n v="0"/>
    <n v="1.0098800000000001E-5"/>
    <n v="2.02975E-5"/>
    <n v="6.8891499999999996E-5"/>
    <n v="5.7204799999999998E-5"/>
    <n v="4.0587299999999997E-5"/>
    <n v="4.0129600000000003E-5"/>
    <n v="3.3885199999999999E-5"/>
    <n v="2.7869400000000001E-5"/>
    <n v="2.5494899999999999E-5"/>
    <n v="2.2536900000000001E-5"/>
    <n v="0"/>
    <n v="0"/>
    <n v="0"/>
    <s v="EJ"/>
  </r>
  <r>
    <x v="18"/>
    <s v="Indonesia"/>
    <s v="trn_pass_road_LDV"/>
    <x v="6"/>
    <x v="2"/>
    <n v="9.7985799999999998E-2"/>
    <n v="0.21226900000000001"/>
    <n v="0.27323799999999998"/>
    <n v="0.37944899999999998"/>
    <n v="0.279366"/>
    <n v="0.178949"/>
    <n v="0.15768199999999999"/>
    <n v="0.12634899999999999"/>
    <n v="9.9866200000000002E-2"/>
    <n v="8.2622500000000001E-2"/>
    <n v="6.8340999999999999E-2"/>
    <n v="0"/>
    <n v="0"/>
    <n v="0"/>
    <s v="EJ"/>
  </r>
  <r>
    <x v="18"/>
    <s v="Indonesia"/>
    <s v="trn_pass_road_LDV_4W"/>
    <x v="6"/>
    <x v="4"/>
    <n v="0"/>
    <n v="0"/>
    <n v="0"/>
    <n v="0"/>
    <n v="0"/>
    <n v="1.0278430000000001E-3"/>
    <n v="1.4167974999999999E-2"/>
    <n v="2.7110704199999999E-2"/>
    <n v="3.9391918999999997E-2"/>
    <n v="5.22158707E-2"/>
    <n v="6.4361241E-2"/>
    <n v="0"/>
    <n v="0"/>
    <n v="0"/>
    <s v="EJ"/>
  </r>
  <r>
    <x v="18"/>
    <s v="Indonesia"/>
    <s v="trn_pass_road_LDV_4W"/>
    <x v="6"/>
    <x v="0"/>
    <n v="0"/>
    <n v="9.4479399999999894E-5"/>
    <n v="1.8905859999999899E-4"/>
    <n v="6.4265999999999998E-4"/>
    <n v="5.9440679999999996E-4"/>
    <n v="5.4254680000000003E-4"/>
    <n v="6.0754619999999902E-4"/>
    <n v="5.7824416999999997E-4"/>
    <n v="5.1642101000000005E-4"/>
    <n v="4.9035013999999995E-4"/>
    <n v="4.4723779999999899E-4"/>
    <n v="0"/>
    <n v="0"/>
    <n v="0"/>
    <s v="EJ"/>
  </r>
  <r>
    <x v="18"/>
    <s v="Indonesia"/>
    <s v="trn_pass_road_LDV_4W"/>
    <x v="6"/>
    <x v="1"/>
    <n v="0"/>
    <n v="0"/>
    <n v="0"/>
    <n v="0"/>
    <n v="0"/>
    <n v="1.5175638199999999E-6"/>
    <n v="5.4180876780000003E-5"/>
    <n v="8.5636009259999998E-5"/>
    <n v="1.1953730171000001E-4"/>
    <n v="1.6219731663799999E-4"/>
    <n v="2.183387078E-4"/>
    <n v="0"/>
    <n v="0"/>
    <n v="0"/>
    <s v="EJ"/>
  </r>
  <r>
    <x v="18"/>
    <s v="Indonesia"/>
    <s v="trn_pass_road_LDV_4W"/>
    <x v="6"/>
    <x v="2"/>
    <n v="9.55313E-2"/>
    <n v="0.206951"/>
    <n v="0.2663934"/>
    <n v="0.36994310000000002"/>
    <n v="0.33938763159999902"/>
    <n v="0.31437133579999998"/>
    <n v="0.3657996134"/>
    <n v="0.36110988278"/>
    <n v="0.33807402685999999"/>
    <n v="0.33494667639999998"/>
    <n v="0.32173595459999998"/>
    <n v="0"/>
    <n v="0"/>
    <n v="0"/>
    <s v="EJ"/>
  </r>
  <r>
    <x v="18"/>
    <s v="Indonesia"/>
    <s v="trn_shipping_intl"/>
    <x v="7"/>
    <x v="4"/>
    <n v="0"/>
    <n v="0"/>
    <n v="0"/>
    <n v="0"/>
    <n v="0"/>
    <n v="0"/>
    <n v="0"/>
    <n v="3.8032200000000001E-7"/>
    <n v="1.1698499999999999E-6"/>
    <n v="3.9807800000000004E-6"/>
    <n v="1.1219299999999999E-5"/>
    <n v="0"/>
    <n v="0"/>
    <n v="0"/>
    <s v="EJ"/>
  </r>
  <r>
    <x v="18"/>
    <s v="Indonesia"/>
    <s v="trn_shipping_intl"/>
    <x v="7"/>
    <x v="1"/>
    <n v="0"/>
    <n v="0"/>
    <n v="0"/>
    <n v="0"/>
    <n v="0"/>
    <n v="0"/>
    <n v="0"/>
    <n v="7.6523900000000008E-6"/>
    <n v="2.74223E-5"/>
    <n v="1.12211E-4"/>
    <n v="3.7714299999999998E-4"/>
    <n v="0"/>
    <n v="0"/>
    <n v="0"/>
    <s v="EJ"/>
  </r>
  <r>
    <x v="18"/>
    <s v="Indonesia"/>
    <s v="trn_shipping_intl"/>
    <x v="7"/>
    <x v="2"/>
    <n v="3.5600699999999999E-2"/>
    <n v="4.0593900000000002E-2"/>
    <n v="3.4447100000000001E-2"/>
    <n v="4.3765499999999999E-2"/>
    <n v="4.7335240000000001E-2"/>
    <n v="5.1289179999999997E-2"/>
    <n v="5.38989E-2"/>
    <n v="5.6387E-2"/>
    <n v="5.9317799999999997E-2"/>
    <n v="6.2486199999999999E-2"/>
    <n v="6.5505900000000006E-2"/>
    <n v="0"/>
    <n v="0"/>
    <n v="0"/>
    <s v="EJ"/>
  </r>
  <r>
    <x v="19"/>
    <s v="Japan"/>
    <s v="N fertilizer"/>
    <x v="0"/>
    <x v="0"/>
    <n v="3.9432200000000001E-2"/>
    <n v="3.3476899999999997E-2"/>
    <n v="2.71249E-2"/>
    <n v="2.2736599999999999E-2"/>
    <n v="2.2865447000000001E-2"/>
    <n v="2.5507534499999901E-2"/>
    <n v="2.5996042E-2"/>
    <n v="2.5383622330000001E-2"/>
    <n v="2.37728770799999E-2"/>
    <n v="2.2991823129999998E-2"/>
    <n v="2.2513496729999902E-2"/>
    <n v="0"/>
    <n v="0"/>
    <n v="0"/>
    <s v="EJ"/>
  </r>
  <r>
    <x v="19"/>
    <s v="Japan"/>
    <s v="N fertilizer"/>
    <x v="0"/>
    <x v="1"/>
    <n v="0"/>
    <n v="0"/>
    <n v="0"/>
    <n v="0"/>
    <n v="0"/>
    <n v="4.4247299999999999E-5"/>
    <n v="2.5569859999999999E-4"/>
    <n v="8.6518679999999897E-4"/>
    <n v="1.6324942E-3"/>
    <n v="2.2489232E-3"/>
    <n v="2.8282513699999898E-3"/>
    <n v="0"/>
    <n v="0"/>
    <n v="0"/>
    <s v="EJ"/>
  </r>
  <r>
    <x v="19"/>
    <s v="Japan"/>
    <s v="agricultural energy use"/>
    <x v="1"/>
    <x v="4"/>
    <n v="9.1254999999999999E-3"/>
    <n v="9.6697099999999998E-3"/>
    <n v="1.06324E-2"/>
    <n v="1.00045E-2"/>
    <n v="9.4733700000000001E-3"/>
    <n v="9.3418670000000002E-3"/>
    <n v="1.0721447E-2"/>
    <n v="1.2980810000000001E-2"/>
    <n v="1.51912146999999E-2"/>
    <n v="1.8410073999999998E-2"/>
    <n v="2.1713611000000001E-2"/>
    <n v="0"/>
    <n v="0"/>
    <n v="0"/>
    <s v="EJ"/>
  </r>
  <r>
    <x v="19"/>
    <s v="Japan"/>
    <s v="agricultural energy use"/>
    <x v="1"/>
    <x v="1"/>
    <n v="0"/>
    <n v="0"/>
    <n v="0"/>
    <n v="0"/>
    <n v="0"/>
    <n v="6.8902899999999997E-4"/>
    <n v="2.5025080000000001E-3"/>
    <n v="4.6518510000000002E-3"/>
    <n v="5.9976179999999997E-3"/>
    <n v="7.3298119999999998E-3"/>
    <n v="8.1337240000000002E-3"/>
    <n v="0"/>
    <n v="0"/>
    <n v="0"/>
    <s v="EJ"/>
  </r>
  <r>
    <x v="19"/>
    <s v="Japan"/>
    <s v="agricultural energy use"/>
    <x v="1"/>
    <x v="2"/>
    <n v="0.14918880000000001"/>
    <n v="0.15379370000000001"/>
    <n v="0.13700760000000001"/>
    <n v="0.12679380000000001"/>
    <n v="0.12383593999999901"/>
    <n v="0.11755742"/>
    <n v="0.10688019"/>
    <n v="9.4688147E-2"/>
    <n v="8.4131120000000004E-2"/>
    <n v="7.1988709999999997E-2"/>
    <n v="6.072404E-2"/>
    <n v="0"/>
    <n v="0"/>
    <n v="0"/>
    <s v="EJ"/>
  </r>
  <r>
    <x v="19"/>
    <s v="Japan"/>
    <s v="alumina"/>
    <x v="0"/>
    <x v="3"/>
    <n v="5.1015299999999999E-5"/>
    <n v="1.3836500000000001E-6"/>
    <n v="5.1121400000000002E-5"/>
    <n v="0"/>
    <n v="0"/>
    <n v="0"/>
    <n v="0"/>
    <n v="0"/>
    <n v="0"/>
    <n v="0"/>
    <n v="0"/>
    <n v="0"/>
    <n v="0"/>
    <n v="0"/>
    <s v="EJ"/>
  </r>
  <r>
    <x v="19"/>
    <s v="Japan"/>
    <s v="alumina"/>
    <x v="0"/>
    <x v="5"/>
    <n v="3.6881000000000001E-4"/>
    <n v="5.0898500000000001E-5"/>
    <n v="1.48162E-4"/>
    <n v="0"/>
    <n v="0"/>
    <n v="0"/>
    <n v="0"/>
    <n v="0"/>
    <n v="0"/>
    <n v="0"/>
    <n v="0"/>
    <n v="0"/>
    <n v="0"/>
    <n v="0"/>
    <s v="EJ"/>
  </r>
  <r>
    <x v="19"/>
    <s v="Japan"/>
    <s v="alumina"/>
    <x v="0"/>
    <x v="0"/>
    <n v="0"/>
    <n v="0"/>
    <n v="7.10297E-6"/>
    <n v="0"/>
    <n v="0"/>
    <n v="0"/>
    <n v="0"/>
    <n v="0"/>
    <n v="0"/>
    <n v="0"/>
    <n v="0"/>
    <n v="0"/>
    <n v="0"/>
    <n v="0"/>
    <s v="EJ"/>
  </r>
  <r>
    <x v="19"/>
    <s v="Japan"/>
    <s v="alumina"/>
    <x v="0"/>
    <x v="2"/>
    <n v="3.4270299999999997E-4"/>
    <n v="2.82659E-5"/>
    <n v="1.39858E-4"/>
    <n v="0"/>
    <n v="0"/>
    <n v="0"/>
    <n v="0"/>
    <n v="0"/>
    <n v="0"/>
    <n v="0"/>
    <n v="0"/>
    <n v="0"/>
    <n v="0"/>
    <n v="0"/>
    <s v="EJ"/>
  </r>
  <r>
    <x v="19"/>
    <s v="Japan"/>
    <s v="aluminum"/>
    <x v="0"/>
    <x v="4"/>
    <n v="2.8774199999999999E-3"/>
    <n v="5.4024400000000005E-4"/>
    <n v="2.0358400000000001E-3"/>
    <n v="0"/>
    <n v="0"/>
    <n v="0"/>
    <n v="0"/>
    <n v="0"/>
    <n v="0"/>
    <n v="0"/>
    <n v="0"/>
    <n v="0"/>
    <n v="0"/>
    <n v="0"/>
    <s v="EJ"/>
  </r>
  <r>
    <x v="19"/>
    <s v="Japan"/>
    <s v="cement"/>
    <x v="0"/>
    <x v="4"/>
    <n v="3.6320600000000001E-2"/>
    <n v="3.1859100000000001E-2"/>
    <n v="2.5073499999999999E-2"/>
    <n v="2.5073499999999999E-2"/>
    <n v="2.2069600000000002E-2"/>
    <n v="2.1709699999999998E-2"/>
    <n v="2.1599999999999901E-2"/>
    <n v="2.3948459999999901E-2"/>
    <n v="2.629507E-2"/>
    <n v="2.6846050999999899E-2"/>
    <n v="2.64480699999999E-2"/>
    <n v="0"/>
    <n v="0"/>
    <n v="0"/>
    <s v="EJ"/>
  </r>
  <r>
    <x v="19"/>
    <s v="Japan"/>
    <s v="chemical energy use"/>
    <x v="0"/>
    <x v="3"/>
    <n v="0"/>
    <n v="0"/>
    <n v="1.5907E-3"/>
    <n v="4.9395000000000003E-3"/>
    <n v="4.9023113999999996E-3"/>
    <n v="4.7847610000000002E-3"/>
    <n v="5.0601663999999998E-3"/>
    <n v="6.0266004999999997E-3"/>
    <n v="6.8055742299999999E-3"/>
    <n v="6.8831544599999997E-3"/>
    <n v="6.580733446E-3"/>
    <n v="0"/>
    <n v="0"/>
    <n v="0"/>
    <s v="EJ"/>
  </r>
  <r>
    <x v="19"/>
    <s v="Japan"/>
    <s v="chemical energy use"/>
    <x v="0"/>
    <x v="5"/>
    <n v="0.179621"/>
    <n v="0.149482"/>
    <n v="0.17560300000000001"/>
    <n v="0.16501199999999999"/>
    <n v="0.16380113399999999"/>
    <n v="0.15906045899999999"/>
    <n v="0.15516876799999901"/>
    <n v="0.15206728"/>
    <n v="0.14770839699999999"/>
    <n v="0.142294056"/>
    <n v="0.13616821879999999"/>
    <n v="0"/>
    <n v="0"/>
    <n v="0"/>
    <s v="EJ"/>
  </r>
  <r>
    <x v="19"/>
    <s v="Japan"/>
    <s v="chemical energy use"/>
    <x v="0"/>
    <x v="4"/>
    <n v="0.23127700000000001"/>
    <n v="0.22520699999999999"/>
    <n v="0.217253"/>
    <n v="0.20197399999999999"/>
    <n v="0.18969278000000001"/>
    <n v="0.18586736700000001"/>
    <n v="0.18295618599999999"/>
    <n v="0.18363458599999999"/>
    <n v="0.18740906299999999"/>
    <n v="0.18638307230000001"/>
    <n v="0.18344146920000001"/>
    <n v="0"/>
    <n v="0"/>
    <n v="0"/>
    <s v="EJ"/>
  </r>
  <r>
    <x v="19"/>
    <s v="Japan"/>
    <s v="chemical energy use"/>
    <x v="0"/>
    <x v="0"/>
    <n v="1.5948400000000001E-2"/>
    <n v="6.9749699999999998E-2"/>
    <n v="8.6022500000000002E-2"/>
    <n v="8.0071400000000001E-2"/>
    <n v="7.9490460999999998E-2"/>
    <n v="7.7206756000000001E-2"/>
    <n v="7.5924791000000005E-2"/>
    <n v="7.6097313E-2"/>
    <n v="7.4974277000000006E-2"/>
    <n v="7.2609691599999998E-2"/>
    <n v="6.9229013300000003E-2"/>
    <n v="0"/>
    <n v="0"/>
    <n v="0"/>
    <s v="EJ"/>
  </r>
  <r>
    <x v="19"/>
    <s v="Japan"/>
    <s v="chemical energy use"/>
    <x v="0"/>
    <x v="2"/>
    <n v="0.56469100000000005"/>
    <n v="0.61793699999999996"/>
    <n v="0.52835699999999997"/>
    <n v="0.47599000000000002"/>
    <n v="0.4713291"/>
    <n v="0.45703515"/>
    <n v="0.43636180999999902"/>
    <n v="0.40416944999999999"/>
    <n v="0.368441827"/>
    <n v="0.34574511399999902"/>
    <n v="0.33060967559999999"/>
    <n v="0"/>
    <n v="0"/>
    <n v="0"/>
    <s v="EJ"/>
  </r>
  <r>
    <x v="19"/>
    <s v="Japan"/>
    <s v="chemical feedstocks"/>
    <x v="0"/>
    <x v="5"/>
    <n v="2.6120600000000001E-2"/>
    <n v="1.7330000000000002E-2"/>
    <n v="1.69114E-2"/>
    <n v="1.6743999999999998E-2"/>
    <n v="1.7611399999999999E-2"/>
    <n v="1.7267299999999999E-2"/>
    <n v="1.6809299999999999E-2"/>
    <n v="1.62279E-2"/>
    <n v="1.5923300000000001E-2"/>
    <n v="1.54158E-2"/>
    <n v="1.4795900000000001E-2"/>
    <n v="0"/>
    <n v="0"/>
    <n v="0"/>
    <s v="EJ"/>
  </r>
  <r>
    <x v="19"/>
    <s v="Japan"/>
    <s v="chemical feedstocks"/>
    <x v="0"/>
    <x v="2"/>
    <n v="0.94239399999999995"/>
    <n v="1.2101299999999999"/>
    <n v="1.18225"/>
    <n v="1.2481800000000001"/>
    <n v="1.2210799999999999"/>
    <n v="1.1871700000000001"/>
    <n v="1.15201"/>
    <n v="1.11903"/>
    <n v="1.0848500000000001"/>
    <n v="1.05026"/>
    <n v="1.0168600000000001"/>
    <n v="0"/>
    <n v="0"/>
    <n v="0"/>
    <s v="EJ"/>
  </r>
  <r>
    <x v="19"/>
    <s v="Japan"/>
    <s v="comm cooling"/>
    <x v="2"/>
    <x v="4"/>
    <n v="4.4053599999999998E-2"/>
    <n v="0.103381"/>
    <n v="0.11590200000000001"/>
    <n v="0.108214"/>
    <n v="0.10936609"/>
    <n v="0.10913397"/>
    <n v="0.10641385"/>
    <n v="0.10088308"/>
    <n v="9.4600610000000002E-2"/>
    <n v="8.8321539000000004E-2"/>
    <n v="8.3778309999999995E-2"/>
    <n v="0"/>
    <n v="0"/>
    <n v="0"/>
    <s v="EJ"/>
  </r>
  <r>
    <x v="19"/>
    <s v="Japan"/>
    <s v="comm heating"/>
    <x v="2"/>
    <x v="5"/>
    <n v="7.1190000000000001E-4"/>
    <n v="7.1540000000000004E-4"/>
    <n v="1.9589999999999998E-3"/>
    <n v="2.9762E-3"/>
    <n v="3.1149759999999898E-3"/>
    <n v="3.2134899999999998E-3"/>
    <n v="3.2355539999999999E-3"/>
    <n v="3.179777E-3"/>
    <n v="3.0638639999999999E-3"/>
    <n v="2.9356410000000001E-3"/>
    <n v="2.8135915E-3"/>
    <n v="0"/>
    <n v="0"/>
    <n v="0"/>
    <s v="EJ"/>
  </r>
  <r>
    <x v="19"/>
    <s v="Japan"/>
    <s v="comm heating"/>
    <x v="2"/>
    <x v="4"/>
    <n v="9.9121000000000001E-3"/>
    <n v="2.3260800000000002E-2"/>
    <n v="2.60781E-2"/>
    <n v="2.4348100000000001E-2"/>
    <n v="2.4982109999999998E-2"/>
    <n v="2.560691E-2"/>
    <n v="2.6392709999999899E-2"/>
    <n v="2.769046E-2"/>
    <n v="2.9381285E-2"/>
    <n v="3.0840850999999999E-2"/>
    <n v="3.1764961000000001E-2"/>
    <n v="0"/>
    <n v="0"/>
    <n v="0"/>
    <s v="EJ"/>
  </r>
  <r>
    <x v="19"/>
    <s v="Japan"/>
    <s v="comm heating"/>
    <x v="2"/>
    <x v="0"/>
    <n v="1.44259E-2"/>
    <n v="5.6100999999999998E-2"/>
    <n v="7.6191300000000003E-2"/>
    <n v="7.8423599999999996E-2"/>
    <n v="8.2763870000000003E-2"/>
    <n v="8.6719500000000005E-2"/>
    <n v="9.0865809999999894E-2"/>
    <n v="9.5010860000000003E-2"/>
    <n v="9.6955639999999996E-2"/>
    <n v="9.7057709999999894E-2"/>
    <n v="9.5037120000000003E-2"/>
    <n v="0"/>
    <n v="0"/>
    <n v="0"/>
    <s v="EJ"/>
  </r>
  <r>
    <x v="19"/>
    <s v="Japan"/>
    <s v="comm heating"/>
    <x v="2"/>
    <x v="1"/>
    <n v="0"/>
    <n v="0"/>
    <n v="0"/>
    <n v="0"/>
    <n v="0"/>
    <n v="2.6462300000000002E-6"/>
    <n v="5.5766800000000003E-5"/>
    <n v="1.2553400000000001E-4"/>
    <n v="1.8456200000000001E-4"/>
    <n v="2.06846E-4"/>
    <n v="2.09514E-4"/>
    <n v="0"/>
    <n v="0"/>
    <n v="0"/>
    <s v="EJ"/>
  </r>
  <r>
    <x v="19"/>
    <s v="Japan"/>
    <s v="comm heating"/>
    <x v="2"/>
    <x v="2"/>
    <n v="0.249586"/>
    <n v="0.27865899999999999"/>
    <n v="0.163601"/>
    <n v="0.15103900000000001"/>
    <n v="0.15652539999999901"/>
    <n v="0.16029399999999999"/>
    <n v="0.16038820000000001"/>
    <n v="0.15828198999999901"/>
    <n v="0.15384299000000001"/>
    <n v="0.14997757"/>
    <n v="0.14740771999999999"/>
    <n v="0"/>
    <n v="0"/>
    <n v="0"/>
    <s v="EJ"/>
  </r>
  <r>
    <x v="19"/>
    <s v="Japan"/>
    <s v="comm others"/>
    <x v="2"/>
    <x v="3"/>
    <n v="6.4327999999999998E-3"/>
    <n v="8.1953399999999996E-2"/>
    <n v="8.2000699999999996E-2"/>
    <n v="8.3301399999999998E-2"/>
    <n v="8.6718339999999894E-2"/>
    <n v="0.10510841999999999"/>
    <n v="0.12558484"/>
    <n v="0.14135671999999999"/>
    <n v="0.142816"/>
    <n v="0.13388886999999999"/>
    <n v="0.11987678"/>
    <n v="0"/>
    <n v="0"/>
    <n v="0"/>
    <s v="EJ"/>
  </r>
  <r>
    <x v="19"/>
    <s v="Japan"/>
    <s v="comm others"/>
    <x v="2"/>
    <x v="5"/>
    <n v="7.9099999999999998E-5"/>
    <n v="7.9499999999999994E-5"/>
    <n v="2.1770000000000001E-4"/>
    <n v="3.3070000000000002E-4"/>
    <n v="3.4597149999999999E-4"/>
    <n v="3.6059260000000001E-4"/>
    <n v="3.5394570000000001E-4"/>
    <n v="3.268845E-4"/>
    <n v="2.9495070000000001E-4"/>
    <n v="2.6096345000000001E-4"/>
    <n v="2.4116542999999999E-4"/>
    <n v="0"/>
    <n v="0"/>
    <n v="0"/>
    <s v="EJ"/>
  </r>
  <r>
    <x v="19"/>
    <s v="Japan"/>
    <s v="comm others"/>
    <x v="2"/>
    <x v="4"/>
    <n v="0.38508900000000001"/>
    <n v="0.90369600000000005"/>
    <n v="1.01315"/>
    <n v="0.94593700000000003"/>
    <n v="0.97405179999999902"/>
    <n v="1.0174017"/>
    <n v="1.0532542"/>
    <n v="1.0881934"/>
    <n v="1.1188323"/>
    <n v="1.1386555"/>
    <n v="1.1462336"/>
    <n v="0"/>
    <n v="0"/>
    <n v="0"/>
    <s v="EJ"/>
  </r>
  <r>
    <x v="19"/>
    <s v="Japan"/>
    <s v="comm others"/>
    <x v="2"/>
    <x v="0"/>
    <n v="5.5723099999999998E-2"/>
    <n v="0.21670300000000001"/>
    <n v="0.29430600000000001"/>
    <n v="0.302929"/>
    <n v="0.32012020000000002"/>
    <n v="0.3423252"/>
    <n v="0.35661579999999998"/>
    <n v="0.35850490000000002"/>
    <n v="0.3465683"/>
    <n v="0.32714063999999998"/>
    <n v="0.3078516"/>
    <n v="0"/>
    <n v="0"/>
    <n v="0"/>
    <s v="EJ"/>
  </r>
  <r>
    <x v="19"/>
    <s v="Japan"/>
    <s v="comm others"/>
    <x v="2"/>
    <x v="1"/>
    <n v="0"/>
    <n v="0"/>
    <n v="0"/>
    <n v="0"/>
    <n v="0"/>
    <n v="2.36042E-5"/>
    <n v="4.3553199999999998E-4"/>
    <n v="8.3442399999999995E-4"/>
    <n v="9.8840199999999999E-4"/>
    <n v="1.1864899999999999E-3"/>
    <n v="1.09786E-3"/>
    <n v="0"/>
    <n v="0"/>
    <n v="0"/>
    <s v="EJ"/>
  </r>
  <r>
    <x v="19"/>
    <s v="Japan"/>
    <s v="comm others"/>
    <x v="2"/>
    <x v="2"/>
    <n v="0.55548900000000001"/>
    <n v="0.62019599999999997"/>
    <n v="0.36411700000000002"/>
    <n v="0.33615800000000001"/>
    <n v="0.3469585"/>
    <n v="0.35423660000000001"/>
    <n v="0.33657680000000001"/>
    <n v="0.29953989999999903"/>
    <n v="0.26134071999999903"/>
    <n v="0.22522351999999901"/>
    <n v="0.20945849999999999"/>
    <n v="0"/>
    <n v="0"/>
    <n v="0"/>
    <s v="EJ"/>
  </r>
  <r>
    <x v="19"/>
    <s v="Japan"/>
    <s v="construction energy use"/>
    <x v="0"/>
    <x v="4"/>
    <n v="5.4208699999999999E-2"/>
    <n v="4.29065E-2"/>
    <n v="2.88834E-2"/>
    <n v="2.2395100000000001E-2"/>
    <n v="2.1157229999999999E-2"/>
    <n v="1.9905286899999999E-2"/>
    <n v="1.9634604199999899E-2"/>
    <n v="1.9913615499999999E-2"/>
    <n v="2.0136610700000002E-2"/>
    <n v="2.0623747599999999E-2"/>
    <n v="2.1024388099999999E-2"/>
    <n v="0"/>
    <n v="0"/>
    <n v="0"/>
    <s v="EJ"/>
  </r>
  <r>
    <x v="19"/>
    <s v="Japan"/>
    <s v="construction energy use"/>
    <x v="0"/>
    <x v="0"/>
    <n v="2.0929999999999998E-3"/>
    <n v="3.3907E-3"/>
    <n v="2.9721000000000001E-3"/>
    <n v="2.7209000000000001E-3"/>
    <n v="2.8157999999999998E-3"/>
    <n v="2.9634190000000001E-3"/>
    <n v="2.9871870000000001E-3"/>
    <n v="2.7747979999999898E-3"/>
    <n v="2.3933739999999898E-3"/>
    <n v="2.0105729999999999E-3"/>
    <n v="1.6859919999999899E-3"/>
    <n v="0"/>
    <n v="0"/>
    <n v="0"/>
    <s v="EJ"/>
  </r>
  <r>
    <x v="19"/>
    <s v="Japan"/>
    <s v="construction energy use"/>
    <x v="0"/>
    <x v="1"/>
    <n v="0"/>
    <n v="0"/>
    <n v="0"/>
    <n v="0"/>
    <n v="0"/>
    <n v="3.9437899999999999E-4"/>
    <n v="1.368614E-3"/>
    <n v="2.5134839999999999E-3"/>
    <n v="3.2000216999999902E-3"/>
    <n v="3.9190520000000001E-3"/>
    <n v="4.3855539999999998E-3"/>
    <n v="0"/>
    <n v="0"/>
    <n v="0"/>
    <s v="EJ"/>
  </r>
  <r>
    <x v="19"/>
    <s v="Japan"/>
    <s v="construction energy use"/>
    <x v="0"/>
    <x v="2"/>
    <n v="7.6017699999999994E-2"/>
    <n v="4.9311090000000002E-2"/>
    <n v="4.3534400000000001E-2"/>
    <n v="5.7850600000000002E-2"/>
    <n v="5.5911269999999999E-2"/>
    <n v="5.232821E-2"/>
    <n v="4.6561682E-2"/>
    <n v="4.0231929E-2"/>
    <n v="3.5015243000000001E-2"/>
    <n v="2.9308679000000001E-2"/>
    <n v="2.4145099999999999E-2"/>
    <n v="0"/>
    <n v="0"/>
    <n v="0"/>
    <s v="EJ"/>
  </r>
  <r>
    <x v="19"/>
    <s v="Japan"/>
    <s v="construction feedstocks"/>
    <x v="3"/>
    <x v="2"/>
    <n v="0.226295"/>
    <n v="0.113692"/>
    <n v="7.7273599999999998E-2"/>
    <n v="5.6678399999999997E-2"/>
    <n v="5.8619499999999998E-2"/>
    <n v="5.9920099999999997E-2"/>
    <n v="6.09974E-2"/>
    <n v="6.2065099999999998E-2"/>
    <n v="6.2958200000000006E-2"/>
    <n v="6.3875600000000005E-2"/>
    <n v="6.4933099999999994E-2"/>
    <n v="0"/>
    <n v="0"/>
    <n v="0"/>
    <s v="EJ"/>
  </r>
  <r>
    <x v="19"/>
    <s v="Japan"/>
    <s v="desalinated water"/>
    <x v="0"/>
    <x v="4"/>
    <n v="6.0523E-4"/>
    <n v="5.8693199999999997E-4"/>
    <n v="4.5978600000000001E-4"/>
    <n v="3.3263999999999999E-4"/>
    <n v="3.5722899999999998E-4"/>
    <n v="3.5428899999999998E-4"/>
    <n v="3.3259499999999998E-4"/>
    <n v="3.1159200000000002E-4"/>
    <n v="2.9177599999999999E-4"/>
    <n v="2.76211E-4"/>
    <n v="2.6214599999999999E-4"/>
    <n v="0"/>
    <n v="0"/>
    <n v="0"/>
    <s v="EJ"/>
  </r>
  <r>
    <x v="19"/>
    <s v="Japan"/>
    <s v="desalinated water"/>
    <x v="0"/>
    <x v="0"/>
    <n v="7.5345200000000005E-5"/>
    <n v="3.0626699999999999E-4"/>
    <n v="4.5077099999999998E-4"/>
    <n v="4.9434700000000002E-4"/>
    <n v="5.5977000000000002E-4"/>
    <n v="5.5841899999999999E-4"/>
    <n v="5.3572299999999999E-4"/>
    <n v="5.0674599999999998E-4"/>
    <n v="4.7409200000000001E-4"/>
    <n v="4.5632300000000002E-4"/>
    <n v="4.3422900000000001E-4"/>
    <n v="0"/>
    <n v="0"/>
    <n v="0"/>
    <s v="EJ"/>
  </r>
  <r>
    <x v="19"/>
    <s v="Japan"/>
    <s v="desalinated water"/>
    <x v="0"/>
    <x v="2"/>
    <n v="7.6345500000000001E-4"/>
    <n v="1.0358100000000001E-3"/>
    <n v="8.9130899999999996E-4"/>
    <n v="8.4773300000000004E-4"/>
    <n v="8.7975200000000003E-4"/>
    <n v="8.6710699999999999E-4"/>
    <n v="8.0122500000000003E-4"/>
    <n v="7.6182099999999998E-4"/>
    <n v="7.2197899999999998E-4"/>
    <n v="7.0153399999999997E-4"/>
    <n v="6.9310699999999999E-4"/>
    <n v="0"/>
    <n v="0"/>
    <n v="0"/>
    <s v="EJ"/>
  </r>
  <r>
    <x v="19"/>
    <s v="Japan"/>
    <s v="industrial wastewater treatment"/>
    <x v="0"/>
    <x v="4"/>
    <n v="2.3800200000000001E-2"/>
    <n v="1.9033499999999998E-2"/>
    <n v="1.87948E-2"/>
    <n v="1.71357E-2"/>
    <n v="1.85396E-2"/>
    <n v="1.9929200000000001E-2"/>
    <n v="2.0923500000000001E-2"/>
    <n v="2.1725299999999999E-2"/>
    <n v="2.2268799999999998E-2"/>
    <n v="2.2669000000000002E-2"/>
    <n v="2.2949600000000001E-2"/>
    <n v="0"/>
    <n v="0"/>
    <n v="0"/>
    <s v="EJ"/>
  </r>
  <r>
    <x v="19"/>
    <s v="Japan"/>
    <s v="industrial water abstraction"/>
    <x v="0"/>
    <x v="4"/>
    <n v="5.2674799999999997E-3"/>
    <n v="3.8506E-3"/>
    <n v="3.7770799999999999E-3"/>
    <n v="3.4434299999999999E-3"/>
    <n v="3.5553E-3"/>
    <n v="3.6721599999999998E-3"/>
    <n v="3.7466499999999998E-3"/>
    <n v="3.8168500000000001E-3"/>
    <n v="3.8572099999999998E-3"/>
    <n v="3.8766299999999998E-3"/>
    <n v="3.8823999999999998E-3"/>
    <n v="0"/>
    <n v="0"/>
    <n v="0"/>
    <s v="EJ"/>
  </r>
  <r>
    <x v="19"/>
    <s v="Japan"/>
    <s v="industrial water treatment"/>
    <x v="0"/>
    <x v="4"/>
    <n v="9.2368799999999994E-3"/>
    <n v="6.7522900000000002E-3"/>
    <n v="6.62336E-3"/>
    <n v="6.03829E-3"/>
    <n v="6.2344499999999999E-3"/>
    <n v="6.4393899999999997E-3"/>
    <n v="6.5700100000000003E-3"/>
    <n v="6.6931100000000004E-3"/>
    <n v="6.7638899999999998E-3"/>
    <n v="6.7979399999999997E-3"/>
    <n v="6.8080600000000003E-3"/>
    <n v="0"/>
    <n v="0"/>
    <n v="0"/>
    <s v="EJ"/>
  </r>
  <r>
    <x v="19"/>
    <s v="Japan"/>
    <s v="iron and steel"/>
    <x v="0"/>
    <x v="3"/>
    <n v="0"/>
    <n v="0"/>
    <n v="0"/>
    <n v="0"/>
    <n v="0"/>
    <n v="4.1244599999999999E-2"/>
    <n v="8.1693699999999994E-2"/>
    <n v="0.1020742"/>
    <n v="9.1137850000000006E-2"/>
    <n v="7.2946559999999994E-2"/>
    <n v="5.6720609999999998E-2"/>
    <n v="0"/>
    <n v="0"/>
    <n v="0"/>
    <s v="EJ"/>
  </r>
  <r>
    <x v="19"/>
    <s v="Japan"/>
    <s v="iron and steel"/>
    <x v="0"/>
    <x v="5"/>
    <n v="1.6416607999999999"/>
    <n v="1.4925249"/>
    <n v="1.5180084999999901"/>
    <n v="1.4313579000000001"/>
    <n v="1.4460194500000001"/>
    <n v="1.26423281"/>
    <n v="1.0861257200000001"/>
    <n v="0.94263781999999996"/>
    <n v="0.84974653999999905"/>
    <n v="0.77164387000000001"/>
    <n v="0.70272217000000003"/>
    <n v="0"/>
    <n v="0"/>
    <n v="0"/>
    <s v="EJ"/>
  </r>
  <r>
    <x v="19"/>
    <s v="Japan"/>
    <s v="iron and steel"/>
    <x v="0"/>
    <x v="4"/>
    <n v="0.27744839999999998"/>
    <n v="0.27049659999999998"/>
    <n v="0.26731830000000001"/>
    <n v="0.25991069999999999"/>
    <n v="0.25964228"/>
    <n v="0.23071640499999899"/>
    <n v="0.19919979799999901"/>
    <n v="0.172811838"/>
    <n v="0.154924078399999"/>
    <n v="0.14027368199999901"/>
    <n v="0.127298882999999"/>
    <n v="0"/>
    <n v="0"/>
    <n v="0"/>
    <s v="EJ"/>
  </r>
  <r>
    <x v="19"/>
    <s v="Japan"/>
    <s v="iron and steel"/>
    <x v="0"/>
    <x v="0"/>
    <n v="3.3865560000000003E-2"/>
    <n v="7.9405139999999999E-2"/>
    <n v="9.4225260000000005E-2"/>
    <n v="9.933264E-2"/>
    <n v="9.82872947E-2"/>
    <n v="8.9955100499999996E-2"/>
    <n v="7.7463718599999995E-2"/>
    <n v="6.6468248199999996E-2"/>
    <n v="5.8396390019999897E-2"/>
    <n v="5.1647353829999999E-2"/>
    <n v="4.6114111069999998E-2"/>
    <n v="0"/>
    <n v="0"/>
    <n v="0"/>
    <s v="EJ"/>
  </r>
  <r>
    <x v="19"/>
    <s v="Japan"/>
    <s v="iron and steel"/>
    <x v="0"/>
    <x v="1"/>
    <n v="0"/>
    <n v="0"/>
    <n v="0"/>
    <n v="0"/>
    <n v="0"/>
    <n v="9.7464300000000004E-3"/>
    <n v="3.9712749999999998E-2"/>
    <n v="5.6338227999999997E-2"/>
    <n v="5.48942519999999E-2"/>
    <n v="5.1173832000000002E-2"/>
    <n v="4.5339619999999997E-2"/>
    <n v="0"/>
    <n v="0"/>
    <n v="0"/>
    <s v="EJ"/>
  </r>
  <r>
    <x v="19"/>
    <s v="Japan"/>
    <s v="iron and steel"/>
    <x v="0"/>
    <x v="2"/>
    <n v="0.15793684"/>
    <n v="0.1186702"/>
    <n v="0.1051141"/>
    <n v="8.2800429999999994E-2"/>
    <n v="8.18174029999999E-2"/>
    <n v="7.4706349500000005E-2"/>
    <n v="6.4810470199999998E-2"/>
    <n v="5.61720068E-2"/>
    <n v="4.9731442420000001E-2"/>
    <n v="4.4248315329999899E-2"/>
    <n v="3.9646024070000001E-2"/>
    <n v="0"/>
    <n v="0"/>
    <n v="0"/>
    <s v="EJ"/>
  </r>
  <r>
    <x v="19"/>
    <s v="Japan"/>
    <s v="irrigation water abstraction"/>
    <x v="0"/>
    <x v="4"/>
    <n v="3.8998800000000002E-4"/>
    <n v="3.2638900000000001E-4"/>
    <n v="2.8738499999999997E-4"/>
    <n v="3.1730700000000002E-4"/>
    <n v="3.1478700000000002E-4"/>
    <n v="3.4571800000000001E-4"/>
    <n v="3.5586E-4"/>
    <n v="3.6742600000000002E-4"/>
    <n v="3.7059499999999998E-4"/>
    <n v="3.7870800000000001E-4"/>
    <n v="3.8743600000000001E-4"/>
    <n v="0"/>
    <n v="0"/>
    <n v="0"/>
    <s v="EJ"/>
  </r>
  <r>
    <x v="19"/>
    <s v="Japan"/>
    <s v="mining energy use"/>
    <x v="0"/>
    <x v="5"/>
    <n v="5.2324900000000002E-3"/>
    <n v="5.86004E-4"/>
    <n v="2.0929999999999999E-4"/>
    <n v="3.3489899999999999E-4"/>
    <n v="3.4164949999999998E-4"/>
    <n v="3.4463889999999898E-4"/>
    <n v="3.3101430000000002E-4"/>
    <n v="3.0482680000000001E-4"/>
    <n v="2.7639750000000001E-4"/>
    <n v="2.4887539999999999E-4"/>
    <n v="2.2796519999999999E-4"/>
    <n v="0"/>
    <n v="0"/>
    <n v="0"/>
    <s v="EJ"/>
  </r>
  <r>
    <x v="19"/>
    <s v="Japan"/>
    <s v="mining energy use"/>
    <x v="0"/>
    <x v="4"/>
    <n v="1.7078900000000001E-2"/>
    <n v="7.1581500000000003E-3"/>
    <n v="4.9812900000000002E-3"/>
    <n v="4.0603899999999997E-3"/>
    <n v="3.8168479999999999E-3"/>
    <n v="3.4976434000000001E-3"/>
    <n v="3.3920272999999998E-3"/>
    <n v="3.5078200799999902E-3"/>
    <n v="3.7365491499999899E-3"/>
    <n v="4.0376085100000004E-3"/>
    <n v="4.3161679999999996E-3"/>
    <n v="0"/>
    <n v="0"/>
    <n v="0"/>
    <s v="EJ"/>
  </r>
  <r>
    <x v="19"/>
    <s v="Japan"/>
    <s v="mining energy use"/>
    <x v="0"/>
    <x v="0"/>
    <n v="1.8E-3"/>
    <n v="2.6790199999999998E-3"/>
    <n v="4.7301899999999996E-3"/>
    <n v="4.5208899999999996E-3"/>
    <n v="4.6431579999999997E-3"/>
    <n v="4.7405720000000002E-3"/>
    <n v="4.7153940000000004E-3"/>
    <n v="4.464483E-3"/>
    <n v="4.0435079999999899E-3"/>
    <n v="3.6131459999999998E-3"/>
    <n v="3.2283440000000002E-3"/>
    <n v="0"/>
    <n v="0"/>
    <n v="0"/>
    <s v="EJ"/>
  </r>
  <r>
    <x v="19"/>
    <s v="Japan"/>
    <s v="mining energy use"/>
    <x v="0"/>
    <x v="1"/>
    <n v="0"/>
    <n v="0"/>
    <n v="0"/>
    <n v="0"/>
    <n v="0"/>
    <n v="5.3600100000000002E-5"/>
    <n v="1.8942469999999999E-4"/>
    <n v="3.5199379999999999E-4"/>
    <n v="4.5758020999999999E-4"/>
    <n v="5.6706909999999896E-4"/>
    <n v="6.4094490000000004E-4"/>
    <n v="0"/>
    <n v="0"/>
    <n v="0"/>
    <s v="EJ"/>
  </r>
  <r>
    <x v="19"/>
    <s v="Japan"/>
    <s v="mining energy use"/>
    <x v="0"/>
    <x v="2"/>
    <n v="3.7590289999999998E-2"/>
    <n v="1.8795220000000001E-2"/>
    <n v="9.7533800000000007E-3"/>
    <n v="8.0789699999999996E-3"/>
    <n v="7.9322749999999904E-3"/>
    <n v="7.4702270000000003E-3"/>
    <n v="6.7154129999999999E-3"/>
    <n v="5.8957336000000004E-3"/>
    <n v="5.2376213999999997E-3"/>
    <n v="4.4960419999999996E-3"/>
    <n v="3.8079338000000002E-3"/>
    <n v="0"/>
    <n v="0"/>
    <n v="0"/>
    <s v="EJ"/>
  </r>
  <r>
    <x v="19"/>
    <s v="Japan"/>
    <s v="municipal wastewater treatment"/>
    <x v="0"/>
    <x v="4"/>
    <n v="2.0777199999999999E-2"/>
    <n v="2.23445E-2"/>
    <n v="2.1864700000000001E-2"/>
    <n v="2.1769899999999998E-2"/>
    <n v="2.2302099999999998E-2"/>
    <n v="2.2482800000000001E-2"/>
    <n v="2.2360700000000001E-2"/>
    <n v="2.2003700000000001E-2"/>
    <n v="2.1469700000000001E-2"/>
    <n v="2.0853199999999999E-2"/>
    <n v="2.0190400000000001E-2"/>
    <n v="0"/>
    <n v="0"/>
    <n v="0"/>
    <s v="EJ"/>
  </r>
  <r>
    <x v="19"/>
    <s v="Japan"/>
    <s v="municipal water abstraction"/>
    <x v="0"/>
    <x v="4"/>
    <n v="6.0027199999999996E-3"/>
    <n v="5.8003999999999998E-3"/>
    <n v="5.6061499999999998E-3"/>
    <n v="5.5814999999999997E-3"/>
    <n v="5.4745899999999997E-3"/>
    <n v="5.3171800000000003E-3"/>
    <n v="5.1486300000000004E-3"/>
    <n v="4.9768399999999997E-3"/>
    <n v="4.7918199999999996E-3"/>
    <n v="4.5986999999999998E-3"/>
    <n v="4.4075399999999997E-3"/>
    <n v="0"/>
    <n v="0"/>
    <n v="0"/>
    <s v="EJ"/>
  </r>
  <r>
    <x v="19"/>
    <s v="Japan"/>
    <s v="municipal water distribution"/>
    <x v="0"/>
    <x v="4"/>
    <n v="1.4656199999999999E-2"/>
    <n v="1.4172199999999999E-2"/>
    <n v="1.3698200000000001E-2"/>
    <n v="1.36388E-2"/>
    <n v="1.33793E-2"/>
    <n v="1.2994800000000001E-2"/>
    <n v="1.25822E-2"/>
    <n v="1.21618E-2"/>
    <n v="1.17091E-2"/>
    <n v="1.12371E-2"/>
    <n v="1.07698E-2"/>
    <n v="0"/>
    <n v="0"/>
    <n v="0"/>
    <s v="EJ"/>
  </r>
  <r>
    <x v="19"/>
    <s v="Japan"/>
    <s v="municipal water treatment"/>
    <x v="0"/>
    <x v="4"/>
    <n v="1.39361E-2"/>
    <n v="1.34663E-2"/>
    <n v="1.30154E-2"/>
    <n v="1.29581E-2"/>
    <n v="1.27099E-2"/>
    <n v="1.23445E-2"/>
    <n v="1.1953200000000001E-2"/>
    <n v="1.1554399999999999E-2"/>
    <n v="1.1124800000000001E-2"/>
    <n v="1.06765E-2"/>
    <n v="1.02326E-2"/>
    <n v="0"/>
    <n v="0"/>
    <n v="0"/>
    <s v="EJ"/>
  </r>
  <r>
    <x v="19"/>
    <s v="Japan"/>
    <s v="other industrial energy use"/>
    <x v="0"/>
    <x v="3"/>
    <n v="0.105311"/>
    <n v="0.131608"/>
    <n v="0.14285999999999999"/>
    <n v="0.151952"/>
    <n v="0.15995853999999901"/>
    <n v="0.17255144"/>
    <n v="0.18962009999999899"/>
    <n v="0.21954723000000001"/>
    <n v="0.24099165"/>
    <n v="0.24445634999999999"/>
    <n v="0.23700407399999901"/>
    <n v="0"/>
    <n v="0"/>
    <n v="0"/>
    <s v="EJ"/>
  </r>
  <r>
    <x v="19"/>
    <s v="Japan"/>
    <s v="other industrial energy use"/>
    <x v="0"/>
    <x v="5"/>
    <n v="0.151"/>
    <n v="9.7702999999999998E-2"/>
    <n v="0.105959"/>
    <n v="0.11138099999999999"/>
    <n v="0.11753661"/>
    <n v="0.12159555999999901"/>
    <n v="0.12253588"/>
    <n v="0.12009911"/>
    <n v="0.11512219999999999"/>
    <n v="0.111404299999999"/>
    <n v="0.108495893999999"/>
    <n v="0"/>
    <n v="0"/>
    <n v="0"/>
    <s v="EJ"/>
  </r>
  <r>
    <x v="19"/>
    <s v="Japan"/>
    <s v="other industrial energy use"/>
    <x v="0"/>
    <x v="4"/>
    <n v="0.85709000000000002"/>
    <n v="0.79058200000000001"/>
    <n v="0.80249000000000004"/>
    <n v="0.711113"/>
    <n v="0.71791970000000005"/>
    <n v="0.73477599999999899"/>
    <n v="0.7414309"/>
    <n v="0.74148079999999905"/>
    <n v="0.74737160000000002"/>
    <n v="0.75719464000000003"/>
    <n v="0.76894437999999998"/>
    <n v="0"/>
    <n v="0"/>
    <n v="0"/>
    <s v="EJ"/>
  </r>
  <r>
    <x v="19"/>
    <s v="Japan"/>
    <s v="other industrial energy use"/>
    <x v="0"/>
    <x v="0"/>
    <n v="0.104231"/>
    <n v="0.26142300000000002"/>
    <n v="0.25409100000000001"/>
    <n v="0.260739"/>
    <n v="0.27719640000000001"/>
    <n v="0.28913119999999998"/>
    <n v="0.29809989999999997"/>
    <n v="0.30716100000000002"/>
    <n v="0.30757122999999997"/>
    <n v="0.30364746999999997"/>
    <n v="0.29612823399999999"/>
    <n v="0"/>
    <n v="0"/>
    <n v="0"/>
    <s v="EJ"/>
  </r>
  <r>
    <x v="19"/>
    <s v="Japan"/>
    <s v="other industrial energy use"/>
    <x v="0"/>
    <x v="1"/>
    <n v="0"/>
    <n v="0"/>
    <n v="0"/>
    <n v="0"/>
    <n v="0"/>
    <n v="8.4989199999999999E-4"/>
    <n v="1.0619692E-2"/>
    <n v="3.6864095999999999E-2"/>
    <n v="6.7293546999999995E-2"/>
    <n v="8.6032687999999996E-2"/>
    <n v="9.7715927300000005E-2"/>
    <n v="0"/>
    <n v="0"/>
    <n v="0"/>
    <s v="EJ"/>
  </r>
  <r>
    <x v="19"/>
    <s v="Japan"/>
    <s v="other industrial energy use"/>
    <x v="0"/>
    <x v="2"/>
    <n v="1.01183"/>
    <n v="0.70641600000000004"/>
    <n v="0.44750099999999998"/>
    <n v="0.35984899999999997"/>
    <n v="0.37609169999999997"/>
    <n v="0.384996"/>
    <n v="0.37871929999999998"/>
    <n v="0.35329069999999901"/>
    <n v="0.32054510000000003"/>
    <n v="0.30323577000000002"/>
    <n v="0.29598142799999999"/>
    <n v="0"/>
    <n v="0"/>
    <n v="0"/>
    <s v="EJ"/>
  </r>
  <r>
    <x v="19"/>
    <s v="Japan"/>
    <s v="other industrial feedstocks"/>
    <x v="0"/>
    <x v="5"/>
    <n v="5.2744000000000003E-3"/>
    <n v="2.9300000000000002E-4"/>
    <n v="2.0929999999999999E-4"/>
    <n v="2.5119999999999998E-4"/>
    <n v="2.7873999999999998E-4"/>
    <n v="2.8989199999999998E-4"/>
    <n v="2.9513899999999998E-4"/>
    <n v="2.9463599999999998E-4"/>
    <n v="2.96163E-4"/>
    <n v="2.9439499999999998E-4"/>
    <n v="2.8995699999999998E-4"/>
    <n v="0"/>
    <n v="0"/>
    <n v="0"/>
    <s v="EJ"/>
  </r>
  <r>
    <x v="19"/>
    <s v="Japan"/>
    <s v="other industrial feedstocks"/>
    <x v="0"/>
    <x v="2"/>
    <n v="0.167189"/>
    <n v="0.17388600000000001"/>
    <n v="0.16258400000000001"/>
    <n v="0.14228199999999999"/>
    <n v="0.146845"/>
    <n v="0.15143899999999999"/>
    <n v="0.15368899999999999"/>
    <n v="0.15437600000000001"/>
    <n v="0.153313"/>
    <n v="0.152396"/>
    <n v="0.15141399999999999"/>
    <n v="0"/>
    <n v="0"/>
    <n v="0"/>
    <s v="EJ"/>
  </r>
  <r>
    <x v="19"/>
    <s v="Japan"/>
    <s v="process heat cement"/>
    <x v="0"/>
    <x v="5"/>
    <n v="0.217719"/>
    <n v="0.17593700000000001"/>
    <n v="0.13935800000000001"/>
    <n v="0.13935800000000001"/>
    <n v="0.14096508999999999"/>
    <n v="0.13934225"/>
    <n v="0.13832043999999999"/>
    <n v="0.15339467000000001"/>
    <n v="0.17265866999999999"/>
    <n v="0.18109344599999999"/>
    <n v="0.178685813"/>
    <n v="0"/>
    <n v="0"/>
    <n v="0"/>
    <s v="EJ"/>
  </r>
  <r>
    <x v="19"/>
    <s v="Japan"/>
    <s v="process heat cement"/>
    <x v="0"/>
    <x v="1"/>
    <n v="0"/>
    <n v="0"/>
    <n v="0"/>
    <n v="0"/>
    <n v="0"/>
    <n v="1.4150800000000001E-6"/>
    <n v="4.7694107999999902E-5"/>
    <n v="2.4472821200000001E-4"/>
    <n v="3.676782893E-4"/>
    <n v="2.7780825960000002E-4"/>
    <n v="2.2587322659999999E-4"/>
    <n v="0"/>
    <n v="0"/>
    <n v="0"/>
    <s v="EJ"/>
  </r>
  <r>
    <x v="19"/>
    <s v="Japan"/>
    <s v="process heat cement"/>
    <x v="0"/>
    <x v="2"/>
    <n v="5.4429900000000003E-2"/>
    <n v="4.3984200000000001E-2"/>
    <n v="3.4839500000000002E-2"/>
    <n v="3.4839500000000002E-2"/>
    <n v="1.2362916E-2"/>
    <n v="1.1483815E-2"/>
    <n v="1.2371813999999899E-2"/>
    <n v="1.8536793999999999E-2"/>
    <n v="1.9405413199999999E-2"/>
    <n v="1.58193188999999E-2"/>
    <n v="1.48866580999999E-2"/>
    <n v="0"/>
    <n v="0"/>
    <n v="0"/>
    <s v="EJ"/>
  </r>
  <r>
    <x v="19"/>
    <s v="Japan"/>
    <s v="resid cooling"/>
    <x v="4"/>
    <x v="4"/>
    <n v="3.6698000000000001E-2"/>
    <n v="5.3407499999999997E-2"/>
    <n v="6.1123499999999997E-2"/>
    <n v="5.4450199999999997E-2"/>
    <n v="5.4466899999999999E-2"/>
    <n v="5.5638510000000002E-2"/>
    <n v="5.580309E-2"/>
    <n v="5.4573349E-2"/>
    <n v="5.2930000999999997E-2"/>
    <n v="5.1057311999999903E-2"/>
    <n v="4.9717467000000001E-2"/>
    <n v="0"/>
    <n v="0"/>
    <n v="0"/>
    <s v="EJ"/>
  </r>
  <r>
    <x v="19"/>
    <s v="Japan"/>
    <s v="resid heating"/>
    <x v="4"/>
    <x v="3"/>
    <n v="9.5339999999999997E-4"/>
    <n v="4.9569999999999996E-4"/>
    <n v="3.7869999999999999E-4"/>
    <n v="3.0140000000000001E-4"/>
    <n v="3.2811370000000002E-4"/>
    <n v="3.7194950000000001E-4"/>
    <n v="4.1070400000000002E-4"/>
    <n v="4.363654E-4"/>
    <n v="4.4209410000000001E-4"/>
    <n v="4.3813789999999999E-4"/>
    <n v="4.2398910999999999E-4"/>
    <n v="0"/>
    <n v="0"/>
    <n v="0"/>
    <s v="EJ"/>
  </r>
  <r>
    <x v="19"/>
    <s v="Japan"/>
    <s v="resid heating"/>
    <x v="4"/>
    <x v="4"/>
    <n v="5.3297799999999999E-2"/>
    <n v="7.7565499999999996E-2"/>
    <n v="8.8771699999999995E-2"/>
    <n v="7.9079800000000006E-2"/>
    <n v="7.7631229999999996E-2"/>
    <n v="7.7550850000000005E-2"/>
    <n v="7.8062639999999905E-2"/>
    <n v="7.9840530000000007E-2"/>
    <n v="8.2588720000000004E-2"/>
    <n v="8.5783680000000001E-2"/>
    <n v="8.8011569999999997E-2"/>
    <n v="0"/>
    <n v="0"/>
    <n v="0"/>
    <s v="EJ"/>
  </r>
  <r>
    <x v="19"/>
    <s v="Japan"/>
    <s v="resid heating"/>
    <x v="4"/>
    <x v="0"/>
    <n v="9.0179499999999996E-2"/>
    <n v="0.11455600000000001"/>
    <n v="0.11217299999999999"/>
    <n v="0.105126"/>
    <n v="0.1079246"/>
    <n v="0.11015179999999999"/>
    <n v="0.112412199999999"/>
    <n v="0.1144878"/>
    <n v="0.11440593"/>
    <n v="0.11289589999999999"/>
    <n v="0.10901416999999999"/>
    <n v="0"/>
    <n v="0"/>
    <n v="0"/>
    <s v="EJ"/>
  </r>
  <r>
    <x v="19"/>
    <s v="Japan"/>
    <s v="resid heating"/>
    <x v="4"/>
    <x v="1"/>
    <n v="0"/>
    <n v="0"/>
    <n v="0"/>
    <n v="0"/>
    <n v="0"/>
    <n v="2.7180000000000001E-6"/>
    <n v="4.85864E-5"/>
    <n v="9.6885600000000006E-5"/>
    <n v="1.4667400000000001E-4"/>
    <n v="1.9477599999999999E-4"/>
    <n v="2.2445899999999999E-4"/>
    <n v="0"/>
    <n v="0"/>
    <n v="0"/>
    <s v="EJ"/>
  </r>
  <r>
    <x v="19"/>
    <s v="Japan"/>
    <s v="resid heating"/>
    <x v="4"/>
    <x v="2"/>
    <n v="0.31364399999999998"/>
    <n v="0.37674299999999999"/>
    <n v="0.33390399999999998"/>
    <n v="0.27696199999999999"/>
    <n v="0.27629169999999997"/>
    <n v="0.27598400000000001"/>
    <n v="0.27152389999999998"/>
    <n v="0.26535529999999902"/>
    <n v="0.25564989999999999"/>
    <n v="0.24572939999999999"/>
    <n v="0.23672951"/>
    <n v="0"/>
    <n v="0"/>
    <n v="0"/>
    <s v="EJ"/>
  </r>
  <r>
    <x v="19"/>
    <s v="Japan"/>
    <s v="resid others"/>
    <x v="4"/>
    <x v="3"/>
    <n v="1.059E-4"/>
    <n v="5.5099999999999998E-5"/>
    <n v="4.21E-5"/>
    <n v="3.3500000000000001E-5"/>
    <n v="3.3623520000000002E-5"/>
    <n v="3.7422500000000003E-5"/>
    <n v="4.297741E-5"/>
    <n v="4.7225509999999998E-5"/>
    <n v="4.6719087000000002E-5"/>
    <n v="4.3016831999999999E-5"/>
    <n v="3.7963170000000001E-5"/>
    <n v="0"/>
    <n v="0"/>
    <n v="0"/>
    <s v="EJ"/>
  </r>
  <r>
    <x v="19"/>
    <s v="Japan"/>
    <s v="resid others"/>
    <x v="4"/>
    <x v="5"/>
    <n v="2.8847999999999999E-3"/>
    <n v="3.3000000000000003E-5"/>
    <n v="0"/>
    <n v="0"/>
    <n v="0"/>
    <n v="0"/>
    <n v="0"/>
    <n v="0"/>
    <n v="0"/>
    <n v="0"/>
    <n v="0"/>
    <n v="0"/>
    <n v="0"/>
    <n v="0"/>
    <s v="EJ"/>
  </r>
  <r>
    <x v="19"/>
    <s v="Japan"/>
    <s v="resid others"/>
    <x v="4"/>
    <x v="4"/>
    <n v="0.55662100000000003"/>
    <n v="0.81006299999999998"/>
    <n v="0.92709600000000003"/>
    <n v="0.825878"/>
    <n v="0.82302330000000001"/>
    <n v="0.81972959999999995"/>
    <n v="0.81471479999999996"/>
    <n v="0.80971130000000002"/>
    <n v="0.80420380000000002"/>
    <n v="0.79522296999999997"/>
    <n v="0.78239969999999903"/>
    <n v="0"/>
    <n v="0"/>
    <n v="0"/>
    <s v="EJ"/>
  </r>
  <r>
    <x v="19"/>
    <s v="Japan"/>
    <s v="resid others"/>
    <x v="4"/>
    <x v="0"/>
    <n v="0.219392"/>
    <n v="0.27869699999999997"/>
    <n v="0.272899"/>
    <n v="0.25575500000000001"/>
    <n v="0.25923390000000002"/>
    <n v="0.26299820000000002"/>
    <n v="0.26379419999999998"/>
    <n v="0.25625853999999998"/>
    <n v="0.24025595999999999"/>
    <n v="0.22070916999999901"/>
    <n v="0.20421101"/>
    <n v="0"/>
    <n v="0"/>
    <n v="0"/>
    <s v="EJ"/>
  </r>
  <r>
    <x v="19"/>
    <s v="Japan"/>
    <s v="resid others"/>
    <x v="4"/>
    <x v="1"/>
    <n v="0"/>
    <n v="0"/>
    <n v="0"/>
    <n v="0"/>
    <n v="0"/>
    <n v="1.28004E-5"/>
    <n v="2.8567700000000002E-4"/>
    <n v="5.6729299999999996E-4"/>
    <n v="6.4845099999999998E-4"/>
    <n v="7.6300000000000001E-4"/>
    <n v="6.4123299999999995E-4"/>
    <n v="0"/>
    <n v="0"/>
    <n v="0"/>
    <s v="EJ"/>
  </r>
  <r>
    <x v="19"/>
    <s v="Japan"/>
    <s v="resid others"/>
    <x v="4"/>
    <x v="2"/>
    <n v="0.26109500000000002"/>
    <n v="0.31362299999999999"/>
    <n v="0.27796100000000001"/>
    <n v="0.23055899999999999"/>
    <n v="0.2301203"/>
    <n v="0.22547809999999999"/>
    <n v="0.207151899999999"/>
    <n v="0.17717423999999901"/>
    <n v="0.14852177"/>
    <n v="0.12290461999999901"/>
    <n v="0.11255113"/>
    <n v="0"/>
    <n v="0"/>
    <n v="0"/>
    <s v="EJ"/>
  </r>
  <r>
    <x v="19"/>
    <s v="Japan"/>
    <s v="trn_aviation_intl"/>
    <x v="5"/>
    <x v="4"/>
    <n v="0"/>
    <n v="0"/>
    <n v="0"/>
    <n v="0"/>
    <n v="0"/>
    <n v="0"/>
    <n v="0"/>
    <n v="4.6478199999999999E-8"/>
    <n v="3.7460599999999999E-7"/>
    <n v="2.8122400000000002E-6"/>
    <n v="1.9508E-5"/>
    <n v="0"/>
    <n v="0"/>
    <n v="0"/>
    <s v="EJ"/>
  </r>
  <r>
    <x v="19"/>
    <s v="Japan"/>
    <s v="trn_aviation_intl"/>
    <x v="5"/>
    <x v="1"/>
    <n v="0"/>
    <n v="0"/>
    <n v="0"/>
    <n v="0"/>
    <n v="0"/>
    <n v="0"/>
    <n v="0"/>
    <n v="5.99203E-8"/>
    <n v="1.1324599999999999E-6"/>
    <n v="1.59109E-5"/>
    <n v="1.65985E-4"/>
    <n v="0"/>
    <n v="0"/>
    <n v="0"/>
    <s v="EJ"/>
  </r>
  <r>
    <x v="19"/>
    <s v="Japan"/>
    <s v="trn_aviation_intl"/>
    <x v="5"/>
    <x v="2"/>
    <n v="0.16056599999999999"/>
    <n v="0.25156299999999998"/>
    <n v="0.19953199999999999"/>
    <n v="0.22830400000000001"/>
    <n v="0.22858400000000001"/>
    <n v="0.20821999999999999"/>
    <n v="0.19153200000000001"/>
    <n v="0.17913000000000001"/>
    <n v="0.177589"/>
    <n v="0.17546100000000001"/>
    <n v="0.17293700000000001"/>
    <n v="0"/>
    <n v="0"/>
    <n v="0"/>
    <s v="EJ"/>
  </r>
  <r>
    <x v="19"/>
    <s v="Japan"/>
    <s v="trn_freight"/>
    <x v="6"/>
    <x v="5"/>
    <n v="4.1897300000000003E-5"/>
    <n v="4.1897500000000003E-5"/>
    <n v="4.1897599999999997E-5"/>
    <n v="4.1897599999999997E-5"/>
    <n v="0"/>
    <n v="0"/>
    <n v="0"/>
    <n v="0"/>
    <n v="0"/>
    <n v="0"/>
    <n v="0"/>
    <n v="0"/>
    <n v="0"/>
    <n v="0"/>
    <s v="EJ"/>
  </r>
  <r>
    <x v="19"/>
    <s v="Japan"/>
    <s v="trn_freight"/>
    <x v="6"/>
    <x v="4"/>
    <n v="4.23373E-4"/>
    <n v="4.5597299999999998E-4"/>
    <n v="4.6607300000000001E-4"/>
    <n v="4.4647399999999998E-4"/>
    <n v="4.7193000000000002E-4"/>
    <n v="4.8091079999999998E-4"/>
    <n v="5.5343999999999999E-4"/>
    <n v="6.9060230000000001E-4"/>
    <n v="9.0761699999999999E-4"/>
    <n v="1.495255E-3"/>
    <n v="2.669023E-3"/>
    <n v="0"/>
    <n v="0"/>
    <n v="0"/>
    <s v="EJ"/>
  </r>
  <r>
    <x v="19"/>
    <s v="Japan"/>
    <s v="trn_freight"/>
    <x v="6"/>
    <x v="1"/>
    <n v="0"/>
    <n v="0"/>
    <n v="0"/>
    <n v="0"/>
    <n v="0"/>
    <n v="1.01703E-4"/>
    <n v="3.59833E-4"/>
    <n v="7.1169270000000001E-4"/>
    <n v="9.6385600000000002E-4"/>
    <n v="1.4477639999999901E-3"/>
    <n v="2.4737969999999998E-3"/>
    <n v="0"/>
    <n v="0"/>
    <n v="0"/>
    <s v="EJ"/>
  </r>
  <r>
    <x v="19"/>
    <s v="Japan"/>
    <s v="trn_freight"/>
    <x v="6"/>
    <x v="2"/>
    <n v="0.18003764999999999"/>
    <n v="0.17165432999999999"/>
    <n v="0.14184995"/>
    <n v="0.13606487"/>
    <n v="0.13071779"/>
    <n v="0.13212986399999899"/>
    <n v="0.133123304999999"/>
    <n v="0.14298416"/>
    <n v="0.14684547000000001"/>
    <n v="0.14951310299999901"/>
    <n v="0.14975139900000001"/>
    <n v="0"/>
    <n v="0"/>
    <n v="0"/>
    <s v="EJ"/>
  </r>
  <r>
    <x v="19"/>
    <s v="Japan"/>
    <s v="trn_freight_road"/>
    <x v="6"/>
    <x v="4"/>
    <n v="0"/>
    <n v="0"/>
    <n v="0"/>
    <n v="0"/>
    <n v="3.56108E-4"/>
    <n v="2.5756149999999998E-3"/>
    <n v="1.22738839999999E-2"/>
    <n v="4.0473912399999999E-2"/>
    <n v="6.4410545999999999E-2"/>
    <n v="8.9232350000000002E-2"/>
    <n v="0.10809286999999999"/>
    <n v="0"/>
    <n v="0"/>
    <n v="0"/>
    <s v="EJ"/>
  </r>
  <r>
    <x v="19"/>
    <s v="Japan"/>
    <s v="trn_freight_road"/>
    <x v="6"/>
    <x v="1"/>
    <n v="0"/>
    <n v="0"/>
    <n v="0"/>
    <n v="0"/>
    <n v="0"/>
    <n v="6.8749399999999997E-4"/>
    <n v="7.6955879999999997E-3"/>
    <n v="2.8725595999999999E-2"/>
    <n v="4.6762444E-2"/>
    <n v="6.2879400000000002E-2"/>
    <n v="7.420554E-2"/>
    <n v="0"/>
    <n v="0"/>
    <n v="0"/>
    <s v="EJ"/>
  </r>
  <r>
    <x v="19"/>
    <s v="Japan"/>
    <s v="trn_freight_road"/>
    <x v="6"/>
    <x v="2"/>
    <n v="1.0332399999999999"/>
    <n v="1.23149"/>
    <n v="1.16368"/>
    <n v="1.09406"/>
    <n v="1.135587186"/>
    <n v="1.1448561609999901"/>
    <n v="1.099674823"/>
    <n v="0.94292987399999995"/>
    <n v="0.83555153299999996"/>
    <n v="0.73142309999999999"/>
    <n v="0.65688398999999997"/>
    <n v="0"/>
    <n v="0"/>
    <n v="0"/>
    <s v="EJ"/>
  </r>
  <r>
    <x v="19"/>
    <s v="Japan"/>
    <s v="trn_pass"/>
    <x v="6"/>
    <x v="4"/>
    <n v="5.9209900000000003E-2"/>
    <n v="6.3774700000000004E-2"/>
    <n v="6.5183400000000002E-2"/>
    <n v="6.2442499999999998E-2"/>
    <n v="6.2021399999999997E-2"/>
    <n v="6.0167400000000003E-2"/>
    <n v="5.8193300000000003E-2"/>
    <n v="5.6483683E-2"/>
    <n v="5.4959040000000001E-2"/>
    <n v="5.4372139999999999E-2"/>
    <n v="5.5541930000000003E-2"/>
    <n v="0"/>
    <n v="0"/>
    <n v="0"/>
    <s v="EJ"/>
  </r>
  <r>
    <x v="19"/>
    <s v="Japan"/>
    <s v="trn_pass"/>
    <x v="6"/>
    <x v="1"/>
    <n v="0"/>
    <n v="0"/>
    <n v="0"/>
    <n v="0"/>
    <n v="0"/>
    <n v="0"/>
    <n v="0"/>
    <n v="1.8882E-4"/>
    <n v="5.7521700000000005E-4"/>
    <n v="1.6388799999999999E-3"/>
    <n v="4.1214600000000004E-3"/>
    <n v="0"/>
    <n v="0"/>
    <n v="0"/>
    <s v="EJ"/>
  </r>
  <r>
    <x v="19"/>
    <s v="Japan"/>
    <s v="trn_pass"/>
    <x v="6"/>
    <x v="2"/>
    <n v="0.1328857"/>
    <n v="0.20694429"/>
    <n v="0.16474518999999899"/>
    <n v="0.18773419999999999"/>
    <n v="0.18979438000000001"/>
    <n v="0.18681500000000001"/>
    <n v="0.17988592"/>
    <n v="0.16957849"/>
    <n v="0.16731894"/>
    <n v="0.16185629000000001"/>
    <n v="0.15139914999999901"/>
    <n v="0"/>
    <n v="0"/>
    <n v="0"/>
    <s v="EJ"/>
  </r>
  <r>
    <x v="19"/>
    <s v="Japan"/>
    <s v="trn_pass_road"/>
    <x v="6"/>
    <x v="4"/>
    <n v="0"/>
    <n v="0"/>
    <n v="0"/>
    <n v="0"/>
    <n v="1.7094499999999999E-2"/>
    <n v="2.75404E-2"/>
    <n v="3.4466789999999997E-2"/>
    <n v="3.2926499999999997E-2"/>
    <n v="3.0899579999999999E-2"/>
    <n v="2.884219E-2"/>
    <n v="2.6858939999999901E-2"/>
    <n v="0"/>
    <n v="0"/>
    <n v="0"/>
    <s v="EJ"/>
  </r>
  <r>
    <x v="19"/>
    <s v="Japan"/>
    <s v="trn_pass_road"/>
    <x v="6"/>
    <x v="1"/>
    <n v="0"/>
    <n v="0"/>
    <n v="0"/>
    <n v="0"/>
    <n v="0"/>
    <n v="5.0121400000000001E-6"/>
    <n v="2.461916E-5"/>
    <n v="7.6405280000000004E-5"/>
    <n v="1.3986643000000001E-4"/>
    <n v="1.8051659999999999E-4"/>
    <n v="1.906705E-4"/>
    <n v="0"/>
    <n v="0"/>
    <n v="0"/>
    <s v="EJ"/>
  </r>
  <r>
    <x v="19"/>
    <s v="Japan"/>
    <s v="trn_pass_road"/>
    <x v="6"/>
    <x v="2"/>
    <n v="0.15315400000000001"/>
    <n v="0.18253900000000001"/>
    <n v="0.172486"/>
    <n v="0.16216700000000001"/>
    <n v="0.180230525"/>
    <n v="0.188410827"/>
    <n v="0.14558053339999999"/>
    <n v="0.13239189300000001"/>
    <n v="0.125810005"/>
    <n v="0.11971662299999999"/>
    <n v="0.11424139"/>
    <n v="0"/>
    <n v="0"/>
    <n v="0"/>
    <s v="EJ"/>
  </r>
  <r>
    <x v="19"/>
    <s v="Japan"/>
    <s v="trn_pass_road_LDV"/>
    <x v="6"/>
    <x v="4"/>
    <n v="0"/>
    <n v="0"/>
    <n v="0"/>
    <n v="0"/>
    <n v="0"/>
    <n v="1.0630300000000001E-2"/>
    <n v="1.5698899999999998E-2"/>
    <n v="1.67314E-2"/>
    <n v="1.6785999999999999E-2"/>
    <n v="1.65433E-2"/>
    <n v="1.61443E-2"/>
    <n v="0"/>
    <n v="0"/>
    <n v="0"/>
    <s v="EJ"/>
  </r>
  <r>
    <x v="19"/>
    <s v="Japan"/>
    <s v="trn_pass_road_LDV"/>
    <x v="6"/>
    <x v="2"/>
    <n v="4.1389000000000002E-2"/>
    <n v="4.9330199999999998E-2"/>
    <n v="4.6613599999999998E-2"/>
    <n v="4.38249E-2"/>
    <n v="4.0488299999999998E-2"/>
    <n v="1.9429700000000001E-2"/>
    <n v="1.07382E-2"/>
    <n v="7.5105099999999998E-3"/>
    <n v="5.7617500000000004E-3"/>
    <n v="4.5788399999999998E-3"/>
    <n v="3.7377000000000001E-3"/>
    <n v="0"/>
    <n v="0"/>
    <n v="0"/>
    <s v="EJ"/>
  </r>
  <r>
    <x v="19"/>
    <s v="Japan"/>
    <s v="trn_pass_road_LDV_4W"/>
    <x v="6"/>
    <x v="4"/>
    <n v="0"/>
    <n v="0"/>
    <n v="0"/>
    <n v="0"/>
    <n v="0"/>
    <n v="2.2572189999999999E-2"/>
    <n v="9.3157609999999905E-2"/>
    <n v="0.1632806"/>
    <n v="0.22440969199999999"/>
    <n v="0.25095593100000002"/>
    <n v="0.26825607000000001"/>
    <n v="0"/>
    <n v="0"/>
    <n v="0"/>
    <s v="EJ"/>
  </r>
  <r>
    <x v="19"/>
    <s v="Japan"/>
    <s v="trn_pass_road_LDV_4W"/>
    <x v="6"/>
    <x v="1"/>
    <n v="0"/>
    <n v="0"/>
    <n v="0"/>
    <n v="0"/>
    <n v="0"/>
    <n v="8.2029761000000005E-5"/>
    <n v="5.7800888500000001E-4"/>
    <n v="8.40431621E-4"/>
    <n v="1.0305947027000001E-3"/>
    <n v="1.0653637305999999E-3"/>
    <n v="1.0739798799999901E-3"/>
    <n v="0"/>
    <n v="0"/>
    <n v="0"/>
    <s v="EJ"/>
  </r>
  <r>
    <x v="19"/>
    <s v="Japan"/>
    <s v="trn_pass_road_LDV_4W"/>
    <x v="6"/>
    <x v="2"/>
    <n v="1.28761024"/>
    <n v="1.53466156"/>
    <n v="1.4501468899999901"/>
    <n v="1.3633894200000001"/>
    <n v="1.32024203599999"/>
    <n v="1.163161468"/>
    <n v="0.90640248599999995"/>
    <n v="0.67377435200000002"/>
    <n v="0.468483231"/>
    <n v="0.37303479099999898"/>
    <n v="0.302731848999999"/>
    <n v="0"/>
    <n v="0"/>
    <n v="0"/>
    <s v="EJ"/>
  </r>
  <r>
    <x v="19"/>
    <s v="Japan"/>
    <s v="trn_shipping_intl"/>
    <x v="7"/>
    <x v="4"/>
    <n v="0"/>
    <n v="0"/>
    <n v="0"/>
    <n v="0"/>
    <n v="0"/>
    <n v="0"/>
    <n v="0"/>
    <n v="1.84011E-6"/>
    <n v="5.8703600000000003E-6"/>
    <n v="1.8188800000000001E-5"/>
    <n v="4.6189100000000001E-5"/>
    <n v="0"/>
    <n v="0"/>
    <n v="0"/>
    <s v="EJ"/>
  </r>
  <r>
    <x v="19"/>
    <s v="Japan"/>
    <s v="trn_shipping_intl"/>
    <x v="7"/>
    <x v="1"/>
    <n v="0"/>
    <n v="0"/>
    <n v="0"/>
    <n v="0"/>
    <n v="0"/>
    <n v="0"/>
    <n v="0"/>
    <n v="2.1900899999999999E-5"/>
    <n v="8.19936E-5"/>
    <n v="3.1954800000000001E-4"/>
    <n v="1.02052E-3"/>
    <n v="0"/>
    <n v="0"/>
    <n v="0"/>
    <s v="EJ"/>
  </r>
  <r>
    <x v="19"/>
    <s v="Japan"/>
    <s v="trn_shipping_intl"/>
    <x v="7"/>
    <x v="2"/>
    <n v="0.217474"/>
    <n v="0.23908699999999999"/>
    <n v="0.18329699999999999"/>
    <n v="0.14712900000000001"/>
    <n v="0.14430252999999901"/>
    <n v="0.1428885"/>
    <n v="0.13800779999999899"/>
    <n v="0.13575860000000001"/>
    <n v="0.13516610000000001"/>
    <n v="0.1355336"/>
    <n v="0.1357797"/>
    <n v="0"/>
    <n v="0"/>
    <n v="0"/>
    <s v="EJ"/>
  </r>
  <r>
    <x v="20"/>
    <s v="Mexico"/>
    <s v="N fertilizer"/>
    <x v="0"/>
    <x v="0"/>
    <n v="5.6827200000000001E-2"/>
    <n v="1.1809200000000001E-2"/>
    <n v="1.7732899999999999E-2"/>
    <n v="2.9412899999999999E-2"/>
    <n v="3.2946679999999999E-2"/>
    <n v="3.8315912600000002E-2"/>
    <n v="4.2718884299999899E-2"/>
    <n v="4.50292121E-2"/>
    <n v="4.6252863800000002E-2"/>
    <n v="4.8496702079999898E-2"/>
    <n v="5.0168705010000002E-2"/>
    <n v="0"/>
    <n v="0"/>
    <n v="0"/>
    <s v="EJ"/>
  </r>
  <r>
    <x v="20"/>
    <s v="Mexico"/>
    <s v="N fertilizer"/>
    <x v="0"/>
    <x v="1"/>
    <n v="0"/>
    <n v="0"/>
    <n v="0"/>
    <n v="0"/>
    <n v="0"/>
    <n v="8.2147900000000007E-5"/>
    <n v="5.8851520000000003E-4"/>
    <n v="1.7043169000000001E-3"/>
    <n v="3.2682500999999999E-3"/>
    <n v="4.9017183999999899E-3"/>
    <n v="6.5389951999999998E-3"/>
    <n v="0"/>
    <n v="0"/>
    <n v="0"/>
    <s v="EJ"/>
  </r>
  <r>
    <x v="20"/>
    <s v="Mexico"/>
    <s v="agricultural energy use"/>
    <x v="1"/>
    <x v="4"/>
    <n v="2.41532E-2"/>
    <n v="2.9050800000000002E-2"/>
    <n v="3.09345E-2"/>
    <n v="3.6208900000000002E-2"/>
    <n v="3.5397779999999997E-2"/>
    <n v="3.4372453999999997E-2"/>
    <n v="3.6670652999999998E-2"/>
    <n v="4.1678989999999999E-2"/>
    <n v="4.7462872999999899E-2"/>
    <n v="5.4374676999999899E-2"/>
    <n v="6.1120302000000001E-2"/>
    <n v="0"/>
    <n v="0"/>
    <n v="0"/>
    <s v="EJ"/>
  </r>
  <r>
    <x v="20"/>
    <s v="Mexico"/>
    <s v="agricultural energy use"/>
    <x v="1"/>
    <x v="1"/>
    <n v="0"/>
    <n v="0"/>
    <n v="0"/>
    <n v="0"/>
    <n v="0"/>
    <n v="7.83451E-4"/>
    <n v="2.9012539999999998E-3"/>
    <n v="5.7637469999999996E-3"/>
    <n v="8.2082189999999992E-3"/>
    <n v="1.0841036E-2"/>
    <n v="1.2910728999999999E-2"/>
    <n v="0"/>
    <n v="0"/>
    <n v="0"/>
    <s v="EJ"/>
  </r>
  <r>
    <x v="20"/>
    <s v="Mexico"/>
    <s v="agricultural energy use"/>
    <x v="1"/>
    <x v="2"/>
    <n v="6.9655099999999998E-2"/>
    <n v="0.1015942"/>
    <n v="0.1165383"/>
    <n v="0.13102139999999901"/>
    <n v="0.14283180000000001"/>
    <n v="0.14622973"/>
    <n v="0.14266193999999999"/>
    <n v="0.13378567999999999"/>
    <n v="0.12360363000000001"/>
    <n v="0.10957999"/>
    <n v="9.5281519999999995E-2"/>
    <n v="0"/>
    <n v="0"/>
    <n v="0"/>
    <s v="EJ"/>
  </r>
  <r>
    <x v="20"/>
    <s v="Mexico"/>
    <s v="alumina"/>
    <x v="0"/>
    <x v="5"/>
    <n v="1.19103E-4"/>
    <n v="0"/>
    <n v="0"/>
    <n v="0"/>
    <n v="0"/>
    <n v="0"/>
    <n v="0"/>
    <n v="0"/>
    <n v="0"/>
    <n v="0"/>
    <n v="0"/>
    <n v="0"/>
    <n v="0"/>
    <n v="0"/>
    <s v="EJ"/>
  </r>
  <r>
    <x v="20"/>
    <s v="Mexico"/>
    <s v="alumina"/>
    <x v="0"/>
    <x v="0"/>
    <n v="5.3441399999999998E-4"/>
    <n v="0"/>
    <n v="0"/>
    <n v="0"/>
    <n v="0"/>
    <n v="0"/>
    <n v="0"/>
    <n v="0"/>
    <n v="0"/>
    <n v="0"/>
    <n v="0"/>
    <n v="0"/>
    <n v="0"/>
    <n v="0"/>
    <s v="EJ"/>
  </r>
  <r>
    <x v="20"/>
    <s v="Mexico"/>
    <s v="alumina"/>
    <x v="0"/>
    <x v="2"/>
    <n v="2.50497E-3"/>
    <n v="0"/>
    <n v="0"/>
    <n v="0"/>
    <n v="0"/>
    <n v="0"/>
    <n v="0"/>
    <n v="0"/>
    <n v="0"/>
    <n v="0"/>
    <n v="0"/>
    <n v="0"/>
    <n v="0"/>
    <n v="0"/>
    <s v="EJ"/>
  </r>
  <r>
    <x v="20"/>
    <s v="Mexico"/>
    <s v="aluminum"/>
    <x v="0"/>
    <x v="4"/>
    <n v="4.1811299999999999E-3"/>
    <n v="0"/>
    <n v="0"/>
    <n v="0"/>
    <n v="0"/>
    <n v="0"/>
    <n v="0"/>
    <n v="0"/>
    <n v="0"/>
    <n v="0"/>
    <n v="0"/>
    <n v="0"/>
    <n v="0"/>
    <n v="0"/>
    <s v="EJ"/>
  </r>
  <r>
    <x v="20"/>
    <s v="Mexico"/>
    <s v="cement"/>
    <x v="0"/>
    <x v="4"/>
    <n v="1.0610899999999999E-2"/>
    <n v="1.7909000000000001E-2"/>
    <n v="1.6815400000000001E-2"/>
    <n v="1.6815400000000001E-2"/>
    <n v="1.65649E-2"/>
    <n v="1.8486139999999901E-2"/>
    <n v="2.0457589999999901E-2"/>
    <n v="2.278063E-2"/>
    <n v="2.4877429999999999E-2"/>
    <n v="2.6262536E-2"/>
    <n v="2.7141583999999899E-2"/>
    <n v="0"/>
    <n v="0"/>
    <n v="0"/>
    <s v="EJ"/>
  </r>
  <r>
    <x v="20"/>
    <s v="Mexico"/>
    <s v="chemical energy use"/>
    <x v="0"/>
    <x v="4"/>
    <n v="3.1981000000000002E-2"/>
    <n v="2.2311399999999999E-2"/>
    <n v="2.2813699999999999E-2"/>
    <n v="2.1348599999999999E-2"/>
    <n v="1.767761E-2"/>
    <n v="2.089543E-2"/>
    <n v="2.4141030000000001E-2"/>
    <n v="2.723339E-2"/>
    <n v="3.0018349999999999E-2"/>
    <n v="3.2310633999999998E-2"/>
    <n v="3.4410507199999898E-2"/>
    <n v="0"/>
    <n v="0"/>
    <n v="0"/>
    <s v="EJ"/>
  </r>
  <r>
    <x v="20"/>
    <s v="Mexico"/>
    <s v="chemical energy use"/>
    <x v="0"/>
    <x v="0"/>
    <n v="0.19820699999999999"/>
    <n v="0.122308"/>
    <n v="0.14297599999999999"/>
    <n v="0.111627"/>
    <n v="0.1265191"/>
    <n v="0.136767"/>
    <n v="0.14693339999999999"/>
    <n v="0.15452479999999999"/>
    <n v="0.16141969"/>
    <n v="0.169184429999999"/>
    <n v="0.176432692"/>
    <n v="0"/>
    <n v="0"/>
    <n v="0"/>
    <s v="EJ"/>
  </r>
  <r>
    <x v="20"/>
    <s v="Mexico"/>
    <s v="chemical energy use"/>
    <x v="0"/>
    <x v="2"/>
    <n v="4.8013399999999998E-2"/>
    <n v="3.2525199999999997E-2"/>
    <n v="1.3813799999999999E-2"/>
    <n v="1.2097500000000001E-2"/>
    <n v="1.4117859999999999E-2"/>
    <n v="1.5551570000000001E-2"/>
    <n v="1.6983479999999999E-2"/>
    <n v="1.8072049999999999E-2"/>
    <n v="1.8690889999999901E-2"/>
    <n v="1.8984654E-2"/>
    <n v="1.9251749999999901E-2"/>
    <n v="0"/>
    <n v="0"/>
    <n v="0"/>
    <s v="EJ"/>
  </r>
  <r>
    <x v="20"/>
    <s v="Mexico"/>
    <s v="chemical feedstocks"/>
    <x v="0"/>
    <x v="0"/>
    <n v="6.1761900000000002E-2"/>
    <n v="1.83369E-2"/>
    <n v="7.5269000000000004E-3"/>
    <n v="3.0423E-3"/>
    <n v="2.9819299999999998E-3"/>
    <n v="3.3502599999999999E-3"/>
    <n v="3.85016E-3"/>
    <n v="4.3396900000000002E-3"/>
    <n v="4.8342899999999998E-3"/>
    <n v="5.3844799999999996E-3"/>
    <n v="5.7211099999999997E-3"/>
    <n v="0"/>
    <n v="0"/>
    <n v="0"/>
    <s v="EJ"/>
  </r>
  <r>
    <x v="20"/>
    <s v="Mexico"/>
    <s v="chemical feedstocks"/>
    <x v="0"/>
    <x v="2"/>
    <n v="0.22562499999999999"/>
    <n v="0.13675699999999999"/>
    <n v="0.196072"/>
    <n v="0.14768200000000001"/>
    <n v="0.16122700000000001"/>
    <n v="0.177425"/>
    <n v="0.19495100000000001"/>
    <n v="0.212561"/>
    <n v="0.23035600000000001"/>
    <n v="0.24663399999999999"/>
    <n v="0.26179400000000003"/>
    <n v="0"/>
    <n v="0"/>
    <n v="0"/>
    <s v="EJ"/>
  </r>
  <r>
    <x v="20"/>
    <s v="Mexico"/>
    <s v="comm cooling"/>
    <x v="2"/>
    <x v="4"/>
    <n v="7.5830200000000002E-3"/>
    <n v="1.3010499999999999E-2"/>
    <n v="1.57009E-2"/>
    <n v="2.3744500000000002E-2"/>
    <n v="2.5491429999999999E-2"/>
    <n v="3.1369139999999997E-2"/>
    <n v="3.7166400000000002E-2"/>
    <n v="4.1618450000000001E-2"/>
    <n v="4.5651100999999999E-2"/>
    <n v="4.9580970000000002E-2"/>
    <n v="5.3430350000000001E-2"/>
    <n v="0"/>
    <n v="0"/>
    <n v="0"/>
    <s v="EJ"/>
  </r>
  <r>
    <x v="20"/>
    <s v="Mexico"/>
    <s v="comm cooling"/>
    <x v="2"/>
    <x v="0"/>
    <n v="0"/>
    <n v="1.3450000000000001E-3"/>
    <n v="1.6871E-3"/>
    <n v="2.0292000000000001E-3"/>
    <n v="2.2013530000000001E-3"/>
    <n v="2.5812559999999901E-3"/>
    <n v="2.7365239999999902E-3"/>
    <n v="2.6121529999999999E-3"/>
    <n v="2.4399258000000002E-3"/>
    <n v="2.2848340999999999E-3"/>
    <n v="2.2228268000000001E-3"/>
    <n v="0"/>
    <n v="0"/>
    <n v="0"/>
    <s v="EJ"/>
  </r>
  <r>
    <x v="20"/>
    <s v="Mexico"/>
    <s v="comm heating"/>
    <x v="2"/>
    <x v="4"/>
    <n v="4.4516800000000004E-3"/>
    <n v="7.6378799999999997E-3"/>
    <n v="9.2172999999999995E-3"/>
    <n v="1.3939399999999999E-2"/>
    <n v="1.518135E-2"/>
    <n v="1.7003959999999999E-2"/>
    <n v="1.93592E-2"/>
    <n v="2.1910739999999901E-2"/>
    <n v="2.4657200000000001E-2"/>
    <n v="2.7530796999999999E-2"/>
    <n v="3.0172404999999999E-2"/>
    <n v="0"/>
    <n v="0"/>
    <n v="0"/>
    <s v="EJ"/>
  </r>
  <r>
    <x v="20"/>
    <s v="Mexico"/>
    <s v="comm heating"/>
    <x v="2"/>
    <x v="0"/>
    <n v="0"/>
    <n v="2.4744900000000002E-3"/>
    <n v="3.1039000000000001E-3"/>
    <n v="3.7334E-3"/>
    <n v="4.23011999999999E-3"/>
    <n v="4.7377549999999997E-3"/>
    <n v="5.2129029999999996E-3"/>
    <n v="5.5923429999999996E-3"/>
    <n v="5.9492520000000004E-3"/>
    <n v="6.3500509999999998E-3"/>
    <n v="6.7241590000000004E-3"/>
    <n v="0"/>
    <n v="0"/>
    <n v="0"/>
    <s v="EJ"/>
  </r>
  <r>
    <x v="20"/>
    <s v="Mexico"/>
    <s v="comm heating"/>
    <x v="2"/>
    <x v="1"/>
    <n v="0"/>
    <n v="0"/>
    <n v="0"/>
    <n v="0"/>
    <n v="0"/>
    <n v="1.7791200000000001E-7"/>
    <n v="3.2700200000000002E-6"/>
    <n v="6.4065000000000004E-6"/>
    <n v="9.8359800000000007E-6"/>
    <n v="1.2871099999999999E-5"/>
    <n v="1.5440100000000001E-5"/>
    <n v="0"/>
    <n v="0"/>
    <n v="0"/>
    <s v="EJ"/>
  </r>
  <r>
    <x v="20"/>
    <s v="Mexico"/>
    <s v="comm heating"/>
    <x v="2"/>
    <x v="2"/>
    <n v="1.02278E-2"/>
    <n v="2.91048E-2"/>
    <n v="2.8536499999999999E-2"/>
    <n v="3.0318999999999999E-2"/>
    <n v="3.593097E-2"/>
    <n v="4.14285E-2"/>
    <n v="4.6239429999999998E-2"/>
    <n v="4.966491E-2"/>
    <n v="5.2083129999999998E-2"/>
    <n v="5.3858280000000001E-2"/>
    <n v="5.558805E-2"/>
    <n v="0"/>
    <n v="0"/>
    <n v="0"/>
    <s v="EJ"/>
  </r>
  <r>
    <x v="20"/>
    <s v="Mexico"/>
    <s v="comm others"/>
    <x v="2"/>
    <x v="4"/>
    <n v="3.2717700000000002E-2"/>
    <n v="5.6135200000000003E-2"/>
    <n v="6.7743200000000003E-2"/>
    <n v="0.102448"/>
    <n v="0.1133547"/>
    <n v="0.1437987"/>
    <n v="0.18158640000000001"/>
    <n v="0.21979359000000001"/>
    <n v="0.25963525999999998"/>
    <n v="0.30268946000000002"/>
    <n v="0.34687309999999999"/>
    <n v="0"/>
    <n v="0"/>
    <n v="0"/>
    <s v="EJ"/>
  </r>
  <r>
    <x v="20"/>
    <s v="Mexico"/>
    <s v="comm others"/>
    <x v="2"/>
    <x v="0"/>
    <n v="0"/>
    <n v="3.4172999999999999E-3"/>
    <n v="4.2865000000000004E-3"/>
    <n v="5.1558999999999997E-3"/>
    <n v="5.9230400000000001E-3"/>
    <n v="7.4386309999999898E-3"/>
    <n v="8.8023700000000003E-3"/>
    <n v="9.82332E-3"/>
    <n v="1.0796721999999899E-2"/>
    <n v="1.1833915E-2"/>
    <n v="1.2957948E-2"/>
    <n v="0"/>
    <n v="0"/>
    <n v="0"/>
    <s v="EJ"/>
  </r>
  <r>
    <x v="20"/>
    <s v="Mexico"/>
    <s v="comm others"/>
    <x v="2"/>
    <x v="1"/>
    <n v="0"/>
    <n v="0"/>
    <n v="0"/>
    <n v="0"/>
    <n v="0"/>
    <n v="7.2148799999999998E-7"/>
    <n v="1.1848000000000001E-5"/>
    <n v="2.1217600000000002E-5"/>
    <n v="3.0495299999999999E-5"/>
    <n v="4.4146800000000002E-5"/>
    <n v="5.6348599999999998E-5"/>
    <n v="0"/>
    <n v="0"/>
    <n v="0"/>
    <s v="EJ"/>
  </r>
  <r>
    <x v="20"/>
    <s v="Mexico"/>
    <s v="comm others"/>
    <x v="2"/>
    <x v="2"/>
    <n v="1.23515E-2"/>
    <n v="3.5148199999999998E-2"/>
    <n v="3.4461800000000001E-2"/>
    <n v="3.6614500000000001E-2"/>
    <n v="4.3541160000000002E-2"/>
    <n v="5.4561899999999899E-2"/>
    <n v="6.126682E-2"/>
    <n v="6.2761079999999997E-2"/>
    <n v="6.2149529999999897E-2"/>
    <n v="6.0081679999999998E-2"/>
    <n v="5.9336739999999999E-2"/>
    <n v="0"/>
    <n v="0"/>
    <n v="0"/>
    <s v="EJ"/>
  </r>
  <r>
    <x v="20"/>
    <s v="Mexico"/>
    <s v="construction energy use"/>
    <x v="0"/>
    <x v="4"/>
    <n v="1.04652E-3"/>
    <n v="1.5487999999999999E-3"/>
    <n v="1.6325199999999999E-3"/>
    <n v="1.8837000000000001E-3"/>
    <n v="1.8437E-3"/>
    <n v="1.83726049999999E-3"/>
    <n v="2.0844671999999901E-3"/>
    <n v="2.5379749999999901E-3"/>
    <n v="3.06042582999999E-3"/>
    <n v="3.7016991000000002E-3"/>
    <n v="4.3663768999999998E-3"/>
    <n v="0"/>
    <n v="0"/>
    <n v="0"/>
    <s v="EJ"/>
  </r>
  <r>
    <x v="20"/>
    <s v="Mexico"/>
    <s v="construction energy use"/>
    <x v="0"/>
    <x v="1"/>
    <n v="0"/>
    <n v="0"/>
    <n v="0"/>
    <n v="0"/>
    <n v="0"/>
    <n v="9.8285100000000005E-5"/>
    <n v="3.4327529999999998E-4"/>
    <n v="6.7141649999999896E-4"/>
    <n v="9.6217269999999901E-4"/>
    <n v="1.2703732999999899E-3"/>
    <n v="1.5260358999999999E-3"/>
    <n v="0"/>
    <n v="0"/>
    <n v="0"/>
    <s v="EJ"/>
  </r>
  <r>
    <x v="20"/>
    <s v="Mexico"/>
    <s v="construction energy use"/>
    <x v="0"/>
    <x v="2"/>
    <n v="4.7721120000000002E-3"/>
    <n v="7.2836100000000003E-3"/>
    <n v="1.071621E-2"/>
    <n v="1.092549E-2"/>
    <n v="1.2060144E-2"/>
    <n v="1.2568414999999999E-2"/>
    <n v="1.2504255000000001E-2"/>
    <n v="1.1991682E-2"/>
    <n v="1.13695169999999E-2"/>
    <n v="1.0400598E-2"/>
    <n v="9.3654269999999904E-3"/>
    <n v="0"/>
    <n v="0"/>
    <n v="0"/>
    <s v="EJ"/>
  </r>
  <r>
    <x v="20"/>
    <s v="Mexico"/>
    <s v="construction feedstocks"/>
    <x v="3"/>
    <x v="2"/>
    <n v="3.5455399999999998E-2"/>
    <n v="6.4213199999999998E-2"/>
    <n v="7.4134099999999994E-2"/>
    <n v="4.0143699999999997E-2"/>
    <n v="4.2818700000000001E-2"/>
    <n v="4.4232899999999999E-2"/>
    <n v="4.5553900000000001E-2"/>
    <n v="4.6678400000000002E-2"/>
    <n v="4.75304E-2"/>
    <n v="4.8127099999999999E-2"/>
    <n v="4.8628299999999999E-2"/>
    <n v="0"/>
    <n v="0"/>
    <n v="0"/>
    <s v="EJ"/>
  </r>
  <r>
    <x v="20"/>
    <s v="Mexico"/>
    <s v="desalinated water"/>
    <x v="0"/>
    <x v="4"/>
    <n v="7.6445799999999998E-4"/>
    <n v="2.8826699999999998E-4"/>
    <n v="2.2582099999999999E-4"/>
    <n v="1.6337400000000001E-4"/>
    <n v="2.2684499999999999E-4"/>
    <n v="2.5029700000000002E-4"/>
    <n v="2.69848E-4"/>
    <n v="2.8994600000000002E-4"/>
    <n v="3.10062E-4"/>
    <n v="3.2845900000000002E-4"/>
    <n v="3.44629E-4"/>
    <n v="0"/>
    <n v="0"/>
    <n v="0"/>
    <s v="EJ"/>
  </r>
  <r>
    <x v="20"/>
    <s v="Mexico"/>
    <s v="desalinated water"/>
    <x v="0"/>
    <x v="0"/>
    <n v="5.0390899999999998E-4"/>
    <n v="2.9163000000000003E-4"/>
    <n v="3.3421999999999998E-4"/>
    <n v="3.3606499999999997E-4"/>
    <n v="4.9503199999999996E-4"/>
    <n v="5.4690000000000001E-4"/>
    <n v="6.0110399999999998E-4"/>
    <n v="6.5999400000000001E-4"/>
    <n v="7.1812799999999995E-4"/>
    <n v="7.8307500000000005E-4"/>
    <n v="8.3694100000000001E-4"/>
    <n v="0"/>
    <n v="0"/>
    <n v="0"/>
    <s v="EJ"/>
  </r>
  <r>
    <x v="20"/>
    <s v="Mexico"/>
    <s v="desalinated water"/>
    <x v="0"/>
    <x v="2"/>
    <n v="3.7163000000000002E-4"/>
    <n v="2.5308699999999998E-4"/>
    <n v="2.10497E-4"/>
    <n v="2.0865200000000001E-4"/>
    <n v="3.4135399999999998E-4"/>
    <n v="3.6969800000000001E-4"/>
    <n v="3.89594E-4"/>
    <n v="4.1460899999999997E-4"/>
    <n v="4.3933999999999998E-4"/>
    <n v="4.6160599999999998E-4"/>
    <n v="4.92824E-4"/>
    <n v="0"/>
    <n v="0"/>
    <n v="0"/>
    <s v="EJ"/>
  </r>
  <r>
    <x v="20"/>
    <s v="Mexico"/>
    <s v="industrial wastewater treatment"/>
    <x v="0"/>
    <x v="4"/>
    <n v="1.64792E-3"/>
    <n v="3.7933900000000002E-3"/>
    <n v="3.73632E-3"/>
    <n v="3.9098099999999997E-3"/>
    <n v="5.2207800000000004E-3"/>
    <n v="6.7935000000000001E-3"/>
    <n v="8.5814900000000006E-3"/>
    <n v="1.0438899999999999E-2"/>
    <n v="1.23704E-2"/>
    <n v="1.43751E-2"/>
    <n v="1.6401099999999998E-2"/>
    <n v="0"/>
    <n v="0"/>
    <n v="0"/>
    <s v="EJ"/>
  </r>
  <r>
    <x v="20"/>
    <s v="Mexico"/>
    <s v="industrial water abstraction"/>
    <x v="0"/>
    <x v="4"/>
    <n v="1.17365E-3"/>
    <n v="2.3842899999999998E-3"/>
    <n v="2.3496599999999999E-3"/>
    <n v="2.4591399999999999E-3"/>
    <n v="2.7516300000000001E-3"/>
    <n v="3.1007399999999998E-3"/>
    <n v="3.48E-3"/>
    <n v="3.83827E-3"/>
    <n v="4.1897100000000001E-3"/>
    <n v="4.5295200000000004E-3"/>
    <n v="4.84346E-3"/>
    <n v="0"/>
    <n v="0"/>
    <n v="0"/>
    <s v="EJ"/>
  </r>
  <r>
    <x v="20"/>
    <s v="Mexico"/>
    <s v="industrial water treatment"/>
    <x v="0"/>
    <x v="4"/>
    <n v="1.8278400000000001E-3"/>
    <n v="3.7132799999999998E-3"/>
    <n v="3.65936E-3"/>
    <n v="3.82986E-3"/>
    <n v="4.2853700000000002E-3"/>
    <n v="4.8290900000000003E-3"/>
    <n v="5.4197300000000002E-3"/>
    <n v="5.9776999999999999E-3"/>
    <n v="6.5250300000000002E-3"/>
    <n v="7.0542699999999996E-3"/>
    <n v="7.54319E-3"/>
    <n v="0"/>
    <n v="0"/>
    <n v="0"/>
    <s v="EJ"/>
  </r>
  <r>
    <x v="20"/>
    <s v="Mexico"/>
    <s v="iron and steel"/>
    <x v="0"/>
    <x v="3"/>
    <n v="0"/>
    <n v="0"/>
    <n v="0"/>
    <n v="0"/>
    <n v="0"/>
    <n v="1.02395E-3"/>
    <n v="2.0281990000000001E-3"/>
    <n v="2.6713309999999999E-3"/>
    <n v="2.754837E-3"/>
    <n v="2.5642130000000001E-3"/>
    <n v="2.317501E-3"/>
    <n v="0"/>
    <n v="0"/>
    <n v="0"/>
    <s v="EJ"/>
  </r>
  <r>
    <x v="20"/>
    <s v="Mexico"/>
    <s v="iron and steel"/>
    <x v="0"/>
    <x v="5"/>
    <n v="0"/>
    <n v="8.1501599999999993E-2"/>
    <n v="8.9161599999999994E-2"/>
    <n v="8.2297099999999998E-2"/>
    <n v="9.8714880000000005E-2"/>
    <n v="0.112361473999999"/>
    <n v="0.123601583"/>
    <n v="0.132875405"/>
    <n v="0.14181290499999999"/>
    <n v="0.148691714999999"/>
    <n v="0.15338448099999999"/>
    <n v="0"/>
    <n v="0"/>
    <n v="0"/>
    <s v="EJ"/>
  </r>
  <r>
    <x v="20"/>
    <s v="Mexico"/>
    <s v="iron and steel"/>
    <x v="0"/>
    <x v="4"/>
    <n v="2.9469719999999901E-2"/>
    <n v="2.4488570000000001E-2"/>
    <n v="2.1809519999999999E-2"/>
    <n v="1.921351E-2"/>
    <n v="2.2959140999999999E-2"/>
    <n v="2.6829984299999901E-2"/>
    <n v="3.07687668E-2"/>
    <n v="3.4043607300000001E-2"/>
    <n v="3.6710693989999897E-2"/>
    <n v="3.8682731589999998E-2"/>
    <n v="3.9849816499999899E-2"/>
    <n v="0"/>
    <n v="0"/>
    <n v="0"/>
    <s v="EJ"/>
  </r>
  <r>
    <x v="20"/>
    <s v="Mexico"/>
    <s v="iron and steel"/>
    <x v="0"/>
    <x v="0"/>
    <n v="8.0245205999999999E-2"/>
    <n v="9.8789149999999895E-2"/>
    <n v="0.10594782799999999"/>
    <n v="0.119887334"/>
    <n v="0.1454887155"/>
    <n v="0.17079452507000001"/>
    <n v="0.190858137155"/>
    <n v="0.206760487805"/>
    <n v="0.220187619434"/>
    <n v="0.23036568905400001"/>
    <n v="0.23657707039199999"/>
    <n v="0"/>
    <n v="0"/>
    <n v="0"/>
    <s v="EJ"/>
  </r>
  <r>
    <x v="20"/>
    <s v="Mexico"/>
    <s v="iron and steel"/>
    <x v="0"/>
    <x v="1"/>
    <n v="0"/>
    <n v="0"/>
    <n v="0"/>
    <n v="0"/>
    <n v="0"/>
    <n v="1.2224169999999999E-3"/>
    <n v="7.3904950000000004E-3"/>
    <n v="1.25051379999999E-2"/>
    <n v="1.55432383E-2"/>
    <n v="1.7775019E-2"/>
    <n v="1.9124442999999901E-2"/>
    <n v="0"/>
    <n v="0"/>
    <n v="0"/>
    <s v="EJ"/>
  </r>
  <r>
    <x v="20"/>
    <s v="Mexico"/>
    <s v="iron and steel"/>
    <x v="0"/>
    <x v="2"/>
    <n v="2.7083383999999999E-2"/>
    <n v="1.6032330000000001E-2"/>
    <n v="8.9162189999999995E-3"/>
    <n v="4.3112179999999899E-3"/>
    <n v="5.21230717999999E-3"/>
    <n v="6.1131131199999899E-3"/>
    <n v="6.8565175950000001E-3"/>
    <n v="7.45349047E-3"/>
    <n v="7.9549809240000002E-3"/>
    <n v="8.3319637499999905E-3"/>
    <n v="8.5585426279999998E-3"/>
    <n v="0"/>
    <n v="0"/>
    <n v="0"/>
    <s v="EJ"/>
  </r>
  <r>
    <x v="20"/>
    <s v="Mexico"/>
    <s v="irrigation water abstraction"/>
    <x v="0"/>
    <x v="4"/>
    <n v="8.8909200000000001E-3"/>
    <n v="1.11156E-2"/>
    <n v="1.18385E-2"/>
    <n v="1.30057E-2"/>
    <n v="1.3076000000000001E-2"/>
    <n v="1.4138899999999999E-2"/>
    <n v="1.53125E-2"/>
    <n v="1.6641099999999999E-2"/>
    <n v="1.7903100000000002E-2"/>
    <n v="1.9285500000000001E-2"/>
    <n v="2.0489500000000001E-2"/>
    <n v="0"/>
    <n v="0"/>
    <n v="0"/>
    <s v="EJ"/>
  </r>
  <r>
    <x v="20"/>
    <s v="Mexico"/>
    <s v="mining energy use"/>
    <x v="0"/>
    <x v="4"/>
    <n v="1.7036900000000001E-2"/>
    <n v="1.9004400000000001E-2"/>
    <n v="2.6329999999999999E-2"/>
    <n v="3.8092500000000001E-2"/>
    <n v="3.8809440000000001E-2"/>
    <n v="3.9375998799999999E-2"/>
    <n v="4.1111637699999898E-2"/>
    <n v="4.3321619499999998E-2"/>
    <n v="4.5213974689999999E-2"/>
    <n v="4.6695106399999999E-2"/>
    <n v="4.7672461100000001E-2"/>
    <n v="0"/>
    <n v="0"/>
    <n v="0"/>
    <s v="EJ"/>
  </r>
  <r>
    <x v="20"/>
    <s v="Mexico"/>
    <s v="mining energy use"/>
    <x v="0"/>
    <x v="0"/>
    <n v="1.6995099999999999E-2"/>
    <n v="8.4139000000000002E-3"/>
    <n v="8.2046199999999993E-3"/>
    <n v="8.7905799999999992E-3"/>
    <n v="9.9780300000000006E-3"/>
    <n v="1.04193899999999E-2"/>
    <n v="1.009521E-2"/>
    <n v="9.4129439999999995E-3"/>
    <n v="8.8928489999999995E-3"/>
    <n v="8.5478570000000007E-3"/>
    <n v="8.3331259999999997E-3"/>
    <n v="0"/>
    <n v="0"/>
    <n v="0"/>
    <s v="EJ"/>
  </r>
  <r>
    <x v="20"/>
    <s v="Mexico"/>
    <s v="mining energy use"/>
    <x v="0"/>
    <x v="1"/>
    <n v="0"/>
    <n v="0"/>
    <n v="0"/>
    <n v="0"/>
    <n v="0"/>
    <n v="1.07682E-4"/>
    <n v="3.8522490000000002E-4"/>
    <n v="7.5523099999999998E-4"/>
    <n v="1.0715359000000001E-3"/>
    <n v="1.4146698E-3"/>
    <n v="1.6877774999999901E-3"/>
    <n v="0"/>
    <n v="0"/>
    <n v="0"/>
    <s v="EJ"/>
  </r>
  <r>
    <x v="20"/>
    <s v="Mexico"/>
    <s v="mining energy use"/>
    <x v="0"/>
    <x v="2"/>
    <n v="1.2641690000000001E-2"/>
    <n v="1.46091E-2"/>
    <n v="1.3395209999999999E-2"/>
    <n v="1.3939389999999999E-2"/>
    <n v="1.53188099999999E-2"/>
    <n v="1.5943450000000001E-2"/>
    <n v="1.56154579999999E-2"/>
    <n v="1.4571482E-2"/>
    <n v="1.3368922999999901E-2"/>
    <n v="1.1815597000000001E-2"/>
    <n v="1.0255284999999999E-2"/>
    <n v="0"/>
    <n v="0"/>
    <n v="0"/>
    <s v="EJ"/>
  </r>
  <r>
    <x v="20"/>
    <s v="Mexico"/>
    <s v="municipal wastewater treatment"/>
    <x v="0"/>
    <x v="4"/>
    <n v="3.5269799999999999E-3"/>
    <n v="5.3992800000000002E-3"/>
    <n v="6.0232000000000003E-3"/>
    <n v="7.35186E-3"/>
    <n v="8.9130300000000006E-3"/>
    <n v="1.0709E-2"/>
    <n v="1.2541200000000001E-2"/>
    <n v="1.4237E-2"/>
    <n v="1.5794099999999998E-2"/>
    <n v="1.7219700000000001E-2"/>
    <n v="1.8493599999999999E-2"/>
    <n v="0"/>
    <n v="0"/>
    <n v="0"/>
    <s v="EJ"/>
  </r>
  <r>
    <x v="20"/>
    <s v="Mexico"/>
    <s v="municipal water abstraction"/>
    <x v="0"/>
    <x v="4"/>
    <n v="3.24238E-3"/>
    <n v="4.3051599999999997E-3"/>
    <n v="4.7781500000000001E-3"/>
    <n v="5.8330600000000002E-3"/>
    <n v="5.96322E-3"/>
    <n v="6.2320600000000002E-3"/>
    <n v="6.50491E-3"/>
    <n v="6.71143E-3"/>
    <n v="6.8707799999999999E-3"/>
    <n v="6.9795100000000004E-3"/>
    <n v="7.0340899999999998E-3"/>
    <n v="0"/>
    <n v="0"/>
    <n v="0"/>
    <s v="EJ"/>
  </r>
  <r>
    <x v="20"/>
    <s v="Mexico"/>
    <s v="municipal water distribution"/>
    <x v="0"/>
    <x v="4"/>
    <n v="7.0453299999999998E-3"/>
    <n v="9.3389500000000004E-3"/>
    <n v="1.03642E-2"/>
    <n v="1.26505E-2"/>
    <n v="1.2937000000000001E-2"/>
    <n v="1.3521E-2"/>
    <n v="1.41134E-2"/>
    <n v="1.45621E-2"/>
    <n v="1.4908599999999999E-2"/>
    <n v="1.51453E-2"/>
    <n v="1.52646E-2"/>
    <n v="0"/>
    <n v="0"/>
    <n v="0"/>
    <s v="EJ"/>
  </r>
  <r>
    <x v="20"/>
    <s v="Mexico"/>
    <s v="municipal water treatment"/>
    <x v="0"/>
    <x v="4"/>
    <n v="6.6854799999999997E-3"/>
    <n v="8.8768300000000005E-3"/>
    <n v="9.8520900000000008E-3"/>
    <n v="1.20272E-2"/>
    <n v="1.22956E-2"/>
    <n v="1.2849899999999999E-2"/>
    <n v="1.3412500000000001E-2"/>
    <n v="1.38383E-2"/>
    <n v="1.41669E-2"/>
    <n v="1.43911E-2"/>
    <n v="1.45036E-2"/>
    <n v="0"/>
    <n v="0"/>
    <n v="0"/>
    <s v="EJ"/>
  </r>
  <r>
    <x v="20"/>
    <s v="Mexico"/>
    <s v="other industrial energy use"/>
    <x v="0"/>
    <x v="3"/>
    <n v="6.8980700000000006E-2"/>
    <n v="4.2732100000000002E-2"/>
    <n v="2.2997099999999999E-2"/>
    <n v="2.9820300000000001E-2"/>
    <n v="3.4698369999999999E-2"/>
    <n v="3.8746709999999997E-2"/>
    <n v="4.2978750000000003E-2"/>
    <n v="4.6240473999999997E-2"/>
    <n v="4.8385501999999997E-2"/>
    <n v="4.9955946000000001E-2"/>
    <n v="5.0894961599999997E-2"/>
    <n v="0"/>
    <n v="0"/>
    <n v="0"/>
    <s v="EJ"/>
  </r>
  <r>
    <x v="20"/>
    <s v="Mexico"/>
    <s v="other industrial energy use"/>
    <x v="0"/>
    <x v="5"/>
    <n v="7.2761099999999995E-2"/>
    <n v="5.2142500000000001E-2"/>
    <n v="0.106548"/>
    <n v="0.100855"/>
    <n v="0.1159114"/>
    <n v="0.12664239999999999"/>
    <n v="0.13660420000000001"/>
    <n v="0.14177980000000001"/>
    <n v="0.14627789999999999"/>
    <n v="0.15307304999999999"/>
    <n v="0.16057222099999999"/>
    <n v="0"/>
    <n v="0"/>
    <n v="0"/>
    <s v="EJ"/>
  </r>
  <r>
    <x v="20"/>
    <s v="Mexico"/>
    <s v="other industrial energy use"/>
    <x v="0"/>
    <x v="4"/>
    <n v="7.2094599999999995E-2"/>
    <n v="0.30428500000000003"/>
    <n v="0.338754"/>
    <n v="0.38274000000000002"/>
    <n v="0.3622127"/>
    <n v="0.4264212"/>
    <n v="0.49329909999999999"/>
    <n v="0.56153810000000004"/>
    <n v="0.63314709999999996"/>
    <n v="0.70203201999999998"/>
    <n v="0.76279207999999998"/>
    <n v="0"/>
    <n v="0"/>
    <n v="0"/>
    <s v="EJ"/>
  </r>
  <r>
    <x v="20"/>
    <s v="Mexico"/>
    <s v="other industrial energy use"/>
    <x v="0"/>
    <x v="0"/>
    <n v="0.33948400000000001"/>
    <n v="0.75623499999999999"/>
    <n v="0.85017399999999999"/>
    <n v="0.84020899999999998"/>
    <n v="1.0005971999999901"/>
    <n v="1.1069176999999999"/>
    <n v="1.2166988000000001"/>
    <n v="1.30324429999999"/>
    <n v="1.3810244"/>
    <n v="1.4658897399999999"/>
    <n v="1.5493409499999999"/>
    <n v="0"/>
    <n v="0"/>
    <n v="0"/>
    <s v="EJ"/>
  </r>
  <r>
    <x v="20"/>
    <s v="Mexico"/>
    <s v="other industrial energy use"/>
    <x v="0"/>
    <x v="1"/>
    <n v="0"/>
    <n v="0"/>
    <n v="0"/>
    <n v="0"/>
    <n v="0"/>
    <n v="1.2676540000000001E-4"/>
    <n v="1.2861579000000001E-3"/>
    <n v="3.8434977000000002E-3"/>
    <n v="7.4093316999999997E-3"/>
    <n v="1.07484051E-2"/>
    <n v="1.4017097229999999E-2"/>
    <n v="0"/>
    <n v="0"/>
    <n v="0"/>
    <s v="EJ"/>
  </r>
  <r>
    <x v="20"/>
    <s v="Mexico"/>
    <s v="other industrial energy use"/>
    <x v="0"/>
    <x v="2"/>
    <n v="0.17876500000000001"/>
    <n v="0.23527439999999999"/>
    <n v="0.21131539999999999"/>
    <n v="0.22935799999999901"/>
    <n v="0.27614879999999897"/>
    <n v="0.31085742999999999"/>
    <n v="0.34833418999999999"/>
    <n v="0.37975309000000002"/>
    <n v="0.40201285999999897"/>
    <n v="0.41690234700000001"/>
    <n v="0.429862201"/>
    <n v="0"/>
    <n v="0"/>
    <n v="0"/>
    <s v="EJ"/>
  </r>
  <r>
    <x v="20"/>
    <s v="Mexico"/>
    <s v="other industrial feedstocks"/>
    <x v="0"/>
    <x v="5"/>
    <n v="6.2370999999999998E-3"/>
    <n v="5.19061E-3"/>
    <n v="5.7766900000000001E-3"/>
    <n v="4.6883100000000002E-3"/>
    <n v="4.8698600000000002E-3"/>
    <n v="5.9923700000000003E-3"/>
    <n v="7.8388199999999998E-3"/>
    <n v="1.12649E-2"/>
    <n v="1.58494E-2"/>
    <n v="2.00252E-2"/>
    <n v="2.3820899999999999E-2"/>
    <n v="0"/>
    <n v="0"/>
    <n v="0"/>
    <s v="EJ"/>
  </r>
  <r>
    <x v="20"/>
    <s v="Mexico"/>
    <s v="other industrial feedstocks"/>
    <x v="0"/>
    <x v="2"/>
    <n v="1.85021E-2"/>
    <n v="1.6032399999999999E-2"/>
    <n v="1.33533E-2"/>
    <n v="9.8790300000000004E-3"/>
    <n v="1.2089900000000001E-2"/>
    <n v="1.4833900000000001E-2"/>
    <n v="1.9632899999999998E-2"/>
    <n v="2.7949100000000001E-2"/>
    <n v="3.8301300000000003E-2"/>
    <n v="4.73313E-2"/>
    <n v="5.6197400000000002E-2"/>
    <n v="0"/>
    <n v="0"/>
    <n v="0"/>
    <s v="EJ"/>
  </r>
  <r>
    <x v="20"/>
    <s v="Mexico"/>
    <s v="process heat cement"/>
    <x v="0"/>
    <x v="3"/>
    <n v="1.26882E-2"/>
    <n v="1.5369300000000001E-2"/>
    <n v="1.46351E-2"/>
    <n v="1.46351E-2"/>
    <n v="1.4676155999999999E-2"/>
    <n v="1.6702411E-2"/>
    <n v="1.8783476E-2"/>
    <n v="2.1119148000000001E-2"/>
    <n v="2.2675641999999999E-2"/>
    <n v="2.3161018999999901E-2"/>
    <n v="2.26546823599999E-2"/>
    <n v="0"/>
    <n v="0"/>
    <n v="0"/>
    <s v="EJ"/>
  </r>
  <r>
    <x v="20"/>
    <s v="Mexico"/>
    <s v="process heat cement"/>
    <x v="0"/>
    <x v="5"/>
    <n v="2.14723E-2"/>
    <n v="2.60097E-2"/>
    <n v="2.47672E-2"/>
    <n v="2.47672E-2"/>
    <n v="2.4827414999999999E-2"/>
    <n v="2.7388512999999899E-2"/>
    <n v="2.9375100000000001E-2"/>
    <n v="3.0826444000000001E-2"/>
    <n v="3.2020897999999999E-2"/>
    <n v="3.2933031000000001E-2"/>
    <n v="3.3212855100000001E-2"/>
    <n v="0"/>
    <n v="0"/>
    <n v="0"/>
    <s v="EJ"/>
  </r>
  <r>
    <x v="20"/>
    <s v="Mexico"/>
    <s v="process heat cement"/>
    <x v="0"/>
    <x v="0"/>
    <n v="2.5376300000000001E-2"/>
    <n v="3.0738700000000001E-2"/>
    <n v="2.92702E-2"/>
    <n v="2.92702E-2"/>
    <n v="2.9373877E-2"/>
    <n v="3.2892178000000001E-2"/>
    <n v="3.6640833999999997E-2"/>
    <n v="4.1361334E-2"/>
    <n v="4.5799634999999998E-2"/>
    <n v="4.8827111800000003E-2"/>
    <n v="5.0101686200000002E-2"/>
    <n v="0"/>
    <n v="0"/>
    <n v="0"/>
    <s v="EJ"/>
  </r>
  <r>
    <x v="20"/>
    <s v="Mexico"/>
    <s v="process heat cement"/>
    <x v="0"/>
    <x v="1"/>
    <n v="0"/>
    <n v="0"/>
    <n v="0"/>
    <n v="0"/>
    <n v="0"/>
    <n v="1.71795E-4"/>
    <n v="1.9506509999999901E-3"/>
    <n v="6.5201870000000002E-3"/>
    <n v="1.2416638000000001E-2"/>
    <n v="1.70961013E-2"/>
    <n v="2.1593400999999901E-2"/>
    <n v="0"/>
    <n v="0"/>
    <n v="0"/>
    <s v="EJ"/>
  </r>
  <r>
    <x v="20"/>
    <s v="Mexico"/>
    <s v="process heat cement"/>
    <x v="0"/>
    <x v="2"/>
    <n v="3.8064500000000001E-2"/>
    <n v="4.6108000000000003E-2"/>
    <n v="4.3905399999999997E-2"/>
    <n v="4.3905399999999997E-2"/>
    <n v="4.2023208999999999E-2"/>
    <n v="4.9024365E-2"/>
    <n v="5.6272731999999999E-2"/>
    <n v="6.4459304999999995E-2"/>
    <n v="6.9994922000000001E-2"/>
    <n v="7.1469838999999993E-2"/>
    <n v="7.0967612999999999E-2"/>
    <n v="0"/>
    <n v="0"/>
    <n v="0"/>
    <s v="EJ"/>
  </r>
  <r>
    <x v="20"/>
    <s v="Mexico"/>
    <s v="resid cooling"/>
    <x v="4"/>
    <x v="4"/>
    <n v="9.08693E-3"/>
    <n v="2.0542700000000001E-2"/>
    <n v="2.2904799999999999E-2"/>
    <n v="2.59495E-2"/>
    <n v="2.7547659999999901E-2"/>
    <n v="3.2283869999999999E-2"/>
    <n v="3.6572809999999997E-2"/>
    <n v="3.9417229999999998E-2"/>
    <n v="4.1788387999999899E-2"/>
    <n v="4.4048601999999999E-2"/>
    <n v="4.6351410000000003E-2"/>
    <n v="0"/>
    <n v="0"/>
    <n v="0"/>
    <s v="EJ"/>
  </r>
  <r>
    <x v="20"/>
    <s v="Mexico"/>
    <s v="resid heating"/>
    <x v="4"/>
    <x v="4"/>
    <n v="5.0520000000000001E-3"/>
    <n v="1.1421000000000001E-2"/>
    <n v="1.27343E-2"/>
    <n v="1.4427000000000001E-2"/>
    <n v="1.4645909999999899E-2"/>
    <n v="1.5549339999999899E-2"/>
    <n v="1.700318E-2"/>
    <n v="1.8845069999999998E-2"/>
    <n v="2.1027119999999899E-2"/>
    <n v="2.3475948999999899E-2"/>
    <n v="2.5642160000000001E-2"/>
    <n v="0"/>
    <n v="0"/>
    <n v="0"/>
    <s v="EJ"/>
  </r>
  <r>
    <x v="20"/>
    <s v="Mexico"/>
    <s v="resid heating"/>
    <x v="4"/>
    <x v="0"/>
    <n v="5.5569E-3"/>
    <n v="5.0150000000000004E-3"/>
    <n v="5.2687999999999997E-3"/>
    <n v="5.3236999999999998E-3"/>
    <n v="5.6618500000000004E-3"/>
    <n v="6.027124E-3"/>
    <n v="6.4184009999999998E-3"/>
    <n v="6.7951110000000004E-3"/>
    <n v="7.1791159999999897E-3"/>
    <n v="7.6134979999999998E-3"/>
    <n v="7.9762259999999995E-3"/>
    <n v="0"/>
    <n v="0"/>
    <n v="0"/>
    <s v="EJ"/>
  </r>
  <r>
    <x v="20"/>
    <s v="Mexico"/>
    <s v="resid heating"/>
    <x v="4"/>
    <x v="1"/>
    <n v="0"/>
    <n v="0"/>
    <n v="0"/>
    <n v="0"/>
    <n v="0"/>
    <n v="1.6393000000000001E-7"/>
    <n v="2.9125500000000002E-6"/>
    <n v="5.5353799999999998E-6"/>
    <n v="8.9606000000000002E-6"/>
    <n v="1.31288E-5"/>
    <n v="1.6571599999999999E-5"/>
    <n v="0"/>
    <n v="0"/>
    <n v="0"/>
    <s v="EJ"/>
  </r>
  <r>
    <x v="20"/>
    <s v="Mexico"/>
    <s v="resid heating"/>
    <x v="4"/>
    <x v="2"/>
    <n v="0.12581100000000001"/>
    <n v="0.13172500000000001"/>
    <n v="0.12604000000000001"/>
    <n v="0.115226"/>
    <n v="0.12897439999999999"/>
    <n v="0.1407272"/>
    <n v="0.1516692"/>
    <n v="0.16024749999999999"/>
    <n v="0.1662874"/>
    <n v="0.17003881000000001"/>
    <n v="0.17253923999999901"/>
    <n v="0"/>
    <n v="0"/>
    <n v="0"/>
    <s v="EJ"/>
  </r>
  <r>
    <x v="20"/>
    <s v="Mexico"/>
    <s v="resid heating"/>
    <x v="4"/>
    <x v="6"/>
    <n v="0.14729800000000001"/>
    <n v="0.14196700000000001"/>
    <n v="0.13817499999999999"/>
    <n v="0.134717"/>
    <n v="0.13879849999999999"/>
    <n v="0.1405245"/>
    <n v="0.1373548"/>
    <n v="0.1292024"/>
    <n v="0.117698899999999"/>
    <n v="0.10529429"/>
    <n v="9.3315979999999896E-2"/>
    <n v="0"/>
    <n v="0"/>
    <n v="0"/>
    <s v="EJ"/>
  </r>
  <r>
    <x v="20"/>
    <s v="Mexico"/>
    <s v="resid others"/>
    <x v="4"/>
    <x v="4"/>
    <n v="5.5074699999999997E-2"/>
    <n v="0.12450700000000001"/>
    <n v="0.138823"/>
    <n v="0.157276"/>
    <n v="0.17180809999999999"/>
    <n v="0.2039205"/>
    <n v="0.24824249999999901"/>
    <n v="0.29710429999999999"/>
    <n v="0.34744197999999998"/>
    <n v="0.40001769999999998"/>
    <n v="0.44906963999999999"/>
    <n v="0"/>
    <n v="0"/>
    <n v="0"/>
    <s v="EJ"/>
  </r>
  <r>
    <x v="20"/>
    <s v="Mexico"/>
    <s v="resid others"/>
    <x v="4"/>
    <x v="0"/>
    <n v="2.8349699999999999E-2"/>
    <n v="2.5584699999999998E-2"/>
    <n v="2.6879699999999999E-2"/>
    <n v="2.7159699999999998E-2"/>
    <n v="3.0726739999999999E-2"/>
    <n v="3.6183849999999997E-2"/>
    <n v="4.1439809999999903E-2"/>
    <n v="4.5652100000000001E-2"/>
    <n v="4.9623E-2"/>
    <n v="5.3702382999999999E-2"/>
    <n v="5.7716699999999899E-2"/>
    <n v="0"/>
    <n v="0"/>
    <n v="0"/>
    <s v="EJ"/>
  </r>
  <r>
    <x v="20"/>
    <s v="Mexico"/>
    <s v="resid others"/>
    <x v="4"/>
    <x v="1"/>
    <n v="0"/>
    <n v="0"/>
    <n v="0"/>
    <n v="0"/>
    <n v="0"/>
    <n v="2.8439999999999998E-6"/>
    <n v="5.0985200000000001E-5"/>
    <n v="9.5761900000000002E-5"/>
    <n v="1.35091E-4"/>
    <n v="1.9091299999999999E-4"/>
    <n v="2.3117499999999999E-4"/>
    <n v="0"/>
    <n v="0"/>
    <n v="0"/>
    <s v="EJ"/>
  </r>
  <r>
    <x v="20"/>
    <s v="Mexico"/>
    <s v="resid others"/>
    <x v="4"/>
    <x v="2"/>
    <n v="0.149335"/>
    <n v="0.15635499999999999"/>
    <n v="0.14960799999999999"/>
    <n v="0.136771"/>
    <n v="0.15977649999999999"/>
    <n v="0.187836"/>
    <n v="0.2047339"/>
    <n v="0.20661869999999999"/>
    <n v="0.20195932"/>
    <n v="0.19251615"/>
    <n v="0.18718670999999901"/>
    <n v="0"/>
    <n v="0"/>
    <n v="0"/>
    <s v="EJ"/>
  </r>
  <r>
    <x v="20"/>
    <s v="Mexico"/>
    <s v="resid others"/>
    <x v="4"/>
    <x v="6"/>
    <n v="0.129103"/>
    <n v="0.12443"/>
    <n v="0.12110600000000001"/>
    <n v="0.118076"/>
    <n v="0.1301003"/>
    <n v="0.14110799999999901"/>
    <n v="0.13998179999999999"/>
    <n v="0.12771017000000001"/>
    <n v="0.11573612"/>
    <n v="0.10414501"/>
    <n v="9.953128E-2"/>
    <n v="0"/>
    <n v="0"/>
    <n v="0"/>
    <s v="EJ"/>
  </r>
  <r>
    <x v="20"/>
    <s v="Mexico"/>
    <s v="trn_aviation_intl"/>
    <x v="5"/>
    <x v="4"/>
    <n v="0"/>
    <n v="0"/>
    <n v="0"/>
    <n v="0"/>
    <n v="0"/>
    <n v="0"/>
    <n v="0"/>
    <n v="3.4448300000000001E-8"/>
    <n v="2.94571E-7"/>
    <n v="2.3970699999999999E-6"/>
    <n v="1.7722699999999999E-5"/>
    <n v="0"/>
    <n v="0"/>
    <n v="0"/>
    <s v="EJ"/>
  </r>
  <r>
    <x v="20"/>
    <s v="Mexico"/>
    <s v="trn_aviation_intl"/>
    <x v="5"/>
    <x v="1"/>
    <n v="0"/>
    <n v="0"/>
    <n v="0"/>
    <n v="0"/>
    <n v="0"/>
    <n v="0"/>
    <n v="0"/>
    <n v="5.1598899999999999E-8"/>
    <n v="1.03701E-6"/>
    <n v="1.5755699999999999E-5"/>
    <n v="1.75895E-4"/>
    <n v="0"/>
    <n v="0"/>
    <n v="0"/>
    <s v="EJ"/>
  </r>
  <r>
    <x v="20"/>
    <s v="Mexico"/>
    <s v="trn_aviation_intl"/>
    <x v="5"/>
    <x v="2"/>
    <n v="5.0393100000000003E-2"/>
    <n v="8.2505599999999998E-2"/>
    <n v="7.8398899999999994E-2"/>
    <n v="9.8847000000000004E-2"/>
    <n v="0.11200400000000001"/>
    <n v="0.11677899999999999"/>
    <n v="0.121555"/>
    <n v="0.124726"/>
    <n v="0.13516900000000001"/>
    <n v="0.14505899999999999"/>
    <n v="0.15462100000000001"/>
    <n v="0"/>
    <n v="0"/>
    <n v="0"/>
    <s v="EJ"/>
  </r>
  <r>
    <x v="20"/>
    <s v="Mexico"/>
    <s v="trn_freight"/>
    <x v="6"/>
    <x v="4"/>
    <n v="7.6757799999999999E-4"/>
    <n v="1.13317E-3"/>
    <n v="1.19747E-3"/>
    <n v="1.13367E-3"/>
    <n v="1.1368800000000001E-3"/>
    <n v="1.291038E-3"/>
    <n v="1.666503E-3"/>
    <n v="2.0941202000000002E-3"/>
    <n v="2.4345892000000001E-3"/>
    <n v="2.8287469999999999E-3"/>
    <n v="3.4012970000000002E-3"/>
    <n v="0"/>
    <n v="0"/>
    <n v="0"/>
    <s v="EJ"/>
  </r>
  <r>
    <x v="20"/>
    <s v="Mexico"/>
    <s v="trn_freight"/>
    <x v="6"/>
    <x v="1"/>
    <n v="0"/>
    <n v="0"/>
    <n v="0"/>
    <n v="0"/>
    <n v="0"/>
    <n v="2.6531999999999999E-4"/>
    <n v="1.02618E-3"/>
    <n v="2.1011365000000001E-3"/>
    <n v="2.7776987999999902E-3"/>
    <n v="3.3378819999999999E-3"/>
    <n v="4.1456449999999999E-3"/>
    <n v="0"/>
    <n v="0"/>
    <n v="0"/>
    <s v="EJ"/>
  </r>
  <r>
    <x v="20"/>
    <s v="Mexico"/>
    <s v="trn_freight"/>
    <x v="6"/>
    <x v="2"/>
    <n v="2.5555379999999999E-2"/>
    <n v="4.6631600000000002E-2"/>
    <n v="4.3481400000000003E-2"/>
    <n v="4.6686800000000001E-2"/>
    <n v="5.408172E-2"/>
    <n v="5.7341280999999897E-2"/>
    <n v="5.8928769999999998E-2"/>
    <n v="6.057601E-2"/>
    <n v="6.1938189999999997E-2"/>
    <n v="6.3340579999999994E-2"/>
    <n v="6.4963599999999996E-2"/>
    <n v="0"/>
    <n v="0"/>
    <n v="0"/>
    <s v="EJ"/>
  </r>
  <r>
    <x v="20"/>
    <s v="Mexico"/>
    <s v="trn_freight_road"/>
    <x v="6"/>
    <x v="4"/>
    <n v="0"/>
    <n v="0"/>
    <n v="0"/>
    <n v="0"/>
    <n v="3.0862400000000001E-3"/>
    <n v="1.0131387283999999E-2"/>
    <n v="3.5690909596030003E-2"/>
    <n v="8.4788105236839995E-2"/>
    <n v="0.13598576381736999"/>
    <n v="0.1845789627062"/>
    <n v="0.240432791413"/>
    <n v="0"/>
    <n v="0"/>
    <n v="0"/>
    <s v="EJ"/>
  </r>
  <r>
    <x v="20"/>
    <s v="Mexico"/>
    <s v="trn_freight_road"/>
    <x v="6"/>
    <x v="1"/>
    <n v="0"/>
    <n v="0"/>
    <n v="0"/>
    <n v="0"/>
    <n v="0"/>
    <n v="9.0496149999999998E-4"/>
    <n v="7.6620984059000002E-3"/>
    <n v="2.1645818903960001E-2"/>
    <n v="3.7406147714879899E-2"/>
    <n v="5.0169064348299999E-2"/>
    <n v="6.3330211400000003E-2"/>
    <n v="0"/>
    <n v="0"/>
    <n v="0"/>
    <s v="EJ"/>
  </r>
  <r>
    <x v="20"/>
    <s v="Mexico"/>
    <s v="trn_freight_road"/>
    <x v="6"/>
    <x v="2"/>
    <n v="0.5435392"/>
    <n v="0.84584759999999903"/>
    <n v="0.98206199999999999"/>
    <n v="0.98079099999999997"/>
    <n v="1.106237653"/>
    <n v="1.22789045187"/>
    <n v="1.2959276497509999"/>
    <n v="1.286172017588"/>
    <n v="1.2839960988699901"/>
    <n v="1.2995219041599999"/>
    <n v="1.30255941585"/>
    <n v="0"/>
    <n v="0"/>
    <n v="0"/>
    <s v="EJ"/>
  </r>
  <r>
    <x v="20"/>
    <s v="Mexico"/>
    <s v="trn_pass"/>
    <x v="6"/>
    <x v="4"/>
    <n v="1.9567E-3"/>
    <n v="2.8887000000000001E-3"/>
    <n v="3.0525999999999999E-3"/>
    <n v="2.8900000000000002E-3"/>
    <n v="3.2402702199999999E-3"/>
    <n v="3.8332908999999999E-3"/>
    <n v="4.4703787000000004E-3"/>
    <n v="5.3171514999999997E-3"/>
    <n v="6.3746052000000003E-3"/>
    <n v="8.0610400000000002E-3"/>
    <n v="1.0947596E-2"/>
    <n v="0"/>
    <n v="0"/>
    <n v="0"/>
    <s v="EJ"/>
  </r>
  <r>
    <x v="20"/>
    <s v="Mexico"/>
    <s v="trn_pass"/>
    <x v="6"/>
    <x v="1"/>
    <n v="0"/>
    <n v="0"/>
    <n v="0"/>
    <n v="0"/>
    <n v="0"/>
    <n v="0"/>
    <n v="0"/>
    <n v="8.9122600000000006E-5"/>
    <n v="3.06581E-4"/>
    <n v="9.9501600000000004E-4"/>
    <n v="2.8107200000000001E-3"/>
    <n v="0"/>
    <n v="0"/>
    <n v="0"/>
    <s v="EJ"/>
  </r>
  <r>
    <x v="20"/>
    <s v="Mexico"/>
    <s v="trn_pass"/>
    <x v="6"/>
    <x v="2"/>
    <n v="2.3970799000000001E-2"/>
    <n v="3.9213099000000001E-2"/>
    <n v="3.7393298999999998E-2"/>
    <n v="4.6955899000000002E-2"/>
    <n v="5.7654193999999999E-2"/>
    <n v="6.7423502999999996E-2"/>
    <n v="7.5311569999999994E-2"/>
    <n v="7.888771E-2"/>
    <n v="8.6258379999999996E-2"/>
    <n v="9.1527089999999894E-2"/>
    <n v="9.3755309999999994E-2"/>
    <n v="0"/>
    <n v="0"/>
    <n v="0"/>
    <s v="EJ"/>
  </r>
  <r>
    <x v="20"/>
    <s v="Mexico"/>
    <s v="trn_pass_road"/>
    <x v="6"/>
    <x v="4"/>
    <n v="0"/>
    <n v="0"/>
    <n v="0"/>
    <n v="0"/>
    <n v="6.7372400000000002E-3"/>
    <n v="1.560539E-2"/>
    <n v="2.266257E-2"/>
    <n v="2.595422E-2"/>
    <n v="2.73743399999999E-2"/>
    <n v="2.8605189999999999E-2"/>
    <n v="2.9454350000000001E-2"/>
    <n v="0"/>
    <n v="0"/>
    <n v="0"/>
    <s v="EJ"/>
  </r>
  <r>
    <x v="20"/>
    <s v="Mexico"/>
    <s v="trn_pass_road"/>
    <x v="6"/>
    <x v="0"/>
    <n v="0"/>
    <n v="8.8396699999999993E-5"/>
    <n v="4.9698199999999998E-5"/>
    <n v="9.3896700000000005E-5"/>
    <n v="1.044691E-4"/>
    <n v="1.0598809999999901E-4"/>
    <n v="8.0410799999999999E-5"/>
    <n v="7.4991899999999996E-5"/>
    <n v="7.4646099999999997E-5"/>
    <n v="7.3477400000000002E-5"/>
    <n v="7.1422900000000004E-5"/>
    <n v="0"/>
    <n v="0"/>
    <n v="0"/>
    <s v="EJ"/>
  </r>
  <r>
    <x v="20"/>
    <s v="Mexico"/>
    <s v="trn_pass_road"/>
    <x v="6"/>
    <x v="1"/>
    <n v="0"/>
    <n v="0"/>
    <n v="0"/>
    <n v="0"/>
    <n v="0"/>
    <n v="4.1397999999999997E-6"/>
    <n v="2.2054969999999999E-5"/>
    <n v="7.2335380000000004E-5"/>
    <n v="1.3904449E-4"/>
    <n v="1.88442299999999E-4"/>
    <n v="2.073706E-4"/>
    <n v="0"/>
    <n v="0"/>
    <n v="0"/>
    <s v="EJ"/>
  </r>
  <r>
    <x v="20"/>
    <s v="Mexico"/>
    <s v="trn_pass_road"/>
    <x v="6"/>
    <x v="2"/>
    <n v="9.0700100000000006E-2"/>
    <n v="0.14114599999999999"/>
    <n v="0.16387599999999999"/>
    <n v="0.163664"/>
    <n v="0.20638457199999999"/>
    <n v="0.20899103399999999"/>
    <n v="0.1667416297"/>
    <n v="0.15053128900000001"/>
    <n v="0.14951708799999999"/>
    <n v="0.14721293999999999"/>
    <n v="0.1436886"/>
    <n v="0"/>
    <n v="0"/>
    <n v="0"/>
    <s v="EJ"/>
  </r>
  <r>
    <x v="20"/>
    <s v="Mexico"/>
    <s v="trn_pass_road_LDV"/>
    <x v="6"/>
    <x v="4"/>
    <n v="0"/>
    <n v="0"/>
    <n v="0"/>
    <n v="0"/>
    <n v="0"/>
    <n v="1.6268299999999999E-2"/>
    <n v="2.4566500000000002E-2"/>
    <n v="2.6550600000000001E-2"/>
    <n v="2.6684800000000002E-2"/>
    <n v="2.6346600000000001E-2"/>
    <n v="2.5588099999999999E-2"/>
    <n v="0"/>
    <n v="0"/>
    <n v="0"/>
    <s v="EJ"/>
  </r>
  <r>
    <x v="20"/>
    <s v="Mexico"/>
    <s v="trn_pass_road_LDV"/>
    <x v="6"/>
    <x v="2"/>
    <n v="3.3217799999999999E-2"/>
    <n v="5.1693099999999999E-2"/>
    <n v="6.0017599999999997E-2"/>
    <n v="5.9940100000000003E-2"/>
    <n v="4.7517900000000002E-2"/>
    <n v="2.0817599999999999E-2"/>
    <n v="1.12484E-2"/>
    <n v="7.1497499999999999E-3"/>
    <n v="4.7286100000000003E-3"/>
    <n v="3.2185400000000002E-3"/>
    <n v="2.2640400000000001E-3"/>
    <n v="0"/>
    <n v="0"/>
    <n v="0"/>
    <s v="EJ"/>
  </r>
  <r>
    <x v="20"/>
    <s v="Mexico"/>
    <s v="trn_pass_road_LDV_4W"/>
    <x v="6"/>
    <x v="4"/>
    <n v="0"/>
    <n v="0"/>
    <n v="0"/>
    <n v="0"/>
    <n v="0"/>
    <n v="2.1278890000000002E-2"/>
    <n v="0.111572687999999"/>
    <n v="0.18888089999999999"/>
    <n v="0.25143957500000003"/>
    <n v="0.28878547599999999"/>
    <n v="0.31911971300000003"/>
    <n v="0"/>
    <n v="0"/>
    <n v="0"/>
    <s v="EJ"/>
  </r>
  <r>
    <x v="20"/>
    <s v="Mexico"/>
    <s v="trn_pass_road_LDV_4W"/>
    <x v="6"/>
    <x v="0"/>
    <n v="0"/>
    <n v="5.8131809999999997E-4"/>
    <n v="3.2695400000000001E-4"/>
    <n v="6.1761450000000001E-4"/>
    <n v="5.4509586000000003E-4"/>
    <n v="4.7164161999999998E-4"/>
    <n v="3.7734992999999999E-4"/>
    <n v="2.8223433E-4"/>
    <n v="1.9528663999999999E-4"/>
    <n v="1.6415129999999999E-4"/>
    <n v="1.3592509999999999E-4"/>
    <n v="0"/>
    <n v="0"/>
    <n v="0"/>
    <s v="EJ"/>
  </r>
  <r>
    <x v="20"/>
    <s v="Mexico"/>
    <s v="trn_pass_road_LDV_4W"/>
    <x v="6"/>
    <x v="1"/>
    <n v="0"/>
    <n v="0"/>
    <n v="0"/>
    <n v="0"/>
    <n v="0"/>
    <n v="2.1323156999999998E-5"/>
    <n v="2.8190194999999998E-4"/>
    <n v="3.9943961499999897E-4"/>
    <n v="4.8270840309999998E-4"/>
    <n v="5.1911232719999904E-4"/>
    <n v="5.5370519899999903E-4"/>
    <n v="0"/>
    <n v="0"/>
    <n v="0"/>
    <s v="EJ"/>
  </r>
  <r>
    <x v="20"/>
    <s v="Mexico"/>
    <s v="trn_pass_road_LDV_4W"/>
    <x v="6"/>
    <x v="2"/>
    <n v="0.48844539999999997"/>
    <n v="0.76011269999999997"/>
    <n v="0.88251859999999904"/>
    <n v="0.88137690000000002"/>
    <n v="0.788563982"/>
    <n v="0.70474762390000001"/>
    <n v="0.58940625690000004"/>
    <n v="0.45644173799999999"/>
    <n v="0.32785547450000002"/>
    <n v="0.27423293199999899"/>
    <n v="0.22587543799999901"/>
    <n v="0"/>
    <n v="0"/>
    <n v="0"/>
    <s v="EJ"/>
  </r>
  <r>
    <x v="20"/>
    <s v="Mexico"/>
    <s v="trn_shipping_intl"/>
    <x v="7"/>
    <x v="4"/>
    <n v="0"/>
    <n v="0"/>
    <n v="0"/>
    <n v="0"/>
    <n v="0"/>
    <n v="0"/>
    <n v="0"/>
    <n v="4.8525800000000004E-7"/>
    <n v="1.57949E-6"/>
    <n v="5.3179000000000004E-6"/>
    <n v="1.42194E-5"/>
    <n v="0"/>
    <n v="0"/>
    <n v="0"/>
    <s v="EJ"/>
  </r>
  <r>
    <x v="20"/>
    <s v="Mexico"/>
    <s v="trn_shipping_intl"/>
    <x v="7"/>
    <x v="1"/>
    <n v="0"/>
    <n v="0"/>
    <n v="0"/>
    <n v="0"/>
    <n v="0"/>
    <n v="0"/>
    <n v="0"/>
    <n v="6.2364199999999998E-6"/>
    <n v="2.5382299999999999E-5"/>
    <n v="1.10622E-4"/>
    <n v="3.8334900000000001E-4"/>
    <n v="0"/>
    <n v="0"/>
    <n v="0"/>
    <s v="EJ"/>
  </r>
  <r>
    <x v="20"/>
    <s v="Mexico"/>
    <s v="trn_shipping_intl"/>
    <x v="7"/>
    <x v="2"/>
    <n v="2.6293500000000001E-2"/>
    <n v="3.4471099999999998E-2"/>
    <n v="3.2446200000000001E-2"/>
    <n v="3.2962100000000001E-2"/>
    <n v="3.5701443999999999E-2"/>
    <n v="3.6871590000000003E-2"/>
    <n v="3.7133600000000003E-2"/>
    <n v="3.7462000000000002E-2"/>
    <n v="3.8194800000000001E-2"/>
    <n v="3.9008399999999999E-2"/>
    <n v="3.9827000000000001E-2"/>
    <n v="0"/>
    <n v="0"/>
    <n v="0"/>
    <s v="EJ"/>
  </r>
  <r>
    <x v="21"/>
    <s v="Middle East"/>
    <s v="N fertilizer"/>
    <x v="0"/>
    <x v="0"/>
    <n v="9.1893299999999997E-2"/>
    <n v="0.23896400000000001"/>
    <n v="0.32839699999999999"/>
    <n v="0.40126000000000001"/>
    <n v="0.40356839999999999"/>
    <n v="0.40607061799999999"/>
    <n v="0.4019269774"/>
    <n v="0.38062760600000001"/>
    <n v="0.35152338119999998"/>
    <n v="0.33642289639999901"/>
    <n v="0.32687590619999901"/>
    <n v="0"/>
    <n v="0"/>
    <n v="0"/>
    <s v="EJ"/>
  </r>
  <r>
    <x v="21"/>
    <s v="Middle East"/>
    <s v="N fertilizer"/>
    <x v="0"/>
    <x v="1"/>
    <n v="0"/>
    <n v="0"/>
    <n v="0"/>
    <n v="0"/>
    <n v="0"/>
    <n v="2.0677900000000001E-4"/>
    <n v="3.2161099999999999E-3"/>
    <n v="1.2948088999999999E-2"/>
    <n v="2.5558077999999901E-2"/>
    <n v="3.3733108999999997E-2"/>
    <n v="3.9916104299999998E-2"/>
    <n v="0"/>
    <n v="0"/>
    <n v="0"/>
    <s v="EJ"/>
  </r>
  <r>
    <x v="21"/>
    <s v="Middle East"/>
    <s v="agricultural energy use"/>
    <x v="1"/>
    <x v="4"/>
    <n v="2.42788E-2"/>
    <n v="8.2087499999999994E-2"/>
    <n v="0.113692"/>
    <n v="0.149566"/>
    <n v="0.16133639999999999"/>
    <n v="0.17971146099999999"/>
    <n v="0.207240178"/>
    <n v="0.23503037799999901"/>
    <n v="0.25766479279999999"/>
    <n v="0.28005787100000001"/>
    <n v="0.30114495599999902"/>
    <n v="0"/>
    <n v="0"/>
    <n v="0"/>
    <s v="EJ"/>
  </r>
  <r>
    <x v="21"/>
    <s v="Middle East"/>
    <s v="agricultural energy use"/>
    <x v="1"/>
    <x v="0"/>
    <n v="0"/>
    <n v="0"/>
    <n v="1.6743999999999998E-2"/>
    <n v="5.8059800000000002E-2"/>
    <n v="6.4713099999999996E-2"/>
    <n v="6.4287299999999895E-2"/>
    <n v="5.817957E-2"/>
    <n v="5.0785619999999997E-2"/>
    <n v="4.6561039999999998E-2"/>
    <n v="4.3356409999999998E-2"/>
    <n v="4.1055620000000001E-2"/>
    <n v="0"/>
    <n v="0"/>
    <n v="0"/>
    <s v="EJ"/>
  </r>
  <r>
    <x v="21"/>
    <s v="Middle East"/>
    <s v="agricultural energy use"/>
    <x v="1"/>
    <x v="1"/>
    <n v="0"/>
    <n v="0"/>
    <n v="0"/>
    <n v="0"/>
    <n v="0"/>
    <n v="9.3530499999999999E-4"/>
    <n v="3.5192470000000001E-3"/>
    <n v="7.0119849999999897E-3"/>
    <n v="1.0201442E-2"/>
    <n v="1.3648387E-2"/>
    <n v="1.6520061999999999E-2"/>
    <n v="0"/>
    <n v="0"/>
    <n v="0"/>
    <s v="EJ"/>
  </r>
  <r>
    <x v="21"/>
    <s v="Middle East"/>
    <s v="agricultural energy use"/>
    <x v="1"/>
    <x v="2"/>
    <n v="0.1731326"/>
    <n v="0.20189119999999999"/>
    <n v="0.1975375"/>
    <n v="0.12704499999999999"/>
    <n v="0.13782322"/>
    <n v="0.14128779"/>
    <n v="0.13785283000000001"/>
    <n v="0.13102507999999999"/>
    <n v="0.12532499"/>
    <n v="0.1162062"/>
    <n v="0.10568717"/>
    <n v="0"/>
    <n v="0"/>
    <n v="0"/>
    <s v="EJ"/>
  </r>
  <r>
    <x v="21"/>
    <s v="Middle East"/>
    <s v="alumina"/>
    <x v="0"/>
    <x v="3"/>
    <n v="9.0093000000000006E-5"/>
    <n v="4.2506300000000003E-5"/>
    <n v="1.8146899999999999E-4"/>
    <n v="2.3751999999999999E-4"/>
    <n v="2.4725920000000001E-4"/>
    <n v="2.8877520000000003E-4"/>
    <n v="3.4708959999999898E-4"/>
    <n v="4.0801339999999898E-4"/>
    <n v="4.6800868E-4"/>
    <n v="5.2461222000000003E-4"/>
    <n v="5.7532556199999896E-4"/>
    <n v="0"/>
    <n v="0"/>
    <n v="0"/>
    <s v="EJ"/>
  </r>
  <r>
    <x v="21"/>
    <s v="Middle East"/>
    <s v="alumina"/>
    <x v="0"/>
    <x v="5"/>
    <n v="6.50649E-4"/>
    <n v="1.6184400000000001E-3"/>
    <n v="5.2640900000000003E-4"/>
    <n v="3.5612999999999999E-3"/>
    <n v="3.7072960000000001E-3"/>
    <n v="4.3296089999999999E-3"/>
    <n v="5.2035989999999997E-3"/>
    <n v="6.1165580000000002E-3"/>
    <n v="7.0156981000000004E-3"/>
    <n v="7.8642469E-3"/>
    <n v="8.6246950999999995E-3"/>
    <n v="0"/>
    <n v="0"/>
    <n v="0"/>
    <s v="EJ"/>
  </r>
  <r>
    <x v="21"/>
    <s v="Middle East"/>
    <s v="alumina"/>
    <x v="0"/>
    <x v="0"/>
    <n v="0"/>
    <n v="0"/>
    <n v="2.5295599999999999E-5"/>
    <n v="3.3516999999999998E-5"/>
    <n v="3.4892089590000001E-5"/>
    <n v="4.0771567851E-5"/>
    <n v="4.9058103563999997E-5"/>
    <n v="5.7768284834999899E-5"/>
    <n v="6.6351235606000003E-5"/>
    <n v="7.4416322431000004E-5"/>
    <n v="8.1686362769999997E-5"/>
    <n v="0"/>
    <n v="0"/>
    <n v="0"/>
    <s v="EJ"/>
  </r>
  <r>
    <x v="21"/>
    <s v="Middle East"/>
    <s v="alumina"/>
    <x v="0"/>
    <x v="2"/>
    <n v="6.0455299999999997E-4"/>
    <n v="8.9903400000000005E-4"/>
    <n v="4.9711500000000001E-4"/>
    <n v="8.7624399999999998E-4"/>
    <n v="9.1215669999999895E-4"/>
    <n v="1.0652245515809899E-3"/>
    <n v="1.28012750485699E-3"/>
    <n v="1.5045312319499999E-3"/>
    <n v="1.7254814928700001E-3"/>
    <n v="1.9340646776000001E-3"/>
    <n v="2.1210805544999902E-3"/>
    <n v="0"/>
    <n v="0"/>
    <n v="0"/>
    <s v="EJ"/>
  </r>
  <r>
    <x v="21"/>
    <s v="Middle East"/>
    <s v="aluminum"/>
    <x v="0"/>
    <x v="4"/>
    <n v="5.0778100000000003E-3"/>
    <n v="1.69791E-2"/>
    <n v="7.23852E-3"/>
    <n v="0.239038"/>
    <n v="0.2488369"/>
    <n v="0.2905914"/>
    <n v="0.34919809999999901"/>
    <n v="0.41034669999999901"/>
    <n v="0.47050730000000002"/>
    <n v="0.52727356999999997"/>
    <n v="0.57811507299999998"/>
    <n v="0"/>
    <n v="0"/>
    <n v="0"/>
    <s v="EJ"/>
  </r>
  <r>
    <x v="21"/>
    <s v="Middle East"/>
    <s v="cement"/>
    <x v="0"/>
    <x v="4"/>
    <n v="2.3977399999999999E-2"/>
    <n v="4.4769000000000003E-2"/>
    <n v="6.7907599999999999E-2"/>
    <n v="6.7907599999999999E-2"/>
    <n v="6.9303980000000001E-2"/>
    <n v="7.5982339999999995E-2"/>
    <n v="8.3857839999999906E-2"/>
    <n v="9.4032249999999998E-2"/>
    <n v="0.10370922"/>
    <n v="0.11070334599999999"/>
    <n v="0.115730659"/>
    <n v="0"/>
    <n v="0"/>
    <n v="0"/>
    <s v="EJ"/>
  </r>
  <r>
    <x v="21"/>
    <s v="Middle East"/>
    <s v="chemical energy use"/>
    <x v="0"/>
    <x v="4"/>
    <n v="5.6511E-3"/>
    <n v="3.2357799999999999E-2"/>
    <n v="4.6841300000000002E-2"/>
    <n v="3.39485E-2"/>
    <n v="1.398815E-2"/>
    <n v="2.157413E-2"/>
    <n v="3.7723049999999897E-2"/>
    <n v="6.2125220000000002E-2"/>
    <n v="8.8154189999999993E-2"/>
    <n v="0.109053495"/>
    <n v="0.133018208"/>
    <n v="0"/>
    <n v="0"/>
    <n v="0"/>
    <s v="EJ"/>
  </r>
  <r>
    <x v="21"/>
    <s v="Middle East"/>
    <s v="chemical energy use"/>
    <x v="0"/>
    <x v="0"/>
    <n v="3.9226799999999999E-2"/>
    <n v="0.21789900000000001"/>
    <n v="0.41536299999999998"/>
    <n v="0.52061000000000002"/>
    <n v="0.60120180000000001"/>
    <n v="0.67114180000000001"/>
    <n v="0.79592750000000001"/>
    <n v="0.97398989999999996"/>
    <n v="1.1822767999999999"/>
    <n v="1.3832298999999999"/>
    <n v="1.57220274"/>
    <n v="0"/>
    <n v="0"/>
    <n v="0"/>
    <s v="EJ"/>
  </r>
  <r>
    <x v="21"/>
    <s v="Middle East"/>
    <s v="chemical energy use"/>
    <x v="0"/>
    <x v="2"/>
    <n v="5.8600000000000004E-4"/>
    <n v="4.8558000000000004E-3"/>
    <n v="2.8004299999999999E-2"/>
    <n v="9.9208000000000005E-3"/>
    <n v="1.114862E-2"/>
    <n v="1.2286190000000001E-2"/>
    <n v="1.401415E-2"/>
    <n v="1.6381980000000001E-2"/>
    <n v="1.9344811E-2"/>
    <n v="2.2502566000000002E-2"/>
    <n v="2.6079064999999998E-2"/>
    <n v="0"/>
    <n v="0"/>
    <n v="0"/>
    <s v="EJ"/>
  </r>
  <r>
    <x v="21"/>
    <s v="Middle East"/>
    <s v="chemical feedstocks"/>
    <x v="0"/>
    <x v="0"/>
    <n v="0.16667399999999999"/>
    <n v="0.31265399999999999"/>
    <n v="0.43715399999999999"/>
    <n v="0.63151400000000002"/>
    <n v="0.71898799999999996"/>
    <n v="0.79579599999999995"/>
    <n v="0.93670900000000001"/>
    <n v="1.0525800000000001"/>
    <n v="1.1522399999999999"/>
    <n v="1.2614300000000001"/>
    <n v="1.33423"/>
    <n v="0"/>
    <n v="0"/>
    <n v="0"/>
    <s v="EJ"/>
  </r>
  <r>
    <x v="21"/>
    <s v="Middle East"/>
    <s v="chemical feedstocks"/>
    <x v="0"/>
    <x v="2"/>
    <n v="0.37766100000000002"/>
    <n v="0.81145599999999996"/>
    <n v="1.24441"/>
    <n v="1.79931"/>
    <n v="1.9428700000000001"/>
    <n v="2.1406700000000001"/>
    <n v="2.4132799999999999"/>
    <n v="2.72912"/>
    <n v="3.0484800000000001"/>
    <n v="3.3610799999999998"/>
    <n v="3.6713499999999999"/>
    <n v="0"/>
    <n v="0"/>
    <n v="0"/>
    <s v="EJ"/>
  </r>
  <r>
    <x v="21"/>
    <s v="Middle East"/>
    <s v="comm cooling"/>
    <x v="2"/>
    <x v="4"/>
    <n v="8.5205900000000001E-2"/>
    <n v="0.248803"/>
    <n v="0.39521000000000001"/>
    <n v="0.53110800000000002"/>
    <n v="0.56831279999999995"/>
    <n v="0.61035799999999996"/>
    <n v="0.66504279999999905"/>
    <n v="0.71227409999999902"/>
    <n v="0.75389340000000005"/>
    <n v="0.78843969000000003"/>
    <n v="0.81856150000000005"/>
    <n v="0"/>
    <n v="0"/>
    <n v="0"/>
    <s v="EJ"/>
  </r>
  <r>
    <x v="21"/>
    <s v="Middle East"/>
    <s v="comm cooling"/>
    <x v="2"/>
    <x v="0"/>
    <n v="1.7774600000000002E-2"/>
    <n v="8.0360699999999993E-2"/>
    <n v="0.154589"/>
    <n v="0.22617799999999999"/>
    <n v="0.24180769999999999"/>
    <n v="0.25001319999999999"/>
    <n v="0.24113760000000001"/>
    <n v="0.20568"/>
    <n v="0.16920547"/>
    <n v="0.13913650999999999"/>
    <n v="0.12596514"/>
    <n v="0"/>
    <n v="0"/>
    <n v="0"/>
    <s v="EJ"/>
  </r>
  <r>
    <x v="21"/>
    <s v="Middle East"/>
    <s v="comm heating"/>
    <x v="2"/>
    <x v="0"/>
    <n v="3.1550800000000002E-3"/>
    <n v="1.4264300000000001E-2"/>
    <n v="2.7439999999999999E-2"/>
    <n v="4.0147299999999997E-2"/>
    <n v="4.3230619999999997E-2"/>
    <n v="4.806071E-2"/>
    <n v="5.8940699999999999E-2"/>
    <n v="7.1240020000000001E-2"/>
    <n v="8.3482920000000002E-2"/>
    <n v="9.6221790000000001E-2"/>
    <n v="0.10743831"/>
    <n v="0"/>
    <n v="0"/>
    <n v="0"/>
    <s v="EJ"/>
  </r>
  <r>
    <x v="21"/>
    <s v="Middle East"/>
    <s v="comm heating"/>
    <x v="2"/>
    <x v="1"/>
    <n v="0"/>
    <n v="0"/>
    <n v="0"/>
    <n v="0"/>
    <n v="0"/>
    <n v="1.4528099999999999E-6"/>
    <n v="4.6894600000000003E-5"/>
    <n v="9.8484000000000001E-5"/>
    <n v="1.5074000000000001E-4"/>
    <n v="2.04976E-4"/>
    <n v="2.5281400000000002E-4"/>
    <n v="0"/>
    <n v="0"/>
    <n v="0"/>
    <s v="EJ"/>
  </r>
  <r>
    <x v="21"/>
    <s v="Middle East"/>
    <s v="comm heating"/>
    <x v="2"/>
    <x v="2"/>
    <n v="1.1650600000000001E-2"/>
    <n v="1.8305499999999999E-2"/>
    <n v="1.2713500000000001E-2"/>
    <n v="7.8532099999999994E-3"/>
    <n v="8.3498670000000004E-3"/>
    <n v="9.1046510000000001E-3"/>
    <n v="1.0611801000000001E-2"/>
    <n v="1.22908639999999E-2"/>
    <n v="1.4076619999999899E-2"/>
    <n v="1.6120379000000001E-2"/>
    <n v="1.8319754000000001E-2"/>
    <n v="0"/>
    <n v="0"/>
    <n v="0"/>
    <s v="EJ"/>
  </r>
  <r>
    <x v="21"/>
    <s v="Middle East"/>
    <s v="comm others"/>
    <x v="2"/>
    <x v="3"/>
    <n v="5.8184999999999999E-3"/>
    <n v="1.7078900000000001E-2"/>
    <n v="1.94649E-2"/>
    <n v="1.7455600000000002E-2"/>
    <n v="1.932356E-2"/>
    <n v="2.2290870000000001E-2"/>
    <n v="2.4477649999999899E-2"/>
    <n v="2.475084E-2"/>
    <n v="2.4045461000000001E-2"/>
    <n v="2.2507716000000001E-2"/>
    <n v="2.1547062999999901E-2"/>
    <n v="0"/>
    <n v="0"/>
    <n v="0"/>
    <s v="EJ"/>
  </r>
  <r>
    <x v="21"/>
    <s v="Middle East"/>
    <s v="comm others"/>
    <x v="2"/>
    <x v="4"/>
    <n v="7.8492000000000006E-2"/>
    <n v="0.22919800000000001"/>
    <n v="0.36406899999999998"/>
    <n v="0.489259"/>
    <n v="0.54495709999999997"/>
    <n v="0.66723069999999995"/>
    <n v="0.89431039999999995"/>
    <n v="1.1743785999999901"/>
    <n v="1.4769402999999901"/>
    <n v="1.7958514999999999"/>
    <n v="2.1091283999999999"/>
    <n v="0"/>
    <n v="0"/>
    <n v="0"/>
    <s v="EJ"/>
  </r>
  <r>
    <x v="21"/>
    <s v="Middle East"/>
    <s v="comm others"/>
    <x v="2"/>
    <x v="0"/>
    <n v="1.1928899999999999E-2"/>
    <n v="5.3931800000000002E-2"/>
    <n v="0.10374800000000001"/>
    <n v="0.15179300000000001"/>
    <n v="0.16993739999999999"/>
    <n v="0.1959555"/>
    <n v="0.2290336"/>
    <n v="0.25708120000000001"/>
    <n v="0.28356581999999902"/>
    <n v="0.30923990999999901"/>
    <n v="0.3367135"/>
    <n v="0"/>
    <n v="0"/>
    <n v="0"/>
    <s v="EJ"/>
  </r>
  <r>
    <x v="21"/>
    <s v="Middle East"/>
    <s v="comm others"/>
    <x v="2"/>
    <x v="1"/>
    <n v="0"/>
    <n v="0"/>
    <n v="0"/>
    <n v="0"/>
    <n v="0"/>
    <n v="1.28596E-5"/>
    <n v="2.91246E-4"/>
    <n v="5.4872299999999998E-4"/>
    <n v="7.6804499999999997E-4"/>
    <n v="1.0733400000000001E-3"/>
    <n v="1.3392899999999999E-3"/>
    <n v="0"/>
    <n v="0"/>
    <n v="0"/>
    <s v="EJ"/>
  </r>
  <r>
    <x v="21"/>
    <s v="Middle East"/>
    <s v="comm others"/>
    <x v="2"/>
    <x v="2"/>
    <n v="0.18329699999999999"/>
    <n v="0.287997"/>
    <n v="0.200019"/>
    <n v="0.123552"/>
    <n v="0.13594980000000001"/>
    <n v="0.1510021"/>
    <n v="0.15950639999999999"/>
    <n v="0.15674561000000001"/>
    <n v="0.15241026999999999"/>
    <n v="0.14719699"/>
    <n v="0.14990261999999999"/>
    <n v="0"/>
    <n v="0"/>
    <n v="0"/>
    <s v="EJ"/>
  </r>
  <r>
    <x v="21"/>
    <s v="Middle East"/>
    <s v="construction energy use"/>
    <x v="0"/>
    <x v="4"/>
    <n v="1.67455E-4"/>
    <n v="2.72091E-3"/>
    <n v="2.9302500000000001E-3"/>
    <n v="0"/>
    <n v="0"/>
    <n v="3.6359699999999997E-5"/>
    <n v="1.6223879999999999E-4"/>
    <n v="4.5956090000000001E-4"/>
    <n v="1.0646177499999999E-3"/>
    <n v="2.1434925000000001E-3"/>
    <n v="3.8576765000000002E-3"/>
    <n v="0"/>
    <n v="0"/>
    <n v="0"/>
    <s v="EJ"/>
  </r>
  <r>
    <x v="21"/>
    <s v="Middle East"/>
    <s v="construction energy use"/>
    <x v="0"/>
    <x v="1"/>
    <n v="0"/>
    <n v="0"/>
    <n v="0"/>
    <n v="0"/>
    <n v="0"/>
    <n v="1.6852100000000001E-4"/>
    <n v="6.3082999999999998E-4"/>
    <n v="1.4771965999999901E-3"/>
    <n v="2.7013775999999998E-3"/>
    <n v="4.18252019999999E-3"/>
    <n v="5.7937129999999998E-3"/>
    <n v="0"/>
    <n v="0"/>
    <n v="0"/>
    <s v="EJ"/>
  </r>
  <r>
    <x v="21"/>
    <s v="Middle East"/>
    <s v="construction energy use"/>
    <x v="0"/>
    <x v="2"/>
    <n v="0"/>
    <n v="0"/>
    <n v="0"/>
    <n v="0"/>
    <n v="4.77218E-3"/>
    <n v="9.5177500000000002E-3"/>
    <n v="1.4032009999999999E-2"/>
    <n v="1.7990907E-2"/>
    <n v="2.1020130000000001E-2"/>
    <n v="2.2984910000000001E-2"/>
    <n v="2.371848E-2"/>
    <n v="0"/>
    <n v="0"/>
    <n v="0"/>
    <s v="EJ"/>
  </r>
  <r>
    <x v="21"/>
    <s v="Middle East"/>
    <s v="construction feedstocks"/>
    <x v="3"/>
    <x v="2"/>
    <n v="0.11754299999999999"/>
    <n v="0.32135900000000001"/>
    <n v="0.26016"/>
    <n v="0.261625"/>
    <n v="0.26591599999999999"/>
    <n v="0.270289"/>
    <n v="0.27612999999999999"/>
    <n v="0.28201900000000002"/>
    <n v="0.28644900000000001"/>
    <n v="0.29009000000000001"/>
    <n v="0.29293400000000003"/>
    <n v="0"/>
    <n v="0"/>
    <n v="0"/>
    <s v="EJ"/>
  </r>
  <r>
    <x v="21"/>
    <s v="Middle East"/>
    <s v="desalinated water"/>
    <x v="0"/>
    <x v="4"/>
    <n v="6.4041200000000001E-3"/>
    <n v="6.1382399999999997E-3"/>
    <n v="5.1012999999999996E-3"/>
    <n v="3.69652E-3"/>
    <n v="1.0142200000000001E-2"/>
    <n v="1.3735900000000001E-2"/>
    <n v="1.7265300000000001E-2"/>
    <n v="2.0839799999999999E-2"/>
    <n v="2.45025E-2"/>
    <n v="2.77051E-2"/>
    <n v="3.0505999999999998E-2"/>
    <n v="0"/>
    <n v="0"/>
    <n v="0"/>
    <s v="EJ"/>
  </r>
  <r>
    <x v="21"/>
    <s v="Middle East"/>
    <s v="desalinated water"/>
    <x v="0"/>
    <x v="0"/>
    <n v="4.1649400000000003E-2"/>
    <n v="7.9090400000000005E-2"/>
    <n v="9.9519800000000005E-2"/>
    <n v="0.107767"/>
    <n v="0.30458499999999999"/>
    <n v="0.40546300000000002"/>
    <n v="0.51711799999999997"/>
    <n v="0.62502100000000005"/>
    <n v="0.72794400000000004"/>
    <n v="0.83385200000000004"/>
    <n v="0.92381800000000003"/>
    <n v="0"/>
    <n v="0"/>
    <n v="0"/>
    <s v="EJ"/>
  </r>
  <r>
    <x v="21"/>
    <s v="Middle East"/>
    <s v="desalinated water"/>
    <x v="0"/>
    <x v="2"/>
    <n v="4.4508199999999998E-2"/>
    <n v="5.7158199999999999E-2"/>
    <n v="4.5024300000000003E-2"/>
    <n v="3.7007900000000003E-2"/>
    <n v="9.9459699999999998E-2"/>
    <n v="0.13169600000000001"/>
    <n v="0.16131699999999999"/>
    <n v="0.196044"/>
    <n v="0.23236100000000001"/>
    <n v="0.26794200000000001"/>
    <n v="0.30593900000000002"/>
    <n v="0"/>
    <n v="0"/>
    <n v="0"/>
    <s v="EJ"/>
  </r>
  <r>
    <x v="21"/>
    <s v="Middle East"/>
    <s v="industrial wastewater treatment"/>
    <x v="0"/>
    <x v="4"/>
    <n v="5.7401999999999996E-4"/>
    <n v="1.2184800000000001E-3"/>
    <n v="1.5943000000000001E-3"/>
    <n v="1.5301500000000001E-3"/>
    <n v="2.1531800000000002E-3"/>
    <n v="2.85228E-3"/>
    <n v="3.7747900000000001E-3"/>
    <n v="4.7676200000000002E-3"/>
    <n v="5.7839800000000002E-3"/>
    <n v="6.7901899999999998E-3"/>
    <n v="7.7479999999999997E-3"/>
    <n v="0"/>
    <n v="0"/>
    <n v="0"/>
    <s v="EJ"/>
  </r>
  <r>
    <x v="21"/>
    <s v="Middle East"/>
    <s v="industrial water abstraction"/>
    <x v="0"/>
    <x v="4"/>
    <n v="6.6614799999999998E-4"/>
    <n v="1.1251500000000001E-3"/>
    <n v="1.5775100000000001E-3"/>
    <n v="1.4538800000000001E-3"/>
    <n v="1.49777E-3"/>
    <n v="1.62316E-3"/>
    <n v="1.8575499999999999E-3"/>
    <n v="2.1006599999999999E-3"/>
    <n v="2.32512E-3"/>
    <n v="2.5295999999999999E-3"/>
    <n v="2.7026200000000002E-3"/>
    <n v="0"/>
    <n v="0"/>
    <n v="0"/>
    <s v="EJ"/>
  </r>
  <r>
    <x v="21"/>
    <s v="Middle East"/>
    <s v="industrial water treatment"/>
    <x v="0"/>
    <x v="4"/>
    <n v="6.9896300000000004E-4"/>
    <n v="1.1620700000000001E-3"/>
    <n v="1.62769E-3"/>
    <n v="1.5305200000000001E-3"/>
    <n v="1.5767299999999999E-3"/>
    <n v="1.7087300000000001E-3"/>
    <n v="1.9554799999999999E-3"/>
    <n v="2.2114000000000001E-3"/>
    <n v="2.4477000000000001E-3"/>
    <n v="2.6629599999999998E-3"/>
    <n v="2.8451000000000001E-3"/>
    <n v="0"/>
    <n v="0"/>
    <n v="0"/>
    <s v="EJ"/>
  </r>
  <r>
    <x v="21"/>
    <s v="Middle East"/>
    <s v="iron and steel"/>
    <x v="0"/>
    <x v="3"/>
    <n v="0"/>
    <n v="0"/>
    <n v="0"/>
    <n v="0"/>
    <n v="0"/>
    <n v="1.9301E-4"/>
    <n v="4.2463400000000001E-4"/>
    <n v="6.0967019999999897E-4"/>
    <n v="6.8627969999999995E-4"/>
    <n v="6.9275879999999997E-4"/>
    <n v="6.7118239999999904E-4"/>
    <n v="0"/>
    <n v="0"/>
    <n v="0"/>
    <s v="EJ"/>
  </r>
  <r>
    <x v="21"/>
    <s v="Middle East"/>
    <s v="iron and steel"/>
    <x v="0"/>
    <x v="5"/>
    <n v="1.9339120000000001E-2"/>
    <n v="2.9176299999999999E-2"/>
    <n v="3.20229E-2"/>
    <n v="3.8845499999999998E-2"/>
    <n v="4.9331799999999898E-2"/>
    <n v="5.8556958999999999E-2"/>
    <n v="7.4330528000000007E-2"/>
    <n v="9.2518143999999997E-2"/>
    <n v="0.11110306189999999"/>
    <n v="0.128561171"/>
    <n v="0.144247088"/>
    <n v="0"/>
    <n v="0"/>
    <n v="0"/>
    <s v="EJ"/>
  </r>
  <r>
    <x v="21"/>
    <s v="Middle East"/>
    <s v="iron and steel"/>
    <x v="0"/>
    <x v="4"/>
    <n v="2.7211599999999998E-3"/>
    <n v="1.6660499999999901E-2"/>
    <n v="2.3148490000000001E-2"/>
    <n v="1.7916174999999999E-2"/>
    <n v="2.25853169999999E-2"/>
    <n v="2.6990208630000002E-2"/>
    <n v="3.49290248E-2"/>
    <n v="4.3958256000000001E-2"/>
    <n v="5.3008822809999898E-2"/>
    <n v="6.1478542550000001E-2"/>
    <n v="6.8907679259999993E-2"/>
    <n v="0"/>
    <n v="0"/>
    <n v="0"/>
    <s v="EJ"/>
  </r>
  <r>
    <x v="21"/>
    <s v="Middle East"/>
    <s v="iron and steel"/>
    <x v="0"/>
    <x v="0"/>
    <n v="2.4700030000000001E-3"/>
    <n v="1.7120652E-2"/>
    <n v="2.5282895E-2"/>
    <n v="6.9403484000000001E-2"/>
    <n v="8.8515708139999996E-2"/>
    <n v="0.106007169212"/>
    <n v="0.13498527423750001"/>
    <n v="0.16798059378819999"/>
    <n v="0.20147204863730001"/>
    <n v="0.23298174791510001"/>
    <n v="0.2610885231592"/>
    <n v="0"/>
    <n v="0"/>
    <n v="0"/>
    <s v="EJ"/>
  </r>
  <r>
    <x v="21"/>
    <s v="Middle East"/>
    <s v="iron and steel"/>
    <x v="0"/>
    <x v="1"/>
    <n v="0"/>
    <n v="0"/>
    <n v="0"/>
    <n v="0"/>
    <n v="0"/>
    <n v="7.066374E-4"/>
    <n v="6.2121401000000001E-3"/>
    <n v="1.10456032E-2"/>
    <n v="1.40942867E-2"/>
    <n v="1.6604282499999901E-2"/>
    <n v="1.83750967999999E-2"/>
    <n v="0"/>
    <n v="0"/>
    <n v="0"/>
    <s v="EJ"/>
  </r>
  <r>
    <x v="21"/>
    <s v="Middle East"/>
    <s v="iron and steel"/>
    <x v="0"/>
    <x v="2"/>
    <n v="0"/>
    <n v="0"/>
    <n v="0"/>
    <n v="0"/>
    <n v="0"/>
    <n v="2.4485199999999997E-7"/>
    <n v="9.1746749999999995E-7"/>
    <n v="1.5148302E-6"/>
    <n v="1.8669423E-6"/>
    <n v="2.0640240999999998E-6"/>
    <n v="2.1602092E-6"/>
    <n v="0"/>
    <n v="0"/>
    <n v="0"/>
    <s v="EJ"/>
  </r>
  <r>
    <x v="21"/>
    <s v="Middle East"/>
    <s v="irrigation water abstraction"/>
    <x v="0"/>
    <x v="4"/>
    <n v="5.62246E-2"/>
    <n v="9.0080999999999994E-2"/>
    <n v="9.12327E-2"/>
    <n v="9.6231499999999998E-2"/>
    <n v="9.4569700000000007E-2"/>
    <n v="9.85042E-2"/>
    <n v="0.105957"/>
    <n v="0.11751200000000001"/>
    <n v="0.12898100000000001"/>
    <n v="0.14040800000000001"/>
    <n v="0.149307"/>
    <n v="0"/>
    <n v="0"/>
    <n v="0"/>
    <s v="EJ"/>
  </r>
  <r>
    <x v="21"/>
    <s v="Middle East"/>
    <s v="mining energy use"/>
    <x v="0"/>
    <x v="4"/>
    <n v="1.79999E-3"/>
    <n v="6.8231400000000001E-3"/>
    <n v="6.8650500000000001E-3"/>
    <n v="1.07581E-2"/>
    <n v="1.135006E-2"/>
    <n v="1.198846586E-2"/>
    <n v="1.26617468899999E-2"/>
    <n v="1.3133735339999999E-2"/>
    <n v="1.3466424735E-2"/>
    <n v="1.364585886E-2"/>
    <n v="1.37314781699999E-2"/>
    <n v="0"/>
    <n v="0"/>
    <n v="0"/>
    <s v="EJ"/>
  </r>
  <r>
    <x v="21"/>
    <s v="Middle East"/>
    <s v="mining energy use"/>
    <x v="0"/>
    <x v="0"/>
    <n v="8.4138800000000003E-3"/>
    <n v="1.29769E-3"/>
    <n v="2.4279200000000001E-3"/>
    <n v="2.6790099999999999E-3"/>
    <n v="2.9169E-3"/>
    <n v="2.77684E-3"/>
    <n v="2.339996E-3"/>
    <n v="1.8707190000000001E-3"/>
    <n v="1.6098479999999899E-3"/>
    <n v="1.4037310000000001E-3"/>
    <n v="1.2497509999999999E-3"/>
    <n v="0"/>
    <n v="0"/>
    <n v="0"/>
    <s v="EJ"/>
  </r>
  <r>
    <x v="21"/>
    <s v="Middle East"/>
    <s v="mining energy use"/>
    <x v="0"/>
    <x v="1"/>
    <n v="0"/>
    <n v="0"/>
    <n v="0"/>
    <n v="0"/>
    <n v="0"/>
    <n v="8.6369300000000007E-6"/>
    <n v="4.312523E-5"/>
    <n v="1.0729408E-4"/>
    <n v="1.8802414999999901E-4"/>
    <n v="3.0340578999999898E-4"/>
    <n v="4.3087069999999999E-4"/>
    <n v="0"/>
    <n v="0"/>
    <n v="0"/>
    <s v="EJ"/>
  </r>
  <r>
    <x v="21"/>
    <s v="Middle East"/>
    <s v="mining energy use"/>
    <x v="0"/>
    <x v="2"/>
    <n v="0"/>
    <n v="0"/>
    <n v="0"/>
    <n v="0"/>
    <n v="9.9443400000000004E-5"/>
    <n v="3.9630150000000001E-4"/>
    <n v="8.5994350000000001E-4"/>
    <n v="1.3078696999999999E-3"/>
    <n v="1.5742083E-3"/>
    <n v="1.78552799999999E-3"/>
    <n v="1.8905669999999999E-3"/>
    <n v="0"/>
    <n v="0"/>
    <n v="0"/>
    <s v="EJ"/>
  </r>
  <r>
    <x v="21"/>
    <s v="Middle East"/>
    <s v="municipal wastewater treatment"/>
    <x v="0"/>
    <x v="4"/>
    <n v="2.8561200000000002E-3"/>
    <n v="5.1058600000000003E-3"/>
    <n v="6.5890799999999998E-3"/>
    <n v="7.01405E-3"/>
    <n v="9.5738899999999998E-3"/>
    <n v="1.23903E-2"/>
    <n v="1.58196E-2"/>
    <n v="1.9210000000000001E-2"/>
    <n v="2.2466400000000001E-2"/>
    <n v="2.5551000000000001E-2"/>
    <n v="2.8339199999999998E-2"/>
    <n v="0"/>
    <n v="0"/>
    <n v="0"/>
    <s v="EJ"/>
  </r>
  <r>
    <x v="21"/>
    <s v="Middle East"/>
    <s v="municipal water abstraction"/>
    <x v="0"/>
    <x v="4"/>
    <n v="6.0425100000000001E-3"/>
    <n v="8.1141700000000004E-3"/>
    <n v="8.9625199999999999E-3"/>
    <n v="9.3582700000000001E-3"/>
    <n v="9.1182499999999996E-3"/>
    <n v="9.5077400000000006E-3"/>
    <n v="1.0371500000000001E-2"/>
    <n v="1.11948E-2"/>
    <n v="1.189E-2"/>
    <n v="1.24904E-2"/>
    <n v="1.29423E-2"/>
    <n v="0"/>
    <n v="0"/>
    <n v="0"/>
    <s v="EJ"/>
  </r>
  <r>
    <x v="21"/>
    <s v="Middle East"/>
    <s v="municipal water distribution"/>
    <x v="0"/>
    <x v="4"/>
    <n v="9.7447599999999999E-3"/>
    <n v="1.4068900000000001E-2"/>
    <n v="1.59452E-2"/>
    <n v="1.6986299999999999E-2"/>
    <n v="1.7613899999999998E-2"/>
    <n v="1.8668799999999999E-2"/>
    <n v="2.0415599999999999E-2"/>
    <n v="2.21446E-2"/>
    <n v="2.3695399999999998E-2"/>
    <n v="2.5118100000000001E-2"/>
    <n v="2.6299699999999999E-2"/>
    <n v="0"/>
    <n v="0"/>
    <n v="0"/>
    <s v="EJ"/>
  </r>
  <r>
    <x v="21"/>
    <s v="Middle East"/>
    <s v="municipal water treatment"/>
    <x v="0"/>
    <x v="4"/>
    <n v="8.1043999999999995E-3"/>
    <n v="1.10305E-2"/>
    <n v="1.21371E-2"/>
    <n v="1.27309E-2"/>
    <n v="1.25738E-2"/>
    <n v="1.31109E-2"/>
    <n v="1.4302E-2"/>
    <n v="1.54374E-2"/>
    <n v="1.6395900000000001E-2"/>
    <n v="1.72239E-2"/>
    <n v="1.7847100000000001E-2"/>
    <n v="0"/>
    <n v="0"/>
    <n v="0"/>
    <s v="EJ"/>
  </r>
  <r>
    <x v="21"/>
    <s v="Middle East"/>
    <s v="other industrial energy use"/>
    <x v="0"/>
    <x v="3"/>
    <n v="4.7238000000000002E-3"/>
    <n v="3.3482E-3"/>
    <n v="2.8743000000000002E-3"/>
    <n v="3.2788000000000001E-3"/>
    <n v="3.6621699999999902E-3"/>
    <n v="4.0627659999999998E-3"/>
    <n v="4.6141790000000004E-3"/>
    <n v="5.1292359999999997E-3"/>
    <n v="5.551566E-3"/>
    <n v="5.8926967E-3"/>
    <n v="6.1252770000000002E-3"/>
    <n v="0"/>
    <n v="0"/>
    <n v="0"/>
    <s v="EJ"/>
  </r>
  <r>
    <x v="21"/>
    <s v="Middle East"/>
    <s v="other industrial energy use"/>
    <x v="0"/>
    <x v="5"/>
    <n v="9.3538000000000007E-3"/>
    <n v="3.5176699999999998E-2"/>
    <n v="4.6105599999999997E-2"/>
    <n v="9.6151E-2"/>
    <n v="0.10738789999999999"/>
    <n v="0.11801679999999901"/>
    <n v="0.13270760000000001"/>
    <n v="0.1463277"/>
    <n v="0.16027564"/>
    <n v="0.17423762000000001"/>
    <n v="0.18688622999999999"/>
    <n v="0"/>
    <n v="0"/>
    <n v="0"/>
    <s v="EJ"/>
  </r>
  <r>
    <x v="21"/>
    <s v="Middle East"/>
    <s v="other industrial energy use"/>
    <x v="0"/>
    <x v="4"/>
    <n v="0.10872800000000001"/>
    <n v="0.19837199999999999"/>
    <n v="0.31568000000000002"/>
    <n v="0.162575"/>
    <n v="7.5139999999999998E-2"/>
    <n v="0.11504499999999999"/>
    <n v="0.18948660000000001"/>
    <n v="0.29234919999999998"/>
    <n v="0.39627613"/>
    <n v="0.47540854999999999"/>
    <n v="0.55742872099999996"/>
    <n v="0"/>
    <n v="0"/>
    <n v="0"/>
    <s v="EJ"/>
  </r>
  <r>
    <x v="21"/>
    <s v="Middle East"/>
    <s v="other industrial energy use"/>
    <x v="0"/>
    <x v="0"/>
    <n v="0.92290399999999995"/>
    <n v="2.12201"/>
    <n v="3.6762199999999998"/>
    <n v="4.5365700000000002"/>
    <n v="5.0917320000000004"/>
    <n v="5.615837"/>
    <n v="6.4001959999999896"/>
    <n v="7.1687339999999997"/>
    <n v="7.8622369999999897"/>
    <n v="8.5207420000000003"/>
    <n v="9.0569200999999993"/>
    <n v="0"/>
    <n v="0"/>
    <n v="0"/>
    <s v="EJ"/>
  </r>
  <r>
    <x v="21"/>
    <s v="Middle East"/>
    <s v="other industrial energy use"/>
    <x v="0"/>
    <x v="1"/>
    <n v="0"/>
    <n v="0"/>
    <n v="0"/>
    <n v="0"/>
    <n v="0"/>
    <n v="8.58376E-4"/>
    <n v="1.5005762000000001E-2"/>
    <n v="4.2268814000000002E-2"/>
    <n v="7.5599085999999996E-2"/>
    <n v="0.104802364"/>
    <n v="0.1311539226"/>
    <n v="0"/>
    <n v="0"/>
    <n v="0"/>
    <s v="EJ"/>
  </r>
  <r>
    <x v="21"/>
    <s v="Middle East"/>
    <s v="other industrial energy use"/>
    <x v="0"/>
    <x v="2"/>
    <n v="0.69720099999999996"/>
    <n v="1.1386400000000001"/>
    <n v="1.2350399999999999"/>
    <n v="1.2704800000000001"/>
    <n v="1.395888"/>
    <n v="1.5207379999999999"/>
    <n v="1.67258799999999"/>
    <n v="1.7915350000000001"/>
    <n v="1.9025234"/>
    <n v="2.0422679000000001"/>
    <n v="2.20504458"/>
    <n v="0"/>
    <n v="0"/>
    <n v="0"/>
    <s v="EJ"/>
  </r>
  <r>
    <x v="21"/>
    <s v="Middle East"/>
    <s v="other industrial feedstocks"/>
    <x v="0"/>
    <x v="5"/>
    <n v="0"/>
    <n v="2.679E-3"/>
    <n v="8.1627100000000001E-3"/>
    <n v="1.18464E-2"/>
    <n v="1.31623E-2"/>
    <n v="1.5042700000000001E-2"/>
    <n v="1.8393099999999999E-2"/>
    <n v="2.3017800000000001E-2"/>
    <n v="2.86089E-2"/>
    <n v="3.33865E-2"/>
    <n v="3.7466899999999997E-2"/>
    <n v="0"/>
    <n v="0"/>
    <n v="0"/>
    <s v="EJ"/>
  </r>
  <r>
    <x v="21"/>
    <s v="Middle East"/>
    <s v="other industrial feedstocks"/>
    <x v="0"/>
    <x v="0"/>
    <n v="4.6883000000000003E-3"/>
    <n v="8.5813E-3"/>
    <n v="1.21394E-2"/>
    <n v="9.9626999999999997E-3"/>
    <n v="1.16001E-2"/>
    <n v="1.31821E-2"/>
    <n v="1.6615100000000001E-2"/>
    <n v="2.06088E-2"/>
    <n v="2.47601E-2"/>
    <n v="2.87099E-2"/>
    <n v="3.1674000000000001E-2"/>
    <n v="0"/>
    <n v="0"/>
    <n v="0"/>
    <s v="EJ"/>
  </r>
  <r>
    <x v="21"/>
    <s v="Middle East"/>
    <s v="other industrial feedstocks"/>
    <x v="0"/>
    <x v="2"/>
    <n v="9.7575700000000001E-2"/>
    <n v="0.20557400000000001"/>
    <n v="0.15584500000000001"/>
    <n v="0.13324"/>
    <n v="0.14713599999999999"/>
    <n v="0.16644400000000001"/>
    <n v="0.200929"/>
    <n v="0.25081599999999998"/>
    <n v="0.30748799999999998"/>
    <n v="0.35907499999999998"/>
    <n v="0.40910600000000003"/>
    <n v="0"/>
    <n v="0"/>
    <n v="0"/>
    <s v="EJ"/>
  </r>
  <r>
    <x v="21"/>
    <s v="Middle East"/>
    <s v="process heat cement"/>
    <x v="0"/>
    <x v="0"/>
    <n v="6.7099099999999995E-2"/>
    <n v="0.120515"/>
    <n v="0.18402399999999999"/>
    <n v="0.18402399999999999"/>
    <n v="0.19181318"/>
    <n v="0.21148386"/>
    <n v="0.23391695000000001"/>
    <n v="0.25734741"/>
    <n v="0.27288119999999999"/>
    <n v="0.28057105999999998"/>
    <n v="0.27917940399999902"/>
    <n v="0"/>
    <n v="0"/>
    <n v="0"/>
    <s v="EJ"/>
  </r>
  <r>
    <x v="21"/>
    <s v="Middle East"/>
    <s v="process heat cement"/>
    <x v="0"/>
    <x v="1"/>
    <n v="0"/>
    <n v="0"/>
    <n v="0"/>
    <n v="0"/>
    <n v="0"/>
    <n v="1.0479700000000001E-3"/>
    <n v="1.393403E-2"/>
    <n v="4.7067802999999998E-2"/>
    <n v="8.9032380999999994E-2"/>
    <n v="0.12037062900000001"/>
    <n v="0.146063639"/>
    <n v="0"/>
    <n v="0"/>
    <n v="0"/>
    <s v="EJ"/>
  </r>
  <r>
    <x v="21"/>
    <s v="Middle East"/>
    <s v="process heat cement"/>
    <x v="0"/>
    <x v="2"/>
    <n v="0.124613"/>
    <n v="0.22381400000000001"/>
    <n v="0.34175899999999998"/>
    <n v="0.34175899999999998"/>
    <n v="0.3448618"/>
    <n v="0.3751506"/>
    <n v="0.39758660000000001"/>
    <n v="0.41013529999999998"/>
    <n v="0.41386142999999997"/>
    <n v="0.41779231999999999"/>
    <n v="0.42166177999999999"/>
    <n v="0"/>
    <n v="0"/>
    <n v="0"/>
    <s v="EJ"/>
  </r>
  <r>
    <x v="21"/>
    <s v="Middle East"/>
    <s v="resid cooling"/>
    <x v="4"/>
    <x v="4"/>
    <n v="0.16716"/>
    <n v="0.45597399999999999"/>
    <n v="0.64263000000000003"/>
    <n v="0.81057800000000002"/>
    <n v="0.85842879999999999"/>
    <n v="0.905599499999999"/>
    <n v="0.95976649999999997"/>
    <n v="0.99707409999999996"/>
    <n v="1.0257223"/>
    <n v="1.0461593"/>
    <n v="1.0645173999999999"/>
    <n v="0"/>
    <n v="0"/>
    <n v="0"/>
    <s v="EJ"/>
  </r>
  <r>
    <x v="21"/>
    <s v="Middle East"/>
    <s v="resid cooling"/>
    <x v="4"/>
    <x v="0"/>
    <n v="2.24771E-2"/>
    <n v="0.22949900000000001"/>
    <n v="0.29774899999999999"/>
    <n v="0.33932699999999999"/>
    <n v="0.35909160000000001"/>
    <n v="0.36915969999999998"/>
    <n v="0.35681879999999999"/>
    <n v="0.30876310000000001"/>
    <n v="0.25868482999999998"/>
    <n v="0.21668454000000001"/>
    <n v="0.19773871000000001"/>
    <n v="0"/>
    <n v="0"/>
    <n v="0"/>
    <s v="EJ"/>
  </r>
  <r>
    <x v="21"/>
    <s v="Middle East"/>
    <s v="resid heating"/>
    <x v="4"/>
    <x v="0"/>
    <n v="1.34863E-2"/>
    <n v="0.13769999999999999"/>
    <n v="0.178649"/>
    <n v="0.203596"/>
    <n v="0.21643409999999999"/>
    <n v="0.2350459"/>
    <n v="0.27686440000000001"/>
    <n v="0.32030459999999999"/>
    <n v="0.35947569999999901"/>
    <n v="0.3958989"/>
    <n v="0.42259918000000002"/>
    <n v="0"/>
    <n v="0"/>
    <n v="0"/>
    <s v="EJ"/>
  </r>
  <r>
    <x v="21"/>
    <s v="Middle East"/>
    <s v="resid heating"/>
    <x v="4"/>
    <x v="1"/>
    <n v="0"/>
    <n v="0"/>
    <n v="0"/>
    <n v="0"/>
    <n v="0"/>
    <n v="5.9784399999999996E-6"/>
    <n v="1.6790899999999999E-4"/>
    <n v="3.0970299999999999E-4"/>
    <n v="4.6291300000000002E-4"/>
    <n v="6.5524599999999995E-4"/>
    <n v="8.2268599999999999E-4"/>
    <n v="0"/>
    <n v="0"/>
    <n v="0"/>
    <s v="EJ"/>
  </r>
  <r>
    <x v="21"/>
    <s v="Middle East"/>
    <s v="resid heating"/>
    <x v="4"/>
    <x v="2"/>
    <n v="8.9845300000000003E-2"/>
    <n v="0.13092200000000001"/>
    <n v="0.109446"/>
    <n v="8.0316700000000005E-2"/>
    <n v="8.3669800000000003E-2"/>
    <n v="8.9202199999999995E-2"/>
    <n v="0.1006734"/>
    <n v="0.1124848"/>
    <n v="0.12356654"/>
    <n v="0.13464860000000001"/>
    <n v="0.14532158000000001"/>
    <n v="0"/>
    <n v="0"/>
    <n v="0"/>
    <s v="EJ"/>
  </r>
  <r>
    <x v="21"/>
    <s v="Middle East"/>
    <s v="resid others"/>
    <x v="4"/>
    <x v="3"/>
    <n v="7.9115000000000001E-3"/>
    <n v="1.83765E-2"/>
    <n v="1.8251E-2"/>
    <n v="1.5864900000000001E-2"/>
    <n v="1.7305669999999999E-2"/>
    <n v="1.8951340000000001E-2"/>
    <n v="1.979556E-2"/>
    <n v="1.901423E-2"/>
    <n v="1.7490854E-2"/>
    <n v="1.5418568999999899E-2"/>
    <n v="1.4047206E-2"/>
    <n v="0"/>
    <n v="0"/>
    <n v="0"/>
    <s v="EJ"/>
  </r>
  <r>
    <x v="21"/>
    <s v="Middle East"/>
    <s v="resid others"/>
    <x v="4"/>
    <x v="5"/>
    <n v="0"/>
    <n v="3.7669999999999999E-4"/>
    <n v="3.7669999999999999E-4"/>
    <n v="3.7669999999999999E-4"/>
    <n v="4.0950729999999997E-4"/>
    <n v="4.3664639999999998E-4"/>
    <n v="4.4473610000000003E-4"/>
    <n v="4.1871250000000002E-4"/>
    <n v="3.8843420000000002E-4"/>
    <n v="3.5333898000000001E-4"/>
    <n v="3.3711929999999998E-4"/>
    <n v="0"/>
    <n v="0"/>
    <n v="0"/>
    <s v="EJ"/>
  </r>
  <r>
    <x v="21"/>
    <s v="Middle East"/>
    <s v="resid others"/>
    <x v="4"/>
    <x v="4"/>
    <n v="0.123846"/>
    <n v="0.33782299999999998"/>
    <n v="0.47611300000000001"/>
    <n v="0.60054300000000005"/>
    <n v="0.6587887"/>
    <n v="0.75826859999999996"/>
    <n v="0.95271660000000002"/>
    <n v="1.1881052999999999"/>
    <n v="1.4177829"/>
    <n v="1.6329038"/>
    <n v="1.8064967000000001"/>
    <n v="0"/>
    <n v="0"/>
    <n v="0"/>
    <s v="EJ"/>
  </r>
  <r>
    <x v="21"/>
    <s v="Middle East"/>
    <s v="resid others"/>
    <x v="4"/>
    <x v="0"/>
    <n v="7.3291200000000001E-2"/>
    <n v="0.74832799999999999"/>
    <n v="0.97086899999999998"/>
    <n v="1.1064400000000001"/>
    <n v="1.2195180000000001"/>
    <n v="1.3353809999999999"/>
    <n v="1.476324"/>
    <n v="1.5703981999999901"/>
    <n v="1.6373925"/>
    <n v="1.6827122000000001"/>
    <n v="1.7306705999999901"/>
    <n v="0"/>
    <n v="0"/>
    <n v="0"/>
    <s v="EJ"/>
  </r>
  <r>
    <x v="21"/>
    <s v="Middle East"/>
    <s v="resid others"/>
    <x v="4"/>
    <x v="1"/>
    <n v="0"/>
    <n v="0"/>
    <n v="0"/>
    <n v="0"/>
    <n v="0"/>
    <n v="6.95826E-5"/>
    <n v="1.62951E-3"/>
    <n v="3.05128E-3"/>
    <n v="3.9886799999999997E-3"/>
    <n v="5.2204599999999997E-3"/>
    <n v="5.8775900000000002E-3"/>
    <n v="0"/>
    <n v="0"/>
    <n v="0"/>
    <s v="EJ"/>
  </r>
  <r>
    <x v="21"/>
    <s v="Middle East"/>
    <s v="resid others"/>
    <x v="4"/>
    <x v="2"/>
    <n v="0.49154799999999998"/>
    <n v="0.71628199999999997"/>
    <n v="0.59878399999999998"/>
    <n v="0.439417"/>
    <n v="0.4766765"/>
    <n v="0.50594340000000004"/>
    <n v="0.50955899999999998"/>
    <n v="0.47475580000000001"/>
    <n v="0.43498369999999997"/>
    <n v="0.39296730000000002"/>
    <n v="0.37851800000000002"/>
    <n v="0"/>
    <n v="0"/>
    <n v="0"/>
    <s v="EJ"/>
  </r>
  <r>
    <x v="21"/>
    <s v="Middle East"/>
    <s v="trn_aviation_intl"/>
    <x v="5"/>
    <x v="4"/>
    <n v="0"/>
    <n v="0"/>
    <n v="0"/>
    <n v="0"/>
    <n v="0"/>
    <n v="0"/>
    <n v="0"/>
    <n v="2.3472800000000001E-7"/>
    <n v="2.1847500000000001E-6"/>
    <n v="1.8906199999999999E-5"/>
    <n v="1.48684E-4"/>
    <n v="0"/>
    <n v="0"/>
    <n v="0"/>
    <s v="EJ"/>
  </r>
  <r>
    <x v="21"/>
    <s v="Middle East"/>
    <s v="trn_aviation_intl"/>
    <x v="5"/>
    <x v="1"/>
    <n v="0"/>
    <n v="0"/>
    <n v="0"/>
    <n v="0"/>
    <n v="0"/>
    <n v="0"/>
    <n v="0"/>
    <n v="3.7480100000000002E-7"/>
    <n v="8.1226799999999996E-6"/>
    <n v="1.3080200000000001E-4"/>
    <n v="1.54353E-3"/>
    <n v="0"/>
    <n v="0"/>
    <n v="0"/>
    <s v="EJ"/>
  </r>
  <r>
    <x v="21"/>
    <s v="Middle East"/>
    <s v="trn_aviation_intl"/>
    <x v="5"/>
    <x v="2"/>
    <n v="0.35878399999999999"/>
    <n v="0.46227400000000002"/>
    <n v="0.59304500000000004"/>
    <n v="0.79757400000000001"/>
    <n v="0.86763500000000005"/>
    <n v="0.90185700000000002"/>
    <n v="0.99642399999999998"/>
    <n v="1.1045700000000001"/>
    <n v="1.28068"/>
    <n v="1.45784"/>
    <n v="1.6301600000000001"/>
    <n v="0"/>
    <n v="0"/>
    <n v="0"/>
    <s v="EJ"/>
  </r>
  <r>
    <x v="21"/>
    <s v="Middle East"/>
    <s v="trn_freight_road"/>
    <x v="6"/>
    <x v="4"/>
    <n v="0"/>
    <n v="0"/>
    <n v="0"/>
    <n v="0"/>
    <n v="1.1919211999999999E-3"/>
    <n v="9.5040338806999993E-3"/>
    <n v="4.6818932442509897E-2"/>
    <n v="0.16106563899994999"/>
    <n v="0.32613910252083"/>
    <n v="0.50961852555370002"/>
    <n v="0.69813932814400004"/>
    <n v="0"/>
    <n v="0"/>
    <n v="0"/>
    <s v="EJ"/>
  </r>
  <r>
    <x v="21"/>
    <s v="Middle East"/>
    <s v="trn_freight_road"/>
    <x v="6"/>
    <x v="1"/>
    <n v="0"/>
    <n v="0"/>
    <n v="0"/>
    <n v="0"/>
    <n v="0"/>
    <n v="4.1571044299999896E-3"/>
    <n v="3.4471195332E-2"/>
    <n v="0.123507576738"/>
    <n v="0.22166668577429899"/>
    <n v="0.30250175724200001"/>
    <n v="0.35953222211000002"/>
    <n v="0"/>
    <n v="0"/>
    <n v="0"/>
    <s v="EJ"/>
  </r>
  <r>
    <x v="21"/>
    <s v="Middle East"/>
    <s v="trn_freight_road"/>
    <x v="6"/>
    <x v="2"/>
    <n v="0.7517585"/>
    <n v="1.4204829999999999"/>
    <n v="1.724491"/>
    <n v="2.0026890000000002"/>
    <n v="2.2107313451000001"/>
    <n v="2.4164088939499999"/>
    <n v="2.6250788129099898"/>
    <n v="2.56111967505"/>
    <n v="2.42870298569999"/>
    <n v="2.33643510629999"/>
    <n v="2.3064856414000001"/>
    <n v="0"/>
    <n v="0"/>
    <n v="0"/>
    <s v="EJ"/>
  </r>
  <r>
    <x v="21"/>
    <s v="Middle East"/>
    <s v="trn_pass"/>
    <x v="6"/>
    <x v="4"/>
    <n v="0"/>
    <n v="3.769E-4"/>
    <n v="1.0896E-3"/>
    <n v="2.0332000000000002E-3"/>
    <n v="2.2820388E-3"/>
    <n v="2.5004720000000001E-3"/>
    <n v="2.7364669999999998E-3"/>
    <n v="3.0591190999999999E-3"/>
    <n v="3.4349023999999998E-3"/>
    <n v="3.9145817000000001E-3"/>
    <n v="4.54172E-3"/>
    <n v="0"/>
    <n v="0"/>
    <n v="0"/>
    <s v="EJ"/>
  </r>
  <r>
    <x v="21"/>
    <s v="Middle East"/>
    <s v="trn_pass"/>
    <x v="6"/>
    <x v="1"/>
    <n v="0"/>
    <n v="0"/>
    <n v="0"/>
    <n v="0"/>
    <n v="0"/>
    <n v="0"/>
    <n v="0"/>
    <n v="4.3902599999999999E-6"/>
    <n v="1.5769300000000002E-5"/>
    <n v="5.2760499999999997E-5"/>
    <n v="1.5406999999999999E-4"/>
    <n v="0"/>
    <n v="0"/>
    <n v="0"/>
    <s v="EJ"/>
  </r>
  <r>
    <x v="21"/>
    <s v="Middle East"/>
    <s v="trn_pass"/>
    <x v="6"/>
    <x v="2"/>
    <n v="1.0269000000000001E-3"/>
    <n v="1.3232000000000001E-3"/>
    <n v="1.6975E-3"/>
    <n v="2.2829E-3"/>
    <n v="2.5387500000000002E-3"/>
    <n v="2.9129400000000001E-3"/>
    <n v="3.4651700000000001E-3"/>
    <n v="3.9639200000000001E-3"/>
    <n v="4.6732299999999996E-3"/>
    <n v="5.2999500000000003E-3"/>
    <n v="5.7345299999999998E-3"/>
    <n v="0"/>
    <n v="0"/>
    <n v="0"/>
    <s v="EJ"/>
  </r>
  <r>
    <x v="21"/>
    <s v="Middle East"/>
    <s v="trn_pass_road"/>
    <x v="6"/>
    <x v="4"/>
    <n v="0"/>
    <n v="0"/>
    <n v="0"/>
    <n v="0"/>
    <n v="1.7306800000000001E-2"/>
    <n v="4.4140600000000002E-2"/>
    <n v="6.6705340000000002E-2"/>
    <n v="7.9164899999999996E-2"/>
    <n v="8.5585099999999997E-2"/>
    <n v="9.1500299999999896E-2"/>
    <n v="9.6879099999999996E-2"/>
    <n v="0"/>
    <n v="0"/>
    <n v="0"/>
    <s v="EJ"/>
  </r>
  <r>
    <x v="21"/>
    <s v="Middle East"/>
    <s v="trn_pass_road"/>
    <x v="6"/>
    <x v="1"/>
    <n v="0"/>
    <n v="0"/>
    <n v="0"/>
    <n v="0"/>
    <n v="0"/>
    <n v="1.2563599999999999E-5"/>
    <n v="6.9001490000000006E-5"/>
    <n v="2.2945383999999999E-4"/>
    <n v="4.4685379999999999E-4"/>
    <n v="6.1419169999999996E-4"/>
    <n v="6.8959399999999997E-4"/>
    <n v="0"/>
    <n v="0"/>
    <n v="0"/>
    <s v="EJ"/>
  </r>
  <r>
    <x v="21"/>
    <s v="Middle East"/>
    <s v="trn_pass_road"/>
    <x v="6"/>
    <x v="2"/>
    <n v="0.151222"/>
    <n v="0.285742"/>
    <n v="0.34689500000000001"/>
    <n v="0.40285700000000002"/>
    <n v="0.54780923299999995"/>
    <n v="0.57901671799999999"/>
    <n v="0.50429797099999996"/>
    <n v="0.47493879999999999"/>
    <n v="0.483153"/>
    <n v="0.48735139999999999"/>
    <n v="0.48936459999999998"/>
    <n v="0"/>
    <n v="0"/>
    <n v="0"/>
    <s v="EJ"/>
  </r>
  <r>
    <x v="21"/>
    <s v="Middle East"/>
    <s v="trn_pass_road_LDV"/>
    <x v="6"/>
    <x v="4"/>
    <n v="0"/>
    <n v="0"/>
    <n v="0"/>
    <n v="0"/>
    <n v="0"/>
    <n v="2.0684500000000001E-2"/>
    <n v="2.9823599999999999E-2"/>
    <n v="3.0965900000000001E-2"/>
    <n v="3.1093200000000001E-2"/>
    <n v="3.0807500000000002E-2"/>
    <n v="3.0461100000000001E-2"/>
    <n v="0"/>
    <n v="0"/>
    <n v="0"/>
    <s v="EJ"/>
  </r>
  <r>
    <x v="21"/>
    <s v="Middle East"/>
    <s v="trn_pass_road_LDV"/>
    <x v="6"/>
    <x v="2"/>
    <n v="3.5320200000000003E-2"/>
    <n v="6.6739199999999999E-2"/>
    <n v="8.10226E-2"/>
    <n v="9.4093300000000005E-2"/>
    <n v="8.4430900000000003E-2"/>
    <n v="3.4354999999999997E-2"/>
    <n v="1.7789200000000002E-2"/>
    <n v="1.15312E-2"/>
    <n v="8.3617099999999996E-3"/>
    <n v="6.4584100000000004E-3"/>
    <n v="5.1811799999999996E-3"/>
    <n v="0"/>
    <n v="0"/>
    <n v="0"/>
    <s v="EJ"/>
  </r>
  <r>
    <x v="21"/>
    <s v="Middle East"/>
    <s v="trn_pass_road_LDV_4W"/>
    <x v="6"/>
    <x v="4"/>
    <n v="0"/>
    <n v="0"/>
    <n v="0"/>
    <n v="0"/>
    <n v="0"/>
    <n v="3.5776679999999998E-2"/>
    <n v="0.27865519"/>
    <n v="0.55502418999999903"/>
    <n v="0.82542866999999998"/>
    <n v="1.0298126030000001"/>
    <n v="1.22408932"/>
    <n v="0"/>
    <n v="0"/>
    <n v="0"/>
    <s v="EJ"/>
  </r>
  <r>
    <x v="21"/>
    <s v="Middle East"/>
    <s v="trn_pass_road_LDV_4W"/>
    <x v="6"/>
    <x v="0"/>
    <n v="0"/>
    <n v="1.0798449E-2"/>
    <n v="0.196296999999999"/>
    <n v="0.2627198"/>
    <n v="0.22916651999999901"/>
    <n v="0.20375705"/>
    <n v="0.18165811199999901"/>
    <n v="0.151580467"/>
    <n v="0.11801252499999999"/>
    <n v="0.10220570299999999"/>
    <n v="8.3795632999999994E-2"/>
    <n v="0"/>
    <n v="0"/>
    <n v="0"/>
    <s v="EJ"/>
  </r>
  <r>
    <x v="21"/>
    <s v="Middle East"/>
    <s v="trn_pass_road_LDV_4W"/>
    <x v="6"/>
    <x v="1"/>
    <n v="0"/>
    <n v="0"/>
    <n v="0"/>
    <n v="0"/>
    <n v="0"/>
    <n v="1.2083023E-4"/>
    <n v="1.0231400550000001E-3"/>
    <n v="1.527714133E-3"/>
    <n v="1.82303477E-3"/>
    <n v="1.8781190200000001E-3"/>
    <n v="1.84073836E-3"/>
    <n v="0"/>
    <n v="0"/>
    <n v="0"/>
    <s v="EJ"/>
  </r>
  <r>
    <x v="21"/>
    <s v="Middle East"/>
    <s v="trn_pass_road_LDV_4W"/>
    <x v="6"/>
    <x v="2"/>
    <n v="1.1735277"/>
    <n v="2.2174339999999999"/>
    <n v="2.6920069999999998"/>
    <n v="3.1262819999999998"/>
    <n v="2.7270691819999899"/>
    <n v="2.4652999219999998"/>
    <n v="2.2615727749999999"/>
    <n v="1.9499831415"/>
    <n v="1.5825914766"/>
    <n v="1.4068467179999999"/>
    <n v="1.1960084470000001"/>
    <n v="0"/>
    <n v="0"/>
    <n v="0"/>
    <s v="EJ"/>
  </r>
  <r>
    <x v="21"/>
    <s v="Middle East"/>
    <s v="trn_shipping_intl"/>
    <x v="7"/>
    <x v="4"/>
    <n v="0"/>
    <n v="0"/>
    <n v="0"/>
    <n v="0"/>
    <n v="0"/>
    <n v="0"/>
    <n v="0"/>
    <n v="1.2813099999999999E-5"/>
    <n v="4.2348999999999997E-5"/>
    <n v="1.4014600000000001E-4"/>
    <n v="3.7739400000000003E-4"/>
    <n v="0"/>
    <n v="0"/>
    <n v="0"/>
    <s v="EJ"/>
  </r>
  <r>
    <x v="21"/>
    <s v="Middle East"/>
    <s v="trn_shipping_intl"/>
    <x v="7"/>
    <x v="1"/>
    <n v="0"/>
    <n v="0"/>
    <n v="0"/>
    <n v="0"/>
    <n v="0"/>
    <n v="0"/>
    <n v="0"/>
    <n v="2.7172900000000001E-4"/>
    <n v="1.06444E-3"/>
    <n v="4.4191100000000004E-3"/>
    <n v="1.4955299999999999E-2"/>
    <n v="0"/>
    <n v="0"/>
    <n v="0"/>
    <s v="EJ"/>
  </r>
  <r>
    <x v="21"/>
    <s v="Middle East"/>
    <s v="trn_shipping_intl"/>
    <x v="7"/>
    <x v="2"/>
    <n v="0.73778200000000005"/>
    <n v="0.80712399999999995"/>
    <n v="1.3277399999999999"/>
    <n v="1.5434099999999999"/>
    <n v="1.5670915999999999"/>
    <n v="1.6107400000000001"/>
    <n v="1.6633089999999999"/>
    <n v="1.7470479999999999"/>
    <n v="1.849094"/>
    <n v="1.95977"/>
    <n v="2.06442999999999"/>
    <n v="0"/>
    <n v="0"/>
    <n v="0"/>
    <s v="EJ"/>
  </r>
  <r>
    <x v="22"/>
    <s v="Pakistan"/>
    <s v="N fertilizer"/>
    <x v="0"/>
    <x v="0"/>
    <n v="4.7420999999999998E-2"/>
    <n v="0.10244200000000001"/>
    <n v="0.109774"/>
    <n v="0.10829800000000001"/>
    <n v="0.11266384"/>
    <n v="0.12344910319999999"/>
    <n v="0.1309683485"/>
    <n v="0.134876038"/>
    <n v="0.134855248199999"/>
    <n v="0.1355239758"/>
    <n v="0.12917458770000001"/>
    <n v="0"/>
    <n v="0"/>
    <n v="0"/>
    <s v="EJ"/>
  </r>
  <r>
    <x v="22"/>
    <s v="Pakistan"/>
    <s v="N fertilizer"/>
    <x v="0"/>
    <x v="1"/>
    <n v="0"/>
    <n v="0"/>
    <n v="0"/>
    <n v="0"/>
    <n v="0"/>
    <n v="1.9531999999999999E-4"/>
    <n v="1.5857550000000001E-3"/>
    <n v="5.3058389999999997E-3"/>
    <n v="1.0271666E-2"/>
    <n v="1.43184771999999E-2"/>
    <n v="1.67778762E-2"/>
    <n v="0"/>
    <n v="0"/>
    <n v="0"/>
    <s v="EJ"/>
  </r>
  <r>
    <x v="22"/>
    <s v="Pakistan"/>
    <s v="agricultural energy use"/>
    <x v="1"/>
    <x v="4"/>
    <n v="1.8083499999999999E-2"/>
    <n v="2.8590399999999998E-2"/>
    <n v="3.2273999999999997E-2"/>
    <n v="3.06833E-2"/>
    <n v="3.4839599999999998E-2"/>
    <n v="3.9089384509999998E-2"/>
    <n v="4.284495436E-2"/>
    <n v="4.6924949599999898E-2"/>
    <n v="5.1648825430000003E-2"/>
    <n v="5.7206726319999901E-2"/>
    <n v="6.3505342489999894E-2"/>
    <n v="0"/>
    <n v="0"/>
    <n v="0"/>
    <s v="EJ"/>
  </r>
  <r>
    <x v="22"/>
    <s v="Pakistan"/>
    <s v="agricultural energy use"/>
    <x v="1"/>
    <x v="1"/>
    <n v="0"/>
    <n v="0"/>
    <n v="0"/>
    <n v="0"/>
    <n v="0"/>
    <n v="5.7741999999999997E-6"/>
    <n v="2.0467460000000001E-5"/>
    <n v="4.104397E-5"/>
    <n v="6.2229649999999995E-5"/>
    <n v="8.7558839999999995E-5"/>
    <n v="1.1340095E-4"/>
    <n v="0"/>
    <n v="0"/>
    <n v="0"/>
    <s v="EJ"/>
  </r>
  <r>
    <x v="22"/>
    <s v="Pakistan"/>
    <s v="agricultural energy use"/>
    <x v="1"/>
    <x v="2"/>
    <n v="1.26416999999999E-2"/>
    <n v="4.3115999999999996E-3"/>
    <n v="1.799999E-3"/>
    <n v="6.69799E-4"/>
    <n v="7.3451400000000002E-4"/>
    <n v="7.6643089999999903E-4"/>
    <n v="7.6721151999999896E-4"/>
    <n v="7.7114124000000005E-4"/>
    <n v="7.9322021E-4"/>
    <n v="7.9636800999999995E-4"/>
    <n v="7.8186939999999995E-4"/>
    <n v="0"/>
    <n v="0"/>
    <n v="0"/>
    <s v="EJ"/>
  </r>
  <r>
    <x v="22"/>
    <s v="Pakistan"/>
    <s v="cement"/>
    <x v="0"/>
    <x v="4"/>
    <n v="3.6794100000000001E-3"/>
    <n v="7.9944300000000003E-3"/>
    <n v="1.5048300000000001E-2"/>
    <n v="1.5048300000000001E-2"/>
    <n v="1.8677590000000001E-2"/>
    <n v="2.2700040000000001E-2"/>
    <n v="3.058454E-2"/>
    <n v="3.9698329999999997E-2"/>
    <n v="4.8758299999999997E-2"/>
    <n v="5.6978760999999899E-2"/>
    <n v="6.4455858999999893E-2"/>
    <n v="0"/>
    <n v="0"/>
    <n v="0"/>
    <s v="EJ"/>
  </r>
  <r>
    <x v="22"/>
    <s v="Pakistan"/>
    <s v="chemical energy use"/>
    <x v="0"/>
    <x v="0"/>
    <n v="0"/>
    <n v="0"/>
    <n v="0"/>
    <n v="1.2205300000000001E-2"/>
    <n v="1.344073E-2"/>
    <n v="1.50255099999999E-2"/>
    <n v="1.7384E-2"/>
    <n v="2.0241599999999998E-2"/>
    <n v="2.3186675E-2"/>
    <n v="2.62628429999999E-2"/>
    <n v="2.9399397299999901E-2"/>
    <n v="0"/>
    <n v="0"/>
    <n v="0"/>
    <s v="EJ"/>
  </r>
  <r>
    <x v="22"/>
    <s v="Pakistan"/>
    <s v="chemical energy use"/>
    <x v="0"/>
    <x v="2"/>
    <n v="3.3069200000000001E-3"/>
    <n v="3.4450799999999997E-2"/>
    <n v="1.7706800000000002E-2"/>
    <n v="2.05533E-2"/>
    <n v="2.2286279999999999E-2"/>
    <n v="2.4601359999999999E-2"/>
    <n v="2.7800040000000002E-2"/>
    <n v="3.2103930000000003E-2"/>
    <n v="3.7691530000000001E-2"/>
    <n v="4.4074640999999998E-2"/>
    <n v="5.1455417999999899E-2"/>
    <n v="0"/>
    <n v="0"/>
    <n v="0"/>
    <s v="EJ"/>
  </r>
  <r>
    <x v="22"/>
    <s v="Pakistan"/>
    <s v="chemical feedstocks"/>
    <x v="0"/>
    <x v="0"/>
    <n v="5.6035099999999997E-2"/>
    <n v="6.2050899999999999E-2"/>
    <n v="7.0454699999999995E-2"/>
    <n v="7.9629599999999995E-2"/>
    <n v="8.4829199999999993E-2"/>
    <n v="9.1491000000000003E-2"/>
    <n v="0.100464"/>
    <n v="0.109858"/>
    <n v="0.119934"/>
    <n v="0.13190199999999999"/>
    <n v="0.144729"/>
    <n v="0"/>
    <n v="0"/>
    <n v="0"/>
    <s v="EJ"/>
  </r>
  <r>
    <x v="22"/>
    <s v="Pakistan"/>
    <s v="chemical feedstocks"/>
    <x v="0"/>
    <x v="2"/>
    <n v="0"/>
    <n v="0"/>
    <n v="0"/>
    <n v="0"/>
    <n v="1.76096E-3"/>
    <n v="3.8750899999999999E-3"/>
    <n v="6.3835599999999999E-3"/>
    <n v="9.78885E-3"/>
    <n v="1.41569E-2"/>
    <n v="1.9146400000000001E-2"/>
    <n v="2.52287E-2"/>
    <n v="0"/>
    <n v="0"/>
    <n v="0"/>
    <s v="EJ"/>
  </r>
  <r>
    <x v="22"/>
    <s v="Pakistan"/>
    <s v="comm cooling"/>
    <x v="2"/>
    <x v="4"/>
    <n v="3.1903700000000001E-3"/>
    <n v="6.74576E-3"/>
    <n v="7.8925699999999998E-3"/>
    <n v="8.2330500000000004E-3"/>
    <n v="1.113305E-2"/>
    <n v="1.329225E-2"/>
    <n v="1.7659020000000001E-2"/>
    <n v="2.41018E-2"/>
    <n v="3.3392238999999997E-2"/>
    <n v="4.5763854999999999E-2"/>
    <n v="6.0823049999999997E-2"/>
    <n v="0"/>
    <n v="0"/>
    <n v="0"/>
    <s v="EJ"/>
  </r>
  <r>
    <x v="22"/>
    <s v="Pakistan"/>
    <s v="comm heating"/>
    <x v="2"/>
    <x v="0"/>
    <n v="1.9723499999999999E-3"/>
    <n v="4.6860399999999998E-3"/>
    <n v="5.8378099999999997E-3"/>
    <n v="5.3842899999999999E-3"/>
    <n v="6.4094E-3"/>
    <n v="7.2397700000000004E-3"/>
    <n v="9.6536699999999996E-3"/>
    <n v="1.27444339999999E-2"/>
    <n v="1.6187749000000001E-2"/>
    <n v="2.0134546E-2"/>
    <n v="2.4107979000000002E-2"/>
    <n v="0"/>
    <n v="0"/>
    <n v="0"/>
    <s v="EJ"/>
  </r>
  <r>
    <x v="22"/>
    <s v="Pakistan"/>
    <s v="comm heating"/>
    <x v="2"/>
    <x v="1"/>
    <n v="0"/>
    <n v="0"/>
    <n v="0"/>
    <n v="0"/>
    <n v="0"/>
    <n v="3.0937799999999998E-7"/>
    <n v="1.02306E-5"/>
    <n v="2.2979000000000001E-5"/>
    <n v="3.9710399999999998E-5"/>
    <n v="6.1669300000000003E-5"/>
    <n v="8.7442700000000002E-5"/>
    <n v="0"/>
    <n v="0"/>
    <n v="0"/>
    <s v="EJ"/>
  </r>
  <r>
    <x v="22"/>
    <s v="Pakistan"/>
    <s v="comm heating"/>
    <x v="2"/>
    <x v="2"/>
    <n v="2.3402599999999998E-3"/>
    <n v="4.8314400000000002E-3"/>
    <n v="5.0831100000000001E-3"/>
    <n v="1.22171E-2"/>
    <n v="1.4152680000000001E-2"/>
    <n v="1.5716209999999901E-2"/>
    <n v="2.030185E-2"/>
    <n v="2.695469E-2"/>
    <n v="3.563562E-2"/>
    <n v="4.6312559000000003E-2"/>
    <n v="5.8238743999999898E-2"/>
    <n v="0"/>
    <n v="0"/>
    <n v="0"/>
    <s v="EJ"/>
  </r>
  <r>
    <x v="22"/>
    <s v="Pakistan"/>
    <s v="comm others"/>
    <x v="2"/>
    <x v="4"/>
    <n v="6.9529199999999996E-3"/>
    <n v="1.47014E-2"/>
    <n v="1.7200699999999999E-2"/>
    <n v="1.7942699999999999E-2"/>
    <n v="2.4875250000000002E-2"/>
    <n v="3.2912189999999897E-2"/>
    <n v="5.2798640000000001E-2"/>
    <n v="8.4583789999999895E-2"/>
    <n v="0.13130892999999999"/>
    <n v="0.19792454000000001"/>
    <n v="0.28349281999999998"/>
    <n v="0"/>
    <n v="0"/>
    <n v="0"/>
    <s v="EJ"/>
  </r>
  <r>
    <x v="22"/>
    <s v="Pakistan"/>
    <s v="comm others"/>
    <x v="2"/>
    <x v="0"/>
    <n v="9.49733E-3"/>
    <n v="2.2564799999999999E-2"/>
    <n v="2.8110599999999999E-2"/>
    <n v="2.5926899999999999E-2"/>
    <n v="3.1905990000000002E-2"/>
    <n v="3.6159299999999998E-2"/>
    <n v="4.7565860000000001E-2"/>
    <n v="6.4906930000000002E-2"/>
    <n v="8.806572E-2"/>
    <n v="0.11836863"/>
    <n v="0.15472205"/>
    <n v="0"/>
    <n v="0"/>
    <n v="0"/>
    <s v="EJ"/>
  </r>
  <r>
    <x v="22"/>
    <s v="Pakistan"/>
    <s v="comm others"/>
    <x v="2"/>
    <x v="1"/>
    <n v="0"/>
    <n v="0"/>
    <n v="0"/>
    <n v="0"/>
    <n v="0"/>
    <n v="2.7931099999999998E-6"/>
    <n v="7.9996900000000007E-5"/>
    <n v="1.93921E-4"/>
    <n v="3.58718E-4"/>
    <n v="6.3537999999999995E-4"/>
    <n v="1.02177E-3"/>
    <n v="0"/>
    <n v="0"/>
    <n v="0"/>
    <s v="EJ"/>
  </r>
  <r>
    <x v="22"/>
    <s v="Pakistan"/>
    <s v="comm others"/>
    <x v="2"/>
    <x v="2"/>
    <n v="5.4457200000000002E-3"/>
    <n v="1.1242800000000001E-2"/>
    <n v="1.18283E-2"/>
    <n v="2.84289E-2"/>
    <n v="3.3103849999999997E-2"/>
    <n v="3.5722240000000002E-2"/>
    <n v="3.9986439999999998E-2"/>
    <n v="4.3921160000000001E-2"/>
    <n v="4.8814940000000001E-2"/>
    <n v="5.395341E-2"/>
    <n v="6.0562139999999903E-2"/>
    <n v="0"/>
    <n v="0"/>
    <n v="0"/>
    <s v="EJ"/>
  </r>
  <r>
    <x v="22"/>
    <s v="Pakistan"/>
    <s v="construction energy use"/>
    <x v="0"/>
    <x v="4"/>
    <n v="0"/>
    <n v="0"/>
    <n v="0"/>
    <n v="0"/>
    <n v="0"/>
    <n v="1.9376299999999999E-6"/>
    <n v="8.7850199999999995E-6"/>
    <n v="2.5498054E-5"/>
    <n v="6.1277302999999998E-5"/>
    <n v="1.294472E-4"/>
    <n v="2.4546817000000001E-4"/>
    <n v="0"/>
    <n v="0"/>
    <n v="0"/>
    <s v="EJ"/>
  </r>
  <r>
    <x v="22"/>
    <s v="Pakistan"/>
    <s v="construction energy use"/>
    <x v="0"/>
    <x v="1"/>
    <n v="0"/>
    <n v="0"/>
    <n v="0"/>
    <n v="0"/>
    <n v="0"/>
    <n v="8.6261700000000001E-6"/>
    <n v="3.3337039999999999E-5"/>
    <n v="8.0849579999999998E-5"/>
    <n v="1.5400303000000001E-4"/>
    <n v="2.5030007E-4"/>
    <n v="3.6560809999999999E-4"/>
    <n v="0"/>
    <n v="0"/>
    <n v="0"/>
    <s v="EJ"/>
  </r>
  <r>
    <x v="22"/>
    <s v="Pakistan"/>
    <s v="construction energy use"/>
    <x v="0"/>
    <x v="2"/>
    <n v="0"/>
    <n v="0"/>
    <n v="0"/>
    <n v="0"/>
    <n v="2.34269E-4"/>
    <n v="4.7880999999999998E-4"/>
    <n v="7.3654600000000003E-4"/>
    <n v="9.9489270000000006E-4"/>
    <n v="1.2318258E-3"/>
    <n v="1.4271628999999999E-3"/>
    <n v="1.5578543999999999E-3"/>
    <n v="0"/>
    <n v="0"/>
    <n v="0"/>
    <s v="EJ"/>
  </r>
  <r>
    <x v="22"/>
    <s v="Pakistan"/>
    <s v="construction feedstocks"/>
    <x v="3"/>
    <x v="2"/>
    <n v="5.6091999999999999E-3"/>
    <n v="1.7916100000000001E-2"/>
    <n v="7.1999000000000004E-3"/>
    <n v="1.2892900000000001E-2"/>
    <n v="1.3054E-2"/>
    <n v="1.3610300000000001E-2"/>
    <n v="1.4512199999999999E-2"/>
    <n v="1.55844E-2"/>
    <n v="1.6698600000000001E-2"/>
    <n v="1.7830700000000001E-2"/>
    <n v="1.8964999999999999E-2"/>
    <n v="0"/>
    <n v="0"/>
    <n v="0"/>
    <s v="EJ"/>
  </r>
  <r>
    <x v="22"/>
    <s v="Pakistan"/>
    <s v="industrial wastewater treatment"/>
    <x v="0"/>
    <x v="4"/>
    <n v="1.21148E-4"/>
    <n v="2.0156699999999999E-4"/>
    <n v="1.8951300000000001E-4"/>
    <n v="2.2308500000000001E-4"/>
    <n v="3.1803400000000003E-4"/>
    <n v="4.4192500000000002E-4"/>
    <n v="7.7284499999999998E-4"/>
    <n v="1.36729E-3"/>
    <n v="2.3124899999999999E-3"/>
    <n v="3.6799699999999999E-3"/>
    <n v="5.4847300000000002E-3"/>
    <n v="0"/>
    <n v="0"/>
    <n v="0"/>
    <s v="EJ"/>
  </r>
  <r>
    <x v="22"/>
    <s v="Pakistan"/>
    <s v="industrial water abstraction"/>
    <x v="0"/>
    <x v="4"/>
    <n v="4.3287700000000002E-4"/>
    <n v="6.9653499999999997E-4"/>
    <n v="6.5072800000000005E-4"/>
    <n v="7.66002E-4"/>
    <n v="9.6392899999999998E-4"/>
    <n v="1.14084E-3"/>
    <n v="1.67829E-3"/>
    <n v="2.4913000000000001E-3"/>
    <n v="3.5351100000000002E-3"/>
    <n v="4.7521500000000001E-3"/>
    <n v="6.0423300000000003E-3"/>
    <n v="0"/>
    <n v="0"/>
    <n v="0"/>
    <s v="EJ"/>
  </r>
  <r>
    <x v="22"/>
    <s v="Pakistan"/>
    <s v="industrial water treatment"/>
    <x v="0"/>
    <x v="4"/>
    <n v="5.56333E-4"/>
    <n v="8.9518400000000004E-4"/>
    <n v="8.36314E-4"/>
    <n v="9.8446300000000009E-4"/>
    <n v="1.2388399999999999E-3"/>
    <n v="1.4662099999999999E-3"/>
    <n v="2.15693E-3"/>
    <n v="3.2018099999999998E-3"/>
    <n v="4.54332E-3"/>
    <n v="6.1074500000000004E-3"/>
    <n v="7.7655800000000002E-3"/>
    <n v="0"/>
    <n v="0"/>
    <n v="0"/>
    <s v="EJ"/>
  </r>
  <r>
    <x v="22"/>
    <s v="Pakistan"/>
    <s v="iron and steel"/>
    <x v="0"/>
    <x v="3"/>
    <n v="0"/>
    <n v="0"/>
    <n v="0"/>
    <n v="0"/>
    <n v="0"/>
    <n v="4.6782899999999999E-6"/>
    <n v="1.6130160000000001E-5"/>
    <n v="3.1495339999999999E-5"/>
    <n v="4.5679732999999999E-5"/>
    <n v="5.5650529999999899E-5"/>
    <n v="6.0787449999999997E-5"/>
    <n v="0"/>
    <n v="0"/>
    <n v="0"/>
    <s v="EJ"/>
  </r>
  <r>
    <x v="22"/>
    <s v="Pakistan"/>
    <s v="iron and steel"/>
    <x v="0"/>
    <x v="5"/>
    <n v="3.0390305999999999E-2"/>
    <n v="1.5571947500000001E-2"/>
    <n v="1.18044999999999E-2"/>
    <n v="0"/>
    <n v="0"/>
    <n v="4.4098900000000001E-6"/>
    <n v="3.4757959999999999E-5"/>
    <n v="7.3160450000000002E-5"/>
    <n v="1.1043144599999999E-4"/>
    <n v="1.4347091E-4"/>
    <n v="1.7009482999999999E-4"/>
    <n v="0"/>
    <n v="0"/>
    <n v="0"/>
    <s v="EJ"/>
  </r>
  <r>
    <x v="22"/>
    <s v="Pakistan"/>
    <s v="iron and steel"/>
    <x v="0"/>
    <x v="4"/>
    <n v="0"/>
    <n v="0"/>
    <n v="0"/>
    <n v="0"/>
    <n v="0"/>
    <n v="3.2986200000000002E-7"/>
    <n v="1.9221460000000002E-6"/>
    <n v="3.9655839000000002E-6"/>
    <n v="5.9250256999999997E-6"/>
    <n v="7.5769477000000001E-6"/>
    <n v="8.8134179999999901E-6"/>
    <n v="0"/>
    <n v="0"/>
    <n v="0"/>
    <s v="EJ"/>
  </r>
  <r>
    <x v="22"/>
    <s v="Pakistan"/>
    <s v="iron and steel"/>
    <x v="0"/>
    <x v="0"/>
    <n v="0"/>
    <n v="1.4441733999999999E-2"/>
    <n v="1.11347902E-2"/>
    <n v="1.0047146000000001E-3"/>
    <n v="1.6076352054E-3"/>
    <n v="2.2687044821399901E-3"/>
    <n v="5.0966683751400002E-3"/>
    <n v="1.0505241196839999E-2"/>
    <n v="1.8394319380595998E-2"/>
    <n v="2.7957956589049999E-2"/>
    <n v="3.8143581722319998E-2"/>
    <n v="0"/>
    <n v="0"/>
    <n v="0"/>
    <s v="EJ"/>
  </r>
  <r>
    <x v="22"/>
    <s v="Pakistan"/>
    <s v="iron and steel"/>
    <x v="0"/>
    <x v="1"/>
    <n v="0"/>
    <n v="0"/>
    <n v="0"/>
    <n v="0"/>
    <n v="0"/>
    <n v="5.2966559999999999E-5"/>
    <n v="8.4435375499999996E-4"/>
    <n v="1.8449586430000001E-3"/>
    <n v="2.8751128919999999E-3"/>
    <n v="4.1124203499999998E-3"/>
    <n v="5.4463874199999996E-3"/>
    <n v="0"/>
    <n v="0"/>
    <n v="0"/>
    <s v="EJ"/>
  </r>
  <r>
    <x v="22"/>
    <s v="Pakistan"/>
    <s v="iron and steel"/>
    <x v="0"/>
    <x v="2"/>
    <n v="0"/>
    <n v="0"/>
    <n v="0"/>
    <n v="0"/>
    <n v="0"/>
    <n v="6.0171799999999997E-9"/>
    <n v="3.506285E-8"/>
    <n v="7.2338320000000005E-8"/>
    <n v="1.08081426E-7"/>
    <n v="1.3821498999999999E-7"/>
    <n v="1.6077022000000001E-7"/>
    <n v="0"/>
    <n v="0"/>
    <n v="0"/>
    <s v="EJ"/>
  </r>
  <r>
    <x v="22"/>
    <s v="Pakistan"/>
    <s v="irrigation water abstraction"/>
    <x v="0"/>
    <x v="4"/>
    <n v="1.6284E-2"/>
    <n v="3.0718200000000001E-2"/>
    <n v="3.6010599999999997E-2"/>
    <n v="3.7620300000000002E-2"/>
    <n v="3.70382E-2"/>
    <n v="3.9600499999999997E-2"/>
    <n v="4.1908800000000003E-2"/>
    <n v="4.45558E-2"/>
    <n v="4.6695199999999999E-2"/>
    <n v="4.7510200000000002E-2"/>
    <n v="4.4168899999999997E-2"/>
    <n v="0"/>
    <n v="0"/>
    <n v="0"/>
    <s v="EJ"/>
  </r>
  <r>
    <x v="22"/>
    <s v="Pakistan"/>
    <s v="municipal wastewater treatment"/>
    <x v="0"/>
    <x v="4"/>
    <n v="2.59275E-4"/>
    <n v="8.9727100000000005E-4"/>
    <n v="1.12554E-3"/>
    <n v="1.27275E-3"/>
    <n v="1.3904799999999999E-3"/>
    <n v="1.7279699999999999E-3"/>
    <n v="2.2843500000000001E-3"/>
    <n v="3.0492700000000002E-3"/>
    <n v="4.0082099999999999E-3"/>
    <n v="5.0789600000000004E-3"/>
    <n v="5.9749699999999996E-3"/>
    <n v="0"/>
    <n v="0"/>
    <n v="0"/>
    <s v="EJ"/>
  </r>
  <r>
    <x v="22"/>
    <s v="Pakistan"/>
    <s v="municipal water abstraction"/>
    <x v="0"/>
    <x v="4"/>
    <n v="1.20919E-3"/>
    <n v="3.9776000000000004E-3"/>
    <n v="4.9295700000000003E-3"/>
    <n v="5.5744599999999998E-3"/>
    <n v="5.38719E-3"/>
    <n v="5.7157800000000002E-3"/>
    <n v="6.3700500000000004E-3"/>
    <n v="7.1478899999999996E-3"/>
    <n v="7.8953400000000007E-3"/>
    <n v="8.4618899999999997E-3"/>
    <n v="8.5010299999999997E-3"/>
    <n v="0"/>
    <n v="0"/>
    <n v="0"/>
    <s v="EJ"/>
  </r>
  <r>
    <x v="22"/>
    <s v="Pakistan"/>
    <s v="municipal water distribution"/>
    <x v="0"/>
    <x v="4"/>
    <n v="2.16205E-3"/>
    <n v="7.1120000000000003E-3"/>
    <n v="8.81411E-3"/>
    <n v="9.9672000000000007E-3"/>
    <n v="9.6323699999999995E-3"/>
    <n v="1.0219900000000001E-2"/>
    <n v="1.1389700000000001E-2"/>
    <n v="1.27805E-2"/>
    <n v="1.4116999999999999E-2"/>
    <n v="1.5129999999999999E-2"/>
    <n v="1.5199900000000001E-2"/>
    <n v="0"/>
    <n v="0"/>
    <n v="0"/>
    <s v="EJ"/>
  </r>
  <r>
    <x v="22"/>
    <s v="Pakistan"/>
    <s v="municipal water treatment"/>
    <x v="0"/>
    <x v="4"/>
    <n v="2.05747E-3"/>
    <n v="6.7679999999999997E-3"/>
    <n v="8.3874199999999996E-3"/>
    <n v="9.4850999999999998E-3"/>
    <n v="9.1664599999999995E-3"/>
    <n v="9.7255599999999994E-3"/>
    <n v="1.0838800000000001E-2"/>
    <n v="1.2162299999999999E-2"/>
    <n v="1.3434099999999999E-2"/>
    <n v="1.43981E-2"/>
    <n v="1.44647E-2"/>
    <n v="0"/>
    <n v="0"/>
    <n v="0"/>
    <s v="EJ"/>
  </r>
  <r>
    <x v="22"/>
    <s v="Pakistan"/>
    <s v="other industrial energy use"/>
    <x v="0"/>
    <x v="3"/>
    <n v="9.6443600000000004E-2"/>
    <n v="0.14305100000000001"/>
    <n v="0.15806899999999999"/>
    <n v="0.17565"/>
    <n v="0.21047569999999999"/>
    <n v="0.23934229999999901"/>
    <n v="0.31799169999999999"/>
    <n v="0.41926639999999898"/>
    <n v="0.53104229999999997"/>
    <n v="0.64543636999999998"/>
    <n v="0.73982937000000004"/>
    <n v="0"/>
    <n v="0"/>
    <n v="0"/>
    <s v="EJ"/>
  </r>
  <r>
    <x v="22"/>
    <s v="Pakistan"/>
    <s v="other industrial energy use"/>
    <x v="0"/>
    <x v="5"/>
    <n v="2.83559E-2"/>
    <n v="8.3683999999999995E-2"/>
    <n v="6.19578E-2"/>
    <n v="0.106581"/>
    <n v="0.13721649999999999"/>
    <n v="0.1618898"/>
    <n v="0.2376433"/>
    <n v="0.35866029999999999"/>
    <n v="0.5217311"/>
    <n v="0.70920338999999999"/>
    <n v="0.90287107"/>
    <n v="0"/>
    <n v="0"/>
    <n v="0"/>
    <s v="EJ"/>
  </r>
  <r>
    <x v="22"/>
    <s v="Pakistan"/>
    <s v="other industrial energy use"/>
    <x v="0"/>
    <x v="4"/>
    <n v="1.4814600000000001E-2"/>
    <n v="2.3948000000000001E-2"/>
    <n v="1.48416E-2"/>
    <n v="2.6920699999999999E-2"/>
    <n v="3.1860600000000003E-2"/>
    <n v="4.7448799999999999E-2"/>
    <n v="9.7001499999999893E-2"/>
    <n v="0.17584522"/>
    <n v="0.28760251999999997"/>
    <n v="0.431863689"/>
    <n v="0.61080206299999995"/>
    <n v="0"/>
    <n v="0"/>
    <n v="0"/>
    <s v="EJ"/>
  </r>
  <r>
    <x v="22"/>
    <s v="Pakistan"/>
    <s v="other industrial energy use"/>
    <x v="0"/>
    <x v="0"/>
    <n v="7.2132000000000002E-2"/>
    <n v="0.25473600000000002"/>
    <n v="0.25403100000000001"/>
    <n v="0.211145"/>
    <n v="0.27343240000000002"/>
    <n v="0.32132699999999997"/>
    <n v="0.46668099999999901"/>
    <n v="0.67943140000000002"/>
    <n v="0.93694509999999998"/>
    <n v="1.2295924999999901"/>
    <n v="1.5247684500000001"/>
    <n v="0"/>
    <n v="0"/>
    <n v="0"/>
    <s v="EJ"/>
  </r>
  <r>
    <x v="22"/>
    <s v="Pakistan"/>
    <s v="other industrial energy use"/>
    <x v="0"/>
    <x v="1"/>
    <n v="0"/>
    <n v="0"/>
    <n v="0"/>
    <n v="0"/>
    <n v="0"/>
    <n v="6.9904299999999994E-5"/>
    <n v="1.5352861999999999E-3"/>
    <n v="4.9114043E-3"/>
    <n v="1.01558465999999E-2"/>
    <n v="1.7004234699999999E-2"/>
    <n v="2.5514131039999999E-2"/>
    <n v="0"/>
    <n v="0"/>
    <n v="0"/>
    <s v="EJ"/>
  </r>
  <r>
    <x v="22"/>
    <s v="Pakistan"/>
    <s v="other industrial energy use"/>
    <x v="0"/>
    <x v="2"/>
    <n v="4.7285300000000002E-2"/>
    <n v="3.1245100000000001E-2"/>
    <n v="2.9436799999999999E-2"/>
    <n v="5.3171400000000001E-2"/>
    <n v="6.65071E-2"/>
    <n v="7.7044000000000001E-2"/>
    <n v="0.1086271"/>
    <n v="0.15893859999999899"/>
    <n v="0.22793014"/>
    <n v="0.31134873000000002"/>
    <n v="0.40391498799999997"/>
    <n v="0"/>
    <n v="0"/>
    <n v="0"/>
    <s v="EJ"/>
  </r>
  <r>
    <x v="22"/>
    <s v="Pakistan"/>
    <s v="other industrial feedstocks"/>
    <x v="0"/>
    <x v="2"/>
    <n v="2.8046E-3"/>
    <n v="7.1162100000000004E-3"/>
    <n v="6.06969E-3"/>
    <n v="4.6045799999999996E-3"/>
    <n v="6.2842499999999999E-3"/>
    <n v="8.3247600000000005E-3"/>
    <n v="1.6151599999999999E-2"/>
    <n v="3.12961E-2"/>
    <n v="5.3777499999999999E-2"/>
    <n v="8.2118200000000002E-2"/>
    <n v="0.116216"/>
    <n v="0"/>
    <n v="0"/>
    <n v="0"/>
    <s v="EJ"/>
  </r>
  <r>
    <x v="22"/>
    <s v="Pakistan"/>
    <s v="process heat cement"/>
    <x v="0"/>
    <x v="3"/>
    <n v="2.94896E-4"/>
    <n v="6.5389699999999996E-4"/>
    <n v="1.2083E-3"/>
    <n v="1.2083E-3"/>
    <n v="1.5856379999999899E-3"/>
    <n v="1.9904279999999998E-3"/>
    <n v="2.7604349999999999E-3"/>
    <n v="3.6773800000000001E-3"/>
    <n v="4.5037269999999999E-3"/>
    <n v="5.1253949E-3"/>
    <n v="5.5281202000000002E-3"/>
    <n v="0"/>
    <n v="0"/>
    <n v="0"/>
    <s v="EJ"/>
  </r>
  <r>
    <x v="22"/>
    <s v="Pakistan"/>
    <s v="process heat cement"/>
    <x v="0"/>
    <x v="5"/>
    <n v="2.4178100000000001E-2"/>
    <n v="5.36166E-2"/>
    <n v="9.9078100000000002E-2"/>
    <n v="9.9078100000000002E-2"/>
    <n v="0.1295877"/>
    <n v="0.1570426"/>
    <n v="0.20690910000000001"/>
    <n v="0.26313829999999999"/>
    <n v="0.31952599999999998"/>
    <n v="0.37110525999999999"/>
    <n v="0.41559078999999999"/>
    <n v="0"/>
    <n v="0"/>
    <n v="0"/>
    <s v="EJ"/>
  </r>
  <r>
    <x v="22"/>
    <s v="Pakistan"/>
    <s v="process heat cement"/>
    <x v="0"/>
    <x v="0"/>
    <n v="2.3588699999999999E-3"/>
    <n v="5.2308800000000003E-3"/>
    <n v="9.6661400000000001E-3"/>
    <n v="9.6661400000000001E-3"/>
    <n v="1.270629E-2"/>
    <n v="1.52727E-2"/>
    <n v="1.9916569999999901E-2"/>
    <n v="2.4236580000000001E-2"/>
    <n v="2.7334669999999998E-2"/>
    <n v="3.0024429999999901E-2"/>
    <n v="3.2086802999999997E-2"/>
    <n v="0"/>
    <n v="0"/>
    <n v="0"/>
    <s v="EJ"/>
  </r>
  <r>
    <x v="22"/>
    <s v="Pakistan"/>
    <s v="process heat cement"/>
    <x v="0"/>
    <x v="1"/>
    <n v="0"/>
    <n v="0"/>
    <n v="0"/>
    <n v="0"/>
    <n v="0"/>
    <n v="1.2789000000000001E-5"/>
    <n v="1.6873274999999901E-4"/>
    <n v="3.4756228100000001E-4"/>
    <n v="4.9222614499999998E-4"/>
    <n v="5.8752828999999996E-4"/>
    <n v="7.4527940070000004E-4"/>
    <n v="0"/>
    <n v="0"/>
    <n v="0"/>
    <s v="EJ"/>
  </r>
  <r>
    <x v="22"/>
    <s v="Pakistan"/>
    <s v="process heat cement"/>
    <x v="0"/>
    <x v="2"/>
    <n v="2.65366E-3"/>
    <n v="5.88478E-3"/>
    <n v="1.0874399999999999E-2"/>
    <n v="1.0874399999999999E-2"/>
    <n v="5.1288200000000001E-3"/>
    <n v="5.3238740000000001E-3"/>
    <n v="8.4594070000000004E-3"/>
    <n v="1.1644481999999999E-2"/>
    <n v="1.3457601E-2"/>
    <n v="1.4284388699999999E-2"/>
    <n v="1.6452792299999901E-2"/>
    <n v="0"/>
    <n v="0"/>
    <n v="0"/>
    <s v="EJ"/>
  </r>
  <r>
    <x v="22"/>
    <s v="Pakistan"/>
    <s v="resid cooling"/>
    <x v="4"/>
    <x v="4"/>
    <n v="2.3417899999999998E-2"/>
    <n v="7.6628100000000005E-2"/>
    <n v="8.9351799999999995E-2"/>
    <n v="0.110514"/>
    <n v="0.14314579999999999"/>
    <n v="0.16495599999999999"/>
    <n v="0.2183187"/>
    <n v="0.28845159999999997"/>
    <n v="0.37197069999999999"/>
    <n v="0.45779575"/>
    <n v="0.53548317999999995"/>
    <n v="0"/>
    <n v="0"/>
    <n v="0"/>
    <s v="EJ"/>
  </r>
  <r>
    <x v="22"/>
    <s v="Pakistan"/>
    <s v="resid heating"/>
    <x v="4"/>
    <x v="0"/>
    <n v="2.95231E-2"/>
    <n v="7.5646900000000003E-2"/>
    <n v="0.10266500000000001"/>
    <n v="0.119922"/>
    <n v="0.13094500000000001"/>
    <n v="0.14072950000000001"/>
    <n v="0.16181429999999999"/>
    <n v="0.184978799999999"/>
    <n v="0.20785569999999901"/>
    <n v="0.22840084999999999"/>
    <n v="0.24566685999999999"/>
    <n v="0"/>
    <n v="0"/>
    <n v="0"/>
    <s v="EJ"/>
  </r>
  <r>
    <x v="22"/>
    <s v="Pakistan"/>
    <s v="resid heating"/>
    <x v="4"/>
    <x v="1"/>
    <n v="0"/>
    <n v="0"/>
    <n v="0"/>
    <n v="0"/>
    <n v="0"/>
    <n v="4.3844699999999997E-6"/>
    <n v="1.05288E-4"/>
    <n v="2.0488400000000001E-4"/>
    <n v="3.3988999999999997E-4"/>
    <n v="4.9117799999999999E-4"/>
    <n v="6.6456200000000005E-4"/>
    <n v="0"/>
    <n v="0"/>
    <n v="0"/>
    <s v="EJ"/>
  </r>
  <r>
    <x v="22"/>
    <s v="Pakistan"/>
    <s v="resid heating"/>
    <x v="4"/>
    <x v="2"/>
    <n v="3.7706799999999999E-2"/>
    <n v="1.6056000000000001E-2"/>
    <n v="1.0752599999999999E-2"/>
    <n v="1.5852000000000002E-2"/>
    <n v="1.6824699999999901E-2"/>
    <n v="1.7803369999999999E-2"/>
    <n v="2.00052199999999E-2"/>
    <n v="2.2863270000000002E-2"/>
    <n v="2.6415319999999898E-2"/>
    <n v="3.0145301999999999E-2"/>
    <n v="3.4012388999999997E-2"/>
    <n v="0"/>
    <n v="0"/>
    <n v="0"/>
    <s v="EJ"/>
  </r>
  <r>
    <x v="22"/>
    <s v="Pakistan"/>
    <s v="resid heating"/>
    <x v="4"/>
    <x v="6"/>
    <n v="3.7261900000000001E-2"/>
    <n v="5.2548999999999998E-2"/>
    <n v="5.8231900000000003E-2"/>
    <n v="6.4657599999999996E-2"/>
    <n v="6.5587900000000005E-2"/>
    <n v="6.6111110000000001E-2"/>
    <n v="6.4544229999999994E-2"/>
    <n v="5.9468600000000003E-2"/>
    <n v="5.1783000000000003E-2"/>
    <n v="4.245471E-2"/>
    <n v="3.3323159999999998E-2"/>
    <n v="0"/>
    <n v="0"/>
    <n v="0"/>
    <s v="EJ"/>
  </r>
  <r>
    <x v="22"/>
    <s v="Pakistan"/>
    <s v="resid others"/>
    <x v="4"/>
    <x v="3"/>
    <n v="4.4790000000000003E-3"/>
    <n v="7.4511000000000004E-3"/>
    <n v="8.2463999999999992E-3"/>
    <n v="9.1672999999999998E-3"/>
    <n v="9.9119900000000007E-3"/>
    <n v="1.104817E-2"/>
    <n v="1.4022112999999999E-2"/>
    <n v="1.7320395999999998E-2"/>
    <n v="1.9714208E-2"/>
    <n v="2.0734433E-2"/>
    <n v="2.0891521999999999E-2"/>
    <n v="0"/>
    <n v="0"/>
    <n v="0"/>
    <s v="EJ"/>
  </r>
  <r>
    <x v="22"/>
    <s v="Pakistan"/>
    <s v="resid others"/>
    <x v="4"/>
    <x v="5"/>
    <n v="1.2559999999999999E-4"/>
    <n v="0"/>
    <n v="0"/>
    <n v="0"/>
    <n v="0"/>
    <n v="0"/>
    <n v="0"/>
    <n v="0"/>
    <n v="0"/>
    <n v="0"/>
    <n v="0"/>
    <n v="0"/>
    <n v="0"/>
    <n v="0"/>
    <s v="EJ"/>
  </r>
  <r>
    <x v="22"/>
    <s v="Pakistan"/>
    <s v="resid others"/>
    <x v="4"/>
    <x v="4"/>
    <n v="1.02954E-2"/>
    <n v="3.3688500000000003E-2"/>
    <n v="3.9282299999999999E-2"/>
    <n v="4.8586200000000003E-2"/>
    <n v="5.7952499999999997E-2"/>
    <n v="7.6063800000000001E-2"/>
    <n v="0.13463011"/>
    <n v="0.233121519999999"/>
    <n v="0.36387332999999999"/>
    <n v="0.52739475999999996"/>
    <n v="0.70426639000000002"/>
    <n v="0"/>
    <n v="0"/>
    <n v="0"/>
    <s v="EJ"/>
  </r>
  <r>
    <x v="22"/>
    <s v="Pakistan"/>
    <s v="resid others"/>
    <x v="4"/>
    <x v="0"/>
    <n v="3.2639000000000001E-2"/>
    <n v="8.3630399999999994E-2"/>
    <n v="0.1135"/>
    <n v="0.132578"/>
    <n v="0.14643610000000001"/>
    <n v="0.1637024"/>
    <n v="0.22899849999999999"/>
    <n v="0.3345477"/>
    <n v="0.45862528999999902"/>
    <n v="0.59698101999999997"/>
    <n v="0.73288829"/>
    <n v="0"/>
    <n v="0"/>
    <n v="0"/>
    <s v="EJ"/>
  </r>
  <r>
    <x v="22"/>
    <s v="Pakistan"/>
    <s v="resid others"/>
    <x v="4"/>
    <x v="1"/>
    <n v="0"/>
    <n v="0"/>
    <n v="0"/>
    <n v="0"/>
    <n v="0"/>
    <n v="1.13779E-5"/>
    <n v="4.08675E-4"/>
    <n v="1.0401500000000001E-3"/>
    <n v="1.8082300000000001E-3"/>
    <n v="2.9364899999999999E-3"/>
    <n v="4.2153900000000003E-3"/>
    <n v="0"/>
    <n v="0"/>
    <n v="0"/>
    <s v="EJ"/>
  </r>
  <r>
    <x v="22"/>
    <s v="Pakistan"/>
    <s v="resid others"/>
    <x v="4"/>
    <x v="2"/>
    <n v="1.6459999999999999E-2"/>
    <n v="7.0089000000000002E-3"/>
    <n v="4.6937999999999997E-3"/>
    <n v="6.9198000000000003E-3"/>
    <n v="7.3838959999999896E-3"/>
    <n v="7.8520250000000003E-3"/>
    <n v="9.1327649999999993E-3"/>
    <n v="1.0570807E-2"/>
    <n v="1.1950326000000001E-2"/>
    <n v="1.29638179999999E-2"/>
    <n v="1.38792109999999E-2"/>
    <n v="0"/>
    <n v="0"/>
    <n v="0"/>
    <s v="EJ"/>
  </r>
  <r>
    <x v="22"/>
    <s v="Pakistan"/>
    <s v="resid others"/>
    <x v="4"/>
    <x v="6"/>
    <n v="0.64727400000000002"/>
    <n v="0.91282700000000006"/>
    <n v="1.0115400000000001"/>
    <n v="1.1231599999999999"/>
    <n v="1.1817759999999999"/>
    <n v="1.216383"/>
    <n v="1.2436213999999901"/>
    <n v="1.20031"/>
    <n v="1.1484570000000001"/>
    <n v="1.0449778000000001"/>
    <n v="0.97616590000000003"/>
    <n v="0"/>
    <n v="0"/>
    <n v="0"/>
    <s v="EJ"/>
  </r>
  <r>
    <x v="22"/>
    <s v="Pakistan"/>
    <s v="trn_aviation_intl"/>
    <x v="5"/>
    <x v="4"/>
    <n v="0"/>
    <n v="0"/>
    <n v="0"/>
    <n v="0"/>
    <n v="0"/>
    <n v="0"/>
    <n v="0"/>
    <n v="1.3919E-8"/>
    <n v="1.50819E-7"/>
    <n v="1.5570099999999999E-6"/>
    <n v="1.46206E-5"/>
    <n v="0"/>
    <n v="0"/>
    <n v="0"/>
    <s v="EJ"/>
  </r>
  <r>
    <x v="22"/>
    <s v="Pakistan"/>
    <s v="trn_aviation_intl"/>
    <x v="5"/>
    <x v="1"/>
    <n v="0"/>
    <n v="0"/>
    <n v="0"/>
    <n v="0"/>
    <n v="0"/>
    <n v="0"/>
    <n v="0"/>
    <n v="2.0658499999999999E-8"/>
    <n v="5.2340300000000002E-7"/>
    <n v="1.0063499999999999E-5"/>
    <n v="1.4244999999999999E-4"/>
    <n v="0"/>
    <n v="0"/>
    <n v="0"/>
    <s v="EJ"/>
  </r>
  <r>
    <x v="22"/>
    <s v="Pakistan"/>
    <s v="trn_aviation_intl"/>
    <x v="5"/>
    <x v="2"/>
    <n v="1.8521300000000001E-2"/>
    <n v="3.7791499999999999E-2"/>
    <n v="3.5033000000000002E-2"/>
    <n v="3.38508E-2"/>
    <n v="4.0604300000000003E-2"/>
    <n v="4.4225899999999999E-2"/>
    <n v="5.7210299999999999E-2"/>
    <n v="7.5767299999999996E-2"/>
    <n v="0.10531799999999999"/>
    <n v="0.14267299999999999"/>
    <n v="0.187002"/>
    <n v="0"/>
    <n v="0"/>
    <n v="0"/>
    <s v="EJ"/>
  </r>
  <r>
    <x v="22"/>
    <s v="Pakistan"/>
    <s v="trn_freight"/>
    <x v="6"/>
    <x v="4"/>
    <n v="6.5899800000000002E-5"/>
    <n v="2.19E-5"/>
    <n v="0"/>
    <n v="0"/>
    <n v="0"/>
    <n v="3.95412E-5"/>
    <n v="1.9180900000000001E-4"/>
    <n v="4.43924E-4"/>
    <n v="6.6160800000000005E-4"/>
    <n v="8.5256600000000002E-4"/>
    <n v="1.0445700000000001E-3"/>
    <n v="0"/>
    <n v="0"/>
    <n v="0"/>
    <s v="EJ"/>
  </r>
  <r>
    <x v="22"/>
    <s v="Pakistan"/>
    <s v="trn_freight"/>
    <x v="6"/>
    <x v="1"/>
    <n v="0"/>
    <n v="0"/>
    <n v="0"/>
    <n v="0"/>
    <n v="0"/>
    <n v="4.6502399999999997E-5"/>
    <n v="2.0827899999999999E-4"/>
    <n v="4.87997E-4"/>
    <n v="7.2650299999999998E-4"/>
    <n v="9.3988600000000002E-4"/>
    <n v="1.15671E-3"/>
    <n v="0"/>
    <n v="0"/>
    <n v="0"/>
    <s v="EJ"/>
  </r>
  <r>
    <x v="22"/>
    <s v="Pakistan"/>
    <s v="trn_freight"/>
    <x v="6"/>
    <x v="2"/>
    <n v="9.69997E-4"/>
    <n v="1.7404E-3"/>
    <n v="1.9181999999999999E-3"/>
    <n v="2.8920899999999999E-3"/>
    <n v="3.0871200000000001E-3"/>
    <n v="3.0999680999999999E-3"/>
    <n v="3.1352239999999998E-3"/>
    <n v="2.99826E-3"/>
    <n v="3.24106E-3"/>
    <n v="3.8362600000000002E-3"/>
    <n v="4.5868000000000003E-3"/>
    <n v="0"/>
    <n v="0"/>
    <n v="0"/>
    <s v="EJ"/>
  </r>
  <r>
    <x v="22"/>
    <s v="Pakistan"/>
    <s v="trn_freight_road"/>
    <x v="6"/>
    <x v="4"/>
    <n v="0"/>
    <n v="0"/>
    <n v="0"/>
    <n v="0"/>
    <n v="3.25968859999999E-4"/>
    <n v="2.2902471126499901E-3"/>
    <n v="9.7861787589849994E-3"/>
    <n v="3.1089435287780999E-2"/>
    <n v="6.5028510889763899E-2"/>
    <n v="0.10731105769395"/>
    <n v="0.15693383158499899"/>
    <n v="0"/>
    <n v="0"/>
    <n v="0"/>
    <s v="EJ"/>
  </r>
  <r>
    <x v="22"/>
    <s v="Pakistan"/>
    <s v="trn_freight_road"/>
    <x v="6"/>
    <x v="1"/>
    <n v="0"/>
    <n v="0"/>
    <n v="0"/>
    <n v="0"/>
    <n v="0"/>
    <n v="6.7749459399999996E-4"/>
    <n v="5.3260506200999997E-3"/>
    <n v="1.8121878927619999E-2"/>
    <n v="3.2739000372290002E-2"/>
    <n v="4.5942774848800001E-2"/>
    <n v="5.7980130317E-2"/>
    <n v="0"/>
    <n v="0"/>
    <n v="0"/>
    <s v="EJ"/>
  </r>
  <r>
    <x v="22"/>
    <s v="Pakistan"/>
    <s v="trn_freight_road"/>
    <x v="6"/>
    <x v="2"/>
    <n v="7.2691450000000005E-2"/>
    <n v="0.13042400000000001"/>
    <n v="0.14374970000000001"/>
    <n v="0.21673190000000001"/>
    <n v="0.25681737059999998"/>
    <n v="0.283872679332"/>
    <n v="0.33184094536199898"/>
    <n v="0.35637323022700002"/>
    <n v="0.37917573233000001"/>
    <n v="0.41891811342999902"/>
    <n v="0.47284475640999901"/>
    <n v="0"/>
    <n v="0"/>
    <n v="0"/>
    <s v="EJ"/>
  </r>
  <r>
    <x v="22"/>
    <s v="Pakistan"/>
    <s v="trn_pass"/>
    <x v="6"/>
    <x v="4"/>
    <n v="5.9699900000000001E-5"/>
    <n v="1.98E-5"/>
    <n v="0"/>
    <n v="0"/>
    <n v="1.1681900000000001E-5"/>
    <n v="2.83186E-5"/>
    <n v="6.1734299999999996E-5"/>
    <n v="1.4096399999999999E-4"/>
    <n v="3.1498209999999998E-4"/>
    <n v="7.01591E-4"/>
    <n v="1.54726E-3"/>
    <n v="0"/>
    <n v="0"/>
    <n v="0"/>
    <s v="EJ"/>
  </r>
  <r>
    <x v="22"/>
    <s v="Pakistan"/>
    <s v="trn_pass"/>
    <x v="6"/>
    <x v="1"/>
    <n v="0"/>
    <n v="0"/>
    <n v="0"/>
    <n v="0"/>
    <n v="0"/>
    <n v="0"/>
    <n v="0"/>
    <n v="6.4266600000000004E-6"/>
    <n v="2.8388999999999999E-5"/>
    <n v="1.20641E-4"/>
    <n v="4.5106500000000001E-4"/>
    <n v="0"/>
    <n v="0"/>
    <n v="0"/>
    <s v="EJ"/>
  </r>
  <r>
    <x v="22"/>
    <s v="Pakistan"/>
    <s v="trn_pass"/>
    <x v="6"/>
    <x v="2"/>
    <n v="2.3100999999999998E-3"/>
    <n v="4.4282999999999996E-3"/>
    <n v="4.4692999999999998E-3"/>
    <n v="5.5595000000000002E-3"/>
    <n v="6.7789E-3"/>
    <n v="7.8762199999999997E-3"/>
    <n v="1.0557749999999999E-2"/>
    <n v="1.41614699999999E-2"/>
    <n v="1.9222349999999999E-2"/>
    <n v="2.5398899999999999E-2"/>
    <n v="3.2243800000000003E-2"/>
    <n v="0"/>
    <n v="0"/>
    <n v="0"/>
    <s v="EJ"/>
  </r>
  <r>
    <x v="22"/>
    <s v="Pakistan"/>
    <s v="trn_pass_road"/>
    <x v="6"/>
    <x v="4"/>
    <n v="0"/>
    <n v="0"/>
    <n v="0"/>
    <n v="0"/>
    <n v="3.44254E-3"/>
    <n v="8.4210409999999902E-3"/>
    <n v="1.4484547E-2"/>
    <n v="2.025451E-2"/>
    <n v="2.4581200000000001E-2"/>
    <n v="2.8532439999999999E-2"/>
    <n v="3.1726049999999999E-2"/>
    <n v="0"/>
    <n v="0"/>
    <n v="0"/>
    <s v="EJ"/>
  </r>
  <r>
    <x v="22"/>
    <s v="Pakistan"/>
    <s v="trn_pass_road"/>
    <x v="6"/>
    <x v="0"/>
    <n v="0"/>
    <n v="1.8103299999999999E-2"/>
    <n v="5.26142E-2"/>
    <n v="2.9990699999999999E-2"/>
    <n v="3.6404600000000002E-2"/>
    <n v="4.1811099999999997E-2"/>
    <n v="4.2961359999999997E-2"/>
    <n v="4.8852159999999999E-2"/>
    <n v="5.6005300000000001E-2"/>
    <n v="6.1597600000000002E-2"/>
    <n v="6.4875500000000003E-2"/>
    <n v="0"/>
    <n v="0"/>
    <n v="0"/>
    <s v="EJ"/>
  </r>
  <r>
    <x v="22"/>
    <s v="Pakistan"/>
    <s v="trn_pass_road"/>
    <x v="6"/>
    <x v="1"/>
    <n v="0"/>
    <n v="0"/>
    <n v="0"/>
    <n v="0"/>
    <n v="0"/>
    <n v="2.84651E-6"/>
    <n v="1.6503349999999998E-5"/>
    <n v="6.2146909999999993E-5"/>
    <n v="1.3348848999999999E-4"/>
    <n v="1.95228299999999E-4"/>
    <n v="2.2927899999999901E-4"/>
    <n v="0"/>
    <n v="0"/>
    <n v="0"/>
    <s v="EJ"/>
  </r>
  <r>
    <x v="22"/>
    <s v="Pakistan"/>
    <s v="trn_pass_road"/>
    <x v="6"/>
    <x v="2"/>
    <n v="2.3063400000000001E-2"/>
    <n v="4.1380500000000001E-2"/>
    <n v="4.5608099999999999E-2"/>
    <n v="6.8764000000000006E-2"/>
    <n v="6.5059993999999996E-2"/>
    <n v="5.89432888E-2"/>
    <n v="7.0188319799999996E-2"/>
    <n v="8.5293901000000005E-2"/>
    <n v="0.10645138799999999"/>
    <n v="0.13051521099999999"/>
    <n v="0.15237758000000001"/>
    <n v="0"/>
    <n v="0"/>
    <n v="0"/>
    <s v="EJ"/>
  </r>
  <r>
    <x v="22"/>
    <s v="Pakistan"/>
    <s v="trn_pass_road_LDV"/>
    <x v="6"/>
    <x v="4"/>
    <n v="0"/>
    <n v="0"/>
    <n v="0"/>
    <n v="0"/>
    <n v="0"/>
    <n v="5.5909799999999997E-3"/>
    <n v="1.36782E-2"/>
    <n v="1.7920200000000001E-2"/>
    <n v="2.12591E-2"/>
    <n v="2.2528099999999999E-2"/>
    <n v="2.2925500000000001E-2"/>
    <n v="0"/>
    <n v="0"/>
    <n v="0"/>
    <s v="EJ"/>
  </r>
  <r>
    <x v="22"/>
    <s v="Pakistan"/>
    <s v="trn_pass_road_LDV"/>
    <x v="6"/>
    <x v="0"/>
    <n v="0"/>
    <n v="1.75238E-3"/>
    <n v="5.0930699999999999E-3"/>
    <n v="2.9031399999999998E-3"/>
    <n v="3.5293799999999999E-3"/>
    <n v="3.4317599999999998E-3"/>
    <n v="3.4501000000000002E-3"/>
    <n v="3.20127E-3"/>
    <n v="2.8916499999999999E-3"/>
    <n v="2.6110299999999999E-3"/>
    <n v="2.3426800000000002E-3"/>
    <n v="0"/>
    <n v="0"/>
    <n v="0"/>
    <s v="EJ"/>
  </r>
  <r>
    <x v="22"/>
    <s v="Pakistan"/>
    <s v="trn_pass_road_LDV"/>
    <x v="6"/>
    <x v="2"/>
    <n v="4.5698900000000001E-2"/>
    <n v="8.19936E-2"/>
    <n v="9.0370900000000004E-2"/>
    <n v="0.13625300000000001"/>
    <n v="0.13841100000000001"/>
    <n v="0.12278"/>
    <n v="0.109851"/>
    <n v="9.7878199999999999E-2"/>
    <n v="8.5349300000000003E-2"/>
    <n v="7.0531899999999995E-2"/>
    <n v="5.8419199999999998E-2"/>
    <n v="0"/>
    <n v="0"/>
    <n v="0"/>
    <s v="EJ"/>
  </r>
  <r>
    <x v="22"/>
    <s v="Pakistan"/>
    <s v="trn_pass_road_LDV_4W"/>
    <x v="6"/>
    <x v="4"/>
    <n v="0"/>
    <n v="0"/>
    <n v="0"/>
    <n v="0"/>
    <n v="0"/>
    <n v="5.7247949999999896E-4"/>
    <n v="5.6864873999999998E-3"/>
    <n v="1.3846880599999899E-2"/>
    <n v="2.4358377099999998E-2"/>
    <n v="3.5516900800000001E-2"/>
    <n v="4.8104306999999999E-2"/>
    <n v="0"/>
    <n v="0"/>
    <n v="0"/>
    <s v="EJ"/>
  </r>
  <r>
    <x v="22"/>
    <s v="Pakistan"/>
    <s v="trn_pass_road_LDV_4W"/>
    <x v="6"/>
    <x v="0"/>
    <n v="0"/>
    <n v="1.634826E-2"/>
    <n v="4.7513819999999998E-2"/>
    <n v="2.7083289999999999E-2"/>
    <n v="2.966011E-2"/>
    <n v="2.9369719999999998E-2"/>
    <n v="3.2232424000000003E-2"/>
    <n v="3.4701976999999898E-2"/>
    <n v="3.6863688999999998E-2"/>
    <n v="3.8925675E-2"/>
    <n v="4.0355334E-2"/>
    <n v="0"/>
    <n v="0"/>
    <n v="0"/>
    <s v="EJ"/>
  </r>
  <r>
    <x v="22"/>
    <s v="Pakistan"/>
    <s v="trn_pass_road_LDV_4W"/>
    <x v="6"/>
    <x v="1"/>
    <n v="0"/>
    <n v="0"/>
    <n v="0"/>
    <n v="0"/>
    <n v="0"/>
    <n v="7.8232851999999896E-7"/>
    <n v="2.0417036249999999E-5"/>
    <n v="4.1045167610000001E-5"/>
    <n v="7.2382729480000005E-5"/>
    <n v="1.1335942808999901E-4"/>
    <n v="1.7557502199999999E-4"/>
    <n v="0"/>
    <n v="0"/>
    <n v="0"/>
    <s v="EJ"/>
  </r>
  <r>
    <x v="22"/>
    <s v="Pakistan"/>
    <s v="trn_pass_road_LDV_4W"/>
    <x v="6"/>
    <x v="2"/>
    <n v="4.4554169999999997E-2"/>
    <n v="7.9939499999999997E-2"/>
    <n v="8.8107099999999994E-2"/>
    <n v="0.1328396"/>
    <n v="0.14293079580000001"/>
    <n v="0.14282307020000001"/>
    <n v="0.16007656437999901"/>
    <n v="0.17874881036999901"/>
    <n v="0.19959800928999999"/>
    <n v="0.2210455707"/>
    <n v="0.2411657982"/>
    <n v="0"/>
    <n v="0"/>
    <n v="0"/>
    <s v="EJ"/>
  </r>
  <r>
    <x v="22"/>
    <s v="Pakistan"/>
    <s v="trn_shipping_intl"/>
    <x v="7"/>
    <x v="4"/>
    <n v="0"/>
    <n v="0"/>
    <n v="0"/>
    <n v="0"/>
    <n v="0"/>
    <n v="0"/>
    <n v="0"/>
    <n v="8.3683999999999997E-8"/>
    <n v="2.65251E-7"/>
    <n v="9.21907E-7"/>
    <n v="2.71134E-6"/>
    <n v="0"/>
    <n v="0"/>
    <n v="0"/>
    <s v="EJ"/>
  </r>
  <r>
    <x v="22"/>
    <s v="Pakistan"/>
    <s v="trn_shipping_intl"/>
    <x v="7"/>
    <x v="1"/>
    <n v="0"/>
    <n v="0"/>
    <n v="0"/>
    <n v="0"/>
    <n v="0"/>
    <n v="0"/>
    <n v="0"/>
    <n v="1.82053E-6"/>
    <n v="7.0516600000000003E-6"/>
    <n v="3.0713000000000002E-5"/>
    <n v="1.1349E-4"/>
    <n v="0"/>
    <n v="0"/>
    <n v="0"/>
    <s v="EJ"/>
  </r>
  <r>
    <x v="22"/>
    <s v="Pakistan"/>
    <s v="trn_shipping_intl"/>
    <x v="7"/>
    <x v="2"/>
    <n v="5.7465600000000004E-3"/>
    <n v="6.44299E-3"/>
    <n v="1.40547E-2"/>
    <n v="1.2435699999999999E-2"/>
    <n v="1.30311979999999E-2"/>
    <n v="1.352046E-2"/>
    <n v="1.4711719999999999E-2"/>
    <n v="1.642909E-2"/>
    <n v="1.8574509999999999E-2"/>
    <n v="2.098802E-2"/>
    <n v="2.3444420000000001E-2"/>
    <n v="0"/>
    <n v="0"/>
    <n v="0"/>
    <s v="EJ"/>
  </r>
  <r>
    <x v="23"/>
    <s v="Russia"/>
    <s v="N fertilizer"/>
    <x v="0"/>
    <x v="0"/>
    <n v="0.32933299999999999"/>
    <n v="0.31060599999999999"/>
    <n v="0.33066899999999999"/>
    <n v="0.36744900000000003"/>
    <n v="0.36942623000000002"/>
    <n v="0.394068627"/>
    <n v="0.39672464699999999"/>
    <n v="0.37647934599999999"/>
    <n v="0.34703221400000001"/>
    <n v="0.33603793199999998"/>
    <n v="0.33070300629999999"/>
    <n v="0"/>
    <n v="0"/>
    <n v="0"/>
    <s v="EJ"/>
  </r>
  <r>
    <x v="23"/>
    <s v="Russia"/>
    <s v="N fertilizer"/>
    <x v="0"/>
    <x v="1"/>
    <n v="0"/>
    <n v="0"/>
    <n v="0"/>
    <n v="0"/>
    <n v="0"/>
    <n v="5.3704800000000004E-4"/>
    <n v="4.1029619999999999E-3"/>
    <n v="1.4260419999999999E-2"/>
    <n v="2.7548566E-2"/>
    <n v="3.8026566999999997E-2"/>
    <n v="4.7235864699999998E-2"/>
    <n v="0"/>
    <n v="0"/>
    <n v="0"/>
    <s v="EJ"/>
  </r>
  <r>
    <x v="23"/>
    <s v="Russia"/>
    <s v="agricultural energy use"/>
    <x v="1"/>
    <x v="3"/>
    <n v="3.4618200000000002E-2"/>
    <n v="1.18464E-2"/>
    <n v="6.8649999999999996E-3"/>
    <n v="5.6511E-3"/>
    <n v="5.5721119999999997E-3"/>
    <n v="5.7823869999999999E-3"/>
    <n v="5.6735010000000001E-3"/>
    <n v="5.3113850000000001E-3"/>
    <n v="4.8158369999999999E-3"/>
    <n v="4.1876559999999997E-3"/>
    <n v="3.6534139999999998E-3"/>
    <n v="0"/>
    <n v="0"/>
    <n v="0"/>
    <s v="EJ"/>
  </r>
  <r>
    <x v="23"/>
    <s v="Russia"/>
    <s v="agricultural energy use"/>
    <x v="1"/>
    <x v="5"/>
    <n v="2.273E-2"/>
    <n v="4.9813000000000001E-3"/>
    <n v="3.0558E-3"/>
    <n v="3.8511000000000001E-3"/>
    <n v="3.8329649999999998E-3"/>
    <n v="3.5862120000000001E-3"/>
    <n v="3.1897100000000001E-3"/>
    <n v="2.8406969999999901E-3"/>
    <n v="2.6704620000000002E-3"/>
    <n v="2.5156879999999999E-3"/>
    <n v="2.3972149999999998E-3"/>
    <n v="0"/>
    <n v="0"/>
    <n v="0"/>
    <s v="EJ"/>
  </r>
  <r>
    <x v="23"/>
    <s v="Russia"/>
    <s v="agricultural energy use"/>
    <x v="1"/>
    <x v="7"/>
    <n v="0"/>
    <n v="0.13541700000000001"/>
    <n v="0.123654"/>
    <n v="9.8287299999999994E-2"/>
    <n v="9.8732099999999906E-2"/>
    <n v="9.5375299999999996E-2"/>
    <n v="9.0494409999999997E-2"/>
    <n v="8.4771310000000002E-2"/>
    <n v="7.9848459999999996E-2"/>
    <n v="7.4985449999999995E-2"/>
    <n v="7.0075230000000002E-2"/>
    <n v="0"/>
    <n v="0"/>
    <n v="0"/>
    <s v="EJ"/>
  </r>
  <r>
    <x v="23"/>
    <s v="Russia"/>
    <s v="agricultural energy use"/>
    <x v="1"/>
    <x v="4"/>
    <n v="0.242286"/>
    <n v="6.0613300000000002E-2"/>
    <n v="5.6469100000000001E-2"/>
    <n v="5.8520299999999997E-2"/>
    <n v="5.9427800000000003E-2"/>
    <n v="6.2704010000000004E-2"/>
    <n v="7.0771460999999994E-2"/>
    <n v="7.9741883E-2"/>
    <n v="8.61301701E-2"/>
    <n v="9.4460705999999894E-2"/>
    <n v="0.102737726"/>
    <n v="0"/>
    <n v="0"/>
    <n v="0"/>
    <s v="EJ"/>
  </r>
  <r>
    <x v="23"/>
    <s v="Russia"/>
    <s v="agricultural energy use"/>
    <x v="1"/>
    <x v="0"/>
    <n v="2.28556E-2"/>
    <n v="2.2981100000000001E-2"/>
    <n v="2.3148599999999998E-2"/>
    <n v="4.6338999999999998E-2"/>
    <n v="4.6581899999999898E-2"/>
    <n v="4.473717E-2"/>
    <n v="4.1960369999999997E-2"/>
    <n v="3.8705339999999998E-2"/>
    <n v="3.5935809999999999E-2"/>
    <n v="3.3225230000000001E-2"/>
    <n v="3.055188E-2"/>
    <n v="0"/>
    <n v="0"/>
    <n v="0"/>
    <s v="EJ"/>
  </r>
  <r>
    <x v="23"/>
    <s v="Russia"/>
    <s v="agricultural energy use"/>
    <x v="1"/>
    <x v="1"/>
    <n v="0"/>
    <n v="0"/>
    <n v="0"/>
    <n v="0"/>
    <n v="0"/>
    <n v="8.3844500000000005E-4"/>
    <n v="3.0639130000000001E-3"/>
    <n v="5.74304999999999E-3"/>
    <n v="7.5580580000000003E-3"/>
    <n v="9.3506149999999996E-3"/>
    <n v="1.0441735000000001E-2"/>
    <n v="0"/>
    <n v="0"/>
    <n v="0"/>
    <s v="EJ"/>
  </r>
  <r>
    <x v="23"/>
    <s v="Russia"/>
    <s v="agricultural energy use"/>
    <x v="1"/>
    <x v="2"/>
    <n v="0.60370500000000005"/>
    <n v="0.17405380000000001"/>
    <n v="0.1246173"/>
    <n v="0.13822129999999999"/>
    <n v="0.13779738"/>
    <n v="0.13000024999999901"/>
    <n v="0.11707089"/>
    <n v="0.10305001499999999"/>
    <n v="9.2416849999999995E-2"/>
    <n v="8.0243089999999906E-2"/>
    <n v="6.8726040000000002E-2"/>
    <n v="0"/>
    <n v="0"/>
    <n v="0"/>
    <s v="EJ"/>
  </r>
  <r>
    <x v="23"/>
    <s v="Russia"/>
    <s v="alumina"/>
    <x v="0"/>
    <x v="3"/>
    <n v="0"/>
    <n v="1.9370699999999999E-4"/>
    <n v="1.30484E-2"/>
    <n v="8.2321099999999994E-5"/>
    <n v="6.7455999999999999E-5"/>
    <n v="6.7265299999999994E-5"/>
    <n v="6.5585400000000004E-5"/>
    <n v="6.3750000000000005E-5"/>
    <n v="6.1800599999999999E-5"/>
    <n v="5.9686050000000001E-5"/>
    <n v="5.7320778000000002E-5"/>
    <n v="0"/>
    <n v="0"/>
    <n v="0"/>
    <s v="EJ"/>
  </r>
  <r>
    <x v="23"/>
    <s v="Russia"/>
    <s v="alumina"/>
    <x v="0"/>
    <x v="5"/>
    <n v="0"/>
    <n v="0"/>
    <n v="1.0695399999999999E-5"/>
    <n v="7.1633399999999998E-3"/>
    <n v="5.8698200000000004E-3"/>
    <n v="5.8532200000000001E-3"/>
    <n v="5.70705E-3"/>
    <n v="5.5474000000000001E-3"/>
    <n v="5.3779700000000001E-3"/>
    <n v="5.1940720000000001E-3"/>
    <n v="4.9882991999999999E-3"/>
    <n v="0"/>
    <n v="0"/>
    <n v="0"/>
    <s v="EJ"/>
  </r>
  <r>
    <x v="23"/>
    <s v="Russia"/>
    <s v="alumina"/>
    <x v="0"/>
    <x v="0"/>
    <n v="0"/>
    <n v="1.52586E-3"/>
    <n v="2.31741E-2"/>
    <n v="3.0695900000000002E-2"/>
    <n v="2.5152999999999998E-2"/>
    <n v="2.5081900000000001E-2"/>
    <n v="2.4455500000000002E-2"/>
    <n v="2.3767807219999999E-2"/>
    <n v="2.3005101493800001E-2"/>
    <n v="2.2196154133499998E-2"/>
    <n v="2.1299924736100002E-2"/>
    <n v="0"/>
    <n v="0"/>
    <n v="0"/>
    <s v="EJ"/>
  </r>
  <r>
    <x v="23"/>
    <s v="Russia"/>
    <s v="alumina"/>
    <x v="0"/>
    <x v="2"/>
    <n v="0"/>
    <n v="1.9641800000000001E-2"/>
    <n v="1.01666E-2"/>
    <n v="6.8717600000000001E-5"/>
    <n v="5.6308999999999999E-5"/>
    <n v="5.6149800000000002E-5"/>
    <n v="5.4747499999999997E-5"/>
    <n v="5.3214310481000002E-5"/>
    <n v="5.1585566949999997E-5"/>
    <n v="4.9819513144000001E-5"/>
    <n v="4.7844962366999999E-5"/>
    <n v="0"/>
    <n v="0"/>
    <n v="0"/>
    <s v="EJ"/>
  </r>
  <r>
    <x v="23"/>
    <s v="Russia"/>
    <s v="aluminum"/>
    <x v="0"/>
    <x v="4"/>
    <n v="0"/>
    <n v="0.19025400000000001"/>
    <n v="0.21609400000000001"/>
    <n v="0.199707"/>
    <n v="0.16364500000000001"/>
    <n v="0.16318299999999999"/>
    <n v="0.159107"/>
    <n v="0.15465760000000001"/>
    <n v="0.14987919999999999"/>
    <n v="0.14471709999999999"/>
    <n v="0.13895618000000001"/>
    <n v="0"/>
    <n v="0"/>
    <n v="0"/>
    <s v="EJ"/>
  </r>
  <r>
    <x v="23"/>
    <s v="Russia"/>
    <s v="cement"/>
    <x v="0"/>
    <x v="4"/>
    <n v="4.2645599999999999E-2"/>
    <n v="2.4345599999999998E-2"/>
    <n v="2.22381E-2"/>
    <n v="2.22381E-2"/>
    <n v="2.1382499999999999E-2"/>
    <n v="2.2143400000000001E-2"/>
    <n v="2.3176842E-2"/>
    <n v="2.4923008999999999E-2"/>
    <n v="2.6544193000000001E-2"/>
    <n v="2.7255101E-2"/>
    <n v="2.7246255E-2"/>
    <n v="0"/>
    <n v="0"/>
    <n v="0"/>
    <s v="EJ"/>
  </r>
  <r>
    <x v="23"/>
    <s v="Russia"/>
    <s v="chemical energy use"/>
    <x v="0"/>
    <x v="3"/>
    <n v="0"/>
    <n v="0"/>
    <n v="1.1302E-3"/>
    <n v="2.3860000000000001E-3"/>
    <n v="2.5157029999999898E-3"/>
    <n v="2.6636530000000002E-3"/>
    <n v="2.7636229999999898E-3"/>
    <n v="2.8850289999999999E-3"/>
    <n v="2.9426406E-3"/>
    <n v="2.9227483999999999E-3"/>
    <n v="2.8496028699999901E-3"/>
    <n v="0"/>
    <n v="0"/>
    <n v="0"/>
    <s v="EJ"/>
  </r>
  <r>
    <x v="23"/>
    <s v="Russia"/>
    <s v="chemical energy use"/>
    <x v="0"/>
    <x v="5"/>
    <n v="1.8669600000000001E-2"/>
    <n v="6.6980000000000002E-4"/>
    <n v="8.4139000000000002E-3"/>
    <n v="7.0743000000000004E-3"/>
    <n v="7.4745409999999899E-3"/>
    <n v="7.7814390000000002E-3"/>
    <n v="7.8625610000000005E-3"/>
    <n v="7.8436789999999992E-3"/>
    <n v="7.8123799999999998E-3"/>
    <n v="7.8026902999999998E-3"/>
    <n v="7.7924765999999902E-3"/>
    <n v="0"/>
    <n v="0"/>
    <n v="0"/>
    <s v="EJ"/>
  </r>
  <r>
    <x v="23"/>
    <s v="Russia"/>
    <s v="chemical energy use"/>
    <x v="0"/>
    <x v="7"/>
    <n v="0"/>
    <n v="0.56385399999999997"/>
    <n v="0.57076099999999996"/>
    <n v="0.502529"/>
    <n v="0.53214410000000001"/>
    <n v="0.55692129999999995"/>
    <n v="0.57208559999999997"/>
    <n v="0.59106259999999999"/>
    <n v="0.60557059999999996"/>
    <n v="0.61303344999999998"/>
    <n v="0.61185089999999998"/>
    <n v="0"/>
    <n v="0"/>
    <n v="0"/>
    <s v="EJ"/>
  </r>
  <r>
    <x v="23"/>
    <s v="Russia"/>
    <s v="chemical energy use"/>
    <x v="0"/>
    <x v="4"/>
    <n v="0.27221600000000001"/>
    <n v="0.143873"/>
    <n v="0.16656099999999999"/>
    <n v="0.16564000000000001"/>
    <n v="0.1667979"/>
    <n v="0.178783"/>
    <n v="0.192026899999999"/>
    <n v="0.21937862"/>
    <n v="0.25189308999999999"/>
    <n v="0.27163811999999998"/>
    <n v="0.28415296099999998"/>
    <n v="0"/>
    <n v="0"/>
    <n v="0"/>
    <s v="EJ"/>
  </r>
  <r>
    <x v="23"/>
    <s v="Russia"/>
    <s v="chemical energy use"/>
    <x v="0"/>
    <x v="0"/>
    <n v="6.6477999999999995E-2"/>
    <n v="0"/>
    <n v="0"/>
    <n v="6.6883899999999996E-2"/>
    <n v="7.0844470000000007E-2"/>
    <n v="7.4075000000000002E-2"/>
    <n v="7.5884820000000006E-2"/>
    <n v="7.7654570000000006E-2"/>
    <n v="7.8361379999999994E-2"/>
    <n v="7.8553949999999997E-2"/>
    <n v="7.7766267E-2"/>
    <n v="0"/>
    <n v="0"/>
    <n v="0"/>
    <s v="EJ"/>
  </r>
  <r>
    <x v="23"/>
    <s v="Russia"/>
    <s v="chemical energy use"/>
    <x v="0"/>
    <x v="2"/>
    <n v="0.15421199999999999"/>
    <n v="0.241281"/>
    <n v="0.248941"/>
    <n v="0.35300500000000001"/>
    <n v="0.37031159999999902"/>
    <n v="0.38219619999999999"/>
    <n v="0.37875439999999899"/>
    <n v="0.36221759999999997"/>
    <n v="0.34365950000000001"/>
    <n v="0.33705750999999901"/>
    <n v="0.33845743"/>
    <n v="0"/>
    <n v="0"/>
    <n v="0"/>
    <s v="EJ"/>
  </r>
  <r>
    <x v="23"/>
    <s v="Russia"/>
    <s v="chemical feedstocks"/>
    <x v="0"/>
    <x v="5"/>
    <n v="0"/>
    <n v="0"/>
    <n v="1.0841699999999999E-2"/>
    <n v="7.7022000000000002E-3"/>
    <n v="8.1380600000000008E-3"/>
    <n v="8.6137499999999999E-3"/>
    <n v="8.7404100000000005E-3"/>
    <n v="9.0759599999999992E-3"/>
    <n v="9.5454600000000004E-3"/>
    <n v="9.7355800000000006E-3"/>
    <n v="1.0016799999999999E-2"/>
    <n v="0"/>
    <n v="0"/>
    <n v="0"/>
    <s v="EJ"/>
  </r>
  <r>
    <x v="23"/>
    <s v="Russia"/>
    <s v="chemical feedstocks"/>
    <x v="0"/>
    <x v="0"/>
    <n v="0.70929399999999998"/>
    <n v="0.731958"/>
    <n v="1.2472000000000001"/>
    <n v="1.18163"/>
    <n v="1.2823500000000001"/>
    <n v="1.3704099999999999"/>
    <n v="1.4320999999999999"/>
    <n v="1.4650300000000001"/>
    <n v="1.4849000000000001"/>
    <n v="1.5054799999999999"/>
    <n v="1.49939"/>
    <n v="0"/>
    <n v="0"/>
    <n v="0"/>
    <s v="EJ"/>
  </r>
  <r>
    <x v="23"/>
    <s v="Russia"/>
    <s v="chemical feedstocks"/>
    <x v="0"/>
    <x v="2"/>
    <n v="0.65988100000000005"/>
    <n v="0.59470500000000004"/>
    <n v="1.0938399999999999"/>
    <n v="0.74326599999999998"/>
    <n v="0.73364200000000002"/>
    <n v="0.73500900000000002"/>
    <n v="0.71412399999999998"/>
    <n v="0.71774000000000004"/>
    <n v="0.72445599999999999"/>
    <n v="0.72440800000000005"/>
    <n v="0.73981300000000005"/>
    <n v="0"/>
    <n v="0"/>
    <n v="0"/>
    <s v="EJ"/>
  </r>
  <r>
    <x v="23"/>
    <s v="Russia"/>
    <s v="comm cooling"/>
    <x v="2"/>
    <x v="4"/>
    <n v="9.3104500000000003E-4"/>
    <n v="1.67505E-3"/>
    <n v="2.61722E-3"/>
    <n v="2.36353E-3"/>
    <n v="2.6751329999999901E-3"/>
    <n v="3.1218639999999998E-3"/>
    <n v="3.3490849999999999E-3"/>
    <n v="3.4884199999999999E-3"/>
    <n v="3.5958419999999902E-3"/>
    <n v="3.6470667999999999E-3"/>
    <n v="3.68770399999999E-3"/>
    <n v="0"/>
    <n v="0"/>
    <n v="0"/>
    <s v="EJ"/>
  </r>
  <r>
    <x v="23"/>
    <s v="Russia"/>
    <s v="comm heating"/>
    <x v="2"/>
    <x v="3"/>
    <n v="3.2286599999999999E-2"/>
    <n v="2.3282500000000001E-2"/>
    <n v="3.17215E-2"/>
    <n v="3.52629E-2"/>
    <n v="3.6521270000000002E-2"/>
    <n v="3.9753219999999999E-2"/>
    <n v="4.0243789999999897E-2"/>
    <n v="3.9523149999999903E-2"/>
    <n v="3.7309839999999997E-2"/>
    <n v="3.4202579999999899E-2"/>
    <n v="3.1211412000000001E-2"/>
    <n v="0"/>
    <n v="0"/>
    <n v="0"/>
    <s v="EJ"/>
  </r>
  <r>
    <x v="23"/>
    <s v="Russia"/>
    <s v="comm heating"/>
    <x v="2"/>
    <x v="7"/>
    <n v="3.5919699999999999"/>
    <n v="0.54013299999999997"/>
    <n v="0.46177499999999999"/>
    <n v="0.52302499999999996"/>
    <n v="0.54924910000000005"/>
    <n v="0.57834049999999904"/>
    <n v="0.5813007"/>
    <n v="0.57589900000000005"/>
    <n v="0.56402439999999998"/>
    <n v="0.54934839999999996"/>
    <n v="0.53190959999999998"/>
    <n v="0"/>
    <n v="0"/>
    <n v="0"/>
    <s v="EJ"/>
  </r>
  <r>
    <x v="23"/>
    <s v="Russia"/>
    <s v="comm heating"/>
    <x v="2"/>
    <x v="4"/>
    <n v="6.6740999999999997E-3"/>
    <n v="1.2007200000000001E-2"/>
    <n v="1.8761E-2"/>
    <n v="1.69424E-2"/>
    <n v="1.7900449999999998E-2"/>
    <n v="1.9332769999999999E-2"/>
    <n v="2.0330330000000001E-2"/>
    <n v="2.2012529999999999E-2"/>
    <n v="2.4358095999999999E-2"/>
    <n v="2.6308913E-2"/>
    <n v="2.7802346999999901E-2"/>
    <n v="0"/>
    <n v="0"/>
    <n v="0"/>
    <s v="EJ"/>
  </r>
  <r>
    <x v="23"/>
    <s v="Russia"/>
    <s v="comm heating"/>
    <x v="2"/>
    <x v="0"/>
    <n v="0.368226"/>
    <n v="0.14971599999999999"/>
    <n v="0.113813"/>
    <n v="8.14135E-2"/>
    <n v="8.5713029999999996E-2"/>
    <n v="9.0710639999999995E-2"/>
    <n v="9.1511709999999996E-2"/>
    <n v="9.1438609999999906E-2"/>
    <n v="9.0691839999999996E-2"/>
    <n v="8.9253669999999993E-2"/>
    <n v="8.7195759999999997E-2"/>
    <n v="0"/>
    <n v="0"/>
    <n v="0"/>
    <s v="EJ"/>
  </r>
  <r>
    <x v="23"/>
    <s v="Russia"/>
    <s v="comm heating"/>
    <x v="2"/>
    <x v="1"/>
    <n v="0"/>
    <n v="0"/>
    <n v="0"/>
    <n v="0"/>
    <n v="0"/>
    <n v="3.0905899999999998E-6"/>
    <n v="5.6181799999999998E-5"/>
    <n v="1.2705099999999999E-4"/>
    <n v="1.9557799999999999E-4"/>
    <n v="2.2181100000000001E-4"/>
    <n v="2.2903499999999999E-4"/>
    <n v="0"/>
    <n v="0"/>
    <n v="0"/>
    <s v="EJ"/>
  </r>
  <r>
    <x v="23"/>
    <s v="Russia"/>
    <s v="comm others"/>
    <x v="2"/>
    <x v="3"/>
    <n v="3.5874000000000001E-3"/>
    <n v="2.5869000000000001E-3"/>
    <n v="3.5246000000000001E-3"/>
    <n v="3.9180999999999999E-3"/>
    <n v="4.3035929999999997E-3"/>
    <n v="4.9862700000000001E-3"/>
    <n v="5.0923560000000001E-3"/>
    <n v="4.8342070000000001E-3"/>
    <n v="4.3774269999999997E-3"/>
    <n v="3.7813299999999998E-3"/>
    <n v="3.3598130000000001E-3"/>
    <n v="0"/>
    <n v="0"/>
    <n v="0"/>
    <s v="EJ"/>
  </r>
  <r>
    <x v="23"/>
    <s v="Russia"/>
    <s v="comm others"/>
    <x v="2"/>
    <x v="5"/>
    <n v="1.1607400000000001"/>
    <n v="0.114278"/>
    <n v="0.10352"/>
    <n v="5.7976100000000003E-2"/>
    <n v="6.404398E-2"/>
    <n v="6.888888E-2"/>
    <n v="6.6227679999999997E-2"/>
    <n v="5.9249450000000002E-2"/>
    <n v="5.2446119999999999E-2"/>
    <n v="4.5654460000000001E-2"/>
    <n v="4.2407239999999999E-2"/>
    <n v="0"/>
    <n v="0"/>
    <n v="0"/>
    <s v="EJ"/>
  </r>
  <r>
    <x v="23"/>
    <s v="Russia"/>
    <s v="comm others"/>
    <x v="2"/>
    <x v="7"/>
    <n v="0.39910800000000002"/>
    <n v="6.00148E-2"/>
    <n v="5.1308399999999997E-2"/>
    <n v="5.8113900000000003E-2"/>
    <n v="6.5117900000000006E-2"/>
    <n v="7.2497699999999998E-2"/>
    <n v="7.3871270000000003E-2"/>
    <n v="7.1377120000000002E-2"/>
    <n v="6.7378109999999894E-2"/>
    <n v="6.2522759999999997E-2"/>
    <n v="5.9152259999999998E-2"/>
    <n v="0"/>
    <n v="0"/>
    <n v="0"/>
    <s v="EJ"/>
  </r>
  <r>
    <x v="23"/>
    <s v="Russia"/>
    <s v="comm others"/>
    <x v="2"/>
    <x v="4"/>
    <n v="0.19526199999999999"/>
    <n v="0.35129100000000002"/>
    <n v="0.54888199999999998"/>
    <n v="0.49567699999999998"/>
    <n v="0.56289279999999997"/>
    <n v="0.65744360000000002"/>
    <n v="0.72330119999999998"/>
    <n v="0.78607289999999996"/>
    <n v="0.84182080000000004"/>
    <n v="0.88412729999999995"/>
    <n v="0.91321079999999999"/>
    <n v="0"/>
    <n v="0"/>
    <n v="0"/>
    <s v="EJ"/>
  </r>
  <r>
    <x v="23"/>
    <s v="Russia"/>
    <s v="comm others"/>
    <x v="2"/>
    <x v="0"/>
    <n v="4.0913999999999999E-2"/>
    <n v="1.6635199999999999E-2"/>
    <n v="1.26459E-2"/>
    <n v="9.0459000000000008E-3"/>
    <n v="1.018519E-2"/>
    <n v="1.145443E-2"/>
    <n v="1.176492E-2"/>
    <n v="1.151406E-2"/>
    <n v="1.1011032E-2"/>
    <n v="1.0338956999999999E-2"/>
    <n v="9.8406759999999996E-3"/>
    <n v="0"/>
    <n v="0"/>
    <n v="0"/>
    <s v="EJ"/>
  </r>
  <r>
    <x v="23"/>
    <s v="Russia"/>
    <s v="comm others"/>
    <x v="2"/>
    <x v="1"/>
    <n v="0"/>
    <n v="0"/>
    <n v="0"/>
    <n v="0"/>
    <n v="0"/>
    <n v="9.8382699999999991E-7"/>
    <n v="1.5299300000000001E-5"/>
    <n v="2.7902499999999999E-5"/>
    <n v="3.4687999999999997E-5"/>
    <n v="4.2527500000000002E-5"/>
    <n v="4.3004699999999998E-5"/>
    <n v="0"/>
    <n v="0"/>
    <n v="0"/>
    <s v="EJ"/>
  </r>
  <r>
    <x v="23"/>
    <s v="Russia"/>
    <s v="comm others"/>
    <x v="2"/>
    <x v="2"/>
    <n v="0.21687699999999999"/>
    <n v="3.6669399999999998E-2"/>
    <n v="7.0366700000000004E-2"/>
    <n v="0.10201300000000001"/>
    <n v="0.1115695"/>
    <n v="0.1180187"/>
    <n v="0.11104899999999999"/>
    <n v="9.6847820000000001E-2"/>
    <n v="8.3698469999999997E-2"/>
    <n v="7.199883E-2"/>
    <n v="6.8141079999999896E-2"/>
    <n v="0"/>
    <n v="0"/>
    <n v="0"/>
    <s v="EJ"/>
  </r>
  <r>
    <x v="23"/>
    <s v="Russia"/>
    <s v="construction energy use"/>
    <x v="0"/>
    <x v="3"/>
    <n v="0"/>
    <n v="1.674E-4"/>
    <n v="2.0929999999999999E-4"/>
    <n v="8.3700000000000002E-5"/>
    <n v="8.1394400000000001E-5"/>
    <n v="8.3477800000000002E-5"/>
    <n v="8.0481380000000004E-5"/>
    <n v="7.4295049999999996E-5"/>
    <n v="6.6628040000000003E-5"/>
    <n v="5.7148660000000001E-5"/>
    <n v="4.921012E-5"/>
    <n v="0"/>
    <n v="0"/>
    <n v="0"/>
    <s v="EJ"/>
  </r>
  <r>
    <x v="23"/>
    <s v="Russia"/>
    <s v="construction energy use"/>
    <x v="0"/>
    <x v="5"/>
    <n v="2.9300000000000002E-4"/>
    <n v="1.0046E-3"/>
    <n v="2.2185999999999998E-3"/>
    <n v="2.8465000000000001E-3"/>
    <n v="2.7923380000000001E-3"/>
    <n v="2.5861629999999998E-3"/>
    <n v="2.2604209999999999E-3"/>
    <n v="1.9818224E-3"/>
    <n v="1.8420239999999901E-3"/>
    <n v="1.7111539999999899E-3"/>
    <n v="1.609744E-3"/>
    <n v="0"/>
    <n v="0"/>
    <n v="0"/>
    <s v="EJ"/>
  </r>
  <r>
    <x v="23"/>
    <s v="Russia"/>
    <s v="construction energy use"/>
    <x v="0"/>
    <x v="7"/>
    <n v="0"/>
    <n v="4.1273999999999998E-2"/>
    <n v="5.7934199999999998E-2"/>
    <n v="2.7962500000000001E-2"/>
    <n v="2.766797E-2"/>
    <n v="2.6449069999999901E-2"/>
    <n v="2.4655610000000001E-2"/>
    <n v="2.2761071000000001E-2"/>
    <n v="2.1201060000000001E-2"/>
    <n v="1.963546E-2"/>
    <n v="1.8115889999999999E-2"/>
    <n v="0"/>
    <n v="0"/>
    <n v="0"/>
    <s v="EJ"/>
  </r>
  <r>
    <x v="23"/>
    <s v="Russia"/>
    <s v="construction energy use"/>
    <x v="0"/>
    <x v="4"/>
    <n v="6.7520200000000002E-2"/>
    <n v="3.3990300000000001E-2"/>
    <n v="4.19437E-2"/>
    <n v="4.3701799999999999E-2"/>
    <n v="4.372537E-2"/>
    <n v="4.5390175599999902E-2"/>
    <n v="4.9683198399999899E-2"/>
    <n v="5.4387684700000001E-2"/>
    <n v="5.7115752999999998E-2"/>
    <n v="6.0474557899999899E-2"/>
    <n v="6.3592636199999997E-2"/>
    <n v="0"/>
    <n v="0"/>
    <n v="0"/>
    <s v="EJ"/>
  </r>
  <r>
    <x v="23"/>
    <s v="Russia"/>
    <s v="construction energy use"/>
    <x v="0"/>
    <x v="0"/>
    <n v="1.8041700000000001E-2"/>
    <n v="1.5990500000000001E-2"/>
    <n v="2.64555E-2"/>
    <n v="9.4645499999999994E-2"/>
    <n v="9.3710599999999894E-2"/>
    <n v="8.9070999999999997E-2"/>
    <n v="8.2085569999999997E-2"/>
    <n v="7.461218E-2"/>
    <n v="6.8517540000000002E-2"/>
    <n v="6.2475589999999998E-2"/>
    <n v="5.6713079999999999E-2"/>
    <n v="0"/>
    <n v="0"/>
    <n v="0"/>
    <s v="EJ"/>
  </r>
  <r>
    <x v="23"/>
    <s v="Russia"/>
    <s v="construction energy use"/>
    <x v="0"/>
    <x v="1"/>
    <n v="0"/>
    <n v="0"/>
    <n v="0"/>
    <n v="0"/>
    <n v="0"/>
    <n v="3.5135199999999998E-4"/>
    <n v="1.218916E-3"/>
    <n v="2.2704209999999999E-3"/>
    <n v="2.9788697000000001E-3"/>
    <n v="3.7256379999999999E-3"/>
    <n v="4.2420929999999997E-3"/>
    <n v="0"/>
    <n v="0"/>
    <n v="0"/>
    <s v="EJ"/>
  </r>
  <r>
    <x v="23"/>
    <s v="Russia"/>
    <s v="construction energy use"/>
    <x v="0"/>
    <x v="2"/>
    <n v="0.32018740000000001"/>
    <n v="3.1018299999999999E-2"/>
    <n v="2.8799600000000002E-2"/>
    <n v="4.6715800000000002E-2"/>
    <n v="4.6000489999999998E-2"/>
    <n v="4.3056329999999997E-2"/>
    <n v="3.8382237E-2"/>
    <n v="3.3559332999999997E-2"/>
    <n v="2.9983239999999901E-2"/>
    <n v="2.5959221000000001E-2"/>
    <n v="2.2128842999999999E-2"/>
    <n v="0"/>
    <n v="0"/>
    <n v="0"/>
    <s v="EJ"/>
  </r>
  <r>
    <x v="23"/>
    <s v="Russia"/>
    <s v="construction feedstocks"/>
    <x v="3"/>
    <x v="2"/>
    <n v="0.13830500000000001"/>
    <n v="0.19439799999999999"/>
    <n v="0.17104"/>
    <n v="0.240234"/>
    <n v="0.24754100000000001"/>
    <n v="0.25017899999999998"/>
    <n v="0.25200699999999998"/>
    <n v="0.253936"/>
    <n v="0.255691"/>
    <n v="0.25839699999999999"/>
    <n v="0.26111600000000001"/>
    <n v="0"/>
    <n v="0"/>
    <n v="0"/>
    <s v="EJ"/>
  </r>
  <r>
    <x v="23"/>
    <s v="Russia"/>
    <s v="industrial wastewater treatment"/>
    <x v="0"/>
    <x v="4"/>
    <n v="2.73096E-2"/>
    <n v="2.0443900000000001E-2"/>
    <n v="2.18246E-2"/>
    <n v="2.2774300000000001E-2"/>
    <n v="2.7102399999999999E-2"/>
    <n v="3.0675999999999998E-2"/>
    <n v="3.3408300000000002E-2"/>
    <n v="3.5490399999999998E-2"/>
    <n v="3.69535E-2"/>
    <n v="3.79771E-2"/>
    <n v="3.8531900000000001E-2"/>
    <n v="0"/>
    <n v="0"/>
    <n v="0"/>
    <s v="EJ"/>
  </r>
  <r>
    <x v="23"/>
    <s v="Russia"/>
    <s v="industrial water abstraction"/>
    <x v="0"/>
    <x v="4"/>
    <n v="7.3658100000000004E-3"/>
    <n v="5.5896100000000001E-3"/>
    <n v="5.7193599999999997E-3"/>
    <n v="5.9682499999999996E-3"/>
    <n v="6.1386599999999998E-3"/>
    <n v="6.2450300000000004E-3"/>
    <n v="6.2779100000000003E-3"/>
    <n v="6.2988699999999998E-3"/>
    <n v="6.3015900000000001E-3"/>
    <n v="6.3029000000000002E-3"/>
    <n v="6.2720700000000002E-3"/>
    <n v="0"/>
    <n v="0"/>
    <n v="0"/>
    <s v="EJ"/>
  </r>
  <r>
    <x v="23"/>
    <s v="Russia"/>
    <s v="industrial water treatment"/>
    <x v="0"/>
    <x v="4"/>
    <n v="1.65381E-2"/>
    <n v="1.25501E-2"/>
    <n v="1.2841399999999999E-2"/>
    <n v="1.34003E-2"/>
    <n v="1.3782900000000001E-2"/>
    <n v="1.40217E-2"/>
    <n v="1.40955E-2"/>
    <n v="1.41426E-2"/>
    <n v="1.41487E-2"/>
    <n v="1.41516E-2"/>
    <n v="1.40824E-2"/>
    <n v="0"/>
    <n v="0"/>
    <n v="0"/>
    <s v="EJ"/>
  </r>
  <r>
    <x v="23"/>
    <s v="Russia"/>
    <s v="iron and steel"/>
    <x v="0"/>
    <x v="3"/>
    <n v="0"/>
    <n v="0"/>
    <n v="0"/>
    <n v="0"/>
    <n v="0"/>
    <n v="6.1006499999999998E-2"/>
    <n v="9.9946900000000005E-2"/>
    <n v="0.1145047"/>
    <n v="0.1000066"/>
    <n v="8.0203339999999998E-2"/>
    <n v="6.5844269999999996E-2"/>
    <n v="0"/>
    <n v="0"/>
    <n v="0"/>
    <s v="EJ"/>
  </r>
  <r>
    <x v="23"/>
    <s v="Russia"/>
    <s v="iron and steel"/>
    <x v="0"/>
    <x v="5"/>
    <n v="1.3353812999999899"/>
    <n v="1.0361636999999999"/>
    <n v="1.1867692999999999"/>
    <n v="1.7726061"/>
    <n v="1.8665704999999999"/>
    <n v="1.5638197999999901"/>
    <n v="1.20525477"/>
    <n v="0.94276241000000005"/>
    <n v="0.85243879"/>
    <n v="0.80269959000000002"/>
    <n v="0.76081796000000002"/>
    <n v="0"/>
    <n v="0"/>
    <n v="0"/>
    <s v="EJ"/>
  </r>
  <r>
    <x v="23"/>
    <s v="Russia"/>
    <s v="iron and steel"/>
    <x v="0"/>
    <x v="4"/>
    <n v="0.28607189999999999"/>
    <n v="0.20415149999999899"/>
    <n v="0.2002987"/>
    <n v="0.2203946"/>
    <n v="0.22985149999999999"/>
    <n v="0.20476419000000001"/>
    <n v="0.1714251"/>
    <n v="0.14452241299999999"/>
    <n v="0.13153717300000001"/>
    <n v="0.123746379"/>
    <n v="0.116581844"/>
    <n v="0"/>
    <n v="0"/>
    <n v="0"/>
    <s v="EJ"/>
  </r>
  <r>
    <x v="23"/>
    <s v="Russia"/>
    <s v="iron and steel"/>
    <x v="0"/>
    <x v="0"/>
    <n v="0.77734026999999895"/>
    <n v="0.59688238999999998"/>
    <n v="0.5520486"/>
    <n v="0.52546764000000001"/>
    <n v="0.53741099599999997"/>
    <n v="0.4752716313"/>
    <n v="0.35857196679999997"/>
    <n v="0.26779893850000003"/>
    <n v="0.22482889278000001"/>
    <n v="0.19982200194999999"/>
    <n v="0.17958691951"/>
    <n v="0"/>
    <n v="0"/>
    <n v="0"/>
    <s v="EJ"/>
  </r>
  <r>
    <x v="23"/>
    <s v="Russia"/>
    <s v="iron and steel"/>
    <x v="0"/>
    <x v="1"/>
    <n v="0"/>
    <n v="0"/>
    <n v="0"/>
    <n v="0"/>
    <n v="0"/>
    <n v="2.0772289999999999E-2"/>
    <n v="7.6186089999999998E-2"/>
    <n v="0.111006059999999"/>
    <n v="0.11510564"/>
    <n v="0.11299234999999901"/>
    <n v="0.10616613"/>
    <n v="0"/>
    <n v="0"/>
    <n v="0"/>
    <s v="EJ"/>
  </r>
  <r>
    <x v="23"/>
    <s v="Russia"/>
    <s v="iron and steel"/>
    <x v="0"/>
    <x v="2"/>
    <n v="0.12202343"/>
    <n v="3.9559900000000002E-2"/>
    <n v="2.0679650000000001E-2"/>
    <n v="7.0325509999999997E-3"/>
    <n v="7.2130045999999996E-3"/>
    <n v="6.5041133999999999E-3"/>
    <n v="5.1658191699999996E-3"/>
    <n v="4.09860911E-3"/>
    <n v="3.5501957799999899E-3"/>
    <n v="3.2064673999999999E-3"/>
    <n v="2.9186915399999902E-3"/>
    <n v="0"/>
    <n v="0"/>
    <n v="0"/>
    <s v="EJ"/>
  </r>
  <r>
    <x v="23"/>
    <s v="Russia"/>
    <s v="irrigation water abstraction"/>
    <x v="0"/>
    <x v="4"/>
    <n v="1.95452E-3"/>
    <n v="7.8540900000000004E-4"/>
    <n v="9.6832999999999999E-4"/>
    <n v="1.31299E-3"/>
    <n v="1.3891299999999999E-3"/>
    <n v="1.62294E-3"/>
    <n v="1.7503799999999999E-3"/>
    <n v="1.8863700000000001E-3"/>
    <n v="2.03163E-3"/>
    <n v="2.2562400000000001E-3"/>
    <n v="2.4373900000000002E-3"/>
    <n v="0"/>
    <n v="0"/>
    <n v="0"/>
    <s v="EJ"/>
  </r>
  <r>
    <x v="23"/>
    <s v="Russia"/>
    <s v="mining energy use"/>
    <x v="0"/>
    <x v="3"/>
    <n v="0"/>
    <n v="2.5119999999999998E-4"/>
    <n v="3.7669999999999999E-4"/>
    <n v="8.3719999999999997E-4"/>
    <n v="8.1286100000000001E-4"/>
    <n v="8.0327199999999995E-4"/>
    <n v="7.3152419999999996E-4"/>
    <n v="6.3181629999999999E-4"/>
    <n v="5.4185620000000002E-4"/>
    <n v="4.4083579999999999E-4"/>
    <n v="3.59861E-4"/>
    <n v="0"/>
    <n v="0"/>
    <n v="0"/>
    <s v="EJ"/>
  </r>
  <r>
    <x v="23"/>
    <s v="Russia"/>
    <s v="mining energy use"/>
    <x v="0"/>
    <x v="5"/>
    <n v="0"/>
    <n v="1.69114E-2"/>
    <n v="2.1348999999999999E-3"/>
    <n v="3.6418000000000002E-3"/>
    <n v="3.5666529999999999E-3"/>
    <n v="3.205013E-3"/>
    <n v="2.649045E-3"/>
    <n v="2.156991E-3"/>
    <n v="1.9099429999999899E-3"/>
    <n v="1.6806339999999901E-3"/>
    <n v="1.499422E-3"/>
    <n v="0"/>
    <n v="0"/>
    <n v="0"/>
    <s v="EJ"/>
  </r>
  <r>
    <x v="23"/>
    <s v="Russia"/>
    <s v="mining energy use"/>
    <x v="0"/>
    <x v="7"/>
    <n v="0"/>
    <n v="7.9868900000000007E-2"/>
    <n v="4.6464600000000002E-2"/>
    <n v="3.02229E-2"/>
    <n v="2.985339E-2"/>
    <n v="2.7633609999999999E-2"/>
    <n v="2.4303949999999901E-2"/>
    <n v="2.0894174000000001E-2"/>
    <n v="1.8572640000000001E-2"/>
    <n v="1.6301690000000001E-2"/>
    <n v="1.426757E-2"/>
    <n v="0"/>
    <n v="0"/>
    <n v="0"/>
    <s v="EJ"/>
  </r>
  <r>
    <x v="23"/>
    <s v="Russia"/>
    <s v="mining energy use"/>
    <x v="0"/>
    <x v="4"/>
    <n v="0"/>
    <n v="8.3050200000000005E-2"/>
    <n v="7.9743300000000003E-2"/>
    <n v="9.3222200000000005E-2"/>
    <n v="9.3096499999999999E-2"/>
    <n v="9.3075208999999895E-2"/>
    <n v="9.5646172999999904E-2"/>
    <n v="9.7905394199999995E-2"/>
    <n v="9.8269264499999995E-2"/>
    <n v="9.9138056200000005E-2"/>
    <n v="9.9864814999999996E-2"/>
    <n v="0"/>
    <n v="0"/>
    <n v="0"/>
    <s v="EJ"/>
  </r>
  <r>
    <x v="23"/>
    <s v="Russia"/>
    <s v="mining energy use"/>
    <x v="0"/>
    <x v="0"/>
    <n v="0"/>
    <n v="4.8976199999999998E-2"/>
    <n v="4.3785600000000001E-2"/>
    <n v="5.0692500000000001E-2"/>
    <n v="5.0105730000000001E-2"/>
    <n v="4.6133769999999998E-2"/>
    <n v="4.0129819999999997E-2"/>
    <n v="3.3964090000000002E-2"/>
    <n v="2.9770379999999999E-2"/>
    <n v="2.572553E-2"/>
    <n v="2.21493E-2"/>
    <n v="0"/>
    <n v="0"/>
    <n v="0"/>
    <s v="EJ"/>
  </r>
  <r>
    <x v="23"/>
    <s v="Russia"/>
    <s v="mining energy use"/>
    <x v="0"/>
    <x v="1"/>
    <n v="0"/>
    <n v="0"/>
    <n v="0"/>
    <n v="0"/>
    <n v="0"/>
    <n v="4.5464399999999998E-4"/>
    <n v="1.6985359999999901E-3"/>
    <n v="3.3207089999999998E-3"/>
    <n v="4.5683509000000004E-3"/>
    <n v="6.0367620000000002E-3"/>
    <n v="7.2406369999999899E-3"/>
    <n v="0"/>
    <n v="0"/>
    <n v="0"/>
    <s v="EJ"/>
  </r>
  <r>
    <x v="23"/>
    <s v="Russia"/>
    <s v="mining energy use"/>
    <x v="0"/>
    <x v="2"/>
    <n v="0"/>
    <n v="3.6376400000000003E-2"/>
    <n v="5.6301700000000003E-2"/>
    <n v="5.6552900000000003E-2"/>
    <n v="5.6440480000000001E-2"/>
    <n v="5.4506760000000001E-2"/>
    <n v="5.1642577999999897E-2"/>
    <n v="4.8142903000000001E-2"/>
    <n v="4.4672921999999997E-2"/>
    <n v="4.0349540000000003E-2"/>
    <n v="3.5627646999999998E-2"/>
    <n v="0"/>
    <n v="0"/>
    <n v="0"/>
    <s v="EJ"/>
  </r>
  <r>
    <x v="23"/>
    <s v="Russia"/>
    <s v="municipal wastewater treatment"/>
    <x v="0"/>
    <x v="4"/>
    <n v="1.1095900000000001E-2"/>
    <n v="1.14521E-2"/>
    <n v="1.3292200000000001E-2"/>
    <n v="1.47356E-2"/>
    <n v="1.7171800000000001E-2"/>
    <n v="1.9069099999999999E-2"/>
    <n v="2.0315E-2"/>
    <n v="2.1140900000000001E-2"/>
    <n v="2.1597000000000002E-2"/>
    <n v="2.1711100000000001E-2"/>
    <n v="2.1573200000000001E-2"/>
    <n v="0"/>
    <n v="0"/>
    <n v="0"/>
    <s v="EJ"/>
  </r>
  <r>
    <x v="23"/>
    <s v="Russia"/>
    <s v="municipal water abstraction"/>
    <x v="0"/>
    <x v="4"/>
    <n v="4.0473499999999999E-3"/>
    <n v="4.1107299999999999E-3"/>
    <n v="4.5465699999999998E-3"/>
    <n v="5.0402700000000003E-3"/>
    <n v="5.0691599999999996E-3"/>
    <n v="5.0549000000000002E-3"/>
    <n v="4.96759E-3"/>
    <n v="4.8804199999999999E-3"/>
    <n v="4.7890500000000004E-3"/>
    <n v="4.6846800000000001E-3"/>
    <n v="4.5648499999999996E-3"/>
    <n v="0"/>
    <n v="0"/>
    <n v="0"/>
    <s v="EJ"/>
  </r>
  <r>
    <x v="23"/>
    <s v="Russia"/>
    <s v="municipal water distribution"/>
    <x v="0"/>
    <x v="4"/>
    <n v="1.26426E-2"/>
    <n v="1.2840600000000001E-2"/>
    <n v="1.4201999999999999E-2"/>
    <n v="1.57442E-2"/>
    <n v="1.5834399999999998E-2"/>
    <n v="1.5789899999999999E-2"/>
    <n v="1.55172E-2"/>
    <n v="1.52449E-2"/>
    <n v="1.4959500000000001E-2"/>
    <n v="1.4633500000000001E-2"/>
    <n v="1.42592E-2"/>
    <n v="0"/>
    <n v="0"/>
    <n v="0"/>
    <s v="EJ"/>
  </r>
  <r>
    <x v="23"/>
    <s v="Russia"/>
    <s v="municipal water treatment"/>
    <x v="0"/>
    <x v="4"/>
    <n v="1.2031099999999999E-2"/>
    <n v="1.2219499999999999E-2"/>
    <n v="1.35151E-2"/>
    <n v="1.49827E-2"/>
    <n v="1.50685E-2"/>
    <n v="1.50262E-2"/>
    <n v="1.47666E-2"/>
    <n v="1.45075E-2"/>
    <n v="1.4235899999999999E-2"/>
    <n v="1.3925699999999999E-2"/>
    <n v="1.35695E-2"/>
    <n v="0"/>
    <n v="0"/>
    <n v="0"/>
    <s v="EJ"/>
  </r>
  <r>
    <x v="23"/>
    <s v="Russia"/>
    <s v="other industrial energy use"/>
    <x v="0"/>
    <x v="3"/>
    <n v="5.7159000000000003E-3"/>
    <n v="0.1049411"/>
    <n v="8.4937399999999996E-2"/>
    <n v="0.13160630000000001"/>
    <n v="0.13692873999999999"/>
    <n v="0.13959729999999901"/>
    <n v="0.13978452"/>
    <n v="0.13677734999999999"/>
    <n v="0.12979256"/>
    <n v="0.123528921"/>
    <n v="0.117248598"/>
    <n v="0"/>
    <n v="0"/>
    <n v="0"/>
    <s v="EJ"/>
  </r>
  <r>
    <x v="23"/>
    <s v="Russia"/>
    <s v="other industrial energy use"/>
    <x v="0"/>
    <x v="5"/>
    <n v="0.77163999999999999"/>
    <n v="0.41303600000000001"/>
    <n v="0.40299699999999999"/>
    <n v="0.32866099999999998"/>
    <n v="0.34106286000000002"/>
    <n v="0.34001631999999998"/>
    <n v="0.31996364999999999"/>
    <n v="0.26777910999999999"/>
    <n v="0.21168069"/>
    <n v="0.18375269"/>
    <n v="0.171771751999999"/>
    <n v="0"/>
    <n v="0"/>
    <n v="0"/>
    <s v="EJ"/>
  </r>
  <r>
    <x v="23"/>
    <s v="Russia"/>
    <s v="other industrial energy use"/>
    <x v="0"/>
    <x v="7"/>
    <n v="4.5107499999999998"/>
    <n v="1.8847700000000001"/>
    <n v="1.86486"/>
    <n v="1.49322"/>
    <n v="1.561015"/>
    <n v="1.5807035"/>
    <n v="1.5801707"/>
    <n v="1.5656409"/>
    <n v="1.5370790000000001"/>
    <n v="1.5168667"/>
    <n v="1.4882344300000001"/>
    <n v="0"/>
    <n v="0"/>
    <n v="0"/>
    <s v="EJ"/>
  </r>
  <r>
    <x v="23"/>
    <s v="Russia"/>
    <s v="other industrial energy use"/>
    <x v="0"/>
    <x v="4"/>
    <n v="1.4421900000000001"/>
    <n v="0.926956"/>
    <n v="0.90803199999999995"/>
    <n v="0.93640199999999996"/>
    <n v="0.90582620000000003"/>
    <n v="0.94809069999999995"/>
    <n v="1.0060079"/>
    <n v="1.1347978999999999"/>
    <n v="1.2867499"/>
    <n v="1.3689737"/>
    <n v="1.4123784799999901"/>
    <n v="0"/>
    <n v="0"/>
    <n v="0"/>
    <s v="EJ"/>
  </r>
  <r>
    <x v="23"/>
    <s v="Russia"/>
    <s v="other industrial energy use"/>
    <x v="0"/>
    <x v="0"/>
    <n v="1.229395"/>
    <n v="1.4820629999999999"/>
    <n v="1.6903680000000001"/>
    <n v="1.7639480000000001"/>
    <n v="1.8433378"/>
    <n v="1.8602373999999899"/>
    <n v="1.8331306000000001"/>
    <n v="1.7378612"/>
    <n v="1.6064742000000001"/>
    <n v="1.5299881099999999"/>
    <n v="1.46998937"/>
    <n v="0"/>
    <n v="0"/>
    <n v="0"/>
    <s v="EJ"/>
  </r>
  <r>
    <x v="23"/>
    <s v="Russia"/>
    <s v="other industrial energy use"/>
    <x v="0"/>
    <x v="1"/>
    <n v="0"/>
    <n v="0"/>
    <n v="0"/>
    <n v="0"/>
    <n v="0"/>
    <n v="2.055418E-4"/>
    <n v="3.1744728000000001E-3"/>
    <n v="1.19702167999999E-2"/>
    <n v="2.26641169999999E-2"/>
    <n v="2.9194889799999998E-2"/>
    <n v="3.2943388599999998E-2"/>
    <n v="0"/>
    <n v="0"/>
    <n v="0"/>
    <s v="EJ"/>
  </r>
  <r>
    <x v="23"/>
    <s v="Russia"/>
    <s v="other industrial energy use"/>
    <x v="0"/>
    <x v="2"/>
    <n v="0.77738700000000005"/>
    <n v="0.47723539999999998"/>
    <n v="0.56031019999999998"/>
    <n v="0.61905399999999999"/>
    <n v="0.64094026999999998"/>
    <n v="0.64319892000000001"/>
    <n v="0.62244897999999904"/>
    <n v="0.57043358999999905"/>
    <n v="0.514442552"/>
    <n v="0.488888667"/>
    <n v="0.48112809899999898"/>
    <n v="0"/>
    <n v="0"/>
    <n v="0"/>
    <s v="EJ"/>
  </r>
  <r>
    <x v="23"/>
    <s v="Russia"/>
    <s v="other industrial feedstocks"/>
    <x v="0"/>
    <x v="5"/>
    <n v="0"/>
    <n v="2.8590399999999998E-2"/>
    <n v="5.02299E-4"/>
    <n v="0"/>
    <n v="0"/>
    <n v="0"/>
    <n v="0"/>
    <n v="0"/>
    <n v="0"/>
    <n v="0"/>
    <n v="0"/>
    <n v="0"/>
    <n v="0"/>
    <n v="0"/>
    <s v="EJ"/>
  </r>
  <r>
    <x v="23"/>
    <s v="Russia"/>
    <s v="other industrial feedstocks"/>
    <x v="0"/>
    <x v="2"/>
    <n v="0"/>
    <n v="0.138515"/>
    <n v="7.8738500000000003E-2"/>
    <n v="0.11185"/>
    <n v="0.11558"/>
    <n v="0.119024"/>
    <n v="0.12531300000000001"/>
    <n v="0.143315"/>
    <n v="0.16603399999999999"/>
    <n v="0.179953"/>
    <n v="0.18853900000000001"/>
    <n v="0"/>
    <n v="0"/>
    <n v="0"/>
    <s v="EJ"/>
  </r>
  <r>
    <x v="23"/>
    <s v="Russia"/>
    <s v="process heat cement"/>
    <x v="0"/>
    <x v="3"/>
    <n v="3.1166000000000002E-3"/>
    <n v="1.73379E-3"/>
    <n v="1.6355199999999999E-3"/>
    <n v="1.6355199999999999E-3"/>
    <n v="1.6460994E-3"/>
    <n v="1.7591752999999901E-3"/>
    <n v="1.9169154000000001E-3"/>
    <n v="2.1429518E-3"/>
    <n v="2.3212902999999998E-3"/>
    <n v="2.3485754800000001E-3"/>
    <n v="2.2566821199999998E-3"/>
    <n v="0"/>
    <n v="0"/>
    <n v="0"/>
    <s v="EJ"/>
  </r>
  <r>
    <x v="23"/>
    <s v="Russia"/>
    <s v="process heat cement"/>
    <x v="0"/>
    <x v="5"/>
    <n v="2.1816200000000001E-2"/>
    <n v="1.2136299999999999E-2"/>
    <n v="1.1448399999999999E-2"/>
    <n v="1.1448399999999999E-2"/>
    <n v="1.1538273999999999E-2"/>
    <n v="1.2015354000000001E-2"/>
    <n v="1.2509233999999999E-2"/>
    <n v="1.3112139E-2"/>
    <n v="1.3918322E-2"/>
    <n v="1.43237795E-2"/>
    <n v="1.42867044999999E-2"/>
    <n v="0"/>
    <n v="0"/>
    <n v="0"/>
    <s v="EJ"/>
  </r>
  <r>
    <x v="23"/>
    <s v="Russia"/>
    <s v="process heat cement"/>
    <x v="0"/>
    <x v="0"/>
    <n v="0.21192900000000001"/>
    <n v="0.117895"/>
    <n v="0.11121300000000001"/>
    <n v="0.11121300000000001"/>
    <n v="0.11215322"/>
    <n v="0.11749182"/>
    <n v="0.12519937"/>
    <n v="0.13587331"/>
    <n v="0.14541165"/>
    <n v="0.149416354"/>
    <n v="0.14652607600000001"/>
    <n v="0"/>
    <n v="0"/>
    <n v="0"/>
    <s v="EJ"/>
  </r>
  <r>
    <x v="23"/>
    <s v="Russia"/>
    <s v="process heat cement"/>
    <x v="0"/>
    <x v="1"/>
    <n v="0"/>
    <n v="0"/>
    <n v="0"/>
    <n v="0"/>
    <n v="0"/>
    <n v="2.1332399999999999E-5"/>
    <n v="3.5303869999999998E-4"/>
    <n v="1.2427783E-3"/>
    <n v="2.2054367599999999E-3"/>
    <n v="2.6022218500000001E-3"/>
    <n v="2.9818855400000001E-3"/>
    <n v="0"/>
    <n v="0"/>
    <n v="0"/>
    <s v="EJ"/>
  </r>
  <r>
    <x v="23"/>
    <s v="Russia"/>
    <s v="process heat cement"/>
    <x v="0"/>
    <x v="2"/>
    <n v="7.4798500000000004E-2"/>
    <n v="4.16102E-2"/>
    <n v="3.9251899999999999E-2"/>
    <n v="3.9251899999999999E-2"/>
    <n v="3.1920047999999999E-2"/>
    <n v="3.1872531000000003E-2"/>
    <n v="3.1591635999999999E-2"/>
    <n v="3.2817570999999997E-2"/>
    <n v="3.2979892999999899E-2"/>
    <n v="3.2475903299999997E-2"/>
    <n v="3.36326479E-2"/>
    <n v="0"/>
    <n v="0"/>
    <n v="0"/>
    <s v="EJ"/>
  </r>
  <r>
    <x v="23"/>
    <s v="Russia"/>
    <s v="resid cooling"/>
    <x v="4"/>
    <x v="4"/>
    <n v="2.87346E-3"/>
    <n v="2.9486899999999999E-3"/>
    <n v="3.4998099999999999E-3"/>
    <n v="4.03609E-3"/>
    <n v="4.3571119999999998E-3"/>
    <n v="4.7877110000000001E-3"/>
    <n v="4.9173330000000003E-3"/>
    <n v="4.8977049999999996E-3"/>
    <n v="4.8440560000000002E-3"/>
    <n v="4.7450955000000001E-3"/>
    <n v="4.675556E-3"/>
    <n v="0"/>
    <n v="0"/>
    <n v="0"/>
    <s v="EJ"/>
  </r>
  <r>
    <x v="23"/>
    <s v="Russia"/>
    <s v="resid heating"/>
    <x v="4"/>
    <x v="3"/>
    <n v="0.24201800000000001"/>
    <n v="4.2420899999999997E-2"/>
    <n v="3.7071199999999999E-2"/>
    <n v="4.0461900000000002E-2"/>
    <n v="4.2504680000000003E-2"/>
    <n v="4.2331210000000001E-2"/>
    <n v="3.9660750000000002E-2"/>
    <n v="3.4470539999999897E-2"/>
    <n v="2.8722259999999999E-2"/>
    <n v="2.4397229999999999E-2"/>
    <n v="2.17801919999999E-2"/>
    <n v="0"/>
    <n v="0"/>
    <n v="0"/>
    <s v="EJ"/>
  </r>
  <r>
    <x v="23"/>
    <s v="Russia"/>
    <s v="resid heating"/>
    <x v="4"/>
    <x v="7"/>
    <n v="0"/>
    <n v="1.6325000000000001"/>
    <n v="1.6758500000000001"/>
    <n v="1.5569299999999999"/>
    <n v="1.525725"/>
    <n v="1.483744"/>
    <n v="1.423705"/>
    <n v="1.3557029"/>
    <n v="1.284211"/>
    <n v="1.2095338"/>
    <n v="1.1347418"/>
    <n v="0"/>
    <n v="0"/>
    <n v="0"/>
    <s v="EJ"/>
  </r>
  <r>
    <x v="23"/>
    <s v="Russia"/>
    <s v="resid heating"/>
    <x v="4"/>
    <x v="4"/>
    <n v="2.17702E-2"/>
    <n v="2.2340100000000002E-2"/>
    <n v="2.6515799999999999E-2"/>
    <n v="3.0578500000000002E-2"/>
    <n v="3.0198989999999998E-2"/>
    <n v="2.980271E-2"/>
    <n v="2.95360699999999E-2"/>
    <n v="2.995478E-2"/>
    <n v="3.1352770000000002E-2"/>
    <n v="3.2959870000000002E-2"/>
    <n v="3.4599796000000002E-2"/>
    <n v="0"/>
    <n v="0"/>
    <n v="0"/>
    <s v="EJ"/>
  </r>
  <r>
    <x v="23"/>
    <s v="Russia"/>
    <s v="resid heating"/>
    <x v="4"/>
    <x v="0"/>
    <n v="0.986761"/>
    <n v="0.79853600000000002"/>
    <n v="0.84664399999999995"/>
    <n v="0.88631599999999999"/>
    <n v="0.87172400000000005"/>
    <n v="0.85072360000000002"/>
    <n v="0.81972319999999999"/>
    <n v="0.78675839999999897"/>
    <n v="0.75434040000000002"/>
    <n v="0.71995489999999995"/>
    <n v="0.68480350000000001"/>
    <n v="0"/>
    <n v="0"/>
    <n v="0"/>
    <s v="EJ"/>
  </r>
  <r>
    <x v="23"/>
    <s v="Russia"/>
    <s v="resid heating"/>
    <x v="4"/>
    <x v="1"/>
    <n v="0"/>
    <n v="0"/>
    <n v="0"/>
    <n v="0"/>
    <n v="0"/>
    <n v="1.4691199999999999E-5"/>
    <n v="3.0287100000000002E-4"/>
    <n v="6.46621E-4"/>
    <n v="1.0641299999999999E-3"/>
    <n v="1.3990299999999999E-3"/>
    <n v="1.6332199999999999E-3"/>
    <n v="0"/>
    <n v="0"/>
    <n v="0"/>
    <s v="EJ"/>
  </r>
  <r>
    <x v="23"/>
    <s v="Russia"/>
    <s v="resid others"/>
    <x v="4"/>
    <x v="3"/>
    <n v="2.6890899999999999E-2"/>
    <n v="4.7134000000000004E-3"/>
    <n v="4.1190000000000003E-3"/>
    <n v="4.4958000000000003E-3"/>
    <n v="4.6026819999999899E-3"/>
    <n v="4.7657699999999999E-3"/>
    <n v="4.6444770000000002E-3"/>
    <n v="4.2655949999999996E-3"/>
    <n v="3.7695459999999999E-3"/>
    <n v="3.1991286999999901E-3"/>
    <n v="2.8465780000000002E-3"/>
    <n v="0"/>
    <n v="0"/>
    <n v="0"/>
    <s v="EJ"/>
  </r>
  <r>
    <x v="23"/>
    <s v="Russia"/>
    <s v="resid others"/>
    <x v="4"/>
    <x v="5"/>
    <n v="0.49733899999999998"/>
    <n v="0.118464"/>
    <n v="6.4799300000000004E-2"/>
    <n v="8.7194400000000005E-2"/>
    <n v="8.9555940000000001E-2"/>
    <n v="8.8676690000000002E-2"/>
    <n v="8.1480639999999993E-2"/>
    <n v="6.9956359999999995E-2"/>
    <n v="5.9882279999999899E-2"/>
    <n v="5.0763780000000001E-2"/>
    <n v="4.7097399999999998E-2"/>
    <n v="0"/>
    <n v="0"/>
    <n v="0"/>
    <s v="EJ"/>
  </r>
  <r>
    <x v="23"/>
    <s v="Russia"/>
    <s v="resid others"/>
    <x v="4"/>
    <x v="7"/>
    <n v="0"/>
    <n v="0.18138799999999999"/>
    <n v="0.18620600000000001"/>
    <n v="0.17299200000000001"/>
    <n v="0.1791653"/>
    <n v="0.18136530000000001"/>
    <n v="0.1763999"/>
    <n v="0.16523802999999901"/>
    <n v="0.152586"/>
    <n v="0.13967609"/>
    <n v="0.13151281000000001"/>
    <n v="0"/>
    <n v="0"/>
    <n v="0"/>
    <s v="EJ"/>
  </r>
  <r>
    <x v="23"/>
    <s v="Russia"/>
    <s v="resid others"/>
    <x v="4"/>
    <x v="4"/>
    <n v="0.364033"/>
    <n v="0.37356299999999998"/>
    <n v="0.44338699999999998"/>
    <n v="0.51132200000000005"/>
    <n v="0.53353629999999996"/>
    <n v="0.556427"/>
    <n v="0.58275560000000004"/>
    <n v="0.62076050000000005"/>
    <n v="0.65716869999999905"/>
    <n v="0.68720888999999996"/>
    <n v="0.6986116"/>
    <n v="0"/>
    <n v="0"/>
    <n v="0"/>
    <s v="EJ"/>
  </r>
  <r>
    <x v="23"/>
    <s v="Russia"/>
    <s v="resid others"/>
    <x v="4"/>
    <x v="0"/>
    <n v="0.98631000000000002"/>
    <n v="0.79817199999999999"/>
    <n v="0.84625799999999995"/>
    <n v="0.885911"/>
    <n v="0.9199176"/>
    <n v="0.93680200000000002"/>
    <n v="0.91780910000000004"/>
    <n v="0.87113350000000001"/>
    <n v="0.81565759999999998"/>
    <n v="0.75621830000000001"/>
    <n v="0.71577950000000001"/>
    <n v="0"/>
    <n v="0"/>
    <n v="0"/>
    <s v="EJ"/>
  </r>
  <r>
    <x v="23"/>
    <s v="Russia"/>
    <s v="resid others"/>
    <x v="4"/>
    <x v="1"/>
    <n v="0"/>
    <n v="0"/>
    <n v="0"/>
    <n v="0"/>
    <n v="0"/>
    <n v="4.7401300000000003E-5"/>
    <n v="1.04488E-3"/>
    <n v="2.1102400000000002E-3"/>
    <n v="2.55405E-3"/>
    <n v="3.1044000000000002E-3"/>
    <n v="2.7870099999999999E-3"/>
    <n v="0"/>
    <n v="0"/>
    <n v="0"/>
    <s v="EJ"/>
  </r>
  <r>
    <x v="23"/>
    <s v="Russia"/>
    <s v="resid others"/>
    <x v="4"/>
    <x v="2"/>
    <n v="0.37142399999999998"/>
    <n v="0.26501599999999997"/>
    <n v="0.19753699999999999"/>
    <n v="0.34161999999999998"/>
    <n v="0.34889339999999902"/>
    <n v="0.3419064"/>
    <n v="0.30782609999999999"/>
    <n v="0.25691710000000001"/>
    <n v="0.21378732"/>
    <n v="0.17817090999999999"/>
    <n v="0.16825457999999999"/>
    <n v="0"/>
    <n v="0"/>
    <n v="0"/>
    <s v="EJ"/>
  </r>
  <r>
    <x v="23"/>
    <s v="Russia"/>
    <s v="trn_aviation_intl"/>
    <x v="5"/>
    <x v="4"/>
    <n v="0"/>
    <n v="0"/>
    <n v="0"/>
    <n v="0"/>
    <n v="0"/>
    <n v="0"/>
    <n v="0"/>
    <n v="3.9312799999999998E-8"/>
    <n v="3.2269700000000002E-7"/>
    <n v="2.4684500000000001E-6"/>
    <n v="1.7425799999999998E-5"/>
    <n v="0"/>
    <n v="0"/>
    <n v="0"/>
    <s v="EJ"/>
  </r>
  <r>
    <x v="23"/>
    <s v="Russia"/>
    <s v="trn_aviation_intl"/>
    <x v="5"/>
    <x v="1"/>
    <n v="0"/>
    <n v="0"/>
    <n v="0"/>
    <n v="0"/>
    <n v="0"/>
    <n v="0"/>
    <n v="0"/>
    <n v="5.5142900000000001E-8"/>
    <n v="1.0549700000000001E-6"/>
    <n v="1.5023300000000001E-5"/>
    <n v="1.5745200000000001E-4"/>
    <n v="0"/>
    <n v="0"/>
    <n v="0"/>
    <s v="EJ"/>
  </r>
  <r>
    <x v="23"/>
    <s v="Russia"/>
    <s v="trn_aviation_intl"/>
    <x v="5"/>
    <x v="2"/>
    <n v="0.26184099999999999"/>
    <n v="0.14923"/>
    <n v="0.16512399999999999"/>
    <n v="0.146259"/>
    <n v="0.15371699999999999"/>
    <n v="0.151198"/>
    <n v="0.145062"/>
    <n v="0.14035400000000001"/>
    <n v="0.14400499999999999"/>
    <n v="0.14694599999999999"/>
    <n v="0.14898900000000001"/>
    <n v="0"/>
    <n v="0"/>
    <n v="0"/>
    <s v="EJ"/>
  </r>
  <r>
    <x v="23"/>
    <s v="Russia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23"/>
    <s v="Russia"/>
    <s v="trn_freight"/>
    <x v="6"/>
    <x v="4"/>
    <n v="0.14560200000000001"/>
    <n v="0.125612"/>
    <n v="0.129861"/>
    <n v="0.13503399999999999"/>
    <n v="0.14568200000000001"/>
    <n v="0.15068428"/>
    <n v="0.1375229"/>
    <n v="0.11191451079999901"/>
    <n v="0.1021389984"/>
    <n v="0.102309236"/>
    <n v="0.104608647"/>
    <n v="0"/>
    <n v="0"/>
    <n v="0"/>
    <s v="EJ"/>
  </r>
  <r>
    <x v="23"/>
    <s v="Russia"/>
    <s v="trn_freight"/>
    <x v="6"/>
    <x v="1"/>
    <n v="0"/>
    <n v="0"/>
    <n v="0"/>
    <n v="0"/>
    <n v="0"/>
    <n v="5.1468199999999999E-3"/>
    <n v="2.0395799999999999E-2"/>
    <n v="4.1460609799999999E-2"/>
    <n v="5.2651411000000002E-2"/>
    <n v="5.7711629E-2"/>
    <n v="6.0840245000000001E-2"/>
    <n v="0"/>
    <n v="0"/>
    <n v="0"/>
    <s v="EJ"/>
  </r>
  <r>
    <x v="23"/>
    <s v="Russia"/>
    <s v="trn_freight"/>
    <x v="6"/>
    <x v="2"/>
    <n v="0.29335149999999999"/>
    <n v="0.1208699"/>
    <n v="0.11102229999999901"/>
    <n v="0.1149099"/>
    <n v="0.11867988"/>
    <n v="0.12779878"/>
    <n v="0.1361272"/>
    <n v="0.1487861"/>
    <n v="0.15613379999999999"/>
    <n v="0.16123289999999901"/>
    <n v="0.165633899999999"/>
    <n v="0"/>
    <n v="0"/>
    <n v="0"/>
    <s v="EJ"/>
  </r>
  <r>
    <x v="23"/>
    <s v="Russia"/>
    <s v="trn_freight_road"/>
    <x v="6"/>
    <x v="4"/>
    <n v="0"/>
    <n v="0"/>
    <n v="0"/>
    <n v="0"/>
    <n v="1.2094423999999999E-3"/>
    <n v="4.1893522448000001E-3"/>
    <n v="1.4418475793050001E-2"/>
    <n v="3.6846957439819999E-2"/>
    <n v="6.2390702997269898E-2"/>
    <n v="8.17396904417E-2"/>
    <n v="9.4376561393999997E-2"/>
    <n v="0"/>
    <n v="0"/>
    <n v="0"/>
    <s v="EJ"/>
  </r>
  <r>
    <x v="23"/>
    <s v="Russia"/>
    <s v="trn_freight_road"/>
    <x v="6"/>
    <x v="1"/>
    <n v="0"/>
    <n v="0"/>
    <n v="0"/>
    <n v="0"/>
    <n v="0"/>
    <n v="5.1027742999999997E-4"/>
    <n v="4.8425568798999997E-3"/>
    <n v="1.6326166655199901E-2"/>
    <n v="3.1314198826899897E-2"/>
    <n v="4.4178537088E-2"/>
    <n v="5.2915506219999998E-2"/>
    <n v="0"/>
    <n v="0"/>
    <n v="0"/>
    <s v="EJ"/>
  </r>
  <r>
    <x v="23"/>
    <s v="Russia"/>
    <s v="trn_freight_road"/>
    <x v="6"/>
    <x v="2"/>
    <n v="0.59302999999999995"/>
    <n v="0.41279529999999998"/>
    <n v="0.50386829999999905"/>
    <n v="0.53994540000000002"/>
    <n v="0.64640657059999995"/>
    <n v="0.71476401167000003"/>
    <n v="0.73253513799000003"/>
    <n v="0.70103622959"/>
    <n v="0.65424907599999904"/>
    <n v="0.60598678629999903"/>
    <n v="0.56467562599999999"/>
    <n v="0"/>
    <n v="0"/>
    <n v="0"/>
    <s v="EJ"/>
  </r>
  <r>
    <x v="23"/>
    <s v="Russia"/>
    <s v="trn_pass"/>
    <x v="6"/>
    <x v="4"/>
    <n v="9.7074199999999999E-2"/>
    <n v="8.3746399999999999E-2"/>
    <n v="8.6579299999999998E-2"/>
    <n v="9.0028300000000006E-2"/>
    <n v="9.5407312999999994E-2"/>
    <n v="9.9614478999999895E-2"/>
    <n v="0.100821989"/>
    <n v="0.103271197"/>
    <n v="0.106715820999999"/>
    <n v="0.111963189999999"/>
    <n v="0.12097102"/>
    <n v="0"/>
    <n v="0"/>
    <n v="0"/>
    <s v="EJ"/>
  </r>
  <r>
    <x v="23"/>
    <s v="Russia"/>
    <s v="trn_pass"/>
    <x v="6"/>
    <x v="1"/>
    <n v="0"/>
    <n v="0"/>
    <n v="0"/>
    <n v="0"/>
    <n v="0"/>
    <n v="0"/>
    <n v="0"/>
    <n v="4.3048199999999999E-4"/>
    <n v="1.35446E-3"/>
    <n v="3.9800699999999996E-3"/>
    <n v="1.02078E-2"/>
    <n v="0"/>
    <n v="0"/>
    <n v="0"/>
    <s v="EJ"/>
  </r>
  <r>
    <x v="23"/>
    <s v="Russia"/>
    <s v="trn_pass"/>
    <x v="6"/>
    <x v="2"/>
    <n v="0.5313213"/>
    <n v="0.30700529999999998"/>
    <n v="0.34234340000000002"/>
    <n v="0.3084789"/>
    <n v="0.33443800000000001"/>
    <n v="0.36674430000000002"/>
    <n v="0.37299349999999998"/>
    <n v="0.36746519999999999"/>
    <n v="0.37868059999999998"/>
    <n v="0.38198949999999998"/>
    <n v="0.3717665"/>
    <n v="0"/>
    <n v="0"/>
    <n v="0"/>
    <s v="EJ"/>
  </r>
  <r>
    <x v="23"/>
    <s v="Russia"/>
    <s v="trn_pass_road"/>
    <x v="6"/>
    <x v="4"/>
    <n v="0"/>
    <n v="0"/>
    <n v="0"/>
    <n v="0"/>
    <n v="1.8221600000000001E-2"/>
    <n v="3.0616000000000001E-2"/>
    <n v="3.9462810000000001E-2"/>
    <n v="3.9497480000000001E-2"/>
    <n v="3.9241489999999997E-2"/>
    <n v="3.9221220000000001E-2"/>
    <n v="3.9133349999999997E-2"/>
    <n v="0"/>
    <n v="0"/>
    <n v="0"/>
    <s v="EJ"/>
  </r>
  <r>
    <x v="23"/>
    <s v="Russia"/>
    <s v="trn_pass_road"/>
    <x v="6"/>
    <x v="0"/>
    <n v="3.9210200000000001E-2"/>
    <n v="1.67592E-3"/>
    <n v="3.94553E-3"/>
    <n v="2.79328E-3"/>
    <n v="3.0869399999999998E-3"/>
    <n v="3.2966269999999999E-3"/>
    <n v="2.5872199999999999E-3"/>
    <n v="2.4695680000000001E-3"/>
    <n v="2.456289E-3"/>
    <n v="2.4516709999999999E-3"/>
    <n v="2.4442330000000001E-3"/>
    <n v="0"/>
    <n v="0"/>
    <n v="0"/>
    <s v="EJ"/>
  </r>
  <r>
    <x v="23"/>
    <s v="Russia"/>
    <s v="trn_pass_road"/>
    <x v="6"/>
    <x v="1"/>
    <n v="0"/>
    <n v="0"/>
    <n v="0"/>
    <n v="0"/>
    <n v="0"/>
    <n v="6.1644499999999999E-6"/>
    <n v="3.1132249999999902E-5"/>
    <n v="9.9968139999999999E-5"/>
    <n v="1.9215009999999999E-4"/>
    <n v="2.6111260000000002E-4"/>
    <n v="2.9059719999999998E-4"/>
    <n v="0"/>
    <n v="0"/>
    <n v="0"/>
    <s v="EJ"/>
  </r>
  <r>
    <x v="23"/>
    <s v="Russia"/>
    <s v="trn_pass_road"/>
    <x v="6"/>
    <x v="2"/>
    <n v="0.22958000000000001"/>
    <n v="0.159807"/>
    <n v="0.19506399999999999"/>
    <n v="0.20903099999999999"/>
    <n v="0.239754311"/>
    <n v="0.25496398300000001"/>
    <n v="0.20391398799999999"/>
    <n v="0.19304861000000001"/>
    <n v="0.19380251300000001"/>
    <n v="0.19625081999999999"/>
    <n v="0.19894756"/>
    <n v="0"/>
    <n v="0"/>
    <n v="0"/>
    <s v="EJ"/>
  </r>
  <r>
    <x v="23"/>
    <s v="Russia"/>
    <s v="trn_pass_road_LDV"/>
    <x v="6"/>
    <x v="4"/>
    <n v="0"/>
    <n v="0"/>
    <n v="0"/>
    <n v="0"/>
    <n v="0"/>
    <n v="2.7175399999999999E-2"/>
    <n v="3.7184300000000003E-2"/>
    <n v="3.7422299999999999E-2"/>
    <n v="3.5624799999999998E-2"/>
    <n v="3.3151899999999998E-2"/>
    <n v="3.0460999999999998E-2"/>
    <n v="0"/>
    <n v="0"/>
    <n v="0"/>
    <s v="EJ"/>
  </r>
  <r>
    <x v="23"/>
    <s v="Russia"/>
    <s v="trn_pass_road_LDV"/>
    <x v="6"/>
    <x v="2"/>
    <n v="9.6000100000000005E-2"/>
    <n v="6.6823999999999995E-2"/>
    <n v="8.1566899999999998E-2"/>
    <n v="8.7407299999999993E-2"/>
    <n v="7.3645100000000005E-2"/>
    <n v="3.14749E-2"/>
    <n v="1.4982499999999999E-2"/>
    <n v="8.9776400000000003E-3"/>
    <n v="5.7752200000000002E-3"/>
    <n v="3.8513599999999999E-3"/>
    <n v="2.6324600000000001E-3"/>
    <n v="0"/>
    <n v="0"/>
    <n v="0"/>
    <s v="EJ"/>
  </r>
  <r>
    <x v="23"/>
    <s v="Russia"/>
    <s v="trn_pass_road_LDV_4W"/>
    <x v="6"/>
    <x v="4"/>
    <n v="0"/>
    <n v="0"/>
    <n v="0"/>
    <n v="0"/>
    <n v="0"/>
    <n v="1.7065070000000002E-2"/>
    <n v="0.11027732999999899"/>
    <n v="0.194097939999999"/>
    <n v="0.25785372000000001"/>
    <n v="0.28022687099999999"/>
    <n v="0.29183498000000002"/>
    <n v="0"/>
    <n v="0"/>
    <n v="0"/>
    <s v="EJ"/>
  </r>
  <r>
    <x v="23"/>
    <s v="Russia"/>
    <s v="trn_pass_road_LDV_4W"/>
    <x v="6"/>
    <x v="0"/>
    <n v="7.79542E-3"/>
    <n v="3.3325019999999898E-4"/>
    <n v="7.8438399999999995E-4"/>
    <n v="5.5531899999999997E-4"/>
    <n v="5.0864640999999996E-4"/>
    <n v="4.1998341999999899E-4"/>
    <n v="3.1309235000000001E-4"/>
    <n v="2.1300635E-4"/>
    <n v="1.2440473999999999E-4"/>
    <n v="8.9665039999999897E-5"/>
    <n v="6.3585910000000005E-5"/>
    <n v="0"/>
    <n v="0"/>
    <n v="0"/>
    <s v="EJ"/>
  </r>
  <r>
    <x v="23"/>
    <s v="Russia"/>
    <s v="trn_pass_road_LDV_4W"/>
    <x v="6"/>
    <x v="1"/>
    <n v="0"/>
    <n v="0"/>
    <n v="0"/>
    <n v="0"/>
    <n v="0"/>
    <n v="6.0168307999999996E-6"/>
    <n v="1.137512226E-4"/>
    <n v="1.64199161E-4"/>
    <n v="1.943694926E-4"/>
    <n v="1.9414130919999999E-4"/>
    <n v="1.8842251699999999E-4"/>
    <n v="0"/>
    <n v="0"/>
    <n v="0"/>
    <s v="EJ"/>
  </r>
  <r>
    <x v="23"/>
    <s v="Russia"/>
    <s v="trn_pass_road_LDV_4W"/>
    <x v="6"/>
    <x v="2"/>
    <n v="1.417705"/>
    <n v="0.98683999999999905"/>
    <n v="1.2045630000000001"/>
    <n v="1.290813"/>
    <n v="1.1812788400000001"/>
    <n v="0.98237591199999996"/>
    <n v="0.74299710099999905"/>
    <n v="0.51641364300000003"/>
    <n v="0.31346243540000002"/>
    <n v="0.232260989"/>
    <n v="0.17031296200000001"/>
    <n v="0"/>
    <n v="0"/>
    <n v="0"/>
    <s v="EJ"/>
  </r>
  <r>
    <x v="23"/>
    <s v="Russia"/>
    <s v="trn_shipping_intl"/>
    <x v="7"/>
    <x v="4"/>
    <n v="0"/>
    <n v="0"/>
    <n v="0"/>
    <n v="0"/>
    <n v="0"/>
    <n v="0"/>
    <n v="0"/>
    <n v="1.3330500000000001E-5"/>
    <n v="4.17074E-5"/>
    <n v="1.27744E-4"/>
    <n v="3.2231700000000002E-4"/>
    <n v="0"/>
    <n v="0"/>
    <n v="0"/>
    <s v="EJ"/>
  </r>
  <r>
    <x v="23"/>
    <s v="Russia"/>
    <s v="trn_shipping_intl"/>
    <x v="7"/>
    <x v="1"/>
    <n v="0"/>
    <n v="0"/>
    <n v="0"/>
    <n v="0"/>
    <n v="0"/>
    <n v="0"/>
    <n v="0"/>
    <n v="1.68963E-4"/>
    <n v="6.2682000000000005E-4"/>
    <n v="2.4136600000000002E-3"/>
    <n v="7.5088200000000003E-3"/>
    <n v="0"/>
    <n v="0"/>
    <n v="0"/>
    <s v="EJ"/>
  </r>
  <r>
    <x v="23"/>
    <s v="Russia"/>
    <s v="trn_shipping_intl"/>
    <x v="7"/>
    <x v="2"/>
    <n v="0.174813"/>
    <n v="1.0023200000000001"/>
    <n v="1.0023200000000001"/>
    <n v="0.85527299999999995"/>
    <n v="0.85903910000000006"/>
    <n v="0.86647490000000005"/>
    <n v="0.84422200000000003"/>
    <n v="0.83533599999999997"/>
    <n v="0.83697100000000002"/>
    <n v="0.84463899999999903"/>
    <n v="0.84925499999999998"/>
    <n v="0"/>
    <n v="0"/>
    <n v="0"/>
    <s v="EJ"/>
  </r>
  <r>
    <x v="24"/>
    <s v="South Africa"/>
    <s v="N fertilizer"/>
    <x v="0"/>
    <x v="0"/>
    <n v="1.32856E-2"/>
    <n v="9.8482699999999992E-3"/>
    <n v="5.1692200000000004E-3"/>
    <n v="7.7529399999999998E-3"/>
    <n v="8.8836000000000002E-3"/>
    <n v="1.01189694199999E-2"/>
    <n v="1.12918478799999E-2"/>
    <n v="1.178228997E-2"/>
    <n v="1.192755337E-2"/>
    <n v="1.231882986E-2"/>
    <n v="1.2567037539999999E-2"/>
    <n v="0"/>
    <n v="0"/>
    <n v="0"/>
    <s v="EJ"/>
  </r>
  <r>
    <x v="24"/>
    <s v="South Africa"/>
    <s v="N fertilizer"/>
    <x v="0"/>
    <x v="1"/>
    <n v="0"/>
    <n v="0"/>
    <n v="0"/>
    <n v="0"/>
    <n v="0"/>
    <n v="2.7491499999999999E-5"/>
    <n v="2.066224E-4"/>
    <n v="5.9051410000000003E-4"/>
    <n v="1.1387109999999999E-3"/>
    <n v="1.6976743E-3"/>
    <n v="2.2582024000000001E-3"/>
    <n v="0"/>
    <n v="0"/>
    <n v="0"/>
    <s v="EJ"/>
  </r>
  <r>
    <x v="24"/>
    <s v="South Africa"/>
    <s v="N fertilizer"/>
    <x v="0"/>
    <x v="2"/>
    <n v="4.6656400000000004E-3"/>
    <n v="0"/>
    <n v="0"/>
    <n v="0"/>
    <n v="0"/>
    <n v="0"/>
    <n v="0"/>
    <n v="0"/>
    <n v="0"/>
    <n v="0"/>
    <n v="0"/>
    <n v="0"/>
    <n v="0"/>
    <n v="0"/>
    <s v="EJ"/>
  </r>
  <r>
    <x v="24"/>
    <s v="South Africa"/>
    <s v="agricultural energy use"/>
    <x v="1"/>
    <x v="5"/>
    <n v="1.3395E-3"/>
    <n v="3.7669999999999999E-4"/>
    <n v="1.8E-3"/>
    <n v="1.48603E-2"/>
    <n v="1.633064E-2"/>
    <n v="1.6969350000000001E-2"/>
    <n v="1.7251780000000001E-2"/>
    <n v="1.7812353999999999E-2"/>
    <n v="1.8944809999999999E-2"/>
    <n v="2.0219049999999999E-2"/>
    <n v="2.0964159999999999E-2"/>
    <n v="0"/>
    <n v="0"/>
    <n v="0"/>
    <s v="EJ"/>
  </r>
  <r>
    <x v="24"/>
    <s v="South Africa"/>
    <s v="agricultural energy use"/>
    <x v="1"/>
    <x v="4"/>
    <n v="1.31022E-2"/>
    <n v="1.9883499999999998E-2"/>
    <n v="2.1599799999999999E-2"/>
    <n v="2.04277E-2"/>
    <n v="1.9283929999999901E-2"/>
    <n v="1.8130812E-2"/>
    <n v="1.8346757999999901E-2"/>
    <n v="1.8812679400000001E-2"/>
    <n v="1.9168760199999999E-2"/>
    <n v="1.9034415999999998E-2"/>
    <n v="1.9363057999999999E-2"/>
    <n v="0"/>
    <n v="0"/>
    <n v="0"/>
    <s v="EJ"/>
  </r>
  <r>
    <x v="24"/>
    <s v="South Africa"/>
    <s v="agricultural energy use"/>
    <x v="1"/>
    <x v="1"/>
    <n v="0"/>
    <n v="0"/>
    <n v="0"/>
    <n v="0"/>
    <n v="0"/>
    <n v="3.1617700000000001E-4"/>
    <n v="1.177886E-3"/>
    <n v="2.2949400000000001E-3"/>
    <n v="3.2320744999999999E-3"/>
    <n v="4.213502E-3"/>
    <n v="5.0143029999999899E-3"/>
    <n v="0"/>
    <n v="0"/>
    <n v="0"/>
    <s v="EJ"/>
  </r>
  <r>
    <x v="24"/>
    <s v="South Africa"/>
    <s v="agricultural energy use"/>
    <x v="1"/>
    <x v="2"/>
    <n v="3.9139090000000001E-2"/>
    <n v="4.1943710000000002E-2"/>
    <n v="3.9432099999999998E-2"/>
    <n v="4.8599499999999997E-2"/>
    <n v="5.412235E-2"/>
    <n v="5.733854E-2"/>
    <n v="5.8305759999999998E-2"/>
    <n v="5.7993245999999998E-2"/>
    <n v="5.7318379999999898E-2"/>
    <n v="5.6034E-2"/>
    <n v="5.4311849999999898E-2"/>
    <n v="0"/>
    <n v="0"/>
    <n v="0"/>
    <s v="EJ"/>
  </r>
  <r>
    <x v="24"/>
    <s v="South Africa"/>
    <s v="alumina"/>
    <x v="0"/>
    <x v="3"/>
    <n v="2.3869399999999999E-4"/>
    <n v="1.6341399999999999E-4"/>
    <n v="7.6288799999999998E-4"/>
    <n v="4.6467200000000001E-4"/>
    <n v="4.870602E-4"/>
    <n v="5.5146310000000001E-4"/>
    <n v="6.4553039999999998E-4"/>
    <n v="7.3224399999999995E-4"/>
    <n v="8.1473799999999996E-4"/>
    <n v="8.9005545999999995E-4"/>
    <n v="9.5515232000000004E-4"/>
    <n v="0"/>
    <n v="0"/>
    <n v="0"/>
    <s v="EJ"/>
  </r>
  <r>
    <x v="24"/>
    <s v="South Africa"/>
    <s v="alumina"/>
    <x v="0"/>
    <x v="5"/>
    <n v="1.7243600000000001E-3"/>
    <n v="6.2233200000000001E-3"/>
    <n v="2.2126699999999999E-3"/>
    <n v="6.9680899999999997E-3"/>
    <n v="7.3022549999999997E-3"/>
    <n v="8.2612320000000003E-3"/>
    <n v="9.6551759999999997E-3"/>
    <n v="1.09290179999999E-2"/>
    <n v="1.2141505E-2"/>
    <n v="1.3257262699999999E-2"/>
    <n v="1.4227001E-2"/>
    <n v="0"/>
    <n v="0"/>
    <n v="0"/>
    <s v="EJ"/>
  </r>
  <r>
    <x v="24"/>
    <s v="South Africa"/>
    <s v="alumina"/>
    <x v="0"/>
    <x v="0"/>
    <n v="0"/>
    <n v="0"/>
    <n v="1.0639799999999999E-4"/>
    <n v="6.5696099999999996E-5"/>
    <n v="6.8861958490000006E-5"/>
    <n v="7.7944391613000001E-5"/>
    <n v="9.1173977226999994E-5"/>
    <n v="1.0329003206E-4"/>
    <n v="1.1477212713E-4"/>
    <n v="1.2526994763999901E-4"/>
    <n v="1.3433499377499901E-4"/>
    <n v="0"/>
    <n v="0"/>
    <n v="0"/>
    <s v="EJ"/>
  </r>
  <r>
    <x v="24"/>
    <s v="South Africa"/>
    <s v="alumina"/>
    <x v="0"/>
    <x v="2"/>
    <n v="1.60216E-3"/>
    <n v="3.4567899999999999E-3"/>
    <n v="2.0896700000000001E-3"/>
    <n v="1.7144E-3"/>
    <n v="1.7986009999999999E-3"/>
    <n v="2.0398669999999999E-3"/>
    <n v="2.3923836999999999E-3"/>
    <n v="2.7206344598900002E-3"/>
    <n v="3.0332015234219999E-3"/>
    <n v="3.3169502203049999E-3"/>
    <n v="3.5632288530369999E-3"/>
    <n v="0"/>
    <n v="0"/>
    <n v="0"/>
    <s v="EJ"/>
  </r>
  <r>
    <x v="24"/>
    <s v="South Africa"/>
    <s v="aluminum"/>
    <x v="0"/>
    <x v="4"/>
    <n v="9.1122300000000007E-3"/>
    <n v="4.3770200000000002E-2"/>
    <n v="3.54417E-2"/>
    <n v="3.5156300000000001E-2"/>
    <n v="3.6856489999999999E-2"/>
    <n v="4.173611E-2"/>
    <n v="4.8850289999999998E-2"/>
    <n v="5.540014E-2"/>
    <n v="6.1627250000000001E-2"/>
    <n v="6.7317566999999995E-2"/>
    <n v="7.2246595799999994E-2"/>
    <n v="0"/>
    <n v="0"/>
    <n v="0"/>
    <s v="EJ"/>
  </r>
  <r>
    <x v="24"/>
    <s v="South Africa"/>
    <s v="cement"/>
    <x v="0"/>
    <x v="4"/>
    <n v="3.56399E-3"/>
    <n v="5.0101900000000003E-3"/>
    <n v="5.0262600000000003E-3"/>
    <n v="5.0262600000000003E-3"/>
    <n v="4.9026299999999998E-3"/>
    <n v="5.603734E-3"/>
    <n v="6.6843099999999997E-3"/>
    <n v="7.8627279999999994E-3"/>
    <n v="8.9813140000000007E-3"/>
    <n v="9.8764890000000004E-3"/>
    <n v="1.06046517E-2"/>
    <n v="0"/>
    <n v="0"/>
    <n v="0"/>
    <s v="EJ"/>
  </r>
  <r>
    <x v="24"/>
    <s v="South Africa"/>
    <s v="chemical energy use"/>
    <x v="0"/>
    <x v="5"/>
    <n v="0"/>
    <n v="0"/>
    <n v="0"/>
    <n v="1.2559999999999999E-4"/>
    <n v="1.371713E-4"/>
    <n v="1.4697730000000001E-4"/>
    <n v="1.6069200000000001E-4"/>
    <n v="1.7391219999999901E-4"/>
    <n v="1.9226934000000001E-4"/>
    <n v="2.1249746E-4"/>
    <n v="2.3298536499999901E-4"/>
    <n v="0"/>
    <n v="0"/>
    <n v="0"/>
    <s v="EJ"/>
  </r>
  <r>
    <x v="24"/>
    <s v="South Africa"/>
    <s v="chemical energy use"/>
    <x v="0"/>
    <x v="4"/>
    <n v="1.29766E-2"/>
    <n v="3.6292600000000001E-2"/>
    <n v="3.8971600000000002E-2"/>
    <n v="4.0436800000000002E-2"/>
    <n v="4.087205E-2"/>
    <n v="4.3830380000000002E-2"/>
    <n v="4.7285399999999998E-2"/>
    <n v="4.8486620000000001E-2"/>
    <n v="4.8560800000000001E-2"/>
    <n v="4.9602533999999997E-2"/>
    <n v="5.1535957999999903E-2"/>
    <n v="0"/>
    <n v="0"/>
    <n v="0"/>
    <s v="EJ"/>
  </r>
  <r>
    <x v="24"/>
    <s v="South Africa"/>
    <s v="chemical energy use"/>
    <x v="0"/>
    <x v="0"/>
    <n v="0"/>
    <n v="3.0127999999999999E-2"/>
    <n v="0"/>
    <n v="3.8293099999999997E-2"/>
    <n v="4.212772E-2"/>
    <n v="4.5399219999999997E-2"/>
    <n v="5.076406E-2"/>
    <n v="5.6774310000000001E-2"/>
    <n v="6.3586079999999906E-2"/>
    <n v="7.0526523999999993E-2"/>
    <n v="7.6493809999999995E-2"/>
    <n v="0"/>
    <n v="0"/>
    <n v="0"/>
    <s v="EJ"/>
  </r>
  <r>
    <x v="24"/>
    <s v="South Africa"/>
    <s v="chemical energy use"/>
    <x v="0"/>
    <x v="2"/>
    <n v="2.2478499999999998E-2"/>
    <n v="0"/>
    <n v="0"/>
    <n v="0"/>
    <n v="0"/>
    <n v="0"/>
    <n v="0"/>
    <n v="0"/>
    <n v="0"/>
    <n v="0"/>
    <n v="0"/>
    <n v="0"/>
    <n v="0"/>
    <n v="0"/>
    <s v="EJ"/>
  </r>
  <r>
    <x v="24"/>
    <s v="South Africa"/>
    <s v="chemical feedstocks"/>
    <x v="0"/>
    <x v="5"/>
    <n v="0.116538"/>
    <n v="5.9273800000000001E-2"/>
    <n v="5.5506399999999997E-2"/>
    <n v="5.4125E-2"/>
    <n v="5.6683299999999999E-2"/>
    <n v="6.1115599999999999E-2"/>
    <n v="6.8589200000000003E-2"/>
    <n v="7.7382900000000004E-2"/>
    <n v="8.7299000000000002E-2"/>
    <n v="9.6901600000000004E-2"/>
    <n v="0.106253"/>
    <n v="0"/>
    <n v="0"/>
    <n v="0"/>
    <s v="EJ"/>
  </r>
  <r>
    <x v="24"/>
    <s v="South Africa"/>
    <s v="chemical feedstocks"/>
    <x v="0"/>
    <x v="2"/>
    <n v="4.5775999999999997E-2"/>
    <n v="0"/>
    <n v="0"/>
    <n v="0"/>
    <n v="4.0935899999999998E-4"/>
    <n v="8.74703E-4"/>
    <n v="1.47601E-3"/>
    <n v="2.2425700000000002E-3"/>
    <n v="3.1513600000000002E-3"/>
    <n v="4.2316799999999998E-3"/>
    <n v="5.5334399999999997E-3"/>
    <n v="0"/>
    <n v="0"/>
    <n v="0"/>
    <s v="EJ"/>
  </r>
  <r>
    <x v="24"/>
    <s v="South Africa"/>
    <s v="comm cooling"/>
    <x v="2"/>
    <x v="4"/>
    <n v="6.9090100000000002E-3"/>
    <n v="9.1826200000000007E-3"/>
    <n v="8.0701699999999998E-3"/>
    <n v="7.7098599999999998E-3"/>
    <n v="7.4338900000000003E-3"/>
    <n v="9.4514000000000004E-3"/>
    <n v="1.280601E-2"/>
    <n v="1.57569799999999E-2"/>
    <n v="1.8710480000000002E-2"/>
    <n v="2.1678491000000001E-2"/>
    <n v="2.4649046000000001E-2"/>
    <n v="0"/>
    <n v="0"/>
    <n v="0"/>
    <s v="EJ"/>
  </r>
  <r>
    <x v="24"/>
    <s v="South Africa"/>
    <s v="comm heating"/>
    <x v="2"/>
    <x v="5"/>
    <n v="8.0293799999999992E-3"/>
    <n v="1.40117E-2"/>
    <n v="1.18499E-2"/>
    <n v="1.6570399999999999E-2"/>
    <n v="1.6450040999999999E-2"/>
    <n v="1.8549613E-2"/>
    <n v="2.1938842E-2"/>
    <n v="2.4152568999999999E-2"/>
    <n v="2.5906750999999999E-2"/>
    <n v="2.7474791999999901E-2"/>
    <n v="2.8726639999999901E-2"/>
    <n v="0"/>
    <n v="0"/>
    <n v="0"/>
    <s v="EJ"/>
  </r>
  <r>
    <x v="24"/>
    <s v="South Africa"/>
    <s v="comm heating"/>
    <x v="2"/>
    <x v="2"/>
    <n v="0"/>
    <n v="9.6000399999999998E-4"/>
    <n v="7.4223800000000001E-3"/>
    <n v="1.24546E-2"/>
    <n v="1.2706472E-2"/>
    <n v="1.5873202999999999E-2"/>
    <n v="2.1941334999999999E-2"/>
    <n v="2.8202095E-2"/>
    <n v="3.4687205999999998E-2"/>
    <n v="4.1111966999999999E-2"/>
    <n v="4.7398030000000001E-2"/>
    <n v="0"/>
    <n v="0"/>
    <n v="0"/>
    <s v="EJ"/>
  </r>
  <r>
    <x v="24"/>
    <s v="South Africa"/>
    <s v="comm others"/>
    <x v="2"/>
    <x v="5"/>
    <n v="3.0063300000000001E-2"/>
    <n v="5.2462000000000002E-2"/>
    <n v="4.4368199999999997E-2"/>
    <n v="6.2042600000000003E-2"/>
    <n v="6.5278039999999996E-2"/>
    <n v="7.7608590000000005E-2"/>
    <n v="9.287165E-2"/>
    <n v="0.10440902000000001"/>
    <n v="0.117676409999999"/>
    <n v="0.12935853999999999"/>
    <n v="0.13961284999999901"/>
    <n v="0"/>
    <n v="0"/>
    <n v="0"/>
    <s v="EJ"/>
  </r>
  <r>
    <x v="24"/>
    <s v="South Africa"/>
    <s v="comm others"/>
    <x v="2"/>
    <x v="4"/>
    <n v="8.2186700000000001E-2"/>
    <n v="0.109233"/>
    <n v="9.5999100000000004E-2"/>
    <n v="9.1713100000000006E-2"/>
    <n v="9.3806249999999994E-2"/>
    <n v="0.1139174"/>
    <n v="0.15419593000000001"/>
    <n v="0.19485407999999901"/>
    <n v="0.23744572"/>
    <n v="0.28170574999999998"/>
    <n v="0.32872785999999998"/>
    <n v="0"/>
    <n v="0"/>
    <n v="0"/>
    <s v="EJ"/>
  </r>
  <r>
    <x v="24"/>
    <s v="South Africa"/>
    <s v="comm others"/>
    <x v="2"/>
    <x v="0"/>
    <n v="2.0469999999999999E-4"/>
    <n v="2.8810000000000001E-4"/>
    <n v="8.6330100000000002E-4"/>
    <n v="1.0355E-3"/>
    <n v="1.109566E-3"/>
    <n v="1.3993619999999999E-3"/>
    <n v="1.9213895999999999E-3"/>
    <n v="2.4910001999999998E-3"/>
    <n v="3.1234437999999999E-3"/>
    <n v="3.8025927999999999E-3"/>
    <n v="4.37200489999999E-3"/>
    <n v="0"/>
    <n v="0"/>
    <n v="0"/>
    <s v="EJ"/>
  </r>
  <r>
    <x v="24"/>
    <s v="South Africa"/>
    <s v="comm others"/>
    <x v="2"/>
    <x v="1"/>
    <n v="0"/>
    <n v="0"/>
    <n v="0"/>
    <n v="0"/>
    <n v="0"/>
    <n v="2.7947800000000001E-7"/>
    <n v="6.2091200000000001E-6"/>
    <n v="1.2511799999999999E-5"/>
    <n v="2.069E-5"/>
    <n v="3.1339600000000001E-5"/>
    <n v="4.1357299999999998E-5"/>
    <n v="0"/>
    <n v="0"/>
    <n v="0"/>
    <s v="EJ"/>
  </r>
  <r>
    <x v="24"/>
    <s v="South Africa"/>
    <s v="comm others"/>
    <x v="2"/>
    <x v="2"/>
    <n v="0"/>
    <n v="2.0441999999999999E-3"/>
    <n v="1.5805699999999999E-2"/>
    <n v="2.6521599999999999E-2"/>
    <n v="2.943318E-2"/>
    <n v="3.8766399999999999E-2"/>
    <n v="5.1668480000000003E-2"/>
    <n v="6.3787330000000003E-2"/>
    <n v="7.6141520000000004E-2"/>
    <n v="8.7557885000000002E-2"/>
    <n v="9.7473019999999994E-2"/>
    <n v="0"/>
    <n v="0"/>
    <n v="0"/>
    <s v="EJ"/>
  </r>
  <r>
    <x v="24"/>
    <s v="South Africa"/>
    <s v="construction energy use"/>
    <x v="0"/>
    <x v="4"/>
    <n v="0"/>
    <n v="1.6740099999999999E-4"/>
    <n v="4.1859900000000002E-4"/>
    <n v="3.7670899999999997E-4"/>
    <n v="3.4315689999999999E-4"/>
    <n v="3.1416773999999999E-4"/>
    <n v="3.3532807999999998E-4"/>
    <n v="3.8344114999999999E-4"/>
    <n v="4.4933325999999902E-4"/>
    <n v="5.3969513E-4"/>
    <n v="6.6978000000000003E-4"/>
    <n v="0"/>
    <n v="0"/>
    <n v="0"/>
    <s v="EJ"/>
  </r>
  <r>
    <x v="24"/>
    <s v="South Africa"/>
    <s v="construction energy use"/>
    <x v="0"/>
    <x v="1"/>
    <n v="0"/>
    <n v="0"/>
    <n v="0"/>
    <n v="0"/>
    <n v="0"/>
    <n v="4.0710500000000003E-5"/>
    <n v="1.435118E-4"/>
    <n v="2.7873729999999998E-4"/>
    <n v="3.9855632000000002E-4"/>
    <n v="5.2653279999999997E-4"/>
    <n v="6.3571229999999997E-4"/>
    <n v="0"/>
    <n v="0"/>
    <n v="0"/>
    <s v="EJ"/>
  </r>
  <r>
    <x v="24"/>
    <s v="South Africa"/>
    <s v="construction energy use"/>
    <x v="0"/>
    <x v="2"/>
    <n v="0"/>
    <n v="8.7906299999999903E-3"/>
    <n v="8.5394900000000003E-3"/>
    <n v="4.4372120000000003E-3"/>
    <n v="4.8469669999999998E-3"/>
    <n v="5.0882970000000003E-3"/>
    <n v="5.1911140000000001E-3"/>
    <n v="5.1861707000000002E-3"/>
    <n v="5.1670064000000002E-3"/>
    <n v="5.0588739999999997E-3"/>
    <n v="4.89223E-3"/>
    <n v="0"/>
    <n v="0"/>
    <n v="0"/>
    <s v="EJ"/>
  </r>
  <r>
    <x v="24"/>
    <s v="South Africa"/>
    <s v="construction feedstocks"/>
    <x v="3"/>
    <x v="2"/>
    <n v="9.0836000000000007E-3"/>
    <n v="1.2265E-2"/>
    <n v="1.8083499999999999E-2"/>
    <n v="1.32278E-2"/>
    <n v="1.41347E-2"/>
    <n v="1.48139E-2"/>
    <n v="1.55865E-2"/>
    <n v="1.6330500000000001E-2"/>
    <n v="1.7028399999999999E-2"/>
    <n v="1.77047E-2"/>
    <n v="1.8353999999999999E-2"/>
    <n v="0"/>
    <n v="0"/>
    <n v="0"/>
    <s v="EJ"/>
  </r>
  <r>
    <x v="24"/>
    <s v="South Africa"/>
    <s v="desalinated water"/>
    <x v="0"/>
    <x v="4"/>
    <n v="1.8208800000000001E-4"/>
    <n v="1.10364E-4"/>
    <n v="8.6456099999999994E-5"/>
    <n v="6.2548199999999999E-5"/>
    <n v="7.85107E-5"/>
    <n v="1.0169E-4"/>
    <n v="1.36759E-4"/>
    <n v="1.6623000000000001E-4"/>
    <n v="1.9532499999999999E-4"/>
    <n v="2.2409099999999999E-4"/>
    <n v="2.4226299999999999E-4"/>
    <n v="0"/>
    <n v="0"/>
    <n v="0"/>
    <s v="EJ"/>
  </r>
  <r>
    <x v="24"/>
    <s v="South Africa"/>
    <s v="desalinated water"/>
    <x v="0"/>
    <x v="0"/>
    <n v="4.4859000000000001E-4"/>
    <n v="1.3191399999999999E-3"/>
    <n v="8.8889700000000004E-4"/>
    <n v="9.899100000000001E-4"/>
    <n v="1.33877E-3"/>
    <n v="1.7038999999999999E-3"/>
    <n v="2.36673E-3"/>
    <n v="2.9283E-3"/>
    <n v="3.45386E-3"/>
    <n v="4.0778899999999998E-3"/>
    <n v="4.4006799999999997E-3"/>
    <n v="0"/>
    <n v="0"/>
    <n v="0"/>
    <s v="EJ"/>
  </r>
  <r>
    <x v="24"/>
    <s v="South Africa"/>
    <s v="desalinated water"/>
    <x v="0"/>
    <x v="2"/>
    <n v="2.0011299999999998E-3"/>
    <n v="1.13058E-3"/>
    <n v="1.5608200000000001E-3"/>
    <n v="1.45981E-3"/>
    <n v="2.2132800000000002E-3"/>
    <n v="2.7981899999999999E-3"/>
    <n v="3.7238599999999998E-3"/>
    <n v="4.6545600000000003E-3"/>
    <n v="5.6414200000000003E-3"/>
    <n v="6.7138099999999997E-3"/>
    <n v="7.5769499999999998E-3"/>
    <n v="0"/>
    <n v="0"/>
    <n v="0"/>
    <s v="EJ"/>
  </r>
  <r>
    <x v="24"/>
    <s v="South Africa"/>
    <s v="industrial wastewater treatment"/>
    <x v="0"/>
    <x v="4"/>
    <n v="7.6348599999999996E-4"/>
    <n v="6.4462099999999995E-4"/>
    <n v="7.2662400000000004E-4"/>
    <n v="7.0058000000000002E-4"/>
    <n v="9.1259399999999997E-4"/>
    <n v="1.1633399999999999E-3"/>
    <n v="1.4793899999999999E-3"/>
    <n v="1.8127600000000001E-3"/>
    <n v="2.1650699999999998E-3"/>
    <n v="2.5187999999999999E-3"/>
    <n v="2.86389E-3"/>
    <n v="0"/>
    <n v="0"/>
    <n v="0"/>
    <s v="EJ"/>
  </r>
  <r>
    <x v="24"/>
    <s v="South Africa"/>
    <s v="industrial water abstraction"/>
    <x v="0"/>
    <x v="4"/>
    <n v="3.4775600000000001E-4"/>
    <n v="2.8681399999999998E-4"/>
    <n v="3.1540399999999998E-4"/>
    <n v="3.0409300000000002E-4"/>
    <n v="3.2218299999999997E-4"/>
    <n v="3.5089399999999998E-4"/>
    <n v="3.9576299999999999E-4"/>
    <n v="4.41142E-4"/>
    <n v="4.8740799999999999E-4"/>
    <n v="5.3157599999999997E-4"/>
    <n v="5.7302799999999995E-4"/>
    <n v="0"/>
    <n v="0"/>
    <n v="0"/>
    <s v="EJ"/>
  </r>
  <r>
    <x v="24"/>
    <s v="South Africa"/>
    <s v="industrial water treatment"/>
    <x v="0"/>
    <x v="4"/>
    <n v="7.8244999999999996E-4"/>
    <n v="6.4533199999999998E-4"/>
    <n v="7.0965899999999996E-4"/>
    <n v="6.8420899999999997E-4"/>
    <n v="7.2491299999999999E-4"/>
    <n v="7.8951200000000003E-4"/>
    <n v="8.9046800000000005E-4"/>
    <n v="9.92569E-4"/>
    <n v="1.0966699999999999E-3"/>
    <n v="1.1960499999999999E-3"/>
    <n v="1.2893099999999999E-3"/>
    <n v="0"/>
    <n v="0"/>
    <n v="0"/>
    <s v="EJ"/>
  </r>
  <r>
    <x v="24"/>
    <s v="South Africa"/>
    <s v="iron and steel"/>
    <x v="0"/>
    <x v="3"/>
    <n v="0"/>
    <n v="0"/>
    <n v="0"/>
    <n v="0"/>
    <n v="0"/>
    <n v="5.7212499999999998E-3"/>
    <n v="1.1410460000000001E-2"/>
    <n v="1.5704739999999998E-2"/>
    <n v="1.7661389999999999E-2"/>
    <n v="1.8481930000000001E-2"/>
    <n v="1.8835669999999999E-2"/>
    <n v="0"/>
    <n v="0"/>
    <n v="0"/>
    <s v="EJ"/>
  </r>
  <r>
    <x v="24"/>
    <s v="South Africa"/>
    <s v="iron and steel"/>
    <x v="0"/>
    <x v="5"/>
    <n v="0.35467989999999999"/>
    <n v="0.21687679999999901"/>
    <n v="0.22198399999999999"/>
    <n v="0.16815179999999999"/>
    <n v="0.17740705999999901"/>
    <n v="0.17603660999999901"/>
    <n v="0.17849628000000001"/>
    <n v="0.186921594999999"/>
    <n v="0.21046598"/>
    <n v="0.23649387999999999"/>
    <n v="0.26136724"/>
    <n v="0"/>
    <n v="0"/>
    <n v="0"/>
    <s v="EJ"/>
  </r>
  <r>
    <x v="24"/>
    <s v="South Africa"/>
    <s v="iron and steel"/>
    <x v="0"/>
    <x v="4"/>
    <n v="1.419027E-2"/>
    <n v="1.7079190000000001E-2"/>
    <n v="1.4358070000000001E-2"/>
    <n v="1.3604450000000001E-2"/>
    <n v="1.43284249999999E-2"/>
    <n v="1.6029594599999999E-2"/>
    <n v="1.8702547399999998E-2"/>
    <n v="2.1207810399999999E-2"/>
    <n v="2.3936706659999901E-2"/>
    <n v="2.65165058E-2"/>
    <n v="2.8851593499999901E-2"/>
    <n v="0"/>
    <n v="0"/>
    <n v="0"/>
    <s v="EJ"/>
  </r>
  <r>
    <x v="24"/>
    <s v="South Africa"/>
    <s v="iron and steel"/>
    <x v="0"/>
    <x v="0"/>
    <n v="0"/>
    <n v="1.9632192E-2"/>
    <n v="1.7246412999999999E-2"/>
    <n v="1.57392869999999E-2"/>
    <n v="1.6866418509999901E-2"/>
    <n v="2.003807531E-2"/>
    <n v="2.3928452209999999E-2"/>
    <n v="2.7438805436999999E-2"/>
    <n v="3.09253914829999E-2"/>
    <n v="3.4271138758000003E-2"/>
    <n v="3.7289300285E-2"/>
    <n v="0"/>
    <n v="0"/>
    <n v="0"/>
    <s v="EJ"/>
  </r>
  <r>
    <x v="24"/>
    <s v="South Africa"/>
    <s v="iron and steel"/>
    <x v="0"/>
    <x v="1"/>
    <n v="0"/>
    <n v="0"/>
    <n v="0"/>
    <n v="0"/>
    <n v="0"/>
    <n v="1.721761E-3"/>
    <n v="7.2735179999999997E-3"/>
    <n v="1.2001039999999999E-2"/>
    <n v="1.54001024999999E-2"/>
    <n v="1.8500259000000002E-2"/>
    <n v="2.1042020000000002E-2"/>
    <n v="0"/>
    <n v="0"/>
    <n v="0"/>
    <s v="EJ"/>
  </r>
  <r>
    <x v="24"/>
    <s v="South Africa"/>
    <s v="iron and steel"/>
    <x v="0"/>
    <x v="2"/>
    <n v="0"/>
    <n v="0"/>
    <n v="0"/>
    <n v="0"/>
    <n v="0"/>
    <n v="7.8439400000000007E-6"/>
    <n v="2.4254589999999999E-5"/>
    <n v="3.8122549999999902E-5"/>
    <n v="4.7308982999999997E-5"/>
    <n v="5.4821887999999998E-5"/>
    <n v="6.0747934999999997E-5"/>
    <n v="0"/>
    <n v="0"/>
    <n v="0"/>
    <s v="EJ"/>
  </r>
  <r>
    <x v="24"/>
    <s v="South Africa"/>
    <s v="irrigation water abstraction"/>
    <x v="0"/>
    <x v="4"/>
    <n v="1.4296000000000001E-3"/>
    <n v="1.4693900000000001E-3"/>
    <n v="1.55335E-3"/>
    <n v="1.67998E-3"/>
    <n v="1.77381E-3"/>
    <n v="1.86619E-3"/>
    <n v="1.9664800000000001E-3"/>
    <n v="2.0288200000000002E-3"/>
    <n v="2.0918600000000001E-3"/>
    <n v="2.1717199999999998E-3"/>
    <n v="2.25953E-3"/>
    <n v="0"/>
    <n v="0"/>
    <n v="0"/>
    <s v="EJ"/>
  </r>
  <r>
    <x v="24"/>
    <s v="South Africa"/>
    <s v="mining energy use"/>
    <x v="0"/>
    <x v="5"/>
    <n v="1.2181300000000001E-2"/>
    <n v="5.7013300000000003E-2"/>
    <n v="5.7767000000000001E-3"/>
    <n v="4.4371999999999997E-3"/>
    <n v="5.3343399999999999E-3"/>
    <n v="5.9267199999999999E-3"/>
    <n v="6.1416379999999996E-3"/>
    <n v="6.4570269999999997E-3"/>
    <n v="7.1399430000000002E-3"/>
    <n v="8.1706179999999993E-3"/>
    <n v="8.9499390000000005E-3"/>
    <n v="0"/>
    <n v="0"/>
    <n v="0"/>
    <s v="EJ"/>
  </r>
  <r>
    <x v="24"/>
    <s v="South Africa"/>
    <s v="mining energy use"/>
    <x v="0"/>
    <x v="4"/>
    <n v="0.12009599999999999"/>
    <n v="0.102599"/>
    <n v="0.115324"/>
    <n v="0.10938000000000001"/>
    <n v="0.10847749999999901"/>
    <n v="0.108617352"/>
    <n v="0.11153070699999899"/>
    <n v="0.113825894"/>
    <n v="0.1149227045"/>
    <n v="0.113285451"/>
    <n v="0.111876343"/>
    <n v="0"/>
    <n v="0"/>
    <n v="0"/>
    <s v="EJ"/>
  </r>
  <r>
    <x v="24"/>
    <s v="South Africa"/>
    <s v="mining energy use"/>
    <x v="0"/>
    <x v="0"/>
    <n v="0"/>
    <n v="2.3023000000000002E-3"/>
    <n v="2.5119999999999998E-4"/>
    <n v="2.0929999999999999E-4"/>
    <n v="2.6031839999999899E-4"/>
    <n v="2.9615899999999999E-4"/>
    <n v="3.2377399999999998E-4"/>
    <n v="3.5223310000000001E-4"/>
    <n v="3.8247599999999997E-4"/>
    <n v="4.3108899999999898E-4"/>
    <n v="4.5698329999999999E-4"/>
    <n v="0"/>
    <n v="0"/>
    <n v="0"/>
    <s v="EJ"/>
  </r>
  <r>
    <x v="24"/>
    <s v="South Africa"/>
    <s v="mining energy use"/>
    <x v="0"/>
    <x v="1"/>
    <n v="0"/>
    <n v="0"/>
    <n v="0"/>
    <n v="0"/>
    <n v="0"/>
    <n v="5.7188900000000001E-4"/>
    <n v="2.0398639999999902E-3"/>
    <n v="3.9386129999999997E-3"/>
    <n v="5.55505199999999E-3"/>
    <n v="7.304395E-3"/>
    <n v="8.7763730000000005E-3"/>
    <n v="0"/>
    <n v="0"/>
    <n v="0"/>
    <s v="EJ"/>
  </r>
  <r>
    <x v="24"/>
    <s v="South Africa"/>
    <s v="mining energy use"/>
    <x v="0"/>
    <x v="2"/>
    <n v="1.26836E-2"/>
    <n v="2.9343899999999999E-2"/>
    <n v="3.2441499999999998E-2"/>
    <n v="6.9403900000000004E-2"/>
    <n v="7.8624659999999999E-2"/>
    <n v="8.5560599999999903E-2"/>
    <n v="8.7768289999999999E-2"/>
    <n v="8.7958850000000005E-2"/>
    <n v="8.8479579999999905E-2"/>
    <n v="8.988061E-2"/>
    <n v="9.070686E-2"/>
    <n v="0"/>
    <n v="0"/>
    <n v="0"/>
    <s v="EJ"/>
  </r>
  <r>
    <x v="24"/>
    <s v="South Africa"/>
    <s v="municipal wastewater treatment"/>
    <x v="0"/>
    <x v="4"/>
    <n v="1.07069E-3"/>
    <n v="1.9175500000000001E-3"/>
    <n v="1.95969E-3"/>
    <n v="1.96459E-3"/>
    <n v="2.4529500000000002E-3"/>
    <n v="2.9724899999999999E-3"/>
    <n v="3.5246000000000001E-3"/>
    <n v="4.0461899999999999E-3"/>
    <n v="4.5463200000000004E-3"/>
    <n v="5.0107600000000004E-3"/>
    <n v="5.4504200000000001E-3"/>
    <n v="0"/>
    <n v="0"/>
    <n v="0"/>
    <s v="EJ"/>
  </r>
  <r>
    <x v="24"/>
    <s v="South Africa"/>
    <s v="municipal water abstraction"/>
    <x v="0"/>
    <x v="4"/>
    <n v="6.4448399999999996E-4"/>
    <n v="1.10133E-3"/>
    <n v="1.0980300000000001E-3"/>
    <n v="1.1007499999999999E-3"/>
    <n v="1.1198899999999999E-3"/>
    <n v="1.1616899999999999E-3"/>
    <n v="1.2238399999999999E-3"/>
    <n v="1.27965E-3"/>
    <n v="1.33157E-3"/>
    <n v="1.37736E-3"/>
    <n v="1.4214200000000001E-3"/>
    <n v="0"/>
    <n v="0"/>
    <n v="0"/>
    <s v="EJ"/>
  </r>
  <r>
    <x v="24"/>
    <s v="South Africa"/>
    <s v="municipal water distribution"/>
    <x v="0"/>
    <x v="4"/>
    <n v="2.0278100000000001E-3"/>
    <n v="3.4601699999999998E-3"/>
    <n v="3.4495900000000002E-3"/>
    <n v="3.4582100000000002E-3"/>
    <n v="3.5224900000000001E-3"/>
    <n v="3.6570800000000001E-3"/>
    <n v="3.8578100000000001E-3"/>
    <n v="4.0379700000000001E-3"/>
    <n v="4.2058399999999998E-3"/>
    <n v="4.3547600000000001E-3"/>
    <n v="4.4963700000000004E-3"/>
    <n v="0"/>
    <n v="0"/>
    <n v="0"/>
    <s v="EJ"/>
  </r>
  <r>
    <x v="24"/>
    <s v="South Africa"/>
    <s v="municipal water treatment"/>
    <x v="0"/>
    <x v="4"/>
    <n v="1.9198399999999999E-3"/>
    <n v="3.28072E-3"/>
    <n v="3.2709000000000002E-3"/>
    <n v="3.2790100000000002E-3"/>
    <n v="3.3360099999999999E-3"/>
    <n v="3.4605199999999999E-3"/>
    <n v="3.6456700000000002E-3"/>
    <n v="3.81191E-3"/>
    <n v="3.9665899999999999E-3"/>
    <n v="4.1029700000000001E-3"/>
    <n v="4.2342400000000002E-3"/>
    <n v="0"/>
    <n v="0"/>
    <n v="0"/>
    <s v="EJ"/>
  </r>
  <r>
    <x v="24"/>
    <s v="South Africa"/>
    <s v="other industrial energy use"/>
    <x v="0"/>
    <x v="3"/>
    <n v="0.169185"/>
    <n v="0.110029"/>
    <n v="0.103149"/>
    <n v="0.105582"/>
    <n v="0.12514700000000001"/>
    <n v="0.1340983"/>
    <n v="0.15316879999999999"/>
    <n v="0.17914959999999999"/>
    <n v="0.20704639999999999"/>
    <n v="0.22991919999999999"/>
    <n v="0.24534213499999999"/>
    <n v="0"/>
    <n v="0"/>
    <n v="0"/>
    <s v="EJ"/>
  </r>
  <r>
    <x v="24"/>
    <s v="South Africa"/>
    <s v="other industrial energy use"/>
    <x v="0"/>
    <x v="5"/>
    <n v="0.41574299999999997"/>
    <n v="0.67428699999999997"/>
    <n v="0.870946"/>
    <n v="0.66739199999999999"/>
    <n v="0.79028599999999904"/>
    <n v="0.8353642"/>
    <n v="0.92122510000000002"/>
    <n v="1.0230440999999999"/>
    <n v="1.1510307"/>
    <n v="1.2840644000000001"/>
    <n v="1.39957"/>
    <n v="0"/>
    <n v="0"/>
    <n v="0"/>
    <s v="EJ"/>
  </r>
  <r>
    <x v="24"/>
    <s v="South Africa"/>
    <s v="other industrial energy use"/>
    <x v="0"/>
    <x v="4"/>
    <n v="0.14389399999999999"/>
    <n v="0.20413400000000001"/>
    <n v="0.241067"/>
    <n v="0.23766999999999999"/>
    <n v="0.16335040000000001"/>
    <n v="0.20344719999999999"/>
    <n v="0.24302409999999999"/>
    <n v="0.25563540000000001"/>
    <n v="0.24311813999999901"/>
    <n v="0.22726762"/>
    <n v="0.22670143100000001"/>
    <n v="0"/>
    <n v="0"/>
    <n v="0"/>
    <s v="EJ"/>
  </r>
  <r>
    <x v="24"/>
    <s v="South Africa"/>
    <s v="other industrial energy use"/>
    <x v="0"/>
    <x v="0"/>
    <n v="0"/>
    <n v="1.6523900000000001E-2"/>
    <n v="2.8723700000000001E-2"/>
    <n v="3.1428900000000003E-2"/>
    <n v="3.8054560000000001E-2"/>
    <n v="4.0649610000000003E-2"/>
    <n v="4.6820710000000001E-2"/>
    <n v="5.6008429999999998E-2"/>
    <n v="6.6663609999999998E-2"/>
    <n v="7.6855329999999999E-2"/>
    <n v="8.4814409999999896E-2"/>
    <n v="0"/>
    <n v="0"/>
    <n v="0"/>
    <s v="EJ"/>
  </r>
  <r>
    <x v="24"/>
    <s v="South Africa"/>
    <s v="other industrial energy use"/>
    <x v="0"/>
    <x v="1"/>
    <n v="0"/>
    <n v="0"/>
    <n v="0"/>
    <n v="0"/>
    <n v="0"/>
    <n v="2.90755E-5"/>
    <n v="4.1660244E-4"/>
    <n v="1.4539382599999999E-3"/>
    <n v="3.2305948799999898E-3"/>
    <n v="5.2694427999999899E-3"/>
    <n v="7.43264302E-3"/>
    <n v="0"/>
    <n v="0"/>
    <n v="0"/>
    <s v="EJ"/>
  </r>
  <r>
    <x v="24"/>
    <s v="South Africa"/>
    <s v="other industrial energy use"/>
    <x v="0"/>
    <x v="2"/>
    <n v="3.8172400000000002E-2"/>
    <n v="6.2401999999999996E-3"/>
    <n v="4.7085E-3"/>
    <n v="8.1480000000000007E-3"/>
    <n v="1.01354499999999E-2"/>
    <n v="1.094642E-2"/>
    <n v="1.265719E-2"/>
    <n v="1.5178219999999999E-2"/>
    <n v="1.8085558000000002E-2"/>
    <n v="2.0690488999999999E-2"/>
    <n v="2.3051910799999999E-2"/>
    <n v="0"/>
    <n v="0"/>
    <n v="0"/>
    <s v="EJ"/>
  </r>
  <r>
    <x v="24"/>
    <s v="South Africa"/>
    <s v="other industrial feedstocks"/>
    <x v="0"/>
    <x v="2"/>
    <n v="3.0557700000000002E-3"/>
    <n v="2.4823000000000001E-2"/>
    <n v="0.108041"/>
    <n v="8.6273500000000003E-2"/>
    <n v="9.1498399999999994E-2"/>
    <n v="9.9589999999999998E-2"/>
    <n v="0.111773"/>
    <n v="0.123117"/>
    <n v="0.13425000000000001"/>
    <n v="0.145181"/>
    <n v="0.155306"/>
    <n v="0"/>
    <n v="0"/>
    <n v="0"/>
    <s v="EJ"/>
  </r>
  <r>
    <x v="24"/>
    <s v="South Africa"/>
    <s v="process heat cement"/>
    <x v="0"/>
    <x v="3"/>
    <n v="1.5331100000000001E-3"/>
    <n v="2.03397E-3"/>
    <n v="1.99351E-3"/>
    <n v="1.99351E-3"/>
    <n v="1.9846680999999998E-3"/>
    <n v="2.2601612999999898E-3"/>
    <n v="2.65622279999999E-3"/>
    <n v="3.0187017000000002E-3"/>
    <n v="3.2693806999999899E-3"/>
    <n v="3.39750931999999E-3"/>
    <n v="3.3964658809999999E-3"/>
    <n v="0"/>
    <n v="0"/>
    <n v="0"/>
    <s v="EJ"/>
  </r>
  <r>
    <x v="24"/>
    <s v="South Africa"/>
    <s v="process heat cement"/>
    <x v="0"/>
    <x v="5"/>
    <n v="8.8917800000000002E-3"/>
    <n v="1.1797200000000001E-2"/>
    <n v="1.15624E-2"/>
    <n v="1.15624E-2"/>
    <n v="1.1510418E-2"/>
    <n v="1.2676902699999999E-2"/>
    <n v="1.40272755E-2"/>
    <n v="1.4729964599999999E-2"/>
    <n v="1.5276158999999999E-2"/>
    <n v="1.5929822400000002E-2"/>
    <n v="1.6426319539999901E-2"/>
    <n v="0"/>
    <n v="0"/>
    <n v="0"/>
    <s v="EJ"/>
  </r>
  <r>
    <x v="24"/>
    <s v="South Africa"/>
    <s v="process heat cement"/>
    <x v="0"/>
    <x v="0"/>
    <n v="8.8917800000000002E-3"/>
    <n v="1.1797200000000001E-2"/>
    <n v="1.15624E-2"/>
    <n v="1.15624E-2"/>
    <n v="1.1512521100000001E-2"/>
    <n v="1.28542516E-2"/>
    <n v="1.48076219E-2"/>
    <n v="1.6365443100000002E-2"/>
    <n v="1.7367053699999999E-2"/>
    <n v="1.82198267E-2"/>
    <n v="1.8484802799999998E-2"/>
    <n v="0"/>
    <n v="0"/>
    <n v="0"/>
    <s v="EJ"/>
  </r>
  <r>
    <x v="24"/>
    <s v="South Africa"/>
    <s v="process heat cement"/>
    <x v="0"/>
    <x v="1"/>
    <n v="0"/>
    <n v="0"/>
    <n v="0"/>
    <n v="0"/>
    <n v="0"/>
    <n v="7.2390099999999997E-5"/>
    <n v="8.9402009999999996E-4"/>
    <n v="2.6489350999999999E-3"/>
    <n v="4.8894087000000003E-3"/>
    <n v="6.7878160000000003E-3"/>
    <n v="8.7407701999999993E-3"/>
    <n v="0"/>
    <n v="0"/>
    <n v="0"/>
    <s v="EJ"/>
  </r>
  <r>
    <x v="24"/>
    <s v="South Africa"/>
    <s v="process heat cement"/>
    <x v="0"/>
    <x v="2"/>
    <n v="1.1344699999999999E-2"/>
    <n v="1.5051699999999999E-2"/>
    <n v="1.4751999999999999E-2"/>
    <n v="1.4751999999999999E-2"/>
    <n v="1.3881971E-2"/>
    <n v="1.6368031000000002E-2"/>
    <n v="1.9753956999999999E-2"/>
    <n v="2.3361105E-2"/>
    <n v="2.6514383199999901E-2"/>
    <n v="2.87419155E-2"/>
    <n v="3.0508350529999999E-2"/>
    <n v="0"/>
    <n v="0"/>
    <n v="0"/>
    <s v="EJ"/>
  </r>
  <r>
    <x v="24"/>
    <s v="South Africa"/>
    <s v="resid cooling"/>
    <x v="4"/>
    <x v="4"/>
    <n v="1.63786E-2"/>
    <n v="2.7049299999999998E-2"/>
    <n v="2.9883799999999999E-2"/>
    <n v="2.8739399999999998E-2"/>
    <n v="2.7820958400000002E-2"/>
    <n v="3.1057378699999999E-2"/>
    <n v="3.4937091599999998E-2"/>
    <n v="3.7150349200000002E-2"/>
    <n v="3.9008566799999998E-2"/>
    <n v="4.0978009689999997E-2"/>
    <n v="4.3411471E-2"/>
    <n v="0"/>
    <n v="0"/>
    <n v="0"/>
    <s v="EJ"/>
  </r>
  <r>
    <x v="24"/>
    <s v="South Africa"/>
    <s v="resid heating"/>
    <x v="4"/>
    <x v="6"/>
    <n v="0.105555"/>
    <n v="6.3344399999999995E-2"/>
    <n v="5.9907200000000001E-2"/>
    <n v="6.0076499999999998E-2"/>
    <n v="6.1665499999999998E-2"/>
    <n v="6.7429309999999895E-2"/>
    <n v="7.8142369999999906E-2"/>
    <n v="8.8927409999999998E-2"/>
    <n v="0.10022003"/>
    <n v="0.11172549"/>
    <n v="0.12312716"/>
    <n v="0"/>
    <n v="0"/>
    <n v="0"/>
    <s v="EJ"/>
  </r>
  <r>
    <x v="24"/>
    <s v="South Africa"/>
    <s v="resid others"/>
    <x v="4"/>
    <x v="3"/>
    <n v="3.1018299999999999E-2"/>
    <n v="3.2190299999999998E-2"/>
    <n v="3.4283300000000003E-2"/>
    <n v="3.1562399999999997E-2"/>
    <n v="3.2872899999999997E-2"/>
    <n v="3.7931390000000002E-2"/>
    <n v="4.4446409999999999E-2"/>
    <n v="4.9961129999999999E-2"/>
    <n v="5.3878313999999997E-2"/>
    <n v="5.5658788000000001E-2"/>
    <n v="5.6059949999999997E-2"/>
    <n v="0"/>
    <n v="0"/>
    <n v="0"/>
    <s v="EJ"/>
  </r>
  <r>
    <x v="24"/>
    <s v="South Africa"/>
    <s v="resid others"/>
    <x v="4"/>
    <x v="5"/>
    <n v="6.1827199999999999E-2"/>
    <n v="0.13190099999999999"/>
    <n v="8.1627000000000005E-2"/>
    <n v="0.151198"/>
    <n v="0.1565426"/>
    <n v="0.16968030000000001"/>
    <n v="0.18039009"/>
    <n v="0.18448007999999999"/>
    <n v="0.19140118"/>
    <n v="0.19791539"/>
    <n v="0.20660655999999999"/>
    <n v="0"/>
    <n v="0"/>
    <n v="0"/>
    <s v="EJ"/>
  </r>
  <r>
    <x v="24"/>
    <s v="South Africa"/>
    <s v="resid others"/>
    <x v="4"/>
    <x v="4"/>
    <n v="6.5167900000000001E-2"/>
    <n v="0.107625"/>
    <n v="0.11890299999999999"/>
    <n v="0.11434900000000001"/>
    <n v="0.11553495"/>
    <n v="0.12710015"/>
    <n v="0.14930003999999999"/>
    <n v="0.17206007000000001"/>
    <n v="0.19492230999999999"/>
    <n v="0.21979441999999999"/>
    <n v="0.24761483000000001"/>
    <n v="0"/>
    <n v="0"/>
    <n v="0"/>
    <s v="EJ"/>
  </r>
  <r>
    <x v="24"/>
    <s v="South Africa"/>
    <s v="resid others"/>
    <x v="4"/>
    <x v="0"/>
    <n v="5.0230000000000001E-4"/>
    <n v="0"/>
    <n v="0"/>
    <n v="0"/>
    <n v="0"/>
    <n v="0"/>
    <n v="0"/>
    <n v="0"/>
    <n v="0"/>
    <n v="0"/>
    <n v="0"/>
    <n v="0"/>
    <n v="0"/>
    <n v="0"/>
    <s v="EJ"/>
  </r>
  <r>
    <x v="24"/>
    <s v="South Africa"/>
    <s v="resid others"/>
    <x v="4"/>
    <x v="2"/>
    <n v="2.6246200000000001E-2"/>
    <n v="3.7213499999999997E-2"/>
    <n v="2.6288099999999998E-2"/>
    <n v="2.42788E-2"/>
    <n v="2.632578E-2"/>
    <n v="3.0792489999999999E-2"/>
    <n v="3.6157729999999999E-2"/>
    <n v="4.1146299999999997E-2"/>
    <n v="4.589617E-2"/>
    <n v="5.0280280999999899E-2"/>
    <n v="5.4060709999999998E-2"/>
    <n v="0"/>
    <n v="0"/>
    <n v="0"/>
    <s v="EJ"/>
  </r>
  <r>
    <x v="24"/>
    <s v="South Africa"/>
    <s v="resid others"/>
    <x v="4"/>
    <x v="6"/>
    <n v="0.12840099999999999"/>
    <n v="7.7054399999999995E-2"/>
    <n v="7.2873199999999999E-2"/>
    <n v="7.3079900000000003E-2"/>
    <n v="7.657042E-2"/>
    <n v="8.3923440000000002E-2"/>
    <n v="8.8363419999999998E-2"/>
    <n v="8.6832510000000002E-2"/>
    <n v="8.4221039999999997E-2"/>
    <n v="7.98672299999999E-2"/>
    <n v="7.7186980000000002E-2"/>
    <n v="0"/>
    <n v="0"/>
    <n v="0"/>
    <s v="EJ"/>
  </r>
  <r>
    <x v="24"/>
    <s v="South Africa"/>
    <s v="trn_aviation_intl"/>
    <x v="5"/>
    <x v="4"/>
    <n v="0"/>
    <n v="0"/>
    <n v="0"/>
    <n v="0"/>
    <n v="0"/>
    <n v="0"/>
    <n v="0"/>
    <n v="2.1420700000000001E-8"/>
    <n v="1.6414499999999999E-7"/>
    <n v="1.2127799999999999E-6"/>
    <n v="8.5657500000000001E-6"/>
    <n v="0"/>
    <n v="0"/>
    <n v="0"/>
    <s v="EJ"/>
  </r>
  <r>
    <x v="24"/>
    <s v="South Africa"/>
    <s v="trn_aviation_intl"/>
    <x v="5"/>
    <x v="1"/>
    <n v="0"/>
    <n v="0"/>
    <n v="0"/>
    <n v="0"/>
    <n v="0"/>
    <n v="0"/>
    <n v="0"/>
    <n v="3.1616100000000002E-8"/>
    <n v="5.7246399999999998E-7"/>
    <n v="7.9657900000000002E-6"/>
    <n v="8.3879299999999995E-5"/>
    <n v="0"/>
    <n v="0"/>
    <n v="0"/>
    <s v="EJ"/>
  </r>
  <r>
    <x v="24"/>
    <s v="South Africa"/>
    <s v="trn_aviation_intl"/>
    <x v="5"/>
    <x v="2"/>
    <n v="1.7453400000000001E-2"/>
    <n v="3.9920200000000003E-2"/>
    <n v="4.39586E-2"/>
    <n v="4.5815500000000002E-2"/>
    <n v="4.9907199999999999E-2"/>
    <n v="5.1090400000000001E-2"/>
    <n v="5.5128900000000002E-2"/>
    <n v="5.8882900000000002E-2"/>
    <n v="6.6456100000000004E-2"/>
    <n v="7.4362800000000007E-2"/>
    <n v="8.24236E-2"/>
    <n v="0"/>
    <n v="0"/>
    <n v="0"/>
    <s v="EJ"/>
  </r>
  <r>
    <x v="24"/>
    <s v="South Africa"/>
    <s v="trn_freight"/>
    <x v="6"/>
    <x v="5"/>
    <n v="1.9673099999999999E-3"/>
    <n v="0"/>
    <n v="4.1898699999999999E-5"/>
    <n v="0"/>
    <n v="0"/>
    <n v="0"/>
    <n v="0"/>
    <n v="0"/>
    <n v="0"/>
    <n v="0"/>
    <n v="0"/>
    <n v="0"/>
    <n v="0"/>
    <n v="0"/>
    <s v="EJ"/>
  </r>
  <r>
    <x v="24"/>
    <s v="South Africa"/>
    <s v="trn_freight"/>
    <x v="6"/>
    <x v="4"/>
    <n v="7.18259E-3"/>
    <n v="9.7855900000000003E-3"/>
    <n v="6.3848000000000004E-3"/>
    <n v="6.2745199999999996E-3"/>
    <n v="5.7460899999999997E-3"/>
    <n v="5.9124640000000001E-3"/>
    <n v="5.642284E-3"/>
    <n v="4.6998275222000004E-3"/>
    <n v="4.3833112690000002E-3"/>
    <n v="4.492495204E-3"/>
    <n v="4.7144784399999898E-3"/>
    <n v="0"/>
    <n v="0"/>
    <n v="0"/>
    <s v="EJ"/>
  </r>
  <r>
    <x v="24"/>
    <s v="South Africa"/>
    <s v="trn_freight"/>
    <x v="6"/>
    <x v="1"/>
    <n v="0"/>
    <n v="0"/>
    <n v="0"/>
    <n v="0"/>
    <n v="0"/>
    <n v="2.7344499999999998E-4"/>
    <n v="1.08493E-3"/>
    <n v="2.1870957297000001E-3"/>
    <n v="2.8030963200000002E-3"/>
    <n v="3.1241208690000002E-3"/>
    <n v="3.3673628600000001E-3"/>
    <n v="0"/>
    <n v="0"/>
    <n v="0"/>
    <s v="EJ"/>
  </r>
  <r>
    <x v="24"/>
    <s v="South Africa"/>
    <s v="trn_freight"/>
    <x v="6"/>
    <x v="2"/>
    <n v="2.06901E-3"/>
    <n v="2.93348E-3"/>
    <n v="3.6088890000000001E-3"/>
    <n v="3.8364876000000002E-3"/>
    <n v="3.7130879999999998E-3"/>
    <n v="4.0543044E-3"/>
    <n v="4.6116908000000002E-3"/>
    <n v="5.1090032000000001E-3"/>
    <n v="5.520657E-3"/>
    <n v="5.8967503999999898E-3"/>
    <n v="6.2658037000000001E-3"/>
    <n v="0"/>
    <n v="0"/>
    <n v="0"/>
    <s v="EJ"/>
  </r>
  <r>
    <x v="24"/>
    <s v="South Africa"/>
    <s v="trn_freight_road"/>
    <x v="6"/>
    <x v="4"/>
    <n v="0"/>
    <n v="0"/>
    <n v="0"/>
    <n v="0"/>
    <n v="2.1584366999999999E-4"/>
    <n v="1.7428260026699999E-3"/>
    <n v="8.2110619952099999E-3"/>
    <n v="2.6633950307489999E-2"/>
    <n v="4.9772801033422E-2"/>
    <n v="7.4030701867599996E-2"/>
    <n v="9.9317953074999896E-2"/>
    <n v="0"/>
    <n v="0"/>
    <n v="0"/>
    <s v="EJ"/>
  </r>
  <r>
    <x v="24"/>
    <s v="South Africa"/>
    <s v="trn_freight_road"/>
    <x v="6"/>
    <x v="1"/>
    <n v="0"/>
    <n v="0"/>
    <n v="0"/>
    <n v="0"/>
    <n v="0"/>
    <n v="6.4151370800000001E-4"/>
    <n v="5.3322803516E-3"/>
    <n v="1.9281463076699999E-2"/>
    <n v="3.4320668968499897E-2"/>
    <n v="4.7561921834000001E-2"/>
    <n v="5.7760523879999998E-2"/>
    <n v="0"/>
    <n v="0"/>
    <n v="0"/>
    <s v="EJ"/>
  </r>
  <r>
    <x v="24"/>
    <s v="South Africa"/>
    <s v="trn_freight_road"/>
    <x v="6"/>
    <x v="2"/>
    <n v="0.1990516"/>
    <n v="0.28221990000000002"/>
    <n v="0.31498109999999901"/>
    <n v="0.36104829999999999"/>
    <n v="0.39944306388"/>
    <n v="0.43140788714"/>
    <n v="0.46409609331999901"/>
    <n v="0.44893809677499902"/>
    <n v="0.43030018322000002"/>
    <n v="0.41979803893000001"/>
    <n v="0.42014775269999999"/>
    <n v="0"/>
    <n v="0"/>
    <n v="0"/>
    <s v="EJ"/>
  </r>
  <r>
    <x v="24"/>
    <s v="South Africa"/>
    <s v="trn_pass"/>
    <x v="6"/>
    <x v="4"/>
    <n v="7.1828500000000002E-3"/>
    <n v="9.78593E-3"/>
    <n v="6.3849700000000002E-3"/>
    <n v="6.2746700000000004E-3"/>
    <n v="6.43320555999999E-3"/>
    <n v="6.7812014800000004E-3"/>
    <n v="7.0643197000000001E-3"/>
    <n v="7.4496412999999996E-3"/>
    <n v="7.8860978999999998E-3"/>
    <n v="8.7377644000000004E-3"/>
    <n v="1.0570707E-2"/>
    <n v="0"/>
    <n v="0"/>
    <n v="0"/>
    <s v="EJ"/>
  </r>
  <r>
    <x v="24"/>
    <s v="South Africa"/>
    <s v="trn_pass"/>
    <x v="6"/>
    <x v="1"/>
    <n v="0"/>
    <n v="0"/>
    <n v="0"/>
    <n v="0"/>
    <n v="0"/>
    <n v="0"/>
    <n v="0"/>
    <n v="7.3930299999999999E-5"/>
    <n v="2.4652300000000001E-4"/>
    <n v="7.8548099999999998E-4"/>
    <n v="2.2405699999999999E-3"/>
    <n v="0"/>
    <n v="0"/>
    <n v="0"/>
    <s v="EJ"/>
  </r>
  <r>
    <x v="24"/>
    <s v="South Africa"/>
    <s v="trn_pass"/>
    <x v="6"/>
    <x v="2"/>
    <n v="1.42533979999999E-2"/>
    <n v="3.2400897999999997E-2"/>
    <n v="3.5683597999999997E-2"/>
    <n v="3.7228697999999998E-2"/>
    <n v="4.3296274000000003E-2"/>
    <n v="4.9476718000000003E-2"/>
    <n v="5.8615203999999997E-2"/>
    <n v="6.5462345000000005E-2"/>
    <n v="7.6162737999999994E-2"/>
    <n v="8.6357422000000003E-2"/>
    <n v="9.4529381999999995E-2"/>
    <n v="0"/>
    <n v="0"/>
    <n v="0"/>
    <s v="EJ"/>
  </r>
  <r>
    <x v="24"/>
    <s v="South Africa"/>
    <s v="trn_pass_road"/>
    <x v="6"/>
    <x v="4"/>
    <n v="0"/>
    <n v="0"/>
    <n v="0"/>
    <n v="0"/>
    <n v="2.6326700000000001E-3"/>
    <n v="5.9509799999999998E-3"/>
    <n v="9.7823100000000007E-3"/>
    <n v="1.145726E-2"/>
    <n v="1.212133E-2"/>
    <n v="1.2552209999999999E-2"/>
    <n v="1.289208E-2"/>
    <n v="0"/>
    <n v="0"/>
    <n v="0"/>
    <s v="EJ"/>
  </r>
  <r>
    <x v="24"/>
    <s v="South Africa"/>
    <s v="trn_pass_road"/>
    <x v="6"/>
    <x v="1"/>
    <n v="0"/>
    <n v="0"/>
    <n v="0"/>
    <n v="0"/>
    <n v="0"/>
    <n v="1.6112999999999999E-6"/>
    <n v="1.0381114E-5"/>
    <n v="3.3373095999999901E-5"/>
    <n v="6.197264E-5"/>
    <n v="8.4196299999999999E-5"/>
    <n v="9.2267699999999998E-5"/>
    <n v="0"/>
    <n v="0"/>
    <n v="0"/>
    <s v="EJ"/>
  </r>
  <r>
    <x v="24"/>
    <s v="South Africa"/>
    <s v="trn_pass_road"/>
    <x v="6"/>
    <x v="2"/>
    <n v="4.5954399999999999E-2"/>
    <n v="6.5155099999999994E-2"/>
    <n v="7.2717900000000002E-2"/>
    <n v="8.3352899999999994E-2"/>
    <n v="9.1573034100000006E-2"/>
    <n v="8.7833782700000002E-2"/>
    <n v="7.2972778899999993E-2"/>
    <n v="6.9104784000000002E-2"/>
    <n v="7.0046265999999996E-2"/>
    <n v="6.9201712999999998E-2"/>
    <n v="6.7864076999999995E-2"/>
    <n v="0"/>
    <n v="0"/>
    <n v="0"/>
    <s v="EJ"/>
  </r>
  <r>
    <x v="24"/>
    <s v="South Africa"/>
    <s v="trn_pass_road_LDV"/>
    <x v="6"/>
    <x v="4"/>
    <n v="0"/>
    <n v="0"/>
    <n v="0"/>
    <n v="0"/>
    <n v="0"/>
    <n v="1.3058600000000001E-3"/>
    <n v="2.3976599999999998E-3"/>
    <n v="2.3195099999999999E-3"/>
    <n v="2.1433300000000001E-3"/>
    <n v="2.1521700000000001E-3"/>
    <n v="2.0536500000000002E-3"/>
    <n v="0"/>
    <n v="0"/>
    <n v="0"/>
    <s v="EJ"/>
  </r>
  <r>
    <x v="24"/>
    <s v="South Africa"/>
    <s v="trn_pass_road_LDV"/>
    <x v="6"/>
    <x v="2"/>
    <n v="5.7338199999999997E-3"/>
    <n v="8.1295199999999995E-3"/>
    <n v="9.0731600000000003E-3"/>
    <n v="1.04002E-2"/>
    <n v="7.0404999999999999E-3"/>
    <n v="2.80745E-3"/>
    <n v="2.0978300000000002E-3"/>
    <n v="1.5841900000000001E-3"/>
    <n v="1.31711E-3"/>
    <n v="1.1617000000000001E-3"/>
    <n v="1.03666E-3"/>
    <n v="0"/>
    <n v="0"/>
    <n v="0"/>
    <s v="EJ"/>
  </r>
  <r>
    <x v="24"/>
    <s v="South Africa"/>
    <s v="trn_pass_road_LDV_4W"/>
    <x v="6"/>
    <x v="4"/>
    <n v="0"/>
    <n v="0"/>
    <n v="0"/>
    <n v="0"/>
    <n v="0"/>
    <n v="1.1554289999999999E-4"/>
    <n v="8.5299827000000009E-3"/>
    <n v="1.4349215699999999E-2"/>
    <n v="1.9601994309999999E-2"/>
    <n v="2.454876655E-2"/>
    <n v="2.8816101E-2"/>
    <n v="0"/>
    <n v="0"/>
    <n v="0"/>
    <s v="EJ"/>
  </r>
  <r>
    <x v="24"/>
    <s v="South Africa"/>
    <s v="trn_pass_road_LDV_4W"/>
    <x v="6"/>
    <x v="1"/>
    <n v="0"/>
    <n v="0"/>
    <n v="0"/>
    <n v="0"/>
    <n v="0"/>
    <n v="1.4947834300000001E-7"/>
    <n v="2.6818190744000001E-5"/>
    <n v="3.7190826441999899E-5"/>
    <n v="4.9339588569999998E-5"/>
    <n v="6.4554266409999996E-5"/>
    <n v="8.3909447699999996E-5"/>
    <n v="0"/>
    <n v="0"/>
    <n v="0"/>
    <s v="EJ"/>
  </r>
  <r>
    <x v="24"/>
    <s v="South Africa"/>
    <s v="trn_pass_road_LDV_4W"/>
    <x v="6"/>
    <x v="2"/>
    <n v="0.14574529999999999"/>
    <n v="0.2066412"/>
    <n v="0.230626"/>
    <n v="0.26435569999999903"/>
    <n v="0.17392730000000001"/>
    <n v="0.1479552133"/>
    <n v="0.1735796996"/>
    <n v="0.1603042918"/>
    <n v="0.14621605360000001"/>
    <n v="0.151621335999999"/>
    <n v="0.14942196799999999"/>
    <n v="0"/>
    <n v="0"/>
    <n v="0"/>
    <s v="EJ"/>
  </r>
  <r>
    <x v="24"/>
    <s v="South Africa"/>
    <s v="trn_shipping_intl"/>
    <x v="7"/>
    <x v="4"/>
    <n v="0"/>
    <n v="0"/>
    <n v="0"/>
    <n v="0"/>
    <n v="0"/>
    <n v="0"/>
    <n v="0"/>
    <n v="3.1678E-6"/>
    <n v="7.8810600000000004E-6"/>
    <n v="2.1062900000000001E-5"/>
    <n v="5.1370099999999998E-5"/>
    <n v="0"/>
    <n v="0"/>
    <n v="0"/>
    <s v="EJ"/>
  </r>
  <r>
    <x v="24"/>
    <s v="South Africa"/>
    <s v="trn_shipping_intl"/>
    <x v="7"/>
    <x v="1"/>
    <n v="0"/>
    <n v="0"/>
    <n v="0"/>
    <n v="0"/>
    <n v="0"/>
    <n v="0"/>
    <n v="0"/>
    <n v="3.1498699999999997E-5"/>
    <n v="1.10025E-4"/>
    <n v="4.147E-4"/>
    <n v="1.31014E-3"/>
    <n v="0"/>
    <n v="0"/>
    <n v="0"/>
    <s v="EJ"/>
  </r>
  <r>
    <x v="24"/>
    <s v="South Africa"/>
    <s v="trn_shipping_intl"/>
    <x v="7"/>
    <x v="2"/>
    <n v="0.13214600000000001"/>
    <n v="0.12814500000000001"/>
    <n v="0.159275"/>
    <n v="0.143043"/>
    <n v="0.15216421999999999"/>
    <n v="0.1549113"/>
    <n v="0.15814239999999999"/>
    <n v="0.16326160000000001"/>
    <n v="0.1704455"/>
    <n v="0.17895749999999999"/>
    <n v="0.18741769999999999"/>
    <n v="0"/>
    <n v="0"/>
    <n v="0"/>
    <s v="EJ"/>
  </r>
  <r>
    <x v="25"/>
    <s v="South America_Northern"/>
    <s v="N fertilizer"/>
    <x v="0"/>
    <x v="0"/>
    <n v="1.46333E-2"/>
    <n v="2.6618099999999999E-2"/>
    <n v="2.8096900000000001E-2"/>
    <n v="1.8541800000000001E-2"/>
    <n v="1.7743100000000001E-2"/>
    <n v="1.84938971E-2"/>
    <n v="1.914386106E-2"/>
    <n v="1.875645338E-2"/>
    <n v="1.7896290780000001E-2"/>
    <n v="1.763896765E-2"/>
    <n v="1.7485740412999998E-2"/>
    <n v="0"/>
    <n v="0"/>
    <n v="0"/>
    <s v="EJ"/>
  </r>
  <r>
    <x v="25"/>
    <s v="South America_Northern"/>
    <s v="N fertilizer"/>
    <x v="0"/>
    <x v="1"/>
    <n v="0"/>
    <n v="0"/>
    <n v="0"/>
    <n v="0"/>
    <n v="0"/>
    <n v="9.8153700000000005E-6"/>
    <n v="2.0183422999999999E-4"/>
    <n v="7.1561385999999996E-4"/>
    <n v="1.37697621999999E-3"/>
    <n v="1.8518067099999899E-3"/>
    <n v="2.2693711799999898E-3"/>
    <n v="0"/>
    <n v="0"/>
    <n v="0"/>
    <s v="EJ"/>
  </r>
  <r>
    <x v="25"/>
    <s v="South America_Northern"/>
    <s v="agricultural energy use"/>
    <x v="1"/>
    <x v="3"/>
    <n v="1.26001E-5"/>
    <n v="0"/>
    <n v="0"/>
    <n v="0"/>
    <n v="0"/>
    <n v="0"/>
    <n v="0"/>
    <n v="0"/>
    <n v="0"/>
    <n v="0"/>
    <n v="0"/>
    <n v="0"/>
    <n v="0"/>
    <n v="0"/>
    <s v="EJ"/>
  </r>
  <r>
    <x v="25"/>
    <s v="South America_Northern"/>
    <s v="agricultural energy use"/>
    <x v="1"/>
    <x v="4"/>
    <n v="5.0500300000000002E-5"/>
    <n v="3.035E-4"/>
    <n v="1.63258E-3"/>
    <n v="2.1058000000000001E-3"/>
    <n v="1.72622823E-3"/>
    <n v="2.0998798699999998E-3"/>
    <n v="2.7345886899999999E-3"/>
    <n v="3.2379755400000002E-3"/>
    <n v="3.4936002499999998E-3"/>
    <n v="3.7505705499999899E-3"/>
    <n v="3.9934397000000003E-3"/>
    <n v="0"/>
    <n v="0"/>
    <n v="0"/>
    <s v="EJ"/>
  </r>
  <r>
    <x v="25"/>
    <s v="South America_Northern"/>
    <s v="agricultural energy use"/>
    <x v="1"/>
    <x v="1"/>
    <n v="0"/>
    <n v="0"/>
    <n v="0"/>
    <n v="0"/>
    <n v="0"/>
    <n v="3.2933299999999999E-5"/>
    <n v="1.2917000000000001E-4"/>
    <n v="2.4910619999999998E-4"/>
    <n v="3.4614423E-4"/>
    <n v="4.6546700000000001E-4"/>
    <n v="5.6557169999999998E-4"/>
    <n v="0"/>
    <n v="0"/>
    <n v="0"/>
    <s v="EJ"/>
  </r>
  <r>
    <x v="25"/>
    <s v="South America_Northern"/>
    <s v="agricultural energy use"/>
    <x v="1"/>
    <x v="2"/>
    <n v="6.9400500000000003E-4"/>
    <n v="2.4233399999999999E-2"/>
    <n v="6.3632100000000002E-3"/>
    <n v="6.1504999999999997E-3"/>
    <n v="5.0445889599999997E-3"/>
    <n v="4.8580785199999997E-3"/>
    <n v="4.7319184339999999E-3"/>
    <n v="4.5007752180000003E-3"/>
    <n v="4.3562792000000003E-3"/>
    <n v="3.9897498999999998E-3"/>
    <n v="3.5631865E-3"/>
    <n v="0"/>
    <n v="0"/>
    <n v="0"/>
    <s v="EJ"/>
  </r>
  <r>
    <x v="25"/>
    <s v="South America_Northern"/>
    <s v="alumina"/>
    <x v="0"/>
    <x v="5"/>
    <n v="1.08949E-3"/>
    <n v="0"/>
    <n v="0"/>
    <n v="0"/>
    <n v="0"/>
    <n v="0"/>
    <n v="0"/>
    <n v="0"/>
    <n v="0"/>
    <n v="0"/>
    <n v="0"/>
    <n v="0"/>
    <n v="0"/>
    <n v="0"/>
    <s v="EJ"/>
  </r>
  <r>
    <x v="25"/>
    <s v="South America_Northern"/>
    <s v="alumina"/>
    <x v="0"/>
    <x v="0"/>
    <n v="4.8882700000000001E-3"/>
    <n v="6.6544400000000002E-3"/>
    <n v="3.7312999999999999E-3"/>
    <n v="6.6809900000000001E-4"/>
    <n v="9.7719799955000002E-4"/>
    <n v="9.5337228078300001E-4"/>
    <n v="1.3439108783749999E-3"/>
    <n v="1.8246398077619999E-3"/>
    <n v="2.3084070754209999E-3"/>
    <n v="2.7591863162279998E-3"/>
    <n v="3.14973748530099E-3"/>
    <n v="0"/>
    <n v="0"/>
    <n v="0"/>
    <s v="EJ"/>
  </r>
  <r>
    <x v="25"/>
    <s v="South America_Northern"/>
    <s v="alumina"/>
    <x v="0"/>
    <x v="2"/>
    <n v="2.2912200000000001E-2"/>
    <n v="2.7428000000000001E-2"/>
    <n v="1.1161600000000001E-2"/>
    <n v="6.3601899999999999E-3"/>
    <n v="9.3092000000000001E-3"/>
    <n v="9.0824636999999996E-3"/>
    <n v="1.28182048715E-2"/>
    <n v="1.743397420968E-2"/>
    <n v="2.2094878985499999E-2"/>
    <n v="2.6445860924710001E-2"/>
    <n v="3.0231404367399999E-2"/>
    <n v="0"/>
    <n v="0"/>
    <n v="0"/>
    <s v="EJ"/>
  </r>
  <r>
    <x v="25"/>
    <s v="South America_Northern"/>
    <s v="aluminum"/>
    <x v="0"/>
    <x v="4"/>
    <n v="3.8245000000000001E-2"/>
    <n v="3.4349600000000001E-2"/>
    <n v="1.9096700000000001E-2"/>
    <n v="6.9687200000000003E-3"/>
    <n v="1.019637E-2"/>
    <n v="9.9478925999999992E-3"/>
    <n v="1.40314162999999E-2"/>
    <n v="1.90675384E-2"/>
    <n v="2.4144321400000002E-2"/>
    <n v="2.8879249199999998E-2"/>
    <n v="3.29903114E-2"/>
    <n v="0"/>
    <n v="0"/>
    <n v="0"/>
    <s v="EJ"/>
  </r>
  <r>
    <x v="25"/>
    <s v="South America_Northern"/>
    <s v="cement"/>
    <x v="0"/>
    <x v="4"/>
    <n v="2.5420600000000001E-3"/>
    <n v="2.7327100000000002E-3"/>
    <n v="4.20755E-3"/>
    <n v="4.20755E-3"/>
    <n v="1.6002799999999999E-3"/>
    <n v="1.5828800000000001E-3"/>
    <n v="1.9653499999999998E-3"/>
    <n v="2.4176849999999902E-3"/>
    <n v="3.1254400000000002E-3"/>
    <n v="3.6173749999999999E-3"/>
    <n v="3.9631357000000002E-3"/>
    <n v="0"/>
    <n v="0"/>
    <n v="0"/>
    <s v="EJ"/>
  </r>
  <r>
    <x v="25"/>
    <s v="South America_Northern"/>
    <s v="chemical energy use"/>
    <x v="0"/>
    <x v="4"/>
    <n v="1.8E-3"/>
    <n v="1.5990500000000001E-2"/>
    <n v="1.4232399999999999E-2"/>
    <n v="1.05906E-2"/>
    <n v="4.69974E-3"/>
    <n v="6.2128499999999998E-3"/>
    <n v="8.8857799999999994E-3"/>
    <n v="1.8317569999999998E-2"/>
    <n v="2.65394399999999E-2"/>
    <n v="3.12041289999999E-2"/>
    <n v="3.4208733999999998E-2"/>
    <n v="0"/>
    <n v="0"/>
    <n v="0"/>
    <s v="EJ"/>
  </r>
  <r>
    <x v="25"/>
    <s v="South America_Northern"/>
    <s v="chemical energy use"/>
    <x v="0"/>
    <x v="0"/>
    <n v="4.1710200000000003E-2"/>
    <n v="0.11153299999999999"/>
    <n v="0.13159299999999999"/>
    <n v="6.90833E-2"/>
    <n v="5.2825900000000002E-2"/>
    <n v="5.3932800000000003E-2"/>
    <n v="5.9356229999999899E-2"/>
    <n v="5.7993729999999903E-2"/>
    <n v="5.6478250000000001E-2"/>
    <n v="5.903887E-2"/>
    <n v="6.3417322999999998E-2"/>
    <n v="0"/>
    <n v="0"/>
    <n v="0"/>
    <s v="EJ"/>
  </r>
  <r>
    <x v="25"/>
    <s v="South America_Northern"/>
    <s v="chemical energy use"/>
    <x v="0"/>
    <x v="2"/>
    <n v="2.3357900000000001E-2"/>
    <n v="5.8855200000000003E-2"/>
    <n v="9.3054799999999993E-2"/>
    <n v="8.3510699999999993E-2"/>
    <n v="6.37572E-2"/>
    <n v="6.5103400000000006E-2"/>
    <n v="7.1528419999999995E-2"/>
    <n v="6.8991860000000002E-2"/>
    <n v="6.6464839999999997E-2"/>
    <n v="6.9014279999999997E-2"/>
    <n v="7.4121408E-2"/>
    <n v="0"/>
    <n v="0"/>
    <n v="0"/>
    <s v="EJ"/>
  </r>
  <r>
    <x v="25"/>
    <s v="South America_Northern"/>
    <s v="chemical feedstocks"/>
    <x v="0"/>
    <x v="5"/>
    <n v="0"/>
    <n v="0"/>
    <n v="0"/>
    <n v="0"/>
    <n v="0"/>
    <n v="0"/>
    <n v="4.6784000000000002E-4"/>
    <n v="6.2584700000000004E-3"/>
    <n v="1.3466199999999999E-2"/>
    <n v="1.86535E-2"/>
    <n v="2.32722E-2"/>
    <n v="0"/>
    <n v="0"/>
    <n v="0"/>
    <s v="EJ"/>
  </r>
  <r>
    <x v="25"/>
    <s v="South America_Northern"/>
    <s v="chemical feedstocks"/>
    <x v="0"/>
    <x v="0"/>
    <n v="0"/>
    <n v="0"/>
    <n v="0"/>
    <n v="0"/>
    <n v="0"/>
    <n v="0"/>
    <n v="1.98309E-4"/>
    <n v="2.8487899999999999E-3"/>
    <n v="6.4219899999999998E-3"/>
    <n v="9.2513200000000004E-3"/>
    <n v="1.1850899999999999E-2"/>
    <n v="0"/>
    <n v="0"/>
    <n v="0"/>
    <s v="EJ"/>
  </r>
  <r>
    <x v="25"/>
    <s v="South America_Northern"/>
    <s v="chemical feedstocks"/>
    <x v="0"/>
    <x v="2"/>
    <n v="1.26015E-5"/>
    <n v="0"/>
    <n v="0"/>
    <n v="0"/>
    <n v="0"/>
    <n v="0"/>
    <n v="6.2640999999999999E-5"/>
    <n v="8.9038300000000002E-4"/>
    <n v="2.0048700000000002E-3"/>
    <n v="2.8385799999999998E-3"/>
    <n v="3.6143E-3"/>
    <n v="0"/>
    <n v="0"/>
    <n v="0"/>
    <s v="EJ"/>
  </r>
  <r>
    <x v="25"/>
    <s v="South America_Northern"/>
    <s v="comm cooling"/>
    <x v="2"/>
    <x v="4"/>
    <n v="1.7190299999999999E-2"/>
    <n v="2.67014E-2"/>
    <n v="3.3058299999999999E-2"/>
    <n v="3.8391500000000002E-2"/>
    <n v="1.40588E-2"/>
    <n v="1.44519E-2"/>
    <n v="1.98388E-2"/>
    <n v="2.55599E-2"/>
    <n v="3.0575310000000001E-2"/>
    <n v="3.6199389999999998E-2"/>
    <n v="4.251804E-2"/>
    <n v="0"/>
    <n v="0"/>
    <n v="0"/>
    <s v="EJ"/>
  </r>
  <r>
    <x v="25"/>
    <s v="South America_Northern"/>
    <s v="comm cooling"/>
    <x v="2"/>
    <x v="0"/>
    <n v="7.0446099999999998E-3"/>
    <n v="6.2418100000000004E-3"/>
    <n v="5.9835000000000001E-3"/>
    <n v="5.0533000000000002E-3"/>
    <n v="1.8504999999999999E-3"/>
    <n v="1.9022399999999999E-3"/>
    <n v="2.6113E-3"/>
    <n v="2.6483430000000001E-3"/>
    <n v="2.2027919999999999E-3"/>
    <n v="1.9363869999999999E-3"/>
    <n v="2.0613340000000002E-3"/>
    <n v="0"/>
    <n v="0"/>
    <n v="0"/>
    <s v="EJ"/>
  </r>
  <r>
    <x v="25"/>
    <s v="South America_Northern"/>
    <s v="comm heating"/>
    <x v="2"/>
    <x v="3"/>
    <n v="1.6206600000000002E-5"/>
    <n v="2.6938900000000001E-5"/>
    <n v="3.7315199999999998E-5"/>
    <n v="3.0562499999999997E-5"/>
    <n v="1.15834E-5"/>
    <n v="1.14706E-5"/>
    <n v="1.4678800000000001E-5"/>
    <n v="1.7666219999999998E-5"/>
    <n v="1.5929519999999999E-5"/>
    <n v="1.430024E-5"/>
    <n v="1.34050599999999E-5"/>
    <n v="0"/>
    <n v="0"/>
    <n v="0"/>
    <s v="EJ"/>
  </r>
  <r>
    <x v="25"/>
    <s v="South America_Northern"/>
    <s v="comm heating"/>
    <x v="2"/>
    <x v="4"/>
    <n v="2.2008999999999999E-5"/>
    <n v="3.4149300000000002E-5"/>
    <n v="4.2317200000000002E-5"/>
    <n v="4.9039899999999998E-5"/>
    <n v="1.8586399999999999E-5"/>
    <n v="1.8405400000000002E-5"/>
    <n v="2.35532E-5"/>
    <n v="3.3693279999999997E-5"/>
    <n v="5.0092529999999997E-5"/>
    <n v="6.547608E-5"/>
    <n v="7.8969819999999999E-5"/>
    <n v="0"/>
    <n v="0"/>
    <n v="0"/>
    <s v="EJ"/>
  </r>
  <r>
    <x v="25"/>
    <s v="South America_Northern"/>
    <s v="comm heating"/>
    <x v="2"/>
    <x v="0"/>
    <n v="3.3113600000000001E-5"/>
    <n v="2.9342399999999999E-5"/>
    <n v="2.81115E-5"/>
    <n v="2.37709E-5"/>
    <n v="9.0092800000000006E-6"/>
    <n v="8.9215700000000007E-6"/>
    <n v="1.1416800000000001E-5"/>
    <n v="1.2935409999999901E-5"/>
    <n v="1.0720085999999999E-5"/>
    <n v="9.7967390000000006E-6"/>
    <n v="1.0038676E-5"/>
    <n v="0"/>
    <n v="0"/>
    <n v="0"/>
    <s v="EJ"/>
  </r>
  <r>
    <x v="25"/>
    <s v="South America_Northern"/>
    <s v="comm heating"/>
    <x v="2"/>
    <x v="1"/>
    <n v="0"/>
    <n v="0"/>
    <n v="0"/>
    <n v="0"/>
    <n v="0"/>
    <n v="0"/>
    <n v="0"/>
    <n v="4.2165399999999996E-9"/>
    <n v="1.7753500000000001E-8"/>
    <n v="2.3139599999999999E-8"/>
    <n v="2.6900700000000001E-8"/>
    <n v="0"/>
    <n v="0"/>
    <n v="0"/>
    <s v="EJ"/>
  </r>
  <r>
    <x v="25"/>
    <s v="South America_Northern"/>
    <s v="comm heating"/>
    <x v="2"/>
    <x v="2"/>
    <n v="2.2909400000000001E-5"/>
    <n v="4.00579E-6"/>
    <n v="1.8907699999999999E-5"/>
    <n v="1.81777E-5"/>
    <n v="6.8894499999999997E-6"/>
    <n v="6.8223800000000004E-6"/>
    <n v="8.7305200000000002E-6"/>
    <n v="9.8551599999999905E-6"/>
    <n v="8.0810799999999999E-6"/>
    <n v="7.2907109999999996E-6"/>
    <n v="7.4412680000000002E-6"/>
    <n v="0"/>
    <n v="0"/>
    <n v="0"/>
    <s v="EJ"/>
  </r>
  <r>
    <x v="25"/>
    <s v="South America_Northern"/>
    <s v="comm others"/>
    <x v="2"/>
    <x v="3"/>
    <n v="1.4323000000000001E-3"/>
    <n v="2.3840900000000002E-3"/>
    <n v="3.2996900000000001E-3"/>
    <n v="2.7063E-3"/>
    <n v="9.28716E-4"/>
    <n v="9.6688099999999995E-4"/>
    <n v="1.39299E-3"/>
    <n v="1.417831E-3"/>
    <n v="1.278033E-3"/>
    <n v="1.165173E-3"/>
    <n v="1.2644469999999999E-3"/>
    <n v="0"/>
    <n v="0"/>
    <n v="0"/>
    <s v="EJ"/>
  </r>
  <r>
    <x v="25"/>
    <s v="South America_Northern"/>
    <s v="comm others"/>
    <x v="2"/>
    <x v="5"/>
    <n v="1.26E-5"/>
    <n v="2.4299900000000001E-5"/>
    <n v="0"/>
    <n v="1.2099999999999999E-5"/>
    <n v="4.1523400000000003E-6"/>
    <n v="4.3229700000000004E-6"/>
    <n v="6.2281499999999998E-6"/>
    <n v="6.0088099999999998E-6"/>
    <n v="5.1788399999999997E-6"/>
    <n v="4.6466800000000002E-6"/>
    <n v="5.1968769999999997E-6"/>
    <n v="0"/>
    <n v="0"/>
    <n v="0"/>
    <s v="EJ"/>
  </r>
  <r>
    <x v="25"/>
    <s v="South America_Northern"/>
    <s v="comm others"/>
    <x v="2"/>
    <x v="4"/>
    <n v="1.93463E-2"/>
    <n v="3.00501E-2"/>
    <n v="3.72042E-2"/>
    <n v="4.3206300000000003E-2"/>
    <n v="1.4827E-2"/>
    <n v="1.54363E-2"/>
    <n v="2.22393E-2"/>
    <n v="3.41541E-2"/>
    <n v="4.7704579999999899E-2"/>
    <n v="6.3622399999999996E-2"/>
    <n v="8.1526009999999996E-2"/>
    <n v="0"/>
    <n v="0"/>
    <n v="0"/>
    <s v="EJ"/>
  </r>
  <r>
    <x v="25"/>
    <s v="South America_Northern"/>
    <s v="comm others"/>
    <x v="2"/>
    <x v="0"/>
    <n v="7.09949E-3"/>
    <n v="6.2904800000000002E-3"/>
    <n v="6.0301900000000004E-3"/>
    <n v="5.0927000000000004E-3"/>
    <n v="1.7476499999999999E-3"/>
    <n v="1.8194699999999999E-3"/>
    <n v="2.6213299999999998E-3"/>
    <n v="2.2518030000000001E-3"/>
    <n v="1.8350859999999899E-3"/>
    <n v="1.719621E-3"/>
    <n v="2.1920529999999998E-3"/>
    <n v="0"/>
    <n v="0"/>
    <n v="0"/>
    <s v="EJ"/>
  </r>
  <r>
    <x v="25"/>
    <s v="South America_Northern"/>
    <s v="comm others"/>
    <x v="2"/>
    <x v="1"/>
    <n v="0"/>
    <n v="0"/>
    <n v="0"/>
    <n v="0"/>
    <n v="0"/>
    <n v="0"/>
    <n v="0"/>
    <n v="3.2945899999999999E-6"/>
    <n v="5.6500000000000001E-6"/>
    <n v="8.5278199999999996E-6"/>
    <n v="1.12589E-5"/>
    <n v="0"/>
    <n v="0"/>
    <n v="0"/>
    <s v="EJ"/>
  </r>
  <r>
    <x v="25"/>
    <s v="South America_Northern"/>
    <s v="comm others"/>
    <x v="2"/>
    <x v="2"/>
    <n v="1.9685999999999999E-2"/>
    <n v="3.4070900000000002E-3"/>
    <n v="1.6268299999999999E-2"/>
    <n v="1.5610499999999999E-2"/>
    <n v="5.3570299999999996E-3"/>
    <n v="5.5771700000000002E-3"/>
    <n v="8.03508E-3"/>
    <n v="8.0992200000000007E-3"/>
    <n v="7.5447499999999898E-3"/>
    <n v="7.3736399999999999E-3"/>
    <n v="8.5162899999999993E-3"/>
    <n v="0"/>
    <n v="0"/>
    <n v="0"/>
    <s v="EJ"/>
  </r>
  <r>
    <x v="25"/>
    <s v="South America_Northern"/>
    <s v="construction energy use"/>
    <x v="0"/>
    <x v="4"/>
    <n v="0"/>
    <n v="0"/>
    <n v="0"/>
    <n v="0"/>
    <n v="0"/>
    <n v="2.32992E-6"/>
    <n v="1.082836E-5"/>
    <n v="2.9377559999999999E-5"/>
    <n v="6.3426867000000004E-5"/>
    <n v="1.21853469999999E-4"/>
    <n v="2.0928909E-4"/>
    <n v="0"/>
    <n v="0"/>
    <n v="0"/>
    <s v="EJ"/>
  </r>
  <r>
    <x v="25"/>
    <s v="South America_Northern"/>
    <s v="construction energy use"/>
    <x v="0"/>
    <x v="1"/>
    <n v="0"/>
    <n v="0"/>
    <n v="0"/>
    <n v="0"/>
    <n v="0"/>
    <n v="1.1175199999999999E-5"/>
    <n v="4.3039409999999899E-5"/>
    <n v="9.5926369999999907E-5"/>
    <n v="1.6485232999999901E-4"/>
    <n v="2.4526985999999998E-4"/>
    <n v="3.273792E-4"/>
    <n v="0"/>
    <n v="0"/>
    <n v="0"/>
    <s v="EJ"/>
  </r>
  <r>
    <x v="25"/>
    <s v="South America_Northern"/>
    <s v="construction energy use"/>
    <x v="0"/>
    <x v="2"/>
    <n v="0"/>
    <n v="4.1863380000000002E-4"/>
    <n v="4.305674E-4"/>
    <n v="3.888451E-4"/>
    <n v="6.4807769999999996E-4"/>
    <n v="9.7326399999999897E-4"/>
    <n v="1.3437995999999999E-3"/>
    <n v="1.684168E-3"/>
    <n v="1.9782361999999901E-3"/>
    <n v="2.2038178000000001E-3"/>
    <n v="2.3646597999999902E-3"/>
    <n v="0"/>
    <n v="0"/>
    <n v="0"/>
    <s v="EJ"/>
  </r>
  <r>
    <x v="25"/>
    <s v="South America_Northern"/>
    <s v="construction feedstocks"/>
    <x v="3"/>
    <x v="2"/>
    <n v="2.5240000000000001E-4"/>
    <n v="5.4870099999999998E-2"/>
    <n v="2.5648299999999999E-2"/>
    <n v="2.57503E-2"/>
    <n v="1.9835700000000001E-2"/>
    <n v="1.9634800000000001E-2"/>
    <n v="2.06976E-2"/>
    <n v="2.14437E-2"/>
    <n v="2.1891299999999999E-2"/>
    <n v="2.2084900000000001E-2"/>
    <n v="2.2106899999999999E-2"/>
    <n v="0"/>
    <n v="0"/>
    <n v="0"/>
    <s v="EJ"/>
  </r>
  <r>
    <x v="25"/>
    <s v="South America_Northern"/>
    <s v="desalinated water"/>
    <x v="0"/>
    <x v="4"/>
    <n v="1.2948500000000001E-4"/>
    <n v="7.8481100000000003E-5"/>
    <n v="6.1479899999999994E-5"/>
    <n v="4.4478699999999998E-5"/>
    <n v="2.5300299999999999E-5"/>
    <n v="2.41682E-5"/>
    <n v="2.5723200000000001E-5"/>
    <n v="2.7426299999999999E-5"/>
    <n v="3.05854E-5"/>
    <n v="3.4351399999999998E-5"/>
    <n v="3.7908799999999999E-5"/>
    <n v="0"/>
    <n v="0"/>
    <n v="0"/>
    <s v="EJ"/>
  </r>
  <r>
    <x v="25"/>
    <s v="South America_Northern"/>
    <s v="desalinated water"/>
    <x v="0"/>
    <x v="0"/>
    <n v="1.0338199999999999E-4"/>
    <n v="1.10617E-4"/>
    <n v="8.5075300000000002E-5"/>
    <n v="8.5452700000000003E-5"/>
    <n v="4.9655099999999998E-5"/>
    <n v="4.4928000000000001E-5"/>
    <n v="4.8293400000000001E-5"/>
    <n v="5.2148899999999998E-5"/>
    <n v="5.9678200000000001E-5"/>
    <n v="7.0009099999999993E-5"/>
    <n v="8.0408399999999994E-5"/>
    <n v="0"/>
    <n v="0"/>
    <n v="0"/>
    <s v="EJ"/>
  </r>
  <r>
    <x v="25"/>
    <s v="South America_Northern"/>
    <s v="desalinated water"/>
    <x v="0"/>
    <x v="2"/>
    <n v="4.4917699999999999E-5"/>
    <n v="3.7683099999999998E-5"/>
    <n v="6.3224600000000004E-5"/>
    <n v="6.2847099999999997E-5"/>
    <n v="3.4666199999999997E-5"/>
    <n v="3.2404799999999998E-5"/>
    <n v="3.3909399999999998E-5"/>
    <n v="3.6303000000000001E-5"/>
    <n v="4.1528900000000001E-5"/>
    <n v="4.8019599999999997E-5"/>
    <n v="5.4935400000000003E-5"/>
    <n v="0"/>
    <n v="0"/>
    <n v="0"/>
    <s v="EJ"/>
  </r>
  <r>
    <x v="25"/>
    <s v="South America_Northern"/>
    <s v="industrial wastewater treatment"/>
    <x v="0"/>
    <x v="4"/>
    <n v="2.0927700000000001E-4"/>
    <n v="2.9926699999999998E-4"/>
    <n v="3.3692500000000002E-4"/>
    <n v="2.6224799999999997E-4"/>
    <n v="1.1434600000000001E-4"/>
    <n v="1.3892200000000001E-4"/>
    <n v="2.1163900000000001E-4"/>
    <n v="3.1534299999999999E-4"/>
    <n v="4.42399E-4"/>
    <n v="5.9139499999999998E-4"/>
    <n v="7.5819199999999998E-4"/>
    <n v="0"/>
    <n v="0"/>
    <n v="0"/>
    <s v="EJ"/>
  </r>
  <r>
    <x v="25"/>
    <s v="South America_Northern"/>
    <s v="industrial water abstraction"/>
    <x v="0"/>
    <x v="4"/>
    <n v="1.57761E-4"/>
    <n v="2.23503E-4"/>
    <n v="2.3713599999999999E-4"/>
    <n v="1.84651E-4"/>
    <n v="6.3721100000000002E-5"/>
    <n v="6.1635000000000002E-5"/>
    <n v="7.8891499999999995E-5"/>
    <n v="1.01889E-4"/>
    <n v="1.27157E-4"/>
    <n v="1.5369400000000001E-4"/>
    <n v="1.80617E-4"/>
    <n v="0"/>
    <n v="0"/>
    <n v="0"/>
    <s v="EJ"/>
  </r>
  <r>
    <x v="25"/>
    <s v="South America_Northern"/>
    <s v="industrial water treatment"/>
    <x v="0"/>
    <x v="4"/>
    <n v="3.5458700000000001E-4"/>
    <n v="5.0146900000000005E-4"/>
    <n v="5.3224499999999998E-4"/>
    <n v="4.1429699999999999E-4"/>
    <n v="1.4296999999999999E-4"/>
    <n v="1.3828899999999999E-4"/>
    <n v="1.7700699999999999E-4"/>
    <n v="2.28605E-4"/>
    <n v="2.8529899999999998E-4"/>
    <n v="3.44839E-4"/>
    <n v="4.05246E-4"/>
    <n v="0"/>
    <n v="0"/>
    <n v="0"/>
    <s v="EJ"/>
  </r>
  <r>
    <x v="25"/>
    <s v="South America_Northern"/>
    <s v="iron and steel"/>
    <x v="0"/>
    <x v="5"/>
    <n v="9.2509924100000005E-3"/>
    <n v="0"/>
    <n v="0"/>
    <n v="0"/>
    <n v="0"/>
    <n v="0"/>
    <n v="0"/>
    <n v="0"/>
    <n v="0"/>
    <n v="0"/>
    <n v="0"/>
    <n v="0"/>
    <n v="0"/>
    <n v="0"/>
    <s v="EJ"/>
  </r>
  <r>
    <x v="25"/>
    <s v="South America_Northern"/>
    <s v="iron and steel"/>
    <x v="0"/>
    <x v="4"/>
    <n v="2.0636850669999901E-2"/>
    <n v="3.3153100099999999E-2"/>
    <n v="1.4902210000000001E-2"/>
    <n v="9.0836000000000007E-3"/>
    <n v="5.70757E-5"/>
    <n v="3.7222799999999999E-5"/>
    <n v="1.325706E-4"/>
    <n v="4.709963E-4"/>
    <n v="1.266344E-3"/>
    <n v="2.7315652000000001E-3"/>
    <n v="4.8956195100000001E-3"/>
    <n v="0"/>
    <n v="0"/>
    <n v="0"/>
    <s v="EJ"/>
  </r>
  <r>
    <x v="25"/>
    <s v="South America_Northern"/>
    <s v="iron and steel"/>
    <x v="0"/>
    <x v="0"/>
    <n v="0.102515009782"/>
    <n v="0.15630501459999999"/>
    <n v="0.18079300000000001"/>
    <n v="9.9250099999999994E-2"/>
    <n v="6.2212300000000003E-4"/>
    <n v="4.0530299999999998E-4"/>
    <n v="1.4393400000000001E-3"/>
    <n v="8.2930500000000002E-4"/>
    <n v="2.1620519999999998E-3"/>
    <n v="4.5809620000000001E-3"/>
    <n v="8.0419740000000003E-3"/>
    <n v="0"/>
    <n v="0"/>
    <n v="0"/>
    <s v="EJ"/>
  </r>
  <r>
    <x v="25"/>
    <s v="South America_Northern"/>
    <s v="iron and steel"/>
    <x v="0"/>
    <x v="1"/>
    <n v="0"/>
    <n v="0"/>
    <n v="0"/>
    <n v="0"/>
    <n v="0"/>
    <n v="0"/>
    <n v="0"/>
    <n v="6.08845E-4"/>
    <n v="1.6608719999999899E-3"/>
    <n v="3.6596599999999999E-3"/>
    <n v="6.7141960000000004E-3"/>
    <n v="0"/>
    <n v="0"/>
    <n v="0"/>
    <s v="EJ"/>
  </r>
  <r>
    <x v="25"/>
    <s v="South America_Northern"/>
    <s v="irrigation water abstraction"/>
    <x v="0"/>
    <x v="4"/>
    <n v="1.1328899999999999E-3"/>
    <n v="1.38575E-3"/>
    <n v="1.52045E-3"/>
    <n v="1.6137600000000001E-3"/>
    <n v="1.5185400000000001E-3"/>
    <n v="1.6100999999999999E-3"/>
    <n v="1.74511E-3"/>
    <n v="1.8693200000000001E-3"/>
    <n v="1.98335E-3"/>
    <n v="2.0979599999999998E-3"/>
    <n v="2.2050199999999998E-3"/>
    <n v="0"/>
    <n v="0"/>
    <n v="0"/>
    <s v="EJ"/>
  </r>
  <r>
    <x v="25"/>
    <s v="South America_Northern"/>
    <s v="municipal wastewater treatment"/>
    <x v="0"/>
    <x v="4"/>
    <n v="1.0480800000000001E-3"/>
    <n v="1.5803499999999999E-3"/>
    <n v="1.8232999999999999E-3"/>
    <n v="1.9279E-3"/>
    <n v="1.67267E-3"/>
    <n v="2.1044700000000002E-3"/>
    <n v="2.7686299999999998E-3"/>
    <n v="3.48913E-3"/>
    <n v="4.1965700000000002E-3"/>
    <n v="4.9003600000000003E-3"/>
    <n v="5.5886099999999999E-3"/>
    <n v="0"/>
    <n v="0"/>
    <n v="0"/>
    <s v="EJ"/>
  </r>
  <r>
    <x v="25"/>
    <s v="South America_Northern"/>
    <s v="municipal water abstraction"/>
    <x v="0"/>
    <x v="4"/>
    <n v="1.02016E-3"/>
    <n v="1.48616E-3"/>
    <n v="1.59844E-3"/>
    <n v="1.69017E-3"/>
    <n v="1.17212E-3"/>
    <n v="1.18319E-3"/>
    <n v="1.3142E-3"/>
    <n v="1.4404800000000001E-3"/>
    <n v="1.5450500000000001E-3"/>
    <n v="1.6344199999999999E-3"/>
    <n v="1.7112E-3"/>
    <n v="0"/>
    <n v="0"/>
    <n v="0"/>
    <s v="EJ"/>
  </r>
  <r>
    <x v="25"/>
    <s v="South America_Northern"/>
    <s v="municipal water distribution"/>
    <x v="0"/>
    <x v="4"/>
    <n v="3.1954800000000001E-3"/>
    <n v="4.64965E-3"/>
    <n v="5.0006299999999998E-3"/>
    <n v="5.2875099999999996E-3"/>
    <n v="3.6664699999999998E-3"/>
    <n v="3.7009899999999999E-3"/>
    <n v="4.1107100000000001E-3"/>
    <n v="4.5056499999999999E-3"/>
    <n v="4.8328700000000004E-3"/>
    <n v="5.1126899999999996E-3"/>
    <n v="5.3531400000000002E-3"/>
    <n v="0"/>
    <n v="0"/>
    <n v="0"/>
    <s v="EJ"/>
  </r>
  <r>
    <x v="25"/>
    <s v="South America_Northern"/>
    <s v="municipal water treatment"/>
    <x v="0"/>
    <x v="4"/>
    <n v="3.03696E-3"/>
    <n v="4.4208600000000004E-3"/>
    <n v="4.7548599999999996E-3"/>
    <n v="5.0277200000000003E-3"/>
    <n v="3.4866900000000002E-3"/>
    <n v="3.5196099999999998E-3"/>
    <n v="3.9093399999999999E-3"/>
    <n v="4.2849799999999999E-3"/>
    <n v="4.5960200000000001E-3"/>
    <n v="4.8618899999999998E-3"/>
    <n v="5.0902899999999999E-3"/>
    <n v="0"/>
    <n v="0"/>
    <n v="0"/>
    <s v="EJ"/>
  </r>
  <r>
    <x v="25"/>
    <s v="South America_Northern"/>
    <s v="other industrial energy use"/>
    <x v="0"/>
    <x v="3"/>
    <n v="1.34027E-2"/>
    <n v="1.6571200000000001E-2"/>
    <n v="1.7818199999999999E-2"/>
    <n v="1.7373199999999998E-2"/>
    <n v="6.2488200000000004E-3"/>
    <n v="5.9228199999999996E-3"/>
    <n v="7.4935399999999999E-3"/>
    <n v="9.2561249999999901E-3"/>
    <n v="8.1298050000000004E-3"/>
    <n v="8.2855759999999994E-3"/>
    <n v="9.1219300000000003E-3"/>
    <n v="0"/>
    <n v="0"/>
    <n v="0"/>
    <s v="EJ"/>
  </r>
  <r>
    <x v="25"/>
    <s v="South America_Northern"/>
    <s v="other industrial energy use"/>
    <x v="0"/>
    <x v="5"/>
    <n v="4.2932999999999999E-3"/>
    <n v="0"/>
    <n v="1.9442000000000001E-3"/>
    <n v="0"/>
    <n v="0"/>
    <n v="0"/>
    <n v="0"/>
    <n v="0"/>
    <n v="0"/>
    <n v="0"/>
    <n v="0"/>
    <n v="0"/>
    <n v="0"/>
    <n v="0"/>
    <s v="EJ"/>
  </r>
  <r>
    <x v="25"/>
    <s v="South America_Northern"/>
    <s v="other industrial energy use"/>
    <x v="0"/>
    <x v="4"/>
    <n v="3.8815299999999997E-2"/>
    <n v="6.2439700000000001E-2"/>
    <n v="0.10566399999999999"/>
    <n v="7.7376500000000001E-2"/>
    <n v="2.2364700000000001E-2"/>
    <n v="2.3696700000000001E-2"/>
    <n v="3.17167E-2"/>
    <n v="4.6967269999999998E-2"/>
    <n v="0.10253253"/>
    <n v="0.13957149999999999"/>
    <n v="0.167139555"/>
    <n v="0"/>
    <n v="0"/>
    <n v="0"/>
    <s v="EJ"/>
  </r>
  <r>
    <x v="25"/>
    <s v="South America_Northern"/>
    <s v="other industrial energy use"/>
    <x v="0"/>
    <x v="0"/>
    <n v="0.27477499999999999"/>
    <n v="0.24568000000000001"/>
    <n v="0.28531699999999999"/>
    <n v="0.17374400000000001"/>
    <n v="6.2492800000000001E-2"/>
    <n v="5.9232399999999998E-2"/>
    <n v="7.4940800000000002E-2"/>
    <n v="9.2868609999999893E-2"/>
    <n v="8.7260019999999994E-2"/>
    <n v="9.4790890000000003E-2"/>
    <n v="0.10853771"/>
    <n v="0"/>
    <n v="0"/>
    <n v="0"/>
    <s v="EJ"/>
  </r>
  <r>
    <x v="25"/>
    <s v="South America_Northern"/>
    <s v="other industrial energy use"/>
    <x v="0"/>
    <x v="1"/>
    <n v="0"/>
    <n v="0"/>
    <n v="0"/>
    <n v="0"/>
    <n v="0"/>
    <n v="0"/>
    <n v="0"/>
    <n v="4.7115900000000001E-5"/>
    <n v="5.5095380000000002E-4"/>
    <n v="9.6185569999999998E-4"/>
    <n v="1.3164487E-3"/>
    <n v="0"/>
    <n v="0"/>
    <n v="0"/>
    <s v="EJ"/>
  </r>
  <r>
    <x v="25"/>
    <s v="South America_Northern"/>
    <s v="other industrial energy use"/>
    <x v="0"/>
    <x v="2"/>
    <n v="6.0249799999999999E-2"/>
    <n v="0.101395"/>
    <n v="0.29733700000000002"/>
    <n v="0.13281699999999999"/>
    <n v="4.7746499999999997E-2"/>
    <n v="4.5257699999999998E-2"/>
    <n v="5.7259699999999997E-2"/>
    <n v="7.0789550000000007E-2"/>
    <n v="6.5436649999999999E-2"/>
    <n v="7.0307380000000003E-2"/>
    <n v="8.0403349999999998E-2"/>
    <n v="0"/>
    <n v="0"/>
    <n v="0"/>
    <s v="EJ"/>
  </r>
  <r>
    <x v="25"/>
    <s v="South America_Northern"/>
    <s v="other industrial feedstocks"/>
    <x v="0"/>
    <x v="2"/>
    <n v="3.64453E-2"/>
    <n v="3.08813E-2"/>
    <n v="1.37901E-2"/>
    <n v="1.3577000000000001E-2"/>
    <n v="4.6848799999999998E-3"/>
    <n v="4.5308800000000002E-3"/>
    <n v="5.7952000000000004E-3"/>
    <n v="7.6389600000000002E-3"/>
    <n v="1.13318E-2"/>
    <n v="1.4631E-2"/>
    <n v="1.7665899999999998E-2"/>
    <n v="0"/>
    <n v="0"/>
    <n v="0"/>
    <s v="EJ"/>
  </r>
  <r>
    <x v="25"/>
    <s v="South America_Northern"/>
    <s v="process heat cement"/>
    <x v="0"/>
    <x v="3"/>
    <n v="2.8052099999999998E-3"/>
    <n v="5.1422500000000001E-3"/>
    <n v="4.4522099999999998E-3"/>
    <n v="6.2519200000000002E-3"/>
    <n v="2.4731699999999998E-3"/>
    <n v="2.4392099999999998E-3"/>
    <n v="3.0055699999999999E-3"/>
    <n v="3.5794709999999999E-3"/>
    <n v="3.8054909999999998E-3"/>
    <n v="4.00109199999999E-3"/>
    <n v="4.1522162999999999E-3"/>
    <n v="0"/>
    <n v="0"/>
    <n v="0"/>
    <s v="EJ"/>
  </r>
  <r>
    <x v="25"/>
    <s v="South America_Northern"/>
    <s v="process heat cement"/>
    <x v="0"/>
    <x v="5"/>
    <n v="4.7473200000000002E-3"/>
    <n v="2.65343E-3"/>
    <n v="7.5345200000000003E-3"/>
    <n v="5.7348199999999998E-3"/>
    <n v="2.2690800000000001E-3"/>
    <n v="2.2377299999999998E-3"/>
    <n v="2.7572500000000002E-3"/>
    <n v="3.2375389999999898E-3"/>
    <n v="3.286092E-3"/>
    <n v="3.4570339999999999E-3"/>
    <n v="3.6336030999999901E-3"/>
    <n v="0"/>
    <n v="0"/>
    <n v="0"/>
    <s v="EJ"/>
  </r>
  <r>
    <x v="25"/>
    <s v="South America_Northern"/>
    <s v="process heat cement"/>
    <x v="0"/>
    <x v="0"/>
    <n v="5.6105199999999999E-3"/>
    <n v="5.7910599999999998E-3"/>
    <n v="8.9044299999999996E-3"/>
    <n v="8.9044299999999996E-3"/>
    <n v="3.5228299999999998E-3"/>
    <n v="3.47409E-3"/>
    <n v="4.2808400000000002E-3"/>
    <n v="5.1569729999999996E-3"/>
    <n v="6.1441059999999999E-3"/>
    <n v="7.0133409999999898E-3"/>
    <n v="7.6101859000000001E-3"/>
    <n v="0"/>
    <n v="0"/>
    <n v="0"/>
    <s v="EJ"/>
  </r>
  <r>
    <x v="25"/>
    <s v="South America_Northern"/>
    <s v="process heat cement"/>
    <x v="0"/>
    <x v="1"/>
    <n v="0"/>
    <n v="0"/>
    <n v="0"/>
    <n v="0"/>
    <n v="0"/>
    <n v="0"/>
    <n v="0"/>
    <n v="2.4101999999999999E-4"/>
    <n v="1.9456179999999899E-3"/>
    <n v="2.912258E-3"/>
    <n v="3.554555E-3"/>
    <n v="0"/>
    <n v="0"/>
    <n v="0"/>
    <s v="EJ"/>
  </r>
  <r>
    <x v="25"/>
    <s v="South America_Northern"/>
    <s v="process heat cement"/>
    <x v="0"/>
    <x v="2"/>
    <n v="8.4157299999999997E-3"/>
    <n v="8.6866900000000004E-3"/>
    <n v="1.3356700000000001E-2"/>
    <n v="1.3356700000000001E-2"/>
    <n v="4.7605900000000003E-3"/>
    <n v="4.7330100000000002E-3"/>
    <n v="5.95358E-3"/>
    <n v="7.2424129999999996E-3"/>
    <n v="8.3908749999999904E-3"/>
    <n v="9.2151639999999996E-3"/>
    <n v="9.9168840000000008E-3"/>
    <n v="0"/>
    <n v="0"/>
    <n v="0"/>
    <s v="EJ"/>
  </r>
  <r>
    <x v="25"/>
    <s v="South America_Northern"/>
    <s v="resid cooling"/>
    <x v="4"/>
    <x v="4"/>
    <n v="1.4915899999999999E-2"/>
    <n v="3.0221999999999999E-2"/>
    <n v="3.8788000000000003E-2"/>
    <n v="4.12685E-2"/>
    <n v="1.5972E-2"/>
    <n v="1.6083400000000001E-2"/>
    <n v="2.14009E-2"/>
    <n v="2.66465E-2"/>
    <n v="3.099354E-2"/>
    <n v="3.5964290000000003E-2"/>
    <n v="4.1778290000000003E-2"/>
    <n v="0"/>
    <n v="0"/>
    <n v="0"/>
    <s v="EJ"/>
  </r>
  <r>
    <x v="25"/>
    <s v="South America_Northern"/>
    <s v="resid heating"/>
    <x v="4"/>
    <x v="3"/>
    <n v="2.5997599999999998E-6"/>
    <n v="3.0011700000000002E-6"/>
    <n v="3.00038E-6"/>
    <n v="2.20038E-6"/>
    <n v="9.9076999999999992E-7"/>
    <n v="9.6807999999999997E-7"/>
    <n v="1.16604E-6"/>
    <n v="1.297936E-6"/>
    <n v="1.19494E-6"/>
    <n v="1.1027409999999999E-6"/>
    <n v="1.0666639999999999E-6"/>
    <n v="0"/>
    <n v="0"/>
    <n v="0"/>
    <s v="EJ"/>
  </r>
  <r>
    <x v="25"/>
    <s v="South America_Northern"/>
    <s v="resid heating"/>
    <x v="4"/>
    <x v="4"/>
    <n v="1.76984E-5"/>
    <n v="3.5914000000000002E-5"/>
    <n v="4.6105800000000002E-5"/>
    <n v="4.9008400000000003E-5"/>
    <n v="2.0032300000000001E-5"/>
    <n v="1.9049200000000001E-5"/>
    <n v="2.32532E-5"/>
    <n v="3.5028399999999998E-5"/>
    <n v="5.7661070000000001E-5"/>
    <n v="7.9707850000000006E-5"/>
    <n v="9.9323880000000005E-5"/>
    <n v="0"/>
    <n v="0"/>
    <n v="0"/>
    <s v="EJ"/>
  </r>
  <r>
    <x v="25"/>
    <s v="South America_Northern"/>
    <s v="resid heating"/>
    <x v="4"/>
    <x v="0"/>
    <n v="7.1993300000000002E-6"/>
    <n v="4.6218099999999997E-5"/>
    <n v="4.5005600000000002E-5"/>
    <n v="4.42076E-5"/>
    <n v="1.8069900000000001E-5"/>
    <n v="1.7183199999999998E-5"/>
    <n v="2.0975299999999999E-5"/>
    <n v="2.436784E-5"/>
    <n v="2.419038E-5"/>
    <n v="2.4846900000000001E-5"/>
    <n v="2.6239250000000001E-5"/>
    <n v="0"/>
    <n v="0"/>
    <n v="0"/>
    <s v="EJ"/>
  </r>
  <r>
    <x v="25"/>
    <s v="South America_Northern"/>
    <s v="resid heating"/>
    <x v="4"/>
    <x v="1"/>
    <n v="0"/>
    <n v="0"/>
    <n v="0"/>
    <n v="0"/>
    <n v="0"/>
    <n v="0"/>
    <n v="0"/>
    <n v="8.3451900000000006E-9"/>
    <n v="3.2589199999999999E-8"/>
    <n v="4.4306599999999999E-8"/>
    <n v="5.5461700000000001E-8"/>
    <n v="0"/>
    <n v="0"/>
    <n v="0"/>
    <s v="EJ"/>
  </r>
  <r>
    <x v="25"/>
    <s v="South America_Northern"/>
    <s v="resid heating"/>
    <x v="4"/>
    <x v="2"/>
    <n v="1.79183E-4"/>
    <n v="1.9577700000000001E-4"/>
    <n v="1.2611600000000001E-4"/>
    <n v="1.1552000000000001E-4"/>
    <n v="4.7219000000000003E-5"/>
    <n v="4.4901799999999998E-5"/>
    <n v="5.4811000000000001E-5"/>
    <n v="6.334775E-5"/>
    <n v="6.2117099999999995E-5"/>
    <n v="6.2931830000000002E-5"/>
    <n v="6.5957389999999897E-5"/>
    <n v="0"/>
    <n v="0"/>
    <n v="0"/>
    <s v="EJ"/>
  </r>
  <r>
    <x v="25"/>
    <s v="South America_Northern"/>
    <s v="resid heating"/>
    <x v="4"/>
    <x v="6"/>
    <n v="2.6097599999999999E-5"/>
    <n v="3.1112199999999997E-5"/>
    <n v="4.1305199999999999E-5"/>
    <n v="3.4805999999999998E-5"/>
    <n v="1.4226999999999999E-5"/>
    <n v="1.35288E-5"/>
    <n v="1.6514499999999999E-5"/>
    <n v="2.274059E-5"/>
    <n v="2.7564719999999999E-5"/>
    <n v="2.962182E-5"/>
    <n v="2.9681310000000001E-5"/>
    <n v="0"/>
    <n v="0"/>
    <n v="0"/>
    <s v="EJ"/>
  </r>
  <r>
    <x v="25"/>
    <s v="South America_Northern"/>
    <s v="resid others"/>
    <x v="4"/>
    <x v="3"/>
    <n v="3.5349999999999997E-4"/>
    <n v="4.1679999999999999E-4"/>
    <n v="4.1560000000000002E-4"/>
    <n v="2.9730000000000002E-4"/>
    <n v="1.26988E-4"/>
    <n v="1.2920100000000001E-4"/>
    <n v="1.73177E-4"/>
    <n v="1.7065360000000001E-4"/>
    <n v="1.56253499999999E-4"/>
    <n v="1.4077410000000001E-4"/>
    <n v="1.4451930000000001E-4"/>
    <n v="0"/>
    <n v="0"/>
    <n v="0"/>
    <s v="EJ"/>
  </r>
  <r>
    <x v="25"/>
    <s v="South America_Northern"/>
    <s v="resid others"/>
    <x v="4"/>
    <x v="5"/>
    <n v="3.79E-5"/>
    <n v="3.6399999999999997E-5"/>
    <n v="3.5899999999999998E-5"/>
    <n v="2.41E-5"/>
    <n v="1.0294E-5"/>
    <n v="1.04734E-5"/>
    <n v="1.4038200000000001E-5"/>
    <n v="1.300197E-5"/>
    <n v="1.1421620000000001E-5"/>
    <n v="1.0144309999999999E-5"/>
    <n v="1.070001E-5"/>
    <n v="0"/>
    <n v="0"/>
    <n v="0"/>
    <s v="EJ"/>
  </r>
  <r>
    <x v="25"/>
    <s v="South America_Northern"/>
    <s v="resid others"/>
    <x v="4"/>
    <x v="4"/>
    <n v="2.5844300000000001E-2"/>
    <n v="5.2364599999999997E-2"/>
    <n v="6.7206500000000002E-2"/>
    <n v="7.1504399999999996E-2"/>
    <n v="3.0542199999999999E-2"/>
    <n v="3.1074399999999999E-2"/>
    <n v="4.1651199999999999E-2"/>
    <n v="6.5296000000000007E-2"/>
    <n v="8.9188469999999895E-2"/>
    <n v="0.1135873"/>
    <n v="0.1360662"/>
    <n v="0"/>
    <n v="0"/>
    <n v="0"/>
    <s v="EJ"/>
  </r>
  <r>
    <x v="25"/>
    <s v="South America_Northern"/>
    <s v="resid others"/>
    <x v="4"/>
    <x v="0"/>
    <n v="6.3768000000000002E-3"/>
    <n v="4.10009E-2"/>
    <n v="3.9955200000000003E-2"/>
    <n v="3.9244599999999998E-2"/>
    <n v="1.6762900000000001E-2"/>
    <n v="1.7055000000000001E-2"/>
    <n v="2.2859899999999999E-2"/>
    <n v="1.8489889999999998E-2"/>
    <n v="1.5453349999999999E-2"/>
    <n v="1.4319180000000001E-2"/>
    <n v="1.7069499999999901E-2"/>
    <n v="0"/>
    <n v="0"/>
    <n v="0"/>
    <s v="EJ"/>
  </r>
  <r>
    <x v="25"/>
    <s v="South America_Northern"/>
    <s v="resid others"/>
    <x v="4"/>
    <x v="1"/>
    <n v="0"/>
    <n v="0"/>
    <n v="0"/>
    <n v="0"/>
    <n v="0"/>
    <n v="0"/>
    <n v="0"/>
    <n v="3.0966999999999997E-5"/>
    <n v="4.4789700000000002E-5"/>
    <n v="6.2919899999999994E-5"/>
    <n v="7.4903700000000006E-5"/>
    <n v="0"/>
    <n v="0"/>
    <n v="0"/>
    <s v="EJ"/>
  </r>
  <r>
    <x v="25"/>
    <s v="South America_Northern"/>
    <s v="resid others"/>
    <x v="4"/>
    <x v="2"/>
    <n v="6.0408999999999997E-2"/>
    <n v="6.5997500000000001E-2"/>
    <n v="4.2517899999999997E-2"/>
    <n v="3.8935999999999998E-2"/>
    <n v="1.6631E-2"/>
    <n v="1.69208E-2"/>
    <n v="2.2680200000000001E-2"/>
    <n v="2.210026E-2"/>
    <n v="2.0890499999999999E-2"/>
    <n v="2.005026E-2"/>
    <n v="2.1789809999999899E-2"/>
    <n v="0"/>
    <n v="0"/>
    <n v="0"/>
    <s v="EJ"/>
  </r>
  <r>
    <x v="25"/>
    <s v="South America_Northern"/>
    <s v="resid others"/>
    <x v="4"/>
    <x v="6"/>
    <n v="8.2392000000000003E-3"/>
    <n v="9.8172999999999993E-3"/>
    <n v="1.3061100000000001E-2"/>
    <n v="1.09847E-2"/>
    <n v="4.6919800000000001E-3"/>
    <n v="4.7737400000000003E-3"/>
    <n v="6.3985700000000001E-3"/>
    <n v="8.2281899999999998E-3"/>
    <n v="8.5298400000000003E-3"/>
    <n v="8.2262800000000007E-3"/>
    <n v="8.1068099999999903E-3"/>
    <n v="0"/>
    <n v="0"/>
    <n v="0"/>
    <s v="EJ"/>
  </r>
  <r>
    <x v="25"/>
    <s v="South America_Northern"/>
    <s v="trn_aviation_intl"/>
    <x v="5"/>
    <x v="4"/>
    <n v="0"/>
    <n v="0"/>
    <n v="0"/>
    <n v="0"/>
    <n v="0"/>
    <n v="0"/>
    <n v="0"/>
    <n v="2.8381900000000001E-9"/>
    <n v="2.6660300000000002E-8"/>
    <n v="2.3360800000000001E-7"/>
    <n v="1.8863700000000001E-6"/>
    <n v="0"/>
    <n v="0"/>
    <n v="0"/>
    <s v="EJ"/>
  </r>
  <r>
    <x v="25"/>
    <s v="South America_Northern"/>
    <s v="trn_aviation_intl"/>
    <x v="5"/>
    <x v="1"/>
    <n v="0"/>
    <n v="0"/>
    <n v="0"/>
    <n v="0"/>
    <n v="0"/>
    <n v="0"/>
    <n v="0"/>
    <n v="4.8021899999999999E-9"/>
    <n v="1.07835E-7"/>
    <n v="1.8028999999999999E-6"/>
    <n v="2.24084E-5"/>
    <n v="0"/>
    <n v="0"/>
    <n v="0"/>
    <s v="EJ"/>
  </r>
  <r>
    <x v="25"/>
    <s v="South America_Northern"/>
    <s v="trn_aviation_intl"/>
    <x v="5"/>
    <x v="2"/>
    <n v="1.3719E-2"/>
    <n v="2.3822900000000001E-2"/>
    <n v="2.4047900000000001E-2"/>
    <n v="2.4536200000000001E-2"/>
    <n v="1.08276E-2"/>
    <n v="1.00076E-2"/>
    <n v="1.15938E-2"/>
    <n v="1.35309E-2"/>
    <n v="1.65129E-2"/>
    <n v="1.9754399999999998E-2"/>
    <n v="2.3112000000000001E-2"/>
    <n v="0"/>
    <n v="0"/>
    <n v="0"/>
    <s v="EJ"/>
  </r>
  <r>
    <x v="25"/>
    <s v="South America_Northern"/>
    <s v="trn_freight"/>
    <x v="6"/>
    <x v="4"/>
    <n v="2.8389499999999999E-4"/>
    <n v="4.19293E-4"/>
    <n v="3.02095E-4"/>
    <n v="0"/>
    <n v="0"/>
    <n v="1.9422399999999999E-5"/>
    <n v="9.9153499999999999E-5"/>
    <n v="2.156495113E-4"/>
    <n v="2.9629379280000001E-4"/>
    <n v="3.5156786099999998E-4"/>
    <n v="4.0159759199999998E-4"/>
    <n v="0"/>
    <n v="0"/>
    <n v="0"/>
    <s v="EJ"/>
  </r>
  <r>
    <x v="25"/>
    <s v="South America_Northern"/>
    <s v="trn_freight"/>
    <x v="6"/>
    <x v="1"/>
    <n v="0"/>
    <n v="0"/>
    <n v="0"/>
    <n v="0"/>
    <n v="0"/>
    <n v="3.5565999999999998E-5"/>
    <n v="1.4376800000000001E-4"/>
    <n v="3.1153134589999998E-4"/>
    <n v="4.3186342190000001E-4"/>
    <n v="5.1872876099999998E-4"/>
    <n v="5.9982949299999995E-4"/>
    <n v="0"/>
    <n v="0"/>
    <n v="0"/>
    <s v="EJ"/>
  </r>
  <r>
    <x v="25"/>
    <s v="South America_Northern"/>
    <s v="trn_freight"/>
    <x v="6"/>
    <x v="2"/>
    <n v="2.7256498E-3"/>
    <n v="4.1719284999999998E-3"/>
    <n v="4.823318E-3"/>
    <n v="4.4902388E-3"/>
    <n v="2.2381203200000001E-3"/>
    <n v="2.0055471399999898E-3"/>
    <n v="1.8658644E-3"/>
    <n v="1.5949382E-3"/>
    <n v="1.5678606999999999E-3"/>
    <n v="1.7166275E-3"/>
    <n v="1.9181127999999899E-3"/>
    <n v="0"/>
    <n v="0"/>
    <n v="0"/>
    <s v="EJ"/>
  </r>
  <r>
    <x v="25"/>
    <s v="South America_Northern"/>
    <s v="trn_freight_road"/>
    <x v="6"/>
    <x v="4"/>
    <n v="0"/>
    <n v="0"/>
    <n v="0"/>
    <n v="0"/>
    <n v="2.742442E-4"/>
    <n v="7.6039502799999997E-4"/>
    <n v="3.513908003E-3"/>
    <n v="9.9620060561599992E-3"/>
    <n v="1.683464903987E-2"/>
    <n v="2.2396677315531899E-2"/>
    <n v="2.9440223093100001E-2"/>
    <n v="0"/>
    <n v="0"/>
    <n v="0"/>
    <s v="EJ"/>
  </r>
  <r>
    <x v="25"/>
    <s v="South America_Northern"/>
    <s v="trn_freight_road"/>
    <x v="6"/>
    <x v="1"/>
    <n v="0"/>
    <n v="0"/>
    <n v="0"/>
    <n v="0"/>
    <n v="0"/>
    <n v="1.1350774999999999E-4"/>
    <n v="1.0952238528989999E-3"/>
    <n v="3.3823728203419999E-3"/>
    <n v="6.1951599630139997E-3"/>
    <n v="8.8906898716599996E-3"/>
    <n v="1.20148940878E-2"/>
    <n v="0"/>
    <n v="0"/>
    <n v="0"/>
    <s v="EJ"/>
  </r>
  <r>
    <x v="25"/>
    <s v="South America_Northern"/>
    <s v="trn_freight_road"/>
    <x v="6"/>
    <x v="2"/>
    <n v="0.1930212"/>
    <n v="0.290769"/>
    <n v="0.33379309999999901"/>
    <n v="0.31345099999999998"/>
    <n v="0.16774634860000001"/>
    <n v="0.165955334358"/>
    <n v="0.18765051692599999"/>
    <n v="0.20643298658619999"/>
    <n v="0.229533265913"/>
    <n v="0.26008894745"/>
    <n v="0.28933946188999998"/>
    <n v="0"/>
    <n v="0"/>
    <n v="0"/>
    <s v="EJ"/>
  </r>
  <r>
    <x v="25"/>
    <s v="South America_Northern"/>
    <s v="trn_pass"/>
    <x v="6"/>
    <x v="4"/>
    <n v="7.2369899999999996E-4"/>
    <n v="1.0688E-3"/>
    <n v="7.7019899999999995E-4"/>
    <n v="0"/>
    <n v="6.1783000000000002E-7"/>
    <n v="1.1924499999999999E-6"/>
    <n v="2.4154199999999999E-6"/>
    <n v="1.93260999999999E-5"/>
    <n v="5.4518280000000001E-5"/>
    <n v="1.4848459999999901E-4"/>
    <n v="3.7732229999999899E-4"/>
    <n v="0"/>
    <n v="0"/>
    <n v="0"/>
    <s v="EJ"/>
  </r>
  <r>
    <x v="25"/>
    <s v="South America_Northern"/>
    <s v="trn_pass"/>
    <x v="6"/>
    <x v="1"/>
    <n v="0"/>
    <n v="0"/>
    <n v="0"/>
    <n v="0"/>
    <n v="0"/>
    <n v="0"/>
    <n v="0"/>
    <n v="6.7637000000000001E-6"/>
    <n v="2.66851E-5"/>
    <n v="9.7953499999999997E-5"/>
    <n v="3.1677300000000001E-4"/>
    <n v="0"/>
    <n v="0"/>
    <n v="0"/>
    <s v="EJ"/>
  </r>
  <r>
    <x v="25"/>
    <s v="South America_Northern"/>
    <s v="trn_pass"/>
    <x v="6"/>
    <x v="2"/>
    <n v="6.5590900000000001E-3"/>
    <n v="1.13569999999999E-2"/>
    <n v="1.14939999999999E-2"/>
    <n v="1.17074E-2"/>
    <n v="3.9051921000000001E-3"/>
    <n v="3.8692804999999999E-3"/>
    <n v="5.0443327000000001E-3"/>
    <n v="6.3685219999999997E-3"/>
    <n v="8.2610099999999992E-3"/>
    <n v="1.02779509999999E-2"/>
    <n v="1.208974E-2"/>
    <n v="0"/>
    <n v="0"/>
    <n v="0"/>
    <s v="EJ"/>
  </r>
  <r>
    <x v="25"/>
    <s v="South America_Northern"/>
    <s v="trn_pass_road"/>
    <x v="6"/>
    <x v="4"/>
    <n v="0"/>
    <n v="0"/>
    <n v="0"/>
    <n v="0"/>
    <n v="1.6860200000000001E-3"/>
    <n v="3.851976E-3"/>
    <n v="6.4843749999999997E-3"/>
    <n v="8.0659100000000008E-3"/>
    <n v="9.0985800000000002E-3"/>
    <n v="9.9103200000000002E-3"/>
    <n v="1.055331E-2"/>
    <n v="0"/>
    <n v="0"/>
    <n v="0"/>
    <s v="EJ"/>
  </r>
  <r>
    <x v="25"/>
    <s v="South America_Northern"/>
    <s v="trn_pass_road"/>
    <x v="6"/>
    <x v="0"/>
    <n v="0"/>
    <n v="5.9117800000000004E-4"/>
    <n v="4.41984E-5"/>
    <n v="3.8698600000000002E-5"/>
    <n v="4.02928999999999E-5"/>
    <n v="3.9861899999999999E-5"/>
    <n v="3.0998060000000001E-5"/>
    <n v="3.1130199999999901E-5"/>
    <n v="3.3021510000000003E-5"/>
    <n v="3.3830019999999899E-5"/>
    <n v="3.4047249999999998E-5"/>
    <n v="0"/>
    <n v="0"/>
    <n v="0"/>
    <s v="EJ"/>
  </r>
  <r>
    <x v="25"/>
    <s v="South America_Northern"/>
    <s v="trn_pass_road"/>
    <x v="6"/>
    <x v="1"/>
    <n v="0"/>
    <n v="0"/>
    <n v="0"/>
    <n v="0"/>
    <n v="0"/>
    <n v="1.10977E-6"/>
    <n v="6.9320340000000004E-6"/>
    <n v="2.3898291E-5"/>
    <n v="4.7540339999999999E-5"/>
    <n v="6.6523529999999996E-5"/>
    <n v="7.5371599999999995E-5"/>
    <n v="0"/>
    <n v="0"/>
    <n v="0"/>
    <s v="EJ"/>
  </r>
  <r>
    <x v="25"/>
    <s v="South America_Northern"/>
    <s v="trn_pass_road"/>
    <x v="6"/>
    <x v="2"/>
    <n v="3.2208899999999999E-2"/>
    <n v="4.8520000000000001E-2"/>
    <n v="5.5699400000000003E-2"/>
    <n v="5.2304799999999999E-2"/>
    <n v="5.5453135200000003E-2"/>
    <n v="5.1460790399999998E-2"/>
    <n v="4.4782628900000003E-2"/>
    <n v="4.5435035200000001E-2"/>
    <n v="4.9366528999999902E-2"/>
    <n v="5.1679001000000002E-2"/>
    <n v="5.2922722999999998E-2"/>
    <n v="0"/>
    <n v="0"/>
    <n v="0"/>
    <s v="EJ"/>
  </r>
  <r>
    <x v="25"/>
    <s v="South America_Northern"/>
    <s v="trn_pass_road_LDV"/>
    <x v="6"/>
    <x v="4"/>
    <n v="0"/>
    <n v="0"/>
    <n v="0"/>
    <n v="0"/>
    <n v="0"/>
    <n v="1.5923000000000001E-3"/>
    <n v="3.2534600000000001E-3"/>
    <n v="4.0076900000000004E-3"/>
    <n v="4.37858E-3"/>
    <n v="4.7444699999999998E-3"/>
    <n v="4.9750899999999997E-3"/>
    <n v="0"/>
    <n v="0"/>
    <n v="0"/>
    <s v="EJ"/>
  </r>
  <r>
    <x v="25"/>
    <s v="South America_Northern"/>
    <s v="trn_pass_road_LDV"/>
    <x v="6"/>
    <x v="2"/>
    <n v="1.17962E-2"/>
    <n v="1.7769900000000002E-2"/>
    <n v="2.0399199999999999E-2"/>
    <n v="1.9155999999999999E-2"/>
    <n v="5.0949300000000001E-3"/>
    <n v="2.2691399999999998E-3"/>
    <n v="1.61301E-3"/>
    <n v="1.14828E-3"/>
    <n v="8.4388900000000001E-4"/>
    <n v="6.4636399999999997E-4"/>
    <n v="4.9554700000000004E-4"/>
    <n v="0"/>
    <n v="0"/>
    <n v="0"/>
    <s v="EJ"/>
  </r>
  <r>
    <x v="25"/>
    <s v="South America_Northern"/>
    <s v="trn_pass_road_LDV_4W"/>
    <x v="6"/>
    <x v="4"/>
    <n v="0"/>
    <n v="0"/>
    <n v="0"/>
    <n v="0"/>
    <n v="0"/>
    <n v="0"/>
    <n v="2.3436360000000001E-3"/>
    <n v="1.8934987E-2"/>
    <n v="3.2951440999999998E-2"/>
    <n v="4.0876309199999898E-2"/>
    <n v="4.8983268500000003E-2"/>
    <n v="0"/>
    <n v="0"/>
    <n v="0"/>
    <s v="EJ"/>
  </r>
  <r>
    <x v="25"/>
    <s v="South America_Northern"/>
    <s v="trn_pass_road_LDV_4W"/>
    <x v="6"/>
    <x v="0"/>
    <n v="0"/>
    <n v="3.8873570000000001E-3"/>
    <n v="2.9065990000000001E-4"/>
    <n v="2.5426499999999999E-4"/>
    <n v="6.8198099999999993E-5"/>
    <n v="5.6018769999999998E-5"/>
    <n v="7.8107543999999998E-5"/>
    <n v="4.8927956000000003E-5"/>
    <n v="2.6648728000000001E-5"/>
    <n v="2.88007699999999E-5"/>
    <n v="2.91667969999999E-5"/>
    <n v="0"/>
    <n v="0"/>
    <n v="0"/>
    <s v="EJ"/>
  </r>
  <r>
    <x v="25"/>
    <s v="South America_Northern"/>
    <s v="trn_pass_road_LDV_4W"/>
    <x v="6"/>
    <x v="1"/>
    <n v="0"/>
    <n v="0"/>
    <n v="0"/>
    <n v="0"/>
    <n v="0"/>
    <n v="0"/>
    <n v="6.1308725999999997E-6"/>
    <n v="3.2571976099999998E-5"/>
    <n v="5.38776124E-5"/>
    <n v="6.5998838600000003E-5"/>
    <n v="7.9770559499999896E-5"/>
    <n v="0"/>
    <n v="0"/>
    <n v="0"/>
    <s v="EJ"/>
  </r>
  <r>
    <x v="25"/>
    <s v="South America_Northern"/>
    <s v="trn_pass_road_LDV_4W"/>
    <x v="6"/>
    <x v="2"/>
    <n v="0.17345430000000001"/>
    <n v="0.26129370000000002"/>
    <n v="0.29995630000000001"/>
    <n v="0.28167579999999998"/>
    <n v="7.5503580000000001E-2"/>
    <n v="6.2041060000000002E-2"/>
    <n v="8.7164866800000004E-2"/>
    <n v="5.7215537800000001E-2"/>
    <n v="3.3967946700000001E-2"/>
    <n v="3.6895217599999898E-2"/>
    <n v="3.76674200499999E-2"/>
    <n v="0"/>
    <n v="0"/>
    <n v="0"/>
    <s v="EJ"/>
  </r>
  <r>
    <x v="25"/>
    <s v="South America_Northern"/>
    <s v="trn_shipping_intl"/>
    <x v="7"/>
    <x v="4"/>
    <n v="0"/>
    <n v="0"/>
    <n v="0"/>
    <n v="0"/>
    <n v="0"/>
    <n v="0"/>
    <n v="0"/>
    <n v="3.4239900000000002E-7"/>
    <n v="1.0639600000000001E-6"/>
    <n v="3.3232300000000002E-6"/>
    <n v="8.8211400000000004E-6"/>
    <n v="0"/>
    <n v="0"/>
    <n v="0"/>
    <s v="EJ"/>
  </r>
  <r>
    <x v="25"/>
    <s v="South America_Northern"/>
    <s v="trn_shipping_intl"/>
    <x v="7"/>
    <x v="1"/>
    <n v="0"/>
    <n v="0"/>
    <n v="0"/>
    <n v="0"/>
    <n v="0"/>
    <n v="0"/>
    <n v="0"/>
    <n v="7.2187400000000003E-6"/>
    <n v="2.86447E-5"/>
    <n v="1.21098E-4"/>
    <n v="4.3232699999999998E-4"/>
    <n v="0"/>
    <n v="0"/>
    <n v="0"/>
    <s v="EJ"/>
  </r>
  <r>
    <x v="25"/>
    <s v="South America_Northern"/>
    <s v="trn_shipping_intl"/>
    <x v="7"/>
    <x v="2"/>
    <n v="3.3910500000000003E-2"/>
    <n v="2.9428099999999999E-2"/>
    <n v="4.1581100000000003E-2"/>
    <n v="6.5812800000000005E-2"/>
    <n v="4.6107389999999998E-2"/>
    <n v="4.495242E-2"/>
    <n v="4.7322700000000002E-2"/>
    <n v="5.0667499999999997E-2"/>
    <n v="5.4715600000000003E-2"/>
    <n v="5.90573E-2"/>
    <n v="6.3144599999999995E-2"/>
    <n v="0"/>
    <n v="0"/>
    <n v="0"/>
    <s v="EJ"/>
  </r>
  <r>
    <x v="26"/>
    <s v="South America_Southern"/>
    <s v="N fertilizer"/>
    <x v="0"/>
    <x v="0"/>
    <n v="5.9756499999999999E-3"/>
    <n v="5.9547899999999997E-3"/>
    <n v="7.3773399999999996E-3"/>
    <n v="4.1858099999999999E-3"/>
    <n v="7.9689600000000006E-3"/>
    <n v="1.19014004E-2"/>
    <n v="1.54630962E-2"/>
    <n v="1.8790968399999899E-2"/>
    <n v="2.13112585999999E-2"/>
    <n v="2.3687410190000001E-2"/>
    <n v="2.5435931899999899E-2"/>
    <n v="0"/>
    <n v="0"/>
    <n v="0"/>
    <s v="EJ"/>
  </r>
  <r>
    <x v="26"/>
    <s v="South America_Southern"/>
    <s v="N fertilizer"/>
    <x v="0"/>
    <x v="1"/>
    <n v="0"/>
    <n v="0"/>
    <n v="0"/>
    <n v="0"/>
    <n v="0"/>
    <n v="5.5162299999999999E-5"/>
    <n v="3.203449E-4"/>
    <n v="8.1929059999999996E-4"/>
    <n v="1.5465349999999999E-3"/>
    <n v="2.5171194999999901E-3"/>
    <n v="3.5867973599999999E-3"/>
    <n v="0"/>
    <n v="0"/>
    <n v="0"/>
    <s v="EJ"/>
  </r>
  <r>
    <x v="26"/>
    <s v="South America_Southern"/>
    <s v="agricultural energy use"/>
    <x v="1"/>
    <x v="3"/>
    <n v="5.1488000000000003E-3"/>
    <n v="2.5534899999999998E-3"/>
    <n v="7.8697100000000002E-3"/>
    <n v="6.7812899999999997E-3"/>
    <n v="7.60459999999999E-3"/>
    <n v="8.4300099999999999E-3"/>
    <n v="8.9050899999999992E-3"/>
    <n v="8.9805270000000003E-3"/>
    <n v="8.7239610000000006E-3"/>
    <n v="8.2357539999999996E-3"/>
    <n v="7.6917110000000004E-3"/>
    <n v="0"/>
    <n v="0"/>
    <n v="0"/>
    <s v="EJ"/>
  </r>
  <r>
    <x v="26"/>
    <s v="South America_Southern"/>
    <s v="agricultural energy use"/>
    <x v="1"/>
    <x v="5"/>
    <n v="0"/>
    <n v="2.09299E-4"/>
    <n v="0"/>
    <n v="4.1899900000000002E-5"/>
    <n v="4.6583199999999998E-5"/>
    <n v="4.7885E-5"/>
    <n v="4.6576480000000002E-5"/>
    <n v="4.4620229999999999E-5"/>
    <n v="4.4080159999999901E-5"/>
    <n v="4.3969440000000002E-5"/>
    <n v="4.3914859999999999E-5"/>
    <n v="0"/>
    <n v="0"/>
    <n v="0"/>
    <s v="EJ"/>
  </r>
  <r>
    <x v="26"/>
    <s v="South America_Southern"/>
    <s v="agricultural energy use"/>
    <x v="1"/>
    <x v="4"/>
    <n v="1.2558000000000001E-3"/>
    <n v="6.36267E-3"/>
    <n v="6.4464099999999996E-3"/>
    <n v="7.4510899999999996E-3"/>
    <n v="7.8471700000000005E-3"/>
    <n v="8.6282830000000005E-3"/>
    <n v="1.0479010999999899E-2"/>
    <n v="1.26766213E-2"/>
    <n v="1.4528759299999999E-2"/>
    <n v="1.67216681E-2"/>
    <n v="1.9049146999999999E-2"/>
    <n v="0"/>
    <n v="0"/>
    <n v="0"/>
    <s v="EJ"/>
  </r>
  <r>
    <x v="26"/>
    <s v="South America_Southern"/>
    <s v="agricultural energy use"/>
    <x v="1"/>
    <x v="1"/>
    <n v="0"/>
    <n v="0"/>
    <n v="0"/>
    <n v="0"/>
    <n v="0"/>
    <n v="2.8893199999999999E-4"/>
    <n v="1.0607629999999999E-3"/>
    <n v="2.051944E-3"/>
    <n v="2.8336479999999998E-3"/>
    <n v="3.5863069999999999E-3"/>
    <n v="4.133266E-3"/>
    <n v="0"/>
    <n v="0"/>
    <n v="0"/>
    <s v="EJ"/>
  </r>
  <r>
    <x v="26"/>
    <s v="South America_Southern"/>
    <s v="agricultural energy use"/>
    <x v="1"/>
    <x v="2"/>
    <n v="1.00883E-2"/>
    <n v="2.1892680000000001E-2"/>
    <n v="3.1102009999999999E-2"/>
    <n v="3.8929690000000003E-2"/>
    <n v="4.1716779999999898E-2"/>
    <n v="4.1731320000000002E-2"/>
    <n v="3.9587470999999999E-2"/>
    <n v="3.6732330000000001E-2"/>
    <n v="3.4537313E-2"/>
    <n v="3.1590277999999999E-2"/>
    <n v="2.8463392000000001E-2"/>
    <n v="0"/>
    <n v="0"/>
    <n v="0"/>
    <s v="EJ"/>
  </r>
  <r>
    <x v="26"/>
    <s v="South America_Southern"/>
    <s v="cement"/>
    <x v="0"/>
    <x v="4"/>
    <n v="3.8614299999999999E-3"/>
    <n v="7.1764899999999998E-3"/>
    <n v="8.9637699999999994E-3"/>
    <n v="8.9637699999999994E-3"/>
    <n v="9.6960829999999994E-3"/>
    <n v="1.1351674000000001E-2"/>
    <n v="1.3376354E-2"/>
    <n v="1.5715667999999999E-2"/>
    <n v="1.7809158999999901E-2"/>
    <n v="1.9343985000000001E-2"/>
    <n v="2.0517924999999999E-2"/>
    <n v="0"/>
    <n v="0"/>
    <n v="0"/>
    <s v="EJ"/>
  </r>
  <r>
    <x v="26"/>
    <s v="South America_Southern"/>
    <s v="chemical energy use"/>
    <x v="0"/>
    <x v="3"/>
    <n v="0"/>
    <n v="0"/>
    <n v="0"/>
    <n v="1.6740099999999999E-4"/>
    <n v="1.891218E-4"/>
    <n v="2.121452E-4"/>
    <n v="2.3814649999999999E-4"/>
    <n v="2.6023029999999898E-4"/>
    <n v="2.7545119999999998E-4"/>
    <n v="2.8772497999999999E-4"/>
    <n v="2.9589789000000001E-4"/>
    <n v="0"/>
    <n v="0"/>
    <n v="0"/>
    <s v="EJ"/>
  </r>
  <r>
    <x v="26"/>
    <s v="South America_Southern"/>
    <s v="chemical energy use"/>
    <x v="0"/>
    <x v="4"/>
    <n v="9.2090499999999997E-4"/>
    <n v="2.3023100000000001E-3"/>
    <n v="1.6744100000000001E-3"/>
    <n v="2.97212E-3"/>
    <n v="3.2619699999999999E-3"/>
    <n v="3.6406139999999999E-3"/>
    <n v="4.1662030000000003E-3"/>
    <n v="4.7655129999999999E-3"/>
    <n v="5.3620549999999897E-3"/>
    <n v="5.9347434999999999E-3"/>
    <n v="6.4474520999999998E-3"/>
    <n v="0"/>
    <n v="0"/>
    <n v="0"/>
    <s v="EJ"/>
  </r>
  <r>
    <x v="26"/>
    <s v="South America_Southern"/>
    <s v="chemical energy use"/>
    <x v="0"/>
    <x v="0"/>
    <n v="0"/>
    <n v="0"/>
    <n v="1.90182E-3"/>
    <n v="9.1360499999999995E-4"/>
    <n v="1.028553E-3"/>
    <n v="1.1249400000000001E-3"/>
    <n v="1.2136600000000001E-3"/>
    <n v="1.23716E-3"/>
    <n v="1.2164540000000001E-3"/>
    <n v="1.2254417999999999E-3"/>
    <n v="1.24137236E-3"/>
    <n v="0"/>
    <n v="0"/>
    <n v="0"/>
    <s v="EJ"/>
  </r>
  <r>
    <x v="26"/>
    <s v="South America_Southern"/>
    <s v="chemical energy use"/>
    <x v="0"/>
    <x v="2"/>
    <n v="0"/>
    <n v="1.6740099999999999E-4"/>
    <n v="0"/>
    <n v="3.3490199999999999E-4"/>
    <n v="3.7230459999999999E-4"/>
    <n v="4.0225349999999999E-4"/>
    <n v="4.2178259999999998E-4"/>
    <n v="4.1586109999999999E-4"/>
    <n v="4.0571649999999901E-4"/>
    <n v="4.1661331999999902E-4"/>
    <n v="4.4144261999999899E-4"/>
    <n v="0"/>
    <n v="0"/>
    <n v="0"/>
    <s v="EJ"/>
  </r>
  <r>
    <x v="26"/>
    <s v="South America_Southern"/>
    <s v="chemical feedstocks"/>
    <x v="0"/>
    <x v="0"/>
    <n v="2.7545300000000002E-2"/>
    <n v="9.1184500000000002E-2"/>
    <n v="2.5967E-2"/>
    <n v="2.9795999999999998E-3"/>
    <n v="3.2612499999999998E-3"/>
    <n v="3.6004800000000001E-3"/>
    <n v="4.1112199999999996E-3"/>
    <n v="4.7355299999999999E-3"/>
    <n v="5.3732900000000002E-3"/>
    <n v="5.96657E-3"/>
    <n v="6.4877299999999997E-3"/>
    <n v="0"/>
    <n v="0"/>
    <n v="0"/>
    <s v="EJ"/>
  </r>
  <r>
    <x v="26"/>
    <s v="South America_Southern"/>
    <s v="chemical feedstocks"/>
    <x v="0"/>
    <x v="2"/>
    <n v="8.9998999999999999E-3"/>
    <n v="0"/>
    <n v="2.9302E-3"/>
    <n v="1.2559999999999999E-4"/>
    <n v="1.8798799999999999E-4"/>
    <n v="2.7257900000000001E-4"/>
    <n v="3.72541E-4"/>
    <n v="5.2663099999999995E-4"/>
    <n v="7.3514100000000003E-4"/>
    <n v="9.6519900000000003E-4"/>
    <n v="1.2379800000000001E-3"/>
    <n v="0"/>
    <n v="0"/>
    <n v="0"/>
    <s v="EJ"/>
  </r>
  <r>
    <x v="26"/>
    <s v="South America_Southern"/>
    <s v="comm cooling"/>
    <x v="2"/>
    <x v="4"/>
    <n v="1.4522000000000001E-3"/>
    <n v="8.1444499999999993E-3"/>
    <n v="1.28428E-2"/>
    <n v="1.7039599999999998E-2"/>
    <n v="1.9168020000000001E-2"/>
    <n v="2.377779E-2"/>
    <n v="2.974779E-2"/>
    <n v="3.571175E-2"/>
    <n v="4.1512597999999998E-2"/>
    <n v="4.7076172999999999E-2"/>
    <n v="5.2219689999999999E-2"/>
    <n v="0"/>
    <n v="0"/>
    <n v="0"/>
    <s v="EJ"/>
  </r>
  <r>
    <x v="26"/>
    <s v="South America_Southern"/>
    <s v="comm cooling"/>
    <x v="2"/>
    <x v="0"/>
    <n v="6.3300199999999994E-5"/>
    <n v="2.32399E-4"/>
    <n v="4.52101E-4"/>
    <n v="6.4970100000000003E-4"/>
    <n v="7.3036499999999996E-4"/>
    <n v="8.3705439999999997E-4"/>
    <n v="8.8211299999999904E-4"/>
    <n v="8.2711690000000001E-4"/>
    <n v="7.4814239999999995E-4"/>
    <n v="6.7144419999999995E-4"/>
    <n v="6.2887179999999998E-4"/>
    <n v="0"/>
    <n v="0"/>
    <n v="0"/>
    <s v="EJ"/>
  </r>
  <r>
    <x v="26"/>
    <s v="South America_Southern"/>
    <s v="comm heating"/>
    <x v="2"/>
    <x v="3"/>
    <n v="1.00462E-2"/>
    <n v="4.8020000000000002E-4"/>
    <n v="1.145E-3"/>
    <n v="1.4774E-3"/>
    <n v="1.623099E-3"/>
    <n v="1.8837239999999901E-3"/>
    <n v="2.1310019999999999E-3"/>
    <n v="2.2512159999999999E-3"/>
    <n v="2.2093899999999999E-3"/>
    <n v="2.0803470999999998E-3"/>
    <n v="1.9120908999999901E-3"/>
    <n v="0"/>
    <n v="0"/>
    <n v="0"/>
    <s v="EJ"/>
  </r>
  <r>
    <x v="26"/>
    <s v="South America_Southern"/>
    <s v="comm heating"/>
    <x v="2"/>
    <x v="4"/>
    <n v="2.7036999999999999E-3"/>
    <n v="1.5163100000000001E-2"/>
    <n v="2.3910299999999999E-2"/>
    <n v="3.1723800000000003E-2"/>
    <n v="3.446275E-2"/>
    <n v="4.0378459999999998E-2"/>
    <n v="5.0270519999999999E-2"/>
    <n v="6.1808429999999998E-2"/>
    <n v="7.2594989999999998E-2"/>
    <n v="8.1756200000000001E-2"/>
    <n v="8.8582060000000004E-2"/>
    <n v="0"/>
    <n v="0"/>
    <n v="0"/>
    <s v="EJ"/>
  </r>
  <r>
    <x v="26"/>
    <s v="South America_Southern"/>
    <s v="comm heating"/>
    <x v="2"/>
    <x v="0"/>
    <n v="1.0663000000000001E-3"/>
    <n v="3.9161999999999999E-3"/>
    <n v="7.6194000000000001E-3"/>
    <n v="1.09496E-2"/>
    <n v="1.2086029999999999E-2"/>
    <n v="1.3685579999999999E-2"/>
    <n v="1.5591020000000001E-2"/>
    <n v="1.7080089999999999E-2"/>
    <n v="1.7861446999999999E-2"/>
    <n v="1.8285504000000001E-2"/>
    <n v="1.8333418000000001E-2"/>
    <n v="0"/>
    <n v="0"/>
    <n v="0"/>
    <s v="EJ"/>
  </r>
  <r>
    <x v="26"/>
    <s v="South America_Southern"/>
    <s v="comm heating"/>
    <x v="2"/>
    <x v="1"/>
    <n v="0"/>
    <n v="0"/>
    <n v="0"/>
    <n v="0"/>
    <n v="0"/>
    <n v="6.2040599999999998E-7"/>
    <n v="1.25492E-5"/>
    <n v="2.4070099999999998E-5"/>
    <n v="3.3758299999999998E-5"/>
    <n v="4.0150400000000001E-5"/>
    <n v="4.4788900000000001E-5"/>
    <n v="0"/>
    <n v="0"/>
    <n v="0"/>
    <s v="EJ"/>
  </r>
  <r>
    <x v="26"/>
    <s v="South America_Southern"/>
    <s v="comm heating"/>
    <x v="2"/>
    <x v="2"/>
    <n v="1.15718E-2"/>
    <n v="3.37405E-2"/>
    <n v="5.1276099999999998E-2"/>
    <n v="5.1162600000000003E-2"/>
    <n v="5.5544070000000001E-2"/>
    <n v="6.1519709999999998E-2"/>
    <n v="6.7308880000000001E-2"/>
    <n v="7.1826290000000001E-2"/>
    <n v="7.5456919999999997E-2"/>
    <n v="7.9160900000000006E-2"/>
    <n v="8.2955779999999896E-2"/>
    <n v="0"/>
    <n v="0"/>
    <n v="0"/>
    <s v="EJ"/>
  </r>
  <r>
    <x v="26"/>
    <s v="South America_Southern"/>
    <s v="comm others"/>
    <x v="2"/>
    <x v="3"/>
    <n v="1.3396899999999999E-3"/>
    <n v="6.3999999999999997E-5"/>
    <n v="1.527E-4"/>
    <n v="1.9699999999999999E-4"/>
    <n v="2.2633399999999999E-4"/>
    <n v="2.8766270000000002E-4"/>
    <n v="3.400276E-4"/>
    <n v="3.6812070000000001E-4"/>
    <n v="3.7739479999999997E-4"/>
    <n v="3.6989342999999898E-4"/>
    <n v="3.6106140000000001E-4"/>
    <n v="0"/>
    <n v="0"/>
    <n v="0"/>
    <s v="EJ"/>
  </r>
  <r>
    <x v="26"/>
    <s v="South America_Southern"/>
    <s v="comm others"/>
    <x v="2"/>
    <x v="5"/>
    <n v="1.25599E-4"/>
    <n v="1.2559999999999999E-4"/>
    <n v="0"/>
    <n v="1.674E-4"/>
    <n v="1.9003020000000001E-4"/>
    <n v="2.252198E-4"/>
    <n v="2.4714799999999999E-4"/>
    <n v="2.5142839999999899E-4"/>
    <n v="2.5273769999999899E-4"/>
    <n v="2.5042163E-4"/>
    <n v="2.5430047000000002E-4"/>
    <n v="0"/>
    <n v="0"/>
    <n v="0"/>
    <s v="EJ"/>
  </r>
  <r>
    <x v="26"/>
    <s v="South America_Southern"/>
    <s v="comm others"/>
    <x v="2"/>
    <x v="4"/>
    <n v="8.0528500000000003E-3"/>
    <n v="4.5162899999999999E-2"/>
    <n v="7.1216399999999999E-2"/>
    <n v="9.4488600000000006E-2"/>
    <n v="0.1075221"/>
    <n v="0.14150569999999901"/>
    <n v="0.19403719999999999"/>
    <n v="0.25635719000000001"/>
    <n v="0.32374818999999999"/>
    <n v="0.39726116"/>
    <n v="0.47325956999999902"/>
    <n v="0"/>
    <n v="0"/>
    <n v="0"/>
    <s v="EJ"/>
  </r>
  <r>
    <x v="26"/>
    <s v="South America_Southern"/>
    <s v="comm others"/>
    <x v="2"/>
    <x v="0"/>
    <n v="1.65799E-4"/>
    <n v="6.0899999999999995E-4"/>
    <n v="1.1848E-3"/>
    <n v="1.7026000000000001E-3"/>
    <n v="1.9696269999999998E-3"/>
    <n v="2.447318E-3"/>
    <n v="2.9654449999999902E-3"/>
    <n v="3.4077119999999998E-3"/>
    <n v="3.8015109999999901E-3"/>
    <n v="4.1761784999999997E-3"/>
    <n v="4.5579009999999996E-3"/>
    <n v="0"/>
    <n v="0"/>
    <n v="0"/>
    <s v="EJ"/>
  </r>
  <r>
    <x v="26"/>
    <s v="South America_Southern"/>
    <s v="comm others"/>
    <x v="2"/>
    <x v="1"/>
    <n v="0"/>
    <n v="0"/>
    <n v="0"/>
    <n v="0"/>
    <n v="0"/>
    <n v="2.63268E-7"/>
    <n v="4.68914E-6"/>
    <n v="8.7737799999999992E-6"/>
    <n v="1.2741999999999999E-5"/>
    <n v="1.8193300000000001E-5"/>
    <n v="2.3628100000000002E-5"/>
    <n v="0"/>
    <n v="0"/>
    <n v="0"/>
    <s v="EJ"/>
  </r>
  <r>
    <x v="26"/>
    <s v="South America_Southern"/>
    <s v="comm others"/>
    <x v="2"/>
    <x v="2"/>
    <n v="6.06166E-3"/>
    <n v="1.76744E-2"/>
    <n v="2.6860100000000001E-2"/>
    <n v="2.68007E-2"/>
    <n v="3.007342E-2"/>
    <n v="3.467071E-2"/>
    <n v="3.6627420000000001E-2"/>
    <n v="3.6009429999999898E-2"/>
    <n v="3.5395209999999899E-2"/>
    <n v="3.4841178E-2"/>
    <n v="3.6089660000000003E-2"/>
    <n v="0"/>
    <n v="0"/>
    <n v="0"/>
    <s v="EJ"/>
  </r>
  <r>
    <x v="26"/>
    <s v="South America_Southern"/>
    <s v="construction energy use"/>
    <x v="0"/>
    <x v="3"/>
    <n v="0"/>
    <n v="0"/>
    <n v="0"/>
    <n v="4.1899700000000001E-5"/>
    <n v="4.8072699999999998E-5"/>
    <n v="5.6180100000000001E-5"/>
    <n v="6.2089880000000002E-5"/>
    <n v="6.4660999999999996E-5"/>
    <n v="6.3715900000000004E-5"/>
    <n v="6.0667349999999998E-5"/>
    <n v="5.7056979999999998E-5"/>
    <n v="0"/>
    <n v="0"/>
    <n v="0"/>
    <s v="EJ"/>
  </r>
  <r>
    <x v="26"/>
    <s v="South America_Southern"/>
    <s v="construction energy use"/>
    <x v="0"/>
    <x v="4"/>
    <n v="0"/>
    <n v="0"/>
    <n v="0"/>
    <n v="7.5349399999999995E-4"/>
    <n v="8.0912900000000001E-4"/>
    <n v="9.3298010999999905E-4"/>
    <n v="1.1721844399999999E-3"/>
    <n v="1.4329777499999901E-3"/>
    <n v="1.6337715699999999E-3"/>
    <n v="1.8554216100000001E-3"/>
    <n v="2.0908832E-3"/>
    <n v="0"/>
    <n v="0"/>
    <n v="0"/>
    <s v="EJ"/>
  </r>
  <r>
    <x v="26"/>
    <s v="South America_Southern"/>
    <s v="construction energy use"/>
    <x v="0"/>
    <x v="1"/>
    <n v="0"/>
    <n v="0"/>
    <n v="0"/>
    <n v="0"/>
    <n v="0"/>
    <n v="3.9764400000000002E-5"/>
    <n v="1.3922930000000001E-4"/>
    <n v="2.707346E-4"/>
    <n v="3.8286332999999998E-4"/>
    <n v="4.9799719999999998E-4"/>
    <n v="5.9099680000000005E-4"/>
    <n v="0"/>
    <n v="0"/>
    <n v="0"/>
    <s v="EJ"/>
  </r>
  <r>
    <x v="26"/>
    <s v="South America_Southern"/>
    <s v="construction energy use"/>
    <x v="0"/>
    <x v="2"/>
    <n v="3.0975870000000002E-3"/>
    <n v="1.063239E-2"/>
    <n v="6.78138E-3"/>
    <n v="4.185963E-3"/>
    <n v="4.4958489999999997E-3"/>
    <n v="4.5338989999999897E-3"/>
    <n v="4.3466670000000002E-3"/>
    <n v="4.0869139999999997E-3"/>
    <n v="3.8903219999999999E-3"/>
    <n v="3.6011085000000002E-3"/>
    <n v="3.2779632000000001E-3"/>
    <n v="0"/>
    <n v="0"/>
    <n v="0"/>
    <s v="EJ"/>
  </r>
  <r>
    <x v="26"/>
    <s v="South America_Southern"/>
    <s v="construction feedstocks"/>
    <x v="3"/>
    <x v="2"/>
    <n v="3.5162000000000001E-3"/>
    <n v="6.6556999999999996E-3"/>
    <n v="1.3939399999999999E-2"/>
    <n v="9.9208000000000005E-3"/>
    <n v="1.0769300000000001E-2"/>
    <n v="1.13942E-2"/>
    <n v="1.2056300000000001E-2"/>
    <n v="1.2774499999999999E-2"/>
    <n v="1.3457800000000001E-2"/>
    <n v="1.41114E-2"/>
    <n v="1.47449E-2"/>
    <n v="0"/>
    <n v="0"/>
    <n v="0"/>
    <s v="EJ"/>
  </r>
  <r>
    <x v="26"/>
    <s v="South America_Southern"/>
    <s v="desalinated water"/>
    <x v="0"/>
    <x v="4"/>
    <n v="2.8635999999999999E-4"/>
    <n v="5.6257400000000004E-4"/>
    <n v="7.3480300000000002E-4"/>
    <n v="6.1671499999999999E-4"/>
    <n v="1.0486899999999999E-3"/>
    <n v="1.4005300000000001E-3"/>
    <n v="1.8678499999999999E-3"/>
    <n v="2.40726E-3"/>
    <n v="2.8213000000000001E-3"/>
    <n v="3.2018900000000002E-3"/>
    <n v="3.5684200000000001E-3"/>
    <n v="0"/>
    <n v="0"/>
    <n v="0"/>
    <s v="EJ"/>
  </r>
  <r>
    <x v="26"/>
    <s v="South America_Southern"/>
    <s v="desalinated water"/>
    <x v="0"/>
    <x v="0"/>
    <n v="1.67341E-5"/>
    <n v="1.89066E-4"/>
    <n v="4.27704E-4"/>
    <n v="5.0655100000000005E-4"/>
    <n v="8.6772300000000004E-4"/>
    <n v="1.1102200000000001E-3"/>
    <n v="1.4778700000000001E-3"/>
    <n v="1.8710199999999999E-3"/>
    <n v="2.1230799999999998E-3"/>
    <n v="2.39237E-3"/>
    <n v="2.6432399999999998E-3"/>
    <n v="0"/>
    <n v="0"/>
    <n v="0"/>
    <s v="EJ"/>
  </r>
  <r>
    <x v="26"/>
    <s v="South America_Southern"/>
    <s v="desalinated water"/>
    <x v="0"/>
    <x v="2"/>
    <n v="3.1123700000000002E-4"/>
    <n v="8.7398800000000002E-4"/>
    <n v="1.34476E-3"/>
    <n v="1.5496799999999999E-3"/>
    <n v="2.5348900000000001E-3"/>
    <n v="3.2610299999999998E-3"/>
    <n v="4.2203199999999996E-3"/>
    <n v="5.5005699999999998E-3"/>
    <n v="6.5935799999999999E-3"/>
    <n v="7.7062900000000002E-3"/>
    <n v="8.9348799999999992E-3"/>
    <n v="0"/>
    <n v="0"/>
    <n v="0"/>
    <s v="EJ"/>
  </r>
  <r>
    <x v="26"/>
    <s v="South America_Southern"/>
    <s v="industrial wastewater treatment"/>
    <x v="0"/>
    <x v="4"/>
    <n v="3.0492099999999999E-4"/>
    <n v="1.0010900000000001E-3"/>
    <n v="1.31627E-3"/>
    <n v="1.5995200000000001E-3"/>
    <n v="2.4810100000000001E-3"/>
    <n v="3.6004000000000001E-3"/>
    <n v="5.0062099999999997E-3"/>
    <n v="6.6459500000000003E-3"/>
    <n v="8.4466000000000003E-3"/>
    <n v="1.0363499999999999E-2"/>
    <n v="1.2330900000000001E-2"/>
    <n v="0"/>
    <n v="0"/>
    <n v="0"/>
    <s v="EJ"/>
  </r>
  <r>
    <x v="26"/>
    <s v="South America_Southern"/>
    <s v="industrial water abstraction"/>
    <x v="0"/>
    <x v="4"/>
    <n v="2.5880599999999999E-4"/>
    <n v="6.5383399999999995E-4"/>
    <n v="8.1111599999999996E-4"/>
    <n v="9.8623200000000008E-4"/>
    <n v="1.1119000000000001E-3"/>
    <n v="1.29867E-3"/>
    <n v="1.5434400000000001E-3"/>
    <n v="1.8155700000000001E-3"/>
    <n v="2.0878699999999999E-3"/>
    <n v="2.3524499999999999E-3"/>
    <n v="2.60173E-3"/>
    <n v="0"/>
    <n v="0"/>
    <n v="0"/>
    <s v="EJ"/>
  </r>
  <r>
    <x v="26"/>
    <s v="South America_Southern"/>
    <s v="industrial water treatment"/>
    <x v="0"/>
    <x v="4"/>
    <n v="5.5965099999999999E-4"/>
    <n v="1.44119E-3"/>
    <n v="1.76895E-3"/>
    <n v="2.1493900000000002E-3"/>
    <n v="2.4232799999999999E-3"/>
    <n v="2.8303199999999999E-3"/>
    <n v="3.3637799999999998E-3"/>
    <n v="3.9568499999999996E-3"/>
    <n v="4.5503000000000002E-3"/>
    <n v="5.12693E-3"/>
    <n v="5.6702000000000002E-3"/>
    <n v="0"/>
    <n v="0"/>
    <n v="0"/>
    <s v="EJ"/>
  </r>
  <r>
    <x v="26"/>
    <s v="South America_Southern"/>
    <s v="iron and steel"/>
    <x v="0"/>
    <x v="3"/>
    <n v="0"/>
    <n v="0"/>
    <n v="0"/>
    <n v="0"/>
    <n v="0"/>
    <n v="1.33378E-2"/>
    <n v="2.3116999999999999E-2"/>
    <n v="3.2168219999999997E-2"/>
    <n v="3.869964E-2"/>
    <n v="4.2963639999999997E-2"/>
    <n v="4.6158279999999899E-2"/>
    <n v="0"/>
    <n v="0"/>
    <n v="0"/>
    <s v="EJ"/>
  </r>
  <r>
    <x v="26"/>
    <s v="South America_Southern"/>
    <s v="iron and steel"/>
    <x v="0"/>
    <x v="5"/>
    <n v="1.6827740000000001E-2"/>
    <n v="3.1813639999999997E-2"/>
    <n v="1.58231E-2"/>
    <n v="1.833452E-2"/>
    <n v="2.53354999999999E-2"/>
    <n v="3.5831839999999997E-2"/>
    <n v="5.98427299999999E-2"/>
    <n v="8.6379384999999906E-2"/>
    <n v="0.112679390999999"/>
    <n v="0.13681117300000001"/>
    <n v="0.15765453400000001"/>
    <n v="0"/>
    <n v="0"/>
    <n v="0"/>
    <s v="EJ"/>
  </r>
  <r>
    <x v="26"/>
    <s v="South America_Southern"/>
    <s v="iron and steel"/>
    <x v="0"/>
    <x v="4"/>
    <n v="1.306036E-2"/>
    <n v="2.369278E-2"/>
    <n v="3.0515969999999899E-2"/>
    <n v="4.2990109999999998E-2"/>
    <n v="5.8768189999999998E-2"/>
    <n v="6.8666399000000003E-2"/>
    <n v="8.0877665000000001E-2"/>
    <n v="0.100019952"/>
    <n v="0.1254959766"/>
    <n v="0.1531318907"/>
    <n v="0.1786753207"/>
    <n v="0"/>
    <n v="0"/>
    <n v="0"/>
    <s v="EJ"/>
  </r>
  <r>
    <x v="26"/>
    <s v="South America_Southern"/>
    <s v="iron and steel"/>
    <x v="0"/>
    <x v="0"/>
    <n v="0"/>
    <n v="5.0225759999999997E-4"/>
    <n v="3.7255220000000002E-3"/>
    <n v="3.6836025499999898E-3"/>
    <n v="5.0560164890000002E-3"/>
    <n v="5.5272445009999999E-3"/>
    <n v="5.6015419809999998E-3"/>
    <n v="6.2880359379999997E-3"/>
    <n v="7.6439971844000001E-3"/>
    <n v="9.2824086085999992E-3"/>
    <n v="1.08988905075E-2"/>
    <n v="0"/>
    <n v="0"/>
    <n v="0"/>
    <s v="EJ"/>
  </r>
  <r>
    <x v="26"/>
    <s v="South America_Southern"/>
    <s v="iron and steel"/>
    <x v="0"/>
    <x v="1"/>
    <n v="0"/>
    <n v="0"/>
    <n v="0"/>
    <n v="0"/>
    <n v="0"/>
    <n v="5.7142299999999998E-3"/>
    <n v="1.8864789999999999E-2"/>
    <n v="3.1671257999999897E-2"/>
    <n v="4.2506304000000002E-2"/>
    <n v="5.1956860000000001E-2"/>
    <n v="5.9791829999999997E-2"/>
    <n v="0"/>
    <n v="0"/>
    <n v="0"/>
    <s v="EJ"/>
  </r>
  <r>
    <x v="26"/>
    <s v="South America_Southern"/>
    <s v="iron and steel"/>
    <x v="0"/>
    <x v="2"/>
    <n v="1.5278890999999999E-2"/>
    <n v="2.118107E-2"/>
    <n v="1.7999831399999999E-2"/>
    <n v="1.6157909500000001E-2"/>
    <n v="2.21464842E-2"/>
    <n v="2.4414296129999999E-2"/>
    <n v="2.5157094620000001E-2"/>
    <n v="2.8612637850000001E-2"/>
    <n v="3.4955861409999997E-2"/>
    <n v="4.248929832E-2"/>
    <n v="4.9853712250000001E-2"/>
    <n v="0"/>
    <n v="0"/>
    <n v="0"/>
    <s v="EJ"/>
  </r>
  <r>
    <x v="26"/>
    <s v="South America_Southern"/>
    <s v="irrigation water abstraction"/>
    <x v="0"/>
    <x v="4"/>
    <n v="4.0809100000000001E-3"/>
    <n v="6.2672800000000001E-3"/>
    <n v="7.0282799999999996E-3"/>
    <n v="7.8551200000000002E-3"/>
    <n v="8.2670999999999994E-3"/>
    <n v="8.8605200000000002E-3"/>
    <n v="9.4495199999999994E-3"/>
    <n v="9.9897900000000001E-3"/>
    <n v="1.0504899999999999E-2"/>
    <n v="1.10475E-2"/>
    <n v="1.1524700000000001E-2"/>
    <n v="0"/>
    <n v="0"/>
    <n v="0"/>
    <s v="EJ"/>
  </r>
  <r>
    <x v="26"/>
    <s v="South America_Southern"/>
    <s v="mining energy use"/>
    <x v="0"/>
    <x v="3"/>
    <n v="1.1720999999999999E-3"/>
    <n v="0"/>
    <n v="0"/>
    <n v="4.1900000000000002E-5"/>
    <n v="4.7731000000000001E-5"/>
    <n v="5.2156400000000001E-5"/>
    <n v="5.1797240000000002E-5"/>
    <n v="4.8824220000000001E-5"/>
    <n v="4.5397759999999998E-5"/>
    <n v="4.1318069999999998E-5"/>
    <n v="3.7612399999999999E-5"/>
    <n v="0"/>
    <n v="0"/>
    <n v="0"/>
    <s v="EJ"/>
  </r>
  <r>
    <x v="26"/>
    <s v="South America_Southern"/>
    <s v="mining energy use"/>
    <x v="0"/>
    <x v="5"/>
    <n v="4.9394900000000004E-3"/>
    <n v="2.5953E-3"/>
    <n v="2.6372000000000001E-3"/>
    <n v="1.5907E-3"/>
    <n v="1.7958519999999999E-3"/>
    <n v="1.8236369999999999E-3"/>
    <n v="1.6737589999999999E-3"/>
    <n v="1.4939081E-3"/>
    <n v="1.408301E-3"/>
    <n v="1.3530700000000001E-3"/>
    <n v="1.3174249999999899E-3"/>
    <n v="0"/>
    <n v="0"/>
    <n v="0"/>
    <s v="EJ"/>
  </r>
  <r>
    <x v="26"/>
    <s v="South America_Southern"/>
    <s v="mining energy use"/>
    <x v="0"/>
    <x v="4"/>
    <n v="1.90882E-2"/>
    <n v="6.5134200000000003E-2"/>
    <n v="7.8613100000000005E-2"/>
    <n v="9.0040899999999993E-2"/>
    <n v="9.6108899999999997E-2"/>
    <n v="0.102890961999999"/>
    <n v="0.112748377"/>
    <n v="0.122176328999999"/>
    <n v="0.12905077109999999"/>
    <n v="0.13571309099999901"/>
    <n v="0.14225420799999999"/>
    <n v="0"/>
    <n v="0"/>
    <n v="0"/>
    <s v="EJ"/>
  </r>
  <r>
    <x v="26"/>
    <s v="South America_Southern"/>
    <s v="mining energy use"/>
    <x v="0"/>
    <x v="0"/>
    <n v="0"/>
    <n v="9.5441099999999997E-3"/>
    <n v="3.1897300000000003E-2"/>
    <n v="7.2836000000000003E-3"/>
    <n v="8.2101599999999993E-3"/>
    <n v="8.1093299999999997E-3"/>
    <n v="7.2493899999999997E-3"/>
    <n v="6.1902099999999998E-3"/>
    <n v="5.4808360000000002E-3"/>
    <n v="4.8935389999999997E-3"/>
    <n v="4.426241E-3"/>
    <n v="0"/>
    <n v="0"/>
    <n v="0"/>
    <s v="EJ"/>
  </r>
  <r>
    <x v="26"/>
    <s v="South America_Southern"/>
    <s v="mining energy use"/>
    <x v="0"/>
    <x v="1"/>
    <n v="0"/>
    <n v="0"/>
    <n v="0"/>
    <n v="0"/>
    <n v="0"/>
    <n v="8.5424800000000005E-4"/>
    <n v="3.04645E-3"/>
    <n v="5.8971919999999999E-3"/>
    <n v="8.2655719999999901E-3"/>
    <n v="1.0691104E-2"/>
    <n v="1.2611479E-2"/>
    <n v="0"/>
    <n v="0"/>
    <n v="0"/>
    <s v="EJ"/>
  </r>
  <r>
    <x v="26"/>
    <s v="South America_Southern"/>
    <s v="mining energy use"/>
    <x v="0"/>
    <x v="2"/>
    <n v="3.1520590000000001E-2"/>
    <n v="4.5627409999999903E-2"/>
    <n v="7.5138700000000003E-2"/>
    <n v="9.5775599999999905E-2"/>
    <n v="0.10281592000000001"/>
    <n v="0.10296084999999899"/>
    <n v="9.7559869999999896E-2"/>
    <n v="9.0191892999999995E-2"/>
    <n v="8.4600499999999995E-2"/>
    <n v="7.7165750999999894E-2"/>
    <n v="6.9060083999999994E-2"/>
    <n v="0"/>
    <n v="0"/>
    <n v="0"/>
    <s v="EJ"/>
  </r>
  <r>
    <x v="26"/>
    <s v="South America_Southern"/>
    <s v="municipal wastewater treatment"/>
    <x v="0"/>
    <x v="4"/>
    <n v="1.0712300000000001E-3"/>
    <n v="1.5536599999999999E-3"/>
    <n v="1.93866E-3"/>
    <n v="2.4421500000000001E-3"/>
    <n v="3.5072100000000002E-3"/>
    <n v="4.6129400000000003E-3"/>
    <n v="5.7646099999999999E-3"/>
    <n v="6.9194499999999997E-3"/>
    <n v="8.0705299999999994E-3"/>
    <n v="9.18304E-3"/>
    <n v="1.02215E-2"/>
    <n v="0"/>
    <n v="0"/>
    <n v="0"/>
    <s v="EJ"/>
  </r>
  <r>
    <x v="26"/>
    <s v="South America_Southern"/>
    <s v="municipal water abstraction"/>
    <x v="0"/>
    <x v="4"/>
    <n v="1.08223E-3"/>
    <n v="1.3812E-3"/>
    <n v="1.5919E-3"/>
    <n v="1.9889700000000001E-3"/>
    <n v="2.0989400000000001E-3"/>
    <n v="2.2353099999999999E-3"/>
    <n v="2.3999500000000001E-3"/>
    <n v="2.5639700000000001E-3"/>
    <n v="2.7124699999999998E-3"/>
    <n v="2.8398999999999998E-3"/>
    <n v="2.9437600000000001E-3"/>
    <n v="0"/>
    <n v="0"/>
    <n v="0"/>
    <s v="EJ"/>
  </r>
  <r>
    <x v="26"/>
    <s v="South America_Southern"/>
    <s v="municipal water distribution"/>
    <x v="0"/>
    <x v="4"/>
    <n v="3.2088500000000001E-3"/>
    <n v="4.0532199999999997E-3"/>
    <n v="4.6990799999999996E-3"/>
    <n v="5.9195000000000003E-3"/>
    <n v="6.2582999999999996E-3"/>
    <n v="6.6710299999999997E-3"/>
    <n v="7.1699399999999996E-3"/>
    <n v="7.6684199999999996E-3"/>
    <n v="8.1170800000000005E-3"/>
    <n v="8.5022699999999993E-3"/>
    <n v="8.8173799999999997E-3"/>
    <n v="0"/>
    <n v="0"/>
    <n v="0"/>
    <s v="EJ"/>
  </r>
  <r>
    <x v="26"/>
    <s v="South America_Southern"/>
    <s v="municipal water treatment"/>
    <x v="0"/>
    <x v="4"/>
    <n v="3.04579E-3"/>
    <n v="3.8412199999999998E-3"/>
    <n v="4.4476400000000001E-3"/>
    <n v="5.6070099999999999E-3"/>
    <n v="5.9170300000000002E-3"/>
    <n v="6.3014799999999999E-3"/>
    <n v="6.76562E-3"/>
    <n v="7.2279700000000002E-3"/>
    <n v="7.6466299999999997E-3"/>
    <n v="8.0058500000000001E-3"/>
    <n v="8.2986299999999995E-3"/>
    <n v="0"/>
    <n v="0"/>
    <n v="0"/>
    <s v="EJ"/>
  </r>
  <r>
    <x v="26"/>
    <s v="South America_Southern"/>
    <s v="other industrial energy use"/>
    <x v="0"/>
    <x v="3"/>
    <n v="0.1112861"/>
    <n v="0.14938799999999999"/>
    <n v="0.18590199999999901"/>
    <n v="0.34295999999999999"/>
    <n v="0.39224900000000001"/>
    <n v="0.44812210000000002"/>
    <n v="0.50281770000000003"/>
    <n v="0.53514340000000005"/>
    <n v="0.548243699999999"/>
    <n v="0.56218826999999905"/>
    <n v="0.57113387999999998"/>
    <n v="0"/>
    <n v="0"/>
    <n v="0"/>
    <s v="EJ"/>
  </r>
  <r>
    <x v="26"/>
    <s v="South America_Southern"/>
    <s v="other industrial energy use"/>
    <x v="0"/>
    <x v="5"/>
    <n v="1.1568500000000001E-2"/>
    <n v="2.2982099999999998E-2"/>
    <n v="1.7660800000000001E-2"/>
    <n v="1.51492E-2"/>
    <n v="1.7848409999999999E-2"/>
    <n v="2.09250499999999E-2"/>
    <n v="2.4880529999999901E-2"/>
    <n v="2.9325749999999901E-2"/>
    <n v="3.3968219999999903E-2"/>
    <n v="3.8422184999999998E-2"/>
    <n v="4.2597625E-2"/>
    <n v="0"/>
    <n v="0"/>
    <n v="0"/>
    <s v="EJ"/>
  </r>
  <r>
    <x v="26"/>
    <s v="South America_Southern"/>
    <s v="other industrial energy use"/>
    <x v="0"/>
    <x v="4"/>
    <n v="8.9082499999999995E-2"/>
    <n v="0.160139"/>
    <n v="0.17998"/>
    <n v="0.218168"/>
    <n v="0.2353527"/>
    <n v="0.28830089999999903"/>
    <n v="0.37190619999999902"/>
    <n v="0.48492829999999998"/>
    <n v="0.60732520000000001"/>
    <n v="0.72073412999999997"/>
    <n v="0.82497047000000001"/>
    <n v="0"/>
    <n v="0"/>
    <n v="0"/>
    <s v="EJ"/>
  </r>
  <r>
    <x v="26"/>
    <s v="South America_Southern"/>
    <s v="other industrial energy use"/>
    <x v="0"/>
    <x v="0"/>
    <n v="1.8132599999999999E-2"/>
    <n v="5.9609099999999998E-2"/>
    <n v="0.1123154"/>
    <n v="0.14357800000000001"/>
    <n v="0.171532399999999"/>
    <n v="0.20215040000000001"/>
    <n v="0.2432088"/>
    <n v="0.28805059999999999"/>
    <n v="0.32761950000000001"/>
    <n v="0.36286076"/>
    <n v="0.39224815999999901"/>
    <n v="0"/>
    <n v="0"/>
    <n v="0"/>
    <s v="EJ"/>
  </r>
  <r>
    <x v="26"/>
    <s v="South America_Southern"/>
    <s v="other industrial energy use"/>
    <x v="0"/>
    <x v="1"/>
    <n v="0"/>
    <n v="0"/>
    <n v="0"/>
    <n v="0"/>
    <n v="0"/>
    <n v="9.2038600000000003E-5"/>
    <n v="9.5955900000000002E-4"/>
    <n v="2.6453314E-3"/>
    <n v="4.7967245000000002E-3"/>
    <n v="6.8585811999999999E-3"/>
    <n v="8.8985757700000001E-3"/>
    <n v="0"/>
    <n v="0"/>
    <n v="0"/>
    <s v="EJ"/>
  </r>
  <r>
    <x v="26"/>
    <s v="South America_Southern"/>
    <s v="other industrial energy use"/>
    <x v="0"/>
    <x v="2"/>
    <n v="0.10037600000000001"/>
    <n v="0.148816"/>
    <n v="0.1523862"/>
    <n v="0.173619"/>
    <n v="0.20088600000000001"/>
    <n v="0.22937969999999999"/>
    <n v="0.26028509999999999"/>
    <n v="0.28902249999999902"/>
    <n v="0.31979089999999999"/>
    <n v="0.35736776999999997"/>
    <n v="0.40120503000000002"/>
    <n v="0"/>
    <n v="0"/>
    <n v="0"/>
    <s v="EJ"/>
  </r>
  <r>
    <x v="26"/>
    <s v="South America_Southern"/>
    <s v="other industrial feedstocks"/>
    <x v="0"/>
    <x v="5"/>
    <n v="4.1900000000000002E-5"/>
    <n v="4.1900000000000002E-5"/>
    <n v="8.3700000000000002E-5"/>
    <n v="8.3700099999999995E-5"/>
    <n v="9.8756400000000002E-5"/>
    <n v="1.2103399999999999E-4"/>
    <n v="1.51829E-4"/>
    <n v="1.8818599999999999E-4"/>
    <n v="2.27772E-4"/>
    <n v="2.6359499999999999E-4"/>
    <n v="2.95292E-4"/>
    <n v="0"/>
    <n v="0"/>
    <n v="0"/>
    <s v="EJ"/>
  </r>
  <r>
    <x v="26"/>
    <s v="South America_Southern"/>
    <s v="other industrial feedstocks"/>
    <x v="0"/>
    <x v="2"/>
    <n v="1.48603E-2"/>
    <n v="4.0353E-2"/>
    <n v="4.1692600000000003E-2"/>
    <n v="3.2692699999999998E-2"/>
    <n v="3.73753E-2"/>
    <n v="4.4464400000000001E-2"/>
    <n v="5.4576699999999999E-2"/>
    <n v="6.7523899999999998E-2"/>
    <n v="8.1571199999999996E-2"/>
    <n v="9.5224100000000006E-2"/>
    <n v="0.10866199999999999"/>
    <n v="0"/>
    <n v="0"/>
    <n v="0"/>
    <s v="EJ"/>
  </r>
  <r>
    <x v="26"/>
    <s v="South America_Southern"/>
    <s v="process heat cement"/>
    <x v="0"/>
    <x v="3"/>
    <n v="4.1218899999999996E-3"/>
    <n v="7.4200200000000003E-3"/>
    <n v="9.5007500000000005E-3"/>
    <n v="9.5007500000000005E-3"/>
    <n v="1.081096E-2"/>
    <n v="1.3222229999999899E-2"/>
    <n v="1.6182249999999999E-2"/>
    <n v="1.9671399999999999E-2"/>
    <n v="2.2494271999999999E-2"/>
    <n v="2.3908965000000001E-2"/>
    <n v="2.4152270699999999E-2"/>
    <n v="0"/>
    <n v="0"/>
    <n v="0"/>
    <s v="EJ"/>
  </r>
  <r>
    <x v="26"/>
    <s v="South America_Southern"/>
    <s v="process heat cement"/>
    <x v="0"/>
    <x v="5"/>
    <n v="6.97548E-3"/>
    <n v="1.2556899999999999E-2"/>
    <n v="1.6078200000000001E-2"/>
    <n v="1.6078200000000001E-2"/>
    <n v="1.818121E-2"/>
    <n v="2.1318239999999999E-2"/>
    <n v="2.4682139999999901E-2"/>
    <n v="2.8132169999999901E-2"/>
    <n v="3.137301E-2"/>
    <n v="3.3754861999999997E-2"/>
    <n v="3.5277520999999999E-2"/>
    <n v="0"/>
    <n v="0"/>
    <n v="0"/>
    <s v="EJ"/>
  </r>
  <r>
    <x v="26"/>
    <s v="South America_Southern"/>
    <s v="process heat cement"/>
    <x v="0"/>
    <x v="0"/>
    <n v="8.2437799999999992E-3"/>
    <n v="1.48399E-2"/>
    <n v="1.90016E-2"/>
    <n v="1.90016E-2"/>
    <n v="2.1490200000000001E-2"/>
    <n v="2.484488E-2"/>
    <n v="2.8322119999999999E-2"/>
    <n v="3.0929189999999999E-2"/>
    <n v="3.2025039999999998E-2"/>
    <n v="3.2499264E-2"/>
    <n v="3.2105350999999997E-2"/>
    <n v="0"/>
    <n v="0"/>
    <n v="0"/>
    <s v="EJ"/>
  </r>
  <r>
    <x v="26"/>
    <s v="South America_Southern"/>
    <s v="process heat cement"/>
    <x v="0"/>
    <x v="1"/>
    <n v="0"/>
    <n v="0"/>
    <n v="0"/>
    <n v="0"/>
    <n v="0"/>
    <n v="1.4828899999999999E-4"/>
    <n v="1.5055296E-3"/>
    <n v="4.2394555000000002E-3"/>
    <n v="7.4668014999999897E-3"/>
    <n v="1.0133653499999999E-2"/>
    <n v="1.28300879E-2"/>
    <n v="0"/>
    <n v="0"/>
    <n v="0"/>
    <s v="EJ"/>
  </r>
  <r>
    <x v="26"/>
    <s v="South America_Southern"/>
    <s v="process heat cement"/>
    <x v="0"/>
    <x v="2"/>
    <n v="1.23657E-2"/>
    <n v="2.2259999999999999E-2"/>
    <n v="2.8502400000000001E-2"/>
    <n v="2.8502400000000001E-2"/>
    <n v="2.8253029999999998E-2"/>
    <n v="3.1733999999999998E-2"/>
    <n v="3.5140369999999997E-2"/>
    <n v="3.8201020000000002E-2"/>
    <n v="4.0592749999999997E-2"/>
    <n v="4.2984925E-2"/>
    <n v="4.5739307999999999E-2"/>
    <n v="0"/>
    <n v="0"/>
    <n v="0"/>
    <s v="EJ"/>
  </r>
  <r>
    <x v="26"/>
    <s v="South America_Southern"/>
    <s v="resid cooling"/>
    <x v="4"/>
    <x v="4"/>
    <n v="8.0518699999999992E-3"/>
    <n v="1.2489800000000001E-2"/>
    <n v="1.32722E-2"/>
    <n v="1.6650399999999999E-2"/>
    <n v="1.8592419999999998E-2"/>
    <n v="2.2465889999999999E-2"/>
    <n v="2.740219E-2"/>
    <n v="3.2226359999999898E-2"/>
    <n v="3.6856694000000002E-2"/>
    <n v="4.1313068999999897E-2"/>
    <n v="4.5517189999999902E-2"/>
    <n v="0"/>
    <n v="0"/>
    <n v="0"/>
    <s v="EJ"/>
  </r>
  <r>
    <x v="26"/>
    <s v="South America_Southern"/>
    <s v="resid heating"/>
    <x v="4"/>
    <x v="3"/>
    <n v="1.0422499999999999E-2"/>
    <n v="1.0795799999999999E-2"/>
    <n v="1.1884799999999999E-2"/>
    <n v="8.8979999999999997E-3"/>
    <n v="1.04807799999999E-2"/>
    <n v="1.1858769999999999E-2"/>
    <n v="1.30876799999999E-2"/>
    <n v="1.3498219999999899E-2"/>
    <n v="1.3123549999999999E-2"/>
    <n v="1.2549655999999999E-2"/>
    <n v="1.1857448E-2"/>
    <n v="0"/>
    <n v="0"/>
    <n v="0"/>
    <s v="EJ"/>
  </r>
  <r>
    <x v="26"/>
    <s v="South America_Southern"/>
    <s v="resid heating"/>
    <x v="4"/>
    <x v="4"/>
    <n v="1.35519E-2"/>
    <n v="2.10213E-2"/>
    <n v="2.23381E-2"/>
    <n v="2.8023900000000001E-2"/>
    <n v="3.00431499999999E-2"/>
    <n v="3.4791790000000003E-2"/>
    <n v="4.3909120000000003E-2"/>
    <n v="5.573525E-2"/>
    <n v="6.7869550000000001E-2"/>
    <n v="7.9534939999999998E-2"/>
    <n v="8.9115998000000002E-2"/>
    <n v="0"/>
    <n v="0"/>
    <n v="0"/>
    <s v="EJ"/>
  </r>
  <r>
    <x v="26"/>
    <s v="South America_Southern"/>
    <s v="resid heating"/>
    <x v="4"/>
    <x v="0"/>
    <n v="5.1729999999999996E-3"/>
    <n v="9.2017999999999996E-3"/>
    <n v="1.1037399999999999E-2"/>
    <n v="1.49947E-2"/>
    <n v="1.6472270000000001E-2"/>
    <n v="1.8444430000000001E-2"/>
    <n v="2.1347129999999999E-2"/>
    <n v="2.4329179999999999E-2"/>
    <n v="2.6529219999999999E-2"/>
    <n v="2.8043499999999898E-2"/>
    <n v="2.8643815E-2"/>
    <n v="0"/>
    <n v="0"/>
    <n v="0"/>
    <s v="EJ"/>
  </r>
  <r>
    <x v="26"/>
    <s v="South America_Southern"/>
    <s v="resid heating"/>
    <x v="4"/>
    <x v="1"/>
    <n v="0"/>
    <n v="0"/>
    <n v="0"/>
    <n v="0"/>
    <n v="0"/>
    <n v="7.4363799999999995E-7"/>
    <n v="1.4896699999999999E-5"/>
    <n v="2.8271000000000001E-5"/>
    <n v="4.1674800000000003E-5"/>
    <n v="5.6386399999999999E-5"/>
    <n v="6.9244200000000004E-5"/>
    <n v="0"/>
    <n v="0"/>
    <n v="0"/>
    <s v="EJ"/>
  </r>
  <r>
    <x v="26"/>
    <s v="South America_Southern"/>
    <s v="resid heating"/>
    <x v="4"/>
    <x v="2"/>
    <n v="7.98426E-2"/>
    <n v="8.9508799999999999E-2"/>
    <n v="9.68551E-2"/>
    <n v="0.104556"/>
    <n v="0.111997"/>
    <n v="0.1227424"/>
    <n v="0.13684089999999999"/>
    <n v="0.15264659999999999"/>
    <n v="0.16772290000000001"/>
    <n v="0.18223068000000001"/>
    <n v="0.19560579"/>
    <n v="0"/>
    <n v="0"/>
    <n v="0"/>
    <s v="EJ"/>
  </r>
  <r>
    <x v="26"/>
    <s v="South America_Southern"/>
    <s v="resid heating"/>
    <x v="4"/>
    <x v="6"/>
    <n v="0.20874899999999999"/>
    <n v="0.204429"/>
    <n v="0.227351"/>
    <n v="0.162245"/>
    <n v="0.17388709999999999"/>
    <n v="0.1848786"/>
    <n v="0.19075909999999999"/>
    <n v="0.18662759999999901"/>
    <n v="0.172377"/>
    <n v="0.15226944000000001"/>
    <n v="0.13041040999999901"/>
    <n v="0"/>
    <n v="0"/>
    <n v="0"/>
    <s v="EJ"/>
  </r>
  <r>
    <x v="26"/>
    <s v="South America_Southern"/>
    <s v="resid others"/>
    <x v="4"/>
    <x v="3"/>
    <n v="3.6005999999999998E-3"/>
    <n v="3.7296E-3"/>
    <n v="4.1057999999999997E-3"/>
    <n v="3.0739999999999999E-3"/>
    <n v="3.4823529999999901E-3"/>
    <n v="4.2548199999999899E-3"/>
    <n v="4.84400299999999E-3"/>
    <n v="5.0431829999999997E-3"/>
    <n v="4.9723570000000002E-3"/>
    <n v="4.6802761000000002E-3"/>
    <n v="4.4154620000000002E-3"/>
    <n v="0"/>
    <n v="0"/>
    <n v="0"/>
    <s v="EJ"/>
  </r>
  <r>
    <x v="26"/>
    <s v="South America_Southern"/>
    <s v="resid others"/>
    <x v="4"/>
    <x v="5"/>
    <n v="9.2089899999999998E-4"/>
    <n v="4.1900000000000002E-5"/>
    <n v="0"/>
    <n v="0"/>
    <n v="0"/>
    <n v="0"/>
    <n v="0"/>
    <n v="0"/>
    <n v="0"/>
    <n v="0"/>
    <n v="0"/>
    <n v="0"/>
    <n v="0"/>
    <n v="0"/>
    <s v="EJ"/>
  </r>
  <r>
    <x v="26"/>
    <s v="South America_Southern"/>
    <s v="resid others"/>
    <x v="4"/>
    <x v="4"/>
    <n v="6.6054799999999997E-2"/>
    <n v="0.102462"/>
    <n v="0.10888100000000001"/>
    <n v="0.13659399999999999"/>
    <n v="0.1533513"/>
    <n v="0.19340779999999999"/>
    <n v="0.25350810000000001"/>
    <n v="0.32120840000000001"/>
    <n v="0.3896269"/>
    <n v="0.45950336999999902"/>
    <n v="0.52655881999999998"/>
    <n v="0"/>
    <n v="0"/>
    <n v="0"/>
    <s v="EJ"/>
  </r>
  <r>
    <x v="26"/>
    <s v="South America_Southern"/>
    <s v="resid others"/>
    <x v="4"/>
    <x v="0"/>
    <n v="3.9106000000000002E-3"/>
    <n v="6.9562000000000001E-3"/>
    <n v="8.3437900000000002E-3"/>
    <n v="1.13353E-2"/>
    <n v="1.292428E-2"/>
    <n v="1.547098E-2"/>
    <n v="1.8019E-2"/>
    <n v="1.9862749999999998E-2"/>
    <n v="2.1253270000000001E-2"/>
    <n v="2.23782869999999E-2"/>
    <n v="2.3519342999999901E-2"/>
    <n v="0"/>
    <n v="0"/>
    <n v="0"/>
    <s v="EJ"/>
  </r>
  <r>
    <x v="26"/>
    <s v="South America_Southern"/>
    <s v="resid others"/>
    <x v="4"/>
    <x v="1"/>
    <n v="0"/>
    <n v="0"/>
    <n v="0"/>
    <n v="0"/>
    <n v="0"/>
    <n v="1.45107E-6"/>
    <n v="2.5728499999999999E-5"/>
    <n v="4.7025699999999999E-5"/>
    <n v="6.5155599999999997E-5"/>
    <n v="8.9189299999999997E-5"/>
    <n v="1.09694E-4"/>
    <n v="0"/>
    <n v="0"/>
    <n v="0"/>
    <s v="EJ"/>
  </r>
  <r>
    <x v="26"/>
    <s v="South America_Southern"/>
    <s v="resid others"/>
    <x v="4"/>
    <x v="2"/>
    <n v="2.3886500000000001E-2"/>
    <n v="2.6778300000000001E-2"/>
    <n v="2.8976100000000001E-2"/>
    <n v="3.1279899999999999E-2"/>
    <n v="3.4661810000000001E-2"/>
    <n v="3.8763289999999999E-2"/>
    <n v="3.9628650000000001E-2"/>
    <n v="3.7394799999999999E-2"/>
    <n v="3.5117500000000003E-2"/>
    <n v="3.2888924E-2"/>
    <n v="3.2781949999999997E-2"/>
    <n v="0"/>
    <n v="0"/>
    <n v="0"/>
    <s v="EJ"/>
  </r>
  <r>
    <x v="26"/>
    <s v="South America_Southern"/>
    <s v="resid others"/>
    <x v="4"/>
    <x v="6"/>
    <n v="6.84062E-2"/>
    <n v="6.6990800000000003E-2"/>
    <n v="7.4501899999999996E-2"/>
    <n v="5.3166999999999999E-2"/>
    <n v="5.9436269999999999E-2"/>
    <n v="6.6123619999999994E-2"/>
    <n v="6.5832969999999894E-2"/>
    <n v="5.8451559999999902E-2"/>
    <n v="5.040476E-2"/>
    <n v="4.223068E-2"/>
    <n v="3.8030479999999998E-2"/>
    <n v="0"/>
    <n v="0"/>
    <n v="0"/>
    <s v="EJ"/>
  </r>
  <r>
    <x v="26"/>
    <s v="South America_Southern"/>
    <s v="trn_aviation_intl"/>
    <x v="5"/>
    <x v="4"/>
    <n v="0"/>
    <n v="0"/>
    <n v="0"/>
    <n v="0"/>
    <n v="0"/>
    <n v="0"/>
    <n v="0"/>
    <n v="3.01835E-8"/>
    <n v="2.7269199999999999E-7"/>
    <n v="2.3117799999999999E-6"/>
    <n v="1.8013199999999999E-5"/>
    <n v="0"/>
    <n v="0"/>
    <n v="0"/>
    <s v="EJ"/>
  </r>
  <r>
    <x v="26"/>
    <s v="South America_Southern"/>
    <s v="trn_aviation_intl"/>
    <x v="5"/>
    <x v="1"/>
    <n v="0"/>
    <n v="0"/>
    <n v="0"/>
    <n v="0"/>
    <n v="0"/>
    <n v="0"/>
    <n v="0"/>
    <n v="3.9908799999999999E-8"/>
    <n v="8.3653099999999996E-7"/>
    <n v="1.31048E-5"/>
    <n v="1.5253700000000001E-4"/>
    <n v="0"/>
    <n v="0"/>
    <n v="0"/>
    <s v="EJ"/>
  </r>
  <r>
    <x v="26"/>
    <s v="South America_Southern"/>
    <s v="trn_aviation_intl"/>
    <x v="5"/>
    <x v="2"/>
    <n v="2.2192699999999999E-2"/>
    <n v="4.3281899999999998E-2"/>
    <n v="6.0892000000000002E-2"/>
    <n v="7.6028399999999996E-2"/>
    <n v="8.4832900000000003E-2"/>
    <n v="9.1180499999999998E-2"/>
    <n v="0.10120999999999999"/>
    <n v="0.112372"/>
    <n v="0.13034999999999999"/>
    <n v="0.148367"/>
    <n v="0.16585800000000001"/>
    <n v="0"/>
    <n v="0"/>
    <n v="0"/>
    <s v="EJ"/>
  </r>
  <r>
    <x v="26"/>
    <s v="South America_Southern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26"/>
    <s v="South America_Southern"/>
    <s v="trn_freight"/>
    <x v="6"/>
    <x v="4"/>
    <n v="3.7547900000000001E-4"/>
    <n v="3.8718299999999998E-4"/>
    <n v="4.1948000000000003E-3"/>
    <n v="1.4716499999999999E-3"/>
    <n v="1.62016E-3"/>
    <n v="1.7858590999999999E-3"/>
    <n v="1.9681120000000002E-3"/>
    <n v="2.0617793999999998E-3"/>
    <n v="2.2579871E-3"/>
    <n v="2.62613E-3"/>
    <n v="3.2066389999999998E-3"/>
    <n v="0"/>
    <n v="0"/>
    <n v="0"/>
    <s v="EJ"/>
  </r>
  <r>
    <x v="26"/>
    <s v="South America_Southern"/>
    <s v="trn_freight"/>
    <x v="6"/>
    <x v="1"/>
    <n v="0"/>
    <n v="0"/>
    <n v="0"/>
    <n v="0"/>
    <n v="0"/>
    <n v="1.45189E-4"/>
    <n v="6.1410700000000002E-4"/>
    <n v="1.3797531999999999E-3"/>
    <n v="1.9204694999999999E-3"/>
    <n v="2.3618290000000002E-3"/>
    <n v="2.9536300000000001E-3"/>
    <n v="0"/>
    <n v="0"/>
    <n v="0"/>
    <s v="EJ"/>
  </r>
  <r>
    <x v="26"/>
    <s v="South America_Southern"/>
    <s v="trn_freight"/>
    <x v="6"/>
    <x v="2"/>
    <n v="3.5317370000000001E-2"/>
    <n v="3.4329319999999899E-2"/>
    <n v="3.1686249999999999E-2"/>
    <n v="3.2040159999999998E-2"/>
    <n v="3.314255E-2"/>
    <n v="3.5694620999999899E-2"/>
    <n v="3.9045931999999998E-2"/>
    <n v="4.4028499999999901E-2"/>
    <n v="4.895306E-2"/>
    <n v="5.4134759999999997E-2"/>
    <n v="5.9142100000000003E-2"/>
    <n v="0"/>
    <n v="0"/>
    <n v="0"/>
    <s v="EJ"/>
  </r>
  <r>
    <x v="26"/>
    <s v="South America_Southern"/>
    <s v="trn_freight_road"/>
    <x v="6"/>
    <x v="4"/>
    <n v="0"/>
    <n v="0"/>
    <n v="0"/>
    <n v="0"/>
    <n v="1.882208E-3"/>
    <n v="6.6101755410000003E-3"/>
    <n v="2.5035093440529999E-2"/>
    <n v="5.7340295590709897E-2"/>
    <n v="9.1035859518595899E-2"/>
    <n v="0.1225586364941"/>
    <n v="0.161287186886999"/>
    <n v="0"/>
    <n v="0"/>
    <n v="0"/>
    <s v="EJ"/>
  </r>
  <r>
    <x v="26"/>
    <s v="South America_Southern"/>
    <s v="trn_freight_road"/>
    <x v="6"/>
    <x v="1"/>
    <n v="0"/>
    <n v="0"/>
    <n v="0"/>
    <n v="0"/>
    <n v="0"/>
    <n v="5.6381219999999998E-4"/>
    <n v="4.8588431816200001E-3"/>
    <n v="1.3118167273379999E-2"/>
    <n v="2.1748927303130001E-2"/>
    <n v="2.8139346976700001E-2"/>
    <n v="3.5235503683999997E-2"/>
    <n v="0"/>
    <n v="0"/>
    <n v="0"/>
    <s v="EJ"/>
  </r>
  <r>
    <x v="26"/>
    <s v="South America_Southern"/>
    <s v="trn_freight_road"/>
    <x v="6"/>
    <x v="2"/>
    <n v="0.1714657"/>
    <n v="0.28097260000000002"/>
    <n v="0.38173760000000001"/>
    <n v="0.47775400000000001"/>
    <n v="0.53025056270000004"/>
    <n v="0.59372034509500005"/>
    <n v="0.64615130871799997"/>
    <n v="0.68162736630300003"/>
    <n v="0.72870586844899998"/>
    <n v="0.78968306040000003"/>
    <n v="0.83503841623999997"/>
    <n v="0"/>
    <n v="0"/>
    <n v="0"/>
    <s v="EJ"/>
  </r>
  <r>
    <x v="26"/>
    <s v="South America_Southern"/>
    <s v="trn_pass"/>
    <x v="6"/>
    <x v="4"/>
    <n v="9.5719900000000005E-4"/>
    <n v="9.8689799999999994E-4"/>
    <n v="1.0693599999999999E-2"/>
    <n v="3.75159E-3"/>
    <n v="4.3897242600000001E-3"/>
    <n v="5.3703710799999898E-3"/>
    <n v="6.7916683000000004E-3"/>
    <n v="8.7274240999999902E-3"/>
    <n v="1.1040816E-2"/>
    <n v="1.4157848400000001E-2"/>
    <n v="1.8816301000000001E-2"/>
    <n v="0"/>
    <n v="0"/>
    <n v="0"/>
    <s v="EJ"/>
  </r>
  <r>
    <x v="26"/>
    <s v="South America_Southern"/>
    <s v="trn_pass"/>
    <x v="6"/>
    <x v="1"/>
    <n v="0"/>
    <n v="0"/>
    <n v="0"/>
    <n v="0"/>
    <n v="0"/>
    <n v="0"/>
    <n v="0"/>
    <n v="8.3243699999999997E-5"/>
    <n v="2.9123000000000002E-4"/>
    <n v="9.5393599999999995E-4"/>
    <n v="2.7547100000000001E-3"/>
    <n v="0"/>
    <n v="0"/>
    <n v="0"/>
    <s v="EJ"/>
  </r>
  <r>
    <x v="26"/>
    <s v="South America_Southern"/>
    <s v="trn_pass"/>
    <x v="6"/>
    <x v="2"/>
    <n v="1.05062E-2"/>
    <n v="2.0450699999999999E-2"/>
    <n v="2.8761299000000001E-2"/>
    <n v="3.5911499E-2"/>
    <n v="4.1341516999999897E-2"/>
    <n v="5.0213871E-2"/>
    <n v="6.1124040999999997E-2"/>
    <n v="7.1143707E-2"/>
    <n v="8.5162443000000004E-2"/>
    <n v="9.7807609999999906E-2"/>
    <n v="0.10657612"/>
    <n v="0"/>
    <n v="0"/>
    <n v="0"/>
    <s v="EJ"/>
  </r>
  <r>
    <x v="26"/>
    <s v="South America_Southern"/>
    <s v="trn_pass_road"/>
    <x v="6"/>
    <x v="4"/>
    <n v="0"/>
    <n v="0"/>
    <n v="0"/>
    <n v="0"/>
    <n v="3.5051399999999999E-3"/>
    <n v="8.3741300000000005E-3"/>
    <n v="1.217146E-2"/>
    <n v="1.3953009999999899E-2"/>
    <n v="1.4652709999999999E-2"/>
    <n v="1.525031E-2"/>
    <n v="1.5682919999999999E-2"/>
    <n v="0"/>
    <n v="0"/>
    <n v="0"/>
    <s v="EJ"/>
  </r>
  <r>
    <x v="26"/>
    <s v="South America_Southern"/>
    <s v="trn_pass_road"/>
    <x v="6"/>
    <x v="0"/>
    <n v="3.3098800000000002E-5"/>
    <n v="8.2866899999999998E-4"/>
    <n v="4.2264399999999997E-3"/>
    <n v="6.8672500000000001E-3"/>
    <n v="7.9582699999999999E-3"/>
    <n v="8.2734200000000001E-3"/>
    <n v="6.5353299999999998E-3"/>
    <n v="6.1007800000000001E-3"/>
    <n v="6.0163200000000003E-3"/>
    <n v="5.8684999999999996E-3"/>
    <n v="5.6693999999999998E-3"/>
    <n v="0"/>
    <n v="0"/>
    <n v="0"/>
    <s v="EJ"/>
  </r>
  <r>
    <x v="26"/>
    <s v="South America_Southern"/>
    <s v="trn_pass_road"/>
    <x v="6"/>
    <x v="1"/>
    <n v="0"/>
    <n v="0"/>
    <n v="0"/>
    <n v="0"/>
    <n v="0"/>
    <n v="2.2429199999999999E-6"/>
    <n v="1.1853109999999901E-5"/>
    <n v="3.8646684E-5"/>
    <n v="7.3996879999999995E-5"/>
    <n v="9.9859299999999906E-5"/>
    <n v="1.096787E-4"/>
    <n v="0"/>
    <n v="0"/>
    <n v="0"/>
    <s v="EJ"/>
  </r>
  <r>
    <x v="26"/>
    <s v="South America_Southern"/>
    <s v="trn_pass_road"/>
    <x v="6"/>
    <x v="2"/>
    <n v="2.8613199999999998E-2"/>
    <n v="4.6886499999999998E-2"/>
    <n v="6.3701499999999994E-2"/>
    <n v="7.9723199999999994E-2"/>
    <n v="0.101387882"/>
    <n v="0.1039267623"/>
    <n v="8.49185088E-2"/>
    <n v="7.7510821999999993E-2"/>
    <n v="7.7289221000000005E-2"/>
    <n v="7.6637053999999996E-2"/>
    <n v="7.5372945999999996E-2"/>
    <n v="0"/>
    <n v="0"/>
    <n v="0"/>
    <s v="EJ"/>
  </r>
  <r>
    <x v="26"/>
    <s v="South America_Southern"/>
    <s v="trn_pass_road_LDV"/>
    <x v="6"/>
    <x v="4"/>
    <n v="0"/>
    <n v="0"/>
    <n v="0"/>
    <n v="0"/>
    <n v="0"/>
    <n v="9.5277499999999998E-3"/>
    <n v="1.4850500000000001E-2"/>
    <n v="1.6684399999999999E-2"/>
    <n v="1.7389600000000002E-2"/>
    <n v="1.7711000000000001E-2"/>
    <n v="1.7723300000000001E-2"/>
    <n v="0"/>
    <n v="0"/>
    <n v="0"/>
    <s v="EJ"/>
  </r>
  <r>
    <x v="26"/>
    <s v="South America_Southern"/>
    <s v="trn_pass_road_LDV"/>
    <x v="6"/>
    <x v="2"/>
    <n v="1.0479199999999999E-2"/>
    <n v="1.7171599999999999E-2"/>
    <n v="2.3329900000000001E-2"/>
    <n v="2.91977E-2"/>
    <n v="2.35999E-2"/>
    <n v="1.0891899999999999E-2"/>
    <n v="6.02455E-3"/>
    <n v="4.0497099999999998E-3"/>
    <n v="2.8436999999999998E-3"/>
    <n v="2.0483400000000001E-3"/>
    <n v="1.5039400000000001E-3"/>
    <n v="0"/>
    <n v="0"/>
    <n v="0"/>
    <s v="EJ"/>
  </r>
  <r>
    <x v="26"/>
    <s v="South America_Southern"/>
    <s v="trn_pass_road_LDV_4W"/>
    <x v="6"/>
    <x v="4"/>
    <n v="0"/>
    <n v="0"/>
    <n v="0"/>
    <n v="0"/>
    <n v="0"/>
    <n v="1.363934E-2"/>
    <n v="7.2854406999999996E-2"/>
    <n v="0.13220590800000001"/>
    <n v="0.184699049"/>
    <n v="0.22341765599999999"/>
    <n v="0.257250855"/>
    <n v="0"/>
    <n v="0"/>
    <n v="0"/>
    <s v="EJ"/>
  </r>
  <r>
    <x v="26"/>
    <s v="South America_Southern"/>
    <s v="trn_pass_road_LDV_4W"/>
    <x v="6"/>
    <x v="0"/>
    <n v="2.17969599999999E-4"/>
    <n v="5.44943899999999E-3"/>
    <n v="2.7792339999999999E-2"/>
    <n v="4.5158269999999903E-2"/>
    <n v="4.1682902999999903E-2"/>
    <n v="3.8259675E-2"/>
    <n v="3.3274488999999997E-2"/>
    <n v="2.7316003999999901E-2"/>
    <n v="2.1213387E-2"/>
    <n v="1.8591788000000001E-2"/>
    <n v="1.6056898999999999E-2"/>
    <n v="0"/>
    <n v="0"/>
    <n v="0"/>
    <s v="EJ"/>
  </r>
  <r>
    <x v="26"/>
    <s v="South America_Southern"/>
    <s v="trn_pass_road_LDV_4W"/>
    <x v="6"/>
    <x v="1"/>
    <n v="0"/>
    <n v="0"/>
    <n v="0"/>
    <n v="0"/>
    <n v="0"/>
    <n v="1.34736569999999E-5"/>
    <n v="1.8499887599999999E-4"/>
    <n v="2.7838110069999897E-4"/>
    <n v="3.5295280809999899E-4"/>
    <n v="4.0101758469999999E-4"/>
    <n v="4.4795306700000002E-4"/>
    <n v="0"/>
    <n v="0"/>
    <n v="0"/>
    <s v="EJ"/>
  </r>
  <r>
    <x v="26"/>
    <s v="South America_Southern"/>
    <s v="trn_pass_road_LDV_4W"/>
    <x v="6"/>
    <x v="2"/>
    <n v="0.1540898"/>
    <n v="0.25249719999999998"/>
    <n v="0.34305059999999998"/>
    <n v="0.4293323"/>
    <n v="0.39495874209999998"/>
    <n v="0.36520807909999897"/>
    <n v="0.32034243969999998"/>
    <n v="0.26596129039999999"/>
    <n v="0.2103909769"/>
    <n v="0.18790369679999999"/>
    <n v="0.16632924299999999"/>
    <n v="0"/>
    <n v="0"/>
    <n v="0"/>
    <s v="EJ"/>
  </r>
  <r>
    <x v="26"/>
    <s v="South America_Southern"/>
    <s v="trn_shipping_intl"/>
    <x v="7"/>
    <x v="4"/>
    <n v="0"/>
    <n v="0"/>
    <n v="0"/>
    <n v="0"/>
    <n v="0"/>
    <n v="0"/>
    <n v="0"/>
    <n v="1.5177399999999999E-6"/>
    <n v="4.6066799999999997E-6"/>
    <n v="1.44036E-5"/>
    <n v="3.7752600000000002E-5"/>
    <n v="0"/>
    <n v="0"/>
    <n v="0"/>
    <s v="EJ"/>
  </r>
  <r>
    <x v="26"/>
    <s v="South America_Southern"/>
    <s v="trn_shipping_intl"/>
    <x v="7"/>
    <x v="1"/>
    <n v="0"/>
    <n v="0"/>
    <n v="0"/>
    <n v="0"/>
    <n v="0"/>
    <n v="0"/>
    <n v="0"/>
    <n v="1.9216600000000002E-5"/>
    <n v="6.9500799999999997E-5"/>
    <n v="2.7113899999999999E-4"/>
    <n v="8.89397E-4"/>
    <n v="0"/>
    <n v="0"/>
    <n v="0"/>
    <s v="EJ"/>
  </r>
  <r>
    <x v="26"/>
    <s v="South America_Southern"/>
    <s v="trn_shipping_intl"/>
    <x v="7"/>
    <x v="2"/>
    <n v="1.50045E-2"/>
    <n v="4.1849400000000002E-2"/>
    <n v="0.111245"/>
    <n v="9.2813999999999994E-2"/>
    <n v="9.4640089999999996E-2"/>
    <n v="9.8038809999999907E-2"/>
    <n v="0.100978199999999"/>
    <n v="0.1060237"/>
    <n v="0.1125712"/>
    <n v="0.11958189999999901"/>
    <n v="0.12612180000000001"/>
    <n v="0"/>
    <n v="0"/>
    <n v="0"/>
    <s v="EJ"/>
  </r>
  <r>
    <x v="27"/>
    <s v="South Asia"/>
    <s v="N fertilizer"/>
    <x v="0"/>
    <x v="0"/>
    <n v="3.2985E-2"/>
    <n v="3.89865E-2"/>
    <n v="2.3511799999999999E-2"/>
    <n v="1.8017200000000001E-2"/>
    <n v="2.2224669999999998E-2"/>
    <n v="2.5793442900000001E-2"/>
    <n v="2.84739886999999E-2"/>
    <n v="2.9823244299999999E-2"/>
    <n v="2.9922488699999999E-2"/>
    <n v="3.00072152599999E-2"/>
    <n v="2.9873824090000001E-2"/>
    <n v="0"/>
    <n v="0"/>
    <n v="0"/>
    <s v="EJ"/>
  </r>
  <r>
    <x v="27"/>
    <s v="South Asia"/>
    <s v="N fertilizer"/>
    <x v="0"/>
    <x v="1"/>
    <n v="0"/>
    <n v="0"/>
    <n v="0"/>
    <n v="0"/>
    <n v="0"/>
    <n v="6.6352200000000005E-5"/>
    <n v="4.2532280000000001E-4"/>
    <n v="1.2523738E-3"/>
    <n v="2.4226500000000002E-3"/>
    <n v="3.5527367000000002E-3"/>
    <n v="4.6336088999999999E-3"/>
    <n v="0"/>
    <n v="0"/>
    <n v="0"/>
    <s v="EJ"/>
  </r>
  <r>
    <x v="27"/>
    <s v="South Asia"/>
    <s v="agricultural energy use"/>
    <x v="1"/>
    <x v="4"/>
    <n v="8.47393E-4"/>
    <n v="2.2872999999999999E-3"/>
    <n v="1.9997999999999999E-3"/>
    <n v="6.0578999999999997E-3"/>
    <n v="7.1622099999999996E-3"/>
    <n v="9.3936709999999993E-3"/>
    <n v="1.2495698E-2"/>
    <n v="1.5567115100000001E-2"/>
    <n v="1.8300525299999999E-2"/>
    <n v="2.1048073E-2"/>
    <n v="2.4006401E-2"/>
    <n v="0"/>
    <n v="0"/>
    <n v="0"/>
    <s v="EJ"/>
  </r>
  <r>
    <x v="27"/>
    <s v="South Asia"/>
    <s v="agricultural energy use"/>
    <x v="1"/>
    <x v="0"/>
    <n v="0"/>
    <n v="7.5350000000000005E-4"/>
    <n v="7.9530099999999999E-4"/>
    <n v="7.9529999999999998E-4"/>
    <n v="8.0244400000000003E-4"/>
    <n v="7.0348999999999997E-4"/>
    <n v="5.6866269999999997E-4"/>
    <n v="4.8105149999999998E-4"/>
    <n v="4.8009970000000002E-4"/>
    <n v="4.743967E-4"/>
    <n v="4.6286420000000002E-4"/>
    <n v="0"/>
    <n v="0"/>
    <n v="0"/>
    <s v="EJ"/>
  </r>
  <r>
    <x v="27"/>
    <s v="South Asia"/>
    <s v="agricultural energy use"/>
    <x v="1"/>
    <x v="1"/>
    <n v="0"/>
    <n v="0"/>
    <n v="0"/>
    <n v="0"/>
    <n v="0"/>
    <n v="3.4350899999999998E-4"/>
    <n v="1.250726E-3"/>
    <n v="2.5004860000000001E-3"/>
    <n v="3.7238638999999999E-3"/>
    <n v="4.89941399999999E-3"/>
    <n v="5.8326309999999996E-3"/>
    <n v="0"/>
    <n v="0"/>
    <n v="0"/>
    <s v="EJ"/>
  </r>
  <r>
    <x v="27"/>
    <s v="South Asia"/>
    <s v="agricultural energy use"/>
    <x v="1"/>
    <x v="2"/>
    <n v="1.360018E-2"/>
    <n v="3.60995E-2"/>
    <n v="4.2114109999999899E-2"/>
    <n v="4.8082409999999999E-2"/>
    <n v="5.0872199999999999E-2"/>
    <n v="5.2015649999999997E-2"/>
    <n v="5.1401513999999898E-2"/>
    <n v="5.0992744E-2"/>
    <n v="5.1814508000000002E-2"/>
    <n v="4.9827416999999999E-2"/>
    <n v="4.6326628999999897E-2"/>
    <n v="0"/>
    <n v="0"/>
    <n v="0"/>
    <s v="EJ"/>
  </r>
  <r>
    <x v="27"/>
    <s v="South Asia"/>
    <s v="cement"/>
    <x v="0"/>
    <x v="4"/>
    <n v="4.6940399999999998E-4"/>
    <n v="3.3471500000000001E-3"/>
    <n v="3.4923799999999998E-3"/>
    <n v="3.4923799999999998E-3"/>
    <n v="4.9239899999999996E-3"/>
    <n v="7.2866299999999997E-3"/>
    <n v="1.15332E-2"/>
    <n v="1.78804399999999E-2"/>
    <n v="2.6316639999999999E-2"/>
    <n v="3.5133179E-2"/>
    <n v="4.22303594E-2"/>
    <n v="0"/>
    <n v="0"/>
    <n v="0"/>
    <s v="EJ"/>
  </r>
  <r>
    <x v="27"/>
    <s v="South Asia"/>
    <s v="chemical energy use"/>
    <x v="0"/>
    <x v="4"/>
    <n v="0"/>
    <n v="0"/>
    <n v="0"/>
    <n v="0"/>
    <n v="0"/>
    <n v="0"/>
    <n v="0"/>
    <n v="0"/>
    <n v="0"/>
    <n v="0"/>
    <n v="0"/>
    <n v="0"/>
    <n v="0"/>
    <n v="0"/>
    <s v="EJ"/>
  </r>
  <r>
    <x v="27"/>
    <s v="South Asia"/>
    <s v="chemical feedstocks"/>
    <x v="0"/>
    <x v="0"/>
    <n v="0"/>
    <n v="0"/>
    <n v="0"/>
    <n v="0"/>
    <n v="0"/>
    <n v="0"/>
    <n v="0"/>
    <n v="0"/>
    <n v="0"/>
    <n v="0"/>
    <n v="0"/>
    <n v="0"/>
    <n v="0"/>
    <n v="0"/>
    <s v="EJ"/>
  </r>
  <r>
    <x v="27"/>
    <s v="South Asia"/>
    <s v="chemical feedstocks"/>
    <x v="0"/>
    <x v="2"/>
    <n v="0"/>
    <n v="0"/>
    <n v="0"/>
    <n v="0"/>
    <n v="0"/>
    <n v="0"/>
    <n v="0"/>
    <n v="0"/>
    <n v="0"/>
    <n v="0"/>
    <n v="0"/>
    <n v="0"/>
    <n v="0"/>
    <n v="0"/>
    <s v="EJ"/>
  </r>
  <r>
    <x v="27"/>
    <s v="South Asia"/>
    <s v="comm cooling"/>
    <x v="2"/>
    <x v="4"/>
    <n v="9.1519099999999999E-4"/>
    <n v="2.2284900000000001E-3"/>
    <n v="3.2972399999999999E-3"/>
    <n v="4.5595399999999999E-3"/>
    <n v="6.3981899999999998E-3"/>
    <n v="8.7994000000000006E-3"/>
    <n v="1.2735949999999999E-2"/>
    <n v="1.8183249999999901E-2"/>
    <n v="2.5340016999999999E-2"/>
    <n v="3.4249062999999899E-2"/>
    <n v="4.4830259999999997E-2"/>
    <n v="0"/>
    <n v="0"/>
    <n v="0"/>
    <s v="EJ"/>
  </r>
  <r>
    <x v="27"/>
    <s v="South Asia"/>
    <s v="comm heating"/>
    <x v="2"/>
    <x v="0"/>
    <n v="3.6844999999999998E-3"/>
    <n v="3.2649900000000002E-3"/>
    <n v="5.0815900000000004E-3"/>
    <n v="4.0127299999999999E-3"/>
    <n v="5.2350499999999998E-3"/>
    <n v="6.7224099999999998E-3"/>
    <n v="9.2523899999999992E-3"/>
    <n v="1.2611176E-2"/>
    <n v="1.6472928000000001E-2"/>
    <n v="2.0730906E-2"/>
    <n v="2.5013393999999901E-2"/>
    <n v="0"/>
    <n v="0"/>
    <n v="0"/>
    <s v="EJ"/>
  </r>
  <r>
    <x v="27"/>
    <s v="South Asia"/>
    <s v="comm heating"/>
    <x v="2"/>
    <x v="1"/>
    <n v="0"/>
    <n v="0"/>
    <n v="0"/>
    <n v="0"/>
    <n v="0"/>
    <n v="6.8125000000000004E-7"/>
    <n v="1.5139900000000001E-5"/>
    <n v="3.6576499999999998E-5"/>
    <n v="6.7178100000000007E-5"/>
    <n v="1.04628E-4"/>
    <n v="1.4811499999999999E-4"/>
    <n v="0"/>
    <n v="0"/>
    <n v="0"/>
    <s v="EJ"/>
  </r>
  <r>
    <x v="27"/>
    <s v="South Asia"/>
    <s v="comm heating"/>
    <x v="2"/>
    <x v="2"/>
    <n v="1.00324E-2"/>
    <n v="8.4963699999999996E-3"/>
    <n v="1.04931E-2"/>
    <n v="9.6288699999999994E-3"/>
    <n v="1.254969E-2"/>
    <n v="1.682028E-2"/>
    <n v="2.447098E-2"/>
    <n v="3.594286E-2"/>
    <n v="5.0629709999999897E-2"/>
    <n v="6.8026660000000003E-2"/>
    <n v="8.7448181999999999E-2"/>
    <n v="0"/>
    <n v="0"/>
    <n v="0"/>
    <s v="EJ"/>
  </r>
  <r>
    <x v="27"/>
    <s v="South Asia"/>
    <s v="comm others"/>
    <x v="2"/>
    <x v="3"/>
    <n v="2.9326999999999999E-3"/>
    <n v="7.8177999999999997E-3"/>
    <n v="8.5311599999999994E-3"/>
    <n v="7.86771E-3"/>
    <n v="9.8811000000000003E-3"/>
    <n v="1.1968299999999999E-2"/>
    <n v="1.37234099999999E-2"/>
    <n v="1.484284E-2"/>
    <n v="1.5655974E-2"/>
    <n v="1.6017931999999999E-2"/>
    <n v="1.6441599000000001E-2"/>
    <n v="0"/>
    <n v="0"/>
    <n v="0"/>
    <s v="EJ"/>
  </r>
  <r>
    <x v="27"/>
    <s v="South Asia"/>
    <s v="comm others"/>
    <x v="2"/>
    <x v="5"/>
    <n v="5.7720099999999995E-4"/>
    <n v="0"/>
    <n v="0"/>
    <n v="7.5484100000000002E-3"/>
    <n v="9.4266799999999998E-3"/>
    <n v="1.112177E-2"/>
    <n v="1.252404E-2"/>
    <n v="1.34021E-2"/>
    <n v="1.4362293999999999E-2"/>
    <n v="1.5223050999999901E-2"/>
    <n v="1.6337668999999999E-2"/>
    <n v="0"/>
    <n v="0"/>
    <n v="0"/>
    <s v="EJ"/>
  </r>
  <r>
    <x v="27"/>
    <s v="South Asia"/>
    <s v="comm others"/>
    <x v="2"/>
    <x v="4"/>
    <n v="2.7561E-3"/>
    <n v="6.7114000000000002E-3"/>
    <n v="9.9299599999999998E-3"/>
    <n v="1.3731500000000001E-2"/>
    <n v="2.022504E-2"/>
    <n v="3.1751349999999998E-2"/>
    <n v="5.4798899999999998E-2"/>
    <n v="9.1099039999999895E-2"/>
    <n v="0.14138629"/>
    <n v="0.20836138999999901"/>
    <n v="0.29345989"/>
    <n v="0"/>
    <n v="0"/>
    <n v="0"/>
    <s v="EJ"/>
  </r>
  <r>
    <x v="27"/>
    <s v="South Asia"/>
    <s v="comm others"/>
    <x v="2"/>
    <x v="0"/>
    <n v="4.6413100000000001E-3"/>
    <n v="4.1127999999999998E-3"/>
    <n v="6.4011700000000003E-3"/>
    <n v="5.0548099999999999E-3"/>
    <n v="6.57787999999999E-3"/>
    <n v="8.2298400000000004E-3"/>
    <n v="1.0775689999999999E-2"/>
    <n v="1.4532840999999999E-2"/>
    <n v="1.9788903E-2"/>
    <n v="2.6698903999999999E-2"/>
    <n v="3.5271406999999998E-2"/>
    <n v="0"/>
    <n v="0"/>
    <n v="0"/>
    <s v="EJ"/>
  </r>
  <r>
    <x v="27"/>
    <s v="South Asia"/>
    <s v="comm others"/>
    <x v="2"/>
    <x v="1"/>
    <n v="0"/>
    <n v="0"/>
    <n v="0"/>
    <n v="0"/>
    <n v="0"/>
    <n v="1.2538800000000001E-6"/>
    <n v="2.4782699999999999E-5"/>
    <n v="6.26538E-5"/>
    <n v="1.2436899999999999E-4"/>
    <n v="2.2230700000000001E-4"/>
    <n v="3.6142200000000002E-4"/>
    <n v="0"/>
    <n v="0"/>
    <n v="0"/>
    <s v="EJ"/>
  </r>
  <r>
    <x v="27"/>
    <s v="South Asia"/>
    <s v="comm others"/>
    <x v="2"/>
    <x v="2"/>
    <n v="1.04773E-2"/>
    <n v="8.8731999999999995E-3"/>
    <n v="1.0958499999999999E-2"/>
    <n v="1.00558E-2"/>
    <n v="1.2351529999999999E-2"/>
    <n v="1.43548299999999E-2"/>
    <n v="1.582979E-2"/>
    <n v="1.678669E-2"/>
    <n v="1.7980759999999998E-2"/>
    <n v="1.9300186E-2"/>
    <n v="2.1358541000000002E-2"/>
    <n v="0"/>
    <n v="0"/>
    <n v="0"/>
    <s v="EJ"/>
  </r>
  <r>
    <x v="27"/>
    <s v="South Asia"/>
    <s v="construction energy use"/>
    <x v="0"/>
    <x v="4"/>
    <n v="0"/>
    <n v="0"/>
    <n v="0"/>
    <n v="0"/>
    <n v="0"/>
    <n v="7.1292000000000001E-7"/>
    <n v="3.2144250000000001E-6"/>
    <n v="9.2743299999999905E-6"/>
    <n v="2.1894055000000001E-5"/>
    <n v="4.4281152999999997E-5"/>
    <n v="7.959268E-5"/>
    <n v="0"/>
    <n v="0"/>
    <n v="0"/>
    <s v="EJ"/>
  </r>
  <r>
    <x v="27"/>
    <s v="South Asia"/>
    <s v="construction energy use"/>
    <x v="0"/>
    <x v="1"/>
    <n v="0"/>
    <n v="0"/>
    <n v="0"/>
    <n v="0"/>
    <n v="0"/>
    <n v="2.9642400000000002E-6"/>
    <n v="1.118105E-5"/>
    <n v="2.6717280000000001E-5"/>
    <n v="4.99222319999999E-5"/>
    <n v="7.7932189999999998E-5"/>
    <n v="1.0812937000000001E-4"/>
    <n v="0"/>
    <n v="0"/>
    <n v="0"/>
    <s v="EJ"/>
  </r>
  <r>
    <x v="27"/>
    <s v="South Asia"/>
    <s v="construction energy use"/>
    <x v="0"/>
    <x v="2"/>
    <n v="0"/>
    <n v="0"/>
    <n v="0"/>
    <n v="0"/>
    <n v="8.2619899999999998E-5"/>
    <n v="1.6743739999999999E-4"/>
    <n v="2.5201299999999999E-4"/>
    <n v="3.3334279999999998E-4"/>
    <n v="4.0281650000000002E-4"/>
    <n v="4.5000619999999999E-4"/>
    <n v="4.690966E-4"/>
    <n v="0"/>
    <n v="0"/>
    <n v="0"/>
    <s v="EJ"/>
  </r>
  <r>
    <x v="27"/>
    <s v="South Asia"/>
    <s v="construction feedstocks"/>
    <x v="3"/>
    <x v="2"/>
    <n v="1.5368000000000001E-3"/>
    <n v="5.1286999999999999E-3"/>
    <n v="6.2694999999999999E-3"/>
    <n v="4.5217E-3"/>
    <n v="4.6037600000000001E-3"/>
    <n v="4.7591500000000002E-3"/>
    <n v="4.9665000000000004E-3"/>
    <n v="5.23326E-3"/>
    <n v="5.4923400000000001E-3"/>
    <n v="5.6686599999999998E-3"/>
    <n v="5.7711400000000001E-3"/>
    <n v="0"/>
    <n v="0"/>
    <n v="0"/>
    <s v="EJ"/>
  </r>
  <r>
    <x v="27"/>
    <s v="South Asia"/>
    <s v="desalinated water"/>
    <x v="0"/>
    <x v="4"/>
    <n v="8.8031399999999999E-6"/>
    <n v="1.7607900000000001E-5"/>
    <n v="1.37936E-5"/>
    <n v="9.9791999999999993E-6"/>
    <n v="1.02281E-5"/>
    <n v="1.09522E-5"/>
    <n v="1.2700900000000001E-5"/>
    <n v="1.4980800000000001E-5"/>
    <n v="1.7350099999999998E-5"/>
    <n v="1.9534E-5"/>
    <n v="2.1591699999999999E-5"/>
    <n v="0"/>
    <n v="0"/>
    <n v="0"/>
    <s v="EJ"/>
  </r>
  <r>
    <x v="27"/>
    <s v="South Asia"/>
    <s v="desalinated water"/>
    <x v="0"/>
    <x v="0"/>
    <n v="4.6755000000000004E-6"/>
    <n v="2.0718400000000001E-5"/>
    <n v="2.9819300000000001E-5"/>
    <n v="2.53318E-5"/>
    <n v="2.3390100000000002E-5"/>
    <n v="2.23463E-5"/>
    <n v="2.4710900000000001E-5"/>
    <n v="2.8507500000000001E-5"/>
    <n v="3.2432899999999999E-5"/>
    <n v="3.6522700000000002E-5"/>
    <n v="4.0683499999999998E-5"/>
    <n v="0"/>
    <n v="0"/>
    <n v="0"/>
    <s v="EJ"/>
  </r>
  <r>
    <x v="27"/>
    <s v="South Asia"/>
    <s v="desalinated water"/>
    <x v="0"/>
    <x v="2"/>
    <n v="7.5269300000000003E-6"/>
    <n v="1.9544000000000001E-5"/>
    <n v="1.04431E-5"/>
    <n v="1.4930600000000001E-5"/>
    <n v="1.41384E-5"/>
    <n v="1.4799E-5"/>
    <n v="1.6821500000000001E-5"/>
    <n v="2.02494E-5"/>
    <n v="2.3961E-5"/>
    <n v="2.7759900000000002E-5"/>
    <n v="3.1918000000000002E-5"/>
    <n v="0"/>
    <n v="0"/>
    <n v="0"/>
    <s v="EJ"/>
  </r>
  <r>
    <x v="27"/>
    <s v="South Asia"/>
    <s v="industrial wastewater treatment"/>
    <x v="0"/>
    <x v="4"/>
    <n v="1.04164E-4"/>
    <n v="2.97378E-4"/>
    <n v="4.29784E-4"/>
    <n v="6.1118700000000001E-4"/>
    <n v="9.7838599999999993E-4"/>
    <n v="1.57288E-3"/>
    <n v="2.68629E-3"/>
    <n v="4.3528400000000002E-3"/>
    <n v="6.5179499999999998E-3"/>
    <n v="9.2090899999999996E-3"/>
    <n v="1.2375799999999999E-2"/>
    <n v="0"/>
    <n v="0"/>
    <n v="0"/>
    <s v="EJ"/>
  </r>
  <r>
    <x v="27"/>
    <s v="South Asia"/>
    <s v="industrial water abstraction"/>
    <x v="0"/>
    <x v="4"/>
    <n v="1.5919400000000001E-4"/>
    <n v="4.1670500000000002E-4"/>
    <n v="6.00065E-4"/>
    <n v="8.4339400000000002E-4"/>
    <n v="1.1940200000000001E-3"/>
    <n v="1.7016799999999999E-3"/>
    <n v="2.5980999999999999E-3"/>
    <n v="3.7956800000000001E-3"/>
    <n v="5.1279899999999998E-3"/>
    <n v="6.5519899999999997E-3"/>
    <n v="7.9820599999999992E-3"/>
    <n v="0"/>
    <n v="0"/>
    <n v="0"/>
    <s v="EJ"/>
  </r>
  <r>
    <x v="27"/>
    <s v="South Asia"/>
    <s v="industrial water treatment"/>
    <x v="0"/>
    <x v="4"/>
    <n v="2.07899E-4"/>
    <n v="5.8470500000000003E-4"/>
    <n v="8.2727400000000002E-4"/>
    <n v="1.17644E-3"/>
    <n v="1.6655299999999999E-3"/>
    <n v="2.3736600000000001E-3"/>
    <n v="3.6240600000000001E-3"/>
    <n v="5.2945600000000002E-3"/>
    <n v="7.1529999999999996E-3"/>
    <n v="9.1393199999999994E-3"/>
    <n v="1.1134099999999999E-2"/>
    <n v="0"/>
    <n v="0"/>
    <n v="0"/>
    <s v="EJ"/>
  </r>
  <r>
    <x v="27"/>
    <s v="South Asia"/>
    <s v="iron and steel"/>
    <x v="0"/>
    <x v="5"/>
    <n v="0"/>
    <n v="4.1860799999999997E-5"/>
    <n v="1.85682E-4"/>
    <n v="2.1800199999999999E-4"/>
    <n v="2.058243E-3"/>
    <n v="6.2194010000000003E-3"/>
    <n v="1.9164126199999999E-2"/>
    <n v="4.4249033E-2"/>
    <n v="7.7673165999999905E-2"/>
    <n v="0.1132653"/>
    <n v="0.14658906999999999"/>
    <n v="0"/>
    <n v="0"/>
    <n v="0"/>
    <s v="EJ"/>
  </r>
  <r>
    <x v="27"/>
    <s v="South Asia"/>
    <s v="iron and steel"/>
    <x v="0"/>
    <x v="4"/>
    <n v="0"/>
    <n v="0"/>
    <n v="0"/>
    <n v="0"/>
    <n v="0"/>
    <n v="0"/>
    <n v="0"/>
    <n v="0"/>
    <n v="0"/>
    <n v="0"/>
    <n v="0"/>
    <n v="0"/>
    <n v="0"/>
    <n v="0"/>
    <s v="EJ"/>
  </r>
  <r>
    <x v="27"/>
    <s v="South Asia"/>
    <s v="iron and steel"/>
    <x v="0"/>
    <x v="1"/>
    <n v="0"/>
    <n v="0"/>
    <n v="0"/>
    <n v="0"/>
    <n v="0"/>
    <n v="4.5295099999999999E-5"/>
    <n v="5.7056860000000002E-4"/>
    <n v="1.3623324999999999E-3"/>
    <n v="2.2193091900000001E-3"/>
    <n v="3.0356390000000001E-3"/>
    <n v="3.7706240000000002E-3"/>
    <n v="0"/>
    <n v="0"/>
    <n v="0"/>
    <s v="EJ"/>
  </r>
  <r>
    <x v="27"/>
    <s v="South Asia"/>
    <s v="irrigation water abstraction"/>
    <x v="0"/>
    <x v="4"/>
    <n v="4.32863E-3"/>
    <n v="1.16072E-2"/>
    <n v="1.8779000000000001E-2"/>
    <n v="2.3976000000000001E-2"/>
    <n v="2.1762699999999999E-2"/>
    <n v="2.1531000000000002E-2"/>
    <n v="2.1803300000000001E-2"/>
    <n v="2.24853E-2"/>
    <n v="2.32517E-2"/>
    <n v="2.3938399999999999E-2"/>
    <n v="2.45854E-2"/>
    <n v="0"/>
    <n v="0"/>
    <n v="0"/>
    <s v="EJ"/>
  </r>
  <r>
    <x v="27"/>
    <s v="South Asia"/>
    <s v="mining energy use"/>
    <x v="0"/>
    <x v="4"/>
    <n v="0"/>
    <n v="0"/>
    <n v="0"/>
    <n v="8.1782199999999998E-5"/>
    <n v="8.8556500000000005E-5"/>
    <n v="9.2830592499999995E-5"/>
    <n v="9.5235615600000004E-5"/>
    <n v="9.7719793379999993E-5"/>
    <n v="1.0221541877E-4"/>
    <n v="1.032550864E-4"/>
    <n v="1.028178081E-4"/>
    <n v="0"/>
    <n v="0"/>
    <n v="0"/>
    <s v="EJ"/>
  </r>
  <r>
    <x v="27"/>
    <s v="South Asia"/>
    <s v="mining energy use"/>
    <x v="0"/>
    <x v="1"/>
    <n v="0"/>
    <n v="0"/>
    <n v="0"/>
    <n v="0"/>
    <n v="0"/>
    <n v="5.5257000000000003E-8"/>
    <n v="2.6811209999999998E-7"/>
    <n v="6.7820939999999897E-7"/>
    <n v="1.2365116000000001E-6"/>
    <n v="1.96058849999999E-6"/>
    <n v="2.74322589999999E-6"/>
    <n v="0"/>
    <n v="0"/>
    <n v="0"/>
    <s v="EJ"/>
  </r>
  <r>
    <x v="27"/>
    <s v="South Asia"/>
    <s v="mining energy use"/>
    <x v="0"/>
    <x v="2"/>
    <n v="0"/>
    <n v="0"/>
    <n v="0"/>
    <n v="0"/>
    <n v="6.6898600000000001E-7"/>
    <n v="2.5939159999999999E-6"/>
    <n v="5.5688309999999997E-6"/>
    <n v="8.6603469999999993E-6"/>
    <n v="1.0891977E-5"/>
    <n v="1.2440100999999901E-5"/>
    <n v="1.3131706999999899E-5"/>
    <n v="0"/>
    <n v="0"/>
    <n v="0"/>
    <s v="EJ"/>
  </r>
  <r>
    <x v="27"/>
    <s v="South Asia"/>
    <s v="municipal wastewater treatment"/>
    <x v="0"/>
    <x v="4"/>
    <n v="3.5063999999999999E-4"/>
    <n v="1.1240099999999999E-3"/>
    <n v="1.2754400000000001E-3"/>
    <n v="1.34975E-3"/>
    <n v="1.6332499999999999E-3"/>
    <n v="2.01089E-3"/>
    <n v="2.5480099999999999E-3"/>
    <n v="3.1763500000000001E-3"/>
    <n v="3.8842999999999998E-3"/>
    <n v="4.62744E-3"/>
    <n v="5.4562100000000004E-3"/>
    <n v="0"/>
    <n v="0"/>
    <n v="0"/>
    <s v="EJ"/>
  </r>
  <r>
    <x v="27"/>
    <s v="South Asia"/>
    <s v="municipal water abstraction"/>
    <x v="0"/>
    <x v="4"/>
    <n v="6.9364000000000003E-4"/>
    <n v="2.2171000000000001E-3"/>
    <n v="2.47168E-3"/>
    <n v="2.61626E-3"/>
    <n v="2.8043600000000001E-3"/>
    <n v="3.0652499999999998E-3"/>
    <n v="3.4762E-3"/>
    <n v="3.9108199999999997E-3"/>
    <n v="4.3186600000000002E-3"/>
    <n v="4.6561700000000003E-3"/>
    <n v="4.9803399999999998E-3"/>
    <n v="0"/>
    <n v="0"/>
    <n v="0"/>
    <s v="EJ"/>
  </r>
  <r>
    <x v="27"/>
    <s v="South Asia"/>
    <s v="municipal water distribution"/>
    <x v="0"/>
    <x v="4"/>
    <n v="1.3217599999999999E-3"/>
    <n v="3.9556900000000004E-3"/>
    <n v="4.3790399999999998E-3"/>
    <n v="4.6341799999999999E-3"/>
    <n v="4.9672900000000001E-3"/>
    <n v="5.4293600000000003E-3"/>
    <n v="6.1572500000000004E-3"/>
    <n v="6.9271100000000002E-3"/>
    <n v="7.6495399999999998E-3"/>
    <n v="8.2474000000000002E-3"/>
    <n v="8.8216300000000004E-3"/>
    <n v="0"/>
    <n v="0"/>
    <n v="0"/>
    <s v="EJ"/>
  </r>
  <r>
    <x v="27"/>
    <s v="South Asia"/>
    <s v="municipal water treatment"/>
    <x v="0"/>
    <x v="4"/>
    <n v="1.25749E-3"/>
    <n v="3.7633800000000002E-3"/>
    <n v="4.1662499999999998E-3"/>
    <n v="4.4090800000000001E-3"/>
    <n v="4.7260699999999998E-3"/>
    <n v="5.1657400000000003E-3"/>
    <n v="5.8582900000000004E-3"/>
    <n v="6.5907500000000003E-3"/>
    <n v="7.2780600000000003E-3"/>
    <n v="7.8468500000000007E-3"/>
    <n v="8.3931600000000002E-3"/>
    <n v="0"/>
    <n v="0"/>
    <n v="0"/>
    <s v="EJ"/>
  </r>
  <r>
    <x v="27"/>
    <s v="South Asia"/>
    <s v="other industrial energy use"/>
    <x v="0"/>
    <x v="3"/>
    <n v="3.8814500000000002E-2"/>
    <n v="8.1161399999999995E-2"/>
    <n v="8.5712499999999997E-2"/>
    <n v="0.10346"/>
    <n v="0.14120460000000001"/>
    <n v="0.1932905"/>
    <n v="0.27891869999999902"/>
    <n v="0.3858318"/>
    <n v="0.49592349999999902"/>
    <n v="0.60477437999999994"/>
    <n v="0.70035049999999999"/>
    <n v="0"/>
    <n v="0"/>
    <n v="0"/>
    <s v="EJ"/>
  </r>
  <r>
    <x v="27"/>
    <s v="South Asia"/>
    <s v="other industrial energy use"/>
    <x v="0"/>
    <x v="5"/>
    <n v="1.46886E-2"/>
    <n v="1.7389600000000002E-2"/>
    <n v="4.3348200000000003E-2"/>
    <n v="0.117906"/>
    <n v="0.1679612"/>
    <n v="0.23620389999999999"/>
    <n v="0.3572245"/>
    <n v="0.52311059999999998"/>
    <n v="0.71545709999999996"/>
    <n v="0.92486438000000004"/>
    <n v="1.13414456"/>
    <n v="0"/>
    <n v="0"/>
    <n v="0"/>
    <s v="EJ"/>
  </r>
  <r>
    <x v="27"/>
    <s v="South Asia"/>
    <s v="other industrial energy use"/>
    <x v="0"/>
    <x v="4"/>
    <n v="1.8301100000000001E-2"/>
    <n v="5.3951699999999998E-2"/>
    <n v="8.7101899999999996E-2"/>
    <n v="0.12903100000000001"/>
    <n v="0.19291269999999999"/>
    <n v="0.31034929999999999"/>
    <n v="0.53438030000000003"/>
    <n v="0.84329779999999999"/>
    <n v="1.1860444999999999"/>
    <n v="1.53993771"/>
    <n v="1.8918763599999999"/>
    <n v="0"/>
    <n v="0"/>
    <n v="0"/>
    <s v="EJ"/>
  </r>
  <r>
    <x v="27"/>
    <s v="South Asia"/>
    <s v="other industrial energy use"/>
    <x v="0"/>
    <x v="0"/>
    <n v="0"/>
    <n v="2.92211E-2"/>
    <n v="0.10521899999999999"/>
    <n v="0.15821199999999999"/>
    <n v="0.2179981"/>
    <n v="0.28542220000000001"/>
    <n v="0.39113539999999902"/>
    <n v="0.51640839999999999"/>
    <n v="0.64638620000000002"/>
    <n v="0.79001615999999997"/>
    <n v="0.93400547999999906"/>
    <n v="0"/>
    <n v="0"/>
    <n v="0"/>
    <s v="EJ"/>
  </r>
  <r>
    <x v="27"/>
    <s v="South Asia"/>
    <s v="other industrial energy use"/>
    <x v="0"/>
    <x v="1"/>
    <n v="0"/>
    <n v="0"/>
    <n v="0"/>
    <n v="0"/>
    <n v="0"/>
    <n v="1.052561E-4"/>
    <n v="9.1710040000000004E-4"/>
    <n v="2.5446355000000001E-3"/>
    <n v="5.0039968000000004E-3"/>
    <n v="8.2461565000000007E-3"/>
    <n v="1.227632641E-2"/>
    <n v="0"/>
    <n v="0"/>
    <n v="0"/>
    <s v="EJ"/>
  </r>
  <r>
    <x v="27"/>
    <s v="South Asia"/>
    <s v="other industrial energy use"/>
    <x v="0"/>
    <x v="2"/>
    <n v="1.39287E-2"/>
    <n v="3.2635200000000003E-2"/>
    <n v="2.12357E-2"/>
    <n v="7.1395100000000003E-2"/>
    <n v="9.8241899999999993E-2"/>
    <n v="0.13337779999999999"/>
    <n v="0.19145180000000001"/>
    <n v="0.27046550000000003"/>
    <n v="0.36292170000000001"/>
    <n v="0.46953064999999999"/>
    <n v="0.58656363199999995"/>
    <n v="0"/>
    <n v="0"/>
    <n v="0"/>
    <s v="EJ"/>
  </r>
  <r>
    <x v="27"/>
    <s v="South Asia"/>
    <s v="other industrial feedstocks"/>
    <x v="0"/>
    <x v="0"/>
    <n v="3.19604E-2"/>
    <n v="6.5048400000000006E-2"/>
    <n v="5.0547300000000003E-2"/>
    <n v="4.3310800000000003E-2"/>
    <n v="6.1033999999999998E-2"/>
    <n v="8.5965100000000003E-2"/>
    <n v="0.129993"/>
    <n v="0.18760299999999999"/>
    <n v="0.25053599999999998"/>
    <n v="0.31702900000000001"/>
    <n v="0.38238800000000001"/>
    <n v="0"/>
    <n v="0"/>
    <n v="0"/>
    <s v="EJ"/>
  </r>
  <r>
    <x v="27"/>
    <s v="South Asia"/>
    <s v="other industrial feedstocks"/>
    <x v="0"/>
    <x v="2"/>
    <n v="6.3546000000000002E-3"/>
    <n v="2.5663999999999999E-3"/>
    <n v="2.5539E-3"/>
    <n v="3.1499000000000002E-3"/>
    <n v="4.5871000000000002E-3"/>
    <n v="7.1528E-3"/>
    <n v="1.1164E-2"/>
    <n v="1.6871400000000002E-2"/>
    <n v="2.35071E-2"/>
    <n v="3.06599E-2"/>
    <n v="3.8234200000000003E-2"/>
    <n v="0"/>
    <n v="0"/>
    <n v="0"/>
    <s v="EJ"/>
  </r>
  <r>
    <x v="27"/>
    <s v="South Asia"/>
    <s v="process heat cement"/>
    <x v="0"/>
    <x v="3"/>
    <n v="3.8900199999999997E-5"/>
    <n v="2.67903E-4"/>
    <n v="2.8019900000000002E-4"/>
    <n v="2.8019900000000002E-4"/>
    <n v="4.1430799999999897E-4"/>
    <n v="6.2706899999999996E-4"/>
    <n v="9.8988700000000006E-4"/>
    <n v="1.5060949999999901E-3"/>
    <n v="2.1252570000000002E-3"/>
    <n v="2.6963956000000001E-3"/>
    <n v="3.0712200399999898E-3"/>
    <n v="0"/>
    <n v="0"/>
    <n v="0"/>
    <s v="EJ"/>
  </r>
  <r>
    <x v="27"/>
    <s v="South Asia"/>
    <s v="process heat cement"/>
    <x v="0"/>
    <x v="5"/>
    <n v="3.1931199999999998E-3"/>
    <n v="2.1967500000000001E-2"/>
    <n v="2.2972599999999999E-2"/>
    <n v="2.2972599999999999E-2"/>
    <n v="3.4028299999999997E-2"/>
    <n v="5.0305900000000001E-2"/>
    <n v="7.8982899999999995E-2"/>
    <n v="0.12113171"/>
    <n v="0.17703470999999901"/>
    <n v="0.23517699"/>
    <n v="0.28065989899999999"/>
    <n v="0"/>
    <n v="0"/>
    <n v="0"/>
    <s v="EJ"/>
  </r>
  <r>
    <x v="27"/>
    <s v="South Asia"/>
    <s v="process heat cement"/>
    <x v="0"/>
    <x v="0"/>
    <n v="3.1150200000000001E-4"/>
    <n v="2.14313E-3"/>
    <n v="2.2411900000000001E-3"/>
    <n v="2.2411900000000001E-3"/>
    <n v="3.1171150000000002E-3"/>
    <n v="4.0713260000000001E-3"/>
    <n v="5.5039850000000003E-3"/>
    <n v="7.2241299999999996E-3"/>
    <n v="9.1675209999999997E-3"/>
    <n v="1.1140259200000001E-2"/>
    <n v="1.2564449700000001E-2"/>
    <n v="0"/>
    <n v="0"/>
    <n v="0"/>
    <s v="EJ"/>
  </r>
  <r>
    <x v="27"/>
    <s v="South Asia"/>
    <s v="process heat cement"/>
    <x v="0"/>
    <x v="1"/>
    <n v="0"/>
    <n v="0"/>
    <n v="0"/>
    <n v="0"/>
    <n v="0"/>
    <n v="6.8246699999999997E-6"/>
    <n v="6.7970159000000003E-5"/>
    <n v="1.6015982E-4"/>
    <n v="2.85344904E-4"/>
    <n v="3.9215607800000002E-4"/>
    <n v="4.6151060840000002E-4"/>
    <n v="0"/>
    <n v="0"/>
    <n v="0"/>
    <s v="EJ"/>
  </r>
  <r>
    <x v="27"/>
    <s v="South Asia"/>
    <s v="process heat cement"/>
    <x v="0"/>
    <x v="2"/>
    <n v="3.5050199999999999E-4"/>
    <n v="2.4110300000000002E-3"/>
    <n v="2.5213900000000001E-3"/>
    <n v="2.5213900000000001E-3"/>
    <n v="1.5802209999999999E-3"/>
    <n v="2.1945689999999999E-3"/>
    <n v="3.5109690000000001E-3"/>
    <n v="5.5511349999999996E-3"/>
    <n v="7.6928852999999997E-3"/>
    <n v="9.2896742000000004E-3"/>
    <n v="1.058754756E-2"/>
    <n v="0"/>
    <n v="0"/>
    <n v="0"/>
    <s v="EJ"/>
  </r>
  <r>
    <x v="27"/>
    <s v="South Asia"/>
    <s v="resid cooling"/>
    <x v="4"/>
    <x v="4"/>
    <n v="7.54654E-3"/>
    <n v="3.3106499999999997E-2"/>
    <n v="4.2868700000000003E-2"/>
    <n v="6.3430600000000004E-2"/>
    <n v="8.9744699999999997E-2"/>
    <n v="0.1239499"/>
    <n v="0.1796324"/>
    <n v="0.249265599999999"/>
    <n v="0.32623782000000001"/>
    <n v="0.40141001999999998"/>
    <n v="0.46768719999999903"/>
    <n v="0"/>
    <n v="0"/>
    <n v="0"/>
    <s v="EJ"/>
  </r>
  <r>
    <x v="27"/>
    <s v="South Asia"/>
    <s v="resid heating"/>
    <x v="4"/>
    <x v="0"/>
    <n v="6.5519899999999997E-4"/>
    <n v="3.6464000000000002E-3"/>
    <n v="5.72311E-3"/>
    <n v="8.6886700000000008E-3"/>
    <n v="1.1377679999999999E-2"/>
    <n v="1.54729E-2"/>
    <n v="2.4135509999999999E-2"/>
    <n v="3.6860240000000002E-2"/>
    <n v="5.1998839999999998E-2"/>
    <n v="6.8455230000000006E-2"/>
    <n v="8.4888469999999994E-2"/>
    <n v="0"/>
    <n v="0"/>
    <n v="0"/>
    <s v="EJ"/>
  </r>
  <r>
    <x v="27"/>
    <s v="South Asia"/>
    <s v="resid heating"/>
    <x v="4"/>
    <x v="1"/>
    <n v="0"/>
    <n v="0"/>
    <n v="0"/>
    <n v="0"/>
    <n v="0"/>
    <n v="1.60689E-6"/>
    <n v="4.1460500000000001E-5"/>
    <n v="1.0476600000000001E-4"/>
    <n v="1.9944400000000001E-4"/>
    <n v="3.2250300000000003E-4"/>
    <n v="4.7288199999999999E-4"/>
    <n v="0"/>
    <n v="0"/>
    <n v="0"/>
    <s v="EJ"/>
  </r>
  <r>
    <x v="27"/>
    <s v="South Asia"/>
    <s v="resid heating"/>
    <x v="4"/>
    <x v="2"/>
    <n v="8.4292800000000008E-3"/>
    <n v="1.28973E-2"/>
    <n v="9.9399199999999997E-3"/>
    <n v="8.9975699999999999E-3"/>
    <n v="1.1779339999999999E-2"/>
    <n v="1.6825730000000001E-2"/>
    <n v="2.7941149999999901E-2"/>
    <n v="4.5928749999999997E-2"/>
    <n v="6.9593019999999894E-2"/>
    <n v="9.7680859999999994E-2"/>
    <n v="0.12917735"/>
    <n v="0"/>
    <n v="0"/>
    <n v="0"/>
    <s v="EJ"/>
  </r>
  <r>
    <x v="27"/>
    <s v="South Asia"/>
    <s v="resid heating"/>
    <x v="4"/>
    <x v="6"/>
    <n v="4.33119E-2"/>
    <n v="5.45256E-2"/>
    <n v="5.8297000000000002E-2"/>
    <n v="5.9908200000000002E-2"/>
    <n v="6.6730600000000001E-2"/>
    <n v="7.3325599999999894E-2"/>
    <n v="8.0041299999999996E-2"/>
    <n v="8.4833199999999997E-2"/>
    <n v="8.5257909999999895E-2"/>
    <n v="8.0141130000000005E-2"/>
    <n v="7.1545040000000004E-2"/>
    <n v="0"/>
    <n v="0"/>
    <n v="0"/>
    <s v="EJ"/>
  </r>
  <r>
    <x v="27"/>
    <s v="South Asia"/>
    <s v="resid others"/>
    <x v="4"/>
    <x v="3"/>
    <n v="3.1116999999999998E-3"/>
    <n v="6.0036000000000004E-3"/>
    <n v="7.4349999999999998E-3"/>
    <n v="8.9196999999999992E-3"/>
    <n v="1.044926E-2"/>
    <n v="1.315672E-2"/>
    <n v="1.6892459999999901E-2"/>
    <n v="1.9999900000000001E-2"/>
    <n v="2.1709256999999999E-2"/>
    <n v="2.1833605999999998E-2"/>
    <n v="2.1126156E-2"/>
    <n v="0"/>
    <n v="0"/>
    <n v="0"/>
    <s v="EJ"/>
  </r>
  <r>
    <x v="27"/>
    <s v="South Asia"/>
    <s v="resid others"/>
    <x v="4"/>
    <x v="5"/>
    <n v="0"/>
    <n v="4.1900000000000002E-5"/>
    <n v="4.1900000000000002E-5"/>
    <n v="8.3700000000000002E-5"/>
    <n v="9.7619299999999996E-5"/>
    <n v="1.19391499999999E-4"/>
    <n v="1.5006119999999901E-4"/>
    <n v="1.76048939999999E-4"/>
    <n v="1.9450083999999999E-4"/>
    <n v="2.021057E-4"/>
    <n v="2.0332721999999999E-4"/>
    <n v="0"/>
    <n v="0"/>
    <n v="0"/>
    <s v="EJ"/>
  </r>
  <r>
    <x v="27"/>
    <s v="South Asia"/>
    <s v="resid others"/>
    <x v="4"/>
    <x v="4"/>
    <n v="4.5861000000000001E-3"/>
    <n v="2.0119000000000001E-2"/>
    <n v="2.6051499999999998E-2"/>
    <n v="3.8546999999999998E-2"/>
    <n v="5.1294599999999899E-2"/>
    <n v="8.6892700000000003E-2"/>
    <n v="0.17996590000000001"/>
    <n v="0.32643894000000001"/>
    <n v="0.50047165000000005"/>
    <n v="0.69291049000000005"/>
    <n v="0.88569193999999996"/>
    <n v="0"/>
    <n v="0"/>
    <n v="0"/>
    <s v="EJ"/>
  </r>
  <r>
    <x v="27"/>
    <s v="South Asia"/>
    <s v="resid others"/>
    <x v="4"/>
    <x v="0"/>
    <n v="8.9726000000000007E-3"/>
    <n v="4.9934399999999997E-2"/>
    <n v="7.8373600000000002E-2"/>
    <n v="0.11898400000000001"/>
    <n v="0.14332230000000001"/>
    <n v="0.18736659999999999"/>
    <n v="0.2824315"/>
    <n v="0.42155769999999998"/>
    <n v="0.57915530000000004"/>
    <n v="0.74372903999999995"/>
    <n v="0.89824149999999903"/>
    <n v="0"/>
    <n v="0"/>
    <n v="0"/>
    <s v="EJ"/>
  </r>
  <r>
    <x v="27"/>
    <s v="South Asia"/>
    <s v="resid others"/>
    <x v="4"/>
    <x v="1"/>
    <n v="0"/>
    <n v="0"/>
    <n v="0"/>
    <n v="0"/>
    <n v="0"/>
    <n v="3.0068000000000001E-5"/>
    <n v="7.5501500000000005E-4"/>
    <n v="1.9364300000000001E-3"/>
    <n v="3.4805700000000001E-3"/>
    <n v="5.5123500000000001E-3"/>
    <n v="7.7468299999999997E-3"/>
    <n v="0"/>
    <n v="0"/>
    <n v="0"/>
    <s v="EJ"/>
  </r>
  <r>
    <x v="27"/>
    <s v="South Asia"/>
    <s v="resid others"/>
    <x v="4"/>
    <x v="2"/>
    <n v="2.1848800000000002E-2"/>
    <n v="3.3430099999999997E-2"/>
    <n v="2.57643E-2"/>
    <n v="2.33219E-2"/>
    <n v="2.6849629999999999E-2"/>
    <n v="3.2265559999999999E-2"/>
    <n v="3.9521239999999999E-2"/>
    <n v="4.6005649999999898E-2"/>
    <n v="5.0874820000000001E-2"/>
    <n v="5.3502676999999998E-2"/>
    <n v="5.5271050000000002E-2"/>
    <n v="0"/>
    <n v="0"/>
    <n v="0"/>
    <s v="EJ"/>
  </r>
  <r>
    <x v="27"/>
    <s v="South Asia"/>
    <s v="resid others"/>
    <x v="4"/>
    <x v="6"/>
    <n v="0.66295599999999999"/>
    <n v="0.83459700000000003"/>
    <n v="0.89232400000000001"/>
    <n v="0.91698999999999997"/>
    <n v="1.0020629999999999"/>
    <n v="1.0579209999999999"/>
    <n v="1.0427748999999999"/>
    <n v="0.95350060000000003"/>
    <n v="0.85929730000000004"/>
    <n v="0.73188450000000005"/>
    <n v="0.65351059999999905"/>
    <n v="0"/>
    <n v="0"/>
    <n v="0"/>
    <s v="EJ"/>
  </r>
  <r>
    <x v="27"/>
    <s v="South Asia"/>
    <s v="trn_aviation_intl"/>
    <x v="5"/>
    <x v="4"/>
    <n v="0"/>
    <n v="0"/>
    <n v="0"/>
    <n v="0"/>
    <n v="0"/>
    <n v="0"/>
    <n v="0"/>
    <n v="3.1677099999999998E-8"/>
    <n v="3.4008600000000002E-7"/>
    <n v="3.3599799999999999E-6"/>
    <n v="3.0192199999999999E-5"/>
    <n v="0"/>
    <n v="0"/>
    <n v="0"/>
    <s v="EJ"/>
  </r>
  <r>
    <x v="27"/>
    <s v="South Asia"/>
    <s v="trn_aviation_intl"/>
    <x v="5"/>
    <x v="1"/>
    <n v="0"/>
    <n v="0"/>
    <n v="0"/>
    <n v="0"/>
    <n v="0"/>
    <n v="0"/>
    <n v="0"/>
    <n v="3.4756700000000002E-8"/>
    <n v="8.9532300000000003E-7"/>
    <n v="1.67311E-5"/>
    <n v="2.29588E-4"/>
    <n v="0"/>
    <n v="0"/>
    <n v="0"/>
    <s v="EJ"/>
  </r>
  <r>
    <x v="27"/>
    <s v="South Asia"/>
    <s v="trn_aviation_intl"/>
    <x v="5"/>
    <x v="2"/>
    <n v="1.5142900000000001E-2"/>
    <n v="4.2764900000000002E-2"/>
    <n v="3.65102E-2"/>
    <n v="4.6586099999999998E-2"/>
    <n v="6.05616E-2"/>
    <n v="7.5595099999999998E-2"/>
    <n v="0.10175099999999999"/>
    <n v="0.13672699999999999"/>
    <n v="0.18828400000000001"/>
    <n v="0.24923000000000001"/>
    <n v="0.31801200000000002"/>
    <n v="0"/>
    <n v="0"/>
    <n v="0"/>
    <s v="EJ"/>
  </r>
  <r>
    <x v="27"/>
    <s v="South Asia"/>
    <s v="trn_freight"/>
    <x v="6"/>
    <x v="4"/>
    <n v="0"/>
    <n v="2.4198499999999999E-5"/>
    <n v="2.2098799999999999E-5"/>
    <n v="2.23988E-5"/>
    <n v="2.8425700000000001E-5"/>
    <n v="6.3912999999999996E-5"/>
    <n v="1.9719719999999999E-4"/>
    <n v="4.472899E-4"/>
    <n v="7.0178609999999996E-4"/>
    <n v="1.0656506E-3"/>
    <n v="1.7317095999999899E-3"/>
    <n v="0"/>
    <n v="0"/>
    <n v="0"/>
    <s v="EJ"/>
  </r>
  <r>
    <x v="27"/>
    <s v="South Asia"/>
    <s v="trn_freight"/>
    <x v="6"/>
    <x v="1"/>
    <n v="0"/>
    <n v="0"/>
    <n v="0"/>
    <n v="0"/>
    <n v="0"/>
    <n v="3.3089500000000002E-5"/>
    <n v="1.53726E-4"/>
    <n v="3.8016609999999898E-4"/>
    <n v="5.990425E-4"/>
    <n v="8.9084199999999998E-4"/>
    <n v="1.448083E-3"/>
    <n v="0"/>
    <n v="0"/>
    <n v="0"/>
    <s v="EJ"/>
  </r>
  <r>
    <x v="27"/>
    <s v="South Asia"/>
    <s v="trn_freight"/>
    <x v="6"/>
    <x v="2"/>
    <n v="5.8767699999999999E-3"/>
    <n v="1.8881343999999901E-2"/>
    <n v="1.804443E-2"/>
    <n v="2.6980899999999999E-2"/>
    <n v="3.0968949999999999E-2"/>
    <n v="3.6992358899999897E-2"/>
    <n v="4.655637E-2"/>
    <n v="6.1199886000000002E-2"/>
    <n v="7.6840270000000002E-2"/>
    <n v="9.3765840000000003E-2"/>
    <n v="0.11147754999999999"/>
    <n v="0"/>
    <n v="0"/>
    <n v="0"/>
    <s v="EJ"/>
  </r>
  <r>
    <x v="27"/>
    <s v="South Asia"/>
    <s v="trn_freight_road"/>
    <x v="6"/>
    <x v="4"/>
    <n v="0"/>
    <n v="0"/>
    <n v="0"/>
    <n v="0"/>
    <n v="2.7066265000000002E-4"/>
    <n v="2.1913022622999999E-3"/>
    <n v="1.020275358082E-2"/>
    <n v="3.1730517428209898E-2"/>
    <n v="6.4717248539978997E-2"/>
    <n v="0.10363320706949999"/>
    <n v="0.14748311706799999"/>
    <n v="0"/>
    <n v="0"/>
    <n v="0"/>
    <s v="EJ"/>
  </r>
  <r>
    <x v="27"/>
    <s v="South Asia"/>
    <s v="trn_freight_road"/>
    <x v="6"/>
    <x v="1"/>
    <n v="0"/>
    <n v="0"/>
    <n v="0"/>
    <n v="0"/>
    <n v="0"/>
    <n v="4.93345668E-4"/>
    <n v="3.8330835637199901E-3"/>
    <n v="1.21136780112599E-2"/>
    <n v="2.0996762793059998E-2"/>
    <n v="2.8328837713900001E-2"/>
    <n v="3.4738990265999997E-2"/>
    <n v="0"/>
    <n v="0"/>
    <n v="0"/>
    <s v="EJ"/>
  </r>
  <r>
    <x v="27"/>
    <s v="South Asia"/>
    <s v="trn_freight_road"/>
    <x v="6"/>
    <x v="2"/>
    <n v="2.690008E-2"/>
    <n v="6.7627779999999998E-2"/>
    <n v="9.4862919999999906E-2"/>
    <n v="0.1307103"/>
    <n v="0.16683314146"/>
    <n v="0.20392214454300001"/>
    <n v="0.24084250260599999"/>
    <n v="0.25062627808899901"/>
    <n v="0.25729118838999998"/>
    <n v="0.27628026390999899"/>
    <n v="0.30598211995000002"/>
    <n v="0"/>
    <n v="0"/>
    <n v="0"/>
    <s v="EJ"/>
  </r>
  <r>
    <x v="27"/>
    <s v="South Asia"/>
    <s v="trn_pass"/>
    <x v="6"/>
    <x v="4"/>
    <n v="0"/>
    <n v="2.19E-5"/>
    <n v="2.0000000000000002E-5"/>
    <n v="2.0299999999999999E-5"/>
    <n v="3.5721620000000002E-5"/>
    <n v="6.0168699999999999E-5"/>
    <n v="1.0825879999999999E-4"/>
    <n v="2.4280760000000001E-4"/>
    <n v="5.4067459999999998E-4"/>
    <n v="1.2502033E-3"/>
    <n v="2.9188964E-3"/>
    <n v="0"/>
    <n v="0"/>
    <n v="0"/>
    <s v="EJ"/>
  </r>
  <r>
    <x v="27"/>
    <s v="South Asia"/>
    <s v="trn_pass"/>
    <x v="6"/>
    <x v="1"/>
    <n v="0"/>
    <n v="0"/>
    <n v="0"/>
    <n v="0"/>
    <n v="0"/>
    <n v="0"/>
    <n v="0"/>
    <n v="1.35512E-5"/>
    <n v="6.2483600000000006E-5"/>
    <n v="2.6122299999999999E-4"/>
    <n v="9.5140299999999997E-4"/>
    <n v="0"/>
    <n v="0"/>
    <n v="0"/>
    <s v="EJ"/>
  </r>
  <r>
    <x v="27"/>
    <s v="South Asia"/>
    <s v="trn_pass"/>
    <x v="6"/>
    <x v="2"/>
    <n v="1.369999E-3"/>
    <n v="3.7361999999999999E-3"/>
    <n v="3.7816E-3"/>
    <n v="4.97949999999999E-3"/>
    <n v="6.7571200000000001E-3"/>
    <n v="9.3428599999999997E-3"/>
    <n v="1.37834799999999E-2"/>
    <n v="1.987309E-2"/>
    <n v="2.8831249999999999E-2"/>
    <n v="3.986278E-2"/>
    <n v="5.194431E-2"/>
    <n v="0"/>
    <n v="0"/>
    <n v="0"/>
    <s v="EJ"/>
  </r>
  <r>
    <x v="27"/>
    <s v="South Asia"/>
    <s v="trn_pass_road"/>
    <x v="6"/>
    <x v="4"/>
    <n v="0"/>
    <n v="0"/>
    <n v="0"/>
    <n v="0"/>
    <n v="2.2276399999999999E-3"/>
    <n v="6.1334670000000001E-3"/>
    <n v="1.0018373000000001E-2"/>
    <n v="1.251033E-2"/>
    <n v="1.375825E-2"/>
    <n v="1.477844E-2"/>
    <n v="1.549918E-2"/>
    <n v="0"/>
    <n v="0"/>
    <n v="0"/>
    <s v="EJ"/>
  </r>
  <r>
    <x v="27"/>
    <s v="South Asia"/>
    <s v="trn_pass_road"/>
    <x v="6"/>
    <x v="0"/>
    <n v="0"/>
    <n v="1.6742899999999999E-3"/>
    <n v="1.9463600000000001E-2"/>
    <n v="2.1305299999999999E-2"/>
    <n v="2.6582399999999999E-2"/>
    <n v="3.1514790000000001E-2"/>
    <n v="3.2375250000000001E-2"/>
    <n v="3.4720960000000002E-2"/>
    <n v="3.6413189999999998E-2"/>
    <n v="3.6991200000000002E-2"/>
    <n v="3.6655159999999999E-2"/>
    <n v="0"/>
    <n v="0"/>
    <n v="0"/>
    <s v="EJ"/>
  </r>
  <r>
    <x v="27"/>
    <s v="South Asia"/>
    <s v="trn_pass_road"/>
    <x v="6"/>
    <x v="1"/>
    <n v="0"/>
    <n v="0"/>
    <n v="0"/>
    <n v="0"/>
    <n v="0"/>
    <n v="1.88686E-6"/>
    <n v="1.0617363999999999E-5"/>
    <n v="3.6550232999999998E-5"/>
    <n v="7.2151439999999998E-5"/>
    <n v="9.9595300000000005E-5"/>
    <n v="1.110532E-4"/>
    <n v="0"/>
    <n v="0"/>
    <n v="0"/>
    <s v="EJ"/>
  </r>
  <r>
    <x v="27"/>
    <s v="South Asia"/>
    <s v="trn_pass_road"/>
    <x v="6"/>
    <x v="2"/>
    <n v="8.5352699999999993E-3"/>
    <n v="2.1458100000000001E-2"/>
    <n v="3.0099299999999999E-2"/>
    <n v="4.1473500000000003E-2"/>
    <n v="4.2353883199999998E-2"/>
    <n v="4.3029703599999997E-2"/>
    <n v="5.1531990999999999E-2"/>
    <n v="6.2573303999999996E-2"/>
    <n v="7.3796691999999997E-2"/>
    <n v="8.0462453000000003E-2"/>
    <n v="8.2667014999999996E-2"/>
    <n v="0"/>
    <n v="0"/>
    <n v="0"/>
    <s v="EJ"/>
  </r>
  <r>
    <x v="27"/>
    <s v="South Asia"/>
    <s v="trn_pass_road_LDV"/>
    <x v="6"/>
    <x v="4"/>
    <n v="0"/>
    <n v="0"/>
    <n v="0"/>
    <n v="0"/>
    <n v="0"/>
    <n v="3.7715800000000001E-3"/>
    <n v="8.6349800000000004E-3"/>
    <n v="9.7649399999999997E-3"/>
    <n v="1.0156399999999999E-2"/>
    <n v="1.0109399999999999E-2"/>
    <n v="9.9094000000000005E-3"/>
    <n v="0"/>
    <n v="0"/>
    <n v="0"/>
    <s v="EJ"/>
  </r>
  <r>
    <x v="27"/>
    <s v="South Asia"/>
    <s v="trn_pass_road_LDV"/>
    <x v="6"/>
    <x v="0"/>
    <n v="0"/>
    <n v="1.6207999999999999E-4"/>
    <n v="1.8840599999999999E-3"/>
    <n v="2.0623400000000002E-3"/>
    <n v="2.25728E-3"/>
    <n v="1.8707299999999999E-3"/>
    <n v="1.5542399999999999E-3"/>
    <n v="1.20958E-3"/>
    <n v="9.7492900000000003E-4"/>
    <n v="8.4056400000000002E-4"/>
    <n v="7.3895799999999995E-4"/>
    <n v="0"/>
    <n v="0"/>
    <n v="0"/>
    <s v="EJ"/>
  </r>
  <r>
    <x v="27"/>
    <s v="South Asia"/>
    <s v="trn_pass_road_LDV"/>
    <x v="6"/>
    <x v="2"/>
    <n v="1.6912300000000002E-2"/>
    <n v="4.2518100000000003E-2"/>
    <n v="5.9640600000000002E-2"/>
    <n v="8.2178000000000001E-2"/>
    <n v="8.28652E-2"/>
    <n v="6.8829799999999997E-2"/>
    <n v="5.2880499999999997E-2"/>
    <n v="3.9947999999999997E-2"/>
    <n v="3.0870499999999999E-2"/>
    <n v="2.4661300000000001E-2"/>
    <n v="2.0209499999999998E-2"/>
    <n v="0"/>
    <n v="0"/>
    <n v="0"/>
    <s v="EJ"/>
  </r>
  <r>
    <x v="27"/>
    <s v="South Asia"/>
    <s v="trn_pass_road_LDV_4W"/>
    <x v="6"/>
    <x v="4"/>
    <n v="0"/>
    <n v="0"/>
    <n v="0"/>
    <n v="0"/>
    <n v="0"/>
    <n v="5.8052509999999996E-4"/>
    <n v="4.9628564E-3"/>
    <n v="1.17225235E-2"/>
    <n v="2.0680959699999901E-2"/>
    <n v="3.1755725700000001E-2"/>
    <n v="4.4505660000000002E-2"/>
    <n v="0"/>
    <n v="0"/>
    <n v="0"/>
    <s v="EJ"/>
  </r>
  <r>
    <x v="27"/>
    <s v="South Asia"/>
    <s v="trn_pass_road_LDV_4W"/>
    <x v="6"/>
    <x v="0"/>
    <n v="0"/>
    <n v="1.5119700000000001E-3"/>
    <n v="1.7576769999999999E-2"/>
    <n v="1.9240030000000002E-2"/>
    <n v="2.225794E-2"/>
    <n v="2.40339E-2"/>
    <n v="2.6459318999999999E-2"/>
    <n v="2.7863172999999901E-2"/>
    <n v="2.9226668000000001E-2"/>
    <n v="3.1665068999999997E-2"/>
    <n v="3.3865248000000001E-2"/>
    <n v="0"/>
    <n v="0"/>
    <n v="0"/>
    <s v="EJ"/>
  </r>
  <r>
    <x v="27"/>
    <s v="South Asia"/>
    <s v="trn_pass_road_LDV_4W"/>
    <x v="6"/>
    <x v="1"/>
    <n v="0"/>
    <n v="0"/>
    <n v="0"/>
    <n v="0"/>
    <n v="0"/>
    <n v="7.3942561000000001E-7"/>
    <n v="1.5927886739999999E-5"/>
    <n v="3.1367431220000002E-5"/>
    <n v="5.5910109653000003E-5"/>
    <n v="9.3478941430999999E-5"/>
    <n v="1.51461017889999E-4"/>
    <n v="0"/>
    <n v="0"/>
    <n v="0"/>
    <s v="EJ"/>
  </r>
  <r>
    <x v="27"/>
    <s v="South Asia"/>
    <s v="trn_pass_road_LDV_4W"/>
    <x v="6"/>
    <x v="2"/>
    <n v="1.6488559999999999E-2"/>
    <n v="4.1453019999999903E-2"/>
    <n v="5.8146499999999997E-2"/>
    <n v="8.0119300000000004E-2"/>
    <n v="9.2225046499999894E-2"/>
    <n v="0.103025172239999"/>
    <n v="0.11862335264"/>
    <n v="0.13147230337999999"/>
    <n v="0.14623915179999999"/>
    <n v="0.16729979759999999"/>
    <n v="0.189063236"/>
    <n v="0"/>
    <n v="0"/>
    <n v="0"/>
    <s v="EJ"/>
  </r>
  <r>
    <x v="27"/>
    <s v="South Asia"/>
    <s v="trn_shipping_intl"/>
    <x v="7"/>
    <x v="4"/>
    <n v="0"/>
    <n v="0"/>
    <n v="0"/>
    <n v="0"/>
    <n v="0"/>
    <n v="0"/>
    <n v="0"/>
    <n v="9.7565400000000004E-7"/>
    <n v="3.0479399999999999E-6"/>
    <n v="9.7723499999999997E-6"/>
    <n v="2.68276E-5"/>
    <n v="0"/>
    <n v="0"/>
    <n v="0"/>
    <s v="EJ"/>
  </r>
  <r>
    <x v="27"/>
    <s v="South Asia"/>
    <s v="trn_shipping_intl"/>
    <x v="7"/>
    <x v="1"/>
    <n v="0"/>
    <n v="0"/>
    <n v="0"/>
    <n v="0"/>
    <n v="0"/>
    <n v="0"/>
    <n v="0"/>
    <n v="9.6049599999999993E-6"/>
    <n v="3.8333800000000002E-5"/>
    <n v="1.6174399999999999E-4"/>
    <n v="5.8030099999999997E-4"/>
    <n v="0"/>
    <n v="0"/>
    <n v="0"/>
    <s v="EJ"/>
  </r>
  <r>
    <x v="27"/>
    <s v="South Asia"/>
    <s v="trn_shipping_intl"/>
    <x v="7"/>
    <x v="2"/>
    <n v="1.5063500000000001E-2"/>
    <n v="1.2626699999999999E-2"/>
    <n v="2.9554199999999999E-2"/>
    <n v="6.3203999999999996E-2"/>
    <n v="6.8394819999999995E-2"/>
    <n v="7.4881900000000001E-2"/>
    <n v="8.2692299999999996E-2"/>
    <n v="9.3225599999999895E-2"/>
    <n v="0.105381499999999"/>
    <n v="0.11842850000000001"/>
    <n v="0.1315933"/>
    <n v="0"/>
    <n v="0"/>
    <n v="0"/>
    <s v="EJ"/>
  </r>
  <r>
    <x v="28"/>
    <s v="South Korea"/>
    <s v="N fertilizer"/>
    <x v="0"/>
    <x v="0"/>
    <n v="4.1860899999999999E-3"/>
    <n v="1.55318E-2"/>
    <n v="1.25215E-2"/>
    <n v="6.5029299999999996E-3"/>
    <n v="6.8437139999999999E-3"/>
    <n v="7.01816734E-3"/>
    <n v="6.9265567200000001E-3"/>
    <n v="6.4282182099999899E-3"/>
    <n v="5.7176438410000002E-3"/>
    <n v="5.2391501009999997E-3"/>
    <n v="4.8252495179999999E-3"/>
    <n v="0"/>
    <n v="0"/>
    <n v="0"/>
    <s v="EJ"/>
  </r>
  <r>
    <x v="28"/>
    <s v="South Korea"/>
    <s v="N fertilizer"/>
    <x v="0"/>
    <x v="1"/>
    <n v="0"/>
    <n v="0"/>
    <n v="0"/>
    <n v="0"/>
    <n v="0"/>
    <n v="5.2887800000000004E-6"/>
    <n v="5.396903E-5"/>
    <n v="2.0410801999999999E-4"/>
    <n v="3.9650668999999998E-4"/>
    <n v="5.1502932999999995E-4"/>
    <n v="5.78992507E-4"/>
    <n v="0"/>
    <n v="0"/>
    <n v="0"/>
    <s v="EJ"/>
  </r>
  <r>
    <x v="28"/>
    <s v="South Korea"/>
    <s v="N fertilizer"/>
    <x v="0"/>
    <x v="2"/>
    <n v="2.6574E-2"/>
    <n v="0"/>
    <n v="0"/>
    <n v="0"/>
    <n v="0"/>
    <n v="0"/>
    <n v="0"/>
    <n v="0"/>
    <n v="0"/>
    <n v="0"/>
    <n v="0"/>
    <n v="0"/>
    <n v="0"/>
    <n v="0"/>
    <s v="EJ"/>
  </r>
  <r>
    <x v="28"/>
    <s v="South Korea"/>
    <s v="agricultural energy use"/>
    <x v="1"/>
    <x v="3"/>
    <n v="0"/>
    <n v="0"/>
    <n v="0"/>
    <n v="2.7628000000000002E-3"/>
    <n v="3.139284E-3"/>
    <n v="4.6293590000000004E-3"/>
    <n v="5.7593619999999996E-3"/>
    <n v="5.968185E-3"/>
    <n v="5.25912899999999E-3"/>
    <n v="4.3745540000000001E-3"/>
    <n v="3.666912E-3"/>
    <n v="0"/>
    <n v="0"/>
    <n v="0"/>
    <s v="EJ"/>
  </r>
  <r>
    <x v="28"/>
    <s v="South Korea"/>
    <s v="agricultural energy use"/>
    <x v="1"/>
    <x v="4"/>
    <n v="5.2325000000000002E-3"/>
    <n v="1.9004400000000001E-2"/>
    <n v="2.8799700000000001E-2"/>
    <n v="4.1901800000000003E-2"/>
    <n v="4.0674509999999997E-2"/>
    <n v="3.9009916899999997E-2"/>
    <n v="3.7932918900000001E-2"/>
    <n v="3.7736413099999998E-2"/>
    <n v="3.7913552000000003E-2"/>
    <n v="3.78821487E-2"/>
    <n v="3.7231470900000001E-2"/>
    <n v="0"/>
    <n v="0"/>
    <n v="0"/>
    <s v="EJ"/>
  </r>
  <r>
    <x v="28"/>
    <s v="South Korea"/>
    <s v="agricultural energy use"/>
    <x v="1"/>
    <x v="0"/>
    <n v="0"/>
    <n v="1.0464999999999999E-3"/>
    <n v="1.674E-4"/>
    <n v="1.2559999999999999E-4"/>
    <n v="1.480543E-4"/>
    <n v="1.7419380000000001E-4"/>
    <n v="1.8424460000000001E-4"/>
    <n v="1.7367545E-4"/>
    <n v="1.5126629999999999E-4"/>
    <n v="1.315648E-4"/>
    <n v="1.15852799999999E-4"/>
    <n v="0"/>
    <n v="0"/>
    <n v="0"/>
    <s v="EJ"/>
  </r>
  <r>
    <x v="28"/>
    <s v="South Korea"/>
    <s v="agricultural energy use"/>
    <x v="1"/>
    <x v="1"/>
    <n v="0"/>
    <n v="0"/>
    <n v="0"/>
    <n v="0"/>
    <n v="0"/>
    <n v="1.2100900000000001E-4"/>
    <n v="4.4028829999999999E-4"/>
    <n v="8.2310260000000002E-4"/>
    <n v="1.0760487999999901E-3"/>
    <n v="1.3112231999999899E-3"/>
    <n v="1.435572E-3"/>
    <n v="0"/>
    <n v="0"/>
    <n v="0"/>
    <s v="EJ"/>
  </r>
  <r>
    <x v="28"/>
    <s v="South Korea"/>
    <s v="agricultural energy use"/>
    <x v="1"/>
    <x v="2"/>
    <n v="6.4087599999999995E-2"/>
    <n v="5.919E-2"/>
    <n v="5.2492499999999997E-2"/>
    <n v="1.9422999999999999E-2"/>
    <n v="1.98916299999999E-2"/>
    <n v="1.9967059999999998E-2"/>
    <n v="1.8674254000000001E-2"/>
    <n v="1.6692721000000001E-2"/>
    <n v="1.47329019999999E-2"/>
    <n v="1.25481679999999E-2"/>
    <n v="1.05728459999999E-2"/>
    <n v="0"/>
    <n v="0"/>
    <n v="0"/>
    <s v="EJ"/>
  </r>
  <r>
    <x v="28"/>
    <s v="South Korea"/>
    <s v="cement"/>
    <x v="0"/>
    <x v="4"/>
    <n v="1.39375E-2"/>
    <n v="2.0152400000000001E-2"/>
    <n v="1.9656400000000001E-2"/>
    <n v="1.9656400000000001E-2"/>
    <n v="1.8024700000000001E-2"/>
    <n v="1.7548399999999999E-2"/>
    <n v="1.7557099999999999E-2"/>
    <n v="1.9105110000000002E-2"/>
    <n v="2.0491720000000001E-2"/>
    <n v="2.0535206E-2"/>
    <n v="1.9744459999999998E-2"/>
    <n v="0"/>
    <n v="0"/>
    <n v="0"/>
    <s v="EJ"/>
  </r>
  <r>
    <x v="28"/>
    <s v="South Korea"/>
    <s v="chemical energy use"/>
    <x v="0"/>
    <x v="3"/>
    <n v="2.5953E-3"/>
    <n v="5.4836900000000003E-3"/>
    <n v="3.5999999999999999E-3"/>
    <n v="1.1344099999999999E-2"/>
    <n v="1.2127244000000001E-2"/>
    <n v="1.2385202E-2"/>
    <n v="1.4008692E-2"/>
    <n v="1.84658799999999E-2"/>
    <n v="2.2720198E-2"/>
    <n v="2.4054847000000001E-2"/>
    <n v="2.3710321699999998E-2"/>
    <n v="0"/>
    <n v="0"/>
    <n v="0"/>
    <s v="EJ"/>
  </r>
  <r>
    <x v="28"/>
    <s v="South Korea"/>
    <s v="chemical energy use"/>
    <x v="0"/>
    <x v="5"/>
    <n v="1.8837000000000001E-3"/>
    <n v="3.1814E-3"/>
    <n v="4.2278999999999997E-3"/>
    <n v="4.6464999999999996E-3"/>
    <n v="4.9801639999999996E-3"/>
    <n v="5.0066140000000004E-3"/>
    <n v="5.2480549999999997E-3"/>
    <n v="5.9707089999999899E-3"/>
    <n v="6.7549369999999999E-3"/>
    <n v="7.01913709999999E-3"/>
    <n v="6.9849486999999898E-3"/>
    <n v="0"/>
    <n v="0"/>
    <n v="0"/>
    <s v="EJ"/>
  </r>
  <r>
    <x v="28"/>
    <s v="South Korea"/>
    <s v="chemical energy use"/>
    <x v="0"/>
    <x v="4"/>
    <n v="3.9306500000000001E-2"/>
    <n v="0.143622"/>
    <n v="0.14705399999999999"/>
    <n v="0.17627200000000001"/>
    <n v="0.18019993000000001"/>
    <n v="0.17942080999999999"/>
    <n v="0.18364301"/>
    <n v="0.20472988"/>
    <n v="0.23337685999999999"/>
    <n v="0.2462521"/>
    <n v="0.24936402199999999"/>
    <n v="0"/>
    <n v="0"/>
    <n v="0"/>
    <s v="EJ"/>
  </r>
  <r>
    <x v="28"/>
    <s v="South Korea"/>
    <s v="chemical energy use"/>
    <x v="0"/>
    <x v="0"/>
    <n v="0"/>
    <n v="2.2174E-3"/>
    <n v="5.9310599999999998E-2"/>
    <n v="5.4361800000000002E-2"/>
    <n v="5.8481549999999903E-2"/>
    <n v="5.8880849999999998E-2"/>
    <n v="6.2473129999999898E-2"/>
    <n v="7.28795E-2"/>
    <n v="8.3402290000000004E-2"/>
    <n v="8.6905505999999993E-2"/>
    <n v="8.5961475999999995E-2"/>
    <n v="0"/>
    <n v="0"/>
    <n v="0"/>
    <s v="EJ"/>
  </r>
  <r>
    <x v="28"/>
    <s v="South Korea"/>
    <s v="chemical energy use"/>
    <x v="0"/>
    <x v="2"/>
    <n v="9.6065499999999998E-2"/>
    <n v="7.1915400000000004E-2"/>
    <n v="4.75948E-2"/>
    <n v="2.2311399999999999E-2"/>
    <n v="2.388061E-2"/>
    <n v="2.3927378999999999E-2"/>
    <n v="2.45654009999999E-2"/>
    <n v="2.6873189999999901E-2"/>
    <n v="2.9388775999999998E-2"/>
    <n v="3.0218035000000001E-2"/>
    <n v="3.01952102999999E-2"/>
    <n v="0"/>
    <n v="0"/>
    <n v="0"/>
    <s v="EJ"/>
  </r>
  <r>
    <x v="28"/>
    <s v="South Korea"/>
    <s v="chemical feedstocks"/>
    <x v="0"/>
    <x v="5"/>
    <n v="0"/>
    <n v="0"/>
    <n v="1.6953300000000001E-2"/>
    <n v="2.3106700000000001E-2"/>
    <n v="2.3517799999999998E-2"/>
    <n v="2.40818E-2"/>
    <n v="2.4088999999999999E-2"/>
    <n v="2.3070799999999999E-2"/>
    <n v="2.1971500000000001E-2"/>
    <n v="2.0803599999999998E-2"/>
    <n v="1.94614E-2"/>
    <n v="0"/>
    <n v="0"/>
    <n v="0"/>
    <s v="EJ"/>
  </r>
  <r>
    <x v="28"/>
    <s v="South Korea"/>
    <s v="chemical feedstocks"/>
    <x v="0"/>
    <x v="2"/>
    <n v="0.23639399999999999"/>
    <n v="1.18882"/>
    <n v="1.5032799999999999"/>
    <n v="1.8793899999999999"/>
    <n v="1.9402200000000001"/>
    <n v="1.9223699999999999"/>
    <n v="1.88723"/>
    <n v="1.8146"/>
    <n v="1.71315"/>
    <n v="1.6254299999999999"/>
    <n v="1.53948"/>
    <n v="0"/>
    <n v="0"/>
    <n v="0"/>
    <s v="EJ"/>
  </r>
  <r>
    <x v="28"/>
    <s v="South Korea"/>
    <s v="comm cooling"/>
    <x v="2"/>
    <x v="4"/>
    <n v="3.7439299999999999E-3"/>
    <n v="3.1338999999999999E-2"/>
    <n v="4.1715099999999998E-2"/>
    <n v="4.2914300000000002E-2"/>
    <n v="4.4247399999999999E-2"/>
    <n v="4.5060119999999898E-2"/>
    <n v="4.4262599999999999E-2"/>
    <n v="4.1980679999999999E-2"/>
    <n v="3.9125622999999998E-2"/>
    <n v="3.6146702000000003E-2"/>
    <n v="3.3635751999999998E-2"/>
    <n v="0"/>
    <n v="0"/>
    <n v="0"/>
    <s v="EJ"/>
  </r>
  <r>
    <x v="28"/>
    <s v="South Korea"/>
    <s v="comm cooling"/>
    <x v="2"/>
    <x v="0"/>
    <n v="4.2680300000000001E-4"/>
    <n v="9.3863000000000002E-3"/>
    <n v="1.0848200000000001E-2"/>
    <n v="1.1294500000000001E-2"/>
    <n v="1.1793619E-2"/>
    <n v="1.1920504E-2"/>
    <n v="1.1183573E-2"/>
    <n v="9.4666060000000007E-3"/>
    <n v="7.6905890000000003E-3"/>
    <n v="6.2051529999999997E-3"/>
    <n v="5.4073480000000002E-3"/>
    <n v="0"/>
    <n v="0"/>
    <n v="0"/>
    <s v="EJ"/>
  </r>
  <r>
    <x v="28"/>
    <s v="South Korea"/>
    <s v="comm heating"/>
    <x v="2"/>
    <x v="3"/>
    <n v="1.7707000000000001E-3"/>
    <n v="9.7255999999999992E-3"/>
    <n v="1.88148E-2"/>
    <n v="5.3065500000000002E-2"/>
    <n v="5.583871E-2"/>
    <n v="6.1961519999999999E-2"/>
    <n v="6.5536739999999996E-2"/>
    <n v="6.7283040000000002E-2"/>
    <n v="6.5460249999999998E-2"/>
    <n v="6.0983530000000001E-2"/>
    <n v="5.5390490000000001E-2"/>
    <n v="0"/>
    <n v="0"/>
    <n v="0"/>
    <s v="EJ"/>
  </r>
  <r>
    <x v="28"/>
    <s v="South Korea"/>
    <s v="comm heating"/>
    <x v="2"/>
    <x v="4"/>
    <n v="2.8473999999999999E-3"/>
    <n v="2.3834999999999999E-2"/>
    <n v="3.1726699999999997E-2"/>
    <n v="3.26387E-2"/>
    <n v="3.3585429999999999E-2"/>
    <n v="3.4308930000000001E-2"/>
    <n v="3.3804639999999997E-2"/>
    <n v="3.2709349999999998E-2"/>
    <n v="3.1638939999999997E-2"/>
    <n v="3.0661436E-2"/>
    <n v="2.9585139E-2"/>
    <n v="0"/>
    <n v="0"/>
    <n v="0"/>
    <s v="EJ"/>
  </r>
  <r>
    <x v="28"/>
    <s v="South Korea"/>
    <s v="comm heating"/>
    <x v="2"/>
    <x v="0"/>
    <n v="3.4529000000000001E-3"/>
    <n v="7.5930899999999996E-2"/>
    <n v="8.7757299999999996E-2"/>
    <n v="9.1367699999999996E-2"/>
    <n v="9.8855499999999999E-2"/>
    <n v="0.1049218"/>
    <n v="0.10667562"/>
    <n v="0.10548724"/>
    <n v="0.10203353"/>
    <n v="9.7402939999999993E-2"/>
    <n v="9.1496209999999994E-2"/>
    <n v="0"/>
    <n v="0"/>
    <n v="0"/>
    <s v="EJ"/>
  </r>
  <r>
    <x v="28"/>
    <s v="South Korea"/>
    <s v="comm heating"/>
    <x v="2"/>
    <x v="1"/>
    <n v="0"/>
    <n v="0"/>
    <n v="0"/>
    <n v="0"/>
    <n v="0"/>
    <n v="3.32474E-6"/>
    <n v="5.7525799999999997E-5"/>
    <n v="1.17043E-4"/>
    <n v="1.6700299999999999E-4"/>
    <n v="1.7814E-4"/>
    <n v="1.6691399999999999E-4"/>
    <n v="0"/>
    <n v="0"/>
    <n v="0"/>
    <s v="EJ"/>
  </r>
  <r>
    <x v="28"/>
    <s v="South Korea"/>
    <s v="comm heating"/>
    <x v="2"/>
    <x v="2"/>
    <n v="0.15587899999999999"/>
    <n v="0.13662299999999999"/>
    <n v="8.5985500000000006E-2"/>
    <n v="7.1054999999999993E-2"/>
    <n v="7.6226099999999894E-2"/>
    <n v="7.9524520000000001E-2"/>
    <n v="7.8276070000000003E-2"/>
    <n v="7.4422429999999998E-2"/>
    <n v="6.9447659999999994E-2"/>
    <n v="6.4902470000000004E-2"/>
    <n v="6.1206459999999997E-2"/>
    <n v="0"/>
    <n v="0"/>
    <n v="0"/>
    <s v="EJ"/>
  </r>
  <r>
    <x v="28"/>
    <s v="South Korea"/>
    <s v="comm others"/>
    <x v="2"/>
    <x v="3"/>
    <n v="1.9670000000000001E-4"/>
    <n v="1.0805999999999999E-3"/>
    <n v="2.0904999999999999E-3"/>
    <n v="5.8961999999999999E-3"/>
    <n v="6.4550629999999996E-3"/>
    <n v="8.1478079999999994E-3"/>
    <n v="9.2552720000000002E-3"/>
    <n v="9.6299769999999996E-3"/>
    <n v="9.1779340000000004E-3"/>
    <n v="8.2334910000000008E-3"/>
    <n v="7.2359659999999999E-3"/>
    <n v="0"/>
    <n v="0"/>
    <n v="0"/>
    <s v="EJ"/>
  </r>
  <r>
    <x v="28"/>
    <s v="South Korea"/>
    <s v="comm others"/>
    <x v="2"/>
    <x v="5"/>
    <n v="1.1302E-3"/>
    <n v="0"/>
    <n v="0"/>
    <n v="0"/>
    <n v="0"/>
    <n v="0"/>
    <n v="0"/>
    <n v="0"/>
    <n v="0"/>
    <n v="0"/>
    <n v="0"/>
    <n v="0"/>
    <n v="0"/>
    <n v="0"/>
    <s v="EJ"/>
  </r>
  <r>
    <x v="28"/>
    <s v="South Korea"/>
    <s v="comm others"/>
    <x v="2"/>
    <x v="4"/>
    <n v="3.9137400000000003E-2"/>
    <n v="0.32760699999999998"/>
    <n v="0.43607600000000002"/>
    <n v="0.44861099999999998"/>
    <n v="0.47840939999999998"/>
    <n v="0.53758019999999995"/>
    <n v="0.57483070000000003"/>
    <n v="0.5930415"/>
    <n v="0.59705280000000005"/>
    <n v="0.58995628999999905"/>
    <n v="0.57742269999999996"/>
    <n v="0"/>
    <n v="0"/>
    <n v="0"/>
    <s v="EJ"/>
  </r>
  <r>
    <x v="28"/>
    <s v="South Korea"/>
    <s v="comm others"/>
    <x v="2"/>
    <x v="0"/>
    <n v="2.0642999999999998E-3"/>
    <n v="4.5395600000000001E-2"/>
    <n v="5.2465999999999999E-2"/>
    <n v="5.4624499999999999E-2"/>
    <n v="6.1955000000000003E-2"/>
    <n v="7.3878200000000005E-2"/>
    <n v="8.0987599999999896E-2"/>
    <n v="8.272989E-2"/>
    <n v="8.0032270000000003E-2"/>
    <n v="7.5018790000000002E-2"/>
    <n v="6.9143179999999999E-2"/>
    <n v="0"/>
    <n v="0"/>
    <n v="0"/>
    <s v="EJ"/>
  </r>
  <r>
    <x v="28"/>
    <s v="South Korea"/>
    <s v="comm others"/>
    <x v="2"/>
    <x v="1"/>
    <n v="0"/>
    <n v="0"/>
    <n v="0"/>
    <n v="0"/>
    <n v="0"/>
    <n v="7.0649300000000003E-6"/>
    <n v="1.07466E-4"/>
    <n v="1.7868499999999999E-4"/>
    <n v="2.0414700000000001E-4"/>
    <n v="2.3985900000000001E-4"/>
    <n v="2.2287500000000001E-4"/>
    <n v="0"/>
    <n v="0"/>
    <n v="0"/>
    <s v="EJ"/>
  </r>
  <r>
    <x v="28"/>
    <s v="South Korea"/>
    <s v="comm others"/>
    <x v="2"/>
    <x v="2"/>
    <n v="0.18410699999999999"/>
    <n v="0.16136400000000001"/>
    <n v="0.10155699999999999"/>
    <n v="8.3922200000000002E-2"/>
    <n v="9.2450500000000005E-2"/>
    <n v="0.1014554"/>
    <n v="9.8833009999999999E-2"/>
    <n v="8.8338249999999993E-2"/>
    <n v="7.6596789999999998E-2"/>
    <n v="6.5248169999999994E-2"/>
    <n v="5.9046629999999899E-2"/>
    <n v="0"/>
    <n v="0"/>
    <n v="0"/>
    <s v="EJ"/>
  </r>
  <r>
    <x v="28"/>
    <s v="South Korea"/>
    <s v="construction energy use"/>
    <x v="0"/>
    <x v="3"/>
    <n v="0"/>
    <n v="0"/>
    <n v="0"/>
    <n v="1.0884E-3"/>
    <n v="1.1122199999999999E-3"/>
    <n v="1.439753E-3"/>
    <n v="1.9414499999999999E-3"/>
    <n v="2.2975664999999902E-3"/>
    <n v="2.315419E-3"/>
    <n v="2.2002699999999998E-3"/>
    <n v="2.0099839999999998E-3"/>
    <n v="0"/>
    <n v="0"/>
    <n v="0"/>
    <s v="EJ"/>
  </r>
  <r>
    <x v="28"/>
    <s v="South Korea"/>
    <s v="construction energy use"/>
    <x v="0"/>
    <x v="4"/>
    <n v="0"/>
    <n v="0"/>
    <n v="0"/>
    <n v="0"/>
    <n v="0"/>
    <n v="6.1865600000000006E-5"/>
    <n v="2.4925269999999898E-4"/>
    <n v="5.4525479999999996E-4"/>
    <n v="8.686392E-4"/>
    <n v="1.3848609999999901E-3"/>
    <n v="1.9976051E-3"/>
    <n v="0"/>
    <n v="0"/>
    <n v="0"/>
    <s v="EJ"/>
  </r>
  <r>
    <x v="28"/>
    <s v="South Korea"/>
    <s v="construction energy use"/>
    <x v="0"/>
    <x v="0"/>
    <n v="0"/>
    <n v="0"/>
    <n v="0"/>
    <n v="3.3489899999999999E-4"/>
    <n v="3.5135560000000001E-4"/>
    <n v="3.7283839999999998E-4"/>
    <n v="4.1704950000000002E-4"/>
    <n v="4.4802479999999999E-4"/>
    <n v="4.514047E-4"/>
    <n v="4.5079889999999898E-4"/>
    <n v="4.314853E-4"/>
    <n v="0"/>
    <n v="0"/>
    <n v="0"/>
    <s v="EJ"/>
  </r>
  <r>
    <x v="28"/>
    <s v="South Korea"/>
    <s v="construction energy use"/>
    <x v="0"/>
    <x v="1"/>
    <n v="0"/>
    <n v="0"/>
    <n v="0"/>
    <n v="0"/>
    <n v="0"/>
    <n v="2.6754799999999999E-4"/>
    <n v="9.1338200000000002E-4"/>
    <n v="1.683148E-3"/>
    <n v="2.1863405999999999E-3"/>
    <n v="2.6533160000000002E-3"/>
    <n v="2.9218220000000001E-3"/>
    <n v="0"/>
    <n v="0"/>
    <n v="0"/>
    <s v="EJ"/>
  </r>
  <r>
    <x v="28"/>
    <s v="South Korea"/>
    <s v="construction energy use"/>
    <x v="0"/>
    <x v="2"/>
    <n v="2.1348599999999999E-2"/>
    <n v="2.5199699999999998E-2"/>
    <n v="3.4157800000000002E-2"/>
    <n v="3.4408889999999998E-2"/>
    <n v="3.4997489999999999E-2"/>
    <n v="3.3878560000000002E-2"/>
    <n v="3.1354523999999898E-2"/>
    <n v="2.8343391999999999E-2"/>
    <n v="2.5726420999999999E-2"/>
    <n v="2.26961529999999E-2"/>
    <n v="1.9728246000000001E-2"/>
    <n v="0"/>
    <n v="0"/>
    <n v="0"/>
    <s v="EJ"/>
  </r>
  <r>
    <x v="28"/>
    <s v="South Korea"/>
    <s v="construction feedstocks"/>
    <x v="3"/>
    <x v="2"/>
    <n v="3.2608900000000003E-2"/>
    <n v="5.08599E-2"/>
    <n v="5.3873799999999999E-2"/>
    <n v="4.94367E-2"/>
    <n v="5.1812499999999997E-2"/>
    <n v="5.3053700000000002E-2"/>
    <n v="5.3798499999999999E-2"/>
    <n v="5.42341E-2"/>
    <n v="5.4105300000000002E-2"/>
    <n v="5.36354E-2"/>
    <n v="5.2869899999999997E-2"/>
    <n v="0"/>
    <n v="0"/>
    <n v="0"/>
    <s v="EJ"/>
  </r>
  <r>
    <x v="28"/>
    <s v="South Korea"/>
    <s v="desalinated water"/>
    <x v="0"/>
    <x v="4"/>
    <n v="2.1996800000000002E-6"/>
    <n v="2.9346600000000002E-6"/>
    <n v="2.2989300000000001E-6"/>
    <n v="1.6632E-6"/>
    <n v="3.2366399999999999E-6"/>
    <n v="4.2275300000000002E-6"/>
    <n v="4.6662399999999997E-6"/>
    <n v="5.0259800000000001E-6"/>
    <n v="5.3816799999999999E-6"/>
    <n v="5.71818E-6"/>
    <n v="5.8964199999999997E-6"/>
    <n v="0"/>
    <n v="0"/>
    <n v="0"/>
    <s v="EJ"/>
  </r>
  <r>
    <x v="28"/>
    <s v="South Korea"/>
    <s v="desalinated water"/>
    <x v="0"/>
    <x v="0"/>
    <n v="4.1898100000000001E-8"/>
    <n v="2.097E-6"/>
    <n v="3.2503500000000001E-6"/>
    <n v="3.9213900000000004E-6"/>
    <n v="8.1905099999999996E-6"/>
    <n v="1.06742E-5"/>
    <n v="1.2023E-5"/>
    <n v="1.3064000000000001E-5"/>
    <n v="1.4009099999999999E-5"/>
    <n v="1.5111E-5"/>
    <n v="1.5533299999999999E-5"/>
    <n v="0"/>
    <n v="0"/>
    <n v="0"/>
    <s v="EJ"/>
  </r>
  <r>
    <x v="28"/>
    <s v="South Korea"/>
    <s v="desalinated water"/>
    <x v="0"/>
    <x v="2"/>
    <n v="3.01666E-6"/>
    <n v="4.6133999999999997E-6"/>
    <n v="3.46005E-6"/>
    <n v="2.7890100000000002E-6"/>
    <n v="5.6381700000000001E-6"/>
    <n v="7.1452200000000003E-6"/>
    <n v="7.6978699999999992E-6"/>
    <n v="8.4133400000000007E-6"/>
    <n v="9.1300900000000002E-6"/>
    <n v="9.9414100000000001E-6"/>
    <n v="1.0647300000000001E-5"/>
    <n v="0"/>
    <n v="0"/>
    <n v="0"/>
    <s v="EJ"/>
  </r>
  <r>
    <x v="28"/>
    <s v="South Korea"/>
    <s v="industrial wastewater treatment"/>
    <x v="0"/>
    <x v="4"/>
    <n v="1.91998E-3"/>
    <n v="6.0208400000000004E-3"/>
    <n v="7.9883000000000003E-3"/>
    <n v="9.2105599999999996E-3"/>
    <n v="1.22893E-2"/>
    <n v="1.39049E-2"/>
    <n v="1.47102E-2"/>
    <n v="1.5180000000000001E-2"/>
    <n v="1.5357600000000001E-2"/>
    <n v="1.5322499999999999E-2"/>
    <n v="1.5126000000000001E-2"/>
    <n v="0"/>
    <n v="0"/>
    <n v="0"/>
    <s v="EJ"/>
  </r>
  <r>
    <x v="28"/>
    <s v="South Korea"/>
    <s v="industrial water abstraction"/>
    <x v="0"/>
    <x v="4"/>
    <n v="6.2593100000000004E-4"/>
    <n v="1.61177E-3"/>
    <n v="1.9979300000000002E-3"/>
    <n v="2.3036300000000001E-3"/>
    <n v="2.6821200000000001E-3"/>
    <n v="2.8113700000000001E-3"/>
    <n v="2.83957E-3"/>
    <n v="2.8401899999999998E-3"/>
    <n v="2.8081299999999998E-3"/>
    <n v="2.7512499999999998E-3"/>
    <n v="2.67643E-3"/>
    <n v="0"/>
    <n v="0"/>
    <n v="0"/>
    <s v="EJ"/>
  </r>
  <r>
    <x v="28"/>
    <s v="South Korea"/>
    <s v="industrial water treatment"/>
    <x v="0"/>
    <x v="4"/>
    <n v="1.08628E-3"/>
    <n v="2.7971699999999999E-3"/>
    <n v="3.4673400000000002E-3"/>
    <n v="3.9978699999999997E-3"/>
    <n v="4.6547300000000002E-3"/>
    <n v="4.8790500000000002E-3"/>
    <n v="4.9279900000000001E-3"/>
    <n v="4.9290699999999998E-3"/>
    <n v="4.8734199999999998E-3"/>
    <n v="4.7747199999999997E-3"/>
    <n v="4.6448699999999997E-3"/>
    <n v="0"/>
    <n v="0"/>
    <n v="0"/>
    <s v="EJ"/>
  </r>
  <r>
    <x v="28"/>
    <s v="South Korea"/>
    <s v="iron and steel"/>
    <x v="0"/>
    <x v="3"/>
    <n v="0"/>
    <n v="0"/>
    <n v="0"/>
    <n v="0"/>
    <n v="0"/>
    <n v="2.0216000000000001E-2"/>
    <n v="4.0344699999999997E-2"/>
    <n v="5.0483500000000001E-2"/>
    <n v="4.48659E-2"/>
    <n v="3.5547710000000003E-2"/>
    <n v="2.7358540000000001E-2"/>
    <n v="0"/>
    <n v="0"/>
    <n v="0"/>
    <s v="EJ"/>
  </r>
  <r>
    <x v="28"/>
    <s v="South Korea"/>
    <s v="iron and steel"/>
    <x v="0"/>
    <x v="5"/>
    <n v="0.24249380000000001"/>
    <n v="0"/>
    <n v="0"/>
    <n v="0.85360729999999996"/>
    <n v="0.89207206999999999"/>
    <n v="0.78554811999999996"/>
    <n v="0.68579692999999997"/>
    <n v="0.59971715999999997"/>
    <n v="0.53616336999999903"/>
    <n v="0.477983819999999"/>
    <n v="0.41982981000000003"/>
    <n v="0"/>
    <n v="0"/>
    <n v="0"/>
    <s v="EJ"/>
  </r>
  <r>
    <x v="28"/>
    <s v="South Korea"/>
    <s v="iron and steel"/>
    <x v="0"/>
    <x v="4"/>
    <n v="3.6208699999999899E-2"/>
    <n v="0.15555259999999899"/>
    <n v="0.17736209999999999"/>
    <n v="0.19544600000000001"/>
    <n v="0.20118109000000001"/>
    <n v="0.18010942399999999"/>
    <n v="0.1597100913"/>
    <n v="0.14203387309999899"/>
    <n v="0.12778047619999999"/>
    <n v="0.11412616740000001"/>
    <n v="0.1000263067"/>
    <n v="0"/>
    <n v="0"/>
    <n v="0"/>
    <s v="EJ"/>
  </r>
  <r>
    <x v="28"/>
    <s v="South Korea"/>
    <s v="iron and steel"/>
    <x v="0"/>
    <x v="0"/>
    <n v="0"/>
    <n v="3.8468449999999897E-2"/>
    <n v="6.6977980000000006E-2"/>
    <n v="6.3962699999999997E-2"/>
    <n v="6.7003663899999996E-2"/>
    <n v="6.31800847E-2"/>
    <n v="5.8908474920000002E-2"/>
    <n v="5.4055154430000002E-2"/>
    <n v="4.843659719E-2"/>
    <n v="4.2907218699999999E-2"/>
    <n v="3.7451526479999997E-2"/>
    <n v="0"/>
    <n v="0"/>
    <n v="0"/>
    <s v="EJ"/>
  </r>
  <r>
    <x v="28"/>
    <s v="South Korea"/>
    <s v="iron and steel"/>
    <x v="0"/>
    <x v="1"/>
    <n v="0"/>
    <n v="0"/>
    <n v="0"/>
    <n v="0"/>
    <n v="0"/>
    <n v="5.8176269999999997E-3"/>
    <n v="2.3524494E-2"/>
    <n v="3.3462790999999999E-2"/>
    <n v="3.2565922099999998E-2"/>
    <n v="2.9419769999999901E-2"/>
    <n v="2.4965045999999901E-2"/>
    <n v="0"/>
    <n v="0"/>
    <n v="0"/>
    <s v="EJ"/>
  </r>
  <r>
    <x v="28"/>
    <s v="South Korea"/>
    <s v="iron and steel"/>
    <x v="0"/>
    <x v="2"/>
    <n v="3.8468599999999999E-2"/>
    <n v="2.4488900000000001E-2"/>
    <n v="1.180294E-2"/>
    <n v="4.18857E-3"/>
    <n v="4.3432693E-3"/>
    <n v="4.0791533E-3"/>
    <n v="3.8483086100000001E-3"/>
    <n v="3.5783026600000002E-3"/>
    <n v="3.2318502599999999E-3"/>
    <n v="2.87122984E-3"/>
    <n v="2.5034591E-3"/>
    <n v="0"/>
    <n v="0"/>
    <n v="0"/>
    <s v="EJ"/>
  </r>
  <r>
    <x v="28"/>
    <s v="South Korea"/>
    <s v="irrigation water abstraction"/>
    <x v="0"/>
    <x v="4"/>
    <n v="2.5242999999999999E-4"/>
    <n v="2.13196E-4"/>
    <n v="2.1911399999999999E-4"/>
    <n v="2.1279299999999999E-4"/>
    <n v="2.1696000000000001E-4"/>
    <n v="2.1860900000000001E-4"/>
    <n v="2.18431E-4"/>
    <n v="2.1688E-4"/>
    <n v="2.13644E-4"/>
    <n v="2.1009699999999999E-4"/>
    <n v="2.04444E-4"/>
    <n v="0"/>
    <n v="0"/>
    <n v="0"/>
    <s v="EJ"/>
  </r>
  <r>
    <x v="28"/>
    <s v="South Korea"/>
    <s v="mining energy use"/>
    <x v="0"/>
    <x v="4"/>
    <n v="3.6418599999999998E-3"/>
    <n v="4.7302400000000001E-3"/>
    <n v="6.0696700000000001E-3"/>
    <n v="5.86039E-3"/>
    <n v="5.7307599999999997E-3"/>
    <n v="5.6033463499999998E-3"/>
    <n v="5.5637511599999998E-3"/>
    <n v="5.5519588700000001E-3"/>
    <n v="5.5050760400000001E-3"/>
    <n v="5.4085052299999896E-3"/>
    <n v="5.2481233599999998E-3"/>
    <n v="0"/>
    <n v="0"/>
    <n v="0"/>
    <s v="EJ"/>
  </r>
  <r>
    <x v="28"/>
    <s v="South Korea"/>
    <s v="mining energy use"/>
    <x v="0"/>
    <x v="1"/>
    <n v="0"/>
    <n v="0"/>
    <n v="0"/>
    <n v="0"/>
    <n v="0"/>
    <n v="1.9638699999999999E-5"/>
    <n v="6.9825899999999998E-5"/>
    <n v="1.3073414000000001E-4"/>
    <n v="1.7242800999999901E-4"/>
    <n v="2.1355197E-4"/>
    <n v="2.388825E-4"/>
    <n v="0"/>
    <n v="0"/>
    <n v="0"/>
    <s v="EJ"/>
  </r>
  <r>
    <x v="28"/>
    <s v="South Korea"/>
    <s v="mining energy use"/>
    <x v="0"/>
    <x v="2"/>
    <n v="4.7301749999999997E-3"/>
    <n v="2.469724E-3"/>
    <n v="3.5580759999999999E-3"/>
    <n v="2.6789990000000001E-3"/>
    <n v="2.7500189999999998E-3"/>
    <n v="2.7619059999999902E-3"/>
    <n v="2.5996016999999998E-3"/>
    <n v="2.3339354999999998E-3"/>
    <n v="2.0649870999999999E-3"/>
    <n v="1.7659345E-3"/>
    <n v="1.492944E-3"/>
    <n v="0"/>
    <n v="0"/>
    <n v="0"/>
    <s v="EJ"/>
  </r>
  <r>
    <x v="28"/>
    <s v="South Korea"/>
    <s v="municipal wastewater treatment"/>
    <x v="0"/>
    <x v="4"/>
    <n v="3.8678599999999999E-3"/>
    <n v="7.42357E-3"/>
    <n v="7.8182400000000006E-3"/>
    <n v="7.7002900000000003E-3"/>
    <n v="8.7575299999999995E-3"/>
    <n v="9.4758599999999991E-3"/>
    <n v="9.8190299999999994E-3"/>
    <n v="9.85691E-3"/>
    <n v="9.6535100000000006E-3"/>
    <n v="9.2899699999999998E-3"/>
    <n v="8.8481500000000008E-3"/>
    <n v="0"/>
    <n v="0"/>
    <n v="0"/>
    <s v="EJ"/>
  </r>
  <r>
    <x v="28"/>
    <s v="South Korea"/>
    <s v="municipal water abstraction"/>
    <x v="0"/>
    <x v="4"/>
    <n v="1.64583E-3"/>
    <n v="2.54937E-3"/>
    <n v="2.4942200000000001E-3"/>
    <n v="2.4565899999999998E-3"/>
    <n v="2.45203E-3"/>
    <n v="2.4650599999999998E-3"/>
    <n v="2.4427799999999999E-3"/>
    <n v="2.3793899999999999E-3"/>
    <n v="2.27911E-3"/>
    <n v="2.1550699999999998E-3"/>
    <n v="2.02367E-3"/>
    <n v="0"/>
    <n v="0"/>
    <n v="0"/>
    <s v="EJ"/>
  </r>
  <r>
    <x v="28"/>
    <s v="South Korea"/>
    <s v="municipal water distribution"/>
    <x v="0"/>
    <x v="4"/>
    <n v="3.9738300000000002E-3"/>
    <n v="6.1554399999999999E-3"/>
    <n v="6.0222599999999998E-3"/>
    <n v="5.9314099999999998E-3"/>
    <n v="5.9204499999999998E-3"/>
    <n v="5.9519500000000001E-3"/>
    <n v="5.8981900000000002E-3"/>
    <n v="5.7451500000000001E-3"/>
    <n v="5.5030399999999998E-3"/>
    <n v="5.2035700000000002E-3"/>
    <n v="4.8863099999999996E-3"/>
    <n v="0"/>
    <n v="0"/>
    <n v="0"/>
    <s v="EJ"/>
  </r>
  <r>
    <x v="28"/>
    <s v="South Korea"/>
    <s v="municipal water treatment"/>
    <x v="0"/>
    <x v="4"/>
    <n v="3.7815600000000002E-3"/>
    <n v="5.8576000000000001E-3"/>
    <n v="5.7308799999999998E-3"/>
    <n v="5.6444199999999998E-3"/>
    <n v="5.6339399999999996E-3"/>
    <n v="5.6638799999999996E-3"/>
    <n v="5.6127E-3"/>
    <n v="5.4670500000000002E-3"/>
    <n v="5.2366299999999999E-3"/>
    <n v="4.9516300000000003E-3"/>
    <n v="4.6497200000000004E-3"/>
    <n v="0"/>
    <n v="0"/>
    <n v="0"/>
    <s v="EJ"/>
  </r>
  <r>
    <x v="28"/>
    <s v="South Korea"/>
    <s v="other industrial energy use"/>
    <x v="0"/>
    <x v="3"/>
    <n v="7.4416999999999999E-3"/>
    <n v="6.2898999999999997E-2"/>
    <n v="8.7590000000000001E-2"/>
    <n v="0.109571"/>
    <n v="0.13649060999999901"/>
    <n v="0.13684990899999999"/>
    <n v="0.13386638299999901"/>
    <n v="0.14254766099999999"/>
    <n v="0.15163091200000001"/>
    <n v="0.15370409699999901"/>
    <n v="0.14925723059999901"/>
    <n v="0"/>
    <n v="0"/>
    <n v="0"/>
    <s v="EJ"/>
  </r>
  <r>
    <x v="28"/>
    <s v="South Korea"/>
    <s v="other industrial energy use"/>
    <x v="0"/>
    <x v="5"/>
    <n v="0.24647140000000001"/>
    <n v="0.70186700000000002"/>
    <n v="0.908613"/>
    <n v="0.31868059999999998"/>
    <n v="0.58652960999999904"/>
    <n v="0.59532799000000003"/>
    <n v="0.58600771200000001"/>
    <n v="0.57732148299999997"/>
    <n v="0.52698467699999996"/>
    <n v="0.46265020200000001"/>
    <n v="0.42002206990000002"/>
    <n v="0"/>
    <n v="0"/>
    <n v="0"/>
    <s v="EJ"/>
  </r>
  <r>
    <x v="28"/>
    <s v="South Korea"/>
    <s v="other industrial energy use"/>
    <x v="0"/>
    <x v="4"/>
    <n v="0.11110299999999999"/>
    <n v="0.32893299999999998"/>
    <n v="0.46453100000000003"/>
    <n v="0.53841300000000003"/>
    <n v="0.42442649999999998"/>
    <n v="0.48475009999999902"/>
    <n v="0.51971626999999998"/>
    <n v="0.50312469999999998"/>
    <n v="0.48840581"/>
    <n v="0.48698038999999999"/>
    <n v="0.48190978000000001"/>
    <n v="0"/>
    <n v="0"/>
    <n v="0"/>
    <s v="EJ"/>
  </r>
  <r>
    <x v="28"/>
    <s v="South Korea"/>
    <s v="other industrial energy use"/>
    <x v="0"/>
    <x v="0"/>
    <n v="0"/>
    <n v="0.15593839999999901"/>
    <n v="0.17796200000000001"/>
    <n v="0.22577359999999999"/>
    <n v="0.33100819999999997"/>
    <n v="0.33251372000000001"/>
    <n v="0.32573391000000002"/>
    <n v="0.33652299000000002"/>
    <n v="0.34090984000000002"/>
    <n v="0.33362977999999999"/>
    <n v="0.31987202799999997"/>
    <n v="0"/>
    <n v="0"/>
    <n v="0"/>
    <s v="EJ"/>
  </r>
  <r>
    <x v="28"/>
    <s v="South Korea"/>
    <s v="other industrial energy use"/>
    <x v="0"/>
    <x v="1"/>
    <n v="0"/>
    <n v="0"/>
    <n v="0"/>
    <n v="0"/>
    <n v="0"/>
    <n v="2.5249699999999899E-4"/>
    <n v="4.6076320000000004E-3"/>
    <n v="2.4433796000000001E-2"/>
    <n v="5.2287905099999997E-2"/>
    <n v="7.1518697500000006E-2"/>
    <n v="8.0208266200000003E-2"/>
    <n v="0"/>
    <n v="0"/>
    <n v="0"/>
    <s v="EJ"/>
  </r>
  <r>
    <x v="28"/>
    <s v="South Korea"/>
    <s v="other industrial energy use"/>
    <x v="0"/>
    <x v="2"/>
    <n v="0.26414799999999999"/>
    <n v="0.32156439999999997"/>
    <n v="0.25188080000000002"/>
    <n v="0.1744762"/>
    <n v="0.21620719999999999"/>
    <n v="0.21420934599999999"/>
    <n v="0.20159381500000001"/>
    <n v="0.18459334499999999"/>
    <n v="0.16723908999999901"/>
    <n v="0.15762932099999999"/>
    <n v="0.15236111499999999"/>
    <n v="0"/>
    <n v="0"/>
    <n v="0"/>
    <s v="EJ"/>
  </r>
  <r>
    <x v="28"/>
    <s v="South Korea"/>
    <s v="other industrial feedstocks"/>
    <x v="0"/>
    <x v="2"/>
    <n v="0"/>
    <n v="3.1394999999999999E-2"/>
    <n v="3.1520699999999999E-2"/>
    <n v="2.9218299999999999E-2"/>
    <n v="3.4596700000000001E-2"/>
    <n v="3.6846999999999998E-2"/>
    <n v="3.8683500000000003E-2"/>
    <n v="4.3108800000000003E-2"/>
    <n v="4.8577099999999998E-2"/>
    <n v="5.1623500000000003E-2"/>
    <n v="5.2920000000000002E-2"/>
    <n v="0"/>
    <n v="0"/>
    <n v="0"/>
    <s v="EJ"/>
  </r>
  <r>
    <x v="28"/>
    <s v="South Korea"/>
    <s v="process heat cement"/>
    <x v="0"/>
    <x v="3"/>
    <n v="3.6571800000000002E-2"/>
    <n v="3.9287299999999997E-2"/>
    <n v="4.2373099999999997E-2"/>
    <n v="3.9861500000000001E-2"/>
    <n v="3.9053589700000002E-2"/>
    <n v="3.8997547200000003E-2"/>
    <n v="4.0800126200000002E-2"/>
    <n v="4.7004538700000001E-2"/>
    <n v="5.2097279699999999E-2"/>
    <n v="5.2679036970000002E-2"/>
    <n v="4.9894036119999999E-2"/>
    <n v="0"/>
    <n v="0"/>
    <n v="0"/>
    <s v="EJ"/>
  </r>
  <r>
    <x v="28"/>
    <s v="South Korea"/>
    <s v="process heat cement"/>
    <x v="0"/>
    <x v="5"/>
    <n v="8.5812200000000005E-2"/>
    <n v="0.118297"/>
    <n v="0.112141"/>
    <n v="0.114653"/>
    <n v="0.1134676478"/>
    <n v="0.1112670756"/>
    <n v="0.107466949099999"/>
    <n v="0.10160055680000001"/>
    <n v="9.6876573399999999E-2"/>
    <n v="9.3844104899999906E-2"/>
    <n v="8.9570307619999998E-2"/>
    <n v="0"/>
    <n v="0"/>
    <n v="0"/>
    <s v="EJ"/>
  </r>
  <r>
    <x v="28"/>
    <s v="South Korea"/>
    <s v="process heat cement"/>
    <x v="0"/>
    <x v="1"/>
    <n v="0"/>
    <n v="0"/>
    <n v="0"/>
    <n v="0"/>
    <n v="0"/>
    <n v="8.0405700000000004E-7"/>
    <n v="3.2112642000000003E-5"/>
    <n v="1.2783101060000001E-4"/>
    <n v="1.837499014E-4"/>
    <n v="1.3239496689999999E-4"/>
    <n v="1.06505799599999E-4"/>
    <n v="0"/>
    <n v="0"/>
    <n v="0"/>
    <s v="EJ"/>
  </r>
  <r>
    <x v="28"/>
    <s v="South Korea"/>
    <s v="process heat cement"/>
    <x v="0"/>
    <x v="2"/>
    <n v="1.6688700000000001E-2"/>
    <n v="2.1488799999999999E-2"/>
    <n v="2.1070200000000001E-2"/>
    <n v="2.1070200000000001E-2"/>
    <n v="8.4876645000000004E-3"/>
    <n v="6.4892052799999898E-3"/>
    <n v="6.4549810299999897E-3"/>
    <n v="8.2646062999999995E-3"/>
    <n v="8.0145127600000001E-3"/>
    <n v="6.1549769650000004E-3"/>
    <n v="5.6830633439999998E-3"/>
    <n v="0"/>
    <n v="0"/>
    <n v="0"/>
    <s v="EJ"/>
  </r>
  <r>
    <x v="28"/>
    <s v="South Korea"/>
    <s v="resid cooling"/>
    <x v="4"/>
    <x v="4"/>
    <n v="4.9894900000000001E-3"/>
    <n v="1.42068E-2"/>
    <n v="1.72344E-2"/>
    <n v="1.78823E-2"/>
    <n v="1.8988720000000001E-2"/>
    <n v="2.126227E-2"/>
    <n v="2.2265219999999999E-2"/>
    <n v="2.2067389E-2"/>
    <n v="2.1256891E-2"/>
    <n v="2.0161826000000001E-2"/>
    <n v="1.9218323999999998E-2"/>
    <n v="0"/>
    <n v="0"/>
    <n v="0"/>
    <s v="EJ"/>
  </r>
  <r>
    <x v="28"/>
    <s v="South Korea"/>
    <s v="resid heating"/>
    <x v="4"/>
    <x v="3"/>
    <n v="1.47682E-2"/>
    <n v="4.0486999999999997E-3"/>
    <n v="8.4463000000000003E-3"/>
    <n v="1.01321E-2"/>
    <n v="1.114274E-2"/>
    <n v="1.189635E-2"/>
    <n v="1.19012699999999E-2"/>
    <n v="1.1156940000000001E-2"/>
    <n v="1.0039920000000001E-2"/>
    <n v="9.0896989999999997E-3"/>
    <n v="8.3469630000000006E-3"/>
    <n v="0"/>
    <n v="0"/>
    <n v="0"/>
    <s v="EJ"/>
  </r>
  <r>
    <x v="28"/>
    <s v="South Korea"/>
    <s v="resid heating"/>
    <x v="4"/>
    <x v="5"/>
    <n v="0.108476"/>
    <n v="1.1980299999999999E-2"/>
    <n v="1.0737099999999999E-2"/>
    <n v="8.2255000000000002E-3"/>
    <n v="8.4080000000000005E-3"/>
    <n v="8.4208870000000002E-3"/>
    <n v="8.0867070000000003E-3"/>
    <n v="7.50108799999999E-3"/>
    <n v="6.7750290000000001E-3"/>
    <n v="6.0189830000000003E-3"/>
    <n v="5.3358609999999999E-3"/>
    <n v="0"/>
    <n v="0"/>
    <n v="0"/>
    <s v="EJ"/>
  </r>
  <r>
    <x v="28"/>
    <s v="South Korea"/>
    <s v="resid heating"/>
    <x v="4"/>
    <x v="4"/>
    <n v="9.979E-3"/>
    <n v="2.8413500000000001E-2"/>
    <n v="3.4468800000000001E-2"/>
    <n v="3.5764600000000001E-2"/>
    <n v="3.5017329999999999E-2"/>
    <n v="3.482801E-2"/>
    <n v="3.4023190000000002E-2"/>
    <n v="3.300471E-2"/>
    <n v="3.205011E-2"/>
    <n v="3.111707E-2"/>
    <n v="3.0045488999999901E-2"/>
    <n v="0"/>
    <n v="0"/>
    <n v="0"/>
    <s v="EJ"/>
  </r>
  <r>
    <x v="28"/>
    <s v="South Korea"/>
    <s v="resid heating"/>
    <x v="4"/>
    <x v="0"/>
    <n v="1.18706E-2"/>
    <n v="0.214805"/>
    <n v="0.22955900000000001"/>
    <n v="0.20899400000000001"/>
    <n v="0.22065480000000001"/>
    <n v="0.22769410000000001"/>
    <n v="0.2285508"/>
    <n v="0.22448180000000001"/>
    <n v="0.21604000000000001"/>
    <n v="0.20475489999999999"/>
    <n v="0.19096231999999999"/>
    <n v="0"/>
    <n v="0"/>
    <n v="0"/>
    <s v="EJ"/>
  </r>
  <r>
    <x v="28"/>
    <s v="South Korea"/>
    <s v="resid heating"/>
    <x v="4"/>
    <x v="1"/>
    <n v="0"/>
    <n v="0"/>
    <n v="0"/>
    <n v="0"/>
    <n v="0"/>
    <n v="5.7423699999999999E-6"/>
    <n v="8.9296599999999995E-5"/>
    <n v="1.60261E-4"/>
    <n v="2.3955299999999999E-4"/>
    <n v="3.0717199999999998E-4"/>
    <n v="3.4213599999999999E-4"/>
    <n v="0"/>
    <n v="0"/>
    <n v="0"/>
    <s v="EJ"/>
  </r>
  <r>
    <x v="28"/>
    <s v="South Korea"/>
    <s v="resid heating"/>
    <x v="4"/>
    <x v="2"/>
    <n v="5.8141100000000001E-2"/>
    <n v="0.102991"/>
    <n v="9.4862299999999997E-2"/>
    <n v="9.3317700000000003E-2"/>
    <n v="9.72668E-2"/>
    <n v="9.8816100000000004E-2"/>
    <n v="9.6570299999999998E-2"/>
    <n v="9.2138579999999901E-2"/>
    <n v="8.6229179999999905E-2"/>
    <n v="7.9977500000000007E-2"/>
    <n v="7.4579489999999998E-2"/>
    <n v="0"/>
    <n v="0"/>
    <n v="0"/>
    <s v="EJ"/>
  </r>
  <r>
    <x v="28"/>
    <s v="South Korea"/>
    <s v="resid others"/>
    <x v="4"/>
    <x v="3"/>
    <n v="1.6409E-3"/>
    <n v="4.4989999999999999E-4"/>
    <n v="9.3849999999999999E-4"/>
    <n v="1.1257999999999999E-3"/>
    <n v="1.2311500000000001E-3"/>
    <n v="1.48164E-3"/>
    <n v="1.653271E-3"/>
    <n v="1.7190739000000001E-3"/>
    <n v="1.6517468999999901E-3"/>
    <n v="1.5008383000000001E-3"/>
    <n v="1.3402240999999999E-3"/>
    <n v="0"/>
    <n v="0"/>
    <n v="0"/>
    <s v="EJ"/>
  </r>
  <r>
    <x v="28"/>
    <s v="South Korea"/>
    <s v="resid others"/>
    <x v="4"/>
    <x v="5"/>
    <n v="0.25311099999999997"/>
    <n v="2.7954099999999999E-2"/>
    <n v="2.5053200000000001E-2"/>
    <n v="1.9192799999999999E-2"/>
    <n v="2.1058259999999999E-2"/>
    <n v="2.25893E-2"/>
    <n v="2.2009859999999999E-2"/>
    <n v="1.9816469999999999E-2"/>
    <n v="1.7474752E-2"/>
    <n v="1.5175584000000001E-2"/>
    <n v="1.3876358E-2"/>
    <n v="0"/>
    <n v="0"/>
    <n v="0"/>
    <s v="EJ"/>
  </r>
  <r>
    <x v="28"/>
    <s v="South Korea"/>
    <s v="resid others"/>
    <x v="4"/>
    <x v="4"/>
    <n v="4.8892900000000003E-2"/>
    <n v="0.139214"/>
    <n v="0.16888300000000001"/>
    <n v="0.175231"/>
    <n v="0.18667259999999999"/>
    <n v="0.20275779999999999"/>
    <n v="0.2125754"/>
    <n v="0.21838930000000001"/>
    <n v="0.22167255"/>
    <n v="0.22224752"/>
    <n v="0.22113927999999999"/>
    <n v="0"/>
    <n v="0"/>
    <n v="0"/>
    <s v="EJ"/>
  </r>
  <r>
    <x v="28"/>
    <s v="South Korea"/>
    <s v="resid others"/>
    <x v="4"/>
    <x v="0"/>
    <n v="7.5943E-3"/>
    <n v="0.13742299999999999"/>
    <n v="0.14686199999999999"/>
    <n v="0.13370599999999999"/>
    <n v="0.15145700000000001"/>
    <n v="0.17331859999999999"/>
    <n v="0.18662999999999999"/>
    <n v="0.19026280000000001"/>
    <n v="0.18559624999999999"/>
    <n v="0.17649191"/>
    <n v="0.16540998000000001"/>
    <n v="0"/>
    <n v="0"/>
    <n v="0"/>
    <s v="EJ"/>
  </r>
  <r>
    <x v="28"/>
    <s v="South Korea"/>
    <s v="resid others"/>
    <x v="4"/>
    <x v="1"/>
    <n v="0"/>
    <n v="0"/>
    <n v="0"/>
    <n v="0"/>
    <n v="0"/>
    <n v="1.4040799999999999E-5"/>
    <n v="2.30418E-4"/>
    <n v="4.0410700000000001E-4"/>
    <n v="4.7524600000000002E-4"/>
    <n v="5.6858500000000003E-4"/>
    <n v="5.3549200000000004E-4"/>
    <n v="0"/>
    <n v="0"/>
    <n v="0"/>
    <s v="EJ"/>
  </r>
  <r>
    <x v="28"/>
    <s v="South Korea"/>
    <s v="resid others"/>
    <x v="4"/>
    <x v="2"/>
    <n v="2.2062700000000001E-2"/>
    <n v="3.90818E-2"/>
    <n v="3.59972E-2"/>
    <n v="3.5410999999999998E-2"/>
    <n v="3.8964829999999999E-2"/>
    <n v="4.145327E-2"/>
    <n v="3.974515E-2"/>
    <n v="3.5251350000000001E-2"/>
    <n v="3.0623770000000002E-2"/>
    <n v="2.6340280000000001E-2"/>
    <n v="2.4245829999999999E-2"/>
    <n v="0"/>
    <n v="0"/>
    <n v="0"/>
    <s v="EJ"/>
  </r>
  <r>
    <x v="28"/>
    <s v="South Korea"/>
    <s v="trn_aviation_intl"/>
    <x v="5"/>
    <x v="4"/>
    <n v="0"/>
    <n v="0"/>
    <n v="0"/>
    <n v="0"/>
    <n v="0"/>
    <n v="0"/>
    <n v="0"/>
    <n v="6.2764800000000002E-9"/>
    <n v="4.9198399999999997E-8"/>
    <n v="3.57043E-7"/>
    <n v="2.3805100000000002E-6"/>
    <n v="0"/>
    <n v="0"/>
    <n v="0"/>
    <s v="EJ"/>
  </r>
  <r>
    <x v="28"/>
    <s v="South Korea"/>
    <s v="trn_aviation_intl"/>
    <x v="5"/>
    <x v="1"/>
    <n v="0"/>
    <n v="0"/>
    <n v="0"/>
    <n v="0"/>
    <n v="0"/>
    <n v="0"/>
    <n v="0"/>
    <n v="8.7176799999999996E-9"/>
    <n v="1.57966E-7"/>
    <n v="2.1232100000000001E-6"/>
    <n v="2.10962E-5"/>
    <n v="0"/>
    <n v="0"/>
    <n v="0"/>
    <s v="EJ"/>
  </r>
  <r>
    <x v="28"/>
    <s v="South Korea"/>
    <s v="trn_aviation_intl"/>
    <x v="5"/>
    <x v="2"/>
    <n v="7.8068599999999997E-3"/>
    <n v="1.3040899999999999E-2"/>
    <n v="1.53803E-2"/>
    <n v="1.9914600000000001E-2"/>
    <n v="2.1996700000000001E-2"/>
    <n v="2.2116899999999998E-2"/>
    <n v="2.1497499999999999E-2"/>
    <n v="2.0654499999999999E-2"/>
    <n v="2.0708299999999999E-2"/>
    <n v="2.0490899999999999E-2"/>
    <n v="2.01123E-2"/>
    <n v="0"/>
    <n v="0"/>
    <n v="0"/>
    <s v="EJ"/>
  </r>
  <r>
    <x v="28"/>
    <s v="South Korea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28"/>
    <s v="South Korea"/>
    <s v="trn_freight"/>
    <x v="6"/>
    <x v="4"/>
    <n v="1.2280100000000001E-3"/>
    <n v="3.13876E-3"/>
    <n v="2.6524000000000001E-3"/>
    <n v="2.6860500000000002E-3"/>
    <n v="2.68535E-3"/>
    <n v="2.8650232E-3"/>
    <n v="2.6379929999999999E-3"/>
    <n v="2.0653131499999999E-3"/>
    <n v="1.7996946999999999E-3"/>
    <n v="1.7972407999999999E-3"/>
    <n v="1.892103E-3"/>
    <n v="0"/>
    <n v="0"/>
    <n v="0"/>
    <s v="EJ"/>
  </r>
  <r>
    <x v="28"/>
    <s v="South Korea"/>
    <s v="trn_freight"/>
    <x v="6"/>
    <x v="1"/>
    <n v="0"/>
    <n v="0"/>
    <n v="0"/>
    <n v="0"/>
    <n v="0"/>
    <n v="8.4912899999999998E-5"/>
    <n v="3.5786100000000001E-4"/>
    <n v="7.7989105999999998E-4"/>
    <n v="1.0264514E-3"/>
    <n v="1.1757537999999999E-3"/>
    <n v="1.341231E-3"/>
    <n v="0"/>
    <n v="0"/>
    <n v="0"/>
    <s v="EJ"/>
  </r>
  <r>
    <x v="28"/>
    <s v="South Korea"/>
    <s v="trn_freight"/>
    <x v="6"/>
    <x v="2"/>
    <n v="7.0384390000000005E-2"/>
    <n v="4.0509339999999998E-2"/>
    <n v="3.2056059999999997E-2"/>
    <n v="1.3519750000000001E-2"/>
    <n v="1.4434676E-2"/>
    <n v="1.5343186999999999E-2"/>
    <n v="1.5479844E-2"/>
    <n v="1.5966310000000001E-2"/>
    <n v="1.6024320000000002E-2"/>
    <n v="1.6075999999999899E-2"/>
    <n v="1.60492E-2"/>
    <n v="0"/>
    <n v="0"/>
    <n v="0"/>
    <s v="EJ"/>
  </r>
  <r>
    <x v="28"/>
    <s v="South Korea"/>
    <s v="trn_freight_road"/>
    <x v="6"/>
    <x v="4"/>
    <n v="0"/>
    <n v="0"/>
    <n v="0"/>
    <n v="0"/>
    <n v="1.45152E-7"/>
    <n v="4.4696270000000001E-6"/>
    <n v="2.87331157999999E-5"/>
    <n v="1.519515042E-4"/>
    <n v="3.7414727999999999E-4"/>
    <n v="7.3263693999999998E-4"/>
    <n v="1.2561819E-3"/>
    <n v="0"/>
    <n v="0"/>
    <n v="0"/>
    <s v="EJ"/>
  </r>
  <r>
    <x v="28"/>
    <s v="South Korea"/>
    <s v="trn_freight_road"/>
    <x v="6"/>
    <x v="1"/>
    <n v="0"/>
    <n v="0"/>
    <n v="0"/>
    <n v="0"/>
    <n v="0"/>
    <n v="7.0836700000000001E-6"/>
    <n v="6.6287939999999995E-5"/>
    <n v="3.4726104000000002E-4"/>
    <n v="7.4753343E-4"/>
    <n v="1.2323022999999999E-3"/>
    <n v="1.742595E-3"/>
    <n v="0"/>
    <n v="0"/>
    <n v="0"/>
    <s v="EJ"/>
  </r>
  <r>
    <x v="28"/>
    <s v="South Korea"/>
    <s v="trn_freight_road"/>
    <x v="6"/>
    <x v="2"/>
    <n v="0.13100700000000001"/>
    <n v="0.31823099999999999"/>
    <n v="0.33272099999999999"/>
    <n v="0.37274499999999999"/>
    <n v="0.41277107909999999"/>
    <n v="0.45557821166000001"/>
    <n v="0.47850934344999901"/>
    <n v="0.48457167892999897"/>
    <n v="0.48491157930000001"/>
    <n v="0.47804716849999901"/>
    <n v="0.46776919750000001"/>
    <n v="0"/>
    <n v="0"/>
    <n v="0"/>
    <s v="EJ"/>
  </r>
  <r>
    <x v="28"/>
    <s v="South Korea"/>
    <s v="trn_pass"/>
    <x v="6"/>
    <x v="4"/>
    <n v="2.41516E-3"/>
    <n v="6.1730200000000004E-3"/>
    <n v="5.2164300000000002E-3"/>
    <n v="5.2824299999999899E-3"/>
    <n v="5.7748499999999998E-3"/>
    <n v="6.0034399999999996E-3"/>
    <n v="6.0433800000000001E-3"/>
    <n v="6.8089439999999999E-3"/>
    <n v="7.8489700000000003E-3"/>
    <n v="1.0182460000000001E-2"/>
    <n v="1.4747959999999999E-2"/>
    <n v="0"/>
    <n v="0"/>
    <n v="0"/>
    <s v="EJ"/>
  </r>
  <r>
    <x v="28"/>
    <s v="South Korea"/>
    <s v="trn_pass"/>
    <x v="6"/>
    <x v="1"/>
    <n v="0"/>
    <n v="0"/>
    <n v="0"/>
    <n v="0"/>
    <n v="0"/>
    <n v="0"/>
    <n v="0"/>
    <n v="3.0272799999999999E-4"/>
    <n v="9.0552700000000005E-4"/>
    <n v="2.5177400000000001E-3"/>
    <n v="6.1307100000000002E-3"/>
    <n v="0"/>
    <n v="0"/>
    <n v="0"/>
    <s v="EJ"/>
  </r>
  <r>
    <x v="28"/>
    <s v="South Korea"/>
    <s v="trn_pass"/>
    <x v="6"/>
    <x v="2"/>
    <n v="8.7690149999999994E-2"/>
    <n v="0.14877969999999999"/>
    <n v="0.17448680999999999"/>
    <n v="0.22458349"/>
    <n v="0.25444566000000002"/>
    <n v="0.26945775999999999"/>
    <n v="0.26748731999999997"/>
    <n v="0.25556870999999998"/>
    <n v="0.25222868999999998"/>
    <n v="0.24195062000000001"/>
    <n v="0.22346547"/>
    <n v="0"/>
    <n v="0"/>
    <n v="0"/>
    <s v="EJ"/>
  </r>
  <r>
    <x v="28"/>
    <s v="South Korea"/>
    <s v="trn_pass_road"/>
    <x v="6"/>
    <x v="4"/>
    <n v="0"/>
    <n v="0"/>
    <n v="0"/>
    <n v="0"/>
    <n v="8.2380500000000002E-3"/>
    <n v="1.8133969999999999E-2"/>
    <n v="2.7454610000000001E-2"/>
    <n v="3.0642249999999999E-2"/>
    <n v="3.084419E-2"/>
    <n v="3.0010349999999901E-2"/>
    <n v="2.9021600000000002E-2"/>
    <n v="0"/>
    <n v="0"/>
    <n v="0"/>
    <s v="EJ"/>
  </r>
  <r>
    <x v="28"/>
    <s v="South Korea"/>
    <s v="trn_pass_road"/>
    <x v="6"/>
    <x v="0"/>
    <n v="0"/>
    <n v="1.33817E-2"/>
    <n v="4.2251200000000003E-2"/>
    <n v="4.8074699999999998E-2"/>
    <n v="5.0111900000000001E-2"/>
    <n v="4.9292099999999998E-2"/>
    <n v="3.6426219999999898E-2"/>
    <n v="3.3544810000000001E-2"/>
    <n v="3.2047010000000001E-2"/>
    <n v="2.9414240000000001E-2"/>
    <n v="2.6863109999999999E-2"/>
    <n v="0"/>
    <n v="0"/>
    <n v="0"/>
    <s v="EJ"/>
  </r>
  <r>
    <x v="28"/>
    <s v="South Korea"/>
    <s v="trn_pass_road"/>
    <x v="6"/>
    <x v="1"/>
    <n v="0"/>
    <n v="0"/>
    <n v="0"/>
    <n v="0"/>
    <n v="0"/>
    <n v="4.8646199999999997E-6"/>
    <n v="2.801497E-5"/>
    <n v="8.7091939999999995E-5"/>
    <n v="1.563271E-4"/>
    <n v="2.004865E-4"/>
    <n v="2.0876139999999999E-4"/>
    <n v="0"/>
    <n v="0"/>
    <n v="0"/>
    <s v="EJ"/>
  </r>
  <r>
    <x v="28"/>
    <s v="South Korea"/>
    <s v="trn_pass_road"/>
    <x v="6"/>
    <x v="2"/>
    <n v="8.5114400000000007E-2"/>
    <n v="0.20674699999999999"/>
    <n v="0.21615899999999999"/>
    <n v="0.24215700000000001"/>
    <n v="0.27985821799999999"/>
    <n v="0.27428424800000001"/>
    <n v="0.21151809999999999"/>
    <n v="0.18932916699999999"/>
    <n v="0.18154674199999901"/>
    <n v="0.16803753499999999"/>
    <n v="0.15506122999999999"/>
    <n v="0"/>
    <n v="0"/>
    <n v="0"/>
    <s v="EJ"/>
  </r>
  <r>
    <x v="28"/>
    <s v="South Korea"/>
    <s v="trn_pass_road_LDV"/>
    <x v="6"/>
    <x v="4"/>
    <n v="0"/>
    <n v="0"/>
    <n v="0"/>
    <n v="0"/>
    <n v="0"/>
    <n v="5.6284799999999999E-3"/>
    <n v="9.76373E-3"/>
    <n v="1.0408300000000001E-2"/>
    <n v="1.0295800000000001E-2"/>
    <n v="1.03468E-2"/>
    <n v="1.0076699999999999E-2"/>
    <n v="0"/>
    <n v="0"/>
    <n v="0"/>
    <s v="EJ"/>
  </r>
  <r>
    <x v="28"/>
    <s v="South Korea"/>
    <s v="trn_pass_road_LDV"/>
    <x v="6"/>
    <x v="2"/>
    <n v="6.7985900000000002E-3"/>
    <n v="1.65142E-2"/>
    <n v="1.7265900000000001E-2"/>
    <n v="1.9342600000000001E-2"/>
    <n v="1.43938E-2"/>
    <n v="6.3083000000000002E-3"/>
    <n v="4.4564299999999999E-3"/>
    <n v="3.1989100000000001E-3"/>
    <n v="2.4320600000000002E-3"/>
    <n v="1.9794499999999998E-3"/>
    <n v="1.6201799999999999E-3"/>
    <n v="0"/>
    <n v="0"/>
    <n v="0"/>
    <s v="EJ"/>
  </r>
  <r>
    <x v="28"/>
    <s v="South Korea"/>
    <s v="trn_pass_road_LDV_4W"/>
    <x v="6"/>
    <x v="4"/>
    <n v="0"/>
    <n v="0"/>
    <n v="0"/>
    <n v="0"/>
    <n v="0"/>
    <n v="3.9342800000000001E-3"/>
    <n v="4.7093469999999998E-2"/>
    <n v="7.2253949999999997E-2"/>
    <n v="8.9595645000000002E-2"/>
    <n v="9.8167924000000004E-2"/>
    <n v="0.10433341"/>
    <n v="0"/>
    <n v="0"/>
    <n v="0"/>
    <s v="EJ"/>
  </r>
  <r>
    <x v="28"/>
    <s v="South Korea"/>
    <s v="trn_pass_road_LDV_4W"/>
    <x v="6"/>
    <x v="0"/>
    <n v="0"/>
    <n v="1.799696E-4"/>
    <n v="5.6850299999999896E-4"/>
    <n v="6.4689000000000001E-4"/>
    <n v="4.9579399999999895E-4"/>
    <n v="4.2386870000000001E-4"/>
    <n v="4.0450939999999997E-4"/>
    <n v="3.2422119999999999E-4"/>
    <n v="2.419666E-4"/>
    <n v="2.0995397999999999E-4"/>
    <n v="1.7102599999999901E-4"/>
    <n v="0"/>
    <n v="0"/>
    <n v="0"/>
    <s v="EJ"/>
  </r>
  <r>
    <x v="28"/>
    <s v="South Korea"/>
    <s v="trn_pass_road_LDV_4W"/>
    <x v="6"/>
    <x v="1"/>
    <n v="0"/>
    <n v="0"/>
    <n v="0"/>
    <n v="0"/>
    <n v="0"/>
    <n v="4.7711070999999999E-6"/>
    <n v="2.1077615450000001E-4"/>
    <n v="2.721323916E-4"/>
    <n v="3.1626728289000001E-4"/>
    <n v="3.4159760710000001E-4"/>
    <n v="3.7967976660000001E-4"/>
    <n v="0"/>
    <n v="0"/>
    <n v="0"/>
    <s v="EJ"/>
  </r>
  <r>
    <x v="28"/>
    <s v="South Korea"/>
    <s v="trn_pass_road_LDV_4W"/>
    <x v="6"/>
    <x v="2"/>
    <n v="0.229355"/>
    <n v="0.55711200000000005"/>
    <n v="0.58247399999999905"/>
    <n v="0.65253000000000005"/>
    <n v="0.50004899999999997"/>
    <n v="0.43097825000000001"/>
    <n v="0.41969489999999998"/>
    <n v="0.34263022999999998"/>
    <n v="0.26207280700000002"/>
    <n v="0.230892815"/>
    <n v="0.19327382000000001"/>
    <n v="0"/>
    <n v="0"/>
    <n v="0"/>
    <s v="EJ"/>
  </r>
  <r>
    <x v="28"/>
    <s v="South Korea"/>
    <s v="trn_shipping_intl"/>
    <x v="7"/>
    <x v="4"/>
    <n v="0"/>
    <n v="0"/>
    <n v="0"/>
    <n v="0"/>
    <n v="0"/>
    <n v="0"/>
    <n v="0"/>
    <n v="5.9619499999999997E-6"/>
    <n v="1.82485E-5"/>
    <n v="5.4425100000000002E-5"/>
    <n v="1.32607E-4"/>
    <n v="0"/>
    <n v="0"/>
    <n v="0"/>
    <s v="EJ"/>
  </r>
  <r>
    <x v="28"/>
    <s v="South Korea"/>
    <s v="trn_shipping_intl"/>
    <x v="7"/>
    <x v="1"/>
    <n v="0"/>
    <n v="0"/>
    <n v="0"/>
    <n v="0"/>
    <n v="0"/>
    <n v="0"/>
    <n v="0"/>
    <n v="7.1106599999999994E-5"/>
    <n v="2.5816000000000001E-4"/>
    <n v="9.7569499999999995E-4"/>
    <n v="2.9986800000000001E-3"/>
    <n v="0"/>
    <n v="0"/>
    <n v="0"/>
    <s v="EJ"/>
  </r>
  <r>
    <x v="28"/>
    <s v="South Korea"/>
    <s v="trn_shipping_intl"/>
    <x v="7"/>
    <x v="2"/>
    <n v="6.6034099999999998E-2"/>
    <n v="0.41629699999999997"/>
    <n v="0.35850700000000002"/>
    <n v="0.33729500000000001"/>
    <n v="0.35033042999999903"/>
    <n v="0.35875899999999999"/>
    <n v="0.35306589999999999"/>
    <n v="0.350358"/>
    <n v="0.34895599999999999"/>
    <n v="0.34801899999999902"/>
    <n v="0.34599000000000002"/>
    <n v="0"/>
    <n v="0"/>
    <n v="0"/>
    <s v="EJ"/>
  </r>
  <r>
    <x v="29"/>
    <s v="Southeast Asia"/>
    <s v="N fertilizer"/>
    <x v="0"/>
    <x v="5"/>
    <n v="4.14975E-2"/>
    <n v="1.5257099999999999E-2"/>
    <n v="2.25436E-2"/>
    <n v="4.1706199999999999E-2"/>
    <n v="5.079786E-2"/>
    <n v="6.0523929999999997E-2"/>
    <n v="6.9836339999999997E-2"/>
    <n v="7.7706700000000004E-2"/>
    <n v="8.4470970000000006E-2"/>
    <n v="9.22014099999999E-2"/>
    <n v="9.8924418E-2"/>
    <n v="0"/>
    <n v="0"/>
    <n v="0"/>
    <s v="EJ"/>
  </r>
  <r>
    <x v="29"/>
    <s v="Southeast Asia"/>
    <s v="N fertilizer"/>
    <x v="0"/>
    <x v="0"/>
    <n v="2.0786599999999999E-2"/>
    <n v="4.0127500000000003E-2"/>
    <n v="4.4678000000000002E-2"/>
    <n v="4.0975400000000002E-2"/>
    <n v="5.0577999999999998E-2"/>
    <n v="5.9938464499999997E-2"/>
    <n v="6.9044797599999999E-2"/>
    <n v="7.6022753599999895E-2"/>
    <n v="8.0754947199999996E-2"/>
    <n v="8.6393960299999906E-2"/>
    <n v="9.1451280939999893E-2"/>
    <n v="0"/>
    <n v="0"/>
    <n v="0"/>
    <s v="EJ"/>
  </r>
  <r>
    <x v="29"/>
    <s v="Southeast Asia"/>
    <s v="N fertilizer"/>
    <x v="0"/>
    <x v="1"/>
    <n v="0"/>
    <n v="0"/>
    <n v="0"/>
    <n v="0"/>
    <n v="0"/>
    <n v="1.5850900000000001E-4"/>
    <n v="1.1141499999999999E-3"/>
    <n v="3.2297749999999998E-3"/>
    <n v="6.2678370000000001E-3"/>
    <n v="9.6353047999999993E-3"/>
    <n v="1.32801647999999E-2"/>
    <n v="0"/>
    <n v="0"/>
    <n v="0"/>
    <s v="EJ"/>
  </r>
  <r>
    <x v="29"/>
    <s v="Southeast Asia"/>
    <s v="N fertilizer"/>
    <x v="0"/>
    <x v="2"/>
    <n v="1.37312E-4"/>
    <n v="1.69524E-3"/>
    <n v="2.5048399999999999E-3"/>
    <n v="4.63402E-3"/>
    <n v="5.3273799999999996E-3"/>
    <n v="6.0376340000000001E-3"/>
    <n v="5.9450509999999998E-3"/>
    <n v="4.4177599999999997E-3"/>
    <n v="2.5840149999999998E-3"/>
    <n v="1.31186E-3"/>
    <n v="5.495195E-4"/>
    <n v="0"/>
    <n v="0"/>
    <n v="0"/>
    <s v="EJ"/>
  </r>
  <r>
    <x v="29"/>
    <s v="Southeast Asia"/>
    <s v="agricultural energy use"/>
    <x v="1"/>
    <x v="3"/>
    <n v="0"/>
    <n v="2.58E-5"/>
    <n v="2.76E-5"/>
    <n v="1.30481E-2"/>
    <n v="1.502678E-2"/>
    <n v="1.79366E-2"/>
    <n v="2.0765479999999999E-2"/>
    <n v="2.2470189000000002E-2"/>
    <n v="2.2774240000000001E-2"/>
    <n v="2.2307090000000002E-2"/>
    <n v="2.1189929999999999E-2"/>
    <n v="0"/>
    <n v="0"/>
    <n v="0"/>
    <s v="EJ"/>
  </r>
  <r>
    <x v="29"/>
    <s v="Southeast Asia"/>
    <s v="agricultural energy use"/>
    <x v="1"/>
    <x v="5"/>
    <n v="2.679E-3"/>
    <n v="9.209E-4"/>
    <n v="8.3719999999999997E-4"/>
    <n v="1.0464999999999999E-3"/>
    <n v="1.198225E-3"/>
    <n v="1.3427819999999901E-3"/>
    <n v="1.450488E-3"/>
    <n v="1.5068619999999899E-3"/>
    <n v="1.5485860999999901E-3"/>
    <n v="1.5893280000000001E-3"/>
    <n v="1.5990679999999999E-3"/>
    <n v="0"/>
    <n v="0"/>
    <n v="0"/>
    <s v="EJ"/>
  </r>
  <r>
    <x v="29"/>
    <s v="Southeast Asia"/>
    <s v="agricultural energy use"/>
    <x v="1"/>
    <x v="4"/>
    <n v="3.9623000000000002E-3"/>
    <n v="6.3318999999999997E-3"/>
    <n v="1.05506E-2"/>
    <n v="1.91758E-2"/>
    <n v="1.9639139999999999E-2"/>
    <n v="2.0566289000000001E-2"/>
    <n v="2.4343765999999999E-2"/>
    <n v="2.931309E-2"/>
    <n v="3.4528551999999997E-2"/>
    <n v="4.1339166999999899E-2"/>
    <n v="4.9477988000000001E-2"/>
    <n v="0"/>
    <n v="0"/>
    <n v="0"/>
    <s v="EJ"/>
  </r>
  <r>
    <x v="29"/>
    <s v="Southeast Asia"/>
    <s v="agricultural energy use"/>
    <x v="1"/>
    <x v="1"/>
    <n v="0"/>
    <n v="0"/>
    <n v="0"/>
    <n v="0"/>
    <n v="0"/>
    <n v="1.5202799999999999E-3"/>
    <n v="5.3977399999999998E-3"/>
    <n v="1.023491E-2"/>
    <n v="1.4151019000000001E-2"/>
    <n v="1.7956659E-2"/>
    <n v="2.0814010000000001E-2"/>
    <n v="0"/>
    <n v="0"/>
    <n v="0"/>
    <s v="EJ"/>
  </r>
  <r>
    <x v="29"/>
    <s v="Southeast Asia"/>
    <s v="agricultural energy use"/>
    <x v="1"/>
    <x v="2"/>
    <n v="8.5439699999999993E-2"/>
    <n v="0.16286129999999999"/>
    <n v="0.17120379999999999"/>
    <n v="0.20204859999999999"/>
    <n v="0.21944439999999901"/>
    <n v="0.22859494"/>
    <n v="0.22517128"/>
    <n v="0.21428364"/>
    <n v="0.20310997"/>
    <n v="0.18750567000000001"/>
    <n v="0.17096606"/>
    <n v="0"/>
    <n v="0"/>
    <n v="0"/>
    <s v="EJ"/>
  </r>
  <r>
    <x v="29"/>
    <s v="Southeast Asia"/>
    <s v="alumina"/>
    <x v="0"/>
    <x v="3"/>
    <n v="0"/>
    <n v="0"/>
    <n v="0"/>
    <n v="2.6749199999999998E-4"/>
    <n v="4.8020300000000001E-4"/>
    <n v="6.5765799999999998E-4"/>
    <n v="8.9717900000000001E-4"/>
    <n v="1.1364369999999999E-3"/>
    <n v="1.3422893999999999E-3"/>
    <n v="1.5066617999999999E-3"/>
    <n v="1.6291690199999999E-3"/>
    <n v="0"/>
    <n v="0"/>
    <n v="0"/>
    <s v="EJ"/>
  </r>
  <r>
    <x v="29"/>
    <s v="Southeast Asia"/>
    <s v="alumina"/>
    <x v="0"/>
    <x v="5"/>
    <n v="0"/>
    <n v="0"/>
    <n v="0"/>
    <n v="4.0105799999999997E-3"/>
    <n v="7.1900200000000001E-3"/>
    <n v="9.8377099999999995E-3"/>
    <n v="1.3402799999999999E-2"/>
    <n v="1.6955640000000001E-2"/>
    <n v="2.0010541999999999E-2"/>
    <n v="2.2453134E-2"/>
    <n v="2.4278608E-2"/>
    <n v="0"/>
    <n v="0"/>
    <n v="0"/>
    <s v="EJ"/>
  </r>
  <r>
    <x v="29"/>
    <s v="Southeast Asia"/>
    <s v="alumina"/>
    <x v="0"/>
    <x v="0"/>
    <n v="0"/>
    <n v="0"/>
    <n v="0"/>
    <n v="3.7798900000000002E-5"/>
    <n v="6.7851654749999997E-5"/>
    <n v="9.2872975552999996E-5"/>
    <n v="1.2658832779700001E-4"/>
    <n v="1.6017224309500001E-4"/>
    <n v="1.88971977378E-4"/>
    <n v="2.1190543296900001E-4"/>
    <n v="2.2893900378899901E-4"/>
    <n v="0"/>
    <n v="0"/>
    <n v="0"/>
    <s v="EJ"/>
  </r>
  <r>
    <x v="29"/>
    <s v="Southeast Asia"/>
    <s v="alumina"/>
    <x v="0"/>
    <x v="2"/>
    <n v="0"/>
    <n v="0"/>
    <n v="0"/>
    <n v="9.86771E-4"/>
    <n v="1.765539E-3"/>
    <n v="2.41319E-3"/>
    <n v="3.2826071266699999E-3"/>
    <n v="4.1476512345259998E-3"/>
    <n v="4.8892113386289904E-3"/>
    <n v="5.4834519045000004E-3"/>
    <n v="5.9313840747589998E-3"/>
    <n v="0"/>
    <n v="0"/>
    <n v="0"/>
    <s v="EJ"/>
  </r>
  <r>
    <x v="29"/>
    <s v="Southeast Asia"/>
    <s v="aluminum"/>
    <x v="0"/>
    <x v="4"/>
    <n v="0"/>
    <n v="0"/>
    <n v="0"/>
    <n v="1.2674400000000001E-2"/>
    <n v="2.27259E-2"/>
    <n v="3.1096800000000001E-2"/>
    <n v="4.2368259999999998E-2"/>
    <n v="5.3601679999999999E-2"/>
    <n v="6.3248100000000002E-2"/>
    <n v="7.0954602999999894E-2"/>
    <n v="7.6713275999999997E-2"/>
    <n v="0"/>
    <n v="0"/>
    <n v="0"/>
    <s v="EJ"/>
  </r>
  <r>
    <x v="29"/>
    <s v="Southeast Asia"/>
    <s v="cement"/>
    <x v="0"/>
    <x v="4"/>
    <n v="2.47472E-2"/>
    <n v="5.0419400000000003E-2"/>
    <n v="5.60118E-2"/>
    <n v="5.60118E-2"/>
    <n v="6.1389430000000002E-2"/>
    <n v="7.0911729999999895E-2"/>
    <n v="8.2615540000000001E-2"/>
    <n v="9.5476439999999996E-2"/>
    <n v="0.10681613"/>
    <n v="0.11438340999999901"/>
    <n v="0.11943984099999901"/>
    <n v="0"/>
    <n v="0"/>
    <n v="0"/>
    <s v="EJ"/>
  </r>
  <r>
    <x v="29"/>
    <s v="Southeast Asia"/>
    <s v="chemical energy use"/>
    <x v="0"/>
    <x v="4"/>
    <n v="1.79998E-2"/>
    <n v="4.0185600000000002E-2"/>
    <n v="5.3371500000000002E-2"/>
    <n v="6.7980600000000002E-2"/>
    <n v="7.3534859999999994E-2"/>
    <n v="8.3550869999999999E-2"/>
    <n v="0.10299113"/>
    <n v="0.13339165"/>
    <n v="0.16931109999999999"/>
    <n v="0.2037641"/>
    <n v="0.23706545099999901"/>
    <n v="0"/>
    <n v="0"/>
    <n v="0"/>
    <s v="EJ"/>
  </r>
  <r>
    <x v="29"/>
    <s v="Southeast Asia"/>
    <s v="chemical energy use"/>
    <x v="0"/>
    <x v="0"/>
    <n v="0"/>
    <n v="9.7729999999999996E-4"/>
    <n v="0"/>
    <n v="5.0919499999999999E-2"/>
    <n v="5.7863640000000001E-2"/>
    <n v="6.5524479999999996E-2"/>
    <n v="7.8157210000000005E-2"/>
    <n v="9.5837699999999998E-2"/>
    <n v="0.11594142"/>
    <n v="0.13583682999999999"/>
    <n v="0.15494648999999999"/>
    <n v="0"/>
    <n v="0"/>
    <n v="0"/>
    <s v="EJ"/>
  </r>
  <r>
    <x v="29"/>
    <s v="Southeast Asia"/>
    <s v="chemical energy use"/>
    <x v="0"/>
    <x v="2"/>
    <n v="3.7480399999999997E-2"/>
    <n v="7.4633099999999994E-2"/>
    <n v="0.11743099999999999"/>
    <n v="0.153087"/>
    <n v="0.172533399999999"/>
    <n v="0.19675399999999901"/>
    <n v="0.23516490000000001"/>
    <n v="0.29593910000000001"/>
    <n v="0.37322270000000002"/>
    <n v="0.45386576000000001"/>
    <n v="0.53913717999999999"/>
    <n v="0"/>
    <n v="0"/>
    <n v="0"/>
    <s v="EJ"/>
  </r>
  <r>
    <x v="29"/>
    <s v="Southeast Asia"/>
    <s v="chemical feedstocks"/>
    <x v="0"/>
    <x v="0"/>
    <n v="1.7142600000000001E-2"/>
    <n v="4.5610100000000001E-2"/>
    <n v="0.115006"/>
    <n v="0.240283"/>
    <n v="0.26801199999999997"/>
    <n v="0.28001399999999999"/>
    <n v="0.322187"/>
    <n v="0.35550599999999999"/>
    <n v="0.388932"/>
    <n v="0.42691400000000002"/>
    <n v="0.46233999999999997"/>
    <n v="0"/>
    <n v="0"/>
    <n v="0"/>
    <s v="EJ"/>
  </r>
  <r>
    <x v="29"/>
    <s v="Southeast Asia"/>
    <s v="chemical feedstocks"/>
    <x v="0"/>
    <x v="2"/>
    <n v="5.7571999999999998E-2"/>
    <n v="0.61084499999999997"/>
    <n v="0.86716499999999996"/>
    <n v="1.06572"/>
    <n v="1.1767300000000001"/>
    <n v="1.32684"/>
    <n v="1.5088999999999999"/>
    <n v="1.73461"/>
    <n v="1.97763"/>
    <n v="2.23699"/>
    <n v="2.4920100000000001"/>
    <n v="0"/>
    <n v="0"/>
    <n v="0"/>
    <s v="EJ"/>
  </r>
  <r>
    <x v="29"/>
    <s v="Southeast Asia"/>
    <s v="comm cooling"/>
    <x v="2"/>
    <x v="4"/>
    <n v="3.8335800000000003E-2"/>
    <n v="0.103045"/>
    <n v="0.14005100000000001"/>
    <n v="0.15847900000000001"/>
    <n v="0.1897673"/>
    <n v="0.2430669"/>
    <n v="0.32499"/>
    <n v="0.41528110000000001"/>
    <n v="0.51033469999999903"/>
    <n v="0.60666328999999997"/>
    <n v="0.69978810000000002"/>
    <n v="0"/>
    <n v="0"/>
    <n v="0"/>
    <s v="EJ"/>
  </r>
  <r>
    <x v="29"/>
    <s v="Southeast Asia"/>
    <s v="comm heating"/>
    <x v="2"/>
    <x v="3"/>
    <n v="4.4499999999999997E-4"/>
    <n v="4.4579999999999999E-4"/>
    <n v="4.5790000000000002E-4"/>
    <n v="4.7289899999999999E-4"/>
    <n v="5.4610640000000001E-4"/>
    <n v="6.3629970000000002E-4"/>
    <n v="7.4542599999999999E-4"/>
    <n v="8.4582289999999996E-4"/>
    <n v="8.9973539999999995E-4"/>
    <n v="9.1154840000000001E-4"/>
    <n v="8.9393220000000002E-4"/>
    <n v="0"/>
    <n v="0"/>
    <n v="0"/>
    <s v="EJ"/>
  </r>
  <r>
    <x v="29"/>
    <s v="Southeast Asia"/>
    <s v="comm heating"/>
    <x v="2"/>
    <x v="5"/>
    <n v="0.13813900000000001"/>
    <n v="0.13166"/>
    <n v="9.3452300000000002E-2"/>
    <n v="5.1758600000000002E-2"/>
    <n v="5.94364E-2"/>
    <n v="6.7027420000000004E-2"/>
    <n v="7.5835050000000001E-2"/>
    <n v="8.4695339999999994E-2"/>
    <n v="9.2597559999999995E-2"/>
    <n v="9.8914889999999894E-2"/>
    <n v="0.10344042000000001"/>
    <n v="0"/>
    <n v="0"/>
    <n v="0"/>
    <s v="EJ"/>
  </r>
  <r>
    <x v="29"/>
    <s v="Southeast Asia"/>
    <s v="comm heating"/>
    <x v="2"/>
    <x v="4"/>
    <n v="1.1157000000000001E-3"/>
    <n v="2.9987999999999998E-3"/>
    <n v="4.0758000000000001E-3"/>
    <n v="4.6120900000000001E-3"/>
    <n v="5.2480890000000001E-3"/>
    <n v="6.1682680000000002E-3"/>
    <n v="8.0961149999999992E-3"/>
    <n v="1.1067034999999999E-2"/>
    <n v="1.4509808000000001E-2"/>
    <n v="1.7940659000000001E-2"/>
    <n v="2.1246629999999999E-2"/>
    <n v="0"/>
    <n v="0"/>
    <n v="0"/>
    <s v="EJ"/>
  </r>
  <r>
    <x v="29"/>
    <s v="Southeast Asia"/>
    <s v="comm heating"/>
    <x v="2"/>
    <x v="0"/>
    <n v="3.8000000000000002E-5"/>
    <n v="3.4600000000000001E-5"/>
    <n v="4.4700000000000002E-5"/>
    <n v="3.2799899999999997E-5"/>
    <n v="3.8789930000000001E-5"/>
    <n v="4.5192960000000003E-5"/>
    <n v="5.618444E-5"/>
    <n v="7.1470839999999996E-5"/>
    <n v="8.8271549999999993E-5"/>
    <n v="1.0474907E-4"/>
    <n v="1.200586E-4"/>
    <n v="0"/>
    <n v="0"/>
    <n v="0"/>
    <s v="EJ"/>
  </r>
  <r>
    <x v="29"/>
    <s v="Southeast Asia"/>
    <s v="comm heating"/>
    <x v="2"/>
    <x v="1"/>
    <n v="0"/>
    <n v="0"/>
    <n v="0"/>
    <n v="0"/>
    <n v="0"/>
    <n v="2.7888599999999998E-9"/>
    <n v="6.2159200000000005E-8"/>
    <n v="1.5053199999999999E-7"/>
    <n v="2.5764399999999997E-7"/>
    <n v="3.58328E-7"/>
    <n v="4.6424399999999998E-7"/>
    <n v="0"/>
    <n v="0"/>
    <n v="0"/>
    <s v="EJ"/>
  </r>
  <r>
    <x v="29"/>
    <s v="Southeast Asia"/>
    <s v="comm heating"/>
    <x v="2"/>
    <x v="2"/>
    <n v="7.4899999999999999E-4"/>
    <n v="1.3243E-3"/>
    <n v="2.0173000000000001E-3"/>
    <n v="2.3543000000000001E-3"/>
    <n v="2.7487240000000001E-3"/>
    <n v="3.2400789999999999E-3"/>
    <n v="4.0415149999999999E-3"/>
    <n v="5.2984310000000001E-3"/>
    <n v="6.845177E-3"/>
    <n v="8.5083359999999896E-3"/>
    <n v="1.0234636E-2"/>
    <n v="0"/>
    <n v="0"/>
    <n v="0"/>
    <s v="EJ"/>
  </r>
  <r>
    <x v="29"/>
    <s v="Southeast Asia"/>
    <s v="comm others"/>
    <x v="2"/>
    <x v="3"/>
    <n v="4.2794100000000002E-2"/>
    <n v="4.2868900000000001E-2"/>
    <n v="4.4027700000000003E-2"/>
    <n v="4.54735E-2"/>
    <n v="5.6838199999999998E-2"/>
    <n v="7.4850699999999895E-2"/>
    <n v="9.3707680000000002E-2"/>
    <n v="0.10712405999999999"/>
    <n v="0.11477343"/>
    <n v="0.1165593"/>
    <n v="0.11526987"/>
    <n v="0"/>
    <n v="0"/>
    <n v="0"/>
    <s v="EJ"/>
  </r>
  <r>
    <x v="29"/>
    <s v="Southeast Asia"/>
    <s v="comm others"/>
    <x v="2"/>
    <x v="5"/>
    <n v="3.6662399999999998E-2"/>
    <n v="3.4943000000000002E-2"/>
    <n v="2.4802500000000002E-2"/>
    <n v="1.37369E-2"/>
    <n v="1.688659E-2"/>
    <n v="2.0816100000000001E-2"/>
    <n v="2.4132489999999999E-2"/>
    <n v="2.58882E-2"/>
    <n v="2.71303499999999E-2"/>
    <n v="2.7696097999999999E-2"/>
    <n v="2.818441E-2"/>
    <n v="0"/>
    <n v="0"/>
    <n v="0"/>
    <s v="EJ"/>
  </r>
  <r>
    <x v="29"/>
    <s v="Southeast Asia"/>
    <s v="comm others"/>
    <x v="2"/>
    <x v="4"/>
    <n v="8.3422300000000005E-2"/>
    <n v="0.22423499999999999"/>
    <n v="0.30476399999999998"/>
    <n v="0.34486499999999998"/>
    <n v="0.42635599999999901"/>
    <n v="0.58398079999999997"/>
    <n v="0.87407459999999904"/>
    <n v="1.2525995999999999"/>
    <n v="1.6850877"/>
    <n v="2.1683126000000001"/>
    <n v="2.6801360000000001"/>
    <n v="0"/>
    <n v="0"/>
    <n v="0"/>
    <s v="EJ"/>
  </r>
  <r>
    <x v="29"/>
    <s v="Southeast Asia"/>
    <s v="comm others"/>
    <x v="2"/>
    <x v="0"/>
    <n v="6.1799000000000003E-3"/>
    <n v="5.6252999999999997E-3"/>
    <n v="7.2732999999999999E-3"/>
    <n v="5.3312999999999998E-3"/>
    <n v="6.8954999999999997E-3"/>
    <n v="9.20494E-3"/>
    <n v="1.2638379999999999E-2"/>
    <n v="1.6563770999999901E-2"/>
    <n v="2.0785338E-2"/>
    <n v="2.5311925999999998E-2"/>
    <n v="2.9864137999999998E-2"/>
    <n v="0"/>
    <n v="0"/>
    <n v="0"/>
    <s v="EJ"/>
  </r>
  <r>
    <x v="29"/>
    <s v="Southeast Asia"/>
    <s v="comm others"/>
    <x v="2"/>
    <x v="1"/>
    <n v="0"/>
    <n v="0"/>
    <n v="0"/>
    <n v="0"/>
    <n v="0"/>
    <n v="1.34871E-6"/>
    <n v="2.58495E-5"/>
    <n v="5.4800099999999997E-5"/>
    <n v="9.0603800000000001E-5"/>
    <n v="1.4083699999999999E-4"/>
    <n v="1.9668299999999999E-4"/>
    <n v="0"/>
    <n v="0"/>
    <n v="0"/>
    <s v="EJ"/>
  </r>
  <r>
    <x v="29"/>
    <s v="Southeast Asia"/>
    <s v="comm others"/>
    <x v="2"/>
    <x v="2"/>
    <n v="6.8066699999999994E-2"/>
    <n v="0.12034599999999999"/>
    <n v="0.18332000000000001"/>
    <n v="0.21394099999999999"/>
    <n v="0.26054670000000002"/>
    <n v="0.31893899999999997"/>
    <n v="0.3663691"/>
    <n v="0.39330219999999999"/>
    <n v="0.41249669999999899"/>
    <n v="0.42536173999999999"/>
    <n v="0.4435694"/>
    <n v="0"/>
    <n v="0"/>
    <n v="0"/>
    <s v="EJ"/>
  </r>
  <r>
    <x v="29"/>
    <s v="Southeast Asia"/>
    <s v="construction energy use"/>
    <x v="0"/>
    <x v="4"/>
    <n v="2.5119900000000002E-4"/>
    <n v="1.5906900000000001E-3"/>
    <n v="3.3069000000000002E-3"/>
    <n v="1.33533E-2"/>
    <n v="1.3896469999999999E-2"/>
    <n v="1.46067996999999E-2"/>
    <n v="1.6205405400000001E-2"/>
    <n v="1.7760663900000001E-2"/>
    <n v="1.8993708299999999E-2"/>
    <n v="2.0219198000000001E-2"/>
    <n v="2.1538531999999999E-2"/>
    <n v="0"/>
    <n v="0"/>
    <n v="0"/>
    <s v="EJ"/>
  </r>
  <r>
    <x v="29"/>
    <s v="Southeast Asia"/>
    <s v="construction energy use"/>
    <x v="0"/>
    <x v="0"/>
    <n v="0"/>
    <n v="0"/>
    <n v="1.2559999999999999E-4"/>
    <n v="2.0929999999999999E-4"/>
    <n v="2.405857E-4"/>
    <n v="2.565116E-4"/>
    <n v="2.5909879999999998E-4"/>
    <n v="2.501615E-4"/>
    <n v="2.4138950000000001E-4"/>
    <n v="2.3494329999999901E-4"/>
    <n v="2.2862119999999999E-4"/>
    <n v="0"/>
    <n v="0"/>
    <n v="0"/>
    <s v="EJ"/>
  </r>
  <r>
    <x v="29"/>
    <s v="Southeast Asia"/>
    <s v="construction energy use"/>
    <x v="0"/>
    <x v="1"/>
    <n v="0"/>
    <n v="0"/>
    <n v="0"/>
    <n v="0"/>
    <n v="0"/>
    <n v="3.8422100000000002E-4"/>
    <n v="1.327918E-3"/>
    <n v="2.5294240000000002E-3"/>
    <n v="3.5386835000000001E-3"/>
    <n v="4.5765449999999996E-3"/>
    <n v="5.3993859999999999E-3"/>
    <n v="0"/>
    <n v="0"/>
    <n v="0"/>
    <s v="EJ"/>
  </r>
  <r>
    <x v="29"/>
    <s v="Southeast Asia"/>
    <s v="construction energy use"/>
    <x v="0"/>
    <x v="2"/>
    <n v="8.3719599999999995E-3"/>
    <n v="1.146955E-2"/>
    <n v="1.06325E-2"/>
    <n v="4.0143709999999999E-2"/>
    <n v="4.3192129999999898E-2"/>
    <n v="4.4930879999999999E-2"/>
    <n v="4.4396230000000002E-2"/>
    <n v="4.2458973999999997E-2"/>
    <n v="4.0530101999999998E-2"/>
    <n v="3.7788386E-2"/>
    <n v="3.4712729999999997E-2"/>
    <n v="0"/>
    <n v="0"/>
    <n v="0"/>
    <s v="EJ"/>
  </r>
  <r>
    <x v="29"/>
    <s v="Southeast Asia"/>
    <s v="construction feedstocks"/>
    <x v="3"/>
    <x v="2"/>
    <n v="1.8678500000000001E-2"/>
    <n v="6.4773300000000006E-2"/>
    <n v="9.4773999999999997E-2"/>
    <n v="5.85952E-2"/>
    <n v="6.53088E-2"/>
    <n v="7.2122400000000003E-2"/>
    <n v="7.9156099999999993E-2"/>
    <n v="8.5597500000000007E-2"/>
    <n v="9.1694200000000003E-2"/>
    <n v="9.7722900000000001E-2"/>
    <n v="0.10378"/>
    <n v="0"/>
    <n v="0"/>
    <n v="0"/>
    <s v="EJ"/>
  </r>
  <r>
    <x v="29"/>
    <s v="Southeast Asia"/>
    <s v="desalinated water"/>
    <x v="0"/>
    <x v="4"/>
    <n v="2.8280599999999998E-4"/>
    <n v="8.0122799999999997E-4"/>
    <n v="6.3474799999999997E-4"/>
    <n v="4.5921900000000002E-4"/>
    <n v="6.9122699999999999E-4"/>
    <n v="9.2222099999999998E-4"/>
    <n v="1.24588E-3"/>
    <n v="1.68498E-3"/>
    <n v="2.1335799999999999E-3"/>
    <n v="2.53995E-3"/>
    <n v="2.8879800000000001E-3"/>
    <n v="0"/>
    <n v="0"/>
    <n v="0"/>
    <s v="EJ"/>
  </r>
  <r>
    <x v="29"/>
    <s v="Southeast Asia"/>
    <s v="desalinated water"/>
    <x v="0"/>
    <x v="0"/>
    <n v="3.2168200000000001E-5"/>
    <n v="6.1897099999999995E-4"/>
    <n v="6.5650799999999998E-4"/>
    <n v="6.7290600000000002E-4"/>
    <n v="1.00201E-3"/>
    <n v="1.24376E-3"/>
    <n v="1.66819E-3"/>
    <n v="2.21119E-3"/>
    <n v="2.74202E-3"/>
    <n v="3.2652800000000002E-3"/>
    <n v="3.7611300000000001E-3"/>
    <n v="0"/>
    <n v="0"/>
    <n v="0"/>
    <s v="EJ"/>
  </r>
  <r>
    <x v="29"/>
    <s v="Southeast Asia"/>
    <s v="desalinated water"/>
    <x v="0"/>
    <x v="2"/>
    <n v="4.1283900000000002E-4"/>
    <n v="1.4072500000000001E-3"/>
    <n v="1.57055E-3"/>
    <n v="1.55415E-3"/>
    <n v="2.2831599999999998E-3"/>
    <n v="3.0334200000000002E-3"/>
    <n v="4.0185899999999998E-3"/>
    <n v="5.5289299999999996E-3"/>
    <n v="7.11788E-3"/>
    <n v="8.7160999999999992E-3"/>
    <n v="1.0313299999999999E-2"/>
    <n v="0"/>
    <n v="0"/>
    <n v="0"/>
    <s v="EJ"/>
  </r>
  <r>
    <x v="29"/>
    <s v="Southeast Asia"/>
    <s v="industrial wastewater treatment"/>
    <x v="0"/>
    <x v="4"/>
    <n v="1.88608E-3"/>
    <n v="5.6672099999999998E-3"/>
    <n v="8.0913200000000008E-3"/>
    <n v="1.0777999999999999E-2"/>
    <n v="1.5475300000000001E-2"/>
    <n v="2.1655299999999999E-2"/>
    <n v="3.0422399999999999E-2"/>
    <n v="4.0786900000000001E-2"/>
    <n v="5.1978499999999997E-2"/>
    <n v="6.3439899999999994E-2"/>
    <n v="7.4689599999999995E-2"/>
    <n v="0"/>
    <n v="0"/>
    <n v="0"/>
    <s v="EJ"/>
  </r>
  <r>
    <x v="29"/>
    <s v="Southeast Asia"/>
    <s v="industrial water abstraction"/>
    <x v="0"/>
    <x v="4"/>
    <n v="1.47412E-3"/>
    <n v="3.01929E-3"/>
    <n v="4.0247099999999999E-3"/>
    <n v="5.2979000000000004E-3"/>
    <n v="6.5456200000000003E-3"/>
    <n v="8.0563800000000001E-3"/>
    <n v="1.01405E-2"/>
    <n v="1.2376699999999999E-2"/>
    <n v="1.44838E-2"/>
    <n v="1.63704E-2"/>
    <n v="1.7991299999999998E-2"/>
    <n v="0"/>
    <n v="0"/>
    <n v="0"/>
    <s v="EJ"/>
  </r>
  <r>
    <x v="29"/>
    <s v="Southeast Asia"/>
    <s v="industrial water treatment"/>
    <x v="0"/>
    <x v="4"/>
    <n v="2.96503E-3"/>
    <n v="6.5213399999999996E-3"/>
    <n v="8.7814299999999998E-3"/>
    <n v="1.1703E-2"/>
    <n v="1.4472799999999999E-2"/>
    <n v="1.7813200000000001E-2"/>
    <n v="2.2421400000000001E-2"/>
    <n v="2.73657E-2"/>
    <n v="3.2024799999999999E-2"/>
    <n v="3.6196100000000002E-2"/>
    <n v="3.9780099999999999E-2"/>
    <n v="0"/>
    <n v="0"/>
    <n v="0"/>
    <s v="EJ"/>
  </r>
  <r>
    <x v="29"/>
    <s v="Southeast Asia"/>
    <s v="iron and steel"/>
    <x v="0"/>
    <x v="3"/>
    <n v="0"/>
    <n v="0"/>
    <n v="0"/>
    <n v="0"/>
    <n v="0"/>
    <n v="5.2072200000000003E-3"/>
    <n v="1.186862E-2"/>
    <n v="1.8627189999999998E-2"/>
    <n v="2.3359925E-2"/>
    <n v="2.5896759999999901E-2"/>
    <n v="2.67343699999999E-2"/>
    <n v="0"/>
    <n v="0"/>
    <n v="0"/>
    <s v="EJ"/>
  </r>
  <r>
    <x v="29"/>
    <s v="Southeast Asia"/>
    <s v="iron and steel"/>
    <x v="0"/>
    <x v="5"/>
    <n v="0.1655143"/>
    <n v="1.53624E-2"/>
    <n v="3.7652400000000003E-2"/>
    <n v="4.4986999999999999E-2"/>
    <n v="7.3165939999999999E-2"/>
    <n v="0.11108139"/>
    <n v="0.17434847000000001"/>
    <n v="0.24611289"/>
    <n v="0.31338629799999901"/>
    <n v="0.37007859999999998"/>
    <n v="0.41341696"/>
    <n v="0"/>
    <n v="0"/>
    <n v="0"/>
    <s v="EJ"/>
  </r>
  <r>
    <x v="29"/>
    <s v="Southeast Asia"/>
    <s v="iron and steel"/>
    <x v="0"/>
    <x v="4"/>
    <n v="1.2055669999999999E-2"/>
    <n v="2.7208989999999999E-2"/>
    <n v="4.9981689999999898E-2"/>
    <n v="7.2503569999999906E-2"/>
    <n v="0.11578090000000001"/>
    <n v="0.18171828400000001"/>
    <n v="0.28613845799999998"/>
    <n v="0.40257059509999898"/>
    <n v="0.50864518199999997"/>
    <n v="0.59587109920000003"/>
    <n v="0.66164146810000002"/>
    <n v="0"/>
    <n v="0"/>
    <n v="0"/>
    <s v="EJ"/>
  </r>
  <r>
    <x v="29"/>
    <s v="Southeast Asia"/>
    <s v="iron and steel"/>
    <x v="0"/>
    <x v="0"/>
    <n v="0"/>
    <n v="1.255806009E-2"/>
    <n v="1.029798E-2"/>
    <n v="1.356222E-2"/>
    <n v="2.2121418649999999E-2"/>
    <n v="3.4895026820000001E-2"/>
    <n v="5.3207410876999997E-2"/>
    <n v="7.3887299421000002E-2"/>
    <n v="9.3272732243000006E-2"/>
    <n v="0.109710702146999"/>
    <n v="0.12245753915"/>
    <n v="0"/>
    <n v="0"/>
    <n v="0"/>
    <s v="EJ"/>
  </r>
  <r>
    <x v="29"/>
    <s v="Southeast Asia"/>
    <s v="iron and steel"/>
    <x v="0"/>
    <x v="1"/>
    <n v="0"/>
    <n v="0"/>
    <n v="0"/>
    <n v="0"/>
    <n v="0"/>
    <n v="4.9035800000000003E-3"/>
    <n v="2.7600655000000002E-2"/>
    <n v="5.0327820999999898E-2"/>
    <n v="6.8396861000000003E-2"/>
    <n v="8.2283677E-2"/>
    <n v="9.2400944999999998E-2"/>
    <n v="0"/>
    <n v="0"/>
    <n v="0"/>
    <s v="EJ"/>
  </r>
  <r>
    <x v="29"/>
    <s v="Southeast Asia"/>
    <s v="iron and steel"/>
    <x v="0"/>
    <x v="2"/>
    <n v="1.2558197E-2"/>
    <n v="2.16004908E-2"/>
    <n v="2.084629E-2"/>
    <n v="3.0348778E-2"/>
    <n v="4.9227971799999999E-2"/>
    <n v="7.7585928799999995E-2"/>
    <n v="0.11880409503"/>
    <n v="0.16523839043999899"/>
    <n v="0.20848389616999999"/>
    <n v="0.24487156921699901"/>
    <n v="0.27289326477999998"/>
    <n v="0"/>
    <n v="0"/>
    <n v="0"/>
    <s v="EJ"/>
  </r>
  <r>
    <x v="29"/>
    <s v="Southeast Asia"/>
    <s v="irrigation water abstraction"/>
    <x v="0"/>
    <x v="4"/>
    <n v="1.0360899999999999E-2"/>
    <n v="1.70434E-2"/>
    <n v="1.9753799999999998E-2"/>
    <n v="2.06654E-2"/>
    <n v="2.2392599999999999E-2"/>
    <n v="2.3936599999999999E-2"/>
    <n v="2.5663999999999999E-2"/>
    <n v="2.7334799999999999E-2"/>
    <n v="2.8946599999999999E-2"/>
    <n v="3.0518199999999999E-2"/>
    <n v="3.1886999999999999E-2"/>
    <n v="0"/>
    <n v="0"/>
    <n v="0"/>
    <s v="EJ"/>
  </r>
  <r>
    <x v="29"/>
    <s v="Southeast Asia"/>
    <s v="mining energy use"/>
    <x v="0"/>
    <x v="5"/>
    <n v="0"/>
    <n v="0"/>
    <n v="0"/>
    <n v="1.1302E-3"/>
    <n v="1.3473999999999999E-3"/>
    <n v="1.5629050000000001E-3"/>
    <n v="1.674301E-3"/>
    <n v="1.7163447999999999E-3"/>
    <n v="1.7503079999999999E-3"/>
    <n v="1.8012709999999999E-3"/>
    <n v="1.82204E-3"/>
    <n v="0"/>
    <n v="0"/>
    <n v="0"/>
    <s v="EJ"/>
  </r>
  <r>
    <x v="29"/>
    <s v="Southeast Asia"/>
    <s v="mining energy use"/>
    <x v="0"/>
    <x v="4"/>
    <n v="2.7208900000000001E-3"/>
    <n v="1.1302199999999999E-3"/>
    <n v="6.2789900000000001E-4"/>
    <n v="1.46097E-2"/>
    <n v="1.5400459999999999E-2"/>
    <n v="1.6166686999999999E-2"/>
    <n v="1.7548277899999999E-2"/>
    <n v="1.8795754500000001E-2"/>
    <n v="1.9777521100000001E-2"/>
    <n v="2.0703312200000001E-2"/>
    <n v="2.1773485700000001E-2"/>
    <n v="0"/>
    <n v="0"/>
    <n v="0"/>
    <s v="EJ"/>
  </r>
  <r>
    <x v="29"/>
    <s v="Southeast Asia"/>
    <s v="mining energy use"/>
    <x v="0"/>
    <x v="1"/>
    <n v="0"/>
    <n v="0"/>
    <n v="0"/>
    <n v="0"/>
    <n v="0"/>
    <n v="3.0711399999999999E-4"/>
    <n v="1.064303E-3"/>
    <n v="2.0248520000000002E-3"/>
    <n v="2.8317276999999998E-3"/>
    <n v="3.6504300000000001E-3"/>
    <n v="4.3043250000000003E-3"/>
    <n v="0"/>
    <n v="0"/>
    <n v="0"/>
    <s v="EJ"/>
  </r>
  <r>
    <x v="29"/>
    <s v="Southeast Asia"/>
    <s v="mining energy use"/>
    <x v="0"/>
    <x v="2"/>
    <n v="1.619978E-2"/>
    <n v="2.469738E-3"/>
    <n v="7.4523899999999997E-3"/>
    <n v="3.3447400000000002E-2"/>
    <n v="3.6595500000000003E-2"/>
    <n v="3.840383E-2"/>
    <n v="3.7918010000000002E-2"/>
    <n v="3.6107962999999903E-2"/>
    <n v="3.4281834999999997E-2"/>
    <n v="3.1798216999999997E-2"/>
    <n v="2.9125868999999999E-2"/>
    <n v="0"/>
    <n v="0"/>
    <n v="0"/>
    <s v="EJ"/>
  </r>
  <r>
    <x v="29"/>
    <s v="Southeast Asia"/>
    <s v="municipal wastewater treatment"/>
    <x v="0"/>
    <x v="4"/>
    <n v="2.5948199999999999E-3"/>
    <n v="4.7919900000000003E-3"/>
    <n v="5.5377500000000001E-3"/>
    <n v="6.2188699999999996E-3"/>
    <n v="8.6563600000000001E-3"/>
    <n v="1.1461499999999999E-2"/>
    <n v="1.4830599999999999E-2"/>
    <n v="1.8445E-2"/>
    <n v="2.2225600000000002E-2"/>
    <n v="2.6045200000000001E-2"/>
    <n v="2.9787299999999999E-2"/>
    <n v="0"/>
    <n v="0"/>
    <n v="0"/>
    <s v="EJ"/>
  </r>
  <r>
    <x v="29"/>
    <s v="Southeast Asia"/>
    <s v="municipal water abstraction"/>
    <x v="0"/>
    <x v="4"/>
    <n v="2.9793100000000002E-3"/>
    <n v="4.5491300000000002E-3"/>
    <n v="5.1027099999999999E-3"/>
    <n v="6.3788100000000004E-3"/>
    <n v="6.8743900000000002E-3"/>
    <n v="7.4497000000000001E-3"/>
    <n v="8.20449E-3"/>
    <n v="8.9456199999999996E-3"/>
    <n v="9.6032900000000004E-3"/>
    <n v="1.0169600000000001E-2"/>
    <n v="1.06427E-2"/>
    <n v="0"/>
    <n v="0"/>
    <n v="0"/>
    <s v="EJ"/>
  </r>
  <r>
    <x v="29"/>
    <s v="Southeast Asia"/>
    <s v="municipal water distribution"/>
    <x v="0"/>
    <x v="4"/>
    <n v="8.6244600000000005E-3"/>
    <n v="1.37161E-2"/>
    <n v="1.542E-2"/>
    <n v="1.9389400000000001E-2"/>
    <n v="2.1152600000000001E-2"/>
    <n v="2.2927400000000001E-2"/>
    <n v="2.52555E-2"/>
    <n v="2.7545E-2"/>
    <n v="2.9578E-2"/>
    <n v="3.1329299999999997E-2"/>
    <n v="3.27929E-2"/>
    <n v="0"/>
    <n v="0"/>
    <n v="0"/>
    <s v="EJ"/>
  </r>
  <r>
    <x v="29"/>
    <s v="Southeast Asia"/>
    <s v="municipal water treatment"/>
    <x v="0"/>
    <x v="4"/>
    <n v="8.2017099999999992E-3"/>
    <n v="1.3030399999999999E-2"/>
    <n v="1.46499E-2"/>
    <n v="1.8428900000000002E-2"/>
    <n v="2.00958E-2"/>
    <n v="2.1777600000000001E-2"/>
    <n v="2.3984100000000001E-2"/>
    <n v="2.61506E-2"/>
    <n v="2.80732E-2"/>
    <n v="2.97287E-2"/>
    <n v="3.1111699999999999E-2"/>
    <n v="0"/>
    <n v="0"/>
    <n v="0"/>
    <s v="EJ"/>
  </r>
  <r>
    <x v="29"/>
    <s v="Southeast Asia"/>
    <s v="other industrial energy use"/>
    <x v="0"/>
    <x v="3"/>
    <n v="0.66811799999999999"/>
    <n v="0.77359900000000004"/>
    <n v="0.871923"/>
    <n v="1.1684732"/>
    <n v="1.4512254527499999"/>
    <n v="1.7855040318299999"/>
    <n v="2.2266899979799999"/>
    <n v="2.6845414213000001"/>
    <n v="3.0867458432750001"/>
    <n v="3.4089343568579999"/>
    <n v="3.6245030804858001"/>
    <n v="0"/>
    <n v="0"/>
    <n v="0"/>
    <s v="EJ"/>
  </r>
  <r>
    <x v="29"/>
    <s v="Southeast Asia"/>
    <s v="other industrial energy use"/>
    <x v="0"/>
    <x v="5"/>
    <n v="0.63986799999999999"/>
    <n v="0.69662800000000002"/>
    <n v="0.79086199999999995"/>
    <n v="0.73319299999999998"/>
    <n v="0.93735599999999997"/>
    <n v="1.16192899999999"/>
    <n v="1.4607589999999999"/>
    <n v="1.79201899999999"/>
    <n v="2.1284719999999999"/>
    <n v="2.4350963000000001"/>
    <n v="2.6947550499999902"/>
    <n v="0"/>
    <n v="0"/>
    <n v="0"/>
    <s v="EJ"/>
  </r>
  <r>
    <x v="29"/>
    <s v="Southeast Asia"/>
    <s v="other industrial energy use"/>
    <x v="0"/>
    <x v="4"/>
    <n v="0.149396"/>
    <n v="0.418383"/>
    <n v="0.55069900000000005"/>
    <n v="0.71232300000000004"/>
    <n v="0.80776000000000003"/>
    <n v="1.020575"/>
    <n v="1.371073"/>
    <n v="1.7750010000000001"/>
    <n v="2.1632009999999999"/>
    <n v="2.5030991999999999"/>
    <n v="2.8102759800000001"/>
    <n v="0"/>
    <n v="0"/>
    <n v="0"/>
    <s v="EJ"/>
  </r>
  <r>
    <x v="29"/>
    <s v="Southeast Asia"/>
    <s v="other industrial energy use"/>
    <x v="0"/>
    <x v="0"/>
    <n v="0.12463200000000001"/>
    <n v="0.92931640000000004"/>
    <n v="0.76074379999999997"/>
    <n v="1.0547628"/>
    <n v="1.3379376299999901"/>
    <n v="1.60933969999999"/>
    <n v="1.9528190700000001"/>
    <n v="2.2651150499999999"/>
    <n v="2.5187725300000001"/>
    <n v="2.7522214279999901"/>
    <n v="2.9512487917999999"/>
    <n v="0"/>
    <n v="0"/>
    <n v="0"/>
    <s v="EJ"/>
  </r>
  <r>
    <x v="29"/>
    <s v="Southeast Asia"/>
    <s v="other industrial energy use"/>
    <x v="0"/>
    <x v="1"/>
    <n v="0"/>
    <n v="0"/>
    <n v="0"/>
    <n v="0"/>
    <n v="0"/>
    <n v="4.1424499999999999E-4"/>
    <n v="3.4774269999999999E-3"/>
    <n v="9.2605989999999996E-3"/>
    <n v="1.7191796999999901E-2"/>
    <n v="2.56096263E-2"/>
    <n v="3.4531317700000001E-2"/>
    <n v="0"/>
    <n v="0"/>
    <n v="0"/>
    <s v="EJ"/>
  </r>
  <r>
    <x v="29"/>
    <s v="Southeast Asia"/>
    <s v="other industrial energy use"/>
    <x v="0"/>
    <x v="2"/>
    <n v="0.34836499999999998"/>
    <n v="0.55757699999999999"/>
    <n v="0.461733"/>
    <n v="0.52544100000000005"/>
    <n v="0.65468700000000002"/>
    <n v="0.795381"/>
    <n v="0.96744399999999997"/>
    <n v="1.148593"/>
    <n v="1.3267891999999999"/>
    <n v="1.5065438"/>
    <n v="1.68575108"/>
    <n v="0"/>
    <n v="0"/>
    <n v="0"/>
    <s v="EJ"/>
  </r>
  <r>
    <x v="29"/>
    <s v="Southeast Asia"/>
    <s v="other industrial feedstocks"/>
    <x v="0"/>
    <x v="0"/>
    <n v="0"/>
    <n v="0"/>
    <n v="0"/>
    <n v="1.31859E-2"/>
    <n v="1.6519900000000001E-2"/>
    <n v="1.9076200000000001E-2"/>
    <n v="2.4615600000000001E-2"/>
    <n v="2.9506899999999999E-2"/>
    <n v="3.3922300000000002E-2"/>
    <n v="3.7883500000000001E-2"/>
    <n v="4.1147400000000001E-2"/>
    <n v="0"/>
    <n v="0"/>
    <n v="0"/>
    <s v="EJ"/>
  </r>
  <r>
    <x v="29"/>
    <s v="Southeast Asia"/>
    <s v="other industrial feedstocks"/>
    <x v="0"/>
    <x v="2"/>
    <n v="4.40645E-2"/>
    <n v="0.15812000000000001"/>
    <n v="0.16236300000000001"/>
    <n v="0.19600000000000001"/>
    <n v="0.24308299999999999"/>
    <n v="0.30294199999999999"/>
    <n v="0.38635799999999998"/>
    <n v="0.48250799999999999"/>
    <n v="0.578071"/>
    <n v="0.66527400000000003"/>
    <n v="0.74328700000000003"/>
    <n v="0"/>
    <n v="0"/>
    <n v="0"/>
    <s v="EJ"/>
  </r>
  <r>
    <x v="29"/>
    <s v="Southeast Asia"/>
    <s v="process heat cement"/>
    <x v="0"/>
    <x v="3"/>
    <n v="1.28843E-2"/>
    <n v="2.56498E-2"/>
    <n v="2.26664E-2"/>
    <n v="2.26664E-2"/>
    <n v="2.6149349999999998E-2"/>
    <n v="3.08254099999999E-2"/>
    <n v="3.6866049999999997E-2"/>
    <n v="4.3710499999999999E-2"/>
    <n v="4.9048429999999997E-2"/>
    <n v="5.1692170000000003E-2"/>
    <n v="5.2034120000000003E-2"/>
    <n v="0"/>
    <n v="0"/>
    <n v="0"/>
    <s v="EJ"/>
  </r>
  <r>
    <x v="29"/>
    <s v="Southeast Asia"/>
    <s v="process heat cement"/>
    <x v="0"/>
    <x v="5"/>
    <n v="0.16631899999999999"/>
    <n v="0.33584000000000003"/>
    <n v="0.37995099999999998"/>
    <n v="0.37995099999999998"/>
    <n v="0.43887339999999903"/>
    <n v="0.50136849999999999"/>
    <n v="0.57142689999999996"/>
    <n v="0.63736570000000003"/>
    <n v="0.69578620000000002"/>
    <n v="0.73882939999999997"/>
    <n v="0.76456131000000005"/>
    <n v="0"/>
    <n v="0"/>
    <n v="0"/>
    <s v="EJ"/>
  </r>
  <r>
    <x v="29"/>
    <s v="Southeast Asia"/>
    <s v="process heat cement"/>
    <x v="0"/>
    <x v="0"/>
    <n v="1.05866E-2"/>
    <n v="2.1567900000000001E-2"/>
    <n v="2.7700700000000002E-2"/>
    <n v="2.7700700000000002E-2"/>
    <n v="3.1475690000000001E-2"/>
    <n v="3.4632740000000002E-2"/>
    <n v="3.7807109999999998E-2"/>
    <n v="3.8651659999999997E-2"/>
    <n v="3.7594099999999998E-2"/>
    <n v="3.6884070999999997E-2"/>
    <n v="3.6295529E-2"/>
    <n v="0"/>
    <n v="0"/>
    <n v="0"/>
    <s v="EJ"/>
  </r>
  <r>
    <x v="29"/>
    <s v="Southeast Asia"/>
    <s v="process heat cement"/>
    <x v="0"/>
    <x v="1"/>
    <n v="0"/>
    <n v="0"/>
    <n v="0"/>
    <n v="0"/>
    <n v="0"/>
    <n v="3.1165599999999999E-5"/>
    <n v="2.9341328399999899E-4"/>
    <n v="6.8067471300000001E-4"/>
    <n v="9.4148156100000002E-4"/>
    <n v="9.0478917199999999E-4"/>
    <n v="9.9725180100000005E-4"/>
    <n v="0"/>
    <n v="0"/>
    <n v="0"/>
    <s v="EJ"/>
  </r>
  <r>
    <x v="29"/>
    <s v="Southeast Asia"/>
    <s v="process heat cement"/>
    <x v="0"/>
    <x v="2"/>
    <n v="1.4800199999999999E-2"/>
    <n v="3.0002399999999999E-2"/>
    <n v="3.5964299999999998E-2"/>
    <n v="3.5964299999999998E-2"/>
    <n v="1.123674E-2"/>
    <n v="1.2528664E-2"/>
    <n v="1.5544614E-2"/>
    <n v="2.1232502E-2"/>
    <n v="2.2236077999999999E-2"/>
    <n v="1.9723094E-2"/>
    <n v="2.0521898199999999E-2"/>
    <n v="0"/>
    <n v="0"/>
    <n v="0"/>
    <s v="EJ"/>
  </r>
  <r>
    <x v="29"/>
    <s v="Southeast Asia"/>
    <s v="resid cooling"/>
    <x v="4"/>
    <x v="4"/>
    <n v="5.6530700000000003E-2"/>
    <n v="0.19681599999999999"/>
    <n v="0.273343"/>
    <n v="0.37005300000000002"/>
    <n v="0.44652900000000001"/>
    <n v="0.5566236"/>
    <n v="0.71080889999999997"/>
    <n v="0.8602455"/>
    <n v="0.99713189999999996"/>
    <n v="1.11256919999999"/>
    <n v="1.2050436"/>
    <n v="0"/>
    <n v="0"/>
    <n v="0"/>
    <s v="EJ"/>
  </r>
  <r>
    <x v="29"/>
    <s v="Southeast Asia"/>
    <s v="resid heating"/>
    <x v="4"/>
    <x v="3"/>
    <n v="5.8520300000000003E-3"/>
    <n v="4.9914900000000003E-3"/>
    <n v="5.90041E-3"/>
    <n v="5.9246999999999998E-3"/>
    <n v="7.2476499999999996E-3"/>
    <n v="8.85355E-3"/>
    <n v="1.076566E-2"/>
    <n v="1.242088E-2"/>
    <n v="1.339919E-2"/>
    <n v="1.4008148999999999E-2"/>
    <n v="1.4299133999999899E-2"/>
    <n v="0"/>
    <n v="0"/>
    <n v="0"/>
    <s v="EJ"/>
  </r>
  <r>
    <x v="29"/>
    <s v="Southeast Asia"/>
    <s v="resid heating"/>
    <x v="4"/>
    <x v="5"/>
    <n v="1.9830100000000001E-4"/>
    <n v="9.1189799999999996E-4"/>
    <n v="1.1532999999999999E-3"/>
    <n v="1.3917999999999999E-3"/>
    <n v="1.5688919999999999E-3"/>
    <n v="1.8780940000000001E-3"/>
    <n v="2.3015510000000002E-3"/>
    <n v="2.7810090000000001E-3"/>
    <n v="3.2198600000000002E-3"/>
    <n v="3.58549699999999E-3"/>
    <n v="3.8660065000000001E-3"/>
    <n v="0"/>
    <n v="0"/>
    <n v="0"/>
    <s v="EJ"/>
  </r>
  <r>
    <x v="29"/>
    <s v="Southeast Asia"/>
    <s v="resid heating"/>
    <x v="4"/>
    <x v="4"/>
    <n v="2.80002E-6"/>
    <n v="9.5999799999999999E-6"/>
    <n v="1.33E-5"/>
    <n v="1.8E-5"/>
    <n v="2.0046579999999899E-5"/>
    <n v="2.52681E-5"/>
    <n v="3.6419069999999901E-5"/>
    <n v="5.3122019999999999E-5"/>
    <n v="7.2417540000000005E-5"/>
    <n v="9.3540729999999999E-5"/>
    <n v="1.16057923E-4"/>
    <n v="0"/>
    <n v="0"/>
    <n v="0"/>
    <s v="EJ"/>
  </r>
  <r>
    <x v="29"/>
    <s v="Southeast Asia"/>
    <s v="resid heating"/>
    <x v="4"/>
    <x v="0"/>
    <n v="3.0000199999999999E-7"/>
    <n v="4.9999899999999995E-7"/>
    <n v="8.0000099999999999E-7"/>
    <n v="6.9999999999999997E-7"/>
    <n v="8.2098199999999999E-7"/>
    <n v="1.023031E-6"/>
    <n v="1.3844259999999999E-6"/>
    <n v="1.87983899999999E-6"/>
    <n v="2.4183269999999999E-6"/>
    <n v="2.9890157999999998E-6"/>
    <n v="3.5747916000000001E-6"/>
    <n v="0"/>
    <n v="0"/>
    <n v="0"/>
    <s v="EJ"/>
  </r>
  <r>
    <x v="29"/>
    <s v="Southeast Asia"/>
    <s v="resid heating"/>
    <x v="4"/>
    <x v="1"/>
    <n v="0"/>
    <n v="0"/>
    <n v="0"/>
    <n v="0"/>
    <n v="0"/>
    <n v="0"/>
    <n v="1.5462200000000001E-9"/>
    <n v="3.5363100000000002E-9"/>
    <n v="6.08346E-9"/>
    <n v="9.4590699999999997E-9"/>
    <n v="1.36898E-8"/>
    <n v="0"/>
    <n v="0"/>
    <n v="0"/>
    <s v="EJ"/>
  </r>
  <r>
    <x v="29"/>
    <s v="Southeast Asia"/>
    <s v="resid heating"/>
    <x v="4"/>
    <x v="2"/>
    <n v="1.3386100000000001E-3"/>
    <n v="2.4750900000000001E-3"/>
    <n v="2.7391999999999998E-3"/>
    <n v="2.7881E-3"/>
    <n v="3.2151469999999998E-3"/>
    <n v="4.0670799999999998E-3"/>
    <n v="5.5303079999999899E-3"/>
    <n v="7.7319440000000001E-3"/>
    <n v="1.03782689999999E-2"/>
    <n v="1.3457342000000001E-2"/>
    <n v="1.6975721999999999E-2"/>
    <n v="0"/>
    <n v="0"/>
    <n v="0"/>
    <s v="EJ"/>
  </r>
  <r>
    <x v="29"/>
    <s v="Southeast Asia"/>
    <s v="resid heating"/>
    <x v="4"/>
    <x v="6"/>
    <n v="9.6934499999999993E-3"/>
    <n v="1.01505E-2"/>
    <n v="1.0460499999999999E-2"/>
    <n v="8.1172099999999997E-3"/>
    <n v="8.7773799999999996E-3"/>
    <n v="9.6254299999999904E-3"/>
    <n v="1.0126649999999999E-2"/>
    <n v="1.0232399999999999E-2"/>
    <n v="9.7197329999999995E-3"/>
    <n v="8.816941E-3"/>
    <n v="7.7537219999999898E-3"/>
    <n v="0"/>
    <n v="0"/>
    <n v="0"/>
    <s v="EJ"/>
  </r>
  <r>
    <x v="29"/>
    <s v="Southeast Asia"/>
    <s v="resid others"/>
    <x v="4"/>
    <x v="3"/>
    <n v="0.218254"/>
    <n v="0.18616199999999999"/>
    <n v="0.220059"/>
    <n v="0.22096499999999999"/>
    <n v="0.27531289999999897"/>
    <n v="0.3557092"/>
    <n v="0.45689939999999901"/>
    <n v="0.54783110000000002"/>
    <n v="0.6059909"/>
    <n v="0.62986029999999904"/>
    <n v="0.62944650000000002"/>
    <n v="0"/>
    <n v="0"/>
    <n v="0"/>
    <s v="EJ"/>
  </r>
  <r>
    <x v="29"/>
    <s v="Southeast Asia"/>
    <s v="resid others"/>
    <x v="4"/>
    <x v="5"/>
    <n v="8.4670000000000006E-3"/>
    <n v="3.8938899999999999E-2"/>
    <n v="4.9246199999999997E-2"/>
    <n v="5.9430799999999999E-2"/>
    <n v="7.2837499999999999E-2"/>
    <n v="8.8317900000000005E-2"/>
    <n v="0.10460899999999999"/>
    <n v="0.11733846000000001"/>
    <n v="0.12721924000000001"/>
    <n v="0.13325783999999999"/>
    <n v="0.13710319999999901"/>
    <n v="0"/>
    <n v="0"/>
    <n v="0"/>
    <s v="EJ"/>
  </r>
  <r>
    <x v="29"/>
    <s v="Southeast Asia"/>
    <s v="resid others"/>
    <x v="4"/>
    <x v="4"/>
    <n v="3.0265199999999999E-2"/>
    <n v="0.10537100000000001"/>
    <n v="0.146342"/>
    <n v="0.19811799999999999"/>
    <n v="0.24414959999999999"/>
    <n v="0.32760020000000001"/>
    <n v="0.50716830000000002"/>
    <n v="0.77164489999999997"/>
    <n v="1.0720177"/>
    <n v="1.4047325799999999"/>
    <n v="1.7438157999999999"/>
    <n v="0"/>
    <n v="0"/>
    <n v="0"/>
    <s v="EJ"/>
  </r>
  <r>
    <x v="29"/>
    <s v="Southeast Asia"/>
    <s v="resid others"/>
    <x v="4"/>
    <x v="0"/>
    <n v="1.4228999999999999E-3"/>
    <n v="2.0925000000000002E-3"/>
    <n v="3.3479999999999998E-3"/>
    <n v="2.9713999999999999E-3"/>
    <n v="3.8295999999999998E-3"/>
    <n v="5.0122150000000004E-3"/>
    <n v="7.0907399999999999E-3"/>
    <n v="9.8269289999999999E-3"/>
    <n v="1.2751953E-2"/>
    <n v="1.5853678E-2"/>
    <n v="1.8825235999999999E-2"/>
    <n v="0"/>
    <n v="0"/>
    <n v="0"/>
    <s v="EJ"/>
  </r>
  <r>
    <x v="29"/>
    <s v="Southeast Asia"/>
    <s v="resid others"/>
    <x v="4"/>
    <x v="1"/>
    <n v="0"/>
    <n v="0"/>
    <n v="0"/>
    <n v="0"/>
    <n v="0"/>
    <n v="6.8104499999999999E-7"/>
    <n v="1.4616900000000001E-5"/>
    <n v="3.3702599999999998E-5"/>
    <n v="5.6013800000000002E-5"/>
    <n v="8.7108799999999995E-5"/>
    <n v="1.2026100000000001E-4"/>
    <n v="0"/>
    <n v="0"/>
    <n v="0"/>
    <s v="EJ"/>
  </r>
  <r>
    <x v="29"/>
    <s v="Southeast Asia"/>
    <s v="resid others"/>
    <x v="4"/>
    <x v="2"/>
    <n v="9.0629100000000004E-2"/>
    <n v="0.167572"/>
    <n v="0.18545500000000001"/>
    <n v="0.18876799999999999"/>
    <n v="0.22921809999999901"/>
    <n v="0.27607549999999997"/>
    <n v="0.32384810000000003"/>
    <n v="0.36365500000000001"/>
    <n v="0.39464869999999902"/>
    <n v="0.41767978"/>
    <n v="0.44028069999999903"/>
    <n v="0"/>
    <n v="0"/>
    <n v="0"/>
    <s v="EJ"/>
  </r>
  <r>
    <x v="29"/>
    <s v="Southeast Asia"/>
    <s v="resid others"/>
    <x v="4"/>
    <x v="6"/>
    <n v="1.1698999999999999"/>
    <n v="1.2250700000000001"/>
    <n v="1.2624899999999999"/>
    <n v="0.97966799999999998"/>
    <n v="1.1631929999999999"/>
    <n v="1.3032429999999999"/>
    <n v="1.3289599999999999"/>
    <n v="1.2465379999999999"/>
    <n v="1.1288851"/>
    <n v="0.98936599999999897"/>
    <n v="0.89672620000000003"/>
    <n v="0"/>
    <n v="0"/>
    <n v="0"/>
    <s v="EJ"/>
  </r>
  <r>
    <x v="29"/>
    <s v="Southeast Asia"/>
    <s v="trn_aviation_intl"/>
    <x v="5"/>
    <x v="4"/>
    <n v="0"/>
    <n v="0"/>
    <n v="0"/>
    <n v="0"/>
    <n v="0"/>
    <n v="0"/>
    <n v="0"/>
    <n v="3.8323199999999997E-7"/>
    <n v="3.6608900000000001E-6"/>
    <n v="3.2353200000000001E-5"/>
    <n v="2.6298700000000001E-4"/>
    <n v="0"/>
    <n v="0"/>
    <n v="0"/>
    <s v="EJ"/>
  </r>
  <r>
    <x v="29"/>
    <s v="Southeast Asia"/>
    <s v="trn_aviation_intl"/>
    <x v="5"/>
    <x v="1"/>
    <n v="0"/>
    <n v="0"/>
    <n v="0"/>
    <n v="0"/>
    <n v="0"/>
    <n v="0"/>
    <n v="0"/>
    <n v="4.6171200000000003E-7"/>
    <n v="1.0471399999999999E-5"/>
    <n v="1.7413899999999999E-4"/>
    <n v="2.15731E-3"/>
    <n v="0"/>
    <n v="0"/>
    <n v="0"/>
    <s v="EJ"/>
  </r>
  <r>
    <x v="29"/>
    <s v="Southeast Asia"/>
    <s v="trn_aviation_intl"/>
    <x v="5"/>
    <x v="2"/>
    <n v="0.20508399999999999"/>
    <n v="0.44708599999999998"/>
    <n v="0.54017499999999996"/>
    <n v="0.69973600000000002"/>
    <n v="0.856572"/>
    <n v="0.99907100000000004"/>
    <n v="1.2156"/>
    <n v="1.4625999999999999"/>
    <n v="1.81186"/>
    <n v="2.1802600000000001"/>
    <n v="2.5508799999999998"/>
    <n v="0"/>
    <n v="0"/>
    <n v="0"/>
    <s v="EJ"/>
  </r>
  <r>
    <x v="29"/>
    <s v="Southeast Asia"/>
    <s v="trn_freight"/>
    <x v="6"/>
    <x v="5"/>
    <n v="5.8627099999999997E-4"/>
    <n v="0"/>
    <n v="0"/>
    <n v="0"/>
    <n v="0"/>
    <n v="0"/>
    <n v="0"/>
    <n v="0"/>
    <n v="0"/>
    <n v="0"/>
    <n v="0"/>
    <n v="0"/>
    <n v="0"/>
    <n v="0"/>
    <s v="EJ"/>
  </r>
  <r>
    <x v="29"/>
    <s v="Southeast Asia"/>
    <s v="trn_freight"/>
    <x v="6"/>
    <x v="4"/>
    <n v="3.5418299999999999E-4"/>
    <n v="2.5746900000000001E-3"/>
    <n v="4.5910999999999999E-3"/>
    <n v="5.5707500000000002E-3"/>
    <n v="6.2920099999999998E-3"/>
    <n v="7.4466369999999999E-3"/>
    <n v="1.022925E-2"/>
    <n v="1.35238636E-2"/>
    <n v="1.6589648999999901E-2"/>
    <n v="1.9718568999999998E-2"/>
    <n v="2.350698E-2"/>
    <n v="0"/>
    <n v="0"/>
    <n v="0"/>
    <s v="EJ"/>
  </r>
  <r>
    <x v="29"/>
    <s v="Southeast Asia"/>
    <s v="trn_freight"/>
    <x v="6"/>
    <x v="1"/>
    <n v="0"/>
    <n v="0"/>
    <n v="0"/>
    <n v="0"/>
    <n v="0"/>
    <n v="9.9745600000000008E-4"/>
    <n v="4.5436299999999999E-3"/>
    <n v="1.0653561000000001E-2"/>
    <n v="1.5402248E-2"/>
    <n v="1.9179036E-2"/>
    <n v="2.3409389999999999E-2"/>
    <n v="0"/>
    <n v="0"/>
    <n v="0"/>
    <s v="EJ"/>
  </r>
  <r>
    <x v="29"/>
    <s v="Southeast Asia"/>
    <s v="trn_freight"/>
    <x v="6"/>
    <x v="2"/>
    <n v="5.5751099999999998E-2"/>
    <n v="8.2353499999999996E-2"/>
    <n v="9.7806000000000004E-2"/>
    <n v="0.1243534"/>
    <n v="0.13838987"/>
    <n v="0.15784483999999999"/>
    <n v="0.17822580999999901"/>
    <n v="0.20297669999999901"/>
    <n v="0.2298326"/>
    <n v="0.26179409999999997"/>
    <n v="0.29417359999999998"/>
    <n v="0"/>
    <n v="0"/>
    <n v="0"/>
    <s v="EJ"/>
  </r>
  <r>
    <x v="29"/>
    <s v="Southeast Asia"/>
    <s v="trn_freight_road"/>
    <x v="6"/>
    <x v="4"/>
    <n v="0"/>
    <n v="0"/>
    <n v="0"/>
    <n v="0"/>
    <n v="1.5831409999999999E-3"/>
    <n v="1.16588906711E-2"/>
    <n v="5.35890746889E-2"/>
    <n v="0.16917858901051"/>
    <n v="0.33763156186965998"/>
    <n v="0.52288193075599998"/>
    <n v="0.71697164182999995"/>
    <n v="0"/>
    <n v="0"/>
    <n v="0"/>
    <s v="EJ"/>
  </r>
  <r>
    <x v="29"/>
    <s v="Southeast Asia"/>
    <s v="trn_freight_road"/>
    <x v="6"/>
    <x v="1"/>
    <n v="0"/>
    <n v="0"/>
    <n v="0"/>
    <n v="0"/>
    <n v="0"/>
    <n v="3.10365127E-3"/>
    <n v="2.48720844535999E-2"/>
    <n v="8.20255524397E-2"/>
    <n v="0.14669773087659899"/>
    <n v="0.20165603942999999"/>
    <n v="0.24639363846000001"/>
    <n v="0"/>
    <n v="0"/>
    <n v="0"/>
    <s v="EJ"/>
  </r>
  <r>
    <x v="29"/>
    <s v="Southeast Asia"/>
    <s v="trn_freight_road"/>
    <x v="6"/>
    <x v="2"/>
    <n v="0.36802789999999902"/>
    <n v="0.81685399999999897"/>
    <n v="0.90377200000000002"/>
    <n v="1.1054729999999999"/>
    <n v="1.3627828841999901"/>
    <n v="1.61171645694"/>
    <n v="1.8418279285499899"/>
    <n v="1.87246842392"/>
    <n v="1.8450361137"/>
    <n v="1.8574911274000001"/>
    <n v="1.9096717583"/>
    <n v="0"/>
    <n v="0"/>
    <n v="0"/>
    <s v="EJ"/>
  </r>
  <r>
    <x v="29"/>
    <s v="Southeast Asia"/>
    <s v="trn_pass"/>
    <x v="6"/>
    <x v="4"/>
    <n v="3.2069899999999997E-4"/>
    <n v="2.3310900000000001E-3"/>
    <n v="4.1567799999999997E-3"/>
    <n v="5.0438799999999997E-3"/>
    <n v="5.6934659999999899E-3"/>
    <n v="6.419536E-3"/>
    <n v="7.2984060000000003E-3"/>
    <n v="9.25781E-3"/>
    <n v="1.256991E-2"/>
    <n v="2.000095E-2"/>
    <n v="3.6694659999999997E-2"/>
    <n v="0"/>
    <n v="0"/>
    <n v="0"/>
    <s v="EJ"/>
  </r>
  <r>
    <x v="29"/>
    <s v="Southeast Asia"/>
    <s v="trn_pass"/>
    <x v="6"/>
    <x v="1"/>
    <n v="0"/>
    <n v="0"/>
    <n v="0"/>
    <n v="0"/>
    <n v="0"/>
    <n v="0"/>
    <n v="0"/>
    <n v="3.15877E-4"/>
    <n v="1.2479500000000001E-3"/>
    <n v="4.5023499999999996E-3"/>
    <n v="1.4312500000000001E-2"/>
    <n v="0"/>
    <n v="0"/>
    <n v="0"/>
    <s v="EJ"/>
  </r>
  <r>
    <x v="29"/>
    <s v="Southeast Asia"/>
    <s v="trn_pass"/>
    <x v="6"/>
    <x v="2"/>
    <n v="2.3110079999999901E-2"/>
    <n v="5.7372300000000001E-2"/>
    <n v="8.1482299999999994E-2"/>
    <n v="0.10962769999999999"/>
    <n v="0.1404552"/>
    <n v="0.18779679999999899"/>
    <n v="0.25640249999999998"/>
    <n v="0.3329551"/>
    <n v="0.43471359999999998"/>
    <n v="0.53989419999999999"/>
    <n v="0.63029979999999997"/>
    <n v="0"/>
    <n v="0"/>
    <n v="0"/>
    <s v="EJ"/>
  </r>
  <r>
    <x v="29"/>
    <s v="Southeast Asia"/>
    <s v="trn_pass_road"/>
    <x v="6"/>
    <x v="4"/>
    <n v="0"/>
    <n v="0"/>
    <n v="0"/>
    <n v="0"/>
    <n v="1.51284E-2"/>
    <n v="4.1950790000000002E-2"/>
    <n v="6.1781160000000002E-2"/>
    <n v="7.2239200000000003E-2"/>
    <n v="7.5393500000000002E-2"/>
    <n v="7.8381900000000004E-2"/>
    <n v="8.0244499999999996E-2"/>
    <n v="0"/>
    <n v="0"/>
    <n v="0"/>
    <s v="EJ"/>
  </r>
  <r>
    <x v="29"/>
    <s v="Southeast Asia"/>
    <s v="trn_pass_road"/>
    <x v="6"/>
    <x v="0"/>
    <n v="2.0898800000000001E-5"/>
    <n v="3.3905099999999998E-3"/>
    <n v="3.9701899999999998E-2"/>
    <n v="6.09682E-2"/>
    <n v="7.6083200000000004E-2"/>
    <n v="8.1292599999999895E-2"/>
    <n v="6.7265800000000001E-2"/>
    <n v="6.1351299999999998E-2"/>
    <n v="5.9008400000000003E-2"/>
    <n v="5.6407199999999998E-2"/>
    <n v="5.3229100000000001E-2"/>
    <n v="0"/>
    <n v="0"/>
    <n v="0"/>
    <s v="EJ"/>
  </r>
  <r>
    <x v="29"/>
    <s v="Southeast Asia"/>
    <s v="trn_pass_road"/>
    <x v="6"/>
    <x v="1"/>
    <n v="0"/>
    <n v="0"/>
    <n v="0"/>
    <n v="0"/>
    <n v="0"/>
    <n v="1.27547E-5"/>
    <n v="6.3900189999999994E-5"/>
    <n v="2.0532258000000001E-4"/>
    <n v="3.8818849999999998E-4"/>
    <n v="5.1592089999999999E-4"/>
    <n v="5.5575399999999999E-4"/>
    <n v="0"/>
    <n v="0"/>
    <n v="0"/>
    <s v="EJ"/>
  </r>
  <r>
    <x v="29"/>
    <s v="Southeast Asia"/>
    <s v="trn_pass_road"/>
    <x v="6"/>
    <x v="2"/>
    <n v="0.12656800000000001"/>
    <n v="0.28383599999999998"/>
    <n v="0.32588499999999998"/>
    <n v="0.39270699999999997"/>
    <n v="0.42072233999999997"/>
    <n v="0.41245755499999998"/>
    <n v="0.419648621"/>
    <n v="0.41754026799999999"/>
    <n v="0.42300324"/>
    <n v="0.41697759000000001"/>
    <n v="0.40146256999999902"/>
    <n v="0"/>
    <n v="0"/>
    <n v="0"/>
    <s v="EJ"/>
  </r>
  <r>
    <x v="29"/>
    <s v="Southeast Asia"/>
    <s v="trn_pass_road_LDV"/>
    <x v="6"/>
    <x v="4"/>
    <n v="0"/>
    <n v="0"/>
    <n v="0"/>
    <n v="0"/>
    <n v="0"/>
    <n v="2.1781700000000001E-2"/>
    <n v="4.4840699999999997E-2"/>
    <n v="5.1602599999999998E-2"/>
    <n v="5.3999199999999997E-2"/>
    <n v="5.4013199999999997E-2"/>
    <n v="5.3004200000000001E-2"/>
    <n v="0"/>
    <n v="0"/>
    <n v="0"/>
    <s v="EJ"/>
  </r>
  <r>
    <x v="29"/>
    <s v="Southeast Asia"/>
    <s v="trn_pass_road_LDV"/>
    <x v="6"/>
    <x v="0"/>
    <n v="1.9997699999999999E-6"/>
    <n v="3.2816200000000001E-4"/>
    <n v="3.84315E-3"/>
    <n v="5.8954100000000002E-3"/>
    <n v="5.9823100000000002E-3"/>
    <n v="4.2884999999999998E-3"/>
    <n v="3.3384700000000001E-3"/>
    <n v="2.6034000000000001E-3"/>
    <n v="2.1748499999999999E-3"/>
    <n v="1.9010100000000001E-3"/>
    <n v="1.6911700000000001E-3"/>
    <n v="0"/>
    <n v="0"/>
    <n v="0"/>
    <s v="EJ"/>
  </r>
  <r>
    <x v="29"/>
    <s v="Southeast Asia"/>
    <s v="trn_pass_road_LDV"/>
    <x v="6"/>
    <x v="2"/>
    <n v="0.21158299999999999"/>
    <n v="0.46373999999999999"/>
    <n v="0.48915999999999998"/>
    <n v="0.61026199999999997"/>
    <n v="0.54537100000000005"/>
    <n v="0.38091199999999997"/>
    <n v="0.25930199999999998"/>
    <n v="0.193297"/>
    <n v="0.152753"/>
    <n v="0.123249"/>
    <n v="0.101531"/>
    <n v="0"/>
    <n v="0"/>
    <n v="0"/>
    <s v="EJ"/>
  </r>
  <r>
    <x v="29"/>
    <s v="Southeast Asia"/>
    <s v="trn_pass_road_LDV_4W"/>
    <x v="6"/>
    <x v="4"/>
    <n v="0"/>
    <n v="0"/>
    <n v="0"/>
    <n v="0"/>
    <n v="0"/>
    <n v="3.0051890000000001E-3"/>
    <n v="2.6839612999999998E-2"/>
    <n v="6.2497793000000003E-2"/>
    <n v="0.10261918"/>
    <n v="0.13794607979999901"/>
    <n v="0.17100496299999901"/>
    <n v="0"/>
    <n v="0"/>
    <n v="0"/>
    <s v="EJ"/>
  </r>
  <r>
    <x v="29"/>
    <s v="Southeast Asia"/>
    <s v="trn_pass_road_LDV_4W"/>
    <x v="6"/>
    <x v="0"/>
    <n v="1.88960199999999E-5"/>
    <n v="3.0618489999999902E-3"/>
    <n v="3.585298E-2"/>
    <n v="5.5017009999999998E-2"/>
    <n v="5.8187240000000001E-2"/>
    <n v="5.486245E-2"/>
    <n v="5.3075739999999899E-2"/>
    <n v="5.061409E-2"/>
    <n v="4.7072204999999999E-2"/>
    <n v="4.4926966999999998E-2"/>
    <n v="4.2037735E-2"/>
    <n v="0"/>
    <n v="0"/>
    <n v="0"/>
    <s v="EJ"/>
  </r>
  <r>
    <x v="29"/>
    <s v="Southeast Asia"/>
    <s v="trn_pass_road_LDV_4W"/>
    <x v="6"/>
    <x v="1"/>
    <n v="0"/>
    <n v="0"/>
    <n v="0"/>
    <n v="0"/>
    <n v="0"/>
    <n v="4.3609030999999999E-6"/>
    <n v="8.8006748000000004E-5"/>
    <n v="1.6667399498E-4"/>
    <n v="2.6559004586E-4"/>
    <n v="3.7031043724999998E-4"/>
    <n v="5.0392448169999998E-4"/>
    <n v="0"/>
    <n v="0"/>
    <n v="0"/>
    <s v="EJ"/>
  </r>
  <r>
    <x v="29"/>
    <s v="Southeast Asia"/>
    <s v="trn_pass_road_LDV_4W"/>
    <x v="6"/>
    <x v="2"/>
    <n v="0.21090789999999901"/>
    <n v="0.46374749999999998"/>
    <n v="0.49534230000000001"/>
    <n v="0.61474399999999996"/>
    <n v="0.64289983249999905"/>
    <n v="0.61830387080000004"/>
    <n v="0.61602543269999999"/>
    <n v="0.61256505009999995"/>
    <n v="0.59906083089999995"/>
    <n v="0.59799945919999997"/>
    <n v="0.58812556699999996"/>
    <n v="0"/>
    <n v="0"/>
    <n v="0"/>
    <s v="EJ"/>
  </r>
  <r>
    <x v="29"/>
    <s v="Southeast Asia"/>
    <s v="trn_shipping_intl"/>
    <x v="7"/>
    <x v="4"/>
    <n v="0"/>
    <n v="0"/>
    <n v="0"/>
    <n v="0"/>
    <n v="0"/>
    <n v="0"/>
    <n v="0"/>
    <n v="4.4049399999999999E-5"/>
    <n v="1.31941E-4"/>
    <n v="4.0241499999999999E-4"/>
    <n v="1.06117E-3"/>
    <n v="0"/>
    <n v="0"/>
    <n v="0"/>
    <s v="EJ"/>
  </r>
  <r>
    <x v="29"/>
    <s v="Southeast Asia"/>
    <s v="trn_shipping_intl"/>
    <x v="7"/>
    <x v="1"/>
    <n v="0"/>
    <n v="0"/>
    <n v="0"/>
    <n v="0"/>
    <n v="0"/>
    <n v="0"/>
    <n v="0"/>
    <n v="4.5986099999999999E-4"/>
    <n v="1.7562700000000001E-3"/>
    <n v="7.0694299999999998E-3"/>
    <n v="2.4387800000000001E-2"/>
    <n v="0"/>
    <n v="0"/>
    <n v="0"/>
    <s v="EJ"/>
  </r>
  <r>
    <x v="29"/>
    <s v="Southeast Asia"/>
    <s v="trn_shipping_intl"/>
    <x v="7"/>
    <x v="2"/>
    <n v="0.55572200000000005"/>
    <n v="1.34873"/>
    <n v="2.3196099999999999"/>
    <n v="2.4530699999999999"/>
    <n v="2.5998624000000001"/>
    <n v="2.7905439999999899"/>
    <n v="2.98015099999999"/>
    <n v="3.2298"/>
    <n v="3.5099499999999999"/>
    <n v="3.8114599999999998"/>
    <n v="4.1028000000000002"/>
    <n v="0"/>
    <n v="0"/>
    <n v="0"/>
    <s v="EJ"/>
  </r>
  <r>
    <x v="30"/>
    <s v="Taiwan"/>
    <s v="N fertilizer"/>
    <x v="0"/>
    <x v="0"/>
    <n v="3.9619099999999999E-3"/>
    <n v="4.2946299999999998E-3"/>
    <n v="4.3249300000000003E-3"/>
    <n v="3.63657E-3"/>
    <n v="3.8793019999999998E-3"/>
    <n v="4.0114878700000002E-3"/>
    <n v="4.0955772629999998E-3"/>
    <n v="4.0154241449999999E-3"/>
    <n v="3.9548280500000003E-3"/>
    <n v="4.0719611049999998E-3"/>
    <n v="4.1592683609999997E-3"/>
    <n v="0"/>
    <n v="0"/>
    <n v="0"/>
    <s v="EJ"/>
  </r>
  <r>
    <x v="30"/>
    <s v="Taiwan"/>
    <s v="N fertilizer"/>
    <x v="0"/>
    <x v="1"/>
    <n v="0"/>
    <n v="0"/>
    <n v="0"/>
    <n v="0"/>
    <n v="0"/>
    <n v="3.5430100000000001E-6"/>
    <n v="3.8499169999999997E-5"/>
    <n v="1.4027427E-4"/>
    <n v="2.9134747999999999E-4"/>
    <n v="4.2507538999999998E-4"/>
    <n v="5.3691694200000005E-4"/>
    <n v="0"/>
    <n v="0"/>
    <n v="0"/>
    <s v="EJ"/>
  </r>
  <r>
    <x v="30"/>
    <s v="Taiwan"/>
    <s v="agricultural energy use"/>
    <x v="1"/>
    <x v="4"/>
    <n v="7.9527000000000005E-4"/>
    <n v="5.1068199999999998E-3"/>
    <n v="6.1953299999999998E-3"/>
    <n v="6.9906200000000003E-3"/>
    <n v="6.7477700000000002E-3"/>
    <n v="6.7712836899999898E-3"/>
    <n v="6.7893664359999998E-3"/>
    <n v="6.7693679110000004E-3"/>
    <n v="6.7545705147000002E-3"/>
    <n v="6.760438455E-3"/>
    <n v="6.7665575610000002E-3"/>
    <n v="0"/>
    <n v="0"/>
    <n v="0"/>
    <s v="EJ"/>
  </r>
  <r>
    <x v="30"/>
    <s v="Taiwan"/>
    <s v="agricultural energy use"/>
    <x v="1"/>
    <x v="1"/>
    <n v="0"/>
    <n v="0"/>
    <n v="0"/>
    <n v="0"/>
    <n v="0"/>
    <n v="8.0400499999999998E-7"/>
    <n v="2.9030080000000002E-6"/>
    <n v="5.4205050000000004E-6"/>
    <n v="7.2414440000000002E-6"/>
    <n v="9.1655019999999994E-6"/>
    <n v="1.0476055999999999E-5"/>
    <n v="0"/>
    <n v="0"/>
    <n v="0"/>
    <s v="EJ"/>
  </r>
  <r>
    <x v="30"/>
    <s v="Taiwan"/>
    <s v="agricultural energy use"/>
    <x v="1"/>
    <x v="2"/>
    <n v="1.255951E-4"/>
    <n v="1.6749749999999999E-4"/>
    <n v="1.256001E-4"/>
    <n v="1.256001E-4"/>
    <n v="1.2253526E-4"/>
    <n v="1.2103632999999999E-4"/>
    <n v="1.1336612999999999E-4"/>
    <n v="1.03240947E-4"/>
    <n v="9.4809859999999999E-5"/>
    <n v="8.4127239999999898E-5"/>
    <n v="7.3407779999999997E-5"/>
    <n v="0"/>
    <n v="0"/>
    <n v="0"/>
    <s v="EJ"/>
  </r>
  <r>
    <x v="30"/>
    <s v="Taiwan"/>
    <s v="cement"/>
    <x v="0"/>
    <x v="4"/>
    <n v="8.4054500000000001E-3"/>
    <n v="8.8109399999999997E-3"/>
    <n v="7.05201E-3"/>
    <n v="7.05201E-3"/>
    <n v="6.6176300000000002E-3"/>
    <n v="6.62059E-3"/>
    <n v="6.7711500000000001E-3"/>
    <n v="7.173072E-3"/>
    <n v="7.5831709999999997E-3"/>
    <n v="7.7678039999999997E-3"/>
    <n v="7.8292436000000007E-3"/>
    <n v="0"/>
    <n v="0"/>
    <n v="0"/>
    <s v="EJ"/>
  </r>
  <r>
    <x v="30"/>
    <s v="Taiwan"/>
    <s v="chemical energy use"/>
    <x v="0"/>
    <x v="3"/>
    <n v="0"/>
    <n v="0"/>
    <n v="1.0464999999999999E-3"/>
    <n v="3.7669999999999999E-4"/>
    <n v="4.0639479999999997E-4"/>
    <n v="4.3032309999999898E-4"/>
    <n v="4.6192269999999999E-4"/>
    <n v="5.4180120000000003E-4"/>
    <n v="6.1601069999999997E-4"/>
    <n v="6.3896212999999999E-4"/>
    <n v="6.3545341999999996E-4"/>
    <n v="0"/>
    <n v="0"/>
    <n v="0"/>
    <s v="EJ"/>
  </r>
  <r>
    <x v="30"/>
    <s v="Taiwan"/>
    <s v="chemical energy use"/>
    <x v="0"/>
    <x v="5"/>
    <n v="2.8548500000000001E-2"/>
    <n v="0.100338"/>
    <n v="0"/>
    <n v="0"/>
    <n v="0"/>
    <n v="0"/>
    <n v="0"/>
    <n v="0"/>
    <n v="0"/>
    <n v="0"/>
    <n v="0"/>
    <n v="0"/>
    <n v="0"/>
    <n v="0"/>
    <s v="EJ"/>
  </r>
  <r>
    <x v="30"/>
    <s v="Taiwan"/>
    <s v="chemical energy use"/>
    <x v="0"/>
    <x v="4"/>
    <n v="4.3241399999999999E-2"/>
    <n v="0.122859"/>
    <n v="0.13725899999999999"/>
    <n v="0.13098000000000001"/>
    <n v="0.13607813999999999"/>
    <n v="0.1400682"/>
    <n v="0.14354358"/>
    <n v="0.15578927000000001"/>
    <n v="0.17191548000000001"/>
    <n v="0.18221598"/>
    <n v="0.18955955499999999"/>
    <n v="0"/>
    <n v="0"/>
    <n v="0"/>
    <s v="EJ"/>
  </r>
  <r>
    <x v="30"/>
    <s v="Taiwan"/>
    <s v="chemical energy use"/>
    <x v="0"/>
    <x v="0"/>
    <n v="0"/>
    <n v="1.6925E-3"/>
    <n v="6.8108999999999999E-3"/>
    <n v="1.1350300000000001E-2"/>
    <n v="1.210557E-2"/>
    <n v="1.2650082E-2"/>
    <n v="1.3300902999999999E-2"/>
    <n v="1.5095963E-2"/>
    <n v="1.7036646999999999E-2"/>
    <n v="1.7943496E-2"/>
    <n v="1.8212156199999999E-2"/>
    <n v="0"/>
    <n v="0"/>
    <n v="0"/>
    <s v="EJ"/>
  </r>
  <r>
    <x v="30"/>
    <s v="Taiwan"/>
    <s v="chemical energy use"/>
    <x v="0"/>
    <x v="2"/>
    <n v="6.1869100000000003E-2"/>
    <n v="8.5519999999999999E-2"/>
    <n v="6.1157499999999997E-2"/>
    <n v="2.56183E-2"/>
    <n v="2.700905E-2"/>
    <n v="2.7793749999999999E-2"/>
    <n v="2.7950159999999901E-2"/>
    <n v="2.8898159999999999E-2"/>
    <n v="3.02876809999999E-2"/>
    <n v="3.1122215000000002E-2"/>
    <n v="3.1856271300000003E-2"/>
    <n v="0"/>
    <n v="0"/>
    <n v="0"/>
    <s v="EJ"/>
  </r>
  <r>
    <x v="30"/>
    <s v="Taiwan"/>
    <s v="chemical feedstocks"/>
    <x v="0"/>
    <x v="0"/>
    <n v="4.3889999999999997E-3"/>
    <n v="0"/>
    <n v="0"/>
    <n v="0"/>
    <n v="0"/>
    <n v="0"/>
    <n v="0"/>
    <n v="0"/>
    <n v="0"/>
    <n v="0"/>
    <n v="0"/>
    <n v="0"/>
    <n v="0"/>
    <n v="0"/>
    <s v="EJ"/>
  </r>
  <r>
    <x v="30"/>
    <s v="Taiwan"/>
    <s v="chemical feedstocks"/>
    <x v="0"/>
    <x v="2"/>
    <n v="8.4389800000000001E-2"/>
    <n v="0.50257099999999999"/>
    <n v="0.75218200000000002"/>
    <n v="0.80174500000000004"/>
    <n v="0.83269499999999996"/>
    <n v="0.84967499999999996"/>
    <n v="0.84215099999999998"/>
    <n v="0.82414200000000004"/>
    <n v="0.80090799999999995"/>
    <n v="0.78686800000000001"/>
    <n v="0.77771900000000005"/>
    <n v="0"/>
    <n v="0"/>
    <n v="0"/>
    <s v="EJ"/>
  </r>
  <r>
    <x v="30"/>
    <s v="Taiwan"/>
    <s v="comm cooling"/>
    <x v="2"/>
    <x v="4"/>
    <n v="6.72881E-3"/>
    <n v="2.27973E-2"/>
    <n v="2.3919200000000002E-2"/>
    <n v="2.4636499999999999E-2"/>
    <n v="3.0683640000000002E-2"/>
    <n v="3.6077060000000001E-2"/>
    <n v="4.0787419999999998E-2"/>
    <n v="4.3151729999999999E-2"/>
    <n v="4.4032790000000002E-2"/>
    <n v="4.3663639999999997E-2"/>
    <n v="4.264921E-2"/>
    <n v="0"/>
    <n v="0"/>
    <n v="0"/>
    <s v="EJ"/>
  </r>
  <r>
    <x v="30"/>
    <s v="Taiwan"/>
    <s v="comm heating"/>
    <x v="2"/>
    <x v="0"/>
    <n v="7.5240300000000001E-4"/>
    <n v="2.5614100000000001E-3"/>
    <n v="3.49132E-3"/>
    <n v="4.91998E-3"/>
    <n v="6.3739799999999996E-3"/>
    <n v="7.8449899999999996E-3"/>
    <n v="9.4895199999999996E-3"/>
    <n v="1.0737379999999999E-2"/>
    <n v="1.15420159999999E-2"/>
    <n v="1.1876815999999899E-2"/>
    <n v="1.1739786E-2"/>
    <n v="0"/>
    <n v="0"/>
    <n v="0"/>
    <s v="EJ"/>
  </r>
  <r>
    <x v="30"/>
    <s v="Taiwan"/>
    <s v="comm heating"/>
    <x v="2"/>
    <x v="1"/>
    <n v="0"/>
    <n v="0"/>
    <n v="0"/>
    <n v="0"/>
    <n v="0"/>
    <n v="4.5956599999999997E-7"/>
    <n v="7.8671999999999998E-6"/>
    <n v="1.35939E-5"/>
    <n v="1.8538799999999999E-5"/>
    <n v="2.11412E-5"/>
    <n v="2.1913199999999999E-5"/>
    <n v="0"/>
    <n v="0"/>
    <n v="0"/>
    <s v="EJ"/>
  </r>
  <r>
    <x v="30"/>
    <s v="Taiwan"/>
    <s v="comm heating"/>
    <x v="2"/>
    <x v="2"/>
    <n v="1.6342300000000001E-2"/>
    <n v="1.69038E-2"/>
    <n v="1.5174999999999999E-2"/>
    <n v="1.4258699999999999E-2"/>
    <n v="1.7619909999999999E-2"/>
    <n v="2.0641030000000001E-2"/>
    <n v="2.3360499999999999E-2"/>
    <n v="2.5093629999999999E-2"/>
    <n v="2.6047560000000001E-2"/>
    <n v="2.6383069999999901E-2"/>
    <n v="2.6324850999999899E-2"/>
    <n v="0"/>
    <n v="0"/>
    <n v="0"/>
    <s v="EJ"/>
  </r>
  <r>
    <x v="30"/>
    <s v="Taiwan"/>
    <s v="comm others"/>
    <x v="2"/>
    <x v="5"/>
    <n v="2.5119999999999998E-4"/>
    <n v="0"/>
    <n v="0"/>
    <n v="0"/>
    <n v="0"/>
    <n v="0"/>
    <n v="0"/>
    <n v="0"/>
    <n v="0"/>
    <n v="0"/>
    <n v="0"/>
    <n v="0"/>
    <n v="0"/>
    <n v="0"/>
    <s v="EJ"/>
  </r>
  <r>
    <x v="30"/>
    <s v="Taiwan"/>
    <s v="comm others"/>
    <x v="2"/>
    <x v="4"/>
    <n v="3.84718E-2"/>
    <n v="0.13034299999999999"/>
    <n v="0.13675799999999999"/>
    <n v="0.14085900000000001"/>
    <n v="0.18154729999999999"/>
    <n v="0.2233173"/>
    <n v="0.26767570000000002"/>
    <n v="0.30338480000000001"/>
    <n v="0.33041979999999999"/>
    <n v="0.34833152000000001"/>
    <n v="0.3590624"/>
    <n v="0"/>
    <n v="0"/>
    <n v="0"/>
    <s v="EJ"/>
  </r>
  <r>
    <x v="30"/>
    <s v="Taiwan"/>
    <s v="comm others"/>
    <x v="2"/>
    <x v="0"/>
    <n v="2.9732000000000001E-3"/>
    <n v="1.01222E-2"/>
    <n v="1.3796900000000001E-2"/>
    <n v="1.9442600000000001E-2"/>
    <n v="2.713664E-2"/>
    <n v="3.4349280000000003E-2"/>
    <n v="4.1150239999999998E-2"/>
    <n v="4.5800090000000002E-2"/>
    <n v="4.8190860000000002E-2"/>
    <n v="4.8420449999999997E-2"/>
    <n v="4.6822019999999999E-2"/>
    <n v="0"/>
    <n v="0"/>
    <n v="0"/>
    <s v="EJ"/>
  </r>
  <r>
    <x v="30"/>
    <s v="Taiwan"/>
    <s v="comm others"/>
    <x v="2"/>
    <x v="1"/>
    <n v="0"/>
    <n v="0"/>
    <n v="0"/>
    <n v="0"/>
    <n v="0"/>
    <n v="3.6891500000000001E-6"/>
    <n v="5.6212199999999997E-5"/>
    <n v="9.7279800000000003E-5"/>
    <n v="1.2520399999999999E-4"/>
    <n v="1.5326399999999999E-4"/>
    <n v="1.63144E-4"/>
    <n v="0"/>
    <n v="0"/>
    <n v="0"/>
    <s v="EJ"/>
  </r>
  <r>
    <x v="30"/>
    <s v="Taiwan"/>
    <s v="comm others"/>
    <x v="2"/>
    <x v="2"/>
    <n v="2.99549E-2"/>
    <n v="3.0984100000000001E-2"/>
    <n v="2.7815300000000001E-2"/>
    <n v="2.6136099999999999E-2"/>
    <n v="3.345741E-2"/>
    <n v="3.8213480000000001E-2"/>
    <n v="3.9431839999999899E-2"/>
    <n v="3.7333690000000003E-2"/>
    <n v="3.4233029999999998E-2"/>
    <n v="3.049375E-2"/>
    <n v="2.7984769999999999E-2"/>
    <n v="0"/>
    <n v="0"/>
    <n v="0"/>
    <s v="EJ"/>
  </r>
  <r>
    <x v="30"/>
    <s v="Taiwan"/>
    <s v="construction energy use"/>
    <x v="0"/>
    <x v="4"/>
    <n v="9.6279799999999995E-4"/>
    <n v="2.0093099999999998E-3"/>
    <n v="1.7163E-3"/>
    <n v="2.2603300000000001E-3"/>
    <n v="2.273111E-3"/>
    <n v="2.3197889299999999E-3"/>
    <n v="2.4151077399999902E-3"/>
    <n v="2.5277987699999999E-3"/>
    <n v="2.6326047780000001E-3"/>
    <n v="2.75406553E-3"/>
    <n v="2.8888328099999998E-3"/>
    <n v="0"/>
    <n v="0"/>
    <n v="0"/>
    <s v="EJ"/>
  </r>
  <r>
    <x v="30"/>
    <s v="Taiwan"/>
    <s v="construction energy use"/>
    <x v="0"/>
    <x v="1"/>
    <n v="0"/>
    <n v="0"/>
    <n v="0"/>
    <n v="0"/>
    <n v="0"/>
    <n v="1.8732800000000001E-5"/>
    <n v="6.5493499999999999E-5"/>
    <n v="1.2624445000000001E-4"/>
    <n v="1.7652352E-4"/>
    <n v="2.3171372000000001E-4"/>
    <n v="2.7759170000000001E-4"/>
    <n v="0"/>
    <n v="0"/>
    <n v="0"/>
    <s v="EJ"/>
  </r>
  <r>
    <x v="30"/>
    <s v="Taiwan"/>
    <s v="construction energy use"/>
    <x v="0"/>
    <x v="2"/>
    <n v="5.5673900000000002E-3"/>
    <n v="3.8511130000000002E-3"/>
    <n v="3.097589E-3"/>
    <n v="2.1348369999999901E-3"/>
    <n v="2.1869189999999998E-3"/>
    <n v="2.1929061000000001E-3"/>
    <n v="2.0986046999999998E-3"/>
    <n v="1.9726504E-3"/>
    <n v="1.8642066E-3"/>
    <n v="1.7078504E-3"/>
    <n v="1.5367766999999999E-3"/>
    <n v="0"/>
    <n v="0"/>
    <n v="0"/>
    <s v="EJ"/>
  </r>
  <r>
    <x v="30"/>
    <s v="Taiwan"/>
    <s v="construction feedstocks"/>
    <x v="3"/>
    <x v="2"/>
    <n v="1.85858E-2"/>
    <n v="1.65766E-2"/>
    <n v="1.59487E-2"/>
    <n v="1.56975E-2"/>
    <n v="1.55117E-2"/>
    <n v="1.54418E-2"/>
    <n v="1.5407199999999999E-2"/>
    <n v="1.54317E-2"/>
    <n v="1.54244E-2"/>
    <n v="1.54241E-2"/>
    <n v="1.54316E-2"/>
    <n v="0"/>
    <n v="0"/>
    <n v="0"/>
    <s v="EJ"/>
  </r>
  <r>
    <x v="30"/>
    <s v="Taiwan"/>
    <s v="industrial wastewater treatment"/>
    <x v="0"/>
    <x v="4"/>
    <n v="2.2334199999999998E-3"/>
    <n v="7.3030300000000003E-3"/>
    <n v="9.0844500000000009E-3"/>
    <n v="9.7599899999999996E-3"/>
    <n v="1.4944900000000001E-2"/>
    <n v="1.7431700000000001E-2"/>
    <n v="1.9289899999999999E-2"/>
    <n v="2.1055600000000001E-2"/>
    <n v="2.25758E-2"/>
    <n v="2.35823E-2"/>
    <n v="2.42128E-2"/>
    <n v="0"/>
    <n v="0"/>
    <n v="0"/>
    <s v="EJ"/>
  </r>
  <r>
    <x v="30"/>
    <s v="Taiwan"/>
    <s v="industrial water abstraction"/>
    <x v="0"/>
    <x v="4"/>
    <n v="1.09111E-3"/>
    <n v="2.6380800000000001E-3"/>
    <n v="2.99965E-3"/>
    <n v="3.2227100000000002E-3"/>
    <n v="3.52536E-3"/>
    <n v="3.6204599999999998E-3"/>
    <n v="3.7243300000000001E-3"/>
    <n v="3.8558300000000002E-3"/>
    <n v="3.9767500000000002E-3"/>
    <n v="4.0499300000000002E-3"/>
    <n v="4.0985199999999996E-3"/>
    <n v="0"/>
    <n v="0"/>
    <n v="0"/>
    <s v="EJ"/>
  </r>
  <r>
    <x v="30"/>
    <s v="Taiwan"/>
    <s v="industrial water treatment"/>
    <x v="0"/>
    <x v="4"/>
    <n v="2.4550000000000002E-3"/>
    <n v="5.9356799999999996E-3"/>
    <n v="6.7492100000000003E-3"/>
    <n v="7.2510999999999999E-3"/>
    <n v="7.9320499999999995E-3"/>
    <n v="8.1460300000000003E-3"/>
    <n v="8.37975E-3"/>
    <n v="8.6756200000000002E-3"/>
    <n v="8.9476999999999994E-3"/>
    <n v="9.11235E-3"/>
    <n v="9.2216699999999995E-3"/>
    <n v="0"/>
    <n v="0"/>
    <n v="0"/>
    <s v="EJ"/>
  </r>
  <r>
    <x v="30"/>
    <s v="Taiwan"/>
    <s v="iron and steel"/>
    <x v="0"/>
    <x v="3"/>
    <n v="0"/>
    <n v="0"/>
    <n v="0"/>
    <n v="0"/>
    <n v="0"/>
    <n v="5.4121200000000003E-3"/>
    <n v="1.0219809999999999E-2"/>
    <n v="1.2466730000000001E-2"/>
    <n v="1.10414E-2"/>
    <n v="8.9702199999999992E-3"/>
    <n v="7.2545439999999999E-3"/>
    <n v="0"/>
    <n v="0"/>
    <n v="0"/>
    <s v="EJ"/>
  </r>
  <r>
    <x v="30"/>
    <s v="Taiwan"/>
    <s v="iron and steel"/>
    <x v="0"/>
    <x v="5"/>
    <n v="0.10452483999999999"/>
    <n v="0"/>
    <n v="0.194355"/>
    <n v="0.26664900000000002"/>
    <n v="0.25331537999999998"/>
    <n v="0.22029229"/>
    <n v="0.18841516999999899"/>
    <n v="0.165173335"/>
    <n v="0.15297582399999901"/>
    <n v="0.14417753999999999"/>
    <n v="0.13707533299999999"/>
    <n v="0"/>
    <n v="0"/>
    <n v="0"/>
    <s v="EJ"/>
  </r>
  <r>
    <x v="30"/>
    <s v="Taiwan"/>
    <s v="iron and steel"/>
    <x v="0"/>
    <x v="4"/>
    <n v="1.9213629999999999E-2"/>
    <n v="4.6883260000000003E-2"/>
    <n v="5.3622299999999998E-2"/>
    <n v="5.3496990000000001E-2"/>
    <n v="5.0617438000000001E-2"/>
    <n v="4.5507988300000003E-2"/>
    <n v="4.06266926E-2"/>
    <n v="3.6753433299999999E-2"/>
    <n v="3.4070739580000002E-2"/>
    <n v="3.2035944299999897E-2"/>
    <n v="3.0405018700000001E-2"/>
    <n v="0"/>
    <n v="0"/>
    <n v="0"/>
    <s v="EJ"/>
  </r>
  <r>
    <x v="30"/>
    <s v="Taiwan"/>
    <s v="iron and steel"/>
    <x v="0"/>
    <x v="0"/>
    <n v="0"/>
    <n v="7.66032E-3"/>
    <n v="8.6647499999999902E-3"/>
    <n v="9.0832499999999993E-3"/>
    <n v="8.6314047399999993E-3"/>
    <n v="8.02605451E-3"/>
    <n v="7.4236890789999999E-3"/>
    <n v="6.8957854299999998E-3"/>
    <n v="6.4099036479999903E-3"/>
    <n v="6.0212435489999999E-3"/>
    <n v="5.7188150220000003E-3"/>
    <n v="0"/>
    <n v="0"/>
    <n v="0"/>
    <s v="EJ"/>
  </r>
  <r>
    <x v="30"/>
    <s v="Taiwan"/>
    <s v="iron and steel"/>
    <x v="0"/>
    <x v="1"/>
    <n v="0"/>
    <n v="0"/>
    <n v="0"/>
    <n v="0"/>
    <n v="0"/>
    <n v="1.4122850000000001E-3"/>
    <n v="5.7713410000000001E-3"/>
    <n v="8.4390169000000004E-3"/>
    <n v="8.5006142999999902E-3"/>
    <n v="8.2793769999999992E-3"/>
    <n v="7.6358869999999896E-3"/>
    <n v="0"/>
    <n v="0"/>
    <n v="0"/>
    <s v="EJ"/>
  </r>
  <r>
    <x v="30"/>
    <s v="Taiwan"/>
    <s v="iron and steel"/>
    <x v="0"/>
    <x v="2"/>
    <n v="1.9632219999999999E-2"/>
    <n v="2.35673099999999E-2"/>
    <n v="1.7372479999999999E-2"/>
    <n v="9.2089900000000002E-3"/>
    <n v="8.7363010000000001E-3"/>
    <n v="8.0992523500000007E-3"/>
    <n v="7.4828689899999997E-3"/>
    <n v="6.9480248199999999E-3"/>
    <n v="6.4614837489999997E-3"/>
    <n v="6.0707697859999996E-3"/>
    <n v="5.76462767799999E-3"/>
    <n v="0"/>
    <n v="0"/>
    <n v="0"/>
    <s v="EJ"/>
  </r>
  <r>
    <x v="30"/>
    <s v="Taiwan"/>
    <s v="mining energy use"/>
    <x v="0"/>
    <x v="5"/>
    <n v="2.51205E-4"/>
    <n v="0"/>
    <n v="0"/>
    <n v="0"/>
    <n v="0"/>
    <n v="0"/>
    <n v="0"/>
    <n v="0"/>
    <n v="0"/>
    <n v="0"/>
    <n v="0"/>
    <n v="0"/>
    <n v="0"/>
    <n v="0"/>
    <s v="EJ"/>
  </r>
  <r>
    <x v="30"/>
    <s v="Taiwan"/>
    <s v="mining energy use"/>
    <x v="0"/>
    <x v="4"/>
    <n v="4.6050799999999999E-4"/>
    <n v="1.2977100000000001E-3"/>
    <n v="1.4651E-3"/>
    <n v="1.67443E-3"/>
    <n v="1.6378110000000001E-3"/>
    <n v="1.6252932699999899E-3"/>
    <n v="1.6389482099999999E-3"/>
    <n v="1.6583843899999999E-3"/>
    <n v="1.6755178559999999E-3"/>
    <n v="1.7065753199999999E-3"/>
    <n v="1.7471526299999999E-3"/>
    <n v="0"/>
    <n v="0"/>
    <n v="0"/>
    <s v="EJ"/>
  </r>
  <r>
    <x v="30"/>
    <s v="Taiwan"/>
    <s v="mining energy use"/>
    <x v="0"/>
    <x v="1"/>
    <n v="0"/>
    <n v="0"/>
    <n v="0"/>
    <n v="0"/>
    <n v="0"/>
    <n v="9.9570699999999995E-6"/>
    <n v="3.5078330000000001E-5"/>
    <n v="6.6087149999999895E-5"/>
    <n v="8.9033259999999896E-5"/>
    <n v="1.1391702E-4"/>
    <n v="1.3293001999999999E-4"/>
    <n v="0"/>
    <n v="0"/>
    <n v="0"/>
    <s v="EJ"/>
  </r>
  <r>
    <x v="30"/>
    <s v="Taiwan"/>
    <s v="mining energy use"/>
    <x v="0"/>
    <x v="2"/>
    <n v="1.423225E-3"/>
    <n v="1.5906129999999901E-3"/>
    <n v="2.1766989999999998E-3"/>
    <n v="1.3395249999999901E-3"/>
    <n v="1.3306537E-3"/>
    <n v="1.2994164E-3"/>
    <n v="1.2083892999999999E-3"/>
    <n v="1.099879E-3"/>
    <n v="1.0114300999999901E-3"/>
    <n v="9.0178939999999998E-4"/>
    <n v="7.9171319999999995E-4"/>
    <n v="0"/>
    <n v="0"/>
    <n v="0"/>
    <s v="EJ"/>
  </r>
  <r>
    <x v="30"/>
    <s v="Taiwan"/>
    <s v="municipal wastewater treatment"/>
    <x v="0"/>
    <x v="4"/>
    <n v="1.1090099999999999E-3"/>
    <n v="2.18177E-3"/>
    <n v="2.2116700000000002E-3"/>
    <n v="2.2469399999999998E-3"/>
    <n v="3.1547699999999999E-3"/>
    <n v="3.6374699999999999E-3"/>
    <n v="4.0020200000000002E-3"/>
    <n v="4.2970600000000001E-3"/>
    <n v="4.5222700000000001E-3"/>
    <n v="4.6620000000000003E-3"/>
    <n v="4.7144600000000002E-3"/>
    <n v="0"/>
    <n v="0"/>
    <n v="0"/>
    <s v="EJ"/>
  </r>
  <r>
    <x v="30"/>
    <s v="Taiwan"/>
    <s v="municipal water abstraction"/>
    <x v="0"/>
    <x v="4"/>
    <n v="7.0715999999999997E-4"/>
    <n v="1.0110399999999999E-3"/>
    <n v="9.3152000000000003E-4"/>
    <n v="9.4637300000000003E-4"/>
    <n v="9.5654599999999996E-4"/>
    <n v="9.73316E-4"/>
    <n v="9.9666500000000009E-4"/>
    <n v="1.0158400000000001E-3"/>
    <n v="1.02895E-3"/>
    <n v="1.0345300000000001E-3"/>
    <n v="1.03136E-3"/>
    <n v="0"/>
    <n v="0"/>
    <n v="0"/>
    <s v="EJ"/>
  </r>
  <r>
    <x v="30"/>
    <s v="Taiwan"/>
    <s v="municipal water distribution"/>
    <x v="0"/>
    <x v="4"/>
    <n v="2.21361E-3"/>
    <n v="3.1648399999999999E-3"/>
    <n v="2.9159199999999998E-3"/>
    <n v="2.96241E-3"/>
    <n v="2.9942599999999999E-3"/>
    <n v="3.04675E-3"/>
    <n v="3.11984E-3"/>
    <n v="3.1798600000000001E-3"/>
    <n v="3.22091E-3"/>
    <n v="3.23837E-3"/>
    <n v="3.2284599999999998E-3"/>
    <n v="0"/>
    <n v="0"/>
    <n v="0"/>
    <s v="EJ"/>
  </r>
  <r>
    <x v="30"/>
    <s v="Taiwan"/>
    <s v="municipal water treatment"/>
    <x v="0"/>
    <x v="4"/>
    <n v="2.1065400000000001E-3"/>
    <n v="3.01176E-3"/>
    <n v="2.77488E-3"/>
    <n v="2.81913E-3"/>
    <n v="2.84943E-3"/>
    <n v="2.89939E-3"/>
    <n v="2.9689400000000002E-3"/>
    <n v="3.0260600000000001E-3"/>
    <n v="3.0651200000000002E-3"/>
    <n v="3.0817399999999999E-3"/>
    <n v="3.0723E-3"/>
    <n v="0"/>
    <n v="0"/>
    <n v="0"/>
    <s v="EJ"/>
  </r>
  <r>
    <x v="30"/>
    <s v="Taiwan"/>
    <s v="other industrial energy use"/>
    <x v="0"/>
    <x v="3"/>
    <n v="0"/>
    <n v="1.2558000000000001E-3"/>
    <n v="1.0464999999999999E-3"/>
    <n v="8.0789999999999994E-3"/>
    <n v="1.003797E-2"/>
    <n v="9.9264620000000005E-3"/>
    <n v="9.6834450000000006E-3"/>
    <n v="9.8519279999999994E-3"/>
    <n v="9.9318900000000005E-3"/>
    <n v="9.9031869999999904E-3"/>
    <n v="9.7933298000000002E-3"/>
    <n v="0"/>
    <n v="0"/>
    <n v="0"/>
    <s v="EJ"/>
  </r>
  <r>
    <x v="30"/>
    <s v="Taiwan"/>
    <s v="other industrial energy use"/>
    <x v="0"/>
    <x v="5"/>
    <n v="4.5173699999999997E-2"/>
    <n v="0.48998770000000003"/>
    <n v="0.47107549999999998"/>
    <n v="0.48723430000000001"/>
    <n v="0.68417912999999997"/>
    <n v="0.68117829599999902"/>
    <n v="0.672291521"/>
    <n v="0.69680468600000001"/>
    <n v="0.72059152599999998"/>
    <n v="0.71637761999999905"/>
    <n v="0.70544311879999999"/>
    <n v="0"/>
    <n v="0"/>
    <n v="0"/>
    <s v="EJ"/>
  </r>
  <r>
    <x v="30"/>
    <s v="Taiwan"/>
    <s v="other industrial energy use"/>
    <x v="0"/>
    <x v="4"/>
    <n v="8.6211800000000005E-2"/>
    <n v="0.200707"/>
    <n v="0.232597"/>
    <n v="0.27071499999999998"/>
    <n v="0.1844865"/>
    <n v="0.20818637000000001"/>
    <n v="0.23797884999999999"/>
    <n v="0.24217449999999999"/>
    <n v="0.24131843"/>
    <n v="0.25061703000000002"/>
    <n v="0.26306370099999998"/>
    <n v="0"/>
    <n v="0"/>
    <n v="0"/>
    <s v="EJ"/>
  </r>
  <r>
    <x v="30"/>
    <s v="Taiwan"/>
    <s v="other industrial energy use"/>
    <x v="0"/>
    <x v="0"/>
    <n v="7.13869999999999E-3"/>
    <n v="2.7501999999999999E-2"/>
    <n v="2.7334600000000001E-2"/>
    <n v="4.5376199999999998E-2"/>
    <n v="6.573727E-2"/>
    <n v="6.5923033000000006E-2"/>
    <n v="6.8929518999999995E-2"/>
    <n v="8.5751466999999901E-2"/>
    <n v="0.104999043999999"/>
    <n v="0.115831142"/>
    <n v="0.11996208110000001"/>
    <n v="0"/>
    <n v="0"/>
    <n v="0"/>
    <s v="EJ"/>
  </r>
  <r>
    <x v="30"/>
    <s v="Taiwan"/>
    <s v="other industrial energy use"/>
    <x v="0"/>
    <x v="1"/>
    <n v="0"/>
    <n v="0"/>
    <n v="0"/>
    <n v="0"/>
    <n v="0"/>
    <n v="1.244566E-6"/>
    <n v="3.2718814999999997E-5"/>
    <n v="1.7270357799999901E-4"/>
    <n v="3.7257750899999999E-4"/>
    <n v="5.1853512399999905E-4"/>
    <n v="6.0515445869999997E-4"/>
    <n v="0"/>
    <n v="0"/>
    <n v="0"/>
    <s v="EJ"/>
  </r>
  <r>
    <x v="30"/>
    <s v="Taiwan"/>
    <s v="other industrial energy use"/>
    <x v="0"/>
    <x v="2"/>
    <n v="0.160366799999999"/>
    <n v="0.1939022"/>
    <n v="0.12118719999999999"/>
    <n v="6.5722699999999995E-2"/>
    <n v="7.5222990000000003E-2"/>
    <n v="7.39466339999999E-2"/>
    <n v="7.0063917000000003E-2"/>
    <n v="6.4395054999999896E-2"/>
    <n v="5.9097759999999999E-2"/>
    <n v="5.7689542999999899E-2"/>
    <n v="5.8407619099999898E-2"/>
    <n v="0"/>
    <n v="0"/>
    <n v="0"/>
    <s v="EJ"/>
  </r>
  <r>
    <x v="30"/>
    <s v="Taiwan"/>
    <s v="other industrial feedstocks"/>
    <x v="0"/>
    <x v="5"/>
    <n v="6.1533999999999998E-3"/>
    <n v="8.7069000000000001E-3"/>
    <n v="1.1511499999999999E-2"/>
    <n v="1.21394E-2"/>
    <n v="1.3878700000000001E-2"/>
    <n v="1.4545600000000001E-2"/>
    <n v="1.4954200000000001E-2"/>
    <n v="1.4884400000000001E-2"/>
    <n v="1.47574E-2"/>
    <n v="1.45332E-2"/>
    <n v="1.4214900000000001E-2"/>
    <n v="0"/>
    <n v="0"/>
    <n v="0"/>
    <s v="EJ"/>
  </r>
  <r>
    <x v="30"/>
    <s v="Taiwan"/>
    <s v="other industrial feedstocks"/>
    <x v="0"/>
    <x v="2"/>
    <n v="5.1069200000000002E-2"/>
    <n v="0.101092"/>
    <n v="0.12964000000000001"/>
    <n v="9.4185000000000005E-2"/>
    <n v="0.10212"/>
    <n v="0.10419399999999999"/>
    <n v="0.10569099999999999"/>
    <n v="0.105694"/>
    <n v="0.104019"/>
    <n v="0.10280400000000001"/>
    <n v="0.101895"/>
    <n v="0"/>
    <n v="0"/>
    <n v="0"/>
    <s v="EJ"/>
  </r>
  <r>
    <x v="30"/>
    <s v="Taiwan"/>
    <s v="process heat cement"/>
    <x v="0"/>
    <x v="5"/>
    <n v="7.4085799999999993E-2"/>
    <n v="6.2856499999999996E-2"/>
    <n v="5.0458000000000003E-2"/>
    <n v="5.0458000000000003E-2"/>
    <n v="5.0048294E-2"/>
    <n v="5.0048546999999999E-2"/>
    <n v="5.0898109999999899E-2"/>
    <n v="5.2991769000000001E-2"/>
    <n v="5.5322122000000001E-2"/>
    <n v="5.6598188399999999E-2"/>
    <n v="5.6691028059999898E-2"/>
    <n v="0"/>
    <n v="0"/>
    <n v="0"/>
    <s v="EJ"/>
  </r>
  <r>
    <x v="30"/>
    <s v="Taiwan"/>
    <s v="process heat cement"/>
    <x v="0"/>
    <x v="1"/>
    <n v="0"/>
    <n v="0"/>
    <n v="0"/>
    <n v="0"/>
    <n v="0"/>
    <n v="8.0441099999999996E-7"/>
    <n v="2.11284988E-5"/>
    <n v="7.5635328799999993E-5"/>
    <n v="1.030340223E-4"/>
    <n v="7.4331208059999897E-5"/>
    <n v="6.8416632769999894E-5"/>
    <n v="0"/>
    <n v="0"/>
    <n v="0"/>
    <s v="EJ"/>
  </r>
  <r>
    <x v="30"/>
    <s v="Taiwan"/>
    <s v="process heat cement"/>
    <x v="0"/>
    <x v="2"/>
    <n v="4.7289300000000001E-3"/>
    <n v="4.0120800000000003E-3"/>
    <n v="3.2207099999999999E-3"/>
    <n v="3.2207099999999999E-3"/>
    <n v="3.2392521E-4"/>
    <n v="3.4547852699999998E-4"/>
    <n v="5.6462695100000003E-4"/>
    <n v="1.032464236E-3"/>
    <n v="1.0470389920000001E-3"/>
    <n v="6.9161705700000005E-4"/>
    <n v="6.2740350370000001E-4"/>
    <n v="0"/>
    <n v="0"/>
    <n v="0"/>
    <s v="EJ"/>
  </r>
  <r>
    <x v="30"/>
    <s v="Taiwan"/>
    <s v="resid cooling"/>
    <x v="4"/>
    <x v="4"/>
    <n v="1.9411399999999999E-2"/>
    <n v="5.0247399999999998E-2"/>
    <n v="5.1513999999999997E-2"/>
    <n v="5.3326699999999998E-2"/>
    <n v="5.2586000000000001E-2"/>
    <n v="5.1594271999999997E-2"/>
    <n v="4.9657832999999998E-2"/>
    <n v="4.6049779999999998E-2"/>
    <n v="4.2571976999999997E-2"/>
    <n v="3.9423847999999997E-2"/>
    <n v="3.7578520999999997E-2"/>
    <n v="0"/>
    <n v="0"/>
    <n v="0"/>
    <s v="EJ"/>
  </r>
  <r>
    <x v="30"/>
    <s v="Taiwan"/>
    <s v="resid heating"/>
    <x v="4"/>
    <x v="0"/>
    <n v="1.03897E-2"/>
    <n v="1.5713000000000001E-2"/>
    <n v="1.6250000000000001E-2"/>
    <n v="1.52227E-2"/>
    <n v="1.523559E-2"/>
    <n v="1.520058E-2"/>
    <n v="1.5334739999999999E-2"/>
    <n v="1.5373670000000001E-2"/>
    <n v="1.52971499999999E-2"/>
    <n v="1.4989433999999999E-2"/>
    <n v="1.4386962999999999E-2"/>
    <n v="0"/>
    <n v="0"/>
    <n v="0"/>
    <s v="EJ"/>
  </r>
  <r>
    <x v="30"/>
    <s v="Taiwan"/>
    <s v="resid heating"/>
    <x v="4"/>
    <x v="1"/>
    <n v="0"/>
    <n v="0"/>
    <n v="0"/>
    <n v="0"/>
    <n v="0"/>
    <n v="2.9148600000000002E-7"/>
    <n v="5.7999600000000001E-6"/>
    <n v="1.12915E-5"/>
    <n v="1.7509299999999999E-5"/>
    <n v="2.2419600000000001E-5"/>
    <n v="2.5069999999999999E-5"/>
    <n v="0"/>
    <n v="0"/>
    <n v="0"/>
    <s v="EJ"/>
  </r>
  <r>
    <x v="30"/>
    <s v="Taiwan"/>
    <s v="resid heating"/>
    <x v="4"/>
    <x v="2"/>
    <n v="3.9628099999999999E-2"/>
    <n v="4.1818300000000003E-2"/>
    <n v="3.8053900000000002E-2"/>
    <n v="3.6103299999999998E-2"/>
    <n v="3.5249809999999999E-2"/>
    <n v="3.4435309999999997E-2"/>
    <n v="3.3338050000000001E-2"/>
    <n v="3.1881270000000003E-2"/>
    <n v="3.0323839999999901E-2"/>
    <n v="2.8705640000000001E-2"/>
    <n v="2.7296306999999999E-2"/>
    <n v="0"/>
    <n v="0"/>
    <n v="0"/>
    <s v="EJ"/>
  </r>
  <r>
    <x v="30"/>
    <s v="Taiwan"/>
    <s v="resid others"/>
    <x v="4"/>
    <x v="4"/>
    <n v="3.9632800000000003E-2"/>
    <n v="0.102592"/>
    <n v="0.10517799999999999"/>
    <n v="0.108879"/>
    <n v="0.11623509999999999"/>
    <n v="0.12943379999999999"/>
    <n v="0.14335007"/>
    <n v="0.15352267"/>
    <n v="0.16122916999999901"/>
    <n v="0.1667835"/>
    <n v="0.17097986000000001"/>
    <n v="0"/>
    <n v="0"/>
    <n v="0"/>
    <s v="EJ"/>
  </r>
  <r>
    <x v="30"/>
    <s v="Taiwan"/>
    <s v="resid others"/>
    <x v="4"/>
    <x v="0"/>
    <n v="8.2380000000000005E-3"/>
    <n v="1.24587E-2"/>
    <n v="1.28845E-2"/>
    <n v="1.2070000000000001E-2"/>
    <n v="1.335832E-2"/>
    <n v="1.5349079999999999E-2"/>
    <n v="1.722052E-2"/>
    <n v="1.8336999999999999E-2"/>
    <n v="1.8761006E-2"/>
    <n v="1.8575618999999901E-2"/>
    <n v="1.7974855000000001E-2"/>
    <n v="0"/>
    <n v="0"/>
    <n v="0"/>
    <s v="EJ"/>
  </r>
  <r>
    <x v="30"/>
    <s v="Taiwan"/>
    <s v="resid others"/>
    <x v="4"/>
    <x v="1"/>
    <n v="0"/>
    <n v="0"/>
    <n v="0"/>
    <n v="0"/>
    <n v="0"/>
    <n v="1.19147E-6"/>
    <n v="2.0803699999999999E-5"/>
    <n v="3.7706000000000001E-5"/>
    <n v="4.7178600000000003E-5"/>
    <n v="5.8015800000000001E-5"/>
    <n v="5.7516499999999997E-5"/>
    <n v="0"/>
    <n v="0"/>
    <n v="0"/>
    <s v="EJ"/>
  </r>
  <r>
    <x v="30"/>
    <s v="Taiwan"/>
    <s v="resid others"/>
    <x v="4"/>
    <x v="2"/>
    <n v="8.8457999999999991E-3"/>
    <n v="9.3346999999999996E-3"/>
    <n v="8.4943999999999992E-3"/>
    <n v="8.0590000000000002E-3"/>
    <n v="8.5783289999999904E-3"/>
    <n v="9.0545879999999902E-3"/>
    <n v="8.7371509999999899E-3"/>
    <n v="7.7235289999999998E-3"/>
    <n v="6.7093839999999997E-3"/>
    <n v="5.7267209999999997E-3"/>
    <n v="5.31009899999999E-3"/>
    <n v="0"/>
    <n v="0"/>
    <n v="0"/>
    <s v="EJ"/>
  </r>
  <r>
    <x v="30"/>
    <s v="Taiwan"/>
    <s v="trn_aviation_intl"/>
    <x v="5"/>
    <x v="4"/>
    <n v="0"/>
    <n v="0"/>
    <n v="0"/>
    <n v="0"/>
    <n v="0"/>
    <n v="0"/>
    <n v="0"/>
    <n v="3.2147200000000001E-8"/>
    <n v="2.6921699999999999E-7"/>
    <n v="2.1356599999999999E-6"/>
    <n v="1.55848E-5"/>
    <n v="0"/>
    <n v="0"/>
    <n v="0"/>
    <s v="EJ"/>
  </r>
  <r>
    <x v="30"/>
    <s v="Taiwan"/>
    <s v="trn_aviation_intl"/>
    <x v="5"/>
    <x v="1"/>
    <n v="0"/>
    <n v="0"/>
    <n v="0"/>
    <n v="0"/>
    <n v="0"/>
    <n v="0"/>
    <n v="0"/>
    <n v="4.2952199999999997E-8"/>
    <n v="8.5571900000000001E-7"/>
    <n v="1.27029E-5"/>
    <n v="1.38243E-4"/>
    <n v="0"/>
    <n v="0"/>
    <n v="0"/>
    <s v="EJ"/>
  </r>
  <r>
    <x v="30"/>
    <s v="Taiwan"/>
    <s v="trn_aviation_intl"/>
    <x v="5"/>
    <x v="2"/>
    <n v="2.7742699999999999E-2"/>
    <n v="9.4025600000000001E-2"/>
    <n v="8.6222900000000005E-2"/>
    <n v="0.11085200000000001"/>
    <n v="0.11904099999999999"/>
    <n v="0.11835900000000001"/>
    <n v="0.119881"/>
    <n v="0.121756"/>
    <n v="0.129774"/>
    <n v="0.13619400000000001"/>
    <n v="0.140685"/>
    <n v="0"/>
    <n v="0"/>
    <n v="0"/>
    <s v="EJ"/>
  </r>
  <r>
    <x v="30"/>
    <s v="Taiwan"/>
    <s v="trn_freight"/>
    <x v="6"/>
    <x v="5"/>
    <n v="0"/>
    <n v="0"/>
    <n v="0"/>
    <n v="0"/>
    <n v="0"/>
    <n v="0"/>
    <n v="0"/>
    <n v="0"/>
    <n v="0"/>
    <n v="0"/>
    <n v="0"/>
    <n v="0"/>
    <n v="0"/>
    <n v="0"/>
    <s v="EJ"/>
  </r>
  <r>
    <x v="30"/>
    <s v="Taiwan"/>
    <s v="trn_freight"/>
    <x v="6"/>
    <x v="4"/>
    <n v="3.7358600000000002E-4"/>
    <n v="9.9216499999999993E-4"/>
    <n v="2.2023300000000002E-3"/>
    <n v="2.5589499999999999E-3"/>
    <n v="2.5244299999999998E-3"/>
    <n v="2.6377052999999998E-3"/>
    <n v="2.5451509999999998E-3"/>
    <n v="2.1406851500000001E-3"/>
    <n v="1.9866316999999998E-3"/>
    <n v="2.0238456E-3"/>
    <n v="2.1012559000000001E-3"/>
    <n v="0"/>
    <n v="0"/>
    <n v="0"/>
    <s v="EJ"/>
  </r>
  <r>
    <x v="30"/>
    <s v="Taiwan"/>
    <s v="trn_freight"/>
    <x v="6"/>
    <x v="1"/>
    <n v="0"/>
    <n v="0"/>
    <n v="0"/>
    <n v="0"/>
    <n v="0"/>
    <n v="9.1539400000000007E-5"/>
    <n v="3.76745E-4"/>
    <n v="7.6381183999999999E-4"/>
    <n v="9.6604730000000004E-4"/>
    <n v="1.0740020999999999E-3"/>
    <n v="1.1626749999999999E-3"/>
    <n v="0"/>
    <n v="0"/>
    <n v="0"/>
    <s v="EJ"/>
  </r>
  <r>
    <x v="30"/>
    <s v="Taiwan"/>
    <s v="trn_freight"/>
    <x v="6"/>
    <x v="2"/>
    <n v="1.03096099999999E-2"/>
    <n v="1.7147809999999999E-2"/>
    <n v="1.361512E-2"/>
    <n v="7.9332299999999994E-3"/>
    <n v="7.8738860000000001E-3"/>
    <n v="8.218408E-3"/>
    <n v="8.6690880000000001E-3"/>
    <n v="9.3178600000000007E-3"/>
    <n v="9.6605189999999994E-3"/>
    <n v="9.8663580000000004E-3"/>
    <n v="9.8790070000000004E-3"/>
    <n v="0"/>
    <n v="0"/>
    <n v="0"/>
    <s v="EJ"/>
  </r>
  <r>
    <x v="30"/>
    <s v="Taiwan"/>
    <s v="trn_freight_road"/>
    <x v="6"/>
    <x v="4"/>
    <n v="0"/>
    <n v="0"/>
    <n v="0"/>
    <n v="0"/>
    <n v="3.8503995E-4"/>
    <n v="2.5952840928000001E-3"/>
    <n v="1.000846720967E-2"/>
    <n v="2.639725523279E-2"/>
    <n v="4.5945995985532999E-2"/>
    <n v="6.3647120030199997E-2"/>
    <n v="7.8661296985999996E-2"/>
    <n v="0"/>
    <n v="0"/>
    <n v="0"/>
    <s v="EJ"/>
  </r>
  <r>
    <x v="30"/>
    <s v="Taiwan"/>
    <s v="trn_freight_road"/>
    <x v="6"/>
    <x v="1"/>
    <n v="0"/>
    <n v="0"/>
    <n v="0"/>
    <n v="0"/>
    <n v="0"/>
    <n v="6.4986244100000005E-4"/>
    <n v="4.2972819301599898E-3"/>
    <n v="1.17152837899E-2"/>
    <n v="1.7388577007339999E-2"/>
    <n v="2.0203803301700001E-2"/>
    <n v="2.0930605533999998E-2"/>
    <n v="0"/>
    <n v="0"/>
    <n v="0"/>
    <s v="EJ"/>
  </r>
  <r>
    <x v="30"/>
    <s v="Taiwan"/>
    <s v="trn_freight_road"/>
    <x v="6"/>
    <x v="2"/>
    <n v="0.10131136"/>
    <n v="0.19655980000000001"/>
    <n v="0.1890404"/>
    <n v="0.19612550000000001"/>
    <n v="0.21949066409000001"/>
    <n v="0.23434970609399999"/>
    <n v="0.232120616837"/>
    <n v="0.19987248601900001"/>
    <n v="0.16724259012000001"/>
    <n v="0.14542774790999999"/>
    <n v="0.132023320359999"/>
    <n v="0"/>
    <n v="0"/>
    <n v="0"/>
    <s v="EJ"/>
  </r>
  <r>
    <x v="30"/>
    <s v="Taiwan"/>
    <s v="trn_pass"/>
    <x v="6"/>
    <x v="4"/>
    <n v="3.3829999999999998E-4"/>
    <n v="8.9829899999999997E-4"/>
    <n v="1.9940000000000001E-3"/>
    <n v="2.31679E-3"/>
    <n v="2.4452850000000002E-3"/>
    <n v="2.651418E-3"/>
    <n v="2.9289679999999901E-3"/>
    <n v="3.3080219999999999E-3"/>
    <n v="3.8782740000000001E-3"/>
    <n v="4.6379349999999897E-3"/>
    <n v="5.6351930000000001E-3"/>
    <n v="0"/>
    <n v="0"/>
    <n v="0"/>
    <s v="EJ"/>
  </r>
  <r>
    <x v="30"/>
    <s v="Taiwan"/>
    <s v="trn_pass"/>
    <x v="6"/>
    <x v="1"/>
    <n v="0"/>
    <n v="0"/>
    <n v="0"/>
    <n v="0"/>
    <n v="0"/>
    <n v="0"/>
    <n v="0"/>
    <n v="1.1799300000000001E-5"/>
    <n v="3.8729600000000003E-5"/>
    <n v="1.1822100000000001E-4"/>
    <n v="3.1277799999999999E-4"/>
    <n v="0"/>
    <n v="0"/>
    <n v="0"/>
    <s v="EJ"/>
  </r>
  <r>
    <x v="30"/>
    <s v="Taiwan"/>
    <s v="trn_pass"/>
    <x v="6"/>
    <x v="2"/>
    <n v="3.3395999999999999E-3"/>
    <n v="8.97768E-3"/>
    <n v="8.3728799999999992E-3"/>
    <n v="1.001647E-2"/>
    <n v="1.07915199999999E-2"/>
    <n v="1.15678899999999E-2"/>
    <n v="1.228695E-2"/>
    <n v="1.270925E-2"/>
    <n v="1.3465670000000001E-2"/>
    <n v="1.3826379999999999E-2"/>
    <n v="1.3628100000000001E-2"/>
    <n v="0"/>
    <n v="0"/>
    <n v="0"/>
    <s v="EJ"/>
  </r>
  <r>
    <x v="30"/>
    <s v="Taiwan"/>
    <s v="trn_pass_road"/>
    <x v="6"/>
    <x v="4"/>
    <n v="0"/>
    <n v="0"/>
    <n v="0"/>
    <n v="0"/>
    <n v="1.79408E-3"/>
    <n v="3.81205E-3"/>
    <n v="6.111015E-3"/>
    <n v="6.9077100000000001E-3"/>
    <n v="7.0162599999999999E-3"/>
    <n v="6.9839899999999998E-3"/>
    <n v="6.9777299999999997E-3"/>
    <n v="0"/>
    <n v="0"/>
    <n v="0"/>
    <s v="EJ"/>
  </r>
  <r>
    <x v="30"/>
    <s v="Taiwan"/>
    <s v="trn_pass_road"/>
    <x v="6"/>
    <x v="1"/>
    <n v="0"/>
    <n v="0"/>
    <n v="0"/>
    <n v="0"/>
    <n v="0"/>
    <n v="1.0302300000000001E-6"/>
    <n v="6.5036029999999997E-6"/>
    <n v="2.0124724E-5"/>
    <n v="3.5600630000000001E-5"/>
    <n v="4.6784659999999997E-5"/>
    <n v="4.9916800000000003E-5"/>
    <n v="0"/>
    <n v="0"/>
    <n v="0"/>
    <s v="EJ"/>
  </r>
  <r>
    <x v="30"/>
    <s v="Taiwan"/>
    <s v="trn_pass_road"/>
    <x v="6"/>
    <x v="2"/>
    <n v="3.2145100000000003E-2"/>
    <n v="6.2366100000000001E-2"/>
    <n v="5.9980199999999997E-2"/>
    <n v="6.2227499999999998E-2"/>
    <n v="7.0504522299999997E-2"/>
    <n v="6.6011835999999893E-2"/>
    <n v="4.9720074500000003E-2"/>
    <n v="4.3870572099999998E-2"/>
    <n v="4.2234818E-2"/>
    <n v="3.9604522000000003E-2"/>
    <n v="3.7393804000000003E-2"/>
    <n v="0"/>
    <n v="0"/>
    <n v="0"/>
    <s v="EJ"/>
  </r>
  <r>
    <x v="30"/>
    <s v="Taiwan"/>
    <s v="trn_pass_road_LDV"/>
    <x v="6"/>
    <x v="4"/>
    <n v="0"/>
    <n v="0"/>
    <n v="0"/>
    <n v="0"/>
    <n v="0"/>
    <n v="2.4750100000000001E-3"/>
    <n v="7.1548799999999997E-3"/>
    <n v="8.1782000000000001E-3"/>
    <n v="8.4033600000000003E-3"/>
    <n v="9.0664700000000001E-3"/>
    <n v="9.2084699999999998E-3"/>
    <n v="0"/>
    <n v="0"/>
    <n v="0"/>
    <s v="EJ"/>
  </r>
  <r>
    <x v="30"/>
    <s v="Taiwan"/>
    <s v="trn_pass_road_LDV"/>
    <x v="6"/>
    <x v="2"/>
    <n v="6.3693799999999995E-2"/>
    <n v="0.123575"/>
    <n v="0.11884699999999999"/>
    <n v="0.12330000000000001"/>
    <n v="7.0696499999999995E-2"/>
    <n v="4.2681900000000002E-2"/>
    <n v="3.9414699999999997E-2"/>
    <n v="2.94484E-2"/>
    <n v="2.1898600000000001E-2"/>
    <n v="1.84642E-2"/>
    <n v="1.5449299999999999E-2"/>
    <n v="0"/>
    <n v="0"/>
    <n v="0"/>
    <s v="EJ"/>
  </r>
  <r>
    <x v="30"/>
    <s v="Taiwan"/>
    <s v="trn_pass_road_LDV_4W"/>
    <x v="6"/>
    <x v="4"/>
    <n v="0"/>
    <n v="0"/>
    <n v="0"/>
    <n v="0"/>
    <n v="0"/>
    <n v="0"/>
    <n v="3.18873799999999E-3"/>
    <n v="5.3852789999999998E-3"/>
    <n v="7.1097690000000002E-3"/>
    <n v="8.3785079999999998E-3"/>
    <n v="9.3382510000000005E-3"/>
    <n v="0"/>
    <n v="0"/>
    <n v="0"/>
    <s v="EJ"/>
  </r>
  <r>
    <x v="30"/>
    <s v="Taiwan"/>
    <s v="trn_pass_road_LDV_4W"/>
    <x v="6"/>
    <x v="1"/>
    <n v="0"/>
    <n v="0"/>
    <n v="0"/>
    <n v="0"/>
    <n v="0"/>
    <n v="0"/>
    <n v="1.03046633E-5"/>
    <n v="1.43388463E-5"/>
    <n v="1.7970169000000001E-5"/>
    <n v="2.1334490799999901E-5"/>
    <n v="2.5564554E-5"/>
    <n v="0"/>
    <n v="0"/>
    <n v="0"/>
    <s v="EJ"/>
  </r>
  <r>
    <x v="30"/>
    <s v="Taiwan"/>
    <s v="trn_pass_road_LDV_4W"/>
    <x v="6"/>
    <x v="2"/>
    <n v="6.2098199999999999E-2"/>
    <n v="0.1204794"/>
    <n v="0.1158703"/>
    <n v="0.1202117"/>
    <n v="7.6916999999999999E-2"/>
    <n v="6.0690399999999999E-2"/>
    <n v="6.8498218099999994E-2"/>
    <n v="5.8439978400000002E-2"/>
    <n v="4.7378870400000002E-2"/>
    <n v="4.49646423999999E-2"/>
    <n v="4.0261225999999997E-2"/>
    <n v="0"/>
    <n v="0"/>
    <n v="0"/>
    <s v="EJ"/>
  </r>
  <r>
    <x v="30"/>
    <s v="Taiwan"/>
    <s v="trn_shipping_intl"/>
    <x v="7"/>
    <x v="4"/>
    <n v="0"/>
    <n v="0"/>
    <n v="0"/>
    <n v="0"/>
    <n v="0"/>
    <n v="0"/>
    <n v="0"/>
    <n v="2.2008199999999999E-6"/>
    <n v="6.6082700000000003E-6"/>
    <n v="2.07842E-5"/>
    <n v="5.4508500000000002E-5"/>
    <n v="0"/>
    <n v="0"/>
    <n v="0"/>
    <s v="EJ"/>
  </r>
  <r>
    <x v="30"/>
    <s v="Taiwan"/>
    <s v="trn_shipping_intl"/>
    <x v="7"/>
    <x v="1"/>
    <n v="0"/>
    <n v="0"/>
    <n v="0"/>
    <n v="0"/>
    <n v="0"/>
    <n v="0"/>
    <n v="0"/>
    <n v="2.8443199999999999E-5"/>
    <n v="1.0661499999999999E-4"/>
    <n v="4.2503099999999998E-4"/>
    <n v="1.3779E-3"/>
    <n v="0"/>
    <n v="0"/>
    <n v="0"/>
    <s v="EJ"/>
  </r>
  <r>
    <x v="30"/>
    <s v="Taiwan"/>
    <s v="trn_shipping_intl"/>
    <x v="7"/>
    <x v="2"/>
    <n v="6.6755200000000001E-2"/>
    <n v="0.101893"/>
    <n v="0.16703799999999999"/>
    <n v="0.15071999999999999"/>
    <n v="0.15234259"/>
    <n v="0.1549461"/>
    <n v="0.15566469999999999"/>
    <n v="0.15904589999999999"/>
    <n v="0.16372059999999999"/>
    <n v="0.16845460000000001"/>
    <n v="0.17165900000000001"/>
    <n v="0"/>
    <n v="0"/>
    <n v="0"/>
    <s v="EJ"/>
  </r>
  <r>
    <x v="31"/>
    <s v="USA"/>
    <s v="N fertilizer"/>
    <x v="0"/>
    <x v="0"/>
    <n v="0.56507799999999997"/>
    <n v="0.37654599999999999"/>
    <n v="0.36279400000000001"/>
    <n v="0.380853"/>
    <n v="0.42049199999999998"/>
    <n v="0.45280938999999998"/>
    <n v="0.46837773999999999"/>
    <n v="0.46150528600000001"/>
    <n v="0.44194242099999997"/>
    <n v="0.44753601320000003"/>
    <n v="0.45540168199999997"/>
    <n v="0"/>
    <n v="0"/>
    <n v="0"/>
    <s v="EJ"/>
  </r>
  <r>
    <x v="31"/>
    <s v="USA"/>
    <s v="N fertilizer"/>
    <x v="0"/>
    <x v="1"/>
    <n v="0"/>
    <n v="0"/>
    <n v="0"/>
    <n v="0"/>
    <n v="0"/>
    <n v="6.8709000000000001E-4"/>
    <n v="5.0546769999999996E-3"/>
    <n v="1.6834768999999999E-2"/>
    <n v="3.3080501999999998E-2"/>
    <n v="4.9029976000000003E-2"/>
    <n v="6.3908500999999895E-2"/>
    <n v="0"/>
    <n v="0"/>
    <n v="0"/>
    <s v="EJ"/>
  </r>
  <r>
    <x v="31"/>
    <s v="USA"/>
    <s v="agricultural energy use"/>
    <x v="1"/>
    <x v="3"/>
    <n v="0"/>
    <n v="7.9115000000000001E-3"/>
    <n v="5.6804E-2"/>
    <n v="3.9766999999999997E-2"/>
    <n v="4.1577820000000001E-2"/>
    <n v="4.727688E-2"/>
    <n v="5.3157179999999998E-2"/>
    <n v="5.6811649999999998E-2"/>
    <n v="5.6147289999999898E-2"/>
    <n v="5.2942740000000002E-2"/>
    <n v="4.8657329999999999E-2"/>
    <n v="0"/>
    <n v="0"/>
    <n v="0"/>
    <s v="EJ"/>
  </r>
  <r>
    <x v="31"/>
    <s v="USA"/>
    <s v="agricultural energy use"/>
    <x v="1"/>
    <x v="5"/>
    <n v="0"/>
    <n v="1.79998E-2"/>
    <n v="0"/>
    <n v="0"/>
    <n v="0"/>
    <n v="0"/>
    <n v="0"/>
    <n v="0"/>
    <n v="0"/>
    <n v="0"/>
    <n v="0"/>
    <n v="0"/>
    <n v="0"/>
    <n v="0"/>
    <s v="EJ"/>
  </r>
  <r>
    <x v="31"/>
    <s v="USA"/>
    <s v="agricultural energy use"/>
    <x v="1"/>
    <x v="4"/>
    <n v="0"/>
    <n v="0.14772399999999999"/>
    <n v="0.13818"/>
    <n v="0.13709199999999999"/>
    <n v="0.14270539999999901"/>
    <n v="0.15164126"/>
    <n v="0.16947773999999999"/>
    <n v="0.18573903999999999"/>
    <n v="0.19785788000000001"/>
    <n v="0.21558378"/>
    <n v="0.23621500000000001"/>
    <n v="0"/>
    <n v="0"/>
    <n v="0"/>
    <s v="EJ"/>
  </r>
  <r>
    <x v="31"/>
    <s v="USA"/>
    <s v="agricultural energy use"/>
    <x v="1"/>
    <x v="0"/>
    <n v="0"/>
    <n v="7.6938699999999999E-2"/>
    <n v="6.2496999999999997E-2"/>
    <n v="6.0655100000000003E-2"/>
    <n v="6.1990400000000001E-2"/>
    <n v="6.0261000000000002E-2"/>
    <n v="6.0201729999999898E-2"/>
    <n v="6.2420209999999997E-2"/>
    <n v="6.4841979999999994E-2"/>
    <n v="6.5418519999999994E-2"/>
    <n v="6.2900540000000005E-2"/>
    <n v="0"/>
    <n v="0"/>
    <n v="0"/>
    <s v="EJ"/>
  </r>
  <r>
    <x v="31"/>
    <s v="USA"/>
    <s v="agricultural energy use"/>
    <x v="1"/>
    <x v="1"/>
    <n v="0"/>
    <n v="0"/>
    <n v="0"/>
    <n v="0"/>
    <n v="0"/>
    <n v="4.3359599999999998E-3"/>
    <n v="1.598778E-2"/>
    <n v="3.0602009999999999E-2"/>
    <n v="4.1525154999999897E-2"/>
    <n v="5.1975809999999997E-2"/>
    <n v="5.8978370000000002E-2"/>
    <n v="0"/>
    <n v="0"/>
    <n v="0"/>
    <s v="EJ"/>
  </r>
  <r>
    <x v="31"/>
    <s v="USA"/>
    <s v="agricultural energy use"/>
    <x v="1"/>
    <x v="2"/>
    <n v="0.60295100000000001"/>
    <n v="0.67696000000000001"/>
    <n v="0.65703500000000004"/>
    <n v="0.630579"/>
    <n v="0.64286920000000003"/>
    <n v="0.63099049999999901"/>
    <n v="0.59301329999999997"/>
    <n v="0.54963638999999997"/>
    <n v="0.51809050999999995"/>
    <n v="0.47709945999999998"/>
    <n v="0.43836227"/>
    <n v="0"/>
    <n v="0"/>
    <n v="0"/>
    <s v="EJ"/>
  </r>
  <r>
    <x v="31"/>
    <s v="USA"/>
    <s v="alumina"/>
    <x v="0"/>
    <x v="3"/>
    <n v="0"/>
    <n v="0"/>
    <n v="4.0483300000000002E-3"/>
    <n v="4.7679100000000002E-3"/>
    <n v="6.1340300000000004E-3"/>
    <n v="6.3057479999999999E-3"/>
    <n v="6.4993849999999999E-3"/>
    <n v="6.6552180000000001E-3"/>
    <n v="6.7612810000000001E-3"/>
    <n v="6.809977E-3"/>
    <n v="6.8032931999999898E-3"/>
    <n v="0"/>
    <n v="0"/>
    <n v="0"/>
    <s v="EJ"/>
  </r>
  <r>
    <x v="31"/>
    <s v="USA"/>
    <s v="alumina"/>
    <x v="0"/>
    <x v="0"/>
    <n v="4.8754800000000001E-2"/>
    <n v="2.44266E-2"/>
    <n v="1.11427E-2"/>
    <n v="1.2688700000000001E-2"/>
    <n v="1.6316341281199999E-2"/>
    <n v="1.6767276533050001E-2"/>
    <n v="1.7267457592990001E-2"/>
    <n v="1.7647891679749901E-2"/>
    <n v="1.7887326531799998E-2"/>
    <n v="1.798792734357E-2"/>
    <n v="1.7951199424370901E-2"/>
    <n v="0"/>
    <n v="0"/>
    <n v="0"/>
    <s v="EJ"/>
  </r>
  <r>
    <x v="31"/>
    <s v="USA"/>
    <s v="alumina"/>
    <x v="0"/>
    <x v="2"/>
    <n v="2.4179700000000002E-3"/>
    <n v="2.6896200000000002E-3"/>
    <n v="0"/>
    <n v="0"/>
    <n v="0"/>
    <n v="0"/>
    <n v="0"/>
    <n v="0"/>
    <n v="0"/>
    <n v="0"/>
    <n v="0"/>
    <n v="0"/>
    <n v="0"/>
    <n v="0"/>
    <s v="EJ"/>
  </r>
  <r>
    <x v="31"/>
    <s v="USA"/>
    <s v="aluminum"/>
    <x v="0"/>
    <x v="4"/>
    <n v="0.24085899999999999"/>
    <n v="0.13428399999999999"/>
    <n v="8.9673100000000006E-2"/>
    <n v="8.6574600000000002E-2"/>
    <n v="0.11135349999999999"/>
    <n v="0.11445147999999999"/>
    <n v="0.11791841"/>
    <n v="0.12063957"/>
    <n v="0.12242957"/>
    <n v="0.12322007"/>
    <n v="0.123037966"/>
    <n v="0"/>
    <n v="0"/>
    <n v="0"/>
    <s v="EJ"/>
  </r>
  <r>
    <x v="31"/>
    <s v="USA"/>
    <s v="cement"/>
    <x v="0"/>
    <x v="4"/>
    <n v="4.30421E-2"/>
    <n v="5.9175499999999999E-2"/>
    <n v="3.8041699999999998E-2"/>
    <n v="3.8041699999999998E-2"/>
    <n v="4.2365369999999999E-2"/>
    <n v="4.6129389999999999E-2"/>
    <n v="4.9416259999999899E-2"/>
    <n v="5.212696E-2"/>
    <n v="5.4656029999999897E-2"/>
    <n v="5.7234267999999998E-2"/>
    <n v="5.9743024999999998E-2"/>
    <n v="0"/>
    <n v="0"/>
    <n v="0"/>
    <s v="EJ"/>
  </r>
  <r>
    <x v="31"/>
    <s v="USA"/>
    <s v="chemical energy use"/>
    <x v="0"/>
    <x v="3"/>
    <n v="0"/>
    <n v="3.1269400000000003E-2"/>
    <n v="8.2883000000000002E-3"/>
    <n v="8.1627000000000002E-3"/>
    <n v="8.5588519999999901E-3"/>
    <n v="8.834929E-3"/>
    <n v="9.3313949999999993E-3"/>
    <n v="1.0036669E-2"/>
    <n v="1.0523362E-2"/>
    <n v="1.06642352E-2"/>
    <n v="1.05776518999999E-2"/>
    <n v="0"/>
    <n v="0"/>
    <n v="0"/>
    <s v="EJ"/>
  </r>
  <r>
    <x v="31"/>
    <s v="USA"/>
    <s v="chemical energy use"/>
    <x v="0"/>
    <x v="5"/>
    <n v="0.366568"/>
    <n v="0.20683000000000001"/>
    <n v="0.17899300000000001"/>
    <n v="0.134078"/>
    <n v="0.14065385"/>
    <n v="0.14408615999999999"/>
    <n v="0.148849489999999"/>
    <n v="0.15404445999999999"/>
    <n v="0.15891475999999999"/>
    <n v="0.16220113"/>
    <n v="0.164411001"/>
    <n v="0"/>
    <n v="0"/>
    <n v="0"/>
    <s v="EJ"/>
  </r>
  <r>
    <x v="31"/>
    <s v="USA"/>
    <s v="chemical energy use"/>
    <x v="0"/>
    <x v="4"/>
    <n v="0.73761500000000002"/>
    <n v="0.51885499999999996"/>
    <n v="0.45355299999999998"/>
    <n v="0.410437"/>
    <n v="0.3924957"/>
    <n v="0.40657099999999902"/>
    <n v="0.42500579999999999"/>
    <n v="0.44162429999999903"/>
    <n v="0.45063889999999901"/>
    <n v="0.45417759000000002"/>
    <n v="0.46083553999999999"/>
    <n v="0"/>
    <n v="0"/>
    <n v="0"/>
    <s v="EJ"/>
  </r>
  <r>
    <x v="31"/>
    <s v="USA"/>
    <s v="chemical energy use"/>
    <x v="0"/>
    <x v="0"/>
    <n v="1.48471"/>
    <n v="1.0229200000000001"/>
    <n v="1.5926400000000001"/>
    <n v="1.9198"/>
    <n v="2.0045310000000001"/>
    <n v="2.0344470000000001"/>
    <n v="2.0684714999999998"/>
    <n v="2.0940042999999999"/>
    <n v="2.1132084"/>
    <n v="2.1318145999999998"/>
    <n v="2.1383773499999998"/>
    <n v="0"/>
    <n v="0"/>
    <n v="0"/>
    <s v="EJ"/>
  </r>
  <r>
    <x v="31"/>
    <s v="USA"/>
    <s v="chemical energy use"/>
    <x v="0"/>
    <x v="2"/>
    <n v="0"/>
    <n v="0.35991200000000001"/>
    <n v="0.34057300000000001"/>
    <n v="0.11252"/>
    <n v="0.11605052"/>
    <n v="0.11761257"/>
    <n v="0.1169206"/>
    <n v="0.11294290999999999"/>
    <n v="0.10965052"/>
    <n v="0.11016867999999901"/>
    <n v="0.11407508600000001"/>
    <n v="0"/>
    <n v="0"/>
    <n v="0"/>
    <s v="EJ"/>
  </r>
  <r>
    <x v="31"/>
    <s v="USA"/>
    <s v="chemical feedstocks"/>
    <x v="0"/>
    <x v="0"/>
    <n v="0.26569999999999999"/>
    <n v="0.25031700000000001"/>
    <n v="0.29086099999999998"/>
    <n v="0.43088100000000001"/>
    <n v="0.44554199999999999"/>
    <n v="0.44090099999999999"/>
    <n v="0.481846"/>
    <n v="0.50005900000000003"/>
    <n v="0.50180800000000003"/>
    <n v="0.49149799999999999"/>
    <n v="0.46535799999999999"/>
    <n v="0"/>
    <n v="0"/>
    <n v="0"/>
    <s v="EJ"/>
  </r>
  <r>
    <x v="31"/>
    <s v="USA"/>
    <s v="chemical feedstocks"/>
    <x v="0"/>
    <x v="2"/>
    <n v="2.4146899999999998"/>
    <n v="3.5719099999999999"/>
    <n v="3.4741300000000002"/>
    <n v="3.1807300000000001"/>
    <n v="3.2696299999999998"/>
    <n v="3.3458199999999998"/>
    <n v="3.39323"/>
    <n v="3.4588199999999998"/>
    <n v="3.52562"/>
    <n v="3.58901"/>
    <n v="3.6545999999999998"/>
    <n v="0"/>
    <n v="0"/>
    <n v="0"/>
    <s v="EJ"/>
  </r>
  <r>
    <x v="31"/>
    <s v="USA"/>
    <s v="comm cooling"/>
    <x v="2"/>
    <x v="4"/>
    <n v="0.32500499999999999"/>
    <n v="0.57149899999999998"/>
    <n v="0.59049600000000002"/>
    <n v="0.607039"/>
    <n v="0.64293370000000005"/>
    <n v="0.66750679999999996"/>
    <n v="0.67820139999999995"/>
    <n v="0.6699176"/>
    <n v="0.65715570000000001"/>
    <n v="0.64287008999999995"/>
    <n v="0.63313059999999999"/>
    <n v="0"/>
    <n v="0"/>
    <n v="0"/>
    <s v="EJ"/>
  </r>
  <r>
    <x v="31"/>
    <s v="USA"/>
    <s v="comm cooling"/>
    <x v="2"/>
    <x v="0"/>
    <n v="1.9444400000000001E-2"/>
    <n v="2.1861100000000001E-2"/>
    <n v="2.2603600000000001E-2"/>
    <n v="2.3340400000000001E-2"/>
    <n v="2.4448539999999901E-2"/>
    <n v="2.4677640000000001E-2"/>
    <n v="2.3537530000000001E-2"/>
    <n v="2.0947390999999999E-2"/>
    <n v="1.8495136999999998E-2"/>
    <n v="1.6371954000000001E-2"/>
    <n v="1.5298611E-2"/>
    <n v="0"/>
    <n v="0"/>
    <n v="0"/>
    <s v="EJ"/>
  </r>
  <r>
    <x v="31"/>
    <s v="USA"/>
    <s v="comm heating"/>
    <x v="2"/>
    <x v="3"/>
    <n v="0.51010599999999995"/>
    <n v="7.6779600000000003E-2"/>
    <n v="6.1747700000000003E-2"/>
    <n v="7.2710800000000006E-2"/>
    <n v="7.6565320000000006E-2"/>
    <n v="8.1983459999999994E-2"/>
    <n v="8.7041469999999996E-2"/>
    <n v="8.9607560000000003E-2"/>
    <n v="8.7817060000000002E-2"/>
    <n v="8.3304790000000004E-2"/>
    <n v="7.7831869999999997E-2"/>
    <n v="0"/>
    <n v="0"/>
    <n v="0"/>
    <s v="EJ"/>
  </r>
  <r>
    <x v="31"/>
    <s v="USA"/>
    <s v="comm heating"/>
    <x v="2"/>
    <x v="4"/>
    <n v="0.10770399999999999"/>
    <n v="0.18939"/>
    <n v="0.195686"/>
    <n v="0.20116800000000001"/>
    <n v="0.2135195"/>
    <n v="0.2251147"/>
    <n v="0.23839089999999999"/>
    <n v="0.2476013"/>
    <n v="0.2530056"/>
    <n v="0.25681847000000002"/>
    <n v="0.2592991"/>
    <n v="0"/>
    <n v="0"/>
    <n v="0"/>
    <s v="EJ"/>
  </r>
  <r>
    <x v="31"/>
    <s v="USA"/>
    <s v="comm heating"/>
    <x v="2"/>
    <x v="0"/>
    <n v="1.1046899999999999"/>
    <n v="1.2419800000000001"/>
    <n v="1.28417"/>
    <n v="1.32603"/>
    <n v="1.397165"/>
    <n v="1.4464969999999999"/>
    <n v="1.49578999999999"/>
    <n v="1.5326991999999999"/>
    <n v="1.5533185"/>
    <n v="1.5581947999999901"/>
    <n v="1.5459113"/>
    <n v="0"/>
    <n v="0"/>
    <n v="0"/>
    <s v="EJ"/>
  </r>
  <r>
    <x v="31"/>
    <s v="USA"/>
    <s v="comm heating"/>
    <x v="2"/>
    <x v="1"/>
    <n v="0"/>
    <n v="0"/>
    <n v="0"/>
    <n v="0"/>
    <n v="0"/>
    <n v="5.6959800000000003E-5"/>
    <n v="1.07591E-3"/>
    <n v="2.32096E-3"/>
    <n v="3.4718100000000001E-3"/>
    <n v="3.9847199999999998E-3"/>
    <n v="4.2636100000000001E-3"/>
    <n v="0"/>
    <n v="0"/>
    <n v="0"/>
    <s v="EJ"/>
  </r>
  <r>
    <x v="31"/>
    <s v="USA"/>
    <s v="comm heating"/>
    <x v="2"/>
    <x v="2"/>
    <n v="0.55798700000000001"/>
    <n v="0.437162"/>
    <n v="0.40295799999999998"/>
    <n v="0.31019200000000002"/>
    <n v="0.32459199999999999"/>
    <n v="0.33467750000000002"/>
    <n v="0.33640759999999997"/>
    <n v="0.33107999999999999"/>
    <n v="0.32568940000000002"/>
    <n v="0.32615699999999997"/>
    <n v="0.33478232000000002"/>
    <n v="0"/>
    <n v="0"/>
    <n v="0"/>
    <s v="EJ"/>
  </r>
  <r>
    <x v="31"/>
    <s v="USA"/>
    <s v="comm others"/>
    <x v="2"/>
    <x v="3"/>
    <n v="5.6678399999999997E-2"/>
    <n v="8.5310999999999998E-3"/>
    <n v="6.8608999999999996E-3"/>
    <n v="8.0789999999999994E-3"/>
    <n v="8.7541700000000004E-3"/>
    <n v="9.5349639999999999E-3"/>
    <n v="1.0034931E-2"/>
    <n v="1.0132726999999999E-2"/>
    <n v="9.8428230000000005E-3"/>
    <n v="9.2112040000000006E-3"/>
    <n v="8.6517639999999993E-3"/>
    <n v="0"/>
    <n v="0"/>
    <n v="0"/>
    <s v="EJ"/>
  </r>
  <r>
    <x v="31"/>
    <s v="USA"/>
    <s v="comm others"/>
    <x v="2"/>
    <x v="5"/>
    <n v="0.34120099999999998"/>
    <n v="8.8031600000000002E-2"/>
    <n v="6.3166700000000006E-2"/>
    <n v="2.8129899999999999E-2"/>
    <n v="3.052175E-2"/>
    <n v="3.2185709999999999E-2"/>
    <n v="3.2350740000000003E-2"/>
    <n v="3.1235470000000001E-2"/>
    <n v="3.0155799999999899E-2"/>
    <n v="2.8915214000000002E-2"/>
    <n v="2.8429846000000002E-2"/>
    <n v="0"/>
    <n v="0"/>
    <n v="0"/>
    <s v="EJ"/>
  </r>
  <r>
    <x v="31"/>
    <s v="USA"/>
    <s v="comm others"/>
    <x v="2"/>
    <x v="4"/>
    <n v="2.3410799999999998"/>
    <n v="4.1166299999999998"/>
    <n v="4.2534700000000001"/>
    <n v="4.37263"/>
    <n v="4.7955699999999997"/>
    <n v="5.1845090000000003"/>
    <n v="5.5576179999999997"/>
    <n v="5.8356279999999998"/>
    <n v="6.0655299999999999"/>
    <n v="6.2787410000000001"/>
    <n v="6.4832239999999999"/>
    <n v="0"/>
    <n v="0"/>
    <n v="0"/>
    <s v="EJ"/>
  </r>
  <r>
    <x v="31"/>
    <s v="USA"/>
    <s v="comm others"/>
    <x v="2"/>
    <x v="0"/>
    <n v="1.43631"/>
    <n v="1.61483"/>
    <n v="1.6696800000000001"/>
    <n v="1.7241"/>
    <n v="1.8713610000000001"/>
    <n v="1.9689749999999999"/>
    <n v="2.0266919999999899"/>
    <n v="2.0599080000000001"/>
    <n v="2.0927845999999999"/>
    <n v="2.1036334999999999"/>
    <n v="2.1125810999999999"/>
    <n v="0"/>
    <n v="0"/>
    <n v="0"/>
    <s v="EJ"/>
  </r>
  <r>
    <x v="31"/>
    <s v="USA"/>
    <s v="comm others"/>
    <x v="2"/>
    <x v="1"/>
    <n v="0"/>
    <n v="0"/>
    <n v="0"/>
    <n v="0"/>
    <n v="0"/>
    <n v="1.7200599999999999E-4"/>
    <n v="2.8850099999999999E-3"/>
    <n v="5.8071399999999997E-3"/>
    <n v="7.7303800000000002E-3"/>
    <n v="9.9112799999999997E-3"/>
    <n v="1.0402099999999999E-2"/>
    <n v="0"/>
    <n v="0"/>
    <n v="0"/>
    <s v="EJ"/>
  </r>
  <r>
    <x v="31"/>
    <s v="USA"/>
    <s v="comm others"/>
    <x v="2"/>
    <x v="2"/>
    <n v="0.33247700000000002"/>
    <n v="0.26048399999999999"/>
    <n v="0.24010300000000001"/>
    <n v="0.18482899999999999"/>
    <n v="0.19708400000000001"/>
    <n v="0.20203489999999999"/>
    <n v="0.19291990000000001"/>
    <n v="0.17553149999999901"/>
    <n v="0.16250926999999901"/>
    <n v="0.15294334000000001"/>
    <n v="0.15481151000000001"/>
    <n v="0"/>
    <n v="0"/>
    <n v="0"/>
    <s v="EJ"/>
  </r>
  <r>
    <x v="31"/>
    <s v="USA"/>
    <s v="construction energy use"/>
    <x v="0"/>
    <x v="4"/>
    <n v="0"/>
    <n v="0.120347"/>
    <n v="0.20088600000000001"/>
    <n v="0.219053"/>
    <n v="0.2252072"/>
    <n v="0.23186063299999901"/>
    <n v="0.242132928999999"/>
    <n v="0.24963062699999999"/>
    <n v="0.25298035499999999"/>
    <n v="0.25694862499999999"/>
    <n v="0.26170526999999999"/>
    <n v="0"/>
    <n v="0"/>
    <n v="0"/>
    <s v="EJ"/>
  </r>
  <r>
    <x v="31"/>
    <s v="USA"/>
    <s v="construction energy use"/>
    <x v="0"/>
    <x v="0"/>
    <n v="0"/>
    <n v="0.23253199999999999"/>
    <n v="1.5739400000000001E-2"/>
    <n v="1.28092E-2"/>
    <n v="1.293892E-2"/>
    <n v="1.235868E-2"/>
    <n v="1.192184E-2"/>
    <n v="1.2140946999999999E-2"/>
    <n v="1.2580088E-2"/>
    <n v="1.26120909999999E-2"/>
    <n v="1.2034889999999999E-2"/>
    <n v="0"/>
    <n v="0"/>
    <n v="0"/>
    <s v="EJ"/>
  </r>
  <r>
    <x v="31"/>
    <s v="USA"/>
    <s v="construction energy use"/>
    <x v="0"/>
    <x v="1"/>
    <n v="0"/>
    <n v="0"/>
    <n v="0"/>
    <n v="0"/>
    <n v="0"/>
    <n v="2.6849399999999998E-3"/>
    <n v="9.4373800000000004E-3"/>
    <n v="1.8076620000000002E-2"/>
    <n v="2.4871509E-2"/>
    <n v="3.2015179999999997E-2"/>
    <n v="3.7631829999999998E-2"/>
    <n v="0"/>
    <n v="0"/>
    <n v="0"/>
    <s v="EJ"/>
  </r>
  <r>
    <x v="31"/>
    <s v="USA"/>
    <s v="construction energy use"/>
    <x v="0"/>
    <x v="2"/>
    <n v="4.1525220000000002E-2"/>
    <n v="7.0785299999999995E-2"/>
    <n v="5.3664499999999997E-2"/>
    <n v="0.31064259999999999"/>
    <n v="0.31516879999999903"/>
    <n v="0.30820952000000001"/>
    <n v="0.28901202999999998"/>
    <n v="0.26822655000000001"/>
    <n v="0.25325467000000002"/>
    <n v="0.23323799000000001"/>
    <n v="0.21296801999999901"/>
    <n v="0"/>
    <n v="0"/>
    <n v="0"/>
    <s v="EJ"/>
  </r>
  <r>
    <x v="31"/>
    <s v="USA"/>
    <s v="construction feedstocks"/>
    <x v="3"/>
    <x v="2"/>
    <n v="1.1682300000000001"/>
    <n v="1.3207199999999999"/>
    <n v="0.87508300000000006"/>
    <n v="0.82790699999999995"/>
    <n v="0.86555499999999996"/>
    <n v="0.89588599999999996"/>
    <n v="0.92781800000000003"/>
    <n v="0.96194500000000005"/>
    <n v="0.99492499999999995"/>
    <n v="1.02745"/>
    <n v="1.0610200000000001"/>
    <n v="0"/>
    <n v="0"/>
    <n v="0"/>
    <s v="EJ"/>
  </r>
  <r>
    <x v="31"/>
    <s v="USA"/>
    <s v="desalinated water"/>
    <x v="0"/>
    <x v="4"/>
    <n v="1.44425E-2"/>
    <n v="8.7536599999999999E-3"/>
    <n v="6.8573799999999997E-3"/>
    <n v="4.9610899999999996E-3"/>
    <n v="6.2701600000000003E-3"/>
    <n v="6.6796299999999998E-3"/>
    <n v="7.1325399999999997E-3"/>
    <n v="7.5696399999999999E-3"/>
    <n v="7.8305200000000005E-3"/>
    <n v="8.0699099999999996E-3"/>
    <n v="8.2502800000000005E-3"/>
    <n v="0"/>
    <n v="0"/>
    <n v="0"/>
    <s v="EJ"/>
  </r>
  <r>
    <x v="31"/>
    <s v="USA"/>
    <s v="desalinated water"/>
    <x v="0"/>
    <x v="0"/>
    <n v="1.1960500000000001E-2"/>
    <n v="1.2665600000000001E-2"/>
    <n v="1.3210299999999999E-2"/>
    <n v="1.42725E-2"/>
    <n v="1.72713E-2"/>
    <n v="1.7677600000000002E-2"/>
    <n v="1.9891599999999999E-2"/>
    <n v="2.2056599999999999E-2"/>
    <n v="2.3296000000000001E-2"/>
    <n v="2.4156199999999999E-2"/>
    <n v="2.4508100000000001E-2"/>
    <n v="0"/>
    <n v="0"/>
    <n v="0"/>
    <s v="EJ"/>
  </r>
  <r>
    <x v="31"/>
    <s v="USA"/>
    <s v="desalinated water"/>
    <x v="0"/>
    <x v="2"/>
    <n v="4.5806400000000004E-3"/>
    <n v="3.8755500000000002E-3"/>
    <n v="3.3308499999999998E-3"/>
    <n v="2.2686199999999998E-3"/>
    <n v="2.7176800000000001E-3"/>
    <n v="2.86214E-3"/>
    <n v="3.0036500000000001E-3"/>
    <n v="3.2782800000000002E-3"/>
    <n v="3.5149700000000001E-3"/>
    <n v="3.7794299999999999E-3"/>
    <n v="4.1055600000000003E-3"/>
    <n v="0"/>
    <n v="0"/>
    <n v="0"/>
    <s v="EJ"/>
  </r>
  <r>
    <x v="31"/>
    <s v="USA"/>
    <s v="industrial wastewater treatment"/>
    <x v="0"/>
    <x v="4"/>
    <n v="3.5961199999999999E-2"/>
    <n v="4.4256400000000001E-2"/>
    <n v="4.0730599999999999E-2"/>
    <n v="4.0051999999999997E-2"/>
    <n v="4.7422199999999998E-2"/>
    <n v="5.2623299999999998E-2"/>
    <n v="5.7125299999999997E-2"/>
    <n v="6.1284100000000001E-2"/>
    <n v="6.4932900000000002E-2"/>
    <n v="6.81808E-2"/>
    <n v="7.1086800000000006E-2"/>
    <n v="0"/>
    <n v="0"/>
    <n v="0"/>
    <s v="EJ"/>
  </r>
  <r>
    <x v="31"/>
    <s v="USA"/>
    <s v="industrial water abstraction"/>
    <x v="0"/>
    <x v="4"/>
    <n v="6.9293699999999998E-3"/>
    <n v="7.1188099999999997E-3"/>
    <n v="6.6982400000000003E-3"/>
    <n v="6.5844099999999997E-3"/>
    <n v="7.0458999999999999E-3"/>
    <n v="7.4775900000000001E-3"/>
    <n v="7.9086699999999996E-3"/>
    <n v="8.3398499999999993E-3"/>
    <n v="8.7260099999999993E-3"/>
    <n v="9.0733399999999992E-3"/>
    <n v="9.3909400000000004E-3"/>
    <n v="0"/>
    <n v="0"/>
    <n v="0"/>
    <s v="EJ"/>
  </r>
  <r>
    <x v="31"/>
    <s v="USA"/>
    <s v="industrial water treatment"/>
    <x v="0"/>
    <x v="4"/>
    <n v="1.55911E-2"/>
    <n v="1.6017300000000002E-2"/>
    <n v="1.5070999999999999E-2"/>
    <n v="1.4814900000000001E-2"/>
    <n v="1.5853300000000001E-2"/>
    <n v="1.6824599999999999E-2"/>
    <n v="1.7794500000000001E-2"/>
    <n v="1.8764699999999999E-2"/>
    <n v="1.9633500000000002E-2"/>
    <n v="2.0414999999999999E-2"/>
    <n v="2.1129599999999998E-2"/>
    <n v="0"/>
    <n v="0"/>
    <n v="0"/>
    <s v="EJ"/>
  </r>
  <r>
    <x v="31"/>
    <s v="USA"/>
    <s v="iron and steel"/>
    <x v="0"/>
    <x v="3"/>
    <n v="0"/>
    <n v="0"/>
    <n v="0"/>
    <n v="0"/>
    <n v="0"/>
    <n v="7.8972399999999998E-3"/>
    <n v="1.532383E-2"/>
    <n v="1.9857E-2"/>
    <n v="1.9501439999999998E-2"/>
    <n v="1.7423210000000001E-2"/>
    <n v="1.5291000000000001E-2"/>
    <n v="0"/>
    <n v="0"/>
    <n v="0"/>
    <s v="EJ"/>
  </r>
  <r>
    <x v="31"/>
    <s v="USA"/>
    <s v="iron and steel"/>
    <x v="0"/>
    <x v="5"/>
    <n v="1.0718234"/>
    <n v="0.61835450000000003"/>
    <n v="0.54413710000000004"/>
    <n v="0.50361840000000002"/>
    <n v="0.55445895000000001"/>
    <n v="0.55096314000000002"/>
    <n v="0.53354113999999997"/>
    <n v="0.52287828000000003"/>
    <n v="0.52195583999999995"/>
    <n v="0.52237118999999899"/>
    <n v="0.52230600999999999"/>
    <n v="0"/>
    <n v="0"/>
    <n v="0"/>
    <s v="EJ"/>
  </r>
  <r>
    <x v="31"/>
    <s v="USA"/>
    <s v="iron and steel"/>
    <x v="0"/>
    <x v="4"/>
    <n v="0.26233859999999998"/>
    <n v="0.21164369999999999"/>
    <n v="0.1726307"/>
    <n v="0.19406229999999999"/>
    <n v="0.20884425000000001"/>
    <n v="0.210783305999999"/>
    <n v="0.21324964199999899"/>
    <n v="0.21342528099999999"/>
    <n v="0.21191035799999999"/>
    <n v="0.20881577169999899"/>
    <n v="0.20403236450000001"/>
    <n v="0"/>
    <n v="0"/>
    <n v="0"/>
    <s v="EJ"/>
  </r>
  <r>
    <x v="31"/>
    <s v="USA"/>
    <s v="iron and steel"/>
    <x v="0"/>
    <x v="0"/>
    <n v="0"/>
    <n v="0.36765492"/>
    <n v="0.36460071999999999"/>
    <n v="0.38946491999999999"/>
    <n v="0.39974143699999998"/>
    <n v="0.37057559613000002"/>
    <n v="0.32371285590999999"/>
    <n v="0.29022608357000002"/>
    <n v="0.27671992460399902"/>
    <n v="0.26532881069499997"/>
    <n v="0.24838915045500001"/>
    <n v="0"/>
    <n v="0"/>
    <n v="0"/>
    <s v="EJ"/>
  </r>
  <r>
    <x v="31"/>
    <s v="USA"/>
    <s v="iron and steel"/>
    <x v="0"/>
    <x v="1"/>
    <n v="0"/>
    <n v="0"/>
    <n v="0"/>
    <n v="0"/>
    <n v="0"/>
    <n v="6.9754999999999999E-3"/>
    <n v="3.0108739999999998E-2"/>
    <n v="4.4952484000000001E-2"/>
    <n v="4.9945041999999898E-2"/>
    <n v="5.3209599999999899E-2"/>
    <n v="5.3322870000000001E-2"/>
    <n v="0"/>
    <n v="0"/>
    <n v="0"/>
    <s v="EJ"/>
  </r>
  <r>
    <x v="31"/>
    <s v="USA"/>
    <s v="iron and steel"/>
    <x v="0"/>
    <x v="2"/>
    <n v="0"/>
    <n v="6.4465289999999995E-2"/>
    <n v="3.7547539999999997E-2"/>
    <n v="8.24824999999999E-3"/>
    <n v="8.6516562999999994E-3"/>
    <n v="8.3896341300000003E-3"/>
    <n v="7.9401678700000006E-3"/>
    <n v="7.5884441699999999E-3"/>
    <n v="7.40304935399999E-3"/>
    <n v="7.191095695E-3"/>
    <n v="6.8856075349999898E-3"/>
    <n v="0"/>
    <n v="0"/>
    <n v="0"/>
    <s v="EJ"/>
  </r>
  <r>
    <x v="31"/>
    <s v="USA"/>
    <s v="irrigation water abstraction"/>
    <x v="0"/>
    <x v="4"/>
    <n v="4.6916699999999999E-2"/>
    <n v="5.8304099999999998E-2"/>
    <n v="5.7835699999999997E-2"/>
    <n v="6.1235499999999998E-2"/>
    <n v="6.3341300000000003E-2"/>
    <n v="6.5997700000000006E-2"/>
    <n v="6.8005999999999997E-2"/>
    <n v="7.0838399999999996E-2"/>
    <n v="7.3824600000000004E-2"/>
    <n v="7.88026E-2"/>
    <n v="8.3240800000000004E-2"/>
    <n v="0"/>
    <n v="0"/>
    <n v="0"/>
    <s v="EJ"/>
  </r>
  <r>
    <x v="31"/>
    <s v="USA"/>
    <s v="mining energy use"/>
    <x v="0"/>
    <x v="5"/>
    <n v="0"/>
    <n v="0"/>
    <n v="0"/>
    <n v="0"/>
    <n v="0"/>
    <n v="0"/>
    <n v="0"/>
    <n v="0"/>
    <n v="0"/>
    <n v="0"/>
    <n v="0"/>
    <n v="0"/>
    <n v="0"/>
    <n v="0"/>
    <s v="EJ"/>
  </r>
  <r>
    <x v="31"/>
    <s v="USA"/>
    <s v="mining energy use"/>
    <x v="0"/>
    <x v="4"/>
    <n v="0.12085"/>
    <n v="9.9668699999999999E-2"/>
    <n v="0.121561"/>
    <n v="0.14085900000000001"/>
    <n v="0.1458286"/>
    <n v="0.15254748700000001"/>
    <n v="0.16143468799999999"/>
    <n v="0.16586116000000001"/>
    <n v="0.16698894439999901"/>
    <n v="0.16935155999999901"/>
    <n v="0.17405809"/>
    <n v="0"/>
    <n v="0"/>
    <n v="0"/>
    <s v="EJ"/>
  </r>
  <r>
    <x v="31"/>
    <s v="USA"/>
    <s v="mining energy use"/>
    <x v="0"/>
    <x v="0"/>
    <n v="0"/>
    <n v="6.4506300000000003E-2"/>
    <n v="7.7064300000000002E-2"/>
    <n v="0.102515"/>
    <n v="0.1042399"/>
    <n v="0.1010873"/>
    <n v="9.91871E-2"/>
    <n v="0.10128246"/>
    <n v="0.10494781"/>
    <n v="0.10627813999999999"/>
    <n v="0.103962339999999"/>
    <n v="0"/>
    <n v="0"/>
    <n v="0"/>
    <s v="EJ"/>
  </r>
  <r>
    <x v="31"/>
    <s v="USA"/>
    <s v="mining energy use"/>
    <x v="0"/>
    <x v="1"/>
    <n v="0"/>
    <n v="0"/>
    <n v="0"/>
    <n v="0"/>
    <n v="0"/>
    <n v="8.9249700000000002E-4"/>
    <n v="3.2183009999999998E-3"/>
    <n v="6.1703920000000002E-3"/>
    <n v="8.4779549999999902E-3"/>
    <n v="1.0821885E-2"/>
    <n v="1.25640399999999E-2"/>
    <n v="0"/>
    <n v="0"/>
    <n v="0"/>
    <s v="EJ"/>
  </r>
  <r>
    <x v="31"/>
    <s v="USA"/>
    <s v="mining energy use"/>
    <x v="0"/>
    <x v="2"/>
    <n v="0"/>
    <n v="0"/>
    <n v="0"/>
    <n v="0.1101336"/>
    <n v="0.112287599999999"/>
    <n v="0.11017905"/>
    <n v="0.10403059000000001"/>
    <n v="9.6805269999999999E-2"/>
    <n v="9.1547030000000001E-2"/>
    <n v="8.4537860000000006E-2"/>
    <n v="7.7800140000000004E-2"/>
    <n v="0"/>
    <n v="0"/>
    <n v="0"/>
    <s v="EJ"/>
  </r>
  <r>
    <x v="31"/>
    <s v="USA"/>
    <s v="municipal wastewater treatment"/>
    <x v="0"/>
    <x v="4"/>
    <n v="6.7971400000000001E-2"/>
    <n v="8.5313299999999995E-2"/>
    <n v="7.8667699999999993E-2"/>
    <n v="7.39847E-2"/>
    <n v="8.5157200000000002E-2"/>
    <n v="9.1510599999999998E-2"/>
    <n v="9.5866499999999993E-2"/>
    <n v="9.8953600000000003E-2"/>
    <n v="0.101297"/>
    <n v="0.103005"/>
    <n v="0.10417899999999999"/>
    <n v="0"/>
    <n v="0"/>
    <n v="0"/>
    <s v="EJ"/>
  </r>
  <r>
    <x v="31"/>
    <s v="USA"/>
    <s v="municipal water abstraction"/>
    <x v="0"/>
    <x v="4"/>
    <n v="1.7110400000000001E-2"/>
    <n v="1.8465599999999999E-2"/>
    <n v="1.7511800000000001E-2"/>
    <n v="1.6463800000000001E-2"/>
    <n v="1.68062E-2"/>
    <n v="1.7132399999999999E-2"/>
    <n v="1.74098E-2"/>
    <n v="1.7614500000000002E-2"/>
    <n v="1.77684E-2"/>
    <n v="1.7862599999999999E-2"/>
    <n v="1.7911E-2"/>
    <n v="0"/>
    <n v="0"/>
    <n v="0"/>
    <s v="EJ"/>
  </r>
  <r>
    <x v="31"/>
    <s v="USA"/>
    <s v="municipal water distribution"/>
    <x v="0"/>
    <x v="4"/>
    <n v="5.3933099999999998E-2"/>
    <n v="5.8176800000000001E-2"/>
    <n v="5.5200399999999997E-2"/>
    <n v="5.1908500000000003E-2"/>
    <n v="5.3824499999999997E-2"/>
    <n v="5.4891500000000003E-2"/>
    <n v="5.5811399999999997E-2"/>
    <n v="5.6500599999999998E-2"/>
    <n v="5.7017100000000001E-2"/>
    <n v="5.7343499999999999E-2"/>
    <n v="5.7520799999999997E-2"/>
    <n v="0"/>
    <n v="0"/>
    <n v="0"/>
    <s v="EJ"/>
  </r>
  <r>
    <x v="31"/>
    <s v="USA"/>
    <s v="municipal water treatment"/>
    <x v="0"/>
    <x v="4"/>
    <n v="5.0978299999999997E-2"/>
    <n v="5.5007899999999998E-2"/>
    <n v="5.2172099999999999E-2"/>
    <n v="4.90499E-2"/>
    <n v="5.0778799999999999E-2"/>
    <n v="5.1764200000000003E-2"/>
    <n v="5.2602500000000003E-2"/>
    <n v="5.3220900000000002E-2"/>
    <n v="5.3685799999999999E-2"/>
    <n v="5.3970700000000003E-2"/>
    <n v="5.4116900000000003E-2"/>
    <n v="0"/>
    <n v="0"/>
    <n v="0"/>
    <s v="EJ"/>
  </r>
  <r>
    <x v="31"/>
    <s v="USA"/>
    <s v="other industrial energy use"/>
    <x v="0"/>
    <x v="3"/>
    <n v="1.6126229999999999"/>
    <n v="1.5583480000000001"/>
    <n v="1.3841410000000001"/>
    <n v="1.4109229999999999"/>
    <n v="1.5330471999999999"/>
    <n v="1.6558051"/>
    <n v="1.7895966999999999"/>
    <n v="1.9484089"/>
    <n v="2.0610338000000001"/>
    <n v="2.1162233999999902"/>
    <n v="2.1323688399999998"/>
    <n v="0"/>
    <n v="0"/>
    <n v="0"/>
    <s v="EJ"/>
  </r>
  <r>
    <x v="31"/>
    <s v="USA"/>
    <s v="other industrial energy use"/>
    <x v="0"/>
    <x v="5"/>
    <n v="1.004175"/>
    <n v="0.70484599999999997"/>
    <n v="0.62649899999999903"/>
    <n v="0.44892900000000002"/>
    <n v="0.49449319999999902"/>
    <n v="0.53349930000000001"/>
    <n v="0.569937899999999"/>
    <n v="0.62491010000000002"/>
    <n v="0.69729540000000001"/>
    <n v="0.75394140999999903"/>
    <n v="0.80502532999999898"/>
    <n v="0"/>
    <n v="0"/>
    <n v="0"/>
    <s v="EJ"/>
  </r>
  <r>
    <x v="31"/>
    <s v="USA"/>
    <s v="other industrial energy use"/>
    <x v="0"/>
    <x v="4"/>
    <n v="1.8131999999999999"/>
    <n v="2.0903999999999998"/>
    <n v="1.95984"/>
    <n v="1.8607100000000001"/>
    <n v="1.923875"/>
    <n v="2.0591689999999998"/>
    <n v="2.213962"/>
    <n v="2.3459189999999999"/>
    <n v="2.4423762999999998"/>
    <n v="2.5319748"/>
    <n v="2.6343279499999999"/>
    <n v="0"/>
    <n v="0"/>
    <n v="0"/>
    <s v="EJ"/>
  </r>
  <r>
    <x v="31"/>
    <s v="USA"/>
    <s v="other industrial energy use"/>
    <x v="0"/>
    <x v="0"/>
    <n v="4.9855700000000001"/>
    <n v="4.38375"/>
    <n v="4.0617299999999998"/>
    <n v="4.4226599999999996"/>
    <n v="4.7967440000000003"/>
    <n v="5.0398309999999897"/>
    <n v="5.2516679999999996"/>
    <n v="5.463819"/>
    <n v="5.6850608999999901"/>
    <n v="5.9062678999999996"/>
    <n v="6.0901828099999999"/>
    <n v="0"/>
    <n v="0"/>
    <n v="0"/>
    <s v="EJ"/>
  </r>
  <r>
    <x v="31"/>
    <s v="USA"/>
    <s v="other industrial energy use"/>
    <x v="0"/>
    <x v="1"/>
    <n v="0"/>
    <n v="0"/>
    <n v="0"/>
    <n v="0"/>
    <n v="0"/>
    <n v="4.6515399999999898E-4"/>
    <n v="4.714167E-3"/>
    <n v="1.6544099999999999E-2"/>
    <n v="3.2972277999999897E-2"/>
    <n v="4.5951399599999998E-2"/>
    <n v="5.7393313099999899E-2"/>
    <n v="0"/>
    <n v="0"/>
    <n v="0"/>
    <s v="EJ"/>
  </r>
  <r>
    <x v="31"/>
    <s v="USA"/>
    <s v="other industrial energy use"/>
    <x v="0"/>
    <x v="2"/>
    <n v="1.7760604"/>
    <n v="1.0139009999999999"/>
    <n v="0.81514199999999903"/>
    <n v="0.39402599999999999"/>
    <n v="0.42224400000000001"/>
    <n v="0.44312269999999998"/>
    <n v="0.45160425999999998"/>
    <n v="0.44698728999999998"/>
    <n v="0.44472029000000002"/>
    <n v="0.45932475"/>
    <n v="0.49120283300000001"/>
    <n v="0"/>
    <n v="0"/>
    <n v="0"/>
    <s v="EJ"/>
  </r>
  <r>
    <x v="31"/>
    <s v="USA"/>
    <s v="other industrial feedstocks"/>
    <x v="0"/>
    <x v="2"/>
    <n v="0.81899100000000002"/>
    <n v="1.1976599999999999"/>
    <n v="0.82313499999999995"/>
    <n v="0.97487800000000002"/>
    <n v="1.04298"/>
    <n v="1.10233"/>
    <n v="1.15167"/>
    <n v="1.17747"/>
    <n v="1.18503"/>
    <n v="1.1999"/>
    <n v="1.2158500000000001"/>
    <n v="0"/>
    <n v="0"/>
    <n v="0"/>
    <s v="EJ"/>
  </r>
  <r>
    <x v="31"/>
    <s v="USA"/>
    <s v="process heat cement"/>
    <x v="0"/>
    <x v="3"/>
    <n v="3.17702E-3"/>
    <n v="4.5372800000000003E-3"/>
    <n v="2.9444200000000001E-3"/>
    <n v="2.9444200000000001E-3"/>
    <n v="3.7156849999999998E-3"/>
    <n v="4.3112109999999997E-3"/>
    <n v="4.8583569999999998E-3"/>
    <n v="5.2439690000000002E-3"/>
    <n v="5.4739319999999999E-3"/>
    <n v="5.5572679999999998E-3"/>
    <n v="5.4250234999999999E-3"/>
    <n v="0"/>
    <n v="0"/>
    <n v="0"/>
    <s v="EJ"/>
  </r>
  <r>
    <x v="31"/>
    <s v="USA"/>
    <s v="process heat cement"/>
    <x v="0"/>
    <x v="5"/>
    <n v="0.20968200000000001"/>
    <n v="0.299458"/>
    <n v="0.19433500000000001"/>
    <n v="0.19433500000000001"/>
    <n v="0.24624509999999999"/>
    <n v="0.27811900000000001"/>
    <n v="0.3031354"/>
    <n v="0.31415719999999903"/>
    <n v="0.32363720000000001"/>
    <n v="0.335288159999999"/>
    <n v="0.34083932"/>
    <n v="0"/>
    <n v="0"/>
    <n v="0"/>
    <s v="EJ"/>
  </r>
  <r>
    <x v="31"/>
    <s v="USA"/>
    <s v="process heat cement"/>
    <x v="0"/>
    <x v="0"/>
    <n v="9.5309499999999998E-3"/>
    <n v="1.3611699999999999E-2"/>
    <n v="8.8333500000000002E-3"/>
    <n v="8.8333500000000002E-3"/>
    <n v="1.0862739999999999E-2"/>
    <n v="1.18601E-2"/>
    <n v="1.260198E-2"/>
    <n v="1.268816E-2"/>
    <n v="1.2673769999999999E-2"/>
    <n v="1.2887226999999999E-2"/>
    <n v="1.2847464100000001E-2"/>
    <n v="0"/>
    <n v="0"/>
    <n v="0"/>
    <s v="EJ"/>
  </r>
  <r>
    <x v="31"/>
    <s v="USA"/>
    <s v="process heat cement"/>
    <x v="0"/>
    <x v="1"/>
    <n v="0"/>
    <n v="0"/>
    <n v="0"/>
    <n v="0"/>
    <n v="0"/>
    <n v="1.31424E-5"/>
    <n v="1.10997129999999E-4"/>
    <n v="2.8167909999999999E-4"/>
    <n v="4.7483074E-4"/>
    <n v="5.5047159E-4"/>
    <n v="6.0047950199999995E-4"/>
    <n v="0"/>
    <n v="0"/>
    <n v="0"/>
    <s v="EJ"/>
  </r>
  <r>
    <x v="31"/>
    <s v="USA"/>
    <s v="process heat cement"/>
    <x v="0"/>
    <x v="2"/>
    <n v="9.5309900000000003E-2"/>
    <n v="0.13611699999999999"/>
    <n v="8.8333900000000007E-2"/>
    <n v="8.8333900000000007E-2"/>
    <n v="6.7272999999999999E-2"/>
    <n v="6.2540809999999905E-2"/>
    <n v="5.9979379999999999E-2"/>
    <n v="6.4660540000000002E-2"/>
    <n v="6.7408949999999995E-2"/>
    <n v="6.9219829999999996E-2"/>
    <n v="7.7322468000000005E-2"/>
    <n v="0"/>
    <n v="0"/>
    <n v="0"/>
    <s v="EJ"/>
  </r>
  <r>
    <x v="31"/>
    <s v="USA"/>
    <s v="resid cooling"/>
    <x v="4"/>
    <x v="4"/>
    <n v="0.60557300000000003"/>
    <n v="0.88478400000000001"/>
    <n v="0.93901900000000005"/>
    <n v="0.89933399999999997"/>
    <n v="0.95062150000000001"/>
    <n v="0.98546690000000003"/>
    <n v="1.0002952000000001"/>
    <n v="0.98972899999999897"/>
    <n v="0.97243630000000003"/>
    <n v="0.9540573"/>
    <n v="0.94513179999999997"/>
    <n v="0"/>
    <n v="0"/>
    <n v="0"/>
    <s v="EJ"/>
  </r>
  <r>
    <x v="31"/>
    <s v="USA"/>
    <s v="resid heating"/>
    <x v="4"/>
    <x v="3"/>
    <n v="0"/>
    <n v="0.44191599999999998"/>
    <n v="0.48949799999999999"/>
    <n v="0.39768700000000001"/>
    <n v="0.45133010000000001"/>
    <n v="0.48124129999999998"/>
    <n v="0.49175459999999999"/>
    <n v="0.47218099999999902"/>
    <n v="0.43649019999999999"/>
    <n v="0.40739019999999998"/>
    <n v="0.38717439999999997"/>
    <n v="0"/>
    <n v="0"/>
    <n v="0"/>
    <s v="EJ"/>
  </r>
  <r>
    <x v="31"/>
    <s v="USA"/>
    <s v="resid heating"/>
    <x v="4"/>
    <x v="4"/>
    <n v="0.20436599999999999"/>
    <n v="0.29859200000000002"/>
    <n v="0.31689499999999998"/>
    <n v="0.30350300000000002"/>
    <n v="0.32247290000000001"/>
    <n v="0.3405511"/>
    <n v="0.36043350000000002"/>
    <n v="0.37523240000000002"/>
    <n v="0.38441559999999902"/>
    <n v="0.3911906"/>
    <n v="0.39778360000000001"/>
    <n v="0"/>
    <n v="0"/>
    <n v="0"/>
    <s v="EJ"/>
  </r>
  <r>
    <x v="31"/>
    <s v="USA"/>
    <s v="resid heating"/>
    <x v="4"/>
    <x v="0"/>
    <n v="3.04325"/>
    <n v="3.3417699999999999"/>
    <n v="3.29175"/>
    <n v="3.2162500000000001"/>
    <n v="3.3721639999999899"/>
    <n v="3.4903509999999902"/>
    <n v="3.617794"/>
    <n v="3.7311869999999998"/>
    <n v="3.8076089999999998"/>
    <n v="3.8439700000000001"/>
    <n v="3.8402371"/>
    <n v="0"/>
    <n v="0"/>
    <n v="0"/>
    <s v="EJ"/>
  </r>
  <r>
    <x v="31"/>
    <s v="USA"/>
    <s v="resid heating"/>
    <x v="4"/>
    <x v="1"/>
    <n v="0"/>
    <n v="0"/>
    <n v="0"/>
    <n v="0"/>
    <n v="0"/>
    <n v="1.3423800000000001E-4"/>
    <n v="2.0788400000000002E-3"/>
    <n v="3.9229099999999999E-3"/>
    <n v="6.0728500000000003E-3"/>
    <n v="8.2427400000000001E-3"/>
    <n v="1.03275E-2"/>
    <n v="0"/>
    <n v="0"/>
    <n v="0"/>
    <s v="EJ"/>
  </r>
  <r>
    <x v="31"/>
    <s v="USA"/>
    <s v="resid heating"/>
    <x v="4"/>
    <x v="2"/>
    <n v="0.82852300000000001"/>
    <n v="0.90443799999999996"/>
    <n v="0.67600300000000002"/>
    <n v="0.49985400000000002"/>
    <n v="0.5180361"/>
    <n v="0.53403210000000001"/>
    <n v="0.540439"/>
    <n v="0.54072339999999997"/>
    <n v="0.53884089999999996"/>
    <n v="0.54191040000000001"/>
    <n v="0.55970759999999997"/>
    <n v="0"/>
    <n v="0"/>
    <n v="0"/>
    <s v="EJ"/>
  </r>
  <r>
    <x v="31"/>
    <s v="USA"/>
    <s v="resid others"/>
    <x v="4"/>
    <x v="3"/>
    <n v="0"/>
    <n v="4.9101800000000001E-2"/>
    <n v="5.4388699999999998E-2"/>
    <n v="4.4187400000000002E-2"/>
    <n v="4.7956829999999999E-2"/>
    <n v="5.2415110000000001E-2"/>
    <n v="5.5315250000000003E-2"/>
    <n v="5.6069719999999899E-2"/>
    <n v="5.4727270000000001E-2"/>
    <n v="5.1518660000000001E-2"/>
    <n v="4.8703609999999897E-2"/>
    <n v="0"/>
    <n v="0"/>
    <n v="0"/>
    <s v="EJ"/>
  </r>
  <r>
    <x v="31"/>
    <s v="USA"/>
    <s v="resid others"/>
    <x v="4"/>
    <x v="5"/>
    <n v="6.2245799999999997E-2"/>
    <n v="0"/>
    <n v="0"/>
    <n v="0"/>
    <n v="0"/>
    <n v="0"/>
    <n v="0"/>
    <n v="0"/>
    <n v="0"/>
    <n v="0"/>
    <n v="0"/>
    <n v="0"/>
    <n v="0"/>
    <n v="0"/>
    <s v="EJ"/>
  </r>
  <r>
    <x v="31"/>
    <s v="USA"/>
    <s v="resid others"/>
    <x v="4"/>
    <x v="4"/>
    <n v="2.51397"/>
    <n v="3.6730900000000002"/>
    <n v="3.8982399999999999"/>
    <n v="3.7334900000000002"/>
    <n v="4.1017000000000001"/>
    <n v="4.4492909999999997"/>
    <n v="4.7836269999999903"/>
    <n v="5.0434890000000001"/>
    <n v="5.2695150000000002"/>
    <n v="5.4900801000000001"/>
    <n v="5.7131299999999996"/>
    <n v="0"/>
    <n v="0"/>
    <n v="0"/>
    <s v="EJ"/>
  </r>
  <r>
    <x v="31"/>
    <s v="USA"/>
    <s v="resid others"/>
    <x v="4"/>
    <x v="0"/>
    <n v="1.2509999999999999"/>
    <n v="1.3737200000000001"/>
    <n v="1.3531599999999999"/>
    <n v="1.32212"/>
    <n v="1.437244"/>
    <n v="1.51638599999999"/>
    <n v="1.56521"/>
    <n v="1.5979179999999999"/>
    <n v="1.6327653"/>
    <n v="1.6526330999999901"/>
    <n v="1.6722229"/>
    <n v="0"/>
    <n v="0"/>
    <n v="0"/>
    <s v="EJ"/>
  </r>
  <r>
    <x v="31"/>
    <s v="USA"/>
    <s v="resid others"/>
    <x v="4"/>
    <x v="1"/>
    <n v="0"/>
    <n v="0"/>
    <n v="0"/>
    <n v="0"/>
    <n v="0"/>
    <n v="1.28975E-4"/>
    <n v="2.1623499999999999E-3"/>
    <n v="4.3646700000000002E-3"/>
    <n v="5.8574899999999999E-3"/>
    <n v="7.5755600000000003E-3"/>
    <n v="8.0901099999999993E-3"/>
    <n v="0"/>
    <n v="0"/>
    <n v="0"/>
    <s v="EJ"/>
  </r>
  <r>
    <x v="31"/>
    <s v="USA"/>
    <s v="resid others"/>
    <x v="4"/>
    <x v="2"/>
    <n v="0.27524100000000001"/>
    <n v="0.30046"/>
    <n v="0.22457299999999999"/>
    <n v="0.16605500000000001"/>
    <n v="0.1773188"/>
    <n v="0.18223739999999999"/>
    <n v="0.17442360000000001"/>
    <n v="0.159329999999999"/>
    <n v="0.14832576"/>
    <n v="0.14061071999999999"/>
    <n v="0.14342591999999901"/>
    <n v="0"/>
    <n v="0"/>
    <n v="0"/>
    <s v="EJ"/>
  </r>
  <r>
    <x v="31"/>
    <s v="USA"/>
    <s v="trn_aviation_intl"/>
    <x v="5"/>
    <x v="4"/>
    <n v="0"/>
    <n v="0"/>
    <n v="0"/>
    <n v="0"/>
    <n v="0"/>
    <n v="0"/>
    <n v="0"/>
    <n v="1.9014200000000001E-7"/>
    <n v="1.48856E-6"/>
    <n v="1.11718E-5"/>
    <n v="7.7717699999999996E-5"/>
    <n v="0"/>
    <n v="0"/>
    <n v="0"/>
    <s v="EJ"/>
  </r>
  <r>
    <x v="31"/>
    <s v="USA"/>
    <s v="trn_aviation_intl"/>
    <x v="5"/>
    <x v="1"/>
    <n v="0"/>
    <n v="0"/>
    <n v="0"/>
    <n v="0"/>
    <n v="0"/>
    <n v="0"/>
    <n v="0"/>
    <n v="2.5113499999999998E-7"/>
    <n v="4.7609200000000002E-6"/>
    <n v="6.6823999999999996E-5"/>
    <n v="6.9711999999999997E-4"/>
    <n v="0"/>
    <n v="0"/>
    <n v="0"/>
    <s v="EJ"/>
  </r>
  <r>
    <x v="31"/>
    <s v="USA"/>
    <s v="trn_aviation_intl"/>
    <x v="5"/>
    <x v="2"/>
    <n v="0.66594500000000001"/>
    <n v="0.73632200000000003"/>
    <n v="0.61657200000000001"/>
    <n v="0.66830599999999996"/>
    <n v="0.70601700000000001"/>
    <n v="0.67401299999999997"/>
    <n v="0.64987899999999998"/>
    <n v="0.63763000000000003"/>
    <n v="0.66424799999999995"/>
    <n v="0.68980900000000001"/>
    <n v="0.71410799999999997"/>
    <n v="0"/>
    <n v="0"/>
    <n v="0"/>
    <s v="EJ"/>
  </r>
  <r>
    <x v="31"/>
    <s v="USA"/>
    <s v="trn_freight"/>
    <x v="6"/>
    <x v="4"/>
    <n v="0"/>
    <n v="0"/>
    <n v="0"/>
    <n v="0"/>
    <n v="0"/>
    <n v="6.44196E-3"/>
    <n v="2.70402E-2"/>
    <n v="5.1818912999999897E-2"/>
    <n v="6.4189324000000006E-2"/>
    <n v="7.0184460000000004E-2"/>
    <n v="7.5681719999999994E-2"/>
    <n v="0"/>
    <n v="0"/>
    <n v="0"/>
    <s v="EJ"/>
  </r>
  <r>
    <x v="31"/>
    <s v="USA"/>
    <s v="trn_freight"/>
    <x v="6"/>
    <x v="1"/>
    <n v="0"/>
    <n v="0"/>
    <n v="0"/>
    <n v="0"/>
    <n v="0"/>
    <n v="9.2311100000000007E-3"/>
    <n v="3.3942199999999999E-2"/>
    <n v="6.5634230000000002E-2"/>
    <n v="8.1864114000000002E-2"/>
    <n v="8.9762510000000004E-2"/>
    <n v="9.6890809999999994E-2"/>
    <n v="0"/>
    <n v="0"/>
    <n v="0"/>
    <s v="EJ"/>
  </r>
  <r>
    <x v="31"/>
    <s v="USA"/>
    <s v="trn_freight"/>
    <x v="6"/>
    <x v="2"/>
    <n v="0.52768899999999996"/>
    <n v="0.65815299999999999"/>
    <n v="0.62451900000000005"/>
    <n v="0.828712"/>
    <n v="0.86028930000000003"/>
    <n v="0.83789539999999996"/>
    <n v="0.76713799999999999"/>
    <n v="0.69691340000000002"/>
    <n v="0.68254000000000004"/>
    <n v="0.70405300000000004"/>
    <n v="0.74115799999999998"/>
    <n v="0"/>
    <n v="0"/>
    <n v="0"/>
    <s v="EJ"/>
  </r>
  <r>
    <x v="31"/>
    <s v="USA"/>
    <s v="trn_freight_road"/>
    <x v="6"/>
    <x v="4"/>
    <n v="0"/>
    <n v="0"/>
    <n v="0"/>
    <n v="0"/>
    <n v="9.2466371805299992E-3"/>
    <n v="2.9422273197270001E-2"/>
    <n v="8.8723266754790003E-2"/>
    <n v="0.20457344946785899"/>
    <n v="0.33006855193000001"/>
    <n v="0.43514927539999898"/>
    <n v="0.52332168700000004"/>
    <n v="0"/>
    <n v="0"/>
    <n v="0"/>
    <s v="EJ"/>
  </r>
  <r>
    <x v="31"/>
    <s v="USA"/>
    <s v="trn_freight_road"/>
    <x v="6"/>
    <x v="1"/>
    <n v="0"/>
    <n v="0"/>
    <n v="0"/>
    <n v="0"/>
    <n v="0"/>
    <n v="3.6408980000000001E-3"/>
    <n v="2.8472377600000001E-2"/>
    <n v="9.1216820499999907E-2"/>
    <n v="0.16744760418999999"/>
    <n v="0.22998507000000001"/>
    <n v="0.26848356200000001"/>
    <n v="0"/>
    <n v="0"/>
    <n v="0"/>
    <s v="EJ"/>
  </r>
  <r>
    <x v="31"/>
    <s v="USA"/>
    <s v="trn_freight_road"/>
    <x v="6"/>
    <x v="2"/>
    <n v="5.5502669999999998"/>
    <n v="7.4503539999999999"/>
    <n v="7.2171329999999996"/>
    <n v="7.352862"/>
    <n v="7.9656442429999998"/>
    <n v="8.1903929149999897"/>
    <n v="8.0081925571999992"/>
    <n v="7.4035380149999996"/>
    <n v="6.8955857599999897"/>
    <n v="6.5079571359999999"/>
    <n v="6.2071523299999898"/>
    <n v="0"/>
    <n v="0"/>
    <n v="0"/>
    <s v="EJ"/>
  </r>
  <r>
    <x v="31"/>
    <s v="USA"/>
    <s v="trn_pass"/>
    <x v="6"/>
    <x v="4"/>
    <n v="1.4851498899999999E-2"/>
    <n v="2.2189499000000001E-2"/>
    <n v="2.2845598999999901E-2"/>
    <n v="3.1251797999999997E-2"/>
    <n v="3.4122979999999997E-2"/>
    <n v="3.701314E-2"/>
    <n v="4.0013010000000002E-2"/>
    <n v="5.2874259999999999E-2"/>
    <n v="7.0594210000000004E-2"/>
    <n v="0.106457"/>
    <n v="0.1742418"/>
    <n v="0"/>
    <n v="0"/>
    <n v="0"/>
    <s v="EJ"/>
  </r>
  <r>
    <x v="31"/>
    <s v="USA"/>
    <s v="trn_pass"/>
    <x v="6"/>
    <x v="1"/>
    <n v="0"/>
    <n v="0"/>
    <n v="0"/>
    <n v="0"/>
    <n v="0"/>
    <n v="0"/>
    <n v="0"/>
    <n v="3.4373400000000001E-3"/>
    <n v="1.0610700000000001E-2"/>
    <n v="3.04385E-2"/>
    <n v="7.7353500000000006E-2"/>
    <n v="0"/>
    <n v="0"/>
    <n v="0"/>
    <s v="EJ"/>
  </r>
  <r>
    <x v="31"/>
    <s v="USA"/>
    <s v="trn_pass"/>
    <x v="6"/>
    <x v="2"/>
    <n v="2.5603269000000002"/>
    <n v="2.8346100999999999"/>
    <n v="2.376363"/>
    <n v="2.5744354999999999"/>
    <n v="2.7263427"/>
    <n v="2.7874501999999999"/>
    <n v="2.7800332000000001"/>
    <n v="2.7330133999999999"/>
    <n v="2.8331548999999998"/>
    <n v="2.8820587999999998"/>
    <n v="2.8434203999999998"/>
    <n v="0"/>
    <n v="0"/>
    <n v="0"/>
    <s v="EJ"/>
  </r>
  <r>
    <x v="31"/>
    <s v="USA"/>
    <s v="trn_pass_road"/>
    <x v="6"/>
    <x v="4"/>
    <n v="0"/>
    <n v="0"/>
    <n v="0"/>
    <n v="0"/>
    <n v="1.37225E-2"/>
    <n v="3.022816E-2"/>
    <n v="4.0731209999999997E-2"/>
    <n v="4.3554669999999997E-2"/>
    <n v="4.269887E-2"/>
    <n v="4.173462E-2"/>
    <n v="4.0508120000000002E-2"/>
    <n v="0"/>
    <n v="0"/>
    <n v="0"/>
    <s v="EJ"/>
  </r>
  <r>
    <x v="31"/>
    <s v="USA"/>
    <s v="trn_pass_road"/>
    <x v="6"/>
    <x v="0"/>
    <n v="0"/>
    <n v="2.2352799999999999E-2"/>
    <n v="2.7836400000000001E-2"/>
    <n v="3.8761799999999999E-2"/>
    <n v="5.2883199999999998E-2"/>
    <n v="5.3606599999999997E-2"/>
    <n v="4.1859399999999998E-2"/>
    <n v="3.471755E-2"/>
    <n v="3.1818899999999997E-2"/>
    <n v="2.892424E-2"/>
    <n v="2.6060509999999999E-2"/>
    <n v="0"/>
    <n v="0"/>
    <n v="0"/>
    <s v="EJ"/>
  </r>
  <r>
    <x v="31"/>
    <s v="USA"/>
    <s v="trn_pass_road"/>
    <x v="6"/>
    <x v="1"/>
    <n v="0"/>
    <n v="0"/>
    <n v="0"/>
    <n v="0"/>
    <n v="0"/>
    <n v="7.7309799999999996E-6"/>
    <n v="3.7280319999999997E-5"/>
    <n v="1.1591116999999999E-4"/>
    <n v="2.1215089999999999E-4"/>
    <n v="2.7275649999999998E-4"/>
    <n v="2.8571230000000003E-4"/>
    <n v="0"/>
    <n v="0"/>
    <n v="0"/>
    <s v="EJ"/>
  </r>
  <r>
    <x v="31"/>
    <s v="USA"/>
    <s v="trn_pass_road"/>
    <x v="6"/>
    <x v="2"/>
    <n v="0.21284900000000001"/>
    <n v="0.28571600000000003"/>
    <n v="0.27677200000000002"/>
    <n v="0.28197899999999998"/>
    <n v="0.37430799799999998"/>
    <n v="0.38260038000000002"/>
    <n v="0.29373914600000001"/>
    <n v="0.24643185100000001"/>
    <n v="0.22500994499999999"/>
    <n v="0.20513321000000001"/>
    <n v="0.18452214"/>
    <n v="0"/>
    <n v="0"/>
    <n v="0"/>
    <s v="EJ"/>
  </r>
  <r>
    <x v="31"/>
    <s v="USA"/>
    <s v="trn_pass_road_LDV"/>
    <x v="6"/>
    <x v="4"/>
    <n v="0"/>
    <n v="0"/>
    <n v="0"/>
    <n v="0"/>
    <n v="0"/>
    <n v="2.65694E-2"/>
    <n v="4.19333E-2"/>
    <n v="4.9004100000000002E-2"/>
    <n v="5.3705999999999997E-2"/>
    <n v="5.7918299999999999E-2"/>
    <n v="6.1816500000000003E-2"/>
    <n v="0"/>
    <n v="0"/>
    <n v="0"/>
    <s v="EJ"/>
  </r>
  <r>
    <x v="31"/>
    <s v="USA"/>
    <s v="trn_pass_road_LDV"/>
    <x v="6"/>
    <x v="2"/>
    <n v="3.7846200000000003E-2"/>
    <n v="5.0802399999999998E-2"/>
    <n v="4.9212199999999998E-2"/>
    <n v="5.0138000000000002E-2"/>
    <n v="5.1811099999999999E-2"/>
    <n v="2.75555E-2"/>
    <n v="1.63208E-2"/>
    <n v="1.2568299999999999E-2"/>
    <n v="1.0637300000000001E-2"/>
    <n v="9.2910700000000002E-3"/>
    <n v="8.3089700000000006E-3"/>
    <n v="0"/>
    <n v="0"/>
    <n v="0"/>
    <s v="EJ"/>
  </r>
  <r>
    <x v="31"/>
    <s v="USA"/>
    <s v="trn_pass_road_LDV_4W"/>
    <x v="6"/>
    <x v="4"/>
    <n v="0"/>
    <n v="0"/>
    <n v="0"/>
    <n v="0"/>
    <n v="0"/>
    <n v="0.18278929999999999"/>
    <n v="0.90793179999999996"/>
    <n v="1.7107604999999999"/>
    <n v="2.4615437999999998"/>
    <n v="2.9488365000000001"/>
    <n v="3.3445168000000001"/>
    <n v="0"/>
    <n v="0"/>
    <n v="0"/>
    <s v="EJ"/>
  </r>
  <r>
    <x v="31"/>
    <s v="USA"/>
    <s v="trn_pass_road_LDV_4W"/>
    <x v="6"/>
    <x v="1"/>
    <n v="0"/>
    <n v="0"/>
    <n v="0"/>
    <n v="0"/>
    <n v="0"/>
    <n v="7.2416262999999996E-4"/>
    <n v="7.7842769720000001E-3"/>
    <n v="1.20663841229999E-2"/>
    <n v="1.5953201491000001E-2"/>
    <n v="1.8368832331999999E-2"/>
    <n v="2.0780534810000001E-2"/>
    <n v="0"/>
    <n v="0"/>
    <n v="0"/>
    <s v="EJ"/>
  </r>
  <r>
    <x v="31"/>
    <s v="USA"/>
    <s v="trn_pass_road_LDV_4W"/>
    <x v="6"/>
    <x v="2"/>
    <n v="10.75303218"/>
    <n v="14.434233519999999"/>
    <n v="13.98240506"/>
    <n v="14.245458849999901"/>
    <n v="13.9324672899999"/>
    <n v="12.53315725"/>
    <n v="10.248663690000001"/>
    <n v="8.1728871299999994"/>
    <n v="6.3628631899999997"/>
    <n v="5.5931898999999996"/>
    <n v="5.0223917999999896"/>
    <n v="0"/>
    <n v="0"/>
    <n v="0"/>
    <s v="EJ"/>
  </r>
  <r>
    <x v="31"/>
    <s v="USA"/>
    <s v="trn_shipping_intl"/>
    <x v="7"/>
    <x v="4"/>
    <n v="0"/>
    <n v="0"/>
    <n v="0"/>
    <n v="0"/>
    <n v="0"/>
    <n v="0"/>
    <n v="0"/>
    <n v="2.6149999999999999E-5"/>
    <n v="7.0607399999999998E-5"/>
    <n v="2.00714E-4"/>
    <n v="4.75355E-4"/>
    <n v="0"/>
    <n v="0"/>
    <n v="0"/>
    <s v="EJ"/>
  </r>
  <r>
    <x v="31"/>
    <s v="USA"/>
    <s v="trn_shipping_intl"/>
    <x v="7"/>
    <x v="1"/>
    <n v="0"/>
    <n v="0"/>
    <n v="0"/>
    <n v="0"/>
    <n v="0"/>
    <n v="0"/>
    <n v="0"/>
    <n v="2.9597199999999998E-4"/>
    <n v="1.0552300000000001E-3"/>
    <n v="3.8804099999999999E-3"/>
    <n v="1.1685900000000001E-2"/>
    <n v="0"/>
    <n v="0"/>
    <n v="0"/>
    <s v="EJ"/>
  </r>
  <r>
    <x v="31"/>
    <s v="USA"/>
    <s v="trn_shipping_intl"/>
    <x v="7"/>
    <x v="2"/>
    <n v="1.39842"/>
    <n v="1.5472300000000001"/>
    <n v="1.59534"/>
    <n v="1.42597"/>
    <n v="1.4340432000000001"/>
    <n v="1.4461919999999999"/>
    <n v="1.420798"/>
    <n v="1.426488"/>
    <n v="1.4566129999999999"/>
    <n v="1.4989140000000001"/>
    <n v="1.546576"/>
    <n v="0"/>
    <n v="0"/>
    <n v="0"/>
    <s v="EJ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81B98-5E84-4D24-BE03-759A0D03D45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163:G381" firstHeaderRow="0" firstDataRow="1" firstDataCol="2" rowPageCount="1" colPageCount="1"/>
  <pivotFields count="19">
    <pivotField axis="axisRow" compact="0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">
        <item x="1"/>
        <item x="2"/>
        <item x="0"/>
        <item x="5"/>
        <item x="7"/>
        <item x="4"/>
        <item x="6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9">
        <item h="1" x="3"/>
        <item h="1" x="5"/>
        <item h="1" x="7"/>
        <item x="4"/>
        <item h="1" x="0"/>
        <item h="1" x="1"/>
        <item h="1"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2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Sum of 2020" fld="8" baseField="0" baseItem="0"/>
    <dataField name="Sum of 2030" fld="10" baseField="0" baseItem="0"/>
    <dataField name="Sum of 2040" fld="12" baseField="0" baseItem="0"/>
    <dataField name="Sum of 2050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C54E9-2624-45D5-897F-7C4DA31D061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163:U196" firstHeaderRow="0" firstDataRow="1" firstDataCol="1" rowPageCount="2" colPageCount="1"/>
  <pivotFields count="20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axis="axisPage" multipleItemSelectionAllowed="1" showAll="0">
      <items count="9">
        <item h="1" x="1"/>
        <item x="2"/>
        <item h="1" x="0"/>
        <item h="1" x="5"/>
        <item h="1" x="7"/>
        <item x="4"/>
        <item h="1" x="6"/>
        <item h="1" x="3"/>
        <item t="default"/>
      </items>
    </pivotField>
    <pivotField axis="axisPage" multipleItemSelectionAllowed="1" showAll="0">
      <items count="9">
        <item h="1" x="3"/>
        <item h="1" x="5"/>
        <item h="1" x="7"/>
        <item x="4"/>
        <item h="1" x="0"/>
        <item h="1" x="1"/>
        <item h="1" x="2"/>
        <item h="1"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4" hier="-1"/>
    <pageField fld="3" hier="-1"/>
  </pageFields>
  <dataFields count="4">
    <dataField name="Sum of 2020" fld="9" baseField="0" baseItem="0"/>
    <dataField name="Sum of 2030" fld="11" baseField="0" baseItem="0"/>
    <dataField name="Sum of 2040" fld="13" baseField="0" baseItem="0"/>
    <dataField name="Sum of 2050" fld="15" baseField="0" baseItem="0"/>
  </dataFields>
  <conditionalFormats count="1">
    <conditionalFormat priority="1">
      <pivotAreas count="1">
        <pivotArea type="data" collapsedLevelsAreSubtotals="1" fieldPosition="0">
          <references count="1">
            <reference field="0" count="3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M4" dT="2023-07-28T18:56:55.26" personId="{E56AD9E1-4BE5-4216-9011-DDC9ED56EEC6}" id="{8DDC5410-C47C-4B84-A0D6-FCEA0BF87C05}">
    <text>Set to equal EU-27 value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72" dT="2022-02-08T17:42:23.09" personId="{26ED6433-1958-4A13-BF3D-F8C2A6225B6D}" id="{333B91B1-2452-4C3A-9D63-3DED0C283C5F}">
    <text>custom category for coal, crude oil, and natural gas resource production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0D927-4AB5-446F-9FF0-A0F363621A60}">
  <sheetPr codeName="Sheet6">
    <tabColor theme="7"/>
  </sheetPr>
  <dimension ref="A2:AN77"/>
  <sheetViews>
    <sheetView zoomScale="80" zoomScaleNormal="80" workbookViewId="0">
      <selection activeCell="D6" sqref="D6"/>
    </sheetView>
  </sheetViews>
  <sheetFormatPr defaultRowHeight="14.5" x14ac:dyDescent="0.35"/>
  <cols>
    <col min="1" max="1" width="33.453125" customWidth="1"/>
    <col min="2" max="2" width="29.54296875" bestFit="1" customWidth="1"/>
    <col min="3" max="3" width="15.453125" customWidth="1"/>
    <col min="4" max="6" width="9.453125" bestFit="1" customWidth="1"/>
    <col min="7" max="7" width="10" bestFit="1" customWidth="1"/>
    <col min="8" max="10" width="9.453125" bestFit="1" customWidth="1"/>
    <col min="35" max="35" width="23.54296875" bestFit="1" customWidth="1"/>
    <col min="36" max="36" width="15.54296875" bestFit="1" customWidth="1"/>
    <col min="37" max="37" width="35.36328125" bestFit="1" customWidth="1"/>
    <col min="38" max="38" width="36.6328125" customWidth="1"/>
    <col min="39" max="39" width="33.36328125" style="23" bestFit="1" customWidth="1"/>
    <col min="40" max="40" width="17.453125" bestFit="1" customWidth="1"/>
  </cols>
  <sheetData>
    <row r="2" spans="1:40" s="23" customFormat="1" x14ac:dyDescent="0.35">
      <c r="B2" s="23" t="s">
        <v>0</v>
      </c>
      <c r="C2" s="23" t="s">
        <v>1</v>
      </c>
      <c r="D2" s="23">
        <v>2020</v>
      </c>
      <c r="E2" s="23">
        <f>D2+1</f>
        <v>2021</v>
      </c>
      <c r="F2" s="23">
        <f t="shared" ref="F2:AH2" si="0">E2+1</f>
        <v>2022</v>
      </c>
      <c r="G2" s="23">
        <f t="shared" si="0"/>
        <v>2023</v>
      </c>
      <c r="H2" s="23">
        <f t="shared" si="0"/>
        <v>2024</v>
      </c>
      <c r="I2" s="23">
        <f t="shared" si="0"/>
        <v>2025</v>
      </c>
      <c r="J2" s="23">
        <f t="shared" si="0"/>
        <v>2026</v>
      </c>
      <c r="K2" s="23">
        <f t="shared" si="0"/>
        <v>2027</v>
      </c>
      <c r="L2" s="23">
        <f t="shared" si="0"/>
        <v>2028</v>
      </c>
      <c r="M2" s="23">
        <f t="shared" si="0"/>
        <v>2029</v>
      </c>
      <c r="N2" s="23">
        <f t="shared" si="0"/>
        <v>2030</v>
      </c>
      <c r="O2" s="23">
        <f t="shared" si="0"/>
        <v>2031</v>
      </c>
      <c r="P2" s="23">
        <f t="shared" si="0"/>
        <v>2032</v>
      </c>
      <c r="Q2" s="23">
        <f t="shared" si="0"/>
        <v>2033</v>
      </c>
      <c r="R2" s="23">
        <f t="shared" si="0"/>
        <v>2034</v>
      </c>
      <c r="S2" s="23">
        <f t="shared" si="0"/>
        <v>2035</v>
      </c>
      <c r="T2" s="23">
        <f t="shared" si="0"/>
        <v>2036</v>
      </c>
      <c r="U2" s="23">
        <f t="shared" si="0"/>
        <v>2037</v>
      </c>
      <c r="V2" s="23">
        <f t="shared" si="0"/>
        <v>2038</v>
      </c>
      <c r="W2" s="23">
        <f t="shared" si="0"/>
        <v>2039</v>
      </c>
      <c r="X2" s="23">
        <f t="shared" si="0"/>
        <v>2040</v>
      </c>
      <c r="Y2" s="23">
        <f t="shared" si="0"/>
        <v>2041</v>
      </c>
      <c r="Z2" s="23">
        <f>Y2+1</f>
        <v>2042</v>
      </c>
      <c r="AA2" s="23">
        <f t="shared" si="0"/>
        <v>2043</v>
      </c>
      <c r="AB2" s="23">
        <f t="shared" si="0"/>
        <v>2044</v>
      </c>
      <c r="AC2" s="23">
        <f t="shared" si="0"/>
        <v>2045</v>
      </c>
      <c r="AD2" s="23">
        <f t="shared" si="0"/>
        <v>2046</v>
      </c>
      <c r="AE2" s="23">
        <f t="shared" si="0"/>
        <v>2047</v>
      </c>
      <c r="AF2" s="23">
        <f t="shared" si="0"/>
        <v>2048</v>
      </c>
      <c r="AG2" s="23">
        <f t="shared" si="0"/>
        <v>2049</v>
      </c>
      <c r="AH2" s="23">
        <f t="shared" si="0"/>
        <v>2050</v>
      </c>
      <c r="AI2" s="23" t="s">
        <v>2</v>
      </c>
      <c r="AJ2" s="23" t="s">
        <v>3</v>
      </c>
      <c r="AK2" s="23" t="s">
        <v>4</v>
      </c>
      <c r="AL2" s="23" t="s">
        <v>5</v>
      </c>
      <c r="AM2" s="23" t="s">
        <v>6</v>
      </c>
    </row>
    <row r="3" spans="1:40" x14ac:dyDescent="0.35">
      <c r="A3" s="13" t="s">
        <v>7</v>
      </c>
      <c r="B3" t="s">
        <v>8</v>
      </c>
      <c r="C3" s="10" t="s">
        <v>9</v>
      </c>
      <c r="D3" s="2">
        <f>IF($C3="EPS",SUMIFS('EPS Emissions'!E:E,'EPS Emissions'!$C:$C,'BAU Global Total'!$A3)/10^3,SUMIFS('GCAM By Region By Sector'!D:D,'GCAM By Region By Sector'!$B:$B,'BAU Global Total'!$A3))</f>
        <v>3.4357030999999996</v>
      </c>
      <c r="E3" s="2">
        <f>IF($C3="EPS",SUMIFS('EPS Emissions'!F:F,'EPS Emissions'!$C:$C,'BAU Global Total'!$A3)/10^3,SUMIFS('GCAM By Region By Sector'!E:E,'GCAM By Region By Sector'!$B:$B,'BAU Global Total'!$A3))</f>
        <v>3.433637099999999</v>
      </c>
      <c r="F3" s="2">
        <f>IF($C3="EPS",SUMIFS('EPS Emissions'!G:G,'EPS Emissions'!$C:$C,'BAU Global Total'!$A3)/10^3,SUMIFS('GCAM By Region By Sector'!F:F,'GCAM By Region By Sector'!$B:$B,'BAU Global Total'!$A3))</f>
        <v>3.4428883999999997</v>
      </c>
      <c r="G3" s="2">
        <f>IF($C3="EPS",SUMIFS('EPS Emissions'!H:H,'EPS Emissions'!$C:$C,'BAU Global Total'!$A3)/10^3,SUMIFS('GCAM By Region By Sector'!G:G,'GCAM By Region By Sector'!$B:$B,'BAU Global Total'!$A3))</f>
        <v>3.4125835000000002</v>
      </c>
      <c r="H3" s="2">
        <f>IF($C3="EPS",SUMIFS('EPS Emissions'!I:I,'EPS Emissions'!$C:$C,'BAU Global Total'!$A3)/10^3,SUMIFS('GCAM By Region By Sector'!H:H,'GCAM By Region By Sector'!$B:$B,'BAU Global Total'!$A3))</f>
        <v>3.3547256999999999</v>
      </c>
      <c r="I3" s="2">
        <f>IF($C3="EPS",SUMIFS('EPS Emissions'!J:J,'EPS Emissions'!$C:$C,'BAU Global Total'!$A3)/10^3,SUMIFS('GCAM By Region By Sector'!I:I,'GCAM By Region By Sector'!$B:$B,'BAU Global Total'!$A3))</f>
        <v>3.3210646000000001</v>
      </c>
      <c r="J3" s="2">
        <f>IF($C3="EPS",SUMIFS('EPS Emissions'!K:K,'EPS Emissions'!$C:$C,'BAU Global Total'!$A3)/10^3,SUMIFS('GCAM By Region By Sector'!J:J,'GCAM By Region By Sector'!$B:$B,'BAU Global Total'!$A3))</f>
        <v>3.3013189999999999</v>
      </c>
      <c r="K3" s="2">
        <f>IF($C3="EPS",SUMIFS('EPS Emissions'!L:L,'EPS Emissions'!$C:$C,'BAU Global Total'!$A3)/10^3,SUMIFS('GCAM By Region By Sector'!K:K,'GCAM By Region By Sector'!$B:$B,'BAU Global Total'!$A3))</f>
        <v>3.2731391000000003</v>
      </c>
      <c r="L3" s="2">
        <f>IF($C3="EPS",SUMIFS('EPS Emissions'!M:M,'EPS Emissions'!$C:$C,'BAU Global Total'!$A3)/10^3,SUMIFS('GCAM By Region By Sector'!L:L,'GCAM By Region By Sector'!$B:$B,'BAU Global Total'!$A3))</f>
        <v>3.2463177999999999</v>
      </c>
      <c r="M3" s="2">
        <f>IF($C3="EPS",SUMIFS('EPS Emissions'!N:N,'EPS Emissions'!$C:$C,'BAU Global Total'!$A3)/10^3,SUMIFS('GCAM By Region By Sector'!M:M,'GCAM By Region By Sector'!$B:$B,'BAU Global Total'!$A3))</f>
        <v>3.2298266000000004</v>
      </c>
      <c r="N3" s="2">
        <f>IF($C3="EPS",SUMIFS('EPS Emissions'!O:O,'EPS Emissions'!$C:$C,'BAU Global Total'!$A3)/10^3,SUMIFS('GCAM By Region By Sector'!N:N,'GCAM By Region By Sector'!$B:$B,'BAU Global Total'!$A3))</f>
        <v>3.1925014999999997</v>
      </c>
      <c r="O3" s="2">
        <f>IF($C3="EPS",SUMIFS('EPS Emissions'!P:P,'EPS Emissions'!$C:$C,'BAU Global Total'!$A3)/10^3,SUMIFS('GCAM By Region By Sector'!O:O,'GCAM By Region By Sector'!$B:$B,'BAU Global Total'!$A3))</f>
        <v>3.1677154999999999</v>
      </c>
      <c r="P3" s="2">
        <f>IF($C3="EPS",SUMIFS('EPS Emissions'!Q:Q,'EPS Emissions'!$C:$C,'BAU Global Total'!$A3)/10^3,SUMIFS('GCAM By Region By Sector'!P:P,'GCAM By Region By Sector'!$B:$B,'BAU Global Total'!$A3))</f>
        <v>3.1430359999999995</v>
      </c>
      <c r="Q3" s="2">
        <f>IF($C3="EPS",SUMIFS('EPS Emissions'!R:R,'EPS Emissions'!$C:$C,'BAU Global Total'!$A3)/10^3,SUMIFS('GCAM By Region By Sector'!Q:Q,'GCAM By Region By Sector'!$B:$B,'BAU Global Total'!$A3))</f>
        <v>3.1025130000000001</v>
      </c>
      <c r="R3" s="2">
        <f>IF($C3="EPS",SUMIFS('EPS Emissions'!S:S,'EPS Emissions'!$C:$C,'BAU Global Total'!$A3)/10^3,SUMIFS('GCAM By Region By Sector'!R:R,'GCAM By Region By Sector'!$B:$B,'BAU Global Total'!$A3))</f>
        <v>3.0718416000000004</v>
      </c>
      <c r="S3" s="2">
        <f>IF($C3="EPS",SUMIFS('EPS Emissions'!T:T,'EPS Emissions'!$C:$C,'BAU Global Total'!$A3)/10^3,SUMIFS('GCAM By Region By Sector'!S:S,'GCAM By Region By Sector'!$B:$B,'BAU Global Total'!$A3))</f>
        <v>3.0318996999999999</v>
      </c>
      <c r="T3" s="2">
        <f>IF($C3="EPS",SUMIFS('EPS Emissions'!U:U,'EPS Emissions'!$C:$C,'BAU Global Total'!$A3)/10^3,SUMIFS('GCAM By Region By Sector'!T:T,'GCAM By Region By Sector'!$B:$B,'BAU Global Total'!$A3))</f>
        <v>2.9979851999999996</v>
      </c>
      <c r="U3" s="2">
        <f>IF($C3="EPS",SUMIFS('EPS Emissions'!V:V,'EPS Emissions'!$C:$C,'BAU Global Total'!$A3)/10^3,SUMIFS('GCAM By Region By Sector'!U:U,'GCAM By Region By Sector'!$B:$B,'BAU Global Total'!$A3))</f>
        <v>2.9674864000000003</v>
      </c>
      <c r="V3" s="2">
        <f>IF($C3="EPS",SUMIFS('EPS Emissions'!W:W,'EPS Emissions'!$C:$C,'BAU Global Total'!$A3)/10^3,SUMIFS('GCAM By Region By Sector'!V:V,'GCAM By Region By Sector'!$B:$B,'BAU Global Total'!$A3))</f>
        <v>2.9395414999999998</v>
      </c>
      <c r="W3" s="2">
        <f>IF($C3="EPS",SUMIFS('EPS Emissions'!X:X,'EPS Emissions'!$C:$C,'BAU Global Total'!$A3)/10^3,SUMIFS('GCAM By Region By Sector'!W:W,'GCAM By Region By Sector'!$B:$B,'BAU Global Total'!$A3))</f>
        <v>2.9042534</v>
      </c>
      <c r="X3" s="2">
        <f>IF($C3="EPS",SUMIFS('EPS Emissions'!Y:Y,'EPS Emissions'!$C:$C,'BAU Global Total'!$A3)/10^3,SUMIFS('GCAM By Region By Sector'!X:X,'GCAM By Region By Sector'!$B:$B,'BAU Global Total'!$A3))</f>
        <v>2.8702716000000001</v>
      </c>
      <c r="Y3" s="2">
        <f>IF($C3="EPS",SUMIFS('EPS Emissions'!Z:Z,'EPS Emissions'!$C:$C,'BAU Global Total'!$A3)/10^3,SUMIFS('GCAM By Region By Sector'!Y:Y,'GCAM By Region By Sector'!$B:$B,'BAU Global Total'!$A3))</f>
        <v>2.8364736000000002</v>
      </c>
      <c r="Z3" s="2">
        <f>IF($C3="EPS",SUMIFS('EPS Emissions'!AA:AA,'EPS Emissions'!$C:$C,'BAU Global Total'!$A3)/10^3,SUMIFS('GCAM By Region By Sector'!Z:Z,'GCAM By Region By Sector'!$B:$B,'BAU Global Total'!$A3))</f>
        <v>2.8132154000000007</v>
      </c>
      <c r="AA3" s="2">
        <f>IF($C3="EPS",SUMIFS('EPS Emissions'!AB:AB,'EPS Emissions'!$C:$C,'BAU Global Total'!$A3)/10^3,SUMIFS('GCAM By Region By Sector'!AA:AA,'GCAM By Region By Sector'!$B:$B,'BAU Global Total'!$A3))</f>
        <v>2.7825755999999999</v>
      </c>
      <c r="AB3" s="2">
        <f>IF($C3="EPS",SUMIFS('EPS Emissions'!AC:AC,'EPS Emissions'!$C:$C,'BAU Global Total'!$A3)/10^3,SUMIFS('GCAM By Region By Sector'!AB:AB,'GCAM By Region By Sector'!$B:$B,'BAU Global Total'!$A3))</f>
        <v>2.7567941</v>
      </c>
      <c r="AC3" s="2">
        <f>IF($C3="EPS",SUMIFS('EPS Emissions'!AD:AD,'EPS Emissions'!$C:$C,'BAU Global Total'!$A3)/10^3,SUMIFS('GCAM By Region By Sector'!AC:AC,'GCAM By Region By Sector'!$B:$B,'BAU Global Total'!$A3))</f>
        <v>2.7204068000000001</v>
      </c>
      <c r="AD3" s="2">
        <f>IF($C3="EPS",SUMIFS('EPS Emissions'!AE:AE,'EPS Emissions'!$C:$C,'BAU Global Total'!$A3)/10^3,SUMIFS('GCAM By Region By Sector'!AD:AD,'GCAM By Region By Sector'!$B:$B,'BAU Global Total'!$A3))</f>
        <v>2.6928112000000004</v>
      </c>
      <c r="AE3" s="2">
        <f>IF($C3="EPS",SUMIFS('EPS Emissions'!AF:AF,'EPS Emissions'!$C:$C,'BAU Global Total'!$A3)/10^3,SUMIFS('GCAM By Region By Sector'!AE:AE,'GCAM By Region By Sector'!$B:$B,'BAU Global Total'!$A3))</f>
        <v>2.6723413000000003</v>
      </c>
      <c r="AF3" s="2">
        <f>IF($C3="EPS",SUMIFS('EPS Emissions'!AG:AG,'EPS Emissions'!$C:$C,'BAU Global Total'!$A3)/10^3,SUMIFS('GCAM By Region By Sector'!AF:AF,'GCAM By Region By Sector'!$B:$B,'BAU Global Total'!$A3))</f>
        <v>2.6431916000000002</v>
      </c>
      <c r="AG3" s="2">
        <f>IF($C3="EPS",SUMIFS('EPS Emissions'!AH:AH,'EPS Emissions'!$C:$C,'BAU Global Total'!$A3)/10^3,SUMIFS('GCAM By Region By Sector'!AG:AG,'GCAM By Region By Sector'!$B:$B,'BAU Global Total'!$A3))</f>
        <v>2.6254315999999998</v>
      </c>
      <c r="AH3" s="2">
        <f>IF($C3="EPS",SUMIFS('EPS Emissions'!AI:AI,'EPS Emissions'!$C:$C,'BAU Global Total'!$A3)/10^3,SUMIFS('GCAM By Region By Sector'!AH:AH,'GCAM By Region By Sector'!$B:$B,'BAU Global Total'!$A3))</f>
        <v>2.6112700999999996</v>
      </c>
      <c r="AI3" s="2">
        <f t="shared" ref="AI3:AI35" si="1">SUM(D3:AH3)</f>
        <v>93.99476159999999</v>
      </c>
      <c r="AJ3" t="e">
        <f t="shared" ref="AJ3:AJ34" si="2">RANK(AK3,$AK$3:$AK$34)</f>
        <v>#VALUE!</v>
      </c>
      <c r="AK3" s="2">
        <f>IF(C3="GCAM",
AI3-SUMIFS('GCAM By Region By Sector'!$AO$2:$AO$342,'GCAM By Region By Sector'!$B$2:$B$342,A3),
AI3*(1-AM3))</f>
        <v>89.339315739373262</v>
      </c>
      <c r="AL3" s="15">
        <f>IF(C3="GCAM",
SUMIFS('GCAM By Region By Sector'!$AO$2:$AO$342,'GCAM By Region By Sector'!$B$2:$B$342,A3),
AI3*AM3)</f>
        <v>4.6554458606267177</v>
      </c>
      <c r="AM3" s="64">
        <f>IF(C3="GCAM","n/a",
SUMIFS('GCAM By Region By Sector'!$AO$2:$AO$342,'GCAM By Region By Sector'!$B$2:$B$342,A3)/SUMIFS('GCAM By Region By Sector'!$AM$2:$AM$342,'GCAM By Region By Sector'!$B$2:$B$342,A3))</f>
        <v>4.9528779916887609E-2</v>
      </c>
    </row>
    <row r="4" spans="1:40" x14ac:dyDescent="0.35">
      <c r="A4" s="13" t="s">
        <v>10</v>
      </c>
      <c r="B4" t="s">
        <v>10</v>
      </c>
      <c r="C4" s="10" t="s">
        <v>9</v>
      </c>
      <c r="D4" s="2">
        <f>IF($C4="EPS",SUMIFS('EPS Emissions'!E:E,'EPS Emissions'!$C:$C,'BAU Global Total'!$A4)/10^3,SUMIFS('GCAM By Region By Sector'!D:D,'GCAM By Region By Sector'!$B:$B,'BAU Global Total'!$A4))</f>
        <v>0.4272796716428654</v>
      </c>
      <c r="E4" s="2">
        <f>IF($C4="EPS",SUMIFS('EPS Emissions'!F:F,'EPS Emissions'!$C:$C,'BAU Global Total'!$A4)/10^3,SUMIFS('GCAM By Region By Sector'!E:E,'GCAM By Region By Sector'!$B:$B,'BAU Global Total'!$A4))</f>
        <v>0.46038765356358513</v>
      </c>
      <c r="F4" s="2">
        <f>IF($C4="EPS",SUMIFS('EPS Emissions'!G:G,'EPS Emissions'!$C:$C,'BAU Global Total'!$A4)/10^3,SUMIFS('GCAM By Region By Sector'!F:F,'GCAM By Region By Sector'!$B:$B,'BAU Global Total'!$A4))</f>
        <v>0.45868777381796305</v>
      </c>
      <c r="G4" s="2">
        <f>IF($C4="EPS",SUMIFS('EPS Emissions'!H:H,'EPS Emissions'!$C:$C,'BAU Global Total'!$A4)/10^3,SUMIFS('GCAM By Region By Sector'!G:G,'GCAM By Region By Sector'!$B:$B,'BAU Global Total'!$A4))</f>
        <v>0.45676433305366576</v>
      </c>
      <c r="H4" s="2">
        <f>IF($C4="EPS",SUMIFS('EPS Emissions'!I:I,'EPS Emissions'!$C:$C,'BAU Global Total'!$A4)/10^3,SUMIFS('GCAM By Region By Sector'!H:H,'GCAM By Region By Sector'!$B:$B,'BAU Global Total'!$A4))</f>
        <v>0.45052401350920801</v>
      </c>
      <c r="I4" s="2">
        <f>IF($C4="EPS",SUMIFS('EPS Emissions'!J:J,'EPS Emissions'!$C:$C,'BAU Global Total'!$A4)/10^3,SUMIFS('GCAM By Region By Sector'!I:I,'GCAM By Region By Sector'!$B:$B,'BAU Global Total'!$A4))</f>
        <v>0.44944646140083694</v>
      </c>
      <c r="J4" s="2">
        <f>IF($C4="EPS",SUMIFS('EPS Emissions'!K:K,'EPS Emissions'!$C:$C,'BAU Global Total'!$A4)/10^3,SUMIFS('GCAM By Region By Sector'!J:J,'GCAM By Region By Sector'!$B:$B,'BAU Global Total'!$A4))</f>
        <v>0.4426952305807268</v>
      </c>
      <c r="K4" s="2">
        <f>IF($C4="EPS",SUMIFS('EPS Emissions'!L:L,'EPS Emissions'!$C:$C,'BAU Global Total'!$A4)/10^3,SUMIFS('GCAM By Region By Sector'!K:K,'GCAM By Region By Sector'!$B:$B,'BAU Global Total'!$A4))</f>
        <v>0.43753120340975055</v>
      </c>
      <c r="L4" s="2">
        <f>IF($C4="EPS",SUMIFS('EPS Emissions'!M:M,'EPS Emissions'!$C:$C,'BAU Global Total'!$A4)/10^3,SUMIFS('GCAM By Region By Sector'!L:L,'GCAM By Region By Sector'!$B:$B,'BAU Global Total'!$A4))</f>
        <v>0.43871014774565464</v>
      </c>
      <c r="M4" s="2">
        <f>IF($C4="EPS",SUMIFS('EPS Emissions'!N:N,'EPS Emissions'!$C:$C,'BAU Global Total'!$A4)/10^3,SUMIFS('GCAM By Region By Sector'!M:M,'GCAM By Region By Sector'!$B:$B,'BAU Global Total'!$A4))</f>
        <v>0.43829967810277537</v>
      </c>
      <c r="N4" s="2">
        <f>IF($C4="EPS",SUMIFS('EPS Emissions'!O:O,'EPS Emissions'!$C:$C,'BAU Global Total'!$A4)/10^3,SUMIFS('GCAM By Region By Sector'!N:N,'GCAM By Region By Sector'!$B:$B,'BAU Global Total'!$A4))</f>
        <v>0.44258722553088437</v>
      </c>
      <c r="O4" s="2">
        <f>IF($C4="EPS",SUMIFS('EPS Emissions'!P:P,'EPS Emissions'!$C:$C,'BAU Global Total'!$A4)/10^3,SUMIFS('GCAM By Region By Sector'!O:O,'GCAM By Region By Sector'!$B:$B,'BAU Global Total'!$A4))</f>
        <v>0.4424365681606654</v>
      </c>
      <c r="P4" s="2">
        <f>IF($C4="EPS",SUMIFS('EPS Emissions'!Q:Q,'EPS Emissions'!$C:$C,'BAU Global Total'!$A4)/10^3,SUMIFS('GCAM By Region By Sector'!P:P,'GCAM By Region By Sector'!$B:$B,'BAU Global Total'!$A4))</f>
        <v>0.44036582928653045</v>
      </c>
      <c r="Q4" s="2">
        <f>IF($C4="EPS",SUMIFS('EPS Emissions'!R:R,'EPS Emissions'!$C:$C,'BAU Global Total'!$A4)/10^3,SUMIFS('GCAM By Region By Sector'!Q:Q,'GCAM By Region By Sector'!$B:$B,'BAU Global Total'!$A4))</f>
        <v>0.43556483877150326</v>
      </c>
      <c r="R4" s="2">
        <f>IF($C4="EPS",SUMIFS('EPS Emissions'!S:S,'EPS Emissions'!$C:$C,'BAU Global Total'!$A4)/10^3,SUMIFS('GCAM By Region By Sector'!R:R,'GCAM By Region By Sector'!$B:$B,'BAU Global Total'!$A4))</f>
        <v>0.43200282880623775</v>
      </c>
      <c r="S4" s="2">
        <f>IF($C4="EPS",SUMIFS('EPS Emissions'!T:T,'EPS Emissions'!$C:$C,'BAU Global Total'!$A4)/10^3,SUMIFS('GCAM By Region By Sector'!S:S,'GCAM By Region By Sector'!$B:$B,'BAU Global Total'!$A4))</f>
        <v>0.42834280153296961</v>
      </c>
      <c r="T4" s="2">
        <f>IF($C4="EPS",SUMIFS('EPS Emissions'!U:U,'EPS Emissions'!$C:$C,'BAU Global Total'!$A4)/10^3,SUMIFS('GCAM By Region By Sector'!T:T,'GCAM By Region By Sector'!$B:$B,'BAU Global Total'!$A4))</f>
        <v>0.42175042902492577</v>
      </c>
      <c r="U4" s="2">
        <f>IF($C4="EPS",SUMIFS('EPS Emissions'!V:V,'EPS Emissions'!$C:$C,'BAU Global Total'!$A4)/10^3,SUMIFS('GCAM By Region By Sector'!U:U,'GCAM By Region By Sector'!$B:$B,'BAU Global Total'!$A4))</f>
        <v>0.41967641361301866</v>
      </c>
      <c r="V4" s="2">
        <f>IF($C4="EPS",SUMIFS('EPS Emissions'!W:W,'EPS Emissions'!$C:$C,'BAU Global Total'!$A4)/10^3,SUMIFS('GCAM By Region By Sector'!V:V,'GCAM By Region By Sector'!$B:$B,'BAU Global Total'!$A4))</f>
        <v>0.41811439232862307</v>
      </c>
      <c r="W4" s="2">
        <f>IF($C4="EPS",SUMIFS('EPS Emissions'!X:X,'EPS Emissions'!$C:$C,'BAU Global Total'!$A4)/10^3,SUMIFS('GCAM By Region By Sector'!W:W,'GCAM By Region By Sector'!$B:$B,'BAU Global Total'!$A4))</f>
        <v>0.41587139268253787</v>
      </c>
      <c r="X4" s="2">
        <f>IF($C4="EPS",SUMIFS('EPS Emissions'!Y:Y,'EPS Emissions'!$C:$C,'BAU Global Total'!$A4)/10^3,SUMIFS('GCAM By Region By Sector'!X:X,'GCAM By Region By Sector'!$B:$B,'BAU Global Total'!$A4))</f>
        <v>0.41427838098260694</v>
      </c>
      <c r="Y4" s="2">
        <f>IF($C4="EPS",SUMIFS('EPS Emissions'!Z:Z,'EPS Emissions'!$C:$C,'BAU Global Total'!$A4)/10^3,SUMIFS('GCAM By Region By Sector'!Y:Y,'GCAM By Region By Sector'!$B:$B,'BAU Global Total'!$A4))</f>
        <v>0.41185316393915583</v>
      </c>
      <c r="Z4" s="2">
        <f>IF($C4="EPS",SUMIFS('EPS Emissions'!AA:AA,'EPS Emissions'!$C:$C,'BAU Global Total'!$A4)/10^3,SUMIFS('GCAM By Region By Sector'!Z:Z,'GCAM By Region By Sector'!$B:$B,'BAU Global Total'!$A4))</f>
        <v>0.41081102874283093</v>
      </c>
      <c r="AA4" s="2">
        <f>IF($C4="EPS",SUMIFS('EPS Emissions'!AB:AB,'EPS Emissions'!$C:$C,'BAU Global Total'!$A4)/10^3,SUMIFS('GCAM By Region By Sector'!AA:AA,'GCAM By Region By Sector'!$B:$B,'BAU Global Total'!$A4))</f>
        <v>0.40723536824864215</v>
      </c>
      <c r="AB4" s="2">
        <f>IF($C4="EPS",SUMIFS('EPS Emissions'!AC:AC,'EPS Emissions'!$C:$C,'BAU Global Total'!$A4)/10^3,SUMIFS('GCAM By Region By Sector'!AB:AB,'GCAM By Region By Sector'!$B:$B,'BAU Global Total'!$A4))</f>
        <v>0.40067417831830549</v>
      </c>
      <c r="AC4" s="2">
        <f>IF($C4="EPS",SUMIFS('EPS Emissions'!AD:AD,'EPS Emissions'!$C:$C,'BAU Global Total'!$A4)/10^3,SUMIFS('GCAM By Region By Sector'!AC:AC,'GCAM By Region By Sector'!$B:$B,'BAU Global Total'!$A4))</f>
        <v>0.39296066287969705</v>
      </c>
      <c r="AD4" s="2">
        <f>IF($C4="EPS",SUMIFS('EPS Emissions'!AE:AE,'EPS Emissions'!$C:$C,'BAU Global Total'!$A4)/10^3,SUMIFS('GCAM By Region By Sector'!AD:AD,'GCAM By Region By Sector'!$B:$B,'BAU Global Total'!$A4))</f>
        <v>0.39219625111098289</v>
      </c>
      <c r="AE4" s="2">
        <f>IF($C4="EPS",SUMIFS('EPS Emissions'!AF:AF,'EPS Emissions'!$C:$C,'BAU Global Total'!$A4)/10^3,SUMIFS('GCAM By Region By Sector'!AE:AE,'GCAM By Region By Sector'!$B:$B,'BAU Global Total'!$A4))</f>
        <v>0.38940002624296388</v>
      </c>
      <c r="AF4" s="2">
        <f>IF($C4="EPS",SUMIFS('EPS Emissions'!AG:AG,'EPS Emissions'!$C:$C,'BAU Global Total'!$A4)/10^3,SUMIFS('GCAM By Region By Sector'!AF:AF,'GCAM By Region By Sector'!$B:$B,'BAU Global Total'!$A4))</f>
        <v>0.38398019722172977</v>
      </c>
      <c r="AG4" s="2">
        <f>IF($C4="EPS",SUMIFS('EPS Emissions'!AH:AH,'EPS Emissions'!$C:$C,'BAU Global Total'!$A4)/10^3,SUMIFS('GCAM By Region By Sector'!AG:AG,'GCAM By Region By Sector'!$B:$B,'BAU Global Total'!$A4))</f>
        <v>0.38321637804451986</v>
      </c>
      <c r="AH4" s="2">
        <f>IF($C4="EPS",SUMIFS('EPS Emissions'!AI:AI,'EPS Emissions'!$C:$C,'BAU Global Total'!$A4)/10^3,SUMIFS('GCAM By Region By Sector'!AH:AH,'GCAM By Region By Sector'!$B:$B,'BAU Global Total'!$A4))</f>
        <v>0.38277225724010444</v>
      </c>
      <c r="AI4" s="2">
        <f t="shared" si="1"/>
        <v>13.126416779536466</v>
      </c>
      <c r="AJ4" t="e">
        <f t="shared" si="2"/>
        <v>#VALUE!</v>
      </c>
      <c r="AK4" s="65">
        <f>IF(C4="GCAM",
AI4-SUMIFS('GCAM By Region By Sector'!$AO$2:$AO$342,'GCAM By Region By Sector'!$B$2:$B$342,A4),
AI4*(1-AM4))</f>
        <v>12.476659148949411</v>
      </c>
      <c r="AL4" s="66">
        <f>IF(C4="GCAM",
SUMIFS('GCAM By Region By Sector'!$AO$2:$AO$342,'GCAM By Region By Sector'!$B$2:$B$342,A4),
AI4*AM4)</f>
        <v>0.64975763058705516</v>
      </c>
      <c r="AM4" s="67">
        <v>4.9500000000000002E-2</v>
      </c>
    </row>
    <row r="5" spans="1:40" x14ac:dyDescent="0.35">
      <c r="A5" s="13" t="s">
        <v>11</v>
      </c>
      <c r="B5" t="s">
        <v>12</v>
      </c>
      <c r="C5" s="10" t="s">
        <v>13</v>
      </c>
      <c r="D5" s="2">
        <f>IF($C5="EPS",SUMIFS('EPS Emissions'!E:E,'EPS Emissions'!$C:$C,'BAU Global Total'!$A5)/10^3,SUMIFS('GCAM By Region By Sector'!D:D,'GCAM By Region By Sector'!$B:$B,'BAU Global Total'!$A5))</f>
        <v>0.41896568665108563</v>
      </c>
      <c r="E5" s="2">
        <f>IF($C5="EPS",SUMIFS('EPS Emissions'!F:F,'EPS Emissions'!$C:$C,'BAU Global Total'!$A5)/10^3,SUMIFS('GCAM By Region By Sector'!E:E,'GCAM By Region By Sector'!$B:$B,'BAU Global Total'!$A5))</f>
        <v>0.43244443101259389</v>
      </c>
      <c r="F5" s="2">
        <f>IF($C5="EPS",SUMIFS('EPS Emissions'!G:G,'EPS Emissions'!$C:$C,'BAU Global Total'!$A5)/10^3,SUMIFS('GCAM By Region By Sector'!F:F,'GCAM By Region By Sector'!$B:$B,'BAU Global Total'!$A5))</f>
        <v>0.44592317537410225</v>
      </c>
      <c r="G5" s="2">
        <f>IF($C5="EPS",SUMIFS('EPS Emissions'!H:H,'EPS Emissions'!$C:$C,'BAU Global Total'!$A5)/10^3,SUMIFS('GCAM By Region By Sector'!G:G,'GCAM By Region By Sector'!$B:$B,'BAU Global Total'!$A5))</f>
        <v>0.45940191973561062</v>
      </c>
      <c r="H5" s="2">
        <f>IF($C5="EPS",SUMIFS('EPS Emissions'!I:I,'EPS Emissions'!$C:$C,'BAU Global Total'!$A5)/10^3,SUMIFS('GCAM By Region By Sector'!H:H,'GCAM By Region By Sector'!$B:$B,'BAU Global Total'!$A5))</f>
        <v>0.47288066409711893</v>
      </c>
      <c r="I5" s="2">
        <f>IF($C5="EPS",SUMIFS('EPS Emissions'!J:J,'EPS Emissions'!$C:$C,'BAU Global Total'!$A5)/10^3,SUMIFS('GCAM By Region By Sector'!I:I,'GCAM By Region By Sector'!$B:$B,'BAU Global Total'!$A5))</f>
        <v>0.48635940845862724</v>
      </c>
      <c r="J5" s="2">
        <f>IF($C5="EPS",SUMIFS('EPS Emissions'!K:K,'EPS Emissions'!$C:$C,'BAU Global Total'!$A5)/10^3,SUMIFS('GCAM By Region By Sector'!J:J,'GCAM By Region By Sector'!$B:$B,'BAU Global Total'!$A5))</f>
        <v>0.50915803395621528</v>
      </c>
      <c r="K5" s="2">
        <f>IF($C5="EPS",SUMIFS('EPS Emissions'!L:L,'EPS Emissions'!$C:$C,'BAU Global Total'!$A5)/10^3,SUMIFS('GCAM By Region By Sector'!K:K,'GCAM By Region By Sector'!$B:$B,'BAU Global Total'!$A5))</f>
        <v>0.53195665945380333</v>
      </c>
      <c r="L5" s="2">
        <f>IF($C5="EPS",SUMIFS('EPS Emissions'!M:M,'EPS Emissions'!$C:$C,'BAU Global Total'!$A5)/10^3,SUMIFS('GCAM By Region By Sector'!L:L,'GCAM By Region By Sector'!$B:$B,'BAU Global Total'!$A5))</f>
        <v>0.55475528495139137</v>
      </c>
      <c r="M5" s="2">
        <f>IF($C5="EPS",SUMIFS('EPS Emissions'!N:N,'EPS Emissions'!$C:$C,'BAU Global Total'!$A5)/10^3,SUMIFS('GCAM By Region By Sector'!M:M,'GCAM By Region By Sector'!$B:$B,'BAU Global Total'!$A5))</f>
        <v>0.5775539104489793</v>
      </c>
      <c r="N5" s="2">
        <f>IF($C5="EPS",SUMIFS('EPS Emissions'!O:O,'EPS Emissions'!$C:$C,'BAU Global Total'!$A5)/10^3,SUMIFS('GCAM By Region By Sector'!N:N,'GCAM By Region By Sector'!$B:$B,'BAU Global Total'!$A5))</f>
        <v>0.60035253594656746</v>
      </c>
      <c r="O5" s="2">
        <f>IF($C5="EPS",SUMIFS('EPS Emissions'!P:P,'EPS Emissions'!$C:$C,'BAU Global Total'!$A5)/10^3,SUMIFS('GCAM By Region By Sector'!O:O,'GCAM By Region By Sector'!$B:$B,'BAU Global Total'!$A5))</f>
        <v>0.63219515468001675</v>
      </c>
      <c r="P5" s="2">
        <f>IF($C5="EPS",SUMIFS('EPS Emissions'!Q:Q,'EPS Emissions'!$C:$C,'BAU Global Total'!$A5)/10^3,SUMIFS('GCAM By Region By Sector'!P:P,'GCAM By Region By Sector'!$B:$B,'BAU Global Total'!$A5))</f>
        <v>0.66403777341346626</v>
      </c>
      <c r="Q5" s="2">
        <f>IF($C5="EPS",SUMIFS('EPS Emissions'!R:R,'EPS Emissions'!$C:$C,'BAU Global Total'!$A5)/10^3,SUMIFS('GCAM By Region By Sector'!Q:Q,'GCAM By Region By Sector'!$B:$B,'BAU Global Total'!$A5))</f>
        <v>0.69588039214691544</v>
      </c>
      <c r="R5" s="2">
        <f>IF($C5="EPS",SUMIFS('EPS Emissions'!S:S,'EPS Emissions'!$C:$C,'BAU Global Total'!$A5)/10^3,SUMIFS('GCAM By Region By Sector'!R:R,'GCAM By Region By Sector'!$B:$B,'BAU Global Total'!$A5))</f>
        <v>0.72772301088036506</v>
      </c>
      <c r="S5" s="2">
        <f>IF($C5="EPS",SUMIFS('EPS Emissions'!T:T,'EPS Emissions'!$C:$C,'BAU Global Total'!$A5)/10^3,SUMIFS('GCAM By Region By Sector'!S:S,'GCAM By Region By Sector'!$B:$B,'BAU Global Total'!$A5))</f>
        <v>0.75956562961381435</v>
      </c>
      <c r="T5" s="2">
        <f>IF($C5="EPS",SUMIFS('EPS Emissions'!U:U,'EPS Emissions'!$C:$C,'BAU Global Total'!$A5)/10^3,SUMIFS('GCAM By Region By Sector'!T:T,'GCAM By Region By Sector'!$B:$B,'BAU Global Total'!$A5))</f>
        <v>0.79976313894942186</v>
      </c>
      <c r="U5" s="2">
        <f>IF($C5="EPS",SUMIFS('EPS Emissions'!V:V,'EPS Emissions'!$C:$C,'BAU Global Total'!$A5)/10^3,SUMIFS('GCAM By Region By Sector'!U:U,'GCAM By Region By Sector'!$B:$B,'BAU Global Total'!$A5))</f>
        <v>0.83996064828502948</v>
      </c>
      <c r="V5" s="2">
        <f>IF($C5="EPS",SUMIFS('EPS Emissions'!W:W,'EPS Emissions'!$C:$C,'BAU Global Total'!$A5)/10^3,SUMIFS('GCAM By Region By Sector'!V:V,'GCAM By Region By Sector'!$B:$B,'BAU Global Total'!$A5))</f>
        <v>0.88015815762063687</v>
      </c>
      <c r="W5" s="2">
        <f>IF($C5="EPS",SUMIFS('EPS Emissions'!X:X,'EPS Emissions'!$C:$C,'BAU Global Total'!$A5)/10^3,SUMIFS('GCAM By Region By Sector'!W:W,'GCAM By Region By Sector'!$B:$B,'BAU Global Total'!$A5))</f>
        <v>0.9203556669562446</v>
      </c>
      <c r="X5" s="2">
        <f>IF($C5="EPS",SUMIFS('EPS Emissions'!Y:Y,'EPS Emissions'!$C:$C,'BAU Global Total'!$A5)/10^3,SUMIFS('GCAM By Region By Sector'!X:X,'GCAM By Region By Sector'!$B:$B,'BAU Global Total'!$A5))</f>
        <v>0.960553176291852</v>
      </c>
      <c r="Y5" s="2">
        <f>IF($C5="EPS",SUMIFS('EPS Emissions'!Z:Z,'EPS Emissions'!$C:$C,'BAU Global Total'!$A5)/10^3,SUMIFS('GCAM By Region By Sector'!Y:Y,'GCAM By Region By Sector'!$B:$B,'BAU Global Total'!$A5))</f>
        <v>1.0088848726935533</v>
      </c>
      <c r="Z5" s="2">
        <f>IF($C5="EPS",SUMIFS('EPS Emissions'!AA:AA,'EPS Emissions'!$C:$C,'BAU Global Total'!$A5)/10^3,SUMIFS('GCAM By Region By Sector'!Z:Z,'GCAM By Region By Sector'!$B:$B,'BAU Global Total'!$A5))</f>
        <v>1.0572165690952546</v>
      </c>
      <c r="AA5" s="2">
        <f>IF($C5="EPS",SUMIFS('EPS Emissions'!AB:AB,'EPS Emissions'!$C:$C,'BAU Global Total'!$A5)/10^3,SUMIFS('GCAM By Region By Sector'!AA:AA,'GCAM By Region By Sector'!$B:$B,'BAU Global Total'!$A5))</f>
        <v>1.1055482654969557</v>
      </c>
      <c r="AB5" s="2">
        <f>IF($C5="EPS",SUMIFS('EPS Emissions'!AC:AC,'EPS Emissions'!$C:$C,'BAU Global Total'!$A5)/10^3,SUMIFS('GCAM By Region By Sector'!AB:AB,'GCAM By Region By Sector'!$B:$B,'BAU Global Total'!$A5))</f>
        <v>1.153879961898657</v>
      </c>
      <c r="AC5" s="2">
        <f>IF($C5="EPS",SUMIFS('EPS Emissions'!AD:AD,'EPS Emissions'!$C:$C,'BAU Global Total'!$A5)/10^3,SUMIFS('GCAM By Region By Sector'!AC:AC,'GCAM By Region By Sector'!$B:$B,'BAU Global Total'!$A5))</f>
        <v>1.2022116583003581</v>
      </c>
      <c r="AD5" s="2">
        <f>IF($C5="EPS",SUMIFS('EPS Emissions'!AE:AE,'EPS Emissions'!$C:$C,'BAU Global Total'!$A5)/10^3,SUMIFS('GCAM By Region By Sector'!AD:AD,'GCAM By Region By Sector'!$B:$B,'BAU Global Total'!$A5))</f>
        <v>1.25837675289308</v>
      </c>
      <c r="AE5" s="2">
        <f>IF($C5="EPS",SUMIFS('EPS Emissions'!AF:AF,'EPS Emissions'!$C:$C,'BAU Global Total'!$A5)/10^3,SUMIFS('GCAM By Region By Sector'!AE:AE,'GCAM By Region By Sector'!$B:$B,'BAU Global Total'!$A5))</f>
        <v>1.3145418474858017</v>
      </c>
      <c r="AF5" s="2">
        <f>IF($C5="EPS",SUMIFS('EPS Emissions'!AG:AG,'EPS Emissions'!$C:$C,'BAU Global Total'!$A5)/10^3,SUMIFS('GCAM By Region By Sector'!AF:AF,'GCAM By Region By Sector'!$B:$B,'BAU Global Total'!$A5))</f>
        <v>1.3707069420785236</v>
      </c>
      <c r="AG5" s="2">
        <f>IF($C5="EPS",SUMIFS('EPS Emissions'!AH:AH,'EPS Emissions'!$C:$C,'BAU Global Total'!$A5)/10^3,SUMIFS('GCAM By Region By Sector'!AG:AG,'GCAM By Region By Sector'!$B:$B,'BAU Global Total'!$A5))</f>
        <v>1.4268720366712453</v>
      </c>
      <c r="AH5" s="2">
        <f>IF($C5="EPS",SUMIFS('EPS Emissions'!AI:AI,'EPS Emissions'!$C:$C,'BAU Global Total'!$A5)/10^3,SUMIFS('GCAM By Region By Sector'!AH:AH,'GCAM By Region By Sector'!$B:$B,'BAU Global Total'!$A5))</f>
        <v>1.4830371312639672</v>
      </c>
      <c r="AI5" s="2">
        <f t="shared" si="1"/>
        <v>25.751220496801249</v>
      </c>
      <c r="AJ5" t="e">
        <f t="shared" si="2"/>
        <v>#VALUE!</v>
      </c>
      <c r="AK5" s="2">
        <f>IF(C5="GCAM",
AI5-SUMIFS('GCAM By Region By Sector'!$AO$2:$AO$342,'GCAM By Region By Sector'!$B$2:$B$342,A5),
AI5*(1-AM5))</f>
        <v>25.028282687212847</v>
      </c>
      <c r="AL5" s="15">
        <f>IF(C5="GCAM",
SUMIFS('GCAM By Region By Sector'!$AO$2:$AO$342,'GCAM By Region By Sector'!$B$2:$B$342,A5),
AI5*AM5)</f>
        <v>0.72293780958840004</v>
      </c>
      <c r="AM5" s="64" t="str">
        <f>IF(C5="GCAM","n/a",
SUMIFS('GCAM By Region By Sector'!$AO$2:$AO$342,'GCAM By Region By Sector'!$B$2:$B$342,A5)/SUMIFS('GCAM By Region By Sector'!$AM$2:$AM$342,'GCAM By Region By Sector'!$B$2:$B$342,A5))</f>
        <v>n/a</v>
      </c>
    </row>
    <row r="6" spans="1:40" x14ac:dyDescent="0.35">
      <c r="A6" s="13" t="s">
        <v>14</v>
      </c>
      <c r="B6" t="s">
        <v>15</v>
      </c>
      <c r="C6" s="10" t="s">
        <v>13</v>
      </c>
      <c r="D6" s="2" t="e">
        <f>IF($C6="EPS",SUMIFS('EPS Emissions'!E:E,'EPS Emissions'!$C:$C,'BAU Global Total'!$A6)/10^3,SUMIFS('GCAM By Region By Sector'!D:D,'GCAM By Region By Sector'!$B:$B,'BAU Global Total'!$A6))</f>
        <v>#VALUE!</v>
      </c>
      <c r="E6" s="2" t="e">
        <f>IF($C6="EPS",SUMIFS('EPS Emissions'!F:F,'EPS Emissions'!$C:$C,'BAU Global Total'!$A6)/10^3,SUMIFS('GCAM By Region By Sector'!E:E,'GCAM By Region By Sector'!$B:$B,'BAU Global Total'!$A6))</f>
        <v>#VALUE!</v>
      </c>
      <c r="F6" s="2" t="e">
        <f>IF($C6="EPS",SUMIFS('EPS Emissions'!G:G,'EPS Emissions'!$C:$C,'BAU Global Total'!$A6)/10^3,SUMIFS('GCAM By Region By Sector'!F:F,'GCAM By Region By Sector'!$B:$B,'BAU Global Total'!$A6))</f>
        <v>#VALUE!</v>
      </c>
      <c r="G6" s="2" t="e">
        <f>IF($C6="EPS",SUMIFS('EPS Emissions'!H:H,'EPS Emissions'!$C:$C,'BAU Global Total'!$A6)/10^3,SUMIFS('GCAM By Region By Sector'!G:G,'GCAM By Region By Sector'!$B:$B,'BAU Global Total'!$A6))</f>
        <v>#VALUE!</v>
      </c>
      <c r="H6" s="2" t="e">
        <f>IF($C6="EPS",SUMIFS('EPS Emissions'!I:I,'EPS Emissions'!$C:$C,'BAU Global Total'!$A6)/10^3,SUMIFS('GCAM By Region By Sector'!H:H,'GCAM By Region By Sector'!$B:$B,'BAU Global Total'!$A6))</f>
        <v>#VALUE!</v>
      </c>
      <c r="I6" s="2">
        <f>IF($C6="EPS",SUMIFS('EPS Emissions'!J:J,'EPS Emissions'!$C:$C,'BAU Global Total'!$A6)/10^3,SUMIFS('GCAM By Region By Sector'!I:I,'GCAM By Region By Sector'!$B:$B,'BAU Global Total'!$A6))</f>
        <v>0.93423062160025683</v>
      </c>
      <c r="J6" s="2">
        <f>IF($C6="EPS",SUMIFS('EPS Emissions'!K:K,'EPS Emissions'!$C:$C,'BAU Global Total'!$A6)/10^3,SUMIFS('GCAM By Region By Sector'!J:J,'GCAM By Region By Sector'!$B:$B,'BAU Global Total'!$A6))</f>
        <v>0.96854890904824054</v>
      </c>
      <c r="K6" s="2">
        <f>IF($C6="EPS",SUMIFS('EPS Emissions'!L:L,'EPS Emissions'!$C:$C,'BAU Global Total'!$A6)/10^3,SUMIFS('GCAM By Region By Sector'!K:K,'GCAM By Region By Sector'!$B:$B,'BAU Global Total'!$A6))</f>
        <v>1.0028671964962244</v>
      </c>
      <c r="L6" s="2">
        <f>IF($C6="EPS",SUMIFS('EPS Emissions'!M:M,'EPS Emissions'!$C:$C,'BAU Global Total'!$A6)/10^3,SUMIFS('GCAM By Region By Sector'!L:L,'GCAM By Region By Sector'!$B:$B,'BAU Global Total'!$A6))</f>
        <v>1.0371854839442083</v>
      </c>
      <c r="M6" s="2">
        <f>IF($C6="EPS",SUMIFS('EPS Emissions'!N:N,'EPS Emissions'!$C:$C,'BAU Global Total'!$A6)/10^3,SUMIFS('GCAM By Region By Sector'!M:M,'GCAM By Region By Sector'!$B:$B,'BAU Global Total'!$A6))</f>
        <v>1.071503771392192</v>
      </c>
      <c r="N6" s="2">
        <f>IF($C6="EPS",SUMIFS('EPS Emissions'!O:O,'EPS Emissions'!$C:$C,'BAU Global Total'!$A6)/10^3,SUMIFS('GCAM By Region By Sector'!N:N,'GCAM By Region By Sector'!$B:$B,'BAU Global Total'!$A6))</f>
        <v>1.1058220588401755</v>
      </c>
      <c r="O6" s="2">
        <f>IF($C6="EPS",SUMIFS('EPS Emissions'!P:P,'EPS Emissions'!$C:$C,'BAU Global Total'!$A6)/10^3,SUMIFS('GCAM By Region By Sector'!O:O,'GCAM By Region By Sector'!$B:$B,'BAU Global Total'!$A6))</f>
        <v>1.1412427283803941</v>
      </c>
      <c r="P6" s="2">
        <f>IF($C6="EPS",SUMIFS('EPS Emissions'!Q:Q,'EPS Emissions'!$C:$C,'BAU Global Total'!$A6)/10^3,SUMIFS('GCAM By Region By Sector'!P:P,'GCAM By Region By Sector'!$B:$B,'BAU Global Total'!$A6))</f>
        <v>1.1766633979206123</v>
      </c>
      <c r="Q6" s="2">
        <f>IF($C6="EPS",SUMIFS('EPS Emissions'!R:R,'EPS Emissions'!$C:$C,'BAU Global Total'!$A6)/10^3,SUMIFS('GCAM By Region By Sector'!Q:Q,'GCAM By Region By Sector'!$B:$B,'BAU Global Total'!$A6))</f>
        <v>1.2120840674608306</v>
      </c>
      <c r="R6" s="2">
        <f>IF($C6="EPS",SUMIFS('EPS Emissions'!S:S,'EPS Emissions'!$C:$C,'BAU Global Total'!$A6)/10^3,SUMIFS('GCAM By Region By Sector'!R:R,'GCAM By Region By Sector'!$B:$B,'BAU Global Total'!$A6))</f>
        <v>1.247504737001049</v>
      </c>
      <c r="S6" s="2">
        <f>IF($C6="EPS",SUMIFS('EPS Emissions'!T:T,'EPS Emissions'!$C:$C,'BAU Global Total'!$A6)/10^3,SUMIFS('GCAM By Region By Sector'!S:S,'GCAM By Region By Sector'!$B:$B,'BAU Global Total'!$A6))</f>
        <v>1.282925406541267</v>
      </c>
      <c r="T6" s="2">
        <f>IF($C6="EPS",SUMIFS('EPS Emissions'!U:U,'EPS Emissions'!$C:$C,'BAU Global Total'!$A6)/10^3,SUMIFS('GCAM By Region By Sector'!T:T,'GCAM By Region By Sector'!$B:$B,'BAU Global Total'!$A6))</f>
        <v>1.3181120351530471</v>
      </c>
      <c r="U6" s="2">
        <f>IF($C6="EPS",SUMIFS('EPS Emissions'!V:V,'EPS Emissions'!$C:$C,'BAU Global Total'!$A6)/10^3,SUMIFS('GCAM By Region By Sector'!U:U,'GCAM By Region By Sector'!$B:$B,'BAU Global Total'!$A6))</f>
        <v>1.3532986637648272</v>
      </c>
      <c r="V6" s="2">
        <f>IF($C6="EPS",SUMIFS('EPS Emissions'!W:W,'EPS Emissions'!$C:$C,'BAU Global Total'!$A6)/10^3,SUMIFS('GCAM By Region By Sector'!V:V,'GCAM By Region By Sector'!$B:$B,'BAU Global Total'!$A6))</f>
        <v>1.3884852923766076</v>
      </c>
      <c r="W6" s="2">
        <f>IF($C6="EPS",SUMIFS('EPS Emissions'!X:X,'EPS Emissions'!$C:$C,'BAU Global Total'!$A6)/10^3,SUMIFS('GCAM By Region By Sector'!W:W,'GCAM By Region By Sector'!$B:$B,'BAU Global Total'!$A6))</f>
        <v>1.4236719209883877</v>
      </c>
      <c r="X6" s="2">
        <f>IF($C6="EPS",SUMIFS('EPS Emissions'!Y:Y,'EPS Emissions'!$C:$C,'BAU Global Total'!$A6)/10^3,SUMIFS('GCAM By Region By Sector'!X:X,'GCAM By Region By Sector'!$B:$B,'BAU Global Total'!$A6))</f>
        <v>1.4588585496001678</v>
      </c>
      <c r="Y6" s="2">
        <f>IF($C6="EPS",SUMIFS('EPS Emissions'!Z:Z,'EPS Emissions'!$C:$C,'BAU Global Total'!$A6)/10^3,SUMIFS('GCAM By Region By Sector'!Y:Y,'GCAM By Region By Sector'!$B:$B,'BAU Global Total'!$A6))</f>
        <v>1.4951196048706925</v>
      </c>
      <c r="Z6" s="2">
        <f>IF($C6="EPS",SUMIFS('EPS Emissions'!AA:AA,'EPS Emissions'!$C:$C,'BAU Global Total'!$A6)/10^3,SUMIFS('GCAM By Region By Sector'!Z:Z,'GCAM By Region By Sector'!$B:$B,'BAU Global Total'!$A6))</f>
        <v>1.5313806601412172</v>
      </c>
      <c r="AA6" s="2">
        <f>IF($C6="EPS",SUMIFS('EPS Emissions'!AB:AB,'EPS Emissions'!$C:$C,'BAU Global Total'!$A6)/10^3,SUMIFS('GCAM By Region By Sector'!AA:AA,'GCAM By Region By Sector'!$B:$B,'BAU Global Total'!$A6))</f>
        <v>1.5676417154117426</v>
      </c>
      <c r="AB6" s="2">
        <f>IF($C6="EPS",SUMIFS('EPS Emissions'!AC:AC,'EPS Emissions'!$C:$C,'BAU Global Total'!$A6)/10^3,SUMIFS('GCAM By Region By Sector'!AB:AB,'GCAM By Region By Sector'!$B:$B,'BAU Global Total'!$A6))</f>
        <v>1.6039027706822675</v>
      </c>
      <c r="AC6" s="2">
        <f>IF($C6="EPS",SUMIFS('EPS Emissions'!AD:AD,'EPS Emissions'!$C:$C,'BAU Global Total'!$A6)/10^3,SUMIFS('GCAM By Region By Sector'!AC:AC,'GCAM By Region By Sector'!$B:$B,'BAU Global Total'!$A6))</f>
        <v>1.6401638259527926</v>
      </c>
      <c r="AD6" s="2">
        <f>IF($C6="EPS",SUMIFS('EPS Emissions'!AE:AE,'EPS Emissions'!$C:$C,'BAU Global Total'!$A6)/10^3,SUMIFS('GCAM By Region By Sector'!AD:AD,'GCAM By Region By Sector'!$B:$B,'BAU Global Total'!$A6))</f>
        <v>1.673654786159221</v>
      </c>
      <c r="AE6" s="2">
        <f>IF($C6="EPS",SUMIFS('EPS Emissions'!AF:AF,'EPS Emissions'!$C:$C,'BAU Global Total'!$A6)/10^3,SUMIFS('GCAM By Region By Sector'!AE:AE,'GCAM By Region By Sector'!$B:$B,'BAU Global Total'!$A6))</f>
        <v>1.7071457463656501</v>
      </c>
      <c r="AF6" s="2">
        <f>IF($C6="EPS",SUMIFS('EPS Emissions'!AG:AG,'EPS Emissions'!$C:$C,'BAU Global Total'!$A6)/10^3,SUMIFS('GCAM By Region By Sector'!AF:AF,'GCAM By Region By Sector'!$B:$B,'BAU Global Total'!$A6))</f>
        <v>1.7406367065720785</v>
      </c>
      <c r="AG6" s="2">
        <f>IF($C6="EPS",SUMIFS('EPS Emissions'!AH:AH,'EPS Emissions'!$C:$C,'BAU Global Total'!$A6)/10^3,SUMIFS('GCAM By Region By Sector'!AG:AG,'GCAM By Region By Sector'!$B:$B,'BAU Global Total'!$A6))</f>
        <v>1.7741276667785073</v>
      </c>
      <c r="AH6" s="2">
        <f>IF($C6="EPS",SUMIFS('EPS Emissions'!AI:AI,'EPS Emissions'!$C:$C,'BAU Global Total'!$A6)/10^3,SUMIFS('GCAM By Region By Sector'!AH:AH,'GCAM By Region By Sector'!$B:$B,'BAU Global Total'!$A6))</f>
        <v>1.8076186269849357</v>
      </c>
      <c r="AI6" s="2" t="e">
        <f t="shared" si="1"/>
        <v>#VALUE!</v>
      </c>
      <c r="AJ6" t="e">
        <f t="shared" si="2"/>
        <v>#VALUE!</v>
      </c>
      <c r="AK6" s="2" t="e">
        <f>IF(C6="GCAM",
AI6-SUMIFS('GCAM By Region By Sector'!$AO$2:$AO$342,'GCAM By Region By Sector'!$B$2:$B$342,A6),
AI6*(1-AM6))</f>
        <v>#VALUE!</v>
      </c>
      <c r="AL6" s="15" t="e">
        <f>IF(C6="GCAM",
SUMIFS('GCAM By Region By Sector'!$AO$2:$AO$342,'GCAM By Region By Sector'!$B$2:$B$342,A6),
AI6*AM6)</f>
        <v>#VALUE!</v>
      </c>
      <c r="AM6" s="64" t="str">
        <f>IF(C6="GCAM","n/a",
SUMIFS('GCAM By Region By Sector'!$AO$2:$AO$342,'GCAM By Region By Sector'!$B$2:$B$342,A6)/SUMIFS('GCAM By Region By Sector'!$AM$2:$AM$342,'GCAM By Region By Sector'!$B$2:$B$342,A6))</f>
        <v>n/a</v>
      </c>
      <c r="AN6" s="2"/>
    </row>
    <row r="7" spans="1:40" x14ac:dyDescent="0.35">
      <c r="A7" s="13" t="s">
        <v>16</v>
      </c>
      <c r="B7" t="s">
        <v>17</v>
      </c>
      <c r="C7" s="10" t="s">
        <v>13</v>
      </c>
      <c r="D7" s="2">
        <f>IF($C7="EPS",SUMIFS('EPS Emissions'!E:E,'EPS Emissions'!$C:$C,'BAU Global Total'!$A7)/10^3,SUMIFS('GCAM By Region By Sector'!D:D,'GCAM By Region By Sector'!$B:$B,'BAU Global Total'!$A7))</f>
        <v>0.47873895161671348</v>
      </c>
      <c r="E7" s="2">
        <f>IF($C7="EPS",SUMIFS('EPS Emissions'!F:F,'EPS Emissions'!$C:$C,'BAU Global Total'!$A7)/10^3,SUMIFS('GCAM By Region By Sector'!E:E,'GCAM By Region By Sector'!$B:$B,'BAU Global Total'!$A7))</f>
        <v>0.48796941154664564</v>
      </c>
      <c r="F7" s="2">
        <f>IF($C7="EPS",SUMIFS('EPS Emissions'!G:G,'EPS Emissions'!$C:$C,'BAU Global Total'!$A7)/10^3,SUMIFS('GCAM By Region By Sector'!F:F,'GCAM By Region By Sector'!$B:$B,'BAU Global Total'!$A7))</f>
        <v>0.49719987147657796</v>
      </c>
      <c r="G7" s="2">
        <f>IF($C7="EPS",SUMIFS('EPS Emissions'!H:H,'EPS Emissions'!$C:$C,'BAU Global Total'!$A7)/10^3,SUMIFS('GCAM By Region By Sector'!G:G,'GCAM By Region By Sector'!$B:$B,'BAU Global Total'!$A7))</f>
        <v>0.50643033140651028</v>
      </c>
      <c r="H7" s="2">
        <f>IF($C7="EPS",SUMIFS('EPS Emissions'!I:I,'EPS Emissions'!$C:$C,'BAU Global Total'!$A7)/10^3,SUMIFS('GCAM By Region By Sector'!H:H,'GCAM By Region By Sector'!$B:$B,'BAU Global Total'!$A7))</f>
        <v>0.51566079133644238</v>
      </c>
      <c r="I7" s="2">
        <f>IF($C7="EPS",SUMIFS('EPS Emissions'!J:J,'EPS Emissions'!$C:$C,'BAU Global Total'!$A7)/10^3,SUMIFS('GCAM By Region By Sector'!I:I,'GCAM By Region By Sector'!$B:$B,'BAU Global Total'!$A7))</f>
        <v>0.52489125126637459</v>
      </c>
      <c r="J7" s="2">
        <f>IF($C7="EPS",SUMIFS('EPS Emissions'!K:K,'EPS Emissions'!$C:$C,'BAU Global Total'!$A7)/10^3,SUMIFS('GCAM By Region By Sector'!J:J,'GCAM By Region By Sector'!$B:$B,'BAU Global Total'!$A7))</f>
        <v>0.54118564484059717</v>
      </c>
      <c r="K7" s="2">
        <f>IF($C7="EPS",SUMIFS('EPS Emissions'!L:L,'EPS Emissions'!$C:$C,'BAU Global Total'!$A7)/10^3,SUMIFS('GCAM By Region By Sector'!K:K,'GCAM By Region By Sector'!$B:$B,'BAU Global Total'!$A7))</f>
        <v>0.55748003841481975</v>
      </c>
      <c r="L7" s="2">
        <f>IF($C7="EPS",SUMIFS('EPS Emissions'!M:M,'EPS Emissions'!$C:$C,'BAU Global Total'!$A7)/10^3,SUMIFS('GCAM By Region By Sector'!L:L,'GCAM By Region By Sector'!$B:$B,'BAU Global Total'!$A7))</f>
        <v>0.57377443198904221</v>
      </c>
      <c r="M7" s="2">
        <f>IF($C7="EPS",SUMIFS('EPS Emissions'!N:N,'EPS Emissions'!$C:$C,'BAU Global Total'!$A7)/10^3,SUMIFS('GCAM By Region By Sector'!M:M,'GCAM By Region By Sector'!$B:$B,'BAU Global Total'!$A7))</f>
        <v>0.59006882556326479</v>
      </c>
      <c r="N7" s="2">
        <f>IF($C7="EPS",SUMIFS('EPS Emissions'!O:O,'EPS Emissions'!$C:$C,'BAU Global Total'!$A7)/10^3,SUMIFS('GCAM By Region By Sector'!N:N,'GCAM By Region By Sector'!$B:$B,'BAU Global Total'!$A7))</f>
        <v>0.60636321913748725</v>
      </c>
      <c r="O7" s="2">
        <f>IF($C7="EPS",SUMIFS('EPS Emissions'!P:P,'EPS Emissions'!$C:$C,'BAU Global Total'!$A7)/10^3,SUMIFS('GCAM By Region By Sector'!O:O,'GCAM By Region By Sector'!$B:$B,'BAU Global Total'!$A7))</f>
        <v>0.62823086569267661</v>
      </c>
      <c r="P7" s="2">
        <f>IF($C7="EPS",SUMIFS('EPS Emissions'!Q:Q,'EPS Emissions'!$C:$C,'BAU Global Total'!$A7)/10^3,SUMIFS('GCAM By Region By Sector'!P:P,'GCAM By Region By Sector'!$B:$B,'BAU Global Total'!$A7))</f>
        <v>0.65009851224786586</v>
      </c>
      <c r="Q7" s="2">
        <f>IF($C7="EPS",SUMIFS('EPS Emissions'!R:R,'EPS Emissions'!$C:$C,'BAU Global Total'!$A7)/10^3,SUMIFS('GCAM By Region By Sector'!Q:Q,'GCAM By Region By Sector'!$B:$B,'BAU Global Total'!$A7))</f>
        <v>0.6719661588030551</v>
      </c>
      <c r="R7" s="2">
        <f>IF($C7="EPS",SUMIFS('EPS Emissions'!S:S,'EPS Emissions'!$C:$C,'BAU Global Total'!$A7)/10^3,SUMIFS('GCAM By Region By Sector'!R:R,'GCAM By Region By Sector'!$B:$B,'BAU Global Total'!$A7))</f>
        <v>0.69383380535824457</v>
      </c>
      <c r="S7" s="2">
        <f>IF($C7="EPS",SUMIFS('EPS Emissions'!T:T,'EPS Emissions'!$C:$C,'BAU Global Total'!$A7)/10^3,SUMIFS('GCAM By Region By Sector'!S:S,'GCAM By Region By Sector'!$B:$B,'BAU Global Total'!$A7))</f>
        <v>0.71570145191343371</v>
      </c>
      <c r="T7" s="2">
        <f>IF($C7="EPS",SUMIFS('EPS Emissions'!U:U,'EPS Emissions'!$C:$C,'BAU Global Total'!$A7)/10^3,SUMIFS('GCAM By Region By Sector'!T:T,'GCAM By Region By Sector'!$B:$B,'BAU Global Total'!$A7))</f>
        <v>0.74258750045735167</v>
      </c>
      <c r="U7" s="2">
        <f>IF($C7="EPS",SUMIFS('EPS Emissions'!V:V,'EPS Emissions'!$C:$C,'BAU Global Total'!$A7)/10^3,SUMIFS('GCAM By Region By Sector'!U:U,'GCAM By Region By Sector'!$B:$B,'BAU Global Total'!$A7))</f>
        <v>0.76947354900126952</v>
      </c>
      <c r="V7" s="2">
        <f>IF($C7="EPS",SUMIFS('EPS Emissions'!W:W,'EPS Emissions'!$C:$C,'BAU Global Total'!$A7)/10^3,SUMIFS('GCAM By Region By Sector'!V:V,'GCAM By Region By Sector'!$B:$B,'BAU Global Total'!$A7))</f>
        <v>0.79635959754518737</v>
      </c>
      <c r="W7" s="2">
        <f>IF($C7="EPS",SUMIFS('EPS Emissions'!X:X,'EPS Emissions'!$C:$C,'BAU Global Total'!$A7)/10^3,SUMIFS('GCAM By Region By Sector'!W:W,'GCAM By Region By Sector'!$B:$B,'BAU Global Total'!$A7))</f>
        <v>0.823245646089105</v>
      </c>
      <c r="X7" s="2">
        <f>IF($C7="EPS",SUMIFS('EPS Emissions'!Y:Y,'EPS Emissions'!$C:$C,'BAU Global Total'!$A7)/10^3,SUMIFS('GCAM By Region By Sector'!X:X,'GCAM By Region By Sector'!$B:$B,'BAU Global Total'!$A7))</f>
        <v>0.85013169463302307</v>
      </c>
      <c r="Y7" s="2">
        <f>IF($C7="EPS",SUMIFS('EPS Emissions'!Z:Z,'EPS Emissions'!$C:$C,'BAU Global Total'!$A7)/10^3,SUMIFS('GCAM By Region By Sector'!Y:Y,'GCAM By Region By Sector'!$B:$B,'BAU Global Total'!$A7))</f>
        <v>0.88659248255422773</v>
      </c>
      <c r="Z7" s="2">
        <f>IF($C7="EPS",SUMIFS('EPS Emissions'!AA:AA,'EPS Emissions'!$C:$C,'BAU Global Total'!$A7)/10^3,SUMIFS('GCAM By Region By Sector'!Z:Z,'GCAM By Region By Sector'!$B:$B,'BAU Global Total'!$A7))</f>
        <v>0.92305327047543273</v>
      </c>
      <c r="AA7" s="2">
        <f>IF($C7="EPS",SUMIFS('EPS Emissions'!AB:AB,'EPS Emissions'!$C:$C,'BAU Global Total'!$A7)/10^3,SUMIFS('GCAM By Region By Sector'!AA:AA,'GCAM By Region By Sector'!$B:$B,'BAU Global Total'!$A7))</f>
        <v>0.95951405839663761</v>
      </c>
      <c r="AB7" s="2">
        <f>IF($C7="EPS",SUMIFS('EPS Emissions'!AC:AC,'EPS Emissions'!$C:$C,'BAU Global Total'!$A7)/10^3,SUMIFS('GCAM By Region By Sector'!AB:AB,'GCAM By Region By Sector'!$B:$B,'BAU Global Total'!$A7))</f>
        <v>0.99597484631784272</v>
      </c>
      <c r="AC7" s="2">
        <f>IF($C7="EPS",SUMIFS('EPS Emissions'!AD:AD,'EPS Emissions'!$C:$C,'BAU Global Total'!$A7)/10^3,SUMIFS('GCAM By Region By Sector'!AC:AC,'GCAM By Region By Sector'!$B:$B,'BAU Global Total'!$A7))</f>
        <v>1.0324356342390475</v>
      </c>
      <c r="AD7" s="2">
        <f>IF($C7="EPS",SUMIFS('EPS Emissions'!AE:AE,'EPS Emissions'!$C:$C,'BAU Global Total'!$A7)/10^3,SUMIFS('GCAM By Region By Sector'!AD:AD,'GCAM By Region By Sector'!$B:$B,'BAU Global Total'!$A7))</f>
        <v>1.077115684024776</v>
      </c>
      <c r="AE7" s="2">
        <f>IF($C7="EPS",SUMIFS('EPS Emissions'!AF:AF,'EPS Emissions'!$C:$C,'BAU Global Total'!$A7)/10^3,SUMIFS('GCAM By Region By Sector'!AE:AE,'GCAM By Region By Sector'!$B:$B,'BAU Global Total'!$A7))</f>
        <v>1.121795733810504</v>
      </c>
      <c r="AF7" s="2">
        <f>IF($C7="EPS",SUMIFS('EPS Emissions'!AG:AG,'EPS Emissions'!$C:$C,'BAU Global Total'!$A7)/10^3,SUMIFS('GCAM By Region By Sector'!AF:AF,'GCAM By Region By Sector'!$B:$B,'BAU Global Total'!$A7))</f>
        <v>1.1664757835962323</v>
      </c>
      <c r="AG7" s="2">
        <f>IF($C7="EPS",SUMIFS('EPS Emissions'!AH:AH,'EPS Emissions'!$C:$C,'BAU Global Total'!$A7)/10^3,SUMIFS('GCAM By Region By Sector'!AG:AG,'GCAM By Region By Sector'!$B:$B,'BAU Global Total'!$A7))</f>
        <v>1.2111558333819605</v>
      </c>
      <c r="AH7" s="2">
        <f>IF($C7="EPS",SUMIFS('EPS Emissions'!AI:AI,'EPS Emissions'!$C:$C,'BAU Global Total'!$A7)/10^3,SUMIFS('GCAM By Region By Sector'!AH:AH,'GCAM By Region By Sector'!$B:$B,'BAU Global Total'!$A7))</f>
        <v>1.2558358831676886</v>
      </c>
      <c r="AI7" s="2">
        <f t="shared" si="1"/>
        <v>23.851340760300037</v>
      </c>
      <c r="AJ7" t="e">
        <f t="shared" si="2"/>
        <v>#VALUE!</v>
      </c>
      <c r="AK7" s="2">
        <f>IF(C7="GCAM",
AI7-SUMIFS('GCAM By Region By Sector'!$AO$2:$AO$342,'GCAM By Region By Sector'!$B$2:$B$342,A7),
AI7*(1-AM7))</f>
        <v>23.608604772297738</v>
      </c>
      <c r="AL7" s="15">
        <f>IF(C7="GCAM",
SUMIFS('GCAM By Region By Sector'!$AO$2:$AO$342,'GCAM By Region By Sector'!$B$2:$B$342,A7),
AI7*AM7)</f>
        <v>0.24273598800230001</v>
      </c>
      <c r="AM7" s="64" t="str">
        <f>IF(C7="GCAM","n/a",
SUMIFS('GCAM By Region By Sector'!$AO$2:$AO$342,'GCAM By Region By Sector'!$B$2:$B$342,A7)/SUMIFS('GCAM By Region By Sector'!$AM$2:$AM$342,'GCAM By Region By Sector'!$B$2:$B$342,A7))</f>
        <v>n/a</v>
      </c>
    </row>
    <row r="8" spans="1:40" x14ac:dyDescent="0.35">
      <c r="A8" s="13" t="s">
        <v>18</v>
      </c>
      <c r="B8" t="s">
        <v>19</v>
      </c>
      <c r="C8" s="10" t="s">
        <v>13</v>
      </c>
      <c r="D8" s="2">
        <f>IF($C8="EPS",SUMIFS('EPS Emissions'!E:E,'EPS Emissions'!$C:$C,'BAU Global Total'!$A8)/10^3,SUMIFS('GCAM By Region By Sector'!D:D,'GCAM By Region By Sector'!$B:$B,'BAU Global Total'!$A8))</f>
        <v>0.88125256832756349</v>
      </c>
      <c r="E8" s="2">
        <f>IF($C8="EPS",SUMIFS('EPS Emissions'!F:F,'EPS Emissions'!$C:$C,'BAU Global Total'!$A8)/10^3,SUMIFS('GCAM By Region By Sector'!E:E,'GCAM By Region By Sector'!$B:$B,'BAU Global Total'!$A8))</f>
        <v>0.90548855967178599</v>
      </c>
      <c r="F8" s="2">
        <f>IF($C8="EPS",SUMIFS('EPS Emissions'!G:G,'EPS Emissions'!$C:$C,'BAU Global Total'!$A8)/10^3,SUMIFS('GCAM By Region By Sector'!F:F,'GCAM By Region By Sector'!$B:$B,'BAU Global Total'!$A8))</f>
        <v>0.92972455101600848</v>
      </c>
      <c r="G8" s="2">
        <f>IF($C8="EPS",SUMIFS('EPS Emissions'!H:H,'EPS Emissions'!$C:$C,'BAU Global Total'!$A8)/10^3,SUMIFS('GCAM By Region By Sector'!G:G,'GCAM By Region By Sector'!$B:$B,'BAU Global Total'!$A8))</f>
        <v>0.95396054236023087</v>
      </c>
      <c r="H8" s="2">
        <f>IF($C8="EPS",SUMIFS('EPS Emissions'!I:I,'EPS Emissions'!$C:$C,'BAU Global Total'!$A8)/10^3,SUMIFS('GCAM By Region By Sector'!H:H,'GCAM By Region By Sector'!$B:$B,'BAU Global Total'!$A8))</f>
        <v>0.97819653370445347</v>
      </c>
      <c r="I8" s="2">
        <f>IF($C8="EPS",SUMIFS('EPS Emissions'!J:J,'EPS Emissions'!$C:$C,'BAU Global Total'!$A8)/10^3,SUMIFS('GCAM By Region By Sector'!I:I,'GCAM By Region By Sector'!$B:$B,'BAU Global Total'!$A8))</f>
        <v>1.0024325250486759</v>
      </c>
      <c r="J8" s="2">
        <f>IF($C8="EPS",SUMIFS('EPS Emissions'!K:K,'EPS Emissions'!$C:$C,'BAU Global Total'!$A8)/10^3,SUMIFS('GCAM By Region By Sector'!J:J,'GCAM By Region By Sector'!$B:$B,'BAU Global Total'!$A8))</f>
        <v>1.0561004468705921</v>
      </c>
      <c r="K8" s="2">
        <f>IF($C8="EPS",SUMIFS('EPS Emissions'!L:L,'EPS Emissions'!$C:$C,'BAU Global Total'!$A8)/10^3,SUMIFS('GCAM By Region By Sector'!K:K,'GCAM By Region By Sector'!$B:$B,'BAU Global Total'!$A8))</f>
        <v>1.1097683686925082</v>
      </c>
      <c r="L8" s="2">
        <f>IF($C8="EPS",SUMIFS('EPS Emissions'!M:M,'EPS Emissions'!$C:$C,'BAU Global Total'!$A8)/10^3,SUMIFS('GCAM By Region By Sector'!L:L,'GCAM By Region By Sector'!$B:$B,'BAU Global Total'!$A8))</f>
        <v>1.1634362905144242</v>
      </c>
      <c r="M8" s="2">
        <f>IF($C8="EPS",SUMIFS('EPS Emissions'!N:N,'EPS Emissions'!$C:$C,'BAU Global Total'!$A8)/10^3,SUMIFS('GCAM By Region By Sector'!M:M,'GCAM By Region By Sector'!$B:$B,'BAU Global Total'!$A8))</f>
        <v>1.2171042123363405</v>
      </c>
      <c r="N8" s="2">
        <f>IF($C8="EPS",SUMIFS('EPS Emissions'!O:O,'EPS Emissions'!$C:$C,'BAU Global Total'!$A8)/10^3,SUMIFS('GCAM By Region By Sector'!N:N,'GCAM By Region By Sector'!$B:$B,'BAU Global Total'!$A8))</f>
        <v>1.2707721341582563</v>
      </c>
      <c r="O8" s="2">
        <f>IF($C8="EPS",SUMIFS('EPS Emissions'!P:P,'EPS Emissions'!$C:$C,'BAU Global Total'!$A8)/10^3,SUMIFS('GCAM By Region By Sector'!O:O,'GCAM By Region By Sector'!$B:$B,'BAU Global Total'!$A8))</f>
        <v>1.3446344540323456</v>
      </c>
      <c r="P8" s="2">
        <f>IF($C8="EPS",SUMIFS('EPS Emissions'!Q:Q,'EPS Emissions'!$C:$C,'BAU Global Total'!$A8)/10^3,SUMIFS('GCAM By Region By Sector'!P:P,'GCAM By Region By Sector'!$B:$B,'BAU Global Total'!$A8))</f>
        <v>1.4184967739064347</v>
      </c>
      <c r="Q8" s="2">
        <f>IF($C8="EPS",SUMIFS('EPS Emissions'!R:R,'EPS Emissions'!$C:$C,'BAU Global Total'!$A8)/10^3,SUMIFS('GCAM By Region By Sector'!Q:Q,'GCAM By Region By Sector'!$B:$B,'BAU Global Total'!$A8))</f>
        <v>1.4923590937805236</v>
      </c>
      <c r="R8" s="2">
        <f>IF($C8="EPS",SUMIFS('EPS Emissions'!S:S,'EPS Emissions'!$C:$C,'BAU Global Total'!$A8)/10^3,SUMIFS('GCAM By Region By Sector'!R:R,'GCAM By Region By Sector'!$B:$B,'BAU Global Total'!$A8))</f>
        <v>1.5662214136546124</v>
      </c>
      <c r="S8" s="2">
        <f>IF($C8="EPS",SUMIFS('EPS Emissions'!T:T,'EPS Emissions'!$C:$C,'BAU Global Total'!$A8)/10^3,SUMIFS('GCAM By Region By Sector'!S:S,'GCAM By Region By Sector'!$B:$B,'BAU Global Total'!$A8))</f>
        <v>1.640083733528702</v>
      </c>
      <c r="T8" s="2">
        <f>IF($C8="EPS",SUMIFS('EPS Emissions'!U:U,'EPS Emissions'!$C:$C,'BAU Global Total'!$A8)/10^3,SUMIFS('GCAM By Region By Sector'!T:T,'GCAM By Region By Sector'!$B:$B,'BAU Global Total'!$A8))</f>
        <v>1.7319278579007571</v>
      </c>
      <c r="U8" s="2">
        <f>IF($C8="EPS",SUMIFS('EPS Emissions'!V:V,'EPS Emissions'!$C:$C,'BAU Global Total'!$A8)/10^3,SUMIFS('GCAM By Region By Sector'!U:U,'GCAM By Region By Sector'!$B:$B,'BAU Global Total'!$A8))</f>
        <v>1.8237719822728113</v>
      </c>
      <c r="V8" s="2">
        <f>IF($C8="EPS",SUMIFS('EPS Emissions'!W:W,'EPS Emissions'!$C:$C,'BAU Global Total'!$A8)/10^3,SUMIFS('GCAM By Region By Sector'!V:V,'GCAM By Region By Sector'!$B:$B,'BAU Global Total'!$A8))</f>
        <v>1.9156161066448667</v>
      </c>
      <c r="W8" s="2">
        <f>IF($C8="EPS",SUMIFS('EPS Emissions'!X:X,'EPS Emissions'!$C:$C,'BAU Global Total'!$A8)/10^3,SUMIFS('GCAM By Region By Sector'!W:W,'GCAM By Region By Sector'!$B:$B,'BAU Global Total'!$A8))</f>
        <v>2.0074602310169216</v>
      </c>
      <c r="X8" s="2">
        <f>IF($C8="EPS",SUMIFS('EPS Emissions'!Y:Y,'EPS Emissions'!$C:$C,'BAU Global Total'!$A8)/10^3,SUMIFS('GCAM By Region By Sector'!X:X,'GCAM By Region By Sector'!$B:$B,'BAU Global Total'!$A8))</f>
        <v>2.0993043553889765</v>
      </c>
      <c r="Y8" s="2">
        <f>IF($C8="EPS",SUMIFS('EPS Emissions'!Z:Z,'EPS Emissions'!$C:$C,'BAU Global Total'!$A8)/10^3,SUMIFS('GCAM By Region By Sector'!Y:Y,'GCAM By Region By Sector'!$B:$B,'BAU Global Total'!$A8))</f>
        <v>2.2185104073389152</v>
      </c>
      <c r="Z8" s="2">
        <f>IF($C8="EPS",SUMIFS('EPS Emissions'!AA:AA,'EPS Emissions'!$C:$C,'BAU Global Total'!$A8)/10^3,SUMIFS('GCAM By Region By Sector'!Z:Z,'GCAM By Region By Sector'!$B:$B,'BAU Global Total'!$A8))</f>
        <v>2.337716459288854</v>
      </c>
      <c r="AA8" s="2">
        <f>IF($C8="EPS",SUMIFS('EPS Emissions'!AB:AB,'EPS Emissions'!$C:$C,'BAU Global Total'!$A8)/10^3,SUMIFS('GCAM By Region By Sector'!AA:AA,'GCAM By Region By Sector'!$B:$B,'BAU Global Total'!$A8))</f>
        <v>2.4569225112387931</v>
      </c>
      <c r="AB8" s="2">
        <f>IF($C8="EPS",SUMIFS('EPS Emissions'!AC:AC,'EPS Emissions'!$C:$C,'BAU Global Total'!$A8)/10^3,SUMIFS('GCAM By Region By Sector'!AB:AB,'GCAM By Region By Sector'!$B:$B,'BAU Global Total'!$A8))</f>
        <v>2.5761285631887323</v>
      </c>
      <c r="AC8" s="2">
        <f>IF($C8="EPS",SUMIFS('EPS Emissions'!AD:AD,'EPS Emissions'!$C:$C,'BAU Global Total'!$A8)/10^3,SUMIFS('GCAM By Region By Sector'!AC:AC,'GCAM By Region By Sector'!$B:$B,'BAU Global Total'!$A8))</f>
        <v>2.6953346151386706</v>
      </c>
      <c r="AD8" s="2">
        <f>IF($C8="EPS",SUMIFS('EPS Emissions'!AE:AE,'EPS Emissions'!$C:$C,'BAU Global Total'!$A8)/10^3,SUMIFS('GCAM By Region By Sector'!AD:AD,'GCAM By Region By Sector'!$B:$B,'BAU Global Total'!$A8))</f>
        <v>2.8401177636526973</v>
      </c>
      <c r="AE8" s="2">
        <f>IF($C8="EPS",SUMIFS('EPS Emissions'!AF:AF,'EPS Emissions'!$C:$C,'BAU Global Total'!$A8)/10^3,SUMIFS('GCAM By Region By Sector'!AE:AE,'GCAM By Region By Sector'!$B:$B,'BAU Global Total'!$A8))</f>
        <v>2.9849009121667227</v>
      </c>
      <c r="AF8" s="2">
        <f>IF($C8="EPS",SUMIFS('EPS Emissions'!AG:AG,'EPS Emissions'!$C:$C,'BAU Global Total'!$A8)/10^3,SUMIFS('GCAM By Region By Sector'!AF:AF,'GCAM By Region By Sector'!$B:$B,'BAU Global Total'!$A8))</f>
        <v>3.1296840606807486</v>
      </c>
      <c r="AG8" s="2">
        <f>IF($C8="EPS",SUMIFS('EPS Emissions'!AH:AH,'EPS Emissions'!$C:$C,'BAU Global Total'!$A8)/10^3,SUMIFS('GCAM By Region By Sector'!AG:AG,'GCAM By Region By Sector'!$B:$B,'BAU Global Total'!$A8))</f>
        <v>3.2744672091947749</v>
      </c>
      <c r="AH8" s="2">
        <f>IF($C8="EPS",SUMIFS('EPS Emissions'!AI:AI,'EPS Emissions'!$C:$C,'BAU Global Total'!$A8)/10^3,SUMIFS('GCAM By Region By Sector'!AH:AH,'GCAM By Region By Sector'!$B:$B,'BAU Global Total'!$A8))</f>
        <v>3.4192503577088007</v>
      </c>
      <c r="AI8" s="2">
        <f t="shared" si="1"/>
        <v>56.441145594425493</v>
      </c>
      <c r="AJ8" t="e">
        <f t="shared" si="2"/>
        <v>#VALUE!</v>
      </c>
      <c r="AK8" s="2">
        <f>IF(C8="GCAM",
AI8-SUMIFS('GCAM By Region By Sector'!$AO$2:$AO$342,'GCAM By Region By Sector'!$B$2:$B$342,A8),
AI8*(1-AM8))</f>
        <v>55.769530383057692</v>
      </c>
      <c r="AL8" s="15">
        <f>IF(C8="GCAM",
SUMIFS('GCAM By Region By Sector'!$AO$2:$AO$342,'GCAM By Region By Sector'!$B$2:$B$342,A8),
AI8*AM8)</f>
        <v>0.67161521136779978</v>
      </c>
      <c r="AM8" s="64" t="str">
        <f>IF(C8="GCAM","n/a",
SUMIFS('GCAM By Region By Sector'!$AO$2:$AO$342,'GCAM By Region By Sector'!$B$2:$B$342,A8)/SUMIFS('GCAM By Region By Sector'!$AM$2:$AM$342,'GCAM By Region By Sector'!$B$2:$B$342,A8))</f>
        <v>n/a</v>
      </c>
    </row>
    <row r="9" spans="1:40" x14ac:dyDescent="0.35">
      <c r="A9" s="13" t="s">
        <v>20</v>
      </c>
      <c r="B9" t="s">
        <v>20</v>
      </c>
      <c r="C9" s="10" t="s">
        <v>13</v>
      </c>
      <c r="D9" s="2">
        <f>IF($C9="EPS",SUMIFS('EPS Emissions'!E:E,'EPS Emissions'!$C:$C,'BAU Global Total'!$A9)/10^3,SUMIFS('GCAM By Region By Sector'!D:D,'GCAM By Region By Sector'!$B:$B,'BAU Global Total'!$A9))</f>
        <v>0.38093298030466838</v>
      </c>
      <c r="E9" s="2">
        <f>IF($C9="EPS",SUMIFS('EPS Emissions'!F:F,'EPS Emissions'!$C:$C,'BAU Global Total'!$A9)/10^3,SUMIFS('GCAM By Region By Sector'!E:E,'GCAM By Region By Sector'!$B:$B,'BAU Global Total'!$A9))</f>
        <v>0.38668930767463555</v>
      </c>
      <c r="F9" s="2">
        <f>IF($C9="EPS",SUMIFS('EPS Emissions'!G:G,'EPS Emissions'!$C:$C,'BAU Global Total'!$A9)/10^3,SUMIFS('GCAM By Region By Sector'!F:F,'GCAM By Region By Sector'!$B:$B,'BAU Global Total'!$A9))</f>
        <v>0.3924456350446025</v>
      </c>
      <c r="G9" s="2">
        <f>IF($C9="EPS",SUMIFS('EPS Emissions'!H:H,'EPS Emissions'!$C:$C,'BAU Global Total'!$A9)/10^3,SUMIFS('GCAM By Region By Sector'!G:G,'GCAM By Region By Sector'!$B:$B,'BAU Global Total'!$A9))</f>
        <v>0.39820196241456957</v>
      </c>
      <c r="H9" s="2">
        <f>IF($C9="EPS",SUMIFS('EPS Emissions'!I:I,'EPS Emissions'!$C:$C,'BAU Global Total'!$A9)/10^3,SUMIFS('GCAM By Region By Sector'!H:H,'GCAM By Region By Sector'!$B:$B,'BAU Global Total'!$A9))</f>
        <v>0.40395828978453663</v>
      </c>
      <c r="I9" s="2">
        <f>IF($C9="EPS",SUMIFS('EPS Emissions'!J:J,'EPS Emissions'!$C:$C,'BAU Global Total'!$A9)/10^3,SUMIFS('GCAM By Region By Sector'!I:I,'GCAM By Region By Sector'!$B:$B,'BAU Global Total'!$A9))</f>
        <v>0.40971461715450364</v>
      </c>
      <c r="J9" s="2">
        <f>IF($C9="EPS",SUMIFS('EPS Emissions'!K:K,'EPS Emissions'!$C:$C,'BAU Global Total'!$A9)/10^3,SUMIFS('GCAM By Region By Sector'!J:J,'GCAM By Region By Sector'!$B:$B,'BAU Global Total'!$A9))</f>
        <v>0.41308733845314172</v>
      </c>
      <c r="K9" s="2">
        <f>IF($C9="EPS",SUMIFS('EPS Emissions'!L:L,'EPS Emissions'!$C:$C,'BAU Global Total'!$A9)/10^3,SUMIFS('GCAM By Region By Sector'!K:K,'GCAM By Region By Sector'!$B:$B,'BAU Global Total'!$A9))</f>
        <v>0.4164600597517798</v>
      </c>
      <c r="L9" s="2">
        <f>IF($C9="EPS",SUMIFS('EPS Emissions'!M:M,'EPS Emissions'!$C:$C,'BAU Global Total'!$A9)/10^3,SUMIFS('GCAM By Region By Sector'!L:L,'GCAM By Region By Sector'!$B:$B,'BAU Global Total'!$A9))</f>
        <v>0.41983278105041771</v>
      </c>
      <c r="M9" s="2">
        <f>IF($C9="EPS",SUMIFS('EPS Emissions'!N:N,'EPS Emissions'!$C:$C,'BAU Global Total'!$A9)/10^3,SUMIFS('GCAM By Region By Sector'!M:M,'GCAM By Region By Sector'!$B:$B,'BAU Global Total'!$A9))</f>
        <v>0.42320550234905591</v>
      </c>
      <c r="N9" s="2">
        <f>IF($C9="EPS",SUMIFS('EPS Emissions'!O:O,'EPS Emissions'!$C:$C,'BAU Global Total'!$A9)/10^3,SUMIFS('GCAM By Region By Sector'!N:N,'GCAM By Region By Sector'!$B:$B,'BAU Global Total'!$A9))</f>
        <v>0.42657822364769393</v>
      </c>
      <c r="O9" s="2">
        <f>IF($C9="EPS",SUMIFS('EPS Emissions'!P:P,'EPS Emissions'!$C:$C,'BAU Global Total'!$A9)/10^3,SUMIFS('GCAM By Region By Sector'!O:O,'GCAM By Region By Sector'!$B:$B,'BAU Global Total'!$A9))</f>
        <v>0.42877207730812872</v>
      </c>
      <c r="P9" s="2">
        <f>IF($C9="EPS",SUMIFS('EPS Emissions'!Q:Q,'EPS Emissions'!$C:$C,'BAU Global Total'!$A9)/10^3,SUMIFS('GCAM By Region By Sector'!P:P,'GCAM By Region By Sector'!$B:$B,'BAU Global Total'!$A9))</f>
        <v>0.43096593096856345</v>
      </c>
      <c r="Q9" s="2">
        <f>IF($C9="EPS",SUMIFS('EPS Emissions'!R:R,'EPS Emissions'!$C:$C,'BAU Global Total'!$A9)/10^3,SUMIFS('GCAM By Region By Sector'!Q:Q,'GCAM By Region By Sector'!$B:$B,'BAU Global Total'!$A9))</f>
        <v>0.43315978462899823</v>
      </c>
      <c r="R9" s="2">
        <f>IF($C9="EPS",SUMIFS('EPS Emissions'!S:S,'EPS Emissions'!$C:$C,'BAU Global Total'!$A9)/10^3,SUMIFS('GCAM By Region By Sector'!R:R,'GCAM By Region By Sector'!$B:$B,'BAU Global Total'!$A9))</f>
        <v>0.43535363828943291</v>
      </c>
      <c r="S9" s="2">
        <f>IF($C9="EPS",SUMIFS('EPS Emissions'!T:T,'EPS Emissions'!$C:$C,'BAU Global Total'!$A9)/10^3,SUMIFS('GCAM By Region By Sector'!S:S,'GCAM By Region By Sector'!$B:$B,'BAU Global Total'!$A9))</f>
        <v>0.4375474919498677</v>
      </c>
      <c r="T9" s="2">
        <f>IF($C9="EPS",SUMIFS('EPS Emissions'!U:U,'EPS Emissions'!$C:$C,'BAU Global Total'!$A9)/10^3,SUMIFS('GCAM By Region By Sector'!T:T,'GCAM By Region By Sector'!$B:$B,'BAU Global Total'!$A9))</f>
        <v>0.43939159152607726</v>
      </c>
      <c r="U9" s="2">
        <f>IF($C9="EPS",SUMIFS('EPS Emissions'!V:V,'EPS Emissions'!$C:$C,'BAU Global Total'!$A9)/10^3,SUMIFS('GCAM By Region By Sector'!U:U,'GCAM By Region By Sector'!$B:$B,'BAU Global Total'!$A9))</f>
        <v>0.44123569110228683</v>
      </c>
      <c r="V9" s="2">
        <f>IF($C9="EPS",SUMIFS('EPS Emissions'!W:W,'EPS Emissions'!$C:$C,'BAU Global Total'!$A9)/10^3,SUMIFS('GCAM By Region By Sector'!V:V,'GCAM By Region By Sector'!$B:$B,'BAU Global Total'!$A9))</f>
        <v>0.44307979067849634</v>
      </c>
      <c r="W9" s="2">
        <f>IF($C9="EPS",SUMIFS('EPS Emissions'!X:X,'EPS Emissions'!$C:$C,'BAU Global Total'!$A9)/10^3,SUMIFS('GCAM By Region By Sector'!W:W,'GCAM By Region By Sector'!$B:$B,'BAU Global Total'!$A9))</f>
        <v>0.44492389025470602</v>
      </c>
      <c r="X9" s="2">
        <f>IF($C9="EPS",SUMIFS('EPS Emissions'!Y:Y,'EPS Emissions'!$C:$C,'BAU Global Total'!$A9)/10^3,SUMIFS('GCAM By Region By Sector'!X:X,'GCAM By Region By Sector'!$B:$B,'BAU Global Total'!$A9))</f>
        <v>0.44676798983091554</v>
      </c>
      <c r="Y9" s="2">
        <f>IF($C9="EPS",SUMIFS('EPS Emissions'!Z:Z,'EPS Emissions'!$C:$C,'BAU Global Total'!$A9)/10^3,SUMIFS('GCAM By Region By Sector'!Y:Y,'GCAM By Region By Sector'!$B:$B,'BAU Global Total'!$A9))</f>
        <v>0.44853926542849654</v>
      </c>
      <c r="Z9" s="2">
        <f>IF($C9="EPS",SUMIFS('EPS Emissions'!AA:AA,'EPS Emissions'!$C:$C,'BAU Global Total'!$A9)/10^3,SUMIFS('GCAM By Region By Sector'!Z:Z,'GCAM By Region By Sector'!$B:$B,'BAU Global Total'!$A9))</f>
        <v>0.45031054102607748</v>
      </c>
      <c r="AA9" s="2">
        <f>IF($C9="EPS",SUMIFS('EPS Emissions'!AB:AB,'EPS Emissions'!$C:$C,'BAU Global Total'!$A9)/10^3,SUMIFS('GCAM By Region By Sector'!AA:AA,'GCAM By Region By Sector'!$B:$B,'BAU Global Total'!$A9))</f>
        <v>0.45208181662365843</v>
      </c>
      <c r="AB9" s="2">
        <f>IF($C9="EPS",SUMIFS('EPS Emissions'!AC:AC,'EPS Emissions'!$C:$C,'BAU Global Total'!$A9)/10^3,SUMIFS('GCAM By Region By Sector'!AB:AB,'GCAM By Region By Sector'!$B:$B,'BAU Global Total'!$A9))</f>
        <v>0.45385309222123932</v>
      </c>
      <c r="AC9" s="2">
        <f>IF($C9="EPS",SUMIFS('EPS Emissions'!AD:AD,'EPS Emissions'!$C:$C,'BAU Global Total'!$A9)/10^3,SUMIFS('GCAM By Region By Sector'!AC:AC,'GCAM By Region By Sector'!$B:$B,'BAU Global Total'!$A9))</f>
        <v>0.45562436781882037</v>
      </c>
      <c r="AD9" s="2">
        <f>IF($C9="EPS",SUMIFS('EPS Emissions'!AE:AE,'EPS Emissions'!$C:$C,'BAU Global Total'!$A9)/10^3,SUMIFS('GCAM By Region By Sector'!AD:AD,'GCAM By Region By Sector'!$B:$B,'BAU Global Total'!$A9))</f>
        <v>0.45749234607385553</v>
      </c>
      <c r="AE9" s="2">
        <f>IF($C9="EPS",SUMIFS('EPS Emissions'!AF:AF,'EPS Emissions'!$C:$C,'BAU Global Total'!$A9)/10^3,SUMIFS('GCAM By Region By Sector'!AE:AE,'GCAM By Region By Sector'!$B:$B,'BAU Global Total'!$A9))</f>
        <v>0.45936032432889046</v>
      </c>
      <c r="AF9" s="2">
        <f>IF($C9="EPS",SUMIFS('EPS Emissions'!AG:AG,'EPS Emissions'!$C:$C,'BAU Global Total'!$A9)/10^3,SUMIFS('GCAM By Region By Sector'!AF:AF,'GCAM By Region By Sector'!$B:$B,'BAU Global Total'!$A9))</f>
        <v>0.46122830258392561</v>
      </c>
      <c r="AG9" s="2">
        <f>IF($C9="EPS",SUMIFS('EPS Emissions'!AH:AH,'EPS Emissions'!$C:$C,'BAU Global Total'!$A9)/10^3,SUMIFS('GCAM By Region By Sector'!AG:AG,'GCAM By Region By Sector'!$B:$B,'BAU Global Total'!$A9))</f>
        <v>0.46309628083896059</v>
      </c>
      <c r="AH9" s="2">
        <f>IF($C9="EPS",SUMIFS('EPS Emissions'!AI:AI,'EPS Emissions'!$C:$C,'BAU Global Total'!$A9)/10^3,SUMIFS('GCAM By Region By Sector'!AH:AH,'GCAM By Region By Sector'!$B:$B,'BAU Global Total'!$A9))</f>
        <v>0.46496425909399558</v>
      </c>
      <c r="AI9" s="2">
        <f t="shared" si="1"/>
        <v>13.418855170205003</v>
      </c>
      <c r="AJ9" t="e">
        <f t="shared" si="2"/>
        <v>#VALUE!</v>
      </c>
      <c r="AK9" s="2">
        <f>IF(C9="GCAM",
AI9-SUMIFS('GCAM By Region By Sector'!$AO$2:$AO$342,'GCAM By Region By Sector'!$B$2:$B$342,A9),
AI9*(1-AM9))</f>
        <v>13.068820481895203</v>
      </c>
      <c r="AL9" s="15">
        <f>IF(C9="GCAM",
SUMIFS('GCAM By Region By Sector'!$AO$2:$AO$342,'GCAM By Region By Sector'!$B$2:$B$342,A9),
AI9*AM9)</f>
        <v>0.35003468830979984</v>
      </c>
      <c r="AM9" s="64" t="str">
        <f>IF(C9="GCAM","n/a",
SUMIFS('GCAM By Region By Sector'!$AO$2:$AO$342,'GCAM By Region By Sector'!$B$2:$B$342,A9)/SUMIFS('GCAM By Region By Sector'!$AM$2:$AM$342,'GCAM By Region By Sector'!$B$2:$B$342,A9))</f>
        <v>n/a</v>
      </c>
    </row>
    <row r="10" spans="1:40" x14ac:dyDescent="0.35">
      <c r="A10" s="13" t="s">
        <v>21</v>
      </c>
      <c r="B10" t="s">
        <v>22</v>
      </c>
      <c r="C10" s="10" t="s">
        <v>13</v>
      </c>
      <c r="D10" s="2">
        <f>IF($C10="EPS",SUMIFS('EPS Emissions'!E:E,'EPS Emissions'!$C:$C,'BAU Global Total'!$A10)/10^3,SUMIFS('GCAM By Region By Sector'!D:D,'GCAM By Region By Sector'!$B:$B,'BAU Global Total'!$A10))</f>
        <v>0.7083508050466929</v>
      </c>
      <c r="E10" s="2">
        <f>IF($C10="EPS",SUMIFS('EPS Emissions'!F:F,'EPS Emissions'!$C:$C,'BAU Global Total'!$A10)/10^3,SUMIFS('GCAM By Region By Sector'!E:E,'GCAM By Region By Sector'!$B:$B,'BAU Global Total'!$A10))</f>
        <v>0.71453964380048196</v>
      </c>
      <c r="F10" s="2">
        <f>IF($C10="EPS",SUMIFS('EPS Emissions'!G:G,'EPS Emissions'!$C:$C,'BAU Global Total'!$A10)/10^3,SUMIFS('GCAM By Region By Sector'!F:F,'GCAM By Region By Sector'!$B:$B,'BAU Global Total'!$A10))</f>
        <v>0.7207284825542708</v>
      </c>
      <c r="G10" s="2">
        <f>IF($C10="EPS",SUMIFS('EPS Emissions'!H:H,'EPS Emissions'!$C:$C,'BAU Global Total'!$A10)/10^3,SUMIFS('GCAM By Region By Sector'!G:G,'GCAM By Region By Sector'!$B:$B,'BAU Global Total'!$A10))</f>
        <v>0.72691732130805964</v>
      </c>
      <c r="H10" s="2">
        <f>IF($C10="EPS",SUMIFS('EPS Emissions'!I:I,'EPS Emissions'!$C:$C,'BAU Global Total'!$A10)/10^3,SUMIFS('GCAM By Region By Sector'!H:H,'GCAM By Region By Sector'!$B:$B,'BAU Global Total'!$A10))</f>
        <v>0.73310616006184859</v>
      </c>
      <c r="I10" s="2">
        <f>IF($C10="EPS",SUMIFS('EPS Emissions'!J:J,'EPS Emissions'!$C:$C,'BAU Global Total'!$A10)/10^3,SUMIFS('GCAM By Region By Sector'!I:I,'GCAM By Region By Sector'!$B:$B,'BAU Global Total'!$A10))</f>
        <v>0.73929499881563765</v>
      </c>
      <c r="J10" s="2">
        <f>IF($C10="EPS",SUMIFS('EPS Emissions'!K:K,'EPS Emissions'!$C:$C,'BAU Global Total'!$A10)/10^3,SUMIFS('GCAM By Region By Sector'!J:J,'GCAM By Region By Sector'!$B:$B,'BAU Global Total'!$A10))</f>
        <v>0.74252382047975118</v>
      </c>
      <c r="K10" s="2">
        <f>IF($C10="EPS",SUMIFS('EPS Emissions'!L:L,'EPS Emissions'!$C:$C,'BAU Global Total'!$A10)/10^3,SUMIFS('GCAM By Region By Sector'!K:K,'GCAM By Region By Sector'!$B:$B,'BAU Global Total'!$A10))</f>
        <v>0.74575264214386483</v>
      </c>
      <c r="L10" s="2">
        <f>IF($C10="EPS",SUMIFS('EPS Emissions'!M:M,'EPS Emissions'!$C:$C,'BAU Global Total'!$A10)/10^3,SUMIFS('GCAM By Region By Sector'!L:L,'GCAM By Region By Sector'!$B:$B,'BAU Global Total'!$A10))</f>
        <v>0.74898146380797859</v>
      </c>
      <c r="M10" s="2">
        <f>IF($C10="EPS",SUMIFS('EPS Emissions'!N:N,'EPS Emissions'!$C:$C,'BAU Global Total'!$A10)/10^3,SUMIFS('GCAM By Region By Sector'!M:M,'GCAM By Region By Sector'!$B:$B,'BAU Global Total'!$A10))</f>
        <v>0.75221028547209212</v>
      </c>
      <c r="N10" s="2">
        <f>IF($C10="EPS",SUMIFS('EPS Emissions'!O:O,'EPS Emissions'!$C:$C,'BAU Global Total'!$A10)/10^3,SUMIFS('GCAM By Region By Sector'!N:N,'GCAM By Region By Sector'!$B:$B,'BAU Global Total'!$A10))</f>
        <v>0.75543910713620577</v>
      </c>
      <c r="O10" s="2">
        <f>IF($C10="EPS",SUMIFS('EPS Emissions'!P:P,'EPS Emissions'!$C:$C,'BAU Global Total'!$A10)/10^3,SUMIFS('GCAM By Region By Sector'!O:O,'GCAM By Region By Sector'!$B:$B,'BAU Global Total'!$A10))</f>
        <v>0.7558577550810005</v>
      </c>
      <c r="P10" s="2">
        <f>IF($C10="EPS",SUMIFS('EPS Emissions'!Q:Q,'EPS Emissions'!$C:$C,'BAU Global Total'!$A10)/10^3,SUMIFS('GCAM By Region By Sector'!P:P,'GCAM By Region By Sector'!$B:$B,'BAU Global Total'!$A10))</f>
        <v>0.75627640302579502</v>
      </c>
      <c r="Q10" s="2">
        <f>IF($C10="EPS",SUMIFS('EPS Emissions'!R:R,'EPS Emissions'!$C:$C,'BAU Global Total'!$A10)/10^3,SUMIFS('GCAM By Region By Sector'!Q:Q,'GCAM By Region By Sector'!$B:$B,'BAU Global Total'!$A10))</f>
        <v>0.75669505097058976</v>
      </c>
      <c r="R10" s="2">
        <f>IF($C10="EPS",SUMIFS('EPS Emissions'!S:S,'EPS Emissions'!$C:$C,'BAU Global Total'!$A10)/10^3,SUMIFS('GCAM By Region By Sector'!R:R,'GCAM By Region By Sector'!$B:$B,'BAU Global Total'!$A10))</f>
        <v>0.75711369891538449</v>
      </c>
      <c r="S10" s="2">
        <f>IF($C10="EPS",SUMIFS('EPS Emissions'!T:T,'EPS Emissions'!$C:$C,'BAU Global Total'!$A10)/10^3,SUMIFS('GCAM By Region By Sector'!S:S,'GCAM By Region By Sector'!$B:$B,'BAU Global Total'!$A10))</f>
        <v>0.75753234686017912</v>
      </c>
      <c r="T10" s="2">
        <f>IF($C10="EPS",SUMIFS('EPS Emissions'!U:U,'EPS Emissions'!$C:$C,'BAU Global Total'!$A10)/10^3,SUMIFS('GCAM By Region By Sector'!T:T,'GCAM By Region By Sector'!$B:$B,'BAU Global Total'!$A10))</f>
        <v>0.756708692339779</v>
      </c>
      <c r="U10" s="2">
        <f>IF($C10="EPS",SUMIFS('EPS Emissions'!V:V,'EPS Emissions'!$C:$C,'BAU Global Total'!$A10)/10^3,SUMIFS('GCAM By Region By Sector'!U:U,'GCAM By Region By Sector'!$B:$B,'BAU Global Total'!$A10))</f>
        <v>0.75588503781937866</v>
      </c>
      <c r="V10" s="2">
        <f>IF($C10="EPS",SUMIFS('EPS Emissions'!W:W,'EPS Emissions'!$C:$C,'BAU Global Total'!$A10)/10^3,SUMIFS('GCAM By Region By Sector'!V:V,'GCAM By Region By Sector'!$B:$B,'BAU Global Total'!$A10))</f>
        <v>0.75506138329897843</v>
      </c>
      <c r="W10" s="2">
        <f>IF($C10="EPS",SUMIFS('EPS Emissions'!X:X,'EPS Emissions'!$C:$C,'BAU Global Total'!$A10)/10^3,SUMIFS('GCAM By Region By Sector'!W:W,'GCAM By Region By Sector'!$B:$B,'BAU Global Total'!$A10))</f>
        <v>0.7542377287785782</v>
      </c>
      <c r="X10" s="2">
        <f>IF($C10="EPS",SUMIFS('EPS Emissions'!Y:Y,'EPS Emissions'!$C:$C,'BAU Global Total'!$A10)/10^3,SUMIFS('GCAM By Region By Sector'!X:X,'GCAM By Region By Sector'!$B:$B,'BAU Global Total'!$A10))</f>
        <v>0.75341407425817786</v>
      </c>
      <c r="Y10" s="2">
        <f>IF($C10="EPS",SUMIFS('EPS Emissions'!Z:Z,'EPS Emissions'!$C:$C,'BAU Global Total'!$A10)/10^3,SUMIFS('GCAM By Region By Sector'!Y:Y,'GCAM By Region By Sector'!$B:$B,'BAU Global Total'!$A10))</f>
        <v>0.75440680427121642</v>
      </c>
      <c r="Z10" s="2">
        <f>IF($C10="EPS",SUMIFS('EPS Emissions'!AA:AA,'EPS Emissions'!$C:$C,'BAU Global Total'!$A10)/10^3,SUMIFS('GCAM By Region By Sector'!Z:Z,'GCAM By Region By Sector'!$B:$B,'BAU Global Total'!$A10))</f>
        <v>0.75539953428425477</v>
      </c>
      <c r="AA10" s="2">
        <f>IF($C10="EPS",SUMIFS('EPS Emissions'!AB:AB,'EPS Emissions'!$C:$C,'BAU Global Total'!$A10)/10^3,SUMIFS('GCAM By Region By Sector'!AA:AA,'GCAM By Region By Sector'!$B:$B,'BAU Global Total'!$A10))</f>
        <v>0.75639226429729323</v>
      </c>
      <c r="AB10" s="2">
        <f>IF($C10="EPS",SUMIFS('EPS Emissions'!AC:AC,'EPS Emissions'!$C:$C,'BAU Global Total'!$A10)/10^3,SUMIFS('GCAM By Region By Sector'!AB:AB,'GCAM By Region By Sector'!$B:$B,'BAU Global Total'!$A10))</f>
        <v>0.75738499431033168</v>
      </c>
      <c r="AC10" s="2">
        <f>IF($C10="EPS",SUMIFS('EPS Emissions'!AD:AD,'EPS Emissions'!$C:$C,'BAU Global Total'!$A10)/10^3,SUMIFS('GCAM By Region By Sector'!AC:AC,'GCAM By Region By Sector'!$B:$B,'BAU Global Total'!$A10))</f>
        <v>0.75837772432337014</v>
      </c>
      <c r="AD10" s="2">
        <f>IF($C10="EPS",SUMIFS('EPS Emissions'!AE:AE,'EPS Emissions'!$C:$C,'BAU Global Total'!$A10)/10^3,SUMIFS('GCAM By Region By Sector'!AD:AD,'GCAM By Region By Sector'!$B:$B,'BAU Global Total'!$A10))</f>
        <v>0.75876498178572394</v>
      </c>
      <c r="AE10" s="2">
        <f>IF($C10="EPS",SUMIFS('EPS Emissions'!AF:AF,'EPS Emissions'!$C:$C,'BAU Global Total'!$A10)/10^3,SUMIFS('GCAM By Region By Sector'!AE:AE,'GCAM By Region By Sector'!$B:$B,'BAU Global Total'!$A10))</f>
        <v>0.75915223924807773</v>
      </c>
      <c r="AF10" s="2">
        <f>IF($C10="EPS",SUMIFS('EPS Emissions'!AG:AG,'EPS Emissions'!$C:$C,'BAU Global Total'!$A10)/10^3,SUMIFS('GCAM By Region By Sector'!AF:AF,'GCAM By Region By Sector'!$B:$B,'BAU Global Total'!$A10))</f>
        <v>0.75953949671043153</v>
      </c>
      <c r="AG10" s="2">
        <f>IF($C10="EPS",SUMIFS('EPS Emissions'!AH:AH,'EPS Emissions'!$C:$C,'BAU Global Total'!$A10)/10^3,SUMIFS('GCAM By Region By Sector'!AG:AG,'GCAM By Region By Sector'!$B:$B,'BAU Global Total'!$A10))</f>
        <v>0.75992675417278532</v>
      </c>
      <c r="AH10" s="2">
        <f>IF($C10="EPS",SUMIFS('EPS Emissions'!AI:AI,'EPS Emissions'!$C:$C,'BAU Global Total'!$A10)/10^3,SUMIFS('GCAM By Region By Sector'!AH:AH,'GCAM By Region By Sector'!$B:$B,'BAU Global Total'!$A10))</f>
        <v>0.76031401163513912</v>
      </c>
      <c r="AI10" s="2">
        <f t="shared" si="1"/>
        <v>23.22628570701335</v>
      </c>
      <c r="AJ10" t="e">
        <f t="shared" si="2"/>
        <v>#VALUE!</v>
      </c>
      <c r="AK10" s="2">
        <f>IF(C10="GCAM",
AI10-SUMIFS('GCAM By Region By Sector'!$AO$2:$AO$342,'GCAM By Region By Sector'!$B$2:$B$342,A10),
AI10*(1-AM10))</f>
        <v>22.587756637998449</v>
      </c>
      <c r="AL10" s="15">
        <f>IF(C10="GCAM",
SUMIFS('GCAM By Region By Sector'!$AO$2:$AO$342,'GCAM By Region By Sector'!$B$2:$B$342,A10),
AI10*AM10)</f>
        <v>0.63852906901489992</v>
      </c>
      <c r="AM10" s="64" t="str">
        <f>IF(C10="GCAM","n/a",
SUMIFS('GCAM By Region By Sector'!$AO$2:$AO$342,'GCAM By Region By Sector'!$B$2:$B$342,A10)/SUMIFS('GCAM By Region By Sector'!$AM$2:$AM$342,'GCAM By Region By Sector'!$B$2:$B$342,A10))</f>
        <v>n/a</v>
      </c>
    </row>
    <row r="11" spans="1:40" x14ac:dyDescent="0.35">
      <c r="A11" s="13" t="s">
        <v>23</v>
      </c>
      <c r="B11" t="s">
        <v>23</v>
      </c>
      <c r="C11" s="10" t="s">
        <v>9</v>
      </c>
      <c r="D11" s="2">
        <f>IF($C11="EPS",SUMIFS('EPS Emissions'!E:E,'EPS Emissions'!$C:$C,'BAU Global Total'!$A11)/10^3,SUMIFS('GCAM By Region By Sector'!D:D,'GCAM By Region By Sector'!$B:$B,'BAU Global Total'!$A11))</f>
        <v>1.9565547399999998</v>
      </c>
      <c r="E11" s="2">
        <f>IF($C11="EPS",SUMIFS('EPS Emissions'!F:F,'EPS Emissions'!$C:$C,'BAU Global Total'!$A11)/10^3,SUMIFS('GCAM By Region By Sector'!E:E,'GCAM By Region By Sector'!$B:$B,'BAU Global Total'!$A11))</f>
        <v>1.9881389700000001</v>
      </c>
      <c r="F11" s="2">
        <f>IF($C11="EPS",SUMIFS('EPS Emissions'!G:G,'EPS Emissions'!$C:$C,'BAU Global Total'!$A11)/10^3,SUMIFS('GCAM By Region By Sector'!F:F,'GCAM By Region By Sector'!$B:$B,'BAU Global Total'!$A11))</f>
        <v>2.0143416300000001</v>
      </c>
      <c r="G11" s="2">
        <f>IF($C11="EPS",SUMIFS('EPS Emissions'!H:H,'EPS Emissions'!$C:$C,'BAU Global Total'!$A11)/10^3,SUMIFS('GCAM By Region By Sector'!G:G,'GCAM By Region By Sector'!$B:$B,'BAU Global Total'!$A11))</f>
        <v>2.0405399600000003</v>
      </c>
      <c r="H11" s="2">
        <f>IF($C11="EPS",SUMIFS('EPS Emissions'!I:I,'EPS Emissions'!$C:$C,'BAU Global Total'!$A11)/10^3,SUMIFS('GCAM By Region By Sector'!H:H,'GCAM By Region By Sector'!$B:$B,'BAU Global Total'!$A11))</f>
        <v>2.0664472999999997</v>
      </c>
      <c r="I11" s="2">
        <f>IF($C11="EPS",SUMIFS('EPS Emissions'!J:J,'EPS Emissions'!$C:$C,'BAU Global Total'!$A11)/10^3,SUMIFS('GCAM By Region By Sector'!I:I,'GCAM By Region By Sector'!$B:$B,'BAU Global Total'!$A11))</f>
        <v>2.0929072300000002</v>
      </c>
      <c r="J11" s="2">
        <f>IF($C11="EPS",SUMIFS('EPS Emissions'!K:K,'EPS Emissions'!$C:$C,'BAU Global Total'!$A11)/10^3,SUMIFS('GCAM By Region By Sector'!J:J,'GCAM By Region By Sector'!$B:$B,'BAU Global Total'!$A11))</f>
        <v>2.1184594000000003</v>
      </c>
      <c r="K11" s="2">
        <f>IF($C11="EPS",SUMIFS('EPS Emissions'!L:L,'EPS Emissions'!$C:$C,'BAU Global Total'!$A11)/10^3,SUMIFS('GCAM By Region By Sector'!K:K,'GCAM By Region By Sector'!$B:$B,'BAU Global Total'!$A11))</f>
        <v>2.14445314</v>
      </c>
      <c r="L11" s="2">
        <f>IF($C11="EPS",SUMIFS('EPS Emissions'!M:M,'EPS Emissions'!$C:$C,'BAU Global Total'!$A11)/10^3,SUMIFS('GCAM By Region By Sector'!L:L,'GCAM By Region By Sector'!$B:$B,'BAU Global Total'!$A11))</f>
        <v>2.1705808000000002</v>
      </c>
      <c r="M11" s="2">
        <f>IF($C11="EPS",SUMIFS('EPS Emissions'!N:N,'EPS Emissions'!$C:$C,'BAU Global Total'!$A11)/10^3,SUMIFS('GCAM By Region By Sector'!M:M,'GCAM By Region By Sector'!$B:$B,'BAU Global Total'!$A11))</f>
        <v>2.1964243400000005</v>
      </c>
      <c r="N11" s="2">
        <f>IF($C11="EPS",SUMIFS('EPS Emissions'!O:O,'EPS Emissions'!$C:$C,'BAU Global Total'!$A11)/10^3,SUMIFS('GCAM By Region By Sector'!N:N,'GCAM By Region By Sector'!$B:$B,'BAU Global Total'!$A11))</f>
        <v>2.2217622100000001</v>
      </c>
      <c r="O11" s="2">
        <f>IF($C11="EPS",SUMIFS('EPS Emissions'!P:P,'EPS Emissions'!$C:$C,'BAU Global Total'!$A11)/10^3,SUMIFS('GCAM By Region By Sector'!O:O,'GCAM By Region By Sector'!$B:$B,'BAU Global Total'!$A11))</f>
        <v>2.2421475399999999</v>
      </c>
      <c r="P11" s="2">
        <f>IF($C11="EPS",SUMIFS('EPS Emissions'!Q:Q,'EPS Emissions'!$C:$C,'BAU Global Total'!$A11)/10^3,SUMIFS('GCAM By Region By Sector'!P:P,'GCAM By Region By Sector'!$B:$B,'BAU Global Total'!$A11))</f>
        <v>2.2628191099999997</v>
      </c>
      <c r="Q11" s="2">
        <f>IF($C11="EPS",SUMIFS('EPS Emissions'!R:R,'EPS Emissions'!$C:$C,'BAU Global Total'!$A11)/10^3,SUMIFS('GCAM By Region By Sector'!Q:Q,'GCAM By Region By Sector'!$B:$B,'BAU Global Total'!$A11))</f>
        <v>2.28210208</v>
      </c>
      <c r="R11" s="2">
        <f>IF($C11="EPS",SUMIFS('EPS Emissions'!S:S,'EPS Emissions'!$C:$C,'BAU Global Total'!$A11)/10^3,SUMIFS('GCAM By Region By Sector'!R:R,'GCAM By Region By Sector'!$B:$B,'BAU Global Total'!$A11))</f>
        <v>2.3017862600000005</v>
      </c>
      <c r="S11" s="2">
        <f>IF($C11="EPS",SUMIFS('EPS Emissions'!T:T,'EPS Emissions'!$C:$C,'BAU Global Total'!$A11)/10^3,SUMIFS('GCAM By Region By Sector'!S:S,'GCAM By Region By Sector'!$B:$B,'BAU Global Total'!$A11))</f>
        <v>2.3206868300000001</v>
      </c>
      <c r="T11" s="2">
        <f>IF($C11="EPS",SUMIFS('EPS Emissions'!U:U,'EPS Emissions'!$C:$C,'BAU Global Total'!$A11)/10^3,SUMIFS('GCAM By Region By Sector'!T:T,'GCAM By Region By Sector'!$B:$B,'BAU Global Total'!$A11))</f>
        <v>2.3349928900000005</v>
      </c>
      <c r="U11" s="2">
        <f>IF($C11="EPS",SUMIFS('EPS Emissions'!V:V,'EPS Emissions'!$C:$C,'BAU Global Total'!$A11)/10^3,SUMIFS('GCAM By Region By Sector'!U:U,'GCAM By Region By Sector'!$B:$B,'BAU Global Total'!$A11))</f>
        <v>2.34301636</v>
      </c>
      <c r="V11" s="2">
        <f>IF($C11="EPS",SUMIFS('EPS Emissions'!W:W,'EPS Emissions'!$C:$C,'BAU Global Total'!$A11)/10^3,SUMIFS('GCAM By Region By Sector'!V:V,'GCAM By Region By Sector'!$B:$B,'BAU Global Total'!$A11))</f>
        <v>2.3558349600000001</v>
      </c>
      <c r="W11" s="2">
        <f>IF($C11="EPS",SUMIFS('EPS Emissions'!X:X,'EPS Emissions'!$C:$C,'BAU Global Total'!$A11)/10^3,SUMIFS('GCAM By Region By Sector'!W:W,'GCAM By Region By Sector'!$B:$B,'BAU Global Total'!$A11))</f>
        <v>2.3672399300000002</v>
      </c>
      <c r="X11" s="2">
        <f>IF($C11="EPS",SUMIFS('EPS Emissions'!Y:Y,'EPS Emissions'!$C:$C,'BAU Global Total'!$A11)/10^3,SUMIFS('GCAM By Region By Sector'!X:X,'GCAM By Region By Sector'!$B:$B,'BAU Global Total'!$A11))</f>
        <v>2.3774811999999996</v>
      </c>
      <c r="Y11" s="2">
        <f>IF($C11="EPS",SUMIFS('EPS Emissions'!Z:Z,'EPS Emissions'!$C:$C,'BAU Global Total'!$A11)/10^3,SUMIFS('GCAM By Region By Sector'!Y:Y,'GCAM By Region By Sector'!$B:$B,'BAU Global Total'!$A11))</f>
        <v>2.3797589000000001</v>
      </c>
      <c r="Z11" s="2">
        <f>IF($C11="EPS",SUMIFS('EPS Emissions'!AA:AA,'EPS Emissions'!$C:$C,'BAU Global Total'!$A11)/10^3,SUMIFS('GCAM By Region By Sector'!Z:Z,'GCAM By Region By Sector'!$B:$B,'BAU Global Total'!$A11))</f>
        <v>2.385799</v>
      </c>
      <c r="AA11" s="2">
        <f>IF($C11="EPS",SUMIFS('EPS Emissions'!AB:AB,'EPS Emissions'!$C:$C,'BAU Global Total'!$A11)/10^3,SUMIFS('GCAM By Region By Sector'!AA:AA,'GCAM By Region By Sector'!$B:$B,'BAU Global Total'!$A11))</f>
        <v>2.3940370600000001</v>
      </c>
      <c r="AB11" s="2">
        <f>IF($C11="EPS",SUMIFS('EPS Emissions'!AC:AC,'EPS Emissions'!$C:$C,'BAU Global Total'!$A11)/10^3,SUMIFS('GCAM By Region By Sector'!AB:AB,'GCAM By Region By Sector'!$B:$B,'BAU Global Total'!$A11))</f>
        <v>2.3997014600000002</v>
      </c>
      <c r="AC11" s="2">
        <f>IF($C11="EPS",SUMIFS('EPS Emissions'!AD:AD,'EPS Emissions'!$C:$C,'BAU Global Total'!$A11)/10^3,SUMIFS('GCAM By Region By Sector'!AC:AC,'GCAM By Region By Sector'!$B:$B,'BAU Global Total'!$A11))</f>
        <v>2.4098522600000001</v>
      </c>
      <c r="AD11" s="2">
        <f>IF($C11="EPS",SUMIFS('EPS Emissions'!AE:AE,'EPS Emissions'!$C:$C,'BAU Global Total'!$A11)/10^3,SUMIFS('GCAM By Region By Sector'!AD:AD,'GCAM By Region By Sector'!$B:$B,'BAU Global Total'!$A11))</f>
        <v>2.4183085500000003</v>
      </c>
      <c r="AE11" s="2">
        <f>IF($C11="EPS",SUMIFS('EPS Emissions'!AF:AF,'EPS Emissions'!$C:$C,'BAU Global Total'!$A11)/10^3,SUMIFS('GCAM By Region By Sector'!AE:AE,'GCAM By Region By Sector'!$B:$B,'BAU Global Total'!$A11))</f>
        <v>2.4281339499999999</v>
      </c>
      <c r="AF11" s="2">
        <f>IF($C11="EPS",SUMIFS('EPS Emissions'!AG:AG,'EPS Emissions'!$C:$C,'BAU Global Total'!$A11)/10^3,SUMIFS('GCAM By Region By Sector'!AF:AF,'GCAM By Region By Sector'!$B:$B,'BAU Global Total'!$A11))</f>
        <v>2.4370570699999998</v>
      </c>
      <c r="AG11" s="2">
        <f>IF($C11="EPS",SUMIFS('EPS Emissions'!AH:AH,'EPS Emissions'!$C:$C,'BAU Global Total'!$A11)/10^3,SUMIFS('GCAM By Region By Sector'!AG:AG,'GCAM By Region By Sector'!$B:$B,'BAU Global Total'!$A11))</f>
        <v>2.4472412699999997</v>
      </c>
      <c r="AH11" s="2">
        <f>IF($C11="EPS",SUMIFS('EPS Emissions'!AI:AI,'EPS Emissions'!$C:$C,'BAU Global Total'!$A11)/10^3,SUMIFS('GCAM By Region By Sector'!AH:AH,'GCAM By Region By Sector'!$B:$B,'BAU Global Total'!$A11))</f>
        <v>2.4562228699999999</v>
      </c>
      <c r="AI11" s="2">
        <f t="shared" si="1"/>
        <v>70.354829270000025</v>
      </c>
      <c r="AJ11" t="e">
        <f t="shared" si="2"/>
        <v>#VALUE!</v>
      </c>
      <c r="AK11" s="2">
        <f>IF(C11="GCAM",
AI11-SUMIFS('GCAM By Region By Sector'!$AO$2:$AO$342,'GCAM By Region By Sector'!$B$2:$B$342,A11),
AI11*(1-AM11))</f>
        <v>68.773960668425858</v>
      </c>
      <c r="AL11" s="15">
        <f>IF(C11="GCAM",
SUMIFS('GCAM By Region By Sector'!$AO$2:$AO$342,'GCAM By Region By Sector'!$B$2:$B$342,A11),
AI11*AM11)</f>
        <v>1.5808686015741609</v>
      </c>
      <c r="AM11" s="64">
        <f>IF(C11="GCAM","n/a",
SUMIFS('GCAM By Region By Sector'!$AO$2:$AO$342,'GCAM By Region By Sector'!$B$2:$B$342,A11)/SUMIFS('GCAM By Region By Sector'!$AM$2:$AM$342,'GCAM By Region By Sector'!$B$2:$B$342,A11))</f>
        <v>2.2469937287563833E-2</v>
      </c>
      <c r="AN11" s="2"/>
    </row>
    <row r="12" spans="1:40" x14ac:dyDescent="0.35">
      <c r="A12" s="13" t="s">
        <v>24</v>
      </c>
      <c r="B12" t="s">
        <v>24</v>
      </c>
      <c r="C12" s="10" t="s">
        <v>9</v>
      </c>
      <c r="D12" s="2">
        <f>IF($C12="EPS",SUMIFS('EPS Emissions'!E:E,'EPS Emissions'!$C:$C,'BAU Global Total'!$A12)/10^3,SUMIFS('GCAM By Region By Sector'!D:D,'GCAM By Region By Sector'!$B:$B,'BAU Global Total'!$A12))</f>
        <v>0.67010037000000011</v>
      </c>
      <c r="E12" s="2">
        <f>IF($C12="EPS",SUMIFS('EPS Emissions'!F:F,'EPS Emissions'!$C:$C,'BAU Global Total'!$A12)/10^3,SUMIFS('GCAM By Region By Sector'!E:E,'GCAM By Region By Sector'!$B:$B,'BAU Global Total'!$A12))</f>
        <v>0.66147721999999987</v>
      </c>
      <c r="F12" s="2">
        <f>IF($C12="EPS",SUMIFS('EPS Emissions'!G:G,'EPS Emissions'!$C:$C,'BAU Global Total'!$A12)/10^3,SUMIFS('GCAM By Region By Sector'!F:F,'GCAM By Region By Sector'!$B:$B,'BAU Global Total'!$A12))</f>
        <v>0.6558803700000001</v>
      </c>
      <c r="G12" s="2">
        <f>IF($C12="EPS",SUMIFS('EPS Emissions'!H:H,'EPS Emissions'!$C:$C,'BAU Global Total'!$A12)/10^3,SUMIFS('GCAM By Region By Sector'!G:G,'GCAM By Region By Sector'!$B:$B,'BAU Global Total'!$A12))</f>
        <v>0.65401562000000002</v>
      </c>
      <c r="H12" s="2">
        <f>IF($C12="EPS",SUMIFS('EPS Emissions'!I:I,'EPS Emissions'!$C:$C,'BAU Global Total'!$A12)/10^3,SUMIFS('GCAM By Region By Sector'!H:H,'GCAM By Region By Sector'!$B:$B,'BAU Global Total'!$A12))</f>
        <v>0.65293846</v>
      </c>
      <c r="I12" s="2">
        <f>IF($C12="EPS",SUMIFS('EPS Emissions'!J:J,'EPS Emissions'!$C:$C,'BAU Global Total'!$A12)/10^3,SUMIFS('GCAM By Region By Sector'!I:I,'GCAM By Region By Sector'!$B:$B,'BAU Global Total'!$A12))</f>
        <v>0.64775987000000002</v>
      </c>
      <c r="J12" s="2">
        <f>IF($C12="EPS",SUMIFS('EPS Emissions'!K:K,'EPS Emissions'!$C:$C,'BAU Global Total'!$A12)/10^3,SUMIFS('GCAM By Region By Sector'!J:J,'GCAM By Region By Sector'!$B:$B,'BAU Global Total'!$A12))</f>
        <v>0.64297093999999988</v>
      </c>
      <c r="K12" s="2">
        <f>IF($C12="EPS",SUMIFS('EPS Emissions'!L:L,'EPS Emissions'!$C:$C,'BAU Global Total'!$A12)/10^3,SUMIFS('GCAM By Region By Sector'!K:K,'GCAM By Region By Sector'!$B:$B,'BAU Global Total'!$A12))</f>
        <v>0.6365561099999999</v>
      </c>
      <c r="L12" s="2">
        <f>IF($C12="EPS",SUMIFS('EPS Emissions'!M:M,'EPS Emissions'!$C:$C,'BAU Global Total'!$A12)/10^3,SUMIFS('GCAM By Region By Sector'!L:L,'GCAM By Region By Sector'!$B:$B,'BAU Global Total'!$A12))</f>
        <v>0.62628370000000011</v>
      </c>
      <c r="M12" s="2">
        <f>IF($C12="EPS",SUMIFS('EPS Emissions'!N:N,'EPS Emissions'!$C:$C,'BAU Global Total'!$A12)/10^3,SUMIFS('GCAM By Region By Sector'!M:M,'GCAM By Region By Sector'!$B:$B,'BAU Global Total'!$A12))</f>
        <v>0.62038978999999994</v>
      </c>
      <c r="N12" s="2">
        <f>IF($C12="EPS",SUMIFS('EPS Emissions'!O:O,'EPS Emissions'!$C:$C,'BAU Global Total'!$A12)/10^3,SUMIFS('GCAM By Region By Sector'!N:N,'GCAM By Region By Sector'!$B:$B,'BAU Global Total'!$A12))</f>
        <v>0.61397069999999998</v>
      </c>
      <c r="O12" s="2">
        <f>IF($C12="EPS",SUMIFS('EPS Emissions'!P:P,'EPS Emissions'!$C:$C,'BAU Global Total'!$A12)/10^3,SUMIFS('GCAM By Region By Sector'!O:O,'GCAM By Region By Sector'!$B:$B,'BAU Global Total'!$A12))</f>
        <v>0.61395843999999988</v>
      </c>
      <c r="P12" s="2">
        <f>IF($C12="EPS",SUMIFS('EPS Emissions'!Q:Q,'EPS Emissions'!$C:$C,'BAU Global Total'!$A12)/10^3,SUMIFS('GCAM By Region By Sector'!P:P,'GCAM By Region By Sector'!$B:$B,'BAU Global Total'!$A12))</f>
        <v>0.61434714999999995</v>
      </c>
      <c r="Q12" s="2">
        <f>IF($C12="EPS",SUMIFS('EPS Emissions'!R:R,'EPS Emissions'!$C:$C,'BAU Global Total'!$A12)/10^3,SUMIFS('GCAM By Region By Sector'!Q:Q,'GCAM By Region By Sector'!$B:$B,'BAU Global Total'!$A12))</f>
        <v>0.61139153000000002</v>
      </c>
      <c r="R12" s="2">
        <f>IF($C12="EPS",SUMIFS('EPS Emissions'!S:S,'EPS Emissions'!$C:$C,'BAU Global Total'!$A12)/10^3,SUMIFS('GCAM By Region By Sector'!R:R,'GCAM By Region By Sector'!$B:$B,'BAU Global Total'!$A12))</f>
        <v>0.60961830000000006</v>
      </c>
      <c r="S12" s="2">
        <f>IF($C12="EPS",SUMIFS('EPS Emissions'!T:T,'EPS Emissions'!$C:$C,'BAU Global Total'!$A12)/10^3,SUMIFS('GCAM By Region By Sector'!S:S,'GCAM By Region By Sector'!$B:$B,'BAU Global Total'!$A12))</f>
        <v>0.60616433999999997</v>
      </c>
      <c r="T12" s="2">
        <f>IF($C12="EPS",SUMIFS('EPS Emissions'!U:U,'EPS Emissions'!$C:$C,'BAU Global Total'!$A12)/10^3,SUMIFS('GCAM By Region By Sector'!T:T,'GCAM By Region By Sector'!$B:$B,'BAU Global Total'!$A12))</f>
        <v>0.60320315999999996</v>
      </c>
      <c r="U12" s="2">
        <f>IF($C12="EPS",SUMIFS('EPS Emissions'!V:V,'EPS Emissions'!$C:$C,'BAU Global Total'!$A12)/10^3,SUMIFS('GCAM By Region By Sector'!U:U,'GCAM By Region By Sector'!$B:$B,'BAU Global Total'!$A12))</f>
        <v>0.59906665999999997</v>
      </c>
      <c r="V12" s="2">
        <f>IF($C12="EPS",SUMIFS('EPS Emissions'!W:W,'EPS Emissions'!$C:$C,'BAU Global Total'!$A12)/10^3,SUMIFS('GCAM By Region By Sector'!V:V,'GCAM By Region By Sector'!$B:$B,'BAU Global Total'!$A12))</f>
        <v>0.59807948999999994</v>
      </c>
      <c r="W12" s="2">
        <f>IF($C12="EPS",SUMIFS('EPS Emissions'!X:X,'EPS Emissions'!$C:$C,'BAU Global Total'!$A12)/10^3,SUMIFS('GCAM By Region By Sector'!W:W,'GCAM By Region By Sector'!$B:$B,'BAU Global Total'!$A12))</f>
        <v>0.5961445700000001</v>
      </c>
      <c r="X12" s="2">
        <f>IF($C12="EPS",SUMIFS('EPS Emissions'!Y:Y,'EPS Emissions'!$C:$C,'BAU Global Total'!$A12)/10^3,SUMIFS('GCAM By Region By Sector'!X:X,'GCAM By Region By Sector'!$B:$B,'BAU Global Total'!$A12))</f>
        <v>0.59193635</v>
      </c>
      <c r="Y12" s="2">
        <f>IF($C12="EPS",SUMIFS('EPS Emissions'!Z:Z,'EPS Emissions'!$C:$C,'BAU Global Total'!$A12)/10^3,SUMIFS('GCAM By Region By Sector'!Y:Y,'GCAM By Region By Sector'!$B:$B,'BAU Global Total'!$A12))</f>
        <v>0.58837972999999999</v>
      </c>
      <c r="Z12" s="2">
        <f>IF($C12="EPS",SUMIFS('EPS Emissions'!AA:AA,'EPS Emissions'!$C:$C,'BAU Global Total'!$A12)/10^3,SUMIFS('GCAM By Region By Sector'!Z:Z,'GCAM By Region By Sector'!$B:$B,'BAU Global Total'!$A12))</f>
        <v>0.58707139000000008</v>
      </c>
      <c r="AA12" s="2">
        <f>IF($C12="EPS",SUMIFS('EPS Emissions'!AB:AB,'EPS Emissions'!$C:$C,'BAU Global Total'!$A12)/10^3,SUMIFS('GCAM By Region By Sector'!AA:AA,'GCAM By Region By Sector'!$B:$B,'BAU Global Total'!$A12))</f>
        <v>0.58861443000000013</v>
      </c>
      <c r="AB12" s="2">
        <f>IF($C12="EPS",SUMIFS('EPS Emissions'!AC:AC,'EPS Emissions'!$C:$C,'BAU Global Total'!$A12)/10^3,SUMIFS('GCAM By Region By Sector'!AB:AB,'GCAM By Region By Sector'!$B:$B,'BAU Global Total'!$A12))</f>
        <v>0.58947654999999988</v>
      </c>
      <c r="AC12" s="2">
        <f>IF($C12="EPS",SUMIFS('EPS Emissions'!AD:AD,'EPS Emissions'!$C:$C,'BAU Global Total'!$A12)/10^3,SUMIFS('GCAM By Region By Sector'!AC:AC,'GCAM By Region By Sector'!$B:$B,'BAU Global Total'!$A12))</f>
        <v>0.58942795000000003</v>
      </c>
      <c r="AD12" s="2">
        <f>IF($C12="EPS",SUMIFS('EPS Emissions'!AE:AE,'EPS Emissions'!$C:$C,'BAU Global Total'!$A12)/10^3,SUMIFS('GCAM By Region By Sector'!AD:AD,'GCAM By Region By Sector'!$B:$B,'BAU Global Total'!$A12))</f>
        <v>0.58951297999999996</v>
      </c>
      <c r="AE12" s="2">
        <f>IF($C12="EPS",SUMIFS('EPS Emissions'!AF:AF,'EPS Emissions'!$C:$C,'BAU Global Total'!$A12)/10^3,SUMIFS('GCAM By Region By Sector'!AE:AE,'GCAM By Region By Sector'!$B:$B,'BAU Global Total'!$A12))</f>
        <v>0.59019020999999994</v>
      </c>
      <c r="AF12" s="2">
        <f>IF($C12="EPS",SUMIFS('EPS Emissions'!AG:AG,'EPS Emissions'!$C:$C,'BAU Global Total'!$A12)/10^3,SUMIFS('GCAM By Region By Sector'!AF:AF,'GCAM By Region By Sector'!$B:$B,'BAU Global Total'!$A12))</f>
        <v>0.59036220000000006</v>
      </c>
      <c r="AG12" s="2">
        <f>IF($C12="EPS",SUMIFS('EPS Emissions'!AH:AH,'EPS Emissions'!$C:$C,'BAU Global Total'!$A12)/10^3,SUMIFS('GCAM By Region By Sector'!AG:AG,'GCAM By Region By Sector'!$B:$B,'BAU Global Total'!$A12))</f>
        <v>0.59111590000000003</v>
      </c>
      <c r="AH12" s="2">
        <f>IF($C12="EPS",SUMIFS('EPS Emissions'!AI:AI,'EPS Emissions'!$C:$C,'BAU Global Total'!$A12)/10^3,SUMIFS('GCAM By Region By Sector'!AH:AH,'GCAM By Region By Sector'!$B:$B,'BAU Global Total'!$A12))</f>
        <v>0.59158919999999993</v>
      </c>
      <c r="AI12" s="2">
        <f t="shared" si="1"/>
        <v>19.021993679999998</v>
      </c>
      <c r="AJ12" t="e">
        <f t="shared" si="2"/>
        <v>#VALUE!</v>
      </c>
      <c r="AK12" s="2">
        <f>IF(C12="GCAM",
AI12-SUMIFS('GCAM By Region By Sector'!$AO$2:$AO$342,'GCAM By Region By Sector'!$B$2:$B$342,A12),
AI12*(1-AM12))</f>
        <v>18.929726315117115</v>
      </c>
      <c r="AL12" s="15">
        <f>IF(C12="GCAM",
SUMIFS('GCAM By Region By Sector'!$AO$2:$AO$342,'GCAM By Region By Sector'!$B$2:$B$342,A12),
AI12*AM12)</f>
        <v>9.2267364882883243E-2</v>
      </c>
      <c r="AM12" s="64">
        <f>IF(C12="GCAM","n/a",
SUMIFS('GCAM By Region By Sector'!$AO$2:$AO$342,'GCAM By Region By Sector'!$B$2:$B$342,A12)/SUMIFS('GCAM By Region By Sector'!$AM$2:$AM$342,'GCAM By Region By Sector'!$B$2:$B$342,A12))</f>
        <v>4.8505622720238046E-3</v>
      </c>
      <c r="AN12" s="2"/>
    </row>
    <row r="13" spans="1:40" x14ac:dyDescent="0.35">
      <c r="A13" s="13" t="s">
        <v>25</v>
      </c>
      <c r="B13" t="s">
        <v>25</v>
      </c>
      <c r="C13" s="10" t="s">
        <v>13</v>
      </c>
      <c r="D13" s="2">
        <f>IF($C13="EPS",SUMIFS('EPS Emissions'!E:E,'EPS Emissions'!$C:$C,'BAU Global Total'!$A13)/10^3,SUMIFS('GCAM By Region By Sector'!D:D,'GCAM By Region By Sector'!$B:$B,'BAU Global Total'!$A13))</f>
        <v>0.35020210073400632</v>
      </c>
      <c r="E13" s="2">
        <f>IF($C13="EPS",SUMIFS('EPS Emissions'!F:F,'EPS Emissions'!$C:$C,'BAU Global Total'!$A13)/10^3,SUMIFS('GCAM By Region By Sector'!E:E,'GCAM By Region By Sector'!$B:$B,'BAU Global Total'!$A13))</f>
        <v>0.35456564266431723</v>
      </c>
      <c r="F13" s="2">
        <f>IF($C13="EPS",SUMIFS('EPS Emissions'!G:G,'EPS Emissions'!$C:$C,'BAU Global Total'!$A13)/10^3,SUMIFS('GCAM By Region By Sector'!F:F,'GCAM By Region By Sector'!$B:$B,'BAU Global Total'!$A13))</f>
        <v>0.35892918459462819</v>
      </c>
      <c r="G13" s="2">
        <f>IF($C13="EPS",SUMIFS('EPS Emissions'!H:H,'EPS Emissions'!$C:$C,'BAU Global Total'!$A13)/10^3,SUMIFS('GCAM By Region By Sector'!G:G,'GCAM By Region By Sector'!$B:$B,'BAU Global Total'!$A13))</f>
        <v>0.36329272652493916</v>
      </c>
      <c r="H13" s="2">
        <f>IF($C13="EPS",SUMIFS('EPS Emissions'!I:I,'EPS Emissions'!$C:$C,'BAU Global Total'!$A13)/10^3,SUMIFS('GCAM By Region By Sector'!H:H,'GCAM By Region By Sector'!$B:$B,'BAU Global Total'!$A13))</f>
        <v>0.36765626845525007</v>
      </c>
      <c r="I13" s="2">
        <f>IF($C13="EPS",SUMIFS('EPS Emissions'!J:J,'EPS Emissions'!$C:$C,'BAU Global Total'!$A13)/10^3,SUMIFS('GCAM By Region By Sector'!I:I,'GCAM By Region By Sector'!$B:$B,'BAU Global Total'!$A13))</f>
        <v>0.37201981038556092</v>
      </c>
      <c r="J13" s="2">
        <f>IF($C13="EPS",SUMIFS('EPS Emissions'!K:K,'EPS Emissions'!$C:$C,'BAU Global Total'!$A13)/10^3,SUMIFS('GCAM By Region By Sector'!J:J,'GCAM By Region By Sector'!$B:$B,'BAU Global Total'!$A13))</f>
        <v>0.37908164888317686</v>
      </c>
      <c r="K13" s="2">
        <f>IF($C13="EPS",SUMIFS('EPS Emissions'!L:L,'EPS Emissions'!$C:$C,'BAU Global Total'!$A13)/10^3,SUMIFS('GCAM By Region By Sector'!K:K,'GCAM By Region By Sector'!$B:$B,'BAU Global Total'!$A13))</f>
        <v>0.38614348738079263</v>
      </c>
      <c r="L13" s="2">
        <f>IF($C13="EPS",SUMIFS('EPS Emissions'!M:M,'EPS Emissions'!$C:$C,'BAU Global Total'!$A13)/10^3,SUMIFS('GCAM By Region By Sector'!L:L,'GCAM By Region By Sector'!$B:$B,'BAU Global Total'!$A13))</f>
        <v>0.39320532587840851</v>
      </c>
      <c r="M13" s="2">
        <f>IF($C13="EPS",SUMIFS('EPS Emissions'!N:N,'EPS Emissions'!$C:$C,'BAU Global Total'!$A13)/10^3,SUMIFS('GCAM By Region By Sector'!M:M,'GCAM By Region By Sector'!$B:$B,'BAU Global Total'!$A13))</f>
        <v>0.40026716437602444</v>
      </c>
      <c r="N13" s="2">
        <f>IF($C13="EPS",SUMIFS('EPS Emissions'!O:O,'EPS Emissions'!$C:$C,'BAU Global Total'!$A13)/10^3,SUMIFS('GCAM By Region By Sector'!N:N,'GCAM By Region By Sector'!$B:$B,'BAU Global Total'!$A13))</f>
        <v>0.40732900287364021</v>
      </c>
      <c r="O13" s="2">
        <f>IF($C13="EPS",SUMIFS('EPS Emissions'!P:P,'EPS Emissions'!$C:$C,'BAU Global Total'!$A13)/10^3,SUMIFS('GCAM By Region By Sector'!O:O,'GCAM By Region By Sector'!$B:$B,'BAU Global Total'!$A13))</f>
        <v>0.41469840652510437</v>
      </c>
      <c r="P13" s="2">
        <f>IF($C13="EPS",SUMIFS('EPS Emissions'!Q:Q,'EPS Emissions'!$C:$C,'BAU Global Total'!$A13)/10^3,SUMIFS('GCAM By Region By Sector'!P:P,'GCAM By Region By Sector'!$B:$B,'BAU Global Total'!$A13))</f>
        <v>0.42206781017656864</v>
      </c>
      <c r="Q13" s="2">
        <f>IF($C13="EPS",SUMIFS('EPS Emissions'!R:R,'EPS Emissions'!$C:$C,'BAU Global Total'!$A13)/10^3,SUMIFS('GCAM By Region By Sector'!Q:Q,'GCAM By Region By Sector'!$B:$B,'BAU Global Total'!$A13))</f>
        <v>0.42943721382803285</v>
      </c>
      <c r="R13" s="2">
        <f>IF($C13="EPS",SUMIFS('EPS Emissions'!S:S,'EPS Emissions'!$C:$C,'BAU Global Total'!$A13)/10^3,SUMIFS('GCAM By Region By Sector'!R:R,'GCAM By Region By Sector'!$B:$B,'BAU Global Total'!$A13))</f>
        <v>0.43680661747949706</v>
      </c>
      <c r="S13" s="2">
        <f>IF($C13="EPS",SUMIFS('EPS Emissions'!T:T,'EPS Emissions'!$C:$C,'BAU Global Total'!$A13)/10^3,SUMIFS('GCAM By Region By Sector'!S:S,'GCAM By Region By Sector'!$B:$B,'BAU Global Total'!$A13))</f>
        <v>0.44417602113096127</v>
      </c>
      <c r="T13" s="2">
        <f>IF($C13="EPS",SUMIFS('EPS Emissions'!U:U,'EPS Emissions'!$C:$C,'BAU Global Total'!$A13)/10^3,SUMIFS('GCAM By Region By Sector'!T:T,'GCAM By Region By Sector'!$B:$B,'BAU Global Total'!$A13))</f>
        <v>0.45076779304412734</v>
      </c>
      <c r="U13" s="2">
        <f>IF($C13="EPS",SUMIFS('EPS Emissions'!V:V,'EPS Emissions'!$C:$C,'BAU Global Total'!$A13)/10^3,SUMIFS('GCAM By Region By Sector'!U:U,'GCAM By Region By Sector'!$B:$B,'BAU Global Total'!$A13))</f>
        <v>0.45735956495729341</v>
      </c>
      <c r="V13" s="2">
        <f>IF($C13="EPS",SUMIFS('EPS Emissions'!W:W,'EPS Emissions'!$C:$C,'BAU Global Total'!$A13)/10^3,SUMIFS('GCAM By Region By Sector'!V:V,'GCAM By Region By Sector'!$B:$B,'BAU Global Total'!$A13))</f>
        <v>0.46395133687045942</v>
      </c>
      <c r="W13" s="2">
        <f>IF($C13="EPS",SUMIFS('EPS Emissions'!X:X,'EPS Emissions'!$C:$C,'BAU Global Total'!$A13)/10^3,SUMIFS('GCAM By Region By Sector'!W:W,'GCAM By Region By Sector'!$B:$B,'BAU Global Total'!$A13))</f>
        <v>0.47054310878362549</v>
      </c>
      <c r="X13" s="2">
        <f>IF($C13="EPS",SUMIFS('EPS Emissions'!Y:Y,'EPS Emissions'!$C:$C,'BAU Global Total'!$A13)/10^3,SUMIFS('GCAM By Region By Sector'!X:X,'GCAM By Region By Sector'!$B:$B,'BAU Global Total'!$A13))</f>
        <v>0.47713488069679172</v>
      </c>
      <c r="Y13" s="2">
        <f>IF($C13="EPS",SUMIFS('EPS Emissions'!Z:Z,'EPS Emissions'!$C:$C,'BAU Global Total'!$A13)/10^3,SUMIFS('GCAM By Region By Sector'!Y:Y,'GCAM By Region By Sector'!$B:$B,'BAU Global Total'!$A13))</f>
        <v>0.48406126537772787</v>
      </c>
      <c r="Z13" s="2">
        <f>IF($C13="EPS",SUMIFS('EPS Emissions'!AA:AA,'EPS Emissions'!$C:$C,'BAU Global Total'!$A13)/10^3,SUMIFS('GCAM By Region By Sector'!Z:Z,'GCAM By Region By Sector'!$B:$B,'BAU Global Total'!$A13))</f>
        <v>0.49098765005866413</v>
      </c>
      <c r="AA13" s="2">
        <f>IF($C13="EPS",SUMIFS('EPS Emissions'!AB:AB,'EPS Emissions'!$C:$C,'BAU Global Total'!$A13)/10^3,SUMIFS('GCAM By Region By Sector'!AA:AA,'GCAM By Region By Sector'!$B:$B,'BAU Global Total'!$A13))</f>
        <v>0.49791403473960055</v>
      </c>
      <c r="AB13" s="2">
        <f>IF($C13="EPS",SUMIFS('EPS Emissions'!AC:AC,'EPS Emissions'!$C:$C,'BAU Global Total'!$A13)/10^3,SUMIFS('GCAM By Region By Sector'!AB:AB,'GCAM By Region By Sector'!$B:$B,'BAU Global Total'!$A13))</f>
        <v>0.50484041942053692</v>
      </c>
      <c r="AC13" s="2">
        <f>IF($C13="EPS",SUMIFS('EPS Emissions'!AD:AD,'EPS Emissions'!$C:$C,'BAU Global Total'!$A13)/10^3,SUMIFS('GCAM By Region By Sector'!AC:AC,'GCAM By Region By Sector'!$B:$B,'BAU Global Total'!$A13))</f>
        <v>0.51176680410147324</v>
      </c>
      <c r="AD13" s="2">
        <f>IF($C13="EPS",SUMIFS('EPS Emissions'!AE:AE,'EPS Emissions'!$C:$C,'BAU Global Total'!$A13)/10^3,SUMIFS('GCAM By Region By Sector'!AD:AD,'GCAM By Region By Sector'!$B:$B,'BAU Global Total'!$A13))</f>
        <v>0.51829460924444193</v>
      </c>
      <c r="AE13" s="2">
        <f>IF($C13="EPS",SUMIFS('EPS Emissions'!AF:AF,'EPS Emissions'!$C:$C,'BAU Global Total'!$A13)/10^3,SUMIFS('GCAM By Region By Sector'!AE:AE,'GCAM By Region By Sector'!$B:$B,'BAU Global Total'!$A13))</f>
        <v>0.52482241438741084</v>
      </c>
      <c r="AF13" s="2">
        <f>IF($C13="EPS",SUMIFS('EPS Emissions'!AG:AG,'EPS Emissions'!$C:$C,'BAU Global Total'!$A13)/10^3,SUMIFS('GCAM By Region By Sector'!AF:AF,'GCAM By Region By Sector'!$B:$B,'BAU Global Total'!$A13))</f>
        <v>0.53135021953037964</v>
      </c>
      <c r="AG13" s="2">
        <f>IF($C13="EPS",SUMIFS('EPS Emissions'!AH:AH,'EPS Emissions'!$C:$C,'BAU Global Total'!$A13)/10^3,SUMIFS('GCAM By Region By Sector'!AG:AG,'GCAM By Region By Sector'!$B:$B,'BAU Global Total'!$A13))</f>
        <v>0.53787802467334844</v>
      </c>
      <c r="AH13" s="2">
        <f>IF($C13="EPS",SUMIFS('EPS Emissions'!AI:AI,'EPS Emissions'!$C:$C,'BAU Global Total'!$A13)/10^3,SUMIFS('GCAM By Region By Sector'!AH:AH,'GCAM By Region By Sector'!$B:$B,'BAU Global Total'!$A13))</f>
        <v>0.54440582981631724</v>
      </c>
      <c r="AI13" s="2">
        <f t="shared" si="1"/>
        <v>13.745956387593104</v>
      </c>
      <c r="AJ13" t="e">
        <f t="shared" si="2"/>
        <v>#VALUE!</v>
      </c>
      <c r="AK13" s="2">
        <f>IF(C13="GCAM",
AI13-SUMIFS('GCAM By Region By Sector'!$AO$2:$AO$342,'GCAM By Region By Sector'!$B$2:$B$342,A13),
AI13*(1-AM13))</f>
        <v>12.462266557381104</v>
      </c>
      <c r="AL13" s="15">
        <f>IF(C13="GCAM",
SUMIFS('GCAM By Region By Sector'!$AO$2:$AO$342,'GCAM By Region By Sector'!$B$2:$B$342,A13),
AI13*AM13)</f>
        <v>1.2836898302120001</v>
      </c>
      <c r="AM13" s="64" t="str">
        <f>IF(C13="GCAM","n/a",
SUMIFS('GCAM By Region By Sector'!$AO$2:$AO$342,'GCAM By Region By Sector'!$B$2:$B$342,A13)/SUMIFS('GCAM By Region By Sector'!$AM$2:$AM$342,'GCAM By Region By Sector'!$B$2:$B$342,A13))</f>
        <v>n/a</v>
      </c>
    </row>
    <row r="14" spans="1:40" x14ac:dyDescent="0.35">
      <c r="A14" s="13" t="s">
        <v>26</v>
      </c>
      <c r="B14" t="s">
        <v>26</v>
      </c>
      <c r="C14" s="10" t="s">
        <v>13</v>
      </c>
      <c r="D14" s="2">
        <f>IF($C14="EPS",SUMIFS('EPS Emissions'!E:E,'EPS Emissions'!$C:$C,'BAU Global Total'!$A14)/10^3,SUMIFS('GCAM By Region By Sector'!D:D,'GCAM By Region By Sector'!$B:$B,'BAU Global Total'!$A14))</f>
        <v>0.88031616793362899</v>
      </c>
      <c r="E14" s="2">
        <f>IF($C14="EPS",SUMIFS('EPS Emissions'!F:F,'EPS Emissions'!$C:$C,'BAU Global Total'!$A14)/10^3,SUMIFS('GCAM By Region By Sector'!E:E,'GCAM By Region By Sector'!$B:$B,'BAU Global Total'!$A14))</f>
        <v>0.89498896243882331</v>
      </c>
      <c r="F14" s="2">
        <f>IF($C14="EPS",SUMIFS('EPS Emissions'!G:G,'EPS Emissions'!$C:$C,'BAU Global Total'!$A14)/10^3,SUMIFS('GCAM By Region By Sector'!F:F,'GCAM By Region By Sector'!$B:$B,'BAU Global Total'!$A14))</f>
        <v>0.90966175694401796</v>
      </c>
      <c r="G14" s="2">
        <f>IF($C14="EPS",SUMIFS('EPS Emissions'!H:H,'EPS Emissions'!$C:$C,'BAU Global Total'!$A14)/10^3,SUMIFS('GCAM By Region By Sector'!G:G,'GCAM By Region By Sector'!$B:$B,'BAU Global Total'!$A14))</f>
        <v>0.92433455144921239</v>
      </c>
      <c r="H14" s="2">
        <f>IF($C14="EPS",SUMIFS('EPS Emissions'!I:I,'EPS Emissions'!$C:$C,'BAU Global Total'!$A14)/10^3,SUMIFS('GCAM By Region By Sector'!H:H,'GCAM By Region By Sector'!$B:$B,'BAU Global Total'!$A14))</f>
        <v>0.93900734595440705</v>
      </c>
      <c r="I14" s="2">
        <f>IF($C14="EPS",SUMIFS('EPS Emissions'!J:J,'EPS Emissions'!$C:$C,'BAU Global Total'!$A14)/10^3,SUMIFS('GCAM By Region By Sector'!I:I,'GCAM By Region By Sector'!$B:$B,'BAU Global Total'!$A14))</f>
        <v>0.9536801404596017</v>
      </c>
      <c r="J14" s="2">
        <f>IF($C14="EPS",SUMIFS('EPS Emissions'!K:K,'EPS Emissions'!$C:$C,'BAU Global Total'!$A14)/10^3,SUMIFS('GCAM By Region By Sector'!J:J,'GCAM By Region By Sector'!$B:$B,'BAU Global Total'!$A14))</f>
        <v>0.97392812625950465</v>
      </c>
      <c r="K14" s="2">
        <f>IF($C14="EPS",SUMIFS('EPS Emissions'!L:L,'EPS Emissions'!$C:$C,'BAU Global Total'!$A14)/10^3,SUMIFS('GCAM By Region By Sector'!K:K,'GCAM By Region By Sector'!$B:$B,'BAU Global Total'!$A14))</f>
        <v>0.99417611205940803</v>
      </c>
      <c r="L14" s="2">
        <f>IF($C14="EPS",SUMIFS('EPS Emissions'!M:M,'EPS Emissions'!$C:$C,'BAU Global Total'!$A14)/10^3,SUMIFS('GCAM By Region By Sector'!L:L,'GCAM By Region By Sector'!$B:$B,'BAU Global Total'!$A14))</f>
        <v>1.0144240978593111</v>
      </c>
      <c r="M14" s="2">
        <f>IF($C14="EPS",SUMIFS('EPS Emissions'!N:N,'EPS Emissions'!$C:$C,'BAU Global Total'!$A14)/10^3,SUMIFS('GCAM By Region By Sector'!M:M,'GCAM By Region By Sector'!$B:$B,'BAU Global Total'!$A14))</f>
        <v>1.0346720836592145</v>
      </c>
      <c r="N14" s="2">
        <f>IF($C14="EPS",SUMIFS('EPS Emissions'!O:O,'EPS Emissions'!$C:$C,'BAU Global Total'!$A14)/10^3,SUMIFS('GCAM By Region By Sector'!N:N,'GCAM By Region By Sector'!$B:$B,'BAU Global Total'!$A14))</f>
        <v>1.0549200694591179</v>
      </c>
      <c r="O14" s="2">
        <f>IF($C14="EPS",SUMIFS('EPS Emissions'!P:P,'EPS Emissions'!$C:$C,'BAU Global Total'!$A14)/10^3,SUMIFS('GCAM By Region By Sector'!O:O,'GCAM By Region By Sector'!$B:$B,'BAU Global Total'!$A14))</f>
        <v>1.0721071293699442</v>
      </c>
      <c r="P14" s="2">
        <f>IF($C14="EPS",SUMIFS('EPS Emissions'!Q:Q,'EPS Emissions'!$C:$C,'BAU Global Total'!$A14)/10^3,SUMIFS('GCAM By Region By Sector'!P:P,'GCAM By Region By Sector'!$B:$B,'BAU Global Total'!$A14))</f>
        <v>1.0892941892807713</v>
      </c>
      <c r="Q14" s="2">
        <f>IF($C14="EPS",SUMIFS('EPS Emissions'!R:R,'EPS Emissions'!$C:$C,'BAU Global Total'!$A14)/10^3,SUMIFS('GCAM By Region By Sector'!Q:Q,'GCAM By Region By Sector'!$B:$B,'BAU Global Total'!$A14))</f>
        <v>1.1064812491915976</v>
      </c>
      <c r="R14" s="2">
        <f>IF($C14="EPS",SUMIFS('EPS Emissions'!S:S,'EPS Emissions'!$C:$C,'BAU Global Total'!$A14)/10^3,SUMIFS('GCAM By Region By Sector'!R:R,'GCAM By Region By Sector'!$B:$B,'BAU Global Total'!$A14))</f>
        <v>1.1236683091024247</v>
      </c>
      <c r="S14" s="2">
        <f>IF($C14="EPS",SUMIFS('EPS Emissions'!T:T,'EPS Emissions'!$C:$C,'BAU Global Total'!$A14)/10^3,SUMIFS('GCAM By Region By Sector'!S:S,'GCAM By Region By Sector'!$B:$B,'BAU Global Total'!$A14))</f>
        <v>1.1408553690132512</v>
      </c>
      <c r="T14" s="2">
        <f>IF($C14="EPS",SUMIFS('EPS Emissions'!U:U,'EPS Emissions'!$C:$C,'BAU Global Total'!$A14)/10^3,SUMIFS('GCAM By Region By Sector'!T:T,'GCAM By Region By Sector'!$B:$B,'BAU Global Total'!$A14))</f>
        <v>1.1529249899029779</v>
      </c>
      <c r="U14" s="2">
        <f>IF($C14="EPS",SUMIFS('EPS Emissions'!V:V,'EPS Emissions'!$C:$C,'BAU Global Total'!$A14)/10^3,SUMIFS('GCAM By Region By Sector'!U:U,'GCAM By Region By Sector'!$B:$B,'BAU Global Total'!$A14))</f>
        <v>1.1649946107927047</v>
      </c>
      <c r="V14" s="2">
        <f>IF($C14="EPS",SUMIFS('EPS Emissions'!W:W,'EPS Emissions'!$C:$C,'BAU Global Total'!$A14)/10^3,SUMIFS('GCAM By Region By Sector'!V:V,'GCAM By Region By Sector'!$B:$B,'BAU Global Total'!$A14))</f>
        <v>1.1770642316824311</v>
      </c>
      <c r="W14" s="2">
        <f>IF($C14="EPS",SUMIFS('EPS Emissions'!X:X,'EPS Emissions'!$C:$C,'BAU Global Total'!$A14)/10^3,SUMIFS('GCAM By Region By Sector'!W:W,'GCAM By Region By Sector'!$B:$B,'BAU Global Total'!$A14))</f>
        <v>1.1891338525721578</v>
      </c>
      <c r="X14" s="2">
        <f>IF($C14="EPS",SUMIFS('EPS Emissions'!Y:Y,'EPS Emissions'!$C:$C,'BAU Global Total'!$A14)/10^3,SUMIFS('GCAM By Region By Sector'!X:X,'GCAM By Region By Sector'!$B:$B,'BAU Global Total'!$A14))</f>
        <v>1.2012034734618844</v>
      </c>
      <c r="Y14" s="2">
        <f>IF($C14="EPS",SUMIFS('EPS Emissions'!Z:Z,'EPS Emissions'!$C:$C,'BAU Global Total'!$A14)/10^3,SUMIFS('GCAM By Region By Sector'!Y:Y,'GCAM By Region By Sector'!$B:$B,'BAU Global Total'!$A14))</f>
        <v>1.2115797496449261</v>
      </c>
      <c r="Z14" s="2">
        <f>IF($C14="EPS",SUMIFS('EPS Emissions'!AA:AA,'EPS Emissions'!$C:$C,'BAU Global Total'!$A14)/10^3,SUMIFS('GCAM By Region By Sector'!Z:Z,'GCAM By Region By Sector'!$B:$B,'BAU Global Total'!$A14))</f>
        <v>1.2219560258279678</v>
      </c>
      <c r="AA14" s="2">
        <f>IF($C14="EPS",SUMIFS('EPS Emissions'!AB:AB,'EPS Emissions'!$C:$C,'BAU Global Total'!$A14)/10^3,SUMIFS('GCAM By Region By Sector'!AA:AA,'GCAM By Region By Sector'!$B:$B,'BAU Global Total'!$A14))</f>
        <v>1.2323323020110093</v>
      </c>
      <c r="AB14" s="2">
        <f>IF($C14="EPS",SUMIFS('EPS Emissions'!AC:AC,'EPS Emissions'!$C:$C,'BAU Global Total'!$A14)/10^3,SUMIFS('GCAM By Region By Sector'!AB:AB,'GCAM By Region By Sector'!$B:$B,'BAU Global Total'!$A14))</f>
        <v>1.2427085781940512</v>
      </c>
      <c r="AC14" s="2">
        <f>IF($C14="EPS",SUMIFS('EPS Emissions'!AD:AD,'EPS Emissions'!$C:$C,'BAU Global Total'!$A14)/10^3,SUMIFS('GCAM By Region By Sector'!AC:AC,'GCAM By Region By Sector'!$B:$B,'BAU Global Total'!$A14))</f>
        <v>1.2530848543770934</v>
      </c>
      <c r="AD14" s="2">
        <f>IF($C14="EPS",SUMIFS('EPS Emissions'!AE:AE,'EPS Emissions'!$C:$C,'BAU Global Total'!$A14)/10^3,SUMIFS('GCAM By Region By Sector'!AD:AD,'GCAM By Region By Sector'!$B:$B,'BAU Global Total'!$A14))</f>
        <v>1.2613531432019349</v>
      </c>
      <c r="AE14" s="2">
        <f>IF($C14="EPS",SUMIFS('EPS Emissions'!AF:AF,'EPS Emissions'!$C:$C,'BAU Global Total'!$A14)/10^3,SUMIFS('GCAM By Region By Sector'!AE:AE,'GCAM By Region By Sector'!$B:$B,'BAU Global Total'!$A14))</f>
        <v>1.2696214320267771</v>
      </c>
      <c r="AF14" s="2">
        <f>IF($C14="EPS",SUMIFS('EPS Emissions'!AG:AG,'EPS Emissions'!$C:$C,'BAU Global Total'!$A14)/10^3,SUMIFS('GCAM By Region By Sector'!AF:AF,'GCAM By Region By Sector'!$B:$B,'BAU Global Total'!$A14))</f>
        <v>1.2778897208516193</v>
      </c>
      <c r="AG14" s="2">
        <f>IF($C14="EPS",SUMIFS('EPS Emissions'!AH:AH,'EPS Emissions'!$C:$C,'BAU Global Total'!$A14)/10^3,SUMIFS('GCAM By Region By Sector'!AG:AG,'GCAM By Region By Sector'!$B:$B,'BAU Global Total'!$A14))</f>
        <v>1.2861580096764609</v>
      </c>
      <c r="AH14" s="2">
        <f>IF($C14="EPS",SUMIFS('EPS Emissions'!AI:AI,'EPS Emissions'!$C:$C,'BAU Global Total'!$A14)/10^3,SUMIFS('GCAM By Region By Sector'!AH:AH,'GCAM By Region By Sector'!$B:$B,'BAU Global Total'!$A14))</f>
        <v>1.2944262985013031</v>
      </c>
      <c r="AI14" s="2">
        <f t="shared" si="1"/>
        <v>34.542946933159534</v>
      </c>
      <c r="AJ14" t="e">
        <f t="shared" si="2"/>
        <v>#VALUE!</v>
      </c>
      <c r="AK14" s="2">
        <f>IF(C14="GCAM",
AI14-SUMIFS('GCAM By Region By Sector'!$AO$2:$AO$342,'GCAM By Region By Sector'!$B$2:$B$342,A14),
AI14*(1-AM14))</f>
        <v>34.265918876643632</v>
      </c>
      <c r="AL14" s="15">
        <f>IF(C14="GCAM",
SUMIFS('GCAM By Region By Sector'!$AO$2:$AO$342,'GCAM By Region By Sector'!$B$2:$B$342,A14),
AI14*AM14)</f>
        <v>0.27702805651589979</v>
      </c>
      <c r="AM14" s="64" t="str">
        <f>IF(C14="GCAM","n/a",
SUMIFS('GCAM By Region By Sector'!$AO$2:$AO$342,'GCAM By Region By Sector'!$B$2:$B$342,A14)/SUMIFS('GCAM By Region By Sector'!$AM$2:$AM$342,'GCAM By Region By Sector'!$B$2:$B$342,A14))</f>
        <v>n/a</v>
      </c>
    </row>
    <row r="15" spans="1:40" x14ac:dyDescent="0.35">
      <c r="A15" s="13" t="s">
        <v>27</v>
      </c>
      <c r="B15" t="s">
        <v>27</v>
      </c>
      <c r="C15" s="11" t="s">
        <v>9</v>
      </c>
      <c r="D15" s="2">
        <f>IF($C15="EPS",SUMIFS('EPS Emissions'!E:E,'EPS Emissions'!$C:$C,'BAU Global Total'!$A15)/10^3,SUMIFS('GCAM By Region By Sector'!D:D,'GCAM By Region By Sector'!$B:$B,'BAU Global Total'!$A15))</f>
        <v>11.815453</v>
      </c>
      <c r="E15" s="2">
        <f>IF($C15="EPS",SUMIFS('EPS Emissions'!F:F,'EPS Emissions'!$C:$C,'BAU Global Total'!$A15)/10^3,SUMIFS('GCAM By Region By Sector'!E:E,'GCAM By Region By Sector'!$B:$B,'BAU Global Total'!$A15))</f>
        <v>12.095096999999999</v>
      </c>
      <c r="F15" s="2">
        <f>IF($C15="EPS",SUMIFS('EPS Emissions'!G:G,'EPS Emissions'!$C:$C,'BAU Global Total'!$A15)/10^3,SUMIFS('GCAM By Region By Sector'!F:F,'GCAM By Region By Sector'!$B:$B,'BAU Global Total'!$A15))</f>
        <v>12.433982000000002</v>
      </c>
      <c r="G15" s="2">
        <f>IF($C15="EPS",SUMIFS('EPS Emissions'!H:H,'EPS Emissions'!$C:$C,'BAU Global Total'!$A15)/10^3,SUMIFS('GCAM By Region By Sector'!G:G,'GCAM By Region By Sector'!$B:$B,'BAU Global Total'!$A15))</f>
        <v>12.661572</v>
      </c>
      <c r="H15" s="2">
        <f>IF($C15="EPS",SUMIFS('EPS Emissions'!I:I,'EPS Emissions'!$C:$C,'BAU Global Total'!$A15)/10^3,SUMIFS('GCAM By Region By Sector'!H:H,'GCAM By Region By Sector'!$B:$B,'BAU Global Total'!$A15))</f>
        <v>12.869404000000001</v>
      </c>
      <c r="I15" s="2">
        <f>IF($C15="EPS",SUMIFS('EPS Emissions'!J:J,'EPS Emissions'!$C:$C,'BAU Global Total'!$A15)/10^3,SUMIFS('GCAM By Region By Sector'!I:I,'GCAM By Region By Sector'!$B:$B,'BAU Global Total'!$A15))</f>
        <v>13.126328000000001</v>
      </c>
      <c r="J15" s="2">
        <f>IF($C15="EPS",SUMIFS('EPS Emissions'!K:K,'EPS Emissions'!$C:$C,'BAU Global Total'!$A15)/10^3,SUMIFS('GCAM By Region By Sector'!J:J,'GCAM By Region By Sector'!$B:$B,'BAU Global Total'!$A15))</f>
        <v>13.195453999999998</v>
      </c>
      <c r="K15" s="2">
        <f>IF($C15="EPS",SUMIFS('EPS Emissions'!L:L,'EPS Emissions'!$C:$C,'BAU Global Total'!$A15)/10^3,SUMIFS('GCAM By Region By Sector'!K:K,'GCAM By Region By Sector'!$B:$B,'BAU Global Total'!$A15))</f>
        <v>13.157706999999998</v>
      </c>
      <c r="L15" s="2">
        <f>IF($C15="EPS",SUMIFS('EPS Emissions'!M:M,'EPS Emissions'!$C:$C,'BAU Global Total'!$A15)/10^3,SUMIFS('GCAM By Region By Sector'!L:L,'GCAM By Region By Sector'!$B:$B,'BAU Global Total'!$A15))</f>
        <v>13.165066000000001</v>
      </c>
      <c r="M15" s="2">
        <f>IF($C15="EPS",SUMIFS('EPS Emissions'!N:N,'EPS Emissions'!$C:$C,'BAU Global Total'!$A15)/10^3,SUMIFS('GCAM By Region By Sector'!M:M,'GCAM By Region By Sector'!$B:$B,'BAU Global Total'!$A15))</f>
        <v>13.203697999999999</v>
      </c>
      <c r="N15" s="2">
        <f>IF($C15="EPS",SUMIFS('EPS Emissions'!O:O,'EPS Emissions'!$C:$C,'BAU Global Total'!$A15)/10^3,SUMIFS('GCAM By Region By Sector'!N:N,'GCAM By Region By Sector'!$B:$B,'BAU Global Total'!$A15))</f>
        <v>13.35868</v>
      </c>
      <c r="O15" s="2">
        <f>IF($C15="EPS",SUMIFS('EPS Emissions'!P:P,'EPS Emissions'!$C:$C,'BAU Global Total'!$A15)/10^3,SUMIFS('GCAM By Region By Sector'!O:O,'GCAM By Region By Sector'!$B:$B,'BAU Global Total'!$A15))</f>
        <v>13.281832000000001</v>
      </c>
      <c r="P15" s="2">
        <f>IF($C15="EPS",SUMIFS('EPS Emissions'!Q:Q,'EPS Emissions'!$C:$C,'BAU Global Total'!$A15)/10^3,SUMIFS('GCAM By Region By Sector'!P:P,'GCAM By Region By Sector'!$B:$B,'BAU Global Total'!$A15))</f>
        <v>13.281222000000001</v>
      </c>
      <c r="Q15" s="2">
        <f>IF($C15="EPS",SUMIFS('EPS Emissions'!R:R,'EPS Emissions'!$C:$C,'BAU Global Total'!$A15)/10^3,SUMIFS('GCAM By Region By Sector'!Q:Q,'GCAM By Region By Sector'!$B:$B,'BAU Global Total'!$A15))</f>
        <v>13.291052000000001</v>
      </c>
      <c r="R15" s="2">
        <f>IF($C15="EPS",SUMIFS('EPS Emissions'!S:S,'EPS Emissions'!$C:$C,'BAU Global Total'!$A15)/10^3,SUMIFS('GCAM By Region By Sector'!R:R,'GCAM By Region By Sector'!$B:$B,'BAU Global Total'!$A15))</f>
        <v>13.276961000000004</v>
      </c>
      <c r="S15" s="2">
        <f>IF($C15="EPS",SUMIFS('EPS Emissions'!T:T,'EPS Emissions'!$C:$C,'BAU Global Total'!$A15)/10^3,SUMIFS('GCAM By Region By Sector'!S:S,'GCAM By Region By Sector'!$B:$B,'BAU Global Total'!$A15))</f>
        <v>13.271943</v>
      </c>
      <c r="T15" s="2">
        <f>IF($C15="EPS",SUMIFS('EPS Emissions'!U:U,'EPS Emissions'!$C:$C,'BAU Global Total'!$A15)/10^3,SUMIFS('GCAM By Region By Sector'!T:T,'GCAM By Region By Sector'!$B:$B,'BAU Global Total'!$A15))</f>
        <v>13.222586</v>
      </c>
      <c r="U15" s="2">
        <f>IF($C15="EPS",SUMIFS('EPS Emissions'!V:V,'EPS Emissions'!$C:$C,'BAU Global Total'!$A15)/10^3,SUMIFS('GCAM By Region By Sector'!U:U,'GCAM By Region By Sector'!$B:$B,'BAU Global Total'!$A15))</f>
        <v>13.172035000000001</v>
      </c>
      <c r="V15" s="2">
        <f>IF($C15="EPS",SUMIFS('EPS Emissions'!W:W,'EPS Emissions'!$C:$C,'BAU Global Total'!$A15)/10^3,SUMIFS('GCAM By Region By Sector'!V:V,'GCAM By Region By Sector'!$B:$B,'BAU Global Total'!$A15))</f>
        <v>13.079599999999999</v>
      </c>
      <c r="W15" s="2">
        <f>IF($C15="EPS",SUMIFS('EPS Emissions'!X:X,'EPS Emissions'!$C:$C,'BAU Global Total'!$A15)/10^3,SUMIFS('GCAM By Region By Sector'!W:W,'GCAM By Region By Sector'!$B:$B,'BAU Global Total'!$A15))</f>
        <v>12.975665000000001</v>
      </c>
      <c r="X15" s="2">
        <f>IF($C15="EPS",SUMIFS('EPS Emissions'!Y:Y,'EPS Emissions'!$C:$C,'BAU Global Total'!$A15)/10^3,SUMIFS('GCAM By Region By Sector'!X:X,'GCAM By Region By Sector'!$B:$B,'BAU Global Total'!$A15))</f>
        <v>12.886082999999999</v>
      </c>
      <c r="Y15" s="2">
        <f>IF($C15="EPS",SUMIFS('EPS Emissions'!Z:Z,'EPS Emissions'!$C:$C,'BAU Global Total'!$A15)/10^3,SUMIFS('GCAM By Region By Sector'!Y:Y,'GCAM By Region By Sector'!$B:$B,'BAU Global Total'!$A15))</f>
        <v>12.828243000000002</v>
      </c>
      <c r="Z15" s="2">
        <f>IF($C15="EPS",SUMIFS('EPS Emissions'!AA:AA,'EPS Emissions'!$C:$C,'BAU Global Total'!$A15)/10^3,SUMIFS('GCAM By Region By Sector'!Z:Z,'GCAM By Region By Sector'!$B:$B,'BAU Global Total'!$A15))</f>
        <v>12.742192000000001</v>
      </c>
      <c r="AA15" s="2">
        <f>IF($C15="EPS",SUMIFS('EPS Emissions'!AB:AB,'EPS Emissions'!$C:$C,'BAU Global Total'!$A15)/10^3,SUMIFS('GCAM By Region By Sector'!AA:AA,'GCAM By Region By Sector'!$B:$B,'BAU Global Total'!$A15))</f>
        <v>12.693442000000003</v>
      </c>
      <c r="AB15" s="2">
        <f>IF($C15="EPS",SUMIFS('EPS Emissions'!AC:AC,'EPS Emissions'!$C:$C,'BAU Global Total'!$A15)/10^3,SUMIFS('GCAM By Region By Sector'!AB:AB,'GCAM By Region By Sector'!$B:$B,'BAU Global Total'!$A15))</f>
        <v>12.588859000000001</v>
      </c>
      <c r="AC15" s="2">
        <f>IF($C15="EPS",SUMIFS('EPS Emissions'!AD:AD,'EPS Emissions'!$C:$C,'BAU Global Total'!$A15)/10^3,SUMIFS('GCAM By Region By Sector'!AC:AC,'GCAM By Region By Sector'!$B:$B,'BAU Global Total'!$A15))</f>
        <v>12.433419000000001</v>
      </c>
      <c r="AD15" s="2">
        <f>IF($C15="EPS",SUMIFS('EPS Emissions'!AE:AE,'EPS Emissions'!$C:$C,'BAU Global Total'!$A15)/10^3,SUMIFS('GCAM By Region By Sector'!AD:AD,'GCAM By Region By Sector'!$B:$B,'BAU Global Total'!$A15))</f>
        <v>12.203186000000001</v>
      </c>
      <c r="AE15" s="2">
        <f>IF($C15="EPS",SUMIFS('EPS Emissions'!AF:AF,'EPS Emissions'!$C:$C,'BAU Global Total'!$A15)/10^3,SUMIFS('GCAM By Region By Sector'!AE:AE,'GCAM By Region By Sector'!$B:$B,'BAU Global Total'!$A15))</f>
        <v>11.994669</v>
      </c>
      <c r="AF15" s="2">
        <f>IF($C15="EPS",SUMIFS('EPS Emissions'!AG:AG,'EPS Emissions'!$C:$C,'BAU Global Total'!$A15)/10^3,SUMIFS('GCAM By Region By Sector'!AF:AF,'GCAM By Region By Sector'!$B:$B,'BAU Global Total'!$A15))</f>
        <v>11.837864999999999</v>
      </c>
      <c r="AG15" s="2">
        <f>IF($C15="EPS",SUMIFS('EPS Emissions'!AH:AH,'EPS Emissions'!$C:$C,'BAU Global Total'!$A15)/10^3,SUMIFS('GCAM By Region By Sector'!AG:AG,'GCAM By Region By Sector'!$B:$B,'BAU Global Total'!$A15))</f>
        <v>11.640538000000001</v>
      </c>
      <c r="AH15" s="2">
        <f>IF($C15="EPS",SUMIFS('EPS Emissions'!AI:AI,'EPS Emissions'!$C:$C,'BAU Global Total'!$A15)/10^3,SUMIFS('GCAM By Region By Sector'!AH:AH,'GCAM By Region By Sector'!$B:$B,'BAU Global Total'!$A15))</f>
        <v>11.447317999999999</v>
      </c>
      <c r="AI15" s="2">
        <f t="shared" si="1"/>
        <v>395.23115100000001</v>
      </c>
      <c r="AJ15" t="e">
        <f t="shared" si="2"/>
        <v>#VALUE!</v>
      </c>
      <c r="AK15" s="2">
        <f>IF(C15="GCAM",
AI15-SUMIFS('GCAM By Region By Sector'!$AO$2:$AO$342,'GCAM By Region By Sector'!$B$2:$B$342,A15),
AI15*(1-AM15))</f>
        <v>390.79749202960113</v>
      </c>
      <c r="AL15" s="15">
        <f>IF(C15="GCAM",
SUMIFS('GCAM By Region By Sector'!$AO$2:$AO$342,'GCAM By Region By Sector'!$B$2:$B$342,A15),
AI15*AM15)</f>
        <v>4.4336589703988674</v>
      </c>
      <c r="AM15" s="64">
        <f>IF(C15="GCAM","n/a",
SUMIFS('GCAM By Region By Sector'!$AO$2:$AO$342,'GCAM By Region By Sector'!$B$2:$B$342,A15)/SUMIFS('GCAM By Region By Sector'!$AM$2:$AM$342,'GCAM By Region By Sector'!$B$2:$B$342,A15))</f>
        <v>1.1217888466485951E-2</v>
      </c>
    </row>
    <row r="16" spans="1:40" x14ac:dyDescent="0.35">
      <c r="A16" s="13" t="s">
        <v>28</v>
      </c>
      <c r="B16" t="s">
        <v>28</v>
      </c>
      <c r="C16" s="10" t="s">
        <v>13</v>
      </c>
      <c r="D16" s="2">
        <f>IF($C16="EPS",SUMIFS('EPS Emissions'!E:E,'EPS Emissions'!$C:$C,'BAU Global Total'!$A16)/10^3,SUMIFS('GCAM By Region By Sector'!D:D,'GCAM By Region By Sector'!$B:$B,'BAU Global Total'!$A16))</f>
        <v>0.22281433321213492</v>
      </c>
      <c r="E16" s="2">
        <f>IF($C16="EPS",SUMIFS('EPS Emissions'!F:F,'EPS Emissions'!$C:$C,'BAU Global Total'!$A16)/10^3,SUMIFS('GCAM By Region By Sector'!E:E,'GCAM By Region By Sector'!$B:$B,'BAU Global Total'!$A16))</f>
        <v>0.22626464145135564</v>
      </c>
      <c r="F16" s="2">
        <f>IF($C16="EPS",SUMIFS('EPS Emissions'!G:G,'EPS Emissions'!$C:$C,'BAU Global Total'!$A16)/10^3,SUMIFS('GCAM By Region By Sector'!F:F,'GCAM By Region By Sector'!$B:$B,'BAU Global Total'!$A16))</f>
        <v>0.22971494969057635</v>
      </c>
      <c r="G16" s="2">
        <f>IF($C16="EPS",SUMIFS('EPS Emissions'!H:H,'EPS Emissions'!$C:$C,'BAU Global Total'!$A16)/10^3,SUMIFS('GCAM By Region By Sector'!G:G,'GCAM By Region By Sector'!$B:$B,'BAU Global Total'!$A16))</f>
        <v>0.23316525792979706</v>
      </c>
      <c r="H16" s="2">
        <f>IF($C16="EPS",SUMIFS('EPS Emissions'!I:I,'EPS Emissions'!$C:$C,'BAU Global Total'!$A16)/10^3,SUMIFS('GCAM By Region By Sector'!H:H,'GCAM By Region By Sector'!$B:$B,'BAU Global Total'!$A16))</f>
        <v>0.2366155661690178</v>
      </c>
      <c r="I16" s="2">
        <f>IF($C16="EPS",SUMIFS('EPS Emissions'!J:J,'EPS Emissions'!$C:$C,'BAU Global Total'!$A16)/10^3,SUMIFS('GCAM By Region By Sector'!I:I,'GCAM By Region By Sector'!$B:$B,'BAU Global Total'!$A16))</f>
        <v>0.24006587440823848</v>
      </c>
      <c r="J16" s="2">
        <f>IF($C16="EPS",SUMIFS('EPS Emissions'!K:K,'EPS Emissions'!$C:$C,'BAU Global Total'!$A16)/10^3,SUMIFS('GCAM By Region By Sector'!J:J,'GCAM By Region By Sector'!$B:$B,'BAU Global Total'!$A16))</f>
        <v>0.24187441956872793</v>
      </c>
      <c r="K16" s="2">
        <f>IF($C16="EPS",SUMIFS('EPS Emissions'!L:L,'EPS Emissions'!$C:$C,'BAU Global Total'!$A16)/10^3,SUMIFS('GCAM By Region By Sector'!K:K,'GCAM By Region By Sector'!$B:$B,'BAU Global Total'!$A16))</f>
        <v>0.24368296472921733</v>
      </c>
      <c r="L16" s="2">
        <f>IF($C16="EPS",SUMIFS('EPS Emissions'!M:M,'EPS Emissions'!$C:$C,'BAU Global Total'!$A16)/10^3,SUMIFS('GCAM By Region By Sector'!L:L,'GCAM By Region By Sector'!$B:$B,'BAU Global Total'!$A16))</f>
        <v>0.2454915098897068</v>
      </c>
      <c r="M16" s="2">
        <f>IF($C16="EPS",SUMIFS('EPS Emissions'!N:N,'EPS Emissions'!$C:$C,'BAU Global Total'!$A16)/10^3,SUMIFS('GCAM By Region By Sector'!M:M,'GCAM By Region By Sector'!$B:$B,'BAU Global Total'!$A16))</f>
        <v>0.24730005505019628</v>
      </c>
      <c r="N16" s="2">
        <f>IF($C16="EPS",SUMIFS('EPS Emissions'!O:O,'EPS Emissions'!$C:$C,'BAU Global Total'!$A16)/10^3,SUMIFS('GCAM By Region By Sector'!N:N,'GCAM By Region By Sector'!$B:$B,'BAU Global Total'!$A16))</f>
        <v>0.24910860021068565</v>
      </c>
      <c r="O16" s="2">
        <f>IF($C16="EPS",SUMIFS('EPS Emissions'!P:P,'EPS Emissions'!$C:$C,'BAU Global Total'!$A16)/10^3,SUMIFS('GCAM By Region By Sector'!O:O,'GCAM By Region By Sector'!$B:$B,'BAU Global Total'!$A16))</f>
        <v>0.25007984328315863</v>
      </c>
      <c r="P16" s="2">
        <f>IF($C16="EPS",SUMIFS('EPS Emissions'!Q:Q,'EPS Emissions'!$C:$C,'BAU Global Total'!$A16)/10^3,SUMIFS('GCAM By Region By Sector'!P:P,'GCAM By Region By Sector'!$B:$B,'BAU Global Total'!$A16))</f>
        <v>0.25105108635563156</v>
      </c>
      <c r="Q16" s="2">
        <f>IF($C16="EPS",SUMIFS('EPS Emissions'!R:R,'EPS Emissions'!$C:$C,'BAU Global Total'!$A16)/10^3,SUMIFS('GCAM By Region By Sector'!Q:Q,'GCAM By Region By Sector'!$B:$B,'BAU Global Total'!$A16))</f>
        <v>0.25202232942810449</v>
      </c>
      <c r="R16" s="2">
        <f>IF($C16="EPS",SUMIFS('EPS Emissions'!S:S,'EPS Emissions'!$C:$C,'BAU Global Total'!$A16)/10^3,SUMIFS('GCAM By Region By Sector'!R:R,'GCAM By Region By Sector'!$B:$B,'BAU Global Total'!$A16))</f>
        <v>0.25299357250057741</v>
      </c>
      <c r="S16" s="2">
        <f>IF($C16="EPS",SUMIFS('EPS Emissions'!T:T,'EPS Emissions'!$C:$C,'BAU Global Total'!$A16)/10^3,SUMIFS('GCAM By Region By Sector'!S:S,'GCAM By Region By Sector'!$B:$B,'BAU Global Total'!$A16))</f>
        <v>0.2539648155730504</v>
      </c>
      <c r="T16" s="2">
        <f>IF($C16="EPS",SUMIFS('EPS Emissions'!U:U,'EPS Emissions'!$C:$C,'BAU Global Total'!$A16)/10^3,SUMIFS('GCAM By Region By Sector'!T:T,'GCAM By Region By Sector'!$B:$B,'BAU Global Total'!$A16))</f>
        <v>0.25468684779461076</v>
      </c>
      <c r="U16" s="2">
        <f>IF($C16="EPS",SUMIFS('EPS Emissions'!V:V,'EPS Emissions'!$C:$C,'BAU Global Total'!$A16)/10^3,SUMIFS('GCAM By Region By Sector'!U:U,'GCAM By Region By Sector'!$B:$B,'BAU Global Total'!$A16))</f>
        <v>0.25540888001617101</v>
      </c>
      <c r="V16" s="2">
        <f>IF($C16="EPS",SUMIFS('EPS Emissions'!W:W,'EPS Emissions'!$C:$C,'BAU Global Total'!$A16)/10^3,SUMIFS('GCAM By Region By Sector'!V:V,'GCAM By Region By Sector'!$B:$B,'BAU Global Total'!$A16))</f>
        <v>0.25613091223773138</v>
      </c>
      <c r="W16" s="2">
        <f>IF($C16="EPS",SUMIFS('EPS Emissions'!X:X,'EPS Emissions'!$C:$C,'BAU Global Total'!$A16)/10^3,SUMIFS('GCAM By Region By Sector'!W:W,'GCAM By Region By Sector'!$B:$B,'BAU Global Total'!$A16))</f>
        <v>0.25685294445929163</v>
      </c>
      <c r="X16" s="2">
        <f>IF($C16="EPS",SUMIFS('EPS Emissions'!Y:Y,'EPS Emissions'!$C:$C,'BAU Global Total'!$A16)/10^3,SUMIFS('GCAM By Region By Sector'!X:X,'GCAM By Region By Sector'!$B:$B,'BAU Global Total'!$A16))</f>
        <v>0.257574976680852</v>
      </c>
      <c r="Y16" s="2">
        <f>IF($C16="EPS",SUMIFS('EPS Emissions'!Z:Z,'EPS Emissions'!$C:$C,'BAU Global Total'!$A16)/10^3,SUMIFS('GCAM By Region By Sector'!Y:Y,'GCAM By Region By Sector'!$B:$B,'BAU Global Total'!$A16))</f>
        <v>0.25833204956668437</v>
      </c>
      <c r="Z16" s="2">
        <f>IF($C16="EPS",SUMIFS('EPS Emissions'!AA:AA,'EPS Emissions'!$C:$C,'BAU Global Total'!$A16)/10^3,SUMIFS('GCAM By Region By Sector'!Z:Z,'GCAM By Region By Sector'!$B:$B,'BAU Global Total'!$A16))</f>
        <v>0.2590891224525167</v>
      </c>
      <c r="AA16" s="2">
        <f>IF($C16="EPS",SUMIFS('EPS Emissions'!AB:AB,'EPS Emissions'!$C:$C,'BAU Global Total'!$A16)/10^3,SUMIFS('GCAM By Region By Sector'!AA:AA,'GCAM By Region By Sector'!$B:$B,'BAU Global Total'!$A16))</f>
        <v>0.25984619533834907</v>
      </c>
      <c r="AB16" s="2">
        <f>IF($C16="EPS",SUMIFS('EPS Emissions'!AC:AC,'EPS Emissions'!$C:$C,'BAU Global Total'!$A16)/10^3,SUMIFS('GCAM By Region By Sector'!AB:AB,'GCAM By Region By Sector'!$B:$B,'BAU Global Total'!$A16))</f>
        <v>0.26060326822418151</v>
      </c>
      <c r="AC16" s="2">
        <f>IF($C16="EPS",SUMIFS('EPS Emissions'!AD:AD,'EPS Emissions'!$C:$C,'BAU Global Total'!$A16)/10^3,SUMIFS('GCAM By Region By Sector'!AC:AC,'GCAM By Region By Sector'!$B:$B,'BAU Global Total'!$A16))</f>
        <v>0.26136034111001383</v>
      </c>
      <c r="AD16" s="2">
        <f>IF($C16="EPS",SUMIFS('EPS Emissions'!AE:AE,'EPS Emissions'!$C:$C,'BAU Global Total'!$A16)/10^3,SUMIFS('GCAM By Region By Sector'!AD:AD,'GCAM By Region By Sector'!$B:$B,'BAU Global Total'!$A16))</f>
        <v>0.26161197699615546</v>
      </c>
      <c r="AE16" s="2">
        <f>IF($C16="EPS",SUMIFS('EPS Emissions'!AF:AF,'EPS Emissions'!$C:$C,'BAU Global Total'!$A16)/10^3,SUMIFS('GCAM By Region By Sector'!AE:AE,'GCAM By Region By Sector'!$B:$B,'BAU Global Total'!$A16))</f>
        <v>0.26186361288229709</v>
      </c>
      <c r="AF16" s="2">
        <f>IF($C16="EPS",SUMIFS('EPS Emissions'!AG:AG,'EPS Emissions'!$C:$C,'BAU Global Total'!$A16)/10^3,SUMIFS('GCAM By Region By Sector'!AF:AF,'GCAM By Region By Sector'!$B:$B,'BAU Global Total'!$A16))</f>
        <v>0.26211524876843872</v>
      </c>
      <c r="AG16" s="2">
        <f>IF($C16="EPS",SUMIFS('EPS Emissions'!AH:AH,'EPS Emissions'!$C:$C,'BAU Global Total'!$A16)/10^3,SUMIFS('GCAM By Region By Sector'!AG:AG,'GCAM By Region By Sector'!$B:$B,'BAU Global Total'!$A16))</f>
        <v>0.26236688465458041</v>
      </c>
      <c r="AH16" s="2">
        <f>IF($C16="EPS",SUMIFS('EPS Emissions'!AI:AI,'EPS Emissions'!$C:$C,'BAU Global Total'!$A16)/10^3,SUMIFS('GCAM By Region By Sector'!AH:AH,'GCAM By Region By Sector'!$B:$B,'BAU Global Total'!$A16))</f>
        <v>0.26261852054072204</v>
      </c>
      <c r="AI16" s="2">
        <f t="shared" si="1"/>
        <v>7.7666716011727726</v>
      </c>
      <c r="AJ16" t="e">
        <f t="shared" si="2"/>
        <v>#VALUE!</v>
      </c>
      <c r="AK16" s="2">
        <f>IF(C16="GCAM",
AI16-SUMIFS('GCAM By Region By Sector'!$AO$2:$AO$342,'GCAM By Region By Sector'!$B$2:$B$342,A16),
AI16*(1-AM16))</f>
        <v>7.4575696178615729</v>
      </c>
      <c r="AL16" s="15">
        <f>IF(C16="GCAM",
SUMIFS('GCAM By Region By Sector'!$AO$2:$AO$342,'GCAM By Region By Sector'!$B$2:$B$342,A16),
AI16*AM16)</f>
        <v>0.30910198331119987</v>
      </c>
      <c r="AM16" s="64" t="str">
        <f>IF(C16="GCAM","n/a",
SUMIFS('GCAM By Region By Sector'!$AO$2:$AO$342,'GCAM By Region By Sector'!$B$2:$B$342,A16)/SUMIFS('GCAM By Region By Sector'!$AM$2:$AM$342,'GCAM By Region By Sector'!$B$2:$B$342,A16))</f>
        <v>n/a</v>
      </c>
    </row>
    <row r="17" spans="1:40" x14ac:dyDescent="0.35">
      <c r="A17" s="13" t="s">
        <v>29</v>
      </c>
      <c r="B17" t="s">
        <v>30</v>
      </c>
      <c r="C17" s="10" t="s">
        <v>13</v>
      </c>
      <c r="D17" s="2">
        <f>IF($C17="EPS",SUMIFS('EPS Emissions'!E:E,'EPS Emissions'!$C:$C,'BAU Global Total'!$A17)/10^3,SUMIFS('GCAM By Region By Sector'!D:D,'GCAM By Region By Sector'!$B:$B,'BAU Global Total'!$A17))</f>
        <v>0.44504764654196038</v>
      </c>
      <c r="E17" s="2">
        <f>IF($C17="EPS",SUMIFS('EPS Emissions'!F:F,'EPS Emissions'!$C:$C,'BAU Global Total'!$A17)/10^3,SUMIFS('GCAM By Region By Sector'!E:E,'GCAM By Region By Sector'!$B:$B,'BAU Global Total'!$A17))</f>
        <v>0.44361410599877371</v>
      </c>
      <c r="F17" s="2">
        <f>IF($C17="EPS",SUMIFS('EPS Emissions'!G:G,'EPS Emissions'!$C:$C,'BAU Global Total'!$A17)/10^3,SUMIFS('GCAM By Region By Sector'!F:F,'GCAM By Region By Sector'!$B:$B,'BAU Global Total'!$A17))</f>
        <v>0.44218056545558693</v>
      </c>
      <c r="G17" s="2">
        <f>IF($C17="EPS",SUMIFS('EPS Emissions'!H:H,'EPS Emissions'!$C:$C,'BAU Global Total'!$A17)/10^3,SUMIFS('GCAM By Region By Sector'!G:G,'GCAM By Region By Sector'!$B:$B,'BAU Global Total'!$A17))</f>
        <v>0.44074702491240031</v>
      </c>
      <c r="H17" s="2">
        <f>IF($C17="EPS",SUMIFS('EPS Emissions'!I:I,'EPS Emissions'!$C:$C,'BAU Global Total'!$A17)/10^3,SUMIFS('GCAM By Region By Sector'!H:H,'GCAM By Region By Sector'!$B:$B,'BAU Global Total'!$A17))</f>
        <v>0.43931348436921352</v>
      </c>
      <c r="I17" s="2">
        <f>IF($C17="EPS",SUMIFS('EPS Emissions'!J:J,'EPS Emissions'!$C:$C,'BAU Global Total'!$A17)/10^3,SUMIFS('GCAM By Region By Sector'!I:I,'GCAM By Region By Sector'!$B:$B,'BAU Global Total'!$A17))</f>
        <v>0.43787994382602691</v>
      </c>
      <c r="J17" s="2">
        <f>IF($C17="EPS",SUMIFS('EPS Emissions'!K:K,'EPS Emissions'!$C:$C,'BAU Global Total'!$A17)/10^3,SUMIFS('GCAM By Region By Sector'!J:J,'GCAM By Region By Sector'!$B:$B,'BAU Global Total'!$A17))</f>
        <v>0.44162966293728523</v>
      </c>
      <c r="K17" s="2">
        <f>IF($C17="EPS",SUMIFS('EPS Emissions'!L:L,'EPS Emissions'!$C:$C,'BAU Global Total'!$A17)/10^3,SUMIFS('GCAM By Region By Sector'!K:K,'GCAM By Region By Sector'!$B:$B,'BAU Global Total'!$A17))</f>
        <v>0.4453793820485436</v>
      </c>
      <c r="L17" s="2">
        <f>IF($C17="EPS",SUMIFS('EPS Emissions'!M:M,'EPS Emissions'!$C:$C,'BAU Global Total'!$A17)/10^3,SUMIFS('GCAM By Region By Sector'!L:L,'GCAM By Region By Sector'!$B:$B,'BAU Global Total'!$A17))</f>
        <v>0.44912910115980198</v>
      </c>
      <c r="M17" s="2">
        <f>IF($C17="EPS",SUMIFS('EPS Emissions'!N:N,'EPS Emissions'!$C:$C,'BAU Global Total'!$A17)/10^3,SUMIFS('GCAM By Region By Sector'!M:M,'GCAM By Region By Sector'!$B:$B,'BAU Global Total'!$A17))</f>
        <v>0.45287882027106041</v>
      </c>
      <c r="N17" s="2">
        <f>IF($C17="EPS",SUMIFS('EPS Emissions'!O:O,'EPS Emissions'!$C:$C,'BAU Global Total'!$A17)/10^3,SUMIFS('GCAM By Region By Sector'!N:N,'GCAM By Region By Sector'!$B:$B,'BAU Global Total'!$A17))</f>
        <v>0.45662853938231873</v>
      </c>
      <c r="O17" s="2">
        <f>IF($C17="EPS",SUMIFS('EPS Emissions'!P:P,'EPS Emissions'!$C:$C,'BAU Global Total'!$A17)/10^3,SUMIFS('GCAM By Region By Sector'!O:O,'GCAM By Region By Sector'!$B:$B,'BAU Global Total'!$A17))</f>
        <v>0.45929458201995677</v>
      </c>
      <c r="P17" s="2">
        <f>IF($C17="EPS",SUMIFS('EPS Emissions'!Q:Q,'EPS Emissions'!$C:$C,'BAU Global Total'!$A17)/10^3,SUMIFS('GCAM By Region By Sector'!P:P,'GCAM By Region By Sector'!$B:$B,'BAU Global Total'!$A17))</f>
        <v>0.46196062465759485</v>
      </c>
      <c r="Q17" s="2">
        <f>IF($C17="EPS",SUMIFS('EPS Emissions'!R:R,'EPS Emissions'!$C:$C,'BAU Global Total'!$A17)/10^3,SUMIFS('GCAM By Region By Sector'!Q:Q,'GCAM By Region By Sector'!$B:$B,'BAU Global Total'!$A17))</f>
        <v>0.46462666729523289</v>
      </c>
      <c r="R17" s="2">
        <f>IF($C17="EPS",SUMIFS('EPS Emissions'!S:S,'EPS Emissions'!$C:$C,'BAU Global Total'!$A17)/10^3,SUMIFS('GCAM By Region By Sector'!R:R,'GCAM By Region By Sector'!$B:$B,'BAU Global Total'!$A17))</f>
        <v>0.46729270993287092</v>
      </c>
      <c r="S17" s="2">
        <f>IF($C17="EPS",SUMIFS('EPS Emissions'!T:T,'EPS Emissions'!$C:$C,'BAU Global Total'!$A17)/10^3,SUMIFS('GCAM By Region By Sector'!S:S,'GCAM By Region By Sector'!$B:$B,'BAU Global Total'!$A17))</f>
        <v>0.46995875257050895</v>
      </c>
      <c r="T17" s="2">
        <f>IF($C17="EPS",SUMIFS('EPS Emissions'!U:U,'EPS Emissions'!$C:$C,'BAU Global Total'!$A17)/10^3,SUMIFS('GCAM By Region By Sector'!T:T,'GCAM By Region By Sector'!$B:$B,'BAU Global Total'!$A17))</f>
        <v>0.47239436571385057</v>
      </c>
      <c r="U17" s="2">
        <f>IF($C17="EPS",SUMIFS('EPS Emissions'!V:V,'EPS Emissions'!$C:$C,'BAU Global Total'!$A17)/10^3,SUMIFS('GCAM By Region By Sector'!U:U,'GCAM By Region By Sector'!$B:$B,'BAU Global Total'!$A17))</f>
        <v>0.47482997885719236</v>
      </c>
      <c r="V17" s="2">
        <f>IF($C17="EPS",SUMIFS('EPS Emissions'!W:W,'EPS Emissions'!$C:$C,'BAU Global Total'!$A17)/10^3,SUMIFS('GCAM By Region By Sector'!V:V,'GCAM By Region By Sector'!$B:$B,'BAU Global Total'!$A17))</f>
        <v>0.47726559200053409</v>
      </c>
      <c r="W17" s="2">
        <f>IF($C17="EPS",SUMIFS('EPS Emissions'!X:X,'EPS Emissions'!$C:$C,'BAU Global Total'!$A17)/10^3,SUMIFS('GCAM By Region By Sector'!W:W,'GCAM By Region By Sector'!$B:$B,'BAU Global Total'!$A17))</f>
        <v>0.47970120514387576</v>
      </c>
      <c r="X17" s="2">
        <f>IF($C17="EPS",SUMIFS('EPS Emissions'!Y:Y,'EPS Emissions'!$C:$C,'BAU Global Total'!$A17)/10^3,SUMIFS('GCAM By Region By Sector'!X:X,'GCAM By Region By Sector'!$B:$B,'BAU Global Total'!$A17))</f>
        <v>0.48213681828721744</v>
      </c>
      <c r="Y17" s="2">
        <f>IF($C17="EPS",SUMIFS('EPS Emissions'!Z:Z,'EPS Emissions'!$C:$C,'BAU Global Total'!$A17)/10^3,SUMIFS('GCAM By Region By Sector'!Y:Y,'GCAM By Region By Sector'!$B:$B,'BAU Global Total'!$A17))</f>
        <v>0.48398844295939197</v>
      </c>
      <c r="Z17" s="2">
        <f>IF($C17="EPS",SUMIFS('EPS Emissions'!AA:AA,'EPS Emissions'!$C:$C,'BAU Global Total'!$A17)/10^3,SUMIFS('GCAM By Region By Sector'!Z:Z,'GCAM By Region By Sector'!$B:$B,'BAU Global Total'!$A17))</f>
        <v>0.48584006763156651</v>
      </c>
      <c r="AA17" s="2">
        <f>IF($C17="EPS",SUMIFS('EPS Emissions'!AB:AB,'EPS Emissions'!$C:$C,'BAU Global Total'!$A17)/10^3,SUMIFS('GCAM By Region By Sector'!AA:AA,'GCAM By Region By Sector'!$B:$B,'BAU Global Total'!$A17))</f>
        <v>0.4876916923037411</v>
      </c>
      <c r="AB17" s="2">
        <f>IF($C17="EPS",SUMIFS('EPS Emissions'!AC:AC,'EPS Emissions'!$C:$C,'BAU Global Total'!$A17)/10^3,SUMIFS('GCAM By Region By Sector'!AB:AB,'GCAM By Region By Sector'!$B:$B,'BAU Global Total'!$A17))</f>
        <v>0.48954331697591574</v>
      </c>
      <c r="AC17" s="2">
        <f>IF($C17="EPS",SUMIFS('EPS Emissions'!AD:AD,'EPS Emissions'!$C:$C,'BAU Global Total'!$A17)/10^3,SUMIFS('GCAM By Region By Sector'!AC:AC,'GCAM By Region By Sector'!$B:$B,'BAU Global Total'!$A17))</f>
        <v>0.49139494164809039</v>
      </c>
      <c r="AD17" s="2">
        <f>IF($C17="EPS",SUMIFS('EPS Emissions'!AE:AE,'EPS Emissions'!$C:$C,'BAU Global Total'!$A17)/10^3,SUMIFS('GCAM By Region By Sector'!AD:AD,'GCAM By Region By Sector'!$B:$B,'BAU Global Total'!$A17))</f>
        <v>0.49235989832949068</v>
      </c>
      <c r="AE17" s="2">
        <f>IF($C17="EPS",SUMIFS('EPS Emissions'!AF:AF,'EPS Emissions'!$C:$C,'BAU Global Total'!$A17)/10^3,SUMIFS('GCAM By Region By Sector'!AE:AE,'GCAM By Region By Sector'!$B:$B,'BAU Global Total'!$A17))</f>
        <v>0.49332485501089107</v>
      </c>
      <c r="AF17" s="2">
        <f>IF($C17="EPS",SUMIFS('EPS Emissions'!AG:AG,'EPS Emissions'!$C:$C,'BAU Global Total'!$A17)/10^3,SUMIFS('GCAM By Region By Sector'!AF:AF,'GCAM By Region By Sector'!$B:$B,'BAU Global Total'!$A17))</f>
        <v>0.49428981169229141</v>
      </c>
      <c r="AG17" s="2">
        <f>IF($C17="EPS",SUMIFS('EPS Emissions'!AH:AH,'EPS Emissions'!$C:$C,'BAU Global Total'!$A17)/10^3,SUMIFS('GCAM By Region By Sector'!AG:AG,'GCAM By Region By Sector'!$B:$B,'BAU Global Total'!$A17))</f>
        <v>0.49525476837369176</v>
      </c>
      <c r="AH17" s="2">
        <f>IF($C17="EPS",SUMIFS('EPS Emissions'!AI:AI,'EPS Emissions'!$C:$C,'BAU Global Total'!$A17)/10^3,SUMIFS('GCAM By Region By Sector'!AH:AH,'GCAM By Region By Sector'!$B:$B,'BAU Global Total'!$A17))</f>
        <v>0.49621972505509221</v>
      </c>
      <c r="AI17" s="2">
        <f t="shared" si="1"/>
        <v>14.513797093361971</v>
      </c>
      <c r="AJ17" t="e">
        <f t="shared" si="2"/>
        <v>#VALUE!</v>
      </c>
      <c r="AK17" s="2">
        <f>IF(C17="GCAM",
AI17-SUMIFS('GCAM By Region By Sector'!$AO$2:$AO$342,'GCAM By Region By Sector'!$B$2:$B$342,A17),
AI17*(1-AM17))</f>
        <v>14.46200222409295</v>
      </c>
      <c r="AL17" s="15">
        <f>IF(C17="GCAM",
SUMIFS('GCAM By Region By Sector'!$AO$2:$AO$342,'GCAM By Region By Sector'!$B$2:$B$342,A17),
AI17*AM17)</f>
        <v>5.1794869269019994E-2</v>
      </c>
      <c r="AM17" s="64" t="str">
        <f>IF(C17="GCAM","n/a",
SUMIFS('GCAM By Region By Sector'!$AO$2:$AO$342,'GCAM By Region By Sector'!$B$2:$B$342,A17)/SUMIFS('GCAM By Region By Sector'!$AM$2:$AM$342,'GCAM By Region By Sector'!$B$2:$B$342,A17))</f>
        <v>n/a</v>
      </c>
    </row>
    <row r="18" spans="1:40" x14ac:dyDescent="0.35">
      <c r="A18" s="13" t="s">
        <v>31</v>
      </c>
      <c r="B18" t="s">
        <v>32</v>
      </c>
      <c r="C18" s="10" t="s">
        <v>13</v>
      </c>
      <c r="D18" s="2">
        <f>IF($C18="EPS",SUMIFS('EPS Emissions'!E:E,'EPS Emissions'!$C:$C,'BAU Global Total'!$A18)/10^3,SUMIFS('GCAM By Region By Sector'!D:D,'GCAM By Region By Sector'!$B:$B,'BAU Global Total'!$A18))</f>
        <v>0.66458929153468016</v>
      </c>
      <c r="E18" s="2">
        <f>IF($C18="EPS",SUMIFS('EPS Emissions'!F:F,'EPS Emissions'!$C:$C,'BAU Global Total'!$A18)/10^3,SUMIFS('GCAM By Region By Sector'!E:E,'GCAM By Region By Sector'!$B:$B,'BAU Global Total'!$A18))</f>
        <v>0.67279361160037143</v>
      </c>
      <c r="F18" s="2">
        <f>IF($C18="EPS",SUMIFS('EPS Emissions'!G:G,'EPS Emissions'!$C:$C,'BAU Global Total'!$A18)/10^3,SUMIFS('GCAM By Region By Sector'!F:F,'GCAM By Region By Sector'!$B:$B,'BAU Global Total'!$A18))</f>
        <v>0.68099793166606304</v>
      </c>
      <c r="G18" s="2">
        <f>IF($C18="EPS",SUMIFS('EPS Emissions'!H:H,'EPS Emissions'!$C:$C,'BAU Global Total'!$A18)/10^3,SUMIFS('GCAM By Region By Sector'!G:G,'GCAM By Region By Sector'!$B:$B,'BAU Global Total'!$A18))</f>
        <v>0.68920225173175464</v>
      </c>
      <c r="H18" s="2">
        <f>IF($C18="EPS",SUMIFS('EPS Emissions'!I:I,'EPS Emissions'!$C:$C,'BAU Global Total'!$A18)/10^3,SUMIFS('GCAM By Region By Sector'!H:H,'GCAM By Region By Sector'!$B:$B,'BAU Global Total'!$A18))</f>
        <v>0.69740657179744592</v>
      </c>
      <c r="I18" s="2">
        <f>IF($C18="EPS",SUMIFS('EPS Emissions'!J:J,'EPS Emissions'!$C:$C,'BAU Global Total'!$A18)/10^3,SUMIFS('GCAM By Region By Sector'!I:I,'GCAM By Region By Sector'!$B:$B,'BAU Global Total'!$A18))</f>
        <v>0.70561089186313741</v>
      </c>
      <c r="J18" s="2">
        <f>IF($C18="EPS",SUMIFS('EPS Emissions'!K:K,'EPS Emissions'!$C:$C,'BAU Global Total'!$A18)/10^3,SUMIFS('GCAM By Region By Sector'!J:J,'GCAM By Region By Sector'!$B:$B,'BAU Global Total'!$A18))</f>
        <v>0.71301597053535593</v>
      </c>
      <c r="K18" s="2">
        <f>IF($C18="EPS",SUMIFS('EPS Emissions'!L:L,'EPS Emissions'!$C:$C,'BAU Global Total'!$A18)/10^3,SUMIFS('GCAM By Region By Sector'!K:K,'GCAM By Region By Sector'!$B:$B,'BAU Global Total'!$A18))</f>
        <v>0.72042104920757466</v>
      </c>
      <c r="L18" s="2">
        <f>IF($C18="EPS",SUMIFS('EPS Emissions'!M:M,'EPS Emissions'!$C:$C,'BAU Global Total'!$A18)/10^3,SUMIFS('GCAM By Region By Sector'!L:L,'GCAM By Region By Sector'!$B:$B,'BAU Global Total'!$A18))</f>
        <v>0.72782612787979328</v>
      </c>
      <c r="M18" s="2">
        <f>IF($C18="EPS",SUMIFS('EPS Emissions'!N:N,'EPS Emissions'!$C:$C,'BAU Global Total'!$A18)/10^3,SUMIFS('GCAM By Region By Sector'!M:M,'GCAM By Region By Sector'!$B:$B,'BAU Global Total'!$A18))</f>
        <v>0.73523120655201191</v>
      </c>
      <c r="N18" s="2">
        <f>IF($C18="EPS",SUMIFS('EPS Emissions'!O:O,'EPS Emissions'!$C:$C,'BAU Global Total'!$A18)/10^3,SUMIFS('GCAM By Region By Sector'!N:N,'GCAM By Region By Sector'!$B:$B,'BAU Global Total'!$A18))</f>
        <v>0.74263628522423042</v>
      </c>
      <c r="O18" s="2">
        <f>IF($C18="EPS",SUMIFS('EPS Emissions'!P:P,'EPS Emissions'!$C:$C,'BAU Global Total'!$A18)/10^3,SUMIFS('GCAM By Region By Sector'!O:O,'GCAM By Region By Sector'!$B:$B,'BAU Global Total'!$A18))</f>
        <v>0.74643238213834051</v>
      </c>
      <c r="P18" s="2">
        <f>IF($C18="EPS",SUMIFS('EPS Emissions'!Q:Q,'EPS Emissions'!$C:$C,'BAU Global Total'!$A18)/10^3,SUMIFS('GCAM By Region By Sector'!P:P,'GCAM By Region By Sector'!$B:$B,'BAU Global Total'!$A18))</f>
        <v>0.7502284790524506</v>
      </c>
      <c r="Q18" s="2">
        <f>IF($C18="EPS",SUMIFS('EPS Emissions'!R:R,'EPS Emissions'!$C:$C,'BAU Global Total'!$A18)/10^3,SUMIFS('GCAM By Region By Sector'!Q:Q,'GCAM By Region By Sector'!$B:$B,'BAU Global Total'!$A18))</f>
        <v>0.7540245759665607</v>
      </c>
      <c r="R18" s="2">
        <f>IF($C18="EPS",SUMIFS('EPS Emissions'!S:S,'EPS Emissions'!$C:$C,'BAU Global Total'!$A18)/10^3,SUMIFS('GCAM By Region By Sector'!R:R,'GCAM By Region By Sector'!$B:$B,'BAU Global Total'!$A18))</f>
        <v>0.7578206728806709</v>
      </c>
      <c r="S18" s="2">
        <f>IF($C18="EPS",SUMIFS('EPS Emissions'!T:T,'EPS Emissions'!$C:$C,'BAU Global Total'!$A18)/10^3,SUMIFS('GCAM By Region By Sector'!S:S,'GCAM By Region By Sector'!$B:$B,'BAU Global Total'!$A18))</f>
        <v>0.76161676979478099</v>
      </c>
      <c r="T18" s="2">
        <f>IF($C18="EPS",SUMIFS('EPS Emissions'!U:U,'EPS Emissions'!$C:$C,'BAU Global Total'!$A18)/10^3,SUMIFS('GCAM By Region By Sector'!T:T,'GCAM By Region By Sector'!$B:$B,'BAU Global Total'!$A18))</f>
        <v>0.76322221100020515</v>
      </c>
      <c r="U18" s="2">
        <f>IF($C18="EPS",SUMIFS('EPS Emissions'!V:V,'EPS Emissions'!$C:$C,'BAU Global Total'!$A18)/10^3,SUMIFS('GCAM By Region By Sector'!U:U,'GCAM By Region By Sector'!$B:$B,'BAU Global Total'!$A18))</f>
        <v>0.7648276522056292</v>
      </c>
      <c r="V18" s="2">
        <f>IF($C18="EPS",SUMIFS('EPS Emissions'!W:W,'EPS Emissions'!$C:$C,'BAU Global Total'!$A18)/10^3,SUMIFS('GCAM By Region By Sector'!V:V,'GCAM By Region By Sector'!$B:$B,'BAU Global Total'!$A18))</f>
        <v>0.76643309341105348</v>
      </c>
      <c r="W18" s="2">
        <f>IF($C18="EPS",SUMIFS('EPS Emissions'!X:X,'EPS Emissions'!$C:$C,'BAU Global Total'!$A18)/10^3,SUMIFS('GCAM By Region By Sector'!W:W,'GCAM By Region By Sector'!$B:$B,'BAU Global Total'!$A18))</f>
        <v>0.76803853461647753</v>
      </c>
      <c r="X18" s="2">
        <f>IF($C18="EPS",SUMIFS('EPS Emissions'!Y:Y,'EPS Emissions'!$C:$C,'BAU Global Total'!$A18)/10^3,SUMIFS('GCAM By Region By Sector'!X:X,'GCAM By Region By Sector'!$B:$B,'BAU Global Total'!$A18))</f>
        <v>0.7696439758219018</v>
      </c>
      <c r="Y18" s="2">
        <f>IF($C18="EPS",SUMIFS('EPS Emissions'!Z:Z,'EPS Emissions'!$C:$C,'BAU Global Total'!$A18)/10^3,SUMIFS('GCAM By Region By Sector'!Y:Y,'GCAM By Region By Sector'!$B:$B,'BAU Global Total'!$A18))</f>
        <v>0.77170259781045525</v>
      </c>
      <c r="Z18" s="2">
        <f>IF($C18="EPS",SUMIFS('EPS Emissions'!AA:AA,'EPS Emissions'!$C:$C,'BAU Global Total'!$A18)/10^3,SUMIFS('GCAM By Region By Sector'!Z:Z,'GCAM By Region By Sector'!$B:$B,'BAU Global Total'!$A18))</f>
        <v>0.77376121979900891</v>
      </c>
      <c r="AA18" s="2">
        <f>IF($C18="EPS",SUMIFS('EPS Emissions'!AB:AB,'EPS Emissions'!$C:$C,'BAU Global Total'!$A18)/10^3,SUMIFS('GCAM By Region By Sector'!AA:AA,'GCAM By Region By Sector'!$B:$B,'BAU Global Total'!$A18))</f>
        <v>0.77581984178756269</v>
      </c>
      <c r="AB18" s="2">
        <f>IF($C18="EPS",SUMIFS('EPS Emissions'!AC:AC,'EPS Emissions'!$C:$C,'BAU Global Total'!$A18)/10^3,SUMIFS('GCAM By Region By Sector'!AB:AB,'GCAM By Region By Sector'!$B:$B,'BAU Global Total'!$A18))</f>
        <v>0.77787846377611602</v>
      </c>
      <c r="AC18" s="2">
        <f>IF($C18="EPS",SUMIFS('EPS Emissions'!AD:AD,'EPS Emissions'!$C:$C,'BAU Global Total'!$A18)/10^3,SUMIFS('GCAM By Region By Sector'!AC:AC,'GCAM By Region By Sector'!$B:$B,'BAU Global Total'!$A18))</f>
        <v>0.7799370857646698</v>
      </c>
      <c r="AD18" s="2">
        <f>IF($C18="EPS",SUMIFS('EPS Emissions'!AE:AE,'EPS Emissions'!$C:$C,'BAU Global Total'!$A18)/10^3,SUMIFS('GCAM By Region By Sector'!AD:AD,'GCAM By Region By Sector'!$B:$B,'BAU Global Total'!$A18))</f>
        <v>0.78063462835719954</v>
      </c>
      <c r="AE18" s="2">
        <f>IF($C18="EPS",SUMIFS('EPS Emissions'!AF:AF,'EPS Emissions'!$C:$C,'BAU Global Total'!$A18)/10^3,SUMIFS('GCAM By Region By Sector'!AE:AE,'GCAM By Region By Sector'!$B:$B,'BAU Global Total'!$A18))</f>
        <v>0.7813321709497294</v>
      </c>
      <c r="AF18" s="2">
        <f>IF($C18="EPS",SUMIFS('EPS Emissions'!AG:AG,'EPS Emissions'!$C:$C,'BAU Global Total'!$A18)/10^3,SUMIFS('GCAM By Region By Sector'!AF:AF,'GCAM By Region By Sector'!$B:$B,'BAU Global Total'!$A18))</f>
        <v>0.78202971354225925</v>
      </c>
      <c r="AG18" s="2">
        <f>IF($C18="EPS",SUMIFS('EPS Emissions'!AH:AH,'EPS Emissions'!$C:$C,'BAU Global Total'!$A18)/10^3,SUMIFS('GCAM By Region By Sector'!AG:AG,'GCAM By Region By Sector'!$B:$B,'BAU Global Total'!$A18))</f>
        <v>0.78272725613478888</v>
      </c>
      <c r="AH18" s="2">
        <f>IF($C18="EPS",SUMIFS('EPS Emissions'!AI:AI,'EPS Emissions'!$C:$C,'BAU Global Total'!$A18)/10^3,SUMIFS('GCAM By Region By Sector'!AH:AH,'GCAM By Region By Sector'!$B:$B,'BAU Global Total'!$A18))</f>
        <v>0.78342479872731852</v>
      </c>
      <c r="AI18" s="2">
        <f t="shared" si="1"/>
        <v>23.141267313129589</v>
      </c>
      <c r="AJ18" t="e">
        <f t="shared" si="2"/>
        <v>#VALUE!</v>
      </c>
      <c r="AK18" s="2">
        <f>IF(C18="GCAM",
AI18-SUMIFS('GCAM By Region By Sector'!$AO$2:$AO$342,'GCAM By Region By Sector'!$B$2:$B$342,A18),
AI18*(1-AM18))</f>
        <v>22.683477360197887</v>
      </c>
      <c r="AL18" s="15">
        <f>IF(C18="GCAM",
SUMIFS('GCAM By Region By Sector'!$AO$2:$AO$342,'GCAM By Region By Sector'!$B$2:$B$342,A18),
AI18*AM18)</f>
        <v>0.45778995293169999</v>
      </c>
      <c r="AM18" s="64" t="str">
        <f>IF(C18="GCAM","n/a",
SUMIFS('GCAM By Region By Sector'!$AO$2:$AO$342,'GCAM By Region By Sector'!$B$2:$B$342,A18)/SUMIFS('GCAM By Region By Sector'!$AM$2:$AM$342,'GCAM By Region By Sector'!$B$2:$B$342,A18))</f>
        <v>n/a</v>
      </c>
    </row>
    <row r="19" spans="1:40" x14ac:dyDescent="0.35">
      <c r="A19" s="13" t="s">
        <v>33</v>
      </c>
      <c r="B19" t="s">
        <v>33</v>
      </c>
      <c r="C19" s="10" t="s">
        <v>13</v>
      </c>
      <c r="D19" s="2">
        <f>IF($C19="EPS",SUMIFS('EPS Emissions'!E:E,'EPS Emissions'!$C:$C,'BAU Global Total'!$A19)/10^3,SUMIFS('GCAM By Region By Sector'!D:D,'GCAM By Region By Sector'!$B:$B,'BAU Global Total'!$A19))</f>
        <v>0.10523284708877578</v>
      </c>
      <c r="E19" s="2">
        <f>IF($C19="EPS",SUMIFS('EPS Emissions'!F:F,'EPS Emissions'!$C:$C,'BAU Global Total'!$A19)/10^3,SUMIFS('GCAM By Region By Sector'!E:E,'GCAM By Region By Sector'!$B:$B,'BAU Global Total'!$A19))</f>
        <v>0.10645008290739327</v>
      </c>
      <c r="F19" s="2">
        <f>IF($C19="EPS",SUMIFS('EPS Emissions'!G:G,'EPS Emissions'!$C:$C,'BAU Global Total'!$A19)/10^3,SUMIFS('GCAM By Region By Sector'!F:F,'GCAM By Region By Sector'!$B:$B,'BAU Global Total'!$A19))</f>
        <v>0.10766731872601079</v>
      </c>
      <c r="G19" s="2">
        <f>IF($C19="EPS",SUMIFS('EPS Emissions'!H:H,'EPS Emissions'!$C:$C,'BAU Global Total'!$A19)/10^3,SUMIFS('GCAM By Region By Sector'!G:G,'GCAM By Region By Sector'!$B:$B,'BAU Global Total'!$A19))</f>
        <v>0.10888455454462828</v>
      </c>
      <c r="H19" s="2">
        <f>IF($C19="EPS",SUMIFS('EPS Emissions'!I:I,'EPS Emissions'!$C:$C,'BAU Global Total'!$A19)/10^3,SUMIFS('GCAM By Region By Sector'!H:H,'GCAM By Region By Sector'!$B:$B,'BAU Global Total'!$A19))</f>
        <v>0.11010179036324579</v>
      </c>
      <c r="I19" s="2">
        <f>IF($C19="EPS",SUMIFS('EPS Emissions'!J:J,'EPS Emissions'!$C:$C,'BAU Global Total'!$A19)/10^3,SUMIFS('GCAM By Region By Sector'!I:I,'GCAM By Region By Sector'!$B:$B,'BAU Global Total'!$A19))</f>
        <v>0.11131902618186329</v>
      </c>
      <c r="J19" s="2">
        <f>IF($C19="EPS",SUMIFS('EPS Emissions'!K:K,'EPS Emissions'!$C:$C,'BAU Global Total'!$A19)/10^3,SUMIFS('GCAM By Region By Sector'!J:J,'GCAM By Region By Sector'!$B:$B,'BAU Global Total'!$A19))</f>
        <v>0.11031677124746168</v>
      </c>
      <c r="K19" s="2">
        <f>IF($C19="EPS",SUMIFS('EPS Emissions'!L:L,'EPS Emissions'!$C:$C,'BAU Global Total'!$A19)/10^3,SUMIFS('GCAM By Region By Sector'!K:K,'GCAM By Region By Sector'!$B:$B,'BAU Global Total'!$A19))</f>
        <v>0.10931451631306004</v>
      </c>
      <c r="L19" s="2">
        <f>IF($C19="EPS",SUMIFS('EPS Emissions'!M:M,'EPS Emissions'!$C:$C,'BAU Global Total'!$A19)/10^3,SUMIFS('GCAM By Region By Sector'!L:L,'GCAM By Region By Sector'!$B:$B,'BAU Global Total'!$A19))</f>
        <v>0.1083122613786584</v>
      </c>
      <c r="M19" s="2">
        <f>IF($C19="EPS",SUMIFS('EPS Emissions'!N:N,'EPS Emissions'!$C:$C,'BAU Global Total'!$A19)/10^3,SUMIFS('GCAM By Region By Sector'!M:M,'GCAM By Region By Sector'!$B:$B,'BAU Global Total'!$A19))</f>
        <v>0.10731000644425683</v>
      </c>
      <c r="N19" s="2">
        <f>IF($C19="EPS",SUMIFS('EPS Emissions'!O:O,'EPS Emissions'!$C:$C,'BAU Global Total'!$A19)/10^3,SUMIFS('GCAM By Region By Sector'!N:N,'GCAM By Region By Sector'!$B:$B,'BAU Global Total'!$A19))</f>
        <v>0.10630775150985519</v>
      </c>
      <c r="O19" s="2">
        <f>IF($C19="EPS",SUMIFS('EPS Emissions'!P:P,'EPS Emissions'!$C:$C,'BAU Global Total'!$A19)/10^3,SUMIFS('GCAM By Region By Sector'!O:O,'GCAM By Region By Sector'!$B:$B,'BAU Global Total'!$A19))</f>
        <v>0.10510790828372846</v>
      </c>
      <c r="P19" s="2">
        <f>IF($C19="EPS",SUMIFS('EPS Emissions'!Q:Q,'EPS Emissions'!$C:$C,'BAU Global Total'!$A19)/10^3,SUMIFS('GCAM By Region By Sector'!P:P,'GCAM By Region By Sector'!$B:$B,'BAU Global Total'!$A19))</f>
        <v>0.10390806505760171</v>
      </c>
      <c r="Q19" s="2">
        <f>IF($C19="EPS",SUMIFS('EPS Emissions'!R:R,'EPS Emissions'!$C:$C,'BAU Global Total'!$A19)/10^3,SUMIFS('GCAM By Region By Sector'!Q:Q,'GCAM By Region By Sector'!$B:$B,'BAU Global Total'!$A19))</f>
        <v>0.10270822183147497</v>
      </c>
      <c r="R19" s="2">
        <f>IF($C19="EPS",SUMIFS('EPS Emissions'!S:S,'EPS Emissions'!$C:$C,'BAU Global Total'!$A19)/10^3,SUMIFS('GCAM By Region By Sector'!R:R,'GCAM By Region By Sector'!$B:$B,'BAU Global Total'!$A19))</f>
        <v>0.10150837860534824</v>
      </c>
      <c r="S19" s="2">
        <f>IF($C19="EPS",SUMIFS('EPS Emissions'!T:T,'EPS Emissions'!$C:$C,'BAU Global Total'!$A19)/10^3,SUMIFS('GCAM By Region By Sector'!S:S,'GCAM By Region By Sector'!$B:$B,'BAU Global Total'!$A19))</f>
        <v>0.10030853537922151</v>
      </c>
      <c r="T19" s="2">
        <f>IF($C19="EPS",SUMIFS('EPS Emissions'!U:U,'EPS Emissions'!$C:$C,'BAU Global Total'!$A19)/10^3,SUMIFS('GCAM By Region By Sector'!T:T,'GCAM By Region By Sector'!$B:$B,'BAU Global Total'!$A19))</f>
        <v>9.8870716461773742E-2</v>
      </c>
      <c r="U19" s="2">
        <f>IF($C19="EPS",SUMIFS('EPS Emissions'!V:V,'EPS Emissions'!$C:$C,'BAU Global Total'!$A19)/10^3,SUMIFS('GCAM By Region By Sector'!U:U,'GCAM By Region By Sector'!$B:$B,'BAU Global Total'!$A19))</f>
        <v>9.7432897544325978E-2</v>
      </c>
      <c r="V19" s="2">
        <f>IF($C19="EPS",SUMIFS('EPS Emissions'!W:W,'EPS Emissions'!$C:$C,'BAU Global Total'!$A19)/10^3,SUMIFS('GCAM By Region By Sector'!V:V,'GCAM By Region By Sector'!$B:$B,'BAU Global Total'!$A19))</f>
        <v>9.5995078626878255E-2</v>
      </c>
      <c r="W19" s="2">
        <f>IF($C19="EPS",SUMIFS('EPS Emissions'!X:X,'EPS Emissions'!$C:$C,'BAU Global Total'!$A19)/10^3,SUMIFS('GCAM By Region By Sector'!W:W,'GCAM By Region By Sector'!$B:$B,'BAU Global Total'!$A19))</f>
        <v>9.4557259709430491E-2</v>
      </c>
      <c r="X19" s="2">
        <f>IF($C19="EPS",SUMIFS('EPS Emissions'!Y:Y,'EPS Emissions'!$C:$C,'BAU Global Total'!$A19)/10^3,SUMIFS('GCAM By Region By Sector'!X:X,'GCAM By Region By Sector'!$B:$B,'BAU Global Total'!$A19))</f>
        <v>9.3119440791982727E-2</v>
      </c>
      <c r="Y19" s="2">
        <f>IF($C19="EPS",SUMIFS('EPS Emissions'!Z:Z,'EPS Emissions'!$C:$C,'BAU Global Total'!$A19)/10^3,SUMIFS('GCAM By Region By Sector'!Y:Y,'GCAM By Region By Sector'!$B:$B,'BAU Global Total'!$A19))</f>
        <v>9.305612197016716E-2</v>
      </c>
      <c r="Z19" s="2">
        <f>IF($C19="EPS",SUMIFS('EPS Emissions'!AA:AA,'EPS Emissions'!$C:$C,'BAU Global Total'!$A19)/10^3,SUMIFS('GCAM By Region By Sector'!Z:Z,'GCAM By Region By Sector'!$B:$B,'BAU Global Total'!$A19))</f>
        <v>9.2992803148351594E-2</v>
      </c>
      <c r="AA19" s="2">
        <f>IF($C19="EPS",SUMIFS('EPS Emissions'!AB:AB,'EPS Emissions'!$C:$C,'BAU Global Total'!$A19)/10^3,SUMIFS('GCAM By Region By Sector'!AA:AA,'GCAM By Region By Sector'!$B:$B,'BAU Global Total'!$A19))</f>
        <v>9.2929484326536041E-2</v>
      </c>
      <c r="AB19" s="2">
        <f>IF($C19="EPS",SUMIFS('EPS Emissions'!AC:AC,'EPS Emissions'!$C:$C,'BAU Global Total'!$A19)/10^3,SUMIFS('GCAM By Region By Sector'!AB:AB,'GCAM By Region By Sector'!$B:$B,'BAU Global Total'!$A19))</f>
        <v>9.2866165504720488E-2</v>
      </c>
      <c r="AC19" s="2">
        <f>IF($C19="EPS",SUMIFS('EPS Emissions'!AD:AD,'EPS Emissions'!$C:$C,'BAU Global Total'!$A19)/10^3,SUMIFS('GCAM By Region By Sector'!AC:AC,'GCAM By Region By Sector'!$B:$B,'BAU Global Total'!$A19))</f>
        <v>9.2802846682904921E-2</v>
      </c>
      <c r="AD19" s="2">
        <f>IF($C19="EPS",SUMIFS('EPS Emissions'!AE:AE,'EPS Emissions'!$C:$C,'BAU Global Total'!$A19)/10^3,SUMIFS('GCAM By Region By Sector'!AD:AD,'GCAM By Region By Sector'!$B:$B,'BAU Global Total'!$A19))</f>
        <v>9.3611204606150716E-2</v>
      </c>
      <c r="AE19" s="2">
        <f>IF($C19="EPS",SUMIFS('EPS Emissions'!AF:AF,'EPS Emissions'!$C:$C,'BAU Global Total'!$A19)/10^3,SUMIFS('GCAM By Region By Sector'!AE:AE,'GCAM By Region By Sector'!$B:$B,'BAU Global Total'!$A19))</f>
        <v>9.4419562529396553E-2</v>
      </c>
      <c r="AF19" s="2">
        <f>IF($C19="EPS",SUMIFS('EPS Emissions'!AG:AG,'EPS Emissions'!$C:$C,'BAU Global Total'!$A19)/10^3,SUMIFS('GCAM By Region By Sector'!AF:AF,'GCAM By Region By Sector'!$B:$B,'BAU Global Total'!$A19))</f>
        <v>9.5227920452642362E-2</v>
      </c>
      <c r="AG19" s="2">
        <f>IF($C19="EPS",SUMIFS('EPS Emissions'!AH:AH,'EPS Emissions'!$C:$C,'BAU Global Total'!$A19)/10^3,SUMIFS('GCAM By Region By Sector'!AG:AG,'GCAM By Region By Sector'!$B:$B,'BAU Global Total'!$A19))</f>
        <v>9.6036278375888171E-2</v>
      </c>
      <c r="AH19" s="2">
        <f>IF($C19="EPS",SUMIFS('EPS Emissions'!AI:AI,'EPS Emissions'!$C:$C,'BAU Global Total'!$A19)/10^3,SUMIFS('GCAM By Region By Sector'!AH:AH,'GCAM By Region By Sector'!$B:$B,'BAU Global Total'!$A19))</f>
        <v>9.6844636299133979E-2</v>
      </c>
      <c r="AI19" s="2">
        <f t="shared" si="1"/>
        <v>3.125520452892868</v>
      </c>
      <c r="AJ19" t="e">
        <f t="shared" si="2"/>
        <v>#VALUE!</v>
      </c>
      <c r="AK19" s="2">
        <f>IF(C19="GCAM",
AI19-SUMIFS('GCAM By Region By Sector'!$AO$2:$AO$342,'GCAM By Region By Sector'!$B$2:$B$342,A19),
AI19*(1-AM19))</f>
        <v>2.986655954765288</v>
      </c>
      <c r="AL19" s="15">
        <f>IF(C19="GCAM",
SUMIFS('GCAM By Region By Sector'!$AO$2:$AO$342,'GCAM By Region By Sector'!$B$2:$B$342,A19),
AI19*AM19)</f>
        <v>0.13886449812757998</v>
      </c>
      <c r="AM19" s="64" t="str">
        <f>IF(C19="GCAM","n/a",
SUMIFS('GCAM By Region By Sector'!$AO$2:$AO$342,'GCAM By Region By Sector'!$B$2:$B$342,A19)/SUMIFS('GCAM By Region By Sector'!$AM$2:$AM$342,'GCAM By Region By Sector'!$B$2:$B$342,A19))</f>
        <v>n/a</v>
      </c>
    </row>
    <row r="20" spans="1:40" x14ac:dyDescent="0.35">
      <c r="A20" s="13" t="s">
        <v>34</v>
      </c>
      <c r="B20" t="s">
        <v>34</v>
      </c>
      <c r="C20" s="10" t="s">
        <v>9</v>
      </c>
      <c r="D20" s="2">
        <f>IF($C20="EPS",SUMIFS('EPS Emissions'!E:E,'EPS Emissions'!$C:$C,'BAU Global Total'!$A20)/10^3,SUMIFS('GCAM By Region By Sector'!D:D,'GCAM By Region By Sector'!$B:$B,'BAU Global Total'!$A20))</f>
        <v>2.5808788400000005</v>
      </c>
      <c r="E20" s="2">
        <f>IF($C20="EPS",SUMIFS('EPS Emissions'!F:F,'EPS Emissions'!$C:$C,'BAU Global Total'!$A20)/10^3,SUMIFS('GCAM By Region By Sector'!E:E,'GCAM By Region By Sector'!$B:$B,'BAU Global Total'!$A20))</f>
        <v>2.8077925499999998</v>
      </c>
      <c r="F20" s="2">
        <f>IF($C20="EPS",SUMIFS('EPS Emissions'!G:G,'EPS Emissions'!$C:$C,'BAU Global Total'!$A20)/10^3,SUMIFS('GCAM By Region By Sector'!F:F,'GCAM By Region By Sector'!$B:$B,'BAU Global Total'!$A20))</f>
        <v>2.9615390800000005</v>
      </c>
      <c r="G20" s="2">
        <f>IF($C20="EPS",SUMIFS('EPS Emissions'!H:H,'EPS Emissions'!$C:$C,'BAU Global Total'!$A20)/10^3,SUMIFS('GCAM By Region By Sector'!G:G,'GCAM By Region By Sector'!$B:$B,'BAU Global Total'!$A20))</f>
        <v>3.1301589999999999</v>
      </c>
      <c r="H20" s="2">
        <f>IF($C20="EPS",SUMIFS('EPS Emissions'!I:I,'EPS Emissions'!$C:$C,'BAU Global Total'!$A20)/10^3,SUMIFS('GCAM By Region By Sector'!H:H,'GCAM By Region By Sector'!$B:$B,'BAU Global Total'!$A20))</f>
        <v>3.2452341000000002</v>
      </c>
      <c r="I20" s="2">
        <f>IF($C20="EPS",SUMIFS('EPS Emissions'!J:J,'EPS Emissions'!$C:$C,'BAU Global Total'!$A20)/10^3,SUMIFS('GCAM By Region By Sector'!I:I,'GCAM By Region By Sector'!$B:$B,'BAU Global Total'!$A20))</f>
        <v>3.3243489899999994</v>
      </c>
      <c r="J20" s="2">
        <f>IF($C20="EPS",SUMIFS('EPS Emissions'!K:K,'EPS Emissions'!$C:$C,'BAU Global Total'!$A20)/10^3,SUMIFS('GCAM By Region By Sector'!J:J,'GCAM By Region By Sector'!$B:$B,'BAU Global Total'!$A20))</f>
        <v>3.4013378099999994</v>
      </c>
      <c r="K20" s="2">
        <f>IF($C20="EPS",SUMIFS('EPS Emissions'!L:L,'EPS Emissions'!$C:$C,'BAU Global Total'!$A20)/10^3,SUMIFS('GCAM By Region By Sector'!K:K,'GCAM By Region By Sector'!$B:$B,'BAU Global Total'!$A20))</f>
        <v>3.47199291</v>
      </c>
      <c r="L20" s="2">
        <f>IF($C20="EPS",SUMIFS('EPS Emissions'!M:M,'EPS Emissions'!$C:$C,'BAU Global Total'!$A20)/10^3,SUMIFS('GCAM By Region By Sector'!L:L,'GCAM By Region By Sector'!$B:$B,'BAU Global Total'!$A20))</f>
        <v>3.5793092300000002</v>
      </c>
      <c r="M20" s="2">
        <f>IF($C20="EPS",SUMIFS('EPS Emissions'!N:N,'EPS Emissions'!$C:$C,'BAU Global Total'!$A20)/10^3,SUMIFS('GCAM By Region By Sector'!M:M,'GCAM By Region By Sector'!$B:$B,'BAU Global Total'!$A20))</f>
        <v>3.6940700699999995</v>
      </c>
      <c r="N20" s="2">
        <f>IF($C20="EPS",SUMIFS('EPS Emissions'!O:O,'EPS Emissions'!$C:$C,'BAU Global Total'!$A20)/10^3,SUMIFS('GCAM By Region By Sector'!N:N,'GCAM By Region By Sector'!$B:$B,'BAU Global Total'!$A20))</f>
        <v>3.8041816499999994</v>
      </c>
      <c r="O20" s="2">
        <f>IF($C20="EPS",SUMIFS('EPS Emissions'!P:P,'EPS Emissions'!$C:$C,'BAU Global Total'!$A20)/10^3,SUMIFS('GCAM By Region By Sector'!O:O,'GCAM By Region By Sector'!$B:$B,'BAU Global Total'!$A20))</f>
        <v>3.9139972499999995</v>
      </c>
      <c r="P20" s="2">
        <f>IF($C20="EPS",SUMIFS('EPS Emissions'!Q:Q,'EPS Emissions'!$C:$C,'BAU Global Total'!$A20)/10^3,SUMIFS('GCAM By Region By Sector'!P:P,'GCAM By Region By Sector'!$B:$B,'BAU Global Total'!$A20))</f>
        <v>4.0283235600000005</v>
      </c>
      <c r="Q20" s="2">
        <f>IF($C20="EPS",SUMIFS('EPS Emissions'!R:R,'EPS Emissions'!$C:$C,'BAU Global Total'!$A20)/10^3,SUMIFS('GCAM By Region By Sector'!Q:Q,'GCAM By Region By Sector'!$B:$B,'BAU Global Total'!$A20))</f>
        <v>4.1496336099999986</v>
      </c>
      <c r="R20" s="2">
        <f>IF($C20="EPS",SUMIFS('EPS Emissions'!S:S,'EPS Emissions'!$C:$C,'BAU Global Total'!$A20)/10^3,SUMIFS('GCAM By Region By Sector'!R:R,'GCAM By Region By Sector'!$B:$B,'BAU Global Total'!$A20))</f>
        <v>4.2556877000000002</v>
      </c>
      <c r="S20" s="2">
        <f>IF($C20="EPS",SUMIFS('EPS Emissions'!T:T,'EPS Emissions'!$C:$C,'BAU Global Total'!$A20)/10^3,SUMIFS('GCAM By Region By Sector'!S:S,'GCAM By Region By Sector'!$B:$B,'BAU Global Total'!$A20))</f>
        <v>4.3595366999999996</v>
      </c>
      <c r="T20" s="2">
        <f>IF($C20="EPS",SUMIFS('EPS Emissions'!U:U,'EPS Emissions'!$C:$C,'BAU Global Total'!$A20)/10^3,SUMIFS('GCAM By Region By Sector'!T:T,'GCAM By Region By Sector'!$B:$B,'BAU Global Total'!$A20))</f>
        <v>4.4599466999999997</v>
      </c>
      <c r="U20" s="2">
        <f>IF($C20="EPS",SUMIFS('EPS Emissions'!V:V,'EPS Emissions'!$C:$C,'BAU Global Total'!$A20)/10^3,SUMIFS('GCAM By Region By Sector'!U:U,'GCAM By Region By Sector'!$B:$B,'BAU Global Total'!$A20))</f>
        <v>4.5604868000000005</v>
      </c>
      <c r="V20" s="2">
        <f>IF($C20="EPS",SUMIFS('EPS Emissions'!W:W,'EPS Emissions'!$C:$C,'BAU Global Total'!$A20)/10^3,SUMIFS('GCAM By Region By Sector'!V:V,'GCAM By Region By Sector'!$B:$B,'BAU Global Total'!$A20))</f>
        <v>4.6611504000000004</v>
      </c>
      <c r="W20" s="2">
        <f>IF($C20="EPS",SUMIFS('EPS Emissions'!X:X,'EPS Emissions'!$C:$C,'BAU Global Total'!$A20)/10^3,SUMIFS('GCAM By Region By Sector'!W:W,'GCAM By Region By Sector'!$B:$B,'BAU Global Total'!$A20))</f>
        <v>4.7608659500000003</v>
      </c>
      <c r="X20" s="2">
        <f>IF($C20="EPS",SUMIFS('EPS Emissions'!Y:Y,'EPS Emissions'!$C:$C,'BAU Global Total'!$A20)/10^3,SUMIFS('GCAM By Region By Sector'!X:X,'GCAM By Region By Sector'!$B:$B,'BAU Global Total'!$A20))</f>
        <v>4.8589584699999993</v>
      </c>
      <c r="Y20" s="2">
        <f>IF($C20="EPS",SUMIFS('EPS Emissions'!Z:Z,'EPS Emissions'!$C:$C,'BAU Global Total'!$A20)/10^3,SUMIFS('GCAM By Region By Sector'!Y:Y,'GCAM By Region By Sector'!$B:$B,'BAU Global Total'!$A20))</f>
        <v>4.9558400599999999</v>
      </c>
      <c r="Z20" s="2">
        <f>IF($C20="EPS",SUMIFS('EPS Emissions'!AA:AA,'EPS Emissions'!$C:$C,'BAU Global Total'!$A20)/10^3,SUMIFS('GCAM By Region By Sector'!Z:Z,'GCAM By Region By Sector'!$B:$B,'BAU Global Total'!$A20))</f>
        <v>5.0529576400000007</v>
      </c>
      <c r="AA20" s="2">
        <f>IF($C20="EPS",SUMIFS('EPS Emissions'!AB:AB,'EPS Emissions'!$C:$C,'BAU Global Total'!$A20)/10^3,SUMIFS('GCAM By Region By Sector'!AA:AA,'GCAM By Region By Sector'!$B:$B,'BAU Global Total'!$A20))</f>
        <v>5.1379236600000002</v>
      </c>
      <c r="AB20" s="2">
        <f>IF($C20="EPS",SUMIFS('EPS Emissions'!AC:AC,'EPS Emissions'!$C:$C,'BAU Global Total'!$A20)/10^3,SUMIFS('GCAM By Region By Sector'!AB:AB,'GCAM By Region By Sector'!$B:$B,'BAU Global Total'!$A20))</f>
        <v>5.221006759999999</v>
      </c>
      <c r="AC20" s="2">
        <f>IF($C20="EPS",SUMIFS('EPS Emissions'!AD:AD,'EPS Emissions'!$C:$C,'BAU Global Total'!$A20)/10^3,SUMIFS('GCAM By Region By Sector'!AC:AC,'GCAM By Region By Sector'!$B:$B,'BAU Global Total'!$A20))</f>
        <v>5.30384878</v>
      </c>
      <c r="AD20" s="2">
        <f>IF($C20="EPS",SUMIFS('EPS Emissions'!AE:AE,'EPS Emissions'!$C:$C,'BAU Global Total'!$A20)/10^3,SUMIFS('GCAM By Region By Sector'!AD:AD,'GCAM By Region By Sector'!$B:$B,'BAU Global Total'!$A20))</f>
        <v>5.3890848699999996</v>
      </c>
      <c r="AE20" s="2">
        <f>IF($C20="EPS",SUMIFS('EPS Emissions'!AF:AF,'EPS Emissions'!$C:$C,'BAU Global Total'!$A20)/10^3,SUMIFS('GCAM By Region By Sector'!AE:AE,'GCAM By Region By Sector'!$B:$B,'BAU Global Total'!$A20))</f>
        <v>5.4744098999999995</v>
      </c>
      <c r="AF20" s="2">
        <f>IF($C20="EPS",SUMIFS('EPS Emissions'!AG:AG,'EPS Emissions'!$C:$C,'BAU Global Total'!$A20)/10^3,SUMIFS('GCAM By Region By Sector'!AF:AF,'GCAM By Region By Sector'!$B:$B,'BAU Global Total'!$A20))</f>
        <v>5.5604979199999995</v>
      </c>
      <c r="AG20" s="2">
        <f>IF($C20="EPS",SUMIFS('EPS Emissions'!AH:AH,'EPS Emissions'!$C:$C,'BAU Global Total'!$A20)/10^3,SUMIFS('GCAM By Region By Sector'!AG:AG,'GCAM By Region By Sector'!$B:$B,'BAU Global Total'!$A20))</f>
        <v>5.6464230099999995</v>
      </c>
      <c r="AH20" s="2">
        <f>IF($C20="EPS",SUMIFS('EPS Emissions'!AI:AI,'EPS Emissions'!$C:$C,'BAU Global Total'!$A20)/10^3,SUMIFS('GCAM By Region By Sector'!AH:AH,'GCAM By Region By Sector'!$B:$B,'BAU Global Total'!$A20))</f>
        <v>5.7328050400000006</v>
      </c>
      <c r="AI20" s="2">
        <f t="shared" si="1"/>
        <v>133.48422900999998</v>
      </c>
      <c r="AJ20" t="e">
        <f t="shared" si="2"/>
        <v>#VALUE!</v>
      </c>
      <c r="AK20" s="2">
        <f>IF(C20="GCAM",
AI20-SUMIFS('GCAM By Region By Sector'!$AO$2:$AO$342,'GCAM By Region By Sector'!$B$2:$B$342,A20),
AI20*(1-AM20))</f>
        <v>132.39495173287904</v>
      </c>
      <c r="AL20" s="15">
        <f>IF(C20="GCAM",
SUMIFS('GCAM By Region By Sector'!$AO$2:$AO$342,'GCAM By Region By Sector'!$B$2:$B$342,A20),
AI20*AM20)</f>
        <v>1.0892772771209385</v>
      </c>
      <c r="AM20" s="64">
        <f>IF(C20="GCAM","n/a",
SUMIFS('GCAM By Region By Sector'!$AO$2:$AO$342,'GCAM By Region By Sector'!$B$2:$B$342,A20)/SUMIFS('GCAM By Region By Sector'!$AM$2:$AM$342,'GCAM By Region By Sector'!$B$2:$B$342,A20))</f>
        <v>8.1603443732617669E-3</v>
      </c>
    </row>
    <row r="21" spans="1:40" x14ac:dyDescent="0.35">
      <c r="A21" s="13" t="s">
        <v>35</v>
      </c>
      <c r="B21" t="s">
        <v>35</v>
      </c>
      <c r="C21" s="10" t="s">
        <v>9</v>
      </c>
      <c r="D21" s="2">
        <f>IF($C21="EPS",SUMIFS('EPS Emissions'!E:E,'EPS Emissions'!$C:$C,'BAU Global Total'!$A21)/10^3,SUMIFS('GCAM By Region By Sector'!D:D,'GCAM By Region By Sector'!$B:$B,'BAU Global Total'!$A21))</f>
        <v>2.18270382</v>
      </c>
      <c r="E21" s="2">
        <f>IF($C21="EPS",SUMIFS('EPS Emissions'!F:F,'EPS Emissions'!$C:$C,'BAU Global Total'!$A21)/10^3,SUMIFS('GCAM By Region By Sector'!E:E,'GCAM By Region By Sector'!$B:$B,'BAU Global Total'!$A21))</f>
        <v>2.22573987</v>
      </c>
      <c r="F21" s="2">
        <f>IF($C21="EPS",SUMIFS('EPS Emissions'!G:G,'EPS Emissions'!$C:$C,'BAU Global Total'!$A21)/10^3,SUMIFS('GCAM By Region By Sector'!F:F,'GCAM By Region By Sector'!$B:$B,'BAU Global Total'!$A21))</f>
        <v>2.2680448100000001</v>
      </c>
      <c r="G21" s="2">
        <f>IF($C21="EPS",SUMIFS('EPS Emissions'!H:H,'EPS Emissions'!$C:$C,'BAU Global Total'!$A21)/10^3,SUMIFS('GCAM By Region By Sector'!G:G,'GCAM By Region By Sector'!$B:$B,'BAU Global Total'!$A21))</f>
        <v>2.3116948600000007</v>
      </c>
      <c r="H21" s="2">
        <f>IF($C21="EPS",SUMIFS('EPS Emissions'!I:I,'EPS Emissions'!$C:$C,'BAU Global Total'!$A21)/10^3,SUMIFS('GCAM By Region By Sector'!H:H,'GCAM By Region By Sector'!$B:$B,'BAU Global Total'!$A21))</f>
        <v>2.3555208799999998</v>
      </c>
      <c r="I21" s="2">
        <f>IF($C21="EPS",SUMIFS('EPS Emissions'!J:J,'EPS Emissions'!$C:$C,'BAU Global Total'!$A21)/10^3,SUMIFS('GCAM By Region By Sector'!I:I,'GCAM By Region By Sector'!$B:$B,'BAU Global Total'!$A21))</f>
        <v>2.4004988399999996</v>
      </c>
      <c r="J21" s="2">
        <f>IF($C21="EPS",SUMIFS('EPS Emissions'!K:K,'EPS Emissions'!$C:$C,'BAU Global Total'!$A21)/10^3,SUMIFS('GCAM By Region By Sector'!J:J,'GCAM By Region By Sector'!$B:$B,'BAU Global Total'!$A21))</f>
        <v>2.4508128</v>
      </c>
      <c r="K21" s="2">
        <f>IF($C21="EPS",SUMIFS('EPS Emissions'!L:L,'EPS Emissions'!$C:$C,'BAU Global Total'!$A21)/10^3,SUMIFS('GCAM By Region By Sector'!K:K,'GCAM By Region By Sector'!$B:$B,'BAU Global Total'!$A21))</f>
        <v>2.5007579999999998</v>
      </c>
      <c r="L21" s="2">
        <f>IF($C21="EPS",SUMIFS('EPS Emissions'!M:M,'EPS Emissions'!$C:$C,'BAU Global Total'!$A21)/10^3,SUMIFS('GCAM By Region By Sector'!L:L,'GCAM By Region By Sector'!$B:$B,'BAU Global Total'!$A21))</f>
        <v>2.555015</v>
      </c>
      <c r="M21" s="2">
        <f>IF($C21="EPS",SUMIFS('EPS Emissions'!N:N,'EPS Emissions'!$C:$C,'BAU Global Total'!$A21)/10^3,SUMIFS('GCAM By Region By Sector'!M:M,'GCAM By Region By Sector'!$B:$B,'BAU Global Total'!$A21))</f>
        <v>2.6080799999999997</v>
      </c>
      <c r="N21" s="2">
        <f>IF($C21="EPS",SUMIFS('EPS Emissions'!O:O,'EPS Emissions'!$C:$C,'BAU Global Total'!$A21)/10^3,SUMIFS('GCAM By Region By Sector'!N:N,'GCAM By Region By Sector'!$B:$B,'BAU Global Total'!$A21))</f>
        <v>2.6639379000000001</v>
      </c>
      <c r="O21" s="2">
        <f>IF($C21="EPS",SUMIFS('EPS Emissions'!P:P,'EPS Emissions'!$C:$C,'BAU Global Total'!$A21)/10^3,SUMIFS('GCAM By Region By Sector'!O:O,'GCAM By Region By Sector'!$B:$B,'BAU Global Total'!$A21))</f>
        <v>2.7436130999999997</v>
      </c>
      <c r="P21" s="2">
        <f>IF($C21="EPS",SUMIFS('EPS Emissions'!Q:Q,'EPS Emissions'!$C:$C,'BAU Global Total'!$A21)/10^3,SUMIFS('GCAM By Region By Sector'!P:P,'GCAM By Region By Sector'!$B:$B,'BAU Global Total'!$A21))</f>
        <v>2.8242281999999999</v>
      </c>
      <c r="Q21" s="2">
        <f>IF($C21="EPS",SUMIFS('EPS Emissions'!R:R,'EPS Emissions'!$C:$C,'BAU Global Total'!$A21)/10^3,SUMIFS('GCAM By Region By Sector'!Q:Q,'GCAM By Region By Sector'!$B:$B,'BAU Global Total'!$A21))</f>
        <v>2.9068144999999999</v>
      </c>
      <c r="R21" s="2">
        <f>IF($C21="EPS",SUMIFS('EPS Emissions'!S:S,'EPS Emissions'!$C:$C,'BAU Global Total'!$A21)/10^3,SUMIFS('GCAM By Region By Sector'!R:R,'GCAM By Region By Sector'!$B:$B,'BAU Global Total'!$A21))</f>
        <v>2.9894582999999999</v>
      </c>
      <c r="S21" s="2">
        <f>IF($C21="EPS",SUMIFS('EPS Emissions'!T:T,'EPS Emissions'!$C:$C,'BAU Global Total'!$A21)/10^3,SUMIFS('GCAM By Region By Sector'!S:S,'GCAM By Region By Sector'!$B:$B,'BAU Global Total'!$A21))</f>
        <v>3.0745402000000008</v>
      </c>
      <c r="T21" s="2">
        <f>IF($C21="EPS",SUMIFS('EPS Emissions'!U:U,'EPS Emissions'!$C:$C,'BAU Global Total'!$A21)/10^3,SUMIFS('GCAM By Region By Sector'!T:T,'GCAM By Region By Sector'!$B:$B,'BAU Global Total'!$A21))</f>
        <v>3.1879824000000001</v>
      </c>
      <c r="U21" s="2">
        <f>IF($C21="EPS",SUMIFS('EPS Emissions'!V:V,'EPS Emissions'!$C:$C,'BAU Global Total'!$A21)/10^3,SUMIFS('GCAM By Region By Sector'!U:U,'GCAM By Region By Sector'!$B:$B,'BAU Global Total'!$A21))</f>
        <v>3.3030675999999999</v>
      </c>
      <c r="V21" s="2">
        <f>IF($C21="EPS",SUMIFS('EPS Emissions'!W:W,'EPS Emissions'!$C:$C,'BAU Global Total'!$A21)/10^3,SUMIFS('GCAM By Region By Sector'!V:V,'GCAM By Region By Sector'!$B:$B,'BAU Global Total'!$A21))</f>
        <v>3.4188838000000001</v>
      </c>
      <c r="W21" s="2">
        <f>IF($C21="EPS",SUMIFS('EPS Emissions'!X:X,'EPS Emissions'!$C:$C,'BAU Global Total'!$A21)/10^3,SUMIFS('GCAM By Region By Sector'!W:W,'GCAM By Region By Sector'!$B:$B,'BAU Global Total'!$A21))</f>
        <v>3.5382388999999996</v>
      </c>
      <c r="X21" s="2">
        <f>IF($C21="EPS",SUMIFS('EPS Emissions'!Y:Y,'EPS Emissions'!$C:$C,'BAU Global Total'!$A21)/10^3,SUMIFS('GCAM By Region By Sector'!X:X,'GCAM By Region By Sector'!$B:$B,'BAU Global Total'!$A21))</f>
        <v>3.659179</v>
      </c>
      <c r="Y21" s="2">
        <f>IF($C21="EPS",SUMIFS('EPS Emissions'!Z:Z,'EPS Emissions'!$C:$C,'BAU Global Total'!$A21)/10^3,SUMIFS('GCAM By Region By Sector'!Y:Y,'GCAM By Region By Sector'!$B:$B,'BAU Global Total'!$A21))</f>
        <v>3.8089928999999998</v>
      </c>
      <c r="Z21" s="2">
        <f>IF($C21="EPS",SUMIFS('EPS Emissions'!AA:AA,'EPS Emissions'!$C:$C,'BAU Global Total'!$A21)/10^3,SUMIFS('GCAM By Region By Sector'!Z:Z,'GCAM By Region By Sector'!$B:$B,'BAU Global Total'!$A21))</f>
        <v>3.9686678000000004</v>
      </c>
      <c r="AA21" s="2">
        <f>IF($C21="EPS",SUMIFS('EPS Emissions'!AB:AB,'EPS Emissions'!$C:$C,'BAU Global Total'!$A21)/10^3,SUMIFS('GCAM By Region By Sector'!AA:AA,'GCAM By Region By Sector'!$B:$B,'BAU Global Total'!$A21))</f>
        <v>4.1314646000000002</v>
      </c>
      <c r="AB21" s="2">
        <f>IF($C21="EPS",SUMIFS('EPS Emissions'!AC:AC,'EPS Emissions'!$C:$C,'BAU Global Total'!$A21)/10^3,SUMIFS('GCAM By Region By Sector'!AB:AB,'GCAM By Region By Sector'!$B:$B,'BAU Global Total'!$A21))</f>
        <v>4.2962686000000012</v>
      </c>
      <c r="AC21" s="2">
        <f>IF($C21="EPS",SUMIFS('EPS Emissions'!AD:AD,'EPS Emissions'!$C:$C,'BAU Global Total'!$A21)/10^3,SUMIFS('GCAM By Region By Sector'!AC:AC,'GCAM By Region By Sector'!$B:$B,'BAU Global Total'!$A21))</f>
        <v>4.4654864999999999</v>
      </c>
      <c r="AD21" s="2">
        <f>IF($C21="EPS",SUMIFS('EPS Emissions'!AE:AE,'EPS Emissions'!$C:$C,'BAU Global Total'!$A21)/10^3,SUMIFS('GCAM By Region By Sector'!AD:AD,'GCAM By Region By Sector'!$B:$B,'BAU Global Total'!$A21))</f>
        <v>4.6780173999999999</v>
      </c>
      <c r="AE21" s="2">
        <f>IF($C21="EPS",SUMIFS('EPS Emissions'!AF:AF,'EPS Emissions'!$C:$C,'BAU Global Total'!$A21)/10^3,SUMIFS('GCAM By Region By Sector'!AE:AE,'GCAM By Region By Sector'!$B:$B,'BAU Global Total'!$A21))</f>
        <v>4.8938393000000007</v>
      </c>
      <c r="AF21" s="2">
        <f>IF($C21="EPS",SUMIFS('EPS Emissions'!AG:AG,'EPS Emissions'!$C:$C,'BAU Global Total'!$A21)/10^3,SUMIFS('GCAM By Region By Sector'!AF:AF,'GCAM By Region By Sector'!$B:$B,'BAU Global Total'!$A21))</f>
        <v>5.1119920999999993</v>
      </c>
      <c r="AG21" s="2">
        <f>IF($C21="EPS",SUMIFS('EPS Emissions'!AH:AH,'EPS Emissions'!$C:$C,'BAU Global Total'!$A21)/10^3,SUMIFS('GCAM By Region By Sector'!AG:AG,'GCAM By Region By Sector'!$B:$B,'BAU Global Total'!$A21))</f>
        <v>5.3357130999999995</v>
      </c>
      <c r="AH21" s="2">
        <f>IF($C21="EPS",SUMIFS('EPS Emissions'!AI:AI,'EPS Emissions'!$C:$C,'BAU Global Total'!$A21)/10^3,SUMIFS('GCAM By Region By Sector'!AH:AH,'GCAM By Region By Sector'!$B:$B,'BAU Global Total'!$A21))</f>
        <v>5.5637629999999998</v>
      </c>
      <c r="AI21" s="2">
        <f t="shared" si="1"/>
        <v>104.42301808000002</v>
      </c>
      <c r="AJ21" t="e">
        <f t="shared" si="2"/>
        <v>#VALUE!</v>
      </c>
      <c r="AK21" s="2">
        <f>IF(C21="GCAM",
AI21-SUMIFS('GCAM By Region By Sector'!$AO$2:$AO$342,'GCAM By Region By Sector'!$B$2:$B$342,A21),
AI21*(1-AM21))</f>
        <v>102.5334968957974</v>
      </c>
      <c r="AL21" s="15">
        <f>IF(C21="GCAM",
SUMIFS('GCAM By Region By Sector'!$AO$2:$AO$342,'GCAM By Region By Sector'!$B$2:$B$342,A21),
AI21*AM21)</f>
        <v>1.8895211842026178</v>
      </c>
      <c r="AM21" s="64">
        <f>IF(C21="GCAM","n/a",
SUMIFS('GCAM By Region By Sector'!$AO$2:$AO$342,'GCAM By Region By Sector'!$B$2:$B$342,A21)/SUMIFS('GCAM By Region By Sector'!$AM$2:$AM$342,'GCAM By Region By Sector'!$B$2:$B$342,A21))</f>
        <v>1.8094872365736717E-2</v>
      </c>
      <c r="AN21" s="2"/>
    </row>
    <row r="22" spans="1:40" x14ac:dyDescent="0.35">
      <c r="A22" s="13" t="s">
        <v>36</v>
      </c>
      <c r="B22" t="s">
        <v>36</v>
      </c>
      <c r="C22" s="10" t="s">
        <v>13</v>
      </c>
      <c r="D22" s="2">
        <f>IF($C22="EPS",SUMIFS('EPS Emissions'!E:E,'EPS Emissions'!$C:$C,'BAU Global Total'!$A22)/10^3,SUMIFS('GCAM By Region By Sector'!D:D,'GCAM By Region By Sector'!$B:$B,'BAU Global Total'!$A22))</f>
        <v>1.2916963947106506</v>
      </c>
      <c r="E22" s="2">
        <f>IF($C22="EPS",SUMIFS('EPS Emissions'!F:F,'EPS Emissions'!$C:$C,'BAU Global Total'!$A22)/10^3,SUMIFS('GCAM By Region By Sector'!E:E,'GCAM By Region By Sector'!$B:$B,'BAU Global Total'!$A22))</f>
        <v>1.28317812462359</v>
      </c>
      <c r="F22" s="2">
        <f>IF($C22="EPS",SUMIFS('EPS Emissions'!G:G,'EPS Emissions'!$C:$C,'BAU Global Total'!$A22)/10^3,SUMIFS('GCAM By Region By Sector'!F:F,'GCAM By Region By Sector'!$B:$B,'BAU Global Total'!$A22))</f>
        <v>1.27465985453653</v>
      </c>
      <c r="G22" s="2">
        <f>IF($C22="EPS",SUMIFS('EPS Emissions'!H:H,'EPS Emissions'!$C:$C,'BAU Global Total'!$A22)/10^3,SUMIFS('GCAM By Region By Sector'!G:G,'GCAM By Region By Sector'!$B:$B,'BAU Global Total'!$A22))</f>
        <v>1.2661415844494699</v>
      </c>
      <c r="H22" s="2">
        <f>IF($C22="EPS",SUMIFS('EPS Emissions'!I:I,'EPS Emissions'!$C:$C,'BAU Global Total'!$A22)/10^3,SUMIFS('GCAM By Region By Sector'!H:H,'GCAM By Region By Sector'!$B:$B,'BAU Global Total'!$A22))</f>
        <v>1.2576233143624098</v>
      </c>
      <c r="I22" s="2">
        <f>IF($C22="EPS",SUMIFS('EPS Emissions'!J:J,'EPS Emissions'!$C:$C,'BAU Global Total'!$A22)/10^3,SUMIFS('GCAM By Region By Sector'!I:I,'GCAM By Region By Sector'!$B:$B,'BAU Global Total'!$A22))</f>
        <v>1.2491050442753493</v>
      </c>
      <c r="J22" s="2">
        <f>IF($C22="EPS",SUMIFS('EPS Emissions'!K:K,'EPS Emissions'!$C:$C,'BAU Global Total'!$A22)/10^3,SUMIFS('GCAM By Region By Sector'!J:J,'GCAM By Region By Sector'!$B:$B,'BAU Global Total'!$A22))</f>
        <v>1.233362389518212</v>
      </c>
      <c r="K22" s="2">
        <f>IF($C22="EPS",SUMIFS('EPS Emissions'!L:L,'EPS Emissions'!$C:$C,'BAU Global Total'!$A22)/10^3,SUMIFS('GCAM By Region By Sector'!K:K,'GCAM By Region By Sector'!$B:$B,'BAU Global Total'!$A22))</f>
        <v>1.217619734761074</v>
      </c>
      <c r="L22" s="2">
        <f>IF($C22="EPS",SUMIFS('EPS Emissions'!M:M,'EPS Emissions'!$C:$C,'BAU Global Total'!$A22)/10^3,SUMIFS('GCAM By Region By Sector'!L:L,'GCAM By Region By Sector'!$B:$B,'BAU Global Total'!$A22))</f>
        <v>1.2018770800039367</v>
      </c>
      <c r="M22" s="2">
        <f>IF($C22="EPS",SUMIFS('EPS Emissions'!N:N,'EPS Emissions'!$C:$C,'BAU Global Total'!$A22)/10^3,SUMIFS('GCAM By Region By Sector'!M:M,'GCAM By Region By Sector'!$B:$B,'BAU Global Total'!$A22))</f>
        <v>1.1861344252467994</v>
      </c>
      <c r="N22" s="2">
        <f>IF($C22="EPS",SUMIFS('EPS Emissions'!O:O,'EPS Emissions'!$C:$C,'BAU Global Total'!$A22)/10^3,SUMIFS('GCAM By Region By Sector'!N:N,'GCAM By Region By Sector'!$B:$B,'BAU Global Total'!$A22))</f>
        <v>1.1703917704896616</v>
      </c>
      <c r="O22" s="2">
        <f>IF($C22="EPS",SUMIFS('EPS Emissions'!P:P,'EPS Emissions'!$C:$C,'BAU Global Total'!$A22)/10^3,SUMIFS('GCAM By Region By Sector'!O:O,'GCAM By Region By Sector'!$B:$B,'BAU Global Total'!$A22))</f>
        <v>1.1528487808326424</v>
      </c>
      <c r="P22" s="2">
        <f>IF($C22="EPS",SUMIFS('EPS Emissions'!Q:Q,'EPS Emissions'!$C:$C,'BAU Global Total'!$A22)/10^3,SUMIFS('GCAM By Region By Sector'!P:P,'GCAM By Region By Sector'!$B:$B,'BAU Global Total'!$A22))</f>
        <v>1.1353057911756232</v>
      </c>
      <c r="Q22" s="2">
        <f>IF($C22="EPS",SUMIFS('EPS Emissions'!R:R,'EPS Emissions'!$C:$C,'BAU Global Total'!$A22)/10^3,SUMIFS('GCAM By Region By Sector'!Q:Q,'GCAM By Region By Sector'!$B:$B,'BAU Global Total'!$A22))</f>
        <v>1.1177628015186039</v>
      </c>
      <c r="R22" s="2">
        <f>IF($C22="EPS",SUMIFS('EPS Emissions'!S:S,'EPS Emissions'!$C:$C,'BAU Global Total'!$A22)/10^3,SUMIFS('GCAM By Region By Sector'!R:R,'GCAM By Region By Sector'!$B:$B,'BAU Global Total'!$A22))</f>
        <v>1.1002198118615842</v>
      </c>
      <c r="S22" s="2">
        <f>IF($C22="EPS",SUMIFS('EPS Emissions'!T:T,'EPS Emissions'!$C:$C,'BAU Global Total'!$A22)/10^3,SUMIFS('GCAM By Region By Sector'!S:S,'GCAM By Region By Sector'!$B:$B,'BAU Global Total'!$A22))</f>
        <v>1.0826768222045651</v>
      </c>
      <c r="T22" s="2">
        <f>IF($C22="EPS",SUMIFS('EPS Emissions'!U:U,'EPS Emissions'!$C:$C,'BAU Global Total'!$A22)/10^3,SUMIFS('GCAM By Region By Sector'!T:T,'GCAM By Region By Sector'!$B:$B,'BAU Global Total'!$A22))</f>
        <v>1.0649349295879063</v>
      </c>
      <c r="U22" s="2">
        <f>IF($C22="EPS",SUMIFS('EPS Emissions'!V:V,'EPS Emissions'!$C:$C,'BAU Global Total'!$A22)/10^3,SUMIFS('GCAM By Region By Sector'!U:U,'GCAM By Region By Sector'!$B:$B,'BAU Global Total'!$A22))</f>
        <v>1.0471930369712474</v>
      </c>
      <c r="V22" s="2">
        <f>IF($C22="EPS",SUMIFS('EPS Emissions'!W:W,'EPS Emissions'!$C:$C,'BAU Global Total'!$A22)/10^3,SUMIFS('GCAM By Region By Sector'!V:V,'GCAM By Region By Sector'!$B:$B,'BAU Global Total'!$A22))</f>
        <v>1.0294511443545888</v>
      </c>
      <c r="W22" s="2">
        <f>IF($C22="EPS",SUMIFS('EPS Emissions'!X:X,'EPS Emissions'!$C:$C,'BAU Global Total'!$A22)/10^3,SUMIFS('GCAM By Region By Sector'!W:W,'GCAM By Region By Sector'!$B:$B,'BAU Global Total'!$A22))</f>
        <v>1.01170925173793</v>
      </c>
      <c r="X22" s="2">
        <f>IF($C22="EPS",SUMIFS('EPS Emissions'!Y:Y,'EPS Emissions'!$C:$C,'BAU Global Total'!$A22)/10^3,SUMIFS('GCAM By Region By Sector'!X:X,'GCAM By Region By Sector'!$B:$B,'BAU Global Total'!$A22))</f>
        <v>0.99396735912127099</v>
      </c>
      <c r="Y22" s="2">
        <f>IF($C22="EPS",SUMIFS('EPS Emissions'!Z:Z,'EPS Emissions'!$C:$C,'BAU Global Total'!$A22)/10^3,SUMIFS('GCAM By Region By Sector'!Y:Y,'GCAM By Region By Sector'!$B:$B,'BAU Global Total'!$A22))</f>
        <v>0.97801644414548006</v>
      </c>
      <c r="Z22" s="2">
        <f>IF($C22="EPS",SUMIFS('EPS Emissions'!AA:AA,'EPS Emissions'!$C:$C,'BAU Global Total'!$A22)/10^3,SUMIFS('GCAM By Region By Sector'!Z:Z,'GCAM By Region By Sector'!$B:$B,'BAU Global Total'!$A22))</f>
        <v>0.96206552916968924</v>
      </c>
      <c r="AA22" s="2">
        <f>IF($C22="EPS",SUMIFS('EPS Emissions'!AB:AB,'EPS Emissions'!$C:$C,'BAU Global Total'!$A22)/10^3,SUMIFS('GCAM By Region By Sector'!AA:AA,'GCAM By Region By Sector'!$B:$B,'BAU Global Total'!$A22))</f>
        <v>0.9461146141938982</v>
      </c>
      <c r="AB22" s="2">
        <f>IF($C22="EPS",SUMIFS('EPS Emissions'!AC:AC,'EPS Emissions'!$C:$C,'BAU Global Total'!$A22)/10^3,SUMIFS('GCAM By Region By Sector'!AB:AB,'GCAM By Region By Sector'!$B:$B,'BAU Global Total'!$A22))</f>
        <v>0.93016369921810738</v>
      </c>
      <c r="AC22" s="2">
        <f>IF($C22="EPS",SUMIFS('EPS Emissions'!AD:AD,'EPS Emissions'!$C:$C,'BAU Global Total'!$A22)/10^3,SUMIFS('GCAM By Region By Sector'!AC:AC,'GCAM By Region By Sector'!$B:$B,'BAU Global Total'!$A22))</f>
        <v>0.91421278424231645</v>
      </c>
      <c r="AD22" s="2">
        <f>IF($C22="EPS",SUMIFS('EPS Emissions'!AE:AE,'EPS Emissions'!$C:$C,'BAU Global Total'!$A22)/10^3,SUMIFS('GCAM By Region By Sector'!AD:AD,'GCAM By Region By Sector'!$B:$B,'BAU Global Total'!$A22))</f>
        <v>0.89989499959598451</v>
      </c>
      <c r="AE22" s="2">
        <f>IF($C22="EPS",SUMIFS('EPS Emissions'!AF:AF,'EPS Emissions'!$C:$C,'BAU Global Total'!$A22)/10^3,SUMIFS('GCAM By Region By Sector'!AE:AE,'GCAM By Region By Sector'!$B:$B,'BAU Global Total'!$A22))</f>
        <v>0.88557721494965247</v>
      </c>
      <c r="AF22" s="2">
        <f>IF($C22="EPS",SUMIFS('EPS Emissions'!AG:AG,'EPS Emissions'!$C:$C,'BAU Global Total'!$A22)/10^3,SUMIFS('GCAM By Region By Sector'!AF:AF,'GCAM By Region By Sector'!$B:$B,'BAU Global Total'!$A22))</f>
        <v>0.87125943030332043</v>
      </c>
      <c r="AG22" s="2">
        <f>IF($C22="EPS",SUMIFS('EPS Emissions'!AH:AH,'EPS Emissions'!$C:$C,'BAU Global Total'!$A22)/10^3,SUMIFS('GCAM By Region By Sector'!AG:AG,'GCAM By Region By Sector'!$B:$B,'BAU Global Total'!$A22))</f>
        <v>0.85694164565698849</v>
      </c>
      <c r="AH22" s="2">
        <f>IF($C22="EPS",SUMIFS('EPS Emissions'!AI:AI,'EPS Emissions'!$C:$C,'BAU Global Total'!$A22)/10^3,SUMIFS('GCAM By Region By Sector'!AH:AH,'GCAM By Region By Sector'!$B:$B,'BAU Global Total'!$A22))</f>
        <v>0.84262386101065645</v>
      </c>
      <c r="AI22" s="2">
        <f t="shared" si="1"/>
        <v>33.454729668829742</v>
      </c>
      <c r="AJ22" t="e">
        <f t="shared" si="2"/>
        <v>#VALUE!</v>
      </c>
      <c r="AK22" s="2">
        <f>IF(C22="GCAM",
AI22-SUMIFS('GCAM By Region By Sector'!$AO$2:$AO$342,'GCAM By Region By Sector'!$B$2:$B$342,A22),
AI22*(1-AM22))</f>
        <v>32.71660257612394</v>
      </c>
      <c r="AL22" s="15">
        <f>IF(C22="GCAM",
SUMIFS('GCAM By Region By Sector'!$AO$2:$AO$342,'GCAM By Region By Sector'!$B$2:$B$342,A22),
AI22*AM22)</f>
        <v>0.73812709270579968</v>
      </c>
      <c r="AM22" s="64" t="str">
        <f>IF(C22="GCAM","n/a",
SUMIFS('GCAM By Region By Sector'!$AO$2:$AO$342,'GCAM By Region By Sector'!$B$2:$B$342,A22)/SUMIFS('GCAM By Region By Sector'!$AM$2:$AM$342,'GCAM By Region By Sector'!$B$2:$B$342,A22))</f>
        <v>n/a</v>
      </c>
    </row>
    <row r="23" spans="1:40" x14ac:dyDescent="0.35">
      <c r="A23" s="13" t="s">
        <v>37</v>
      </c>
      <c r="B23" t="s">
        <v>37</v>
      </c>
      <c r="C23" s="10" t="s">
        <v>9</v>
      </c>
      <c r="D23" s="2">
        <f>IF($C23="EPS",SUMIFS('EPS Emissions'!E:E,'EPS Emissions'!$C:$C,'BAU Global Total'!$A23)/10^3,SUMIFS('GCAM By Region By Sector'!D:D,'GCAM By Region By Sector'!$B:$B,'BAU Global Total'!$A23))</f>
        <v>0.66452431750000007</v>
      </c>
      <c r="E23" s="2">
        <f>IF($C23="EPS",SUMIFS('EPS Emissions'!F:F,'EPS Emissions'!$C:$C,'BAU Global Total'!$A23)/10^3,SUMIFS('GCAM By Region By Sector'!E:E,'GCAM By Region By Sector'!$B:$B,'BAU Global Total'!$A23))</f>
        <v>0.68900856320000003</v>
      </c>
      <c r="F23" s="2">
        <f>IF($C23="EPS",SUMIFS('EPS Emissions'!G:G,'EPS Emissions'!$C:$C,'BAU Global Total'!$A23)/10^3,SUMIFS('GCAM By Region By Sector'!F:F,'GCAM By Region By Sector'!$B:$B,'BAU Global Total'!$A23))</f>
        <v>0.69142846749999998</v>
      </c>
      <c r="G23" s="2">
        <f>IF($C23="EPS",SUMIFS('EPS Emissions'!H:H,'EPS Emissions'!$C:$C,'BAU Global Total'!$A23)/10^3,SUMIFS('GCAM By Region By Sector'!G:G,'GCAM By Region By Sector'!$B:$B,'BAU Global Total'!$A23))</f>
        <v>0.69772207260000008</v>
      </c>
      <c r="H23" s="2">
        <f>IF($C23="EPS",SUMIFS('EPS Emissions'!I:I,'EPS Emissions'!$C:$C,'BAU Global Total'!$A23)/10^3,SUMIFS('GCAM By Region By Sector'!H:H,'GCAM By Region By Sector'!$B:$B,'BAU Global Total'!$A23))</f>
        <v>0.70723249230000007</v>
      </c>
      <c r="I23" s="2">
        <f>IF($C23="EPS",SUMIFS('EPS Emissions'!J:J,'EPS Emissions'!$C:$C,'BAU Global Total'!$A23)/10^3,SUMIFS('GCAM By Region By Sector'!I:I,'GCAM By Region By Sector'!$B:$B,'BAU Global Total'!$A23))</f>
        <v>0.72008005210000015</v>
      </c>
      <c r="J23" s="2">
        <f>IF($C23="EPS",SUMIFS('EPS Emissions'!K:K,'EPS Emissions'!$C:$C,'BAU Global Total'!$A23)/10^3,SUMIFS('GCAM By Region By Sector'!J:J,'GCAM By Region By Sector'!$B:$B,'BAU Global Total'!$A23))</f>
        <v>0.72705715030000007</v>
      </c>
      <c r="K23" s="2">
        <f>IF($C23="EPS",SUMIFS('EPS Emissions'!L:L,'EPS Emissions'!$C:$C,'BAU Global Total'!$A23)/10^3,SUMIFS('GCAM By Region By Sector'!K:K,'GCAM By Region By Sector'!$B:$B,'BAU Global Total'!$A23))</f>
        <v>0.73375993510000004</v>
      </c>
      <c r="L23" s="2">
        <f>IF($C23="EPS",SUMIFS('EPS Emissions'!M:M,'EPS Emissions'!$C:$C,'BAU Global Total'!$A23)/10^3,SUMIFS('GCAM By Region By Sector'!L:L,'GCAM By Region By Sector'!$B:$B,'BAU Global Total'!$A23))</f>
        <v>0.74260489780000005</v>
      </c>
      <c r="M23" s="2">
        <f>IF($C23="EPS",SUMIFS('EPS Emissions'!N:N,'EPS Emissions'!$C:$C,'BAU Global Total'!$A23)/10^3,SUMIFS('GCAM By Region By Sector'!M:M,'GCAM By Region By Sector'!$B:$B,'BAU Global Total'!$A23))</f>
        <v>0.75133348129999999</v>
      </c>
      <c r="N23" s="2">
        <f>IF($C23="EPS",SUMIFS('EPS Emissions'!O:O,'EPS Emissions'!$C:$C,'BAU Global Total'!$A23)/10^3,SUMIFS('GCAM By Region By Sector'!N:N,'GCAM By Region By Sector'!$B:$B,'BAU Global Total'!$A23))</f>
        <v>0.76241023069999991</v>
      </c>
      <c r="O23" s="2">
        <f>IF($C23="EPS",SUMIFS('EPS Emissions'!P:P,'EPS Emissions'!$C:$C,'BAU Global Total'!$A23)/10^3,SUMIFS('GCAM By Region By Sector'!O:O,'GCAM By Region By Sector'!$B:$B,'BAU Global Total'!$A23))</f>
        <v>0.77157518600000008</v>
      </c>
      <c r="P23" s="2">
        <f>IF($C23="EPS",SUMIFS('EPS Emissions'!Q:Q,'EPS Emissions'!$C:$C,'BAU Global Total'!$A23)/10^3,SUMIFS('GCAM By Region By Sector'!P:P,'GCAM By Region By Sector'!$B:$B,'BAU Global Total'!$A23))</f>
        <v>0.77920334499999988</v>
      </c>
      <c r="Q23" s="2">
        <f>IF($C23="EPS",SUMIFS('EPS Emissions'!R:R,'EPS Emissions'!$C:$C,'BAU Global Total'!$A23)/10^3,SUMIFS('GCAM By Region By Sector'!Q:Q,'GCAM By Region By Sector'!$B:$B,'BAU Global Total'!$A23))</f>
        <v>0.78783143570000003</v>
      </c>
      <c r="R23" s="2">
        <f>IF($C23="EPS",SUMIFS('EPS Emissions'!S:S,'EPS Emissions'!$C:$C,'BAU Global Total'!$A23)/10^3,SUMIFS('GCAM By Region By Sector'!R:R,'GCAM By Region By Sector'!$B:$B,'BAU Global Total'!$A23))</f>
        <v>0.79522719130000008</v>
      </c>
      <c r="S23" s="2">
        <f>IF($C23="EPS",SUMIFS('EPS Emissions'!T:T,'EPS Emissions'!$C:$C,'BAU Global Total'!$A23)/10^3,SUMIFS('GCAM By Region By Sector'!S:S,'GCAM By Region By Sector'!$B:$B,'BAU Global Total'!$A23))</f>
        <v>0.79923618780000005</v>
      </c>
      <c r="T23" s="2">
        <f>IF($C23="EPS",SUMIFS('EPS Emissions'!U:U,'EPS Emissions'!$C:$C,'BAU Global Total'!$A23)/10^3,SUMIFS('GCAM By Region By Sector'!T:T,'GCAM By Region By Sector'!$B:$B,'BAU Global Total'!$A23))</f>
        <v>0.80314297030000004</v>
      </c>
      <c r="U23" s="2">
        <f>IF($C23="EPS",SUMIFS('EPS Emissions'!V:V,'EPS Emissions'!$C:$C,'BAU Global Total'!$A23)/10^3,SUMIFS('GCAM By Region By Sector'!U:U,'GCAM By Region By Sector'!$B:$B,'BAU Global Total'!$A23))</f>
        <v>0.80750260489999992</v>
      </c>
      <c r="V23" s="2">
        <f>IF($C23="EPS",SUMIFS('EPS Emissions'!W:W,'EPS Emissions'!$C:$C,'BAU Global Total'!$A23)/10^3,SUMIFS('GCAM By Region By Sector'!V:V,'GCAM By Region By Sector'!$B:$B,'BAU Global Total'!$A23))</f>
        <v>0.81132951740000003</v>
      </c>
      <c r="W23" s="2">
        <f>IF($C23="EPS",SUMIFS('EPS Emissions'!X:X,'EPS Emissions'!$C:$C,'BAU Global Total'!$A23)/10^3,SUMIFS('GCAM By Region By Sector'!W:W,'GCAM By Region By Sector'!$B:$B,'BAU Global Total'!$A23))</f>
        <v>0.81461269479999998</v>
      </c>
      <c r="X23" s="2">
        <f>IF($C23="EPS",SUMIFS('EPS Emissions'!Y:Y,'EPS Emissions'!$C:$C,'BAU Global Total'!$A23)/10^3,SUMIFS('GCAM By Region By Sector'!X:X,'GCAM By Region By Sector'!$B:$B,'BAU Global Total'!$A23))</f>
        <v>0.81888412249999998</v>
      </c>
      <c r="Y23" s="2">
        <f>IF($C23="EPS",SUMIFS('EPS Emissions'!Z:Z,'EPS Emissions'!$C:$C,'BAU Global Total'!$A23)/10^3,SUMIFS('GCAM By Region By Sector'!Y:Y,'GCAM By Region By Sector'!$B:$B,'BAU Global Total'!$A23))</f>
        <v>0.82410018000000007</v>
      </c>
      <c r="Z23" s="2">
        <f>IF($C23="EPS",SUMIFS('EPS Emissions'!AA:AA,'EPS Emissions'!$C:$C,'BAU Global Total'!$A23)/10^3,SUMIFS('GCAM By Region By Sector'!Z:Z,'GCAM By Region By Sector'!$B:$B,'BAU Global Total'!$A23))</f>
        <v>0.82902538989999996</v>
      </c>
      <c r="AA23" s="2">
        <f>IF($C23="EPS",SUMIFS('EPS Emissions'!AB:AB,'EPS Emissions'!$C:$C,'BAU Global Total'!$A23)/10^3,SUMIFS('GCAM By Region By Sector'!AA:AA,'GCAM By Region By Sector'!$B:$B,'BAU Global Total'!$A23))</f>
        <v>0.83259586429999999</v>
      </c>
      <c r="AB23" s="2">
        <f>IF($C23="EPS",SUMIFS('EPS Emissions'!AC:AC,'EPS Emissions'!$C:$C,'BAU Global Total'!$A23)/10^3,SUMIFS('GCAM By Region By Sector'!AB:AB,'GCAM By Region By Sector'!$B:$B,'BAU Global Total'!$A23))</f>
        <v>0.83772050520000008</v>
      </c>
      <c r="AC23" s="2">
        <f>IF($C23="EPS",SUMIFS('EPS Emissions'!AD:AD,'EPS Emissions'!$C:$C,'BAU Global Total'!$A23)/10^3,SUMIFS('GCAM By Region By Sector'!AC:AC,'GCAM By Region By Sector'!$B:$B,'BAU Global Total'!$A23))</f>
        <v>0.84179346870000005</v>
      </c>
      <c r="AD23" s="2">
        <f>IF($C23="EPS",SUMIFS('EPS Emissions'!AE:AE,'EPS Emissions'!$C:$C,'BAU Global Total'!$A23)/10^3,SUMIFS('GCAM By Region By Sector'!AD:AD,'GCAM By Region By Sector'!$B:$B,'BAU Global Total'!$A23))</f>
        <v>0.84643230330000008</v>
      </c>
      <c r="AE23" s="2">
        <f>IF($C23="EPS",SUMIFS('EPS Emissions'!AF:AF,'EPS Emissions'!$C:$C,'BAU Global Total'!$A23)/10^3,SUMIFS('GCAM By Region By Sector'!AE:AE,'GCAM By Region By Sector'!$B:$B,'BAU Global Total'!$A23))</f>
        <v>0.85073735569999998</v>
      </c>
      <c r="AF23" s="2">
        <f>IF($C23="EPS",SUMIFS('EPS Emissions'!AG:AG,'EPS Emissions'!$C:$C,'BAU Global Total'!$A23)/10^3,SUMIFS('GCAM By Region By Sector'!AF:AF,'GCAM By Region By Sector'!$B:$B,'BAU Global Total'!$A23))</f>
        <v>0.85599991020000021</v>
      </c>
      <c r="AG23" s="2">
        <f>IF($C23="EPS",SUMIFS('EPS Emissions'!AH:AH,'EPS Emissions'!$C:$C,'BAU Global Total'!$A23)/10^3,SUMIFS('GCAM By Region By Sector'!AG:AG,'GCAM By Region By Sector'!$B:$B,'BAU Global Total'!$A23))</f>
        <v>0.86120768459999997</v>
      </c>
      <c r="AH23" s="2">
        <f>IF($C23="EPS",SUMIFS('EPS Emissions'!AI:AI,'EPS Emissions'!$C:$C,'BAU Global Total'!$A23)/10^3,SUMIFS('GCAM By Region By Sector'!AH:AH,'GCAM By Region By Sector'!$B:$B,'BAU Global Total'!$A23))</f>
        <v>0.86811937000000017</v>
      </c>
      <c r="AI23" s="2">
        <f t="shared" si="1"/>
        <v>24.323438948</v>
      </c>
      <c r="AJ23" t="e">
        <f t="shared" si="2"/>
        <v>#VALUE!</v>
      </c>
      <c r="AK23" s="2">
        <f>IF(C23="GCAM",
AI23-SUMIFS('GCAM By Region By Sector'!$AO$2:$AO$342,'GCAM By Region By Sector'!$B$2:$B$342,A23),
AI23*(1-AM23))</f>
        <v>23.981987809644554</v>
      </c>
      <c r="AL23" s="15">
        <f>IF(C23="GCAM",
SUMIFS('GCAM By Region By Sector'!$AO$2:$AO$342,'GCAM By Region By Sector'!$B$2:$B$342,A23),
AI23*AM23)</f>
        <v>0.34145113835544588</v>
      </c>
      <c r="AM23" s="64">
        <f>IF(C23="GCAM","n/a",
SUMIFS('GCAM By Region By Sector'!$AO$2:$AO$342,'GCAM By Region By Sector'!$B$2:$B$342,A23)/SUMIFS('GCAM By Region By Sector'!$AM$2:$AM$342,'GCAM By Region By Sector'!$B$2:$B$342,A23))</f>
        <v>1.4037946652421111E-2</v>
      </c>
    </row>
    <row r="24" spans="1:40" x14ac:dyDescent="0.35">
      <c r="A24" s="13" t="s">
        <v>38</v>
      </c>
      <c r="B24" t="s">
        <v>38</v>
      </c>
      <c r="C24" s="10" t="s">
        <v>13</v>
      </c>
      <c r="D24" s="2">
        <f>IF($C24="EPS",SUMIFS('EPS Emissions'!E:E,'EPS Emissions'!$C:$C,'BAU Global Total'!$A24)/10^3,SUMIFS('GCAM By Region By Sector'!D:D,'GCAM By Region By Sector'!$B:$B,'BAU Global Total'!$A24))</f>
        <v>2.86897810901656</v>
      </c>
      <c r="E24" s="2">
        <f>IF($C24="EPS",SUMIFS('EPS Emissions'!F:F,'EPS Emissions'!$C:$C,'BAU Global Total'!$A24)/10^3,SUMIFS('GCAM By Region By Sector'!E:E,'GCAM By Region By Sector'!$B:$B,'BAU Global Total'!$A24))</f>
        <v>2.8937715152629022</v>
      </c>
      <c r="F24" s="2">
        <f>IF($C24="EPS",SUMIFS('EPS Emissions'!G:G,'EPS Emissions'!$C:$C,'BAU Global Total'!$A24)/10^3,SUMIFS('GCAM By Region By Sector'!F:F,'GCAM By Region By Sector'!$B:$B,'BAU Global Total'!$A24))</f>
        <v>2.9185649215092448</v>
      </c>
      <c r="G24" s="2">
        <f>IF($C24="EPS",SUMIFS('EPS Emissions'!H:H,'EPS Emissions'!$C:$C,'BAU Global Total'!$A24)/10^3,SUMIFS('GCAM By Region By Sector'!G:G,'GCAM By Region By Sector'!$B:$B,'BAU Global Total'!$A24))</f>
        <v>2.9433583277555879</v>
      </c>
      <c r="H24" s="2">
        <f>IF($C24="EPS",SUMIFS('EPS Emissions'!I:I,'EPS Emissions'!$C:$C,'BAU Global Total'!$A24)/10^3,SUMIFS('GCAM By Region By Sector'!H:H,'GCAM By Region By Sector'!$B:$B,'BAU Global Total'!$A24))</f>
        <v>2.9681517340019301</v>
      </c>
      <c r="I24" s="2">
        <f>IF($C24="EPS",SUMIFS('EPS Emissions'!J:J,'EPS Emissions'!$C:$C,'BAU Global Total'!$A24)/10^3,SUMIFS('GCAM By Region By Sector'!I:I,'GCAM By Region By Sector'!$B:$B,'BAU Global Total'!$A24))</f>
        <v>2.9929451402482727</v>
      </c>
      <c r="J24" s="2">
        <f>IF($C24="EPS",SUMIFS('EPS Emissions'!K:K,'EPS Emissions'!$C:$C,'BAU Global Total'!$A24)/10^3,SUMIFS('GCAM By Region By Sector'!J:J,'GCAM By Region By Sector'!$B:$B,'BAU Global Total'!$A24))</f>
        <v>3.0356202052638426</v>
      </c>
      <c r="K24" s="2">
        <f>IF($C24="EPS",SUMIFS('EPS Emissions'!L:L,'EPS Emissions'!$C:$C,'BAU Global Total'!$A24)/10^3,SUMIFS('GCAM By Region By Sector'!K:K,'GCAM By Region By Sector'!$B:$B,'BAU Global Total'!$A24))</f>
        <v>3.0782952702794124</v>
      </c>
      <c r="L24" s="2">
        <f>IF($C24="EPS",SUMIFS('EPS Emissions'!M:M,'EPS Emissions'!$C:$C,'BAU Global Total'!$A24)/10^3,SUMIFS('GCAM By Region By Sector'!L:L,'GCAM By Region By Sector'!$B:$B,'BAU Global Total'!$A24))</f>
        <v>3.1209703352949814</v>
      </c>
      <c r="M24" s="2">
        <f>IF($C24="EPS",SUMIFS('EPS Emissions'!N:N,'EPS Emissions'!$C:$C,'BAU Global Total'!$A24)/10^3,SUMIFS('GCAM By Region By Sector'!M:M,'GCAM By Region By Sector'!$B:$B,'BAU Global Total'!$A24))</f>
        <v>3.1636454003105521</v>
      </c>
      <c r="N24" s="2">
        <f>IF($C24="EPS",SUMIFS('EPS Emissions'!O:O,'EPS Emissions'!$C:$C,'BAU Global Total'!$A24)/10^3,SUMIFS('GCAM By Region By Sector'!N:N,'GCAM By Region By Sector'!$B:$B,'BAU Global Total'!$A24))</f>
        <v>3.206320465326121</v>
      </c>
      <c r="O24" s="2">
        <f>IF($C24="EPS",SUMIFS('EPS Emissions'!P:P,'EPS Emissions'!$C:$C,'BAU Global Total'!$A24)/10^3,SUMIFS('GCAM By Region By Sector'!O:O,'GCAM By Region By Sector'!$B:$B,'BAU Global Total'!$A24))</f>
        <v>3.2466730787472731</v>
      </c>
      <c r="P24" s="2">
        <f>IF($C24="EPS",SUMIFS('EPS Emissions'!Q:Q,'EPS Emissions'!$C:$C,'BAU Global Total'!$A24)/10^3,SUMIFS('GCAM By Region By Sector'!P:P,'GCAM By Region By Sector'!$B:$B,'BAU Global Total'!$A24))</f>
        <v>3.2870256921684251</v>
      </c>
      <c r="Q24" s="2">
        <f>IF($C24="EPS",SUMIFS('EPS Emissions'!R:R,'EPS Emissions'!$C:$C,'BAU Global Total'!$A24)/10^3,SUMIFS('GCAM By Region By Sector'!Q:Q,'GCAM By Region By Sector'!$B:$B,'BAU Global Total'!$A24))</f>
        <v>3.3273783055895767</v>
      </c>
      <c r="R24" s="2">
        <f>IF($C24="EPS",SUMIFS('EPS Emissions'!S:S,'EPS Emissions'!$C:$C,'BAU Global Total'!$A24)/10^3,SUMIFS('GCAM By Region By Sector'!R:R,'GCAM By Region By Sector'!$B:$B,'BAU Global Total'!$A24))</f>
        <v>3.3677309190107283</v>
      </c>
      <c r="S24" s="2">
        <f>IF($C24="EPS",SUMIFS('EPS Emissions'!T:T,'EPS Emissions'!$C:$C,'BAU Global Total'!$A24)/10^3,SUMIFS('GCAM By Region By Sector'!S:S,'GCAM By Region By Sector'!$B:$B,'BAU Global Total'!$A24))</f>
        <v>3.4080835324318799</v>
      </c>
      <c r="T24" s="2">
        <f>IF($C24="EPS",SUMIFS('EPS Emissions'!U:U,'EPS Emissions'!$C:$C,'BAU Global Total'!$A24)/10^3,SUMIFS('GCAM By Region By Sector'!T:T,'GCAM By Region By Sector'!$B:$B,'BAU Global Total'!$A24))</f>
        <v>3.4421244588784408</v>
      </c>
      <c r="U24" s="2">
        <f>IF($C24="EPS",SUMIFS('EPS Emissions'!V:V,'EPS Emissions'!$C:$C,'BAU Global Total'!$A24)/10^3,SUMIFS('GCAM By Region By Sector'!U:U,'GCAM By Region By Sector'!$B:$B,'BAU Global Total'!$A24))</f>
        <v>3.4761653853250003</v>
      </c>
      <c r="V24" s="2">
        <f>IF($C24="EPS",SUMIFS('EPS Emissions'!W:W,'EPS Emissions'!$C:$C,'BAU Global Total'!$A24)/10^3,SUMIFS('GCAM By Region By Sector'!V:V,'GCAM By Region By Sector'!$B:$B,'BAU Global Total'!$A24))</f>
        <v>3.5102063117715607</v>
      </c>
      <c r="W24" s="2">
        <f>IF($C24="EPS",SUMIFS('EPS Emissions'!X:X,'EPS Emissions'!$C:$C,'BAU Global Total'!$A24)/10^3,SUMIFS('GCAM By Region By Sector'!W:W,'GCAM By Region By Sector'!$B:$B,'BAU Global Total'!$A24))</f>
        <v>3.5442472382181216</v>
      </c>
      <c r="X24" s="2">
        <f>IF($C24="EPS",SUMIFS('EPS Emissions'!Y:Y,'EPS Emissions'!$C:$C,'BAU Global Total'!$A24)/10^3,SUMIFS('GCAM By Region By Sector'!X:X,'GCAM By Region By Sector'!$B:$B,'BAU Global Total'!$A24))</f>
        <v>3.5782881646646811</v>
      </c>
      <c r="Y24" s="2">
        <f>IF($C24="EPS",SUMIFS('EPS Emissions'!Z:Z,'EPS Emissions'!$C:$C,'BAU Global Total'!$A24)/10^3,SUMIFS('GCAM By Region By Sector'!Y:Y,'GCAM By Region By Sector'!$B:$B,'BAU Global Total'!$A24))</f>
        <v>3.6151152005748806</v>
      </c>
      <c r="Z24" s="2">
        <f>IF($C24="EPS",SUMIFS('EPS Emissions'!AA:AA,'EPS Emissions'!$C:$C,'BAU Global Total'!$A24)/10^3,SUMIFS('GCAM By Region By Sector'!Z:Z,'GCAM By Region By Sector'!$B:$B,'BAU Global Total'!$A24))</f>
        <v>3.6519422364850795</v>
      </c>
      <c r="AA24" s="2">
        <f>IF($C24="EPS",SUMIFS('EPS Emissions'!AB:AB,'EPS Emissions'!$C:$C,'BAU Global Total'!$A24)/10^3,SUMIFS('GCAM By Region By Sector'!AA:AA,'GCAM By Region By Sector'!$B:$B,'BAU Global Total'!$A24))</f>
        <v>3.688769272395279</v>
      </c>
      <c r="AB24" s="2">
        <f>IF($C24="EPS",SUMIFS('EPS Emissions'!AC:AC,'EPS Emissions'!$C:$C,'BAU Global Total'!$A24)/10^3,SUMIFS('GCAM By Region By Sector'!AB:AB,'GCAM By Region By Sector'!$B:$B,'BAU Global Total'!$A24))</f>
        <v>3.7255963083054784</v>
      </c>
      <c r="AC24" s="2">
        <f>IF($C24="EPS",SUMIFS('EPS Emissions'!AD:AD,'EPS Emissions'!$C:$C,'BAU Global Total'!$A24)/10^3,SUMIFS('GCAM By Region By Sector'!AC:AC,'GCAM By Region By Sector'!$B:$B,'BAU Global Total'!$A24))</f>
        <v>3.7624233442156774</v>
      </c>
      <c r="AD24" s="2">
        <f>IF($C24="EPS",SUMIFS('EPS Emissions'!AE:AE,'EPS Emissions'!$C:$C,'BAU Global Total'!$A24)/10^3,SUMIFS('GCAM By Region By Sector'!AD:AD,'GCAM By Region By Sector'!$B:$B,'BAU Global Total'!$A24))</f>
        <v>3.7980285418873869</v>
      </c>
      <c r="AE24" s="2">
        <f>IF($C24="EPS",SUMIFS('EPS Emissions'!AF:AF,'EPS Emissions'!$C:$C,'BAU Global Total'!$A24)/10^3,SUMIFS('GCAM By Region By Sector'!AE:AE,'GCAM By Region By Sector'!$B:$B,'BAU Global Total'!$A24))</f>
        <v>3.8336337395590969</v>
      </c>
      <c r="AF24" s="2">
        <f>IF($C24="EPS",SUMIFS('EPS Emissions'!AG:AG,'EPS Emissions'!$C:$C,'BAU Global Total'!$A24)/10^3,SUMIFS('GCAM By Region By Sector'!AF:AF,'GCAM By Region By Sector'!$B:$B,'BAU Global Total'!$A24))</f>
        <v>3.8692389372308087</v>
      </c>
      <c r="AG24" s="2">
        <f>IF($C24="EPS",SUMIFS('EPS Emissions'!AH:AH,'EPS Emissions'!$C:$C,'BAU Global Total'!$A24)/10^3,SUMIFS('GCAM By Region By Sector'!AG:AG,'GCAM By Region By Sector'!$B:$B,'BAU Global Total'!$A24))</f>
        <v>3.9048441349025182</v>
      </c>
      <c r="AH24" s="2">
        <f>IF($C24="EPS",SUMIFS('EPS Emissions'!AI:AI,'EPS Emissions'!$C:$C,'BAU Global Total'!$A24)/10^3,SUMIFS('GCAM By Region By Sector'!AH:AH,'GCAM By Region By Sector'!$B:$B,'BAU Global Total'!$A24))</f>
        <v>3.9404493325742282</v>
      </c>
      <c r="AI24" s="2">
        <f t="shared" si="1"/>
        <v>105.16858555920552</v>
      </c>
      <c r="AJ24" t="e">
        <f t="shared" si="2"/>
        <v>#VALUE!</v>
      </c>
      <c r="AK24" s="2">
        <f>IF(C24="GCAM",
AI24-SUMIFS('GCAM By Region By Sector'!$AO$2:$AO$342,'GCAM By Region By Sector'!$B$2:$B$342,A24),
AI24*(1-AM24))</f>
        <v>98.54372878049152</v>
      </c>
      <c r="AL24" s="15">
        <f>IF(C24="GCAM",
SUMIFS('GCAM By Region By Sector'!$AO$2:$AO$342,'GCAM By Region By Sector'!$B$2:$B$342,A24),
AI24*AM24)</f>
        <v>6.6248567787139994</v>
      </c>
      <c r="AM24" s="64" t="str">
        <f>IF(C24="GCAM","n/a",
SUMIFS('GCAM By Region By Sector'!$AO$2:$AO$342,'GCAM By Region By Sector'!$B$2:$B$342,A24)/SUMIFS('GCAM By Region By Sector'!$AM$2:$AM$342,'GCAM By Region By Sector'!$B$2:$B$342,A24))</f>
        <v>n/a</v>
      </c>
    </row>
    <row r="25" spans="1:40" x14ac:dyDescent="0.35">
      <c r="A25" s="13" t="s">
        <v>39</v>
      </c>
      <c r="B25" t="s">
        <v>39</v>
      </c>
      <c r="C25" s="10" t="s">
        <v>13</v>
      </c>
      <c r="D25" s="2">
        <f>IF($C25="EPS",SUMIFS('EPS Emissions'!E:E,'EPS Emissions'!$C:$C,'BAU Global Total'!$A25)/10^3,SUMIFS('GCAM By Region By Sector'!D:D,'GCAM By Region By Sector'!$B:$B,'BAU Global Total'!$A25))</f>
        <v>0.46730705203532458</v>
      </c>
      <c r="E25" s="2">
        <f>IF($C25="EPS",SUMIFS('EPS Emissions'!F:F,'EPS Emissions'!$C:$C,'BAU Global Total'!$A25)/10^3,SUMIFS('GCAM By Region By Sector'!E:E,'GCAM By Region By Sector'!$B:$B,'BAU Global Total'!$A25))</f>
        <v>0.47647955772510481</v>
      </c>
      <c r="F25" s="2">
        <f>IF($C25="EPS",SUMIFS('EPS Emissions'!G:G,'EPS Emissions'!$C:$C,'BAU Global Total'!$A25)/10^3,SUMIFS('GCAM By Region By Sector'!F:F,'GCAM By Region By Sector'!$B:$B,'BAU Global Total'!$A25))</f>
        <v>0.48565206341488487</v>
      </c>
      <c r="G25" s="2">
        <f>IF($C25="EPS",SUMIFS('EPS Emissions'!H:H,'EPS Emissions'!$C:$C,'BAU Global Total'!$A25)/10^3,SUMIFS('GCAM By Region By Sector'!G:G,'GCAM By Region By Sector'!$B:$B,'BAU Global Total'!$A25))</f>
        <v>0.49482456910466499</v>
      </c>
      <c r="H25" s="2">
        <f>IF($C25="EPS",SUMIFS('EPS Emissions'!I:I,'EPS Emissions'!$C:$C,'BAU Global Total'!$A25)/10^3,SUMIFS('GCAM By Region By Sector'!H:H,'GCAM By Region By Sector'!$B:$B,'BAU Global Total'!$A25))</f>
        <v>0.50399707479444511</v>
      </c>
      <c r="I25" s="2">
        <f>IF($C25="EPS",SUMIFS('EPS Emissions'!J:J,'EPS Emissions'!$C:$C,'BAU Global Total'!$A25)/10^3,SUMIFS('GCAM By Region By Sector'!I:I,'GCAM By Region By Sector'!$B:$B,'BAU Global Total'!$A25))</f>
        <v>0.51316958048422534</v>
      </c>
      <c r="J25" s="2">
        <f>IF($C25="EPS",SUMIFS('EPS Emissions'!K:K,'EPS Emissions'!$C:$C,'BAU Global Total'!$A25)/10^3,SUMIFS('GCAM By Region By Sector'!J:J,'GCAM By Region By Sector'!$B:$B,'BAU Global Total'!$A25))</f>
        <v>0.53470332025604417</v>
      </c>
      <c r="K25" s="2">
        <f>IF($C25="EPS",SUMIFS('EPS Emissions'!L:L,'EPS Emissions'!$C:$C,'BAU Global Total'!$A25)/10^3,SUMIFS('GCAM By Region By Sector'!K:K,'GCAM By Region By Sector'!$B:$B,'BAU Global Total'!$A25))</f>
        <v>0.55623706002786277</v>
      </c>
      <c r="L25" s="2">
        <f>IF($C25="EPS",SUMIFS('EPS Emissions'!M:M,'EPS Emissions'!$C:$C,'BAU Global Total'!$A25)/10^3,SUMIFS('GCAM By Region By Sector'!L:L,'GCAM By Region By Sector'!$B:$B,'BAU Global Total'!$A25))</f>
        <v>0.57777079979968149</v>
      </c>
      <c r="M25" s="2">
        <f>IF($C25="EPS",SUMIFS('EPS Emissions'!N:N,'EPS Emissions'!$C:$C,'BAU Global Total'!$A25)/10^3,SUMIFS('GCAM By Region By Sector'!M:M,'GCAM By Region By Sector'!$B:$B,'BAU Global Total'!$A25))</f>
        <v>0.59930453957150009</v>
      </c>
      <c r="N25" s="2">
        <f>IF($C25="EPS",SUMIFS('EPS Emissions'!O:O,'EPS Emissions'!$C:$C,'BAU Global Total'!$A25)/10^3,SUMIFS('GCAM By Region By Sector'!N:N,'GCAM By Region By Sector'!$B:$B,'BAU Global Total'!$A25))</f>
        <v>0.62083827934331892</v>
      </c>
      <c r="O25" s="2">
        <f>IF($C25="EPS",SUMIFS('EPS Emissions'!P:P,'EPS Emissions'!$C:$C,'BAU Global Total'!$A25)/10^3,SUMIFS('GCAM By Region By Sector'!O:O,'GCAM By Region By Sector'!$B:$B,'BAU Global Total'!$A25))</f>
        <v>0.64797329693062</v>
      </c>
      <c r="P25" s="2">
        <f>IF($C25="EPS",SUMIFS('EPS Emissions'!Q:Q,'EPS Emissions'!$C:$C,'BAU Global Total'!$A25)/10^3,SUMIFS('GCAM By Region By Sector'!P:P,'GCAM By Region By Sector'!$B:$B,'BAU Global Total'!$A25))</f>
        <v>0.67510831451792119</v>
      </c>
      <c r="Q25" s="2">
        <f>IF($C25="EPS",SUMIFS('EPS Emissions'!R:R,'EPS Emissions'!$C:$C,'BAU Global Total'!$A25)/10^3,SUMIFS('GCAM By Region By Sector'!Q:Q,'GCAM By Region By Sector'!$B:$B,'BAU Global Total'!$A25))</f>
        <v>0.7022433321052225</v>
      </c>
      <c r="R25" s="2">
        <f>IF($C25="EPS",SUMIFS('EPS Emissions'!S:S,'EPS Emissions'!$C:$C,'BAU Global Total'!$A25)/10^3,SUMIFS('GCAM By Region By Sector'!R:R,'GCAM By Region By Sector'!$B:$B,'BAU Global Total'!$A25))</f>
        <v>0.7293783496925238</v>
      </c>
      <c r="S25" s="2">
        <f>IF($C25="EPS",SUMIFS('EPS Emissions'!T:T,'EPS Emissions'!$C:$C,'BAU Global Total'!$A25)/10^3,SUMIFS('GCAM By Region By Sector'!S:S,'GCAM By Region By Sector'!$B:$B,'BAU Global Total'!$A25))</f>
        <v>0.75651336727982477</v>
      </c>
      <c r="T25" s="2">
        <f>IF($C25="EPS",SUMIFS('EPS Emissions'!U:U,'EPS Emissions'!$C:$C,'BAU Global Total'!$A25)/10^3,SUMIFS('GCAM By Region By Sector'!T:T,'GCAM By Region By Sector'!$B:$B,'BAU Global Total'!$A25))</f>
        <v>0.78989797342052204</v>
      </c>
      <c r="U25" s="2">
        <f>IF($C25="EPS",SUMIFS('EPS Emissions'!V:V,'EPS Emissions'!$C:$C,'BAU Global Total'!$A25)/10^3,SUMIFS('GCAM By Region By Sector'!U:U,'GCAM By Region By Sector'!$B:$B,'BAU Global Total'!$A25))</f>
        <v>0.82328257956121909</v>
      </c>
      <c r="V25" s="2">
        <f>IF($C25="EPS",SUMIFS('EPS Emissions'!W:W,'EPS Emissions'!$C:$C,'BAU Global Total'!$A25)/10^3,SUMIFS('GCAM By Region By Sector'!V:V,'GCAM By Region By Sector'!$B:$B,'BAU Global Total'!$A25))</f>
        <v>0.85666718570191613</v>
      </c>
      <c r="W25" s="2">
        <f>IF($C25="EPS",SUMIFS('EPS Emissions'!X:X,'EPS Emissions'!$C:$C,'BAU Global Total'!$A25)/10^3,SUMIFS('GCAM By Region By Sector'!W:W,'GCAM By Region By Sector'!$B:$B,'BAU Global Total'!$A25))</f>
        <v>0.89005179184261318</v>
      </c>
      <c r="X25" s="2">
        <f>IF($C25="EPS",SUMIFS('EPS Emissions'!Y:Y,'EPS Emissions'!$C:$C,'BAU Global Total'!$A25)/10^3,SUMIFS('GCAM By Region By Sector'!X:X,'GCAM By Region By Sector'!$B:$B,'BAU Global Total'!$A25))</f>
        <v>0.92343639798331045</v>
      </c>
      <c r="Y25" s="2">
        <f>IF($C25="EPS",SUMIFS('EPS Emissions'!Z:Z,'EPS Emissions'!$C:$C,'BAU Global Total'!$A25)/10^3,SUMIFS('GCAM By Region By Sector'!Y:Y,'GCAM By Region By Sector'!$B:$B,'BAU Global Total'!$A25))</f>
        <v>0.95812319711786043</v>
      </c>
      <c r="Z25" s="2">
        <f>IF($C25="EPS",SUMIFS('EPS Emissions'!AA:AA,'EPS Emissions'!$C:$C,'BAU Global Total'!$A25)/10^3,SUMIFS('GCAM By Region By Sector'!Z:Z,'GCAM By Region By Sector'!$B:$B,'BAU Global Total'!$A25))</f>
        <v>0.99280999625241018</v>
      </c>
      <c r="AA25" s="2">
        <f>IF($C25="EPS",SUMIFS('EPS Emissions'!AB:AB,'EPS Emissions'!$C:$C,'BAU Global Total'!$A25)/10^3,SUMIFS('GCAM By Region By Sector'!AA:AA,'GCAM By Region By Sector'!$B:$B,'BAU Global Total'!$A25))</f>
        <v>1.02749679538696</v>
      </c>
      <c r="AB25" s="2">
        <f>IF($C25="EPS",SUMIFS('EPS Emissions'!AC:AC,'EPS Emissions'!$C:$C,'BAU Global Total'!$A25)/10^3,SUMIFS('GCAM By Region By Sector'!AB:AB,'GCAM By Region By Sector'!$B:$B,'BAU Global Total'!$A25))</f>
        <v>1.0621835945215099</v>
      </c>
      <c r="AC25" s="2">
        <f>IF($C25="EPS",SUMIFS('EPS Emissions'!AD:AD,'EPS Emissions'!$C:$C,'BAU Global Total'!$A25)/10^3,SUMIFS('GCAM By Region By Sector'!AC:AC,'GCAM By Region By Sector'!$B:$B,'BAU Global Total'!$A25))</f>
        <v>1.0968703936560598</v>
      </c>
      <c r="AD25" s="2">
        <f>IF($C25="EPS",SUMIFS('EPS Emissions'!AE:AE,'EPS Emissions'!$C:$C,'BAU Global Total'!$A25)/10^3,SUMIFS('GCAM By Region By Sector'!AD:AD,'GCAM By Region By Sector'!$B:$B,'BAU Global Total'!$A25))</f>
        <v>1.1279847458568724</v>
      </c>
      <c r="AE25" s="2">
        <f>IF($C25="EPS",SUMIFS('EPS Emissions'!AF:AF,'EPS Emissions'!$C:$C,'BAU Global Total'!$A25)/10^3,SUMIFS('GCAM By Region By Sector'!AE:AE,'GCAM By Region By Sector'!$B:$B,'BAU Global Total'!$A25))</f>
        <v>1.1590990980576847</v>
      </c>
      <c r="AF25" s="2">
        <f>IF($C25="EPS",SUMIFS('EPS Emissions'!AG:AG,'EPS Emissions'!$C:$C,'BAU Global Total'!$A25)/10^3,SUMIFS('GCAM By Region By Sector'!AF:AF,'GCAM By Region By Sector'!$B:$B,'BAU Global Total'!$A25))</f>
        <v>1.1902134502584969</v>
      </c>
      <c r="AG25" s="2">
        <f>IF($C25="EPS",SUMIFS('EPS Emissions'!AH:AH,'EPS Emissions'!$C:$C,'BAU Global Total'!$A25)/10^3,SUMIFS('GCAM By Region By Sector'!AG:AG,'GCAM By Region By Sector'!$B:$B,'BAU Global Total'!$A25))</f>
        <v>1.2213278024593095</v>
      </c>
      <c r="AH25" s="2">
        <f>IF($C25="EPS",SUMIFS('EPS Emissions'!AI:AI,'EPS Emissions'!$C:$C,'BAU Global Total'!$A25)/10^3,SUMIFS('GCAM By Region By Sector'!AH:AH,'GCAM By Region By Sector'!$B:$B,'BAU Global Total'!$A25))</f>
        <v>1.2524421546601217</v>
      </c>
      <c r="AI25" s="2">
        <f t="shared" si="1"/>
        <v>24.71338771382004</v>
      </c>
      <c r="AJ25" t="e">
        <f t="shared" si="2"/>
        <v>#VALUE!</v>
      </c>
      <c r="AK25" s="2">
        <f>IF(C25="GCAM",
AI25-SUMIFS('GCAM By Region By Sector'!$AO$2:$AO$342,'GCAM By Region By Sector'!$B$2:$B$342,A25),
AI25*(1-AM25))</f>
        <v>24.471288860502302</v>
      </c>
      <c r="AL25" s="15">
        <f>IF(C25="GCAM",
SUMIFS('GCAM By Region By Sector'!$AO$2:$AO$342,'GCAM By Region By Sector'!$B$2:$B$342,A25),
AI25*AM25)</f>
        <v>0.24209885331774</v>
      </c>
      <c r="AM25" s="64" t="str">
        <f>IF(C25="GCAM","n/a",
SUMIFS('GCAM By Region By Sector'!$AO$2:$AO$342,'GCAM By Region By Sector'!$B$2:$B$342,A25)/SUMIFS('GCAM By Region By Sector'!$AM$2:$AM$342,'GCAM By Region By Sector'!$B$2:$B$342,A25))</f>
        <v>n/a</v>
      </c>
    </row>
    <row r="26" spans="1:40" x14ac:dyDescent="0.35">
      <c r="A26" s="13" t="s">
        <v>40</v>
      </c>
      <c r="B26" t="s">
        <v>40</v>
      </c>
      <c r="C26" s="10" t="s">
        <v>13</v>
      </c>
      <c r="D26" s="2">
        <f>IF($C26="EPS",SUMIFS('EPS Emissions'!E:E,'EPS Emissions'!$C:$C,'BAU Global Total'!$A26)/10^3,SUMIFS('GCAM By Region By Sector'!D:D,'GCAM By Region By Sector'!$B:$B,'BAU Global Total'!$A26))</f>
        <v>2.5729878738821053</v>
      </c>
      <c r="E26" s="2">
        <f>IF($C26="EPS",SUMIFS('EPS Emissions'!F:F,'EPS Emissions'!$C:$C,'BAU Global Total'!$A26)/10^3,SUMIFS('GCAM By Region By Sector'!E:E,'GCAM By Region By Sector'!$B:$B,'BAU Global Total'!$A26))</f>
        <v>2.5805297425261644</v>
      </c>
      <c r="F26" s="2">
        <f>IF($C26="EPS",SUMIFS('EPS Emissions'!G:G,'EPS Emissions'!$C:$C,'BAU Global Total'!$A26)/10^3,SUMIFS('GCAM By Region By Sector'!F:F,'GCAM By Region By Sector'!$B:$B,'BAU Global Total'!$A26))</f>
        <v>2.5880716111702249</v>
      </c>
      <c r="G26" s="2">
        <f>IF($C26="EPS",SUMIFS('EPS Emissions'!H:H,'EPS Emissions'!$C:$C,'BAU Global Total'!$A26)/10^3,SUMIFS('GCAM By Region By Sector'!G:G,'GCAM By Region By Sector'!$B:$B,'BAU Global Total'!$A26))</f>
        <v>2.5956134798142849</v>
      </c>
      <c r="H26" s="2">
        <f>IF($C26="EPS",SUMIFS('EPS Emissions'!I:I,'EPS Emissions'!$C:$C,'BAU Global Total'!$A26)/10^3,SUMIFS('GCAM By Region By Sector'!H:H,'GCAM By Region By Sector'!$B:$B,'BAU Global Total'!$A26))</f>
        <v>2.6031553484583441</v>
      </c>
      <c r="I26" s="2">
        <f>IF($C26="EPS",SUMIFS('EPS Emissions'!J:J,'EPS Emissions'!$C:$C,'BAU Global Total'!$A26)/10^3,SUMIFS('GCAM By Region By Sector'!I:I,'GCAM By Region By Sector'!$B:$B,'BAU Global Total'!$A26))</f>
        <v>2.610697217102405</v>
      </c>
      <c r="J26" s="2">
        <f>IF($C26="EPS",SUMIFS('EPS Emissions'!K:K,'EPS Emissions'!$C:$C,'BAU Global Total'!$A26)/10^3,SUMIFS('GCAM By Region By Sector'!J:J,'GCAM By Region By Sector'!$B:$B,'BAU Global Total'!$A26))</f>
        <v>2.606370231302547</v>
      </c>
      <c r="K26" s="2">
        <f>IF($C26="EPS",SUMIFS('EPS Emissions'!L:L,'EPS Emissions'!$C:$C,'BAU Global Total'!$A26)/10^3,SUMIFS('GCAM By Region By Sector'!K:K,'GCAM By Region By Sector'!$B:$B,'BAU Global Total'!$A26))</f>
        <v>2.6020432455026898</v>
      </c>
      <c r="L26" s="2">
        <f>IF($C26="EPS",SUMIFS('EPS Emissions'!M:M,'EPS Emissions'!$C:$C,'BAU Global Total'!$A26)/10^3,SUMIFS('GCAM By Region By Sector'!L:L,'GCAM By Region By Sector'!$B:$B,'BAU Global Total'!$A26))</f>
        <v>2.5977162597028327</v>
      </c>
      <c r="M26" s="2">
        <f>IF($C26="EPS",SUMIFS('EPS Emissions'!N:N,'EPS Emissions'!$C:$C,'BAU Global Total'!$A26)/10^3,SUMIFS('GCAM By Region By Sector'!M:M,'GCAM By Region By Sector'!$B:$B,'BAU Global Total'!$A26))</f>
        <v>2.5933892739029747</v>
      </c>
      <c r="N26" s="2">
        <f>IF($C26="EPS",SUMIFS('EPS Emissions'!O:O,'EPS Emissions'!$C:$C,'BAU Global Total'!$A26)/10^3,SUMIFS('GCAM By Region By Sector'!N:N,'GCAM By Region By Sector'!$B:$B,'BAU Global Total'!$A26))</f>
        <v>2.589062288103118</v>
      </c>
      <c r="O26" s="2">
        <f>IF($C26="EPS",SUMIFS('EPS Emissions'!P:P,'EPS Emissions'!$C:$C,'BAU Global Total'!$A26)/10^3,SUMIFS('GCAM By Region By Sector'!O:O,'GCAM By Region By Sector'!$B:$B,'BAU Global Total'!$A26))</f>
        <v>2.5780344156768065</v>
      </c>
      <c r="P26" s="2">
        <f>IF($C26="EPS",SUMIFS('EPS Emissions'!Q:Q,'EPS Emissions'!$C:$C,'BAU Global Total'!$A26)/10^3,SUMIFS('GCAM By Region By Sector'!P:P,'GCAM By Region By Sector'!$B:$B,'BAU Global Total'!$A26))</f>
        <v>2.5670065432504963</v>
      </c>
      <c r="Q26" s="2">
        <f>IF($C26="EPS",SUMIFS('EPS Emissions'!R:R,'EPS Emissions'!$C:$C,'BAU Global Total'!$A26)/10^3,SUMIFS('GCAM By Region By Sector'!Q:Q,'GCAM By Region By Sector'!$B:$B,'BAU Global Total'!$A26))</f>
        <v>2.5559786708241852</v>
      </c>
      <c r="R26" s="2">
        <f>IF($C26="EPS",SUMIFS('EPS Emissions'!S:S,'EPS Emissions'!$C:$C,'BAU Global Total'!$A26)/10^3,SUMIFS('GCAM By Region By Sector'!R:R,'GCAM By Region By Sector'!$B:$B,'BAU Global Total'!$A26))</f>
        <v>2.544950798397875</v>
      </c>
      <c r="S26" s="2">
        <f>IF($C26="EPS",SUMIFS('EPS Emissions'!T:T,'EPS Emissions'!$C:$C,'BAU Global Total'!$A26)/10^3,SUMIFS('GCAM By Region By Sector'!S:S,'GCAM By Region By Sector'!$B:$B,'BAU Global Total'!$A26))</f>
        <v>2.5339229259715643</v>
      </c>
      <c r="T26" s="2">
        <f>IF($C26="EPS",SUMIFS('EPS Emissions'!U:U,'EPS Emissions'!$C:$C,'BAU Global Total'!$A26)/10^3,SUMIFS('GCAM By Region By Sector'!T:T,'GCAM By Region By Sector'!$B:$B,'BAU Global Total'!$A26))</f>
        <v>2.5219250008309104</v>
      </c>
      <c r="U26" s="2">
        <f>IF($C26="EPS",SUMIFS('EPS Emissions'!V:V,'EPS Emissions'!$C:$C,'BAU Global Total'!$A26)/10^3,SUMIFS('GCAM By Region By Sector'!U:U,'GCAM By Region By Sector'!$B:$B,'BAU Global Total'!$A26))</f>
        <v>2.5099270756902574</v>
      </c>
      <c r="V26" s="2">
        <f>IF($C26="EPS",SUMIFS('EPS Emissions'!W:W,'EPS Emissions'!$C:$C,'BAU Global Total'!$A26)/10^3,SUMIFS('GCAM By Region By Sector'!V:V,'GCAM By Region By Sector'!$B:$B,'BAU Global Total'!$A26))</f>
        <v>2.4979291505496044</v>
      </c>
      <c r="W26" s="2">
        <f>IF($C26="EPS",SUMIFS('EPS Emissions'!X:X,'EPS Emissions'!$C:$C,'BAU Global Total'!$A26)/10^3,SUMIFS('GCAM By Region By Sector'!W:W,'GCAM By Region By Sector'!$B:$B,'BAU Global Total'!$A26))</f>
        <v>2.4859312254089501</v>
      </c>
      <c r="X26" s="2">
        <f>IF($C26="EPS",SUMIFS('EPS Emissions'!Y:Y,'EPS Emissions'!$C:$C,'BAU Global Total'!$A26)/10^3,SUMIFS('GCAM By Region By Sector'!X:X,'GCAM By Region By Sector'!$B:$B,'BAU Global Total'!$A26))</f>
        <v>2.4739333002682962</v>
      </c>
      <c r="Y26" s="2">
        <f>IF($C26="EPS",SUMIFS('EPS Emissions'!Z:Z,'EPS Emissions'!$C:$C,'BAU Global Total'!$A26)/10^3,SUMIFS('GCAM By Region By Sector'!Y:Y,'GCAM By Region By Sector'!$B:$B,'BAU Global Total'!$A26))</f>
        <v>2.4737256521465154</v>
      </c>
      <c r="Z26" s="2">
        <f>IF($C26="EPS",SUMIFS('EPS Emissions'!AA:AA,'EPS Emissions'!$C:$C,'BAU Global Total'!$A26)/10^3,SUMIFS('GCAM By Region By Sector'!Z:Z,'GCAM By Region By Sector'!$B:$B,'BAU Global Total'!$A26))</f>
        <v>2.4735180040247333</v>
      </c>
      <c r="AA26" s="2">
        <f>IF($C26="EPS",SUMIFS('EPS Emissions'!AB:AB,'EPS Emissions'!$C:$C,'BAU Global Total'!$A26)/10^3,SUMIFS('GCAM By Region By Sector'!AA:AA,'GCAM By Region By Sector'!$B:$B,'BAU Global Total'!$A26))</f>
        <v>2.4733103559029526</v>
      </c>
      <c r="AB26" s="2">
        <f>IF($C26="EPS",SUMIFS('EPS Emissions'!AC:AC,'EPS Emissions'!$C:$C,'BAU Global Total'!$A26)/10^3,SUMIFS('GCAM By Region By Sector'!AB:AB,'GCAM By Region By Sector'!$B:$B,'BAU Global Total'!$A26))</f>
        <v>2.4731027077811714</v>
      </c>
      <c r="AC26" s="2">
        <f>IF($C26="EPS",SUMIFS('EPS Emissions'!AD:AD,'EPS Emissions'!$C:$C,'BAU Global Total'!$A26)/10^3,SUMIFS('GCAM By Region By Sector'!AC:AC,'GCAM By Region By Sector'!$B:$B,'BAU Global Total'!$A26))</f>
        <v>2.4728950596593893</v>
      </c>
      <c r="AD26" s="2">
        <f>IF($C26="EPS",SUMIFS('EPS Emissions'!AE:AE,'EPS Emissions'!$C:$C,'BAU Global Total'!$A26)/10^3,SUMIFS('GCAM By Region By Sector'!AD:AD,'GCAM By Region By Sector'!$B:$B,'BAU Global Total'!$A26))</f>
        <v>2.4721684052336927</v>
      </c>
      <c r="AE26" s="2">
        <f>IF($C26="EPS",SUMIFS('EPS Emissions'!AF:AF,'EPS Emissions'!$C:$C,'BAU Global Total'!$A26)/10^3,SUMIFS('GCAM By Region By Sector'!AE:AE,'GCAM By Region By Sector'!$B:$B,'BAU Global Total'!$A26))</f>
        <v>2.4714417508079958</v>
      </c>
      <c r="AF26" s="2">
        <f>IF($C26="EPS",SUMIFS('EPS Emissions'!AG:AG,'EPS Emissions'!$C:$C,'BAU Global Total'!$A26)/10^3,SUMIFS('GCAM By Region By Sector'!AF:AF,'GCAM By Region By Sector'!$B:$B,'BAU Global Total'!$A26))</f>
        <v>2.4707150963822988</v>
      </c>
      <c r="AG26" s="2">
        <f>IF($C26="EPS",SUMIFS('EPS Emissions'!AH:AH,'EPS Emissions'!$C:$C,'BAU Global Total'!$A26)/10^3,SUMIFS('GCAM By Region By Sector'!AG:AG,'GCAM By Region By Sector'!$B:$B,'BAU Global Total'!$A26))</f>
        <v>2.4699884419566018</v>
      </c>
      <c r="AH26" s="2">
        <f>IF($C26="EPS",SUMIFS('EPS Emissions'!AI:AI,'EPS Emissions'!$C:$C,'BAU Global Total'!$A26)/10^3,SUMIFS('GCAM By Region By Sector'!AH:AH,'GCAM By Region By Sector'!$B:$B,'BAU Global Total'!$A26))</f>
        <v>2.4692617875309044</v>
      </c>
      <c r="AI26" s="2">
        <f t="shared" si="1"/>
        <v>78.5293029397629</v>
      </c>
      <c r="AJ26" t="e">
        <f t="shared" si="2"/>
        <v>#VALUE!</v>
      </c>
      <c r="AK26" s="2">
        <f>IF(C26="GCAM",
AI26-SUMIFS('GCAM By Region By Sector'!$AO$2:$AO$342,'GCAM By Region By Sector'!$B$2:$B$342,A26),
AI26*(1-AM26))</f>
        <v>76.290575893207901</v>
      </c>
      <c r="AL26" s="15">
        <f>IF(C26="GCAM",
SUMIFS('GCAM By Region By Sector'!$AO$2:$AO$342,'GCAM By Region By Sector'!$B$2:$B$342,A26),
AI26*AM26)</f>
        <v>2.2387270465549984</v>
      </c>
      <c r="AM26" s="64" t="str">
        <f>IF(C26="GCAM","n/a",
SUMIFS('GCAM By Region By Sector'!$AO$2:$AO$342,'GCAM By Region By Sector'!$B$2:$B$342,A26)/SUMIFS('GCAM By Region By Sector'!$AM$2:$AM$342,'GCAM By Region By Sector'!$B$2:$B$342,A26))</f>
        <v>n/a</v>
      </c>
    </row>
    <row r="27" spans="1:40" x14ac:dyDescent="0.35">
      <c r="A27" s="13" t="s">
        <v>41</v>
      </c>
      <c r="B27" t="s">
        <v>41</v>
      </c>
      <c r="C27" s="10" t="s">
        <v>13</v>
      </c>
      <c r="D27" s="2">
        <f>IF($C27="EPS",SUMIFS('EPS Emissions'!E:E,'EPS Emissions'!$C:$C,'BAU Global Total'!$A27)/10^3,SUMIFS('GCAM By Region By Sector'!D:D,'GCAM By Region By Sector'!$B:$B,'BAU Global Total'!$A27))</f>
        <v>0.59354313501927769</v>
      </c>
      <c r="E27" s="2">
        <f>IF($C27="EPS",SUMIFS('EPS Emissions'!F:F,'EPS Emissions'!$C:$C,'BAU Global Total'!$A27)/10^3,SUMIFS('GCAM By Region By Sector'!E:E,'GCAM By Region By Sector'!$B:$B,'BAU Global Total'!$A27))</f>
        <v>0.59899981821045534</v>
      </c>
      <c r="F27" s="2">
        <f>IF($C27="EPS",SUMIFS('EPS Emissions'!G:G,'EPS Emissions'!$C:$C,'BAU Global Total'!$A27)/10^3,SUMIFS('GCAM By Region By Sector'!F:F,'GCAM By Region By Sector'!$B:$B,'BAU Global Total'!$A27))</f>
        <v>0.60445650140163287</v>
      </c>
      <c r="G27" s="2">
        <f>IF($C27="EPS",SUMIFS('EPS Emissions'!H:H,'EPS Emissions'!$C:$C,'BAU Global Total'!$A27)/10^3,SUMIFS('GCAM By Region By Sector'!G:G,'GCAM By Region By Sector'!$B:$B,'BAU Global Total'!$A27))</f>
        <v>0.60991318459281052</v>
      </c>
      <c r="H27" s="2">
        <f>IF($C27="EPS",SUMIFS('EPS Emissions'!I:I,'EPS Emissions'!$C:$C,'BAU Global Total'!$A27)/10^3,SUMIFS('GCAM By Region By Sector'!H:H,'GCAM By Region By Sector'!$B:$B,'BAU Global Total'!$A27))</f>
        <v>0.61536986778398794</v>
      </c>
      <c r="I27" s="2">
        <f>IF($C27="EPS",SUMIFS('EPS Emissions'!J:J,'EPS Emissions'!$C:$C,'BAU Global Total'!$A27)/10^3,SUMIFS('GCAM By Region By Sector'!I:I,'GCAM By Region By Sector'!$B:$B,'BAU Global Total'!$A27))</f>
        <v>0.62082655097516537</v>
      </c>
      <c r="J27" s="2">
        <f>IF($C27="EPS",SUMIFS('EPS Emissions'!K:K,'EPS Emissions'!$C:$C,'BAU Global Total'!$A27)/10^3,SUMIFS('GCAM By Region By Sector'!J:J,'GCAM By Region By Sector'!$B:$B,'BAU Global Total'!$A27))</f>
        <v>0.62667781040622128</v>
      </c>
      <c r="K27" s="2">
        <f>IF($C27="EPS",SUMIFS('EPS Emissions'!L:L,'EPS Emissions'!$C:$C,'BAU Global Total'!$A27)/10^3,SUMIFS('GCAM By Region By Sector'!K:K,'GCAM By Region By Sector'!$B:$B,'BAU Global Total'!$A27))</f>
        <v>0.63252906983727697</v>
      </c>
      <c r="L27" s="2">
        <f>IF($C27="EPS",SUMIFS('EPS Emissions'!M:M,'EPS Emissions'!$C:$C,'BAU Global Total'!$A27)/10^3,SUMIFS('GCAM By Region By Sector'!L:L,'GCAM By Region By Sector'!$B:$B,'BAU Global Total'!$A27))</f>
        <v>0.63838032926833277</v>
      </c>
      <c r="M27" s="2">
        <f>IF($C27="EPS",SUMIFS('EPS Emissions'!N:N,'EPS Emissions'!$C:$C,'BAU Global Total'!$A27)/10^3,SUMIFS('GCAM By Region By Sector'!M:M,'GCAM By Region By Sector'!$B:$B,'BAU Global Total'!$A27))</f>
        <v>0.64423158869938846</v>
      </c>
      <c r="N27" s="2">
        <f>IF($C27="EPS",SUMIFS('EPS Emissions'!O:O,'EPS Emissions'!$C:$C,'BAU Global Total'!$A27)/10^3,SUMIFS('GCAM By Region By Sector'!N:N,'GCAM By Region By Sector'!$B:$B,'BAU Global Total'!$A27))</f>
        <v>0.65008284813044415</v>
      </c>
      <c r="O27" s="2">
        <f>IF($C27="EPS",SUMIFS('EPS Emissions'!P:P,'EPS Emissions'!$C:$C,'BAU Global Total'!$A27)/10^3,SUMIFS('GCAM By Region By Sector'!O:O,'GCAM By Region By Sector'!$B:$B,'BAU Global Total'!$A27))</f>
        <v>0.65278320515432897</v>
      </c>
      <c r="P27" s="2">
        <f>IF($C27="EPS",SUMIFS('EPS Emissions'!Q:Q,'EPS Emissions'!$C:$C,'BAU Global Total'!$A27)/10^3,SUMIFS('GCAM By Region By Sector'!P:P,'GCAM By Region By Sector'!$B:$B,'BAU Global Total'!$A27))</f>
        <v>0.65548356217821402</v>
      </c>
      <c r="Q27" s="2">
        <f>IF($C27="EPS",SUMIFS('EPS Emissions'!R:R,'EPS Emissions'!$C:$C,'BAU Global Total'!$A27)/10^3,SUMIFS('GCAM By Region By Sector'!Q:Q,'GCAM By Region By Sector'!$B:$B,'BAU Global Total'!$A27))</f>
        <v>0.65818391920209895</v>
      </c>
      <c r="R27" s="2">
        <f>IF($C27="EPS",SUMIFS('EPS Emissions'!S:S,'EPS Emissions'!$C:$C,'BAU Global Total'!$A27)/10^3,SUMIFS('GCAM By Region By Sector'!R:R,'GCAM By Region By Sector'!$B:$B,'BAU Global Total'!$A27))</f>
        <v>0.66088427622598389</v>
      </c>
      <c r="S27" s="2">
        <f>IF($C27="EPS",SUMIFS('EPS Emissions'!T:T,'EPS Emissions'!$C:$C,'BAU Global Total'!$A27)/10^3,SUMIFS('GCAM By Region By Sector'!S:S,'GCAM By Region By Sector'!$B:$B,'BAU Global Total'!$A27))</f>
        <v>0.66358463324986872</v>
      </c>
      <c r="T27" s="2">
        <f>IF($C27="EPS",SUMIFS('EPS Emissions'!U:U,'EPS Emissions'!$C:$C,'BAU Global Total'!$A27)/10^3,SUMIFS('GCAM By Region By Sector'!T:T,'GCAM By Region By Sector'!$B:$B,'BAU Global Total'!$A27))</f>
        <v>0.6654716988313929</v>
      </c>
      <c r="U27" s="2">
        <f>IF($C27="EPS",SUMIFS('EPS Emissions'!V:V,'EPS Emissions'!$C:$C,'BAU Global Total'!$A27)/10^3,SUMIFS('GCAM By Region By Sector'!U:U,'GCAM By Region By Sector'!$B:$B,'BAU Global Total'!$A27))</f>
        <v>0.66735876441291686</v>
      </c>
      <c r="V27" s="2">
        <f>IF($C27="EPS",SUMIFS('EPS Emissions'!W:W,'EPS Emissions'!$C:$C,'BAU Global Total'!$A27)/10^3,SUMIFS('GCAM By Region By Sector'!V:V,'GCAM By Region By Sector'!$B:$B,'BAU Global Total'!$A27))</f>
        <v>0.66924582999444082</v>
      </c>
      <c r="W27" s="2">
        <f>IF($C27="EPS",SUMIFS('EPS Emissions'!X:X,'EPS Emissions'!$C:$C,'BAU Global Total'!$A27)/10^3,SUMIFS('GCAM By Region By Sector'!W:W,'GCAM By Region By Sector'!$B:$B,'BAU Global Total'!$A27))</f>
        <v>0.67113289557596501</v>
      </c>
      <c r="X27" s="2">
        <f>IF($C27="EPS",SUMIFS('EPS Emissions'!Y:Y,'EPS Emissions'!$C:$C,'BAU Global Total'!$A27)/10^3,SUMIFS('GCAM By Region By Sector'!X:X,'GCAM By Region By Sector'!$B:$B,'BAU Global Total'!$A27))</f>
        <v>0.67301996115748886</v>
      </c>
      <c r="Y27" s="2">
        <f>IF($C27="EPS",SUMIFS('EPS Emissions'!Z:Z,'EPS Emissions'!$C:$C,'BAU Global Total'!$A27)/10^3,SUMIFS('GCAM By Region By Sector'!Y:Y,'GCAM By Region By Sector'!$B:$B,'BAU Global Total'!$A27))</f>
        <v>0.6749573487687931</v>
      </c>
      <c r="Z27" s="2">
        <f>IF($C27="EPS",SUMIFS('EPS Emissions'!AA:AA,'EPS Emissions'!$C:$C,'BAU Global Total'!$A27)/10^3,SUMIFS('GCAM By Region By Sector'!Z:Z,'GCAM By Region By Sector'!$B:$B,'BAU Global Total'!$A27))</f>
        <v>0.67689473638009723</v>
      </c>
      <c r="AA27" s="2">
        <f>IF($C27="EPS",SUMIFS('EPS Emissions'!AB:AB,'EPS Emissions'!$C:$C,'BAU Global Total'!$A27)/10^3,SUMIFS('GCAM By Region By Sector'!AA:AA,'GCAM By Region By Sector'!$B:$B,'BAU Global Total'!$A27))</f>
        <v>0.67883212399140125</v>
      </c>
      <c r="AB27" s="2">
        <f>IF($C27="EPS",SUMIFS('EPS Emissions'!AC:AC,'EPS Emissions'!$C:$C,'BAU Global Total'!$A27)/10^3,SUMIFS('GCAM By Region By Sector'!AB:AB,'GCAM By Region By Sector'!$B:$B,'BAU Global Total'!$A27))</f>
        <v>0.68076951160270549</v>
      </c>
      <c r="AC27" s="2">
        <f>IF($C27="EPS",SUMIFS('EPS Emissions'!AD:AD,'EPS Emissions'!$C:$C,'BAU Global Total'!$A27)/10^3,SUMIFS('GCAM By Region By Sector'!AC:AC,'GCAM By Region By Sector'!$B:$B,'BAU Global Total'!$A27))</f>
        <v>0.68270689921400951</v>
      </c>
      <c r="AD27" s="2">
        <f>IF($C27="EPS",SUMIFS('EPS Emissions'!AE:AE,'EPS Emissions'!$C:$C,'BAU Global Total'!$A27)/10^3,SUMIFS('GCAM By Region By Sector'!AD:AD,'GCAM By Region By Sector'!$B:$B,'BAU Global Total'!$A27))</f>
        <v>0.68464701675434525</v>
      </c>
      <c r="AE27" s="2">
        <f>IF($C27="EPS",SUMIFS('EPS Emissions'!AF:AF,'EPS Emissions'!$C:$C,'BAU Global Total'!$A27)/10^3,SUMIFS('GCAM By Region By Sector'!AE:AE,'GCAM By Region By Sector'!$B:$B,'BAU Global Total'!$A27))</f>
        <v>0.68658713429468099</v>
      </c>
      <c r="AF27" s="2">
        <f>IF($C27="EPS",SUMIFS('EPS Emissions'!AG:AG,'EPS Emissions'!$C:$C,'BAU Global Total'!$A27)/10^3,SUMIFS('GCAM By Region By Sector'!AF:AF,'GCAM By Region By Sector'!$B:$B,'BAU Global Total'!$A27))</f>
        <v>0.68852725183501717</v>
      </c>
      <c r="AG27" s="2">
        <f>IF($C27="EPS",SUMIFS('EPS Emissions'!AH:AH,'EPS Emissions'!$C:$C,'BAU Global Total'!$A27)/10^3,SUMIFS('GCAM By Region By Sector'!AG:AG,'GCAM By Region By Sector'!$B:$B,'BAU Global Total'!$A27))</f>
        <v>0.6904673693753528</v>
      </c>
      <c r="AH27" s="2">
        <f>IF($C27="EPS",SUMIFS('EPS Emissions'!AI:AI,'EPS Emissions'!$C:$C,'BAU Global Total'!$A27)/10^3,SUMIFS('GCAM By Region By Sector'!AH:AH,'GCAM By Region By Sector'!$B:$B,'BAU Global Total'!$A27))</f>
        <v>0.69240748691568854</v>
      </c>
      <c r="AI27" s="2">
        <f t="shared" si="1"/>
        <v>20.308956329439777</v>
      </c>
      <c r="AJ27" t="e">
        <f t="shared" si="2"/>
        <v>#VALUE!</v>
      </c>
      <c r="AK27" s="2">
        <f>IF(C27="GCAM",
AI27-SUMIFS('GCAM By Region By Sector'!$AO$2:$AO$342,'GCAM By Region By Sector'!$B$2:$B$342,A27),
AI27*(1-AM27))</f>
        <v>19.793782248609777</v>
      </c>
      <c r="AL27" s="15">
        <f>IF(C27="GCAM",
SUMIFS('GCAM By Region By Sector'!$AO$2:$AO$342,'GCAM By Region By Sector'!$B$2:$B$342,A27),
AI27*AM27)</f>
        <v>0.51517408082999949</v>
      </c>
      <c r="AM27" s="64" t="str">
        <f>IF(C27="GCAM","n/a",
SUMIFS('GCAM By Region By Sector'!$AO$2:$AO$342,'GCAM By Region By Sector'!$B$2:$B$342,A27)/SUMIFS('GCAM By Region By Sector'!$AM$2:$AM$342,'GCAM By Region By Sector'!$B$2:$B$342,A27))</f>
        <v>n/a</v>
      </c>
    </row>
    <row r="28" spans="1:40" x14ac:dyDescent="0.35">
      <c r="A28" s="13" t="s">
        <v>42</v>
      </c>
      <c r="B28" t="s">
        <v>43</v>
      </c>
      <c r="C28" s="10" t="s">
        <v>13</v>
      </c>
      <c r="D28" s="2">
        <f>IF($C28="EPS",SUMIFS('EPS Emissions'!E:E,'EPS Emissions'!$C:$C,'BAU Global Total'!$A28)/10^3,SUMIFS('GCAM By Region By Sector'!D:D,'GCAM By Region By Sector'!$B:$B,'BAU Global Total'!$A28))</f>
        <v>0.19943546393118733</v>
      </c>
      <c r="E28" s="2">
        <f>IF($C28="EPS",SUMIFS('EPS Emissions'!F:F,'EPS Emissions'!$C:$C,'BAU Global Total'!$A28)/10^3,SUMIFS('GCAM By Region By Sector'!E:E,'GCAM By Region By Sector'!$B:$B,'BAU Global Total'!$A28))</f>
        <v>0.20035989790384784</v>
      </c>
      <c r="F28" s="2">
        <f>IF($C28="EPS",SUMIFS('EPS Emissions'!G:G,'EPS Emissions'!$C:$C,'BAU Global Total'!$A28)/10^3,SUMIFS('GCAM By Region By Sector'!F:F,'GCAM By Region By Sector'!$B:$B,'BAU Global Total'!$A28))</f>
        <v>0.20128433187650829</v>
      </c>
      <c r="G28" s="2">
        <f>IF($C28="EPS",SUMIFS('EPS Emissions'!H:H,'EPS Emissions'!$C:$C,'BAU Global Total'!$A28)/10^3,SUMIFS('GCAM By Region By Sector'!G:G,'GCAM By Region By Sector'!$B:$B,'BAU Global Total'!$A28))</f>
        <v>0.2022087658491688</v>
      </c>
      <c r="H28" s="2">
        <f>IF($C28="EPS",SUMIFS('EPS Emissions'!I:I,'EPS Emissions'!$C:$C,'BAU Global Total'!$A28)/10^3,SUMIFS('GCAM By Region By Sector'!H:H,'GCAM By Region By Sector'!$B:$B,'BAU Global Total'!$A28))</f>
        <v>0.20313319982182923</v>
      </c>
      <c r="I28" s="2">
        <f>IF($C28="EPS",SUMIFS('EPS Emissions'!J:J,'EPS Emissions'!$C:$C,'BAU Global Total'!$A28)/10^3,SUMIFS('GCAM By Region By Sector'!I:I,'GCAM By Region By Sector'!$B:$B,'BAU Global Total'!$A28))</f>
        <v>0.20405763379448977</v>
      </c>
      <c r="J28" s="2">
        <f>IF($C28="EPS",SUMIFS('EPS Emissions'!K:K,'EPS Emissions'!$C:$C,'BAU Global Total'!$A28)/10^3,SUMIFS('GCAM By Region By Sector'!J:J,'GCAM By Region By Sector'!$B:$B,'BAU Global Total'!$A28))</f>
        <v>0.20972776499277662</v>
      </c>
      <c r="K28" s="2">
        <f>IF($C28="EPS",SUMIFS('EPS Emissions'!L:L,'EPS Emissions'!$C:$C,'BAU Global Total'!$A28)/10^3,SUMIFS('GCAM By Region By Sector'!K:K,'GCAM By Region By Sector'!$B:$B,'BAU Global Total'!$A28))</f>
        <v>0.21539789619106348</v>
      </c>
      <c r="L28" s="2">
        <f>IF($C28="EPS",SUMIFS('EPS Emissions'!M:M,'EPS Emissions'!$C:$C,'BAU Global Total'!$A28)/10^3,SUMIFS('GCAM By Region By Sector'!L:L,'GCAM By Region By Sector'!$B:$B,'BAU Global Total'!$A28))</f>
        <v>0.22106802738935036</v>
      </c>
      <c r="M28" s="2">
        <f>IF($C28="EPS",SUMIFS('EPS Emissions'!N:N,'EPS Emissions'!$C:$C,'BAU Global Total'!$A28)/10^3,SUMIFS('GCAM By Region By Sector'!M:M,'GCAM By Region By Sector'!$B:$B,'BAU Global Total'!$A28))</f>
        <v>0.22673815858763724</v>
      </c>
      <c r="N28" s="2">
        <f>IF($C28="EPS",SUMIFS('EPS Emissions'!O:O,'EPS Emissions'!$C:$C,'BAU Global Total'!$A28)/10^3,SUMIFS('GCAM By Region By Sector'!N:N,'GCAM By Region By Sector'!$B:$B,'BAU Global Total'!$A28))</f>
        <v>0.23240828978592409</v>
      </c>
      <c r="O28" s="2">
        <f>IF($C28="EPS",SUMIFS('EPS Emissions'!P:P,'EPS Emissions'!$C:$C,'BAU Global Total'!$A28)/10^3,SUMIFS('GCAM By Region By Sector'!O:O,'GCAM By Region By Sector'!$B:$B,'BAU Global Total'!$A28))</f>
        <v>0.23587360177085318</v>
      </c>
      <c r="P28" s="2">
        <f>IF($C28="EPS",SUMIFS('EPS Emissions'!Q:Q,'EPS Emissions'!$C:$C,'BAU Global Total'!$A28)/10^3,SUMIFS('GCAM By Region By Sector'!P:P,'GCAM By Region By Sector'!$B:$B,'BAU Global Total'!$A28))</f>
        <v>0.23933891375578223</v>
      </c>
      <c r="Q28" s="2">
        <f>IF($C28="EPS",SUMIFS('EPS Emissions'!R:R,'EPS Emissions'!$C:$C,'BAU Global Total'!$A28)/10^3,SUMIFS('GCAM By Region By Sector'!Q:Q,'GCAM By Region By Sector'!$B:$B,'BAU Global Total'!$A28))</f>
        <v>0.24280422574071134</v>
      </c>
      <c r="R28" s="2">
        <f>IF($C28="EPS",SUMIFS('EPS Emissions'!S:S,'EPS Emissions'!$C:$C,'BAU Global Total'!$A28)/10^3,SUMIFS('GCAM By Region By Sector'!R:R,'GCAM By Region By Sector'!$B:$B,'BAU Global Total'!$A28))</f>
        <v>0.24626953772564039</v>
      </c>
      <c r="S28" s="2">
        <f>IF($C28="EPS",SUMIFS('EPS Emissions'!T:T,'EPS Emissions'!$C:$C,'BAU Global Total'!$A28)/10^3,SUMIFS('GCAM By Region By Sector'!S:S,'GCAM By Region By Sector'!$B:$B,'BAU Global Total'!$A28))</f>
        <v>0.2497348497105695</v>
      </c>
      <c r="T28" s="2">
        <f>IF($C28="EPS",SUMIFS('EPS Emissions'!U:U,'EPS Emissions'!$C:$C,'BAU Global Total'!$A28)/10^3,SUMIFS('GCAM By Region By Sector'!T:T,'GCAM By Region By Sector'!$B:$B,'BAU Global Total'!$A28))</f>
        <v>0.2551689311404855</v>
      </c>
      <c r="U28" s="2">
        <f>IF($C28="EPS",SUMIFS('EPS Emissions'!V:V,'EPS Emissions'!$C:$C,'BAU Global Total'!$A28)/10^3,SUMIFS('GCAM By Region By Sector'!U:U,'GCAM By Region By Sector'!$B:$B,'BAU Global Total'!$A28))</f>
        <v>0.26060301257040147</v>
      </c>
      <c r="V28" s="2">
        <f>IF($C28="EPS",SUMIFS('EPS Emissions'!W:W,'EPS Emissions'!$C:$C,'BAU Global Total'!$A28)/10^3,SUMIFS('GCAM By Region By Sector'!V:V,'GCAM By Region By Sector'!$B:$B,'BAU Global Total'!$A28))</f>
        <v>0.2660370940003175</v>
      </c>
      <c r="W28" s="2">
        <f>IF($C28="EPS",SUMIFS('EPS Emissions'!X:X,'EPS Emissions'!$C:$C,'BAU Global Total'!$A28)/10^3,SUMIFS('GCAM By Region By Sector'!W:W,'GCAM By Region By Sector'!$B:$B,'BAU Global Total'!$A28))</f>
        <v>0.27147117543023358</v>
      </c>
      <c r="X28" s="2">
        <f>IF($C28="EPS",SUMIFS('EPS Emissions'!Y:Y,'EPS Emissions'!$C:$C,'BAU Global Total'!$A28)/10^3,SUMIFS('GCAM By Region By Sector'!X:X,'GCAM By Region By Sector'!$B:$B,'BAU Global Total'!$A28))</f>
        <v>0.27690525686014955</v>
      </c>
      <c r="Y28" s="2">
        <f>IF($C28="EPS",SUMIFS('EPS Emissions'!Z:Z,'EPS Emissions'!$C:$C,'BAU Global Total'!$A28)/10^3,SUMIFS('GCAM By Region By Sector'!Y:Y,'GCAM By Region By Sector'!$B:$B,'BAU Global Total'!$A28))</f>
        <v>0.2814524853997934</v>
      </c>
      <c r="Z28" s="2">
        <f>IF($C28="EPS",SUMIFS('EPS Emissions'!AA:AA,'EPS Emissions'!$C:$C,'BAU Global Total'!$A28)/10^3,SUMIFS('GCAM By Region By Sector'!Z:Z,'GCAM By Region By Sector'!$B:$B,'BAU Global Total'!$A28))</f>
        <v>0.28599971393943713</v>
      </c>
      <c r="AA28" s="2">
        <f>IF($C28="EPS",SUMIFS('EPS Emissions'!AB:AB,'EPS Emissions'!$C:$C,'BAU Global Total'!$A28)/10^3,SUMIFS('GCAM By Region By Sector'!AA:AA,'GCAM By Region By Sector'!$B:$B,'BAU Global Total'!$A28))</f>
        <v>0.29054694247908097</v>
      </c>
      <c r="AB28" s="2">
        <f>IF($C28="EPS",SUMIFS('EPS Emissions'!AC:AC,'EPS Emissions'!$C:$C,'BAU Global Total'!$A28)/10^3,SUMIFS('GCAM By Region By Sector'!AB:AB,'GCAM By Region By Sector'!$B:$B,'BAU Global Total'!$A28))</f>
        <v>0.29509417101872482</v>
      </c>
      <c r="AC28" s="2">
        <f>IF($C28="EPS",SUMIFS('EPS Emissions'!AD:AD,'EPS Emissions'!$C:$C,'BAU Global Total'!$A28)/10^3,SUMIFS('GCAM By Region By Sector'!AC:AC,'GCAM By Region By Sector'!$B:$B,'BAU Global Total'!$A28))</f>
        <v>0.29964139955836849</v>
      </c>
      <c r="AD28" s="2">
        <f>IF($C28="EPS",SUMIFS('EPS Emissions'!AE:AE,'EPS Emissions'!$C:$C,'BAU Global Total'!$A28)/10^3,SUMIFS('GCAM By Region By Sector'!AD:AD,'GCAM By Region By Sector'!$B:$B,'BAU Global Total'!$A28))</f>
        <v>0.30250529592610209</v>
      </c>
      <c r="AE28" s="2">
        <f>IF($C28="EPS",SUMIFS('EPS Emissions'!AF:AF,'EPS Emissions'!$C:$C,'BAU Global Total'!$A28)/10^3,SUMIFS('GCAM By Region By Sector'!AE:AE,'GCAM By Region By Sector'!$B:$B,'BAU Global Total'!$A28))</f>
        <v>0.30536919229383569</v>
      </c>
      <c r="AF28" s="2">
        <f>IF($C28="EPS",SUMIFS('EPS Emissions'!AG:AG,'EPS Emissions'!$C:$C,'BAU Global Total'!$A28)/10^3,SUMIFS('GCAM By Region By Sector'!AF:AF,'GCAM By Region By Sector'!$B:$B,'BAU Global Total'!$A28))</f>
        <v>0.30823308866156934</v>
      </c>
      <c r="AG28" s="2">
        <f>IF($C28="EPS",SUMIFS('EPS Emissions'!AH:AH,'EPS Emissions'!$C:$C,'BAU Global Total'!$A28)/10^3,SUMIFS('GCAM By Region By Sector'!AG:AG,'GCAM By Region By Sector'!$B:$B,'BAU Global Total'!$A28))</f>
        <v>0.31109698502930289</v>
      </c>
      <c r="AH28" s="2">
        <f>IF($C28="EPS",SUMIFS('EPS Emissions'!AI:AI,'EPS Emissions'!$C:$C,'BAU Global Total'!$A28)/10^3,SUMIFS('GCAM By Region By Sector'!AH:AH,'GCAM By Region By Sector'!$B:$B,'BAU Global Total'!$A28))</f>
        <v>0.31396088139703648</v>
      </c>
      <c r="AI28" s="2">
        <f t="shared" si="1"/>
        <v>7.8539261845321793</v>
      </c>
      <c r="AJ28" t="e">
        <f t="shared" si="2"/>
        <v>#VALUE!</v>
      </c>
      <c r="AK28" s="2">
        <f>IF(C28="GCAM",
AI28-SUMIFS('GCAM By Region By Sector'!$AO$2:$AO$342,'GCAM By Region By Sector'!$B$2:$B$342,A28),
AI28*(1-AM28))</f>
        <v>7.7038036248846797</v>
      </c>
      <c r="AL28" s="15">
        <f>IF(C28="GCAM",
SUMIFS('GCAM By Region By Sector'!$AO$2:$AO$342,'GCAM By Region By Sector'!$B$2:$B$342,A28),
AI28*AM28)</f>
        <v>0.15012255964749999</v>
      </c>
      <c r="AM28" s="64" t="str">
        <f>IF(C28="GCAM","n/a",
SUMIFS('GCAM By Region By Sector'!$AO$2:$AO$342,'GCAM By Region By Sector'!$B$2:$B$342,A28)/SUMIFS('GCAM By Region By Sector'!$AM$2:$AM$342,'GCAM By Region By Sector'!$B$2:$B$342,A28))</f>
        <v>n/a</v>
      </c>
    </row>
    <row r="29" spans="1:40" x14ac:dyDescent="0.35">
      <c r="A29" s="13" t="s">
        <v>44</v>
      </c>
      <c r="B29" t="s">
        <v>45</v>
      </c>
      <c r="C29" s="10" t="s">
        <v>13</v>
      </c>
      <c r="D29" s="2">
        <f>IF($C29="EPS",SUMIFS('EPS Emissions'!E:E,'EPS Emissions'!$C:$C,'BAU Global Total'!$A29)/10^3,SUMIFS('GCAM By Region By Sector'!D:D,'GCAM By Region By Sector'!$B:$B,'BAU Global Total'!$A29))</f>
        <v>0.47390136806501892</v>
      </c>
      <c r="E29" s="2">
        <f>IF($C29="EPS",SUMIFS('EPS Emissions'!F:F,'EPS Emissions'!$C:$C,'BAU Global Total'!$A29)/10^3,SUMIFS('GCAM By Region By Sector'!E:E,'GCAM By Region By Sector'!$B:$B,'BAU Global Total'!$A29))</f>
        <v>0.48070522649153674</v>
      </c>
      <c r="F29" s="2">
        <f>IF($C29="EPS",SUMIFS('EPS Emissions'!G:G,'EPS Emissions'!$C:$C,'BAU Global Total'!$A29)/10^3,SUMIFS('GCAM By Region By Sector'!F:F,'GCAM By Region By Sector'!$B:$B,'BAU Global Total'!$A29))</f>
        <v>0.48750908491805445</v>
      </c>
      <c r="G29" s="2">
        <f>IF($C29="EPS",SUMIFS('EPS Emissions'!H:H,'EPS Emissions'!$C:$C,'BAU Global Total'!$A29)/10^3,SUMIFS('GCAM By Region By Sector'!G:G,'GCAM By Region By Sector'!$B:$B,'BAU Global Total'!$A29))</f>
        <v>0.49431294334457226</v>
      </c>
      <c r="H29" s="2">
        <f>IF($C29="EPS",SUMIFS('EPS Emissions'!I:I,'EPS Emissions'!$C:$C,'BAU Global Total'!$A29)/10^3,SUMIFS('GCAM By Region By Sector'!H:H,'GCAM By Region By Sector'!$B:$B,'BAU Global Total'!$A29))</f>
        <v>0.50111680177108997</v>
      </c>
      <c r="I29" s="2">
        <f>IF($C29="EPS",SUMIFS('EPS Emissions'!J:J,'EPS Emissions'!$C:$C,'BAU Global Total'!$A29)/10^3,SUMIFS('GCAM By Region By Sector'!I:I,'GCAM By Region By Sector'!$B:$B,'BAU Global Total'!$A29))</f>
        <v>0.50792066019760773</v>
      </c>
      <c r="J29" s="2">
        <f>IF($C29="EPS",SUMIFS('EPS Emissions'!K:K,'EPS Emissions'!$C:$C,'BAU Global Total'!$A29)/10^3,SUMIFS('GCAM By Region By Sector'!J:J,'GCAM By Region By Sector'!$B:$B,'BAU Global Total'!$A29))</f>
        <v>0.51695160542994933</v>
      </c>
      <c r="K29" s="2">
        <f>IF($C29="EPS",SUMIFS('EPS Emissions'!L:L,'EPS Emissions'!$C:$C,'BAU Global Total'!$A29)/10^3,SUMIFS('GCAM By Region By Sector'!K:K,'GCAM By Region By Sector'!$B:$B,'BAU Global Total'!$A29))</f>
        <v>0.52598255066229105</v>
      </c>
      <c r="L29" s="2">
        <f>IF($C29="EPS",SUMIFS('EPS Emissions'!M:M,'EPS Emissions'!$C:$C,'BAU Global Total'!$A29)/10^3,SUMIFS('GCAM By Region By Sector'!L:L,'GCAM By Region By Sector'!$B:$B,'BAU Global Total'!$A29))</f>
        <v>0.53501349589463276</v>
      </c>
      <c r="M29" s="2">
        <f>IF($C29="EPS",SUMIFS('EPS Emissions'!N:N,'EPS Emissions'!$C:$C,'BAU Global Total'!$A29)/10^3,SUMIFS('GCAM By Region By Sector'!M:M,'GCAM By Region By Sector'!$B:$B,'BAU Global Total'!$A29))</f>
        <v>0.54404444112697437</v>
      </c>
      <c r="N29" s="2">
        <f>IF($C29="EPS",SUMIFS('EPS Emissions'!O:O,'EPS Emissions'!$C:$C,'BAU Global Total'!$A29)/10^3,SUMIFS('GCAM By Region By Sector'!N:N,'GCAM By Region By Sector'!$B:$B,'BAU Global Total'!$A29))</f>
        <v>0.55307538635931597</v>
      </c>
      <c r="O29" s="2">
        <f>IF($C29="EPS",SUMIFS('EPS Emissions'!P:P,'EPS Emissions'!$C:$C,'BAU Global Total'!$A29)/10^3,SUMIFS('GCAM By Region By Sector'!O:O,'GCAM By Region By Sector'!$B:$B,'BAU Global Total'!$A29))</f>
        <v>0.5624053095902859</v>
      </c>
      <c r="P29" s="2">
        <f>IF($C29="EPS",SUMIFS('EPS Emissions'!Q:Q,'EPS Emissions'!$C:$C,'BAU Global Total'!$A29)/10^3,SUMIFS('GCAM By Region By Sector'!P:P,'GCAM By Region By Sector'!$B:$B,'BAU Global Total'!$A29))</f>
        <v>0.57173523282125571</v>
      </c>
      <c r="Q29" s="2">
        <f>IF($C29="EPS",SUMIFS('EPS Emissions'!R:R,'EPS Emissions'!$C:$C,'BAU Global Total'!$A29)/10^3,SUMIFS('GCAM By Region By Sector'!Q:Q,'GCAM By Region By Sector'!$B:$B,'BAU Global Total'!$A29))</f>
        <v>0.58106515605222575</v>
      </c>
      <c r="R29" s="2">
        <f>IF($C29="EPS",SUMIFS('EPS Emissions'!S:S,'EPS Emissions'!$C:$C,'BAU Global Total'!$A29)/10^3,SUMIFS('GCAM By Region By Sector'!R:R,'GCAM By Region By Sector'!$B:$B,'BAU Global Total'!$A29))</f>
        <v>0.59039507928319546</v>
      </c>
      <c r="S29" s="2">
        <f>IF($C29="EPS",SUMIFS('EPS Emissions'!T:T,'EPS Emissions'!$C:$C,'BAU Global Total'!$A29)/10^3,SUMIFS('GCAM By Region By Sector'!S:S,'GCAM By Region By Sector'!$B:$B,'BAU Global Total'!$A29))</f>
        <v>0.59972500251416527</v>
      </c>
      <c r="T29" s="2">
        <f>IF($C29="EPS",SUMIFS('EPS Emissions'!U:U,'EPS Emissions'!$C:$C,'BAU Global Total'!$A29)/10^3,SUMIFS('GCAM By Region By Sector'!T:T,'GCAM By Region By Sector'!$B:$B,'BAU Global Total'!$A29))</f>
        <v>0.60872486969969275</v>
      </c>
      <c r="U29" s="2">
        <f>IF($C29="EPS",SUMIFS('EPS Emissions'!V:V,'EPS Emissions'!$C:$C,'BAU Global Total'!$A29)/10^3,SUMIFS('GCAM By Region By Sector'!U:U,'GCAM By Region By Sector'!$B:$B,'BAU Global Total'!$A29))</f>
        <v>0.61772473688522045</v>
      </c>
      <c r="V29" s="2">
        <f>IF($C29="EPS",SUMIFS('EPS Emissions'!W:W,'EPS Emissions'!$C:$C,'BAU Global Total'!$A29)/10^3,SUMIFS('GCAM By Region By Sector'!V:V,'GCAM By Region By Sector'!$B:$B,'BAU Global Total'!$A29))</f>
        <v>0.62672460407074815</v>
      </c>
      <c r="W29" s="2">
        <f>IF($C29="EPS",SUMIFS('EPS Emissions'!X:X,'EPS Emissions'!$C:$C,'BAU Global Total'!$A29)/10^3,SUMIFS('GCAM By Region By Sector'!W:W,'GCAM By Region By Sector'!$B:$B,'BAU Global Total'!$A29))</f>
        <v>0.63572447125627574</v>
      </c>
      <c r="X29" s="2">
        <f>IF($C29="EPS",SUMIFS('EPS Emissions'!Y:Y,'EPS Emissions'!$C:$C,'BAU Global Total'!$A29)/10^3,SUMIFS('GCAM By Region By Sector'!X:X,'GCAM By Region By Sector'!$B:$B,'BAU Global Total'!$A29))</f>
        <v>0.64472433844180344</v>
      </c>
      <c r="Y29" s="2">
        <f>IF($C29="EPS",SUMIFS('EPS Emissions'!Z:Z,'EPS Emissions'!$C:$C,'BAU Global Total'!$A29)/10^3,SUMIFS('GCAM By Region By Sector'!Y:Y,'GCAM By Region By Sector'!$B:$B,'BAU Global Total'!$A29))</f>
        <v>0.65409611846238325</v>
      </c>
      <c r="Z29" s="2">
        <f>IF($C29="EPS",SUMIFS('EPS Emissions'!AA:AA,'EPS Emissions'!$C:$C,'BAU Global Total'!$A29)/10^3,SUMIFS('GCAM By Region By Sector'!Z:Z,'GCAM By Region By Sector'!$B:$B,'BAU Global Total'!$A29))</f>
        <v>0.6634678984829635</v>
      </c>
      <c r="AA29" s="2">
        <f>IF($C29="EPS",SUMIFS('EPS Emissions'!AB:AB,'EPS Emissions'!$C:$C,'BAU Global Total'!$A29)/10^3,SUMIFS('GCAM By Region By Sector'!AA:AA,'GCAM By Region By Sector'!$B:$B,'BAU Global Total'!$A29))</f>
        <v>0.67283967850354354</v>
      </c>
      <c r="AB29" s="2">
        <f>IF($C29="EPS",SUMIFS('EPS Emissions'!AC:AC,'EPS Emissions'!$C:$C,'BAU Global Total'!$A29)/10^3,SUMIFS('GCAM By Region By Sector'!AB:AB,'GCAM By Region By Sector'!$B:$B,'BAU Global Total'!$A29))</f>
        <v>0.68221145852412368</v>
      </c>
      <c r="AC29" s="2">
        <f>IF($C29="EPS",SUMIFS('EPS Emissions'!AD:AD,'EPS Emissions'!$C:$C,'BAU Global Total'!$A29)/10^3,SUMIFS('GCAM By Region By Sector'!AC:AC,'GCAM By Region By Sector'!$B:$B,'BAU Global Total'!$A29))</f>
        <v>0.6915832385447036</v>
      </c>
      <c r="AD29" s="2">
        <f>IF($C29="EPS",SUMIFS('EPS Emissions'!AE:AE,'EPS Emissions'!$C:$C,'BAU Global Total'!$A29)/10^3,SUMIFS('GCAM By Region By Sector'!AD:AD,'GCAM By Region By Sector'!$B:$B,'BAU Global Total'!$A29))</f>
        <v>0.70000172479637923</v>
      </c>
      <c r="AE29" s="2">
        <f>IF($C29="EPS",SUMIFS('EPS Emissions'!AF:AF,'EPS Emissions'!$C:$C,'BAU Global Total'!$A29)/10^3,SUMIFS('GCAM By Region By Sector'!AE:AE,'GCAM By Region By Sector'!$B:$B,'BAU Global Total'!$A29))</f>
        <v>0.70842021104805519</v>
      </c>
      <c r="AF29" s="2">
        <f>IF($C29="EPS",SUMIFS('EPS Emissions'!AG:AG,'EPS Emissions'!$C:$C,'BAU Global Total'!$A29)/10^3,SUMIFS('GCAM By Region By Sector'!AF:AF,'GCAM By Region By Sector'!$B:$B,'BAU Global Total'!$A29))</f>
        <v>0.71683869729973082</v>
      </c>
      <c r="AG29" s="2">
        <f>IF($C29="EPS",SUMIFS('EPS Emissions'!AH:AH,'EPS Emissions'!$C:$C,'BAU Global Total'!$A29)/10^3,SUMIFS('GCAM By Region By Sector'!AG:AG,'GCAM By Region By Sector'!$B:$B,'BAU Global Total'!$A29))</f>
        <v>0.72525718355140656</v>
      </c>
      <c r="AH29" s="2">
        <f>IF($C29="EPS",SUMIFS('EPS Emissions'!AI:AI,'EPS Emissions'!$C:$C,'BAU Global Total'!$A29)/10^3,SUMIFS('GCAM By Region By Sector'!AH:AH,'GCAM By Region By Sector'!$B:$B,'BAU Global Total'!$A29))</f>
        <v>0.7336756698030823</v>
      </c>
      <c r="AI29" s="2">
        <f t="shared" si="1"/>
        <v>18.607874243892287</v>
      </c>
      <c r="AJ29" t="e">
        <f t="shared" si="2"/>
        <v>#VALUE!</v>
      </c>
      <c r="AK29" s="2">
        <f>IF(C29="GCAM",
AI29-SUMIFS('GCAM By Region By Sector'!$AO$2:$AO$342,'GCAM By Region By Sector'!$B$2:$B$342,A29),
AI29*(1-AM29))</f>
        <v>18.099603551552285</v>
      </c>
      <c r="AL29" s="15">
        <f>IF(C29="GCAM",
SUMIFS('GCAM By Region By Sector'!$AO$2:$AO$342,'GCAM By Region By Sector'!$B$2:$B$342,A29),
AI29*AM29)</f>
        <v>0.50827069234</v>
      </c>
      <c r="AM29" s="64" t="str">
        <f>IF(C29="GCAM","n/a",
SUMIFS('GCAM By Region By Sector'!$AO$2:$AO$342,'GCAM By Region By Sector'!$B$2:$B$342,A29)/SUMIFS('GCAM By Region By Sector'!$AM$2:$AM$342,'GCAM By Region By Sector'!$B$2:$B$342,A29))</f>
        <v>n/a</v>
      </c>
    </row>
    <row r="30" spans="1:40" x14ac:dyDescent="0.35">
      <c r="A30" s="13" t="s">
        <v>46</v>
      </c>
      <c r="B30" t="s">
        <v>46</v>
      </c>
      <c r="C30" s="10" t="s">
        <v>13</v>
      </c>
      <c r="D30" s="2">
        <f>IF($C30="EPS",SUMIFS('EPS Emissions'!E:E,'EPS Emissions'!$C:$C,'BAU Global Total'!$A30)/10^3,SUMIFS('GCAM By Region By Sector'!D:D,'GCAM By Region By Sector'!$B:$B,'BAU Global Total'!$A30))</f>
        <v>0.40246694391350507</v>
      </c>
      <c r="E30" s="2">
        <f>IF($C30="EPS",SUMIFS('EPS Emissions'!F:F,'EPS Emissions'!$C:$C,'BAU Global Total'!$A30)/10^3,SUMIFS('GCAM By Region By Sector'!E:E,'GCAM By Region By Sector'!$B:$B,'BAU Global Total'!$A30))</f>
        <v>0.41482028920964509</v>
      </c>
      <c r="F30" s="2">
        <f>IF($C30="EPS",SUMIFS('EPS Emissions'!G:G,'EPS Emissions'!$C:$C,'BAU Global Total'!$A30)/10^3,SUMIFS('GCAM By Region By Sector'!F:F,'GCAM By Region By Sector'!$B:$B,'BAU Global Total'!$A30))</f>
        <v>0.4271736345057851</v>
      </c>
      <c r="G30" s="2">
        <f>IF($C30="EPS",SUMIFS('EPS Emissions'!H:H,'EPS Emissions'!$C:$C,'BAU Global Total'!$A30)/10^3,SUMIFS('GCAM By Region By Sector'!G:G,'GCAM By Region By Sector'!$B:$B,'BAU Global Total'!$A30))</f>
        <v>0.43952697980192512</v>
      </c>
      <c r="H30" s="2">
        <f>IF($C30="EPS",SUMIFS('EPS Emissions'!I:I,'EPS Emissions'!$C:$C,'BAU Global Total'!$A30)/10^3,SUMIFS('GCAM By Region By Sector'!H:H,'GCAM By Region By Sector'!$B:$B,'BAU Global Total'!$A30))</f>
        <v>0.45188032509806519</v>
      </c>
      <c r="I30" s="2">
        <f>IF($C30="EPS",SUMIFS('EPS Emissions'!J:J,'EPS Emissions'!$C:$C,'BAU Global Total'!$A30)/10^3,SUMIFS('GCAM By Region By Sector'!I:I,'GCAM By Region By Sector'!$B:$B,'BAU Global Total'!$A30))</f>
        <v>0.4642336703942051</v>
      </c>
      <c r="J30" s="2">
        <f>IF($C30="EPS",SUMIFS('EPS Emissions'!K:K,'EPS Emissions'!$C:$C,'BAU Global Total'!$A30)/10^3,SUMIFS('GCAM By Region By Sector'!J:J,'GCAM By Region By Sector'!$B:$B,'BAU Global Total'!$A30))</f>
        <v>0.48595336959380259</v>
      </c>
      <c r="K30" s="2">
        <f>IF($C30="EPS",SUMIFS('EPS Emissions'!L:L,'EPS Emissions'!$C:$C,'BAU Global Total'!$A30)/10^3,SUMIFS('GCAM By Region By Sector'!K:K,'GCAM By Region By Sector'!$B:$B,'BAU Global Total'!$A30))</f>
        <v>0.50767306879339991</v>
      </c>
      <c r="L30" s="2">
        <f>IF($C30="EPS",SUMIFS('EPS Emissions'!M:M,'EPS Emissions'!$C:$C,'BAU Global Total'!$A30)/10^3,SUMIFS('GCAM By Region By Sector'!L:L,'GCAM By Region By Sector'!$B:$B,'BAU Global Total'!$A30))</f>
        <v>0.52939276799299717</v>
      </c>
      <c r="M30" s="2">
        <f>IF($C30="EPS",SUMIFS('EPS Emissions'!N:N,'EPS Emissions'!$C:$C,'BAU Global Total'!$A30)/10^3,SUMIFS('GCAM By Region By Sector'!M:M,'GCAM By Region By Sector'!$B:$B,'BAU Global Total'!$A30))</f>
        <v>0.55111246719259455</v>
      </c>
      <c r="N30" s="2">
        <f>IF($C30="EPS",SUMIFS('EPS Emissions'!O:O,'EPS Emissions'!$C:$C,'BAU Global Total'!$A30)/10^3,SUMIFS('GCAM By Region By Sector'!N:N,'GCAM By Region By Sector'!$B:$B,'BAU Global Total'!$A30))</f>
        <v>0.57283216639219203</v>
      </c>
      <c r="O30" s="2">
        <f>IF($C30="EPS",SUMIFS('EPS Emissions'!P:P,'EPS Emissions'!$C:$C,'BAU Global Total'!$A30)/10^3,SUMIFS('GCAM By Region By Sector'!O:O,'GCAM By Region By Sector'!$B:$B,'BAU Global Total'!$A30))</f>
        <v>0.60004914447432001</v>
      </c>
      <c r="P30" s="2">
        <f>IF($C30="EPS",SUMIFS('EPS Emissions'!Q:Q,'EPS Emissions'!$C:$C,'BAU Global Total'!$A30)/10^3,SUMIFS('GCAM By Region By Sector'!P:P,'GCAM By Region By Sector'!$B:$B,'BAU Global Total'!$A30))</f>
        <v>0.62726612255644787</v>
      </c>
      <c r="Q30" s="2">
        <f>IF($C30="EPS",SUMIFS('EPS Emissions'!R:R,'EPS Emissions'!$C:$C,'BAU Global Total'!$A30)/10^3,SUMIFS('GCAM By Region By Sector'!Q:Q,'GCAM By Region By Sector'!$B:$B,'BAU Global Total'!$A30))</f>
        <v>0.65448310063857584</v>
      </c>
      <c r="R30" s="2">
        <f>IF($C30="EPS",SUMIFS('EPS Emissions'!S:S,'EPS Emissions'!$C:$C,'BAU Global Total'!$A30)/10^3,SUMIFS('GCAM By Region By Sector'!R:R,'GCAM By Region By Sector'!$B:$B,'BAU Global Total'!$A30))</f>
        <v>0.68170007872070382</v>
      </c>
      <c r="S30" s="2">
        <f>IF($C30="EPS",SUMIFS('EPS Emissions'!T:T,'EPS Emissions'!$C:$C,'BAU Global Total'!$A30)/10^3,SUMIFS('GCAM By Region By Sector'!S:S,'GCAM By Region By Sector'!$B:$B,'BAU Global Total'!$A30))</f>
        <v>0.70891705680283179</v>
      </c>
      <c r="T30" s="2">
        <f>IF($C30="EPS",SUMIFS('EPS Emissions'!U:U,'EPS Emissions'!$C:$C,'BAU Global Total'!$A30)/10^3,SUMIFS('GCAM By Region By Sector'!T:T,'GCAM By Region By Sector'!$B:$B,'BAU Global Total'!$A30))</f>
        <v>0.73860530259053347</v>
      </c>
      <c r="U30" s="2">
        <f>IF($C30="EPS",SUMIFS('EPS Emissions'!V:V,'EPS Emissions'!$C:$C,'BAU Global Total'!$A30)/10^3,SUMIFS('GCAM By Region By Sector'!U:U,'GCAM By Region By Sector'!$B:$B,'BAU Global Total'!$A30))</f>
        <v>0.76829354837823549</v>
      </c>
      <c r="V30" s="2">
        <f>IF($C30="EPS",SUMIFS('EPS Emissions'!W:W,'EPS Emissions'!$C:$C,'BAU Global Total'!$A30)/10^3,SUMIFS('GCAM By Region By Sector'!V:V,'GCAM By Region By Sector'!$B:$B,'BAU Global Total'!$A30))</f>
        <v>0.79798179416593706</v>
      </c>
      <c r="W30" s="2">
        <f>IF($C30="EPS",SUMIFS('EPS Emissions'!X:X,'EPS Emissions'!$C:$C,'BAU Global Total'!$A30)/10^3,SUMIFS('GCAM By Region By Sector'!W:W,'GCAM By Region By Sector'!$B:$B,'BAU Global Total'!$A30))</f>
        <v>0.82767003995363886</v>
      </c>
      <c r="X30" s="2">
        <f>IF($C30="EPS",SUMIFS('EPS Emissions'!Y:Y,'EPS Emissions'!$C:$C,'BAU Global Total'!$A30)/10^3,SUMIFS('GCAM By Region By Sector'!X:X,'GCAM By Region By Sector'!$B:$B,'BAU Global Total'!$A30))</f>
        <v>0.85735828574134076</v>
      </c>
      <c r="Y30" s="2">
        <f>IF($C30="EPS",SUMIFS('EPS Emissions'!Z:Z,'EPS Emissions'!$C:$C,'BAU Global Total'!$A30)/10^3,SUMIFS('GCAM By Region By Sector'!Y:Y,'GCAM By Region By Sector'!$B:$B,'BAU Global Total'!$A30))</f>
        <v>0.88906108590580302</v>
      </c>
      <c r="Z30" s="2">
        <f>IF($C30="EPS",SUMIFS('EPS Emissions'!AA:AA,'EPS Emissions'!$C:$C,'BAU Global Total'!$A30)/10^3,SUMIFS('GCAM By Region By Sector'!Z:Z,'GCAM By Region By Sector'!$B:$B,'BAU Global Total'!$A30))</f>
        <v>0.92076388607026549</v>
      </c>
      <c r="AA30" s="2">
        <f>IF($C30="EPS",SUMIFS('EPS Emissions'!AB:AB,'EPS Emissions'!$C:$C,'BAU Global Total'!$A30)/10^3,SUMIFS('GCAM By Region By Sector'!AA:AA,'GCAM By Region By Sector'!$B:$B,'BAU Global Total'!$A30))</f>
        <v>0.95246668623472797</v>
      </c>
      <c r="AB30" s="2">
        <f>IF($C30="EPS",SUMIFS('EPS Emissions'!AC:AC,'EPS Emissions'!$C:$C,'BAU Global Total'!$A30)/10^3,SUMIFS('GCAM By Region By Sector'!AB:AB,'GCAM By Region By Sector'!$B:$B,'BAU Global Total'!$A30))</f>
        <v>0.98416948639919011</v>
      </c>
      <c r="AC30" s="2">
        <f>IF($C30="EPS",SUMIFS('EPS Emissions'!AD:AD,'EPS Emissions'!$C:$C,'BAU Global Total'!$A30)/10^3,SUMIFS('GCAM By Region By Sector'!AC:AC,'GCAM By Region By Sector'!$B:$B,'BAU Global Total'!$A30))</f>
        <v>1.0158722865636527</v>
      </c>
      <c r="AD30" s="2">
        <f>IF($C30="EPS",SUMIFS('EPS Emissions'!AE:AE,'EPS Emissions'!$C:$C,'BAU Global Total'!$A30)/10^3,SUMIFS('GCAM By Region By Sector'!AD:AD,'GCAM By Region By Sector'!$B:$B,'BAU Global Total'!$A30))</f>
        <v>1.0473428882937956</v>
      </c>
      <c r="AE30" s="2">
        <f>IF($C30="EPS",SUMIFS('EPS Emissions'!AF:AF,'EPS Emissions'!$C:$C,'BAU Global Total'!$A30)/10^3,SUMIFS('GCAM By Region By Sector'!AE:AE,'GCAM By Region By Sector'!$B:$B,'BAU Global Total'!$A30))</f>
        <v>1.0788134900239386</v>
      </c>
      <c r="AF30" s="2">
        <f>IF($C30="EPS",SUMIFS('EPS Emissions'!AG:AG,'EPS Emissions'!$C:$C,'BAU Global Total'!$A30)/10^3,SUMIFS('GCAM By Region By Sector'!AF:AF,'GCAM By Region By Sector'!$B:$B,'BAU Global Total'!$A30))</f>
        <v>1.1102840917540819</v>
      </c>
      <c r="AG30" s="2">
        <f>IF($C30="EPS",SUMIFS('EPS Emissions'!AH:AH,'EPS Emissions'!$C:$C,'BAU Global Total'!$A30)/10^3,SUMIFS('GCAM By Region By Sector'!AG:AG,'GCAM By Region By Sector'!$B:$B,'BAU Global Total'!$A30))</f>
        <v>1.1417546934842246</v>
      </c>
      <c r="AH30" s="2">
        <f>IF($C30="EPS",SUMIFS('EPS Emissions'!AI:AI,'EPS Emissions'!$C:$C,'BAU Global Total'!$A30)/10^3,SUMIFS('GCAM By Region By Sector'!AH:AH,'GCAM By Region By Sector'!$B:$B,'BAU Global Total'!$A30))</f>
        <v>1.173225295214368</v>
      </c>
      <c r="AI30" s="2">
        <f t="shared" si="1"/>
        <v>22.823144046854729</v>
      </c>
      <c r="AJ30" t="e">
        <f t="shared" si="2"/>
        <v>#VALUE!</v>
      </c>
      <c r="AK30" s="2">
        <f>IF(C30="GCAM",
AI30-SUMIFS('GCAM By Region By Sector'!$AO$2:$AO$342,'GCAM By Region By Sector'!$B$2:$B$342,A30),
AI30*(1-AM30))</f>
        <v>22.253259035979831</v>
      </c>
      <c r="AL30" s="15">
        <f>IF(C30="GCAM",
SUMIFS('GCAM By Region By Sector'!$AO$2:$AO$342,'GCAM By Region By Sector'!$B$2:$B$342,A30),
AI30*AM30)</f>
        <v>0.56988501087489984</v>
      </c>
      <c r="AM30" s="64" t="str">
        <f>IF(C30="GCAM","n/a",
SUMIFS('GCAM By Region By Sector'!$AO$2:$AO$342,'GCAM By Region By Sector'!$B$2:$B$342,A30)/SUMIFS('GCAM By Region By Sector'!$AM$2:$AM$342,'GCAM By Region By Sector'!$B$2:$B$342,A30))</f>
        <v>n/a</v>
      </c>
    </row>
    <row r="31" spans="1:40" x14ac:dyDescent="0.35">
      <c r="A31" s="13" t="s">
        <v>47</v>
      </c>
      <c r="B31" t="s">
        <v>47</v>
      </c>
      <c r="C31" s="12" t="s">
        <v>9</v>
      </c>
      <c r="D31" s="2">
        <f>IF($C31="EPS",SUMIFS('EPS Emissions'!E:E,'EPS Emissions'!$C:$C,'BAU Global Total'!$A31)/10^3,SUMIFS('GCAM By Region By Sector'!D:D,'GCAM By Region By Sector'!$B:$B,'BAU Global Total'!$A31))</f>
        <v>0.7157</v>
      </c>
      <c r="E31" s="2">
        <f>IF($C31="EPS",SUMIFS('EPS Emissions'!F:F,'EPS Emissions'!$C:$C,'BAU Global Total'!$A31)/10^3,SUMIFS('GCAM By Region By Sector'!E:E,'GCAM By Region By Sector'!$B:$B,'BAU Global Total'!$A31))</f>
        <v>0.71950804000000002</v>
      </c>
      <c r="F31" s="2">
        <f>IF($C31="EPS",SUMIFS('EPS Emissions'!G:G,'EPS Emissions'!$C:$C,'BAU Global Total'!$A31)/10^3,SUMIFS('GCAM By Region By Sector'!F:F,'GCAM By Region By Sector'!$B:$B,'BAU Global Total'!$A31))</f>
        <v>0.73104375999999993</v>
      </c>
      <c r="G31" s="2">
        <f>IF($C31="EPS",SUMIFS('EPS Emissions'!H:H,'EPS Emissions'!$C:$C,'BAU Global Total'!$A31)/10^3,SUMIFS('GCAM By Region By Sector'!G:G,'GCAM By Region By Sector'!$B:$B,'BAU Global Total'!$A31))</f>
        <v>0.74322376000000012</v>
      </c>
      <c r="H31" s="2">
        <f>IF($C31="EPS",SUMIFS('EPS Emissions'!I:I,'EPS Emissions'!$C:$C,'BAU Global Total'!$A31)/10^3,SUMIFS('GCAM By Region By Sector'!H:H,'GCAM By Region By Sector'!$B:$B,'BAU Global Total'!$A31))</f>
        <v>0.75396633000000002</v>
      </c>
      <c r="I31" s="2">
        <f>IF($C31="EPS",SUMIFS('EPS Emissions'!J:J,'EPS Emissions'!$C:$C,'BAU Global Total'!$A31)/10^3,SUMIFS('GCAM By Region By Sector'!I:I,'GCAM By Region By Sector'!$B:$B,'BAU Global Total'!$A31))</f>
        <v>0.76046413999999984</v>
      </c>
      <c r="J31" s="2">
        <f>IF($C31="EPS",SUMIFS('EPS Emissions'!K:K,'EPS Emissions'!$C:$C,'BAU Global Total'!$A31)/10^3,SUMIFS('GCAM By Region By Sector'!J:J,'GCAM By Region By Sector'!$B:$B,'BAU Global Total'!$A31))</f>
        <v>0.76832145000000007</v>
      </c>
      <c r="K31" s="2">
        <f>IF($C31="EPS",SUMIFS('EPS Emissions'!L:L,'EPS Emissions'!$C:$C,'BAU Global Total'!$A31)/10^3,SUMIFS('GCAM By Region By Sector'!K:K,'GCAM By Region By Sector'!$B:$B,'BAU Global Total'!$A31))</f>
        <v>0.77236455000000004</v>
      </c>
      <c r="L31" s="2">
        <f>IF($C31="EPS",SUMIFS('EPS Emissions'!M:M,'EPS Emissions'!$C:$C,'BAU Global Total'!$A31)/10^3,SUMIFS('GCAM By Region By Sector'!L:L,'GCAM By Region By Sector'!$B:$B,'BAU Global Total'!$A31))</f>
        <v>0.77254688999999999</v>
      </c>
      <c r="M31" s="2">
        <f>IF($C31="EPS",SUMIFS('EPS Emissions'!N:N,'EPS Emissions'!$C:$C,'BAU Global Total'!$A31)/10^3,SUMIFS('GCAM By Region By Sector'!M:M,'GCAM By Region By Sector'!$B:$B,'BAU Global Total'!$A31))</f>
        <v>0.77247098000000003</v>
      </c>
      <c r="N31" s="2">
        <f>IF($C31="EPS",SUMIFS('EPS Emissions'!O:O,'EPS Emissions'!$C:$C,'BAU Global Total'!$A31)/10^3,SUMIFS('GCAM By Region By Sector'!N:N,'GCAM By Region By Sector'!$B:$B,'BAU Global Total'!$A31))</f>
        <v>0.77574094999999998</v>
      </c>
      <c r="O31" s="2">
        <f>IF($C31="EPS",SUMIFS('EPS Emissions'!P:P,'EPS Emissions'!$C:$C,'BAU Global Total'!$A31)/10^3,SUMIFS('GCAM By Region By Sector'!O:O,'GCAM By Region By Sector'!$B:$B,'BAU Global Total'!$A31))</f>
        <v>0.77623235000000002</v>
      </c>
      <c r="P31" s="2">
        <f>IF($C31="EPS",SUMIFS('EPS Emissions'!Q:Q,'EPS Emissions'!$C:$C,'BAU Global Total'!$A31)/10^3,SUMIFS('GCAM By Region By Sector'!P:P,'GCAM By Region By Sector'!$B:$B,'BAU Global Total'!$A31))</f>
        <v>0.77563915999999999</v>
      </c>
      <c r="Q31" s="2">
        <f>IF($C31="EPS",SUMIFS('EPS Emissions'!R:R,'EPS Emissions'!$C:$C,'BAU Global Total'!$A31)/10^3,SUMIFS('GCAM By Region By Sector'!Q:Q,'GCAM By Region By Sector'!$B:$B,'BAU Global Total'!$A31))</f>
        <v>0.78158030000000001</v>
      </c>
      <c r="R31" s="2">
        <f>IF($C31="EPS",SUMIFS('EPS Emissions'!S:S,'EPS Emissions'!$C:$C,'BAU Global Total'!$A31)/10^3,SUMIFS('GCAM By Region By Sector'!R:R,'GCAM By Region By Sector'!$B:$B,'BAU Global Total'!$A31))</f>
        <v>0.78188754999999999</v>
      </c>
      <c r="S31" s="2">
        <f>IF($C31="EPS",SUMIFS('EPS Emissions'!T:T,'EPS Emissions'!$C:$C,'BAU Global Total'!$A31)/10^3,SUMIFS('GCAM By Region By Sector'!S:S,'GCAM By Region By Sector'!$B:$B,'BAU Global Total'!$A31))</f>
        <v>0.78622489999999989</v>
      </c>
      <c r="T31" s="2">
        <f>IF($C31="EPS",SUMIFS('EPS Emissions'!U:U,'EPS Emissions'!$C:$C,'BAU Global Total'!$A31)/10^3,SUMIFS('GCAM By Region By Sector'!T:T,'GCAM By Region By Sector'!$B:$B,'BAU Global Total'!$A31))</f>
        <v>0.78946136</v>
      </c>
      <c r="U31" s="2">
        <f>IF($C31="EPS",SUMIFS('EPS Emissions'!V:V,'EPS Emissions'!$C:$C,'BAU Global Total'!$A31)/10^3,SUMIFS('GCAM By Region By Sector'!U:U,'GCAM By Region By Sector'!$B:$B,'BAU Global Total'!$A31))</f>
        <v>0.78744595000000006</v>
      </c>
      <c r="V31" s="2">
        <f>IF($C31="EPS",SUMIFS('EPS Emissions'!W:W,'EPS Emissions'!$C:$C,'BAU Global Total'!$A31)/10^3,SUMIFS('GCAM By Region By Sector'!V:V,'GCAM By Region By Sector'!$B:$B,'BAU Global Total'!$A31))</f>
        <v>0.78215145000000008</v>
      </c>
      <c r="W31" s="2">
        <f>IF($C31="EPS",SUMIFS('EPS Emissions'!X:X,'EPS Emissions'!$C:$C,'BAU Global Total'!$A31)/10^3,SUMIFS('GCAM By Region By Sector'!W:W,'GCAM By Region By Sector'!$B:$B,'BAU Global Total'!$A31))</f>
        <v>0.78420380000000001</v>
      </c>
      <c r="X31" s="2">
        <f>IF($C31="EPS",SUMIFS('EPS Emissions'!Y:Y,'EPS Emissions'!$C:$C,'BAU Global Total'!$A31)/10^3,SUMIFS('GCAM By Region By Sector'!X:X,'GCAM By Region By Sector'!$B:$B,'BAU Global Total'!$A31))</f>
        <v>0.78958481999999985</v>
      </c>
      <c r="Y31" s="2">
        <f>IF($C31="EPS",SUMIFS('EPS Emissions'!Z:Z,'EPS Emissions'!$C:$C,'BAU Global Total'!$A31)/10^3,SUMIFS('GCAM By Region By Sector'!Y:Y,'GCAM By Region By Sector'!$B:$B,'BAU Global Total'!$A31))</f>
        <v>0.79575585999999998</v>
      </c>
      <c r="Z31" s="2">
        <f>IF($C31="EPS",SUMIFS('EPS Emissions'!AA:AA,'EPS Emissions'!$C:$C,'BAU Global Total'!$A31)/10^3,SUMIFS('GCAM By Region By Sector'!Z:Z,'GCAM By Region By Sector'!$B:$B,'BAU Global Total'!$A31))</f>
        <v>0.8070330699999998</v>
      </c>
      <c r="AA31" s="2">
        <f>IF($C31="EPS",SUMIFS('EPS Emissions'!AB:AB,'EPS Emissions'!$C:$C,'BAU Global Total'!$A31)/10^3,SUMIFS('GCAM By Region By Sector'!AA:AA,'GCAM By Region By Sector'!$B:$B,'BAU Global Total'!$A31))</f>
        <v>0.81132856000000009</v>
      </c>
      <c r="AB31" s="2">
        <f>IF($C31="EPS",SUMIFS('EPS Emissions'!AC:AC,'EPS Emissions'!$C:$C,'BAU Global Total'!$A31)/10^3,SUMIFS('GCAM By Region By Sector'!AB:AB,'GCAM By Region By Sector'!$B:$B,'BAU Global Total'!$A31))</f>
        <v>0.81013670000000004</v>
      </c>
      <c r="AC31" s="2">
        <f>IF($C31="EPS",SUMIFS('EPS Emissions'!AD:AD,'EPS Emissions'!$C:$C,'BAU Global Total'!$A31)/10^3,SUMIFS('GCAM By Region By Sector'!AC:AC,'GCAM By Region By Sector'!$B:$B,'BAU Global Total'!$A31))</f>
        <v>0.81644670999999991</v>
      </c>
      <c r="AD31" s="2">
        <f>IF($C31="EPS",SUMIFS('EPS Emissions'!AE:AE,'EPS Emissions'!$C:$C,'BAU Global Total'!$A31)/10^3,SUMIFS('GCAM By Region By Sector'!AD:AD,'GCAM By Region By Sector'!$B:$B,'BAU Global Total'!$A31))</f>
        <v>0.80742531999999978</v>
      </c>
      <c r="AE31" s="2">
        <f>IF($C31="EPS",SUMIFS('EPS Emissions'!AF:AF,'EPS Emissions'!$C:$C,'BAU Global Total'!$A31)/10^3,SUMIFS('GCAM By Region By Sector'!AE:AE,'GCAM By Region By Sector'!$B:$B,'BAU Global Total'!$A31))</f>
        <v>0.79065308999999995</v>
      </c>
      <c r="AF31" s="2">
        <f>IF($C31="EPS",SUMIFS('EPS Emissions'!AG:AG,'EPS Emissions'!$C:$C,'BAU Global Total'!$A31)/10^3,SUMIFS('GCAM By Region By Sector'!AF:AF,'GCAM By Region By Sector'!$B:$B,'BAU Global Total'!$A31))</f>
        <v>0.79948426000000006</v>
      </c>
      <c r="AG31" s="2">
        <f>IF($C31="EPS",SUMIFS('EPS Emissions'!AH:AH,'EPS Emissions'!$C:$C,'BAU Global Total'!$A31)/10^3,SUMIFS('GCAM By Region By Sector'!AG:AG,'GCAM By Region By Sector'!$B:$B,'BAU Global Total'!$A31))</f>
        <v>0.80686325999999997</v>
      </c>
      <c r="AH31" s="2">
        <f>IF($C31="EPS",SUMIFS('EPS Emissions'!AI:AI,'EPS Emissions'!$C:$C,'BAU Global Total'!$A31)/10^3,SUMIFS('GCAM By Region By Sector'!AH:AH,'GCAM By Region By Sector'!$B:$B,'BAU Global Total'!$A31))</f>
        <v>0.81473361</v>
      </c>
      <c r="AI31" s="2">
        <f t="shared" si="1"/>
        <v>24.179622930000004</v>
      </c>
      <c r="AJ31" t="e">
        <f t="shared" si="2"/>
        <v>#VALUE!</v>
      </c>
      <c r="AK31" s="2">
        <f>IF(C31="GCAM",
AI31-SUMIFS('GCAM By Region By Sector'!$AO$2:$AO$342,'GCAM By Region By Sector'!$B$2:$B$342,A31),
AI31*(1-AM31))</f>
        <v>23.200968338788648</v>
      </c>
      <c r="AL31" s="15">
        <f>IF(C31="GCAM",
SUMIFS('GCAM By Region By Sector'!$AO$2:$AO$342,'GCAM By Region By Sector'!$B$2:$B$342,A31),
AI31*AM31)</f>
        <v>0.97865459121135612</v>
      </c>
      <c r="AM31" s="64">
        <f>IF(C31="GCAM","n/a",
SUMIFS('GCAM By Region By Sector'!$AO$2:$AO$342,'GCAM By Region By Sector'!$B$2:$B$342,A31)/SUMIFS('GCAM By Region By Sector'!$AM$2:$AM$342,'GCAM By Region By Sector'!$B$2:$B$342,A31))</f>
        <v>4.0474352889809766E-2</v>
      </c>
    </row>
    <row r="32" spans="1:40" x14ac:dyDescent="0.35">
      <c r="A32" s="13" t="s">
        <v>48</v>
      </c>
      <c r="B32" t="s">
        <v>48</v>
      </c>
      <c r="C32" s="10" t="s">
        <v>13</v>
      </c>
      <c r="D32" s="2">
        <f>IF($C32="EPS",SUMIFS('EPS Emissions'!E:E,'EPS Emissions'!$C:$C,'BAU Global Total'!$A32)/10^3,SUMIFS('GCAM By Region By Sector'!D:D,'GCAM By Region By Sector'!$B:$B,'BAU Global Total'!$A32))</f>
        <v>2.1013210612983109</v>
      </c>
      <c r="E32" s="2">
        <f>IF($C32="EPS",SUMIFS('EPS Emissions'!F:F,'EPS Emissions'!$C:$C,'BAU Global Total'!$A32)/10^3,SUMIFS('GCAM By Region By Sector'!E:E,'GCAM By Region By Sector'!$B:$B,'BAU Global Total'!$A32))</f>
        <v>2.1486292643424174</v>
      </c>
      <c r="F32" s="2">
        <f>IF($C32="EPS",SUMIFS('EPS Emissions'!G:G,'EPS Emissions'!$C:$C,'BAU Global Total'!$A32)/10^3,SUMIFS('GCAM By Region By Sector'!F:F,'GCAM By Region By Sector'!$B:$B,'BAU Global Total'!$A32))</f>
        <v>2.1959374673865235</v>
      </c>
      <c r="G32" s="2">
        <f>IF($C32="EPS",SUMIFS('EPS Emissions'!H:H,'EPS Emissions'!$C:$C,'BAU Global Total'!$A32)/10^3,SUMIFS('GCAM By Region By Sector'!G:G,'GCAM By Region By Sector'!$B:$B,'BAU Global Total'!$A32))</f>
        <v>2.2432456704306301</v>
      </c>
      <c r="H32" s="2">
        <f>IF($C32="EPS",SUMIFS('EPS Emissions'!I:I,'EPS Emissions'!$C:$C,'BAU Global Total'!$A32)/10^3,SUMIFS('GCAM By Region By Sector'!H:H,'GCAM By Region By Sector'!$B:$B,'BAU Global Total'!$A32))</f>
        <v>2.2905538734747362</v>
      </c>
      <c r="I32" s="2">
        <f>IF($C32="EPS",SUMIFS('EPS Emissions'!J:J,'EPS Emissions'!$C:$C,'BAU Global Total'!$A32)/10^3,SUMIFS('GCAM By Region By Sector'!I:I,'GCAM By Region By Sector'!$B:$B,'BAU Global Total'!$A32))</f>
        <v>2.3378620765188423</v>
      </c>
      <c r="J32" s="2">
        <f>IF($C32="EPS",SUMIFS('EPS Emissions'!K:K,'EPS Emissions'!$C:$C,'BAU Global Total'!$A32)/10^3,SUMIFS('GCAM By Region By Sector'!J:J,'GCAM By Region By Sector'!$B:$B,'BAU Global Total'!$A32))</f>
        <v>2.3991918861178809</v>
      </c>
      <c r="K32" s="2">
        <f>IF($C32="EPS",SUMIFS('EPS Emissions'!L:L,'EPS Emissions'!$C:$C,'BAU Global Total'!$A32)/10^3,SUMIFS('GCAM By Region By Sector'!K:K,'GCAM By Region By Sector'!$B:$B,'BAU Global Total'!$A32))</f>
        <v>2.46052169571692</v>
      </c>
      <c r="L32" s="2">
        <f>IF($C32="EPS",SUMIFS('EPS Emissions'!M:M,'EPS Emissions'!$C:$C,'BAU Global Total'!$A32)/10^3,SUMIFS('GCAM By Region By Sector'!L:L,'GCAM By Region By Sector'!$B:$B,'BAU Global Total'!$A32))</f>
        <v>2.5218515053159587</v>
      </c>
      <c r="M32" s="2">
        <f>IF($C32="EPS",SUMIFS('EPS Emissions'!N:N,'EPS Emissions'!$C:$C,'BAU Global Total'!$A32)/10^3,SUMIFS('GCAM By Region By Sector'!M:M,'GCAM By Region By Sector'!$B:$B,'BAU Global Total'!$A32))</f>
        <v>2.5831813149149978</v>
      </c>
      <c r="N32" s="2">
        <f>IF($C32="EPS",SUMIFS('EPS Emissions'!O:O,'EPS Emissions'!$C:$C,'BAU Global Total'!$A32)/10^3,SUMIFS('GCAM By Region By Sector'!N:N,'GCAM By Region By Sector'!$B:$B,'BAU Global Total'!$A32))</f>
        <v>2.6445111245140369</v>
      </c>
      <c r="O32" s="2">
        <f>IF($C32="EPS",SUMIFS('EPS Emissions'!P:P,'EPS Emissions'!$C:$C,'BAU Global Total'!$A32)/10^3,SUMIFS('GCAM By Region By Sector'!O:O,'GCAM By Region By Sector'!$B:$B,'BAU Global Total'!$A32))</f>
        <v>2.7072574900246997</v>
      </c>
      <c r="P32" s="2">
        <f>IF($C32="EPS",SUMIFS('EPS Emissions'!Q:Q,'EPS Emissions'!$C:$C,'BAU Global Total'!$A32)/10^3,SUMIFS('GCAM By Region By Sector'!P:P,'GCAM By Region By Sector'!$B:$B,'BAU Global Total'!$A32))</f>
        <v>2.7700038555353617</v>
      </c>
      <c r="Q32" s="2">
        <f>IF($C32="EPS",SUMIFS('EPS Emissions'!R:R,'EPS Emissions'!$C:$C,'BAU Global Total'!$A32)/10^3,SUMIFS('GCAM By Region By Sector'!Q:Q,'GCAM By Region By Sector'!$B:$B,'BAU Global Total'!$A32))</f>
        <v>2.8327502210460245</v>
      </c>
      <c r="R32" s="2">
        <f>IF($C32="EPS",SUMIFS('EPS Emissions'!S:S,'EPS Emissions'!$C:$C,'BAU Global Total'!$A32)/10^3,SUMIFS('GCAM By Region By Sector'!R:R,'GCAM By Region By Sector'!$B:$B,'BAU Global Total'!$A32))</f>
        <v>2.8954965865566873</v>
      </c>
      <c r="S32" s="2">
        <f>IF($C32="EPS",SUMIFS('EPS Emissions'!T:T,'EPS Emissions'!$C:$C,'BAU Global Total'!$A32)/10^3,SUMIFS('GCAM By Region By Sector'!S:S,'GCAM By Region By Sector'!$B:$B,'BAU Global Total'!$A32))</f>
        <v>2.9582429520673501</v>
      </c>
      <c r="T32" s="2">
        <f>IF($C32="EPS",SUMIFS('EPS Emissions'!U:U,'EPS Emissions'!$C:$C,'BAU Global Total'!$A32)/10^3,SUMIFS('GCAM By Region By Sector'!T:T,'GCAM By Region By Sector'!$B:$B,'BAU Global Total'!$A32))</f>
        <v>3.017219074194839</v>
      </c>
      <c r="U32" s="2">
        <f>IF($C32="EPS",SUMIFS('EPS Emissions'!V:V,'EPS Emissions'!$C:$C,'BAU Global Total'!$A32)/10^3,SUMIFS('GCAM By Region By Sector'!U:U,'GCAM By Region By Sector'!$B:$B,'BAU Global Total'!$A32))</f>
        <v>3.0761951963223284</v>
      </c>
      <c r="V32" s="2">
        <f>IF($C32="EPS",SUMIFS('EPS Emissions'!W:W,'EPS Emissions'!$C:$C,'BAU Global Total'!$A32)/10^3,SUMIFS('GCAM By Region By Sector'!V:V,'GCAM By Region By Sector'!$B:$B,'BAU Global Total'!$A32))</f>
        <v>3.1351713184498173</v>
      </c>
      <c r="W32" s="2">
        <f>IF($C32="EPS",SUMIFS('EPS Emissions'!X:X,'EPS Emissions'!$C:$C,'BAU Global Total'!$A32)/10^3,SUMIFS('GCAM By Region By Sector'!W:W,'GCAM By Region By Sector'!$B:$B,'BAU Global Total'!$A32))</f>
        <v>3.1941474405773063</v>
      </c>
      <c r="X32" s="2">
        <f>IF($C32="EPS",SUMIFS('EPS Emissions'!Y:Y,'EPS Emissions'!$C:$C,'BAU Global Total'!$A32)/10^3,SUMIFS('GCAM By Region By Sector'!X:X,'GCAM By Region By Sector'!$B:$B,'BAU Global Total'!$A32))</f>
        <v>3.2531235627047952</v>
      </c>
      <c r="Y32" s="2">
        <f>IF($C32="EPS",SUMIFS('EPS Emissions'!Z:Z,'EPS Emissions'!$C:$C,'BAU Global Total'!$A32)/10^3,SUMIFS('GCAM By Region By Sector'!Y:Y,'GCAM By Region By Sector'!$B:$B,'BAU Global Total'!$A32))</f>
        <v>3.3110870767537408</v>
      </c>
      <c r="Z32" s="2">
        <f>IF($C32="EPS",SUMIFS('EPS Emissions'!AA:AA,'EPS Emissions'!$C:$C,'BAU Global Total'!$A32)/10^3,SUMIFS('GCAM By Region By Sector'!Z:Z,'GCAM By Region By Sector'!$B:$B,'BAU Global Total'!$A32))</f>
        <v>3.3690505908026864</v>
      </c>
      <c r="AA32" s="2">
        <f>IF($C32="EPS",SUMIFS('EPS Emissions'!AB:AB,'EPS Emissions'!$C:$C,'BAU Global Total'!$A32)/10^3,SUMIFS('GCAM By Region By Sector'!AA:AA,'GCAM By Region By Sector'!$B:$B,'BAU Global Total'!$A32))</f>
        <v>3.427014104851632</v>
      </c>
      <c r="AB32" s="2">
        <f>IF($C32="EPS",SUMIFS('EPS Emissions'!AC:AC,'EPS Emissions'!$C:$C,'BAU Global Total'!$A32)/10^3,SUMIFS('GCAM By Region By Sector'!AB:AB,'GCAM By Region By Sector'!$B:$B,'BAU Global Total'!$A32))</f>
        <v>3.4849776189005768</v>
      </c>
      <c r="AC32" s="2">
        <f>IF($C32="EPS",SUMIFS('EPS Emissions'!AD:AD,'EPS Emissions'!$C:$C,'BAU Global Total'!$A32)/10^3,SUMIFS('GCAM By Region By Sector'!AC:AC,'GCAM By Region By Sector'!$B:$B,'BAU Global Total'!$A32))</f>
        <v>3.542941132949522</v>
      </c>
      <c r="AD32" s="2">
        <f>IF($C32="EPS",SUMIFS('EPS Emissions'!AE:AE,'EPS Emissions'!$C:$C,'BAU Global Total'!$A32)/10^3,SUMIFS('GCAM By Region By Sector'!AD:AD,'GCAM By Region By Sector'!$B:$B,'BAU Global Total'!$A32))</f>
        <v>3.5978420494798398</v>
      </c>
      <c r="AE32" s="2">
        <f>IF($C32="EPS",SUMIFS('EPS Emissions'!AF:AF,'EPS Emissions'!$C:$C,'BAU Global Total'!$A32)/10^3,SUMIFS('GCAM By Region By Sector'!AE:AE,'GCAM By Region By Sector'!$B:$B,'BAU Global Total'!$A32))</f>
        <v>3.6527429660101567</v>
      </c>
      <c r="AF32" s="2">
        <f>IF($C32="EPS",SUMIFS('EPS Emissions'!AG:AG,'EPS Emissions'!$C:$C,'BAU Global Total'!$A32)/10^3,SUMIFS('GCAM By Region By Sector'!AF:AF,'GCAM By Region By Sector'!$B:$B,'BAU Global Total'!$A32))</f>
        <v>3.7076438825404727</v>
      </c>
      <c r="AG32" s="2">
        <f>IF($C32="EPS",SUMIFS('EPS Emissions'!AH:AH,'EPS Emissions'!$C:$C,'BAU Global Total'!$A32)/10^3,SUMIFS('GCAM By Region By Sector'!AG:AG,'GCAM By Region By Sector'!$B:$B,'BAU Global Total'!$A32))</f>
        <v>3.7625447990707901</v>
      </c>
      <c r="AH32" s="2">
        <f>IF($C32="EPS",SUMIFS('EPS Emissions'!AI:AI,'EPS Emissions'!$C:$C,'BAU Global Total'!$A32)/10^3,SUMIFS('GCAM By Region By Sector'!AH:AH,'GCAM By Region By Sector'!$B:$B,'BAU Global Total'!$A32))</f>
        <v>3.8174457156011075</v>
      </c>
      <c r="AI32" s="2">
        <f t="shared" si="1"/>
        <v>91.43970457447098</v>
      </c>
      <c r="AJ32" t="e">
        <f t="shared" si="2"/>
        <v>#VALUE!</v>
      </c>
      <c r="AK32" s="2">
        <f>IF(C32="GCAM",
AI32-SUMIFS('GCAM By Region By Sector'!$AO$2:$AO$342,'GCAM By Region By Sector'!$B$2:$B$342,A32),
AI32*(1-AM32))</f>
        <v>80.525499013830981</v>
      </c>
      <c r="AL32" s="15">
        <f>IF(C32="GCAM",
SUMIFS('GCAM By Region By Sector'!$AO$2:$AO$342,'GCAM By Region By Sector'!$B$2:$B$342,A32),
AI32*AM32)</f>
        <v>10.914205560639999</v>
      </c>
      <c r="AM32" s="64" t="str">
        <f>IF(C32="GCAM","n/a",
SUMIFS('GCAM By Region By Sector'!$AO$2:$AO$342,'GCAM By Region By Sector'!$B$2:$B$342,A32)/SUMIFS('GCAM By Region By Sector'!$AM$2:$AM$342,'GCAM By Region By Sector'!$B$2:$B$342,A32))</f>
        <v>n/a</v>
      </c>
    </row>
    <row r="33" spans="1:39" x14ac:dyDescent="0.35">
      <c r="A33" s="13" t="s">
        <v>49</v>
      </c>
      <c r="B33" t="s">
        <v>49</v>
      </c>
      <c r="C33" s="10" t="s">
        <v>13</v>
      </c>
      <c r="D33" s="2">
        <f>IF($C33="EPS",SUMIFS('EPS Emissions'!E:E,'EPS Emissions'!$C:$C,'BAU Global Total'!$A33)/10^3,SUMIFS('GCAM By Region By Sector'!D:D,'GCAM By Region By Sector'!$B:$B,'BAU Global Total'!$A33))</f>
        <v>0.3144012423649955</v>
      </c>
      <c r="E33" s="2">
        <f>IF($C33="EPS",SUMIFS('EPS Emissions'!F:F,'EPS Emissions'!$C:$C,'BAU Global Total'!$A33)/10^3,SUMIFS('GCAM By Region By Sector'!E:E,'GCAM By Region By Sector'!$B:$B,'BAU Global Total'!$A33))</f>
        <v>0.31483416462077091</v>
      </c>
      <c r="F33" s="2">
        <f>IF($C33="EPS",SUMIFS('EPS Emissions'!G:G,'EPS Emissions'!$C:$C,'BAU Global Total'!$A33)/10^3,SUMIFS('GCAM By Region By Sector'!F:F,'GCAM By Region By Sector'!$B:$B,'BAU Global Total'!$A33))</f>
        <v>0.31526708687654631</v>
      </c>
      <c r="G33" s="2">
        <f>IF($C33="EPS",SUMIFS('EPS Emissions'!H:H,'EPS Emissions'!$C:$C,'BAU Global Total'!$A33)/10^3,SUMIFS('GCAM By Region By Sector'!G:G,'GCAM By Region By Sector'!$B:$B,'BAU Global Total'!$A33))</f>
        <v>0.31570000913232166</v>
      </c>
      <c r="H33" s="2">
        <f>IF($C33="EPS",SUMIFS('EPS Emissions'!I:I,'EPS Emissions'!$C:$C,'BAU Global Total'!$A33)/10^3,SUMIFS('GCAM By Region By Sector'!H:H,'GCAM By Region By Sector'!$B:$B,'BAU Global Total'!$A33))</f>
        <v>0.31613293138809712</v>
      </c>
      <c r="I33" s="2">
        <f>IF($C33="EPS",SUMIFS('EPS Emissions'!J:J,'EPS Emissions'!$C:$C,'BAU Global Total'!$A33)/10^3,SUMIFS('GCAM By Region By Sector'!I:I,'GCAM By Region By Sector'!$B:$B,'BAU Global Total'!$A33))</f>
        <v>0.31656585364387252</v>
      </c>
      <c r="J33" s="2">
        <f>IF($C33="EPS",SUMIFS('EPS Emissions'!K:K,'EPS Emissions'!$C:$C,'BAU Global Total'!$A33)/10^3,SUMIFS('GCAM By Region By Sector'!J:J,'GCAM By Region By Sector'!$B:$B,'BAU Global Total'!$A33))</f>
        <v>0.31690965586906339</v>
      </c>
      <c r="K33" s="2">
        <f>IF($C33="EPS",SUMIFS('EPS Emissions'!L:L,'EPS Emissions'!$C:$C,'BAU Global Total'!$A33)/10^3,SUMIFS('GCAM By Region By Sector'!K:K,'GCAM By Region By Sector'!$B:$B,'BAU Global Total'!$A33))</f>
        <v>0.31725345809425409</v>
      </c>
      <c r="L33" s="2">
        <f>IF($C33="EPS",SUMIFS('EPS Emissions'!M:M,'EPS Emissions'!$C:$C,'BAU Global Total'!$A33)/10^3,SUMIFS('GCAM By Region By Sector'!L:L,'GCAM By Region By Sector'!$B:$B,'BAU Global Total'!$A33))</f>
        <v>0.31759726031944491</v>
      </c>
      <c r="M33" s="2">
        <f>IF($C33="EPS",SUMIFS('EPS Emissions'!N:N,'EPS Emissions'!$C:$C,'BAU Global Total'!$A33)/10^3,SUMIFS('GCAM By Region By Sector'!M:M,'GCAM By Region By Sector'!$B:$B,'BAU Global Total'!$A33))</f>
        <v>0.31794106254463578</v>
      </c>
      <c r="N33" s="2">
        <f>IF($C33="EPS",SUMIFS('EPS Emissions'!O:O,'EPS Emissions'!$C:$C,'BAU Global Total'!$A33)/10^3,SUMIFS('GCAM By Region By Sector'!N:N,'GCAM By Region By Sector'!$B:$B,'BAU Global Total'!$A33))</f>
        <v>0.31828486476982654</v>
      </c>
      <c r="O33" s="2">
        <f>IF($C33="EPS",SUMIFS('EPS Emissions'!P:P,'EPS Emissions'!$C:$C,'BAU Global Total'!$A33)/10^3,SUMIFS('GCAM By Region By Sector'!O:O,'GCAM By Region By Sector'!$B:$B,'BAU Global Total'!$A33))</f>
        <v>0.3178743574633035</v>
      </c>
      <c r="P33" s="2">
        <f>IF($C33="EPS",SUMIFS('EPS Emissions'!Q:Q,'EPS Emissions'!$C:$C,'BAU Global Total'!$A33)/10^3,SUMIFS('GCAM By Region By Sector'!P:P,'GCAM By Region By Sector'!$B:$B,'BAU Global Total'!$A33))</f>
        <v>0.31746385015678052</v>
      </c>
      <c r="Q33" s="2">
        <f>IF($C33="EPS",SUMIFS('EPS Emissions'!R:R,'EPS Emissions'!$C:$C,'BAU Global Total'!$A33)/10^3,SUMIFS('GCAM By Region By Sector'!Q:Q,'GCAM By Region By Sector'!$B:$B,'BAU Global Total'!$A33))</f>
        <v>0.31705334285025755</v>
      </c>
      <c r="R33" s="2">
        <f>IF($C33="EPS",SUMIFS('EPS Emissions'!S:S,'EPS Emissions'!$C:$C,'BAU Global Total'!$A33)/10^3,SUMIFS('GCAM By Region By Sector'!R:R,'GCAM By Region By Sector'!$B:$B,'BAU Global Total'!$A33))</f>
        <v>0.31664283554373446</v>
      </c>
      <c r="S33" s="2">
        <f>IF($C33="EPS",SUMIFS('EPS Emissions'!T:T,'EPS Emissions'!$C:$C,'BAU Global Total'!$A33)/10^3,SUMIFS('GCAM By Region By Sector'!S:S,'GCAM By Region By Sector'!$B:$B,'BAU Global Total'!$A33))</f>
        <v>0.31623232823721142</v>
      </c>
      <c r="T33" s="2">
        <f>IF($C33="EPS",SUMIFS('EPS Emissions'!U:U,'EPS Emissions'!$C:$C,'BAU Global Total'!$A33)/10^3,SUMIFS('GCAM By Region By Sector'!T:T,'GCAM By Region By Sector'!$B:$B,'BAU Global Total'!$A33))</f>
        <v>0.31511588214094083</v>
      </c>
      <c r="U33" s="2">
        <f>IF($C33="EPS",SUMIFS('EPS Emissions'!V:V,'EPS Emissions'!$C:$C,'BAU Global Total'!$A33)/10^3,SUMIFS('GCAM By Region By Sector'!U:U,'GCAM By Region By Sector'!$B:$B,'BAU Global Total'!$A33))</f>
        <v>0.31399943604467023</v>
      </c>
      <c r="V33" s="2">
        <f>IF($C33="EPS",SUMIFS('EPS Emissions'!W:W,'EPS Emissions'!$C:$C,'BAU Global Total'!$A33)/10^3,SUMIFS('GCAM By Region By Sector'!V:V,'GCAM By Region By Sector'!$B:$B,'BAU Global Total'!$A33))</f>
        <v>0.31288298994839953</v>
      </c>
      <c r="W33" s="2">
        <f>IF($C33="EPS",SUMIFS('EPS Emissions'!X:X,'EPS Emissions'!$C:$C,'BAU Global Total'!$A33)/10^3,SUMIFS('GCAM By Region By Sector'!W:W,'GCAM By Region By Sector'!$B:$B,'BAU Global Total'!$A33))</f>
        <v>0.31176654385212882</v>
      </c>
      <c r="X33" s="2">
        <f>IF($C33="EPS",SUMIFS('EPS Emissions'!Y:Y,'EPS Emissions'!$C:$C,'BAU Global Total'!$A33)/10^3,SUMIFS('GCAM By Region By Sector'!X:X,'GCAM By Region By Sector'!$B:$B,'BAU Global Total'!$A33))</f>
        <v>0.31065009775585822</v>
      </c>
      <c r="Y33" s="2">
        <f>IF($C33="EPS",SUMIFS('EPS Emissions'!Z:Z,'EPS Emissions'!$C:$C,'BAU Global Total'!$A33)/10^3,SUMIFS('GCAM By Region By Sector'!Y:Y,'GCAM By Region By Sector'!$B:$B,'BAU Global Total'!$A33))</f>
        <v>0.30860845700954276</v>
      </c>
      <c r="Z33" s="2">
        <f>IF($C33="EPS",SUMIFS('EPS Emissions'!AA:AA,'EPS Emissions'!$C:$C,'BAU Global Total'!$A33)/10^3,SUMIFS('GCAM By Region By Sector'!Z:Z,'GCAM By Region By Sector'!$B:$B,'BAU Global Total'!$A33))</f>
        <v>0.30656681626322735</v>
      </c>
      <c r="AA33" s="2">
        <f>IF($C33="EPS",SUMIFS('EPS Emissions'!AB:AB,'EPS Emissions'!$C:$C,'BAU Global Total'!$A33)/10^3,SUMIFS('GCAM By Region By Sector'!AA:AA,'GCAM By Region By Sector'!$B:$B,'BAU Global Total'!$A33))</f>
        <v>0.30452517551691183</v>
      </c>
      <c r="AB33" s="2">
        <f>IF($C33="EPS",SUMIFS('EPS Emissions'!AC:AC,'EPS Emissions'!$C:$C,'BAU Global Total'!$A33)/10^3,SUMIFS('GCAM By Region By Sector'!AB:AB,'GCAM By Region By Sector'!$B:$B,'BAU Global Total'!$A33))</f>
        <v>0.30248353477059642</v>
      </c>
      <c r="AC33" s="2">
        <f>IF($C33="EPS",SUMIFS('EPS Emissions'!AD:AD,'EPS Emissions'!$C:$C,'BAU Global Total'!$A33)/10^3,SUMIFS('GCAM By Region By Sector'!AC:AC,'GCAM By Region By Sector'!$B:$B,'BAU Global Total'!$A33))</f>
        <v>0.3004418940242809</v>
      </c>
      <c r="AD33" s="2">
        <f>IF($C33="EPS",SUMIFS('EPS Emissions'!AE:AE,'EPS Emissions'!$C:$C,'BAU Global Total'!$A33)/10^3,SUMIFS('GCAM By Region By Sector'!AD:AD,'GCAM By Region By Sector'!$B:$B,'BAU Global Total'!$A33))</f>
        <v>0.29789815562550032</v>
      </c>
      <c r="AE33" s="2">
        <f>IF($C33="EPS",SUMIFS('EPS Emissions'!AF:AF,'EPS Emissions'!$C:$C,'BAU Global Total'!$A33)/10^3,SUMIFS('GCAM By Region By Sector'!AE:AE,'GCAM By Region By Sector'!$B:$B,'BAU Global Total'!$A33))</f>
        <v>0.29535441722671968</v>
      </c>
      <c r="AF33" s="2">
        <f>IF($C33="EPS",SUMIFS('EPS Emissions'!AG:AG,'EPS Emissions'!$C:$C,'BAU Global Total'!$A33)/10^3,SUMIFS('GCAM By Region By Sector'!AF:AF,'GCAM By Region By Sector'!$B:$B,'BAU Global Total'!$A33))</f>
        <v>0.29281067882793893</v>
      </c>
      <c r="AG33" s="2">
        <f>IF($C33="EPS",SUMIFS('EPS Emissions'!AH:AH,'EPS Emissions'!$C:$C,'BAU Global Total'!$A33)/10^3,SUMIFS('GCAM By Region By Sector'!AG:AG,'GCAM By Region By Sector'!$B:$B,'BAU Global Total'!$A33))</f>
        <v>0.29026694042915824</v>
      </c>
      <c r="AH33" s="2">
        <f>IF($C33="EPS",SUMIFS('EPS Emissions'!AI:AI,'EPS Emissions'!$C:$C,'BAU Global Total'!$A33)/10^3,SUMIFS('GCAM By Region By Sector'!AH:AH,'GCAM By Region By Sector'!$B:$B,'BAU Global Total'!$A33))</f>
        <v>0.2877232020303776</v>
      </c>
      <c r="AI33" s="2">
        <f t="shared" si="1"/>
        <v>9.6172485253413686</v>
      </c>
      <c r="AJ33" t="e">
        <f t="shared" si="2"/>
        <v>#VALUE!</v>
      </c>
      <c r="AK33" s="2">
        <f>IF(C33="GCAM",
AI33-SUMIFS('GCAM By Region By Sector'!$AO$2:$AO$342,'GCAM By Region By Sector'!$B$2:$B$342,A33),
AI33*(1-AM33))</f>
        <v>8.9732224793297686</v>
      </c>
      <c r="AL33" s="15">
        <f>IF(C33="GCAM",
SUMIFS('GCAM By Region By Sector'!$AO$2:$AO$342,'GCAM By Region By Sector'!$B$2:$B$342,A33),
AI33*AM33)</f>
        <v>0.64402604601159996</v>
      </c>
      <c r="AM33" s="64" t="str">
        <f>IF(C33="GCAM","n/a",
SUMIFS('GCAM By Region By Sector'!$AO$2:$AO$342,'GCAM By Region By Sector'!$B$2:$B$342,A33)/SUMIFS('GCAM By Region By Sector'!$AM$2:$AM$342,'GCAM By Region By Sector'!$B$2:$B$342,A33))</f>
        <v>n/a</v>
      </c>
    </row>
    <row r="34" spans="1:39" x14ac:dyDescent="0.35">
      <c r="A34" s="13" t="s">
        <v>50</v>
      </c>
      <c r="B34" t="s">
        <v>50</v>
      </c>
      <c r="C34" s="10" t="s">
        <v>9</v>
      </c>
      <c r="D34" s="2">
        <f>IF($C34="EPS",SUMIFS('EPS Emissions'!E:E,'EPS Emissions'!$C:$C,'BAU Global Total'!$A34)/10^3,SUMIFS('GCAM By Region By Sector'!D:D,'GCAM By Region By Sector'!$B:$B,'BAU Global Total'!$A34))</f>
        <v>5.3297501000000009</v>
      </c>
      <c r="E34" s="2">
        <f>IF($C34="EPS",SUMIFS('EPS Emissions'!F:F,'EPS Emissions'!$C:$C,'BAU Global Total'!$A34)/10^3,SUMIFS('GCAM By Region By Sector'!E:E,'GCAM By Region By Sector'!$B:$B,'BAU Global Total'!$A34))</f>
        <v>5.5787587999999984</v>
      </c>
      <c r="F34" s="2">
        <f>IF($C34="EPS",SUMIFS('EPS Emissions'!G:G,'EPS Emissions'!$C:$C,'BAU Global Total'!$A34)/10^3,SUMIFS('GCAM By Region By Sector'!F:F,'GCAM By Region By Sector'!$B:$B,'BAU Global Total'!$A34))</f>
        <v>5.6135355000000002</v>
      </c>
      <c r="G34" s="2">
        <f>IF($C34="EPS",SUMIFS('EPS Emissions'!H:H,'EPS Emissions'!$C:$C,'BAU Global Total'!$A34)/10^3,SUMIFS('GCAM By Region By Sector'!G:G,'GCAM By Region By Sector'!$B:$B,'BAU Global Total'!$A34))</f>
        <v>5.6328537999999995</v>
      </c>
      <c r="H34" s="2">
        <f>IF($C34="EPS",SUMIFS('EPS Emissions'!I:I,'EPS Emissions'!$C:$C,'BAU Global Total'!$A34)/10^3,SUMIFS('GCAM By Region By Sector'!H:H,'GCAM By Region By Sector'!$B:$B,'BAU Global Total'!$A34))</f>
        <v>5.5803880000000001</v>
      </c>
      <c r="I34" s="2">
        <f>IF($C34="EPS",SUMIFS('EPS Emissions'!J:J,'EPS Emissions'!$C:$C,'BAU Global Total'!$A34)/10^3,SUMIFS('GCAM By Region By Sector'!I:I,'GCAM By Region By Sector'!$B:$B,'BAU Global Total'!$A34))</f>
        <v>5.5280504999999991</v>
      </c>
      <c r="J34" s="2">
        <f>IF($C34="EPS",SUMIFS('EPS Emissions'!K:K,'EPS Emissions'!$C:$C,'BAU Global Total'!$A34)/10^3,SUMIFS('GCAM By Region By Sector'!J:J,'GCAM By Region By Sector'!$B:$B,'BAU Global Total'!$A34))</f>
        <v>5.4824326000000001</v>
      </c>
      <c r="K34" s="2">
        <f>IF($C34="EPS",SUMIFS('EPS Emissions'!L:L,'EPS Emissions'!$C:$C,'BAU Global Total'!$A34)/10^3,SUMIFS('GCAM By Region By Sector'!K:K,'GCAM By Region By Sector'!$B:$B,'BAU Global Total'!$A34))</f>
        <v>5.4272326000000009</v>
      </c>
      <c r="L34" s="2">
        <f>IF($C34="EPS",SUMIFS('EPS Emissions'!M:M,'EPS Emissions'!$C:$C,'BAU Global Total'!$A34)/10^3,SUMIFS('GCAM By Region By Sector'!L:L,'GCAM By Region By Sector'!$B:$B,'BAU Global Total'!$A34))</f>
        <v>5.3647627999999994</v>
      </c>
      <c r="M34" s="2">
        <f>IF($C34="EPS",SUMIFS('EPS Emissions'!N:N,'EPS Emissions'!$C:$C,'BAU Global Total'!$A34)/10^3,SUMIFS('GCAM By Region By Sector'!M:M,'GCAM By Region By Sector'!$B:$B,'BAU Global Total'!$A34))</f>
        <v>5.2789246000000016</v>
      </c>
      <c r="N34" s="2">
        <f>IF($C34="EPS",SUMIFS('EPS Emissions'!O:O,'EPS Emissions'!$C:$C,'BAU Global Total'!$A34)/10^3,SUMIFS('GCAM By Region By Sector'!N:N,'GCAM By Region By Sector'!$B:$B,'BAU Global Total'!$A34))</f>
        <v>5.2275442000000005</v>
      </c>
      <c r="O34" s="2">
        <f>IF($C34="EPS",SUMIFS('EPS Emissions'!P:P,'EPS Emissions'!$C:$C,'BAU Global Total'!$A34)/10^3,SUMIFS('GCAM By Region By Sector'!O:O,'GCAM By Region By Sector'!$B:$B,'BAU Global Total'!$A34))</f>
        <v>5.1985551999999995</v>
      </c>
      <c r="P34" s="2">
        <f>IF($C34="EPS",SUMIFS('EPS Emissions'!Q:Q,'EPS Emissions'!$C:$C,'BAU Global Total'!$A34)/10^3,SUMIFS('GCAM By Region By Sector'!P:P,'GCAM By Region By Sector'!$B:$B,'BAU Global Total'!$A34))</f>
        <v>5.1668614999999987</v>
      </c>
      <c r="Q34" s="2">
        <f>IF($C34="EPS",SUMIFS('EPS Emissions'!R:R,'EPS Emissions'!$C:$C,'BAU Global Total'!$A34)/10^3,SUMIFS('GCAM By Region By Sector'!Q:Q,'GCAM By Region By Sector'!$B:$B,'BAU Global Total'!$A34))</f>
        <v>5.1408443000000004</v>
      </c>
      <c r="R34" s="2">
        <f>IF($C34="EPS",SUMIFS('EPS Emissions'!S:S,'EPS Emissions'!$C:$C,'BAU Global Total'!$A34)/10^3,SUMIFS('GCAM By Region By Sector'!R:R,'GCAM By Region By Sector'!$B:$B,'BAU Global Total'!$A34))</f>
        <v>5.0675458000000004</v>
      </c>
      <c r="S34" s="2">
        <f>IF($C34="EPS",SUMIFS('EPS Emissions'!T:T,'EPS Emissions'!$C:$C,'BAU Global Total'!$A34)/10^3,SUMIFS('GCAM By Region By Sector'!S:S,'GCAM By Region By Sector'!$B:$B,'BAU Global Total'!$A34))</f>
        <v>5.0280029999999991</v>
      </c>
      <c r="T34" s="2">
        <f>IF($C34="EPS",SUMIFS('EPS Emissions'!U:U,'EPS Emissions'!$C:$C,'BAU Global Total'!$A34)/10^3,SUMIFS('GCAM By Region By Sector'!T:T,'GCAM By Region By Sector'!$B:$B,'BAU Global Total'!$A34))</f>
        <v>5.0027576999999992</v>
      </c>
      <c r="U34" s="2">
        <f>IF($C34="EPS",SUMIFS('EPS Emissions'!V:V,'EPS Emissions'!$C:$C,'BAU Global Total'!$A34)/10^3,SUMIFS('GCAM By Region By Sector'!U:U,'GCAM By Region By Sector'!$B:$B,'BAU Global Total'!$A34))</f>
        <v>4.9887715999999998</v>
      </c>
      <c r="V34" s="2">
        <f>IF($C34="EPS",SUMIFS('EPS Emissions'!W:W,'EPS Emissions'!$C:$C,'BAU Global Total'!$A34)/10^3,SUMIFS('GCAM By Region By Sector'!V:V,'GCAM By Region By Sector'!$B:$B,'BAU Global Total'!$A34))</f>
        <v>4.9738385000000003</v>
      </c>
      <c r="W34" s="2">
        <f>IF($C34="EPS",SUMIFS('EPS Emissions'!X:X,'EPS Emissions'!$C:$C,'BAU Global Total'!$A34)/10^3,SUMIFS('GCAM By Region By Sector'!W:W,'GCAM By Region By Sector'!$B:$B,'BAU Global Total'!$A34))</f>
        <v>4.9647923</v>
      </c>
      <c r="X34" s="2">
        <f>IF($C34="EPS",SUMIFS('EPS Emissions'!Y:Y,'EPS Emissions'!$C:$C,'BAU Global Total'!$A34)/10^3,SUMIFS('GCAM By Region By Sector'!X:X,'GCAM By Region By Sector'!$B:$B,'BAU Global Total'!$A34))</f>
        <v>4.9482572999999999</v>
      </c>
      <c r="Y34" s="2">
        <f>IF($C34="EPS",SUMIFS('EPS Emissions'!Z:Z,'EPS Emissions'!$C:$C,'BAU Global Total'!$A34)/10^3,SUMIFS('GCAM By Region By Sector'!Y:Y,'GCAM By Region By Sector'!$B:$B,'BAU Global Total'!$A34))</f>
        <v>4.9401116999999992</v>
      </c>
      <c r="Z34" s="2">
        <f>IF($C34="EPS",SUMIFS('EPS Emissions'!AA:AA,'EPS Emissions'!$C:$C,'BAU Global Total'!$A34)/10^3,SUMIFS('GCAM By Region By Sector'!Z:Z,'GCAM By Region By Sector'!$B:$B,'BAU Global Total'!$A34))</f>
        <v>4.9355148</v>
      </c>
      <c r="AA34" s="2">
        <f>IF($C34="EPS",SUMIFS('EPS Emissions'!AB:AB,'EPS Emissions'!$C:$C,'BAU Global Total'!$A34)/10^3,SUMIFS('GCAM By Region By Sector'!AA:AA,'GCAM By Region By Sector'!$B:$B,'BAU Global Total'!$A34))</f>
        <v>4.9344334000000005</v>
      </c>
      <c r="AB34" s="2">
        <f>IF($C34="EPS",SUMIFS('EPS Emissions'!AC:AC,'EPS Emissions'!$C:$C,'BAU Global Total'!$A34)/10^3,SUMIFS('GCAM By Region By Sector'!AB:AB,'GCAM By Region By Sector'!$B:$B,'BAU Global Total'!$A34))</f>
        <v>4.9294757000000011</v>
      </c>
      <c r="AC34" s="2">
        <f>IF($C34="EPS",SUMIFS('EPS Emissions'!AD:AD,'EPS Emissions'!$C:$C,'BAU Global Total'!$A34)/10^3,SUMIFS('GCAM By Region By Sector'!AC:AC,'GCAM By Region By Sector'!$B:$B,'BAU Global Total'!$A34))</f>
        <v>4.9145726000000005</v>
      </c>
      <c r="AD34" s="2">
        <f>IF($C34="EPS",SUMIFS('EPS Emissions'!AE:AE,'EPS Emissions'!$C:$C,'BAU Global Total'!$A34)/10^3,SUMIFS('GCAM By Region By Sector'!AD:AD,'GCAM By Region By Sector'!$B:$B,'BAU Global Total'!$A34))</f>
        <v>4.9228539999999992</v>
      </c>
      <c r="AE34" s="2">
        <f>IF($C34="EPS",SUMIFS('EPS Emissions'!AF:AF,'EPS Emissions'!$C:$C,'BAU Global Total'!$A34)/10^3,SUMIFS('GCAM By Region By Sector'!AE:AE,'GCAM By Region By Sector'!$B:$B,'BAU Global Total'!$A34))</f>
        <v>4.9292809999999996</v>
      </c>
      <c r="AF34" s="2">
        <f>IF($C34="EPS",SUMIFS('EPS Emissions'!AG:AG,'EPS Emissions'!$C:$C,'BAU Global Total'!$A34)/10^3,SUMIFS('GCAM By Region By Sector'!AF:AF,'GCAM By Region By Sector'!$B:$B,'BAU Global Total'!$A34))</f>
        <v>4.9340777999999998</v>
      </c>
      <c r="AG34" s="2">
        <f>IF($C34="EPS",SUMIFS('EPS Emissions'!AH:AH,'EPS Emissions'!$C:$C,'BAU Global Total'!$A34)/10^3,SUMIFS('GCAM By Region By Sector'!AG:AG,'GCAM By Region By Sector'!$B:$B,'BAU Global Total'!$A34))</f>
        <v>4.9391581000000002</v>
      </c>
      <c r="AH34" s="2">
        <f>IF($C34="EPS",SUMIFS('EPS Emissions'!AI:AI,'EPS Emissions'!$C:$C,'BAU Global Total'!$A34)/10^3,SUMIFS('GCAM By Region By Sector'!AH:AH,'GCAM By Region By Sector'!$B:$B,'BAU Global Total'!$A34))</f>
        <v>4.9615398000000006</v>
      </c>
      <c r="AI34" s="2">
        <f>SUM(D34:AH34)</f>
        <v>159.86547960000004</v>
      </c>
      <c r="AJ34" t="e">
        <f t="shared" si="2"/>
        <v>#VALUE!</v>
      </c>
      <c r="AK34" s="2">
        <f>IF(C34="GCAM",
AI34-SUMIFS('GCAM By Region By Sector'!$AO$2:$AO$342,'GCAM By Region By Sector'!$B$2:$B$342,A34),
AI34*(1-AM34))</f>
        <v>155.88698408142224</v>
      </c>
      <c r="AL34" s="15">
        <f>IF(C34="GCAM",
SUMIFS('GCAM By Region By Sector'!$AO$2:$AO$342,'GCAM By Region By Sector'!$B$2:$B$342,A34),
AI34*AM34)</f>
        <v>3.9784955185777928</v>
      </c>
      <c r="AM34" s="64">
        <f>IF(C34="GCAM","n/a",
SUMIFS('GCAM By Region By Sector'!$AO$2:$AO$342,'GCAM By Region By Sector'!$B$2:$B$342,A34)/SUMIFS('GCAM By Region By Sector'!$AM$2:$AM$342,'GCAM By Region By Sector'!$B$2:$B$342,A34))</f>
        <v>2.488652039534989E-2</v>
      </c>
    </row>
    <row r="35" spans="1:39" x14ac:dyDescent="0.35">
      <c r="A35" s="14"/>
      <c r="B35" s="14"/>
      <c r="C35" s="22" t="s">
        <v>51</v>
      </c>
      <c r="D35" s="62" t="e">
        <f t="shared" ref="D35:AH35" si="3">SUM(D3:D34)</f>
        <v>#VALUE!</v>
      </c>
      <c r="E35" s="62" t="e">
        <f t="shared" si="3"/>
        <v>#VALUE!</v>
      </c>
      <c r="F35" s="62" t="e">
        <f t="shared" si="3"/>
        <v>#VALUE!</v>
      </c>
      <c r="G35" s="62" t="e">
        <f t="shared" si="3"/>
        <v>#VALUE!</v>
      </c>
      <c r="H35" s="62" t="e">
        <f t="shared" si="3"/>
        <v>#VALUE!</v>
      </c>
      <c r="I35" s="62">
        <f t="shared" si="3"/>
        <v>51.105831220603775</v>
      </c>
      <c r="J35" s="62">
        <f t="shared" si="3"/>
        <v>51.586779412711117</v>
      </c>
      <c r="K35" s="62">
        <f t="shared" si="3"/>
        <v>51.932450075067585</v>
      </c>
      <c r="L35" s="62">
        <f t="shared" si="3"/>
        <v>52.359189286830947</v>
      </c>
      <c r="M35" s="62">
        <f t="shared" si="3"/>
        <v>52.812546055415517</v>
      </c>
      <c r="N35" s="93">
        <f t="shared" si="3"/>
        <v>53.403381576971071</v>
      </c>
      <c r="O35" s="62">
        <f t="shared" si="3"/>
        <v>53.832489101620595</v>
      </c>
      <c r="P35" s="62">
        <f t="shared" si="3"/>
        <v>54.336832778466182</v>
      </c>
      <c r="Q35" s="62">
        <f t="shared" si="3"/>
        <v>54.850475475370899</v>
      </c>
      <c r="R35" s="62">
        <f t="shared" si="3"/>
        <v>55.283525367725375</v>
      </c>
      <c r="S35" s="62">
        <f t="shared" si="3"/>
        <v>55.748447453671837</v>
      </c>
      <c r="T35" s="62">
        <f t="shared" si="3"/>
        <v>56.22435467088458</v>
      </c>
      <c r="U35" s="62">
        <f t="shared" si="3"/>
        <v>56.707777317293434</v>
      </c>
      <c r="V35" s="62">
        <f t="shared" si="3"/>
        <v>57.156422005729802</v>
      </c>
      <c r="W35" s="62">
        <f t="shared" si="3"/>
        <v>57.598462000704501</v>
      </c>
      <c r="X35" s="62">
        <f t="shared" si="3"/>
        <v>58.050164373925355</v>
      </c>
      <c r="Y35" s="62">
        <f t="shared" si="3"/>
        <v>58.628525824710422</v>
      </c>
      <c r="Z35" s="62">
        <f t="shared" si="3"/>
        <v>59.215070849742595</v>
      </c>
      <c r="AA35" s="62">
        <f t="shared" si="3"/>
        <v>59.820200473976911</v>
      </c>
      <c r="AB35" s="62">
        <f t="shared" si="3"/>
        <v>60.360430085275084</v>
      </c>
      <c r="AC35" s="62">
        <f t="shared" si="3"/>
        <v>60.842297863664967</v>
      </c>
      <c r="AD35" s="62">
        <f t="shared" si="3"/>
        <v>61.341530473185621</v>
      </c>
      <c r="AE35" s="62">
        <f t="shared" si="3"/>
        <v>61.862975197406939</v>
      </c>
      <c r="AF35" s="62">
        <f t="shared" si="3"/>
        <v>62.451446589575028</v>
      </c>
      <c r="AG35" s="62">
        <f t="shared" si="3"/>
        <v>63.021465301487147</v>
      </c>
      <c r="AH35" s="62">
        <f t="shared" si="3"/>
        <v>63.622308712772096</v>
      </c>
      <c r="AI35" s="62" t="e">
        <f t="shared" si="1"/>
        <v>#VALUE!</v>
      </c>
      <c r="AK35" s="62" t="e">
        <f>SUM(AK3:AK34)</f>
        <v>#VALUE!</v>
      </c>
      <c r="AL35" s="62" t="e">
        <f>SUM(AL3:AL34)</f>
        <v>#VALUE!</v>
      </c>
    </row>
    <row r="36" spans="1:39" x14ac:dyDescent="0.35">
      <c r="A36" s="14"/>
      <c r="B36" s="14"/>
      <c r="C36" s="2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K36" s="2"/>
      <c r="AL36" s="15"/>
    </row>
    <row r="37" spans="1:39" x14ac:dyDescent="0.35">
      <c r="A37" s="14"/>
      <c r="B37" s="62"/>
      <c r="C37" s="14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K37" s="2"/>
      <c r="AL37" s="15"/>
    </row>
    <row r="38" spans="1:39" x14ac:dyDescent="0.35">
      <c r="AI38" s="27"/>
    </row>
    <row r="39" spans="1:39" x14ac:dyDescent="0.35">
      <c r="A39" s="14"/>
      <c r="B39" s="62"/>
      <c r="C39" s="14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K39" s="2"/>
      <c r="AL39" s="15"/>
    </row>
    <row r="40" spans="1:39" x14ac:dyDescent="0.35">
      <c r="A40" s="14"/>
      <c r="B40" s="62"/>
      <c r="C40" s="14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K40" s="2"/>
      <c r="AL40" s="15"/>
    </row>
    <row r="41" spans="1:39" x14ac:dyDescent="0.35">
      <c r="AI41" s="27"/>
    </row>
    <row r="42" spans="1:39" x14ac:dyDescent="0.35">
      <c r="C42" s="94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9" x14ac:dyDescent="0.35">
      <c r="C43" s="94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9" x14ac:dyDescent="0.35">
      <c r="C44" s="94"/>
      <c r="D44" s="2"/>
      <c r="E44" s="2"/>
      <c r="F44" s="2"/>
      <c r="G44" s="15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15"/>
    </row>
    <row r="45" spans="1:39" x14ac:dyDescent="0.35">
      <c r="D45" s="2"/>
      <c r="E45" s="2"/>
      <c r="F45" s="2"/>
      <c r="G45" s="15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15"/>
    </row>
    <row r="46" spans="1:39" x14ac:dyDescent="0.35">
      <c r="D46" s="2"/>
      <c r="E46" s="2"/>
      <c r="F46" s="2"/>
      <c r="G46" s="2"/>
      <c r="H46" s="2"/>
      <c r="I46" s="2"/>
      <c r="J46" s="2"/>
      <c r="K46" s="2"/>
      <c r="L46" s="2"/>
      <c r="M46" s="2"/>
      <c r="N46" s="2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9" x14ac:dyDescent="0.35"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</row>
    <row r="48" spans="1:39" x14ac:dyDescent="0.35">
      <c r="C48" s="27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</row>
    <row r="49" spans="4:34" x14ac:dyDescent="0.35"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 spans="4:34" x14ac:dyDescent="0.35"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 spans="4:34" x14ac:dyDescent="0.35"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</row>
    <row r="52" spans="4:34" x14ac:dyDescent="0.35"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</row>
    <row r="53" spans="4:34" x14ac:dyDescent="0.35"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 spans="4:34" x14ac:dyDescent="0.35"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 spans="4:34" x14ac:dyDescent="0.35"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 spans="4:34" x14ac:dyDescent="0.35"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 spans="4:34" x14ac:dyDescent="0.35"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 spans="4:34" x14ac:dyDescent="0.35"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 spans="4:34" x14ac:dyDescent="0.35"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 spans="4:34" x14ac:dyDescent="0.35"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 spans="4:34" x14ac:dyDescent="0.35"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 spans="4:34" x14ac:dyDescent="0.35"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 spans="4:34" x14ac:dyDescent="0.35"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  <row r="64" spans="4:34" x14ac:dyDescent="0.35"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</row>
    <row r="65" spans="4:34" x14ac:dyDescent="0.35"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</row>
    <row r="66" spans="4:34" x14ac:dyDescent="0.35"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</row>
    <row r="67" spans="4:34" x14ac:dyDescent="0.35"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</row>
    <row r="68" spans="4:34" x14ac:dyDescent="0.35"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</row>
    <row r="69" spans="4:34" x14ac:dyDescent="0.35"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</row>
    <row r="70" spans="4:34" x14ac:dyDescent="0.35"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</row>
    <row r="71" spans="4:34" x14ac:dyDescent="0.35"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</row>
    <row r="72" spans="4:34" x14ac:dyDescent="0.35"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</row>
    <row r="73" spans="4:34" x14ac:dyDescent="0.35"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</row>
    <row r="74" spans="4:34" x14ac:dyDescent="0.35"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</row>
    <row r="75" spans="4:34" x14ac:dyDescent="0.35"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</row>
    <row r="76" spans="4:34" x14ac:dyDescent="0.35">
      <c r="D76" s="2"/>
    </row>
    <row r="77" spans="4:34" x14ac:dyDescent="0.35">
      <c r="D77" s="2"/>
    </row>
  </sheetData>
  <autoFilter ref="A2:AM34" xr:uid="{9730D927-4AB5-446F-9FF0-A0F363621A60}"/>
  <conditionalFormatting sqref="D47:AH4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:AH7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8BFA-49D4-4F05-8196-653AA8907430}">
  <sheetPr>
    <tabColor rgb="FFFFE48F"/>
  </sheetPr>
  <dimension ref="A1:AM80"/>
  <sheetViews>
    <sheetView zoomScale="80" zoomScaleNormal="80" workbookViewId="0">
      <selection activeCell="D13" sqref="D13"/>
    </sheetView>
  </sheetViews>
  <sheetFormatPr defaultRowHeight="14.5" x14ac:dyDescent="0.35"/>
  <cols>
    <col min="1" max="1" width="11.36328125" bestFit="1" customWidth="1"/>
    <col min="2" max="2" width="30" customWidth="1"/>
    <col min="3" max="3" width="23.90625" customWidth="1"/>
    <col min="4" max="4" width="36.6328125" style="14" bestFit="1" customWidth="1"/>
  </cols>
  <sheetData>
    <row r="1" spans="1:39" x14ac:dyDescent="0.35">
      <c r="A1" s="22" t="s">
        <v>52</v>
      </c>
      <c r="B1" s="4" t="s">
        <v>62</v>
      </c>
      <c r="AM1" s="23"/>
    </row>
    <row r="2" spans="1:39" s="23" customFormat="1" x14ac:dyDescent="0.35">
      <c r="A2" s="23" t="s">
        <v>1</v>
      </c>
      <c r="C2" s="23" t="s">
        <v>0</v>
      </c>
      <c r="D2" s="24" t="s">
        <v>54</v>
      </c>
      <c r="E2" s="23">
        <v>2020</v>
      </c>
      <c r="F2" s="23">
        <f>E2+1</f>
        <v>2021</v>
      </c>
      <c r="G2" s="23">
        <f t="shared" ref="G2:AI2" si="0">F2+1</f>
        <v>2022</v>
      </c>
      <c r="H2" s="23">
        <f t="shared" si="0"/>
        <v>2023</v>
      </c>
      <c r="I2" s="23">
        <f t="shared" si="0"/>
        <v>2024</v>
      </c>
      <c r="J2" s="23">
        <f t="shared" si="0"/>
        <v>2025</v>
      </c>
      <c r="K2" s="23">
        <f t="shared" si="0"/>
        <v>2026</v>
      </c>
      <c r="L2" s="23">
        <f t="shared" si="0"/>
        <v>2027</v>
      </c>
      <c r="M2" s="23">
        <f t="shared" si="0"/>
        <v>2028</v>
      </c>
      <c r="N2" s="23">
        <f t="shared" si="0"/>
        <v>2029</v>
      </c>
      <c r="O2" s="23">
        <f t="shared" si="0"/>
        <v>2030</v>
      </c>
      <c r="P2" s="23">
        <f t="shared" si="0"/>
        <v>2031</v>
      </c>
      <c r="Q2" s="23">
        <f t="shared" si="0"/>
        <v>2032</v>
      </c>
      <c r="R2" s="23">
        <f t="shared" si="0"/>
        <v>2033</v>
      </c>
      <c r="S2" s="23">
        <f t="shared" si="0"/>
        <v>2034</v>
      </c>
      <c r="T2" s="23">
        <f t="shared" si="0"/>
        <v>2035</v>
      </c>
      <c r="U2" s="23">
        <f t="shared" si="0"/>
        <v>2036</v>
      </c>
      <c r="V2" s="23">
        <f t="shared" si="0"/>
        <v>2037</v>
      </c>
      <c r="W2" s="23">
        <f t="shared" si="0"/>
        <v>2038</v>
      </c>
      <c r="X2" s="23">
        <f t="shared" si="0"/>
        <v>2039</v>
      </c>
      <c r="Y2" s="23">
        <f t="shared" si="0"/>
        <v>2040</v>
      </c>
      <c r="Z2" s="23">
        <f t="shared" si="0"/>
        <v>2041</v>
      </c>
      <c r="AA2" s="23">
        <f>Z2+1</f>
        <v>2042</v>
      </c>
      <c r="AB2" s="23">
        <f t="shared" si="0"/>
        <v>2043</v>
      </c>
      <c r="AC2" s="23">
        <f t="shared" si="0"/>
        <v>2044</v>
      </c>
      <c r="AD2" s="23">
        <f t="shared" si="0"/>
        <v>2045</v>
      </c>
      <c r="AE2" s="23">
        <f t="shared" si="0"/>
        <v>2046</v>
      </c>
      <c r="AF2" s="23">
        <f t="shared" si="0"/>
        <v>2047</v>
      </c>
      <c r="AG2" s="23">
        <f t="shared" si="0"/>
        <v>2048</v>
      </c>
      <c r="AH2" s="23">
        <f t="shared" si="0"/>
        <v>2049</v>
      </c>
      <c r="AI2" s="23">
        <f t="shared" si="0"/>
        <v>2050</v>
      </c>
    </row>
    <row r="3" spans="1:39" x14ac:dyDescent="0.35">
      <c r="A3" s="10" t="s">
        <v>13</v>
      </c>
      <c r="B3" s="13" t="s">
        <v>20</v>
      </c>
      <c r="C3" t="s">
        <v>20</v>
      </c>
      <c r="D3" s="61">
        <f t="shared" ref="D3:D34" si="1">SUM(E3:AI3)/1000</f>
        <v>-0.25719763270850204</v>
      </c>
      <c r="E3" s="47">
        <f>IF($B$1="All Sectors",
IF($A3="GCAM",SUMIFS('GCAM By Region By Sector'!D:D,'GCAM By Region By Sector'!$B:$B,$B3)*10^3,SUMIFS('EPS Emissions'!E:E,'EPS Emissions'!$C:$C,$B3)),
IF($A3="GCAM",SUMIFS('GCAM By Region By Sector'!D:D,'GCAM By Region By Sector'!$B:$B,$B3,'GCAM By Region By Sector'!$C:$C,$B$1)*10^3,SUMIFS('EPS Emissions'!E:E,'EPS Emissions'!$C:$C,$B3,'EPS Emissions'!$D:$D,$B$1)))</f>
        <v>-4.6688538607660055</v>
      </c>
      <c r="F3" s="47">
        <f>IF($B$1="All Sectors",
IF($A3="GCAM",SUMIFS('GCAM By Region By Sector'!E:E,'GCAM By Region By Sector'!$B:$B,$B3)*10^3,SUMIFS('EPS Emissions'!F:F,'EPS Emissions'!$C:$C,$B3)),
IF($A3="GCAM",SUMIFS('GCAM By Region By Sector'!E:E,'GCAM By Region By Sector'!$B:$B,$B3,'GCAM By Region By Sector'!$C:$C,$B$1)*10^3,SUMIFS('EPS Emissions'!F:F,'EPS Emissions'!$C:$C,$B3,'EPS Emissions'!$D:$D,$B$1)))</f>
        <v>-4.920842317773956</v>
      </c>
      <c r="G3" s="47">
        <f>IF($B$1="All Sectors",
IF($A3="GCAM",SUMIFS('GCAM By Region By Sector'!F:F,'GCAM By Region By Sector'!$B:$B,$B3)*10^3,SUMIFS('EPS Emissions'!G:G,'EPS Emissions'!$C:$C,$B3)),
IF($A3="GCAM",SUMIFS('GCAM By Region By Sector'!F:F,'GCAM By Region By Sector'!$B:$B,$B3,'GCAM By Region By Sector'!$C:$C,$B$1)*10^3,SUMIFS('EPS Emissions'!G:G,'EPS Emissions'!$C:$C,$B3,'EPS Emissions'!$D:$D,$B$1)))</f>
        <v>-5.1728307747819056</v>
      </c>
      <c r="H3" s="47">
        <f>IF($B$1="All Sectors",
IF($A3="GCAM",SUMIFS('GCAM By Region By Sector'!G:G,'GCAM By Region By Sector'!$B:$B,$B3)*10^3,SUMIFS('EPS Emissions'!H:H,'EPS Emissions'!$C:$C,$B3)),
IF($A3="GCAM",SUMIFS('GCAM By Region By Sector'!G:G,'GCAM By Region By Sector'!$B:$B,$B3,'GCAM By Region By Sector'!$C:$C,$B$1)*10^3,SUMIFS('EPS Emissions'!H:H,'EPS Emissions'!$C:$C,$B3,'EPS Emissions'!$D:$D,$B$1)))</f>
        <v>-5.424819231789856</v>
      </c>
      <c r="I3" s="47">
        <f>IF($B$1="All Sectors",
IF($A3="GCAM",SUMIFS('GCAM By Region By Sector'!H:H,'GCAM By Region By Sector'!$B:$B,$B3)*10^3,SUMIFS('EPS Emissions'!I:I,'EPS Emissions'!$C:$C,$B3)),
IF($A3="GCAM",SUMIFS('GCAM By Region By Sector'!H:H,'GCAM By Region By Sector'!$B:$B,$B3,'GCAM By Region By Sector'!$C:$C,$B$1)*10^3,SUMIFS('EPS Emissions'!I:I,'EPS Emissions'!$C:$C,$B3,'EPS Emissions'!$D:$D,$B$1)))</f>
        <v>-5.6768076887978056</v>
      </c>
      <c r="J3" s="47">
        <f>IF($B$1="All Sectors",
IF($A3="GCAM",SUMIFS('GCAM By Region By Sector'!I:I,'GCAM By Region By Sector'!$B:$B,$B3)*10^3,SUMIFS('EPS Emissions'!J:J,'EPS Emissions'!$C:$C,$B3)),
IF($A3="GCAM",SUMIFS('GCAM By Region By Sector'!I:I,'GCAM By Region By Sector'!$B:$B,$B3,'GCAM By Region By Sector'!$C:$C,$B$1)*10^3,SUMIFS('EPS Emissions'!J:J,'EPS Emissions'!$C:$C,$B3,'EPS Emissions'!$D:$D,$B$1)))</f>
        <v>-5.9287961458057561</v>
      </c>
      <c r="K3" s="47">
        <f>IF($B$1="All Sectors",
IF($A3="GCAM",SUMIFS('GCAM By Region By Sector'!J:J,'GCAM By Region By Sector'!$B:$B,$B3)*10^3,SUMIFS('EPS Emissions'!K:K,'EPS Emissions'!$C:$C,$B3)),
IF($A3="GCAM",SUMIFS('GCAM By Region By Sector'!J:J,'GCAM By Region By Sector'!$B:$B,$B3,'GCAM By Region By Sector'!$C:$C,$B$1)*10^3,SUMIFS('EPS Emissions'!K:K,'EPS Emissions'!$C:$C,$B3,'EPS Emissions'!$D:$D,$B$1)))</f>
        <v>-6.1019200326809155</v>
      </c>
      <c r="L3" s="47">
        <f>IF($B$1="All Sectors",
IF($A3="GCAM",SUMIFS('GCAM By Region By Sector'!K:K,'GCAM By Region By Sector'!$B:$B,$B3)*10^3,SUMIFS('EPS Emissions'!L:L,'EPS Emissions'!$C:$C,$B3)),
IF($A3="GCAM",SUMIFS('GCAM By Region By Sector'!K:K,'GCAM By Region By Sector'!$B:$B,$B3,'GCAM By Region By Sector'!$C:$C,$B$1)*10^3,SUMIFS('EPS Emissions'!L:L,'EPS Emissions'!$C:$C,$B3,'EPS Emissions'!$D:$D,$B$1)))</f>
        <v>-6.2750439195560741</v>
      </c>
      <c r="M3" s="47">
        <f>IF($B$1="All Sectors",
IF($A3="GCAM",SUMIFS('GCAM By Region By Sector'!L:L,'GCAM By Region By Sector'!$B:$B,$B3)*10^3,SUMIFS('EPS Emissions'!M:M,'EPS Emissions'!$C:$C,$B3)),
IF($A3="GCAM",SUMIFS('GCAM By Region By Sector'!L:L,'GCAM By Region By Sector'!$B:$B,$B3,'GCAM By Region By Sector'!$C:$C,$B$1)*10^3,SUMIFS('EPS Emissions'!M:M,'EPS Emissions'!$C:$C,$B3,'EPS Emissions'!$D:$D,$B$1)))</f>
        <v>-6.4481678064312327</v>
      </c>
      <c r="N3" s="47">
        <f>IF($B$1="All Sectors",
IF($A3="GCAM",SUMIFS('GCAM By Region By Sector'!M:M,'GCAM By Region By Sector'!$B:$B,$B3)*10^3,SUMIFS('EPS Emissions'!N:N,'EPS Emissions'!$C:$C,$B3)),
IF($A3="GCAM",SUMIFS('GCAM By Region By Sector'!M:M,'GCAM By Region By Sector'!$B:$B,$B3,'GCAM By Region By Sector'!$C:$C,$B$1)*10^3,SUMIFS('EPS Emissions'!N:N,'EPS Emissions'!$C:$C,$B3,'EPS Emissions'!$D:$D,$B$1)))</f>
        <v>-6.6212916933063912</v>
      </c>
      <c r="O3" s="47">
        <f>IF($B$1="All Sectors",
IF($A3="GCAM",SUMIFS('GCAM By Region By Sector'!N:N,'GCAM By Region By Sector'!$B:$B,$B3)*10^3,SUMIFS('EPS Emissions'!O:O,'EPS Emissions'!$C:$C,$B3)),
IF($A3="GCAM",SUMIFS('GCAM By Region By Sector'!N:N,'GCAM By Region By Sector'!$B:$B,$B3,'GCAM By Region By Sector'!$C:$C,$B$1)*10^3,SUMIFS('EPS Emissions'!O:O,'EPS Emissions'!$C:$C,$B3,'EPS Emissions'!$D:$D,$B$1)))</f>
        <v>-6.7944155801815498</v>
      </c>
      <c r="P3" s="47">
        <f>IF($B$1="All Sectors",
IF($A3="GCAM",SUMIFS('GCAM By Region By Sector'!O:O,'GCAM By Region By Sector'!$B:$B,$B3)*10^3,SUMIFS('EPS Emissions'!P:P,'EPS Emissions'!$C:$C,$B3)),
IF($A3="GCAM",SUMIFS('GCAM By Region By Sector'!O:O,'GCAM By Region By Sector'!$B:$B,$B3,'GCAM By Region By Sector'!$C:$C,$B$1)*10^3,SUMIFS('EPS Emissions'!P:P,'EPS Emissions'!$C:$C,$B3,'EPS Emissions'!$D:$D,$B$1)))</f>
        <v>-6.9363873624855508</v>
      </c>
      <c r="Q3" s="47">
        <f>IF($B$1="All Sectors",
IF($A3="GCAM",SUMIFS('GCAM By Region By Sector'!P:P,'GCAM By Region By Sector'!$B:$B,$B3)*10^3,SUMIFS('EPS Emissions'!Q:Q,'EPS Emissions'!$C:$C,$B3)),
IF($A3="GCAM",SUMIFS('GCAM By Region By Sector'!P:P,'GCAM By Region By Sector'!$B:$B,$B3,'GCAM By Region By Sector'!$C:$C,$B$1)*10^3,SUMIFS('EPS Emissions'!Q:Q,'EPS Emissions'!$C:$C,$B3,'EPS Emissions'!$D:$D,$B$1)))</f>
        <v>-7.0783591447895509</v>
      </c>
      <c r="R3" s="47">
        <f>IF($B$1="All Sectors",
IF($A3="GCAM",SUMIFS('GCAM By Region By Sector'!Q:Q,'GCAM By Region By Sector'!$B:$B,$B3)*10^3,SUMIFS('EPS Emissions'!R:R,'EPS Emissions'!$C:$C,$B3)),
IF($A3="GCAM",SUMIFS('GCAM By Region By Sector'!Q:Q,'GCAM By Region By Sector'!$B:$B,$B3,'GCAM By Region By Sector'!$C:$C,$B$1)*10^3,SUMIFS('EPS Emissions'!R:R,'EPS Emissions'!$C:$C,$B3,'EPS Emissions'!$D:$D,$B$1)))</f>
        <v>-7.2203309270935518</v>
      </c>
      <c r="S3" s="47">
        <f>IF($B$1="All Sectors",
IF($A3="GCAM",SUMIFS('GCAM By Region By Sector'!R:R,'GCAM By Region By Sector'!$B:$B,$B3)*10^3,SUMIFS('EPS Emissions'!S:S,'EPS Emissions'!$C:$C,$B3)),
IF($A3="GCAM",SUMIFS('GCAM By Region By Sector'!R:R,'GCAM By Region By Sector'!$B:$B,$B3,'GCAM By Region By Sector'!$C:$C,$B$1)*10^3,SUMIFS('EPS Emissions'!S:S,'EPS Emissions'!$C:$C,$B3,'EPS Emissions'!$D:$D,$B$1)))</f>
        <v>-7.3623027093975519</v>
      </c>
      <c r="T3" s="47">
        <f>IF($B$1="All Sectors",
IF($A3="GCAM",SUMIFS('GCAM By Region By Sector'!S:S,'GCAM By Region By Sector'!$B:$B,$B3)*10^3,SUMIFS('EPS Emissions'!T:T,'EPS Emissions'!$C:$C,$B3)),
IF($A3="GCAM",SUMIFS('GCAM By Region By Sector'!S:S,'GCAM By Region By Sector'!$B:$B,$B3,'GCAM By Region By Sector'!$C:$C,$B$1)*10^3,SUMIFS('EPS Emissions'!T:T,'EPS Emissions'!$C:$C,$B3,'EPS Emissions'!$D:$D,$B$1)))</f>
        <v>-7.5042744917015529</v>
      </c>
      <c r="U3" s="47">
        <f>IF($B$1="All Sectors",
IF($A3="GCAM",SUMIFS('GCAM By Region By Sector'!T:T,'GCAM By Region By Sector'!$B:$B,$B3)*10^3,SUMIFS('EPS Emissions'!U:U,'EPS Emissions'!$C:$C,$B3)),
IF($A3="GCAM",SUMIFS('GCAM By Region By Sector'!T:T,'GCAM By Region By Sector'!$B:$B,$B3,'GCAM By Region By Sector'!$C:$C,$B$1)*10^3,SUMIFS('EPS Emissions'!U:U,'EPS Emissions'!$C:$C,$B3,'EPS Emissions'!$D:$D,$B$1)))</f>
        <v>-7.7978759044694339</v>
      </c>
      <c r="V3" s="47">
        <f>IF($B$1="All Sectors",
IF($A3="GCAM",SUMIFS('GCAM By Region By Sector'!U:U,'GCAM By Region By Sector'!$B:$B,$B3)*10^3,SUMIFS('EPS Emissions'!V:V,'EPS Emissions'!$C:$C,$B3)),
IF($A3="GCAM",SUMIFS('GCAM By Region By Sector'!U:U,'GCAM By Region By Sector'!$B:$B,$B3,'GCAM By Region By Sector'!$C:$C,$B$1)*10^3,SUMIFS('EPS Emissions'!V:V,'EPS Emissions'!$C:$C,$B3,'EPS Emissions'!$D:$D,$B$1)))</f>
        <v>-8.0914773172373149</v>
      </c>
      <c r="W3" s="47">
        <f>IF($B$1="All Sectors",
IF($A3="GCAM",SUMIFS('GCAM By Region By Sector'!V:V,'GCAM By Region By Sector'!$B:$B,$B3)*10^3,SUMIFS('EPS Emissions'!W:W,'EPS Emissions'!$C:$C,$B3)),
IF($A3="GCAM",SUMIFS('GCAM By Region By Sector'!V:V,'GCAM By Region By Sector'!$B:$B,$B3,'GCAM By Region By Sector'!$C:$C,$B$1)*10^3,SUMIFS('EPS Emissions'!W:W,'EPS Emissions'!$C:$C,$B3,'EPS Emissions'!$D:$D,$B$1)))</f>
        <v>-8.3850787300051941</v>
      </c>
      <c r="X3" s="47">
        <f>IF($B$1="All Sectors",
IF($A3="GCAM",SUMIFS('GCAM By Region By Sector'!W:W,'GCAM By Region By Sector'!$B:$B,$B3)*10^3,SUMIFS('EPS Emissions'!X:X,'EPS Emissions'!$C:$C,$B3)),
IF($A3="GCAM",SUMIFS('GCAM By Region By Sector'!W:W,'GCAM By Region By Sector'!$B:$B,$B3,'GCAM By Region By Sector'!$C:$C,$B$1)*10^3,SUMIFS('EPS Emissions'!X:X,'EPS Emissions'!$C:$C,$B3,'EPS Emissions'!$D:$D,$B$1)))</f>
        <v>-8.6786801427730751</v>
      </c>
      <c r="Y3" s="47">
        <f>IF($B$1="All Sectors",
IF($A3="GCAM",SUMIFS('GCAM By Region By Sector'!X:X,'GCAM By Region By Sector'!$B:$B,$B3)*10^3,SUMIFS('EPS Emissions'!Y:Y,'EPS Emissions'!$C:$C,$B3)),
IF($A3="GCAM",SUMIFS('GCAM By Region By Sector'!X:X,'GCAM By Region By Sector'!$B:$B,$B3,'GCAM By Region By Sector'!$C:$C,$B$1)*10^3,SUMIFS('EPS Emissions'!Y:Y,'EPS Emissions'!$C:$C,$B3,'EPS Emissions'!$D:$D,$B$1)))</f>
        <v>-8.9722815555409561</v>
      </c>
      <c r="Z3" s="47">
        <f>IF($B$1="All Sectors",
IF($A3="GCAM",SUMIFS('GCAM By Region By Sector'!Y:Y,'GCAM By Region By Sector'!$B:$B,$B3)*10^3,SUMIFS('EPS Emissions'!Z:Z,'EPS Emissions'!$C:$C,$B3)),
IF($A3="GCAM",SUMIFS('GCAM By Region By Sector'!Y:Y,'GCAM By Region By Sector'!$B:$B,$B3,'GCAM By Region By Sector'!$C:$C,$B$1)*10^3,SUMIFS('EPS Emissions'!Z:Z,'EPS Emissions'!$C:$C,$B3,'EPS Emissions'!$D:$D,$B$1)))</f>
        <v>-9.4297940534560265</v>
      </c>
      <c r="AA3" s="47">
        <f>IF($B$1="All Sectors",
IF($A3="GCAM",SUMIFS('GCAM By Region By Sector'!Z:Z,'GCAM By Region By Sector'!$B:$B,$B3)*10^3,SUMIFS('EPS Emissions'!AA:AA,'EPS Emissions'!$C:$C,$B3)),
IF($A3="GCAM",SUMIFS('GCAM By Region By Sector'!Z:Z,'GCAM By Region By Sector'!$B:$B,$B3,'GCAM By Region By Sector'!$C:$C,$B$1)*10^3,SUMIFS('EPS Emissions'!AA:AA,'EPS Emissions'!$C:$C,$B3,'EPS Emissions'!$D:$D,$B$1)))</f>
        <v>-9.8873065513710969</v>
      </c>
      <c r="AB3" s="47">
        <f>IF($B$1="All Sectors",
IF($A3="GCAM",SUMIFS('GCAM By Region By Sector'!AA:AA,'GCAM By Region By Sector'!$B:$B,$B3)*10^3,SUMIFS('EPS Emissions'!AB:AB,'EPS Emissions'!$C:$C,$B3)),
IF($A3="GCAM",SUMIFS('GCAM By Region By Sector'!AA:AA,'GCAM By Region By Sector'!$B:$B,$B3,'GCAM By Region By Sector'!$C:$C,$B$1)*10^3,SUMIFS('EPS Emissions'!AB:AB,'EPS Emissions'!$C:$C,$B3,'EPS Emissions'!$D:$D,$B$1)))</f>
        <v>-10.344819049286167</v>
      </c>
      <c r="AC3" s="47">
        <f>IF($B$1="All Sectors",
IF($A3="GCAM",SUMIFS('GCAM By Region By Sector'!AB:AB,'GCAM By Region By Sector'!$B:$B,$B3)*10^3,SUMIFS('EPS Emissions'!AC:AC,'EPS Emissions'!$C:$C,$B3)),
IF($A3="GCAM",SUMIFS('GCAM By Region By Sector'!AB:AB,'GCAM By Region By Sector'!$B:$B,$B3,'GCAM By Region By Sector'!$C:$C,$B$1)*10^3,SUMIFS('EPS Emissions'!AC:AC,'EPS Emissions'!$C:$C,$B3,'EPS Emissions'!$D:$D,$B$1)))</f>
        <v>-10.802331547201238</v>
      </c>
      <c r="AD3" s="47">
        <f>IF($B$1="All Sectors",
IF($A3="GCAM",SUMIFS('GCAM By Region By Sector'!AC:AC,'GCAM By Region By Sector'!$B:$B,$B3)*10^3,SUMIFS('EPS Emissions'!AD:AD,'EPS Emissions'!$C:$C,$B3)),
IF($A3="GCAM",SUMIFS('GCAM By Region By Sector'!AC:AC,'GCAM By Region By Sector'!$B:$B,$B3,'GCAM By Region By Sector'!$C:$C,$B$1)*10^3,SUMIFS('EPS Emissions'!AD:AD,'EPS Emissions'!$C:$C,$B3,'EPS Emissions'!$D:$D,$B$1)))</f>
        <v>-11.259844045116308</v>
      </c>
      <c r="AE3" s="47">
        <f>IF($B$1="All Sectors",
IF($A3="GCAM",SUMIFS('GCAM By Region By Sector'!AD:AD,'GCAM By Region By Sector'!$B:$B,$B3)*10^3,SUMIFS('EPS Emissions'!AE:AE,'EPS Emissions'!$C:$C,$B3)),
IF($A3="GCAM",SUMIFS('GCAM By Region By Sector'!AD:AD,'GCAM By Region By Sector'!$B:$B,$B3,'GCAM By Region By Sector'!$C:$C,$B$1)*10^3,SUMIFS('EPS Emissions'!AE:AE,'EPS Emissions'!$C:$C,$B3,'EPS Emissions'!$D:$D,$B$1)))</f>
        <v>-11.734076038391278</v>
      </c>
      <c r="AF3" s="47">
        <f>IF($B$1="All Sectors",
IF($A3="GCAM",SUMIFS('GCAM By Region By Sector'!AE:AE,'GCAM By Region By Sector'!$B:$B,$B3)*10^3,SUMIFS('EPS Emissions'!AF:AF,'EPS Emissions'!$C:$C,$B3)),
IF($A3="GCAM",SUMIFS('GCAM By Region By Sector'!AE:AE,'GCAM By Region By Sector'!$B:$B,$B3,'GCAM By Region By Sector'!$C:$C,$B$1)*10^3,SUMIFS('EPS Emissions'!AF:AF,'EPS Emissions'!$C:$C,$B3,'EPS Emissions'!$D:$D,$B$1)))</f>
        <v>-12.208308031666247</v>
      </c>
      <c r="AG3" s="47">
        <f>IF($B$1="All Sectors",
IF($A3="GCAM",SUMIFS('GCAM By Region By Sector'!AF:AF,'GCAM By Region By Sector'!$B:$B,$B3)*10^3,SUMIFS('EPS Emissions'!AG:AG,'EPS Emissions'!$C:$C,$B3)),
IF($A3="GCAM",SUMIFS('GCAM By Region By Sector'!AF:AF,'GCAM By Region By Sector'!$B:$B,$B3,'GCAM By Region By Sector'!$C:$C,$B$1)*10^3,SUMIFS('EPS Emissions'!AG:AG,'EPS Emissions'!$C:$C,$B3,'EPS Emissions'!$D:$D,$B$1)))</f>
        <v>-12.682540024941218</v>
      </c>
      <c r="AH3" s="47">
        <f>IF($B$1="All Sectors",
IF($A3="GCAM",SUMIFS('GCAM By Region By Sector'!AG:AG,'GCAM By Region By Sector'!$B:$B,$B3)*10^3,SUMIFS('EPS Emissions'!AH:AH,'EPS Emissions'!$C:$C,$B3)),
IF($A3="GCAM",SUMIFS('GCAM By Region By Sector'!AG:AG,'GCAM By Region By Sector'!$B:$B,$B3,'GCAM By Region By Sector'!$C:$C,$B$1)*10^3,SUMIFS('EPS Emissions'!AH:AH,'EPS Emissions'!$C:$C,$B3,'EPS Emissions'!$D:$D,$B$1)))</f>
        <v>-13.156772018216188</v>
      </c>
      <c r="AI3" s="47">
        <f>IF($B$1="All Sectors",
IF($A3="GCAM",SUMIFS('GCAM By Region By Sector'!AH:AH,'GCAM By Region By Sector'!$B:$B,$B3)*10^3,SUMIFS('EPS Emissions'!AI:AI,'EPS Emissions'!$C:$C,$B3)),
IF($A3="GCAM",SUMIFS('GCAM By Region By Sector'!AH:AH,'GCAM By Region By Sector'!$B:$B,$B3,'GCAM By Region By Sector'!$C:$C,$B$1)*10^3,SUMIFS('EPS Emissions'!AI:AI,'EPS Emissions'!$C:$C,$B3,'EPS Emissions'!$D:$D,$B$1)))</f>
        <v>-13.631004011491157</v>
      </c>
    </row>
    <row r="4" spans="1:39" x14ac:dyDescent="0.35">
      <c r="A4" s="10" t="s">
        <v>13</v>
      </c>
      <c r="B4" s="13" t="s">
        <v>21</v>
      </c>
      <c r="C4" t="s">
        <v>22</v>
      </c>
      <c r="D4" s="61">
        <f t="shared" si="1"/>
        <v>-0.64407244837331246</v>
      </c>
      <c r="E4" s="47">
        <f>IF($B$1="All Sectors",
IF($A4="GCAM",SUMIFS('GCAM By Region By Sector'!D:D,'GCAM By Region By Sector'!$B:$B,$B4)*10^3,SUMIFS('EPS Emissions'!E:E,'EPS Emissions'!$C:$C,$B4)),
IF($A4="GCAM",SUMIFS('GCAM By Region By Sector'!D:D,'GCAM By Region By Sector'!$B:$B,$B4,'GCAM By Region By Sector'!$C:$C,$B$1)*10^3,SUMIFS('EPS Emissions'!E:E,'EPS Emissions'!$C:$C,$B4,'EPS Emissions'!$D:$D,$B$1)))</f>
        <v>-0.56292633292502614</v>
      </c>
      <c r="F4" s="47">
        <f>IF($B$1="All Sectors",
IF($A4="GCAM",SUMIFS('GCAM By Region By Sector'!E:E,'GCAM By Region By Sector'!$B:$B,$B4)*10^3,SUMIFS('EPS Emissions'!F:F,'EPS Emissions'!$C:$C,$B4)),
IF($A4="GCAM",SUMIFS('GCAM By Region By Sector'!E:E,'GCAM By Region By Sector'!$B:$B,$B4,'GCAM By Region By Sector'!$C:$C,$B$1)*10^3,SUMIFS('EPS Emissions'!F:F,'EPS Emissions'!$C:$C,$B4,'EPS Emissions'!$D:$D,$B$1)))</f>
        <v>-1.8048977599944906</v>
      </c>
      <c r="G4" s="47">
        <f>IF($B$1="All Sectors",
IF($A4="GCAM",SUMIFS('GCAM By Region By Sector'!F:F,'GCAM By Region By Sector'!$B:$B,$B4)*10^3,SUMIFS('EPS Emissions'!G:G,'EPS Emissions'!$C:$C,$B4)),
IF($A4="GCAM",SUMIFS('GCAM By Region By Sector'!F:F,'GCAM By Region By Sector'!$B:$B,$B4,'GCAM By Region By Sector'!$C:$C,$B$1)*10^3,SUMIFS('EPS Emissions'!G:G,'EPS Emissions'!$C:$C,$B4,'EPS Emissions'!$D:$D,$B$1)))</f>
        <v>-3.0468691870639555</v>
      </c>
      <c r="H4" s="47">
        <f>IF($B$1="All Sectors",
IF($A4="GCAM",SUMIFS('GCAM By Region By Sector'!G:G,'GCAM By Region By Sector'!$B:$B,$B4)*10^3,SUMIFS('EPS Emissions'!H:H,'EPS Emissions'!$C:$C,$B4)),
IF($A4="GCAM",SUMIFS('GCAM By Region By Sector'!G:G,'GCAM By Region By Sector'!$B:$B,$B4,'GCAM By Region By Sector'!$C:$C,$B$1)*10^3,SUMIFS('EPS Emissions'!H:H,'EPS Emissions'!$C:$C,$B4,'EPS Emissions'!$D:$D,$B$1)))</f>
        <v>-4.2888406141334201</v>
      </c>
      <c r="I4" s="47">
        <f>IF($B$1="All Sectors",
IF($A4="GCAM",SUMIFS('GCAM By Region By Sector'!H:H,'GCAM By Region By Sector'!$B:$B,$B4)*10^3,SUMIFS('EPS Emissions'!I:I,'EPS Emissions'!$C:$C,$B4)),
IF($A4="GCAM",SUMIFS('GCAM By Region By Sector'!H:H,'GCAM By Region By Sector'!$B:$B,$B4,'GCAM By Region By Sector'!$C:$C,$B$1)*10^3,SUMIFS('EPS Emissions'!I:I,'EPS Emissions'!$C:$C,$B4,'EPS Emissions'!$D:$D,$B$1)))</f>
        <v>-5.5308120412028847</v>
      </c>
      <c r="J4" s="47">
        <f>IF($B$1="All Sectors",
IF($A4="GCAM",SUMIFS('GCAM By Region By Sector'!I:I,'GCAM By Region By Sector'!$B:$B,$B4)*10^3,SUMIFS('EPS Emissions'!J:J,'EPS Emissions'!$C:$C,$B4)),
IF($A4="GCAM",SUMIFS('GCAM By Region By Sector'!I:I,'GCAM By Region By Sector'!$B:$B,$B4,'GCAM By Region By Sector'!$C:$C,$B$1)*10^3,SUMIFS('EPS Emissions'!J:J,'EPS Emissions'!$C:$C,$B4,'EPS Emissions'!$D:$D,$B$1)))</f>
        <v>-6.7727834682723493</v>
      </c>
      <c r="K4" s="47">
        <f>IF($B$1="All Sectors",
IF($A4="GCAM",SUMIFS('GCAM By Region By Sector'!J:J,'GCAM By Region By Sector'!$B:$B,$B4)*10^3,SUMIFS('EPS Emissions'!K:K,'EPS Emissions'!$C:$C,$B4)),
IF($A4="GCAM",SUMIFS('GCAM By Region By Sector'!J:J,'GCAM By Region By Sector'!$B:$B,$B4,'GCAM By Region By Sector'!$C:$C,$B$1)*10^3,SUMIFS('EPS Emissions'!K:K,'EPS Emissions'!$C:$C,$B4,'EPS Emissions'!$D:$D,$B$1)))</f>
        <v>-7.5172049234603895</v>
      </c>
      <c r="L4" s="47">
        <f>IF($B$1="All Sectors",
IF($A4="GCAM",SUMIFS('GCAM By Region By Sector'!K:K,'GCAM By Region By Sector'!$B:$B,$B4)*10^3,SUMIFS('EPS Emissions'!L:L,'EPS Emissions'!$C:$C,$B4)),
IF($A4="GCAM",SUMIFS('GCAM By Region By Sector'!K:K,'GCAM By Region By Sector'!$B:$B,$B4,'GCAM By Region By Sector'!$C:$C,$B$1)*10^3,SUMIFS('EPS Emissions'!L:L,'EPS Emissions'!$C:$C,$B4,'EPS Emissions'!$D:$D,$B$1)))</f>
        <v>-8.2616263786484296</v>
      </c>
      <c r="M4" s="47">
        <f>IF($B$1="All Sectors",
IF($A4="GCAM",SUMIFS('GCAM By Region By Sector'!L:L,'GCAM By Region By Sector'!$B:$B,$B4)*10^3,SUMIFS('EPS Emissions'!M:M,'EPS Emissions'!$C:$C,$B4)),
IF($A4="GCAM",SUMIFS('GCAM By Region By Sector'!L:L,'GCAM By Region By Sector'!$B:$B,$B4,'GCAM By Region By Sector'!$C:$C,$B$1)*10^3,SUMIFS('EPS Emissions'!M:M,'EPS Emissions'!$C:$C,$B4,'EPS Emissions'!$D:$D,$B$1)))</f>
        <v>-9.0060478338364689</v>
      </c>
      <c r="N4" s="47">
        <f>IF($B$1="All Sectors",
IF($A4="GCAM",SUMIFS('GCAM By Region By Sector'!M:M,'GCAM By Region By Sector'!$B:$B,$B4)*10^3,SUMIFS('EPS Emissions'!N:N,'EPS Emissions'!$C:$C,$B4)),
IF($A4="GCAM",SUMIFS('GCAM By Region By Sector'!M:M,'GCAM By Region By Sector'!$B:$B,$B4,'GCAM By Region By Sector'!$C:$C,$B$1)*10^3,SUMIFS('EPS Emissions'!N:N,'EPS Emissions'!$C:$C,$B4,'EPS Emissions'!$D:$D,$B$1)))</f>
        <v>-9.7504692890245082</v>
      </c>
      <c r="O4" s="47">
        <f>IF($B$1="All Sectors",
IF($A4="GCAM",SUMIFS('GCAM By Region By Sector'!N:N,'GCAM By Region By Sector'!$B:$B,$B4)*10^3,SUMIFS('EPS Emissions'!O:O,'EPS Emissions'!$C:$C,$B4)),
IF($A4="GCAM",SUMIFS('GCAM By Region By Sector'!N:N,'GCAM By Region By Sector'!$B:$B,$B4,'GCAM By Region By Sector'!$C:$C,$B$1)*10^3,SUMIFS('EPS Emissions'!O:O,'EPS Emissions'!$C:$C,$B4,'EPS Emissions'!$D:$D,$B$1)))</f>
        <v>-10.494890744212549</v>
      </c>
      <c r="P4" s="47">
        <f>IF($B$1="All Sectors",
IF($A4="GCAM",SUMIFS('GCAM By Region By Sector'!O:O,'GCAM By Region By Sector'!$B:$B,$B4)*10^3,SUMIFS('EPS Emissions'!P:P,'EPS Emissions'!$C:$C,$B4)),
IF($A4="GCAM",SUMIFS('GCAM By Region By Sector'!O:O,'GCAM By Region By Sector'!$B:$B,$B4,'GCAM By Region By Sector'!$C:$C,$B$1)*10^3,SUMIFS('EPS Emissions'!P:P,'EPS Emissions'!$C:$C,$B4,'EPS Emissions'!$D:$D,$B$1)))</f>
        <v>-11.594141668033171</v>
      </c>
      <c r="Q4" s="47">
        <f>IF($B$1="All Sectors",
IF($A4="GCAM",SUMIFS('GCAM By Region By Sector'!P:P,'GCAM By Region By Sector'!$B:$B,$B4)*10^3,SUMIFS('EPS Emissions'!Q:Q,'EPS Emissions'!$C:$C,$B4)),
IF($A4="GCAM",SUMIFS('GCAM By Region By Sector'!P:P,'GCAM By Region By Sector'!$B:$B,$B4,'GCAM By Region By Sector'!$C:$C,$B$1)*10^3,SUMIFS('EPS Emissions'!Q:Q,'EPS Emissions'!$C:$C,$B4,'EPS Emissions'!$D:$D,$B$1)))</f>
        <v>-12.693392591853794</v>
      </c>
      <c r="R4" s="47">
        <f>IF($B$1="All Sectors",
IF($A4="GCAM",SUMIFS('GCAM By Region By Sector'!Q:Q,'GCAM By Region By Sector'!$B:$B,$B4)*10^3,SUMIFS('EPS Emissions'!R:R,'EPS Emissions'!$C:$C,$B4)),
IF($A4="GCAM",SUMIFS('GCAM By Region By Sector'!Q:Q,'GCAM By Region By Sector'!$B:$B,$B4,'GCAM By Region By Sector'!$C:$C,$B$1)*10^3,SUMIFS('EPS Emissions'!R:R,'EPS Emissions'!$C:$C,$B4,'EPS Emissions'!$D:$D,$B$1)))</f>
        <v>-13.792643515674413</v>
      </c>
      <c r="S4" s="47">
        <f>IF($B$1="All Sectors",
IF($A4="GCAM",SUMIFS('GCAM By Region By Sector'!R:R,'GCAM By Region By Sector'!$B:$B,$B4)*10^3,SUMIFS('EPS Emissions'!S:S,'EPS Emissions'!$C:$C,$B4)),
IF($A4="GCAM",SUMIFS('GCAM By Region By Sector'!R:R,'GCAM By Region By Sector'!$B:$B,$B4,'GCAM By Region By Sector'!$C:$C,$B$1)*10^3,SUMIFS('EPS Emissions'!S:S,'EPS Emissions'!$C:$C,$B4,'EPS Emissions'!$D:$D,$B$1)))</f>
        <v>-14.891894439495035</v>
      </c>
      <c r="T4" s="47">
        <f>IF($B$1="All Sectors",
IF($A4="GCAM",SUMIFS('GCAM By Region By Sector'!S:S,'GCAM By Region By Sector'!$B:$B,$B4)*10^3,SUMIFS('EPS Emissions'!T:T,'EPS Emissions'!$C:$C,$B4)),
IF($A4="GCAM",SUMIFS('GCAM By Region By Sector'!S:S,'GCAM By Region By Sector'!$B:$B,$B4,'GCAM By Region By Sector'!$C:$C,$B$1)*10^3,SUMIFS('EPS Emissions'!T:T,'EPS Emissions'!$C:$C,$B4,'EPS Emissions'!$D:$D,$B$1)))</f>
        <v>-15.991145363315658</v>
      </c>
      <c r="U4" s="47">
        <f>IF($B$1="All Sectors",
IF($A4="GCAM",SUMIFS('GCAM By Region By Sector'!T:T,'GCAM By Region By Sector'!$B:$B,$B4)*10^3,SUMIFS('EPS Emissions'!U:U,'EPS Emissions'!$C:$C,$B4)),
IF($A4="GCAM",SUMIFS('GCAM By Region By Sector'!T:T,'GCAM By Region By Sector'!$B:$B,$B4,'GCAM By Region By Sector'!$C:$C,$B$1)*10^3,SUMIFS('EPS Emissions'!U:U,'EPS Emissions'!$C:$C,$B4,'EPS Emissions'!$D:$D,$B$1)))</f>
        <v>-18.035278842028859</v>
      </c>
      <c r="V4" s="47">
        <f>IF($B$1="All Sectors",
IF($A4="GCAM",SUMIFS('GCAM By Region By Sector'!U:U,'GCAM By Region By Sector'!$B:$B,$B4)*10^3,SUMIFS('EPS Emissions'!V:V,'EPS Emissions'!$C:$C,$B4)),
IF($A4="GCAM",SUMIFS('GCAM By Region By Sector'!U:U,'GCAM By Region By Sector'!$B:$B,$B4,'GCAM By Region By Sector'!$C:$C,$B$1)*10^3,SUMIFS('EPS Emissions'!V:V,'EPS Emissions'!$C:$C,$B4,'EPS Emissions'!$D:$D,$B$1)))</f>
        <v>-20.079412320742055</v>
      </c>
      <c r="W4" s="47">
        <f>IF($B$1="All Sectors",
IF($A4="GCAM",SUMIFS('GCAM By Region By Sector'!V:V,'GCAM By Region By Sector'!$B:$B,$B4)*10^3,SUMIFS('EPS Emissions'!W:W,'EPS Emissions'!$C:$C,$B4)),
IF($A4="GCAM",SUMIFS('GCAM By Region By Sector'!V:V,'GCAM By Region By Sector'!$B:$B,$B4,'GCAM By Region By Sector'!$C:$C,$B$1)*10^3,SUMIFS('EPS Emissions'!W:W,'EPS Emissions'!$C:$C,$B4,'EPS Emissions'!$D:$D,$B$1)))</f>
        <v>-22.123545799455258</v>
      </c>
      <c r="X4" s="47">
        <f>IF($B$1="All Sectors",
IF($A4="GCAM",SUMIFS('GCAM By Region By Sector'!W:W,'GCAM By Region By Sector'!$B:$B,$B4)*10^3,SUMIFS('EPS Emissions'!X:X,'EPS Emissions'!$C:$C,$B4)),
IF($A4="GCAM",SUMIFS('GCAM By Region By Sector'!W:W,'GCAM By Region By Sector'!$B:$B,$B4,'GCAM By Region By Sector'!$C:$C,$B$1)*10^3,SUMIFS('EPS Emissions'!X:X,'EPS Emissions'!$C:$C,$B4,'EPS Emissions'!$D:$D,$B$1)))</f>
        <v>-24.167679278168457</v>
      </c>
      <c r="Y4" s="47">
        <f>IF($B$1="All Sectors",
IF($A4="GCAM",SUMIFS('GCAM By Region By Sector'!X:X,'GCAM By Region By Sector'!$B:$B,$B4)*10^3,SUMIFS('EPS Emissions'!Y:Y,'EPS Emissions'!$C:$C,$B4)),
IF($A4="GCAM",SUMIFS('GCAM By Region By Sector'!X:X,'GCAM By Region By Sector'!$B:$B,$B4,'GCAM By Region By Sector'!$C:$C,$B$1)*10^3,SUMIFS('EPS Emissions'!Y:Y,'EPS Emissions'!$C:$C,$B4,'EPS Emissions'!$D:$D,$B$1)))</f>
        <v>-26.211812756881656</v>
      </c>
      <c r="Z4" s="47">
        <f>IF($B$1="All Sectors",
IF($A4="GCAM",SUMIFS('GCAM By Region By Sector'!Y:Y,'GCAM By Region By Sector'!$B:$B,$B4)*10^3,SUMIFS('EPS Emissions'!Z:Z,'EPS Emissions'!$C:$C,$B4)),
IF($A4="GCAM",SUMIFS('GCAM By Region By Sector'!Y:Y,'GCAM By Region By Sector'!$B:$B,$B4,'GCAM By Region By Sector'!$C:$C,$B$1)*10^3,SUMIFS('EPS Emissions'!Z:Z,'EPS Emissions'!$C:$C,$B4,'EPS Emissions'!$D:$D,$B$1)))</f>
        <v>-28.676754528303849</v>
      </c>
      <c r="AA4" s="47">
        <f>IF($B$1="All Sectors",
IF($A4="GCAM",SUMIFS('GCAM By Region By Sector'!Z:Z,'GCAM By Region By Sector'!$B:$B,$B4)*10^3,SUMIFS('EPS Emissions'!AA:AA,'EPS Emissions'!$C:$C,$B4)),
IF($A4="GCAM",SUMIFS('GCAM By Region By Sector'!Z:Z,'GCAM By Region By Sector'!$B:$B,$B4,'GCAM By Region By Sector'!$C:$C,$B$1)*10^3,SUMIFS('EPS Emissions'!AA:AA,'EPS Emissions'!$C:$C,$B4,'EPS Emissions'!$D:$D,$B$1)))</f>
        <v>-31.141696299726046</v>
      </c>
      <c r="AB4" s="47">
        <f>IF($B$1="All Sectors",
IF($A4="GCAM",SUMIFS('GCAM By Region By Sector'!AA:AA,'GCAM By Region By Sector'!$B:$B,$B4)*10^3,SUMIFS('EPS Emissions'!AB:AB,'EPS Emissions'!$C:$C,$B4)),
IF($A4="GCAM",SUMIFS('GCAM By Region By Sector'!AA:AA,'GCAM By Region By Sector'!$B:$B,$B4,'GCAM By Region By Sector'!$C:$C,$B$1)*10^3,SUMIFS('EPS Emissions'!AB:AB,'EPS Emissions'!$C:$C,$B4,'EPS Emissions'!$D:$D,$B$1)))</f>
        <v>-33.60663807114824</v>
      </c>
      <c r="AC4" s="47">
        <f>IF($B$1="All Sectors",
IF($A4="GCAM",SUMIFS('GCAM By Region By Sector'!AB:AB,'GCAM By Region By Sector'!$B:$B,$B4)*10^3,SUMIFS('EPS Emissions'!AC:AC,'EPS Emissions'!$C:$C,$B4)),
IF($A4="GCAM",SUMIFS('GCAM By Region By Sector'!AB:AB,'GCAM By Region By Sector'!$B:$B,$B4,'GCAM By Region By Sector'!$C:$C,$B$1)*10^3,SUMIFS('EPS Emissions'!AC:AC,'EPS Emissions'!$C:$C,$B4,'EPS Emissions'!$D:$D,$B$1)))</f>
        <v>-36.071579842570436</v>
      </c>
      <c r="AD4" s="47">
        <f>IF($B$1="All Sectors",
IF($A4="GCAM",SUMIFS('GCAM By Region By Sector'!AC:AC,'GCAM By Region By Sector'!$B:$B,$B4)*10^3,SUMIFS('EPS Emissions'!AD:AD,'EPS Emissions'!$C:$C,$B4)),
IF($A4="GCAM",SUMIFS('GCAM By Region By Sector'!AC:AC,'GCAM By Region By Sector'!$B:$B,$B4,'GCAM By Region By Sector'!$C:$C,$B$1)*10^3,SUMIFS('EPS Emissions'!AD:AD,'EPS Emissions'!$C:$C,$B4,'EPS Emissions'!$D:$D,$B$1)))</f>
        <v>-38.536521613992633</v>
      </c>
      <c r="AE4" s="47">
        <f>IF($B$1="All Sectors",
IF($A4="GCAM",SUMIFS('GCAM By Region By Sector'!AD:AD,'GCAM By Region By Sector'!$B:$B,$B4)*10^3,SUMIFS('EPS Emissions'!AE:AE,'EPS Emissions'!$C:$C,$B4)),
IF($A4="GCAM",SUMIFS('GCAM By Region By Sector'!AD:AD,'GCAM By Region By Sector'!$B:$B,$B4,'GCAM By Region By Sector'!$C:$C,$B$1)*10^3,SUMIFS('EPS Emissions'!AE:AE,'EPS Emissions'!$C:$C,$B4,'EPS Emissions'!$D:$D,$B$1)))</f>
        <v>-40.985743933938316</v>
      </c>
      <c r="AF4" s="47">
        <f>IF($B$1="All Sectors",
IF($A4="GCAM",SUMIFS('GCAM By Region By Sector'!AE:AE,'GCAM By Region By Sector'!$B:$B,$B4)*10^3,SUMIFS('EPS Emissions'!AF:AF,'EPS Emissions'!$C:$C,$B4)),
IF($A4="GCAM",SUMIFS('GCAM By Region By Sector'!AE:AE,'GCAM By Region By Sector'!$B:$B,$B4,'GCAM By Region By Sector'!$C:$C,$B$1)*10^3,SUMIFS('EPS Emissions'!AF:AF,'EPS Emissions'!$C:$C,$B4,'EPS Emissions'!$D:$D,$B$1)))</f>
        <v>-43.434966253883992</v>
      </c>
      <c r="AG4" s="47">
        <f>IF($B$1="All Sectors",
IF($A4="GCAM",SUMIFS('GCAM By Region By Sector'!AF:AF,'GCAM By Region By Sector'!$B:$B,$B4)*10^3,SUMIFS('EPS Emissions'!AG:AG,'EPS Emissions'!$C:$C,$B4)),
IF($A4="GCAM",SUMIFS('GCAM By Region By Sector'!AF:AF,'GCAM By Region By Sector'!$B:$B,$B4,'GCAM By Region By Sector'!$C:$C,$B$1)*10^3,SUMIFS('EPS Emissions'!AG:AG,'EPS Emissions'!$C:$C,$B4,'EPS Emissions'!$D:$D,$B$1)))</f>
        <v>-45.884188573829682</v>
      </c>
      <c r="AH4" s="47">
        <f>IF($B$1="All Sectors",
IF($A4="GCAM",SUMIFS('GCAM By Region By Sector'!AG:AG,'GCAM By Region By Sector'!$B:$B,$B4)*10^3,SUMIFS('EPS Emissions'!AH:AH,'EPS Emissions'!$C:$C,$B4)),
IF($A4="GCAM",SUMIFS('GCAM By Region By Sector'!AG:AG,'GCAM By Region By Sector'!$B:$B,$B4,'GCAM By Region By Sector'!$C:$C,$B$1)*10^3,SUMIFS('EPS Emissions'!AH:AH,'EPS Emissions'!$C:$C,$B4,'EPS Emissions'!$D:$D,$B$1)))</f>
        <v>-48.333410893775365</v>
      </c>
      <c r="AI4" s="47">
        <f>IF($B$1="All Sectors",
IF($A4="GCAM",SUMIFS('GCAM By Region By Sector'!AH:AH,'GCAM By Region By Sector'!$B:$B,$B4)*10^3,SUMIFS('EPS Emissions'!AI:AI,'EPS Emissions'!$C:$C,$B4)),
IF($A4="GCAM",SUMIFS('GCAM By Region By Sector'!AH:AH,'GCAM By Region By Sector'!$B:$B,$B4,'GCAM By Region By Sector'!$C:$C,$B$1)*10^3,SUMIFS('EPS Emissions'!AI:AI,'EPS Emissions'!$C:$C,$B4,'EPS Emissions'!$D:$D,$B$1)))</f>
        <v>-50.782633213721049</v>
      </c>
    </row>
    <row r="5" spans="1:39" x14ac:dyDescent="0.35">
      <c r="A5" s="10" t="s">
        <v>9</v>
      </c>
      <c r="B5" s="13" t="s">
        <v>23</v>
      </c>
      <c r="C5" t="s">
        <v>23</v>
      </c>
      <c r="D5" s="61">
        <f t="shared" si="1"/>
        <v>21.790705999999993</v>
      </c>
      <c r="E5" s="47">
        <f>IF($B$1="All Sectors",
IF($A5="GCAM",SUMIFS('GCAM By Region By Sector'!D:D,'GCAM By Region By Sector'!$B:$B,$B5)*10^3,SUMIFS('EPS Emissions'!E:E,'EPS Emissions'!$C:$C,$B5)),
IF($A5="GCAM",SUMIFS('GCAM By Region By Sector'!D:D,'GCAM By Region By Sector'!$B:$B,$B5,'GCAM By Region By Sector'!$C:$C,$B$1)*10^3,SUMIFS('EPS Emissions'!E:E,'EPS Emissions'!$C:$C,$B5,'EPS Emissions'!$D:$D,$B$1)))</f>
        <v>702.92600000000004</v>
      </c>
      <c r="F5" s="47">
        <f>IF($B$1="All Sectors",
IF($A5="GCAM",SUMIFS('GCAM By Region By Sector'!E:E,'GCAM By Region By Sector'!$B:$B,$B5)*10^3,SUMIFS('EPS Emissions'!F:F,'EPS Emissions'!$C:$C,$B5)),
IF($A5="GCAM",SUMIFS('GCAM By Region By Sector'!E:E,'GCAM By Region By Sector'!$B:$B,$B5,'GCAM By Region By Sector'!$C:$C,$B$1)*10^3,SUMIFS('EPS Emissions'!F:F,'EPS Emissions'!$C:$C,$B5,'EPS Emissions'!$D:$D,$B$1)))</f>
        <v>702.92600000000004</v>
      </c>
      <c r="G5" s="47">
        <f>IF($B$1="All Sectors",
IF($A5="GCAM",SUMIFS('GCAM By Region By Sector'!F:F,'GCAM By Region By Sector'!$B:$B,$B5)*10^3,SUMIFS('EPS Emissions'!G:G,'EPS Emissions'!$C:$C,$B5)),
IF($A5="GCAM",SUMIFS('GCAM By Region By Sector'!F:F,'GCAM By Region By Sector'!$B:$B,$B5,'GCAM By Region By Sector'!$C:$C,$B$1)*10^3,SUMIFS('EPS Emissions'!G:G,'EPS Emissions'!$C:$C,$B5,'EPS Emissions'!$D:$D,$B$1)))</f>
        <v>702.92600000000004</v>
      </c>
      <c r="H5" s="47">
        <f>IF($B$1="All Sectors",
IF($A5="GCAM",SUMIFS('GCAM By Region By Sector'!G:G,'GCAM By Region By Sector'!$B:$B,$B5)*10^3,SUMIFS('EPS Emissions'!H:H,'EPS Emissions'!$C:$C,$B5)),
IF($A5="GCAM",SUMIFS('GCAM By Region By Sector'!G:G,'GCAM By Region By Sector'!$B:$B,$B5,'GCAM By Region By Sector'!$C:$C,$B$1)*10^3,SUMIFS('EPS Emissions'!H:H,'EPS Emissions'!$C:$C,$B5,'EPS Emissions'!$D:$D,$B$1)))</f>
        <v>702.92600000000004</v>
      </c>
      <c r="I5" s="47">
        <f>IF($B$1="All Sectors",
IF($A5="GCAM",SUMIFS('GCAM By Region By Sector'!H:H,'GCAM By Region By Sector'!$B:$B,$B5)*10^3,SUMIFS('EPS Emissions'!I:I,'EPS Emissions'!$C:$C,$B5)),
IF($A5="GCAM",SUMIFS('GCAM By Region By Sector'!H:H,'GCAM By Region By Sector'!$B:$B,$B5,'GCAM By Region By Sector'!$C:$C,$B$1)*10^3,SUMIFS('EPS Emissions'!I:I,'EPS Emissions'!$C:$C,$B5,'EPS Emissions'!$D:$D,$B$1)))</f>
        <v>702.92600000000004</v>
      </c>
      <c r="J5" s="47">
        <f>IF($B$1="All Sectors",
IF($A5="GCAM",SUMIFS('GCAM By Region By Sector'!I:I,'GCAM By Region By Sector'!$B:$B,$B5)*10^3,SUMIFS('EPS Emissions'!J:J,'EPS Emissions'!$C:$C,$B5)),
IF($A5="GCAM",SUMIFS('GCAM By Region By Sector'!I:I,'GCAM By Region By Sector'!$B:$B,$B5,'GCAM By Region By Sector'!$C:$C,$B$1)*10^3,SUMIFS('EPS Emissions'!J:J,'EPS Emissions'!$C:$C,$B5,'EPS Emissions'!$D:$D,$B$1)))</f>
        <v>702.92600000000004</v>
      </c>
      <c r="K5" s="47">
        <f>IF($B$1="All Sectors",
IF($A5="GCAM",SUMIFS('GCAM By Region By Sector'!J:J,'GCAM By Region By Sector'!$B:$B,$B5)*10^3,SUMIFS('EPS Emissions'!K:K,'EPS Emissions'!$C:$C,$B5)),
IF($A5="GCAM",SUMIFS('GCAM By Region By Sector'!J:J,'GCAM By Region By Sector'!$B:$B,$B5,'GCAM By Region By Sector'!$C:$C,$B$1)*10^3,SUMIFS('EPS Emissions'!K:K,'EPS Emissions'!$C:$C,$B5,'EPS Emissions'!$D:$D,$B$1)))</f>
        <v>702.92600000000004</v>
      </c>
      <c r="L5" s="47">
        <f>IF($B$1="All Sectors",
IF($A5="GCAM",SUMIFS('GCAM By Region By Sector'!K:K,'GCAM By Region By Sector'!$B:$B,$B5)*10^3,SUMIFS('EPS Emissions'!L:L,'EPS Emissions'!$C:$C,$B5)),
IF($A5="GCAM",SUMIFS('GCAM By Region By Sector'!K:K,'GCAM By Region By Sector'!$B:$B,$B5,'GCAM By Region By Sector'!$C:$C,$B$1)*10^3,SUMIFS('EPS Emissions'!L:L,'EPS Emissions'!$C:$C,$B5,'EPS Emissions'!$D:$D,$B$1)))</f>
        <v>702.92600000000004</v>
      </c>
      <c r="M5" s="47">
        <f>IF($B$1="All Sectors",
IF($A5="GCAM",SUMIFS('GCAM By Region By Sector'!L:L,'GCAM By Region By Sector'!$B:$B,$B5)*10^3,SUMIFS('EPS Emissions'!M:M,'EPS Emissions'!$C:$C,$B5)),
IF($A5="GCAM",SUMIFS('GCAM By Region By Sector'!L:L,'GCAM By Region By Sector'!$B:$B,$B5,'GCAM By Region By Sector'!$C:$C,$B$1)*10^3,SUMIFS('EPS Emissions'!M:M,'EPS Emissions'!$C:$C,$B5,'EPS Emissions'!$D:$D,$B$1)))</f>
        <v>702.92600000000004</v>
      </c>
      <c r="N5" s="47">
        <f>IF($B$1="All Sectors",
IF($A5="GCAM",SUMIFS('GCAM By Region By Sector'!M:M,'GCAM By Region By Sector'!$B:$B,$B5)*10^3,SUMIFS('EPS Emissions'!N:N,'EPS Emissions'!$C:$C,$B5)),
IF($A5="GCAM",SUMIFS('GCAM By Region By Sector'!M:M,'GCAM By Region By Sector'!$B:$B,$B5,'GCAM By Region By Sector'!$C:$C,$B$1)*10^3,SUMIFS('EPS Emissions'!N:N,'EPS Emissions'!$C:$C,$B5,'EPS Emissions'!$D:$D,$B$1)))</f>
        <v>702.92600000000004</v>
      </c>
      <c r="O5" s="47">
        <f>IF($B$1="All Sectors",
IF($A5="GCAM",SUMIFS('GCAM By Region By Sector'!N:N,'GCAM By Region By Sector'!$B:$B,$B5)*10^3,SUMIFS('EPS Emissions'!O:O,'EPS Emissions'!$C:$C,$B5)),
IF($A5="GCAM",SUMIFS('GCAM By Region By Sector'!N:N,'GCAM By Region By Sector'!$B:$B,$B5,'GCAM By Region By Sector'!$C:$C,$B$1)*10^3,SUMIFS('EPS Emissions'!O:O,'EPS Emissions'!$C:$C,$B5,'EPS Emissions'!$D:$D,$B$1)))</f>
        <v>702.92600000000004</v>
      </c>
      <c r="P5" s="47">
        <f>IF($B$1="All Sectors",
IF($A5="GCAM",SUMIFS('GCAM By Region By Sector'!O:O,'GCAM By Region By Sector'!$B:$B,$B5)*10^3,SUMIFS('EPS Emissions'!P:P,'EPS Emissions'!$C:$C,$B5)),
IF($A5="GCAM",SUMIFS('GCAM By Region By Sector'!O:O,'GCAM By Region By Sector'!$B:$B,$B5,'GCAM By Region By Sector'!$C:$C,$B$1)*10^3,SUMIFS('EPS Emissions'!P:P,'EPS Emissions'!$C:$C,$B5,'EPS Emissions'!$D:$D,$B$1)))</f>
        <v>702.92600000000004</v>
      </c>
      <c r="Q5" s="47">
        <f>IF($B$1="All Sectors",
IF($A5="GCAM",SUMIFS('GCAM By Region By Sector'!P:P,'GCAM By Region By Sector'!$B:$B,$B5)*10^3,SUMIFS('EPS Emissions'!Q:Q,'EPS Emissions'!$C:$C,$B5)),
IF($A5="GCAM",SUMIFS('GCAM By Region By Sector'!P:P,'GCAM By Region By Sector'!$B:$B,$B5,'GCAM By Region By Sector'!$C:$C,$B$1)*10^3,SUMIFS('EPS Emissions'!Q:Q,'EPS Emissions'!$C:$C,$B5,'EPS Emissions'!$D:$D,$B$1)))</f>
        <v>702.92600000000004</v>
      </c>
      <c r="R5" s="47">
        <f>IF($B$1="All Sectors",
IF($A5="GCAM",SUMIFS('GCAM By Region By Sector'!Q:Q,'GCAM By Region By Sector'!$B:$B,$B5)*10^3,SUMIFS('EPS Emissions'!R:R,'EPS Emissions'!$C:$C,$B5)),
IF($A5="GCAM",SUMIFS('GCAM By Region By Sector'!Q:Q,'GCAM By Region By Sector'!$B:$B,$B5,'GCAM By Region By Sector'!$C:$C,$B$1)*10^3,SUMIFS('EPS Emissions'!R:R,'EPS Emissions'!$C:$C,$B5,'EPS Emissions'!$D:$D,$B$1)))</f>
        <v>702.92600000000004</v>
      </c>
      <c r="S5" s="47">
        <f>IF($B$1="All Sectors",
IF($A5="GCAM",SUMIFS('GCAM By Region By Sector'!R:R,'GCAM By Region By Sector'!$B:$B,$B5)*10^3,SUMIFS('EPS Emissions'!S:S,'EPS Emissions'!$C:$C,$B5)),
IF($A5="GCAM",SUMIFS('GCAM By Region By Sector'!R:R,'GCAM By Region By Sector'!$B:$B,$B5,'GCAM By Region By Sector'!$C:$C,$B$1)*10^3,SUMIFS('EPS Emissions'!S:S,'EPS Emissions'!$C:$C,$B5,'EPS Emissions'!$D:$D,$B$1)))</f>
        <v>702.92600000000004</v>
      </c>
      <c r="T5" s="47">
        <f>IF($B$1="All Sectors",
IF($A5="GCAM",SUMIFS('GCAM By Region By Sector'!S:S,'GCAM By Region By Sector'!$B:$B,$B5)*10^3,SUMIFS('EPS Emissions'!T:T,'EPS Emissions'!$C:$C,$B5)),
IF($A5="GCAM",SUMIFS('GCAM By Region By Sector'!S:S,'GCAM By Region By Sector'!$B:$B,$B5,'GCAM By Region By Sector'!$C:$C,$B$1)*10^3,SUMIFS('EPS Emissions'!T:T,'EPS Emissions'!$C:$C,$B5,'EPS Emissions'!$D:$D,$B$1)))</f>
        <v>702.92600000000004</v>
      </c>
      <c r="U5" s="47">
        <f>IF($B$1="All Sectors",
IF($A5="GCAM",SUMIFS('GCAM By Region By Sector'!T:T,'GCAM By Region By Sector'!$B:$B,$B5)*10^3,SUMIFS('EPS Emissions'!U:U,'EPS Emissions'!$C:$C,$B5)),
IF($A5="GCAM",SUMIFS('GCAM By Region By Sector'!T:T,'GCAM By Region By Sector'!$B:$B,$B5,'GCAM By Region By Sector'!$C:$C,$B$1)*10^3,SUMIFS('EPS Emissions'!U:U,'EPS Emissions'!$C:$C,$B5,'EPS Emissions'!$D:$D,$B$1)))</f>
        <v>702.92600000000004</v>
      </c>
      <c r="V5" s="47">
        <f>IF($B$1="All Sectors",
IF($A5="GCAM",SUMIFS('GCAM By Region By Sector'!U:U,'GCAM By Region By Sector'!$B:$B,$B5)*10^3,SUMIFS('EPS Emissions'!V:V,'EPS Emissions'!$C:$C,$B5)),
IF($A5="GCAM",SUMIFS('GCAM By Region By Sector'!U:U,'GCAM By Region By Sector'!$B:$B,$B5,'GCAM By Region By Sector'!$C:$C,$B$1)*10^3,SUMIFS('EPS Emissions'!V:V,'EPS Emissions'!$C:$C,$B5,'EPS Emissions'!$D:$D,$B$1)))</f>
        <v>702.92600000000004</v>
      </c>
      <c r="W5" s="47">
        <f>IF($B$1="All Sectors",
IF($A5="GCAM",SUMIFS('GCAM By Region By Sector'!V:V,'GCAM By Region By Sector'!$B:$B,$B5)*10^3,SUMIFS('EPS Emissions'!W:W,'EPS Emissions'!$C:$C,$B5)),
IF($A5="GCAM",SUMIFS('GCAM By Region By Sector'!V:V,'GCAM By Region By Sector'!$B:$B,$B5,'GCAM By Region By Sector'!$C:$C,$B$1)*10^3,SUMIFS('EPS Emissions'!W:W,'EPS Emissions'!$C:$C,$B5,'EPS Emissions'!$D:$D,$B$1)))</f>
        <v>702.92600000000004</v>
      </c>
      <c r="X5" s="47">
        <f>IF($B$1="All Sectors",
IF($A5="GCAM",SUMIFS('GCAM By Region By Sector'!W:W,'GCAM By Region By Sector'!$B:$B,$B5)*10^3,SUMIFS('EPS Emissions'!X:X,'EPS Emissions'!$C:$C,$B5)),
IF($A5="GCAM",SUMIFS('GCAM By Region By Sector'!W:W,'GCAM By Region By Sector'!$B:$B,$B5,'GCAM By Region By Sector'!$C:$C,$B$1)*10^3,SUMIFS('EPS Emissions'!X:X,'EPS Emissions'!$C:$C,$B5,'EPS Emissions'!$D:$D,$B$1)))</f>
        <v>702.92600000000004</v>
      </c>
      <c r="Y5" s="47">
        <f>IF($B$1="All Sectors",
IF($A5="GCAM",SUMIFS('GCAM By Region By Sector'!X:X,'GCAM By Region By Sector'!$B:$B,$B5)*10^3,SUMIFS('EPS Emissions'!Y:Y,'EPS Emissions'!$C:$C,$B5)),
IF($A5="GCAM",SUMIFS('GCAM By Region By Sector'!X:X,'GCAM By Region By Sector'!$B:$B,$B5,'GCAM By Region By Sector'!$C:$C,$B$1)*10^3,SUMIFS('EPS Emissions'!Y:Y,'EPS Emissions'!$C:$C,$B5,'EPS Emissions'!$D:$D,$B$1)))</f>
        <v>702.92600000000004</v>
      </c>
      <c r="Z5" s="47">
        <f>IF($B$1="All Sectors",
IF($A5="GCAM",SUMIFS('GCAM By Region By Sector'!Y:Y,'GCAM By Region By Sector'!$B:$B,$B5)*10^3,SUMIFS('EPS Emissions'!Z:Z,'EPS Emissions'!$C:$C,$B5)),
IF($A5="GCAM",SUMIFS('GCAM By Region By Sector'!Y:Y,'GCAM By Region By Sector'!$B:$B,$B5,'GCAM By Region By Sector'!$C:$C,$B$1)*10^3,SUMIFS('EPS Emissions'!Z:Z,'EPS Emissions'!$C:$C,$B5,'EPS Emissions'!$D:$D,$B$1)))</f>
        <v>702.92600000000004</v>
      </c>
      <c r="AA5" s="47">
        <f>IF($B$1="All Sectors",
IF($A5="GCAM",SUMIFS('GCAM By Region By Sector'!Z:Z,'GCAM By Region By Sector'!$B:$B,$B5)*10^3,SUMIFS('EPS Emissions'!AA:AA,'EPS Emissions'!$C:$C,$B5)),
IF($A5="GCAM",SUMIFS('GCAM By Region By Sector'!Z:Z,'GCAM By Region By Sector'!$B:$B,$B5,'GCAM By Region By Sector'!$C:$C,$B$1)*10^3,SUMIFS('EPS Emissions'!AA:AA,'EPS Emissions'!$C:$C,$B5,'EPS Emissions'!$D:$D,$B$1)))</f>
        <v>702.92600000000004</v>
      </c>
      <c r="AB5" s="47">
        <f>IF($B$1="All Sectors",
IF($A5="GCAM",SUMIFS('GCAM By Region By Sector'!AA:AA,'GCAM By Region By Sector'!$B:$B,$B5)*10^3,SUMIFS('EPS Emissions'!AB:AB,'EPS Emissions'!$C:$C,$B5)),
IF($A5="GCAM",SUMIFS('GCAM By Region By Sector'!AA:AA,'GCAM By Region By Sector'!$B:$B,$B5,'GCAM By Region By Sector'!$C:$C,$B$1)*10^3,SUMIFS('EPS Emissions'!AB:AB,'EPS Emissions'!$C:$C,$B5,'EPS Emissions'!$D:$D,$B$1)))</f>
        <v>702.92600000000004</v>
      </c>
      <c r="AC5" s="47">
        <f>IF($B$1="All Sectors",
IF($A5="GCAM",SUMIFS('GCAM By Region By Sector'!AB:AB,'GCAM By Region By Sector'!$B:$B,$B5)*10^3,SUMIFS('EPS Emissions'!AC:AC,'EPS Emissions'!$C:$C,$B5)),
IF($A5="GCAM",SUMIFS('GCAM By Region By Sector'!AB:AB,'GCAM By Region By Sector'!$B:$B,$B5,'GCAM By Region By Sector'!$C:$C,$B$1)*10^3,SUMIFS('EPS Emissions'!AC:AC,'EPS Emissions'!$C:$C,$B5,'EPS Emissions'!$D:$D,$B$1)))</f>
        <v>702.92600000000004</v>
      </c>
      <c r="AD5" s="47">
        <f>IF($B$1="All Sectors",
IF($A5="GCAM",SUMIFS('GCAM By Region By Sector'!AC:AC,'GCAM By Region By Sector'!$B:$B,$B5)*10^3,SUMIFS('EPS Emissions'!AD:AD,'EPS Emissions'!$C:$C,$B5)),
IF($A5="GCAM",SUMIFS('GCAM By Region By Sector'!AC:AC,'GCAM By Region By Sector'!$B:$B,$B5,'GCAM By Region By Sector'!$C:$C,$B$1)*10^3,SUMIFS('EPS Emissions'!AD:AD,'EPS Emissions'!$C:$C,$B5,'EPS Emissions'!$D:$D,$B$1)))</f>
        <v>702.92600000000004</v>
      </c>
      <c r="AE5" s="47">
        <f>IF($B$1="All Sectors",
IF($A5="GCAM",SUMIFS('GCAM By Region By Sector'!AD:AD,'GCAM By Region By Sector'!$B:$B,$B5)*10^3,SUMIFS('EPS Emissions'!AE:AE,'EPS Emissions'!$C:$C,$B5)),
IF($A5="GCAM",SUMIFS('GCAM By Region By Sector'!AD:AD,'GCAM By Region By Sector'!$B:$B,$B5,'GCAM By Region By Sector'!$C:$C,$B$1)*10^3,SUMIFS('EPS Emissions'!AE:AE,'EPS Emissions'!$C:$C,$B5,'EPS Emissions'!$D:$D,$B$1)))</f>
        <v>702.92600000000004</v>
      </c>
      <c r="AF5" s="47">
        <f>IF($B$1="All Sectors",
IF($A5="GCAM",SUMIFS('GCAM By Region By Sector'!AE:AE,'GCAM By Region By Sector'!$B:$B,$B5)*10^3,SUMIFS('EPS Emissions'!AF:AF,'EPS Emissions'!$C:$C,$B5)),
IF($A5="GCAM",SUMIFS('GCAM By Region By Sector'!AE:AE,'GCAM By Region By Sector'!$B:$B,$B5,'GCAM By Region By Sector'!$C:$C,$B$1)*10^3,SUMIFS('EPS Emissions'!AF:AF,'EPS Emissions'!$C:$C,$B5,'EPS Emissions'!$D:$D,$B$1)))</f>
        <v>702.92600000000004</v>
      </c>
      <c r="AG5" s="47">
        <f>IF($B$1="All Sectors",
IF($A5="GCAM",SUMIFS('GCAM By Region By Sector'!AF:AF,'GCAM By Region By Sector'!$B:$B,$B5)*10^3,SUMIFS('EPS Emissions'!AG:AG,'EPS Emissions'!$C:$C,$B5)),
IF($A5="GCAM",SUMIFS('GCAM By Region By Sector'!AF:AF,'GCAM By Region By Sector'!$B:$B,$B5,'GCAM By Region By Sector'!$C:$C,$B$1)*10^3,SUMIFS('EPS Emissions'!AG:AG,'EPS Emissions'!$C:$C,$B5,'EPS Emissions'!$D:$D,$B$1)))</f>
        <v>702.92600000000004</v>
      </c>
      <c r="AH5" s="47">
        <f>IF($B$1="All Sectors",
IF($A5="GCAM",SUMIFS('GCAM By Region By Sector'!AG:AG,'GCAM By Region By Sector'!$B:$B,$B5)*10^3,SUMIFS('EPS Emissions'!AH:AH,'EPS Emissions'!$C:$C,$B5)),
IF($A5="GCAM",SUMIFS('GCAM By Region By Sector'!AG:AG,'GCAM By Region By Sector'!$B:$B,$B5,'GCAM By Region By Sector'!$C:$C,$B$1)*10^3,SUMIFS('EPS Emissions'!AH:AH,'EPS Emissions'!$C:$C,$B5,'EPS Emissions'!$D:$D,$B$1)))</f>
        <v>702.92600000000004</v>
      </c>
      <c r="AI5" s="47">
        <f>IF($B$1="All Sectors",
IF($A5="GCAM",SUMIFS('GCAM By Region By Sector'!AH:AH,'GCAM By Region By Sector'!$B:$B,$B5)*10^3,SUMIFS('EPS Emissions'!AI:AI,'EPS Emissions'!$C:$C,$B5)),
IF($A5="GCAM",SUMIFS('GCAM By Region By Sector'!AH:AH,'GCAM By Region By Sector'!$B:$B,$B5,'GCAM By Region By Sector'!$C:$C,$B$1)*10^3,SUMIFS('EPS Emissions'!AI:AI,'EPS Emissions'!$C:$C,$B5,'EPS Emissions'!$D:$D,$B$1)))</f>
        <v>702.92600000000004</v>
      </c>
    </row>
    <row r="6" spans="1:39" x14ac:dyDescent="0.35">
      <c r="A6" s="10" t="s">
        <v>9</v>
      </c>
      <c r="B6" s="13" t="s">
        <v>24</v>
      </c>
      <c r="C6" t="s">
        <v>24</v>
      </c>
      <c r="D6" s="61">
        <f t="shared" si="1"/>
        <v>-0.85499999999999998</v>
      </c>
      <c r="E6" s="47">
        <f>IF($B$1="All Sectors",
IF($A6="GCAM",SUMIFS('GCAM By Region By Sector'!D:D,'GCAM By Region By Sector'!$B:$B,$B6)*10^3,SUMIFS('EPS Emissions'!E:E,'EPS Emissions'!$C:$C,$B6)),
IF($A6="GCAM",SUMIFS('GCAM By Region By Sector'!D:D,'GCAM By Region By Sector'!$B:$B,$B6,'GCAM By Region By Sector'!$C:$C,$B$1)*10^3,SUMIFS('EPS Emissions'!E:E,'EPS Emissions'!$C:$C,$B6,'EPS Emissions'!$D:$D,$B$1)))</f>
        <v>-16.363600000000002</v>
      </c>
      <c r="F6" s="47">
        <f>IF($B$1="All Sectors",
IF($A6="GCAM",SUMIFS('GCAM By Region By Sector'!E:E,'GCAM By Region By Sector'!$B:$B,$B6)*10^3,SUMIFS('EPS Emissions'!F:F,'EPS Emissions'!$C:$C,$B6)),
IF($A6="GCAM",SUMIFS('GCAM By Region By Sector'!E:E,'GCAM By Region By Sector'!$B:$B,$B6,'GCAM By Region By Sector'!$C:$C,$B$1)*10^3,SUMIFS('EPS Emissions'!F:F,'EPS Emissions'!$C:$C,$B6,'EPS Emissions'!$D:$D,$B$1)))</f>
        <v>-17.7273</v>
      </c>
      <c r="G6" s="47">
        <f>IF($B$1="All Sectors",
IF($A6="GCAM",SUMIFS('GCAM By Region By Sector'!F:F,'GCAM By Region By Sector'!$B:$B,$B6)*10^3,SUMIFS('EPS Emissions'!G:G,'EPS Emissions'!$C:$C,$B6)),
IF($A6="GCAM",SUMIFS('GCAM By Region By Sector'!F:F,'GCAM By Region By Sector'!$B:$B,$B6,'GCAM By Region By Sector'!$C:$C,$B$1)*10^3,SUMIFS('EPS Emissions'!G:G,'EPS Emissions'!$C:$C,$B6,'EPS Emissions'!$D:$D,$B$1)))</f>
        <v>-19.090900000000001</v>
      </c>
      <c r="H6" s="47">
        <f>IF($B$1="All Sectors",
IF($A6="GCAM",SUMIFS('GCAM By Region By Sector'!G:G,'GCAM By Region By Sector'!$B:$B,$B6)*10^3,SUMIFS('EPS Emissions'!H:H,'EPS Emissions'!$C:$C,$B6)),
IF($A6="GCAM",SUMIFS('GCAM By Region By Sector'!G:G,'GCAM By Region By Sector'!$B:$B,$B6,'GCAM By Region By Sector'!$C:$C,$B$1)*10^3,SUMIFS('EPS Emissions'!H:H,'EPS Emissions'!$C:$C,$B6,'EPS Emissions'!$D:$D,$B$1)))</f>
        <v>-20.454499999999999</v>
      </c>
      <c r="I6" s="47">
        <f>IF($B$1="All Sectors",
IF($A6="GCAM",SUMIFS('GCAM By Region By Sector'!H:H,'GCAM By Region By Sector'!$B:$B,$B6)*10^3,SUMIFS('EPS Emissions'!I:I,'EPS Emissions'!$C:$C,$B6)),
IF($A6="GCAM",SUMIFS('GCAM By Region By Sector'!H:H,'GCAM By Region By Sector'!$B:$B,$B6,'GCAM By Region By Sector'!$C:$C,$B$1)*10^3,SUMIFS('EPS Emissions'!I:I,'EPS Emissions'!$C:$C,$B6,'EPS Emissions'!$D:$D,$B$1)))</f>
        <v>-21.818200000000001</v>
      </c>
      <c r="J6" s="47">
        <f>IF($B$1="All Sectors",
IF($A6="GCAM",SUMIFS('GCAM By Region By Sector'!I:I,'GCAM By Region By Sector'!$B:$B,$B6)*10^3,SUMIFS('EPS Emissions'!J:J,'EPS Emissions'!$C:$C,$B6)),
IF($A6="GCAM",SUMIFS('GCAM By Region By Sector'!I:I,'GCAM By Region By Sector'!$B:$B,$B6,'GCAM By Region By Sector'!$C:$C,$B$1)*10^3,SUMIFS('EPS Emissions'!J:J,'EPS Emissions'!$C:$C,$B6,'EPS Emissions'!$D:$D,$B$1)))</f>
        <v>-23.181799999999999</v>
      </c>
      <c r="K6" s="47">
        <f>IF($B$1="All Sectors",
IF($A6="GCAM",SUMIFS('GCAM By Region By Sector'!J:J,'GCAM By Region By Sector'!$B:$B,$B6)*10^3,SUMIFS('EPS Emissions'!K:K,'EPS Emissions'!$C:$C,$B6)),
IF($A6="GCAM",SUMIFS('GCAM By Region By Sector'!J:J,'GCAM By Region By Sector'!$B:$B,$B6,'GCAM By Region By Sector'!$C:$C,$B$1)*10^3,SUMIFS('EPS Emissions'!K:K,'EPS Emissions'!$C:$C,$B6,'EPS Emissions'!$D:$D,$B$1)))</f>
        <v>-24.545500000000001</v>
      </c>
      <c r="L6" s="47">
        <f>IF($B$1="All Sectors",
IF($A6="GCAM",SUMIFS('GCAM By Region By Sector'!K:K,'GCAM By Region By Sector'!$B:$B,$B6)*10^3,SUMIFS('EPS Emissions'!L:L,'EPS Emissions'!$C:$C,$B6)),
IF($A6="GCAM",SUMIFS('GCAM By Region By Sector'!K:K,'GCAM By Region By Sector'!$B:$B,$B6,'GCAM By Region By Sector'!$C:$C,$B$1)*10^3,SUMIFS('EPS Emissions'!L:L,'EPS Emissions'!$C:$C,$B6,'EPS Emissions'!$D:$D,$B$1)))</f>
        <v>-25.909099999999999</v>
      </c>
      <c r="M6" s="47">
        <f>IF($B$1="All Sectors",
IF($A6="GCAM",SUMIFS('GCAM By Region By Sector'!L:L,'GCAM By Region By Sector'!$B:$B,$B6)*10^3,SUMIFS('EPS Emissions'!M:M,'EPS Emissions'!$C:$C,$B6)),
IF($A6="GCAM",SUMIFS('GCAM By Region By Sector'!L:L,'GCAM By Region By Sector'!$B:$B,$B6,'GCAM By Region By Sector'!$C:$C,$B$1)*10^3,SUMIFS('EPS Emissions'!M:M,'EPS Emissions'!$C:$C,$B6,'EPS Emissions'!$D:$D,$B$1)))</f>
        <v>-27.2727</v>
      </c>
      <c r="N6" s="47">
        <f>IF($B$1="All Sectors",
IF($A6="GCAM",SUMIFS('GCAM By Region By Sector'!M:M,'GCAM By Region By Sector'!$B:$B,$B6)*10^3,SUMIFS('EPS Emissions'!N:N,'EPS Emissions'!$C:$C,$B6)),
IF($A6="GCAM",SUMIFS('GCAM By Region By Sector'!M:M,'GCAM By Region By Sector'!$B:$B,$B6,'GCAM By Region By Sector'!$C:$C,$B$1)*10^3,SUMIFS('EPS Emissions'!N:N,'EPS Emissions'!$C:$C,$B6,'EPS Emissions'!$D:$D,$B$1)))</f>
        <v>-28.636399999999998</v>
      </c>
      <c r="O6" s="47">
        <f>IF($B$1="All Sectors",
IF($A6="GCAM",SUMIFS('GCAM By Region By Sector'!N:N,'GCAM By Region By Sector'!$B:$B,$B6)*10^3,SUMIFS('EPS Emissions'!O:O,'EPS Emissions'!$C:$C,$B6)),
IF($A6="GCAM",SUMIFS('GCAM By Region By Sector'!N:N,'GCAM By Region By Sector'!$B:$B,$B6,'GCAM By Region By Sector'!$C:$C,$B$1)*10^3,SUMIFS('EPS Emissions'!O:O,'EPS Emissions'!$C:$C,$B6,'EPS Emissions'!$D:$D,$B$1)))</f>
        <v>-30</v>
      </c>
      <c r="P6" s="47">
        <f>IF($B$1="All Sectors",
IF($A6="GCAM",SUMIFS('GCAM By Region By Sector'!O:O,'GCAM By Region By Sector'!$B:$B,$B6)*10^3,SUMIFS('EPS Emissions'!P:P,'EPS Emissions'!$C:$C,$B6)),
IF($A6="GCAM",SUMIFS('GCAM By Region By Sector'!O:O,'GCAM By Region By Sector'!$B:$B,$B6,'GCAM By Region By Sector'!$C:$C,$B$1)*10^3,SUMIFS('EPS Emissions'!P:P,'EPS Emissions'!$C:$C,$B6,'EPS Emissions'!$D:$D,$B$1)))</f>
        <v>-30</v>
      </c>
      <c r="Q6" s="47">
        <f>IF($B$1="All Sectors",
IF($A6="GCAM",SUMIFS('GCAM By Region By Sector'!P:P,'GCAM By Region By Sector'!$B:$B,$B6)*10^3,SUMIFS('EPS Emissions'!Q:Q,'EPS Emissions'!$C:$C,$B6)),
IF($A6="GCAM",SUMIFS('GCAM By Region By Sector'!P:P,'GCAM By Region By Sector'!$B:$B,$B6,'GCAM By Region By Sector'!$C:$C,$B$1)*10^3,SUMIFS('EPS Emissions'!Q:Q,'EPS Emissions'!$C:$C,$B6,'EPS Emissions'!$D:$D,$B$1)))</f>
        <v>-30</v>
      </c>
      <c r="R6" s="47">
        <f>IF($B$1="All Sectors",
IF($A6="GCAM",SUMIFS('GCAM By Region By Sector'!Q:Q,'GCAM By Region By Sector'!$B:$B,$B6)*10^3,SUMIFS('EPS Emissions'!R:R,'EPS Emissions'!$C:$C,$B6)),
IF($A6="GCAM",SUMIFS('GCAM By Region By Sector'!Q:Q,'GCAM By Region By Sector'!$B:$B,$B6,'GCAM By Region By Sector'!$C:$C,$B$1)*10^3,SUMIFS('EPS Emissions'!R:R,'EPS Emissions'!$C:$C,$B6,'EPS Emissions'!$D:$D,$B$1)))</f>
        <v>-30</v>
      </c>
      <c r="S6" s="47">
        <f>IF($B$1="All Sectors",
IF($A6="GCAM",SUMIFS('GCAM By Region By Sector'!R:R,'GCAM By Region By Sector'!$B:$B,$B6)*10^3,SUMIFS('EPS Emissions'!S:S,'EPS Emissions'!$C:$C,$B6)),
IF($A6="GCAM",SUMIFS('GCAM By Region By Sector'!R:R,'GCAM By Region By Sector'!$B:$B,$B6,'GCAM By Region By Sector'!$C:$C,$B$1)*10^3,SUMIFS('EPS Emissions'!S:S,'EPS Emissions'!$C:$C,$B6,'EPS Emissions'!$D:$D,$B$1)))</f>
        <v>-30</v>
      </c>
      <c r="T6" s="47">
        <f>IF($B$1="All Sectors",
IF($A6="GCAM",SUMIFS('GCAM By Region By Sector'!S:S,'GCAM By Region By Sector'!$B:$B,$B6)*10^3,SUMIFS('EPS Emissions'!T:T,'EPS Emissions'!$C:$C,$B6)),
IF($A6="GCAM",SUMIFS('GCAM By Region By Sector'!S:S,'GCAM By Region By Sector'!$B:$B,$B6,'GCAM By Region By Sector'!$C:$C,$B$1)*10^3,SUMIFS('EPS Emissions'!T:T,'EPS Emissions'!$C:$C,$B6,'EPS Emissions'!$D:$D,$B$1)))</f>
        <v>-30</v>
      </c>
      <c r="U6" s="47">
        <f>IF($B$1="All Sectors",
IF($A6="GCAM",SUMIFS('GCAM By Region By Sector'!T:T,'GCAM By Region By Sector'!$B:$B,$B6)*10^3,SUMIFS('EPS Emissions'!U:U,'EPS Emissions'!$C:$C,$B6)),
IF($A6="GCAM",SUMIFS('GCAM By Region By Sector'!T:T,'GCAM By Region By Sector'!$B:$B,$B6,'GCAM By Region By Sector'!$C:$C,$B$1)*10^3,SUMIFS('EPS Emissions'!U:U,'EPS Emissions'!$C:$C,$B6,'EPS Emissions'!$D:$D,$B$1)))</f>
        <v>-30</v>
      </c>
      <c r="V6" s="47">
        <f>IF($B$1="All Sectors",
IF($A6="GCAM",SUMIFS('GCAM By Region By Sector'!U:U,'GCAM By Region By Sector'!$B:$B,$B6)*10^3,SUMIFS('EPS Emissions'!V:V,'EPS Emissions'!$C:$C,$B6)),
IF($A6="GCAM",SUMIFS('GCAM By Region By Sector'!U:U,'GCAM By Region By Sector'!$B:$B,$B6,'GCAM By Region By Sector'!$C:$C,$B$1)*10^3,SUMIFS('EPS Emissions'!V:V,'EPS Emissions'!$C:$C,$B6,'EPS Emissions'!$D:$D,$B$1)))</f>
        <v>-30</v>
      </c>
      <c r="W6" s="47">
        <f>IF($B$1="All Sectors",
IF($A6="GCAM",SUMIFS('GCAM By Region By Sector'!V:V,'GCAM By Region By Sector'!$B:$B,$B6)*10^3,SUMIFS('EPS Emissions'!W:W,'EPS Emissions'!$C:$C,$B6)),
IF($A6="GCAM",SUMIFS('GCAM By Region By Sector'!V:V,'GCAM By Region By Sector'!$B:$B,$B6,'GCAM By Region By Sector'!$C:$C,$B$1)*10^3,SUMIFS('EPS Emissions'!W:W,'EPS Emissions'!$C:$C,$B6,'EPS Emissions'!$D:$D,$B$1)))</f>
        <v>-30</v>
      </c>
      <c r="X6" s="47">
        <f>IF($B$1="All Sectors",
IF($A6="GCAM",SUMIFS('GCAM By Region By Sector'!W:W,'GCAM By Region By Sector'!$B:$B,$B6)*10^3,SUMIFS('EPS Emissions'!X:X,'EPS Emissions'!$C:$C,$B6)),
IF($A6="GCAM",SUMIFS('GCAM By Region By Sector'!W:W,'GCAM By Region By Sector'!$B:$B,$B6,'GCAM By Region By Sector'!$C:$C,$B$1)*10^3,SUMIFS('EPS Emissions'!X:X,'EPS Emissions'!$C:$C,$B6,'EPS Emissions'!$D:$D,$B$1)))</f>
        <v>-30</v>
      </c>
      <c r="Y6" s="47">
        <f>IF($B$1="All Sectors",
IF($A6="GCAM",SUMIFS('GCAM By Region By Sector'!X:X,'GCAM By Region By Sector'!$B:$B,$B6)*10^3,SUMIFS('EPS Emissions'!Y:Y,'EPS Emissions'!$C:$C,$B6)),
IF($A6="GCAM",SUMIFS('GCAM By Region By Sector'!X:X,'GCAM By Region By Sector'!$B:$B,$B6,'GCAM By Region By Sector'!$C:$C,$B$1)*10^3,SUMIFS('EPS Emissions'!Y:Y,'EPS Emissions'!$C:$C,$B6,'EPS Emissions'!$D:$D,$B$1)))</f>
        <v>-30</v>
      </c>
      <c r="Z6" s="47">
        <f>IF($B$1="All Sectors",
IF($A6="GCAM",SUMIFS('GCAM By Region By Sector'!Y:Y,'GCAM By Region By Sector'!$B:$B,$B6)*10^3,SUMIFS('EPS Emissions'!Z:Z,'EPS Emissions'!$C:$C,$B6)),
IF($A6="GCAM",SUMIFS('GCAM By Region By Sector'!Y:Y,'GCAM By Region By Sector'!$B:$B,$B6,'GCAM By Region By Sector'!$C:$C,$B$1)*10^3,SUMIFS('EPS Emissions'!Z:Z,'EPS Emissions'!$C:$C,$B6,'EPS Emissions'!$D:$D,$B$1)))</f>
        <v>-30</v>
      </c>
      <c r="AA6" s="47">
        <f>IF($B$1="All Sectors",
IF($A6="GCAM",SUMIFS('GCAM By Region By Sector'!Z:Z,'GCAM By Region By Sector'!$B:$B,$B6)*10^3,SUMIFS('EPS Emissions'!AA:AA,'EPS Emissions'!$C:$C,$B6)),
IF($A6="GCAM",SUMIFS('GCAM By Region By Sector'!Z:Z,'GCAM By Region By Sector'!$B:$B,$B6,'GCAM By Region By Sector'!$C:$C,$B$1)*10^3,SUMIFS('EPS Emissions'!AA:AA,'EPS Emissions'!$C:$C,$B6,'EPS Emissions'!$D:$D,$B$1)))</f>
        <v>-30</v>
      </c>
      <c r="AB6" s="47">
        <f>IF($B$1="All Sectors",
IF($A6="GCAM",SUMIFS('GCAM By Region By Sector'!AA:AA,'GCAM By Region By Sector'!$B:$B,$B6)*10^3,SUMIFS('EPS Emissions'!AB:AB,'EPS Emissions'!$C:$C,$B6)),
IF($A6="GCAM",SUMIFS('GCAM By Region By Sector'!AA:AA,'GCAM By Region By Sector'!$B:$B,$B6,'GCAM By Region By Sector'!$C:$C,$B$1)*10^3,SUMIFS('EPS Emissions'!AB:AB,'EPS Emissions'!$C:$C,$B6,'EPS Emissions'!$D:$D,$B$1)))</f>
        <v>-30</v>
      </c>
      <c r="AC6" s="47">
        <f>IF($B$1="All Sectors",
IF($A6="GCAM",SUMIFS('GCAM By Region By Sector'!AB:AB,'GCAM By Region By Sector'!$B:$B,$B6)*10^3,SUMIFS('EPS Emissions'!AC:AC,'EPS Emissions'!$C:$C,$B6)),
IF($A6="GCAM",SUMIFS('GCAM By Region By Sector'!AB:AB,'GCAM By Region By Sector'!$B:$B,$B6,'GCAM By Region By Sector'!$C:$C,$B$1)*10^3,SUMIFS('EPS Emissions'!AC:AC,'EPS Emissions'!$C:$C,$B6,'EPS Emissions'!$D:$D,$B$1)))</f>
        <v>-30</v>
      </c>
      <c r="AD6" s="47">
        <f>IF($B$1="All Sectors",
IF($A6="GCAM",SUMIFS('GCAM By Region By Sector'!AC:AC,'GCAM By Region By Sector'!$B:$B,$B6)*10^3,SUMIFS('EPS Emissions'!AD:AD,'EPS Emissions'!$C:$C,$B6)),
IF($A6="GCAM",SUMIFS('GCAM By Region By Sector'!AC:AC,'GCAM By Region By Sector'!$B:$B,$B6,'GCAM By Region By Sector'!$C:$C,$B$1)*10^3,SUMIFS('EPS Emissions'!AD:AD,'EPS Emissions'!$C:$C,$B6,'EPS Emissions'!$D:$D,$B$1)))</f>
        <v>-30</v>
      </c>
      <c r="AE6" s="47">
        <f>IF($B$1="All Sectors",
IF($A6="GCAM",SUMIFS('GCAM By Region By Sector'!AD:AD,'GCAM By Region By Sector'!$B:$B,$B6)*10^3,SUMIFS('EPS Emissions'!AE:AE,'EPS Emissions'!$C:$C,$B6)),
IF($A6="GCAM",SUMIFS('GCAM By Region By Sector'!AD:AD,'GCAM By Region By Sector'!$B:$B,$B6,'GCAM By Region By Sector'!$C:$C,$B$1)*10^3,SUMIFS('EPS Emissions'!AE:AE,'EPS Emissions'!$C:$C,$B6,'EPS Emissions'!$D:$D,$B$1)))</f>
        <v>-30</v>
      </c>
      <c r="AF6" s="47">
        <f>IF($B$1="All Sectors",
IF($A6="GCAM",SUMIFS('GCAM By Region By Sector'!AE:AE,'GCAM By Region By Sector'!$B:$B,$B6)*10^3,SUMIFS('EPS Emissions'!AF:AF,'EPS Emissions'!$C:$C,$B6)),
IF($A6="GCAM",SUMIFS('GCAM By Region By Sector'!AE:AE,'GCAM By Region By Sector'!$B:$B,$B6,'GCAM By Region By Sector'!$C:$C,$B$1)*10^3,SUMIFS('EPS Emissions'!AF:AF,'EPS Emissions'!$C:$C,$B6,'EPS Emissions'!$D:$D,$B$1)))</f>
        <v>-30</v>
      </c>
      <c r="AG6" s="47">
        <f>IF($B$1="All Sectors",
IF($A6="GCAM",SUMIFS('GCAM By Region By Sector'!AF:AF,'GCAM By Region By Sector'!$B:$B,$B6)*10^3,SUMIFS('EPS Emissions'!AG:AG,'EPS Emissions'!$C:$C,$B6)),
IF($A6="GCAM",SUMIFS('GCAM By Region By Sector'!AF:AF,'GCAM By Region By Sector'!$B:$B,$B6,'GCAM By Region By Sector'!$C:$C,$B$1)*10^3,SUMIFS('EPS Emissions'!AG:AG,'EPS Emissions'!$C:$C,$B6,'EPS Emissions'!$D:$D,$B$1)))</f>
        <v>-30</v>
      </c>
      <c r="AH6" s="47">
        <f>IF($B$1="All Sectors",
IF($A6="GCAM",SUMIFS('GCAM By Region By Sector'!AG:AG,'GCAM By Region By Sector'!$B:$B,$B6)*10^3,SUMIFS('EPS Emissions'!AH:AH,'EPS Emissions'!$C:$C,$B6)),
IF($A6="GCAM",SUMIFS('GCAM By Region By Sector'!AG:AG,'GCAM By Region By Sector'!$B:$B,$B6,'GCAM By Region By Sector'!$C:$C,$B$1)*10^3,SUMIFS('EPS Emissions'!AH:AH,'EPS Emissions'!$C:$C,$B6,'EPS Emissions'!$D:$D,$B$1)))</f>
        <v>-30</v>
      </c>
      <c r="AI6" s="47">
        <f>IF($B$1="All Sectors",
IF($A6="GCAM",SUMIFS('GCAM By Region By Sector'!AH:AH,'GCAM By Region By Sector'!$B:$B,$B6)*10^3,SUMIFS('EPS Emissions'!AI:AI,'EPS Emissions'!$C:$C,$B6)),
IF($A6="GCAM",SUMIFS('GCAM By Region By Sector'!AH:AH,'GCAM By Region By Sector'!$B:$B,$B6,'GCAM By Region By Sector'!$C:$C,$B$1)*10^3,SUMIFS('EPS Emissions'!AI:AI,'EPS Emissions'!$C:$C,$B6,'EPS Emissions'!$D:$D,$B$1)))</f>
        <v>-30</v>
      </c>
    </row>
    <row r="7" spans="1:39" x14ac:dyDescent="0.35">
      <c r="A7" s="10" t="s">
        <v>13</v>
      </c>
      <c r="B7" s="13" t="s">
        <v>25</v>
      </c>
      <c r="C7" t="s">
        <v>25</v>
      </c>
      <c r="D7" s="61">
        <f t="shared" si="1"/>
        <v>-2.6466742664236893</v>
      </c>
      <c r="E7" s="47">
        <f>IF($B$1="All Sectors",
IF($A7="GCAM",SUMIFS('GCAM By Region By Sector'!D:D,'GCAM By Region By Sector'!$B:$B,$B7)*10^3,SUMIFS('EPS Emissions'!E:E,'EPS Emissions'!$C:$C,$B7)),
IF($A7="GCAM",SUMIFS('GCAM By Region By Sector'!D:D,'GCAM By Region By Sector'!$B:$B,$B7,'GCAM By Region By Sector'!$C:$C,$B$1)*10^3,SUMIFS('EPS Emissions'!E:E,'EPS Emissions'!$C:$C,$B7,'EPS Emissions'!$D:$D,$B$1)))</f>
        <v>-23.943425568583951</v>
      </c>
      <c r="F7" s="47">
        <f>IF($B$1="All Sectors",
IF($A7="GCAM",SUMIFS('GCAM By Region By Sector'!E:E,'GCAM By Region By Sector'!$B:$B,$B7)*10^3,SUMIFS('EPS Emissions'!F:F,'EPS Emissions'!$C:$C,$B7)),
IF($A7="GCAM",SUMIFS('GCAM By Region By Sector'!E:E,'GCAM By Region By Sector'!$B:$B,$B7,'GCAM By Region By Sector'!$C:$C,$B$1)*10^3,SUMIFS('EPS Emissions'!F:F,'EPS Emissions'!$C:$C,$B7,'EPS Emissions'!$D:$D,$B$1)))</f>
        <v>-25.937174447476721</v>
      </c>
      <c r="G7" s="47">
        <f>IF($B$1="All Sectors",
IF($A7="GCAM",SUMIFS('GCAM By Region By Sector'!F:F,'GCAM By Region By Sector'!$B:$B,$B7)*10^3,SUMIFS('EPS Emissions'!G:G,'EPS Emissions'!$C:$C,$B7)),
IF($A7="GCAM",SUMIFS('GCAM By Region By Sector'!F:F,'GCAM By Region By Sector'!$B:$B,$B7,'GCAM By Region By Sector'!$C:$C,$B$1)*10^3,SUMIFS('EPS Emissions'!G:G,'EPS Emissions'!$C:$C,$B7,'EPS Emissions'!$D:$D,$B$1)))</f>
        <v>-27.930923326369498</v>
      </c>
      <c r="H7" s="47">
        <f>IF($B$1="All Sectors",
IF($A7="GCAM",SUMIFS('GCAM By Region By Sector'!G:G,'GCAM By Region By Sector'!$B:$B,$B7)*10^3,SUMIFS('EPS Emissions'!H:H,'EPS Emissions'!$C:$C,$B7)),
IF($A7="GCAM",SUMIFS('GCAM By Region By Sector'!G:G,'GCAM By Region By Sector'!$B:$B,$B7,'GCAM By Region By Sector'!$C:$C,$B$1)*10^3,SUMIFS('EPS Emissions'!H:H,'EPS Emissions'!$C:$C,$B7,'EPS Emissions'!$D:$D,$B$1)))</f>
        <v>-29.924672205262269</v>
      </c>
      <c r="I7" s="47">
        <f>IF($B$1="All Sectors",
IF($A7="GCAM",SUMIFS('GCAM By Region By Sector'!H:H,'GCAM By Region By Sector'!$B:$B,$B7)*10^3,SUMIFS('EPS Emissions'!I:I,'EPS Emissions'!$C:$C,$B7)),
IF($A7="GCAM",SUMIFS('GCAM By Region By Sector'!H:H,'GCAM By Region By Sector'!$B:$B,$B7,'GCAM By Region By Sector'!$C:$C,$B$1)*10^3,SUMIFS('EPS Emissions'!I:I,'EPS Emissions'!$C:$C,$B7,'EPS Emissions'!$D:$D,$B$1)))</f>
        <v>-31.918421084155039</v>
      </c>
      <c r="J7" s="47">
        <f>IF($B$1="All Sectors",
IF($A7="GCAM",SUMIFS('GCAM By Region By Sector'!I:I,'GCAM By Region By Sector'!$B:$B,$B7)*10^3,SUMIFS('EPS Emissions'!J:J,'EPS Emissions'!$C:$C,$B7)),
IF($A7="GCAM",SUMIFS('GCAM By Region By Sector'!I:I,'GCAM By Region By Sector'!$B:$B,$B7,'GCAM By Region By Sector'!$C:$C,$B$1)*10^3,SUMIFS('EPS Emissions'!J:J,'EPS Emissions'!$C:$C,$B7,'EPS Emissions'!$D:$D,$B$1)))</f>
        <v>-33.912169963047816</v>
      </c>
      <c r="K7" s="47">
        <f>IF($B$1="All Sectors",
IF($A7="GCAM",SUMIFS('GCAM By Region By Sector'!J:J,'GCAM By Region By Sector'!$B:$B,$B7)*10^3,SUMIFS('EPS Emissions'!K:K,'EPS Emissions'!$C:$C,$B7)),
IF($A7="GCAM",SUMIFS('GCAM By Region By Sector'!J:J,'GCAM By Region By Sector'!$B:$B,$B7,'GCAM By Region By Sector'!$C:$C,$B$1)*10^3,SUMIFS('EPS Emissions'!K:K,'EPS Emissions'!$C:$C,$B7,'EPS Emissions'!$D:$D,$B$1)))</f>
        <v>-37.860050564029933</v>
      </c>
      <c r="L7" s="47">
        <f>IF($B$1="All Sectors",
IF($A7="GCAM",SUMIFS('GCAM By Region By Sector'!K:K,'GCAM By Region By Sector'!$B:$B,$B7)*10^3,SUMIFS('EPS Emissions'!L:L,'EPS Emissions'!$C:$C,$B7)),
IF($A7="GCAM",SUMIFS('GCAM By Region By Sector'!K:K,'GCAM By Region By Sector'!$B:$B,$B7,'GCAM By Region By Sector'!$C:$C,$B$1)*10^3,SUMIFS('EPS Emissions'!L:L,'EPS Emissions'!$C:$C,$B7,'EPS Emissions'!$D:$D,$B$1)))</f>
        <v>-41.80793116501205</v>
      </c>
      <c r="M7" s="47">
        <f>IF($B$1="All Sectors",
IF($A7="GCAM",SUMIFS('GCAM By Region By Sector'!L:L,'GCAM By Region By Sector'!$B:$B,$B7)*10^3,SUMIFS('EPS Emissions'!M:M,'EPS Emissions'!$C:$C,$B7)),
IF($A7="GCAM",SUMIFS('GCAM By Region By Sector'!L:L,'GCAM By Region By Sector'!$B:$B,$B7,'GCAM By Region By Sector'!$C:$C,$B$1)*10^3,SUMIFS('EPS Emissions'!M:M,'EPS Emissions'!$C:$C,$B7,'EPS Emissions'!$D:$D,$B$1)))</f>
        <v>-45.755811765994167</v>
      </c>
      <c r="N7" s="47">
        <f>IF($B$1="All Sectors",
IF($A7="GCAM",SUMIFS('GCAM By Region By Sector'!M:M,'GCAM By Region By Sector'!$B:$B,$B7)*10^3,SUMIFS('EPS Emissions'!N:N,'EPS Emissions'!$C:$C,$B7)),
IF($A7="GCAM",SUMIFS('GCAM By Region By Sector'!M:M,'GCAM By Region By Sector'!$B:$B,$B7,'GCAM By Region By Sector'!$C:$C,$B$1)*10^3,SUMIFS('EPS Emissions'!N:N,'EPS Emissions'!$C:$C,$B7,'EPS Emissions'!$D:$D,$B$1)))</f>
        <v>-49.703692366976284</v>
      </c>
      <c r="O7" s="47">
        <f>IF($B$1="All Sectors",
IF($A7="GCAM",SUMIFS('GCAM By Region By Sector'!N:N,'GCAM By Region By Sector'!$B:$B,$B7)*10^3,SUMIFS('EPS Emissions'!O:O,'EPS Emissions'!$C:$C,$B7)),
IF($A7="GCAM",SUMIFS('GCAM By Region By Sector'!N:N,'GCAM By Region By Sector'!$B:$B,$B7,'GCAM By Region By Sector'!$C:$C,$B$1)*10^3,SUMIFS('EPS Emissions'!O:O,'EPS Emissions'!$C:$C,$B7,'EPS Emissions'!$D:$D,$B$1)))</f>
        <v>-53.651572967958401</v>
      </c>
      <c r="P7" s="47">
        <f>IF($B$1="All Sectors",
IF($A7="GCAM",SUMIFS('GCAM By Region By Sector'!O:O,'GCAM By Region By Sector'!$B:$B,$B7)*10^3,SUMIFS('EPS Emissions'!P:P,'EPS Emissions'!$C:$C,$B7)),
IF($A7="GCAM",SUMIFS('GCAM By Region By Sector'!O:O,'GCAM By Region By Sector'!$B:$B,$B7,'GCAM By Region By Sector'!$C:$C,$B$1)*10^3,SUMIFS('EPS Emissions'!P:P,'EPS Emissions'!$C:$C,$B7,'EPS Emissions'!$D:$D,$B$1)))</f>
        <v>-58.535516781068871</v>
      </c>
      <c r="Q7" s="47">
        <f>IF($B$1="All Sectors",
IF($A7="GCAM",SUMIFS('GCAM By Region By Sector'!P:P,'GCAM By Region By Sector'!$B:$B,$B7)*10^3,SUMIFS('EPS Emissions'!Q:Q,'EPS Emissions'!$C:$C,$B7)),
IF($A7="GCAM",SUMIFS('GCAM By Region By Sector'!P:P,'GCAM By Region By Sector'!$B:$B,$B7,'GCAM By Region By Sector'!$C:$C,$B$1)*10^3,SUMIFS('EPS Emissions'!Q:Q,'EPS Emissions'!$C:$C,$B7,'EPS Emissions'!$D:$D,$B$1)))</f>
        <v>-63.419460594179341</v>
      </c>
      <c r="R7" s="47">
        <f>IF($B$1="All Sectors",
IF($A7="GCAM",SUMIFS('GCAM By Region By Sector'!Q:Q,'GCAM By Region By Sector'!$B:$B,$B7)*10^3,SUMIFS('EPS Emissions'!R:R,'EPS Emissions'!$C:$C,$B7)),
IF($A7="GCAM",SUMIFS('GCAM By Region By Sector'!Q:Q,'GCAM By Region By Sector'!$B:$B,$B7,'GCAM By Region By Sector'!$C:$C,$B$1)*10^3,SUMIFS('EPS Emissions'!R:R,'EPS Emissions'!$C:$C,$B7,'EPS Emissions'!$D:$D,$B$1)))</f>
        <v>-68.303404407289804</v>
      </c>
      <c r="S7" s="47">
        <f>IF($B$1="All Sectors",
IF($A7="GCAM",SUMIFS('GCAM By Region By Sector'!R:R,'GCAM By Region By Sector'!$B:$B,$B7)*10^3,SUMIFS('EPS Emissions'!S:S,'EPS Emissions'!$C:$C,$B7)),
IF($A7="GCAM",SUMIFS('GCAM By Region By Sector'!R:R,'GCAM By Region By Sector'!$B:$B,$B7,'GCAM By Region By Sector'!$C:$C,$B$1)*10^3,SUMIFS('EPS Emissions'!S:S,'EPS Emissions'!$C:$C,$B7,'EPS Emissions'!$D:$D,$B$1)))</f>
        <v>-73.187348220400267</v>
      </c>
      <c r="T7" s="47">
        <f>IF($B$1="All Sectors",
IF($A7="GCAM",SUMIFS('GCAM By Region By Sector'!S:S,'GCAM By Region By Sector'!$B:$B,$B7)*10^3,SUMIFS('EPS Emissions'!T:T,'EPS Emissions'!$C:$C,$B7)),
IF($A7="GCAM",SUMIFS('GCAM By Region By Sector'!S:S,'GCAM By Region By Sector'!$B:$B,$B7,'GCAM By Region By Sector'!$C:$C,$B$1)*10^3,SUMIFS('EPS Emissions'!T:T,'EPS Emissions'!$C:$C,$B7,'EPS Emissions'!$D:$D,$B$1)))</f>
        <v>-78.07129203351073</v>
      </c>
      <c r="U7" s="47">
        <f>IF($B$1="All Sectors",
IF($A7="GCAM",SUMIFS('GCAM By Region By Sector'!T:T,'GCAM By Region By Sector'!$B:$B,$B7)*10^3,SUMIFS('EPS Emissions'!U:U,'EPS Emissions'!$C:$C,$B7)),
IF($A7="GCAM",SUMIFS('GCAM By Region By Sector'!T:T,'GCAM By Region By Sector'!$B:$B,$B7,'GCAM By Region By Sector'!$C:$C,$B$1)*10^3,SUMIFS('EPS Emissions'!U:U,'EPS Emissions'!$C:$C,$B7,'EPS Emissions'!$D:$D,$B$1)))</f>
        <v>-83.86673294463445</v>
      </c>
      <c r="V7" s="47">
        <f>IF($B$1="All Sectors",
IF($A7="GCAM",SUMIFS('GCAM By Region By Sector'!U:U,'GCAM By Region By Sector'!$B:$B,$B7)*10^3,SUMIFS('EPS Emissions'!V:V,'EPS Emissions'!$C:$C,$B7)),
IF($A7="GCAM",SUMIFS('GCAM By Region By Sector'!U:U,'GCAM By Region By Sector'!$B:$B,$B7,'GCAM By Region By Sector'!$C:$C,$B$1)*10^3,SUMIFS('EPS Emissions'!V:V,'EPS Emissions'!$C:$C,$B7,'EPS Emissions'!$D:$D,$B$1)))</f>
        <v>-89.662173855758169</v>
      </c>
      <c r="W7" s="47">
        <f>IF($B$1="All Sectors",
IF($A7="GCAM",SUMIFS('GCAM By Region By Sector'!V:V,'GCAM By Region By Sector'!$B:$B,$B7)*10^3,SUMIFS('EPS Emissions'!W:W,'EPS Emissions'!$C:$C,$B7)),
IF($A7="GCAM",SUMIFS('GCAM By Region By Sector'!V:V,'GCAM By Region By Sector'!$B:$B,$B7,'GCAM By Region By Sector'!$C:$C,$B$1)*10^3,SUMIFS('EPS Emissions'!W:W,'EPS Emissions'!$C:$C,$B7,'EPS Emissions'!$D:$D,$B$1)))</f>
        <v>-95.457614766881889</v>
      </c>
      <c r="X7" s="47">
        <f>IF($B$1="All Sectors",
IF($A7="GCAM",SUMIFS('GCAM By Region By Sector'!W:W,'GCAM By Region By Sector'!$B:$B,$B7)*10^3,SUMIFS('EPS Emissions'!X:X,'EPS Emissions'!$C:$C,$B7)),
IF($A7="GCAM",SUMIFS('GCAM By Region By Sector'!W:W,'GCAM By Region By Sector'!$B:$B,$B7,'GCAM By Region By Sector'!$C:$C,$B$1)*10^3,SUMIFS('EPS Emissions'!X:X,'EPS Emissions'!$C:$C,$B7,'EPS Emissions'!$D:$D,$B$1)))</f>
        <v>-101.25305567800559</v>
      </c>
      <c r="Y7" s="47">
        <f>IF($B$1="All Sectors",
IF($A7="GCAM",SUMIFS('GCAM By Region By Sector'!X:X,'GCAM By Region By Sector'!$B:$B,$B7)*10^3,SUMIFS('EPS Emissions'!Y:Y,'EPS Emissions'!$C:$C,$B7)),
IF($A7="GCAM",SUMIFS('GCAM By Region By Sector'!X:X,'GCAM By Region By Sector'!$B:$B,$B7,'GCAM By Region By Sector'!$C:$C,$B$1)*10^3,SUMIFS('EPS Emissions'!Y:Y,'EPS Emissions'!$C:$C,$B7,'EPS Emissions'!$D:$D,$B$1)))</f>
        <v>-107.04849658912931</v>
      </c>
      <c r="Z7" s="47">
        <f>IF($B$1="All Sectors",
IF($A7="GCAM",SUMIFS('GCAM By Region By Sector'!Y:Y,'GCAM By Region By Sector'!$B:$B,$B7)*10^3,SUMIFS('EPS Emissions'!Z:Z,'EPS Emissions'!$C:$C,$B7)),
IF($A7="GCAM",SUMIFS('GCAM By Region By Sector'!Y:Y,'GCAM By Region By Sector'!$B:$B,$B7,'GCAM By Region By Sector'!$C:$C,$B$1)*10^3,SUMIFS('EPS Emissions'!Z:Z,'EPS Emissions'!$C:$C,$B7,'EPS Emissions'!$D:$D,$B$1)))</f>
        <v>-113.64732866206242</v>
      </c>
      <c r="AA7" s="47">
        <f>IF($B$1="All Sectors",
IF($A7="GCAM",SUMIFS('GCAM By Region By Sector'!Z:Z,'GCAM By Region By Sector'!$B:$B,$B7)*10^3,SUMIFS('EPS Emissions'!AA:AA,'EPS Emissions'!$C:$C,$B7)),
IF($A7="GCAM",SUMIFS('GCAM By Region By Sector'!Z:Z,'GCAM By Region By Sector'!$B:$B,$B7,'GCAM By Region By Sector'!$C:$C,$B$1)*10^3,SUMIFS('EPS Emissions'!AA:AA,'EPS Emissions'!$C:$C,$B7,'EPS Emissions'!$D:$D,$B$1)))</f>
        <v>-120.24616073499554</v>
      </c>
      <c r="AB7" s="47">
        <f>IF($B$1="All Sectors",
IF($A7="GCAM",SUMIFS('GCAM By Region By Sector'!AA:AA,'GCAM By Region By Sector'!$B:$B,$B7)*10^3,SUMIFS('EPS Emissions'!AB:AB,'EPS Emissions'!$C:$C,$B7)),
IF($A7="GCAM",SUMIFS('GCAM By Region By Sector'!AA:AA,'GCAM By Region By Sector'!$B:$B,$B7,'GCAM By Region By Sector'!$C:$C,$B$1)*10^3,SUMIFS('EPS Emissions'!AB:AB,'EPS Emissions'!$C:$C,$B7,'EPS Emissions'!$D:$D,$B$1)))</f>
        <v>-126.84499280792866</v>
      </c>
      <c r="AC7" s="47">
        <f>IF($B$1="All Sectors",
IF($A7="GCAM",SUMIFS('GCAM By Region By Sector'!AB:AB,'GCAM By Region By Sector'!$B:$B,$B7)*10^3,SUMIFS('EPS Emissions'!AC:AC,'EPS Emissions'!$C:$C,$B7)),
IF($A7="GCAM",SUMIFS('GCAM By Region By Sector'!AB:AB,'GCAM By Region By Sector'!$B:$B,$B7,'GCAM By Region By Sector'!$C:$C,$B$1)*10^3,SUMIFS('EPS Emissions'!AC:AC,'EPS Emissions'!$C:$C,$B7,'EPS Emissions'!$D:$D,$B$1)))</f>
        <v>-133.44382488086177</v>
      </c>
      <c r="AD7" s="47">
        <f>IF($B$1="All Sectors",
IF($A7="GCAM",SUMIFS('GCAM By Region By Sector'!AC:AC,'GCAM By Region By Sector'!$B:$B,$B7)*10^3,SUMIFS('EPS Emissions'!AD:AD,'EPS Emissions'!$C:$C,$B7)),
IF($A7="GCAM",SUMIFS('GCAM By Region By Sector'!AC:AC,'GCAM By Region By Sector'!$B:$B,$B7,'GCAM By Region By Sector'!$C:$C,$B$1)*10^3,SUMIFS('EPS Emissions'!AD:AD,'EPS Emissions'!$C:$C,$B7,'EPS Emissions'!$D:$D,$B$1)))</f>
        <v>-140.0426569537949</v>
      </c>
      <c r="AE7" s="47">
        <f>IF($B$1="All Sectors",
IF($A7="GCAM",SUMIFS('GCAM By Region By Sector'!AD:AD,'GCAM By Region By Sector'!$B:$B,$B7)*10^3,SUMIFS('EPS Emissions'!AE:AE,'EPS Emissions'!$C:$C,$B7)),
IF($A7="GCAM",SUMIFS('GCAM By Region By Sector'!AD:AD,'GCAM By Region By Sector'!$B:$B,$B7,'GCAM By Region By Sector'!$C:$C,$B$1)*10^3,SUMIFS('EPS Emissions'!AE:AE,'EPS Emissions'!$C:$C,$B7,'EPS Emissions'!$D:$D,$B$1)))</f>
        <v>-146.1149953750847</v>
      </c>
      <c r="AF7" s="47">
        <f>IF($B$1="All Sectors",
IF($A7="GCAM",SUMIFS('GCAM By Region By Sector'!AE:AE,'GCAM By Region By Sector'!$B:$B,$B7)*10^3,SUMIFS('EPS Emissions'!AF:AF,'EPS Emissions'!$C:$C,$B7)),
IF($A7="GCAM",SUMIFS('GCAM By Region By Sector'!AE:AE,'GCAM By Region By Sector'!$B:$B,$B7,'GCAM By Region By Sector'!$C:$C,$B$1)*10^3,SUMIFS('EPS Emissions'!AF:AF,'EPS Emissions'!$C:$C,$B7,'EPS Emissions'!$D:$D,$B$1)))</f>
        <v>-152.18733379637453</v>
      </c>
      <c r="AG7" s="47">
        <f>IF($B$1="All Sectors",
IF($A7="GCAM",SUMIFS('GCAM By Region By Sector'!AF:AF,'GCAM By Region By Sector'!$B:$B,$B7)*10^3,SUMIFS('EPS Emissions'!AG:AG,'EPS Emissions'!$C:$C,$B7)),
IF($A7="GCAM",SUMIFS('GCAM By Region By Sector'!AF:AF,'GCAM By Region By Sector'!$B:$B,$B7,'GCAM By Region By Sector'!$C:$C,$B$1)*10^3,SUMIFS('EPS Emissions'!AG:AG,'EPS Emissions'!$C:$C,$B7,'EPS Emissions'!$D:$D,$B$1)))</f>
        <v>-158.25967221766433</v>
      </c>
      <c r="AH7" s="47">
        <f>IF($B$1="All Sectors",
IF($A7="GCAM",SUMIFS('GCAM By Region By Sector'!AG:AG,'GCAM By Region By Sector'!$B:$B,$B7)*10^3,SUMIFS('EPS Emissions'!AH:AH,'EPS Emissions'!$C:$C,$B7)),
IF($A7="GCAM",SUMIFS('GCAM By Region By Sector'!AG:AG,'GCAM By Region By Sector'!$B:$B,$B7,'GCAM By Region By Sector'!$C:$C,$B$1)*10^3,SUMIFS('EPS Emissions'!AH:AH,'EPS Emissions'!$C:$C,$B7,'EPS Emissions'!$D:$D,$B$1)))</f>
        <v>-164.33201063895413</v>
      </c>
      <c r="AI7" s="47">
        <f>IF($B$1="All Sectors",
IF($A7="GCAM",SUMIFS('GCAM By Region By Sector'!AH:AH,'GCAM By Region By Sector'!$B:$B,$B7)*10^3,SUMIFS('EPS Emissions'!AI:AI,'EPS Emissions'!$C:$C,$B7)),
IF($A7="GCAM",SUMIFS('GCAM By Region By Sector'!AH:AH,'GCAM By Region By Sector'!$B:$B,$B7,'GCAM By Region By Sector'!$C:$C,$B$1)*10^3,SUMIFS('EPS Emissions'!AI:AI,'EPS Emissions'!$C:$C,$B7,'EPS Emissions'!$D:$D,$B$1)))</f>
        <v>-170.40434906024396</v>
      </c>
    </row>
    <row r="8" spans="1:39" x14ac:dyDescent="0.35">
      <c r="A8" s="10" t="s">
        <v>13</v>
      </c>
      <c r="B8" s="13" t="s">
        <v>26</v>
      </c>
      <c r="C8" t="s">
        <v>26</v>
      </c>
      <c r="D8" s="61">
        <f t="shared" si="1"/>
        <v>-0.50959377421819996</v>
      </c>
      <c r="E8" s="47">
        <f>IF($B$1="All Sectors",
IF($A8="GCAM",SUMIFS('GCAM By Region By Sector'!D:D,'GCAM By Region By Sector'!$B:$B,$B8)*10^3,SUMIFS('EPS Emissions'!E:E,'EPS Emissions'!$C:$C,$B8)),
IF($A8="GCAM",SUMIFS('GCAM By Region By Sector'!D:D,'GCAM By Region By Sector'!$B:$B,$B8,'GCAM By Region By Sector'!$C:$C,$B$1)*10^3,SUMIFS('EPS Emissions'!E:E,'EPS Emissions'!$C:$C,$B8,'EPS Emissions'!$D:$D,$B$1)))</f>
        <v>1.0180345418004979</v>
      </c>
      <c r="F8" s="47">
        <f>IF($B$1="All Sectors",
IF($A8="GCAM",SUMIFS('GCAM By Region By Sector'!E:E,'GCAM By Region By Sector'!$B:$B,$B8)*10^3,SUMIFS('EPS Emissions'!F:F,'EPS Emissions'!$C:$C,$B8)),
IF($A8="GCAM",SUMIFS('GCAM By Region By Sector'!E:E,'GCAM By Region By Sector'!$B:$B,$B8,'GCAM By Region By Sector'!$C:$C,$B$1)*10^3,SUMIFS('EPS Emissions'!F:F,'EPS Emissions'!$C:$C,$B8,'EPS Emissions'!$D:$D,$B$1)))</f>
        <v>-0.26232929276596401</v>
      </c>
      <c r="G8" s="47">
        <f>IF($B$1="All Sectors",
IF($A8="GCAM",SUMIFS('GCAM By Region By Sector'!F:F,'GCAM By Region By Sector'!$B:$B,$B8)*10^3,SUMIFS('EPS Emissions'!G:G,'EPS Emissions'!$C:$C,$B8)),
IF($A8="GCAM",SUMIFS('GCAM By Region By Sector'!F:F,'GCAM By Region By Sector'!$B:$B,$B8,'GCAM By Region By Sector'!$C:$C,$B$1)*10^3,SUMIFS('EPS Emissions'!G:G,'EPS Emissions'!$C:$C,$B8,'EPS Emissions'!$D:$D,$B$1)))</f>
        <v>-1.5426931273324258</v>
      </c>
      <c r="H8" s="47">
        <f>IF($B$1="All Sectors",
IF($A8="GCAM",SUMIFS('GCAM By Region By Sector'!G:G,'GCAM By Region By Sector'!$B:$B,$B8)*10^3,SUMIFS('EPS Emissions'!H:H,'EPS Emissions'!$C:$C,$B8)),
IF($A8="GCAM",SUMIFS('GCAM By Region By Sector'!G:G,'GCAM By Region By Sector'!$B:$B,$B8,'GCAM By Region By Sector'!$C:$C,$B$1)*10^3,SUMIFS('EPS Emissions'!H:H,'EPS Emissions'!$C:$C,$B8,'EPS Emissions'!$D:$D,$B$1)))</f>
        <v>-2.8230569618988879</v>
      </c>
      <c r="I8" s="47">
        <f>IF($B$1="All Sectors",
IF($A8="GCAM",SUMIFS('GCAM By Region By Sector'!H:H,'GCAM By Region By Sector'!$B:$B,$B8)*10^3,SUMIFS('EPS Emissions'!I:I,'EPS Emissions'!$C:$C,$B8)),
IF($A8="GCAM",SUMIFS('GCAM By Region By Sector'!H:H,'GCAM By Region By Sector'!$B:$B,$B8,'GCAM By Region By Sector'!$C:$C,$B$1)*10^3,SUMIFS('EPS Emissions'!I:I,'EPS Emissions'!$C:$C,$B8,'EPS Emissions'!$D:$D,$B$1)))</f>
        <v>-4.1034207964653495</v>
      </c>
      <c r="J8" s="47">
        <f>IF($B$1="All Sectors",
IF($A8="GCAM",SUMIFS('GCAM By Region By Sector'!I:I,'GCAM By Region By Sector'!$B:$B,$B8)*10^3,SUMIFS('EPS Emissions'!J:J,'EPS Emissions'!$C:$C,$B8)),
IF($A8="GCAM",SUMIFS('GCAM By Region By Sector'!I:I,'GCAM By Region By Sector'!$B:$B,$B8,'GCAM By Region By Sector'!$C:$C,$B$1)*10^3,SUMIFS('EPS Emissions'!J:J,'EPS Emissions'!$C:$C,$B8,'EPS Emissions'!$D:$D,$B$1)))</f>
        <v>-5.3837846310318112</v>
      </c>
      <c r="K8" s="47">
        <f>IF($B$1="All Sectors",
IF($A8="GCAM",SUMIFS('GCAM By Region By Sector'!J:J,'GCAM By Region By Sector'!$B:$B,$B8)*10^3,SUMIFS('EPS Emissions'!K:K,'EPS Emissions'!$C:$C,$B8)),
IF($A8="GCAM",SUMIFS('GCAM By Region By Sector'!J:J,'GCAM By Region By Sector'!$B:$B,$B8,'GCAM By Region By Sector'!$C:$C,$B$1)*10^3,SUMIFS('EPS Emissions'!K:K,'EPS Emissions'!$C:$C,$B8,'EPS Emissions'!$D:$D,$B$1)))</f>
        <v>-6.5090781687065764</v>
      </c>
      <c r="L8" s="47">
        <f>IF($B$1="All Sectors",
IF($A8="GCAM",SUMIFS('GCAM By Region By Sector'!K:K,'GCAM By Region By Sector'!$B:$B,$B8)*10^3,SUMIFS('EPS Emissions'!L:L,'EPS Emissions'!$C:$C,$B8)),
IF($A8="GCAM",SUMIFS('GCAM By Region By Sector'!K:K,'GCAM By Region By Sector'!$B:$B,$B8,'GCAM By Region By Sector'!$C:$C,$B$1)*10^3,SUMIFS('EPS Emissions'!L:L,'EPS Emissions'!$C:$C,$B8,'EPS Emissions'!$D:$D,$B$1)))</f>
        <v>-7.6343717063813408</v>
      </c>
      <c r="M8" s="47">
        <f>IF($B$1="All Sectors",
IF($A8="GCAM",SUMIFS('GCAM By Region By Sector'!L:L,'GCAM By Region By Sector'!$B:$B,$B8)*10^3,SUMIFS('EPS Emissions'!M:M,'EPS Emissions'!$C:$C,$B8)),
IF($A8="GCAM",SUMIFS('GCAM By Region By Sector'!L:L,'GCAM By Region By Sector'!$B:$B,$B8,'GCAM By Region By Sector'!$C:$C,$B$1)*10^3,SUMIFS('EPS Emissions'!M:M,'EPS Emissions'!$C:$C,$B8,'EPS Emissions'!$D:$D,$B$1)))</f>
        <v>-8.7596652440561051</v>
      </c>
      <c r="N8" s="47">
        <f>IF($B$1="All Sectors",
IF($A8="GCAM",SUMIFS('GCAM By Region By Sector'!M:M,'GCAM By Region By Sector'!$B:$B,$B8)*10^3,SUMIFS('EPS Emissions'!N:N,'EPS Emissions'!$C:$C,$B8)),
IF($A8="GCAM",SUMIFS('GCAM By Region By Sector'!M:M,'GCAM By Region By Sector'!$B:$B,$B8,'GCAM By Region By Sector'!$C:$C,$B$1)*10^3,SUMIFS('EPS Emissions'!N:N,'EPS Emissions'!$C:$C,$B8,'EPS Emissions'!$D:$D,$B$1)))</f>
        <v>-9.8849587817308695</v>
      </c>
      <c r="O8" s="47">
        <f>IF($B$1="All Sectors",
IF($A8="GCAM",SUMIFS('GCAM By Region By Sector'!N:N,'GCAM By Region By Sector'!$B:$B,$B8)*10^3,SUMIFS('EPS Emissions'!O:O,'EPS Emissions'!$C:$C,$B8)),
IF($A8="GCAM",SUMIFS('GCAM By Region By Sector'!N:N,'GCAM By Region By Sector'!$B:$B,$B8,'GCAM By Region By Sector'!$C:$C,$B$1)*10^3,SUMIFS('EPS Emissions'!O:O,'EPS Emissions'!$C:$C,$B8,'EPS Emissions'!$D:$D,$B$1)))</f>
        <v>-11.010252319405636</v>
      </c>
      <c r="P8" s="47">
        <f>IF($B$1="All Sectors",
IF($A8="GCAM",SUMIFS('GCAM By Region By Sector'!O:O,'GCAM By Region By Sector'!$B:$B,$B8)*10^3,SUMIFS('EPS Emissions'!P:P,'EPS Emissions'!$C:$C,$B8)),
IF($A8="GCAM",SUMIFS('GCAM By Region By Sector'!O:O,'GCAM By Region By Sector'!$B:$B,$B8,'GCAM By Region By Sector'!$C:$C,$B$1)*10^3,SUMIFS('EPS Emissions'!P:P,'EPS Emissions'!$C:$C,$B8,'EPS Emissions'!$D:$D,$B$1)))</f>
        <v>-12.064028111111936</v>
      </c>
      <c r="Q8" s="47">
        <f>IF($B$1="All Sectors",
IF($A8="GCAM",SUMIFS('GCAM By Region By Sector'!P:P,'GCAM By Region By Sector'!$B:$B,$B8)*10^3,SUMIFS('EPS Emissions'!Q:Q,'EPS Emissions'!$C:$C,$B8)),
IF($A8="GCAM",SUMIFS('GCAM By Region By Sector'!P:P,'GCAM By Region By Sector'!$B:$B,$B8,'GCAM By Region By Sector'!$C:$C,$B$1)*10^3,SUMIFS('EPS Emissions'!Q:Q,'EPS Emissions'!$C:$C,$B8,'EPS Emissions'!$D:$D,$B$1)))</f>
        <v>-13.117803902818236</v>
      </c>
      <c r="R8" s="47">
        <f>IF($B$1="All Sectors",
IF($A8="GCAM",SUMIFS('GCAM By Region By Sector'!Q:Q,'GCAM By Region By Sector'!$B:$B,$B8)*10^3,SUMIFS('EPS Emissions'!R:R,'EPS Emissions'!$C:$C,$B8)),
IF($A8="GCAM",SUMIFS('GCAM By Region By Sector'!Q:Q,'GCAM By Region By Sector'!$B:$B,$B8,'GCAM By Region By Sector'!$C:$C,$B$1)*10^3,SUMIFS('EPS Emissions'!R:R,'EPS Emissions'!$C:$C,$B8,'EPS Emissions'!$D:$D,$B$1)))</f>
        <v>-14.171579694524537</v>
      </c>
      <c r="S8" s="47">
        <f>IF($B$1="All Sectors",
IF($A8="GCAM",SUMIFS('GCAM By Region By Sector'!R:R,'GCAM By Region By Sector'!$B:$B,$B8)*10^3,SUMIFS('EPS Emissions'!S:S,'EPS Emissions'!$C:$C,$B8)),
IF($A8="GCAM",SUMIFS('GCAM By Region By Sector'!R:R,'GCAM By Region By Sector'!$B:$B,$B8,'GCAM By Region By Sector'!$C:$C,$B$1)*10^3,SUMIFS('EPS Emissions'!S:S,'EPS Emissions'!$C:$C,$B8,'EPS Emissions'!$D:$D,$B$1)))</f>
        <v>-15.225355486230836</v>
      </c>
      <c r="T8" s="47">
        <f>IF($B$1="All Sectors",
IF($A8="GCAM",SUMIFS('GCAM By Region By Sector'!S:S,'GCAM By Region By Sector'!$B:$B,$B8)*10^3,SUMIFS('EPS Emissions'!T:T,'EPS Emissions'!$C:$C,$B8)),
IF($A8="GCAM",SUMIFS('GCAM By Region By Sector'!S:S,'GCAM By Region By Sector'!$B:$B,$B8,'GCAM By Region By Sector'!$C:$C,$B$1)*10^3,SUMIFS('EPS Emissions'!T:T,'EPS Emissions'!$C:$C,$B8,'EPS Emissions'!$D:$D,$B$1)))</f>
        <v>-16.279131277937136</v>
      </c>
      <c r="U8" s="47">
        <f>IF($B$1="All Sectors",
IF($A8="GCAM",SUMIFS('GCAM By Region By Sector'!T:T,'GCAM By Region By Sector'!$B:$B,$B8)*10^3,SUMIFS('EPS Emissions'!U:U,'EPS Emissions'!$C:$C,$B8)),
IF($A8="GCAM",SUMIFS('GCAM By Region By Sector'!T:T,'GCAM By Region By Sector'!$B:$B,$B8,'GCAM By Region By Sector'!$C:$C,$B$1)*10^3,SUMIFS('EPS Emissions'!U:U,'EPS Emissions'!$C:$C,$B8,'EPS Emissions'!$D:$D,$B$1)))</f>
        <v>-17.40947350873958</v>
      </c>
      <c r="V8" s="47">
        <f>IF($B$1="All Sectors",
IF($A8="GCAM",SUMIFS('GCAM By Region By Sector'!U:U,'GCAM By Region By Sector'!$B:$B,$B8)*10^3,SUMIFS('EPS Emissions'!V:V,'EPS Emissions'!$C:$C,$B8)),
IF($A8="GCAM",SUMIFS('GCAM By Region By Sector'!U:U,'GCAM By Region By Sector'!$B:$B,$B8,'GCAM By Region By Sector'!$C:$C,$B$1)*10^3,SUMIFS('EPS Emissions'!V:V,'EPS Emissions'!$C:$C,$B8,'EPS Emissions'!$D:$D,$B$1)))</f>
        <v>-18.539815739542021</v>
      </c>
      <c r="W8" s="47">
        <f>IF($B$1="All Sectors",
IF($A8="GCAM",SUMIFS('GCAM By Region By Sector'!V:V,'GCAM By Region By Sector'!$B:$B,$B8)*10^3,SUMIFS('EPS Emissions'!W:W,'EPS Emissions'!$C:$C,$B8)),
IF($A8="GCAM",SUMIFS('GCAM By Region By Sector'!V:V,'GCAM By Region By Sector'!$B:$B,$B8,'GCAM By Region By Sector'!$C:$C,$B$1)*10^3,SUMIFS('EPS Emissions'!W:W,'EPS Emissions'!$C:$C,$B8,'EPS Emissions'!$D:$D,$B$1)))</f>
        <v>-19.670157970344466</v>
      </c>
      <c r="X8" s="47">
        <f>IF($B$1="All Sectors",
IF($A8="GCAM",SUMIFS('GCAM By Region By Sector'!W:W,'GCAM By Region By Sector'!$B:$B,$B8)*10^3,SUMIFS('EPS Emissions'!X:X,'EPS Emissions'!$C:$C,$B8)),
IF($A8="GCAM",SUMIFS('GCAM By Region By Sector'!W:W,'GCAM By Region By Sector'!$B:$B,$B8,'GCAM By Region By Sector'!$C:$C,$B$1)*10^3,SUMIFS('EPS Emissions'!X:X,'EPS Emissions'!$C:$C,$B8,'EPS Emissions'!$D:$D,$B$1)))</f>
        <v>-20.800500201146907</v>
      </c>
      <c r="Y8" s="47">
        <f>IF($B$1="All Sectors",
IF($A8="GCAM",SUMIFS('GCAM By Region By Sector'!X:X,'GCAM By Region By Sector'!$B:$B,$B8)*10^3,SUMIFS('EPS Emissions'!Y:Y,'EPS Emissions'!$C:$C,$B8)),
IF($A8="GCAM",SUMIFS('GCAM By Region By Sector'!X:X,'GCAM By Region By Sector'!$B:$B,$B8,'GCAM By Region By Sector'!$C:$C,$B$1)*10^3,SUMIFS('EPS Emissions'!Y:Y,'EPS Emissions'!$C:$C,$B8,'EPS Emissions'!$D:$D,$B$1)))</f>
        <v>-21.930842431949351</v>
      </c>
      <c r="Z8" s="47">
        <f>IF($B$1="All Sectors",
IF($A8="GCAM",SUMIFS('GCAM By Region By Sector'!Y:Y,'GCAM By Region By Sector'!$B:$B,$B8)*10^3,SUMIFS('EPS Emissions'!Z:Z,'EPS Emissions'!$C:$C,$B8)),
IF($A8="GCAM",SUMIFS('GCAM By Region By Sector'!Y:Y,'GCAM By Region By Sector'!$B:$B,$B8,'GCAM By Region By Sector'!$C:$C,$B$1)*10^3,SUMIFS('EPS Emissions'!Z:Z,'EPS Emissions'!$C:$C,$B8,'EPS Emissions'!$D:$D,$B$1)))</f>
        <v>-23.138273858961934</v>
      </c>
      <c r="AA8" s="47">
        <f>IF($B$1="All Sectors",
IF($A8="GCAM",SUMIFS('GCAM By Region By Sector'!Z:Z,'GCAM By Region By Sector'!$B:$B,$B8)*10^3,SUMIFS('EPS Emissions'!AA:AA,'EPS Emissions'!$C:$C,$B8)),
IF($A8="GCAM",SUMIFS('GCAM By Region By Sector'!Z:Z,'GCAM By Region By Sector'!$B:$B,$B8,'GCAM By Region By Sector'!$C:$C,$B$1)*10^3,SUMIFS('EPS Emissions'!AA:AA,'EPS Emissions'!$C:$C,$B8,'EPS Emissions'!$D:$D,$B$1)))</f>
        <v>-24.345705285974518</v>
      </c>
      <c r="AB8" s="47">
        <f>IF($B$1="All Sectors",
IF($A8="GCAM",SUMIFS('GCAM By Region By Sector'!AA:AA,'GCAM By Region By Sector'!$B:$B,$B8)*10^3,SUMIFS('EPS Emissions'!AB:AB,'EPS Emissions'!$C:$C,$B8)),
IF($A8="GCAM",SUMIFS('GCAM By Region By Sector'!AA:AA,'GCAM By Region By Sector'!$B:$B,$B8,'GCAM By Region By Sector'!$C:$C,$B$1)*10^3,SUMIFS('EPS Emissions'!AB:AB,'EPS Emissions'!$C:$C,$B8,'EPS Emissions'!$D:$D,$B$1)))</f>
        <v>-25.553136712987104</v>
      </c>
      <c r="AC8" s="47">
        <f>IF($B$1="All Sectors",
IF($A8="GCAM",SUMIFS('GCAM By Region By Sector'!AB:AB,'GCAM By Region By Sector'!$B:$B,$B8)*10^3,SUMIFS('EPS Emissions'!AC:AC,'EPS Emissions'!$C:$C,$B8)),
IF($A8="GCAM",SUMIFS('GCAM By Region By Sector'!AB:AB,'GCAM By Region By Sector'!$B:$B,$B8,'GCAM By Region By Sector'!$C:$C,$B$1)*10^3,SUMIFS('EPS Emissions'!AC:AC,'EPS Emissions'!$C:$C,$B8,'EPS Emissions'!$D:$D,$B$1)))</f>
        <v>-26.760568139999688</v>
      </c>
      <c r="AD8" s="47">
        <f>IF($B$1="All Sectors",
IF($A8="GCAM",SUMIFS('GCAM By Region By Sector'!AC:AC,'GCAM By Region By Sector'!$B:$B,$B8)*10^3,SUMIFS('EPS Emissions'!AD:AD,'EPS Emissions'!$C:$C,$B8)),
IF($A8="GCAM",SUMIFS('GCAM By Region By Sector'!AC:AC,'GCAM By Region By Sector'!$B:$B,$B8,'GCAM By Region By Sector'!$C:$C,$B$1)*10^3,SUMIFS('EPS Emissions'!AD:AD,'EPS Emissions'!$C:$C,$B8,'EPS Emissions'!$D:$D,$B$1)))</f>
        <v>-27.967999567012271</v>
      </c>
      <c r="AE8" s="47">
        <f>IF($B$1="All Sectors",
IF($A8="GCAM",SUMIFS('GCAM By Region By Sector'!AD:AD,'GCAM By Region By Sector'!$B:$B,$B8)*10^3,SUMIFS('EPS Emissions'!AE:AE,'EPS Emissions'!$C:$C,$B8)),
IF($A8="GCAM",SUMIFS('GCAM By Region By Sector'!AD:AD,'GCAM By Region By Sector'!$B:$B,$B8,'GCAM By Region By Sector'!$C:$C,$B$1)*10^3,SUMIFS('EPS Emissions'!AE:AE,'EPS Emissions'!$C:$C,$B8,'EPS Emissions'!$D:$D,$B$1)))</f>
        <v>-29.026921434071177</v>
      </c>
      <c r="AF8" s="47">
        <f>IF($B$1="All Sectors",
IF($A8="GCAM",SUMIFS('GCAM By Region By Sector'!AE:AE,'GCAM By Region By Sector'!$B:$B,$B8)*10^3,SUMIFS('EPS Emissions'!AF:AF,'EPS Emissions'!$C:$C,$B8)),
IF($A8="GCAM",SUMIFS('GCAM By Region By Sector'!AE:AE,'GCAM By Region By Sector'!$B:$B,$B8,'GCAM By Region By Sector'!$C:$C,$B$1)*10^3,SUMIFS('EPS Emissions'!AF:AF,'EPS Emissions'!$C:$C,$B8,'EPS Emissions'!$D:$D,$B$1)))</f>
        <v>-30.08584330113008</v>
      </c>
      <c r="AG8" s="47">
        <f>IF($B$1="All Sectors",
IF($A8="GCAM",SUMIFS('GCAM By Region By Sector'!AF:AF,'GCAM By Region By Sector'!$B:$B,$B8)*10^3,SUMIFS('EPS Emissions'!AG:AG,'EPS Emissions'!$C:$C,$B8)),
IF($A8="GCAM",SUMIFS('GCAM By Region By Sector'!AF:AF,'GCAM By Region By Sector'!$B:$B,$B8,'GCAM By Region By Sector'!$C:$C,$B$1)*10^3,SUMIFS('EPS Emissions'!AG:AG,'EPS Emissions'!$C:$C,$B8,'EPS Emissions'!$D:$D,$B$1)))</f>
        <v>-31.144765168188989</v>
      </c>
      <c r="AH8" s="47">
        <f>IF($B$1="All Sectors",
IF($A8="GCAM",SUMIFS('GCAM By Region By Sector'!AG:AG,'GCAM By Region By Sector'!$B:$B,$B8)*10^3,SUMIFS('EPS Emissions'!AH:AH,'EPS Emissions'!$C:$C,$B8)),
IF($A8="GCAM",SUMIFS('GCAM By Region By Sector'!AG:AG,'GCAM By Region By Sector'!$B:$B,$B8,'GCAM By Region By Sector'!$C:$C,$B$1)*10^3,SUMIFS('EPS Emissions'!AH:AH,'EPS Emissions'!$C:$C,$B8,'EPS Emissions'!$D:$D,$B$1)))</f>
        <v>-32.203687035247889</v>
      </c>
      <c r="AI8" s="47">
        <f>IF($B$1="All Sectors",
IF($A8="GCAM",SUMIFS('GCAM By Region By Sector'!AH:AH,'GCAM By Region By Sector'!$B:$B,$B8)*10^3,SUMIFS('EPS Emissions'!AI:AI,'EPS Emissions'!$C:$C,$B8)),
IF($A8="GCAM",SUMIFS('GCAM By Region By Sector'!AH:AH,'GCAM By Region By Sector'!$B:$B,$B8,'GCAM By Region By Sector'!$C:$C,$B$1)*10^3,SUMIFS('EPS Emissions'!AI:AI,'EPS Emissions'!$C:$C,$B8,'EPS Emissions'!$D:$D,$B$1)))</f>
        <v>-33.262608902306795</v>
      </c>
    </row>
    <row r="9" spans="1:39" x14ac:dyDescent="0.35">
      <c r="A9" s="11" t="s">
        <v>9</v>
      </c>
      <c r="B9" s="13" t="s">
        <v>27</v>
      </c>
      <c r="C9" t="s">
        <v>27</v>
      </c>
      <c r="D9" s="61">
        <f t="shared" si="1"/>
        <v>-34.419679999999993</v>
      </c>
      <c r="E9" s="47">
        <f>IF($B$1="All Sectors",
IF($A9="GCAM",SUMIFS('GCAM By Region By Sector'!D:D,'GCAM By Region By Sector'!$B:$B,$B9)*10^3,SUMIFS('EPS Emissions'!E:E,'EPS Emissions'!$C:$C,$B9)),
IF($A9="GCAM",SUMIFS('GCAM By Region By Sector'!D:D,'GCAM By Region By Sector'!$B:$B,$B9,'GCAM By Region By Sector'!$C:$C,$B$1)*10^3,SUMIFS('EPS Emissions'!E:E,'EPS Emissions'!$C:$C,$B9,'EPS Emissions'!$D:$D,$B$1)))</f>
        <v>-931.16</v>
      </c>
      <c r="F9" s="47">
        <f>IF($B$1="All Sectors",
IF($A9="GCAM",SUMIFS('GCAM By Region By Sector'!E:E,'GCAM By Region By Sector'!$B:$B,$B9)*10^3,SUMIFS('EPS Emissions'!F:F,'EPS Emissions'!$C:$C,$B9)),
IF($A9="GCAM",SUMIFS('GCAM By Region By Sector'!E:E,'GCAM By Region By Sector'!$B:$B,$B9,'GCAM By Region By Sector'!$C:$C,$B$1)*10^3,SUMIFS('EPS Emissions'!F:F,'EPS Emissions'!$C:$C,$B9,'EPS Emissions'!$D:$D,$B$1)))</f>
        <v>-944.88</v>
      </c>
      <c r="G9" s="47">
        <f>IF($B$1="All Sectors",
IF($A9="GCAM",SUMIFS('GCAM By Region By Sector'!F:F,'GCAM By Region By Sector'!$B:$B,$B9)*10^3,SUMIFS('EPS Emissions'!G:G,'EPS Emissions'!$C:$C,$B9)),
IF($A9="GCAM",SUMIFS('GCAM By Region By Sector'!F:F,'GCAM By Region By Sector'!$B:$B,$B9,'GCAM By Region By Sector'!$C:$C,$B$1)*10^3,SUMIFS('EPS Emissions'!G:G,'EPS Emissions'!$C:$C,$B9,'EPS Emissions'!$D:$D,$B$1)))</f>
        <v>-958.32</v>
      </c>
      <c r="H9" s="47">
        <f>IF($B$1="All Sectors",
IF($A9="GCAM",SUMIFS('GCAM By Region By Sector'!G:G,'GCAM By Region By Sector'!$B:$B,$B9)*10^3,SUMIFS('EPS Emissions'!H:H,'EPS Emissions'!$C:$C,$B9)),
IF($A9="GCAM",SUMIFS('GCAM By Region By Sector'!G:G,'GCAM By Region By Sector'!$B:$B,$B9,'GCAM By Region By Sector'!$C:$C,$B$1)*10^3,SUMIFS('EPS Emissions'!H:H,'EPS Emissions'!$C:$C,$B9,'EPS Emissions'!$D:$D,$B$1)))</f>
        <v>-970.04</v>
      </c>
      <c r="I9" s="47">
        <f>IF($B$1="All Sectors",
IF($A9="GCAM",SUMIFS('GCAM By Region By Sector'!H:H,'GCAM By Region By Sector'!$B:$B,$B9)*10^3,SUMIFS('EPS Emissions'!I:I,'EPS Emissions'!$C:$C,$B9)),
IF($A9="GCAM",SUMIFS('GCAM By Region By Sector'!H:H,'GCAM By Region By Sector'!$B:$B,$B9,'GCAM By Region By Sector'!$C:$C,$B$1)*10^3,SUMIFS('EPS Emissions'!I:I,'EPS Emissions'!$C:$C,$B9,'EPS Emissions'!$D:$D,$B$1)))</f>
        <v>-989.48</v>
      </c>
      <c r="J9" s="47">
        <f>IF($B$1="All Sectors",
IF($A9="GCAM",SUMIFS('GCAM By Region By Sector'!I:I,'GCAM By Region By Sector'!$B:$B,$B9)*10^3,SUMIFS('EPS Emissions'!J:J,'EPS Emissions'!$C:$C,$B9)),
IF($A9="GCAM",SUMIFS('GCAM By Region By Sector'!I:I,'GCAM By Region By Sector'!$B:$B,$B9,'GCAM By Region By Sector'!$C:$C,$B$1)*10^3,SUMIFS('EPS Emissions'!J:J,'EPS Emissions'!$C:$C,$B9,'EPS Emissions'!$D:$D,$B$1)))</f>
        <v>-999.2</v>
      </c>
      <c r="K9" s="47">
        <f>IF($B$1="All Sectors",
IF($A9="GCAM",SUMIFS('GCAM By Region By Sector'!J:J,'GCAM By Region By Sector'!$B:$B,$B9)*10^3,SUMIFS('EPS Emissions'!K:K,'EPS Emissions'!$C:$C,$B9)),
IF($A9="GCAM",SUMIFS('GCAM By Region By Sector'!J:J,'GCAM By Region By Sector'!$B:$B,$B9,'GCAM By Region By Sector'!$C:$C,$B$1)*10^3,SUMIFS('EPS Emissions'!K:K,'EPS Emissions'!$C:$C,$B9,'EPS Emissions'!$D:$D,$B$1)))</f>
        <v>-1008.64</v>
      </c>
      <c r="L9" s="47">
        <f>IF($B$1="All Sectors",
IF($A9="GCAM",SUMIFS('GCAM By Region By Sector'!K:K,'GCAM By Region By Sector'!$B:$B,$B9)*10^3,SUMIFS('EPS Emissions'!L:L,'EPS Emissions'!$C:$C,$B9)),
IF($A9="GCAM",SUMIFS('GCAM By Region By Sector'!K:K,'GCAM By Region By Sector'!$B:$B,$B9,'GCAM By Region By Sector'!$C:$C,$B$1)*10^3,SUMIFS('EPS Emissions'!L:L,'EPS Emissions'!$C:$C,$B9,'EPS Emissions'!$D:$D,$B$1)))</f>
        <v>-1028.3599999999999</v>
      </c>
      <c r="M9" s="47">
        <f>IF($B$1="All Sectors",
IF($A9="GCAM",SUMIFS('GCAM By Region By Sector'!L:L,'GCAM By Region By Sector'!$B:$B,$B9)*10^3,SUMIFS('EPS Emissions'!M:M,'EPS Emissions'!$C:$C,$B9)),
IF($A9="GCAM",SUMIFS('GCAM By Region By Sector'!L:L,'GCAM By Region By Sector'!$B:$B,$B9,'GCAM By Region By Sector'!$C:$C,$B$1)*10^3,SUMIFS('EPS Emissions'!M:M,'EPS Emissions'!$C:$C,$B9,'EPS Emissions'!$D:$D,$B$1)))</f>
        <v>-1037.8</v>
      </c>
      <c r="N9" s="47">
        <f>IF($B$1="All Sectors",
IF($A9="GCAM",SUMIFS('GCAM By Region By Sector'!M:M,'GCAM By Region By Sector'!$B:$B,$B9)*10^3,SUMIFS('EPS Emissions'!N:N,'EPS Emissions'!$C:$C,$B9)),
IF($A9="GCAM",SUMIFS('GCAM By Region By Sector'!M:M,'GCAM By Region By Sector'!$B:$B,$B9,'GCAM By Region By Sector'!$C:$C,$B$1)*10^3,SUMIFS('EPS Emissions'!N:N,'EPS Emissions'!$C:$C,$B9,'EPS Emissions'!$D:$D,$B$1)))</f>
        <v>-1057.52</v>
      </c>
      <c r="O9" s="47">
        <f>IF($B$1="All Sectors",
IF($A9="GCAM",SUMIFS('GCAM By Region By Sector'!N:N,'GCAM By Region By Sector'!$B:$B,$B9)*10^3,SUMIFS('EPS Emissions'!O:O,'EPS Emissions'!$C:$C,$B9)),
IF($A9="GCAM",SUMIFS('GCAM By Region By Sector'!N:N,'GCAM By Region By Sector'!$B:$B,$B9,'GCAM By Region By Sector'!$C:$C,$B$1)*10^3,SUMIFS('EPS Emissions'!O:O,'EPS Emissions'!$C:$C,$B9,'EPS Emissions'!$D:$D,$B$1)))</f>
        <v>-1066.96</v>
      </c>
      <c r="P9" s="47">
        <f>IF($B$1="All Sectors",
IF($A9="GCAM",SUMIFS('GCAM By Region By Sector'!O:O,'GCAM By Region By Sector'!$B:$B,$B9)*10^3,SUMIFS('EPS Emissions'!P:P,'EPS Emissions'!$C:$C,$B9)),
IF($A9="GCAM",SUMIFS('GCAM By Region By Sector'!O:O,'GCAM By Region By Sector'!$B:$B,$B9,'GCAM By Region By Sector'!$C:$C,$B$1)*10^3,SUMIFS('EPS Emissions'!P:P,'EPS Emissions'!$C:$C,$B9,'EPS Emissions'!$D:$D,$B$1)))</f>
        <v>-1076.68</v>
      </c>
      <c r="Q9" s="47">
        <f>IF($B$1="All Sectors",
IF($A9="GCAM",SUMIFS('GCAM By Region By Sector'!P:P,'GCAM By Region By Sector'!$B:$B,$B9)*10^3,SUMIFS('EPS Emissions'!Q:Q,'EPS Emissions'!$C:$C,$B9)),
IF($A9="GCAM",SUMIFS('GCAM By Region By Sector'!P:P,'GCAM By Region By Sector'!$B:$B,$B9,'GCAM By Region By Sector'!$C:$C,$B$1)*10^3,SUMIFS('EPS Emissions'!Q:Q,'EPS Emissions'!$C:$C,$B9,'EPS Emissions'!$D:$D,$B$1)))</f>
        <v>-1096.1199999999999</v>
      </c>
      <c r="R9" s="47">
        <f>IF($B$1="All Sectors",
IF($A9="GCAM",SUMIFS('GCAM By Region By Sector'!Q:Q,'GCAM By Region By Sector'!$B:$B,$B9)*10^3,SUMIFS('EPS Emissions'!R:R,'EPS Emissions'!$C:$C,$B9)),
IF($A9="GCAM",SUMIFS('GCAM By Region By Sector'!Q:Q,'GCAM By Region By Sector'!$B:$B,$B9,'GCAM By Region By Sector'!$C:$C,$B$1)*10^3,SUMIFS('EPS Emissions'!R:R,'EPS Emissions'!$C:$C,$B9,'EPS Emissions'!$D:$D,$B$1)))</f>
        <v>-1105.8399999999999</v>
      </c>
      <c r="S9" s="47">
        <f>IF($B$1="All Sectors",
IF($A9="GCAM",SUMIFS('GCAM By Region By Sector'!R:R,'GCAM By Region By Sector'!$B:$B,$B9)*10^3,SUMIFS('EPS Emissions'!S:S,'EPS Emissions'!$C:$C,$B9)),
IF($A9="GCAM",SUMIFS('GCAM By Region By Sector'!R:R,'GCAM By Region By Sector'!$B:$B,$B9,'GCAM By Region By Sector'!$C:$C,$B$1)*10^3,SUMIFS('EPS Emissions'!S:S,'EPS Emissions'!$C:$C,$B9,'EPS Emissions'!$D:$D,$B$1)))</f>
        <v>-1125.28</v>
      </c>
      <c r="T9" s="47">
        <f>IF($B$1="All Sectors",
IF($A9="GCAM",SUMIFS('GCAM By Region By Sector'!S:S,'GCAM By Region By Sector'!$B:$B,$B9)*10^3,SUMIFS('EPS Emissions'!T:T,'EPS Emissions'!$C:$C,$B9)),
IF($A9="GCAM",SUMIFS('GCAM By Region By Sector'!S:S,'GCAM By Region By Sector'!$B:$B,$B9,'GCAM By Region By Sector'!$C:$C,$B$1)*10^3,SUMIFS('EPS Emissions'!T:T,'EPS Emissions'!$C:$C,$B9,'EPS Emissions'!$D:$D,$B$1)))</f>
        <v>-1135</v>
      </c>
      <c r="U9" s="47">
        <f>IF($B$1="All Sectors",
IF($A9="GCAM",SUMIFS('GCAM By Region By Sector'!T:T,'GCAM By Region By Sector'!$B:$B,$B9)*10^3,SUMIFS('EPS Emissions'!U:U,'EPS Emissions'!$C:$C,$B9)),
IF($A9="GCAM",SUMIFS('GCAM By Region By Sector'!T:T,'GCAM By Region By Sector'!$B:$B,$B9,'GCAM By Region By Sector'!$C:$C,$B$1)*10^3,SUMIFS('EPS Emissions'!U:U,'EPS Emissions'!$C:$C,$B9,'EPS Emissions'!$D:$D,$B$1)))</f>
        <v>-1144.72</v>
      </c>
      <c r="V9" s="47">
        <f>IF($B$1="All Sectors",
IF($A9="GCAM",SUMIFS('GCAM By Region By Sector'!U:U,'GCAM By Region By Sector'!$B:$B,$B9)*10^3,SUMIFS('EPS Emissions'!V:V,'EPS Emissions'!$C:$C,$B9)),
IF($A9="GCAM",SUMIFS('GCAM By Region By Sector'!U:U,'GCAM By Region By Sector'!$B:$B,$B9,'GCAM By Region By Sector'!$C:$C,$B$1)*10^3,SUMIFS('EPS Emissions'!V:V,'EPS Emissions'!$C:$C,$B9,'EPS Emissions'!$D:$D,$B$1)))</f>
        <v>-1154.44</v>
      </c>
      <c r="W9" s="47">
        <f>IF($B$1="All Sectors",
IF($A9="GCAM",SUMIFS('GCAM By Region By Sector'!V:V,'GCAM By Region By Sector'!$B:$B,$B9)*10^3,SUMIFS('EPS Emissions'!W:W,'EPS Emissions'!$C:$C,$B9)),
IF($A9="GCAM",SUMIFS('GCAM By Region By Sector'!V:V,'GCAM By Region By Sector'!$B:$B,$B9,'GCAM By Region By Sector'!$C:$C,$B$1)*10^3,SUMIFS('EPS Emissions'!W:W,'EPS Emissions'!$C:$C,$B9,'EPS Emissions'!$D:$D,$B$1)))</f>
        <v>-1164.1600000000001</v>
      </c>
      <c r="X9" s="47">
        <f>IF($B$1="All Sectors",
IF($A9="GCAM",SUMIFS('GCAM By Region By Sector'!W:W,'GCAM By Region By Sector'!$B:$B,$B9)*10^3,SUMIFS('EPS Emissions'!X:X,'EPS Emissions'!$C:$C,$B9)),
IF($A9="GCAM",SUMIFS('GCAM By Region By Sector'!W:W,'GCAM By Region By Sector'!$B:$B,$B9,'GCAM By Region By Sector'!$C:$C,$B$1)*10^3,SUMIFS('EPS Emissions'!X:X,'EPS Emissions'!$C:$C,$B9,'EPS Emissions'!$D:$D,$B$1)))</f>
        <v>-1173.8800000000001</v>
      </c>
      <c r="Y9" s="47">
        <f>IF($B$1="All Sectors",
IF($A9="GCAM",SUMIFS('GCAM By Region By Sector'!X:X,'GCAM By Region By Sector'!$B:$B,$B9)*10^3,SUMIFS('EPS Emissions'!Y:Y,'EPS Emissions'!$C:$C,$B9)),
IF($A9="GCAM",SUMIFS('GCAM By Region By Sector'!X:X,'GCAM By Region By Sector'!$B:$B,$B9,'GCAM By Region By Sector'!$C:$C,$B$1)*10^3,SUMIFS('EPS Emissions'!Y:Y,'EPS Emissions'!$C:$C,$B9,'EPS Emissions'!$D:$D,$B$1)))</f>
        <v>-1183.5999999999999</v>
      </c>
      <c r="Z9" s="47">
        <f>IF($B$1="All Sectors",
IF($A9="GCAM",SUMIFS('GCAM By Region By Sector'!Y:Y,'GCAM By Region By Sector'!$B:$B,$B9)*10^3,SUMIFS('EPS Emissions'!Z:Z,'EPS Emissions'!$C:$C,$B9)),
IF($A9="GCAM",SUMIFS('GCAM By Region By Sector'!Y:Y,'GCAM By Region By Sector'!$B:$B,$B9,'GCAM By Region By Sector'!$C:$C,$B$1)*10^3,SUMIFS('EPS Emissions'!Z:Z,'EPS Emissions'!$C:$C,$B9,'EPS Emissions'!$D:$D,$B$1)))</f>
        <v>-1183.32</v>
      </c>
      <c r="AA9" s="47">
        <f>IF($B$1="All Sectors",
IF($A9="GCAM",SUMIFS('GCAM By Region By Sector'!Z:Z,'GCAM By Region By Sector'!$B:$B,$B9)*10^3,SUMIFS('EPS Emissions'!AA:AA,'EPS Emissions'!$C:$C,$B9)),
IF($A9="GCAM",SUMIFS('GCAM By Region By Sector'!Z:Z,'GCAM By Region By Sector'!$B:$B,$B9,'GCAM By Region By Sector'!$C:$C,$B$1)*10^3,SUMIFS('EPS Emissions'!AA:AA,'EPS Emissions'!$C:$C,$B9,'EPS Emissions'!$D:$D,$B$1)))</f>
        <v>-1193.32</v>
      </c>
      <c r="AB9" s="47">
        <f>IF($B$1="All Sectors",
IF($A9="GCAM",SUMIFS('GCAM By Region By Sector'!AA:AA,'GCAM By Region By Sector'!$B:$B,$B9)*10^3,SUMIFS('EPS Emissions'!AB:AB,'EPS Emissions'!$C:$C,$B9)),
IF($A9="GCAM",SUMIFS('GCAM By Region By Sector'!AA:AA,'GCAM By Region By Sector'!$B:$B,$B9,'GCAM By Region By Sector'!$C:$C,$B$1)*10^3,SUMIFS('EPS Emissions'!AB:AB,'EPS Emissions'!$C:$C,$B9,'EPS Emissions'!$D:$D,$B$1)))</f>
        <v>-1193.04</v>
      </c>
      <c r="AC9" s="47">
        <f>IF($B$1="All Sectors",
IF($A9="GCAM",SUMIFS('GCAM By Region By Sector'!AB:AB,'GCAM By Region By Sector'!$B:$B,$B9)*10^3,SUMIFS('EPS Emissions'!AC:AC,'EPS Emissions'!$C:$C,$B9)),
IF($A9="GCAM",SUMIFS('GCAM By Region By Sector'!AB:AB,'GCAM By Region By Sector'!$B:$B,$B9,'GCAM By Region By Sector'!$C:$C,$B$1)*10^3,SUMIFS('EPS Emissions'!AC:AC,'EPS Emissions'!$C:$C,$B9,'EPS Emissions'!$D:$D,$B$1)))</f>
        <v>-1202.76</v>
      </c>
      <c r="AD9" s="47">
        <f>IF($B$1="All Sectors",
IF($A9="GCAM",SUMIFS('GCAM By Region By Sector'!AC:AC,'GCAM By Region By Sector'!$B:$B,$B9)*10^3,SUMIFS('EPS Emissions'!AD:AD,'EPS Emissions'!$C:$C,$B9)),
IF($A9="GCAM",SUMIFS('GCAM By Region By Sector'!AC:AC,'GCAM By Region By Sector'!$B:$B,$B9,'GCAM By Region By Sector'!$C:$C,$B$1)*10^3,SUMIFS('EPS Emissions'!AD:AD,'EPS Emissions'!$C:$C,$B9,'EPS Emissions'!$D:$D,$B$1)))</f>
        <v>-1212.76</v>
      </c>
      <c r="AE9" s="47">
        <f>IF($B$1="All Sectors",
IF($A9="GCAM",SUMIFS('GCAM By Region By Sector'!AD:AD,'GCAM By Region By Sector'!$B:$B,$B9)*10^3,SUMIFS('EPS Emissions'!AE:AE,'EPS Emissions'!$C:$C,$B9)),
IF($A9="GCAM",SUMIFS('GCAM By Region By Sector'!AD:AD,'GCAM By Region By Sector'!$B:$B,$B9,'GCAM By Region By Sector'!$C:$C,$B$1)*10^3,SUMIFS('EPS Emissions'!AE:AE,'EPS Emissions'!$C:$C,$B9,'EPS Emissions'!$D:$D,$B$1)))</f>
        <v>-1212.76</v>
      </c>
      <c r="AF9" s="47">
        <f>IF($B$1="All Sectors",
IF($A9="GCAM",SUMIFS('GCAM By Region By Sector'!AE:AE,'GCAM By Region By Sector'!$B:$B,$B9)*10^3,SUMIFS('EPS Emissions'!AF:AF,'EPS Emissions'!$C:$C,$B9)),
IF($A9="GCAM",SUMIFS('GCAM By Region By Sector'!AE:AE,'GCAM By Region By Sector'!$B:$B,$B9,'GCAM By Region By Sector'!$C:$C,$B$1)*10^3,SUMIFS('EPS Emissions'!AF:AF,'EPS Emissions'!$C:$C,$B9,'EPS Emissions'!$D:$D,$B$1)))</f>
        <v>-1212.48</v>
      </c>
      <c r="AG9" s="47">
        <f>IF($B$1="All Sectors",
IF($A9="GCAM",SUMIFS('GCAM By Region By Sector'!AF:AF,'GCAM By Region By Sector'!$B:$B,$B9)*10^3,SUMIFS('EPS Emissions'!AG:AG,'EPS Emissions'!$C:$C,$B9)),
IF($A9="GCAM",SUMIFS('GCAM By Region By Sector'!AF:AF,'GCAM By Region By Sector'!$B:$B,$B9,'GCAM By Region By Sector'!$C:$C,$B$1)*10^3,SUMIFS('EPS Emissions'!AG:AG,'EPS Emissions'!$C:$C,$B9,'EPS Emissions'!$D:$D,$B$1)))</f>
        <v>-1212.48</v>
      </c>
      <c r="AH9" s="47">
        <f>IF($B$1="All Sectors",
IF($A9="GCAM",SUMIFS('GCAM By Region By Sector'!AG:AG,'GCAM By Region By Sector'!$B:$B,$B9)*10^3,SUMIFS('EPS Emissions'!AH:AH,'EPS Emissions'!$C:$C,$B9)),
IF($A9="GCAM",SUMIFS('GCAM By Region By Sector'!AG:AG,'GCAM By Region By Sector'!$B:$B,$B9,'GCAM By Region By Sector'!$C:$C,$B$1)*10^3,SUMIFS('EPS Emissions'!AH:AH,'EPS Emissions'!$C:$C,$B9,'EPS Emissions'!$D:$D,$B$1)))</f>
        <v>-1222.48</v>
      </c>
      <c r="AI9" s="47">
        <f>IF($B$1="All Sectors",
IF($A9="GCAM",SUMIFS('GCAM By Region By Sector'!AH:AH,'GCAM By Region By Sector'!$B:$B,$B9)*10^3,SUMIFS('EPS Emissions'!AI:AI,'EPS Emissions'!$C:$C,$B9)),
IF($A9="GCAM",SUMIFS('GCAM By Region By Sector'!AH:AH,'GCAM By Region By Sector'!$B:$B,$B9,'GCAM By Region By Sector'!$C:$C,$B$1)*10^3,SUMIFS('EPS Emissions'!AI:AI,'EPS Emissions'!$C:$C,$B9,'EPS Emissions'!$D:$D,$B$1)))</f>
        <v>-1222.2</v>
      </c>
    </row>
    <row r="10" spans="1:39" x14ac:dyDescent="0.35">
      <c r="A10" s="10" t="s">
        <v>13</v>
      </c>
      <c r="B10" s="13" t="s">
        <v>28</v>
      </c>
      <c r="C10" t="s">
        <v>28</v>
      </c>
      <c r="D10" s="61">
        <f t="shared" si="1"/>
        <v>-0.52554506261502199</v>
      </c>
      <c r="E10" s="47">
        <f>IF($B$1="All Sectors",
IF($A10="GCAM",SUMIFS('GCAM By Region By Sector'!D:D,'GCAM By Region By Sector'!$B:$B,$B10)*10^3,SUMIFS('EPS Emissions'!E:E,'EPS Emissions'!$C:$C,$B10)),
IF($A10="GCAM",SUMIFS('GCAM By Region By Sector'!D:D,'GCAM By Region By Sector'!$B:$B,$B10,'GCAM By Region By Sector'!$C:$C,$B$1)*10^3,SUMIFS('EPS Emissions'!E:E,'EPS Emissions'!$C:$C,$B10,'EPS Emissions'!$D:$D,$B$1)))</f>
        <v>-7.9658516705000002</v>
      </c>
      <c r="F10" s="47">
        <f>IF($B$1="All Sectors",
IF($A10="GCAM",SUMIFS('GCAM By Region By Sector'!E:E,'GCAM By Region By Sector'!$B:$B,$B10)*10^3,SUMIFS('EPS Emissions'!F:F,'EPS Emissions'!$C:$C,$B10)),
IF($A10="GCAM",SUMIFS('GCAM By Region By Sector'!E:E,'GCAM By Region By Sector'!$B:$B,$B10,'GCAM By Region By Sector'!$C:$C,$B$1)*10^3,SUMIFS('EPS Emissions'!F:F,'EPS Emissions'!$C:$C,$B10,'EPS Emissions'!$D:$D,$B$1)))</f>
        <v>-8.7092966307995283</v>
      </c>
      <c r="G10" s="47">
        <f>IF($B$1="All Sectors",
IF($A10="GCAM",SUMIFS('GCAM By Region By Sector'!F:F,'GCAM By Region By Sector'!$B:$B,$B10)*10^3,SUMIFS('EPS Emissions'!G:G,'EPS Emissions'!$C:$C,$B10)),
IF($A10="GCAM",SUMIFS('GCAM By Region By Sector'!F:F,'GCAM By Region By Sector'!$B:$B,$B10,'GCAM By Region By Sector'!$C:$C,$B$1)*10^3,SUMIFS('EPS Emissions'!G:G,'EPS Emissions'!$C:$C,$B10,'EPS Emissions'!$D:$D,$B$1)))</f>
        <v>-9.4527415910990573</v>
      </c>
      <c r="H10" s="47">
        <f>IF($B$1="All Sectors",
IF($A10="GCAM",SUMIFS('GCAM By Region By Sector'!G:G,'GCAM By Region By Sector'!$B:$B,$B10)*10^3,SUMIFS('EPS Emissions'!H:H,'EPS Emissions'!$C:$C,$B10)),
IF($A10="GCAM",SUMIFS('GCAM By Region By Sector'!G:G,'GCAM By Region By Sector'!$B:$B,$B10,'GCAM By Region By Sector'!$C:$C,$B$1)*10^3,SUMIFS('EPS Emissions'!H:H,'EPS Emissions'!$C:$C,$B10,'EPS Emissions'!$D:$D,$B$1)))</f>
        <v>-10.196186551398586</v>
      </c>
      <c r="I10" s="47">
        <f>IF($B$1="All Sectors",
IF($A10="GCAM",SUMIFS('GCAM By Region By Sector'!H:H,'GCAM By Region By Sector'!$B:$B,$B10)*10^3,SUMIFS('EPS Emissions'!I:I,'EPS Emissions'!$C:$C,$B10)),
IF($A10="GCAM",SUMIFS('GCAM By Region By Sector'!H:H,'GCAM By Region By Sector'!$B:$B,$B10,'GCAM By Region By Sector'!$C:$C,$B$1)*10^3,SUMIFS('EPS Emissions'!I:I,'EPS Emissions'!$C:$C,$B10,'EPS Emissions'!$D:$D,$B$1)))</f>
        <v>-10.939631511698115</v>
      </c>
      <c r="J10" s="47">
        <f>IF($B$1="All Sectors",
IF($A10="GCAM",SUMIFS('GCAM By Region By Sector'!I:I,'GCAM By Region By Sector'!$B:$B,$B10)*10^3,SUMIFS('EPS Emissions'!J:J,'EPS Emissions'!$C:$C,$B10)),
IF($A10="GCAM",SUMIFS('GCAM By Region By Sector'!I:I,'GCAM By Region By Sector'!$B:$B,$B10,'GCAM By Region By Sector'!$C:$C,$B$1)*10^3,SUMIFS('EPS Emissions'!J:J,'EPS Emissions'!$C:$C,$B10,'EPS Emissions'!$D:$D,$B$1)))</f>
        <v>-11.683076471997644</v>
      </c>
      <c r="K10" s="47">
        <f>IF($B$1="All Sectors",
IF($A10="GCAM",SUMIFS('GCAM By Region By Sector'!J:J,'GCAM By Region By Sector'!$B:$B,$B10)*10^3,SUMIFS('EPS Emissions'!K:K,'EPS Emissions'!$C:$C,$B10)),
IF($A10="GCAM",SUMIFS('GCAM By Region By Sector'!J:J,'GCAM By Region By Sector'!$B:$B,$B10,'GCAM By Region By Sector'!$C:$C,$B$1)*10^3,SUMIFS('EPS Emissions'!K:K,'EPS Emissions'!$C:$C,$B10,'EPS Emissions'!$D:$D,$B$1)))</f>
        <v>-12.151191732030533</v>
      </c>
      <c r="L10" s="47">
        <f>IF($B$1="All Sectors",
IF($A10="GCAM",SUMIFS('GCAM By Region By Sector'!K:K,'GCAM By Region By Sector'!$B:$B,$B10)*10^3,SUMIFS('EPS Emissions'!L:L,'EPS Emissions'!$C:$C,$B10)),
IF($A10="GCAM",SUMIFS('GCAM By Region By Sector'!K:K,'GCAM By Region By Sector'!$B:$B,$B10,'GCAM By Region By Sector'!$C:$C,$B$1)*10^3,SUMIFS('EPS Emissions'!L:L,'EPS Emissions'!$C:$C,$B10,'EPS Emissions'!$D:$D,$B$1)))</f>
        <v>-12.61930699206342</v>
      </c>
      <c r="M10" s="47">
        <f>IF($B$1="All Sectors",
IF($A10="GCAM",SUMIFS('GCAM By Region By Sector'!L:L,'GCAM By Region By Sector'!$B:$B,$B10)*10^3,SUMIFS('EPS Emissions'!M:M,'EPS Emissions'!$C:$C,$B10)),
IF($A10="GCAM",SUMIFS('GCAM By Region By Sector'!L:L,'GCAM By Region By Sector'!$B:$B,$B10,'GCAM By Region By Sector'!$C:$C,$B$1)*10^3,SUMIFS('EPS Emissions'!M:M,'EPS Emissions'!$C:$C,$B10,'EPS Emissions'!$D:$D,$B$1)))</f>
        <v>-13.087422252096305</v>
      </c>
      <c r="N10" s="47">
        <f>IF($B$1="All Sectors",
IF($A10="GCAM",SUMIFS('GCAM By Region By Sector'!M:M,'GCAM By Region By Sector'!$B:$B,$B10)*10^3,SUMIFS('EPS Emissions'!N:N,'EPS Emissions'!$C:$C,$B10)),
IF($A10="GCAM",SUMIFS('GCAM By Region By Sector'!M:M,'GCAM By Region By Sector'!$B:$B,$B10,'GCAM By Region By Sector'!$C:$C,$B$1)*10^3,SUMIFS('EPS Emissions'!N:N,'EPS Emissions'!$C:$C,$B10,'EPS Emissions'!$D:$D,$B$1)))</f>
        <v>-13.555537512129193</v>
      </c>
      <c r="O10" s="47">
        <f>IF($B$1="All Sectors",
IF($A10="GCAM",SUMIFS('GCAM By Region By Sector'!N:N,'GCAM By Region By Sector'!$B:$B,$B10)*10^3,SUMIFS('EPS Emissions'!O:O,'EPS Emissions'!$C:$C,$B10)),
IF($A10="GCAM",SUMIFS('GCAM By Region By Sector'!N:N,'GCAM By Region By Sector'!$B:$B,$B10,'GCAM By Region By Sector'!$C:$C,$B$1)*10^3,SUMIFS('EPS Emissions'!O:O,'EPS Emissions'!$C:$C,$B10,'EPS Emissions'!$D:$D,$B$1)))</f>
        <v>-14.02365277216208</v>
      </c>
      <c r="P10" s="47">
        <f>IF($B$1="All Sectors",
IF($A10="GCAM",SUMIFS('GCAM By Region By Sector'!O:O,'GCAM By Region By Sector'!$B:$B,$B10)*10^3,SUMIFS('EPS Emissions'!P:P,'EPS Emissions'!$C:$C,$B10)),
IF($A10="GCAM",SUMIFS('GCAM By Region By Sector'!O:O,'GCAM By Region By Sector'!$B:$B,$B10,'GCAM By Region By Sector'!$C:$C,$B$1)*10^3,SUMIFS('EPS Emissions'!P:P,'EPS Emissions'!$C:$C,$B10,'EPS Emissions'!$D:$D,$B$1)))</f>
        <v>-14.451049847728273</v>
      </c>
      <c r="Q10" s="47">
        <f>IF($B$1="All Sectors",
IF($A10="GCAM",SUMIFS('GCAM By Region By Sector'!P:P,'GCAM By Region By Sector'!$B:$B,$B10)*10^3,SUMIFS('EPS Emissions'!Q:Q,'EPS Emissions'!$C:$C,$B10)),
IF($A10="GCAM",SUMIFS('GCAM By Region By Sector'!P:P,'GCAM By Region By Sector'!$B:$B,$B10,'GCAM By Region By Sector'!$C:$C,$B$1)*10^3,SUMIFS('EPS Emissions'!Q:Q,'EPS Emissions'!$C:$C,$B10,'EPS Emissions'!$D:$D,$B$1)))</f>
        <v>-14.878446923294467</v>
      </c>
      <c r="R10" s="47">
        <f>IF($B$1="All Sectors",
IF($A10="GCAM",SUMIFS('GCAM By Region By Sector'!Q:Q,'GCAM By Region By Sector'!$B:$B,$B10)*10^3,SUMIFS('EPS Emissions'!R:R,'EPS Emissions'!$C:$C,$B10)),
IF($A10="GCAM",SUMIFS('GCAM By Region By Sector'!Q:Q,'GCAM By Region By Sector'!$B:$B,$B10,'GCAM By Region By Sector'!$C:$C,$B$1)*10^3,SUMIFS('EPS Emissions'!R:R,'EPS Emissions'!$C:$C,$B10,'EPS Emissions'!$D:$D,$B$1)))</f>
        <v>-15.305843998860661</v>
      </c>
      <c r="S10" s="47">
        <f>IF($B$1="All Sectors",
IF($A10="GCAM",SUMIFS('GCAM By Region By Sector'!R:R,'GCAM By Region By Sector'!$B:$B,$B10)*10^3,SUMIFS('EPS Emissions'!S:S,'EPS Emissions'!$C:$C,$B10)),
IF($A10="GCAM",SUMIFS('GCAM By Region By Sector'!R:R,'GCAM By Region By Sector'!$B:$B,$B10,'GCAM By Region By Sector'!$C:$C,$B$1)*10^3,SUMIFS('EPS Emissions'!S:S,'EPS Emissions'!$C:$C,$B10,'EPS Emissions'!$D:$D,$B$1)))</f>
        <v>-15.733241074426855</v>
      </c>
      <c r="T10" s="47">
        <f>IF($B$1="All Sectors",
IF($A10="GCAM",SUMIFS('GCAM By Region By Sector'!S:S,'GCAM By Region By Sector'!$B:$B,$B10)*10^3,SUMIFS('EPS Emissions'!T:T,'EPS Emissions'!$C:$C,$B10)),
IF($A10="GCAM",SUMIFS('GCAM By Region By Sector'!S:S,'GCAM By Region By Sector'!$B:$B,$B10,'GCAM By Region By Sector'!$C:$C,$B$1)*10^3,SUMIFS('EPS Emissions'!T:T,'EPS Emissions'!$C:$C,$B10,'EPS Emissions'!$D:$D,$B$1)))</f>
        <v>-16.160638149993048</v>
      </c>
      <c r="U10" s="47">
        <f>IF($B$1="All Sectors",
IF($A10="GCAM",SUMIFS('GCAM By Region By Sector'!T:T,'GCAM By Region By Sector'!$B:$B,$B10)*10^3,SUMIFS('EPS Emissions'!U:U,'EPS Emissions'!$C:$C,$B10)),
IF($A10="GCAM",SUMIFS('GCAM By Region By Sector'!T:T,'GCAM By Region By Sector'!$B:$B,$B10,'GCAM By Region By Sector'!$C:$C,$B$1)*10^3,SUMIFS('EPS Emissions'!U:U,'EPS Emissions'!$C:$C,$B10,'EPS Emissions'!$D:$D,$B$1)))</f>
        <v>-16.761806926683491</v>
      </c>
      <c r="V10" s="47">
        <f>IF($B$1="All Sectors",
IF($A10="GCAM",SUMIFS('GCAM By Region By Sector'!U:U,'GCAM By Region By Sector'!$B:$B,$B10)*10^3,SUMIFS('EPS Emissions'!V:V,'EPS Emissions'!$C:$C,$B10)),
IF($A10="GCAM",SUMIFS('GCAM By Region By Sector'!U:U,'GCAM By Region By Sector'!$B:$B,$B10,'GCAM By Region By Sector'!$C:$C,$B$1)*10^3,SUMIFS('EPS Emissions'!V:V,'EPS Emissions'!$C:$C,$B10,'EPS Emissions'!$D:$D,$B$1)))</f>
        <v>-17.36297570337393</v>
      </c>
      <c r="W10" s="47">
        <f>IF($B$1="All Sectors",
IF($A10="GCAM",SUMIFS('GCAM By Region By Sector'!V:V,'GCAM By Region By Sector'!$B:$B,$B10)*10^3,SUMIFS('EPS Emissions'!W:W,'EPS Emissions'!$C:$C,$B10)),
IF($A10="GCAM",SUMIFS('GCAM By Region By Sector'!V:V,'GCAM By Region By Sector'!$B:$B,$B10,'GCAM By Region By Sector'!$C:$C,$B$1)*10^3,SUMIFS('EPS Emissions'!W:W,'EPS Emissions'!$C:$C,$B10,'EPS Emissions'!$D:$D,$B$1)))</f>
        <v>-17.964144480064373</v>
      </c>
      <c r="X10" s="47">
        <f>IF($B$1="All Sectors",
IF($A10="GCAM",SUMIFS('GCAM By Region By Sector'!W:W,'GCAM By Region By Sector'!$B:$B,$B10)*10^3,SUMIFS('EPS Emissions'!X:X,'EPS Emissions'!$C:$C,$B10)),
IF($A10="GCAM",SUMIFS('GCAM By Region By Sector'!W:W,'GCAM By Region By Sector'!$B:$B,$B10,'GCAM By Region By Sector'!$C:$C,$B$1)*10^3,SUMIFS('EPS Emissions'!X:X,'EPS Emissions'!$C:$C,$B10,'EPS Emissions'!$D:$D,$B$1)))</f>
        <v>-18.565313256754816</v>
      </c>
      <c r="Y10" s="47">
        <f>IF($B$1="All Sectors",
IF($A10="GCAM",SUMIFS('GCAM By Region By Sector'!X:X,'GCAM By Region By Sector'!$B:$B,$B10)*10^3,SUMIFS('EPS Emissions'!Y:Y,'EPS Emissions'!$C:$C,$B10)),
IF($A10="GCAM",SUMIFS('GCAM By Region By Sector'!X:X,'GCAM By Region By Sector'!$B:$B,$B10,'GCAM By Region By Sector'!$C:$C,$B$1)*10^3,SUMIFS('EPS Emissions'!Y:Y,'EPS Emissions'!$C:$C,$B10,'EPS Emissions'!$D:$D,$B$1)))</f>
        <v>-19.166482033445259</v>
      </c>
      <c r="Z10" s="47">
        <f>IF($B$1="All Sectors",
IF($A10="GCAM",SUMIFS('GCAM By Region By Sector'!Y:Y,'GCAM By Region By Sector'!$B:$B,$B10)*10^3,SUMIFS('EPS Emissions'!Z:Z,'EPS Emissions'!$C:$C,$B10)),
IF($A10="GCAM",SUMIFS('GCAM By Region By Sector'!Y:Y,'GCAM By Region By Sector'!$B:$B,$B10,'GCAM By Region By Sector'!$C:$C,$B$1)*10^3,SUMIFS('EPS Emissions'!Z:Z,'EPS Emissions'!$C:$C,$B10,'EPS Emissions'!$D:$D,$B$1)))</f>
        <v>-19.973290538560921</v>
      </c>
      <c r="AA10" s="47">
        <f>IF($B$1="All Sectors",
IF($A10="GCAM",SUMIFS('GCAM By Region By Sector'!Z:Z,'GCAM By Region By Sector'!$B:$B,$B10)*10^3,SUMIFS('EPS Emissions'!AA:AA,'EPS Emissions'!$C:$C,$B10)),
IF($A10="GCAM",SUMIFS('GCAM By Region By Sector'!Z:Z,'GCAM By Region By Sector'!$B:$B,$B10,'GCAM By Region By Sector'!$C:$C,$B$1)*10^3,SUMIFS('EPS Emissions'!AA:AA,'EPS Emissions'!$C:$C,$B10,'EPS Emissions'!$D:$D,$B$1)))</f>
        <v>-20.780099043676579</v>
      </c>
      <c r="AB10" s="47">
        <f>IF($B$1="All Sectors",
IF($A10="GCAM",SUMIFS('GCAM By Region By Sector'!AA:AA,'GCAM By Region By Sector'!$B:$B,$B10)*10^3,SUMIFS('EPS Emissions'!AB:AB,'EPS Emissions'!$C:$C,$B10)),
IF($A10="GCAM",SUMIFS('GCAM By Region By Sector'!AA:AA,'GCAM By Region By Sector'!$B:$B,$B10,'GCAM By Region By Sector'!$C:$C,$B$1)*10^3,SUMIFS('EPS Emissions'!AB:AB,'EPS Emissions'!$C:$C,$B10,'EPS Emissions'!$D:$D,$B$1)))</f>
        <v>-21.586907548792237</v>
      </c>
      <c r="AC10" s="47">
        <f>IF($B$1="All Sectors",
IF($A10="GCAM",SUMIFS('GCAM By Region By Sector'!AB:AB,'GCAM By Region By Sector'!$B:$B,$B10)*10^3,SUMIFS('EPS Emissions'!AC:AC,'EPS Emissions'!$C:$C,$B10)),
IF($A10="GCAM",SUMIFS('GCAM By Region By Sector'!AB:AB,'GCAM By Region By Sector'!$B:$B,$B10,'GCAM By Region By Sector'!$C:$C,$B$1)*10^3,SUMIFS('EPS Emissions'!AC:AC,'EPS Emissions'!$C:$C,$B10,'EPS Emissions'!$D:$D,$B$1)))</f>
        <v>-22.393716053907898</v>
      </c>
      <c r="AD10" s="47">
        <f>IF($B$1="All Sectors",
IF($A10="GCAM",SUMIFS('GCAM By Region By Sector'!AC:AC,'GCAM By Region By Sector'!$B:$B,$B10)*10^3,SUMIFS('EPS Emissions'!AD:AD,'EPS Emissions'!$C:$C,$B10)),
IF($A10="GCAM",SUMIFS('GCAM By Region By Sector'!AC:AC,'GCAM By Region By Sector'!$B:$B,$B10,'GCAM By Region By Sector'!$C:$C,$B$1)*10^3,SUMIFS('EPS Emissions'!AD:AD,'EPS Emissions'!$C:$C,$B10,'EPS Emissions'!$D:$D,$B$1)))</f>
        <v>-23.200524559023556</v>
      </c>
      <c r="AE10" s="47">
        <f>IF($B$1="All Sectors",
IF($A10="GCAM",SUMIFS('GCAM By Region By Sector'!AD:AD,'GCAM By Region By Sector'!$B:$B,$B10)*10^3,SUMIFS('EPS Emissions'!AE:AE,'EPS Emissions'!$C:$C,$B10)),
IF($A10="GCAM",SUMIFS('GCAM By Region By Sector'!AD:AD,'GCAM By Region By Sector'!$B:$B,$B10,'GCAM By Region By Sector'!$C:$C,$B$1)*10^3,SUMIFS('EPS Emissions'!AE:AE,'EPS Emissions'!$C:$C,$B10,'EPS Emissions'!$D:$D,$B$1)))</f>
        <v>-23.925462158579784</v>
      </c>
      <c r="AF10" s="47">
        <f>IF($B$1="All Sectors",
IF($A10="GCAM",SUMIFS('GCAM By Region By Sector'!AE:AE,'GCAM By Region By Sector'!$B:$B,$B10)*10^3,SUMIFS('EPS Emissions'!AF:AF,'EPS Emissions'!$C:$C,$B10)),
IF($A10="GCAM",SUMIFS('GCAM By Region By Sector'!AE:AE,'GCAM By Region By Sector'!$B:$B,$B10,'GCAM By Region By Sector'!$C:$C,$B$1)*10^3,SUMIFS('EPS Emissions'!AF:AF,'EPS Emissions'!$C:$C,$B10,'EPS Emissions'!$D:$D,$B$1)))</f>
        <v>-24.650399758136011</v>
      </c>
      <c r="AG10" s="47">
        <f>IF($B$1="All Sectors",
IF($A10="GCAM",SUMIFS('GCAM By Region By Sector'!AF:AF,'GCAM By Region By Sector'!$B:$B,$B10)*10^3,SUMIFS('EPS Emissions'!AG:AG,'EPS Emissions'!$C:$C,$B10)),
IF($A10="GCAM",SUMIFS('GCAM By Region By Sector'!AF:AF,'GCAM By Region By Sector'!$B:$B,$B10,'GCAM By Region By Sector'!$C:$C,$B$1)*10^3,SUMIFS('EPS Emissions'!AG:AG,'EPS Emissions'!$C:$C,$B10,'EPS Emissions'!$D:$D,$B$1)))</f>
        <v>-25.375337357692239</v>
      </c>
      <c r="AH10" s="47">
        <f>IF($B$1="All Sectors",
IF($A10="GCAM",SUMIFS('GCAM By Region By Sector'!AG:AG,'GCAM By Region By Sector'!$B:$B,$B10)*10^3,SUMIFS('EPS Emissions'!AH:AH,'EPS Emissions'!$C:$C,$B10)),
IF($A10="GCAM",SUMIFS('GCAM By Region By Sector'!AG:AG,'GCAM By Region By Sector'!$B:$B,$B10,'GCAM By Region By Sector'!$C:$C,$B$1)*10^3,SUMIFS('EPS Emissions'!AH:AH,'EPS Emissions'!$C:$C,$B10,'EPS Emissions'!$D:$D,$B$1)))</f>
        <v>-26.100274957248466</v>
      </c>
      <c r="AI10" s="47">
        <f>IF($B$1="All Sectors",
IF($A10="GCAM",SUMIFS('GCAM By Region By Sector'!AH:AH,'GCAM By Region By Sector'!$B:$B,$B10)*10^3,SUMIFS('EPS Emissions'!AI:AI,'EPS Emissions'!$C:$C,$B10)),
IF($A10="GCAM",SUMIFS('GCAM By Region By Sector'!AH:AH,'GCAM By Region By Sector'!$B:$B,$B10,'GCAM By Region By Sector'!$C:$C,$B$1)*10^3,SUMIFS('EPS Emissions'!AI:AI,'EPS Emissions'!$C:$C,$B10,'EPS Emissions'!$D:$D,$B$1)))</f>
        <v>-26.825212556804694</v>
      </c>
    </row>
    <row r="11" spans="1:39" x14ac:dyDescent="0.35">
      <c r="A11" s="10" t="s">
        <v>13</v>
      </c>
      <c r="B11" s="13" t="s">
        <v>11</v>
      </c>
      <c r="C11" t="s">
        <v>12</v>
      </c>
      <c r="D11" s="61">
        <f t="shared" si="1"/>
        <v>-12.927227404846171</v>
      </c>
      <c r="E11" s="47">
        <f>IF($B$1="All Sectors",
IF($A11="GCAM",SUMIFS('GCAM By Region By Sector'!D:D,'GCAM By Region By Sector'!$B:$B,$B11)*10^3,SUMIFS('EPS Emissions'!E:E,'EPS Emissions'!$C:$C,$B11)),
IF($A11="GCAM",SUMIFS('GCAM By Region By Sector'!D:D,'GCAM By Region By Sector'!$B:$B,$B11,'GCAM By Region By Sector'!$C:$C,$B$1)*10^3,SUMIFS('EPS Emissions'!E:E,'EPS Emissions'!$C:$C,$B11,'EPS Emissions'!$D:$D,$B$1)))</f>
        <v>-91.470887336499999</v>
      </c>
      <c r="F11" s="47">
        <f>IF($B$1="All Sectors",
IF($A11="GCAM",SUMIFS('GCAM By Region By Sector'!E:E,'GCAM By Region By Sector'!$B:$B,$B11)*10^3,SUMIFS('EPS Emissions'!F:F,'EPS Emissions'!$C:$C,$B11)),
IF($A11="GCAM",SUMIFS('GCAM By Region By Sector'!E:E,'GCAM By Region By Sector'!$B:$B,$B11,'GCAM By Region By Sector'!$C:$C,$B$1)*10^3,SUMIFS('EPS Emissions'!F:F,'EPS Emissions'!$C:$C,$B11,'EPS Emissions'!$D:$D,$B$1)))</f>
        <v>-99.060126229047256</v>
      </c>
      <c r="G11" s="47">
        <f>IF($B$1="All Sectors",
IF($A11="GCAM",SUMIFS('GCAM By Region By Sector'!F:F,'GCAM By Region By Sector'!$B:$B,$B11)*10^3,SUMIFS('EPS Emissions'!G:G,'EPS Emissions'!$C:$C,$B11)),
IF($A11="GCAM",SUMIFS('GCAM By Region By Sector'!F:F,'GCAM By Region By Sector'!$B:$B,$B11,'GCAM By Region By Sector'!$C:$C,$B$1)*10^3,SUMIFS('EPS Emissions'!G:G,'EPS Emissions'!$C:$C,$B11,'EPS Emissions'!$D:$D,$B$1)))</f>
        <v>-106.64936512159453</v>
      </c>
      <c r="H11" s="47">
        <f>IF($B$1="All Sectors",
IF($A11="GCAM",SUMIFS('GCAM By Region By Sector'!G:G,'GCAM By Region By Sector'!$B:$B,$B11)*10^3,SUMIFS('EPS Emissions'!H:H,'EPS Emissions'!$C:$C,$B11)),
IF($A11="GCAM",SUMIFS('GCAM By Region By Sector'!G:G,'GCAM By Region By Sector'!$B:$B,$B11,'GCAM By Region By Sector'!$C:$C,$B$1)*10^3,SUMIFS('EPS Emissions'!H:H,'EPS Emissions'!$C:$C,$B11,'EPS Emissions'!$D:$D,$B$1)))</f>
        <v>-114.23860401414179</v>
      </c>
      <c r="I11" s="47">
        <f>IF($B$1="All Sectors",
IF($A11="GCAM",SUMIFS('GCAM By Region By Sector'!H:H,'GCAM By Region By Sector'!$B:$B,$B11)*10^3,SUMIFS('EPS Emissions'!I:I,'EPS Emissions'!$C:$C,$B11)),
IF($A11="GCAM",SUMIFS('GCAM By Region By Sector'!H:H,'GCAM By Region By Sector'!$B:$B,$B11,'GCAM By Region By Sector'!$C:$C,$B$1)*10^3,SUMIFS('EPS Emissions'!I:I,'EPS Emissions'!$C:$C,$B11,'EPS Emissions'!$D:$D,$B$1)))</f>
        <v>-121.82784290668904</v>
      </c>
      <c r="J11" s="47">
        <f>IF($B$1="All Sectors",
IF($A11="GCAM",SUMIFS('GCAM By Region By Sector'!I:I,'GCAM By Region By Sector'!$B:$B,$B11)*10^3,SUMIFS('EPS Emissions'!J:J,'EPS Emissions'!$C:$C,$B11)),
IF($A11="GCAM",SUMIFS('GCAM By Region By Sector'!I:I,'GCAM By Region By Sector'!$B:$B,$B11,'GCAM By Region By Sector'!$C:$C,$B$1)*10^3,SUMIFS('EPS Emissions'!J:J,'EPS Emissions'!$C:$C,$B11,'EPS Emissions'!$D:$D,$B$1)))</f>
        <v>-129.41708179923631</v>
      </c>
      <c r="K11" s="47">
        <f>IF($B$1="All Sectors",
IF($A11="GCAM",SUMIFS('GCAM By Region By Sector'!J:J,'GCAM By Region By Sector'!$B:$B,$B11)*10^3,SUMIFS('EPS Emissions'!K:K,'EPS Emissions'!$C:$C,$B11)),
IF($A11="GCAM",SUMIFS('GCAM By Region By Sector'!J:J,'GCAM By Region By Sector'!$B:$B,$B11,'GCAM By Region By Sector'!$C:$C,$B$1)*10^3,SUMIFS('EPS Emissions'!K:K,'EPS Emissions'!$C:$C,$B11,'EPS Emissions'!$D:$D,$B$1)))</f>
        <v>-149.51863476179443</v>
      </c>
      <c r="L11" s="47">
        <f>IF($B$1="All Sectors",
IF($A11="GCAM",SUMIFS('GCAM By Region By Sector'!K:K,'GCAM By Region By Sector'!$B:$B,$B11)*10^3,SUMIFS('EPS Emissions'!L:L,'EPS Emissions'!$C:$C,$B11)),
IF($A11="GCAM",SUMIFS('GCAM By Region By Sector'!K:K,'GCAM By Region By Sector'!$B:$B,$B11,'GCAM By Region By Sector'!$C:$C,$B$1)*10^3,SUMIFS('EPS Emissions'!L:L,'EPS Emissions'!$C:$C,$B11,'EPS Emissions'!$D:$D,$B$1)))</f>
        <v>-169.62018772435255</v>
      </c>
      <c r="M11" s="47">
        <f>IF($B$1="All Sectors",
IF($A11="GCAM",SUMIFS('GCAM By Region By Sector'!L:L,'GCAM By Region By Sector'!$B:$B,$B11)*10^3,SUMIFS('EPS Emissions'!M:M,'EPS Emissions'!$C:$C,$B11)),
IF($A11="GCAM",SUMIFS('GCAM By Region By Sector'!L:L,'GCAM By Region By Sector'!$B:$B,$B11,'GCAM By Region By Sector'!$C:$C,$B$1)*10^3,SUMIFS('EPS Emissions'!M:M,'EPS Emissions'!$C:$C,$B11,'EPS Emissions'!$D:$D,$B$1)))</f>
        <v>-189.72174068691066</v>
      </c>
      <c r="N11" s="47">
        <f>IF($B$1="All Sectors",
IF($A11="GCAM",SUMIFS('GCAM By Region By Sector'!M:M,'GCAM By Region By Sector'!$B:$B,$B11)*10^3,SUMIFS('EPS Emissions'!N:N,'EPS Emissions'!$C:$C,$B11)),
IF($A11="GCAM",SUMIFS('GCAM By Region By Sector'!M:M,'GCAM By Region By Sector'!$B:$B,$B11,'GCAM By Region By Sector'!$C:$C,$B$1)*10^3,SUMIFS('EPS Emissions'!N:N,'EPS Emissions'!$C:$C,$B11,'EPS Emissions'!$D:$D,$B$1)))</f>
        <v>-209.82329364946878</v>
      </c>
      <c r="O11" s="47">
        <f>IF($B$1="All Sectors",
IF($A11="GCAM",SUMIFS('GCAM By Region By Sector'!N:N,'GCAM By Region By Sector'!$B:$B,$B11)*10^3,SUMIFS('EPS Emissions'!O:O,'EPS Emissions'!$C:$C,$B11)),
IF($A11="GCAM",SUMIFS('GCAM By Region By Sector'!N:N,'GCAM By Region By Sector'!$B:$B,$B11,'GCAM By Region By Sector'!$C:$C,$B$1)*10^3,SUMIFS('EPS Emissions'!O:O,'EPS Emissions'!$C:$C,$B11,'EPS Emissions'!$D:$D,$B$1)))</f>
        <v>-229.9248466120269</v>
      </c>
      <c r="P11" s="47">
        <f>IF($B$1="All Sectors",
IF($A11="GCAM",SUMIFS('GCAM By Region By Sector'!O:O,'GCAM By Region By Sector'!$B:$B,$B11)*10^3,SUMIFS('EPS Emissions'!P:P,'EPS Emissions'!$C:$C,$B11)),
IF($A11="GCAM",SUMIFS('GCAM By Region By Sector'!O:O,'GCAM By Region By Sector'!$B:$B,$B11,'GCAM By Region By Sector'!$C:$C,$B$1)*10^3,SUMIFS('EPS Emissions'!P:P,'EPS Emissions'!$C:$C,$B11,'EPS Emissions'!$D:$D,$B$1)))</f>
        <v>-259.58142946796841</v>
      </c>
      <c r="Q11" s="47">
        <f>IF($B$1="All Sectors",
IF($A11="GCAM",SUMIFS('GCAM By Region By Sector'!P:P,'GCAM By Region By Sector'!$B:$B,$B11)*10^3,SUMIFS('EPS Emissions'!Q:Q,'EPS Emissions'!$C:$C,$B11)),
IF($A11="GCAM",SUMIFS('GCAM By Region By Sector'!P:P,'GCAM By Region By Sector'!$B:$B,$B11,'GCAM By Region By Sector'!$C:$C,$B$1)*10^3,SUMIFS('EPS Emissions'!Q:Q,'EPS Emissions'!$C:$C,$B11,'EPS Emissions'!$D:$D,$B$1)))</f>
        <v>-289.23801232390997</v>
      </c>
      <c r="R11" s="47">
        <f>IF($B$1="All Sectors",
IF($A11="GCAM",SUMIFS('GCAM By Region By Sector'!Q:Q,'GCAM By Region By Sector'!$B:$B,$B11)*10^3,SUMIFS('EPS Emissions'!R:R,'EPS Emissions'!$C:$C,$B11)),
IF($A11="GCAM",SUMIFS('GCAM By Region By Sector'!Q:Q,'GCAM By Region By Sector'!$B:$B,$B11,'GCAM By Region By Sector'!$C:$C,$B$1)*10^3,SUMIFS('EPS Emissions'!R:R,'EPS Emissions'!$C:$C,$B11,'EPS Emissions'!$D:$D,$B$1)))</f>
        <v>-318.89459517985142</v>
      </c>
      <c r="S11" s="47">
        <f>IF($B$1="All Sectors",
IF($A11="GCAM",SUMIFS('GCAM By Region By Sector'!R:R,'GCAM By Region By Sector'!$B:$B,$B11)*10^3,SUMIFS('EPS Emissions'!S:S,'EPS Emissions'!$C:$C,$B11)),
IF($A11="GCAM",SUMIFS('GCAM By Region By Sector'!R:R,'GCAM By Region By Sector'!$B:$B,$B11,'GCAM By Region By Sector'!$C:$C,$B$1)*10^3,SUMIFS('EPS Emissions'!S:S,'EPS Emissions'!$C:$C,$B11,'EPS Emissions'!$D:$D,$B$1)))</f>
        <v>-348.55117803579293</v>
      </c>
      <c r="T11" s="47">
        <f>IF($B$1="All Sectors",
IF($A11="GCAM",SUMIFS('GCAM By Region By Sector'!S:S,'GCAM By Region By Sector'!$B:$B,$B11)*10^3,SUMIFS('EPS Emissions'!T:T,'EPS Emissions'!$C:$C,$B11)),
IF($A11="GCAM",SUMIFS('GCAM By Region By Sector'!S:S,'GCAM By Region By Sector'!$B:$B,$B11,'GCAM By Region By Sector'!$C:$C,$B$1)*10^3,SUMIFS('EPS Emissions'!T:T,'EPS Emissions'!$C:$C,$B11,'EPS Emissions'!$D:$D,$B$1)))</f>
        <v>-378.20776089173449</v>
      </c>
      <c r="U11" s="47">
        <f>IF($B$1="All Sectors",
IF($A11="GCAM",SUMIFS('GCAM By Region By Sector'!T:T,'GCAM By Region By Sector'!$B:$B,$B11)*10^3,SUMIFS('EPS Emissions'!U:U,'EPS Emissions'!$C:$C,$B11)),
IF($A11="GCAM",SUMIFS('GCAM By Region By Sector'!T:T,'GCAM By Region By Sector'!$B:$B,$B11,'GCAM By Region By Sector'!$C:$C,$B$1)*10^3,SUMIFS('EPS Emissions'!U:U,'EPS Emissions'!$C:$C,$B11,'EPS Emissions'!$D:$D,$B$1)))</f>
        <v>-411.9854440779207</v>
      </c>
      <c r="V11" s="47">
        <f>IF($B$1="All Sectors",
IF($A11="GCAM",SUMIFS('GCAM By Region By Sector'!U:U,'GCAM By Region By Sector'!$B:$B,$B11)*10^3,SUMIFS('EPS Emissions'!V:V,'EPS Emissions'!$C:$C,$B11)),
IF($A11="GCAM",SUMIFS('GCAM By Region By Sector'!U:U,'GCAM By Region By Sector'!$B:$B,$B11,'GCAM By Region By Sector'!$C:$C,$B$1)*10^3,SUMIFS('EPS Emissions'!V:V,'EPS Emissions'!$C:$C,$B11,'EPS Emissions'!$D:$D,$B$1)))</f>
        <v>-445.76312726410691</v>
      </c>
      <c r="W11" s="47">
        <f>IF($B$1="All Sectors",
IF($A11="GCAM",SUMIFS('GCAM By Region By Sector'!V:V,'GCAM By Region By Sector'!$B:$B,$B11)*10^3,SUMIFS('EPS Emissions'!W:W,'EPS Emissions'!$C:$C,$B11)),
IF($A11="GCAM",SUMIFS('GCAM By Region By Sector'!V:V,'GCAM By Region By Sector'!$B:$B,$B11,'GCAM By Region By Sector'!$C:$C,$B$1)*10^3,SUMIFS('EPS Emissions'!W:W,'EPS Emissions'!$C:$C,$B11,'EPS Emissions'!$D:$D,$B$1)))</f>
        <v>-479.54081045029318</v>
      </c>
      <c r="X11" s="47">
        <f>IF($B$1="All Sectors",
IF($A11="GCAM",SUMIFS('GCAM By Region By Sector'!W:W,'GCAM By Region By Sector'!$B:$B,$B11)*10^3,SUMIFS('EPS Emissions'!X:X,'EPS Emissions'!$C:$C,$B11)),
IF($A11="GCAM",SUMIFS('GCAM By Region By Sector'!W:W,'GCAM By Region By Sector'!$B:$B,$B11,'GCAM By Region By Sector'!$C:$C,$B$1)*10^3,SUMIFS('EPS Emissions'!X:X,'EPS Emissions'!$C:$C,$B11,'EPS Emissions'!$D:$D,$B$1)))</f>
        <v>-513.31849363647939</v>
      </c>
      <c r="Y11" s="47">
        <f>IF($B$1="All Sectors",
IF($A11="GCAM",SUMIFS('GCAM By Region By Sector'!X:X,'GCAM By Region By Sector'!$B:$B,$B11)*10^3,SUMIFS('EPS Emissions'!Y:Y,'EPS Emissions'!$C:$C,$B11)),
IF($A11="GCAM",SUMIFS('GCAM By Region By Sector'!X:X,'GCAM By Region By Sector'!$B:$B,$B11,'GCAM By Region By Sector'!$C:$C,$B$1)*10^3,SUMIFS('EPS Emissions'!Y:Y,'EPS Emissions'!$C:$C,$B11,'EPS Emissions'!$D:$D,$B$1)))</f>
        <v>-547.0961768226656</v>
      </c>
      <c r="Z11" s="47">
        <f>IF($B$1="All Sectors",
IF($A11="GCAM",SUMIFS('GCAM By Region By Sector'!Y:Y,'GCAM By Region By Sector'!$B:$B,$B11)*10^3,SUMIFS('EPS Emissions'!Z:Z,'EPS Emissions'!$C:$C,$B11)),
IF($A11="GCAM",SUMIFS('GCAM By Region By Sector'!Y:Y,'GCAM By Region By Sector'!$B:$B,$B11,'GCAM By Region By Sector'!$C:$C,$B$1)*10^3,SUMIFS('EPS Emissions'!Z:Z,'EPS Emissions'!$C:$C,$B11,'EPS Emissions'!$D:$D,$B$1)))</f>
        <v>-581.80649912385263</v>
      </c>
      <c r="AA11" s="47">
        <f>IF($B$1="All Sectors",
IF($A11="GCAM",SUMIFS('GCAM By Region By Sector'!Z:Z,'GCAM By Region By Sector'!$B:$B,$B11)*10^3,SUMIFS('EPS Emissions'!AA:AA,'EPS Emissions'!$C:$C,$B11)),
IF($A11="GCAM",SUMIFS('GCAM By Region By Sector'!Z:Z,'GCAM By Region By Sector'!$B:$B,$B11,'GCAM By Region By Sector'!$C:$C,$B$1)*10^3,SUMIFS('EPS Emissions'!AA:AA,'EPS Emissions'!$C:$C,$B11,'EPS Emissions'!$D:$D,$B$1)))</f>
        <v>-616.51682142503955</v>
      </c>
      <c r="AB11" s="47">
        <f>IF($B$1="All Sectors",
IF($A11="GCAM",SUMIFS('GCAM By Region By Sector'!AA:AA,'GCAM By Region By Sector'!$B:$B,$B11)*10^3,SUMIFS('EPS Emissions'!AB:AB,'EPS Emissions'!$C:$C,$B11)),
IF($A11="GCAM",SUMIFS('GCAM By Region By Sector'!AA:AA,'GCAM By Region By Sector'!$B:$B,$B11,'GCAM By Region By Sector'!$C:$C,$B$1)*10^3,SUMIFS('EPS Emissions'!AB:AB,'EPS Emissions'!$C:$C,$B11,'EPS Emissions'!$D:$D,$B$1)))</f>
        <v>-651.22714372622647</v>
      </c>
      <c r="AC11" s="47">
        <f>IF($B$1="All Sectors",
IF($A11="GCAM",SUMIFS('GCAM By Region By Sector'!AB:AB,'GCAM By Region By Sector'!$B:$B,$B11)*10^3,SUMIFS('EPS Emissions'!AC:AC,'EPS Emissions'!$C:$C,$B11)),
IF($A11="GCAM",SUMIFS('GCAM By Region By Sector'!AB:AB,'GCAM By Region By Sector'!$B:$B,$B11,'GCAM By Region By Sector'!$C:$C,$B$1)*10^3,SUMIFS('EPS Emissions'!AC:AC,'EPS Emissions'!$C:$C,$B11,'EPS Emissions'!$D:$D,$B$1)))</f>
        <v>-685.93746602741339</v>
      </c>
      <c r="AD11" s="47">
        <f>IF($B$1="All Sectors",
IF($A11="GCAM",SUMIFS('GCAM By Region By Sector'!AC:AC,'GCAM By Region By Sector'!$B:$B,$B11)*10^3,SUMIFS('EPS Emissions'!AD:AD,'EPS Emissions'!$C:$C,$B11)),
IF($A11="GCAM",SUMIFS('GCAM By Region By Sector'!AC:AC,'GCAM By Region By Sector'!$B:$B,$B11,'GCAM By Region By Sector'!$C:$C,$B$1)*10^3,SUMIFS('EPS Emissions'!AD:AD,'EPS Emissions'!$C:$C,$B11,'EPS Emissions'!$D:$D,$B$1)))</f>
        <v>-720.64778832860031</v>
      </c>
      <c r="AE11" s="47">
        <f>IF($B$1="All Sectors",
IF($A11="GCAM",SUMIFS('GCAM By Region By Sector'!AD:AD,'GCAM By Region By Sector'!$B:$B,$B11)*10^3,SUMIFS('EPS Emissions'!AE:AE,'EPS Emissions'!$C:$C,$B11)),
IF($A11="GCAM",SUMIFS('GCAM By Region By Sector'!AD:AD,'GCAM By Region By Sector'!$B:$B,$B11,'GCAM By Region By Sector'!$C:$C,$B$1)*10^3,SUMIFS('EPS Emissions'!AE:AE,'EPS Emissions'!$C:$C,$B11,'EPS Emissions'!$D:$D,$B$1)))</f>
        <v>-751.60799536723709</v>
      </c>
      <c r="AF11" s="47">
        <f>IF($B$1="All Sectors",
IF($A11="GCAM",SUMIFS('GCAM By Region By Sector'!AE:AE,'GCAM By Region By Sector'!$B:$B,$B11)*10^3,SUMIFS('EPS Emissions'!AF:AF,'EPS Emissions'!$C:$C,$B11)),
IF($A11="GCAM",SUMIFS('GCAM By Region By Sector'!AE:AE,'GCAM By Region By Sector'!$B:$B,$B11,'GCAM By Region By Sector'!$C:$C,$B$1)*10^3,SUMIFS('EPS Emissions'!AF:AF,'EPS Emissions'!$C:$C,$B11,'EPS Emissions'!$D:$D,$B$1)))</f>
        <v>-782.56820240587388</v>
      </c>
      <c r="AG11" s="47">
        <f>IF($B$1="All Sectors",
IF($A11="GCAM",SUMIFS('GCAM By Region By Sector'!AF:AF,'GCAM By Region By Sector'!$B:$B,$B11)*10^3,SUMIFS('EPS Emissions'!AG:AG,'EPS Emissions'!$C:$C,$B11)),
IF($A11="GCAM",SUMIFS('GCAM By Region By Sector'!AF:AF,'GCAM By Region By Sector'!$B:$B,$B11,'GCAM By Region By Sector'!$C:$C,$B$1)*10^3,SUMIFS('EPS Emissions'!AG:AG,'EPS Emissions'!$C:$C,$B11,'EPS Emissions'!$D:$D,$B$1)))</f>
        <v>-813.52840944451066</v>
      </c>
      <c r="AH11" s="47">
        <f>IF($B$1="All Sectors",
IF($A11="GCAM",SUMIFS('GCAM By Region By Sector'!AG:AG,'GCAM By Region By Sector'!$B:$B,$B11)*10^3,SUMIFS('EPS Emissions'!AH:AH,'EPS Emissions'!$C:$C,$B11)),
IF($A11="GCAM",SUMIFS('GCAM By Region By Sector'!AG:AG,'GCAM By Region By Sector'!$B:$B,$B11,'GCAM By Region By Sector'!$C:$C,$B$1)*10^3,SUMIFS('EPS Emissions'!AH:AH,'EPS Emissions'!$C:$C,$B11,'EPS Emissions'!$D:$D,$B$1)))</f>
        <v>-844.48861648314744</v>
      </c>
      <c r="AI11" s="47">
        <f>IF($B$1="All Sectors",
IF($A11="GCAM",SUMIFS('GCAM By Region By Sector'!AH:AH,'GCAM By Region By Sector'!$B:$B,$B11)*10^3,SUMIFS('EPS Emissions'!AI:AI,'EPS Emissions'!$C:$C,$B11)),
IF($A11="GCAM",SUMIFS('GCAM By Region By Sector'!AH:AH,'GCAM By Region By Sector'!$B:$B,$B11,'GCAM By Region By Sector'!$C:$C,$B$1)*10^3,SUMIFS('EPS Emissions'!AI:AI,'EPS Emissions'!$C:$C,$B11,'EPS Emissions'!$D:$D,$B$1)))</f>
        <v>-875.44882352178422</v>
      </c>
    </row>
    <row r="12" spans="1:39" x14ac:dyDescent="0.35">
      <c r="A12" s="10" t="s">
        <v>13</v>
      </c>
      <c r="B12" s="13" t="s">
        <v>29</v>
      </c>
      <c r="C12" t="s">
        <v>30</v>
      </c>
      <c r="D12" s="61">
        <f t="shared" si="1"/>
        <v>-0.6619942607357242</v>
      </c>
      <c r="E12" s="47">
        <f>IF($B$1="All Sectors",
IF($A12="GCAM",SUMIFS('GCAM By Region By Sector'!D:D,'GCAM By Region By Sector'!$B:$B,$B12)*10^3,SUMIFS('EPS Emissions'!E:E,'EPS Emissions'!$C:$C,$B12)),
IF($A12="GCAM",SUMIFS('GCAM By Region By Sector'!D:D,'GCAM By Region By Sector'!$B:$B,$B12,'GCAM By Region By Sector'!$C:$C,$B$1)*10^3,SUMIFS('EPS Emissions'!E:E,'EPS Emissions'!$C:$C,$B12,'EPS Emissions'!$D:$D,$B$1)))</f>
        <v>-15.742637134416551</v>
      </c>
      <c r="F12" s="47">
        <f>IF($B$1="All Sectors",
IF($A12="GCAM",SUMIFS('GCAM By Region By Sector'!E:E,'GCAM By Region By Sector'!$B:$B,$B12)*10^3,SUMIFS('EPS Emissions'!F:F,'EPS Emissions'!$C:$C,$B12)),
IF($A12="GCAM",SUMIFS('GCAM By Region By Sector'!E:E,'GCAM By Region By Sector'!$B:$B,$B12,'GCAM By Region By Sector'!$C:$C,$B$1)*10^3,SUMIFS('EPS Emissions'!F:F,'EPS Emissions'!$C:$C,$B12,'EPS Emissions'!$D:$D,$B$1)))</f>
        <v>-16.070871101853161</v>
      </c>
      <c r="G12" s="47">
        <f>IF($B$1="All Sectors",
IF($A12="GCAM",SUMIFS('GCAM By Region By Sector'!F:F,'GCAM By Region By Sector'!$B:$B,$B12)*10^3,SUMIFS('EPS Emissions'!G:G,'EPS Emissions'!$C:$C,$B12)),
IF($A12="GCAM",SUMIFS('GCAM By Region By Sector'!F:F,'GCAM By Region By Sector'!$B:$B,$B12,'GCAM By Region By Sector'!$C:$C,$B$1)*10^3,SUMIFS('EPS Emissions'!G:G,'EPS Emissions'!$C:$C,$B12,'EPS Emissions'!$D:$D,$B$1)))</f>
        <v>-16.399105069289771</v>
      </c>
      <c r="H12" s="47">
        <f>IF($B$1="All Sectors",
IF($A12="GCAM",SUMIFS('GCAM By Region By Sector'!G:G,'GCAM By Region By Sector'!$B:$B,$B12)*10^3,SUMIFS('EPS Emissions'!H:H,'EPS Emissions'!$C:$C,$B12)),
IF($A12="GCAM",SUMIFS('GCAM By Region By Sector'!G:G,'GCAM By Region By Sector'!$B:$B,$B12,'GCAM By Region By Sector'!$C:$C,$B$1)*10^3,SUMIFS('EPS Emissions'!H:H,'EPS Emissions'!$C:$C,$B12,'EPS Emissions'!$D:$D,$B$1)))</f>
        <v>-16.727339036726381</v>
      </c>
      <c r="I12" s="47">
        <f>IF($B$1="All Sectors",
IF($A12="GCAM",SUMIFS('GCAM By Region By Sector'!H:H,'GCAM By Region By Sector'!$B:$B,$B12)*10^3,SUMIFS('EPS Emissions'!I:I,'EPS Emissions'!$C:$C,$B12)),
IF($A12="GCAM",SUMIFS('GCAM By Region By Sector'!H:H,'GCAM By Region By Sector'!$B:$B,$B12,'GCAM By Region By Sector'!$C:$C,$B$1)*10^3,SUMIFS('EPS Emissions'!I:I,'EPS Emissions'!$C:$C,$B12,'EPS Emissions'!$D:$D,$B$1)))</f>
        <v>-17.055573004162991</v>
      </c>
      <c r="J12" s="47">
        <f>IF($B$1="All Sectors",
IF($A12="GCAM",SUMIFS('GCAM By Region By Sector'!I:I,'GCAM By Region By Sector'!$B:$B,$B12)*10^3,SUMIFS('EPS Emissions'!J:J,'EPS Emissions'!$C:$C,$B12)),
IF($A12="GCAM",SUMIFS('GCAM By Region By Sector'!I:I,'GCAM By Region By Sector'!$B:$B,$B12,'GCAM By Region By Sector'!$C:$C,$B$1)*10^3,SUMIFS('EPS Emissions'!J:J,'EPS Emissions'!$C:$C,$B12,'EPS Emissions'!$D:$D,$B$1)))</f>
        <v>-17.383806971599601</v>
      </c>
      <c r="K12" s="47">
        <f>IF($B$1="All Sectors",
IF($A12="GCAM",SUMIFS('GCAM By Region By Sector'!J:J,'GCAM By Region By Sector'!$B:$B,$B12)*10^3,SUMIFS('EPS Emissions'!K:K,'EPS Emissions'!$C:$C,$B12)),
IF($A12="GCAM",SUMIFS('GCAM By Region By Sector'!J:J,'GCAM By Region By Sector'!$B:$B,$B12,'GCAM By Region By Sector'!$C:$C,$B$1)*10^3,SUMIFS('EPS Emissions'!K:K,'EPS Emissions'!$C:$C,$B12,'EPS Emissions'!$D:$D,$B$1)))</f>
        <v>-18.143387338432721</v>
      </c>
      <c r="L12" s="47">
        <f>IF($B$1="All Sectors",
IF($A12="GCAM",SUMIFS('GCAM By Region By Sector'!K:K,'GCAM By Region By Sector'!$B:$B,$B12)*10^3,SUMIFS('EPS Emissions'!L:L,'EPS Emissions'!$C:$C,$B12)),
IF($A12="GCAM",SUMIFS('GCAM By Region By Sector'!K:K,'GCAM By Region By Sector'!$B:$B,$B12,'GCAM By Region By Sector'!$C:$C,$B$1)*10^3,SUMIFS('EPS Emissions'!L:L,'EPS Emissions'!$C:$C,$B12,'EPS Emissions'!$D:$D,$B$1)))</f>
        <v>-18.902967705265841</v>
      </c>
      <c r="M12" s="47">
        <f>IF($B$1="All Sectors",
IF($A12="GCAM",SUMIFS('GCAM By Region By Sector'!L:L,'GCAM By Region By Sector'!$B:$B,$B12)*10^3,SUMIFS('EPS Emissions'!M:M,'EPS Emissions'!$C:$C,$B12)),
IF($A12="GCAM",SUMIFS('GCAM By Region By Sector'!L:L,'GCAM By Region By Sector'!$B:$B,$B12,'GCAM By Region By Sector'!$C:$C,$B$1)*10^3,SUMIFS('EPS Emissions'!M:M,'EPS Emissions'!$C:$C,$B12,'EPS Emissions'!$D:$D,$B$1)))</f>
        <v>-19.662548072098961</v>
      </c>
      <c r="N12" s="47">
        <f>IF($B$1="All Sectors",
IF($A12="GCAM",SUMIFS('GCAM By Region By Sector'!M:M,'GCAM By Region By Sector'!$B:$B,$B12)*10^3,SUMIFS('EPS Emissions'!N:N,'EPS Emissions'!$C:$C,$B12)),
IF($A12="GCAM",SUMIFS('GCAM By Region By Sector'!M:M,'GCAM By Region By Sector'!$B:$B,$B12,'GCAM By Region By Sector'!$C:$C,$B$1)*10^3,SUMIFS('EPS Emissions'!N:N,'EPS Emissions'!$C:$C,$B12,'EPS Emissions'!$D:$D,$B$1)))</f>
        <v>-20.422128438932084</v>
      </c>
      <c r="O12" s="47">
        <f>IF($B$1="All Sectors",
IF($A12="GCAM",SUMIFS('GCAM By Region By Sector'!N:N,'GCAM By Region By Sector'!$B:$B,$B12)*10^3,SUMIFS('EPS Emissions'!O:O,'EPS Emissions'!$C:$C,$B12)),
IF($A12="GCAM",SUMIFS('GCAM By Region By Sector'!N:N,'GCAM By Region By Sector'!$B:$B,$B12,'GCAM By Region By Sector'!$C:$C,$B$1)*10^3,SUMIFS('EPS Emissions'!O:O,'EPS Emissions'!$C:$C,$B12,'EPS Emissions'!$D:$D,$B$1)))</f>
        <v>-21.181708805765201</v>
      </c>
      <c r="P12" s="47">
        <f>IF($B$1="All Sectors",
IF($A12="GCAM",SUMIFS('GCAM By Region By Sector'!O:O,'GCAM By Region By Sector'!$B:$B,$B12)*10^3,SUMIFS('EPS Emissions'!P:P,'EPS Emissions'!$C:$C,$B12)),
IF($A12="GCAM",SUMIFS('GCAM By Region By Sector'!O:O,'GCAM By Region By Sector'!$B:$B,$B12,'GCAM By Region By Sector'!$C:$C,$B$1)*10^3,SUMIFS('EPS Emissions'!P:P,'EPS Emissions'!$C:$C,$B12,'EPS Emissions'!$D:$D,$B$1)))</f>
        <v>-21.58483751043115</v>
      </c>
      <c r="Q12" s="47">
        <f>IF($B$1="All Sectors",
IF($A12="GCAM",SUMIFS('GCAM By Region By Sector'!P:P,'GCAM By Region By Sector'!$B:$B,$B12)*10^3,SUMIFS('EPS Emissions'!Q:Q,'EPS Emissions'!$C:$C,$B12)),
IF($A12="GCAM",SUMIFS('GCAM By Region By Sector'!P:P,'GCAM By Region By Sector'!$B:$B,$B12,'GCAM By Region By Sector'!$C:$C,$B$1)*10^3,SUMIFS('EPS Emissions'!Q:Q,'EPS Emissions'!$C:$C,$B12,'EPS Emissions'!$D:$D,$B$1)))</f>
        <v>-21.987966215097099</v>
      </c>
      <c r="R12" s="47">
        <f>IF($B$1="All Sectors",
IF($A12="GCAM",SUMIFS('GCAM By Region By Sector'!Q:Q,'GCAM By Region By Sector'!$B:$B,$B12)*10^3,SUMIFS('EPS Emissions'!R:R,'EPS Emissions'!$C:$C,$B12)),
IF($A12="GCAM",SUMIFS('GCAM By Region By Sector'!Q:Q,'GCAM By Region By Sector'!$B:$B,$B12,'GCAM By Region By Sector'!$C:$C,$B$1)*10^3,SUMIFS('EPS Emissions'!R:R,'EPS Emissions'!$C:$C,$B12,'EPS Emissions'!$D:$D,$B$1)))</f>
        <v>-22.391094919763056</v>
      </c>
      <c r="S12" s="47">
        <f>IF($B$1="All Sectors",
IF($A12="GCAM",SUMIFS('GCAM By Region By Sector'!R:R,'GCAM By Region By Sector'!$B:$B,$B12)*10^3,SUMIFS('EPS Emissions'!S:S,'EPS Emissions'!$C:$C,$B12)),
IF($A12="GCAM",SUMIFS('GCAM By Region By Sector'!R:R,'GCAM By Region By Sector'!$B:$B,$B12,'GCAM By Region By Sector'!$C:$C,$B$1)*10^3,SUMIFS('EPS Emissions'!S:S,'EPS Emissions'!$C:$C,$B12,'EPS Emissions'!$D:$D,$B$1)))</f>
        <v>-22.794223624429005</v>
      </c>
      <c r="T12" s="47">
        <f>IF($B$1="All Sectors",
IF($A12="GCAM",SUMIFS('GCAM By Region By Sector'!S:S,'GCAM By Region By Sector'!$B:$B,$B12)*10^3,SUMIFS('EPS Emissions'!T:T,'EPS Emissions'!$C:$C,$B12)),
IF($A12="GCAM",SUMIFS('GCAM By Region By Sector'!S:S,'GCAM By Region By Sector'!$B:$B,$B12,'GCAM By Region By Sector'!$C:$C,$B$1)*10^3,SUMIFS('EPS Emissions'!T:T,'EPS Emissions'!$C:$C,$B12,'EPS Emissions'!$D:$D,$B$1)))</f>
        <v>-23.197352329094954</v>
      </c>
      <c r="U12" s="47">
        <f>IF($B$1="All Sectors",
IF($A12="GCAM",SUMIFS('GCAM By Region By Sector'!T:T,'GCAM By Region By Sector'!$B:$B,$B12)*10^3,SUMIFS('EPS Emissions'!U:U,'EPS Emissions'!$C:$C,$B12)),
IF($A12="GCAM",SUMIFS('GCAM By Region By Sector'!T:T,'GCAM By Region By Sector'!$B:$B,$B12,'GCAM By Region By Sector'!$C:$C,$B$1)*10^3,SUMIFS('EPS Emissions'!U:U,'EPS Emissions'!$C:$C,$B12,'EPS Emissions'!$D:$D,$B$1)))</f>
        <v>-23.338747481189905</v>
      </c>
      <c r="V12" s="47">
        <f>IF($B$1="All Sectors",
IF($A12="GCAM",SUMIFS('GCAM By Region By Sector'!U:U,'GCAM By Region By Sector'!$B:$B,$B12)*10^3,SUMIFS('EPS Emissions'!V:V,'EPS Emissions'!$C:$C,$B12)),
IF($A12="GCAM",SUMIFS('GCAM By Region By Sector'!U:U,'GCAM By Region By Sector'!$B:$B,$B12,'GCAM By Region By Sector'!$C:$C,$B$1)*10^3,SUMIFS('EPS Emissions'!V:V,'EPS Emissions'!$C:$C,$B12,'EPS Emissions'!$D:$D,$B$1)))</f>
        <v>-23.480142633284849</v>
      </c>
      <c r="W12" s="47">
        <f>IF($B$1="All Sectors",
IF($A12="GCAM",SUMIFS('GCAM By Region By Sector'!V:V,'GCAM By Region By Sector'!$B:$B,$B12)*10^3,SUMIFS('EPS Emissions'!W:W,'EPS Emissions'!$C:$C,$B12)),
IF($A12="GCAM",SUMIFS('GCAM By Region By Sector'!V:V,'GCAM By Region By Sector'!$B:$B,$B12,'GCAM By Region By Sector'!$C:$C,$B$1)*10^3,SUMIFS('EPS Emissions'!W:W,'EPS Emissions'!$C:$C,$B12,'EPS Emissions'!$D:$D,$B$1)))</f>
        <v>-23.6215377853798</v>
      </c>
      <c r="X12" s="47">
        <f>IF($B$1="All Sectors",
IF($A12="GCAM",SUMIFS('GCAM By Region By Sector'!W:W,'GCAM By Region By Sector'!$B:$B,$B12)*10^3,SUMIFS('EPS Emissions'!X:X,'EPS Emissions'!$C:$C,$B12)),
IF($A12="GCAM",SUMIFS('GCAM By Region By Sector'!W:W,'GCAM By Region By Sector'!$B:$B,$B12,'GCAM By Region By Sector'!$C:$C,$B$1)*10^3,SUMIFS('EPS Emissions'!X:X,'EPS Emissions'!$C:$C,$B12,'EPS Emissions'!$D:$D,$B$1)))</f>
        <v>-23.762932937474748</v>
      </c>
      <c r="Y12" s="47">
        <f>IF($B$1="All Sectors",
IF($A12="GCAM",SUMIFS('GCAM By Region By Sector'!X:X,'GCAM By Region By Sector'!$B:$B,$B12)*10^3,SUMIFS('EPS Emissions'!Y:Y,'EPS Emissions'!$C:$C,$B12)),
IF($A12="GCAM",SUMIFS('GCAM By Region By Sector'!X:X,'GCAM By Region By Sector'!$B:$B,$B12,'GCAM By Region By Sector'!$C:$C,$B$1)*10^3,SUMIFS('EPS Emissions'!Y:Y,'EPS Emissions'!$C:$C,$B12,'EPS Emissions'!$D:$D,$B$1)))</f>
        <v>-23.904328089569699</v>
      </c>
      <c r="Z12" s="47">
        <f>IF($B$1="All Sectors",
IF($A12="GCAM",SUMIFS('GCAM By Region By Sector'!Y:Y,'GCAM By Region By Sector'!$B:$B,$B12)*10^3,SUMIFS('EPS Emissions'!Z:Z,'EPS Emissions'!$C:$C,$B12)),
IF($A12="GCAM",SUMIFS('GCAM By Region By Sector'!Y:Y,'GCAM By Region By Sector'!$B:$B,$B12,'GCAM By Region By Sector'!$C:$C,$B$1)*10^3,SUMIFS('EPS Emissions'!Z:Z,'EPS Emissions'!$C:$C,$B12,'EPS Emissions'!$D:$D,$B$1)))</f>
        <v>-23.80125979093285</v>
      </c>
      <c r="AA12" s="47">
        <f>IF($B$1="All Sectors",
IF($A12="GCAM",SUMIFS('GCAM By Region By Sector'!Z:Z,'GCAM By Region By Sector'!$B:$B,$B12)*10^3,SUMIFS('EPS Emissions'!AA:AA,'EPS Emissions'!$C:$C,$B12)),
IF($A12="GCAM",SUMIFS('GCAM By Region By Sector'!Z:Z,'GCAM By Region By Sector'!$B:$B,$B12,'GCAM By Region By Sector'!$C:$C,$B$1)*10^3,SUMIFS('EPS Emissions'!AA:AA,'EPS Emissions'!$C:$C,$B12,'EPS Emissions'!$D:$D,$B$1)))</f>
        <v>-23.698191492296004</v>
      </c>
      <c r="AB12" s="47">
        <f>IF($B$1="All Sectors",
IF($A12="GCAM",SUMIFS('GCAM By Region By Sector'!AA:AA,'GCAM By Region By Sector'!$B:$B,$B12)*10^3,SUMIFS('EPS Emissions'!AB:AB,'EPS Emissions'!$C:$C,$B12)),
IF($A12="GCAM",SUMIFS('GCAM By Region By Sector'!AA:AA,'GCAM By Region By Sector'!$B:$B,$B12,'GCAM By Region By Sector'!$C:$C,$B$1)*10^3,SUMIFS('EPS Emissions'!AB:AB,'EPS Emissions'!$C:$C,$B12,'EPS Emissions'!$D:$D,$B$1)))</f>
        <v>-23.595123193659155</v>
      </c>
      <c r="AC12" s="47">
        <f>IF($B$1="All Sectors",
IF($A12="GCAM",SUMIFS('GCAM By Region By Sector'!AB:AB,'GCAM By Region By Sector'!$B:$B,$B12)*10^3,SUMIFS('EPS Emissions'!AC:AC,'EPS Emissions'!$C:$C,$B12)),
IF($A12="GCAM",SUMIFS('GCAM By Region By Sector'!AB:AB,'GCAM By Region By Sector'!$B:$B,$B12,'GCAM By Region By Sector'!$C:$C,$B$1)*10^3,SUMIFS('EPS Emissions'!AC:AC,'EPS Emissions'!$C:$C,$B12,'EPS Emissions'!$D:$D,$B$1)))</f>
        <v>-23.492054895022306</v>
      </c>
      <c r="AD12" s="47">
        <f>IF($B$1="All Sectors",
IF($A12="GCAM",SUMIFS('GCAM By Region By Sector'!AC:AC,'GCAM By Region By Sector'!$B:$B,$B12)*10^3,SUMIFS('EPS Emissions'!AD:AD,'EPS Emissions'!$C:$C,$B12)),
IF($A12="GCAM",SUMIFS('GCAM By Region By Sector'!AC:AC,'GCAM By Region By Sector'!$B:$B,$B12,'GCAM By Region By Sector'!$C:$C,$B$1)*10^3,SUMIFS('EPS Emissions'!AD:AD,'EPS Emissions'!$C:$C,$B12,'EPS Emissions'!$D:$D,$B$1)))</f>
        <v>-23.388986596385458</v>
      </c>
      <c r="AE12" s="47">
        <f>IF($B$1="All Sectors",
IF($A12="GCAM",SUMIFS('GCAM By Region By Sector'!AD:AD,'GCAM By Region By Sector'!$B:$B,$B12)*10^3,SUMIFS('EPS Emissions'!AE:AE,'EPS Emissions'!$C:$C,$B12)),
IF($A12="GCAM",SUMIFS('GCAM By Region By Sector'!AD:AD,'GCAM By Region By Sector'!$B:$B,$B12,'GCAM By Region By Sector'!$C:$C,$B$1)*10^3,SUMIFS('EPS Emissions'!AE:AE,'EPS Emissions'!$C:$C,$B12,'EPS Emissions'!$D:$D,$B$1)))</f>
        <v>-23.343551635135039</v>
      </c>
      <c r="AF12" s="47">
        <f>IF($B$1="All Sectors",
IF($A12="GCAM",SUMIFS('GCAM By Region By Sector'!AE:AE,'GCAM By Region By Sector'!$B:$B,$B12)*10^3,SUMIFS('EPS Emissions'!AF:AF,'EPS Emissions'!$C:$C,$B12)),
IF($A12="GCAM",SUMIFS('GCAM By Region By Sector'!AE:AE,'GCAM By Region By Sector'!$B:$B,$B12,'GCAM By Region By Sector'!$C:$C,$B$1)*10^3,SUMIFS('EPS Emissions'!AF:AF,'EPS Emissions'!$C:$C,$B12,'EPS Emissions'!$D:$D,$B$1)))</f>
        <v>-23.298116673884614</v>
      </c>
      <c r="AG12" s="47">
        <f>IF($B$1="All Sectors",
IF($A12="GCAM",SUMIFS('GCAM By Region By Sector'!AF:AF,'GCAM By Region By Sector'!$B:$B,$B12)*10^3,SUMIFS('EPS Emissions'!AG:AG,'EPS Emissions'!$C:$C,$B12)),
IF($A12="GCAM",SUMIFS('GCAM By Region By Sector'!AF:AF,'GCAM By Region By Sector'!$B:$B,$B12,'GCAM By Region By Sector'!$C:$C,$B$1)*10^3,SUMIFS('EPS Emissions'!AG:AG,'EPS Emissions'!$C:$C,$B12,'EPS Emissions'!$D:$D,$B$1)))</f>
        <v>-23.252681712634196</v>
      </c>
      <c r="AH12" s="47">
        <f>IF($B$1="All Sectors",
IF($A12="GCAM",SUMIFS('GCAM By Region By Sector'!AG:AG,'GCAM By Region By Sector'!$B:$B,$B12)*10^3,SUMIFS('EPS Emissions'!AH:AH,'EPS Emissions'!$C:$C,$B12)),
IF($A12="GCAM",SUMIFS('GCAM By Region By Sector'!AG:AG,'GCAM By Region By Sector'!$B:$B,$B12,'GCAM By Region By Sector'!$C:$C,$B$1)*10^3,SUMIFS('EPS Emissions'!AH:AH,'EPS Emissions'!$C:$C,$B12,'EPS Emissions'!$D:$D,$B$1)))</f>
        <v>-23.207246751383771</v>
      </c>
      <c r="AI12" s="47">
        <f>IF($B$1="All Sectors",
IF($A12="GCAM",SUMIFS('GCAM By Region By Sector'!AH:AH,'GCAM By Region By Sector'!$B:$B,$B12)*10^3,SUMIFS('EPS Emissions'!AI:AI,'EPS Emissions'!$C:$C,$B12)),
IF($A12="GCAM",SUMIFS('GCAM By Region By Sector'!AH:AH,'GCAM By Region By Sector'!$B:$B,$B12,'GCAM By Region By Sector'!$C:$C,$B$1)*10^3,SUMIFS('EPS Emissions'!AI:AI,'EPS Emissions'!$C:$C,$B12,'EPS Emissions'!$D:$D,$B$1)))</f>
        <v>-23.161811790133353</v>
      </c>
    </row>
    <row r="13" spans="1:39" x14ac:dyDescent="0.35">
      <c r="A13" s="10" t="s">
        <v>9</v>
      </c>
      <c r="B13" s="13" t="s">
        <v>7</v>
      </c>
      <c r="C13" t="s">
        <v>8</v>
      </c>
      <c r="D13" s="61">
        <f t="shared" si="1"/>
        <v>-5.7909240000000004</v>
      </c>
      <c r="E13" s="47">
        <f>IF($B$1="All Sectors",
IF($A13="GCAM",SUMIFS('GCAM By Region By Sector'!D:D,'GCAM By Region By Sector'!$B:$B,$B13)*10^3,SUMIFS('EPS Emissions'!E:E,'EPS Emissions'!$C:$C,$B13)),
IF($A13="GCAM",SUMIFS('GCAM By Region By Sector'!D:D,'GCAM By Region By Sector'!$B:$B,$B13,'GCAM By Region By Sector'!$C:$C,$B$1)*10^3,SUMIFS('EPS Emissions'!E:E,'EPS Emissions'!$C:$C,$B13,'EPS Emissions'!$D:$D,$B$1)))</f>
        <v>-225.108</v>
      </c>
      <c r="F13" s="47">
        <f>IF($B$1="All Sectors",
IF($A13="GCAM",SUMIFS('GCAM By Region By Sector'!E:E,'GCAM By Region By Sector'!$B:$B,$B13)*10^3,SUMIFS('EPS Emissions'!F:F,'EPS Emissions'!$C:$C,$B13)),
IF($A13="GCAM",SUMIFS('GCAM By Region By Sector'!E:E,'GCAM By Region By Sector'!$B:$B,$B13,'GCAM By Region By Sector'!$C:$C,$B$1)*10^3,SUMIFS('EPS Emissions'!F:F,'EPS Emissions'!$C:$C,$B13,'EPS Emissions'!$D:$D,$B$1)))</f>
        <v>-197.69900000000001</v>
      </c>
      <c r="G13" s="47">
        <f>IF($B$1="All Sectors",
IF($A13="GCAM",SUMIFS('GCAM By Region By Sector'!F:F,'GCAM By Region By Sector'!$B:$B,$B13)*10^3,SUMIFS('EPS Emissions'!G:G,'EPS Emissions'!$C:$C,$B13)),
IF($A13="GCAM",SUMIFS('GCAM By Region By Sector'!F:F,'GCAM By Region By Sector'!$B:$B,$B13,'GCAM By Region By Sector'!$C:$C,$B$1)*10^3,SUMIFS('EPS Emissions'!G:G,'EPS Emissions'!$C:$C,$B13,'EPS Emissions'!$D:$D,$B$1)))</f>
        <v>-196.715</v>
      </c>
      <c r="H13" s="47">
        <f>IF($B$1="All Sectors",
IF($A13="GCAM",SUMIFS('GCAM By Region By Sector'!G:G,'GCAM By Region By Sector'!$B:$B,$B13)*10^3,SUMIFS('EPS Emissions'!H:H,'EPS Emissions'!$C:$C,$B13)),
IF($A13="GCAM",SUMIFS('GCAM By Region By Sector'!G:G,'GCAM By Region By Sector'!$B:$B,$B13,'GCAM By Region By Sector'!$C:$C,$B$1)*10^3,SUMIFS('EPS Emissions'!H:H,'EPS Emissions'!$C:$C,$B13,'EPS Emissions'!$D:$D,$B$1)))</f>
        <v>-188.89500000000001</v>
      </c>
      <c r="I13" s="47">
        <f>IF($B$1="All Sectors",
IF($A13="GCAM",SUMIFS('GCAM By Region By Sector'!H:H,'GCAM By Region By Sector'!$B:$B,$B13)*10^3,SUMIFS('EPS Emissions'!I:I,'EPS Emissions'!$C:$C,$B13)),
IF($A13="GCAM",SUMIFS('GCAM By Region By Sector'!H:H,'GCAM By Region By Sector'!$B:$B,$B13,'GCAM By Region By Sector'!$C:$C,$B$1)*10^3,SUMIFS('EPS Emissions'!I:I,'EPS Emissions'!$C:$C,$B13,'EPS Emissions'!$D:$D,$B$1)))</f>
        <v>-205.529</v>
      </c>
      <c r="J13" s="47">
        <f>IF($B$1="All Sectors",
IF($A13="GCAM",SUMIFS('GCAM By Region By Sector'!I:I,'GCAM By Region By Sector'!$B:$B,$B13)*10^3,SUMIFS('EPS Emissions'!J:J,'EPS Emissions'!$C:$C,$B13)),
IF($A13="GCAM",SUMIFS('GCAM By Region By Sector'!I:I,'GCAM By Region By Sector'!$B:$B,$B13,'GCAM By Region By Sector'!$C:$C,$B$1)*10^3,SUMIFS('EPS Emissions'!J:J,'EPS Emissions'!$C:$C,$B13,'EPS Emissions'!$D:$D,$B$1)))</f>
        <v>-205.518</v>
      </c>
      <c r="K13" s="47">
        <f>IF($B$1="All Sectors",
IF($A13="GCAM",SUMIFS('GCAM By Region By Sector'!J:J,'GCAM By Region By Sector'!$B:$B,$B13)*10^3,SUMIFS('EPS Emissions'!K:K,'EPS Emissions'!$C:$C,$B13)),
IF($A13="GCAM",SUMIFS('GCAM By Region By Sector'!J:J,'GCAM By Region By Sector'!$B:$B,$B13,'GCAM By Region By Sector'!$C:$C,$B$1)*10^3,SUMIFS('EPS Emissions'!K:K,'EPS Emissions'!$C:$C,$B13,'EPS Emissions'!$D:$D,$B$1)))</f>
        <v>-204.53800000000001</v>
      </c>
      <c r="L13" s="47">
        <f>IF($B$1="All Sectors",
IF($A13="GCAM",SUMIFS('GCAM By Region By Sector'!K:K,'GCAM By Region By Sector'!$B:$B,$B13)*10^3,SUMIFS('EPS Emissions'!L:L,'EPS Emissions'!$C:$C,$B13)),
IF($A13="GCAM",SUMIFS('GCAM By Region By Sector'!K:K,'GCAM By Region By Sector'!$B:$B,$B13,'GCAM By Region By Sector'!$C:$C,$B$1)*10^3,SUMIFS('EPS Emissions'!L:L,'EPS Emissions'!$C:$C,$B13,'EPS Emissions'!$D:$D,$B$1)))</f>
        <v>-203.578</v>
      </c>
      <c r="M13" s="47">
        <f>IF($B$1="All Sectors",
IF($A13="GCAM",SUMIFS('GCAM By Region By Sector'!L:L,'GCAM By Region By Sector'!$B:$B,$B13)*10^3,SUMIFS('EPS Emissions'!M:M,'EPS Emissions'!$C:$C,$B13)),
IF($A13="GCAM",SUMIFS('GCAM By Region By Sector'!L:L,'GCAM By Region By Sector'!$B:$B,$B13,'GCAM By Region By Sector'!$C:$C,$B$1)*10^3,SUMIFS('EPS Emissions'!M:M,'EPS Emissions'!$C:$C,$B13,'EPS Emissions'!$D:$D,$B$1)))</f>
        <v>-201.619</v>
      </c>
      <c r="N13" s="47">
        <f>IF($B$1="All Sectors",
IF($A13="GCAM",SUMIFS('GCAM By Region By Sector'!M:M,'GCAM By Region By Sector'!$B:$B,$B13)*10^3,SUMIFS('EPS Emissions'!N:N,'EPS Emissions'!$C:$C,$B13)),
IF($A13="GCAM",SUMIFS('GCAM By Region By Sector'!M:M,'GCAM By Region By Sector'!$B:$B,$B13,'GCAM By Region By Sector'!$C:$C,$B$1)*10^3,SUMIFS('EPS Emissions'!N:N,'EPS Emissions'!$C:$C,$B13,'EPS Emissions'!$D:$D,$B$1)))</f>
        <v>-189.86500000000001</v>
      </c>
      <c r="O13" s="47">
        <f>IF($B$1="All Sectors",
IF($A13="GCAM",SUMIFS('GCAM By Region By Sector'!N:N,'GCAM By Region By Sector'!$B:$B,$B13)*10^3,SUMIFS('EPS Emissions'!O:O,'EPS Emissions'!$C:$C,$B13)),
IF($A13="GCAM",SUMIFS('GCAM By Region By Sector'!N:N,'GCAM By Region By Sector'!$B:$B,$B13,'GCAM By Region By Sector'!$C:$C,$B$1)*10^3,SUMIFS('EPS Emissions'!O:O,'EPS Emissions'!$C:$C,$B13,'EPS Emissions'!$D:$D,$B$1)))</f>
        <v>-185.94499999999999</v>
      </c>
      <c r="P13" s="47">
        <f>IF($B$1="All Sectors",
IF($A13="GCAM",SUMIFS('GCAM By Region By Sector'!O:O,'GCAM By Region By Sector'!$B:$B,$B13)*10^3,SUMIFS('EPS Emissions'!P:P,'EPS Emissions'!$C:$C,$B13)),
IF($A13="GCAM",SUMIFS('GCAM By Region By Sector'!O:O,'GCAM By Region By Sector'!$B:$B,$B13,'GCAM By Region By Sector'!$C:$C,$B$1)*10^3,SUMIFS('EPS Emissions'!P:P,'EPS Emissions'!$C:$C,$B13,'EPS Emissions'!$D:$D,$B$1)))</f>
        <v>-183.018</v>
      </c>
      <c r="Q13" s="47">
        <f>IF($B$1="All Sectors",
IF($A13="GCAM",SUMIFS('GCAM By Region By Sector'!P:P,'GCAM By Region By Sector'!$B:$B,$B13)*10^3,SUMIFS('EPS Emissions'!Q:Q,'EPS Emissions'!$C:$C,$B13)),
IF($A13="GCAM",SUMIFS('GCAM By Region By Sector'!P:P,'GCAM By Region By Sector'!$B:$B,$B13,'GCAM By Region By Sector'!$C:$C,$B$1)*10^3,SUMIFS('EPS Emissions'!Q:Q,'EPS Emissions'!$C:$C,$B13,'EPS Emissions'!$D:$D,$B$1)))</f>
        <v>-181.054</v>
      </c>
      <c r="R13" s="47">
        <f>IF($B$1="All Sectors",
IF($A13="GCAM",SUMIFS('GCAM By Region By Sector'!Q:Q,'GCAM By Region By Sector'!$B:$B,$B13)*10^3,SUMIFS('EPS Emissions'!R:R,'EPS Emissions'!$C:$C,$B13)),
IF($A13="GCAM",SUMIFS('GCAM By Region By Sector'!Q:Q,'GCAM By Region By Sector'!$B:$B,$B13,'GCAM By Region By Sector'!$C:$C,$B$1)*10^3,SUMIFS('EPS Emissions'!R:R,'EPS Emissions'!$C:$C,$B13,'EPS Emissions'!$D:$D,$B$1)))</f>
        <v>-178.114</v>
      </c>
      <c r="S13" s="47">
        <f>IF($B$1="All Sectors",
IF($A13="GCAM",SUMIFS('GCAM By Region By Sector'!R:R,'GCAM By Region By Sector'!$B:$B,$B13)*10^3,SUMIFS('EPS Emissions'!S:S,'EPS Emissions'!$C:$C,$B13)),
IF($A13="GCAM",SUMIFS('GCAM By Region By Sector'!R:R,'GCAM By Region By Sector'!$B:$B,$B13,'GCAM By Region By Sector'!$C:$C,$B$1)*10^3,SUMIFS('EPS Emissions'!S:S,'EPS Emissions'!$C:$C,$B13,'EPS Emissions'!$D:$D,$B$1)))</f>
        <v>-175.19300000000001</v>
      </c>
      <c r="T13" s="47">
        <f>IF($B$1="All Sectors",
IF($A13="GCAM",SUMIFS('GCAM By Region By Sector'!S:S,'GCAM By Region By Sector'!$B:$B,$B13)*10^3,SUMIFS('EPS Emissions'!T:T,'EPS Emissions'!$C:$C,$B13)),
IF($A13="GCAM",SUMIFS('GCAM By Region By Sector'!S:S,'GCAM By Region By Sector'!$B:$B,$B13,'GCAM By Region By Sector'!$C:$C,$B$1)*10^3,SUMIFS('EPS Emissions'!T:T,'EPS Emissions'!$C:$C,$B13,'EPS Emissions'!$D:$D,$B$1)))</f>
        <v>-173.226</v>
      </c>
      <c r="U13" s="47">
        <f>IF($B$1="All Sectors",
IF($A13="GCAM",SUMIFS('GCAM By Region By Sector'!T:T,'GCAM By Region By Sector'!$B:$B,$B13)*10^3,SUMIFS('EPS Emissions'!U:U,'EPS Emissions'!$C:$C,$B13)),
IF($A13="GCAM",SUMIFS('GCAM By Region By Sector'!T:T,'GCAM By Region By Sector'!$B:$B,$B13,'GCAM By Region By Sector'!$C:$C,$B$1)*10^3,SUMIFS('EPS Emissions'!U:U,'EPS Emissions'!$C:$C,$B13,'EPS Emissions'!$D:$D,$B$1)))</f>
        <v>-174.21799999999999</v>
      </c>
      <c r="V13" s="47">
        <f>IF($B$1="All Sectors",
IF($A13="GCAM",SUMIFS('GCAM By Region By Sector'!U:U,'GCAM By Region By Sector'!$B:$B,$B13)*10^3,SUMIFS('EPS Emissions'!V:V,'EPS Emissions'!$C:$C,$B13)),
IF($A13="GCAM",SUMIFS('GCAM By Region By Sector'!U:U,'GCAM By Region By Sector'!$B:$B,$B13,'GCAM By Region By Sector'!$C:$C,$B$1)*10^3,SUMIFS('EPS Emissions'!V:V,'EPS Emissions'!$C:$C,$B13,'EPS Emissions'!$D:$D,$B$1)))</f>
        <v>-174.20699999999999</v>
      </c>
      <c r="W13" s="47">
        <f>IF($B$1="All Sectors",
IF($A13="GCAM",SUMIFS('GCAM By Region By Sector'!V:V,'GCAM By Region By Sector'!$B:$B,$B13)*10^3,SUMIFS('EPS Emissions'!W:W,'EPS Emissions'!$C:$C,$B13)),
IF($A13="GCAM",SUMIFS('GCAM By Region By Sector'!V:V,'GCAM By Region By Sector'!$B:$B,$B13,'GCAM By Region By Sector'!$C:$C,$B$1)*10^3,SUMIFS('EPS Emissions'!W:W,'EPS Emissions'!$C:$C,$B13,'EPS Emissions'!$D:$D,$B$1)))</f>
        <v>-174.19900000000001</v>
      </c>
      <c r="X13" s="47">
        <f>IF($B$1="All Sectors",
IF($A13="GCAM",SUMIFS('GCAM By Region By Sector'!W:W,'GCAM By Region By Sector'!$B:$B,$B13)*10^3,SUMIFS('EPS Emissions'!X:X,'EPS Emissions'!$C:$C,$B13)),
IF($A13="GCAM",SUMIFS('GCAM By Region By Sector'!W:W,'GCAM By Region By Sector'!$B:$B,$B13,'GCAM By Region By Sector'!$C:$C,$B$1)*10^3,SUMIFS('EPS Emissions'!X:X,'EPS Emissions'!$C:$C,$B13,'EPS Emissions'!$D:$D,$B$1)))</f>
        <v>-175.17699999999999</v>
      </c>
      <c r="Y13" s="47">
        <f>IF($B$1="All Sectors",
IF($A13="GCAM",SUMIFS('GCAM By Region By Sector'!X:X,'GCAM By Region By Sector'!$B:$B,$B13)*10^3,SUMIFS('EPS Emissions'!Y:Y,'EPS Emissions'!$C:$C,$B13)),
IF($A13="GCAM",SUMIFS('GCAM By Region By Sector'!X:X,'GCAM By Region By Sector'!$B:$B,$B13,'GCAM By Region By Sector'!$C:$C,$B$1)*10^3,SUMIFS('EPS Emissions'!Y:Y,'EPS Emissions'!$C:$C,$B13,'EPS Emissions'!$D:$D,$B$1)))</f>
        <v>-177.13300000000001</v>
      </c>
      <c r="Z13" s="47">
        <f>IF($B$1="All Sectors",
IF($A13="GCAM",SUMIFS('GCAM By Region By Sector'!Y:Y,'GCAM By Region By Sector'!$B:$B,$B13)*10^3,SUMIFS('EPS Emissions'!Z:Z,'EPS Emissions'!$C:$C,$B13)),
IF($A13="GCAM",SUMIFS('GCAM By Region By Sector'!Y:Y,'GCAM By Region By Sector'!$B:$B,$B13,'GCAM By Region By Sector'!$C:$C,$B$1)*10^3,SUMIFS('EPS Emissions'!Z:Z,'EPS Emissions'!$C:$C,$B13,'EPS Emissions'!$D:$D,$B$1)))</f>
        <v>-178.11699999999999</v>
      </c>
      <c r="AA13" s="47">
        <f>IF($B$1="All Sectors",
IF($A13="GCAM",SUMIFS('GCAM By Region By Sector'!Z:Z,'GCAM By Region By Sector'!$B:$B,$B13)*10^3,SUMIFS('EPS Emissions'!AA:AA,'EPS Emissions'!$C:$C,$B13)),
IF($A13="GCAM",SUMIFS('GCAM By Region By Sector'!Z:Z,'GCAM By Region By Sector'!$B:$B,$B13,'GCAM By Region By Sector'!$C:$C,$B$1)*10^3,SUMIFS('EPS Emissions'!AA:AA,'EPS Emissions'!$C:$C,$B13,'EPS Emissions'!$D:$D,$B$1)))</f>
        <v>-179.1</v>
      </c>
      <c r="AB13" s="47">
        <f>IF($B$1="All Sectors",
IF($A13="GCAM",SUMIFS('GCAM By Region By Sector'!AA:AA,'GCAM By Region By Sector'!$B:$B,$B13)*10^3,SUMIFS('EPS Emissions'!AB:AB,'EPS Emissions'!$C:$C,$B13)),
IF($A13="GCAM",SUMIFS('GCAM By Region By Sector'!AA:AA,'GCAM By Region By Sector'!$B:$B,$B13,'GCAM By Region By Sector'!$C:$C,$B$1)*10^3,SUMIFS('EPS Emissions'!AB:AB,'EPS Emissions'!$C:$C,$B13,'EPS Emissions'!$D:$D,$B$1)))</f>
        <v>-180.084</v>
      </c>
      <c r="AC13" s="47">
        <f>IF($B$1="All Sectors",
IF($A13="GCAM",SUMIFS('GCAM By Region By Sector'!AB:AB,'GCAM By Region By Sector'!$B:$B,$B13)*10^3,SUMIFS('EPS Emissions'!AC:AC,'EPS Emissions'!$C:$C,$B13)),
IF($A13="GCAM",SUMIFS('GCAM By Region By Sector'!AB:AB,'GCAM By Region By Sector'!$B:$B,$B13,'GCAM By Region By Sector'!$C:$C,$B$1)*10^3,SUMIFS('EPS Emissions'!AC:AC,'EPS Emissions'!$C:$C,$B13,'EPS Emissions'!$D:$D,$B$1)))</f>
        <v>-181.065</v>
      </c>
      <c r="AD13" s="47">
        <f>IF($B$1="All Sectors",
IF($A13="GCAM",SUMIFS('GCAM By Region By Sector'!AC:AC,'GCAM By Region By Sector'!$B:$B,$B13)*10^3,SUMIFS('EPS Emissions'!AD:AD,'EPS Emissions'!$C:$C,$B13)),
IF($A13="GCAM",SUMIFS('GCAM By Region By Sector'!AC:AC,'GCAM By Region By Sector'!$B:$B,$B13,'GCAM By Region By Sector'!$C:$C,$B$1)*10^3,SUMIFS('EPS Emissions'!AD:AD,'EPS Emissions'!$C:$C,$B13,'EPS Emissions'!$D:$D,$B$1)))</f>
        <v>-182.04599999999999</v>
      </c>
      <c r="AE13" s="47">
        <f>IF($B$1="All Sectors",
IF($A13="GCAM",SUMIFS('GCAM By Region By Sector'!AD:AD,'GCAM By Region By Sector'!$B:$B,$B13)*10^3,SUMIFS('EPS Emissions'!AE:AE,'EPS Emissions'!$C:$C,$B13)),
IF($A13="GCAM",SUMIFS('GCAM By Region By Sector'!AD:AD,'GCAM By Region By Sector'!$B:$B,$B13,'GCAM By Region By Sector'!$C:$C,$B$1)*10^3,SUMIFS('EPS Emissions'!AE:AE,'EPS Emissions'!$C:$C,$B13,'EPS Emissions'!$D:$D,$B$1)))</f>
        <v>-182.029</v>
      </c>
      <c r="AF13" s="47">
        <f>IF($B$1="All Sectors",
IF($A13="GCAM",SUMIFS('GCAM By Region By Sector'!AE:AE,'GCAM By Region By Sector'!$B:$B,$B13)*10^3,SUMIFS('EPS Emissions'!AF:AF,'EPS Emissions'!$C:$C,$B13)),
IF($A13="GCAM",SUMIFS('GCAM By Region By Sector'!AE:AE,'GCAM By Region By Sector'!$B:$B,$B13,'GCAM By Region By Sector'!$C:$C,$B$1)*10^3,SUMIFS('EPS Emissions'!AF:AF,'EPS Emissions'!$C:$C,$B13,'EPS Emissions'!$D:$D,$B$1)))</f>
        <v>-183.01</v>
      </c>
      <c r="AG13" s="47">
        <f>IF($B$1="All Sectors",
IF($A13="GCAM",SUMIFS('GCAM By Region By Sector'!AF:AF,'GCAM By Region By Sector'!$B:$B,$B13)*10^3,SUMIFS('EPS Emissions'!AG:AG,'EPS Emissions'!$C:$C,$B13)),
IF($A13="GCAM",SUMIFS('GCAM By Region By Sector'!AF:AF,'GCAM By Region By Sector'!$B:$B,$B13,'GCAM By Region By Sector'!$C:$C,$B$1)*10^3,SUMIFS('EPS Emissions'!AG:AG,'EPS Emissions'!$C:$C,$B13,'EPS Emissions'!$D:$D,$B$1)))</f>
        <v>-183.994</v>
      </c>
      <c r="AH13" s="47">
        <f>IF($B$1="All Sectors",
IF($A13="GCAM",SUMIFS('GCAM By Region By Sector'!AG:AG,'GCAM By Region By Sector'!$B:$B,$B13)*10^3,SUMIFS('EPS Emissions'!AH:AH,'EPS Emissions'!$C:$C,$B13)),
IF($A13="GCAM",SUMIFS('GCAM By Region By Sector'!AG:AG,'GCAM By Region By Sector'!$B:$B,$B13,'GCAM By Region By Sector'!$C:$C,$B$1)*10^3,SUMIFS('EPS Emissions'!AH:AH,'EPS Emissions'!$C:$C,$B13,'EPS Emissions'!$D:$D,$B$1)))</f>
        <v>-184.97499999999999</v>
      </c>
      <c r="AI13" s="47">
        <f>IF($B$1="All Sectors",
IF($A13="GCAM",SUMIFS('GCAM By Region By Sector'!AH:AH,'GCAM By Region By Sector'!$B:$B,$B13)*10^3,SUMIFS('EPS Emissions'!AI:AI,'EPS Emissions'!$C:$C,$B13)),
IF($A13="GCAM",SUMIFS('GCAM By Region By Sector'!AH:AH,'GCAM By Region By Sector'!$B:$B,$B13,'GCAM By Region By Sector'!$C:$C,$B$1)*10^3,SUMIFS('EPS Emissions'!AI:AI,'EPS Emissions'!$C:$C,$B13,'EPS Emissions'!$D:$D,$B$1)))</f>
        <v>-185.95599999999999</v>
      </c>
    </row>
    <row r="14" spans="1:39" x14ac:dyDescent="0.35">
      <c r="A14" s="10" t="s">
        <v>13</v>
      </c>
      <c r="B14" s="13" t="s">
        <v>33</v>
      </c>
      <c r="C14" t="s">
        <v>33</v>
      </c>
      <c r="D14" s="61">
        <f t="shared" si="1"/>
        <v>-0.75504963512628209</v>
      </c>
      <c r="E14" s="47">
        <f>IF($B$1="All Sectors",
IF($A14="GCAM",SUMIFS('GCAM By Region By Sector'!D:D,'GCAM By Region By Sector'!$B:$B,$B14)*10^3,SUMIFS('EPS Emissions'!E:E,'EPS Emissions'!$C:$C,$B14)),
IF($A14="GCAM",SUMIFS('GCAM By Region By Sector'!D:D,'GCAM By Region By Sector'!$B:$B,$B14,'GCAM By Region By Sector'!$C:$C,$B$1)*10^3,SUMIFS('EPS Emissions'!E:E,'EPS Emissions'!$C:$C,$B14,'EPS Emissions'!$D:$D,$B$1)))</f>
        <v>-13.663750965424406</v>
      </c>
      <c r="F14" s="47">
        <f>IF($B$1="All Sectors",
IF($A14="GCAM",SUMIFS('GCAM By Region By Sector'!E:E,'GCAM By Region By Sector'!$B:$B,$B14)*10^3,SUMIFS('EPS Emissions'!F:F,'EPS Emissions'!$C:$C,$B14)),
IF($A14="GCAM",SUMIFS('GCAM By Region By Sector'!E:E,'GCAM By Region By Sector'!$B:$B,$B14,'GCAM By Region By Sector'!$C:$C,$B$1)*10^3,SUMIFS('EPS Emissions'!F:F,'EPS Emissions'!$C:$C,$B14,'EPS Emissions'!$D:$D,$B$1)))</f>
        <v>-13.99329824567331</v>
      </c>
      <c r="G14" s="47">
        <f>IF($B$1="All Sectors",
IF($A14="GCAM",SUMIFS('GCAM By Region By Sector'!F:F,'GCAM By Region By Sector'!$B:$B,$B14)*10^3,SUMIFS('EPS Emissions'!G:G,'EPS Emissions'!$C:$C,$B14)),
IF($A14="GCAM",SUMIFS('GCAM By Region By Sector'!F:F,'GCAM By Region By Sector'!$B:$B,$B14,'GCAM By Region By Sector'!$C:$C,$B$1)*10^3,SUMIFS('EPS Emissions'!G:G,'EPS Emissions'!$C:$C,$B14,'EPS Emissions'!$D:$D,$B$1)))</f>
        <v>-14.322845525922217</v>
      </c>
      <c r="H14" s="47">
        <f>IF($B$1="All Sectors",
IF($A14="GCAM",SUMIFS('GCAM By Region By Sector'!G:G,'GCAM By Region By Sector'!$B:$B,$B14)*10^3,SUMIFS('EPS Emissions'!H:H,'EPS Emissions'!$C:$C,$B14)),
IF($A14="GCAM",SUMIFS('GCAM By Region By Sector'!G:G,'GCAM By Region By Sector'!$B:$B,$B14,'GCAM By Region By Sector'!$C:$C,$B$1)*10^3,SUMIFS('EPS Emissions'!H:H,'EPS Emissions'!$C:$C,$B14,'EPS Emissions'!$D:$D,$B$1)))</f>
        <v>-14.652392806171123</v>
      </c>
      <c r="I14" s="47">
        <f>IF($B$1="All Sectors",
IF($A14="GCAM",SUMIFS('GCAM By Region By Sector'!H:H,'GCAM By Region By Sector'!$B:$B,$B14)*10^3,SUMIFS('EPS Emissions'!I:I,'EPS Emissions'!$C:$C,$B14)),
IF($A14="GCAM",SUMIFS('GCAM By Region By Sector'!H:H,'GCAM By Region By Sector'!$B:$B,$B14,'GCAM By Region By Sector'!$C:$C,$B$1)*10^3,SUMIFS('EPS Emissions'!I:I,'EPS Emissions'!$C:$C,$B14,'EPS Emissions'!$D:$D,$B$1)))</f>
        <v>-14.981940086420028</v>
      </c>
      <c r="J14" s="47">
        <f>IF($B$1="All Sectors",
IF($A14="GCAM",SUMIFS('GCAM By Region By Sector'!I:I,'GCAM By Region By Sector'!$B:$B,$B14)*10^3,SUMIFS('EPS Emissions'!J:J,'EPS Emissions'!$C:$C,$B14)),
IF($A14="GCAM",SUMIFS('GCAM By Region By Sector'!I:I,'GCAM By Region By Sector'!$B:$B,$B14,'GCAM By Region By Sector'!$C:$C,$B$1)*10^3,SUMIFS('EPS Emissions'!J:J,'EPS Emissions'!$C:$C,$B14,'EPS Emissions'!$D:$D,$B$1)))</f>
        <v>-15.311487366668933</v>
      </c>
      <c r="K14" s="47">
        <f>IF($B$1="All Sectors",
IF($A14="GCAM",SUMIFS('GCAM By Region By Sector'!J:J,'GCAM By Region By Sector'!$B:$B,$B14)*10^3,SUMIFS('EPS Emissions'!K:K,'EPS Emissions'!$C:$C,$B14)),
IF($A14="GCAM",SUMIFS('GCAM By Region By Sector'!J:J,'GCAM By Region By Sector'!$B:$B,$B14,'GCAM By Region By Sector'!$C:$C,$B$1)*10^3,SUMIFS('EPS Emissions'!K:K,'EPS Emissions'!$C:$C,$B14,'EPS Emissions'!$D:$D,$B$1)))</f>
        <v>-16.118997154971385</v>
      </c>
      <c r="L14" s="47">
        <f>IF($B$1="All Sectors",
IF($A14="GCAM",SUMIFS('GCAM By Region By Sector'!K:K,'GCAM By Region By Sector'!$B:$B,$B14)*10^3,SUMIFS('EPS Emissions'!L:L,'EPS Emissions'!$C:$C,$B14)),
IF($A14="GCAM",SUMIFS('GCAM By Region By Sector'!K:K,'GCAM By Region By Sector'!$B:$B,$B14,'GCAM By Region By Sector'!$C:$C,$B$1)*10^3,SUMIFS('EPS Emissions'!L:L,'EPS Emissions'!$C:$C,$B14,'EPS Emissions'!$D:$D,$B$1)))</f>
        <v>-16.926506943273839</v>
      </c>
      <c r="M14" s="47">
        <f>IF($B$1="All Sectors",
IF($A14="GCAM",SUMIFS('GCAM By Region By Sector'!L:L,'GCAM By Region By Sector'!$B:$B,$B14)*10^3,SUMIFS('EPS Emissions'!M:M,'EPS Emissions'!$C:$C,$B14)),
IF($A14="GCAM",SUMIFS('GCAM By Region By Sector'!L:L,'GCAM By Region By Sector'!$B:$B,$B14,'GCAM By Region By Sector'!$C:$C,$B$1)*10^3,SUMIFS('EPS Emissions'!M:M,'EPS Emissions'!$C:$C,$B14,'EPS Emissions'!$D:$D,$B$1)))</f>
        <v>-17.73401673157629</v>
      </c>
      <c r="N14" s="47">
        <f>IF($B$1="All Sectors",
IF($A14="GCAM",SUMIFS('GCAM By Region By Sector'!M:M,'GCAM By Region By Sector'!$B:$B,$B14)*10^3,SUMIFS('EPS Emissions'!N:N,'EPS Emissions'!$C:$C,$B14)),
IF($A14="GCAM",SUMIFS('GCAM By Region By Sector'!M:M,'GCAM By Region By Sector'!$B:$B,$B14,'GCAM By Region By Sector'!$C:$C,$B$1)*10^3,SUMIFS('EPS Emissions'!N:N,'EPS Emissions'!$C:$C,$B14,'EPS Emissions'!$D:$D,$B$1)))</f>
        <v>-18.541526519878744</v>
      </c>
      <c r="O14" s="47">
        <f>IF($B$1="All Sectors",
IF($A14="GCAM",SUMIFS('GCAM By Region By Sector'!N:N,'GCAM By Region By Sector'!$B:$B,$B14)*10^3,SUMIFS('EPS Emissions'!O:O,'EPS Emissions'!$C:$C,$B14)),
IF($A14="GCAM",SUMIFS('GCAM By Region By Sector'!N:N,'GCAM By Region By Sector'!$B:$B,$B14,'GCAM By Region By Sector'!$C:$C,$B$1)*10^3,SUMIFS('EPS Emissions'!O:O,'EPS Emissions'!$C:$C,$B14,'EPS Emissions'!$D:$D,$B$1)))</f>
        <v>-19.349036308181194</v>
      </c>
      <c r="P14" s="47">
        <f>IF($B$1="All Sectors",
IF($A14="GCAM",SUMIFS('GCAM By Region By Sector'!O:O,'GCAM By Region By Sector'!$B:$B,$B14)*10^3,SUMIFS('EPS Emissions'!P:P,'EPS Emissions'!$C:$C,$B14)),
IF($A14="GCAM",SUMIFS('GCAM By Region By Sector'!O:O,'GCAM By Region By Sector'!$B:$B,$B14,'GCAM By Region By Sector'!$C:$C,$B$1)*10^3,SUMIFS('EPS Emissions'!P:P,'EPS Emissions'!$C:$C,$B14,'EPS Emissions'!$D:$D,$B$1)))</f>
        <v>-19.870685258331431</v>
      </c>
      <c r="Q14" s="47">
        <f>IF($B$1="All Sectors",
IF($A14="GCAM",SUMIFS('GCAM By Region By Sector'!P:P,'GCAM By Region By Sector'!$B:$B,$B14)*10^3,SUMIFS('EPS Emissions'!Q:Q,'EPS Emissions'!$C:$C,$B14)),
IF($A14="GCAM",SUMIFS('GCAM By Region By Sector'!P:P,'GCAM By Region By Sector'!$B:$B,$B14,'GCAM By Region By Sector'!$C:$C,$B$1)*10^3,SUMIFS('EPS Emissions'!Q:Q,'EPS Emissions'!$C:$C,$B14,'EPS Emissions'!$D:$D,$B$1)))</f>
        <v>-20.392334208481667</v>
      </c>
      <c r="R14" s="47">
        <f>IF($B$1="All Sectors",
IF($A14="GCAM",SUMIFS('GCAM By Region By Sector'!Q:Q,'GCAM By Region By Sector'!$B:$B,$B14)*10^3,SUMIFS('EPS Emissions'!R:R,'EPS Emissions'!$C:$C,$B14)),
IF($A14="GCAM",SUMIFS('GCAM By Region By Sector'!Q:Q,'GCAM By Region By Sector'!$B:$B,$B14,'GCAM By Region By Sector'!$C:$C,$B$1)*10^3,SUMIFS('EPS Emissions'!R:R,'EPS Emissions'!$C:$C,$B14,'EPS Emissions'!$D:$D,$B$1)))</f>
        <v>-20.913983158631904</v>
      </c>
      <c r="S14" s="47">
        <f>IF($B$1="All Sectors",
IF($A14="GCAM",SUMIFS('GCAM By Region By Sector'!R:R,'GCAM By Region By Sector'!$B:$B,$B14)*10^3,SUMIFS('EPS Emissions'!S:S,'EPS Emissions'!$C:$C,$B14)),
IF($A14="GCAM",SUMIFS('GCAM By Region By Sector'!R:R,'GCAM By Region By Sector'!$B:$B,$B14,'GCAM By Region By Sector'!$C:$C,$B$1)*10^3,SUMIFS('EPS Emissions'!S:S,'EPS Emissions'!$C:$C,$B14,'EPS Emissions'!$D:$D,$B$1)))</f>
        <v>-21.435632108782141</v>
      </c>
      <c r="T14" s="47">
        <f>IF($B$1="All Sectors",
IF($A14="GCAM",SUMIFS('GCAM By Region By Sector'!S:S,'GCAM By Region By Sector'!$B:$B,$B14)*10^3,SUMIFS('EPS Emissions'!T:T,'EPS Emissions'!$C:$C,$B14)),
IF($A14="GCAM",SUMIFS('GCAM By Region By Sector'!S:S,'GCAM By Region By Sector'!$B:$B,$B14,'GCAM By Region By Sector'!$C:$C,$B$1)*10^3,SUMIFS('EPS Emissions'!T:T,'EPS Emissions'!$C:$C,$B14,'EPS Emissions'!$D:$D,$B$1)))</f>
        <v>-21.957281058932374</v>
      </c>
      <c r="U14" s="47">
        <f>IF($B$1="All Sectors",
IF($A14="GCAM",SUMIFS('GCAM By Region By Sector'!T:T,'GCAM By Region By Sector'!$B:$B,$B14)*10^3,SUMIFS('EPS Emissions'!U:U,'EPS Emissions'!$C:$C,$B14)),
IF($A14="GCAM",SUMIFS('GCAM By Region By Sector'!T:T,'GCAM By Region By Sector'!$B:$B,$B14,'GCAM By Region By Sector'!$C:$C,$B$1)*10^3,SUMIFS('EPS Emissions'!U:U,'EPS Emissions'!$C:$C,$B14,'EPS Emissions'!$D:$D,$B$1)))</f>
        <v>-22.997051697428628</v>
      </c>
      <c r="V14" s="47">
        <f>IF($B$1="All Sectors",
IF($A14="GCAM",SUMIFS('GCAM By Region By Sector'!U:U,'GCAM By Region By Sector'!$B:$B,$B14)*10^3,SUMIFS('EPS Emissions'!V:V,'EPS Emissions'!$C:$C,$B14)),
IF($A14="GCAM",SUMIFS('GCAM By Region By Sector'!U:U,'GCAM By Region By Sector'!$B:$B,$B14,'GCAM By Region By Sector'!$C:$C,$B$1)*10^3,SUMIFS('EPS Emissions'!V:V,'EPS Emissions'!$C:$C,$B14,'EPS Emissions'!$D:$D,$B$1)))</f>
        <v>-24.036822335924878</v>
      </c>
      <c r="W14" s="47">
        <f>IF($B$1="All Sectors",
IF($A14="GCAM",SUMIFS('GCAM By Region By Sector'!V:V,'GCAM By Region By Sector'!$B:$B,$B14)*10^3,SUMIFS('EPS Emissions'!W:W,'EPS Emissions'!$C:$C,$B14)),
IF($A14="GCAM",SUMIFS('GCAM By Region By Sector'!V:V,'GCAM By Region By Sector'!$B:$B,$B14,'GCAM By Region By Sector'!$C:$C,$B$1)*10^3,SUMIFS('EPS Emissions'!W:W,'EPS Emissions'!$C:$C,$B14,'EPS Emissions'!$D:$D,$B$1)))</f>
        <v>-25.076592974421128</v>
      </c>
      <c r="X14" s="47">
        <f>IF($B$1="All Sectors",
IF($A14="GCAM",SUMIFS('GCAM By Region By Sector'!W:W,'GCAM By Region By Sector'!$B:$B,$B14)*10^3,SUMIFS('EPS Emissions'!X:X,'EPS Emissions'!$C:$C,$B14)),
IF($A14="GCAM",SUMIFS('GCAM By Region By Sector'!W:W,'GCAM By Region By Sector'!$B:$B,$B14,'GCAM By Region By Sector'!$C:$C,$B$1)*10^3,SUMIFS('EPS Emissions'!X:X,'EPS Emissions'!$C:$C,$B14,'EPS Emissions'!$D:$D,$B$1)))</f>
        <v>-26.116363612917379</v>
      </c>
      <c r="Y14" s="47">
        <f>IF($B$1="All Sectors",
IF($A14="GCAM",SUMIFS('GCAM By Region By Sector'!X:X,'GCAM By Region By Sector'!$B:$B,$B14)*10^3,SUMIFS('EPS Emissions'!Y:Y,'EPS Emissions'!$C:$C,$B14)),
IF($A14="GCAM",SUMIFS('GCAM By Region By Sector'!X:X,'GCAM By Region By Sector'!$B:$B,$B14,'GCAM By Region By Sector'!$C:$C,$B$1)*10^3,SUMIFS('EPS Emissions'!Y:Y,'EPS Emissions'!$C:$C,$B14,'EPS Emissions'!$D:$D,$B$1)))</f>
        <v>-27.156134251413633</v>
      </c>
      <c r="Z14" s="47">
        <f>IF($B$1="All Sectors",
IF($A14="GCAM",SUMIFS('GCAM By Region By Sector'!Y:Y,'GCAM By Region By Sector'!$B:$B,$B14)*10^3,SUMIFS('EPS Emissions'!Z:Z,'EPS Emissions'!$C:$C,$B14)),
IF($A14="GCAM",SUMIFS('GCAM By Region By Sector'!Y:Y,'GCAM By Region By Sector'!$B:$B,$B14,'GCAM By Region By Sector'!$C:$C,$B$1)*10^3,SUMIFS('EPS Emissions'!Z:Z,'EPS Emissions'!$C:$C,$B14,'EPS Emissions'!$D:$D,$B$1)))</f>
        <v>-28.550819871082211</v>
      </c>
      <c r="AA14" s="47">
        <f>IF($B$1="All Sectors",
IF($A14="GCAM",SUMIFS('GCAM By Region By Sector'!Z:Z,'GCAM By Region By Sector'!$B:$B,$B14)*10^3,SUMIFS('EPS Emissions'!AA:AA,'EPS Emissions'!$C:$C,$B14)),
IF($A14="GCAM",SUMIFS('GCAM By Region By Sector'!Z:Z,'GCAM By Region By Sector'!$B:$B,$B14,'GCAM By Region By Sector'!$C:$C,$B$1)*10^3,SUMIFS('EPS Emissions'!AA:AA,'EPS Emissions'!$C:$C,$B14,'EPS Emissions'!$D:$D,$B$1)))</f>
        <v>-29.945505490750786</v>
      </c>
      <c r="AB14" s="47">
        <f>IF($B$1="All Sectors",
IF($A14="GCAM",SUMIFS('GCAM By Region By Sector'!AA:AA,'GCAM By Region By Sector'!$B:$B,$B14)*10^3,SUMIFS('EPS Emissions'!AB:AB,'EPS Emissions'!$C:$C,$B14)),
IF($A14="GCAM",SUMIFS('GCAM By Region By Sector'!AA:AA,'GCAM By Region By Sector'!$B:$B,$B14,'GCAM By Region By Sector'!$C:$C,$B$1)*10^3,SUMIFS('EPS Emissions'!AB:AB,'EPS Emissions'!$C:$C,$B14,'EPS Emissions'!$D:$D,$B$1)))</f>
        <v>-31.340191110419365</v>
      </c>
      <c r="AC14" s="47">
        <f>IF($B$1="All Sectors",
IF($A14="GCAM",SUMIFS('GCAM By Region By Sector'!AB:AB,'GCAM By Region By Sector'!$B:$B,$B14)*10^3,SUMIFS('EPS Emissions'!AC:AC,'EPS Emissions'!$C:$C,$B14)),
IF($A14="GCAM",SUMIFS('GCAM By Region By Sector'!AB:AB,'GCAM By Region By Sector'!$B:$B,$B14,'GCAM By Region By Sector'!$C:$C,$B$1)*10^3,SUMIFS('EPS Emissions'!AC:AC,'EPS Emissions'!$C:$C,$B14,'EPS Emissions'!$D:$D,$B$1)))</f>
        <v>-32.734876730087947</v>
      </c>
      <c r="AD14" s="47">
        <f>IF($B$1="All Sectors",
IF($A14="GCAM",SUMIFS('GCAM By Region By Sector'!AC:AC,'GCAM By Region By Sector'!$B:$B,$B14)*10^3,SUMIFS('EPS Emissions'!AD:AD,'EPS Emissions'!$C:$C,$B14)),
IF($A14="GCAM",SUMIFS('GCAM By Region By Sector'!AC:AC,'GCAM By Region By Sector'!$B:$B,$B14,'GCAM By Region By Sector'!$C:$C,$B$1)*10^3,SUMIFS('EPS Emissions'!AD:AD,'EPS Emissions'!$C:$C,$B14,'EPS Emissions'!$D:$D,$B$1)))</f>
        <v>-34.129562349756526</v>
      </c>
      <c r="AE14" s="47">
        <f>IF($B$1="All Sectors",
IF($A14="GCAM",SUMIFS('GCAM By Region By Sector'!AD:AD,'GCAM By Region By Sector'!$B:$B,$B14)*10^3,SUMIFS('EPS Emissions'!AE:AE,'EPS Emissions'!$C:$C,$B14)),
IF($A14="GCAM",SUMIFS('GCAM By Region By Sector'!AD:AD,'GCAM By Region By Sector'!$B:$B,$B14,'GCAM By Region By Sector'!$C:$C,$B$1)*10^3,SUMIFS('EPS Emissions'!AE:AE,'EPS Emissions'!$C:$C,$B14,'EPS Emissions'!$D:$D,$B$1)))</f>
        <v>-35.606374916821586</v>
      </c>
      <c r="AF14" s="47">
        <f>IF($B$1="All Sectors",
IF($A14="GCAM",SUMIFS('GCAM By Region By Sector'!AE:AE,'GCAM By Region By Sector'!$B:$B,$B14)*10^3,SUMIFS('EPS Emissions'!AF:AF,'EPS Emissions'!$C:$C,$B14)),
IF($A14="GCAM",SUMIFS('GCAM By Region By Sector'!AE:AE,'GCAM By Region By Sector'!$B:$B,$B14,'GCAM By Region By Sector'!$C:$C,$B$1)*10^3,SUMIFS('EPS Emissions'!AF:AF,'EPS Emissions'!$C:$C,$B14,'EPS Emissions'!$D:$D,$B$1)))</f>
        <v>-37.083187483886647</v>
      </c>
      <c r="AG14" s="47">
        <f>IF($B$1="All Sectors",
IF($A14="GCAM",SUMIFS('GCAM By Region By Sector'!AF:AF,'GCAM By Region By Sector'!$B:$B,$B14)*10^3,SUMIFS('EPS Emissions'!AG:AG,'EPS Emissions'!$C:$C,$B14)),
IF($A14="GCAM",SUMIFS('GCAM By Region By Sector'!AF:AF,'GCAM By Region By Sector'!$B:$B,$B14,'GCAM By Region By Sector'!$C:$C,$B$1)*10^3,SUMIFS('EPS Emissions'!AG:AG,'EPS Emissions'!$C:$C,$B14,'EPS Emissions'!$D:$D,$B$1)))</f>
        <v>-38.560000050951714</v>
      </c>
      <c r="AH14" s="47">
        <f>IF($B$1="All Sectors",
IF($A14="GCAM",SUMIFS('GCAM By Region By Sector'!AG:AG,'GCAM By Region By Sector'!$B:$B,$B14)*10^3,SUMIFS('EPS Emissions'!AH:AH,'EPS Emissions'!$C:$C,$B14)),
IF($A14="GCAM",SUMIFS('GCAM By Region By Sector'!AG:AG,'GCAM By Region By Sector'!$B:$B,$B14,'GCAM By Region By Sector'!$C:$C,$B$1)*10^3,SUMIFS('EPS Emissions'!AH:AH,'EPS Emissions'!$C:$C,$B14,'EPS Emissions'!$D:$D,$B$1)))</f>
        <v>-40.036812618016775</v>
      </c>
      <c r="AI14" s="47">
        <f>IF($B$1="All Sectors",
IF($A14="GCAM",SUMIFS('GCAM By Region By Sector'!AH:AH,'GCAM By Region By Sector'!$B:$B,$B14)*10^3,SUMIFS('EPS Emissions'!AI:AI,'EPS Emissions'!$C:$C,$B14)),
IF($A14="GCAM",SUMIFS('GCAM By Region By Sector'!AH:AH,'GCAM By Region By Sector'!$B:$B,$B14,'GCAM By Region By Sector'!$C:$C,$B$1)*10^3,SUMIFS('EPS Emissions'!AI:AI,'EPS Emissions'!$C:$C,$B14,'EPS Emissions'!$D:$D,$B$1)))</f>
        <v>-41.513625185081835</v>
      </c>
    </row>
    <row r="15" spans="1:39" x14ac:dyDescent="0.35">
      <c r="A15" s="10" t="s">
        <v>9</v>
      </c>
      <c r="B15" s="13" t="s">
        <v>34</v>
      </c>
      <c r="C15" t="s">
        <v>34</v>
      </c>
      <c r="D15" s="61">
        <f t="shared" si="1"/>
        <v>-9.3284579999999959</v>
      </c>
      <c r="E15" s="47">
        <f>IF($B$1="All Sectors",
IF($A15="GCAM",SUMIFS('GCAM By Region By Sector'!D:D,'GCAM By Region By Sector'!$B:$B,$B15)*10^3,SUMIFS('EPS Emissions'!E:E,'EPS Emissions'!$C:$C,$B15)),
IF($A15="GCAM",SUMIFS('GCAM By Region By Sector'!D:D,'GCAM By Region By Sector'!$B:$B,$B15,'GCAM By Region By Sector'!$C:$C,$B$1)*10^3,SUMIFS('EPS Emissions'!E:E,'EPS Emissions'!$C:$C,$B15,'EPS Emissions'!$D:$D,$B$1)))</f>
        <v>-300.91800000000001</v>
      </c>
      <c r="F15" s="47">
        <f>IF($B$1="All Sectors",
IF($A15="GCAM",SUMIFS('GCAM By Region By Sector'!E:E,'GCAM By Region By Sector'!$B:$B,$B15)*10^3,SUMIFS('EPS Emissions'!F:F,'EPS Emissions'!$C:$C,$B15)),
IF($A15="GCAM",SUMIFS('GCAM By Region By Sector'!E:E,'GCAM By Region By Sector'!$B:$B,$B15,'GCAM By Region By Sector'!$C:$C,$B$1)*10^3,SUMIFS('EPS Emissions'!F:F,'EPS Emissions'!$C:$C,$B15,'EPS Emissions'!$D:$D,$B$1)))</f>
        <v>-300.91800000000001</v>
      </c>
      <c r="G15" s="47">
        <f>IF($B$1="All Sectors",
IF($A15="GCAM",SUMIFS('GCAM By Region By Sector'!F:F,'GCAM By Region By Sector'!$B:$B,$B15)*10^3,SUMIFS('EPS Emissions'!G:G,'EPS Emissions'!$C:$C,$B15)),
IF($A15="GCAM",SUMIFS('GCAM By Region By Sector'!F:F,'GCAM By Region By Sector'!$B:$B,$B15,'GCAM By Region By Sector'!$C:$C,$B$1)*10^3,SUMIFS('EPS Emissions'!G:G,'EPS Emissions'!$C:$C,$B15,'EPS Emissions'!$D:$D,$B$1)))</f>
        <v>-300.91800000000001</v>
      </c>
      <c r="H15" s="47">
        <f>IF($B$1="All Sectors",
IF($A15="GCAM",SUMIFS('GCAM By Region By Sector'!G:G,'GCAM By Region By Sector'!$B:$B,$B15)*10^3,SUMIFS('EPS Emissions'!H:H,'EPS Emissions'!$C:$C,$B15)),
IF($A15="GCAM",SUMIFS('GCAM By Region By Sector'!G:G,'GCAM By Region By Sector'!$B:$B,$B15,'GCAM By Region By Sector'!$C:$C,$B$1)*10^3,SUMIFS('EPS Emissions'!H:H,'EPS Emissions'!$C:$C,$B15,'EPS Emissions'!$D:$D,$B$1)))</f>
        <v>-300.91800000000001</v>
      </c>
      <c r="I15" s="47">
        <f>IF($B$1="All Sectors",
IF($A15="GCAM",SUMIFS('GCAM By Region By Sector'!H:H,'GCAM By Region By Sector'!$B:$B,$B15)*10^3,SUMIFS('EPS Emissions'!I:I,'EPS Emissions'!$C:$C,$B15)),
IF($A15="GCAM",SUMIFS('GCAM By Region By Sector'!H:H,'GCAM By Region By Sector'!$B:$B,$B15,'GCAM By Region By Sector'!$C:$C,$B$1)*10^3,SUMIFS('EPS Emissions'!I:I,'EPS Emissions'!$C:$C,$B15,'EPS Emissions'!$D:$D,$B$1)))</f>
        <v>-300.91800000000001</v>
      </c>
      <c r="J15" s="47">
        <f>IF($B$1="All Sectors",
IF($A15="GCAM",SUMIFS('GCAM By Region By Sector'!I:I,'GCAM By Region By Sector'!$B:$B,$B15)*10^3,SUMIFS('EPS Emissions'!J:J,'EPS Emissions'!$C:$C,$B15)),
IF($A15="GCAM",SUMIFS('GCAM By Region By Sector'!I:I,'GCAM By Region By Sector'!$B:$B,$B15,'GCAM By Region By Sector'!$C:$C,$B$1)*10^3,SUMIFS('EPS Emissions'!J:J,'EPS Emissions'!$C:$C,$B15,'EPS Emissions'!$D:$D,$B$1)))</f>
        <v>-300.91800000000001</v>
      </c>
      <c r="K15" s="47">
        <f>IF($B$1="All Sectors",
IF($A15="GCAM",SUMIFS('GCAM By Region By Sector'!J:J,'GCAM By Region By Sector'!$B:$B,$B15)*10^3,SUMIFS('EPS Emissions'!K:K,'EPS Emissions'!$C:$C,$B15)),
IF($A15="GCAM",SUMIFS('GCAM By Region By Sector'!J:J,'GCAM By Region By Sector'!$B:$B,$B15,'GCAM By Region By Sector'!$C:$C,$B$1)*10^3,SUMIFS('EPS Emissions'!K:K,'EPS Emissions'!$C:$C,$B15,'EPS Emissions'!$D:$D,$B$1)))</f>
        <v>-300.91800000000001</v>
      </c>
      <c r="L15" s="47">
        <f>IF($B$1="All Sectors",
IF($A15="GCAM",SUMIFS('GCAM By Region By Sector'!K:K,'GCAM By Region By Sector'!$B:$B,$B15)*10^3,SUMIFS('EPS Emissions'!L:L,'EPS Emissions'!$C:$C,$B15)),
IF($A15="GCAM",SUMIFS('GCAM By Region By Sector'!K:K,'GCAM By Region By Sector'!$B:$B,$B15,'GCAM By Region By Sector'!$C:$C,$B$1)*10^3,SUMIFS('EPS Emissions'!L:L,'EPS Emissions'!$C:$C,$B15,'EPS Emissions'!$D:$D,$B$1)))</f>
        <v>-300.91800000000001</v>
      </c>
      <c r="M15" s="47">
        <f>IF($B$1="All Sectors",
IF($A15="GCAM",SUMIFS('GCAM By Region By Sector'!L:L,'GCAM By Region By Sector'!$B:$B,$B15)*10^3,SUMIFS('EPS Emissions'!M:M,'EPS Emissions'!$C:$C,$B15)),
IF($A15="GCAM",SUMIFS('GCAM By Region By Sector'!L:L,'GCAM By Region By Sector'!$B:$B,$B15,'GCAM By Region By Sector'!$C:$C,$B$1)*10^3,SUMIFS('EPS Emissions'!M:M,'EPS Emissions'!$C:$C,$B15,'EPS Emissions'!$D:$D,$B$1)))</f>
        <v>-300.91800000000001</v>
      </c>
      <c r="N15" s="47">
        <f>IF($B$1="All Sectors",
IF($A15="GCAM",SUMIFS('GCAM By Region By Sector'!M:M,'GCAM By Region By Sector'!$B:$B,$B15)*10^3,SUMIFS('EPS Emissions'!N:N,'EPS Emissions'!$C:$C,$B15)),
IF($A15="GCAM",SUMIFS('GCAM By Region By Sector'!M:M,'GCAM By Region By Sector'!$B:$B,$B15,'GCAM By Region By Sector'!$C:$C,$B$1)*10^3,SUMIFS('EPS Emissions'!N:N,'EPS Emissions'!$C:$C,$B15,'EPS Emissions'!$D:$D,$B$1)))</f>
        <v>-300.91800000000001</v>
      </c>
      <c r="O15" s="47">
        <f>IF($B$1="All Sectors",
IF($A15="GCAM",SUMIFS('GCAM By Region By Sector'!N:N,'GCAM By Region By Sector'!$B:$B,$B15)*10^3,SUMIFS('EPS Emissions'!O:O,'EPS Emissions'!$C:$C,$B15)),
IF($A15="GCAM",SUMIFS('GCAM By Region By Sector'!N:N,'GCAM By Region By Sector'!$B:$B,$B15,'GCAM By Region By Sector'!$C:$C,$B$1)*10^3,SUMIFS('EPS Emissions'!O:O,'EPS Emissions'!$C:$C,$B15,'EPS Emissions'!$D:$D,$B$1)))</f>
        <v>-300.91800000000001</v>
      </c>
      <c r="P15" s="47">
        <f>IF($B$1="All Sectors",
IF($A15="GCAM",SUMIFS('GCAM By Region By Sector'!O:O,'GCAM By Region By Sector'!$B:$B,$B15)*10^3,SUMIFS('EPS Emissions'!P:P,'EPS Emissions'!$C:$C,$B15)),
IF($A15="GCAM",SUMIFS('GCAM By Region By Sector'!O:O,'GCAM By Region By Sector'!$B:$B,$B15,'GCAM By Region By Sector'!$C:$C,$B$1)*10^3,SUMIFS('EPS Emissions'!P:P,'EPS Emissions'!$C:$C,$B15,'EPS Emissions'!$D:$D,$B$1)))</f>
        <v>-300.91800000000001</v>
      </c>
      <c r="Q15" s="47">
        <f>IF($B$1="All Sectors",
IF($A15="GCAM",SUMIFS('GCAM By Region By Sector'!P:P,'GCAM By Region By Sector'!$B:$B,$B15)*10^3,SUMIFS('EPS Emissions'!Q:Q,'EPS Emissions'!$C:$C,$B15)),
IF($A15="GCAM",SUMIFS('GCAM By Region By Sector'!P:P,'GCAM By Region By Sector'!$B:$B,$B15,'GCAM By Region By Sector'!$C:$C,$B$1)*10^3,SUMIFS('EPS Emissions'!Q:Q,'EPS Emissions'!$C:$C,$B15,'EPS Emissions'!$D:$D,$B$1)))</f>
        <v>-300.91800000000001</v>
      </c>
      <c r="R15" s="47">
        <f>IF($B$1="All Sectors",
IF($A15="GCAM",SUMIFS('GCAM By Region By Sector'!Q:Q,'GCAM By Region By Sector'!$B:$B,$B15)*10^3,SUMIFS('EPS Emissions'!R:R,'EPS Emissions'!$C:$C,$B15)),
IF($A15="GCAM",SUMIFS('GCAM By Region By Sector'!Q:Q,'GCAM By Region By Sector'!$B:$B,$B15,'GCAM By Region By Sector'!$C:$C,$B$1)*10^3,SUMIFS('EPS Emissions'!R:R,'EPS Emissions'!$C:$C,$B15,'EPS Emissions'!$D:$D,$B$1)))</f>
        <v>-300.91800000000001</v>
      </c>
      <c r="S15" s="47">
        <f>IF($B$1="All Sectors",
IF($A15="GCAM",SUMIFS('GCAM By Region By Sector'!R:R,'GCAM By Region By Sector'!$B:$B,$B15)*10^3,SUMIFS('EPS Emissions'!S:S,'EPS Emissions'!$C:$C,$B15)),
IF($A15="GCAM",SUMIFS('GCAM By Region By Sector'!R:R,'GCAM By Region By Sector'!$B:$B,$B15,'GCAM By Region By Sector'!$C:$C,$B$1)*10^3,SUMIFS('EPS Emissions'!S:S,'EPS Emissions'!$C:$C,$B15,'EPS Emissions'!$D:$D,$B$1)))</f>
        <v>-300.91800000000001</v>
      </c>
      <c r="T15" s="47">
        <f>IF($B$1="All Sectors",
IF($A15="GCAM",SUMIFS('GCAM By Region By Sector'!S:S,'GCAM By Region By Sector'!$B:$B,$B15)*10^3,SUMIFS('EPS Emissions'!T:T,'EPS Emissions'!$C:$C,$B15)),
IF($A15="GCAM",SUMIFS('GCAM By Region By Sector'!S:S,'GCAM By Region By Sector'!$B:$B,$B15,'GCAM By Region By Sector'!$C:$C,$B$1)*10^3,SUMIFS('EPS Emissions'!T:T,'EPS Emissions'!$C:$C,$B15,'EPS Emissions'!$D:$D,$B$1)))</f>
        <v>-300.91800000000001</v>
      </c>
      <c r="U15" s="47">
        <f>IF($B$1="All Sectors",
IF($A15="GCAM",SUMIFS('GCAM By Region By Sector'!T:T,'GCAM By Region By Sector'!$B:$B,$B15)*10^3,SUMIFS('EPS Emissions'!U:U,'EPS Emissions'!$C:$C,$B15)),
IF($A15="GCAM",SUMIFS('GCAM By Region By Sector'!T:T,'GCAM By Region By Sector'!$B:$B,$B15,'GCAM By Region By Sector'!$C:$C,$B$1)*10^3,SUMIFS('EPS Emissions'!U:U,'EPS Emissions'!$C:$C,$B15,'EPS Emissions'!$D:$D,$B$1)))</f>
        <v>-300.91800000000001</v>
      </c>
      <c r="V15" s="47">
        <f>IF($B$1="All Sectors",
IF($A15="GCAM",SUMIFS('GCAM By Region By Sector'!U:U,'GCAM By Region By Sector'!$B:$B,$B15)*10^3,SUMIFS('EPS Emissions'!V:V,'EPS Emissions'!$C:$C,$B15)),
IF($A15="GCAM",SUMIFS('GCAM By Region By Sector'!U:U,'GCAM By Region By Sector'!$B:$B,$B15,'GCAM By Region By Sector'!$C:$C,$B$1)*10^3,SUMIFS('EPS Emissions'!V:V,'EPS Emissions'!$C:$C,$B15,'EPS Emissions'!$D:$D,$B$1)))</f>
        <v>-300.91800000000001</v>
      </c>
      <c r="W15" s="47">
        <f>IF($B$1="All Sectors",
IF($A15="GCAM",SUMIFS('GCAM By Region By Sector'!V:V,'GCAM By Region By Sector'!$B:$B,$B15)*10^3,SUMIFS('EPS Emissions'!W:W,'EPS Emissions'!$C:$C,$B15)),
IF($A15="GCAM",SUMIFS('GCAM By Region By Sector'!V:V,'GCAM By Region By Sector'!$B:$B,$B15,'GCAM By Region By Sector'!$C:$C,$B$1)*10^3,SUMIFS('EPS Emissions'!W:W,'EPS Emissions'!$C:$C,$B15,'EPS Emissions'!$D:$D,$B$1)))</f>
        <v>-300.91800000000001</v>
      </c>
      <c r="X15" s="47">
        <f>IF($B$1="All Sectors",
IF($A15="GCAM",SUMIFS('GCAM By Region By Sector'!W:W,'GCAM By Region By Sector'!$B:$B,$B15)*10^3,SUMIFS('EPS Emissions'!X:X,'EPS Emissions'!$C:$C,$B15)),
IF($A15="GCAM",SUMIFS('GCAM By Region By Sector'!W:W,'GCAM By Region By Sector'!$B:$B,$B15,'GCAM By Region By Sector'!$C:$C,$B$1)*10^3,SUMIFS('EPS Emissions'!X:X,'EPS Emissions'!$C:$C,$B15,'EPS Emissions'!$D:$D,$B$1)))</f>
        <v>-300.91800000000001</v>
      </c>
      <c r="Y15" s="47">
        <f>IF($B$1="All Sectors",
IF($A15="GCAM",SUMIFS('GCAM By Region By Sector'!X:X,'GCAM By Region By Sector'!$B:$B,$B15)*10^3,SUMIFS('EPS Emissions'!Y:Y,'EPS Emissions'!$C:$C,$B15)),
IF($A15="GCAM",SUMIFS('GCAM By Region By Sector'!X:X,'GCAM By Region By Sector'!$B:$B,$B15,'GCAM By Region By Sector'!$C:$C,$B$1)*10^3,SUMIFS('EPS Emissions'!Y:Y,'EPS Emissions'!$C:$C,$B15,'EPS Emissions'!$D:$D,$B$1)))</f>
        <v>-300.91800000000001</v>
      </c>
      <c r="Z15" s="47">
        <f>IF($B$1="All Sectors",
IF($A15="GCAM",SUMIFS('GCAM By Region By Sector'!Y:Y,'GCAM By Region By Sector'!$B:$B,$B15)*10^3,SUMIFS('EPS Emissions'!Z:Z,'EPS Emissions'!$C:$C,$B15)),
IF($A15="GCAM",SUMIFS('GCAM By Region By Sector'!Y:Y,'GCAM By Region By Sector'!$B:$B,$B15,'GCAM By Region By Sector'!$C:$C,$B$1)*10^3,SUMIFS('EPS Emissions'!Z:Z,'EPS Emissions'!$C:$C,$B15,'EPS Emissions'!$D:$D,$B$1)))</f>
        <v>-300.91800000000001</v>
      </c>
      <c r="AA15" s="47">
        <f>IF($B$1="All Sectors",
IF($A15="GCAM",SUMIFS('GCAM By Region By Sector'!Z:Z,'GCAM By Region By Sector'!$B:$B,$B15)*10^3,SUMIFS('EPS Emissions'!AA:AA,'EPS Emissions'!$C:$C,$B15)),
IF($A15="GCAM",SUMIFS('GCAM By Region By Sector'!Z:Z,'GCAM By Region By Sector'!$B:$B,$B15,'GCAM By Region By Sector'!$C:$C,$B$1)*10^3,SUMIFS('EPS Emissions'!AA:AA,'EPS Emissions'!$C:$C,$B15,'EPS Emissions'!$D:$D,$B$1)))</f>
        <v>-300.91800000000001</v>
      </c>
      <c r="AB15" s="47">
        <f>IF($B$1="All Sectors",
IF($A15="GCAM",SUMIFS('GCAM By Region By Sector'!AA:AA,'GCAM By Region By Sector'!$B:$B,$B15)*10^3,SUMIFS('EPS Emissions'!AB:AB,'EPS Emissions'!$C:$C,$B15)),
IF($A15="GCAM",SUMIFS('GCAM By Region By Sector'!AA:AA,'GCAM By Region By Sector'!$B:$B,$B15,'GCAM By Region By Sector'!$C:$C,$B$1)*10^3,SUMIFS('EPS Emissions'!AB:AB,'EPS Emissions'!$C:$C,$B15,'EPS Emissions'!$D:$D,$B$1)))</f>
        <v>-300.91800000000001</v>
      </c>
      <c r="AC15" s="47">
        <f>IF($B$1="All Sectors",
IF($A15="GCAM",SUMIFS('GCAM By Region By Sector'!AB:AB,'GCAM By Region By Sector'!$B:$B,$B15)*10^3,SUMIFS('EPS Emissions'!AC:AC,'EPS Emissions'!$C:$C,$B15)),
IF($A15="GCAM",SUMIFS('GCAM By Region By Sector'!AB:AB,'GCAM By Region By Sector'!$B:$B,$B15,'GCAM By Region By Sector'!$C:$C,$B$1)*10^3,SUMIFS('EPS Emissions'!AC:AC,'EPS Emissions'!$C:$C,$B15,'EPS Emissions'!$D:$D,$B$1)))</f>
        <v>-300.91800000000001</v>
      </c>
      <c r="AD15" s="47">
        <f>IF($B$1="All Sectors",
IF($A15="GCAM",SUMIFS('GCAM By Region By Sector'!AC:AC,'GCAM By Region By Sector'!$B:$B,$B15)*10^3,SUMIFS('EPS Emissions'!AD:AD,'EPS Emissions'!$C:$C,$B15)),
IF($A15="GCAM",SUMIFS('GCAM By Region By Sector'!AC:AC,'GCAM By Region By Sector'!$B:$B,$B15,'GCAM By Region By Sector'!$C:$C,$B$1)*10^3,SUMIFS('EPS Emissions'!AD:AD,'EPS Emissions'!$C:$C,$B15,'EPS Emissions'!$D:$D,$B$1)))</f>
        <v>-300.91800000000001</v>
      </c>
      <c r="AE15" s="47">
        <f>IF($B$1="All Sectors",
IF($A15="GCAM",SUMIFS('GCAM By Region By Sector'!AD:AD,'GCAM By Region By Sector'!$B:$B,$B15)*10^3,SUMIFS('EPS Emissions'!AE:AE,'EPS Emissions'!$C:$C,$B15)),
IF($A15="GCAM",SUMIFS('GCAM By Region By Sector'!AD:AD,'GCAM By Region By Sector'!$B:$B,$B15,'GCAM By Region By Sector'!$C:$C,$B$1)*10^3,SUMIFS('EPS Emissions'!AE:AE,'EPS Emissions'!$C:$C,$B15,'EPS Emissions'!$D:$D,$B$1)))</f>
        <v>-300.91800000000001</v>
      </c>
      <c r="AF15" s="47">
        <f>IF($B$1="All Sectors",
IF($A15="GCAM",SUMIFS('GCAM By Region By Sector'!AE:AE,'GCAM By Region By Sector'!$B:$B,$B15)*10^3,SUMIFS('EPS Emissions'!AF:AF,'EPS Emissions'!$C:$C,$B15)),
IF($A15="GCAM",SUMIFS('GCAM By Region By Sector'!AE:AE,'GCAM By Region By Sector'!$B:$B,$B15,'GCAM By Region By Sector'!$C:$C,$B$1)*10^3,SUMIFS('EPS Emissions'!AF:AF,'EPS Emissions'!$C:$C,$B15,'EPS Emissions'!$D:$D,$B$1)))</f>
        <v>-300.91800000000001</v>
      </c>
      <c r="AG15" s="47">
        <f>IF($B$1="All Sectors",
IF($A15="GCAM",SUMIFS('GCAM By Region By Sector'!AF:AF,'GCAM By Region By Sector'!$B:$B,$B15)*10^3,SUMIFS('EPS Emissions'!AG:AG,'EPS Emissions'!$C:$C,$B15)),
IF($A15="GCAM",SUMIFS('GCAM By Region By Sector'!AF:AF,'GCAM By Region By Sector'!$B:$B,$B15,'GCAM By Region By Sector'!$C:$C,$B$1)*10^3,SUMIFS('EPS Emissions'!AG:AG,'EPS Emissions'!$C:$C,$B15,'EPS Emissions'!$D:$D,$B$1)))</f>
        <v>-300.91800000000001</v>
      </c>
      <c r="AH15" s="47">
        <f>IF($B$1="All Sectors",
IF($A15="GCAM",SUMIFS('GCAM By Region By Sector'!AG:AG,'GCAM By Region By Sector'!$B:$B,$B15)*10^3,SUMIFS('EPS Emissions'!AH:AH,'EPS Emissions'!$C:$C,$B15)),
IF($A15="GCAM",SUMIFS('GCAM By Region By Sector'!AG:AG,'GCAM By Region By Sector'!$B:$B,$B15,'GCAM By Region By Sector'!$C:$C,$B$1)*10^3,SUMIFS('EPS Emissions'!AH:AH,'EPS Emissions'!$C:$C,$B15,'EPS Emissions'!$D:$D,$B$1)))</f>
        <v>-300.91800000000001</v>
      </c>
      <c r="AI15" s="47">
        <f>IF($B$1="All Sectors",
IF($A15="GCAM",SUMIFS('GCAM By Region By Sector'!AH:AH,'GCAM By Region By Sector'!$B:$B,$B15)*10^3,SUMIFS('EPS Emissions'!AI:AI,'EPS Emissions'!$C:$C,$B15)),
IF($A15="GCAM",SUMIFS('GCAM By Region By Sector'!AH:AH,'GCAM By Region By Sector'!$B:$B,$B15,'GCAM By Region By Sector'!$C:$C,$B$1)*10^3,SUMIFS('EPS Emissions'!AI:AI,'EPS Emissions'!$C:$C,$B15,'EPS Emissions'!$D:$D,$B$1)))</f>
        <v>-300.91800000000001</v>
      </c>
    </row>
    <row r="16" spans="1:39" x14ac:dyDescent="0.35">
      <c r="A16" s="10" t="s">
        <v>9</v>
      </c>
      <c r="B16" s="13" t="s">
        <v>35</v>
      </c>
      <c r="C16" t="s">
        <v>35</v>
      </c>
      <c r="D16" s="61">
        <f t="shared" si="1"/>
        <v>23.773532000000003</v>
      </c>
      <c r="E16" s="47">
        <f>IF($B$1="All Sectors",
IF($A16="GCAM",SUMIFS('GCAM By Region By Sector'!D:D,'GCAM By Region By Sector'!$B:$B,$B16)*10^3,SUMIFS('EPS Emissions'!E:E,'EPS Emissions'!$C:$C,$B16)),
IF($A16="GCAM",SUMIFS('GCAM By Region By Sector'!D:D,'GCAM By Region By Sector'!$B:$B,$B16,'GCAM By Region By Sector'!$C:$C,$B$1)*10^3,SUMIFS('EPS Emissions'!E:E,'EPS Emissions'!$C:$C,$B16,'EPS Emissions'!$D:$D,$B$1)))</f>
        <v>712.77599999999995</v>
      </c>
      <c r="F16" s="47">
        <f>IF($B$1="All Sectors",
IF($A16="GCAM",SUMIFS('GCAM By Region By Sector'!E:E,'GCAM By Region By Sector'!$B:$B,$B16)*10^3,SUMIFS('EPS Emissions'!F:F,'EPS Emissions'!$C:$C,$B16)),
IF($A16="GCAM",SUMIFS('GCAM By Region By Sector'!E:E,'GCAM By Region By Sector'!$B:$B,$B16,'GCAM By Region By Sector'!$C:$C,$B$1)*10^3,SUMIFS('EPS Emissions'!F:F,'EPS Emissions'!$C:$C,$B16,'EPS Emissions'!$D:$D,$B$1)))</f>
        <v>717.572</v>
      </c>
      <c r="G16" s="47">
        <f>IF($B$1="All Sectors",
IF($A16="GCAM",SUMIFS('GCAM By Region By Sector'!F:F,'GCAM By Region By Sector'!$B:$B,$B16)*10^3,SUMIFS('EPS Emissions'!G:G,'EPS Emissions'!$C:$C,$B16)),
IF($A16="GCAM",SUMIFS('GCAM By Region By Sector'!F:F,'GCAM By Region By Sector'!$B:$B,$B16,'GCAM By Region By Sector'!$C:$C,$B$1)*10^3,SUMIFS('EPS Emissions'!G:G,'EPS Emissions'!$C:$C,$B16,'EPS Emissions'!$D:$D,$B$1)))</f>
        <v>721.976</v>
      </c>
      <c r="H16" s="47">
        <f>IF($B$1="All Sectors",
IF($A16="GCAM",SUMIFS('GCAM By Region By Sector'!G:G,'GCAM By Region By Sector'!$B:$B,$B16)*10^3,SUMIFS('EPS Emissions'!H:H,'EPS Emissions'!$C:$C,$B16)),
IF($A16="GCAM",SUMIFS('GCAM By Region By Sector'!G:G,'GCAM By Region By Sector'!$B:$B,$B16,'GCAM By Region By Sector'!$C:$C,$B$1)*10^3,SUMIFS('EPS Emissions'!H:H,'EPS Emissions'!$C:$C,$B16,'EPS Emissions'!$D:$D,$B$1)))</f>
        <v>725.69500000000005</v>
      </c>
      <c r="I16" s="47">
        <f>IF($B$1="All Sectors",
IF($A16="GCAM",SUMIFS('GCAM By Region By Sector'!H:H,'GCAM By Region By Sector'!$B:$B,$B16)*10^3,SUMIFS('EPS Emissions'!I:I,'EPS Emissions'!$C:$C,$B16)),
IF($A16="GCAM",SUMIFS('GCAM By Region By Sector'!H:H,'GCAM By Region By Sector'!$B:$B,$B16,'GCAM By Region By Sector'!$C:$C,$B$1)*10^3,SUMIFS('EPS Emissions'!I:I,'EPS Emissions'!$C:$C,$B16,'EPS Emissions'!$D:$D,$B$1)))</f>
        <v>728.43499999999995</v>
      </c>
      <c r="J16" s="47">
        <f>IF($B$1="All Sectors",
IF($A16="GCAM",SUMIFS('GCAM By Region By Sector'!I:I,'GCAM By Region By Sector'!$B:$B,$B16)*10^3,SUMIFS('EPS Emissions'!J:J,'EPS Emissions'!$C:$C,$B16)),
IF($A16="GCAM",SUMIFS('GCAM By Region By Sector'!I:I,'GCAM By Region By Sector'!$B:$B,$B16,'GCAM By Region By Sector'!$C:$C,$B$1)*10^3,SUMIFS('EPS Emissions'!J:J,'EPS Emissions'!$C:$C,$B16,'EPS Emissions'!$D:$D,$B$1)))</f>
        <v>731.56700000000001</v>
      </c>
      <c r="K16" s="47">
        <f>IF($B$1="All Sectors",
IF($A16="GCAM",SUMIFS('GCAM By Region By Sector'!J:J,'GCAM By Region By Sector'!$B:$B,$B16)*10^3,SUMIFS('EPS Emissions'!K:K,'EPS Emissions'!$C:$C,$B16)),
IF($A16="GCAM",SUMIFS('GCAM By Region By Sector'!J:J,'GCAM By Region By Sector'!$B:$B,$B16,'GCAM By Region By Sector'!$C:$C,$B$1)*10^3,SUMIFS('EPS Emissions'!K:K,'EPS Emissions'!$C:$C,$B16,'EPS Emissions'!$D:$D,$B$1)))</f>
        <v>735.28599999999994</v>
      </c>
      <c r="L16" s="47">
        <f>IF($B$1="All Sectors",
IF($A16="GCAM",SUMIFS('GCAM By Region By Sector'!K:K,'GCAM By Region By Sector'!$B:$B,$B16)*10^3,SUMIFS('EPS Emissions'!L:L,'EPS Emissions'!$C:$C,$B16)),
IF($A16="GCAM",SUMIFS('GCAM By Region By Sector'!K:K,'GCAM By Region By Sector'!$B:$B,$B16,'GCAM By Region By Sector'!$C:$C,$B$1)*10^3,SUMIFS('EPS Emissions'!L:L,'EPS Emissions'!$C:$C,$B16,'EPS Emissions'!$D:$D,$B$1)))</f>
        <v>738.90700000000004</v>
      </c>
      <c r="M16" s="47">
        <f>IF($B$1="All Sectors",
IF($A16="GCAM",SUMIFS('GCAM By Region By Sector'!L:L,'GCAM By Region By Sector'!$B:$B,$B16)*10^3,SUMIFS('EPS Emissions'!M:M,'EPS Emissions'!$C:$C,$B16)),
IF($A16="GCAM",SUMIFS('GCAM By Region By Sector'!L:L,'GCAM By Region By Sector'!$B:$B,$B16,'GCAM By Region By Sector'!$C:$C,$B$1)*10^3,SUMIFS('EPS Emissions'!M:M,'EPS Emissions'!$C:$C,$B16,'EPS Emissions'!$D:$D,$B$1)))</f>
        <v>742.23500000000001</v>
      </c>
      <c r="N16" s="47">
        <f>IF($B$1="All Sectors",
IF($A16="GCAM",SUMIFS('GCAM By Region By Sector'!M:M,'GCAM By Region By Sector'!$B:$B,$B16)*10^3,SUMIFS('EPS Emissions'!N:N,'EPS Emissions'!$C:$C,$B16)),
IF($A16="GCAM",SUMIFS('GCAM By Region By Sector'!M:M,'GCAM By Region By Sector'!$B:$B,$B16,'GCAM By Region By Sector'!$C:$C,$B$1)*10^3,SUMIFS('EPS Emissions'!N:N,'EPS Emissions'!$C:$C,$B16,'EPS Emissions'!$D:$D,$B$1)))</f>
        <v>745.56200000000001</v>
      </c>
      <c r="O16" s="47">
        <f>IF($B$1="All Sectors",
IF($A16="GCAM",SUMIFS('GCAM By Region By Sector'!N:N,'GCAM By Region By Sector'!$B:$B,$B16)*10^3,SUMIFS('EPS Emissions'!O:O,'EPS Emissions'!$C:$C,$B16)),
IF($A16="GCAM",SUMIFS('GCAM By Region By Sector'!N:N,'GCAM By Region By Sector'!$B:$B,$B16,'GCAM By Region By Sector'!$C:$C,$B$1)*10^3,SUMIFS('EPS Emissions'!O:O,'EPS Emissions'!$C:$C,$B16,'EPS Emissions'!$D:$D,$B$1)))</f>
        <v>748.98800000000006</v>
      </c>
      <c r="P16" s="47">
        <f>IF($B$1="All Sectors",
IF($A16="GCAM",SUMIFS('GCAM By Region By Sector'!O:O,'GCAM By Region By Sector'!$B:$B,$B16)*10^3,SUMIFS('EPS Emissions'!P:P,'EPS Emissions'!$C:$C,$B16)),
IF($A16="GCAM",SUMIFS('GCAM By Region By Sector'!O:O,'GCAM By Region By Sector'!$B:$B,$B16,'GCAM By Region By Sector'!$C:$C,$B$1)*10^3,SUMIFS('EPS Emissions'!P:P,'EPS Emissions'!$C:$C,$B16,'EPS Emissions'!$D:$D,$B$1)))</f>
        <v>752.80499999999995</v>
      </c>
      <c r="Q16" s="47">
        <f>IF($B$1="All Sectors",
IF($A16="GCAM",SUMIFS('GCAM By Region By Sector'!P:P,'GCAM By Region By Sector'!$B:$B,$B16)*10^3,SUMIFS('EPS Emissions'!Q:Q,'EPS Emissions'!$C:$C,$B16)),
IF($A16="GCAM",SUMIFS('GCAM By Region By Sector'!P:P,'GCAM By Region By Sector'!$B:$B,$B16,'GCAM By Region By Sector'!$C:$C,$B$1)*10^3,SUMIFS('EPS Emissions'!Q:Q,'EPS Emissions'!$C:$C,$B16,'EPS Emissions'!$D:$D,$B$1)))</f>
        <v>756.32799999999997</v>
      </c>
      <c r="R16" s="47">
        <f>IF($B$1="All Sectors",
IF($A16="GCAM",SUMIFS('GCAM By Region By Sector'!Q:Q,'GCAM By Region By Sector'!$B:$B,$B16)*10^3,SUMIFS('EPS Emissions'!R:R,'EPS Emissions'!$C:$C,$B16)),
IF($A16="GCAM",SUMIFS('GCAM By Region By Sector'!Q:Q,'GCAM By Region By Sector'!$B:$B,$B16,'GCAM By Region By Sector'!$C:$C,$B$1)*10^3,SUMIFS('EPS Emissions'!R:R,'EPS Emissions'!$C:$C,$B16,'EPS Emissions'!$D:$D,$B$1)))</f>
        <v>759.851</v>
      </c>
      <c r="S16" s="47">
        <f>IF($B$1="All Sectors",
IF($A16="GCAM",SUMIFS('GCAM By Region By Sector'!R:R,'GCAM By Region By Sector'!$B:$B,$B16)*10^3,SUMIFS('EPS Emissions'!S:S,'EPS Emissions'!$C:$C,$B16)),
IF($A16="GCAM",SUMIFS('GCAM By Region By Sector'!R:R,'GCAM By Region By Sector'!$B:$B,$B16,'GCAM By Region By Sector'!$C:$C,$B$1)*10^3,SUMIFS('EPS Emissions'!S:S,'EPS Emissions'!$C:$C,$B16,'EPS Emissions'!$D:$D,$B$1)))</f>
        <v>763.37400000000002</v>
      </c>
      <c r="T16" s="47">
        <f>IF($B$1="All Sectors",
IF($A16="GCAM",SUMIFS('GCAM By Region By Sector'!S:S,'GCAM By Region By Sector'!$B:$B,$B16)*10^3,SUMIFS('EPS Emissions'!T:T,'EPS Emissions'!$C:$C,$B16)),
IF($A16="GCAM",SUMIFS('GCAM By Region By Sector'!S:S,'GCAM By Region By Sector'!$B:$B,$B16,'GCAM By Region By Sector'!$C:$C,$B$1)*10^3,SUMIFS('EPS Emissions'!T:T,'EPS Emissions'!$C:$C,$B16,'EPS Emissions'!$D:$D,$B$1)))</f>
        <v>766.89800000000002</v>
      </c>
      <c r="U16" s="47">
        <f>IF($B$1="All Sectors",
IF($A16="GCAM",SUMIFS('GCAM By Region By Sector'!T:T,'GCAM By Region By Sector'!$B:$B,$B16)*10^3,SUMIFS('EPS Emissions'!U:U,'EPS Emissions'!$C:$C,$B16)),
IF($A16="GCAM",SUMIFS('GCAM By Region By Sector'!T:T,'GCAM By Region By Sector'!$B:$B,$B16,'GCAM By Region By Sector'!$C:$C,$B$1)*10^3,SUMIFS('EPS Emissions'!U:U,'EPS Emissions'!$C:$C,$B16,'EPS Emissions'!$D:$D,$B$1)))</f>
        <v>770.42100000000005</v>
      </c>
      <c r="V16" s="47">
        <f>IF($B$1="All Sectors",
IF($A16="GCAM",SUMIFS('GCAM By Region By Sector'!U:U,'GCAM By Region By Sector'!$B:$B,$B16)*10^3,SUMIFS('EPS Emissions'!V:V,'EPS Emissions'!$C:$C,$B16)),
IF($A16="GCAM",SUMIFS('GCAM By Region By Sector'!U:U,'GCAM By Region By Sector'!$B:$B,$B16,'GCAM By Region By Sector'!$C:$C,$B$1)*10^3,SUMIFS('EPS Emissions'!V:V,'EPS Emissions'!$C:$C,$B16,'EPS Emissions'!$D:$D,$B$1)))</f>
        <v>773.94399999999996</v>
      </c>
      <c r="W16" s="47">
        <f>IF($B$1="All Sectors",
IF($A16="GCAM",SUMIFS('GCAM By Region By Sector'!V:V,'GCAM By Region By Sector'!$B:$B,$B16)*10^3,SUMIFS('EPS Emissions'!W:W,'EPS Emissions'!$C:$C,$B16)),
IF($A16="GCAM",SUMIFS('GCAM By Region By Sector'!V:V,'GCAM By Region By Sector'!$B:$B,$B16,'GCAM By Region By Sector'!$C:$C,$B$1)*10^3,SUMIFS('EPS Emissions'!W:W,'EPS Emissions'!$C:$C,$B16,'EPS Emissions'!$D:$D,$B$1)))</f>
        <v>777.46699999999998</v>
      </c>
      <c r="X16" s="47">
        <f>IF($B$1="All Sectors",
IF($A16="GCAM",SUMIFS('GCAM By Region By Sector'!W:W,'GCAM By Region By Sector'!$B:$B,$B16)*10^3,SUMIFS('EPS Emissions'!X:X,'EPS Emissions'!$C:$C,$B16)),
IF($A16="GCAM",SUMIFS('GCAM By Region By Sector'!W:W,'GCAM By Region By Sector'!$B:$B,$B16,'GCAM By Region By Sector'!$C:$C,$B$1)*10^3,SUMIFS('EPS Emissions'!X:X,'EPS Emissions'!$C:$C,$B16,'EPS Emissions'!$D:$D,$B$1)))</f>
        <v>780.99099999999999</v>
      </c>
      <c r="Y16" s="47">
        <f>IF($B$1="All Sectors",
IF($A16="GCAM",SUMIFS('GCAM By Region By Sector'!X:X,'GCAM By Region By Sector'!$B:$B,$B16)*10^3,SUMIFS('EPS Emissions'!Y:Y,'EPS Emissions'!$C:$C,$B16)),
IF($A16="GCAM",SUMIFS('GCAM By Region By Sector'!X:X,'GCAM By Region By Sector'!$B:$B,$B16,'GCAM By Region By Sector'!$C:$C,$B$1)*10^3,SUMIFS('EPS Emissions'!Y:Y,'EPS Emissions'!$C:$C,$B16,'EPS Emissions'!$D:$D,$B$1)))</f>
        <v>784.51400000000001</v>
      </c>
      <c r="Z16" s="47">
        <f>IF($B$1="All Sectors",
IF($A16="GCAM",SUMIFS('GCAM By Region By Sector'!Y:Y,'GCAM By Region By Sector'!$B:$B,$B16)*10^3,SUMIFS('EPS Emissions'!Z:Z,'EPS Emissions'!$C:$C,$B16)),
IF($A16="GCAM",SUMIFS('GCAM By Region By Sector'!Y:Y,'GCAM By Region By Sector'!$B:$B,$B16,'GCAM By Region By Sector'!$C:$C,$B$1)*10^3,SUMIFS('EPS Emissions'!Z:Z,'EPS Emissions'!$C:$C,$B16,'EPS Emissions'!$D:$D,$B$1)))</f>
        <v>787.93899999999996</v>
      </c>
      <c r="AA16" s="47">
        <f>IF($B$1="All Sectors",
IF($A16="GCAM",SUMIFS('GCAM By Region By Sector'!Z:Z,'GCAM By Region By Sector'!$B:$B,$B16)*10^3,SUMIFS('EPS Emissions'!AA:AA,'EPS Emissions'!$C:$C,$B16)),
IF($A16="GCAM",SUMIFS('GCAM By Region By Sector'!Z:Z,'GCAM By Region By Sector'!$B:$B,$B16,'GCAM By Region By Sector'!$C:$C,$B$1)*10^3,SUMIFS('EPS Emissions'!AA:AA,'EPS Emissions'!$C:$C,$B16,'EPS Emissions'!$D:$D,$B$1)))</f>
        <v>791.46299999999997</v>
      </c>
      <c r="AB16" s="47">
        <f>IF($B$1="All Sectors",
IF($A16="GCAM",SUMIFS('GCAM By Region By Sector'!AA:AA,'GCAM By Region By Sector'!$B:$B,$B16)*10^3,SUMIFS('EPS Emissions'!AB:AB,'EPS Emissions'!$C:$C,$B16)),
IF($A16="GCAM",SUMIFS('GCAM By Region By Sector'!AA:AA,'GCAM By Region By Sector'!$B:$B,$B16,'GCAM By Region By Sector'!$C:$C,$B$1)*10^3,SUMIFS('EPS Emissions'!AB:AB,'EPS Emissions'!$C:$C,$B16,'EPS Emissions'!$D:$D,$B$1)))</f>
        <v>794.98599999999999</v>
      </c>
      <c r="AC16" s="47">
        <f>IF($B$1="All Sectors",
IF($A16="GCAM",SUMIFS('GCAM By Region By Sector'!AB:AB,'GCAM By Region By Sector'!$B:$B,$B16)*10^3,SUMIFS('EPS Emissions'!AC:AC,'EPS Emissions'!$C:$C,$B16)),
IF($A16="GCAM",SUMIFS('GCAM By Region By Sector'!AB:AB,'GCAM By Region By Sector'!$B:$B,$B16,'GCAM By Region By Sector'!$C:$C,$B$1)*10^3,SUMIFS('EPS Emissions'!AC:AC,'EPS Emissions'!$C:$C,$B16,'EPS Emissions'!$D:$D,$B$1)))</f>
        <v>798.50900000000001</v>
      </c>
      <c r="AD16" s="47">
        <f>IF($B$1="All Sectors",
IF($A16="GCAM",SUMIFS('GCAM By Region By Sector'!AC:AC,'GCAM By Region By Sector'!$B:$B,$B16)*10^3,SUMIFS('EPS Emissions'!AD:AD,'EPS Emissions'!$C:$C,$B16)),
IF($A16="GCAM",SUMIFS('GCAM By Region By Sector'!AC:AC,'GCAM By Region By Sector'!$B:$B,$B16,'GCAM By Region By Sector'!$C:$C,$B$1)*10^3,SUMIFS('EPS Emissions'!AD:AD,'EPS Emissions'!$C:$C,$B16,'EPS Emissions'!$D:$D,$B$1)))</f>
        <v>802.03200000000004</v>
      </c>
      <c r="AE16" s="47">
        <f>IF($B$1="All Sectors",
IF($A16="GCAM",SUMIFS('GCAM By Region By Sector'!AD:AD,'GCAM By Region By Sector'!$B:$B,$B16)*10^3,SUMIFS('EPS Emissions'!AE:AE,'EPS Emissions'!$C:$C,$B16)),
IF($A16="GCAM",SUMIFS('GCAM By Region By Sector'!AD:AD,'GCAM By Region By Sector'!$B:$B,$B16,'GCAM By Region By Sector'!$C:$C,$B$1)*10^3,SUMIFS('EPS Emissions'!AE:AE,'EPS Emissions'!$C:$C,$B16,'EPS Emissions'!$D:$D,$B$1)))</f>
        <v>805.55600000000004</v>
      </c>
      <c r="AF16" s="47">
        <f>IF($B$1="All Sectors",
IF($A16="GCAM",SUMIFS('GCAM By Region By Sector'!AE:AE,'GCAM By Region By Sector'!$B:$B,$B16)*10^3,SUMIFS('EPS Emissions'!AF:AF,'EPS Emissions'!$C:$C,$B16)),
IF($A16="GCAM",SUMIFS('GCAM By Region By Sector'!AE:AE,'GCAM By Region By Sector'!$B:$B,$B16,'GCAM By Region By Sector'!$C:$C,$B$1)*10^3,SUMIFS('EPS Emissions'!AF:AF,'EPS Emissions'!$C:$C,$B16,'EPS Emissions'!$D:$D,$B$1)))</f>
        <v>809.07899999999995</v>
      </c>
      <c r="AG16" s="47">
        <f>IF($B$1="All Sectors",
IF($A16="GCAM",SUMIFS('GCAM By Region By Sector'!AF:AF,'GCAM By Region By Sector'!$B:$B,$B16)*10^3,SUMIFS('EPS Emissions'!AG:AG,'EPS Emissions'!$C:$C,$B16)),
IF($A16="GCAM",SUMIFS('GCAM By Region By Sector'!AF:AF,'GCAM By Region By Sector'!$B:$B,$B16,'GCAM By Region By Sector'!$C:$C,$B$1)*10^3,SUMIFS('EPS Emissions'!AG:AG,'EPS Emissions'!$C:$C,$B16,'EPS Emissions'!$D:$D,$B$1)))</f>
        <v>812.60199999999998</v>
      </c>
      <c r="AH16" s="47">
        <f>IF($B$1="All Sectors",
IF($A16="GCAM",SUMIFS('GCAM By Region By Sector'!AG:AG,'GCAM By Region By Sector'!$B:$B,$B16)*10^3,SUMIFS('EPS Emissions'!AH:AH,'EPS Emissions'!$C:$C,$B16)),
IF($A16="GCAM",SUMIFS('GCAM By Region By Sector'!AG:AG,'GCAM By Region By Sector'!$B:$B,$B16,'GCAM By Region By Sector'!$C:$C,$B$1)*10^3,SUMIFS('EPS Emissions'!AH:AH,'EPS Emissions'!$C:$C,$B16,'EPS Emissions'!$D:$D,$B$1)))</f>
        <v>816.125</v>
      </c>
      <c r="AI16" s="47">
        <f>IF($B$1="All Sectors",
IF($A16="GCAM",SUMIFS('GCAM By Region By Sector'!AH:AH,'GCAM By Region By Sector'!$B:$B,$B16)*10^3,SUMIFS('EPS Emissions'!AI:AI,'EPS Emissions'!$C:$C,$B16)),
IF($A16="GCAM",SUMIFS('GCAM By Region By Sector'!AH:AH,'GCAM By Region By Sector'!$B:$B,$B16,'GCAM By Region By Sector'!$C:$C,$B$1)*10^3,SUMIFS('EPS Emissions'!AI:AI,'EPS Emissions'!$C:$C,$B16,'EPS Emissions'!$D:$D,$B$1)))</f>
        <v>819.649</v>
      </c>
    </row>
    <row r="17" spans="1:35" x14ac:dyDescent="0.35">
      <c r="A17" s="10" t="s">
        <v>13</v>
      </c>
      <c r="B17" s="13" t="s">
        <v>36</v>
      </c>
      <c r="C17" t="s">
        <v>36</v>
      </c>
      <c r="D17" s="61">
        <f t="shared" si="1"/>
        <v>-2.0191418222703836</v>
      </c>
      <c r="E17" s="47">
        <f>IF($B$1="All Sectors",
IF($A17="GCAM",SUMIFS('GCAM By Region By Sector'!D:D,'GCAM By Region By Sector'!$B:$B,$B17)*10^3,SUMIFS('EPS Emissions'!E:E,'EPS Emissions'!$C:$C,$B17)),
IF($A17="GCAM",SUMIFS('GCAM By Region By Sector'!D:D,'GCAM By Region By Sector'!$B:$B,$B17,'GCAM By Region By Sector'!$C:$C,$B$1)*10^3,SUMIFS('EPS Emissions'!E:E,'EPS Emissions'!$C:$C,$B17,'EPS Emissions'!$D:$D,$B$1)))</f>
        <v>-45.561902613985502</v>
      </c>
      <c r="F17" s="47">
        <f>IF($B$1="All Sectors",
IF($A17="GCAM",SUMIFS('GCAM By Region By Sector'!E:E,'GCAM By Region By Sector'!$B:$B,$B17)*10^3,SUMIFS('EPS Emissions'!F:F,'EPS Emissions'!$C:$C,$B17)),
IF($A17="GCAM",SUMIFS('GCAM By Region By Sector'!E:E,'GCAM By Region By Sector'!$B:$B,$B17,'GCAM By Region By Sector'!$C:$C,$B$1)*10^3,SUMIFS('EPS Emissions'!F:F,'EPS Emissions'!$C:$C,$B17,'EPS Emissions'!$D:$D,$B$1)))</f>
        <v>-46.389503428784522</v>
      </c>
      <c r="G17" s="47">
        <f>IF($B$1="All Sectors",
IF($A17="GCAM",SUMIFS('GCAM By Region By Sector'!F:F,'GCAM By Region By Sector'!$B:$B,$B17)*10^3,SUMIFS('EPS Emissions'!G:G,'EPS Emissions'!$C:$C,$B17)),
IF($A17="GCAM",SUMIFS('GCAM By Region By Sector'!F:F,'GCAM By Region By Sector'!$B:$B,$B17,'GCAM By Region By Sector'!$C:$C,$B$1)*10^3,SUMIFS('EPS Emissions'!G:G,'EPS Emissions'!$C:$C,$B17,'EPS Emissions'!$D:$D,$B$1)))</f>
        <v>-47.217104243583535</v>
      </c>
      <c r="H17" s="47">
        <f>IF($B$1="All Sectors",
IF($A17="GCAM",SUMIFS('GCAM By Region By Sector'!G:G,'GCAM By Region By Sector'!$B:$B,$B17)*10^3,SUMIFS('EPS Emissions'!H:H,'EPS Emissions'!$C:$C,$B17)),
IF($A17="GCAM",SUMIFS('GCAM By Region By Sector'!G:G,'GCAM By Region By Sector'!$B:$B,$B17,'GCAM By Region By Sector'!$C:$C,$B$1)*10^3,SUMIFS('EPS Emissions'!H:H,'EPS Emissions'!$C:$C,$B17,'EPS Emissions'!$D:$D,$B$1)))</f>
        <v>-48.044705058382561</v>
      </c>
      <c r="I17" s="47">
        <f>IF($B$1="All Sectors",
IF($A17="GCAM",SUMIFS('GCAM By Region By Sector'!H:H,'GCAM By Region By Sector'!$B:$B,$B17)*10^3,SUMIFS('EPS Emissions'!I:I,'EPS Emissions'!$C:$C,$B17)),
IF($A17="GCAM",SUMIFS('GCAM By Region By Sector'!H:H,'GCAM By Region By Sector'!$B:$B,$B17,'GCAM By Region By Sector'!$C:$C,$B$1)*10^3,SUMIFS('EPS Emissions'!I:I,'EPS Emissions'!$C:$C,$B17,'EPS Emissions'!$D:$D,$B$1)))</f>
        <v>-48.872305873181581</v>
      </c>
      <c r="J17" s="47">
        <f>IF($B$1="All Sectors",
IF($A17="GCAM",SUMIFS('GCAM By Region By Sector'!I:I,'GCAM By Region By Sector'!$B:$B,$B17)*10^3,SUMIFS('EPS Emissions'!J:J,'EPS Emissions'!$C:$C,$B17)),
IF($A17="GCAM",SUMIFS('GCAM By Region By Sector'!I:I,'GCAM By Region By Sector'!$B:$B,$B17,'GCAM By Region By Sector'!$C:$C,$B$1)*10^3,SUMIFS('EPS Emissions'!J:J,'EPS Emissions'!$C:$C,$B17,'EPS Emissions'!$D:$D,$B$1)))</f>
        <v>-49.699906687980601</v>
      </c>
      <c r="K17" s="47">
        <f>IF($B$1="All Sectors",
IF($A17="GCAM",SUMIFS('GCAM By Region By Sector'!J:J,'GCAM By Region By Sector'!$B:$B,$B17)*10^3,SUMIFS('EPS Emissions'!K:K,'EPS Emissions'!$C:$C,$B17)),
IF($A17="GCAM",SUMIFS('GCAM By Region By Sector'!J:J,'GCAM By Region By Sector'!$B:$B,$B17,'GCAM By Region By Sector'!$C:$C,$B$1)*10^3,SUMIFS('EPS Emissions'!K:K,'EPS Emissions'!$C:$C,$B17,'EPS Emissions'!$D:$D,$B$1)))</f>
        <v>-51.700427791476017</v>
      </c>
      <c r="L17" s="47">
        <f>IF($B$1="All Sectors",
IF($A17="GCAM",SUMIFS('GCAM By Region By Sector'!K:K,'GCAM By Region By Sector'!$B:$B,$B17)*10^3,SUMIFS('EPS Emissions'!L:L,'EPS Emissions'!$C:$C,$B17)),
IF($A17="GCAM",SUMIFS('GCAM By Region By Sector'!K:K,'GCAM By Region By Sector'!$B:$B,$B17,'GCAM By Region By Sector'!$C:$C,$B$1)*10^3,SUMIFS('EPS Emissions'!L:L,'EPS Emissions'!$C:$C,$B17,'EPS Emissions'!$D:$D,$B$1)))</f>
        <v>-53.70094889497144</v>
      </c>
      <c r="M17" s="47">
        <f>IF($B$1="All Sectors",
IF($A17="GCAM",SUMIFS('GCAM By Region By Sector'!L:L,'GCAM By Region By Sector'!$B:$B,$B17)*10^3,SUMIFS('EPS Emissions'!M:M,'EPS Emissions'!$C:$C,$B17)),
IF($A17="GCAM",SUMIFS('GCAM By Region By Sector'!L:L,'GCAM By Region By Sector'!$B:$B,$B17,'GCAM By Region By Sector'!$C:$C,$B$1)*10^3,SUMIFS('EPS Emissions'!M:M,'EPS Emissions'!$C:$C,$B17,'EPS Emissions'!$D:$D,$B$1)))</f>
        <v>-55.701469998466862</v>
      </c>
      <c r="N17" s="47">
        <f>IF($B$1="All Sectors",
IF($A17="GCAM",SUMIFS('GCAM By Region By Sector'!M:M,'GCAM By Region By Sector'!$B:$B,$B17)*10^3,SUMIFS('EPS Emissions'!N:N,'EPS Emissions'!$C:$C,$B17)),
IF($A17="GCAM",SUMIFS('GCAM By Region By Sector'!M:M,'GCAM By Region By Sector'!$B:$B,$B17,'GCAM By Region By Sector'!$C:$C,$B$1)*10^3,SUMIFS('EPS Emissions'!N:N,'EPS Emissions'!$C:$C,$B17,'EPS Emissions'!$D:$D,$B$1)))</f>
        <v>-57.701991101962278</v>
      </c>
      <c r="O17" s="47">
        <f>IF($B$1="All Sectors",
IF($A17="GCAM",SUMIFS('GCAM By Region By Sector'!N:N,'GCAM By Region By Sector'!$B:$B,$B17)*10^3,SUMIFS('EPS Emissions'!O:O,'EPS Emissions'!$C:$C,$B17)),
IF($A17="GCAM",SUMIFS('GCAM By Region By Sector'!N:N,'GCAM By Region By Sector'!$B:$B,$B17,'GCAM By Region By Sector'!$C:$C,$B$1)*10^3,SUMIFS('EPS Emissions'!O:O,'EPS Emissions'!$C:$C,$B17,'EPS Emissions'!$D:$D,$B$1)))</f>
        <v>-59.702512205457708</v>
      </c>
      <c r="P17" s="47">
        <f>IF($B$1="All Sectors",
IF($A17="GCAM",SUMIFS('GCAM By Region By Sector'!O:O,'GCAM By Region By Sector'!$B:$B,$B17)*10^3,SUMIFS('EPS Emissions'!P:P,'EPS Emissions'!$C:$C,$B17)),
IF($A17="GCAM",SUMIFS('GCAM By Region By Sector'!O:O,'GCAM By Region By Sector'!$B:$B,$B17,'GCAM By Region By Sector'!$C:$C,$B$1)*10^3,SUMIFS('EPS Emissions'!P:P,'EPS Emissions'!$C:$C,$B17,'EPS Emissions'!$D:$D,$B$1)))</f>
        <v>-60.960384153748166</v>
      </c>
      <c r="Q17" s="47">
        <f>IF($B$1="All Sectors",
IF($A17="GCAM",SUMIFS('GCAM By Region By Sector'!P:P,'GCAM By Region By Sector'!$B:$B,$B17)*10^3,SUMIFS('EPS Emissions'!Q:Q,'EPS Emissions'!$C:$C,$B17)),
IF($A17="GCAM",SUMIFS('GCAM By Region By Sector'!P:P,'GCAM By Region By Sector'!$B:$B,$B17,'GCAM By Region By Sector'!$C:$C,$B$1)*10^3,SUMIFS('EPS Emissions'!Q:Q,'EPS Emissions'!$C:$C,$B17,'EPS Emissions'!$D:$D,$B$1)))</f>
        <v>-62.21825610203863</v>
      </c>
      <c r="R17" s="47">
        <f>IF($B$1="All Sectors",
IF($A17="GCAM",SUMIFS('GCAM By Region By Sector'!Q:Q,'GCAM By Region By Sector'!$B:$B,$B17)*10^3,SUMIFS('EPS Emissions'!R:R,'EPS Emissions'!$C:$C,$B17)),
IF($A17="GCAM",SUMIFS('GCAM By Region By Sector'!Q:Q,'GCAM By Region By Sector'!$B:$B,$B17,'GCAM By Region By Sector'!$C:$C,$B$1)*10^3,SUMIFS('EPS Emissions'!R:R,'EPS Emissions'!$C:$C,$B17,'EPS Emissions'!$D:$D,$B$1)))</f>
        <v>-63.476128050329095</v>
      </c>
      <c r="S17" s="47">
        <f>IF($B$1="All Sectors",
IF($A17="GCAM",SUMIFS('GCAM By Region By Sector'!R:R,'GCAM By Region By Sector'!$B:$B,$B17)*10^3,SUMIFS('EPS Emissions'!S:S,'EPS Emissions'!$C:$C,$B17)),
IF($A17="GCAM",SUMIFS('GCAM By Region By Sector'!R:R,'GCAM By Region By Sector'!$B:$B,$B17,'GCAM By Region By Sector'!$C:$C,$B$1)*10^3,SUMIFS('EPS Emissions'!S:S,'EPS Emissions'!$C:$C,$B17,'EPS Emissions'!$D:$D,$B$1)))</f>
        <v>-64.733999998619552</v>
      </c>
      <c r="T17" s="47">
        <f>IF($B$1="All Sectors",
IF($A17="GCAM",SUMIFS('GCAM By Region By Sector'!S:S,'GCAM By Region By Sector'!$B:$B,$B17)*10^3,SUMIFS('EPS Emissions'!T:T,'EPS Emissions'!$C:$C,$B17)),
IF($A17="GCAM",SUMIFS('GCAM By Region By Sector'!S:S,'GCAM By Region By Sector'!$B:$B,$B17,'GCAM By Region By Sector'!$C:$C,$B$1)*10^3,SUMIFS('EPS Emissions'!T:T,'EPS Emissions'!$C:$C,$B17,'EPS Emissions'!$D:$D,$B$1)))</f>
        <v>-65.99187194691001</v>
      </c>
      <c r="U17" s="47">
        <f>IF($B$1="All Sectors",
IF($A17="GCAM",SUMIFS('GCAM By Region By Sector'!T:T,'GCAM By Region By Sector'!$B:$B,$B17)*10^3,SUMIFS('EPS Emissions'!U:U,'EPS Emissions'!$C:$C,$B17)),
IF($A17="GCAM",SUMIFS('GCAM By Region By Sector'!T:T,'GCAM By Region By Sector'!$B:$B,$B17,'GCAM By Region By Sector'!$C:$C,$B$1)*10^3,SUMIFS('EPS Emissions'!U:U,'EPS Emissions'!$C:$C,$B17,'EPS Emissions'!$D:$D,$B$1)))</f>
        <v>-66.252399746979435</v>
      </c>
      <c r="V17" s="47">
        <f>IF($B$1="All Sectors",
IF($A17="GCAM",SUMIFS('GCAM By Region By Sector'!U:U,'GCAM By Region By Sector'!$B:$B,$B17)*10^3,SUMIFS('EPS Emissions'!V:V,'EPS Emissions'!$C:$C,$B17)),
IF($A17="GCAM",SUMIFS('GCAM By Region By Sector'!U:U,'GCAM By Region By Sector'!$B:$B,$B17,'GCAM By Region By Sector'!$C:$C,$B$1)*10^3,SUMIFS('EPS Emissions'!V:V,'EPS Emissions'!$C:$C,$B17,'EPS Emissions'!$D:$D,$B$1)))</f>
        <v>-66.512927547048861</v>
      </c>
      <c r="W17" s="47">
        <f>IF($B$1="All Sectors",
IF($A17="GCAM",SUMIFS('GCAM By Region By Sector'!V:V,'GCAM By Region By Sector'!$B:$B,$B17)*10^3,SUMIFS('EPS Emissions'!W:W,'EPS Emissions'!$C:$C,$B17)),
IF($A17="GCAM",SUMIFS('GCAM By Region By Sector'!V:V,'GCAM By Region By Sector'!$B:$B,$B17,'GCAM By Region By Sector'!$C:$C,$B$1)*10^3,SUMIFS('EPS Emissions'!W:W,'EPS Emissions'!$C:$C,$B17,'EPS Emissions'!$D:$D,$B$1)))</f>
        <v>-66.773455347118286</v>
      </c>
      <c r="X17" s="47">
        <f>IF($B$1="All Sectors",
IF($A17="GCAM",SUMIFS('GCAM By Region By Sector'!W:W,'GCAM By Region By Sector'!$B:$B,$B17)*10^3,SUMIFS('EPS Emissions'!X:X,'EPS Emissions'!$C:$C,$B17)),
IF($A17="GCAM",SUMIFS('GCAM By Region By Sector'!W:W,'GCAM By Region By Sector'!$B:$B,$B17,'GCAM By Region By Sector'!$C:$C,$B$1)*10^3,SUMIFS('EPS Emissions'!X:X,'EPS Emissions'!$C:$C,$B17,'EPS Emissions'!$D:$D,$B$1)))</f>
        <v>-67.033983147187712</v>
      </c>
      <c r="Y17" s="47">
        <f>IF($B$1="All Sectors",
IF($A17="GCAM",SUMIFS('GCAM By Region By Sector'!X:X,'GCAM By Region By Sector'!$B:$B,$B17)*10^3,SUMIFS('EPS Emissions'!Y:Y,'EPS Emissions'!$C:$C,$B17)),
IF($A17="GCAM",SUMIFS('GCAM By Region By Sector'!X:X,'GCAM By Region By Sector'!$B:$B,$B17,'GCAM By Region By Sector'!$C:$C,$B$1)*10^3,SUMIFS('EPS Emissions'!Y:Y,'EPS Emissions'!$C:$C,$B17,'EPS Emissions'!$D:$D,$B$1)))</f>
        <v>-67.294510947257137</v>
      </c>
      <c r="Z17" s="47">
        <f>IF($B$1="All Sectors",
IF($A17="GCAM",SUMIFS('GCAM By Region By Sector'!Y:Y,'GCAM By Region By Sector'!$B:$B,$B17)*10^3,SUMIFS('EPS Emissions'!Z:Z,'EPS Emissions'!$C:$C,$B17)),
IF($A17="GCAM",SUMIFS('GCAM By Region By Sector'!Y:Y,'GCAM By Region By Sector'!$B:$B,$B17,'GCAM By Region By Sector'!$C:$C,$B$1)*10^3,SUMIFS('EPS Emissions'!Z:Z,'EPS Emissions'!$C:$C,$B17,'EPS Emissions'!$D:$D,$B$1)))</f>
        <v>-69.513185282240102</v>
      </c>
      <c r="AA17" s="47">
        <f>IF($B$1="All Sectors",
IF($A17="GCAM",SUMIFS('GCAM By Region By Sector'!Z:Z,'GCAM By Region By Sector'!$B:$B,$B17)*10^3,SUMIFS('EPS Emissions'!AA:AA,'EPS Emissions'!$C:$C,$B17)),
IF($A17="GCAM",SUMIFS('GCAM By Region By Sector'!Z:Z,'GCAM By Region By Sector'!$B:$B,$B17,'GCAM By Region By Sector'!$C:$C,$B$1)*10^3,SUMIFS('EPS Emissions'!AA:AA,'EPS Emissions'!$C:$C,$B17,'EPS Emissions'!$D:$D,$B$1)))</f>
        <v>-71.731859617223066</v>
      </c>
      <c r="AB17" s="47">
        <f>IF($B$1="All Sectors",
IF($A17="GCAM",SUMIFS('GCAM By Region By Sector'!AA:AA,'GCAM By Region By Sector'!$B:$B,$B17)*10^3,SUMIFS('EPS Emissions'!AB:AB,'EPS Emissions'!$C:$C,$B17)),
IF($A17="GCAM",SUMIFS('GCAM By Region By Sector'!AA:AA,'GCAM By Region By Sector'!$B:$B,$B17,'GCAM By Region By Sector'!$C:$C,$B$1)*10^3,SUMIFS('EPS Emissions'!AB:AB,'EPS Emissions'!$C:$C,$B17,'EPS Emissions'!$D:$D,$B$1)))</f>
        <v>-73.95053395220603</v>
      </c>
      <c r="AC17" s="47">
        <f>IF($B$1="All Sectors",
IF($A17="GCAM",SUMIFS('GCAM By Region By Sector'!AB:AB,'GCAM By Region By Sector'!$B:$B,$B17)*10^3,SUMIFS('EPS Emissions'!AC:AC,'EPS Emissions'!$C:$C,$B17)),
IF($A17="GCAM",SUMIFS('GCAM By Region By Sector'!AB:AB,'GCAM By Region By Sector'!$B:$B,$B17,'GCAM By Region By Sector'!$C:$C,$B$1)*10^3,SUMIFS('EPS Emissions'!AC:AC,'EPS Emissions'!$C:$C,$B17,'EPS Emissions'!$D:$D,$B$1)))</f>
        <v>-76.169208287188994</v>
      </c>
      <c r="AD17" s="47">
        <f>IF($B$1="All Sectors",
IF($A17="GCAM",SUMIFS('GCAM By Region By Sector'!AC:AC,'GCAM By Region By Sector'!$B:$B,$B17)*10^3,SUMIFS('EPS Emissions'!AD:AD,'EPS Emissions'!$C:$C,$B17)),
IF($A17="GCAM",SUMIFS('GCAM By Region By Sector'!AC:AC,'GCAM By Region By Sector'!$B:$B,$B17,'GCAM By Region By Sector'!$C:$C,$B$1)*10^3,SUMIFS('EPS Emissions'!AD:AD,'EPS Emissions'!$C:$C,$B17,'EPS Emissions'!$D:$D,$B$1)))</f>
        <v>-78.387882622171958</v>
      </c>
      <c r="AE17" s="47">
        <f>IF($B$1="All Sectors",
IF($A17="GCAM",SUMIFS('GCAM By Region By Sector'!AD:AD,'GCAM By Region By Sector'!$B:$B,$B17)*10^3,SUMIFS('EPS Emissions'!AE:AE,'EPS Emissions'!$C:$C,$B17)),
IF($A17="GCAM",SUMIFS('GCAM By Region By Sector'!AD:AD,'GCAM By Region By Sector'!$B:$B,$B17,'GCAM By Region By Sector'!$C:$C,$B$1)*10^3,SUMIFS('EPS Emissions'!AE:AE,'EPS Emissions'!$C:$C,$B17,'EPS Emissions'!$D:$D,$B$1)))</f>
        <v>-81.181818923040254</v>
      </c>
      <c r="AF17" s="47">
        <f>IF($B$1="All Sectors",
IF($A17="GCAM",SUMIFS('GCAM By Region By Sector'!AE:AE,'GCAM By Region By Sector'!$B:$B,$B17)*10^3,SUMIFS('EPS Emissions'!AF:AF,'EPS Emissions'!$C:$C,$B17)),
IF($A17="GCAM",SUMIFS('GCAM By Region By Sector'!AE:AE,'GCAM By Region By Sector'!$B:$B,$B17,'GCAM By Region By Sector'!$C:$C,$B$1)*10^3,SUMIFS('EPS Emissions'!AF:AF,'EPS Emissions'!$C:$C,$B17,'EPS Emissions'!$D:$D,$B$1)))</f>
        <v>-83.975755223908564</v>
      </c>
      <c r="AG17" s="47">
        <f>IF($B$1="All Sectors",
IF($A17="GCAM",SUMIFS('GCAM By Region By Sector'!AF:AF,'GCAM By Region By Sector'!$B:$B,$B17)*10^3,SUMIFS('EPS Emissions'!AG:AG,'EPS Emissions'!$C:$C,$B17)),
IF($A17="GCAM",SUMIFS('GCAM By Region By Sector'!AF:AF,'GCAM By Region By Sector'!$B:$B,$B17,'GCAM By Region By Sector'!$C:$C,$B$1)*10^3,SUMIFS('EPS Emissions'!AG:AG,'EPS Emissions'!$C:$C,$B17,'EPS Emissions'!$D:$D,$B$1)))</f>
        <v>-86.76969152477686</v>
      </c>
      <c r="AH17" s="47">
        <f>IF($B$1="All Sectors",
IF($A17="GCAM",SUMIFS('GCAM By Region By Sector'!AG:AG,'GCAM By Region By Sector'!$B:$B,$B17)*10^3,SUMIFS('EPS Emissions'!AH:AH,'EPS Emissions'!$C:$C,$B17)),
IF($A17="GCAM",SUMIFS('GCAM By Region By Sector'!AG:AG,'GCAM By Region By Sector'!$B:$B,$B17,'GCAM By Region By Sector'!$C:$C,$B$1)*10^3,SUMIFS('EPS Emissions'!AH:AH,'EPS Emissions'!$C:$C,$B17,'EPS Emissions'!$D:$D,$B$1)))</f>
        <v>-89.563627825645156</v>
      </c>
      <c r="AI17" s="47">
        <f>IF($B$1="All Sectors",
IF($A17="GCAM",SUMIFS('GCAM By Region By Sector'!AH:AH,'GCAM By Region By Sector'!$B:$B,$B17)*10^3,SUMIFS('EPS Emissions'!AI:AI,'EPS Emissions'!$C:$C,$B17)),
IF($A17="GCAM",SUMIFS('GCAM By Region By Sector'!AH:AH,'GCAM By Region By Sector'!$B:$B,$B17,'GCAM By Region By Sector'!$C:$C,$B$1)*10^3,SUMIFS('EPS Emissions'!AI:AI,'EPS Emissions'!$C:$C,$B17,'EPS Emissions'!$D:$D,$B$1)))</f>
        <v>-92.357564126513452</v>
      </c>
    </row>
    <row r="18" spans="1:35" x14ac:dyDescent="0.35">
      <c r="A18" s="10" t="s">
        <v>9</v>
      </c>
      <c r="B18" s="13" t="s">
        <v>37</v>
      </c>
      <c r="C18" t="s">
        <v>37</v>
      </c>
      <c r="D18" s="61">
        <f t="shared" si="1"/>
        <v>0.47613080000000002</v>
      </c>
      <c r="E18" s="47">
        <f>IF($B$1="All Sectors",
IF($A18="GCAM",SUMIFS('GCAM By Region By Sector'!D:D,'GCAM By Region By Sector'!$B:$B,$B18)*10^3,SUMIFS('EPS Emissions'!E:E,'EPS Emissions'!$C:$C,$B18)),
IF($A18="GCAM",SUMIFS('GCAM By Region By Sector'!D:D,'GCAM By Region By Sector'!$B:$B,$B18,'GCAM By Region By Sector'!$C:$C,$B$1)*10^3,SUMIFS('EPS Emissions'!E:E,'EPS Emissions'!$C:$C,$B18,'EPS Emissions'!$D:$D,$B$1)))</f>
        <v>17.6158</v>
      </c>
      <c r="F18" s="47">
        <f>IF($B$1="All Sectors",
IF($A18="GCAM",SUMIFS('GCAM By Region By Sector'!E:E,'GCAM By Region By Sector'!$B:$B,$B18)*10^3,SUMIFS('EPS Emissions'!F:F,'EPS Emissions'!$C:$C,$B18)),
IF($A18="GCAM",SUMIFS('GCAM By Region By Sector'!E:E,'GCAM By Region By Sector'!$B:$B,$B18,'GCAM By Region By Sector'!$C:$C,$B$1)*10^3,SUMIFS('EPS Emissions'!F:F,'EPS Emissions'!$C:$C,$B18,'EPS Emissions'!$D:$D,$B$1)))</f>
        <v>17.519300000000001</v>
      </c>
      <c r="G18" s="47">
        <f>IF($B$1="All Sectors",
IF($A18="GCAM",SUMIFS('GCAM By Region By Sector'!F:F,'GCAM By Region By Sector'!$B:$B,$B18)*10^3,SUMIFS('EPS Emissions'!G:G,'EPS Emissions'!$C:$C,$B18)),
IF($A18="GCAM",SUMIFS('GCAM By Region By Sector'!F:F,'GCAM By Region By Sector'!$B:$B,$B18,'GCAM By Region By Sector'!$C:$C,$B$1)*10^3,SUMIFS('EPS Emissions'!G:G,'EPS Emissions'!$C:$C,$B18,'EPS Emissions'!$D:$D,$B$1)))</f>
        <v>17.322299999999998</v>
      </c>
      <c r="H18" s="47">
        <f>IF($B$1="All Sectors",
IF($A18="GCAM",SUMIFS('GCAM By Region By Sector'!G:G,'GCAM By Region By Sector'!$B:$B,$B18)*10^3,SUMIFS('EPS Emissions'!H:H,'EPS Emissions'!$C:$C,$B18)),
IF($A18="GCAM",SUMIFS('GCAM By Region By Sector'!G:G,'GCAM By Region By Sector'!$B:$B,$B18,'GCAM By Region By Sector'!$C:$C,$B$1)*10^3,SUMIFS('EPS Emissions'!H:H,'EPS Emissions'!$C:$C,$B18,'EPS Emissions'!$D:$D,$B$1)))</f>
        <v>17.2256</v>
      </c>
      <c r="I18" s="47">
        <f>IF($B$1="All Sectors",
IF($A18="GCAM",SUMIFS('GCAM By Region By Sector'!H:H,'GCAM By Region By Sector'!$B:$B,$B18)*10^3,SUMIFS('EPS Emissions'!I:I,'EPS Emissions'!$C:$C,$B18)),
IF($A18="GCAM",SUMIFS('GCAM By Region By Sector'!H:H,'GCAM By Region By Sector'!$B:$B,$B18,'GCAM By Region By Sector'!$C:$C,$B$1)*10^3,SUMIFS('EPS Emissions'!I:I,'EPS Emissions'!$C:$C,$B18,'EPS Emissions'!$D:$D,$B$1)))</f>
        <v>17.029199999999999</v>
      </c>
      <c r="J18" s="47">
        <f>IF($B$1="All Sectors",
IF($A18="GCAM",SUMIFS('GCAM By Region By Sector'!I:I,'GCAM By Region By Sector'!$B:$B,$B18)*10^3,SUMIFS('EPS Emissions'!J:J,'EPS Emissions'!$C:$C,$B18)),
IF($A18="GCAM",SUMIFS('GCAM By Region By Sector'!I:I,'GCAM By Region By Sector'!$B:$B,$B18,'GCAM By Region By Sector'!$C:$C,$B$1)*10^3,SUMIFS('EPS Emissions'!J:J,'EPS Emissions'!$C:$C,$B18,'EPS Emissions'!$D:$D,$B$1)))</f>
        <v>16.8325</v>
      </c>
      <c r="K18" s="47">
        <f>IF($B$1="All Sectors",
IF($A18="GCAM",SUMIFS('GCAM By Region By Sector'!J:J,'GCAM By Region By Sector'!$B:$B,$B18)*10^3,SUMIFS('EPS Emissions'!K:K,'EPS Emissions'!$C:$C,$B18)),
IF($A18="GCAM",SUMIFS('GCAM By Region By Sector'!J:J,'GCAM By Region By Sector'!$B:$B,$B18,'GCAM By Region By Sector'!$C:$C,$B$1)*10^3,SUMIFS('EPS Emissions'!K:K,'EPS Emissions'!$C:$C,$B18,'EPS Emissions'!$D:$D,$B$1)))</f>
        <v>16.735700000000001</v>
      </c>
      <c r="L18" s="47">
        <f>IF($B$1="All Sectors",
IF($A18="GCAM",SUMIFS('GCAM By Region By Sector'!K:K,'GCAM By Region By Sector'!$B:$B,$B18)*10^3,SUMIFS('EPS Emissions'!L:L,'EPS Emissions'!$C:$C,$B18)),
IF($A18="GCAM",SUMIFS('GCAM By Region By Sector'!K:K,'GCAM By Region By Sector'!$B:$B,$B18,'GCAM By Region By Sector'!$C:$C,$B$1)*10^3,SUMIFS('EPS Emissions'!L:L,'EPS Emissions'!$C:$C,$B18,'EPS Emissions'!$D:$D,$B$1)))</f>
        <v>16.539000000000001</v>
      </c>
      <c r="M18" s="47">
        <f>IF($B$1="All Sectors",
IF($A18="GCAM",SUMIFS('GCAM By Region By Sector'!L:L,'GCAM By Region By Sector'!$B:$B,$B18)*10^3,SUMIFS('EPS Emissions'!M:M,'EPS Emissions'!$C:$C,$B18)),
IF($A18="GCAM",SUMIFS('GCAM By Region By Sector'!L:L,'GCAM By Region By Sector'!$B:$B,$B18,'GCAM By Region By Sector'!$C:$C,$B$1)*10^3,SUMIFS('EPS Emissions'!M:M,'EPS Emissions'!$C:$C,$B18,'EPS Emissions'!$D:$D,$B$1)))</f>
        <v>16.442599999999999</v>
      </c>
      <c r="N18" s="47">
        <f>IF($B$1="All Sectors",
IF($A18="GCAM",SUMIFS('GCAM By Region By Sector'!M:M,'GCAM By Region By Sector'!$B:$B,$B18)*10^3,SUMIFS('EPS Emissions'!N:N,'EPS Emissions'!$C:$C,$B18)),
IF($A18="GCAM",SUMIFS('GCAM By Region By Sector'!M:M,'GCAM By Region By Sector'!$B:$B,$B18,'GCAM By Region By Sector'!$C:$C,$B$1)*10^3,SUMIFS('EPS Emissions'!N:N,'EPS Emissions'!$C:$C,$B18,'EPS Emissions'!$D:$D,$B$1)))</f>
        <v>16.2456</v>
      </c>
      <c r="O18" s="47">
        <f>IF($B$1="All Sectors",
IF($A18="GCAM",SUMIFS('GCAM By Region By Sector'!N:N,'GCAM By Region By Sector'!$B:$B,$B18)*10^3,SUMIFS('EPS Emissions'!O:O,'EPS Emissions'!$C:$C,$B18)),
IF($A18="GCAM",SUMIFS('GCAM By Region By Sector'!N:N,'GCAM By Region By Sector'!$B:$B,$B18,'GCAM By Region By Sector'!$C:$C,$B$1)*10^3,SUMIFS('EPS Emissions'!O:O,'EPS Emissions'!$C:$C,$B18,'EPS Emissions'!$D:$D,$B$1)))</f>
        <v>16.149100000000001</v>
      </c>
      <c r="P18" s="47">
        <f>IF($B$1="All Sectors",
IF($A18="GCAM",SUMIFS('GCAM By Region By Sector'!O:O,'GCAM By Region By Sector'!$B:$B,$B18)*10^3,SUMIFS('EPS Emissions'!P:P,'EPS Emissions'!$C:$C,$B18)),
IF($A18="GCAM",SUMIFS('GCAM By Region By Sector'!O:O,'GCAM By Region By Sector'!$B:$B,$B18,'GCAM By Region By Sector'!$C:$C,$B$1)*10^3,SUMIFS('EPS Emissions'!P:P,'EPS Emissions'!$C:$C,$B18,'EPS Emissions'!$D:$D,$B$1)))</f>
        <v>15.952400000000001</v>
      </c>
      <c r="Q18" s="47">
        <f>IF($B$1="All Sectors",
IF($A18="GCAM",SUMIFS('GCAM By Region By Sector'!P:P,'GCAM By Region By Sector'!$B:$B,$B18)*10^3,SUMIFS('EPS Emissions'!Q:Q,'EPS Emissions'!$C:$C,$B18)),
IF($A18="GCAM",SUMIFS('GCAM By Region By Sector'!P:P,'GCAM By Region By Sector'!$B:$B,$B18,'GCAM By Region By Sector'!$C:$C,$B$1)*10^3,SUMIFS('EPS Emissions'!Q:Q,'EPS Emissions'!$C:$C,$B18,'EPS Emissions'!$D:$D,$B$1)))</f>
        <v>15.855399999999999</v>
      </c>
      <c r="R18" s="47">
        <f>IF($B$1="All Sectors",
IF($A18="GCAM",SUMIFS('GCAM By Region By Sector'!Q:Q,'GCAM By Region By Sector'!$B:$B,$B18)*10^3,SUMIFS('EPS Emissions'!R:R,'EPS Emissions'!$C:$C,$B18)),
IF($A18="GCAM",SUMIFS('GCAM By Region By Sector'!Q:Q,'GCAM By Region By Sector'!$B:$B,$B18,'GCAM By Region By Sector'!$C:$C,$B$1)*10^3,SUMIFS('EPS Emissions'!R:R,'EPS Emissions'!$C:$C,$B18,'EPS Emissions'!$D:$D,$B$1)))</f>
        <v>15.659000000000001</v>
      </c>
      <c r="S18" s="47">
        <f>IF($B$1="All Sectors",
IF($A18="GCAM",SUMIFS('GCAM By Region By Sector'!R:R,'GCAM By Region By Sector'!$B:$B,$B18)*10^3,SUMIFS('EPS Emissions'!S:S,'EPS Emissions'!$C:$C,$B18)),
IF($A18="GCAM",SUMIFS('GCAM By Region By Sector'!R:R,'GCAM By Region By Sector'!$B:$B,$B18,'GCAM By Region By Sector'!$C:$C,$B$1)*10^3,SUMIFS('EPS Emissions'!S:S,'EPS Emissions'!$C:$C,$B18,'EPS Emissions'!$D:$D,$B$1)))</f>
        <v>15.462199999999999</v>
      </c>
      <c r="T18" s="47">
        <f>IF($B$1="All Sectors",
IF($A18="GCAM",SUMIFS('GCAM By Region By Sector'!S:S,'GCAM By Region By Sector'!$B:$B,$B18)*10^3,SUMIFS('EPS Emissions'!T:T,'EPS Emissions'!$C:$C,$B18)),
IF($A18="GCAM",SUMIFS('GCAM By Region By Sector'!S:S,'GCAM By Region By Sector'!$B:$B,$B18,'GCAM By Region By Sector'!$C:$C,$B$1)*10^3,SUMIFS('EPS Emissions'!T:T,'EPS Emissions'!$C:$C,$B18,'EPS Emissions'!$D:$D,$B$1)))</f>
        <v>15.365500000000001</v>
      </c>
      <c r="U18" s="47">
        <f>IF($B$1="All Sectors",
IF($A18="GCAM",SUMIFS('GCAM By Region By Sector'!T:T,'GCAM By Region By Sector'!$B:$B,$B18)*10^3,SUMIFS('EPS Emissions'!U:U,'EPS Emissions'!$C:$C,$B18)),
IF($A18="GCAM",SUMIFS('GCAM By Region By Sector'!T:T,'GCAM By Region By Sector'!$B:$B,$B18,'GCAM By Region By Sector'!$C:$C,$B$1)*10^3,SUMIFS('EPS Emissions'!U:U,'EPS Emissions'!$C:$C,$B18,'EPS Emissions'!$D:$D,$B$1)))</f>
        <v>15.168799999999999</v>
      </c>
      <c r="V18" s="47">
        <f>IF($B$1="All Sectors",
IF($A18="GCAM",SUMIFS('GCAM By Region By Sector'!U:U,'GCAM By Region By Sector'!$B:$B,$B18)*10^3,SUMIFS('EPS Emissions'!V:V,'EPS Emissions'!$C:$C,$B18)),
IF($A18="GCAM",SUMIFS('GCAM By Region By Sector'!U:U,'GCAM By Region By Sector'!$B:$B,$B18,'GCAM By Region By Sector'!$C:$C,$B$1)*10^3,SUMIFS('EPS Emissions'!V:V,'EPS Emissions'!$C:$C,$B18,'EPS Emissions'!$D:$D,$B$1)))</f>
        <v>15.0724</v>
      </c>
      <c r="W18" s="47">
        <f>IF($B$1="All Sectors",
IF($A18="GCAM",SUMIFS('GCAM By Region By Sector'!V:V,'GCAM By Region By Sector'!$B:$B,$B18)*10^3,SUMIFS('EPS Emissions'!W:W,'EPS Emissions'!$C:$C,$B18)),
IF($A18="GCAM",SUMIFS('GCAM By Region By Sector'!V:V,'GCAM By Region By Sector'!$B:$B,$B18,'GCAM By Region By Sector'!$C:$C,$B$1)*10^3,SUMIFS('EPS Emissions'!W:W,'EPS Emissions'!$C:$C,$B18,'EPS Emissions'!$D:$D,$B$1)))</f>
        <v>14.875400000000001</v>
      </c>
      <c r="X18" s="47">
        <f>IF($B$1="All Sectors",
IF($A18="GCAM",SUMIFS('GCAM By Region By Sector'!W:W,'GCAM By Region By Sector'!$B:$B,$B18)*10^3,SUMIFS('EPS Emissions'!X:X,'EPS Emissions'!$C:$C,$B18)),
IF($A18="GCAM",SUMIFS('GCAM By Region By Sector'!W:W,'GCAM By Region By Sector'!$B:$B,$B18,'GCAM By Region By Sector'!$C:$C,$B$1)*10^3,SUMIFS('EPS Emissions'!X:X,'EPS Emissions'!$C:$C,$B18,'EPS Emissions'!$D:$D,$B$1)))</f>
        <v>14.778600000000001</v>
      </c>
      <c r="Y18" s="47">
        <f>IF($B$1="All Sectors",
IF($A18="GCAM",SUMIFS('GCAM By Region By Sector'!X:X,'GCAM By Region By Sector'!$B:$B,$B18)*10^3,SUMIFS('EPS Emissions'!Y:Y,'EPS Emissions'!$C:$C,$B18)),
IF($A18="GCAM",SUMIFS('GCAM By Region By Sector'!X:X,'GCAM By Region By Sector'!$B:$B,$B18,'GCAM By Region By Sector'!$C:$C,$B$1)*10^3,SUMIFS('EPS Emissions'!Y:Y,'EPS Emissions'!$C:$C,$B18,'EPS Emissions'!$D:$D,$B$1)))</f>
        <v>14.5822</v>
      </c>
      <c r="Z18" s="47">
        <f>IF($B$1="All Sectors",
IF($A18="GCAM",SUMIFS('GCAM By Region By Sector'!Y:Y,'GCAM By Region By Sector'!$B:$B,$B18)*10^3,SUMIFS('EPS Emissions'!Z:Z,'EPS Emissions'!$C:$C,$B18)),
IF($A18="GCAM",SUMIFS('GCAM By Region By Sector'!Y:Y,'GCAM By Region By Sector'!$B:$B,$B18,'GCAM By Region By Sector'!$C:$C,$B$1)*10^3,SUMIFS('EPS Emissions'!Z:Z,'EPS Emissions'!$C:$C,$B18,'EPS Emissions'!$D:$D,$B$1)))</f>
        <v>14.485200000000001</v>
      </c>
      <c r="AA18" s="47">
        <f>IF($B$1="All Sectors",
IF($A18="GCAM",SUMIFS('GCAM By Region By Sector'!Z:Z,'GCAM By Region By Sector'!$B:$B,$B18)*10^3,SUMIFS('EPS Emissions'!AA:AA,'EPS Emissions'!$C:$C,$B18)),
IF($A18="GCAM",SUMIFS('GCAM By Region By Sector'!Z:Z,'GCAM By Region By Sector'!$B:$B,$B18,'GCAM By Region By Sector'!$C:$C,$B$1)*10^3,SUMIFS('EPS Emissions'!AA:AA,'EPS Emissions'!$C:$C,$B18,'EPS Emissions'!$D:$D,$B$1)))</f>
        <v>14.2887</v>
      </c>
      <c r="AB18" s="47">
        <f>IF($B$1="All Sectors",
IF($A18="GCAM",SUMIFS('GCAM By Region By Sector'!AA:AA,'GCAM By Region By Sector'!$B:$B,$B18)*10^3,SUMIFS('EPS Emissions'!AB:AB,'EPS Emissions'!$C:$C,$B18)),
IF($A18="GCAM",SUMIFS('GCAM By Region By Sector'!AA:AA,'GCAM By Region By Sector'!$B:$B,$B18,'GCAM By Region By Sector'!$C:$C,$B$1)*10^3,SUMIFS('EPS Emissions'!AB:AB,'EPS Emissions'!$C:$C,$B18,'EPS Emissions'!$D:$D,$B$1)))</f>
        <v>14.192</v>
      </c>
      <c r="AC18" s="47">
        <f>IF($B$1="All Sectors",
IF($A18="GCAM",SUMIFS('GCAM By Region By Sector'!AB:AB,'GCAM By Region By Sector'!$B:$B,$B18)*10^3,SUMIFS('EPS Emissions'!AC:AC,'EPS Emissions'!$C:$C,$B18)),
IF($A18="GCAM",SUMIFS('GCAM By Region By Sector'!AB:AB,'GCAM By Region By Sector'!$B:$B,$B18,'GCAM By Region By Sector'!$C:$C,$B$1)*10^3,SUMIFS('EPS Emissions'!AC:AC,'EPS Emissions'!$C:$C,$B18,'EPS Emissions'!$D:$D,$B$1)))</f>
        <v>13.9953</v>
      </c>
      <c r="AD18" s="47">
        <f>IF($B$1="All Sectors",
IF($A18="GCAM",SUMIFS('GCAM By Region By Sector'!AC:AC,'GCAM By Region By Sector'!$B:$B,$B18)*10^3,SUMIFS('EPS Emissions'!AD:AD,'EPS Emissions'!$C:$C,$B18)),
IF($A18="GCAM",SUMIFS('GCAM By Region By Sector'!AC:AC,'GCAM By Region By Sector'!$B:$B,$B18,'GCAM By Region By Sector'!$C:$C,$B$1)*10^3,SUMIFS('EPS Emissions'!AD:AD,'EPS Emissions'!$C:$C,$B18,'EPS Emissions'!$D:$D,$B$1)))</f>
        <v>13.7986</v>
      </c>
      <c r="AE18" s="47">
        <f>IF($B$1="All Sectors",
IF($A18="GCAM",SUMIFS('GCAM By Region By Sector'!AD:AD,'GCAM By Region By Sector'!$B:$B,$B18)*10^3,SUMIFS('EPS Emissions'!AE:AE,'EPS Emissions'!$C:$C,$B18)),
IF($A18="GCAM",SUMIFS('GCAM By Region By Sector'!AD:AD,'GCAM By Region By Sector'!$B:$B,$B18,'GCAM By Region By Sector'!$C:$C,$B$1)*10^3,SUMIFS('EPS Emissions'!AE:AE,'EPS Emissions'!$C:$C,$B18,'EPS Emissions'!$D:$D,$B$1)))</f>
        <v>13.7019</v>
      </c>
      <c r="AF18" s="47">
        <f>IF($B$1="All Sectors",
IF($A18="GCAM",SUMIFS('GCAM By Region By Sector'!AE:AE,'GCAM By Region By Sector'!$B:$B,$B18)*10^3,SUMIFS('EPS Emissions'!AF:AF,'EPS Emissions'!$C:$C,$B18)),
IF($A18="GCAM",SUMIFS('GCAM By Region By Sector'!AE:AE,'GCAM By Region By Sector'!$B:$B,$B18,'GCAM By Region By Sector'!$C:$C,$B$1)*10^3,SUMIFS('EPS Emissions'!AF:AF,'EPS Emissions'!$C:$C,$B18,'EPS Emissions'!$D:$D,$B$1)))</f>
        <v>13.505100000000001</v>
      </c>
      <c r="AG18" s="47">
        <f>IF($B$1="All Sectors",
IF($A18="GCAM",SUMIFS('GCAM By Region By Sector'!AF:AF,'GCAM By Region By Sector'!$B:$B,$B18)*10^3,SUMIFS('EPS Emissions'!AG:AG,'EPS Emissions'!$C:$C,$B18)),
IF($A18="GCAM",SUMIFS('GCAM By Region By Sector'!AF:AF,'GCAM By Region By Sector'!$B:$B,$B18,'GCAM By Region By Sector'!$C:$C,$B$1)*10^3,SUMIFS('EPS Emissions'!AG:AG,'EPS Emissions'!$C:$C,$B18,'EPS Emissions'!$D:$D,$B$1)))</f>
        <v>13.4084</v>
      </c>
      <c r="AH18" s="47">
        <f>IF($B$1="All Sectors",
IF($A18="GCAM",SUMIFS('GCAM By Region By Sector'!AG:AG,'GCAM By Region By Sector'!$B:$B,$B18)*10^3,SUMIFS('EPS Emissions'!AH:AH,'EPS Emissions'!$C:$C,$B18)),
IF($A18="GCAM",SUMIFS('GCAM By Region By Sector'!AG:AG,'GCAM By Region By Sector'!$B:$B,$B18,'GCAM By Region By Sector'!$C:$C,$B$1)*10^3,SUMIFS('EPS Emissions'!AH:AH,'EPS Emissions'!$C:$C,$B18,'EPS Emissions'!$D:$D,$B$1)))</f>
        <v>13.212</v>
      </c>
      <c r="AI18" s="47">
        <f>IF($B$1="All Sectors",
IF($A18="GCAM",SUMIFS('GCAM By Region By Sector'!AH:AH,'GCAM By Region By Sector'!$B:$B,$B18)*10^3,SUMIFS('EPS Emissions'!AI:AI,'EPS Emissions'!$C:$C,$B18)),
IF($A18="GCAM",SUMIFS('GCAM By Region By Sector'!AH:AH,'GCAM By Region By Sector'!$B:$B,$B18,'GCAM By Region By Sector'!$C:$C,$B$1)*10^3,SUMIFS('EPS Emissions'!AI:AI,'EPS Emissions'!$C:$C,$B18,'EPS Emissions'!$D:$D,$B$1)))</f>
        <v>13.115</v>
      </c>
    </row>
    <row r="19" spans="1:35" x14ac:dyDescent="0.35">
      <c r="A19" s="10" t="s">
        <v>13</v>
      </c>
      <c r="B19" s="13" t="s">
        <v>38</v>
      </c>
      <c r="C19" t="s">
        <v>38</v>
      </c>
      <c r="D19" s="61">
        <f t="shared" si="1"/>
        <v>-2.0173580829906697</v>
      </c>
      <c r="E19" s="47">
        <f>IF($B$1="All Sectors",
IF($A19="GCAM",SUMIFS('GCAM By Region By Sector'!D:D,'GCAM By Region By Sector'!$B:$B,$B19)*10^3,SUMIFS('EPS Emissions'!E:E,'EPS Emissions'!$C:$C,$B19)),
IF($A19="GCAM",SUMIFS('GCAM By Region By Sector'!D:D,'GCAM By Region By Sector'!$B:$B,$B19,'GCAM By Region By Sector'!$C:$C,$B$1)*10^3,SUMIFS('EPS Emissions'!E:E,'EPS Emissions'!$C:$C,$B19,'EPS Emissions'!$D:$D,$B$1)))</f>
        <v>-4.6983970627610008</v>
      </c>
      <c r="F19" s="47">
        <f>IF($B$1="All Sectors",
IF($A19="GCAM",SUMIFS('GCAM By Region By Sector'!E:E,'GCAM By Region By Sector'!$B:$B,$B19)*10^3,SUMIFS('EPS Emissions'!F:F,'EPS Emissions'!$C:$C,$B19)),
IF($A19="GCAM",SUMIFS('GCAM By Region By Sector'!E:E,'GCAM By Region By Sector'!$B:$B,$B19,'GCAM By Region By Sector'!$C:$C,$B$1)*10^3,SUMIFS('EPS Emissions'!F:F,'EPS Emissions'!$C:$C,$B19,'EPS Emissions'!$D:$D,$B$1)))</f>
        <v>-5.2369268821991097</v>
      </c>
      <c r="G19" s="47">
        <f>IF($B$1="All Sectors",
IF($A19="GCAM",SUMIFS('GCAM By Region By Sector'!F:F,'GCAM By Region By Sector'!$B:$B,$B19)*10^3,SUMIFS('EPS Emissions'!G:G,'EPS Emissions'!$C:$C,$B19)),
IF($A19="GCAM",SUMIFS('GCAM By Region By Sector'!F:F,'GCAM By Region By Sector'!$B:$B,$B19,'GCAM By Region By Sector'!$C:$C,$B$1)*10^3,SUMIFS('EPS Emissions'!G:G,'EPS Emissions'!$C:$C,$B19,'EPS Emissions'!$D:$D,$B$1)))</f>
        <v>-5.7754567016372205</v>
      </c>
      <c r="H19" s="47">
        <f>IF($B$1="All Sectors",
IF($A19="GCAM",SUMIFS('GCAM By Region By Sector'!G:G,'GCAM By Region By Sector'!$B:$B,$B19)*10^3,SUMIFS('EPS Emissions'!H:H,'EPS Emissions'!$C:$C,$B19)),
IF($A19="GCAM",SUMIFS('GCAM By Region By Sector'!G:G,'GCAM By Region By Sector'!$B:$B,$B19,'GCAM By Region By Sector'!$C:$C,$B$1)*10^3,SUMIFS('EPS Emissions'!H:H,'EPS Emissions'!$C:$C,$B19,'EPS Emissions'!$D:$D,$B$1)))</f>
        <v>-6.3139865210753294</v>
      </c>
      <c r="I19" s="47">
        <f>IF($B$1="All Sectors",
IF($A19="GCAM",SUMIFS('GCAM By Region By Sector'!H:H,'GCAM By Region By Sector'!$B:$B,$B19)*10^3,SUMIFS('EPS Emissions'!I:I,'EPS Emissions'!$C:$C,$B19)),
IF($A19="GCAM",SUMIFS('GCAM By Region By Sector'!H:H,'GCAM By Region By Sector'!$B:$B,$B19,'GCAM By Region By Sector'!$C:$C,$B$1)*10^3,SUMIFS('EPS Emissions'!I:I,'EPS Emissions'!$C:$C,$B19,'EPS Emissions'!$D:$D,$B$1)))</f>
        <v>-6.8525163405134402</v>
      </c>
      <c r="J19" s="47">
        <f>IF($B$1="All Sectors",
IF($A19="GCAM",SUMIFS('GCAM By Region By Sector'!I:I,'GCAM By Region By Sector'!$B:$B,$B19)*10^3,SUMIFS('EPS Emissions'!J:J,'EPS Emissions'!$C:$C,$B19)),
IF($A19="GCAM",SUMIFS('GCAM By Region By Sector'!I:I,'GCAM By Region By Sector'!$B:$B,$B19,'GCAM By Region By Sector'!$C:$C,$B$1)*10^3,SUMIFS('EPS Emissions'!J:J,'EPS Emissions'!$C:$C,$B19,'EPS Emissions'!$D:$D,$B$1)))</f>
        <v>-7.3910461599515491</v>
      </c>
      <c r="K19" s="47">
        <f>IF($B$1="All Sectors",
IF($A19="GCAM",SUMIFS('GCAM By Region By Sector'!J:J,'GCAM By Region By Sector'!$B:$B,$B19)*10^3,SUMIFS('EPS Emissions'!K:K,'EPS Emissions'!$C:$C,$B19)),
IF($A19="GCAM",SUMIFS('GCAM By Region By Sector'!J:J,'GCAM By Region By Sector'!$B:$B,$B19,'GCAM By Region By Sector'!$C:$C,$B$1)*10^3,SUMIFS('EPS Emissions'!K:K,'EPS Emissions'!$C:$C,$B19,'EPS Emissions'!$D:$D,$B$1)))</f>
        <v>-10.482115975345859</v>
      </c>
      <c r="L19" s="47">
        <f>IF($B$1="All Sectors",
IF($A19="GCAM",SUMIFS('GCAM By Region By Sector'!K:K,'GCAM By Region By Sector'!$B:$B,$B19)*10^3,SUMIFS('EPS Emissions'!L:L,'EPS Emissions'!$C:$C,$B19)),
IF($A19="GCAM",SUMIFS('GCAM By Region By Sector'!K:K,'GCAM By Region By Sector'!$B:$B,$B19,'GCAM By Region By Sector'!$C:$C,$B$1)*10^3,SUMIFS('EPS Emissions'!L:L,'EPS Emissions'!$C:$C,$B19,'EPS Emissions'!$D:$D,$B$1)))</f>
        <v>-13.573185790740171</v>
      </c>
      <c r="M19" s="47">
        <f>IF($B$1="All Sectors",
IF($A19="GCAM",SUMIFS('GCAM By Region By Sector'!L:L,'GCAM By Region By Sector'!$B:$B,$B19)*10^3,SUMIFS('EPS Emissions'!M:M,'EPS Emissions'!$C:$C,$B19)),
IF($A19="GCAM",SUMIFS('GCAM By Region By Sector'!L:L,'GCAM By Region By Sector'!$B:$B,$B19,'GCAM By Region By Sector'!$C:$C,$B$1)*10^3,SUMIFS('EPS Emissions'!M:M,'EPS Emissions'!$C:$C,$B19,'EPS Emissions'!$D:$D,$B$1)))</f>
        <v>-16.664255606134482</v>
      </c>
      <c r="N19" s="47">
        <f>IF($B$1="All Sectors",
IF($A19="GCAM",SUMIFS('GCAM By Region By Sector'!M:M,'GCAM By Region By Sector'!$B:$B,$B19)*10^3,SUMIFS('EPS Emissions'!N:N,'EPS Emissions'!$C:$C,$B19)),
IF($A19="GCAM",SUMIFS('GCAM By Region By Sector'!M:M,'GCAM By Region By Sector'!$B:$B,$B19,'GCAM By Region By Sector'!$C:$C,$B$1)*10^3,SUMIFS('EPS Emissions'!N:N,'EPS Emissions'!$C:$C,$B19,'EPS Emissions'!$D:$D,$B$1)))</f>
        <v>-19.755325421528791</v>
      </c>
      <c r="O19" s="47">
        <f>IF($B$1="All Sectors",
IF($A19="GCAM",SUMIFS('GCAM By Region By Sector'!N:N,'GCAM By Region By Sector'!$B:$B,$B19)*10^3,SUMIFS('EPS Emissions'!O:O,'EPS Emissions'!$C:$C,$B19)),
IF($A19="GCAM",SUMIFS('GCAM By Region By Sector'!N:N,'GCAM By Region By Sector'!$B:$B,$B19,'GCAM By Region By Sector'!$C:$C,$B$1)*10^3,SUMIFS('EPS Emissions'!O:O,'EPS Emissions'!$C:$C,$B19,'EPS Emissions'!$D:$D,$B$1)))</f>
        <v>-22.846395236923104</v>
      </c>
      <c r="P19" s="47">
        <f>IF($B$1="All Sectors",
IF($A19="GCAM",SUMIFS('GCAM By Region By Sector'!O:O,'GCAM By Region By Sector'!$B:$B,$B19)*10^3,SUMIFS('EPS Emissions'!P:P,'EPS Emissions'!$C:$C,$B19)),
IF($A19="GCAM",SUMIFS('GCAM By Region By Sector'!O:O,'GCAM By Region By Sector'!$B:$B,$B19,'GCAM By Region By Sector'!$C:$C,$B$1)*10^3,SUMIFS('EPS Emissions'!P:P,'EPS Emissions'!$C:$C,$B19,'EPS Emissions'!$D:$D,$B$1)))</f>
        <v>-27.796933159149372</v>
      </c>
      <c r="Q19" s="47">
        <f>IF($B$1="All Sectors",
IF($A19="GCAM",SUMIFS('GCAM By Region By Sector'!P:P,'GCAM By Region By Sector'!$B:$B,$B19)*10^3,SUMIFS('EPS Emissions'!Q:Q,'EPS Emissions'!$C:$C,$B19)),
IF($A19="GCAM",SUMIFS('GCAM By Region By Sector'!P:P,'GCAM By Region By Sector'!$B:$B,$B19,'GCAM By Region By Sector'!$C:$C,$B$1)*10^3,SUMIFS('EPS Emissions'!Q:Q,'EPS Emissions'!$C:$C,$B19,'EPS Emissions'!$D:$D,$B$1)))</f>
        <v>-32.747471081375643</v>
      </c>
      <c r="R19" s="47">
        <f>IF($B$1="All Sectors",
IF($A19="GCAM",SUMIFS('GCAM By Region By Sector'!Q:Q,'GCAM By Region By Sector'!$B:$B,$B19)*10^3,SUMIFS('EPS Emissions'!R:R,'EPS Emissions'!$C:$C,$B19)),
IF($A19="GCAM",SUMIFS('GCAM By Region By Sector'!Q:Q,'GCAM By Region By Sector'!$B:$B,$B19,'GCAM By Region By Sector'!$C:$C,$B$1)*10^3,SUMIFS('EPS Emissions'!R:R,'EPS Emissions'!$C:$C,$B19,'EPS Emissions'!$D:$D,$B$1)))</f>
        <v>-37.698009003601918</v>
      </c>
      <c r="S19" s="47">
        <f>IF($B$1="All Sectors",
IF($A19="GCAM",SUMIFS('GCAM By Region By Sector'!R:R,'GCAM By Region By Sector'!$B:$B,$B19)*10^3,SUMIFS('EPS Emissions'!S:S,'EPS Emissions'!$C:$C,$B19)),
IF($A19="GCAM",SUMIFS('GCAM By Region By Sector'!R:R,'GCAM By Region By Sector'!$B:$B,$B19,'GCAM By Region By Sector'!$C:$C,$B$1)*10^3,SUMIFS('EPS Emissions'!S:S,'EPS Emissions'!$C:$C,$B19,'EPS Emissions'!$D:$D,$B$1)))</f>
        <v>-42.648546925828185</v>
      </c>
      <c r="T19" s="47">
        <f>IF($B$1="All Sectors",
IF($A19="GCAM",SUMIFS('GCAM By Region By Sector'!S:S,'GCAM By Region By Sector'!$B:$B,$B19)*10^3,SUMIFS('EPS Emissions'!T:T,'EPS Emissions'!$C:$C,$B19)),
IF($A19="GCAM",SUMIFS('GCAM By Region By Sector'!S:S,'GCAM By Region By Sector'!$B:$B,$B19,'GCAM By Region By Sector'!$C:$C,$B$1)*10^3,SUMIFS('EPS Emissions'!T:T,'EPS Emissions'!$C:$C,$B19,'EPS Emissions'!$D:$D,$B$1)))</f>
        <v>-47.599084848054453</v>
      </c>
      <c r="U19" s="47">
        <f>IF($B$1="All Sectors",
IF($A19="GCAM",SUMIFS('GCAM By Region By Sector'!T:T,'GCAM By Region By Sector'!$B:$B,$B19)*10^3,SUMIFS('EPS Emissions'!U:U,'EPS Emissions'!$C:$C,$B19)),
IF($A19="GCAM",SUMIFS('GCAM By Region By Sector'!T:T,'GCAM By Region By Sector'!$B:$B,$B19,'GCAM By Region By Sector'!$C:$C,$B$1)*10^3,SUMIFS('EPS Emissions'!U:U,'EPS Emissions'!$C:$C,$B19,'EPS Emissions'!$D:$D,$B$1)))</f>
        <v>-55.149934294080268</v>
      </c>
      <c r="V19" s="47">
        <f>IF($B$1="All Sectors",
IF($A19="GCAM",SUMIFS('GCAM By Region By Sector'!U:U,'GCAM By Region By Sector'!$B:$B,$B19)*10^3,SUMIFS('EPS Emissions'!V:V,'EPS Emissions'!$C:$C,$B19)),
IF($A19="GCAM",SUMIFS('GCAM By Region By Sector'!U:U,'GCAM By Region By Sector'!$B:$B,$B19,'GCAM By Region By Sector'!$C:$C,$B$1)*10^3,SUMIFS('EPS Emissions'!V:V,'EPS Emissions'!$C:$C,$B19,'EPS Emissions'!$D:$D,$B$1)))</f>
        <v>-62.700783740106068</v>
      </c>
      <c r="W19" s="47">
        <f>IF($B$1="All Sectors",
IF($A19="GCAM",SUMIFS('GCAM By Region By Sector'!V:V,'GCAM By Region By Sector'!$B:$B,$B19)*10^3,SUMIFS('EPS Emissions'!W:W,'EPS Emissions'!$C:$C,$B19)),
IF($A19="GCAM",SUMIFS('GCAM By Region By Sector'!V:V,'GCAM By Region By Sector'!$B:$B,$B19,'GCAM By Region By Sector'!$C:$C,$B$1)*10^3,SUMIFS('EPS Emissions'!W:W,'EPS Emissions'!$C:$C,$B19,'EPS Emissions'!$D:$D,$B$1)))</f>
        <v>-70.251633186131883</v>
      </c>
      <c r="X19" s="47">
        <f>IF($B$1="All Sectors",
IF($A19="GCAM",SUMIFS('GCAM By Region By Sector'!W:W,'GCAM By Region By Sector'!$B:$B,$B19)*10^3,SUMIFS('EPS Emissions'!X:X,'EPS Emissions'!$C:$C,$B19)),
IF($A19="GCAM",SUMIFS('GCAM By Region By Sector'!W:W,'GCAM By Region By Sector'!$B:$B,$B19,'GCAM By Region By Sector'!$C:$C,$B$1)*10^3,SUMIFS('EPS Emissions'!X:X,'EPS Emissions'!$C:$C,$B19,'EPS Emissions'!$D:$D,$B$1)))</f>
        <v>-77.802482632157691</v>
      </c>
      <c r="Y19" s="47">
        <f>IF($B$1="All Sectors",
IF($A19="GCAM",SUMIFS('GCAM By Region By Sector'!X:X,'GCAM By Region By Sector'!$B:$B,$B19)*10^3,SUMIFS('EPS Emissions'!Y:Y,'EPS Emissions'!$C:$C,$B19)),
IF($A19="GCAM",SUMIFS('GCAM By Region By Sector'!X:X,'GCAM By Region By Sector'!$B:$B,$B19,'GCAM By Region By Sector'!$C:$C,$B$1)*10^3,SUMIFS('EPS Emissions'!Y:Y,'EPS Emissions'!$C:$C,$B19,'EPS Emissions'!$D:$D,$B$1)))</f>
        <v>-85.353332078183499</v>
      </c>
      <c r="Z19" s="47">
        <f>IF($B$1="All Sectors",
IF($A19="GCAM",SUMIFS('GCAM By Region By Sector'!Y:Y,'GCAM By Region By Sector'!$B:$B,$B19)*10^3,SUMIFS('EPS Emissions'!Z:Z,'EPS Emissions'!$C:$C,$B19)),
IF($A19="GCAM",SUMIFS('GCAM By Region By Sector'!Y:Y,'GCAM By Region By Sector'!$B:$B,$B19,'GCAM By Region By Sector'!$C:$C,$B$1)*10^3,SUMIFS('EPS Emissions'!Z:Z,'EPS Emissions'!$C:$C,$B19,'EPS Emissions'!$D:$D,$B$1)))</f>
        <v>-94.862173793216542</v>
      </c>
      <c r="AA19" s="47">
        <f>IF($B$1="All Sectors",
IF($A19="GCAM",SUMIFS('GCAM By Region By Sector'!Z:Z,'GCAM By Region By Sector'!$B:$B,$B19)*10^3,SUMIFS('EPS Emissions'!AA:AA,'EPS Emissions'!$C:$C,$B19)),
IF($A19="GCAM",SUMIFS('GCAM By Region By Sector'!Z:Z,'GCAM By Region By Sector'!$B:$B,$B19,'GCAM By Region By Sector'!$C:$C,$B$1)*10^3,SUMIFS('EPS Emissions'!AA:AA,'EPS Emissions'!$C:$C,$B19,'EPS Emissions'!$D:$D,$B$1)))</f>
        <v>-104.37101550824958</v>
      </c>
      <c r="AB19" s="47">
        <f>IF($B$1="All Sectors",
IF($A19="GCAM",SUMIFS('GCAM By Region By Sector'!AA:AA,'GCAM By Region By Sector'!$B:$B,$B19)*10^3,SUMIFS('EPS Emissions'!AB:AB,'EPS Emissions'!$C:$C,$B19)),
IF($A19="GCAM",SUMIFS('GCAM By Region By Sector'!AA:AA,'GCAM By Region By Sector'!$B:$B,$B19,'GCAM By Region By Sector'!$C:$C,$B$1)*10^3,SUMIFS('EPS Emissions'!AB:AB,'EPS Emissions'!$C:$C,$B19,'EPS Emissions'!$D:$D,$B$1)))</f>
        <v>-113.87985722328261</v>
      </c>
      <c r="AC19" s="47">
        <f>IF($B$1="All Sectors",
IF($A19="GCAM",SUMIFS('GCAM By Region By Sector'!AB:AB,'GCAM By Region By Sector'!$B:$B,$B19)*10^3,SUMIFS('EPS Emissions'!AC:AC,'EPS Emissions'!$C:$C,$B19)),
IF($A19="GCAM",SUMIFS('GCAM By Region By Sector'!AB:AB,'GCAM By Region By Sector'!$B:$B,$B19,'GCAM By Region By Sector'!$C:$C,$B$1)*10^3,SUMIFS('EPS Emissions'!AC:AC,'EPS Emissions'!$C:$C,$B19,'EPS Emissions'!$D:$D,$B$1)))</f>
        <v>-123.38869893831566</v>
      </c>
      <c r="AD19" s="47">
        <f>IF($B$1="All Sectors",
IF($A19="GCAM",SUMIFS('GCAM By Region By Sector'!AC:AC,'GCAM By Region By Sector'!$B:$B,$B19)*10^3,SUMIFS('EPS Emissions'!AD:AD,'EPS Emissions'!$C:$C,$B19)),
IF($A19="GCAM",SUMIFS('GCAM By Region By Sector'!AC:AC,'GCAM By Region By Sector'!$B:$B,$B19,'GCAM By Region By Sector'!$C:$C,$B$1)*10^3,SUMIFS('EPS Emissions'!AD:AD,'EPS Emissions'!$C:$C,$B19,'EPS Emissions'!$D:$D,$B$1)))</f>
        <v>-132.8975406533487</v>
      </c>
      <c r="AE19" s="47">
        <f>IF($B$1="All Sectors",
IF($A19="GCAM",SUMIFS('GCAM By Region By Sector'!AD:AD,'GCAM By Region By Sector'!$B:$B,$B19)*10^3,SUMIFS('EPS Emissions'!AE:AE,'EPS Emissions'!$C:$C,$B19)),
IF($A19="GCAM",SUMIFS('GCAM By Region By Sector'!AD:AD,'GCAM By Region By Sector'!$B:$B,$B19,'GCAM By Region By Sector'!$C:$C,$B$1)*10^3,SUMIFS('EPS Emissions'!AE:AE,'EPS Emissions'!$C:$C,$B19,'EPS Emissions'!$D:$D,$B$1)))</f>
        <v>-141.17309231735098</v>
      </c>
      <c r="AF19" s="47">
        <f>IF($B$1="All Sectors",
IF($A19="GCAM",SUMIFS('GCAM By Region By Sector'!AE:AE,'GCAM By Region By Sector'!$B:$B,$B19)*10^3,SUMIFS('EPS Emissions'!AF:AF,'EPS Emissions'!$C:$C,$B19)),
IF($A19="GCAM",SUMIFS('GCAM By Region By Sector'!AE:AE,'GCAM By Region By Sector'!$B:$B,$B19,'GCAM By Region By Sector'!$C:$C,$B$1)*10^3,SUMIFS('EPS Emissions'!AF:AF,'EPS Emissions'!$C:$C,$B19,'EPS Emissions'!$D:$D,$B$1)))</f>
        <v>-149.44864398135326</v>
      </c>
      <c r="AG19" s="47">
        <f>IF($B$1="All Sectors",
IF($A19="GCAM",SUMIFS('GCAM By Region By Sector'!AF:AF,'GCAM By Region By Sector'!$B:$B,$B19)*10^3,SUMIFS('EPS Emissions'!AG:AG,'EPS Emissions'!$C:$C,$B19)),
IF($A19="GCAM",SUMIFS('GCAM By Region By Sector'!AF:AF,'GCAM By Region By Sector'!$B:$B,$B19,'GCAM By Region By Sector'!$C:$C,$B$1)*10^3,SUMIFS('EPS Emissions'!AG:AG,'EPS Emissions'!$C:$C,$B19,'EPS Emissions'!$D:$D,$B$1)))</f>
        <v>-157.72419564535554</v>
      </c>
      <c r="AH19" s="47">
        <f>IF($B$1="All Sectors",
IF($A19="GCAM",SUMIFS('GCAM By Region By Sector'!AG:AG,'GCAM By Region By Sector'!$B:$B,$B19)*10^3,SUMIFS('EPS Emissions'!AH:AH,'EPS Emissions'!$C:$C,$B19)),
IF($A19="GCAM",SUMIFS('GCAM By Region By Sector'!AG:AG,'GCAM By Region By Sector'!$B:$B,$B19,'GCAM By Region By Sector'!$C:$C,$B$1)*10^3,SUMIFS('EPS Emissions'!AH:AH,'EPS Emissions'!$C:$C,$B19,'EPS Emissions'!$D:$D,$B$1)))</f>
        <v>-165.99974730935782</v>
      </c>
      <c r="AI19" s="47">
        <f>IF($B$1="All Sectors",
IF($A19="GCAM",SUMIFS('GCAM By Region By Sector'!AH:AH,'GCAM By Region By Sector'!$B:$B,$B19)*10^3,SUMIFS('EPS Emissions'!AI:AI,'EPS Emissions'!$C:$C,$B19)),
IF($A19="GCAM",SUMIFS('GCAM By Region By Sector'!AH:AH,'GCAM By Region By Sector'!$B:$B,$B19,'GCAM By Region By Sector'!$C:$C,$B$1)*10^3,SUMIFS('EPS Emissions'!AI:AI,'EPS Emissions'!$C:$C,$B19,'EPS Emissions'!$D:$D,$B$1)))</f>
        <v>-174.27529897336012</v>
      </c>
    </row>
    <row r="20" spans="1:35" x14ac:dyDescent="0.35">
      <c r="A20" s="10" t="s">
        <v>13</v>
      </c>
      <c r="B20" s="13" t="s">
        <v>31</v>
      </c>
      <c r="C20" t="s">
        <v>32</v>
      </c>
      <c r="D20" s="61">
        <f t="shared" si="1"/>
        <v>-1.5407105772566883</v>
      </c>
      <c r="E20" s="47">
        <f>IF($B$1="All Sectors",
IF($A20="GCAM",SUMIFS('GCAM By Region By Sector'!D:D,'GCAM By Region By Sector'!$B:$B,$B20)*10^3,SUMIFS('EPS Emissions'!E:E,'EPS Emissions'!$C:$C,$B20)),
IF($A20="GCAM",SUMIFS('GCAM By Region By Sector'!D:D,'GCAM By Region By Sector'!$B:$B,$B20,'GCAM By Region By Sector'!$C:$C,$B$1)*10^3,SUMIFS('EPS Emissions'!E:E,'EPS Emissions'!$C:$C,$B20,'EPS Emissions'!$D:$D,$B$1)))</f>
        <v>-29.939301266571501</v>
      </c>
      <c r="F20" s="47">
        <f>IF($B$1="All Sectors",
IF($A20="GCAM",SUMIFS('GCAM By Region By Sector'!E:E,'GCAM By Region By Sector'!$B:$B,$B20)*10^3,SUMIFS('EPS Emissions'!F:F,'EPS Emissions'!$C:$C,$B20)),
IF($A20="GCAM",SUMIFS('GCAM By Region By Sector'!E:E,'GCAM By Region By Sector'!$B:$B,$B20,'GCAM By Region By Sector'!$C:$C,$B$1)*10^3,SUMIFS('EPS Emissions'!F:F,'EPS Emissions'!$C:$C,$B20,'EPS Emissions'!$D:$D,$B$1)))</f>
        <v>-31.358643662154282</v>
      </c>
      <c r="G20" s="47">
        <f>IF($B$1="All Sectors",
IF($A20="GCAM",SUMIFS('GCAM By Region By Sector'!F:F,'GCAM By Region By Sector'!$B:$B,$B20)*10^3,SUMIFS('EPS Emissions'!G:G,'EPS Emissions'!$C:$C,$B20)),
IF($A20="GCAM",SUMIFS('GCAM By Region By Sector'!F:F,'GCAM By Region By Sector'!$B:$B,$B20,'GCAM By Region By Sector'!$C:$C,$B$1)*10^3,SUMIFS('EPS Emissions'!G:G,'EPS Emissions'!$C:$C,$B20,'EPS Emissions'!$D:$D,$B$1)))</f>
        <v>-32.777986057737067</v>
      </c>
      <c r="H20" s="47">
        <f>IF($B$1="All Sectors",
IF($A20="GCAM",SUMIFS('GCAM By Region By Sector'!G:G,'GCAM By Region By Sector'!$B:$B,$B20)*10^3,SUMIFS('EPS Emissions'!H:H,'EPS Emissions'!$C:$C,$B20)),
IF($A20="GCAM",SUMIFS('GCAM By Region By Sector'!G:G,'GCAM By Region By Sector'!$B:$B,$B20,'GCAM By Region By Sector'!$C:$C,$B$1)*10^3,SUMIFS('EPS Emissions'!H:H,'EPS Emissions'!$C:$C,$B20,'EPS Emissions'!$D:$D,$B$1)))</f>
        <v>-34.197328453319848</v>
      </c>
      <c r="I20" s="47">
        <f>IF($B$1="All Sectors",
IF($A20="GCAM",SUMIFS('GCAM By Region By Sector'!H:H,'GCAM By Region By Sector'!$B:$B,$B20)*10^3,SUMIFS('EPS Emissions'!I:I,'EPS Emissions'!$C:$C,$B20)),
IF($A20="GCAM",SUMIFS('GCAM By Region By Sector'!H:H,'GCAM By Region By Sector'!$B:$B,$B20,'GCAM By Region By Sector'!$C:$C,$B$1)*10^3,SUMIFS('EPS Emissions'!I:I,'EPS Emissions'!$C:$C,$B20,'EPS Emissions'!$D:$D,$B$1)))</f>
        <v>-35.616670848902629</v>
      </c>
      <c r="J20" s="47">
        <f>IF($B$1="All Sectors",
IF($A20="GCAM",SUMIFS('GCAM By Region By Sector'!I:I,'GCAM By Region By Sector'!$B:$B,$B20)*10^3,SUMIFS('EPS Emissions'!J:J,'EPS Emissions'!$C:$C,$B20)),
IF($A20="GCAM",SUMIFS('GCAM By Region By Sector'!I:I,'GCAM By Region By Sector'!$B:$B,$B20,'GCAM By Region By Sector'!$C:$C,$B$1)*10^3,SUMIFS('EPS Emissions'!J:J,'EPS Emissions'!$C:$C,$B20,'EPS Emissions'!$D:$D,$B$1)))</f>
        <v>-37.03601324448541</v>
      </c>
      <c r="K20" s="47">
        <f>IF($B$1="All Sectors",
IF($A20="GCAM",SUMIFS('GCAM By Region By Sector'!J:J,'GCAM By Region By Sector'!$B:$B,$B20)*10^3,SUMIFS('EPS Emissions'!K:K,'EPS Emissions'!$C:$C,$B20)),
IF($A20="GCAM",SUMIFS('GCAM By Region By Sector'!J:J,'GCAM By Region By Sector'!$B:$B,$B20,'GCAM By Region By Sector'!$C:$C,$B$1)*10^3,SUMIFS('EPS Emissions'!K:K,'EPS Emissions'!$C:$C,$B20,'EPS Emissions'!$D:$D,$B$1)))</f>
        <v>-38.484196264320545</v>
      </c>
      <c r="L20" s="47">
        <f>IF($B$1="All Sectors",
IF($A20="GCAM",SUMIFS('GCAM By Region By Sector'!K:K,'GCAM By Region By Sector'!$B:$B,$B20)*10^3,SUMIFS('EPS Emissions'!L:L,'EPS Emissions'!$C:$C,$B20)),
IF($A20="GCAM",SUMIFS('GCAM By Region By Sector'!K:K,'GCAM By Region By Sector'!$B:$B,$B20,'GCAM By Region By Sector'!$C:$C,$B$1)*10^3,SUMIFS('EPS Emissions'!L:L,'EPS Emissions'!$C:$C,$B20,'EPS Emissions'!$D:$D,$B$1)))</f>
        <v>-39.932379284155665</v>
      </c>
      <c r="M20" s="47">
        <f>IF($B$1="All Sectors",
IF($A20="GCAM",SUMIFS('GCAM By Region By Sector'!L:L,'GCAM By Region By Sector'!$B:$B,$B20)*10^3,SUMIFS('EPS Emissions'!M:M,'EPS Emissions'!$C:$C,$B20)),
IF($A20="GCAM",SUMIFS('GCAM By Region By Sector'!L:L,'GCAM By Region By Sector'!$B:$B,$B20,'GCAM By Region By Sector'!$C:$C,$B$1)*10^3,SUMIFS('EPS Emissions'!M:M,'EPS Emissions'!$C:$C,$B20,'EPS Emissions'!$D:$D,$B$1)))</f>
        <v>-41.3805623039908</v>
      </c>
      <c r="N20" s="47">
        <f>IF($B$1="All Sectors",
IF($A20="GCAM",SUMIFS('GCAM By Region By Sector'!M:M,'GCAM By Region By Sector'!$B:$B,$B20)*10^3,SUMIFS('EPS Emissions'!N:N,'EPS Emissions'!$C:$C,$B20)),
IF($A20="GCAM",SUMIFS('GCAM By Region By Sector'!M:M,'GCAM By Region By Sector'!$B:$B,$B20,'GCAM By Region By Sector'!$C:$C,$B$1)*10^3,SUMIFS('EPS Emissions'!N:N,'EPS Emissions'!$C:$C,$B20,'EPS Emissions'!$D:$D,$B$1)))</f>
        <v>-42.828745323825927</v>
      </c>
      <c r="O20" s="47">
        <f>IF($B$1="All Sectors",
IF($A20="GCAM",SUMIFS('GCAM By Region By Sector'!N:N,'GCAM By Region By Sector'!$B:$B,$B20)*10^3,SUMIFS('EPS Emissions'!O:O,'EPS Emissions'!$C:$C,$B20)),
IF($A20="GCAM",SUMIFS('GCAM By Region By Sector'!N:N,'GCAM By Region By Sector'!$B:$B,$B20,'GCAM By Region By Sector'!$C:$C,$B$1)*10^3,SUMIFS('EPS Emissions'!O:O,'EPS Emissions'!$C:$C,$B20,'EPS Emissions'!$D:$D,$B$1)))</f>
        <v>-44.276928343661055</v>
      </c>
      <c r="P20" s="47">
        <f>IF($B$1="All Sectors",
IF($A20="GCAM",SUMIFS('GCAM By Region By Sector'!O:O,'GCAM By Region By Sector'!$B:$B,$B20)*10^3,SUMIFS('EPS Emissions'!P:P,'EPS Emissions'!$C:$C,$B20)),
IF($A20="GCAM",SUMIFS('GCAM By Region By Sector'!O:O,'GCAM By Region By Sector'!$B:$B,$B20,'GCAM By Region By Sector'!$C:$C,$B$1)*10^3,SUMIFS('EPS Emissions'!P:P,'EPS Emissions'!$C:$C,$B20,'EPS Emissions'!$D:$D,$B$1)))</f>
        <v>-45.215097231454926</v>
      </c>
      <c r="Q20" s="47">
        <f>IF($B$1="All Sectors",
IF($A20="GCAM",SUMIFS('GCAM By Region By Sector'!P:P,'GCAM By Region By Sector'!$B:$B,$B20)*10^3,SUMIFS('EPS Emissions'!Q:Q,'EPS Emissions'!$C:$C,$B20)),
IF($A20="GCAM",SUMIFS('GCAM By Region By Sector'!P:P,'GCAM By Region By Sector'!$B:$B,$B20,'GCAM By Region By Sector'!$C:$C,$B$1)*10^3,SUMIFS('EPS Emissions'!Q:Q,'EPS Emissions'!$C:$C,$B20,'EPS Emissions'!$D:$D,$B$1)))</f>
        <v>-46.153266119248798</v>
      </c>
      <c r="R20" s="47">
        <f>IF($B$1="All Sectors",
IF($A20="GCAM",SUMIFS('GCAM By Region By Sector'!Q:Q,'GCAM By Region By Sector'!$B:$B,$B20)*10^3,SUMIFS('EPS Emissions'!R:R,'EPS Emissions'!$C:$C,$B20)),
IF($A20="GCAM",SUMIFS('GCAM By Region By Sector'!Q:Q,'GCAM By Region By Sector'!$B:$B,$B20,'GCAM By Region By Sector'!$C:$C,$B$1)*10^3,SUMIFS('EPS Emissions'!R:R,'EPS Emissions'!$C:$C,$B20,'EPS Emissions'!$D:$D,$B$1)))</f>
        <v>-47.091435007042669</v>
      </c>
      <c r="S20" s="47">
        <f>IF($B$1="All Sectors",
IF($A20="GCAM",SUMIFS('GCAM By Region By Sector'!R:R,'GCAM By Region By Sector'!$B:$B,$B20)*10^3,SUMIFS('EPS Emissions'!S:S,'EPS Emissions'!$C:$C,$B20)),
IF($A20="GCAM",SUMIFS('GCAM By Region By Sector'!R:R,'GCAM By Region By Sector'!$B:$B,$B20,'GCAM By Region By Sector'!$C:$C,$B$1)*10^3,SUMIFS('EPS Emissions'!S:S,'EPS Emissions'!$C:$C,$B20,'EPS Emissions'!$D:$D,$B$1)))</f>
        <v>-48.029603894836534</v>
      </c>
      <c r="T20" s="47">
        <f>IF($B$1="All Sectors",
IF($A20="GCAM",SUMIFS('GCAM By Region By Sector'!S:S,'GCAM By Region By Sector'!$B:$B,$B20)*10^3,SUMIFS('EPS Emissions'!T:T,'EPS Emissions'!$C:$C,$B20)),
IF($A20="GCAM",SUMIFS('GCAM By Region By Sector'!S:S,'GCAM By Region By Sector'!$B:$B,$B20,'GCAM By Region By Sector'!$C:$C,$B$1)*10^3,SUMIFS('EPS Emissions'!T:T,'EPS Emissions'!$C:$C,$B20,'EPS Emissions'!$D:$D,$B$1)))</f>
        <v>-48.967772782630405</v>
      </c>
      <c r="U20" s="47">
        <f>IF($B$1="All Sectors",
IF($A20="GCAM",SUMIFS('GCAM By Region By Sector'!T:T,'GCAM By Region By Sector'!$B:$B,$B20)*10^3,SUMIFS('EPS Emissions'!U:U,'EPS Emissions'!$C:$C,$B20)),
IF($A20="GCAM",SUMIFS('GCAM By Region By Sector'!T:T,'GCAM By Region By Sector'!$B:$B,$B20,'GCAM By Region By Sector'!$C:$C,$B$1)*10^3,SUMIFS('EPS Emissions'!U:U,'EPS Emissions'!$C:$C,$B20,'EPS Emissions'!$D:$D,$B$1)))</f>
        <v>-50.121369250301093</v>
      </c>
      <c r="V20" s="47">
        <f>IF($B$1="All Sectors",
IF($A20="GCAM",SUMIFS('GCAM By Region By Sector'!U:U,'GCAM By Region By Sector'!$B:$B,$B20)*10^3,SUMIFS('EPS Emissions'!V:V,'EPS Emissions'!$C:$C,$B20)),
IF($A20="GCAM",SUMIFS('GCAM By Region By Sector'!U:U,'GCAM By Region By Sector'!$B:$B,$B20,'GCAM By Region By Sector'!$C:$C,$B$1)*10^3,SUMIFS('EPS Emissions'!V:V,'EPS Emissions'!$C:$C,$B20,'EPS Emissions'!$D:$D,$B$1)))</f>
        <v>-51.274965717971781</v>
      </c>
      <c r="W20" s="47">
        <f>IF($B$1="All Sectors",
IF($A20="GCAM",SUMIFS('GCAM By Region By Sector'!V:V,'GCAM By Region By Sector'!$B:$B,$B20)*10^3,SUMIFS('EPS Emissions'!W:W,'EPS Emissions'!$C:$C,$B20)),
IF($A20="GCAM",SUMIFS('GCAM By Region By Sector'!V:V,'GCAM By Region By Sector'!$B:$B,$B20,'GCAM By Region By Sector'!$C:$C,$B$1)*10^3,SUMIFS('EPS Emissions'!W:W,'EPS Emissions'!$C:$C,$B20,'EPS Emissions'!$D:$D,$B$1)))</f>
        <v>-52.42856218564247</v>
      </c>
      <c r="X20" s="47">
        <f>IF($B$1="All Sectors",
IF($A20="GCAM",SUMIFS('GCAM By Region By Sector'!W:W,'GCAM By Region By Sector'!$B:$B,$B20)*10^3,SUMIFS('EPS Emissions'!X:X,'EPS Emissions'!$C:$C,$B20)),
IF($A20="GCAM",SUMIFS('GCAM By Region By Sector'!W:W,'GCAM By Region By Sector'!$B:$B,$B20,'GCAM By Region By Sector'!$C:$C,$B$1)*10^3,SUMIFS('EPS Emissions'!X:X,'EPS Emissions'!$C:$C,$B20,'EPS Emissions'!$D:$D,$B$1)))</f>
        <v>-53.582158653313165</v>
      </c>
      <c r="Y20" s="47">
        <f>IF($B$1="All Sectors",
IF($A20="GCAM",SUMIFS('GCAM By Region By Sector'!X:X,'GCAM By Region By Sector'!$B:$B,$B20)*10^3,SUMIFS('EPS Emissions'!Y:Y,'EPS Emissions'!$C:$C,$B20)),
IF($A20="GCAM",SUMIFS('GCAM By Region By Sector'!X:X,'GCAM By Region By Sector'!$B:$B,$B20,'GCAM By Region By Sector'!$C:$C,$B$1)*10^3,SUMIFS('EPS Emissions'!Y:Y,'EPS Emissions'!$C:$C,$B20,'EPS Emissions'!$D:$D,$B$1)))</f>
        <v>-54.735755120983853</v>
      </c>
      <c r="Z20" s="47">
        <f>IF($B$1="All Sectors",
IF($A20="GCAM",SUMIFS('GCAM By Region By Sector'!Y:Y,'GCAM By Region By Sector'!$B:$B,$B20)*10^3,SUMIFS('EPS Emissions'!Z:Z,'EPS Emissions'!$C:$C,$B20)),
IF($A20="GCAM",SUMIFS('GCAM By Region By Sector'!Y:Y,'GCAM By Region By Sector'!$B:$B,$B20,'GCAM By Region By Sector'!$C:$C,$B$1)*10^3,SUMIFS('EPS Emissions'!Z:Z,'EPS Emissions'!$C:$C,$B20,'EPS Emissions'!$D:$D,$B$1)))</f>
        <v>-56.334181385866799</v>
      </c>
      <c r="AA20" s="47">
        <f>IF($B$1="All Sectors",
IF($A20="GCAM",SUMIFS('GCAM By Region By Sector'!Z:Z,'GCAM By Region By Sector'!$B:$B,$B20)*10^3,SUMIFS('EPS Emissions'!AA:AA,'EPS Emissions'!$C:$C,$B20)),
IF($A20="GCAM",SUMIFS('GCAM By Region By Sector'!Z:Z,'GCAM By Region By Sector'!$B:$B,$B20,'GCAM By Region By Sector'!$C:$C,$B$1)*10^3,SUMIFS('EPS Emissions'!AA:AA,'EPS Emissions'!$C:$C,$B20,'EPS Emissions'!$D:$D,$B$1)))</f>
        <v>-57.932607650749752</v>
      </c>
      <c r="AB20" s="47">
        <f>IF($B$1="All Sectors",
IF($A20="GCAM",SUMIFS('GCAM By Region By Sector'!AA:AA,'GCAM By Region By Sector'!$B:$B,$B20)*10^3,SUMIFS('EPS Emissions'!AB:AB,'EPS Emissions'!$C:$C,$B20)),
IF($A20="GCAM",SUMIFS('GCAM By Region By Sector'!AA:AA,'GCAM By Region By Sector'!$B:$B,$B20,'GCAM By Region By Sector'!$C:$C,$B$1)*10^3,SUMIFS('EPS Emissions'!AB:AB,'EPS Emissions'!$C:$C,$B20,'EPS Emissions'!$D:$D,$B$1)))</f>
        <v>-59.531033915632705</v>
      </c>
      <c r="AC20" s="47">
        <f>IF($B$1="All Sectors",
IF($A20="GCAM",SUMIFS('GCAM By Region By Sector'!AB:AB,'GCAM By Region By Sector'!$B:$B,$B20)*10^3,SUMIFS('EPS Emissions'!AC:AC,'EPS Emissions'!$C:$C,$B20)),
IF($A20="GCAM",SUMIFS('GCAM By Region By Sector'!AB:AB,'GCAM By Region By Sector'!$B:$B,$B20,'GCAM By Region By Sector'!$C:$C,$B$1)*10^3,SUMIFS('EPS Emissions'!AC:AC,'EPS Emissions'!$C:$C,$B20,'EPS Emissions'!$D:$D,$B$1)))</f>
        <v>-61.129460180515657</v>
      </c>
      <c r="AD20" s="47">
        <f>IF($B$1="All Sectors",
IF($A20="GCAM",SUMIFS('GCAM By Region By Sector'!AC:AC,'GCAM By Region By Sector'!$B:$B,$B20)*10^3,SUMIFS('EPS Emissions'!AD:AD,'EPS Emissions'!$C:$C,$B20)),
IF($A20="GCAM",SUMIFS('GCAM By Region By Sector'!AC:AC,'GCAM By Region By Sector'!$B:$B,$B20,'GCAM By Region By Sector'!$C:$C,$B$1)*10^3,SUMIFS('EPS Emissions'!AD:AD,'EPS Emissions'!$C:$C,$B20,'EPS Emissions'!$D:$D,$B$1)))</f>
        <v>-62.727886445398603</v>
      </c>
      <c r="AE20" s="47">
        <f>IF($B$1="All Sectors",
IF($A20="GCAM",SUMIFS('GCAM By Region By Sector'!AD:AD,'GCAM By Region By Sector'!$B:$B,$B20)*10^3,SUMIFS('EPS Emissions'!AE:AE,'EPS Emissions'!$C:$C,$B20)),
IF($A20="GCAM",SUMIFS('GCAM By Region By Sector'!AD:AD,'GCAM By Region By Sector'!$B:$B,$B20,'GCAM By Region By Sector'!$C:$C,$B$1)*10^3,SUMIFS('EPS Emissions'!AE:AE,'EPS Emissions'!$C:$C,$B20,'EPS Emissions'!$D:$D,$B$1)))</f>
        <v>-64.327035407730676</v>
      </c>
      <c r="AF20" s="47">
        <f>IF($B$1="All Sectors",
IF($A20="GCAM",SUMIFS('GCAM By Region By Sector'!AE:AE,'GCAM By Region By Sector'!$B:$B,$B20)*10^3,SUMIFS('EPS Emissions'!AF:AF,'EPS Emissions'!$C:$C,$B20)),
IF($A20="GCAM",SUMIFS('GCAM By Region By Sector'!AE:AE,'GCAM By Region By Sector'!$B:$B,$B20,'GCAM By Region By Sector'!$C:$C,$B$1)*10^3,SUMIFS('EPS Emissions'!AF:AF,'EPS Emissions'!$C:$C,$B20,'EPS Emissions'!$D:$D,$B$1)))</f>
        <v>-65.926184370062742</v>
      </c>
      <c r="AG20" s="47">
        <f>IF($B$1="All Sectors",
IF($A20="GCAM",SUMIFS('GCAM By Region By Sector'!AF:AF,'GCAM By Region By Sector'!$B:$B,$B20)*10^3,SUMIFS('EPS Emissions'!AG:AG,'EPS Emissions'!$C:$C,$B20)),
IF($A20="GCAM",SUMIFS('GCAM By Region By Sector'!AF:AF,'GCAM By Region By Sector'!$B:$B,$B20,'GCAM By Region By Sector'!$C:$C,$B$1)*10^3,SUMIFS('EPS Emissions'!AG:AG,'EPS Emissions'!$C:$C,$B20,'EPS Emissions'!$D:$D,$B$1)))</f>
        <v>-67.525333332394823</v>
      </c>
      <c r="AH20" s="47">
        <f>IF($B$1="All Sectors",
IF($A20="GCAM",SUMIFS('GCAM By Region By Sector'!AG:AG,'GCAM By Region By Sector'!$B:$B,$B20)*10^3,SUMIFS('EPS Emissions'!AH:AH,'EPS Emissions'!$C:$C,$B20)),
IF($A20="GCAM",SUMIFS('GCAM By Region By Sector'!AG:AG,'GCAM By Region By Sector'!$B:$B,$B20,'GCAM By Region By Sector'!$C:$C,$B$1)*10^3,SUMIFS('EPS Emissions'!AH:AH,'EPS Emissions'!$C:$C,$B20,'EPS Emissions'!$D:$D,$B$1)))</f>
        <v>-69.124482294726903</v>
      </c>
      <c r="AI20" s="47">
        <f>IF($B$1="All Sectors",
IF($A20="GCAM",SUMIFS('GCAM By Region By Sector'!AH:AH,'GCAM By Region By Sector'!$B:$B,$B20)*10^3,SUMIFS('EPS Emissions'!AI:AI,'EPS Emissions'!$C:$C,$B20)),
IF($A20="GCAM",SUMIFS('GCAM By Region By Sector'!AH:AH,'GCAM By Region By Sector'!$B:$B,$B20,'GCAM By Region By Sector'!$C:$C,$B$1)*10^3,SUMIFS('EPS Emissions'!AI:AI,'EPS Emissions'!$C:$C,$B20,'EPS Emissions'!$D:$D,$B$1)))</f>
        <v>-70.723631257058969</v>
      </c>
    </row>
    <row r="21" spans="1:35" x14ac:dyDescent="0.35">
      <c r="A21" s="10" t="s">
        <v>13</v>
      </c>
      <c r="B21" s="13" t="s">
        <v>14</v>
      </c>
      <c r="C21" t="s">
        <v>15</v>
      </c>
      <c r="D21" s="61">
        <f t="shared" si="1"/>
        <v>-1.1501288196781485</v>
      </c>
      <c r="E21" s="47">
        <f>IF($B$1="All Sectors",
IF($A21="GCAM",SUMIFS('GCAM By Region By Sector'!D:D,'GCAM By Region By Sector'!$B:$B,$B21)*10^3,SUMIFS('EPS Emissions'!E:E,'EPS Emissions'!$C:$C,$B21)),
IF($A21="GCAM",SUMIFS('GCAM By Region By Sector'!D:D,'GCAM By Region By Sector'!$B:$B,$B21,'GCAM By Region By Sector'!$C:$C,$B$1)*10^3,SUMIFS('EPS Emissions'!E:E,'EPS Emissions'!$C:$C,$B21,'EPS Emissions'!$D:$D,$B$1)))</f>
        <v>-16.593732693017497</v>
      </c>
      <c r="F21" s="47">
        <f>IF($B$1="All Sectors",
IF($A21="GCAM",SUMIFS('GCAM By Region By Sector'!E:E,'GCAM By Region By Sector'!$B:$B,$B21)*10^3,SUMIFS('EPS Emissions'!F:F,'EPS Emissions'!$C:$C,$B21)),
IF($A21="GCAM",SUMIFS('GCAM By Region By Sector'!E:E,'GCAM By Region By Sector'!$B:$B,$B21,'GCAM By Region By Sector'!$C:$C,$B$1)*10^3,SUMIFS('EPS Emissions'!F:F,'EPS Emissions'!$C:$C,$B21,'EPS Emissions'!$D:$D,$B$1)))</f>
        <v>-17.563031062625651</v>
      </c>
      <c r="G21" s="47">
        <f>IF($B$1="All Sectors",
IF($A21="GCAM",SUMIFS('GCAM By Region By Sector'!F:F,'GCAM By Region By Sector'!$B:$B,$B21)*10^3,SUMIFS('EPS Emissions'!G:G,'EPS Emissions'!$C:$C,$B21)),
IF($A21="GCAM",SUMIFS('GCAM By Region By Sector'!F:F,'GCAM By Region By Sector'!$B:$B,$B21,'GCAM By Region By Sector'!$C:$C,$B$1)*10^3,SUMIFS('EPS Emissions'!G:G,'EPS Emissions'!$C:$C,$B21,'EPS Emissions'!$D:$D,$B$1)))</f>
        <v>-18.532329432233805</v>
      </c>
      <c r="H21" s="47">
        <f>IF($B$1="All Sectors",
IF($A21="GCAM",SUMIFS('GCAM By Region By Sector'!G:G,'GCAM By Region By Sector'!$B:$B,$B21)*10^3,SUMIFS('EPS Emissions'!H:H,'EPS Emissions'!$C:$C,$B21)),
IF($A21="GCAM",SUMIFS('GCAM By Region By Sector'!G:G,'GCAM By Region By Sector'!$B:$B,$B21,'GCAM By Region By Sector'!$C:$C,$B$1)*10^3,SUMIFS('EPS Emissions'!H:H,'EPS Emissions'!$C:$C,$B21,'EPS Emissions'!$D:$D,$B$1)))</f>
        <v>-19.501627801841963</v>
      </c>
      <c r="I21" s="47">
        <f>IF($B$1="All Sectors",
IF($A21="GCAM",SUMIFS('GCAM By Region By Sector'!H:H,'GCAM By Region By Sector'!$B:$B,$B21)*10^3,SUMIFS('EPS Emissions'!I:I,'EPS Emissions'!$C:$C,$B21)),
IF($A21="GCAM",SUMIFS('GCAM By Region By Sector'!H:H,'GCAM By Region By Sector'!$B:$B,$B21,'GCAM By Region By Sector'!$C:$C,$B$1)*10^3,SUMIFS('EPS Emissions'!I:I,'EPS Emissions'!$C:$C,$B21,'EPS Emissions'!$D:$D,$B$1)))</f>
        <v>-20.470926171450113</v>
      </c>
      <c r="J21" s="47">
        <f>IF($B$1="All Sectors",
IF($A21="GCAM",SUMIFS('GCAM By Region By Sector'!I:I,'GCAM By Region By Sector'!$B:$B,$B21)*10^3,SUMIFS('EPS Emissions'!J:J,'EPS Emissions'!$C:$C,$B21)),
IF($A21="GCAM",SUMIFS('GCAM By Region By Sector'!I:I,'GCAM By Region By Sector'!$B:$B,$B21,'GCAM By Region By Sector'!$C:$C,$B$1)*10^3,SUMIFS('EPS Emissions'!J:J,'EPS Emissions'!$C:$C,$B21,'EPS Emissions'!$D:$D,$B$1)))</f>
        <v>-21.440224541058267</v>
      </c>
      <c r="K21" s="47">
        <f>IF($B$1="All Sectors",
IF($A21="GCAM",SUMIFS('GCAM By Region By Sector'!J:J,'GCAM By Region By Sector'!$B:$B,$B21)*10^3,SUMIFS('EPS Emissions'!K:K,'EPS Emissions'!$C:$C,$B21)),
IF($A21="GCAM",SUMIFS('GCAM By Region By Sector'!J:J,'GCAM By Region By Sector'!$B:$B,$B21,'GCAM By Region By Sector'!$C:$C,$B$1)*10^3,SUMIFS('EPS Emissions'!K:K,'EPS Emissions'!$C:$C,$B21,'EPS Emissions'!$D:$D,$B$1)))</f>
        <v>-23.120914047936605</v>
      </c>
      <c r="L21" s="47">
        <f>IF($B$1="All Sectors",
IF($A21="GCAM",SUMIFS('GCAM By Region By Sector'!K:K,'GCAM By Region By Sector'!$B:$B,$B21)*10^3,SUMIFS('EPS Emissions'!L:L,'EPS Emissions'!$C:$C,$B21)),
IF($A21="GCAM",SUMIFS('GCAM By Region By Sector'!K:K,'GCAM By Region By Sector'!$B:$B,$B21,'GCAM By Region By Sector'!$C:$C,$B$1)*10^3,SUMIFS('EPS Emissions'!L:L,'EPS Emissions'!$C:$C,$B21,'EPS Emissions'!$D:$D,$B$1)))</f>
        <v>-24.801603554814942</v>
      </c>
      <c r="M21" s="47">
        <f>IF($B$1="All Sectors",
IF($A21="GCAM",SUMIFS('GCAM By Region By Sector'!L:L,'GCAM By Region By Sector'!$B:$B,$B21)*10^3,SUMIFS('EPS Emissions'!M:M,'EPS Emissions'!$C:$C,$B21)),
IF($A21="GCAM",SUMIFS('GCAM By Region By Sector'!L:L,'GCAM By Region By Sector'!$B:$B,$B21,'GCAM By Region By Sector'!$C:$C,$B$1)*10^3,SUMIFS('EPS Emissions'!M:M,'EPS Emissions'!$C:$C,$B21,'EPS Emissions'!$D:$D,$B$1)))</f>
        <v>-26.48229306169328</v>
      </c>
      <c r="N21" s="47">
        <f>IF($B$1="All Sectors",
IF($A21="GCAM",SUMIFS('GCAM By Region By Sector'!M:M,'GCAM By Region By Sector'!$B:$B,$B21)*10^3,SUMIFS('EPS Emissions'!N:N,'EPS Emissions'!$C:$C,$B21)),
IF($A21="GCAM",SUMIFS('GCAM By Region By Sector'!M:M,'GCAM By Region By Sector'!$B:$B,$B21,'GCAM By Region By Sector'!$C:$C,$B$1)*10^3,SUMIFS('EPS Emissions'!N:N,'EPS Emissions'!$C:$C,$B21,'EPS Emissions'!$D:$D,$B$1)))</f>
        <v>-28.162982568571614</v>
      </c>
      <c r="O21" s="47">
        <f>IF($B$1="All Sectors",
IF($A21="GCAM",SUMIFS('GCAM By Region By Sector'!N:N,'GCAM By Region By Sector'!$B:$B,$B21)*10^3,SUMIFS('EPS Emissions'!O:O,'EPS Emissions'!$C:$C,$B21)),
IF($A21="GCAM",SUMIFS('GCAM By Region By Sector'!N:N,'GCAM By Region By Sector'!$B:$B,$B21,'GCAM By Region By Sector'!$C:$C,$B$1)*10^3,SUMIFS('EPS Emissions'!O:O,'EPS Emissions'!$C:$C,$B21,'EPS Emissions'!$D:$D,$B$1)))</f>
        <v>-29.843672075449948</v>
      </c>
      <c r="P21" s="47">
        <f>IF($B$1="All Sectors",
IF($A21="GCAM",SUMIFS('GCAM By Region By Sector'!O:O,'GCAM By Region By Sector'!$B:$B,$B21)*10^3,SUMIFS('EPS Emissions'!P:P,'EPS Emissions'!$C:$C,$B21)),
IF($A21="GCAM",SUMIFS('GCAM By Region By Sector'!O:O,'GCAM By Region By Sector'!$B:$B,$B21,'GCAM By Region By Sector'!$C:$C,$B$1)*10^3,SUMIFS('EPS Emissions'!P:P,'EPS Emissions'!$C:$C,$B21,'EPS Emissions'!$D:$D,$B$1)))</f>
        <v>-31.471560421221678</v>
      </c>
      <c r="Q21" s="47">
        <f>IF($B$1="All Sectors",
IF($A21="GCAM",SUMIFS('GCAM By Region By Sector'!P:P,'GCAM By Region By Sector'!$B:$B,$B21)*10^3,SUMIFS('EPS Emissions'!Q:Q,'EPS Emissions'!$C:$C,$B21)),
IF($A21="GCAM",SUMIFS('GCAM By Region By Sector'!P:P,'GCAM By Region By Sector'!$B:$B,$B21,'GCAM By Region By Sector'!$C:$C,$B$1)*10^3,SUMIFS('EPS Emissions'!Q:Q,'EPS Emissions'!$C:$C,$B21,'EPS Emissions'!$D:$D,$B$1)))</f>
        <v>-33.099448766993405</v>
      </c>
      <c r="R21" s="47">
        <f>IF($B$1="All Sectors",
IF($A21="GCAM",SUMIFS('GCAM By Region By Sector'!Q:Q,'GCAM By Region By Sector'!$B:$B,$B21)*10^3,SUMIFS('EPS Emissions'!R:R,'EPS Emissions'!$C:$C,$B21)),
IF($A21="GCAM",SUMIFS('GCAM By Region By Sector'!Q:Q,'GCAM By Region By Sector'!$B:$B,$B21,'GCAM By Region By Sector'!$C:$C,$B$1)*10^3,SUMIFS('EPS Emissions'!R:R,'EPS Emissions'!$C:$C,$B21,'EPS Emissions'!$D:$D,$B$1)))</f>
        <v>-34.727337112765127</v>
      </c>
      <c r="S21" s="47">
        <f>IF($B$1="All Sectors",
IF($A21="GCAM",SUMIFS('GCAM By Region By Sector'!R:R,'GCAM By Region By Sector'!$B:$B,$B21)*10^3,SUMIFS('EPS Emissions'!S:S,'EPS Emissions'!$C:$C,$B21)),
IF($A21="GCAM",SUMIFS('GCAM By Region By Sector'!R:R,'GCAM By Region By Sector'!$B:$B,$B21,'GCAM By Region By Sector'!$C:$C,$B$1)*10^3,SUMIFS('EPS Emissions'!S:S,'EPS Emissions'!$C:$C,$B21,'EPS Emissions'!$D:$D,$B$1)))</f>
        <v>-36.355225458536857</v>
      </c>
      <c r="T21" s="47">
        <f>IF($B$1="All Sectors",
IF($A21="GCAM",SUMIFS('GCAM By Region By Sector'!S:S,'GCAM By Region By Sector'!$B:$B,$B21)*10^3,SUMIFS('EPS Emissions'!T:T,'EPS Emissions'!$C:$C,$B21)),
IF($A21="GCAM",SUMIFS('GCAM By Region By Sector'!S:S,'GCAM By Region By Sector'!$B:$B,$B21,'GCAM By Region By Sector'!$C:$C,$B$1)*10^3,SUMIFS('EPS Emissions'!T:T,'EPS Emissions'!$C:$C,$B21,'EPS Emissions'!$D:$D,$B$1)))</f>
        <v>-37.983113804308587</v>
      </c>
      <c r="U21" s="47">
        <f>IF($B$1="All Sectors",
IF($A21="GCAM",SUMIFS('GCAM By Region By Sector'!T:T,'GCAM By Region By Sector'!$B:$B,$B21)*10^3,SUMIFS('EPS Emissions'!U:U,'EPS Emissions'!$C:$C,$B21)),
IF($A21="GCAM",SUMIFS('GCAM By Region By Sector'!T:T,'GCAM By Region By Sector'!$B:$B,$B21,'GCAM By Region By Sector'!$C:$C,$B$1)*10^3,SUMIFS('EPS Emissions'!U:U,'EPS Emissions'!$C:$C,$B21,'EPS Emissions'!$D:$D,$B$1)))</f>
        <v>-39.46931453561605</v>
      </c>
      <c r="V21" s="47">
        <f>IF($B$1="All Sectors",
IF($A21="GCAM",SUMIFS('GCAM By Region By Sector'!U:U,'GCAM By Region By Sector'!$B:$B,$B21)*10^3,SUMIFS('EPS Emissions'!V:V,'EPS Emissions'!$C:$C,$B21)),
IF($A21="GCAM",SUMIFS('GCAM By Region By Sector'!U:U,'GCAM By Region By Sector'!$B:$B,$B21,'GCAM By Region By Sector'!$C:$C,$B$1)*10^3,SUMIFS('EPS Emissions'!V:V,'EPS Emissions'!$C:$C,$B21,'EPS Emissions'!$D:$D,$B$1)))</f>
        <v>-40.95551526692352</v>
      </c>
      <c r="W21" s="47">
        <f>IF($B$1="All Sectors",
IF($A21="GCAM",SUMIFS('GCAM By Region By Sector'!V:V,'GCAM By Region By Sector'!$B:$B,$B21)*10^3,SUMIFS('EPS Emissions'!W:W,'EPS Emissions'!$C:$C,$B21)),
IF($A21="GCAM",SUMIFS('GCAM By Region By Sector'!V:V,'GCAM By Region By Sector'!$B:$B,$B21,'GCAM By Region By Sector'!$C:$C,$B$1)*10^3,SUMIFS('EPS Emissions'!W:W,'EPS Emissions'!$C:$C,$B21,'EPS Emissions'!$D:$D,$B$1)))</f>
        <v>-42.44171599823099</v>
      </c>
      <c r="X21" s="47">
        <f>IF($B$1="All Sectors",
IF($A21="GCAM",SUMIFS('GCAM By Region By Sector'!W:W,'GCAM By Region By Sector'!$B:$B,$B21)*10^3,SUMIFS('EPS Emissions'!X:X,'EPS Emissions'!$C:$C,$B21)),
IF($A21="GCAM",SUMIFS('GCAM By Region By Sector'!W:W,'GCAM By Region By Sector'!$B:$B,$B21,'GCAM By Region By Sector'!$C:$C,$B$1)*10^3,SUMIFS('EPS Emissions'!X:X,'EPS Emissions'!$C:$C,$B21,'EPS Emissions'!$D:$D,$B$1)))</f>
        <v>-43.92791672953846</v>
      </c>
      <c r="Y21" s="47">
        <f>IF($B$1="All Sectors",
IF($A21="GCAM",SUMIFS('GCAM By Region By Sector'!X:X,'GCAM By Region By Sector'!$B:$B,$B21)*10^3,SUMIFS('EPS Emissions'!Y:Y,'EPS Emissions'!$C:$C,$B21)),
IF($A21="GCAM",SUMIFS('GCAM By Region By Sector'!X:X,'GCAM By Region By Sector'!$B:$B,$B21,'GCAM By Region By Sector'!$C:$C,$B$1)*10^3,SUMIFS('EPS Emissions'!Y:Y,'EPS Emissions'!$C:$C,$B21,'EPS Emissions'!$D:$D,$B$1)))</f>
        <v>-45.414117460845929</v>
      </c>
      <c r="Z21" s="47">
        <f>IF($B$1="All Sectors",
IF($A21="GCAM",SUMIFS('GCAM By Region By Sector'!Y:Y,'GCAM By Region By Sector'!$B:$B,$B21)*10^3,SUMIFS('EPS Emissions'!Z:Z,'EPS Emissions'!$C:$C,$B21)),
IF($A21="GCAM",SUMIFS('GCAM By Region By Sector'!Y:Y,'GCAM By Region By Sector'!$B:$B,$B21,'GCAM By Region By Sector'!$C:$C,$B$1)*10^3,SUMIFS('EPS Emissions'!Z:Z,'EPS Emissions'!$C:$C,$B21,'EPS Emissions'!$D:$D,$B$1)))</f>
        <v>-46.659147782513088</v>
      </c>
      <c r="AA21" s="47">
        <f>IF($B$1="All Sectors",
IF($A21="GCAM",SUMIFS('GCAM By Region By Sector'!Z:Z,'GCAM By Region By Sector'!$B:$B,$B21)*10^3,SUMIFS('EPS Emissions'!AA:AA,'EPS Emissions'!$C:$C,$B21)),
IF($A21="GCAM",SUMIFS('GCAM By Region By Sector'!Z:Z,'GCAM By Region By Sector'!$B:$B,$B21,'GCAM By Region By Sector'!$C:$C,$B$1)*10^3,SUMIFS('EPS Emissions'!AA:AA,'EPS Emissions'!$C:$C,$B21,'EPS Emissions'!$D:$D,$B$1)))</f>
        <v>-47.904178104180247</v>
      </c>
      <c r="AB21" s="47">
        <f>IF($B$1="All Sectors",
IF($A21="GCAM",SUMIFS('GCAM By Region By Sector'!AA:AA,'GCAM By Region By Sector'!$B:$B,$B21)*10^3,SUMIFS('EPS Emissions'!AB:AB,'EPS Emissions'!$C:$C,$B21)),
IF($A21="GCAM",SUMIFS('GCAM By Region By Sector'!AA:AA,'GCAM By Region By Sector'!$B:$B,$B21,'GCAM By Region By Sector'!$C:$C,$B$1)*10^3,SUMIFS('EPS Emissions'!AB:AB,'EPS Emissions'!$C:$C,$B21,'EPS Emissions'!$D:$D,$B$1)))</f>
        <v>-49.149208425847412</v>
      </c>
      <c r="AC21" s="47">
        <f>IF($B$1="All Sectors",
IF($A21="GCAM",SUMIFS('GCAM By Region By Sector'!AB:AB,'GCAM By Region By Sector'!$B:$B,$B21)*10^3,SUMIFS('EPS Emissions'!AC:AC,'EPS Emissions'!$C:$C,$B21)),
IF($A21="GCAM",SUMIFS('GCAM By Region By Sector'!AB:AB,'GCAM By Region By Sector'!$B:$B,$B21,'GCAM By Region By Sector'!$C:$C,$B$1)*10^3,SUMIFS('EPS Emissions'!AC:AC,'EPS Emissions'!$C:$C,$B21,'EPS Emissions'!$D:$D,$B$1)))</f>
        <v>-50.394238747514571</v>
      </c>
      <c r="AD21" s="47">
        <f>IF($B$1="All Sectors",
IF($A21="GCAM",SUMIFS('GCAM By Region By Sector'!AC:AC,'GCAM By Region By Sector'!$B:$B,$B21)*10^3,SUMIFS('EPS Emissions'!AD:AD,'EPS Emissions'!$C:$C,$B21)),
IF($A21="GCAM",SUMIFS('GCAM By Region By Sector'!AC:AC,'GCAM By Region By Sector'!$B:$B,$B21,'GCAM By Region By Sector'!$C:$C,$B$1)*10^3,SUMIFS('EPS Emissions'!AD:AD,'EPS Emissions'!$C:$C,$B21,'EPS Emissions'!$D:$D,$B$1)))</f>
        <v>-51.639269069181729</v>
      </c>
      <c r="AE21" s="47">
        <f>IF($B$1="All Sectors",
IF($A21="GCAM",SUMIFS('GCAM By Region By Sector'!AD:AD,'GCAM By Region By Sector'!$B:$B,$B21)*10^3,SUMIFS('EPS Emissions'!AE:AE,'EPS Emissions'!$C:$C,$B21)),
IF($A21="GCAM",SUMIFS('GCAM By Region By Sector'!AD:AD,'GCAM By Region By Sector'!$B:$B,$B21,'GCAM By Region By Sector'!$C:$C,$B$1)*10^3,SUMIFS('EPS Emissions'!AE:AE,'EPS Emissions'!$C:$C,$B21,'EPS Emissions'!$D:$D,$B$1)))</f>
        <v>-52.561124378336977</v>
      </c>
      <c r="AF21" s="47">
        <f>IF($B$1="All Sectors",
IF($A21="GCAM",SUMIFS('GCAM By Region By Sector'!AE:AE,'GCAM By Region By Sector'!$B:$B,$B21)*10^3,SUMIFS('EPS Emissions'!AF:AF,'EPS Emissions'!$C:$C,$B21)),
IF($A21="GCAM",SUMIFS('GCAM By Region By Sector'!AE:AE,'GCAM By Region By Sector'!$B:$B,$B21,'GCAM By Region By Sector'!$C:$C,$B$1)*10^3,SUMIFS('EPS Emissions'!AF:AF,'EPS Emissions'!$C:$C,$B21,'EPS Emissions'!$D:$D,$B$1)))</f>
        <v>-53.482979687492232</v>
      </c>
      <c r="AG21" s="47">
        <f>IF($B$1="All Sectors",
IF($A21="GCAM",SUMIFS('GCAM By Region By Sector'!AF:AF,'GCAM By Region By Sector'!$B:$B,$B21)*10^3,SUMIFS('EPS Emissions'!AG:AG,'EPS Emissions'!$C:$C,$B21)),
IF($A21="GCAM",SUMIFS('GCAM By Region By Sector'!AF:AF,'GCAM By Region By Sector'!$B:$B,$B21,'GCAM By Region By Sector'!$C:$C,$B$1)*10^3,SUMIFS('EPS Emissions'!AG:AG,'EPS Emissions'!$C:$C,$B21,'EPS Emissions'!$D:$D,$B$1)))</f>
        <v>-54.404834996647473</v>
      </c>
      <c r="AH21" s="47">
        <f>IF($B$1="All Sectors",
IF($A21="GCAM",SUMIFS('GCAM By Region By Sector'!AG:AG,'GCAM By Region By Sector'!$B:$B,$B21)*10^3,SUMIFS('EPS Emissions'!AH:AH,'EPS Emissions'!$C:$C,$B21)),
IF($A21="GCAM",SUMIFS('GCAM By Region By Sector'!AG:AG,'GCAM By Region By Sector'!$B:$B,$B21,'GCAM By Region By Sector'!$C:$C,$B$1)*10^3,SUMIFS('EPS Emissions'!AH:AH,'EPS Emissions'!$C:$C,$B21,'EPS Emissions'!$D:$D,$B$1)))</f>
        <v>-55.326690305802721</v>
      </c>
      <c r="AI21" s="47">
        <f>IF($B$1="All Sectors",
IF($A21="GCAM",SUMIFS('GCAM By Region By Sector'!AH:AH,'GCAM By Region By Sector'!$B:$B,$B21)*10^3,SUMIFS('EPS Emissions'!AI:AI,'EPS Emissions'!$C:$C,$B21)),
IF($A21="GCAM",SUMIFS('GCAM By Region By Sector'!AH:AH,'GCAM By Region By Sector'!$B:$B,$B21,'GCAM By Region By Sector'!$C:$C,$B$1)*10^3,SUMIFS('EPS Emissions'!AI:AI,'EPS Emissions'!$C:$C,$B21,'EPS Emissions'!$D:$D,$B$1)))</f>
        <v>-56.248545614957969</v>
      </c>
    </row>
    <row r="22" spans="1:35" x14ac:dyDescent="0.35">
      <c r="A22" s="10" t="s">
        <v>13</v>
      </c>
      <c r="B22" s="13" t="s">
        <v>42</v>
      </c>
      <c r="C22" t="s">
        <v>43</v>
      </c>
      <c r="D22" s="61">
        <f t="shared" si="1"/>
        <v>4.5943611735571634E-2</v>
      </c>
      <c r="E22" s="47">
        <f>IF($B$1="All Sectors",
IF($A22="GCAM",SUMIFS('GCAM By Region By Sector'!D:D,'GCAM By Region By Sector'!$B:$B,$B22)*10^3,SUMIFS('EPS Emissions'!E:E,'EPS Emissions'!$C:$C,$B22)),
IF($A22="GCAM",SUMIFS('GCAM By Region By Sector'!D:D,'GCAM By Region By Sector'!$B:$B,$B22,'GCAM By Region By Sector'!$C:$C,$B$1)*10^3,SUMIFS('EPS Emissions'!E:E,'EPS Emissions'!$C:$C,$B22,'EPS Emissions'!$D:$D,$B$1)))</f>
        <v>1.6598866169799977</v>
      </c>
      <c r="F22" s="47">
        <f>IF($B$1="All Sectors",
IF($A22="GCAM",SUMIFS('GCAM By Region By Sector'!E:E,'GCAM By Region By Sector'!$B:$B,$B22)*10^3,SUMIFS('EPS Emissions'!F:F,'EPS Emissions'!$C:$C,$B22)),
IF($A22="GCAM",SUMIFS('GCAM By Region By Sector'!E:E,'GCAM By Region By Sector'!$B:$B,$B22,'GCAM By Region By Sector'!$C:$C,$B$1)*10^3,SUMIFS('EPS Emissions'!F:F,'EPS Emissions'!$C:$C,$B22,'EPS Emissions'!$D:$D,$B$1)))</f>
        <v>1.7375016327690176</v>
      </c>
      <c r="G22" s="47">
        <f>IF($B$1="All Sectors",
IF($A22="GCAM",SUMIFS('GCAM By Region By Sector'!F:F,'GCAM By Region By Sector'!$B:$B,$B22)*10^3,SUMIFS('EPS Emissions'!G:G,'EPS Emissions'!$C:$C,$B22)),
IF($A22="GCAM",SUMIFS('GCAM By Region By Sector'!F:F,'GCAM By Region By Sector'!$B:$B,$B22,'GCAM By Region By Sector'!$C:$C,$B$1)*10^3,SUMIFS('EPS Emissions'!G:G,'EPS Emissions'!$C:$C,$B22,'EPS Emissions'!$D:$D,$B$1)))</f>
        <v>1.8151166485580377</v>
      </c>
      <c r="H22" s="47">
        <f>IF($B$1="All Sectors",
IF($A22="GCAM",SUMIFS('GCAM By Region By Sector'!G:G,'GCAM By Region By Sector'!$B:$B,$B22)*10^3,SUMIFS('EPS Emissions'!H:H,'EPS Emissions'!$C:$C,$B22)),
IF($A22="GCAM",SUMIFS('GCAM By Region By Sector'!G:G,'GCAM By Region By Sector'!$B:$B,$B22,'GCAM By Region By Sector'!$C:$C,$B$1)*10^3,SUMIFS('EPS Emissions'!H:H,'EPS Emissions'!$C:$C,$B22,'EPS Emissions'!$D:$D,$B$1)))</f>
        <v>1.8927316643470575</v>
      </c>
      <c r="I22" s="47">
        <f>IF($B$1="All Sectors",
IF($A22="GCAM",SUMIFS('GCAM By Region By Sector'!H:H,'GCAM By Region By Sector'!$B:$B,$B22)*10^3,SUMIFS('EPS Emissions'!I:I,'EPS Emissions'!$C:$C,$B22)),
IF($A22="GCAM",SUMIFS('GCAM By Region By Sector'!H:H,'GCAM By Region By Sector'!$B:$B,$B22,'GCAM By Region By Sector'!$C:$C,$B$1)*10^3,SUMIFS('EPS Emissions'!I:I,'EPS Emissions'!$C:$C,$B22,'EPS Emissions'!$D:$D,$B$1)))</f>
        <v>1.9703466801360776</v>
      </c>
      <c r="J22" s="47">
        <f>IF($B$1="All Sectors",
IF($A22="GCAM",SUMIFS('GCAM By Region By Sector'!I:I,'GCAM By Region By Sector'!$B:$B,$B22)*10^3,SUMIFS('EPS Emissions'!J:J,'EPS Emissions'!$C:$C,$B22)),
IF($A22="GCAM",SUMIFS('GCAM By Region By Sector'!I:I,'GCAM By Region By Sector'!$B:$B,$B22,'GCAM By Region By Sector'!$C:$C,$B$1)*10^3,SUMIFS('EPS Emissions'!J:J,'EPS Emissions'!$C:$C,$B22,'EPS Emissions'!$D:$D,$B$1)))</f>
        <v>2.0479616959250975</v>
      </c>
      <c r="K22" s="47">
        <f>IF($B$1="All Sectors",
IF($A22="GCAM",SUMIFS('GCAM By Region By Sector'!J:J,'GCAM By Region By Sector'!$B:$B,$B22)*10^3,SUMIFS('EPS Emissions'!K:K,'EPS Emissions'!$C:$C,$B22)),
IF($A22="GCAM",SUMIFS('GCAM By Region By Sector'!J:J,'GCAM By Region By Sector'!$B:$B,$B22,'GCAM By Region By Sector'!$C:$C,$B$1)*10^3,SUMIFS('EPS Emissions'!K:K,'EPS Emissions'!$C:$C,$B22,'EPS Emissions'!$D:$D,$B$1)))</f>
        <v>2.0603282881218368</v>
      </c>
      <c r="L22" s="47">
        <f>IF($B$1="All Sectors",
IF($A22="GCAM",SUMIFS('GCAM By Region By Sector'!K:K,'GCAM By Region By Sector'!$B:$B,$B22)*10^3,SUMIFS('EPS Emissions'!L:L,'EPS Emissions'!$C:$C,$B22)),
IF($A22="GCAM",SUMIFS('GCAM By Region By Sector'!K:K,'GCAM By Region By Sector'!$B:$B,$B22,'GCAM By Region By Sector'!$C:$C,$B$1)*10^3,SUMIFS('EPS Emissions'!L:L,'EPS Emissions'!$C:$C,$B22,'EPS Emissions'!$D:$D,$B$1)))</f>
        <v>2.0726948803185761</v>
      </c>
      <c r="M22" s="47">
        <f>IF($B$1="All Sectors",
IF($A22="GCAM",SUMIFS('GCAM By Region By Sector'!L:L,'GCAM By Region By Sector'!$B:$B,$B22)*10^3,SUMIFS('EPS Emissions'!M:M,'EPS Emissions'!$C:$C,$B22)),
IF($A22="GCAM",SUMIFS('GCAM By Region By Sector'!L:L,'GCAM By Region By Sector'!$B:$B,$B22,'GCAM By Region By Sector'!$C:$C,$B$1)*10^3,SUMIFS('EPS Emissions'!M:M,'EPS Emissions'!$C:$C,$B22,'EPS Emissions'!$D:$D,$B$1)))</f>
        <v>2.0850614725153154</v>
      </c>
      <c r="N22" s="47">
        <f>IF($B$1="All Sectors",
IF($A22="GCAM",SUMIFS('GCAM By Region By Sector'!M:M,'GCAM By Region By Sector'!$B:$B,$B22)*10^3,SUMIFS('EPS Emissions'!N:N,'EPS Emissions'!$C:$C,$B22)),
IF($A22="GCAM",SUMIFS('GCAM By Region By Sector'!M:M,'GCAM By Region By Sector'!$B:$B,$B22,'GCAM By Region By Sector'!$C:$C,$B$1)*10^3,SUMIFS('EPS Emissions'!N:N,'EPS Emissions'!$C:$C,$B22,'EPS Emissions'!$D:$D,$B$1)))</f>
        <v>2.0974280647120547</v>
      </c>
      <c r="O22" s="47">
        <f>IF($B$1="All Sectors",
IF($A22="GCAM",SUMIFS('GCAM By Region By Sector'!N:N,'GCAM By Region By Sector'!$B:$B,$B22)*10^3,SUMIFS('EPS Emissions'!O:O,'EPS Emissions'!$C:$C,$B22)),
IF($A22="GCAM",SUMIFS('GCAM By Region By Sector'!N:N,'GCAM By Region By Sector'!$B:$B,$B22,'GCAM By Region By Sector'!$C:$C,$B$1)*10^3,SUMIFS('EPS Emissions'!O:O,'EPS Emissions'!$C:$C,$B22,'EPS Emissions'!$D:$D,$B$1)))</f>
        <v>2.109794656908794</v>
      </c>
      <c r="P22" s="47">
        <f>IF($B$1="All Sectors",
IF($A22="GCAM",SUMIFS('GCAM By Region By Sector'!O:O,'GCAM By Region By Sector'!$B:$B,$B22)*10^3,SUMIFS('EPS Emissions'!P:P,'EPS Emissions'!$C:$C,$B22)),
IF($A22="GCAM",SUMIFS('GCAM By Region By Sector'!O:O,'GCAM By Region By Sector'!$B:$B,$B22,'GCAM By Region By Sector'!$C:$C,$B$1)*10^3,SUMIFS('EPS Emissions'!P:P,'EPS Emissions'!$C:$C,$B22,'EPS Emissions'!$D:$D,$B$1)))</f>
        <v>2.0767928088494609</v>
      </c>
      <c r="Q22" s="47">
        <f>IF($B$1="All Sectors",
IF($A22="GCAM",SUMIFS('GCAM By Region By Sector'!P:P,'GCAM By Region By Sector'!$B:$B,$B22)*10^3,SUMIFS('EPS Emissions'!Q:Q,'EPS Emissions'!$C:$C,$B22)),
IF($A22="GCAM",SUMIFS('GCAM By Region By Sector'!P:P,'GCAM By Region By Sector'!$B:$B,$B22,'GCAM By Region By Sector'!$C:$C,$B$1)*10^3,SUMIFS('EPS Emissions'!Q:Q,'EPS Emissions'!$C:$C,$B22,'EPS Emissions'!$D:$D,$B$1)))</f>
        <v>2.0437909607901275</v>
      </c>
      <c r="R22" s="47">
        <f>IF($B$1="All Sectors",
IF($A22="GCAM",SUMIFS('GCAM By Region By Sector'!Q:Q,'GCAM By Region By Sector'!$B:$B,$B22)*10^3,SUMIFS('EPS Emissions'!R:R,'EPS Emissions'!$C:$C,$B22)),
IF($A22="GCAM",SUMIFS('GCAM By Region By Sector'!Q:Q,'GCAM By Region By Sector'!$B:$B,$B22,'GCAM By Region By Sector'!$C:$C,$B$1)*10^3,SUMIFS('EPS Emissions'!R:R,'EPS Emissions'!$C:$C,$B22,'EPS Emissions'!$D:$D,$B$1)))</f>
        <v>2.010789112730794</v>
      </c>
      <c r="S22" s="47">
        <f>IF($B$1="All Sectors",
IF($A22="GCAM",SUMIFS('GCAM By Region By Sector'!R:R,'GCAM By Region By Sector'!$B:$B,$B22)*10^3,SUMIFS('EPS Emissions'!S:S,'EPS Emissions'!$C:$C,$B22)),
IF($A22="GCAM",SUMIFS('GCAM By Region By Sector'!R:R,'GCAM By Region By Sector'!$B:$B,$B22,'GCAM By Region By Sector'!$C:$C,$B$1)*10^3,SUMIFS('EPS Emissions'!S:S,'EPS Emissions'!$C:$C,$B22,'EPS Emissions'!$D:$D,$B$1)))</f>
        <v>1.9777872646714605</v>
      </c>
      <c r="T22" s="47">
        <f>IF($B$1="All Sectors",
IF($A22="GCAM",SUMIFS('GCAM By Region By Sector'!S:S,'GCAM By Region By Sector'!$B:$B,$B22)*10^3,SUMIFS('EPS Emissions'!T:T,'EPS Emissions'!$C:$C,$B22)),
IF($A22="GCAM",SUMIFS('GCAM By Region By Sector'!S:S,'GCAM By Region By Sector'!$B:$B,$B22,'GCAM By Region By Sector'!$C:$C,$B$1)*10^3,SUMIFS('EPS Emissions'!T:T,'EPS Emissions'!$C:$C,$B22,'EPS Emissions'!$D:$D,$B$1)))</f>
        <v>1.9447854166121272</v>
      </c>
      <c r="U22" s="47">
        <f>IF($B$1="All Sectors",
IF($A22="GCAM",SUMIFS('GCAM By Region By Sector'!T:T,'GCAM By Region By Sector'!$B:$B,$B22)*10^3,SUMIFS('EPS Emissions'!U:U,'EPS Emissions'!$C:$C,$B22)),
IF($A22="GCAM",SUMIFS('GCAM By Region By Sector'!T:T,'GCAM By Region By Sector'!$B:$B,$B22,'GCAM By Region By Sector'!$C:$C,$B$1)*10^3,SUMIFS('EPS Emissions'!U:U,'EPS Emissions'!$C:$C,$B22,'EPS Emissions'!$D:$D,$B$1)))</f>
        <v>1.8823052236727589</v>
      </c>
      <c r="V22" s="47">
        <f>IF($B$1="All Sectors",
IF($A22="GCAM",SUMIFS('GCAM By Region By Sector'!U:U,'GCAM By Region By Sector'!$B:$B,$B22)*10^3,SUMIFS('EPS Emissions'!V:V,'EPS Emissions'!$C:$C,$B22)),
IF($A22="GCAM",SUMIFS('GCAM By Region By Sector'!U:U,'GCAM By Region By Sector'!$B:$B,$B22,'GCAM By Region By Sector'!$C:$C,$B$1)*10^3,SUMIFS('EPS Emissions'!V:V,'EPS Emissions'!$C:$C,$B22,'EPS Emissions'!$D:$D,$B$1)))</f>
        <v>1.8198250307333903</v>
      </c>
      <c r="W22" s="47">
        <f>IF($B$1="All Sectors",
IF($A22="GCAM",SUMIFS('GCAM By Region By Sector'!V:V,'GCAM By Region By Sector'!$B:$B,$B22)*10^3,SUMIFS('EPS Emissions'!W:W,'EPS Emissions'!$C:$C,$B22)),
IF($A22="GCAM",SUMIFS('GCAM By Region By Sector'!V:V,'GCAM By Region By Sector'!$B:$B,$B22,'GCAM By Region By Sector'!$C:$C,$B$1)*10^3,SUMIFS('EPS Emissions'!W:W,'EPS Emissions'!$C:$C,$B22,'EPS Emissions'!$D:$D,$B$1)))</f>
        <v>1.7573448377940217</v>
      </c>
      <c r="X22" s="47">
        <f>IF($B$1="All Sectors",
IF($A22="GCAM",SUMIFS('GCAM By Region By Sector'!W:W,'GCAM By Region By Sector'!$B:$B,$B22)*10^3,SUMIFS('EPS Emissions'!X:X,'EPS Emissions'!$C:$C,$B22)),
IF($A22="GCAM",SUMIFS('GCAM By Region By Sector'!W:W,'GCAM By Region By Sector'!$B:$B,$B22,'GCAM By Region By Sector'!$C:$C,$B$1)*10^3,SUMIFS('EPS Emissions'!X:X,'EPS Emissions'!$C:$C,$B22,'EPS Emissions'!$D:$D,$B$1)))</f>
        <v>1.6948646448546534</v>
      </c>
      <c r="Y22" s="47">
        <f>IF($B$1="All Sectors",
IF($A22="GCAM",SUMIFS('GCAM By Region By Sector'!X:X,'GCAM By Region By Sector'!$B:$B,$B22)*10^3,SUMIFS('EPS Emissions'!Y:Y,'EPS Emissions'!$C:$C,$B22)),
IF($A22="GCAM",SUMIFS('GCAM By Region By Sector'!X:X,'GCAM By Region By Sector'!$B:$B,$B22,'GCAM By Region By Sector'!$C:$C,$B$1)*10^3,SUMIFS('EPS Emissions'!Y:Y,'EPS Emissions'!$C:$C,$B22,'EPS Emissions'!$D:$D,$B$1)))</f>
        <v>1.6323844519152848</v>
      </c>
      <c r="Z22" s="47">
        <f>IF($B$1="All Sectors",
IF($A22="GCAM",SUMIFS('GCAM By Region By Sector'!Y:Y,'GCAM By Region By Sector'!$B:$B,$B22)*10^3,SUMIFS('EPS Emissions'!Z:Z,'EPS Emissions'!$C:$C,$B22)),
IF($A22="GCAM",SUMIFS('GCAM By Region By Sector'!Y:Y,'GCAM By Region By Sector'!$B:$B,$B22,'GCAM By Region By Sector'!$C:$C,$B$1)*10^3,SUMIFS('EPS Emissions'!Z:Z,'EPS Emissions'!$C:$C,$B22,'EPS Emissions'!$D:$D,$B$1)))</f>
        <v>1.4793522570134703</v>
      </c>
      <c r="AA22" s="47">
        <f>IF($B$1="All Sectors",
IF($A22="GCAM",SUMIFS('GCAM By Region By Sector'!Z:Z,'GCAM By Region By Sector'!$B:$B,$B22)*10^3,SUMIFS('EPS Emissions'!AA:AA,'EPS Emissions'!$C:$C,$B22)),
IF($A22="GCAM",SUMIFS('GCAM By Region By Sector'!Z:Z,'GCAM By Region By Sector'!$B:$B,$B22,'GCAM By Region By Sector'!$C:$C,$B$1)*10^3,SUMIFS('EPS Emissions'!AA:AA,'EPS Emissions'!$C:$C,$B22,'EPS Emissions'!$D:$D,$B$1)))</f>
        <v>1.3263200621116558</v>
      </c>
      <c r="AB22" s="47">
        <f>IF($B$1="All Sectors",
IF($A22="GCAM",SUMIFS('GCAM By Region By Sector'!AA:AA,'GCAM By Region By Sector'!$B:$B,$B22)*10^3,SUMIFS('EPS Emissions'!AB:AB,'EPS Emissions'!$C:$C,$B22)),
IF($A22="GCAM",SUMIFS('GCAM By Region By Sector'!AA:AA,'GCAM By Region By Sector'!$B:$B,$B22,'GCAM By Region By Sector'!$C:$C,$B$1)*10^3,SUMIFS('EPS Emissions'!AB:AB,'EPS Emissions'!$C:$C,$B22,'EPS Emissions'!$D:$D,$B$1)))</f>
        <v>1.1732878672098415</v>
      </c>
      <c r="AC22" s="47">
        <f>IF($B$1="All Sectors",
IF($A22="GCAM",SUMIFS('GCAM By Region By Sector'!AB:AB,'GCAM By Region By Sector'!$B:$B,$B22)*10^3,SUMIFS('EPS Emissions'!AC:AC,'EPS Emissions'!$C:$C,$B22)),
IF($A22="GCAM",SUMIFS('GCAM By Region By Sector'!AB:AB,'GCAM By Region By Sector'!$B:$B,$B22,'GCAM By Region By Sector'!$C:$C,$B$1)*10^3,SUMIFS('EPS Emissions'!AC:AC,'EPS Emissions'!$C:$C,$B22,'EPS Emissions'!$D:$D,$B$1)))</f>
        <v>1.0202556723080269</v>
      </c>
      <c r="AD22" s="47">
        <f>IF($B$1="All Sectors",
IF($A22="GCAM",SUMIFS('GCAM By Region By Sector'!AC:AC,'GCAM By Region By Sector'!$B:$B,$B22)*10^3,SUMIFS('EPS Emissions'!AD:AD,'EPS Emissions'!$C:$C,$B22)),
IF($A22="GCAM",SUMIFS('GCAM By Region By Sector'!AC:AC,'GCAM By Region By Sector'!$B:$B,$B22,'GCAM By Region By Sector'!$C:$C,$B$1)*10^3,SUMIFS('EPS Emissions'!AD:AD,'EPS Emissions'!$C:$C,$B22,'EPS Emissions'!$D:$D,$B$1)))</f>
        <v>0.86722347740621253</v>
      </c>
      <c r="AE22" s="47">
        <f>IF($B$1="All Sectors",
IF($A22="GCAM",SUMIFS('GCAM By Region By Sector'!AD:AD,'GCAM By Region By Sector'!$B:$B,$B22)*10^3,SUMIFS('EPS Emissions'!AE:AE,'EPS Emissions'!$C:$C,$B22)),
IF($A22="GCAM",SUMIFS('GCAM By Region By Sector'!AD:AD,'GCAM By Region By Sector'!$B:$B,$B22,'GCAM By Region By Sector'!$C:$C,$B$1)*10^3,SUMIFS('EPS Emissions'!AE:AE,'EPS Emissions'!$C:$C,$B22,'EPS Emissions'!$D:$D,$B$1)))</f>
        <v>0.55732567464457439</v>
      </c>
      <c r="AF22" s="47">
        <f>IF($B$1="All Sectors",
IF($A22="GCAM",SUMIFS('GCAM By Region By Sector'!AE:AE,'GCAM By Region By Sector'!$B:$B,$B22)*10^3,SUMIFS('EPS Emissions'!AF:AF,'EPS Emissions'!$C:$C,$B22)),
IF($A22="GCAM",SUMIFS('GCAM By Region By Sector'!AE:AE,'GCAM By Region By Sector'!$B:$B,$B22,'GCAM By Region By Sector'!$C:$C,$B$1)*10^3,SUMIFS('EPS Emissions'!AF:AF,'EPS Emissions'!$C:$C,$B22,'EPS Emissions'!$D:$D,$B$1)))</f>
        <v>0.24742787188293633</v>
      </c>
      <c r="AG22" s="47">
        <f>IF($B$1="All Sectors",
IF($A22="GCAM",SUMIFS('GCAM By Region By Sector'!AF:AF,'GCAM By Region By Sector'!$B:$B,$B22)*10^3,SUMIFS('EPS Emissions'!AG:AG,'EPS Emissions'!$C:$C,$B22)),
IF($A22="GCAM",SUMIFS('GCAM By Region By Sector'!AF:AF,'GCAM By Region By Sector'!$B:$B,$B22,'GCAM By Region By Sector'!$C:$C,$B$1)*10^3,SUMIFS('EPS Emissions'!AG:AG,'EPS Emissions'!$C:$C,$B22,'EPS Emissions'!$D:$D,$B$1)))</f>
        <v>-6.2469930878701924E-2</v>
      </c>
      <c r="AH22" s="47">
        <f>IF($B$1="All Sectors",
IF($A22="GCAM",SUMIFS('GCAM By Region By Sector'!AG:AG,'GCAM By Region By Sector'!$B:$B,$B22)*10^3,SUMIFS('EPS Emissions'!AH:AH,'EPS Emissions'!$C:$C,$B22)),
IF($A22="GCAM",SUMIFS('GCAM By Region By Sector'!AG:AG,'GCAM By Region By Sector'!$B:$B,$B22,'GCAM By Region By Sector'!$C:$C,$B$1)*10^3,SUMIFS('EPS Emissions'!AH:AH,'EPS Emissions'!$C:$C,$B22,'EPS Emissions'!$D:$D,$B$1)))</f>
        <v>-0.37236773364033987</v>
      </c>
      <c r="AI22" s="47">
        <f>IF($B$1="All Sectors",
IF($A22="GCAM",SUMIFS('GCAM By Region By Sector'!AH:AH,'GCAM By Region By Sector'!$B:$B,$B22)*10^3,SUMIFS('EPS Emissions'!AI:AI,'EPS Emissions'!$C:$C,$B22)),
IF($A22="GCAM",SUMIFS('GCAM By Region By Sector'!AH:AH,'GCAM By Region By Sector'!$B:$B,$B22,'GCAM By Region By Sector'!$C:$C,$B$1)*10^3,SUMIFS('EPS Emissions'!AI:AI,'EPS Emissions'!$C:$C,$B22,'EPS Emissions'!$D:$D,$B$1)))</f>
        <v>-0.68226553640197796</v>
      </c>
    </row>
    <row r="23" spans="1:35" x14ac:dyDescent="0.35">
      <c r="A23" s="10" t="s">
        <v>13</v>
      </c>
      <c r="B23" s="13" t="s">
        <v>39</v>
      </c>
      <c r="C23" t="s">
        <v>39</v>
      </c>
      <c r="D23" s="61">
        <f t="shared" si="1"/>
        <v>-1.9964373087954952</v>
      </c>
      <c r="E23" s="47">
        <f>IF($B$1="All Sectors",
IF($A23="GCAM",SUMIFS('GCAM By Region By Sector'!D:D,'GCAM By Region By Sector'!$B:$B,$B23)*10^3,SUMIFS('EPS Emissions'!E:E,'EPS Emissions'!$C:$C,$B23)),
IF($A23="GCAM",SUMIFS('GCAM By Region By Sector'!D:D,'GCAM By Region By Sector'!$B:$B,$B23,'GCAM By Region By Sector'!$C:$C,$B$1)*10^3,SUMIFS('EPS Emissions'!E:E,'EPS Emissions'!$C:$C,$B23,'EPS Emissions'!$D:$D,$B$1)))</f>
        <v>-20.252236999766001</v>
      </c>
      <c r="F23" s="47">
        <f>IF($B$1="All Sectors",
IF($A23="GCAM",SUMIFS('GCAM By Region By Sector'!E:E,'GCAM By Region By Sector'!$B:$B,$B23)*10^3,SUMIFS('EPS Emissions'!F:F,'EPS Emissions'!$C:$C,$B23)),
IF($A23="GCAM",SUMIFS('GCAM By Region By Sector'!E:E,'GCAM By Region By Sector'!$B:$B,$B23,'GCAM By Region By Sector'!$C:$C,$B$1)*10^3,SUMIFS('EPS Emissions'!F:F,'EPS Emissions'!$C:$C,$B23,'EPS Emissions'!$D:$D,$B$1)))</f>
        <v>-21.0824633290059</v>
      </c>
      <c r="G23" s="47">
        <f>IF($B$1="All Sectors",
IF($A23="GCAM",SUMIFS('GCAM By Region By Sector'!F:F,'GCAM By Region By Sector'!$B:$B,$B23)*10^3,SUMIFS('EPS Emissions'!G:G,'EPS Emissions'!$C:$C,$B23)),
IF($A23="GCAM",SUMIFS('GCAM By Region By Sector'!F:F,'GCAM By Region By Sector'!$B:$B,$B23,'GCAM By Region By Sector'!$C:$C,$B$1)*10^3,SUMIFS('EPS Emissions'!G:G,'EPS Emissions'!$C:$C,$B23,'EPS Emissions'!$D:$D,$B$1)))</f>
        <v>-21.9126896582458</v>
      </c>
      <c r="H23" s="47">
        <f>IF($B$1="All Sectors",
IF($A23="GCAM",SUMIFS('GCAM By Region By Sector'!G:G,'GCAM By Region By Sector'!$B:$B,$B23)*10^3,SUMIFS('EPS Emissions'!H:H,'EPS Emissions'!$C:$C,$B23)),
IF($A23="GCAM",SUMIFS('GCAM By Region By Sector'!G:G,'GCAM By Region By Sector'!$B:$B,$B23,'GCAM By Region By Sector'!$C:$C,$B$1)*10^3,SUMIFS('EPS Emissions'!H:H,'EPS Emissions'!$C:$C,$B23,'EPS Emissions'!$D:$D,$B$1)))</f>
        <v>-22.742915987485702</v>
      </c>
      <c r="I23" s="47">
        <f>IF($B$1="All Sectors",
IF($A23="GCAM",SUMIFS('GCAM By Region By Sector'!H:H,'GCAM By Region By Sector'!$B:$B,$B23)*10^3,SUMIFS('EPS Emissions'!I:I,'EPS Emissions'!$C:$C,$B23)),
IF($A23="GCAM",SUMIFS('GCAM By Region By Sector'!H:H,'GCAM By Region By Sector'!$B:$B,$B23,'GCAM By Region By Sector'!$C:$C,$B$1)*10^3,SUMIFS('EPS Emissions'!I:I,'EPS Emissions'!$C:$C,$B23,'EPS Emissions'!$D:$D,$B$1)))</f>
        <v>-23.573142316725601</v>
      </c>
      <c r="J23" s="47">
        <f>IF($B$1="All Sectors",
IF($A23="GCAM",SUMIFS('GCAM By Region By Sector'!I:I,'GCAM By Region By Sector'!$B:$B,$B23)*10^3,SUMIFS('EPS Emissions'!J:J,'EPS Emissions'!$C:$C,$B23)),
IF($A23="GCAM",SUMIFS('GCAM By Region By Sector'!I:I,'GCAM By Region By Sector'!$B:$B,$B23,'GCAM By Region By Sector'!$C:$C,$B$1)*10^3,SUMIFS('EPS Emissions'!J:J,'EPS Emissions'!$C:$C,$B23,'EPS Emissions'!$D:$D,$B$1)))</f>
        <v>-24.4033686459655</v>
      </c>
      <c r="K23" s="47">
        <f>IF($B$1="All Sectors",
IF($A23="GCAM",SUMIFS('GCAM By Region By Sector'!J:J,'GCAM By Region By Sector'!$B:$B,$B23)*10^3,SUMIFS('EPS Emissions'!K:K,'EPS Emissions'!$C:$C,$B23)),
IF($A23="GCAM",SUMIFS('GCAM By Region By Sector'!J:J,'GCAM By Region By Sector'!$B:$B,$B23,'GCAM By Region By Sector'!$C:$C,$B$1)*10^3,SUMIFS('EPS Emissions'!K:K,'EPS Emissions'!$C:$C,$B23,'EPS Emissions'!$D:$D,$B$1)))</f>
        <v>-27.047301023330999</v>
      </c>
      <c r="L23" s="47">
        <f>IF($B$1="All Sectors",
IF($A23="GCAM",SUMIFS('GCAM By Region By Sector'!K:K,'GCAM By Region By Sector'!$B:$B,$B23)*10^3,SUMIFS('EPS Emissions'!L:L,'EPS Emissions'!$C:$C,$B23)),
IF($A23="GCAM",SUMIFS('GCAM By Region By Sector'!K:K,'GCAM By Region By Sector'!$B:$B,$B23,'GCAM By Region By Sector'!$C:$C,$B$1)*10^3,SUMIFS('EPS Emissions'!L:L,'EPS Emissions'!$C:$C,$B23,'EPS Emissions'!$D:$D,$B$1)))</f>
        <v>-29.6912334006965</v>
      </c>
      <c r="M23" s="47">
        <f>IF($B$1="All Sectors",
IF($A23="GCAM",SUMIFS('GCAM By Region By Sector'!L:L,'GCAM By Region By Sector'!$B:$B,$B23)*10^3,SUMIFS('EPS Emissions'!M:M,'EPS Emissions'!$C:$C,$B23)),
IF($A23="GCAM",SUMIFS('GCAM By Region By Sector'!L:L,'GCAM By Region By Sector'!$B:$B,$B23,'GCAM By Region By Sector'!$C:$C,$B$1)*10^3,SUMIFS('EPS Emissions'!M:M,'EPS Emissions'!$C:$C,$B23,'EPS Emissions'!$D:$D,$B$1)))</f>
        <v>-32.335165778062006</v>
      </c>
      <c r="N23" s="47">
        <f>IF($B$1="All Sectors",
IF($A23="GCAM",SUMIFS('GCAM By Region By Sector'!M:M,'GCAM By Region By Sector'!$B:$B,$B23)*10^3,SUMIFS('EPS Emissions'!N:N,'EPS Emissions'!$C:$C,$B23)),
IF($A23="GCAM",SUMIFS('GCAM By Region By Sector'!M:M,'GCAM By Region By Sector'!$B:$B,$B23,'GCAM By Region By Sector'!$C:$C,$B$1)*10^3,SUMIFS('EPS Emissions'!N:N,'EPS Emissions'!$C:$C,$B23,'EPS Emissions'!$D:$D,$B$1)))</f>
        <v>-34.979098155427501</v>
      </c>
      <c r="O23" s="47">
        <f>IF($B$1="All Sectors",
IF($A23="GCAM",SUMIFS('GCAM By Region By Sector'!N:N,'GCAM By Region By Sector'!$B:$B,$B23)*10^3,SUMIFS('EPS Emissions'!O:O,'EPS Emissions'!$C:$C,$B23)),
IF($A23="GCAM",SUMIFS('GCAM By Region By Sector'!N:N,'GCAM By Region By Sector'!$B:$B,$B23,'GCAM By Region By Sector'!$C:$C,$B$1)*10^3,SUMIFS('EPS Emissions'!O:O,'EPS Emissions'!$C:$C,$B23,'EPS Emissions'!$D:$D,$B$1)))</f>
        <v>-37.623030532792995</v>
      </c>
      <c r="P23" s="47">
        <f>IF($B$1="All Sectors",
IF($A23="GCAM",SUMIFS('GCAM By Region By Sector'!O:O,'GCAM By Region By Sector'!$B:$B,$B23)*10^3,SUMIFS('EPS Emissions'!P:P,'EPS Emissions'!$C:$C,$B23)),
IF($A23="GCAM",SUMIFS('GCAM By Region By Sector'!O:O,'GCAM By Region By Sector'!$B:$B,$B23,'GCAM By Region By Sector'!$C:$C,$B$1)*10^3,SUMIFS('EPS Emissions'!P:P,'EPS Emissions'!$C:$C,$B23,'EPS Emissions'!$D:$D,$B$1)))</f>
        <v>-41.265698598842</v>
      </c>
      <c r="Q23" s="47">
        <f>IF($B$1="All Sectors",
IF($A23="GCAM",SUMIFS('GCAM By Region By Sector'!P:P,'GCAM By Region By Sector'!$B:$B,$B23)*10^3,SUMIFS('EPS Emissions'!Q:Q,'EPS Emissions'!$C:$C,$B23)),
IF($A23="GCAM",SUMIFS('GCAM By Region By Sector'!P:P,'GCAM By Region By Sector'!$B:$B,$B23,'GCAM By Region By Sector'!$C:$C,$B$1)*10^3,SUMIFS('EPS Emissions'!Q:Q,'EPS Emissions'!$C:$C,$B23,'EPS Emissions'!$D:$D,$B$1)))</f>
        <v>-44.908366664890998</v>
      </c>
      <c r="R23" s="47">
        <f>IF($B$1="All Sectors",
IF($A23="GCAM",SUMIFS('GCAM By Region By Sector'!Q:Q,'GCAM By Region By Sector'!$B:$B,$B23)*10^3,SUMIFS('EPS Emissions'!R:R,'EPS Emissions'!$C:$C,$B23)),
IF($A23="GCAM",SUMIFS('GCAM By Region By Sector'!Q:Q,'GCAM By Region By Sector'!$B:$B,$B23,'GCAM By Region By Sector'!$C:$C,$B$1)*10^3,SUMIFS('EPS Emissions'!R:R,'EPS Emissions'!$C:$C,$B23,'EPS Emissions'!$D:$D,$B$1)))</f>
        <v>-48.551034730940003</v>
      </c>
      <c r="S23" s="47">
        <f>IF($B$1="All Sectors",
IF($A23="GCAM",SUMIFS('GCAM By Region By Sector'!R:R,'GCAM By Region By Sector'!$B:$B,$B23)*10^3,SUMIFS('EPS Emissions'!S:S,'EPS Emissions'!$C:$C,$B23)),
IF($A23="GCAM",SUMIFS('GCAM By Region By Sector'!R:R,'GCAM By Region By Sector'!$B:$B,$B23,'GCAM By Region By Sector'!$C:$C,$B$1)*10^3,SUMIFS('EPS Emissions'!S:S,'EPS Emissions'!$C:$C,$B23,'EPS Emissions'!$D:$D,$B$1)))</f>
        <v>-52.193702796989001</v>
      </c>
      <c r="T23" s="47">
        <f>IF($B$1="All Sectors",
IF($A23="GCAM",SUMIFS('GCAM By Region By Sector'!S:S,'GCAM By Region By Sector'!$B:$B,$B23)*10^3,SUMIFS('EPS Emissions'!T:T,'EPS Emissions'!$C:$C,$B23)),
IF($A23="GCAM",SUMIFS('GCAM By Region By Sector'!S:S,'GCAM By Region By Sector'!$B:$B,$B23,'GCAM By Region By Sector'!$C:$C,$B$1)*10^3,SUMIFS('EPS Emissions'!T:T,'EPS Emissions'!$C:$C,$B23,'EPS Emissions'!$D:$D,$B$1)))</f>
        <v>-55.836370863038006</v>
      </c>
      <c r="U23" s="47">
        <f>IF($B$1="All Sectors",
IF($A23="GCAM",SUMIFS('GCAM By Region By Sector'!T:T,'GCAM By Region By Sector'!$B:$B,$B23)*10^3,SUMIFS('EPS Emissions'!U:U,'EPS Emissions'!$C:$C,$B23)),
IF($A23="GCAM",SUMIFS('GCAM By Region By Sector'!T:T,'GCAM By Region By Sector'!$B:$B,$B23,'GCAM By Region By Sector'!$C:$C,$B$1)*10^3,SUMIFS('EPS Emissions'!U:U,'EPS Emissions'!$C:$C,$B23,'EPS Emissions'!$D:$D,$B$1)))</f>
        <v>-61.345151236233306</v>
      </c>
      <c r="V23" s="47">
        <f>IF($B$1="All Sectors",
IF($A23="GCAM",SUMIFS('GCAM By Region By Sector'!U:U,'GCAM By Region By Sector'!$B:$B,$B23)*10^3,SUMIFS('EPS Emissions'!V:V,'EPS Emissions'!$C:$C,$B23)),
IF($A23="GCAM",SUMIFS('GCAM By Region By Sector'!U:U,'GCAM By Region By Sector'!$B:$B,$B23,'GCAM By Region By Sector'!$C:$C,$B$1)*10^3,SUMIFS('EPS Emissions'!V:V,'EPS Emissions'!$C:$C,$B23,'EPS Emissions'!$D:$D,$B$1)))</f>
        <v>-66.853931609428599</v>
      </c>
      <c r="W23" s="47">
        <f>IF($B$1="All Sectors",
IF($A23="GCAM",SUMIFS('GCAM By Region By Sector'!V:V,'GCAM By Region By Sector'!$B:$B,$B23)*10^3,SUMIFS('EPS Emissions'!W:W,'EPS Emissions'!$C:$C,$B23)),
IF($A23="GCAM",SUMIFS('GCAM By Region By Sector'!V:V,'GCAM By Region By Sector'!$B:$B,$B23,'GCAM By Region By Sector'!$C:$C,$B$1)*10^3,SUMIFS('EPS Emissions'!W:W,'EPS Emissions'!$C:$C,$B23,'EPS Emissions'!$D:$D,$B$1)))</f>
        <v>-72.362711982623892</v>
      </c>
      <c r="X23" s="47">
        <f>IF($B$1="All Sectors",
IF($A23="GCAM",SUMIFS('GCAM By Region By Sector'!W:W,'GCAM By Region By Sector'!$B:$B,$B23)*10^3,SUMIFS('EPS Emissions'!X:X,'EPS Emissions'!$C:$C,$B23)),
IF($A23="GCAM",SUMIFS('GCAM By Region By Sector'!W:W,'GCAM By Region By Sector'!$B:$B,$B23,'GCAM By Region By Sector'!$C:$C,$B$1)*10^3,SUMIFS('EPS Emissions'!X:X,'EPS Emissions'!$C:$C,$B23,'EPS Emissions'!$D:$D,$B$1)))</f>
        <v>-77.8714923558192</v>
      </c>
      <c r="Y23" s="47">
        <f>IF($B$1="All Sectors",
IF($A23="GCAM",SUMIFS('GCAM By Region By Sector'!X:X,'GCAM By Region By Sector'!$B:$B,$B23)*10^3,SUMIFS('EPS Emissions'!Y:Y,'EPS Emissions'!$C:$C,$B23)),
IF($A23="GCAM",SUMIFS('GCAM By Region By Sector'!X:X,'GCAM By Region By Sector'!$B:$B,$B23,'GCAM By Region By Sector'!$C:$C,$B$1)*10^3,SUMIFS('EPS Emissions'!Y:Y,'EPS Emissions'!$C:$C,$B23,'EPS Emissions'!$D:$D,$B$1)))</f>
        <v>-83.380272729014493</v>
      </c>
      <c r="Z23" s="47">
        <f>IF($B$1="All Sectors",
IF($A23="GCAM",SUMIFS('GCAM By Region By Sector'!Y:Y,'GCAM By Region By Sector'!$B:$B,$B23)*10^3,SUMIFS('EPS Emissions'!Z:Z,'EPS Emissions'!$C:$C,$B23)),
IF($A23="GCAM",SUMIFS('GCAM By Region By Sector'!Y:Y,'GCAM By Region By Sector'!$B:$B,$B23,'GCAM By Region By Sector'!$C:$C,$B$1)*10^3,SUMIFS('EPS Emissions'!Z:Z,'EPS Emissions'!$C:$C,$B23,'EPS Emissions'!$D:$D,$B$1)))</f>
        <v>-88.734404688956388</v>
      </c>
      <c r="AA23" s="47">
        <f>IF($B$1="All Sectors",
IF($A23="GCAM",SUMIFS('GCAM By Region By Sector'!Z:Z,'GCAM By Region By Sector'!$B:$B,$B23)*10^3,SUMIFS('EPS Emissions'!AA:AA,'EPS Emissions'!$C:$C,$B23)),
IF($A23="GCAM",SUMIFS('GCAM By Region By Sector'!Z:Z,'GCAM By Region By Sector'!$B:$B,$B23,'GCAM By Region By Sector'!$C:$C,$B$1)*10^3,SUMIFS('EPS Emissions'!AA:AA,'EPS Emissions'!$C:$C,$B23,'EPS Emissions'!$D:$D,$B$1)))</f>
        <v>-94.088536648898298</v>
      </c>
      <c r="AB23" s="47">
        <f>IF($B$1="All Sectors",
IF($A23="GCAM",SUMIFS('GCAM By Region By Sector'!AA:AA,'GCAM By Region By Sector'!$B:$B,$B23)*10^3,SUMIFS('EPS Emissions'!AB:AB,'EPS Emissions'!$C:$C,$B23)),
IF($A23="GCAM",SUMIFS('GCAM By Region By Sector'!AA:AA,'GCAM By Region By Sector'!$B:$B,$B23,'GCAM By Region By Sector'!$C:$C,$B$1)*10^3,SUMIFS('EPS Emissions'!AB:AB,'EPS Emissions'!$C:$C,$B23,'EPS Emissions'!$D:$D,$B$1)))</f>
        <v>-99.442668608840208</v>
      </c>
      <c r="AC23" s="47">
        <f>IF($B$1="All Sectors",
IF($A23="GCAM",SUMIFS('GCAM By Region By Sector'!AB:AB,'GCAM By Region By Sector'!$B:$B,$B23)*10^3,SUMIFS('EPS Emissions'!AC:AC,'EPS Emissions'!$C:$C,$B23)),
IF($A23="GCAM",SUMIFS('GCAM By Region By Sector'!AB:AB,'GCAM By Region By Sector'!$B:$B,$B23,'GCAM By Region By Sector'!$C:$C,$B$1)*10^3,SUMIFS('EPS Emissions'!AC:AC,'EPS Emissions'!$C:$C,$B23,'EPS Emissions'!$D:$D,$B$1)))</f>
        <v>-104.79680056878212</v>
      </c>
      <c r="AD23" s="47">
        <f>IF($B$1="All Sectors",
IF($A23="GCAM",SUMIFS('GCAM By Region By Sector'!AC:AC,'GCAM By Region By Sector'!$B:$B,$B23)*10^3,SUMIFS('EPS Emissions'!AD:AD,'EPS Emissions'!$C:$C,$B23)),
IF($A23="GCAM",SUMIFS('GCAM By Region By Sector'!AC:AC,'GCAM By Region By Sector'!$B:$B,$B23,'GCAM By Region By Sector'!$C:$C,$B$1)*10^3,SUMIFS('EPS Emissions'!AD:AD,'EPS Emissions'!$C:$C,$B23,'EPS Emissions'!$D:$D,$B$1)))</f>
        <v>-110.15093252872401</v>
      </c>
      <c r="AE23" s="47">
        <f>IF($B$1="All Sectors",
IF($A23="GCAM",SUMIFS('GCAM By Region By Sector'!AD:AD,'GCAM By Region By Sector'!$B:$B,$B23)*10^3,SUMIFS('EPS Emissions'!AE:AE,'EPS Emissions'!$C:$C,$B23)),
IF($A23="GCAM",SUMIFS('GCAM By Region By Sector'!AD:AD,'GCAM By Region By Sector'!$B:$B,$B23,'GCAM By Region By Sector'!$C:$C,$B$1)*10^3,SUMIFS('EPS Emissions'!AE:AE,'EPS Emissions'!$C:$C,$B23,'EPS Emissions'!$D:$D,$B$1)))</f>
        <v>-113.36812744288072</v>
      </c>
      <c r="AF23" s="47">
        <f>IF($B$1="All Sectors",
IF($A23="GCAM",SUMIFS('GCAM By Region By Sector'!AE:AE,'GCAM By Region By Sector'!$B:$B,$B23)*10^3,SUMIFS('EPS Emissions'!AF:AF,'EPS Emissions'!$C:$C,$B23)),
IF($A23="GCAM",SUMIFS('GCAM By Region By Sector'!AE:AE,'GCAM By Region By Sector'!$B:$B,$B23,'GCAM By Region By Sector'!$C:$C,$B$1)*10^3,SUMIFS('EPS Emissions'!AF:AF,'EPS Emissions'!$C:$C,$B23,'EPS Emissions'!$D:$D,$B$1)))</f>
        <v>-116.5853223570374</v>
      </c>
      <c r="AG23" s="47">
        <f>IF($B$1="All Sectors",
IF($A23="GCAM",SUMIFS('GCAM By Region By Sector'!AF:AF,'GCAM By Region By Sector'!$B:$B,$B23)*10^3,SUMIFS('EPS Emissions'!AG:AG,'EPS Emissions'!$C:$C,$B23)),
IF($A23="GCAM",SUMIFS('GCAM By Region By Sector'!AF:AF,'GCAM By Region By Sector'!$B:$B,$B23,'GCAM By Region By Sector'!$C:$C,$B$1)*10^3,SUMIFS('EPS Emissions'!AG:AG,'EPS Emissions'!$C:$C,$B23,'EPS Emissions'!$D:$D,$B$1)))</f>
        <v>-119.80251727119411</v>
      </c>
      <c r="AH23" s="47">
        <f>IF($B$1="All Sectors",
IF($A23="GCAM",SUMIFS('GCAM By Region By Sector'!AG:AG,'GCAM By Region By Sector'!$B:$B,$B23)*10^3,SUMIFS('EPS Emissions'!AH:AH,'EPS Emissions'!$C:$C,$B23)),
IF($A23="GCAM",SUMIFS('GCAM By Region By Sector'!AG:AG,'GCAM By Region By Sector'!$B:$B,$B23,'GCAM By Region By Sector'!$C:$C,$B$1)*10^3,SUMIFS('EPS Emissions'!AH:AH,'EPS Emissions'!$C:$C,$B23,'EPS Emissions'!$D:$D,$B$1)))</f>
        <v>-123.0197121853508</v>
      </c>
      <c r="AI23" s="47">
        <f>IF($B$1="All Sectors",
IF($A23="GCAM",SUMIFS('GCAM By Region By Sector'!AH:AH,'GCAM By Region By Sector'!$B:$B,$B23)*10^3,SUMIFS('EPS Emissions'!AI:AI,'EPS Emissions'!$C:$C,$B23)),
IF($A23="GCAM",SUMIFS('GCAM By Region By Sector'!AH:AH,'GCAM By Region By Sector'!$B:$B,$B23,'GCAM By Region By Sector'!$C:$C,$B$1)*10^3,SUMIFS('EPS Emissions'!AI:AI,'EPS Emissions'!$C:$C,$B23,'EPS Emissions'!$D:$D,$B$1)))</f>
        <v>-126.23690709950749</v>
      </c>
    </row>
    <row r="24" spans="1:35" x14ac:dyDescent="0.35">
      <c r="A24" s="10" t="s">
        <v>13</v>
      </c>
      <c r="B24" s="13" t="s">
        <v>40</v>
      </c>
      <c r="C24" t="s">
        <v>40</v>
      </c>
      <c r="D24" s="61">
        <f t="shared" si="1"/>
        <v>0.908290144409867</v>
      </c>
      <c r="E24" s="47">
        <f>IF($B$1="All Sectors",
IF($A24="GCAM",SUMIFS('GCAM By Region By Sector'!D:D,'GCAM By Region By Sector'!$B:$B,$B24)*10^3,SUMIFS('EPS Emissions'!E:E,'EPS Emissions'!$C:$C,$B24)),
IF($A24="GCAM",SUMIFS('GCAM By Region By Sector'!D:D,'GCAM By Region By Sector'!$B:$B,$B24,'GCAM By Region By Sector'!$C:$C,$B$1)*10^3,SUMIFS('EPS Emissions'!E:E,'EPS Emissions'!$C:$C,$B24,'EPS Emissions'!$D:$D,$B$1)))</f>
        <v>35.006157830867025</v>
      </c>
      <c r="F24" s="47">
        <f>IF($B$1="All Sectors",
IF($A24="GCAM",SUMIFS('GCAM By Region By Sector'!E:E,'GCAM By Region By Sector'!$B:$B,$B24)*10^3,SUMIFS('EPS Emissions'!F:F,'EPS Emissions'!$C:$C,$B24)),
IF($A24="GCAM",SUMIFS('GCAM By Region By Sector'!E:E,'GCAM By Region By Sector'!$B:$B,$B24,'GCAM By Region By Sector'!$C:$C,$B$1)*10^3,SUMIFS('EPS Emissions'!F:F,'EPS Emissions'!$C:$C,$B24,'EPS Emissions'!$D:$D,$B$1)))</f>
        <v>35.857212371130132</v>
      </c>
      <c r="G24" s="47">
        <f>IF($B$1="All Sectors",
IF($A24="GCAM",SUMIFS('GCAM By Region By Sector'!F:F,'GCAM By Region By Sector'!$B:$B,$B24)*10^3,SUMIFS('EPS Emissions'!G:G,'EPS Emissions'!$C:$C,$B24)),
IF($A24="GCAM",SUMIFS('GCAM By Region By Sector'!F:F,'GCAM By Region By Sector'!$B:$B,$B24,'GCAM By Region By Sector'!$C:$C,$B$1)*10^3,SUMIFS('EPS Emissions'!G:G,'EPS Emissions'!$C:$C,$B24,'EPS Emissions'!$D:$D,$B$1)))</f>
        <v>36.708266911393238</v>
      </c>
      <c r="H24" s="47">
        <f>IF($B$1="All Sectors",
IF($A24="GCAM",SUMIFS('GCAM By Region By Sector'!G:G,'GCAM By Region By Sector'!$B:$B,$B24)*10^3,SUMIFS('EPS Emissions'!H:H,'EPS Emissions'!$C:$C,$B24)),
IF($A24="GCAM",SUMIFS('GCAM By Region By Sector'!G:G,'GCAM By Region By Sector'!$B:$B,$B24,'GCAM By Region By Sector'!$C:$C,$B$1)*10^3,SUMIFS('EPS Emissions'!H:H,'EPS Emissions'!$C:$C,$B24,'EPS Emissions'!$D:$D,$B$1)))</f>
        <v>37.559321451656345</v>
      </c>
      <c r="I24" s="47">
        <f>IF($B$1="All Sectors",
IF($A24="GCAM",SUMIFS('GCAM By Region By Sector'!H:H,'GCAM By Region By Sector'!$B:$B,$B24)*10^3,SUMIFS('EPS Emissions'!I:I,'EPS Emissions'!$C:$C,$B24)),
IF($A24="GCAM",SUMIFS('GCAM By Region By Sector'!H:H,'GCAM By Region By Sector'!$B:$B,$B24,'GCAM By Region By Sector'!$C:$C,$B$1)*10^3,SUMIFS('EPS Emissions'!I:I,'EPS Emissions'!$C:$C,$B24,'EPS Emissions'!$D:$D,$B$1)))</f>
        <v>38.410375991919445</v>
      </c>
      <c r="J24" s="47">
        <f>IF($B$1="All Sectors",
IF($A24="GCAM",SUMIFS('GCAM By Region By Sector'!I:I,'GCAM By Region By Sector'!$B:$B,$B24)*10^3,SUMIFS('EPS Emissions'!J:J,'EPS Emissions'!$C:$C,$B24)),
IF($A24="GCAM",SUMIFS('GCAM By Region By Sector'!I:I,'GCAM By Region By Sector'!$B:$B,$B24,'GCAM By Region By Sector'!$C:$C,$B$1)*10^3,SUMIFS('EPS Emissions'!J:J,'EPS Emissions'!$C:$C,$B24,'EPS Emissions'!$D:$D,$B$1)))</f>
        <v>39.261430532182558</v>
      </c>
      <c r="K24" s="47">
        <f>IF($B$1="All Sectors",
IF($A24="GCAM",SUMIFS('GCAM By Region By Sector'!J:J,'GCAM By Region By Sector'!$B:$B,$B24)*10^3,SUMIFS('EPS Emissions'!K:K,'EPS Emissions'!$C:$C,$B24)),
IF($A24="GCAM",SUMIFS('GCAM By Region By Sector'!J:J,'GCAM By Region By Sector'!$B:$B,$B24,'GCAM By Region By Sector'!$C:$C,$B$1)*10^3,SUMIFS('EPS Emissions'!K:K,'EPS Emissions'!$C:$C,$B24,'EPS Emissions'!$D:$D,$B$1)))</f>
        <v>37.920567987158641</v>
      </c>
      <c r="L24" s="47">
        <f>IF($B$1="All Sectors",
IF($A24="GCAM",SUMIFS('GCAM By Region By Sector'!K:K,'GCAM By Region By Sector'!$B:$B,$B24)*10^3,SUMIFS('EPS Emissions'!L:L,'EPS Emissions'!$C:$C,$B24)),
IF($A24="GCAM",SUMIFS('GCAM By Region By Sector'!K:K,'GCAM By Region By Sector'!$B:$B,$B24,'GCAM By Region By Sector'!$C:$C,$B$1)*10^3,SUMIFS('EPS Emissions'!L:L,'EPS Emissions'!$C:$C,$B24,'EPS Emissions'!$D:$D,$B$1)))</f>
        <v>36.579705442134738</v>
      </c>
      <c r="M24" s="47">
        <f>IF($B$1="All Sectors",
IF($A24="GCAM",SUMIFS('GCAM By Region By Sector'!L:L,'GCAM By Region By Sector'!$B:$B,$B24)*10^3,SUMIFS('EPS Emissions'!M:M,'EPS Emissions'!$C:$C,$B24)),
IF($A24="GCAM",SUMIFS('GCAM By Region By Sector'!L:L,'GCAM By Region By Sector'!$B:$B,$B24,'GCAM By Region By Sector'!$C:$C,$B$1)*10^3,SUMIFS('EPS Emissions'!M:M,'EPS Emissions'!$C:$C,$B24,'EPS Emissions'!$D:$D,$B$1)))</f>
        <v>35.238842897110821</v>
      </c>
      <c r="N24" s="47">
        <f>IF($B$1="All Sectors",
IF($A24="GCAM",SUMIFS('GCAM By Region By Sector'!M:M,'GCAM By Region By Sector'!$B:$B,$B24)*10^3,SUMIFS('EPS Emissions'!N:N,'EPS Emissions'!$C:$C,$B24)),
IF($A24="GCAM",SUMIFS('GCAM By Region By Sector'!M:M,'GCAM By Region By Sector'!$B:$B,$B24,'GCAM By Region By Sector'!$C:$C,$B$1)*10^3,SUMIFS('EPS Emissions'!N:N,'EPS Emissions'!$C:$C,$B24,'EPS Emissions'!$D:$D,$B$1)))</f>
        <v>33.897980352086918</v>
      </c>
      <c r="O24" s="47">
        <f>IF($B$1="All Sectors",
IF($A24="GCAM",SUMIFS('GCAM By Region By Sector'!N:N,'GCAM By Region By Sector'!$B:$B,$B24)*10^3,SUMIFS('EPS Emissions'!O:O,'EPS Emissions'!$C:$C,$B24)),
IF($A24="GCAM",SUMIFS('GCAM By Region By Sector'!N:N,'GCAM By Region By Sector'!$B:$B,$B24,'GCAM By Region By Sector'!$C:$C,$B$1)*10^3,SUMIFS('EPS Emissions'!O:O,'EPS Emissions'!$C:$C,$B24,'EPS Emissions'!$D:$D,$B$1)))</f>
        <v>32.557117807063001</v>
      </c>
      <c r="P24" s="47">
        <f>IF($B$1="All Sectors",
IF($A24="GCAM",SUMIFS('GCAM By Region By Sector'!O:O,'GCAM By Region By Sector'!$B:$B,$B24)*10^3,SUMIFS('EPS Emissions'!P:P,'EPS Emissions'!$C:$C,$B24)),
IF($A24="GCAM",SUMIFS('GCAM By Region By Sector'!O:O,'GCAM By Region By Sector'!$B:$B,$B24,'GCAM By Region By Sector'!$C:$C,$B$1)*10^3,SUMIFS('EPS Emissions'!P:P,'EPS Emissions'!$C:$C,$B24,'EPS Emissions'!$D:$D,$B$1)))</f>
        <v>32.899978105390019</v>
      </c>
      <c r="Q24" s="47">
        <f>IF($B$1="All Sectors",
IF($A24="GCAM",SUMIFS('GCAM By Region By Sector'!P:P,'GCAM By Region By Sector'!$B:$B,$B24)*10^3,SUMIFS('EPS Emissions'!Q:Q,'EPS Emissions'!$C:$C,$B24)),
IF($A24="GCAM",SUMIFS('GCAM By Region By Sector'!P:P,'GCAM By Region By Sector'!$B:$B,$B24,'GCAM By Region By Sector'!$C:$C,$B$1)*10^3,SUMIFS('EPS Emissions'!Q:Q,'EPS Emissions'!$C:$C,$B24,'EPS Emissions'!$D:$D,$B$1)))</f>
        <v>33.242838403717037</v>
      </c>
      <c r="R24" s="47">
        <f>IF($B$1="All Sectors",
IF($A24="GCAM",SUMIFS('GCAM By Region By Sector'!Q:Q,'GCAM By Region By Sector'!$B:$B,$B24)*10^3,SUMIFS('EPS Emissions'!R:R,'EPS Emissions'!$C:$C,$B24)),
IF($A24="GCAM",SUMIFS('GCAM By Region By Sector'!Q:Q,'GCAM By Region By Sector'!$B:$B,$B24,'GCAM By Region By Sector'!$C:$C,$B$1)*10^3,SUMIFS('EPS Emissions'!R:R,'EPS Emissions'!$C:$C,$B24,'EPS Emissions'!$D:$D,$B$1)))</f>
        <v>33.585698702044056</v>
      </c>
      <c r="S24" s="47">
        <f>IF($B$1="All Sectors",
IF($A24="GCAM",SUMIFS('GCAM By Region By Sector'!R:R,'GCAM By Region By Sector'!$B:$B,$B24)*10^3,SUMIFS('EPS Emissions'!S:S,'EPS Emissions'!$C:$C,$B24)),
IF($A24="GCAM",SUMIFS('GCAM By Region By Sector'!R:R,'GCAM By Region By Sector'!$B:$B,$B24,'GCAM By Region By Sector'!$C:$C,$B$1)*10^3,SUMIFS('EPS Emissions'!S:S,'EPS Emissions'!$C:$C,$B24,'EPS Emissions'!$D:$D,$B$1)))</f>
        <v>33.928559000371074</v>
      </c>
      <c r="T24" s="47">
        <f>IF($B$1="All Sectors",
IF($A24="GCAM",SUMIFS('GCAM By Region By Sector'!S:S,'GCAM By Region By Sector'!$B:$B,$B24)*10^3,SUMIFS('EPS Emissions'!T:T,'EPS Emissions'!$C:$C,$B24)),
IF($A24="GCAM",SUMIFS('GCAM By Region By Sector'!S:S,'GCAM By Region By Sector'!$B:$B,$B24,'GCAM By Region By Sector'!$C:$C,$B$1)*10^3,SUMIFS('EPS Emissions'!T:T,'EPS Emissions'!$C:$C,$B24,'EPS Emissions'!$D:$D,$B$1)))</f>
        <v>34.271419298698092</v>
      </c>
      <c r="U24" s="47">
        <f>IF($B$1="All Sectors",
IF($A24="GCAM",SUMIFS('GCAM By Region By Sector'!T:T,'GCAM By Region By Sector'!$B:$B,$B24)*10^3,SUMIFS('EPS Emissions'!U:U,'EPS Emissions'!$C:$C,$B24)),
IF($A24="GCAM",SUMIFS('GCAM By Region By Sector'!T:T,'GCAM By Region By Sector'!$B:$B,$B24,'GCAM By Region By Sector'!$C:$C,$B$1)*10^3,SUMIFS('EPS Emissions'!U:U,'EPS Emissions'!$C:$C,$B24,'EPS Emissions'!$D:$D,$B$1)))</f>
        <v>33.398189117806886</v>
      </c>
      <c r="V24" s="47">
        <f>IF($B$1="All Sectors",
IF($A24="GCAM",SUMIFS('GCAM By Region By Sector'!U:U,'GCAM By Region By Sector'!$B:$B,$B24)*10^3,SUMIFS('EPS Emissions'!V:V,'EPS Emissions'!$C:$C,$B24)),
IF($A24="GCAM",SUMIFS('GCAM By Region By Sector'!U:U,'GCAM By Region By Sector'!$B:$B,$B24,'GCAM By Region By Sector'!$C:$C,$B$1)*10^3,SUMIFS('EPS Emissions'!V:V,'EPS Emissions'!$C:$C,$B24,'EPS Emissions'!$D:$D,$B$1)))</f>
        <v>32.524958936915667</v>
      </c>
      <c r="W24" s="47">
        <f>IF($B$1="All Sectors",
IF($A24="GCAM",SUMIFS('GCAM By Region By Sector'!V:V,'GCAM By Region By Sector'!$B:$B,$B24)*10^3,SUMIFS('EPS Emissions'!W:W,'EPS Emissions'!$C:$C,$B24)),
IF($A24="GCAM",SUMIFS('GCAM By Region By Sector'!V:V,'GCAM By Region By Sector'!$B:$B,$B24,'GCAM By Region By Sector'!$C:$C,$B$1)*10^3,SUMIFS('EPS Emissions'!W:W,'EPS Emissions'!$C:$C,$B24,'EPS Emissions'!$D:$D,$B$1)))</f>
        <v>31.651728756024461</v>
      </c>
      <c r="X24" s="47">
        <f>IF($B$1="All Sectors",
IF($A24="GCAM",SUMIFS('GCAM By Region By Sector'!W:W,'GCAM By Region By Sector'!$B:$B,$B24)*10^3,SUMIFS('EPS Emissions'!X:X,'EPS Emissions'!$C:$C,$B24)),
IF($A24="GCAM",SUMIFS('GCAM By Region By Sector'!W:W,'GCAM By Region By Sector'!$B:$B,$B24,'GCAM By Region By Sector'!$C:$C,$B$1)*10^3,SUMIFS('EPS Emissions'!X:X,'EPS Emissions'!$C:$C,$B24,'EPS Emissions'!$D:$D,$B$1)))</f>
        <v>30.778498575133252</v>
      </c>
      <c r="Y24" s="47">
        <f>IF($B$1="All Sectors",
IF($A24="GCAM",SUMIFS('GCAM By Region By Sector'!X:X,'GCAM By Region By Sector'!$B:$B,$B24)*10^3,SUMIFS('EPS Emissions'!Y:Y,'EPS Emissions'!$C:$C,$B24)),
IF($A24="GCAM",SUMIFS('GCAM By Region By Sector'!X:X,'GCAM By Region By Sector'!$B:$B,$B24,'GCAM By Region By Sector'!$C:$C,$B$1)*10^3,SUMIFS('EPS Emissions'!Y:Y,'EPS Emissions'!$C:$C,$B24,'EPS Emissions'!$D:$D,$B$1)))</f>
        <v>29.905268394242039</v>
      </c>
      <c r="Z24" s="47">
        <f>IF($B$1="All Sectors",
IF($A24="GCAM",SUMIFS('GCAM By Region By Sector'!Y:Y,'GCAM By Region By Sector'!$B:$B,$B24)*10^3,SUMIFS('EPS Emissions'!Z:Z,'EPS Emissions'!$C:$C,$B24)),
IF($A24="GCAM",SUMIFS('GCAM By Region By Sector'!Y:Y,'GCAM By Region By Sector'!$B:$B,$B24,'GCAM By Region By Sector'!$C:$C,$B$1)*10^3,SUMIFS('EPS Emissions'!Z:Z,'EPS Emissions'!$C:$C,$B24,'EPS Emissions'!$D:$D,$B$1)))</f>
        <v>27.934673174353783</v>
      </c>
      <c r="AA24" s="47">
        <f>IF($B$1="All Sectors",
IF($A24="GCAM",SUMIFS('GCAM By Region By Sector'!Z:Z,'GCAM By Region By Sector'!$B:$B,$B24)*10^3,SUMIFS('EPS Emissions'!AA:AA,'EPS Emissions'!$C:$C,$B24)),
IF($A24="GCAM",SUMIFS('GCAM By Region By Sector'!Z:Z,'GCAM By Region By Sector'!$B:$B,$B24,'GCAM By Region By Sector'!$C:$C,$B$1)*10^3,SUMIFS('EPS Emissions'!AA:AA,'EPS Emissions'!$C:$C,$B24,'EPS Emissions'!$D:$D,$B$1)))</f>
        <v>25.96407795446552</v>
      </c>
      <c r="AB24" s="47">
        <f>IF($B$1="All Sectors",
IF($A24="GCAM",SUMIFS('GCAM By Region By Sector'!AA:AA,'GCAM By Region By Sector'!$B:$B,$B24)*10^3,SUMIFS('EPS Emissions'!AB:AB,'EPS Emissions'!$C:$C,$B24)),
IF($A24="GCAM",SUMIFS('GCAM By Region By Sector'!AA:AA,'GCAM By Region By Sector'!$B:$B,$B24,'GCAM By Region By Sector'!$C:$C,$B$1)*10^3,SUMIFS('EPS Emissions'!AB:AB,'EPS Emissions'!$C:$C,$B24,'EPS Emissions'!$D:$D,$B$1)))</f>
        <v>23.99348273457726</v>
      </c>
      <c r="AC24" s="47">
        <f>IF($B$1="All Sectors",
IF($A24="GCAM",SUMIFS('GCAM By Region By Sector'!AB:AB,'GCAM By Region By Sector'!$B:$B,$B24)*10^3,SUMIFS('EPS Emissions'!AC:AC,'EPS Emissions'!$C:$C,$B24)),
IF($A24="GCAM",SUMIFS('GCAM By Region By Sector'!AB:AB,'GCAM By Region By Sector'!$B:$B,$B24,'GCAM By Region By Sector'!$C:$C,$B$1)*10^3,SUMIFS('EPS Emissions'!AC:AC,'EPS Emissions'!$C:$C,$B24,'EPS Emissions'!$D:$D,$B$1)))</f>
        <v>22.022887514688996</v>
      </c>
      <c r="AD24" s="47">
        <f>IF($B$1="All Sectors",
IF($A24="GCAM",SUMIFS('GCAM By Region By Sector'!AC:AC,'GCAM By Region By Sector'!$B:$B,$B24)*10^3,SUMIFS('EPS Emissions'!AD:AD,'EPS Emissions'!$C:$C,$B24)),
IF($A24="GCAM",SUMIFS('GCAM By Region By Sector'!AC:AC,'GCAM By Region By Sector'!$B:$B,$B24,'GCAM By Region By Sector'!$C:$C,$B$1)*10^3,SUMIFS('EPS Emissions'!AD:AD,'EPS Emissions'!$C:$C,$B24,'EPS Emissions'!$D:$D,$B$1)))</f>
        <v>20.05229229480074</v>
      </c>
      <c r="AE24" s="47">
        <f>IF($B$1="All Sectors",
IF($A24="GCAM",SUMIFS('GCAM By Region By Sector'!AD:AD,'GCAM By Region By Sector'!$B:$B,$B24)*10^3,SUMIFS('EPS Emissions'!AE:AE,'EPS Emissions'!$C:$C,$B24)),
IF($A24="GCAM",SUMIFS('GCAM By Region By Sector'!AD:AD,'GCAM By Region By Sector'!$B:$B,$B24,'GCAM By Region By Sector'!$C:$C,$B$1)*10^3,SUMIFS('EPS Emissions'!AE:AE,'EPS Emissions'!$C:$C,$B24,'EPS Emissions'!$D:$D,$B$1)))</f>
        <v>17.57743578799619</v>
      </c>
      <c r="AF24" s="47">
        <f>IF($B$1="All Sectors",
IF($A24="GCAM",SUMIFS('GCAM By Region By Sector'!AE:AE,'GCAM By Region By Sector'!$B:$B,$B24)*10^3,SUMIFS('EPS Emissions'!AF:AF,'EPS Emissions'!$C:$C,$B24)),
IF($A24="GCAM",SUMIFS('GCAM By Region By Sector'!AE:AE,'GCAM By Region By Sector'!$B:$B,$B24,'GCAM By Region By Sector'!$C:$C,$B$1)*10^3,SUMIFS('EPS Emissions'!AF:AF,'EPS Emissions'!$C:$C,$B24,'EPS Emissions'!$D:$D,$B$1)))</f>
        <v>15.102579281191641</v>
      </c>
      <c r="AG24" s="47">
        <f>IF($B$1="All Sectors",
IF($A24="GCAM",SUMIFS('GCAM By Region By Sector'!AF:AF,'GCAM By Region By Sector'!$B:$B,$B24)*10^3,SUMIFS('EPS Emissions'!AG:AG,'EPS Emissions'!$C:$C,$B24)),
IF($A24="GCAM",SUMIFS('GCAM By Region By Sector'!AF:AF,'GCAM By Region By Sector'!$B:$B,$B24,'GCAM By Region By Sector'!$C:$C,$B$1)*10^3,SUMIFS('EPS Emissions'!AG:AG,'EPS Emissions'!$C:$C,$B24,'EPS Emissions'!$D:$D,$B$1)))</f>
        <v>12.627722774387093</v>
      </c>
      <c r="AH24" s="47">
        <f>IF($B$1="All Sectors",
IF($A24="GCAM",SUMIFS('GCAM By Region By Sector'!AG:AG,'GCAM By Region By Sector'!$B:$B,$B24)*10^3,SUMIFS('EPS Emissions'!AH:AH,'EPS Emissions'!$C:$C,$B24)),
IF($A24="GCAM",SUMIFS('GCAM By Region By Sector'!AG:AG,'GCAM By Region By Sector'!$B:$B,$B24,'GCAM By Region By Sector'!$C:$C,$B$1)*10^3,SUMIFS('EPS Emissions'!AH:AH,'EPS Emissions'!$C:$C,$B24,'EPS Emissions'!$D:$D,$B$1)))</f>
        <v>10.152866267582544</v>
      </c>
      <c r="AI24" s="47">
        <f>IF($B$1="All Sectors",
IF($A24="GCAM",SUMIFS('GCAM By Region By Sector'!AH:AH,'GCAM By Region By Sector'!$B:$B,$B24)*10^3,SUMIFS('EPS Emissions'!AI:AI,'EPS Emissions'!$C:$C,$B24)),
IF($A24="GCAM",SUMIFS('GCAM By Region By Sector'!AH:AH,'GCAM By Region By Sector'!$B:$B,$B24,'GCAM By Region By Sector'!$C:$C,$B$1)*10^3,SUMIFS('EPS Emissions'!AI:AI,'EPS Emissions'!$C:$C,$B24,'EPS Emissions'!$D:$D,$B$1)))</f>
        <v>7.6780097607779956</v>
      </c>
    </row>
    <row r="25" spans="1:35" x14ac:dyDescent="0.35">
      <c r="A25" s="10" t="s">
        <v>13</v>
      </c>
      <c r="B25" s="13" t="s">
        <v>41</v>
      </c>
      <c r="C25" t="s">
        <v>41</v>
      </c>
      <c r="D25" s="61">
        <f t="shared" si="1"/>
        <v>-0.85643652603716436</v>
      </c>
      <c r="E25" s="47">
        <f>IF($B$1="All Sectors",
IF($A25="GCAM",SUMIFS('GCAM By Region By Sector'!D:D,'GCAM By Region By Sector'!$B:$B,$B25)*10^3,SUMIFS('EPS Emissions'!E:E,'EPS Emissions'!$C:$C,$B25)),
IF($A25="GCAM",SUMIFS('GCAM By Region By Sector'!D:D,'GCAM By Region By Sector'!$B:$B,$B25,'GCAM By Region By Sector'!$C:$C,$B$1)*10^3,SUMIFS('EPS Emissions'!E:E,'EPS Emissions'!$C:$C,$B25,'EPS Emissions'!$D:$D,$B$1)))</f>
        <v>-12.277085133900002</v>
      </c>
      <c r="F25" s="47">
        <f>IF($B$1="All Sectors",
IF($A25="GCAM",SUMIFS('GCAM By Region By Sector'!E:E,'GCAM By Region By Sector'!$B:$B,$B25)*10^3,SUMIFS('EPS Emissions'!F:F,'EPS Emissions'!$C:$C,$B25)),
IF($A25="GCAM",SUMIFS('GCAM By Region By Sector'!E:E,'GCAM By Region By Sector'!$B:$B,$B25,'GCAM By Region By Sector'!$C:$C,$B$1)*10^3,SUMIFS('EPS Emissions'!F:F,'EPS Emissions'!$C:$C,$B25,'EPS Emissions'!$D:$D,$B$1)))</f>
        <v>-12.730880138770102</v>
      </c>
      <c r="G25" s="47">
        <f>IF($B$1="All Sectors",
IF($A25="GCAM",SUMIFS('GCAM By Region By Sector'!F:F,'GCAM By Region By Sector'!$B:$B,$B25)*10^3,SUMIFS('EPS Emissions'!G:G,'EPS Emissions'!$C:$C,$B25)),
IF($A25="GCAM",SUMIFS('GCAM By Region By Sector'!F:F,'GCAM By Region By Sector'!$B:$B,$B25,'GCAM By Region By Sector'!$C:$C,$B$1)*10^3,SUMIFS('EPS Emissions'!G:G,'EPS Emissions'!$C:$C,$B25,'EPS Emissions'!$D:$D,$B$1)))</f>
        <v>-13.184675143640201</v>
      </c>
      <c r="H25" s="47">
        <f>IF($B$1="All Sectors",
IF($A25="GCAM",SUMIFS('GCAM By Region By Sector'!G:G,'GCAM By Region By Sector'!$B:$B,$B25)*10^3,SUMIFS('EPS Emissions'!H:H,'EPS Emissions'!$C:$C,$B25)),
IF($A25="GCAM",SUMIFS('GCAM By Region By Sector'!G:G,'GCAM By Region By Sector'!$B:$B,$B25,'GCAM By Region By Sector'!$C:$C,$B$1)*10^3,SUMIFS('EPS Emissions'!H:H,'EPS Emissions'!$C:$C,$B25,'EPS Emissions'!$D:$D,$B$1)))</f>
        <v>-13.638470148510301</v>
      </c>
      <c r="I25" s="47">
        <f>IF($B$1="All Sectors",
IF($A25="GCAM",SUMIFS('GCAM By Region By Sector'!H:H,'GCAM By Region By Sector'!$B:$B,$B25)*10^3,SUMIFS('EPS Emissions'!I:I,'EPS Emissions'!$C:$C,$B25)),
IF($A25="GCAM",SUMIFS('GCAM By Region By Sector'!H:H,'GCAM By Region By Sector'!$B:$B,$B25,'GCAM By Region By Sector'!$C:$C,$B$1)*10^3,SUMIFS('EPS Emissions'!I:I,'EPS Emissions'!$C:$C,$B25,'EPS Emissions'!$D:$D,$B$1)))</f>
        <v>-14.092265153380399</v>
      </c>
      <c r="J25" s="47">
        <f>IF($B$1="All Sectors",
IF($A25="GCAM",SUMIFS('GCAM By Region By Sector'!I:I,'GCAM By Region By Sector'!$B:$B,$B25)*10^3,SUMIFS('EPS Emissions'!J:J,'EPS Emissions'!$C:$C,$B25)),
IF($A25="GCAM",SUMIFS('GCAM By Region By Sector'!I:I,'GCAM By Region By Sector'!$B:$B,$B25,'GCAM By Region By Sector'!$C:$C,$B$1)*10^3,SUMIFS('EPS Emissions'!J:J,'EPS Emissions'!$C:$C,$B25,'EPS Emissions'!$D:$D,$B$1)))</f>
        <v>-14.5460601582505</v>
      </c>
      <c r="K25" s="47">
        <f>IF($B$1="All Sectors",
IF($A25="GCAM",SUMIFS('GCAM By Region By Sector'!J:J,'GCAM By Region By Sector'!$B:$B,$B25)*10^3,SUMIFS('EPS Emissions'!K:K,'EPS Emissions'!$C:$C,$B25)),
IF($A25="GCAM",SUMIFS('GCAM By Region By Sector'!J:J,'GCAM By Region By Sector'!$B:$B,$B25,'GCAM By Region By Sector'!$C:$C,$B$1)*10^3,SUMIFS('EPS Emissions'!K:K,'EPS Emissions'!$C:$C,$B25,'EPS Emissions'!$D:$D,$B$1)))</f>
        <v>-15.653576410201898</v>
      </c>
      <c r="L25" s="47">
        <f>IF($B$1="All Sectors",
IF($A25="GCAM",SUMIFS('GCAM By Region By Sector'!K:K,'GCAM By Region By Sector'!$B:$B,$B25)*10^3,SUMIFS('EPS Emissions'!L:L,'EPS Emissions'!$C:$C,$B25)),
IF($A25="GCAM",SUMIFS('GCAM By Region By Sector'!K:K,'GCAM By Region By Sector'!$B:$B,$B25,'GCAM By Region By Sector'!$C:$C,$B$1)*10^3,SUMIFS('EPS Emissions'!L:L,'EPS Emissions'!$C:$C,$B25,'EPS Emissions'!$D:$D,$B$1)))</f>
        <v>-16.761092662153299</v>
      </c>
      <c r="M25" s="47">
        <f>IF($B$1="All Sectors",
IF($A25="GCAM",SUMIFS('GCAM By Region By Sector'!L:L,'GCAM By Region By Sector'!$B:$B,$B25)*10^3,SUMIFS('EPS Emissions'!M:M,'EPS Emissions'!$C:$C,$B25)),
IF($A25="GCAM",SUMIFS('GCAM By Region By Sector'!L:L,'GCAM By Region By Sector'!$B:$B,$B25,'GCAM By Region By Sector'!$C:$C,$B$1)*10^3,SUMIFS('EPS Emissions'!M:M,'EPS Emissions'!$C:$C,$B25,'EPS Emissions'!$D:$D,$B$1)))</f>
        <v>-17.868608914104698</v>
      </c>
      <c r="N25" s="47">
        <f>IF($B$1="All Sectors",
IF($A25="GCAM",SUMIFS('GCAM By Region By Sector'!M:M,'GCAM By Region By Sector'!$B:$B,$B25)*10^3,SUMIFS('EPS Emissions'!N:N,'EPS Emissions'!$C:$C,$B25)),
IF($A25="GCAM",SUMIFS('GCAM By Region By Sector'!M:M,'GCAM By Region By Sector'!$B:$B,$B25,'GCAM By Region By Sector'!$C:$C,$B$1)*10^3,SUMIFS('EPS Emissions'!N:N,'EPS Emissions'!$C:$C,$B25,'EPS Emissions'!$D:$D,$B$1)))</f>
        <v>-18.9761251660561</v>
      </c>
      <c r="O25" s="47">
        <f>IF($B$1="All Sectors",
IF($A25="GCAM",SUMIFS('GCAM By Region By Sector'!N:N,'GCAM By Region By Sector'!$B:$B,$B25)*10^3,SUMIFS('EPS Emissions'!O:O,'EPS Emissions'!$C:$C,$B25)),
IF($A25="GCAM",SUMIFS('GCAM By Region By Sector'!N:N,'GCAM By Region By Sector'!$B:$B,$B25,'GCAM By Region By Sector'!$C:$C,$B$1)*10^3,SUMIFS('EPS Emissions'!O:O,'EPS Emissions'!$C:$C,$B25,'EPS Emissions'!$D:$D,$B$1)))</f>
        <v>-20.083641418007499</v>
      </c>
      <c r="P25" s="47">
        <f>IF($B$1="All Sectors",
IF($A25="GCAM",SUMIFS('GCAM By Region By Sector'!O:O,'GCAM By Region By Sector'!$B:$B,$B25)*10^3,SUMIFS('EPS Emissions'!P:P,'EPS Emissions'!$C:$C,$B25)),
IF($A25="GCAM",SUMIFS('GCAM By Region By Sector'!O:O,'GCAM By Region By Sector'!$B:$B,$B25,'GCAM By Region By Sector'!$C:$C,$B$1)*10^3,SUMIFS('EPS Emissions'!P:P,'EPS Emissions'!$C:$C,$B25,'EPS Emissions'!$D:$D,$B$1)))</f>
        <v>-21.310469699612</v>
      </c>
      <c r="Q25" s="47">
        <f>IF($B$1="All Sectors",
IF($A25="GCAM",SUMIFS('GCAM By Region By Sector'!P:P,'GCAM By Region By Sector'!$B:$B,$B25)*10^3,SUMIFS('EPS Emissions'!Q:Q,'EPS Emissions'!$C:$C,$B25)),
IF($A25="GCAM",SUMIFS('GCAM By Region By Sector'!P:P,'GCAM By Region By Sector'!$B:$B,$B25,'GCAM By Region By Sector'!$C:$C,$B$1)*10^3,SUMIFS('EPS Emissions'!Q:Q,'EPS Emissions'!$C:$C,$B25,'EPS Emissions'!$D:$D,$B$1)))</f>
        <v>-22.537297981216501</v>
      </c>
      <c r="R25" s="47">
        <f>IF($B$1="All Sectors",
IF($A25="GCAM",SUMIFS('GCAM By Region By Sector'!Q:Q,'GCAM By Region By Sector'!$B:$B,$B25)*10^3,SUMIFS('EPS Emissions'!R:R,'EPS Emissions'!$C:$C,$B25)),
IF($A25="GCAM",SUMIFS('GCAM By Region By Sector'!Q:Q,'GCAM By Region By Sector'!$B:$B,$B25,'GCAM By Region By Sector'!$C:$C,$B$1)*10^3,SUMIFS('EPS Emissions'!R:R,'EPS Emissions'!$C:$C,$B25,'EPS Emissions'!$D:$D,$B$1)))</f>
        <v>-23.764126262821001</v>
      </c>
      <c r="S25" s="47">
        <f>IF($B$1="All Sectors",
IF($A25="GCAM",SUMIFS('GCAM By Region By Sector'!R:R,'GCAM By Region By Sector'!$B:$B,$B25)*10^3,SUMIFS('EPS Emissions'!S:S,'EPS Emissions'!$C:$C,$B25)),
IF($A25="GCAM",SUMIFS('GCAM By Region By Sector'!R:R,'GCAM By Region By Sector'!$B:$B,$B25,'GCAM By Region By Sector'!$C:$C,$B$1)*10^3,SUMIFS('EPS Emissions'!S:S,'EPS Emissions'!$C:$C,$B25,'EPS Emissions'!$D:$D,$B$1)))</f>
        <v>-24.990954544425499</v>
      </c>
      <c r="T25" s="47">
        <f>IF($B$1="All Sectors",
IF($A25="GCAM",SUMIFS('GCAM By Region By Sector'!S:S,'GCAM By Region By Sector'!$B:$B,$B25)*10^3,SUMIFS('EPS Emissions'!T:T,'EPS Emissions'!$C:$C,$B25)),
IF($A25="GCAM",SUMIFS('GCAM By Region By Sector'!S:S,'GCAM By Region By Sector'!$B:$B,$B25,'GCAM By Region By Sector'!$C:$C,$B$1)*10^3,SUMIFS('EPS Emissions'!T:T,'EPS Emissions'!$C:$C,$B25,'EPS Emissions'!$D:$D,$B$1)))</f>
        <v>-26.217782826030003</v>
      </c>
      <c r="U25" s="47">
        <f>IF($B$1="All Sectors",
IF($A25="GCAM",SUMIFS('GCAM By Region By Sector'!T:T,'GCAM By Region By Sector'!$B:$B,$B25)*10^3,SUMIFS('EPS Emissions'!U:U,'EPS Emissions'!$C:$C,$B25)),
IF($A25="GCAM",SUMIFS('GCAM By Region By Sector'!T:T,'GCAM By Region By Sector'!$B:$B,$B25,'GCAM By Region By Sector'!$C:$C,$B$1)*10^3,SUMIFS('EPS Emissions'!U:U,'EPS Emissions'!$C:$C,$B25,'EPS Emissions'!$D:$D,$B$1)))</f>
        <v>-27.658500425967301</v>
      </c>
      <c r="V25" s="47">
        <f>IF($B$1="All Sectors",
IF($A25="GCAM",SUMIFS('GCAM By Region By Sector'!U:U,'GCAM By Region By Sector'!$B:$B,$B25)*10^3,SUMIFS('EPS Emissions'!V:V,'EPS Emissions'!$C:$C,$B25)),
IF($A25="GCAM",SUMIFS('GCAM By Region By Sector'!U:U,'GCAM By Region By Sector'!$B:$B,$B25,'GCAM By Region By Sector'!$C:$C,$B$1)*10^3,SUMIFS('EPS Emissions'!V:V,'EPS Emissions'!$C:$C,$B25,'EPS Emissions'!$D:$D,$B$1)))</f>
        <v>-29.099218025904602</v>
      </c>
      <c r="W25" s="47">
        <f>IF($B$1="All Sectors",
IF($A25="GCAM",SUMIFS('GCAM By Region By Sector'!V:V,'GCAM By Region By Sector'!$B:$B,$B25)*10^3,SUMIFS('EPS Emissions'!W:W,'EPS Emissions'!$C:$C,$B25)),
IF($A25="GCAM",SUMIFS('GCAM By Region By Sector'!V:V,'GCAM By Region By Sector'!$B:$B,$B25,'GCAM By Region By Sector'!$C:$C,$B$1)*10^3,SUMIFS('EPS Emissions'!W:W,'EPS Emissions'!$C:$C,$B25,'EPS Emissions'!$D:$D,$B$1)))</f>
        <v>-30.539935625841903</v>
      </c>
      <c r="X25" s="47">
        <f>IF($B$1="All Sectors",
IF($A25="GCAM",SUMIFS('GCAM By Region By Sector'!W:W,'GCAM By Region By Sector'!$B:$B,$B25)*10^3,SUMIFS('EPS Emissions'!X:X,'EPS Emissions'!$C:$C,$B25)),
IF($A25="GCAM",SUMIFS('GCAM By Region By Sector'!W:W,'GCAM By Region By Sector'!$B:$B,$B25,'GCAM By Region By Sector'!$C:$C,$B$1)*10^3,SUMIFS('EPS Emissions'!X:X,'EPS Emissions'!$C:$C,$B25,'EPS Emissions'!$D:$D,$B$1)))</f>
        <v>-31.9806532257792</v>
      </c>
      <c r="Y25" s="47">
        <f>IF($B$1="All Sectors",
IF($A25="GCAM",SUMIFS('GCAM By Region By Sector'!X:X,'GCAM By Region By Sector'!$B:$B,$B25)*10^3,SUMIFS('EPS Emissions'!Y:Y,'EPS Emissions'!$C:$C,$B25)),
IF($A25="GCAM",SUMIFS('GCAM By Region By Sector'!X:X,'GCAM By Region By Sector'!$B:$B,$B25,'GCAM By Region By Sector'!$C:$C,$B$1)*10^3,SUMIFS('EPS Emissions'!Y:Y,'EPS Emissions'!$C:$C,$B25,'EPS Emissions'!$D:$D,$B$1)))</f>
        <v>-33.421370825716501</v>
      </c>
      <c r="Z25" s="47">
        <f>IF($B$1="All Sectors",
IF($A25="GCAM",SUMIFS('GCAM By Region By Sector'!Y:Y,'GCAM By Region By Sector'!$B:$B,$B25)*10^3,SUMIFS('EPS Emissions'!Z:Z,'EPS Emissions'!$C:$C,$B25)),
IF($A25="GCAM",SUMIFS('GCAM By Region By Sector'!Y:Y,'GCAM By Region By Sector'!$B:$B,$B25,'GCAM By Region By Sector'!$C:$C,$B$1)*10^3,SUMIFS('EPS Emissions'!Z:Z,'EPS Emissions'!$C:$C,$B25,'EPS Emissions'!$D:$D,$B$1)))</f>
        <v>-34.9463071131823</v>
      </c>
      <c r="AA25" s="47">
        <f>IF($B$1="All Sectors",
IF($A25="GCAM",SUMIFS('GCAM By Region By Sector'!Z:Z,'GCAM By Region By Sector'!$B:$B,$B25)*10^3,SUMIFS('EPS Emissions'!AA:AA,'EPS Emissions'!$C:$C,$B25)),
IF($A25="GCAM",SUMIFS('GCAM By Region By Sector'!Z:Z,'GCAM By Region By Sector'!$B:$B,$B25,'GCAM By Region By Sector'!$C:$C,$B$1)*10^3,SUMIFS('EPS Emissions'!AA:AA,'EPS Emissions'!$C:$C,$B25,'EPS Emissions'!$D:$D,$B$1)))</f>
        <v>-36.471243400648099</v>
      </c>
      <c r="AB25" s="47">
        <f>IF($B$1="All Sectors",
IF($A25="GCAM",SUMIFS('GCAM By Region By Sector'!AA:AA,'GCAM By Region By Sector'!$B:$B,$B25)*10^3,SUMIFS('EPS Emissions'!AB:AB,'EPS Emissions'!$C:$C,$B25)),
IF($A25="GCAM",SUMIFS('GCAM By Region By Sector'!AA:AA,'GCAM By Region By Sector'!$B:$B,$B25,'GCAM By Region By Sector'!$C:$C,$B$1)*10^3,SUMIFS('EPS Emissions'!AB:AB,'EPS Emissions'!$C:$C,$B25,'EPS Emissions'!$D:$D,$B$1)))</f>
        <v>-37.996179688113905</v>
      </c>
      <c r="AC25" s="47">
        <f>IF($B$1="All Sectors",
IF($A25="GCAM",SUMIFS('GCAM By Region By Sector'!AB:AB,'GCAM By Region By Sector'!$B:$B,$B25)*10^3,SUMIFS('EPS Emissions'!AC:AC,'EPS Emissions'!$C:$C,$B25)),
IF($A25="GCAM",SUMIFS('GCAM By Region By Sector'!AB:AB,'GCAM By Region By Sector'!$B:$B,$B25,'GCAM By Region By Sector'!$C:$C,$B$1)*10^3,SUMIFS('EPS Emissions'!AC:AC,'EPS Emissions'!$C:$C,$B25,'EPS Emissions'!$D:$D,$B$1)))</f>
        <v>-39.521115975579704</v>
      </c>
      <c r="AD25" s="47">
        <f>IF($B$1="All Sectors",
IF($A25="GCAM",SUMIFS('GCAM By Region By Sector'!AC:AC,'GCAM By Region By Sector'!$B:$B,$B25)*10^3,SUMIFS('EPS Emissions'!AD:AD,'EPS Emissions'!$C:$C,$B25)),
IF($A25="GCAM",SUMIFS('GCAM By Region By Sector'!AC:AC,'GCAM By Region By Sector'!$B:$B,$B25,'GCAM By Region By Sector'!$C:$C,$B$1)*10^3,SUMIFS('EPS Emissions'!AD:AD,'EPS Emissions'!$C:$C,$B25,'EPS Emissions'!$D:$D,$B$1)))</f>
        <v>-41.046052263045503</v>
      </c>
      <c r="AE25" s="47">
        <f>IF($B$1="All Sectors",
IF($A25="GCAM",SUMIFS('GCAM By Region By Sector'!AD:AD,'GCAM By Region By Sector'!$B:$B,$B25)*10^3,SUMIFS('EPS Emissions'!AE:AE,'EPS Emissions'!$C:$C,$B25)),
IF($A25="GCAM",SUMIFS('GCAM By Region By Sector'!AD:AD,'GCAM By Region By Sector'!$B:$B,$B25,'GCAM By Region By Sector'!$C:$C,$B$1)*10^3,SUMIFS('EPS Emissions'!AE:AE,'EPS Emissions'!$C:$C,$B25,'EPS Emissions'!$D:$D,$B$1)))</f>
        <v>-42.372224022450702</v>
      </c>
      <c r="AF25" s="47">
        <f>IF($B$1="All Sectors",
IF($A25="GCAM",SUMIFS('GCAM By Region By Sector'!AE:AE,'GCAM By Region By Sector'!$B:$B,$B25)*10^3,SUMIFS('EPS Emissions'!AF:AF,'EPS Emissions'!$C:$C,$B25)),
IF($A25="GCAM",SUMIFS('GCAM By Region By Sector'!AE:AE,'GCAM By Region By Sector'!$B:$B,$B25,'GCAM By Region By Sector'!$C:$C,$B$1)*10^3,SUMIFS('EPS Emissions'!AF:AF,'EPS Emissions'!$C:$C,$B25,'EPS Emissions'!$D:$D,$B$1)))</f>
        <v>-43.698395781855901</v>
      </c>
      <c r="AG25" s="47">
        <f>IF($B$1="All Sectors",
IF($A25="GCAM",SUMIFS('GCAM By Region By Sector'!AF:AF,'GCAM By Region By Sector'!$B:$B,$B25)*10^3,SUMIFS('EPS Emissions'!AG:AG,'EPS Emissions'!$C:$C,$B25)),
IF($A25="GCAM",SUMIFS('GCAM By Region By Sector'!AF:AF,'GCAM By Region By Sector'!$B:$B,$B25,'GCAM By Region By Sector'!$C:$C,$B$1)*10^3,SUMIFS('EPS Emissions'!AG:AG,'EPS Emissions'!$C:$C,$B25,'EPS Emissions'!$D:$D,$B$1)))</f>
        <v>-45.024567541261106</v>
      </c>
      <c r="AH25" s="47">
        <f>IF($B$1="All Sectors",
IF($A25="GCAM",SUMIFS('GCAM By Region By Sector'!AG:AG,'GCAM By Region By Sector'!$B:$B,$B25)*10^3,SUMIFS('EPS Emissions'!AH:AH,'EPS Emissions'!$C:$C,$B25)),
IF($A25="GCAM",SUMIFS('GCAM By Region By Sector'!AG:AG,'GCAM By Region By Sector'!$B:$B,$B25,'GCAM By Region By Sector'!$C:$C,$B$1)*10^3,SUMIFS('EPS Emissions'!AH:AH,'EPS Emissions'!$C:$C,$B25,'EPS Emissions'!$D:$D,$B$1)))</f>
        <v>-46.350739300666305</v>
      </c>
      <c r="AI25" s="47">
        <f>IF($B$1="All Sectors",
IF($A25="GCAM",SUMIFS('GCAM By Region By Sector'!AH:AH,'GCAM By Region By Sector'!$B:$B,$B25)*10^3,SUMIFS('EPS Emissions'!AI:AI,'EPS Emissions'!$C:$C,$B25)),
IF($A25="GCAM",SUMIFS('GCAM By Region By Sector'!AH:AH,'GCAM By Region By Sector'!$B:$B,$B25,'GCAM By Region By Sector'!$C:$C,$B$1)*10^3,SUMIFS('EPS Emissions'!AI:AI,'EPS Emissions'!$C:$C,$B25,'EPS Emissions'!$D:$D,$B$1)))</f>
        <v>-47.676911060071504</v>
      </c>
    </row>
    <row r="26" spans="1:35" x14ac:dyDescent="0.35">
      <c r="A26" s="10" t="s">
        <v>13</v>
      </c>
      <c r="B26" s="13" t="s">
        <v>46</v>
      </c>
      <c r="C26" t="s">
        <v>46</v>
      </c>
      <c r="D26" s="61">
        <f t="shared" si="1"/>
        <v>-2.260561966209087</v>
      </c>
      <c r="E26" s="47">
        <f>IF($B$1="All Sectors",
IF($A26="GCAM",SUMIFS('GCAM By Region By Sector'!D:D,'GCAM By Region By Sector'!$B:$B,$B26)*10^3,SUMIFS('EPS Emissions'!E:E,'EPS Emissions'!$C:$C,$B26)),
IF($A26="GCAM",SUMIFS('GCAM By Region By Sector'!D:D,'GCAM By Region By Sector'!$B:$B,$B26,'GCAM By Region By Sector'!$C:$C,$B$1)*10^3,SUMIFS('EPS Emissions'!E:E,'EPS Emissions'!$C:$C,$B26,'EPS Emissions'!$D:$D,$B$1)))</f>
        <v>-15.997240607490006</v>
      </c>
      <c r="F26" s="47">
        <f>IF($B$1="All Sectors",
IF($A26="GCAM",SUMIFS('GCAM By Region By Sector'!E:E,'GCAM By Region By Sector'!$B:$B,$B26)*10^3,SUMIFS('EPS Emissions'!F:F,'EPS Emissions'!$C:$C,$B26)),
IF($A26="GCAM",SUMIFS('GCAM By Region By Sector'!E:E,'GCAM By Region By Sector'!$B:$B,$B26,'GCAM By Region By Sector'!$C:$C,$B$1)*10^3,SUMIFS('EPS Emissions'!F:F,'EPS Emissions'!$C:$C,$B26,'EPS Emissions'!$D:$D,$B$1)))</f>
        <v>-18.091944730226835</v>
      </c>
      <c r="G26" s="47">
        <f>IF($B$1="All Sectors",
IF($A26="GCAM",SUMIFS('GCAM By Region By Sector'!F:F,'GCAM By Region By Sector'!$B:$B,$B26)*10^3,SUMIFS('EPS Emissions'!G:G,'EPS Emissions'!$C:$C,$B26)),
IF($A26="GCAM",SUMIFS('GCAM By Region By Sector'!F:F,'GCAM By Region By Sector'!$B:$B,$B26,'GCAM By Region By Sector'!$C:$C,$B$1)*10^3,SUMIFS('EPS Emissions'!G:G,'EPS Emissions'!$C:$C,$B26,'EPS Emissions'!$D:$D,$B$1)))</f>
        <v>-20.186648852963668</v>
      </c>
      <c r="H26" s="47">
        <f>IF($B$1="All Sectors",
IF($A26="GCAM",SUMIFS('GCAM By Region By Sector'!G:G,'GCAM By Region By Sector'!$B:$B,$B26)*10^3,SUMIFS('EPS Emissions'!H:H,'EPS Emissions'!$C:$C,$B26)),
IF($A26="GCAM",SUMIFS('GCAM By Region By Sector'!G:G,'GCAM By Region By Sector'!$B:$B,$B26,'GCAM By Region By Sector'!$C:$C,$B$1)*10^3,SUMIFS('EPS Emissions'!H:H,'EPS Emissions'!$C:$C,$B26,'EPS Emissions'!$D:$D,$B$1)))</f>
        <v>-22.281352975700496</v>
      </c>
      <c r="I26" s="47">
        <f>IF($B$1="All Sectors",
IF($A26="GCAM",SUMIFS('GCAM By Region By Sector'!H:H,'GCAM By Region By Sector'!$B:$B,$B26)*10^3,SUMIFS('EPS Emissions'!I:I,'EPS Emissions'!$C:$C,$B26)),
IF($A26="GCAM",SUMIFS('GCAM By Region By Sector'!H:H,'GCAM By Region By Sector'!$B:$B,$B26,'GCAM By Region By Sector'!$C:$C,$B$1)*10^3,SUMIFS('EPS Emissions'!I:I,'EPS Emissions'!$C:$C,$B26,'EPS Emissions'!$D:$D,$B$1)))</f>
        <v>-24.376057098437325</v>
      </c>
      <c r="J26" s="47">
        <f>IF($B$1="All Sectors",
IF($A26="GCAM",SUMIFS('GCAM By Region By Sector'!I:I,'GCAM By Region By Sector'!$B:$B,$B26)*10^3,SUMIFS('EPS Emissions'!J:J,'EPS Emissions'!$C:$C,$B26)),
IF($A26="GCAM",SUMIFS('GCAM By Region By Sector'!I:I,'GCAM By Region By Sector'!$B:$B,$B26,'GCAM By Region By Sector'!$C:$C,$B$1)*10^3,SUMIFS('EPS Emissions'!J:J,'EPS Emissions'!$C:$C,$B26,'EPS Emissions'!$D:$D,$B$1)))</f>
        <v>-26.470761221174154</v>
      </c>
      <c r="K26" s="47">
        <f>IF($B$1="All Sectors",
IF($A26="GCAM",SUMIFS('GCAM By Region By Sector'!J:J,'GCAM By Region By Sector'!$B:$B,$B26)*10^3,SUMIFS('EPS Emissions'!K:K,'EPS Emissions'!$C:$C,$B26)),
IF($A26="GCAM",SUMIFS('GCAM By Region By Sector'!J:J,'GCAM By Region By Sector'!$B:$B,$B26,'GCAM By Region By Sector'!$C:$C,$B$1)*10^3,SUMIFS('EPS Emissions'!K:K,'EPS Emissions'!$C:$C,$B26,'EPS Emissions'!$D:$D,$B$1)))</f>
        <v>-29.990817020079572</v>
      </c>
      <c r="L26" s="47">
        <f>IF($B$1="All Sectors",
IF($A26="GCAM",SUMIFS('GCAM By Region By Sector'!K:K,'GCAM By Region By Sector'!$B:$B,$B26)*10^3,SUMIFS('EPS Emissions'!L:L,'EPS Emissions'!$C:$C,$B26)),
IF($A26="GCAM",SUMIFS('GCAM By Region By Sector'!K:K,'GCAM By Region By Sector'!$B:$B,$B26,'GCAM By Region By Sector'!$C:$C,$B$1)*10^3,SUMIFS('EPS Emissions'!L:L,'EPS Emissions'!$C:$C,$B26,'EPS Emissions'!$D:$D,$B$1)))</f>
        <v>-33.510872818984993</v>
      </c>
      <c r="M26" s="47">
        <f>IF($B$1="All Sectors",
IF($A26="GCAM",SUMIFS('GCAM By Region By Sector'!L:L,'GCAM By Region By Sector'!$B:$B,$B26)*10^3,SUMIFS('EPS Emissions'!M:M,'EPS Emissions'!$C:$C,$B26)),
IF($A26="GCAM",SUMIFS('GCAM By Region By Sector'!L:L,'GCAM By Region By Sector'!$B:$B,$B26,'GCAM By Region By Sector'!$C:$C,$B$1)*10^3,SUMIFS('EPS Emissions'!M:M,'EPS Emissions'!$C:$C,$B26,'EPS Emissions'!$D:$D,$B$1)))</f>
        <v>-37.030928617890417</v>
      </c>
      <c r="N26" s="47">
        <f>IF($B$1="All Sectors",
IF($A26="GCAM",SUMIFS('GCAM By Region By Sector'!M:M,'GCAM By Region By Sector'!$B:$B,$B26)*10^3,SUMIFS('EPS Emissions'!N:N,'EPS Emissions'!$C:$C,$B26)),
IF($A26="GCAM",SUMIFS('GCAM By Region By Sector'!M:M,'GCAM By Region By Sector'!$B:$B,$B26,'GCAM By Region By Sector'!$C:$C,$B$1)*10^3,SUMIFS('EPS Emissions'!N:N,'EPS Emissions'!$C:$C,$B26,'EPS Emissions'!$D:$D,$B$1)))</f>
        <v>-40.550984416795835</v>
      </c>
      <c r="O26" s="47">
        <f>IF($B$1="All Sectors",
IF($A26="GCAM",SUMIFS('GCAM By Region By Sector'!N:N,'GCAM By Region By Sector'!$B:$B,$B26)*10^3,SUMIFS('EPS Emissions'!O:O,'EPS Emissions'!$C:$C,$B26)),
IF($A26="GCAM",SUMIFS('GCAM By Region By Sector'!N:N,'GCAM By Region By Sector'!$B:$B,$B26,'GCAM By Region By Sector'!$C:$C,$B$1)*10^3,SUMIFS('EPS Emissions'!O:O,'EPS Emissions'!$C:$C,$B26,'EPS Emissions'!$D:$D,$B$1)))</f>
        <v>-44.071040215701252</v>
      </c>
      <c r="P26" s="47">
        <f>IF($B$1="All Sectors",
IF($A26="GCAM",SUMIFS('GCAM By Region By Sector'!O:O,'GCAM By Region By Sector'!$B:$B,$B26)*10^3,SUMIFS('EPS Emissions'!P:P,'EPS Emissions'!$C:$C,$B26)),
IF($A26="GCAM",SUMIFS('GCAM By Region By Sector'!O:O,'GCAM By Region By Sector'!$B:$B,$B26,'GCAM By Region By Sector'!$C:$C,$B$1)*10^3,SUMIFS('EPS Emissions'!P:P,'EPS Emissions'!$C:$C,$B26,'EPS Emissions'!$D:$D,$B$1)))</f>
        <v>-48.779294584275782</v>
      </c>
      <c r="Q26" s="47">
        <f>IF($B$1="All Sectors",
IF($A26="GCAM",SUMIFS('GCAM By Region By Sector'!P:P,'GCAM By Region By Sector'!$B:$B,$B26)*10^3,SUMIFS('EPS Emissions'!Q:Q,'EPS Emissions'!$C:$C,$B26)),
IF($A26="GCAM",SUMIFS('GCAM By Region By Sector'!P:P,'GCAM By Region By Sector'!$B:$B,$B26,'GCAM By Region By Sector'!$C:$C,$B$1)*10^3,SUMIFS('EPS Emissions'!Q:Q,'EPS Emissions'!$C:$C,$B26,'EPS Emissions'!$D:$D,$B$1)))</f>
        <v>-53.487548952850311</v>
      </c>
      <c r="R26" s="47">
        <f>IF($B$1="All Sectors",
IF($A26="GCAM",SUMIFS('GCAM By Region By Sector'!Q:Q,'GCAM By Region By Sector'!$B:$B,$B26)*10^3,SUMIFS('EPS Emissions'!R:R,'EPS Emissions'!$C:$C,$B26)),
IF($A26="GCAM",SUMIFS('GCAM By Region By Sector'!Q:Q,'GCAM By Region By Sector'!$B:$B,$B26,'GCAM By Region By Sector'!$C:$C,$B$1)*10^3,SUMIFS('EPS Emissions'!R:R,'EPS Emissions'!$C:$C,$B26,'EPS Emissions'!$D:$D,$B$1)))</f>
        <v>-58.195803321424833</v>
      </c>
      <c r="S26" s="47">
        <f>IF($B$1="All Sectors",
IF($A26="GCAM",SUMIFS('GCAM By Region By Sector'!R:R,'GCAM By Region By Sector'!$B:$B,$B26)*10^3,SUMIFS('EPS Emissions'!S:S,'EPS Emissions'!$C:$C,$B26)),
IF($A26="GCAM",SUMIFS('GCAM By Region By Sector'!R:R,'GCAM By Region By Sector'!$B:$B,$B26,'GCAM By Region By Sector'!$C:$C,$B$1)*10^3,SUMIFS('EPS Emissions'!S:S,'EPS Emissions'!$C:$C,$B26,'EPS Emissions'!$D:$D,$B$1)))</f>
        <v>-62.904057689999362</v>
      </c>
      <c r="T26" s="47">
        <f>IF($B$1="All Sectors",
IF($A26="GCAM",SUMIFS('GCAM By Region By Sector'!S:S,'GCAM By Region By Sector'!$B:$B,$B26)*10^3,SUMIFS('EPS Emissions'!T:T,'EPS Emissions'!$C:$C,$B26)),
IF($A26="GCAM",SUMIFS('GCAM By Region By Sector'!S:S,'GCAM By Region By Sector'!$B:$B,$B26,'GCAM By Region By Sector'!$C:$C,$B$1)*10^3,SUMIFS('EPS Emissions'!T:T,'EPS Emissions'!$C:$C,$B26,'EPS Emissions'!$D:$D,$B$1)))</f>
        <v>-67.612312058573892</v>
      </c>
      <c r="U26" s="47">
        <f>IF($B$1="All Sectors",
IF($A26="GCAM",SUMIFS('GCAM By Region By Sector'!T:T,'GCAM By Region By Sector'!$B:$B,$B26)*10^3,SUMIFS('EPS Emissions'!U:U,'EPS Emissions'!$C:$C,$B26)),
IF($A26="GCAM",SUMIFS('GCAM By Region By Sector'!T:T,'GCAM By Region By Sector'!$B:$B,$B26,'GCAM By Region By Sector'!$C:$C,$B$1)*10^3,SUMIFS('EPS Emissions'!U:U,'EPS Emissions'!$C:$C,$B26,'EPS Emissions'!$D:$D,$B$1)))</f>
        <v>-73.076797548859318</v>
      </c>
      <c r="V26" s="47">
        <f>IF($B$1="All Sectors",
IF($A26="GCAM",SUMIFS('GCAM By Region By Sector'!U:U,'GCAM By Region By Sector'!$B:$B,$B26)*10^3,SUMIFS('EPS Emissions'!V:V,'EPS Emissions'!$C:$C,$B26)),
IF($A26="GCAM",SUMIFS('GCAM By Region By Sector'!U:U,'GCAM By Region By Sector'!$B:$B,$B26,'GCAM By Region By Sector'!$C:$C,$B$1)*10^3,SUMIFS('EPS Emissions'!V:V,'EPS Emissions'!$C:$C,$B26,'EPS Emissions'!$D:$D,$B$1)))</f>
        <v>-78.54128303914473</v>
      </c>
      <c r="W26" s="47">
        <f>IF($B$1="All Sectors",
IF($A26="GCAM",SUMIFS('GCAM By Region By Sector'!V:V,'GCAM By Region By Sector'!$B:$B,$B26)*10^3,SUMIFS('EPS Emissions'!W:W,'EPS Emissions'!$C:$C,$B26)),
IF($A26="GCAM",SUMIFS('GCAM By Region By Sector'!V:V,'GCAM By Region By Sector'!$B:$B,$B26,'GCAM By Region By Sector'!$C:$C,$B$1)*10^3,SUMIFS('EPS Emissions'!W:W,'EPS Emissions'!$C:$C,$B26,'EPS Emissions'!$D:$D,$B$1)))</f>
        <v>-84.005768529430156</v>
      </c>
      <c r="X26" s="47">
        <f>IF($B$1="All Sectors",
IF($A26="GCAM",SUMIFS('GCAM By Region By Sector'!W:W,'GCAM By Region By Sector'!$B:$B,$B26)*10^3,SUMIFS('EPS Emissions'!X:X,'EPS Emissions'!$C:$C,$B26)),
IF($A26="GCAM",SUMIFS('GCAM By Region By Sector'!W:W,'GCAM By Region By Sector'!$B:$B,$B26,'GCAM By Region By Sector'!$C:$C,$B$1)*10^3,SUMIFS('EPS Emissions'!X:X,'EPS Emissions'!$C:$C,$B26,'EPS Emissions'!$D:$D,$B$1)))</f>
        <v>-89.470254019715583</v>
      </c>
      <c r="Y26" s="47">
        <f>IF($B$1="All Sectors",
IF($A26="GCAM",SUMIFS('GCAM By Region By Sector'!X:X,'GCAM By Region By Sector'!$B:$B,$B26)*10^3,SUMIFS('EPS Emissions'!Y:Y,'EPS Emissions'!$C:$C,$B26)),
IF($A26="GCAM",SUMIFS('GCAM By Region By Sector'!X:X,'GCAM By Region By Sector'!$B:$B,$B26,'GCAM By Region By Sector'!$C:$C,$B$1)*10^3,SUMIFS('EPS Emissions'!Y:Y,'EPS Emissions'!$C:$C,$B26,'EPS Emissions'!$D:$D,$B$1)))</f>
        <v>-94.934739510001009</v>
      </c>
      <c r="Z26" s="47">
        <f>IF($B$1="All Sectors",
IF($A26="GCAM",SUMIFS('GCAM By Region By Sector'!Y:Y,'GCAM By Region By Sector'!$B:$B,$B26)*10^3,SUMIFS('EPS Emissions'!Z:Z,'EPS Emissions'!$C:$C,$B26)),
IF($A26="GCAM",SUMIFS('GCAM By Region By Sector'!Y:Y,'GCAM By Region By Sector'!$B:$B,$B26,'GCAM By Region By Sector'!$C:$C,$B$1)*10^3,SUMIFS('EPS Emissions'!Z:Z,'EPS Emissions'!$C:$C,$B26,'EPS Emissions'!$D:$D,$B$1)))</f>
        <v>-100.31620243951838</v>
      </c>
      <c r="AA26" s="47">
        <f>IF($B$1="All Sectors",
IF($A26="GCAM",SUMIFS('GCAM By Region By Sector'!Z:Z,'GCAM By Region By Sector'!$B:$B,$B26)*10^3,SUMIFS('EPS Emissions'!AA:AA,'EPS Emissions'!$C:$C,$B26)),
IF($A26="GCAM",SUMIFS('GCAM By Region By Sector'!Z:Z,'GCAM By Region By Sector'!$B:$B,$B26,'GCAM By Region By Sector'!$C:$C,$B$1)*10^3,SUMIFS('EPS Emissions'!AA:AA,'EPS Emissions'!$C:$C,$B26,'EPS Emissions'!$D:$D,$B$1)))</f>
        <v>-105.69766536903575</v>
      </c>
      <c r="AB26" s="47">
        <f>IF($B$1="All Sectors",
IF($A26="GCAM",SUMIFS('GCAM By Region By Sector'!AA:AA,'GCAM By Region By Sector'!$B:$B,$B26)*10^3,SUMIFS('EPS Emissions'!AB:AB,'EPS Emissions'!$C:$C,$B26)),
IF($A26="GCAM",SUMIFS('GCAM By Region By Sector'!AA:AA,'GCAM By Region By Sector'!$B:$B,$B26,'GCAM By Region By Sector'!$C:$C,$B$1)*10^3,SUMIFS('EPS Emissions'!AB:AB,'EPS Emissions'!$C:$C,$B26,'EPS Emissions'!$D:$D,$B$1)))</f>
        <v>-111.0791282985531</v>
      </c>
      <c r="AC26" s="47">
        <f>IF($B$1="All Sectors",
IF($A26="GCAM",SUMIFS('GCAM By Region By Sector'!AB:AB,'GCAM By Region By Sector'!$B:$B,$B26)*10^3,SUMIFS('EPS Emissions'!AC:AC,'EPS Emissions'!$C:$C,$B26)),
IF($A26="GCAM",SUMIFS('GCAM By Region By Sector'!AB:AB,'GCAM By Region By Sector'!$B:$B,$B26,'GCAM By Region By Sector'!$C:$C,$B$1)*10^3,SUMIFS('EPS Emissions'!AC:AC,'EPS Emissions'!$C:$C,$B26,'EPS Emissions'!$D:$D,$B$1)))</f>
        <v>-116.46059122807047</v>
      </c>
      <c r="AD26" s="47">
        <f>IF($B$1="All Sectors",
IF($A26="GCAM",SUMIFS('GCAM By Region By Sector'!AC:AC,'GCAM By Region By Sector'!$B:$B,$B26)*10^3,SUMIFS('EPS Emissions'!AD:AD,'EPS Emissions'!$C:$C,$B26)),
IF($A26="GCAM",SUMIFS('GCAM By Region By Sector'!AC:AC,'GCAM By Region By Sector'!$B:$B,$B26,'GCAM By Region By Sector'!$C:$C,$B$1)*10^3,SUMIFS('EPS Emissions'!AD:AD,'EPS Emissions'!$C:$C,$B26,'EPS Emissions'!$D:$D,$B$1)))</f>
        <v>-121.84205415758784</v>
      </c>
      <c r="AE26" s="47">
        <f>IF($B$1="All Sectors",
IF($A26="GCAM",SUMIFS('GCAM By Region By Sector'!AD:AD,'GCAM By Region By Sector'!$B:$B,$B26)*10^3,SUMIFS('EPS Emissions'!AE:AE,'EPS Emissions'!$C:$C,$B26)),
IF($A26="GCAM",SUMIFS('GCAM By Region By Sector'!AD:AD,'GCAM By Region By Sector'!$B:$B,$B26,'GCAM By Region By Sector'!$C:$C,$B$1)*10^3,SUMIFS('EPS Emissions'!AE:AE,'EPS Emissions'!$C:$C,$B26,'EPS Emissions'!$D:$D,$B$1)))</f>
        <v>-126.6680238974987</v>
      </c>
      <c r="AF26" s="47">
        <f>IF($B$1="All Sectors",
IF($A26="GCAM",SUMIFS('GCAM By Region By Sector'!AE:AE,'GCAM By Region By Sector'!$B:$B,$B26)*10^3,SUMIFS('EPS Emissions'!AF:AF,'EPS Emissions'!$C:$C,$B26)),
IF($A26="GCAM",SUMIFS('GCAM By Region By Sector'!AE:AE,'GCAM By Region By Sector'!$B:$B,$B26,'GCAM By Region By Sector'!$C:$C,$B$1)*10^3,SUMIFS('EPS Emissions'!AF:AF,'EPS Emissions'!$C:$C,$B26,'EPS Emissions'!$D:$D,$B$1)))</f>
        <v>-131.49399363740957</v>
      </c>
      <c r="AG26" s="47">
        <f>IF($B$1="All Sectors",
IF($A26="GCAM",SUMIFS('GCAM By Region By Sector'!AF:AF,'GCAM By Region By Sector'!$B:$B,$B26)*10^3,SUMIFS('EPS Emissions'!AG:AG,'EPS Emissions'!$C:$C,$B26)),
IF($A26="GCAM",SUMIFS('GCAM By Region By Sector'!AF:AF,'GCAM By Region By Sector'!$B:$B,$B26,'GCAM By Region By Sector'!$C:$C,$B$1)*10^3,SUMIFS('EPS Emissions'!AG:AG,'EPS Emissions'!$C:$C,$B26,'EPS Emissions'!$D:$D,$B$1)))</f>
        <v>-136.31996337732042</v>
      </c>
      <c r="AH26" s="47">
        <f>IF($B$1="All Sectors",
IF($A26="GCAM",SUMIFS('GCAM By Region By Sector'!AG:AG,'GCAM By Region By Sector'!$B:$B,$B26)*10^3,SUMIFS('EPS Emissions'!AH:AH,'EPS Emissions'!$C:$C,$B26)),
IF($A26="GCAM",SUMIFS('GCAM By Region By Sector'!AG:AG,'GCAM By Region By Sector'!$B:$B,$B26,'GCAM By Region By Sector'!$C:$C,$B$1)*10^3,SUMIFS('EPS Emissions'!AH:AH,'EPS Emissions'!$C:$C,$B26,'EPS Emissions'!$D:$D,$B$1)))</f>
        <v>-141.14593311723129</v>
      </c>
      <c r="AI26" s="47">
        <f>IF($B$1="All Sectors",
IF($A26="GCAM",SUMIFS('GCAM By Region By Sector'!AH:AH,'GCAM By Region By Sector'!$B:$B,$B26)*10^3,SUMIFS('EPS Emissions'!AI:AI,'EPS Emissions'!$C:$C,$B26)),
IF($A26="GCAM",SUMIFS('GCAM By Region By Sector'!AH:AH,'GCAM By Region By Sector'!$B:$B,$B26,'GCAM By Region By Sector'!$C:$C,$B$1)*10^3,SUMIFS('EPS Emissions'!AI:AI,'EPS Emissions'!$C:$C,$B26,'EPS Emissions'!$D:$D,$B$1)))</f>
        <v>-145.97190285714214</v>
      </c>
    </row>
    <row r="27" spans="1:35" x14ac:dyDescent="0.35">
      <c r="A27" s="12" t="s">
        <v>9</v>
      </c>
      <c r="B27" s="13" t="s">
        <v>47</v>
      </c>
      <c r="C27" t="s">
        <v>47</v>
      </c>
      <c r="D27" s="61">
        <f t="shared" si="1"/>
        <v>-0.56431749999999992</v>
      </c>
      <c r="E27" s="47">
        <f>IF($B$1="All Sectors",
IF($A27="GCAM",SUMIFS('GCAM By Region By Sector'!D:D,'GCAM By Region By Sector'!$B:$B,$B27)*10^3,SUMIFS('EPS Emissions'!E:E,'EPS Emissions'!$C:$C,$B27)),
IF($A27="GCAM",SUMIFS('GCAM By Region By Sector'!D:D,'GCAM By Region By Sector'!$B:$B,$B27,'GCAM By Region By Sector'!$C:$C,$B$1)*10^3,SUMIFS('EPS Emissions'!E:E,'EPS Emissions'!$C:$C,$B27,'EPS Emissions'!$D:$D,$B$1)))</f>
        <v>-16.5425</v>
      </c>
      <c r="F27" s="47">
        <f>IF($B$1="All Sectors",
IF($A27="GCAM",SUMIFS('GCAM By Region By Sector'!E:E,'GCAM By Region By Sector'!$B:$B,$B27)*10^3,SUMIFS('EPS Emissions'!F:F,'EPS Emissions'!$C:$C,$B27)),
IF($A27="GCAM",SUMIFS('GCAM By Region By Sector'!E:E,'GCAM By Region By Sector'!$B:$B,$B27,'GCAM By Region By Sector'!$C:$C,$B$1)*10^3,SUMIFS('EPS Emissions'!F:F,'EPS Emissions'!$C:$C,$B27,'EPS Emissions'!$D:$D,$B$1)))</f>
        <v>-16.5425</v>
      </c>
      <c r="G27" s="47">
        <f>IF($B$1="All Sectors",
IF($A27="GCAM",SUMIFS('GCAM By Region By Sector'!F:F,'GCAM By Region By Sector'!$B:$B,$B27)*10^3,SUMIFS('EPS Emissions'!G:G,'EPS Emissions'!$C:$C,$B27)),
IF($A27="GCAM",SUMIFS('GCAM By Region By Sector'!F:F,'GCAM By Region By Sector'!$B:$B,$B27,'GCAM By Region By Sector'!$C:$C,$B$1)*10^3,SUMIFS('EPS Emissions'!G:G,'EPS Emissions'!$C:$C,$B27,'EPS Emissions'!$D:$D,$B$1)))</f>
        <v>-16.5425</v>
      </c>
      <c r="H27" s="47">
        <f>IF($B$1="All Sectors",
IF($A27="GCAM",SUMIFS('GCAM By Region By Sector'!G:G,'GCAM By Region By Sector'!$B:$B,$B27)*10^3,SUMIFS('EPS Emissions'!H:H,'EPS Emissions'!$C:$C,$B27)),
IF($A27="GCAM",SUMIFS('GCAM By Region By Sector'!G:G,'GCAM By Region By Sector'!$B:$B,$B27,'GCAM By Region By Sector'!$C:$C,$B$1)*10^3,SUMIFS('EPS Emissions'!H:H,'EPS Emissions'!$C:$C,$B27,'EPS Emissions'!$D:$D,$B$1)))</f>
        <v>-16.642499999999998</v>
      </c>
      <c r="I27" s="47">
        <f>IF($B$1="All Sectors",
IF($A27="GCAM",SUMIFS('GCAM By Region By Sector'!H:H,'GCAM By Region By Sector'!$B:$B,$B27)*10^3,SUMIFS('EPS Emissions'!I:I,'EPS Emissions'!$C:$C,$B27)),
IF($A27="GCAM",SUMIFS('GCAM By Region By Sector'!H:H,'GCAM By Region By Sector'!$B:$B,$B27,'GCAM By Region By Sector'!$C:$C,$B$1)*10^3,SUMIFS('EPS Emissions'!I:I,'EPS Emissions'!$C:$C,$B27,'EPS Emissions'!$D:$D,$B$1)))</f>
        <v>-16.5425</v>
      </c>
      <c r="J27" s="47">
        <f>IF($B$1="All Sectors",
IF($A27="GCAM",SUMIFS('GCAM By Region By Sector'!I:I,'GCAM By Region By Sector'!$B:$B,$B27)*10^3,SUMIFS('EPS Emissions'!J:J,'EPS Emissions'!$C:$C,$B27)),
IF($A27="GCAM",SUMIFS('GCAM By Region By Sector'!I:I,'GCAM By Region By Sector'!$B:$B,$B27,'GCAM By Region By Sector'!$C:$C,$B$1)*10^3,SUMIFS('EPS Emissions'!J:J,'EPS Emissions'!$C:$C,$B27,'EPS Emissions'!$D:$D,$B$1)))</f>
        <v>-16.5425</v>
      </c>
      <c r="K27" s="47">
        <f>IF($B$1="All Sectors",
IF($A27="GCAM",SUMIFS('GCAM By Region By Sector'!J:J,'GCAM By Region By Sector'!$B:$B,$B27)*10^3,SUMIFS('EPS Emissions'!K:K,'EPS Emissions'!$C:$C,$B27)),
IF($A27="GCAM",SUMIFS('GCAM By Region By Sector'!J:J,'GCAM By Region By Sector'!$B:$B,$B27,'GCAM By Region By Sector'!$C:$C,$B$1)*10^3,SUMIFS('EPS Emissions'!K:K,'EPS Emissions'!$C:$C,$B27,'EPS Emissions'!$D:$D,$B$1)))</f>
        <v>-16.7425</v>
      </c>
      <c r="L27" s="47">
        <f>IF($B$1="All Sectors",
IF($A27="GCAM",SUMIFS('GCAM By Region By Sector'!K:K,'GCAM By Region By Sector'!$B:$B,$B27)*10^3,SUMIFS('EPS Emissions'!L:L,'EPS Emissions'!$C:$C,$B27)),
IF($A27="GCAM",SUMIFS('GCAM By Region By Sector'!K:K,'GCAM By Region By Sector'!$B:$B,$B27,'GCAM By Region By Sector'!$C:$C,$B$1)*10^3,SUMIFS('EPS Emissions'!L:L,'EPS Emissions'!$C:$C,$B27,'EPS Emissions'!$D:$D,$B$1)))</f>
        <v>-17.0425</v>
      </c>
      <c r="M27" s="47">
        <f>IF($B$1="All Sectors",
IF($A27="GCAM",SUMIFS('GCAM By Region By Sector'!L:L,'GCAM By Region By Sector'!$B:$B,$B27)*10^3,SUMIFS('EPS Emissions'!M:M,'EPS Emissions'!$C:$C,$B27)),
IF($A27="GCAM",SUMIFS('GCAM By Region By Sector'!L:L,'GCAM By Region By Sector'!$B:$B,$B27,'GCAM By Region By Sector'!$C:$C,$B$1)*10^3,SUMIFS('EPS Emissions'!M:M,'EPS Emissions'!$C:$C,$B27,'EPS Emissions'!$D:$D,$B$1)))</f>
        <v>-17.2425</v>
      </c>
      <c r="N27" s="47">
        <f>IF($B$1="All Sectors",
IF($A27="GCAM",SUMIFS('GCAM By Region By Sector'!M:M,'GCAM By Region By Sector'!$B:$B,$B27)*10^3,SUMIFS('EPS Emissions'!N:N,'EPS Emissions'!$C:$C,$B27)),
IF($A27="GCAM",SUMIFS('GCAM By Region By Sector'!M:M,'GCAM By Region By Sector'!$B:$B,$B27,'GCAM By Region By Sector'!$C:$C,$B$1)*10^3,SUMIFS('EPS Emissions'!N:N,'EPS Emissions'!$C:$C,$B27,'EPS Emissions'!$D:$D,$B$1)))</f>
        <v>-17.5425</v>
      </c>
      <c r="O27" s="47">
        <f>IF($B$1="All Sectors",
IF($A27="GCAM",SUMIFS('GCAM By Region By Sector'!N:N,'GCAM By Region By Sector'!$B:$B,$B27)*10^3,SUMIFS('EPS Emissions'!O:O,'EPS Emissions'!$C:$C,$B27)),
IF($A27="GCAM",SUMIFS('GCAM By Region By Sector'!N:N,'GCAM By Region By Sector'!$B:$B,$B27,'GCAM By Region By Sector'!$C:$C,$B$1)*10^3,SUMIFS('EPS Emissions'!O:O,'EPS Emissions'!$C:$C,$B27,'EPS Emissions'!$D:$D,$B$1)))</f>
        <v>-17.7425</v>
      </c>
      <c r="P27" s="47">
        <f>IF($B$1="All Sectors",
IF($A27="GCAM",SUMIFS('GCAM By Region By Sector'!O:O,'GCAM By Region By Sector'!$B:$B,$B27)*10^3,SUMIFS('EPS Emissions'!P:P,'EPS Emissions'!$C:$C,$B27)),
IF($A27="GCAM",SUMIFS('GCAM By Region By Sector'!O:O,'GCAM By Region By Sector'!$B:$B,$B27,'GCAM By Region By Sector'!$C:$C,$B$1)*10^3,SUMIFS('EPS Emissions'!P:P,'EPS Emissions'!$C:$C,$B27,'EPS Emissions'!$D:$D,$B$1)))</f>
        <v>-17.942499999999999</v>
      </c>
      <c r="Q27" s="47">
        <f>IF($B$1="All Sectors",
IF($A27="GCAM",SUMIFS('GCAM By Region By Sector'!P:P,'GCAM By Region By Sector'!$B:$B,$B27)*10^3,SUMIFS('EPS Emissions'!Q:Q,'EPS Emissions'!$C:$C,$B27)),
IF($A27="GCAM",SUMIFS('GCAM By Region By Sector'!P:P,'GCAM By Region By Sector'!$B:$B,$B27,'GCAM By Region By Sector'!$C:$C,$B$1)*10^3,SUMIFS('EPS Emissions'!Q:Q,'EPS Emissions'!$C:$C,$B27,'EPS Emissions'!$D:$D,$B$1)))</f>
        <v>-17.442499999999999</v>
      </c>
      <c r="R27" s="47">
        <f>IF($B$1="All Sectors",
IF($A27="GCAM",SUMIFS('GCAM By Region By Sector'!Q:Q,'GCAM By Region By Sector'!$B:$B,$B27)*10^3,SUMIFS('EPS Emissions'!R:R,'EPS Emissions'!$C:$C,$B27)),
IF($A27="GCAM",SUMIFS('GCAM By Region By Sector'!Q:Q,'GCAM By Region By Sector'!$B:$B,$B27,'GCAM By Region By Sector'!$C:$C,$B$1)*10^3,SUMIFS('EPS Emissions'!R:R,'EPS Emissions'!$C:$C,$B27,'EPS Emissions'!$D:$D,$B$1)))</f>
        <v>-17.642499999999998</v>
      </c>
      <c r="S27" s="47">
        <f>IF($B$1="All Sectors",
IF($A27="GCAM",SUMIFS('GCAM By Region By Sector'!R:R,'GCAM By Region By Sector'!$B:$B,$B27)*10^3,SUMIFS('EPS Emissions'!S:S,'EPS Emissions'!$C:$C,$B27)),
IF($A27="GCAM",SUMIFS('GCAM By Region By Sector'!R:R,'GCAM By Region By Sector'!$B:$B,$B27,'GCAM By Region By Sector'!$C:$C,$B$1)*10^3,SUMIFS('EPS Emissions'!S:S,'EPS Emissions'!$C:$C,$B27,'EPS Emissions'!$D:$D,$B$1)))</f>
        <v>-17.842500000000001</v>
      </c>
      <c r="T27" s="47">
        <f>IF($B$1="All Sectors",
IF($A27="GCAM",SUMIFS('GCAM By Region By Sector'!S:S,'GCAM By Region By Sector'!$B:$B,$B27)*10^3,SUMIFS('EPS Emissions'!T:T,'EPS Emissions'!$C:$C,$B27)),
IF($A27="GCAM",SUMIFS('GCAM By Region By Sector'!S:S,'GCAM By Region By Sector'!$B:$B,$B27,'GCAM By Region By Sector'!$C:$C,$B$1)*10^3,SUMIFS('EPS Emissions'!T:T,'EPS Emissions'!$C:$C,$B27,'EPS Emissions'!$D:$D,$B$1)))</f>
        <v>-17.942499999999999</v>
      </c>
      <c r="U27" s="47">
        <f>IF($B$1="All Sectors",
IF($A27="GCAM",SUMIFS('GCAM By Region By Sector'!T:T,'GCAM By Region By Sector'!$B:$B,$B27)*10^3,SUMIFS('EPS Emissions'!U:U,'EPS Emissions'!$C:$C,$B27)),
IF($A27="GCAM",SUMIFS('GCAM By Region By Sector'!T:T,'GCAM By Region By Sector'!$B:$B,$B27,'GCAM By Region By Sector'!$C:$C,$B$1)*10^3,SUMIFS('EPS Emissions'!U:U,'EPS Emissions'!$C:$C,$B27,'EPS Emissions'!$D:$D,$B$1)))</f>
        <v>-18.342500000000001</v>
      </c>
      <c r="V27" s="47">
        <f>IF($B$1="All Sectors",
IF($A27="GCAM",SUMIFS('GCAM By Region By Sector'!U:U,'GCAM By Region By Sector'!$B:$B,$B27)*10^3,SUMIFS('EPS Emissions'!V:V,'EPS Emissions'!$C:$C,$B27)),
IF($A27="GCAM",SUMIFS('GCAM By Region By Sector'!U:U,'GCAM By Region By Sector'!$B:$B,$B27,'GCAM By Region By Sector'!$C:$C,$B$1)*10^3,SUMIFS('EPS Emissions'!V:V,'EPS Emissions'!$C:$C,$B27,'EPS Emissions'!$D:$D,$B$1)))</f>
        <v>-18.642499999999998</v>
      </c>
      <c r="W27" s="47">
        <f>IF($B$1="All Sectors",
IF($A27="GCAM",SUMIFS('GCAM By Region By Sector'!V:V,'GCAM By Region By Sector'!$B:$B,$B27)*10^3,SUMIFS('EPS Emissions'!W:W,'EPS Emissions'!$C:$C,$B27)),
IF($A27="GCAM",SUMIFS('GCAM By Region By Sector'!V:V,'GCAM By Region By Sector'!$B:$B,$B27,'GCAM By Region By Sector'!$C:$C,$B$1)*10^3,SUMIFS('EPS Emissions'!W:W,'EPS Emissions'!$C:$C,$B27,'EPS Emissions'!$D:$D,$B$1)))</f>
        <v>-18.942499999999999</v>
      </c>
      <c r="X27" s="47">
        <f>IF($B$1="All Sectors",
IF($A27="GCAM",SUMIFS('GCAM By Region By Sector'!W:W,'GCAM By Region By Sector'!$B:$B,$B27)*10^3,SUMIFS('EPS Emissions'!X:X,'EPS Emissions'!$C:$C,$B27)),
IF($A27="GCAM",SUMIFS('GCAM By Region By Sector'!W:W,'GCAM By Region By Sector'!$B:$B,$B27,'GCAM By Region By Sector'!$C:$C,$B$1)*10^3,SUMIFS('EPS Emissions'!X:X,'EPS Emissions'!$C:$C,$B27,'EPS Emissions'!$D:$D,$B$1)))</f>
        <v>-19.0425</v>
      </c>
      <c r="Y27" s="47">
        <f>IF($B$1="All Sectors",
IF($A27="GCAM",SUMIFS('GCAM By Region By Sector'!X:X,'GCAM By Region By Sector'!$B:$B,$B27)*10^3,SUMIFS('EPS Emissions'!Y:Y,'EPS Emissions'!$C:$C,$B27)),
IF($A27="GCAM",SUMIFS('GCAM By Region By Sector'!X:X,'GCAM By Region By Sector'!$B:$B,$B27,'GCAM By Region By Sector'!$C:$C,$B$1)*10^3,SUMIFS('EPS Emissions'!Y:Y,'EPS Emissions'!$C:$C,$B27,'EPS Emissions'!$D:$D,$B$1)))</f>
        <v>-19.142499999999998</v>
      </c>
      <c r="Z27" s="47">
        <f>IF($B$1="All Sectors",
IF($A27="GCAM",SUMIFS('GCAM By Region By Sector'!Y:Y,'GCAM By Region By Sector'!$B:$B,$B27)*10^3,SUMIFS('EPS Emissions'!Z:Z,'EPS Emissions'!$C:$C,$B27)),
IF($A27="GCAM",SUMIFS('GCAM By Region By Sector'!Y:Y,'GCAM By Region By Sector'!$B:$B,$B27,'GCAM By Region By Sector'!$C:$C,$B$1)*10^3,SUMIFS('EPS Emissions'!Z:Z,'EPS Emissions'!$C:$C,$B27,'EPS Emissions'!$D:$D,$B$1)))</f>
        <v>-19.2425</v>
      </c>
      <c r="AA27" s="47">
        <f>IF($B$1="All Sectors",
IF($A27="GCAM",SUMIFS('GCAM By Region By Sector'!Z:Z,'GCAM By Region By Sector'!$B:$B,$B27)*10^3,SUMIFS('EPS Emissions'!AA:AA,'EPS Emissions'!$C:$C,$B27)),
IF($A27="GCAM",SUMIFS('GCAM By Region By Sector'!Z:Z,'GCAM By Region By Sector'!$B:$B,$B27,'GCAM By Region By Sector'!$C:$C,$B$1)*10^3,SUMIFS('EPS Emissions'!AA:AA,'EPS Emissions'!$C:$C,$B27,'EPS Emissions'!$D:$D,$B$1)))</f>
        <v>-19.342500000000001</v>
      </c>
      <c r="AB27" s="47">
        <f>IF($B$1="All Sectors",
IF($A27="GCAM",SUMIFS('GCAM By Region By Sector'!AA:AA,'GCAM By Region By Sector'!$B:$B,$B27)*10^3,SUMIFS('EPS Emissions'!AB:AB,'EPS Emissions'!$C:$C,$B27)),
IF($A27="GCAM",SUMIFS('GCAM By Region By Sector'!AA:AA,'GCAM By Region By Sector'!$B:$B,$B27,'GCAM By Region By Sector'!$C:$C,$B$1)*10^3,SUMIFS('EPS Emissions'!AB:AB,'EPS Emissions'!$C:$C,$B27,'EPS Emissions'!$D:$D,$B$1)))</f>
        <v>-19.442499999999999</v>
      </c>
      <c r="AC27" s="47">
        <f>IF($B$1="All Sectors",
IF($A27="GCAM",SUMIFS('GCAM By Region By Sector'!AB:AB,'GCAM By Region By Sector'!$B:$B,$B27)*10^3,SUMIFS('EPS Emissions'!AC:AC,'EPS Emissions'!$C:$C,$B27)),
IF($A27="GCAM",SUMIFS('GCAM By Region By Sector'!AB:AB,'GCAM By Region By Sector'!$B:$B,$B27,'GCAM By Region By Sector'!$C:$C,$B$1)*10^3,SUMIFS('EPS Emissions'!AC:AC,'EPS Emissions'!$C:$C,$B27,'EPS Emissions'!$D:$D,$B$1)))</f>
        <v>-19.5425</v>
      </c>
      <c r="AD27" s="47">
        <f>IF($B$1="All Sectors",
IF($A27="GCAM",SUMIFS('GCAM By Region By Sector'!AC:AC,'GCAM By Region By Sector'!$B:$B,$B27)*10^3,SUMIFS('EPS Emissions'!AD:AD,'EPS Emissions'!$C:$C,$B27)),
IF($A27="GCAM",SUMIFS('GCAM By Region By Sector'!AC:AC,'GCAM By Region By Sector'!$B:$B,$B27,'GCAM By Region By Sector'!$C:$C,$B$1)*10^3,SUMIFS('EPS Emissions'!AD:AD,'EPS Emissions'!$C:$C,$B27,'EPS Emissions'!$D:$D,$B$1)))</f>
        <v>-19.642499999999998</v>
      </c>
      <c r="AE27" s="47">
        <f>IF($B$1="All Sectors",
IF($A27="GCAM",SUMIFS('GCAM By Region By Sector'!AD:AD,'GCAM By Region By Sector'!$B:$B,$B27)*10^3,SUMIFS('EPS Emissions'!AE:AE,'EPS Emissions'!$C:$C,$B27)),
IF($A27="GCAM",SUMIFS('GCAM By Region By Sector'!AD:AD,'GCAM By Region By Sector'!$B:$B,$B27,'GCAM By Region By Sector'!$C:$C,$B$1)*10^3,SUMIFS('EPS Emissions'!AE:AE,'EPS Emissions'!$C:$C,$B27,'EPS Emissions'!$D:$D,$B$1)))</f>
        <v>-19.642499999999998</v>
      </c>
      <c r="AF27" s="47">
        <f>IF($B$1="All Sectors",
IF($A27="GCAM",SUMIFS('GCAM By Region By Sector'!AE:AE,'GCAM By Region By Sector'!$B:$B,$B27)*10^3,SUMIFS('EPS Emissions'!AF:AF,'EPS Emissions'!$C:$C,$B27)),
IF($A27="GCAM",SUMIFS('GCAM By Region By Sector'!AE:AE,'GCAM By Region By Sector'!$B:$B,$B27,'GCAM By Region By Sector'!$C:$C,$B$1)*10^3,SUMIFS('EPS Emissions'!AF:AF,'EPS Emissions'!$C:$C,$B27,'EPS Emissions'!$D:$D,$B$1)))</f>
        <v>-19.642499999999998</v>
      </c>
      <c r="AG27" s="47">
        <f>IF($B$1="All Sectors",
IF($A27="GCAM",SUMIFS('GCAM By Region By Sector'!AF:AF,'GCAM By Region By Sector'!$B:$B,$B27)*10^3,SUMIFS('EPS Emissions'!AG:AG,'EPS Emissions'!$C:$C,$B27)),
IF($A27="GCAM",SUMIFS('GCAM By Region By Sector'!AF:AF,'GCAM By Region By Sector'!$B:$B,$B27,'GCAM By Region By Sector'!$C:$C,$B$1)*10^3,SUMIFS('EPS Emissions'!AG:AG,'EPS Emissions'!$C:$C,$B27,'EPS Emissions'!$D:$D,$B$1)))</f>
        <v>-19.7425</v>
      </c>
      <c r="AH27" s="47">
        <f>IF($B$1="All Sectors",
IF($A27="GCAM",SUMIFS('GCAM By Region By Sector'!AG:AG,'GCAM By Region By Sector'!$B:$B,$B27)*10^3,SUMIFS('EPS Emissions'!AH:AH,'EPS Emissions'!$C:$C,$B27)),
IF($A27="GCAM",SUMIFS('GCAM By Region By Sector'!AG:AG,'GCAM By Region By Sector'!$B:$B,$B27,'GCAM By Region By Sector'!$C:$C,$B$1)*10^3,SUMIFS('EPS Emissions'!AH:AH,'EPS Emissions'!$C:$C,$B27,'EPS Emissions'!$D:$D,$B$1)))</f>
        <v>-19.7425</v>
      </c>
      <c r="AI27" s="47">
        <f>IF($B$1="All Sectors",
IF($A27="GCAM",SUMIFS('GCAM By Region By Sector'!AH:AH,'GCAM By Region By Sector'!$B:$B,$B27)*10^3,SUMIFS('EPS Emissions'!AI:AI,'EPS Emissions'!$C:$C,$B27)),
IF($A27="GCAM",SUMIFS('GCAM By Region By Sector'!AH:AH,'GCAM By Region By Sector'!$B:$B,$B27,'GCAM By Region By Sector'!$C:$C,$B$1)*10^3,SUMIFS('EPS Emissions'!AI:AI,'EPS Emissions'!$C:$C,$B27,'EPS Emissions'!$D:$D,$B$1)))</f>
        <v>-19.7425</v>
      </c>
    </row>
    <row r="28" spans="1:35" x14ac:dyDescent="0.35">
      <c r="A28" s="10" t="s">
        <v>13</v>
      </c>
      <c r="B28" s="13" t="s">
        <v>48</v>
      </c>
      <c r="C28" t="s">
        <v>48</v>
      </c>
      <c r="D28" s="61">
        <f t="shared" si="1"/>
        <v>-12.049064193562192</v>
      </c>
      <c r="E28" s="47">
        <f>IF($B$1="All Sectors",
IF($A28="GCAM",SUMIFS('GCAM By Region By Sector'!D:D,'GCAM By Region By Sector'!$B:$B,$B28)*10^3,SUMIFS('EPS Emissions'!E:E,'EPS Emissions'!$C:$C,$B28)),
IF($A28="GCAM",SUMIFS('GCAM By Region By Sector'!D:D,'GCAM By Region By Sector'!$B:$B,$B28,'GCAM By Region By Sector'!$C:$C,$B$1)*10^3,SUMIFS('EPS Emissions'!E:E,'EPS Emissions'!$C:$C,$B28,'EPS Emissions'!$D:$D,$B$1)))</f>
        <v>-146.41920093881049</v>
      </c>
      <c r="F28" s="47">
        <f>IF($B$1="All Sectors",
IF($A28="GCAM",SUMIFS('GCAM By Region By Sector'!E:E,'GCAM By Region By Sector'!$B:$B,$B28)*10^3,SUMIFS('EPS Emissions'!F:F,'EPS Emissions'!$C:$C,$B28)),
IF($A28="GCAM",SUMIFS('GCAM By Region By Sector'!E:E,'GCAM By Region By Sector'!$B:$B,$B28,'GCAM By Region By Sector'!$C:$C,$B$1)*10^3,SUMIFS('EPS Emissions'!F:F,'EPS Emissions'!$C:$C,$B28,'EPS Emissions'!$D:$D,$B$1)))</f>
        <v>-157.77497639804071</v>
      </c>
      <c r="G28" s="47">
        <f>IF($B$1="All Sectors",
IF($A28="GCAM",SUMIFS('GCAM By Region By Sector'!F:F,'GCAM By Region By Sector'!$B:$B,$B28)*10^3,SUMIFS('EPS Emissions'!G:G,'EPS Emissions'!$C:$C,$B28)),
IF($A28="GCAM",SUMIFS('GCAM By Region By Sector'!F:F,'GCAM By Region By Sector'!$B:$B,$B28,'GCAM By Region By Sector'!$C:$C,$B$1)*10^3,SUMIFS('EPS Emissions'!G:G,'EPS Emissions'!$C:$C,$B28,'EPS Emissions'!$D:$D,$B$1)))</f>
        <v>-169.13075185727089</v>
      </c>
      <c r="H28" s="47">
        <f>IF($B$1="All Sectors",
IF($A28="GCAM",SUMIFS('GCAM By Region By Sector'!G:G,'GCAM By Region By Sector'!$B:$B,$B28)*10^3,SUMIFS('EPS Emissions'!H:H,'EPS Emissions'!$C:$C,$B28)),
IF($A28="GCAM",SUMIFS('GCAM By Region By Sector'!G:G,'GCAM By Region By Sector'!$B:$B,$B28,'GCAM By Region By Sector'!$C:$C,$B$1)*10^3,SUMIFS('EPS Emissions'!H:H,'EPS Emissions'!$C:$C,$B28,'EPS Emissions'!$D:$D,$B$1)))</f>
        <v>-180.48652731650111</v>
      </c>
      <c r="I28" s="47">
        <f>IF($B$1="All Sectors",
IF($A28="GCAM",SUMIFS('GCAM By Region By Sector'!H:H,'GCAM By Region By Sector'!$B:$B,$B28)*10^3,SUMIFS('EPS Emissions'!I:I,'EPS Emissions'!$C:$C,$B28)),
IF($A28="GCAM",SUMIFS('GCAM By Region By Sector'!H:H,'GCAM By Region By Sector'!$B:$B,$B28,'GCAM By Region By Sector'!$C:$C,$B$1)*10^3,SUMIFS('EPS Emissions'!I:I,'EPS Emissions'!$C:$C,$B28,'EPS Emissions'!$D:$D,$B$1)))</f>
        <v>-191.8423027757313</v>
      </c>
      <c r="J28" s="47">
        <f>IF($B$1="All Sectors",
IF($A28="GCAM",SUMIFS('GCAM By Region By Sector'!I:I,'GCAM By Region By Sector'!$B:$B,$B28)*10^3,SUMIFS('EPS Emissions'!J:J,'EPS Emissions'!$C:$C,$B28)),
IF($A28="GCAM",SUMIFS('GCAM By Region By Sector'!I:I,'GCAM By Region By Sector'!$B:$B,$B28,'GCAM By Region By Sector'!$C:$C,$B$1)*10^3,SUMIFS('EPS Emissions'!J:J,'EPS Emissions'!$C:$C,$B28,'EPS Emissions'!$D:$D,$B$1)))</f>
        <v>-203.19807823496149</v>
      </c>
      <c r="K28" s="47">
        <f>IF($B$1="All Sectors",
IF($A28="GCAM",SUMIFS('GCAM By Region By Sector'!J:J,'GCAM By Region By Sector'!$B:$B,$B28)*10^3,SUMIFS('EPS Emissions'!K:K,'EPS Emissions'!$C:$C,$B28)),
IF($A28="GCAM",SUMIFS('GCAM By Region By Sector'!J:J,'GCAM By Region By Sector'!$B:$B,$B28,'GCAM By Region By Sector'!$C:$C,$B$1)*10^3,SUMIFS('EPS Emissions'!K:K,'EPS Emissions'!$C:$C,$B28,'EPS Emissions'!$D:$D,$B$1)))</f>
        <v>-219.35462216969728</v>
      </c>
      <c r="L28" s="47">
        <f>IF($B$1="All Sectors",
IF($A28="GCAM",SUMIFS('GCAM By Region By Sector'!K:K,'GCAM By Region By Sector'!$B:$B,$B28)*10^3,SUMIFS('EPS Emissions'!L:L,'EPS Emissions'!$C:$C,$B28)),
IF($A28="GCAM",SUMIFS('GCAM By Region By Sector'!K:K,'GCAM By Region By Sector'!$B:$B,$B28,'GCAM By Region By Sector'!$C:$C,$B$1)*10^3,SUMIFS('EPS Emissions'!L:L,'EPS Emissions'!$C:$C,$B28,'EPS Emissions'!$D:$D,$B$1)))</f>
        <v>-235.51116610443307</v>
      </c>
      <c r="M28" s="47">
        <f>IF($B$1="All Sectors",
IF($A28="GCAM",SUMIFS('GCAM By Region By Sector'!L:L,'GCAM By Region By Sector'!$B:$B,$B28)*10^3,SUMIFS('EPS Emissions'!M:M,'EPS Emissions'!$C:$C,$B28)),
IF($A28="GCAM",SUMIFS('GCAM By Region By Sector'!L:L,'GCAM By Region By Sector'!$B:$B,$B28,'GCAM By Region By Sector'!$C:$C,$B$1)*10^3,SUMIFS('EPS Emissions'!M:M,'EPS Emissions'!$C:$C,$B28,'EPS Emissions'!$D:$D,$B$1)))</f>
        <v>-251.66771003916881</v>
      </c>
      <c r="N28" s="47">
        <f>IF($B$1="All Sectors",
IF($A28="GCAM",SUMIFS('GCAM By Region By Sector'!M:M,'GCAM By Region By Sector'!$B:$B,$B28)*10^3,SUMIFS('EPS Emissions'!N:N,'EPS Emissions'!$C:$C,$B28)),
IF($A28="GCAM",SUMIFS('GCAM By Region By Sector'!M:M,'GCAM By Region By Sector'!$B:$B,$B28,'GCAM By Region By Sector'!$C:$C,$B$1)*10^3,SUMIFS('EPS Emissions'!N:N,'EPS Emissions'!$C:$C,$B28,'EPS Emissions'!$D:$D,$B$1)))</f>
        <v>-267.82425397390466</v>
      </c>
      <c r="O28" s="47">
        <f>IF($B$1="All Sectors",
IF($A28="GCAM",SUMIFS('GCAM By Region By Sector'!N:N,'GCAM By Region By Sector'!$B:$B,$B28)*10^3,SUMIFS('EPS Emissions'!O:O,'EPS Emissions'!$C:$C,$B28)),
IF($A28="GCAM",SUMIFS('GCAM By Region By Sector'!N:N,'GCAM By Region By Sector'!$B:$B,$B28,'GCAM By Region By Sector'!$C:$C,$B$1)*10^3,SUMIFS('EPS Emissions'!O:O,'EPS Emissions'!$C:$C,$B28,'EPS Emissions'!$D:$D,$B$1)))</f>
        <v>-283.9807979086404</v>
      </c>
      <c r="P28" s="47">
        <f>IF($B$1="All Sectors",
IF($A28="GCAM",SUMIFS('GCAM By Region By Sector'!O:O,'GCAM By Region By Sector'!$B:$B,$B28)*10^3,SUMIFS('EPS Emissions'!P:P,'EPS Emissions'!$C:$C,$B28)),
IF($A28="GCAM",SUMIFS('GCAM By Region By Sector'!O:O,'GCAM By Region By Sector'!$B:$B,$B28,'GCAM By Region By Sector'!$C:$C,$B$1)*10^3,SUMIFS('EPS Emissions'!P:P,'EPS Emissions'!$C:$C,$B28,'EPS Emissions'!$D:$D,$B$1)))</f>
        <v>-303.04127200143392</v>
      </c>
      <c r="Q28" s="47">
        <f>IF($B$1="All Sectors",
IF($A28="GCAM",SUMIFS('GCAM By Region By Sector'!P:P,'GCAM By Region By Sector'!$B:$B,$B28)*10^3,SUMIFS('EPS Emissions'!Q:Q,'EPS Emissions'!$C:$C,$B28)),
IF($A28="GCAM",SUMIFS('GCAM By Region By Sector'!P:P,'GCAM By Region By Sector'!$B:$B,$B28,'GCAM By Region By Sector'!$C:$C,$B$1)*10^3,SUMIFS('EPS Emissions'!Q:Q,'EPS Emissions'!$C:$C,$B28,'EPS Emissions'!$D:$D,$B$1)))</f>
        <v>-322.10174609422745</v>
      </c>
      <c r="R28" s="47">
        <f>IF($B$1="All Sectors",
IF($A28="GCAM",SUMIFS('GCAM By Region By Sector'!Q:Q,'GCAM By Region By Sector'!$B:$B,$B28)*10^3,SUMIFS('EPS Emissions'!R:R,'EPS Emissions'!$C:$C,$B28)),
IF($A28="GCAM",SUMIFS('GCAM By Region By Sector'!Q:Q,'GCAM By Region By Sector'!$B:$B,$B28,'GCAM By Region By Sector'!$C:$C,$B$1)*10^3,SUMIFS('EPS Emissions'!R:R,'EPS Emissions'!$C:$C,$B28,'EPS Emissions'!$D:$D,$B$1)))</f>
        <v>-341.16222018702098</v>
      </c>
      <c r="S28" s="47">
        <f>IF($B$1="All Sectors",
IF($A28="GCAM",SUMIFS('GCAM By Region By Sector'!R:R,'GCAM By Region By Sector'!$B:$B,$B28)*10^3,SUMIFS('EPS Emissions'!S:S,'EPS Emissions'!$C:$C,$B28)),
IF($A28="GCAM",SUMIFS('GCAM By Region By Sector'!R:R,'GCAM By Region By Sector'!$B:$B,$B28,'GCAM By Region By Sector'!$C:$C,$B$1)*10^3,SUMIFS('EPS Emissions'!S:S,'EPS Emissions'!$C:$C,$B28,'EPS Emissions'!$D:$D,$B$1)))</f>
        <v>-360.22269427981445</v>
      </c>
      <c r="T28" s="47">
        <f>IF($B$1="All Sectors",
IF($A28="GCAM",SUMIFS('GCAM By Region By Sector'!S:S,'GCAM By Region By Sector'!$B:$B,$B28)*10^3,SUMIFS('EPS Emissions'!T:T,'EPS Emissions'!$C:$C,$B28)),
IF($A28="GCAM",SUMIFS('GCAM By Region By Sector'!S:S,'GCAM By Region By Sector'!$B:$B,$B28,'GCAM By Region By Sector'!$C:$C,$B$1)*10^3,SUMIFS('EPS Emissions'!T:T,'EPS Emissions'!$C:$C,$B28,'EPS Emissions'!$D:$D,$B$1)))</f>
        <v>-379.28316837260803</v>
      </c>
      <c r="U28" s="47">
        <f>IF($B$1="All Sectors",
IF($A28="GCAM",SUMIFS('GCAM By Region By Sector'!T:T,'GCAM By Region By Sector'!$B:$B,$B28)*10^3,SUMIFS('EPS Emissions'!U:U,'EPS Emissions'!$C:$C,$B28)),
IF($A28="GCAM",SUMIFS('GCAM By Region By Sector'!T:T,'GCAM By Region By Sector'!$B:$B,$B28,'GCAM By Region By Sector'!$C:$C,$B$1)*10^3,SUMIFS('EPS Emissions'!U:U,'EPS Emissions'!$C:$C,$B28,'EPS Emissions'!$D:$D,$B$1)))</f>
        <v>-399.84034778162879</v>
      </c>
      <c r="V28" s="47">
        <f>IF($B$1="All Sectors",
IF($A28="GCAM",SUMIFS('GCAM By Region By Sector'!U:U,'GCAM By Region By Sector'!$B:$B,$B28)*10^3,SUMIFS('EPS Emissions'!V:V,'EPS Emissions'!$C:$C,$B28)),
IF($A28="GCAM",SUMIFS('GCAM By Region By Sector'!U:U,'GCAM By Region By Sector'!$B:$B,$B28,'GCAM By Region By Sector'!$C:$C,$B$1)*10^3,SUMIFS('EPS Emissions'!V:V,'EPS Emissions'!$C:$C,$B28,'EPS Emissions'!$D:$D,$B$1)))</f>
        <v>-420.39752719064961</v>
      </c>
      <c r="W28" s="47">
        <f>IF($B$1="All Sectors",
IF($A28="GCAM",SUMIFS('GCAM By Region By Sector'!V:V,'GCAM By Region By Sector'!$B:$B,$B28)*10^3,SUMIFS('EPS Emissions'!W:W,'EPS Emissions'!$C:$C,$B28)),
IF($A28="GCAM",SUMIFS('GCAM By Region By Sector'!V:V,'GCAM By Region By Sector'!$B:$B,$B28,'GCAM By Region By Sector'!$C:$C,$B$1)*10^3,SUMIFS('EPS Emissions'!W:W,'EPS Emissions'!$C:$C,$B28,'EPS Emissions'!$D:$D,$B$1)))</f>
        <v>-440.95470659967037</v>
      </c>
      <c r="X28" s="47">
        <f>IF($B$1="All Sectors",
IF($A28="GCAM",SUMIFS('GCAM By Region By Sector'!W:W,'GCAM By Region By Sector'!$B:$B,$B28)*10^3,SUMIFS('EPS Emissions'!X:X,'EPS Emissions'!$C:$C,$B28)),
IF($A28="GCAM",SUMIFS('GCAM By Region By Sector'!W:W,'GCAM By Region By Sector'!$B:$B,$B28,'GCAM By Region By Sector'!$C:$C,$B$1)*10^3,SUMIFS('EPS Emissions'!X:X,'EPS Emissions'!$C:$C,$B28,'EPS Emissions'!$D:$D,$B$1)))</f>
        <v>-461.51188600869119</v>
      </c>
      <c r="Y28" s="47">
        <f>IF($B$1="All Sectors",
IF($A28="GCAM",SUMIFS('GCAM By Region By Sector'!X:X,'GCAM By Region By Sector'!$B:$B,$B28)*10^3,SUMIFS('EPS Emissions'!Y:Y,'EPS Emissions'!$C:$C,$B28)),
IF($A28="GCAM",SUMIFS('GCAM By Region By Sector'!X:X,'GCAM By Region By Sector'!$B:$B,$B28,'GCAM By Region By Sector'!$C:$C,$B$1)*10^3,SUMIFS('EPS Emissions'!Y:Y,'EPS Emissions'!$C:$C,$B28,'EPS Emissions'!$D:$D,$B$1)))</f>
        <v>-482.06906541771201</v>
      </c>
      <c r="Z28" s="47">
        <f>IF($B$1="All Sectors",
IF($A28="GCAM",SUMIFS('GCAM By Region By Sector'!Y:Y,'GCAM By Region By Sector'!$B:$B,$B28)*10^3,SUMIFS('EPS Emissions'!Z:Z,'EPS Emissions'!$C:$C,$B28)),
IF($A28="GCAM",SUMIFS('GCAM By Region By Sector'!Y:Y,'GCAM By Region By Sector'!$B:$B,$B28,'GCAM By Region By Sector'!$C:$C,$B$1)*10^3,SUMIFS('EPS Emissions'!Z:Z,'EPS Emissions'!$C:$C,$B28,'EPS Emissions'!$D:$D,$B$1)))</f>
        <v>-501.29256651649536</v>
      </c>
      <c r="AA28" s="47">
        <f>IF($B$1="All Sectors",
IF($A28="GCAM",SUMIFS('GCAM By Region By Sector'!Z:Z,'GCAM By Region By Sector'!$B:$B,$B28)*10^3,SUMIFS('EPS Emissions'!AA:AA,'EPS Emissions'!$C:$C,$B28)),
IF($A28="GCAM",SUMIFS('GCAM By Region By Sector'!Z:Z,'GCAM By Region By Sector'!$B:$B,$B28,'GCAM By Region By Sector'!$C:$C,$B$1)*10^3,SUMIFS('EPS Emissions'!AA:AA,'EPS Emissions'!$C:$C,$B28,'EPS Emissions'!$D:$D,$B$1)))</f>
        <v>-520.51606761527853</v>
      </c>
      <c r="AB28" s="47">
        <f>IF($B$1="All Sectors",
IF($A28="GCAM",SUMIFS('GCAM By Region By Sector'!AA:AA,'GCAM By Region By Sector'!$B:$B,$B28)*10^3,SUMIFS('EPS Emissions'!AB:AB,'EPS Emissions'!$C:$C,$B28)),
IF($A28="GCAM",SUMIFS('GCAM By Region By Sector'!AA:AA,'GCAM By Region By Sector'!$B:$B,$B28,'GCAM By Region By Sector'!$C:$C,$B$1)*10^3,SUMIFS('EPS Emissions'!AB:AB,'EPS Emissions'!$C:$C,$B28,'EPS Emissions'!$D:$D,$B$1)))</f>
        <v>-539.73956871406187</v>
      </c>
      <c r="AC28" s="47">
        <f>IF($B$1="All Sectors",
IF($A28="GCAM",SUMIFS('GCAM By Region By Sector'!AB:AB,'GCAM By Region By Sector'!$B:$B,$B28)*10^3,SUMIFS('EPS Emissions'!AC:AC,'EPS Emissions'!$C:$C,$B28)),
IF($A28="GCAM",SUMIFS('GCAM By Region By Sector'!AB:AB,'GCAM By Region By Sector'!$B:$B,$B28,'GCAM By Region By Sector'!$C:$C,$B$1)*10^3,SUMIFS('EPS Emissions'!AC:AC,'EPS Emissions'!$C:$C,$B28,'EPS Emissions'!$D:$D,$B$1)))</f>
        <v>-558.96306981284511</v>
      </c>
      <c r="AD28" s="47">
        <f>IF($B$1="All Sectors",
IF($A28="GCAM",SUMIFS('GCAM By Region By Sector'!AC:AC,'GCAM By Region By Sector'!$B:$B,$B28)*10^3,SUMIFS('EPS Emissions'!AD:AD,'EPS Emissions'!$C:$C,$B28)),
IF($A28="GCAM",SUMIFS('GCAM By Region By Sector'!AC:AC,'GCAM By Region By Sector'!$B:$B,$B28,'GCAM By Region By Sector'!$C:$C,$B$1)*10^3,SUMIFS('EPS Emissions'!AD:AD,'EPS Emissions'!$C:$C,$B28,'EPS Emissions'!$D:$D,$B$1)))</f>
        <v>-578.18657091162845</v>
      </c>
      <c r="AE28" s="47">
        <f>IF($B$1="All Sectors",
IF($A28="GCAM",SUMIFS('GCAM By Region By Sector'!AD:AD,'GCAM By Region By Sector'!$B:$B,$B28)*10^3,SUMIFS('EPS Emissions'!AE:AE,'EPS Emissions'!$C:$C,$B28)),
IF($A28="GCAM",SUMIFS('GCAM By Region By Sector'!AD:AD,'GCAM By Region By Sector'!$B:$B,$B28,'GCAM By Region By Sector'!$C:$C,$B$1)*10^3,SUMIFS('EPS Emissions'!AE:AE,'EPS Emissions'!$C:$C,$B28,'EPS Emissions'!$D:$D,$B$1)))</f>
        <v>-594.29713583050352</v>
      </c>
      <c r="AF28" s="47">
        <f>IF($B$1="All Sectors",
IF($A28="GCAM",SUMIFS('GCAM By Region By Sector'!AE:AE,'GCAM By Region By Sector'!$B:$B,$B28)*10^3,SUMIFS('EPS Emissions'!AF:AF,'EPS Emissions'!$C:$C,$B28)),
IF($A28="GCAM",SUMIFS('GCAM By Region By Sector'!AE:AE,'GCAM By Region By Sector'!$B:$B,$B28,'GCAM By Region By Sector'!$C:$C,$B$1)*10^3,SUMIFS('EPS Emissions'!AF:AF,'EPS Emissions'!$C:$C,$B28,'EPS Emissions'!$D:$D,$B$1)))</f>
        <v>-610.40770074937848</v>
      </c>
      <c r="AG28" s="47">
        <f>IF($B$1="All Sectors",
IF($A28="GCAM",SUMIFS('GCAM By Region By Sector'!AF:AF,'GCAM By Region By Sector'!$B:$B,$B28)*10^3,SUMIFS('EPS Emissions'!AG:AG,'EPS Emissions'!$C:$C,$B28)),
IF($A28="GCAM",SUMIFS('GCAM By Region By Sector'!AF:AF,'GCAM By Region By Sector'!$B:$B,$B28,'GCAM By Region By Sector'!$C:$C,$B$1)*10^3,SUMIFS('EPS Emissions'!AG:AG,'EPS Emissions'!$C:$C,$B28,'EPS Emissions'!$D:$D,$B$1)))</f>
        <v>-626.51826566825332</v>
      </c>
      <c r="AH28" s="47">
        <f>IF($B$1="All Sectors",
IF($A28="GCAM",SUMIFS('GCAM By Region By Sector'!AG:AG,'GCAM By Region By Sector'!$B:$B,$B28)*10^3,SUMIFS('EPS Emissions'!AH:AH,'EPS Emissions'!$C:$C,$B28)),
IF($A28="GCAM",SUMIFS('GCAM By Region By Sector'!AG:AG,'GCAM By Region By Sector'!$B:$B,$B28,'GCAM By Region By Sector'!$C:$C,$B$1)*10^3,SUMIFS('EPS Emissions'!AH:AH,'EPS Emissions'!$C:$C,$B28,'EPS Emissions'!$D:$D,$B$1)))</f>
        <v>-642.62883058712828</v>
      </c>
      <c r="AI28" s="47">
        <f>IF($B$1="All Sectors",
IF($A28="GCAM",SUMIFS('GCAM By Region By Sector'!AH:AH,'GCAM By Region By Sector'!$B:$B,$B28)*10^3,SUMIFS('EPS Emissions'!AI:AI,'EPS Emissions'!$C:$C,$B28)),
IF($A28="GCAM",SUMIFS('GCAM By Region By Sector'!AH:AH,'GCAM By Region By Sector'!$B:$B,$B28,'GCAM By Region By Sector'!$C:$C,$B$1)*10^3,SUMIFS('EPS Emissions'!AI:AI,'EPS Emissions'!$C:$C,$B28,'EPS Emissions'!$D:$D,$B$1)))</f>
        <v>-658.73939550600323</v>
      </c>
    </row>
    <row r="29" spans="1:35" x14ac:dyDescent="0.35">
      <c r="A29" s="10" t="s">
        <v>13</v>
      </c>
      <c r="B29" s="13" t="s">
        <v>16</v>
      </c>
      <c r="C29" t="s">
        <v>17</v>
      </c>
      <c r="D29" s="61">
        <f t="shared" si="1"/>
        <v>-3.5911140093342757</v>
      </c>
      <c r="E29" s="47">
        <f>IF($B$1="All Sectors",
IF($A29="GCAM",SUMIFS('GCAM By Region By Sector'!D:D,'GCAM By Region By Sector'!$B:$B,$B29)*10^3,SUMIFS('EPS Emissions'!E:E,'EPS Emissions'!$C:$C,$B29)),
IF($A29="GCAM",SUMIFS('GCAM By Region By Sector'!D:D,'GCAM By Region By Sector'!$B:$B,$B29,'GCAM By Region By Sector'!$C:$C,$B$1)*10^3,SUMIFS('EPS Emissions'!E:E,'EPS Emissions'!$C:$C,$B29,'EPS Emissions'!$D:$D,$B$1)))</f>
        <v>24.216478537049987</v>
      </c>
      <c r="F29" s="47">
        <f>IF($B$1="All Sectors",
IF($A29="GCAM",SUMIFS('GCAM By Region By Sector'!E:E,'GCAM By Region By Sector'!$B:$B,$B29)*10^3,SUMIFS('EPS Emissions'!F:F,'EPS Emissions'!$C:$C,$B29)),
IF($A29="GCAM",SUMIFS('GCAM By Region By Sector'!E:E,'GCAM By Region By Sector'!$B:$B,$B29,'GCAM By Region By Sector'!$C:$C,$B$1)*10^3,SUMIFS('EPS Emissions'!F:F,'EPS Emissions'!$C:$C,$B29,'EPS Emissions'!$D:$D,$B$1)))</f>
        <v>20.339460432531787</v>
      </c>
      <c r="G29" s="47">
        <f>IF($B$1="All Sectors",
IF($A29="GCAM",SUMIFS('GCAM By Region By Sector'!F:F,'GCAM By Region By Sector'!$B:$B,$B29)*10^3,SUMIFS('EPS Emissions'!G:G,'EPS Emissions'!$C:$C,$B29)),
IF($A29="GCAM",SUMIFS('GCAM By Region By Sector'!F:F,'GCAM By Region By Sector'!$B:$B,$B29,'GCAM By Region By Sector'!$C:$C,$B$1)*10^3,SUMIFS('EPS Emissions'!G:G,'EPS Emissions'!$C:$C,$B29,'EPS Emissions'!$D:$D,$B$1)))</f>
        <v>16.462442328013591</v>
      </c>
      <c r="H29" s="47">
        <f>IF($B$1="All Sectors",
IF($A29="GCAM",SUMIFS('GCAM By Region By Sector'!G:G,'GCAM By Region By Sector'!$B:$B,$B29)*10^3,SUMIFS('EPS Emissions'!H:H,'EPS Emissions'!$C:$C,$B29)),
IF($A29="GCAM",SUMIFS('GCAM By Region By Sector'!G:G,'GCAM By Region By Sector'!$B:$B,$B29,'GCAM By Region By Sector'!$C:$C,$B$1)*10^3,SUMIFS('EPS Emissions'!H:H,'EPS Emissions'!$C:$C,$B29,'EPS Emissions'!$D:$D,$B$1)))</f>
        <v>12.585424223495393</v>
      </c>
      <c r="I29" s="47">
        <f>IF($B$1="All Sectors",
IF($A29="GCAM",SUMIFS('GCAM By Region By Sector'!H:H,'GCAM By Region By Sector'!$B:$B,$B29)*10^3,SUMIFS('EPS Emissions'!I:I,'EPS Emissions'!$C:$C,$B29)),
IF($A29="GCAM",SUMIFS('GCAM By Region By Sector'!H:H,'GCAM By Region By Sector'!$B:$B,$B29,'GCAM By Region By Sector'!$C:$C,$B$1)*10^3,SUMIFS('EPS Emissions'!I:I,'EPS Emissions'!$C:$C,$B29,'EPS Emissions'!$D:$D,$B$1)))</f>
        <v>8.7084061189771944</v>
      </c>
      <c r="J29" s="47">
        <f>IF($B$1="All Sectors",
IF($A29="GCAM",SUMIFS('GCAM By Region By Sector'!I:I,'GCAM By Region By Sector'!$B:$B,$B29)*10^3,SUMIFS('EPS Emissions'!J:J,'EPS Emissions'!$C:$C,$B29)),
IF($A29="GCAM",SUMIFS('GCAM By Region By Sector'!I:I,'GCAM By Region By Sector'!$B:$B,$B29,'GCAM By Region By Sector'!$C:$C,$B$1)*10^3,SUMIFS('EPS Emissions'!J:J,'EPS Emissions'!$C:$C,$B29,'EPS Emissions'!$D:$D,$B$1)))</f>
        <v>4.8313880144589954</v>
      </c>
      <c r="K29" s="47">
        <f>IF($B$1="All Sectors",
IF($A29="GCAM",SUMIFS('GCAM By Region By Sector'!J:J,'GCAM By Region By Sector'!$B:$B,$B29)*10^3,SUMIFS('EPS Emissions'!K:K,'EPS Emissions'!$C:$C,$B29)),
IF($A29="GCAM",SUMIFS('GCAM By Region By Sector'!J:J,'GCAM By Region By Sector'!$B:$B,$B29,'GCAM By Region By Sector'!$C:$C,$B$1)*10^3,SUMIFS('EPS Emissions'!K:K,'EPS Emissions'!$C:$C,$B29,'EPS Emissions'!$D:$D,$B$1)))</f>
        <v>-3.7413969056182186</v>
      </c>
      <c r="L29" s="47">
        <f>IF($B$1="All Sectors",
IF($A29="GCAM",SUMIFS('GCAM By Region By Sector'!K:K,'GCAM By Region By Sector'!$B:$B,$B29)*10^3,SUMIFS('EPS Emissions'!L:L,'EPS Emissions'!$C:$C,$B29)),
IF($A29="GCAM",SUMIFS('GCAM By Region By Sector'!K:K,'GCAM By Region By Sector'!$B:$B,$B29,'GCAM By Region By Sector'!$C:$C,$B$1)*10^3,SUMIFS('EPS Emissions'!L:L,'EPS Emissions'!$C:$C,$B29,'EPS Emissions'!$D:$D,$B$1)))</f>
        <v>-12.314181825695433</v>
      </c>
      <c r="M29" s="47">
        <f>IF($B$1="All Sectors",
IF($A29="GCAM",SUMIFS('GCAM By Region By Sector'!L:L,'GCAM By Region By Sector'!$B:$B,$B29)*10^3,SUMIFS('EPS Emissions'!M:M,'EPS Emissions'!$C:$C,$B29)),
IF($A29="GCAM",SUMIFS('GCAM By Region By Sector'!L:L,'GCAM By Region By Sector'!$B:$B,$B29,'GCAM By Region By Sector'!$C:$C,$B$1)*10^3,SUMIFS('EPS Emissions'!M:M,'EPS Emissions'!$C:$C,$B29,'EPS Emissions'!$D:$D,$B$1)))</f>
        <v>-20.88696674577265</v>
      </c>
      <c r="N29" s="47">
        <f>IF($B$1="All Sectors",
IF($A29="GCAM",SUMIFS('GCAM By Region By Sector'!M:M,'GCAM By Region By Sector'!$B:$B,$B29)*10^3,SUMIFS('EPS Emissions'!N:N,'EPS Emissions'!$C:$C,$B29)),
IF($A29="GCAM",SUMIFS('GCAM By Region By Sector'!M:M,'GCAM By Region By Sector'!$B:$B,$B29,'GCAM By Region By Sector'!$C:$C,$B$1)*10^3,SUMIFS('EPS Emissions'!N:N,'EPS Emissions'!$C:$C,$B29,'EPS Emissions'!$D:$D,$B$1)))</f>
        <v>-29.459751665849861</v>
      </c>
      <c r="O29" s="47">
        <f>IF($B$1="All Sectors",
IF($A29="GCAM",SUMIFS('GCAM By Region By Sector'!N:N,'GCAM By Region By Sector'!$B:$B,$B29)*10^3,SUMIFS('EPS Emissions'!O:O,'EPS Emissions'!$C:$C,$B29)),
IF($A29="GCAM",SUMIFS('GCAM By Region By Sector'!N:N,'GCAM By Region By Sector'!$B:$B,$B29,'GCAM By Region By Sector'!$C:$C,$B$1)*10^3,SUMIFS('EPS Emissions'!O:O,'EPS Emissions'!$C:$C,$B29,'EPS Emissions'!$D:$D,$B$1)))</f>
        <v>-38.032536585927076</v>
      </c>
      <c r="P29" s="47">
        <f>IF($B$1="All Sectors",
IF($A29="GCAM",SUMIFS('GCAM By Region By Sector'!O:O,'GCAM By Region By Sector'!$B:$B,$B29)*10^3,SUMIFS('EPS Emissions'!P:P,'EPS Emissions'!$C:$C,$B29)),
IF($A29="GCAM",SUMIFS('GCAM By Region By Sector'!O:O,'GCAM By Region By Sector'!$B:$B,$B29,'GCAM By Region By Sector'!$C:$C,$B$1)*10^3,SUMIFS('EPS Emissions'!P:P,'EPS Emissions'!$C:$C,$B29,'EPS Emissions'!$D:$D,$B$1)))</f>
        <v>-50.060314588861672</v>
      </c>
      <c r="Q29" s="47">
        <f>IF($B$1="All Sectors",
IF($A29="GCAM",SUMIFS('GCAM By Region By Sector'!P:P,'GCAM By Region By Sector'!$B:$B,$B29)*10^3,SUMIFS('EPS Emissions'!Q:Q,'EPS Emissions'!$C:$C,$B29)),
IF($A29="GCAM",SUMIFS('GCAM By Region By Sector'!P:P,'GCAM By Region By Sector'!$B:$B,$B29,'GCAM By Region By Sector'!$C:$C,$B$1)*10^3,SUMIFS('EPS Emissions'!Q:Q,'EPS Emissions'!$C:$C,$B29,'EPS Emissions'!$D:$D,$B$1)))</f>
        <v>-62.088092591796261</v>
      </c>
      <c r="R29" s="47">
        <f>IF($B$1="All Sectors",
IF($A29="GCAM",SUMIFS('GCAM By Region By Sector'!Q:Q,'GCAM By Region By Sector'!$B:$B,$B29)*10^3,SUMIFS('EPS Emissions'!R:R,'EPS Emissions'!$C:$C,$B29)),
IF($A29="GCAM",SUMIFS('GCAM By Region By Sector'!Q:Q,'GCAM By Region By Sector'!$B:$B,$B29,'GCAM By Region By Sector'!$C:$C,$B$1)*10^3,SUMIFS('EPS Emissions'!R:R,'EPS Emissions'!$C:$C,$B29,'EPS Emissions'!$D:$D,$B$1)))</f>
        <v>-74.11587059473085</v>
      </c>
      <c r="S29" s="47">
        <f>IF($B$1="All Sectors",
IF($A29="GCAM",SUMIFS('GCAM By Region By Sector'!R:R,'GCAM By Region By Sector'!$B:$B,$B29)*10^3,SUMIFS('EPS Emissions'!S:S,'EPS Emissions'!$C:$C,$B29)),
IF($A29="GCAM",SUMIFS('GCAM By Region By Sector'!R:R,'GCAM By Region By Sector'!$B:$B,$B29,'GCAM By Region By Sector'!$C:$C,$B$1)*10^3,SUMIFS('EPS Emissions'!S:S,'EPS Emissions'!$C:$C,$B29,'EPS Emissions'!$D:$D,$B$1)))</f>
        <v>-86.143648597665461</v>
      </c>
      <c r="T29" s="47">
        <f>IF($B$1="All Sectors",
IF($A29="GCAM",SUMIFS('GCAM By Region By Sector'!S:S,'GCAM By Region By Sector'!$B:$B,$B29)*10^3,SUMIFS('EPS Emissions'!T:T,'EPS Emissions'!$C:$C,$B29)),
IF($A29="GCAM",SUMIFS('GCAM By Region By Sector'!S:S,'GCAM By Region By Sector'!$B:$B,$B29,'GCAM By Region By Sector'!$C:$C,$B$1)*10^3,SUMIFS('EPS Emissions'!T:T,'EPS Emissions'!$C:$C,$B29,'EPS Emissions'!$D:$D,$B$1)))</f>
        <v>-98.171426600600043</v>
      </c>
      <c r="U29" s="47">
        <f>IF($B$1="All Sectors",
IF($A29="GCAM",SUMIFS('GCAM By Region By Sector'!T:T,'GCAM By Region By Sector'!$B:$B,$B29)*10^3,SUMIFS('EPS Emissions'!U:U,'EPS Emissions'!$C:$C,$B29)),
IF($A29="GCAM",SUMIFS('GCAM By Region By Sector'!T:T,'GCAM By Region By Sector'!$B:$B,$B29,'GCAM By Region By Sector'!$C:$C,$B$1)*10^3,SUMIFS('EPS Emissions'!U:U,'EPS Emissions'!$C:$C,$B29,'EPS Emissions'!$D:$D,$B$1)))</f>
        <v>-112.06223436424376</v>
      </c>
      <c r="V29" s="47">
        <f>IF($B$1="All Sectors",
IF($A29="GCAM",SUMIFS('GCAM By Region By Sector'!U:U,'GCAM By Region By Sector'!$B:$B,$B29)*10^3,SUMIFS('EPS Emissions'!V:V,'EPS Emissions'!$C:$C,$B29)),
IF($A29="GCAM",SUMIFS('GCAM By Region By Sector'!U:U,'GCAM By Region By Sector'!$B:$B,$B29,'GCAM By Region By Sector'!$C:$C,$B$1)*10^3,SUMIFS('EPS Emissions'!V:V,'EPS Emissions'!$C:$C,$B29,'EPS Emissions'!$D:$D,$B$1)))</f>
        <v>-125.9530421278875</v>
      </c>
      <c r="W29" s="47">
        <f>IF($B$1="All Sectors",
IF($A29="GCAM",SUMIFS('GCAM By Region By Sector'!V:V,'GCAM By Region By Sector'!$B:$B,$B29)*10^3,SUMIFS('EPS Emissions'!W:W,'EPS Emissions'!$C:$C,$B29)),
IF($A29="GCAM",SUMIFS('GCAM By Region By Sector'!V:V,'GCAM By Region By Sector'!$B:$B,$B29,'GCAM By Region By Sector'!$C:$C,$B$1)*10^3,SUMIFS('EPS Emissions'!W:W,'EPS Emissions'!$C:$C,$B29,'EPS Emissions'!$D:$D,$B$1)))</f>
        <v>-139.84384989153122</v>
      </c>
      <c r="X29" s="47">
        <f>IF($B$1="All Sectors",
IF($A29="GCAM",SUMIFS('GCAM By Region By Sector'!W:W,'GCAM By Region By Sector'!$B:$B,$B29)*10^3,SUMIFS('EPS Emissions'!X:X,'EPS Emissions'!$C:$C,$B29)),
IF($A29="GCAM",SUMIFS('GCAM By Region By Sector'!W:W,'GCAM By Region By Sector'!$B:$B,$B29,'GCAM By Region By Sector'!$C:$C,$B$1)*10^3,SUMIFS('EPS Emissions'!X:X,'EPS Emissions'!$C:$C,$B29,'EPS Emissions'!$D:$D,$B$1)))</f>
        <v>-153.73465765517497</v>
      </c>
      <c r="Y29" s="47">
        <f>IF($B$1="All Sectors",
IF($A29="GCAM",SUMIFS('GCAM By Region By Sector'!X:X,'GCAM By Region By Sector'!$B:$B,$B29)*10^3,SUMIFS('EPS Emissions'!Y:Y,'EPS Emissions'!$C:$C,$B29)),
IF($A29="GCAM",SUMIFS('GCAM By Region By Sector'!X:X,'GCAM By Region By Sector'!$B:$B,$B29,'GCAM By Region By Sector'!$C:$C,$B$1)*10^3,SUMIFS('EPS Emissions'!Y:Y,'EPS Emissions'!$C:$C,$B29,'EPS Emissions'!$D:$D,$B$1)))</f>
        <v>-167.62546541881866</v>
      </c>
      <c r="Z29" s="47">
        <f>IF($B$1="All Sectors",
IF($A29="GCAM",SUMIFS('GCAM By Region By Sector'!Y:Y,'GCAM By Region By Sector'!$B:$B,$B29)*10^3,SUMIFS('EPS Emissions'!Z:Z,'EPS Emissions'!$C:$C,$B29)),
IF($A29="GCAM",SUMIFS('GCAM By Region By Sector'!Y:Y,'GCAM By Region By Sector'!$B:$B,$B29,'GCAM By Region By Sector'!$C:$C,$B$1)*10^3,SUMIFS('EPS Emissions'!Z:Z,'EPS Emissions'!$C:$C,$B29,'EPS Emissions'!$D:$D,$B$1)))</f>
        <v>-182.6917562960206</v>
      </c>
      <c r="AA29" s="47">
        <f>IF($B$1="All Sectors",
IF($A29="GCAM",SUMIFS('GCAM By Region By Sector'!Z:Z,'GCAM By Region By Sector'!$B:$B,$B29)*10^3,SUMIFS('EPS Emissions'!AA:AA,'EPS Emissions'!$C:$C,$B29)),
IF($A29="GCAM",SUMIFS('GCAM By Region By Sector'!Z:Z,'GCAM By Region By Sector'!$B:$B,$B29,'GCAM By Region By Sector'!$C:$C,$B$1)*10^3,SUMIFS('EPS Emissions'!AA:AA,'EPS Emissions'!$C:$C,$B29,'EPS Emissions'!$D:$D,$B$1)))</f>
        <v>-197.75804717322254</v>
      </c>
      <c r="AB29" s="47">
        <f>IF($B$1="All Sectors",
IF($A29="GCAM",SUMIFS('GCAM By Region By Sector'!AA:AA,'GCAM By Region By Sector'!$B:$B,$B29)*10^3,SUMIFS('EPS Emissions'!AB:AB,'EPS Emissions'!$C:$C,$B29)),
IF($A29="GCAM",SUMIFS('GCAM By Region By Sector'!AA:AA,'GCAM By Region By Sector'!$B:$B,$B29,'GCAM By Region By Sector'!$C:$C,$B$1)*10^3,SUMIFS('EPS Emissions'!AB:AB,'EPS Emissions'!$C:$C,$B29,'EPS Emissions'!$D:$D,$B$1)))</f>
        <v>-212.8243380504245</v>
      </c>
      <c r="AC29" s="47">
        <f>IF($B$1="All Sectors",
IF($A29="GCAM",SUMIFS('GCAM By Region By Sector'!AB:AB,'GCAM By Region By Sector'!$B:$B,$B29)*10^3,SUMIFS('EPS Emissions'!AC:AC,'EPS Emissions'!$C:$C,$B29)),
IF($A29="GCAM",SUMIFS('GCAM By Region By Sector'!AB:AB,'GCAM By Region By Sector'!$B:$B,$B29,'GCAM By Region By Sector'!$C:$C,$B$1)*10^3,SUMIFS('EPS Emissions'!AC:AC,'EPS Emissions'!$C:$C,$B29,'EPS Emissions'!$D:$D,$B$1)))</f>
        <v>-227.89062892762644</v>
      </c>
      <c r="AD29" s="47">
        <f>IF($B$1="All Sectors",
IF($A29="GCAM",SUMIFS('GCAM By Region By Sector'!AC:AC,'GCAM By Region By Sector'!$B:$B,$B29)*10^3,SUMIFS('EPS Emissions'!AD:AD,'EPS Emissions'!$C:$C,$B29)),
IF($A29="GCAM",SUMIFS('GCAM By Region By Sector'!AC:AC,'GCAM By Region By Sector'!$B:$B,$B29,'GCAM By Region By Sector'!$C:$C,$B$1)*10^3,SUMIFS('EPS Emissions'!AD:AD,'EPS Emissions'!$C:$C,$B29,'EPS Emissions'!$D:$D,$B$1)))</f>
        <v>-242.95691980482837</v>
      </c>
      <c r="AE29" s="47">
        <f>IF($B$1="All Sectors",
IF($A29="GCAM",SUMIFS('GCAM By Region By Sector'!AD:AD,'GCAM By Region By Sector'!$B:$B,$B29)*10^3,SUMIFS('EPS Emissions'!AE:AE,'EPS Emissions'!$C:$C,$B29)),
IF($A29="GCAM",SUMIFS('GCAM By Region By Sector'!AD:AD,'GCAM By Region By Sector'!$B:$B,$B29,'GCAM By Region By Sector'!$C:$C,$B$1)*10^3,SUMIFS('EPS Emissions'!AE:AE,'EPS Emissions'!$C:$C,$B29,'EPS Emissions'!$D:$D,$B$1)))</f>
        <v>-257.96477870831933</v>
      </c>
      <c r="AF29" s="47">
        <f>IF($B$1="All Sectors",
IF($A29="GCAM",SUMIFS('GCAM By Region By Sector'!AE:AE,'GCAM By Region By Sector'!$B:$B,$B29)*10^3,SUMIFS('EPS Emissions'!AF:AF,'EPS Emissions'!$C:$C,$B29)),
IF($A29="GCAM",SUMIFS('GCAM By Region By Sector'!AE:AE,'GCAM By Region By Sector'!$B:$B,$B29,'GCAM By Region By Sector'!$C:$C,$B$1)*10^3,SUMIFS('EPS Emissions'!AF:AF,'EPS Emissions'!$C:$C,$B29,'EPS Emissions'!$D:$D,$B$1)))</f>
        <v>-272.97263761181028</v>
      </c>
      <c r="AG29" s="47">
        <f>IF($B$1="All Sectors",
IF($A29="GCAM",SUMIFS('GCAM By Region By Sector'!AF:AF,'GCAM By Region By Sector'!$B:$B,$B29)*10^3,SUMIFS('EPS Emissions'!AG:AG,'EPS Emissions'!$C:$C,$B29)),
IF($A29="GCAM",SUMIFS('GCAM By Region By Sector'!AF:AF,'GCAM By Region By Sector'!$B:$B,$B29,'GCAM By Region By Sector'!$C:$C,$B$1)*10^3,SUMIFS('EPS Emissions'!AG:AG,'EPS Emissions'!$C:$C,$B29,'EPS Emissions'!$D:$D,$B$1)))</f>
        <v>-287.9804965153013</v>
      </c>
      <c r="AH29" s="47">
        <f>IF($B$1="All Sectors",
IF($A29="GCAM",SUMIFS('GCAM By Region By Sector'!AG:AG,'GCAM By Region By Sector'!$B:$B,$B29)*10^3,SUMIFS('EPS Emissions'!AH:AH,'EPS Emissions'!$C:$C,$B29)),
IF($A29="GCAM",SUMIFS('GCAM By Region By Sector'!AG:AG,'GCAM By Region By Sector'!$B:$B,$B29,'GCAM By Region By Sector'!$C:$C,$B$1)*10^3,SUMIFS('EPS Emissions'!AH:AH,'EPS Emissions'!$C:$C,$B29,'EPS Emissions'!$D:$D,$B$1)))</f>
        <v>-302.9883554187922</v>
      </c>
      <c r="AI29" s="47">
        <f>IF($B$1="All Sectors",
IF($A29="GCAM",SUMIFS('GCAM By Region By Sector'!AH:AH,'GCAM By Region By Sector'!$B:$B,$B29)*10^3,SUMIFS('EPS Emissions'!AI:AI,'EPS Emissions'!$C:$C,$B29)),
IF($A29="GCAM",SUMIFS('GCAM By Region By Sector'!AH:AH,'GCAM By Region By Sector'!$B:$B,$B29,'GCAM By Region By Sector'!$C:$C,$B$1)*10^3,SUMIFS('EPS Emissions'!AI:AI,'EPS Emissions'!$C:$C,$B29,'EPS Emissions'!$D:$D,$B$1)))</f>
        <v>-317.99621432228321</v>
      </c>
    </row>
    <row r="30" spans="1:35" x14ac:dyDescent="0.35">
      <c r="A30" s="10" t="s">
        <v>13</v>
      </c>
      <c r="B30" s="13" t="s">
        <v>44</v>
      </c>
      <c r="C30" t="s">
        <v>45</v>
      </c>
      <c r="D30" s="61">
        <f t="shared" si="1"/>
        <v>-2.2496831305332052</v>
      </c>
      <c r="E30" s="47">
        <f>IF($B$1="All Sectors",
IF($A30="GCAM",SUMIFS('GCAM By Region By Sector'!D:D,'GCAM By Region By Sector'!$B:$B,$B30)*10^3,SUMIFS('EPS Emissions'!E:E,'EPS Emissions'!$C:$C,$B30)),
IF($A30="GCAM",SUMIFS('GCAM By Region By Sector'!D:D,'GCAM By Region By Sector'!$B:$B,$B30,'GCAM By Region By Sector'!$C:$C,$B$1)*10^3,SUMIFS('EPS Emissions'!E:E,'EPS Emissions'!$C:$C,$B30,'EPS Emissions'!$D:$D,$B$1)))</f>
        <v>-29.00464460841323</v>
      </c>
      <c r="F30" s="47">
        <f>IF($B$1="All Sectors",
IF($A30="GCAM",SUMIFS('GCAM By Region By Sector'!E:E,'GCAM By Region By Sector'!$B:$B,$B30)*10^3,SUMIFS('EPS Emissions'!F:F,'EPS Emissions'!$C:$C,$B30)),
IF($A30="GCAM",SUMIFS('GCAM By Region By Sector'!E:E,'GCAM By Region By Sector'!$B:$B,$B30,'GCAM By Region By Sector'!$C:$C,$B$1)*10^3,SUMIFS('EPS Emissions'!F:F,'EPS Emissions'!$C:$C,$B30,'EPS Emissions'!$D:$D,$B$1)))</f>
        <v>-31.26546058746365</v>
      </c>
      <c r="G30" s="47">
        <f>IF($B$1="All Sectors",
IF($A30="GCAM",SUMIFS('GCAM By Region By Sector'!F:F,'GCAM By Region By Sector'!$B:$B,$B30)*10^3,SUMIFS('EPS Emissions'!G:G,'EPS Emissions'!$C:$C,$B30)),
IF($A30="GCAM",SUMIFS('GCAM By Region By Sector'!F:F,'GCAM By Region By Sector'!$B:$B,$B30,'GCAM By Region By Sector'!$C:$C,$B$1)*10^3,SUMIFS('EPS Emissions'!G:G,'EPS Emissions'!$C:$C,$B30,'EPS Emissions'!$D:$D,$B$1)))</f>
        <v>-33.526276566514071</v>
      </c>
      <c r="H30" s="47">
        <f>IF($B$1="All Sectors",
IF($A30="GCAM",SUMIFS('GCAM By Region By Sector'!G:G,'GCAM By Region By Sector'!$B:$B,$B30)*10^3,SUMIFS('EPS Emissions'!H:H,'EPS Emissions'!$C:$C,$B30)),
IF($A30="GCAM",SUMIFS('GCAM By Region By Sector'!G:G,'GCAM By Region By Sector'!$B:$B,$B30,'GCAM By Region By Sector'!$C:$C,$B$1)*10^3,SUMIFS('EPS Emissions'!H:H,'EPS Emissions'!$C:$C,$B30,'EPS Emissions'!$D:$D,$B$1)))</f>
        <v>-35.787092545564498</v>
      </c>
      <c r="I30" s="47">
        <f>IF($B$1="All Sectors",
IF($A30="GCAM",SUMIFS('GCAM By Region By Sector'!H:H,'GCAM By Region By Sector'!$B:$B,$B30)*10^3,SUMIFS('EPS Emissions'!I:I,'EPS Emissions'!$C:$C,$B30)),
IF($A30="GCAM",SUMIFS('GCAM By Region By Sector'!H:H,'GCAM By Region By Sector'!$B:$B,$B30,'GCAM By Region By Sector'!$C:$C,$B$1)*10^3,SUMIFS('EPS Emissions'!I:I,'EPS Emissions'!$C:$C,$B30,'EPS Emissions'!$D:$D,$B$1)))</f>
        <v>-38.047908524614911</v>
      </c>
      <c r="J30" s="47">
        <f>IF($B$1="All Sectors",
IF($A30="GCAM",SUMIFS('GCAM By Region By Sector'!I:I,'GCAM By Region By Sector'!$B:$B,$B30)*10^3,SUMIFS('EPS Emissions'!J:J,'EPS Emissions'!$C:$C,$B30)),
IF($A30="GCAM",SUMIFS('GCAM By Region By Sector'!I:I,'GCAM By Region By Sector'!$B:$B,$B30,'GCAM By Region By Sector'!$C:$C,$B$1)*10^3,SUMIFS('EPS Emissions'!J:J,'EPS Emissions'!$C:$C,$B30,'EPS Emissions'!$D:$D,$B$1)))</f>
        <v>-40.308724503665339</v>
      </c>
      <c r="K30" s="47">
        <f>IF($B$1="All Sectors",
IF($A30="GCAM",SUMIFS('GCAM By Region By Sector'!J:J,'GCAM By Region By Sector'!$B:$B,$B30)*10^3,SUMIFS('EPS Emissions'!K:K,'EPS Emissions'!$C:$C,$B30)),
IF($A30="GCAM",SUMIFS('GCAM By Region By Sector'!J:J,'GCAM By Region By Sector'!$B:$B,$B30,'GCAM By Region By Sector'!$C:$C,$B$1)*10^3,SUMIFS('EPS Emissions'!K:K,'EPS Emissions'!$C:$C,$B30,'EPS Emissions'!$D:$D,$B$1)))</f>
        <v>-43.243369019736669</v>
      </c>
      <c r="L30" s="47">
        <f>IF($B$1="All Sectors",
IF($A30="GCAM",SUMIFS('GCAM By Region By Sector'!K:K,'GCAM By Region By Sector'!$B:$B,$B30)*10^3,SUMIFS('EPS Emissions'!L:L,'EPS Emissions'!$C:$C,$B30)),
IF($A30="GCAM",SUMIFS('GCAM By Region By Sector'!K:K,'GCAM By Region By Sector'!$B:$B,$B30,'GCAM By Region By Sector'!$C:$C,$B$1)*10^3,SUMIFS('EPS Emissions'!L:L,'EPS Emissions'!$C:$C,$B30,'EPS Emissions'!$D:$D,$B$1)))</f>
        <v>-46.178013535807999</v>
      </c>
      <c r="M30" s="47">
        <f>IF($B$1="All Sectors",
IF($A30="GCAM",SUMIFS('GCAM By Region By Sector'!L:L,'GCAM By Region By Sector'!$B:$B,$B30)*10^3,SUMIFS('EPS Emissions'!M:M,'EPS Emissions'!$C:$C,$B30)),
IF($A30="GCAM",SUMIFS('GCAM By Region By Sector'!L:L,'GCAM By Region By Sector'!$B:$B,$B30,'GCAM By Region By Sector'!$C:$C,$B$1)*10^3,SUMIFS('EPS Emissions'!M:M,'EPS Emissions'!$C:$C,$B30,'EPS Emissions'!$D:$D,$B$1)))</f>
        <v>-49.112658051879322</v>
      </c>
      <c r="N30" s="47">
        <f>IF($B$1="All Sectors",
IF($A30="GCAM",SUMIFS('GCAM By Region By Sector'!M:M,'GCAM By Region By Sector'!$B:$B,$B30)*10^3,SUMIFS('EPS Emissions'!N:N,'EPS Emissions'!$C:$C,$B30)),
IF($A30="GCAM",SUMIFS('GCAM By Region By Sector'!M:M,'GCAM By Region By Sector'!$B:$B,$B30,'GCAM By Region By Sector'!$C:$C,$B$1)*10^3,SUMIFS('EPS Emissions'!N:N,'EPS Emissions'!$C:$C,$B30,'EPS Emissions'!$D:$D,$B$1)))</f>
        <v>-52.047302567950652</v>
      </c>
      <c r="O30" s="47">
        <f>IF($B$1="All Sectors",
IF($A30="GCAM",SUMIFS('GCAM By Region By Sector'!N:N,'GCAM By Region By Sector'!$B:$B,$B30)*10^3,SUMIFS('EPS Emissions'!O:O,'EPS Emissions'!$C:$C,$B30)),
IF($A30="GCAM",SUMIFS('GCAM By Region By Sector'!N:N,'GCAM By Region By Sector'!$B:$B,$B30,'GCAM By Region By Sector'!$C:$C,$B$1)*10^3,SUMIFS('EPS Emissions'!O:O,'EPS Emissions'!$C:$C,$B30,'EPS Emissions'!$D:$D,$B$1)))</f>
        <v>-54.981947084021989</v>
      </c>
      <c r="P30" s="47">
        <f>IF($B$1="All Sectors",
IF($A30="GCAM",SUMIFS('GCAM By Region By Sector'!O:O,'GCAM By Region By Sector'!$B:$B,$B30)*10^3,SUMIFS('EPS Emissions'!P:P,'EPS Emissions'!$C:$C,$B30)),
IF($A30="GCAM",SUMIFS('GCAM By Region By Sector'!O:O,'GCAM By Region By Sector'!$B:$B,$B30,'GCAM By Region By Sector'!$C:$C,$B$1)*10^3,SUMIFS('EPS Emissions'!P:P,'EPS Emissions'!$C:$C,$B30,'EPS Emissions'!$D:$D,$B$1)))</f>
        <v>-58.028662050274185</v>
      </c>
      <c r="Q30" s="47">
        <f>IF($B$1="All Sectors",
IF($A30="GCAM",SUMIFS('GCAM By Region By Sector'!P:P,'GCAM By Region By Sector'!$B:$B,$B30)*10^3,SUMIFS('EPS Emissions'!Q:Q,'EPS Emissions'!$C:$C,$B30)),
IF($A30="GCAM",SUMIFS('GCAM By Region By Sector'!P:P,'GCAM By Region By Sector'!$B:$B,$B30,'GCAM By Region By Sector'!$C:$C,$B$1)*10^3,SUMIFS('EPS Emissions'!Q:Q,'EPS Emissions'!$C:$C,$B30,'EPS Emissions'!$D:$D,$B$1)))</f>
        <v>-61.075377016526382</v>
      </c>
      <c r="R30" s="47">
        <f>IF($B$1="All Sectors",
IF($A30="GCAM",SUMIFS('GCAM By Region By Sector'!Q:Q,'GCAM By Region By Sector'!$B:$B,$B30)*10^3,SUMIFS('EPS Emissions'!R:R,'EPS Emissions'!$C:$C,$B30)),
IF($A30="GCAM",SUMIFS('GCAM By Region By Sector'!Q:Q,'GCAM By Region By Sector'!$B:$B,$B30,'GCAM By Region By Sector'!$C:$C,$B$1)*10^3,SUMIFS('EPS Emissions'!R:R,'EPS Emissions'!$C:$C,$B30,'EPS Emissions'!$D:$D,$B$1)))</f>
        <v>-64.122091982778585</v>
      </c>
      <c r="S30" s="47">
        <f>IF($B$1="All Sectors",
IF($A30="GCAM",SUMIFS('GCAM By Region By Sector'!R:R,'GCAM By Region By Sector'!$B:$B,$B30)*10^3,SUMIFS('EPS Emissions'!S:S,'EPS Emissions'!$C:$C,$B30)),
IF($A30="GCAM",SUMIFS('GCAM By Region By Sector'!R:R,'GCAM By Region By Sector'!$B:$B,$B30,'GCAM By Region By Sector'!$C:$C,$B$1)*10^3,SUMIFS('EPS Emissions'!S:S,'EPS Emissions'!$C:$C,$B30,'EPS Emissions'!$D:$D,$B$1)))</f>
        <v>-67.168806949030781</v>
      </c>
      <c r="T30" s="47">
        <f>IF($B$1="All Sectors",
IF($A30="GCAM",SUMIFS('GCAM By Region By Sector'!S:S,'GCAM By Region By Sector'!$B:$B,$B30)*10^3,SUMIFS('EPS Emissions'!T:T,'EPS Emissions'!$C:$C,$B30)),
IF($A30="GCAM",SUMIFS('GCAM By Region By Sector'!S:S,'GCAM By Region By Sector'!$B:$B,$B30,'GCAM By Region By Sector'!$C:$C,$B$1)*10^3,SUMIFS('EPS Emissions'!T:T,'EPS Emissions'!$C:$C,$B30,'EPS Emissions'!$D:$D,$B$1)))</f>
        <v>-70.215521915282977</v>
      </c>
      <c r="U30" s="47">
        <f>IF($B$1="All Sectors",
IF($A30="GCAM",SUMIFS('GCAM By Region By Sector'!T:T,'GCAM By Region By Sector'!$B:$B,$B30)*10^3,SUMIFS('EPS Emissions'!U:U,'EPS Emissions'!$C:$C,$B30)),
IF($A30="GCAM",SUMIFS('GCAM By Region By Sector'!T:T,'GCAM By Region By Sector'!$B:$B,$B30,'GCAM By Region By Sector'!$C:$C,$B$1)*10^3,SUMIFS('EPS Emissions'!U:U,'EPS Emissions'!$C:$C,$B30,'EPS Emissions'!$D:$D,$B$1)))</f>
        <v>-73.639035664295946</v>
      </c>
      <c r="V30" s="47">
        <f>IF($B$1="All Sectors",
IF($A30="GCAM",SUMIFS('GCAM By Region By Sector'!U:U,'GCAM By Region By Sector'!$B:$B,$B30)*10^3,SUMIFS('EPS Emissions'!V:V,'EPS Emissions'!$C:$C,$B30)),
IF($A30="GCAM",SUMIFS('GCAM By Region By Sector'!U:U,'GCAM By Region By Sector'!$B:$B,$B30,'GCAM By Region By Sector'!$C:$C,$B$1)*10^3,SUMIFS('EPS Emissions'!V:V,'EPS Emissions'!$C:$C,$B30,'EPS Emissions'!$D:$D,$B$1)))</f>
        <v>-77.062549413308929</v>
      </c>
      <c r="W30" s="47">
        <f>IF($B$1="All Sectors",
IF($A30="GCAM",SUMIFS('GCAM By Region By Sector'!V:V,'GCAM By Region By Sector'!$B:$B,$B30)*10^3,SUMIFS('EPS Emissions'!W:W,'EPS Emissions'!$C:$C,$B30)),
IF($A30="GCAM",SUMIFS('GCAM By Region By Sector'!V:V,'GCAM By Region By Sector'!$B:$B,$B30,'GCAM By Region By Sector'!$C:$C,$B$1)*10^3,SUMIFS('EPS Emissions'!W:W,'EPS Emissions'!$C:$C,$B30,'EPS Emissions'!$D:$D,$B$1)))</f>
        <v>-80.486063162321884</v>
      </c>
      <c r="X30" s="47">
        <f>IF($B$1="All Sectors",
IF($A30="GCAM",SUMIFS('GCAM By Region By Sector'!W:W,'GCAM By Region By Sector'!$B:$B,$B30)*10^3,SUMIFS('EPS Emissions'!X:X,'EPS Emissions'!$C:$C,$B30)),
IF($A30="GCAM",SUMIFS('GCAM By Region By Sector'!W:W,'GCAM By Region By Sector'!$B:$B,$B30,'GCAM By Region By Sector'!$C:$C,$B$1)*10^3,SUMIFS('EPS Emissions'!X:X,'EPS Emissions'!$C:$C,$B30,'EPS Emissions'!$D:$D,$B$1)))</f>
        <v>-83.909576911334867</v>
      </c>
      <c r="Y30" s="47">
        <f>IF($B$1="All Sectors",
IF($A30="GCAM",SUMIFS('GCAM By Region By Sector'!X:X,'GCAM By Region By Sector'!$B:$B,$B30)*10^3,SUMIFS('EPS Emissions'!Y:Y,'EPS Emissions'!$C:$C,$B30)),
IF($A30="GCAM",SUMIFS('GCAM By Region By Sector'!X:X,'GCAM By Region By Sector'!$B:$B,$B30,'GCAM By Region By Sector'!$C:$C,$B$1)*10^3,SUMIFS('EPS Emissions'!Y:Y,'EPS Emissions'!$C:$C,$B30,'EPS Emissions'!$D:$D,$B$1)))</f>
        <v>-87.333090660347835</v>
      </c>
      <c r="Z30" s="47">
        <f>IF($B$1="All Sectors",
IF($A30="GCAM",SUMIFS('GCAM By Region By Sector'!Y:Y,'GCAM By Region By Sector'!$B:$B,$B30)*10^3,SUMIFS('EPS Emissions'!Z:Z,'EPS Emissions'!$C:$C,$B30)),
IF($A30="GCAM",SUMIFS('GCAM By Region By Sector'!Y:Y,'GCAM By Region By Sector'!$B:$B,$B30,'GCAM By Region By Sector'!$C:$C,$B$1)*10^3,SUMIFS('EPS Emissions'!Z:Z,'EPS Emissions'!$C:$C,$B30,'EPS Emissions'!$D:$D,$B$1)))</f>
        <v>-91.067867166552674</v>
      </c>
      <c r="AA30" s="47">
        <f>IF($B$1="All Sectors",
IF($A30="GCAM",SUMIFS('GCAM By Region By Sector'!Z:Z,'GCAM By Region By Sector'!$B:$B,$B30)*10^3,SUMIFS('EPS Emissions'!AA:AA,'EPS Emissions'!$C:$C,$B30)),
IF($A30="GCAM",SUMIFS('GCAM By Region By Sector'!Z:Z,'GCAM By Region By Sector'!$B:$B,$B30,'GCAM By Region By Sector'!$C:$C,$B$1)*10^3,SUMIFS('EPS Emissions'!AA:AA,'EPS Emissions'!$C:$C,$B30,'EPS Emissions'!$D:$D,$B$1)))</f>
        <v>-94.802643672757526</v>
      </c>
      <c r="AB30" s="47">
        <f>IF($B$1="All Sectors",
IF($A30="GCAM",SUMIFS('GCAM By Region By Sector'!AA:AA,'GCAM By Region By Sector'!$B:$B,$B30)*10^3,SUMIFS('EPS Emissions'!AB:AB,'EPS Emissions'!$C:$C,$B30)),
IF($A30="GCAM",SUMIFS('GCAM By Region By Sector'!AA:AA,'GCAM By Region By Sector'!$B:$B,$B30,'GCAM By Region By Sector'!$C:$C,$B$1)*10^3,SUMIFS('EPS Emissions'!AB:AB,'EPS Emissions'!$C:$C,$B30,'EPS Emissions'!$D:$D,$B$1)))</f>
        <v>-98.537420178962364</v>
      </c>
      <c r="AC30" s="47">
        <f>IF($B$1="All Sectors",
IF($A30="GCAM",SUMIFS('GCAM By Region By Sector'!AB:AB,'GCAM By Region By Sector'!$B:$B,$B30)*10^3,SUMIFS('EPS Emissions'!AC:AC,'EPS Emissions'!$C:$C,$B30)),
IF($A30="GCAM",SUMIFS('GCAM By Region By Sector'!AB:AB,'GCAM By Region By Sector'!$B:$B,$B30,'GCAM By Region By Sector'!$C:$C,$B$1)*10^3,SUMIFS('EPS Emissions'!AC:AC,'EPS Emissions'!$C:$C,$B30,'EPS Emissions'!$D:$D,$B$1)))</f>
        <v>-102.27219668516722</v>
      </c>
      <c r="AD30" s="47">
        <f>IF($B$1="All Sectors",
IF($A30="GCAM",SUMIFS('GCAM By Region By Sector'!AC:AC,'GCAM By Region By Sector'!$B:$B,$B30)*10^3,SUMIFS('EPS Emissions'!AD:AD,'EPS Emissions'!$C:$C,$B30)),
IF($A30="GCAM",SUMIFS('GCAM By Region By Sector'!AC:AC,'GCAM By Region By Sector'!$B:$B,$B30,'GCAM By Region By Sector'!$C:$C,$B$1)*10^3,SUMIFS('EPS Emissions'!AD:AD,'EPS Emissions'!$C:$C,$B30,'EPS Emissions'!$D:$D,$B$1)))</f>
        <v>-106.00697319137205</v>
      </c>
      <c r="AE30" s="47">
        <f>IF($B$1="All Sectors",
IF($A30="GCAM",SUMIFS('GCAM By Region By Sector'!AD:AD,'GCAM By Region By Sector'!$B:$B,$B30)*10^3,SUMIFS('EPS Emissions'!AE:AE,'EPS Emissions'!$C:$C,$B30)),
IF($A30="GCAM",SUMIFS('GCAM By Region By Sector'!AD:AD,'GCAM By Region By Sector'!$B:$B,$B30,'GCAM By Region By Sector'!$C:$C,$B$1)*10^3,SUMIFS('EPS Emissions'!AE:AE,'EPS Emissions'!$C:$C,$B30,'EPS Emissions'!$D:$D,$B$1)))</f>
        <v>-109.36810588206528</v>
      </c>
      <c r="AF30" s="47">
        <f>IF($B$1="All Sectors",
IF($A30="GCAM",SUMIFS('GCAM By Region By Sector'!AE:AE,'GCAM By Region By Sector'!$B:$B,$B30)*10^3,SUMIFS('EPS Emissions'!AF:AF,'EPS Emissions'!$C:$C,$B30)),
IF($A30="GCAM",SUMIFS('GCAM By Region By Sector'!AE:AE,'GCAM By Region By Sector'!$B:$B,$B30,'GCAM By Region By Sector'!$C:$C,$B$1)*10^3,SUMIFS('EPS Emissions'!AF:AF,'EPS Emissions'!$C:$C,$B30,'EPS Emissions'!$D:$D,$B$1)))</f>
        <v>-112.7292385727585</v>
      </c>
      <c r="AG30" s="47">
        <f>IF($B$1="All Sectors",
IF($A30="GCAM",SUMIFS('GCAM By Region By Sector'!AF:AF,'GCAM By Region By Sector'!$B:$B,$B30)*10^3,SUMIFS('EPS Emissions'!AG:AG,'EPS Emissions'!$C:$C,$B30)),
IF($A30="GCAM",SUMIFS('GCAM By Region By Sector'!AF:AF,'GCAM By Region By Sector'!$B:$B,$B30,'GCAM By Region By Sector'!$C:$C,$B$1)*10^3,SUMIFS('EPS Emissions'!AG:AG,'EPS Emissions'!$C:$C,$B30,'EPS Emissions'!$D:$D,$B$1)))</f>
        <v>-116.09037126345173</v>
      </c>
      <c r="AH30" s="47">
        <f>IF($B$1="All Sectors",
IF($A30="GCAM",SUMIFS('GCAM By Region By Sector'!AG:AG,'GCAM By Region By Sector'!$B:$B,$B30)*10^3,SUMIFS('EPS Emissions'!AH:AH,'EPS Emissions'!$C:$C,$B30)),
IF($A30="GCAM",SUMIFS('GCAM By Region By Sector'!AG:AG,'GCAM By Region By Sector'!$B:$B,$B30,'GCAM By Region By Sector'!$C:$C,$B$1)*10^3,SUMIFS('EPS Emissions'!AH:AH,'EPS Emissions'!$C:$C,$B30,'EPS Emissions'!$D:$D,$B$1)))</f>
        <v>-119.45150395414495</v>
      </c>
      <c r="AI30" s="47">
        <f>IF($B$1="All Sectors",
IF($A30="GCAM",SUMIFS('GCAM By Region By Sector'!AH:AH,'GCAM By Region By Sector'!$B:$B,$B30)*10^3,SUMIFS('EPS Emissions'!AI:AI,'EPS Emissions'!$C:$C,$B30)),
IF($A30="GCAM",SUMIFS('GCAM By Region By Sector'!AH:AH,'GCAM By Region By Sector'!$B:$B,$B30,'GCAM By Region By Sector'!$C:$C,$B$1)*10^3,SUMIFS('EPS Emissions'!AI:AI,'EPS Emissions'!$C:$C,$B30,'EPS Emissions'!$D:$D,$B$1)))</f>
        <v>-122.81263664483818</v>
      </c>
    </row>
    <row r="31" spans="1:35" x14ac:dyDescent="0.35">
      <c r="A31" s="10" t="s">
        <v>13</v>
      </c>
      <c r="B31" s="13" t="s">
        <v>49</v>
      </c>
      <c r="C31" t="s">
        <v>49</v>
      </c>
      <c r="D31" s="61">
        <f t="shared" si="1"/>
        <v>-0.46545093411513389</v>
      </c>
      <c r="E31" s="47">
        <f>IF($B$1="All Sectors",
IF($A31="GCAM",SUMIFS('GCAM By Region By Sector'!D:D,'GCAM By Region By Sector'!$B:$B,$B31)*10^3,SUMIFS('EPS Emissions'!E:E,'EPS Emissions'!$C:$C,$B31)),
IF($A31="GCAM",SUMIFS('GCAM By Region By Sector'!D:D,'GCAM By Region By Sector'!$B:$B,$B31,'GCAM By Region By Sector'!$C:$C,$B$1)*10^3,SUMIFS('EPS Emissions'!E:E,'EPS Emissions'!$C:$C,$B31,'EPS Emissions'!$D:$D,$B$1)))</f>
        <v>-4.6912863954007999</v>
      </c>
      <c r="F31" s="47">
        <f>IF($B$1="All Sectors",
IF($A31="GCAM",SUMIFS('GCAM By Region By Sector'!E:E,'GCAM By Region By Sector'!$B:$B,$B31)*10^3,SUMIFS('EPS Emissions'!F:F,'EPS Emissions'!$C:$C,$B31)),
IF($A31="GCAM",SUMIFS('GCAM By Region By Sector'!E:E,'GCAM By Region By Sector'!$B:$B,$B31,'GCAM By Region By Sector'!$C:$C,$B$1)*10^3,SUMIFS('EPS Emissions'!F:F,'EPS Emissions'!$C:$C,$B31,'EPS Emissions'!$D:$D,$B$1)))</f>
        <v>-5.0731942023939558</v>
      </c>
      <c r="G31" s="47">
        <f>IF($B$1="All Sectors",
IF($A31="GCAM",SUMIFS('GCAM By Region By Sector'!F:F,'GCAM By Region By Sector'!$B:$B,$B31)*10^3,SUMIFS('EPS Emissions'!G:G,'EPS Emissions'!$C:$C,$B31)),
IF($A31="GCAM",SUMIFS('GCAM By Region By Sector'!F:F,'GCAM By Region By Sector'!$B:$B,$B31,'GCAM By Region By Sector'!$C:$C,$B$1)*10^3,SUMIFS('EPS Emissions'!G:G,'EPS Emissions'!$C:$C,$B31,'EPS Emissions'!$D:$D,$B$1)))</f>
        <v>-5.4551020093871099</v>
      </c>
      <c r="H31" s="47">
        <f>IF($B$1="All Sectors",
IF($A31="GCAM",SUMIFS('GCAM By Region By Sector'!G:G,'GCAM By Region By Sector'!$B:$B,$B31)*10^3,SUMIFS('EPS Emissions'!H:H,'EPS Emissions'!$C:$C,$B31)),
IF($A31="GCAM",SUMIFS('GCAM By Region By Sector'!G:G,'GCAM By Region By Sector'!$B:$B,$B31,'GCAM By Region By Sector'!$C:$C,$B$1)*10^3,SUMIFS('EPS Emissions'!H:H,'EPS Emissions'!$C:$C,$B31,'EPS Emissions'!$D:$D,$B$1)))</f>
        <v>-5.8370098163802648</v>
      </c>
      <c r="I31" s="47">
        <f>IF($B$1="All Sectors",
IF($A31="GCAM",SUMIFS('GCAM By Region By Sector'!H:H,'GCAM By Region By Sector'!$B:$B,$B31)*10^3,SUMIFS('EPS Emissions'!I:I,'EPS Emissions'!$C:$C,$B31)),
IF($A31="GCAM",SUMIFS('GCAM By Region By Sector'!H:H,'GCAM By Region By Sector'!$B:$B,$B31,'GCAM By Region By Sector'!$C:$C,$B$1)*10^3,SUMIFS('EPS Emissions'!I:I,'EPS Emissions'!$C:$C,$B31,'EPS Emissions'!$D:$D,$B$1)))</f>
        <v>-6.2189176233734198</v>
      </c>
      <c r="J31" s="47">
        <f>IF($B$1="All Sectors",
IF($A31="GCAM",SUMIFS('GCAM By Region By Sector'!I:I,'GCAM By Region By Sector'!$B:$B,$B31)*10^3,SUMIFS('EPS Emissions'!J:J,'EPS Emissions'!$C:$C,$B31)),
IF($A31="GCAM",SUMIFS('GCAM By Region By Sector'!I:I,'GCAM By Region By Sector'!$B:$B,$B31,'GCAM By Region By Sector'!$C:$C,$B$1)*10^3,SUMIFS('EPS Emissions'!J:J,'EPS Emissions'!$C:$C,$B31,'EPS Emissions'!$D:$D,$B$1)))</f>
        <v>-6.6008254303665748</v>
      </c>
      <c r="K31" s="47">
        <f>IF($B$1="All Sectors",
IF($A31="GCAM",SUMIFS('GCAM By Region By Sector'!J:J,'GCAM By Region By Sector'!$B:$B,$B31)*10^3,SUMIFS('EPS Emissions'!K:K,'EPS Emissions'!$C:$C,$B31)),
IF($A31="GCAM",SUMIFS('GCAM By Region By Sector'!J:J,'GCAM By Region By Sector'!$B:$B,$B31,'GCAM By Region By Sector'!$C:$C,$B$1)*10^3,SUMIFS('EPS Emissions'!K:K,'EPS Emissions'!$C:$C,$B31,'EPS Emissions'!$D:$D,$B$1)))</f>
        <v>-7.0044341243104373</v>
      </c>
      <c r="L31" s="47">
        <f>IF($B$1="All Sectors",
IF($A31="GCAM",SUMIFS('GCAM By Region By Sector'!K:K,'GCAM By Region By Sector'!$B:$B,$B31)*10^3,SUMIFS('EPS Emissions'!L:L,'EPS Emissions'!$C:$C,$B31)),
IF($A31="GCAM",SUMIFS('GCAM By Region By Sector'!K:K,'GCAM By Region By Sector'!$B:$B,$B31,'GCAM By Region By Sector'!$C:$C,$B$1)*10^3,SUMIFS('EPS Emissions'!L:L,'EPS Emissions'!$C:$C,$B31,'EPS Emissions'!$D:$D,$B$1)))</f>
        <v>-7.4080428182542999</v>
      </c>
      <c r="M31" s="47">
        <f>IF($B$1="All Sectors",
IF($A31="GCAM",SUMIFS('GCAM By Region By Sector'!L:L,'GCAM By Region By Sector'!$B:$B,$B31)*10^3,SUMIFS('EPS Emissions'!M:M,'EPS Emissions'!$C:$C,$B31)),
IF($A31="GCAM",SUMIFS('GCAM By Region By Sector'!L:L,'GCAM By Region By Sector'!$B:$B,$B31,'GCAM By Region By Sector'!$C:$C,$B$1)*10^3,SUMIFS('EPS Emissions'!M:M,'EPS Emissions'!$C:$C,$B31,'EPS Emissions'!$D:$D,$B$1)))</f>
        <v>-7.8116515121981616</v>
      </c>
      <c r="N31" s="47">
        <f>IF($B$1="All Sectors",
IF($A31="GCAM",SUMIFS('GCAM By Region By Sector'!M:M,'GCAM By Region By Sector'!$B:$B,$B31)*10^3,SUMIFS('EPS Emissions'!N:N,'EPS Emissions'!$C:$C,$B31)),
IF($A31="GCAM",SUMIFS('GCAM By Region By Sector'!M:M,'GCAM By Region By Sector'!$B:$B,$B31,'GCAM By Region By Sector'!$C:$C,$B$1)*10^3,SUMIFS('EPS Emissions'!N:N,'EPS Emissions'!$C:$C,$B31,'EPS Emissions'!$D:$D,$B$1)))</f>
        <v>-8.2152602061420232</v>
      </c>
      <c r="O31" s="47">
        <f>IF($B$1="All Sectors",
IF($A31="GCAM",SUMIFS('GCAM By Region By Sector'!N:N,'GCAM By Region By Sector'!$B:$B,$B31)*10^3,SUMIFS('EPS Emissions'!O:O,'EPS Emissions'!$C:$C,$B31)),
IF($A31="GCAM",SUMIFS('GCAM By Region By Sector'!N:N,'GCAM By Region By Sector'!$B:$B,$B31,'GCAM By Region By Sector'!$C:$C,$B$1)*10^3,SUMIFS('EPS Emissions'!O:O,'EPS Emissions'!$C:$C,$B31,'EPS Emissions'!$D:$D,$B$1)))</f>
        <v>-8.6188689000858858</v>
      </c>
      <c r="P31" s="47">
        <f>IF($B$1="All Sectors",
IF($A31="GCAM",SUMIFS('GCAM By Region By Sector'!O:O,'GCAM By Region By Sector'!$B:$B,$B31)*10^3,SUMIFS('EPS Emissions'!P:P,'EPS Emissions'!$C:$C,$B31)),
IF($A31="GCAM",SUMIFS('GCAM By Region By Sector'!O:O,'GCAM By Region By Sector'!$B:$B,$B31,'GCAM By Region By Sector'!$C:$C,$B$1)*10^3,SUMIFS('EPS Emissions'!P:P,'EPS Emissions'!$C:$C,$B31,'EPS Emissions'!$D:$D,$B$1)))</f>
        <v>-9.16762748389813</v>
      </c>
      <c r="Q31" s="47">
        <f>IF($B$1="All Sectors",
IF($A31="GCAM",SUMIFS('GCAM By Region By Sector'!P:P,'GCAM By Region By Sector'!$B:$B,$B31)*10^3,SUMIFS('EPS Emissions'!Q:Q,'EPS Emissions'!$C:$C,$B31)),
IF($A31="GCAM",SUMIFS('GCAM By Region By Sector'!P:P,'GCAM By Region By Sector'!$B:$B,$B31,'GCAM By Region By Sector'!$C:$C,$B$1)*10^3,SUMIFS('EPS Emissions'!Q:Q,'EPS Emissions'!$C:$C,$B31,'EPS Emissions'!$D:$D,$B$1)))</f>
        <v>-9.7163860677103724</v>
      </c>
      <c r="R31" s="47">
        <f>IF($B$1="All Sectors",
IF($A31="GCAM",SUMIFS('GCAM By Region By Sector'!Q:Q,'GCAM By Region By Sector'!$B:$B,$B31)*10^3,SUMIFS('EPS Emissions'!R:R,'EPS Emissions'!$C:$C,$B31)),
IF($A31="GCAM",SUMIFS('GCAM By Region By Sector'!Q:Q,'GCAM By Region By Sector'!$B:$B,$B31,'GCAM By Region By Sector'!$C:$C,$B$1)*10^3,SUMIFS('EPS Emissions'!R:R,'EPS Emissions'!$C:$C,$B31,'EPS Emissions'!$D:$D,$B$1)))</f>
        <v>-10.265144651522615</v>
      </c>
      <c r="S31" s="47">
        <f>IF($B$1="All Sectors",
IF($A31="GCAM",SUMIFS('GCAM By Region By Sector'!R:R,'GCAM By Region By Sector'!$B:$B,$B31)*10^3,SUMIFS('EPS Emissions'!S:S,'EPS Emissions'!$C:$C,$B31)),
IF($A31="GCAM",SUMIFS('GCAM By Region By Sector'!R:R,'GCAM By Region By Sector'!$B:$B,$B31,'GCAM By Region By Sector'!$C:$C,$B$1)*10^3,SUMIFS('EPS Emissions'!S:S,'EPS Emissions'!$C:$C,$B31,'EPS Emissions'!$D:$D,$B$1)))</f>
        <v>-10.813903235334857</v>
      </c>
      <c r="T31" s="47">
        <f>IF($B$1="All Sectors",
IF($A31="GCAM",SUMIFS('GCAM By Region By Sector'!S:S,'GCAM By Region By Sector'!$B:$B,$B31)*10^3,SUMIFS('EPS Emissions'!T:T,'EPS Emissions'!$C:$C,$B31)),
IF($A31="GCAM",SUMIFS('GCAM By Region By Sector'!S:S,'GCAM By Region By Sector'!$B:$B,$B31,'GCAM By Region By Sector'!$C:$C,$B$1)*10^3,SUMIFS('EPS Emissions'!T:T,'EPS Emissions'!$C:$C,$B31,'EPS Emissions'!$D:$D,$B$1)))</f>
        <v>-11.3626618191471</v>
      </c>
      <c r="U31" s="47">
        <f>IF($B$1="All Sectors",
IF($A31="GCAM",SUMIFS('GCAM By Region By Sector'!T:T,'GCAM By Region By Sector'!$B:$B,$B31)*10^3,SUMIFS('EPS Emissions'!U:U,'EPS Emissions'!$C:$C,$B31)),
IF($A31="GCAM",SUMIFS('GCAM By Region By Sector'!T:T,'GCAM By Region By Sector'!$B:$B,$B31,'GCAM By Region By Sector'!$C:$C,$B$1)*10^3,SUMIFS('EPS Emissions'!U:U,'EPS Emissions'!$C:$C,$B31,'EPS Emissions'!$D:$D,$B$1)))</f>
        <v>-12.49678382961447</v>
      </c>
      <c r="V31" s="47">
        <f>IF($B$1="All Sectors",
IF($A31="GCAM",SUMIFS('GCAM By Region By Sector'!U:U,'GCAM By Region By Sector'!$B:$B,$B31)*10^3,SUMIFS('EPS Emissions'!V:V,'EPS Emissions'!$C:$C,$B31)),
IF($A31="GCAM",SUMIFS('GCAM By Region By Sector'!U:U,'GCAM By Region By Sector'!$B:$B,$B31,'GCAM By Region By Sector'!$C:$C,$B$1)*10^3,SUMIFS('EPS Emissions'!V:V,'EPS Emissions'!$C:$C,$B31,'EPS Emissions'!$D:$D,$B$1)))</f>
        <v>-13.630905840081839</v>
      </c>
      <c r="W31" s="47">
        <f>IF($B$1="All Sectors",
IF($A31="GCAM",SUMIFS('GCAM By Region By Sector'!V:V,'GCAM By Region By Sector'!$B:$B,$B31)*10^3,SUMIFS('EPS Emissions'!W:W,'EPS Emissions'!$C:$C,$B31)),
IF($A31="GCAM",SUMIFS('GCAM By Region By Sector'!V:V,'GCAM By Region By Sector'!$B:$B,$B31,'GCAM By Region By Sector'!$C:$C,$B$1)*10^3,SUMIFS('EPS Emissions'!W:W,'EPS Emissions'!$C:$C,$B31,'EPS Emissions'!$D:$D,$B$1)))</f>
        <v>-14.765027850549211</v>
      </c>
      <c r="X31" s="47">
        <f>IF($B$1="All Sectors",
IF($A31="GCAM",SUMIFS('GCAM By Region By Sector'!W:W,'GCAM By Region By Sector'!$B:$B,$B31)*10^3,SUMIFS('EPS Emissions'!X:X,'EPS Emissions'!$C:$C,$B31)),
IF($A31="GCAM",SUMIFS('GCAM By Region By Sector'!W:W,'GCAM By Region By Sector'!$B:$B,$B31,'GCAM By Region By Sector'!$C:$C,$B$1)*10^3,SUMIFS('EPS Emissions'!X:X,'EPS Emissions'!$C:$C,$B31,'EPS Emissions'!$D:$D,$B$1)))</f>
        <v>-15.899149861016578</v>
      </c>
      <c r="Y31" s="47">
        <f>IF($B$1="All Sectors",
IF($A31="GCAM",SUMIFS('GCAM By Region By Sector'!X:X,'GCAM By Region By Sector'!$B:$B,$B31)*10^3,SUMIFS('EPS Emissions'!Y:Y,'EPS Emissions'!$C:$C,$B31)),
IF($A31="GCAM",SUMIFS('GCAM By Region By Sector'!X:X,'GCAM By Region By Sector'!$B:$B,$B31,'GCAM By Region By Sector'!$C:$C,$B$1)*10^3,SUMIFS('EPS Emissions'!Y:Y,'EPS Emissions'!$C:$C,$B31,'EPS Emissions'!$D:$D,$B$1)))</f>
        <v>-17.033271871483951</v>
      </c>
      <c r="Z31" s="47">
        <f>IF($B$1="All Sectors",
IF($A31="GCAM",SUMIFS('GCAM By Region By Sector'!Y:Y,'GCAM By Region By Sector'!$B:$B,$B31)*10^3,SUMIFS('EPS Emissions'!Z:Z,'EPS Emissions'!$C:$C,$B31)),
IF($A31="GCAM",SUMIFS('GCAM By Region By Sector'!Y:Y,'GCAM By Region By Sector'!$B:$B,$B31,'GCAM By Region By Sector'!$C:$C,$B$1)*10^3,SUMIFS('EPS Emissions'!Z:Z,'EPS Emissions'!$C:$C,$B31,'EPS Emissions'!$D:$D,$B$1)))</f>
        <v>-18.826349363505681</v>
      </c>
      <c r="AA31" s="47">
        <f>IF($B$1="All Sectors",
IF($A31="GCAM",SUMIFS('GCAM By Region By Sector'!Z:Z,'GCAM By Region By Sector'!$B:$B,$B31)*10^3,SUMIFS('EPS Emissions'!AA:AA,'EPS Emissions'!$C:$C,$B31)),
IF($A31="GCAM",SUMIFS('GCAM By Region By Sector'!Z:Z,'GCAM By Region By Sector'!$B:$B,$B31,'GCAM By Region By Sector'!$C:$C,$B$1)*10^3,SUMIFS('EPS Emissions'!AA:AA,'EPS Emissions'!$C:$C,$B31,'EPS Emissions'!$D:$D,$B$1)))</f>
        <v>-20.619426855527408</v>
      </c>
      <c r="AB31" s="47">
        <f>IF($B$1="All Sectors",
IF($A31="GCAM",SUMIFS('GCAM By Region By Sector'!AA:AA,'GCAM By Region By Sector'!$B:$B,$B31)*10^3,SUMIFS('EPS Emissions'!AB:AB,'EPS Emissions'!$C:$C,$B31)),
IF($A31="GCAM",SUMIFS('GCAM By Region By Sector'!AA:AA,'GCAM By Region By Sector'!$B:$B,$B31,'GCAM By Region By Sector'!$C:$C,$B$1)*10^3,SUMIFS('EPS Emissions'!AB:AB,'EPS Emissions'!$C:$C,$B31,'EPS Emissions'!$D:$D,$B$1)))</f>
        <v>-22.412504347549142</v>
      </c>
      <c r="AC31" s="47">
        <f>IF($B$1="All Sectors",
IF($A31="GCAM",SUMIFS('GCAM By Region By Sector'!AB:AB,'GCAM By Region By Sector'!$B:$B,$B31)*10^3,SUMIFS('EPS Emissions'!AC:AC,'EPS Emissions'!$C:$C,$B31)),
IF($A31="GCAM",SUMIFS('GCAM By Region By Sector'!AB:AB,'GCAM By Region By Sector'!$B:$B,$B31,'GCAM By Region By Sector'!$C:$C,$B$1)*10^3,SUMIFS('EPS Emissions'!AC:AC,'EPS Emissions'!$C:$C,$B31,'EPS Emissions'!$D:$D,$B$1)))</f>
        <v>-24.205581839570872</v>
      </c>
      <c r="AD31" s="47">
        <f>IF($B$1="All Sectors",
IF($A31="GCAM",SUMIFS('GCAM By Region By Sector'!AC:AC,'GCAM By Region By Sector'!$B:$B,$B31)*10^3,SUMIFS('EPS Emissions'!AD:AD,'EPS Emissions'!$C:$C,$B31)),
IF($A31="GCAM",SUMIFS('GCAM By Region By Sector'!AC:AC,'GCAM By Region By Sector'!$B:$B,$B31,'GCAM By Region By Sector'!$C:$C,$B$1)*10^3,SUMIFS('EPS Emissions'!AD:AD,'EPS Emissions'!$C:$C,$B31,'EPS Emissions'!$D:$D,$B$1)))</f>
        <v>-25.998659331592602</v>
      </c>
      <c r="AE31" s="47">
        <f>IF($B$1="All Sectors",
IF($A31="GCAM",SUMIFS('GCAM By Region By Sector'!AD:AD,'GCAM By Region By Sector'!$B:$B,$B31)*10^3,SUMIFS('EPS Emissions'!AE:AE,'EPS Emissions'!$C:$C,$B31)),
IF($A31="GCAM",SUMIFS('GCAM By Region By Sector'!AD:AD,'GCAM By Region By Sector'!$B:$B,$B31,'GCAM By Region By Sector'!$C:$C,$B$1)*10^3,SUMIFS('EPS Emissions'!AE:AE,'EPS Emissions'!$C:$C,$B31,'EPS Emissions'!$D:$D,$B$1)))</f>
        <v>-27.685970009644141</v>
      </c>
      <c r="AF31" s="47">
        <f>IF($B$1="All Sectors",
IF($A31="GCAM",SUMIFS('GCAM By Region By Sector'!AE:AE,'GCAM By Region By Sector'!$B:$B,$B31)*10^3,SUMIFS('EPS Emissions'!AF:AF,'EPS Emissions'!$C:$C,$B31)),
IF($A31="GCAM",SUMIFS('GCAM By Region By Sector'!AE:AE,'GCAM By Region By Sector'!$B:$B,$B31,'GCAM By Region By Sector'!$C:$C,$B$1)*10^3,SUMIFS('EPS Emissions'!AF:AF,'EPS Emissions'!$C:$C,$B31,'EPS Emissions'!$D:$D,$B$1)))</f>
        <v>-29.373280687695679</v>
      </c>
      <c r="AG31" s="47">
        <f>IF($B$1="All Sectors",
IF($A31="GCAM",SUMIFS('GCAM By Region By Sector'!AF:AF,'GCAM By Region By Sector'!$B:$B,$B31)*10^3,SUMIFS('EPS Emissions'!AG:AG,'EPS Emissions'!$C:$C,$B31)),
IF($A31="GCAM",SUMIFS('GCAM By Region By Sector'!AF:AF,'GCAM By Region By Sector'!$B:$B,$B31,'GCAM By Region By Sector'!$C:$C,$B$1)*10^3,SUMIFS('EPS Emissions'!AG:AG,'EPS Emissions'!$C:$C,$B31,'EPS Emissions'!$D:$D,$B$1)))</f>
        <v>-31.060591365747221</v>
      </c>
      <c r="AH31" s="47">
        <f>IF($B$1="All Sectors",
IF($A31="GCAM",SUMIFS('GCAM By Region By Sector'!AG:AG,'GCAM By Region By Sector'!$B:$B,$B31)*10^3,SUMIFS('EPS Emissions'!AH:AH,'EPS Emissions'!$C:$C,$B31)),
IF($A31="GCAM",SUMIFS('GCAM By Region By Sector'!AG:AG,'GCAM By Region By Sector'!$B:$B,$B31,'GCAM By Region By Sector'!$C:$C,$B$1)*10^3,SUMIFS('EPS Emissions'!AH:AH,'EPS Emissions'!$C:$C,$B31,'EPS Emissions'!$D:$D,$B$1)))</f>
        <v>-32.74790204379876</v>
      </c>
      <c r="AI31" s="47">
        <f>IF($B$1="All Sectors",
IF($A31="GCAM",SUMIFS('GCAM By Region By Sector'!AH:AH,'GCAM By Region By Sector'!$B:$B,$B31)*10^3,SUMIFS('EPS Emissions'!AI:AI,'EPS Emissions'!$C:$C,$B31)),
IF($A31="GCAM",SUMIFS('GCAM By Region By Sector'!AH:AH,'GCAM By Region By Sector'!$B:$B,$B31,'GCAM By Region By Sector'!$C:$C,$B$1)*10^3,SUMIFS('EPS Emissions'!AI:AI,'EPS Emissions'!$C:$C,$B31,'EPS Emissions'!$D:$D,$B$1)))</f>
        <v>-34.435212721850299</v>
      </c>
    </row>
    <row r="32" spans="1:35" x14ac:dyDescent="0.35">
      <c r="A32" s="10" t="s">
        <v>9</v>
      </c>
      <c r="B32" s="13" t="s">
        <v>10</v>
      </c>
      <c r="C32" t="s">
        <v>10</v>
      </c>
      <c r="D32" s="61">
        <f t="shared" si="1"/>
        <v>-0.48691228433567169</v>
      </c>
      <c r="E32" s="47">
        <f>IF($B$1="All Sectors",
IF($A32="GCAM",SUMIFS('GCAM By Region By Sector'!D:D,'GCAM By Region By Sector'!$B:$B,$B32)*10^3,SUMIFS('EPS Emissions'!E:E,'EPS Emissions'!$C:$C,$B32)),
IF($A32="GCAM",SUMIFS('GCAM By Region By Sector'!D:D,'GCAM By Region By Sector'!$B:$B,$B32,'GCAM By Region By Sector'!$C:$C,$B$1)*10^3,SUMIFS('EPS Emissions'!E:E,'EPS Emissions'!$C:$C,$B32,'EPS Emissions'!$D:$D,$B$1)))</f>
        <v>-17.600376173229364</v>
      </c>
      <c r="F32" s="47">
        <f>IF($B$1="All Sectors",
IF($A32="GCAM",SUMIFS('GCAM By Region By Sector'!E:E,'GCAM By Region By Sector'!$B:$B,$B32)*10^3,SUMIFS('EPS Emissions'!F:F,'EPS Emissions'!$C:$C,$B32)),
IF($A32="GCAM",SUMIFS('GCAM By Region By Sector'!E:E,'GCAM By Region By Sector'!$B:$B,$B32,'GCAM By Region By Sector'!$C:$C,$B$1)*10^3,SUMIFS('EPS Emissions'!F:F,'EPS Emissions'!$C:$C,$B32,'EPS Emissions'!$D:$D,$B$1)))</f>
        <v>-15.450096199746554</v>
      </c>
      <c r="G32" s="47">
        <f>IF($B$1="All Sectors",
IF($A32="GCAM",SUMIFS('GCAM By Region By Sector'!F:F,'GCAM By Region By Sector'!$B:$B,$B32)*10^3,SUMIFS('EPS Emissions'!G:G,'EPS Emissions'!$C:$C,$B32)),
IF($A32="GCAM",SUMIFS('GCAM By Region By Sector'!F:F,'GCAM By Region By Sector'!$B:$B,$B32,'GCAM By Region By Sector'!$C:$C,$B$1)*10^3,SUMIFS('EPS Emissions'!G:G,'EPS Emissions'!$C:$C,$B32,'EPS Emissions'!$D:$D,$B$1)))</f>
        <v>-15.385826271054214</v>
      </c>
      <c r="H32" s="47">
        <f>IF($B$1="All Sectors",
IF($A32="GCAM",SUMIFS('GCAM By Region By Sector'!G:G,'GCAM By Region By Sector'!$B:$B,$B32)*10^3,SUMIFS('EPS Emissions'!H:H,'EPS Emissions'!$C:$C,$B32)),
IF($A32="GCAM",SUMIFS('GCAM By Region By Sector'!G:G,'GCAM By Region By Sector'!$B:$B,$B32,'GCAM By Region By Sector'!$C:$C,$B$1)*10^3,SUMIFS('EPS Emissions'!H:H,'EPS Emissions'!$C:$C,$B32,'EPS Emissions'!$D:$D,$B$1)))</f>
        <v>-14.77442047911984</v>
      </c>
      <c r="I32" s="47">
        <f>IF($B$1="All Sectors",
IF($A32="GCAM",SUMIFS('GCAM By Region By Sector'!H:H,'GCAM By Region By Sector'!$B:$B,$B32)*10^3,SUMIFS('EPS Emissions'!I:I,'EPS Emissions'!$C:$C,$B32)),
IF($A32="GCAM",SUMIFS('GCAM By Region By Sector'!H:H,'GCAM By Region By Sector'!$B:$B,$B32,'GCAM By Region By Sector'!$C:$C,$B$1)*10^3,SUMIFS('EPS Emissions'!I:I,'EPS Emissions'!$C:$C,$B32,'EPS Emissions'!$D:$D,$B$1)))</f>
        <v>-16.126628770036092</v>
      </c>
      <c r="J32" s="47">
        <f>IF($B$1="All Sectors",
IF($A32="GCAM",SUMIFS('GCAM By Region By Sector'!I:I,'GCAM By Region By Sector'!$B:$B,$B32)*10^3,SUMIFS('EPS Emissions'!J:J,'EPS Emissions'!$C:$C,$B32)),
IF($A32="GCAM",SUMIFS('GCAM By Region By Sector'!I:I,'GCAM By Region By Sector'!$B:$B,$B32,'GCAM By Region By Sector'!$C:$C,$B$1)*10^3,SUMIFS('EPS Emissions'!J:J,'EPS Emissions'!$C:$C,$B32,'EPS Emissions'!$D:$D,$B$1)))</f>
        <v>-16.153902120806663</v>
      </c>
      <c r="K32" s="47">
        <f>IF($B$1="All Sectors",
IF($A32="GCAM",SUMIFS('GCAM By Region By Sector'!J:J,'GCAM By Region By Sector'!$B:$B,$B32)*10^3,SUMIFS('EPS Emissions'!K:K,'EPS Emissions'!$C:$C,$B32)),
IF($A32="GCAM",SUMIFS('GCAM By Region By Sector'!J:J,'GCAM By Region By Sector'!$B:$B,$B32,'GCAM By Region By Sector'!$C:$C,$B$1)*10^3,SUMIFS('EPS Emissions'!K:K,'EPS Emissions'!$C:$C,$B32,'EPS Emissions'!$D:$D,$B$1)))</f>
        <v>-16.145226661047587</v>
      </c>
      <c r="L32" s="47">
        <f>IF($B$1="All Sectors",
IF($A32="GCAM",SUMIFS('GCAM By Region By Sector'!K:K,'GCAM By Region By Sector'!$B:$B,$B32)*10^3,SUMIFS('EPS Emissions'!L:L,'EPS Emissions'!$C:$C,$B32)),
IF($A32="GCAM",SUMIFS('GCAM By Region By Sector'!K:K,'GCAM By Region By Sector'!$B:$B,$B32,'GCAM By Region By Sector'!$C:$C,$B$1)*10^3,SUMIFS('EPS Emissions'!L:L,'EPS Emissions'!$C:$C,$B32,'EPS Emissions'!$D:$D,$B$1)))</f>
        <v>-16.16084189422611</v>
      </c>
      <c r="M32" s="47">
        <f>IF($B$1="All Sectors",
IF($A32="GCAM",SUMIFS('GCAM By Region By Sector'!L:L,'GCAM By Region By Sector'!$B:$B,$B32)*10^3,SUMIFS('EPS Emissions'!M:M,'EPS Emissions'!$C:$C,$B32)),
IF($A32="GCAM",SUMIFS('GCAM By Region By Sector'!L:L,'GCAM By Region By Sector'!$B:$B,$B32,'GCAM By Region By Sector'!$C:$C,$B$1)*10^3,SUMIFS('EPS Emissions'!M:M,'EPS Emissions'!$C:$C,$B32,'EPS Emissions'!$D:$D,$B$1)))</f>
        <v>-16.095693068064321</v>
      </c>
      <c r="N32" s="47">
        <f>IF($B$1="All Sectors",
IF($A32="GCAM",SUMIFS('GCAM By Region By Sector'!M:M,'GCAM By Region By Sector'!$B:$B,$B32)*10^3,SUMIFS('EPS Emissions'!N:N,'EPS Emissions'!$C:$C,$B32)),
IF($A32="GCAM",SUMIFS('GCAM By Region By Sector'!M:M,'GCAM By Region By Sector'!$B:$B,$B32,'GCAM By Region By Sector'!$C:$C,$B$1)*10^3,SUMIFS('EPS Emissions'!N:N,'EPS Emissions'!$C:$C,$B32,'EPS Emissions'!$D:$D,$B$1)))</f>
        <v>-15.23768780020157</v>
      </c>
      <c r="O32" s="47">
        <f>IF($B$1="All Sectors",
IF($A32="GCAM",SUMIFS('GCAM By Region By Sector'!N:N,'GCAM By Region By Sector'!$B:$B,$B32)*10^3,SUMIFS('EPS Emissions'!O:O,'EPS Emissions'!$C:$C,$B32)),
IF($A32="GCAM",SUMIFS('GCAM By Region By Sector'!N:N,'GCAM By Region By Sector'!$B:$B,$B32,'GCAM By Region By Sector'!$C:$C,$B$1)*10^3,SUMIFS('EPS Emissions'!O:O,'EPS Emissions'!$C:$C,$B32,'EPS Emissions'!$D:$D,$B$1)))</f>
        <v>-15.017117644163676</v>
      </c>
      <c r="P32" s="47">
        <f>IF($B$1="All Sectors",
IF($A32="GCAM",SUMIFS('GCAM By Region By Sector'!O:O,'GCAM By Region By Sector'!$B:$B,$B32)*10^3,SUMIFS('EPS Emissions'!P:P,'EPS Emissions'!$C:$C,$B32)),
IF($A32="GCAM",SUMIFS('GCAM By Region By Sector'!O:O,'GCAM By Region By Sector'!$B:$B,$B32,'GCAM By Region By Sector'!$C:$C,$B$1)*10^3,SUMIFS('EPS Emissions'!P:P,'EPS Emissions'!$C:$C,$B32,'EPS Emissions'!$D:$D,$B$1)))</f>
        <v>-14.873217159732206</v>
      </c>
      <c r="Q32" s="47">
        <f>IF($B$1="All Sectors",
IF($A32="GCAM",SUMIFS('GCAM By Region By Sector'!P:P,'GCAM By Region By Sector'!$B:$B,$B32)*10^3,SUMIFS('EPS Emissions'!Q:Q,'EPS Emissions'!$C:$C,$B32)),
IF($A32="GCAM",SUMIFS('GCAM By Region By Sector'!P:P,'GCAM By Region By Sector'!$B:$B,$B32,'GCAM By Region By Sector'!$C:$C,$B$1)*10^3,SUMIFS('EPS Emissions'!Q:Q,'EPS Emissions'!$C:$C,$B32,'EPS Emissions'!$D:$D,$B$1)))</f>
        <v>-14.807315437412541</v>
      </c>
      <c r="R32" s="47">
        <f>IF($B$1="All Sectors",
IF($A32="GCAM",SUMIFS('GCAM By Region By Sector'!Q:Q,'GCAM By Region By Sector'!$B:$B,$B32)*10^3,SUMIFS('EPS Emissions'!R:R,'EPS Emissions'!$C:$C,$B32)),
IF($A32="GCAM",SUMIFS('GCAM By Region By Sector'!Q:Q,'GCAM By Region By Sector'!$B:$B,$B32,'GCAM By Region By Sector'!$C:$C,$B$1)*10^3,SUMIFS('EPS Emissions'!R:R,'EPS Emissions'!$C:$C,$B32,'EPS Emissions'!$D:$D,$B$1)))</f>
        <v>-14.674115097730038</v>
      </c>
      <c r="S32" s="47">
        <f>IF($B$1="All Sectors",
IF($A32="GCAM",SUMIFS('GCAM By Region By Sector'!R:R,'GCAM By Region By Sector'!$B:$B,$B32)*10^3,SUMIFS('EPS Emissions'!S:S,'EPS Emissions'!$C:$C,$B32)),
IF($A32="GCAM",SUMIFS('GCAM By Region By Sector'!R:R,'GCAM By Region By Sector'!$B:$B,$B32,'GCAM By Region By Sector'!$C:$C,$B$1)*10^3,SUMIFS('EPS Emissions'!S:S,'EPS Emissions'!$C:$C,$B32,'EPS Emissions'!$D:$D,$B$1)))</f>
        <v>-14.576073797102964</v>
      </c>
      <c r="T32" s="47">
        <f>IF($B$1="All Sectors",
IF($A32="GCAM",SUMIFS('GCAM By Region By Sector'!S:S,'GCAM By Region By Sector'!$B:$B,$B32)*10^3,SUMIFS('EPS Emissions'!T:T,'EPS Emissions'!$C:$C,$B32)),
IF($A32="GCAM",SUMIFS('GCAM By Region By Sector'!S:S,'GCAM By Region By Sector'!$B:$B,$B32,'GCAM By Region By Sector'!$C:$C,$B$1)*10^3,SUMIFS('EPS Emissions'!T:T,'EPS Emissions'!$C:$C,$B32,'EPS Emissions'!$D:$D,$B$1)))</f>
        <v>-14.50181865924381</v>
      </c>
      <c r="U32" s="47">
        <f>IF($B$1="All Sectors",
IF($A32="GCAM",SUMIFS('GCAM By Region By Sector'!T:T,'GCAM By Region By Sector'!$B:$B,$B32)*10^3,SUMIFS('EPS Emissions'!U:U,'EPS Emissions'!$C:$C,$B32)),
IF($A32="GCAM",SUMIFS('GCAM By Region By Sector'!T:T,'GCAM By Region By Sector'!$B:$B,$B32,'GCAM By Region By Sector'!$C:$C,$B$1)*10^3,SUMIFS('EPS Emissions'!U:U,'EPS Emissions'!$C:$C,$B32,'EPS Emissions'!$D:$D,$B$1)))</f>
        <v>-14.694449876917872</v>
      </c>
      <c r="V32" s="47">
        <f>IF($B$1="All Sectors",
IF($A32="GCAM",SUMIFS('GCAM By Region By Sector'!U:U,'GCAM By Region By Sector'!$B:$B,$B32)*10^3,SUMIFS('EPS Emissions'!V:V,'EPS Emissions'!$C:$C,$B32)),
IF($A32="GCAM",SUMIFS('GCAM By Region By Sector'!U:U,'GCAM By Region By Sector'!$B:$B,$B32,'GCAM By Region By Sector'!$C:$C,$B$1)*10^3,SUMIFS('EPS Emissions'!V:V,'EPS Emissions'!$C:$C,$B32,'EPS Emissions'!$D:$D,$B$1)))</f>
        <v>-14.80441776655266</v>
      </c>
      <c r="W32" s="47">
        <f>IF($B$1="All Sectors",
IF($A32="GCAM",SUMIFS('GCAM By Region By Sector'!V:V,'GCAM By Region By Sector'!$B:$B,$B32)*10^3,SUMIFS('EPS Emissions'!W:W,'EPS Emissions'!$C:$C,$B32)),
IF($A32="GCAM",SUMIFS('GCAM By Region By Sector'!V:V,'GCAM By Region By Sector'!$B:$B,$B32,'GCAM By Region By Sector'!$C:$C,$B$1)*10^3,SUMIFS('EPS Emissions'!W:W,'EPS Emissions'!$C:$C,$B32,'EPS Emissions'!$D:$D,$B$1)))</f>
        <v>-14.938091740836228</v>
      </c>
      <c r="X32" s="47">
        <f>IF($B$1="All Sectors",
IF($A32="GCAM",SUMIFS('GCAM By Region By Sector'!W:W,'GCAM By Region By Sector'!$B:$B,$B32)*10^3,SUMIFS('EPS Emissions'!X:X,'EPS Emissions'!$C:$C,$B32)),
IF($A32="GCAM",SUMIFS('GCAM By Region By Sector'!W:W,'GCAM By Region By Sector'!$B:$B,$B32,'GCAM By Region By Sector'!$C:$C,$B$1)*10^3,SUMIFS('EPS Emissions'!X:X,'EPS Emissions'!$C:$C,$B32,'EPS Emissions'!$D:$D,$B$1)))</f>
        <v>-15.138408338484908</v>
      </c>
      <c r="Y32" s="47">
        <f>IF($B$1="All Sectors",
IF($A32="GCAM",SUMIFS('GCAM By Region By Sector'!X:X,'GCAM By Region By Sector'!$B:$B,$B32)*10^3,SUMIFS('EPS Emissions'!Y:Y,'EPS Emissions'!$C:$C,$B32)),
IF($A32="GCAM",SUMIFS('GCAM By Region By Sector'!X:X,'GCAM By Region By Sector'!$B:$B,$B32,'GCAM By Region By Sector'!$C:$C,$B$1)*10^3,SUMIFS('EPS Emissions'!Y:Y,'EPS Emissions'!$C:$C,$B32,'EPS Emissions'!$D:$D,$B$1)))</f>
        <v>-15.456936546028373</v>
      </c>
      <c r="Z32" s="47">
        <f>IF($B$1="All Sectors",
IF($A32="GCAM",SUMIFS('GCAM By Region By Sector'!Y:Y,'GCAM By Region By Sector'!$B:$B,$B32)*10^3,SUMIFS('EPS Emissions'!Z:Z,'EPS Emissions'!$C:$C,$B32)),
IF($A32="GCAM",SUMIFS('GCAM By Region By Sector'!Y:Y,'GCAM By Region By Sector'!$B:$B,$B32,'GCAM By Region By Sector'!$C:$C,$B$1)*10^3,SUMIFS('EPS Emissions'!Z:Z,'EPS Emissions'!$C:$C,$B32,'EPS Emissions'!$D:$D,$B$1)))</f>
        <v>-15.53450711988981</v>
      </c>
      <c r="AA32" s="47">
        <f>IF($B$1="All Sectors",
IF($A32="GCAM",SUMIFS('GCAM By Region By Sector'!Z:Z,'GCAM By Region By Sector'!$B:$B,$B32)*10^3,SUMIFS('EPS Emissions'!AA:AA,'EPS Emissions'!$C:$C,$B32)),
IF($A32="GCAM",SUMIFS('GCAM By Region By Sector'!Z:Z,'GCAM By Region By Sector'!$B:$B,$B32,'GCAM By Region By Sector'!$C:$C,$B$1)*10^3,SUMIFS('EPS Emissions'!AA:AA,'EPS Emissions'!$C:$C,$B32,'EPS Emissions'!$D:$D,$B$1)))</f>
        <v>-15.856540798135711</v>
      </c>
      <c r="AB32" s="47">
        <f>IF($B$1="All Sectors",
IF($A32="GCAM",SUMIFS('GCAM By Region By Sector'!AA:AA,'GCAM By Region By Sector'!$B:$B,$B32)*10^3,SUMIFS('EPS Emissions'!AB:AB,'EPS Emissions'!$C:$C,$B32)),
IF($A32="GCAM",SUMIFS('GCAM By Region By Sector'!AA:AA,'GCAM By Region By Sector'!$B:$B,$B32,'GCAM By Region By Sector'!$C:$C,$B$1)*10^3,SUMIFS('EPS Emissions'!AB:AB,'EPS Emissions'!$C:$C,$B32,'EPS Emissions'!$D:$D,$B$1)))</f>
        <v>-15.944647721161147</v>
      </c>
      <c r="AC32" s="47">
        <f>IF($B$1="All Sectors",
IF($A32="GCAM",SUMIFS('GCAM By Region By Sector'!AB:AB,'GCAM By Region By Sector'!$B:$B,$B32)*10^3,SUMIFS('EPS Emissions'!AC:AC,'EPS Emissions'!$C:$C,$B32)),
IF($A32="GCAM",SUMIFS('GCAM By Region By Sector'!AB:AB,'GCAM By Region By Sector'!$B:$B,$B32,'GCAM By Region By Sector'!$C:$C,$B$1)*10^3,SUMIFS('EPS Emissions'!AC:AC,'EPS Emissions'!$C:$C,$B32,'EPS Emissions'!$D:$D,$B$1)))</f>
        <v>-16.172028191675452</v>
      </c>
      <c r="AD32" s="47">
        <f>IF($B$1="All Sectors",
IF($A32="GCAM",SUMIFS('GCAM By Region By Sector'!AC:AC,'GCAM By Region By Sector'!$B:$B,$B32)*10^3,SUMIFS('EPS Emissions'!AD:AD,'EPS Emissions'!$C:$C,$B32)),
IF($A32="GCAM",SUMIFS('GCAM By Region By Sector'!AC:AC,'GCAM By Region By Sector'!$B:$B,$B32,'GCAM By Region By Sector'!$C:$C,$B$1)*10^3,SUMIFS('EPS Emissions'!AD:AD,'EPS Emissions'!$C:$C,$B32,'EPS Emissions'!$D:$D,$B$1)))</f>
        <v>-16.258643208561665</v>
      </c>
      <c r="AE32" s="47">
        <f>IF($B$1="All Sectors",
IF($A32="GCAM",SUMIFS('GCAM By Region By Sector'!AD:AD,'GCAM By Region By Sector'!$B:$B,$B32)*10^3,SUMIFS('EPS Emissions'!AE:AE,'EPS Emissions'!$C:$C,$B32)),
IF($A32="GCAM",SUMIFS('GCAM By Region By Sector'!AD:AD,'GCAM By Region By Sector'!$B:$B,$B32,'GCAM By Region By Sector'!$C:$C,$B$1)*10^3,SUMIFS('EPS Emissions'!AE:AE,'EPS Emissions'!$C:$C,$B32,'EPS Emissions'!$D:$D,$B$1)))</f>
        <v>-16.408265297014964</v>
      </c>
      <c r="AF32" s="47">
        <f>IF($B$1="All Sectors",
IF($A32="GCAM",SUMIFS('GCAM By Region By Sector'!AE:AE,'GCAM By Region By Sector'!$B:$B,$B32)*10^3,SUMIFS('EPS Emissions'!AF:AF,'EPS Emissions'!$C:$C,$B32)),
IF($A32="GCAM",SUMIFS('GCAM By Region By Sector'!AE:AE,'GCAM By Region By Sector'!$B:$B,$B32,'GCAM By Region By Sector'!$C:$C,$B$1)*10^3,SUMIFS('EPS Emissions'!AF:AF,'EPS Emissions'!$C:$C,$B32,'EPS Emissions'!$D:$D,$B$1)))</f>
        <v>-16.814061198541822</v>
      </c>
      <c r="AG32" s="47">
        <f>IF($B$1="All Sectors",
IF($A32="GCAM",SUMIFS('GCAM By Region By Sector'!AF:AF,'GCAM By Region By Sector'!$B:$B,$B32)*10^3,SUMIFS('EPS Emissions'!AG:AG,'EPS Emissions'!$C:$C,$B32)),
IF($A32="GCAM",SUMIFS('GCAM By Region By Sector'!AF:AF,'GCAM By Region By Sector'!$B:$B,$B32,'GCAM By Region By Sector'!$C:$C,$B$1)*10^3,SUMIFS('EPS Emissions'!AG:AG,'EPS Emissions'!$C:$C,$B32,'EPS Emissions'!$D:$D,$B$1)))</f>
        <v>-16.924551891062805</v>
      </c>
      <c r="AH32" s="47">
        <f>IF($B$1="All Sectors",
IF($A32="GCAM",SUMIFS('GCAM By Region By Sector'!AG:AG,'GCAM By Region By Sector'!$B:$B,$B32)*10^3,SUMIFS('EPS Emissions'!AH:AH,'EPS Emissions'!$C:$C,$B32)),
IF($A32="GCAM",SUMIFS('GCAM By Region By Sector'!AG:AG,'GCAM By Region By Sector'!$B:$B,$B32,'GCAM By Region By Sector'!$C:$C,$B$1)*10^3,SUMIFS('EPS Emissions'!AH:AH,'EPS Emissions'!$C:$C,$B32,'EPS Emissions'!$D:$D,$B$1)))</f>
        <v>-17.029768571915355</v>
      </c>
      <c r="AI32" s="47">
        <f>IF($B$1="All Sectors",
IF($A32="GCAM",SUMIFS('GCAM By Region By Sector'!AH:AH,'GCAM By Region By Sector'!$B:$B,$B32)*10^3,SUMIFS('EPS Emissions'!AI:AI,'EPS Emissions'!$C:$C,$B32)),
IF($A32="GCAM",SUMIFS('GCAM By Region By Sector'!AH:AH,'GCAM By Region By Sector'!$B:$B,$B32,'GCAM By Region By Sector'!$C:$C,$B$1)*10^3,SUMIFS('EPS Emissions'!AI:AI,'EPS Emissions'!$C:$C,$B32,'EPS Emissions'!$D:$D,$B$1)))</f>
        <v>-17.356608835975351</v>
      </c>
    </row>
    <row r="33" spans="1:35" x14ac:dyDescent="0.35">
      <c r="A33" s="10" t="s">
        <v>9</v>
      </c>
      <c r="B33" s="13" t="s">
        <v>50</v>
      </c>
      <c r="C33" t="s">
        <v>50</v>
      </c>
      <c r="D33" s="61">
        <f t="shared" si="1"/>
        <v>-21.301193999999999</v>
      </c>
      <c r="E33" s="47">
        <f>IF($B$1="All Sectors",
IF($A33="GCAM",SUMIFS('GCAM By Region By Sector'!D:D,'GCAM By Region By Sector'!$B:$B,$B33)*10^3,SUMIFS('EPS Emissions'!E:E,'EPS Emissions'!$C:$C,$B33)),
IF($A33="GCAM",SUMIFS('GCAM By Region By Sector'!D:D,'GCAM By Region By Sector'!$B:$B,$B33,'GCAM By Region By Sector'!$C:$C,$B$1)*10^3,SUMIFS('EPS Emissions'!E:E,'EPS Emissions'!$C:$C,$B33,'EPS Emissions'!$D:$D,$B$1)))</f>
        <v>-758.70899999999995</v>
      </c>
      <c r="F33" s="47">
        <f>IF($B$1="All Sectors",
IF($A33="GCAM",SUMIFS('GCAM By Region By Sector'!E:E,'GCAM By Region By Sector'!$B:$B,$B33)*10^3,SUMIFS('EPS Emissions'!F:F,'EPS Emissions'!$C:$C,$B33)),
IF($A33="GCAM",SUMIFS('GCAM By Region By Sector'!E:E,'GCAM By Region By Sector'!$B:$B,$B33,'GCAM By Region By Sector'!$C:$C,$B$1)*10^3,SUMIFS('EPS Emissions'!F:F,'EPS Emissions'!$C:$C,$B33,'EPS Emissions'!$D:$D,$B$1)))</f>
        <v>-740.18799999999999</v>
      </c>
      <c r="G33" s="47">
        <f>IF($B$1="All Sectors",
IF($A33="GCAM",SUMIFS('GCAM By Region By Sector'!F:F,'GCAM By Region By Sector'!$B:$B,$B33)*10^3,SUMIFS('EPS Emissions'!G:G,'EPS Emissions'!$C:$C,$B33)),
IF($A33="GCAM",SUMIFS('GCAM By Region By Sector'!F:F,'GCAM By Region By Sector'!$B:$B,$B33,'GCAM By Region By Sector'!$C:$C,$B$1)*10^3,SUMIFS('EPS Emissions'!G:G,'EPS Emissions'!$C:$C,$B33,'EPS Emissions'!$D:$D,$B$1)))</f>
        <v>-735.697</v>
      </c>
      <c r="H33" s="47">
        <f>IF($B$1="All Sectors",
IF($A33="GCAM",SUMIFS('GCAM By Region By Sector'!G:G,'GCAM By Region By Sector'!$B:$B,$B33)*10^3,SUMIFS('EPS Emissions'!H:H,'EPS Emissions'!$C:$C,$B33)),
IF($A33="GCAM",SUMIFS('GCAM By Region By Sector'!G:G,'GCAM By Region By Sector'!$B:$B,$B33,'GCAM By Region By Sector'!$C:$C,$B$1)*10^3,SUMIFS('EPS Emissions'!H:H,'EPS Emissions'!$C:$C,$B33,'EPS Emissions'!$D:$D,$B$1)))</f>
        <v>-732.20500000000004</v>
      </c>
      <c r="I33" s="47">
        <f>IF($B$1="All Sectors",
IF($A33="GCAM",SUMIFS('GCAM By Region By Sector'!H:H,'GCAM By Region By Sector'!$B:$B,$B33)*10^3,SUMIFS('EPS Emissions'!I:I,'EPS Emissions'!$C:$C,$B33)),
IF($A33="GCAM",SUMIFS('GCAM By Region By Sector'!H:H,'GCAM By Region By Sector'!$B:$B,$B33,'GCAM By Region By Sector'!$C:$C,$B$1)*10^3,SUMIFS('EPS Emissions'!I:I,'EPS Emissions'!$C:$C,$B33,'EPS Emissions'!$D:$D,$B$1)))</f>
        <v>-728.96600000000001</v>
      </c>
      <c r="J33" s="47">
        <f>IF($B$1="All Sectors",
IF($A33="GCAM",SUMIFS('GCAM By Region By Sector'!I:I,'GCAM By Region By Sector'!$B:$B,$B33)*10^3,SUMIFS('EPS Emissions'!J:J,'EPS Emissions'!$C:$C,$B33)),
IF($A33="GCAM",SUMIFS('GCAM By Region By Sector'!I:I,'GCAM By Region By Sector'!$B:$B,$B33,'GCAM By Region By Sector'!$C:$C,$B$1)*10^3,SUMIFS('EPS Emissions'!J:J,'EPS Emissions'!$C:$C,$B33,'EPS Emissions'!$D:$D,$B$1)))</f>
        <v>-724.47400000000005</v>
      </c>
      <c r="K33" s="47">
        <f>IF($B$1="All Sectors",
IF($A33="GCAM",SUMIFS('GCAM By Region By Sector'!J:J,'GCAM By Region By Sector'!$B:$B,$B33)*10^3,SUMIFS('EPS Emissions'!K:K,'EPS Emissions'!$C:$C,$B33)),
IF($A33="GCAM",SUMIFS('GCAM By Region By Sector'!J:J,'GCAM By Region By Sector'!$B:$B,$B33,'GCAM By Region By Sector'!$C:$C,$B$1)*10^3,SUMIFS('EPS Emissions'!K:K,'EPS Emissions'!$C:$C,$B33,'EPS Emissions'!$D:$D,$B$1)))</f>
        <v>-720.98199999999997</v>
      </c>
      <c r="L33" s="47">
        <f>IF($B$1="All Sectors",
IF($A33="GCAM",SUMIFS('GCAM By Region By Sector'!K:K,'GCAM By Region By Sector'!$B:$B,$B33)*10^3,SUMIFS('EPS Emissions'!L:L,'EPS Emissions'!$C:$C,$B33)),
IF($A33="GCAM",SUMIFS('GCAM By Region By Sector'!K:K,'GCAM By Region By Sector'!$B:$B,$B33,'GCAM By Region By Sector'!$C:$C,$B$1)*10^3,SUMIFS('EPS Emissions'!L:L,'EPS Emissions'!$C:$C,$B33,'EPS Emissions'!$D:$D,$B$1)))</f>
        <v>-717.74400000000003</v>
      </c>
      <c r="M33" s="47">
        <f>IF($B$1="All Sectors",
IF($A33="GCAM",SUMIFS('GCAM By Region By Sector'!L:L,'GCAM By Region By Sector'!$B:$B,$B33)*10^3,SUMIFS('EPS Emissions'!M:M,'EPS Emissions'!$C:$C,$B33)),
IF($A33="GCAM",SUMIFS('GCAM By Region By Sector'!L:L,'GCAM By Region By Sector'!$B:$B,$B33,'GCAM By Region By Sector'!$C:$C,$B$1)*10^3,SUMIFS('EPS Emissions'!M:M,'EPS Emissions'!$C:$C,$B33,'EPS Emissions'!$D:$D,$B$1)))</f>
        <v>-713.25099999999998</v>
      </c>
      <c r="N33" s="47">
        <f>IF($B$1="All Sectors",
IF($A33="GCAM",SUMIFS('GCAM By Region By Sector'!M:M,'GCAM By Region By Sector'!$B:$B,$B33)*10^3,SUMIFS('EPS Emissions'!N:N,'EPS Emissions'!$C:$C,$B33)),
IF($A33="GCAM",SUMIFS('GCAM By Region By Sector'!M:M,'GCAM By Region By Sector'!$B:$B,$B33,'GCAM By Region By Sector'!$C:$C,$B$1)*10^3,SUMIFS('EPS Emissions'!N:N,'EPS Emissions'!$C:$C,$B33,'EPS Emissions'!$D:$D,$B$1)))</f>
        <v>-709.73299999999995</v>
      </c>
      <c r="O33" s="47">
        <f>IF($B$1="All Sectors",
IF($A33="GCAM",SUMIFS('GCAM By Region By Sector'!N:N,'GCAM By Region By Sector'!$B:$B,$B33)*10^3,SUMIFS('EPS Emissions'!O:O,'EPS Emissions'!$C:$C,$B33)),
IF($A33="GCAM",SUMIFS('GCAM By Region By Sector'!N:N,'GCAM By Region By Sector'!$B:$B,$B33,'GCAM By Region By Sector'!$C:$C,$B$1)*10^3,SUMIFS('EPS Emissions'!O:O,'EPS Emissions'!$C:$C,$B33,'EPS Emissions'!$D:$D,$B$1)))</f>
        <v>-705.24099999999999</v>
      </c>
      <c r="P33" s="47">
        <f>IF($B$1="All Sectors",
IF($A33="GCAM",SUMIFS('GCAM By Region By Sector'!O:O,'GCAM By Region By Sector'!$B:$B,$B33)*10^3,SUMIFS('EPS Emissions'!P:P,'EPS Emissions'!$C:$C,$B33)),
IF($A33="GCAM",SUMIFS('GCAM By Region By Sector'!O:O,'GCAM By Region By Sector'!$B:$B,$B33,'GCAM By Region By Sector'!$C:$C,$B$1)*10^3,SUMIFS('EPS Emissions'!P:P,'EPS Emissions'!$C:$C,$B33,'EPS Emissions'!$D:$D,$B$1)))</f>
        <v>-702.029</v>
      </c>
      <c r="Q33" s="47">
        <f>IF($B$1="All Sectors",
IF($A33="GCAM",SUMIFS('GCAM By Region By Sector'!P:P,'GCAM By Region By Sector'!$B:$B,$B33)*10^3,SUMIFS('EPS Emissions'!Q:Q,'EPS Emissions'!$C:$C,$B33)),
IF($A33="GCAM",SUMIFS('GCAM By Region By Sector'!P:P,'GCAM By Region By Sector'!$B:$B,$B33,'GCAM By Region By Sector'!$C:$C,$B$1)*10^3,SUMIFS('EPS Emissions'!Q:Q,'EPS Emissions'!$C:$C,$B33,'EPS Emissions'!$D:$D,$B$1)))</f>
        <v>-698.51</v>
      </c>
      <c r="R33" s="47">
        <f>IF($B$1="All Sectors",
IF($A33="GCAM",SUMIFS('GCAM By Region By Sector'!Q:Q,'GCAM By Region By Sector'!$B:$B,$B33)*10^3,SUMIFS('EPS Emissions'!R:R,'EPS Emissions'!$C:$C,$B33)),
IF($A33="GCAM",SUMIFS('GCAM By Region By Sector'!Q:Q,'GCAM By Region By Sector'!$B:$B,$B33,'GCAM By Region By Sector'!$C:$C,$B$1)*10^3,SUMIFS('EPS Emissions'!R:R,'EPS Emissions'!$C:$C,$B33,'EPS Emissions'!$D:$D,$B$1)))</f>
        <v>-694.01900000000001</v>
      </c>
      <c r="S33" s="47">
        <f>IF($B$1="All Sectors",
IF($A33="GCAM",SUMIFS('GCAM By Region By Sector'!R:R,'GCAM By Region By Sector'!$B:$B,$B33)*10^3,SUMIFS('EPS Emissions'!S:S,'EPS Emissions'!$C:$C,$B33)),
IF($A33="GCAM",SUMIFS('GCAM By Region By Sector'!R:R,'GCAM By Region By Sector'!$B:$B,$B33,'GCAM By Region By Sector'!$C:$C,$B$1)*10^3,SUMIFS('EPS Emissions'!S:S,'EPS Emissions'!$C:$C,$B33,'EPS Emissions'!$D:$D,$B$1)))</f>
        <v>-690.52700000000004</v>
      </c>
      <c r="T33" s="47">
        <f>IF($B$1="All Sectors",
IF($A33="GCAM",SUMIFS('GCAM By Region By Sector'!S:S,'GCAM By Region By Sector'!$B:$B,$B33)*10^3,SUMIFS('EPS Emissions'!T:T,'EPS Emissions'!$C:$C,$B33)),
IF($A33="GCAM",SUMIFS('GCAM By Region By Sector'!S:S,'GCAM By Region By Sector'!$B:$B,$B33,'GCAM By Region By Sector'!$C:$C,$B$1)*10^3,SUMIFS('EPS Emissions'!T:T,'EPS Emissions'!$C:$C,$B33,'EPS Emissions'!$D:$D,$B$1)))</f>
        <v>-686.28800000000001</v>
      </c>
      <c r="U33" s="47">
        <f>IF($B$1="All Sectors",
IF($A33="GCAM",SUMIFS('GCAM By Region By Sector'!T:T,'GCAM By Region By Sector'!$B:$B,$B33)*10^3,SUMIFS('EPS Emissions'!U:U,'EPS Emissions'!$C:$C,$B33)),
IF($A33="GCAM",SUMIFS('GCAM By Region By Sector'!T:T,'GCAM By Region By Sector'!$B:$B,$B33,'GCAM By Region By Sector'!$C:$C,$B$1)*10^3,SUMIFS('EPS Emissions'!U:U,'EPS Emissions'!$C:$C,$B33,'EPS Emissions'!$D:$D,$B$1)))</f>
        <v>-682.79600000000005</v>
      </c>
      <c r="V33" s="47">
        <f>IF($B$1="All Sectors",
IF($A33="GCAM",SUMIFS('GCAM By Region By Sector'!U:U,'GCAM By Region By Sector'!$B:$B,$B33)*10^3,SUMIFS('EPS Emissions'!V:V,'EPS Emissions'!$C:$C,$B33)),
IF($A33="GCAM",SUMIFS('GCAM By Region By Sector'!U:U,'GCAM By Region By Sector'!$B:$B,$B33,'GCAM By Region By Sector'!$C:$C,$B$1)*10^3,SUMIFS('EPS Emissions'!V:V,'EPS Emissions'!$C:$C,$B33,'EPS Emissions'!$D:$D,$B$1)))</f>
        <v>-679.30399999999997</v>
      </c>
      <c r="W33" s="47">
        <f>IF($B$1="All Sectors",
IF($A33="GCAM",SUMIFS('GCAM By Region By Sector'!V:V,'GCAM By Region By Sector'!$B:$B,$B33)*10^3,SUMIFS('EPS Emissions'!W:W,'EPS Emissions'!$C:$C,$B33)),
IF($A33="GCAM",SUMIFS('GCAM By Region By Sector'!V:V,'GCAM By Region By Sector'!$B:$B,$B33,'GCAM By Region By Sector'!$C:$C,$B$1)*10^3,SUMIFS('EPS Emissions'!W:W,'EPS Emissions'!$C:$C,$B33,'EPS Emissions'!$D:$D,$B$1)))</f>
        <v>-674.78499999999997</v>
      </c>
      <c r="X33" s="47">
        <f>IF($B$1="All Sectors",
IF($A33="GCAM",SUMIFS('GCAM By Region By Sector'!W:W,'GCAM By Region By Sector'!$B:$B,$B33)*10^3,SUMIFS('EPS Emissions'!X:X,'EPS Emissions'!$C:$C,$B33)),
IF($A33="GCAM",SUMIFS('GCAM By Region By Sector'!W:W,'GCAM By Region By Sector'!$B:$B,$B33,'GCAM By Region By Sector'!$C:$C,$B$1)*10^3,SUMIFS('EPS Emissions'!X:X,'EPS Emissions'!$C:$C,$B33,'EPS Emissions'!$D:$D,$B$1)))</f>
        <v>-671.57299999999998</v>
      </c>
      <c r="Y33" s="47">
        <f>IF($B$1="All Sectors",
IF($A33="GCAM",SUMIFS('GCAM By Region By Sector'!X:X,'GCAM By Region By Sector'!$B:$B,$B33)*10^3,SUMIFS('EPS Emissions'!Y:Y,'EPS Emissions'!$C:$C,$B33)),
IF($A33="GCAM",SUMIFS('GCAM By Region By Sector'!X:X,'GCAM By Region By Sector'!$B:$B,$B33,'GCAM By Region By Sector'!$C:$C,$B$1)*10^3,SUMIFS('EPS Emissions'!Y:Y,'EPS Emissions'!$C:$C,$B33,'EPS Emissions'!$D:$D,$B$1)))</f>
        <v>-668.08199999999999</v>
      </c>
      <c r="Z33" s="47">
        <f>IF($B$1="All Sectors",
IF($A33="GCAM",SUMIFS('GCAM By Region By Sector'!Y:Y,'GCAM By Region By Sector'!$B:$B,$B33)*10^3,SUMIFS('EPS Emissions'!Z:Z,'EPS Emissions'!$C:$C,$B33)),
IF($A33="GCAM",SUMIFS('GCAM By Region By Sector'!Y:Y,'GCAM By Region By Sector'!$B:$B,$B33,'GCAM By Region By Sector'!$C:$C,$B$1)*10^3,SUMIFS('EPS Emissions'!Z:Z,'EPS Emissions'!$C:$C,$B33,'EPS Emissions'!$D:$D,$B$1)))</f>
        <v>-663.56299999999999</v>
      </c>
      <c r="AA33" s="47">
        <f>IF($B$1="All Sectors",
IF($A33="GCAM",SUMIFS('GCAM By Region By Sector'!Z:Z,'GCAM By Region By Sector'!$B:$B,$B33)*10^3,SUMIFS('EPS Emissions'!AA:AA,'EPS Emissions'!$C:$C,$B33)),
IF($A33="GCAM",SUMIFS('GCAM By Region By Sector'!Z:Z,'GCAM By Region By Sector'!$B:$B,$B33,'GCAM By Region By Sector'!$C:$C,$B$1)*10^3,SUMIFS('EPS Emissions'!AA:AA,'EPS Emissions'!$C:$C,$B33,'EPS Emissions'!$D:$D,$B$1)))</f>
        <v>-660.07100000000003</v>
      </c>
      <c r="AB33" s="47">
        <f>IF($B$1="All Sectors",
IF($A33="GCAM",SUMIFS('GCAM By Region By Sector'!AA:AA,'GCAM By Region By Sector'!$B:$B,$B33)*10^3,SUMIFS('EPS Emissions'!AB:AB,'EPS Emissions'!$C:$C,$B33)),
IF($A33="GCAM",SUMIFS('GCAM By Region By Sector'!AA:AA,'GCAM By Region By Sector'!$B:$B,$B33,'GCAM By Region By Sector'!$C:$C,$B$1)*10^3,SUMIFS('EPS Emissions'!AB:AB,'EPS Emissions'!$C:$C,$B33,'EPS Emissions'!$D:$D,$B$1)))</f>
        <v>-655.85900000000004</v>
      </c>
      <c r="AC33" s="47">
        <f>IF($B$1="All Sectors",
IF($A33="GCAM",SUMIFS('GCAM By Region By Sector'!AB:AB,'GCAM By Region By Sector'!$B:$B,$B33)*10^3,SUMIFS('EPS Emissions'!AC:AC,'EPS Emissions'!$C:$C,$B33)),
IF($A33="GCAM",SUMIFS('GCAM By Region By Sector'!AB:AB,'GCAM By Region By Sector'!$B:$B,$B33,'GCAM By Region By Sector'!$C:$C,$B$1)*10^3,SUMIFS('EPS Emissions'!AC:AC,'EPS Emissions'!$C:$C,$B33,'EPS Emissions'!$D:$D,$B$1)))</f>
        <v>-652.34100000000001</v>
      </c>
      <c r="AD33" s="47">
        <f>IF($B$1="All Sectors",
IF($A33="GCAM",SUMIFS('GCAM By Region By Sector'!AC:AC,'GCAM By Region By Sector'!$B:$B,$B33)*10^3,SUMIFS('EPS Emissions'!AD:AD,'EPS Emissions'!$C:$C,$B33)),
IF($A33="GCAM",SUMIFS('GCAM By Region By Sector'!AC:AC,'GCAM By Region By Sector'!$B:$B,$B33,'GCAM By Region By Sector'!$C:$C,$B$1)*10^3,SUMIFS('EPS Emissions'!AD:AD,'EPS Emissions'!$C:$C,$B33,'EPS Emissions'!$D:$D,$B$1)))</f>
        <v>-648.84799999999996</v>
      </c>
      <c r="AE33" s="47">
        <f>IF($B$1="All Sectors",
IF($A33="GCAM",SUMIFS('GCAM By Region By Sector'!AD:AD,'GCAM By Region By Sector'!$B:$B,$B33)*10^3,SUMIFS('EPS Emissions'!AE:AE,'EPS Emissions'!$C:$C,$B33)),
IF($A33="GCAM",SUMIFS('GCAM By Region By Sector'!AD:AD,'GCAM By Region By Sector'!$B:$B,$B33,'GCAM By Region By Sector'!$C:$C,$B$1)*10^3,SUMIFS('EPS Emissions'!AE:AE,'EPS Emissions'!$C:$C,$B33,'EPS Emissions'!$D:$D,$B$1)))</f>
        <v>-644.63599999999997</v>
      </c>
      <c r="AF33" s="47">
        <f>IF($B$1="All Sectors",
IF($A33="GCAM",SUMIFS('GCAM By Region By Sector'!AE:AE,'GCAM By Region By Sector'!$B:$B,$B33)*10^3,SUMIFS('EPS Emissions'!AF:AF,'EPS Emissions'!$C:$C,$B33)),
IF($A33="GCAM",SUMIFS('GCAM By Region By Sector'!AE:AE,'GCAM By Region By Sector'!$B:$B,$B33,'GCAM By Region By Sector'!$C:$C,$B$1)*10^3,SUMIFS('EPS Emissions'!AF:AF,'EPS Emissions'!$C:$C,$B33,'EPS Emissions'!$D:$D,$B$1)))</f>
        <v>-641.11800000000005</v>
      </c>
      <c r="AG33" s="47">
        <f>IF($B$1="All Sectors",
IF($A33="GCAM",SUMIFS('GCAM By Region By Sector'!AF:AF,'GCAM By Region By Sector'!$B:$B,$B33)*10^3,SUMIFS('EPS Emissions'!AG:AG,'EPS Emissions'!$C:$C,$B33)),
IF($A33="GCAM",SUMIFS('GCAM By Region By Sector'!AF:AF,'GCAM By Region By Sector'!$B:$B,$B33,'GCAM By Region By Sector'!$C:$C,$B$1)*10^3,SUMIFS('EPS Emissions'!AG:AG,'EPS Emissions'!$C:$C,$B33,'EPS Emissions'!$D:$D,$B$1)))</f>
        <v>-636.62599999999998</v>
      </c>
      <c r="AH33" s="47">
        <f>IF($B$1="All Sectors",
IF($A33="GCAM",SUMIFS('GCAM By Region By Sector'!AG:AG,'GCAM By Region By Sector'!$B:$B,$B33)*10^3,SUMIFS('EPS Emissions'!AH:AH,'EPS Emissions'!$C:$C,$B33)),
IF($A33="GCAM",SUMIFS('GCAM By Region By Sector'!AG:AG,'GCAM By Region By Sector'!$B:$B,$B33,'GCAM By Region By Sector'!$C:$C,$B$1)*10^3,SUMIFS('EPS Emissions'!AH:AH,'EPS Emissions'!$C:$C,$B33,'EPS Emissions'!$D:$D,$B$1)))</f>
        <v>-633.13400000000001</v>
      </c>
      <c r="AI33" s="47">
        <f>IF($B$1="All Sectors",
IF($A33="GCAM",SUMIFS('GCAM By Region By Sector'!AH:AH,'GCAM By Region By Sector'!$B:$B,$B33)*10^3,SUMIFS('EPS Emissions'!AI:AI,'EPS Emissions'!$C:$C,$B33)),
IF($A33="GCAM",SUMIFS('GCAM By Region By Sector'!AH:AH,'GCAM By Region By Sector'!$B:$B,$B33,'GCAM By Region By Sector'!$C:$C,$B$1)*10^3,SUMIFS('EPS Emissions'!AI:AI,'EPS Emissions'!$C:$C,$B33,'EPS Emissions'!$D:$D,$B$1)))</f>
        <v>-629.89499999999998</v>
      </c>
    </row>
    <row r="34" spans="1:35" x14ac:dyDescent="0.35">
      <c r="A34" s="10" t="s">
        <v>13</v>
      </c>
      <c r="B34" s="13" t="s">
        <v>18</v>
      </c>
      <c r="C34" t="s">
        <v>19</v>
      </c>
      <c r="D34" s="61">
        <f t="shared" si="1"/>
        <v>-21.976107003699603</v>
      </c>
      <c r="E34" s="47">
        <f>IF($B$1="All Sectors",
IF($A34="GCAM",SUMIFS('GCAM By Region By Sector'!D:D,'GCAM By Region By Sector'!$B:$B,$B34)*10^3,SUMIFS('EPS Emissions'!E:E,'EPS Emissions'!$C:$C,$B34)),
IF($A34="GCAM",SUMIFS('GCAM By Region By Sector'!D:D,'GCAM By Region By Sector'!$B:$B,$B34,'GCAM By Region By Sector'!$C:$C,$B$1)*10^3,SUMIFS('EPS Emissions'!E:E,'EPS Emissions'!$C:$C,$B34,'EPS Emissions'!$D:$D,$B$1)))</f>
        <v>-100.81714647764575</v>
      </c>
      <c r="F34" s="47">
        <f>IF($B$1="All Sectors",
IF($A34="GCAM",SUMIFS('GCAM By Region By Sector'!E:E,'GCAM By Region By Sector'!$B:$B,$B34)*10^3,SUMIFS('EPS Emissions'!F:F,'EPS Emissions'!$C:$C,$B34)),
IF($A34="GCAM",SUMIFS('GCAM By Region By Sector'!E:E,'GCAM By Region By Sector'!$B:$B,$B34,'GCAM By Region By Sector'!$C:$C,$B$1)*10^3,SUMIFS('EPS Emissions'!F:F,'EPS Emissions'!$C:$C,$B34,'EPS Emissions'!$D:$D,$B$1)))</f>
        <v>-112.80740505264249</v>
      </c>
      <c r="G34" s="47">
        <f>IF($B$1="All Sectors",
IF($A34="GCAM",SUMIFS('GCAM By Region By Sector'!F:F,'GCAM By Region By Sector'!$B:$B,$B34)*10^3,SUMIFS('EPS Emissions'!G:G,'EPS Emissions'!$C:$C,$B34)),
IF($A34="GCAM",SUMIFS('GCAM By Region By Sector'!F:F,'GCAM By Region By Sector'!$B:$B,$B34,'GCAM By Region By Sector'!$C:$C,$B$1)*10^3,SUMIFS('EPS Emissions'!G:G,'EPS Emissions'!$C:$C,$B34,'EPS Emissions'!$D:$D,$B$1)))</f>
        <v>-124.79766362763924</v>
      </c>
      <c r="H34" s="47">
        <f>IF($B$1="All Sectors",
IF($A34="GCAM",SUMIFS('GCAM By Region By Sector'!G:G,'GCAM By Region By Sector'!$B:$B,$B34)*10^3,SUMIFS('EPS Emissions'!H:H,'EPS Emissions'!$C:$C,$B34)),
IF($A34="GCAM",SUMIFS('GCAM By Region By Sector'!G:G,'GCAM By Region By Sector'!$B:$B,$B34,'GCAM By Region By Sector'!$C:$C,$B$1)*10^3,SUMIFS('EPS Emissions'!H:H,'EPS Emissions'!$C:$C,$B34,'EPS Emissions'!$D:$D,$B$1)))</f>
        <v>-136.78792220263597</v>
      </c>
      <c r="I34" s="47">
        <f>IF($B$1="All Sectors",
IF($A34="GCAM",SUMIFS('GCAM By Region By Sector'!H:H,'GCAM By Region By Sector'!$B:$B,$B34)*10^3,SUMIFS('EPS Emissions'!I:I,'EPS Emissions'!$C:$C,$B34)),
IF($A34="GCAM",SUMIFS('GCAM By Region By Sector'!H:H,'GCAM By Region By Sector'!$B:$B,$B34,'GCAM By Region By Sector'!$C:$C,$B$1)*10^3,SUMIFS('EPS Emissions'!I:I,'EPS Emissions'!$C:$C,$B34,'EPS Emissions'!$D:$D,$B$1)))</f>
        <v>-148.77818077763271</v>
      </c>
      <c r="J34" s="47">
        <f>IF($B$1="All Sectors",
IF($A34="GCAM",SUMIFS('GCAM By Region By Sector'!I:I,'GCAM By Region By Sector'!$B:$B,$B34)*10^3,SUMIFS('EPS Emissions'!J:J,'EPS Emissions'!$C:$C,$B34)),
IF($A34="GCAM",SUMIFS('GCAM By Region By Sector'!I:I,'GCAM By Region By Sector'!$B:$B,$B34,'GCAM By Region By Sector'!$C:$C,$B$1)*10^3,SUMIFS('EPS Emissions'!J:J,'EPS Emissions'!$C:$C,$B34,'EPS Emissions'!$D:$D,$B$1)))</f>
        <v>-160.76843935262946</v>
      </c>
      <c r="K34" s="47">
        <f>IF($B$1="All Sectors",
IF($A34="GCAM",SUMIFS('GCAM By Region By Sector'!J:J,'GCAM By Region By Sector'!$B:$B,$B34)*10^3,SUMIFS('EPS Emissions'!K:K,'EPS Emissions'!$C:$C,$B34)),
IF($A34="GCAM",SUMIFS('GCAM By Region By Sector'!J:J,'GCAM By Region By Sector'!$B:$B,$B34,'GCAM By Region By Sector'!$C:$C,$B$1)*10^3,SUMIFS('EPS Emissions'!K:K,'EPS Emissions'!$C:$C,$B34,'EPS Emissions'!$D:$D,$B$1)))</f>
        <v>-196.6649486482969</v>
      </c>
      <c r="L34" s="47">
        <f>IF($B$1="All Sectors",
IF($A34="GCAM",SUMIFS('GCAM By Region By Sector'!K:K,'GCAM By Region By Sector'!$B:$B,$B34)*10^3,SUMIFS('EPS Emissions'!L:L,'EPS Emissions'!$C:$C,$B34)),
IF($A34="GCAM",SUMIFS('GCAM By Region By Sector'!K:K,'GCAM By Region By Sector'!$B:$B,$B34,'GCAM By Region By Sector'!$C:$C,$B$1)*10^3,SUMIFS('EPS Emissions'!L:L,'EPS Emissions'!$C:$C,$B34,'EPS Emissions'!$D:$D,$B$1)))</f>
        <v>-232.56145794396431</v>
      </c>
      <c r="M34" s="47">
        <f>IF($B$1="All Sectors",
IF($A34="GCAM",SUMIFS('GCAM By Region By Sector'!L:L,'GCAM By Region By Sector'!$B:$B,$B34)*10^3,SUMIFS('EPS Emissions'!M:M,'EPS Emissions'!$C:$C,$B34)),
IF($A34="GCAM",SUMIFS('GCAM By Region By Sector'!L:L,'GCAM By Region By Sector'!$B:$B,$B34,'GCAM By Region By Sector'!$C:$C,$B$1)*10^3,SUMIFS('EPS Emissions'!M:M,'EPS Emissions'!$C:$C,$B34,'EPS Emissions'!$D:$D,$B$1)))</f>
        <v>-268.45796723963173</v>
      </c>
      <c r="N34" s="47">
        <f>IF($B$1="All Sectors",
IF($A34="GCAM",SUMIFS('GCAM By Region By Sector'!M:M,'GCAM By Region By Sector'!$B:$B,$B34)*10^3,SUMIFS('EPS Emissions'!N:N,'EPS Emissions'!$C:$C,$B34)),
IF($A34="GCAM",SUMIFS('GCAM By Region By Sector'!M:M,'GCAM By Region By Sector'!$B:$B,$B34,'GCAM By Region By Sector'!$C:$C,$B$1)*10^3,SUMIFS('EPS Emissions'!N:N,'EPS Emissions'!$C:$C,$B34,'EPS Emissions'!$D:$D,$B$1)))</f>
        <v>-304.35447653529911</v>
      </c>
      <c r="O34" s="47">
        <f>IF($B$1="All Sectors",
IF($A34="GCAM",SUMIFS('GCAM By Region By Sector'!N:N,'GCAM By Region By Sector'!$B:$B,$B34)*10^3,SUMIFS('EPS Emissions'!O:O,'EPS Emissions'!$C:$C,$B34)),
IF($A34="GCAM",SUMIFS('GCAM By Region By Sector'!N:N,'GCAM By Region By Sector'!$B:$B,$B34,'GCAM By Region By Sector'!$C:$C,$B$1)*10^3,SUMIFS('EPS Emissions'!O:O,'EPS Emissions'!$C:$C,$B34,'EPS Emissions'!$D:$D,$B$1)))</f>
        <v>-340.25098583096656</v>
      </c>
      <c r="P34" s="47">
        <f>IF($B$1="All Sectors",
IF($A34="GCAM",SUMIFS('GCAM By Region By Sector'!O:O,'GCAM By Region By Sector'!$B:$B,$B34)*10^3,SUMIFS('EPS Emissions'!P:P,'EPS Emissions'!$C:$C,$B34)),
IF($A34="GCAM",SUMIFS('GCAM By Region By Sector'!O:O,'GCAM By Region By Sector'!$B:$B,$B34,'GCAM By Region By Sector'!$C:$C,$B$1)*10^3,SUMIFS('EPS Emissions'!P:P,'EPS Emissions'!$C:$C,$B34,'EPS Emissions'!$D:$D,$B$1)))</f>
        <v>-395.06206250127468</v>
      </c>
      <c r="Q34" s="47">
        <f>IF($B$1="All Sectors",
IF($A34="GCAM",SUMIFS('GCAM By Region By Sector'!P:P,'GCAM By Region By Sector'!$B:$B,$B34)*10^3,SUMIFS('EPS Emissions'!Q:Q,'EPS Emissions'!$C:$C,$B34)),
IF($A34="GCAM",SUMIFS('GCAM By Region By Sector'!P:P,'GCAM By Region By Sector'!$B:$B,$B34,'GCAM By Region By Sector'!$C:$C,$B$1)*10^3,SUMIFS('EPS Emissions'!Q:Q,'EPS Emissions'!$C:$C,$B34,'EPS Emissions'!$D:$D,$B$1)))</f>
        <v>-449.87313917158281</v>
      </c>
      <c r="R34" s="47">
        <f>IF($B$1="All Sectors",
IF($A34="GCAM",SUMIFS('GCAM By Region By Sector'!Q:Q,'GCAM By Region By Sector'!$B:$B,$B34)*10^3,SUMIFS('EPS Emissions'!R:R,'EPS Emissions'!$C:$C,$B34)),
IF($A34="GCAM",SUMIFS('GCAM By Region By Sector'!Q:Q,'GCAM By Region By Sector'!$B:$B,$B34,'GCAM By Region By Sector'!$C:$C,$B$1)*10^3,SUMIFS('EPS Emissions'!R:R,'EPS Emissions'!$C:$C,$B34,'EPS Emissions'!$D:$D,$B$1)))</f>
        <v>-504.68421584189093</v>
      </c>
      <c r="S34" s="47">
        <f>IF($B$1="All Sectors",
IF($A34="GCAM",SUMIFS('GCAM By Region By Sector'!R:R,'GCAM By Region By Sector'!$B:$B,$B34)*10^3,SUMIFS('EPS Emissions'!S:S,'EPS Emissions'!$C:$C,$B34)),
IF($A34="GCAM",SUMIFS('GCAM By Region By Sector'!R:R,'GCAM By Region By Sector'!$B:$B,$B34,'GCAM By Region By Sector'!$C:$C,$B$1)*10^3,SUMIFS('EPS Emissions'!S:S,'EPS Emissions'!$C:$C,$B34,'EPS Emissions'!$D:$D,$B$1)))</f>
        <v>-559.49529251219894</v>
      </c>
      <c r="T34" s="47">
        <f>IF($B$1="All Sectors",
IF($A34="GCAM",SUMIFS('GCAM By Region By Sector'!S:S,'GCAM By Region By Sector'!$B:$B,$B34)*10^3,SUMIFS('EPS Emissions'!T:T,'EPS Emissions'!$C:$C,$B34)),
IF($A34="GCAM",SUMIFS('GCAM By Region By Sector'!S:S,'GCAM By Region By Sector'!$B:$B,$B34,'GCAM By Region By Sector'!$C:$C,$B$1)*10^3,SUMIFS('EPS Emissions'!T:T,'EPS Emissions'!$C:$C,$B34,'EPS Emissions'!$D:$D,$B$1)))</f>
        <v>-614.30636918250718</v>
      </c>
      <c r="U34" s="47">
        <f>IF($B$1="All Sectors",
IF($A34="GCAM",SUMIFS('GCAM By Region By Sector'!T:T,'GCAM By Region By Sector'!$B:$B,$B34)*10^3,SUMIFS('EPS Emissions'!U:U,'EPS Emissions'!$C:$C,$B34)),
IF($A34="GCAM",SUMIFS('GCAM By Region By Sector'!T:T,'GCAM By Region By Sector'!$B:$B,$B34,'GCAM By Region By Sector'!$C:$C,$B$1)*10^3,SUMIFS('EPS Emissions'!U:U,'EPS Emissions'!$C:$C,$B34,'EPS Emissions'!$D:$D,$B$1)))</f>
        <v>-679.57155694439837</v>
      </c>
      <c r="V34" s="47">
        <f>IF($B$1="All Sectors",
IF($A34="GCAM",SUMIFS('GCAM By Region By Sector'!U:U,'GCAM By Region By Sector'!$B:$B,$B34)*10^3,SUMIFS('EPS Emissions'!V:V,'EPS Emissions'!$C:$C,$B34)),
IF($A34="GCAM",SUMIFS('GCAM By Region By Sector'!U:U,'GCAM By Region By Sector'!$B:$B,$B34,'GCAM By Region By Sector'!$C:$C,$B$1)*10^3,SUMIFS('EPS Emissions'!V:V,'EPS Emissions'!$C:$C,$B34,'EPS Emissions'!$D:$D,$B$1)))</f>
        <v>-744.83674470628978</v>
      </c>
      <c r="W34" s="47">
        <f>IF($B$1="All Sectors",
IF($A34="GCAM",SUMIFS('GCAM By Region By Sector'!V:V,'GCAM By Region By Sector'!$B:$B,$B34)*10^3,SUMIFS('EPS Emissions'!W:W,'EPS Emissions'!$C:$C,$B34)),
IF($A34="GCAM",SUMIFS('GCAM By Region By Sector'!V:V,'GCAM By Region By Sector'!$B:$B,$B34,'GCAM By Region By Sector'!$C:$C,$B$1)*10^3,SUMIFS('EPS Emissions'!W:W,'EPS Emissions'!$C:$C,$B34,'EPS Emissions'!$D:$D,$B$1)))</f>
        <v>-810.10193246818108</v>
      </c>
      <c r="X34" s="47">
        <f>IF($B$1="All Sectors",
IF($A34="GCAM",SUMIFS('GCAM By Region By Sector'!W:W,'GCAM By Region By Sector'!$B:$B,$B34)*10^3,SUMIFS('EPS Emissions'!X:X,'EPS Emissions'!$C:$C,$B34)),
IF($A34="GCAM",SUMIFS('GCAM By Region By Sector'!W:W,'GCAM By Region By Sector'!$B:$B,$B34,'GCAM By Region By Sector'!$C:$C,$B$1)*10^3,SUMIFS('EPS Emissions'!X:X,'EPS Emissions'!$C:$C,$B34,'EPS Emissions'!$D:$D,$B$1)))</f>
        <v>-875.36712023007237</v>
      </c>
      <c r="Y34" s="47">
        <f>IF($B$1="All Sectors",
IF($A34="GCAM",SUMIFS('GCAM By Region By Sector'!X:X,'GCAM By Region By Sector'!$B:$B,$B34)*10^3,SUMIFS('EPS Emissions'!Y:Y,'EPS Emissions'!$C:$C,$B34)),
IF($A34="GCAM",SUMIFS('GCAM By Region By Sector'!X:X,'GCAM By Region By Sector'!$B:$B,$B34,'GCAM By Region By Sector'!$C:$C,$B$1)*10^3,SUMIFS('EPS Emissions'!Y:Y,'EPS Emissions'!$C:$C,$B34,'EPS Emissions'!$D:$D,$B$1)))</f>
        <v>-940.63230799196378</v>
      </c>
      <c r="Z34" s="47">
        <f>IF($B$1="All Sectors",
IF($A34="GCAM",SUMIFS('GCAM By Region By Sector'!Y:Y,'GCAM By Region By Sector'!$B:$B,$B34)*10^3,SUMIFS('EPS Emissions'!Z:Z,'EPS Emissions'!$C:$C,$B34)),
IF($A34="GCAM",SUMIFS('GCAM By Region By Sector'!Y:Y,'GCAM By Region By Sector'!$B:$B,$B34,'GCAM By Region By Sector'!$C:$C,$B$1)*10^3,SUMIFS('EPS Emissions'!Z:Z,'EPS Emissions'!$C:$C,$B34,'EPS Emissions'!$D:$D,$B$1)))</f>
        <v>-1011.5077134436108</v>
      </c>
      <c r="AA34" s="47">
        <f>IF($B$1="All Sectors",
IF($A34="GCAM",SUMIFS('GCAM By Region By Sector'!Z:Z,'GCAM By Region By Sector'!$B:$B,$B34)*10^3,SUMIFS('EPS Emissions'!AA:AA,'EPS Emissions'!$C:$C,$B34)),
IF($A34="GCAM",SUMIFS('GCAM By Region By Sector'!Z:Z,'GCAM By Region By Sector'!$B:$B,$B34,'GCAM By Region By Sector'!$C:$C,$B$1)*10^3,SUMIFS('EPS Emissions'!AA:AA,'EPS Emissions'!$C:$C,$B34,'EPS Emissions'!$D:$D,$B$1)))</f>
        <v>-1082.3831188952577</v>
      </c>
      <c r="AB34" s="47">
        <f>IF($B$1="All Sectors",
IF($A34="GCAM",SUMIFS('GCAM By Region By Sector'!AA:AA,'GCAM By Region By Sector'!$B:$B,$B34)*10^3,SUMIFS('EPS Emissions'!AB:AB,'EPS Emissions'!$C:$C,$B34)),
IF($A34="GCAM",SUMIFS('GCAM By Region By Sector'!AA:AA,'GCAM By Region By Sector'!$B:$B,$B34,'GCAM By Region By Sector'!$C:$C,$B$1)*10^3,SUMIFS('EPS Emissions'!AB:AB,'EPS Emissions'!$C:$C,$B34,'EPS Emissions'!$D:$D,$B$1)))</f>
        <v>-1153.2585243469048</v>
      </c>
      <c r="AC34" s="47">
        <f>IF($B$1="All Sectors",
IF($A34="GCAM",SUMIFS('GCAM By Region By Sector'!AB:AB,'GCAM By Region By Sector'!$B:$B,$B34)*10^3,SUMIFS('EPS Emissions'!AC:AC,'EPS Emissions'!$C:$C,$B34)),
IF($A34="GCAM",SUMIFS('GCAM By Region By Sector'!AB:AB,'GCAM By Region By Sector'!$B:$B,$B34,'GCAM By Region By Sector'!$C:$C,$B$1)*10^3,SUMIFS('EPS Emissions'!AC:AC,'EPS Emissions'!$C:$C,$B34,'EPS Emissions'!$D:$D,$B$1)))</f>
        <v>-1224.1339297985517</v>
      </c>
      <c r="AD34" s="47">
        <f>IF($B$1="All Sectors",
IF($A34="GCAM",SUMIFS('GCAM By Region By Sector'!AC:AC,'GCAM By Region By Sector'!$B:$B,$B34)*10^3,SUMIFS('EPS Emissions'!AD:AD,'EPS Emissions'!$C:$C,$B34)),
IF($A34="GCAM",SUMIFS('GCAM By Region By Sector'!AC:AC,'GCAM By Region By Sector'!$B:$B,$B34,'GCAM By Region By Sector'!$C:$C,$B$1)*10^3,SUMIFS('EPS Emissions'!AD:AD,'EPS Emissions'!$C:$C,$B34,'EPS Emissions'!$D:$D,$B$1)))</f>
        <v>-1295.0093352501985</v>
      </c>
      <c r="AE34" s="47">
        <f>IF($B$1="All Sectors",
IF($A34="GCAM",SUMIFS('GCAM By Region By Sector'!AD:AD,'GCAM By Region By Sector'!$B:$B,$B34)*10^3,SUMIFS('EPS Emissions'!AE:AE,'EPS Emissions'!$C:$C,$B34)),
IF($A34="GCAM",SUMIFS('GCAM By Region By Sector'!AD:AD,'GCAM By Region By Sector'!$B:$B,$B34,'GCAM By Region By Sector'!$C:$C,$B$1)*10^3,SUMIFS('EPS Emissions'!AE:AE,'EPS Emissions'!$C:$C,$B34,'EPS Emissions'!$D:$D,$B$1)))</f>
        <v>-1363.9286932818479</v>
      </c>
      <c r="AF34" s="47">
        <f>IF($B$1="All Sectors",
IF($A34="GCAM",SUMIFS('GCAM By Region By Sector'!AE:AE,'GCAM By Region By Sector'!$B:$B,$B34)*10^3,SUMIFS('EPS Emissions'!AF:AF,'EPS Emissions'!$C:$C,$B34)),
IF($A34="GCAM",SUMIFS('GCAM By Region By Sector'!AE:AE,'GCAM By Region By Sector'!$B:$B,$B34,'GCAM By Region By Sector'!$C:$C,$B$1)*10^3,SUMIFS('EPS Emissions'!AF:AF,'EPS Emissions'!$C:$C,$B34,'EPS Emissions'!$D:$D,$B$1)))</f>
        <v>-1432.8480513134973</v>
      </c>
      <c r="AG34" s="47">
        <f>IF($B$1="All Sectors",
IF($A34="GCAM",SUMIFS('GCAM By Region By Sector'!AF:AF,'GCAM By Region By Sector'!$B:$B,$B34)*10^3,SUMIFS('EPS Emissions'!AG:AG,'EPS Emissions'!$C:$C,$B34)),
IF($A34="GCAM",SUMIFS('GCAM By Region By Sector'!AF:AF,'GCAM By Region By Sector'!$B:$B,$B34,'GCAM By Region By Sector'!$C:$C,$B$1)*10^3,SUMIFS('EPS Emissions'!AG:AG,'EPS Emissions'!$C:$C,$B34,'EPS Emissions'!$D:$D,$B$1)))</f>
        <v>-1501.7674093451467</v>
      </c>
      <c r="AH34" s="47">
        <f>IF($B$1="All Sectors",
IF($A34="GCAM",SUMIFS('GCAM By Region By Sector'!AG:AG,'GCAM By Region By Sector'!$B:$B,$B34)*10^3,SUMIFS('EPS Emissions'!AH:AH,'EPS Emissions'!$C:$C,$B34)),
IF($A34="GCAM",SUMIFS('GCAM By Region By Sector'!AG:AG,'GCAM By Region By Sector'!$B:$B,$B34,'GCAM By Region By Sector'!$C:$C,$B$1)*10^3,SUMIFS('EPS Emissions'!AH:AH,'EPS Emissions'!$C:$C,$B34,'EPS Emissions'!$D:$D,$B$1)))</f>
        <v>-1570.6867673767961</v>
      </c>
      <c r="AI34" s="47">
        <f>IF($B$1="All Sectors",
IF($A34="GCAM",SUMIFS('GCAM By Region By Sector'!AH:AH,'GCAM By Region By Sector'!$B:$B,$B34)*10^3,SUMIFS('EPS Emissions'!AI:AI,'EPS Emissions'!$C:$C,$B34)),
IF($A34="GCAM",SUMIFS('GCAM By Region By Sector'!AH:AH,'GCAM By Region By Sector'!$B:$B,$B34,'GCAM By Region By Sector'!$C:$C,$B$1)*10^3,SUMIFS('EPS Emissions'!AI:AI,'EPS Emissions'!$C:$C,$B34,'EPS Emissions'!$D:$D,$B$1)))</f>
        <v>-1639.6061254084455</v>
      </c>
    </row>
    <row r="35" spans="1:35" x14ac:dyDescent="0.35">
      <c r="A35" s="22"/>
      <c r="B35" s="14"/>
      <c r="C35" s="14"/>
      <c r="E35" s="2"/>
      <c r="F35" s="2"/>
      <c r="G35" s="2"/>
      <c r="H35" s="2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x14ac:dyDescent="0.35">
      <c r="C36" s="22" t="s">
        <v>55</v>
      </c>
      <c r="D36" s="61">
        <f>SUM(D3:D34)</f>
        <v>-96.851432087719189</v>
      </c>
      <c r="E36" s="62">
        <f>SUM(E3:E34)/1000</f>
        <v>-1.3554536263134098</v>
      </c>
      <c r="F36" s="62">
        <f t="shared" ref="F36:AI36" si="2">SUM(F3:F34)/1000</f>
        <v>-1.3675866872630071</v>
      </c>
      <c r="G36" s="62">
        <f t="shared" si="2"/>
        <v>-1.4224731582573953</v>
      </c>
      <c r="H36" s="62">
        <f t="shared" si="2"/>
        <v>-1.4699401933885414</v>
      </c>
      <c r="I36" s="62">
        <f t="shared" si="2"/>
        <v>-1.5526766426025382</v>
      </c>
      <c r="J36" s="62">
        <f t="shared" si="2"/>
        <v>-1.6061783568763892</v>
      </c>
      <c r="K36" s="62">
        <f t="shared" si="2"/>
        <v>-1.7179912144622249</v>
      </c>
      <c r="L36" s="62">
        <f t="shared" si="2"/>
        <v>-1.8406801627409983</v>
      </c>
      <c r="M36" s="62">
        <f t="shared" si="2"/>
        <v>-1.9508470469604313</v>
      </c>
      <c r="N36" s="62">
        <f t="shared" si="2"/>
        <v>-2.0618827747381636</v>
      </c>
      <c r="O36" s="62">
        <f t="shared" si="2"/>
        <v>-2.1698363376277201</v>
      </c>
      <c r="P36" s="62">
        <f t="shared" si="2"/>
        <v>-2.315577998726698</v>
      </c>
      <c r="Q36" s="62">
        <f t="shared" si="2"/>
        <v>-2.471267958587787</v>
      </c>
      <c r="R36" s="62">
        <f t="shared" si="2"/>
        <v>-2.6160220198315134</v>
      </c>
      <c r="S36" s="62">
        <f t="shared" si="2"/>
        <v>-2.7715496401142947</v>
      </c>
      <c r="T36" s="62">
        <f t="shared" si="2"/>
        <v>-2.9173869465598439</v>
      </c>
      <c r="U36" s="62">
        <f t="shared" si="2"/>
        <v>-3.094768492540751</v>
      </c>
      <c r="V36" s="62">
        <f t="shared" si="2"/>
        <v>-3.2708640751936189</v>
      </c>
      <c r="W36" s="62">
        <f t="shared" si="2"/>
        <v>-3.4460599639311362</v>
      </c>
      <c r="X36" s="62">
        <f t="shared" si="2"/>
        <v>-3.6233142952920185</v>
      </c>
      <c r="Y36" s="62">
        <f t="shared" si="2"/>
        <v>-3.8014864382627951</v>
      </c>
      <c r="Z36" s="62">
        <f t="shared" si="2"/>
        <v>-3.9817066573874142</v>
      </c>
      <c r="AA36" s="62">
        <f t="shared" si="2"/>
        <v>-4.1734778396164165</v>
      </c>
      <c r="AB36" s="62">
        <f t="shared" si="2"/>
        <v>-4.3539172950902003</v>
      </c>
      <c r="AC36" s="62">
        <f t="shared" si="2"/>
        <v>-4.5452870241114711</v>
      </c>
      <c r="AD36" s="62">
        <f t="shared" si="2"/>
        <v>-4.7368209876791143</v>
      </c>
      <c r="AE36" s="62">
        <f t="shared" si="2"/>
        <v>-4.9033163547953027</v>
      </c>
      <c r="AF36" s="62">
        <f t="shared" si="2"/>
        <v>-5.0715809957245632</v>
      </c>
      <c r="AG36" s="62">
        <f t="shared" si="2"/>
        <v>-5.2388592314448186</v>
      </c>
      <c r="AH36" s="62">
        <f t="shared" si="2"/>
        <v>-5.4171288931534036</v>
      </c>
      <c r="AI36" s="62">
        <f t="shared" si="2"/>
        <v>-5.5854927784451984</v>
      </c>
    </row>
    <row r="38" spans="1:35" x14ac:dyDescent="0.35">
      <c r="B38" s="22" t="s">
        <v>401</v>
      </c>
      <c r="C38" s="14" t="s">
        <v>0</v>
      </c>
      <c r="D38" s="24" t="s">
        <v>56</v>
      </c>
      <c r="F38" s="22" t="s">
        <v>401</v>
      </c>
      <c r="G38" s="14" t="s">
        <v>0</v>
      </c>
      <c r="H38" s="14" t="s">
        <v>57</v>
      </c>
      <c r="L38" s="22" t="s">
        <v>401</v>
      </c>
      <c r="M38" s="14" t="s">
        <v>0</v>
      </c>
      <c r="N38" s="24" t="s">
        <v>430</v>
      </c>
    </row>
    <row r="39" spans="1:35" x14ac:dyDescent="0.35">
      <c r="B39">
        <v>1</v>
      </c>
      <c r="C39" t="s">
        <v>27</v>
      </c>
      <c r="D39" s="97">
        <v>23.301583999999998</v>
      </c>
      <c r="F39">
        <v>1</v>
      </c>
      <c r="G39" s="96" t="s">
        <v>27</v>
      </c>
      <c r="H39" s="2">
        <v>14.430237</v>
      </c>
      <c r="L39">
        <v>1</v>
      </c>
      <c r="M39" s="96" t="s">
        <v>20</v>
      </c>
      <c r="N39" s="2">
        <v>1.6164244697143832</v>
      </c>
      <c r="O39" s="96"/>
      <c r="P39" s="96"/>
      <c r="Q39" s="96"/>
      <c r="R39" s="96"/>
      <c r="S39" s="96"/>
    </row>
    <row r="40" spans="1:35" x14ac:dyDescent="0.35">
      <c r="B40">
        <v>2</v>
      </c>
      <c r="C40" t="s">
        <v>19</v>
      </c>
      <c r="D40" s="97">
        <v>17.271680969004606</v>
      </c>
      <c r="F40">
        <v>2</v>
      </c>
      <c r="G40" t="s">
        <v>40</v>
      </c>
      <c r="H40" s="2">
        <v>7.8856760244967594</v>
      </c>
      <c r="L40">
        <v>2</v>
      </c>
      <c r="M40" t="s">
        <v>22</v>
      </c>
      <c r="N40" s="2">
        <v>4.3229655057137242</v>
      </c>
      <c r="Q40" s="96"/>
    </row>
    <row r="41" spans="1:35" x14ac:dyDescent="0.35">
      <c r="B41">
        <v>3</v>
      </c>
      <c r="C41" t="s">
        <v>50</v>
      </c>
      <c r="D41" s="97">
        <v>17.152926000000001</v>
      </c>
      <c r="F41">
        <v>3</v>
      </c>
      <c r="G41" t="s">
        <v>50</v>
      </c>
      <c r="H41" s="2">
        <v>2.3219896000000002</v>
      </c>
      <c r="L41">
        <v>3</v>
      </c>
      <c r="M41" t="s">
        <v>23</v>
      </c>
      <c r="N41" s="2">
        <v>10.378225999999998</v>
      </c>
      <c r="Q41" s="96"/>
    </row>
    <row r="42" spans="1:35" x14ac:dyDescent="0.35">
      <c r="B42">
        <v>4</v>
      </c>
      <c r="C42" t="s">
        <v>8</v>
      </c>
      <c r="D42" s="97">
        <v>12.681781000000001</v>
      </c>
      <c r="F42">
        <v>4</v>
      </c>
      <c r="G42" t="s">
        <v>8</v>
      </c>
      <c r="H42" s="2">
        <v>1.7951504999999994</v>
      </c>
      <c r="L42">
        <v>4</v>
      </c>
      <c r="M42" t="s">
        <v>24</v>
      </c>
      <c r="N42" s="2">
        <v>4.2754319999999995</v>
      </c>
      <c r="Q42" s="96"/>
    </row>
    <row r="43" spans="1:35" x14ac:dyDescent="0.35">
      <c r="B43">
        <v>5</v>
      </c>
      <c r="C43" t="s">
        <v>38</v>
      </c>
      <c r="D43" s="97">
        <v>12.238299372535323</v>
      </c>
      <c r="F43">
        <v>5</v>
      </c>
      <c r="G43" t="s">
        <v>30</v>
      </c>
      <c r="H43" s="2">
        <v>1.3421859398590419</v>
      </c>
      <c r="L43">
        <v>5</v>
      </c>
      <c r="M43" t="s">
        <v>25</v>
      </c>
      <c r="N43" s="2">
        <v>2.9941330234929224</v>
      </c>
      <c r="Q43" s="96"/>
    </row>
    <row r="44" spans="1:35" x14ac:dyDescent="0.35">
      <c r="B44">
        <v>6</v>
      </c>
      <c r="C44" t="s">
        <v>48</v>
      </c>
      <c r="D44" s="97">
        <v>10.199427040767709</v>
      </c>
      <c r="F44">
        <v>6</v>
      </c>
      <c r="G44" t="s">
        <v>38</v>
      </c>
      <c r="H44" s="2">
        <v>0.61128150903993173</v>
      </c>
      <c r="L44">
        <v>6</v>
      </c>
      <c r="M44" t="s">
        <v>26</v>
      </c>
      <c r="N44" s="2">
        <v>2.1505181097249233</v>
      </c>
      <c r="Q44" s="96"/>
    </row>
    <row r="45" spans="1:35" x14ac:dyDescent="0.35">
      <c r="B45">
        <v>7</v>
      </c>
      <c r="C45" t="s">
        <v>12</v>
      </c>
      <c r="D45" s="97">
        <v>6.0861032663587755</v>
      </c>
      <c r="F45">
        <v>7</v>
      </c>
      <c r="G45" t="s">
        <v>19</v>
      </c>
      <c r="H45" s="2">
        <v>0.59899285711386385</v>
      </c>
      <c r="L45">
        <v>7</v>
      </c>
      <c r="M45" t="s">
        <v>27</v>
      </c>
      <c r="N45" s="2">
        <v>32.210158</v>
      </c>
      <c r="Q45" s="96"/>
    </row>
    <row r="46" spans="1:35" x14ac:dyDescent="0.35">
      <c r="B46">
        <v>8</v>
      </c>
      <c r="C46" t="s">
        <v>26</v>
      </c>
      <c r="D46" s="97">
        <v>5.1603699675717634</v>
      </c>
      <c r="F46">
        <v>8</v>
      </c>
      <c r="G46" t="s">
        <v>48</v>
      </c>
      <c r="H46" s="2">
        <v>0.39575227383991551</v>
      </c>
      <c r="L46">
        <v>8</v>
      </c>
      <c r="M46" t="s">
        <v>28</v>
      </c>
      <c r="N46" s="2">
        <v>1.2213965675654987</v>
      </c>
      <c r="Q46" s="96"/>
    </row>
    <row r="47" spans="1:35" x14ac:dyDescent="0.35">
      <c r="B47">
        <v>9</v>
      </c>
      <c r="C47" t="s">
        <v>40</v>
      </c>
      <c r="D47" s="97">
        <v>4.7208619874911424</v>
      </c>
      <c r="F47">
        <v>9</v>
      </c>
      <c r="G47" t="s">
        <v>32</v>
      </c>
      <c r="H47" s="2">
        <v>0.35044177052257164</v>
      </c>
      <c r="L47">
        <v>9</v>
      </c>
      <c r="M47" t="s">
        <v>12</v>
      </c>
      <c r="N47" s="2">
        <v>3.2623106286511265</v>
      </c>
      <c r="Q47" s="96"/>
    </row>
    <row r="48" spans="1:35" x14ac:dyDescent="0.35">
      <c r="B48">
        <v>10</v>
      </c>
      <c r="C48" t="s">
        <v>15</v>
      </c>
      <c r="D48" s="97">
        <v>4.6753146154254628</v>
      </c>
      <c r="F48">
        <v>10</v>
      </c>
      <c r="G48" t="s">
        <v>10</v>
      </c>
      <c r="H48" s="2">
        <v>0.28171844953133135</v>
      </c>
      <c r="L48">
        <v>10</v>
      </c>
      <c r="M48" t="s">
        <v>30</v>
      </c>
      <c r="N48" s="2">
        <v>1.1508691551466614</v>
      </c>
      <c r="Q48" s="96"/>
    </row>
    <row r="49" spans="2:17" x14ac:dyDescent="0.35">
      <c r="B49">
        <v>11</v>
      </c>
      <c r="C49" t="s">
        <v>36</v>
      </c>
      <c r="D49" s="97">
        <v>4.3953572390562998</v>
      </c>
      <c r="F49">
        <v>11</v>
      </c>
      <c r="G49" t="s">
        <v>15</v>
      </c>
      <c r="H49" s="2">
        <v>0.26355279979486779</v>
      </c>
      <c r="L49">
        <v>11</v>
      </c>
      <c r="M49" t="s">
        <v>8</v>
      </c>
      <c r="N49" s="2">
        <v>29.843192999999996</v>
      </c>
      <c r="Q49" s="96"/>
    </row>
    <row r="50" spans="2:17" x14ac:dyDescent="0.35">
      <c r="B50">
        <v>12</v>
      </c>
      <c r="C50" t="s">
        <v>32</v>
      </c>
      <c r="D50" s="97">
        <v>4.2961421296182856</v>
      </c>
      <c r="F50">
        <v>12</v>
      </c>
      <c r="G50" t="s">
        <v>36</v>
      </c>
      <c r="H50" s="2">
        <v>0.24779097720203985</v>
      </c>
      <c r="L50">
        <v>12</v>
      </c>
      <c r="M50" t="s">
        <v>33</v>
      </c>
      <c r="N50" s="2">
        <v>1.0746986361503261</v>
      </c>
      <c r="Q50" s="96"/>
    </row>
    <row r="51" spans="2:17" x14ac:dyDescent="0.35">
      <c r="B51">
        <v>13</v>
      </c>
      <c r="C51" t="s">
        <v>34</v>
      </c>
      <c r="D51" s="97">
        <v>4.0652060100000007</v>
      </c>
      <c r="F51">
        <v>13</v>
      </c>
      <c r="G51" t="s">
        <v>12</v>
      </c>
      <c r="H51" s="2">
        <v>0.2371420378043598</v>
      </c>
      <c r="L51">
        <v>13</v>
      </c>
      <c r="M51" t="s">
        <v>34</v>
      </c>
      <c r="N51" s="2">
        <v>19.532036999999999</v>
      </c>
      <c r="Q51" s="96"/>
    </row>
    <row r="52" spans="2:17" x14ac:dyDescent="0.35">
      <c r="B52">
        <v>14</v>
      </c>
      <c r="C52" t="s">
        <v>35</v>
      </c>
      <c r="D52" s="97">
        <v>4.0439200800000004</v>
      </c>
      <c r="F52">
        <v>14</v>
      </c>
      <c r="G52" t="s">
        <v>26</v>
      </c>
      <c r="H52" s="2">
        <v>0.21515802631847991</v>
      </c>
      <c r="L52">
        <v>14</v>
      </c>
      <c r="M52" t="s">
        <v>35</v>
      </c>
      <c r="N52" s="2">
        <v>14.788604000000003</v>
      </c>
      <c r="Q52" s="96"/>
    </row>
    <row r="53" spans="2:17" x14ac:dyDescent="0.35">
      <c r="B53">
        <v>15</v>
      </c>
      <c r="C53" t="s">
        <v>17</v>
      </c>
      <c r="D53" s="97">
        <v>3.312998289231702</v>
      </c>
      <c r="F53">
        <v>15</v>
      </c>
      <c r="G53" t="s">
        <v>17</v>
      </c>
      <c r="H53" s="2">
        <v>0.20662995909205589</v>
      </c>
      <c r="L53">
        <v>15</v>
      </c>
      <c r="M53" t="s">
        <v>36</v>
      </c>
      <c r="N53" s="2">
        <v>5.5831315953058454</v>
      </c>
      <c r="Q53" s="96"/>
    </row>
    <row r="54" spans="2:17" x14ac:dyDescent="0.35">
      <c r="B54">
        <v>16</v>
      </c>
      <c r="C54" t="s">
        <v>39</v>
      </c>
      <c r="D54" s="97">
        <v>3.2320451460077448</v>
      </c>
      <c r="F54">
        <v>16</v>
      </c>
      <c r="G54" t="s">
        <v>47</v>
      </c>
      <c r="H54" s="2">
        <v>0.19256663000000002</v>
      </c>
      <c r="L54">
        <v>16</v>
      </c>
      <c r="M54" t="s">
        <v>37</v>
      </c>
      <c r="N54" s="2">
        <v>6.2614919999999996</v>
      </c>
      <c r="Q54" s="96"/>
    </row>
    <row r="55" spans="2:17" x14ac:dyDescent="0.35">
      <c r="B55">
        <v>17</v>
      </c>
      <c r="C55" t="s">
        <v>46</v>
      </c>
      <c r="D55" s="97">
        <v>2.9696272256225913</v>
      </c>
      <c r="F55">
        <v>17</v>
      </c>
      <c r="G55" t="s">
        <v>45</v>
      </c>
      <c r="H55" s="2">
        <v>0.13037148620988384</v>
      </c>
      <c r="L55">
        <v>17</v>
      </c>
      <c r="M55" t="s">
        <v>38</v>
      </c>
      <c r="N55" s="2">
        <v>17.871784865840581</v>
      </c>
      <c r="Q55" s="96"/>
    </row>
    <row r="56" spans="2:17" x14ac:dyDescent="0.35">
      <c r="B56">
        <v>18</v>
      </c>
      <c r="C56" t="s">
        <v>10</v>
      </c>
      <c r="D56" s="97">
        <v>2.5006703723972743</v>
      </c>
      <c r="F56">
        <v>18</v>
      </c>
      <c r="G56" t="s">
        <v>25</v>
      </c>
      <c r="H56" s="2">
        <v>0.12071387175907199</v>
      </c>
      <c r="L56">
        <v>18</v>
      </c>
      <c r="M56" t="s">
        <v>32</v>
      </c>
      <c r="N56" s="2">
        <v>3.6375441684961012</v>
      </c>
      <c r="Q56" s="96"/>
    </row>
    <row r="57" spans="2:17" x14ac:dyDescent="0.35">
      <c r="B57">
        <v>19</v>
      </c>
      <c r="C57" t="s">
        <v>24</v>
      </c>
      <c r="D57" s="97">
        <v>2.3649857999999999</v>
      </c>
      <c r="F57">
        <v>19</v>
      </c>
      <c r="G57" t="s">
        <v>24</v>
      </c>
      <c r="H57" s="2">
        <v>0.11221198000000002</v>
      </c>
      <c r="L57">
        <v>19</v>
      </c>
      <c r="M57" t="s">
        <v>15</v>
      </c>
      <c r="N57" s="2">
        <v>7.2520244931467488</v>
      </c>
      <c r="Q57" s="96"/>
    </row>
    <row r="58" spans="2:17" x14ac:dyDescent="0.35">
      <c r="B58">
        <v>20</v>
      </c>
      <c r="C58" t="s">
        <v>41</v>
      </c>
      <c r="D58" s="97">
        <v>2.0490123990856102</v>
      </c>
      <c r="F58">
        <v>20</v>
      </c>
      <c r="G58" t="s">
        <v>22</v>
      </c>
      <c r="H58" s="2">
        <v>0.10697921463203598</v>
      </c>
      <c r="L58">
        <v>20</v>
      </c>
      <c r="M58" t="s">
        <v>43</v>
      </c>
      <c r="N58" s="2">
        <v>0.89173670224728829</v>
      </c>
      <c r="Q58" s="96"/>
    </row>
    <row r="59" spans="2:17" x14ac:dyDescent="0.35">
      <c r="B59">
        <v>21</v>
      </c>
      <c r="C59" t="s">
        <v>20</v>
      </c>
      <c r="D59" s="97">
        <v>1.6199360625078651</v>
      </c>
      <c r="F59">
        <v>21</v>
      </c>
      <c r="G59" t="s">
        <v>41</v>
      </c>
      <c r="H59" s="2">
        <v>9.9613921839887973E-2</v>
      </c>
      <c r="L59">
        <v>21</v>
      </c>
      <c r="M59" t="s">
        <v>39</v>
      </c>
      <c r="N59" s="2">
        <v>2.1255865724442886</v>
      </c>
      <c r="Q59" s="96"/>
    </row>
    <row r="60" spans="2:17" x14ac:dyDescent="0.35">
      <c r="B60">
        <v>22</v>
      </c>
      <c r="C60" t="s">
        <v>25</v>
      </c>
      <c r="D60" s="97">
        <v>1.6099972587273483</v>
      </c>
      <c r="F60">
        <v>22</v>
      </c>
      <c r="G60" t="s">
        <v>20</v>
      </c>
      <c r="H60" s="2">
        <v>9.2173856466847975E-2</v>
      </c>
      <c r="L60">
        <v>22</v>
      </c>
      <c r="M60" t="s">
        <v>40</v>
      </c>
      <c r="N60" s="2">
        <v>6.7372632118559306</v>
      </c>
      <c r="Q60" s="96"/>
    </row>
    <row r="61" spans="2:17" x14ac:dyDescent="0.35">
      <c r="B61">
        <v>23</v>
      </c>
      <c r="C61" t="s">
        <v>47</v>
      </c>
      <c r="D61" s="97">
        <v>1.3154041000000001</v>
      </c>
      <c r="F61">
        <v>23</v>
      </c>
      <c r="G61" t="s">
        <v>39</v>
      </c>
      <c r="H61" s="2">
        <v>8.4079487770045189E-2</v>
      </c>
      <c r="L61">
        <v>23</v>
      </c>
      <c r="M61" t="s">
        <v>41</v>
      </c>
      <c r="N61" s="2">
        <v>2.1785741758408617</v>
      </c>
      <c r="Q61" s="96"/>
    </row>
    <row r="62" spans="2:17" x14ac:dyDescent="0.35">
      <c r="B62">
        <v>24</v>
      </c>
      <c r="C62" t="s">
        <v>30</v>
      </c>
      <c r="D62" s="97">
        <v>1.3045806347351083</v>
      </c>
      <c r="F62">
        <v>24</v>
      </c>
      <c r="G62" t="s">
        <v>46</v>
      </c>
      <c r="H62" s="2">
        <v>5.6102013944746384E-2</v>
      </c>
      <c r="L62">
        <v>24</v>
      </c>
      <c r="M62" t="s">
        <v>46</v>
      </c>
      <c r="N62" s="2">
        <v>2.0005219734632433</v>
      </c>
      <c r="Q62" s="96"/>
    </row>
    <row r="63" spans="2:17" x14ac:dyDescent="0.35">
      <c r="B63">
        <v>25</v>
      </c>
      <c r="C63" t="s">
        <v>45</v>
      </c>
      <c r="D63" s="97">
        <v>1.2476874067077963</v>
      </c>
      <c r="F63">
        <v>25</v>
      </c>
      <c r="G63" t="s">
        <v>49</v>
      </c>
      <c r="H63" s="2">
        <v>4.0252049367695948E-2</v>
      </c>
      <c r="L63">
        <v>25</v>
      </c>
      <c r="M63" t="s">
        <v>47</v>
      </c>
      <c r="N63" s="2">
        <v>2.3806046999999992</v>
      </c>
      <c r="Q63" s="96"/>
    </row>
    <row r="64" spans="2:17" x14ac:dyDescent="0.35">
      <c r="B64">
        <v>26</v>
      </c>
      <c r="C64" t="s">
        <v>22</v>
      </c>
      <c r="D64" s="97">
        <v>1.2050857292855448</v>
      </c>
      <c r="F64">
        <v>26</v>
      </c>
      <c r="G64" t="s">
        <v>28</v>
      </c>
      <c r="H64" s="2">
        <v>3.4598842782732002E-2</v>
      </c>
      <c r="L64">
        <v>26</v>
      </c>
      <c r="M64" t="s">
        <v>48</v>
      </c>
      <c r="N64" s="2">
        <v>19.303713125117859</v>
      </c>
      <c r="Q64" s="96"/>
    </row>
    <row r="65" spans="2:17" x14ac:dyDescent="0.35">
      <c r="B65">
        <v>27</v>
      </c>
      <c r="C65" t="s">
        <v>28</v>
      </c>
      <c r="D65" s="97">
        <v>0.72843087067609058</v>
      </c>
      <c r="F65">
        <v>27</v>
      </c>
      <c r="G65" t="s">
        <v>33</v>
      </c>
      <c r="H65" s="2">
        <v>1.9613356722083992E-2</v>
      </c>
      <c r="L65">
        <v>27</v>
      </c>
      <c r="M65" t="s">
        <v>17</v>
      </c>
      <c r="N65" s="2">
        <v>1.7752390242322864</v>
      </c>
      <c r="Q65" s="96"/>
    </row>
    <row r="66" spans="2:17" x14ac:dyDescent="0.35">
      <c r="B66">
        <v>28</v>
      </c>
      <c r="C66" t="s">
        <v>33</v>
      </c>
      <c r="D66" s="97">
        <v>0.71869523232194543</v>
      </c>
      <c r="F66">
        <v>28</v>
      </c>
      <c r="G66" t="s">
        <v>43</v>
      </c>
      <c r="H66" s="2">
        <v>1.8884899782758677E-2</v>
      </c>
      <c r="L66">
        <v>28</v>
      </c>
      <c r="M66" t="s">
        <v>45</v>
      </c>
      <c r="N66" s="2">
        <v>3.1921711878119887</v>
      </c>
      <c r="Q66" s="96"/>
    </row>
    <row r="67" spans="2:17" x14ac:dyDescent="0.35">
      <c r="B67">
        <v>29</v>
      </c>
      <c r="C67" t="s">
        <v>23</v>
      </c>
      <c r="D67" s="97">
        <v>0.64961287000000001</v>
      </c>
      <c r="F67">
        <v>29</v>
      </c>
      <c r="G67" t="s">
        <v>37</v>
      </c>
      <c r="H67" s="2">
        <v>2.3130080000000005E-3</v>
      </c>
      <c r="L67">
        <v>29</v>
      </c>
      <c r="M67" t="s">
        <v>49</v>
      </c>
      <c r="N67" s="2">
        <v>1.4430737819272852</v>
      </c>
      <c r="Q67" s="96"/>
    </row>
    <row r="68" spans="2:17" x14ac:dyDescent="0.35">
      <c r="B68">
        <v>30</v>
      </c>
      <c r="C68" t="s">
        <v>49</v>
      </c>
      <c r="D68" s="97">
        <v>0.62773310180502706</v>
      </c>
      <c r="F68">
        <v>30</v>
      </c>
      <c r="G68" t="s">
        <v>34</v>
      </c>
      <c r="H68" s="2">
        <v>0</v>
      </c>
      <c r="L68">
        <v>30</v>
      </c>
      <c r="M68" t="s">
        <v>10</v>
      </c>
      <c r="N68" s="2">
        <v>5.5073512866754388</v>
      </c>
      <c r="Q68" s="96"/>
    </row>
    <row r="69" spans="2:17" x14ac:dyDescent="0.35">
      <c r="B69">
        <v>31</v>
      </c>
      <c r="C69" t="s">
        <v>37</v>
      </c>
      <c r="D69" s="97">
        <v>0.62105964000000002</v>
      </c>
      <c r="F69">
        <v>31</v>
      </c>
      <c r="G69" t="s">
        <v>35</v>
      </c>
      <c r="H69" s="2">
        <v>0</v>
      </c>
      <c r="L69">
        <v>31</v>
      </c>
      <c r="M69" t="s">
        <v>50</v>
      </c>
      <c r="N69" s="2">
        <v>44.331910000000001</v>
      </c>
      <c r="Q69" s="96"/>
    </row>
    <row r="70" spans="2:17" x14ac:dyDescent="0.35">
      <c r="B70">
        <v>32</v>
      </c>
      <c r="C70" t="s">
        <v>43</v>
      </c>
      <c r="D70" s="97">
        <v>0.31270026146339058</v>
      </c>
      <c r="F70">
        <v>32</v>
      </c>
      <c r="G70" t="s">
        <v>23</v>
      </c>
      <c r="H70" s="2">
        <v>0</v>
      </c>
      <c r="L70">
        <v>32</v>
      </c>
      <c r="M70" t="s">
        <v>19</v>
      </c>
      <c r="N70" s="2">
        <v>5.9387594351283184</v>
      </c>
      <c r="Q70" s="96"/>
    </row>
    <row r="76" spans="2:17" x14ac:dyDescent="0.35">
      <c r="B76">
        <f>E62*[2]ClimateWatchCountryBreakouts!$I$1384</f>
        <v>0</v>
      </c>
    </row>
    <row r="78" spans="2:17" x14ac:dyDescent="0.35">
      <c r="B78" s="96"/>
    </row>
    <row r="79" spans="2:17" x14ac:dyDescent="0.35">
      <c r="B79" s="96"/>
    </row>
    <row r="80" spans="2:17" x14ac:dyDescent="0.35">
      <c r="B80" s="96"/>
    </row>
  </sheetData>
  <autoFilter ref="A2:AI34" xr:uid="{58C98BFA-49D4-4F05-8196-653AA8907430}">
    <sortState xmlns:xlrd2="http://schemas.microsoft.com/office/spreadsheetml/2017/richdata2" ref="A3:AI34">
      <sortCondition ref="C2:C34"/>
    </sortState>
  </autoFilter>
  <dataValidations count="2">
    <dataValidation type="list" allowBlank="1" showInputMessage="1" showErrorMessage="1" sqref="D1" xr:uid="{7E41F07C-989D-49A1-A5B6-DBCA186C1F79}">
      <formula1>"Agriculture,Hydrogen,Industry,Land,Electricity,Commercial,Residential,Transportation,International Shipping,International Aviation"</formula1>
    </dataValidation>
    <dataValidation type="list" allowBlank="1" showInputMessage="1" showErrorMessage="1" sqref="B1" xr:uid="{301B0AEB-D2AB-4AE7-862D-19A0648AEDBF}">
      <formula1>"Industry,Electricity,Commercial,Residential,Transportation,International Shipping,International Aviation,District Heat,Hydrogen,Agriculture,Land,All Sectors"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2F8A-2640-42C1-A0EA-1430931D99FC}">
  <sheetPr codeName="Sheet9">
    <tabColor theme="7" tint="0.59999389629810485"/>
  </sheetPr>
  <dimension ref="A1:AI353"/>
  <sheetViews>
    <sheetView topLeftCell="A316" zoomScale="80" zoomScaleNormal="80" workbookViewId="0">
      <selection activeCell="E348" sqref="E348"/>
    </sheetView>
  </sheetViews>
  <sheetFormatPr defaultRowHeight="14.5" x14ac:dyDescent="0.35"/>
  <cols>
    <col min="1" max="1" width="7.54296875" customWidth="1"/>
    <col min="2" max="2" width="15" customWidth="1"/>
    <col min="3" max="3" width="23.453125" customWidth="1"/>
    <col min="37" max="37" width="29.90625" bestFit="1" customWidth="1"/>
  </cols>
  <sheetData>
    <row r="1" spans="1:34" x14ac:dyDescent="0.35">
      <c r="A1" t="s">
        <v>58</v>
      </c>
    </row>
    <row r="2" spans="1:34" s="14" customFormat="1" x14ac:dyDescent="0.35">
      <c r="A2" s="14" t="s">
        <v>1</v>
      </c>
      <c r="B2" s="14" t="s">
        <v>0</v>
      </c>
      <c r="C2" s="14" t="s">
        <v>59</v>
      </c>
      <c r="D2" s="24">
        <v>2020</v>
      </c>
      <c r="E2" s="24">
        <v>2021</v>
      </c>
      <c r="F2" s="24">
        <v>2022</v>
      </c>
      <c r="G2" s="24">
        <v>2023</v>
      </c>
      <c r="H2" s="24">
        <v>2024</v>
      </c>
      <c r="I2" s="24">
        <v>2025</v>
      </c>
      <c r="J2" s="24">
        <v>2026</v>
      </c>
      <c r="K2" s="24">
        <v>2027</v>
      </c>
      <c r="L2" s="24">
        <v>2028</v>
      </c>
      <c r="M2" s="24">
        <v>2029</v>
      </c>
      <c r="N2" s="24">
        <v>2030</v>
      </c>
      <c r="O2" s="24">
        <v>2031</v>
      </c>
      <c r="P2" s="24">
        <v>2032</v>
      </c>
      <c r="Q2" s="24">
        <v>2033</v>
      </c>
      <c r="R2" s="24">
        <v>2034</v>
      </c>
      <c r="S2" s="24">
        <v>2035</v>
      </c>
      <c r="T2" s="24">
        <v>2036</v>
      </c>
      <c r="U2" s="24">
        <v>2037</v>
      </c>
      <c r="V2" s="24">
        <v>2038</v>
      </c>
      <c r="W2" s="24">
        <v>2039</v>
      </c>
      <c r="X2" s="24">
        <v>2040</v>
      </c>
      <c r="Y2" s="24">
        <v>2041</v>
      </c>
      <c r="Z2" s="24">
        <v>2042</v>
      </c>
      <c r="AA2" s="24">
        <v>2043</v>
      </c>
      <c r="AB2" s="24">
        <v>2044</v>
      </c>
      <c r="AC2" s="24">
        <v>2045</v>
      </c>
      <c r="AD2" s="24">
        <v>2046</v>
      </c>
      <c r="AE2" s="24">
        <v>2047</v>
      </c>
      <c r="AF2" s="24">
        <v>2048</v>
      </c>
      <c r="AG2" s="24">
        <v>2049</v>
      </c>
      <c r="AH2" s="24">
        <v>2050</v>
      </c>
    </row>
    <row r="3" spans="1:34" x14ac:dyDescent="0.35">
      <c r="A3" t="str">
        <f>VLOOKUP(B3,'BAU Global Total'!A$3:C$34,3,FALSE)</f>
        <v>GCAM</v>
      </c>
      <c r="B3" t="s">
        <v>11</v>
      </c>
      <c r="C3" t="s">
        <v>60</v>
      </c>
      <c r="D3" s="2">
        <f>IF($A3="GCAM",SUMIFS('GCAM By Region By Sector'!D:D,'GCAM By Region By Sector'!$C:$C,$C3,'GCAM By Region By Sector'!$B:$B,$B3)*10^3,SUMIFS('EPS Emissions'!E:E,'EPS Emissions'!$D:$D,'BAU Sector &amp; Region Breakout'!$C3,'EPS Emissions'!$C:$C,'BAU Sector &amp; Region Breakout'!$B3))</f>
        <v>188.92234589428429</v>
      </c>
      <c r="E3" s="2">
        <f>IF($A3="GCAM",SUMIFS('GCAM By Region By Sector'!E:E,'GCAM By Region By Sector'!$C:$C,$C3,'GCAM By Region By Sector'!$B:$B,$B3)*10^3,SUMIFS('EPS Emissions'!F:F,'EPS Emissions'!$D:$D,'BAU Sector &amp; Region Breakout'!$C3,'EPS Emissions'!$C:$C,'BAU Sector &amp; Region Breakout'!$B3))</f>
        <v>195.52335575390038</v>
      </c>
      <c r="F3" s="2">
        <f>IF($A3="GCAM",SUMIFS('GCAM By Region By Sector'!F:F,'GCAM By Region By Sector'!$C:$C,$C3,'GCAM By Region By Sector'!$B:$B,$B3)*10^3,SUMIFS('EPS Emissions'!G:G,'EPS Emissions'!$D:$D,'BAU Sector &amp; Region Breakout'!$C3,'EPS Emissions'!$C:$C,'BAU Sector &amp; Region Breakout'!$B3))</f>
        <v>202.12436561351646</v>
      </c>
      <c r="G3" s="2">
        <f>IF($A3="GCAM",SUMIFS('GCAM By Region By Sector'!G:G,'GCAM By Region By Sector'!$C:$C,$C3,'GCAM By Region By Sector'!$B:$B,$B3)*10^3,SUMIFS('EPS Emissions'!H:H,'EPS Emissions'!$D:$D,'BAU Sector &amp; Region Breakout'!$C3,'EPS Emissions'!$C:$C,'BAU Sector &amp; Region Breakout'!$B3))</f>
        <v>208.72537547313252</v>
      </c>
      <c r="H3" s="2">
        <f>IF($A3="GCAM",SUMIFS('GCAM By Region By Sector'!H:H,'GCAM By Region By Sector'!$C:$C,$C3,'GCAM By Region By Sector'!$B:$B,$B3)*10^3,SUMIFS('EPS Emissions'!I:I,'EPS Emissions'!$D:$D,'BAU Sector &amp; Region Breakout'!$C3,'EPS Emissions'!$C:$C,'BAU Sector &amp; Region Breakout'!$B3))</f>
        <v>215.32638533274863</v>
      </c>
      <c r="I3" s="2">
        <f>IF($A3="GCAM",SUMIFS('GCAM By Region By Sector'!I:I,'GCAM By Region By Sector'!$C:$C,$C3,'GCAM By Region By Sector'!$B:$B,$B3)*10^3,SUMIFS('EPS Emissions'!J:J,'EPS Emissions'!$D:$D,'BAU Sector &amp; Region Breakout'!$C3,'EPS Emissions'!$C:$C,'BAU Sector &amp; Region Breakout'!$B3))</f>
        <v>221.92739519236468</v>
      </c>
      <c r="J3" s="2">
        <f>IF($A3="GCAM",SUMIFS('GCAM By Region By Sector'!J:J,'GCAM By Region By Sector'!$C:$C,$C3,'GCAM By Region By Sector'!$B:$B,$B3)*10^3,SUMIFS('EPS Emissions'!K:K,'EPS Emissions'!$D:$D,'BAU Sector &amp; Region Breakout'!$C3,'EPS Emissions'!$C:$C,'BAU Sector &amp; Region Breakout'!$B3))</f>
        <v>232.98902233150787</v>
      </c>
      <c r="K3" s="2">
        <f>IF($A3="GCAM",SUMIFS('GCAM By Region By Sector'!K:K,'GCAM By Region By Sector'!$C:$C,$C3,'GCAM By Region By Sector'!$B:$B,$B3)*10^3,SUMIFS('EPS Emissions'!L:L,'EPS Emissions'!$D:$D,'BAU Sector &amp; Region Breakout'!$C3,'EPS Emissions'!$C:$C,'BAU Sector &amp; Region Breakout'!$B3))</f>
        <v>244.05064947065102</v>
      </c>
      <c r="L3" s="2">
        <f>IF($A3="GCAM",SUMIFS('GCAM By Region By Sector'!L:L,'GCAM By Region By Sector'!$C:$C,$C3,'GCAM By Region By Sector'!$B:$B,$B3)*10^3,SUMIFS('EPS Emissions'!M:M,'EPS Emissions'!$D:$D,'BAU Sector &amp; Region Breakout'!$C3,'EPS Emissions'!$C:$C,'BAU Sector &amp; Region Breakout'!$B3))</f>
        <v>255.11227660979418</v>
      </c>
      <c r="M3" s="2">
        <f>IF($A3="GCAM",SUMIFS('GCAM By Region By Sector'!M:M,'GCAM By Region By Sector'!$C:$C,$C3,'GCAM By Region By Sector'!$B:$B,$B3)*10^3,SUMIFS('EPS Emissions'!N:N,'EPS Emissions'!$D:$D,'BAU Sector &amp; Region Breakout'!$C3,'EPS Emissions'!$C:$C,'BAU Sector &amp; Region Breakout'!$B3))</f>
        <v>266.17390374893739</v>
      </c>
      <c r="N3" s="2">
        <f>IF($A3="GCAM",SUMIFS('GCAM By Region By Sector'!N:N,'GCAM By Region By Sector'!$C:$C,$C3,'GCAM By Region By Sector'!$B:$B,$B3)*10^3,SUMIFS('EPS Emissions'!O:O,'EPS Emissions'!$D:$D,'BAU Sector &amp; Region Breakout'!$C3,'EPS Emissions'!$C:$C,'BAU Sector &amp; Region Breakout'!$B3))</f>
        <v>277.23553088808058</v>
      </c>
      <c r="O3" s="2">
        <f>IF($A3="GCAM",SUMIFS('GCAM By Region By Sector'!O:O,'GCAM By Region By Sector'!$C:$C,$C3,'GCAM By Region By Sector'!$B:$B,$B3)*10^3,SUMIFS('EPS Emissions'!P:P,'EPS Emissions'!$D:$D,'BAU Sector &amp; Region Breakout'!$C3,'EPS Emissions'!$C:$C,'BAU Sector &amp; Region Breakout'!$B3))</f>
        <v>291.37654102035071</v>
      </c>
      <c r="P3" s="2">
        <f>IF($A3="GCAM",SUMIFS('GCAM By Region By Sector'!P:P,'GCAM By Region By Sector'!$C:$C,$C3,'GCAM By Region By Sector'!$B:$B,$B3)*10^3,SUMIFS('EPS Emissions'!Q:Q,'EPS Emissions'!$D:$D,'BAU Sector &amp; Region Breakout'!$C3,'EPS Emissions'!$C:$C,'BAU Sector &amp; Region Breakout'!$B3))</f>
        <v>305.51755115262091</v>
      </c>
      <c r="Q3" s="2">
        <f>IF($A3="GCAM",SUMIFS('GCAM By Region By Sector'!Q:Q,'GCAM By Region By Sector'!$C:$C,$C3,'GCAM By Region By Sector'!$B:$B,$B3)*10^3,SUMIFS('EPS Emissions'!R:R,'EPS Emissions'!$D:$D,'BAU Sector &amp; Region Breakout'!$C3,'EPS Emissions'!$C:$C,'BAU Sector &amp; Region Breakout'!$B3))</f>
        <v>319.65856128489105</v>
      </c>
      <c r="R3" s="2">
        <f>IF($A3="GCAM",SUMIFS('GCAM By Region By Sector'!R:R,'GCAM By Region By Sector'!$C:$C,$C3,'GCAM By Region By Sector'!$B:$B,$B3)*10^3,SUMIFS('EPS Emissions'!S:S,'EPS Emissions'!$D:$D,'BAU Sector &amp; Region Breakout'!$C3,'EPS Emissions'!$C:$C,'BAU Sector &amp; Region Breakout'!$B3))</f>
        <v>333.79957141716125</v>
      </c>
      <c r="S3" s="2">
        <f>IF($A3="GCAM",SUMIFS('GCAM By Region By Sector'!S:S,'GCAM By Region By Sector'!$C:$C,$C3,'GCAM By Region By Sector'!$B:$B,$B3)*10^3,SUMIFS('EPS Emissions'!T:T,'EPS Emissions'!$D:$D,'BAU Sector &amp; Region Breakout'!$C3,'EPS Emissions'!$C:$C,'BAU Sector &amp; Region Breakout'!$B3))</f>
        <v>347.94058154943144</v>
      </c>
      <c r="T3" s="2">
        <f>IF($A3="GCAM",SUMIFS('GCAM By Region By Sector'!T:T,'GCAM By Region By Sector'!$C:$C,$C3,'GCAM By Region By Sector'!$B:$B,$B3)*10^3,SUMIFS('EPS Emissions'!U:U,'EPS Emissions'!$D:$D,'BAU Sector &amp; Region Breakout'!$C3,'EPS Emissions'!$C:$C,'BAU Sector &amp; Region Breakout'!$B3))</f>
        <v>364.3532789987766</v>
      </c>
      <c r="U3" s="2">
        <f>IF($A3="GCAM",SUMIFS('GCAM By Region By Sector'!U:U,'GCAM By Region By Sector'!$C:$C,$C3,'GCAM By Region By Sector'!$B:$B,$B3)*10^3,SUMIFS('EPS Emissions'!V:V,'EPS Emissions'!$D:$D,'BAU Sector &amp; Region Breakout'!$C3,'EPS Emissions'!$C:$C,'BAU Sector &amp; Region Breakout'!$B3))</f>
        <v>380.76597644812182</v>
      </c>
      <c r="V3" s="2">
        <f>IF($A3="GCAM",SUMIFS('GCAM By Region By Sector'!V:V,'GCAM By Region By Sector'!$C:$C,$C3,'GCAM By Region By Sector'!$B:$B,$B3)*10^3,SUMIFS('EPS Emissions'!W:W,'EPS Emissions'!$D:$D,'BAU Sector &amp; Region Breakout'!$C3,'EPS Emissions'!$C:$C,'BAU Sector &amp; Region Breakout'!$B3))</f>
        <v>397.17867389746704</v>
      </c>
      <c r="W3" s="2">
        <f>IF($A3="GCAM",SUMIFS('GCAM By Region By Sector'!W:W,'GCAM By Region By Sector'!$C:$C,$C3,'GCAM By Region By Sector'!$B:$B,$B3)*10^3,SUMIFS('EPS Emissions'!X:X,'EPS Emissions'!$D:$D,'BAU Sector &amp; Region Breakout'!$C3,'EPS Emissions'!$C:$C,'BAU Sector &amp; Region Breakout'!$B3))</f>
        <v>413.59137134681225</v>
      </c>
      <c r="X3" s="2">
        <f>IF($A3="GCAM",SUMIFS('GCAM By Region By Sector'!X:X,'GCAM By Region By Sector'!$C:$C,$C3,'GCAM By Region By Sector'!$B:$B,$B3)*10^3,SUMIFS('EPS Emissions'!Y:Y,'EPS Emissions'!$D:$D,'BAU Sector &amp; Region Breakout'!$C3,'EPS Emissions'!$C:$C,'BAU Sector &amp; Region Breakout'!$B3))</f>
        <v>430.00406879615741</v>
      </c>
      <c r="Y3" s="2">
        <f>IF($A3="GCAM",SUMIFS('GCAM By Region By Sector'!Y:Y,'GCAM By Region By Sector'!$C:$C,$C3,'GCAM By Region By Sector'!$B:$B,$B3)*10^3,SUMIFS('EPS Emissions'!Z:Z,'EPS Emissions'!$D:$D,'BAU Sector &amp; Region Breakout'!$C3,'EPS Emissions'!$C:$C,'BAU Sector &amp; Region Breakout'!$B3))</f>
        <v>448.53565711344902</v>
      </c>
      <c r="Z3" s="2">
        <f>IF($A3="GCAM",SUMIFS('GCAM By Region By Sector'!Z:Z,'GCAM By Region By Sector'!$C:$C,$C3,'GCAM By Region By Sector'!$B:$B,$B3)*10^3,SUMIFS('EPS Emissions'!AA:AA,'EPS Emissions'!$D:$D,'BAU Sector &amp; Region Breakout'!$C3,'EPS Emissions'!$C:$C,'BAU Sector &amp; Region Breakout'!$B3))</f>
        <v>467.06724543074057</v>
      </c>
      <c r="AA3" s="2">
        <f>IF($A3="GCAM",SUMIFS('GCAM By Region By Sector'!AA:AA,'GCAM By Region By Sector'!$C:$C,$C3,'GCAM By Region By Sector'!$B:$B,$B3)*10^3,SUMIFS('EPS Emissions'!AB:AB,'EPS Emissions'!$D:$D,'BAU Sector &amp; Region Breakout'!$C3,'EPS Emissions'!$C:$C,'BAU Sector &amp; Region Breakout'!$B3))</f>
        <v>485.59883374803212</v>
      </c>
      <c r="AB3" s="2">
        <f>IF($A3="GCAM",SUMIFS('GCAM By Region By Sector'!AB:AB,'GCAM By Region By Sector'!$C:$C,$C3,'GCAM By Region By Sector'!$B:$B,$B3)*10^3,SUMIFS('EPS Emissions'!AC:AC,'EPS Emissions'!$D:$D,'BAU Sector &amp; Region Breakout'!$C3,'EPS Emissions'!$C:$C,'BAU Sector &amp; Region Breakout'!$B3))</f>
        <v>504.13042206532378</v>
      </c>
      <c r="AC3" s="2">
        <f>IF($A3="GCAM",SUMIFS('GCAM By Region By Sector'!AC:AC,'GCAM By Region By Sector'!$C:$C,$C3,'GCAM By Region By Sector'!$B:$B,$B3)*10^3,SUMIFS('EPS Emissions'!AD:AD,'EPS Emissions'!$D:$D,'BAU Sector &amp; Region Breakout'!$C3,'EPS Emissions'!$C:$C,'BAU Sector &amp; Region Breakout'!$B3))</f>
        <v>522.66201038261534</v>
      </c>
      <c r="AD3" s="2">
        <f>IF($A3="GCAM",SUMIFS('GCAM By Region By Sector'!AD:AD,'GCAM By Region By Sector'!$C:$C,$C3,'GCAM By Region By Sector'!$B:$B,$B3)*10^3,SUMIFS('EPS Emissions'!AE:AE,'EPS Emissions'!$D:$D,'BAU Sector &amp; Region Breakout'!$C3,'EPS Emissions'!$C:$C,'BAU Sector &amp; Region Breakout'!$B3))</f>
        <v>542.38228002798508</v>
      </c>
      <c r="AE3" s="2">
        <f>IF($A3="GCAM",SUMIFS('GCAM By Region By Sector'!AE:AE,'GCAM By Region By Sector'!$C:$C,$C3,'GCAM By Region By Sector'!$B:$B,$B3)*10^3,SUMIFS('EPS Emissions'!AF:AF,'EPS Emissions'!$D:$D,'BAU Sector &amp; Region Breakout'!$C3,'EPS Emissions'!$C:$C,'BAU Sector &amp; Region Breakout'!$B3))</f>
        <v>562.10254967335482</v>
      </c>
      <c r="AF3" s="2">
        <f>IF($A3="GCAM",SUMIFS('GCAM By Region By Sector'!AF:AF,'GCAM By Region By Sector'!$C:$C,$C3,'GCAM By Region By Sector'!$B:$B,$B3)*10^3,SUMIFS('EPS Emissions'!AG:AG,'EPS Emissions'!$D:$D,'BAU Sector &amp; Region Breakout'!$C3,'EPS Emissions'!$C:$C,'BAU Sector &amp; Region Breakout'!$B3))</f>
        <v>581.82281931872456</v>
      </c>
      <c r="AG3" s="2">
        <f>IF($A3="GCAM",SUMIFS('GCAM By Region By Sector'!AG:AG,'GCAM By Region By Sector'!$C:$C,$C3,'GCAM By Region By Sector'!$B:$B,$B3)*10^3,SUMIFS('EPS Emissions'!AH:AH,'EPS Emissions'!$D:$D,'BAU Sector &amp; Region Breakout'!$C3,'EPS Emissions'!$C:$C,'BAU Sector &amp; Region Breakout'!$B3))</f>
        <v>601.54308896409441</v>
      </c>
      <c r="AH3" s="2">
        <f>IF($A3="GCAM",SUMIFS('GCAM By Region By Sector'!AH:AH,'GCAM By Region By Sector'!$C:$C,$C3,'GCAM By Region By Sector'!$B:$B,$B3)*10^3,SUMIFS('EPS Emissions'!AI:AI,'EPS Emissions'!$D:$D,'BAU Sector &amp; Region Breakout'!$C3,'EPS Emissions'!$C:$C,'BAU Sector &amp; Region Breakout'!$B3))</f>
        <v>621.26335860946415</v>
      </c>
    </row>
    <row r="4" spans="1:34" x14ac:dyDescent="0.35">
      <c r="A4" t="str">
        <f>VLOOKUP(B4,'BAU Global Total'!A$3:C$34,3,FALSE)</f>
        <v>GCAM</v>
      </c>
      <c r="B4" t="s">
        <v>11</v>
      </c>
      <c r="C4" t="s">
        <v>61</v>
      </c>
      <c r="D4" s="2">
        <f>IF($A4="GCAM",SUMIFS('GCAM By Region By Sector'!D:D,'GCAM By Region By Sector'!$C:$C,$C4,'GCAM By Region By Sector'!$B:$B,$B4)*10^3,SUMIFS('EPS Emissions'!E:E,'EPS Emissions'!$D:$D,'BAU Sector &amp; Region Breakout'!$C4,'EPS Emissions'!$C:$C,'BAU Sector &amp; Region Breakout'!$B4))</f>
        <v>0</v>
      </c>
      <c r="E4" s="2">
        <f>IF($A4="GCAM",SUMIFS('GCAM By Region By Sector'!E:E,'GCAM By Region By Sector'!$C:$C,$C4,'GCAM By Region By Sector'!$B:$B,$B4)*10^3,SUMIFS('EPS Emissions'!F:F,'EPS Emissions'!$D:$D,'BAU Sector &amp; Region Breakout'!$C4,'EPS Emissions'!$C:$C,'BAU Sector &amp; Region Breakout'!$B4))</f>
        <v>3.1726011840000005E-2</v>
      </c>
      <c r="F4" s="2">
        <f>IF($A4="GCAM",SUMIFS('GCAM By Region By Sector'!F:F,'GCAM By Region By Sector'!$C:$C,$C4,'GCAM By Region By Sector'!$B:$B,$B4)*10^3,SUMIFS('EPS Emissions'!G:G,'EPS Emissions'!$D:$D,'BAU Sector &amp; Region Breakout'!$C4,'EPS Emissions'!$C:$C,'BAU Sector &amp; Region Breakout'!$B4))</f>
        <v>6.3452023680000011E-2</v>
      </c>
      <c r="G4" s="2">
        <f>IF($A4="GCAM",SUMIFS('GCAM By Region By Sector'!G:G,'GCAM By Region By Sector'!$C:$C,$C4,'GCAM By Region By Sector'!$B:$B,$B4)*10^3,SUMIFS('EPS Emissions'!H:H,'EPS Emissions'!$D:$D,'BAU Sector &amp; Region Breakout'!$C4,'EPS Emissions'!$C:$C,'BAU Sector &amp; Region Breakout'!$B4))</f>
        <v>9.5178035520000009E-2</v>
      </c>
      <c r="H4" s="2">
        <f>IF($A4="GCAM",SUMIFS('GCAM By Region By Sector'!H:H,'GCAM By Region By Sector'!$C:$C,$C4,'GCAM By Region By Sector'!$B:$B,$B4)*10^3,SUMIFS('EPS Emissions'!I:I,'EPS Emissions'!$D:$D,'BAU Sector &amp; Region Breakout'!$C4,'EPS Emissions'!$C:$C,'BAU Sector &amp; Region Breakout'!$B4))</f>
        <v>0.12690404736000002</v>
      </c>
      <c r="I4" s="2">
        <f>IF($A4="GCAM",SUMIFS('GCAM By Region By Sector'!I:I,'GCAM By Region By Sector'!$C:$C,$C4,'GCAM By Region By Sector'!$B:$B,$B4)*10^3,SUMIFS('EPS Emissions'!J:J,'EPS Emissions'!$D:$D,'BAU Sector &amp; Region Breakout'!$C4,'EPS Emissions'!$C:$C,'BAU Sector &amp; Region Breakout'!$B4))</f>
        <v>0.15863005920000001</v>
      </c>
      <c r="J4" s="2">
        <f>IF($A4="GCAM",SUMIFS('GCAM By Region By Sector'!J:J,'GCAM By Region By Sector'!$C:$C,$C4,'GCAM By Region By Sector'!$B:$B,$B4)*10^3,SUMIFS('EPS Emissions'!K:K,'EPS Emissions'!$D:$D,'BAU Sector &amp; Region Breakout'!$C4,'EPS Emissions'!$C:$C,'BAU Sector &amp; Region Breakout'!$B4))</f>
        <v>0.45489993593119998</v>
      </c>
      <c r="K4" s="2">
        <f>IF($A4="GCAM",SUMIFS('GCAM By Region By Sector'!K:K,'GCAM By Region By Sector'!$C:$C,$C4,'GCAM By Region By Sector'!$B:$B,$B4)*10^3,SUMIFS('EPS Emissions'!L:L,'EPS Emissions'!$D:$D,'BAU Sector &amp; Region Breakout'!$C4,'EPS Emissions'!$C:$C,'BAU Sector &amp; Region Breakout'!$B4))</f>
        <v>0.75116981266239991</v>
      </c>
      <c r="L4" s="2">
        <f>IF($A4="GCAM",SUMIFS('GCAM By Region By Sector'!L:L,'GCAM By Region By Sector'!$C:$C,$C4,'GCAM By Region By Sector'!$B:$B,$B4)*10^3,SUMIFS('EPS Emissions'!M:M,'EPS Emissions'!$D:$D,'BAU Sector &amp; Region Breakout'!$C4,'EPS Emissions'!$C:$C,'BAU Sector &amp; Region Breakout'!$B4))</f>
        <v>1.0474396893935998</v>
      </c>
      <c r="M4" s="2">
        <f>IF($A4="GCAM",SUMIFS('GCAM By Region By Sector'!M:M,'GCAM By Region By Sector'!$C:$C,$C4,'GCAM By Region By Sector'!$B:$B,$B4)*10^3,SUMIFS('EPS Emissions'!N:N,'EPS Emissions'!$D:$D,'BAU Sector &amp; Region Breakout'!$C4,'EPS Emissions'!$C:$C,'BAU Sector &amp; Region Breakout'!$B4))</f>
        <v>1.3437095661247997</v>
      </c>
      <c r="N4" s="2">
        <f>IF($A4="GCAM",SUMIFS('GCAM By Region By Sector'!N:N,'GCAM By Region By Sector'!$C:$C,$C4,'GCAM By Region By Sector'!$B:$B,$B4)*10^3,SUMIFS('EPS Emissions'!O:O,'EPS Emissions'!$D:$D,'BAU Sector &amp; Region Breakout'!$C4,'EPS Emissions'!$C:$C,'BAU Sector &amp; Region Breakout'!$B4))</f>
        <v>1.6399794428559999</v>
      </c>
      <c r="O4" s="2">
        <f>IF($A4="GCAM",SUMIFS('GCAM By Region By Sector'!O:O,'GCAM By Region By Sector'!$C:$C,$C4,'GCAM By Region By Sector'!$B:$B,$B4)*10^3,SUMIFS('EPS Emissions'!P:P,'EPS Emissions'!$D:$D,'BAU Sector &amp; Region Breakout'!$C4,'EPS Emissions'!$C:$C,'BAU Sector &amp; Region Breakout'!$B4))</f>
        <v>2.3082693699847998</v>
      </c>
      <c r="P4" s="2">
        <f>IF($A4="GCAM",SUMIFS('GCAM By Region By Sector'!P:P,'GCAM By Region By Sector'!$C:$C,$C4,'GCAM By Region By Sector'!$B:$B,$B4)*10^3,SUMIFS('EPS Emissions'!Q:Q,'EPS Emissions'!$D:$D,'BAU Sector &amp; Region Breakout'!$C4,'EPS Emissions'!$C:$C,'BAU Sector &amp; Region Breakout'!$B4))</f>
        <v>2.9765592971135999</v>
      </c>
      <c r="Q4" s="2">
        <f>IF($A4="GCAM",SUMIFS('GCAM By Region By Sector'!Q:Q,'GCAM By Region By Sector'!$C:$C,$C4,'GCAM By Region By Sector'!$B:$B,$B4)*10^3,SUMIFS('EPS Emissions'!R:R,'EPS Emissions'!$D:$D,'BAU Sector &amp; Region Breakout'!$C4,'EPS Emissions'!$C:$C,'BAU Sector &amp; Region Breakout'!$B4))</f>
        <v>3.6448492242424</v>
      </c>
      <c r="R4" s="2">
        <f>IF($A4="GCAM",SUMIFS('GCAM By Region By Sector'!R:R,'GCAM By Region By Sector'!$C:$C,$C4,'GCAM By Region By Sector'!$B:$B,$B4)*10^3,SUMIFS('EPS Emissions'!S:S,'EPS Emissions'!$D:$D,'BAU Sector &amp; Region Breakout'!$C4,'EPS Emissions'!$C:$C,'BAU Sector &amp; Region Breakout'!$B4))</f>
        <v>4.3131391513711996</v>
      </c>
      <c r="S4" s="2">
        <f>IF($A4="GCAM",SUMIFS('GCAM By Region By Sector'!S:S,'GCAM By Region By Sector'!$C:$C,$C4,'GCAM By Region By Sector'!$B:$B,$B4)*10^3,SUMIFS('EPS Emissions'!T:T,'EPS Emissions'!$D:$D,'BAU Sector &amp; Region Breakout'!$C4,'EPS Emissions'!$C:$C,'BAU Sector &amp; Region Breakout'!$B4))</f>
        <v>4.9814290784999997</v>
      </c>
      <c r="T4" s="2">
        <f>IF($A4="GCAM",SUMIFS('GCAM By Region By Sector'!T:T,'GCAM By Region By Sector'!$C:$C,$C4,'GCAM By Region By Sector'!$B:$B,$B4)*10^3,SUMIFS('EPS Emissions'!U:U,'EPS Emissions'!$D:$D,'BAU Sector &amp; Region Breakout'!$C4,'EPS Emissions'!$C:$C,'BAU Sector &amp; Region Breakout'!$B4))</f>
        <v>5.9474968684320002</v>
      </c>
      <c r="U4" s="2">
        <f>IF($A4="GCAM",SUMIFS('GCAM By Region By Sector'!U:U,'GCAM By Region By Sector'!$C:$C,$C4,'GCAM By Region By Sector'!$B:$B,$B4)*10^3,SUMIFS('EPS Emissions'!V:V,'EPS Emissions'!$D:$D,'BAU Sector &amp; Region Breakout'!$C4,'EPS Emissions'!$C:$C,'BAU Sector &amp; Region Breakout'!$B4))</f>
        <v>6.9135646583639998</v>
      </c>
      <c r="V4" s="2">
        <f>IF($A4="GCAM",SUMIFS('GCAM By Region By Sector'!V:V,'GCAM By Region By Sector'!$C:$C,$C4,'GCAM By Region By Sector'!$B:$B,$B4)*10^3,SUMIFS('EPS Emissions'!W:W,'EPS Emissions'!$D:$D,'BAU Sector &amp; Region Breakout'!$C4,'EPS Emissions'!$C:$C,'BAU Sector &amp; Region Breakout'!$B4))</f>
        <v>7.8796324482960003</v>
      </c>
      <c r="W4" s="2">
        <f>IF($A4="GCAM",SUMIFS('GCAM By Region By Sector'!W:W,'GCAM By Region By Sector'!$C:$C,$C4,'GCAM By Region By Sector'!$B:$B,$B4)*10^3,SUMIFS('EPS Emissions'!X:X,'EPS Emissions'!$D:$D,'BAU Sector &amp; Region Breakout'!$C4,'EPS Emissions'!$C:$C,'BAU Sector &amp; Region Breakout'!$B4))</f>
        <v>8.8457002382280017</v>
      </c>
      <c r="X4" s="2">
        <f>IF($A4="GCAM",SUMIFS('GCAM By Region By Sector'!X:X,'GCAM By Region By Sector'!$C:$C,$C4,'GCAM By Region By Sector'!$B:$B,$B4)*10^3,SUMIFS('EPS Emissions'!Y:Y,'EPS Emissions'!$D:$D,'BAU Sector &amp; Region Breakout'!$C4,'EPS Emissions'!$C:$C,'BAU Sector &amp; Region Breakout'!$B4))</f>
        <v>9.8117680281600013</v>
      </c>
      <c r="Y4" s="2">
        <f>IF($A4="GCAM",SUMIFS('GCAM By Region By Sector'!Y:Y,'GCAM By Region By Sector'!$C:$C,$C4,'GCAM By Region By Sector'!$B:$B,$B4)*10^3,SUMIFS('EPS Emissions'!Z:Z,'EPS Emissions'!$D:$D,'BAU Sector &amp; Region Breakout'!$C4,'EPS Emissions'!$C:$C,'BAU Sector &amp; Region Breakout'!$B4))</f>
        <v>11.109124397927992</v>
      </c>
      <c r="Z4" s="2">
        <f>IF($A4="GCAM",SUMIFS('GCAM By Region By Sector'!Z:Z,'GCAM By Region By Sector'!$C:$C,$C4,'GCAM By Region By Sector'!$B:$B,$B4)*10^3,SUMIFS('EPS Emissions'!AA:AA,'EPS Emissions'!$D:$D,'BAU Sector &amp; Region Breakout'!$C4,'EPS Emissions'!$C:$C,'BAU Sector &amp; Region Breakout'!$B4))</f>
        <v>12.406480767695983</v>
      </c>
      <c r="AA4" s="2">
        <f>IF($A4="GCAM",SUMIFS('GCAM By Region By Sector'!AA:AA,'GCAM By Region By Sector'!$C:$C,$C4,'GCAM By Region By Sector'!$B:$B,$B4)*10^3,SUMIFS('EPS Emissions'!AB:AB,'EPS Emissions'!$D:$D,'BAU Sector &amp; Region Breakout'!$C4,'EPS Emissions'!$C:$C,'BAU Sector &amp; Region Breakout'!$B4))</f>
        <v>13.703837137463978</v>
      </c>
      <c r="AB4" s="2">
        <f>IF($A4="GCAM",SUMIFS('GCAM By Region By Sector'!AB:AB,'GCAM By Region By Sector'!$C:$C,$C4,'GCAM By Region By Sector'!$B:$B,$B4)*10^3,SUMIFS('EPS Emissions'!AC:AC,'EPS Emissions'!$D:$D,'BAU Sector &amp; Region Breakout'!$C4,'EPS Emissions'!$C:$C,'BAU Sector &amp; Region Breakout'!$B4))</f>
        <v>15.001193507231969</v>
      </c>
      <c r="AC4" s="2">
        <f>IF($A4="GCAM",SUMIFS('GCAM By Region By Sector'!AC:AC,'GCAM By Region By Sector'!$C:$C,$C4,'GCAM By Region By Sector'!$B:$B,$B4)*10^3,SUMIFS('EPS Emissions'!AD:AD,'EPS Emissions'!$D:$D,'BAU Sector &amp; Region Breakout'!$C4,'EPS Emissions'!$C:$C,'BAU Sector &amp; Region Breakout'!$B4))</f>
        <v>16.29854987699996</v>
      </c>
      <c r="AD4" s="2">
        <f>IF($A4="GCAM",SUMIFS('GCAM By Region By Sector'!AD:AD,'GCAM By Region By Sector'!$C:$C,$C4,'GCAM By Region By Sector'!$B:$B,$B4)*10^3,SUMIFS('EPS Emissions'!AE:AE,'EPS Emissions'!$D:$D,'BAU Sector &amp; Region Breakout'!$C4,'EPS Emissions'!$C:$C,'BAU Sector &amp; Region Breakout'!$B4))</f>
        <v>17.884856926651967</v>
      </c>
      <c r="AE4" s="2">
        <f>IF($A4="GCAM",SUMIFS('GCAM By Region By Sector'!AE:AE,'GCAM By Region By Sector'!$C:$C,$C4,'GCAM By Region By Sector'!$B:$B,$B4)*10^3,SUMIFS('EPS Emissions'!AF:AF,'EPS Emissions'!$D:$D,'BAU Sector &amp; Region Breakout'!$C4,'EPS Emissions'!$C:$C,'BAU Sector &amp; Region Breakout'!$B4))</f>
        <v>19.471163976303977</v>
      </c>
      <c r="AF4" s="2">
        <f>IF($A4="GCAM",SUMIFS('GCAM By Region By Sector'!AF:AF,'GCAM By Region By Sector'!$C:$C,$C4,'GCAM By Region By Sector'!$B:$B,$B4)*10^3,SUMIFS('EPS Emissions'!AG:AG,'EPS Emissions'!$D:$D,'BAU Sector &amp; Region Breakout'!$C4,'EPS Emissions'!$C:$C,'BAU Sector &amp; Region Breakout'!$B4))</f>
        <v>21.057471025955984</v>
      </c>
      <c r="AG4" s="2">
        <f>IF($A4="GCAM",SUMIFS('GCAM By Region By Sector'!AG:AG,'GCAM By Region By Sector'!$C:$C,$C4,'GCAM By Region By Sector'!$B:$B,$B4)*10^3,SUMIFS('EPS Emissions'!AH:AH,'EPS Emissions'!$D:$D,'BAU Sector &amp; Region Breakout'!$C4,'EPS Emissions'!$C:$C,'BAU Sector &amp; Region Breakout'!$B4))</f>
        <v>22.643778075607994</v>
      </c>
      <c r="AH4" s="2">
        <f>IF($A4="GCAM",SUMIFS('GCAM By Region By Sector'!AH:AH,'GCAM By Region By Sector'!$C:$C,$C4,'GCAM By Region By Sector'!$B:$B,$B4)*10^3,SUMIFS('EPS Emissions'!AI:AI,'EPS Emissions'!$D:$D,'BAU Sector &amp; Region Breakout'!$C4,'EPS Emissions'!$C:$C,'BAU Sector &amp; Region Breakout'!$B4))</f>
        <v>24.23008512526</v>
      </c>
    </row>
    <row r="5" spans="1:34" x14ac:dyDescent="0.35">
      <c r="A5" t="str">
        <f>VLOOKUP(B5,'BAU Global Total'!A$3:C$34,3,FALSE)</f>
        <v>GCAM</v>
      </c>
      <c r="B5" t="s">
        <v>11</v>
      </c>
      <c r="C5" t="s">
        <v>53</v>
      </c>
      <c r="D5" s="2">
        <f>IF($A5="GCAM",SUMIFS('GCAM By Region By Sector'!D:D,'GCAM By Region By Sector'!$C:$C,$C5,'GCAM By Region By Sector'!$B:$B,$B5)*10^3,SUMIFS('EPS Emissions'!E:E,'EPS Emissions'!$D:$D,'BAU Sector &amp; Region Breakout'!$C5,'EPS Emissions'!$C:$C,'BAU Sector &amp; Region Breakout'!$B5))</f>
        <v>174.13345490410015</v>
      </c>
      <c r="E5" s="2">
        <f>IF($A5="GCAM",SUMIFS('GCAM By Region By Sector'!E:E,'GCAM By Region By Sector'!$C:$C,$C5,'GCAM By Region By Sector'!$B:$B,$B5)*10^3,SUMIFS('EPS Emissions'!F:F,'EPS Emissions'!$D:$D,'BAU Sector &amp; Region Breakout'!$C5,'EPS Emissions'!$C:$C,'BAU Sector &amp; Region Breakout'!$B5))</f>
        <v>182.6925000987716</v>
      </c>
      <c r="F5" s="2">
        <f>IF($A5="GCAM",SUMIFS('GCAM By Region By Sector'!F:F,'GCAM By Region By Sector'!$C:$C,$C5,'GCAM By Region By Sector'!$B:$B,$B5)*10^3,SUMIFS('EPS Emissions'!G:G,'EPS Emissions'!$D:$D,'BAU Sector &amp; Region Breakout'!$C5,'EPS Emissions'!$C:$C,'BAU Sector &amp; Region Breakout'!$B5))</f>
        <v>191.25154529344306</v>
      </c>
      <c r="G5" s="2">
        <f>IF($A5="GCAM",SUMIFS('GCAM By Region By Sector'!G:G,'GCAM By Region By Sector'!$C:$C,$C5,'GCAM By Region By Sector'!$B:$B,$B5)*10^3,SUMIFS('EPS Emissions'!H:H,'EPS Emissions'!$D:$D,'BAU Sector &amp; Region Breakout'!$C5,'EPS Emissions'!$C:$C,'BAU Sector &amp; Region Breakout'!$B5))</f>
        <v>199.81059048811451</v>
      </c>
      <c r="H5" s="2">
        <f>IF($A5="GCAM",SUMIFS('GCAM By Region By Sector'!H:H,'GCAM By Region By Sector'!$C:$C,$C5,'GCAM By Region By Sector'!$B:$B,$B5)*10^3,SUMIFS('EPS Emissions'!I:I,'EPS Emissions'!$D:$D,'BAU Sector &amp; Region Breakout'!$C5,'EPS Emissions'!$C:$C,'BAU Sector &amp; Region Breakout'!$B5))</f>
        <v>208.36963568278597</v>
      </c>
      <c r="I5" s="2">
        <f>IF($A5="GCAM",SUMIFS('GCAM By Region By Sector'!I:I,'GCAM By Region By Sector'!$C:$C,$C5,'GCAM By Region By Sector'!$B:$B,$B5)*10^3,SUMIFS('EPS Emissions'!J:J,'EPS Emissions'!$D:$D,'BAU Sector &amp; Region Breakout'!$C5,'EPS Emissions'!$C:$C,'BAU Sector &amp; Region Breakout'!$B5))</f>
        <v>216.92868087745742</v>
      </c>
      <c r="J5" s="2">
        <f>IF($A5="GCAM",SUMIFS('GCAM By Region By Sector'!J:J,'GCAM By Region By Sector'!$C:$C,$C5,'GCAM By Region By Sector'!$B:$B,$B5)*10^3,SUMIFS('EPS Emissions'!K:K,'EPS Emissions'!$D:$D,'BAU Sector &amp; Region Breakout'!$C5,'EPS Emissions'!$C:$C,'BAU Sector &amp; Region Breakout'!$B5))</f>
        <v>234.77458023835754</v>
      </c>
      <c r="K5" s="2">
        <f>IF($A5="GCAM",SUMIFS('GCAM By Region By Sector'!K:K,'GCAM By Region By Sector'!$C:$C,$C5,'GCAM By Region By Sector'!$B:$B,$B5)*10^3,SUMIFS('EPS Emissions'!L:L,'EPS Emissions'!$D:$D,'BAU Sector &amp; Region Breakout'!$C5,'EPS Emissions'!$C:$C,'BAU Sector &amp; Region Breakout'!$B5))</f>
        <v>252.62047959925766</v>
      </c>
      <c r="L5" s="2">
        <f>IF($A5="GCAM",SUMIFS('GCAM By Region By Sector'!L:L,'GCAM By Region By Sector'!$C:$C,$C5,'GCAM By Region By Sector'!$B:$B,$B5)*10^3,SUMIFS('EPS Emissions'!M:M,'EPS Emissions'!$D:$D,'BAU Sector &amp; Region Breakout'!$C5,'EPS Emissions'!$C:$C,'BAU Sector &amp; Region Breakout'!$B5))</f>
        <v>270.46637896015773</v>
      </c>
      <c r="M5" s="2">
        <f>IF($A5="GCAM",SUMIFS('GCAM By Region By Sector'!M:M,'GCAM By Region By Sector'!$C:$C,$C5,'GCAM By Region By Sector'!$B:$B,$B5)*10^3,SUMIFS('EPS Emissions'!N:N,'EPS Emissions'!$D:$D,'BAU Sector &amp; Region Breakout'!$C5,'EPS Emissions'!$C:$C,'BAU Sector &amp; Region Breakout'!$B5))</f>
        <v>288.31227832105787</v>
      </c>
      <c r="N5" s="2">
        <f>IF($A5="GCAM",SUMIFS('GCAM By Region By Sector'!N:N,'GCAM By Region By Sector'!$C:$C,$C5,'GCAM By Region By Sector'!$B:$B,$B5)*10^3,SUMIFS('EPS Emissions'!O:O,'EPS Emissions'!$D:$D,'BAU Sector &amp; Region Breakout'!$C5,'EPS Emissions'!$C:$C,'BAU Sector &amp; Region Breakout'!$B5))</f>
        <v>306.15817768195797</v>
      </c>
      <c r="O5" s="2">
        <f>IF($A5="GCAM",SUMIFS('GCAM By Region By Sector'!O:O,'GCAM By Region By Sector'!$C:$C,$C5,'GCAM By Region By Sector'!$B:$B,$B5)*10^3,SUMIFS('EPS Emissions'!P:P,'EPS Emissions'!$D:$D,'BAU Sector &amp; Region Breakout'!$C5,'EPS Emissions'!$C:$C,'BAU Sector &amp; Region Breakout'!$B5))</f>
        <v>331.26012880387208</v>
      </c>
      <c r="P5" s="2">
        <f>IF($A5="GCAM",SUMIFS('GCAM By Region By Sector'!P:P,'GCAM By Region By Sector'!$C:$C,$C5,'GCAM By Region By Sector'!$B:$B,$B5)*10^3,SUMIFS('EPS Emissions'!Q:Q,'EPS Emissions'!$D:$D,'BAU Sector &amp; Region Breakout'!$C5,'EPS Emissions'!$C:$C,'BAU Sector &amp; Region Breakout'!$B5))</f>
        <v>356.36207992578625</v>
      </c>
      <c r="Q5" s="2">
        <f>IF($A5="GCAM",SUMIFS('GCAM By Region By Sector'!Q:Q,'GCAM By Region By Sector'!$C:$C,$C5,'GCAM By Region By Sector'!$B:$B,$B5)*10^3,SUMIFS('EPS Emissions'!R:R,'EPS Emissions'!$D:$D,'BAU Sector &amp; Region Breakout'!$C5,'EPS Emissions'!$C:$C,'BAU Sector &amp; Region Breakout'!$B5))</f>
        <v>381.4640310477003</v>
      </c>
      <c r="R5" s="2">
        <f>IF($A5="GCAM",SUMIFS('GCAM By Region By Sector'!R:R,'GCAM By Region By Sector'!$C:$C,$C5,'GCAM By Region By Sector'!$B:$B,$B5)*10^3,SUMIFS('EPS Emissions'!S:S,'EPS Emissions'!$D:$D,'BAU Sector &amp; Region Breakout'!$C5,'EPS Emissions'!$C:$C,'BAU Sector &amp; Region Breakout'!$B5))</f>
        <v>406.56598216961447</v>
      </c>
      <c r="S5" s="2">
        <f>IF($A5="GCAM",SUMIFS('GCAM By Region By Sector'!S:S,'GCAM By Region By Sector'!$C:$C,$C5,'GCAM By Region By Sector'!$B:$B,$B5)*10^3,SUMIFS('EPS Emissions'!T:T,'EPS Emissions'!$D:$D,'BAU Sector &amp; Region Breakout'!$C5,'EPS Emissions'!$C:$C,'BAU Sector &amp; Region Breakout'!$B5))</f>
        <v>431.66793329152858</v>
      </c>
      <c r="T5" s="2">
        <f>IF($A5="GCAM",SUMIFS('GCAM By Region By Sector'!T:T,'GCAM By Region By Sector'!$C:$C,$C5,'GCAM By Region By Sector'!$B:$B,$B5)*10^3,SUMIFS('EPS Emissions'!U:U,'EPS Emissions'!$D:$D,'BAU Sector &amp; Region Breakout'!$C5,'EPS Emissions'!$C:$C,'BAU Sector &amp; Region Breakout'!$B5))</f>
        <v>460.9596052575136</v>
      </c>
      <c r="U5" s="2">
        <f>IF($A5="GCAM",SUMIFS('GCAM By Region By Sector'!U:U,'GCAM By Region By Sector'!$C:$C,$C5,'GCAM By Region By Sector'!$B:$B,$B5)*10^3,SUMIFS('EPS Emissions'!V:V,'EPS Emissions'!$D:$D,'BAU Sector &amp; Region Breakout'!$C5,'EPS Emissions'!$C:$C,'BAU Sector &amp; Region Breakout'!$B5))</f>
        <v>490.25127722349868</v>
      </c>
      <c r="V5" s="2">
        <f>IF($A5="GCAM",SUMIFS('GCAM By Region By Sector'!V:V,'GCAM By Region By Sector'!$C:$C,$C5,'GCAM By Region By Sector'!$B:$B,$B5)*10^3,SUMIFS('EPS Emissions'!W:W,'EPS Emissions'!$D:$D,'BAU Sector &amp; Region Breakout'!$C5,'EPS Emissions'!$C:$C,'BAU Sector &amp; Region Breakout'!$B5))</f>
        <v>519.54294918948358</v>
      </c>
      <c r="W5" s="2">
        <f>IF($A5="GCAM",SUMIFS('GCAM By Region By Sector'!W:W,'GCAM By Region By Sector'!$C:$C,$C5,'GCAM By Region By Sector'!$B:$B,$B5)*10^3,SUMIFS('EPS Emissions'!X:X,'EPS Emissions'!$D:$D,'BAU Sector &amp; Region Breakout'!$C5,'EPS Emissions'!$C:$C,'BAU Sector &amp; Region Breakout'!$B5))</f>
        <v>548.83462115546865</v>
      </c>
      <c r="X5" s="2">
        <f>IF($A5="GCAM",SUMIFS('GCAM By Region By Sector'!X:X,'GCAM By Region By Sector'!$C:$C,$C5,'GCAM By Region By Sector'!$B:$B,$B5)*10^3,SUMIFS('EPS Emissions'!Y:Y,'EPS Emissions'!$D:$D,'BAU Sector &amp; Region Breakout'!$C5,'EPS Emissions'!$C:$C,'BAU Sector &amp; Region Breakout'!$B5))</f>
        <v>578.12629312145373</v>
      </c>
      <c r="Y5" s="2">
        <f>IF($A5="GCAM",SUMIFS('GCAM By Region By Sector'!Y:Y,'GCAM By Region By Sector'!$C:$C,$C5,'GCAM By Region By Sector'!$B:$B,$B5)*10^3,SUMIFS('EPS Emissions'!Z:Z,'EPS Emissions'!$D:$D,'BAU Sector &amp; Region Breakout'!$C5,'EPS Emissions'!$C:$C,'BAU Sector &amp; Region Breakout'!$B5))</f>
        <v>611.17199335508906</v>
      </c>
      <c r="Z5" s="2">
        <f>IF($A5="GCAM",SUMIFS('GCAM By Region By Sector'!Z:Z,'GCAM By Region By Sector'!$C:$C,$C5,'GCAM By Region By Sector'!$B:$B,$B5)*10^3,SUMIFS('EPS Emissions'!AA:AA,'EPS Emissions'!$D:$D,'BAU Sector &amp; Region Breakout'!$C5,'EPS Emissions'!$C:$C,'BAU Sector &amp; Region Breakout'!$B5))</f>
        <v>644.21769358872439</v>
      </c>
      <c r="AA5" s="2">
        <f>IF($A5="GCAM",SUMIFS('GCAM By Region By Sector'!AA:AA,'GCAM By Region By Sector'!$C:$C,$C5,'GCAM By Region By Sector'!$B:$B,$B5)*10^3,SUMIFS('EPS Emissions'!AB:AB,'EPS Emissions'!$D:$D,'BAU Sector &amp; Region Breakout'!$C5,'EPS Emissions'!$C:$C,'BAU Sector &amp; Region Breakout'!$B5))</f>
        <v>677.26339382235983</v>
      </c>
      <c r="AB5" s="2">
        <f>IF($A5="GCAM",SUMIFS('GCAM By Region By Sector'!AB:AB,'GCAM By Region By Sector'!$C:$C,$C5,'GCAM By Region By Sector'!$B:$B,$B5)*10^3,SUMIFS('EPS Emissions'!AC:AC,'EPS Emissions'!$D:$D,'BAU Sector &amp; Region Breakout'!$C5,'EPS Emissions'!$C:$C,'BAU Sector &amp; Region Breakout'!$B5))</f>
        <v>710.30909405599505</v>
      </c>
      <c r="AC5" s="2">
        <f>IF($A5="GCAM",SUMIFS('GCAM By Region By Sector'!AC:AC,'GCAM By Region By Sector'!$C:$C,$C5,'GCAM By Region By Sector'!$B:$B,$B5)*10^3,SUMIFS('EPS Emissions'!AD:AD,'EPS Emissions'!$D:$D,'BAU Sector &amp; Region Breakout'!$C5,'EPS Emissions'!$C:$C,'BAU Sector &amp; Region Breakout'!$B5))</f>
        <v>743.35479428963049</v>
      </c>
      <c r="AD5" s="2">
        <f>IF($A5="GCAM",SUMIFS('GCAM By Region By Sector'!AD:AD,'GCAM By Region By Sector'!$C:$C,$C5,'GCAM By Region By Sector'!$B:$B,$B5)*10^3,SUMIFS('EPS Emissions'!AE:AE,'EPS Emissions'!$D:$D,'BAU Sector &amp; Region Breakout'!$C5,'EPS Emissions'!$C:$C,'BAU Sector &amp; Region Breakout'!$B5))</f>
        <v>775.60298735770448</v>
      </c>
      <c r="AE5" s="2">
        <f>IF($A5="GCAM",SUMIFS('GCAM By Region By Sector'!AE:AE,'GCAM By Region By Sector'!$C:$C,$C5,'GCAM By Region By Sector'!$B:$B,$B5)*10^3,SUMIFS('EPS Emissions'!AF:AF,'EPS Emissions'!$D:$D,'BAU Sector &amp; Region Breakout'!$C5,'EPS Emissions'!$C:$C,'BAU Sector &amp; Region Breakout'!$B5))</f>
        <v>807.85118042577869</v>
      </c>
      <c r="AF5" s="2">
        <f>IF($A5="GCAM",SUMIFS('GCAM By Region By Sector'!AF:AF,'GCAM By Region By Sector'!$C:$C,$C5,'GCAM By Region By Sector'!$B:$B,$B5)*10^3,SUMIFS('EPS Emissions'!AG:AG,'EPS Emissions'!$D:$D,'BAU Sector &amp; Region Breakout'!$C5,'EPS Emissions'!$C:$C,'BAU Sector &amp; Region Breakout'!$B5))</f>
        <v>840.09937349385268</v>
      </c>
      <c r="AG5" s="2">
        <f>IF($A5="GCAM",SUMIFS('GCAM By Region By Sector'!AG:AG,'GCAM By Region By Sector'!$C:$C,$C5,'GCAM By Region By Sector'!$B:$B,$B5)*10^3,SUMIFS('EPS Emissions'!AH:AH,'EPS Emissions'!$D:$D,'BAU Sector &amp; Region Breakout'!$C5,'EPS Emissions'!$C:$C,'BAU Sector &amp; Region Breakout'!$B5))</f>
        <v>872.34756656192667</v>
      </c>
      <c r="AH5" s="2">
        <f>IF($A5="GCAM",SUMIFS('GCAM By Region By Sector'!AH:AH,'GCAM By Region By Sector'!$C:$C,$C5,'GCAM By Region By Sector'!$B:$B,$B5)*10^3,SUMIFS('EPS Emissions'!AI:AI,'EPS Emissions'!$D:$D,'BAU Sector &amp; Region Breakout'!$C5,'EPS Emissions'!$C:$C,'BAU Sector &amp; Region Breakout'!$B5))</f>
        <v>904.59575963000088</v>
      </c>
    </row>
    <row r="6" spans="1:34" x14ac:dyDescent="0.35">
      <c r="A6" t="str">
        <f>VLOOKUP(B6,'BAU Global Total'!A$3:C$34,3,FALSE)</f>
        <v>GCAM</v>
      </c>
      <c r="B6" t="s">
        <v>11</v>
      </c>
      <c r="C6" t="s">
        <v>62</v>
      </c>
      <c r="D6" s="2">
        <f>IF($A6="GCAM",SUMIFS('GCAM By Region By Sector'!D:D,'GCAM By Region By Sector'!$C:$C,$C6,'GCAM By Region By Sector'!$B:$B,$B6)*10^3,SUMIFS('EPS Emissions'!E:E,'EPS Emissions'!$D:$D,'BAU Sector &amp; Region Breakout'!$C6,'EPS Emissions'!$C:$C,'BAU Sector &amp; Region Breakout'!$B6))</f>
        <v>-91.470887336499999</v>
      </c>
      <c r="E6" s="2">
        <f>IF($A6="GCAM",SUMIFS('GCAM By Region By Sector'!E:E,'GCAM By Region By Sector'!$C:$C,$C6,'GCAM By Region By Sector'!$B:$B,$B6)*10^3,SUMIFS('EPS Emissions'!F:F,'EPS Emissions'!$D:$D,'BAU Sector &amp; Region Breakout'!$C6,'EPS Emissions'!$C:$C,'BAU Sector &amp; Region Breakout'!$B6))</f>
        <v>-99.060126229047256</v>
      </c>
      <c r="F6" s="2">
        <f>IF($A6="GCAM",SUMIFS('GCAM By Region By Sector'!F:F,'GCAM By Region By Sector'!$C:$C,$C6,'GCAM By Region By Sector'!$B:$B,$B6)*10^3,SUMIFS('EPS Emissions'!G:G,'EPS Emissions'!$D:$D,'BAU Sector &amp; Region Breakout'!$C6,'EPS Emissions'!$C:$C,'BAU Sector &amp; Region Breakout'!$B6))</f>
        <v>-106.64936512159453</v>
      </c>
      <c r="G6" s="2">
        <f>IF($A6="GCAM",SUMIFS('GCAM By Region By Sector'!G:G,'GCAM By Region By Sector'!$C:$C,$C6,'GCAM By Region By Sector'!$B:$B,$B6)*10^3,SUMIFS('EPS Emissions'!H:H,'EPS Emissions'!$D:$D,'BAU Sector &amp; Region Breakout'!$C6,'EPS Emissions'!$C:$C,'BAU Sector &amp; Region Breakout'!$B6))</f>
        <v>-114.23860401414179</v>
      </c>
      <c r="H6" s="2">
        <f>IF($A6="GCAM",SUMIFS('GCAM By Region By Sector'!H:H,'GCAM By Region By Sector'!$C:$C,$C6,'GCAM By Region By Sector'!$B:$B,$B6)*10^3,SUMIFS('EPS Emissions'!I:I,'EPS Emissions'!$D:$D,'BAU Sector &amp; Region Breakout'!$C6,'EPS Emissions'!$C:$C,'BAU Sector &amp; Region Breakout'!$B6))</f>
        <v>-121.82784290668904</v>
      </c>
      <c r="I6" s="2">
        <f>IF($A6="GCAM",SUMIFS('GCAM By Region By Sector'!I:I,'GCAM By Region By Sector'!$C:$C,$C6,'GCAM By Region By Sector'!$B:$B,$B6)*10^3,SUMIFS('EPS Emissions'!J:J,'EPS Emissions'!$D:$D,'BAU Sector &amp; Region Breakout'!$C6,'EPS Emissions'!$C:$C,'BAU Sector &amp; Region Breakout'!$B6))</f>
        <v>-129.41708179923631</v>
      </c>
      <c r="J6" s="2">
        <f>IF($A6="GCAM",SUMIFS('GCAM By Region By Sector'!J:J,'GCAM By Region By Sector'!$C:$C,$C6,'GCAM By Region By Sector'!$B:$B,$B6)*10^3,SUMIFS('EPS Emissions'!K:K,'EPS Emissions'!$D:$D,'BAU Sector &amp; Region Breakout'!$C6,'EPS Emissions'!$C:$C,'BAU Sector &amp; Region Breakout'!$B6))</f>
        <v>-149.51863476179443</v>
      </c>
      <c r="K6" s="2">
        <f>IF($A6="GCAM",SUMIFS('GCAM By Region By Sector'!K:K,'GCAM By Region By Sector'!$C:$C,$C6,'GCAM By Region By Sector'!$B:$B,$B6)*10^3,SUMIFS('EPS Emissions'!L:L,'EPS Emissions'!$D:$D,'BAU Sector &amp; Region Breakout'!$C6,'EPS Emissions'!$C:$C,'BAU Sector &amp; Region Breakout'!$B6))</f>
        <v>-169.62018772435255</v>
      </c>
      <c r="L6" s="2">
        <f>IF($A6="GCAM",SUMIFS('GCAM By Region By Sector'!L:L,'GCAM By Region By Sector'!$C:$C,$C6,'GCAM By Region By Sector'!$B:$B,$B6)*10^3,SUMIFS('EPS Emissions'!M:M,'EPS Emissions'!$D:$D,'BAU Sector &amp; Region Breakout'!$C6,'EPS Emissions'!$C:$C,'BAU Sector &amp; Region Breakout'!$B6))</f>
        <v>-189.72174068691066</v>
      </c>
      <c r="M6" s="2">
        <f>IF($A6="GCAM",SUMIFS('GCAM By Region By Sector'!M:M,'GCAM By Region By Sector'!$C:$C,$C6,'GCAM By Region By Sector'!$B:$B,$B6)*10^3,SUMIFS('EPS Emissions'!N:N,'EPS Emissions'!$D:$D,'BAU Sector &amp; Region Breakout'!$C6,'EPS Emissions'!$C:$C,'BAU Sector &amp; Region Breakout'!$B6))</f>
        <v>-209.82329364946878</v>
      </c>
      <c r="N6" s="2">
        <f>IF($A6="GCAM",SUMIFS('GCAM By Region By Sector'!N:N,'GCAM By Region By Sector'!$C:$C,$C6,'GCAM By Region By Sector'!$B:$B,$B6)*10^3,SUMIFS('EPS Emissions'!O:O,'EPS Emissions'!$D:$D,'BAU Sector &amp; Region Breakout'!$C6,'EPS Emissions'!$C:$C,'BAU Sector &amp; Region Breakout'!$B6))</f>
        <v>-229.9248466120269</v>
      </c>
      <c r="O6" s="2">
        <f>IF($A6="GCAM",SUMIFS('GCAM By Region By Sector'!O:O,'GCAM By Region By Sector'!$C:$C,$C6,'GCAM By Region By Sector'!$B:$B,$B6)*10^3,SUMIFS('EPS Emissions'!P:P,'EPS Emissions'!$D:$D,'BAU Sector &amp; Region Breakout'!$C6,'EPS Emissions'!$C:$C,'BAU Sector &amp; Region Breakout'!$B6))</f>
        <v>-259.58142946796841</v>
      </c>
      <c r="P6" s="2">
        <f>IF($A6="GCAM",SUMIFS('GCAM By Region By Sector'!P:P,'GCAM By Region By Sector'!$C:$C,$C6,'GCAM By Region By Sector'!$B:$B,$B6)*10^3,SUMIFS('EPS Emissions'!Q:Q,'EPS Emissions'!$D:$D,'BAU Sector &amp; Region Breakout'!$C6,'EPS Emissions'!$C:$C,'BAU Sector &amp; Region Breakout'!$B6))</f>
        <v>-289.23801232390997</v>
      </c>
      <c r="Q6" s="2">
        <f>IF($A6="GCAM",SUMIFS('GCAM By Region By Sector'!Q:Q,'GCAM By Region By Sector'!$C:$C,$C6,'GCAM By Region By Sector'!$B:$B,$B6)*10^3,SUMIFS('EPS Emissions'!R:R,'EPS Emissions'!$D:$D,'BAU Sector &amp; Region Breakout'!$C6,'EPS Emissions'!$C:$C,'BAU Sector &amp; Region Breakout'!$B6))</f>
        <v>-318.89459517985142</v>
      </c>
      <c r="R6" s="2">
        <f>IF($A6="GCAM",SUMIFS('GCAM By Region By Sector'!R:R,'GCAM By Region By Sector'!$C:$C,$C6,'GCAM By Region By Sector'!$B:$B,$B6)*10^3,SUMIFS('EPS Emissions'!S:S,'EPS Emissions'!$D:$D,'BAU Sector &amp; Region Breakout'!$C6,'EPS Emissions'!$C:$C,'BAU Sector &amp; Region Breakout'!$B6))</f>
        <v>-348.55117803579293</v>
      </c>
      <c r="S6" s="2">
        <f>IF($A6="GCAM",SUMIFS('GCAM By Region By Sector'!S:S,'GCAM By Region By Sector'!$C:$C,$C6,'GCAM By Region By Sector'!$B:$B,$B6)*10^3,SUMIFS('EPS Emissions'!T:T,'EPS Emissions'!$D:$D,'BAU Sector &amp; Region Breakout'!$C6,'EPS Emissions'!$C:$C,'BAU Sector &amp; Region Breakout'!$B6))</f>
        <v>-378.20776089173449</v>
      </c>
      <c r="T6" s="2">
        <f>IF($A6="GCAM",SUMIFS('GCAM By Region By Sector'!T:T,'GCAM By Region By Sector'!$C:$C,$C6,'GCAM By Region By Sector'!$B:$B,$B6)*10^3,SUMIFS('EPS Emissions'!U:U,'EPS Emissions'!$D:$D,'BAU Sector &amp; Region Breakout'!$C6,'EPS Emissions'!$C:$C,'BAU Sector &amp; Region Breakout'!$B6))</f>
        <v>-411.9854440779207</v>
      </c>
      <c r="U6" s="2">
        <f>IF($A6="GCAM",SUMIFS('GCAM By Region By Sector'!U:U,'GCAM By Region By Sector'!$C:$C,$C6,'GCAM By Region By Sector'!$B:$B,$B6)*10^3,SUMIFS('EPS Emissions'!V:V,'EPS Emissions'!$D:$D,'BAU Sector &amp; Region Breakout'!$C6,'EPS Emissions'!$C:$C,'BAU Sector &amp; Region Breakout'!$B6))</f>
        <v>-445.76312726410691</v>
      </c>
      <c r="V6" s="2">
        <f>IF($A6="GCAM",SUMIFS('GCAM By Region By Sector'!V:V,'GCAM By Region By Sector'!$C:$C,$C6,'GCAM By Region By Sector'!$B:$B,$B6)*10^3,SUMIFS('EPS Emissions'!W:W,'EPS Emissions'!$D:$D,'BAU Sector &amp; Region Breakout'!$C6,'EPS Emissions'!$C:$C,'BAU Sector &amp; Region Breakout'!$B6))</f>
        <v>-479.54081045029318</v>
      </c>
      <c r="W6" s="2">
        <f>IF($A6="GCAM",SUMIFS('GCAM By Region By Sector'!W:W,'GCAM By Region By Sector'!$C:$C,$C6,'GCAM By Region By Sector'!$B:$B,$B6)*10^3,SUMIFS('EPS Emissions'!X:X,'EPS Emissions'!$D:$D,'BAU Sector &amp; Region Breakout'!$C6,'EPS Emissions'!$C:$C,'BAU Sector &amp; Region Breakout'!$B6))</f>
        <v>-513.31849363647939</v>
      </c>
      <c r="X6" s="2">
        <f>IF($A6="GCAM",SUMIFS('GCAM By Region By Sector'!X:X,'GCAM By Region By Sector'!$C:$C,$C6,'GCAM By Region By Sector'!$B:$B,$B6)*10^3,SUMIFS('EPS Emissions'!Y:Y,'EPS Emissions'!$D:$D,'BAU Sector &amp; Region Breakout'!$C6,'EPS Emissions'!$C:$C,'BAU Sector &amp; Region Breakout'!$B6))</f>
        <v>-547.0961768226656</v>
      </c>
      <c r="Y6" s="2">
        <f>IF($A6="GCAM",SUMIFS('GCAM By Region By Sector'!Y:Y,'GCAM By Region By Sector'!$C:$C,$C6,'GCAM By Region By Sector'!$B:$B,$B6)*10^3,SUMIFS('EPS Emissions'!Z:Z,'EPS Emissions'!$D:$D,'BAU Sector &amp; Region Breakout'!$C6,'EPS Emissions'!$C:$C,'BAU Sector &amp; Region Breakout'!$B6))</f>
        <v>-581.80649912385263</v>
      </c>
      <c r="Z6" s="2">
        <f>IF($A6="GCAM",SUMIFS('GCAM By Region By Sector'!Z:Z,'GCAM By Region By Sector'!$C:$C,$C6,'GCAM By Region By Sector'!$B:$B,$B6)*10^3,SUMIFS('EPS Emissions'!AA:AA,'EPS Emissions'!$D:$D,'BAU Sector &amp; Region Breakout'!$C6,'EPS Emissions'!$C:$C,'BAU Sector &amp; Region Breakout'!$B6))</f>
        <v>-616.51682142503955</v>
      </c>
      <c r="AA6" s="2">
        <f>IF($A6="GCAM",SUMIFS('GCAM By Region By Sector'!AA:AA,'GCAM By Region By Sector'!$C:$C,$C6,'GCAM By Region By Sector'!$B:$B,$B6)*10^3,SUMIFS('EPS Emissions'!AB:AB,'EPS Emissions'!$D:$D,'BAU Sector &amp; Region Breakout'!$C6,'EPS Emissions'!$C:$C,'BAU Sector &amp; Region Breakout'!$B6))</f>
        <v>-651.22714372622647</v>
      </c>
      <c r="AB6" s="2">
        <f>IF($A6="GCAM",SUMIFS('GCAM By Region By Sector'!AB:AB,'GCAM By Region By Sector'!$C:$C,$C6,'GCAM By Region By Sector'!$B:$B,$B6)*10^3,SUMIFS('EPS Emissions'!AC:AC,'EPS Emissions'!$D:$D,'BAU Sector &amp; Region Breakout'!$C6,'EPS Emissions'!$C:$C,'BAU Sector &amp; Region Breakout'!$B6))</f>
        <v>-685.93746602741339</v>
      </c>
      <c r="AC6" s="2">
        <f>IF($A6="GCAM",SUMIFS('GCAM By Region By Sector'!AC:AC,'GCAM By Region By Sector'!$C:$C,$C6,'GCAM By Region By Sector'!$B:$B,$B6)*10^3,SUMIFS('EPS Emissions'!AD:AD,'EPS Emissions'!$D:$D,'BAU Sector &amp; Region Breakout'!$C6,'EPS Emissions'!$C:$C,'BAU Sector &amp; Region Breakout'!$B6))</f>
        <v>-720.64778832860031</v>
      </c>
      <c r="AD6" s="2">
        <f>IF($A6="GCAM",SUMIFS('GCAM By Region By Sector'!AD:AD,'GCAM By Region By Sector'!$C:$C,$C6,'GCAM By Region By Sector'!$B:$B,$B6)*10^3,SUMIFS('EPS Emissions'!AE:AE,'EPS Emissions'!$D:$D,'BAU Sector &amp; Region Breakout'!$C6,'EPS Emissions'!$C:$C,'BAU Sector &amp; Region Breakout'!$B6))</f>
        <v>-751.60799536723709</v>
      </c>
      <c r="AE6" s="2">
        <f>IF($A6="GCAM",SUMIFS('GCAM By Region By Sector'!AE:AE,'GCAM By Region By Sector'!$C:$C,$C6,'GCAM By Region By Sector'!$B:$B,$B6)*10^3,SUMIFS('EPS Emissions'!AF:AF,'EPS Emissions'!$D:$D,'BAU Sector &amp; Region Breakout'!$C6,'EPS Emissions'!$C:$C,'BAU Sector &amp; Region Breakout'!$B6))</f>
        <v>-782.56820240587388</v>
      </c>
      <c r="AF6" s="2">
        <f>IF($A6="GCAM",SUMIFS('GCAM By Region By Sector'!AF:AF,'GCAM By Region By Sector'!$C:$C,$C6,'GCAM By Region By Sector'!$B:$B,$B6)*10^3,SUMIFS('EPS Emissions'!AG:AG,'EPS Emissions'!$D:$D,'BAU Sector &amp; Region Breakout'!$C6,'EPS Emissions'!$C:$C,'BAU Sector &amp; Region Breakout'!$B6))</f>
        <v>-813.52840944451066</v>
      </c>
      <c r="AG6" s="2">
        <f>IF($A6="GCAM",SUMIFS('GCAM By Region By Sector'!AG:AG,'GCAM By Region By Sector'!$C:$C,$C6,'GCAM By Region By Sector'!$B:$B,$B6)*10^3,SUMIFS('EPS Emissions'!AH:AH,'EPS Emissions'!$D:$D,'BAU Sector &amp; Region Breakout'!$C6,'EPS Emissions'!$C:$C,'BAU Sector &amp; Region Breakout'!$B6))</f>
        <v>-844.48861648314744</v>
      </c>
      <c r="AH6" s="2">
        <f>IF($A6="GCAM",SUMIFS('GCAM By Region By Sector'!AH:AH,'GCAM By Region By Sector'!$C:$C,$C6,'GCAM By Region By Sector'!$B:$B,$B6)*10^3,SUMIFS('EPS Emissions'!AI:AI,'EPS Emissions'!$D:$D,'BAU Sector &amp; Region Breakout'!$C6,'EPS Emissions'!$C:$C,'BAU Sector &amp; Region Breakout'!$B6))</f>
        <v>-875.44882352178422</v>
      </c>
    </row>
    <row r="7" spans="1:34" x14ac:dyDescent="0.35">
      <c r="A7" t="str">
        <f>VLOOKUP(B7,'BAU Global Total'!A$3:C$34,3,FALSE)</f>
        <v>GCAM</v>
      </c>
      <c r="B7" t="s">
        <v>11</v>
      </c>
      <c r="C7" t="s">
        <v>63</v>
      </c>
      <c r="D7" s="2">
        <f>IF($A7="GCAM",SUMIFS('GCAM By Region By Sector'!D:D,'GCAM By Region By Sector'!$C:$C,$C7,'GCAM By Region By Sector'!$B:$B,$B7)*10^3,SUMIFS('EPS Emissions'!E:E,'EPS Emissions'!$D:$D,'BAU Sector &amp; Region Breakout'!$C7,'EPS Emissions'!$C:$C,'BAU Sector &amp; Region Breakout'!$B7))</f>
        <v>12.046764470410498</v>
      </c>
      <c r="E7" s="2">
        <f>IF($A7="GCAM",SUMIFS('GCAM By Region By Sector'!E:E,'GCAM By Region By Sector'!$C:$C,$C7,'GCAM By Region By Sector'!$B:$B,$B7)*10^3,SUMIFS('EPS Emissions'!F:F,'EPS Emissions'!$D:$D,'BAU Sector &amp; Region Breakout'!$C7,'EPS Emissions'!$C:$C,'BAU Sector &amp; Region Breakout'!$B7))</f>
        <v>12.934437629656198</v>
      </c>
      <c r="F7" s="2">
        <f>IF($A7="GCAM",SUMIFS('GCAM By Region By Sector'!F:F,'GCAM By Region By Sector'!$C:$C,$C7,'GCAM By Region By Sector'!$B:$B,$B7)*10^3,SUMIFS('EPS Emissions'!G:G,'EPS Emissions'!$D:$D,'BAU Sector &amp; Region Breakout'!$C7,'EPS Emissions'!$C:$C,'BAU Sector &amp; Region Breakout'!$B7))</f>
        <v>13.822110788901901</v>
      </c>
      <c r="G7" s="2">
        <f>IF($A7="GCAM",SUMIFS('GCAM By Region By Sector'!G:G,'GCAM By Region By Sector'!$C:$C,$C7,'GCAM By Region By Sector'!$B:$B,$B7)*10^3,SUMIFS('EPS Emissions'!H:H,'EPS Emissions'!$D:$D,'BAU Sector &amp; Region Breakout'!$C7,'EPS Emissions'!$C:$C,'BAU Sector &amp; Region Breakout'!$B7))</f>
        <v>14.709783948147601</v>
      </c>
      <c r="H7" s="2">
        <f>IF($A7="GCAM",SUMIFS('GCAM By Region By Sector'!H:H,'GCAM By Region By Sector'!$C:$C,$C7,'GCAM By Region By Sector'!$B:$B,$B7)*10^3,SUMIFS('EPS Emissions'!I:I,'EPS Emissions'!$D:$D,'BAU Sector &amp; Region Breakout'!$C7,'EPS Emissions'!$C:$C,'BAU Sector &amp; Region Breakout'!$B7))</f>
        <v>15.597457107393302</v>
      </c>
      <c r="I7" s="2">
        <f>IF($A7="GCAM",SUMIFS('GCAM By Region By Sector'!I:I,'GCAM By Region By Sector'!$C:$C,$C7,'GCAM By Region By Sector'!$B:$B,$B7)*10^3,SUMIFS('EPS Emissions'!J:J,'EPS Emissions'!$D:$D,'BAU Sector &amp; Region Breakout'!$C7,'EPS Emissions'!$C:$C,'BAU Sector &amp; Region Breakout'!$B7))</f>
        <v>16.485130266639004</v>
      </c>
      <c r="J7" s="2">
        <f>IF($A7="GCAM",SUMIFS('GCAM By Region By Sector'!J:J,'GCAM By Region By Sector'!$C:$C,$C7,'GCAM By Region By Sector'!$B:$B,$B7)*10^3,SUMIFS('EPS Emissions'!K:K,'EPS Emissions'!$D:$D,'BAU Sector &amp; Region Breakout'!$C7,'EPS Emissions'!$C:$C,'BAU Sector &amp; Region Breakout'!$B7))</f>
        <v>19.533348314722396</v>
      </c>
      <c r="K7" s="2">
        <f>IF($A7="GCAM",SUMIFS('GCAM By Region By Sector'!K:K,'GCAM By Region By Sector'!$C:$C,$C7,'GCAM By Region By Sector'!$B:$B,$B7)*10^3,SUMIFS('EPS Emissions'!L:L,'EPS Emissions'!$D:$D,'BAU Sector &amp; Region Breakout'!$C7,'EPS Emissions'!$C:$C,'BAU Sector &amp; Region Breakout'!$B7))</f>
        <v>22.581566362805791</v>
      </c>
      <c r="L7" s="2">
        <f>IF($A7="GCAM",SUMIFS('GCAM By Region By Sector'!L:L,'GCAM By Region By Sector'!$C:$C,$C7,'GCAM By Region By Sector'!$B:$B,$B7)*10^3,SUMIFS('EPS Emissions'!M:M,'EPS Emissions'!$D:$D,'BAU Sector &amp; Region Breakout'!$C7,'EPS Emissions'!$C:$C,'BAU Sector &amp; Region Breakout'!$B7))</f>
        <v>25.629784410889179</v>
      </c>
      <c r="M7" s="2">
        <f>IF($A7="GCAM",SUMIFS('GCAM By Region By Sector'!M:M,'GCAM By Region By Sector'!$C:$C,$C7,'GCAM By Region By Sector'!$B:$B,$B7)*10^3,SUMIFS('EPS Emissions'!N:N,'EPS Emissions'!$D:$D,'BAU Sector &amp; Region Breakout'!$C7,'EPS Emissions'!$C:$C,'BAU Sector &amp; Region Breakout'!$B7))</f>
        <v>28.678002458972571</v>
      </c>
      <c r="N7" s="2">
        <f>IF($A7="GCAM",SUMIFS('GCAM By Region By Sector'!N:N,'GCAM By Region By Sector'!$C:$C,$C7,'GCAM By Region By Sector'!$B:$B,$B7)*10^3,SUMIFS('EPS Emissions'!O:O,'EPS Emissions'!$D:$D,'BAU Sector &amp; Region Breakout'!$C7,'EPS Emissions'!$C:$C,'BAU Sector &amp; Region Breakout'!$B7))</f>
        <v>31.726220507055967</v>
      </c>
      <c r="O7" s="2">
        <f>IF($A7="GCAM",SUMIFS('GCAM By Region By Sector'!O:O,'GCAM By Region By Sector'!$C:$C,$C7,'GCAM By Region By Sector'!$B:$B,$B7)*10^3,SUMIFS('EPS Emissions'!P:P,'EPS Emissions'!$D:$D,'BAU Sector &amp; Region Breakout'!$C7,'EPS Emissions'!$C:$C,'BAU Sector &amp; Region Breakout'!$B7))</f>
        <v>38.941591500254169</v>
      </c>
      <c r="P7" s="2">
        <f>IF($A7="GCAM",SUMIFS('GCAM By Region By Sector'!P:P,'GCAM By Region By Sector'!$C:$C,$C7,'GCAM By Region By Sector'!$B:$B,$B7)*10^3,SUMIFS('EPS Emissions'!Q:Q,'EPS Emissions'!$D:$D,'BAU Sector &amp; Region Breakout'!$C7,'EPS Emissions'!$C:$C,'BAU Sector &amp; Region Breakout'!$B7))</f>
        <v>46.156962493452376</v>
      </c>
      <c r="Q7" s="2">
        <f>IF($A7="GCAM",SUMIFS('GCAM By Region By Sector'!Q:Q,'GCAM By Region By Sector'!$C:$C,$C7,'GCAM By Region By Sector'!$B:$B,$B7)*10^3,SUMIFS('EPS Emissions'!R:R,'EPS Emissions'!$D:$D,'BAU Sector &amp; Region Breakout'!$C7,'EPS Emissions'!$C:$C,'BAU Sector &amp; Region Breakout'!$B7))</f>
        <v>53.372333486650582</v>
      </c>
      <c r="R7" s="2">
        <f>IF($A7="GCAM",SUMIFS('GCAM By Region By Sector'!R:R,'GCAM By Region By Sector'!$C:$C,$C7,'GCAM By Region By Sector'!$B:$B,$B7)*10^3,SUMIFS('EPS Emissions'!S:S,'EPS Emissions'!$D:$D,'BAU Sector &amp; Region Breakout'!$C7,'EPS Emissions'!$C:$C,'BAU Sector &amp; Region Breakout'!$B7))</f>
        <v>60.587704479848789</v>
      </c>
      <c r="S7" s="2">
        <f>IF($A7="GCAM",SUMIFS('GCAM By Region By Sector'!S:S,'GCAM By Region By Sector'!$C:$C,$C7,'GCAM By Region By Sector'!$B:$B,$B7)*10^3,SUMIFS('EPS Emissions'!T:T,'EPS Emissions'!$D:$D,'BAU Sector &amp; Region Breakout'!$C7,'EPS Emissions'!$C:$C,'BAU Sector &amp; Region Breakout'!$B7))</f>
        <v>67.803075473046988</v>
      </c>
      <c r="T7" s="2">
        <f>IF($A7="GCAM",SUMIFS('GCAM By Region By Sector'!T:T,'GCAM By Region By Sector'!$C:$C,$C7,'GCAM By Region By Sector'!$B:$B,$B7)*10^3,SUMIFS('EPS Emissions'!U:U,'EPS Emissions'!$D:$D,'BAU Sector &amp; Region Breakout'!$C7,'EPS Emissions'!$C:$C,'BAU Sector &amp; Region Breakout'!$B7))</f>
        <v>79.198587862077616</v>
      </c>
      <c r="U7" s="2">
        <f>IF($A7="GCAM",SUMIFS('GCAM By Region By Sector'!U:U,'GCAM By Region By Sector'!$C:$C,$C7,'GCAM By Region By Sector'!$B:$B,$B7)*10^3,SUMIFS('EPS Emissions'!V:V,'EPS Emissions'!$D:$D,'BAU Sector &amp; Region Breakout'!$C7,'EPS Emissions'!$C:$C,'BAU Sector &amp; Region Breakout'!$B7))</f>
        <v>90.594100251108244</v>
      </c>
      <c r="V7" s="2">
        <f>IF($A7="GCAM",SUMIFS('GCAM By Region By Sector'!V:V,'GCAM By Region By Sector'!$C:$C,$C7,'GCAM By Region By Sector'!$B:$B,$B7)*10^3,SUMIFS('EPS Emissions'!W:W,'EPS Emissions'!$D:$D,'BAU Sector &amp; Region Breakout'!$C7,'EPS Emissions'!$C:$C,'BAU Sector &amp; Region Breakout'!$B7))</f>
        <v>101.98961264013887</v>
      </c>
      <c r="W7" s="2">
        <f>IF($A7="GCAM",SUMIFS('GCAM By Region By Sector'!W:W,'GCAM By Region By Sector'!$C:$C,$C7,'GCAM By Region By Sector'!$B:$B,$B7)*10^3,SUMIFS('EPS Emissions'!X:X,'EPS Emissions'!$D:$D,'BAU Sector &amp; Region Breakout'!$C7,'EPS Emissions'!$C:$C,'BAU Sector &amp; Region Breakout'!$B7))</f>
        <v>113.38512502916949</v>
      </c>
      <c r="X7" s="2">
        <f>IF($A7="GCAM",SUMIFS('GCAM By Region By Sector'!X:X,'GCAM By Region By Sector'!$C:$C,$C7,'GCAM By Region By Sector'!$B:$B,$B7)*10^3,SUMIFS('EPS Emissions'!Y:Y,'EPS Emissions'!$D:$D,'BAU Sector &amp; Region Breakout'!$C7,'EPS Emissions'!$C:$C,'BAU Sector &amp; Region Breakout'!$B7))</f>
        <v>124.78063741820012</v>
      </c>
      <c r="Y7" s="2">
        <f>IF($A7="GCAM",SUMIFS('GCAM By Region By Sector'!Y:Y,'GCAM By Region By Sector'!$C:$C,$C7,'GCAM By Region By Sector'!$B:$B,$B7)*10^3,SUMIFS('EPS Emissions'!Z:Z,'EPS Emissions'!$D:$D,'BAU Sector &amp; Region Breakout'!$C7,'EPS Emissions'!$C:$C,'BAU Sector &amp; Region Breakout'!$B7))</f>
        <v>138.72565452507999</v>
      </c>
      <c r="Z7" s="2">
        <f>IF($A7="GCAM",SUMIFS('GCAM By Region By Sector'!Z:Z,'GCAM By Region By Sector'!$C:$C,$C7,'GCAM By Region By Sector'!$B:$B,$B7)*10^3,SUMIFS('EPS Emissions'!AA:AA,'EPS Emissions'!$D:$D,'BAU Sector &amp; Region Breakout'!$C7,'EPS Emissions'!$C:$C,'BAU Sector &amp; Region Breakout'!$B7))</f>
        <v>152.67067163195986</v>
      </c>
      <c r="AA7" s="2">
        <f>IF($A7="GCAM",SUMIFS('GCAM By Region By Sector'!AA:AA,'GCAM By Region By Sector'!$C:$C,$C7,'GCAM By Region By Sector'!$B:$B,$B7)*10^3,SUMIFS('EPS Emissions'!AB:AB,'EPS Emissions'!$D:$D,'BAU Sector &amp; Region Breakout'!$C7,'EPS Emissions'!$C:$C,'BAU Sector &amp; Region Breakout'!$B7))</f>
        <v>166.61568873883971</v>
      </c>
      <c r="AB7" s="2">
        <f>IF($A7="GCAM",SUMIFS('GCAM By Region By Sector'!AB:AB,'GCAM By Region By Sector'!$C:$C,$C7,'GCAM By Region By Sector'!$B:$B,$B7)*10^3,SUMIFS('EPS Emissions'!AC:AC,'EPS Emissions'!$D:$D,'BAU Sector &amp; Region Breakout'!$C7,'EPS Emissions'!$C:$C,'BAU Sector &amp; Region Breakout'!$B7))</f>
        <v>180.56070584571955</v>
      </c>
      <c r="AC7" s="2">
        <f>IF($A7="GCAM",SUMIFS('GCAM By Region By Sector'!AC:AC,'GCAM By Region By Sector'!$C:$C,$C7,'GCAM By Region By Sector'!$B:$B,$B7)*10^3,SUMIFS('EPS Emissions'!AD:AD,'EPS Emissions'!$D:$D,'BAU Sector &amp; Region Breakout'!$C7,'EPS Emissions'!$C:$C,'BAU Sector &amp; Region Breakout'!$B7))</f>
        <v>194.50572295259943</v>
      </c>
      <c r="AD7" s="2">
        <f>IF($A7="GCAM",SUMIFS('GCAM By Region By Sector'!AD:AD,'GCAM By Region By Sector'!$C:$C,$C7,'GCAM By Region By Sector'!$B:$B,$B7)*10^3,SUMIFS('EPS Emissions'!AE:AE,'EPS Emissions'!$D:$D,'BAU Sector &amp; Region Breakout'!$C7,'EPS Emissions'!$C:$C,'BAU Sector &amp; Region Breakout'!$B7))</f>
        <v>211.16962201989875</v>
      </c>
      <c r="AE7" s="2">
        <f>IF($A7="GCAM",SUMIFS('GCAM By Region By Sector'!AE:AE,'GCAM By Region By Sector'!$C:$C,$C7,'GCAM By Region By Sector'!$B:$B,$B7)*10^3,SUMIFS('EPS Emissions'!AF:AF,'EPS Emissions'!$D:$D,'BAU Sector &amp; Region Breakout'!$C7,'EPS Emissions'!$C:$C,'BAU Sector &amp; Region Breakout'!$B7))</f>
        <v>227.83352108719805</v>
      </c>
      <c r="AF7" s="2">
        <f>IF($A7="GCAM",SUMIFS('GCAM By Region By Sector'!AF:AF,'GCAM By Region By Sector'!$C:$C,$C7,'GCAM By Region By Sector'!$B:$B,$B7)*10^3,SUMIFS('EPS Emissions'!AG:AG,'EPS Emissions'!$D:$D,'BAU Sector &amp; Region Breakout'!$C7,'EPS Emissions'!$C:$C,'BAU Sector &amp; Region Breakout'!$B7))</f>
        <v>244.49742015449735</v>
      </c>
      <c r="AG7" s="2">
        <f>IF($A7="GCAM",SUMIFS('GCAM By Region By Sector'!AG:AG,'GCAM By Region By Sector'!$C:$C,$C7,'GCAM By Region By Sector'!$B:$B,$B7)*10^3,SUMIFS('EPS Emissions'!AH:AH,'EPS Emissions'!$D:$D,'BAU Sector &amp; Region Breakout'!$C7,'EPS Emissions'!$C:$C,'BAU Sector &amp; Region Breakout'!$B7))</f>
        <v>261.16131922179665</v>
      </c>
      <c r="AH7" s="2">
        <f>IF($A7="GCAM",SUMIFS('GCAM By Region By Sector'!AH:AH,'GCAM By Region By Sector'!$C:$C,$C7,'GCAM By Region By Sector'!$B:$B,$B7)*10^3,SUMIFS('EPS Emissions'!AI:AI,'EPS Emissions'!$D:$D,'BAU Sector &amp; Region Breakout'!$C7,'EPS Emissions'!$C:$C,'BAU Sector &amp; Region Breakout'!$B7))</f>
        <v>277.82521828909597</v>
      </c>
    </row>
    <row r="8" spans="1:34" x14ac:dyDescent="0.35">
      <c r="A8" t="str">
        <f>VLOOKUP(B8,'BAU Global Total'!A$3:C$34,3,FALSE)</f>
        <v>GCAM</v>
      </c>
      <c r="B8" t="s">
        <v>11</v>
      </c>
      <c r="C8" t="s">
        <v>64</v>
      </c>
      <c r="D8" s="2">
        <f>IF($A8="GCAM",SUMIFS('GCAM By Region By Sector'!D:D,'GCAM By Region By Sector'!$C:$C,$C8,'GCAM By Region By Sector'!$B:$B,$B8)*10^3,SUMIFS('EPS Emissions'!E:E,'EPS Emissions'!$D:$D,'BAU Sector &amp; Region Breakout'!$C8,'EPS Emissions'!$C:$C,'BAU Sector &amp; Region Breakout'!$B8))</f>
        <v>14.040850736085002</v>
      </c>
      <c r="E8" s="2">
        <f>IF($A8="GCAM",SUMIFS('GCAM By Region By Sector'!E:E,'GCAM By Region By Sector'!$C:$C,$C8,'GCAM By Region By Sector'!$B:$B,$B8)*10^3,SUMIFS('EPS Emissions'!F:F,'EPS Emissions'!$D:$D,'BAU Sector &amp; Region Breakout'!$C8,'EPS Emissions'!$C:$C,'BAU Sector &amp; Region Breakout'!$B8))</f>
        <v>14.773775657418794</v>
      </c>
      <c r="F8" s="2">
        <f>IF($A8="GCAM",SUMIFS('GCAM By Region By Sector'!F:F,'GCAM By Region By Sector'!$C:$C,$C8,'GCAM By Region By Sector'!$B:$B,$B8)*10^3,SUMIFS('EPS Emissions'!G:G,'EPS Emissions'!$D:$D,'BAU Sector &amp; Region Breakout'!$C8,'EPS Emissions'!$C:$C,'BAU Sector &amp; Region Breakout'!$B8))</f>
        <v>15.506700578752588</v>
      </c>
      <c r="G8" s="2">
        <f>IF($A8="GCAM",SUMIFS('GCAM By Region By Sector'!G:G,'GCAM By Region By Sector'!$C:$C,$C8,'GCAM By Region By Sector'!$B:$B,$B8)*10^3,SUMIFS('EPS Emissions'!H:H,'EPS Emissions'!$D:$D,'BAU Sector &amp; Region Breakout'!$C8,'EPS Emissions'!$C:$C,'BAU Sector &amp; Region Breakout'!$B8))</f>
        <v>16.23962550008638</v>
      </c>
      <c r="H8" s="2">
        <f>IF($A8="GCAM",SUMIFS('GCAM By Region By Sector'!H:H,'GCAM By Region By Sector'!$C:$C,$C8,'GCAM By Region By Sector'!$B:$B,$B8)*10^3,SUMIFS('EPS Emissions'!I:I,'EPS Emissions'!$D:$D,'BAU Sector &amp; Region Breakout'!$C8,'EPS Emissions'!$C:$C,'BAU Sector &amp; Region Breakout'!$B8))</f>
        <v>16.972550421420173</v>
      </c>
      <c r="I8" s="2">
        <f>IF($A8="GCAM",SUMIFS('GCAM By Region By Sector'!I:I,'GCAM By Region By Sector'!$C:$C,$C8,'GCAM By Region By Sector'!$B:$B,$B8)*10^3,SUMIFS('EPS Emissions'!J:J,'EPS Emissions'!$D:$D,'BAU Sector &amp; Region Breakout'!$C8,'EPS Emissions'!$C:$C,'BAU Sector &amp; Region Breakout'!$B8))</f>
        <v>17.705475342753967</v>
      </c>
      <c r="J8" s="2">
        <f>IF($A8="GCAM",SUMIFS('GCAM By Region By Sector'!J:J,'GCAM By Region By Sector'!$C:$C,$C8,'GCAM By Region By Sector'!$B:$B,$B8)*10^3,SUMIFS('EPS Emissions'!K:K,'EPS Emissions'!$D:$D,'BAU Sector &amp; Region Breakout'!$C8,'EPS Emissions'!$C:$C,'BAU Sector &amp; Region Breakout'!$B8))</f>
        <v>18.838480512636675</v>
      </c>
      <c r="K8" s="2">
        <f>IF($A8="GCAM",SUMIFS('GCAM By Region By Sector'!K:K,'GCAM By Region By Sector'!$C:$C,$C8,'GCAM By Region By Sector'!$B:$B,$B8)*10^3,SUMIFS('EPS Emissions'!L:L,'EPS Emissions'!$D:$D,'BAU Sector &amp; Region Breakout'!$C8,'EPS Emissions'!$C:$C,'BAU Sector &amp; Region Breakout'!$B8))</f>
        <v>19.971485682519383</v>
      </c>
      <c r="L8" s="2">
        <f>IF($A8="GCAM",SUMIFS('GCAM By Region By Sector'!L:L,'GCAM By Region By Sector'!$C:$C,$C8,'GCAM By Region By Sector'!$B:$B,$B8)*10^3,SUMIFS('EPS Emissions'!M:M,'EPS Emissions'!$D:$D,'BAU Sector &amp; Region Breakout'!$C8,'EPS Emissions'!$C:$C,'BAU Sector &amp; Region Breakout'!$B8))</f>
        <v>21.104490852402087</v>
      </c>
      <c r="M8" s="2">
        <f>IF($A8="GCAM",SUMIFS('GCAM By Region By Sector'!M:M,'GCAM By Region By Sector'!$C:$C,$C8,'GCAM By Region By Sector'!$B:$B,$B8)*10^3,SUMIFS('EPS Emissions'!N:N,'EPS Emissions'!$D:$D,'BAU Sector &amp; Region Breakout'!$C8,'EPS Emissions'!$C:$C,'BAU Sector &amp; Region Breakout'!$B8))</f>
        <v>22.237496022284795</v>
      </c>
      <c r="N8" s="2">
        <f>IF($A8="GCAM",SUMIFS('GCAM By Region By Sector'!N:N,'GCAM By Region By Sector'!$C:$C,$C8,'GCAM By Region By Sector'!$B:$B,$B8)*10^3,SUMIFS('EPS Emissions'!O:O,'EPS Emissions'!$D:$D,'BAU Sector &amp; Region Breakout'!$C8,'EPS Emissions'!$C:$C,'BAU Sector &amp; Region Breakout'!$B8))</f>
        <v>23.370501192167502</v>
      </c>
      <c r="O8" s="2">
        <f>IF($A8="GCAM",SUMIFS('GCAM By Region By Sector'!O:O,'GCAM By Region By Sector'!$C:$C,$C8,'GCAM By Region By Sector'!$B:$B,$B8)*10^3,SUMIFS('EPS Emissions'!P:P,'EPS Emissions'!$D:$D,'BAU Sector &amp; Region Breakout'!$C8,'EPS Emissions'!$C:$C,'BAU Sector &amp; Region Breakout'!$B8))</f>
        <v>24.818421129488005</v>
      </c>
      <c r="P8" s="2">
        <f>IF($A8="GCAM",SUMIFS('GCAM By Region By Sector'!P:P,'GCAM By Region By Sector'!$C:$C,$C8,'GCAM By Region By Sector'!$B:$B,$B8)*10^3,SUMIFS('EPS Emissions'!Q:Q,'EPS Emissions'!$D:$D,'BAU Sector &amp; Region Breakout'!$C8,'EPS Emissions'!$C:$C,'BAU Sector &amp; Region Breakout'!$B8))</f>
        <v>26.266341066808501</v>
      </c>
      <c r="Q8" s="2">
        <f>IF($A8="GCAM",SUMIFS('GCAM By Region By Sector'!Q:Q,'GCAM By Region By Sector'!$C:$C,$C8,'GCAM By Region By Sector'!$B:$B,$B8)*10^3,SUMIFS('EPS Emissions'!R:R,'EPS Emissions'!$D:$D,'BAU Sector &amp; Region Breakout'!$C8,'EPS Emissions'!$C:$C,'BAU Sector &amp; Region Breakout'!$B8))</f>
        <v>27.714261004129003</v>
      </c>
      <c r="R8" s="2">
        <f>IF($A8="GCAM",SUMIFS('GCAM By Region By Sector'!R:R,'GCAM By Region By Sector'!$C:$C,$C8,'GCAM By Region By Sector'!$B:$B,$B8)*10^3,SUMIFS('EPS Emissions'!S:S,'EPS Emissions'!$D:$D,'BAU Sector &amp; Region Breakout'!$C8,'EPS Emissions'!$C:$C,'BAU Sector &amp; Region Breakout'!$B8))</f>
        <v>29.162180941449506</v>
      </c>
      <c r="S8" s="2">
        <f>IF($A8="GCAM",SUMIFS('GCAM By Region By Sector'!S:S,'GCAM By Region By Sector'!$C:$C,$C8,'GCAM By Region By Sector'!$B:$B,$B8)*10^3,SUMIFS('EPS Emissions'!T:T,'EPS Emissions'!$D:$D,'BAU Sector &amp; Region Breakout'!$C8,'EPS Emissions'!$C:$C,'BAU Sector &amp; Region Breakout'!$B8))</f>
        <v>30.610100878770002</v>
      </c>
      <c r="T8" s="2">
        <f>IF($A8="GCAM",SUMIFS('GCAM By Region By Sector'!T:T,'GCAM By Region By Sector'!$C:$C,$C8,'GCAM By Region By Sector'!$B:$B,$B8)*10^3,SUMIFS('EPS Emissions'!U:U,'EPS Emissions'!$D:$D,'BAU Sector &amp; Region Breakout'!$C8,'EPS Emissions'!$C:$C,'BAU Sector &amp; Region Breakout'!$B8))</f>
        <v>32.208726011262492</v>
      </c>
      <c r="U8" s="2">
        <f>IF($A8="GCAM",SUMIFS('GCAM By Region By Sector'!U:U,'GCAM By Region By Sector'!$C:$C,$C8,'GCAM By Region By Sector'!$B:$B,$B8)*10^3,SUMIFS('EPS Emissions'!V:V,'EPS Emissions'!$D:$D,'BAU Sector &amp; Region Breakout'!$C8,'EPS Emissions'!$C:$C,'BAU Sector &amp; Region Breakout'!$B8))</f>
        <v>33.807351143754985</v>
      </c>
      <c r="V8" s="2">
        <f>IF($A8="GCAM",SUMIFS('GCAM By Region By Sector'!V:V,'GCAM By Region By Sector'!$C:$C,$C8,'GCAM By Region By Sector'!$B:$B,$B8)*10^3,SUMIFS('EPS Emissions'!W:W,'EPS Emissions'!$D:$D,'BAU Sector &amp; Region Breakout'!$C8,'EPS Emissions'!$C:$C,'BAU Sector &amp; Region Breakout'!$B8))</f>
        <v>35.405976276247472</v>
      </c>
      <c r="W8" s="2">
        <f>IF($A8="GCAM",SUMIFS('GCAM By Region By Sector'!W:W,'GCAM By Region By Sector'!$C:$C,$C8,'GCAM By Region By Sector'!$B:$B,$B8)*10^3,SUMIFS('EPS Emissions'!X:X,'EPS Emissions'!$D:$D,'BAU Sector &amp; Region Breakout'!$C8,'EPS Emissions'!$C:$C,'BAU Sector &amp; Region Breakout'!$B8))</f>
        <v>37.004601408739973</v>
      </c>
      <c r="X8" s="2">
        <f>IF($A8="GCAM",SUMIFS('GCAM By Region By Sector'!X:X,'GCAM By Region By Sector'!$C:$C,$C8,'GCAM By Region By Sector'!$B:$B,$B8)*10^3,SUMIFS('EPS Emissions'!Y:Y,'EPS Emissions'!$D:$D,'BAU Sector &amp; Region Breakout'!$C8,'EPS Emissions'!$C:$C,'BAU Sector &amp; Region Breakout'!$B8))</f>
        <v>38.603226541232459</v>
      </c>
      <c r="Y8" s="2">
        <f>IF($A8="GCAM",SUMIFS('GCAM By Region By Sector'!Y:Y,'GCAM By Region By Sector'!$C:$C,$C8,'GCAM By Region By Sector'!$B:$B,$B8)*10^3,SUMIFS('EPS Emissions'!Z:Z,'EPS Emissions'!$D:$D,'BAU Sector &amp; Region Breakout'!$C8,'EPS Emissions'!$C:$C,'BAU Sector &amp; Region Breakout'!$B8))</f>
        <v>40.31601524517626</v>
      </c>
      <c r="Z8" s="2">
        <f>IF($A8="GCAM",SUMIFS('GCAM By Region By Sector'!Z:Z,'GCAM By Region By Sector'!$C:$C,$C8,'GCAM By Region By Sector'!$B:$B,$B8)*10^3,SUMIFS('EPS Emissions'!AA:AA,'EPS Emissions'!$D:$D,'BAU Sector &amp; Region Breakout'!$C8,'EPS Emissions'!$C:$C,'BAU Sector &amp; Region Breakout'!$B8))</f>
        <v>42.028803949120054</v>
      </c>
      <c r="AA8" s="2">
        <f>IF($A8="GCAM",SUMIFS('GCAM By Region By Sector'!AA:AA,'GCAM By Region By Sector'!$C:$C,$C8,'GCAM By Region By Sector'!$B:$B,$B8)*10^3,SUMIFS('EPS Emissions'!AB:AB,'EPS Emissions'!$D:$D,'BAU Sector &amp; Region Breakout'!$C8,'EPS Emissions'!$C:$C,'BAU Sector &amp; Region Breakout'!$B8))</f>
        <v>43.741592653063861</v>
      </c>
      <c r="AB8" s="2">
        <f>IF($A8="GCAM",SUMIFS('GCAM By Region By Sector'!AB:AB,'GCAM By Region By Sector'!$C:$C,$C8,'GCAM By Region By Sector'!$B:$B,$B8)*10^3,SUMIFS('EPS Emissions'!AC:AC,'EPS Emissions'!$D:$D,'BAU Sector &amp; Region Breakout'!$C8,'EPS Emissions'!$C:$C,'BAU Sector &amp; Region Breakout'!$B8))</f>
        <v>45.454381357007662</v>
      </c>
      <c r="AC8" s="2">
        <f>IF($A8="GCAM",SUMIFS('GCAM By Region By Sector'!AC:AC,'GCAM By Region By Sector'!$C:$C,$C8,'GCAM By Region By Sector'!$B:$B,$B8)*10^3,SUMIFS('EPS Emissions'!AD:AD,'EPS Emissions'!$D:$D,'BAU Sector &amp; Region Breakout'!$C8,'EPS Emissions'!$C:$C,'BAU Sector &amp; Region Breakout'!$B8))</f>
        <v>47.167170060951463</v>
      </c>
      <c r="AD8" s="2">
        <f>IF($A8="GCAM",SUMIFS('GCAM By Region By Sector'!AD:AD,'GCAM By Region By Sector'!$C:$C,$C8,'GCAM By Region By Sector'!$B:$B,$B8)*10^3,SUMIFS('EPS Emissions'!AE:AE,'EPS Emissions'!$D:$D,'BAU Sector &amp; Region Breakout'!$C8,'EPS Emissions'!$C:$C,'BAU Sector &amp; Region Breakout'!$B8))</f>
        <v>49.183282037317525</v>
      </c>
      <c r="AE8" s="2">
        <f>IF($A8="GCAM",SUMIFS('GCAM By Region By Sector'!AE:AE,'GCAM By Region By Sector'!$C:$C,$C8,'GCAM By Region By Sector'!$B:$B,$B8)*10^3,SUMIFS('EPS Emissions'!AF:AF,'EPS Emissions'!$D:$D,'BAU Sector &amp; Region Breakout'!$C8,'EPS Emissions'!$C:$C,'BAU Sector &amp; Region Breakout'!$B8))</f>
        <v>51.199394013683595</v>
      </c>
      <c r="AF8" s="2">
        <f>IF($A8="GCAM",SUMIFS('GCAM By Region By Sector'!AF:AF,'GCAM By Region By Sector'!$C:$C,$C8,'GCAM By Region By Sector'!$B:$B,$B8)*10^3,SUMIFS('EPS Emissions'!AG:AG,'EPS Emissions'!$D:$D,'BAU Sector &amp; Region Breakout'!$C8,'EPS Emissions'!$C:$C,'BAU Sector &amp; Region Breakout'!$B8))</f>
        <v>53.215505990049657</v>
      </c>
      <c r="AG8" s="2">
        <f>IF($A8="GCAM",SUMIFS('GCAM By Region By Sector'!AG:AG,'GCAM By Region By Sector'!$C:$C,$C8,'GCAM By Region By Sector'!$B:$B,$B8)*10^3,SUMIFS('EPS Emissions'!AH:AH,'EPS Emissions'!$D:$D,'BAU Sector &amp; Region Breakout'!$C8,'EPS Emissions'!$C:$C,'BAU Sector &amp; Region Breakout'!$B8))</f>
        <v>55.231617966415719</v>
      </c>
      <c r="AH8" s="2">
        <f>IF($A8="GCAM",SUMIFS('GCAM By Region By Sector'!AH:AH,'GCAM By Region By Sector'!$C:$C,$C8,'GCAM By Region By Sector'!$B:$B,$B8)*10^3,SUMIFS('EPS Emissions'!AI:AI,'EPS Emissions'!$D:$D,'BAU Sector &amp; Region Breakout'!$C8,'EPS Emissions'!$C:$C,'BAU Sector &amp; Region Breakout'!$B8))</f>
        <v>57.247729942781788</v>
      </c>
    </row>
    <row r="9" spans="1:34" x14ac:dyDescent="0.35">
      <c r="A9" t="str">
        <f>VLOOKUP(B9,'BAU Global Total'!A$3:C$34,3,FALSE)</f>
        <v>GCAM</v>
      </c>
      <c r="B9" t="s">
        <v>11</v>
      </c>
      <c r="C9" t="s">
        <v>65</v>
      </c>
      <c r="D9" s="2">
        <f>IF($A9="GCAM",SUMIFS('GCAM By Region By Sector'!D:D,'GCAM By Region By Sector'!$C:$C,$C9,'GCAM By Region By Sector'!$B:$B,$B9)*10^3,SUMIFS('EPS Emissions'!E:E,'EPS Emissions'!$D:$D,'BAU Sector &amp; Region Breakout'!$C9,'EPS Emissions'!$C:$C,'BAU Sector &amp; Region Breakout'!$B9))</f>
        <v>67.204893942516634</v>
      </c>
      <c r="E9" s="2">
        <f>IF($A9="GCAM",SUMIFS('GCAM By Region By Sector'!E:E,'GCAM By Region By Sector'!$C:$C,$C9,'GCAM By Region By Sector'!$B:$B,$B9)*10^3,SUMIFS('EPS Emissions'!F:F,'EPS Emissions'!$D:$D,'BAU Sector &amp; Region Breakout'!$C9,'EPS Emissions'!$C:$C,'BAU Sector &amp; Region Breakout'!$B9))</f>
        <v>69.890683894316425</v>
      </c>
      <c r="F9" s="2">
        <f>IF($A9="GCAM",SUMIFS('GCAM By Region By Sector'!F:F,'GCAM By Region By Sector'!$C:$C,$C9,'GCAM By Region By Sector'!$B:$B,$B9)*10^3,SUMIFS('EPS Emissions'!G:G,'EPS Emissions'!$D:$D,'BAU Sector &amp; Region Breakout'!$C9,'EPS Emissions'!$C:$C,'BAU Sector &amp; Region Breakout'!$B9))</f>
        <v>72.576473846116201</v>
      </c>
      <c r="G9" s="2">
        <f>IF($A9="GCAM",SUMIFS('GCAM By Region By Sector'!G:G,'GCAM By Region By Sector'!$C:$C,$C9,'GCAM By Region By Sector'!$B:$B,$B9)*10^3,SUMIFS('EPS Emissions'!H:H,'EPS Emissions'!$D:$D,'BAU Sector &amp; Region Breakout'!$C9,'EPS Emissions'!$C:$C,'BAU Sector &amp; Region Breakout'!$B9))</f>
        <v>75.262263797916006</v>
      </c>
      <c r="H9" s="2">
        <f>IF($A9="GCAM",SUMIFS('GCAM By Region By Sector'!H:H,'GCAM By Region By Sector'!$C:$C,$C9,'GCAM By Region By Sector'!$B:$B,$B9)*10^3,SUMIFS('EPS Emissions'!I:I,'EPS Emissions'!$D:$D,'BAU Sector &amp; Region Breakout'!$C9,'EPS Emissions'!$C:$C,'BAU Sector &amp; Region Breakout'!$B9))</f>
        <v>77.948053749715797</v>
      </c>
      <c r="I9" s="2">
        <f>IF($A9="GCAM",SUMIFS('GCAM By Region By Sector'!I:I,'GCAM By Region By Sector'!$C:$C,$C9,'GCAM By Region By Sector'!$B:$B,$B9)*10^3,SUMIFS('EPS Emissions'!J:J,'EPS Emissions'!$D:$D,'BAU Sector &amp; Region Breakout'!$C9,'EPS Emissions'!$C:$C,'BAU Sector &amp; Region Breakout'!$B9))</f>
        <v>80.633843701515573</v>
      </c>
      <c r="J9" s="2">
        <f>IF($A9="GCAM",SUMIFS('GCAM By Region By Sector'!J:J,'GCAM By Region By Sector'!$C:$C,$C9,'GCAM By Region By Sector'!$B:$B,$B9)*10^3,SUMIFS('EPS Emissions'!K:K,'EPS Emissions'!$D:$D,'BAU Sector &amp; Region Breakout'!$C9,'EPS Emissions'!$C:$C,'BAU Sector &amp; Region Breakout'!$B9))</f>
        <v>87.419255651458329</v>
      </c>
      <c r="K9" s="2">
        <f>IF($A9="GCAM",SUMIFS('GCAM By Region By Sector'!K:K,'GCAM By Region By Sector'!$C:$C,$C9,'GCAM By Region By Sector'!$B:$B,$B9)*10^3,SUMIFS('EPS Emissions'!L:L,'EPS Emissions'!$D:$D,'BAU Sector &amp; Region Breakout'!$C9,'EPS Emissions'!$C:$C,'BAU Sector &amp; Region Breakout'!$B9))</f>
        <v>94.204667601401084</v>
      </c>
      <c r="L9" s="2">
        <f>IF($A9="GCAM",SUMIFS('GCAM By Region By Sector'!L:L,'GCAM By Region By Sector'!$C:$C,$C9,'GCAM By Region By Sector'!$B:$B,$B9)*10^3,SUMIFS('EPS Emissions'!M:M,'EPS Emissions'!$D:$D,'BAU Sector &amp; Region Breakout'!$C9,'EPS Emissions'!$C:$C,'BAU Sector &amp; Region Breakout'!$B9))</f>
        <v>100.99007955134384</v>
      </c>
      <c r="M9" s="2">
        <f>IF($A9="GCAM",SUMIFS('GCAM By Region By Sector'!M:M,'GCAM By Region By Sector'!$C:$C,$C9,'GCAM By Region By Sector'!$B:$B,$B9)*10^3,SUMIFS('EPS Emissions'!N:N,'EPS Emissions'!$D:$D,'BAU Sector &amp; Region Breakout'!$C9,'EPS Emissions'!$C:$C,'BAU Sector &amp; Region Breakout'!$B9))</f>
        <v>107.77549150128661</v>
      </c>
      <c r="N9" s="2">
        <f>IF($A9="GCAM",SUMIFS('GCAM By Region By Sector'!N:N,'GCAM By Region By Sector'!$C:$C,$C9,'GCAM By Region By Sector'!$B:$B,$B9)*10^3,SUMIFS('EPS Emissions'!O:O,'EPS Emissions'!$D:$D,'BAU Sector &amp; Region Breakout'!$C9,'EPS Emissions'!$C:$C,'BAU Sector &amp; Region Breakout'!$B9))</f>
        <v>114.56090345122936</v>
      </c>
      <c r="O9" s="2">
        <f>IF($A9="GCAM",SUMIFS('GCAM By Region By Sector'!O:O,'GCAM By Region By Sector'!$C:$C,$C9,'GCAM By Region By Sector'!$B:$B,$B9)*10^3,SUMIFS('EPS Emissions'!P:P,'EPS Emissions'!$D:$D,'BAU Sector &amp; Region Breakout'!$C9,'EPS Emissions'!$C:$C,'BAU Sector &amp; Region Breakout'!$B9))</f>
        <v>123.79662587791121</v>
      </c>
      <c r="P9" s="2">
        <f>IF($A9="GCAM",SUMIFS('GCAM By Region By Sector'!P:P,'GCAM By Region By Sector'!$C:$C,$C9,'GCAM By Region By Sector'!$B:$B,$B9)*10^3,SUMIFS('EPS Emissions'!Q:Q,'EPS Emissions'!$D:$D,'BAU Sector &amp; Region Breakout'!$C9,'EPS Emissions'!$C:$C,'BAU Sector &amp; Region Breakout'!$B9))</f>
        <v>133.03234830459303</v>
      </c>
      <c r="Q9" s="2">
        <f>IF($A9="GCAM",SUMIFS('GCAM By Region By Sector'!Q:Q,'GCAM By Region By Sector'!$C:$C,$C9,'GCAM By Region By Sector'!$B:$B,$B9)*10^3,SUMIFS('EPS Emissions'!R:R,'EPS Emissions'!$D:$D,'BAU Sector &amp; Region Breakout'!$C9,'EPS Emissions'!$C:$C,'BAU Sector &amp; Region Breakout'!$B9))</f>
        <v>142.26807073127489</v>
      </c>
      <c r="R9" s="2">
        <f>IF($A9="GCAM",SUMIFS('GCAM By Region By Sector'!R:R,'GCAM By Region By Sector'!$C:$C,$C9,'GCAM By Region By Sector'!$B:$B,$B9)*10^3,SUMIFS('EPS Emissions'!S:S,'EPS Emissions'!$D:$D,'BAU Sector &amp; Region Breakout'!$C9,'EPS Emissions'!$C:$C,'BAU Sector &amp; Region Breakout'!$B9))</f>
        <v>151.50379315795675</v>
      </c>
      <c r="S9" s="2">
        <f>IF($A9="GCAM",SUMIFS('GCAM By Region By Sector'!S:S,'GCAM By Region By Sector'!$C:$C,$C9,'GCAM By Region By Sector'!$B:$B,$B9)*10^3,SUMIFS('EPS Emissions'!T:T,'EPS Emissions'!$D:$D,'BAU Sector &amp; Region Breakout'!$C9,'EPS Emissions'!$C:$C,'BAU Sector &amp; Region Breakout'!$B9))</f>
        <v>160.73951558463858</v>
      </c>
      <c r="T9" s="2">
        <f>IF($A9="GCAM",SUMIFS('GCAM By Region By Sector'!T:T,'GCAM By Region By Sector'!$C:$C,$C9,'GCAM By Region By Sector'!$B:$B,$B9)*10^3,SUMIFS('EPS Emissions'!U:U,'EPS Emissions'!$D:$D,'BAU Sector &amp; Region Breakout'!$C9,'EPS Emissions'!$C:$C,'BAU Sector &amp; Region Breakout'!$B9))</f>
        <v>169.91299466424368</v>
      </c>
      <c r="U9" s="2">
        <f>IF($A9="GCAM",SUMIFS('GCAM By Region By Sector'!U:U,'GCAM By Region By Sector'!$C:$C,$C9,'GCAM By Region By Sector'!$B:$B,$B9)*10^3,SUMIFS('EPS Emissions'!V:V,'EPS Emissions'!$D:$D,'BAU Sector &amp; Region Breakout'!$C9,'EPS Emissions'!$C:$C,'BAU Sector &amp; Region Breakout'!$B9))</f>
        <v>179.08647374384876</v>
      </c>
      <c r="V9" s="2">
        <f>IF($A9="GCAM",SUMIFS('GCAM By Region By Sector'!V:V,'GCAM By Region By Sector'!$C:$C,$C9,'GCAM By Region By Sector'!$B:$B,$B9)*10^3,SUMIFS('EPS Emissions'!W:W,'EPS Emissions'!$D:$D,'BAU Sector &amp; Region Breakout'!$C9,'EPS Emissions'!$C:$C,'BAU Sector &amp; Region Breakout'!$B9))</f>
        <v>188.25995282345383</v>
      </c>
      <c r="W9" s="2">
        <f>IF($A9="GCAM",SUMIFS('GCAM By Region By Sector'!W:W,'GCAM By Region By Sector'!$C:$C,$C9,'GCAM By Region By Sector'!$B:$B,$B9)*10^3,SUMIFS('EPS Emissions'!X:X,'EPS Emissions'!$D:$D,'BAU Sector &amp; Region Breakout'!$C9,'EPS Emissions'!$C:$C,'BAU Sector &amp; Region Breakout'!$B9))</f>
        <v>197.43343190305893</v>
      </c>
      <c r="X9" s="2">
        <f>IF($A9="GCAM",SUMIFS('GCAM By Region By Sector'!X:X,'GCAM By Region By Sector'!$C:$C,$C9,'GCAM By Region By Sector'!$B:$B,$B9)*10^3,SUMIFS('EPS Emissions'!Y:Y,'EPS Emissions'!$D:$D,'BAU Sector &amp; Region Breakout'!$C9,'EPS Emissions'!$C:$C,'BAU Sector &amp; Region Breakout'!$B9))</f>
        <v>206.606910982664</v>
      </c>
      <c r="Y9" s="2">
        <f>IF($A9="GCAM",SUMIFS('GCAM By Region By Sector'!Y:Y,'GCAM By Region By Sector'!$C:$C,$C9,'GCAM By Region By Sector'!$B:$B,$B9)*10^3,SUMIFS('EPS Emissions'!Z:Z,'EPS Emissions'!$D:$D,'BAU Sector &amp; Region Breakout'!$C9,'EPS Emissions'!$C:$C,'BAU Sector &amp; Region Breakout'!$B9))</f>
        <v>214.58751378304294</v>
      </c>
      <c r="Z9" s="2">
        <f>IF($A9="GCAM",SUMIFS('GCAM By Region By Sector'!Z:Z,'GCAM By Region By Sector'!$C:$C,$C9,'GCAM By Region By Sector'!$B:$B,$B9)*10^3,SUMIFS('EPS Emissions'!AA:AA,'EPS Emissions'!$D:$D,'BAU Sector &amp; Region Breakout'!$C9,'EPS Emissions'!$C:$C,'BAU Sector &amp; Region Breakout'!$B9))</f>
        <v>222.56811658342187</v>
      </c>
      <c r="AA9" s="2">
        <f>IF($A9="GCAM",SUMIFS('GCAM By Region By Sector'!AA:AA,'GCAM By Region By Sector'!$C:$C,$C9,'GCAM By Region By Sector'!$B:$B,$B9)*10^3,SUMIFS('EPS Emissions'!AB:AB,'EPS Emissions'!$D:$D,'BAU Sector &amp; Region Breakout'!$C9,'EPS Emissions'!$C:$C,'BAU Sector &amp; Region Breakout'!$B9))</f>
        <v>230.54871938380077</v>
      </c>
      <c r="AB9" s="2">
        <f>IF($A9="GCAM",SUMIFS('GCAM By Region By Sector'!AB:AB,'GCAM By Region By Sector'!$C:$C,$C9,'GCAM By Region By Sector'!$B:$B,$B9)*10^3,SUMIFS('EPS Emissions'!AC:AC,'EPS Emissions'!$D:$D,'BAU Sector &amp; Region Breakout'!$C9,'EPS Emissions'!$C:$C,'BAU Sector &amp; Region Breakout'!$B9))</f>
        <v>238.5293221841797</v>
      </c>
      <c r="AC9" s="2">
        <f>IF($A9="GCAM",SUMIFS('GCAM By Region By Sector'!AC:AC,'GCAM By Region By Sector'!$C:$C,$C9,'GCAM By Region By Sector'!$B:$B,$B9)*10^3,SUMIFS('EPS Emissions'!AD:AD,'EPS Emissions'!$D:$D,'BAU Sector &amp; Region Breakout'!$C9,'EPS Emissions'!$C:$C,'BAU Sector &amp; Region Breakout'!$B9))</f>
        <v>246.50992498455864</v>
      </c>
      <c r="AD9" s="2">
        <f>IF($A9="GCAM",SUMIFS('GCAM By Region By Sector'!AD:AD,'GCAM By Region By Sector'!$C:$C,$C9,'GCAM By Region By Sector'!$B:$B,$B9)*10^3,SUMIFS('EPS Emissions'!AE:AE,'EPS Emissions'!$D:$D,'BAU Sector &amp; Region Breakout'!$C9,'EPS Emissions'!$C:$C,'BAU Sector &amp; Region Breakout'!$B9))</f>
        <v>253.08027191379472</v>
      </c>
      <c r="AE9" s="2">
        <f>IF($A9="GCAM",SUMIFS('GCAM By Region By Sector'!AE:AE,'GCAM By Region By Sector'!$C:$C,$C9,'GCAM By Region By Sector'!$B:$B,$B9)*10^3,SUMIFS('EPS Emissions'!AF:AF,'EPS Emissions'!$D:$D,'BAU Sector &amp; Region Breakout'!$C9,'EPS Emissions'!$C:$C,'BAU Sector &amp; Region Breakout'!$B9))</f>
        <v>259.65061884303083</v>
      </c>
      <c r="AF9" s="2">
        <f>IF($A9="GCAM",SUMIFS('GCAM By Region By Sector'!AF:AF,'GCAM By Region By Sector'!$C:$C,$C9,'GCAM By Region By Sector'!$B:$B,$B9)*10^3,SUMIFS('EPS Emissions'!AG:AG,'EPS Emissions'!$D:$D,'BAU Sector &amp; Region Breakout'!$C9,'EPS Emissions'!$C:$C,'BAU Sector &amp; Region Breakout'!$B9))</f>
        <v>266.22096577226688</v>
      </c>
      <c r="AG9" s="2">
        <f>IF($A9="GCAM",SUMIFS('GCAM By Region By Sector'!AG:AG,'GCAM By Region By Sector'!$C:$C,$C9,'GCAM By Region By Sector'!$B:$B,$B9)*10^3,SUMIFS('EPS Emissions'!AH:AH,'EPS Emissions'!$D:$D,'BAU Sector &amp; Region Breakout'!$C9,'EPS Emissions'!$C:$C,'BAU Sector &amp; Region Breakout'!$B9))</f>
        <v>272.79131270150299</v>
      </c>
      <c r="AH9" s="2">
        <f>IF($A9="GCAM",SUMIFS('GCAM By Region By Sector'!AH:AH,'GCAM By Region By Sector'!$C:$C,$C9,'GCAM By Region By Sector'!$B:$B,$B9)*10^3,SUMIFS('EPS Emissions'!AI:AI,'EPS Emissions'!$D:$D,'BAU Sector &amp; Region Breakout'!$C9,'EPS Emissions'!$C:$C,'BAU Sector &amp; Region Breakout'!$B9))</f>
        <v>279.36165963073904</v>
      </c>
    </row>
    <row r="10" spans="1:34" x14ac:dyDescent="0.35">
      <c r="A10" t="str">
        <f>VLOOKUP(B10,'BAU Global Total'!A$3:C$34,3,FALSE)</f>
        <v>GCAM</v>
      </c>
      <c r="B10" t="s">
        <v>11</v>
      </c>
      <c r="C10" t="s">
        <v>66</v>
      </c>
      <c r="D10" s="2">
        <f>IF($A10="GCAM",SUMIFS('GCAM By Region By Sector'!D:D,'GCAM By Region By Sector'!$C:$C,$C10,'GCAM By Region By Sector'!$B:$B,$B10)*10^3,SUMIFS('EPS Emissions'!E:E,'EPS Emissions'!$D:$D,'BAU Sector &amp; Region Breakout'!$C10,'EPS Emissions'!$C:$C,'BAU Sector &amp; Region Breakout'!$B10))</f>
        <v>4.6866909400000001</v>
      </c>
      <c r="E10" s="2">
        <f>IF($A10="GCAM",SUMIFS('GCAM By Region By Sector'!E:E,'GCAM By Region By Sector'!$C:$C,$C10,'GCAM By Region By Sector'!$B:$B,$B10)*10^3,SUMIFS('EPS Emissions'!F:F,'EPS Emissions'!$D:$D,'BAU Sector &amp; Region Breakout'!$C10,'EPS Emissions'!$C:$C,'BAU Sector &amp; Region Breakout'!$B10))</f>
        <v>4.8314340419999997</v>
      </c>
      <c r="F10" s="2">
        <f>IF($A10="GCAM",SUMIFS('GCAM By Region By Sector'!F:F,'GCAM By Region By Sector'!$C:$C,$C10,'GCAM By Region By Sector'!$B:$B,$B10)*10^3,SUMIFS('EPS Emissions'!G:G,'EPS Emissions'!$D:$D,'BAU Sector &amp; Region Breakout'!$C10,'EPS Emissions'!$C:$C,'BAU Sector &amp; Region Breakout'!$B10))</f>
        <v>4.9761771440000002</v>
      </c>
      <c r="G10" s="2">
        <f>IF($A10="GCAM",SUMIFS('GCAM By Region By Sector'!G:G,'GCAM By Region By Sector'!$C:$C,$C10,'GCAM By Region By Sector'!$B:$B,$B10)*10^3,SUMIFS('EPS Emissions'!H:H,'EPS Emissions'!$D:$D,'BAU Sector &amp; Region Breakout'!$C10,'EPS Emissions'!$C:$C,'BAU Sector &amp; Region Breakout'!$B10))</f>
        <v>5.1209202459999998</v>
      </c>
      <c r="H10" s="2">
        <f>IF($A10="GCAM",SUMIFS('GCAM By Region By Sector'!H:H,'GCAM By Region By Sector'!$C:$C,$C10,'GCAM By Region By Sector'!$B:$B,$B10)*10^3,SUMIFS('EPS Emissions'!I:I,'EPS Emissions'!$D:$D,'BAU Sector &amp; Region Breakout'!$C10,'EPS Emissions'!$C:$C,'BAU Sector &amp; Region Breakout'!$B10))</f>
        <v>5.2656633480000004</v>
      </c>
      <c r="I10" s="2">
        <f>IF($A10="GCAM",SUMIFS('GCAM By Region By Sector'!I:I,'GCAM By Region By Sector'!$C:$C,$C10,'GCAM By Region By Sector'!$B:$B,$B10)*10^3,SUMIFS('EPS Emissions'!J:J,'EPS Emissions'!$D:$D,'BAU Sector &amp; Region Breakout'!$C10,'EPS Emissions'!$C:$C,'BAU Sector &amp; Region Breakout'!$B10))</f>
        <v>5.41040645</v>
      </c>
      <c r="J10" s="2">
        <f>IF($A10="GCAM",SUMIFS('GCAM By Region By Sector'!J:J,'GCAM By Region By Sector'!$C:$C,$C10,'GCAM By Region By Sector'!$B:$B,$B10)*10^3,SUMIFS('EPS Emissions'!K:K,'EPS Emissions'!$D:$D,'BAU Sector &amp; Region Breakout'!$C10,'EPS Emissions'!$C:$C,'BAU Sector &amp; Region Breakout'!$B10))</f>
        <v>5.7736814490000006</v>
      </c>
      <c r="K10" s="2">
        <f>IF($A10="GCAM",SUMIFS('GCAM By Region By Sector'!K:K,'GCAM By Region By Sector'!$C:$C,$C10,'GCAM By Region By Sector'!$B:$B,$B10)*10^3,SUMIFS('EPS Emissions'!L:L,'EPS Emissions'!$D:$D,'BAU Sector &amp; Region Breakout'!$C10,'EPS Emissions'!$C:$C,'BAU Sector &amp; Region Breakout'!$B10))</f>
        <v>6.1369564479999994</v>
      </c>
      <c r="L10" s="2">
        <f>IF($A10="GCAM",SUMIFS('GCAM By Region By Sector'!L:L,'GCAM By Region By Sector'!$C:$C,$C10,'GCAM By Region By Sector'!$B:$B,$B10)*10^3,SUMIFS('EPS Emissions'!M:M,'EPS Emissions'!$D:$D,'BAU Sector &amp; Region Breakout'!$C10,'EPS Emissions'!$C:$C,'BAU Sector &amp; Region Breakout'!$B10))</f>
        <v>6.500231447</v>
      </c>
      <c r="M10" s="2">
        <f>IF($A10="GCAM",SUMIFS('GCAM By Region By Sector'!M:M,'GCAM By Region By Sector'!$C:$C,$C10,'GCAM By Region By Sector'!$B:$B,$B10)*10^3,SUMIFS('EPS Emissions'!N:N,'EPS Emissions'!$D:$D,'BAU Sector &amp; Region Breakout'!$C10,'EPS Emissions'!$C:$C,'BAU Sector &amp; Region Breakout'!$B10))</f>
        <v>6.8635064459999988</v>
      </c>
      <c r="N10" s="2">
        <f>IF($A10="GCAM",SUMIFS('GCAM By Region By Sector'!N:N,'GCAM By Region By Sector'!$C:$C,$C10,'GCAM By Region By Sector'!$B:$B,$B10)*10^3,SUMIFS('EPS Emissions'!O:O,'EPS Emissions'!$D:$D,'BAU Sector &amp; Region Breakout'!$C10,'EPS Emissions'!$C:$C,'BAU Sector &amp; Region Breakout'!$B10))</f>
        <v>7.2267814449999994</v>
      </c>
      <c r="O10" s="2">
        <f>IF($A10="GCAM",SUMIFS('GCAM By Region By Sector'!O:O,'GCAM By Region By Sector'!$C:$C,$C10,'GCAM By Region By Sector'!$B:$B,$B10)*10^3,SUMIFS('EPS Emissions'!P:P,'EPS Emissions'!$D:$D,'BAU Sector &amp; Region Breakout'!$C10,'EPS Emissions'!$C:$C,'BAU Sector &amp; Region Breakout'!$B10))</f>
        <v>7.8542149879999998</v>
      </c>
      <c r="P10" s="2">
        <f>IF($A10="GCAM",SUMIFS('GCAM By Region By Sector'!P:P,'GCAM By Region By Sector'!$C:$C,$C10,'GCAM By Region By Sector'!$B:$B,$B10)*10^3,SUMIFS('EPS Emissions'!Q:Q,'EPS Emissions'!$D:$D,'BAU Sector &amp; Region Breakout'!$C10,'EPS Emissions'!$C:$C,'BAU Sector &amp; Region Breakout'!$B10))</f>
        <v>8.4816485309999994</v>
      </c>
      <c r="Q10" s="2">
        <f>IF($A10="GCAM",SUMIFS('GCAM By Region By Sector'!Q:Q,'GCAM By Region By Sector'!$C:$C,$C10,'GCAM By Region By Sector'!$B:$B,$B10)*10^3,SUMIFS('EPS Emissions'!R:R,'EPS Emissions'!$D:$D,'BAU Sector &amp; Region Breakout'!$C10,'EPS Emissions'!$C:$C,'BAU Sector &amp; Region Breakout'!$B10))</f>
        <v>9.1090820739999998</v>
      </c>
      <c r="R10" s="2">
        <f>IF($A10="GCAM",SUMIFS('GCAM By Region By Sector'!R:R,'GCAM By Region By Sector'!$C:$C,$C10,'GCAM By Region By Sector'!$B:$B,$B10)*10^3,SUMIFS('EPS Emissions'!S:S,'EPS Emissions'!$D:$D,'BAU Sector &amp; Region Breakout'!$C10,'EPS Emissions'!$C:$C,'BAU Sector &amp; Region Breakout'!$B10))</f>
        <v>9.7365156170000002</v>
      </c>
      <c r="S10" s="2">
        <f>IF($A10="GCAM",SUMIFS('GCAM By Region By Sector'!S:S,'GCAM By Region By Sector'!$C:$C,$C10,'GCAM By Region By Sector'!$B:$B,$B10)*10^3,SUMIFS('EPS Emissions'!T:T,'EPS Emissions'!$D:$D,'BAU Sector &amp; Region Breakout'!$C10,'EPS Emissions'!$C:$C,'BAU Sector &amp; Region Breakout'!$B10))</f>
        <v>10.363949160000001</v>
      </c>
      <c r="T10" s="2">
        <f>IF($A10="GCAM",SUMIFS('GCAM By Region By Sector'!T:T,'GCAM By Region By Sector'!$C:$C,$C10,'GCAM By Region By Sector'!$B:$B,$B10)*10^3,SUMIFS('EPS Emissions'!U:U,'EPS Emissions'!$D:$D,'BAU Sector &amp; Region Breakout'!$C10,'EPS Emissions'!$C:$C,'BAU Sector &amp; Region Breakout'!$B10))</f>
        <v>11.397703396000001</v>
      </c>
      <c r="U10" s="2">
        <f>IF($A10="GCAM",SUMIFS('GCAM By Region By Sector'!U:U,'GCAM By Region By Sector'!$C:$C,$C10,'GCAM By Region By Sector'!$B:$B,$B10)*10^3,SUMIFS('EPS Emissions'!V:V,'EPS Emissions'!$D:$D,'BAU Sector &amp; Region Breakout'!$C10,'EPS Emissions'!$C:$C,'BAU Sector &amp; Region Breakout'!$B10))</f>
        <v>12.431457632000001</v>
      </c>
      <c r="V10" s="2">
        <f>IF($A10="GCAM",SUMIFS('GCAM By Region By Sector'!V:V,'GCAM By Region By Sector'!$C:$C,$C10,'GCAM By Region By Sector'!$B:$B,$B10)*10^3,SUMIFS('EPS Emissions'!W:W,'EPS Emissions'!$D:$D,'BAU Sector &amp; Region Breakout'!$C10,'EPS Emissions'!$C:$C,'BAU Sector &amp; Region Breakout'!$B10))</f>
        <v>13.465211867999999</v>
      </c>
      <c r="W10" s="2">
        <f>IF($A10="GCAM",SUMIFS('GCAM By Region By Sector'!W:W,'GCAM By Region By Sector'!$C:$C,$C10,'GCAM By Region By Sector'!$B:$B,$B10)*10^3,SUMIFS('EPS Emissions'!X:X,'EPS Emissions'!$D:$D,'BAU Sector &amp; Region Breakout'!$C10,'EPS Emissions'!$C:$C,'BAU Sector &amp; Region Breakout'!$B10))</f>
        <v>14.498966103999999</v>
      </c>
      <c r="X10" s="2">
        <f>IF($A10="GCAM",SUMIFS('GCAM By Region By Sector'!X:X,'GCAM By Region By Sector'!$C:$C,$C10,'GCAM By Region By Sector'!$B:$B,$B10)*10^3,SUMIFS('EPS Emissions'!Y:Y,'EPS Emissions'!$D:$D,'BAU Sector &amp; Region Breakout'!$C10,'EPS Emissions'!$C:$C,'BAU Sector &amp; Region Breakout'!$B10))</f>
        <v>15.532720340000001</v>
      </c>
      <c r="Y10" s="2">
        <f>IF($A10="GCAM",SUMIFS('GCAM By Region By Sector'!Y:Y,'GCAM By Region By Sector'!$C:$C,$C10,'GCAM By Region By Sector'!$B:$B,$B10)*10^3,SUMIFS('EPS Emissions'!Z:Z,'EPS Emissions'!$D:$D,'BAU Sector &amp; Region Breakout'!$C10,'EPS Emissions'!$C:$C,'BAU Sector &amp; Region Breakout'!$B10))</f>
        <v>16.936897602000002</v>
      </c>
      <c r="Z10" s="2">
        <f>IF($A10="GCAM",SUMIFS('GCAM By Region By Sector'!Z:Z,'GCAM By Region By Sector'!$C:$C,$C10,'GCAM By Region By Sector'!$B:$B,$B10)*10^3,SUMIFS('EPS Emissions'!AA:AA,'EPS Emissions'!$D:$D,'BAU Sector &amp; Region Breakout'!$C10,'EPS Emissions'!$C:$C,'BAU Sector &amp; Region Breakout'!$B10))</f>
        <v>18.341074863999999</v>
      </c>
      <c r="AA10" s="2">
        <f>IF($A10="GCAM",SUMIFS('GCAM By Region By Sector'!AA:AA,'GCAM By Region By Sector'!$C:$C,$C10,'GCAM By Region By Sector'!$B:$B,$B10)*10^3,SUMIFS('EPS Emissions'!AB:AB,'EPS Emissions'!$D:$D,'BAU Sector &amp; Region Breakout'!$C10,'EPS Emissions'!$C:$C,'BAU Sector &amp; Region Breakout'!$B10))</f>
        <v>19.745252126</v>
      </c>
      <c r="AB10" s="2">
        <f>IF($A10="GCAM",SUMIFS('GCAM By Region By Sector'!AB:AB,'GCAM By Region By Sector'!$C:$C,$C10,'GCAM By Region By Sector'!$B:$B,$B10)*10^3,SUMIFS('EPS Emissions'!AC:AC,'EPS Emissions'!$D:$D,'BAU Sector &amp; Region Breakout'!$C10,'EPS Emissions'!$C:$C,'BAU Sector &amp; Region Breakout'!$B10))</f>
        <v>21.149429387999998</v>
      </c>
      <c r="AC10" s="2">
        <f>IF($A10="GCAM",SUMIFS('GCAM By Region By Sector'!AC:AC,'GCAM By Region By Sector'!$C:$C,$C10,'GCAM By Region By Sector'!$B:$B,$B10)*10^3,SUMIFS('EPS Emissions'!AD:AD,'EPS Emissions'!$D:$D,'BAU Sector &amp; Region Breakout'!$C10,'EPS Emissions'!$C:$C,'BAU Sector &amp; Region Breakout'!$B10))</f>
        <v>22.553606649999999</v>
      </c>
      <c r="AD10" s="2">
        <f>IF($A10="GCAM",SUMIFS('GCAM By Region By Sector'!AD:AD,'GCAM By Region By Sector'!$C:$C,$C10,'GCAM By Region By Sector'!$B:$B,$B10)*10^3,SUMIFS('EPS Emissions'!AE:AE,'EPS Emissions'!$D:$D,'BAU Sector &amp; Region Breakout'!$C10,'EPS Emissions'!$C:$C,'BAU Sector &amp; Region Breakout'!$B10))</f>
        <v>24.418323220000001</v>
      </c>
      <c r="AE10" s="2">
        <f>IF($A10="GCAM",SUMIFS('GCAM By Region By Sector'!AE:AE,'GCAM By Region By Sector'!$C:$C,$C10,'GCAM By Region By Sector'!$B:$B,$B10)*10^3,SUMIFS('EPS Emissions'!AF:AF,'EPS Emissions'!$D:$D,'BAU Sector &amp; Region Breakout'!$C10,'EPS Emissions'!$C:$C,'BAU Sector &amp; Region Breakout'!$B10))</f>
        <v>26.28303979</v>
      </c>
      <c r="AF10" s="2">
        <f>IF($A10="GCAM",SUMIFS('GCAM By Region By Sector'!AF:AF,'GCAM By Region By Sector'!$C:$C,$C10,'GCAM By Region By Sector'!$B:$B,$B10)*10^3,SUMIFS('EPS Emissions'!AG:AG,'EPS Emissions'!$D:$D,'BAU Sector &amp; Region Breakout'!$C10,'EPS Emissions'!$C:$C,'BAU Sector &amp; Region Breakout'!$B10))</f>
        <v>28.147756360000006</v>
      </c>
      <c r="AG10" s="2">
        <f>IF($A10="GCAM",SUMIFS('GCAM By Region By Sector'!AG:AG,'GCAM By Region By Sector'!$C:$C,$C10,'GCAM By Region By Sector'!$B:$B,$B10)*10^3,SUMIFS('EPS Emissions'!AH:AH,'EPS Emissions'!$D:$D,'BAU Sector &amp; Region Breakout'!$C10,'EPS Emissions'!$C:$C,'BAU Sector &amp; Region Breakout'!$B10))</f>
        <v>30.012472930000005</v>
      </c>
      <c r="AH10" s="2">
        <f>IF($A10="GCAM",SUMIFS('GCAM By Region By Sector'!AH:AH,'GCAM By Region By Sector'!$C:$C,$C10,'GCAM By Region By Sector'!$B:$B,$B10)*10^3,SUMIFS('EPS Emissions'!AI:AI,'EPS Emissions'!$D:$D,'BAU Sector &amp; Region Breakout'!$C10,'EPS Emissions'!$C:$C,'BAU Sector &amp; Region Breakout'!$B10))</f>
        <v>31.877189500000007</v>
      </c>
    </row>
    <row r="11" spans="1:34" x14ac:dyDescent="0.35">
      <c r="A11" t="str">
        <f>VLOOKUP(B11,'BAU Global Total'!A$3:C$34,3,FALSE)</f>
        <v>GCAM</v>
      </c>
      <c r="B11" t="s">
        <v>11</v>
      </c>
      <c r="C11" t="s">
        <v>67</v>
      </c>
      <c r="D11" s="2">
        <f>IF($A11="GCAM",SUMIFS('GCAM By Region By Sector'!D:D,'GCAM By Region By Sector'!$C:$C,$C11,'GCAM By Region By Sector'!$B:$B,$B11)*10^3,SUMIFS('EPS Emissions'!E:E,'EPS Emissions'!$D:$D,'BAU Sector &amp; Region Breakout'!$C11,'EPS Emissions'!$C:$C,'BAU Sector &amp; Region Breakout'!$B11))</f>
        <v>41.702502767388992</v>
      </c>
      <c r="E11" s="2">
        <f>IF($A11="GCAM",SUMIFS('GCAM By Region By Sector'!E:E,'GCAM By Region By Sector'!$C:$C,$C11,'GCAM By Region By Sector'!$B:$B,$B11)*10^3,SUMIFS('EPS Emissions'!F:F,'EPS Emissions'!$D:$D,'BAU Sector &amp; Region Breakout'!$C11,'EPS Emissions'!$C:$C,'BAU Sector &amp; Region Breakout'!$B11))</f>
        <v>43.091705928017781</v>
      </c>
      <c r="F11" s="2">
        <f>IF($A11="GCAM",SUMIFS('GCAM By Region By Sector'!F:F,'GCAM By Region By Sector'!$C:$C,$C11,'GCAM By Region By Sector'!$B:$B,$B11)*10^3,SUMIFS('EPS Emissions'!G:G,'EPS Emissions'!$D:$D,'BAU Sector &amp; Region Breakout'!$C11,'EPS Emissions'!$C:$C,'BAU Sector &amp; Region Breakout'!$B11))</f>
        <v>44.48090908864657</v>
      </c>
      <c r="G11" s="2">
        <f>IF($A11="GCAM",SUMIFS('GCAM By Region By Sector'!G:G,'GCAM By Region By Sector'!$C:$C,$C11,'GCAM By Region By Sector'!$B:$B,$B11)*10^3,SUMIFS('EPS Emissions'!H:H,'EPS Emissions'!$D:$D,'BAU Sector &amp; Region Breakout'!$C11,'EPS Emissions'!$C:$C,'BAU Sector &amp; Region Breakout'!$B11))</f>
        <v>45.870112249275358</v>
      </c>
      <c r="H11" s="2">
        <f>IF($A11="GCAM",SUMIFS('GCAM By Region By Sector'!H:H,'GCAM By Region By Sector'!$C:$C,$C11,'GCAM By Region By Sector'!$B:$B,$B11)*10^3,SUMIFS('EPS Emissions'!I:I,'EPS Emissions'!$D:$D,'BAU Sector &amp; Region Breakout'!$C11,'EPS Emissions'!$C:$C,'BAU Sector &amp; Region Breakout'!$B11))</f>
        <v>47.25931540990414</v>
      </c>
      <c r="I11" s="2">
        <f>IF($A11="GCAM",SUMIFS('GCAM By Region By Sector'!I:I,'GCAM By Region By Sector'!$C:$C,$C11,'GCAM By Region By Sector'!$B:$B,$B11)*10^3,SUMIFS('EPS Emissions'!J:J,'EPS Emissions'!$D:$D,'BAU Sector &amp; Region Breakout'!$C11,'EPS Emissions'!$C:$C,'BAU Sector &amp; Region Breakout'!$B11))</f>
        <v>48.648518570532929</v>
      </c>
      <c r="J11" s="2">
        <f>IF($A11="GCAM",SUMIFS('GCAM By Region By Sector'!J:J,'GCAM By Region By Sector'!$C:$C,$C11,'GCAM By Region By Sector'!$B:$B,$B11)*10^3,SUMIFS('EPS Emissions'!K:K,'EPS Emissions'!$D:$D,'BAU Sector &amp; Region Breakout'!$C11,'EPS Emissions'!$C:$C,'BAU Sector &amp; Region Breakout'!$B11))</f>
        <v>50.960920813155731</v>
      </c>
      <c r="K11" s="2">
        <f>IF($A11="GCAM",SUMIFS('GCAM By Region By Sector'!K:K,'GCAM By Region By Sector'!$C:$C,$C11,'GCAM By Region By Sector'!$B:$B,$B11)*10^3,SUMIFS('EPS Emissions'!L:L,'EPS Emissions'!$D:$D,'BAU Sector &amp; Region Breakout'!$C11,'EPS Emissions'!$C:$C,'BAU Sector &amp; Region Breakout'!$B11))</f>
        <v>53.273323055778533</v>
      </c>
      <c r="L11" s="2">
        <f>IF($A11="GCAM",SUMIFS('GCAM By Region By Sector'!L:L,'GCAM By Region By Sector'!$C:$C,$C11,'GCAM By Region By Sector'!$B:$B,$B11)*10^3,SUMIFS('EPS Emissions'!M:M,'EPS Emissions'!$D:$D,'BAU Sector &amp; Region Breakout'!$C11,'EPS Emissions'!$C:$C,'BAU Sector &amp; Region Breakout'!$B11))</f>
        <v>55.585725298401329</v>
      </c>
      <c r="M11" s="2">
        <f>IF($A11="GCAM",SUMIFS('GCAM By Region By Sector'!M:M,'GCAM By Region By Sector'!$C:$C,$C11,'GCAM By Region By Sector'!$B:$B,$B11)*10^3,SUMIFS('EPS Emissions'!N:N,'EPS Emissions'!$D:$D,'BAU Sector &amp; Region Breakout'!$C11,'EPS Emissions'!$C:$C,'BAU Sector &amp; Region Breakout'!$B11))</f>
        <v>57.898127541024131</v>
      </c>
      <c r="N11" s="2">
        <f>IF($A11="GCAM",SUMIFS('GCAM By Region By Sector'!N:N,'GCAM By Region By Sector'!$C:$C,$C11,'GCAM By Region By Sector'!$B:$B,$B11)*10^3,SUMIFS('EPS Emissions'!O:O,'EPS Emissions'!$D:$D,'BAU Sector &amp; Region Breakout'!$C11,'EPS Emissions'!$C:$C,'BAU Sector &amp; Region Breakout'!$B11))</f>
        <v>60.210529783646933</v>
      </c>
      <c r="O11" s="2">
        <f>IF($A11="GCAM",SUMIFS('GCAM By Region By Sector'!O:O,'GCAM By Region By Sector'!$C:$C,$C11,'GCAM By Region By Sector'!$B:$B,$B11)*10^3,SUMIFS('EPS Emissions'!P:P,'EPS Emissions'!$D:$D,'BAU Sector &amp; Region Breakout'!$C11,'EPS Emissions'!$C:$C,'BAU Sector &amp; Region Breakout'!$B11))</f>
        <v>63.048281891084173</v>
      </c>
      <c r="P11" s="2">
        <f>IF($A11="GCAM",SUMIFS('GCAM By Region By Sector'!P:P,'GCAM By Region By Sector'!$C:$C,$C11,'GCAM By Region By Sector'!$B:$B,$B11)*10^3,SUMIFS('EPS Emissions'!Q:Q,'EPS Emissions'!$D:$D,'BAU Sector &amp; Region Breakout'!$C11,'EPS Emissions'!$C:$C,'BAU Sector &amp; Region Breakout'!$B11))</f>
        <v>65.886033998521427</v>
      </c>
      <c r="Q11" s="2">
        <f>IF($A11="GCAM",SUMIFS('GCAM By Region By Sector'!Q:Q,'GCAM By Region By Sector'!$C:$C,$C11,'GCAM By Region By Sector'!$B:$B,$B11)*10^3,SUMIFS('EPS Emissions'!R:R,'EPS Emissions'!$D:$D,'BAU Sector &amp; Region Breakout'!$C11,'EPS Emissions'!$C:$C,'BAU Sector &amp; Region Breakout'!$B11))</f>
        <v>68.723786105958681</v>
      </c>
      <c r="R11" s="2">
        <f>IF($A11="GCAM",SUMIFS('GCAM By Region By Sector'!R:R,'GCAM By Region By Sector'!$C:$C,$C11,'GCAM By Region By Sector'!$B:$B,$B11)*10^3,SUMIFS('EPS Emissions'!S:S,'EPS Emissions'!$D:$D,'BAU Sector &amp; Region Breakout'!$C11,'EPS Emissions'!$C:$C,'BAU Sector &amp; Region Breakout'!$B11))</f>
        <v>71.56153821339592</v>
      </c>
      <c r="S11" s="2">
        <f>IF($A11="GCAM",SUMIFS('GCAM By Region By Sector'!S:S,'GCAM By Region By Sector'!$C:$C,$C11,'GCAM By Region By Sector'!$B:$B,$B11)*10^3,SUMIFS('EPS Emissions'!T:T,'EPS Emissions'!$D:$D,'BAU Sector &amp; Region Breakout'!$C11,'EPS Emissions'!$C:$C,'BAU Sector &amp; Region Breakout'!$B11))</f>
        <v>74.399290320833174</v>
      </c>
      <c r="T11" s="2">
        <f>IF($A11="GCAM",SUMIFS('GCAM By Region By Sector'!T:T,'GCAM By Region By Sector'!$C:$C,$C11,'GCAM By Region By Sector'!$B:$B,$B11)*10^3,SUMIFS('EPS Emissions'!U:U,'EPS Emissions'!$D:$D,'BAU Sector &amp; Region Breakout'!$C11,'EPS Emissions'!$C:$C,'BAU Sector &amp; Region Breakout'!$B11))</f>
        <v>78.209254138216508</v>
      </c>
      <c r="U11" s="2">
        <f>IF($A11="GCAM",SUMIFS('GCAM By Region By Sector'!U:U,'GCAM By Region By Sector'!$C:$C,$C11,'GCAM By Region By Sector'!$B:$B,$B11)*10^3,SUMIFS('EPS Emissions'!V:V,'EPS Emissions'!$D:$D,'BAU Sector &amp; Region Breakout'!$C11,'EPS Emissions'!$C:$C,'BAU Sector &amp; Region Breakout'!$B11))</f>
        <v>82.019217955599856</v>
      </c>
      <c r="V11" s="2">
        <f>IF($A11="GCAM",SUMIFS('GCAM By Region By Sector'!V:V,'GCAM By Region By Sector'!$C:$C,$C11,'GCAM By Region By Sector'!$B:$B,$B11)*10^3,SUMIFS('EPS Emissions'!W:W,'EPS Emissions'!$D:$D,'BAU Sector &amp; Region Breakout'!$C11,'EPS Emissions'!$C:$C,'BAU Sector &amp; Region Breakout'!$B11))</f>
        <v>85.829181772983191</v>
      </c>
      <c r="W11" s="2">
        <f>IF($A11="GCAM",SUMIFS('GCAM By Region By Sector'!W:W,'GCAM By Region By Sector'!$C:$C,$C11,'GCAM By Region By Sector'!$B:$B,$B11)*10^3,SUMIFS('EPS Emissions'!X:X,'EPS Emissions'!$D:$D,'BAU Sector &amp; Region Breakout'!$C11,'EPS Emissions'!$C:$C,'BAU Sector &amp; Region Breakout'!$B11))</f>
        <v>89.639145590366539</v>
      </c>
      <c r="X11" s="2">
        <f>IF($A11="GCAM",SUMIFS('GCAM By Region By Sector'!X:X,'GCAM By Region By Sector'!$C:$C,$C11,'GCAM By Region By Sector'!$B:$B,$B11)*10^3,SUMIFS('EPS Emissions'!Y:Y,'EPS Emissions'!$D:$D,'BAU Sector &amp; Region Breakout'!$C11,'EPS Emissions'!$C:$C,'BAU Sector &amp; Region Breakout'!$B11))</f>
        <v>93.449109407749873</v>
      </c>
      <c r="Y11" s="2">
        <f>IF($A11="GCAM",SUMIFS('GCAM By Region By Sector'!Y:Y,'GCAM By Region By Sector'!$C:$C,$C11,'GCAM By Region By Sector'!$B:$B,$B11)*10^3,SUMIFS('EPS Emissions'!Z:Z,'EPS Emissions'!$D:$D,'BAU Sector &amp; Region Breakout'!$C11,'EPS Emissions'!$C:$C,'BAU Sector &amp; Region Breakout'!$B11))</f>
        <v>98.246665557340563</v>
      </c>
      <c r="Z11" s="2">
        <f>IF($A11="GCAM",SUMIFS('GCAM By Region By Sector'!Z:Z,'GCAM By Region By Sector'!$C:$C,$C11,'GCAM By Region By Sector'!$B:$B,$B11)*10^3,SUMIFS('EPS Emissions'!AA:AA,'EPS Emissions'!$D:$D,'BAU Sector &amp; Region Breakout'!$C11,'EPS Emissions'!$C:$C,'BAU Sector &amp; Region Breakout'!$B11))</f>
        <v>103.04422170693124</v>
      </c>
      <c r="AA11" s="2">
        <f>IF($A11="GCAM",SUMIFS('GCAM By Region By Sector'!AA:AA,'GCAM By Region By Sector'!$C:$C,$C11,'GCAM By Region By Sector'!$B:$B,$B11)*10^3,SUMIFS('EPS Emissions'!AB:AB,'EPS Emissions'!$D:$D,'BAU Sector &amp; Region Breakout'!$C11,'EPS Emissions'!$C:$C,'BAU Sector &amp; Region Breakout'!$B11))</f>
        <v>107.84177785652193</v>
      </c>
      <c r="AB11" s="2">
        <f>IF($A11="GCAM",SUMIFS('GCAM By Region By Sector'!AB:AB,'GCAM By Region By Sector'!$C:$C,$C11,'GCAM By Region By Sector'!$B:$B,$B11)*10^3,SUMIFS('EPS Emissions'!AC:AC,'EPS Emissions'!$D:$D,'BAU Sector &amp; Region Breakout'!$C11,'EPS Emissions'!$C:$C,'BAU Sector &amp; Region Breakout'!$B11))</f>
        <v>112.63933400611261</v>
      </c>
      <c r="AC11" s="2">
        <f>IF($A11="GCAM",SUMIFS('GCAM By Region By Sector'!AC:AC,'GCAM By Region By Sector'!$C:$C,$C11,'GCAM By Region By Sector'!$B:$B,$B11)*10^3,SUMIFS('EPS Emissions'!AD:AD,'EPS Emissions'!$D:$D,'BAU Sector &amp; Region Breakout'!$C11,'EPS Emissions'!$C:$C,'BAU Sector &amp; Region Breakout'!$B11))</f>
        <v>117.43689015570328</v>
      </c>
      <c r="AD11" s="2">
        <f>IF($A11="GCAM",SUMIFS('GCAM By Region By Sector'!AD:AD,'GCAM By Region By Sector'!$C:$C,$C11,'GCAM By Region By Sector'!$B:$B,$B11)*10^3,SUMIFS('EPS Emissions'!AE:AE,'EPS Emissions'!$D:$D,'BAU Sector &amp; Region Breakout'!$C11,'EPS Emissions'!$C:$C,'BAU Sector &amp; Region Breakout'!$B11))</f>
        <v>123.51908676244456</v>
      </c>
      <c r="AE11" s="2">
        <f>IF($A11="GCAM",SUMIFS('GCAM By Region By Sector'!AE:AE,'GCAM By Region By Sector'!$C:$C,$C11,'GCAM By Region By Sector'!$B:$B,$B11)*10^3,SUMIFS('EPS Emissions'!AF:AF,'EPS Emissions'!$D:$D,'BAU Sector &amp; Region Breakout'!$C11,'EPS Emissions'!$C:$C,'BAU Sector &amp; Region Breakout'!$B11))</f>
        <v>129.60128336918581</v>
      </c>
      <c r="AF11" s="2">
        <f>IF($A11="GCAM",SUMIFS('GCAM By Region By Sector'!AF:AF,'GCAM By Region By Sector'!$C:$C,$C11,'GCAM By Region By Sector'!$B:$B,$B11)*10^3,SUMIFS('EPS Emissions'!AG:AG,'EPS Emissions'!$D:$D,'BAU Sector &amp; Region Breakout'!$C11,'EPS Emissions'!$C:$C,'BAU Sector &amp; Region Breakout'!$B11))</f>
        <v>135.68347997592707</v>
      </c>
      <c r="AG11" s="2">
        <f>IF($A11="GCAM",SUMIFS('GCAM By Region By Sector'!AG:AG,'GCAM By Region By Sector'!$C:$C,$C11,'GCAM By Region By Sector'!$B:$B,$B11)*10^3,SUMIFS('EPS Emissions'!AH:AH,'EPS Emissions'!$D:$D,'BAU Sector &amp; Region Breakout'!$C11,'EPS Emissions'!$C:$C,'BAU Sector &amp; Region Breakout'!$B11))</f>
        <v>141.76567658266836</v>
      </c>
      <c r="AH11" s="2">
        <f>IF($A11="GCAM",SUMIFS('GCAM By Region By Sector'!AH:AH,'GCAM By Region By Sector'!$C:$C,$C11,'GCAM By Region By Sector'!$B:$B,$B11)*10^3,SUMIFS('EPS Emissions'!AI:AI,'EPS Emissions'!$D:$D,'BAU Sector &amp; Region Breakout'!$C11,'EPS Emissions'!$C:$C,'BAU Sector &amp; Region Breakout'!$B11))</f>
        <v>147.84787318940963</v>
      </c>
    </row>
    <row r="12" spans="1:34" x14ac:dyDescent="0.35">
      <c r="A12" t="str">
        <f>VLOOKUP(B12,'BAU Global Total'!A$3:C$34,3,FALSE)</f>
        <v>GCAM</v>
      </c>
      <c r="B12" t="s">
        <v>11</v>
      </c>
      <c r="C12" t="s">
        <v>68</v>
      </c>
      <c r="D12" s="2">
        <f>IF($A12="GCAM",SUMIFS('GCAM By Region By Sector'!D:D,'GCAM By Region By Sector'!$C:$C,$C12,'GCAM By Region By Sector'!$B:$B,$B12)*10^3,SUMIFS('EPS Emissions'!E:E,'EPS Emissions'!$D:$D,'BAU Sector &amp; Region Breakout'!$C12,'EPS Emissions'!$C:$C,'BAU Sector &amp; Region Breakout'!$B12))</f>
        <v>7.6990703327999999</v>
      </c>
      <c r="E12" s="2">
        <f>IF($A12="GCAM",SUMIFS('GCAM By Region By Sector'!E:E,'GCAM By Region By Sector'!$C:$C,$C12,'GCAM By Region By Sector'!$B:$B,$B12)*10^3,SUMIFS('EPS Emissions'!F:F,'EPS Emissions'!$D:$D,'BAU Sector &amp; Region Breakout'!$C12,'EPS Emissions'!$C:$C,'BAU Sector &amp; Region Breakout'!$B12))</f>
        <v>7.7349382257200006</v>
      </c>
      <c r="F12" s="2">
        <f>IF($A12="GCAM",SUMIFS('GCAM By Region By Sector'!F:F,'GCAM By Region By Sector'!$C:$C,$C12,'GCAM By Region By Sector'!$B:$B,$B12)*10^3,SUMIFS('EPS Emissions'!G:G,'EPS Emissions'!$D:$D,'BAU Sector &amp; Region Breakout'!$C12,'EPS Emissions'!$C:$C,'BAU Sector &amp; Region Breakout'!$B12))</f>
        <v>7.7708061186399995</v>
      </c>
      <c r="G12" s="2">
        <f>IF($A12="GCAM",SUMIFS('GCAM By Region By Sector'!G:G,'GCAM By Region By Sector'!$C:$C,$C12,'GCAM By Region By Sector'!$B:$B,$B12)*10^3,SUMIFS('EPS Emissions'!H:H,'EPS Emissions'!$D:$D,'BAU Sector &amp; Region Breakout'!$C12,'EPS Emissions'!$C:$C,'BAU Sector &amp; Region Breakout'!$B12))</f>
        <v>7.8066740115600002</v>
      </c>
      <c r="H12" s="2">
        <f>IF($A12="GCAM",SUMIFS('GCAM By Region By Sector'!H:H,'GCAM By Region By Sector'!$C:$C,$C12,'GCAM By Region By Sector'!$B:$B,$B12)*10^3,SUMIFS('EPS Emissions'!I:I,'EPS Emissions'!$D:$D,'BAU Sector &amp; Region Breakout'!$C12,'EPS Emissions'!$C:$C,'BAU Sector &amp; Region Breakout'!$B12))</f>
        <v>7.8425419044799991</v>
      </c>
      <c r="I12" s="2">
        <f>IF($A12="GCAM",SUMIFS('GCAM By Region By Sector'!I:I,'GCAM By Region By Sector'!$C:$C,$C12,'GCAM By Region By Sector'!$B:$B,$B12)*10^3,SUMIFS('EPS Emissions'!J:J,'EPS Emissions'!$D:$D,'BAU Sector &amp; Region Breakout'!$C12,'EPS Emissions'!$C:$C,'BAU Sector &amp; Region Breakout'!$B12))</f>
        <v>7.8784097973999998</v>
      </c>
      <c r="J12" s="2">
        <f>IF($A12="GCAM",SUMIFS('GCAM By Region By Sector'!J:J,'GCAM By Region By Sector'!$C:$C,$C12,'GCAM By Region By Sector'!$B:$B,$B12)*10^3,SUMIFS('EPS Emissions'!K:K,'EPS Emissions'!$D:$D,'BAU Sector &amp; Region Breakout'!$C12,'EPS Emissions'!$C:$C,'BAU Sector &amp; Region Breakout'!$B12))</f>
        <v>7.9324794712399997</v>
      </c>
      <c r="K12" s="2">
        <f>IF($A12="GCAM",SUMIFS('GCAM By Region By Sector'!K:K,'GCAM By Region By Sector'!$C:$C,$C12,'GCAM By Region By Sector'!$B:$B,$B12)*10^3,SUMIFS('EPS Emissions'!L:L,'EPS Emissions'!$D:$D,'BAU Sector &amp; Region Breakout'!$C12,'EPS Emissions'!$C:$C,'BAU Sector &amp; Region Breakout'!$B12))</f>
        <v>7.9865491450799988</v>
      </c>
      <c r="L12" s="2">
        <f>IF($A12="GCAM",SUMIFS('GCAM By Region By Sector'!L:L,'GCAM By Region By Sector'!$C:$C,$C12,'GCAM By Region By Sector'!$B:$B,$B12)*10^3,SUMIFS('EPS Emissions'!M:M,'EPS Emissions'!$D:$D,'BAU Sector &amp; Region Breakout'!$C12,'EPS Emissions'!$C:$C,'BAU Sector &amp; Region Breakout'!$B12))</f>
        <v>8.0406188189200005</v>
      </c>
      <c r="M12" s="2">
        <f>IF($A12="GCAM",SUMIFS('GCAM By Region By Sector'!M:M,'GCAM By Region By Sector'!$C:$C,$C12,'GCAM By Region By Sector'!$B:$B,$B12)*10^3,SUMIFS('EPS Emissions'!N:N,'EPS Emissions'!$D:$D,'BAU Sector &amp; Region Breakout'!$C12,'EPS Emissions'!$C:$C,'BAU Sector &amp; Region Breakout'!$B12))</f>
        <v>8.0946884927599996</v>
      </c>
      <c r="N12" s="2">
        <f>IF($A12="GCAM",SUMIFS('GCAM By Region By Sector'!N:N,'GCAM By Region By Sector'!$C:$C,$C12,'GCAM By Region By Sector'!$B:$B,$B12)*10^3,SUMIFS('EPS Emissions'!O:O,'EPS Emissions'!$D:$D,'BAU Sector &amp; Region Breakout'!$C12,'EPS Emissions'!$C:$C,'BAU Sector &amp; Region Breakout'!$B12))</f>
        <v>8.1487581666000004</v>
      </c>
      <c r="O12" s="2">
        <f>IF($A12="GCAM",SUMIFS('GCAM By Region By Sector'!O:O,'GCAM By Region By Sector'!$C:$C,$C12,'GCAM By Region By Sector'!$B:$B,$B12)*10^3,SUMIFS('EPS Emissions'!P:P,'EPS Emissions'!$D:$D,'BAU Sector &amp; Region Breakout'!$C12,'EPS Emissions'!$C:$C,'BAU Sector &amp; Region Breakout'!$B12))</f>
        <v>8.3725095670399998</v>
      </c>
      <c r="P12" s="2">
        <f>IF($A12="GCAM",SUMIFS('GCAM By Region By Sector'!P:P,'GCAM By Region By Sector'!$C:$C,$C12,'GCAM By Region By Sector'!$B:$B,$B12)*10^3,SUMIFS('EPS Emissions'!Q:Q,'EPS Emissions'!$D:$D,'BAU Sector &amp; Region Breakout'!$C12,'EPS Emissions'!$C:$C,'BAU Sector &amp; Region Breakout'!$B12))</f>
        <v>8.596260967480001</v>
      </c>
      <c r="Q12" s="2">
        <f>IF($A12="GCAM",SUMIFS('GCAM By Region By Sector'!Q:Q,'GCAM By Region By Sector'!$C:$C,$C12,'GCAM By Region By Sector'!$B:$B,$B12)*10^3,SUMIFS('EPS Emissions'!R:R,'EPS Emissions'!$D:$D,'BAU Sector &amp; Region Breakout'!$C12,'EPS Emissions'!$C:$C,'BAU Sector &amp; Region Breakout'!$B12))</f>
        <v>8.8200123679200004</v>
      </c>
      <c r="R12" s="2">
        <f>IF($A12="GCAM",SUMIFS('GCAM By Region By Sector'!R:R,'GCAM By Region By Sector'!$C:$C,$C12,'GCAM By Region By Sector'!$B:$B,$B12)*10^3,SUMIFS('EPS Emissions'!S:S,'EPS Emissions'!$D:$D,'BAU Sector &amp; Region Breakout'!$C12,'EPS Emissions'!$C:$C,'BAU Sector &amp; Region Breakout'!$B12))</f>
        <v>9.0437637683599998</v>
      </c>
      <c r="S12" s="2">
        <f>IF($A12="GCAM",SUMIFS('GCAM By Region By Sector'!S:S,'GCAM By Region By Sector'!$C:$C,$C12,'GCAM By Region By Sector'!$B:$B,$B12)*10^3,SUMIFS('EPS Emissions'!T:T,'EPS Emissions'!$D:$D,'BAU Sector &amp; Region Breakout'!$C12,'EPS Emissions'!$C:$C,'BAU Sector &amp; Region Breakout'!$B12))</f>
        <v>9.267515168800001</v>
      </c>
      <c r="T12" s="2">
        <f>IF($A12="GCAM",SUMIFS('GCAM By Region By Sector'!T:T,'GCAM By Region By Sector'!$C:$C,$C12,'GCAM By Region By Sector'!$B:$B,$B12)*10^3,SUMIFS('EPS Emissions'!U:U,'EPS Emissions'!$D:$D,'BAU Sector &amp; Region Breakout'!$C12,'EPS Emissions'!$C:$C,'BAU Sector &amp; Region Breakout'!$B12))</f>
        <v>9.5609358308200001</v>
      </c>
      <c r="U12" s="2">
        <f>IF($A12="GCAM",SUMIFS('GCAM By Region By Sector'!U:U,'GCAM By Region By Sector'!$C:$C,$C12,'GCAM By Region By Sector'!$B:$B,$B12)*10^3,SUMIFS('EPS Emissions'!V:V,'EPS Emissions'!$D:$D,'BAU Sector &amp; Region Breakout'!$C12,'EPS Emissions'!$C:$C,'BAU Sector &amp; Region Breakout'!$B12))</f>
        <v>9.8543564928399991</v>
      </c>
      <c r="V12" s="2">
        <f>IF($A12="GCAM",SUMIFS('GCAM By Region By Sector'!V:V,'GCAM By Region By Sector'!$C:$C,$C12,'GCAM By Region By Sector'!$B:$B,$B12)*10^3,SUMIFS('EPS Emissions'!W:W,'EPS Emissions'!$D:$D,'BAU Sector &amp; Region Breakout'!$C12,'EPS Emissions'!$C:$C,'BAU Sector &amp; Region Breakout'!$B12))</f>
        <v>10.14777715486</v>
      </c>
      <c r="W12" s="2">
        <f>IF($A12="GCAM",SUMIFS('GCAM By Region By Sector'!W:W,'GCAM By Region By Sector'!$C:$C,$C12,'GCAM By Region By Sector'!$B:$B,$B12)*10^3,SUMIFS('EPS Emissions'!X:X,'EPS Emissions'!$D:$D,'BAU Sector &amp; Region Breakout'!$C12,'EPS Emissions'!$C:$C,'BAU Sector &amp; Region Breakout'!$B12))</f>
        <v>10.441197816879999</v>
      </c>
      <c r="X12" s="2">
        <f>IF($A12="GCAM",SUMIFS('GCAM By Region By Sector'!X:X,'GCAM By Region By Sector'!$C:$C,$C12,'GCAM By Region By Sector'!$B:$B,$B12)*10^3,SUMIFS('EPS Emissions'!Y:Y,'EPS Emissions'!$D:$D,'BAU Sector &amp; Region Breakout'!$C12,'EPS Emissions'!$C:$C,'BAU Sector &amp; Region Breakout'!$B12))</f>
        <v>10.7346184789</v>
      </c>
      <c r="Y12" s="2">
        <f>IF($A12="GCAM",SUMIFS('GCAM By Region By Sector'!Y:Y,'GCAM By Region By Sector'!$C:$C,$C12,'GCAM By Region By Sector'!$B:$B,$B12)*10^3,SUMIFS('EPS Emissions'!Z:Z,'EPS Emissions'!$D:$D,'BAU Sector &amp; Region Breakout'!$C12,'EPS Emissions'!$C:$C,'BAU Sector &amp; Region Breakout'!$B12))</f>
        <v>11.0618502383</v>
      </c>
      <c r="Z12" s="2">
        <f>IF($A12="GCAM",SUMIFS('GCAM By Region By Sector'!Z:Z,'GCAM By Region By Sector'!$C:$C,$C12,'GCAM By Region By Sector'!$B:$B,$B12)*10^3,SUMIFS('EPS Emissions'!AA:AA,'EPS Emissions'!$D:$D,'BAU Sector &amp; Region Breakout'!$C12,'EPS Emissions'!$C:$C,'BAU Sector &amp; Region Breakout'!$B12))</f>
        <v>11.3890819977</v>
      </c>
      <c r="AA12" s="2">
        <f>IF($A12="GCAM",SUMIFS('GCAM By Region By Sector'!AA:AA,'GCAM By Region By Sector'!$C:$C,$C12,'GCAM By Region By Sector'!$B:$B,$B12)*10^3,SUMIFS('EPS Emissions'!AB:AB,'EPS Emissions'!$D:$D,'BAU Sector &amp; Region Breakout'!$C12,'EPS Emissions'!$C:$C,'BAU Sector &amp; Region Breakout'!$B12))</f>
        <v>11.7163137571</v>
      </c>
      <c r="AB12" s="2">
        <f>IF($A12="GCAM",SUMIFS('GCAM By Region By Sector'!AB:AB,'GCAM By Region By Sector'!$C:$C,$C12,'GCAM By Region By Sector'!$B:$B,$B12)*10^3,SUMIFS('EPS Emissions'!AC:AC,'EPS Emissions'!$D:$D,'BAU Sector &amp; Region Breakout'!$C12,'EPS Emissions'!$C:$C,'BAU Sector &amp; Region Breakout'!$B12))</f>
        <v>12.0435455165</v>
      </c>
      <c r="AC12" s="2">
        <f>IF($A12="GCAM",SUMIFS('GCAM By Region By Sector'!AC:AC,'GCAM By Region By Sector'!$C:$C,$C12,'GCAM By Region By Sector'!$B:$B,$B12)*10^3,SUMIFS('EPS Emissions'!AD:AD,'EPS Emissions'!$D:$D,'BAU Sector &amp; Region Breakout'!$C12,'EPS Emissions'!$C:$C,'BAU Sector &amp; Region Breakout'!$B12))</f>
        <v>12.3707772759</v>
      </c>
      <c r="AD12" s="2">
        <f>IF($A12="GCAM",SUMIFS('GCAM By Region By Sector'!AD:AD,'GCAM By Region By Sector'!$C:$C,$C12,'GCAM By Region By Sector'!$B:$B,$B12)*10^3,SUMIFS('EPS Emissions'!AE:AE,'EPS Emissions'!$D:$D,'BAU Sector &amp; Region Breakout'!$C12,'EPS Emissions'!$C:$C,'BAU Sector &amp; Region Breakout'!$B12))</f>
        <v>12.744037994520001</v>
      </c>
      <c r="AE12" s="2">
        <f>IF($A12="GCAM",SUMIFS('GCAM By Region By Sector'!AE:AE,'GCAM By Region By Sector'!$C:$C,$C12,'GCAM By Region By Sector'!$B:$B,$B12)*10^3,SUMIFS('EPS Emissions'!AF:AF,'EPS Emissions'!$D:$D,'BAU Sector &amp; Region Breakout'!$C12,'EPS Emissions'!$C:$C,'BAU Sector &amp; Region Breakout'!$B12))</f>
        <v>13.117298713140002</v>
      </c>
      <c r="AF12" s="2">
        <f>IF($A12="GCAM",SUMIFS('GCAM By Region By Sector'!AF:AF,'GCAM By Region By Sector'!$C:$C,$C12,'GCAM By Region By Sector'!$B:$B,$B12)*10^3,SUMIFS('EPS Emissions'!AG:AG,'EPS Emissions'!$D:$D,'BAU Sector &amp; Region Breakout'!$C12,'EPS Emissions'!$C:$C,'BAU Sector &amp; Region Breakout'!$B12))</f>
        <v>13.490559431759999</v>
      </c>
      <c r="AG12" s="2">
        <f>IF($A12="GCAM",SUMIFS('GCAM By Region By Sector'!AG:AG,'GCAM By Region By Sector'!$C:$C,$C12,'GCAM By Region By Sector'!$B:$B,$B12)*10^3,SUMIFS('EPS Emissions'!AH:AH,'EPS Emissions'!$D:$D,'BAU Sector &amp; Region Breakout'!$C12,'EPS Emissions'!$C:$C,'BAU Sector &amp; Region Breakout'!$B12))</f>
        <v>13.86382015038</v>
      </c>
      <c r="AH12" s="2">
        <f>IF($A12="GCAM",SUMIFS('GCAM By Region By Sector'!AH:AH,'GCAM By Region By Sector'!$C:$C,$C12,'GCAM By Region By Sector'!$B:$B,$B12)*10^3,SUMIFS('EPS Emissions'!AI:AI,'EPS Emissions'!$D:$D,'BAU Sector &amp; Region Breakout'!$C12,'EPS Emissions'!$C:$C,'BAU Sector &amp; Region Breakout'!$B12))</f>
        <v>14.237080869000001</v>
      </c>
    </row>
    <row r="13" spans="1:34" x14ac:dyDescent="0.35">
      <c r="A13" t="str">
        <f>VLOOKUP(B13,'BAU Global Total'!A$3:C$34,3,FALSE)</f>
        <v>GCAM</v>
      </c>
      <c r="B13" t="s">
        <v>11</v>
      </c>
      <c r="C13" t="s">
        <v>69</v>
      </c>
      <c r="D13" s="2">
        <f>IF($A13="GCAM",SUMIFS('GCAM By Region By Sector'!D:D,'GCAM By Region By Sector'!$C:$C,$C13,'GCAM By Region By Sector'!$B:$B,$B13)*10^3,SUMIFS('EPS Emissions'!E:E,'EPS Emissions'!$D:$D,'BAU Sector &amp; Region Breakout'!$C13,'EPS Emissions'!$C:$C,'BAU Sector &amp; Region Breakout'!$B13))</f>
        <v>0</v>
      </c>
      <c r="E13" s="2">
        <f>IF($A13="GCAM",SUMIFS('GCAM By Region By Sector'!E:E,'GCAM By Region By Sector'!$C:$C,$C13,'GCAM By Region By Sector'!$B:$B,$B13)*10^3,SUMIFS('EPS Emissions'!F:F,'EPS Emissions'!$D:$D,'BAU Sector &amp; Region Breakout'!$C13,'EPS Emissions'!$C:$C,'BAU Sector &amp; Region Breakout'!$B13))</f>
        <v>0</v>
      </c>
      <c r="F13" s="2">
        <f>IF($A13="GCAM",SUMIFS('GCAM By Region By Sector'!F:F,'GCAM By Region By Sector'!$C:$C,$C13,'GCAM By Region By Sector'!$B:$B,$B13)*10^3,SUMIFS('EPS Emissions'!G:G,'EPS Emissions'!$D:$D,'BAU Sector &amp; Region Breakout'!$C13,'EPS Emissions'!$C:$C,'BAU Sector &amp; Region Breakout'!$B13))</f>
        <v>0</v>
      </c>
      <c r="G13" s="2">
        <f>IF($A13="GCAM",SUMIFS('GCAM By Region By Sector'!G:G,'GCAM By Region By Sector'!$C:$C,$C13,'GCAM By Region By Sector'!$B:$B,$B13)*10^3,SUMIFS('EPS Emissions'!H:H,'EPS Emissions'!$D:$D,'BAU Sector &amp; Region Breakout'!$C13,'EPS Emissions'!$C:$C,'BAU Sector &amp; Region Breakout'!$B13))</f>
        <v>0</v>
      </c>
      <c r="H13" s="2">
        <f>IF($A13="GCAM",SUMIFS('GCAM By Region By Sector'!H:H,'GCAM By Region By Sector'!$C:$C,$C13,'GCAM By Region By Sector'!$B:$B,$B13)*10^3,SUMIFS('EPS Emissions'!I:I,'EPS Emissions'!$D:$D,'BAU Sector &amp; Region Breakout'!$C13,'EPS Emissions'!$C:$C,'BAU Sector &amp; Region Breakout'!$B13))</f>
        <v>0</v>
      </c>
      <c r="I13" s="2">
        <f>IF($A13="GCAM",SUMIFS('GCAM By Region By Sector'!I:I,'GCAM By Region By Sector'!$C:$C,$C13,'GCAM By Region By Sector'!$B:$B,$B13)*10^3,SUMIFS('EPS Emissions'!J:J,'EPS Emissions'!$D:$D,'BAU Sector &amp; Region Breakout'!$C13,'EPS Emissions'!$C:$C,'BAU Sector &amp; Region Breakout'!$B13))</f>
        <v>0</v>
      </c>
      <c r="J13" s="2">
        <f>IF($A13="GCAM",SUMIFS('GCAM By Region By Sector'!J:J,'GCAM By Region By Sector'!$C:$C,$C13,'GCAM By Region By Sector'!$B:$B,$B13)*10^3,SUMIFS('EPS Emissions'!K:K,'EPS Emissions'!$D:$D,'BAU Sector &amp; Region Breakout'!$C13,'EPS Emissions'!$C:$C,'BAU Sector &amp; Region Breakout'!$B13))</f>
        <v>0</v>
      </c>
      <c r="K13" s="2">
        <f>IF($A13="GCAM",SUMIFS('GCAM By Region By Sector'!K:K,'GCAM By Region By Sector'!$C:$C,$C13,'GCAM By Region By Sector'!$B:$B,$B13)*10^3,SUMIFS('EPS Emissions'!L:L,'EPS Emissions'!$D:$D,'BAU Sector &amp; Region Breakout'!$C13,'EPS Emissions'!$C:$C,'BAU Sector &amp; Region Breakout'!$B13))</f>
        <v>0</v>
      </c>
      <c r="L13" s="2">
        <f>IF($A13="GCAM",SUMIFS('GCAM By Region By Sector'!L:L,'GCAM By Region By Sector'!$C:$C,$C13,'GCAM By Region By Sector'!$B:$B,$B13)*10^3,SUMIFS('EPS Emissions'!M:M,'EPS Emissions'!$D:$D,'BAU Sector &amp; Region Breakout'!$C13,'EPS Emissions'!$C:$C,'BAU Sector &amp; Region Breakout'!$B13))</f>
        <v>0</v>
      </c>
      <c r="M13" s="2">
        <f>IF($A13="GCAM",SUMIFS('GCAM By Region By Sector'!M:M,'GCAM By Region By Sector'!$C:$C,$C13,'GCAM By Region By Sector'!$B:$B,$B13)*10^3,SUMIFS('EPS Emissions'!N:N,'EPS Emissions'!$D:$D,'BAU Sector &amp; Region Breakout'!$C13,'EPS Emissions'!$C:$C,'BAU Sector &amp; Region Breakout'!$B13))</f>
        <v>0</v>
      </c>
      <c r="N13" s="2">
        <f>IF($A13="GCAM",SUMIFS('GCAM By Region By Sector'!N:N,'GCAM By Region By Sector'!$C:$C,$C13,'GCAM By Region By Sector'!$B:$B,$B13)*10^3,SUMIFS('EPS Emissions'!O:O,'EPS Emissions'!$D:$D,'BAU Sector &amp; Region Breakout'!$C13,'EPS Emissions'!$C:$C,'BAU Sector &amp; Region Breakout'!$B13))</f>
        <v>0</v>
      </c>
      <c r="O13" s="2">
        <f>IF($A13="GCAM",SUMIFS('GCAM By Region By Sector'!O:O,'GCAM By Region By Sector'!$C:$C,$C13,'GCAM By Region By Sector'!$B:$B,$B13)*10^3,SUMIFS('EPS Emissions'!P:P,'EPS Emissions'!$D:$D,'BAU Sector &amp; Region Breakout'!$C13,'EPS Emissions'!$C:$C,'BAU Sector &amp; Region Breakout'!$B13))</f>
        <v>0</v>
      </c>
      <c r="P13" s="2">
        <f>IF($A13="GCAM",SUMIFS('GCAM By Region By Sector'!P:P,'GCAM By Region By Sector'!$C:$C,$C13,'GCAM By Region By Sector'!$B:$B,$B13)*10^3,SUMIFS('EPS Emissions'!Q:Q,'EPS Emissions'!$D:$D,'BAU Sector &amp; Region Breakout'!$C13,'EPS Emissions'!$C:$C,'BAU Sector &amp; Region Breakout'!$B13))</f>
        <v>0</v>
      </c>
      <c r="Q13" s="2">
        <f>IF($A13="GCAM",SUMIFS('GCAM By Region By Sector'!Q:Q,'GCAM By Region By Sector'!$C:$C,$C13,'GCAM By Region By Sector'!$B:$B,$B13)*10^3,SUMIFS('EPS Emissions'!R:R,'EPS Emissions'!$D:$D,'BAU Sector &amp; Region Breakout'!$C13,'EPS Emissions'!$C:$C,'BAU Sector &amp; Region Breakout'!$B13))</f>
        <v>0</v>
      </c>
      <c r="R13" s="2">
        <f>IF($A13="GCAM",SUMIFS('GCAM By Region By Sector'!R:R,'GCAM By Region By Sector'!$C:$C,$C13,'GCAM By Region By Sector'!$B:$B,$B13)*10^3,SUMIFS('EPS Emissions'!S:S,'EPS Emissions'!$D:$D,'BAU Sector &amp; Region Breakout'!$C13,'EPS Emissions'!$C:$C,'BAU Sector &amp; Region Breakout'!$B13))</f>
        <v>0</v>
      </c>
      <c r="S13" s="2">
        <f>IF($A13="GCAM",SUMIFS('GCAM By Region By Sector'!S:S,'GCAM By Region By Sector'!$C:$C,$C13,'GCAM By Region By Sector'!$B:$B,$B13)*10^3,SUMIFS('EPS Emissions'!T:T,'EPS Emissions'!$D:$D,'BAU Sector &amp; Region Breakout'!$C13,'EPS Emissions'!$C:$C,'BAU Sector &amp; Region Breakout'!$B13))</f>
        <v>0</v>
      </c>
      <c r="T13" s="2">
        <f>IF($A13="GCAM",SUMIFS('GCAM By Region By Sector'!T:T,'GCAM By Region By Sector'!$C:$C,$C13,'GCAM By Region By Sector'!$B:$B,$B13)*10^3,SUMIFS('EPS Emissions'!U:U,'EPS Emissions'!$D:$D,'BAU Sector &amp; Region Breakout'!$C13,'EPS Emissions'!$C:$C,'BAU Sector &amp; Region Breakout'!$B13))</f>
        <v>0</v>
      </c>
      <c r="U13" s="2">
        <f>IF($A13="GCAM",SUMIFS('GCAM By Region By Sector'!U:U,'GCAM By Region By Sector'!$C:$C,$C13,'GCAM By Region By Sector'!$B:$B,$B13)*10^3,SUMIFS('EPS Emissions'!V:V,'EPS Emissions'!$D:$D,'BAU Sector &amp; Region Breakout'!$C13,'EPS Emissions'!$C:$C,'BAU Sector &amp; Region Breakout'!$B13))</f>
        <v>0</v>
      </c>
      <c r="V13" s="2">
        <f>IF($A13="GCAM",SUMIFS('GCAM By Region By Sector'!V:V,'GCAM By Region By Sector'!$C:$C,$C13,'GCAM By Region By Sector'!$B:$B,$B13)*10^3,SUMIFS('EPS Emissions'!W:W,'EPS Emissions'!$D:$D,'BAU Sector &amp; Region Breakout'!$C13,'EPS Emissions'!$C:$C,'BAU Sector &amp; Region Breakout'!$B13))</f>
        <v>0</v>
      </c>
      <c r="W13" s="2">
        <f>IF($A13="GCAM",SUMIFS('GCAM By Region By Sector'!W:W,'GCAM By Region By Sector'!$C:$C,$C13,'GCAM By Region By Sector'!$B:$B,$B13)*10^3,SUMIFS('EPS Emissions'!X:X,'EPS Emissions'!$D:$D,'BAU Sector &amp; Region Breakout'!$C13,'EPS Emissions'!$C:$C,'BAU Sector &amp; Region Breakout'!$B13))</f>
        <v>0</v>
      </c>
      <c r="X13" s="2">
        <f>IF($A13="GCAM",SUMIFS('GCAM By Region By Sector'!X:X,'GCAM By Region By Sector'!$C:$C,$C13,'GCAM By Region By Sector'!$B:$B,$B13)*10^3,SUMIFS('EPS Emissions'!Y:Y,'EPS Emissions'!$D:$D,'BAU Sector &amp; Region Breakout'!$C13,'EPS Emissions'!$C:$C,'BAU Sector &amp; Region Breakout'!$B13))</f>
        <v>0</v>
      </c>
      <c r="Y13" s="2">
        <f>IF($A13="GCAM",SUMIFS('GCAM By Region By Sector'!Y:Y,'GCAM By Region By Sector'!$C:$C,$C13,'GCAM By Region By Sector'!$B:$B,$B13)*10^3,SUMIFS('EPS Emissions'!Z:Z,'EPS Emissions'!$D:$D,'BAU Sector &amp; Region Breakout'!$C13,'EPS Emissions'!$C:$C,'BAU Sector &amp; Region Breakout'!$B13))</f>
        <v>0</v>
      </c>
      <c r="Z13" s="2">
        <f>IF($A13="GCAM",SUMIFS('GCAM By Region By Sector'!Z:Z,'GCAM By Region By Sector'!$C:$C,$C13,'GCAM By Region By Sector'!$B:$B,$B13)*10^3,SUMIFS('EPS Emissions'!AA:AA,'EPS Emissions'!$D:$D,'BAU Sector &amp; Region Breakout'!$C13,'EPS Emissions'!$C:$C,'BAU Sector &amp; Region Breakout'!$B13))</f>
        <v>0</v>
      </c>
      <c r="AA13" s="2">
        <f>IF($A13="GCAM",SUMIFS('GCAM By Region By Sector'!AA:AA,'GCAM By Region By Sector'!$C:$C,$C13,'GCAM By Region By Sector'!$B:$B,$B13)*10^3,SUMIFS('EPS Emissions'!AB:AB,'EPS Emissions'!$D:$D,'BAU Sector &amp; Region Breakout'!$C13,'EPS Emissions'!$C:$C,'BAU Sector &amp; Region Breakout'!$B13))</f>
        <v>0</v>
      </c>
      <c r="AB13" s="2">
        <f>IF($A13="GCAM",SUMIFS('GCAM By Region By Sector'!AB:AB,'GCAM By Region By Sector'!$C:$C,$C13,'GCAM By Region By Sector'!$B:$B,$B13)*10^3,SUMIFS('EPS Emissions'!AC:AC,'EPS Emissions'!$D:$D,'BAU Sector &amp; Region Breakout'!$C13,'EPS Emissions'!$C:$C,'BAU Sector &amp; Region Breakout'!$B13))</f>
        <v>0</v>
      </c>
      <c r="AC13" s="2">
        <f>IF($A13="GCAM",SUMIFS('GCAM By Region By Sector'!AC:AC,'GCAM By Region By Sector'!$C:$C,$C13,'GCAM By Region By Sector'!$B:$B,$B13)*10^3,SUMIFS('EPS Emissions'!AD:AD,'EPS Emissions'!$D:$D,'BAU Sector &amp; Region Breakout'!$C13,'EPS Emissions'!$C:$C,'BAU Sector &amp; Region Breakout'!$B13))</f>
        <v>0</v>
      </c>
      <c r="AD13" s="2">
        <f>IF($A13="GCAM",SUMIFS('GCAM By Region By Sector'!AD:AD,'GCAM By Region By Sector'!$C:$C,$C13,'GCAM By Region By Sector'!$B:$B,$B13)*10^3,SUMIFS('EPS Emissions'!AE:AE,'EPS Emissions'!$D:$D,'BAU Sector &amp; Region Breakout'!$C13,'EPS Emissions'!$C:$C,'BAU Sector &amp; Region Breakout'!$B13))</f>
        <v>0</v>
      </c>
      <c r="AE13" s="2">
        <f>IF($A13="GCAM",SUMIFS('GCAM By Region By Sector'!AE:AE,'GCAM By Region By Sector'!$C:$C,$C13,'GCAM By Region By Sector'!$B:$B,$B13)*10^3,SUMIFS('EPS Emissions'!AF:AF,'EPS Emissions'!$D:$D,'BAU Sector &amp; Region Breakout'!$C13,'EPS Emissions'!$C:$C,'BAU Sector &amp; Region Breakout'!$B13))</f>
        <v>0</v>
      </c>
      <c r="AF13" s="2">
        <f>IF($A13="GCAM",SUMIFS('GCAM By Region By Sector'!AF:AF,'GCAM By Region By Sector'!$C:$C,$C13,'GCAM By Region By Sector'!$B:$B,$B13)*10^3,SUMIFS('EPS Emissions'!AG:AG,'EPS Emissions'!$D:$D,'BAU Sector &amp; Region Breakout'!$C13,'EPS Emissions'!$C:$C,'BAU Sector &amp; Region Breakout'!$B13))</f>
        <v>0</v>
      </c>
      <c r="AG13" s="2">
        <f>IF($A13="GCAM",SUMIFS('GCAM By Region By Sector'!AG:AG,'GCAM By Region By Sector'!$C:$C,$C13,'GCAM By Region By Sector'!$B:$B,$B13)*10^3,SUMIFS('EPS Emissions'!AH:AH,'EPS Emissions'!$D:$D,'BAU Sector &amp; Region Breakout'!$C13,'EPS Emissions'!$C:$C,'BAU Sector &amp; Region Breakout'!$B13))</f>
        <v>0</v>
      </c>
      <c r="AH13" s="2">
        <f>IF($A13="GCAM",SUMIFS('GCAM By Region By Sector'!AH:AH,'GCAM By Region By Sector'!$C:$C,$C13,'GCAM By Region By Sector'!$B:$B,$B13)*10^3,SUMIFS('EPS Emissions'!AI:AI,'EPS Emissions'!$D:$D,'BAU Sector &amp; Region Breakout'!$C13,'EPS Emissions'!$C:$C,'BAU Sector &amp; Region Breakout'!$B13))</f>
        <v>0</v>
      </c>
    </row>
    <row r="14" spans="1:34" x14ac:dyDescent="0.35">
      <c r="A14" t="str">
        <f>VLOOKUP(B14,'BAU Global Total'!A$3:C$34,3,FALSE)</f>
        <v>GCAM</v>
      </c>
      <c r="B14" t="s">
        <v>14</v>
      </c>
      <c r="C14" t="s">
        <v>60</v>
      </c>
      <c r="D14" s="2">
        <f>IF($A14="GCAM",SUMIFS('GCAM By Region By Sector'!D:D,'GCAM By Region By Sector'!$C:$C,$C14,'GCAM By Region By Sector'!$B:$B,$B14)*10^3,SUMIFS('EPS Emissions'!E:E,'EPS Emissions'!$D:$D,'BAU Sector &amp; Region Breakout'!$C14,'EPS Emissions'!$C:$C,'BAU Sector &amp; Region Breakout'!$B14))</f>
        <v>83.828665464828276</v>
      </c>
      <c r="E14" s="2">
        <f>IF($A14="GCAM",SUMIFS('GCAM By Region By Sector'!E:E,'GCAM By Region By Sector'!$C:$C,$C14,'GCAM By Region By Sector'!$B:$B,$B14)*10^3,SUMIFS('EPS Emissions'!F:F,'EPS Emissions'!$D:$D,'BAU Sector &amp; Region Breakout'!$C14,'EPS Emissions'!$C:$C,'BAU Sector &amp; Region Breakout'!$B14))</f>
        <v>85.68452562356309</v>
      </c>
      <c r="F14" s="2">
        <f>IF($A14="GCAM",SUMIFS('GCAM By Region By Sector'!F:F,'GCAM By Region By Sector'!$C:$C,$C14,'GCAM By Region By Sector'!$B:$B,$B14)*10^3,SUMIFS('EPS Emissions'!G:G,'EPS Emissions'!$D:$D,'BAU Sector &amp; Region Breakout'!$C14,'EPS Emissions'!$C:$C,'BAU Sector &amp; Region Breakout'!$B14))</f>
        <v>87.540385782297903</v>
      </c>
      <c r="G14" s="2">
        <f>IF($A14="GCAM",SUMIFS('GCAM By Region By Sector'!G:G,'GCAM By Region By Sector'!$C:$C,$C14,'GCAM By Region By Sector'!$B:$B,$B14)*10^3,SUMIFS('EPS Emissions'!H:H,'EPS Emissions'!$D:$D,'BAU Sector &amp; Region Breakout'!$C14,'EPS Emissions'!$C:$C,'BAU Sector &amp; Region Breakout'!$B14))</f>
        <v>89.396245941032717</v>
      </c>
      <c r="H14" s="2">
        <f>IF($A14="GCAM",SUMIFS('GCAM By Region By Sector'!H:H,'GCAM By Region By Sector'!$C:$C,$C14,'GCAM By Region By Sector'!$B:$B,$B14)*10^3,SUMIFS('EPS Emissions'!I:I,'EPS Emissions'!$D:$D,'BAU Sector &amp; Region Breakout'!$C14,'EPS Emissions'!$C:$C,'BAU Sector &amp; Region Breakout'!$B14))</f>
        <v>91.252106099767545</v>
      </c>
      <c r="I14" s="2">
        <f>IF($A14="GCAM",SUMIFS('GCAM By Region By Sector'!I:I,'GCAM By Region By Sector'!$C:$C,$C14,'GCAM By Region By Sector'!$B:$B,$B14)*10^3,SUMIFS('EPS Emissions'!J:J,'EPS Emissions'!$D:$D,'BAU Sector &amp; Region Breakout'!$C14,'EPS Emissions'!$C:$C,'BAU Sector &amp; Region Breakout'!$B14))</f>
        <v>93.107966258502358</v>
      </c>
      <c r="J14" s="2">
        <f>IF($A14="GCAM",SUMIFS('GCAM By Region By Sector'!J:J,'GCAM By Region By Sector'!$C:$C,$C14,'GCAM By Region By Sector'!$B:$B,$B14)*10^3,SUMIFS('EPS Emissions'!K:K,'EPS Emissions'!$D:$D,'BAU Sector &amp; Region Breakout'!$C14,'EPS Emissions'!$C:$C,'BAU Sector &amp; Region Breakout'!$B14))</f>
        <v>95.499396217996789</v>
      </c>
      <c r="K14" s="2">
        <f>IF($A14="GCAM",SUMIFS('GCAM By Region By Sector'!K:K,'GCAM By Region By Sector'!$C:$C,$C14,'GCAM By Region By Sector'!$B:$B,$B14)*10^3,SUMIFS('EPS Emissions'!L:L,'EPS Emissions'!$D:$D,'BAU Sector &amp; Region Breakout'!$C14,'EPS Emissions'!$C:$C,'BAU Sector &amp; Region Breakout'!$B14))</f>
        <v>97.890826177491235</v>
      </c>
      <c r="L14" s="2">
        <f>IF($A14="GCAM",SUMIFS('GCAM By Region By Sector'!L:L,'GCAM By Region By Sector'!$C:$C,$C14,'GCAM By Region By Sector'!$B:$B,$B14)*10^3,SUMIFS('EPS Emissions'!M:M,'EPS Emissions'!$D:$D,'BAU Sector &amp; Region Breakout'!$C14,'EPS Emissions'!$C:$C,'BAU Sector &amp; Region Breakout'!$B14))</f>
        <v>100.28225613698567</v>
      </c>
      <c r="M14" s="2">
        <f>IF($A14="GCAM",SUMIFS('GCAM By Region By Sector'!M:M,'GCAM By Region By Sector'!$C:$C,$C14,'GCAM By Region By Sector'!$B:$B,$B14)*10^3,SUMIFS('EPS Emissions'!N:N,'EPS Emissions'!$D:$D,'BAU Sector &amp; Region Breakout'!$C14,'EPS Emissions'!$C:$C,'BAU Sector &amp; Region Breakout'!$B14))</f>
        <v>102.6736860964801</v>
      </c>
      <c r="N14" s="2">
        <f>IF($A14="GCAM",SUMIFS('GCAM By Region By Sector'!N:N,'GCAM By Region By Sector'!$C:$C,$C14,'GCAM By Region By Sector'!$B:$B,$B14)*10^3,SUMIFS('EPS Emissions'!O:O,'EPS Emissions'!$D:$D,'BAU Sector &amp; Region Breakout'!$C14,'EPS Emissions'!$C:$C,'BAU Sector &amp; Region Breakout'!$B14))</f>
        <v>105.06511605597453</v>
      </c>
      <c r="O14" s="2">
        <f>IF($A14="GCAM",SUMIFS('GCAM By Region By Sector'!O:O,'GCAM By Region By Sector'!$C:$C,$C14,'GCAM By Region By Sector'!$B:$B,$B14)*10^3,SUMIFS('EPS Emissions'!P:P,'EPS Emissions'!$D:$D,'BAU Sector &amp; Region Breakout'!$C14,'EPS Emissions'!$C:$C,'BAU Sector &amp; Region Breakout'!$B14))</f>
        <v>107.42708804128702</v>
      </c>
      <c r="P14" s="2">
        <f>IF($A14="GCAM",SUMIFS('GCAM By Region By Sector'!P:P,'GCAM By Region By Sector'!$C:$C,$C14,'GCAM By Region By Sector'!$B:$B,$B14)*10^3,SUMIFS('EPS Emissions'!Q:Q,'EPS Emissions'!$D:$D,'BAU Sector &amp; Region Breakout'!$C14,'EPS Emissions'!$C:$C,'BAU Sector &amp; Region Breakout'!$B14))</f>
        <v>109.78906002659953</v>
      </c>
      <c r="Q14" s="2">
        <f>IF($A14="GCAM",SUMIFS('GCAM By Region By Sector'!Q:Q,'GCAM By Region By Sector'!$C:$C,$C14,'GCAM By Region By Sector'!$B:$B,$B14)*10^3,SUMIFS('EPS Emissions'!R:R,'EPS Emissions'!$D:$D,'BAU Sector &amp; Region Breakout'!$C14,'EPS Emissions'!$C:$C,'BAU Sector &amp; Region Breakout'!$B14))</f>
        <v>112.15103201191201</v>
      </c>
      <c r="R14" s="2">
        <f>IF($A14="GCAM",SUMIFS('GCAM By Region By Sector'!R:R,'GCAM By Region By Sector'!$C:$C,$C14,'GCAM By Region By Sector'!$B:$B,$B14)*10^3,SUMIFS('EPS Emissions'!S:S,'EPS Emissions'!$D:$D,'BAU Sector &amp; Region Breakout'!$C14,'EPS Emissions'!$C:$C,'BAU Sector &amp; Region Breakout'!$B14))</f>
        <v>114.51300399722452</v>
      </c>
      <c r="S14" s="2">
        <f>IF($A14="GCAM",SUMIFS('GCAM By Region By Sector'!S:S,'GCAM By Region By Sector'!$C:$C,$C14,'GCAM By Region By Sector'!$B:$B,$B14)*10^3,SUMIFS('EPS Emissions'!T:T,'EPS Emissions'!$D:$D,'BAU Sector &amp; Region Breakout'!$C14,'EPS Emissions'!$C:$C,'BAU Sector &amp; Region Breakout'!$B14))</f>
        <v>116.87497598253701</v>
      </c>
      <c r="T14" s="2">
        <f>IF($A14="GCAM",SUMIFS('GCAM By Region By Sector'!T:T,'GCAM By Region By Sector'!$C:$C,$C14,'GCAM By Region By Sector'!$B:$B,$B14)*10^3,SUMIFS('EPS Emissions'!U:U,'EPS Emissions'!$D:$D,'BAU Sector &amp; Region Breakout'!$C14,'EPS Emissions'!$C:$C,'BAU Sector &amp; Region Breakout'!$B14))</f>
        <v>119.11005358429504</v>
      </c>
      <c r="U14" s="2">
        <f>IF($A14="GCAM",SUMIFS('GCAM By Region By Sector'!U:U,'GCAM By Region By Sector'!$C:$C,$C14,'GCAM By Region By Sector'!$B:$B,$B14)*10^3,SUMIFS('EPS Emissions'!V:V,'EPS Emissions'!$D:$D,'BAU Sector &amp; Region Breakout'!$C14,'EPS Emissions'!$C:$C,'BAU Sector &amp; Region Breakout'!$B14))</f>
        <v>121.3451311860531</v>
      </c>
      <c r="V14" s="2">
        <f>IF($A14="GCAM",SUMIFS('GCAM By Region By Sector'!V:V,'GCAM By Region By Sector'!$C:$C,$C14,'GCAM By Region By Sector'!$B:$B,$B14)*10^3,SUMIFS('EPS Emissions'!W:W,'EPS Emissions'!$D:$D,'BAU Sector &amp; Region Breakout'!$C14,'EPS Emissions'!$C:$C,'BAU Sector &amp; Region Breakout'!$B14))</f>
        <v>123.58020878781115</v>
      </c>
      <c r="W14" s="2">
        <f>IF($A14="GCAM",SUMIFS('GCAM By Region By Sector'!W:W,'GCAM By Region By Sector'!$C:$C,$C14,'GCAM By Region By Sector'!$B:$B,$B14)*10^3,SUMIFS('EPS Emissions'!X:X,'EPS Emissions'!$D:$D,'BAU Sector &amp; Region Breakout'!$C14,'EPS Emissions'!$C:$C,'BAU Sector &amp; Region Breakout'!$B14))</f>
        <v>125.81528638956918</v>
      </c>
      <c r="X14" s="2">
        <f>IF($A14="GCAM",SUMIFS('GCAM By Region By Sector'!X:X,'GCAM By Region By Sector'!$C:$C,$C14,'GCAM By Region By Sector'!$B:$B,$B14)*10^3,SUMIFS('EPS Emissions'!Y:Y,'EPS Emissions'!$D:$D,'BAU Sector &amp; Region Breakout'!$C14,'EPS Emissions'!$C:$C,'BAU Sector &amp; Region Breakout'!$B14))</f>
        <v>128.05036399132723</v>
      </c>
      <c r="Y14" s="2">
        <f>IF($A14="GCAM",SUMIFS('GCAM By Region By Sector'!Y:Y,'GCAM By Region By Sector'!$C:$C,$C14,'GCAM By Region By Sector'!$B:$B,$B14)*10^3,SUMIFS('EPS Emissions'!Z:Z,'EPS Emissions'!$D:$D,'BAU Sector &amp; Region Breakout'!$C14,'EPS Emissions'!$C:$C,'BAU Sector &amp; Region Breakout'!$B14))</f>
        <v>130.24267124303682</v>
      </c>
      <c r="Z14" s="2">
        <f>IF($A14="GCAM",SUMIFS('GCAM By Region By Sector'!Z:Z,'GCAM By Region By Sector'!$C:$C,$C14,'GCAM By Region By Sector'!$B:$B,$B14)*10^3,SUMIFS('EPS Emissions'!AA:AA,'EPS Emissions'!$D:$D,'BAU Sector &amp; Region Breakout'!$C14,'EPS Emissions'!$C:$C,'BAU Sector &amp; Region Breakout'!$B14))</f>
        <v>132.43497849474636</v>
      </c>
      <c r="AA14" s="2">
        <f>IF($A14="GCAM",SUMIFS('GCAM By Region By Sector'!AA:AA,'GCAM By Region By Sector'!$C:$C,$C14,'GCAM By Region By Sector'!$B:$B,$B14)*10^3,SUMIFS('EPS Emissions'!AB:AB,'EPS Emissions'!$D:$D,'BAU Sector &amp; Region Breakout'!$C14,'EPS Emissions'!$C:$C,'BAU Sector &amp; Region Breakout'!$B14))</f>
        <v>134.62728574645593</v>
      </c>
      <c r="AB14" s="2">
        <f>IF($A14="GCAM",SUMIFS('GCAM By Region By Sector'!AB:AB,'GCAM By Region By Sector'!$C:$C,$C14,'GCAM By Region By Sector'!$B:$B,$B14)*10^3,SUMIFS('EPS Emissions'!AC:AC,'EPS Emissions'!$D:$D,'BAU Sector &amp; Region Breakout'!$C14,'EPS Emissions'!$C:$C,'BAU Sector &amp; Region Breakout'!$B14))</f>
        <v>136.81959299816549</v>
      </c>
      <c r="AC14" s="2">
        <f>IF($A14="GCAM",SUMIFS('GCAM By Region By Sector'!AC:AC,'GCAM By Region By Sector'!$C:$C,$C14,'GCAM By Region By Sector'!$B:$B,$B14)*10^3,SUMIFS('EPS Emissions'!AD:AD,'EPS Emissions'!$D:$D,'BAU Sector &amp; Region Breakout'!$C14,'EPS Emissions'!$C:$C,'BAU Sector &amp; Region Breakout'!$B14))</f>
        <v>139.01190024987505</v>
      </c>
      <c r="AD14" s="2">
        <f>IF($A14="GCAM",SUMIFS('GCAM By Region By Sector'!AD:AD,'GCAM By Region By Sector'!$C:$C,$C14,'GCAM By Region By Sector'!$B:$B,$B14)*10^3,SUMIFS('EPS Emissions'!AE:AE,'EPS Emissions'!$D:$D,'BAU Sector &amp; Region Breakout'!$C14,'EPS Emissions'!$C:$C,'BAU Sector &amp; Region Breakout'!$B14))</f>
        <v>140.9879611076897</v>
      </c>
      <c r="AE14" s="2">
        <f>IF($A14="GCAM",SUMIFS('GCAM By Region By Sector'!AE:AE,'GCAM By Region By Sector'!$C:$C,$C14,'GCAM By Region By Sector'!$B:$B,$B14)*10^3,SUMIFS('EPS Emissions'!AF:AF,'EPS Emissions'!$D:$D,'BAU Sector &amp; Region Breakout'!$C14,'EPS Emissions'!$C:$C,'BAU Sector &amp; Region Breakout'!$B14))</f>
        <v>142.96402196550429</v>
      </c>
      <c r="AF14" s="2">
        <f>IF($A14="GCAM",SUMIFS('GCAM By Region By Sector'!AF:AF,'GCAM By Region By Sector'!$C:$C,$C14,'GCAM By Region By Sector'!$B:$B,$B14)*10^3,SUMIFS('EPS Emissions'!AG:AG,'EPS Emissions'!$D:$D,'BAU Sector &amp; Region Breakout'!$C14,'EPS Emissions'!$C:$C,'BAU Sector &amp; Region Breakout'!$B14))</f>
        <v>144.9400828233189</v>
      </c>
      <c r="AG14" s="2">
        <f>IF($A14="GCAM",SUMIFS('GCAM By Region By Sector'!AG:AG,'GCAM By Region By Sector'!$C:$C,$C14,'GCAM By Region By Sector'!$B:$B,$B14)*10^3,SUMIFS('EPS Emissions'!AH:AH,'EPS Emissions'!$D:$D,'BAU Sector &amp; Region Breakout'!$C14,'EPS Emissions'!$C:$C,'BAU Sector &amp; Region Breakout'!$B14))</f>
        <v>146.91614368113352</v>
      </c>
      <c r="AH14" s="2">
        <f>IF($A14="GCAM",SUMIFS('GCAM By Region By Sector'!AH:AH,'GCAM By Region By Sector'!$C:$C,$C14,'GCAM By Region By Sector'!$B:$B,$B14)*10^3,SUMIFS('EPS Emissions'!AI:AI,'EPS Emissions'!$D:$D,'BAU Sector &amp; Region Breakout'!$C14,'EPS Emissions'!$C:$C,'BAU Sector &amp; Region Breakout'!$B14))</f>
        <v>148.89220453894814</v>
      </c>
    </row>
    <row r="15" spans="1:34" x14ac:dyDescent="0.35">
      <c r="A15" t="str">
        <f>VLOOKUP(B15,'BAU Global Total'!A$3:C$34,3,FALSE)</f>
        <v>GCAM</v>
      </c>
      <c r="B15" t="s">
        <v>14</v>
      </c>
      <c r="C15" t="s">
        <v>61</v>
      </c>
      <c r="D15" s="2">
        <f>IF($A15="GCAM",SUMIFS('GCAM By Region By Sector'!D:D,'GCAM By Region By Sector'!$C:$C,$C15,'GCAM By Region By Sector'!$B:$B,$B15)*10^3,SUMIFS('EPS Emissions'!E:E,'EPS Emissions'!$D:$D,'BAU Sector &amp; Region Breakout'!$C15,'EPS Emissions'!$C:$C,'BAU Sector &amp; Region Breakout'!$B15))</f>
        <v>0</v>
      </c>
      <c r="E15" s="2">
        <f>IF($A15="GCAM",SUMIFS('GCAM By Region By Sector'!E:E,'GCAM By Region By Sector'!$C:$C,$C15,'GCAM By Region By Sector'!$B:$B,$B15)*10^3,SUMIFS('EPS Emissions'!F:F,'EPS Emissions'!$D:$D,'BAU Sector &amp; Region Breakout'!$C15,'EPS Emissions'!$C:$C,'BAU Sector &amp; Region Breakout'!$B15))</f>
        <v>5.7234465704000009E-2</v>
      </c>
      <c r="F15" s="2">
        <f>IF($A15="GCAM",SUMIFS('GCAM By Region By Sector'!F:F,'GCAM By Region By Sector'!$C:$C,$C15,'GCAM By Region By Sector'!$B:$B,$B15)*10^3,SUMIFS('EPS Emissions'!G:G,'EPS Emissions'!$D:$D,'BAU Sector &amp; Region Breakout'!$C15,'EPS Emissions'!$C:$C,'BAU Sector &amp; Region Breakout'!$B15))</f>
        <v>0.11446893140800002</v>
      </c>
      <c r="G15" s="2">
        <f>IF($A15="GCAM",SUMIFS('GCAM By Region By Sector'!G:G,'GCAM By Region By Sector'!$C:$C,$C15,'GCAM By Region By Sector'!$B:$B,$B15)*10^3,SUMIFS('EPS Emissions'!H:H,'EPS Emissions'!$D:$D,'BAU Sector &amp; Region Breakout'!$C15,'EPS Emissions'!$C:$C,'BAU Sector &amp; Region Breakout'!$B15))</f>
        <v>0.17170339711200003</v>
      </c>
      <c r="H15" s="2">
        <f>IF($A15="GCAM",SUMIFS('GCAM By Region By Sector'!H:H,'GCAM By Region By Sector'!$C:$C,$C15,'GCAM By Region By Sector'!$B:$B,$B15)*10^3,SUMIFS('EPS Emissions'!I:I,'EPS Emissions'!$D:$D,'BAU Sector &amp; Region Breakout'!$C15,'EPS Emissions'!$C:$C,'BAU Sector &amp; Region Breakout'!$B15))</f>
        <v>0.22893786281600004</v>
      </c>
      <c r="I15" s="2">
        <f>IF($A15="GCAM",SUMIFS('GCAM By Region By Sector'!I:I,'GCAM By Region By Sector'!$C:$C,$C15,'GCAM By Region By Sector'!$B:$B,$B15)*10^3,SUMIFS('EPS Emissions'!J:J,'EPS Emissions'!$D:$D,'BAU Sector &amp; Region Breakout'!$C15,'EPS Emissions'!$C:$C,'BAU Sector &amp; Region Breakout'!$B15))</f>
        <v>0.28617232852000007</v>
      </c>
      <c r="J15" s="2">
        <f>IF($A15="GCAM",SUMIFS('GCAM By Region By Sector'!J:J,'GCAM By Region By Sector'!$C:$C,$C15,'GCAM By Region By Sector'!$B:$B,$B15)*10^3,SUMIFS('EPS Emissions'!K:K,'EPS Emissions'!$D:$D,'BAU Sector &amp; Region Breakout'!$C15,'EPS Emissions'!$C:$C,'BAU Sector &amp; Region Breakout'!$B15))</f>
        <v>0.68038823616319999</v>
      </c>
      <c r="K15" s="2">
        <f>IF($A15="GCAM",SUMIFS('GCAM By Region By Sector'!K:K,'GCAM By Region By Sector'!$C:$C,$C15,'GCAM By Region By Sector'!$B:$B,$B15)*10^3,SUMIFS('EPS Emissions'!L:L,'EPS Emissions'!$D:$D,'BAU Sector &amp; Region Breakout'!$C15,'EPS Emissions'!$C:$C,'BAU Sector &amp; Region Breakout'!$B15))</f>
        <v>1.0746041438063998</v>
      </c>
      <c r="L15" s="2">
        <f>IF($A15="GCAM",SUMIFS('GCAM By Region By Sector'!L:L,'GCAM By Region By Sector'!$C:$C,$C15,'GCAM By Region By Sector'!$B:$B,$B15)*10^3,SUMIFS('EPS Emissions'!M:M,'EPS Emissions'!$D:$D,'BAU Sector &amp; Region Breakout'!$C15,'EPS Emissions'!$C:$C,'BAU Sector &amp; Region Breakout'!$B15))</f>
        <v>1.4688200514495997</v>
      </c>
      <c r="M15" s="2">
        <f>IF($A15="GCAM",SUMIFS('GCAM By Region By Sector'!M:M,'GCAM By Region By Sector'!$C:$C,$C15,'GCAM By Region By Sector'!$B:$B,$B15)*10^3,SUMIFS('EPS Emissions'!N:N,'EPS Emissions'!$D:$D,'BAU Sector &amp; Region Breakout'!$C15,'EPS Emissions'!$C:$C,'BAU Sector &amp; Region Breakout'!$B15))</f>
        <v>1.8630359590927998</v>
      </c>
      <c r="N15" s="2">
        <f>IF($A15="GCAM",SUMIFS('GCAM By Region By Sector'!N:N,'GCAM By Region By Sector'!$C:$C,$C15,'GCAM By Region By Sector'!$B:$B,$B15)*10^3,SUMIFS('EPS Emissions'!O:O,'EPS Emissions'!$D:$D,'BAU Sector &amp; Region Breakout'!$C15,'EPS Emissions'!$C:$C,'BAU Sector &amp; Region Breakout'!$B15))</f>
        <v>2.257251866736</v>
      </c>
      <c r="O15" s="2">
        <f>IF($A15="GCAM",SUMIFS('GCAM By Region By Sector'!O:O,'GCAM By Region By Sector'!$C:$C,$C15,'GCAM By Region By Sector'!$B:$B,$B15)*10^3,SUMIFS('EPS Emissions'!P:P,'EPS Emissions'!$D:$D,'BAU Sector &amp; Region Breakout'!$C15,'EPS Emissions'!$C:$C,'BAU Sector &amp; Region Breakout'!$B15))</f>
        <v>3.2148961649519996</v>
      </c>
      <c r="P15" s="2">
        <f>IF($A15="GCAM",SUMIFS('GCAM By Region By Sector'!P:P,'GCAM By Region By Sector'!$C:$C,$C15,'GCAM By Region By Sector'!$B:$B,$B15)*10^3,SUMIFS('EPS Emissions'!Q:Q,'EPS Emissions'!$D:$D,'BAU Sector &amp; Region Breakout'!$C15,'EPS Emissions'!$C:$C,'BAU Sector &amp; Region Breakout'!$B15))</f>
        <v>4.1725404631679996</v>
      </c>
      <c r="Q15" s="2">
        <f>IF($A15="GCAM",SUMIFS('GCAM By Region By Sector'!Q:Q,'GCAM By Region By Sector'!$C:$C,$C15,'GCAM By Region By Sector'!$B:$B,$B15)*10^3,SUMIFS('EPS Emissions'!R:R,'EPS Emissions'!$D:$D,'BAU Sector &amp; Region Breakout'!$C15,'EPS Emissions'!$C:$C,'BAU Sector &amp; Region Breakout'!$B15))</f>
        <v>5.1301847613839993</v>
      </c>
      <c r="R15" s="2">
        <f>IF($A15="GCAM",SUMIFS('GCAM By Region By Sector'!R:R,'GCAM By Region By Sector'!$C:$C,$C15,'GCAM By Region By Sector'!$B:$B,$B15)*10^3,SUMIFS('EPS Emissions'!S:S,'EPS Emissions'!$D:$D,'BAU Sector &amp; Region Breakout'!$C15,'EPS Emissions'!$C:$C,'BAU Sector &amp; Region Breakout'!$B15))</f>
        <v>6.0878290595999998</v>
      </c>
      <c r="S15" s="2">
        <f>IF($A15="GCAM",SUMIFS('GCAM By Region By Sector'!S:S,'GCAM By Region By Sector'!$C:$C,$C15,'GCAM By Region By Sector'!$B:$B,$B15)*10^3,SUMIFS('EPS Emissions'!T:T,'EPS Emissions'!$D:$D,'BAU Sector &amp; Region Breakout'!$C15,'EPS Emissions'!$C:$C,'BAU Sector &amp; Region Breakout'!$B15))</f>
        <v>7.0454733578159994</v>
      </c>
      <c r="T15" s="2">
        <f>IF($A15="GCAM",SUMIFS('GCAM By Region By Sector'!T:T,'GCAM By Region By Sector'!$C:$C,$C15,'GCAM By Region By Sector'!$B:$B,$B15)*10^3,SUMIFS('EPS Emissions'!U:U,'EPS Emissions'!$D:$D,'BAU Sector &amp; Region Breakout'!$C15,'EPS Emissions'!$C:$C,'BAU Sector &amp; Region Breakout'!$B15))</f>
        <v>8.1417081141047998</v>
      </c>
      <c r="U15" s="2">
        <f>IF($A15="GCAM",SUMIFS('GCAM By Region By Sector'!U:U,'GCAM By Region By Sector'!$C:$C,$C15,'GCAM By Region By Sector'!$B:$B,$B15)*10^3,SUMIFS('EPS Emissions'!V:V,'EPS Emissions'!$D:$D,'BAU Sector &amp; Region Breakout'!$C15,'EPS Emissions'!$C:$C,'BAU Sector &amp; Region Breakout'!$B15))</f>
        <v>9.2379428703935993</v>
      </c>
      <c r="V15" s="2">
        <f>IF($A15="GCAM",SUMIFS('GCAM By Region By Sector'!V:V,'GCAM By Region By Sector'!$C:$C,$C15,'GCAM By Region By Sector'!$B:$B,$B15)*10^3,SUMIFS('EPS Emissions'!W:W,'EPS Emissions'!$D:$D,'BAU Sector &amp; Region Breakout'!$C15,'EPS Emissions'!$C:$C,'BAU Sector &amp; Region Breakout'!$B15))</f>
        <v>10.334177626682401</v>
      </c>
      <c r="W15" s="2">
        <f>IF($A15="GCAM",SUMIFS('GCAM By Region By Sector'!W:W,'GCAM By Region By Sector'!$C:$C,$C15,'GCAM By Region By Sector'!$B:$B,$B15)*10^3,SUMIFS('EPS Emissions'!X:X,'EPS Emissions'!$D:$D,'BAU Sector &amp; Region Breakout'!$C15,'EPS Emissions'!$C:$C,'BAU Sector &amp; Region Breakout'!$B15))</f>
        <v>11.4304123829712</v>
      </c>
      <c r="X15" s="2">
        <f>IF($A15="GCAM",SUMIFS('GCAM By Region By Sector'!X:X,'GCAM By Region By Sector'!$C:$C,$C15,'GCAM By Region By Sector'!$B:$B,$B15)*10^3,SUMIFS('EPS Emissions'!Y:Y,'EPS Emissions'!$D:$D,'BAU Sector &amp; Region Breakout'!$C15,'EPS Emissions'!$C:$C,'BAU Sector &amp; Region Breakout'!$B15))</f>
        <v>12.526647139260001</v>
      </c>
      <c r="Y15" s="2">
        <f>IF($A15="GCAM",SUMIFS('GCAM By Region By Sector'!Y:Y,'GCAM By Region By Sector'!$C:$C,$C15,'GCAM By Region By Sector'!$B:$B,$B15)*10^3,SUMIFS('EPS Emissions'!Z:Z,'EPS Emissions'!$D:$D,'BAU Sector &amp; Region Breakout'!$C15,'EPS Emissions'!$C:$C,'BAU Sector &amp; Region Breakout'!$B15))</f>
        <v>13.518449913488793</v>
      </c>
      <c r="Z15" s="2">
        <f>IF($A15="GCAM",SUMIFS('GCAM By Region By Sector'!Z:Z,'GCAM By Region By Sector'!$C:$C,$C15,'GCAM By Region By Sector'!$B:$B,$B15)*10^3,SUMIFS('EPS Emissions'!AA:AA,'EPS Emissions'!$D:$D,'BAU Sector &amp; Region Breakout'!$C15,'EPS Emissions'!$C:$C,'BAU Sector &amp; Region Breakout'!$B15))</f>
        <v>14.510252687717585</v>
      </c>
      <c r="AA15" s="2">
        <f>IF($A15="GCAM",SUMIFS('GCAM By Region By Sector'!AA:AA,'GCAM By Region By Sector'!$C:$C,$C15,'GCAM By Region By Sector'!$B:$B,$B15)*10^3,SUMIFS('EPS Emissions'!AB:AB,'EPS Emissions'!$D:$D,'BAU Sector &amp; Region Breakout'!$C15,'EPS Emissions'!$C:$C,'BAU Sector &amp; Region Breakout'!$B15))</f>
        <v>15.502055461946378</v>
      </c>
      <c r="AB15" s="2">
        <f>IF($A15="GCAM",SUMIFS('GCAM By Region By Sector'!AB:AB,'GCAM By Region By Sector'!$C:$C,$C15,'GCAM By Region By Sector'!$B:$B,$B15)*10^3,SUMIFS('EPS Emissions'!AC:AC,'EPS Emissions'!$D:$D,'BAU Sector &amp; Region Breakout'!$C15,'EPS Emissions'!$C:$C,'BAU Sector &amp; Region Breakout'!$B15))</f>
        <v>16.493858236175171</v>
      </c>
      <c r="AC15" s="2">
        <f>IF($A15="GCAM",SUMIFS('GCAM By Region By Sector'!AC:AC,'GCAM By Region By Sector'!$C:$C,$C15,'GCAM By Region By Sector'!$B:$B,$B15)*10^3,SUMIFS('EPS Emissions'!AD:AD,'EPS Emissions'!$D:$D,'BAU Sector &amp; Region Breakout'!$C15,'EPS Emissions'!$C:$C,'BAU Sector &amp; Region Breakout'!$B15))</f>
        <v>17.485661010403962</v>
      </c>
      <c r="AD15" s="2">
        <f>IF($A15="GCAM",SUMIFS('GCAM By Region By Sector'!AD:AD,'GCAM By Region By Sector'!$C:$C,$C15,'GCAM By Region By Sector'!$B:$B,$B15)*10^3,SUMIFS('EPS Emissions'!AE:AE,'EPS Emissions'!$D:$D,'BAU Sector &amp; Region Breakout'!$C15,'EPS Emissions'!$C:$C,'BAU Sector &amp; Region Breakout'!$B15))</f>
        <v>18.358313560402369</v>
      </c>
      <c r="AE15" s="2">
        <f>IF($A15="GCAM",SUMIFS('GCAM By Region By Sector'!AE:AE,'GCAM By Region By Sector'!$C:$C,$C15,'GCAM By Region By Sector'!$B:$B,$B15)*10^3,SUMIFS('EPS Emissions'!AF:AF,'EPS Emissions'!$D:$D,'BAU Sector &amp; Region Breakout'!$C15,'EPS Emissions'!$C:$C,'BAU Sector &amp; Region Breakout'!$B15))</f>
        <v>19.230966110400779</v>
      </c>
      <c r="AF15" s="2">
        <f>IF($A15="GCAM",SUMIFS('GCAM By Region By Sector'!AF:AF,'GCAM By Region By Sector'!$C:$C,$C15,'GCAM By Region By Sector'!$B:$B,$B15)*10^3,SUMIFS('EPS Emissions'!AG:AG,'EPS Emissions'!$D:$D,'BAU Sector &amp; Region Breakout'!$C15,'EPS Emissions'!$C:$C,'BAU Sector &amp; Region Breakout'!$B15))</f>
        <v>20.103618660399185</v>
      </c>
      <c r="AG15" s="2">
        <f>IF($A15="GCAM",SUMIFS('GCAM By Region By Sector'!AG:AG,'GCAM By Region By Sector'!$C:$C,$C15,'GCAM By Region By Sector'!$B:$B,$B15)*10^3,SUMIFS('EPS Emissions'!AH:AH,'EPS Emissions'!$D:$D,'BAU Sector &amp; Region Breakout'!$C15,'EPS Emissions'!$C:$C,'BAU Sector &amp; Region Breakout'!$B15))</f>
        <v>20.976271210397591</v>
      </c>
      <c r="AH15" s="2">
        <f>IF($A15="GCAM",SUMIFS('GCAM By Region By Sector'!AH:AH,'GCAM By Region By Sector'!$C:$C,$C15,'GCAM By Region By Sector'!$B:$B,$B15)*10^3,SUMIFS('EPS Emissions'!AI:AI,'EPS Emissions'!$D:$D,'BAU Sector &amp; Region Breakout'!$C15,'EPS Emissions'!$C:$C,'BAU Sector &amp; Region Breakout'!$B15))</f>
        <v>21.848923760395998</v>
      </c>
    </row>
    <row r="16" spans="1:34" x14ac:dyDescent="0.35">
      <c r="A16" t="str">
        <f>VLOOKUP(B16,'BAU Global Total'!A$3:C$34,3,FALSE)</f>
        <v>GCAM</v>
      </c>
      <c r="B16" t="s">
        <v>14</v>
      </c>
      <c r="C16" t="s">
        <v>53</v>
      </c>
      <c r="D16" s="2">
        <f>IF($A16="GCAM",SUMIFS('GCAM By Region By Sector'!D:D,'GCAM By Region By Sector'!$C:$C,$C16,'GCAM By Region By Sector'!$B:$B,$B16)*10^3,SUMIFS('EPS Emissions'!E:E,'EPS Emissions'!$D:$D,'BAU Sector &amp; Region Breakout'!$C16,'EPS Emissions'!$C:$C,'BAU Sector &amp; Region Breakout'!$B16))</f>
        <v>344.81542511302615</v>
      </c>
      <c r="E16" s="2">
        <f>IF($A16="GCAM",SUMIFS('GCAM By Region By Sector'!E:E,'GCAM By Region By Sector'!$C:$C,$C16,'GCAM By Region By Sector'!$B:$B,$B16)*10^3,SUMIFS('EPS Emissions'!F:F,'EPS Emissions'!$D:$D,'BAU Sector &amp; Region Breakout'!$C16,'EPS Emissions'!$C:$C,'BAU Sector &amp; Region Breakout'!$B16))</f>
        <v>352.74715421600962</v>
      </c>
      <c r="F16" s="2">
        <f>IF($A16="GCAM",SUMIFS('GCAM By Region By Sector'!F:F,'GCAM By Region By Sector'!$C:$C,$C16,'GCAM By Region By Sector'!$B:$B,$B16)*10^3,SUMIFS('EPS Emissions'!G:G,'EPS Emissions'!$D:$D,'BAU Sector &amp; Region Breakout'!$C16,'EPS Emissions'!$C:$C,'BAU Sector &amp; Region Breakout'!$B16))</f>
        <v>360.67888331899309</v>
      </c>
      <c r="G16" s="2">
        <f>IF($A16="GCAM",SUMIFS('GCAM By Region By Sector'!G:G,'GCAM By Region By Sector'!$C:$C,$C16,'GCAM By Region By Sector'!$B:$B,$B16)*10^3,SUMIFS('EPS Emissions'!H:H,'EPS Emissions'!$D:$D,'BAU Sector &amp; Region Breakout'!$C16,'EPS Emissions'!$C:$C,'BAU Sector &amp; Region Breakout'!$B16))</f>
        <v>368.61061242197655</v>
      </c>
      <c r="H16" s="2">
        <f>IF($A16="GCAM",SUMIFS('GCAM By Region By Sector'!H:H,'GCAM By Region By Sector'!$C:$C,$C16,'GCAM By Region By Sector'!$B:$B,$B16)*10^3,SUMIFS('EPS Emissions'!I:I,'EPS Emissions'!$D:$D,'BAU Sector &amp; Region Breakout'!$C16,'EPS Emissions'!$C:$C,'BAU Sector &amp; Region Breakout'!$B16))</f>
        <v>376.54234152496002</v>
      </c>
      <c r="I16" s="2">
        <f>IF($A16="GCAM",SUMIFS('GCAM By Region By Sector'!I:I,'GCAM By Region By Sector'!$C:$C,$C16,'GCAM By Region By Sector'!$B:$B,$B16)*10^3,SUMIFS('EPS Emissions'!J:J,'EPS Emissions'!$D:$D,'BAU Sector &amp; Region Breakout'!$C16,'EPS Emissions'!$C:$C,'BAU Sector &amp; Region Breakout'!$B16))</f>
        <v>384.47407062794349</v>
      </c>
      <c r="J16" s="2">
        <f>IF($A16="GCAM",SUMIFS('GCAM By Region By Sector'!J:J,'GCAM By Region By Sector'!$C:$C,$C16,'GCAM By Region By Sector'!$B:$B,$B16)*10^3,SUMIFS('EPS Emissions'!K:K,'EPS Emissions'!$D:$D,'BAU Sector &amp; Region Breakout'!$C16,'EPS Emissions'!$C:$C,'BAU Sector &amp; Region Breakout'!$B16))</f>
        <v>397.40190157438008</v>
      </c>
      <c r="K16" s="2">
        <f>IF($A16="GCAM",SUMIFS('GCAM By Region By Sector'!K:K,'GCAM By Region By Sector'!$C:$C,$C16,'GCAM By Region By Sector'!$B:$B,$B16)*10^3,SUMIFS('EPS Emissions'!L:L,'EPS Emissions'!$D:$D,'BAU Sector &amp; Region Breakout'!$C16,'EPS Emissions'!$C:$C,'BAU Sector &amp; Region Breakout'!$B16))</f>
        <v>410.32973252081666</v>
      </c>
      <c r="L16" s="2">
        <f>IF($A16="GCAM",SUMIFS('GCAM By Region By Sector'!L:L,'GCAM By Region By Sector'!$C:$C,$C16,'GCAM By Region By Sector'!$B:$B,$B16)*10^3,SUMIFS('EPS Emissions'!M:M,'EPS Emissions'!$D:$D,'BAU Sector &amp; Region Breakout'!$C16,'EPS Emissions'!$C:$C,'BAU Sector &amp; Region Breakout'!$B16))</f>
        <v>423.25756346725331</v>
      </c>
      <c r="M16" s="2">
        <f>IF($A16="GCAM",SUMIFS('GCAM By Region By Sector'!M:M,'GCAM By Region By Sector'!$C:$C,$C16,'GCAM By Region By Sector'!$B:$B,$B16)*10^3,SUMIFS('EPS Emissions'!N:N,'EPS Emissions'!$D:$D,'BAU Sector &amp; Region Breakout'!$C16,'EPS Emissions'!$C:$C,'BAU Sector &amp; Region Breakout'!$B16))</f>
        <v>436.18539441368989</v>
      </c>
      <c r="N16" s="2">
        <f>IF($A16="GCAM",SUMIFS('GCAM By Region By Sector'!N:N,'GCAM By Region By Sector'!$C:$C,$C16,'GCAM By Region By Sector'!$B:$B,$B16)*10^3,SUMIFS('EPS Emissions'!O:O,'EPS Emissions'!$D:$D,'BAU Sector &amp; Region Breakout'!$C16,'EPS Emissions'!$C:$C,'BAU Sector &amp; Region Breakout'!$B16))</f>
        <v>449.11322536012648</v>
      </c>
      <c r="O16" s="2">
        <f>IF($A16="GCAM",SUMIFS('GCAM By Region By Sector'!O:O,'GCAM By Region By Sector'!$C:$C,$C16,'GCAM By Region By Sector'!$B:$B,$B16)*10^3,SUMIFS('EPS Emissions'!P:P,'EPS Emissions'!$D:$D,'BAU Sector &amp; Region Breakout'!$C16,'EPS Emissions'!$C:$C,'BAU Sector &amp; Region Breakout'!$B16))</f>
        <v>463.12700418844241</v>
      </c>
      <c r="P16" s="2">
        <f>IF($A16="GCAM",SUMIFS('GCAM By Region By Sector'!P:P,'GCAM By Region By Sector'!$C:$C,$C16,'GCAM By Region By Sector'!$B:$B,$B16)*10^3,SUMIFS('EPS Emissions'!Q:Q,'EPS Emissions'!$D:$D,'BAU Sector &amp; Region Breakout'!$C16,'EPS Emissions'!$C:$C,'BAU Sector &amp; Region Breakout'!$B16))</f>
        <v>477.14078301675846</v>
      </c>
      <c r="Q16" s="2">
        <f>IF($A16="GCAM",SUMIFS('GCAM By Region By Sector'!Q:Q,'GCAM By Region By Sector'!$C:$C,$C16,'GCAM By Region By Sector'!$B:$B,$B16)*10^3,SUMIFS('EPS Emissions'!R:R,'EPS Emissions'!$D:$D,'BAU Sector &amp; Region Breakout'!$C16,'EPS Emissions'!$C:$C,'BAU Sector &amp; Region Breakout'!$B16))</f>
        <v>491.1545618450744</v>
      </c>
      <c r="R16" s="2">
        <f>IF($A16="GCAM",SUMIFS('GCAM By Region By Sector'!R:R,'GCAM By Region By Sector'!$C:$C,$C16,'GCAM By Region By Sector'!$B:$B,$B16)*10^3,SUMIFS('EPS Emissions'!S:S,'EPS Emissions'!$D:$D,'BAU Sector &amp; Region Breakout'!$C16,'EPS Emissions'!$C:$C,'BAU Sector &amp; Region Breakout'!$B16))</f>
        <v>505.16834067339033</v>
      </c>
      <c r="S16" s="2">
        <f>IF($A16="GCAM",SUMIFS('GCAM By Region By Sector'!S:S,'GCAM By Region By Sector'!$C:$C,$C16,'GCAM By Region By Sector'!$B:$B,$B16)*10^3,SUMIFS('EPS Emissions'!T:T,'EPS Emissions'!$D:$D,'BAU Sector &amp; Region Breakout'!$C16,'EPS Emissions'!$C:$C,'BAU Sector &amp; Region Breakout'!$B16))</f>
        <v>519.18211950170632</v>
      </c>
      <c r="T16" s="2">
        <f>IF($A16="GCAM",SUMIFS('GCAM By Region By Sector'!T:T,'GCAM By Region By Sector'!$C:$C,$C16,'GCAM By Region By Sector'!$B:$B,$B16)*10^3,SUMIFS('EPS Emissions'!U:U,'EPS Emissions'!$D:$D,'BAU Sector &amp; Region Breakout'!$C16,'EPS Emissions'!$C:$C,'BAU Sector &amp; Region Breakout'!$B16))</f>
        <v>534.16289097476147</v>
      </c>
      <c r="U16" s="2">
        <f>IF($A16="GCAM",SUMIFS('GCAM By Region By Sector'!U:U,'GCAM By Region By Sector'!$C:$C,$C16,'GCAM By Region By Sector'!$B:$B,$B16)*10^3,SUMIFS('EPS Emissions'!V:V,'EPS Emissions'!$D:$D,'BAU Sector &amp; Region Breakout'!$C16,'EPS Emissions'!$C:$C,'BAU Sector &amp; Region Breakout'!$B16))</f>
        <v>549.1436624478165</v>
      </c>
      <c r="V16" s="2">
        <f>IF($A16="GCAM",SUMIFS('GCAM By Region By Sector'!V:V,'GCAM By Region By Sector'!$C:$C,$C16,'GCAM By Region By Sector'!$B:$B,$B16)*10^3,SUMIFS('EPS Emissions'!W:W,'EPS Emissions'!$D:$D,'BAU Sector &amp; Region Breakout'!$C16,'EPS Emissions'!$C:$C,'BAU Sector &amp; Region Breakout'!$B16))</f>
        <v>564.12443392087164</v>
      </c>
      <c r="W16" s="2">
        <f>IF($A16="GCAM",SUMIFS('GCAM By Region By Sector'!W:W,'GCAM By Region By Sector'!$C:$C,$C16,'GCAM By Region By Sector'!$B:$B,$B16)*10^3,SUMIFS('EPS Emissions'!X:X,'EPS Emissions'!$D:$D,'BAU Sector &amp; Region Breakout'!$C16,'EPS Emissions'!$C:$C,'BAU Sector &amp; Region Breakout'!$B16))</f>
        <v>579.10520539392678</v>
      </c>
      <c r="X16" s="2">
        <f>IF($A16="GCAM",SUMIFS('GCAM By Region By Sector'!X:X,'GCAM By Region By Sector'!$C:$C,$C16,'GCAM By Region By Sector'!$B:$B,$B16)*10^3,SUMIFS('EPS Emissions'!Y:Y,'EPS Emissions'!$D:$D,'BAU Sector &amp; Region Breakout'!$C16,'EPS Emissions'!$C:$C,'BAU Sector &amp; Region Breakout'!$B16))</f>
        <v>594.08597686698181</v>
      </c>
      <c r="Y16" s="2">
        <f>IF($A16="GCAM",SUMIFS('GCAM By Region By Sector'!Y:Y,'GCAM By Region By Sector'!$C:$C,$C16,'GCAM By Region By Sector'!$B:$B,$B16)*10^3,SUMIFS('EPS Emissions'!Z:Z,'EPS Emissions'!$D:$D,'BAU Sector &amp; Region Breakout'!$C16,'EPS Emissions'!$C:$C,'BAU Sector &amp; Region Breakout'!$B16))</f>
        <v>610.31197878176772</v>
      </c>
      <c r="Z16" s="2">
        <f>IF($A16="GCAM",SUMIFS('GCAM By Region By Sector'!Z:Z,'GCAM By Region By Sector'!$C:$C,$C16,'GCAM By Region By Sector'!$B:$B,$B16)*10^3,SUMIFS('EPS Emissions'!AA:AA,'EPS Emissions'!$D:$D,'BAU Sector &amp; Region Breakout'!$C16,'EPS Emissions'!$C:$C,'BAU Sector &amp; Region Breakout'!$B16))</f>
        <v>626.53798069655352</v>
      </c>
      <c r="AA16" s="2">
        <f>IF($A16="GCAM",SUMIFS('GCAM By Region By Sector'!AA:AA,'GCAM By Region By Sector'!$C:$C,$C16,'GCAM By Region By Sector'!$B:$B,$B16)*10^3,SUMIFS('EPS Emissions'!AB:AB,'EPS Emissions'!$D:$D,'BAU Sector &amp; Region Breakout'!$C16,'EPS Emissions'!$C:$C,'BAU Sector &amp; Region Breakout'!$B16))</f>
        <v>642.76398261133954</v>
      </c>
      <c r="AB16" s="2">
        <f>IF($A16="GCAM",SUMIFS('GCAM By Region By Sector'!AB:AB,'GCAM By Region By Sector'!$C:$C,$C16,'GCAM By Region By Sector'!$B:$B,$B16)*10^3,SUMIFS('EPS Emissions'!AC:AC,'EPS Emissions'!$D:$D,'BAU Sector &amp; Region Breakout'!$C16,'EPS Emissions'!$C:$C,'BAU Sector &amp; Region Breakout'!$B16))</f>
        <v>658.98998452612534</v>
      </c>
      <c r="AC16" s="2">
        <f>IF($A16="GCAM",SUMIFS('GCAM By Region By Sector'!AC:AC,'GCAM By Region By Sector'!$C:$C,$C16,'GCAM By Region By Sector'!$B:$B,$B16)*10^3,SUMIFS('EPS Emissions'!AD:AD,'EPS Emissions'!$D:$D,'BAU Sector &amp; Region Breakout'!$C16,'EPS Emissions'!$C:$C,'BAU Sector &amp; Region Breakout'!$B16))</f>
        <v>675.21598644091114</v>
      </c>
      <c r="AD16" s="2">
        <f>IF($A16="GCAM",SUMIFS('GCAM By Region By Sector'!AD:AD,'GCAM By Region By Sector'!$C:$C,$C16,'GCAM By Region By Sector'!$B:$B,$B16)*10^3,SUMIFS('EPS Emissions'!AE:AE,'EPS Emissions'!$D:$D,'BAU Sector &amp; Region Breakout'!$C16,'EPS Emissions'!$C:$C,'BAU Sector &amp; Region Breakout'!$B16))</f>
        <v>690.49628236398542</v>
      </c>
      <c r="AE16" s="2">
        <f>IF($A16="GCAM",SUMIFS('GCAM By Region By Sector'!AE:AE,'GCAM By Region By Sector'!$C:$C,$C16,'GCAM By Region By Sector'!$B:$B,$B16)*10^3,SUMIFS('EPS Emissions'!AF:AF,'EPS Emissions'!$D:$D,'BAU Sector &amp; Region Breakout'!$C16,'EPS Emissions'!$C:$C,'BAU Sector &amp; Region Breakout'!$B16))</f>
        <v>705.77657828705981</v>
      </c>
      <c r="AF16" s="2">
        <f>IF($A16="GCAM",SUMIFS('GCAM By Region By Sector'!AF:AF,'GCAM By Region By Sector'!$C:$C,$C16,'GCAM By Region By Sector'!$B:$B,$B16)*10^3,SUMIFS('EPS Emissions'!AG:AG,'EPS Emissions'!$D:$D,'BAU Sector &amp; Region Breakout'!$C16,'EPS Emissions'!$C:$C,'BAU Sector &amp; Region Breakout'!$B16))</f>
        <v>721.05687421013397</v>
      </c>
      <c r="AG16" s="2">
        <f>IF($A16="GCAM",SUMIFS('GCAM By Region By Sector'!AG:AG,'GCAM By Region By Sector'!$C:$C,$C16,'GCAM By Region By Sector'!$B:$B,$B16)*10^3,SUMIFS('EPS Emissions'!AH:AH,'EPS Emissions'!$D:$D,'BAU Sector &amp; Region Breakout'!$C16,'EPS Emissions'!$C:$C,'BAU Sector &amp; Region Breakout'!$B16))</f>
        <v>736.33717013320836</v>
      </c>
      <c r="AH16" s="2">
        <f>IF($A16="GCAM",SUMIFS('GCAM By Region By Sector'!AH:AH,'GCAM By Region By Sector'!$C:$C,$C16,'GCAM By Region By Sector'!$B:$B,$B16)*10^3,SUMIFS('EPS Emissions'!AI:AI,'EPS Emissions'!$D:$D,'BAU Sector &amp; Region Breakout'!$C16,'EPS Emissions'!$C:$C,'BAU Sector &amp; Region Breakout'!$B16))</f>
        <v>751.61746605628252</v>
      </c>
    </row>
    <row r="17" spans="1:34" x14ac:dyDescent="0.35">
      <c r="A17" t="str">
        <f>VLOOKUP(B17,'BAU Global Total'!A$3:C$34,3,FALSE)</f>
        <v>GCAM</v>
      </c>
      <c r="B17" t="s">
        <v>14</v>
      </c>
      <c r="C17" t="s">
        <v>62</v>
      </c>
      <c r="D17" s="2">
        <f>IF($A17="GCAM",SUMIFS('GCAM By Region By Sector'!D:D,'GCAM By Region By Sector'!$C:$C,$C17,'GCAM By Region By Sector'!$B:$B,$B17)*10^3,SUMIFS('EPS Emissions'!E:E,'EPS Emissions'!$D:$D,'BAU Sector &amp; Region Breakout'!$C17,'EPS Emissions'!$C:$C,'BAU Sector &amp; Region Breakout'!$B17))</f>
        <v>-16.593732693017497</v>
      </c>
      <c r="E17" s="2">
        <f>IF($A17="GCAM",SUMIFS('GCAM By Region By Sector'!E:E,'GCAM By Region By Sector'!$C:$C,$C17,'GCAM By Region By Sector'!$B:$B,$B17)*10^3,SUMIFS('EPS Emissions'!F:F,'EPS Emissions'!$D:$D,'BAU Sector &amp; Region Breakout'!$C17,'EPS Emissions'!$C:$C,'BAU Sector &amp; Region Breakout'!$B17))</f>
        <v>-17.563031062625651</v>
      </c>
      <c r="F17" s="2">
        <f>IF($A17="GCAM",SUMIFS('GCAM By Region By Sector'!F:F,'GCAM By Region By Sector'!$C:$C,$C17,'GCAM By Region By Sector'!$B:$B,$B17)*10^3,SUMIFS('EPS Emissions'!G:G,'EPS Emissions'!$D:$D,'BAU Sector &amp; Region Breakout'!$C17,'EPS Emissions'!$C:$C,'BAU Sector &amp; Region Breakout'!$B17))</f>
        <v>-18.532329432233805</v>
      </c>
      <c r="G17" s="2">
        <f>IF($A17="GCAM",SUMIFS('GCAM By Region By Sector'!G:G,'GCAM By Region By Sector'!$C:$C,$C17,'GCAM By Region By Sector'!$B:$B,$B17)*10^3,SUMIFS('EPS Emissions'!H:H,'EPS Emissions'!$D:$D,'BAU Sector &amp; Region Breakout'!$C17,'EPS Emissions'!$C:$C,'BAU Sector &amp; Region Breakout'!$B17))</f>
        <v>-19.501627801841963</v>
      </c>
      <c r="H17" s="2">
        <f>IF($A17="GCAM",SUMIFS('GCAM By Region By Sector'!H:H,'GCAM By Region By Sector'!$C:$C,$C17,'GCAM By Region By Sector'!$B:$B,$B17)*10^3,SUMIFS('EPS Emissions'!I:I,'EPS Emissions'!$D:$D,'BAU Sector &amp; Region Breakout'!$C17,'EPS Emissions'!$C:$C,'BAU Sector &amp; Region Breakout'!$B17))</f>
        <v>-20.470926171450113</v>
      </c>
      <c r="I17" s="2">
        <f>IF($A17="GCAM",SUMIFS('GCAM By Region By Sector'!I:I,'GCAM By Region By Sector'!$C:$C,$C17,'GCAM By Region By Sector'!$B:$B,$B17)*10^3,SUMIFS('EPS Emissions'!J:J,'EPS Emissions'!$D:$D,'BAU Sector &amp; Region Breakout'!$C17,'EPS Emissions'!$C:$C,'BAU Sector &amp; Region Breakout'!$B17))</f>
        <v>-21.440224541058267</v>
      </c>
      <c r="J17" s="2">
        <f>IF($A17="GCAM",SUMIFS('GCAM By Region By Sector'!J:J,'GCAM By Region By Sector'!$C:$C,$C17,'GCAM By Region By Sector'!$B:$B,$B17)*10^3,SUMIFS('EPS Emissions'!K:K,'EPS Emissions'!$D:$D,'BAU Sector &amp; Region Breakout'!$C17,'EPS Emissions'!$C:$C,'BAU Sector &amp; Region Breakout'!$B17))</f>
        <v>-23.120914047936605</v>
      </c>
      <c r="K17" s="2">
        <f>IF($A17="GCAM",SUMIFS('GCAM By Region By Sector'!K:K,'GCAM By Region By Sector'!$C:$C,$C17,'GCAM By Region By Sector'!$B:$B,$B17)*10^3,SUMIFS('EPS Emissions'!L:L,'EPS Emissions'!$D:$D,'BAU Sector &amp; Region Breakout'!$C17,'EPS Emissions'!$C:$C,'BAU Sector &amp; Region Breakout'!$B17))</f>
        <v>-24.801603554814942</v>
      </c>
      <c r="L17" s="2">
        <f>IF($A17="GCAM",SUMIFS('GCAM By Region By Sector'!L:L,'GCAM By Region By Sector'!$C:$C,$C17,'GCAM By Region By Sector'!$B:$B,$B17)*10^3,SUMIFS('EPS Emissions'!M:M,'EPS Emissions'!$D:$D,'BAU Sector &amp; Region Breakout'!$C17,'EPS Emissions'!$C:$C,'BAU Sector &amp; Region Breakout'!$B17))</f>
        <v>-26.48229306169328</v>
      </c>
      <c r="M17" s="2">
        <f>IF($A17="GCAM",SUMIFS('GCAM By Region By Sector'!M:M,'GCAM By Region By Sector'!$C:$C,$C17,'GCAM By Region By Sector'!$B:$B,$B17)*10^3,SUMIFS('EPS Emissions'!N:N,'EPS Emissions'!$D:$D,'BAU Sector &amp; Region Breakout'!$C17,'EPS Emissions'!$C:$C,'BAU Sector &amp; Region Breakout'!$B17))</f>
        <v>-28.162982568571614</v>
      </c>
      <c r="N17" s="2">
        <f>IF($A17="GCAM",SUMIFS('GCAM By Region By Sector'!N:N,'GCAM By Region By Sector'!$C:$C,$C17,'GCAM By Region By Sector'!$B:$B,$B17)*10^3,SUMIFS('EPS Emissions'!O:O,'EPS Emissions'!$D:$D,'BAU Sector &amp; Region Breakout'!$C17,'EPS Emissions'!$C:$C,'BAU Sector &amp; Region Breakout'!$B17))</f>
        <v>-29.843672075449948</v>
      </c>
      <c r="O17" s="2">
        <f>IF($A17="GCAM",SUMIFS('GCAM By Region By Sector'!O:O,'GCAM By Region By Sector'!$C:$C,$C17,'GCAM By Region By Sector'!$B:$B,$B17)*10^3,SUMIFS('EPS Emissions'!P:P,'EPS Emissions'!$D:$D,'BAU Sector &amp; Region Breakout'!$C17,'EPS Emissions'!$C:$C,'BAU Sector &amp; Region Breakout'!$B17))</f>
        <v>-31.471560421221678</v>
      </c>
      <c r="P17" s="2">
        <f>IF($A17="GCAM",SUMIFS('GCAM By Region By Sector'!P:P,'GCAM By Region By Sector'!$C:$C,$C17,'GCAM By Region By Sector'!$B:$B,$B17)*10^3,SUMIFS('EPS Emissions'!Q:Q,'EPS Emissions'!$D:$D,'BAU Sector &amp; Region Breakout'!$C17,'EPS Emissions'!$C:$C,'BAU Sector &amp; Region Breakout'!$B17))</f>
        <v>-33.099448766993405</v>
      </c>
      <c r="Q17" s="2">
        <f>IF($A17="GCAM",SUMIFS('GCAM By Region By Sector'!Q:Q,'GCAM By Region By Sector'!$C:$C,$C17,'GCAM By Region By Sector'!$B:$B,$B17)*10^3,SUMIFS('EPS Emissions'!R:R,'EPS Emissions'!$D:$D,'BAU Sector &amp; Region Breakout'!$C17,'EPS Emissions'!$C:$C,'BAU Sector &amp; Region Breakout'!$B17))</f>
        <v>-34.727337112765127</v>
      </c>
      <c r="R17" s="2">
        <f>IF($A17="GCAM",SUMIFS('GCAM By Region By Sector'!R:R,'GCAM By Region By Sector'!$C:$C,$C17,'GCAM By Region By Sector'!$B:$B,$B17)*10^3,SUMIFS('EPS Emissions'!S:S,'EPS Emissions'!$D:$D,'BAU Sector &amp; Region Breakout'!$C17,'EPS Emissions'!$C:$C,'BAU Sector &amp; Region Breakout'!$B17))</f>
        <v>-36.355225458536857</v>
      </c>
      <c r="S17" s="2">
        <f>IF($A17="GCAM",SUMIFS('GCAM By Region By Sector'!S:S,'GCAM By Region By Sector'!$C:$C,$C17,'GCAM By Region By Sector'!$B:$B,$B17)*10^3,SUMIFS('EPS Emissions'!T:T,'EPS Emissions'!$D:$D,'BAU Sector &amp; Region Breakout'!$C17,'EPS Emissions'!$C:$C,'BAU Sector &amp; Region Breakout'!$B17))</f>
        <v>-37.983113804308587</v>
      </c>
      <c r="T17" s="2">
        <f>IF($A17="GCAM",SUMIFS('GCAM By Region By Sector'!T:T,'GCAM By Region By Sector'!$C:$C,$C17,'GCAM By Region By Sector'!$B:$B,$B17)*10^3,SUMIFS('EPS Emissions'!U:U,'EPS Emissions'!$D:$D,'BAU Sector &amp; Region Breakout'!$C17,'EPS Emissions'!$C:$C,'BAU Sector &amp; Region Breakout'!$B17))</f>
        <v>-39.46931453561605</v>
      </c>
      <c r="U17" s="2">
        <f>IF($A17="GCAM",SUMIFS('GCAM By Region By Sector'!U:U,'GCAM By Region By Sector'!$C:$C,$C17,'GCAM By Region By Sector'!$B:$B,$B17)*10^3,SUMIFS('EPS Emissions'!V:V,'EPS Emissions'!$D:$D,'BAU Sector &amp; Region Breakout'!$C17,'EPS Emissions'!$C:$C,'BAU Sector &amp; Region Breakout'!$B17))</f>
        <v>-40.95551526692352</v>
      </c>
      <c r="V17" s="2">
        <f>IF($A17="GCAM",SUMIFS('GCAM By Region By Sector'!V:V,'GCAM By Region By Sector'!$C:$C,$C17,'GCAM By Region By Sector'!$B:$B,$B17)*10^3,SUMIFS('EPS Emissions'!W:W,'EPS Emissions'!$D:$D,'BAU Sector &amp; Region Breakout'!$C17,'EPS Emissions'!$C:$C,'BAU Sector &amp; Region Breakout'!$B17))</f>
        <v>-42.44171599823099</v>
      </c>
      <c r="W17" s="2">
        <f>IF($A17="GCAM",SUMIFS('GCAM By Region By Sector'!W:W,'GCAM By Region By Sector'!$C:$C,$C17,'GCAM By Region By Sector'!$B:$B,$B17)*10^3,SUMIFS('EPS Emissions'!X:X,'EPS Emissions'!$D:$D,'BAU Sector &amp; Region Breakout'!$C17,'EPS Emissions'!$C:$C,'BAU Sector &amp; Region Breakout'!$B17))</f>
        <v>-43.92791672953846</v>
      </c>
      <c r="X17" s="2">
        <f>IF($A17="GCAM",SUMIFS('GCAM By Region By Sector'!X:X,'GCAM By Region By Sector'!$C:$C,$C17,'GCAM By Region By Sector'!$B:$B,$B17)*10^3,SUMIFS('EPS Emissions'!Y:Y,'EPS Emissions'!$D:$D,'BAU Sector &amp; Region Breakout'!$C17,'EPS Emissions'!$C:$C,'BAU Sector &amp; Region Breakout'!$B17))</f>
        <v>-45.414117460845929</v>
      </c>
      <c r="Y17" s="2">
        <f>IF($A17="GCAM",SUMIFS('GCAM By Region By Sector'!Y:Y,'GCAM By Region By Sector'!$C:$C,$C17,'GCAM By Region By Sector'!$B:$B,$B17)*10^3,SUMIFS('EPS Emissions'!Z:Z,'EPS Emissions'!$D:$D,'BAU Sector &amp; Region Breakout'!$C17,'EPS Emissions'!$C:$C,'BAU Sector &amp; Region Breakout'!$B17))</f>
        <v>-46.659147782513088</v>
      </c>
      <c r="Z17" s="2">
        <f>IF($A17="GCAM",SUMIFS('GCAM By Region By Sector'!Z:Z,'GCAM By Region By Sector'!$C:$C,$C17,'GCAM By Region By Sector'!$B:$B,$B17)*10^3,SUMIFS('EPS Emissions'!AA:AA,'EPS Emissions'!$D:$D,'BAU Sector &amp; Region Breakout'!$C17,'EPS Emissions'!$C:$C,'BAU Sector &amp; Region Breakout'!$B17))</f>
        <v>-47.904178104180247</v>
      </c>
      <c r="AA17" s="2">
        <f>IF($A17="GCAM",SUMIFS('GCAM By Region By Sector'!AA:AA,'GCAM By Region By Sector'!$C:$C,$C17,'GCAM By Region By Sector'!$B:$B,$B17)*10^3,SUMIFS('EPS Emissions'!AB:AB,'EPS Emissions'!$D:$D,'BAU Sector &amp; Region Breakout'!$C17,'EPS Emissions'!$C:$C,'BAU Sector &amp; Region Breakout'!$B17))</f>
        <v>-49.149208425847412</v>
      </c>
      <c r="AB17" s="2">
        <f>IF($A17="GCAM",SUMIFS('GCAM By Region By Sector'!AB:AB,'GCAM By Region By Sector'!$C:$C,$C17,'GCAM By Region By Sector'!$B:$B,$B17)*10^3,SUMIFS('EPS Emissions'!AC:AC,'EPS Emissions'!$D:$D,'BAU Sector &amp; Region Breakout'!$C17,'EPS Emissions'!$C:$C,'BAU Sector &amp; Region Breakout'!$B17))</f>
        <v>-50.394238747514571</v>
      </c>
      <c r="AC17" s="2">
        <f>IF($A17="GCAM",SUMIFS('GCAM By Region By Sector'!AC:AC,'GCAM By Region By Sector'!$C:$C,$C17,'GCAM By Region By Sector'!$B:$B,$B17)*10^3,SUMIFS('EPS Emissions'!AD:AD,'EPS Emissions'!$D:$D,'BAU Sector &amp; Region Breakout'!$C17,'EPS Emissions'!$C:$C,'BAU Sector &amp; Region Breakout'!$B17))</f>
        <v>-51.639269069181729</v>
      </c>
      <c r="AD17" s="2">
        <f>IF($A17="GCAM",SUMIFS('GCAM By Region By Sector'!AD:AD,'GCAM By Region By Sector'!$C:$C,$C17,'GCAM By Region By Sector'!$B:$B,$B17)*10^3,SUMIFS('EPS Emissions'!AE:AE,'EPS Emissions'!$D:$D,'BAU Sector &amp; Region Breakout'!$C17,'EPS Emissions'!$C:$C,'BAU Sector &amp; Region Breakout'!$B17))</f>
        <v>-52.561124378336977</v>
      </c>
      <c r="AE17" s="2">
        <f>IF($A17="GCAM",SUMIFS('GCAM By Region By Sector'!AE:AE,'GCAM By Region By Sector'!$C:$C,$C17,'GCAM By Region By Sector'!$B:$B,$B17)*10^3,SUMIFS('EPS Emissions'!AF:AF,'EPS Emissions'!$D:$D,'BAU Sector &amp; Region Breakout'!$C17,'EPS Emissions'!$C:$C,'BAU Sector &amp; Region Breakout'!$B17))</f>
        <v>-53.482979687492232</v>
      </c>
      <c r="AF17" s="2">
        <f>IF($A17="GCAM",SUMIFS('GCAM By Region By Sector'!AF:AF,'GCAM By Region By Sector'!$C:$C,$C17,'GCAM By Region By Sector'!$B:$B,$B17)*10^3,SUMIFS('EPS Emissions'!AG:AG,'EPS Emissions'!$D:$D,'BAU Sector &amp; Region Breakout'!$C17,'EPS Emissions'!$C:$C,'BAU Sector &amp; Region Breakout'!$B17))</f>
        <v>-54.404834996647473</v>
      </c>
      <c r="AG17" s="2">
        <f>IF($A17="GCAM",SUMIFS('GCAM By Region By Sector'!AG:AG,'GCAM By Region By Sector'!$C:$C,$C17,'GCAM By Region By Sector'!$B:$B,$B17)*10^3,SUMIFS('EPS Emissions'!AH:AH,'EPS Emissions'!$D:$D,'BAU Sector &amp; Region Breakout'!$C17,'EPS Emissions'!$C:$C,'BAU Sector &amp; Region Breakout'!$B17))</f>
        <v>-55.326690305802721</v>
      </c>
      <c r="AH17" s="2">
        <f>IF($A17="GCAM",SUMIFS('GCAM By Region By Sector'!AH:AH,'GCAM By Region By Sector'!$C:$C,$C17,'GCAM By Region By Sector'!$B:$B,$B17)*10^3,SUMIFS('EPS Emissions'!AI:AI,'EPS Emissions'!$D:$D,'BAU Sector &amp; Region Breakout'!$C17,'EPS Emissions'!$C:$C,'BAU Sector &amp; Region Breakout'!$B17))</f>
        <v>-56.248545614957969</v>
      </c>
    </row>
    <row r="18" spans="1:34" x14ac:dyDescent="0.35">
      <c r="A18" t="str">
        <f>VLOOKUP(B18,'BAU Global Total'!A$3:C$34,3,FALSE)</f>
        <v>GCAM</v>
      </c>
      <c r="B18" t="s">
        <v>14</v>
      </c>
      <c r="C18" t="s">
        <v>63</v>
      </c>
      <c r="D18" s="2">
        <f>IF($A18="GCAM",SUMIFS('GCAM By Region By Sector'!D:D,'GCAM By Region By Sector'!$C:$C,$C18,'GCAM By Region By Sector'!$B:$B,$B18)*10^3,SUMIFS('EPS Emissions'!E:E,'EPS Emissions'!$D:$D,'BAU Sector &amp; Region Breakout'!$C18,'EPS Emissions'!$C:$C,'BAU Sector &amp; Region Breakout'!$B18))</f>
        <v>174.9154652751356</v>
      </c>
      <c r="E18" s="2">
        <f>IF($A18="GCAM",SUMIFS('GCAM By Region By Sector'!E:E,'GCAM By Region By Sector'!$C:$C,$C18,'GCAM By Region By Sector'!$B:$B,$B18)*10^3,SUMIFS('EPS Emissions'!F:F,'EPS Emissions'!$D:$D,'BAU Sector &amp; Region Breakout'!$C18,'EPS Emissions'!$C:$C,'BAU Sector &amp; Region Breakout'!$B18))</f>
        <v>178.32454444806146</v>
      </c>
      <c r="F18" s="2">
        <f>IF($A18="GCAM",SUMIFS('GCAM By Region By Sector'!F:F,'GCAM By Region By Sector'!$C:$C,$C18,'GCAM By Region By Sector'!$B:$B,$B18)*10^3,SUMIFS('EPS Emissions'!G:G,'EPS Emissions'!$D:$D,'BAU Sector &amp; Region Breakout'!$C18,'EPS Emissions'!$C:$C,'BAU Sector &amp; Region Breakout'!$B18))</f>
        <v>181.73362362098729</v>
      </c>
      <c r="G18" s="2">
        <f>IF($A18="GCAM",SUMIFS('GCAM By Region By Sector'!G:G,'GCAM By Region By Sector'!$C:$C,$C18,'GCAM By Region By Sector'!$B:$B,$B18)*10^3,SUMIFS('EPS Emissions'!H:H,'EPS Emissions'!$D:$D,'BAU Sector &amp; Region Breakout'!$C18,'EPS Emissions'!$C:$C,'BAU Sector &amp; Region Breakout'!$B18))</f>
        <v>185.14270279391317</v>
      </c>
      <c r="H18" s="2">
        <f>IF($A18="GCAM",SUMIFS('GCAM By Region By Sector'!H:H,'GCAM By Region By Sector'!$C:$C,$C18,'GCAM By Region By Sector'!$B:$B,$B18)*10^3,SUMIFS('EPS Emissions'!I:I,'EPS Emissions'!$D:$D,'BAU Sector &amp; Region Breakout'!$C18,'EPS Emissions'!$C:$C,'BAU Sector &amp; Region Breakout'!$B18))</f>
        <v>188.55178196683903</v>
      </c>
      <c r="I18" s="2">
        <f>IF($A18="GCAM",SUMIFS('GCAM By Region By Sector'!I:I,'GCAM By Region By Sector'!$C:$C,$C18,'GCAM By Region By Sector'!$B:$B,$B18)*10^3,SUMIFS('EPS Emissions'!J:J,'EPS Emissions'!$D:$D,'BAU Sector &amp; Region Breakout'!$C18,'EPS Emissions'!$C:$C,'BAU Sector &amp; Region Breakout'!$B18))</f>
        <v>191.96086113976489</v>
      </c>
      <c r="J18" s="2">
        <f>IF($A18="GCAM",SUMIFS('GCAM By Region By Sector'!J:J,'GCAM By Region By Sector'!$C:$C,$C18,'GCAM By Region By Sector'!$B:$B,$B18)*10^3,SUMIFS('EPS Emissions'!K:K,'EPS Emissions'!$D:$D,'BAU Sector &amp; Region Breakout'!$C18,'EPS Emissions'!$C:$C,'BAU Sector &amp; Region Breakout'!$B18))</f>
        <v>200.67004301031795</v>
      </c>
      <c r="K18" s="2">
        <f>IF($A18="GCAM",SUMIFS('GCAM By Region By Sector'!K:K,'GCAM By Region By Sector'!$C:$C,$C18,'GCAM By Region By Sector'!$B:$B,$B18)*10^3,SUMIFS('EPS Emissions'!L:L,'EPS Emissions'!$D:$D,'BAU Sector &amp; Region Breakout'!$C18,'EPS Emissions'!$C:$C,'BAU Sector &amp; Region Breakout'!$B18))</f>
        <v>209.37922488087105</v>
      </c>
      <c r="L18" s="2">
        <f>IF($A18="GCAM",SUMIFS('GCAM By Region By Sector'!L:L,'GCAM By Region By Sector'!$C:$C,$C18,'GCAM By Region By Sector'!$B:$B,$B18)*10^3,SUMIFS('EPS Emissions'!M:M,'EPS Emissions'!$D:$D,'BAU Sector &amp; Region Breakout'!$C18,'EPS Emissions'!$C:$C,'BAU Sector &amp; Region Breakout'!$B18))</f>
        <v>218.08840675142409</v>
      </c>
      <c r="M18" s="2">
        <f>IF($A18="GCAM",SUMIFS('GCAM By Region By Sector'!M:M,'GCAM By Region By Sector'!$C:$C,$C18,'GCAM By Region By Sector'!$B:$B,$B18)*10^3,SUMIFS('EPS Emissions'!N:N,'EPS Emissions'!$D:$D,'BAU Sector &amp; Region Breakout'!$C18,'EPS Emissions'!$C:$C,'BAU Sector &amp; Region Breakout'!$B18))</f>
        <v>226.79758862197718</v>
      </c>
      <c r="N18" s="2">
        <f>IF($A18="GCAM",SUMIFS('GCAM By Region By Sector'!N:N,'GCAM By Region By Sector'!$C:$C,$C18,'GCAM By Region By Sector'!$B:$B,$B18)*10^3,SUMIFS('EPS Emissions'!O:O,'EPS Emissions'!$D:$D,'BAU Sector &amp; Region Breakout'!$C18,'EPS Emissions'!$C:$C,'BAU Sector &amp; Region Breakout'!$B18))</f>
        <v>235.50677049253028</v>
      </c>
      <c r="O18" s="2">
        <f>IF($A18="GCAM",SUMIFS('GCAM By Region By Sector'!O:O,'GCAM By Region By Sector'!$C:$C,$C18,'GCAM By Region By Sector'!$B:$B,$B18)*10^3,SUMIFS('EPS Emissions'!P:P,'EPS Emissions'!$D:$D,'BAU Sector &amp; Region Breakout'!$C18,'EPS Emissions'!$C:$C,'BAU Sector &amp; Region Breakout'!$B18))</f>
        <v>245.67708533608132</v>
      </c>
      <c r="P18" s="2">
        <f>IF($A18="GCAM",SUMIFS('GCAM By Region By Sector'!P:P,'GCAM By Region By Sector'!$C:$C,$C18,'GCAM By Region By Sector'!$B:$B,$B18)*10^3,SUMIFS('EPS Emissions'!Q:Q,'EPS Emissions'!$D:$D,'BAU Sector &amp; Region Breakout'!$C18,'EPS Emissions'!$C:$C,'BAU Sector &amp; Region Breakout'!$B18))</f>
        <v>255.84740017963236</v>
      </c>
      <c r="Q18" s="2">
        <f>IF($A18="GCAM",SUMIFS('GCAM By Region By Sector'!Q:Q,'GCAM By Region By Sector'!$C:$C,$C18,'GCAM By Region By Sector'!$B:$B,$B18)*10^3,SUMIFS('EPS Emissions'!R:R,'EPS Emissions'!$D:$D,'BAU Sector &amp; Region Breakout'!$C18,'EPS Emissions'!$C:$C,'BAU Sector &amp; Region Breakout'!$B18))</f>
        <v>266.01771502318343</v>
      </c>
      <c r="R18" s="2">
        <f>IF($A18="GCAM",SUMIFS('GCAM By Region By Sector'!R:R,'GCAM By Region By Sector'!$C:$C,$C18,'GCAM By Region By Sector'!$B:$B,$B18)*10^3,SUMIFS('EPS Emissions'!S:S,'EPS Emissions'!$D:$D,'BAU Sector &amp; Region Breakout'!$C18,'EPS Emissions'!$C:$C,'BAU Sector &amp; Region Breakout'!$B18))</f>
        <v>276.18802986673444</v>
      </c>
      <c r="S18" s="2">
        <f>IF($A18="GCAM",SUMIFS('GCAM By Region By Sector'!S:S,'GCAM By Region By Sector'!$C:$C,$C18,'GCAM By Region By Sector'!$B:$B,$B18)*10^3,SUMIFS('EPS Emissions'!T:T,'EPS Emissions'!$D:$D,'BAU Sector &amp; Region Breakout'!$C18,'EPS Emissions'!$C:$C,'BAU Sector &amp; Region Breakout'!$B18))</f>
        <v>286.35834471028556</v>
      </c>
      <c r="T18" s="2">
        <f>IF($A18="GCAM",SUMIFS('GCAM By Region By Sector'!T:T,'GCAM By Region By Sector'!$C:$C,$C18,'GCAM By Region By Sector'!$B:$B,$B18)*10^3,SUMIFS('EPS Emissions'!U:U,'EPS Emissions'!$D:$D,'BAU Sector &amp; Region Breakout'!$C18,'EPS Emissions'!$C:$C,'BAU Sector &amp; Region Breakout'!$B18))</f>
        <v>296.27143686298854</v>
      </c>
      <c r="U18" s="2">
        <f>IF($A18="GCAM",SUMIFS('GCAM By Region By Sector'!U:U,'GCAM By Region By Sector'!$C:$C,$C18,'GCAM By Region By Sector'!$B:$B,$B18)*10^3,SUMIFS('EPS Emissions'!V:V,'EPS Emissions'!$D:$D,'BAU Sector &amp; Region Breakout'!$C18,'EPS Emissions'!$C:$C,'BAU Sector &amp; Region Breakout'!$B18))</f>
        <v>306.18452901569151</v>
      </c>
      <c r="V18" s="2">
        <f>IF($A18="GCAM",SUMIFS('GCAM By Region By Sector'!V:V,'GCAM By Region By Sector'!$C:$C,$C18,'GCAM By Region By Sector'!$B:$B,$B18)*10^3,SUMIFS('EPS Emissions'!W:W,'EPS Emissions'!$D:$D,'BAU Sector &amp; Region Breakout'!$C18,'EPS Emissions'!$C:$C,'BAU Sector &amp; Region Breakout'!$B18))</f>
        <v>316.09762116839454</v>
      </c>
      <c r="W18" s="2">
        <f>IF($A18="GCAM",SUMIFS('GCAM By Region By Sector'!W:W,'GCAM By Region By Sector'!$C:$C,$C18,'GCAM By Region By Sector'!$B:$B,$B18)*10^3,SUMIFS('EPS Emissions'!X:X,'EPS Emissions'!$D:$D,'BAU Sector &amp; Region Breakout'!$C18,'EPS Emissions'!$C:$C,'BAU Sector &amp; Region Breakout'!$B18))</f>
        <v>326.01071332109751</v>
      </c>
      <c r="X18" s="2">
        <f>IF($A18="GCAM",SUMIFS('GCAM By Region By Sector'!X:X,'GCAM By Region By Sector'!$C:$C,$C18,'GCAM By Region By Sector'!$B:$B,$B18)*10^3,SUMIFS('EPS Emissions'!Y:Y,'EPS Emissions'!$D:$D,'BAU Sector &amp; Region Breakout'!$C18,'EPS Emissions'!$C:$C,'BAU Sector &amp; Region Breakout'!$B18))</f>
        <v>335.92380547380048</v>
      </c>
      <c r="Y18" s="2">
        <f>IF($A18="GCAM",SUMIFS('GCAM By Region By Sector'!Y:Y,'GCAM By Region By Sector'!$C:$C,$C18,'GCAM By Region By Sector'!$B:$B,$B18)*10^3,SUMIFS('EPS Emissions'!Z:Z,'EPS Emissions'!$D:$D,'BAU Sector &amp; Region Breakout'!$C18,'EPS Emissions'!$C:$C,'BAU Sector &amp; Region Breakout'!$B18))</f>
        <v>346.102326495775</v>
      </c>
      <c r="Z18" s="2">
        <f>IF($A18="GCAM",SUMIFS('GCAM By Region By Sector'!Z:Z,'GCAM By Region By Sector'!$C:$C,$C18,'GCAM By Region By Sector'!$B:$B,$B18)*10^3,SUMIFS('EPS Emissions'!AA:AA,'EPS Emissions'!$D:$D,'BAU Sector &amp; Region Breakout'!$C18,'EPS Emissions'!$C:$C,'BAU Sector &amp; Region Breakout'!$B18))</f>
        <v>356.28084751774952</v>
      </c>
      <c r="AA18" s="2">
        <f>IF($A18="GCAM",SUMIFS('GCAM By Region By Sector'!AA:AA,'GCAM By Region By Sector'!$C:$C,$C18,'GCAM By Region By Sector'!$B:$B,$B18)*10^3,SUMIFS('EPS Emissions'!AB:AB,'EPS Emissions'!$D:$D,'BAU Sector &amp; Region Breakout'!$C18,'EPS Emissions'!$C:$C,'BAU Sector &amp; Region Breakout'!$B18))</f>
        <v>366.45936853972398</v>
      </c>
      <c r="AB18" s="2">
        <f>IF($A18="GCAM",SUMIFS('GCAM By Region By Sector'!AB:AB,'GCAM By Region By Sector'!$C:$C,$C18,'GCAM By Region By Sector'!$B:$B,$B18)*10^3,SUMIFS('EPS Emissions'!AC:AC,'EPS Emissions'!$D:$D,'BAU Sector &amp; Region Breakout'!$C18,'EPS Emissions'!$C:$C,'BAU Sector &amp; Region Breakout'!$B18))</f>
        <v>376.6378895616985</v>
      </c>
      <c r="AC18" s="2">
        <f>IF($A18="GCAM",SUMIFS('GCAM By Region By Sector'!AC:AC,'GCAM By Region By Sector'!$C:$C,$C18,'GCAM By Region By Sector'!$B:$B,$B18)*10^3,SUMIFS('EPS Emissions'!AD:AD,'EPS Emissions'!$D:$D,'BAU Sector &amp; Region Breakout'!$C18,'EPS Emissions'!$C:$C,'BAU Sector &amp; Region Breakout'!$B18))</f>
        <v>386.81641058367308</v>
      </c>
      <c r="AD18" s="2">
        <f>IF($A18="GCAM",SUMIFS('GCAM By Region By Sector'!AD:AD,'GCAM By Region By Sector'!$C:$C,$C18,'GCAM By Region By Sector'!$B:$B,$B18)*10^3,SUMIFS('EPS Emissions'!AE:AE,'EPS Emissions'!$D:$D,'BAU Sector &amp; Region Breakout'!$C18,'EPS Emissions'!$C:$C,'BAU Sector &amp; Region Breakout'!$B18))</f>
        <v>396.35376553879479</v>
      </c>
      <c r="AE18" s="2">
        <f>IF($A18="GCAM",SUMIFS('GCAM By Region By Sector'!AE:AE,'GCAM By Region By Sector'!$C:$C,$C18,'GCAM By Region By Sector'!$B:$B,$B18)*10^3,SUMIFS('EPS Emissions'!AF:AF,'EPS Emissions'!$D:$D,'BAU Sector &amp; Region Breakout'!$C18,'EPS Emissions'!$C:$C,'BAU Sector &amp; Region Breakout'!$B18))</f>
        <v>405.89112049391656</v>
      </c>
      <c r="AF18" s="2">
        <f>IF($A18="GCAM",SUMIFS('GCAM By Region By Sector'!AF:AF,'GCAM By Region By Sector'!$C:$C,$C18,'GCAM By Region By Sector'!$B:$B,$B18)*10^3,SUMIFS('EPS Emissions'!AG:AG,'EPS Emissions'!$D:$D,'BAU Sector &amp; Region Breakout'!$C18,'EPS Emissions'!$C:$C,'BAU Sector &amp; Region Breakout'!$B18))</f>
        <v>415.42847544903827</v>
      </c>
      <c r="AG18" s="2">
        <f>IF($A18="GCAM",SUMIFS('GCAM By Region By Sector'!AG:AG,'GCAM By Region By Sector'!$C:$C,$C18,'GCAM By Region By Sector'!$B:$B,$B18)*10^3,SUMIFS('EPS Emissions'!AH:AH,'EPS Emissions'!$D:$D,'BAU Sector &amp; Region Breakout'!$C18,'EPS Emissions'!$C:$C,'BAU Sector &amp; Region Breakout'!$B18))</f>
        <v>424.96583040416004</v>
      </c>
      <c r="AH18" s="2">
        <f>IF($A18="GCAM",SUMIFS('GCAM By Region By Sector'!AH:AH,'GCAM By Region By Sector'!$C:$C,$C18,'GCAM By Region By Sector'!$B:$B,$B18)*10^3,SUMIFS('EPS Emissions'!AI:AI,'EPS Emissions'!$D:$D,'BAU Sector &amp; Region Breakout'!$C18,'EPS Emissions'!$C:$C,'BAU Sector &amp; Region Breakout'!$B18))</f>
        <v>434.50318535928176</v>
      </c>
    </row>
    <row r="19" spans="1:34" x14ac:dyDescent="0.35">
      <c r="A19" t="str">
        <f>VLOOKUP(B19,'BAU Global Total'!A$3:C$34,3,FALSE)</f>
        <v>GCAM</v>
      </c>
      <c r="B19" t="s">
        <v>14</v>
      </c>
      <c r="C19" t="s">
        <v>64</v>
      </c>
      <c r="D19" s="2">
        <f>IF($A19="GCAM",SUMIFS('GCAM By Region By Sector'!D:D,'GCAM By Region By Sector'!$C:$C,$C19,'GCAM By Region By Sector'!$B:$B,$B19)*10^3,SUMIFS('EPS Emissions'!E:E,'EPS Emissions'!$D:$D,'BAU Sector &amp; Region Breakout'!$C19,'EPS Emissions'!$C:$C,'BAU Sector &amp; Region Breakout'!$B19))</f>
        <v>13.639791246767095</v>
      </c>
      <c r="E19" s="2">
        <f>IF($A19="GCAM",SUMIFS('GCAM By Region By Sector'!E:E,'GCAM By Region By Sector'!$C:$C,$C19,'GCAM By Region By Sector'!$B:$B,$B19)*10^3,SUMIFS('EPS Emissions'!F:F,'EPS Emissions'!$D:$D,'BAU Sector &amp; Region Breakout'!$C19,'EPS Emissions'!$C:$C,'BAU Sector &amp; Region Breakout'!$B19))</f>
        <v>14.494739705888108</v>
      </c>
      <c r="F19" s="2">
        <f>IF($A19="GCAM",SUMIFS('GCAM By Region By Sector'!F:F,'GCAM By Region By Sector'!$C:$C,$C19,'GCAM By Region By Sector'!$B:$B,$B19)*10^3,SUMIFS('EPS Emissions'!G:G,'EPS Emissions'!$D:$D,'BAU Sector &amp; Region Breakout'!$C19,'EPS Emissions'!$C:$C,'BAU Sector &amp; Region Breakout'!$B19))</f>
        <v>15.349688165009121</v>
      </c>
      <c r="G19" s="2">
        <f>IF($A19="GCAM",SUMIFS('GCAM By Region By Sector'!G:G,'GCAM By Region By Sector'!$C:$C,$C19,'GCAM By Region By Sector'!$B:$B,$B19)*10^3,SUMIFS('EPS Emissions'!H:H,'EPS Emissions'!$D:$D,'BAU Sector &amp; Region Breakout'!$C19,'EPS Emissions'!$C:$C,'BAU Sector &amp; Region Breakout'!$B19))</f>
        <v>16.204636624130135</v>
      </c>
      <c r="H19" s="2">
        <f>IF($A19="GCAM",SUMIFS('GCAM By Region By Sector'!H:H,'GCAM By Region By Sector'!$C:$C,$C19,'GCAM By Region By Sector'!$B:$B,$B19)*10^3,SUMIFS('EPS Emissions'!I:I,'EPS Emissions'!$D:$D,'BAU Sector &amp; Region Breakout'!$C19,'EPS Emissions'!$C:$C,'BAU Sector &amp; Region Breakout'!$B19))</f>
        <v>17.059585083251147</v>
      </c>
      <c r="I19" s="2">
        <f>IF($A19="GCAM",SUMIFS('GCAM By Region By Sector'!I:I,'GCAM By Region By Sector'!$C:$C,$C19,'GCAM By Region By Sector'!$B:$B,$B19)*10^3,SUMIFS('EPS Emissions'!J:J,'EPS Emissions'!$D:$D,'BAU Sector &amp; Region Breakout'!$C19,'EPS Emissions'!$C:$C,'BAU Sector &amp; Region Breakout'!$B19))</f>
        <v>17.914533542372162</v>
      </c>
      <c r="J19" s="2">
        <f>IF($A19="GCAM",SUMIFS('GCAM By Region By Sector'!J:J,'GCAM By Region By Sector'!$C:$C,$C19,'GCAM By Region By Sector'!$B:$B,$B19)*10^3,SUMIFS('EPS Emissions'!K:K,'EPS Emissions'!$D:$D,'BAU Sector &amp; Region Breakout'!$C19,'EPS Emissions'!$C:$C,'BAU Sector &amp; Region Breakout'!$B19))</f>
        <v>19.36061396617005</v>
      </c>
      <c r="K19" s="2">
        <f>IF($A19="GCAM",SUMIFS('GCAM By Region By Sector'!K:K,'GCAM By Region By Sector'!$C:$C,$C19,'GCAM By Region By Sector'!$B:$B,$B19)*10^3,SUMIFS('EPS Emissions'!L:L,'EPS Emissions'!$D:$D,'BAU Sector &amp; Region Breakout'!$C19,'EPS Emissions'!$C:$C,'BAU Sector &amp; Region Breakout'!$B19))</f>
        <v>20.806694389967937</v>
      </c>
      <c r="L19" s="2">
        <f>IF($A19="GCAM",SUMIFS('GCAM By Region By Sector'!L:L,'GCAM By Region By Sector'!$C:$C,$C19,'GCAM By Region By Sector'!$B:$B,$B19)*10^3,SUMIFS('EPS Emissions'!M:M,'EPS Emissions'!$D:$D,'BAU Sector &amp; Region Breakout'!$C19,'EPS Emissions'!$C:$C,'BAU Sector &amp; Region Breakout'!$B19))</f>
        <v>22.252774813765821</v>
      </c>
      <c r="M19" s="2">
        <f>IF($A19="GCAM",SUMIFS('GCAM By Region By Sector'!M:M,'GCAM By Region By Sector'!$C:$C,$C19,'GCAM By Region By Sector'!$B:$B,$B19)*10^3,SUMIFS('EPS Emissions'!N:N,'EPS Emissions'!$D:$D,'BAU Sector &amp; Region Breakout'!$C19,'EPS Emissions'!$C:$C,'BAU Sector &amp; Region Breakout'!$B19))</f>
        <v>23.698855237563709</v>
      </c>
      <c r="N19" s="2">
        <f>IF($A19="GCAM",SUMIFS('GCAM By Region By Sector'!N:N,'GCAM By Region By Sector'!$C:$C,$C19,'GCAM By Region By Sector'!$B:$B,$B19)*10^3,SUMIFS('EPS Emissions'!O:O,'EPS Emissions'!$D:$D,'BAU Sector &amp; Region Breakout'!$C19,'EPS Emissions'!$C:$C,'BAU Sector &amp; Region Breakout'!$B19))</f>
        <v>25.144935661361597</v>
      </c>
      <c r="O19" s="2">
        <f>IF($A19="GCAM",SUMIFS('GCAM By Region By Sector'!O:O,'GCAM By Region By Sector'!$C:$C,$C19,'GCAM By Region By Sector'!$B:$B,$B19)*10^3,SUMIFS('EPS Emissions'!P:P,'EPS Emissions'!$D:$D,'BAU Sector &amp; Region Breakout'!$C19,'EPS Emissions'!$C:$C,'BAU Sector &amp; Region Breakout'!$B19))</f>
        <v>26.771779847118168</v>
      </c>
      <c r="P19" s="2">
        <f>IF($A19="GCAM",SUMIFS('GCAM By Region By Sector'!P:P,'GCAM By Region By Sector'!$C:$C,$C19,'GCAM By Region By Sector'!$B:$B,$B19)*10^3,SUMIFS('EPS Emissions'!Q:Q,'EPS Emissions'!$D:$D,'BAU Sector &amp; Region Breakout'!$C19,'EPS Emissions'!$C:$C,'BAU Sector &amp; Region Breakout'!$B19))</f>
        <v>28.398624032874746</v>
      </c>
      <c r="Q19" s="2">
        <f>IF($A19="GCAM",SUMIFS('GCAM By Region By Sector'!Q:Q,'GCAM By Region By Sector'!$C:$C,$C19,'GCAM By Region By Sector'!$B:$B,$B19)*10^3,SUMIFS('EPS Emissions'!R:R,'EPS Emissions'!$D:$D,'BAU Sector &amp; Region Breakout'!$C19,'EPS Emissions'!$C:$C,'BAU Sector &amp; Region Breakout'!$B19))</f>
        <v>30.025468218631318</v>
      </c>
      <c r="R19" s="2">
        <f>IF($A19="GCAM",SUMIFS('GCAM By Region By Sector'!R:R,'GCAM By Region By Sector'!$C:$C,$C19,'GCAM By Region By Sector'!$B:$B,$B19)*10^3,SUMIFS('EPS Emissions'!S:S,'EPS Emissions'!$D:$D,'BAU Sector &amp; Region Breakout'!$C19,'EPS Emissions'!$C:$C,'BAU Sector &amp; Region Breakout'!$B19))</f>
        <v>31.652312404387892</v>
      </c>
      <c r="S19" s="2">
        <f>IF($A19="GCAM",SUMIFS('GCAM By Region By Sector'!S:S,'GCAM By Region By Sector'!$C:$C,$C19,'GCAM By Region By Sector'!$B:$B,$B19)*10^3,SUMIFS('EPS Emissions'!T:T,'EPS Emissions'!$D:$D,'BAU Sector &amp; Region Breakout'!$C19,'EPS Emissions'!$C:$C,'BAU Sector &amp; Region Breakout'!$B19))</f>
        <v>33.279156590144467</v>
      </c>
      <c r="T19" s="2">
        <f>IF($A19="GCAM",SUMIFS('GCAM By Region By Sector'!T:T,'GCAM By Region By Sector'!$C:$C,$C19,'GCAM By Region By Sector'!$B:$B,$B19)*10^3,SUMIFS('EPS Emissions'!U:U,'EPS Emissions'!$D:$D,'BAU Sector &amp; Region Breakout'!$C19,'EPS Emissions'!$C:$C,'BAU Sector &amp; Region Breakout'!$B19))</f>
        <v>34.904170526252351</v>
      </c>
      <c r="U19" s="2">
        <f>IF($A19="GCAM",SUMIFS('GCAM By Region By Sector'!U:U,'GCAM By Region By Sector'!$C:$C,$C19,'GCAM By Region By Sector'!$B:$B,$B19)*10^3,SUMIFS('EPS Emissions'!V:V,'EPS Emissions'!$D:$D,'BAU Sector &amp; Region Breakout'!$C19,'EPS Emissions'!$C:$C,'BAU Sector &amp; Region Breakout'!$B19))</f>
        <v>36.529184462360242</v>
      </c>
      <c r="V19" s="2">
        <f>IF($A19="GCAM",SUMIFS('GCAM By Region By Sector'!V:V,'GCAM By Region By Sector'!$C:$C,$C19,'GCAM By Region By Sector'!$B:$B,$B19)*10^3,SUMIFS('EPS Emissions'!W:W,'EPS Emissions'!$D:$D,'BAU Sector &amp; Region Breakout'!$C19,'EPS Emissions'!$C:$C,'BAU Sector &amp; Region Breakout'!$B19))</f>
        <v>38.154198398468118</v>
      </c>
      <c r="W19" s="2">
        <f>IF($A19="GCAM",SUMIFS('GCAM By Region By Sector'!W:W,'GCAM By Region By Sector'!$C:$C,$C19,'GCAM By Region By Sector'!$B:$B,$B19)*10^3,SUMIFS('EPS Emissions'!X:X,'EPS Emissions'!$D:$D,'BAU Sector &amp; Region Breakout'!$C19,'EPS Emissions'!$C:$C,'BAU Sector &amp; Region Breakout'!$B19))</f>
        <v>39.779212334576009</v>
      </c>
      <c r="X19" s="2">
        <f>IF($A19="GCAM",SUMIFS('GCAM By Region By Sector'!X:X,'GCAM By Region By Sector'!$C:$C,$C19,'GCAM By Region By Sector'!$B:$B,$B19)*10^3,SUMIFS('EPS Emissions'!Y:Y,'EPS Emissions'!$D:$D,'BAU Sector &amp; Region Breakout'!$C19,'EPS Emissions'!$C:$C,'BAU Sector &amp; Region Breakout'!$B19))</f>
        <v>41.404226270683893</v>
      </c>
      <c r="Y19" s="2">
        <f>IF($A19="GCAM",SUMIFS('GCAM By Region By Sector'!Y:Y,'GCAM By Region By Sector'!$C:$C,$C19,'GCAM By Region By Sector'!$B:$B,$B19)*10^3,SUMIFS('EPS Emissions'!Z:Z,'EPS Emissions'!$D:$D,'BAU Sector &amp; Region Breakout'!$C19,'EPS Emissions'!$C:$C,'BAU Sector &amp; Region Breakout'!$B19))</f>
        <v>42.974563583073156</v>
      </c>
      <c r="Z19" s="2">
        <f>IF($A19="GCAM",SUMIFS('GCAM By Region By Sector'!Z:Z,'GCAM By Region By Sector'!$C:$C,$C19,'GCAM By Region By Sector'!$B:$B,$B19)*10^3,SUMIFS('EPS Emissions'!AA:AA,'EPS Emissions'!$D:$D,'BAU Sector &amp; Region Breakout'!$C19,'EPS Emissions'!$C:$C,'BAU Sector &amp; Region Breakout'!$B19))</f>
        <v>44.544900895462412</v>
      </c>
      <c r="AA19" s="2">
        <f>IF($A19="GCAM",SUMIFS('GCAM By Region By Sector'!AA:AA,'GCAM By Region By Sector'!$C:$C,$C19,'GCAM By Region By Sector'!$B:$B,$B19)*10^3,SUMIFS('EPS Emissions'!AB:AB,'EPS Emissions'!$D:$D,'BAU Sector &amp; Region Breakout'!$C19,'EPS Emissions'!$C:$C,'BAU Sector &amp; Region Breakout'!$B19))</f>
        <v>46.115238207851661</v>
      </c>
      <c r="AB19" s="2">
        <f>IF($A19="GCAM",SUMIFS('GCAM By Region By Sector'!AB:AB,'GCAM By Region By Sector'!$C:$C,$C19,'GCAM By Region By Sector'!$B:$B,$B19)*10^3,SUMIFS('EPS Emissions'!AC:AC,'EPS Emissions'!$D:$D,'BAU Sector &amp; Region Breakout'!$C19,'EPS Emissions'!$C:$C,'BAU Sector &amp; Region Breakout'!$B19))</f>
        <v>47.685575520240924</v>
      </c>
      <c r="AC19" s="2">
        <f>IF($A19="GCAM",SUMIFS('GCAM By Region By Sector'!AC:AC,'GCAM By Region By Sector'!$C:$C,$C19,'GCAM By Region By Sector'!$B:$B,$B19)*10^3,SUMIFS('EPS Emissions'!AD:AD,'EPS Emissions'!$D:$D,'BAU Sector &amp; Region Breakout'!$C19,'EPS Emissions'!$C:$C,'BAU Sector &amp; Region Breakout'!$B19))</f>
        <v>49.25591283263018</v>
      </c>
      <c r="AD19" s="2">
        <f>IF($A19="GCAM",SUMIFS('GCAM By Region By Sector'!AD:AD,'GCAM By Region By Sector'!$C:$C,$C19,'GCAM By Region By Sector'!$B:$B,$B19)*10^3,SUMIFS('EPS Emissions'!AE:AE,'EPS Emissions'!$D:$D,'BAU Sector &amp; Region Breakout'!$C19,'EPS Emissions'!$C:$C,'BAU Sector &amp; Region Breakout'!$B19))</f>
        <v>50.703708935179606</v>
      </c>
      <c r="AE19" s="2">
        <f>IF($A19="GCAM",SUMIFS('GCAM By Region By Sector'!AE:AE,'GCAM By Region By Sector'!$C:$C,$C19,'GCAM By Region By Sector'!$B:$B,$B19)*10^3,SUMIFS('EPS Emissions'!AF:AF,'EPS Emissions'!$D:$D,'BAU Sector &amp; Region Breakout'!$C19,'EPS Emissions'!$C:$C,'BAU Sector &amp; Region Breakout'!$B19))</f>
        <v>52.151505037729038</v>
      </c>
      <c r="AF19" s="2">
        <f>IF($A19="GCAM",SUMIFS('GCAM By Region By Sector'!AF:AF,'GCAM By Region By Sector'!$C:$C,$C19,'GCAM By Region By Sector'!$B:$B,$B19)*10^3,SUMIFS('EPS Emissions'!AG:AG,'EPS Emissions'!$D:$D,'BAU Sector &amp; Region Breakout'!$C19,'EPS Emissions'!$C:$C,'BAU Sector &amp; Region Breakout'!$B19))</f>
        <v>53.599301140278463</v>
      </c>
      <c r="AG19" s="2">
        <f>IF($A19="GCAM",SUMIFS('GCAM By Region By Sector'!AG:AG,'GCAM By Region By Sector'!$C:$C,$C19,'GCAM By Region By Sector'!$B:$B,$B19)*10^3,SUMIFS('EPS Emissions'!AH:AH,'EPS Emissions'!$D:$D,'BAU Sector &amp; Region Breakout'!$C19,'EPS Emissions'!$C:$C,'BAU Sector &amp; Region Breakout'!$B19))</f>
        <v>55.047097242827896</v>
      </c>
      <c r="AH19" s="2">
        <f>IF($A19="GCAM",SUMIFS('GCAM By Region By Sector'!AH:AH,'GCAM By Region By Sector'!$C:$C,$C19,'GCAM By Region By Sector'!$B:$B,$B19)*10^3,SUMIFS('EPS Emissions'!AI:AI,'EPS Emissions'!$D:$D,'BAU Sector &amp; Region Breakout'!$C19,'EPS Emissions'!$C:$C,'BAU Sector &amp; Region Breakout'!$B19))</f>
        <v>56.494893345377321</v>
      </c>
    </row>
    <row r="20" spans="1:34" x14ac:dyDescent="0.35">
      <c r="A20" t="str">
        <f>VLOOKUP(B20,'BAU Global Total'!A$3:C$34,3,FALSE)</f>
        <v>GCAM</v>
      </c>
      <c r="B20" t="s">
        <v>14</v>
      </c>
      <c r="C20" t="s">
        <v>65</v>
      </c>
      <c r="D20" s="2">
        <f>IF($A20="GCAM",SUMIFS('GCAM By Region By Sector'!D:D,'GCAM By Region By Sector'!$C:$C,$C20,'GCAM By Region By Sector'!$B:$B,$B20)*10^3,SUMIFS('EPS Emissions'!E:E,'EPS Emissions'!$D:$D,'BAU Sector &amp; Region Breakout'!$C20,'EPS Emissions'!$C:$C,'BAU Sector &amp; Region Breakout'!$B20))</f>
        <v>70.918492032521058</v>
      </c>
      <c r="E20" s="2">
        <f>IF($A20="GCAM",SUMIFS('GCAM By Region By Sector'!E:E,'GCAM By Region By Sector'!$C:$C,$C20,'GCAM By Region By Sector'!$B:$B,$B20)*10^3,SUMIFS('EPS Emissions'!F:F,'EPS Emissions'!$D:$D,'BAU Sector &amp; Region Breakout'!$C20,'EPS Emissions'!$C:$C,'BAU Sector &amp; Region Breakout'!$B20))</f>
        <v>73.720292821109567</v>
      </c>
      <c r="F20" s="2">
        <f>IF($A20="GCAM",SUMIFS('GCAM By Region By Sector'!F:F,'GCAM By Region By Sector'!$C:$C,$C20,'GCAM By Region By Sector'!$B:$B,$B20)*10^3,SUMIFS('EPS Emissions'!G:G,'EPS Emissions'!$D:$D,'BAU Sector &amp; Region Breakout'!$C20,'EPS Emissions'!$C:$C,'BAU Sector &amp; Region Breakout'!$B20))</f>
        <v>76.522093609698075</v>
      </c>
      <c r="G20" s="2">
        <f>IF($A20="GCAM",SUMIFS('GCAM By Region By Sector'!G:G,'GCAM By Region By Sector'!$C:$C,$C20,'GCAM By Region By Sector'!$B:$B,$B20)*10^3,SUMIFS('EPS Emissions'!H:H,'EPS Emissions'!$D:$D,'BAU Sector &amp; Region Breakout'!$C20,'EPS Emissions'!$C:$C,'BAU Sector &amp; Region Breakout'!$B20))</f>
        <v>79.323894398286583</v>
      </c>
      <c r="H20" s="2">
        <f>IF($A20="GCAM",SUMIFS('GCAM By Region By Sector'!H:H,'GCAM By Region By Sector'!$C:$C,$C20,'GCAM By Region By Sector'!$B:$B,$B20)*10^3,SUMIFS('EPS Emissions'!I:I,'EPS Emissions'!$D:$D,'BAU Sector &amp; Region Breakout'!$C20,'EPS Emissions'!$C:$C,'BAU Sector &amp; Region Breakout'!$B20))</f>
        <v>82.125695186875092</v>
      </c>
      <c r="I20" s="2">
        <f>IF($A20="GCAM",SUMIFS('GCAM By Region By Sector'!I:I,'GCAM By Region By Sector'!$C:$C,$C20,'GCAM By Region By Sector'!$B:$B,$B20)*10^3,SUMIFS('EPS Emissions'!J:J,'EPS Emissions'!$D:$D,'BAU Sector &amp; Region Breakout'!$C20,'EPS Emissions'!$C:$C,'BAU Sector &amp; Region Breakout'!$B20))</f>
        <v>84.9274959754636</v>
      </c>
      <c r="J20" s="2">
        <f>IF($A20="GCAM",SUMIFS('GCAM By Region By Sector'!J:J,'GCAM By Region By Sector'!$C:$C,$C20,'GCAM By Region By Sector'!$B:$B,$B20)*10^3,SUMIFS('EPS Emissions'!K:K,'EPS Emissions'!$D:$D,'BAU Sector &amp; Region Breakout'!$C20,'EPS Emissions'!$C:$C,'BAU Sector &amp; Region Breakout'!$B20))</f>
        <v>88.98106005423422</v>
      </c>
      <c r="K20" s="2">
        <f>IF($A20="GCAM",SUMIFS('GCAM By Region By Sector'!K:K,'GCAM By Region By Sector'!$C:$C,$C20,'GCAM By Region By Sector'!$B:$B,$B20)*10^3,SUMIFS('EPS Emissions'!L:L,'EPS Emissions'!$D:$D,'BAU Sector &amp; Region Breakout'!$C20,'EPS Emissions'!$C:$C,'BAU Sector &amp; Region Breakout'!$B20))</f>
        <v>93.034624133004812</v>
      </c>
      <c r="L20" s="2">
        <f>IF($A20="GCAM",SUMIFS('GCAM By Region By Sector'!L:L,'GCAM By Region By Sector'!$C:$C,$C20,'GCAM By Region By Sector'!$B:$B,$B20)*10^3,SUMIFS('EPS Emissions'!M:M,'EPS Emissions'!$D:$D,'BAU Sector &amp; Region Breakout'!$C20,'EPS Emissions'!$C:$C,'BAU Sector &amp; Region Breakout'!$B20))</f>
        <v>97.088188211775417</v>
      </c>
      <c r="M20" s="2">
        <f>IF($A20="GCAM",SUMIFS('GCAM By Region By Sector'!M:M,'GCAM By Region By Sector'!$C:$C,$C20,'GCAM By Region By Sector'!$B:$B,$B20)*10^3,SUMIFS('EPS Emissions'!N:N,'EPS Emissions'!$D:$D,'BAU Sector &amp; Region Breakout'!$C20,'EPS Emissions'!$C:$C,'BAU Sector &amp; Region Breakout'!$B20))</f>
        <v>101.14175229054604</v>
      </c>
      <c r="N20" s="2">
        <f>IF($A20="GCAM",SUMIFS('GCAM By Region By Sector'!N:N,'GCAM By Region By Sector'!$C:$C,$C20,'GCAM By Region By Sector'!$B:$B,$B20)*10^3,SUMIFS('EPS Emissions'!O:O,'EPS Emissions'!$D:$D,'BAU Sector &amp; Region Breakout'!$C20,'EPS Emissions'!$C:$C,'BAU Sector &amp; Region Breakout'!$B20))</f>
        <v>105.19531636931663</v>
      </c>
      <c r="O20" s="2">
        <f>IF($A20="GCAM",SUMIFS('GCAM By Region By Sector'!O:O,'GCAM By Region By Sector'!$C:$C,$C20,'GCAM By Region By Sector'!$B:$B,$B20)*10^3,SUMIFS('EPS Emissions'!P:P,'EPS Emissions'!$D:$D,'BAU Sector &amp; Region Breakout'!$C20,'EPS Emissions'!$C:$C,'BAU Sector &amp; Region Breakout'!$B20))</f>
        <v>108.7039918634937</v>
      </c>
      <c r="P20" s="2">
        <f>IF($A20="GCAM",SUMIFS('GCAM By Region By Sector'!P:P,'GCAM By Region By Sector'!$C:$C,$C20,'GCAM By Region By Sector'!$B:$B,$B20)*10^3,SUMIFS('EPS Emissions'!Q:Q,'EPS Emissions'!$D:$D,'BAU Sector &amp; Region Breakout'!$C20,'EPS Emissions'!$C:$C,'BAU Sector &amp; Region Breakout'!$B20))</f>
        <v>112.21266735767074</v>
      </c>
      <c r="Q20" s="2">
        <f>IF($A20="GCAM",SUMIFS('GCAM By Region By Sector'!Q:Q,'GCAM By Region By Sector'!$C:$C,$C20,'GCAM By Region By Sector'!$B:$B,$B20)*10^3,SUMIFS('EPS Emissions'!R:R,'EPS Emissions'!$D:$D,'BAU Sector &amp; Region Breakout'!$C20,'EPS Emissions'!$C:$C,'BAU Sector &amp; Region Breakout'!$B20))</f>
        <v>115.72134285184781</v>
      </c>
      <c r="R20" s="2">
        <f>IF($A20="GCAM",SUMIFS('GCAM By Region By Sector'!R:R,'GCAM By Region By Sector'!$C:$C,$C20,'GCAM By Region By Sector'!$B:$B,$B20)*10^3,SUMIFS('EPS Emissions'!S:S,'EPS Emissions'!$D:$D,'BAU Sector &amp; Region Breakout'!$C20,'EPS Emissions'!$C:$C,'BAU Sector &amp; Region Breakout'!$B20))</f>
        <v>119.23001834602485</v>
      </c>
      <c r="S20" s="2">
        <f>IF($A20="GCAM",SUMIFS('GCAM By Region By Sector'!S:S,'GCAM By Region By Sector'!$C:$C,$C20,'GCAM By Region By Sector'!$B:$B,$B20)*10^3,SUMIFS('EPS Emissions'!T:T,'EPS Emissions'!$D:$D,'BAU Sector &amp; Region Breakout'!$C20,'EPS Emissions'!$C:$C,'BAU Sector &amp; Region Breakout'!$B20))</f>
        <v>122.73869384020192</v>
      </c>
      <c r="T20" s="2">
        <f>IF($A20="GCAM",SUMIFS('GCAM By Region By Sector'!T:T,'GCAM By Region By Sector'!$C:$C,$C20,'GCAM By Region By Sector'!$B:$B,$B20)*10^3,SUMIFS('EPS Emissions'!U:U,'EPS Emissions'!$D:$D,'BAU Sector &amp; Region Breakout'!$C20,'EPS Emissions'!$C:$C,'BAU Sector &amp; Region Breakout'!$B20))</f>
        <v>125.33152979191769</v>
      </c>
      <c r="U20" s="2">
        <f>IF($A20="GCAM",SUMIFS('GCAM By Region By Sector'!U:U,'GCAM By Region By Sector'!$C:$C,$C20,'GCAM By Region By Sector'!$B:$B,$B20)*10^3,SUMIFS('EPS Emissions'!V:V,'EPS Emissions'!$D:$D,'BAU Sector &amp; Region Breakout'!$C20,'EPS Emissions'!$C:$C,'BAU Sector &amp; Region Breakout'!$B20))</f>
        <v>127.92436574363347</v>
      </c>
      <c r="V20" s="2">
        <f>IF($A20="GCAM",SUMIFS('GCAM By Region By Sector'!V:V,'GCAM By Region By Sector'!$C:$C,$C20,'GCAM By Region By Sector'!$B:$B,$B20)*10^3,SUMIFS('EPS Emissions'!W:W,'EPS Emissions'!$D:$D,'BAU Sector &amp; Region Breakout'!$C20,'EPS Emissions'!$C:$C,'BAU Sector &amp; Region Breakout'!$B20))</f>
        <v>130.51720169534926</v>
      </c>
      <c r="W20" s="2">
        <f>IF($A20="GCAM",SUMIFS('GCAM By Region By Sector'!W:W,'GCAM By Region By Sector'!$C:$C,$C20,'GCAM By Region By Sector'!$B:$B,$B20)*10^3,SUMIFS('EPS Emissions'!X:X,'EPS Emissions'!$D:$D,'BAU Sector &amp; Region Breakout'!$C20,'EPS Emissions'!$C:$C,'BAU Sector &amp; Region Breakout'!$B20))</f>
        <v>133.11003764706501</v>
      </c>
      <c r="X20" s="2">
        <f>IF($A20="GCAM",SUMIFS('GCAM By Region By Sector'!X:X,'GCAM By Region By Sector'!$C:$C,$C20,'GCAM By Region By Sector'!$B:$B,$B20)*10^3,SUMIFS('EPS Emissions'!Y:Y,'EPS Emissions'!$D:$D,'BAU Sector &amp; Region Breakout'!$C20,'EPS Emissions'!$C:$C,'BAU Sector &amp; Region Breakout'!$B20))</f>
        <v>135.7028735987808</v>
      </c>
      <c r="Y20" s="2">
        <f>IF($A20="GCAM",SUMIFS('GCAM By Region By Sector'!Y:Y,'GCAM By Region By Sector'!$C:$C,$C20,'GCAM By Region By Sector'!$B:$B,$B20)*10^3,SUMIFS('EPS Emissions'!Z:Z,'EPS Emissions'!$D:$D,'BAU Sector &amp; Region Breakout'!$C20,'EPS Emissions'!$C:$C,'BAU Sector &amp; Region Breakout'!$B20))</f>
        <v>137.47139808342968</v>
      </c>
      <c r="Z20" s="2">
        <f>IF($A20="GCAM",SUMIFS('GCAM By Region By Sector'!Z:Z,'GCAM By Region By Sector'!$C:$C,$C20,'GCAM By Region By Sector'!$B:$B,$B20)*10^3,SUMIFS('EPS Emissions'!AA:AA,'EPS Emissions'!$D:$D,'BAU Sector &amp; Region Breakout'!$C20,'EPS Emissions'!$C:$C,'BAU Sector &amp; Region Breakout'!$B20))</f>
        <v>139.23992256807855</v>
      </c>
      <c r="AA20" s="2">
        <f>IF($A20="GCAM",SUMIFS('GCAM By Region By Sector'!AA:AA,'GCAM By Region By Sector'!$C:$C,$C20,'GCAM By Region By Sector'!$B:$B,$B20)*10^3,SUMIFS('EPS Emissions'!AB:AB,'EPS Emissions'!$D:$D,'BAU Sector &amp; Region Breakout'!$C20,'EPS Emissions'!$C:$C,'BAU Sector &amp; Region Breakout'!$B20))</f>
        <v>141.00844705272743</v>
      </c>
      <c r="AB20" s="2">
        <f>IF($A20="GCAM",SUMIFS('GCAM By Region By Sector'!AB:AB,'GCAM By Region By Sector'!$C:$C,$C20,'GCAM By Region By Sector'!$B:$B,$B20)*10^3,SUMIFS('EPS Emissions'!AC:AC,'EPS Emissions'!$D:$D,'BAU Sector &amp; Region Breakout'!$C20,'EPS Emissions'!$C:$C,'BAU Sector &amp; Region Breakout'!$B20))</f>
        <v>142.77697153737631</v>
      </c>
      <c r="AC20" s="2">
        <f>IF($A20="GCAM",SUMIFS('GCAM By Region By Sector'!AC:AC,'GCAM By Region By Sector'!$C:$C,$C20,'GCAM By Region By Sector'!$B:$B,$B20)*10^3,SUMIFS('EPS Emissions'!AD:AD,'EPS Emissions'!$D:$D,'BAU Sector &amp; Region Breakout'!$C20,'EPS Emissions'!$C:$C,'BAU Sector &amp; Region Breakout'!$B20))</f>
        <v>144.54549602202519</v>
      </c>
      <c r="AD20" s="2">
        <f>IF($A20="GCAM",SUMIFS('GCAM By Region By Sector'!AD:AD,'GCAM By Region By Sector'!$C:$C,$C20,'GCAM By Region By Sector'!$B:$B,$B20)*10^3,SUMIFS('EPS Emissions'!AE:AE,'EPS Emissions'!$D:$D,'BAU Sector &amp; Region Breakout'!$C20,'EPS Emissions'!$C:$C,'BAU Sector &amp; Region Breakout'!$B20))</f>
        <v>145.74385562005773</v>
      </c>
      <c r="AE20" s="2">
        <f>IF($A20="GCAM",SUMIFS('GCAM By Region By Sector'!AE:AE,'GCAM By Region By Sector'!$C:$C,$C20,'GCAM By Region By Sector'!$B:$B,$B20)*10^3,SUMIFS('EPS Emissions'!AF:AF,'EPS Emissions'!$D:$D,'BAU Sector &amp; Region Breakout'!$C20,'EPS Emissions'!$C:$C,'BAU Sector &amp; Region Breakout'!$B20))</f>
        <v>146.9422152180903</v>
      </c>
      <c r="AF20" s="2">
        <f>IF($A20="GCAM",SUMIFS('GCAM By Region By Sector'!AF:AF,'GCAM By Region By Sector'!$C:$C,$C20,'GCAM By Region By Sector'!$B:$B,$B20)*10^3,SUMIFS('EPS Emissions'!AG:AG,'EPS Emissions'!$D:$D,'BAU Sector &amp; Region Breakout'!$C20,'EPS Emissions'!$C:$C,'BAU Sector &amp; Region Breakout'!$B20))</f>
        <v>148.14057481612286</v>
      </c>
      <c r="AG20" s="2">
        <f>IF($A20="GCAM",SUMIFS('GCAM By Region By Sector'!AG:AG,'GCAM By Region By Sector'!$C:$C,$C20,'GCAM By Region By Sector'!$B:$B,$B20)*10^3,SUMIFS('EPS Emissions'!AH:AH,'EPS Emissions'!$D:$D,'BAU Sector &amp; Region Breakout'!$C20,'EPS Emissions'!$C:$C,'BAU Sector &amp; Region Breakout'!$B20))</f>
        <v>149.3389344141554</v>
      </c>
      <c r="AH20" s="2">
        <f>IF($A20="GCAM",SUMIFS('GCAM By Region By Sector'!AH:AH,'GCAM By Region By Sector'!$C:$C,$C20,'GCAM By Region By Sector'!$B:$B,$B20)*10^3,SUMIFS('EPS Emissions'!AI:AI,'EPS Emissions'!$D:$D,'BAU Sector &amp; Region Breakout'!$C20,'EPS Emissions'!$C:$C,'BAU Sector &amp; Region Breakout'!$B20))</f>
        <v>150.53729401218797</v>
      </c>
    </row>
    <row r="21" spans="1:34" x14ac:dyDescent="0.35">
      <c r="A21" t="str">
        <f>VLOOKUP(B21,'BAU Global Total'!A$3:C$34,3,FALSE)</f>
        <v>GCAM</v>
      </c>
      <c r="B21" t="s">
        <v>14</v>
      </c>
      <c r="C21" t="s">
        <v>66</v>
      </c>
      <c r="D21" s="2">
        <f>IF($A21="GCAM",SUMIFS('GCAM By Region By Sector'!D:D,'GCAM By Region By Sector'!$C:$C,$C21,'GCAM By Region By Sector'!$B:$B,$B21)*10^3,SUMIFS('EPS Emissions'!E:E,'EPS Emissions'!$D:$D,'BAU Sector &amp; Region Breakout'!$C21,'EPS Emissions'!$C:$C,'BAU Sector &amp; Region Breakout'!$B21))</f>
        <v>5.6782797100000009</v>
      </c>
      <c r="E21" s="2">
        <f>IF($A21="GCAM",SUMIFS('GCAM By Region By Sector'!E:E,'GCAM By Region By Sector'!$C:$C,$C21,'GCAM By Region By Sector'!$B:$B,$B21)*10^3,SUMIFS('EPS Emissions'!F:F,'EPS Emissions'!$D:$D,'BAU Sector &amp; Region Breakout'!$C21,'EPS Emissions'!$C:$C,'BAU Sector &amp; Region Breakout'!$B21))</f>
        <v>5.8273334080000003</v>
      </c>
      <c r="F21" s="2">
        <f>IF($A21="GCAM",SUMIFS('GCAM By Region By Sector'!F:F,'GCAM By Region By Sector'!$C:$C,$C21,'GCAM By Region By Sector'!$B:$B,$B21)*10^3,SUMIFS('EPS Emissions'!G:G,'EPS Emissions'!$D:$D,'BAU Sector &amp; Region Breakout'!$C21,'EPS Emissions'!$C:$C,'BAU Sector &amp; Region Breakout'!$B21))</f>
        <v>5.9763871060000007</v>
      </c>
      <c r="G21" s="2">
        <f>IF($A21="GCAM",SUMIFS('GCAM By Region By Sector'!G:G,'GCAM By Region By Sector'!$C:$C,$C21,'GCAM By Region By Sector'!$B:$B,$B21)*10^3,SUMIFS('EPS Emissions'!H:H,'EPS Emissions'!$D:$D,'BAU Sector &amp; Region Breakout'!$C21,'EPS Emissions'!$C:$C,'BAU Sector &amp; Region Breakout'!$B21))</f>
        <v>6.1254408040000001</v>
      </c>
      <c r="H21" s="2">
        <f>IF($A21="GCAM",SUMIFS('GCAM By Region By Sector'!H:H,'GCAM By Region By Sector'!$C:$C,$C21,'GCAM By Region By Sector'!$B:$B,$B21)*10^3,SUMIFS('EPS Emissions'!I:I,'EPS Emissions'!$D:$D,'BAU Sector &amp; Region Breakout'!$C21,'EPS Emissions'!$C:$C,'BAU Sector &amp; Region Breakout'!$B21))</f>
        <v>6.2744945020000005</v>
      </c>
      <c r="I21" s="2">
        <f>IF($A21="GCAM",SUMIFS('GCAM By Region By Sector'!I:I,'GCAM By Region By Sector'!$C:$C,$C21,'GCAM By Region By Sector'!$B:$B,$B21)*10^3,SUMIFS('EPS Emissions'!J:J,'EPS Emissions'!$D:$D,'BAU Sector &amp; Region Breakout'!$C21,'EPS Emissions'!$C:$C,'BAU Sector &amp; Region Breakout'!$B21))</f>
        <v>6.4235481999999999</v>
      </c>
      <c r="J21" s="2">
        <f>IF($A21="GCAM",SUMIFS('GCAM By Region By Sector'!J:J,'GCAM By Region By Sector'!$C:$C,$C21,'GCAM By Region By Sector'!$B:$B,$B21)*10^3,SUMIFS('EPS Emissions'!K:K,'EPS Emissions'!$D:$D,'BAU Sector &amp; Region Breakout'!$C21,'EPS Emissions'!$C:$C,'BAU Sector &amp; Region Breakout'!$B21))</f>
        <v>6.7317877180000005</v>
      </c>
      <c r="K21" s="2">
        <f>IF($A21="GCAM",SUMIFS('GCAM By Region By Sector'!K:K,'GCAM By Region By Sector'!$C:$C,$C21,'GCAM By Region By Sector'!$B:$B,$B21)*10^3,SUMIFS('EPS Emissions'!L:L,'EPS Emissions'!$D:$D,'BAU Sector &amp; Region Breakout'!$C21,'EPS Emissions'!$C:$C,'BAU Sector &amp; Region Breakout'!$B21))</f>
        <v>7.0400272360000002</v>
      </c>
      <c r="L21" s="2">
        <f>IF($A21="GCAM",SUMIFS('GCAM By Region By Sector'!L:L,'GCAM By Region By Sector'!$C:$C,$C21,'GCAM By Region By Sector'!$B:$B,$B21)*10^3,SUMIFS('EPS Emissions'!M:M,'EPS Emissions'!$D:$D,'BAU Sector &amp; Region Breakout'!$C21,'EPS Emissions'!$C:$C,'BAU Sector &amp; Region Breakout'!$B21))</f>
        <v>7.3482667540000008</v>
      </c>
      <c r="M21" s="2">
        <f>IF($A21="GCAM",SUMIFS('GCAM By Region By Sector'!M:M,'GCAM By Region By Sector'!$C:$C,$C21,'GCAM By Region By Sector'!$B:$B,$B21)*10^3,SUMIFS('EPS Emissions'!N:N,'EPS Emissions'!$D:$D,'BAU Sector &amp; Region Breakout'!$C21,'EPS Emissions'!$C:$C,'BAU Sector &amp; Region Breakout'!$B21))</f>
        <v>7.6565062720000006</v>
      </c>
      <c r="N21" s="2">
        <f>IF($A21="GCAM",SUMIFS('GCAM By Region By Sector'!N:N,'GCAM By Region By Sector'!$C:$C,$C21,'GCAM By Region By Sector'!$B:$B,$B21)*10^3,SUMIFS('EPS Emissions'!O:O,'EPS Emissions'!$D:$D,'BAU Sector &amp; Region Breakout'!$C21,'EPS Emissions'!$C:$C,'BAU Sector &amp; Region Breakout'!$B21))</f>
        <v>7.9647457900000003</v>
      </c>
      <c r="O21" s="2">
        <f>IF($A21="GCAM",SUMIFS('GCAM By Region By Sector'!O:O,'GCAM By Region By Sector'!$C:$C,$C21,'GCAM By Region By Sector'!$B:$B,$B21)*10^3,SUMIFS('EPS Emissions'!P:P,'EPS Emissions'!$D:$D,'BAU Sector &amp; Region Breakout'!$C21,'EPS Emissions'!$C:$C,'BAU Sector &amp; Region Breakout'!$B21))</f>
        <v>8.3207759229999994</v>
      </c>
      <c r="P21" s="2">
        <f>IF($A21="GCAM",SUMIFS('GCAM By Region By Sector'!P:P,'GCAM By Region By Sector'!$C:$C,$C21,'GCAM By Region By Sector'!$B:$B,$B21)*10^3,SUMIFS('EPS Emissions'!Q:Q,'EPS Emissions'!$D:$D,'BAU Sector &amp; Region Breakout'!$C21,'EPS Emissions'!$C:$C,'BAU Sector &amp; Region Breakout'!$B21))</f>
        <v>8.6768060560000002</v>
      </c>
      <c r="Q21" s="2">
        <f>IF($A21="GCAM",SUMIFS('GCAM By Region By Sector'!Q:Q,'GCAM By Region By Sector'!$C:$C,$C21,'GCAM By Region By Sector'!$B:$B,$B21)*10^3,SUMIFS('EPS Emissions'!R:R,'EPS Emissions'!$D:$D,'BAU Sector &amp; Region Breakout'!$C21,'EPS Emissions'!$C:$C,'BAU Sector &amp; Region Breakout'!$B21))</f>
        <v>9.0328361889999993</v>
      </c>
      <c r="R21" s="2">
        <f>IF($A21="GCAM",SUMIFS('GCAM By Region By Sector'!R:R,'GCAM By Region By Sector'!$C:$C,$C21,'GCAM By Region By Sector'!$B:$B,$B21)*10^3,SUMIFS('EPS Emissions'!S:S,'EPS Emissions'!$D:$D,'BAU Sector &amp; Region Breakout'!$C21,'EPS Emissions'!$C:$C,'BAU Sector &amp; Region Breakout'!$B21))</f>
        <v>9.3888663219999984</v>
      </c>
      <c r="S21" s="2">
        <f>IF($A21="GCAM",SUMIFS('GCAM By Region By Sector'!S:S,'GCAM By Region By Sector'!$C:$C,$C21,'GCAM By Region By Sector'!$B:$B,$B21)*10^3,SUMIFS('EPS Emissions'!T:T,'EPS Emissions'!$D:$D,'BAU Sector &amp; Region Breakout'!$C21,'EPS Emissions'!$C:$C,'BAU Sector &amp; Region Breakout'!$B21))</f>
        <v>9.7448964549999992</v>
      </c>
      <c r="T21" s="2">
        <f>IF($A21="GCAM",SUMIFS('GCAM By Region By Sector'!T:T,'GCAM By Region By Sector'!$C:$C,$C21,'GCAM By Region By Sector'!$B:$B,$B21)*10^3,SUMIFS('EPS Emissions'!U:U,'EPS Emissions'!$D:$D,'BAU Sector &amp; Region Breakout'!$C21,'EPS Emissions'!$C:$C,'BAU Sector &amp; Region Breakout'!$B21))</f>
        <v>10.251233783999998</v>
      </c>
      <c r="U21" s="2">
        <f>IF($A21="GCAM",SUMIFS('GCAM By Region By Sector'!U:U,'GCAM By Region By Sector'!$C:$C,$C21,'GCAM By Region By Sector'!$B:$B,$B21)*10^3,SUMIFS('EPS Emissions'!V:V,'EPS Emissions'!$D:$D,'BAU Sector &amp; Region Breakout'!$C21,'EPS Emissions'!$C:$C,'BAU Sector &amp; Region Breakout'!$B21))</f>
        <v>10.757571112999999</v>
      </c>
      <c r="V21" s="2">
        <f>IF($A21="GCAM",SUMIFS('GCAM By Region By Sector'!V:V,'GCAM By Region By Sector'!$C:$C,$C21,'GCAM By Region By Sector'!$B:$B,$B21)*10^3,SUMIFS('EPS Emissions'!W:W,'EPS Emissions'!$D:$D,'BAU Sector &amp; Region Breakout'!$C21,'EPS Emissions'!$C:$C,'BAU Sector &amp; Region Breakout'!$B21))</f>
        <v>11.263908442</v>
      </c>
      <c r="W21" s="2">
        <f>IF($A21="GCAM",SUMIFS('GCAM By Region By Sector'!W:W,'GCAM By Region By Sector'!$C:$C,$C21,'GCAM By Region By Sector'!$B:$B,$B21)*10^3,SUMIFS('EPS Emissions'!X:X,'EPS Emissions'!$D:$D,'BAU Sector &amp; Region Breakout'!$C21,'EPS Emissions'!$C:$C,'BAU Sector &amp; Region Breakout'!$B21))</f>
        <v>11.770245771000001</v>
      </c>
      <c r="X21" s="2">
        <f>IF($A21="GCAM",SUMIFS('GCAM By Region By Sector'!X:X,'GCAM By Region By Sector'!$C:$C,$C21,'GCAM By Region By Sector'!$B:$B,$B21)*10^3,SUMIFS('EPS Emissions'!Y:Y,'EPS Emissions'!$D:$D,'BAU Sector &amp; Region Breakout'!$C21,'EPS Emissions'!$C:$C,'BAU Sector &amp; Region Breakout'!$B21))</f>
        <v>12.2765831</v>
      </c>
      <c r="Y21" s="2">
        <f>IF($A21="GCAM",SUMIFS('GCAM By Region By Sector'!Y:Y,'GCAM By Region By Sector'!$C:$C,$C21,'GCAM By Region By Sector'!$B:$B,$B21)*10^3,SUMIFS('EPS Emissions'!Z:Z,'EPS Emissions'!$D:$D,'BAU Sector &amp; Region Breakout'!$C21,'EPS Emissions'!$C:$C,'BAU Sector &amp; Region Breakout'!$B21))</f>
        <v>12.809690011000001</v>
      </c>
      <c r="Z21" s="2">
        <f>IF($A21="GCAM",SUMIFS('GCAM By Region By Sector'!Z:Z,'GCAM By Region By Sector'!$C:$C,$C21,'GCAM By Region By Sector'!$B:$B,$B21)*10^3,SUMIFS('EPS Emissions'!AA:AA,'EPS Emissions'!$D:$D,'BAU Sector &amp; Region Breakout'!$C21,'EPS Emissions'!$C:$C,'BAU Sector &amp; Region Breakout'!$B21))</f>
        <v>13.342796922</v>
      </c>
      <c r="AA21" s="2">
        <f>IF($A21="GCAM",SUMIFS('GCAM By Region By Sector'!AA:AA,'GCAM By Region By Sector'!$C:$C,$C21,'GCAM By Region By Sector'!$B:$B,$B21)*10^3,SUMIFS('EPS Emissions'!AB:AB,'EPS Emissions'!$D:$D,'BAU Sector &amp; Region Breakout'!$C21,'EPS Emissions'!$C:$C,'BAU Sector &amp; Region Breakout'!$B21))</f>
        <v>13.875903833000001</v>
      </c>
      <c r="AB21" s="2">
        <f>IF($A21="GCAM",SUMIFS('GCAM By Region By Sector'!AB:AB,'GCAM By Region By Sector'!$C:$C,$C21,'GCAM By Region By Sector'!$B:$B,$B21)*10^3,SUMIFS('EPS Emissions'!AC:AC,'EPS Emissions'!$D:$D,'BAU Sector &amp; Region Breakout'!$C21,'EPS Emissions'!$C:$C,'BAU Sector &amp; Region Breakout'!$B21))</f>
        <v>14.409010744</v>
      </c>
      <c r="AC21" s="2">
        <f>IF($A21="GCAM",SUMIFS('GCAM By Region By Sector'!AC:AC,'GCAM By Region By Sector'!$C:$C,$C21,'GCAM By Region By Sector'!$B:$B,$B21)*10^3,SUMIFS('EPS Emissions'!AD:AD,'EPS Emissions'!$D:$D,'BAU Sector &amp; Region Breakout'!$C21,'EPS Emissions'!$C:$C,'BAU Sector &amp; Region Breakout'!$B21))</f>
        <v>14.942117655000001</v>
      </c>
      <c r="AD21" s="2">
        <f>IF($A21="GCAM",SUMIFS('GCAM By Region By Sector'!AD:AD,'GCAM By Region By Sector'!$C:$C,$C21,'GCAM By Region By Sector'!$B:$B,$B21)*10^3,SUMIFS('EPS Emissions'!AE:AE,'EPS Emissions'!$D:$D,'BAU Sector &amp; Region Breakout'!$C21,'EPS Emissions'!$C:$C,'BAU Sector &amp; Region Breakout'!$B21))</f>
        <v>15.476040446000001</v>
      </c>
      <c r="AE21" s="2">
        <f>IF($A21="GCAM",SUMIFS('GCAM By Region By Sector'!AE:AE,'GCAM By Region By Sector'!$C:$C,$C21,'GCAM By Region By Sector'!$B:$B,$B21)*10^3,SUMIFS('EPS Emissions'!AF:AF,'EPS Emissions'!$D:$D,'BAU Sector &amp; Region Breakout'!$C21,'EPS Emissions'!$C:$C,'BAU Sector &amp; Region Breakout'!$B21))</f>
        <v>16.009963237000001</v>
      </c>
      <c r="AF21" s="2">
        <f>IF($A21="GCAM",SUMIFS('GCAM By Region By Sector'!AF:AF,'GCAM By Region By Sector'!$C:$C,$C21,'GCAM By Region By Sector'!$B:$B,$B21)*10^3,SUMIFS('EPS Emissions'!AG:AG,'EPS Emissions'!$D:$D,'BAU Sector &amp; Region Breakout'!$C21,'EPS Emissions'!$C:$C,'BAU Sector &amp; Region Breakout'!$B21))</f>
        <v>16.543886027999999</v>
      </c>
      <c r="AG21" s="2">
        <f>IF($A21="GCAM",SUMIFS('GCAM By Region By Sector'!AG:AG,'GCAM By Region By Sector'!$C:$C,$C21,'GCAM By Region By Sector'!$B:$B,$B21)*10^3,SUMIFS('EPS Emissions'!AH:AH,'EPS Emissions'!$D:$D,'BAU Sector &amp; Region Breakout'!$C21,'EPS Emissions'!$C:$C,'BAU Sector &amp; Region Breakout'!$B21))</f>
        <v>17.077808819000001</v>
      </c>
      <c r="AH21" s="2">
        <f>IF($A21="GCAM",SUMIFS('GCAM By Region By Sector'!AH:AH,'GCAM By Region By Sector'!$C:$C,$C21,'GCAM By Region By Sector'!$B:$B,$B21)*10^3,SUMIFS('EPS Emissions'!AI:AI,'EPS Emissions'!$D:$D,'BAU Sector &amp; Region Breakout'!$C21,'EPS Emissions'!$C:$C,'BAU Sector &amp; Region Breakout'!$B21))</f>
        <v>17.61173161</v>
      </c>
    </row>
    <row r="22" spans="1:34" x14ac:dyDescent="0.35">
      <c r="A22" t="str">
        <f>VLOOKUP(B22,'BAU Global Total'!A$3:C$34,3,FALSE)</f>
        <v>GCAM</v>
      </c>
      <c r="B22" t="s">
        <v>14</v>
      </c>
      <c r="C22" t="s">
        <v>67</v>
      </c>
      <c r="D22" s="2">
        <f>IF($A22="GCAM",SUMIFS('GCAM By Region By Sector'!D:D,'GCAM By Region By Sector'!$C:$C,$C22,'GCAM By Region By Sector'!$B:$B,$B22)*10^3,SUMIFS('EPS Emissions'!E:E,'EPS Emissions'!$D:$D,'BAU Sector &amp; Region Breakout'!$C22,'EPS Emissions'!$C:$C,'BAU Sector &amp; Region Breakout'!$B22))</f>
        <v>151.52769760421597</v>
      </c>
      <c r="E22" s="2">
        <f>IF($A22="GCAM",SUMIFS('GCAM By Region By Sector'!E:E,'GCAM By Region By Sector'!$C:$C,$C22,'GCAM By Region By Sector'!$B:$B,$B22)*10^3,SUMIFS('EPS Emissions'!F:F,'EPS Emissions'!$D:$D,'BAU Sector &amp; Region Breakout'!$C22,'EPS Emissions'!$C:$C,'BAU Sector &amp; Region Breakout'!$B22))</f>
        <v>153.6182242888425</v>
      </c>
      <c r="F22" s="2">
        <f>IF($A22="GCAM",SUMIFS('GCAM By Region By Sector'!F:F,'GCAM By Region By Sector'!$C:$C,$C22,'GCAM By Region By Sector'!$B:$B,$B22)*10^3,SUMIFS('EPS Emissions'!G:G,'EPS Emissions'!$D:$D,'BAU Sector &amp; Region Breakout'!$C22,'EPS Emissions'!$C:$C,'BAU Sector &amp; Region Breakout'!$B22))</f>
        <v>155.70875097346902</v>
      </c>
      <c r="G22" s="2">
        <f>IF($A22="GCAM",SUMIFS('GCAM By Region By Sector'!G:G,'GCAM By Region By Sector'!$C:$C,$C22,'GCAM By Region By Sector'!$B:$B,$B22)*10^3,SUMIFS('EPS Emissions'!H:H,'EPS Emissions'!$D:$D,'BAU Sector &amp; Region Breakout'!$C22,'EPS Emissions'!$C:$C,'BAU Sector &amp; Region Breakout'!$B22))</f>
        <v>157.79927765809555</v>
      </c>
      <c r="H22" s="2">
        <f>IF($A22="GCAM",SUMIFS('GCAM By Region By Sector'!H:H,'GCAM By Region By Sector'!$C:$C,$C22,'GCAM By Region By Sector'!$B:$B,$B22)*10^3,SUMIFS('EPS Emissions'!I:I,'EPS Emissions'!$D:$D,'BAU Sector &amp; Region Breakout'!$C22,'EPS Emissions'!$C:$C,'BAU Sector &amp; Region Breakout'!$B22))</f>
        <v>159.88980434272207</v>
      </c>
      <c r="I22" s="2">
        <f>IF($A22="GCAM",SUMIFS('GCAM By Region By Sector'!I:I,'GCAM By Region By Sector'!$C:$C,$C22,'GCAM By Region By Sector'!$B:$B,$B22)*10^3,SUMIFS('EPS Emissions'!J:J,'EPS Emissions'!$D:$D,'BAU Sector &amp; Region Breakout'!$C22,'EPS Emissions'!$C:$C,'BAU Sector &amp; Region Breakout'!$B22))</f>
        <v>161.9803310273486</v>
      </c>
      <c r="J22" s="2">
        <f>IF($A22="GCAM",SUMIFS('GCAM By Region By Sector'!J:J,'GCAM By Region By Sector'!$C:$C,$C22,'GCAM By Region By Sector'!$B:$B,$B22)*10^3,SUMIFS('EPS Emissions'!K:K,'EPS Emissions'!$D:$D,'BAU Sector &amp; Region Breakout'!$C22,'EPS Emissions'!$C:$C,'BAU Sector &amp; Region Breakout'!$B22))</f>
        <v>167.49432828475491</v>
      </c>
      <c r="K22" s="2">
        <f>IF($A22="GCAM",SUMIFS('GCAM By Region By Sector'!K:K,'GCAM By Region By Sector'!$C:$C,$C22,'GCAM By Region By Sector'!$B:$B,$B22)*10^3,SUMIFS('EPS Emissions'!L:L,'EPS Emissions'!$D:$D,'BAU Sector &amp; Region Breakout'!$C22,'EPS Emissions'!$C:$C,'BAU Sector &amp; Region Breakout'!$B22))</f>
        <v>173.00832554216123</v>
      </c>
      <c r="L22" s="2">
        <f>IF($A22="GCAM",SUMIFS('GCAM By Region By Sector'!L:L,'GCAM By Region By Sector'!$C:$C,$C22,'GCAM By Region By Sector'!$B:$B,$B22)*10^3,SUMIFS('EPS Emissions'!M:M,'EPS Emissions'!$D:$D,'BAU Sector &amp; Region Breakout'!$C22,'EPS Emissions'!$C:$C,'BAU Sector &amp; Region Breakout'!$B22))</f>
        <v>178.52232279956755</v>
      </c>
      <c r="M22" s="2">
        <f>IF($A22="GCAM",SUMIFS('GCAM By Region By Sector'!M:M,'GCAM By Region By Sector'!$C:$C,$C22,'GCAM By Region By Sector'!$B:$B,$B22)*10^3,SUMIFS('EPS Emissions'!N:N,'EPS Emissions'!$D:$D,'BAU Sector &amp; Region Breakout'!$C22,'EPS Emissions'!$C:$C,'BAU Sector &amp; Region Breakout'!$B22))</f>
        <v>184.03632005697384</v>
      </c>
      <c r="N22" s="2">
        <f>IF($A22="GCAM",SUMIFS('GCAM By Region By Sector'!N:N,'GCAM By Region By Sector'!$C:$C,$C22,'GCAM By Region By Sector'!$B:$B,$B22)*10^3,SUMIFS('EPS Emissions'!O:O,'EPS Emissions'!$D:$D,'BAU Sector &amp; Region Breakout'!$C22,'EPS Emissions'!$C:$C,'BAU Sector &amp; Region Breakout'!$B22))</f>
        <v>189.55031731438015</v>
      </c>
      <c r="O22" s="2">
        <f>IF($A22="GCAM",SUMIFS('GCAM By Region By Sector'!O:O,'GCAM By Region By Sector'!$C:$C,$C22,'GCAM By Region By Sector'!$B:$B,$B22)*10^3,SUMIFS('EPS Emissions'!P:P,'EPS Emissions'!$D:$D,'BAU Sector &amp; Region Breakout'!$C22,'EPS Emissions'!$C:$C,'BAU Sector &amp; Region Breakout'!$B22))</f>
        <v>193.29311741040101</v>
      </c>
      <c r="P22" s="2">
        <f>IF($A22="GCAM",SUMIFS('GCAM By Region By Sector'!P:P,'GCAM By Region By Sector'!$C:$C,$C22,'GCAM By Region By Sector'!$B:$B,$B22)*10^3,SUMIFS('EPS Emissions'!Q:Q,'EPS Emissions'!$D:$D,'BAU Sector &amp; Region Breakout'!$C22,'EPS Emissions'!$C:$C,'BAU Sector &amp; Region Breakout'!$B22))</f>
        <v>197.03591750642187</v>
      </c>
      <c r="Q22" s="2">
        <f>IF($A22="GCAM",SUMIFS('GCAM By Region By Sector'!Q:Q,'GCAM By Region By Sector'!$C:$C,$C22,'GCAM By Region By Sector'!$B:$B,$B22)*10^3,SUMIFS('EPS Emissions'!R:R,'EPS Emissions'!$D:$D,'BAU Sector &amp; Region Breakout'!$C22,'EPS Emissions'!$C:$C,'BAU Sector &amp; Region Breakout'!$B22))</f>
        <v>200.77871760244273</v>
      </c>
      <c r="R22" s="2">
        <f>IF($A22="GCAM",SUMIFS('GCAM By Region By Sector'!R:R,'GCAM By Region By Sector'!$C:$C,$C22,'GCAM By Region By Sector'!$B:$B,$B22)*10^3,SUMIFS('EPS Emissions'!S:S,'EPS Emissions'!$D:$D,'BAU Sector &amp; Region Breakout'!$C22,'EPS Emissions'!$C:$C,'BAU Sector &amp; Region Breakout'!$B22))</f>
        <v>204.52151769846361</v>
      </c>
      <c r="S22" s="2">
        <f>IF($A22="GCAM",SUMIFS('GCAM By Region By Sector'!S:S,'GCAM By Region By Sector'!$C:$C,$C22,'GCAM By Region By Sector'!$B:$B,$B22)*10^3,SUMIFS('EPS Emissions'!T:T,'EPS Emissions'!$D:$D,'BAU Sector &amp; Region Breakout'!$C22,'EPS Emissions'!$C:$C,'BAU Sector &amp; Region Breakout'!$B22))</f>
        <v>208.26431779448444</v>
      </c>
      <c r="T22" s="2">
        <f>IF($A22="GCAM",SUMIFS('GCAM By Region By Sector'!T:T,'GCAM By Region By Sector'!$C:$C,$C22,'GCAM By Region By Sector'!$B:$B,$B22)*10^3,SUMIFS('EPS Emissions'!U:U,'EPS Emissions'!$D:$D,'BAU Sector &amp; Region Breakout'!$C22,'EPS Emissions'!$C:$C,'BAU Sector &amp; Region Breakout'!$B22))</f>
        <v>211.63245267478342</v>
      </c>
      <c r="U22" s="2">
        <f>IF($A22="GCAM",SUMIFS('GCAM By Region By Sector'!U:U,'GCAM By Region By Sector'!$C:$C,$C22,'GCAM By Region By Sector'!$B:$B,$B22)*10^3,SUMIFS('EPS Emissions'!V:V,'EPS Emissions'!$D:$D,'BAU Sector &amp; Region Breakout'!$C22,'EPS Emissions'!$C:$C,'BAU Sector &amp; Region Breakout'!$B22))</f>
        <v>215.00058755508238</v>
      </c>
      <c r="V22" s="2">
        <f>IF($A22="GCAM",SUMIFS('GCAM By Region By Sector'!V:V,'GCAM By Region By Sector'!$C:$C,$C22,'GCAM By Region By Sector'!$B:$B,$B22)*10^3,SUMIFS('EPS Emissions'!W:W,'EPS Emissions'!$D:$D,'BAU Sector &amp; Region Breakout'!$C22,'EPS Emissions'!$C:$C,'BAU Sector &amp; Region Breakout'!$B22))</f>
        <v>218.36872243538133</v>
      </c>
      <c r="W22" s="2">
        <f>IF($A22="GCAM",SUMIFS('GCAM By Region By Sector'!W:W,'GCAM By Region By Sector'!$C:$C,$C22,'GCAM By Region By Sector'!$B:$B,$B22)*10^3,SUMIFS('EPS Emissions'!X:X,'EPS Emissions'!$D:$D,'BAU Sector &amp; Region Breakout'!$C22,'EPS Emissions'!$C:$C,'BAU Sector &amp; Region Breakout'!$B22))</f>
        <v>221.73685731568031</v>
      </c>
      <c r="X22" s="2">
        <f>IF($A22="GCAM",SUMIFS('GCAM By Region By Sector'!X:X,'GCAM By Region By Sector'!$C:$C,$C22,'GCAM By Region By Sector'!$B:$B,$B22)*10^3,SUMIFS('EPS Emissions'!Y:Y,'EPS Emissions'!$D:$D,'BAU Sector &amp; Region Breakout'!$C22,'EPS Emissions'!$C:$C,'BAU Sector &amp; Region Breakout'!$B22))</f>
        <v>225.10499219597926</v>
      </c>
      <c r="Y22" s="2">
        <f>IF($A22="GCAM",SUMIFS('GCAM By Region By Sector'!Y:Y,'GCAM By Region By Sector'!$C:$C,$C22,'GCAM By Region By Sector'!$B:$B,$B22)*10^3,SUMIFS('EPS Emissions'!Z:Z,'EPS Emissions'!$D:$D,'BAU Sector &amp; Region Breakout'!$C22,'EPS Emissions'!$C:$C,'BAU Sector &amp; Region Breakout'!$B22))</f>
        <v>228.78412676119453</v>
      </c>
      <c r="Z22" s="2">
        <f>IF($A22="GCAM",SUMIFS('GCAM By Region By Sector'!Z:Z,'GCAM By Region By Sector'!$C:$C,$C22,'GCAM By Region By Sector'!$B:$B,$B22)*10^3,SUMIFS('EPS Emissions'!AA:AA,'EPS Emissions'!$D:$D,'BAU Sector &amp; Region Breakout'!$C22,'EPS Emissions'!$C:$C,'BAU Sector &amp; Region Breakout'!$B22))</f>
        <v>232.46326132640982</v>
      </c>
      <c r="AA22" s="2">
        <f>IF($A22="GCAM",SUMIFS('GCAM By Region By Sector'!AA:AA,'GCAM By Region By Sector'!$C:$C,$C22,'GCAM By Region By Sector'!$B:$B,$B22)*10^3,SUMIFS('EPS Emissions'!AB:AB,'EPS Emissions'!$D:$D,'BAU Sector &amp; Region Breakout'!$C22,'EPS Emissions'!$C:$C,'BAU Sector &amp; Region Breakout'!$B22))</f>
        <v>236.14239589162509</v>
      </c>
      <c r="AB22" s="2">
        <f>IF($A22="GCAM",SUMIFS('GCAM By Region By Sector'!AB:AB,'GCAM By Region By Sector'!$C:$C,$C22,'GCAM By Region By Sector'!$B:$B,$B22)*10^3,SUMIFS('EPS Emissions'!AC:AC,'EPS Emissions'!$D:$D,'BAU Sector &amp; Region Breakout'!$C22,'EPS Emissions'!$C:$C,'BAU Sector &amp; Region Breakout'!$B22))</f>
        <v>239.82153045684038</v>
      </c>
      <c r="AC22" s="2">
        <f>IF($A22="GCAM",SUMIFS('GCAM By Region By Sector'!AC:AC,'GCAM By Region By Sector'!$C:$C,$C22,'GCAM By Region By Sector'!$B:$B,$B22)*10^3,SUMIFS('EPS Emissions'!AD:AD,'EPS Emissions'!$D:$D,'BAU Sector &amp; Region Breakout'!$C22,'EPS Emissions'!$C:$C,'BAU Sector &amp; Region Breakout'!$B22))</f>
        <v>243.50066502205564</v>
      </c>
      <c r="AD22" s="2">
        <f>IF($A22="GCAM",SUMIFS('GCAM By Region By Sector'!AD:AD,'GCAM By Region By Sector'!$C:$C,$C22,'GCAM By Region By Sector'!$B:$B,$B22)*10^3,SUMIFS('EPS Emissions'!AE:AE,'EPS Emissions'!$D:$D,'BAU Sector &amp; Region Breakout'!$C22,'EPS Emissions'!$C:$C,'BAU Sector &amp; Region Breakout'!$B22))</f>
        <v>246.72155141216854</v>
      </c>
      <c r="AE22" s="2">
        <f>IF($A22="GCAM",SUMIFS('GCAM By Region By Sector'!AE:AE,'GCAM By Region By Sector'!$C:$C,$C22,'GCAM By Region By Sector'!$B:$B,$B22)*10^3,SUMIFS('EPS Emissions'!AF:AF,'EPS Emissions'!$D:$D,'BAU Sector &amp; Region Breakout'!$C22,'EPS Emissions'!$C:$C,'BAU Sector &amp; Region Breakout'!$B22))</f>
        <v>249.94243780228143</v>
      </c>
      <c r="AF22" s="2">
        <f>IF($A22="GCAM",SUMIFS('GCAM By Region By Sector'!AF:AF,'GCAM By Region By Sector'!$C:$C,$C22,'GCAM By Region By Sector'!$B:$B,$B22)*10^3,SUMIFS('EPS Emissions'!AG:AG,'EPS Emissions'!$D:$D,'BAU Sector &amp; Region Breakout'!$C22,'EPS Emissions'!$C:$C,'BAU Sector &amp; Region Breakout'!$B22))</f>
        <v>253.16332419239436</v>
      </c>
      <c r="AG22" s="2">
        <f>IF($A22="GCAM",SUMIFS('GCAM By Region By Sector'!AG:AG,'GCAM By Region By Sector'!$C:$C,$C22,'GCAM By Region By Sector'!$B:$B,$B22)*10^3,SUMIFS('EPS Emissions'!AH:AH,'EPS Emissions'!$D:$D,'BAU Sector &amp; Region Breakout'!$C22,'EPS Emissions'!$C:$C,'BAU Sector &amp; Region Breakout'!$B22))</f>
        <v>256.38421058250719</v>
      </c>
      <c r="AH22" s="2">
        <f>IF($A22="GCAM",SUMIFS('GCAM By Region By Sector'!AH:AH,'GCAM By Region By Sector'!$C:$C,$C22,'GCAM By Region By Sector'!$B:$B,$B22)*10^3,SUMIFS('EPS Emissions'!AI:AI,'EPS Emissions'!$D:$D,'BAU Sector &amp; Region Breakout'!$C22,'EPS Emissions'!$C:$C,'BAU Sector &amp; Region Breakout'!$B22))</f>
        <v>259.60509697262012</v>
      </c>
    </row>
    <row r="23" spans="1:34" x14ac:dyDescent="0.35">
      <c r="A23" t="str">
        <f>VLOOKUP(B23,'BAU Global Total'!A$3:C$34,3,FALSE)</f>
        <v>GCAM</v>
      </c>
      <c r="B23" t="s">
        <v>14</v>
      </c>
      <c r="C23" t="s">
        <v>68</v>
      </c>
      <c r="D23" s="2" t="e">
        <f>IF($A23="GCAM",SUMIFS('GCAM By Region By Sector'!D:D,'GCAM By Region By Sector'!$C:$C,$C23,'GCAM By Region By Sector'!$B:$B,$B23)*10^3,SUMIFS('EPS Emissions'!E:E,'EPS Emissions'!$D:$D,'BAU Sector &amp; Region Breakout'!$C23,'EPS Emissions'!$C:$C,'BAU Sector &amp; Region Breakout'!$B23))</f>
        <v>#VALUE!</v>
      </c>
      <c r="E23" s="2" t="e">
        <f>IF($A23="GCAM",SUMIFS('GCAM By Region By Sector'!E:E,'GCAM By Region By Sector'!$C:$C,$C23,'GCAM By Region By Sector'!$B:$B,$B23)*10^3,SUMIFS('EPS Emissions'!F:F,'EPS Emissions'!$D:$D,'BAU Sector &amp; Region Breakout'!$C23,'EPS Emissions'!$C:$C,'BAU Sector &amp; Region Breakout'!$B23))</f>
        <v>#VALUE!</v>
      </c>
      <c r="F23" s="2" t="e">
        <f>IF($A23="GCAM",SUMIFS('GCAM By Region By Sector'!F:F,'GCAM By Region By Sector'!$C:$C,$C23,'GCAM By Region By Sector'!$B:$B,$B23)*10^3,SUMIFS('EPS Emissions'!G:G,'EPS Emissions'!$D:$D,'BAU Sector &amp; Region Breakout'!$C23,'EPS Emissions'!$C:$C,'BAU Sector &amp; Region Breakout'!$B23))</f>
        <v>#VALUE!</v>
      </c>
      <c r="G23" s="2" t="e">
        <f>IF($A23="GCAM",SUMIFS('GCAM By Region By Sector'!G:G,'GCAM By Region By Sector'!$C:$C,$C23,'GCAM By Region By Sector'!$B:$B,$B23)*10^3,SUMIFS('EPS Emissions'!H:H,'EPS Emissions'!$D:$D,'BAU Sector &amp; Region Breakout'!$C23,'EPS Emissions'!$C:$C,'BAU Sector &amp; Region Breakout'!$B23))</f>
        <v>#VALUE!</v>
      </c>
      <c r="H23" s="2" t="e">
        <f>IF($A23="GCAM",SUMIFS('GCAM By Region By Sector'!H:H,'GCAM By Region By Sector'!$C:$C,$C23,'GCAM By Region By Sector'!$B:$B,$B23)*10^3,SUMIFS('EPS Emissions'!I:I,'EPS Emissions'!$D:$D,'BAU Sector &amp; Region Breakout'!$C23,'EPS Emissions'!$C:$C,'BAU Sector &amp; Region Breakout'!$B23))</f>
        <v>#VALUE!</v>
      </c>
      <c r="I23" s="2">
        <f>IF($A23="GCAM",SUMIFS('GCAM By Region By Sector'!I:I,'GCAM By Region By Sector'!$C:$C,$C23,'GCAM By Region By Sector'!$B:$B,$B23)*10^3,SUMIFS('EPS Emissions'!J:J,'EPS Emissions'!$D:$D,'BAU Sector &amp; Region Breakout'!$C23,'EPS Emissions'!$C:$C,'BAU Sector &amp; Region Breakout'!$B23))</f>
        <v>14.5958670414</v>
      </c>
      <c r="J23" s="2">
        <f>IF($A23="GCAM",SUMIFS('GCAM By Region By Sector'!J:J,'GCAM By Region By Sector'!$C:$C,$C23,'GCAM By Region By Sector'!$B:$B,$B23)*10^3,SUMIFS('EPS Emissions'!K:K,'EPS Emissions'!$D:$D,'BAU Sector &amp; Region Breakout'!$C23,'EPS Emissions'!$C:$C,'BAU Sector &amp; Region Breakout'!$B23))</f>
        <v>14.850304034159999</v>
      </c>
      <c r="K23" s="2">
        <f>IF($A23="GCAM",SUMIFS('GCAM By Region By Sector'!K:K,'GCAM By Region By Sector'!$C:$C,$C23,'GCAM By Region By Sector'!$B:$B,$B23)*10^3,SUMIFS('EPS Emissions'!L:L,'EPS Emissions'!$D:$D,'BAU Sector &amp; Region Breakout'!$C23,'EPS Emissions'!$C:$C,'BAU Sector &amp; Region Breakout'!$B23))</f>
        <v>15.104741026920001</v>
      </c>
      <c r="L23" s="2">
        <f>IF($A23="GCAM",SUMIFS('GCAM By Region By Sector'!L:L,'GCAM By Region By Sector'!$C:$C,$C23,'GCAM By Region By Sector'!$B:$B,$B23)*10^3,SUMIFS('EPS Emissions'!M:M,'EPS Emissions'!$D:$D,'BAU Sector &amp; Region Breakout'!$C23,'EPS Emissions'!$C:$C,'BAU Sector &amp; Region Breakout'!$B23))</f>
        <v>15.35917801968</v>
      </c>
      <c r="M23" s="2">
        <f>IF($A23="GCAM",SUMIFS('GCAM By Region By Sector'!M:M,'GCAM By Region By Sector'!$C:$C,$C23,'GCAM By Region By Sector'!$B:$B,$B23)*10^3,SUMIFS('EPS Emissions'!N:N,'EPS Emissions'!$D:$D,'BAU Sector &amp; Region Breakout'!$C23,'EPS Emissions'!$C:$C,'BAU Sector &amp; Region Breakout'!$B23))</f>
        <v>15.61361501244</v>
      </c>
      <c r="N23" s="2">
        <f>IF($A23="GCAM",SUMIFS('GCAM By Region By Sector'!N:N,'GCAM By Region By Sector'!$C:$C,$C23,'GCAM By Region By Sector'!$B:$B,$B23)*10^3,SUMIFS('EPS Emissions'!O:O,'EPS Emissions'!$D:$D,'BAU Sector &amp; Region Breakout'!$C23,'EPS Emissions'!$C:$C,'BAU Sector &amp; Region Breakout'!$B23))</f>
        <v>15.868052005200001</v>
      </c>
      <c r="O23" s="2">
        <f>IF($A23="GCAM",SUMIFS('GCAM By Region By Sector'!O:O,'GCAM By Region By Sector'!$C:$C,$C23,'GCAM By Region By Sector'!$B:$B,$B23)*10^3,SUMIFS('EPS Emissions'!P:P,'EPS Emissions'!$D:$D,'BAU Sector &amp; Region Breakout'!$C23,'EPS Emissions'!$C:$C,'BAU Sector &amp; Region Breakout'!$B23))</f>
        <v>16.17855002684</v>
      </c>
      <c r="P23" s="2">
        <f>IF($A23="GCAM",SUMIFS('GCAM By Region By Sector'!P:P,'GCAM By Region By Sector'!$C:$C,$C23,'GCAM By Region By Sector'!$B:$B,$B23)*10^3,SUMIFS('EPS Emissions'!Q:Q,'EPS Emissions'!$D:$D,'BAU Sector &amp; Region Breakout'!$C23,'EPS Emissions'!$C:$C,'BAU Sector &amp; Region Breakout'!$B23))</f>
        <v>16.489048048480001</v>
      </c>
      <c r="Q23" s="2">
        <f>IF($A23="GCAM",SUMIFS('GCAM By Region By Sector'!Q:Q,'GCAM By Region By Sector'!$C:$C,$C23,'GCAM By Region By Sector'!$B:$B,$B23)*10^3,SUMIFS('EPS Emissions'!R:R,'EPS Emissions'!$D:$D,'BAU Sector &amp; Region Breakout'!$C23,'EPS Emissions'!$C:$C,'BAU Sector &amp; Region Breakout'!$B23))</f>
        <v>16.799546070119998</v>
      </c>
      <c r="R23" s="2">
        <f>IF($A23="GCAM",SUMIFS('GCAM By Region By Sector'!R:R,'GCAM By Region By Sector'!$C:$C,$C23,'GCAM By Region By Sector'!$B:$B,$B23)*10^3,SUMIFS('EPS Emissions'!S:S,'EPS Emissions'!$D:$D,'BAU Sector &amp; Region Breakout'!$C23,'EPS Emissions'!$C:$C,'BAU Sector &amp; Region Breakout'!$B23))</f>
        <v>17.110044091759999</v>
      </c>
      <c r="S23" s="2">
        <f>IF($A23="GCAM",SUMIFS('GCAM By Region By Sector'!S:S,'GCAM By Region By Sector'!$C:$C,$C23,'GCAM By Region By Sector'!$B:$B,$B23)*10^3,SUMIFS('EPS Emissions'!T:T,'EPS Emissions'!$D:$D,'BAU Sector &amp; Region Breakout'!$C23,'EPS Emissions'!$C:$C,'BAU Sector &amp; Region Breakout'!$B23))</f>
        <v>17.4205421134</v>
      </c>
      <c r="T23" s="2">
        <f>IF($A23="GCAM",SUMIFS('GCAM By Region By Sector'!T:T,'GCAM By Region By Sector'!$C:$C,$C23,'GCAM By Region By Sector'!$B:$B,$B23)*10^3,SUMIFS('EPS Emissions'!U:U,'EPS Emissions'!$D:$D,'BAU Sector &amp; Region Breakout'!$C23,'EPS Emissions'!$C:$C,'BAU Sector &amp; Region Breakout'!$B23))</f>
        <v>17.775873375559996</v>
      </c>
      <c r="U23" s="2">
        <f>IF($A23="GCAM",SUMIFS('GCAM By Region By Sector'!U:U,'GCAM By Region By Sector'!$C:$C,$C23,'GCAM By Region By Sector'!$B:$B,$B23)*10^3,SUMIFS('EPS Emissions'!V:V,'EPS Emissions'!$D:$D,'BAU Sector &amp; Region Breakout'!$C23,'EPS Emissions'!$C:$C,'BAU Sector &amp; Region Breakout'!$B23))</f>
        <v>18.131204637719996</v>
      </c>
      <c r="V23" s="2">
        <f>IF($A23="GCAM",SUMIFS('GCAM By Region By Sector'!V:V,'GCAM By Region By Sector'!$C:$C,$C23,'GCAM By Region By Sector'!$B:$B,$B23)*10^3,SUMIFS('EPS Emissions'!W:W,'EPS Emissions'!$D:$D,'BAU Sector &amp; Region Breakout'!$C23,'EPS Emissions'!$C:$C,'BAU Sector &amp; Region Breakout'!$B23))</f>
        <v>18.48653589988</v>
      </c>
      <c r="W23" s="2">
        <f>IF($A23="GCAM",SUMIFS('GCAM By Region By Sector'!W:W,'GCAM By Region By Sector'!$C:$C,$C23,'GCAM By Region By Sector'!$B:$B,$B23)*10^3,SUMIFS('EPS Emissions'!X:X,'EPS Emissions'!$D:$D,'BAU Sector &amp; Region Breakout'!$C23,'EPS Emissions'!$C:$C,'BAU Sector &amp; Region Breakout'!$B23))</f>
        <v>18.841867162039996</v>
      </c>
      <c r="X23" s="2">
        <f>IF($A23="GCAM",SUMIFS('GCAM By Region By Sector'!X:X,'GCAM By Region By Sector'!$C:$C,$C23,'GCAM By Region By Sector'!$B:$B,$B23)*10^3,SUMIFS('EPS Emissions'!Y:Y,'EPS Emissions'!$D:$D,'BAU Sector &amp; Region Breakout'!$C23,'EPS Emissions'!$C:$C,'BAU Sector &amp; Region Breakout'!$B23))</f>
        <v>19.197198424199996</v>
      </c>
      <c r="Y23" s="2">
        <f>IF($A23="GCAM",SUMIFS('GCAM By Region By Sector'!Y:Y,'GCAM By Region By Sector'!$C:$C,$C23,'GCAM By Region By Sector'!$B:$B,$B23)*10^3,SUMIFS('EPS Emissions'!Z:Z,'EPS Emissions'!$D:$D,'BAU Sector &amp; Region Breakout'!$C23,'EPS Emissions'!$C:$C,'BAU Sector &amp; Region Breakout'!$B23))</f>
        <v>19.563547780439997</v>
      </c>
      <c r="Z23" s="2">
        <f>IF($A23="GCAM",SUMIFS('GCAM By Region By Sector'!Z:Z,'GCAM By Region By Sector'!$C:$C,$C23,'GCAM By Region By Sector'!$B:$B,$B23)*10^3,SUMIFS('EPS Emissions'!AA:AA,'EPS Emissions'!$D:$D,'BAU Sector &amp; Region Breakout'!$C23,'EPS Emissions'!$C:$C,'BAU Sector &amp; Region Breakout'!$B23))</f>
        <v>19.929897136679998</v>
      </c>
      <c r="AA23" s="2">
        <f>IF($A23="GCAM",SUMIFS('GCAM By Region By Sector'!AA:AA,'GCAM By Region By Sector'!$C:$C,$C23,'GCAM By Region By Sector'!$B:$B,$B23)*10^3,SUMIFS('EPS Emissions'!AB:AB,'EPS Emissions'!$D:$D,'BAU Sector &amp; Region Breakout'!$C23,'EPS Emissions'!$C:$C,'BAU Sector &amp; Region Breakout'!$B23))</f>
        <v>20.296246492920002</v>
      </c>
      <c r="AB23" s="2">
        <f>IF($A23="GCAM",SUMIFS('GCAM By Region By Sector'!AB:AB,'GCAM By Region By Sector'!$C:$C,$C23,'GCAM By Region By Sector'!$B:$B,$B23)*10^3,SUMIFS('EPS Emissions'!AC:AC,'EPS Emissions'!$D:$D,'BAU Sector &amp; Region Breakout'!$C23,'EPS Emissions'!$C:$C,'BAU Sector &amp; Region Breakout'!$B23))</f>
        <v>20.662595849160002</v>
      </c>
      <c r="AC23" s="2">
        <f>IF($A23="GCAM",SUMIFS('GCAM By Region By Sector'!AC:AC,'GCAM By Region By Sector'!$C:$C,$C23,'GCAM By Region By Sector'!$B:$B,$B23)*10^3,SUMIFS('EPS Emissions'!AD:AD,'EPS Emissions'!$D:$D,'BAU Sector &amp; Region Breakout'!$C23,'EPS Emissions'!$C:$C,'BAU Sector &amp; Region Breakout'!$B23))</f>
        <v>21.028945205400003</v>
      </c>
      <c r="AD23" s="2">
        <f>IF($A23="GCAM",SUMIFS('GCAM By Region By Sector'!AD:AD,'GCAM By Region By Sector'!$C:$C,$C23,'GCAM By Region By Sector'!$B:$B,$B23)*10^3,SUMIFS('EPS Emissions'!AE:AE,'EPS Emissions'!$D:$D,'BAU Sector &amp; Region Breakout'!$C23,'EPS Emissions'!$C:$C,'BAU Sector &amp; Region Breakout'!$B23))</f>
        <v>21.374431553280001</v>
      </c>
      <c r="AE23" s="2">
        <f>IF($A23="GCAM",SUMIFS('GCAM By Region By Sector'!AE:AE,'GCAM By Region By Sector'!$C:$C,$C23,'GCAM By Region By Sector'!$B:$B,$B23)*10^3,SUMIFS('EPS Emissions'!AF:AF,'EPS Emissions'!$D:$D,'BAU Sector &amp; Region Breakout'!$C23,'EPS Emissions'!$C:$C,'BAU Sector &amp; Region Breakout'!$B23))</f>
        <v>21.719917901160002</v>
      </c>
      <c r="AF23" s="2">
        <f>IF($A23="GCAM",SUMIFS('GCAM By Region By Sector'!AF:AF,'GCAM By Region By Sector'!$C:$C,$C23,'GCAM By Region By Sector'!$B:$B,$B23)*10^3,SUMIFS('EPS Emissions'!AG:AG,'EPS Emissions'!$D:$D,'BAU Sector &amp; Region Breakout'!$C23,'EPS Emissions'!$C:$C,'BAU Sector &amp; Region Breakout'!$B23))</f>
        <v>22.06540424904</v>
      </c>
      <c r="AG23" s="2">
        <f>IF($A23="GCAM",SUMIFS('GCAM By Region By Sector'!AG:AG,'GCAM By Region By Sector'!$C:$C,$C23,'GCAM By Region By Sector'!$B:$B,$B23)*10^3,SUMIFS('EPS Emissions'!AH:AH,'EPS Emissions'!$D:$D,'BAU Sector &amp; Region Breakout'!$C23,'EPS Emissions'!$C:$C,'BAU Sector &amp; Region Breakout'!$B23))</f>
        <v>22.410890596920002</v>
      </c>
      <c r="AH23" s="2">
        <f>IF($A23="GCAM",SUMIFS('GCAM By Region By Sector'!AH:AH,'GCAM By Region By Sector'!$C:$C,$C23,'GCAM By Region By Sector'!$B:$B,$B23)*10^3,SUMIFS('EPS Emissions'!AI:AI,'EPS Emissions'!$D:$D,'BAU Sector &amp; Region Breakout'!$C23,'EPS Emissions'!$C:$C,'BAU Sector &amp; Region Breakout'!$B23))</f>
        <v>22.7563769448</v>
      </c>
    </row>
    <row r="24" spans="1:34" x14ac:dyDescent="0.35">
      <c r="A24" t="str">
        <f>VLOOKUP(B24,'BAU Global Total'!A$3:C$34,3,FALSE)</f>
        <v>GCAM</v>
      </c>
      <c r="B24" t="s">
        <v>14</v>
      </c>
      <c r="C24" t="s">
        <v>69</v>
      </c>
      <c r="D24" s="2">
        <f>IF($A24="GCAM",SUMIFS('GCAM By Region By Sector'!D:D,'GCAM By Region By Sector'!$C:$C,$C24,'GCAM By Region By Sector'!$B:$B,$B24)*10^3,SUMIFS('EPS Emissions'!E:E,'EPS Emissions'!$D:$D,'BAU Sector &amp; Region Breakout'!$C24,'EPS Emissions'!$C:$C,'BAU Sector &amp; Region Breakout'!$B24))</f>
        <v>0</v>
      </c>
      <c r="E24" s="2">
        <f>IF($A24="GCAM",SUMIFS('GCAM By Region By Sector'!E:E,'GCAM By Region By Sector'!$C:$C,$C24,'GCAM By Region By Sector'!$B:$B,$B24)*10^3,SUMIFS('EPS Emissions'!F:F,'EPS Emissions'!$D:$D,'BAU Sector &amp; Region Breakout'!$C24,'EPS Emissions'!$C:$C,'BAU Sector &amp; Region Breakout'!$B24))</f>
        <v>0</v>
      </c>
      <c r="F24" s="2">
        <f>IF($A24="GCAM",SUMIFS('GCAM By Region By Sector'!F:F,'GCAM By Region By Sector'!$C:$C,$C24,'GCAM By Region By Sector'!$B:$B,$B24)*10^3,SUMIFS('EPS Emissions'!G:G,'EPS Emissions'!$D:$D,'BAU Sector &amp; Region Breakout'!$C24,'EPS Emissions'!$C:$C,'BAU Sector &amp; Region Breakout'!$B24))</f>
        <v>0</v>
      </c>
      <c r="G24" s="2">
        <f>IF($A24="GCAM",SUMIFS('GCAM By Region By Sector'!G:G,'GCAM By Region By Sector'!$C:$C,$C24,'GCAM By Region By Sector'!$B:$B,$B24)*10^3,SUMIFS('EPS Emissions'!H:H,'EPS Emissions'!$D:$D,'BAU Sector &amp; Region Breakout'!$C24,'EPS Emissions'!$C:$C,'BAU Sector &amp; Region Breakout'!$B24))</f>
        <v>0</v>
      </c>
      <c r="H24" s="2">
        <f>IF($A24="GCAM",SUMIFS('GCAM By Region By Sector'!H:H,'GCAM By Region By Sector'!$C:$C,$C24,'GCAM By Region By Sector'!$B:$B,$B24)*10^3,SUMIFS('EPS Emissions'!I:I,'EPS Emissions'!$D:$D,'BAU Sector &amp; Region Breakout'!$C24,'EPS Emissions'!$C:$C,'BAU Sector &amp; Region Breakout'!$B24))</f>
        <v>0</v>
      </c>
      <c r="I24" s="2">
        <f>IF($A24="GCAM",SUMIFS('GCAM By Region By Sector'!I:I,'GCAM By Region By Sector'!$C:$C,$C24,'GCAM By Region By Sector'!$B:$B,$B24)*10^3,SUMIFS('EPS Emissions'!J:J,'EPS Emissions'!$D:$D,'BAU Sector &amp; Region Breakout'!$C24,'EPS Emissions'!$C:$C,'BAU Sector &amp; Region Breakout'!$B24))</f>
        <v>0</v>
      </c>
      <c r="J24" s="2">
        <f>IF($A24="GCAM",SUMIFS('GCAM By Region By Sector'!J:J,'GCAM By Region By Sector'!$C:$C,$C24,'GCAM By Region By Sector'!$B:$B,$B24)*10^3,SUMIFS('EPS Emissions'!K:K,'EPS Emissions'!$D:$D,'BAU Sector &amp; Region Breakout'!$C24,'EPS Emissions'!$C:$C,'BAU Sector &amp; Region Breakout'!$B24))</f>
        <v>0</v>
      </c>
      <c r="K24" s="2">
        <f>IF($A24="GCAM",SUMIFS('GCAM By Region By Sector'!K:K,'GCAM By Region By Sector'!$C:$C,$C24,'GCAM By Region By Sector'!$B:$B,$B24)*10^3,SUMIFS('EPS Emissions'!L:L,'EPS Emissions'!$D:$D,'BAU Sector &amp; Region Breakout'!$C24,'EPS Emissions'!$C:$C,'BAU Sector &amp; Region Breakout'!$B24))</f>
        <v>0</v>
      </c>
      <c r="L24" s="2">
        <f>IF($A24="GCAM",SUMIFS('GCAM By Region By Sector'!L:L,'GCAM By Region By Sector'!$C:$C,$C24,'GCAM By Region By Sector'!$B:$B,$B24)*10^3,SUMIFS('EPS Emissions'!M:M,'EPS Emissions'!$D:$D,'BAU Sector &amp; Region Breakout'!$C24,'EPS Emissions'!$C:$C,'BAU Sector &amp; Region Breakout'!$B24))</f>
        <v>0</v>
      </c>
      <c r="M24" s="2">
        <f>IF($A24="GCAM",SUMIFS('GCAM By Region By Sector'!M:M,'GCAM By Region By Sector'!$C:$C,$C24,'GCAM By Region By Sector'!$B:$B,$B24)*10^3,SUMIFS('EPS Emissions'!N:N,'EPS Emissions'!$D:$D,'BAU Sector &amp; Region Breakout'!$C24,'EPS Emissions'!$C:$C,'BAU Sector &amp; Region Breakout'!$B24))</f>
        <v>0</v>
      </c>
      <c r="N24" s="2">
        <f>IF($A24="GCAM",SUMIFS('GCAM By Region By Sector'!N:N,'GCAM By Region By Sector'!$C:$C,$C24,'GCAM By Region By Sector'!$B:$B,$B24)*10^3,SUMIFS('EPS Emissions'!O:O,'EPS Emissions'!$D:$D,'BAU Sector &amp; Region Breakout'!$C24,'EPS Emissions'!$C:$C,'BAU Sector &amp; Region Breakout'!$B24))</f>
        <v>0</v>
      </c>
      <c r="O24" s="2">
        <f>IF($A24="GCAM",SUMIFS('GCAM By Region By Sector'!O:O,'GCAM By Region By Sector'!$C:$C,$C24,'GCAM By Region By Sector'!$B:$B,$B24)*10^3,SUMIFS('EPS Emissions'!P:P,'EPS Emissions'!$D:$D,'BAU Sector &amp; Region Breakout'!$C24,'EPS Emissions'!$C:$C,'BAU Sector &amp; Region Breakout'!$B24))</f>
        <v>0</v>
      </c>
      <c r="P24" s="2">
        <f>IF($A24="GCAM",SUMIFS('GCAM By Region By Sector'!P:P,'GCAM By Region By Sector'!$C:$C,$C24,'GCAM By Region By Sector'!$B:$B,$B24)*10^3,SUMIFS('EPS Emissions'!Q:Q,'EPS Emissions'!$D:$D,'BAU Sector &amp; Region Breakout'!$C24,'EPS Emissions'!$C:$C,'BAU Sector &amp; Region Breakout'!$B24))</f>
        <v>0</v>
      </c>
      <c r="Q24" s="2">
        <f>IF($A24="GCAM",SUMIFS('GCAM By Region By Sector'!Q:Q,'GCAM By Region By Sector'!$C:$C,$C24,'GCAM By Region By Sector'!$B:$B,$B24)*10^3,SUMIFS('EPS Emissions'!R:R,'EPS Emissions'!$D:$D,'BAU Sector &amp; Region Breakout'!$C24,'EPS Emissions'!$C:$C,'BAU Sector &amp; Region Breakout'!$B24))</f>
        <v>0</v>
      </c>
      <c r="R24" s="2">
        <f>IF($A24="GCAM",SUMIFS('GCAM By Region By Sector'!R:R,'GCAM By Region By Sector'!$C:$C,$C24,'GCAM By Region By Sector'!$B:$B,$B24)*10^3,SUMIFS('EPS Emissions'!S:S,'EPS Emissions'!$D:$D,'BAU Sector &amp; Region Breakout'!$C24,'EPS Emissions'!$C:$C,'BAU Sector &amp; Region Breakout'!$B24))</f>
        <v>0</v>
      </c>
      <c r="S24" s="2">
        <f>IF($A24="GCAM",SUMIFS('GCAM By Region By Sector'!S:S,'GCAM By Region By Sector'!$C:$C,$C24,'GCAM By Region By Sector'!$B:$B,$B24)*10^3,SUMIFS('EPS Emissions'!T:T,'EPS Emissions'!$D:$D,'BAU Sector &amp; Region Breakout'!$C24,'EPS Emissions'!$C:$C,'BAU Sector &amp; Region Breakout'!$B24))</f>
        <v>0</v>
      </c>
      <c r="T24" s="2">
        <f>IF($A24="GCAM",SUMIFS('GCAM By Region By Sector'!T:T,'GCAM By Region By Sector'!$C:$C,$C24,'GCAM By Region By Sector'!$B:$B,$B24)*10^3,SUMIFS('EPS Emissions'!U:U,'EPS Emissions'!$D:$D,'BAU Sector &amp; Region Breakout'!$C24,'EPS Emissions'!$C:$C,'BAU Sector &amp; Region Breakout'!$B24))</f>
        <v>0</v>
      </c>
      <c r="U24" s="2">
        <f>IF($A24="GCAM",SUMIFS('GCAM By Region By Sector'!U:U,'GCAM By Region By Sector'!$C:$C,$C24,'GCAM By Region By Sector'!$B:$B,$B24)*10^3,SUMIFS('EPS Emissions'!V:V,'EPS Emissions'!$D:$D,'BAU Sector &amp; Region Breakout'!$C24,'EPS Emissions'!$C:$C,'BAU Sector &amp; Region Breakout'!$B24))</f>
        <v>0</v>
      </c>
      <c r="V24" s="2">
        <f>IF($A24="GCAM",SUMIFS('GCAM By Region By Sector'!V:V,'GCAM By Region By Sector'!$C:$C,$C24,'GCAM By Region By Sector'!$B:$B,$B24)*10^3,SUMIFS('EPS Emissions'!W:W,'EPS Emissions'!$D:$D,'BAU Sector &amp; Region Breakout'!$C24,'EPS Emissions'!$C:$C,'BAU Sector &amp; Region Breakout'!$B24))</f>
        <v>0</v>
      </c>
      <c r="W24" s="2">
        <f>IF($A24="GCAM",SUMIFS('GCAM By Region By Sector'!W:W,'GCAM By Region By Sector'!$C:$C,$C24,'GCAM By Region By Sector'!$B:$B,$B24)*10^3,SUMIFS('EPS Emissions'!X:X,'EPS Emissions'!$D:$D,'BAU Sector &amp; Region Breakout'!$C24,'EPS Emissions'!$C:$C,'BAU Sector &amp; Region Breakout'!$B24))</f>
        <v>0</v>
      </c>
      <c r="X24" s="2">
        <f>IF($A24="GCAM",SUMIFS('GCAM By Region By Sector'!X:X,'GCAM By Region By Sector'!$C:$C,$C24,'GCAM By Region By Sector'!$B:$B,$B24)*10^3,SUMIFS('EPS Emissions'!Y:Y,'EPS Emissions'!$D:$D,'BAU Sector &amp; Region Breakout'!$C24,'EPS Emissions'!$C:$C,'BAU Sector &amp; Region Breakout'!$B24))</f>
        <v>0</v>
      </c>
      <c r="Y24" s="2">
        <f>IF($A24="GCAM",SUMIFS('GCAM By Region By Sector'!Y:Y,'GCAM By Region By Sector'!$C:$C,$C24,'GCAM By Region By Sector'!$B:$B,$B24)*10^3,SUMIFS('EPS Emissions'!Z:Z,'EPS Emissions'!$D:$D,'BAU Sector &amp; Region Breakout'!$C24,'EPS Emissions'!$C:$C,'BAU Sector &amp; Region Breakout'!$B24))</f>
        <v>0</v>
      </c>
      <c r="Z24" s="2">
        <f>IF($A24="GCAM",SUMIFS('GCAM By Region By Sector'!Z:Z,'GCAM By Region By Sector'!$C:$C,$C24,'GCAM By Region By Sector'!$B:$B,$B24)*10^3,SUMIFS('EPS Emissions'!AA:AA,'EPS Emissions'!$D:$D,'BAU Sector &amp; Region Breakout'!$C24,'EPS Emissions'!$C:$C,'BAU Sector &amp; Region Breakout'!$B24))</f>
        <v>0</v>
      </c>
      <c r="AA24" s="2">
        <f>IF($A24="GCAM",SUMIFS('GCAM By Region By Sector'!AA:AA,'GCAM By Region By Sector'!$C:$C,$C24,'GCAM By Region By Sector'!$B:$B,$B24)*10^3,SUMIFS('EPS Emissions'!AB:AB,'EPS Emissions'!$D:$D,'BAU Sector &amp; Region Breakout'!$C24,'EPS Emissions'!$C:$C,'BAU Sector &amp; Region Breakout'!$B24))</f>
        <v>0</v>
      </c>
      <c r="AB24" s="2">
        <f>IF($A24="GCAM",SUMIFS('GCAM By Region By Sector'!AB:AB,'GCAM By Region By Sector'!$C:$C,$C24,'GCAM By Region By Sector'!$B:$B,$B24)*10^3,SUMIFS('EPS Emissions'!AC:AC,'EPS Emissions'!$D:$D,'BAU Sector &amp; Region Breakout'!$C24,'EPS Emissions'!$C:$C,'BAU Sector &amp; Region Breakout'!$B24))</f>
        <v>0</v>
      </c>
      <c r="AC24" s="2">
        <f>IF($A24="GCAM",SUMIFS('GCAM By Region By Sector'!AC:AC,'GCAM By Region By Sector'!$C:$C,$C24,'GCAM By Region By Sector'!$B:$B,$B24)*10^3,SUMIFS('EPS Emissions'!AD:AD,'EPS Emissions'!$D:$D,'BAU Sector &amp; Region Breakout'!$C24,'EPS Emissions'!$C:$C,'BAU Sector &amp; Region Breakout'!$B24))</f>
        <v>0</v>
      </c>
      <c r="AD24" s="2">
        <f>IF($A24="GCAM",SUMIFS('GCAM By Region By Sector'!AD:AD,'GCAM By Region By Sector'!$C:$C,$C24,'GCAM By Region By Sector'!$B:$B,$B24)*10^3,SUMIFS('EPS Emissions'!AE:AE,'EPS Emissions'!$D:$D,'BAU Sector &amp; Region Breakout'!$C24,'EPS Emissions'!$C:$C,'BAU Sector &amp; Region Breakout'!$B24))</f>
        <v>0</v>
      </c>
      <c r="AE24" s="2">
        <f>IF($A24="GCAM",SUMIFS('GCAM By Region By Sector'!AE:AE,'GCAM By Region By Sector'!$C:$C,$C24,'GCAM By Region By Sector'!$B:$B,$B24)*10^3,SUMIFS('EPS Emissions'!AF:AF,'EPS Emissions'!$D:$D,'BAU Sector &amp; Region Breakout'!$C24,'EPS Emissions'!$C:$C,'BAU Sector &amp; Region Breakout'!$B24))</f>
        <v>0</v>
      </c>
      <c r="AF24" s="2">
        <f>IF($A24="GCAM",SUMIFS('GCAM By Region By Sector'!AF:AF,'GCAM By Region By Sector'!$C:$C,$C24,'GCAM By Region By Sector'!$B:$B,$B24)*10^3,SUMIFS('EPS Emissions'!AG:AG,'EPS Emissions'!$D:$D,'BAU Sector &amp; Region Breakout'!$C24,'EPS Emissions'!$C:$C,'BAU Sector &amp; Region Breakout'!$B24))</f>
        <v>0</v>
      </c>
      <c r="AG24" s="2">
        <f>IF($A24="GCAM",SUMIFS('GCAM By Region By Sector'!AG:AG,'GCAM By Region By Sector'!$C:$C,$C24,'GCAM By Region By Sector'!$B:$B,$B24)*10^3,SUMIFS('EPS Emissions'!AH:AH,'EPS Emissions'!$D:$D,'BAU Sector &amp; Region Breakout'!$C24,'EPS Emissions'!$C:$C,'BAU Sector &amp; Region Breakout'!$B24))</f>
        <v>0</v>
      </c>
      <c r="AH24" s="2">
        <f>IF($A24="GCAM",SUMIFS('GCAM By Region By Sector'!AH:AH,'GCAM By Region By Sector'!$C:$C,$C24,'GCAM By Region By Sector'!$B:$B,$B24)*10^3,SUMIFS('EPS Emissions'!AI:AI,'EPS Emissions'!$D:$D,'BAU Sector &amp; Region Breakout'!$C24,'EPS Emissions'!$C:$C,'BAU Sector &amp; Region Breakout'!$B24))</f>
        <v>0</v>
      </c>
    </row>
    <row r="25" spans="1:34" x14ac:dyDescent="0.35">
      <c r="A25" t="str">
        <f>VLOOKUP(B25,'BAU Global Total'!A$3:C$34,3,FALSE)</f>
        <v>GCAM</v>
      </c>
      <c r="B25" t="s">
        <v>16</v>
      </c>
      <c r="C25" t="s">
        <v>60</v>
      </c>
      <c r="D25" s="2">
        <f>IF($A25="GCAM",SUMIFS('GCAM By Region By Sector'!D:D,'GCAM By Region By Sector'!$C:$C,$C25,'GCAM By Region By Sector'!$B:$B,$B25)*10^3,SUMIFS('EPS Emissions'!E:E,'EPS Emissions'!$D:$D,'BAU Sector &amp; Region Breakout'!$C25,'EPS Emissions'!$C:$C,'BAU Sector &amp; Region Breakout'!$B25))</f>
        <v>120.45737177578661</v>
      </c>
      <c r="E25" s="2">
        <f>IF($A25="GCAM",SUMIFS('GCAM By Region By Sector'!E:E,'GCAM By Region By Sector'!$C:$C,$C25,'GCAM By Region By Sector'!$B:$B,$B25)*10^3,SUMIFS('EPS Emissions'!F:F,'EPS Emissions'!$D:$D,'BAU Sector &amp; Region Breakout'!$C25,'EPS Emissions'!$C:$C,'BAU Sector &amp; Region Breakout'!$B25))</f>
        <v>124.37127786782446</v>
      </c>
      <c r="F25" s="2">
        <f>IF($A25="GCAM",SUMIFS('GCAM By Region By Sector'!F:F,'GCAM By Region By Sector'!$C:$C,$C25,'GCAM By Region By Sector'!$B:$B,$B25)*10^3,SUMIFS('EPS Emissions'!G:G,'EPS Emissions'!$D:$D,'BAU Sector &amp; Region Breakout'!$C25,'EPS Emissions'!$C:$C,'BAU Sector &amp; Region Breakout'!$B25))</f>
        <v>128.28518395986231</v>
      </c>
      <c r="G25" s="2">
        <f>IF($A25="GCAM",SUMIFS('GCAM By Region By Sector'!G:G,'GCAM By Region By Sector'!$C:$C,$C25,'GCAM By Region By Sector'!$B:$B,$B25)*10^3,SUMIFS('EPS Emissions'!H:H,'EPS Emissions'!$D:$D,'BAU Sector &amp; Region Breakout'!$C25,'EPS Emissions'!$C:$C,'BAU Sector &amp; Region Breakout'!$B25))</f>
        <v>132.19909005190016</v>
      </c>
      <c r="H25" s="2">
        <f>IF($A25="GCAM",SUMIFS('GCAM By Region By Sector'!H:H,'GCAM By Region By Sector'!$C:$C,$C25,'GCAM By Region By Sector'!$B:$B,$B25)*10^3,SUMIFS('EPS Emissions'!I:I,'EPS Emissions'!$D:$D,'BAU Sector &amp; Region Breakout'!$C25,'EPS Emissions'!$C:$C,'BAU Sector &amp; Region Breakout'!$B25))</f>
        <v>136.11299614393801</v>
      </c>
      <c r="I25" s="2">
        <f>IF($A25="GCAM",SUMIFS('GCAM By Region By Sector'!I:I,'GCAM By Region By Sector'!$C:$C,$C25,'GCAM By Region By Sector'!$B:$B,$B25)*10^3,SUMIFS('EPS Emissions'!J:J,'EPS Emissions'!$D:$D,'BAU Sector &amp; Region Breakout'!$C25,'EPS Emissions'!$C:$C,'BAU Sector &amp; Region Breakout'!$B25))</f>
        <v>140.02690223597585</v>
      </c>
      <c r="J25" s="2">
        <f>IF($A25="GCAM",SUMIFS('GCAM By Region By Sector'!J:J,'GCAM By Region By Sector'!$C:$C,$C25,'GCAM By Region By Sector'!$B:$B,$B25)*10^3,SUMIFS('EPS Emissions'!K:K,'EPS Emissions'!$D:$D,'BAU Sector &amp; Region Breakout'!$C25,'EPS Emissions'!$C:$C,'BAU Sector &amp; Region Breakout'!$B25))</f>
        <v>146.12148867357061</v>
      </c>
      <c r="K25" s="2">
        <f>IF($A25="GCAM",SUMIFS('GCAM By Region By Sector'!K:K,'GCAM By Region By Sector'!$C:$C,$C25,'GCAM By Region By Sector'!$B:$B,$B25)*10^3,SUMIFS('EPS Emissions'!L:L,'EPS Emissions'!$D:$D,'BAU Sector &amp; Region Breakout'!$C25,'EPS Emissions'!$C:$C,'BAU Sector &amp; Region Breakout'!$B25))</f>
        <v>152.21607511116537</v>
      </c>
      <c r="L25" s="2">
        <f>IF($A25="GCAM",SUMIFS('GCAM By Region By Sector'!L:L,'GCAM By Region By Sector'!$C:$C,$C25,'GCAM By Region By Sector'!$B:$B,$B25)*10^3,SUMIFS('EPS Emissions'!M:M,'EPS Emissions'!$D:$D,'BAU Sector &amp; Region Breakout'!$C25,'EPS Emissions'!$C:$C,'BAU Sector &amp; Region Breakout'!$B25))</f>
        <v>158.31066154876012</v>
      </c>
      <c r="M25" s="2">
        <f>IF($A25="GCAM",SUMIFS('GCAM By Region By Sector'!M:M,'GCAM By Region By Sector'!$C:$C,$C25,'GCAM By Region By Sector'!$B:$B,$B25)*10^3,SUMIFS('EPS Emissions'!N:N,'EPS Emissions'!$D:$D,'BAU Sector &amp; Region Breakout'!$C25,'EPS Emissions'!$C:$C,'BAU Sector &amp; Region Breakout'!$B25))</f>
        <v>164.40524798635485</v>
      </c>
      <c r="N25" s="2">
        <f>IF($A25="GCAM",SUMIFS('GCAM By Region By Sector'!N:N,'GCAM By Region By Sector'!$C:$C,$C25,'GCAM By Region By Sector'!$B:$B,$B25)*10^3,SUMIFS('EPS Emissions'!O:O,'EPS Emissions'!$D:$D,'BAU Sector &amp; Region Breakout'!$C25,'EPS Emissions'!$C:$C,'BAU Sector &amp; Region Breakout'!$B25))</f>
        <v>170.49983442394961</v>
      </c>
      <c r="O25" s="2">
        <f>IF($A25="GCAM",SUMIFS('GCAM By Region By Sector'!O:O,'GCAM By Region By Sector'!$C:$C,$C25,'GCAM By Region By Sector'!$B:$B,$B25)*10^3,SUMIFS('EPS Emissions'!P:P,'EPS Emissions'!$D:$D,'BAU Sector &amp; Region Breakout'!$C25,'EPS Emissions'!$C:$C,'BAU Sector &amp; Region Breakout'!$B25))</f>
        <v>178.00267536418488</v>
      </c>
      <c r="P25" s="2">
        <f>IF($A25="GCAM",SUMIFS('GCAM By Region By Sector'!P:P,'GCAM By Region By Sector'!$C:$C,$C25,'GCAM By Region By Sector'!$B:$B,$B25)*10^3,SUMIFS('EPS Emissions'!Q:Q,'EPS Emissions'!$D:$D,'BAU Sector &amp; Region Breakout'!$C25,'EPS Emissions'!$C:$C,'BAU Sector &amp; Region Breakout'!$B25))</f>
        <v>185.50551630442013</v>
      </c>
      <c r="Q25" s="2">
        <f>IF($A25="GCAM",SUMIFS('GCAM By Region By Sector'!Q:Q,'GCAM By Region By Sector'!$C:$C,$C25,'GCAM By Region By Sector'!$B:$B,$B25)*10^3,SUMIFS('EPS Emissions'!R:R,'EPS Emissions'!$D:$D,'BAU Sector &amp; Region Breakout'!$C25,'EPS Emissions'!$C:$C,'BAU Sector &amp; Region Breakout'!$B25))</f>
        <v>193.00835724465537</v>
      </c>
      <c r="R25" s="2">
        <f>IF($A25="GCAM",SUMIFS('GCAM By Region By Sector'!R:R,'GCAM By Region By Sector'!$C:$C,$C25,'GCAM By Region By Sector'!$B:$B,$B25)*10^3,SUMIFS('EPS Emissions'!S:S,'EPS Emissions'!$D:$D,'BAU Sector &amp; Region Breakout'!$C25,'EPS Emissions'!$C:$C,'BAU Sector &amp; Region Breakout'!$B25))</f>
        <v>200.51119818489065</v>
      </c>
      <c r="S25" s="2">
        <f>IF($A25="GCAM",SUMIFS('GCAM By Region By Sector'!S:S,'GCAM By Region By Sector'!$C:$C,$C25,'GCAM By Region By Sector'!$B:$B,$B25)*10^3,SUMIFS('EPS Emissions'!T:T,'EPS Emissions'!$D:$D,'BAU Sector &amp; Region Breakout'!$C25,'EPS Emissions'!$C:$C,'BAU Sector &amp; Region Breakout'!$B25))</f>
        <v>208.01403912512589</v>
      </c>
      <c r="T25" s="2">
        <f>IF($A25="GCAM",SUMIFS('GCAM By Region By Sector'!T:T,'GCAM By Region By Sector'!$C:$C,$C25,'GCAM By Region By Sector'!$B:$B,$B25)*10^3,SUMIFS('EPS Emissions'!U:U,'EPS Emissions'!$D:$D,'BAU Sector &amp; Region Breakout'!$C25,'EPS Emissions'!$C:$C,'BAU Sector &amp; Region Breakout'!$B25))</f>
        <v>216.59519046903384</v>
      </c>
      <c r="U25" s="2">
        <f>IF($A25="GCAM",SUMIFS('GCAM By Region By Sector'!U:U,'GCAM By Region By Sector'!$C:$C,$C25,'GCAM By Region By Sector'!$B:$B,$B25)*10^3,SUMIFS('EPS Emissions'!V:V,'EPS Emissions'!$D:$D,'BAU Sector &amp; Region Breakout'!$C25,'EPS Emissions'!$C:$C,'BAU Sector &amp; Region Breakout'!$B25))</f>
        <v>225.17634181294176</v>
      </c>
      <c r="V25" s="2">
        <f>IF($A25="GCAM",SUMIFS('GCAM By Region By Sector'!V:V,'GCAM By Region By Sector'!$C:$C,$C25,'GCAM By Region By Sector'!$B:$B,$B25)*10^3,SUMIFS('EPS Emissions'!W:W,'EPS Emissions'!$D:$D,'BAU Sector &amp; Region Breakout'!$C25,'EPS Emissions'!$C:$C,'BAU Sector &amp; Region Breakout'!$B25))</f>
        <v>233.75749315684973</v>
      </c>
      <c r="W25" s="2">
        <f>IF($A25="GCAM",SUMIFS('GCAM By Region By Sector'!W:W,'GCAM By Region By Sector'!$C:$C,$C25,'GCAM By Region By Sector'!$B:$B,$B25)*10^3,SUMIFS('EPS Emissions'!X:X,'EPS Emissions'!$D:$D,'BAU Sector &amp; Region Breakout'!$C25,'EPS Emissions'!$C:$C,'BAU Sector &amp; Region Breakout'!$B25))</f>
        <v>242.33864450075768</v>
      </c>
      <c r="X25" s="2">
        <f>IF($A25="GCAM",SUMIFS('GCAM By Region By Sector'!X:X,'GCAM By Region By Sector'!$C:$C,$C25,'GCAM By Region By Sector'!$B:$B,$B25)*10^3,SUMIFS('EPS Emissions'!Y:Y,'EPS Emissions'!$D:$D,'BAU Sector &amp; Region Breakout'!$C25,'EPS Emissions'!$C:$C,'BAU Sector &amp; Region Breakout'!$B25))</f>
        <v>250.91979584466563</v>
      </c>
      <c r="Y25" s="2">
        <f>IF($A25="GCAM",SUMIFS('GCAM By Region By Sector'!Y:Y,'GCAM By Region By Sector'!$C:$C,$C25,'GCAM By Region By Sector'!$B:$B,$B25)*10^3,SUMIFS('EPS Emissions'!Z:Z,'EPS Emissions'!$D:$D,'BAU Sector &amp; Region Breakout'!$C25,'EPS Emissions'!$C:$C,'BAU Sector &amp; Region Breakout'!$B25))</f>
        <v>260.67269659961994</v>
      </c>
      <c r="Z25" s="2">
        <f>IF($A25="GCAM",SUMIFS('GCAM By Region By Sector'!Z:Z,'GCAM By Region By Sector'!$C:$C,$C25,'GCAM By Region By Sector'!$B:$B,$B25)*10^3,SUMIFS('EPS Emissions'!AA:AA,'EPS Emissions'!$D:$D,'BAU Sector &amp; Region Breakout'!$C25,'EPS Emissions'!$C:$C,'BAU Sector &amp; Region Breakout'!$B25))</f>
        <v>270.42559735457428</v>
      </c>
      <c r="AA25" s="2">
        <f>IF($A25="GCAM",SUMIFS('GCAM By Region By Sector'!AA:AA,'GCAM By Region By Sector'!$C:$C,$C25,'GCAM By Region By Sector'!$B:$B,$B25)*10^3,SUMIFS('EPS Emissions'!AB:AB,'EPS Emissions'!$D:$D,'BAU Sector &amp; Region Breakout'!$C25,'EPS Emissions'!$C:$C,'BAU Sector &amp; Region Breakout'!$B25))</f>
        <v>280.17849810952862</v>
      </c>
      <c r="AB25" s="2">
        <f>IF($A25="GCAM",SUMIFS('GCAM By Region By Sector'!AB:AB,'GCAM By Region By Sector'!$C:$C,$C25,'GCAM By Region By Sector'!$B:$B,$B25)*10^3,SUMIFS('EPS Emissions'!AC:AC,'EPS Emissions'!$D:$D,'BAU Sector &amp; Region Breakout'!$C25,'EPS Emissions'!$C:$C,'BAU Sector &amp; Region Breakout'!$B25))</f>
        <v>289.93139886448296</v>
      </c>
      <c r="AC25" s="2">
        <f>IF($A25="GCAM",SUMIFS('GCAM By Region By Sector'!AC:AC,'GCAM By Region By Sector'!$C:$C,$C25,'GCAM By Region By Sector'!$B:$B,$B25)*10^3,SUMIFS('EPS Emissions'!AD:AD,'EPS Emissions'!$D:$D,'BAU Sector &amp; Region Breakout'!$C25,'EPS Emissions'!$C:$C,'BAU Sector &amp; Region Breakout'!$B25))</f>
        <v>299.68429961943724</v>
      </c>
      <c r="AD25" s="2">
        <f>IF($A25="GCAM",SUMIFS('GCAM By Region By Sector'!AD:AD,'GCAM By Region By Sector'!$C:$C,$C25,'GCAM By Region By Sector'!$B:$B,$B25)*10^3,SUMIFS('EPS Emissions'!AE:AE,'EPS Emissions'!$D:$D,'BAU Sector &amp; Region Breakout'!$C25,'EPS Emissions'!$C:$C,'BAU Sector &amp; Region Breakout'!$B25))</f>
        <v>310.33466688941758</v>
      </c>
      <c r="AE25" s="2">
        <f>IF($A25="GCAM",SUMIFS('GCAM By Region By Sector'!AE:AE,'GCAM By Region By Sector'!$C:$C,$C25,'GCAM By Region By Sector'!$B:$B,$B25)*10^3,SUMIFS('EPS Emissions'!AF:AF,'EPS Emissions'!$D:$D,'BAU Sector &amp; Region Breakout'!$C25,'EPS Emissions'!$C:$C,'BAU Sector &amp; Region Breakout'!$B25))</f>
        <v>320.98503415939791</v>
      </c>
      <c r="AF25" s="2">
        <f>IF($A25="GCAM",SUMIFS('GCAM By Region By Sector'!AF:AF,'GCAM By Region By Sector'!$C:$C,$C25,'GCAM By Region By Sector'!$B:$B,$B25)*10^3,SUMIFS('EPS Emissions'!AG:AG,'EPS Emissions'!$D:$D,'BAU Sector &amp; Region Breakout'!$C25,'EPS Emissions'!$C:$C,'BAU Sector &amp; Region Breakout'!$B25))</f>
        <v>331.63540142937819</v>
      </c>
      <c r="AG25" s="2">
        <f>IF($A25="GCAM",SUMIFS('GCAM By Region By Sector'!AG:AG,'GCAM By Region By Sector'!$C:$C,$C25,'GCAM By Region By Sector'!$B:$B,$B25)*10^3,SUMIFS('EPS Emissions'!AH:AH,'EPS Emissions'!$D:$D,'BAU Sector &amp; Region Breakout'!$C25,'EPS Emissions'!$C:$C,'BAU Sector &amp; Region Breakout'!$B25))</f>
        <v>342.28576869935853</v>
      </c>
      <c r="AH25" s="2">
        <f>IF($A25="GCAM",SUMIFS('GCAM By Region By Sector'!AH:AH,'GCAM By Region By Sector'!$C:$C,$C25,'GCAM By Region By Sector'!$B:$B,$B25)*10^3,SUMIFS('EPS Emissions'!AI:AI,'EPS Emissions'!$D:$D,'BAU Sector &amp; Region Breakout'!$C25,'EPS Emissions'!$C:$C,'BAU Sector &amp; Region Breakout'!$B25))</f>
        <v>352.93613596933881</v>
      </c>
    </row>
    <row r="26" spans="1:34" x14ac:dyDescent="0.35">
      <c r="A26" t="str">
        <f>VLOOKUP(B26,'BAU Global Total'!A$3:C$34,3,FALSE)</f>
        <v>GCAM</v>
      </c>
      <c r="B26" t="s">
        <v>16</v>
      </c>
      <c r="C26" t="s">
        <v>61</v>
      </c>
      <c r="D26" s="2">
        <f>IF($A26="GCAM",SUMIFS('GCAM By Region By Sector'!D:D,'GCAM By Region By Sector'!$C:$C,$C26,'GCAM By Region By Sector'!$B:$B,$B26)*10^3,SUMIFS('EPS Emissions'!E:E,'EPS Emissions'!$D:$D,'BAU Sector &amp; Region Breakout'!$C26,'EPS Emissions'!$C:$C,'BAU Sector &amp; Region Breakout'!$B26))</f>
        <v>0</v>
      </c>
      <c r="E26" s="2">
        <f>IF($A26="GCAM",SUMIFS('GCAM By Region By Sector'!E:E,'GCAM By Region By Sector'!$C:$C,$C26,'GCAM By Region By Sector'!$B:$B,$B26)*10^3,SUMIFS('EPS Emissions'!F:F,'EPS Emissions'!$D:$D,'BAU Sector &amp; Region Breakout'!$C26,'EPS Emissions'!$C:$C,'BAU Sector &amp; Region Breakout'!$B26))</f>
        <v>2.3053479233599999E-2</v>
      </c>
      <c r="F26" s="2">
        <f>IF($A26="GCAM",SUMIFS('GCAM By Region By Sector'!F:F,'GCAM By Region By Sector'!$C:$C,$C26,'GCAM By Region By Sector'!$B:$B,$B26)*10^3,SUMIFS('EPS Emissions'!G:G,'EPS Emissions'!$D:$D,'BAU Sector &amp; Region Breakout'!$C26,'EPS Emissions'!$C:$C,'BAU Sector &amp; Region Breakout'!$B26))</f>
        <v>4.6106958467199997E-2</v>
      </c>
      <c r="G26" s="2">
        <f>IF($A26="GCAM",SUMIFS('GCAM By Region By Sector'!G:G,'GCAM By Region By Sector'!$C:$C,$C26,'GCAM By Region By Sector'!$B:$B,$B26)*10^3,SUMIFS('EPS Emissions'!H:H,'EPS Emissions'!$D:$D,'BAU Sector &amp; Region Breakout'!$C26,'EPS Emissions'!$C:$C,'BAU Sector &amp; Region Breakout'!$B26))</f>
        <v>6.9160437700799993E-2</v>
      </c>
      <c r="H26" s="2">
        <f>IF($A26="GCAM",SUMIFS('GCAM By Region By Sector'!H:H,'GCAM By Region By Sector'!$C:$C,$C26,'GCAM By Region By Sector'!$B:$B,$B26)*10^3,SUMIFS('EPS Emissions'!I:I,'EPS Emissions'!$D:$D,'BAU Sector &amp; Region Breakout'!$C26,'EPS Emissions'!$C:$C,'BAU Sector &amp; Region Breakout'!$B26))</f>
        <v>9.2213916934399995E-2</v>
      </c>
      <c r="I26" s="2">
        <f>IF($A26="GCAM",SUMIFS('GCAM By Region By Sector'!I:I,'GCAM By Region By Sector'!$C:$C,$C26,'GCAM By Region By Sector'!$B:$B,$B26)*10^3,SUMIFS('EPS Emissions'!J:J,'EPS Emissions'!$D:$D,'BAU Sector &amp; Region Breakout'!$C26,'EPS Emissions'!$C:$C,'BAU Sector &amp; Region Breakout'!$B26))</f>
        <v>0.115267396168</v>
      </c>
      <c r="J26" s="2">
        <f>IF($A26="GCAM",SUMIFS('GCAM By Region By Sector'!J:J,'GCAM By Region By Sector'!$C:$C,$C26,'GCAM By Region By Sector'!$B:$B,$B26)*10^3,SUMIFS('EPS Emissions'!K:K,'EPS Emissions'!$D:$D,'BAU Sector &amp; Region Breakout'!$C26,'EPS Emissions'!$C:$C,'BAU Sector &amp; Region Breakout'!$B26))</f>
        <v>0.49322411352799994</v>
      </c>
      <c r="K26" s="2">
        <f>IF($A26="GCAM",SUMIFS('GCAM By Region By Sector'!K:K,'GCAM By Region By Sector'!$C:$C,$C26,'GCAM By Region By Sector'!$B:$B,$B26)*10^3,SUMIFS('EPS Emissions'!L:L,'EPS Emissions'!$D:$D,'BAU Sector &amp; Region Breakout'!$C26,'EPS Emissions'!$C:$C,'BAU Sector &amp; Region Breakout'!$B26))</f>
        <v>0.87118083088799991</v>
      </c>
      <c r="L26" s="2">
        <f>IF($A26="GCAM",SUMIFS('GCAM By Region By Sector'!L:L,'GCAM By Region By Sector'!$C:$C,$C26,'GCAM By Region By Sector'!$B:$B,$B26)*10^3,SUMIFS('EPS Emissions'!M:M,'EPS Emissions'!$D:$D,'BAU Sector &amp; Region Breakout'!$C26,'EPS Emissions'!$C:$C,'BAU Sector &amp; Region Breakout'!$B26))</f>
        <v>1.2491375482480001</v>
      </c>
      <c r="M26" s="2">
        <f>IF($A26="GCAM",SUMIFS('GCAM By Region By Sector'!M:M,'GCAM By Region By Sector'!$C:$C,$C26,'GCAM By Region By Sector'!$B:$B,$B26)*10^3,SUMIFS('EPS Emissions'!N:N,'EPS Emissions'!$D:$D,'BAU Sector &amp; Region Breakout'!$C26,'EPS Emissions'!$C:$C,'BAU Sector &amp; Region Breakout'!$B26))</f>
        <v>1.6270942656079999</v>
      </c>
      <c r="N26" s="2">
        <f>IF($A26="GCAM",SUMIFS('GCAM By Region By Sector'!N:N,'GCAM By Region By Sector'!$C:$C,$C26,'GCAM By Region By Sector'!$B:$B,$B26)*10^3,SUMIFS('EPS Emissions'!O:O,'EPS Emissions'!$D:$D,'BAU Sector &amp; Region Breakout'!$C26,'EPS Emissions'!$C:$C,'BAU Sector &amp; Region Breakout'!$B26))</f>
        <v>2.0050509829680001</v>
      </c>
      <c r="O26" s="2">
        <f>IF($A26="GCAM",SUMIFS('GCAM By Region By Sector'!O:O,'GCAM By Region By Sector'!$C:$C,$C26,'GCAM By Region By Sector'!$B:$B,$B26)*10^3,SUMIFS('EPS Emissions'!P:P,'EPS Emissions'!$D:$D,'BAU Sector &amp; Region Breakout'!$C26,'EPS Emissions'!$C:$C,'BAU Sector &amp; Region Breakout'!$B26))</f>
        <v>2.6093172270455991</v>
      </c>
      <c r="P26" s="2">
        <f>IF($A26="GCAM",SUMIFS('GCAM By Region By Sector'!P:P,'GCAM By Region By Sector'!$C:$C,$C26,'GCAM By Region By Sector'!$B:$B,$B26)*10^3,SUMIFS('EPS Emissions'!Q:Q,'EPS Emissions'!$D:$D,'BAU Sector &amp; Region Breakout'!$C26,'EPS Emissions'!$C:$C,'BAU Sector &amp; Region Breakout'!$B26))</f>
        <v>3.213583471123199</v>
      </c>
      <c r="Q26" s="2">
        <f>IF($A26="GCAM",SUMIFS('GCAM By Region By Sector'!Q:Q,'GCAM By Region By Sector'!$C:$C,$C26,'GCAM By Region By Sector'!$B:$B,$B26)*10^3,SUMIFS('EPS Emissions'!R:R,'EPS Emissions'!$D:$D,'BAU Sector &amp; Region Breakout'!$C26,'EPS Emissions'!$C:$C,'BAU Sector &amp; Region Breakout'!$B26))</f>
        <v>3.8178497152007984</v>
      </c>
      <c r="R26" s="2">
        <f>IF($A26="GCAM",SUMIFS('GCAM By Region By Sector'!R:R,'GCAM By Region By Sector'!$C:$C,$C26,'GCAM By Region By Sector'!$B:$B,$B26)*10^3,SUMIFS('EPS Emissions'!S:S,'EPS Emissions'!$D:$D,'BAU Sector &amp; Region Breakout'!$C26,'EPS Emissions'!$C:$C,'BAU Sector &amp; Region Breakout'!$B26))</f>
        <v>4.4221159592783978</v>
      </c>
      <c r="S26" s="2">
        <f>IF($A26="GCAM",SUMIFS('GCAM By Region By Sector'!S:S,'GCAM By Region By Sector'!$C:$C,$C26,'GCAM By Region By Sector'!$B:$B,$B26)*10^3,SUMIFS('EPS Emissions'!T:T,'EPS Emissions'!$D:$D,'BAU Sector &amp; Region Breakout'!$C26,'EPS Emissions'!$C:$C,'BAU Sector &amp; Region Breakout'!$B26))</f>
        <v>5.0263822033559968</v>
      </c>
      <c r="T26" s="2">
        <f>IF($A26="GCAM",SUMIFS('GCAM By Region By Sector'!T:T,'GCAM By Region By Sector'!$C:$C,$C26,'GCAM By Region By Sector'!$B:$B,$B26)*10^3,SUMIFS('EPS Emissions'!U:U,'EPS Emissions'!$D:$D,'BAU Sector &amp; Region Breakout'!$C26,'EPS Emissions'!$C:$C,'BAU Sector &amp; Region Breakout'!$B26))</f>
        <v>5.8067997038455976</v>
      </c>
      <c r="U26" s="2">
        <f>IF($A26="GCAM",SUMIFS('GCAM By Region By Sector'!U:U,'GCAM By Region By Sector'!$C:$C,$C26,'GCAM By Region By Sector'!$B:$B,$B26)*10^3,SUMIFS('EPS Emissions'!V:V,'EPS Emissions'!$D:$D,'BAU Sector &amp; Region Breakout'!$C26,'EPS Emissions'!$C:$C,'BAU Sector &amp; Region Breakout'!$B26))</f>
        <v>6.5872172043351984</v>
      </c>
      <c r="V26" s="2">
        <f>IF($A26="GCAM",SUMIFS('GCAM By Region By Sector'!V:V,'GCAM By Region By Sector'!$C:$C,$C26,'GCAM By Region By Sector'!$B:$B,$B26)*10^3,SUMIFS('EPS Emissions'!W:W,'EPS Emissions'!$D:$D,'BAU Sector &amp; Region Breakout'!$C26,'EPS Emissions'!$C:$C,'BAU Sector &amp; Region Breakout'!$B26))</f>
        <v>7.3676347048247992</v>
      </c>
      <c r="W26" s="2">
        <f>IF($A26="GCAM",SUMIFS('GCAM By Region By Sector'!W:W,'GCAM By Region By Sector'!$C:$C,$C26,'GCAM By Region By Sector'!$B:$B,$B26)*10^3,SUMIFS('EPS Emissions'!X:X,'EPS Emissions'!$D:$D,'BAU Sector &amp; Region Breakout'!$C26,'EPS Emissions'!$C:$C,'BAU Sector &amp; Region Breakout'!$B26))</f>
        <v>8.1480522053144</v>
      </c>
      <c r="X26" s="2">
        <f>IF($A26="GCAM",SUMIFS('GCAM By Region By Sector'!X:X,'GCAM By Region By Sector'!$C:$C,$C26,'GCAM By Region By Sector'!$B:$B,$B26)*10^3,SUMIFS('EPS Emissions'!Y:Y,'EPS Emissions'!$D:$D,'BAU Sector &amp; Region Breakout'!$C26,'EPS Emissions'!$C:$C,'BAU Sector &amp; Region Breakout'!$B26))</f>
        <v>8.9284697058039999</v>
      </c>
      <c r="Y26" s="2">
        <f>IF($A26="GCAM",SUMIFS('GCAM By Region By Sector'!Y:Y,'GCAM By Region By Sector'!$C:$C,$C26,'GCAM By Region By Sector'!$B:$B,$B26)*10^3,SUMIFS('EPS Emissions'!Z:Z,'EPS Emissions'!$D:$D,'BAU Sector &amp; Region Breakout'!$C26,'EPS Emissions'!$C:$C,'BAU Sector &amp; Region Breakout'!$B26))</f>
        <v>9.8828749935703986</v>
      </c>
      <c r="Z26" s="2">
        <f>IF($A26="GCAM",SUMIFS('GCAM By Region By Sector'!Z:Z,'GCAM By Region By Sector'!$C:$C,$C26,'GCAM By Region By Sector'!$B:$B,$B26)*10^3,SUMIFS('EPS Emissions'!AA:AA,'EPS Emissions'!$D:$D,'BAU Sector &amp; Region Breakout'!$C26,'EPS Emissions'!$C:$C,'BAU Sector &amp; Region Breakout'!$B26))</f>
        <v>10.837280281336801</v>
      </c>
      <c r="AA26" s="2">
        <f>IF($A26="GCAM",SUMIFS('GCAM By Region By Sector'!AA:AA,'GCAM By Region By Sector'!$C:$C,$C26,'GCAM By Region By Sector'!$B:$B,$B26)*10^3,SUMIFS('EPS Emissions'!AB:AB,'EPS Emissions'!$D:$D,'BAU Sector &amp; Region Breakout'!$C26,'EPS Emissions'!$C:$C,'BAU Sector &amp; Region Breakout'!$B26))</f>
        <v>11.791685569103199</v>
      </c>
      <c r="AB26" s="2">
        <f>IF($A26="GCAM",SUMIFS('GCAM By Region By Sector'!AB:AB,'GCAM By Region By Sector'!$C:$C,$C26,'GCAM By Region By Sector'!$B:$B,$B26)*10^3,SUMIFS('EPS Emissions'!AC:AC,'EPS Emissions'!$D:$D,'BAU Sector &amp; Region Breakout'!$C26,'EPS Emissions'!$C:$C,'BAU Sector &amp; Region Breakout'!$B26))</f>
        <v>12.746090856869602</v>
      </c>
      <c r="AC26" s="2">
        <f>IF($A26="GCAM",SUMIFS('GCAM By Region By Sector'!AC:AC,'GCAM By Region By Sector'!$C:$C,$C26,'GCAM By Region By Sector'!$B:$B,$B26)*10^3,SUMIFS('EPS Emissions'!AD:AD,'EPS Emissions'!$D:$D,'BAU Sector &amp; Region Breakout'!$C26,'EPS Emissions'!$C:$C,'BAU Sector &amp; Region Breakout'!$B26))</f>
        <v>13.700496144636</v>
      </c>
      <c r="AD26" s="2">
        <f>IF($A26="GCAM",SUMIFS('GCAM By Region By Sector'!AD:AD,'GCAM By Region By Sector'!$C:$C,$C26,'GCAM By Region By Sector'!$B:$B,$B26)*10^3,SUMIFS('EPS Emissions'!AE:AE,'EPS Emissions'!$D:$D,'BAU Sector &amp; Region Breakout'!$C26,'EPS Emissions'!$C:$C,'BAU Sector &amp; Region Breakout'!$B26))</f>
        <v>14.810505377535192</v>
      </c>
      <c r="AE26" s="2">
        <f>IF($A26="GCAM",SUMIFS('GCAM By Region By Sector'!AE:AE,'GCAM By Region By Sector'!$C:$C,$C26,'GCAM By Region By Sector'!$B:$B,$B26)*10^3,SUMIFS('EPS Emissions'!AF:AF,'EPS Emissions'!$D:$D,'BAU Sector &amp; Region Breakout'!$C26,'EPS Emissions'!$C:$C,'BAU Sector &amp; Region Breakout'!$B26))</f>
        <v>15.920514610434385</v>
      </c>
      <c r="AF26" s="2">
        <f>IF($A26="GCAM",SUMIFS('GCAM By Region By Sector'!AF:AF,'GCAM By Region By Sector'!$C:$C,$C26,'GCAM By Region By Sector'!$B:$B,$B26)*10^3,SUMIFS('EPS Emissions'!AG:AG,'EPS Emissions'!$D:$D,'BAU Sector &amp; Region Breakout'!$C26,'EPS Emissions'!$C:$C,'BAU Sector &amp; Region Breakout'!$B26))</f>
        <v>17.030523843333579</v>
      </c>
      <c r="AG26" s="2">
        <f>IF($A26="GCAM",SUMIFS('GCAM By Region By Sector'!AG:AG,'GCAM By Region By Sector'!$C:$C,$C26,'GCAM By Region By Sector'!$B:$B,$B26)*10^3,SUMIFS('EPS Emissions'!AH:AH,'EPS Emissions'!$D:$D,'BAU Sector &amp; Region Breakout'!$C26,'EPS Emissions'!$C:$C,'BAU Sector &amp; Region Breakout'!$B26))</f>
        <v>18.140533076232771</v>
      </c>
      <c r="AH26" s="2">
        <f>IF($A26="GCAM",SUMIFS('GCAM By Region By Sector'!AH:AH,'GCAM By Region By Sector'!$C:$C,$C26,'GCAM By Region By Sector'!$B:$B,$B26)*10^3,SUMIFS('EPS Emissions'!AI:AI,'EPS Emissions'!$D:$D,'BAU Sector &amp; Region Breakout'!$C26,'EPS Emissions'!$C:$C,'BAU Sector &amp; Region Breakout'!$B26))</f>
        <v>19.250542309131962</v>
      </c>
    </row>
    <row r="27" spans="1:34" x14ac:dyDescent="0.35">
      <c r="A27" t="str">
        <f>VLOOKUP(B27,'BAU Global Total'!A$3:C$34,3,FALSE)</f>
        <v>GCAM</v>
      </c>
      <c r="B27" t="s">
        <v>16</v>
      </c>
      <c r="C27" t="s">
        <v>53</v>
      </c>
      <c r="D27" s="2">
        <f>IF($A27="GCAM",SUMIFS('GCAM By Region By Sector'!D:D,'GCAM By Region By Sector'!$C:$C,$C27,'GCAM By Region By Sector'!$B:$B,$B27)*10^3,SUMIFS('EPS Emissions'!E:E,'EPS Emissions'!$D:$D,'BAU Sector &amp; Region Breakout'!$C27,'EPS Emissions'!$C:$C,'BAU Sector &amp; Region Breakout'!$B27))</f>
        <v>239.27984278883943</v>
      </c>
      <c r="E27" s="2">
        <f>IF($A27="GCAM",SUMIFS('GCAM By Region By Sector'!E:E,'GCAM By Region By Sector'!$C:$C,$C27,'GCAM By Region By Sector'!$B:$B,$B27)*10^3,SUMIFS('EPS Emissions'!F:F,'EPS Emissions'!$D:$D,'BAU Sector &amp; Region Breakout'!$C27,'EPS Emissions'!$C:$C,'BAU Sector &amp; Region Breakout'!$B27))</f>
        <v>245.46397816333192</v>
      </c>
      <c r="F27" s="2">
        <f>IF($A27="GCAM",SUMIFS('GCAM By Region By Sector'!F:F,'GCAM By Region By Sector'!$C:$C,$C27,'GCAM By Region By Sector'!$B:$B,$B27)*10^3,SUMIFS('EPS Emissions'!G:G,'EPS Emissions'!$D:$D,'BAU Sector &amp; Region Breakout'!$C27,'EPS Emissions'!$C:$C,'BAU Sector &amp; Region Breakout'!$B27))</f>
        <v>251.64811353782434</v>
      </c>
      <c r="G27" s="2">
        <f>IF($A27="GCAM",SUMIFS('GCAM By Region By Sector'!G:G,'GCAM By Region By Sector'!$C:$C,$C27,'GCAM By Region By Sector'!$B:$B,$B27)*10^3,SUMIFS('EPS Emissions'!H:H,'EPS Emissions'!$D:$D,'BAU Sector &amp; Region Breakout'!$C27,'EPS Emissions'!$C:$C,'BAU Sector &amp; Region Breakout'!$B27))</f>
        <v>257.8322489123168</v>
      </c>
      <c r="H27" s="2">
        <f>IF($A27="GCAM",SUMIFS('GCAM By Region By Sector'!H:H,'GCAM By Region By Sector'!$C:$C,$C27,'GCAM By Region By Sector'!$B:$B,$B27)*10^3,SUMIFS('EPS Emissions'!I:I,'EPS Emissions'!$D:$D,'BAU Sector &amp; Region Breakout'!$C27,'EPS Emissions'!$C:$C,'BAU Sector &amp; Region Breakout'!$B27))</f>
        <v>264.01638428680928</v>
      </c>
      <c r="I27" s="2">
        <f>IF($A27="GCAM",SUMIFS('GCAM By Region By Sector'!I:I,'GCAM By Region By Sector'!$C:$C,$C27,'GCAM By Region By Sector'!$B:$B,$B27)*10^3,SUMIFS('EPS Emissions'!J:J,'EPS Emissions'!$D:$D,'BAU Sector &amp; Region Breakout'!$C27,'EPS Emissions'!$C:$C,'BAU Sector &amp; Region Breakout'!$B27))</f>
        <v>270.20051966130177</v>
      </c>
      <c r="J27" s="2">
        <f>IF($A27="GCAM",SUMIFS('GCAM By Region By Sector'!J:J,'GCAM By Region By Sector'!$C:$C,$C27,'GCAM By Region By Sector'!$B:$B,$B27)*10^3,SUMIFS('EPS Emissions'!K:K,'EPS Emissions'!$D:$D,'BAU Sector &amp; Region Breakout'!$C27,'EPS Emissions'!$C:$C,'BAU Sector &amp; Region Breakout'!$B27))</f>
        <v>280.16016126774753</v>
      </c>
      <c r="K27" s="2">
        <f>IF($A27="GCAM",SUMIFS('GCAM By Region By Sector'!K:K,'GCAM By Region By Sector'!$C:$C,$C27,'GCAM By Region By Sector'!$B:$B,$B27)*10^3,SUMIFS('EPS Emissions'!L:L,'EPS Emissions'!$D:$D,'BAU Sector &amp; Region Breakout'!$C27,'EPS Emissions'!$C:$C,'BAU Sector &amp; Region Breakout'!$B27))</f>
        <v>290.11980287419328</v>
      </c>
      <c r="L27" s="2">
        <f>IF($A27="GCAM",SUMIFS('GCAM By Region By Sector'!L:L,'GCAM By Region By Sector'!$C:$C,$C27,'GCAM By Region By Sector'!$B:$B,$B27)*10^3,SUMIFS('EPS Emissions'!M:M,'EPS Emissions'!$D:$D,'BAU Sector &amp; Region Breakout'!$C27,'EPS Emissions'!$C:$C,'BAU Sector &amp; Region Breakout'!$B27))</f>
        <v>300.07944448063898</v>
      </c>
      <c r="M27" s="2">
        <f>IF($A27="GCAM",SUMIFS('GCAM By Region By Sector'!M:M,'GCAM By Region By Sector'!$C:$C,$C27,'GCAM By Region By Sector'!$B:$B,$B27)*10^3,SUMIFS('EPS Emissions'!N:N,'EPS Emissions'!$D:$D,'BAU Sector &amp; Region Breakout'!$C27,'EPS Emissions'!$C:$C,'BAU Sector &amp; Region Breakout'!$B27))</f>
        <v>310.03908608708474</v>
      </c>
      <c r="N27" s="2">
        <f>IF($A27="GCAM",SUMIFS('GCAM By Region By Sector'!N:N,'GCAM By Region By Sector'!$C:$C,$C27,'GCAM By Region By Sector'!$B:$B,$B27)*10^3,SUMIFS('EPS Emissions'!O:O,'EPS Emissions'!$D:$D,'BAU Sector &amp; Region Breakout'!$C27,'EPS Emissions'!$C:$C,'BAU Sector &amp; Region Breakout'!$B27))</f>
        <v>319.9987276935305</v>
      </c>
      <c r="O27" s="2">
        <f>IF($A27="GCAM",SUMIFS('GCAM By Region By Sector'!O:O,'GCAM By Region By Sector'!$C:$C,$C27,'GCAM By Region By Sector'!$B:$B,$B27)*10^3,SUMIFS('EPS Emissions'!P:P,'EPS Emissions'!$D:$D,'BAU Sector &amp; Region Breakout'!$C27,'EPS Emissions'!$C:$C,'BAU Sector &amp; Region Breakout'!$B27))</f>
        <v>333.04924959608167</v>
      </c>
      <c r="P27" s="2">
        <f>IF($A27="GCAM",SUMIFS('GCAM By Region By Sector'!P:P,'GCAM By Region By Sector'!$C:$C,$C27,'GCAM By Region By Sector'!$B:$B,$B27)*10^3,SUMIFS('EPS Emissions'!Q:Q,'EPS Emissions'!$D:$D,'BAU Sector &amp; Region Breakout'!$C27,'EPS Emissions'!$C:$C,'BAU Sector &amp; Region Breakout'!$B27))</f>
        <v>346.09977149863283</v>
      </c>
      <c r="Q27" s="2">
        <f>IF($A27="GCAM",SUMIFS('GCAM By Region By Sector'!Q:Q,'GCAM By Region By Sector'!$C:$C,$C27,'GCAM By Region By Sector'!$B:$B,$B27)*10^3,SUMIFS('EPS Emissions'!R:R,'EPS Emissions'!$D:$D,'BAU Sector &amp; Region Breakout'!$C27,'EPS Emissions'!$C:$C,'BAU Sector &amp; Region Breakout'!$B27))</f>
        <v>359.15029340118406</v>
      </c>
      <c r="R27" s="2">
        <f>IF($A27="GCAM",SUMIFS('GCAM By Region By Sector'!R:R,'GCAM By Region By Sector'!$C:$C,$C27,'GCAM By Region By Sector'!$B:$B,$B27)*10^3,SUMIFS('EPS Emissions'!S:S,'EPS Emissions'!$D:$D,'BAU Sector &amp; Region Breakout'!$C27,'EPS Emissions'!$C:$C,'BAU Sector &amp; Region Breakout'!$B27))</f>
        <v>372.20081530373523</v>
      </c>
      <c r="S27" s="2">
        <f>IF($A27="GCAM",SUMIFS('GCAM By Region By Sector'!S:S,'GCAM By Region By Sector'!$C:$C,$C27,'GCAM By Region By Sector'!$B:$B,$B27)*10^3,SUMIFS('EPS Emissions'!T:T,'EPS Emissions'!$D:$D,'BAU Sector &amp; Region Breakout'!$C27,'EPS Emissions'!$C:$C,'BAU Sector &amp; Region Breakout'!$B27))</f>
        <v>385.25133720628639</v>
      </c>
      <c r="T27" s="2">
        <f>IF($A27="GCAM",SUMIFS('GCAM By Region By Sector'!T:T,'GCAM By Region By Sector'!$C:$C,$C27,'GCAM By Region By Sector'!$B:$B,$B27)*10^3,SUMIFS('EPS Emissions'!U:U,'EPS Emissions'!$D:$D,'BAU Sector &amp; Region Breakout'!$C27,'EPS Emissions'!$C:$C,'BAU Sector &amp; Region Breakout'!$B27))</f>
        <v>400.63883922075877</v>
      </c>
      <c r="U27" s="2">
        <f>IF($A27="GCAM",SUMIFS('GCAM By Region By Sector'!U:U,'GCAM By Region By Sector'!$C:$C,$C27,'GCAM By Region By Sector'!$B:$B,$B27)*10^3,SUMIFS('EPS Emissions'!V:V,'EPS Emissions'!$D:$D,'BAU Sector &amp; Region Breakout'!$C27,'EPS Emissions'!$C:$C,'BAU Sector &amp; Region Breakout'!$B27))</f>
        <v>416.02634123523114</v>
      </c>
      <c r="V27" s="2">
        <f>IF($A27="GCAM",SUMIFS('GCAM By Region By Sector'!V:V,'GCAM By Region By Sector'!$C:$C,$C27,'GCAM By Region By Sector'!$B:$B,$B27)*10^3,SUMIFS('EPS Emissions'!W:W,'EPS Emissions'!$D:$D,'BAU Sector &amp; Region Breakout'!$C27,'EPS Emissions'!$C:$C,'BAU Sector &amp; Region Breakout'!$B27))</f>
        <v>431.41384324970346</v>
      </c>
      <c r="W27" s="2">
        <f>IF($A27="GCAM",SUMIFS('GCAM By Region By Sector'!W:W,'GCAM By Region By Sector'!$C:$C,$C27,'GCAM By Region By Sector'!$B:$B,$B27)*10^3,SUMIFS('EPS Emissions'!X:X,'EPS Emissions'!$D:$D,'BAU Sector &amp; Region Breakout'!$C27,'EPS Emissions'!$C:$C,'BAU Sector &amp; Region Breakout'!$B27))</f>
        <v>446.80134526417584</v>
      </c>
      <c r="X27" s="2">
        <f>IF($A27="GCAM",SUMIFS('GCAM By Region By Sector'!X:X,'GCAM By Region By Sector'!$C:$C,$C27,'GCAM By Region By Sector'!$B:$B,$B27)*10^3,SUMIFS('EPS Emissions'!Y:Y,'EPS Emissions'!$D:$D,'BAU Sector &amp; Region Breakout'!$C27,'EPS Emissions'!$C:$C,'BAU Sector &amp; Region Breakout'!$B27))</f>
        <v>462.18884727864815</v>
      </c>
      <c r="Y27" s="2">
        <f>IF($A27="GCAM",SUMIFS('GCAM By Region By Sector'!Y:Y,'GCAM By Region By Sector'!$C:$C,$C27,'GCAM By Region By Sector'!$B:$B,$B27)*10^3,SUMIFS('EPS Emissions'!Z:Z,'EPS Emissions'!$D:$D,'BAU Sector &amp; Region Breakout'!$C27,'EPS Emissions'!$C:$C,'BAU Sector &amp; Region Breakout'!$B27))</f>
        <v>482.30841338545957</v>
      </c>
      <c r="Z27" s="2">
        <f>IF($A27="GCAM",SUMIFS('GCAM By Region By Sector'!Z:Z,'GCAM By Region By Sector'!$C:$C,$C27,'GCAM By Region By Sector'!$B:$B,$B27)*10^3,SUMIFS('EPS Emissions'!AA:AA,'EPS Emissions'!$D:$D,'BAU Sector &amp; Region Breakout'!$C27,'EPS Emissions'!$C:$C,'BAU Sector &amp; Region Breakout'!$B27))</f>
        <v>502.42797949227105</v>
      </c>
      <c r="AA27" s="2">
        <f>IF($A27="GCAM",SUMIFS('GCAM By Region By Sector'!AA:AA,'GCAM By Region By Sector'!$C:$C,$C27,'GCAM By Region By Sector'!$B:$B,$B27)*10^3,SUMIFS('EPS Emissions'!AB:AB,'EPS Emissions'!$D:$D,'BAU Sector &amp; Region Breakout'!$C27,'EPS Emissions'!$C:$C,'BAU Sector &amp; Region Breakout'!$B27))</f>
        <v>522.54754559908247</v>
      </c>
      <c r="AB27" s="2">
        <f>IF($A27="GCAM",SUMIFS('GCAM By Region By Sector'!AB:AB,'GCAM By Region By Sector'!$C:$C,$C27,'GCAM By Region By Sector'!$B:$B,$B27)*10^3,SUMIFS('EPS Emissions'!AC:AC,'EPS Emissions'!$D:$D,'BAU Sector &amp; Region Breakout'!$C27,'EPS Emissions'!$C:$C,'BAU Sector &amp; Region Breakout'!$B27))</f>
        <v>542.66711170589383</v>
      </c>
      <c r="AC27" s="2">
        <f>IF($A27="GCAM",SUMIFS('GCAM By Region By Sector'!AC:AC,'GCAM By Region By Sector'!$C:$C,$C27,'GCAM By Region By Sector'!$B:$B,$B27)*10^3,SUMIFS('EPS Emissions'!AD:AD,'EPS Emissions'!$D:$D,'BAU Sector &amp; Region Breakout'!$C27,'EPS Emissions'!$C:$C,'BAU Sector &amp; Region Breakout'!$B27))</f>
        <v>562.78667781270531</v>
      </c>
      <c r="AD27" s="2">
        <f>IF($A27="GCAM",SUMIFS('GCAM By Region By Sector'!AD:AD,'GCAM By Region By Sector'!$C:$C,$C27,'GCAM By Region By Sector'!$B:$B,$B27)*10^3,SUMIFS('EPS Emissions'!AE:AE,'EPS Emissions'!$D:$D,'BAU Sector &amp; Region Breakout'!$C27,'EPS Emissions'!$C:$C,'BAU Sector &amp; Region Breakout'!$B27))</f>
        <v>584.70678564941045</v>
      </c>
      <c r="AE27" s="2">
        <f>IF($A27="GCAM",SUMIFS('GCAM By Region By Sector'!AE:AE,'GCAM By Region By Sector'!$C:$C,$C27,'GCAM By Region By Sector'!$B:$B,$B27)*10^3,SUMIFS('EPS Emissions'!AF:AF,'EPS Emissions'!$D:$D,'BAU Sector &amp; Region Breakout'!$C27,'EPS Emissions'!$C:$C,'BAU Sector &amp; Region Breakout'!$B27))</f>
        <v>606.62689348611559</v>
      </c>
      <c r="AF27" s="2">
        <f>IF($A27="GCAM",SUMIFS('GCAM By Region By Sector'!AF:AF,'GCAM By Region By Sector'!$C:$C,$C27,'GCAM By Region By Sector'!$B:$B,$B27)*10^3,SUMIFS('EPS Emissions'!AG:AG,'EPS Emissions'!$D:$D,'BAU Sector &amp; Region Breakout'!$C27,'EPS Emissions'!$C:$C,'BAU Sector &amp; Region Breakout'!$B27))</f>
        <v>628.54700132282073</v>
      </c>
      <c r="AG27" s="2">
        <f>IF($A27="GCAM",SUMIFS('GCAM By Region By Sector'!AG:AG,'GCAM By Region By Sector'!$C:$C,$C27,'GCAM By Region By Sector'!$B:$B,$B27)*10^3,SUMIFS('EPS Emissions'!AH:AH,'EPS Emissions'!$D:$D,'BAU Sector &amp; Region Breakout'!$C27,'EPS Emissions'!$C:$C,'BAU Sector &amp; Region Breakout'!$B27))</f>
        <v>650.46710915952576</v>
      </c>
      <c r="AH27" s="2">
        <f>IF($A27="GCAM",SUMIFS('GCAM By Region By Sector'!AH:AH,'GCAM By Region By Sector'!$C:$C,$C27,'GCAM By Region By Sector'!$B:$B,$B27)*10^3,SUMIFS('EPS Emissions'!AI:AI,'EPS Emissions'!$D:$D,'BAU Sector &amp; Region Breakout'!$C27,'EPS Emissions'!$C:$C,'BAU Sector &amp; Region Breakout'!$B27))</f>
        <v>672.3872169962309</v>
      </c>
    </row>
    <row r="28" spans="1:34" x14ac:dyDescent="0.35">
      <c r="A28" t="str">
        <f>VLOOKUP(B28,'BAU Global Total'!A$3:C$34,3,FALSE)</f>
        <v>GCAM</v>
      </c>
      <c r="B28" t="s">
        <v>16</v>
      </c>
      <c r="C28" t="s">
        <v>62</v>
      </c>
      <c r="D28" s="2">
        <f>IF($A28="GCAM",SUMIFS('GCAM By Region By Sector'!D:D,'GCAM By Region By Sector'!$C:$C,$C28,'GCAM By Region By Sector'!$B:$B,$B28)*10^3,SUMIFS('EPS Emissions'!E:E,'EPS Emissions'!$D:$D,'BAU Sector &amp; Region Breakout'!$C28,'EPS Emissions'!$C:$C,'BAU Sector &amp; Region Breakout'!$B28))</f>
        <v>24.216478537049987</v>
      </c>
      <c r="E28" s="2">
        <f>IF($A28="GCAM",SUMIFS('GCAM By Region By Sector'!E:E,'GCAM By Region By Sector'!$C:$C,$C28,'GCAM By Region By Sector'!$B:$B,$B28)*10^3,SUMIFS('EPS Emissions'!F:F,'EPS Emissions'!$D:$D,'BAU Sector &amp; Region Breakout'!$C28,'EPS Emissions'!$C:$C,'BAU Sector &amp; Region Breakout'!$B28))</f>
        <v>20.339460432531787</v>
      </c>
      <c r="F28" s="2">
        <f>IF($A28="GCAM",SUMIFS('GCAM By Region By Sector'!F:F,'GCAM By Region By Sector'!$C:$C,$C28,'GCAM By Region By Sector'!$B:$B,$B28)*10^3,SUMIFS('EPS Emissions'!G:G,'EPS Emissions'!$D:$D,'BAU Sector &amp; Region Breakout'!$C28,'EPS Emissions'!$C:$C,'BAU Sector &amp; Region Breakout'!$B28))</f>
        <v>16.462442328013591</v>
      </c>
      <c r="G28" s="2">
        <f>IF($A28="GCAM",SUMIFS('GCAM By Region By Sector'!G:G,'GCAM By Region By Sector'!$C:$C,$C28,'GCAM By Region By Sector'!$B:$B,$B28)*10^3,SUMIFS('EPS Emissions'!H:H,'EPS Emissions'!$D:$D,'BAU Sector &amp; Region Breakout'!$C28,'EPS Emissions'!$C:$C,'BAU Sector &amp; Region Breakout'!$B28))</f>
        <v>12.585424223495393</v>
      </c>
      <c r="H28" s="2">
        <f>IF($A28="GCAM",SUMIFS('GCAM By Region By Sector'!H:H,'GCAM By Region By Sector'!$C:$C,$C28,'GCAM By Region By Sector'!$B:$B,$B28)*10^3,SUMIFS('EPS Emissions'!I:I,'EPS Emissions'!$D:$D,'BAU Sector &amp; Region Breakout'!$C28,'EPS Emissions'!$C:$C,'BAU Sector &amp; Region Breakout'!$B28))</f>
        <v>8.7084061189771944</v>
      </c>
      <c r="I28" s="2">
        <f>IF($A28="GCAM",SUMIFS('GCAM By Region By Sector'!I:I,'GCAM By Region By Sector'!$C:$C,$C28,'GCAM By Region By Sector'!$B:$B,$B28)*10^3,SUMIFS('EPS Emissions'!J:J,'EPS Emissions'!$D:$D,'BAU Sector &amp; Region Breakout'!$C28,'EPS Emissions'!$C:$C,'BAU Sector &amp; Region Breakout'!$B28))</f>
        <v>4.8313880144589954</v>
      </c>
      <c r="J28" s="2">
        <f>IF($A28="GCAM",SUMIFS('GCAM By Region By Sector'!J:J,'GCAM By Region By Sector'!$C:$C,$C28,'GCAM By Region By Sector'!$B:$B,$B28)*10^3,SUMIFS('EPS Emissions'!K:K,'EPS Emissions'!$D:$D,'BAU Sector &amp; Region Breakout'!$C28,'EPS Emissions'!$C:$C,'BAU Sector &amp; Region Breakout'!$B28))</f>
        <v>-3.7413969056182186</v>
      </c>
      <c r="K28" s="2">
        <f>IF($A28="GCAM",SUMIFS('GCAM By Region By Sector'!K:K,'GCAM By Region By Sector'!$C:$C,$C28,'GCAM By Region By Sector'!$B:$B,$B28)*10^3,SUMIFS('EPS Emissions'!L:L,'EPS Emissions'!$D:$D,'BAU Sector &amp; Region Breakout'!$C28,'EPS Emissions'!$C:$C,'BAU Sector &amp; Region Breakout'!$B28))</f>
        <v>-12.314181825695433</v>
      </c>
      <c r="L28" s="2">
        <f>IF($A28="GCAM",SUMIFS('GCAM By Region By Sector'!L:L,'GCAM By Region By Sector'!$C:$C,$C28,'GCAM By Region By Sector'!$B:$B,$B28)*10^3,SUMIFS('EPS Emissions'!M:M,'EPS Emissions'!$D:$D,'BAU Sector &amp; Region Breakout'!$C28,'EPS Emissions'!$C:$C,'BAU Sector &amp; Region Breakout'!$B28))</f>
        <v>-20.88696674577265</v>
      </c>
      <c r="M28" s="2">
        <f>IF($A28="GCAM",SUMIFS('GCAM By Region By Sector'!M:M,'GCAM By Region By Sector'!$C:$C,$C28,'GCAM By Region By Sector'!$B:$B,$B28)*10^3,SUMIFS('EPS Emissions'!N:N,'EPS Emissions'!$D:$D,'BAU Sector &amp; Region Breakout'!$C28,'EPS Emissions'!$C:$C,'BAU Sector &amp; Region Breakout'!$B28))</f>
        <v>-29.459751665849861</v>
      </c>
      <c r="N28" s="2">
        <f>IF($A28="GCAM",SUMIFS('GCAM By Region By Sector'!N:N,'GCAM By Region By Sector'!$C:$C,$C28,'GCAM By Region By Sector'!$B:$B,$B28)*10^3,SUMIFS('EPS Emissions'!O:O,'EPS Emissions'!$D:$D,'BAU Sector &amp; Region Breakout'!$C28,'EPS Emissions'!$C:$C,'BAU Sector &amp; Region Breakout'!$B28))</f>
        <v>-38.032536585927076</v>
      </c>
      <c r="O28" s="2">
        <f>IF($A28="GCAM",SUMIFS('GCAM By Region By Sector'!O:O,'GCAM By Region By Sector'!$C:$C,$C28,'GCAM By Region By Sector'!$B:$B,$B28)*10^3,SUMIFS('EPS Emissions'!P:P,'EPS Emissions'!$D:$D,'BAU Sector &amp; Region Breakout'!$C28,'EPS Emissions'!$C:$C,'BAU Sector &amp; Region Breakout'!$B28))</f>
        <v>-50.060314588861672</v>
      </c>
      <c r="P28" s="2">
        <f>IF($A28="GCAM",SUMIFS('GCAM By Region By Sector'!P:P,'GCAM By Region By Sector'!$C:$C,$C28,'GCAM By Region By Sector'!$B:$B,$B28)*10^3,SUMIFS('EPS Emissions'!Q:Q,'EPS Emissions'!$D:$D,'BAU Sector &amp; Region Breakout'!$C28,'EPS Emissions'!$C:$C,'BAU Sector &amp; Region Breakout'!$B28))</f>
        <v>-62.088092591796261</v>
      </c>
      <c r="Q28" s="2">
        <f>IF($A28="GCAM",SUMIFS('GCAM By Region By Sector'!Q:Q,'GCAM By Region By Sector'!$C:$C,$C28,'GCAM By Region By Sector'!$B:$B,$B28)*10^3,SUMIFS('EPS Emissions'!R:R,'EPS Emissions'!$D:$D,'BAU Sector &amp; Region Breakout'!$C28,'EPS Emissions'!$C:$C,'BAU Sector &amp; Region Breakout'!$B28))</f>
        <v>-74.11587059473085</v>
      </c>
      <c r="R28" s="2">
        <f>IF($A28="GCAM",SUMIFS('GCAM By Region By Sector'!R:R,'GCAM By Region By Sector'!$C:$C,$C28,'GCAM By Region By Sector'!$B:$B,$B28)*10^3,SUMIFS('EPS Emissions'!S:S,'EPS Emissions'!$D:$D,'BAU Sector &amp; Region Breakout'!$C28,'EPS Emissions'!$C:$C,'BAU Sector &amp; Region Breakout'!$B28))</f>
        <v>-86.143648597665461</v>
      </c>
      <c r="S28" s="2">
        <f>IF($A28="GCAM",SUMIFS('GCAM By Region By Sector'!S:S,'GCAM By Region By Sector'!$C:$C,$C28,'GCAM By Region By Sector'!$B:$B,$B28)*10^3,SUMIFS('EPS Emissions'!T:T,'EPS Emissions'!$D:$D,'BAU Sector &amp; Region Breakout'!$C28,'EPS Emissions'!$C:$C,'BAU Sector &amp; Region Breakout'!$B28))</f>
        <v>-98.171426600600043</v>
      </c>
      <c r="T28" s="2">
        <f>IF($A28="GCAM",SUMIFS('GCAM By Region By Sector'!T:T,'GCAM By Region By Sector'!$C:$C,$C28,'GCAM By Region By Sector'!$B:$B,$B28)*10^3,SUMIFS('EPS Emissions'!U:U,'EPS Emissions'!$D:$D,'BAU Sector &amp; Region Breakout'!$C28,'EPS Emissions'!$C:$C,'BAU Sector &amp; Region Breakout'!$B28))</f>
        <v>-112.06223436424376</v>
      </c>
      <c r="U28" s="2">
        <f>IF($A28="GCAM",SUMIFS('GCAM By Region By Sector'!U:U,'GCAM By Region By Sector'!$C:$C,$C28,'GCAM By Region By Sector'!$B:$B,$B28)*10^3,SUMIFS('EPS Emissions'!V:V,'EPS Emissions'!$D:$D,'BAU Sector &amp; Region Breakout'!$C28,'EPS Emissions'!$C:$C,'BAU Sector &amp; Region Breakout'!$B28))</f>
        <v>-125.9530421278875</v>
      </c>
      <c r="V28" s="2">
        <f>IF($A28="GCAM",SUMIFS('GCAM By Region By Sector'!V:V,'GCAM By Region By Sector'!$C:$C,$C28,'GCAM By Region By Sector'!$B:$B,$B28)*10^3,SUMIFS('EPS Emissions'!W:W,'EPS Emissions'!$D:$D,'BAU Sector &amp; Region Breakout'!$C28,'EPS Emissions'!$C:$C,'BAU Sector &amp; Region Breakout'!$B28))</f>
        <v>-139.84384989153122</v>
      </c>
      <c r="W28" s="2">
        <f>IF($A28="GCAM",SUMIFS('GCAM By Region By Sector'!W:W,'GCAM By Region By Sector'!$C:$C,$C28,'GCAM By Region By Sector'!$B:$B,$B28)*10^3,SUMIFS('EPS Emissions'!X:X,'EPS Emissions'!$D:$D,'BAU Sector &amp; Region Breakout'!$C28,'EPS Emissions'!$C:$C,'BAU Sector &amp; Region Breakout'!$B28))</f>
        <v>-153.73465765517497</v>
      </c>
      <c r="X28" s="2">
        <f>IF($A28="GCAM",SUMIFS('GCAM By Region By Sector'!X:X,'GCAM By Region By Sector'!$C:$C,$C28,'GCAM By Region By Sector'!$B:$B,$B28)*10^3,SUMIFS('EPS Emissions'!Y:Y,'EPS Emissions'!$D:$D,'BAU Sector &amp; Region Breakout'!$C28,'EPS Emissions'!$C:$C,'BAU Sector &amp; Region Breakout'!$B28))</f>
        <v>-167.62546541881866</v>
      </c>
      <c r="Y28" s="2">
        <f>IF($A28="GCAM",SUMIFS('GCAM By Region By Sector'!Y:Y,'GCAM By Region By Sector'!$C:$C,$C28,'GCAM By Region By Sector'!$B:$B,$B28)*10^3,SUMIFS('EPS Emissions'!Z:Z,'EPS Emissions'!$D:$D,'BAU Sector &amp; Region Breakout'!$C28,'EPS Emissions'!$C:$C,'BAU Sector &amp; Region Breakout'!$B28))</f>
        <v>-182.6917562960206</v>
      </c>
      <c r="Z28" s="2">
        <f>IF($A28="GCAM",SUMIFS('GCAM By Region By Sector'!Z:Z,'GCAM By Region By Sector'!$C:$C,$C28,'GCAM By Region By Sector'!$B:$B,$B28)*10^3,SUMIFS('EPS Emissions'!AA:AA,'EPS Emissions'!$D:$D,'BAU Sector &amp; Region Breakout'!$C28,'EPS Emissions'!$C:$C,'BAU Sector &amp; Region Breakout'!$B28))</f>
        <v>-197.75804717322254</v>
      </c>
      <c r="AA28" s="2">
        <f>IF($A28="GCAM",SUMIFS('GCAM By Region By Sector'!AA:AA,'GCAM By Region By Sector'!$C:$C,$C28,'GCAM By Region By Sector'!$B:$B,$B28)*10^3,SUMIFS('EPS Emissions'!AB:AB,'EPS Emissions'!$D:$D,'BAU Sector &amp; Region Breakout'!$C28,'EPS Emissions'!$C:$C,'BAU Sector &amp; Region Breakout'!$B28))</f>
        <v>-212.8243380504245</v>
      </c>
      <c r="AB28" s="2">
        <f>IF($A28="GCAM",SUMIFS('GCAM By Region By Sector'!AB:AB,'GCAM By Region By Sector'!$C:$C,$C28,'GCAM By Region By Sector'!$B:$B,$B28)*10^3,SUMIFS('EPS Emissions'!AC:AC,'EPS Emissions'!$D:$D,'BAU Sector &amp; Region Breakout'!$C28,'EPS Emissions'!$C:$C,'BAU Sector &amp; Region Breakout'!$B28))</f>
        <v>-227.89062892762644</v>
      </c>
      <c r="AC28" s="2">
        <f>IF($A28="GCAM",SUMIFS('GCAM By Region By Sector'!AC:AC,'GCAM By Region By Sector'!$C:$C,$C28,'GCAM By Region By Sector'!$B:$B,$B28)*10^3,SUMIFS('EPS Emissions'!AD:AD,'EPS Emissions'!$D:$D,'BAU Sector &amp; Region Breakout'!$C28,'EPS Emissions'!$C:$C,'BAU Sector &amp; Region Breakout'!$B28))</f>
        <v>-242.95691980482837</v>
      </c>
      <c r="AD28" s="2">
        <f>IF($A28="GCAM",SUMIFS('GCAM By Region By Sector'!AD:AD,'GCAM By Region By Sector'!$C:$C,$C28,'GCAM By Region By Sector'!$B:$B,$B28)*10^3,SUMIFS('EPS Emissions'!AE:AE,'EPS Emissions'!$D:$D,'BAU Sector &amp; Region Breakout'!$C28,'EPS Emissions'!$C:$C,'BAU Sector &amp; Region Breakout'!$B28))</f>
        <v>-257.96477870831933</v>
      </c>
      <c r="AE28" s="2">
        <f>IF($A28="GCAM",SUMIFS('GCAM By Region By Sector'!AE:AE,'GCAM By Region By Sector'!$C:$C,$C28,'GCAM By Region By Sector'!$B:$B,$B28)*10^3,SUMIFS('EPS Emissions'!AF:AF,'EPS Emissions'!$D:$D,'BAU Sector &amp; Region Breakout'!$C28,'EPS Emissions'!$C:$C,'BAU Sector &amp; Region Breakout'!$B28))</f>
        <v>-272.97263761181028</v>
      </c>
      <c r="AF28" s="2">
        <f>IF($A28="GCAM",SUMIFS('GCAM By Region By Sector'!AF:AF,'GCAM By Region By Sector'!$C:$C,$C28,'GCAM By Region By Sector'!$B:$B,$B28)*10^3,SUMIFS('EPS Emissions'!AG:AG,'EPS Emissions'!$D:$D,'BAU Sector &amp; Region Breakout'!$C28,'EPS Emissions'!$C:$C,'BAU Sector &amp; Region Breakout'!$B28))</f>
        <v>-287.9804965153013</v>
      </c>
      <c r="AG28" s="2">
        <f>IF($A28="GCAM",SUMIFS('GCAM By Region By Sector'!AG:AG,'GCAM By Region By Sector'!$C:$C,$C28,'GCAM By Region By Sector'!$B:$B,$B28)*10^3,SUMIFS('EPS Emissions'!AH:AH,'EPS Emissions'!$D:$D,'BAU Sector &amp; Region Breakout'!$C28,'EPS Emissions'!$C:$C,'BAU Sector &amp; Region Breakout'!$B28))</f>
        <v>-302.9883554187922</v>
      </c>
      <c r="AH28" s="2">
        <f>IF($A28="GCAM",SUMIFS('GCAM By Region By Sector'!AH:AH,'GCAM By Region By Sector'!$C:$C,$C28,'GCAM By Region By Sector'!$B:$B,$B28)*10^3,SUMIFS('EPS Emissions'!AI:AI,'EPS Emissions'!$D:$D,'BAU Sector &amp; Region Breakout'!$C28,'EPS Emissions'!$C:$C,'BAU Sector &amp; Region Breakout'!$B28))</f>
        <v>-317.99621432228321</v>
      </c>
    </row>
    <row r="29" spans="1:34" x14ac:dyDescent="0.35">
      <c r="A29" t="str">
        <f>VLOOKUP(B29,'BAU Global Total'!A$3:C$34,3,FALSE)</f>
        <v>GCAM</v>
      </c>
      <c r="B29" t="s">
        <v>16</v>
      </c>
      <c r="C29" t="s">
        <v>63</v>
      </c>
      <c r="D29" s="2">
        <f>IF($A29="GCAM",SUMIFS('GCAM By Region By Sector'!D:D,'GCAM By Region By Sector'!$C:$C,$C29,'GCAM By Region By Sector'!$B:$B,$B29)*10^3,SUMIFS('EPS Emissions'!E:E,'EPS Emissions'!$D:$D,'BAU Sector &amp; Region Breakout'!$C29,'EPS Emissions'!$C:$C,'BAU Sector &amp; Region Breakout'!$B29))</f>
        <v>16.26722891955</v>
      </c>
      <c r="E29" s="2">
        <f>IF($A29="GCAM",SUMIFS('GCAM By Region By Sector'!E:E,'GCAM By Region By Sector'!$C:$C,$C29,'GCAM By Region By Sector'!$B:$B,$B29)*10^3,SUMIFS('EPS Emissions'!F:F,'EPS Emissions'!$D:$D,'BAU Sector &amp; Region Breakout'!$C29,'EPS Emissions'!$C:$C,'BAU Sector &amp; Region Breakout'!$B29))</f>
        <v>16.467488274794611</v>
      </c>
      <c r="F29" s="2">
        <f>IF($A29="GCAM",SUMIFS('GCAM By Region By Sector'!F:F,'GCAM By Region By Sector'!$C:$C,$C29,'GCAM By Region By Sector'!$B:$B,$B29)*10^3,SUMIFS('EPS Emissions'!G:G,'EPS Emissions'!$D:$D,'BAU Sector &amp; Region Breakout'!$C29,'EPS Emissions'!$C:$C,'BAU Sector &amp; Region Breakout'!$B29))</f>
        <v>16.66774763003923</v>
      </c>
      <c r="G29" s="2">
        <f>IF($A29="GCAM",SUMIFS('GCAM By Region By Sector'!G:G,'GCAM By Region By Sector'!$C:$C,$C29,'GCAM By Region By Sector'!$B:$B,$B29)*10^3,SUMIFS('EPS Emissions'!H:H,'EPS Emissions'!$D:$D,'BAU Sector &amp; Region Breakout'!$C29,'EPS Emissions'!$C:$C,'BAU Sector &amp; Region Breakout'!$B29))</f>
        <v>16.868006985283841</v>
      </c>
      <c r="H29" s="2">
        <f>IF($A29="GCAM",SUMIFS('GCAM By Region By Sector'!H:H,'GCAM By Region By Sector'!$C:$C,$C29,'GCAM By Region By Sector'!$B:$B,$B29)*10^3,SUMIFS('EPS Emissions'!I:I,'EPS Emissions'!$D:$D,'BAU Sector &amp; Region Breakout'!$C29,'EPS Emissions'!$C:$C,'BAU Sector &amp; Region Breakout'!$B29))</f>
        <v>17.068266340528456</v>
      </c>
      <c r="I29" s="2">
        <f>IF($A29="GCAM",SUMIFS('GCAM By Region By Sector'!I:I,'GCAM By Region By Sector'!$C:$C,$C29,'GCAM By Region By Sector'!$B:$B,$B29)*10^3,SUMIFS('EPS Emissions'!J:J,'EPS Emissions'!$D:$D,'BAU Sector &amp; Region Breakout'!$C29,'EPS Emissions'!$C:$C,'BAU Sector &amp; Region Breakout'!$B29))</f>
        <v>17.268525695773072</v>
      </c>
      <c r="J29" s="2">
        <f>IF($A29="GCAM",SUMIFS('GCAM By Region By Sector'!J:J,'GCAM By Region By Sector'!$C:$C,$C29,'GCAM By Region By Sector'!$B:$B,$B29)*10^3,SUMIFS('EPS Emissions'!K:K,'EPS Emissions'!$D:$D,'BAU Sector &amp; Region Breakout'!$C29,'EPS Emissions'!$C:$C,'BAU Sector &amp; Region Breakout'!$B29))</f>
        <v>20.057605768297194</v>
      </c>
      <c r="K29" s="2">
        <f>IF($A29="GCAM",SUMIFS('GCAM By Region By Sector'!K:K,'GCAM By Region By Sector'!$C:$C,$C29,'GCAM By Region By Sector'!$B:$B,$B29)*10^3,SUMIFS('EPS Emissions'!L:L,'EPS Emissions'!$D:$D,'BAU Sector &amp; Region Breakout'!$C29,'EPS Emissions'!$C:$C,'BAU Sector &amp; Region Breakout'!$B29))</f>
        <v>22.846685840821316</v>
      </c>
      <c r="L29" s="2">
        <f>IF($A29="GCAM",SUMIFS('GCAM By Region By Sector'!L:L,'GCAM By Region By Sector'!$C:$C,$C29,'GCAM By Region By Sector'!$B:$B,$B29)*10^3,SUMIFS('EPS Emissions'!M:M,'EPS Emissions'!$D:$D,'BAU Sector &amp; Region Breakout'!$C29,'EPS Emissions'!$C:$C,'BAU Sector &amp; Region Breakout'!$B29))</f>
        <v>25.635765913345438</v>
      </c>
      <c r="M29" s="2">
        <f>IF($A29="GCAM",SUMIFS('GCAM By Region By Sector'!M:M,'GCAM By Region By Sector'!$C:$C,$C29,'GCAM By Region By Sector'!$B:$B,$B29)*10^3,SUMIFS('EPS Emissions'!N:N,'EPS Emissions'!$D:$D,'BAU Sector &amp; Region Breakout'!$C29,'EPS Emissions'!$C:$C,'BAU Sector &amp; Region Breakout'!$B29))</f>
        <v>28.424845985869563</v>
      </c>
      <c r="N29" s="2">
        <f>IF($A29="GCAM",SUMIFS('GCAM By Region By Sector'!N:N,'GCAM By Region By Sector'!$C:$C,$C29,'GCAM By Region By Sector'!$B:$B,$B29)*10^3,SUMIFS('EPS Emissions'!O:O,'EPS Emissions'!$D:$D,'BAU Sector &amp; Region Breakout'!$C29,'EPS Emissions'!$C:$C,'BAU Sector &amp; Region Breakout'!$B29))</f>
        <v>31.213926058393685</v>
      </c>
      <c r="O29" s="2">
        <f>IF($A29="GCAM",SUMIFS('GCAM By Region By Sector'!O:O,'GCAM By Region By Sector'!$C:$C,$C29,'GCAM By Region By Sector'!$B:$B,$B29)*10^3,SUMIFS('EPS Emissions'!P:P,'EPS Emissions'!$D:$D,'BAU Sector &amp; Region Breakout'!$C29,'EPS Emissions'!$C:$C,'BAU Sector &amp; Region Breakout'!$B29))</f>
        <v>36.934950099970749</v>
      </c>
      <c r="P29" s="2">
        <f>IF($A29="GCAM",SUMIFS('GCAM By Region By Sector'!P:P,'GCAM By Region By Sector'!$C:$C,$C29,'GCAM By Region By Sector'!$B:$B,$B29)*10^3,SUMIFS('EPS Emissions'!Q:Q,'EPS Emissions'!$D:$D,'BAU Sector &amp; Region Breakout'!$C29,'EPS Emissions'!$C:$C,'BAU Sector &amp; Region Breakout'!$B29))</f>
        <v>42.655974141547809</v>
      </c>
      <c r="Q29" s="2">
        <f>IF($A29="GCAM",SUMIFS('GCAM By Region By Sector'!Q:Q,'GCAM By Region By Sector'!$C:$C,$C29,'GCAM By Region By Sector'!$B:$B,$B29)*10^3,SUMIFS('EPS Emissions'!R:R,'EPS Emissions'!$D:$D,'BAU Sector &amp; Region Breakout'!$C29,'EPS Emissions'!$C:$C,'BAU Sector &amp; Region Breakout'!$B29))</f>
        <v>48.376998183124869</v>
      </c>
      <c r="R29" s="2">
        <f>IF($A29="GCAM",SUMIFS('GCAM By Region By Sector'!R:R,'GCAM By Region By Sector'!$C:$C,$C29,'GCAM By Region By Sector'!$B:$B,$B29)*10^3,SUMIFS('EPS Emissions'!S:S,'EPS Emissions'!$D:$D,'BAU Sector &amp; Region Breakout'!$C29,'EPS Emissions'!$C:$C,'BAU Sector &amp; Region Breakout'!$B29))</f>
        <v>54.098022224701936</v>
      </c>
      <c r="S29" s="2">
        <f>IF($A29="GCAM",SUMIFS('GCAM By Region By Sector'!S:S,'GCAM By Region By Sector'!$C:$C,$C29,'GCAM By Region By Sector'!$B:$B,$B29)*10^3,SUMIFS('EPS Emissions'!T:T,'EPS Emissions'!$D:$D,'BAU Sector &amp; Region Breakout'!$C29,'EPS Emissions'!$C:$C,'BAU Sector &amp; Region Breakout'!$B29))</f>
        <v>59.819046266278995</v>
      </c>
      <c r="T29" s="2">
        <f>IF($A29="GCAM",SUMIFS('GCAM By Region By Sector'!T:T,'GCAM By Region By Sector'!$C:$C,$C29,'GCAM By Region By Sector'!$B:$B,$B29)*10^3,SUMIFS('EPS Emissions'!U:U,'EPS Emissions'!$D:$D,'BAU Sector &amp; Region Breakout'!$C29,'EPS Emissions'!$C:$C,'BAU Sector &amp; Region Breakout'!$B29))</f>
        <v>68.069603110594329</v>
      </c>
      <c r="U29" s="2">
        <f>IF($A29="GCAM",SUMIFS('GCAM By Region By Sector'!U:U,'GCAM By Region By Sector'!$C:$C,$C29,'GCAM By Region By Sector'!$B:$B,$B29)*10^3,SUMIFS('EPS Emissions'!V:V,'EPS Emissions'!$D:$D,'BAU Sector &amp; Region Breakout'!$C29,'EPS Emissions'!$C:$C,'BAU Sector &amp; Region Breakout'!$B29))</f>
        <v>76.320159954909684</v>
      </c>
      <c r="V29" s="2">
        <f>IF($A29="GCAM",SUMIFS('GCAM By Region By Sector'!V:V,'GCAM By Region By Sector'!$C:$C,$C29,'GCAM By Region By Sector'!$B:$B,$B29)*10^3,SUMIFS('EPS Emissions'!W:W,'EPS Emissions'!$D:$D,'BAU Sector &amp; Region Breakout'!$C29,'EPS Emissions'!$C:$C,'BAU Sector &amp; Region Breakout'!$B29))</f>
        <v>84.570716799225011</v>
      </c>
      <c r="W29" s="2">
        <f>IF($A29="GCAM",SUMIFS('GCAM By Region By Sector'!W:W,'GCAM By Region By Sector'!$C:$C,$C29,'GCAM By Region By Sector'!$B:$B,$B29)*10^3,SUMIFS('EPS Emissions'!X:X,'EPS Emissions'!$D:$D,'BAU Sector &amp; Region Breakout'!$C29,'EPS Emissions'!$C:$C,'BAU Sector &amp; Region Breakout'!$B29))</f>
        <v>92.821273643540366</v>
      </c>
      <c r="X29" s="2">
        <f>IF($A29="GCAM",SUMIFS('GCAM By Region By Sector'!X:X,'GCAM By Region By Sector'!$C:$C,$C29,'GCAM By Region By Sector'!$B:$B,$B29)*10^3,SUMIFS('EPS Emissions'!Y:Y,'EPS Emissions'!$D:$D,'BAU Sector &amp; Region Breakout'!$C29,'EPS Emissions'!$C:$C,'BAU Sector &amp; Region Breakout'!$B29))</f>
        <v>101.07183048785571</v>
      </c>
      <c r="Y29" s="2">
        <f>IF($A29="GCAM",SUMIFS('GCAM By Region By Sector'!Y:Y,'GCAM By Region By Sector'!$C:$C,$C29,'GCAM By Region By Sector'!$B:$B,$B29)*10^3,SUMIFS('EPS Emissions'!Z:Z,'EPS Emissions'!$D:$D,'BAU Sector &amp; Region Breakout'!$C29,'EPS Emissions'!$C:$C,'BAU Sector &amp; Region Breakout'!$B29))</f>
        <v>113.29325115102762</v>
      </c>
      <c r="Z29" s="2">
        <f>IF($A29="GCAM",SUMIFS('GCAM By Region By Sector'!Z:Z,'GCAM By Region By Sector'!$C:$C,$C29,'GCAM By Region By Sector'!$B:$B,$B29)*10^3,SUMIFS('EPS Emissions'!AA:AA,'EPS Emissions'!$D:$D,'BAU Sector &amp; Region Breakout'!$C29,'EPS Emissions'!$C:$C,'BAU Sector &amp; Region Breakout'!$B29))</f>
        <v>125.51467181419953</v>
      </c>
      <c r="AA29" s="2">
        <f>IF($A29="GCAM",SUMIFS('GCAM By Region By Sector'!AA:AA,'GCAM By Region By Sector'!$C:$C,$C29,'GCAM By Region By Sector'!$B:$B,$B29)*10^3,SUMIFS('EPS Emissions'!AB:AB,'EPS Emissions'!$D:$D,'BAU Sector &amp; Region Breakout'!$C29,'EPS Emissions'!$C:$C,'BAU Sector &amp; Region Breakout'!$B29))</f>
        <v>137.73609247737144</v>
      </c>
      <c r="AB29" s="2">
        <f>IF($A29="GCAM",SUMIFS('GCAM By Region By Sector'!AB:AB,'GCAM By Region By Sector'!$C:$C,$C29,'GCAM By Region By Sector'!$B:$B,$B29)*10^3,SUMIFS('EPS Emissions'!AC:AC,'EPS Emissions'!$D:$D,'BAU Sector &amp; Region Breakout'!$C29,'EPS Emissions'!$C:$C,'BAU Sector &amp; Region Breakout'!$B29))</f>
        <v>149.95751314054337</v>
      </c>
      <c r="AC29" s="2">
        <f>IF($A29="GCAM",SUMIFS('GCAM By Region By Sector'!AC:AC,'GCAM By Region By Sector'!$C:$C,$C29,'GCAM By Region By Sector'!$B:$B,$B29)*10^3,SUMIFS('EPS Emissions'!AD:AD,'EPS Emissions'!$D:$D,'BAU Sector &amp; Region Breakout'!$C29,'EPS Emissions'!$C:$C,'BAU Sector &amp; Region Breakout'!$B29))</f>
        <v>162.1789338037153</v>
      </c>
      <c r="AD29" s="2">
        <f>IF($A29="GCAM",SUMIFS('GCAM By Region By Sector'!AD:AD,'GCAM By Region By Sector'!$C:$C,$C29,'GCAM By Region By Sector'!$B:$B,$B29)*10^3,SUMIFS('EPS Emissions'!AE:AE,'EPS Emissions'!$D:$D,'BAU Sector &amp; Region Breakout'!$C29,'EPS Emissions'!$C:$C,'BAU Sector &amp; Region Breakout'!$B29))</f>
        <v>178.9423398203599</v>
      </c>
      <c r="AE29" s="2">
        <f>IF($A29="GCAM",SUMIFS('GCAM By Region By Sector'!AE:AE,'GCAM By Region By Sector'!$C:$C,$C29,'GCAM By Region By Sector'!$B:$B,$B29)*10^3,SUMIFS('EPS Emissions'!AF:AF,'EPS Emissions'!$D:$D,'BAU Sector &amp; Region Breakout'!$C29,'EPS Emissions'!$C:$C,'BAU Sector &amp; Region Breakout'!$B29))</f>
        <v>195.70574583700451</v>
      </c>
      <c r="AF29" s="2">
        <f>IF($A29="GCAM",SUMIFS('GCAM By Region By Sector'!AF:AF,'GCAM By Region By Sector'!$C:$C,$C29,'GCAM By Region By Sector'!$B:$B,$B29)*10^3,SUMIFS('EPS Emissions'!AG:AG,'EPS Emissions'!$D:$D,'BAU Sector &amp; Region Breakout'!$C29,'EPS Emissions'!$C:$C,'BAU Sector &amp; Region Breakout'!$B29))</f>
        <v>212.46915185364915</v>
      </c>
      <c r="AG29" s="2">
        <f>IF($A29="GCAM",SUMIFS('GCAM By Region By Sector'!AG:AG,'GCAM By Region By Sector'!$C:$C,$C29,'GCAM By Region By Sector'!$B:$B,$B29)*10^3,SUMIFS('EPS Emissions'!AH:AH,'EPS Emissions'!$D:$D,'BAU Sector &amp; Region Breakout'!$C29,'EPS Emissions'!$C:$C,'BAU Sector &amp; Region Breakout'!$B29))</f>
        <v>229.23255787029376</v>
      </c>
      <c r="AH29" s="2">
        <f>IF($A29="GCAM",SUMIFS('GCAM By Region By Sector'!AH:AH,'GCAM By Region By Sector'!$C:$C,$C29,'GCAM By Region By Sector'!$B:$B,$B29)*10^3,SUMIFS('EPS Emissions'!AI:AI,'EPS Emissions'!$D:$D,'BAU Sector &amp; Region Breakout'!$C29,'EPS Emissions'!$C:$C,'BAU Sector &amp; Region Breakout'!$B29))</f>
        <v>245.99596388693837</v>
      </c>
    </row>
    <row r="30" spans="1:34" x14ac:dyDescent="0.35">
      <c r="A30" t="str">
        <f>VLOOKUP(B30,'BAU Global Total'!A$3:C$34,3,FALSE)</f>
        <v>GCAM</v>
      </c>
      <c r="B30" t="s">
        <v>16</v>
      </c>
      <c r="C30" t="s">
        <v>64</v>
      </c>
      <c r="D30" s="2">
        <f>IF($A30="GCAM",SUMIFS('GCAM By Region By Sector'!D:D,'GCAM By Region By Sector'!$C:$C,$C30,'GCAM By Region By Sector'!$B:$B,$B30)*10^3,SUMIFS('EPS Emissions'!E:E,'EPS Emissions'!$D:$D,'BAU Sector &amp; Region Breakout'!$C30,'EPS Emissions'!$C:$C,'BAU Sector &amp; Region Breakout'!$B30))</f>
        <v>8.7014969923013901</v>
      </c>
      <c r="E30" s="2">
        <f>IF($A30="GCAM",SUMIFS('GCAM By Region By Sector'!E:E,'GCAM By Region By Sector'!$C:$C,$C30,'GCAM By Region By Sector'!$B:$B,$B30)*10^3,SUMIFS('EPS Emissions'!F:F,'EPS Emissions'!$D:$D,'BAU Sector &amp; Region Breakout'!$C30,'EPS Emissions'!$C:$C,'BAU Sector &amp; Region Breakout'!$B30))</f>
        <v>9.3210058337524693</v>
      </c>
      <c r="F30" s="2">
        <f>IF($A30="GCAM",SUMIFS('GCAM By Region By Sector'!F:F,'GCAM By Region By Sector'!$C:$C,$C30,'GCAM By Region By Sector'!$B:$B,$B30)*10^3,SUMIFS('EPS Emissions'!G:G,'EPS Emissions'!$D:$D,'BAU Sector &amp; Region Breakout'!$C30,'EPS Emissions'!$C:$C,'BAU Sector &amp; Region Breakout'!$B30))</f>
        <v>9.9405146752035503</v>
      </c>
      <c r="G30" s="2">
        <f>IF($A30="GCAM",SUMIFS('GCAM By Region By Sector'!G:G,'GCAM By Region By Sector'!$C:$C,$C30,'GCAM By Region By Sector'!$B:$B,$B30)*10^3,SUMIFS('EPS Emissions'!H:H,'EPS Emissions'!$D:$D,'BAU Sector &amp; Region Breakout'!$C30,'EPS Emissions'!$C:$C,'BAU Sector &amp; Region Breakout'!$B30))</f>
        <v>10.560023516654629</v>
      </c>
      <c r="H30" s="2">
        <f>IF($A30="GCAM",SUMIFS('GCAM By Region By Sector'!H:H,'GCAM By Region By Sector'!$C:$C,$C30,'GCAM By Region By Sector'!$B:$B,$B30)*10^3,SUMIFS('EPS Emissions'!I:I,'EPS Emissions'!$D:$D,'BAU Sector &amp; Region Breakout'!$C30,'EPS Emissions'!$C:$C,'BAU Sector &amp; Region Breakout'!$B30))</f>
        <v>11.179532358105709</v>
      </c>
      <c r="I30" s="2">
        <f>IF($A30="GCAM",SUMIFS('GCAM By Region By Sector'!I:I,'GCAM By Region By Sector'!$C:$C,$C30,'GCAM By Region By Sector'!$B:$B,$B30)*10^3,SUMIFS('EPS Emissions'!J:J,'EPS Emissions'!$D:$D,'BAU Sector &amp; Region Breakout'!$C30,'EPS Emissions'!$C:$C,'BAU Sector &amp; Region Breakout'!$B30))</f>
        <v>11.79904119955679</v>
      </c>
      <c r="J30" s="2">
        <f>IF($A30="GCAM",SUMIFS('GCAM By Region By Sector'!J:J,'GCAM By Region By Sector'!$C:$C,$C30,'GCAM By Region By Sector'!$B:$B,$B30)*10^3,SUMIFS('EPS Emissions'!K:K,'EPS Emissions'!$D:$D,'BAU Sector &amp; Region Breakout'!$C30,'EPS Emissions'!$C:$C,'BAU Sector &amp; Region Breakout'!$B30))</f>
        <v>12.73973498779139</v>
      </c>
      <c r="K30" s="2">
        <f>IF($A30="GCAM",SUMIFS('GCAM By Region By Sector'!K:K,'GCAM By Region By Sector'!$C:$C,$C30,'GCAM By Region By Sector'!$B:$B,$B30)*10^3,SUMIFS('EPS Emissions'!L:L,'EPS Emissions'!$D:$D,'BAU Sector &amp; Region Breakout'!$C30,'EPS Emissions'!$C:$C,'BAU Sector &amp; Region Breakout'!$B30))</f>
        <v>13.680428776025993</v>
      </c>
      <c r="L30" s="2">
        <f>IF($A30="GCAM",SUMIFS('GCAM By Region By Sector'!L:L,'GCAM By Region By Sector'!$C:$C,$C30,'GCAM By Region By Sector'!$B:$B,$B30)*10^3,SUMIFS('EPS Emissions'!M:M,'EPS Emissions'!$D:$D,'BAU Sector &amp; Region Breakout'!$C30,'EPS Emissions'!$C:$C,'BAU Sector &amp; Region Breakout'!$B30))</f>
        <v>14.621122564260597</v>
      </c>
      <c r="M30" s="2">
        <f>IF($A30="GCAM",SUMIFS('GCAM By Region By Sector'!M:M,'GCAM By Region By Sector'!$C:$C,$C30,'GCAM By Region By Sector'!$B:$B,$B30)*10^3,SUMIFS('EPS Emissions'!N:N,'EPS Emissions'!$D:$D,'BAU Sector &amp; Region Breakout'!$C30,'EPS Emissions'!$C:$C,'BAU Sector &amp; Region Breakout'!$B30))</f>
        <v>15.5618163524952</v>
      </c>
      <c r="N30" s="2">
        <f>IF($A30="GCAM",SUMIFS('GCAM By Region By Sector'!N:N,'GCAM By Region By Sector'!$C:$C,$C30,'GCAM By Region By Sector'!$B:$B,$B30)*10^3,SUMIFS('EPS Emissions'!O:O,'EPS Emissions'!$D:$D,'BAU Sector &amp; Region Breakout'!$C30,'EPS Emissions'!$C:$C,'BAU Sector &amp; Region Breakout'!$B30))</f>
        <v>16.5025101407298</v>
      </c>
      <c r="O30" s="2">
        <f>IF($A30="GCAM",SUMIFS('GCAM By Region By Sector'!O:O,'GCAM By Region By Sector'!$C:$C,$C30,'GCAM By Region By Sector'!$B:$B,$B30)*10^3,SUMIFS('EPS Emissions'!P:P,'EPS Emissions'!$D:$D,'BAU Sector &amp; Region Breakout'!$C30,'EPS Emissions'!$C:$C,'BAU Sector &amp; Region Breakout'!$B30))</f>
        <v>17.589055045575073</v>
      </c>
      <c r="P30" s="2">
        <f>IF($A30="GCAM",SUMIFS('GCAM By Region By Sector'!P:P,'GCAM By Region By Sector'!$C:$C,$C30,'GCAM By Region By Sector'!$B:$B,$B30)*10^3,SUMIFS('EPS Emissions'!Q:Q,'EPS Emissions'!$D:$D,'BAU Sector &amp; Region Breakout'!$C30,'EPS Emissions'!$C:$C,'BAU Sector &amp; Region Breakout'!$B30))</f>
        <v>18.675599950420352</v>
      </c>
      <c r="Q30" s="2">
        <f>IF($A30="GCAM",SUMIFS('GCAM By Region By Sector'!Q:Q,'GCAM By Region By Sector'!$C:$C,$C30,'GCAM By Region By Sector'!$B:$B,$B30)*10^3,SUMIFS('EPS Emissions'!R:R,'EPS Emissions'!$D:$D,'BAU Sector &amp; Region Breakout'!$C30,'EPS Emissions'!$C:$C,'BAU Sector &amp; Region Breakout'!$B30))</f>
        <v>19.762144855265625</v>
      </c>
      <c r="R30" s="2">
        <f>IF($A30="GCAM",SUMIFS('GCAM By Region By Sector'!R:R,'GCAM By Region By Sector'!$C:$C,$C30,'GCAM By Region By Sector'!$B:$B,$B30)*10^3,SUMIFS('EPS Emissions'!S:S,'EPS Emissions'!$D:$D,'BAU Sector &amp; Region Breakout'!$C30,'EPS Emissions'!$C:$C,'BAU Sector &amp; Region Breakout'!$B30))</f>
        <v>20.848689760110901</v>
      </c>
      <c r="S30" s="2">
        <f>IF($A30="GCAM",SUMIFS('GCAM By Region By Sector'!S:S,'GCAM By Region By Sector'!$C:$C,$C30,'GCAM By Region By Sector'!$B:$B,$B30)*10^3,SUMIFS('EPS Emissions'!T:T,'EPS Emissions'!$D:$D,'BAU Sector &amp; Region Breakout'!$C30,'EPS Emissions'!$C:$C,'BAU Sector &amp; Region Breakout'!$B30))</f>
        <v>21.935234664956173</v>
      </c>
      <c r="T30" s="2">
        <f>IF($A30="GCAM",SUMIFS('GCAM By Region By Sector'!T:T,'GCAM By Region By Sector'!$C:$C,$C30,'GCAM By Region By Sector'!$B:$B,$B30)*10^3,SUMIFS('EPS Emissions'!U:U,'EPS Emissions'!$D:$D,'BAU Sector &amp; Region Breakout'!$C30,'EPS Emissions'!$C:$C,'BAU Sector &amp; Region Breakout'!$B30))</f>
        <v>23.082924963856886</v>
      </c>
      <c r="U30" s="2">
        <f>IF($A30="GCAM",SUMIFS('GCAM By Region By Sector'!U:U,'GCAM By Region By Sector'!$C:$C,$C30,'GCAM By Region By Sector'!$B:$B,$B30)*10^3,SUMIFS('EPS Emissions'!V:V,'EPS Emissions'!$D:$D,'BAU Sector &amp; Region Breakout'!$C30,'EPS Emissions'!$C:$C,'BAU Sector &amp; Region Breakout'!$B30))</f>
        <v>24.230615262757599</v>
      </c>
      <c r="V30" s="2">
        <f>IF($A30="GCAM",SUMIFS('GCAM By Region By Sector'!V:V,'GCAM By Region By Sector'!$C:$C,$C30,'GCAM By Region By Sector'!$B:$B,$B30)*10^3,SUMIFS('EPS Emissions'!W:W,'EPS Emissions'!$D:$D,'BAU Sector &amp; Region Breakout'!$C30,'EPS Emissions'!$C:$C,'BAU Sector &amp; Region Breakout'!$B30))</f>
        <v>25.378305561658308</v>
      </c>
      <c r="W30" s="2">
        <f>IF($A30="GCAM",SUMIFS('GCAM By Region By Sector'!W:W,'GCAM By Region By Sector'!$C:$C,$C30,'GCAM By Region By Sector'!$B:$B,$B30)*10^3,SUMIFS('EPS Emissions'!X:X,'EPS Emissions'!$D:$D,'BAU Sector &amp; Region Breakout'!$C30,'EPS Emissions'!$C:$C,'BAU Sector &amp; Region Breakout'!$B30))</f>
        <v>26.525995860559018</v>
      </c>
      <c r="X30" s="2">
        <f>IF($A30="GCAM",SUMIFS('GCAM By Region By Sector'!X:X,'GCAM By Region By Sector'!$C:$C,$C30,'GCAM By Region By Sector'!$B:$B,$B30)*10^3,SUMIFS('EPS Emissions'!Y:Y,'EPS Emissions'!$D:$D,'BAU Sector &amp; Region Breakout'!$C30,'EPS Emissions'!$C:$C,'BAU Sector &amp; Region Breakout'!$B30))</f>
        <v>27.673686159459731</v>
      </c>
      <c r="Y30" s="2">
        <f>IF($A30="GCAM",SUMIFS('GCAM By Region By Sector'!Y:Y,'GCAM By Region By Sector'!$C:$C,$C30,'GCAM By Region By Sector'!$B:$B,$B30)*10^3,SUMIFS('EPS Emissions'!Z:Z,'EPS Emissions'!$D:$D,'BAU Sector &amp; Region Breakout'!$C30,'EPS Emissions'!$C:$C,'BAU Sector &amp; Region Breakout'!$B30))</f>
        <v>28.920051965506119</v>
      </c>
      <c r="Z30" s="2">
        <f>IF($A30="GCAM",SUMIFS('GCAM By Region By Sector'!Z:Z,'GCAM By Region By Sector'!$C:$C,$C30,'GCAM By Region By Sector'!$B:$B,$B30)*10^3,SUMIFS('EPS Emissions'!AA:AA,'EPS Emissions'!$D:$D,'BAU Sector &amp; Region Breakout'!$C30,'EPS Emissions'!$C:$C,'BAU Sector &amp; Region Breakout'!$B30))</f>
        <v>30.166417771552506</v>
      </c>
      <c r="AA30" s="2">
        <f>IF($A30="GCAM",SUMIFS('GCAM By Region By Sector'!AA:AA,'GCAM By Region By Sector'!$C:$C,$C30,'GCAM By Region By Sector'!$B:$B,$B30)*10^3,SUMIFS('EPS Emissions'!AB:AB,'EPS Emissions'!$D:$D,'BAU Sector &amp; Region Breakout'!$C30,'EPS Emissions'!$C:$C,'BAU Sector &amp; Region Breakout'!$B30))</f>
        <v>31.412783577598891</v>
      </c>
      <c r="AB30" s="2">
        <f>IF($A30="GCAM",SUMIFS('GCAM By Region By Sector'!AB:AB,'GCAM By Region By Sector'!$C:$C,$C30,'GCAM By Region By Sector'!$B:$B,$B30)*10^3,SUMIFS('EPS Emissions'!AC:AC,'EPS Emissions'!$D:$D,'BAU Sector &amp; Region Breakout'!$C30,'EPS Emissions'!$C:$C,'BAU Sector &amp; Region Breakout'!$B30))</f>
        <v>32.659149383645278</v>
      </c>
      <c r="AC30" s="2">
        <f>IF($A30="GCAM",SUMIFS('GCAM By Region By Sector'!AC:AC,'GCAM By Region By Sector'!$C:$C,$C30,'GCAM By Region By Sector'!$B:$B,$B30)*10^3,SUMIFS('EPS Emissions'!AD:AD,'EPS Emissions'!$D:$D,'BAU Sector &amp; Region Breakout'!$C30,'EPS Emissions'!$C:$C,'BAU Sector &amp; Region Breakout'!$B30))</f>
        <v>33.90551518969167</v>
      </c>
      <c r="AD30" s="2">
        <f>IF($A30="GCAM",SUMIFS('GCAM By Region By Sector'!AD:AD,'GCAM By Region By Sector'!$C:$C,$C30,'GCAM By Region By Sector'!$B:$B,$B30)*10^3,SUMIFS('EPS Emissions'!AE:AE,'EPS Emissions'!$D:$D,'BAU Sector &amp; Region Breakout'!$C30,'EPS Emissions'!$C:$C,'BAU Sector &amp; Region Breakout'!$B30))</f>
        <v>35.390407002152735</v>
      </c>
      <c r="AE30" s="2">
        <f>IF($A30="GCAM",SUMIFS('GCAM By Region By Sector'!AE:AE,'GCAM By Region By Sector'!$C:$C,$C30,'GCAM By Region By Sector'!$B:$B,$B30)*10^3,SUMIFS('EPS Emissions'!AF:AF,'EPS Emissions'!$D:$D,'BAU Sector &amp; Region Breakout'!$C30,'EPS Emissions'!$C:$C,'BAU Sector &amp; Region Breakout'!$B30))</f>
        <v>36.875298814613792</v>
      </c>
      <c r="AF30" s="2">
        <f>IF($A30="GCAM",SUMIFS('GCAM By Region By Sector'!AF:AF,'GCAM By Region By Sector'!$C:$C,$C30,'GCAM By Region By Sector'!$B:$B,$B30)*10^3,SUMIFS('EPS Emissions'!AG:AG,'EPS Emissions'!$D:$D,'BAU Sector &amp; Region Breakout'!$C30,'EPS Emissions'!$C:$C,'BAU Sector &amp; Region Breakout'!$B30))</f>
        <v>38.360190627074857</v>
      </c>
      <c r="AG30" s="2">
        <f>IF($A30="GCAM",SUMIFS('GCAM By Region By Sector'!AG:AG,'GCAM By Region By Sector'!$C:$C,$C30,'GCAM By Region By Sector'!$B:$B,$B30)*10^3,SUMIFS('EPS Emissions'!AH:AH,'EPS Emissions'!$D:$D,'BAU Sector &amp; Region Breakout'!$C30,'EPS Emissions'!$C:$C,'BAU Sector &amp; Region Breakout'!$B30))</f>
        <v>39.845082439535922</v>
      </c>
      <c r="AH30" s="2">
        <f>IF($A30="GCAM",SUMIFS('GCAM By Region By Sector'!AH:AH,'GCAM By Region By Sector'!$C:$C,$C30,'GCAM By Region By Sector'!$B:$B,$B30)*10^3,SUMIFS('EPS Emissions'!AI:AI,'EPS Emissions'!$D:$D,'BAU Sector &amp; Region Breakout'!$C30,'EPS Emissions'!$C:$C,'BAU Sector &amp; Region Breakout'!$B30))</f>
        <v>41.329974251996987</v>
      </c>
    </row>
    <row r="31" spans="1:34" x14ac:dyDescent="0.35">
      <c r="A31" t="str">
        <f>VLOOKUP(B31,'BAU Global Total'!A$3:C$34,3,FALSE)</f>
        <v>GCAM</v>
      </c>
      <c r="B31" t="s">
        <v>16</v>
      </c>
      <c r="C31" t="s">
        <v>65</v>
      </c>
      <c r="D31" s="2">
        <f>IF($A31="GCAM",SUMIFS('GCAM By Region By Sector'!D:D,'GCAM By Region By Sector'!$C:$C,$C31,'GCAM By Region By Sector'!$B:$B,$B31)*10^3,SUMIFS('EPS Emissions'!E:E,'EPS Emissions'!$D:$D,'BAU Sector &amp; Region Breakout'!$C31,'EPS Emissions'!$C:$C,'BAU Sector &amp; Region Breakout'!$B31))</f>
        <v>36.445122554657651</v>
      </c>
      <c r="E31" s="2">
        <f>IF($A31="GCAM",SUMIFS('GCAM By Region By Sector'!E:E,'GCAM By Region By Sector'!$C:$C,$C31,'GCAM By Region By Sector'!$B:$B,$B31)*10^3,SUMIFS('EPS Emissions'!F:F,'EPS Emissions'!$D:$D,'BAU Sector &amp; Region Breakout'!$C31,'EPS Emissions'!$C:$C,'BAU Sector &amp; Region Breakout'!$B31))</f>
        <v>37.794027558114109</v>
      </c>
      <c r="F31" s="2">
        <f>IF($A31="GCAM",SUMIFS('GCAM By Region By Sector'!F:F,'GCAM By Region By Sector'!$C:$C,$C31,'GCAM By Region By Sector'!$B:$B,$B31)*10^3,SUMIFS('EPS Emissions'!G:G,'EPS Emissions'!$D:$D,'BAU Sector &amp; Region Breakout'!$C31,'EPS Emissions'!$C:$C,'BAU Sector &amp; Region Breakout'!$B31))</f>
        <v>39.142932561570575</v>
      </c>
      <c r="G31" s="2">
        <f>IF($A31="GCAM",SUMIFS('GCAM By Region By Sector'!G:G,'GCAM By Region By Sector'!$C:$C,$C31,'GCAM By Region By Sector'!$B:$B,$B31)*10^3,SUMIFS('EPS Emissions'!H:H,'EPS Emissions'!$D:$D,'BAU Sector &amp; Region Breakout'!$C31,'EPS Emissions'!$C:$C,'BAU Sector &amp; Region Breakout'!$B31))</f>
        <v>40.491837565027033</v>
      </c>
      <c r="H31" s="2">
        <f>IF($A31="GCAM",SUMIFS('GCAM By Region By Sector'!H:H,'GCAM By Region By Sector'!$C:$C,$C31,'GCAM By Region By Sector'!$B:$B,$B31)*10^3,SUMIFS('EPS Emissions'!I:I,'EPS Emissions'!$D:$D,'BAU Sector &amp; Region Breakout'!$C31,'EPS Emissions'!$C:$C,'BAU Sector &amp; Region Breakout'!$B31))</f>
        <v>41.840742568483499</v>
      </c>
      <c r="I31" s="2">
        <f>IF($A31="GCAM",SUMIFS('GCAM By Region By Sector'!I:I,'GCAM By Region By Sector'!$C:$C,$C31,'GCAM By Region By Sector'!$B:$B,$B31)*10^3,SUMIFS('EPS Emissions'!J:J,'EPS Emissions'!$D:$D,'BAU Sector &amp; Region Breakout'!$C31,'EPS Emissions'!$C:$C,'BAU Sector &amp; Region Breakout'!$B31))</f>
        <v>43.189647571939958</v>
      </c>
      <c r="J31" s="2">
        <f>IF($A31="GCAM",SUMIFS('GCAM By Region By Sector'!J:J,'GCAM By Region By Sector'!$C:$C,$C31,'GCAM By Region By Sector'!$B:$B,$B31)*10^3,SUMIFS('EPS Emissions'!K:K,'EPS Emissions'!$D:$D,'BAU Sector &amp; Region Breakout'!$C31,'EPS Emissions'!$C:$C,'BAU Sector &amp; Region Breakout'!$B31))</f>
        <v>46.350214136753038</v>
      </c>
      <c r="K31" s="2">
        <f>IF($A31="GCAM",SUMIFS('GCAM By Region By Sector'!K:K,'GCAM By Region By Sector'!$C:$C,$C31,'GCAM By Region By Sector'!$B:$B,$B31)*10^3,SUMIFS('EPS Emissions'!L:L,'EPS Emissions'!$D:$D,'BAU Sector &amp; Region Breakout'!$C31,'EPS Emissions'!$C:$C,'BAU Sector &amp; Region Breakout'!$B31))</f>
        <v>49.510780701566119</v>
      </c>
      <c r="L31" s="2">
        <f>IF($A31="GCAM",SUMIFS('GCAM By Region By Sector'!L:L,'GCAM By Region By Sector'!$C:$C,$C31,'GCAM By Region By Sector'!$B:$B,$B31)*10^3,SUMIFS('EPS Emissions'!M:M,'EPS Emissions'!$D:$D,'BAU Sector &amp; Region Breakout'!$C31,'EPS Emissions'!$C:$C,'BAU Sector &amp; Region Breakout'!$B31))</f>
        <v>52.6713472663792</v>
      </c>
      <c r="M31" s="2">
        <f>IF($A31="GCAM",SUMIFS('GCAM By Region By Sector'!M:M,'GCAM By Region By Sector'!$C:$C,$C31,'GCAM By Region By Sector'!$B:$B,$B31)*10^3,SUMIFS('EPS Emissions'!N:N,'EPS Emissions'!$D:$D,'BAU Sector &amp; Region Breakout'!$C31,'EPS Emissions'!$C:$C,'BAU Sector &amp; Region Breakout'!$B31))</f>
        <v>55.831913831192288</v>
      </c>
      <c r="N31" s="2">
        <f>IF($A31="GCAM",SUMIFS('GCAM By Region By Sector'!N:N,'GCAM By Region By Sector'!$C:$C,$C31,'GCAM By Region By Sector'!$B:$B,$B31)*10^3,SUMIFS('EPS Emissions'!O:O,'EPS Emissions'!$D:$D,'BAU Sector &amp; Region Breakout'!$C31,'EPS Emissions'!$C:$C,'BAU Sector &amp; Region Breakout'!$B31))</f>
        <v>58.992480396005369</v>
      </c>
      <c r="O31" s="2">
        <f>IF($A31="GCAM",SUMIFS('GCAM By Region By Sector'!O:O,'GCAM By Region By Sector'!$C:$C,$C31,'GCAM By Region By Sector'!$B:$B,$B31)*10^3,SUMIFS('EPS Emissions'!P:P,'EPS Emissions'!$D:$D,'BAU Sector &amp; Region Breakout'!$C31,'EPS Emissions'!$C:$C,'BAU Sector &amp; Region Breakout'!$B31))</f>
        <v>63.306032844581082</v>
      </c>
      <c r="P31" s="2">
        <f>IF($A31="GCAM",SUMIFS('GCAM By Region By Sector'!P:P,'GCAM By Region By Sector'!$C:$C,$C31,'GCAM By Region By Sector'!$B:$B,$B31)*10^3,SUMIFS('EPS Emissions'!Q:Q,'EPS Emissions'!$D:$D,'BAU Sector &amp; Region Breakout'!$C31,'EPS Emissions'!$C:$C,'BAU Sector &amp; Region Breakout'!$B31))</f>
        <v>67.619585293156788</v>
      </c>
      <c r="Q31" s="2">
        <f>IF($A31="GCAM",SUMIFS('GCAM By Region By Sector'!Q:Q,'GCAM By Region By Sector'!$C:$C,$C31,'GCAM By Region By Sector'!$B:$B,$B31)*10^3,SUMIFS('EPS Emissions'!R:R,'EPS Emissions'!$D:$D,'BAU Sector &amp; Region Breakout'!$C31,'EPS Emissions'!$C:$C,'BAU Sector &amp; Region Breakout'!$B31))</f>
        <v>71.933137741732509</v>
      </c>
      <c r="R31" s="2">
        <f>IF($A31="GCAM",SUMIFS('GCAM By Region By Sector'!R:R,'GCAM By Region By Sector'!$C:$C,$C31,'GCAM By Region By Sector'!$B:$B,$B31)*10^3,SUMIFS('EPS Emissions'!S:S,'EPS Emissions'!$D:$D,'BAU Sector &amp; Region Breakout'!$C31,'EPS Emissions'!$C:$C,'BAU Sector &amp; Region Breakout'!$B31))</f>
        <v>76.246690190308215</v>
      </c>
      <c r="S31" s="2">
        <f>IF($A31="GCAM",SUMIFS('GCAM By Region By Sector'!S:S,'GCAM By Region By Sector'!$C:$C,$C31,'GCAM By Region By Sector'!$B:$B,$B31)*10^3,SUMIFS('EPS Emissions'!T:T,'EPS Emissions'!$D:$D,'BAU Sector &amp; Region Breakout'!$C31,'EPS Emissions'!$C:$C,'BAU Sector &amp; Region Breakout'!$B31))</f>
        <v>80.560242638883921</v>
      </c>
      <c r="T31" s="2">
        <f>IF($A31="GCAM",SUMIFS('GCAM By Region By Sector'!T:T,'GCAM By Region By Sector'!$C:$C,$C31,'GCAM By Region By Sector'!$B:$B,$B31)*10^3,SUMIFS('EPS Emissions'!U:U,'EPS Emissions'!$D:$D,'BAU Sector &amp; Region Breakout'!$C31,'EPS Emissions'!$C:$C,'BAU Sector &amp; Region Breakout'!$B31))</f>
        <v>85.030481782571428</v>
      </c>
      <c r="U31" s="2">
        <f>IF($A31="GCAM",SUMIFS('GCAM By Region By Sector'!U:U,'GCAM By Region By Sector'!$C:$C,$C31,'GCAM By Region By Sector'!$B:$B,$B31)*10^3,SUMIFS('EPS Emissions'!V:V,'EPS Emissions'!$D:$D,'BAU Sector &amp; Region Breakout'!$C31,'EPS Emissions'!$C:$C,'BAU Sector &amp; Region Breakout'!$B31))</f>
        <v>89.500720926258921</v>
      </c>
      <c r="V31" s="2">
        <f>IF($A31="GCAM",SUMIFS('GCAM By Region By Sector'!V:V,'GCAM By Region By Sector'!$C:$C,$C31,'GCAM By Region By Sector'!$B:$B,$B31)*10^3,SUMIFS('EPS Emissions'!W:W,'EPS Emissions'!$D:$D,'BAU Sector &amp; Region Breakout'!$C31,'EPS Emissions'!$C:$C,'BAU Sector &amp; Region Breakout'!$B31))</f>
        <v>93.970960069946429</v>
      </c>
      <c r="W31" s="2">
        <f>IF($A31="GCAM",SUMIFS('GCAM By Region By Sector'!W:W,'GCAM By Region By Sector'!$C:$C,$C31,'GCAM By Region By Sector'!$B:$B,$B31)*10^3,SUMIFS('EPS Emissions'!X:X,'EPS Emissions'!$D:$D,'BAU Sector &amp; Region Breakout'!$C31,'EPS Emissions'!$C:$C,'BAU Sector &amp; Region Breakout'!$B31))</f>
        <v>98.441199213633922</v>
      </c>
      <c r="X31" s="2">
        <f>IF($A31="GCAM",SUMIFS('GCAM By Region By Sector'!X:X,'GCAM By Region By Sector'!$C:$C,$C31,'GCAM By Region By Sector'!$B:$B,$B31)*10^3,SUMIFS('EPS Emissions'!Y:Y,'EPS Emissions'!$D:$D,'BAU Sector &amp; Region Breakout'!$C31,'EPS Emissions'!$C:$C,'BAU Sector &amp; Region Breakout'!$B31))</f>
        <v>102.91143835732143</v>
      </c>
      <c r="Y31" s="2">
        <f>IF($A31="GCAM",SUMIFS('GCAM By Region By Sector'!Y:Y,'GCAM By Region By Sector'!$C:$C,$C31,'GCAM By Region By Sector'!$B:$B,$B31)*10^3,SUMIFS('EPS Emissions'!Z:Z,'EPS Emissions'!$D:$D,'BAU Sector &amp; Region Breakout'!$C31,'EPS Emissions'!$C:$C,'BAU Sector &amp; Region Breakout'!$B31))</f>
        <v>107.35354541745399</v>
      </c>
      <c r="Z31" s="2">
        <f>IF($A31="GCAM",SUMIFS('GCAM By Region By Sector'!Z:Z,'GCAM By Region By Sector'!$C:$C,$C31,'GCAM By Region By Sector'!$B:$B,$B31)*10^3,SUMIFS('EPS Emissions'!AA:AA,'EPS Emissions'!$D:$D,'BAU Sector &amp; Region Breakout'!$C31,'EPS Emissions'!$C:$C,'BAU Sector &amp; Region Breakout'!$B31))</f>
        <v>111.79565247758653</v>
      </c>
      <c r="AA31" s="2">
        <f>IF($A31="GCAM",SUMIFS('GCAM By Region By Sector'!AA:AA,'GCAM By Region By Sector'!$C:$C,$C31,'GCAM By Region By Sector'!$B:$B,$B31)*10^3,SUMIFS('EPS Emissions'!AB:AB,'EPS Emissions'!$D:$D,'BAU Sector &amp; Region Breakout'!$C31,'EPS Emissions'!$C:$C,'BAU Sector &amp; Region Breakout'!$B31))</f>
        <v>116.23775953771909</v>
      </c>
      <c r="AB31" s="2">
        <f>IF($A31="GCAM",SUMIFS('GCAM By Region By Sector'!AB:AB,'GCAM By Region By Sector'!$C:$C,$C31,'GCAM By Region By Sector'!$B:$B,$B31)*10^3,SUMIFS('EPS Emissions'!AC:AC,'EPS Emissions'!$D:$D,'BAU Sector &amp; Region Breakout'!$C31,'EPS Emissions'!$C:$C,'BAU Sector &amp; Region Breakout'!$B31))</f>
        <v>120.67986659785164</v>
      </c>
      <c r="AC31" s="2">
        <f>IF($A31="GCAM",SUMIFS('GCAM By Region By Sector'!AC:AC,'GCAM By Region By Sector'!$C:$C,$C31,'GCAM By Region By Sector'!$B:$B,$B31)*10^3,SUMIFS('EPS Emissions'!AD:AD,'EPS Emissions'!$D:$D,'BAU Sector &amp; Region Breakout'!$C31,'EPS Emissions'!$C:$C,'BAU Sector &amp; Region Breakout'!$B31))</f>
        <v>125.1219736579842</v>
      </c>
      <c r="AD31" s="2">
        <f>IF($A31="GCAM",SUMIFS('GCAM By Region By Sector'!AD:AD,'GCAM By Region By Sector'!$C:$C,$C31,'GCAM By Region By Sector'!$B:$B,$B31)*10^3,SUMIFS('EPS Emissions'!AE:AE,'EPS Emissions'!$D:$D,'BAU Sector &amp; Region Breakout'!$C31,'EPS Emissions'!$C:$C,'BAU Sector &amp; Region Breakout'!$B31))</f>
        <v>129.47155612319997</v>
      </c>
      <c r="AE31" s="2">
        <f>IF($A31="GCAM",SUMIFS('GCAM By Region By Sector'!AE:AE,'GCAM By Region By Sector'!$C:$C,$C31,'GCAM By Region By Sector'!$B:$B,$B31)*10^3,SUMIFS('EPS Emissions'!AF:AF,'EPS Emissions'!$D:$D,'BAU Sector &amp; Region Breakout'!$C31,'EPS Emissions'!$C:$C,'BAU Sector &amp; Region Breakout'!$B31))</f>
        <v>133.82113858841575</v>
      </c>
      <c r="AF31" s="2">
        <f>IF($A31="GCAM",SUMIFS('GCAM By Region By Sector'!AF:AF,'GCAM By Region By Sector'!$C:$C,$C31,'GCAM By Region By Sector'!$B:$B,$B31)*10^3,SUMIFS('EPS Emissions'!AG:AG,'EPS Emissions'!$D:$D,'BAU Sector &amp; Region Breakout'!$C31,'EPS Emissions'!$C:$C,'BAU Sector &amp; Region Breakout'!$B31))</f>
        <v>138.17072105363155</v>
      </c>
      <c r="AG31" s="2">
        <f>IF($A31="GCAM",SUMIFS('GCAM By Region By Sector'!AG:AG,'GCAM By Region By Sector'!$C:$C,$C31,'GCAM By Region By Sector'!$B:$B,$B31)*10^3,SUMIFS('EPS Emissions'!AH:AH,'EPS Emissions'!$D:$D,'BAU Sector &amp; Region Breakout'!$C31,'EPS Emissions'!$C:$C,'BAU Sector &amp; Region Breakout'!$B31))</f>
        <v>142.5203035188473</v>
      </c>
      <c r="AH31" s="2">
        <f>IF($A31="GCAM",SUMIFS('GCAM By Region By Sector'!AH:AH,'GCAM By Region By Sector'!$C:$C,$C31,'GCAM By Region By Sector'!$B:$B,$B31)*10^3,SUMIFS('EPS Emissions'!AI:AI,'EPS Emissions'!$D:$D,'BAU Sector &amp; Region Breakout'!$C31,'EPS Emissions'!$C:$C,'BAU Sector &amp; Region Breakout'!$B31))</f>
        <v>146.86988598406307</v>
      </c>
    </row>
    <row r="32" spans="1:34" x14ac:dyDescent="0.35">
      <c r="A32" t="str">
        <f>VLOOKUP(B32,'BAU Global Total'!A$3:C$34,3,FALSE)</f>
        <v>GCAM</v>
      </c>
      <c r="B32" t="s">
        <v>16</v>
      </c>
      <c r="C32" t="s">
        <v>66</v>
      </c>
      <c r="D32" s="2">
        <f>IF($A32="GCAM",SUMIFS('GCAM By Region By Sector'!D:D,'GCAM By Region By Sector'!$C:$C,$C32,'GCAM By Region By Sector'!$B:$B,$B32)*10^3,SUMIFS('EPS Emissions'!E:E,'EPS Emissions'!$D:$D,'BAU Sector &amp; Region Breakout'!$C32,'EPS Emissions'!$C:$C,'BAU Sector &amp; Region Breakout'!$B32))</f>
        <v>1.6272581730000002</v>
      </c>
      <c r="E32" s="2">
        <f>IF($A32="GCAM",SUMIFS('GCAM By Region By Sector'!E:E,'GCAM By Region By Sector'!$C:$C,$C32,'GCAM By Region By Sector'!$B:$B,$B32)*10^3,SUMIFS('EPS Emissions'!F:F,'EPS Emissions'!$D:$D,'BAU Sector &amp; Region Breakout'!$C32,'EPS Emissions'!$C:$C,'BAU Sector &amp; Region Breakout'!$B32))</f>
        <v>1.674100079</v>
      </c>
      <c r="F32" s="2">
        <f>IF($A32="GCAM",SUMIFS('GCAM By Region By Sector'!F:F,'GCAM By Region By Sector'!$C:$C,$C32,'GCAM By Region By Sector'!$B:$B,$B32)*10^3,SUMIFS('EPS Emissions'!G:G,'EPS Emissions'!$D:$D,'BAU Sector &amp; Region Breakout'!$C32,'EPS Emissions'!$C:$C,'BAU Sector &amp; Region Breakout'!$B32))</f>
        <v>1.7209419850000001</v>
      </c>
      <c r="G32" s="2">
        <f>IF($A32="GCAM",SUMIFS('GCAM By Region By Sector'!G:G,'GCAM By Region By Sector'!$C:$C,$C32,'GCAM By Region By Sector'!$B:$B,$B32)*10^3,SUMIFS('EPS Emissions'!H:H,'EPS Emissions'!$D:$D,'BAU Sector &amp; Region Breakout'!$C32,'EPS Emissions'!$C:$C,'BAU Sector &amp; Region Breakout'!$B32))</f>
        <v>1.7677838909999999</v>
      </c>
      <c r="H32" s="2">
        <f>IF($A32="GCAM",SUMIFS('GCAM By Region By Sector'!H:H,'GCAM By Region By Sector'!$C:$C,$C32,'GCAM By Region By Sector'!$B:$B,$B32)*10^3,SUMIFS('EPS Emissions'!I:I,'EPS Emissions'!$D:$D,'BAU Sector &amp; Region Breakout'!$C32,'EPS Emissions'!$C:$C,'BAU Sector &amp; Region Breakout'!$B32))</f>
        <v>1.8146257969999999</v>
      </c>
      <c r="I32" s="2">
        <f>IF($A32="GCAM",SUMIFS('GCAM By Region By Sector'!I:I,'GCAM By Region By Sector'!$C:$C,$C32,'GCAM By Region By Sector'!$B:$B,$B32)*10^3,SUMIFS('EPS Emissions'!J:J,'EPS Emissions'!$D:$D,'BAU Sector &amp; Region Breakout'!$C32,'EPS Emissions'!$C:$C,'BAU Sector &amp; Region Breakout'!$B32))</f>
        <v>1.861467703</v>
      </c>
      <c r="J32" s="2">
        <f>IF($A32="GCAM",SUMIFS('GCAM By Region By Sector'!J:J,'GCAM By Region By Sector'!$C:$C,$C32,'GCAM By Region By Sector'!$B:$B,$B32)*10^3,SUMIFS('EPS Emissions'!K:K,'EPS Emissions'!$D:$D,'BAU Sector &amp; Region Breakout'!$C32,'EPS Emissions'!$C:$C,'BAU Sector &amp; Region Breakout'!$B32))</f>
        <v>1.9778633703999999</v>
      </c>
      <c r="K32" s="2">
        <f>IF($A32="GCAM",SUMIFS('GCAM By Region By Sector'!K:K,'GCAM By Region By Sector'!$C:$C,$C32,'GCAM By Region By Sector'!$B:$B,$B32)*10^3,SUMIFS('EPS Emissions'!L:L,'EPS Emissions'!$D:$D,'BAU Sector &amp; Region Breakout'!$C32,'EPS Emissions'!$C:$C,'BAU Sector &amp; Region Breakout'!$B32))</f>
        <v>2.0942590378000006</v>
      </c>
      <c r="L32" s="2">
        <f>IF($A32="GCAM",SUMIFS('GCAM By Region By Sector'!L:L,'GCAM By Region By Sector'!$C:$C,$C32,'GCAM By Region By Sector'!$B:$B,$B32)*10^3,SUMIFS('EPS Emissions'!M:M,'EPS Emissions'!$D:$D,'BAU Sector &amp; Region Breakout'!$C32,'EPS Emissions'!$C:$C,'BAU Sector &amp; Region Breakout'!$B32))</f>
        <v>2.2106547052000001</v>
      </c>
      <c r="M32" s="2">
        <f>IF($A32="GCAM",SUMIFS('GCAM By Region By Sector'!M:M,'GCAM By Region By Sector'!$C:$C,$C32,'GCAM By Region By Sector'!$B:$B,$B32)*10^3,SUMIFS('EPS Emissions'!N:N,'EPS Emissions'!$D:$D,'BAU Sector &amp; Region Breakout'!$C32,'EPS Emissions'!$C:$C,'BAU Sector &amp; Region Breakout'!$B32))</f>
        <v>2.3270503726</v>
      </c>
      <c r="N32" s="2">
        <f>IF($A32="GCAM",SUMIFS('GCAM By Region By Sector'!N:N,'GCAM By Region By Sector'!$C:$C,$C32,'GCAM By Region By Sector'!$B:$B,$B32)*10^3,SUMIFS('EPS Emissions'!O:O,'EPS Emissions'!$D:$D,'BAU Sector &amp; Region Breakout'!$C32,'EPS Emissions'!$C:$C,'BAU Sector &amp; Region Breakout'!$B32))</f>
        <v>2.4434460400000004</v>
      </c>
      <c r="O32" s="2">
        <f>IF($A32="GCAM",SUMIFS('GCAM By Region By Sector'!O:O,'GCAM By Region By Sector'!$C:$C,$C32,'GCAM By Region By Sector'!$B:$B,$B32)*10^3,SUMIFS('EPS Emissions'!P:P,'EPS Emissions'!$D:$D,'BAU Sector &amp; Region Breakout'!$C32,'EPS Emissions'!$C:$C,'BAU Sector &amp; Region Breakout'!$B32))</f>
        <v>2.6099354720000001</v>
      </c>
      <c r="P32" s="2">
        <f>IF($A32="GCAM",SUMIFS('GCAM By Region By Sector'!P:P,'GCAM By Region By Sector'!$C:$C,$C32,'GCAM By Region By Sector'!$B:$B,$B32)*10^3,SUMIFS('EPS Emissions'!Q:Q,'EPS Emissions'!$D:$D,'BAU Sector &amp; Region Breakout'!$C32,'EPS Emissions'!$C:$C,'BAU Sector &amp; Region Breakout'!$B32))</f>
        <v>2.7764249040000002</v>
      </c>
      <c r="Q32" s="2">
        <f>IF($A32="GCAM",SUMIFS('GCAM By Region By Sector'!Q:Q,'GCAM By Region By Sector'!$C:$C,$C32,'GCAM By Region By Sector'!$B:$B,$B32)*10^3,SUMIFS('EPS Emissions'!R:R,'EPS Emissions'!$D:$D,'BAU Sector &amp; Region Breakout'!$C32,'EPS Emissions'!$C:$C,'BAU Sector &amp; Region Breakout'!$B32))</f>
        <v>2.9429143359999999</v>
      </c>
      <c r="R32" s="2">
        <f>IF($A32="GCAM",SUMIFS('GCAM By Region By Sector'!R:R,'GCAM By Region By Sector'!$C:$C,$C32,'GCAM By Region By Sector'!$B:$B,$B32)*10^3,SUMIFS('EPS Emissions'!S:S,'EPS Emissions'!$D:$D,'BAU Sector &amp; Region Breakout'!$C32,'EPS Emissions'!$C:$C,'BAU Sector &amp; Region Breakout'!$B32))</f>
        <v>3.1094037679999995</v>
      </c>
      <c r="S32" s="2">
        <f>IF($A32="GCAM",SUMIFS('GCAM By Region By Sector'!S:S,'GCAM By Region By Sector'!$C:$C,$C32,'GCAM By Region By Sector'!$B:$B,$B32)*10^3,SUMIFS('EPS Emissions'!T:T,'EPS Emissions'!$D:$D,'BAU Sector &amp; Region Breakout'!$C32,'EPS Emissions'!$C:$C,'BAU Sector &amp; Region Breakout'!$B32))</f>
        <v>3.2758932000000001</v>
      </c>
      <c r="T32" s="2">
        <f>IF($A32="GCAM",SUMIFS('GCAM By Region By Sector'!T:T,'GCAM By Region By Sector'!$C:$C,$C32,'GCAM By Region By Sector'!$B:$B,$B32)*10^3,SUMIFS('EPS Emissions'!U:U,'EPS Emissions'!$D:$D,'BAU Sector &amp; Region Breakout'!$C32,'EPS Emissions'!$C:$C,'BAU Sector &amp; Region Breakout'!$B32))</f>
        <v>3.5452512269999996</v>
      </c>
      <c r="U32" s="2">
        <f>IF($A32="GCAM",SUMIFS('GCAM By Region By Sector'!U:U,'GCAM By Region By Sector'!$C:$C,$C32,'GCAM By Region By Sector'!$B:$B,$B32)*10^3,SUMIFS('EPS Emissions'!V:V,'EPS Emissions'!$D:$D,'BAU Sector &amp; Region Breakout'!$C32,'EPS Emissions'!$C:$C,'BAU Sector &amp; Region Breakout'!$B32))</f>
        <v>3.8146092540000001</v>
      </c>
      <c r="V32" s="2">
        <f>IF($A32="GCAM",SUMIFS('GCAM By Region By Sector'!V:V,'GCAM By Region By Sector'!$C:$C,$C32,'GCAM By Region By Sector'!$B:$B,$B32)*10^3,SUMIFS('EPS Emissions'!W:W,'EPS Emissions'!$D:$D,'BAU Sector &amp; Region Breakout'!$C32,'EPS Emissions'!$C:$C,'BAU Sector &amp; Region Breakout'!$B32))</f>
        <v>4.0839672810000005</v>
      </c>
      <c r="W32" s="2">
        <f>IF($A32="GCAM",SUMIFS('GCAM By Region By Sector'!W:W,'GCAM By Region By Sector'!$C:$C,$C32,'GCAM By Region By Sector'!$B:$B,$B32)*10^3,SUMIFS('EPS Emissions'!X:X,'EPS Emissions'!$D:$D,'BAU Sector &amp; Region Breakout'!$C32,'EPS Emissions'!$C:$C,'BAU Sector &amp; Region Breakout'!$B32))</f>
        <v>4.3533253079999996</v>
      </c>
      <c r="X32" s="2">
        <f>IF($A32="GCAM",SUMIFS('GCAM By Region By Sector'!X:X,'GCAM By Region By Sector'!$C:$C,$C32,'GCAM By Region By Sector'!$B:$B,$B32)*10^3,SUMIFS('EPS Emissions'!Y:Y,'EPS Emissions'!$D:$D,'BAU Sector &amp; Region Breakout'!$C32,'EPS Emissions'!$C:$C,'BAU Sector &amp; Region Breakout'!$B32))</f>
        <v>4.6226833349999996</v>
      </c>
      <c r="Y32" s="2">
        <f>IF($A32="GCAM",SUMIFS('GCAM By Region By Sector'!Y:Y,'GCAM By Region By Sector'!$C:$C,$C32,'GCAM By Region By Sector'!$B:$B,$B32)*10^3,SUMIFS('EPS Emissions'!Z:Z,'EPS Emissions'!$D:$D,'BAU Sector &amp; Region Breakout'!$C32,'EPS Emissions'!$C:$C,'BAU Sector &amp; Region Breakout'!$B32))</f>
        <v>4.9868267949999998</v>
      </c>
      <c r="Z32" s="2">
        <f>IF($A32="GCAM",SUMIFS('GCAM By Region By Sector'!Z:Z,'GCAM By Region By Sector'!$C:$C,$C32,'GCAM By Region By Sector'!$B:$B,$B32)*10^3,SUMIFS('EPS Emissions'!AA:AA,'EPS Emissions'!$D:$D,'BAU Sector &amp; Region Breakout'!$C32,'EPS Emissions'!$C:$C,'BAU Sector &amp; Region Breakout'!$B32))</f>
        <v>5.3509702549999991</v>
      </c>
      <c r="AA32" s="2">
        <f>IF($A32="GCAM",SUMIFS('GCAM By Region By Sector'!AA:AA,'GCAM By Region By Sector'!$C:$C,$C32,'GCAM By Region By Sector'!$B:$B,$B32)*10^3,SUMIFS('EPS Emissions'!AB:AB,'EPS Emissions'!$D:$D,'BAU Sector &amp; Region Breakout'!$C32,'EPS Emissions'!$C:$C,'BAU Sector &amp; Region Breakout'!$B32))</f>
        <v>5.7151137149999993</v>
      </c>
      <c r="AB32" s="2">
        <f>IF($A32="GCAM",SUMIFS('GCAM By Region By Sector'!AB:AB,'GCAM By Region By Sector'!$C:$C,$C32,'GCAM By Region By Sector'!$B:$B,$B32)*10^3,SUMIFS('EPS Emissions'!AC:AC,'EPS Emissions'!$D:$D,'BAU Sector &amp; Region Breakout'!$C32,'EPS Emissions'!$C:$C,'BAU Sector &amp; Region Breakout'!$B32))</f>
        <v>6.0792571750000004</v>
      </c>
      <c r="AC32" s="2">
        <f>IF($A32="GCAM",SUMIFS('GCAM By Region By Sector'!AC:AC,'GCAM By Region By Sector'!$C:$C,$C32,'GCAM By Region By Sector'!$B:$B,$B32)*10^3,SUMIFS('EPS Emissions'!AD:AD,'EPS Emissions'!$D:$D,'BAU Sector &amp; Region Breakout'!$C32,'EPS Emissions'!$C:$C,'BAU Sector &amp; Region Breakout'!$B32))</f>
        <v>6.4434006349999997</v>
      </c>
      <c r="AD32" s="2">
        <f>IF($A32="GCAM",SUMIFS('GCAM By Region By Sector'!AD:AD,'GCAM By Region By Sector'!$C:$C,$C32,'GCAM By Region By Sector'!$B:$B,$B32)*10^3,SUMIFS('EPS Emissions'!AE:AE,'EPS Emissions'!$D:$D,'BAU Sector &amp; Region Breakout'!$C32,'EPS Emissions'!$C:$C,'BAU Sector &amp; Region Breakout'!$B32))</f>
        <v>6.9186355399999995</v>
      </c>
      <c r="AE32" s="2">
        <f>IF($A32="GCAM",SUMIFS('GCAM By Region By Sector'!AE:AE,'GCAM By Region By Sector'!$C:$C,$C32,'GCAM By Region By Sector'!$B:$B,$B32)*10^3,SUMIFS('EPS Emissions'!AF:AF,'EPS Emissions'!$D:$D,'BAU Sector &amp; Region Breakout'!$C32,'EPS Emissions'!$C:$C,'BAU Sector &amp; Region Breakout'!$B32))</f>
        <v>7.3938704450000001</v>
      </c>
      <c r="AF32" s="2">
        <f>IF($A32="GCAM",SUMIFS('GCAM By Region By Sector'!AF:AF,'GCAM By Region By Sector'!$C:$C,$C32,'GCAM By Region By Sector'!$B:$B,$B32)*10^3,SUMIFS('EPS Emissions'!AG:AG,'EPS Emissions'!$D:$D,'BAU Sector &amp; Region Breakout'!$C32,'EPS Emissions'!$C:$C,'BAU Sector &amp; Region Breakout'!$B32))</f>
        <v>7.8691053500000008</v>
      </c>
      <c r="AG32" s="2">
        <f>IF($A32="GCAM",SUMIFS('GCAM By Region By Sector'!AG:AG,'GCAM By Region By Sector'!$C:$C,$C32,'GCAM By Region By Sector'!$B:$B,$B32)*10^3,SUMIFS('EPS Emissions'!AH:AH,'EPS Emissions'!$D:$D,'BAU Sector &amp; Region Breakout'!$C32,'EPS Emissions'!$C:$C,'BAU Sector &amp; Region Breakout'!$B32))</f>
        <v>8.3443402550000005</v>
      </c>
      <c r="AH32" s="2">
        <f>IF($A32="GCAM",SUMIFS('GCAM By Region By Sector'!AH:AH,'GCAM By Region By Sector'!$C:$C,$C32,'GCAM By Region By Sector'!$B:$B,$B32)*10^3,SUMIFS('EPS Emissions'!AI:AI,'EPS Emissions'!$D:$D,'BAU Sector &amp; Region Breakout'!$C32,'EPS Emissions'!$C:$C,'BAU Sector &amp; Region Breakout'!$B32))</f>
        <v>8.8195751600000012</v>
      </c>
    </row>
    <row r="33" spans="1:34" x14ac:dyDescent="0.35">
      <c r="A33" t="str">
        <f>VLOOKUP(B33,'BAU Global Total'!A$3:C$34,3,FALSE)</f>
        <v>GCAM</v>
      </c>
      <c r="B33" t="s">
        <v>16</v>
      </c>
      <c r="C33" t="s">
        <v>67</v>
      </c>
      <c r="D33" s="2">
        <f>IF($A33="GCAM",SUMIFS('GCAM By Region By Sector'!D:D,'GCAM By Region By Sector'!$C:$C,$C33,'GCAM By Region By Sector'!$B:$B,$B33)*10^3,SUMIFS('EPS Emissions'!E:E,'EPS Emissions'!$D:$D,'BAU Sector &amp; Region Breakout'!$C33,'EPS Emissions'!$C:$C,'BAU Sector &amp; Region Breakout'!$B33))</f>
        <v>28.892531910328383</v>
      </c>
      <c r="E33" s="2">
        <f>IF($A33="GCAM",SUMIFS('GCAM By Region By Sector'!E:E,'GCAM By Region By Sector'!$C:$C,$C33,'GCAM By Region By Sector'!$B:$B,$B33)*10^3,SUMIFS('EPS Emissions'!F:F,'EPS Emissions'!$D:$D,'BAU Sector &amp; Region Breakout'!$C33,'EPS Emissions'!$C:$C,'BAU Sector &amp; Region Breakout'!$B33))</f>
        <v>29.633031646102751</v>
      </c>
      <c r="F33" s="2">
        <f>IF($A33="GCAM",SUMIFS('GCAM By Region By Sector'!F:F,'GCAM By Region By Sector'!$C:$C,$C33,'GCAM By Region By Sector'!$B:$B,$B33)*10^3,SUMIFS('EPS Emissions'!G:G,'EPS Emissions'!$D:$D,'BAU Sector &amp; Region Breakout'!$C33,'EPS Emissions'!$C:$C,'BAU Sector &amp; Region Breakout'!$B33))</f>
        <v>30.373531381877122</v>
      </c>
      <c r="G33" s="2">
        <f>IF($A33="GCAM",SUMIFS('GCAM By Region By Sector'!G:G,'GCAM By Region By Sector'!$C:$C,$C33,'GCAM By Region By Sector'!$B:$B,$B33)*10^3,SUMIFS('EPS Emissions'!H:H,'EPS Emissions'!$D:$D,'BAU Sector &amp; Region Breakout'!$C33,'EPS Emissions'!$C:$C,'BAU Sector &amp; Region Breakout'!$B33))</f>
        <v>31.114031117651489</v>
      </c>
      <c r="H33" s="2">
        <f>IF($A33="GCAM",SUMIFS('GCAM By Region By Sector'!H:H,'GCAM By Region By Sector'!$C:$C,$C33,'GCAM By Region By Sector'!$B:$B,$B33)*10^3,SUMIFS('EPS Emissions'!I:I,'EPS Emissions'!$D:$D,'BAU Sector &amp; Region Breakout'!$C33,'EPS Emissions'!$C:$C,'BAU Sector &amp; Region Breakout'!$B33))</f>
        <v>31.854530853425857</v>
      </c>
      <c r="I33" s="2">
        <f>IF($A33="GCAM",SUMIFS('GCAM By Region By Sector'!I:I,'GCAM By Region By Sector'!$C:$C,$C33,'GCAM By Region By Sector'!$B:$B,$B33)*10^3,SUMIFS('EPS Emissions'!J:J,'EPS Emissions'!$D:$D,'BAU Sector &amp; Region Breakout'!$C33,'EPS Emissions'!$C:$C,'BAU Sector &amp; Region Breakout'!$B33))</f>
        <v>32.595030589200228</v>
      </c>
      <c r="J33" s="2">
        <f>IF($A33="GCAM",SUMIFS('GCAM By Region By Sector'!J:J,'GCAM By Region By Sector'!$C:$C,$C33,'GCAM By Region By Sector'!$B:$B,$B33)*10^3,SUMIFS('EPS Emissions'!K:K,'EPS Emissions'!$D:$D,'BAU Sector &amp; Region Breakout'!$C33,'EPS Emissions'!$C:$C,'BAU Sector &amp; Region Breakout'!$B33))</f>
        <v>33.970961041987664</v>
      </c>
      <c r="K33" s="2">
        <f>IF($A33="GCAM",SUMIFS('GCAM By Region By Sector'!K:K,'GCAM By Region By Sector'!$C:$C,$C33,'GCAM By Region By Sector'!$B:$B,$B33)*10^3,SUMIFS('EPS Emissions'!L:L,'EPS Emissions'!$D:$D,'BAU Sector &amp; Region Breakout'!$C33,'EPS Emissions'!$C:$C,'BAU Sector &amp; Region Breakout'!$B33))</f>
        <v>35.346891494775093</v>
      </c>
      <c r="L33" s="2">
        <f>IF($A33="GCAM",SUMIFS('GCAM By Region By Sector'!L:L,'GCAM By Region By Sector'!$C:$C,$C33,'GCAM By Region By Sector'!$B:$B,$B33)*10^3,SUMIFS('EPS Emissions'!M:M,'EPS Emissions'!$D:$D,'BAU Sector &amp; Region Breakout'!$C33,'EPS Emissions'!$C:$C,'BAU Sector &amp; Region Breakout'!$B33))</f>
        <v>36.722821947562529</v>
      </c>
      <c r="M33" s="2">
        <f>IF($A33="GCAM",SUMIFS('GCAM By Region By Sector'!M:M,'GCAM By Region By Sector'!$C:$C,$C33,'GCAM By Region By Sector'!$B:$B,$B33)*10^3,SUMIFS('EPS Emissions'!N:N,'EPS Emissions'!$D:$D,'BAU Sector &amp; Region Breakout'!$C33,'EPS Emissions'!$C:$C,'BAU Sector &amp; Region Breakout'!$B33))</f>
        <v>38.098752400349959</v>
      </c>
      <c r="N33" s="2">
        <f>IF($A33="GCAM",SUMIFS('GCAM By Region By Sector'!N:N,'GCAM By Region By Sector'!$C:$C,$C33,'GCAM By Region By Sector'!$B:$B,$B33)*10^3,SUMIFS('EPS Emissions'!O:O,'EPS Emissions'!$D:$D,'BAU Sector &amp; Region Breakout'!$C33,'EPS Emissions'!$C:$C,'BAU Sector &amp; Region Breakout'!$B33))</f>
        <v>39.474682853137395</v>
      </c>
      <c r="O33" s="2">
        <f>IF($A33="GCAM",SUMIFS('GCAM By Region By Sector'!O:O,'GCAM By Region By Sector'!$C:$C,$C33,'GCAM By Region By Sector'!$B:$B,$B33)*10^3,SUMIFS('EPS Emissions'!P:P,'EPS Emissions'!$D:$D,'BAU Sector &amp; Region Breakout'!$C33,'EPS Emissions'!$C:$C,'BAU Sector &amp; Region Breakout'!$B33))</f>
        <v>40.848158255359209</v>
      </c>
      <c r="P33" s="2">
        <f>IF($A33="GCAM",SUMIFS('GCAM By Region By Sector'!P:P,'GCAM By Region By Sector'!$C:$C,$C33,'GCAM By Region By Sector'!$B:$B,$B33)*10^3,SUMIFS('EPS Emissions'!Q:Q,'EPS Emissions'!$D:$D,'BAU Sector &amp; Region Breakout'!$C33,'EPS Emissions'!$C:$C,'BAU Sector &amp; Region Breakout'!$B33))</f>
        <v>42.221633657581016</v>
      </c>
      <c r="Q33" s="2">
        <f>IF($A33="GCAM",SUMIFS('GCAM By Region By Sector'!Q:Q,'GCAM By Region By Sector'!$C:$C,$C33,'GCAM By Region By Sector'!$B:$B,$B33)*10^3,SUMIFS('EPS Emissions'!R:R,'EPS Emissions'!$D:$D,'BAU Sector &amp; Region Breakout'!$C33,'EPS Emissions'!$C:$C,'BAU Sector &amp; Region Breakout'!$B33))</f>
        <v>43.59510905980283</v>
      </c>
      <c r="R33" s="2">
        <f>IF($A33="GCAM",SUMIFS('GCAM By Region By Sector'!R:R,'GCAM By Region By Sector'!$C:$C,$C33,'GCAM By Region By Sector'!$B:$B,$B33)*10^3,SUMIFS('EPS Emissions'!S:S,'EPS Emissions'!$D:$D,'BAU Sector &amp; Region Breakout'!$C33,'EPS Emissions'!$C:$C,'BAU Sector &amp; Region Breakout'!$B33))</f>
        <v>44.968584462024637</v>
      </c>
      <c r="S33" s="2">
        <f>IF($A33="GCAM",SUMIFS('GCAM By Region By Sector'!S:S,'GCAM By Region By Sector'!$C:$C,$C33,'GCAM By Region By Sector'!$B:$B,$B33)*10^3,SUMIFS('EPS Emissions'!T:T,'EPS Emissions'!$D:$D,'BAU Sector &amp; Region Breakout'!$C33,'EPS Emissions'!$C:$C,'BAU Sector &amp; Region Breakout'!$B33))</f>
        <v>46.342059864246451</v>
      </c>
      <c r="T33" s="2">
        <f>IF($A33="GCAM",SUMIFS('GCAM By Region By Sector'!T:T,'GCAM By Region By Sector'!$C:$C,$C33,'GCAM By Region By Sector'!$B:$B,$B33)*10^3,SUMIFS('EPS Emissions'!U:U,'EPS Emissions'!$D:$D,'BAU Sector &amp; Region Breakout'!$C33,'EPS Emissions'!$C:$C,'BAU Sector &amp; Region Breakout'!$B33))</f>
        <v>48.137130664194558</v>
      </c>
      <c r="U33" s="2">
        <f>IF($A33="GCAM",SUMIFS('GCAM By Region By Sector'!U:U,'GCAM By Region By Sector'!$C:$C,$C33,'GCAM By Region By Sector'!$B:$B,$B33)*10^3,SUMIFS('EPS Emissions'!V:V,'EPS Emissions'!$D:$D,'BAU Sector &amp; Region Breakout'!$C33,'EPS Emissions'!$C:$C,'BAU Sector &amp; Region Breakout'!$B33))</f>
        <v>49.932201464142665</v>
      </c>
      <c r="V33" s="2">
        <f>IF($A33="GCAM",SUMIFS('GCAM By Region By Sector'!V:V,'GCAM By Region By Sector'!$C:$C,$C33,'GCAM By Region By Sector'!$B:$B,$B33)*10^3,SUMIFS('EPS Emissions'!W:W,'EPS Emissions'!$D:$D,'BAU Sector &amp; Region Breakout'!$C33,'EPS Emissions'!$C:$C,'BAU Sector &amp; Region Breakout'!$B33))</f>
        <v>51.727272264090772</v>
      </c>
      <c r="W33" s="2">
        <f>IF($A33="GCAM",SUMIFS('GCAM By Region By Sector'!W:W,'GCAM By Region By Sector'!$C:$C,$C33,'GCAM By Region By Sector'!$B:$B,$B33)*10^3,SUMIFS('EPS Emissions'!X:X,'EPS Emissions'!$D:$D,'BAU Sector &amp; Region Breakout'!$C33,'EPS Emissions'!$C:$C,'BAU Sector &amp; Region Breakout'!$B33))</f>
        <v>53.522343064038878</v>
      </c>
      <c r="X33" s="2">
        <f>IF($A33="GCAM",SUMIFS('GCAM By Region By Sector'!X:X,'GCAM By Region By Sector'!$C:$C,$C33,'GCAM By Region By Sector'!$B:$B,$B33)*10^3,SUMIFS('EPS Emissions'!Y:Y,'EPS Emissions'!$D:$D,'BAU Sector &amp; Region Breakout'!$C33,'EPS Emissions'!$C:$C,'BAU Sector &amp; Region Breakout'!$B33))</f>
        <v>55.317413863986992</v>
      </c>
      <c r="Y33" s="2">
        <f>IF($A33="GCAM",SUMIFS('GCAM By Region By Sector'!Y:Y,'GCAM By Region By Sector'!$C:$C,$C33,'GCAM By Region By Sector'!$B:$B,$B33)*10^3,SUMIFS('EPS Emissions'!Z:Z,'EPS Emissions'!$D:$D,'BAU Sector &amp; Region Breakout'!$C33,'EPS Emissions'!$C:$C,'BAU Sector &amp; Region Breakout'!$B33))</f>
        <v>57.63017346843084</v>
      </c>
      <c r="Z33" s="2">
        <f>IF($A33="GCAM",SUMIFS('GCAM By Region By Sector'!Z:Z,'GCAM By Region By Sector'!$C:$C,$C33,'GCAM By Region By Sector'!$B:$B,$B33)*10^3,SUMIFS('EPS Emissions'!AA:AA,'EPS Emissions'!$D:$D,'BAU Sector &amp; Region Breakout'!$C33,'EPS Emissions'!$C:$C,'BAU Sector &amp; Region Breakout'!$B33))</f>
        <v>59.942933072874688</v>
      </c>
      <c r="AA33" s="2">
        <f>IF($A33="GCAM",SUMIFS('GCAM By Region By Sector'!AA:AA,'GCAM By Region By Sector'!$C:$C,$C33,'GCAM By Region By Sector'!$B:$B,$B33)*10^3,SUMIFS('EPS Emissions'!AB:AB,'EPS Emissions'!$D:$D,'BAU Sector &amp; Region Breakout'!$C33,'EPS Emissions'!$C:$C,'BAU Sector &amp; Region Breakout'!$B33))</f>
        <v>62.255692677318542</v>
      </c>
      <c r="AB33" s="2">
        <f>IF($A33="GCAM",SUMIFS('GCAM By Region By Sector'!AB:AB,'GCAM By Region By Sector'!$C:$C,$C33,'GCAM By Region By Sector'!$B:$B,$B33)*10^3,SUMIFS('EPS Emissions'!AC:AC,'EPS Emissions'!$D:$D,'BAU Sector &amp; Region Breakout'!$C33,'EPS Emissions'!$C:$C,'BAU Sector &amp; Region Breakout'!$B33))</f>
        <v>64.56845228176239</v>
      </c>
      <c r="AC33" s="2">
        <f>IF($A33="GCAM",SUMIFS('GCAM By Region By Sector'!AC:AC,'GCAM By Region By Sector'!$C:$C,$C33,'GCAM By Region By Sector'!$B:$B,$B33)*10^3,SUMIFS('EPS Emissions'!AD:AD,'EPS Emissions'!$D:$D,'BAU Sector &amp; Region Breakout'!$C33,'EPS Emissions'!$C:$C,'BAU Sector &amp; Region Breakout'!$B33))</f>
        <v>66.881211886206245</v>
      </c>
      <c r="AD33" s="2">
        <f>IF($A33="GCAM",SUMIFS('GCAM By Region By Sector'!AD:AD,'GCAM By Region By Sector'!$C:$C,$C33,'GCAM By Region By Sector'!$B:$B,$B33)*10^3,SUMIFS('EPS Emissions'!AE:AE,'EPS Emissions'!$D:$D,'BAU Sector &amp; Region Breakout'!$C33,'EPS Emissions'!$C:$C,'BAU Sector &amp; Region Breakout'!$B33))</f>
        <v>69.689865856639315</v>
      </c>
      <c r="AE33" s="2">
        <f>IF($A33="GCAM",SUMIFS('GCAM By Region By Sector'!AE:AE,'GCAM By Region By Sector'!$C:$C,$C33,'GCAM By Region By Sector'!$B:$B,$B33)*10^3,SUMIFS('EPS Emissions'!AF:AF,'EPS Emissions'!$D:$D,'BAU Sector &amp; Region Breakout'!$C33,'EPS Emissions'!$C:$C,'BAU Sector &amp; Region Breakout'!$B33))</f>
        <v>72.4985198270724</v>
      </c>
      <c r="AF33" s="2">
        <f>IF($A33="GCAM",SUMIFS('GCAM By Region By Sector'!AF:AF,'GCAM By Region By Sector'!$C:$C,$C33,'GCAM By Region By Sector'!$B:$B,$B33)*10^3,SUMIFS('EPS Emissions'!AG:AG,'EPS Emissions'!$D:$D,'BAU Sector &amp; Region Breakout'!$C33,'EPS Emissions'!$C:$C,'BAU Sector &amp; Region Breakout'!$B33))</f>
        <v>75.307173797505456</v>
      </c>
      <c r="AG33" s="2">
        <f>IF($A33="GCAM",SUMIFS('GCAM By Region By Sector'!AG:AG,'GCAM By Region By Sector'!$C:$C,$C33,'GCAM By Region By Sector'!$B:$B,$B33)*10^3,SUMIFS('EPS Emissions'!AH:AH,'EPS Emissions'!$D:$D,'BAU Sector &amp; Region Breakout'!$C33,'EPS Emissions'!$C:$C,'BAU Sector &amp; Region Breakout'!$B33))</f>
        <v>78.115827767938526</v>
      </c>
      <c r="AH33" s="2">
        <f>IF($A33="GCAM",SUMIFS('GCAM By Region By Sector'!AH:AH,'GCAM By Region By Sector'!$C:$C,$C33,'GCAM By Region By Sector'!$B:$B,$B33)*10^3,SUMIFS('EPS Emissions'!AI:AI,'EPS Emissions'!$D:$D,'BAU Sector &amp; Region Breakout'!$C33,'EPS Emissions'!$C:$C,'BAU Sector &amp; Region Breakout'!$B33))</f>
        <v>80.924481738371611</v>
      </c>
    </row>
    <row r="34" spans="1:34" x14ac:dyDescent="0.35">
      <c r="A34" t="str">
        <f>VLOOKUP(B34,'BAU Global Total'!A$3:C$34,3,FALSE)</f>
        <v>GCAM</v>
      </c>
      <c r="B34" t="s">
        <v>16</v>
      </c>
      <c r="C34" t="s">
        <v>68</v>
      </c>
      <c r="D34" s="2">
        <f>IF($A34="GCAM",SUMIFS('GCAM By Region By Sector'!D:D,'GCAM By Region By Sector'!$C:$C,$C34,'GCAM By Region By Sector'!$B:$B,$B34)*10^3,SUMIFS('EPS Emissions'!E:E,'EPS Emissions'!$D:$D,'BAU Sector &amp; Region Breakout'!$C34,'EPS Emissions'!$C:$C,'BAU Sector &amp; Region Breakout'!$B34))</f>
        <v>2.8516199651999963</v>
      </c>
      <c r="E34" s="2">
        <f>IF($A34="GCAM",SUMIFS('GCAM By Region By Sector'!E:E,'GCAM By Region By Sector'!$C:$C,$C34,'GCAM By Region By Sector'!$B:$B,$B34)*10^3,SUMIFS('EPS Emissions'!F:F,'EPS Emissions'!$D:$D,'BAU Sector &amp; Region Breakout'!$C34,'EPS Emissions'!$C:$C,'BAU Sector &amp; Region Breakout'!$B34))</f>
        <v>2.8819882119599973</v>
      </c>
      <c r="F34" s="2">
        <f>IF($A34="GCAM",SUMIFS('GCAM By Region By Sector'!F:F,'GCAM By Region By Sector'!$C:$C,$C34,'GCAM By Region By Sector'!$B:$B,$B34)*10^3,SUMIFS('EPS Emissions'!G:G,'EPS Emissions'!$D:$D,'BAU Sector &amp; Region Breakout'!$C34,'EPS Emissions'!$C:$C,'BAU Sector &amp; Region Breakout'!$B34))</f>
        <v>2.9123564587199979</v>
      </c>
      <c r="G34" s="2">
        <f>IF($A34="GCAM",SUMIFS('GCAM By Region By Sector'!G:G,'GCAM By Region By Sector'!$C:$C,$C34,'GCAM By Region By Sector'!$B:$B,$B34)*10^3,SUMIFS('EPS Emissions'!H:H,'EPS Emissions'!$D:$D,'BAU Sector &amp; Region Breakout'!$C34,'EPS Emissions'!$C:$C,'BAU Sector &amp; Region Breakout'!$B34))</f>
        <v>2.9427247054799985</v>
      </c>
      <c r="H34" s="2">
        <f>IF($A34="GCAM",SUMIFS('GCAM By Region By Sector'!H:H,'GCAM By Region By Sector'!$C:$C,$C34,'GCAM By Region By Sector'!$B:$B,$B34)*10^3,SUMIFS('EPS Emissions'!I:I,'EPS Emissions'!$D:$D,'BAU Sector &amp; Region Breakout'!$C34,'EPS Emissions'!$C:$C,'BAU Sector &amp; Region Breakout'!$B34))</f>
        <v>2.9730929522399991</v>
      </c>
      <c r="I34" s="2">
        <f>IF($A34="GCAM",SUMIFS('GCAM By Region By Sector'!I:I,'GCAM By Region By Sector'!$C:$C,$C34,'GCAM By Region By Sector'!$B:$B,$B34)*10^3,SUMIFS('EPS Emissions'!J:J,'EPS Emissions'!$D:$D,'BAU Sector &amp; Region Breakout'!$C34,'EPS Emissions'!$C:$C,'BAU Sector &amp; Region Breakout'!$B34))</f>
        <v>3.0034611989999997</v>
      </c>
      <c r="J34" s="2">
        <f>IF($A34="GCAM",SUMIFS('GCAM By Region By Sector'!J:J,'GCAM By Region By Sector'!$C:$C,$C34,'GCAM By Region By Sector'!$B:$B,$B34)*10^3,SUMIFS('EPS Emissions'!K:K,'EPS Emissions'!$D:$D,'BAU Sector &amp; Region Breakout'!$C34,'EPS Emissions'!$C:$C,'BAU Sector &amp; Region Breakout'!$B34))</f>
        <v>3.0557883861400001</v>
      </c>
      <c r="K34" s="2">
        <f>IF($A34="GCAM",SUMIFS('GCAM By Region By Sector'!K:K,'GCAM By Region By Sector'!$C:$C,$C34,'GCAM By Region By Sector'!$B:$B,$B34)*10^3,SUMIFS('EPS Emissions'!L:L,'EPS Emissions'!$D:$D,'BAU Sector &amp; Region Breakout'!$C34,'EPS Emissions'!$C:$C,'BAU Sector &amp; Region Breakout'!$B34))</f>
        <v>3.1081155732800001</v>
      </c>
      <c r="L34" s="2">
        <f>IF($A34="GCAM",SUMIFS('GCAM By Region By Sector'!L:L,'GCAM By Region By Sector'!$C:$C,$C34,'GCAM By Region By Sector'!$B:$B,$B34)*10^3,SUMIFS('EPS Emissions'!M:M,'EPS Emissions'!$D:$D,'BAU Sector &amp; Region Breakout'!$C34,'EPS Emissions'!$C:$C,'BAU Sector &amp; Region Breakout'!$B34))</f>
        <v>3.1604427604199996</v>
      </c>
      <c r="M34" s="2">
        <f>IF($A34="GCAM",SUMIFS('GCAM By Region By Sector'!M:M,'GCAM By Region By Sector'!$C:$C,$C34,'GCAM By Region By Sector'!$B:$B,$B34)*10^3,SUMIFS('EPS Emissions'!N:N,'EPS Emissions'!$D:$D,'BAU Sector &amp; Region Breakout'!$C34,'EPS Emissions'!$C:$C,'BAU Sector &amp; Region Breakout'!$B34))</f>
        <v>3.21276994756</v>
      </c>
      <c r="N34" s="2">
        <f>IF($A34="GCAM",SUMIFS('GCAM By Region By Sector'!N:N,'GCAM By Region By Sector'!$C:$C,$C34,'GCAM By Region By Sector'!$B:$B,$B34)*10^3,SUMIFS('EPS Emissions'!O:O,'EPS Emissions'!$D:$D,'BAU Sector &amp; Region Breakout'!$C34,'EPS Emissions'!$C:$C,'BAU Sector &amp; Region Breakout'!$B34))</f>
        <v>3.2650971347</v>
      </c>
      <c r="O34" s="2">
        <f>IF($A34="GCAM",SUMIFS('GCAM By Region By Sector'!O:O,'GCAM By Region By Sector'!$C:$C,$C34,'GCAM By Region By Sector'!$B:$B,$B34)*10^3,SUMIFS('EPS Emissions'!P:P,'EPS Emissions'!$D:$D,'BAU Sector &amp; Region Breakout'!$C34,'EPS Emissions'!$C:$C,'BAU Sector &amp; Region Breakout'!$B34))</f>
        <v>3.3418063767400001</v>
      </c>
      <c r="P34" s="2">
        <f>IF($A34="GCAM",SUMIFS('GCAM By Region By Sector'!P:P,'GCAM By Region By Sector'!$C:$C,$C34,'GCAM By Region By Sector'!$B:$B,$B34)*10^3,SUMIFS('EPS Emissions'!Q:Q,'EPS Emissions'!$D:$D,'BAU Sector &amp; Region Breakout'!$C34,'EPS Emissions'!$C:$C,'BAU Sector &amp; Region Breakout'!$B34))</f>
        <v>3.4185156187800003</v>
      </c>
      <c r="Q34" s="2">
        <f>IF($A34="GCAM",SUMIFS('GCAM By Region By Sector'!Q:Q,'GCAM By Region By Sector'!$C:$C,$C34,'GCAM By Region By Sector'!$B:$B,$B34)*10^3,SUMIFS('EPS Emissions'!R:R,'EPS Emissions'!$D:$D,'BAU Sector &amp; Region Breakout'!$C34,'EPS Emissions'!$C:$C,'BAU Sector &amp; Region Breakout'!$B34))</f>
        <v>3.4952248608200001</v>
      </c>
      <c r="R34" s="2">
        <f>IF($A34="GCAM",SUMIFS('GCAM By Region By Sector'!R:R,'GCAM By Region By Sector'!$C:$C,$C34,'GCAM By Region By Sector'!$B:$B,$B34)*10^3,SUMIFS('EPS Emissions'!S:S,'EPS Emissions'!$D:$D,'BAU Sector &amp; Region Breakout'!$C34,'EPS Emissions'!$C:$C,'BAU Sector &amp; Region Breakout'!$B34))</f>
        <v>3.5719341028600007</v>
      </c>
      <c r="S34" s="2">
        <f>IF($A34="GCAM",SUMIFS('GCAM By Region By Sector'!S:S,'GCAM By Region By Sector'!$C:$C,$C34,'GCAM By Region By Sector'!$B:$B,$B34)*10^3,SUMIFS('EPS Emissions'!T:T,'EPS Emissions'!$D:$D,'BAU Sector &amp; Region Breakout'!$C34,'EPS Emissions'!$C:$C,'BAU Sector &amp; Region Breakout'!$B34))</f>
        <v>3.6486433449000004</v>
      </c>
      <c r="T34" s="2">
        <f>IF($A34="GCAM",SUMIFS('GCAM By Region By Sector'!T:T,'GCAM By Region By Sector'!$C:$C,$C34,'GCAM By Region By Sector'!$B:$B,$B34)*10^3,SUMIFS('EPS Emissions'!U:U,'EPS Emissions'!$D:$D,'BAU Sector &amp; Region Breakout'!$C34,'EPS Emissions'!$C:$C,'BAU Sector &amp; Region Breakout'!$B34))</f>
        <v>3.7435136797400008</v>
      </c>
      <c r="U34" s="2">
        <f>IF($A34="GCAM",SUMIFS('GCAM By Region By Sector'!U:U,'GCAM By Region By Sector'!$C:$C,$C34,'GCAM By Region By Sector'!$B:$B,$B34)*10^3,SUMIFS('EPS Emissions'!V:V,'EPS Emissions'!$D:$D,'BAU Sector &amp; Region Breakout'!$C34,'EPS Emissions'!$C:$C,'BAU Sector &amp; Region Breakout'!$B34))</f>
        <v>3.8383840145800008</v>
      </c>
      <c r="V34" s="2">
        <f>IF($A34="GCAM",SUMIFS('GCAM By Region By Sector'!V:V,'GCAM By Region By Sector'!$C:$C,$C34,'GCAM By Region By Sector'!$B:$B,$B34)*10^3,SUMIFS('EPS Emissions'!W:W,'EPS Emissions'!$D:$D,'BAU Sector &amp; Region Breakout'!$C34,'EPS Emissions'!$C:$C,'BAU Sector &amp; Region Breakout'!$B34))</f>
        <v>3.9332543494200003</v>
      </c>
      <c r="W34" s="2">
        <f>IF($A34="GCAM",SUMIFS('GCAM By Region By Sector'!W:W,'GCAM By Region By Sector'!$C:$C,$C34,'GCAM By Region By Sector'!$B:$B,$B34)*10^3,SUMIFS('EPS Emissions'!X:X,'EPS Emissions'!$D:$D,'BAU Sector &amp; Region Breakout'!$C34,'EPS Emissions'!$C:$C,'BAU Sector &amp; Region Breakout'!$B34))</f>
        <v>4.0281246842600016</v>
      </c>
      <c r="X34" s="2">
        <f>IF($A34="GCAM",SUMIFS('GCAM By Region By Sector'!X:X,'GCAM By Region By Sector'!$C:$C,$C34,'GCAM By Region By Sector'!$B:$B,$B34)*10^3,SUMIFS('EPS Emissions'!Y:Y,'EPS Emissions'!$D:$D,'BAU Sector &amp; Region Breakout'!$C34,'EPS Emissions'!$C:$C,'BAU Sector &amp; Region Breakout'!$B34))</f>
        <v>4.1229950191000011</v>
      </c>
      <c r="Y34" s="2">
        <f>IF($A34="GCAM",SUMIFS('GCAM By Region By Sector'!Y:Y,'GCAM By Region By Sector'!$C:$C,$C34,'GCAM By Region By Sector'!$B:$B,$B34)*10^3,SUMIFS('EPS Emissions'!Z:Z,'EPS Emissions'!$D:$D,'BAU Sector &amp; Region Breakout'!$C34,'EPS Emissions'!$C:$C,'BAU Sector &amp; Region Breakout'!$B34))</f>
        <v>4.2364050741800012</v>
      </c>
      <c r="Z34" s="2">
        <f>IF($A34="GCAM",SUMIFS('GCAM By Region By Sector'!Z:Z,'GCAM By Region By Sector'!$C:$C,$C34,'GCAM By Region By Sector'!$B:$B,$B34)*10^3,SUMIFS('EPS Emissions'!AA:AA,'EPS Emissions'!$D:$D,'BAU Sector &amp; Region Breakout'!$C34,'EPS Emissions'!$C:$C,'BAU Sector &amp; Region Breakout'!$B34))</f>
        <v>4.3498151292600005</v>
      </c>
      <c r="AA34" s="2">
        <f>IF($A34="GCAM",SUMIFS('GCAM By Region By Sector'!AA:AA,'GCAM By Region By Sector'!$C:$C,$C34,'GCAM By Region By Sector'!$B:$B,$B34)*10^3,SUMIFS('EPS Emissions'!AB:AB,'EPS Emissions'!$D:$D,'BAU Sector &amp; Region Breakout'!$C34,'EPS Emissions'!$C:$C,'BAU Sector &amp; Region Breakout'!$B34))</f>
        <v>4.4632251843400006</v>
      </c>
      <c r="AB34" s="2">
        <f>IF($A34="GCAM",SUMIFS('GCAM By Region By Sector'!AB:AB,'GCAM By Region By Sector'!$C:$C,$C34,'GCAM By Region By Sector'!$B:$B,$B34)*10^3,SUMIFS('EPS Emissions'!AC:AC,'EPS Emissions'!$D:$D,'BAU Sector &amp; Region Breakout'!$C34,'EPS Emissions'!$C:$C,'BAU Sector &amp; Region Breakout'!$B34))</f>
        <v>4.5766352394199989</v>
      </c>
      <c r="AC34" s="2">
        <f>IF($A34="GCAM",SUMIFS('GCAM By Region By Sector'!AC:AC,'GCAM By Region By Sector'!$C:$C,$C34,'GCAM By Region By Sector'!$B:$B,$B34)*10^3,SUMIFS('EPS Emissions'!AD:AD,'EPS Emissions'!$D:$D,'BAU Sector &amp; Region Breakout'!$C34,'EPS Emissions'!$C:$C,'BAU Sector &amp; Region Breakout'!$B34))</f>
        <v>4.6900452944999991</v>
      </c>
      <c r="AD34" s="2">
        <f>IF($A34="GCAM",SUMIFS('GCAM By Region By Sector'!AD:AD,'GCAM By Region By Sector'!$C:$C,$C34,'GCAM By Region By Sector'!$B:$B,$B34)*10^3,SUMIFS('EPS Emissions'!AE:AE,'EPS Emissions'!$D:$D,'BAU Sector &amp; Region Breakout'!$C34,'EPS Emissions'!$C:$C,'BAU Sector &amp; Region Breakout'!$B34))</f>
        <v>4.8157004743799998</v>
      </c>
      <c r="AE34" s="2">
        <f>IF($A34="GCAM",SUMIFS('GCAM By Region By Sector'!AE:AE,'GCAM By Region By Sector'!$C:$C,$C34,'GCAM By Region By Sector'!$B:$B,$B34)*10^3,SUMIFS('EPS Emissions'!AF:AF,'EPS Emissions'!$D:$D,'BAU Sector &amp; Region Breakout'!$C34,'EPS Emissions'!$C:$C,'BAU Sector &amp; Region Breakout'!$B34))</f>
        <v>4.9413556542599988</v>
      </c>
      <c r="AF34" s="2">
        <f>IF($A34="GCAM",SUMIFS('GCAM By Region By Sector'!AF:AF,'GCAM By Region By Sector'!$C:$C,$C34,'GCAM By Region By Sector'!$B:$B,$B34)*10^3,SUMIFS('EPS Emissions'!AG:AG,'EPS Emissions'!$D:$D,'BAU Sector &amp; Region Breakout'!$C34,'EPS Emissions'!$C:$C,'BAU Sector &amp; Region Breakout'!$B34))</f>
        <v>5.0670108341399995</v>
      </c>
      <c r="AG34" s="2">
        <f>IF($A34="GCAM",SUMIFS('GCAM By Region By Sector'!AG:AG,'GCAM By Region By Sector'!$C:$C,$C34,'GCAM By Region By Sector'!$B:$B,$B34)*10^3,SUMIFS('EPS Emissions'!AH:AH,'EPS Emissions'!$D:$D,'BAU Sector &amp; Region Breakout'!$C34,'EPS Emissions'!$C:$C,'BAU Sector &amp; Region Breakout'!$B34))</f>
        <v>5.1926660140199994</v>
      </c>
      <c r="AH34" s="2">
        <f>IF($A34="GCAM",SUMIFS('GCAM By Region By Sector'!AH:AH,'GCAM By Region By Sector'!$C:$C,$C34,'GCAM By Region By Sector'!$B:$B,$B34)*10^3,SUMIFS('EPS Emissions'!AI:AI,'EPS Emissions'!$D:$D,'BAU Sector &amp; Region Breakout'!$C34,'EPS Emissions'!$C:$C,'BAU Sector &amp; Region Breakout'!$B34))</f>
        <v>5.3183211938999992</v>
      </c>
    </row>
    <row r="35" spans="1:34" x14ac:dyDescent="0.35">
      <c r="A35" t="str">
        <f>VLOOKUP(B35,'BAU Global Total'!A$3:C$34,3,FALSE)</f>
        <v>GCAM</v>
      </c>
      <c r="B35" t="s">
        <v>16</v>
      </c>
      <c r="C35" t="s">
        <v>69</v>
      </c>
      <c r="D35" s="2">
        <f>IF($A35="GCAM",SUMIFS('GCAM By Region By Sector'!D:D,'GCAM By Region By Sector'!$C:$C,$C35,'GCAM By Region By Sector'!$B:$B,$B35)*10^3,SUMIFS('EPS Emissions'!E:E,'EPS Emissions'!$D:$D,'BAU Sector &amp; Region Breakout'!$C35,'EPS Emissions'!$C:$C,'BAU Sector &amp; Region Breakout'!$B35))</f>
        <v>0</v>
      </c>
      <c r="E35" s="2">
        <f>IF($A35="GCAM",SUMIFS('GCAM By Region By Sector'!E:E,'GCAM By Region By Sector'!$C:$C,$C35,'GCAM By Region By Sector'!$B:$B,$B35)*10^3,SUMIFS('EPS Emissions'!F:F,'EPS Emissions'!$D:$D,'BAU Sector &amp; Region Breakout'!$C35,'EPS Emissions'!$C:$C,'BAU Sector &amp; Region Breakout'!$B35))</f>
        <v>0</v>
      </c>
      <c r="F35" s="2">
        <f>IF($A35="GCAM",SUMIFS('GCAM By Region By Sector'!F:F,'GCAM By Region By Sector'!$C:$C,$C35,'GCAM By Region By Sector'!$B:$B,$B35)*10^3,SUMIFS('EPS Emissions'!G:G,'EPS Emissions'!$D:$D,'BAU Sector &amp; Region Breakout'!$C35,'EPS Emissions'!$C:$C,'BAU Sector &amp; Region Breakout'!$B35))</f>
        <v>0</v>
      </c>
      <c r="G35" s="2">
        <f>IF($A35="GCAM",SUMIFS('GCAM By Region By Sector'!G:G,'GCAM By Region By Sector'!$C:$C,$C35,'GCAM By Region By Sector'!$B:$B,$B35)*10^3,SUMIFS('EPS Emissions'!H:H,'EPS Emissions'!$D:$D,'BAU Sector &amp; Region Breakout'!$C35,'EPS Emissions'!$C:$C,'BAU Sector &amp; Region Breakout'!$B35))</f>
        <v>0</v>
      </c>
      <c r="H35" s="2">
        <f>IF($A35="GCAM",SUMIFS('GCAM By Region By Sector'!H:H,'GCAM By Region By Sector'!$C:$C,$C35,'GCAM By Region By Sector'!$B:$B,$B35)*10^3,SUMIFS('EPS Emissions'!I:I,'EPS Emissions'!$D:$D,'BAU Sector &amp; Region Breakout'!$C35,'EPS Emissions'!$C:$C,'BAU Sector &amp; Region Breakout'!$B35))</f>
        <v>0</v>
      </c>
      <c r="I35" s="2">
        <f>IF($A35="GCAM",SUMIFS('GCAM By Region By Sector'!I:I,'GCAM By Region By Sector'!$C:$C,$C35,'GCAM By Region By Sector'!$B:$B,$B35)*10^3,SUMIFS('EPS Emissions'!J:J,'EPS Emissions'!$D:$D,'BAU Sector &amp; Region Breakout'!$C35,'EPS Emissions'!$C:$C,'BAU Sector &amp; Region Breakout'!$B35))</f>
        <v>0</v>
      </c>
      <c r="J35" s="2">
        <f>IF($A35="GCAM",SUMIFS('GCAM By Region By Sector'!J:J,'GCAM By Region By Sector'!$C:$C,$C35,'GCAM By Region By Sector'!$B:$B,$B35)*10^3,SUMIFS('EPS Emissions'!K:K,'EPS Emissions'!$D:$D,'BAU Sector &amp; Region Breakout'!$C35,'EPS Emissions'!$C:$C,'BAU Sector &amp; Region Breakout'!$B35))</f>
        <v>0</v>
      </c>
      <c r="K35" s="2">
        <f>IF($A35="GCAM",SUMIFS('GCAM By Region By Sector'!K:K,'GCAM By Region By Sector'!$C:$C,$C35,'GCAM By Region By Sector'!$B:$B,$B35)*10^3,SUMIFS('EPS Emissions'!L:L,'EPS Emissions'!$D:$D,'BAU Sector &amp; Region Breakout'!$C35,'EPS Emissions'!$C:$C,'BAU Sector &amp; Region Breakout'!$B35))</f>
        <v>0</v>
      </c>
      <c r="L35" s="2">
        <f>IF($A35="GCAM",SUMIFS('GCAM By Region By Sector'!L:L,'GCAM By Region By Sector'!$C:$C,$C35,'GCAM By Region By Sector'!$B:$B,$B35)*10^3,SUMIFS('EPS Emissions'!M:M,'EPS Emissions'!$D:$D,'BAU Sector &amp; Region Breakout'!$C35,'EPS Emissions'!$C:$C,'BAU Sector &amp; Region Breakout'!$B35))</f>
        <v>0</v>
      </c>
      <c r="M35" s="2">
        <f>IF($A35="GCAM",SUMIFS('GCAM By Region By Sector'!M:M,'GCAM By Region By Sector'!$C:$C,$C35,'GCAM By Region By Sector'!$B:$B,$B35)*10^3,SUMIFS('EPS Emissions'!N:N,'EPS Emissions'!$D:$D,'BAU Sector &amp; Region Breakout'!$C35,'EPS Emissions'!$C:$C,'BAU Sector &amp; Region Breakout'!$B35))</f>
        <v>0</v>
      </c>
      <c r="N35" s="2">
        <f>IF($A35="GCAM",SUMIFS('GCAM By Region By Sector'!N:N,'GCAM By Region By Sector'!$C:$C,$C35,'GCAM By Region By Sector'!$B:$B,$B35)*10^3,SUMIFS('EPS Emissions'!O:O,'EPS Emissions'!$D:$D,'BAU Sector &amp; Region Breakout'!$C35,'EPS Emissions'!$C:$C,'BAU Sector &amp; Region Breakout'!$B35))</f>
        <v>0</v>
      </c>
      <c r="O35" s="2">
        <f>IF($A35="GCAM",SUMIFS('GCAM By Region By Sector'!O:O,'GCAM By Region By Sector'!$C:$C,$C35,'GCAM By Region By Sector'!$B:$B,$B35)*10^3,SUMIFS('EPS Emissions'!P:P,'EPS Emissions'!$D:$D,'BAU Sector &amp; Region Breakout'!$C35,'EPS Emissions'!$C:$C,'BAU Sector &amp; Region Breakout'!$B35))</f>
        <v>0</v>
      </c>
      <c r="P35" s="2">
        <f>IF($A35="GCAM",SUMIFS('GCAM By Region By Sector'!P:P,'GCAM By Region By Sector'!$C:$C,$C35,'GCAM By Region By Sector'!$B:$B,$B35)*10^3,SUMIFS('EPS Emissions'!Q:Q,'EPS Emissions'!$D:$D,'BAU Sector &amp; Region Breakout'!$C35,'EPS Emissions'!$C:$C,'BAU Sector &amp; Region Breakout'!$B35))</f>
        <v>0</v>
      </c>
      <c r="Q35" s="2">
        <f>IF($A35="GCAM",SUMIFS('GCAM By Region By Sector'!Q:Q,'GCAM By Region By Sector'!$C:$C,$C35,'GCAM By Region By Sector'!$B:$B,$B35)*10^3,SUMIFS('EPS Emissions'!R:R,'EPS Emissions'!$D:$D,'BAU Sector &amp; Region Breakout'!$C35,'EPS Emissions'!$C:$C,'BAU Sector &amp; Region Breakout'!$B35))</f>
        <v>0</v>
      </c>
      <c r="R35" s="2">
        <f>IF($A35="GCAM",SUMIFS('GCAM By Region By Sector'!R:R,'GCAM By Region By Sector'!$C:$C,$C35,'GCAM By Region By Sector'!$B:$B,$B35)*10^3,SUMIFS('EPS Emissions'!S:S,'EPS Emissions'!$D:$D,'BAU Sector &amp; Region Breakout'!$C35,'EPS Emissions'!$C:$C,'BAU Sector &amp; Region Breakout'!$B35))</f>
        <v>0</v>
      </c>
      <c r="S35" s="2">
        <f>IF($A35="GCAM",SUMIFS('GCAM By Region By Sector'!S:S,'GCAM By Region By Sector'!$C:$C,$C35,'GCAM By Region By Sector'!$B:$B,$B35)*10^3,SUMIFS('EPS Emissions'!T:T,'EPS Emissions'!$D:$D,'BAU Sector &amp; Region Breakout'!$C35,'EPS Emissions'!$C:$C,'BAU Sector &amp; Region Breakout'!$B35))</f>
        <v>0</v>
      </c>
      <c r="T35" s="2">
        <f>IF($A35="GCAM",SUMIFS('GCAM By Region By Sector'!T:T,'GCAM By Region By Sector'!$C:$C,$C35,'GCAM By Region By Sector'!$B:$B,$B35)*10^3,SUMIFS('EPS Emissions'!U:U,'EPS Emissions'!$D:$D,'BAU Sector &amp; Region Breakout'!$C35,'EPS Emissions'!$C:$C,'BAU Sector &amp; Region Breakout'!$B35))</f>
        <v>0</v>
      </c>
      <c r="U35" s="2">
        <f>IF($A35="GCAM",SUMIFS('GCAM By Region By Sector'!U:U,'GCAM By Region By Sector'!$C:$C,$C35,'GCAM By Region By Sector'!$B:$B,$B35)*10^3,SUMIFS('EPS Emissions'!V:V,'EPS Emissions'!$D:$D,'BAU Sector &amp; Region Breakout'!$C35,'EPS Emissions'!$C:$C,'BAU Sector &amp; Region Breakout'!$B35))</f>
        <v>0</v>
      </c>
      <c r="V35" s="2">
        <f>IF($A35="GCAM",SUMIFS('GCAM By Region By Sector'!V:V,'GCAM By Region By Sector'!$C:$C,$C35,'GCAM By Region By Sector'!$B:$B,$B35)*10^3,SUMIFS('EPS Emissions'!W:W,'EPS Emissions'!$D:$D,'BAU Sector &amp; Region Breakout'!$C35,'EPS Emissions'!$C:$C,'BAU Sector &amp; Region Breakout'!$B35))</f>
        <v>0</v>
      </c>
      <c r="W35" s="2">
        <f>IF($A35="GCAM",SUMIFS('GCAM By Region By Sector'!W:W,'GCAM By Region By Sector'!$C:$C,$C35,'GCAM By Region By Sector'!$B:$B,$B35)*10^3,SUMIFS('EPS Emissions'!X:X,'EPS Emissions'!$D:$D,'BAU Sector &amp; Region Breakout'!$C35,'EPS Emissions'!$C:$C,'BAU Sector &amp; Region Breakout'!$B35))</f>
        <v>0</v>
      </c>
      <c r="X35" s="2">
        <f>IF($A35="GCAM",SUMIFS('GCAM By Region By Sector'!X:X,'GCAM By Region By Sector'!$C:$C,$C35,'GCAM By Region By Sector'!$B:$B,$B35)*10^3,SUMIFS('EPS Emissions'!Y:Y,'EPS Emissions'!$D:$D,'BAU Sector &amp; Region Breakout'!$C35,'EPS Emissions'!$C:$C,'BAU Sector &amp; Region Breakout'!$B35))</f>
        <v>0</v>
      </c>
      <c r="Y35" s="2">
        <f>IF($A35="GCAM",SUMIFS('GCAM By Region By Sector'!Y:Y,'GCAM By Region By Sector'!$C:$C,$C35,'GCAM By Region By Sector'!$B:$B,$B35)*10^3,SUMIFS('EPS Emissions'!Z:Z,'EPS Emissions'!$D:$D,'BAU Sector &amp; Region Breakout'!$C35,'EPS Emissions'!$C:$C,'BAU Sector &amp; Region Breakout'!$B35))</f>
        <v>0</v>
      </c>
      <c r="Z35" s="2">
        <f>IF($A35="GCAM",SUMIFS('GCAM By Region By Sector'!Z:Z,'GCAM By Region By Sector'!$C:$C,$C35,'GCAM By Region By Sector'!$B:$B,$B35)*10^3,SUMIFS('EPS Emissions'!AA:AA,'EPS Emissions'!$D:$D,'BAU Sector &amp; Region Breakout'!$C35,'EPS Emissions'!$C:$C,'BAU Sector &amp; Region Breakout'!$B35))</f>
        <v>0</v>
      </c>
      <c r="AA35" s="2">
        <f>IF($A35="GCAM",SUMIFS('GCAM By Region By Sector'!AA:AA,'GCAM By Region By Sector'!$C:$C,$C35,'GCAM By Region By Sector'!$B:$B,$B35)*10^3,SUMIFS('EPS Emissions'!AB:AB,'EPS Emissions'!$D:$D,'BAU Sector &amp; Region Breakout'!$C35,'EPS Emissions'!$C:$C,'BAU Sector &amp; Region Breakout'!$B35))</f>
        <v>0</v>
      </c>
      <c r="AB35" s="2">
        <f>IF($A35="GCAM",SUMIFS('GCAM By Region By Sector'!AB:AB,'GCAM By Region By Sector'!$C:$C,$C35,'GCAM By Region By Sector'!$B:$B,$B35)*10^3,SUMIFS('EPS Emissions'!AC:AC,'EPS Emissions'!$D:$D,'BAU Sector &amp; Region Breakout'!$C35,'EPS Emissions'!$C:$C,'BAU Sector &amp; Region Breakout'!$B35))</f>
        <v>0</v>
      </c>
      <c r="AC35" s="2">
        <f>IF($A35="GCAM",SUMIFS('GCAM By Region By Sector'!AC:AC,'GCAM By Region By Sector'!$C:$C,$C35,'GCAM By Region By Sector'!$B:$B,$B35)*10^3,SUMIFS('EPS Emissions'!AD:AD,'EPS Emissions'!$D:$D,'BAU Sector &amp; Region Breakout'!$C35,'EPS Emissions'!$C:$C,'BAU Sector &amp; Region Breakout'!$B35))</f>
        <v>0</v>
      </c>
      <c r="AD35" s="2">
        <f>IF($A35="GCAM",SUMIFS('GCAM By Region By Sector'!AD:AD,'GCAM By Region By Sector'!$C:$C,$C35,'GCAM By Region By Sector'!$B:$B,$B35)*10^3,SUMIFS('EPS Emissions'!AE:AE,'EPS Emissions'!$D:$D,'BAU Sector &amp; Region Breakout'!$C35,'EPS Emissions'!$C:$C,'BAU Sector &amp; Region Breakout'!$B35))</f>
        <v>0</v>
      </c>
      <c r="AE35" s="2">
        <f>IF($A35="GCAM",SUMIFS('GCAM By Region By Sector'!AE:AE,'GCAM By Region By Sector'!$C:$C,$C35,'GCAM By Region By Sector'!$B:$B,$B35)*10^3,SUMIFS('EPS Emissions'!AF:AF,'EPS Emissions'!$D:$D,'BAU Sector &amp; Region Breakout'!$C35,'EPS Emissions'!$C:$C,'BAU Sector &amp; Region Breakout'!$B35))</f>
        <v>0</v>
      </c>
      <c r="AF35" s="2">
        <f>IF($A35="GCAM",SUMIFS('GCAM By Region By Sector'!AF:AF,'GCAM By Region By Sector'!$C:$C,$C35,'GCAM By Region By Sector'!$B:$B,$B35)*10^3,SUMIFS('EPS Emissions'!AG:AG,'EPS Emissions'!$D:$D,'BAU Sector &amp; Region Breakout'!$C35,'EPS Emissions'!$C:$C,'BAU Sector &amp; Region Breakout'!$B35))</f>
        <v>0</v>
      </c>
      <c r="AG35" s="2">
        <f>IF($A35="GCAM",SUMIFS('GCAM By Region By Sector'!AG:AG,'GCAM By Region By Sector'!$C:$C,$C35,'GCAM By Region By Sector'!$B:$B,$B35)*10^3,SUMIFS('EPS Emissions'!AH:AH,'EPS Emissions'!$D:$D,'BAU Sector &amp; Region Breakout'!$C35,'EPS Emissions'!$C:$C,'BAU Sector &amp; Region Breakout'!$B35))</f>
        <v>0</v>
      </c>
      <c r="AH35" s="2">
        <f>IF($A35="GCAM",SUMIFS('GCAM By Region By Sector'!AH:AH,'GCAM By Region By Sector'!$C:$C,$C35,'GCAM By Region By Sector'!$B:$B,$B35)*10^3,SUMIFS('EPS Emissions'!AI:AI,'EPS Emissions'!$D:$D,'BAU Sector &amp; Region Breakout'!$C35,'EPS Emissions'!$C:$C,'BAU Sector &amp; Region Breakout'!$B35))</f>
        <v>0</v>
      </c>
    </row>
    <row r="36" spans="1:34" x14ac:dyDescent="0.35">
      <c r="A36" t="str">
        <f>VLOOKUP(B36,'BAU Global Total'!A$3:C$34,3,FALSE)</f>
        <v>GCAM</v>
      </c>
      <c r="B36" t="s">
        <v>18</v>
      </c>
      <c r="C36" t="s">
        <v>60</v>
      </c>
      <c r="D36" s="2">
        <f>IF($A36="GCAM",SUMIFS('GCAM By Region By Sector'!D:D,'GCAM By Region By Sector'!$C:$C,$C36,'GCAM By Region By Sector'!$B:$B,$B36)*10^3,SUMIFS('EPS Emissions'!E:E,'EPS Emissions'!$D:$D,'BAU Sector &amp; Region Breakout'!$C36,'EPS Emissions'!$C:$C,'BAU Sector &amp; Region Breakout'!$B36))</f>
        <v>291.12488877883686</v>
      </c>
      <c r="E36" s="2">
        <f>IF($A36="GCAM",SUMIFS('GCAM By Region By Sector'!E:E,'GCAM By Region By Sector'!$C:$C,$C36,'GCAM By Region By Sector'!$B:$B,$B36)*10^3,SUMIFS('EPS Emissions'!F:F,'EPS Emissions'!$D:$D,'BAU Sector &amp; Region Breakout'!$C36,'EPS Emissions'!$C:$C,'BAU Sector &amp; Region Breakout'!$B36))</f>
        <v>300.67914702954897</v>
      </c>
      <c r="F36" s="2">
        <f>IF($A36="GCAM",SUMIFS('GCAM By Region By Sector'!F:F,'GCAM By Region By Sector'!$C:$C,$C36,'GCAM By Region By Sector'!$B:$B,$B36)*10^3,SUMIFS('EPS Emissions'!G:G,'EPS Emissions'!$D:$D,'BAU Sector &amp; Region Breakout'!$C36,'EPS Emissions'!$C:$C,'BAU Sector &amp; Region Breakout'!$B36))</f>
        <v>310.23340528026108</v>
      </c>
      <c r="G36" s="2">
        <f>IF($A36="GCAM",SUMIFS('GCAM By Region By Sector'!G:G,'GCAM By Region By Sector'!$C:$C,$C36,'GCAM By Region By Sector'!$B:$B,$B36)*10^3,SUMIFS('EPS Emissions'!H:H,'EPS Emissions'!$D:$D,'BAU Sector &amp; Region Breakout'!$C36,'EPS Emissions'!$C:$C,'BAU Sector &amp; Region Breakout'!$B36))</f>
        <v>319.78766353097313</v>
      </c>
      <c r="H36" s="2">
        <f>IF($A36="GCAM",SUMIFS('GCAM By Region By Sector'!H:H,'GCAM By Region By Sector'!$C:$C,$C36,'GCAM By Region By Sector'!$B:$B,$B36)*10^3,SUMIFS('EPS Emissions'!I:I,'EPS Emissions'!$D:$D,'BAU Sector &amp; Region Breakout'!$C36,'EPS Emissions'!$C:$C,'BAU Sector &amp; Region Breakout'!$B36))</f>
        <v>329.34192178168524</v>
      </c>
      <c r="I36" s="2">
        <f>IF($A36="GCAM",SUMIFS('GCAM By Region By Sector'!I:I,'GCAM By Region By Sector'!$C:$C,$C36,'GCAM By Region By Sector'!$B:$B,$B36)*10^3,SUMIFS('EPS Emissions'!J:J,'EPS Emissions'!$D:$D,'BAU Sector &amp; Region Breakout'!$C36,'EPS Emissions'!$C:$C,'BAU Sector &amp; Region Breakout'!$B36))</f>
        <v>338.89618003239735</v>
      </c>
      <c r="J36" s="2">
        <f>IF($A36="GCAM",SUMIFS('GCAM By Region By Sector'!J:J,'GCAM By Region By Sector'!$C:$C,$C36,'GCAM By Region By Sector'!$B:$B,$B36)*10^3,SUMIFS('EPS Emissions'!K:K,'EPS Emissions'!$D:$D,'BAU Sector &amp; Region Breakout'!$C36,'EPS Emissions'!$C:$C,'BAU Sector &amp; Region Breakout'!$B36))</f>
        <v>356.68521158339018</v>
      </c>
      <c r="K36" s="2">
        <f>IF($A36="GCAM",SUMIFS('GCAM By Region By Sector'!K:K,'GCAM By Region By Sector'!$C:$C,$C36,'GCAM By Region By Sector'!$B:$B,$B36)*10^3,SUMIFS('EPS Emissions'!L:L,'EPS Emissions'!$D:$D,'BAU Sector &amp; Region Breakout'!$C36,'EPS Emissions'!$C:$C,'BAU Sector &amp; Region Breakout'!$B36))</f>
        <v>374.47424313438302</v>
      </c>
      <c r="L36" s="2">
        <f>IF($A36="GCAM",SUMIFS('GCAM By Region By Sector'!L:L,'GCAM By Region By Sector'!$C:$C,$C36,'GCAM By Region By Sector'!$B:$B,$B36)*10^3,SUMIFS('EPS Emissions'!M:M,'EPS Emissions'!$D:$D,'BAU Sector &amp; Region Breakout'!$C36,'EPS Emissions'!$C:$C,'BAU Sector &amp; Region Breakout'!$B36))</f>
        <v>392.26327468537573</v>
      </c>
      <c r="M36" s="2">
        <f>IF($A36="GCAM",SUMIFS('GCAM By Region By Sector'!M:M,'GCAM By Region By Sector'!$C:$C,$C36,'GCAM By Region By Sector'!$B:$B,$B36)*10^3,SUMIFS('EPS Emissions'!N:N,'EPS Emissions'!$D:$D,'BAU Sector &amp; Region Breakout'!$C36,'EPS Emissions'!$C:$C,'BAU Sector &amp; Region Breakout'!$B36))</f>
        <v>410.05230623636857</v>
      </c>
      <c r="N36" s="2">
        <f>IF($A36="GCAM",SUMIFS('GCAM By Region By Sector'!N:N,'GCAM By Region By Sector'!$C:$C,$C36,'GCAM By Region By Sector'!$B:$B,$B36)*10^3,SUMIFS('EPS Emissions'!O:O,'EPS Emissions'!$D:$D,'BAU Sector &amp; Region Breakout'!$C36,'EPS Emissions'!$C:$C,'BAU Sector &amp; Region Breakout'!$B36))</f>
        <v>427.8413377873614</v>
      </c>
      <c r="O36" s="2">
        <f>IF($A36="GCAM",SUMIFS('GCAM By Region By Sector'!O:O,'GCAM By Region By Sector'!$C:$C,$C36,'GCAM By Region By Sector'!$B:$B,$B36)*10^3,SUMIFS('EPS Emissions'!P:P,'EPS Emissions'!$D:$D,'BAU Sector &amp; Region Breakout'!$C36,'EPS Emissions'!$C:$C,'BAU Sector &amp; Region Breakout'!$B36))</f>
        <v>449.92404366638004</v>
      </c>
      <c r="P36" s="2">
        <f>IF($A36="GCAM",SUMIFS('GCAM By Region By Sector'!P:P,'GCAM By Region By Sector'!$C:$C,$C36,'GCAM By Region By Sector'!$B:$B,$B36)*10^3,SUMIFS('EPS Emissions'!Q:Q,'EPS Emissions'!$D:$D,'BAU Sector &amp; Region Breakout'!$C36,'EPS Emissions'!$C:$C,'BAU Sector &amp; Region Breakout'!$B36))</f>
        <v>472.00674954539869</v>
      </c>
      <c r="Q36" s="2">
        <f>IF($A36="GCAM",SUMIFS('GCAM By Region By Sector'!Q:Q,'GCAM By Region By Sector'!$C:$C,$C36,'GCAM By Region By Sector'!$B:$B,$B36)*10^3,SUMIFS('EPS Emissions'!R:R,'EPS Emissions'!$D:$D,'BAU Sector &amp; Region Breakout'!$C36,'EPS Emissions'!$C:$C,'BAU Sector &amp; Region Breakout'!$B36))</f>
        <v>494.08945542441734</v>
      </c>
      <c r="R36" s="2">
        <f>IF($A36="GCAM",SUMIFS('GCAM By Region By Sector'!R:R,'GCAM By Region By Sector'!$C:$C,$C36,'GCAM By Region By Sector'!$B:$B,$B36)*10^3,SUMIFS('EPS Emissions'!S:S,'EPS Emissions'!$D:$D,'BAU Sector &amp; Region Breakout'!$C36,'EPS Emissions'!$C:$C,'BAU Sector &amp; Region Breakout'!$B36))</f>
        <v>516.17216130343604</v>
      </c>
      <c r="S36" s="2">
        <f>IF($A36="GCAM",SUMIFS('GCAM By Region By Sector'!S:S,'GCAM By Region By Sector'!$C:$C,$C36,'GCAM By Region By Sector'!$B:$B,$B36)*10^3,SUMIFS('EPS Emissions'!T:T,'EPS Emissions'!$D:$D,'BAU Sector &amp; Region Breakout'!$C36,'EPS Emissions'!$C:$C,'BAU Sector &amp; Region Breakout'!$B36))</f>
        <v>538.25486718245463</v>
      </c>
      <c r="T36" s="2">
        <f>IF($A36="GCAM",SUMIFS('GCAM By Region By Sector'!T:T,'GCAM By Region By Sector'!$C:$C,$C36,'GCAM By Region By Sector'!$B:$B,$B36)*10^3,SUMIFS('EPS Emissions'!U:U,'EPS Emissions'!$D:$D,'BAU Sector &amp; Region Breakout'!$C36,'EPS Emissions'!$C:$C,'BAU Sector &amp; Region Breakout'!$B36))</f>
        <v>563.26138545679555</v>
      </c>
      <c r="U36" s="2">
        <f>IF($A36="GCAM",SUMIFS('GCAM By Region By Sector'!U:U,'GCAM By Region By Sector'!$C:$C,$C36,'GCAM By Region By Sector'!$B:$B,$B36)*10^3,SUMIFS('EPS Emissions'!V:V,'EPS Emissions'!$D:$D,'BAU Sector &amp; Region Breakout'!$C36,'EPS Emissions'!$C:$C,'BAU Sector &amp; Region Breakout'!$B36))</f>
        <v>588.26790373113658</v>
      </c>
      <c r="V36" s="2">
        <f>IF($A36="GCAM",SUMIFS('GCAM By Region By Sector'!V:V,'GCAM By Region By Sector'!$C:$C,$C36,'GCAM By Region By Sector'!$B:$B,$B36)*10^3,SUMIFS('EPS Emissions'!W:W,'EPS Emissions'!$D:$D,'BAU Sector &amp; Region Breakout'!$C36,'EPS Emissions'!$C:$C,'BAU Sector &amp; Region Breakout'!$B36))</f>
        <v>613.2744220054775</v>
      </c>
      <c r="W36" s="2">
        <f>IF($A36="GCAM",SUMIFS('GCAM By Region By Sector'!W:W,'GCAM By Region By Sector'!$C:$C,$C36,'GCAM By Region By Sector'!$B:$B,$B36)*10^3,SUMIFS('EPS Emissions'!X:X,'EPS Emissions'!$D:$D,'BAU Sector &amp; Region Breakout'!$C36,'EPS Emissions'!$C:$C,'BAU Sector &amp; Region Breakout'!$B36))</f>
        <v>638.28094027981854</v>
      </c>
      <c r="X36" s="2">
        <f>IF($A36="GCAM",SUMIFS('GCAM By Region By Sector'!X:X,'GCAM By Region By Sector'!$C:$C,$C36,'GCAM By Region By Sector'!$B:$B,$B36)*10^3,SUMIFS('EPS Emissions'!Y:Y,'EPS Emissions'!$D:$D,'BAU Sector &amp; Region Breakout'!$C36,'EPS Emissions'!$C:$C,'BAU Sector &amp; Region Breakout'!$B36))</f>
        <v>663.28745855415946</v>
      </c>
      <c r="Y36" s="2">
        <f>IF($A36="GCAM",SUMIFS('GCAM By Region By Sector'!Y:Y,'GCAM By Region By Sector'!$C:$C,$C36,'GCAM By Region By Sector'!$B:$B,$B36)*10^3,SUMIFS('EPS Emissions'!Z:Z,'EPS Emissions'!$D:$D,'BAU Sector &amp; Region Breakout'!$C36,'EPS Emissions'!$C:$C,'BAU Sector &amp; Region Breakout'!$B36))</f>
        <v>691.46878666380269</v>
      </c>
      <c r="Z36" s="2">
        <f>IF($A36="GCAM",SUMIFS('GCAM By Region By Sector'!Z:Z,'GCAM By Region By Sector'!$C:$C,$C36,'GCAM By Region By Sector'!$B:$B,$B36)*10^3,SUMIFS('EPS Emissions'!AA:AA,'EPS Emissions'!$D:$D,'BAU Sector &amp; Region Breakout'!$C36,'EPS Emissions'!$C:$C,'BAU Sector &amp; Region Breakout'!$B36))</f>
        <v>719.65011477344615</v>
      </c>
      <c r="AA36" s="2">
        <f>IF($A36="GCAM",SUMIFS('GCAM By Region By Sector'!AA:AA,'GCAM By Region By Sector'!$C:$C,$C36,'GCAM By Region By Sector'!$B:$B,$B36)*10^3,SUMIFS('EPS Emissions'!AB:AB,'EPS Emissions'!$D:$D,'BAU Sector &amp; Region Breakout'!$C36,'EPS Emissions'!$C:$C,'BAU Sector &amp; Region Breakout'!$B36))</f>
        <v>747.83144288308938</v>
      </c>
      <c r="AB36" s="2">
        <f>IF($A36="GCAM",SUMIFS('GCAM By Region By Sector'!AB:AB,'GCAM By Region By Sector'!$C:$C,$C36,'GCAM By Region By Sector'!$B:$B,$B36)*10^3,SUMIFS('EPS Emissions'!AC:AC,'EPS Emissions'!$D:$D,'BAU Sector &amp; Region Breakout'!$C36,'EPS Emissions'!$C:$C,'BAU Sector &amp; Region Breakout'!$B36))</f>
        <v>776.01277099273273</v>
      </c>
      <c r="AC36" s="2">
        <f>IF($A36="GCAM",SUMIFS('GCAM By Region By Sector'!AC:AC,'GCAM By Region By Sector'!$C:$C,$C36,'GCAM By Region By Sector'!$B:$B,$B36)*10^3,SUMIFS('EPS Emissions'!AD:AD,'EPS Emissions'!$D:$D,'BAU Sector &amp; Region Breakout'!$C36,'EPS Emissions'!$C:$C,'BAU Sector &amp; Region Breakout'!$B36))</f>
        <v>804.19409910237596</v>
      </c>
      <c r="AD36" s="2">
        <f>IF($A36="GCAM",SUMIFS('GCAM By Region By Sector'!AD:AD,'GCAM By Region By Sector'!$C:$C,$C36,'GCAM By Region By Sector'!$B:$B,$B36)*10^3,SUMIFS('EPS Emissions'!AE:AE,'EPS Emissions'!$D:$D,'BAU Sector &amp; Region Breakout'!$C36,'EPS Emissions'!$C:$C,'BAU Sector &amp; Region Breakout'!$B36))</f>
        <v>833.89080810326493</v>
      </c>
      <c r="AE36" s="2">
        <f>IF($A36="GCAM",SUMIFS('GCAM By Region By Sector'!AE:AE,'GCAM By Region By Sector'!$C:$C,$C36,'GCAM By Region By Sector'!$B:$B,$B36)*10^3,SUMIFS('EPS Emissions'!AF:AF,'EPS Emissions'!$D:$D,'BAU Sector &amp; Region Breakout'!$C36,'EPS Emissions'!$C:$C,'BAU Sector &amp; Region Breakout'!$B36))</f>
        <v>863.58751710415379</v>
      </c>
      <c r="AF36" s="2">
        <f>IF($A36="GCAM",SUMIFS('GCAM By Region By Sector'!AF:AF,'GCAM By Region By Sector'!$C:$C,$C36,'GCAM By Region By Sector'!$B:$B,$B36)*10^3,SUMIFS('EPS Emissions'!AG:AG,'EPS Emissions'!$D:$D,'BAU Sector &amp; Region Breakout'!$C36,'EPS Emissions'!$C:$C,'BAU Sector &amp; Region Breakout'!$B36))</f>
        <v>893.28422610504276</v>
      </c>
      <c r="AG36" s="2">
        <f>IF($A36="GCAM",SUMIFS('GCAM By Region By Sector'!AG:AG,'GCAM By Region By Sector'!$C:$C,$C36,'GCAM By Region By Sector'!$B:$B,$B36)*10^3,SUMIFS('EPS Emissions'!AH:AH,'EPS Emissions'!$D:$D,'BAU Sector &amp; Region Breakout'!$C36,'EPS Emissions'!$C:$C,'BAU Sector &amp; Region Breakout'!$B36))</f>
        <v>922.98093510593174</v>
      </c>
      <c r="AH36" s="2">
        <f>IF($A36="GCAM",SUMIFS('GCAM By Region By Sector'!AH:AH,'GCAM By Region By Sector'!$C:$C,$C36,'GCAM By Region By Sector'!$B:$B,$B36)*10^3,SUMIFS('EPS Emissions'!AI:AI,'EPS Emissions'!$D:$D,'BAU Sector &amp; Region Breakout'!$C36,'EPS Emissions'!$C:$C,'BAU Sector &amp; Region Breakout'!$B36))</f>
        <v>952.67764410682071</v>
      </c>
    </row>
    <row r="37" spans="1:34" x14ac:dyDescent="0.35">
      <c r="A37" t="str">
        <f>VLOOKUP(B37,'BAU Global Total'!A$3:C$34,3,FALSE)</f>
        <v>GCAM</v>
      </c>
      <c r="B37" t="s">
        <v>18</v>
      </c>
      <c r="C37" t="s">
        <v>61</v>
      </c>
      <c r="D37" s="2">
        <f>IF($A37="GCAM",SUMIFS('GCAM By Region By Sector'!D:D,'GCAM By Region By Sector'!$C:$C,$C37,'GCAM By Region By Sector'!$B:$B,$B37)*10^3,SUMIFS('EPS Emissions'!E:E,'EPS Emissions'!$D:$D,'BAU Sector &amp; Region Breakout'!$C37,'EPS Emissions'!$C:$C,'BAU Sector &amp; Region Breakout'!$B37))</f>
        <v>0</v>
      </c>
      <c r="E37" s="2">
        <f>IF($A37="GCAM",SUMIFS('GCAM By Region By Sector'!E:E,'GCAM By Region By Sector'!$C:$C,$C37,'GCAM By Region By Sector'!$B:$B,$B37)*10^3,SUMIFS('EPS Emissions'!F:F,'EPS Emissions'!$D:$D,'BAU Sector &amp; Region Breakout'!$C37,'EPS Emissions'!$C:$C,'BAU Sector &amp; Region Breakout'!$B37))</f>
        <v>5.5532872447199996E-2</v>
      </c>
      <c r="F37" s="2">
        <f>IF($A37="GCAM",SUMIFS('GCAM By Region By Sector'!F:F,'GCAM By Region By Sector'!$C:$C,$C37,'GCAM By Region By Sector'!$B:$B,$B37)*10^3,SUMIFS('EPS Emissions'!G:G,'EPS Emissions'!$D:$D,'BAU Sector &amp; Region Breakout'!$C37,'EPS Emissions'!$C:$C,'BAU Sector &amp; Region Breakout'!$B37))</f>
        <v>0.11106574489439999</v>
      </c>
      <c r="G37" s="2">
        <f>IF($A37="GCAM",SUMIFS('GCAM By Region By Sector'!G:G,'GCAM By Region By Sector'!$C:$C,$C37,'GCAM By Region By Sector'!$B:$B,$B37)*10^3,SUMIFS('EPS Emissions'!H:H,'EPS Emissions'!$D:$D,'BAU Sector &amp; Region Breakout'!$C37,'EPS Emissions'!$C:$C,'BAU Sector &amp; Region Breakout'!$B37))</f>
        <v>0.1665986173416</v>
      </c>
      <c r="H37" s="2">
        <f>IF($A37="GCAM",SUMIFS('GCAM By Region By Sector'!H:H,'GCAM By Region By Sector'!$C:$C,$C37,'GCAM By Region By Sector'!$B:$B,$B37)*10^3,SUMIFS('EPS Emissions'!I:I,'EPS Emissions'!$D:$D,'BAU Sector &amp; Region Breakout'!$C37,'EPS Emissions'!$C:$C,'BAU Sector &amp; Region Breakout'!$B37))</f>
        <v>0.22213148978879999</v>
      </c>
      <c r="I37" s="2">
        <f>IF($A37="GCAM",SUMIFS('GCAM By Region By Sector'!I:I,'GCAM By Region By Sector'!$C:$C,$C37,'GCAM By Region By Sector'!$B:$B,$B37)*10^3,SUMIFS('EPS Emissions'!J:J,'EPS Emissions'!$D:$D,'BAU Sector &amp; Region Breakout'!$C37,'EPS Emissions'!$C:$C,'BAU Sector &amp; Region Breakout'!$B37))</f>
        <v>0.277664362236</v>
      </c>
      <c r="J37" s="2">
        <f>IF($A37="GCAM",SUMIFS('GCAM By Region By Sector'!J:J,'GCAM By Region By Sector'!$C:$C,$C37,'GCAM By Region By Sector'!$B:$B,$B37)*10^3,SUMIFS('EPS Emissions'!K:K,'EPS Emissions'!$D:$D,'BAU Sector &amp; Region Breakout'!$C37,'EPS Emissions'!$C:$C,'BAU Sector &amp; Region Breakout'!$B37))</f>
        <v>0.86757371575680009</v>
      </c>
      <c r="K37" s="2">
        <f>IF($A37="GCAM",SUMIFS('GCAM By Region By Sector'!K:K,'GCAM By Region By Sector'!$C:$C,$C37,'GCAM By Region By Sector'!$B:$B,$B37)*10^3,SUMIFS('EPS Emissions'!L:L,'EPS Emissions'!$D:$D,'BAU Sector &amp; Region Breakout'!$C37,'EPS Emissions'!$C:$C,'BAU Sector &amp; Region Breakout'!$B37))</f>
        <v>1.4574830692776002</v>
      </c>
      <c r="L37" s="2">
        <f>IF($A37="GCAM",SUMIFS('GCAM By Region By Sector'!L:L,'GCAM By Region By Sector'!$C:$C,$C37,'GCAM By Region By Sector'!$B:$B,$B37)*10^3,SUMIFS('EPS Emissions'!M:M,'EPS Emissions'!$D:$D,'BAU Sector &amp; Region Breakout'!$C37,'EPS Emissions'!$C:$C,'BAU Sector &amp; Region Breakout'!$B37))</f>
        <v>2.0473924227983997</v>
      </c>
      <c r="M37" s="2">
        <f>IF($A37="GCAM",SUMIFS('GCAM By Region By Sector'!M:M,'GCAM By Region By Sector'!$C:$C,$C37,'GCAM By Region By Sector'!$B:$B,$B37)*10^3,SUMIFS('EPS Emissions'!N:N,'EPS Emissions'!$D:$D,'BAU Sector &amp; Region Breakout'!$C37,'EPS Emissions'!$C:$C,'BAU Sector &amp; Region Breakout'!$B37))</f>
        <v>2.6373017763192004</v>
      </c>
      <c r="N37" s="2">
        <f>IF($A37="GCAM",SUMIFS('GCAM By Region By Sector'!N:N,'GCAM By Region By Sector'!$C:$C,$C37,'GCAM By Region By Sector'!$B:$B,$B37)*10^3,SUMIFS('EPS Emissions'!O:O,'EPS Emissions'!$D:$D,'BAU Sector &amp; Region Breakout'!$C37,'EPS Emissions'!$C:$C,'BAU Sector &amp; Region Breakout'!$B37))</f>
        <v>3.2272111298400001</v>
      </c>
      <c r="O37" s="2">
        <f>IF($A37="GCAM",SUMIFS('GCAM By Region By Sector'!O:O,'GCAM By Region By Sector'!$C:$C,$C37,'GCAM By Region By Sector'!$B:$B,$B37)*10^3,SUMIFS('EPS Emissions'!P:P,'EPS Emissions'!$D:$D,'BAU Sector &amp; Region Breakout'!$C37,'EPS Emissions'!$C:$C,'BAU Sector &amp; Region Breakout'!$B37))</f>
        <v>4.767801465635201</v>
      </c>
      <c r="P37" s="2">
        <f>IF($A37="GCAM",SUMIFS('GCAM By Region By Sector'!P:P,'GCAM By Region By Sector'!$C:$C,$C37,'GCAM By Region By Sector'!$B:$B,$B37)*10^3,SUMIFS('EPS Emissions'!Q:Q,'EPS Emissions'!$D:$D,'BAU Sector &amp; Region Breakout'!$C37,'EPS Emissions'!$C:$C,'BAU Sector &amp; Region Breakout'!$B37))</f>
        <v>6.3083918014304015</v>
      </c>
      <c r="Q37" s="2">
        <f>IF($A37="GCAM",SUMIFS('GCAM By Region By Sector'!Q:Q,'GCAM By Region By Sector'!$C:$C,$C37,'GCAM By Region By Sector'!$B:$B,$B37)*10^3,SUMIFS('EPS Emissions'!R:R,'EPS Emissions'!$D:$D,'BAU Sector &amp; Region Breakout'!$C37,'EPS Emissions'!$C:$C,'BAU Sector &amp; Region Breakout'!$B37))</f>
        <v>7.8489821372256019</v>
      </c>
      <c r="R37" s="2">
        <f>IF($A37="GCAM",SUMIFS('GCAM By Region By Sector'!R:R,'GCAM By Region By Sector'!$C:$C,$C37,'GCAM By Region By Sector'!$B:$B,$B37)*10^3,SUMIFS('EPS Emissions'!S:S,'EPS Emissions'!$D:$D,'BAU Sector &amp; Region Breakout'!$C37,'EPS Emissions'!$C:$C,'BAU Sector &amp; Region Breakout'!$B37))</f>
        <v>9.3895724730208023</v>
      </c>
      <c r="S37" s="2">
        <f>IF($A37="GCAM",SUMIFS('GCAM By Region By Sector'!S:S,'GCAM By Region By Sector'!$C:$C,$C37,'GCAM By Region By Sector'!$B:$B,$B37)*10^3,SUMIFS('EPS Emissions'!T:T,'EPS Emissions'!$D:$D,'BAU Sector &amp; Region Breakout'!$C37,'EPS Emissions'!$C:$C,'BAU Sector &amp; Region Breakout'!$B37))</f>
        <v>10.930162808816002</v>
      </c>
      <c r="T37" s="2">
        <f>IF($A37="GCAM",SUMIFS('GCAM By Region By Sector'!T:T,'GCAM By Region By Sector'!$C:$C,$C37,'GCAM By Region By Sector'!$B:$B,$B37)*10^3,SUMIFS('EPS Emissions'!U:U,'EPS Emissions'!$D:$D,'BAU Sector &amp; Region Breakout'!$C37,'EPS Emissions'!$C:$C,'BAU Sector &amp; Region Breakout'!$B37))</f>
        <v>13.489156233797601</v>
      </c>
      <c r="U37" s="2">
        <f>IF($A37="GCAM",SUMIFS('GCAM By Region By Sector'!U:U,'GCAM By Region By Sector'!$C:$C,$C37,'GCAM By Region By Sector'!$B:$B,$B37)*10^3,SUMIFS('EPS Emissions'!V:V,'EPS Emissions'!$D:$D,'BAU Sector &amp; Region Breakout'!$C37,'EPS Emissions'!$C:$C,'BAU Sector &amp; Region Breakout'!$B37))</f>
        <v>16.048149658779202</v>
      </c>
      <c r="V37" s="2">
        <f>IF($A37="GCAM",SUMIFS('GCAM By Region By Sector'!V:V,'GCAM By Region By Sector'!$C:$C,$C37,'GCAM By Region By Sector'!$B:$B,$B37)*10^3,SUMIFS('EPS Emissions'!W:W,'EPS Emissions'!$D:$D,'BAU Sector &amp; Region Breakout'!$C37,'EPS Emissions'!$C:$C,'BAU Sector &amp; Region Breakout'!$B37))</f>
        <v>18.6071430837608</v>
      </c>
      <c r="W37" s="2">
        <f>IF($A37="GCAM",SUMIFS('GCAM By Region By Sector'!W:W,'GCAM By Region By Sector'!$C:$C,$C37,'GCAM By Region By Sector'!$B:$B,$B37)*10^3,SUMIFS('EPS Emissions'!X:X,'EPS Emissions'!$D:$D,'BAU Sector &amp; Region Breakout'!$C37,'EPS Emissions'!$C:$C,'BAU Sector &amp; Region Breakout'!$B37))</f>
        <v>21.166136508742397</v>
      </c>
      <c r="X37" s="2">
        <f>IF($A37="GCAM",SUMIFS('GCAM By Region By Sector'!X:X,'GCAM By Region By Sector'!$C:$C,$C37,'GCAM By Region By Sector'!$B:$B,$B37)*10^3,SUMIFS('EPS Emissions'!Y:Y,'EPS Emissions'!$D:$D,'BAU Sector &amp; Region Breakout'!$C37,'EPS Emissions'!$C:$C,'BAU Sector &amp; Region Breakout'!$B37))</f>
        <v>23.725129933723998</v>
      </c>
      <c r="Y37" s="2">
        <f>IF($A37="GCAM",SUMIFS('GCAM By Region By Sector'!Y:Y,'GCAM By Region By Sector'!$C:$C,$C37,'GCAM By Region By Sector'!$B:$B,$B37)*10^3,SUMIFS('EPS Emissions'!Z:Z,'EPS Emissions'!$D:$D,'BAU Sector &amp; Region Breakout'!$C37,'EPS Emissions'!$C:$C,'BAU Sector &amp; Region Breakout'!$B37))</f>
        <v>27.39677285552159</v>
      </c>
      <c r="Z37" s="2">
        <f>IF($A37="GCAM",SUMIFS('GCAM By Region By Sector'!Z:Z,'GCAM By Region By Sector'!$C:$C,$C37,'GCAM By Region By Sector'!$B:$B,$B37)*10^3,SUMIFS('EPS Emissions'!AA:AA,'EPS Emissions'!$D:$D,'BAU Sector &amp; Region Breakout'!$C37,'EPS Emissions'!$C:$C,'BAU Sector &amp; Region Breakout'!$B37))</f>
        <v>31.068415777319185</v>
      </c>
      <c r="AA37" s="2">
        <f>IF($A37="GCAM",SUMIFS('GCAM By Region By Sector'!AA:AA,'GCAM By Region By Sector'!$C:$C,$C37,'GCAM By Region By Sector'!$B:$B,$B37)*10^3,SUMIFS('EPS Emissions'!AB:AB,'EPS Emissions'!$D:$D,'BAU Sector &amp; Region Breakout'!$C37,'EPS Emissions'!$C:$C,'BAU Sector &amp; Region Breakout'!$B37))</f>
        <v>34.740058699116773</v>
      </c>
      <c r="AB37" s="2">
        <f>IF($A37="GCAM",SUMIFS('GCAM By Region By Sector'!AB:AB,'GCAM By Region By Sector'!$C:$C,$C37,'GCAM By Region By Sector'!$B:$B,$B37)*10^3,SUMIFS('EPS Emissions'!AC:AC,'EPS Emissions'!$D:$D,'BAU Sector &amp; Region Breakout'!$C37,'EPS Emissions'!$C:$C,'BAU Sector &amp; Region Breakout'!$B37))</f>
        <v>38.411701620914371</v>
      </c>
      <c r="AC37" s="2">
        <f>IF($A37="GCAM",SUMIFS('GCAM By Region By Sector'!AC:AC,'GCAM By Region By Sector'!$C:$C,$C37,'GCAM By Region By Sector'!$B:$B,$B37)*10^3,SUMIFS('EPS Emissions'!AD:AD,'EPS Emissions'!$D:$D,'BAU Sector &amp; Region Breakout'!$C37,'EPS Emissions'!$C:$C,'BAU Sector &amp; Region Breakout'!$B37))</f>
        <v>42.083344542711963</v>
      </c>
      <c r="AD37" s="2">
        <f>IF($A37="GCAM",SUMIFS('GCAM By Region By Sector'!AD:AD,'GCAM By Region By Sector'!$C:$C,$C37,'GCAM By Region By Sector'!$B:$B,$B37)*10^3,SUMIFS('EPS Emissions'!AE:AE,'EPS Emissions'!$D:$D,'BAU Sector &amp; Region Breakout'!$C37,'EPS Emissions'!$C:$C,'BAU Sector &amp; Region Breakout'!$B37))</f>
        <v>46.85169518265117</v>
      </c>
      <c r="AE37" s="2">
        <f>IF($A37="GCAM",SUMIFS('GCAM By Region By Sector'!AE:AE,'GCAM By Region By Sector'!$C:$C,$C37,'GCAM By Region By Sector'!$B:$B,$B37)*10^3,SUMIFS('EPS Emissions'!AF:AF,'EPS Emissions'!$D:$D,'BAU Sector &amp; Region Breakout'!$C37,'EPS Emissions'!$C:$C,'BAU Sector &amp; Region Breakout'!$B37))</f>
        <v>51.620045822590377</v>
      </c>
      <c r="AF37" s="2">
        <f>IF($A37="GCAM",SUMIFS('GCAM By Region By Sector'!AF:AF,'GCAM By Region By Sector'!$C:$C,$C37,'GCAM By Region By Sector'!$B:$B,$B37)*10^3,SUMIFS('EPS Emissions'!AG:AG,'EPS Emissions'!$D:$D,'BAU Sector &amp; Region Breakout'!$C37,'EPS Emissions'!$C:$C,'BAU Sector &amp; Region Breakout'!$B37))</f>
        <v>56.388396462529585</v>
      </c>
      <c r="AG37" s="2">
        <f>IF($A37="GCAM",SUMIFS('GCAM By Region By Sector'!AG:AG,'GCAM By Region By Sector'!$C:$C,$C37,'GCAM By Region By Sector'!$B:$B,$B37)*10^3,SUMIFS('EPS Emissions'!AH:AH,'EPS Emissions'!$D:$D,'BAU Sector &amp; Region Breakout'!$C37,'EPS Emissions'!$C:$C,'BAU Sector &amp; Region Breakout'!$B37))</f>
        <v>61.156747102468792</v>
      </c>
      <c r="AH37" s="2">
        <f>IF($A37="GCAM",SUMIFS('GCAM By Region By Sector'!AH:AH,'GCAM By Region By Sector'!$C:$C,$C37,'GCAM By Region By Sector'!$B:$B,$B37)*10^3,SUMIFS('EPS Emissions'!AI:AI,'EPS Emissions'!$D:$D,'BAU Sector &amp; Region Breakout'!$C37,'EPS Emissions'!$C:$C,'BAU Sector &amp; Region Breakout'!$B37))</f>
        <v>65.925097742407999</v>
      </c>
    </row>
    <row r="38" spans="1:34" x14ac:dyDescent="0.35">
      <c r="A38" t="str">
        <f>VLOOKUP(B38,'BAU Global Total'!A$3:C$34,3,FALSE)</f>
        <v>GCAM</v>
      </c>
      <c r="B38" t="s">
        <v>18</v>
      </c>
      <c r="C38" t="s">
        <v>53</v>
      </c>
      <c r="D38" s="2">
        <f>IF($A38="GCAM",SUMIFS('GCAM By Region By Sector'!D:D,'GCAM By Region By Sector'!$C:$C,$C38,'GCAM By Region By Sector'!$B:$B,$B38)*10^3,SUMIFS('EPS Emissions'!E:E,'EPS Emissions'!$D:$D,'BAU Sector &amp; Region Breakout'!$C38,'EPS Emissions'!$C:$C,'BAU Sector &amp; Region Breakout'!$B38))</f>
        <v>403.85172652767596</v>
      </c>
      <c r="E38" s="2">
        <f>IF($A38="GCAM",SUMIFS('GCAM By Region By Sector'!E:E,'GCAM By Region By Sector'!$C:$C,$C38,'GCAM By Region By Sector'!$B:$B,$B38)*10^3,SUMIFS('EPS Emissions'!F:F,'EPS Emissions'!$D:$D,'BAU Sector &amp; Region Breakout'!$C38,'EPS Emissions'!$C:$C,'BAU Sector &amp; Region Breakout'!$B38))</f>
        <v>420.51722236941794</v>
      </c>
      <c r="F38" s="2">
        <f>IF($A38="GCAM",SUMIFS('GCAM By Region By Sector'!F:F,'GCAM By Region By Sector'!$C:$C,$C38,'GCAM By Region By Sector'!$B:$B,$B38)*10^3,SUMIFS('EPS Emissions'!G:G,'EPS Emissions'!$D:$D,'BAU Sector &amp; Region Breakout'!$C38,'EPS Emissions'!$C:$C,'BAU Sector &amp; Region Breakout'!$B38))</f>
        <v>437.18271821115991</v>
      </c>
      <c r="G38" s="2">
        <f>IF($A38="GCAM",SUMIFS('GCAM By Region By Sector'!G:G,'GCAM By Region By Sector'!$C:$C,$C38,'GCAM By Region By Sector'!$B:$B,$B38)*10^3,SUMIFS('EPS Emissions'!H:H,'EPS Emissions'!$D:$D,'BAU Sector &amp; Region Breakout'!$C38,'EPS Emissions'!$C:$C,'BAU Sector &amp; Region Breakout'!$B38))</f>
        <v>453.84821405290182</v>
      </c>
      <c r="H38" s="2">
        <f>IF($A38="GCAM",SUMIFS('GCAM By Region By Sector'!H:H,'GCAM By Region By Sector'!$C:$C,$C38,'GCAM By Region By Sector'!$B:$B,$B38)*10^3,SUMIFS('EPS Emissions'!I:I,'EPS Emissions'!$D:$D,'BAU Sector &amp; Region Breakout'!$C38,'EPS Emissions'!$C:$C,'BAU Sector &amp; Region Breakout'!$B38))</f>
        <v>470.5137098946438</v>
      </c>
      <c r="I38" s="2">
        <f>IF($A38="GCAM",SUMIFS('GCAM By Region By Sector'!I:I,'GCAM By Region By Sector'!$C:$C,$C38,'GCAM By Region By Sector'!$B:$B,$B38)*10^3,SUMIFS('EPS Emissions'!J:J,'EPS Emissions'!$D:$D,'BAU Sector &amp; Region Breakout'!$C38,'EPS Emissions'!$C:$C,'BAU Sector &amp; Region Breakout'!$B38))</f>
        <v>487.17920573638571</v>
      </c>
      <c r="J38" s="2">
        <f>IF($A38="GCAM",SUMIFS('GCAM By Region By Sector'!J:J,'GCAM By Region By Sector'!$C:$C,$C38,'GCAM By Region By Sector'!$B:$B,$B38)*10^3,SUMIFS('EPS Emissions'!K:K,'EPS Emissions'!$D:$D,'BAU Sector &amp; Region Breakout'!$C38,'EPS Emissions'!$C:$C,'BAU Sector &amp; Region Breakout'!$B38))</f>
        <v>525.76303645839835</v>
      </c>
      <c r="K38" s="2">
        <f>IF($A38="GCAM",SUMIFS('GCAM By Region By Sector'!K:K,'GCAM By Region By Sector'!$C:$C,$C38,'GCAM By Region By Sector'!$B:$B,$B38)*10^3,SUMIFS('EPS Emissions'!L:L,'EPS Emissions'!$D:$D,'BAU Sector &amp; Region Breakout'!$C38,'EPS Emissions'!$C:$C,'BAU Sector &amp; Region Breakout'!$B38))</f>
        <v>564.3468671804111</v>
      </c>
      <c r="L38" s="2">
        <f>IF($A38="GCAM",SUMIFS('GCAM By Region By Sector'!L:L,'GCAM By Region By Sector'!$C:$C,$C38,'GCAM By Region By Sector'!$B:$B,$B38)*10^3,SUMIFS('EPS Emissions'!M:M,'EPS Emissions'!$D:$D,'BAU Sector &amp; Region Breakout'!$C38,'EPS Emissions'!$C:$C,'BAU Sector &amp; Region Breakout'!$B38))</f>
        <v>602.93069790242362</v>
      </c>
      <c r="M38" s="2">
        <f>IF($A38="GCAM",SUMIFS('GCAM By Region By Sector'!M:M,'GCAM By Region By Sector'!$C:$C,$C38,'GCAM By Region By Sector'!$B:$B,$B38)*10^3,SUMIFS('EPS Emissions'!N:N,'EPS Emissions'!$D:$D,'BAU Sector &amp; Region Breakout'!$C38,'EPS Emissions'!$C:$C,'BAU Sector &amp; Region Breakout'!$B38))</f>
        <v>641.51452862443625</v>
      </c>
      <c r="N38" s="2">
        <f>IF($A38="GCAM",SUMIFS('GCAM By Region By Sector'!N:N,'GCAM By Region By Sector'!$C:$C,$C38,'GCAM By Region By Sector'!$B:$B,$B38)*10^3,SUMIFS('EPS Emissions'!O:O,'EPS Emissions'!$D:$D,'BAU Sector &amp; Region Breakout'!$C38,'EPS Emissions'!$C:$C,'BAU Sector &amp; Region Breakout'!$B38))</f>
        <v>680.09835934644889</v>
      </c>
      <c r="O38" s="2">
        <f>IF($A38="GCAM",SUMIFS('GCAM By Region By Sector'!O:O,'GCAM By Region By Sector'!$C:$C,$C38,'GCAM By Region By Sector'!$B:$B,$B38)*10^3,SUMIFS('EPS Emissions'!P:P,'EPS Emissions'!$D:$D,'BAU Sector &amp; Region Breakout'!$C38,'EPS Emissions'!$C:$C,'BAU Sector &amp; Region Breakout'!$B38))</f>
        <v>732.38818306402982</v>
      </c>
      <c r="P38" s="2">
        <f>IF($A38="GCAM",SUMIFS('GCAM By Region By Sector'!P:P,'GCAM By Region By Sector'!$C:$C,$C38,'GCAM By Region By Sector'!$B:$B,$B38)*10^3,SUMIFS('EPS Emissions'!Q:Q,'EPS Emissions'!$D:$D,'BAU Sector &amp; Region Breakout'!$C38,'EPS Emissions'!$C:$C,'BAU Sector &amp; Region Breakout'!$B38))</f>
        <v>784.67800678161086</v>
      </c>
      <c r="Q38" s="2">
        <f>IF($A38="GCAM",SUMIFS('GCAM By Region By Sector'!Q:Q,'GCAM By Region By Sector'!$C:$C,$C38,'GCAM By Region By Sector'!$B:$B,$B38)*10^3,SUMIFS('EPS Emissions'!R:R,'EPS Emissions'!$D:$D,'BAU Sector &amp; Region Breakout'!$C38,'EPS Emissions'!$C:$C,'BAU Sector &amp; Region Breakout'!$B38))</f>
        <v>836.9678304991919</v>
      </c>
      <c r="R38" s="2">
        <f>IF($A38="GCAM",SUMIFS('GCAM By Region By Sector'!R:R,'GCAM By Region By Sector'!$C:$C,$C38,'GCAM By Region By Sector'!$B:$B,$B38)*10^3,SUMIFS('EPS Emissions'!S:S,'EPS Emissions'!$D:$D,'BAU Sector &amp; Region Breakout'!$C38,'EPS Emissions'!$C:$C,'BAU Sector &amp; Region Breakout'!$B38))</f>
        <v>889.25765421677283</v>
      </c>
      <c r="S38" s="2">
        <f>IF($A38="GCAM",SUMIFS('GCAM By Region By Sector'!S:S,'GCAM By Region By Sector'!$C:$C,$C38,'GCAM By Region By Sector'!$B:$B,$B38)*10^3,SUMIFS('EPS Emissions'!T:T,'EPS Emissions'!$D:$D,'BAU Sector &amp; Region Breakout'!$C38,'EPS Emissions'!$C:$C,'BAU Sector &amp; Region Breakout'!$B38))</f>
        <v>941.54747793435376</v>
      </c>
      <c r="T38" s="2">
        <f>IF($A38="GCAM",SUMIFS('GCAM By Region By Sector'!T:T,'GCAM By Region By Sector'!$C:$C,$C38,'GCAM By Region By Sector'!$B:$B,$B38)*10^3,SUMIFS('EPS Emissions'!U:U,'EPS Emissions'!$D:$D,'BAU Sector &amp; Region Breakout'!$C38,'EPS Emissions'!$C:$C,'BAU Sector &amp; Region Breakout'!$B38))</f>
        <v>1000.7608291706174</v>
      </c>
      <c r="U38" s="2">
        <f>IF($A38="GCAM",SUMIFS('GCAM By Region By Sector'!U:U,'GCAM By Region By Sector'!$C:$C,$C38,'GCAM By Region By Sector'!$B:$B,$B38)*10^3,SUMIFS('EPS Emissions'!V:V,'EPS Emissions'!$D:$D,'BAU Sector &amp; Region Breakout'!$C38,'EPS Emissions'!$C:$C,'BAU Sector &amp; Region Breakout'!$B38))</f>
        <v>1059.9741804068808</v>
      </c>
      <c r="V38" s="2">
        <f>IF($A38="GCAM",SUMIFS('GCAM By Region By Sector'!V:V,'GCAM By Region By Sector'!$C:$C,$C38,'GCAM By Region By Sector'!$B:$B,$B38)*10^3,SUMIFS('EPS Emissions'!W:W,'EPS Emissions'!$D:$D,'BAU Sector &amp; Region Breakout'!$C38,'EPS Emissions'!$C:$C,'BAU Sector &amp; Region Breakout'!$B38))</f>
        <v>1119.1875316431444</v>
      </c>
      <c r="W38" s="2">
        <f>IF($A38="GCAM",SUMIFS('GCAM By Region By Sector'!W:W,'GCAM By Region By Sector'!$C:$C,$C38,'GCAM By Region By Sector'!$B:$B,$B38)*10^3,SUMIFS('EPS Emissions'!X:X,'EPS Emissions'!$D:$D,'BAU Sector &amp; Region Breakout'!$C38,'EPS Emissions'!$C:$C,'BAU Sector &amp; Region Breakout'!$B38))</f>
        <v>1178.4008828794076</v>
      </c>
      <c r="X38" s="2">
        <f>IF($A38="GCAM",SUMIFS('GCAM By Region By Sector'!X:X,'GCAM By Region By Sector'!$C:$C,$C38,'GCAM By Region By Sector'!$B:$B,$B38)*10^3,SUMIFS('EPS Emissions'!Y:Y,'EPS Emissions'!$D:$D,'BAU Sector &amp; Region Breakout'!$C38,'EPS Emissions'!$C:$C,'BAU Sector &amp; Region Breakout'!$B38))</f>
        <v>1237.6142341156713</v>
      </c>
      <c r="Y38" s="2">
        <f>IF($A38="GCAM",SUMIFS('GCAM By Region By Sector'!Y:Y,'GCAM By Region By Sector'!$C:$C,$C38,'GCAM By Region By Sector'!$B:$B,$B38)*10^3,SUMIFS('EPS Emissions'!Z:Z,'EPS Emissions'!$D:$D,'BAU Sector &amp; Region Breakout'!$C38,'EPS Emissions'!$C:$C,'BAU Sector &amp; Region Breakout'!$B38))</f>
        <v>1306.9970150747051</v>
      </c>
      <c r="Z38" s="2">
        <f>IF($A38="GCAM",SUMIFS('GCAM By Region By Sector'!Z:Z,'GCAM By Region By Sector'!$C:$C,$C38,'GCAM By Region By Sector'!$B:$B,$B38)*10^3,SUMIFS('EPS Emissions'!AA:AA,'EPS Emissions'!$D:$D,'BAU Sector &amp; Region Breakout'!$C38,'EPS Emissions'!$C:$C,'BAU Sector &amp; Region Breakout'!$B38))</f>
        <v>1376.3797960337392</v>
      </c>
      <c r="AA38" s="2">
        <f>IF($A38="GCAM",SUMIFS('GCAM By Region By Sector'!AA:AA,'GCAM By Region By Sector'!$C:$C,$C38,'GCAM By Region By Sector'!$B:$B,$B38)*10^3,SUMIFS('EPS Emissions'!AB:AB,'EPS Emissions'!$D:$D,'BAU Sector &amp; Region Breakout'!$C38,'EPS Emissions'!$C:$C,'BAU Sector &amp; Region Breakout'!$B38))</f>
        <v>1445.7625769927733</v>
      </c>
      <c r="AB38" s="2">
        <f>IF($A38="GCAM",SUMIFS('GCAM By Region By Sector'!AB:AB,'GCAM By Region By Sector'!$C:$C,$C38,'GCAM By Region By Sector'!$B:$B,$B38)*10^3,SUMIFS('EPS Emissions'!AC:AC,'EPS Emissions'!$D:$D,'BAU Sector &amp; Region Breakout'!$C38,'EPS Emissions'!$C:$C,'BAU Sector &amp; Region Breakout'!$B38))</f>
        <v>1515.1453579518072</v>
      </c>
      <c r="AC38" s="2">
        <f>IF($A38="GCAM",SUMIFS('GCAM By Region By Sector'!AC:AC,'GCAM By Region By Sector'!$C:$C,$C38,'GCAM By Region By Sector'!$B:$B,$B38)*10^3,SUMIFS('EPS Emissions'!AD:AD,'EPS Emissions'!$D:$D,'BAU Sector &amp; Region Breakout'!$C38,'EPS Emissions'!$C:$C,'BAU Sector &amp; Region Breakout'!$B38))</f>
        <v>1584.5281389108411</v>
      </c>
      <c r="AD38" s="2">
        <f>IF($A38="GCAM",SUMIFS('GCAM By Region By Sector'!AD:AD,'GCAM By Region By Sector'!$C:$C,$C38,'GCAM By Region By Sector'!$B:$B,$B38)*10^3,SUMIFS('EPS Emissions'!AE:AE,'EPS Emissions'!$D:$D,'BAU Sector &amp; Region Breakout'!$C38,'EPS Emissions'!$C:$C,'BAU Sector &amp; Region Breakout'!$B38))</f>
        <v>1660.0239435347896</v>
      </c>
      <c r="AE38" s="2">
        <f>IF($A38="GCAM",SUMIFS('GCAM By Region By Sector'!AE:AE,'GCAM By Region By Sector'!$C:$C,$C38,'GCAM By Region By Sector'!$B:$B,$B38)*10^3,SUMIFS('EPS Emissions'!AF:AF,'EPS Emissions'!$D:$D,'BAU Sector &amp; Region Breakout'!$C38,'EPS Emissions'!$C:$C,'BAU Sector &amp; Region Breakout'!$B38))</f>
        <v>1735.5197481587381</v>
      </c>
      <c r="AF38" s="2">
        <f>IF($A38="GCAM",SUMIFS('GCAM By Region By Sector'!AF:AF,'GCAM By Region By Sector'!$C:$C,$C38,'GCAM By Region By Sector'!$B:$B,$B38)*10^3,SUMIFS('EPS Emissions'!AG:AG,'EPS Emissions'!$D:$D,'BAU Sector &amp; Region Breakout'!$C38,'EPS Emissions'!$C:$C,'BAU Sector &amp; Region Breakout'!$B38))</f>
        <v>1811.0155527826867</v>
      </c>
      <c r="AG38" s="2">
        <f>IF($A38="GCAM",SUMIFS('GCAM By Region By Sector'!AG:AG,'GCAM By Region By Sector'!$C:$C,$C38,'GCAM By Region By Sector'!$B:$B,$B38)*10^3,SUMIFS('EPS Emissions'!AH:AH,'EPS Emissions'!$D:$D,'BAU Sector &amp; Region Breakout'!$C38,'EPS Emissions'!$C:$C,'BAU Sector &amp; Region Breakout'!$B38))</f>
        <v>1886.5113574066349</v>
      </c>
      <c r="AH38" s="2">
        <f>IF($A38="GCAM",SUMIFS('GCAM By Region By Sector'!AH:AH,'GCAM By Region By Sector'!$C:$C,$C38,'GCAM By Region By Sector'!$B:$B,$B38)*10^3,SUMIFS('EPS Emissions'!AI:AI,'EPS Emissions'!$D:$D,'BAU Sector &amp; Region Breakout'!$C38,'EPS Emissions'!$C:$C,'BAU Sector &amp; Region Breakout'!$B38))</f>
        <v>1962.0071620305835</v>
      </c>
    </row>
    <row r="39" spans="1:34" x14ac:dyDescent="0.35">
      <c r="A39" t="str">
        <f>VLOOKUP(B39,'BAU Global Total'!A$3:C$34,3,FALSE)</f>
        <v>GCAM</v>
      </c>
      <c r="B39" t="s">
        <v>18</v>
      </c>
      <c r="C39" t="s">
        <v>62</v>
      </c>
      <c r="D39" s="2">
        <f>IF($A39="GCAM",SUMIFS('GCAM By Region By Sector'!D:D,'GCAM By Region By Sector'!$C:$C,$C39,'GCAM By Region By Sector'!$B:$B,$B39)*10^3,SUMIFS('EPS Emissions'!E:E,'EPS Emissions'!$D:$D,'BAU Sector &amp; Region Breakout'!$C39,'EPS Emissions'!$C:$C,'BAU Sector &amp; Region Breakout'!$B39))</f>
        <v>-100.81714647764575</v>
      </c>
      <c r="E39" s="2">
        <f>IF($A39="GCAM",SUMIFS('GCAM By Region By Sector'!E:E,'GCAM By Region By Sector'!$C:$C,$C39,'GCAM By Region By Sector'!$B:$B,$B39)*10^3,SUMIFS('EPS Emissions'!F:F,'EPS Emissions'!$D:$D,'BAU Sector &amp; Region Breakout'!$C39,'EPS Emissions'!$C:$C,'BAU Sector &amp; Region Breakout'!$B39))</f>
        <v>-112.80740505264249</v>
      </c>
      <c r="F39" s="2">
        <f>IF($A39="GCAM",SUMIFS('GCAM By Region By Sector'!F:F,'GCAM By Region By Sector'!$C:$C,$C39,'GCAM By Region By Sector'!$B:$B,$B39)*10^3,SUMIFS('EPS Emissions'!G:G,'EPS Emissions'!$D:$D,'BAU Sector &amp; Region Breakout'!$C39,'EPS Emissions'!$C:$C,'BAU Sector &amp; Region Breakout'!$B39))</f>
        <v>-124.79766362763924</v>
      </c>
      <c r="G39" s="2">
        <f>IF($A39="GCAM",SUMIFS('GCAM By Region By Sector'!G:G,'GCAM By Region By Sector'!$C:$C,$C39,'GCAM By Region By Sector'!$B:$B,$B39)*10^3,SUMIFS('EPS Emissions'!H:H,'EPS Emissions'!$D:$D,'BAU Sector &amp; Region Breakout'!$C39,'EPS Emissions'!$C:$C,'BAU Sector &amp; Region Breakout'!$B39))</f>
        <v>-136.78792220263597</v>
      </c>
      <c r="H39" s="2">
        <f>IF($A39="GCAM",SUMIFS('GCAM By Region By Sector'!H:H,'GCAM By Region By Sector'!$C:$C,$C39,'GCAM By Region By Sector'!$B:$B,$B39)*10^3,SUMIFS('EPS Emissions'!I:I,'EPS Emissions'!$D:$D,'BAU Sector &amp; Region Breakout'!$C39,'EPS Emissions'!$C:$C,'BAU Sector &amp; Region Breakout'!$B39))</f>
        <v>-148.77818077763271</v>
      </c>
      <c r="I39" s="2">
        <f>IF($A39="GCAM",SUMIFS('GCAM By Region By Sector'!I:I,'GCAM By Region By Sector'!$C:$C,$C39,'GCAM By Region By Sector'!$B:$B,$B39)*10^3,SUMIFS('EPS Emissions'!J:J,'EPS Emissions'!$D:$D,'BAU Sector &amp; Region Breakout'!$C39,'EPS Emissions'!$C:$C,'BAU Sector &amp; Region Breakout'!$B39))</f>
        <v>-160.76843935262946</v>
      </c>
      <c r="J39" s="2">
        <f>IF($A39="GCAM",SUMIFS('GCAM By Region By Sector'!J:J,'GCAM By Region By Sector'!$C:$C,$C39,'GCAM By Region By Sector'!$B:$B,$B39)*10^3,SUMIFS('EPS Emissions'!K:K,'EPS Emissions'!$D:$D,'BAU Sector &amp; Region Breakout'!$C39,'EPS Emissions'!$C:$C,'BAU Sector &amp; Region Breakout'!$B39))</f>
        <v>-196.6649486482969</v>
      </c>
      <c r="K39" s="2">
        <f>IF($A39="GCAM",SUMIFS('GCAM By Region By Sector'!K:K,'GCAM By Region By Sector'!$C:$C,$C39,'GCAM By Region By Sector'!$B:$B,$B39)*10^3,SUMIFS('EPS Emissions'!L:L,'EPS Emissions'!$D:$D,'BAU Sector &amp; Region Breakout'!$C39,'EPS Emissions'!$C:$C,'BAU Sector &amp; Region Breakout'!$B39))</f>
        <v>-232.56145794396431</v>
      </c>
      <c r="L39" s="2">
        <f>IF($A39="GCAM",SUMIFS('GCAM By Region By Sector'!L:L,'GCAM By Region By Sector'!$C:$C,$C39,'GCAM By Region By Sector'!$B:$B,$B39)*10^3,SUMIFS('EPS Emissions'!M:M,'EPS Emissions'!$D:$D,'BAU Sector &amp; Region Breakout'!$C39,'EPS Emissions'!$C:$C,'BAU Sector &amp; Region Breakout'!$B39))</f>
        <v>-268.45796723963173</v>
      </c>
      <c r="M39" s="2">
        <f>IF($A39="GCAM",SUMIFS('GCAM By Region By Sector'!M:M,'GCAM By Region By Sector'!$C:$C,$C39,'GCAM By Region By Sector'!$B:$B,$B39)*10^3,SUMIFS('EPS Emissions'!N:N,'EPS Emissions'!$D:$D,'BAU Sector &amp; Region Breakout'!$C39,'EPS Emissions'!$C:$C,'BAU Sector &amp; Region Breakout'!$B39))</f>
        <v>-304.35447653529911</v>
      </c>
      <c r="N39" s="2">
        <f>IF($A39="GCAM",SUMIFS('GCAM By Region By Sector'!N:N,'GCAM By Region By Sector'!$C:$C,$C39,'GCAM By Region By Sector'!$B:$B,$B39)*10^3,SUMIFS('EPS Emissions'!O:O,'EPS Emissions'!$D:$D,'BAU Sector &amp; Region Breakout'!$C39,'EPS Emissions'!$C:$C,'BAU Sector &amp; Region Breakout'!$B39))</f>
        <v>-340.25098583096656</v>
      </c>
      <c r="O39" s="2">
        <f>IF($A39="GCAM",SUMIFS('GCAM By Region By Sector'!O:O,'GCAM By Region By Sector'!$C:$C,$C39,'GCAM By Region By Sector'!$B:$B,$B39)*10^3,SUMIFS('EPS Emissions'!P:P,'EPS Emissions'!$D:$D,'BAU Sector &amp; Region Breakout'!$C39,'EPS Emissions'!$C:$C,'BAU Sector &amp; Region Breakout'!$B39))</f>
        <v>-395.06206250127468</v>
      </c>
      <c r="P39" s="2">
        <f>IF($A39="GCAM",SUMIFS('GCAM By Region By Sector'!P:P,'GCAM By Region By Sector'!$C:$C,$C39,'GCAM By Region By Sector'!$B:$B,$B39)*10^3,SUMIFS('EPS Emissions'!Q:Q,'EPS Emissions'!$D:$D,'BAU Sector &amp; Region Breakout'!$C39,'EPS Emissions'!$C:$C,'BAU Sector &amp; Region Breakout'!$B39))</f>
        <v>-449.87313917158281</v>
      </c>
      <c r="Q39" s="2">
        <f>IF($A39="GCAM",SUMIFS('GCAM By Region By Sector'!Q:Q,'GCAM By Region By Sector'!$C:$C,$C39,'GCAM By Region By Sector'!$B:$B,$B39)*10^3,SUMIFS('EPS Emissions'!R:R,'EPS Emissions'!$D:$D,'BAU Sector &amp; Region Breakout'!$C39,'EPS Emissions'!$C:$C,'BAU Sector &amp; Region Breakout'!$B39))</f>
        <v>-504.68421584189093</v>
      </c>
      <c r="R39" s="2">
        <f>IF($A39="GCAM",SUMIFS('GCAM By Region By Sector'!R:R,'GCAM By Region By Sector'!$C:$C,$C39,'GCAM By Region By Sector'!$B:$B,$B39)*10^3,SUMIFS('EPS Emissions'!S:S,'EPS Emissions'!$D:$D,'BAU Sector &amp; Region Breakout'!$C39,'EPS Emissions'!$C:$C,'BAU Sector &amp; Region Breakout'!$B39))</f>
        <v>-559.49529251219894</v>
      </c>
      <c r="S39" s="2">
        <f>IF($A39="GCAM",SUMIFS('GCAM By Region By Sector'!S:S,'GCAM By Region By Sector'!$C:$C,$C39,'GCAM By Region By Sector'!$B:$B,$B39)*10^3,SUMIFS('EPS Emissions'!T:T,'EPS Emissions'!$D:$D,'BAU Sector &amp; Region Breakout'!$C39,'EPS Emissions'!$C:$C,'BAU Sector &amp; Region Breakout'!$B39))</f>
        <v>-614.30636918250718</v>
      </c>
      <c r="T39" s="2">
        <f>IF($A39="GCAM",SUMIFS('GCAM By Region By Sector'!T:T,'GCAM By Region By Sector'!$C:$C,$C39,'GCAM By Region By Sector'!$B:$B,$B39)*10^3,SUMIFS('EPS Emissions'!U:U,'EPS Emissions'!$D:$D,'BAU Sector &amp; Region Breakout'!$C39,'EPS Emissions'!$C:$C,'BAU Sector &amp; Region Breakout'!$B39))</f>
        <v>-679.57155694439837</v>
      </c>
      <c r="U39" s="2">
        <f>IF($A39="GCAM",SUMIFS('GCAM By Region By Sector'!U:U,'GCAM By Region By Sector'!$C:$C,$C39,'GCAM By Region By Sector'!$B:$B,$B39)*10^3,SUMIFS('EPS Emissions'!V:V,'EPS Emissions'!$D:$D,'BAU Sector &amp; Region Breakout'!$C39,'EPS Emissions'!$C:$C,'BAU Sector &amp; Region Breakout'!$B39))</f>
        <v>-744.83674470628978</v>
      </c>
      <c r="V39" s="2">
        <f>IF($A39="GCAM",SUMIFS('GCAM By Region By Sector'!V:V,'GCAM By Region By Sector'!$C:$C,$C39,'GCAM By Region By Sector'!$B:$B,$B39)*10^3,SUMIFS('EPS Emissions'!W:W,'EPS Emissions'!$D:$D,'BAU Sector &amp; Region Breakout'!$C39,'EPS Emissions'!$C:$C,'BAU Sector &amp; Region Breakout'!$B39))</f>
        <v>-810.10193246818108</v>
      </c>
      <c r="W39" s="2">
        <f>IF($A39="GCAM",SUMIFS('GCAM By Region By Sector'!W:W,'GCAM By Region By Sector'!$C:$C,$C39,'GCAM By Region By Sector'!$B:$B,$B39)*10^3,SUMIFS('EPS Emissions'!X:X,'EPS Emissions'!$D:$D,'BAU Sector &amp; Region Breakout'!$C39,'EPS Emissions'!$C:$C,'BAU Sector &amp; Region Breakout'!$B39))</f>
        <v>-875.36712023007237</v>
      </c>
      <c r="X39" s="2">
        <f>IF($A39="GCAM",SUMIFS('GCAM By Region By Sector'!X:X,'GCAM By Region By Sector'!$C:$C,$C39,'GCAM By Region By Sector'!$B:$B,$B39)*10^3,SUMIFS('EPS Emissions'!Y:Y,'EPS Emissions'!$D:$D,'BAU Sector &amp; Region Breakout'!$C39,'EPS Emissions'!$C:$C,'BAU Sector &amp; Region Breakout'!$B39))</f>
        <v>-940.63230799196378</v>
      </c>
      <c r="Y39" s="2">
        <f>IF($A39="GCAM",SUMIFS('GCAM By Region By Sector'!Y:Y,'GCAM By Region By Sector'!$C:$C,$C39,'GCAM By Region By Sector'!$B:$B,$B39)*10^3,SUMIFS('EPS Emissions'!Z:Z,'EPS Emissions'!$D:$D,'BAU Sector &amp; Region Breakout'!$C39,'EPS Emissions'!$C:$C,'BAU Sector &amp; Region Breakout'!$B39))</f>
        <v>-1011.5077134436108</v>
      </c>
      <c r="Z39" s="2">
        <f>IF($A39="GCAM",SUMIFS('GCAM By Region By Sector'!Z:Z,'GCAM By Region By Sector'!$C:$C,$C39,'GCAM By Region By Sector'!$B:$B,$B39)*10^3,SUMIFS('EPS Emissions'!AA:AA,'EPS Emissions'!$D:$D,'BAU Sector &amp; Region Breakout'!$C39,'EPS Emissions'!$C:$C,'BAU Sector &amp; Region Breakout'!$B39))</f>
        <v>-1082.3831188952577</v>
      </c>
      <c r="AA39" s="2">
        <f>IF($A39="GCAM",SUMIFS('GCAM By Region By Sector'!AA:AA,'GCAM By Region By Sector'!$C:$C,$C39,'GCAM By Region By Sector'!$B:$B,$B39)*10^3,SUMIFS('EPS Emissions'!AB:AB,'EPS Emissions'!$D:$D,'BAU Sector &amp; Region Breakout'!$C39,'EPS Emissions'!$C:$C,'BAU Sector &amp; Region Breakout'!$B39))</f>
        <v>-1153.2585243469048</v>
      </c>
      <c r="AB39" s="2">
        <f>IF($A39="GCAM",SUMIFS('GCAM By Region By Sector'!AB:AB,'GCAM By Region By Sector'!$C:$C,$C39,'GCAM By Region By Sector'!$B:$B,$B39)*10^3,SUMIFS('EPS Emissions'!AC:AC,'EPS Emissions'!$D:$D,'BAU Sector &amp; Region Breakout'!$C39,'EPS Emissions'!$C:$C,'BAU Sector &amp; Region Breakout'!$B39))</f>
        <v>-1224.1339297985517</v>
      </c>
      <c r="AC39" s="2">
        <f>IF($A39="GCAM",SUMIFS('GCAM By Region By Sector'!AC:AC,'GCAM By Region By Sector'!$C:$C,$C39,'GCAM By Region By Sector'!$B:$B,$B39)*10^3,SUMIFS('EPS Emissions'!AD:AD,'EPS Emissions'!$D:$D,'BAU Sector &amp; Region Breakout'!$C39,'EPS Emissions'!$C:$C,'BAU Sector &amp; Region Breakout'!$B39))</f>
        <v>-1295.0093352501985</v>
      </c>
      <c r="AD39" s="2">
        <f>IF($A39="GCAM",SUMIFS('GCAM By Region By Sector'!AD:AD,'GCAM By Region By Sector'!$C:$C,$C39,'GCAM By Region By Sector'!$B:$B,$B39)*10^3,SUMIFS('EPS Emissions'!AE:AE,'EPS Emissions'!$D:$D,'BAU Sector &amp; Region Breakout'!$C39,'EPS Emissions'!$C:$C,'BAU Sector &amp; Region Breakout'!$B39))</f>
        <v>-1363.9286932818479</v>
      </c>
      <c r="AE39" s="2">
        <f>IF($A39="GCAM",SUMIFS('GCAM By Region By Sector'!AE:AE,'GCAM By Region By Sector'!$C:$C,$C39,'GCAM By Region By Sector'!$B:$B,$B39)*10^3,SUMIFS('EPS Emissions'!AF:AF,'EPS Emissions'!$D:$D,'BAU Sector &amp; Region Breakout'!$C39,'EPS Emissions'!$C:$C,'BAU Sector &amp; Region Breakout'!$B39))</f>
        <v>-1432.8480513134973</v>
      </c>
      <c r="AF39" s="2">
        <f>IF($A39="GCAM",SUMIFS('GCAM By Region By Sector'!AF:AF,'GCAM By Region By Sector'!$C:$C,$C39,'GCAM By Region By Sector'!$B:$B,$B39)*10^3,SUMIFS('EPS Emissions'!AG:AG,'EPS Emissions'!$D:$D,'BAU Sector &amp; Region Breakout'!$C39,'EPS Emissions'!$C:$C,'BAU Sector &amp; Region Breakout'!$B39))</f>
        <v>-1501.7674093451467</v>
      </c>
      <c r="AG39" s="2">
        <f>IF($A39="GCAM",SUMIFS('GCAM By Region By Sector'!AG:AG,'GCAM By Region By Sector'!$C:$C,$C39,'GCAM By Region By Sector'!$B:$B,$B39)*10^3,SUMIFS('EPS Emissions'!AH:AH,'EPS Emissions'!$D:$D,'BAU Sector &amp; Region Breakout'!$C39,'EPS Emissions'!$C:$C,'BAU Sector &amp; Region Breakout'!$B39))</f>
        <v>-1570.6867673767961</v>
      </c>
      <c r="AH39" s="2">
        <f>IF($A39="GCAM",SUMIFS('GCAM By Region By Sector'!AH:AH,'GCAM By Region By Sector'!$C:$C,$C39,'GCAM By Region By Sector'!$B:$B,$B39)*10^3,SUMIFS('EPS Emissions'!AI:AI,'EPS Emissions'!$D:$D,'BAU Sector &amp; Region Breakout'!$C39,'EPS Emissions'!$C:$C,'BAU Sector &amp; Region Breakout'!$B39))</f>
        <v>-1639.6061254084455</v>
      </c>
    </row>
    <row r="40" spans="1:34" x14ac:dyDescent="0.35">
      <c r="A40" t="str">
        <f>VLOOKUP(B40,'BAU Global Total'!A$3:C$34,3,FALSE)</f>
        <v>GCAM</v>
      </c>
      <c r="B40" t="s">
        <v>18</v>
      </c>
      <c r="C40" t="s">
        <v>63</v>
      </c>
      <c r="D40" s="2">
        <f>IF($A40="GCAM",SUMIFS('GCAM By Region By Sector'!D:D,'GCAM By Region By Sector'!$C:$C,$C40,'GCAM By Region By Sector'!$B:$B,$B40)*10^3,SUMIFS('EPS Emissions'!E:E,'EPS Emissions'!$D:$D,'BAU Sector &amp; Region Breakout'!$C40,'EPS Emissions'!$C:$C,'BAU Sector &amp; Region Breakout'!$B40))</f>
        <v>24.792865326535001</v>
      </c>
      <c r="E40" s="2">
        <f>IF($A40="GCAM",SUMIFS('GCAM By Region By Sector'!E:E,'GCAM By Region By Sector'!$C:$C,$C40,'GCAM By Region By Sector'!$B:$B,$B40)*10^3,SUMIFS('EPS Emissions'!F:F,'EPS Emissions'!$D:$D,'BAU Sector &amp; Region Breakout'!$C40,'EPS Emissions'!$C:$C,'BAU Sector &amp; Region Breakout'!$B40))</f>
        <v>25.405884232435263</v>
      </c>
      <c r="F40" s="2">
        <f>IF($A40="GCAM",SUMIFS('GCAM By Region By Sector'!F:F,'GCAM By Region By Sector'!$C:$C,$C40,'GCAM By Region By Sector'!$B:$B,$B40)*10^3,SUMIFS('EPS Emissions'!G:G,'EPS Emissions'!$D:$D,'BAU Sector &amp; Region Breakout'!$C40,'EPS Emissions'!$C:$C,'BAU Sector &amp; Region Breakout'!$B40))</f>
        <v>26.018903138335521</v>
      </c>
      <c r="G40" s="2">
        <f>IF($A40="GCAM",SUMIFS('GCAM By Region By Sector'!G:G,'GCAM By Region By Sector'!$C:$C,$C40,'GCAM By Region By Sector'!$B:$B,$B40)*10^3,SUMIFS('EPS Emissions'!H:H,'EPS Emissions'!$D:$D,'BAU Sector &amp; Region Breakout'!$C40,'EPS Emissions'!$C:$C,'BAU Sector &amp; Region Breakout'!$B40))</f>
        <v>26.631922044235779</v>
      </c>
      <c r="H40" s="2">
        <f>IF($A40="GCAM",SUMIFS('GCAM By Region By Sector'!H:H,'GCAM By Region By Sector'!$C:$C,$C40,'GCAM By Region By Sector'!$B:$B,$B40)*10^3,SUMIFS('EPS Emissions'!I:I,'EPS Emissions'!$D:$D,'BAU Sector &amp; Region Breakout'!$C40,'EPS Emissions'!$C:$C,'BAU Sector &amp; Region Breakout'!$B40))</f>
        <v>27.244940950136037</v>
      </c>
      <c r="I40" s="2">
        <f>IF($A40="GCAM",SUMIFS('GCAM By Region By Sector'!I:I,'GCAM By Region By Sector'!$C:$C,$C40,'GCAM By Region By Sector'!$B:$B,$B40)*10^3,SUMIFS('EPS Emissions'!J:J,'EPS Emissions'!$D:$D,'BAU Sector &amp; Region Breakout'!$C40,'EPS Emissions'!$C:$C,'BAU Sector &amp; Region Breakout'!$B40))</f>
        <v>27.857959856036299</v>
      </c>
      <c r="J40" s="2">
        <f>IF($A40="GCAM",SUMIFS('GCAM By Region By Sector'!J:J,'GCAM By Region By Sector'!$C:$C,$C40,'GCAM By Region By Sector'!$B:$B,$B40)*10^3,SUMIFS('EPS Emissions'!K:K,'EPS Emissions'!$D:$D,'BAU Sector &amp; Region Breakout'!$C40,'EPS Emissions'!$C:$C,'BAU Sector &amp; Region Breakout'!$B40))</f>
        <v>33.329268117226299</v>
      </c>
      <c r="K40" s="2">
        <f>IF($A40="GCAM",SUMIFS('GCAM By Region By Sector'!K:K,'GCAM By Region By Sector'!$C:$C,$C40,'GCAM By Region By Sector'!$B:$B,$B40)*10^3,SUMIFS('EPS Emissions'!L:L,'EPS Emissions'!$D:$D,'BAU Sector &amp; Region Breakout'!$C40,'EPS Emissions'!$C:$C,'BAU Sector &amp; Region Breakout'!$B40))</f>
        <v>38.800576378416302</v>
      </c>
      <c r="L40" s="2">
        <f>IF($A40="GCAM",SUMIFS('GCAM By Region By Sector'!L:L,'GCAM By Region By Sector'!$C:$C,$C40,'GCAM By Region By Sector'!$B:$B,$B40)*10^3,SUMIFS('EPS Emissions'!M:M,'EPS Emissions'!$D:$D,'BAU Sector &amp; Region Breakout'!$C40,'EPS Emissions'!$C:$C,'BAU Sector &amp; Region Breakout'!$B40))</f>
        <v>44.271884639606299</v>
      </c>
      <c r="M40" s="2">
        <f>IF($A40="GCAM",SUMIFS('GCAM By Region By Sector'!M:M,'GCAM By Region By Sector'!$C:$C,$C40,'GCAM By Region By Sector'!$B:$B,$B40)*10^3,SUMIFS('EPS Emissions'!N:N,'EPS Emissions'!$D:$D,'BAU Sector &amp; Region Breakout'!$C40,'EPS Emissions'!$C:$C,'BAU Sector &amp; Region Breakout'!$B40))</f>
        <v>49.743192900796295</v>
      </c>
      <c r="N40" s="2">
        <f>IF($A40="GCAM",SUMIFS('GCAM By Region By Sector'!N:N,'GCAM By Region By Sector'!$C:$C,$C40,'GCAM By Region By Sector'!$B:$B,$B40)*10^3,SUMIFS('EPS Emissions'!O:O,'EPS Emissions'!$D:$D,'BAU Sector &amp; Region Breakout'!$C40,'EPS Emissions'!$C:$C,'BAU Sector &amp; Region Breakout'!$B40))</f>
        <v>55.214501161986298</v>
      </c>
      <c r="O40" s="2">
        <f>IF($A40="GCAM",SUMIFS('GCAM By Region By Sector'!O:O,'GCAM By Region By Sector'!$C:$C,$C40,'GCAM By Region By Sector'!$B:$B,$B40)*10^3,SUMIFS('EPS Emissions'!P:P,'EPS Emissions'!$D:$D,'BAU Sector &amp; Region Breakout'!$C40,'EPS Emissions'!$C:$C,'BAU Sector &amp; Region Breakout'!$B40))</f>
        <v>66.428897370254958</v>
      </c>
      <c r="P40" s="2">
        <f>IF($A40="GCAM",SUMIFS('GCAM By Region By Sector'!P:P,'GCAM By Region By Sector'!$C:$C,$C40,'GCAM By Region By Sector'!$B:$B,$B40)*10^3,SUMIFS('EPS Emissions'!Q:Q,'EPS Emissions'!$D:$D,'BAU Sector &amp; Region Breakout'!$C40,'EPS Emissions'!$C:$C,'BAU Sector &amp; Region Breakout'!$B40))</f>
        <v>77.643293578523625</v>
      </c>
      <c r="Q40" s="2">
        <f>IF($A40="GCAM",SUMIFS('GCAM By Region By Sector'!Q:Q,'GCAM By Region By Sector'!$C:$C,$C40,'GCAM By Region By Sector'!$B:$B,$B40)*10^3,SUMIFS('EPS Emissions'!R:R,'EPS Emissions'!$D:$D,'BAU Sector &amp; Region Breakout'!$C40,'EPS Emissions'!$C:$C,'BAU Sector &amp; Region Breakout'!$B40))</f>
        <v>88.857689786792278</v>
      </c>
      <c r="R40" s="2">
        <f>IF($A40="GCAM",SUMIFS('GCAM By Region By Sector'!R:R,'GCAM By Region By Sector'!$C:$C,$C40,'GCAM By Region By Sector'!$B:$B,$B40)*10^3,SUMIFS('EPS Emissions'!S:S,'EPS Emissions'!$D:$D,'BAU Sector &amp; Region Breakout'!$C40,'EPS Emissions'!$C:$C,'BAU Sector &amp; Region Breakout'!$B40))</f>
        <v>100.07208599506093</v>
      </c>
      <c r="S40" s="2">
        <f>IF($A40="GCAM",SUMIFS('GCAM By Region By Sector'!S:S,'GCAM By Region By Sector'!$C:$C,$C40,'GCAM By Region By Sector'!$B:$B,$B40)*10^3,SUMIFS('EPS Emissions'!T:T,'EPS Emissions'!$D:$D,'BAU Sector &amp; Region Breakout'!$C40,'EPS Emissions'!$C:$C,'BAU Sector &amp; Region Breakout'!$B40))</f>
        <v>111.2864822033296</v>
      </c>
      <c r="T40" s="2">
        <f>IF($A40="GCAM",SUMIFS('GCAM By Region By Sector'!T:T,'GCAM By Region By Sector'!$C:$C,$C40,'GCAM By Region By Sector'!$B:$B,$B40)*10^3,SUMIFS('EPS Emissions'!U:U,'EPS Emissions'!$D:$D,'BAU Sector &amp; Region Breakout'!$C40,'EPS Emissions'!$C:$C,'BAU Sector &amp; Region Breakout'!$B40))</f>
        <v>129.1439410413472</v>
      </c>
      <c r="U40" s="2">
        <f>IF($A40="GCAM",SUMIFS('GCAM By Region By Sector'!U:U,'GCAM By Region By Sector'!$C:$C,$C40,'GCAM By Region By Sector'!$B:$B,$B40)*10^3,SUMIFS('EPS Emissions'!V:V,'EPS Emissions'!$D:$D,'BAU Sector &amp; Region Breakout'!$C40,'EPS Emissions'!$C:$C,'BAU Sector &amp; Region Breakout'!$B40))</f>
        <v>147.00139987936484</v>
      </c>
      <c r="V40" s="2">
        <f>IF($A40="GCAM",SUMIFS('GCAM By Region By Sector'!V:V,'GCAM By Region By Sector'!$C:$C,$C40,'GCAM By Region By Sector'!$B:$B,$B40)*10^3,SUMIFS('EPS Emissions'!W:W,'EPS Emissions'!$D:$D,'BAU Sector &amp; Region Breakout'!$C40,'EPS Emissions'!$C:$C,'BAU Sector &amp; Region Breakout'!$B40))</f>
        <v>164.85885871738242</v>
      </c>
      <c r="W40" s="2">
        <f>IF($A40="GCAM",SUMIFS('GCAM By Region By Sector'!W:W,'GCAM By Region By Sector'!$C:$C,$C40,'GCAM By Region By Sector'!$B:$B,$B40)*10^3,SUMIFS('EPS Emissions'!X:X,'EPS Emissions'!$D:$D,'BAU Sector &amp; Region Breakout'!$C40,'EPS Emissions'!$C:$C,'BAU Sector &amp; Region Breakout'!$B40))</f>
        <v>182.71631755540005</v>
      </c>
      <c r="X40" s="2">
        <f>IF($A40="GCAM",SUMIFS('GCAM By Region By Sector'!X:X,'GCAM By Region By Sector'!$C:$C,$C40,'GCAM By Region By Sector'!$B:$B,$B40)*10^3,SUMIFS('EPS Emissions'!Y:Y,'EPS Emissions'!$D:$D,'BAU Sector &amp; Region Breakout'!$C40,'EPS Emissions'!$C:$C,'BAU Sector &amp; Region Breakout'!$B40))</f>
        <v>200.57377639341766</v>
      </c>
      <c r="Y40" s="2">
        <f>IF($A40="GCAM",SUMIFS('GCAM By Region By Sector'!Y:Y,'GCAM By Region By Sector'!$C:$C,$C40,'GCAM By Region By Sector'!$B:$B,$B40)*10^3,SUMIFS('EPS Emissions'!Z:Z,'EPS Emissions'!$D:$D,'BAU Sector &amp; Region Breakout'!$C40,'EPS Emissions'!$C:$C,'BAU Sector &amp; Region Breakout'!$B40))</f>
        <v>227.38835820601537</v>
      </c>
      <c r="Z40" s="2">
        <f>IF($A40="GCAM",SUMIFS('GCAM By Region By Sector'!Z:Z,'GCAM By Region By Sector'!$C:$C,$C40,'GCAM By Region By Sector'!$B:$B,$B40)*10^3,SUMIFS('EPS Emissions'!AA:AA,'EPS Emissions'!$D:$D,'BAU Sector &amp; Region Breakout'!$C40,'EPS Emissions'!$C:$C,'BAU Sector &amp; Region Breakout'!$B40))</f>
        <v>254.20294001861305</v>
      </c>
      <c r="AA40" s="2">
        <f>IF($A40="GCAM",SUMIFS('GCAM By Region By Sector'!AA:AA,'GCAM By Region By Sector'!$C:$C,$C40,'GCAM By Region By Sector'!$B:$B,$B40)*10^3,SUMIFS('EPS Emissions'!AB:AB,'EPS Emissions'!$D:$D,'BAU Sector &amp; Region Breakout'!$C40,'EPS Emissions'!$C:$C,'BAU Sector &amp; Region Breakout'!$B40))</f>
        <v>281.01752183121073</v>
      </c>
      <c r="AB40" s="2">
        <f>IF($A40="GCAM",SUMIFS('GCAM By Region By Sector'!AB:AB,'GCAM By Region By Sector'!$C:$C,$C40,'GCAM By Region By Sector'!$B:$B,$B40)*10^3,SUMIFS('EPS Emissions'!AC:AC,'EPS Emissions'!$D:$D,'BAU Sector &amp; Region Breakout'!$C40,'EPS Emissions'!$C:$C,'BAU Sector &amp; Region Breakout'!$B40))</f>
        <v>307.83210364380841</v>
      </c>
      <c r="AC40" s="2">
        <f>IF($A40="GCAM",SUMIFS('GCAM By Region By Sector'!AC:AC,'GCAM By Region By Sector'!$C:$C,$C40,'GCAM By Region By Sector'!$B:$B,$B40)*10^3,SUMIFS('EPS Emissions'!AD:AD,'EPS Emissions'!$D:$D,'BAU Sector &amp; Region Breakout'!$C40,'EPS Emissions'!$C:$C,'BAU Sector &amp; Region Breakout'!$B40))</f>
        <v>334.64668545640609</v>
      </c>
      <c r="AD40" s="2">
        <f>IF($A40="GCAM",SUMIFS('GCAM By Region By Sector'!AD:AD,'GCAM By Region By Sector'!$C:$C,$C40,'GCAM By Region By Sector'!$B:$B,$B40)*10^3,SUMIFS('EPS Emissions'!AE:AE,'EPS Emissions'!$D:$D,'BAU Sector &amp; Region Breakout'!$C40,'EPS Emissions'!$C:$C,'BAU Sector &amp; Region Breakout'!$B40))</f>
        <v>370.34085887838006</v>
      </c>
      <c r="AE40" s="2">
        <f>IF($A40="GCAM",SUMIFS('GCAM By Region By Sector'!AE:AE,'GCAM By Region By Sector'!$C:$C,$C40,'GCAM By Region By Sector'!$B:$B,$B40)*10^3,SUMIFS('EPS Emissions'!AF:AF,'EPS Emissions'!$D:$D,'BAU Sector &amp; Region Breakout'!$C40,'EPS Emissions'!$C:$C,'BAU Sector &amp; Region Breakout'!$B40))</f>
        <v>406.03503230035415</v>
      </c>
      <c r="AF40" s="2">
        <f>IF($A40="GCAM",SUMIFS('GCAM By Region By Sector'!AF:AF,'GCAM By Region By Sector'!$C:$C,$C40,'GCAM By Region By Sector'!$B:$B,$B40)*10^3,SUMIFS('EPS Emissions'!AG:AG,'EPS Emissions'!$D:$D,'BAU Sector &amp; Region Breakout'!$C40,'EPS Emissions'!$C:$C,'BAU Sector &amp; Region Breakout'!$B40))</f>
        <v>441.72920572232817</v>
      </c>
      <c r="AG40" s="2">
        <f>IF($A40="GCAM",SUMIFS('GCAM By Region By Sector'!AG:AG,'GCAM By Region By Sector'!$C:$C,$C40,'GCAM By Region By Sector'!$B:$B,$B40)*10^3,SUMIFS('EPS Emissions'!AH:AH,'EPS Emissions'!$D:$D,'BAU Sector &amp; Region Breakout'!$C40,'EPS Emissions'!$C:$C,'BAU Sector &amp; Region Breakout'!$B40))</f>
        <v>477.4233791443022</v>
      </c>
      <c r="AH40" s="2">
        <f>IF($A40="GCAM",SUMIFS('GCAM By Region By Sector'!AH:AH,'GCAM By Region By Sector'!$C:$C,$C40,'GCAM By Region By Sector'!$B:$B,$B40)*10^3,SUMIFS('EPS Emissions'!AI:AI,'EPS Emissions'!$D:$D,'BAU Sector &amp; Region Breakout'!$C40,'EPS Emissions'!$C:$C,'BAU Sector &amp; Region Breakout'!$B40))</f>
        <v>513.11755256627623</v>
      </c>
    </row>
    <row r="41" spans="1:34" x14ac:dyDescent="0.35">
      <c r="A41" t="str">
        <f>VLOOKUP(B41,'BAU Global Total'!A$3:C$34,3,FALSE)</f>
        <v>GCAM</v>
      </c>
      <c r="B41" t="s">
        <v>18</v>
      </c>
      <c r="C41" t="s">
        <v>64</v>
      </c>
      <c r="D41" s="2">
        <f>IF($A41="GCAM",SUMIFS('GCAM By Region By Sector'!D:D,'GCAM By Region By Sector'!$C:$C,$C41,'GCAM By Region By Sector'!$B:$B,$B41)*10^3,SUMIFS('EPS Emissions'!E:E,'EPS Emissions'!$D:$D,'BAU Sector &amp; Region Breakout'!$C41,'EPS Emissions'!$C:$C,'BAU Sector &amp; Region Breakout'!$B41))</f>
        <v>34.875244014069608</v>
      </c>
      <c r="E41" s="2">
        <f>IF($A41="GCAM",SUMIFS('GCAM By Region By Sector'!E:E,'GCAM By Region By Sector'!$C:$C,$C41,'GCAM By Region By Sector'!$B:$B,$B41)*10^3,SUMIFS('EPS Emissions'!F:F,'EPS Emissions'!$D:$D,'BAU Sector &amp; Region Breakout'!$C41,'EPS Emissions'!$C:$C,'BAU Sector &amp; Region Breakout'!$B41))</f>
        <v>37.501673009011306</v>
      </c>
      <c r="F41" s="2">
        <f>IF($A41="GCAM",SUMIFS('GCAM By Region By Sector'!F:F,'GCAM By Region By Sector'!$C:$C,$C41,'GCAM By Region By Sector'!$B:$B,$B41)*10^3,SUMIFS('EPS Emissions'!G:G,'EPS Emissions'!$D:$D,'BAU Sector &amp; Region Breakout'!$C41,'EPS Emissions'!$C:$C,'BAU Sector &amp; Region Breakout'!$B41))</f>
        <v>40.128102003952996</v>
      </c>
      <c r="G41" s="2">
        <f>IF($A41="GCAM",SUMIFS('GCAM By Region By Sector'!G:G,'GCAM By Region By Sector'!$C:$C,$C41,'GCAM By Region By Sector'!$B:$B,$B41)*10^3,SUMIFS('EPS Emissions'!H:H,'EPS Emissions'!$D:$D,'BAU Sector &amp; Region Breakout'!$C41,'EPS Emissions'!$C:$C,'BAU Sector &amp; Region Breakout'!$B41))</f>
        <v>42.754530998894694</v>
      </c>
      <c r="H41" s="2">
        <f>IF($A41="GCAM",SUMIFS('GCAM By Region By Sector'!H:H,'GCAM By Region By Sector'!$C:$C,$C41,'GCAM By Region By Sector'!$B:$B,$B41)*10^3,SUMIFS('EPS Emissions'!I:I,'EPS Emissions'!$D:$D,'BAU Sector &amp; Region Breakout'!$C41,'EPS Emissions'!$C:$C,'BAU Sector &amp; Region Breakout'!$B41))</f>
        <v>45.380959993836385</v>
      </c>
      <c r="I41" s="2">
        <f>IF($A41="GCAM",SUMIFS('GCAM By Region By Sector'!I:I,'GCAM By Region By Sector'!$C:$C,$C41,'GCAM By Region By Sector'!$B:$B,$B41)*10^3,SUMIFS('EPS Emissions'!J:J,'EPS Emissions'!$D:$D,'BAU Sector &amp; Region Breakout'!$C41,'EPS Emissions'!$C:$C,'BAU Sector &amp; Region Breakout'!$B41))</f>
        <v>48.007388988778082</v>
      </c>
      <c r="J41" s="2">
        <f>IF($A41="GCAM",SUMIFS('GCAM By Region By Sector'!J:J,'GCAM By Region By Sector'!$C:$C,$C41,'GCAM By Region By Sector'!$B:$B,$B41)*10^3,SUMIFS('EPS Emissions'!K:K,'EPS Emissions'!$D:$D,'BAU Sector &amp; Region Breakout'!$C41,'EPS Emissions'!$C:$C,'BAU Sector &amp; Region Breakout'!$B41))</f>
        <v>53.617000605200552</v>
      </c>
      <c r="K41" s="2">
        <f>IF($A41="GCAM",SUMIFS('GCAM By Region By Sector'!K:K,'GCAM By Region By Sector'!$C:$C,$C41,'GCAM By Region By Sector'!$B:$B,$B41)*10^3,SUMIFS('EPS Emissions'!L:L,'EPS Emissions'!$D:$D,'BAU Sector &amp; Region Breakout'!$C41,'EPS Emissions'!$C:$C,'BAU Sector &amp; Region Breakout'!$B41))</f>
        <v>59.226612221623022</v>
      </c>
      <c r="L41" s="2">
        <f>IF($A41="GCAM",SUMIFS('GCAM By Region By Sector'!L:L,'GCAM By Region By Sector'!$C:$C,$C41,'GCAM By Region By Sector'!$B:$B,$B41)*10^3,SUMIFS('EPS Emissions'!M:M,'EPS Emissions'!$D:$D,'BAU Sector &amp; Region Breakout'!$C41,'EPS Emissions'!$C:$C,'BAU Sector &amp; Region Breakout'!$B41))</f>
        <v>64.836223838045498</v>
      </c>
      <c r="M41" s="2">
        <f>IF($A41="GCAM",SUMIFS('GCAM By Region By Sector'!M:M,'GCAM By Region By Sector'!$C:$C,$C41,'GCAM By Region By Sector'!$B:$B,$B41)*10^3,SUMIFS('EPS Emissions'!N:N,'EPS Emissions'!$D:$D,'BAU Sector &amp; Region Breakout'!$C41,'EPS Emissions'!$C:$C,'BAU Sector &amp; Region Breakout'!$B41))</f>
        <v>70.445835454467968</v>
      </c>
      <c r="N41" s="2">
        <f>IF($A41="GCAM",SUMIFS('GCAM By Region By Sector'!N:N,'GCAM By Region By Sector'!$C:$C,$C41,'GCAM By Region By Sector'!$B:$B,$B41)*10^3,SUMIFS('EPS Emissions'!O:O,'EPS Emissions'!$D:$D,'BAU Sector &amp; Region Breakout'!$C41,'EPS Emissions'!$C:$C,'BAU Sector &amp; Region Breakout'!$B41))</f>
        <v>76.055447070890438</v>
      </c>
      <c r="O41" s="2">
        <f>IF($A41="GCAM",SUMIFS('GCAM By Region By Sector'!O:O,'GCAM By Region By Sector'!$C:$C,$C41,'GCAM By Region By Sector'!$B:$B,$B41)*10^3,SUMIFS('EPS Emissions'!P:P,'EPS Emissions'!$D:$D,'BAU Sector &amp; Region Breakout'!$C41,'EPS Emissions'!$C:$C,'BAU Sector &amp; Region Breakout'!$B41))</f>
        <v>84.297664683103605</v>
      </c>
      <c r="P41" s="2">
        <f>IF($A41="GCAM",SUMIFS('GCAM By Region By Sector'!P:P,'GCAM By Region By Sector'!$C:$C,$C41,'GCAM By Region By Sector'!$B:$B,$B41)*10^3,SUMIFS('EPS Emissions'!Q:Q,'EPS Emissions'!$D:$D,'BAU Sector &amp; Region Breakout'!$C41,'EPS Emissions'!$C:$C,'BAU Sector &amp; Region Breakout'!$B41))</f>
        <v>92.539882295316787</v>
      </c>
      <c r="Q41" s="2">
        <f>IF($A41="GCAM",SUMIFS('GCAM By Region By Sector'!Q:Q,'GCAM By Region By Sector'!$C:$C,$C41,'GCAM By Region By Sector'!$B:$B,$B41)*10^3,SUMIFS('EPS Emissions'!R:R,'EPS Emissions'!$D:$D,'BAU Sector &amp; Region Breakout'!$C41,'EPS Emissions'!$C:$C,'BAU Sector &amp; Region Breakout'!$B41))</f>
        <v>100.78209990752997</v>
      </c>
      <c r="R41" s="2">
        <f>IF($A41="GCAM",SUMIFS('GCAM By Region By Sector'!R:R,'GCAM By Region By Sector'!$C:$C,$C41,'GCAM By Region By Sector'!$B:$B,$B41)*10^3,SUMIFS('EPS Emissions'!S:S,'EPS Emissions'!$D:$D,'BAU Sector &amp; Region Breakout'!$C41,'EPS Emissions'!$C:$C,'BAU Sector &amp; Region Breakout'!$B41))</f>
        <v>109.02431751974315</v>
      </c>
      <c r="S41" s="2">
        <f>IF($A41="GCAM",SUMIFS('GCAM By Region By Sector'!S:S,'GCAM By Region By Sector'!$C:$C,$C41,'GCAM By Region By Sector'!$B:$B,$B41)*10^3,SUMIFS('EPS Emissions'!T:T,'EPS Emissions'!$D:$D,'BAU Sector &amp; Region Breakout'!$C41,'EPS Emissions'!$C:$C,'BAU Sector &amp; Region Breakout'!$B41))</f>
        <v>117.26653513195633</v>
      </c>
      <c r="T41" s="2">
        <f>IF($A41="GCAM",SUMIFS('GCAM By Region By Sector'!T:T,'GCAM By Region By Sector'!$C:$C,$C41,'GCAM By Region By Sector'!$B:$B,$B41)*10^3,SUMIFS('EPS Emissions'!U:U,'EPS Emissions'!$D:$D,'BAU Sector &amp; Region Breakout'!$C41,'EPS Emissions'!$C:$C,'BAU Sector &amp; Region Breakout'!$B41))</f>
        <v>127.83559672176936</v>
      </c>
      <c r="U41" s="2">
        <f>IF($A41="GCAM",SUMIFS('GCAM By Region By Sector'!U:U,'GCAM By Region By Sector'!$C:$C,$C41,'GCAM By Region By Sector'!$B:$B,$B41)*10^3,SUMIFS('EPS Emissions'!V:V,'EPS Emissions'!$D:$D,'BAU Sector &amp; Region Breakout'!$C41,'EPS Emissions'!$C:$C,'BAU Sector &amp; Region Breakout'!$B41))</f>
        <v>138.40465831158238</v>
      </c>
      <c r="V41" s="2">
        <f>IF($A41="GCAM",SUMIFS('GCAM By Region By Sector'!V:V,'GCAM By Region By Sector'!$C:$C,$C41,'GCAM By Region By Sector'!$B:$B,$B41)*10^3,SUMIFS('EPS Emissions'!W:W,'EPS Emissions'!$D:$D,'BAU Sector &amp; Region Breakout'!$C41,'EPS Emissions'!$C:$C,'BAU Sector &amp; Region Breakout'!$B41))</f>
        <v>148.97371990139544</v>
      </c>
      <c r="W41" s="2">
        <f>IF($A41="GCAM",SUMIFS('GCAM By Region By Sector'!W:W,'GCAM By Region By Sector'!$C:$C,$C41,'GCAM By Region By Sector'!$B:$B,$B41)*10^3,SUMIFS('EPS Emissions'!X:X,'EPS Emissions'!$D:$D,'BAU Sector &amp; Region Breakout'!$C41,'EPS Emissions'!$C:$C,'BAU Sector &amp; Region Breakout'!$B41))</f>
        <v>159.54278149120847</v>
      </c>
      <c r="X41" s="2">
        <f>IF($A41="GCAM",SUMIFS('GCAM By Region By Sector'!X:X,'GCAM By Region By Sector'!$C:$C,$C41,'GCAM By Region By Sector'!$B:$B,$B41)*10^3,SUMIFS('EPS Emissions'!Y:Y,'EPS Emissions'!$D:$D,'BAU Sector &amp; Region Breakout'!$C41,'EPS Emissions'!$C:$C,'BAU Sector &amp; Region Breakout'!$B41))</f>
        <v>170.1118430810215</v>
      </c>
      <c r="Y41" s="2">
        <f>IF($A41="GCAM",SUMIFS('GCAM By Region By Sector'!Y:Y,'GCAM By Region By Sector'!$C:$C,$C41,'GCAM By Region By Sector'!$B:$B,$B41)*10^3,SUMIFS('EPS Emissions'!Z:Z,'EPS Emissions'!$D:$D,'BAU Sector &amp; Region Breakout'!$C41,'EPS Emissions'!$C:$C,'BAU Sector &amp; Region Breakout'!$B41))</f>
        <v>183.06006065480383</v>
      </c>
      <c r="Z41" s="2">
        <f>IF($A41="GCAM",SUMIFS('GCAM By Region By Sector'!Z:Z,'GCAM By Region By Sector'!$C:$C,$C41,'GCAM By Region By Sector'!$B:$B,$B41)*10^3,SUMIFS('EPS Emissions'!AA:AA,'EPS Emissions'!$D:$D,'BAU Sector &amp; Region Breakout'!$C41,'EPS Emissions'!$C:$C,'BAU Sector &amp; Region Breakout'!$B41))</f>
        <v>196.00827822858619</v>
      </c>
      <c r="AA41" s="2">
        <f>IF($A41="GCAM",SUMIFS('GCAM By Region By Sector'!AA:AA,'GCAM By Region By Sector'!$C:$C,$C41,'GCAM By Region By Sector'!$B:$B,$B41)*10^3,SUMIFS('EPS Emissions'!AB:AB,'EPS Emissions'!$D:$D,'BAU Sector &amp; Region Breakout'!$C41,'EPS Emissions'!$C:$C,'BAU Sector &amp; Region Breakout'!$B41))</f>
        <v>208.95649580236852</v>
      </c>
      <c r="AB41" s="2">
        <f>IF($A41="GCAM",SUMIFS('GCAM By Region By Sector'!AB:AB,'GCAM By Region By Sector'!$C:$C,$C41,'GCAM By Region By Sector'!$B:$B,$B41)*10^3,SUMIFS('EPS Emissions'!AC:AC,'EPS Emissions'!$D:$D,'BAU Sector &amp; Region Breakout'!$C41,'EPS Emissions'!$C:$C,'BAU Sector &amp; Region Breakout'!$B41))</f>
        <v>221.90471337615088</v>
      </c>
      <c r="AC41" s="2">
        <f>IF($A41="GCAM",SUMIFS('GCAM By Region By Sector'!AC:AC,'GCAM By Region By Sector'!$C:$C,$C41,'GCAM By Region By Sector'!$B:$B,$B41)*10^3,SUMIFS('EPS Emissions'!AD:AD,'EPS Emissions'!$D:$D,'BAU Sector &amp; Region Breakout'!$C41,'EPS Emissions'!$C:$C,'BAU Sector &amp; Region Breakout'!$B41))</f>
        <v>234.85293094993324</v>
      </c>
      <c r="AD41" s="2">
        <f>IF($A41="GCAM",SUMIFS('GCAM By Region By Sector'!AD:AD,'GCAM By Region By Sector'!$C:$C,$C41,'GCAM By Region By Sector'!$B:$B,$B41)*10^3,SUMIFS('EPS Emissions'!AE:AE,'EPS Emissions'!$D:$D,'BAU Sector &amp; Region Breakout'!$C41,'EPS Emissions'!$C:$C,'BAU Sector &amp; Region Breakout'!$B41))</f>
        <v>250.20932256231586</v>
      </c>
      <c r="AE41" s="2">
        <f>IF($A41="GCAM",SUMIFS('GCAM By Region By Sector'!AE:AE,'GCAM By Region By Sector'!$C:$C,$C41,'GCAM By Region By Sector'!$B:$B,$B41)*10^3,SUMIFS('EPS Emissions'!AF:AF,'EPS Emissions'!$D:$D,'BAU Sector &amp; Region Breakout'!$C41,'EPS Emissions'!$C:$C,'BAU Sector &amp; Region Breakout'!$B41))</f>
        <v>265.56571417469848</v>
      </c>
      <c r="AF41" s="2">
        <f>IF($A41="GCAM",SUMIFS('GCAM By Region By Sector'!AF:AF,'GCAM By Region By Sector'!$C:$C,$C41,'GCAM By Region By Sector'!$B:$B,$B41)*10^3,SUMIFS('EPS Emissions'!AG:AG,'EPS Emissions'!$D:$D,'BAU Sector &amp; Region Breakout'!$C41,'EPS Emissions'!$C:$C,'BAU Sector &amp; Region Breakout'!$B41))</f>
        <v>280.92210578708108</v>
      </c>
      <c r="AG41" s="2">
        <f>IF($A41="GCAM",SUMIFS('GCAM By Region By Sector'!AG:AG,'GCAM By Region By Sector'!$C:$C,$C41,'GCAM By Region By Sector'!$B:$B,$B41)*10^3,SUMIFS('EPS Emissions'!AH:AH,'EPS Emissions'!$D:$D,'BAU Sector &amp; Region Breakout'!$C41,'EPS Emissions'!$C:$C,'BAU Sector &amp; Region Breakout'!$B41))</f>
        <v>296.27849739946379</v>
      </c>
      <c r="AH41" s="2">
        <f>IF($A41="GCAM",SUMIFS('GCAM By Region By Sector'!AH:AH,'GCAM By Region By Sector'!$C:$C,$C41,'GCAM By Region By Sector'!$B:$B,$B41)*10^3,SUMIFS('EPS Emissions'!AI:AI,'EPS Emissions'!$D:$D,'BAU Sector &amp; Region Breakout'!$C41,'EPS Emissions'!$C:$C,'BAU Sector &amp; Region Breakout'!$B41))</f>
        <v>311.63488901184638</v>
      </c>
    </row>
    <row r="42" spans="1:34" x14ac:dyDescent="0.35">
      <c r="A42" t="str">
        <f>VLOOKUP(B42,'BAU Global Total'!A$3:C$34,3,FALSE)</f>
        <v>GCAM</v>
      </c>
      <c r="B42" t="s">
        <v>18</v>
      </c>
      <c r="C42" t="s">
        <v>65</v>
      </c>
      <c r="D42" s="2">
        <f>IF($A42="GCAM",SUMIFS('GCAM By Region By Sector'!D:D,'GCAM By Region By Sector'!$C:$C,$C42,'GCAM By Region By Sector'!$B:$B,$B42)*10^3,SUMIFS('EPS Emissions'!E:E,'EPS Emissions'!$D:$D,'BAU Sector &amp; Region Breakout'!$C42,'EPS Emissions'!$C:$C,'BAU Sector &amp; Region Breakout'!$B42))</f>
        <v>126.278839023922</v>
      </c>
      <c r="E42" s="2">
        <f>IF($A42="GCAM",SUMIFS('GCAM By Region By Sector'!E:E,'GCAM By Region By Sector'!$C:$C,$C42,'GCAM By Region By Sector'!$B:$B,$B42)*10^3,SUMIFS('EPS Emissions'!F:F,'EPS Emissions'!$D:$D,'BAU Sector &amp; Region Breakout'!$C42,'EPS Emissions'!$C:$C,'BAU Sector &amp; Region Breakout'!$B42))</f>
        <v>130.64650219781441</v>
      </c>
      <c r="F42" s="2">
        <f>IF($A42="GCAM",SUMIFS('GCAM By Region By Sector'!F:F,'GCAM By Region By Sector'!$C:$C,$C42,'GCAM By Region By Sector'!$B:$B,$B42)*10^3,SUMIFS('EPS Emissions'!G:G,'EPS Emissions'!$D:$D,'BAU Sector &amp; Region Breakout'!$C42,'EPS Emissions'!$C:$C,'BAU Sector &amp; Region Breakout'!$B42))</f>
        <v>135.01416537170681</v>
      </c>
      <c r="G42" s="2">
        <f>IF($A42="GCAM",SUMIFS('GCAM By Region By Sector'!G:G,'GCAM By Region By Sector'!$C:$C,$C42,'GCAM By Region By Sector'!$B:$B,$B42)*10^3,SUMIFS('EPS Emissions'!H:H,'EPS Emissions'!$D:$D,'BAU Sector &amp; Region Breakout'!$C42,'EPS Emissions'!$C:$C,'BAU Sector &amp; Region Breakout'!$B42))</f>
        <v>139.38182854559921</v>
      </c>
      <c r="H42" s="2">
        <f>IF($A42="GCAM",SUMIFS('GCAM By Region By Sector'!H:H,'GCAM By Region By Sector'!$C:$C,$C42,'GCAM By Region By Sector'!$B:$B,$B42)*10^3,SUMIFS('EPS Emissions'!I:I,'EPS Emissions'!$D:$D,'BAU Sector &amp; Region Breakout'!$C42,'EPS Emissions'!$C:$C,'BAU Sector &amp; Region Breakout'!$B42))</f>
        <v>143.7494917194916</v>
      </c>
      <c r="I42" s="2">
        <f>IF($A42="GCAM",SUMIFS('GCAM By Region By Sector'!I:I,'GCAM By Region By Sector'!$C:$C,$C42,'GCAM By Region By Sector'!$B:$B,$B42)*10^3,SUMIFS('EPS Emissions'!J:J,'EPS Emissions'!$D:$D,'BAU Sector &amp; Region Breakout'!$C42,'EPS Emissions'!$C:$C,'BAU Sector &amp; Region Breakout'!$B42))</f>
        <v>148.117154893384</v>
      </c>
      <c r="J42" s="2">
        <f>IF($A42="GCAM",SUMIFS('GCAM By Region By Sector'!J:J,'GCAM By Region By Sector'!$C:$C,$C42,'GCAM By Region By Sector'!$B:$B,$B42)*10^3,SUMIFS('EPS Emissions'!K:K,'EPS Emissions'!$D:$D,'BAU Sector &amp; Region Breakout'!$C42,'EPS Emissions'!$C:$C,'BAU Sector &amp; Region Breakout'!$B42))</f>
        <v>163.61633740869357</v>
      </c>
      <c r="K42" s="2">
        <f>IF($A42="GCAM",SUMIFS('GCAM By Region By Sector'!K:K,'GCAM By Region By Sector'!$C:$C,$C42,'GCAM By Region By Sector'!$B:$B,$B42)*10^3,SUMIFS('EPS Emissions'!L:L,'EPS Emissions'!$D:$D,'BAU Sector &amp; Region Breakout'!$C42,'EPS Emissions'!$C:$C,'BAU Sector &amp; Region Breakout'!$B42))</f>
        <v>179.11551992400317</v>
      </c>
      <c r="L42" s="2">
        <f>IF($A42="GCAM",SUMIFS('GCAM By Region By Sector'!L:L,'GCAM By Region By Sector'!$C:$C,$C42,'GCAM By Region By Sector'!$B:$B,$B42)*10^3,SUMIFS('EPS Emissions'!M:M,'EPS Emissions'!$D:$D,'BAU Sector &amp; Region Breakout'!$C42,'EPS Emissions'!$C:$C,'BAU Sector &amp; Region Breakout'!$B42))</f>
        <v>194.61470243931274</v>
      </c>
      <c r="M42" s="2">
        <f>IF($A42="GCAM",SUMIFS('GCAM By Region By Sector'!M:M,'GCAM By Region By Sector'!$C:$C,$C42,'GCAM By Region By Sector'!$B:$B,$B42)*10^3,SUMIFS('EPS Emissions'!N:N,'EPS Emissions'!$D:$D,'BAU Sector &amp; Region Breakout'!$C42,'EPS Emissions'!$C:$C,'BAU Sector &amp; Region Breakout'!$B42))</f>
        <v>210.11388495462228</v>
      </c>
      <c r="N42" s="2">
        <f>IF($A42="GCAM",SUMIFS('GCAM By Region By Sector'!N:N,'GCAM By Region By Sector'!$C:$C,$C42,'GCAM By Region By Sector'!$B:$B,$B42)*10^3,SUMIFS('EPS Emissions'!O:O,'EPS Emissions'!$D:$D,'BAU Sector &amp; Region Breakout'!$C42,'EPS Emissions'!$C:$C,'BAU Sector &amp; Region Breakout'!$B42))</f>
        <v>225.61306746993185</v>
      </c>
      <c r="O42" s="2">
        <f>IF($A42="GCAM",SUMIFS('GCAM By Region By Sector'!O:O,'GCAM By Region By Sector'!$C:$C,$C42,'GCAM By Region By Sector'!$B:$B,$B42)*10^3,SUMIFS('EPS Emissions'!P:P,'EPS Emissions'!$D:$D,'BAU Sector &amp; Region Breakout'!$C42,'EPS Emissions'!$C:$C,'BAU Sector &amp; Region Breakout'!$B42))</f>
        <v>252.02593945703182</v>
      </c>
      <c r="P42" s="2">
        <f>IF($A42="GCAM",SUMIFS('GCAM By Region By Sector'!P:P,'GCAM By Region By Sector'!$C:$C,$C42,'GCAM By Region By Sector'!$B:$B,$B42)*10^3,SUMIFS('EPS Emissions'!Q:Q,'EPS Emissions'!$D:$D,'BAU Sector &amp; Region Breakout'!$C42,'EPS Emissions'!$C:$C,'BAU Sector &amp; Region Breakout'!$B42))</f>
        <v>278.43881144413183</v>
      </c>
      <c r="Q42" s="2">
        <f>IF($A42="GCAM",SUMIFS('GCAM By Region By Sector'!Q:Q,'GCAM By Region By Sector'!$C:$C,$C42,'GCAM By Region By Sector'!$B:$B,$B42)*10^3,SUMIFS('EPS Emissions'!R:R,'EPS Emissions'!$D:$D,'BAU Sector &amp; Region Breakout'!$C42,'EPS Emissions'!$C:$C,'BAU Sector &amp; Region Breakout'!$B42))</f>
        <v>304.85168343123189</v>
      </c>
      <c r="R42" s="2">
        <f>IF($A42="GCAM",SUMIFS('GCAM By Region By Sector'!R:R,'GCAM By Region By Sector'!$C:$C,$C42,'GCAM By Region By Sector'!$B:$B,$B42)*10^3,SUMIFS('EPS Emissions'!S:S,'EPS Emissions'!$D:$D,'BAU Sector &amp; Region Breakout'!$C42,'EPS Emissions'!$C:$C,'BAU Sector &amp; Region Breakout'!$B42))</f>
        <v>331.26455541833189</v>
      </c>
      <c r="S42" s="2">
        <f>IF($A42="GCAM",SUMIFS('GCAM By Region By Sector'!S:S,'GCAM By Region By Sector'!$C:$C,$C42,'GCAM By Region By Sector'!$B:$B,$B42)*10^3,SUMIFS('EPS Emissions'!T:T,'EPS Emissions'!$D:$D,'BAU Sector &amp; Region Breakout'!$C42,'EPS Emissions'!$C:$C,'BAU Sector &amp; Region Breakout'!$B42))</f>
        <v>357.6774274054319</v>
      </c>
      <c r="T42" s="2">
        <f>IF($A42="GCAM",SUMIFS('GCAM By Region By Sector'!T:T,'GCAM By Region By Sector'!$C:$C,$C42,'GCAM By Region By Sector'!$B:$B,$B42)*10^3,SUMIFS('EPS Emissions'!U:U,'EPS Emissions'!$D:$D,'BAU Sector &amp; Region Breakout'!$C42,'EPS Emissions'!$C:$C,'BAU Sector &amp; Region Breakout'!$B42))</f>
        <v>390.94670140559293</v>
      </c>
      <c r="U42" s="2">
        <f>IF($A42="GCAM",SUMIFS('GCAM By Region By Sector'!U:U,'GCAM By Region By Sector'!$C:$C,$C42,'GCAM By Region By Sector'!$B:$B,$B42)*10^3,SUMIFS('EPS Emissions'!V:V,'EPS Emissions'!$D:$D,'BAU Sector &amp; Region Breakout'!$C42,'EPS Emissions'!$C:$C,'BAU Sector &amp; Region Breakout'!$B42))</f>
        <v>424.21597540575397</v>
      </c>
      <c r="V42" s="2">
        <f>IF($A42="GCAM",SUMIFS('GCAM By Region By Sector'!V:V,'GCAM By Region By Sector'!$C:$C,$C42,'GCAM By Region By Sector'!$B:$B,$B42)*10^3,SUMIFS('EPS Emissions'!W:W,'EPS Emissions'!$D:$D,'BAU Sector &amp; Region Breakout'!$C42,'EPS Emissions'!$C:$C,'BAU Sector &amp; Region Breakout'!$B42))</f>
        <v>457.485249405915</v>
      </c>
      <c r="W42" s="2">
        <f>IF($A42="GCAM",SUMIFS('GCAM By Region By Sector'!W:W,'GCAM By Region By Sector'!$C:$C,$C42,'GCAM By Region By Sector'!$B:$B,$B42)*10^3,SUMIFS('EPS Emissions'!X:X,'EPS Emissions'!$D:$D,'BAU Sector &amp; Region Breakout'!$C42,'EPS Emissions'!$C:$C,'BAU Sector &amp; Region Breakout'!$B42))</f>
        <v>490.75452340607603</v>
      </c>
      <c r="X42" s="2">
        <f>IF($A42="GCAM",SUMIFS('GCAM By Region By Sector'!X:X,'GCAM By Region By Sector'!$C:$C,$C42,'GCAM By Region By Sector'!$B:$B,$B42)*10^3,SUMIFS('EPS Emissions'!Y:Y,'EPS Emissions'!$D:$D,'BAU Sector &amp; Region Breakout'!$C42,'EPS Emissions'!$C:$C,'BAU Sector &amp; Region Breakout'!$B42))</f>
        <v>524.02379740623701</v>
      </c>
      <c r="Y42" s="2">
        <f>IF($A42="GCAM",SUMIFS('GCAM By Region By Sector'!Y:Y,'GCAM By Region By Sector'!$C:$C,$C42,'GCAM By Region By Sector'!$B:$B,$B42)*10^3,SUMIFS('EPS Emissions'!Z:Z,'EPS Emissions'!$D:$D,'BAU Sector &amp; Region Breakout'!$C42,'EPS Emissions'!$C:$C,'BAU Sector &amp; Region Breakout'!$B42))</f>
        <v>562.59816071372984</v>
      </c>
      <c r="Z42" s="2">
        <f>IF($A42="GCAM",SUMIFS('GCAM By Region By Sector'!Z:Z,'GCAM By Region By Sector'!$C:$C,$C42,'GCAM By Region By Sector'!$B:$B,$B42)*10^3,SUMIFS('EPS Emissions'!AA:AA,'EPS Emissions'!$D:$D,'BAU Sector &amp; Region Breakout'!$C42,'EPS Emissions'!$C:$C,'BAU Sector &amp; Region Breakout'!$B42))</f>
        <v>601.17252402122256</v>
      </c>
      <c r="AA42" s="2">
        <f>IF($A42="GCAM",SUMIFS('GCAM By Region By Sector'!AA:AA,'GCAM By Region By Sector'!$C:$C,$C42,'GCAM By Region By Sector'!$B:$B,$B42)*10^3,SUMIFS('EPS Emissions'!AB:AB,'EPS Emissions'!$D:$D,'BAU Sector &amp; Region Breakout'!$C42,'EPS Emissions'!$C:$C,'BAU Sector &amp; Region Breakout'!$B42))</f>
        <v>639.74688732871539</v>
      </c>
      <c r="AB42" s="2">
        <f>IF($A42="GCAM",SUMIFS('GCAM By Region By Sector'!AB:AB,'GCAM By Region By Sector'!$C:$C,$C42,'GCAM By Region By Sector'!$B:$B,$B42)*10^3,SUMIFS('EPS Emissions'!AC:AC,'EPS Emissions'!$D:$D,'BAU Sector &amp; Region Breakout'!$C42,'EPS Emissions'!$C:$C,'BAU Sector &amp; Region Breakout'!$B42))</f>
        <v>678.32125063620822</v>
      </c>
      <c r="AC42" s="2">
        <f>IF($A42="GCAM",SUMIFS('GCAM By Region By Sector'!AC:AC,'GCAM By Region By Sector'!$C:$C,$C42,'GCAM By Region By Sector'!$B:$B,$B42)*10^3,SUMIFS('EPS Emissions'!AD:AD,'EPS Emissions'!$D:$D,'BAU Sector &amp; Region Breakout'!$C42,'EPS Emissions'!$C:$C,'BAU Sector &amp; Region Breakout'!$B42))</f>
        <v>716.89561394370094</v>
      </c>
      <c r="AD42" s="2">
        <f>IF($A42="GCAM",SUMIFS('GCAM By Region By Sector'!AD:AD,'GCAM By Region By Sector'!$C:$C,$C42,'GCAM By Region By Sector'!$B:$B,$B42)*10^3,SUMIFS('EPS Emissions'!AE:AE,'EPS Emissions'!$D:$D,'BAU Sector &amp; Region Breakout'!$C42,'EPS Emissions'!$C:$C,'BAU Sector &amp; Region Breakout'!$B42))</f>
        <v>757.53035923154505</v>
      </c>
      <c r="AE42" s="2">
        <f>IF($A42="GCAM",SUMIFS('GCAM By Region By Sector'!AE:AE,'GCAM By Region By Sector'!$C:$C,$C42,'GCAM By Region By Sector'!$B:$B,$B42)*10^3,SUMIFS('EPS Emissions'!AF:AF,'EPS Emissions'!$D:$D,'BAU Sector &amp; Region Breakout'!$C42,'EPS Emissions'!$C:$C,'BAU Sector &amp; Region Breakout'!$B42))</f>
        <v>798.16510451938916</v>
      </c>
      <c r="AF42" s="2">
        <f>IF($A42="GCAM",SUMIFS('GCAM By Region By Sector'!AF:AF,'GCAM By Region By Sector'!$C:$C,$C42,'GCAM By Region By Sector'!$B:$B,$B42)*10^3,SUMIFS('EPS Emissions'!AG:AG,'EPS Emissions'!$D:$D,'BAU Sector &amp; Region Breakout'!$C42,'EPS Emissions'!$C:$C,'BAU Sector &amp; Region Breakout'!$B42))</f>
        <v>838.79984980723327</v>
      </c>
      <c r="AG42" s="2">
        <f>IF($A42="GCAM",SUMIFS('GCAM By Region By Sector'!AG:AG,'GCAM By Region By Sector'!$C:$C,$C42,'GCAM By Region By Sector'!$B:$B,$B42)*10^3,SUMIFS('EPS Emissions'!AH:AH,'EPS Emissions'!$D:$D,'BAU Sector &amp; Region Breakout'!$C42,'EPS Emissions'!$C:$C,'BAU Sector &amp; Region Breakout'!$B42))</f>
        <v>879.4345950950775</v>
      </c>
      <c r="AH42" s="2">
        <f>IF($A42="GCAM",SUMIFS('GCAM By Region By Sector'!AH:AH,'GCAM By Region By Sector'!$C:$C,$C42,'GCAM By Region By Sector'!$B:$B,$B42)*10^3,SUMIFS('EPS Emissions'!AI:AI,'EPS Emissions'!$D:$D,'BAU Sector &amp; Region Breakout'!$C42,'EPS Emissions'!$C:$C,'BAU Sector &amp; Region Breakout'!$B42))</f>
        <v>920.0693403829215</v>
      </c>
    </row>
    <row r="43" spans="1:34" x14ac:dyDescent="0.35">
      <c r="A43" t="str">
        <f>VLOOKUP(B43,'BAU Global Total'!A$3:C$34,3,FALSE)</f>
        <v>GCAM</v>
      </c>
      <c r="B43" t="s">
        <v>18</v>
      </c>
      <c r="C43" t="s">
        <v>66</v>
      </c>
      <c r="D43" s="2">
        <f>IF($A43="GCAM",SUMIFS('GCAM By Region By Sector'!D:D,'GCAM By Region By Sector'!$C:$C,$C43,'GCAM By Region By Sector'!$B:$B,$B43)*10^3,SUMIFS('EPS Emissions'!E:E,'EPS Emissions'!$D:$D,'BAU Sector &amp; Region Breakout'!$C43,'EPS Emissions'!$C:$C,'BAU Sector &amp; Region Breakout'!$B43))</f>
        <v>3.647032485</v>
      </c>
      <c r="E43" s="2">
        <f>IF($A43="GCAM",SUMIFS('GCAM By Region By Sector'!E:E,'GCAM By Region By Sector'!$C:$C,$C43,'GCAM By Region By Sector'!$B:$B,$B43)*10^3,SUMIFS('EPS Emissions'!F:F,'EPS Emissions'!$D:$D,'BAU Sector &amp; Region Breakout'!$C43,'EPS Emissions'!$C:$C,'BAU Sector &amp; Region Breakout'!$B43))</f>
        <v>3.7606206850000001</v>
      </c>
      <c r="F43" s="2">
        <f>IF($A43="GCAM",SUMIFS('GCAM By Region By Sector'!F:F,'GCAM By Region By Sector'!$C:$C,$C43,'GCAM By Region By Sector'!$B:$B,$B43)*10^3,SUMIFS('EPS Emissions'!G:G,'EPS Emissions'!$D:$D,'BAU Sector &amp; Region Breakout'!$C43,'EPS Emissions'!$C:$C,'BAU Sector &amp; Region Breakout'!$B43))</f>
        <v>3.8742088849999998</v>
      </c>
      <c r="G43" s="2">
        <f>IF($A43="GCAM",SUMIFS('GCAM By Region By Sector'!G:G,'GCAM By Region By Sector'!$C:$C,$C43,'GCAM By Region By Sector'!$B:$B,$B43)*10^3,SUMIFS('EPS Emissions'!H:H,'EPS Emissions'!$D:$D,'BAU Sector &amp; Region Breakout'!$C43,'EPS Emissions'!$C:$C,'BAU Sector &amp; Region Breakout'!$B43))</f>
        <v>3.9877970850000004</v>
      </c>
      <c r="H43" s="2">
        <f>IF($A43="GCAM",SUMIFS('GCAM By Region By Sector'!H:H,'GCAM By Region By Sector'!$C:$C,$C43,'GCAM By Region By Sector'!$B:$B,$B43)*10^3,SUMIFS('EPS Emissions'!I:I,'EPS Emissions'!$D:$D,'BAU Sector &amp; Region Breakout'!$C43,'EPS Emissions'!$C:$C,'BAU Sector &amp; Region Breakout'!$B43))</f>
        <v>4.1013852850000001</v>
      </c>
      <c r="I43" s="2">
        <f>IF($A43="GCAM",SUMIFS('GCAM By Region By Sector'!I:I,'GCAM By Region By Sector'!$C:$C,$C43,'GCAM By Region By Sector'!$B:$B,$B43)*10^3,SUMIFS('EPS Emissions'!J:J,'EPS Emissions'!$D:$D,'BAU Sector &amp; Region Breakout'!$C43,'EPS Emissions'!$C:$C,'BAU Sector &amp; Region Breakout'!$B43))</f>
        <v>4.2149734850000007</v>
      </c>
      <c r="J43" s="2">
        <f>IF($A43="GCAM",SUMIFS('GCAM By Region By Sector'!J:J,'GCAM By Region By Sector'!$C:$C,$C43,'GCAM By Region By Sector'!$B:$B,$B43)*10^3,SUMIFS('EPS Emissions'!K:K,'EPS Emissions'!$D:$D,'BAU Sector &amp; Region Breakout'!$C43,'EPS Emissions'!$C:$C,'BAU Sector &amp; Region Breakout'!$B43))</f>
        <v>4.5801820850000006</v>
      </c>
      <c r="K43" s="2">
        <f>IF($A43="GCAM",SUMIFS('GCAM By Region By Sector'!K:K,'GCAM By Region By Sector'!$C:$C,$C43,'GCAM By Region By Sector'!$B:$B,$B43)*10^3,SUMIFS('EPS Emissions'!L:L,'EPS Emissions'!$D:$D,'BAU Sector &amp; Region Breakout'!$C43,'EPS Emissions'!$C:$C,'BAU Sector &amp; Region Breakout'!$B43))</f>
        <v>4.9453906850000005</v>
      </c>
      <c r="L43" s="2">
        <f>IF($A43="GCAM",SUMIFS('GCAM By Region By Sector'!L:L,'GCAM By Region By Sector'!$C:$C,$C43,'GCAM By Region By Sector'!$B:$B,$B43)*10^3,SUMIFS('EPS Emissions'!M:M,'EPS Emissions'!$D:$D,'BAU Sector &amp; Region Breakout'!$C43,'EPS Emissions'!$C:$C,'BAU Sector &amp; Region Breakout'!$B43))</f>
        <v>5.3105992850000003</v>
      </c>
      <c r="M43" s="2">
        <f>IF($A43="GCAM",SUMIFS('GCAM By Region By Sector'!M:M,'GCAM By Region By Sector'!$C:$C,$C43,'GCAM By Region By Sector'!$B:$B,$B43)*10^3,SUMIFS('EPS Emissions'!N:N,'EPS Emissions'!$D:$D,'BAU Sector &amp; Region Breakout'!$C43,'EPS Emissions'!$C:$C,'BAU Sector &amp; Region Breakout'!$B43))</f>
        <v>5.6758078850000002</v>
      </c>
      <c r="N43" s="2">
        <f>IF($A43="GCAM",SUMIFS('GCAM By Region By Sector'!N:N,'GCAM By Region By Sector'!$C:$C,$C43,'GCAM By Region By Sector'!$B:$B,$B43)*10^3,SUMIFS('EPS Emissions'!O:O,'EPS Emissions'!$D:$D,'BAU Sector &amp; Region Breakout'!$C43,'EPS Emissions'!$C:$C,'BAU Sector &amp; Region Breakout'!$B43))</f>
        <v>6.0410164850000001</v>
      </c>
      <c r="O43" s="2">
        <f>IF($A43="GCAM",SUMIFS('GCAM By Region By Sector'!O:O,'GCAM By Region By Sector'!$C:$C,$C43,'GCAM By Region By Sector'!$B:$B,$B43)*10^3,SUMIFS('EPS Emissions'!P:P,'EPS Emissions'!$D:$D,'BAU Sector &amp; Region Breakout'!$C43,'EPS Emissions'!$C:$C,'BAU Sector &amp; Region Breakout'!$B43))</f>
        <v>6.5687054850000006</v>
      </c>
      <c r="P43" s="2">
        <f>IF($A43="GCAM",SUMIFS('GCAM By Region By Sector'!P:P,'GCAM By Region By Sector'!$C:$C,$C43,'GCAM By Region By Sector'!$B:$B,$B43)*10^3,SUMIFS('EPS Emissions'!Q:Q,'EPS Emissions'!$D:$D,'BAU Sector &amp; Region Breakout'!$C43,'EPS Emissions'!$C:$C,'BAU Sector &amp; Region Breakout'!$B43))</f>
        <v>7.0963944850000011</v>
      </c>
      <c r="Q43" s="2">
        <f>IF($A43="GCAM",SUMIFS('GCAM By Region By Sector'!Q:Q,'GCAM By Region By Sector'!$C:$C,$C43,'GCAM By Region By Sector'!$B:$B,$B43)*10^3,SUMIFS('EPS Emissions'!R:R,'EPS Emissions'!$D:$D,'BAU Sector &amp; Region Breakout'!$C43,'EPS Emissions'!$C:$C,'BAU Sector &amp; Region Breakout'!$B43))</f>
        <v>7.6240834850000008</v>
      </c>
      <c r="R43" s="2">
        <f>IF($A43="GCAM",SUMIFS('GCAM By Region By Sector'!R:R,'GCAM By Region By Sector'!$C:$C,$C43,'GCAM By Region By Sector'!$B:$B,$B43)*10^3,SUMIFS('EPS Emissions'!S:S,'EPS Emissions'!$D:$D,'BAU Sector &amp; Region Breakout'!$C43,'EPS Emissions'!$C:$C,'BAU Sector &amp; Region Breakout'!$B43))</f>
        <v>8.1517724850000004</v>
      </c>
      <c r="S43" s="2">
        <f>IF($A43="GCAM",SUMIFS('GCAM By Region By Sector'!S:S,'GCAM By Region By Sector'!$C:$C,$C43,'GCAM By Region By Sector'!$B:$B,$B43)*10^3,SUMIFS('EPS Emissions'!T:T,'EPS Emissions'!$D:$D,'BAU Sector &amp; Region Breakout'!$C43,'EPS Emissions'!$C:$C,'BAU Sector &amp; Region Breakout'!$B43))</f>
        <v>8.6794614850000009</v>
      </c>
      <c r="T43" s="2">
        <f>IF($A43="GCAM",SUMIFS('GCAM By Region By Sector'!T:T,'GCAM By Region By Sector'!$C:$C,$C43,'GCAM By Region By Sector'!$B:$B,$B43)*10^3,SUMIFS('EPS Emissions'!U:U,'EPS Emissions'!$D:$D,'BAU Sector &amp; Region Breakout'!$C43,'EPS Emissions'!$C:$C,'BAU Sector &amp; Region Breakout'!$B43))</f>
        <v>9.4950835220000016</v>
      </c>
      <c r="U43" s="2">
        <f>IF($A43="GCAM",SUMIFS('GCAM By Region By Sector'!U:U,'GCAM By Region By Sector'!$C:$C,$C43,'GCAM By Region By Sector'!$B:$B,$B43)*10^3,SUMIFS('EPS Emissions'!V:V,'EPS Emissions'!$D:$D,'BAU Sector &amp; Region Breakout'!$C43,'EPS Emissions'!$C:$C,'BAU Sector &amp; Region Breakout'!$B43))</f>
        <v>10.310705559000002</v>
      </c>
      <c r="V43" s="2">
        <f>IF($A43="GCAM",SUMIFS('GCAM By Region By Sector'!V:V,'GCAM By Region By Sector'!$C:$C,$C43,'GCAM By Region By Sector'!$B:$B,$B43)*10^3,SUMIFS('EPS Emissions'!W:W,'EPS Emissions'!$D:$D,'BAU Sector &amp; Region Breakout'!$C43,'EPS Emissions'!$C:$C,'BAU Sector &amp; Region Breakout'!$B43))</f>
        <v>11.126327596000001</v>
      </c>
      <c r="W43" s="2">
        <f>IF($A43="GCAM",SUMIFS('GCAM By Region By Sector'!W:W,'GCAM By Region By Sector'!$C:$C,$C43,'GCAM By Region By Sector'!$B:$B,$B43)*10^3,SUMIFS('EPS Emissions'!X:X,'EPS Emissions'!$D:$D,'BAU Sector &amp; Region Breakout'!$C43,'EPS Emissions'!$C:$C,'BAU Sector &amp; Region Breakout'!$B43))</f>
        <v>11.941949633000002</v>
      </c>
      <c r="X43" s="2">
        <f>IF($A43="GCAM",SUMIFS('GCAM By Region By Sector'!X:X,'GCAM By Region By Sector'!$C:$C,$C43,'GCAM By Region By Sector'!$B:$B,$B43)*10^3,SUMIFS('EPS Emissions'!Y:Y,'EPS Emissions'!$D:$D,'BAU Sector &amp; Region Breakout'!$C43,'EPS Emissions'!$C:$C,'BAU Sector &amp; Region Breakout'!$B43))</f>
        <v>12.757571670000003</v>
      </c>
      <c r="Y43" s="2">
        <f>IF($A43="GCAM",SUMIFS('GCAM By Region By Sector'!Y:Y,'GCAM By Region By Sector'!$C:$C,$C43,'GCAM By Region By Sector'!$B:$B,$B43)*10^3,SUMIFS('EPS Emissions'!Z:Z,'EPS Emissions'!$D:$D,'BAU Sector &amp; Region Breakout'!$C43,'EPS Emissions'!$C:$C,'BAU Sector &amp; Region Breakout'!$B43))</f>
        <v>13.817791822000002</v>
      </c>
      <c r="Z43" s="2">
        <f>IF($A43="GCAM",SUMIFS('GCAM By Region By Sector'!Z:Z,'GCAM By Region By Sector'!$C:$C,$C43,'GCAM By Region By Sector'!$B:$B,$B43)*10^3,SUMIFS('EPS Emissions'!AA:AA,'EPS Emissions'!$D:$D,'BAU Sector &amp; Region Breakout'!$C43,'EPS Emissions'!$C:$C,'BAU Sector &amp; Region Breakout'!$B43))</f>
        <v>14.878011974</v>
      </c>
      <c r="AA43" s="2">
        <f>IF($A43="GCAM",SUMIFS('GCAM By Region By Sector'!AA:AA,'GCAM By Region By Sector'!$C:$C,$C43,'GCAM By Region By Sector'!$B:$B,$B43)*10^3,SUMIFS('EPS Emissions'!AB:AB,'EPS Emissions'!$D:$D,'BAU Sector &amp; Region Breakout'!$C43,'EPS Emissions'!$C:$C,'BAU Sector &amp; Region Breakout'!$B43))</f>
        <v>15.938232125999999</v>
      </c>
      <c r="AB43" s="2">
        <f>IF($A43="GCAM",SUMIFS('GCAM By Region By Sector'!AB:AB,'GCAM By Region By Sector'!$C:$C,$C43,'GCAM By Region By Sector'!$B:$B,$B43)*10^3,SUMIFS('EPS Emissions'!AC:AC,'EPS Emissions'!$D:$D,'BAU Sector &amp; Region Breakout'!$C43,'EPS Emissions'!$C:$C,'BAU Sector &amp; Region Breakout'!$B43))</f>
        <v>16.998452277999998</v>
      </c>
      <c r="AC43" s="2">
        <f>IF($A43="GCAM",SUMIFS('GCAM By Region By Sector'!AC:AC,'GCAM By Region By Sector'!$C:$C,$C43,'GCAM By Region By Sector'!$B:$B,$B43)*10^3,SUMIFS('EPS Emissions'!AD:AD,'EPS Emissions'!$D:$D,'BAU Sector &amp; Region Breakout'!$C43,'EPS Emissions'!$C:$C,'BAU Sector &amp; Region Breakout'!$B43))</f>
        <v>18.058672429999998</v>
      </c>
      <c r="AD43" s="2">
        <f>IF($A43="GCAM",SUMIFS('GCAM By Region By Sector'!AD:AD,'GCAM By Region By Sector'!$C:$C,$C43,'GCAM By Region By Sector'!$B:$B,$B43)*10^3,SUMIFS('EPS Emissions'!AE:AE,'EPS Emissions'!$D:$D,'BAU Sector &amp; Region Breakout'!$C43,'EPS Emissions'!$C:$C,'BAU Sector &amp; Region Breakout'!$B43))</f>
        <v>19.384630233999999</v>
      </c>
      <c r="AE43" s="2">
        <f>IF($A43="GCAM",SUMIFS('GCAM By Region By Sector'!AE:AE,'GCAM By Region By Sector'!$C:$C,$C43,'GCAM By Region By Sector'!$B:$B,$B43)*10^3,SUMIFS('EPS Emissions'!AF:AF,'EPS Emissions'!$D:$D,'BAU Sector &amp; Region Breakout'!$C43,'EPS Emissions'!$C:$C,'BAU Sector &amp; Region Breakout'!$B43))</f>
        <v>20.710588038000001</v>
      </c>
      <c r="AF43" s="2">
        <f>IF($A43="GCAM",SUMIFS('GCAM By Region By Sector'!AF:AF,'GCAM By Region By Sector'!$C:$C,$C43,'GCAM By Region By Sector'!$B:$B,$B43)*10^3,SUMIFS('EPS Emissions'!AG:AG,'EPS Emissions'!$D:$D,'BAU Sector &amp; Region Breakout'!$C43,'EPS Emissions'!$C:$C,'BAU Sector &amp; Region Breakout'!$B43))</f>
        <v>22.036545842000002</v>
      </c>
      <c r="AG43" s="2">
        <f>IF($A43="GCAM",SUMIFS('GCAM By Region By Sector'!AG:AG,'GCAM By Region By Sector'!$C:$C,$C43,'GCAM By Region By Sector'!$B:$B,$B43)*10^3,SUMIFS('EPS Emissions'!AH:AH,'EPS Emissions'!$D:$D,'BAU Sector &amp; Region Breakout'!$C43,'EPS Emissions'!$C:$C,'BAU Sector &amp; Region Breakout'!$B43))</f>
        <v>23.362503646</v>
      </c>
      <c r="AH43" s="2">
        <f>IF($A43="GCAM",SUMIFS('GCAM By Region By Sector'!AH:AH,'GCAM By Region By Sector'!$C:$C,$C43,'GCAM By Region By Sector'!$B:$B,$B43)*10^3,SUMIFS('EPS Emissions'!AI:AI,'EPS Emissions'!$D:$D,'BAU Sector &amp; Region Breakout'!$C43,'EPS Emissions'!$C:$C,'BAU Sector &amp; Region Breakout'!$B43))</f>
        <v>24.688461450000002</v>
      </c>
    </row>
    <row r="44" spans="1:34" x14ac:dyDescent="0.35">
      <c r="A44" t="str">
        <f>VLOOKUP(B44,'BAU Global Total'!A$3:C$34,3,FALSE)</f>
        <v>GCAM</v>
      </c>
      <c r="B44" t="s">
        <v>18</v>
      </c>
      <c r="C44" t="s">
        <v>67</v>
      </c>
      <c r="D44" s="2">
        <f>IF($A44="GCAM",SUMIFS('GCAM By Region By Sector'!D:D,'GCAM By Region By Sector'!$C:$C,$C44,'GCAM By Region By Sector'!$B:$B,$B44)*10^3,SUMIFS('EPS Emissions'!E:E,'EPS Emissions'!$D:$D,'BAU Sector &amp; Region Breakout'!$C44,'EPS Emissions'!$C:$C,'BAU Sector &amp; Region Breakout'!$B44))</f>
        <v>90.075573617969638</v>
      </c>
      <c r="E44" s="2">
        <f>IF($A44="GCAM",SUMIFS('GCAM By Region By Sector'!E:E,'GCAM By Region By Sector'!$C:$C,$C44,'GCAM By Region By Sector'!$B:$B,$B44)*10^3,SUMIFS('EPS Emissions'!F:F,'EPS Emissions'!$D:$D,'BAU Sector &amp; Region Breakout'!$C44,'EPS Emissions'!$C:$C,'BAU Sector &amp; Region Breakout'!$B44))</f>
        <v>92.204140939513309</v>
      </c>
      <c r="F44" s="2">
        <f>IF($A44="GCAM",SUMIFS('GCAM By Region By Sector'!F:F,'GCAM By Region By Sector'!$C:$C,$C44,'GCAM By Region By Sector'!$B:$B,$B44)*10^3,SUMIFS('EPS Emissions'!G:G,'EPS Emissions'!$D:$D,'BAU Sector &amp; Region Breakout'!$C44,'EPS Emissions'!$C:$C,'BAU Sector &amp; Region Breakout'!$B44))</f>
        <v>94.332708261056979</v>
      </c>
      <c r="G44" s="2">
        <f>IF($A44="GCAM",SUMIFS('GCAM By Region By Sector'!G:G,'GCAM By Region By Sector'!$C:$C,$C44,'GCAM By Region By Sector'!$B:$B,$B44)*10^3,SUMIFS('EPS Emissions'!H:H,'EPS Emissions'!$D:$D,'BAU Sector &amp; Region Breakout'!$C44,'EPS Emissions'!$C:$C,'BAU Sector &amp; Region Breakout'!$B44))</f>
        <v>96.461275582600649</v>
      </c>
      <c r="H44" s="2">
        <f>IF($A44="GCAM",SUMIFS('GCAM By Region By Sector'!H:H,'GCAM By Region By Sector'!$C:$C,$C44,'GCAM By Region By Sector'!$B:$B,$B44)*10^3,SUMIFS('EPS Emissions'!I:I,'EPS Emissions'!$D:$D,'BAU Sector &amp; Region Breakout'!$C44,'EPS Emissions'!$C:$C,'BAU Sector &amp; Region Breakout'!$B44))</f>
        <v>98.589842904144319</v>
      </c>
      <c r="I44" s="2">
        <f>IF($A44="GCAM",SUMIFS('GCAM By Region By Sector'!I:I,'GCAM By Region By Sector'!$C:$C,$C44,'GCAM By Region By Sector'!$B:$B,$B44)*10^3,SUMIFS('EPS Emissions'!J:J,'EPS Emissions'!$D:$D,'BAU Sector &amp; Region Breakout'!$C44,'EPS Emissions'!$C:$C,'BAU Sector &amp; Region Breakout'!$B44))</f>
        <v>100.71841022568799</v>
      </c>
      <c r="J44" s="2">
        <f>IF($A44="GCAM",SUMIFS('GCAM By Region By Sector'!J:J,'GCAM By Region By Sector'!$C:$C,$C44,'GCAM By Region By Sector'!$B:$B,$B44)*10^3,SUMIFS('EPS Emissions'!K:K,'EPS Emissions'!$D:$D,'BAU Sector &amp; Region Breakout'!$C44,'EPS Emissions'!$C:$C,'BAU Sector &amp; Region Breakout'!$B44))</f>
        <v>106.14638487150319</v>
      </c>
      <c r="K44" s="2">
        <f>IF($A44="GCAM",SUMIFS('GCAM By Region By Sector'!K:K,'GCAM By Region By Sector'!$C:$C,$C44,'GCAM By Region By Sector'!$B:$B,$B44)*10^3,SUMIFS('EPS Emissions'!L:L,'EPS Emissions'!$D:$D,'BAU Sector &amp; Region Breakout'!$C44,'EPS Emissions'!$C:$C,'BAU Sector &amp; Region Breakout'!$B44))</f>
        <v>111.5743595173184</v>
      </c>
      <c r="L44" s="2">
        <f>IF($A44="GCAM",SUMIFS('GCAM By Region By Sector'!L:L,'GCAM By Region By Sector'!$C:$C,$C44,'GCAM By Region By Sector'!$B:$B,$B44)*10^3,SUMIFS('EPS Emissions'!M:M,'EPS Emissions'!$D:$D,'BAU Sector &amp; Region Breakout'!$C44,'EPS Emissions'!$C:$C,'BAU Sector &amp; Region Breakout'!$B44))</f>
        <v>117.00233416313358</v>
      </c>
      <c r="M44" s="2">
        <f>IF($A44="GCAM",SUMIFS('GCAM By Region By Sector'!M:M,'GCAM By Region By Sector'!$C:$C,$C44,'GCAM By Region By Sector'!$B:$B,$B44)*10^3,SUMIFS('EPS Emissions'!N:N,'EPS Emissions'!$D:$D,'BAU Sector &amp; Region Breakout'!$C44,'EPS Emissions'!$C:$C,'BAU Sector &amp; Region Breakout'!$B44))</f>
        <v>122.43030880894878</v>
      </c>
      <c r="N44" s="2">
        <f>IF($A44="GCAM",SUMIFS('GCAM By Region By Sector'!N:N,'GCAM By Region By Sector'!$C:$C,$C44,'GCAM By Region By Sector'!$B:$B,$B44)*10^3,SUMIFS('EPS Emissions'!O:O,'EPS Emissions'!$D:$D,'BAU Sector &amp; Region Breakout'!$C44,'EPS Emissions'!$C:$C,'BAU Sector &amp; Region Breakout'!$B44))</f>
        <v>127.85828345476399</v>
      </c>
      <c r="O44" s="2">
        <f>IF($A44="GCAM",SUMIFS('GCAM By Region By Sector'!O:O,'GCAM By Region By Sector'!$C:$C,$C44,'GCAM By Region By Sector'!$B:$B,$B44)*10^3,SUMIFS('EPS Emissions'!P:P,'EPS Emissions'!$D:$D,'BAU Sector &amp; Region Breakout'!$C44,'EPS Emissions'!$C:$C,'BAU Sector &amp; Region Breakout'!$B44))</f>
        <v>133.92786142422452</v>
      </c>
      <c r="P44" s="2">
        <f>IF($A44="GCAM",SUMIFS('GCAM By Region By Sector'!P:P,'GCAM By Region By Sector'!$C:$C,$C44,'GCAM By Region By Sector'!$B:$B,$B44)*10^3,SUMIFS('EPS Emissions'!Q:Q,'EPS Emissions'!$D:$D,'BAU Sector &amp; Region Breakout'!$C44,'EPS Emissions'!$C:$C,'BAU Sector &amp; Region Breakout'!$B44))</f>
        <v>139.99743939368506</v>
      </c>
      <c r="Q44" s="2">
        <f>IF($A44="GCAM",SUMIFS('GCAM By Region By Sector'!Q:Q,'GCAM By Region By Sector'!$C:$C,$C44,'GCAM By Region By Sector'!$B:$B,$B44)*10^3,SUMIFS('EPS Emissions'!R:R,'EPS Emissions'!$D:$D,'BAU Sector &amp; Region Breakout'!$C44,'EPS Emissions'!$C:$C,'BAU Sector &amp; Region Breakout'!$B44))</f>
        <v>146.0670173631456</v>
      </c>
      <c r="R44" s="2">
        <f>IF($A44="GCAM",SUMIFS('GCAM By Region By Sector'!R:R,'GCAM By Region By Sector'!$C:$C,$C44,'GCAM By Region By Sector'!$B:$B,$B44)*10^3,SUMIFS('EPS Emissions'!S:S,'EPS Emissions'!$D:$D,'BAU Sector &amp; Region Breakout'!$C44,'EPS Emissions'!$C:$C,'BAU Sector &amp; Region Breakout'!$B44))</f>
        <v>152.13659533260613</v>
      </c>
      <c r="S44" s="2">
        <f>IF($A44="GCAM",SUMIFS('GCAM By Region By Sector'!S:S,'GCAM By Region By Sector'!$C:$C,$C44,'GCAM By Region By Sector'!$B:$B,$B44)*10^3,SUMIFS('EPS Emissions'!T:T,'EPS Emissions'!$D:$D,'BAU Sector &amp; Region Breakout'!$C44,'EPS Emissions'!$C:$C,'BAU Sector &amp; Region Breakout'!$B44))</f>
        <v>158.20617330206665</v>
      </c>
      <c r="T44" s="2">
        <f>IF($A44="GCAM",SUMIFS('GCAM By Region By Sector'!T:T,'GCAM By Region By Sector'!$C:$C,$C44,'GCAM By Region By Sector'!$B:$B,$B44)*10^3,SUMIFS('EPS Emissions'!U:U,'EPS Emissions'!$D:$D,'BAU Sector &amp; Region Breakout'!$C44,'EPS Emissions'!$C:$C,'BAU Sector &amp; Region Breakout'!$B44))</f>
        <v>165.70111435479518</v>
      </c>
      <c r="U44" s="2">
        <f>IF($A44="GCAM",SUMIFS('GCAM By Region By Sector'!U:U,'GCAM By Region By Sector'!$C:$C,$C44,'GCAM By Region By Sector'!$B:$B,$B44)*10^3,SUMIFS('EPS Emissions'!V:V,'EPS Emissions'!$D:$D,'BAU Sector &amp; Region Breakout'!$C44,'EPS Emissions'!$C:$C,'BAU Sector &amp; Region Breakout'!$B44))</f>
        <v>173.19605540752366</v>
      </c>
      <c r="V44" s="2">
        <f>IF($A44="GCAM",SUMIFS('GCAM By Region By Sector'!V:V,'GCAM By Region By Sector'!$C:$C,$C44,'GCAM By Region By Sector'!$B:$B,$B44)*10^3,SUMIFS('EPS Emissions'!W:W,'EPS Emissions'!$D:$D,'BAU Sector &amp; Region Breakout'!$C44,'EPS Emissions'!$C:$C,'BAU Sector &amp; Region Breakout'!$B44))</f>
        <v>180.69099646025219</v>
      </c>
      <c r="W44" s="2">
        <f>IF($A44="GCAM",SUMIFS('GCAM By Region By Sector'!W:W,'GCAM By Region By Sector'!$C:$C,$C44,'GCAM By Region By Sector'!$B:$B,$B44)*10^3,SUMIFS('EPS Emissions'!X:X,'EPS Emissions'!$D:$D,'BAU Sector &amp; Region Breakout'!$C44,'EPS Emissions'!$C:$C,'BAU Sector &amp; Region Breakout'!$B44))</f>
        <v>188.18593751298067</v>
      </c>
      <c r="X44" s="2">
        <f>IF($A44="GCAM",SUMIFS('GCAM By Region By Sector'!X:X,'GCAM By Region By Sector'!$C:$C,$C44,'GCAM By Region By Sector'!$B:$B,$B44)*10^3,SUMIFS('EPS Emissions'!Y:Y,'EPS Emissions'!$D:$D,'BAU Sector &amp; Region Breakout'!$C44,'EPS Emissions'!$C:$C,'BAU Sector &amp; Region Breakout'!$B44))</f>
        <v>195.68087856570921</v>
      </c>
      <c r="Y44" s="2">
        <f>IF($A44="GCAM",SUMIFS('GCAM By Region By Sector'!Y:Y,'GCAM By Region By Sector'!$C:$C,$C44,'GCAM By Region By Sector'!$B:$B,$B44)*10^3,SUMIFS('EPS Emissions'!Z:Z,'EPS Emissions'!$D:$D,'BAU Sector &amp; Region Breakout'!$C44,'EPS Emissions'!$C:$C,'BAU Sector &amp; Region Breakout'!$B44))</f>
        <v>204.77520080226736</v>
      </c>
      <c r="Z44" s="2">
        <f>IF($A44="GCAM",SUMIFS('GCAM By Region By Sector'!Z:Z,'GCAM By Region By Sector'!$C:$C,$C44,'GCAM By Region By Sector'!$B:$B,$B44)*10^3,SUMIFS('EPS Emissions'!AA:AA,'EPS Emissions'!$D:$D,'BAU Sector &amp; Region Breakout'!$C44,'EPS Emissions'!$C:$C,'BAU Sector &amp; Region Breakout'!$B44))</f>
        <v>213.86952303882552</v>
      </c>
      <c r="AA44" s="2">
        <f>IF($A44="GCAM",SUMIFS('GCAM By Region By Sector'!AA:AA,'GCAM By Region By Sector'!$C:$C,$C44,'GCAM By Region By Sector'!$B:$B,$B44)*10^3,SUMIFS('EPS Emissions'!AB:AB,'EPS Emissions'!$D:$D,'BAU Sector &amp; Region Breakout'!$C44,'EPS Emissions'!$C:$C,'BAU Sector &amp; Region Breakout'!$B44))</f>
        <v>222.96384527538368</v>
      </c>
      <c r="AB44" s="2">
        <f>IF($A44="GCAM",SUMIFS('GCAM By Region By Sector'!AB:AB,'GCAM By Region By Sector'!$C:$C,$C44,'GCAM By Region By Sector'!$B:$B,$B44)*10^3,SUMIFS('EPS Emissions'!AC:AC,'EPS Emissions'!$D:$D,'BAU Sector &amp; Region Breakout'!$C44,'EPS Emissions'!$C:$C,'BAU Sector &amp; Region Breakout'!$B44))</f>
        <v>232.05816751194186</v>
      </c>
      <c r="AC44" s="2">
        <f>IF($A44="GCAM",SUMIFS('GCAM By Region By Sector'!AC:AC,'GCAM By Region By Sector'!$C:$C,$C44,'GCAM By Region By Sector'!$B:$B,$B44)*10^3,SUMIFS('EPS Emissions'!AD:AD,'EPS Emissions'!$D:$D,'BAU Sector &amp; Region Breakout'!$C44,'EPS Emissions'!$C:$C,'BAU Sector &amp; Region Breakout'!$B44))</f>
        <v>241.15248974850002</v>
      </c>
      <c r="AD44" s="2">
        <f>IF($A44="GCAM",SUMIFS('GCAM By Region By Sector'!AD:AD,'GCAM By Region By Sector'!$C:$C,$C44,'GCAM By Region By Sector'!$B:$B,$B44)*10^3,SUMIFS('EPS Emissions'!AE:AE,'EPS Emissions'!$D:$D,'BAU Sector &amp; Region Breakout'!$C44,'EPS Emissions'!$C:$C,'BAU Sector &amp; Region Breakout'!$B44))</f>
        <v>251.51108022699802</v>
      </c>
      <c r="AE44" s="2">
        <f>IF($A44="GCAM",SUMIFS('GCAM By Region By Sector'!AE:AE,'GCAM By Region By Sector'!$C:$C,$C44,'GCAM By Region By Sector'!$B:$B,$B44)*10^3,SUMIFS('EPS Emissions'!AF:AF,'EPS Emissions'!$D:$D,'BAU Sector &amp; Region Breakout'!$C44,'EPS Emissions'!$C:$C,'BAU Sector &amp; Region Breakout'!$B44))</f>
        <v>261.86967070549599</v>
      </c>
      <c r="AF44" s="2">
        <f>IF($A44="GCAM",SUMIFS('GCAM By Region By Sector'!AF:AF,'GCAM By Region By Sector'!$C:$C,$C44,'GCAM By Region By Sector'!$B:$B,$B44)*10^3,SUMIFS('EPS Emissions'!AG:AG,'EPS Emissions'!$D:$D,'BAU Sector &amp; Region Breakout'!$C44,'EPS Emissions'!$C:$C,'BAU Sector &amp; Region Breakout'!$B44))</f>
        <v>272.22826118399399</v>
      </c>
      <c r="AG44" s="2">
        <f>IF($A44="GCAM",SUMIFS('GCAM By Region By Sector'!AG:AG,'GCAM By Region By Sector'!$C:$C,$C44,'GCAM By Region By Sector'!$B:$B,$B44)*10^3,SUMIFS('EPS Emissions'!AH:AH,'EPS Emissions'!$D:$D,'BAU Sector &amp; Region Breakout'!$C44,'EPS Emissions'!$C:$C,'BAU Sector &amp; Region Breakout'!$B44))</f>
        <v>282.58685166249199</v>
      </c>
      <c r="AH44" s="2">
        <f>IF($A44="GCAM",SUMIFS('GCAM By Region By Sector'!AH:AH,'GCAM By Region By Sector'!$C:$C,$C44,'GCAM By Region By Sector'!$B:$B,$B44)*10^3,SUMIFS('EPS Emissions'!AI:AI,'EPS Emissions'!$D:$D,'BAU Sector &amp; Region Breakout'!$C44,'EPS Emissions'!$C:$C,'BAU Sector &amp; Region Breakout'!$B44))</f>
        <v>292.94544214099</v>
      </c>
    </row>
    <row r="45" spans="1:34" x14ac:dyDescent="0.35">
      <c r="A45" t="str">
        <f>VLOOKUP(B45,'BAU Global Total'!A$3:C$34,3,FALSE)</f>
        <v>GCAM</v>
      </c>
      <c r="B45" t="s">
        <v>18</v>
      </c>
      <c r="C45" t="s">
        <v>68</v>
      </c>
      <c r="D45" s="2">
        <f>IF($A45="GCAM",SUMIFS('GCAM By Region By Sector'!D:D,'GCAM By Region By Sector'!$C:$C,$C45,'GCAM By Region By Sector'!$B:$B,$B45)*10^3,SUMIFS('EPS Emissions'!E:E,'EPS Emissions'!$D:$D,'BAU Sector &amp; Region Breakout'!$C45,'EPS Emissions'!$C:$C,'BAU Sector &amp; Region Breakout'!$B45))</f>
        <v>7.4235450311999998</v>
      </c>
      <c r="E45" s="2">
        <f>IF($A45="GCAM",SUMIFS('GCAM By Region By Sector'!E:E,'GCAM By Region By Sector'!$C:$C,$C45,'GCAM By Region By Sector'!$B:$B,$B45)*10^3,SUMIFS('EPS Emissions'!F:F,'EPS Emissions'!$D:$D,'BAU Sector &amp; Region Breakout'!$C45,'EPS Emissions'!$C:$C,'BAU Sector &amp; Region Breakout'!$B45))</f>
        <v>7.5252413892399996</v>
      </c>
      <c r="F45" s="2">
        <f>IF($A45="GCAM",SUMIFS('GCAM By Region By Sector'!F:F,'GCAM By Region By Sector'!$C:$C,$C45,'GCAM By Region By Sector'!$B:$B,$B45)*10^3,SUMIFS('EPS Emissions'!G:G,'EPS Emissions'!$D:$D,'BAU Sector &amp; Region Breakout'!$C45,'EPS Emissions'!$C:$C,'BAU Sector &amp; Region Breakout'!$B45))</f>
        <v>7.6269377472799995</v>
      </c>
      <c r="G45" s="2">
        <f>IF($A45="GCAM",SUMIFS('GCAM By Region By Sector'!G:G,'GCAM By Region By Sector'!$C:$C,$C45,'GCAM By Region By Sector'!$B:$B,$B45)*10^3,SUMIFS('EPS Emissions'!H:H,'EPS Emissions'!$D:$D,'BAU Sector &amp; Region Breakout'!$C45,'EPS Emissions'!$C:$C,'BAU Sector &amp; Region Breakout'!$B45))</f>
        <v>7.7286341053200003</v>
      </c>
      <c r="H45" s="2">
        <f>IF($A45="GCAM",SUMIFS('GCAM By Region By Sector'!H:H,'GCAM By Region By Sector'!$C:$C,$C45,'GCAM By Region By Sector'!$B:$B,$B45)*10^3,SUMIFS('EPS Emissions'!I:I,'EPS Emissions'!$D:$D,'BAU Sector &amp; Region Breakout'!$C45,'EPS Emissions'!$C:$C,'BAU Sector &amp; Region Breakout'!$B45))</f>
        <v>7.8303304633599993</v>
      </c>
      <c r="I45" s="2">
        <f>IF($A45="GCAM",SUMIFS('GCAM By Region By Sector'!I:I,'GCAM By Region By Sector'!$C:$C,$C45,'GCAM By Region By Sector'!$B:$B,$B45)*10^3,SUMIFS('EPS Emissions'!J:J,'EPS Emissions'!$D:$D,'BAU Sector &amp; Region Breakout'!$C45,'EPS Emissions'!$C:$C,'BAU Sector &amp; Region Breakout'!$B45))</f>
        <v>7.9320268214</v>
      </c>
      <c r="J45" s="2">
        <f>IF($A45="GCAM",SUMIFS('GCAM By Region By Sector'!J:J,'GCAM By Region By Sector'!$C:$C,$C45,'GCAM By Region By Sector'!$B:$B,$B45)*10^3,SUMIFS('EPS Emissions'!K:K,'EPS Emissions'!$D:$D,'BAU Sector &amp; Region Breakout'!$C45,'EPS Emissions'!$C:$C,'BAU Sector &amp; Region Breakout'!$B45))</f>
        <v>8.1604006737199999</v>
      </c>
      <c r="K45" s="2">
        <f>IF($A45="GCAM",SUMIFS('GCAM By Region By Sector'!K:K,'GCAM By Region By Sector'!$C:$C,$C45,'GCAM By Region By Sector'!$B:$B,$B45)*10^3,SUMIFS('EPS Emissions'!L:L,'EPS Emissions'!$D:$D,'BAU Sector &amp; Region Breakout'!$C45,'EPS Emissions'!$C:$C,'BAU Sector &amp; Region Breakout'!$B45))</f>
        <v>8.3887745260399988</v>
      </c>
      <c r="L45" s="2">
        <f>IF($A45="GCAM",SUMIFS('GCAM By Region By Sector'!L:L,'GCAM By Region By Sector'!$C:$C,$C45,'GCAM By Region By Sector'!$B:$B,$B45)*10^3,SUMIFS('EPS Emissions'!M:M,'EPS Emissions'!$D:$D,'BAU Sector &amp; Region Breakout'!$C45,'EPS Emissions'!$C:$C,'BAU Sector &amp; Region Breakout'!$B45))</f>
        <v>8.6171483783600014</v>
      </c>
      <c r="M45" s="2">
        <f>IF($A45="GCAM",SUMIFS('GCAM By Region By Sector'!M:M,'GCAM By Region By Sector'!$C:$C,$C45,'GCAM By Region By Sector'!$B:$B,$B45)*10^3,SUMIFS('EPS Emissions'!N:N,'EPS Emissions'!$D:$D,'BAU Sector &amp; Region Breakout'!$C45,'EPS Emissions'!$C:$C,'BAU Sector &amp; Region Breakout'!$B45))</f>
        <v>8.8455222306800003</v>
      </c>
      <c r="N45" s="2">
        <f>IF($A45="GCAM",SUMIFS('GCAM By Region By Sector'!N:N,'GCAM By Region By Sector'!$C:$C,$C45,'GCAM By Region By Sector'!$B:$B,$B45)*10^3,SUMIFS('EPS Emissions'!O:O,'EPS Emissions'!$D:$D,'BAU Sector &amp; Region Breakout'!$C45,'EPS Emissions'!$C:$C,'BAU Sector &amp; Region Breakout'!$B45))</f>
        <v>9.0738960830000011</v>
      </c>
      <c r="O45" s="2">
        <f>IF($A45="GCAM",SUMIFS('GCAM By Region By Sector'!O:O,'GCAM By Region By Sector'!$C:$C,$C45,'GCAM By Region By Sector'!$B:$B,$B45)*10^3,SUMIFS('EPS Emissions'!P:P,'EPS Emissions'!$D:$D,'BAU Sector &amp; Region Breakout'!$C45,'EPS Emissions'!$C:$C,'BAU Sector &amp; Region Breakout'!$B45))</f>
        <v>9.3674199179599995</v>
      </c>
      <c r="P45" s="2">
        <f>IF($A45="GCAM",SUMIFS('GCAM By Region By Sector'!P:P,'GCAM By Region By Sector'!$C:$C,$C45,'GCAM By Region By Sector'!$B:$B,$B45)*10^3,SUMIFS('EPS Emissions'!Q:Q,'EPS Emissions'!$D:$D,'BAU Sector &amp; Region Breakout'!$C45,'EPS Emissions'!$C:$C,'BAU Sector &amp; Region Breakout'!$B45))</f>
        <v>9.6609437529199997</v>
      </c>
      <c r="Q45" s="2">
        <f>IF($A45="GCAM",SUMIFS('GCAM By Region By Sector'!Q:Q,'GCAM By Region By Sector'!$C:$C,$C45,'GCAM By Region By Sector'!$B:$B,$B45)*10^3,SUMIFS('EPS Emissions'!R:R,'EPS Emissions'!$D:$D,'BAU Sector &amp; Region Breakout'!$C45,'EPS Emissions'!$C:$C,'BAU Sector &amp; Region Breakout'!$B45))</f>
        <v>9.95446758788</v>
      </c>
      <c r="R45" s="2">
        <f>IF($A45="GCAM",SUMIFS('GCAM By Region By Sector'!R:R,'GCAM By Region By Sector'!$C:$C,$C45,'GCAM By Region By Sector'!$B:$B,$B45)*10^3,SUMIFS('EPS Emissions'!S:S,'EPS Emissions'!$D:$D,'BAU Sector &amp; Region Breakout'!$C45,'EPS Emissions'!$C:$C,'BAU Sector &amp; Region Breakout'!$B45))</f>
        <v>10.24799142284</v>
      </c>
      <c r="S45" s="2">
        <f>IF($A45="GCAM",SUMIFS('GCAM By Region By Sector'!S:S,'GCAM By Region By Sector'!$C:$C,$C45,'GCAM By Region By Sector'!$B:$B,$B45)*10^3,SUMIFS('EPS Emissions'!T:T,'EPS Emissions'!$D:$D,'BAU Sector &amp; Region Breakout'!$C45,'EPS Emissions'!$C:$C,'BAU Sector &amp; Region Breakout'!$B45))</f>
        <v>10.5415152578</v>
      </c>
      <c r="T45" s="2">
        <f>IF($A45="GCAM",SUMIFS('GCAM By Region By Sector'!T:T,'GCAM By Region By Sector'!$C:$C,$C45,'GCAM By Region By Sector'!$B:$B,$B45)*10^3,SUMIFS('EPS Emissions'!U:U,'EPS Emissions'!$D:$D,'BAU Sector &amp; Region Breakout'!$C45,'EPS Emissions'!$C:$C,'BAU Sector &amp; Region Breakout'!$B45))</f>
        <v>10.865606938439999</v>
      </c>
      <c r="U45" s="2">
        <f>IF($A45="GCAM",SUMIFS('GCAM By Region By Sector'!U:U,'GCAM By Region By Sector'!$C:$C,$C45,'GCAM By Region By Sector'!$B:$B,$B45)*10^3,SUMIFS('EPS Emissions'!V:V,'EPS Emissions'!$D:$D,'BAU Sector &amp; Region Breakout'!$C45,'EPS Emissions'!$C:$C,'BAU Sector &amp; Region Breakout'!$B45))</f>
        <v>11.189698619079998</v>
      </c>
      <c r="V45" s="2">
        <f>IF($A45="GCAM",SUMIFS('GCAM By Region By Sector'!V:V,'GCAM By Region By Sector'!$C:$C,$C45,'GCAM By Region By Sector'!$B:$B,$B45)*10^3,SUMIFS('EPS Emissions'!W:W,'EPS Emissions'!$D:$D,'BAU Sector &amp; Region Breakout'!$C45,'EPS Emissions'!$C:$C,'BAU Sector &amp; Region Breakout'!$B45))</f>
        <v>11.51379029972</v>
      </c>
      <c r="W45" s="2">
        <f>IF($A45="GCAM",SUMIFS('GCAM By Region By Sector'!W:W,'GCAM By Region By Sector'!$C:$C,$C45,'GCAM By Region By Sector'!$B:$B,$B45)*10^3,SUMIFS('EPS Emissions'!X:X,'EPS Emissions'!$D:$D,'BAU Sector &amp; Region Breakout'!$C45,'EPS Emissions'!$C:$C,'BAU Sector &amp; Region Breakout'!$B45))</f>
        <v>11.837881980359999</v>
      </c>
      <c r="X45" s="2">
        <f>IF($A45="GCAM",SUMIFS('GCAM By Region By Sector'!X:X,'GCAM By Region By Sector'!$C:$C,$C45,'GCAM By Region By Sector'!$B:$B,$B45)*10^3,SUMIFS('EPS Emissions'!Y:Y,'EPS Emissions'!$D:$D,'BAU Sector &amp; Region Breakout'!$C45,'EPS Emissions'!$C:$C,'BAU Sector &amp; Region Breakout'!$B45))</f>
        <v>12.161973660999999</v>
      </c>
      <c r="Y45" s="2">
        <f>IF($A45="GCAM",SUMIFS('GCAM By Region By Sector'!Y:Y,'GCAM By Region By Sector'!$C:$C,$C45,'GCAM By Region By Sector'!$B:$B,$B45)*10^3,SUMIFS('EPS Emissions'!Z:Z,'EPS Emissions'!$D:$D,'BAU Sector &amp; Region Breakout'!$C45,'EPS Emissions'!$C:$C,'BAU Sector &amp; Region Breakout'!$B45))</f>
        <v>12.515973989679992</v>
      </c>
      <c r="Z45" s="2">
        <f>IF($A45="GCAM",SUMIFS('GCAM By Region By Sector'!Z:Z,'GCAM By Region By Sector'!$C:$C,$C45,'GCAM By Region By Sector'!$B:$B,$B45)*10^3,SUMIFS('EPS Emissions'!AA:AA,'EPS Emissions'!$D:$D,'BAU Sector &amp; Region Breakout'!$C45,'EPS Emissions'!$C:$C,'BAU Sector &amp; Region Breakout'!$B45))</f>
        <v>12.869974318359985</v>
      </c>
      <c r="AA45" s="2">
        <f>IF($A45="GCAM",SUMIFS('GCAM By Region By Sector'!AA:AA,'GCAM By Region By Sector'!$C:$C,$C45,'GCAM By Region By Sector'!$B:$B,$B45)*10^3,SUMIFS('EPS Emissions'!AB:AB,'EPS Emissions'!$D:$D,'BAU Sector &amp; Region Breakout'!$C45,'EPS Emissions'!$C:$C,'BAU Sector &amp; Region Breakout'!$B45))</f>
        <v>13.223974647039977</v>
      </c>
      <c r="AB45" s="2">
        <f>IF($A45="GCAM",SUMIFS('GCAM By Region By Sector'!AB:AB,'GCAM By Region By Sector'!$C:$C,$C45,'GCAM By Region By Sector'!$B:$B,$B45)*10^3,SUMIFS('EPS Emissions'!AC:AC,'EPS Emissions'!$D:$D,'BAU Sector &amp; Region Breakout'!$C45,'EPS Emissions'!$C:$C,'BAU Sector &amp; Region Breakout'!$B45))</f>
        <v>13.57797497571997</v>
      </c>
      <c r="AC45" s="2">
        <f>IF($A45="GCAM",SUMIFS('GCAM By Region By Sector'!AC:AC,'GCAM By Region By Sector'!$C:$C,$C45,'GCAM By Region By Sector'!$B:$B,$B45)*10^3,SUMIFS('EPS Emissions'!AD:AD,'EPS Emissions'!$D:$D,'BAU Sector &amp; Region Breakout'!$C45,'EPS Emissions'!$C:$C,'BAU Sector &amp; Region Breakout'!$B45))</f>
        <v>13.931975304399963</v>
      </c>
      <c r="AD45" s="2">
        <f>IF($A45="GCAM",SUMIFS('GCAM By Region By Sector'!AD:AD,'GCAM By Region By Sector'!$C:$C,$C45,'GCAM By Region By Sector'!$B:$B,$B45)*10^3,SUMIFS('EPS Emissions'!AE:AE,'EPS Emissions'!$D:$D,'BAU Sector &amp; Region Breakout'!$C45,'EPS Emissions'!$C:$C,'BAU Sector &amp; Region Breakout'!$B45))</f>
        <v>14.303758980599971</v>
      </c>
      <c r="AE45" s="2">
        <f>IF($A45="GCAM",SUMIFS('GCAM By Region By Sector'!AE:AE,'GCAM By Region By Sector'!$C:$C,$C45,'GCAM By Region By Sector'!$B:$B,$B45)*10^3,SUMIFS('EPS Emissions'!AF:AF,'EPS Emissions'!$D:$D,'BAU Sector &amp; Region Breakout'!$C45,'EPS Emissions'!$C:$C,'BAU Sector &amp; Region Breakout'!$B45))</f>
        <v>14.675542656799978</v>
      </c>
      <c r="AF45" s="2">
        <f>IF($A45="GCAM",SUMIFS('GCAM By Region By Sector'!AF:AF,'GCAM By Region By Sector'!$C:$C,$C45,'GCAM By Region By Sector'!$B:$B,$B45)*10^3,SUMIFS('EPS Emissions'!AG:AG,'EPS Emissions'!$D:$D,'BAU Sector &amp; Region Breakout'!$C45,'EPS Emissions'!$C:$C,'BAU Sector &amp; Region Breakout'!$B45))</f>
        <v>15.047326332999985</v>
      </c>
      <c r="AG45" s="2">
        <f>IF($A45="GCAM",SUMIFS('GCAM By Region By Sector'!AG:AG,'GCAM By Region By Sector'!$C:$C,$C45,'GCAM By Region By Sector'!$B:$B,$B45)*10^3,SUMIFS('EPS Emissions'!AH:AH,'EPS Emissions'!$D:$D,'BAU Sector &amp; Region Breakout'!$C45,'EPS Emissions'!$C:$C,'BAU Sector &amp; Region Breakout'!$B45))</f>
        <v>15.419110009199994</v>
      </c>
      <c r="AH45" s="2">
        <f>IF($A45="GCAM",SUMIFS('GCAM By Region By Sector'!AH:AH,'GCAM By Region By Sector'!$C:$C,$C45,'GCAM By Region By Sector'!$B:$B,$B45)*10^3,SUMIFS('EPS Emissions'!AI:AI,'EPS Emissions'!$D:$D,'BAU Sector &amp; Region Breakout'!$C45,'EPS Emissions'!$C:$C,'BAU Sector &amp; Region Breakout'!$B45))</f>
        <v>15.7908936854</v>
      </c>
    </row>
    <row r="46" spans="1:34" x14ac:dyDescent="0.35">
      <c r="A46" t="str">
        <f>VLOOKUP(B46,'BAU Global Total'!A$3:C$34,3,FALSE)</f>
        <v>GCAM</v>
      </c>
      <c r="B46" t="s">
        <v>18</v>
      </c>
      <c r="C46" t="s">
        <v>69</v>
      </c>
      <c r="D46" s="2">
        <f>IF($A46="GCAM",SUMIFS('GCAM By Region By Sector'!D:D,'GCAM By Region By Sector'!$C:$C,$C46,'GCAM By Region By Sector'!$B:$B,$B46)*10^3,SUMIFS('EPS Emissions'!E:E,'EPS Emissions'!$D:$D,'BAU Sector &amp; Region Breakout'!$C46,'EPS Emissions'!$C:$C,'BAU Sector &amp; Region Breakout'!$B46))</f>
        <v>0</v>
      </c>
      <c r="E46" s="2">
        <f>IF($A46="GCAM",SUMIFS('GCAM By Region By Sector'!E:E,'GCAM By Region By Sector'!$C:$C,$C46,'GCAM By Region By Sector'!$B:$B,$B46)*10^3,SUMIFS('EPS Emissions'!F:F,'EPS Emissions'!$D:$D,'BAU Sector &amp; Region Breakout'!$C46,'EPS Emissions'!$C:$C,'BAU Sector &amp; Region Breakout'!$B46))</f>
        <v>0</v>
      </c>
      <c r="F46" s="2">
        <f>IF($A46="GCAM",SUMIFS('GCAM By Region By Sector'!F:F,'GCAM By Region By Sector'!$C:$C,$C46,'GCAM By Region By Sector'!$B:$B,$B46)*10^3,SUMIFS('EPS Emissions'!G:G,'EPS Emissions'!$D:$D,'BAU Sector &amp; Region Breakout'!$C46,'EPS Emissions'!$C:$C,'BAU Sector &amp; Region Breakout'!$B46))</f>
        <v>0</v>
      </c>
      <c r="G46" s="2">
        <f>IF($A46="GCAM",SUMIFS('GCAM By Region By Sector'!G:G,'GCAM By Region By Sector'!$C:$C,$C46,'GCAM By Region By Sector'!$B:$B,$B46)*10^3,SUMIFS('EPS Emissions'!H:H,'EPS Emissions'!$D:$D,'BAU Sector &amp; Region Breakout'!$C46,'EPS Emissions'!$C:$C,'BAU Sector &amp; Region Breakout'!$B46))</f>
        <v>0</v>
      </c>
      <c r="H46" s="2">
        <f>IF($A46="GCAM",SUMIFS('GCAM By Region By Sector'!H:H,'GCAM By Region By Sector'!$C:$C,$C46,'GCAM By Region By Sector'!$B:$B,$B46)*10^3,SUMIFS('EPS Emissions'!I:I,'EPS Emissions'!$D:$D,'BAU Sector &amp; Region Breakout'!$C46,'EPS Emissions'!$C:$C,'BAU Sector &amp; Region Breakout'!$B46))</f>
        <v>0</v>
      </c>
      <c r="I46" s="2">
        <f>IF($A46="GCAM",SUMIFS('GCAM By Region By Sector'!I:I,'GCAM By Region By Sector'!$C:$C,$C46,'GCAM By Region By Sector'!$B:$B,$B46)*10^3,SUMIFS('EPS Emissions'!J:J,'EPS Emissions'!$D:$D,'BAU Sector &amp; Region Breakout'!$C46,'EPS Emissions'!$C:$C,'BAU Sector &amp; Region Breakout'!$B46))</f>
        <v>0</v>
      </c>
      <c r="J46" s="2">
        <f>IF($A46="GCAM",SUMIFS('GCAM By Region By Sector'!J:J,'GCAM By Region By Sector'!$C:$C,$C46,'GCAM By Region By Sector'!$B:$B,$B46)*10^3,SUMIFS('EPS Emissions'!K:K,'EPS Emissions'!$D:$D,'BAU Sector &amp; Region Breakout'!$C46,'EPS Emissions'!$C:$C,'BAU Sector &amp; Region Breakout'!$B46))</f>
        <v>0</v>
      </c>
      <c r="K46" s="2">
        <f>IF($A46="GCAM",SUMIFS('GCAM By Region By Sector'!K:K,'GCAM By Region By Sector'!$C:$C,$C46,'GCAM By Region By Sector'!$B:$B,$B46)*10^3,SUMIFS('EPS Emissions'!L:L,'EPS Emissions'!$D:$D,'BAU Sector &amp; Region Breakout'!$C46,'EPS Emissions'!$C:$C,'BAU Sector &amp; Region Breakout'!$B46))</f>
        <v>0</v>
      </c>
      <c r="L46" s="2">
        <f>IF($A46="GCAM",SUMIFS('GCAM By Region By Sector'!L:L,'GCAM By Region By Sector'!$C:$C,$C46,'GCAM By Region By Sector'!$B:$B,$B46)*10^3,SUMIFS('EPS Emissions'!M:M,'EPS Emissions'!$D:$D,'BAU Sector &amp; Region Breakout'!$C46,'EPS Emissions'!$C:$C,'BAU Sector &amp; Region Breakout'!$B46))</f>
        <v>0</v>
      </c>
      <c r="M46" s="2">
        <f>IF($A46="GCAM",SUMIFS('GCAM By Region By Sector'!M:M,'GCAM By Region By Sector'!$C:$C,$C46,'GCAM By Region By Sector'!$B:$B,$B46)*10^3,SUMIFS('EPS Emissions'!N:N,'EPS Emissions'!$D:$D,'BAU Sector &amp; Region Breakout'!$C46,'EPS Emissions'!$C:$C,'BAU Sector &amp; Region Breakout'!$B46))</f>
        <v>0</v>
      </c>
      <c r="N46" s="2">
        <f>IF($A46="GCAM",SUMIFS('GCAM By Region By Sector'!N:N,'GCAM By Region By Sector'!$C:$C,$C46,'GCAM By Region By Sector'!$B:$B,$B46)*10^3,SUMIFS('EPS Emissions'!O:O,'EPS Emissions'!$D:$D,'BAU Sector &amp; Region Breakout'!$C46,'EPS Emissions'!$C:$C,'BAU Sector &amp; Region Breakout'!$B46))</f>
        <v>0</v>
      </c>
      <c r="O46" s="2">
        <f>IF($A46="GCAM",SUMIFS('GCAM By Region By Sector'!O:O,'GCAM By Region By Sector'!$C:$C,$C46,'GCAM By Region By Sector'!$B:$B,$B46)*10^3,SUMIFS('EPS Emissions'!P:P,'EPS Emissions'!$D:$D,'BAU Sector &amp; Region Breakout'!$C46,'EPS Emissions'!$C:$C,'BAU Sector &amp; Region Breakout'!$B46))</f>
        <v>0</v>
      </c>
      <c r="P46" s="2">
        <f>IF($A46="GCAM",SUMIFS('GCAM By Region By Sector'!P:P,'GCAM By Region By Sector'!$C:$C,$C46,'GCAM By Region By Sector'!$B:$B,$B46)*10^3,SUMIFS('EPS Emissions'!Q:Q,'EPS Emissions'!$D:$D,'BAU Sector &amp; Region Breakout'!$C46,'EPS Emissions'!$C:$C,'BAU Sector &amp; Region Breakout'!$B46))</f>
        <v>0</v>
      </c>
      <c r="Q46" s="2">
        <f>IF($A46="GCAM",SUMIFS('GCAM By Region By Sector'!Q:Q,'GCAM By Region By Sector'!$C:$C,$C46,'GCAM By Region By Sector'!$B:$B,$B46)*10^3,SUMIFS('EPS Emissions'!R:R,'EPS Emissions'!$D:$D,'BAU Sector &amp; Region Breakout'!$C46,'EPS Emissions'!$C:$C,'BAU Sector &amp; Region Breakout'!$B46))</f>
        <v>0</v>
      </c>
      <c r="R46" s="2">
        <f>IF($A46="GCAM",SUMIFS('GCAM By Region By Sector'!R:R,'GCAM By Region By Sector'!$C:$C,$C46,'GCAM By Region By Sector'!$B:$B,$B46)*10^3,SUMIFS('EPS Emissions'!S:S,'EPS Emissions'!$D:$D,'BAU Sector &amp; Region Breakout'!$C46,'EPS Emissions'!$C:$C,'BAU Sector &amp; Region Breakout'!$B46))</f>
        <v>0</v>
      </c>
      <c r="S46" s="2">
        <f>IF($A46="GCAM",SUMIFS('GCAM By Region By Sector'!S:S,'GCAM By Region By Sector'!$C:$C,$C46,'GCAM By Region By Sector'!$B:$B,$B46)*10^3,SUMIFS('EPS Emissions'!T:T,'EPS Emissions'!$D:$D,'BAU Sector &amp; Region Breakout'!$C46,'EPS Emissions'!$C:$C,'BAU Sector &amp; Region Breakout'!$B46))</f>
        <v>0</v>
      </c>
      <c r="T46" s="2">
        <f>IF($A46="GCAM",SUMIFS('GCAM By Region By Sector'!T:T,'GCAM By Region By Sector'!$C:$C,$C46,'GCAM By Region By Sector'!$B:$B,$B46)*10^3,SUMIFS('EPS Emissions'!U:U,'EPS Emissions'!$D:$D,'BAU Sector &amp; Region Breakout'!$C46,'EPS Emissions'!$C:$C,'BAU Sector &amp; Region Breakout'!$B46))</f>
        <v>0</v>
      </c>
      <c r="U46" s="2">
        <f>IF($A46="GCAM",SUMIFS('GCAM By Region By Sector'!U:U,'GCAM By Region By Sector'!$C:$C,$C46,'GCAM By Region By Sector'!$B:$B,$B46)*10^3,SUMIFS('EPS Emissions'!V:V,'EPS Emissions'!$D:$D,'BAU Sector &amp; Region Breakout'!$C46,'EPS Emissions'!$C:$C,'BAU Sector &amp; Region Breakout'!$B46))</f>
        <v>0</v>
      </c>
      <c r="V46" s="2">
        <f>IF($A46="GCAM",SUMIFS('GCAM By Region By Sector'!V:V,'GCAM By Region By Sector'!$C:$C,$C46,'GCAM By Region By Sector'!$B:$B,$B46)*10^3,SUMIFS('EPS Emissions'!W:W,'EPS Emissions'!$D:$D,'BAU Sector &amp; Region Breakout'!$C46,'EPS Emissions'!$C:$C,'BAU Sector &amp; Region Breakout'!$B46))</f>
        <v>0</v>
      </c>
      <c r="W46" s="2">
        <f>IF($A46="GCAM",SUMIFS('GCAM By Region By Sector'!W:W,'GCAM By Region By Sector'!$C:$C,$C46,'GCAM By Region By Sector'!$B:$B,$B46)*10^3,SUMIFS('EPS Emissions'!X:X,'EPS Emissions'!$D:$D,'BAU Sector &amp; Region Breakout'!$C46,'EPS Emissions'!$C:$C,'BAU Sector &amp; Region Breakout'!$B46))</f>
        <v>0</v>
      </c>
      <c r="X46" s="2">
        <f>IF($A46="GCAM",SUMIFS('GCAM By Region By Sector'!X:X,'GCAM By Region By Sector'!$C:$C,$C46,'GCAM By Region By Sector'!$B:$B,$B46)*10^3,SUMIFS('EPS Emissions'!Y:Y,'EPS Emissions'!$D:$D,'BAU Sector &amp; Region Breakout'!$C46,'EPS Emissions'!$C:$C,'BAU Sector &amp; Region Breakout'!$B46))</f>
        <v>0</v>
      </c>
      <c r="Y46" s="2">
        <f>IF($A46="GCAM",SUMIFS('GCAM By Region By Sector'!Y:Y,'GCAM By Region By Sector'!$C:$C,$C46,'GCAM By Region By Sector'!$B:$B,$B46)*10^3,SUMIFS('EPS Emissions'!Z:Z,'EPS Emissions'!$D:$D,'BAU Sector &amp; Region Breakout'!$C46,'EPS Emissions'!$C:$C,'BAU Sector &amp; Region Breakout'!$B46))</f>
        <v>0</v>
      </c>
      <c r="Z46" s="2">
        <f>IF($A46="GCAM",SUMIFS('GCAM By Region By Sector'!Z:Z,'GCAM By Region By Sector'!$C:$C,$C46,'GCAM By Region By Sector'!$B:$B,$B46)*10^3,SUMIFS('EPS Emissions'!AA:AA,'EPS Emissions'!$D:$D,'BAU Sector &amp; Region Breakout'!$C46,'EPS Emissions'!$C:$C,'BAU Sector &amp; Region Breakout'!$B46))</f>
        <v>0</v>
      </c>
      <c r="AA46" s="2">
        <f>IF($A46="GCAM",SUMIFS('GCAM By Region By Sector'!AA:AA,'GCAM By Region By Sector'!$C:$C,$C46,'GCAM By Region By Sector'!$B:$B,$B46)*10^3,SUMIFS('EPS Emissions'!AB:AB,'EPS Emissions'!$D:$D,'BAU Sector &amp; Region Breakout'!$C46,'EPS Emissions'!$C:$C,'BAU Sector &amp; Region Breakout'!$B46))</f>
        <v>0</v>
      </c>
      <c r="AB46" s="2">
        <f>IF($A46="GCAM",SUMIFS('GCAM By Region By Sector'!AB:AB,'GCAM By Region By Sector'!$C:$C,$C46,'GCAM By Region By Sector'!$B:$B,$B46)*10^3,SUMIFS('EPS Emissions'!AC:AC,'EPS Emissions'!$D:$D,'BAU Sector &amp; Region Breakout'!$C46,'EPS Emissions'!$C:$C,'BAU Sector &amp; Region Breakout'!$B46))</f>
        <v>0</v>
      </c>
      <c r="AC46" s="2">
        <f>IF($A46="GCAM",SUMIFS('GCAM By Region By Sector'!AC:AC,'GCAM By Region By Sector'!$C:$C,$C46,'GCAM By Region By Sector'!$B:$B,$B46)*10^3,SUMIFS('EPS Emissions'!AD:AD,'EPS Emissions'!$D:$D,'BAU Sector &amp; Region Breakout'!$C46,'EPS Emissions'!$C:$C,'BAU Sector &amp; Region Breakout'!$B46))</f>
        <v>0</v>
      </c>
      <c r="AD46" s="2">
        <f>IF($A46="GCAM",SUMIFS('GCAM By Region By Sector'!AD:AD,'GCAM By Region By Sector'!$C:$C,$C46,'GCAM By Region By Sector'!$B:$B,$B46)*10^3,SUMIFS('EPS Emissions'!AE:AE,'EPS Emissions'!$D:$D,'BAU Sector &amp; Region Breakout'!$C46,'EPS Emissions'!$C:$C,'BAU Sector &amp; Region Breakout'!$B46))</f>
        <v>0</v>
      </c>
      <c r="AE46" s="2">
        <f>IF($A46="GCAM",SUMIFS('GCAM By Region By Sector'!AE:AE,'GCAM By Region By Sector'!$C:$C,$C46,'GCAM By Region By Sector'!$B:$B,$B46)*10^3,SUMIFS('EPS Emissions'!AF:AF,'EPS Emissions'!$D:$D,'BAU Sector &amp; Region Breakout'!$C46,'EPS Emissions'!$C:$C,'BAU Sector &amp; Region Breakout'!$B46))</f>
        <v>0</v>
      </c>
      <c r="AF46" s="2">
        <f>IF($A46="GCAM",SUMIFS('GCAM By Region By Sector'!AF:AF,'GCAM By Region By Sector'!$C:$C,$C46,'GCAM By Region By Sector'!$B:$B,$B46)*10^3,SUMIFS('EPS Emissions'!AG:AG,'EPS Emissions'!$D:$D,'BAU Sector &amp; Region Breakout'!$C46,'EPS Emissions'!$C:$C,'BAU Sector &amp; Region Breakout'!$B46))</f>
        <v>0</v>
      </c>
      <c r="AG46" s="2">
        <f>IF($A46="GCAM",SUMIFS('GCAM By Region By Sector'!AG:AG,'GCAM By Region By Sector'!$C:$C,$C46,'GCAM By Region By Sector'!$B:$B,$B46)*10^3,SUMIFS('EPS Emissions'!AH:AH,'EPS Emissions'!$D:$D,'BAU Sector &amp; Region Breakout'!$C46,'EPS Emissions'!$C:$C,'BAU Sector &amp; Region Breakout'!$B46))</f>
        <v>0</v>
      </c>
      <c r="AH46" s="2">
        <f>IF($A46="GCAM",SUMIFS('GCAM By Region By Sector'!AH:AH,'GCAM By Region By Sector'!$C:$C,$C46,'GCAM By Region By Sector'!$B:$B,$B46)*10^3,SUMIFS('EPS Emissions'!AI:AI,'EPS Emissions'!$D:$D,'BAU Sector &amp; Region Breakout'!$C46,'EPS Emissions'!$C:$C,'BAU Sector &amp; Region Breakout'!$B46))</f>
        <v>0</v>
      </c>
    </row>
    <row r="47" spans="1:34" x14ac:dyDescent="0.35">
      <c r="A47" t="str">
        <f>VLOOKUP(B47,'BAU Global Total'!A$3:C$34,3,FALSE)</f>
        <v>GCAM</v>
      </c>
      <c r="B47" t="s">
        <v>20</v>
      </c>
      <c r="C47" t="s">
        <v>60</v>
      </c>
      <c r="D47" s="2">
        <f>IF($A47="GCAM",SUMIFS('GCAM By Region By Sector'!D:D,'GCAM By Region By Sector'!$C:$C,$C47,'GCAM By Region By Sector'!$B:$B,$B47)*10^3,SUMIFS('EPS Emissions'!E:E,'EPS Emissions'!$D:$D,'BAU Sector &amp; Region Breakout'!$C47,'EPS Emissions'!$C:$C,'BAU Sector &amp; Region Breakout'!$B47))</f>
        <v>133.47100818794189</v>
      </c>
      <c r="E47" s="2">
        <f>IF($A47="GCAM",SUMIFS('GCAM By Region By Sector'!E:E,'GCAM By Region By Sector'!$C:$C,$C47,'GCAM By Region By Sector'!$B:$B,$B47)*10^3,SUMIFS('EPS Emissions'!F:F,'EPS Emissions'!$D:$D,'BAU Sector &amp; Region Breakout'!$C47,'EPS Emissions'!$C:$C,'BAU Sector &amp; Region Breakout'!$B47))</f>
        <v>135.00514189526896</v>
      </c>
      <c r="F47" s="2">
        <f>IF($A47="GCAM",SUMIFS('GCAM By Region By Sector'!F:F,'GCAM By Region By Sector'!$C:$C,$C47,'GCAM By Region By Sector'!$B:$B,$B47)*10^3,SUMIFS('EPS Emissions'!G:G,'EPS Emissions'!$D:$D,'BAU Sector &amp; Region Breakout'!$C47,'EPS Emissions'!$C:$C,'BAU Sector &amp; Region Breakout'!$B47))</f>
        <v>136.53927560259604</v>
      </c>
      <c r="G47" s="2">
        <f>IF($A47="GCAM",SUMIFS('GCAM By Region By Sector'!G:G,'GCAM By Region By Sector'!$C:$C,$C47,'GCAM By Region By Sector'!$B:$B,$B47)*10^3,SUMIFS('EPS Emissions'!H:H,'EPS Emissions'!$D:$D,'BAU Sector &amp; Region Breakout'!$C47,'EPS Emissions'!$C:$C,'BAU Sector &amp; Region Breakout'!$B47))</f>
        <v>138.07340930992311</v>
      </c>
      <c r="H47" s="2">
        <f>IF($A47="GCAM",SUMIFS('GCAM By Region By Sector'!H:H,'GCAM By Region By Sector'!$C:$C,$C47,'GCAM By Region By Sector'!$B:$B,$B47)*10^3,SUMIFS('EPS Emissions'!I:I,'EPS Emissions'!$D:$D,'BAU Sector &amp; Region Breakout'!$C47,'EPS Emissions'!$C:$C,'BAU Sector &amp; Region Breakout'!$B47))</f>
        <v>139.60754301725018</v>
      </c>
      <c r="I47" s="2">
        <f>IF($A47="GCAM",SUMIFS('GCAM By Region By Sector'!I:I,'GCAM By Region By Sector'!$C:$C,$C47,'GCAM By Region By Sector'!$B:$B,$B47)*10^3,SUMIFS('EPS Emissions'!J:J,'EPS Emissions'!$D:$D,'BAU Sector &amp; Region Breakout'!$C47,'EPS Emissions'!$C:$C,'BAU Sector &amp; Region Breakout'!$B47))</f>
        <v>141.14167672457725</v>
      </c>
      <c r="J47" s="2">
        <f>IF($A47="GCAM",SUMIFS('GCAM By Region By Sector'!J:J,'GCAM By Region By Sector'!$C:$C,$C47,'GCAM By Region By Sector'!$B:$B,$B47)*10^3,SUMIFS('EPS Emissions'!K:K,'EPS Emissions'!$D:$D,'BAU Sector &amp; Region Breakout'!$C47,'EPS Emissions'!$C:$C,'BAU Sector &amp; Region Breakout'!$B47))</f>
        <v>142.39054120272576</v>
      </c>
      <c r="K47" s="2">
        <f>IF($A47="GCAM",SUMIFS('GCAM By Region By Sector'!K:K,'GCAM By Region By Sector'!$C:$C,$C47,'GCAM By Region By Sector'!$B:$B,$B47)*10^3,SUMIFS('EPS Emissions'!L:L,'EPS Emissions'!$D:$D,'BAU Sector &amp; Region Breakout'!$C47,'EPS Emissions'!$C:$C,'BAU Sector &amp; Region Breakout'!$B47))</f>
        <v>143.63940568087426</v>
      </c>
      <c r="L47" s="2">
        <f>IF($A47="GCAM",SUMIFS('GCAM By Region By Sector'!L:L,'GCAM By Region By Sector'!$C:$C,$C47,'GCAM By Region By Sector'!$B:$B,$B47)*10^3,SUMIFS('EPS Emissions'!M:M,'EPS Emissions'!$D:$D,'BAU Sector &amp; Region Breakout'!$C47,'EPS Emissions'!$C:$C,'BAU Sector &amp; Region Breakout'!$B47))</f>
        <v>144.8882701590228</v>
      </c>
      <c r="M47" s="2">
        <f>IF($A47="GCAM",SUMIFS('GCAM By Region By Sector'!M:M,'GCAM By Region By Sector'!$C:$C,$C47,'GCAM By Region By Sector'!$B:$B,$B47)*10^3,SUMIFS('EPS Emissions'!N:N,'EPS Emissions'!$D:$D,'BAU Sector &amp; Region Breakout'!$C47,'EPS Emissions'!$C:$C,'BAU Sector &amp; Region Breakout'!$B47))</f>
        <v>146.13713463717133</v>
      </c>
      <c r="N47" s="2">
        <f>IF($A47="GCAM",SUMIFS('GCAM By Region By Sector'!N:N,'GCAM By Region By Sector'!$C:$C,$C47,'GCAM By Region By Sector'!$B:$B,$B47)*10^3,SUMIFS('EPS Emissions'!O:O,'EPS Emissions'!$D:$D,'BAU Sector &amp; Region Breakout'!$C47,'EPS Emissions'!$C:$C,'BAU Sector &amp; Region Breakout'!$B47))</f>
        <v>147.38599911531983</v>
      </c>
      <c r="O47" s="2">
        <f>IF($A47="GCAM",SUMIFS('GCAM By Region By Sector'!O:O,'GCAM By Region By Sector'!$C:$C,$C47,'GCAM By Region By Sector'!$B:$B,$B47)*10^3,SUMIFS('EPS Emissions'!P:P,'EPS Emissions'!$D:$D,'BAU Sector &amp; Region Breakout'!$C47,'EPS Emissions'!$C:$C,'BAU Sector &amp; Region Breakout'!$B47))</f>
        <v>148.3808168163514</v>
      </c>
      <c r="P47" s="2">
        <f>IF($A47="GCAM",SUMIFS('GCAM By Region By Sector'!P:P,'GCAM By Region By Sector'!$C:$C,$C47,'GCAM By Region By Sector'!$B:$B,$B47)*10^3,SUMIFS('EPS Emissions'!Q:Q,'EPS Emissions'!$D:$D,'BAU Sector &amp; Region Breakout'!$C47,'EPS Emissions'!$C:$C,'BAU Sector &amp; Region Breakout'!$B47))</f>
        <v>149.37563451738296</v>
      </c>
      <c r="Q47" s="2">
        <f>IF($A47="GCAM",SUMIFS('GCAM By Region By Sector'!Q:Q,'GCAM By Region By Sector'!$C:$C,$C47,'GCAM By Region By Sector'!$B:$B,$B47)*10^3,SUMIFS('EPS Emissions'!R:R,'EPS Emissions'!$D:$D,'BAU Sector &amp; Region Breakout'!$C47,'EPS Emissions'!$C:$C,'BAU Sector &amp; Region Breakout'!$B47))</f>
        <v>150.37045221841453</v>
      </c>
      <c r="R47" s="2">
        <f>IF($A47="GCAM",SUMIFS('GCAM By Region By Sector'!R:R,'GCAM By Region By Sector'!$C:$C,$C47,'GCAM By Region By Sector'!$B:$B,$B47)*10^3,SUMIFS('EPS Emissions'!S:S,'EPS Emissions'!$D:$D,'BAU Sector &amp; Region Breakout'!$C47,'EPS Emissions'!$C:$C,'BAU Sector &amp; Region Breakout'!$B47))</f>
        <v>151.36526991944606</v>
      </c>
      <c r="S47" s="2">
        <f>IF($A47="GCAM",SUMIFS('GCAM By Region By Sector'!S:S,'GCAM By Region By Sector'!$C:$C,$C47,'GCAM By Region By Sector'!$B:$B,$B47)*10^3,SUMIFS('EPS Emissions'!T:T,'EPS Emissions'!$D:$D,'BAU Sector &amp; Region Breakout'!$C47,'EPS Emissions'!$C:$C,'BAU Sector &amp; Region Breakout'!$B47))</f>
        <v>152.36008762047766</v>
      </c>
      <c r="T47" s="2">
        <f>IF($A47="GCAM",SUMIFS('GCAM By Region By Sector'!T:T,'GCAM By Region By Sector'!$C:$C,$C47,'GCAM By Region By Sector'!$B:$B,$B47)*10^3,SUMIFS('EPS Emissions'!U:U,'EPS Emissions'!$D:$D,'BAU Sector &amp; Region Breakout'!$C47,'EPS Emissions'!$C:$C,'BAU Sector &amp; Region Breakout'!$B47))</f>
        <v>153.15679417409066</v>
      </c>
      <c r="U47" s="2">
        <f>IF($A47="GCAM",SUMIFS('GCAM By Region By Sector'!U:U,'GCAM By Region By Sector'!$C:$C,$C47,'GCAM By Region By Sector'!$B:$B,$B47)*10^3,SUMIFS('EPS Emissions'!V:V,'EPS Emissions'!$D:$D,'BAU Sector &amp; Region Breakout'!$C47,'EPS Emissions'!$C:$C,'BAU Sector &amp; Region Breakout'!$B47))</f>
        <v>153.95350072770367</v>
      </c>
      <c r="V47" s="2">
        <f>IF($A47="GCAM",SUMIFS('GCAM By Region By Sector'!V:V,'GCAM By Region By Sector'!$C:$C,$C47,'GCAM By Region By Sector'!$B:$B,$B47)*10^3,SUMIFS('EPS Emissions'!W:W,'EPS Emissions'!$D:$D,'BAU Sector &amp; Region Breakout'!$C47,'EPS Emissions'!$C:$C,'BAU Sector &amp; Region Breakout'!$B47))</f>
        <v>154.7502072813167</v>
      </c>
      <c r="W47" s="2">
        <f>IF($A47="GCAM",SUMIFS('GCAM By Region By Sector'!W:W,'GCAM By Region By Sector'!$C:$C,$C47,'GCAM By Region By Sector'!$B:$B,$B47)*10^3,SUMIFS('EPS Emissions'!X:X,'EPS Emissions'!$D:$D,'BAU Sector &amp; Region Breakout'!$C47,'EPS Emissions'!$C:$C,'BAU Sector &amp; Region Breakout'!$B47))</f>
        <v>155.54691383492968</v>
      </c>
      <c r="X47" s="2">
        <f>IF($A47="GCAM",SUMIFS('GCAM By Region By Sector'!X:X,'GCAM By Region By Sector'!$C:$C,$C47,'GCAM By Region By Sector'!$B:$B,$B47)*10^3,SUMIFS('EPS Emissions'!Y:Y,'EPS Emissions'!$D:$D,'BAU Sector &amp; Region Breakout'!$C47,'EPS Emissions'!$C:$C,'BAU Sector &amp; Region Breakout'!$B47))</f>
        <v>156.34362038854272</v>
      </c>
      <c r="Y47" s="2">
        <f>IF($A47="GCAM",SUMIFS('GCAM By Region By Sector'!Y:Y,'GCAM By Region By Sector'!$C:$C,$C47,'GCAM By Region By Sector'!$B:$B,$B47)*10^3,SUMIFS('EPS Emissions'!Z:Z,'EPS Emissions'!$D:$D,'BAU Sector &amp; Region Breakout'!$C47,'EPS Emissions'!$C:$C,'BAU Sector &amp; Region Breakout'!$B47))</f>
        <v>157.06633208003083</v>
      </c>
      <c r="Z47" s="2">
        <f>IF($A47="GCAM",SUMIFS('GCAM By Region By Sector'!Z:Z,'GCAM By Region By Sector'!$C:$C,$C47,'GCAM By Region By Sector'!$B:$B,$B47)*10^3,SUMIFS('EPS Emissions'!AA:AA,'EPS Emissions'!$D:$D,'BAU Sector &amp; Region Breakout'!$C47,'EPS Emissions'!$C:$C,'BAU Sector &amp; Region Breakout'!$B47))</f>
        <v>157.78904377151898</v>
      </c>
      <c r="AA47" s="2">
        <f>IF($A47="GCAM",SUMIFS('GCAM By Region By Sector'!AA:AA,'GCAM By Region By Sector'!$C:$C,$C47,'GCAM By Region By Sector'!$B:$B,$B47)*10^3,SUMIFS('EPS Emissions'!AB:AB,'EPS Emissions'!$D:$D,'BAU Sector &amp; Region Breakout'!$C47,'EPS Emissions'!$C:$C,'BAU Sector &amp; Region Breakout'!$B47))</f>
        <v>158.51175546300709</v>
      </c>
      <c r="AB47" s="2">
        <f>IF($A47="GCAM",SUMIFS('GCAM By Region By Sector'!AB:AB,'GCAM By Region By Sector'!$C:$C,$C47,'GCAM By Region By Sector'!$B:$B,$B47)*10^3,SUMIFS('EPS Emissions'!AC:AC,'EPS Emissions'!$D:$D,'BAU Sector &amp; Region Breakout'!$C47,'EPS Emissions'!$C:$C,'BAU Sector &amp; Region Breakout'!$B47))</f>
        <v>159.23446715449521</v>
      </c>
      <c r="AC47" s="2">
        <f>IF($A47="GCAM",SUMIFS('GCAM By Region By Sector'!AC:AC,'GCAM By Region By Sector'!$C:$C,$C47,'GCAM By Region By Sector'!$B:$B,$B47)*10^3,SUMIFS('EPS Emissions'!AD:AD,'EPS Emissions'!$D:$D,'BAU Sector &amp; Region Breakout'!$C47,'EPS Emissions'!$C:$C,'BAU Sector &amp; Region Breakout'!$B47))</f>
        <v>159.95717884598335</v>
      </c>
      <c r="AD47" s="2">
        <f>IF($A47="GCAM",SUMIFS('GCAM By Region By Sector'!AD:AD,'GCAM By Region By Sector'!$C:$C,$C47,'GCAM By Region By Sector'!$B:$B,$B47)*10^3,SUMIFS('EPS Emissions'!AE:AE,'EPS Emissions'!$D:$D,'BAU Sector &amp; Region Breakout'!$C47,'EPS Emissions'!$C:$C,'BAU Sector &amp; Region Breakout'!$B47))</f>
        <v>160.63456153807246</v>
      </c>
      <c r="AE47" s="2">
        <f>IF($A47="GCAM",SUMIFS('GCAM By Region By Sector'!AE:AE,'GCAM By Region By Sector'!$C:$C,$C47,'GCAM By Region By Sector'!$B:$B,$B47)*10^3,SUMIFS('EPS Emissions'!AF:AF,'EPS Emissions'!$D:$D,'BAU Sector &amp; Region Breakout'!$C47,'EPS Emissions'!$C:$C,'BAU Sector &amp; Region Breakout'!$B47))</f>
        <v>161.31194423016154</v>
      </c>
      <c r="AF47" s="2">
        <f>IF($A47="GCAM",SUMIFS('GCAM By Region By Sector'!AF:AF,'GCAM By Region By Sector'!$C:$C,$C47,'GCAM By Region By Sector'!$B:$B,$B47)*10^3,SUMIFS('EPS Emissions'!AG:AG,'EPS Emissions'!$D:$D,'BAU Sector &amp; Region Breakout'!$C47,'EPS Emissions'!$C:$C,'BAU Sector &amp; Region Breakout'!$B47))</f>
        <v>161.98932692225065</v>
      </c>
      <c r="AG47" s="2">
        <f>IF($A47="GCAM",SUMIFS('GCAM By Region By Sector'!AG:AG,'GCAM By Region By Sector'!$C:$C,$C47,'GCAM By Region By Sector'!$B:$B,$B47)*10^3,SUMIFS('EPS Emissions'!AH:AH,'EPS Emissions'!$D:$D,'BAU Sector &amp; Region Breakout'!$C47,'EPS Emissions'!$C:$C,'BAU Sector &amp; Region Breakout'!$B47))</f>
        <v>162.66670961433974</v>
      </c>
      <c r="AH47" s="2">
        <f>IF($A47="GCAM",SUMIFS('GCAM By Region By Sector'!AH:AH,'GCAM By Region By Sector'!$C:$C,$C47,'GCAM By Region By Sector'!$B:$B,$B47)*10^3,SUMIFS('EPS Emissions'!AI:AI,'EPS Emissions'!$D:$D,'BAU Sector &amp; Region Breakout'!$C47,'EPS Emissions'!$C:$C,'BAU Sector &amp; Region Breakout'!$B47))</f>
        <v>163.34409230642885</v>
      </c>
    </row>
    <row r="48" spans="1:34" x14ac:dyDescent="0.35">
      <c r="A48" t="str">
        <f>VLOOKUP(B48,'BAU Global Total'!A$3:C$34,3,FALSE)</f>
        <v>GCAM</v>
      </c>
      <c r="B48" t="s">
        <v>20</v>
      </c>
      <c r="C48" t="s">
        <v>61</v>
      </c>
      <c r="D48" s="2">
        <f>IF($A48="GCAM",SUMIFS('GCAM By Region By Sector'!D:D,'GCAM By Region By Sector'!$C:$C,$C48,'GCAM By Region By Sector'!$B:$B,$B48)*10^3,SUMIFS('EPS Emissions'!E:E,'EPS Emissions'!$D:$D,'BAU Sector &amp; Region Breakout'!$C48,'EPS Emissions'!$C:$C,'BAU Sector &amp; Region Breakout'!$B48))</f>
        <v>0</v>
      </c>
      <c r="E48" s="2">
        <f>IF($A48="GCAM",SUMIFS('GCAM By Region By Sector'!E:E,'GCAM By Region By Sector'!$C:$C,$C48,'GCAM By Region By Sector'!$B:$B,$B48)*10^3,SUMIFS('EPS Emissions'!F:F,'EPS Emissions'!$D:$D,'BAU Sector &amp; Region Breakout'!$C48,'EPS Emissions'!$C:$C,'BAU Sector &amp; Region Breakout'!$B48))</f>
        <v>0.11591315724000001</v>
      </c>
      <c r="F48" s="2">
        <f>IF($A48="GCAM",SUMIFS('GCAM By Region By Sector'!F:F,'GCAM By Region By Sector'!$C:$C,$C48,'GCAM By Region By Sector'!$B:$B,$B48)*10^3,SUMIFS('EPS Emissions'!G:G,'EPS Emissions'!$D:$D,'BAU Sector &amp; Region Breakout'!$C48,'EPS Emissions'!$C:$C,'BAU Sector &amp; Region Breakout'!$B48))</f>
        <v>0.23182631448000002</v>
      </c>
      <c r="G48" s="2">
        <f>IF($A48="GCAM",SUMIFS('GCAM By Region By Sector'!G:G,'GCAM By Region By Sector'!$C:$C,$C48,'GCAM By Region By Sector'!$B:$B,$B48)*10^3,SUMIFS('EPS Emissions'!H:H,'EPS Emissions'!$D:$D,'BAU Sector &amp; Region Breakout'!$C48,'EPS Emissions'!$C:$C,'BAU Sector &amp; Region Breakout'!$B48))</f>
        <v>0.34773947172000003</v>
      </c>
      <c r="H48" s="2">
        <f>IF($A48="GCAM",SUMIFS('GCAM By Region By Sector'!H:H,'GCAM By Region By Sector'!$C:$C,$C48,'GCAM By Region By Sector'!$B:$B,$B48)*10^3,SUMIFS('EPS Emissions'!I:I,'EPS Emissions'!$D:$D,'BAU Sector &amp; Region Breakout'!$C48,'EPS Emissions'!$C:$C,'BAU Sector &amp; Region Breakout'!$B48))</f>
        <v>0.46365262896000004</v>
      </c>
      <c r="I48" s="2">
        <f>IF($A48="GCAM",SUMIFS('GCAM By Region By Sector'!I:I,'GCAM By Region By Sector'!$C:$C,$C48,'GCAM By Region By Sector'!$B:$B,$B48)*10^3,SUMIFS('EPS Emissions'!J:J,'EPS Emissions'!$D:$D,'BAU Sector &amp; Region Breakout'!$C48,'EPS Emissions'!$C:$C,'BAU Sector &amp; Region Breakout'!$B48))</f>
        <v>0.5795657862000001</v>
      </c>
      <c r="J48" s="2">
        <f>IF($A48="GCAM",SUMIFS('GCAM By Region By Sector'!J:J,'GCAM By Region By Sector'!$C:$C,$C48,'GCAM By Region By Sector'!$B:$B,$B48)*10^3,SUMIFS('EPS Emissions'!K:K,'EPS Emissions'!$D:$D,'BAU Sector &amp; Region Breakout'!$C48,'EPS Emissions'!$C:$C,'BAU Sector &amp; Region Breakout'!$B48))</f>
        <v>0.86974485851200001</v>
      </c>
      <c r="K48" s="2">
        <f>IF($A48="GCAM",SUMIFS('GCAM By Region By Sector'!K:K,'GCAM By Region By Sector'!$C:$C,$C48,'GCAM By Region By Sector'!$B:$B,$B48)*10^3,SUMIFS('EPS Emissions'!L:L,'EPS Emissions'!$D:$D,'BAU Sector &amp; Region Breakout'!$C48,'EPS Emissions'!$C:$C,'BAU Sector &amp; Region Breakout'!$B48))</f>
        <v>1.1599239308240001</v>
      </c>
      <c r="L48" s="2">
        <f>IF($A48="GCAM",SUMIFS('GCAM By Region By Sector'!L:L,'GCAM By Region By Sector'!$C:$C,$C48,'GCAM By Region By Sector'!$B:$B,$B48)*10^3,SUMIFS('EPS Emissions'!M:M,'EPS Emissions'!$D:$D,'BAU Sector &amp; Region Breakout'!$C48,'EPS Emissions'!$C:$C,'BAU Sector &amp; Region Breakout'!$B48))</f>
        <v>1.450103003136</v>
      </c>
      <c r="M48" s="2">
        <f>IF($A48="GCAM",SUMIFS('GCAM By Region By Sector'!M:M,'GCAM By Region By Sector'!$C:$C,$C48,'GCAM By Region By Sector'!$B:$B,$B48)*10^3,SUMIFS('EPS Emissions'!N:N,'EPS Emissions'!$D:$D,'BAU Sector &amp; Region Breakout'!$C48,'EPS Emissions'!$C:$C,'BAU Sector &amp; Region Breakout'!$B48))</f>
        <v>1.740282075448</v>
      </c>
      <c r="N48" s="2">
        <f>IF($A48="GCAM",SUMIFS('GCAM By Region By Sector'!N:N,'GCAM By Region By Sector'!$C:$C,$C48,'GCAM By Region By Sector'!$B:$B,$B48)*10^3,SUMIFS('EPS Emissions'!O:O,'EPS Emissions'!$D:$D,'BAU Sector &amp; Region Breakout'!$C48,'EPS Emissions'!$C:$C,'BAU Sector &amp; Region Breakout'!$B48))</f>
        <v>2.0304611477600001</v>
      </c>
      <c r="O48" s="2">
        <f>IF($A48="GCAM",SUMIFS('GCAM By Region By Sector'!O:O,'GCAM By Region By Sector'!$C:$C,$C48,'GCAM By Region By Sector'!$B:$B,$B48)*10^3,SUMIFS('EPS Emissions'!P:P,'EPS Emissions'!$D:$D,'BAU Sector &amp; Region Breakout'!$C48,'EPS Emissions'!$C:$C,'BAU Sector &amp; Region Breakout'!$B48))</f>
        <v>2.2882119098887999</v>
      </c>
      <c r="P48" s="2">
        <f>IF($A48="GCAM",SUMIFS('GCAM By Region By Sector'!P:P,'GCAM By Region By Sector'!$C:$C,$C48,'GCAM By Region By Sector'!$B:$B,$B48)*10^3,SUMIFS('EPS Emissions'!Q:Q,'EPS Emissions'!$D:$D,'BAU Sector &amp; Region Breakout'!$C48,'EPS Emissions'!$C:$C,'BAU Sector &amp; Region Breakout'!$B48))</f>
        <v>2.5459626720176001</v>
      </c>
      <c r="Q48" s="2">
        <f>IF($A48="GCAM",SUMIFS('GCAM By Region By Sector'!Q:Q,'GCAM By Region By Sector'!$C:$C,$C48,'GCAM By Region By Sector'!$B:$B,$B48)*10^3,SUMIFS('EPS Emissions'!R:R,'EPS Emissions'!$D:$D,'BAU Sector &amp; Region Breakout'!$C48,'EPS Emissions'!$C:$C,'BAU Sector &amp; Region Breakout'!$B48))</f>
        <v>2.8037134341463998</v>
      </c>
      <c r="R48" s="2">
        <f>IF($A48="GCAM",SUMIFS('GCAM By Region By Sector'!R:R,'GCAM By Region By Sector'!$C:$C,$C48,'GCAM By Region By Sector'!$B:$B,$B48)*10^3,SUMIFS('EPS Emissions'!S:S,'EPS Emissions'!$D:$D,'BAU Sector &amp; Region Breakout'!$C48,'EPS Emissions'!$C:$C,'BAU Sector &amp; Region Breakout'!$B48))</f>
        <v>3.0614641962752001</v>
      </c>
      <c r="S48" s="2">
        <f>IF($A48="GCAM",SUMIFS('GCAM By Region By Sector'!S:S,'GCAM By Region By Sector'!$C:$C,$C48,'GCAM By Region By Sector'!$B:$B,$B48)*10^3,SUMIFS('EPS Emissions'!T:T,'EPS Emissions'!$D:$D,'BAU Sector &amp; Region Breakout'!$C48,'EPS Emissions'!$C:$C,'BAU Sector &amp; Region Breakout'!$B48))</f>
        <v>3.3192149584040003</v>
      </c>
      <c r="T48" s="2">
        <f>IF($A48="GCAM",SUMIFS('GCAM By Region By Sector'!T:T,'GCAM By Region By Sector'!$C:$C,$C48,'GCAM By Region By Sector'!$B:$B,$B48)*10^3,SUMIFS('EPS Emissions'!U:U,'EPS Emissions'!$D:$D,'BAU Sector &amp; Region Breakout'!$C48,'EPS Emissions'!$C:$C,'BAU Sector &amp; Region Breakout'!$B48))</f>
        <v>3.4928083772223997</v>
      </c>
      <c r="U48" s="2">
        <f>IF($A48="GCAM",SUMIFS('GCAM By Region By Sector'!U:U,'GCAM By Region By Sector'!$C:$C,$C48,'GCAM By Region By Sector'!$B:$B,$B48)*10^3,SUMIFS('EPS Emissions'!V:V,'EPS Emissions'!$D:$D,'BAU Sector &amp; Region Breakout'!$C48,'EPS Emissions'!$C:$C,'BAU Sector &amp; Region Breakout'!$B48))</f>
        <v>3.6664017960407991</v>
      </c>
      <c r="V48" s="2">
        <f>IF($A48="GCAM",SUMIFS('GCAM By Region By Sector'!V:V,'GCAM By Region By Sector'!$C:$C,$C48,'GCAM By Region By Sector'!$B:$B,$B48)*10^3,SUMIFS('EPS Emissions'!W:W,'EPS Emissions'!$D:$D,'BAU Sector &amp; Region Breakout'!$C48,'EPS Emissions'!$C:$C,'BAU Sector &amp; Region Breakout'!$B48))</f>
        <v>3.839995214859198</v>
      </c>
      <c r="W48" s="2">
        <f>IF($A48="GCAM",SUMIFS('GCAM By Region By Sector'!W:W,'GCAM By Region By Sector'!$C:$C,$C48,'GCAM By Region By Sector'!$B:$B,$B48)*10^3,SUMIFS('EPS Emissions'!X:X,'EPS Emissions'!$D:$D,'BAU Sector &amp; Region Breakout'!$C48,'EPS Emissions'!$C:$C,'BAU Sector &amp; Region Breakout'!$B48))</f>
        <v>4.0135886336775979</v>
      </c>
      <c r="X48" s="2">
        <f>IF($A48="GCAM",SUMIFS('GCAM By Region By Sector'!X:X,'GCAM By Region By Sector'!$C:$C,$C48,'GCAM By Region By Sector'!$B:$B,$B48)*10^3,SUMIFS('EPS Emissions'!Y:Y,'EPS Emissions'!$D:$D,'BAU Sector &amp; Region Breakout'!$C48,'EPS Emissions'!$C:$C,'BAU Sector &amp; Region Breakout'!$B48))</f>
        <v>4.1871820524959968</v>
      </c>
      <c r="Y48" s="2">
        <f>IF($A48="GCAM",SUMIFS('GCAM By Region By Sector'!Y:Y,'GCAM By Region By Sector'!$C:$C,$C48,'GCAM By Region By Sector'!$B:$B,$B48)*10^3,SUMIFS('EPS Emissions'!Z:Z,'EPS Emissions'!$D:$D,'BAU Sector &amp; Region Breakout'!$C48,'EPS Emissions'!$C:$C,'BAU Sector &amp; Region Breakout'!$B48))</f>
        <v>4.3415476140815974</v>
      </c>
      <c r="Z48" s="2">
        <f>IF($A48="GCAM",SUMIFS('GCAM By Region By Sector'!Z:Z,'GCAM By Region By Sector'!$C:$C,$C48,'GCAM By Region By Sector'!$B:$B,$B48)*10^3,SUMIFS('EPS Emissions'!AA:AA,'EPS Emissions'!$D:$D,'BAU Sector &amp; Region Breakout'!$C48,'EPS Emissions'!$C:$C,'BAU Sector &amp; Region Breakout'!$B48))</f>
        <v>4.4959131756671979</v>
      </c>
      <c r="AA48" s="2">
        <f>IF($A48="GCAM",SUMIFS('GCAM By Region By Sector'!AA:AA,'GCAM By Region By Sector'!$C:$C,$C48,'GCAM By Region By Sector'!$B:$B,$B48)*10^3,SUMIFS('EPS Emissions'!AB:AB,'EPS Emissions'!$D:$D,'BAU Sector &amp; Region Breakout'!$C48,'EPS Emissions'!$C:$C,'BAU Sector &amp; Region Breakout'!$B48))</f>
        <v>4.6502787372527985</v>
      </c>
      <c r="AB48" s="2">
        <f>IF($A48="GCAM",SUMIFS('GCAM By Region By Sector'!AB:AB,'GCAM By Region By Sector'!$C:$C,$C48,'GCAM By Region By Sector'!$B:$B,$B48)*10^3,SUMIFS('EPS Emissions'!AC:AC,'EPS Emissions'!$D:$D,'BAU Sector &amp; Region Breakout'!$C48,'EPS Emissions'!$C:$C,'BAU Sector &amp; Region Breakout'!$B48))</f>
        <v>4.8046442988383991</v>
      </c>
      <c r="AC48" s="2">
        <f>IF($A48="GCAM",SUMIFS('GCAM By Region By Sector'!AC:AC,'GCAM By Region By Sector'!$C:$C,$C48,'GCAM By Region By Sector'!$B:$B,$B48)*10^3,SUMIFS('EPS Emissions'!AD:AD,'EPS Emissions'!$D:$D,'BAU Sector &amp; Region Breakout'!$C48,'EPS Emissions'!$C:$C,'BAU Sector &amp; Region Breakout'!$B48))</f>
        <v>4.9590098604239996</v>
      </c>
      <c r="AD48" s="2">
        <f>IF($A48="GCAM",SUMIFS('GCAM By Region By Sector'!AD:AD,'GCAM By Region By Sector'!$C:$C,$C48,'GCAM By Region By Sector'!$B:$B,$B48)*10^3,SUMIFS('EPS Emissions'!AE:AE,'EPS Emissions'!$D:$D,'BAU Sector &amp; Region Breakout'!$C48,'EPS Emissions'!$C:$C,'BAU Sector &amp; Region Breakout'!$B48))</f>
        <v>5.0869870510344004</v>
      </c>
      <c r="AE48" s="2">
        <f>IF($A48="GCAM",SUMIFS('GCAM By Region By Sector'!AE:AE,'GCAM By Region By Sector'!$C:$C,$C48,'GCAM By Region By Sector'!$B:$B,$B48)*10^3,SUMIFS('EPS Emissions'!AF:AF,'EPS Emissions'!$D:$D,'BAU Sector &amp; Region Breakout'!$C48,'EPS Emissions'!$C:$C,'BAU Sector &amp; Region Breakout'!$B48))</f>
        <v>5.2149642416447994</v>
      </c>
      <c r="AF48" s="2">
        <f>IF($A48="GCAM",SUMIFS('GCAM By Region By Sector'!AF:AF,'GCAM By Region By Sector'!$C:$C,$C48,'GCAM By Region By Sector'!$B:$B,$B48)*10^3,SUMIFS('EPS Emissions'!AG:AG,'EPS Emissions'!$D:$D,'BAU Sector &amp; Region Breakout'!$C48,'EPS Emissions'!$C:$C,'BAU Sector &amp; Region Breakout'!$B48))</f>
        <v>5.3429414322552002</v>
      </c>
      <c r="AG48" s="2">
        <f>IF($A48="GCAM",SUMIFS('GCAM By Region By Sector'!AG:AG,'GCAM By Region By Sector'!$C:$C,$C48,'GCAM By Region By Sector'!$B:$B,$B48)*10^3,SUMIFS('EPS Emissions'!AH:AH,'EPS Emissions'!$D:$D,'BAU Sector &amp; Region Breakout'!$C48,'EPS Emissions'!$C:$C,'BAU Sector &amp; Region Breakout'!$B48))</f>
        <v>5.4709186228655993</v>
      </c>
      <c r="AH48" s="2">
        <f>IF($A48="GCAM",SUMIFS('GCAM By Region By Sector'!AH:AH,'GCAM By Region By Sector'!$C:$C,$C48,'GCAM By Region By Sector'!$B:$B,$B48)*10^3,SUMIFS('EPS Emissions'!AI:AI,'EPS Emissions'!$D:$D,'BAU Sector &amp; Region Breakout'!$C48,'EPS Emissions'!$C:$C,'BAU Sector &amp; Region Breakout'!$B48))</f>
        <v>5.5988958134760001</v>
      </c>
    </row>
    <row r="49" spans="1:34" x14ac:dyDescent="0.35">
      <c r="A49" t="str">
        <f>VLOOKUP(B49,'BAU Global Total'!A$3:C$34,3,FALSE)</f>
        <v>GCAM</v>
      </c>
      <c r="B49" t="s">
        <v>20</v>
      </c>
      <c r="C49" t="s">
        <v>53</v>
      </c>
      <c r="D49" s="2">
        <f>IF($A49="GCAM",SUMIFS('GCAM By Region By Sector'!D:D,'GCAM By Region By Sector'!$C:$C,$C49,'GCAM By Region By Sector'!$B:$B,$B49)*10^3,SUMIFS('EPS Emissions'!E:E,'EPS Emissions'!$D:$D,'BAU Sector &amp; Region Breakout'!$C49,'EPS Emissions'!$C:$C,'BAU Sector &amp; Region Breakout'!$B49))</f>
        <v>105.27224811948474</v>
      </c>
      <c r="E49" s="2">
        <f>IF($A49="GCAM",SUMIFS('GCAM By Region By Sector'!E:E,'GCAM By Region By Sector'!$C:$C,$C49,'GCAM By Region By Sector'!$B:$B,$B49)*10^3,SUMIFS('EPS Emissions'!F:F,'EPS Emissions'!$D:$D,'BAU Sector &amp; Region Breakout'!$C49,'EPS Emissions'!$C:$C,'BAU Sector &amp; Region Breakout'!$B49))</f>
        <v>107.12379312837908</v>
      </c>
      <c r="F49" s="2">
        <f>IF($A49="GCAM",SUMIFS('GCAM By Region By Sector'!F:F,'GCAM By Region By Sector'!$C:$C,$C49,'GCAM By Region By Sector'!$B:$B,$B49)*10^3,SUMIFS('EPS Emissions'!G:G,'EPS Emissions'!$D:$D,'BAU Sector &amp; Region Breakout'!$C49,'EPS Emissions'!$C:$C,'BAU Sector &amp; Region Breakout'!$B49))</f>
        <v>108.97533813727341</v>
      </c>
      <c r="G49" s="2">
        <f>IF($A49="GCAM",SUMIFS('GCAM By Region By Sector'!G:G,'GCAM By Region By Sector'!$C:$C,$C49,'GCAM By Region By Sector'!$B:$B,$B49)*10^3,SUMIFS('EPS Emissions'!H:H,'EPS Emissions'!$D:$D,'BAU Sector &amp; Region Breakout'!$C49,'EPS Emissions'!$C:$C,'BAU Sector &amp; Region Breakout'!$B49))</f>
        <v>110.82688314616775</v>
      </c>
      <c r="H49" s="2">
        <f>IF($A49="GCAM",SUMIFS('GCAM By Region By Sector'!H:H,'GCAM By Region By Sector'!$C:$C,$C49,'GCAM By Region By Sector'!$B:$B,$B49)*10^3,SUMIFS('EPS Emissions'!I:I,'EPS Emissions'!$D:$D,'BAU Sector &amp; Region Breakout'!$C49,'EPS Emissions'!$C:$C,'BAU Sector &amp; Region Breakout'!$B49))</f>
        <v>112.67842815506206</v>
      </c>
      <c r="I49" s="2">
        <f>IF($A49="GCAM",SUMIFS('GCAM By Region By Sector'!I:I,'GCAM By Region By Sector'!$C:$C,$C49,'GCAM By Region By Sector'!$B:$B,$B49)*10^3,SUMIFS('EPS Emissions'!J:J,'EPS Emissions'!$D:$D,'BAU Sector &amp; Region Breakout'!$C49,'EPS Emissions'!$C:$C,'BAU Sector &amp; Region Breakout'!$B49))</f>
        <v>114.52997316395641</v>
      </c>
      <c r="J49" s="2">
        <f>IF($A49="GCAM",SUMIFS('GCAM By Region By Sector'!J:J,'GCAM By Region By Sector'!$C:$C,$C49,'GCAM By Region By Sector'!$B:$B,$B49)*10^3,SUMIFS('EPS Emissions'!K:K,'EPS Emissions'!$D:$D,'BAU Sector &amp; Region Breakout'!$C49,'EPS Emissions'!$C:$C,'BAU Sector &amp; Region Breakout'!$B49))</f>
        <v>115.66051502344807</v>
      </c>
      <c r="K49" s="2">
        <f>IF($A49="GCAM",SUMIFS('GCAM By Region By Sector'!K:K,'GCAM By Region By Sector'!$C:$C,$C49,'GCAM By Region By Sector'!$B:$B,$B49)*10^3,SUMIFS('EPS Emissions'!L:L,'EPS Emissions'!$D:$D,'BAU Sector &amp; Region Breakout'!$C49,'EPS Emissions'!$C:$C,'BAU Sector &amp; Region Breakout'!$B49))</f>
        <v>116.79105688293973</v>
      </c>
      <c r="L49" s="2">
        <f>IF($A49="GCAM",SUMIFS('GCAM By Region By Sector'!L:L,'GCAM By Region By Sector'!$C:$C,$C49,'GCAM By Region By Sector'!$B:$B,$B49)*10^3,SUMIFS('EPS Emissions'!M:M,'EPS Emissions'!$D:$D,'BAU Sector &amp; Region Breakout'!$C49,'EPS Emissions'!$C:$C,'BAU Sector &amp; Region Breakout'!$B49))</f>
        <v>117.92159874243139</v>
      </c>
      <c r="M49" s="2">
        <f>IF($A49="GCAM",SUMIFS('GCAM By Region By Sector'!M:M,'GCAM By Region By Sector'!$C:$C,$C49,'GCAM By Region By Sector'!$B:$B,$B49)*10^3,SUMIFS('EPS Emissions'!N:N,'EPS Emissions'!$D:$D,'BAU Sector &amp; Region Breakout'!$C49,'EPS Emissions'!$C:$C,'BAU Sector &amp; Region Breakout'!$B49))</f>
        <v>119.05214060192304</v>
      </c>
      <c r="N49" s="2">
        <f>IF($A49="GCAM",SUMIFS('GCAM By Region By Sector'!N:N,'GCAM By Region By Sector'!$C:$C,$C49,'GCAM By Region By Sector'!$B:$B,$B49)*10^3,SUMIFS('EPS Emissions'!O:O,'EPS Emissions'!$D:$D,'BAU Sector &amp; Region Breakout'!$C49,'EPS Emissions'!$C:$C,'BAU Sector &amp; Region Breakout'!$B49))</f>
        <v>120.1826824614147</v>
      </c>
      <c r="O49" s="2">
        <f>IF($A49="GCAM",SUMIFS('GCAM By Region By Sector'!O:O,'GCAM By Region By Sector'!$C:$C,$C49,'GCAM By Region By Sector'!$B:$B,$B49)*10^3,SUMIFS('EPS Emissions'!P:P,'EPS Emissions'!$D:$D,'BAU Sector &amp; Region Breakout'!$C49,'EPS Emissions'!$C:$C,'BAU Sector &amp; Region Breakout'!$B49))</f>
        <v>120.96407861192496</v>
      </c>
      <c r="P49" s="2">
        <f>IF($A49="GCAM",SUMIFS('GCAM By Region By Sector'!P:P,'GCAM By Region By Sector'!$C:$C,$C49,'GCAM By Region By Sector'!$B:$B,$B49)*10^3,SUMIFS('EPS Emissions'!Q:Q,'EPS Emissions'!$D:$D,'BAU Sector &amp; Region Breakout'!$C49,'EPS Emissions'!$C:$C,'BAU Sector &amp; Region Breakout'!$B49))</f>
        <v>121.74547476243522</v>
      </c>
      <c r="Q49" s="2">
        <f>IF($A49="GCAM",SUMIFS('GCAM By Region By Sector'!Q:Q,'GCAM By Region By Sector'!$C:$C,$C49,'GCAM By Region By Sector'!$B:$B,$B49)*10^3,SUMIFS('EPS Emissions'!R:R,'EPS Emissions'!$D:$D,'BAU Sector &amp; Region Breakout'!$C49,'EPS Emissions'!$C:$C,'BAU Sector &amp; Region Breakout'!$B49))</f>
        <v>122.5268709129455</v>
      </c>
      <c r="R49" s="2">
        <f>IF($A49="GCAM",SUMIFS('GCAM By Region By Sector'!R:R,'GCAM By Region By Sector'!$C:$C,$C49,'GCAM By Region By Sector'!$B:$B,$B49)*10^3,SUMIFS('EPS Emissions'!S:S,'EPS Emissions'!$D:$D,'BAU Sector &amp; Region Breakout'!$C49,'EPS Emissions'!$C:$C,'BAU Sector &amp; Region Breakout'!$B49))</f>
        <v>123.30826706345576</v>
      </c>
      <c r="S49" s="2">
        <f>IF($A49="GCAM",SUMIFS('GCAM By Region By Sector'!S:S,'GCAM By Region By Sector'!$C:$C,$C49,'GCAM By Region By Sector'!$B:$B,$B49)*10^3,SUMIFS('EPS Emissions'!T:T,'EPS Emissions'!$D:$D,'BAU Sector &amp; Region Breakout'!$C49,'EPS Emissions'!$C:$C,'BAU Sector &amp; Region Breakout'!$B49))</f>
        <v>124.08966321396602</v>
      </c>
      <c r="T49" s="2">
        <f>IF($A49="GCAM",SUMIFS('GCAM By Region By Sector'!T:T,'GCAM By Region By Sector'!$C:$C,$C49,'GCAM By Region By Sector'!$B:$B,$B49)*10^3,SUMIFS('EPS Emissions'!U:U,'EPS Emissions'!$D:$D,'BAU Sector &amp; Region Breakout'!$C49,'EPS Emissions'!$C:$C,'BAU Sector &amp; Region Breakout'!$B49))</f>
        <v>125.05936516461111</v>
      </c>
      <c r="U49" s="2">
        <f>IF($A49="GCAM",SUMIFS('GCAM By Region By Sector'!U:U,'GCAM By Region By Sector'!$C:$C,$C49,'GCAM By Region By Sector'!$B:$B,$B49)*10^3,SUMIFS('EPS Emissions'!V:V,'EPS Emissions'!$D:$D,'BAU Sector &amp; Region Breakout'!$C49,'EPS Emissions'!$C:$C,'BAU Sector &amp; Region Breakout'!$B49))</f>
        <v>126.02906711525618</v>
      </c>
      <c r="V49" s="2">
        <f>IF($A49="GCAM",SUMIFS('GCAM By Region By Sector'!V:V,'GCAM By Region By Sector'!$C:$C,$C49,'GCAM By Region By Sector'!$B:$B,$B49)*10^3,SUMIFS('EPS Emissions'!W:W,'EPS Emissions'!$D:$D,'BAU Sector &amp; Region Breakout'!$C49,'EPS Emissions'!$C:$C,'BAU Sector &amp; Region Breakout'!$B49))</f>
        <v>126.9987690659013</v>
      </c>
      <c r="W49" s="2">
        <f>IF($A49="GCAM",SUMIFS('GCAM By Region By Sector'!W:W,'GCAM By Region By Sector'!$C:$C,$C49,'GCAM By Region By Sector'!$B:$B,$B49)*10^3,SUMIFS('EPS Emissions'!X:X,'EPS Emissions'!$D:$D,'BAU Sector &amp; Region Breakout'!$C49,'EPS Emissions'!$C:$C,'BAU Sector &amp; Region Breakout'!$B49))</f>
        <v>127.9684710165464</v>
      </c>
      <c r="X49" s="2">
        <f>IF($A49="GCAM",SUMIFS('GCAM By Region By Sector'!X:X,'GCAM By Region By Sector'!$C:$C,$C49,'GCAM By Region By Sector'!$B:$B,$B49)*10^3,SUMIFS('EPS Emissions'!Y:Y,'EPS Emissions'!$D:$D,'BAU Sector &amp; Region Breakout'!$C49,'EPS Emissions'!$C:$C,'BAU Sector &amp; Region Breakout'!$B49))</f>
        <v>128.93817296719149</v>
      </c>
      <c r="Y49" s="2">
        <f>IF($A49="GCAM",SUMIFS('GCAM By Region By Sector'!Y:Y,'GCAM By Region By Sector'!$C:$C,$C49,'GCAM By Region By Sector'!$B:$B,$B49)*10^3,SUMIFS('EPS Emissions'!Z:Z,'EPS Emissions'!$D:$D,'BAU Sector &amp; Region Breakout'!$C49,'EPS Emissions'!$C:$C,'BAU Sector &amp; Region Breakout'!$B49))</f>
        <v>130.06659166213916</v>
      </c>
      <c r="Z49" s="2">
        <f>IF($A49="GCAM",SUMIFS('GCAM By Region By Sector'!Z:Z,'GCAM By Region By Sector'!$C:$C,$C49,'GCAM By Region By Sector'!$B:$B,$B49)*10^3,SUMIFS('EPS Emissions'!AA:AA,'EPS Emissions'!$D:$D,'BAU Sector &amp; Region Breakout'!$C49,'EPS Emissions'!$C:$C,'BAU Sector &amp; Region Breakout'!$B49))</f>
        <v>131.19501035708683</v>
      </c>
      <c r="AA49" s="2">
        <f>IF($A49="GCAM",SUMIFS('GCAM By Region By Sector'!AA:AA,'GCAM By Region By Sector'!$C:$C,$C49,'GCAM By Region By Sector'!$B:$B,$B49)*10^3,SUMIFS('EPS Emissions'!AB:AB,'EPS Emissions'!$D:$D,'BAU Sector &amp; Region Breakout'!$C49,'EPS Emissions'!$C:$C,'BAU Sector &amp; Region Breakout'!$B49))</f>
        <v>132.3234290520345</v>
      </c>
      <c r="AB49" s="2">
        <f>IF($A49="GCAM",SUMIFS('GCAM By Region By Sector'!AB:AB,'GCAM By Region By Sector'!$C:$C,$C49,'GCAM By Region By Sector'!$B:$B,$B49)*10^3,SUMIFS('EPS Emissions'!AC:AC,'EPS Emissions'!$D:$D,'BAU Sector &amp; Region Breakout'!$C49,'EPS Emissions'!$C:$C,'BAU Sector &amp; Region Breakout'!$B49))</f>
        <v>133.4518477469822</v>
      </c>
      <c r="AC49" s="2">
        <f>IF($A49="GCAM",SUMIFS('GCAM By Region By Sector'!AC:AC,'GCAM By Region By Sector'!$C:$C,$C49,'GCAM By Region By Sector'!$B:$B,$B49)*10^3,SUMIFS('EPS Emissions'!AD:AD,'EPS Emissions'!$D:$D,'BAU Sector &amp; Region Breakout'!$C49,'EPS Emissions'!$C:$C,'BAU Sector &amp; Region Breakout'!$B49))</f>
        <v>134.58026644192987</v>
      </c>
      <c r="AD49" s="2">
        <f>IF($A49="GCAM",SUMIFS('GCAM By Region By Sector'!AD:AD,'GCAM By Region By Sector'!$C:$C,$C49,'GCAM By Region By Sector'!$B:$B,$B49)*10^3,SUMIFS('EPS Emissions'!AE:AE,'EPS Emissions'!$D:$D,'BAU Sector &amp; Region Breakout'!$C49,'EPS Emissions'!$C:$C,'BAU Sector &amp; Region Breakout'!$B49))</f>
        <v>135.75223073743828</v>
      </c>
      <c r="AE49" s="2">
        <f>IF($A49="GCAM",SUMIFS('GCAM By Region By Sector'!AE:AE,'GCAM By Region By Sector'!$C:$C,$C49,'GCAM By Region By Sector'!$B:$B,$B49)*10^3,SUMIFS('EPS Emissions'!AF:AF,'EPS Emissions'!$D:$D,'BAU Sector &amp; Region Breakout'!$C49,'EPS Emissions'!$C:$C,'BAU Sector &amp; Region Breakout'!$B49))</f>
        <v>136.9241950329467</v>
      </c>
      <c r="AF49" s="2">
        <f>IF($A49="GCAM",SUMIFS('GCAM By Region By Sector'!AF:AF,'GCAM By Region By Sector'!$C:$C,$C49,'GCAM By Region By Sector'!$B:$B,$B49)*10^3,SUMIFS('EPS Emissions'!AG:AG,'EPS Emissions'!$D:$D,'BAU Sector &amp; Region Breakout'!$C49,'EPS Emissions'!$C:$C,'BAU Sector &amp; Region Breakout'!$B49))</f>
        <v>138.09615932845509</v>
      </c>
      <c r="AG49" s="2">
        <f>IF($A49="GCAM",SUMIFS('GCAM By Region By Sector'!AG:AG,'GCAM By Region By Sector'!$C:$C,$C49,'GCAM By Region By Sector'!$B:$B,$B49)*10^3,SUMIFS('EPS Emissions'!AH:AH,'EPS Emissions'!$D:$D,'BAU Sector &amp; Region Breakout'!$C49,'EPS Emissions'!$C:$C,'BAU Sector &amp; Region Breakout'!$B49))</f>
        <v>139.2681236239635</v>
      </c>
      <c r="AH49" s="2">
        <f>IF($A49="GCAM",SUMIFS('GCAM By Region By Sector'!AH:AH,'GCAM By Region By Sector'!$C:$C,$C49,'GCAM By Region By Sector'!$B:$B,$B49)*10^3,SUMIFS('EPS Emissions'!AI:AI,'EPS Emissions'!$D:$D,'BAU Sector &amp; Region Breakout'!$C49,'EPS Emissions'!$C:$C,'BAU Sector &amp; Region Breakout'!$B49))</f>
        <v>140.44008791947192</v>
      </c>
    </row>
    <row r="50" spans="1:34" x14ac:dyDescent="0.35">
      <c r="A50" t="str">
        <f>VLOOKUP(B50,'BAU Global Total'!A$3:C$34,3,FALSE)</f>
        <v>GCAM</v>
      </c>
      <c r="B50" t="s">
        <v>20</v>
      </c>
      <c r="C50" t="s">
        <v>62</v>
      </c>
      <c r="D50" s="2">
        <f>IF($A50="GCAM",SUMIFS('GCAM By Region By Sector'!D:D,'GCAM By Region By Sector'!$C:$C,$C50,'GCAM By Region By Sector'!$B:$B,$B50)*10^3,SUMIFS('EPS Emissions'!E:E,'EPS Emissions'!$D:$D,'BAU Sector &amp; Region Breakout'!$C50,'EPS Emissions'!$C:$C,'BAU Sector &amp; Region Breakout'!$B50))</f>
        <v>-4.6688538607660055</v>
      </c>
      <c r="E50" s="2">
        <f>IF($A50="GCAM",SUMIFS('GCAM By Region By Sector'!E:E,'GCAM By Region By Sector'!$C:$C,$C50,'GCAM By Region By Sector'!$B:$B,$B50)*10^3,SUMIFS('EPS Emissions'!F:F,'EPS Emissions'!$D:$D,'BAU Sector &amp; Region Breakout'!$C50,'EPS Emissions'!$C:$C,'BAU Sector &amp; Region Breakout'!$B50))</f>
        <v>-4.920842317773956</v>
      </c>
      <c r="F50" s="2">
        <f>IF($A50="GCAM",SUMIFS('GCAM By Region By Sector'!F:F,'GCAM By Region By Sector'!$C:$C,$C50,'GCAM By Region By Sector'!$B:$B,$B50)*10^3,SUMIFS('EPS Emissions'!G:G,'EPS Emissions'!$D:$D,'BAU Sector &amp; Region Breakout'!$C50,'EPS Emissions'!$C:$C,'BAU Sector &amp; Region Breakout'!$B50))</f>
        <v>-5.1728307747819056</v>
      </c>
      <c r="G50" s="2">
        <f>IF($A50="GCAM",SUMIFS('GCAM By Region By Sector'!G:G,'GCAM By Region By Sector'!$C:$C,$C50,'GCAM By Region By Sector'!$B:$B,$B50)*10^3,SUMIFS('EPS Emissions'!H:H,'EPS Emissions'!$D:$D,'BAU Sector &amp; Region Breakout'!$C50,'EPS Emissions'!$C:$C,'BAU Sector &amp; Region Breakout'!$B50))</f>
        <v>-5.424819231789856</v>
      </c>
      <c r="H50" s="2">
        <f>IF($A50="GCAM",SUMIFS('GCAM By Region By Sector'!H:H,'GCAM By Region By Sector'!$C:$C,$C50,'GCAM By Region By Sector'!$B:$B,$B50)*10^3,SUMIFS('EPS Emissions'!I:I,'EPS Emissions'!$D:$D,'BAU Sector &amp; Region Breakout'!$C50,'EPS Emissions'!$C:$C,'BAU Sector &amp; Region Breakout'!$B50))</f>
        <v>-5.6768076887978056</v>
      </c>
      <c r="I50" s="2">
        <f>IF($A50="GCAM",SUMIFS('GCAM By Region By Sector'!I:I,'GCAM By Region By Sector'!$C:$C,$C50,'GCAM By Region By Sector'!$B:$B,$B50)*10^3,SUMIFS('EPS Emissions'!J:J,'EPS Emissions'!$D:$D,'BAU Sector &amp; Region Breakout'!$C50,'EPS Emissions'!$C:$C,'BAU Sector &amp; Region Breakout'!$B50))</f>
        <v>-5.9287961458057561</v>
      </c>
      <c r="J50" s="2">
        <f>IF($A50="GCAM",SUMIFS('GCAM By Region By Sector'!J:J,'GCAM By Region By Sector'!$C:$C,$C50,'GCAM By Region By Sector'!$B:$B,$B50)*10^3,SUMIFS('EPS Emissions'!K:K,'EPS Emissions'!$D:$D,'BAU Sector &amp; Region Breakout'!$C50,'EPS Emissions'!$C:$C,'BAU Sector &amp; Region Breakout'!$B50))</f>
        <v>-6.1019200326809155</v>
      </c>
      <c r="K50" s="2">
        <f>IF($A50="GCAM",SUMIFS('GCAM By Region By Sector'!K:K,'GCAM By Region By Sector'!$C:$C,$C50,'GCAM By Region By Sector'!$B:$B,$B50)*10^3,SUMIFS('EPS Emissions'!L:L,'EPS Emissions'!$D:$D,'BAU Sector &amp; Region Breakout'!$C50,'EPS Emissions'!$C:$C,'BAU Sector &amp; Region Breakout'!$B50))</f>
        <v>-6.2750439195560741</v>
      </c>
      <c r="L50" s="2">
        <f>IF($A50="GCAM",SUMIFS('GCAM By Region By Sector'!L:L,'GCAM By Region By Sector'!$C:$C,$C50,'GCAM By Region By Sector'!$B:$B,$B50)*10^3,SUMIFS('EPS Emissions'!M:M,'EPS Emissions'!$D:$D,'BAU Sector &amp; Region Breakout'!$C50,'EPS Emissions'!$C:$C,'BAU Sector &amp; Region Breakout'!$B50))</f>
        <v>-6.4481678064312327</v>
      </c>
      <c r="M50" s="2">
        <f>IF($A50="GCAM",SUMIFS('GCAM By Region By Sector'!M:M,'GCAM By Region By Sector'!$C:$C,$C50,'GCAM By Region By Sector'!$B:$B,$B50)*10^3,SUMIFS('EPS Emissions'!N:N,'EPS Emissions'!$D:$D,'BAU Sector &amp; Region Breakout'!$C50,'EPS Emissions'!$C:$C,'BAU Sector &amp; Region Breakout'!$B50))</f>
        <v>-6.6212916933063912</v>
      </c>
      <c r="N50" s="2">
        <f>IF($A50="GCAM",SUMIFS('GCAM By Region By Sector'!N:N,'GCAM By Region By Sector'!$C:$C,$C50,'GCAM By Region By Sector'!$B:$B,$B50)*10^3,SUMIFS('EPS Emissions'!O:O,'EPS Emissions'!$D:$D,'BAU Sector &amp; Region Breakout'!$C50,'EPS Emissions'!$C:$C,'BAU Sector &amp; Region Breakout'!$B50))</f>
        <v>-6.7944155801815498</v>
      </c>
      <c r="O50" s="2">
        <f>IF($A50="GCAM",SUMIFS('GCAM By Region By Sector'!O:O,'GCAM By Region By Sector'!$C:$C,$C50,'GCAM By Region By Sector'!$B:$B,$B50)*10^3,SUMIFS('EPS Emissions'!P:P,'EPS Emissions'!$D:$D,'BAU Sector &amp; Region Breakout'!$C50,'EPS Emissions'!$C:$C,'BAU Sector &amp; Region Breakout'!$B50))</f>
        <v>-6.9363873624855508</v>
      </c>
      <c r="P50" s="2">
        <f>IF($A50="GCAM",SUMIFS('GCAM By Region By Sector'!P:P,'GCAM By Region By Sector'!$C:$C,$C50,'GCAM By Region By Sector'!$B:$B,$B50)*10^3,SUMIFS('EPS Emissions'!Q:Q,'EPS Emissions'!$D:$D,'BAU Sector &amp; Region Breakout'!$C50,'EPS Emissions'!$C:$C,'BAU Sector &amp; Region Breakout'!$B50))</f>
        <v>-7.0783591447895509</v>
      </c>
      <c r="Q50" s="2">
        <f>IF($A50="GCAM",SUMIFS('GCAM By Region By Sector'!Q:Q,'GCAM By Region By Sector'!$C:$C,$C50,'GCAM By Region By Sector'!$B:$B,$B50)*10^3,SUMIFS('EPS Emissions'!R:R,'EPS Emissions'!$D:$D,'BAU Sector &amp; Region Breakout'!$C50,'EPS Emissions'!$C:$C,'BAU Sector &amp; Region Breakout'!$B50))</f>
        <v>-7.2203309270935518</v>
      </c>
      <c r="R50" s="2">
        <f>IF($A50="GCAM",SUMIFS('GCAM By Region By Sector'!R:R,'GCAM By Region By Sector'!$C:$C,$C50,'GCAM By Region By Sector'!$B:$B,$B50)*10^3,SUMIFS('EPS Emissions'!S:S,'EPS Emissions'!$D:$D,'BAU Sector &amp; Region Breakout'!$C50,'EPS Emissions'!$C:$C,'BAU Sector &amp; Region Breakout'!$B50))</f>
        <v>-7.3623027093975519</v>
      </c>
      <c r="S50" s="2">
        <f>IF($A50="GCAM",SUMIFS('GCAM By Region By Sector'!S:S,'GCAM By Region By Sector'!$C:$C,$C50,'GCAM By Region By Sector'!$B:$B,$B50)*10^3,SUMIFS('EPS Emissions'!T:T,'EPS Emissions'!$D:$D,'BAU Sector &amp; Region Breakout'!$C50,'EPS Emissions'!$C:$C,'BAU Sector &amp; Region Breakout'!$B50))</f>
        <v>-7.5042744917015529</v>
      </c>
      <c r="T50" s="2">
        <f>IF($A50="GCAM",SUMIFS('GCAM By Region By Sector'!T:T,'GCAM By Region By Sector'!$C:$C,$C50,'GCAM By Region By Sector'!$B:$B,$B50)*10^3,SUMIFS('EPS Emissions'!U:U,'EPS Emissions'!$D:$D,'BAU Sector &amp; Region Breakout'!$C50,'EPS Emissions'!$C:$C,'BAU Sector &amp; Region Breakout'!$B50))</f>
        <v>-7.7978759044694339</v>
      </c>
      <c r="U50" s="2">
        <f>IF($A50="GCAM",SUMIFS('GCAM By Region By Sector'!U:U,'GCAM By Region By Sector'!$C:$C,$C50,'GCAM By Region By Sector'!$B:$B,$B50)*10^3,SUMIFS('EPS Emissions'!V:V,'EPS Emissions'!$D:$D,'BAU Sector &amp; Region Breakout'!$C50,'EPS Emissions'!$C:$C,'BAU Sector &amp; Region Breakout'!$B50))</f>
        <v>-8.0914773172373149</v>
      </c>
      <c r="V50" s="2">
        <f>IF($A50="GCAM",SUMIFS('GCAM By Region By Sector'!V:V,'GCAM By Region By Sector'!$C:$C,$C50,'GCAM By Region By Sector'!$B:$B,$B50)*10^3,SUMIFS('EPS Emissions'!W:W,'EPS Emissions'!$D:$D,'BAU Sector &amp; Region Breakout'!$C50,'EPS Emissions'!$C:$C,'BAU Sector &amp; Region Breakout'!$B50))</f>
        <v>-8.3850787300051941</v>
      </c>
      <c r="W50" s="2">
        <f>IF($A50="GCAM",SUMIFS('GCAM By Region By Sector'!W:W,'GCAM By Region By Sector'!$C:$C,$C50,'GCAM By Region By Sector'!$B:$B,$B50)*10^3,SUMIFS('EPS Emissions'!X:X,'EPS Emissions'!$D:$D,'BAU Sector &amp; Region Breakout'!$C50,'EPS Emissions'!$C:$C,'BAU Sector &amp; Region Breakout'!$B50))</f>
        <v>-8.6786801427730751</v>
      </c>
      <c r="X50" s="2">
        <f>IF($A50="GCAM",SUMIFS('GCAM By Region By Sector'!X:X,'GCAM By Region By Sector'!$C:$C,$C50,'GCAM By Region By Sector'!$B:$B,$B50)*10^3,SUMIFS('EPS Emissions'!Y:Y,'EPS Emissions'!$D:$D,'BAU Sector &amp; Region Breakout'!$C50,'EPS Emissions'!$C:$C,'BAU Sector &amp; Region Breakout'!$B50))</f>
        <v>-8.9722815555409561</v>
      </c>
      <c r="Y50" s="2">
        <f>IF($A50="GCAM",SUMIFS('GCAM By Region By Sector'!Y:Y,'GCAM By Region By Sector'!$C:$C,$C50,'GCAM By Region By Sector'!$B:$B,$B50)*10^3,SUMIFS('EPS Emissions'!Z:Z,'EPS Emissions'!$D:$D,'BAU Sector &amp; Region Breakout'!$C50,'EPS Emissions'!$C:$C,'BAU Sector &amp; Region Breakout'!$B50))</f>
        <v>-9.4297940534560265</v>
      </c>
      <c r="Z50" s="2">
        <f>IF($A50="GCAM",SUMIFS('GCAM By Region By Sector'!Z:Z,'GCAM By Region By Sector'!$C:$C,$C50,'GCAM By Region By Sector'!$B:$B,$B50)*10^3,SUMIFS('EPS Emissions'!AA:AA,'EPS Emissions'!$D:$D,'BAU Sector &amp; Region Breakout'!$C50,'EPS Emissions'!$C:$C,'BAU Sector &amp; Region Breakout'!$B50))</f>
        <v>-9.8873065513710969</v>
      </c>
      <c r="AA50" s="2">
        <f>IF($A50="GCAM",SUMIFS('GCAM By Region By Sector'!AA:AA,'GCAM By Region By Sector'!$C:$C,$C50,'GCAM By Region By Sector'!$B:$B,$B50)*10^3,SUMIFS('EPS Emissions'!AB:AB,'EPS Emissions'!$D:$D,'BAU Sector &amp; Region Breakout'!$C50,'EPS Emissions'!$C:$C,'BAU Sector &amp; Region Breakout'!$B50))</f>
        <v>-10.344819049286167</v>
      </c>
      <c r="AB50" s="2">
        <f>IF($A50="GCAM",SUMIFS('GCAM By Region By Sector'!AB:AB,'GCAM By Region By Sector'!$C:$C,$C50,'GCAM By Region By Sector'!$B:$B,$B50)*10^3,SUMIFS('EPS Emissions'!AC:AC,'EPS Emissions'!$D:$D,'BAU Sector &amp; Region Breakout'!$C50,'EPS Emissions'!$C:$C,'BAU Sector &amp; Region Breakout'!$B50))</f>
        <v>-10.802331547201238</v>
      </c>
      <c r="AC50" s="2">
        <f>IF($A50="GCAM",SUMIFS('GCAM By Region By Sector'!AC:AC,'GCAM By Region By Sector'!$C:$C,$C50,'GCAM By Region By Sector'!$B:$B,$B50)*10^3,SUMIFS('EPS Emissions'!AD:AD,'EPS Emissions'!$D:$D,'BAU Sector &amp; Region Breakout'!$C50,'EPS Emissions'!$C:$C,'BAU Sector &amp; Region Breakout'!$B50))</f>
        <v>-11.259844045116308</v>
      </c>
      <c r="AD50" s="2">
        <f>IF($A50="GCAM",SUMIFS('GCAM By Region By Sector'!AD:AD,'GCAM By Region By Sector'!$C:$C,$C50,'GCAM By Region By Sector'!$B:$B,$B50)*10^3,SUMIFS('EPS Emissions'!AE:AE,'EPS Emissions'!$D:$D,'BAU Sector &amp; Region Breakout'!$C50,'EPS Emissions'!$C:$C,'BAU Sector &amp; Region Breakout'!$B50))</f>
        <v>-11.734076038391278</v>
      </c>
      <c r="AE50" s="2">
        <f>IF($A50="GCAM",SUMIFS('GCAM By Region By Sector'!AE:AE,'GCAM By Region By Sector'!$C:$C,$C50,'GCAM By Region By Sector'!$B:$B,$B50)*10^3,SUMIFS('EPS Emissions'!AF:AF,'EPS Emissions'!$D:$D,'BAU Sector &amp; Region Breakout'!$C50,'EPS Emissions'!$C:$C,'BAU Sector &amp; Region Breakout'!$B50))</f>
        <v>-12.208308031666247</v>
      </c>
      <c r="AF50" s="2">
        <f>IF($A50="GCAM",SUMIFS('GCAM By Region By Sector'!AF:AF,'GCAM By Region By Sector'!$C:$C,$C50,'GCAM By Region By Sector'!$B:$B,$B50)*10^3,SUMIFS('EPS Emissions'!AG:AG,'EPS Emissions'!$D:$D,'BAU Sector &amp; Region Breakout'!$C50,'EPS Emissions'!$C:$C,'BAU Sector &amp; Region Breakout'!$B50))</f>
        <v>-12.682540024941218</v>
      </c>
      <c r="AG50" s="2">
        <f>IF($A50="GCAM",SUMIFS('GCAM By Region By Sector'!AG:AG,'GCAM By Region By Sector'!$C:$C,$C50,'GCAM By Region By Sector'!$B:$B,$B50)*10^3,SUMIFS('EPS Emissions'!AH:AH,'EPS Emissions'!$D:$D,'BAU Sector &amp; Region Breakout'!$C50,'EPS Emissions'!$C:$C,'BAU Sector &amp; Region Breakout'!$B50))</f>
        <v>-13.156772018216188</v>
      </c>
      <c r="AH50" s="2">
        <f>IF($A50="GCAM",SUMIFS('GCAM By Region By Sector'!AH:AH,'GCAM By Region By Sector'!$C:$C,$C50,'GCAM By Region By Sector'!$B:$B,$B50)*10^3,SUMIFS('EPS Emissions'!AI:AI,'EPS Emissions'!$D:$D,'BAU Sector &amp; Region Breakout'!$C50,'EPS Emissions'!$C:$C,'BAU Sector &amp; Region Breakout'!$B50))</f>
        <v>-13.631004011491157</v>
      </c>
    </row>
    <row r="51" spans="1:34" x14ac:dyDescent="0.35">
      <c r="A51" t="str">
        <f>VLOOKUP(B51,'BAU Global Total'!A$3:C$34,3,FALSE)</f>
        <v>GCAM</v>
      </c>
      <c r="B51" t="s">
        <v>20</v>
      </c>
      <c r="C51" t="s">
        <v>63</v>
      </c>
      <c r="D51" s="2">
        <f>IF($A51="GCAM",SUMIFS('GCAM By Region By Sector'!D:D,'GCAM By Region By Sector'!$C:$C,$C51,'GCAM By Region By Sector'!$B:$B,$B51)*10^3,SUMIFS('EPS Emissions'!E:E,'EPS Emissions'!$D:$D,'BAU Sector &amp; Region Breakout'!$C51,'EPS Emissions'!$C:$C,'BAU Sector &amp; Region Breakout'!$B51))</f>
        <v>47.596324959124999</v>
      </c>
      <c r="E51" s="2">
        <f>IF($A51="GCAM",SUMIFS('GCAM By Region By Sector'!E:E,'GCAM By Region By Sector'!$C:$C,$C51,'GCAM By Region By Sector'!$B:$B,$B51)*10^3,SUMIFS('EPS Emissions'!F:F,'EPS Emissions'!$D:$D,'BAU Sector &amp; Region Breakout'!$C51,'EPS Emissions'!$C:$C,'BAU Sector &amp; Region Breakout'!$B51))</f>
        <v>48.579285300687197</v>
      </c>
      <c r="F51" s="2">
        <f>IF($A51="GCAM",SUMIFS('GCAM By Region By Sector'!F:F,'GCAM By Region By Sector'!$C:$C,$C51,'GCAM By Region By Sector'!$B:$B,$B51)*10^3,SUMIFS('EPS Emissions'!G:G,'EPS Emissions'!$D:$D,'BAU Sector &amp; Region Breakout'!$C51,'EPS Emissions'!$C:$C,'BAU Sector &amp; Region Breakout'!$B51))</f>
        <v>49.562245642249394</v>
      </c>
      <c r="G51" s="2">
        <f>IF($A51="GCAM",SUMIFS('GCAM By Region By Sector'!G:G,'GCAM By Region By Sector'!$C:$C,$C51,'GCAM By Region By Sector'!$B:$B,$B51)*10^3,SUMIFS('EPS Emissions'!H:H,'EPS Emissions'!$D:$D,'BAU Sector &amp; Region Breakout'!$C51,'EPS Emissions'!$C:$C,'BAU Sector &amp; Region Breakout'!$B51))</f>
        <v>50.545205983811606</v>
      </c>
      <c r="H51" s="2">
        <f>IF($A51="GCAM",SUMIFS('GCAM By Region By Sector'!H:H,'GCAM By Region By Sector'!$C:$C,$C51,'GCAM By Region By Sector'!$B:$B,$B51)*10^3,SUMIFS('EPS Emissions'!I:I,'EPS Emissions'!$D:$D,'BAU Sector &amp; Region Breakout'!$C51,'EPS Emissions'!$C:$C,'BAU Sector &amp; Region Breakout'!$B51))</f>
        <v>51.528166325373803</v>
      </c>
      <c r="I51" s="2">
        <f>IF($A51="GCAM",SUMIFS('GCAM By Region By Sector'!I:I,'GCAM By Region By Sector'!$C:$C,$C51,'GCAM By Region By Sector'!$B:$B,$B51)*10^3,SUMIFS('EPS Emissions'!J:J,'EPS Emissions'!$D:$D,'BAU Sector &amp; Region Breakout'!$C51,'EPS Emissions'!$C:$C,'BAU Sector &amp; Region Breakout'!$B51))</f>
        <v>52.511126666936008</v>
      </c>
      <c r="J51" s="2">
        <f>IF($A51="GCAM",SUMIFS('GCAM By Region By Sector'!J:J,'GCAM By Region By Sector'!$C:$C,$C51,'GCAM By Region By Sector'!$B:$B,$B51)*10^3,SUMIFS('EPS Emissions'!K:K,'EPS Emissions'!$D:$D,'BAU Sector &amp; Region Breakout'!$C51,'EPS Emissions'!$C:$C,'BAU Sector &amp; Region Breakout'!$B51))</f>
        <v>53.205855974432403</v>
      </c>
      <c r="K51" s="2">
        <f>IF($A51="GCAM",SUMIFS('GCAM By Region By Sector'!K:K,'GCAM By Region By Sector'!$C:$C,$C51,'GCAM By Region By Sector'!$B:$B,$B51)*10^3,SUMIFS('EPS Emissions'!L:L,'EPS Emissions'!$D:$D,'BAU Sector &amp; Region Breakout'!$C51,'EPS Emissions'!$C:$C,'BAU Sector &amp; Region Breakout'!$B51))</f>
        <v>53.900585281928805</v>
      </c>
      <c r="L51" s="2">
        <f>IF($A51="GCAM",SUMIFS('GCAM By Region By Sector'!L:L,'GCAM By Region By Sector'!$C:$C,$C51,'GCAM By Region By Sector'!$B:$B,$B51)*10^3,SUMIFS('EPS Emissions'!M:M,'EPS Emissions'!$D:$D,'BAU Sector &amp; Region Breakout'!$C51,'EPS Emissions'!$C:$C,'BAU Sector &amp; Region Breakout'!$B51))</f>
        <v>54.5953145894252</v>
      </c>
      <c r="M51" s="2">
        <f>IF($A51="GCAM",SUMIFS('GCAM By Region By Sector'!M:M,'GCAM By Region By Sector'!$C:$C,$C51,'GCAM By Region By Sector'!$B:$B,$B51)*10^3,SUMIFS('EPS Emissions'!N:N,'EPS Emissions'!$D:$D,'BAU Sector &amp; Region Breakout'!$C51,'EPS Emissions'!$C:$C,'BAU Sector &amp; Region Breakout'!$B51))</f>
        <v>55.290043896921603</v>
      </c>
      <c r="N51" s="2">
        <f>IF($A51="GCAM",SUMIFS('GCAM By Region By Sector'!N:N,'GCAM By Region By Sector'!$C:$C,$C51,'GCAM By Region By Sector'!$B:$B,$B51)*10^3,SUMIFS('EPS Emissions'!O:O,'EPS Emissions'!$D:$D,'BAU Sector &amp; Region Breakout'!$C51,'EPS Emissions'!$C:$C,'BAU Sector &amp; Region Breakout'!$B51))</f>
        <v>55.984773204418005</v>
      </c>
      <c r="O51" s="2">
        <f>IF($A51="GCAM",SUMIFS('GCAM By Region By Sector'!O:O,'GCAM By Region By Sector'!$C:$C,$C51,'GCAM By Region By Sector'!$B:$B,$B51)*10^3,SUMIFS('EPS Emissions'!P:P,'EPS Emissions'!$D:$D,'BAU Sector &amp; Region Breakout'!$C51,'EPS Emissions'!$C:$C,'BAU Sector &amp; Region Breakout'!$B51))</f>
        <v>56.786349989228604</v>
      </c>
      <c r="P51" s="2">
        <f>IF($A51="GCAM",SUMIFS('GCAM By Region By Sector'!P:P,'GCAM By Region By Sector'!$C:$C,$C51,'GCAM By Region By Sector'!$B:$B,$B51)*10^3,SUMIFS('EPS Emissions'!Q:Q,'EPS Emissions'!$D:$D,'BAU Sector &amp; Region Breakout'!$C51,'EPS Emissions'!$C:$C,'BAU Sector &amp; Region Breakout'!$B51))</f>
        <v>57.587926774039204</v>
      </c>
      <c r="Q51" s="2">
        <f>IF($A51="GCAM",SUMIFS('GCAM By Region By Sector'!Q:Q,'GCAM By Region By Sector'!$C:$C,$C51,'GCAM By Region By Sector'!$B:$B,$B51)*10^3,SUMIFS('EPS Emissions'!R:R,'EPS Emissions'!$D:$D,'BAU Sector &amp; Region Breakout'!$C51,'EPS Emissions'!$C:$C,'BAU Sector &amp; Region Breakout'!$B51))</f>
        <v>58.389503558849803</v>
      </c>
      <c r="R51" s="2">
        <f>IF($A51="GCAM",SUMIFS('GCAM By Region By Sector'!R:R,'GCAM By Region By Sector'!$C:$C,$C51,'GCAM By Region By Sector'!$B:$B,$B51)*10^3,SUMIFS('EPS Emissions'!S:S,'EPS Emissions'!$D:$D,'BAU Sector &amp; Region Breakout'!$C51,'EPS Emissions'!$C:$C,'BAU Sector &amp; Region Breakout'!$B51))</f>
        <v>59.191080343660403</v>
      </c>
      <c r="S51" s="2">
        <f>IF($A51="GCAM",SUMIFS('GCAM By Region By Sector'!S:S,'GCAM By Region By Sector'!$C:$C,$C51,'GCAM By Region By Sector'!$B:$B,$B51)*10^3,SUMIFS('EPS Emissions'!T:T,'EPS Emissions'!$D:$D,'BAU Sector &amp; Region Breakout'!$C51,'EPS Emissions'!$C:$C,'BAU Sector &amp; Region Breakout'!$B51))</f>
        <v>59.992657128471002</v>
      </c>
      <c r="T51" s="2">
        <f>IF($A51="GCAM",SUMIFS('GCAM By Region By Sector'!T:T,'GCAM By Region By Sector'!$C:$C,$C51,'GCAM By Region By Sector'!$B:$B,$B51)*10^3,SUMIFS('EPS Emissions'!U:U,'EPS Emissions'!$D:$D,'BAU Sector &amp; Region Breakout'!$C51,'EPS Emissions'!$C:$C,'BAU Sector &amp; Region Breakout'!$B51))</f>
        <v>60.602974823905932</v>
      </c>
      <c r="U51" s="2">
        <f>IF($A51="GCAM",SUMIFS('GCAM By Region By Sector'!U:U,'GCAM By Region By Sector'!$C:$C,$C51,'GCAM By Region By Sector'!$B:$B,$B51)*10^3,SUMIFS('EPS Emissions'!V:V,'EPS Emissions'!$D:$D,'BAU Sector &amp; Region Breakout'!$C51,'EPS Emissions'!$C:$C,'BAU Sector &amp; Region Breakout'!$B51))</f>
        <v>61.213292519340861</v>
      </c>
      <c r="V51" s="2">
        <f>IF($A51="GCAM",SUMIFS('GCAM By Region By Sector'!V:V,'GCAM By Region By Sector'!$C:$C,$C51,'GCAM By Region By Sector'!$B:$B,$B51)*10^3,SUMIFS('EPS Emissions'!W:W,'EPS Emissions'!$D:$D,'BAU Sector &amp; Region Breakout'!$C51,'EPS Emissions'!$C:$C,'BAU Sector &amp; Region Breakout'!$B51))</f>
        <v>61.82361021477579</v>
      </c>
      <c r="W51" s="2">
        <f>IF($A51="GCAM",SUMIFS('GCAM By Region By Sector'!W:W,'GCAM By Region By Sector'!$C:$C,$C51,'GCAM By Region By Sector'!$B:$B,$B51)*10^3,SUMIFS('EPS Emissions'!X:X,'EPS Emissions'!$D:$D,'BAU Sector &amp; Region Breakout'!$C51,'EPS Emissions'!$C:$C,'BAU Sector &amp; Region Breakout'!$B51))</f>
        <v>62.433927910210713</v>
      </c>
      <c r="X51" s="2">
        <f>IF($A51="GCAM",SUMIFS('GCAM By Region By Sector'!X:X,'GCAM By Region By Sector'!$C:$C,$C51,'GCAM By Region By Sector'!$B:$B,$B51)*10^3,SUMIFS('EPS Emissions'!Y:Y,'EPS Emissions'!$D:$D,'BAU Sector &amp; Region Breakout'!$C51,'EPS Emissions'!$C:$C,'BAU Sector &amp; Region Breakout'!$B51))</f>
        <v>63.044245605645642</v>
      </c>
      <c r="Y51" s="2">
        <f>IF($A51="GCAM",SUMIFS('GCAM By Region By Sector'!Y:Y,'GCAM By Region By Sector'!$C:$C,$C51,'GCAM By Region By Sector'!$B:$B,$B51)*10^3,SUMIFS('EPS Emissions'!Z:Z,'EPS Emissions'!$D:$D,'BAU Sector &amp; Region Breakout'!$C51,'EPS Emissions'!$C:$C,'BAU Sector &amp; Region Breakout'!$B51))</f>
        <v>63.344514598890107</v>
      </c>
      <c r="Z51" s="2">
        <f>IF($A51="GCAM",SUMIFS('GCAM By Region By Sector'!Z:Z,'GCAM By Region By Sector'!$C:$C,$C51,'GCAM By Region By Sector'!$B:$B,$B51)*10^3,SUMIFS('EPS Emissions'!AA:AA,'EPS Emissions'!$D:$D,'BAU Sector &amp; Region Breakout'!$C51,'EPS Emissions'!$C:$C,'BAU Sector &amp; Region Breakout'!$B51))</f>
        <v>63.644783592134587</v>
      </c>
      <c r="AA51" s="2">
        <f>IF($A51="GCAM",SUMIFS('GCAM By Region By Sector'!AA:AA,'GCAM By Region By Sector'!$C:$C,$C51,'GCAM By Region By Sector'!$B:$B,$B51)*10^3,SUMIFS('EPS Emissions'!AB:AB,'EPS Emissions'!$D:$D,'BAU Sector &amp; Region Breakout'!$C51,'EPS Emissions'!$C:$C,'BAU Sector &amp; Region Breakout'!$B51))</f>
        <v>63.945052585379052</v>
      </c>
      <c r="AB51" s="2">
        <f>IF($A51="GCAM",SUMIFS('GCAM By Region By Sector'!AB:AB,'GCAM By Region By Sector'!$C:$C,$C51,'GCAM By Region By Sector'!$B:$B,$B51)*10^3,SUMIFS('EPS Emissions'!AC:AC,'EPS Emissions'!$D:$D,'BAU Sector &amp; Region Breakout'!$C51,'EPS Emissions'!$C:$C,'BAU Sector &amp; Region Breakout'!$B51))</f>
        <v>64.245321578623532</v>
      </c>
      <c r="AC51" s="2">
        <f>IF($A51="GCAM",SUMIFS('GCAM By Region By Sector'!AC:AC,'GCAM By Region By Sector'!$C:$C,$C51,'GCAM By Region By Sector'!$B:$B,$B51)*10^3,SUMIFS('EPS Emissions'!AD:AD,'EPS Emissions'!$D:$D,'BAU Sector &amp; Region Breakout'!$C51,'EPS Emissions'!$C:$C,'BAU Sector &amp; Region Breakout'!$B51))</f>
        <v>64.545590571868004</v>
      </c>
      <c r="AD51" s="2">
        <f>IF($A51="GCAM",SUMIFS('GCAM By Region By Sector'!AD:AD,'GCAM By Region By Sector'!$C:$C,$C51,'GCAM By Region By Sector'!$B:$B,$B51)*10^3,SUMIFS('EPS Emissions'!AE:AE,'EPS Emissions'!$D:$D,'BAU Sector &amp; Region Breakout'!$C51,'EPS Emissions'!$C:$C,'BAU Sector &amp; Region Breakout'!$B51))</f>
        <v>64.91704306706491</v>
      </c>
      <c r="AE51" s="2">
        <f>IF($A51="GCAM",SUMIFS('GCAM By Region By Sector'!AE:AE,'GCAM By Region By Sector'!$C:$C,$C51,'GCAM By Region By Sector'!$B:$B,$B51)*10^3,SUMIFS('EPS Emissions'!AF:AF,'EPS Emissions'!$D:$D,'BAU Sector &amp; Region Breakout'!$C51,'EPS Emissions'!$C:$C,'BAU Sector &amp; Region Breakout'!$B51))</f>
        <v>65.288495562261815</v>
      </c>
      <c r="AF51" s="2">
        <f>IF($A51="GCAM",SUMIFS('GCAM By Region By Sector'!AF:AF,'GCAM By Region By Sector'!$C:$C,$C51,'GCAM By Region By Sector'!$B:$B,$B51)*10^3,SUMIFS('EPS Emissions'!AG:AG,'EPS Emissions'!$D:$D,'BAU Sector &amp; Region Breakout'!$C51,'EPS Emissions'!$C:$C,'BAU Sector &amp; Region Breakout'!$B51))</f>
        <v>65.659948057458706</v>
      </c>
      <c r="AG51" s="2">
        <f>IF($A51="GCAM",SUMIFS('GCAM By Region By Sector'!AG:AG,'GCAM By Region By Sector'!$C:$C,$C51,'GCAM By Region By Sector'!$B:$B,$B51)*10^3,SUMIFS('EPS Emissions'!AH:AH,'EPS Emissions'!$D:$D,'BAU Sector &amp; Region Breakout'!$C51,'EPS Emissions'!$C:$C,'BAU Sector &amp; Region Breakout'!$B51))</f>
        <v>66.031400552655612</v>
      </c>
      <c r="AH51" s="2">
        <f>IF($A51="GCAM",SUMIFS('GCAM By Region By Sector'!AH:AH,'GCAM By Region By Sector'!$C:$C,$C51,'GCAM By Region By Sector'!$B:$B,$B51)*10^3,SUMIFS('EPS Emissions'!AI:AI,'EPS Emissions'!$D:$D,'BAU Sector &amp; Region Breakout'!$C51,'EPS Emissions'!$C:$C,'BAU Sector &amp; Region Breakout'!$B51))</f>
        <v>66.402853047852517</v>
      </c>
    </row>
    <row r="52" spans="1:34" x14ac:dyDescent="0.35">
      <c r="A52" t="str">
        <f>VLOOKUP(B52,'BAU Global Total'!A$3:C$34,3,FALSE)</f>
        <v>GCAM</v>
      </c>
      <c r="B52" t="s">
        <v>20</v>
      </c>
      <c r="C52" t="s">
        <v>64</v>
      </c>
      <c r="D52" s="2">
        <f>IF($A52="GCAM",SUMIFS('GCAM By Region By Sector'!D:D,'GCAM By Region By Sector'!$C:$C,$C52,'GCAM By Region By Sector'!$B:$B,$B52)*10^3,SUMIFS('EPS Emissions'!E:E,'EPS Emissions'!$D:$D,'BAU Sector &amp; Region Breakout'!$C52,'EPS Emissions'!$C:$C,'BAU Sector &amp; Region Breakout'!$B52))</f>
        <v>10.560825548158002</v>
      </c>
      <c r="E52" s="2">
        <f>IF($A52="GCAM",SUMIFS('GCAM By Region By Sector'!E:E,'GCAM By Region By Sector'!$C:$C,$C52,'GCAM By Region By Sector'!$B:$B,$B52)*10^3,SUMIFS('EPS Emissions'!F:F,'EPS Emissions'!$D:$D,'BAU Sector &amp; Region Breakout'!$C52,'EPS Emissions'!$C:$C,'BAU Sector &amp; Region Breakout'!$B52))</f>
        <v>11.0038443315406</v>
      </c>
      <c r="F52" s="2">
        <f>IF($A52="GCAM",SUMIFS('GCAM By Region By Sector'!F:F,'GCAM By Region By Sector'!$C:$C,$C52,'GCAM By Region By Sector'!$B:$B,$B52)*10^3,SUMIFS('EPS Emissions'!G:G,'EPS Emissions'!$D:$D,'BAU Sector &amp; Region Breakout'!$C52,'EPS Emissions'!$C:$C,'BAU Sector &amp; Region Breakout'!$B52))</f>
        <v>11.446863114923199</v>
      </c>
      <c r="G52" s="2">
        <f>IF($A52="GCAM",SUMIFS('GCAM By Region By Sector'!G:G,'GCAM By Region By Sector'!$C:$C,$C52,'GCAM By Region By Sector'!$B:$B,$B52)*10^3,SUMIFS('EPS Emissions'!H:H,'EPS Emissions'!$D:$D,'BAU Sector &amp; Region Breakout'!$C52,'EPS Emissions'!$C:$C,'BAU Sector &amp; Region Breakout'!$B52))</f>
        <v>11.889881898305797</v>
      </c>
      <c r="H52" s="2">
        <f>IF($A52="GCAM",SUMIFS('GCAM By Region By Sector'!H:H,'GCAM By Region By Sector'!$C:$C,$C52,'GCAM By Region By Sector'!$B:$B,$B52)*10^3,SUMIFS('EPS Emissions'!I:I,'EPS Emissions'!$D:$D,'BAU Sector &amp; Region Breakout'!$C52,'EPS Emissions'!$C:$C,'BAU Sector &amp; Region Breakout'!$B52))</f>
        <v>12.332900681688395</v>
      </c>
      <c r="I52" s="2">
        <f>IF($A52="GCAM",SUMIFS('GCAM By Region By Sector'!I:I,'GCAM By Region By Sector'!$C:$C,$C52,'GCAM By Region By Sector'!$B:$B,$B52)*10^3,SUMIFS('EPS Emissions'!J:J,'EPS Emissions'!$D:$D,'BAU Sector &amp; Region Breakout'!$C52,'EPS Emissions'!$C:$C,'BAU Sector &amp; Region Breakout'!$B52))</f>
        <v>12.775919465070993</v>
      </c>
      <c r="J52" s="2">
        <f>IF($A52="GCAM",SUMIFS('GCAM By Region By Sector'!J:J,'GCAM By Region By Sector'!$C:$C,$C52,'GCAM By Region By Sector'!$B:$B,$B52)*10^3,SUMIFS('EPS Emissions'!K:K,'EPS Emissions'!$D:$D,'BAU Sector &amp; Region Breakout'!$C52,'EPS Emissions'!$C:$C,'BAU Sector &amp; Region Breakout'!$B52))</f>
        <v>13.078141051180992</v>
      </c>
      <c r="K52" s="2">
        <f>IF($A52="GCAM",SUMIFS('GCAM By Region By Sector'!K:K,'GCAM By Region By Sector'!$C:$C,$C52,'GCAM By Region By Sector'!$B:$B,$B52)*10^3,SUMIFS('EPS Emissions'!L:L,'EPS Emissions'!$D:$D,'BAU Sector &amp; Region Breakout'!$C52,'EPS Emissions'!$C:$C,'BAU Sector &amp; Region Breakout'!$B52))</f>
        <v>13.380362637290988</v>
      </c>
      <c r="L52" s="2">
        <f>IF($A52="GCAM",SUMIFS('GCAM By Region By Sector'!L:L,'GCAM By Region By Sector'!$C:$C,$C52,'GCAM By Region By Sector'!$B:$B,$B52)*10^3,SUMIFS('EPS Emissions'!M:M,'EPS Emissions'!$D:$D,'BAU Sector &amp; Region Breakout'!$C52,'EPS Emissions'!$C:$C,'BAU Sector &amp; Region Breakout'!$B52))</f>
        <v>13.682584223400985</v>
      </c>
      <c r="M52" s="2">
        <f>IF($A52="GCAM",SUMIFS('GCAM By Region By Sector'!M:M,'GCAM By Region By Sector'!$C:$C,$C52,'GCAM By Region By Sector'!$B:$B,$B52)*10^3,SUMIFS('EPS Emissions'!N:N,'EPS Emissions'!$D:$D,'BAU Sector &amp; Region Breakout'!$C52,'EPS Emissions'!$C:$C,'BAU Sector &amp; Region Breakout'!$B52))</f>
        <v>13.984805809510981</v>
      </c>
      <c r="N52" s="2">
        <f>IF($A52="GCAM",SUMIFS('GCAM By Region By Sector'!N:N,'GCAM By Region By Sector'!$C:$C,$C52,'GCAM By Region By Sector'!$B:$B,$B52)*10^3,SUMIFS('EPS Emissions'!O:O,'EPS Emissions'!$D:$D,'BAU Sector &amp; Region Breakout'!$C52,'EPS Emissions'!$C:$C,'BAU Sector &amp; Region Breakout'!$B52))</f>
        <v>14.287027395620978</v>
      </c>
      <c r="O52" s="2">
        <f>IF($A52="GCAM",SUMIFS('GCAM By Region By Sector'!O:O,'GCAM By Region By Sector'!$C:$C,$C52,'GCAM By Region By Sector'!$B:$B,$B52)*10^3,SUMIFS('EPS Emissions'!P:P,'EPS Emissions'!$D:$D,'BAU Sector &amp; Region Breakout'!$C52,'EPS Emissions'!$C:$C,'BAU Sector &amp; Region Breakout'!$B52))</f>
        <v>14.471204111308083</v>
      </c>
      <c r="P52" s="2">
        <f>IF($A52="GCAM",SUMIFS('GCAM By Region By Sector'!P:P,'GCAM By Region By Sector'!$C:$C,$C52,'GCAM By Region By Sector'!$B:$B,$B52)*10^3,SUMIFS('EPS Emissions'!Q:Q,'EPS Emissions'!$D:$D,'BAU Sector &amp; Region Breakout'!$C52,'EPS Emissions'!$C:$C,'BAU Sector &amp; Region Breakout'!$B52))</f>
        <v>14.655380826995186</v>
      </c>
      <c r="Q52" s="2">
        <f>IF($A52="GCAM",SUMIFS('GCAM By Region By Sector'!Q:Q,'GCAM By Region By Sector'!$C:$C,$C52,'GCAM By Region By Sector'!$B:$B,$B52)*10^3,SUMIFS('EPS Emissions'!R:R,'EPS Emissions'!$D:$D,'BAU Sector &amp; Region Breakout'!$C52,'EPS Emissions'!$C:$C,'BAU Sector &amp; Region Breakout'!$B52))</f>
        <v>14.839557542682289</v>
      </c>
      <c r="R52" s="2">
        <f>IF($A52="GCAM",SUMIFS('GCAM By Region By Sector'!R:R,'GCAM By Region By Sector'!$C:$C,$C52,'GCAM By Region By Sector'!$B:$B,$B52)*10^3,SUMIFS('EPS Emissions'!S:S,'EPS Emissions'!$D:$D,'BAU Sector &amp; Region Breakout'!$C52,'EPS Emissions'!$C:$C,'BAU Sector &amp; Region Breakout'!$B52))</f>
        <v>15.023734258369394</v>
      </c>
      <c r="S52" s="2">
        <f>IF($A52="GCAM",SUMIFS('GCAM By Region By Sector'!S:S,'GCAM By Region By Sector'!$C:$C,$C52,'GCAM By Region By Sector'!$B:$B,$B52)*10^3,SUMIFS('EPS Emissions'!T:T,'EPS Emissions'!$D:$D,'BAU Sector &amp; Region Breakout'!$C52,'EPS Emissions'!$C:$C,'BAU Sector &amp; Region Breakout'!$B52))</f>
        <v>15.207910974056498</v>
      </c>
      <c r="T52" s="2">
        <f>IF($A52="GCAM",SUMIFS('GCAM By Region By Sector'!T:T,'GCAM By Region By Sector'!$C:$C,$C52,'GCAM By Region By Sector'!$B:$B,$B52)*10^3,SUMIFS('EPS Emissions'!U:U,'EPS Emissions'!$D:$D,'BAU Sector &amp; Region Breakout'!$C52,'EPS Emissions'!$C:$C,'BAU Sector &amp; Region Breakout'!$B52))</f>
        <v>15.340132865099097</v>
      </c>
      <c r="U52" s="2">
        <f>IF($A52="GCAM",SUMIFS('GCAM By Region By Sector'!U:U,'GCAM By Region By Sector'!$C:$C,$C52,'GCAM By Region By Sector'!$B:$B,$B52)*10^3,SUMIFS('EPS Emissions'!V:V,'EPS Emissions'!$D:$D,'BAU Sector &amp; Region Breakout'!$C52,'EPS Emissions'!$C:$C,'BAU Sector &amp; Region Breakout'!$B52))</f>
        <v>15.472354756141696</v>
      </c>
      <c r="V52" s="2">
        <f>IF($A52="GCAM",SUMIFS('GCAM By Region By Sector'!V:V,'GCAM By Region By Sector'!$C:$C,$C52,'GCAM By Region By Sector'!$B:$B,$B52)*10^3,SUMIFS('EPS Emissions'!W:W,'EPS Emissions'!$D:$D,'BAU Sector &amp; Region Breakout'!$C52,'EPS Emissions'!$C:$C,'BAU Sector &amp; Region Breakout'!$B52))</f>
        <v>15.604576647184297</v>
      </c>
      <c r="W52" s="2">
        <f>IF($A52="GCAM",SUMIFS('GCAM By Region By Sector'!W:W,'GCAM By Region By Sector'!$C:$C,$C52,'GCAM By Region By Sector'!$B:$B,$B52)*10^3,SUMIFS('EPS Emissions'!X:X,'EPS Emissions'!$D:$D,'BAU Sector &amp; Region Breakout'!$C52,'EPS Emissions'!$C:$C,'BAU Sector &amp; Region Breakout'!$B52))</f>
        <v>15.736798538226896</v>
      </c>
      <c r="X52" s="2">
        <f>IF($A52="GCAM",SUMIFS('GCAM By Region By Sector'!X:X,'GCAM By Region By Sector'!$C:$C,$C52,'GCAM By Region By Sector'!$B:$B,$B52)*10^3,SUMIFS('EPS Emissions'!Y:Y,'EPS Emissions'!$D:$D,'BAU Sector &amp; Region Breakout'!$C52,'EPS Emissions'!$C:$C,'BAU Sector &amp; Region Breakout'!$B52))</f>
        <v>15.869020429269495</v>
      </c>
      <c r="Y52" s="2">
        <f>IF($A52="GCAM",SUMIFS('GCAM By Region By Sector'!Y:Y,'GCAM By Region By Sector'!$C:$C,$C52,'GCAM By Region By Sector'!$B:$B,$B52)*10^3,SUMIFS('EPS Emissions'!Z:Z,'EPS Emissions'!$D:$D,'BAU Sector &amp; Region Breakout'!$C52,'EPS Emissions'!$C:$C,'BAU Sector &amp; Region Breakout'!$B52))</f>
        <v>16.009679538370197</v>
      </c>
      <c r="Z52" s="2">
        <f>IF($A52="GCAM",SUMIFS('GCAM By Region By Sector'!Z:Z,'GCAM By Region By Sector'!$C:$C,$C52,'GCAM By Region By Sector'!$B:$B,$B52)*10^3,SUMIFS('EPS Emissions'!AA:AA,'EPS Emissions'!$D:$D,'BAU Sector &amp; Region Breakout'!$C52,'EPS Emissions'!$C:$C,'BAU Sector &amp; Region Breakout'!$B52))</f>
        <v>16.150338647470896</v>
      </c>
      <c r="AA52" s="2">
        <f>IF($A52="GCAM",SUMIFS('GCAM By Region By Sector'!AA:AA,'GCAM By Region By Sector'!$C:$C,$C52,'GCAM By Region By Sector'!$B:$B,$B52)*10^3,SUMIFS('EPS Emissions'!AB:AB,'EPS Emissions'!$D:$D,'BAU Sector &amp; Region Breakout'!$C52,'EPS Emissions'!$C:$C,'BAU Sector &amp; Region Breakout'!$B52))</f>
        <v>16.290997756571599</v>
      </c>
      <c r="AB52" s="2">
        <f>IF($A52="GCAM",SUMIFS('GCAM By Region By Sector'!AB:AB,'GCAM By Region By Sector'!$C:$C,$C52,'GCAM By Region By Sector'!$B:$B,$B52)*10^3,SUMIFS('EPS Emissions'!AC:AC,'EPS Emissions'!$D:$D,'BAU Sector &amp; Region Breakout'!$C52,'EPS Emissions'!$C:$C,'BAU Sector &amp; Region Breakout'!$B52))</f>
        <v>16.431656865672299</v>
      </c>
      <c r="AC52" s="2">
        <f>IF($A52="GCAM",SUMIFS('GCAM By Region By Sector'!AC:AC,'GCAM By Region By Sector'!$C:$C,$C52,'GCAM By Region By Sector'!$B:$B,$B52)*10^3,SUMIFS('EPS Emissions'!AD:AD,'EPS Emissions'!$D:$D,'BAU Sector &amp; Region Breakout'!$C52,'EPS Emissions'!$C:$C,'BAU Sector &amp; Region Breakout'!$B52))</f>
        <v>16.572315974772998</v>
      </c>
      <c r="AD52" s="2">
        <f>IF($A52="GCAM",SUMIFS('GCAM By Region By Sector'!AD:AD,'GCAM By Region By Sector'!$C:$C,$C52,'GCAM By Region By Sector'!$B:$B,$B52)*10^3,SUMIFS('EPS Emissions'!AE:AE,'EPS Emissions'!$D:$D,'BAU Sector &amp; Region Breakout'!$C52,'EPS Emissions'!$C:$C,'BAU Sector &amp; Region Breakout'!$B52))</f>
        <v>16.731336199891796</v>
      </c>
      <c r="AE52" s="2">
        <f>IF($A52="GCAM",SUMIFS('GCAM By Region By Sector'!AE:AE,'GCAM By Region By Sector'!$C:$C,$C52,'GCAM By Region By Sector'!$B:$B,$B52)*10^3,SUMIFS('EPS Emissions'!AF:AF,'EPS Emissions'!$D:$D,'BAU Sector &amp; Region Breakout'!$C52,'EPS Emissions'!$C:$C,'BAU Sector &amp; Region Breakout'!$B52))</f>
        <v>16.890356425010594</v>
      </c>
      <c r="AF52" s="2">
        <f>IF($A52="GCAM",SUMIFS('GCAM By Region By Sector'!AF:AF,'GCAM By Region By Sector'!$C:$C,$C52,'GCAM By Region By Sector'!$B:$B,$B52)*10^3,SUMIFS('EPS Emissions'!AG:AG,'EPS Emissions'!$D:$D,'BAU Sector &amp; Region Breakout'!$C52,'EPS Emissions'!$C:$C,'BAU Sector &amp; Region Breakout'!$B52))</f>
        <v>17.049376650129393</v>
      </c>
      <c r="AG52" s="2">
        <f>IF($A52="GCAM",SUMIFS('GCAM By Region By Sector'!AG:AG,'GCAM By Region By Sector'!$C:$C,$C52,'GCAM By Region By Sector'!$B:$B,$B52)*10^3,SUMIFS('EPS Emissions'!AH:AH,'EPS Emissions'!$D:$D,'BAU Sector &amp; Region Breakout'!$C52,'EPS Emissions'!$C:$C,'BAU Sector &amp; Region Breakout'!$B52))</f>
        <v>17.208396875248191</v>
      </c>
      <c r="AH52" s="2">
        <f>IF($A52="GCAM",SUMIFS('GCAM By Region By Sector'!AH:AH,'GCAM By Region By Sector'!$C:$C,$C52,'GCAM By Region By Sector'!$B:$B,$B52)*10^3,SUMIFS('EPS Emissions'!AI:AI,'EPS Emissions'!$D:$D,'BAU Sector &amp; Region Breakout'!$C52,'EPS Emissions'!$C:$C,'BAU Sector &amp; Region Breakout'!$B52))</f>
        <v>17.367417100366989</v>
      </c>
    </row>
    <row r="53" spans="1:34" x14ac:dyDescent="0.35">
      <c r="A53" t="str">
        <f>VLOOKUP(B53,'BAU Global Total'!A$3:C$34,3,FALSE)</f>
        <v>GCAM</v>
      </c>
      <c r="B53" t="s">
        <v>20</v>
      </c>
      <c r="C53" t="s">
        <v>65</v>
      </c>
      <c r="D53" s="2">
        <f>IF($A53="GCAM",SUMIFS('GCAM By Region By Sector'!D:D,'GCAM By Region By Sector'!$C:$C,$C53,'GCAM By Region By Sector'!$B:$B,$B53)*10^3,SUMIFS('EPS Emissions'!E:E,'EPS Emissions'!$D:$D,'BAU Sector &amp; Region Breakout'!$C53,'EPS Emissions'!$C:$C,'BAU Sector &amp; Region Breakout'!$B53))</f>
        <v>33.823873286775957</v>
      </c>
      <c r="E53" s="2">
        <f>IF($A53="GCAM",SUMIFS('GCAM By Region By Sector'!E:E,'GCAM By Region By Sector'!$C:$C,$C53,'GCAM By Region By Sector'!$B:$B,$B53)*10^3,SUMIFS('EPS Emissions'!F:F,'EPS Emissions'!$D:$D,'BAU Sector &amp; Region Breakout'!$C53,'EPS Emissions'!$C:$C,'BAU Sector &amp; Region Breakout'!$B53))</f>
        <v>34.535993310794353</v>
      </c>
      <c r="F53" s="2">
        <f>IF($A53="GCAM",SUMIFS('GCAM By Region By Sector'!F:F,'GCAM By Region By Sector'!$C:$C,$C53,'GCAM By Region By Sector'!$B:$B,$B53)*10^3,SUMIFS('EPS Emissions'!G:G,'EPS Emissions'!$D:$D,'BAU Sector &amp; Region Breakout'!$C53,'EPS Emissions'!$C:$C,'BAU Sector &amp; Region Breakout'!$B53))</f>
        <v>35.248113334812757</v>
      </c>
      <c r="G53" s="2">
        <f>IF($A53="GCAM",SUMIFS('GCAM By Region By Sector'!G:G,'GCAM By Region By Sector'!$C:$C,$C53,'GCAM By Region By Sector'!$B:$B,$B53)*10^3,SUMIFS('EPS Emissions'!H:H,'EPS Emissions'!$D:$D,'BAU Sector &amp; Region Breakout'!$C53,'EPS Emissions'!$C:$C,'BAU Sector &amp; Region Breakout'!$B53))</f>
        <v>35.960233358831154</v>
      </c>
      <c r="H53" s="2">
        <f>IF($A53="GCAM",SUMIFS('GCAM By Region By Sector'!H:H,'GCAM By Region By Sector'!$C:$C,$C53,'GCAM By Region By Sector'!$B:$B,$B53)*10^3,SUMIFS('EPS Emissions'!I:I,'EPS Emissions'!$D:$D,'BAU Sector &amp; Region Breakout'!$C53,'EPS Emissions'!$C:$C,'BAU Sector &amp; Region Breakout'!$B53))</f>
        <v>36.672353382849558</v>
      </c>
      <c r="I53" s="2">
        <f>IF($A53="GCAM",SUMIFS('GCAM By Region By Sector'!I:I,'GCAM By Region By Sector'!$C:$C,$C53,'GCAM By Region By Sector'!$B:$B,$B53)*10^3,SUMIFS('EPS Emissions'!J:J,'EPS Emissions'!$D:$D,'BAU Sector &amp; Region Breakout'!$C53,'EPS Emissions'!$C:$C,'BAU Sector &amp; Region Breakout'!$B53))</f>
        <v>37.384473406867954</v>
      </c>
      <c r="J53" s="2">
        <f>IF($A53="GCAM",SUMIFS('GCAM By Region By Sector'!J:J,'GCAM By Region By Sector'!$C:$C,$C53,'GCAM By Region By Sector'!$B:$B,$B53)*10^3,SUMIFS('EPS Emissions'!K:K,'EPS Emissions'!$D:$D,'BAU Sector &amp; Region Breakout'!$C53,'EPS Emissions'!$C:$C,'BAU Sector &amp; Region Breakout'!$B53))</f>
        <v>37.657153812603163</v>
      </c>
      <c r="K53" s="2">
        <f>IF($A53="GCAM",SUMIFS('GCAM By Region By Sector'!K:K,'GCAM By Region By Sector'!$C:$C,$C53,'GCAM By Region By Sector'!$B:$B,$B53)*10^3,SUMIFS('EPS Emissions'!L:L,'EPS Emissions'!$D:$D,'BAU Sector &amp; Region Breakout'!$C53,'EPS Emissions'!$C:$C,'BAU Sector &amp; Region Breakout'!$B53))</f>
        <v>37.929834218338371</v>
      </c>
      <c r="L53" s="2">
        <f>IF($A53="GCAM",SUMIFS('GCAM By Region By Sector'!L:L,'GCAM By Region By Sector'!$C:$C,$C53,'GCAM By Region By Sector'!$B:$B,$B53)*10^3,SUMIFS('EPS Emissions'!M:M,'EPS Emissions'!$D:$D,'BAU Sector &amp; Region Breakout'!$C53,'EPS Emissions'!$C:$C,'BAU Sector &amp; Region Breakout'!$B53))</f>
        <v>38.202514624073586</v>
      </c>
      <c r="M53" s="2">
        <f>IF($A53="GCAM",SUMIFS('GCAM By Region By Sector'!M:M,'GCAM By Region By Sector'!$C:$C,$C53,'GCAM By Region By Sector'!$B:$B,$B53)*10^3,SUMIFS('EPS Emissions'!N:N,'EPS Emissions'!$D:$D,'BAU Sector &amp; Region Breakout'!$C53,'EPS Emissions'!$C:$C,'BAU Sector &amp; Region Breakout'!$B53))</f>
        <v>38.475195029808788</v>
      </c>
      <c r="N53" s="2">
        <f>IF($A53="GCAM",SUMIFS('GCAM By Region By Sector'!N:N,'GCAM By Region By Sector'!$C:$C,$C53,'GCAM By Region By Sector'!$B:$B,$B53)*10^3,SUMIFS('EPS Emissions'!O:O,'EPS Emissions'!$D:$D,'BAU Sector &amp; Region Breakout'!$C53,'EPS Emissions'!$C:$C,'BAU Sector &amp; Region Breakout'!$B53))</f>
        <v>38.747875435543996</v>
      </c>
      <c r="O53" s="2">
        <f>IF($A53="GCAM",SUMIFS('GCAM By Region By Sector'!O:O,'GCAM By Region By Sector'!$C:$C,$C53,'GCAM By Region By Sector'!$B:$B,$B53)*10^3,SUMIFS('EPS Emissions'!P:P,'EPS Emissions'!$D:$D,'BAU Sector &amp; Region Breakout'!$C53,'EPS Emissions'!$C:$C,'BAU Sector &amp; Region Breakout'!$B53))</f>
        <v>38.685540626804396</v>
      </c>
      <c r="P53" s="2">
        <f>IF($A53="GCAM",SUMIFS('GCAM By Region By Sector'!P:P,'GCAM By Region By Sector'!$C:$C,$C53,'GCAM By Region By Sector'!$B:$B,$B53)*10^3,SUMIFS('EPS Emissions'!Q:Q,'EPS Emissions'!$D:$D,'BAU Sector &amp; Region Breakout'!$C53,'EPS Emissions'!$C:$C,'BAU Sector &amp; Region Breakout'!$B53))</f>
        <v>38.623205818064797</v>
      </c>
      <c r="Q53" s="2">
        <f>IF($A53="GCAM",SUMIFS('GCAM By Region By Sector'!Q:Q,'GCAM By Region By Sector'!$C:$C,$C53,'GCAM By Region By Sector'!$B:$B,$B53)*10^3,SUMIFS('EPS Emissions'!R:R,'EPS Emissions'!$D:$D,'BAU Sector &amp; Region Breakout'!$C53,'EPS Emissions'!$C:$C,'BAU Sector &amp; Region Breakout'!$B53))</f>
        <v>38.560871009325204</v>
      </c>
      <c r="R53" s="2">
        <f>IF($A53="GCAM",SUMIFS('GCAM By Region By Sector'!R:R,'GCAM By Region By Sector'!$C:$C,$C53,'GCAM By Region By Sector'!$B:$B,$B53)*10^3,SUMIFS('EPS Emissions'!S:S,'EPS Emissions'!$D:$D,'BAU Sector &amp; Region Breakout'!$C53,'EPS Emissions'!$C:$C,'BAU Sector &amp; Region Breakout'!$B53))</f>
        <v>38.498536200585605</v>
      </c>
      <c r="S53" s="2">
        <f>IF($A53="GCAM",SUMIFS('GCAM By Region By Sector'!S:S,'GCAM By Region By Sector'!$C:$C,$C53,'GCAM By Region By Sector'!$B:$B,$B53)*10^3,SUMIFS('EPS Emissions'!T:T,'EPS Emissions'!$D:$D,'BAU Sector &amp; Region Breakout'!$C53,'EPS Emissions'!$C:$C,'BAU Sector &amp; Region Breakout'!$B53))</f>
        <v>38.436201391846005</v>
      </c>
      <c r="T53" s="2">
        <f>IF($A53="GCAM",SUMIFS('GCAM By Region By Sector'!T:T,'GCAM By Region By Sector'!$C:$C,$C53,'GCAM By Region By Sector'!$B:$B,$B53)*10^3,SUMIFS('EPS Emissions'!U:U,'EPS Emissions'!$D:$D,'BAU Sector &amp; Region Breakout'!$C53,'EPS Emissions'!$C:$C,'BAU Sector &amp; Region Breakout'!$B53))</f>
        <v>38.3145707698772</v>
      </c>
      <c r="U53" s="2">
        <f>IF($A53="GCAM",SUMIFS('GCAM By Region By Sector'!U:U,'GCAM By Region By Sector'!$C:$C,$C53,'GCAM By Region By Sector'!$B:$B,$B53)*10^3,SUMIFS('EPS Emissions'!V:V,'EPS Emissions'!$D:$D,'BAU Sector &amp; Region Breakout'!$C53,'EPS Emissions'!$C:$C,'BAU Sector &amp; Region Breakout'!$B53))</f>
        <v>38.192940147908402</v>
      </c>
      <c r="V53" s="2">
        <f>IF($A53="GCAM",SUMIFS('GCAM By Region By Sector'!V:V,'GCAM By Region By Sector'!$C:$C,$C53,'GCAM By Region By Sector'!$B:$B,$B53)*10^3,SUMIFS('EPS Emissions'!W:W,'EPS Emissions'!$D:$D,'BAU Sector &amp; Region Breakout'!$C53,'EPS Emissions'!$C:$C,'BAU Sector &amp; Region Breakout'!$B53))</f>
        <v>38.071309525939597</v>
      </c>
      <c r="W53" s="2">
        <f>IF($A53="GCAM",SUMIFS('GCAM By Region By Sector'!W:W,'GCAM By Region By Sector'!$C:$C,$C53,'GCAM By Region By Sector'!$B:$B,$B53)*10^3,SUMIFS('EPS Emissions'!X:X,'EPS Emissions'!$D:$D,'BAU Sector &amp; Region Breakout'!$C53,'EPS Emissions'!$C:$C,'BAU Sector &amp; Region Breakout'!$B53))</f>
        <v>37.949678903970792</v>
      </c>
      <c r="X53" s="2">
        <f>IF($A53="GCAM",SUMIFS('GCAM By Region By Sector'!X:X,'GCAM By Region By Sector'!$C:$C,$C53,'GCAM By Region By Sector'!$B:$B,$B53)*10^3,SUMIFS('EPS Emissions'!Y:Y,'EPS Emissions'!$D:$D,'BAU Sector &amp; Region Breakout'!$C53,'EPS Emissions'!$C:$C,'BAU Sector &amp; Region Breakout'!$B53))</f>
        <v>37.828048282001994</v>
      </c>
      <c r="Y53" s="2">
        <f>IF($A53="GCAM",SUMIFS('GCAM By Region By Sector'!Y:Y,'GCAM By Region By Sector'!$C:$C,$C53,'GCAM By Region By Sector'!$B:$B,$B53)*10^3,SUMIFS('EPS Emissions'!Z:Z,'EPS Emissions'!$D:$D,'BAU Sector &amp; Region Breakout'!$C53,'EPS Emissions'!$C:$C,'BAU Sector &amp; Region Breakout'!$B53))</f>
        <v>37.72325643424599</v>
      </c>
      <c r="Z53" s="2">
        <f>IF($A53="GCAM",SUMIFS('GCAM By Region By Sector'!Z:Z,'GCAM By Region By Sector'!$C:$C,$C53,'GCAM By Region By Sector'!$B:$B,$B53)*10^3,SUMIFS('EPS Emissions'!AA:AA,'EPS Emissions'!$D:$D,'BAU Sector &amp; Region Breakout'!$C53,'EPS Emissions'!$C:$C,'BAU Sector &amp; Region Breakout'!$B53))</f>
        <v>37.618464586489985</v>
      </c>
      <c r="AA53" s="2">
        <f>IF($A53="GCAM",SUMIFS('GCAM By Region By Sector'!AA:AA,'GCAM By Region By Sector'!$C:$C,$C53,'GCAM By Region By Sector'!$B:$B,$B53)*10^3,SUMIFS('EPS Emissions'!AB:AB,'EPS Emissions'!$D:$D,'BAU Sector &amp; Region Breakout'!$C53,'EPS Emissions'!$C:$C,'BAU Sector &amp; Region Breakout'!$B53))</f>
        <v>37.513672738733973</v>
      </c>
      <c r="AB53" s="2">
        <f>IF($A53="GCAM",SUMIFS('GCAM By Region By Sector'!AB:AB,'GCAM By Region By Sector'!$C:$C,$C53,'GCAM By Region By Sector'!$B:$B,$B53)*10^3,SUMIFS('EPS Emissions'!AC:AC,'EPS Emissions'!$D:$D,'BAU Sector &amp; Region Breakout'!$C53,'EPS Emissions'!$C:$C,'BAU Sector &amp; Region Breakout'!$B53))</f>
        <v>37.408880890977969</v>
      </c>
      <c r="AC53" s="2">
        <f>IF($A53="GCAM",SUMIFS('GCAM By Region By Sector'!AC:AC,'GCAM By Region By Sector'!$C:$C,$C53,'GCAM By Region By Sector'!$B:$B,$B53)*10^3,SUMIFS('EPS Emissions'!AD:AD,'EPS Emissions'!$D:$D,'BAU Sector &amp; Region Breakout'!$C53,'EPS Emissions'!$C:$C,'BAU Sector &amp; Region Breakout'!$B53))</f>
        <v>37.304089043221964</v>
      </c>
      <c r="AD53" s="2">
        <f>IF($A53="GCAM",SUMIFS('GCAM By Region By Sector'!AD:AD,'GCAM By Region By Sector'!$C:$C,$C53,'GCAM By Region By Sector'!$B:$B,$B53)*10^3,SUMIFS('EPS Emissions'!AE:AE,'EPS Emissions'!$D:$D,'BAU Sector &amp; Region Breakout'!$C53,'EPS Emissions'!$C:$C,'BAU Sector &amp; Region Breakout'!$B53))</f>
        <v>37.350958281950767</v>
      </c>
      <c r="AE53" s="2">
        <f>IF($A53="GCAM",SUMIFS('GCAM By Region By Sector'!AE:AE,'GCAM By Region By Sector'!$C:$C,$C53,'GCAM By Region By Sector'!$B:$B,$B53)*10^3,SUMIFS('EPS Emissions'!AF:AF,'EPS Emissions'!$D:$D,'BAU Sector &amp; Region Breakout'!$C53,'EPS Emissions'!$C:$C,'BAU Sector &amp; Region Breakout'!$B53))</f>
        <v>37.39782752067957</v>
      </c>
      <c r="AF53" s="2">
        <f>IF($A53="GCAM",SUMIFS('GCAM By Region By Sector'!AF:AF,'GCAM By Region By Sector'!$C:$C,$C53,'GCAM By Region By Sector'!$B:$B,$B53)*10^3,SUMIFS('EPS Emissions'!AG:AG,'EPS Emissions'!$D:$D,'BAU Sector &amp; Region Breakout'!$C53,'EPS Emissions'!$C:$C,'BAU Sector &amp; Region Breakout'!$B53))</f>
        <v>37.444696759408366</v>
      </c>
      <c r="AG53" s="2">
        <f>IF($A53="GCAM",SUMIFS('GCAM By Region By Sector'!AG:AG,'GCAM By Region By Sector'!$C:$C,$C53,'GCAM By Region By Sector'!$B:$B,$B53)*10^3,SUMIFS('EPS Emissions'!AH:AH,'EPS Emissions'!$D:$D,'BAU Sector &amp; Region Breakout'!$C53,'EPS Emissions'!$C:$C,'BAU Sector &amp; Region Breakout'!$B53))</f>
        <v>37.491565998137176</v>
      </c>
      <c r="AH53" s="2">
        <f>IF($A53="GCAM",SUMIFS('GCAM By Region By Sector'!AH:AH,'GCAM By Region By Sector'!$C:$C,$C53,'GCAM By Region By Sector'!$B:$B,$B53)*10^3,SUMIFS('EPS Emissions'!AI:AI,'EPS Emissions'!$D:$D,'BAU Sector &amp; Region Breakout'!$C53,'EPS Emissions'!$C:$C,'BAU Sector &amp; Region Breakout'!$B53))</f>
        <v>37.538435236865972</v>
      </c>
    </row>
    <row r="54" spans="1:34" x14ac:dyDescent="0.35">
      <c r="A54" t="str">
        <f>VLOOKUP(B54,'BAU Global Total'!A$3:C$34,3,FALSE)</f>
        <v>GCAM</v>
      </c>
      <c r="B54" t="s">
        <v>20</v>
      </c>
      <c r="C54" t="s">
        <v>66</v>
      </c>
      <c r="D54" s="2">
        <f>IF($A54="GCAM",SUMIFS('GCAM By Region By Sector'!D:D,'GCAM By Region By Sector'!$C:$C,$C54,'GCAM By Region By Sector'!$B:$B,$B54)*10^3,SUMIFS('EPS Emissions'!E:E,'EPS Emissions'!$D:$D,'BAU Sector &amp; Region Breakout'!$C54,'EPS Emissions'!$C:$C,'BAU Sector &amp; Region Breakout'!$B54))</f>
        <v>2.9489311035000001</v>
      </c>
      <c r="E54" s="2">
        <f>IF($A54="GCAM",SUMIFS('GCAM By Region By Sector'!E:E,'GCAM By Region By Sector'!$C:$C,$C54,'GCAM By Region By Sector'!$B:$B,$B54)*10^3,SUMIFS('EPS Emissions'!F:F,'EPS Emissions'!$D:$D,'BAU Sector &amp; Region Breakout'!$C54,'EPS Emissions'!$C:$C,'BAU Sector &amp; Region Breakout'!$B54))</f>
        <v>2.9933219214999998</v>
      </c>
      <c r="F54" s="2">
        <f>IF($A54="GCAM",SUMIFS('GCAM By Region By Sector'!F:F,'GCAM By Region By Sector'!$C:$C,$C54,'GCAM By Region By Sector'!$B:$B,$B54)*10^3,SUMIFS('EPS Emissions'!G:G,'EPS Emissions'!$D:$D,'BAU Sector &amp; Region Breakout'!$C54,'EPS Emissions'!$C:$C,'BAU Sector &amp; Region Breakout'!$B54))</f>
        <v>3.0377127394999999</v>
      </c>
      <c r="G54" s="2">
        <f>IF($A54="GCAM",SUMIFS('GCAM By Region By Sector'!G:G,'GCAM By Region By Sector'!$C:$C,$C54,'GCAM By Region By Sector'!$B:$B,$B54)*10^3,SUMIFS('EPS Emissions'!H:H,'EPS Emissions'!$D:$D,'BAU Sector &amp; Region Breakout'!$C54,'EPS Emissions'!$C:$C,'BAU Sector &amp; Region Breakout'!$B54))</f>
        <v>3.0821035575</v>
      </c>
      <c r="H54" s="2">
        <f>IF($A54="GCAM",SUMIFS('GCAM By Region By Sector'!H:H,'GCAM By Region By Sector'!$C:$C,$C54,'GCAM By Region By Sector'!$B:$B,$B54)*10^3,SUMIFS('EPS Emissions'!I:I,'EPS Emissions'!$D:$D,'BAU Sector &amp; Region Breakout'!$C54,'EPS Emissions'!$C:$C,'BAU Sector &amp; Region Breakout'!$B54))</f>
        <v>3.1264943755000001</v>
      </c>
      <c r="I54" s="2">
        <f>IF($A54="GCAM",SUMIFS('GCAM By Region By Sector'!I:I,'GCAM By Region By Sector'!$C:$C,$C54,'GCAM By Region By Sector'!$B:$B,$B54)*10^3,SUMIFS('EPS Emissions'!J:J,'EPS Emissions'!$D:$D,'BAU Sector &amp; Region Breakout'!$C54,'EPS Emissions'!$C:$C,'BAU Sector &amp; Region Breakout'!$B54))</f>
        <v>3.1708851934999998</v>
      </c>
      <c r="J54" s="2">
        <f>IF($A54="GCAM",SUMIFS('GCAM By Region By Sector'!J:J,'GCAM By Region By Sector'!$C:$C,$C54,'GCAM By Region By Sector'!$B:$B,$B54)*10^3,SUMIFS('EPS Emissions'!K:K,'EPS Emissions'!$D:$D,'BAU Sector &amp; Region Breakout'!$C54,'EPS Emissions'!$C:$C,'BAU Sector &amp; Region Breakout'!$B54))</f>
        <v>3.1952197843999999</v>
      </c>
      <c r="K54" s="2">
        <f>IF($A54="GCAM",SUMIFS('GCAM By Region By Sector'!K:K,'GCAM By Region By Sector'!$C:$C,$C54,'GCAM By Region By Sector'!$B:$B,$B54)*10^3,SUMIFS('EPS Emissions'!L:L,'EPS Emissions'!$D:$D,'BAU Sector &amp; Region Breakout'!$C54,'EPS Emissions'!$C:$C,'BAU Sector &amp; Region Breakout'!$B54))</f>
        <v>3.2195543753</v>
      </c>
      <c r="L54" s="2">
        <f>IF($A54="GCAM",SUMIFS('GCAM By Region By Sector'!L:L,'GCAM By Region By Sector'!$C:$C,$C54,'GCAM By Region By Sector'!$B:$B,$B54)*10^3,SUMIFS('EPS Emissions'!M:M,'EPS Emissions'!$D:$D,'BAU Sector &amp; Region Breakout'!$C54,'EPS Emissions'!$C:$C,'BAU Sector &amp; Region Breakout'!$B54))</f>
        <v>3.2438889662000001</v>
      </c>
      <c r="M54" s="2">
        <f>IF($A54="GCAM",SUMIFS('GCAM By Region By Sector'!M:M,'GCAM By Region By Sector'!$C:$C,$C54,'GCAM By Region By Sector'!$B:$B,$B54)*10^3,SUMIFS('EPS Emissions'!N:N,'EPS Emissions'!$D:$D,'BAU Sector &amp; Region Breakout'!$C54,'EPS Emissions'!$C:$C,'BAU Sector &amp; Region Breakout'!$B54))</f>
        <v>3.2682235571000007</v>
      </c>
      <c r="N54" s="2">
        <f>IF($A54="GCAM",SUMIFS('GCAM By Region By Sector'!N:N,'GCAM By Region By Sector'!$C:$C,$C54,'GCAM By Region By Sector'!$B:$B,$B54)*10^3,SUMIFS('EPS Emissions'!O:O,'EPS Emissions'!$D:$D,'BAU Sector &amp; Region Breakout'!$C54,'EPS Emissions'!$C:$C,'BAU Sector &amp; Region Breakout'!$B54))</f>
        <v>3.2925581480000004</v>
      </c>
      <c r="O54" s="2">
        <f>IF($A54="GCAM",SUMIFS('GCAM By Region By Sector'!O:O,'GCAM By Region By Sector'!$C:$C,$C54,'GCAM By Region By Sector'!$B:$B,$B54)*10^3,SUMIFS('EPS Emissions'!P:P,'EPS Emissions'!$D:$D,'BAU Sector &amp; Region Breakout'!$C54,'EPS Emissions'!$C:$C,'BAU Sector &amp; Region Breakout'!$B54))</f>
        <v>3.3073185834000003</v>
      </c>
      <c r="P54" s="2">
        <f>IF($A54="GCAM",SUMIFS('GCAM By Region By Sector'!P:P,'GCAM By Region By Sector'!$C:$C,$C54,'GCAM By Region By Sector'!$B:$B,$B54)*10^3,SUMIFS('EPS Emissions'!Q:Q,'EPS Emissions'!$D:$D,'BAU Sector &amp; Region Breakout'!$C54,'EPS Emissions'!$C:$C,'BAU Sector &amp; Region Breakout'!$B54))</f>
        <v>3.3220790188000002</v>
      </c>
      <c r="Q54" s="2">
        <f>IF($A54="GCAM",SUMIFS('GCAM By Region By Sector'!Q:Q,'GCAM By Region By Sector'!$C:$C,$C54,'GCAM By Region By Sector'!$B:$B,$B54)*10^3,SUMIFS('EPS Emissions'!R:R,'EPS Emissions'!$D:$D,'BAU Sector &amp; Region Breakout'!$C54,'EPS Emissions'!$C:$C,'BAU Sector &amp; Region Breakout'!$B54))</f>
        <v>3.3368394542000002</v>
      </c>
      <c r="R54" s="2">
        <f>IF($A54="GCAM",SUMIFS('GCAM By Region By Sector'!R:R,'GCAM By Region By Sector'!$C:$C,$C54,'GCAM By Region By Sector'!$B:$B,$B54)*10^3,SUMIFS('EPS Emissions'!S:S,'EPS Emissions'!$D:$D,'BAU Sector &amp; Region Breakout'!$C54,'EPS Emissions'!$C:$C,'BAU Sector &amp; Region Breakout'!$B54))</f>
        <v>3.3515998895999997</v>
      </c>
      <c r="S54" s="2">
        <f>IF($A54="GCAM",SUMIFS('GCAM By Region By Sector'!S:S,'GCAM By Region By Sector'!$C:$C,$C54,'GCAM By Region By Sector'!$B:$B,$B54)*10^3,SUMIFS('EPS Emissions'!T:T,'EPS Emissions'!$D:$D,'BAU Sector &amp; Region Breakout'!$C54,'EPS Emissions'!$C:$C,'BAU Sector &amp; Region Breakout'!$B54))</f>
        <v>3.3663603249999996</v>
      </c>
      <c r="T54" s="2">
        <f>IF($A54="GCAM",SUMIFS('GCAM By Region By Sector'!T:T,'GCAM By Region By Sector'!$C:$C,$C54,'GCAM By Region By Sector'!$B:$B,$B54)*10^3,SUMIFS('EPS Emissions'!U:U,'EPS Emissions'!$D:$D,'BAU Sector &amp; Region Breakout'!$C54,'EPS Emissions'!$C:$C,'BAU Sector &amp; Region Breakout'!$B54))</f>
        <v>3.4191584260000001</v>
      </c>
      <c r="U54" s="2">
        <f>IF($A54="GCAM",SUMIFS('GCAM By Region By Sector'!U:U,'GCAM By Region By Sector'!$C:$C,$C54,'GCAM By Region By Sector'!$B:$B,$B54)*10^3,SUMIFS('EPS Emissions'!V:V,'EPS Emissions'!$D:$D,'BAU Sector &amp; Region Breakout'!$C54,'EPS Emissions'!$C:$C,'BAU Sector &amp; Region Breakout'!$B54))</f>
        <v>3.4719565270000001</v>
      </c>
      <c r="V54" s="2">
        <f>IF($A54="GCAM",SUMIFS('GCAM By Region By Sector'!V:V,'GCAM By Region By Sector'!$C:$C,$C54,'GCAM By Region By Sector'!$B:$B,$B54)*10^3,SUMIFS('EPS Emissions'!W:W,'EPS Emissions'!$D:$D,'BAU Sector &amp; Region Breakout'!$C54,'EPS Emissions'!$C:$C,'BAU Sector &amp; Region Breakout'!$B54))</f>
        <v>3.5247546279999997</v>
      </c>
      <c r="W54" s="2">
        <f>IF($A54="GCAM",SUMIFS('GCAM By Region By Sector'!W:W,'GCAM By Region By Sector'!$C:$C,$C54,'GCAM By Region By Sector'!$B:$B,$B54)*10^3,SUMIFS('EPS Emissions'!X:X,'EPS Emissions'!$D:$D,'BAU Sector &amp; Region Breakout'!$C54,'EPS Emissions'!$C:$C,'BAU Sector &amp; Region Breakout'!$B54))</f>
        <v>3.5775527290000002</v>
      </c>
      <c r="X54" s="2">
        <f>IF($A54="GCAM",SUMIFS('GCAM By Region By Sector'!X:X,'GCAM By Region By Sector'!$C:$C,$C54,'GCAM By Region By Sector'!$B:$B,$B54)*10^3,SUMIFS('EPS Emissions'!Y:Y,'EPS Emissions'!$D:$D,'BAU Sector &amp; Region Breakout'!$C54,'EPS Emissions'!$C:$C,'BAU Sector &amp; Region Breakout'!$B54))</f>
        <v>3.6303508300000003</v>
      </c>
      <c r="Y54" s="2">
        <f>IF($A54="GCAM",SUMIFS('GCAM By Region By Sector'!Y:Y,'GCAM By Region By Sector'!$C:$C,$C54,'GCAM By Region By Sector'!$B:$B,$B54)*10^3,SUMIFS('EPS Emissions'!Z:Z,'EPS Emissions'!$D:$D,'BAU Sector &amp; Region Breakout'!$C54,'EPS Emissions'!$C:$C,'BAU Sector &amp; Region Breakout'!$B54))</f>
        <v>3.6760661610000001</v>
      </c>
      <c r="Z54" s="2">
        <f>IF($A54="GCAM",SUMIFS('GCAM By Region By Sector'!Z:Z,'GCAM By Region By Sector'!$C:$C,$C54,'GCAM By Region By Sector'!$B:$B,$B54)*10^3,SUMIFS('EPS Emissions'!AA:AA,'EPS Emissions'!$D:$D,'BAU Sector &amp; Region Breakout'!$C54,'EPS Emissions'!$C:$C,'BAU Sector &amp; Region Breakout'!$B54))</f>
        <v>3.7217814920000003</v>
      </c>
      <c r="AA54" s="2">
        <f>IF($A54="GCAM",SUMIFS('GCAM By Region By Sector'!AA:AA,'GCAM By Region By Sector'!$C:$C,$C54,'GCAM By Region By Sector'!$B:$B,$B54)*10^3,SUMIFS('EPS Emissions'!AB:AB,'EPS Emissions'!$D:$D,'BAU Sector &amp; Region Breakout'!$C54,'EPS Emissions'!$C:$C,'BAU Sector &amp; Region Breakout'!$B54))</f>
        <v>3.7674968230000001</v>
      </c>
      <c r="AB54" s="2">
        <f>IF($A54="GCAM",SUMIFS('GCAM By Region By Sector'!AB:AB,'GCAM By Region By Sector'!$C:$C,$C54,'GCAM By Region By Sector'!$B:$B,$B54)*10^3,SUMIFS('EPS Emissions'!AC:AC,'EPS Emissions'!$D:$D,'BAU Sector &amp; Region Breakout'!$C54,'EPS Emissions'!$C:$C,'BAU Sector &amp; Region Breakout'!$B54))</f>
        <v>3.8132121539999999</v>
      </c>
      <c r="AC54" s="2">
        <f>IF($A54="GCAM",SUMIFS('GCAM By Region By Sector'!AC:AC,'GCAM By Region By Sector'!$C:$C,$C54,'GCAM By Region By Sector'!$B:$B,$B54)*10^3,SUMIFS('EPS Emissions'!AD:AD,'EPS Emissions'!$D:$D,'BAU Sector &amp; Region Breakout'!$C54,'EPS Emissions'!$C:$C,'BAU Sector &amp; Region Breakout'!$B54))</f>
        <v>3.8589274850000002</v>
      </c>
      <c r="AD54" s="2">
        <f>IF($A54="GCAM",SUMIFS('GCAM By Region By Sector'!AD:AD,'GCAM By Region By Sector'!$C:$C,$C54,'GCAM By Region By Sector'!$B:$B,$B54)*10^3,SUMIFS('EPS Emissions'!AE:AE,'EPS Emissions'!$D:$D,'BAU Sector &amp; Region Breakout'!$C54,'EPS Emissions'!$C:$C,'BAU Sector &amp; Region Breakout'!$B54))</f>
        <v>3.9054182490000002</v>
      </c>
      <c r="AE54" s="2">
        <f>IF($A54="GCAM",SUMIFS('GCAM By Region By Sector'!AE:AE,'GCAM By Region By Sector'!$C:$C,$C54,'GCAM By Region By Sector'!$B:$B,$B54)*10^3,SUMIFS('EPS Emissions'!AF:AF,'EPS Emissions'!$D:$D,'BAU Sector &amp; Region Breakout'!$C54,'EPS Emissions'!$C:$C,'BAU Sector &amp; Region Breakout'!$B54))</f>
        <v>3.9519090130000003</v>
      </c>
      <c r="AF54" s="2">
        <f>IF($A54="GCAM",SUMIFS('GCAM By Region By Sector'!AF:AF,'GCAM By Region By Sector'!$C:$C,$C54,'GCAM By Region By Sector'!$B:$B,$B54)*10^3,SUMIFS('EPS Emissions'!AG:AG,'EPS Emissions'!$D:$D,'BAU Sector &amp; Region Breakout'!$C54,'EPS Emissions'!$C:$C,'BAU Sector &amp; Region Breakout'!$B54))</f>
        <v>3.9983997769999995</v>
      </c>
      <c r="AG54" s="2">
        <f>IF($A54="GCAM",SUMIFS('GCAM By Region By Sector'!AG:AG,'GCAM By Region By Sector'!$C:$C,$C54,'GCAM By Region By Sector'!$B:$B,$B54)*10^3,SUMIFS('EPS Emissions'!AH:AH,'EPS Emissions'!$D:$D,'BAU Sector &amp; Region Breakout'!$C54,'EPS Emissions'!$C:$C,'BAU Sector &amp; Region Breakout'!$B54))</f>
        <v>4.044890541</v>
      </c>
      <c r="AH54" s="2">
        <f>IF($A54="GCAM",SUMIFS('GCAM By Region By Sector'!AH:AH,'GCAM By Region By Sector'!$C:$C,$C54,'GCAM By Region By Sector'!$B:$B,$B54)*10^3,SUMIFS('EPS Emissions'!AI:AI,'EPS Emissions'!$D:$D,'BAU Sector &amp; Region Breakout'!$C54,'EPS Emissions'!$C:$C,'BAU Sector &amp; Region Breakout'!$B54))</f>
        <v>4.0913813049999996</v>
      </c>
    </row>
    <row r="55" spans="1:34" x14ac:dyDescent="0.35">
      <c r="A55" t="str">
        <f>VLOOKUP(B55,'BAU Global Total'!A$3:C$34,3,FALSE)</f>
        <v>GCAM</v>
      </c>
      <c r="B55" t="s">
        <v>20</v>
      </c>
      <c r="C55" t="s">
        <v>67</v>
      </c>
      <c r="D55" s="2">
        <f>IF($A55="GCAM",SUMIFS('GCAM By Region By Sector'!D:D,'GCAM By Region By Sector'!$C:$C,$C55,'GCAM By Region By Sector'!$B:$B,$B55)*10^3,SUMIFS('EPS Emissions'!E:E,'EPS Emissions'!$D:$D,'BAU Sector &amp; Region Breakout'!$C55,'EPS Emissions'!$C:$C,'BAU Sector &amp; Region Breakout'!$B55))</f>
        <v>44.714626874248857</v>
      </c>
      <c r="E55" s="2">
        <f>IF($A55="GCAM",SUMIFS('GCAM By Region By Sector'!E:E,'GCAM By Region By Sector'!$C:$C,$C55,'GCAM By Region By Sector'!$B:$B,$B55)*10^3,SUMIFS('EPS Emissions'!F:F,'EPS Emissions'!$D:$D,'BAU Sector &amp; Region Breakout'!$C55,'EPS Emissions'!$C:$C,'BAU Sector &amp; Region Breakout'!$B55))</f>
        <v>44.969041193279239</v>
      </c>
      <c r="F55" s="2">
        <f>IF($A55="GCAM",SUMIFS('GCAM By Region By Sector'!F:F,'GCAM By Region By Sector'!$C:$C,$C55,'GCAM By Region By Sector'!$B:$B,$B55)*10^3,SUMIFS('EPS Emissions'!G:G,'EPS Emissions'!$D:$D,'BAU Sector &amp; Region Breakout'!$C55,'EPS Emissions'!$C:$C,'BAU Sector &amp; Region Breakout'!$B55))</f>
        <v>45.223455512309627</v>
      </c>
      <c r="G55" s="2">
        <f>IF($A55="GCAM",SUMIFS('GCAM By Region By Sector'!G:G,'GCAM By Region By Sector'!$C:$C,$C55,'GCAM By Region By Sector'!$B:$B,$B55)*10^3,SUMIFS('EPS Emissions'!H:H,'EPS Emissions'!$D:$D,'BAU Sector &amp; Region Breakout'!$C55,'EPS Emissions'!$C:$C,'BAU Sector &amp; Region Breakout'!$B55))</f>
        <v>45.477869831340016</v>
      </c>
      <c r="H55" s="2">
        <f>IF($A55="GCAM",SUMIFS('GCAM By Region By Sector'!H:H,'GCAM By Region By Sector'!$C:$C,$C55,'GCAM By Region By Sector'!$B:$B,$B55)*10^3,SUMIFS('EPS Emissions'!I:I,'EPS Emissions'!$D:$D,'BAU Sector &amp; Region Breakout'!$C55,'EPS Emissions'!$C:$C,'BAU Sector &amp; Region Breakout'!$B55))</f>
        <v>45.732284150370404</v>
      </c>
      <c r="I55" s="2">
        <f>IF($A55="GCAM",SUMIFS('GCAM By Region By Sector'!I:I,'GCAM By Region By Sector'!$C:$C,$C55,'GCAM By Region By Sector'!$B:$B,$B55)*10^3,SUMIFS('EPS Emissions'!J:J,'EPS Emissions'!$D:$D,'BAU Sector &amp; Region Breakout'!$C55,'EPS Emissions'!$C:$C,'BAU Sector &amp; Region Breakout'!$B55))</f>
        <v>45.986698469400785</v>
      </c>
      <c r="J55" s="2">
        <f>IF($A55="GCAM",SUMIFS('GCAM By Region By Sector'!J:J,'GCAM By Region By Sector'!$C:$C,$C55,'GCAM By Region By Sector'!$B:$B,$B55)*10^3,SUMIFS('EPS Emissions'!K:K,'EPS Emissions'!$D:$D,'BAU Sector &amp; Region Breakout'!$C55,'EPS Emissions'!$C:$C,'BAU Sector &amp; Region Breakout'!$B55))</f>
        <v>45.549966103760227</v>
      </c>
      <c r="K55" s="2">
        <f>IF($A55="GCAM",SUMIFS('GCAM By Region By Sector'!K:K,'GCAM By Region By Sector'!$C:$C,$C55,'GCAM By Region By Sector'!$B:$B,$B55)*10^3,SUMIFS('EPS Emissions'!L:L,'EPS Emissions'!$D:$D,'BAU Sector &amp; Region Breakout'!$C55,'EPS Emissions'!$C:$C,'BAU Sector &amp; Region Breakout'!$B55))</f>
        <v>45.113233738119668</v>
      </c>
      <c r="L55" s="2">
        <f>IF($A55="GCAM",SUMIFS('GCAM By Region By Sector'!L:L,'GCAM By Region By Sector'!$C:$C,$C55,'GCAM By Region By Sector'!$B:$B,$B55)*10^3,SUMIFS('EPS Emissions'!M:M,'EPS Emissions'!$D:$D,'BAU Sector &amp; Region Breakout'!$C55,'EPS Emissions'!$C:$C,'BAU Sector &amp; Region Breakout'!$B55))</f>
        <v>44.676501372479095</v>
      </c>
      <c r="M55" s="2">
        <f>IF($A55="GCAM",SUMIFS('GCAM By Region By Sector'!M:M,'GCAM By Region By Sector'!$C:$C,$C55,'GCAM By Region By Sector'!$B:$B,$B55)*10^3,SUMIFS('EPS Emissions'!N:N,'EPS Emissions'!$D:$D,'BAU Sector &amp; Region Breakout'!$C55,'EPS Emissions'!$C:$C,'BAU Sector &amp; Region Breakout'!$B55))</f>
        <v>44.239769006838536</v>
      </c>
      <c r="N55" s="2">
        <f>IF($A55="GCAM",SUMIFS('GCAM By Region By Sector'!N:N,'GCAM By Region By Sector'!$C:$C,$C55,'GCAM By Region By Sector'!$B:$B,$B55)*10^3,SUMIFS('EPS Emissions'!O:O,'EPS Emissions'!$D:$D,'BAU Sector &amp; Region Breakout'!$C55,'EPS Emissions'!$C:$C,'BAU Sector &amp; Region Breakout'!$B55))</f>
        <v>43.80303664119797</v>
      </c>
      <c r="O55" s="2">
        <f>IF($A55="GCAM",SUMIFS('GCAM By Region By Sector'!O:O,'GCAM By Region By Sector'!$C:$C,$C55,'GCAM By Region By Sector'!$B:$B,$B55)*10^3,SUMIFS('EPS Emissions'!P:P,'EPS Emissions'!$D:$D,'BAU Sector &amp; Region Breakout'!$C55,'EPS Emissions'!$C:$C,'BAU Sector &amp; Region Breakout'!$B55))</f>
        <v>43.142530384307996</v>
      </c>
      <c r="P55" s="2">
        <f>IF($A55="GCAM",SUMIFS('GCAM By Region By Sector'!P:P,'GCAM By Region By Sector'!$C:$C,$C55,'GCAM By Region By Sector'!$B:$B,$B55)*10^3,SUMIFS('EPS Emissions'!Q:Q,'EPS Emissions'!$D:$D,'BAU Sector &amp; Region Breakout'!$C55,'EPS Emissions'!$C:$C,'BAU Sector &amp; Region Breakout'!$B55))</f>
        <v>42.482024127418022</v>
      </c>
      <c r="Q55" s="2">
        <f>IF($A55="GCAM",SUMIFS('GCAM By Region By Sector'!Q:Q,'GCAM By Region By Sector'!$C:$C,$C55,'GCAM By Region By Sector'!$B:$B,$B55)*10^3,SUMIFS('EPS Emissions'!R:R,'EPS Emissions'!$D:$D,'BAU Sector &amp; Region Breakout'!$C55,'EPS Emissions'!$C:$C,'BAU Sector &amp; Region Breakout'!$B55))</f>
        <v>41.821517870528041</v>
      </c>
      <c r="R55" s="2">
        <f>IF($A55="GCAM",SUMIFS('GCAM By Region By Sector'!R:R,'GCAM By Region By Sector'!$C:$C,$C55,'GCAM By Region By Sector'!$B:$B,$B55)*10^3,SUMIFS('EPS Emissions'!S:S,'EPS Emissions'!$D:$D,'BAU Sector &amp; Region Breakout'!$C55,'EPS Emissions'!$C:$C,'BAU Sector &amp; Region Breakout'!$B55))</f>
        <v>41.161011613638067</v>
      </c>
      <c r="S55" s="2">
        <f>IF($A55="GCAM",SUMIFS('GCAM By Region By Sector'!S:S,'GCAM By Region By Sector'!$C:$C,$C55,'GCAM By Region By Sector'!$B:$B,$B55)*10^3,SUMIFS('EPS Emissions'!T:T,'EPS Emissions'!$D:$D,'BAU Sector &amp; Region Breakout'!$C55,'EPS Emissions'!$C:$C,'BAU Sector &amp; Region Breakout'!$B55))</f>
        <v>40.500505356748086</v>
      </c>
      <c r="T55" s="2">
        <f>IF($A55="GCAM",SUMIFS('GCAM By Region By Sector'!T:T,'GCAM By Region By Sector'!$C:$C,$C55,'GCAM By Region By Sector'!$B:$B,$B55)*10^3,SUMIFS('EPS Emissions'!U:U,'EPS Emissions'!$D:$D,'BAU Sector &amp; Region Breakout'!$C55,'EPS Emissions'!$C:$C,'BAU Sector &amp; Region Breakout'!$B55))</f>
        <v>39.981412903660299</v>
      </c>
      <c r="U55" s="2">
        <f>IF($A55="GCAM",SUMIFS('GCAM By Region By Sector'!U:U,'GCAM By Region By Sector'!$C:$C,$C55,'GCAM By Region By Sector'!$B:$B,$B55)*10^3,SUMIFS('EPS Emissions'!V:V,'EPS Emissions'!$D:$D,'BAU Sector &amp; Region Breakout'!$C55,'EPS Emissions'!$C:$C,'BAU Sector &amp; Region Breakout'!$B55))</f>
        <v>39.462320450572513</v>
      </c>
      <c r="V55" s="2">
        <f>IF($A55="GCAM",SUMIFS('GCAM By Region By Sector'!V:V,'GCAM By Region By Sector'!$C:$C,$C55,'GCAM By Region By Sector'!$B:$B,$B55)*10^3,SUMIFS('EPS Emissions'!W:W,'EPS Emissions'!$D:$D,'BAU Sector &amp; Region Breakout'!$C55,'EPS Emissions'!$C:$C,'BAU Sector &amp; Region Breakout'!$B55))</f>
        <v>38.943227997484733</v>
      </c>
      <c r="W55" s="2">
        <f>IF($A55="GCAM",SUMIFS('GCAM By Region By Sector'!W:W,'GCAM By Region By Sector'!$C:$C,$C55,'GCAM By Region By Sector'!$B:$B,$B55)*10^3,SUMIFS('EPS Emissions'!X:X,'EPS Emissions'!$D:$D,'BAU Sector &amp; Region Breakout'!$C55,'EPS Emissions'!$C:$C,'BAU Sector &amp; Region Breakout'!$B55))</f>
        <v>38.42413554439694</v>
      </c>
      <c r="X55" s="2">
        <f>IF($A55="GCAM",SUMIFS('GCAM By Region By Sector'!X:X,'GCAM By Region By Sector'!$C:$C,$C55,'GCAM By Region By Sector'!$B:$B,$B55)*10^3,SUMIFS('EPS Emissions'!Y:Y,'EPS Emissions'!$D:$D,'BAU Sector &amp; Region Breakout'!$C55,'EPS Emissions'!$C:$C,'BAU Sector &amp; Region Breakout'!$B55))</f>
        <v>37.905043091309153</v>
      </c>
      <c r="Y55" s="2">
        <f>IF($A55="GCAM",SUMIFS('GCAM By Region By Sector'!Y:Y,'GCAM By Region By Sector'!$C:$C,$C55,'GCAM By Region By Sector'!$B:$B,$B55)*10^3,SUMIFS('EPS Emissions'!Z:Z,'EPS Emissions'!$D:$D,'BAU Sector &amp; Region Breakout'!$C55,'EPS Emissions'!$C:$C,'BAU Sector &amp; Region Breakout'!$B55))</f>
        <v>37.715370435674636</v>
      </c>
      <c r="Z55" s="2">
        <f>IF($A55="GCAM",SUMIFS('GCAM By Region By Sector'!Z:Z,'GCAM By Region By Sector'!$C:$C,$C55,'GCAM By Region By Sector'!$B:$B,$B55)*10^3,SUMIFS('EPS Emissions'!AA:AA,'EPS Emissions'!$D:$D,'BAU Sector &amp; Region Breakout'!$C55,'EPS Emissions'!$C:$C,'BAU Sector &amp; Region Breakout'!$B55))</f>
        <v>37.525697780040112</v>
      </c>
      <c r="AA55" s="2">
        <f>IF($A55="GCAM",SUMIFS('GCAM By Region By Sector'!AA:AA,'GCAM By Region By Sector'!$C:$C,$C55,'GCAM By Region By Sector'!$B:$B,$B55)*10^3,SUMIFS('EPS Emissions'!AB:AB,'EPS Emissions'!$D:$D,'BAU Sector &amp; Region Breakout'!$C55,'EPS Emissions'!$C:$C,'BAU Sector &amp; Region Breakout'!$B55))</f>
        <v>37.336025124405602</v>
      </c>
      <c r="AB55" s="2">
        <f>IF($A55="GCAM",SUMIFS('GCAM By Region By Sector'!AB:AB,'GCAM By Region By Sector'!$C:$C,$C55,'GCAM By Region By Sector'!$B:$B,$B55)*10^3,SUMIFS('EPS Emissions'!AC:AC,'EPS Emissions'!$D:$D,'BAU Sector &amp; Region Breakout'!$C55,'EPS Emissions'!$C:$C,'BAU Sector &amp; Region Breakout'!$B55))</f>
        <v>37.146352468771077</v>
      </c>
      <c r="AC55" s="2">
        <f>IF($A55="GCAM",SUMIFS('GCAM By Region By Sector'!AC:AC,'GCAM By Region By Sector'!$C:$C,$C55,'GCAM By Region By Sector'!$B:$B,$B55)*10^3,SUMIFS('EPS Emissions'!AD:AD,'EPS Emissions'!$D:$D,'BAU Sector &amp; Region Breakout'!$C55,'EPS Emissions'!$C:$C,'BAU Sector &amp; Region Breakout'!$B55))</f>
        <v>36.95667981313656</v>
      </c>
      <c r="AD55" s="2">
        <f>IF($A55="GCAM",SUMIFS('GCAM By Region By Sector'!AD:AD,'GCAM By Region By Sector'!$C:$C,$C55,'GCAM By Region By Sector'!$B:$B,$B55)*10^3,SUMIFS('EPS Emissions'!AE:AE,'EPS Emissions'!$D:$D,'BAU Sector &amp; Region Breakout'!$C55,'EPS Emissions'!$C:$C,'BAU Sector &amp; Region Breakout'!$B55))</f>
        <v>36.664416112034154</v>
      </c>
      <c r="AE55" s="2">
        <f>IF($A55="GCAM",SUMIFS('GCAM By Region By Sector'!AE:AE,'GCAM By Region By Sector'!$C:$C,$C55,'GCAM By Region By Sector'!$B:$B,$B55)*10^3,SUMIFS('EPS Emissions'!AF:AF,'EPS Emissions'!$D:$D,'BAU Sector &amp; Region Breakout'!$C55,'EPS Emissions'!$C:$C,'BAU Sector &amp; Region Breakout'!$B55))</f>
        <v>36.372152410931747</v>
      </c>
      <c r="AF55" s="2">
        <f>IF($A55="GCAM",SUMIFS('GCAM By Region By Sector'!AF:AF,'GCAM By Region By Sector'!$C:$C,$C55,'GCAM By Region By Sector'!$B:$B,$B55)*10^3,SUMIFS('EPS Emissions'!AG:AG,'EPS Emissions'!$D:$D,'BAU Sector &amp; Region Breakout'!$C55,'EPS Emissions'!$C:$C,'BAU Sector &amp; Region Breakout'!$B55))</f>
        <v>36.079888709829348</v>
      </c>
      <c r="AG55" s="2">
        <f>IF($A55="GCAM",SUMIFS('GCAM By Region By Sector'!AG:AG,'GCAM By Region By Sector'!$C:$C,$C55,'GCAM By Region By Sector'!$B:$B,$B55)*10^3,SUMIFS('EPS Emissions'!AH:AH,'EPS Emissions'!$D:$D,'BAU Sector &amp; Region Breakout'!$C55,'EPS Emissions'!$C:$C,'BAU Sector &amp; Region Breakout'!$B55))</f>
        <v>35.787625008726941</v>
      </c>
      <c r="AH55" s="2">
        <f>IF($A55="GCAM",SUMIFS('GCAM By Region By Sector'!AH:AH,'GCAM By Region By Sector'!$C:$C,$C55,'GCAM By Region By Sector'!$B:$B,$B55)*10^3,SUMIFS('EPS Emissions'!AI:AI,'EPS Emissions'!$D:$D,'BAU Sector &amp; Region Breakout'!$C55,'EPS Emissions'!$C:$C,'BAU Sector &amp; Region Breakout'!$B55))</f>
        <v>35.495361307624535</v>
      </c>
    </row>
    <row r="56" spans="1:34" x14ac:dyDescent="0.35">
      <c r="A56" t="str">
        <f>VLOOKUP(B56,'BAU Global Total'!A$3:C$34,3,FALSE)</f>
        <v>GCAM</v>
      </c>
      <c r="B56" t="s">
        <v>20</v>
      </c>
      <c r="C56" t="s">
        <v>68</v>
      </c>
      <c r="D56" s="2">
        <f>IF($A56="GCAM",SUMIFS('GCAM By Region By Sector'!D:D,'GCAM By Region By Sector'!$C:$C,$C56,'GCAM By Region By Sector'!$B:$B,$B56)*10^3,SUMIFS('EPS Emissions'!E:E,'EPS Emissions'!$D:$D,'BAU Sector &amp; Region Breakout'!$C56,'EPS Emissions'!$C:$C,'BAU Sector &amp; Region Breakout'!$B56))</f>
        <v>7.2139960862000008</v>
      </c>
      <c r="E56" s="2">
        <f>IF($A56="GCAM",SUMIFS('GCAM By Region By Sector'!E:E,'GCAM By Region By Sector'!$C:$C,$C56,'GCAM By Region By Sector'!$B:$B,$B56)*10^3,SUMIFS('EPS Emissions'!F:F,'EPS Emissions'!$D:$D,'BAU Sector &amp; Region Breakout'!$C56,'EPS Emissions'!$C:$C,'BAU Sector &amp; Region Breakout'!$B56))</f>
        <v>7.2838157537200008</v>
      </c>
      <c r="F56" s="2">
        <f>IF($A56="GCAM",SUMIFS('GCAM By Region By Sector'!F:F,'GCAM By Region By Sector'!$C:$C,$C56,'GCAM By Region By Sector'!$B:$B,$B56)*10^3,SUMIFS('EPS Emissions'!G:G,'EPS Emissions'!$D:$D,'BAU Sector &amp; Region Breakout'!$C56,'EPS Emissions'!$C:$C,'BAU Sector &amp; Region Breakout'!$B56))</f>
        <v>7.3536354212399999</v>
      </c>
      <c r="G56" s="2">
        <f>IF($A56="GCAM",SUMIFS('GCAM By Region By Sector'!G:G,'GCAM By Region By Sector'!$C:$C,$C56,'GCAM By Region By Sector'!$B:$B,$B56)*10^3,SUMIFS('EPS Emissions'!H:H,'EPS Emissions'!$D:$D,'BAU Sector &amp; Region Breakout'!$C56,'EPS Emissions'!$C:$C,'BAU Sector &amp; Region Breakout'!$B56))</f>
        <v>7.4234550887600008</v>
      </c>
      <c r="H56" s="2">
        <f>IF($A56="GCAM",SUMIFS('GCAM By Region By Sector'!H:H,'GCAM By Region By Sector'!$C:$C,$C56,'GCAM By Region By Sector'!$B:$B,$B56)*10^3,SUMIFS('EPS Emissions'!I:I,'EPS Emissions'!$D:$D,'BAU Sector &amp; Region Breakout'!$C56,'EPS Emissions'!$C:$C,'BAU Sector &amp; Region Breakout'!$B56))</f>
        <v>7.4932747562800008</v>
      </c>
      <c r="I56" s="2">
        <f>IF($A56="GCAM",SUMIFS('GCAM By Region By Sector'!I:I,'GCAM By Region By Sector'!$C:$C,$C56,'GCAM By Region By Sector'!$B:$B,$B56)*10^3,SUMIFS('EPS Emissions'!J:J,'EPS Emissions'!$D:$D,'BAU Sector &amp; Region Breakout'!$C56,'EPS Emissions'!$C:$C,'BAU Sector &amp; Region Breakout'!$B56))</f>
        <v>7.5630944238000009</v>
      </c>
      <c r="J56" s="2">
        <f>IF($A56="GCAM",SUMIFS('GCAM By Region By Sector'!J:J,'GCAM By Region By Sector'!$C:$C,$C56,'GCAM By Region By Sector'!$B:$B,$B56)*10^3,SUMIFS('EPS Emissions'!K:K,'EPS Emissions'!$D:$D,'BAU Sector &amp; Region Breakout'!$C56,'EPS Emissions'!$C:$C,'BAU Sector &amp; Region Breakout'!$B56))</f>
        <v>7.5821206747600005</v>
      </c>
      <c r="K56" s="2">
        <f>IF($A56="GCAM",SUMIFS('GCAM By Region By Sector'!K:K,'GCAM By Region By Sector'!$C:$C,$C56,'GCAM By Region By Sector'!$B:$B,$B56)*10^3,SUMIFS('EPS Emissions'!L:L,'EPS Emissions'!$D:$D,'BAU Sector &amp; Region Breakout'!$C56,'EPS Emissions'!$C:$C,'BAU Sector &amp; Region Breakout'!$B56))</f>
        <v>7.6011469257200002</v>
      </c>
      <c r="L56" s="2">
        <f>IF($A56="GCAM",SUMIFS('GCAM By Region By Sector'!L:L,'GCAM By Region By Sector'!$C:$C,$C56,'GCAM By Region By Sector'!$B:$B,$B56)*10^3,SUMIFS('EPS Emissions'!M:M,'EPS Emissions'!$D:$D,'BAU Sector &amp; Region Breakout'!$C56,'EPS Emissions'!$C:$C,'BAU Sector &amp; Region Breakout'!$B56))</f>
        <v>7.6201731766800007</v>
      </c>
      <c r="M56" s="2">
        <f>IF($A56="GCAM",SUMIFS('GCAM By Region By Sector'!M:M,'GCAM By Region By Sector'!$C:$C,$C56,'GCAM By Region By Sector'!$B:$B,$B56)*10^3,SUMIFS('EPS Emissions'!N:N,'EPS Emissions'!$D:$D,'BAU Sector &amp; Region Breakout'!$C56,'EPS Emissions'!$C:$C,'BAU Sector &amp; Region Breakout'!$B56))</f>
        <v>7.6391994276400004</v>
      </c>
      <c r="N56" s="2">
        <f>IF($A56="GCAM",SUMIFS('GCAM By Region By Sector'!N:N,'GCAM By Region By Sector'!$C:$C,$C56,'GCAM By Region By Sector'!$B:$B,$B56)*10^3,SUMIFS('EPS Emissions'!O:O,'EPS Emissions'!$D:$D,'BAU Sector &amp; Region Breakout'!$C56,'EPS Emissions'!$C:$C,'BAU Sector &amp; Region Breakout'!$B56))</f>
        <v>7.6582256786</v>
      </c>
      <c r="O56" s="2">
        <f>IF($A56="GCAM",SUMIFS('GCAM By Region By Sector'!O:O,'GCAM By Region By Sector'!$C:$C,$C56,'GCAM By Region By Sector'!$B:$B,$B56)*10^3,SUMIFS('EPS Emissions'!P:P,'EPS Emissions'!$D:$D,'BAU Sector &amp; Region Breakout'!$C56,'EPS Emissions'!$C:$C,'BAU Sector &amp; Region Breakout'!$B56))</f>
        <v>7.6824136373999998</v>
      </c>
      <c r="P56" s="2">
        <f>IF($A56="GCAM",SUMIFS('GCAM By Region By Sector'!P:P,'GCAM By Region By Sector'!$C:$C,$C56,'GCAM By Region By Sector'!$B:$B,$B56)*10^3,SUMIFS('EPS Emissions'!Q:Q,'EPS Emissions'!$D:$D,'BAU Sector &amp; Region Breakout'!$C56,'EPS Emissions'!$C:$C,'BAU Sector &amp; Region Breakout'!$B56))</f>
        <v>7.7066015962000005</v>
      </c>
      <c r="Q56" s="2">
        <f>IF($A56="GCAM",SUMIFS('GCAM By Region By Sector'!Q:Q,'GCAM By Region By Sector'!$C:$C,$C56,'GCAM By Region By Sector'!$B:$B,$B56)*10^3,SUMIFS('EPS Emissions'!R:R,'EPS Emissions'!$D:$D,'BAU Sector &amp; Region Breakout'!$C56,'EPS Emissions'!$C:$C,'BAU Sector &amp; Region Breakout'!$B56))</f>
        <v>7.7307895550000003</v>
      </c>
      <c r="R56" s="2">
        <f>IF($A56="GCAM",SUMIFS('GCAM By Region By Sector'!R:R,'GCAM By Region By Sector'!$C:$C,$C56,'GCAM By Region By Sector'!$B:$B,$B56)*10^3,SUMIFS('EPS Emissions'!S:S,'EPS Emissions'!$D:$D,'BAU Sector &amp; Region Breakout'!$C56,'EPS Emissions'!$C:$C,'BAU Sector &amp; Region Breakout'!$B56))</f>
        <v>7.7549775138000001</v>
      </c>
      <c r="S56" s="2">
        <f>IF($A56="GCAM",SUMIFS('GCAM By Region By Sector'!S:S,'GCAM By Region By Sector'!$C:$C,$C56,'GCAM By Region By Sector'!$B:$B,$B56)*10^3,SUMIFS('EPS Emissions'!T:T,'EPS Emissions'!$D:$D,'BAU Sector &amp; Region Breakout'!$C56,'EPS Emissions'!$C:$C,'BAU Sector &amp; Region Breakout'!$B56))</f>
        <v>7.7791654725999999</v>
      </c>
      <c r="T56" s="2">
        <f>IF($A56="GCAM",SUMIFS('GCAM By Region By Sector'!T:T,'GCAM By Region By Sector'!$C:$C,$C56,'GCAM By Region By Sector'!$B:$B,$B56)*10^3,SUMIFS('EPS Emissions'!U:U,'EPS Emissions'!$D:$D,'BAU Sector &amp; Region Breakout'!$C56,'EPS Emissions'!$C:$C,'BAU Sector &amp; Region Breakout'!$B56))</f>
        <v>7.8222499260800005</v>
      </c>
      <c r="U56" s="2">
        <f>IF($A56="GCAM",SUMIFS('GCAM By Region By Sector'!U:U,'GCAM By Region By Sector'!$C:$C,$C56,'GCAM By Region By Sector'!$B:$B,$B56)*10^3,SUMIFS('EPS Emissions'!V:V,'EPS Emissions'!$D:$D,'BAU Sector &amp; Region Breakout'!$C56,'EPS Emissions'!$C:$C,'BAU Sector &amp; Region Breakout'!$B56))</f>
        <v>7.865334379560001</v>
      </c>
      <c r="V56" s="2">
        <f>IF($A56="GCAM",SUMIFS('GCAM By Region By Sector'!V:V,'GCAM By Region By Sector'!$C:$C,$C56,'GCAM By Region By Sector'!$B:$B,$B56)*10^3,SUMIFS('EPS Emissions'!W:W,'EPS Emissions'!$D:$D,'BAU Sector &amp; Region Breakout'!$C56,'EPS Emissions'!$C:$C,'BAU Sector &amp; Region Breakout'!$B56))</f>
        <v>7.9084188330399998</v>
      </c>
      <c r="W56" s="2">
        <f>IF($A56="GCAM",SUMIFS('GCAM By Region By Sector'!W:W,'GCAM By Region By Sector'!$C:$C,$C56,'GCAM By Region By Sector'!$B:$B,$B56)*10^3,SUMIFS('EPS Emissions'!X:X,'EPS Emissions'!$D:$D,'BAU Sector &amp; Region Breakout'!$C56,'EPS Emissions'!$C:$C,'BAU Sector &amp; Region Breakout'!$B56))</f>
        <v>7.9515032865200013</v>
      </c>
      <c r="X56" s="2">
        <f>IF($A56="GCAM",SUMIFS('GCAM By Region By Sector'!X:X,'GCAM By Region By Sector'!$C:$C,$C56,'GCAM By Region By Sector'!$B:$B,$B56)*10^3,SUMIFS('EPS Emissions'!Y:Y,'EPS Emissions'!$D:$D,'BAU Sector &amp; Region Breakout'!$C56,'EPS Emissions'!$C:$C,'BAU Sector &amp; Region Breakout'!$B56))</f>
        <v>7.9945877400000018</v>
      </c>
      <c r="Y56" s="2">
        <f>IF($A56="GCAM",SUMIFS('GCAM By Region By Sector'!Y:Y,'GCAM By Region By Sector'!$C:$C,$C56,'GCAM By Region By Sector'!$B:$B,$B56)*10^3,SUMIFS('EPS Emissions'!Z:Z,'EPS Emissions'!$D:$D,'BAU Sector &amp; Region Breakout'!$C56,'EPS Emissions'!$C:$C,'BAU Sector &amp; Region Breakout'!$B56))</f>
        <v>8.0257009575199945</v>
      </c>
      <c r="Z56" s="2">
        <f>IF($A56="GCAM",SUMIFS('GCAM By Region By Sector'!Z:Z,'GCAM By Region By Sector'!$C:$C,$C56,'GCAM By Region By Sector'!$B:$B,$B56)*10^3,SUMIFS('EPS Emissions'!AA:AA,'EPS Emissions'!$D:$D,'BAU Sector &amp; Region Breakout'!$C56,'EPS Emissions'!$C:$C,'BAU Sector &amp; Region Breakout'!$B56))</f>
        <v>8.0568141750399871</v>
      </c>
      <c r="AA56" s="2">
        <f>IF($A56="GCAM",SUMIFS('GCAM By Region By Sector'!AA:AA,'GCAM By Region By Sector'!$C:$C,$C56,'GCAM By Region By Sector'!$B:$B,$B56)*10^3,SUMIFS('EPS Emissions'!AB:AB,'EPS Emissions'!$D:$D,'BAU Sector &amp; Region Breakout'!$C56,'EPS Emissions'!$C:$C,'BAU Sector &amp; Region Breakout'!$B56))</f>
        <v>8.0879273925599797</v>
      </c>
      <c r="AB56" s="2">
        <f>IF($A56="GCAM",SUMIFS('GCAM By Region By Sector'!AB:AB,'GCAM By Region By Sector'!$C:$C,$C56,'GCAM By Region By Sector'!$B:$B,$B56)*10^3,SUMIFS('EPS Emissions'!AC:AC,'EPS Emissions'!$D:$D,'BAU Sector &amp; Region Breakout'!$C56,'EPS Emissions'!$C:$C,'BAU Sector &amp; Region Breakout'!$B56))</f>
        <v>8.1190406100799724</v>
      </c>
      <c r="AC56" s="2">
        <f>IF($A56="GCAM",SUMIFS('GCAM By Region By Sector'!AC:AC,'GCAM By Region By Sector'!$C:$C,$C56,'GCAM By Region By Sector'!$B:$B,$B56)*10^3,SUMIFS('EPS Emissions'!AD:AD,'EPS Emissions'!$D:$D,'BAU Sector &amp; Region Breakout'!$C56,'EPS Emissions'!$C:$C,'BAU Sector &amp; Region Breakout'!$B56))</f>
        <v>8.150153827599965</v>
      </c>
      <c r="AD56" s="2">
        <f>IF($A56="GCAM",SUMIFS('GCAM By Region By Sector'!AD:AD,'GCAM By Region By Sector'!$C:$C,$C56,'GCAM By Region By Sector'!$B:$B,$B56)*10^3,SUMIFS('EPS Emissions'!AE:AE,'EPS Emissions'!$D:$D,'BAU Sector &amp; Region Breakout'!$C56,'EPS Emissions'!$C:$C,'BAU Sector &amp; Region Breakout'!$B56))</f>
        <v>8.183470875759971</v>
      </c>
      <c r="AE56" s="2">
        <f>IF($A56="GCAM",SUMIFS('GCAM By Region By Sector'!AE:AE,'GCAM By Region By Sector'!$C:$C,$C56,'GCAM By Region By Sector'!$B:$B,$B56)*10^3,SUMIFS('EPS Emissions'!AF:AF,'EPS Emissions'!$D:$D,'BAU Sector &amp; Region Breakout'!$C56,'EPS Emissions'!$C:$C,'BAU Sector &amp; Region Breakout'!$B56))</f>
        <v>8.2167879239199788</v>
      </c>
      <c r="AF56" s="2">
        <f>IF($A56="GCAM",SUMIFS('GCAM By Region By Sector'!AF:AF,'GCAM By Region By Sector'!$C:$C,$C56,'GCAM By Region By Sector'!$B:$B,$B56)*10^3,SUMIFS('EPS Emissions'!AG:AG,'EPS Emissions'!$D:$D,'BAU Sector &amp; Region Breakout'!$C56,'EPS Emissions'!$C:$C,'BAU Sector &amp; Region Breakout'!$B56))</f>
        <v>8.2501049720799848</v>
      </c>
      <c r="AG56" s="2">
        <f>IF($A56="GCAM",SUMIFS('GCAM By Region By Sector'!AG:AG,'GCAM By Region By Sector'!$C:$C,$C56,'GCAM By Region By Sector'!$B:$B,$B56)*10^3,SUMIFS('EPS Emissions'!AH:AH,'EPS Emissions'!$D:$D,'BAU Sector &amp; Region Breakout'!$C56,'EPS Emissions'!$C:$C,'BAU Sector &amp; Region Breakout'!$B56))</f>
        <v>8.2834220202399926</v>
      </c>
      <c r="AH56" s="2">
        <f>IF($A56="GCAM",SUMIFS('GCAM By Region By Sector'!AH:AH,'GCAM By Region By Sector'!$C:$C,$C56,'GCAM By Region By Sector'!$B:$B,$B56)*10^3,SUMIFS('EPS Emissions'!AI:AI,'EPS Emissions'!$D:$D,'BAU Sector &amp; Region Breakout'!$C56,'EPS Emissions'!$C:$C,'BAU Sector &amp; Region Breakout'!$B56))</f>
        <v>8.3167390683999987</v>
      </c>
    </row>
    <row r="57" spans="1:34" x14ac:dyDescent="0.35">
      <c r="A57" t="str">
        <f>VLOOKUP(B57,'BAU Global Total'!A$3:C$34,3,FALSE)</f>
        <v>GCAM</v>
      </c>
      <c r="B57" t="s">
        <v>20</v>
      </c>
      <c r="C57" t="s">
        <v>69</v>
      </c>
      <c r="D57" s="2">
        <f>IF($A57="GCAM",SUMIFS('GCAM By Region By Sector'!D:D,'GCAM By Region By Sector'!$C:$C,$C57,'GCAM By Region By Sector'!$B:$B,$B57)*10^3,SUMIFS('EPS Emissions'!E:E,'EPS Emissions'!$D:$D,'BAU Sector &amp; Region Breakout'!$C57,'EPS Emissions'!$C:$C,'BAU Sector &amp; Region Breakout'!$B57))</f>
        <v>0</v>
      </c>
      <c r="E57" s="2">
        <f>IF($A57="GCAM",SUMIFS('GCAM By Region By Sector'!E:E,'GCAM By Region By Sector'!$C:$C,$C57,'GCAM By Region By Sector'!$B:$B,$B57)*10^3,SUMIFS('EPS Emissions'!F:F,'EPS Emissions'!$D:$D,'BAU Sector &amp; Region Breakout'!$C57,'EPS Emissions'!$C:$C,'BAU Sector &amp; Region Breakout'!$B57))</f>
        <v>0</v>
      </c>
      <c r="F57" s="2">
        <f>IF($A57="GCAM",SUMIFS('GCAM By Region By Sector'!F:F,'GCAM By Region By Sector'!$C:$C,$C57,'GCAM By Region By Sector'!$B:$B,$B57)*10^3,SUMIFS('EPS Emissions'!G:G,'EPS Emissions'!$D:$D,'BAU Sector &amp; Region Breakout'!$C57,'EPS Emissions'!$C:$C,'BAU Sector &amp; Region Breakout'!$B57))</f>
        <v>0</v>
      </c>
      <c r="G57" s="2">
        <f>IF($A57="GCAM",SUMIFS('GCAM By Region By Sector'!G:G,'GCAM By Region By Sector'!$C:$C,$C57,'GCAM By Region By Sector'!$B:$B,$B57)*10^3,SUMIFS('EPS Emissions'!H:H,'EPS Emissions'!$D:$D,'BAU Sector &amp; Region Breakout'!$C57,'EPS Emissions'!$C:$C,'BAU Sector &amp; Region Breakout'!$B57))</f>
        <v>0</v>
      </c>
      <c r="H57" s="2">
        <f>IF($A57="GCAM",SUMIFS('GCAM By Region By Sector'!H:H,'GCAM By Region By Sector'!$C:$C,$C57,'GCAM By Region By Sector'!$B:$B,$B57)*10^3,SUMIFS('EPS Emissions'!I:I,'EPS Emissions'!$D:$D,'BAU Sector &amp; Region Breakout'!$C57,'EPS Emissions'!$C:$C,'BAU Sector &amp; Region Breakout'!$B57))</f>
        <v>0</v>
      </c>
      <c r="I57" s="2">
        <f>IF($A57="GCAM",SUMIFS('GCAM By Region By Sector'!I:I,'GCAM By Region By Sector'!$C:$C,$C57,'GCAM By Region By Sector'!$B:$B,$B57)*10^3,SUMIFS('EPS Emissions'!J:J,'EPS Emissions'!$D:$D,'BAU Sector &amp; Region Breakout'!$C57,'EPS Emissions'!$C:$C,'BAU Sector &amp; Region Breakout'!$B57))</f>
        <v>0</v>
      </c>
      <c r="J57" s="2">
        <f>IF($A57="GCAM",SUMIFS('GCAM By Region By Sector'!J:J,'GCAM By Region By Sector'!$C:$C,$C57,'GCAM By Region By Sector'!$B:$B,$B57)*10^3,SUMIFS('EPS Emissions'!K:K,'EPS Emissions'!$D:$D,'BAU Sector &amp; Region Breakout'!$C57,'EPS Emissions'!$C:$C,'BAU Sector &amp; Region Breakout'!$B57))</f>
        <v>0</v>
      </c>
      <c r="K57" s="2">
        <f>IF($A57="GCAM",SUMIFS('GCAM By Region By Sector'!K:K,'GCAM By Region By Sector'!$C:$C,$C57,'GCAM By Region By Sector'!$B:$B,$B57)*10^3,SUMIFS('EPS Emissions'!L:L,'EPS Emissions'!$D:$D,'BAU Sector &amp; Region Breakout'!$C57,'EPS Emissions'!$C:$C,'BAU Sector &amp; Region Breakout'!$B57))</f>
        <v>0</v>
      </c>
      <c r="L57" s="2">
        <f>IF($A57="GCAM",SUMIFS('GCAM By Region By Sector'!L:L,'GCAM By Region By Sector'!$C:$C,$C57,'GCAM By Region By Sector'!$B:$B,$B57)*10^3,SUMIFS('EPS Emissions'!M:M,'EPS Emissions'!$D:$D,'BAU Sector &amp; Region Breakout'!$C57,'EPS Emissions'!$C:$C,'BAU Sector &amp; Region Breakout'!$B57))</f>
        <v>0</v>
      </c>
      <c r="M57" s="2">
        <f>IF($A57="GCAM",SUMIFS('GCAM By Region By Sector'!M:M,'GCAM By Region By Sector'!$C:$C,$C57,'GCAM By Region By Sector'!$B:$B,$B57)*10^3,SUMIFS('EPS Emissions'!N:N,'EPS Emissions'!$D:$D,'BAU Sector &amp; Region Breakout'!$C57,'EPS Emissions'!$C:$C,'BAU Sector &amp; Region Breakout'!$B57))</f>
        <v>0</v>
      </c>
      <c r="N57" s="2">
        <f>IF($A57="GCAM",SUMIFS('GCAM By Region By Sector'!N:N,'GCAM By Region By Sector'!$C:$C,$C57,'GCAM By Region By Sector'!$B:$B,$B57)*10^3,SUMIFS('EPS Emissions'!O:O,'EPS Emissions'!$D:$D,'BAU Sector &amp; Region Breakout'!$C57,'EPS Emissions'!$C:$C,'BAU Sector &amp; Region Breakout'!$B57))</f>
        <v>0</v>
      </c>
      <c r="O57" s="2">
        <f>IF($A57="GCAM",SUMIFS('GCAM By Region By Sector'!O:O,'GCAM By Region By Sector'!$C:$C,$C57,'GCAM By Region By Sector'!$B:$B,$B57)*10^3,SUMIFS('EPS Emissions'!P:P,'EPS Emissions'!$D:$D,'BAU Sector &amp; Region Breakout'!$C57,'EPS Emissions'!$C:$C,'BAU Sector &amp; Region Breakout'!$B57))</f>
        <v>0</v>
      </c>
      <c r="P57" s="2">
        <f>IF($A57="GCAM",SUMIFS('GCAM By Region By Sector'!P:P,'GCAM By Region By Sector'!$C:$C,$C57,'GCAM By Region By Sector'!$B:$B,$B57)*10^3,SUMIFS('EPS Emissions'!Q:Q,'EPS Emissions'!$D:$D,'BAU Sector &amp; Region Breakout'!$C57,'EPS Emissions'!$C:$C,'BAU Sector &amp; Region Breakout'!$B57))</f>
        <v>0</v>
      </c>
      <c r="Q57" s="2">
        <f>IF($A57="GCAM",SUMIFS('GCAM By Region By Sector'!Q:Q,'GCAM By Region By Sector'!$C:$C,$C57,'GCAM By Region By Sector'!$B:$B,$B57)*10^3,SUMIFS('EPS Emissions'!R:R,'EPS Emissions'!$D:$D,'BAU Sector &amp; Region Breakout'!$C57,'EPS Emissions'!$C:$C,'BAU Sector &amp; Region Breakout'!$B57))</f>
        <v>0</v>
      </c>
      <c r="R57" s="2">
        <f>IF($A57="GCAM",SUMIFS('GCAM By Region By Sector'!R:R,'GCAM By Region By Sector'!$C:$C,$C57,'GCAM By Region By Sector'!$B:$B,$B57)*10^3,SUMIFS('EPS Emissions'!S:S,'EPS Emissions'!$D:$D,'BAU Sector &amp; Region Breakout'!$C57,'EPS Emissions'!$C:$C,'BAU Sector &amp; Region Breakout'!$B57))</f>
        <v>0</v>
      </c>
      <c r="S57" s="2">
        <f>IF($A57="GCAM",SUMIFS('GCAM By Region By Sector'!S:S,'GCAM By Region By Sector'!$C:$C,$C57,'GCAM By Region By Sector'!$B:$B,$B57)*10^3,SUMIFS('EPS Emissions'!T:T,'EPS Emissions'!$D:$D,'BAU Sector &amp; Region Breakout'!$C57,'EPS Emissions'!$C:$C,'BAU Sector &amp; Region Breakout'!$B57))</f>
        <v>0</v>
      </c>
      <c r="T57" s="2">
        <f>IF($A57="GCAM",SUMIFS('GCAM By Region By Sector'!T:T,'GCAM By Region By Sector'!$C:$C,$C57,'GCAM By Region By Sector'!$B:$B,$B57)*10^3,SUMIFS('EPS Emissions'!U:U,'EPS Emissions'!$D:$D,'BAU Sector &amp; Region Breakout'!$C57,'EPS Emissions'!$C:$C,'BAU Sector &amp; Region Breakout'!$B57))</f>
        <v>0</v>
      </c>
      <c r="U57" s="2">
        <f>IF($A57="GCAM",SUMIFS('GCAM By Region By Sector'!U:U,'GCAM By Region By Sector'!$C:$C,$C57,'GCAM By Region By Sector'!$B:$B,$B57)*10^3,SUMIFS('EPS Emissions'!V:V,'EPS Emissions'!$D:$D,'BAU Sector &amp; Region Breakout'!$C57,'EPS Emissions'!$C:$C,'BAU Sector &amp; Region Breakout'!$B57))</f>
        <v>0</v>
      </c>
      <c r="V57" s="2">
        <f>IF($A57="GCAM",SUMIFS('GCAM By Region By Sector'!V:V,'GCAM By Region By Sector'!$C:$C,$C57,'GCAM By Region By Sector'!$B:$B,$B57)*10^3,SUMIFS('EPS Emissions'!W:W,'EPS Emissions'!$D:$D,'BAU Sector &amp; Region Breakout'!$C57,'EPS Emissions'!$C:$C,'BAU Sector &amp; Region Breakout'!$B57))</f>
        <v>0</v>
      </c>
      <c r="W57" s="2">
        <f>IF($A57="GCAM",SUMIFS('GCAM By Region By Sector'!W:W,'GCAM By Region By Sector'!$C:$C,$C57,'GCAM By Region By Sector'!$B:$B,$B57)*10^3,SUMIFS('EPS Emissions'!X:X,'EPS Emissions'!$D:$D,'BAU Sector &amp; Region Breakout'!$C57,'EPS Emissions'!$C:$C,'BAU Sector &amp; Region Breakout'!$B57))</f>
        <v>0</v>
      </c>
      <c r="X57" s="2">
        <f>IF($A57="GCAM",SUMIFS('GCAM By Region By Sector'!X:X,'GCAM By Region By Sector'!$C:$C,$C57,'GCAM By Region By Sector'!$B:$B,$B57)*10^3,SUMIFS('EPS Emissions'!Y:Y,'EPS Emissions'!$D:$D,'BAU Sector &amp; Region Breakout'!$C57,'EPS Emissions'!$C:$C,'BAU Sector &amp; Region Breakout'!$B57))</f>
        <v>0</v>
      </c>
      <c r="Y57" s="2">
        <f>IF($A57="GCAM",SUMIFS('GCAM By Region By Sector'!Y:Y,'GCAM By Region By Sector'!$C:$C,$C57,'GCAM By Region By Sector'!$B:$B,$B57)*10^3,SUMIFS('EPS Emissions'!Z:Z,'EPS Emissions'!$D:$D,'BAU Sector &amp; Region Breakout'!$C57,'EPS Emissions'!$C:$C,'BAU Sector &amp; Region Breakout'!$B57))</f>
        <v>0</v>
      </c>
      <c r="Z57" s="2">
        <f>IF($A57="GCAM",SUMIFS('GCAM By Region By Sector'!Z:Z,'GCAM By Region By Sector'!$C:$C,$C57,'GCAM By Region By Sector'!$B:$B,$B57)*10^3,SUMIFS('EPS Emissions'!AA:AA,'EPS Emissions'!$D:$D,'BAU Sector &amp; Region Breakout'!$C57,'EPS Emissions'!$C:$C,'BAU Sector &amp; Region Breakout'!$B57))</f>
        <v>0</v>
      </c>
      <c r="AA57" s="2">
        <f>IF($A57="GCAM",SUMIFS('GCAM By Region By Sector'!AA:AA,'GCAM By Region By Sector'!$C:$C,$C57,'GCAM By Region By Sector'!$B:$B,$B57)*10^3,SUMIFS('EPS Emissions'!AB:AB,'EPS Emissions'!$D:$D,'BAU Sector &amp; Region Breakout'!$C57,'EPS Emissions'!$C:$C,'BAU Sector &amp; Region Breakout'!$B57))</f>
        <v>0</v>
      </c>
      <c r="AB57" s="2">
        <f>IF($A57="GCAM",SUMIFS('GCAM By Region By Sector'!AB:AB,'GCAM By Region By Sector'!$C:$C,$C57,'GCAM By Region By Sector'!$B:$B,$B57)*10^3,SUMIFS('EPS Emissions'!AC:AC,'EPS Emissions'!$D:$D,'BAU Sector &amp; Region Breakout'!$C57,'EPS Emissions'!$C:$C,'BAU Sector &amp; Region Breakout'!$B57))</f>
        <v>0</v>
      </c>
      <c r="AC57" s="2">
        <f>IF($A57="GCAM",SUMIFS('GCAM By Region By Sector'!AC:AC,'GCAM By Region By Sector'!$C:$C,$C57,'GCAM By Region By Sector'!$B:$B,$B57)*10^3,SUMIFS('EPS Emissions'!AD:AD,'EPS Emissions'!$D:$D,'BAU Sector &amp; Region Breakout'!$C57,'EPS Emissions'!$C:$C,'BAU Sector &amp; Region Breakout'!$B57))</f>
        <v>0</v>
      </c>
      <c r="AD57" s="2">
        <f>IF($A57="GCAM",SUMIFS('GCAM By Region By Sector'!AD:AD,'GCAM By Region By Sector'!$C:$C,$C57,'GCAM By Region By Sector'!$B:$B,$B57)*10^3,SUMIFS('EPS Emissions'!AE:AE,'EPS Emissions'!$D:$D,'BAU Sector &amp; Region Breakout'!$C57,'EPS Emissions'!$C:$C,'BAU Sector &amp; Region Breakout'!$B57))</f>
        <v>0</v>
      </c>
      <c r="AE57" s="2">
        <f>IF($A57="GCAM",SUMIFS('GCAM By Region By Sector'!AE:AE,'GCAM By Region By Sector'!$C:$C,$C57,'GCAM By Region By Sector'!$B:$B,$B57)*10^3,SUMIFS('EPS Emissions'!AF:AF,'EPS Emissions'!$D:$D,'BAU Sector &amp; Region Breakout'!$C57,'EPS Emissions'!$C:$C,'BAU Sector &amp; Region Breakout'!$B57))</f>
        <v>0</v>
      </c>
      <c r="AF57" s="2">
        <f>IF($A57="GCAM",SUMIFS('GCAM By Region By Sector'!AF:AF,'GCAM By Region By Sector'!$C:$C,$C57,'GCAM By Region By Sector'!$B:$B,$B57)*10^3,SUMIFS('EPS Emissions'!AG:AG,'EPS Emissions'!$D:$D,'BAU Sector &amp; Region Breakout'!$C57,'EPS Emissions'!$C:$C,'BAU Sector &amp; Region Breakout'!$B57))</f>
        <v>0</v>
      </c>
      <c r="AG57" s="2">
        <f>IF($A57="GCAM",SUMIFS('GCAM By Region By Sector'!AG:AG,'GCAM By Region By Sector'!$C:$C,$C57,'GCAM By Region By Sector'!$B:$B,$B57)*10^3,SUMIFS('EPS Emissions'!AH:AH,'EPS Emissions'!$D:$D,'BAU Sector &amp; Region Breakout'!$C57,'EPS Emissions'!$C:$C,'BAU Sector &amp; Region Breakout'!$B57))</f>
        <v>0</v>
      </c>
      <c r="AH57" s="2">
        <f>IF($A57="GCAM",SUMIFS('GCAM By Region By Sector'!AH:AH,'GCAM By Region By Sector'!$C:$C,$C57,'GCAM By Region By Sector'!$B:$B,$B57)*10^3,SUMIFS('EPS Emissions'!AI:AI,'EPS Emissions'!$D:$D,'BAU Sector &amp; Region Breakout'!$C57,'EPS Emissions'!$C:$C,'BAU Sector &amp; Region Breakout'!$B57))</f>
        <v>0</v>
      </c>
    </row>
    <row r="58" spans="1:34" x14ac:dyDescent="0.35">
      <c r="A58" t="str">
        <f>VLOOKUP(B58,'BAU Global Total'!A$3:C$34,3,FALSE)</f>
        <v>GCAM</v>
      </c>
      <c r="B58" t="s">
        <v>21</v>
      </c>
      <c r="C58" t="s">
        <v>60</v>
      </c>
      <c r="D58" s="2">
        <f>IF($A58="GCAM",SUMIFS('GCAM By Region By Sector'!D:D,'GCAM By Region By Sector'!$C:$C,$C58,'GCAM By Region By Sector'!$B:$B,$B58)*10^3,SUMIFS('EPS Emissions'!E:E,'EPS Emissions'!$D:$D,'BAU Sector &amp; Region Breakout'!$C58,'EPS Emissions'!$C:$C,'BAU Sector &amp; Region Breakout'!$B58))</f>
        <v>129.92806833018301</v>
      </c>
      <c r="E58" s="2">
        <f>IF($A58="GCAM",SUMIFS('GCAM By Region By Sector'!E:E,'GCAM By Region By Sector'!$C:$C,$C58,'GCAM By Region By Sector'!$B:$B,$B58)*10^3,SUMIFS('EPS Emissions'!F:F,'EPS Emissions'!$D:$D,'BAU Sector &amp; Region Breakout'!$C58,'EPS Emissions'!$C:$C,'BAU Sector &amp; Region Breakout'!$B58))</f>
        <v>131.98519321879175</v>
      </c>
      <c r="F58" s="2">
        <f>IF($A58="GCAM",SUMIFS('GCAM By Region By Sector'!F:F,'GCAM By Region By Sector'!$C:$C,$C58,'GCAM By Region By Sector'!$B:$B,$B58)*10^3,SUMIFS('EPS Emissions'!G:G,'EPS Emissions'!$D:$D,'BAU Sector &amp; Region Breakout'!$C58,'EPS Emissions'!$C:$C,'BAU Sector &amp; Region Breakout'!$B58))</f>
        <v>134.04231810740049</v>
      </c>
      <c r="G58" s="2">
        <f>IF($A58="GCAM",SUMIFS('GCAM By Region By Sector'!G:G,'GCAM By Region By Sector'!$C:$C,$C58,'GCAM By Region By Sector'!$B:$B,$B58)*10^3,SUMIFS('EPS Emissions'!H:H,'EPS Emissions'!$D:$D,'BAU Sector &amp; Region Breakout'!$C58,'EPS Emissions'!$C:$C,'BAU Sector &amp; Region Breakout'!$B58))</f>
        <v>136.09944299600926</v>
      </c>
      <c r="H58" s="2">
        <f>IF($A58="GCAM",SUMIFS('GCAM By Region By Sector'!H:H,'GCAM By Region By Sector'!$C:$C,$C58,'GCAM By Region By Sector'!$B:$B,$B58)*10^3,SUMIFS('EPS Emissions'!I:I,'EPS Emissions'!$D:$D,'BAU Sector &amp; Region Breakout'!$C58,'EPS Emissions'!$C:$C,'BAU Sector &amp; Region Breakout'!$B58))</f>
        <v>138.156567884618</v>
      </c>
      <c r="I58" s="2">
        <f>IF($A58="GCAM",SUMIFS('GCAM By Region By Sector'!I:I,'GCAM By Region By Sector'!$C:$C,$C58,'GCAM By Region By Sector'!$B:$B,$B58)*10^3,SUMIFS('EPS Emissions'!J:J,'EPS Emissions'!$D:$D,'BAU Sector &amp; Region Breakout'!$C58,'EPS Emissions'!$C:$C,'BAU Sector &amp; Region Breakout'!$B58))</f>
        <v>140.21369277322677</v>
      </c>
      <c r="J58" s="2">
        <f>IF($A58="GCAM",SUMIFS('GCAM By Region By Sector'!J:J,'GCAM By Region By Sector'!$C:$C,$C58,'GCAM By Region By Sector'!$B:$B,$B58)*10^3,SUMIFS('EPS Emissions'!K:K,'EPS Emissions'!$D:$D,'BAU Sector &amp; Region Breakout'!$C58,'EPS Emissions'!$C:$C,'BAU Sector &amp; Region Breakout'!$B58))</f>
        <v>142.3317722626802</v>
      </c>
      <c r="K58" s="2">
        <f>IF($A58="GCAM",SUMIFS('GCAM By Region By Sector'!K:K,'GCAM By Region By Sector'!$C:$C,$C58,'GCAM By Region By Sector'!$B:$B,$B58)*10^3,SUMIFS('EPS Emissions'!L:L,'EPS Emissions'!$D:$D,'BAU Sector &amp; Region Breakout'!$C58,'EPS Emissions'!$C:$C,'BAU Sector &amp; Region Breakout'!$B58))</f>
        <v>144.44985175213364</v>
      </c>
      <c r="L58" s="2">
        <f>IF($A58="GCAM",SUMIFS('GCAM By Region By Sector'!L:L,'GCAM By Region By Sector'!$C:$C,$C58,'GCAM By Region By Sector'!$B:$B,$B58)*10^3,SUMIFS('EPS Emissions'!M:M,'EPS Emissions'!$D:$D,'BAU Sector &amp; Region Breakout'!$C58,'EPS Emissions'!$C:$C,'BAU Sector &amp; Region Breakout'!$B58))</f>
        <v>146.5679312415871</v>
      </c>
      <c r="M58" s="2">
        <f>IF($A58="GCAM",SUMIFS('GCAM By Region By Sector'!M:M,'GCAM By Region By Sector'!$C:$C,$C58,'GCAM By Region By Sector'!$B:$B,$B58)*10^3,SUMIFS('EPS Emissions'!N:N,'EPS Emissions'!$D:$D,'BAU Sector &amp; Region Breakout'!$C58,'EPS Emissions'!$C:$C,'BAU Sector &amp; Region Breakout'!$B58))</f>
        <v>148.68601073104054</v>
      </c>
      <c r="N58" s="2">
        <f>IF($A58="GCAM",SUMIFS('GCAM By Region By Sector'!N:N,'GCAM By Region By Sector'!$C:$C,$C58,'GCAM By Region By Sector'!$B:$B,$B58)*10^3,SUMIFS('EPS Emissions'!O:O,'EPS Emissions'!$D:$D,'BAU Sector &amp; Region Breakout'!$C58,'EPS Emissions'!$C:$C,'BAU Sector &amp; Region Breakout'!$B58))</f>
        <v>150.80409022049398</v>
      </c>
      <c r="O58" s="2">
        <f>IF($A58="GCAM",SUMIFS('GCAM By Region By Sector'!O:O,'GCAM By Region By Sector'!$C:$C,$C58,'GCAM By Region By Sector'!$B:$B,$B58)*10^3,SUMIFS('EPS Emissions'!P:P,'EPS Emissions'!$D:$D,'BAU Sector &amp; Region Breakout'!$C58,'EPS Emissions'!$C:$C,'BAU Sector &amp; Region Breakout'!$B58))</f>
        <v>152.76964688307368</v>
      </c>
      <c r="P58" s="2">
        <f>IF($A58="GCAM",SUMIFS('GCAM By Region By Sector'!P:P,'GCAM By Region By Sector'!$C:$C,$C58,'GCAM By Region By Sector'!$B:$B,$B58)*10^3,SUMIFS('EPS Emissions'!Q:Q,'EPS Emissions'!$D:$D,'BAU Sector &amp; Region Breakout'!$C58,'EPS Emissions'!$C:$C,'BAU Sector &amp; Region Breakout'!$B58))</f>
        <v>154.73520354565341</v>
      </c>
      <c r="Q58" s="2">
        <f>IF($A58="GCAM",SUMIFS('GCAM By Region By Sector'!Q:Q,'GCAM By Region By Sector'!$C:$C,$C58,'GCAM By Region By Sector'!$B:$B,$B58)*10^3,SUMIFS('EPS Emissions'!R:R,'EPS Emissions'!$D:$D,'BAU Sector &amp; Region Breakout'!$C58,'EPS Emissions'!$C:$C,'BAU Sector &amp; Region Breakout'!$B58))</f>
        <v>156.70076020823308</v>
      </c>
      <c r="R58" s="2">
        <f>IF($A58="GCAM",SUMIFS('GCAM By Region By Sector'!R:R,'GCAM By Region By Sector'!$C:$C,$C58,'GCAM By Region By Sector'!$B:$B,$B58)*10^3,SUMIFS('EPS Emissions'!S:S,'EPS Emissions'!$D:$D,'BAU Sector &amp; Region Breakout'!$C58,'EPS Emissions'!$C:$C,'BAU Sector &amp; Region Breakout'!$B58))</f>
        <v>158.66631687081281</v>
      </c>
      <c r="S58" s="2">
        <f>IF($A58="GCAM",SUMIFS('GCAM By Region By Sector'!S:S,'GCAM By Region By Sector'!$C:$C,$C58,'GCAM By Region By Sector'!$B:$B,$B58)*10^3,SUMIFS('EPS Emissions'!T:T,'EPS Emissions'!$D:$D,'BAU Sector &amp; Region Breakout'!$C58,'EPS Emissions'!$C:$C,'BAU Sector &amp; Region Breakout'!$B58))</f>
        <v>160.63187353339251</v>
      </c>
      <c r="T58" s="2">
        <f>IF($A58="GCAM",SUMIFS('GCAM By Region By Sector'!T:T,'GCAM By Region By Sector'!$C:$C,$C58,'GCAM By Region By Sector'!$B:$B,$B58)*10^3,SUMIFS('EPS Emissions'!U:U,'EPS Emissions'!$D:$D,'BAU Sector &amp; Region Breakout'!$C58,'EPS Emissions'!$C:$C,'BAU Sector &amp; Region Breakout'!$B58))</f>
        <v>162.47015095044941</v>
      </c>
      <c r="U58" s="2">
        <f>IF($A58="GCAM",SUMIFS('GCAM By Region By Sector'!U:U,'GCAM By Region By Sector'!$C:$C,$C58,'GCAM By Region By Sector'!$B:$B,$B58)*10^3,SUMIFS('EPS Emissions'!V:V,'EPS Emissions'!$D:$D,'BAU Sector &amp; Region Breakout'!$C58,'EPS Emissions'!$C:$C,'BAU Sector &amp; Region Breakout'!$B58))</f>
        <v>164.30842836750637</v>
      </c>
      <c r="V58" s="2">
        <f>IF($A58="GCAM",SUMIFS('GCAM By Region By Sector'!V:V,'GCAM By Region By Sector'!$C:$C,$C58,'GCAM By Region By Sector'!$B:$B,$B58)*10^3,SUMIFS('EPS Emissions'!W:W,'EPS Emissions'!$D:$D,'BAU Sector &amp; Region Breakout'!$C58,'EPS Emissions'!$C:$C,'BAU Sector &amp; Region Breakout'!$B58))</f>
        <v>166.1467057845633</v>
      </c>
      <c r="W58" s="2">
        <f>IF($A58="GCAM",SUMIFS('GCAM By Region By Sector'!W:W,'GCAM By Region By Sector'!$C:$C,$C58,'GCAM By Region By Sector'!$B:$B,$B58)*10^3,SUMIFS('EPS Emissions'!X:X,'EPS Emissions'!$D:$D,'BAU Sector &amp; Region Breakout'!$C58,'EPS Emissions'!$C:$C,'BAU Sector &amp; Region Breakout'!$B58))</f>
        <v>167.98498320162022</v>
      </c>
      <c r="X58" s="2">
        <f>IF($A58="GCAM",SUMIFS('GCAM By Region By Sector'!X:X,'GCAM By Region By Sector'!$C:$C,$C58,'GCAM By Region By Sector'!$B:$B,$B58)*10^3,SUMIFS('EPS Emissions'!Y:Y,'EPS Emissions'!$D:$D,'BAU Sector &amp; Region Breakout'!$C58,'EPS Emissions'!$C:$C,'BAU Sector &amp; Region Breakout'!$B58))</f>
        <v>169.82326061867715</v>
      </c>
      <c r="Y58" s="2">
        <f>IF($A58="GCAM",SUMIFS('GCAM By Region By Sector'!Y:Y,'GCAM By Region By Sector'!$C:$C,$C58,'GCAM By Region By Sector'!$B:$B,$B58)*10^3,SUMIFS('EPS Emissions'!Z:Z,'EPS Emissions'!$D:$D,'BAU Sector &amp; Region Breakout'!$C58,'EPS Emissions'!$C:$C,'BAU Sector &amp; Region Breakout'!$B58))</f>
        <v>171.97868252530236</v>
      </c>
      <c r="Z58" s="2">
        <f>IF($A58="GCAM",SUMIFS('GCAM By Region By Sector'!Z:Z,'GCAM By Region By Sector'!$C:$C,$C58,'GCAM By Region By Sector'!$B:$B,$B58)*10^3,SUMIFS('EPS Emissions'!AA:AA,'EPS Emissions'!$D:$D,'BAU Sector &amp; Region Breakout'!$C58,'EPS Emissions'!$C:$C,'BAU Sector &amp; Region Breakout'!$B58))</f>
        <v>174.13410443192757</v>
      </c>
      <c r="AA58" s="2">
        <f>IF($A58="GCAM",SUMIFS('GCAM By Region By Sector'!AA:AA,'GCAM By Region By Sector'!$C:$C,$C58,'GCAM By Region By Sector'!$B:$B,$B58)*10^3,SUMIFS('EPS Emissions'!AB:AB,'EPS Emissions'!$D:$D,'BAU Sector &amp; Region Breakout'!$C58,'EPS Emissions'!$C:$C,'BAU Sector &amp; Region Breakout'!$B58))</f>
        <v>176.28952633855278</v>
      </c>
      <c r="AB58" s="2">
        <f>IF($A58="GCAM",SUMIFS('GCAM By Region By Sector'!AB:AB,'GCAM By Region By Sector'!$C:$C,$C58,'GCAM By Region By Sector'!$B:$B,$B58)*10^3,SUMIFS('EPS Emissions'!AC:AC,'EPS Emissions'!$D:$D,'BAU Sector &amp; Region Breakout'!$C58,'EPS Emissions'!$C:$C,'BAU Sector &amp; Region Breakout'!$B58))</f>
        <v>178.44494824517798</v>
      </c>
      <c r="AC58" s="2">
        <f>IF($A58="GCAM",SUMIFS('GCAM By Region By Sector'!AC:AC,'GCAM By Region By Sector'!$C:$C,$C58,'GCAM By Region By Sector'!$B:$B,$B58)*10^3,SUMIFS('EPS Emissions'!AD:AD,'EPS Emissions'!$D:$D,'BAU Sector &amp; Region Breakout'!$C58,'EPS Emissions'!$C:$C,'BAU Sector &amp; Region Breakout'!$B58))</f>
        <v>180.60037015180319</v>
      </c>
      <c r="AD58" s="2">
        <f>IF($A58="GCAM",SUMIFS('GCAM By Region By Sector'!AD:AD,'GCAM By Region By Sector'!$C:$C,$C58,'GCAM By Region By Sector'!$B:$B,$B58)*10^3,SUMIFS('EPS Emissions'!AE:AE,'EPS Emissions'!$D:$D,'BAU Sector &amp; Region Breakout'!$C58,'EPS Emissions'!$C:$C,'BAU Sector &amp; Region Breakout'!$B58))</f>
        <v>182.75907271121392</v>
      </c>
      <c r="AE58" s="2">
        <f>IF($A58="GCAM",SUMIFS('GCAM By Region By Sector'!AE:AE,'GCAM By Region By Sector'!$C:$C,$C58,'GCAM By Region By Sector'!$B:$B,$B58)*10^3,SUMIFS('EPS Emissions'!AF:AF,'EPS Emissions'!$D:$D,'BAU Sector &amp; Region Breakout'!$C58,'EPS Emissions'!$C:$C,'BAU Sector &amp; Region Breakout'!$B58))</f>
        <v>184.91777527062462</v>
      </c>
      <c r="AF58" s="2">
        <f>IF($A58="GCAM",SUMIFS('GCAM By Region By Sector'!AF:AF,'GCAM By Region By Sector'!$C:$C,$C58,'GCAM By Region By Sector'!$B:$B,$B58)*10^3,SUMIFS('EPS Emissions'!AG:AG,'EPS Emissions'!$D:$D,'BAU Sector &amp; Region Breakout'!$C58,'EPS Emissions'!$C:$C,'BAU Sector &amp; Region Breakout'!$B58))</f>
        <v>187.07647783003534</v>
      </c>
      <c r="AG58" s="2">
        <f>IF($A58="GCAM",SUMIFS('GCAM By Region By Sector'!AG:AG,'GCAM By Region By Sector'!$C:$C,$C58,'GCAM By Region By Sector'!$B:$B,$B58)*10^3,SUMIFS('EPS Emissions'!AH:AH,'EPS Emissions'!$D:$D,'BAU Sector &amp; Region Breakout'!$C58,'EPS Emissions'!$C:$C,'BAU Sector &amp; Region Breakout'!$B58))</f>
        <v>189.23518038944604</v>
      </c>
      <c r="AH58" s="2">
        <f>IF($A58="GCAM",SUMIFS('GCAM By Region By Sector'!AH:AH,'GCAM By Region By Sector'!$C:$C,$C58,'GCAM By Region By Sector'!$B:$B,$B58)*10^3,SUMIFS('EPS Emissions'!AI:AI,'EPS Emissions'!$D:$D,'BAU Sector &amp; Region Breakout'!$C58,'EPS Emissions'!$C:$C,'BAU Sector &amp; Region Breakout'!$B58))</f>
        <v>191.39388294885677</v>
      </c>
    </row>
    <row r="59" spans="1:34" x14ac:dyDescent="0.35">
      <c r="A59" t="str">
        <f>VLOOKUP(B59,'BAU Global Total'!A$3:C$34,3,FALSE)</f>
        <v>GCAM</v>
      </c>
      <c r="B59" t="s">
        <v>21</v>
      </c>
      <c r="C59" t="s">
        <v>61</v>
      </c>
      <c r="D59" s="2">
        <f>IF($A59="GCAM",SUMIFS('GCAM By Region By Sector'!D:D,'GCAM By Region By Sector'!$C:$C,$C59,'GCAM By Region By Sector'!$B:$B,$B59)*10^3,SUMIFS('EPS Emissions'!E:E,'EPS Emissions'!$D:$D,'BAU Sector &amp; Region Breakout'!$C59,'EPS Emissions'!$C:$C,'BAU Sector &amp; Region Breakout'!$B59))</f>
        <v>0</v>
      </c>
      <c r="E59" s="2">
        <f>IF($A59="GCAM",SUMIFS('GCAM By Region By Sector'!E:E,'GCAM By Region By Sector'!$C:$C,$C59,'GCAM By Region By Sector'!$B:$B,$B59)*10^3,SUMIFS('EPS Emissions'!F:F,'EPS Emissions'!$D:$D,'BAU Sector &amp; Region Breakout'!$C59,'EPS Emissions'!$C:$C,'BAU Sector &amp; Region Breakout'!$B59))</f>
        <v>6.8166157598399932E-2</v>
      </c>
      <c r="F59" s="2">
        <f>IF($A59="GCAM",SUMIFS('GCAM By Region By Sector'!F:F,'GCAM By Region By Sector'!$C:$C,$C59,'GCAM By Region By Sector'!$B:$B,$B59)*10^3,SUMIFS('EPS Emissions'!G:G,'EPS Emissions'!$D:$D,'BAU Sector &amp; Region Breakout'!$C59,'EPS Emissions'!$C:$C,'BAU Sector &amp; Region Breakout'!$B59))</f>
        <v>0.13633231519679986</v>
      </c>
      <c r="G59" s="2">
        <f>IF($A59="GCAM",SUMIFS('GCAM By Region By Sector'!G:G,'GCAM By Region By Sector'!$C:$C,$C59,'GCAM By Region By Sector'!$B:$B,$B59)*10^3,SUMIFS('EPS Emissions'!H:H,'EPS Emissions'!$D:$D,'BAU Sector &amp; Region Breakout'!$C59,'EPS Emissions'!$C:$C,'BAU Sector &amp; Region Breakout'!$B59))</f>
        <v>0.20449847279519978</v>
      </c>
      <c r="H59" s="2">
        <f>IF($A59="GCAM",SUMIFS('GCAM By Region By Sector'!H:H,'GCAM By Region By Sector'!$C:$C,$C59,'GCAM By Region By Sector'!$B:$B,$B59)*10^3,SUMIFS('EPS Emissions'!I:I,'EPS Emissions'!$D:$D,'BAU Sector &amp; Region Breakout'!$C59,'EPS Emissions'!$C:$C,'BAU Sector &amp; Region Breakout'!$B59))</f>
        <v>0.27266463039359973</v>
      </c>
      <c r="I59" s="2">
        <f>IF($A59="GCAM",SUMIFS('GCAM By Region By Sector'!I:I,'GCAM By Region By Sector'!$C:$C,$C59,'GCAM By Region By Sector'!$B:$B,$B59)*10^3,SUMIFS('EPS Emissions'!J:J,'EPS Emissions'!$D:$D,'BAU Sector &amp; Region Breakout'!$C59,'EPS Emissions'!$C:$C,'BAU Sector &amp; Region Breakout'!$B59))</f>
        <v>0.34083078799199962</v>
      </c>
      <c r="J59" s="2">
        <f>IF($A59="GCAM",SUMIFS('GCAM By Region By Sector'!J:J,'GCAM By Region By Sector'!$C:$C,$C59,'GCAM By Region By Sector'!$B:$B,$B59)*10^3,SUMIFS('EPS Emissions'!K:K,'EPS Emissions'!$D:$D,'BAU Sector &amp; Region Breakout'!$C59,'EPS Emissions'!$C:$C,'BAU Sector &amp; Region Breakout'!$B59))</f>
        <v>0.58583107683519975</v>
      </c>
      <c r="K59" s="2">
        <f>IF($A59="GCAM",SUMIFS('GCAM By Region By Sector'!K:K,'GCAM By Region By Sector'!$C:$C,$C59,'GCAM By Region By Sector'!$B:$B,$B59)*10^3,SUMIFS('EPS Emissions'!L:L,'EPS Emissions'!$D:$D,'BAU Sector &amp; Region Breakout'!$C59,'EPS Emissions'!$C:$C,'BAU Sector &amp; Region Breakout'!$B59))</f>
        <v>0.83083136567839988</v>
      </c>
      <c r="L59" s="2">
        <f>IF($A59="GCAM",SUMIFS('GCAM By Region By Sector'!L:L,'GCAM By Region By Sector'!$C:$C,$C59,'GCAM By Region By Sector'!$B:$B,$B59)*10^3,SUMIFS('EPS Emissions'!M:M,'EPS Emissions'!$D:$D,'BAU Sector &amp; Region Breakout'!$C59,'EPS Emissions'!$C:$C,'BAU Sector &amp; Region Breakout'!$B59))</f>
        <v>1.0758316545215998</v>
      </c>
      <c r="M59" s="2">
        <f>IF($A59="GCAM",SUMIFS('GCAM By Region By Sector'!M:M,'GCAM By Region By Sector'!$C:$C,$C59,'GCAM By Region By Sector'!$B:$B,$B59)*10^3,SUMIFS('EPS Emissions'!N:N,'EPS Emissions'!$D:$D,'BAU Sector &amp; Region Breakout'!$C59,'EPS Emissions'!$C:$C,'BAU Sector &amp; Region Breakout'!$B59))</f>
        <v>1.3208319433648001</v>
      </c>
      <c r="N59" s="2">
        <f>IF($A59="GCAM",SUMIFS('GCAM By Region By Sector'!N:N,'GCAM By Region By Sector'!$C:$C,$C59,'GCAM By Region By Sector'!$B:$B,$B59)*10^3,SUMIFS('EPS Emissions'!O:O,'EPS Emissions'!$D:$D,'BAU Sector &amp; Region Breakout'!$C59,'EPS Emissions'!$C:$C,'BAU Sector &amp; Region Breakout'!$B59))</f>
        <v>1.5658322322080001</v>
      </c>
      <c r="O59" s="2">
        <f>IF($A59="GCAM",SUMIFS('GCAM By Region By Sector'!O:O,'GCAM By Region By Sector'!$C:$C,$C59,'GCAM By Region By Sector'!$B:$B,$B59)*10^3,SUMIFS('EPS Emissions'!P:P,'EPS Emissions'!$D:$D,'BAU Sector &amp; Region Breakout'!$C59,'EPS Emissions'!$C:$C,'BAU Sector &amp; Region Breakout'!$B59))</f>
        <v>1.9054356245568</v>
      </c>
      <c r="P59" s="2">
        <f>IF($A59="GCAM",SUMIFS('GCAM By Region By Sector'!P:P,'GCAM By Region By Sector'!$C:$C,$C59,'GCAM By Region By Sector'!$B:$B,$B59)*10^3,SUMIFS('EPS Emissions'!Q:Q,'EPS Emissions'!$D:$D,'BAU Sector &amp; Region Breakout'!$C59,'EPS Emissions'!$C:$C,'BAU Sector &amp; Region Breakout'!$B59))</f>
        <v>2.2450390169056003</v>
      </c>
      <c r="Q59" s="2">
        <f>IF($A59="GCAM",SUMIFS('GCAM By Region By Sector'!Q:Q,'GCAM By Region By Sector'!$C:$C,$C59,'GCAM By Region By Sector'!$B:$B,$B59)*10^3,SUMIFS('EPS Emissions'!R:R,'EPS Emissions'!$D:$D,'BAU Sector &amp; Region Breakout'!$C59,'EPS Emissions'!$C:$C,'BAU Sector &amp; Region Breakout'!$B59))</f>
        <v>2.5846424092543998</v>
      </c>
      <c r="R59" s="2">
        <f>IF($A59="GCAM",SUMIFS('GCAM By Region By Sector'!R:R,'GCAM By Region By Sector'!$C:$C,$C59,'GCAM By Region By Sector'!$B:$B,$B59)*10^3,SUMIFS('EPS Emissions'!S:S,'EPS Emissions'!$D:$D,'BAU Sector &amp; Region Breakout'!$C59,'EPS Emissions'!$C:$C,'BAU Sector &amp; Region Breakout'!$B59))</f>
        <v>2.9242458016031994</v>
      </c>
      <c r="S59" s="2">
        <f>IF($A59="GCAM",SUMIFS('GCAM By Region By Sector'!S:S,'GCAM By Region By Sector'!$C:$C,$C59,'GCAM By Region By Sector'!$B:$B,$B59)*10^3,SUMIFS('EPS Emissions'!T:T,'EPS Emissions'!$D:$D,'BAU Sector &amp; Region Breakout'!$C59,'EPS Emissions'!$C:$C,'BAU Sector &amp; Region Breakout'!$B59))</f>
        <v>3.2638491939519994</v>
      </c>
      <c r="T59" s="2">
        <f>IF($A59="GCAM",SUMIFS('GCAM By Region By Sector'!T:T,'GCAM By Region By Sector'!$C:$C,$C59,'GCAM By Region By Sector'!$B:$B,$B59)*10^3,SUMIFS('EPS Emissions'!U:U,'EPS Emissions'!$D:$D,'BAU Sector &amp; Region Breakout'!$C59,'EPS Emissions'!$C:$C,'BAU Sector &amp; Region Breakout'!$B59))</f>
        <v>3.6098096269887998</v>
      </c>
      <c r="U59" s="2">
        <f>IF($A59="GCAM",SUMIFS('GCAM By Region By Sector'!U:U,'GCAM By Region By Sector'!$C:$C,$C59,'GCAM By Region By Sector'!$B:$B,$B59)*10^3,SUMIFS('EPS Emissions'!V:V,'EPS Emissions'!$D:$D,'BAU Sector &amp; Region Breakout'!$C59,'EPS Emissions'!$C:$C,'BAU Sector &amp; Region Breakout'!$B59))</f>
        <v>3.9557700600255998</v>
      </c>
      <c r="V59" s="2">
        <f>IF($A59="GCAM",SUMIFS('GCAM By Region By Sector'!V:V,'GCAM By Region By Sector'!$C:$C,$C59,'GCAM By Region By Sector'!$B:$B,$B59)*10^3,SUMIFS('EPS Emissions'!W:W,'EPS Emissions'!$D:$D,'BAU Sector &amp; Region Breakout'!$C59,'EPS Emissions'!$C:$C,'BAU Sector &amp; Region Breakout'!$B59))</f>
        <v>4.3017304930623999</v>
      </c>
      <c r="W59" s="2">
        <f>IF($A59="GCAM",SUMIFS('GCAM By Region By Sector'!W:W,'GCAM By Region By Sector'!$C:$C,$C59,'GCAM By Region By Sector'!$B:$B,$B59)*10^3,SUMIFS('EPS Emissions'!X:X,'EPS Emissions'!$D:$D,'BAU Sector &amp; Region Breakout'!$C59,'EPS Emissions'!$C:$C,'BAU Sector &amp; Region Breakout'!$B59))</f>
        <v>4.6476909260991999</v>
      </c>
      <c r="X59" s="2">
        <f>IF($A59="GCAM",SUMIFS('GCAM By Region By Sector'!X:X,'GCAM By Region By Sector'!$C:$C,$C59,'GCAM By Region By Sector'!$B:$B,$B59)*10^3,SUMIFS('EPS Emissions'!Y:Y,'EPS Emissions'!$D:$D,'BAU Sector &amp; Region Breakout'!$C59,'EPS Emissions'!$C:$C,'BAU Sector &amp; Region Breakout'!$B59))</f>
        <v>4.9936513591360008</v>
      </c>
      <c r="Y59" s="2">
        <f>IF($A59="GCAM",SUMIFS('GCAM By Region By Sector'!Y:Y,'GCAM By Region By Sector'!$C:$C,$C59,'GCAM By Region By Sector'!$B:$B,$B59)*10^3,SUMIFS('EPS Emissions'!Z:Z,'EPS Emissions'!$D:$D,'BAU Sector &amp; Region Breakout'!$C59,'EPS Emissions'!$C:$C,'BAU Sector &amp; Region Breakout'!$B59))</f>
        <v>5.3039091154735996</v>
      </c>
      <c r="Z59" s="2">
        <f>IF($A59="GCAM",SUMIFS('GCAM By Region By Sector'!Z:Z,'GCAM By Region By Sector'!$C:$C,$C59,'GCAM By Region By Sector'!$B:$B,$B59)*10^3,SUMIFS('EPS Emissions'!AA:AA,'EPS Emissions'!$D:$D,'BAU Sector &amp; Region Breakout'!$C59,'EPS Emissions'!$C:$C,'BAU Sector &amp; Region Breakout'!$B59))</f>
        <v>5.6141668718111992</v>
      </c>
      <c r="AA59" s="2">
        <f>IF($A59="GCAM",SUMIFS('GCAM By Region By Sector'!AA:AA,'GCAM By Region By Sector'!$C:$C,$C59,'GCAM By Region By Sector'!$B:$B,$B59)*10^3,SUMIFS('EPS Emissions'!AB:AB,'EPS Emissions'!$D:$D,'BAU Sector &amp; Region Breakout'!$C59,'EPS Emissions'!$C:$C,'BAU Sector &amp; Region Breakout'!$B59))</f>
        <v>5.924424628148798</v>
      </c>
      <c r="AB59" s="2">
        <f>IF($A59="GCAM",SUMIFS('GCAM By Region By Sector'!AB:AB,'GCAM By Region By Sector'!$C:$C,$C59,'GCAM By Region By Sector'!$B:$B,$B59)*10^3,SUMIFS('EPS Emissions'!AC:AC,'EPS Emissions'!$D:$D,'BAU Sector &amp; Region Breakout'!$C59,'EPS Emissions'!$C:$C,'BAU Sector &amp; Region Breakout'!$B59))</f>
        <v>6.2346823844863977</v>
      </c>
      <c r="AC59" s="2">
        <f>IF($A59="GCAM",SUMIFS('GCAM By Region By Sector'!AC:AC,'GCAM By Region By Sector'!$C:$C,$C59,'GCAM By Region By Sector'!$B:$B,$B59)*10^3,SUMIFS('EPS Emissions'!AD:AD,'EPS Emissions'!$D:$D,'BAU Sector &amp; Region Breakout'!$C59,'EPS Emissions'!$C:$C,'BAU Sector &amp; Region Breakout'!$B59))</f>
        <v>6.5449401408239964</v>
      </c>
      <c r="AD59" s="2">
        <f>IF($A59="GCAM",SUMIFS('GCAM By Region By Sector'!AD:AD,'GCAM By Region By Sector'!$C:$C,$C59,'GCAM By Region By Sector'!$B:$B,$B59)*10^3,SUMIFS('EPS Emissions'!AE:AE,'EPS Emissions'!$D:$D,'BAU Sector &amp; Region Breakout'!$C59,'EPS Emissions'!$C:$C,'BAU Sector &amp; Region Breakout'!$B59))</f>
        <v>6.7981985167575969</v>
      </c>
      <c r="AE59" s="2">
        <f>IF($A59="GCAM",SUMIFS('GCAM By Region By Sector'!AE:AE,'GCAM By Region By Sector'!$C:$C,$C59,'GCAM By Region By Sector'!$B:$B,$B59)*10^3,SUMIFS('EPS Emissions'!AF:AF,'EPS Emissions'!$D:$D,'BAU Sector &amp; Region Breakout'!$C59,'EPS Emissions'!$C:$C,'BAU Sector &amp; Region Breakout'!$B59))</f>
        <v>7.0514568926911982</v>
      </c>
      <c r="AF59" s="2">
        <f>IF($A59="GCAM",SUMIFS('GCAM By Region By Sector'!AF:AF,'GCAM By Region By Sector'!$C:$C,$C59,'GCAM By Region By Sector'!$B:$B,$B59)*10^3,SUMIFS('EPS Emissions'!AG:AG,'EPS Emissions'!$D:$D,'BAU Sector &amp; Region Breakout'!$C59,'EPS Emissions'!$C:$C,'BAU Sector &amp; Region Breakout'!$B59))</f>
        <v>7.3047152686247987</v>
      </c>
      <c r="AG59" s="2">
        <f>IF($A59="GCAM",SUMIFS('GCAM By Region By Sector'!AG:AG,'GCAM By Region By Sector'!$C:$C,$C59,'GCAM By Region By Sector'!$B:$B,$B59)*10^3,SUMIFS('EPS Emissions'!AH:AH,'EPS Emissions'!$D:$D,'BAU Sector &amp; Region Breakout'!$C59,'EPS Emissions'!$C:$C,'BAU Sector &amp; Region Breakout'!$B59))</f>
        <v>7.5579736445583992</v>
      </c>
      <c r="AH59" s="2">
        <f>IF($A59="GCAM",SUMIFS('GCAM By Region By Sector'!AH:AH,'GCAM By Region By Sector'!$C:$C,$C59,'GCAM By Region By Sector'!$B:$B,$B59)*10^3,SUMIFS('EPS Emissions'!AI:AI,'EPS Emissions'!$D:$D,'BAU Sector &amp; Region Breakout'!$C59,'EPS Emissions'!$C:$C,'BAU Sector &amp; Region Breakout'!$B59))</f>
        <v>7.8112320204919996</v>
      </c>
    </row>
    <row r="60" spans="1:34" x14ac:dyDescent="0.35">
      <c r="A60" t="str">
        <f>VLOOKUP(B60,'BAU Global Total'!A$3:C$34,3,FALSE)</f>
        <v>GCAM</v>
      </c>
      <c r="B60" t="s">
        <v>21</v>
      </c>
      <c r="C60" t="s">
        <v>53</v>
      </c>
      <c r="D60" s="2">
        <f>IF($A60="GCAM",SUMIFS('GCAM By Region By Sector'!D:D,'GCAM By Region By Sector'!$C:$C,$C60,'GCAM By Region By Sector'!$B:$B,$B60)*10^3,SUMIFS('EPS Emissions'!E:E,'EPS Emissions'!$D:$D,'BAU Sector &amp; Region Breakout'!$C60,'EPS Emissions'!$C:$C,'BAU Sector &amp; Region Breakout'!$B60))</f>
        <v>205.70444313080833</v>
      </c>
      <c r="E60" s="2">
        <f>IF($A60="GCAM",SUMIFS('GCAM By Region By Sector'!E:E,'GCAM By Region By Sector'!$C:$C,$C60,'GCAM By Region By Sector'!$B:$B,$B60)*10^3,SUMIFS('EPS Emissions'!F:F,'EPS Emissions'!$D:$D,'BAU Sector &amp; Region Breakout'!$C60,'EPS Emissions'!$C:$C,'BAU Sector &amp; Region Breakout'!$B60))</f>
        <v>208.20995221285824</v>
      </c>
      <c r="F60" s="2">
        <f>IF($A60="GCAM",SUMIFS('GCAM By Region By Sector'!F:F,'GCAM By Region By Sector'!$C:$C,$C60,'GCAM By Region By Sector'!$B:$B,$B60)*10^3,SUMIFS('EPS Emissions'!G:G,'EPS Emissions'!$D:$D,'BAU Sector &amp; Region Breakout'!$C60,'EPS Emissions'!$C:$C,'BAU Sector &amp; Region Breakout'!$B60))</f>
        <v>210.71546129490818</v>
      </c>
      <c r="G60" s="2">
        <f>IF($A60="GCAM",SUMIFS('GCAM By Region By Sector'!G:G,'GCAM By Region By Sector'!$C:$C,$C60,'GCAM By Region By Sector'!$B:$B,$B60)*10^3,SUMIFS('EPS Emissions'!H:H,'EPS Emissions'!$D:$D,'BAU Sector &amp; Region Breakout'!$C60,'EPS Emissions'!$C:$C,'BAU Sector &amp; Region Breakout'!$B60))</f>
        <v>213.22097037695809</v>
      </c>
      <c r="H60" s="2">
        <f>IF($A60="GCAM",SUMIFS('GCAM By Region By Sector'!H:H,'GCAM By Region By Sector'!$C:$C,$C60,'GCAM By Region By Sector'!$B:$B,$B60)*10^3,SUMIFS('EPS Emissions'!I:I,'EPS Emissions'!$D:$D,'BAU Sector &amp; Region Breakout'!$C60,'EPS Emissions'!$C:$C,'BAU Sector &amp; Region Breakout'!$B60))</f>
        <v>215.72647945900803</v>
      </c>
      <c r="I60" s="2">
        <f>IF($A60="GCAM",SUMIFS('GCAM By Region By Sector'!I:I,'GCAM By Region By Sector'!$C:$C,$C60,'GCAM By Region By Sector'!$B:$B,$B60)*10^3,SUMIFS('EPS Emissions'!J:J,'EPS Emissions'!$D:$D,'BAU Sector &amp; Region Breakout'!$C60,'EPS Emissions'!$C:$C,'BAU Sector &amp; Region Breakout'!$B60))</f>
        <v>218.23198854105794</v>
      </c>
      <c r="J60" s="2">
        <f>IF($A60="GCAM",SUMIFS('GCAM By Region By Sector'!J:J,'GCAM By Region By Sector'!$C:$C,$C60,'GCAM By Region By Sector'!$B:$B,$B60)*10^3,SUMIFS('EPS Emissions'!K:K,'EPS Emissions'!$D:$D,'BAU Sector &amp; Region Breakout'!$C60,'EPS Emissions'!$C:$C,'BAU Sector &amp; Region Breakout'!$B60))</f>
        <v>219.80329744981722</v>
      </c>
      <c r="K60" s="2">
        <f>IF($A60="GCAM",SUMIFS('GCAM By Region By Sector'!K:K,'GCAM By Region By Sector'!$C:$C,$C60,'GCAM By Region By Sector'!$B:$B,$B60)*10^3,SUMIFS('EPS Emissions'!L:L,'EPS Emissions'!$D:$D,'BAU Sector &amp; Region Breakout'!$C60,'EPS Emissions'!$C:$C,'BAU Sector &amp; Region Breakout'!$B60))</f>
        <v>221.3746063585765</v>
      </c>
      <c r="L60" s="2">
        <f>IF($A60="GCAM",SUMIFS('GCAM By Region By Sector'!L:L,'GCAM By Region By Sector'!$C:$C,$C60,'GCAM By Region By Sector'!$B:$B,$B60)*10^3,SUMIFS('EPS Emissions'!M:M,'EPS Emissions'!$D:$D,'BAU Sector &amp; Region Breakout'!$C60,'EPS Emissions'!$C:$C,'BAU Sector &amp; Region Breakout'!$B60))</f>
        <v>222.94591526733581</v>
      </c>
      <c r="M60" s="2">
        <f>IF($A60="GCAM",SUMIFS('GCAM By Region By Sector'!M:M,'GCAM By Region By Sector'!$C:$C,$C60,'GCAM By Region By Sector'!$B:$B,$B60)*10^3,SUMIFS('EPS Emissions'!N:N,'EPS Emissions'!$D:$D,'BAU Sector &amp; Region Breakout'!$C60,'EPS Emissions'!$C:$C,'BAU Sector &amp; Region Breakout'!$B60))</f>
        <v>224.51722417609511</v>
      </c>
      <c r="N60" s="2">
        <f>IF($A60="GCAM",SUMIFS('GCAM By Region By Sector'!N:N,'GCAM By Region By Sector'!$C:$C,$C60,'GCAM By Region By Sector'!$B:$B,$B60)*10^3,SUMIFS('EPS Emissions'!O:O,'EPS Emissions'!$D:$D,'BAU Sector &amp; Region Breakout'!$C60,'EPS Emissions'!$C:$C,'BAU Sector &amp; Region Breakout'!$B60))</f>
        <v>226.08853308485439</v>
      </c>
      <c r="O60" s="2">
        <f>IF($A60="GCAM",SUMIFS('GCAM By Region By Sector'!O:O,'GCAM By Region By Sector'!$C:$C,$C60,'GCAM By Region By Sector'!$B:$B,$B60)*10^3,SUMIFS('EPS Emissions'!P:P,'EPS Emissions'!$D:$D,'BAU Sector &amp; Region Breakout'!$C60,'EPS Emissions'!$C:$C,'BAU Sector &amp; Region Breakout'!$B60))</f>
        <v>227.52869466852857</v>
      </c>
      <c r="P60" s="2">
        <f>IF($A60="GCAM",SUMIFS('GCAM By Region By Sector'!P:P,'GCAM By Region By Sector'!$C:$C,$C60,'GCAM By Region By Sector'!$B:$B,$B60)*10^3,SUMIFS('EPS Emissions'!Q:Q,'EPS Emissions'!$D:$D,'BAU Sector &amp; Region Breakout'!$C60,'EPS Emissions'!$C:$C,'BAU Sector &amp; Region Breakout'!$B60))</f>
        <v>228.96885625220276</v>
      </c>
      <c r="Q60" s="2">
        <f>IF($A60="GCAM",SUMIFS('GCAM By Region By Sector'!Q:Q,'GCAM By Region By Sector'!$C:$C,$C60,'GCAM By Region By Sector'!$B:$B,$B60)*10^3,SUMIFS('EPS Emissions'!R:R,'EPS Emissions'!$D:$D,'BAU Sector &amp; Region Breakout'!$C60,'EPS Emissions'!$C:$C,'BAU Sector &amp; Region Breakout'!$B60))</f>
        <v>230.40901783587697</v>
      </c>
      <c r="R60" s="2">
        <f>IF($A60="GCAM",SUMIFS('GCAM By Region By Sector'!R:R,'GCAM By Region By Sector'!$C:$C,$C60,'GCAM By Region By Sector'!$B:$B,$B60)*10^3,SUMIFS('EPS Emissions'!S:S,'EPS Emissions'!$D:$D,'BAU Sector &amp; Region Breakout'!$C60,'EPS Emissions'!$C:$C,'BAU Sector &amp; Region Breakout'!$B60))</f>
        <v>231.84917941955115</v>
      </c>
      <c r="S60" s="2">
        <f>IF($A60="GCAM",SUMIFS('GCAM By Region By Sector'!S:S,'GCAM By Region By Sector'!$C:$C,$C60,'GCAM By Region By Sector'!$B:$B,$B60)*10^3,SUMIFS('EPS Emissions'!T:T,'EPS Emissions'!$D:$D,'BAU Sector &amp; Region Breakout'!$C60,'EPS Emissions'!$C:$C,'BAU Sector &amp; Region Breakout'!$B60))</f>
        <v>233.28934100322536</v>
      </c>
      <c r="T60" s="2">
        <f>IF($A60="GCAM",SUMIFS('GCAM By Region By Sector'!T:T,'GCAM By Region By Sector'!$C:$C,$C60,'GCAM By Region By Sector'!$B:$B,$B60)*10^3,SUMIFS('EPS Emissions'!U:U,'EPS Emissions'!$D:$D,'BAU Sector &amp; Region Breakout'!$C60,'EPS Emissions'!$C:$C,'BAU Sector &amp; Region Breakout'!$B60))</f>
        <v>235.29380453838735</v>
      </c>
      <c r="U60" s="2">
        <f>IF($A60="GCAM",SUMIFS('GCAM By Region By Sector'!U:U,'GCAM By Region By Sector'!$C:$C,$C60,'GCAM By Region By Sector'!$B:$B,$B60)*10^3,SUMIFS('EPS Emissions'!V:V,'EPS Emissions'!$D:$D,'BAU Sector &amp; Region Breakout'!$C60,'EPS Emissions'!$C:$C,'BAU Sector &amp; Region Breakout'!$B60))</f>
        <v>237.29826807354937</v>
      </c>
      <c r="V60" s="2">
        <f>IF($A60="GCAM",SUMIFS('GCAM By Region By Sector'!V:V,'GCAM By Region By Sector'!$C:$C,$C60,'GCAM By Region By Sector'!$B:$B,$B60)*10^3,SUMIFS('EPS Emissions'!W:W,'EPS Emissions'!$D:$D,'BAU Sector &amp; Region Breakout'!$C60,'EPS Emissions'!$C:$C,'BAU Sector &amp; Region Breakout'!$B60))</f>
        <v>239.30273160871138</v>
      </c>
      <c r="W60" s="2">
        <f>IF($A60="GCAM",SUMIFS('GCAM By Region By Sector'!W:W,'GCAM By Region By Sector'!$C:$C,$C60,'GCAM By Region By Sector'!$B:$B,$B60)*10^3,SUMIFS('EPS Emissions'!X:X,'EPS Emissions'!$D:$D,'BAU Sector &amp; Region Breakout'!$C60,'EPS Emissions'!$C:$C,'BAU Sector &amp; Region Breakout'!$B60))</f>
        <v>241.3071951438734</v>
      </c>
      <c r="X60" s="2">
        <f>IF($A60="GCAM",SUMIFS('GCAM By Region By Sector'!X:X,'GCAM By Region By Sector'!$C:$C,$C60,'GCAM By Region By Sector'!$B:$B,$B60)*10^3,SUMIFS('EPS Emissions'!Y:Y,'EPS Emissions'!$D:$D,'BAU Sector &amp; Region Breakout'!$C60,'EPS Emissions'!$C:$C,'BAU Sector &amp; Region Breakout'!$B60))</f>
        <v>243.31165867903539</v>
      </c>
      <c r="Y60" s="2">
        <f>IF($A60="GCAM",SUMIFS('GCAM By Region By Sector'!Y:Y,'GCAM By Region By Sector'!$C:$C,$C60,'GCAM By Region By Sector'!$B:$B,$B60)*10^3,SUMIFS('EPS Emissions'!Z:Z,'EPS Emissions'!$D:$D,'BAU Sector &amp; Region Breakout'!$C60,'EPS Emissions'!$C:$C,'BAU Sector &amp; Region Breakout'!$B60))</f>
        <v>246.27432320118777</v>
      </c>
      <c r="Z60" s="2">
        <f>IF($A60="GCAM",SUMIFS('GCAM By Region By Sector'!Z:Z,'GCAM By Region By Sector'!$C:$C,$C60,'GCAM By Region By Sector'!$B:$B,$B60)*10^3,SUMIFS('EPS Emissions'!AA:AA,'EPS Emissions'!$D:$D,'BAU Sector &amp; Region Breakout'!$C60,'EPS Emissions'!$C:$C,'BAU Sector &amp; Region Breakout'!$B60))</f>
        <v>249.23698772334015</v>
      </c>
      <c r="AA60" s="2">
        <f>IF($A60="GCAM",SUMIFS('GCAM By Region By Sector'!AA:AA,'GCAM By Region By Sector'!$C:$C,$C60,'GCAM By Region By Sector'!$B:$B,$B60)*10^3,SUMIFS('EPS Emissions'!AB:AB,'EPS Emissions'!$D:$D,'BAU Sector &amp; Region Breakout'!$C60,'EPS Emissions'!$C:$C,'BAU Sector &amp; Region Breakout'!$B60))</f>
        <v>252.1996522454925</v>
      </c>
      <c r="AB60" s="2">
        <f>IF($A60="GCAM",SUMIFS('GCAM By Region By Sector'!AB:AB,'GCAM By Region By Sector'!$C:$C,$C60,'GCAM By Region By Sector'!$B:$B,$B60)*10^3,SUMIFS('EPS Emissions'!AC:AC,'EPS Emissions'!$D:$D,'BAU Sector &amp; Region Breakout'!$C60,'EPS Emissions'!$C:$C,'BAU Sector &amp; Region Breakout'!$B60))</f>
        <v>255.16231676764488</v>
      </c>
      <c r="AC60" s="2">
        <f>IF($A60="GCAM",SUMIFS('GCAM By Region By Sector'!AC:AC,'GCAM By Region By Sector'!$C:$C,$C60,'GCAM By Region By Sector'!$B:$B,$B60)*10^3,SUMIFS('EPS Emissions'!AD:AD,'EPS Emissions'!$D:$D,'BAU Sector &amp; Region Breakout'!$C60,'EPS Emissions'!$C:$C,'BAU Sector &amp; Region Breakout'!$B60))</f>
        <v>258.12498128979729</v>
      </c>
      <c r="AD60" s="2">
        <f>IF($A60="GCAM",SUMIFS('GCAM By Region By Sector'!AD:AD,'GCAM By Region By Sector'!$C:$C,$C60,'GCAM By Region By Sector'!$B:$B,$B60)*10^3,SUMIFS('EPS Emissions'!AE:AE,'EPS Emissions'!$D:$D,'BAU Sector &amp; Region Breakout'!$C60,'EPS Emissions'!$C:$C,'BAU Sector &amp; Region Breakout'!$B60))</f>
        <v>261.04923690456013</v>
      </c>
      <c r="AE60" s="2">
        <f>IF($A60="GCAM",SUMIFS('GCAM By Region By Sector'!AE:AE,'GCAM By Region By Sector'!$C:$C,$C60,'GCAM By Region By Sector'!$B:$B,$B60)*10^3,SUMIFS('EPS Emissions'!AF:AF,'EPS Emissions'!$D:$D,'BAU Sector &amp; Region Breakout'!$C60,'EPS Emissions'!$C:$C,'BAU Sector &amp; Region Breakout'!$B60))</f>
        <v>263.97349251932292</v>
      </c>
      <c r="AF60" s="2">
        <f>IF($A60="GCAM",SUMIFS('GCAM By Region By Sector'!AF:AF,'GCAM By Region By Sector'!$C:$C,$C60,'GCAM By Region By Sector'!$B:$B,$B60)*10^3,SUMIFS('EPS Emissions'!AG:AG,'EPS Emissions'!$D:$D,'BAU Sector &amp; Region Breakout'!$C60,'EPS Emissions'!$C:$C,'BAU Sector &amp; Region Breakout'!$B60))</f>
        <v>266.89774813408576</v>
      </c>
      <c r="AG60" s="2">
        <f>IF($A60="GCAM",SUMIFS('GCAM By Region By Sector'!AG:AG,'GCAM By Region By Sector'!$C:$C,$C60,'GCAM By Region By Sector'!$B:$B,$B60)*10^3,SUMIFS('EPS Emissions'!AH:AH,'EPS Emissions'!$D:$D,'BAU Sector &amp; Region Breakout'!$C60,'EPS Emissions'!$C:$C,'BAU Sector &amp; Region Breakout'!$B60))</f>
        <v>269.82200374884849</v>
      </c>
      <c r="AH60" s="2">
        <f>IF($A60="GCAM",SUMIFS('GCAM By Region By Sector'!AH:AH,'GCAM By Region By Sector'!$C:$C,$C60,'GCAM By Region By Sector'!$B:$B,$B60)*10^3,SUMIFS('EPS Emissions'!AI:AI,'EPS Emissions'!$D:$D,'BAU Sector &amp; Region Breakout'!$C60,'EPS Emissions'!$C:$C,'BAU Sector &amp; Region Breakout'!$B60))</f>
        <v>272.74625936361133</v>
      </c>
    </row>
    <row r="61" spans="1:34" x14ac:dyDescent="0.35">
      <c r="A61" t="str">
        <f>VLOOKUP(B61,'BAU Global Total'!A$3:C$34,3,FALSE)</f>
        <v>GCAM</v>
      </c>
      <c r="B61" t="s">
        <v>21</v>
      </c>
      <c r="C61" t="s">
        <v>62</v>
      </c>
      <c r="D61" s="2">
        <f>IF($A61="GCAM",SUMIFS('GCAM By Region By Sector'!D:D,'GCAM By Region By Sector'!$C:$C,$C61,'GCAM By Region By Sector'!$B:$B,$B61)*10^3,SUMIFS('EPS Emissions'!E:E,'EPS Emissions'!$D:$D,'BAU Sector &amp; Region Breakout'!$C61,'EPS Emissions'!$C:$C,'BAU Sector &amp; Region Breakout'!$B61))</f>
        <v>-0.56292633292502614</v>
      </c>
      <c r="E61" s="2">
        <f>IF($A61="GCAM",SUMIFS('GCAM By Region By Sector'!E:E,'GCAM By Region By Sector'!$C:$C,$C61,'GCAM By Region By Sector'!$B:$B,$B61)*10^3,SUMIFS('EPS Emissions'!F:F,'EPS Emissions'!$D:$D,'BAU Sector &amp; Region Breakout'!$C61,'EPS Emissions'!$C:$C,'BAU Sector &amp; Region Breakout'!$B61))</f>
        <v>-1.8048977599944906</v>
      </c>
      <c r="F61" s="2">
        <f>IF($A61="GCAM",SUMIFS('GCAM By Region By Sector'!F:F,'GCAM By Region By Sector'!$C:$C,$C61,'GCAM By Region By Sector'!$B:$B,$B61)*10^3,SUMIFS('EPS Emissions'!G:G,'EPS Emissions'!$D:$D,'BAU Sector &amp; Region Breakout'!$C61,'EPS Emissions'!$C:$C,'BAU Sector &amp; Region Breakout'!$B61))</f>
        <v>-3.0468691870639555</v>
      </c>
      <c r="G61" s="2">
        <f>IF($A61="GCAM",SUMIFS('GCAM By Region By Sector'!G:G,'GCAM By Region By Sector'!$C:$C,$C61,'GCAM By Region By Sector'!$B:$B,$B61)*10^3,SUMIFS('EPS Emissions'!H:H,'EPS Emissions'!$D:$D,'BAU Sector &amp; Region Breakout'!$C61,'EPS Emissions'!$C:$C,'BAU Sector &amp; Region Breakout'!$B61))</f>
        <v>-4.2888406141334201</v>
      </c>
      <c r="H61" s="2">
        <f>IF($A61="GCAM",SUMIFS('GCAM By Region By Sector'!H:H,'GCAM By Region By Sector'!$C:$C,$C61,'GCAM By Region By Sector'!$B:$B,$B61)*10^3,SUMIFS('EPS Emissions'!I:I,'EPS Emissions'!$D:$D,'BAU Sector &amp; Region Breakout'!$C61,'EPS Emissions'!$C:$C,'BAU Sector &amp; Region Breakout'!$B61))</f>
        <v>-5.5308120412028847</v>
      </c>
      <c r="I61" s="2">
        <f>IF($A61="GCAM",SUMIFS('GCAM By Region By Sector'!I:I,'GCAM By Region By Sector'!$C:$C,$C61,'GCAM By Region By Sector'!$B:$B,$B61)*10^3,SUMIFS('EPS Emissions'!J:J,'EPS Emissions'!$D:$D,'BAU Sector &amp; Region Breakout'!$C61,'EPS Emissions'!$C:$C,'BAU Sector &amp; Region Breakout'!$B61))</f>
        <v>-6.7727834682723493</v>
      </c>
      <c r="J61" s="2">
        <f>IF($A61="GCAM",SUMIFS('GCAM By Region By Sector'!J:J,'GCAM By Region By Sector'!$C:$C,$C61,'GCAM By Region By Sector'!$B:$B,$B61)*10^3,SUMIFS('EPS Emissions'!K:K,'EPS Emissions'!$D:$D,'BAU Sector &amp; Region Breakout'!$C61,'EPS Emissions'!$C:$C,'BAU Sector &amp; Region Breakout'!$B61))</f>
        <v>-7.5172049234603895</v>
      </c>
      <c r="K61" s="2">
        <f>IF($A61="GCAM",SUMIFS('GCAM By Region By Sector'!K:K,'GCAM By Region By Sector'!$C:$C,$C61,'GCAM By Region By Sector'!$B:$B,$B61)*10^3,SUMIFS('EPS Emissions'!L:L,'EPS Emissions'!$D:$D,'BAU Sector &amp; Region Breakout'!$C61,'EPS Emissions'!$C:$C,'BAU Sector &amp; Region Breakout'!$B61))</f>
        <v>-8.2616263786484296</v>
      </c>
      <c r="L61" s="2">
        <f>IF($A61="GCAM",SUMIFS('GCAM By Region By Sector'!L:L,'GCAM By Region By Sector'!$C:$C,$C61,'GCAM By Region By Sector'!$B:$B,$B61)*10^3,SUMIFS('EPS Emissions'!M:M,'EPS Emissions'!$D:$D,'BAU Sector &amp; Region Breakout'!$C61,'EPS Emissions'!$C:$C,'BAU Sector &amp; Region Breakout'!$B61))</f>
        <v>-9.0060478338364689</v>
      </c>
      <c r="M61" s="2">
        <f>IF($A61="GCAM",SUMIFS('GCAM By Region By Sector'!M:M,'GCAM By Region By Sector'!$C:$C,$C61,'GCAM By Region By Sector'!$B:$B,$B61)*10^3,SUMIFS('EPS Emissions'!N:N,'EPS Emissions'!$D:$D,'BAU Sector &amp; Region Breakout'!$C61,'EPS Emissions'!$C:$C,'BAU Sector &amp; Region Breakout'!$B61))</f>
        <v>-9.7504692890245082</v>
      </c>
      <c r="N61" s="2">
        <f>IF($A61="GCAM",SUMIFS('GCAM By Region By Sector'!N:N,'GCAM By Region By Sector'!$C:$C,$C61,'GCAM By Region By Sector'!$B:$B,$B61)*10^3,SUMIFS('EPS Emissions'!O:O,'EPS Emissions'!$D:$D,'BAU Sector &amp; Region Breakout'!$C61,'EPS Emissions'!$C:$C,'BAU Sector &amp; Region Breakout'!$B61))</f>
        <v>-10.494890744212549</v>
      </c>
      <c r="O61" s="2">
        <f>IF($A61="GCAM",SUMIFS('GCAM By Region By Sector'!O:O,'GCAM By Region By Sector'!$C:$C,$C61,'GCAM By Region By Sector'!$B:$B,$B61)*10^3,SUMIFS('EPS Emissions'!P:P,'EPS Emissions'!$D:$D,'BAU Sector &amp; Region Breakout'!$C61,'EPS Emissions'!$C:$C,'BAU Sector &amp; Region Breakout'!$B61))</f>
        <v>-11.594141668033171</v>
      </c>
      <c r="P61" s="2">
        <f>IF($A61="GCAM",SUMIFS('GCAM By Region By Sector'!P:P,'GCAM By Region By Sector'!$C:$C,$C61,'GCAM By Region By Sector'!$B:$B,$B61)*10^3,SUMIFS('EPS Emissions'!Q:Q,'EPS Emissions'!$D:$D,'BAU Sector &amp; Region Breakout'!$C61,'EPS Emissions'!$C:$C,'BAU Sector &amp; Region Breakout'!$B61))</f>
        <v>-12.693392591853794</v>
      </c>
      <c r="Q61" s="2">
        <f>IF($A61="GCAM",SUMIFS('GCAM By Region By Sector'!Q:Q,'GCAM By Region By Sector'!$C:$C,$C61,'GCAM By Region By Sector'!$B:$B,$B61)*10^3,SUMIFS('EPS Emissions'!R:R,'EPS Emissions'!$D:$D,'BAU Sector &amp; Region Breakout'!$C61,'EPS Emissions'!$C:$C,'BAU Sector &amp; Region Breakout'!$B61))</f>
        <v>-13.792643515674413</v>
      </c>
      <c r="R61" s="2">
        <f>IF($A61="GCAM",SUMIFS('GCAM By Region By Sector'!R:R,'GCAM By Region By Sector'!$C:$C,$C61,'GCAM By Region By Sector'!$B:$B,$B61)*10^3,SUMIFS('EPS Emissions'!S:S,'EPS Emissions'!$D:$D,'BAU Sector &amp; Region Breakout'!$C61,'EPS Emissions'!$C:$C,'BAU Sector &amp; Region Breakout'!$B61))</f>
        <v>-14.891894439495035</v>
      </c>
      <c r="S61" s="2">
        <f>IF($A61="GCAM",SUMIFS('GCAM By Region By Sector'!S:S,'GCAM By Region By Sector'!$C:$C,$C61,'GCAM By Region By Sector'!$B:$B,$B61)*10^3,SUMIFS('EPS Emissions'!T:T,'EPS Emissions'!$D:$D,'BAU Sector &amp; Region Breakout'!$C61,'EPS Emissions'!$C:$C,'BAU Sector &amp; Region Breakout'!$B61))</f>
        <v>-15.991145363315658</v>
      </c>
      <c r="T61" s="2">
        <f>IF($A61="GCAM",SUMIFS('GCAM By Region By Sector'!T:T,'GCAM By Region By Sector'!$C:$C,$C61,'GCAM By Region By Sector'!$B:$B,$B61)*10^3,SUMIFS('EPS Emissions'!U:U,'EPS Emissions'!$D:$D,'BAU Sector &amp; Region Breakout'!$C61,'EPS Emissions'!$C:$C,'BAU Sector &amp; Region Breakout'!$B61))</f>
        <v>-18.035278842028859</v>
      </c>
      <c r="U61" s="2">
        <f>IF($A61="GCAM",SUMIFS('GCAM By Region By Sector'!U:U,'GCAM By Region By Sector'!$C:$C,$C61,'GCAM By Region By Sector'!$B:$B,$B61)*10^3,SUMIFS('EPS Emissions'!V:V,'EPS Emissions'!$D:$D,'BAU Sector &amp; Region Breakout'!$C61,'EPS Emissions'!$C:$C,'BAU Sector &amp; Region Breakout'!$B61))</f>
        <v>-20.079412320742055</v>
      </c>
      <c r="V61" s="2">
        <f>IF($A61="GCAM",SUMIFS('GCAM By Region By Sector'!V:V,'GCAM By Region By Sector'!$C:$C,$C61,'GCAM By Region By Sector'!$B:$B,$B61)*10^3,SUMIFS('EPS Emissions'!W:W,'EPS Emissions'!$D:$D,'BAU Sector &amp; Region Breakout'!$C61,'EPS Emissions'!$C:$C,'BAU Sector &amp; Region Breakout'!$B61))</f>
        <v>-22.123545799455258</v>
      </c>
      <c r="W61" s="2">
        <f>IF($A61="GCAM",SUMIFS('GCAM By Region By Sector'!W:W,'GCAM By Region By Sector'!$C:$C,$C61,'GCAM By Region By Sector'!$B:$B,$B61)*10^3,SUMIFS('EPS Emissions'!X:X,'EPS Emissions'!$D:$D,'BAU Sector &amp; Region Breakout'!$C61,'EPS Emissions'!$C:$C,'BAU Sector &amp; Region Breakout'!$B61))</f>
        <v>-24.167679278168457</v>
      </c>
      <c r="X61" s="2">
        <f>IF($A61="GCAM",SUMIFS('GCAM By Region By Sector'!X:X,'GCAM By Region By Sector'!$C:$C,$C61,'GCAM By Region By Sector'!$B:$B,$B61)*10^3,SUMIFS('EPS Emissions'!Y:Y,'EPS Emissions'!$D:$D,'BAU Sector &amp; Region Breakout'!$C61,'EPS Emissions'!$C:$C,'BAU Sector &amp; Region Breakout'!$B61))</f>
        <v>-26.211812756881656</v>
      </c>
      <c r="Y61" s="2">
        <f>IF($A61="GCAM",SUMIFS('GCAM By Region By Sector'!Y:Y,'GCAM By Region By Sector'!$C:$C,$C61,'GCAM By Region By Sector'!$B:$B,$B61)*10^3,SUMIFS('EPS Emissions'!Z:Z,'EPS Emissions'!$D:$D,'BAU Sector &amp; Region Breakout'!$C61,'EPS Emissions'!$C:$C,'BAU Sector &amp; Region Breakout'!$B61))</f>
        <v>-28.676754528303849</v>
      </c>
      <c r="Z61" s="2">
        <f>IF($A61="GCAM",SUMIFS('GCAM By Region By Sector'!Z:Z,'GCAM By Region By Sector'!$C:$C,$C61,'GCAM By Region By Sector'!$B:$B,$B61)*10^3,SUMIFS('EPS Emissions'!AA:AA,'EPS Emissions'!$D:$D,'BAU Sector &amp; Region Breakout'!$C61,'EPS Emissions'!$C:$C,'BAU Sector &amp; Region Breakout'!$B61))</f>
        <v>-31.141696299726046</v>
      </c>
      <c r="AA61" s="2">
        <f>IF($A61="GCAM",SUMIFS('GCAM By Region By Sector'!AA:AA,'GCAM By Region By Sector'!$C:$C,$C61,'GCAM By Region By Sector'!$B:$B,$B61)*10^3,SUMIFS('EPS Emissions'!AB:AB,'EPS Emissions'!$D:$D,'BAU Sector &amp; Region Breakout'!$C61,'EPS Emissions'!$C:$C,'BAU Sector &amp; Region Breakout'!$B61))</f>
        <v>-33.60663807114824</v>
      </c>
      <c r="AB61" s="2">
        <f>IF($A61="GCAM",SUMIFS('GCAM By Region By Sector'!AB:AB,'GCAM By Region By Sector'!$C:$C,$C61,'GCAM By Region By Sector'!$B:$B,$B61)*10^3,SUMIFS('EPS Emissions'!AC:AC,'EPS Emissions'!$D:$D,'BAU Sector &amp; Region Breakout'!$C61,'EPS Emissions'!$C:$C,'BAU Sector &amp; Region Breakout'!$B61))</f>
        <v>-36.071579842570436</v>
      </c>
      <c r="AC61" s="2">
        <f>IF($A61="GCAM",SUMIFS('GCAM By Region By Sector'!AC:AC,'GCAM By Region By Sector'!$C:$C,$C61,'GCAM By Region By Sector'!$B:$B,$B61)*10^3,SUMIFS('EPS Emissions'!AD:AD,'EPS Emissions'!$D:$D,'BAU Sector &amp; Region Breakout'!$C61,'EPS Emissions'!$C:$C,'BAU Sector &amp; Region Breakout'!$B61))</f>
        <v>-38.536521613992633</v>
      </c>
      <c r="AD61" s="2">
        <f>IF($A61="GCAM",SUMIFS('GCAM By Region By Sector'!AD:AD,'GCAM By Region By Sector'!$C:$C,$C61,'GCAM By Region By Sector'!$B:$B,$B61)*10^3,SUMIFS('EPS Emissions'!AE:AE,'EPS Emissions'!$D:$D,'BAU Sector &amp; Region Breakout'!$C61,'EPS Emissions'!$C:$C,'BAU Sector &amp; Region Breakout'!$B61))</f>
        <v>-40.985743933938316</v>
      </c>
      <c r="AE61" s="2">
        <f>IF($A61="GCAM",SUMIFS('GCAM By Region By Sector'!AE:AE,'GCAM By Region By Sector'!$C:$C,$C61,'GCAM By Region By Sector'!$B:$B,$B61)*10^3,SUMIFS('EPS Emissions'!AF:AF,'EPS Emissions'!$D:$D,'BAU Sector &amp; Region Breakout'!$C61,'EPS Emissions'!$C:$C,'BAU Sector &amp; Region Breakout'!$B61))</f>
        <v>-43.434966253883992</v>
      </c>
      <c r="AF61" s="2">
        <f>IF($A61="GCAM",SUMIFS('GCAM By Region By Sector'!AF:AF,'GCAM By Region By Sector'!$C:$C,$C61,'GCAM By Region By Sector'!$B:$B,$B61)*10^3,SUMIFS('EPS Emissions'!AG:AG,'EPS Emissions'!$D:$D,'BAU Sector &amp; Region Breakout'!$C61,'EPS Emissions'!$C:$C,'BAU Sector &amp; Region Breakout'!$B61))</f>
        <v>-45.884188573829682</v>
      </c>
      <c r="AG61" s="2">
        <f>IF($A61="GCAM",SUMIFS('GCAM By Region By Sector'!AG:AG,'GCAM By Region By Sector'!$C:$C,$C61,'GCAM By Region By Sector'!$B:$B,$B61)*10^3,SUMIFS('EPS Emissions'!AH:AH,'EPS Emissions'!$D:$D,'BAU Sector &amp; Region Breakout'!$C61,'EPS Emissions'!$C:$C,'BAU Sector &amp; Region Breakout'!$B61))</f>
        <v>-48.333410893775365</v>
      </c>
      <c r="AH61" s="2">
        <f>IF($A61="GCAM",SUMIFS('GCAM By Region By Sector'!AH:AH,'GCAM By Region By Sector'!$C:$C,$C61,'GCAM By Region By Sector'!$B:$B,$B61)*10^3,SUMIFS('EPS Emissions'!AI:AI,'EPS Emissions'!$D:$D,'BAU Sector &amp; Region Breakout'!$C61,'EPS Emissions'!$C:$C,'BAU Sector &amp; Region Breakout'!$B61))</f>
        <v>-50.782633213721049</v>
      </c>
    </row>
    <row r="62" spans="1:34" x14ac:dyDescent="0.35">
      <c r="A62" t="str">
        <f>VLOOKUP(B62,'BAU Global Total'!A$3:C$34,3,FALSE)</f>
        <v>GCAM</v>
      </c>
      <c r="B62" t="s">
        <v>21</v>
      </c>
      <c r="C62" t="s">
        <v>63</v>
      </c>
      <c r="D62" s="2">
        <f>IF($A62="GCAM",SUMIFS('GCAM By Region By Sector'!D:D,'GCAM By Region By Sector'!$C:$C,$C62,'GCAM By Region By Sector'!$B:$B,$B62)*10^3,SUMIFS('EPS Emissions'!E:E,'EPS Emissions'!$D:$D,'BAU Sector &amp; Region Breakout'!$C62,'EPS Emissions'!$C:$C,'BAU Sector &amp; Region Breakout'!$B62))</f>
        <v>192.45118645109952</v>
      </c>
      <c r="E62" s="2">
        <f>IF($A62="GCAM",SUMIFS('GCAM By Region By Sector'!E:E,'GCAM By Region By Sector'!$C:$C,$C62,'GCAM By Region By Sector'!$B:$B,$B62)*10^3,SUMIFS('EPS Emissions'!F:F,'EPS Emissions'!$D:$D,'BAU Sector &amp; Region Breakout'!$C62,'EPS Emissions'!$C:$C,'BAU Sector &amp; Region Breakout'!$B62))</f>
        <v>193.1309723817651</v>
      </c>
      <c r="F62" s="2">
        <f>IF($A62="GCAM",SUMIFS('GCAM By Region By Sector'!F:F,'GCAM By Region By Sector'!$C:$C,$C62,'GCAM By Region By Sector'!$B:$B,$B62)*10^3,SUMIFS('EPS Emissions'!G:G,'EPS Emissions'!$D:$D,'BAU Sector &amp; Region Breakout'!$C62,'EPS Emissions'!$C:$C,'BAU Sector &amp; Region Breakout'!$B62))</f>
        <v>193.81075831243066</v>
      </c>
      <c r="G62" s="2">
        <f>IF($A62="GCAM",SUMIFS('GCAM By Region By Sector'!G:G,'GCAM By Region By Sector'!$C:$C,$C62,'GCAM By Region By Sector'!$B:$B,$B62)*10^3,SUMIFS('EPS Emissions'!H:H,'EPS Emissions'!$D:$D,'BAU Sector &amp; Region Breakout'!$C62,'EPS Emissions'!$C:$C,'BAU Sector &amp; Region Breakout'!$B62))</f>
        <v>194.49054424309625</v>
      </c>
      <c r="H62" s="2">
        <f>IF($A62="GCAM",SUMIFS('GCAM By Region By Sector'!H:H,'GCAM By Region By Sector'!$C:$C,$C62,'GCAM By Region By Sector'!$B:$B,$B62)*10^3,SUMIFS('EPS Emissions'!I:I,'EPS Emissions'!$D:$D,'BAU Sector &amp; Region Breakout'!$C62,'EPS Emissions'!$C:$C,'BAU Sector &amp; Region Breakout'!$B62))</f>
        <v>195.17033017376181</v>
      </c>
      <c r="I62" s="2">
        <f>IF($A62="GCAM",SUMIFS('GCAM By Region By Sector'!I:I,'GCAM By Region By Sector'!$C:$C,$C62,'GCAM By Region By Sector'!$B:$B,$B62)*10^3,SUMIFS('EPS Emissions'!J:J,'EPS Emissions'!$D:$D,'BAU Sector &amp; Region Breakout'!$C62,'EPS Emissions'!$C:$C,'BAU Sector &amp; Region Breakout'!$B62))</f>
        <v>195.8501161044274</v>
      </c>
      <c r="J62" s="2">
        <f>IF($A62="GCAM",SUMIFS('GCAM By Region By Sector'!J:J,'GCAM By Region By Sector'!$C:$C,$C62,'GCAM By Region By Sector'!$B:$B,$B62)*10^3,SUMIFS('EPS Emissions'!K:K,'EPS Emissions'!$D:$D,'BAU Sector &amp; Region Breakout'!$C62,'EPS Emissions'!$C:$C,'BAU Sector &amp; Region Breakout'!$B62))</f>
        <v>196.34955036789364</v>
      </c>
      <c r="K62" s="2">
        <f>IF($A62="GCAM",SUMIFS('GCAM By Region By Sector'!K:K,'GCAM By Region By Sector'!$C:$C,$C62,'GCAM By Region By Sector'!$B:$B,$B62)*10^3,SUMIFS('EPS Emissions'!L:L,'EPS Emissions'!$D:$D,'BAU Sector &amp; Region Breakout'!$C62,'EPS Emissions'!$C:$C,'BAU Sector &amp; Region Breakout'!$B62))</f>
        <v>196.84898463135988</v>
      </c>
      <c r="L62" s="2">
        <f>IF($A62="GCAM",SUMIFS('GCAM By Region By Sector'!L:L,'GCAM By Region By Sector'!$C:$C,$C62,'GCAM By Region By Sector'!$B:$B,$B62)*10^3,SUMIFS('EPS Emissions'!M:M,'EPS Emissions'!$D:$D,'BAU Sector &amp; Region Breakout'!$C62,'EPS Emissions'!$C:$C,'BAU Sector &amp; Region Breakout'!$B62))</f>
        <v>197.34841889482615</v>
      </c>
      <c r="M62" s="2">
        <f>IF($A62="GCAM",SUMIFS('GCAM By Region By Sector'!M:M,'GCAM By Region By Sector'!$C:$C,$C62,'GCAM By Region By Sector'!$B:$B,$B62)*10^3,SUMIFS('EPS Emissions'!N:N,'EPS Emissions'!$D:$D,'BAU Sector &amp; Region Breakout'!$C62,'EPS Emissions'!$C:$C,'BAU Sector &amp; Region Breakout'!$B62))</f>
        <v>197.84785315829239</v>
      </c>
      <c r="N62" s="2">
        <f>IF($A62="GCAM",SUMIFS('GCAM By Region By Sector'!N:N,'GCAM By Region By Sector'!$C:$C,$C62,'GCAM By Region By Sector'!$B:$B,$B62)*10^3,SUMIFS('EPS Emissions'!O:O,'EPS Emissions'!$D:$D,'BAU Sector &amp; Region Breakout'!$C62,'EPS Emissions'!$C:$C,'BAU Sector &amp; Region Breakout'!$B62))</f>
        <v>198.34728742175864</v>
      </c>
      <c r="O62" s="2">
        <f>IF($A62="GCAM",SUMIFS('GCAM By Region By Sector'!O:O,'GCAM By Region By Sector'!$C:$C,$C62,'GCAM By Region By Sector'!$B:$B,$B62)*10^3,SUMIFS('EPS Emissions'!P:P,'EPS Emissions'!$D:$D,'BAU Sector &amp; Region Breakout'!$C62,'EPS Emissions'!$C:$C,'BAU Sector &amp; Region Breakout'!$B62))</f>
        <v>198.06278870615913</v>
      </c>
      <c r="P62" s="2">
        <f>IF($A62="GCAM",SUMIFS('GCAM By Region By Sector'!P:P,'GCAM By Region By Sector'!$C:$C,$C62,'GCAM By Region By Sector'!$B:$B,$B62)*10^3,SUMIFS('EPS Emissions'!Q:Q,'EPS Emissions'!$D:$D,'BAU Sector &amp; Region Breakout'!$C62,'EPS Emissions'!$C:$C,'BAU Sector &amp; Region Breakout'!$B62))</f>
        <v>197.77828999055961</v>
      </c>
      <c r="Q62" s="2">
        <f>IF($A62="GCAM",SUMIFS('GCAM By Region By Sector'!Q:Q,'GCAM By Region By Sector'!$C:$C,$C62,'GCAM By Region By Sector'!$B:$B,$B62)*10^3,SUMIFS('EPS Emissions'!R:R,'EPS Emissions'!$D:$D,'BAU Sector &amp; Region Breakout'!$C62,'EPS Emissions'!$C:$C,'BAU Sector &amp; Region Breakout'!$B62))</f>
        <v>197.49379127496005</v>
      </c>
      <c r="R62" s="2">
        <f>IF($A62="GCAM",SUMIFS('GCAM By Region By Sector'!R:R,'GCAM By Region By Sector'!$C:$C,$C62,'GCAM By Region By Sector'!$B:$B,$B62)*10^3,SUMIFS('EPS Emissions'!S:S,'EPS Emissions'!$D:$D,'BAU Sector &amp; Region Breakout'!$C62,'EPS Emissions'!$C:$C,'BAU Sector &amp; Region Breakout'!$B62))</f>
        <v>197.20929255936053</v>
      </c>
      <c r="S62" s="2">
        <f>IF($A62="GCAM",SUMIFS('GCAM By Region By Sector'!S:S,'GCAM By Region By Sector'!$C:$C,$C62,'GCAM By Region By Sector'!$B:$B,$B62)*10^3,SUMIFS('EPS Emissions'!T:T,'EPS Emissions'!$D:$D,'BAU Sector &amp; Region Breakout'!$C62,'EPS Emissions'!$C:$C,'BAU Sector &amp; Region Breakout'!$B62))</f>
        <v>196.92479384376102</v>
      </c>
      <c r="T62" s="2">
        <f>IF($A62="GCAM",SUMIFS('GCAM By Region By Sector'!T:T,'GCAM By Region By Sector'!$C:$C,$C62,'GCAM By Region By Sector'!$B:$B,$B62)*10^3,SUMIFS('EPS Emissions'!U:U,'EPS Emissions'!$D:$D,'BAU Sector &amp; Region Breakout'!$C62,'EPS Emissions'!$C:$C,'BAU Sector &amp; Region Breakout'!$B62))</f>
        <v>195.66002002382899</v>
      </c>
      <c r="U62" s="2">
        <f>IF($A62="GCAM",SUMIFS('GCAM By Region By Sector'!U:U,'GCAM By Region By Sector'!$C:$C,$C62,'GCAM By Region By Sector'!$B:$B,$B62)*10^3,SUMIFS('EPS Emissions'!V:V,'EPS Emissions'!$D:$D,'BAU Sector &amp; Region Breakout'!$C62,'EPS Emissions'!$C:$C,'BAU Sector &amp; Region Breakout'!$B62))</f>
        <v>194.39524620389693</v>
      </c>
      <c r="V62" s="2">
        <f>IF($A62="GCAM",SUMIFS('GCAM By Region By Sector'!V:V,'GCAM By Region By Sector'!$C:$C,$C62,'GCAM By Region By Sector'!$B:$B,$B62)*10^3,SUMIFS('EPS Emissions'!W:W,'EPS Emissions'!$D:$D,'BAU Sector &amp; Region Breakout'!$C62,'EPS Emissions'!$C:$C,'BAU Sector &amp; Region Breakout'!$B62))</f>
        <v>193.13047238396487</v>
      </c>
      <c r="W62" s="2">
        <f>IF($A62="GCAM",SUMIFS('GCAM By Region By Sector'!W:W,'GCAM By Region By Sector'!$C:$C,$C62,'GCAM By Region By Sector'!$B:$B,$B62)*10^3,SUMIFS('EPS Emissions'!X:X,'EPS Emissions'!$D:$D,'BAU Sector &amp; Region Breakout'!$C62,'EPS Emissions'!$C:$C,'BAU Sector &amp; Region Breakout'!$B62))</f>
        <v>191.86569856403281</v>
      </c>
      <c r="X62" s="2">
        <f>IF($A62="GCAM",SUMIFS('GCAM By Region By Sector'!X:X,'GCAM By Region By Sector'!$C:$C,$C62,'GCAM By Region By Sector'!$B:$B,$B62)*10^3,SUMIFS('EPS Emissions'!Y:Y,'EPS Emissions'!$D:$D,'BAU Sector &amp; Region Breakout'!$C62,'EPS Emissions'!$C:$C,'BAU Sector &amp; Region Breakout'!$B62))</f>
        <v>190.60092474410078</v>
      </c>
      <c r="Y62" s="2">
        <f>IF($A62="GCAM",SUMIFS('GCAM By Region By Sector'!Y:Y,'GCAM By Region By Sector'!$C:$C,$C62,'GCAM By Region By Sector'!$B:$B,$B62)*10^3,SUMIFS('EPS Emissions'!Z:Z,'EPS Emissions'!$D:$D,'BAU Sector &amp; Region Breakout'!$C62,'EPS Emissions'!$C:$C,'BAU Sector &amp; Region Breakout'!$B62))</f>
        <v>189.37566818214697</v>
      </c>
      <c r="Z62" s="2">
        <f>IF($A62="GCAM",SUMIFS('GCAM By Region By Sector'!Z:Z,'GCAM By Region By Sector'!$C:$C,$C62,'GCAM By Region By Sector'!$B:$B,$B62)*10^3,SUMIFS('EPS Emissions'!AA:AA,'EPS Emissions'!$D:$D,'BAU Sector &amp; Region Breakout'!$C62,'EPS Emissions'!$C:$C,'BAU Sector &amp; Region Breakout'!$B62))</f>
        <v>188.15041162019313</v>
      </c>
      <c r="AA62" s="2">
        <f>IF($A62="GCAM",SUMIFS('GCAM By Region By Sector'!AA:AA,'GCAM By Region By Sector'!$C:$C,$C62,'GCAM By Region By Sector'!$B:$B,$B62)*10^3,SUMIFS('EPS Emissions'!AB:AB,'EPS Emissions'!$D:$D,'BAU Sector &amp; Region Breakout'!$C62,'EPS Emissions'!$C:$C,'BAU Sector &amp; Region Breakout'!$B62))</f>
        <v>186.92515505823934</v>
      </c>
      <c r="AB62" s="2">
        <f>IF($A62="GCAM",SUMIFS('GCAM By Region By Sector'!AB:AB,'GCAM By Region By Sector'!$C:$C,$C62,'GCAM By Region By Sector'!$B:$B,$B62)*10^3,SUMIFS('EPS Emissions'!AC:AC,'EPS Emissions'!$D:$D,'BAU Sector &amp; Region Breakout'!$C62,'EPS Emissions'!$C:$C,'BAU Sector &amp; Region Breakout'!$B62))</f>
        <v>185.69989849628553</v>
      </c>
      <c r="AC62" s="2">
        <f>IF($A62="GCAM",SUMIFS('GCAM By Region By Sector'!AC:AC,'GCAM By Region By Sector'!$C:$C,$C62,'GCAM By Region By Sector'!$B:$B,$B62)*10^3,SUMIFS('EPS Emissions'!AD:AD,'EPS Emissions'!$D:$D,'BAU Sector &amp; Region Breakout'!$C62,'EPS Emissions'!$C:$C,'BAU Sector &amp; Region Breakout'!$B62))</f>
        <v>184.47464193433169</v>
      </c>
      <c r="AD62" s="2">
        <f>IF($A62="GCAM",SUMIFS('GCAM By Region By Sector'!AD:AD,'GCAM By Region By Sector'!$C:$C,$C62,'GCAM By Region By Sector'!$B:$B,$B62)*10^3,SUMIFS('EPS Emissions'!AE:AE,'EPS Emissions'!$D:$D,'BAU Sector &amp; Region Breakout'!$C62,'EPS Emissions'!$C:$C,'BAU Sector &amp; Region Breakout'!$B62))</f>
        <v>182.38427457159611</v>
      </c>
      <c r="AE62" s="2">
        <f>IF($A62="GCAM",SUMIFS('GCAM By Region By Sector'!AE:AE,'GCAM By Region By Sector'!$C:$C,$C62,'GCAM By Region By Sector'!$B:$B,$B62)*10^3,SUMIFS('EPS Emissions'!AF:AF,'EPS Emissions'!$D:$D,'BAU Sector &amp; Region Breakout'!$C62,'EPS Emissions'!$C:$C,'BAU Sector &amp; Region Breakout'!$B62))</f>
        <v>180.2939072088605</v>
      </c>
      <c r="AF62" s="2">
        <f>IF($A62="GCAM",SUMIFS('GCAM By Region By Sector'!AF:AF,'GCAM By Region By Sector'!$C:$C,$C62,'GCAM By Region By Sector'!$B:$B,$B62)*10^3,SUMIFS('EPS Emissions'!AG:AG,'EPS Emissions'!$D:$D,'BAU Sector &amp; Region Breakout'!$C62,'EPS Emissions'!$C:$C,'BAU Sector &amp; Region Breakout'!$B62))</f>
        <v>178.20353984612495</v>
      </c>
      <c r="AG62" s="2">
        <f>IF($A62="GCAM",SUMIFS('GCAM By Region By Sector'!AG:AG,'GCAM By Region By Sector'!$C:$C,$C62,'GCAM By Region By Sector'!$B:$B,$B62)*10^3,SUMIFS('EPS Emissions'!AH:AH,'EPS Emissions'!$D:$D,'BAU Sector &amp; Region Breakout'!$C62,'EPS Emissions'!$C:$C,'BAU Sector &amp; Region Breakout'!$B62))</f>
        <v>176.11317248338935</v>
      </c>
      <c r="AH62" s="2">
        <f>IF($A62="GCAM",SUMIFS('GCAM By Region By Sector'!AH:AH,'GCAM By Region By Sector'!$C:$C,$C62,'GCAM By Region By Sector'!$B:$B,$B62)*10^3,SUMIFS('EPS Emissions'!AI:AI,'EPS Emissions'!$D:$D,'BAU Sector &amp; Region Breakout'!$C62,'EPS Emissions'!$C:$C,'BAU Sector &amp; Region Breakout'!$B62))</f>
        <v>174.02280512065377</v>
      </c>
    </row>
    <row r="63" spans="1:34" x14ac:dyDescent="0.35">
      <c r="A63" t="str">
        <f>VLOOKUP(B63,'BAU Global Total'!A$3:C$34,3,FALSE)</f>
        <v>GCAM</v>
      </c>
      <c r="B63" t="s">
        <v>21</v>
      </c>
      <c r="C63" t="s">
        <v>64</v>
      </c>
      <c r="D63" s="2">
        <f>IF($A63="GCAM",SUMIFS('GCAM By Region By Sector'!D:D,'GCAM By Region By Sector'!$C:$C,$C63,'GCAM By Region By Sector'!$B:$B,$B63)*10^3,SUMIFS('EPS Emissions'!E:E,'EPS Emissions'!$D:$D,'BAU Sector &amp; Region Breakout'!$C63,'EPS Emissions'!$C:$C,'BAU Sector &amp; Region Breakout'!$B63))</f>
        <v>12.922297646277453</v>
      </c>
      <c r="E63" s="2">
        <f>IF($A63="GCAM",SUMIFS('GCAM By Region By Sector'!E:E,'GCAM By Region By Sector'!$C:$C,$C63,'GCAM By Region By Sector'!$B:$B,$B63)*10^3,SUMIFS('EPS Emissions'!F:F,'EPS Emissions'!$D:$D,'BAU Sector &amp; Region Breakout'!$C63,'EPS Emissions'!$C:$C,'BAU Sector &amp; Region Breakout'!$B63))</f>
        <v>13.235560282861723</v>
      </c>
      <c r="F63" s="2">
        <f>IF($A63="GCAM",SUMIFS('GCAM By Region By Sector'!F:F,'GCAM By Region By Sector'!$C:$C,$C63,'GCAM By Region By Sector'!$B:$B,$B63)*10^3,SUMIFS('EPS Emissions'!G:G,'EPS Emissions'!$D:$D,'BAU Sector &amp; Region Breakout'!$C63,'EPS Emissions'!$C:$C,'BAU Sector &amp; Region Breakout'!$B63))</f>
        <v>13.548822919445993</v>
      </c>
      <c r="G63" s="2">
        <f>IF($A63="GCAM",SUMIFS('GCAM By Region By Sector'!G:G,'GCAM By Region By Sector'!$C:$C,$C63,'GCAM By Region By Sector'!$B:$B,$B63)*10^3,SUMIFS('EPS Emissions'!H:H,'EPS Emissions'!$D:$D,'BAU Sector &amp; Region Breakout'!$C63,'EPS Emissions'!$C:$C,'BAU Sector &amp; Region Breakout'!$B63))</f>
        <v>13.86208555603026</v>
      </c>
      <c r="H63" s="2">
        <f>IF($A63="GCAM",SUMIFS('GCAM By Region By Sector'!H:H,'GCAM By Region By Sector'!$C:$C,$C63,'GCAM By Region By Sector'!$B:$B,$B63)*10^3,SUMIFS('EPS Emissions'!I:I,'EPS Emissions'!$D:$D,'BAU Sector &amp; Region Breakout'!$C63,'EPS Emissions'!$C:$C,'BAU Sector &amp; Region Breakout'!$B63))</f>
        <v>14.17534819261453</v>
      </c>
      <c r="I63" s="2">
        <f>IF($A63="GCAM",SUMIFS('GCAM By Region By Sector'!I:I,'GCAM By Region By Sector'!$C:$C,$C63,'GCAM By Region By Sector'!$B:$B,$B63)*10^3,SUMIFS('EPS Emissions'!J:J,'EPS Emissions'!$D:$D,'BAU Sector &amp; Region Breakout'!$C63,'EPS Emissions'!$C:$C,'BAU Sector &amp; Region Breakout'!$B63))</f>
        <v>14.488610829198798</v>
      </c>
      <c r="J63" s="2">
        <f>IF($A63="GCAM",SUMIFS('GCAM By Region By Sector'!J:J,'GCAM By Region By Sector'!$C:$C,$C63,'GCAM By Region By Sector'!$B:$B,$B63)*10^3,SUMIFS('EPS Emissions'!K:K,'EPS Emissions'!$D:$D,'BAU Sector &amp; Region Breakout'!$C63,'EPS Emissions'!$C:$C,'BAU Sector &amp; Region Breakout'!$B63))</f>
        <v>14.672305976928518</v>
      </c>
      <c r="K63" s="2">
        <f>IF($A63="GCAM",SUMIFS('GCAM By Region By Sector'!K:K,'GCAM By Region By Sector'!$C:$C,$C63,'GCAM By Region By Sector'!$B:$B,$B63)*10^3,SUMIFS('EPS Emissions'!L:L,'EPS Emissions'!$D:$D,'BAU Sector &amp; Region Breakout'!$C63,'EPS Emissions'!$C:$C,'BAU Sector &amp; Region Breakout'!$B63))</f>
        <v>14.856001124658238</v>
      </c>
      <c r="L63" s="2">
        <f>IF($A63="GCAM",SUMIFS('GCAM By Region By Sector'!L:L,'GCAM By Region By Sector'!$C:$C,$C63,'GCAM By Region By Sector'!$B:$B,$B63)*10^3,SUMIFS('EPS Emissions'!M:M,'EPS Emissions'!$D:$D,'BAU Sector &amp; Region Breakout'!$C63,'EPS Emissions'!$C:$C,'BAU Sector &amp; Region Breakout'!$B63))</f>
        <v>15.039696272387957</v>
      </c>
      <c r="M63" s="2">
        <f>IF($A63="GCAM",SUMIFS('GCAM By Region By Sector'!M:M,'GCAM By Region By Sector'!$C:$C,$C63,'GCAM By Region By Sector'!$B:$B,$B63)*10^3,SUMIFS('EPS Emissions'!N:N,'EPS Emissions'!$D:$D,'BAU Sector &amp; Region Breakout'!$C63,'EPS Emissions'!$C:$C,'BAU Sector &amp; Region Breakout'!$B63))</f>
        <v>15.223391420117677</v>
      </c>
      <c r="N63" s="2">
        <f>IF($A63="GCAM",SUMIFS('GCAM By Region By Sector'!N:N,'GCAM By Region By Sector'!$C:$C,$C63,'GCAM By Region By Sector'!$B:$B,$B63)*10^3,SUMIFS('EPS Emissions'!O:O,'EPS Emissions'!$D:$D,'BAU Sector &amp; Region Breakout'!$C63,'EPS Emissions'!$C:$C,'BAU Sector &amp; Region Breakout'!$B63))</f>
        <v>15.407086567847397</v>
      </c>
      <c r="O63" s="2">
        <f>IF($A63="GCAM",SUMIFS('GCAM By Region By Sector'!O:O,'GCAM By Region By Sector'!$C:$C,$C63,'GCAM By Region By Sector'!$B:$B,$B63)*10^3,SUMIFS('EPS Emissions'!P:P,'EPS Emissions'!$D:$D,'BAU Sector &amp; Region Breakout'!$C63,'EPS Emissions'!$C:$C,'BAU Sector &amp; Region Breakout'!$B63))</f>
        <v>15.456814597026598</v>
      </c>
      <c r="P63" s="2">
        <f>IF($A63="GCAM",SUMIFS('GCAM By Region By Sector'!P:P,'GCAM By Region By Sector'!$C:$C,$C63,'GCAM By Region By Sector'!$B:$B,$B63)*10^3,SUMIFS('EPS Emissions'!Q:Q,'EPS Emissions'!$D:$D,'BAU Sector &amp; Region Breakout'!$C63,'EPS Emissions'!$C:$C,'BAU Sector &amp; Region Breakout'!$B63))</f>
        <v>15.506542626205798</v>
      </c>
      <c r="Q63" s="2">
        <f>IF($A63="GCAM",SUMIFS('GCAM By Region By Sector'!Q:Q,'GCAM By Region By Sector'!$C:$C,$C63,'GCAM By Region By Sector'!$B:$B,$B63)*10^3,SUMIFS('EPS Emissions'!R:R,'EPS Emissions'!$D:$D,'BAU Sector &amp; Region Breakout'!$C63,'EPS Emissions'!$C:$C,'BAU Sector &amp; Region Breakout'!$B63))</f>
        <v>15.556270655384997</v>
      </c>
      <c r="R63" s="2">
        <f>IF($A63="GCAM",SUMIFS('GCAM By Region By Sector'!R:R,'GCAM By Region By Sector'!$C:$C,$C63,'GCAM By Region By Sector'!$B:$B,$B63)*10^3,SUMIFS('EPS Emissions'!S:S,'EPS Emissions'!$D:$D,'BAU Sector &amp; Region Breakout'!$C63,'EPS Emissions'!$C:$C,'BAU Sector &amp; Region Breakout'!$B63))</f>
        <v>15.605998684564197</v>
      </c>
      <c r="S63" s="2">
        <f>IF($A63="GCAM",SUMIFS('GCAM By Region By Sector'!S:S,'GCAM By Region By Sector'!$C:$C,$C63,'GCAM By Region By Sector'!$B:$B,$B63)*10^3,SUMIFS('EPS Emissions'!T:T,'EPS Emissions'!$D:$D,'BAU Sector &amp; Region Breakout'!$C63,'EPS Emissions'!$C:$C,'BAU Sector &amp; Region Breakout'!$B63))</f>
        <v>15.655726713743396</v>
      </c>
      <c r="T63" s="2">
        <f>IF($A63="GCAM",SUMIFS('GCAM By Region By Sector'!T:T,'GCAM By Region By Sector'!$C:$C,$C63,'GCAM By Region By Sector'!$B:$B,$B63)*10^3,SUMIFS('EPS Emissions'!U:U,'EPS Emissions'!$D:$D,'BAU Sector &amp; Region Breakout'!$C63,'EPS Emissions'!$C:$C,'BAU Sector &amp; Region Breakout'!$B63))</f>
        <v>15.65363801992787</v>
      </c>
      <c r="U63" s="2">
        <f>IF($A63="GCAM",SUMIFS('GCAM By Region By Sector'!U:U,'GCAM By Region By Sector'!$C:$C,$C63,'GCAM By Region By Sector'!$B:$B,$B63)*10^3,SUMIFS('EPS Emissions'!V:V,'EPS Emissions'!$D:$D,'BAU Sector &amp; Region Breakout'!$C63,'EPS Emissions'!$C:$C,'BAU Sector &amp; Region Breakout'!$B63))</f>
        <v>15.651549326112344</v>
      </c>
      <c r="V63" s="2">
        <f>IF($A63="GCAM",SUMIFS('GCAM By Region By Sector'!V:V,'GCAM By Region By Sector'!$C:$C,$C63,'GCAM By Region By Sector'!$B:$B,$B63)*10^3,SUMIFS('EPS Emissions'!W:W,'EPS Emissions'!$D:$D,'BAU Sector &amp; Region Breakout'!$C63,'EPS Emissions'!$C:$C,'BAU Sector &amp; Region Breakout'!$B63))</f>
        <v>15.649460632296812</v>
      </c>
      <c r="W63" s="2">
        <f>IF($A63="GCAM",SUMIFS('GCAM By Region By Sector'!W:W,'GCAM By Region By Sector'!$C:$C,$C63,'GCAM By Region By Sector'!$B:$B,$B63)*10^3,SUMIFS('EPS Emissions'!X:X,'EPS Emissions'!$D:$D,'BAU Sector &amp; Region Breakout'!$C63,'EPS Emissions'!$C:$C,'BAU Sector &amp; Region Breakout'!$B63))</f>
        <v>15.647371938481285</v>
      </c>
      <c r="X63" s="2">
        <f>IF($A63="GCAM",SUMIFS('GCAM By Region By Sector'!X:X,'GCAM By Region By Sector'!$C:$C,$C63,'GCAM By Region By Sector'!$B:$B,$B63)*10^3,SUMIFS('EPS Emissions'!Y:Y,'EPS Emissions'!$D:$D,'BAU Sector &amp; Region Breakout'!$C63,'EPS Emissions'!$C:$C,'BAU Sector &amp; Region Breakout'!$B63))</f>
        <v>15.645283244665759</v>
      </c>
      <c r="Y63" s="2">
        <f>IF($A63="GCAM",SUMIFS('GCAM By Region By Sector'!Y:Y,'GCAM By Region By Sector'!$C:$C,$C63,'GCAM By Region By Sector'!$B:$B,$B63)*10^3,SUMIFS('EPS Emissions'!Z:Z,'EPS Emissions'!$D:$D,'BAU Sector &amp; Region Breakout'!$C63,'EPS Emissions'!$C:$C,'BAU Sector &amp; Region Breakout'!$B63))</f>
        <v>15.678134684925345</v>
      </c>
      <c r="Z63" s="2">
        <f>IF($A63="GCAM",SUMIFS('GCAM By Region By Sector'!Z:Z,'GCAM By Region By Sector'!$C:$C,$C63,'GCAM By Region By Sector'!$B:$B,$B63)*10^3,SUMIFS('EPS Emissions'!AA:AA,'EPS Emissions'!$D:$D,'BAU Sector &amp; Region Breakout'!$C63,'EPS Emissions'!$C:$C,'BAU Sector &amp; Region Breakout'!$B63))</f>
        <v>15.710986125184931</v>
      </c>
      <c r="AA63" s="2">
        <f>IF($A63="GCAM",SUMIFS('GCAM By Region By Sector'!AA:AA,'GCAM By Region By Sector'!$C:$C,$C63,'GCAM By Region By Sector'!$B:$B,$B63)*10^3,SUMIFS('EPS Emissions'!AB:AB,'EPS Emissions'!$D:$D,'BAU Sector &amp; Region Breakout'!$C63,'EPS Emissions'!$C:$C,'BAU Sector &amp; Region Breakout'!$B63))</f>
        <v>15.743837565444517</v>
      </c>
      <c r="AB63" s="2">
        <f>IF($A63="GCAM",SUMIFS('GCAM By Region By Sector'!AB:AB,'GCAM By Region By Sector'!$C:$C,$C63,'GCAM By Region By Sector'!$B:$B,$B63)*10^3,SUMIFS('EPS Emissions'!AC:AC,'EPS Emissions'!$D:$D,'BAU Sector &amp; Region Breakout'!$C63,'EPS Emissions'!$C:$C,'BAU Sector &amp; Region Breakout'!$B63))</f>
        <v>15.776689005704103</v>
      </c>
      <c r="AC63" s="2">
        <f>IF($A63="GCAM",SUMIFS('GCAM By Region By Sector'!AC:AC,'GCAM By Region By Sector'!$C:$C,$C63,'GCAM By Region By Sector'!$B:$B,$B63)*10^3,SUMIFS('EPS Emissions'!AD:AD,'EPS Emissions'!$D:$D,'BAU Sector &amp; Region Breakout'!$C63,'EPS Emissions'!$C:$C,'BAU Sector &amp; Region Breakout'!$B63))</f>
        <v>15.809540445963689</v>
      </c>
      <c r="AD63" s="2">
        <f>IF($A63="GCAM",SUMIFS('GCAM By Region By Sector'!AD:AD,'GCAM By Region By Sector'!$C:$C,$C63,'GCAM By Region By Sector'!$B:$B,$B63)*10^3,SUMIFS('EPS Emissions'!AE:AE,'EPS Emissions'!$D:$D,'BAU Sector &amp; Region Breakout'!$C63,'EPS Emissions'!$C:$C,'BAU Sector &amp; Region Breakout'!$B63))</f>
        <v>15.881402580248501</v>
      </c>
      <c r="AE63" s="2">
        <f>IF($A63="GCAM",SUMIFS('GCAM By Region By Sector'!AE:AE,'GCAM By Region By Sector'!$C:$C,$C63,'GCAM By Region By Sector'!$B:$B,$B63)*10^3,SUMIFS('EPS Emissions'!AF:AF,'EPS Emissions'!$D:$D,'BAU Sector &amp; Region Breakout'!$C63,'EPS Emissions'!$C:$C,'BAU Sector &amp; Region Breakout'!$B63))</f>
        <v>15.953264714533313</v>
      </c>
      <c r="AF63" s="2">
        <f>IF($A63="GCAM",SUMIFS('GCAM By Region By Sector'!AF:AF,'GCAM By Region By Sector'!$C:$C,$C63,'GCAM By Region By Sector'!$B:$B,$B63)*10^3,SUMIFS('EPS Emissions'!AG:AG,'EPS Emissions'!$D:$D,'BAU Sector &amp; Region Breakout'!$C63,'EPS Emissions'!$C:$C,'BAU Sector &amp; Region Breakout'!$B63))</f>
        <v>16.025126848818129</v>
      </c>
      <c r="AG63" s="2">
        <f>IF($A63="GCAM",SUMIFS('GCAM By Region By Sector'!AG:AG,'GCAM By Region By Sector'!$C:$C,$C63,'GCAM By Region By Sector'!$B:$B,$B63)*10^3,SUMIFS('EPS Emissions'!AH:AH,'EPS Emissions'!$D:$D,'BAU Sector &amp; Region Breakout'!$C63,'EPS Emissions'!$C:$C,'BAU Sector &amp; Region Breakout'!$B63))</f>
        <v>16.096988983102939</v>
      </c>
      <c r="AH63" s="2">
        <f>IF($A63="GCAM",SUMIFS('GCAM By Region By Sector'!AH:AH,'GCAM By Region By Sector'!$C:$C,$C63,'GCAM By Region By Sector'!$B:$B,$B63)*10^3,SUMIFS('EPS Emissions'!AI:AI,'EPS Emissions'!$D:$D,'BAU Sector &amp; Region Breakout'!$C63,'EPS Emissions'!$C:$C,'BAU Sector &amp; Region Breakout'!$B63))</f>
        <v>16.168851117387749</v>
      </c>
    </row>
    <row r="64" spans="1:34" x14ac:dyDescent="0.35">
      <c r="A64" t="str">
        <f>VLOOKUP(B64,'BAU Global Total'!A$3:C$34,3,FALSE)</f>
        <v>GCAM</v>
      </c>
      <c r="B64" t="s">
        <v>21</v>
      </c>
      <c r="C64" t="s">
        <v>65</v>
      </c>
      <c r="D64" s="2">
        <f>IF($A64="GCAM",SUMIFS('GCAM By Region By Sector'!D:D,'GCAM By Region By Sector'!$C:$C,$C64,'GCAM By Region By Sector'!$B:$B,$B64)*10^3,SUMIFS('EPS Emissions'!E:E,'EPS Emissions'!$D:$D,'BAU Sector &amp; Region Breakout'!$C64,'EPS Emissions'!$C:$C,'BAU Sector &amp; Region Breakout'!$B64))</f>
        <v>21.055299905749997</v>
      </c>
      <c r="E64" s="2">
        <f>IF($A64="GCAM",SUMIFS('GCAM By Region By Sector'!E:E,'GCAM By Region By Sector'!$C:$C,$C64,'GCAM By Region By Sector'!$B:$B,$B64)*10^3,SUMIFS('EPS Emissions'!F:F,'EPS Emissions'!$D:$D,'BAU Sector &amp; Region Breakout'!$C64,'EPS Emissions'!$C:$C,'BAU Sector &amp; Region Breakout'!$B64))</f>
        <v>21.424584998795389</v>
      </c>
      <c r="F64" s="2">
        <f>IF($A64="GCAM",SUMIFS('GCAM By Region By Sector'!F:F,'GCAM By Region By Sector'!$C:$C,$C64,'GCAM By Region By Sector'!$B:$B,$B64)*10^3,SUMIFS('EPS Emissions'!G:G,'EPS Emissions'!$D:$D,'BAU Sector &amp; Region Breakout'!$C64,'EPS Emissions'!$C:$C,'BAU Sector &amp; Region Breakout'!$B64))</f>
        <v>21.793870091840784</v>
      </c>
      <c r="G64" s="2">
        <f>IF($A64="GCAM",SUMIFS('GCAM By Region By Sector'!G:G,'GCAM By Region By Sector'!$C:$C,$C64,'GCAM By Region By Sector'!$B:$B,$B64)*10^3,SUMIFS('EPS Emissions'!H:H,'EPS Emissions'!$D:$D,'BAU Sector &amp; Region Breakout'!$C64,'EPS Emissions'!$C:$C,'BAU Sector &amp; Region Breakout'!$B64))</f>
        <v>22.163155184886175</v>
      </c>
      <c r="H64" s="2">
        <f>IF($A64="GCAM",SUMIFS('GCAM By Region By Sector'!H:H,'GCAM By Region By Sector'!$C:$C,$C64,'GCAM By Region By Sector'!$B:$B,$B64)*10^3,SUMIFS('EPS Emissions'!I:I,'EPS Emissions'!$D:$D,'BAU Sector &amp; Region Breakout'!$C64,'EPS Emissions'!$C:$C,'BAU Sector &amp; Region Breakout'!$B64))</f>
        <v>22.53244027793157</v>
      </c>
      <c r="I64" s="2">
        <f>IF($A64="GCAM",SUMIFS('GCAM By Region By Sector'!I:I,'GCAM By Region By Sector'!$C:$C,$C64,'GCAM By Region By Sector'!$B:$B,$B64)*10^3,SUMIFS('EPS Emissions'!J:J,'EPS Emissions'!$D:$D,'BAU Sector &amp; Region Breakout'!$C64,'EPS Emissions'!$C:$C,'BAU Sector &amp; Region Breakout'!$B64))</f>
        <v>22.901725370976962</v>
      </c>
      <c r="J64" s="2">
        <f>IF($A64="GCAM",SUMIFS('GCAM By Region By Sector'!J:J,'GCAM By Region By Sector'!$C:$C,$C64,'GCAM By Region By Sector'!$B:$B,$B64)*10^3,SUMIFS('EPS Emissions'!K:K,'EPS Emissions'!$D:$D,'BAU Sector &amp; Region Breakout'!$C64,'EPS Emissions'!$C:$C,'BAU Sector &amp; Region Breakout'!$B64))</f>
        <v>23.122789874620167</v>
      </c>
      <c r="K64" s="2">
        <f>IF($A64="GCAM",SUMIFS('GCAM By Region By Sector'!K:K,'GCAM By Region By Sector'!$C:$C,$C64,'GCAM By Region By Sector'!$B:$B,$B64)*10^3,SUMIFS('EPS Emissions'!L:L,'EPS Emissions'!$D:$D,'BAU Sector &amp; Region Breakout'!$C64,'EPS Emissions'!$C:$C,'BAU Sector &amp; Region Breakout'!$B64))</f>
        <v>23.343854378263377</v>
      </c>
      <c r="L64" s="2">
        <f>IF($A64="GCAM",SUMIFS('GCAM By Region By Sector'!L:L,'GCAM By Region By Sector'!$C:$C,$C64,'GCAM By Region By Sector'!$B:$B,$B64)*10^3,SUMIFS('EPS Emissions'!M:M,'EPS Emissions'!$D:$D,'BAU Sector &amp; Region Breakout'!$C64,'EPS Emissions'!$C:$C,'BAU Sector &amp; Region Breakout'!$B64))</f>
        <v>23.564918881906582</v>
      </c>
      <c r="M64" s="2">
        <f>IF($A64="GCAM",SUMIFS('GCAM By Region By Sector'!M:M,'GCAM By Region By Sector'!$C:$C,$C64,'GCAM By Region By Sector'!$B:$B,$B64)*10^3,SUMIFS('EPS Emissions'!N:N,'EPS Emissions'!$D:$D,'BAU Sector &amp; Region Breakout'!$C64,'EPS Emissions'!$C:$C,'BAU Sector &amp; Region Breakout'!$B64))</f>
        <v>23.785983385549791</v>
      </c>
      <c r="N64" s="2">
        <f>IF($A64="GCAM",SUMIFS('GCAM By Region By Sector'!N:N,'GCAM By Region By Sector'!$C:$C,$C64,'GCAM By Region By Sector'!$B:$B,$B64)*10^3,SUMIFS('EPS Emissions'!O:O,'EPS Emissions'!$D:$D,'BAU Sector &amp; Region Breakout'!$C64,'EPS Emissions'!$C:$C,'BAU Sector &amp; Region Breakout'!$B64))</f>
        <v>24.007047889192997</v>
      </c>
      <c r="O64" s="2">
        <f>IF($A64="GCAM",SUMIFS('GCAM By Region By Sector'!O:O,'GCAM By Region By Sector'!$C:$C,$C64,'GCAM By Region By Sector'!$B:$B,$B64)*10^3,SUMIFS('EPS Emissions'!P:P,'EPS Emissions'!$D:$D,'BAU Sector &amp; Region Breakout'!$C64,'EPS Emissions'!$C:$C,'BAU Sector &amp; Region Breakout'!$B64))</f>
        <v>24.055456584221194</v>
      </c>
      <c r="P64" s="2">
        <f>IF($A64="GCAM",SUMIFS('GCAM By Region By Sector'!P:P,'GCAM By Region By Sector'!$C:$C,$C64,'GCAM By Region By Sector'!$B:$B,$B64)*10^3,SUMIFS('EPS Emissions'!Q:Q,'EPS Emissions'!$D:$D,'BAU Sector &amp; Region Breakout'!$C64,'EPS Emissions'!$C:$C,'BAU Sector &amp; Region Breakout'!$B64))</f>
        <v>24.103865279249398</v>
      </c>
      <c r="Q64" s="2">
        <f>IF($A64="GCAM",SUMIFS('GCAM By Region By Sector'!Q:Q,'GCAM By Region By Sector'!$C:$C,$C64,'GCAM By Region By Sector'!$B:$B,$B64)*10^3,SUMIFS('EPS Emissions'!R:R,'EPS Emissions'!$D:$D,'BAU Sector &amp; Region Breakout'!$C64,'EPS Emissions'!$C:$C,'BAU Sector &amp; Region Breakout'!$B64))</f>
        <v>24.152273974277595</v>
      </c>
      <c r="R64" s="2">
        <f>IF($A64="GCAM",SUMIFS('GCAM By Region By Sector'!R:R,'GCAM By Region By Sector'!$C:$C,$C64,'GCAM By Region By Sector'!$B:$B,$B64)*10^3,SUMIFS('EPS Emissions'!S:S,'EPS Emissions'!$D:$D,'BAU Sector &amp; Region Breakout'!$C64,'EPS Emissions'!$C:$C,'BAU Sector &amp; Region Breakout'!$B64))</f>
        <v>24.200682669305795</v>
      </c>
      <c r="S64" s="2">
        <f>IF($A64="GCAM",SUMIFS('GCAM By Region By Sector'!S:S,'GCAM By Region By Sector'!$C:$C,$C64,'GCAM By Region By Sector'!$B:$B,$B64)*10^3,SUMIFS('EPS Emissions'!T:T,'EPS Emissions'!$D:$D,'BAU Sector &amp; Region Breakout'!$C64,'EPS Emissions'!$C:$C,'BAU Sector &amp; Region Breakout'!$B64))</f>
        <v>24.249091364333992</v>
      </c>
      <c r="T64" s="2">
        <f>IF($A64="GCAM",SUMIFS('GCAM By Region By Sector'!T:T,'GCAM By Region By Sector'!$C:$C,$C64,'GCAM By Region By Sector'!$B:$B,$B64)*10^3,SUMIFS('EPS Emissions'!U:U,'EPS Emissions'!$D:$D,'BAU Sector &amp; Region Breakout'!$C64,'EPS Emissions'!$C:$C,'BAU Sector &amp; Region Breakout'!$B64))</f>
        <v>24.218889681532186</v>
      </c>
      <c r="U64" s="2">
        <f>IF($A64="GCAM",SUMIFS('GCAM By Region By Sector'!U:U,'GCAM By Region By Sector'!$C:$C,$C64,'GCAM By Region By Sector'!$B:$B,$B64)*10^3,SUMIFS('EPS Emissions'!V:V,'EPS Emissions'!$D:$D,'BAU Sector &amp; Region Breakout'!$C64,'EPS Emissions'!$C:$C,'BAU Sector &amp; Region Breakout'!$B64))</f>
        <v>24.188687998730376</v>
      </c>
      <c r="V64" s="2">
        <f>IF($A64="GCAM",SUMIFS('GCAM By Region By Sector'!V:V,'GCAM By Region By Sector'!$C:$C,$C64,'GCAM By Region By Sector'!$B:$B,$B64)*10^3,SUMIFS('EPS Emissions'!W:W,'EPS Emissions'!$D:$D,'BAU Sector &amp; Region Breakout'!$C64,'EPS Emissions'!$C:$C,'BAU Sector &amp; Region Breakout'!$B64))</f>
        <v>24.158486315928563</v>
      </c>
      <c r="W64" s="2">
        <f>IF($A64="GCAM",SUMIFS('GCAM By Region By Sector'!W:W,'GCAM By Region By Sector'!$C:$C,$C64,'GCAM By Region By Sector'!$B:$B,$B64)*10^3,SUMIFS('EPS Emissions'!X:X,'EPS Emissions'!$D:$D,'BAU Sector &amp; Region Breakout'!$C64,'EPS Emissions'!$C:$C,'BAU Sector &amp; Region Breakout'!$B64))</f>
        <v>24.128284633126757</v>
      </c>
      <c r="X64" s="2">
        <f>IF($A64="GCAM",SUMIFS('GCAM By Region By Sector'!X:X,'GCAM By Region By Sector'!$C:$C,$C64,'GCAM By Region By Sector'!$B:$B,$B64)*10^3,SUMIFS('EPS Emissions'!Y:Y,'EPS Emissions'!$D:$D,'BAU Sector &amp; Region Breakout'!$C64,'EPS Emissions'!$C:$C,'BAU Sector &amp; Region Breakout'!$B64))</f>
        <v>24.098082950324947</v>
      </c>
      <c r="Y64" s="2">
        <f>IF($A64="GCAM",SUMIFS('GCAM By Region By Sector'!Y:Y,'GCAM By Region By Sector'!$C:$C,$C64,'GCAM By Region By Sector'!$B:$B,$B64)*10^3,SUMIFS('EPS Emissions'!Z:Z,'EPS Emissions'!$D:$D,'BAU Sector &amp; Region Breakout'!$C64,'EPS Emissions'!$C:$C,'BAU Sector &amp; Region Breakout'!$B64))</f>
        <v>24.09840584295695</v>
      </c>
      <c r="Z64" s="2">
        <f>IF($A64="GCAM",SUMIFS('GCAM By Region By Sector'!Z:Z,'GCAM By Region By Sector'!$C:$C,$C64,'GCAM By Region By Sector'!$B:$B,$B64)*10^3,SUMIFS('EPS Emissions'!AA:AA,'EPS Emissions'!$D:$D,'BAU Sector &amp; Region Breakout'!$C64,'EPS Emissions'!$C:$C,'BAU Sector &amp; Region Breakout'!$B64))</f>
        <v>24.098728735588949</v>
      </c>
      <c r="AA64" s="2">
        <f>IF($A64="GCAM",SUMIFS('GCAM By Region By Sector'!AA:AA,'GCAM By Region By Sector'!$C:$C,$C64,'GCAM By Region By Sector'!$B:$B,$B64)*10^3,SUMIFS('EPS Emissions'!AB:AB,'EPS Emissions'!$D:$D,'BAU Sector &amp; Region Breakout'!$C64,'EPS Emissions'!$C:$C,'BAU Sector &amp; Region Breakout'!$B64))</f>
        <v>24.099051628220955</v>
      </c>
      <c r="AB64" s="2">
        <f>IF($A64="GCAM",SUMIFS('GCAM By Region By Sector'!AB:AB,'GCAM By Region By Sector'!$C:$C,$C64,'GCAM By Region By Sector'!$B:$B,$B64)*10^3,SUMIFS('EPS Emissions'!AC:AC,'EPS Emissions'!$D:$D,'BAU Sector &amp; Region Breakout'!$C64,'EPS Emissions'!$C:$C,'BAU Sector &amp; Region Breakout'!$B64))</f>
        <v>24.099374520852955</v>
      </c>
      <c r="AC64" s="2">
        <f>IF($A64="GCAM",SUMIFS('GCAM By Region By Sector'!AC:AC,'GCAM By Region By Sector'!$C:$C,$C64,'GCAM By Region By Sector'!$B:$B,$B64)*10^3,SUMIFS('EPS Emissions'!AD:AD,'EPS Emissions'!$D:$D,'BAU Sector &amp; Region Breakout'!$C64,'EPS Emissions'!$C:$C,'BAU Sector &amp; Region Breakout'!$B64))</f>
        <v>24.099697413484957</v>
      </c>
      <c r="AD64" s="2">
        <f>IF($A64="GCAM",SUMIFS('GCAM By Region By Sector'!AD:AD,'GCAM By Region By Sector'!$C:$C,$C64,'GCAM By Region By Sector'!$B:$B,$B64)*10^3,SUMIFS('EPS Emissions'!AE:AE,'EPS Emissions'!$D:$D,'BAU Sector &amp; Region Breakout'!$C64,'EPS Emissions'!$C:$C,'BAU Sector &amp; Region Breakout'!$B64))</f>
        <v>24.135552552696964</v>
      </c>
      <c r="AE64" s="2">
        <f>IF($A64="GCAM",SUMIFS('GCAM By Region By Sector'!AE:AE,'GCAM By Region By Sector'!$C:$C,$C64,'GCAM By Region By Sector'!$B:$B,$B64)*10^3,SUMIFS('EPS Emissions'!AF:AF,'EPS Emissions'!$D:$D,'BAU Sector &amp; Region Breakout'!$C64,'EPS Emissions'!$C:$C,'BAU Sector &amp; Region Breakout'!$B64))</f>
        <v>24.171407691908978</v>
      </c>
      <c r="AF64" s="2">
        <f>IF($A64="GCAM",SUMIFS('GCAM By Region By Sector'!AF:AF,'GCAM By Region By Sector'!$C:$C,$C64,'GCAM By Region By Sector'!$B:$B,$B64)*10^3,SUMIFS('EPS Emissions'!AG:AG,'EPS Emissions'!$D:$D,'BAU Sector &amp; Region Breakout'!$C64,'EPS Emissions'!$C:$C,'BAU Sector &amp; Region Breakout'!$B64))</f>
        <v>24.207262831120985</v>
      </c>
      <c r="AG64" s="2">
        <f>IF($A64="GCAM",SUMIFS('GCAM By Region By Sector'!AG:AG,'GCAM By Region By Sector'!$C:$C,$C64,'GCAM By Region By Sector'!$B:$B,$B64)*10^3,SUMIFS('EPS Emissions'!AH:AH,'EPS Emissions'!$D:$D,'BAU Sector &amp; Region Breakout'!$C64,'EPS Emissions'!$C:$C,'BAU Sector &amp; Region Breakout'!$B64))</f>
        <v>24.243117970332996</v>
      </c>
      <c r="AH64" s="2">
        <f>IF($A64="GCAM",SUMIFS('GCAM By Region By Sector'!AH:AH,'GCAM By Region By Sector'!$C:$C,$C64,'GCAM By Region By Sector'!$B:$B,$B64)*10^3,SUMIFS('EPS Emissions'!AI:AI,'EPS Emissions'!$D:$D,'BAU Sector &amp; Region Breakout'!$C64,'EPS Emissions'!$C:$C,'BAU Sector &amp; Region Breakout'!$B64))</f>
        <v>24.278973109545003</v>
      </c>
    </row>
    <row r="65" spans="1:34" x14ac:dyDescent="0.35">
      <c r="A65" t="str">
        <f>VLOOKUP(B65,'BAU Global Total'!A$3:C$34,3,FALSE)</f>
        <v>GCAM</v>
      </c>
      <c r="B65" t="s">
        <v>21</v>
      </c>
      <c r="C65" t="s">
        <v>66</v>
      </c>
      <c r="D65" s="2">
        <f>IF($A65="GCAM",SUMIFS('GCAM By Region By Sector'!D:D,'GCAM By Region By Sector'!$C:$C,$C65,'GCAM By Region By Sector'!$B:$B,$B65)*10^3,SUMIFS('EPS Emissions'!E:E,'EPS Emissions'!$D:$D,'BAU Sector &amp; Region Breakout'!$C65,'EPS Emissions'!$C:$C,'BAU Sector &amp; Region Breakout'!$B65))</f>
        <v>16.538818299999999</v>
      </c>
      <c r="E65" s="2">
        <f>IF($A65="GCAM",SUMIFS('GCAM By Region By Sector'!E:E,'GCAM By Region By Sector'!$C:$C,$C65,'GCAM By Region By Sector'!$B:$B,$B65)*10^3,SUMIFS('EPS Emissions'!F:F,'EPS Emissions'!$D:$D,'BAU Sector &amp; Region Breakout'!$C65,'EPS Emissions'!$C:$C,'BAU Sector &amp; Region Breakout'!$B65))</f>
        <v>16.507416306</v>
      </c>
      <c r="F65" s="2">
        <f>IF($A65="GCAM",SUMIFS('GCAM By Region By Sector'!F:F,'GCAM By Region By Sector'!$C:$C,$C65,'GCAM By Region By Sector'!$B:$B,$B65)*10^3,SUMIFS('EPS Emissions'!G:G,'EPS Emissions'!$D:$D,'BAU Sector &amp; Region Breakout'!$C65,'EPS Emissions'!$C:$C,'BAU Sector &amp; Region Breakout'!$B65))</f>
        <v>16.476014312</v>
      </c>
      <c r="G65" s="2">
        <f>IF($A65="GCAM",SUMIFS('GCAM By Region By Sector'!G:G,'GCAM By Region By Sector'!$C:$C,$C65,'GCAM By Region By Sector'!$B:$B,$B65)*10^3,SUMIFS('EPS Emissions'!H:H,'EPS Emissions'!$D:$D,'BAU Sector &amp; Region Breakout'!$C65,'EPS Emissions'!$C:$C,'BAU Sector &amp; Region Breakout'!$B65))</f>
        <v>16.444612317999997</v>
      </c>
      <c r="H65" s="2">
        <f>IF($A65="GCAM",SUMIFS('GCAM By Region By Sector'!H:H,'GCAM By Region By Sector'!$C:$C,$C65,'GCAM By Region By Sector'!$B:$B,$B65)*10^3,SUMIFS('EPS Emissions'!I:I,'EPS Emissions'!$D:$D,'BAU Sector &amp; Region Breakout'!$C65,'EPS Emissions'!$C:$C,'BAU Sector &amp; Region Breakout'!$B65))</f>
        <v>16.413210323999998</v>
      </c>
      <c r="I65" s="2">
        <f>IF($A65="GCAM",SUMIFS('GCAM By Region By Sector'!I:I,'GCAM By Region By Sector'!$C:$C,$C65,'GCAM By Region By Sector'!$B:$B,$B65)*10^3,SUMIFS('EPS Emissions'!J:J,'EPS Emissions'!$D:$D,'BAU Sector &amp; Region Breakout'!$C65,'EPS Emissions'!$C:$C,'BAU Sector &amp; Region Breakout'!$B65))</f>
        <v>16.381808329999998</v>
      </c>
      <c r="J65" s="2">
        <f>IF($A65="GCAM",SUMIFS('GCAM By Region By Sector'!J:J,'GCAM By Region By Sector'!$C:$C,$C65,'GCAM By Region By Sector'!$B:$B,$B65)*10^3,SUMIFS('EPS Emissions'!K:K,'EPS Emissions'!$D:$D,'BAU Sector &amp; Region Breakout'!$C65,'EPS Emissions'!$C:$C,'BAU Sector &amp; Region Breakout'!$B65))</f>
        <v>16.369632138</v>
      </c>
      <c r="K65" s="2">
        <f>IF($A65="GCAM",SUMIFS('GCAM By Region By Sector'!K:K,'GCAM By Region By Sector'!$C:$C,$C65,'GCAM By Region By Sector'!$B:$B,$B65)*10^3,SUMIFS('EPS Emissions'!L:L,'EPS Emissions'!$D:$D,'BAU Sector &amp; Region Breakout'!$C65,'EPS Emissions'!$C:$C,'BAU Sector &amp; Region Breakout'!$B65))</f>
        <v>16.357455946000002</v>
      </c>
      <c r="L65" s="2">
        <f>IF($A65="GCAM",SUMIFS('GCAM By Region By Sector'!L:L,'GCAM By Region By Sector'!$C:$C,$C65,'GCAM By Region By Sector'!$B:$B,$B65)*10^3,SUMIFS('EPS Emissions'!M:M,'EPS Emissions'!$D:$D,'BAU Sector &amp; Region Breakout'!$C65,'EPS Emissions'!$C:$C,'BAU Sector &amp; Region Breakout'!$B65))</f>
        <v>16.345279754</v>
      </c>
      <c r="M65" s="2">
        <f>IF($A65="GCAM",SUMIFS('GCAM By Region By Sector'!M:M,'GCAM By Region By Sector'!$C:$C,$C65,'GCAM By Region By Sector'!$B:$B,$B65)*10^3,SUMIFS('EPS Emissions'!N:N,'EPS Emissions'!$D:$D,'BAU Sector &amp; Region Breakout'!$C65,'EPS Emissions'!$C:$C,'BAU Sector &amp; Region Breakout'!$B65))</f>
        <v>16.333103562000002</v>
      </c>
      <c r="N65" s="2">
        <f>IF($A65="GCAM",SUMIFS('GCAM By Region By Sector'!N:N,'GCAM By Region By Sector'!$C:$C,$C65,'GCAM By Region By Sector'!$B:$B,$B65)*10^3,SUMIFS('EPS Emissions'!O:O,'EPS Emissions'!$D:$D,'BAU Sector &amp; Region Breakout'!$C65,'EPS Emissions'!$C:$C,'BAU Sector &amp; Region Breakout'!$B65))</f>
        <v>16.320927370000003</v>
      </c>
      <c r="O65" s="2">
        <f>IF($A65="GCAM",SUMIFS('GCAM By Region By Sector'!O:O,'GCAM By Region By Sector'!$C:$C,$C65,'GCAM By Region By Sector'!$B:$B,$B65)*10^3,SUMIFS('EPS Emissions'!P:P,'EPS Emissions'!$D:$D,'BAU Sector &amp; Region Breakout'!$C65,'EPS Emissions'!$C:$C,'BAU Sector &amp; Region Breakout'!$B65))</f>
        <v>16.349281646000001</v>
      </c>
      <c r="P65" s="2">
        <f>IF($A65="GCAM",SUMIFS('GCAM By Region By Sector'!P:P,'GCAM By Region By Sector'!$C:$C,$C65,'GCAM By Region By Sector'!$B:$B,$B65)*10^3,SUMIFS('EPS Emissions'!Q:Q,'EPS Emissions'!$D:$D,'BAU Sector &amp; Region Breakout'!$C65,'EPS Emissions'!$C:$C,'BAU Sector &amp; Region Breakout'!$B65))</f>
        <v>16.377635922</v>
      </c>
      <c r="Q65" s="2">
        <f>IF($A65="GCAM",SUMIFS('GCAM By Region By Sector'!Q:Q,'GCAM By Region By Sector'!$C:$C,$C65,'GCAM By Region By Sector'!$B:$B,$B65)*10^3,SUMIFS('EPS Emissions'!R:R,'EPS Emissions'!$D:$D,'BAU Sector &amp; Region Breakout'!$C65,'EPS Emissions'!$C:$C,'BAU Sector &amp; Region Breakout'!$B65))</f>
        <v>16.405990198000001</v>
      </c>
      <c r="R65" s="2">
        <f>IF($A65="GCAM",SUMIFS('GCAM By Region By Sector'!R:R,'GCAM By Region By Sector'!$C:$C,$C65,'GCAM By Region By Sector'!$B:$B,$B65)*10^3,SUMIFS('EPS Emissions'!S:S,'EPS Emissions'!$D:$D,'BAU Sector &amp; Region Breakout'!$C65,'EPS Emissions'!$C:$C,'BAU Sector &amp; Region Breakout'!$B65))</f>
        <v>16.434344474</v>
      </c>
      <c r="S65" s="2">
        <f>IF($A65="GCAM",SUMIFS('GCAM By Region By Sector'!S:S,'GCAM By Region By Sector'!$C:$C,$C65,'GCAM By Region By Sector'!$B:$B,$B65)*10^3,SUMIFS('EPS Emissions'!T:T,'EPS Emissions'!$D:$D,'BAU Sector &amp; Region Breakout'!$C65,'EPS Emissions'!$C:$C,'BAU Sector &amp; Region Breakout'!$B65))</f>
        <v>16.462698749999998</v>
      </c>
      <c r="T65" s="2">
        <f>IF($A65="GCAM",SUMIFS('GCAM By Region By Sector'!T:T,'GCAM By Region By Sector'!$C:$C,$C65,'GCAM By Region By Sector'!$B:$B,$B65)*10^3,SUMIFS('EPS Emissions'!U:U,'EPS Emissions'!$D:$D,'BAU Sector &amp; Region Breakout'!$C65,'EPS Emissions'!$C:$C,'BAU Sector &amp; Region Breakout'!$B65))</f>
        <v>16.684902448999999</v>
      </c>
      <c r="U65" s="2">
        <f>IF($A65="GCAM",SUMIFS('GCAM By Region By Sector'!U:U,'GCAM By Region By Sector'!$C:$C,$C65,'GCAM By Region By Sector'!$B:$B,$B65)*10^3,SUMIFS('EPS Emissions'!V:V,'EPS Emissions'!$D:$D,'BAU Sector &amp; Region Breakout'!$C65,'EPS Emissions'!$C:$C,'BAU Sector &amp; Region Breakout'!$B65))</f>
        <v>16.907106148</v>
      </c>
      <c r="V65" s="2">
        <f>IF($A65="GCAM",SUMIFS('GCAM By Region By Sector'!V:V,'GCAM By Region By Sector'!$C:$C,$C65,'GCAM By Region By Sector'!$B:$B,$B65)*10^3,SUMIFS('EPS Emissions'!W:W,'EPS Emissions'!$D:$D,'BAU Sector &amp; Region Breakout'!$C65,'EPS Emissions'!$C:$C,'BAU Sector &amp; Region Breakout'!$B65))</f>
        <v>17.129309847000002</v>
      </c>
      <c r="W65" s="2">
        <f>IF($A65="GCAM",SUMIFS('GCAM By Region By Sector'!W:W,'GCAM By Region By Sector'!$C:$C,$C65,'GCAM By Region By Sector'!$B:$B,$B65)*10^3,SUMIFS('EPS Emissions'!X:X,'EPS Emissions'!$D:$D,'BAU Sector &amp; Region Breakout'!$C65,'EPS Emissions'!$C:$C,'BAU Sector &amp; Region Breakout'!$B65))</f>
        <v>17.351513546</v>
      </c>
      <c r="X65" s="2">
        <f>IF($A65="GCAM",SUMIFS('GCAM By Region By Sector'!X:X,'GCAM By Region By Sector'!$C:$C,$C65,'GCAM By Region By Sector'!$B:$B,$B65)*10^3,SUMIFS('EPS Emissions'!Y:Y,'EPS Emissions'!$D:$D,'BAU Sector &amp; Region Breakout'!$C65,'EPS Emissions'!$C:$C,'BAU Sector &amp; Region Breakout'!$B65))</f>
        <v>17.573717245000001</v>
      </c>
      <c r="Y65" s="2">
        <f>IF($A65="GCAM",SUMIFS('GCAM By Region By Sector'!Y:Y,'GCAM By Region By Sector'!$C:$C,$C65,'GCAM By Region By Sector'!$B:$B,$B65)*10^3,SUMIFS('EPS Emissions'!Z:Z,'EPS Emissions'!$D:$D,'BAU Sector &amp; Region Breakout'!$C65,'EPS Emissions'!$C:$C,'BAU Sector &amp; Region Breakout'!$B65))</f>
        <v>17.792133449000001</v>
      </c>
      <c r="Z65" s="2">
        <f>IF($A65="GCAM",SUMIFS('GCAM By Region By Sector'!Z:Z,'GCAM By Region By Sector'!$C:$C,$C65,'GCAM By Region By Sector'!$B:$B,$B65)*10^3,SUMIFS('EPS Emissions'!AA:AA,'EPS Emissions'!$D:$D,'BAU Sector &amp; Region Breakout'!$C65,'EPS Emissions'!$C:$C,'BAU Sector &amp; Region Breakout'!$B65))</f>
        <v>18.010549653000002</v>
      </c>
      <c r="AA65" s="2">
        <f>IF($A65="GCAM",SUMIFS('GCAM By Region By Sector'!AA:AA,'GCAM By Region By Sector'!$C:$C,$C65,'GCAM By Region By Sector'!$B:$B,$B65)*10^3,SUMIFS('EPS Emissions'!AB:AB,'EPS Emissions'!$D:$D,'BAU Sector &amp; Region Breakout'!$C65,'EPS Emissions'!$C:$C,'BAU Sector &amp; Region Breakout'!$B65))</f>
        <v>18.228965856999999</v>
      </c>
      <c r="AB65" s="2">
        <f>IF($A65="GCAM",SUMIFS('GCAM By Region By Sector'!AB:AB,'GCAM By Region By Sector'!$C:$C,$C65,'GCAM By Region By Sector'!$B:$B,$B65)*10^3,SUMIFS('EPS Emissions'!AC:AC,'EPS Emissions'!$D:$D,'BAU Sector &amp; Region Breakout'!$C65,'EPS Emissions'!$C:$C,'BAU Sector &amp; Region Breakout'!$B65))</f>
        <v>18.447382060999999</v>
      </c>
      <c r="AC65" s="2">
        <f>IF($A65="GCAM",SUMIFS('GCAM By Region By Sector'!AC:AC,'GCAM By Region By Sector'!$C:$C,$C65,'GCAM By Region By Sector'!$B:$B,$B65)*10^3,SUMIFS('EPS Emissions'!AD:AD,'EPS Emissions'!$D:$D,'BAU Sector &amp; Region Breakout'!$C65,'EPS Emissions'!$C:$C,'BAU Sector &amp; Region Breakout'!$B65))</f>
        <v>18.665798264999999</v>
      </c>
      <c r="AD65" s="2">
        <f>IF($A65="GCAM",SUMIFS('GCAM By Region By Sector'!AD:AD,'GCAM By Region By Sector'!$C:$C,$C65,'GCAM By Region By Sector'!$B:$B,$B65)*10^3,SUMIFS('EPS Emissions'!AE:AE,'EPS Emissions'!$D:$D,'BAU Sector &amp; Region Breakout'!$C65,'EPS Emissions'!$C:$C,'BAU Sector &amp; Region Breakout'!$B65))</f>
        <v>18.873029627999998</v>
      </c>
      <c r="AE65" s="2">
        <f>IF($A65="GCAM",SUMIFS('GCAM By Region By Sector'!AE:AE,'GCAM By Region By Sector'!$C:$C,$C65,'GCAM By Region By Sector'!$B:$B,$B65)*10^3,SUMIFS('EPS Emissions'!AF:AF,'EPS Emissions'!$D:$D,'BAU Sector &amp; Region Breakout'!$C65,'EPS Emissions'!$C:$C,'BAU Sector &amp; Region Breakout'!$B65))</f>
        <v>19.080260990999999</v>
      </c>
      <c r="AF65" s="2">
        <f>IF($A65="GCAM",SUMIFS('GCAM By Region By Sector'!AF:AF,'GCAM By Region By Sector'!$C:$C,$C65,'GCAM By Region By Sector'!$B:$B,$B65)*10^3,SUMIFS('EPS Emissions'!AG:AG,'EPS Emissions'!$D:$D,'BAU Sector &amp; Region Breakout'!$C65,'EPS Emissions'!$C:$C,'BAU Sector &amp; Region Breakout'!$B65))</f>
        <v>19.287492353999998</v>
      </c>
      <c r="AG65" s="2">
        <f>IF($A65="GCAM",SUMIFS('GCAM By Region By Sector'!AG:AG,'GCAM By Region By Sector'!$C:$C,$C65,'GCAM By Region By Sector'!$B:$B,$B65)*10^3,SUMIFS('EPS Emissions'!AH:AH,'EPS Emissions'!$D:$D,'BAU Sector &amp; Region Breakout'!$C65,'EPS Emissions'!$C:$C,'BAU Sector &amp; Region Breakout'!$B65))</f>
        <v>19.494723716999999</v>
      </c>
      <c r="AH65" s="2">
        <f>IF($A65="GCAM",SUMIFS('GCAM By Region By Sector'!AH:AH,'GCAM By Region By Sector'!$C:$C,$C65,'GCAM By Region By Sector'!$B:$B,$B65)*10^3,SUMIFS('EPS Emissions'!AI:AI,'EPS Emissions'!$D:$D,'BAU Sector &amp; Region Breakout'!$C65,'EPS Emissions'!$C:$C,'BAU Sector &amp; Region Breakout'!$B65))</f>
        <v>19.701955080000001</v>
      </c>
    </row>
    <row r="66" spans="1:34" x14ac:dyDescent="0.35">
      <c r="A66" t="str">
        <f>VLOOKUP(B66,'BAU Global Total'!A$3:C$34,3,FALSE)</f>
        <v>GCAM</v>
      </c>
      <c r="B66" t="s">
        <v>21</v>
      </c>
      <c r="C66" t="s">
        <v>67</v>
      </c>
      <c r="D66" s="2">
        <f>IF($A66="GCAM",SUMIFS('GCAM By Region By Sector'!D:D,'GCAM By Region By Sector'!$C:$C,$C66,'GCAM By Region By Sector'!$B:$B,$B66)*10^3,SUMIFS('EPS Emissions'!E:E,'EPS Emissions'!$D:$D,'BAU Sector &amp; Region Breakout'!$C66,'EPS Emissions'!$C:$C,'BAU Sector &amp; Region Breakout'!$B66))</f>
        <v>127.18988913829962</v>
      </c>
      <c r="E66" s="2">
        <f>IF($A66="GCAM",SUMIFS('GCAM By Region By Sector'!E:E,'GCAM By Region By Sector'!$C:$C,$C66,'GCAM By Region By Sector'!$B:$B,$B66)*10^3,SUMIFS('EPS Emissions'!F:F,'EPS Emissions'!$D:$D,'BAU Sector &amp; Region Breakout'!$C66,'EPS Emissions'!$C:$C,'BAU Sector &amp; Region Breakout'!$B66))</f>
        <v>128.64212166976569</v>
      </c>
      <c r="F66" s="2">
        <f>IF($A66="GCAM",SUMIFS('GCAM By Region By Sector'!F:F,'GCAM By Region By Sector'!$C:$C,$C66,'GCAM By Region By Sector'!$B:$B,$B66)*10^3,SUMIFS('EPS Emissions'!G:G,'EPS Emissions'!$D:$D,'BAU Sector &amp; Region Breakout'!$C66,'EPS Emissions'!$C:$C,'BAU Sector &amp; Region Breakout'!$B66))</f>
        <v>130.09435420123177</v>
      </c>
      <c r="G66" s="2">
        <f>IF($A66="GCAM",SUMIFS('GCAM By Region By Sector'!G:G,'GCAM By Region By Sector'!$C:$C,$C66,'GCAM By Region By Sector'!$B:$B,$B66)*10^3,SUMIFS('EPS Emissions'!H:H,'EPS Emissions'!$D:$D,'BAU Sector &amp; Region Breakout'!$C66,'EPS Emissions'!$C:$C,'BAU Sector &amp; Region Breakout'!$B66))</f>
        <v>131.54658673269785</v>
      </c>
      <c r="H66" s="2">
        <f>IF($A66="GCAM",SUMIFS('GCAM By Region By Sector'!H:H,'GCAM By Region By Sector'!$C:$C,$C66,'GCAM By Region By Sector'!$B:$B,$B66)*10^3,SUMIFS('EPS Emissions'!I:I,'EPS Emissions'!$D:$D,'BAU Sector &amp; Region Breakout'!$C66,'EPS Emissions'!$C:$C,'BAU Sector &amp; Region Breakout'!$B66))</f>
        <v>132.99881926416393</v>
      </c>
      <c r="I66" s="2">
        <f>IF($A66="GCAM",SUMIFS('GCAM By Region By Sector'!I:I,'GCAM By Region By Sector'!$C:$C,$C66,'GCAM By Region By Sector'!$B:$B,$B66)*10^3,SUMIFS('EPS Emissions'!J:J,'EPS Emissions'!$D:$D,'BAU Sector &amp; Region Breakout'!$C66,'EPS Emissions'!$C:$C,'BAU Sector &amp; Region Breakout'!$B66))</f>
        <v>134.45105179563001</v>
      </c>
      <c r="J66" s="2">
        <f>IF($A66="GCAM",SUMIFS('GCAM By Region By Sector'!J:J,'GCAM By Region By Sector'!$C:$C,$C66,'GCAM By Region By Sector'!$B:$B,$B66)*10^3,SUMIFS('EPS Emissions'!K:K,'EPS Emissions'!$D:$D,'BAU Sector &amp; Region Breakout'!$C66,'EPS Emissions'!$C:$C,'BAU Sector &amp; Region Breakout'!$B66))</f>
        <v>133.59801448891659</v>
      </c>
      <c r="K66" s="2">
        <f>IF($A66="GCAM",SUMIFS('GCAM By Region By Sector'!K:K,'GCAM By Region By Sector'!$C:$C,$C66,'GCAM By Region By Sector'!$B:$B,$B66)*10^3,SUMIFS('EPS Emissions'!L:L,'EPS Emissions'!$D:$D,'BAU Sector &amp; Region Breakout'!$C66,'EPS Emissions'!$C:$C,'BAU Sector &amp; Region Breakout'!$B66))</f>
        <v>132.74497718220317</v>
      </c>
      <c r="L66" s="2">
        <f>IF($A66="GCAM",SUMIFS('GCAM By Region By Sector'!L:L,'GCAM By Region By Sector'!$C:$C,$C66,'GCAM By Region By Sector'!$B:$B,$B66)*10^3,SUMIFS('EPS Emissions'!M:M,'EPS Emissions'!$D:$D,'BAU Sector &amp; Region Breakout'!$C66,'EPS Emissions'!$C:$C,'BAU Sector &amp; Region Breakout'!$B66))</f>
        <v>131.89193987548978</v>
      </c>
      <c r="M66" s="2">
        <f>IF($A66="GCAM",SUMIFS('GCAM By Region By Sector'!M:M,'GCAM By Region By Sector'!$C:$C,$C66,'GCAM By Region By Sector'!$B:$B,$B66)*10^3,SUMIFS('EPS Emissions'!N:N,'EPS Emissions'!$D:$D,'BAU Sector &amp; Region Breakout'!$C66,'EPS Emissions'!$C:$C,'BAU Sector &amp; Region Breakout'!$B66))</f>
        <v>131.03890256877636</v>
      </c>
      <c r="N66" s="2">
        <f>IF($A66="GCAM",SUMIFS('GCAM By Region By Sector'!N:N,'GCAM By Region By Sector'!$C:$C,$C66,'GCAM By Region By Sector'!$B:$B,$B66)*10^3,SUMIFS('EPS Emissions'!O:O,'EPS Emissions'!$D:$D,'BAU Sector &amp; Region Breakout'!$C66,'EPS Emissions'!$C:$C,'BAU Sector &amp; Region Breakout'!$B66))</f>
        <v>130.18586526206298</v>
      </c>
      <c r="O66" s="2">
        <f>IF($A66="GCAM",SUMIFS('GCAM By Region By Sector'!O:O,'GCAM By Region By Sector'!$C:$C,$C66,'GCAM By Region By Sector'!$B:$B,$B66)*10^3,SUMIFS('EPS Emissions'!P:P,'EPS Emissions'!$D:$D,'BAU Sector &amp; Region Breakout'!$C66,'EPS Emissions'!$C:$C,'BAU Sector &amp; Region Breakout'!$B66))</f>
        <v>128.10665366354772</v>
      </c>
      <c r="P66" s="2">
        <f>IF($A66="GCAM",SUMIFS('GCAM By Region By Sector'!P:P,'GCAM By Region By Sector'!$C:$C,$C66,'GCAM By Region By Sector'!$B:$B,$B66)*10^3,SUMIFS('EPS Emissions'!Q:Q,'EPS Emissions'!$D:$D,'BAU Sector &amp; Region Breakout'!$C66,'EPS Emissions'!$C:$C,'BAU Sector &amp; Region Breakout'!$B66))</f>
        <v>126.02744206503242</v>
      </c>
      <c r="Q66" s="2">
        <f>IF($A66="GCAM",SUMIFS('GCAM By Region By Sector'!Q:Q,'GCAM By Region By Sector'!$C:$C,$C66,'GCAM By Region By Sector'!$B:$B,$B66)*10^3,SUMIFS('EPS Emissions'!R:R,'EPS Emissions'!$D:$D,'BAU Sector &amp; Region Breakout'!$C66,'EPS Emissions'!$C:$C,'BAU Sector &amp; Region Breakout'!$B66))</f>
        <v>123.94823046651715</v>
      </c>
      <c r="R66" s="2">
        <f>IF($A66="GCAM",SUMIFS('GCAM By Region By Sector'!R:R,'GCAM By Region By Sector'!$C:$C,$C66,'GCAM By Region By Sector'!$B:$B,$B66)*10^3,SUMIFS('EPS Emissions'!S:S,'EPS Emissions'!$D:$D,'BAU Sector &amp; Region Breakout'!$C66,'EPS Emissions'!$C:$C,'BAU Sector &amp; Region Breakout'!$B66))</f>
        <v>121.86901886800189</v>
      </c>
      <c r="S66" s="2">
        <f>IF($A66="GCAM",SUMIFS('GCAM By Region By Sector'!S:S,'GCAM By Region By Sector'!$C:$C,$C66,'GCAM By Region By Sector'!$B:$B,$B66)*10^3,SUMIFS('EPS Emissions'!T:T,'EPS Emissions'!$D:$D,'BAU Sector &amp; Region Breakout'!$C66,'EPS Emissions'!$C:$C,'BAU Sector &amp; Region Breakout'!$B66))</f>
        <v>119.78980726948662</v>
      </c>
      <c r="T66" s="2">
        <f>IF($A66="GCAM",SUMIFS('GCAM By Region By Sector'!T:T,'GCAM By Region By Sector'!$C:$C,$C66,'GCAM By Region By Sector'!$B:$B,$B66)*10^3,SUMIFS('EPS Emissions'!U:U,'EPS Emissions'!$D:$D,'BAU Sector &amp; Region Breakout'!$C66,'EPS Emissions'!$C:$C,'BAU Sector &amp; Region Breakout'!$B66))</f>
        <v>117.87670251117321</v>
      </c>
      <c r="U66" s="2">
        <f>IF($A66="GCAM",SUMIFS('GCAM By Region By Sector'!U:U,'GCAM By Region By Sector'!$C:$C,$C66,'GCAM By Region By Sector'!$B:$B,$B66)*10^3,SUMIFS('EPS Emissions'!V:V,'EPS Emissions'!$D:$D,'BAU Sector &amp; Region Breakout'!$C66,'EPS Emissions'!$C:$C,'BAU Sector &amp; Region Breakout'!$B66))</f>
        <v>115.9635977528598</v>
      </c>
      <c r="V66" s="2">
        <f>IF($A66="GCAM",SUMIFS('GCAM By Region By Sector'!V:V,'GCAM By Region By Sector'!$C:$C,$C66,'GCAM By Region By Sector'!$B:$B,$B66)*10^3,SUMIFS('EPS Emissions'!W:W,'EPS Emissions'!$D:$D,'BAU Sector &amp; Region Breakout'!$C66,'EPS Emissions'!$C:$C,'BAU Sector &amp; Region Breakout'!$B66))</f>
        <v>114.05049299454639</v>
      </c>
      <c r="W66" s="2">
        <f>IF($A66="GCAM",SUMIFS('GCAM By Region By Sector'!W:W,'GCAM By Region By Sector'!$C:$C,$C66,'GCAM By Region By Sector'!$B:$B,$B66)*10^3,SUMIFS('EPS Emissions'!X:X,'EPS Emissions'!$D:$D,'BAU Sector &amp; Region Breakout'!$C66,'EPS Emissions'!$C:$C,'BAU Sector &amp; Region Breakout'!$B66))</f>
        <v>112.13738823623299</v>
      </c>
      <c r="X66" s="2">
        <f>IF($A66="GCAM",SUMIFS('GCAM By Region By Sector'!X:X,'GCAM By Region By Sector'!$C:$C,$C66,'GCAM By Region By Sector'!$B:$B,$B66)*10^3,SUMIFS('EPS Emissions'!Y:Y,'EPS Emissions'!$D:$D,'BAU Sector &amp; Region Breakout'!$C66,'EPS Emissions'!$C:$C,'BAU Sector &amp; Region Breakout'!$B66))</f>
        <v>110.22428347791958</v>
      </c>
      <c r="Y66" s="2">
        <f>IF($A66="GCAM",SUMIFS('GCAM By Region By Sector'!Y:Y,'GCAM By Region By Sector'!$C:$C,$C66,'GCAM By Region By Sector'!$B:$B,$B66)*10^3,SUMIFS('EPS Emissions'!Z:Z,'EPS Emissions'!$D:$D,'BAU Sector &amp; Region Breakout'!$C66,'EPS Emissions'!$C:$C,'BAU Sector &amp; Region Breakout'!$B66))</f>
        <v>109.20123502322726</v>
      </c>
      <c r="Z66" s="2">
        <f>IF($A66="GCAM",SUMIFS('GCAM By Region By Sector'!Z:Z,'GCAM By Region By Sector'!$C:$C,$C66,'GCAM By Region By Sector'!$B:$B,$B66)*10^3,SUMIFS('EPS Emissions'!AA:AA,'EPS Emissions'!$D:$D,'BAU Sector &amp; Region Breakout'!$C66,'EPS Emissions'!$C:$C,'BAU Sector &amp; Region Breakout'!$B66))</f>
        <v>108.17818656853494</v>
      </c>
      <c r="AA66" s="2">
        <f>IF($A66="GCAM",SUMIFS('GCAM By Region By Sector'!AA:AA,'GCAM By Region By Sector'!$C:$C,$C66,'GCAM By Region By Sector'!$B:$B,$B66)*10^3,SUMIFS('EPS Emissions'!AB:AB,'EPS Emissions'!$D:$D,'BAU Sector &amp; Region Breakout'!$C66,'EPS Emissions'!$C:$C,'BAU Sector &amp; Region Breakout'!$B66))</f>
        <v>107.1551381138426</v>
      </c>
      <c r="AB66" s="2">
        <f>IF($A66="GCAM",SUMIFS('GCAM By Region By Sector'!AB:AB,'GCAM By Region By Sector'!$C:$C,$C66,'GCAM By Region By Sector'!$B:$B,$B66)*10^3,SUMIFS('EPS Emissions'!AC:AC,'EPS Emissions'!$D:$D,'BAU Sector &amp; Region Breakout'!$C66,'EPS Emissions'!$C:$C,'BAU Sector &amp; Region Breakout'!$B66))</f>
        <v>106.13208965915028</v>
      </c>
      <c r="AC66" s="2">
        <f>IF($A66="GCAM",SUMIFS('GCAM By Region By Sector'!AC:AC,'GCAM By Region By Sector'!$C:$C,$C66,'GCAM By Region By Sector'!$B:$B,$B66)*10^3,SUMIFS('EPS Emissions'!AD:AD,'EPS Emissions'!$D:$D,'BAU Sector &amp; Region Breakout'!$C66,'EPS Emissions'!$C:$C,'BAU Sector &amp; Region Breakout'!$B66))</f>
        <v>105.10904120445795</v>
      </c>
      <c r="AD66" s="2">
        <f>IF($A66="GCAM",SUMIFS('GCAM By Region By Sector'!AD:AD,'GCAM By Region By Sector'!$C:$C,$C66,'GCAM By Region By Sector'!$B:$B,$B66)*10^3,SUMIFS('EPS Emissions'!AE:AE,'EPS Emissions'!$D:$D,'BAU Sector &amp; Region Breakout'!$C66,'EPS Emissions'!$C:$C,'BAU Sector &amp; Region Breakout'!$B66))</f>
        <v>104.35833457930909</v>
      </c>
      <c r="AE66" s="2">
        <f>IF($A66="GCAM",SUMIFS('GCAM By Region By Sector'!AE:AE,'GCAM By Region By Sector'!$C:$C,$C66,'GCAM By Region By Sector'!$B:$B,$B66)*10^3,SUMIFS('EPS Emissions'!AF:AF,'EPS Emissions'!$D:$D,'BAU Sector &amp; Region Breakout'!$C66,'EPS Emissions'!$C:$C,'BAU Sector &amp; Region Breakout'!$B66))</f>
        <v>103.60762795416024</v>
      </c>
      <c r="AF66" s="2">
        <f>IF($A66="GCAM",SUMIFS('GCAM By Region By Sector'!AF:AF,'GCAM By Region By Sector'!$C:$C,$C66,'GCAM By Region By Sector'!$B:$B,$B66)*10^3,SUMIFS('EPS Emissions'!AG:AG,'EPS Emissions'!$D:$D,'BAU Sector &amp; Region Breakout'!$C66,'EPS Emissions'!$C:$C,'BAU Sector &amp; Region Breakout'!$B66))</f>
        <v>102.85692132901136</v>
      </c>
      <c r="AG66" s="2">
        <f>IF($A66="GCAM",SUMIFS('GCAM By Region By Sector'!AG:AG,'GCAM By Region By Sector'!$C:$C,$C66,'GCAM By Region By Sector'!$B:$B,$B66)*10^3,SUMIFS('EPS Emissions'!AH:AH,'EPS Emissions'!$D:$D,'BAU Sector &amp; Region Breakout'!$C66,'EPS Emissions'!$C:$C,'BAU Sector &amp; Region Breakout'!$B66))</f>
        <v>102.10621470386251</v>
      </c>
      <c r="AH66" s="2">
        <f>IF($A66="GCAM",SUMIFS('GCAM By Region By Sector'!AH:AH,'GCAM By Region By Sector'!$C:$C,$C66,'GCAM By Region By Sector'!$B:$B,$B66)*10^3,SUMIFS('EPS Emissions'!AI:AI,'EPS Emissions'!$D:$D,'BAU Sector &amp; Region Breakout'!$C66,'EPS Emissions'!$C:$C,'BAU Sector &amp; Region Breakout'!$B66))</f>
        <v>101.35550807871364</v>
      </c>
    </row>
    <row r="67" spans="1:34" x14ac:dyDescent="0.35">
      <c r="A67" t="str">
        <f>VLOOKUP(B67,'BAU Global Total'!A$3:C$34,3,FALSE)</f>
        <v>GCAM</v>
      </c>
      <c r="B67" t="s">
        <v>21</v>
      </c>
      <c r="C67" t="s">
        <v>68</v>
      </c>
      <c r="D67" s="2">
        <f>IF($A67="GCAM",SUMIFS('GCAM By Region By Sector'!D:D,'GCAM By Region By Sector'!$C:$C,$C67,'GCAM By Region By Sector'!$B:$B,$B67)*10^3,SUMIFS('EPS Emissions'!E:E,'EPS Emissions'!$D:$D,'BAU Sector &amp; Region Breakout'!$C67,'EPS Emissions'!$C:$C,'BAU Sector &amp; Region Breakout'!$B67))</f>
        <v>3.1237284772000002</v>
      </c>
      <c r="E67" s="2">
        <f>IF($A67="GCAM",SUMIFS('GCAM By Region By Sector'!E:E,'GCAM By Region By Sector'!$C:$C,$C67,'GCAM By Region By Sector'!$B:$B,$B67)*10^3,SUMIFS('EPS Emissions'!F:F,'EPS Emissions'!$D:$D,'BAU Sector &amp; Region Breakout'!$C67,'EPS Emissions'!$C:$C,'BAU Sector &amp; Region Breakout'!$B67))</f>
        <v>3.1405743320400004</v>
      </c>
      <c r="F67" s="2">
        <f>IF($A67="GCAM",SUMIFS('GCAM By Region By Sector'!F:F,'GCAM By Region By Sector'!$C:$C,$C67,'GCAM By Region By Sector'!$B:$B,$B67)*10^3,SUMIFS('EPS Emissions'!G:G,'EPS Emissions'!$D:$D,'BAU Sector &amp; Region Breakout'!$C67,'EPS Emissions'!$C:$C,'BAU Sector &amp; Region Breakout'!$B67))</f>
        <v>3.15742018688</v>
      </c>
      <c r="G67" s="2">
        <f>IF($A67="GCAM",SUMIFS('GCAM By Region By Sector'!G:G,'GCAM By Region By Sector'!$C:$C,$C67,'GCAM By Region By Sector'!$B:$B,$B67)*10^3,SUMIFS('EPS Emissions'!H:H,'EPS Emissions'!$D:$D,'BAU Sector &amp; Region Breakout'!$C67,'EPS Emissions'!$C:$C,'BAU Sector &amp; Region Breakout'!$B67))</f>
        <v>3.1742660417200002</v>
      </c>
      <c r="H67" s="2">
        <f>IF($A67="GCAM",SUMIFS('GCAM By Region By Sector'!H:H,'GCAM By Region By Sector'!$C:$C,$C67,'GCAM By Region By Sector'!$B:$B,$B67)*10^3,SUMIFS('EPS Emissions'!I:I,'EPS Emissions'!$D:$D,'BAU Sector &amp; Region Breakout'!$C67,'EPS Emissions'!$C:$C,'BAU Sector &amp; Region Breakout'!$B67))</f>
        <v>3.1911118965599998</v>
      </c>
      <c r="I67" s="2">
        <f>IF($A67="GCAM",SUMIFS('GCAM By Region By Sector'!I:I,'GCAM By Region By Sector'!$C:$C,$C67,'GCAM By Region By Sector'!$B:$B,$B67)*10^3,SUMIFS('EPS Emissions'!J:J,'EPS Emissions'!$D:$D,'BAU Sector &amp; Region Breakout'!$C67,'EPS Emissions'!$C:$C,'BAU Sector &amp; Region Breakout'!$B67))</f>
        <v>3.2079577513999999</v>
      </c>
      <c r="J67" s="2">
        <f>IF($A67="GCAM",SUMIFS('GCAM By Region By Sector'!J:J,'GCAM By Region By Sector'!$C:$C,$C67,'GCAM By Region By Sector'!$B:$B,$B67)*10^3,SUMIFS('EPS Emissions'!K:K,'EPS Emissions'!$D:$D,'BAU Sector &amp; Region Breakout'!$C67,'EPS Emissions'!$C:$C,'BAU Sector &amp; Region Breakout'!$B67))</f>
        <v>3.2078317675199997</v>
      </c>
      <c r="K67" s="2">
        <f>IF($A67="GCAM",SUMIFS('GCAM By Region By Sector'!K:K,'GCAM By Region By Sector'!$C:$C,$C67,'GCAM By Region By Sector'!$B:$B,$B67)*10^3,SUMIFS('EPS Emissions'!L:L,'EPS Emissions'!$D:$D,'BAU Sector &amp; Region Breakout'!$C67,'EPS Emissions'!$C:$C,'BAU Sector &amp; Region Breakout'!$B67))</f>
        <v>3.2077057836400003</v>
      </c>
      <c r="L67" s="2">
        <f>IF($A67="GCAM",SUMIFS('GCAM By Region By Sector'!L:L,'GCAM By Region By Sector'!$C:$C,$C67,'GCAM By Region By Sector'!$B:$B,$B67)*10^3,SUMIFS('EPS Emissions'!M:M,'EPS Emissions'!$D:$D,'BAU Sector &amp; Region Breakout'!$C67,'EPS Emissions'!$C:$C,'BAU Sector &amp; Region Breakout'!$B67))</f>
        <v>3.20757979976</v>
      </c>
      <c r="M67" s="2">
        <f>IF($A67="GCAM",SUMIFS('GCAM By Region By Sector'!M:M,'GCAM By Region By Sector'!$C:$C,$C67,'GCAM By Region By Sector'!$B:$B,$B67)*10^3,SUMIFS('EPS Emissions'!N:N,'EPS Emissions'!$D:$D,'BAU Sector &amp; Region Breakout'!$C67,'EPS Emissions'!$C:$C,'BAU Sector &amp; Region Breakout'!$B67))</f>
        <v>3.2074538158800001</v>
      </c>
      <c r="N67" s="2">
        <f>IF($A67="GCAM",SUMIFS('GCAM By Region By Sector'!N:N,'GCAM By Region By Sector'!$C:$C,$C67,'GCAM By Region By Sector'!$B:$B,$B67)*10^3,SUMIFS('EPS Emissions'!O:O,'EPS Emissions'!$D:$D,'BAU Sector &amp; Region Breakout'!$C67,'EPS Emissions'!$C:$C,'BAU Sector &amp; Region Breakout'!$B67))</f>
        <v>3.2073278319999998</v>
      </c>
      <c r="O67" s="2">
        <f>IF($A67="GCAM",SUMIFS('GCAM By Region By Sector'!O:O,'GCAM By Region By Sector'!$C:$C,$C67,'GCAM By Region By Sector'!$B:$B,$B67)*10^3,SUMIFS('EPS Emissions'!P:P,'EPS Emissions'!$D:$D,'BAU Sector &amp; Region Breakout'!$C67,'EPS Emissions'!$C:$C,'BAU Sector &amp; Region Breakout'!$B67))</f>
        <v>3.2171243759200001</v>
      </c>
      <c r="P67" s="2">
        <f>IF($A67="GCAM",SUMIFS('GCAM By Region By Sector'!P:P,'GCAM By Region By Sector'!$C:$C,$C67,'GCAM By Region By Sector'!$B:$B,$B67)*10^3,SUMIFS('EPS Emissions'!Q:Q,'EPS Emissions'!$D:$D,'BAU Sector &amp; Region Breakout'!$C67,'EPS Emissions'!$C:$C,'BAU Sector &amp; Region Breakout'!$B67))</f>
        <v>3.22692091984</v>
      </c>
      <c r="Q67" s="2">
        <f>IF($A67="GCAM",SUMIFS('GCAM By Region By Sector'!Q:Q,'GCAM By Region By Sector'!$C:$C,$C67,'GCAM By Region By Sector'!$B:$B,$B67)*10^3,SUMIFS('EPS Emissions'!R:R,'EPS Emissions'!$D:$D,'BAU Sector &amp; Region Breakout'!$C67,'EPS Emissions'!$C:$C,'BAU Sector &amp; Region Breakout'!$B67))</f>
        <v>3.2367174637599998</v>
      </c>
      <c r="R67" s="2">
        <f>IF($A67="GCAM",SUMIFS('GCAM By Region By Sector'!R:R,'GCAM By Region By Sector'!$C:$C,$C67,'GCAM By Region By Sector'!$B:$B,$B67)*10^3,SUMIFS('EPS Emissions'!S:S,'EPS Emissions'!$D:$D,'BAU Sector &amp; Region Breakout'!$C67,'EPS Emissions'!$C:$C,'BAU Sector &amp; Region Breakout'!$B67))</f>
        <v>3.2465140076799996</v>
      </c>
      <c r="S67" s="2">
        <f>IF($A67="GCAM",SUMIFS('GCAM By Region By Sector'!S:S,'GCAM By Region By Sector'!$C:$C,$C67,'GCAM By Region By Sector'!$B:$B,$B67)*10^3,SUMIFS('EPS Emissions'!T:T,'EPS Emissions'!$D:$D,'BAU Sector &amp; Region Breakout'!$C67,'EPS Emissions'!$C:$C,'BAU Sector &amp; Region Breakout'!$B67))</f>
        <v>3.2563105515999999</v>
      </c>
      <c r="T67" s="2">
        <f>IF($A67="GCAM",SUMIFS('GCAM By Region By Sector'!T:T,'GCAM By Region By Sector'!$C:$C,$C67,'GCAM By Region By Sector'!$B:$B,$B67)*10^3,SUMIFS('EPS Emissions'!U:U,'EPS Emissions'!$D:$D,'BAU Sector &amp; Region Breakout'!$C67,'EPS Emissions'!$C:$C,'BAU Sector &amp; Region Breakout'!$B67))</f>
        <v>3.2760533805199987</v>
      </c>
      <c r="U67" s="2">
        <f>IF($A67="GCAM",SUMIFS('GCAM By Region By Sector'!U:U,'GCAM By Region By Sector'!$C:$C,$C67,'GCAM By Region By Sector'!$B:$B,$B67)*10^3,SUMIFS('EPS Emissions'!V:V,'EPS Emissions'!$D:$D,'BAU Sector &amp; Region Breakout'!$C67,'EPS Emissions'!$C:$C,'BAU Sector &amp; Region Breakout'!$B67))</f>
        <v>3.2957962094399984</v>
      </c>
      <c r="V67" s="2">
        <f>IF($A67="GCAM",SUMIFS('GCAM By Region By Sector'!V:V,'GCAM By Region By Sector'!$C:$C,$C67,'GCAM By Region By Sector'!$B:$B,$B67)*10^3,SUMIFS('EPS Emissions'!W:W,'EPS Emissions'!$D:$D,'BAU Sector &amp; Region Breakout'!$C67,'EPS Emissions'!$C:$C,'BAU Sector &amp; Region Breakout'!$B67))</f>
        <v>3.3155390383599976</v>
      </c>
      <c r="W67" s="2">
        <f>IF($A67="GCAM",SUMIFS('GCAM By Region By Sector'!W:W,'GCAM By Region By Sector'!$C:$C,$C67,'GCAM By Region By Sector'!$B:$B,$B67)*10^3,SUMIFS('EPS Emissions'!X:X,'EPS Emissions'!$D:$D,'BAU Sector &amp; Region Breakout'!$C67,'EPS Emissions'!$C:$C,'BAU Sector &amp; Region Breakout'!$B67))</f>
        <v>3.3352818672799973</v>
      </c>
      <c r="X67" s="2">
        <f>IF($A67="GCAM",SUMIFS('GCAM By Region By Sector'!X:X,'GCAM By Region By Sector'!$C:$C,$C67,'GCAM By Region By Sector'!$B:$B,$B67)*10^3,SUMIFS('EPS Emissions'!Y:Y,'EPS Emissions'!$D:$D,'BAU Sector &amp; Region Breakout'!$C67,'EPS Emissions'!$C:$C,'BAU Sector &amp; Region Breakout'!$B67))</f>
        <v>3.3550246961999965</v>
      </c>
      <c r="Y67" s="2">
        <f>IF($A67="GCAM",SUMIFS('GCAM By Region By Sector'!Y:Y,'GCAM By Region By Sector'!$C:$C,$C67,'GCAM By Region By Sector'!$B:$B,$B67)*10^3,SUMIFS('EPS Emissions'!Z:Z,'EPS Emissions'!$D:$D,'BAU Sector &amp; Region Breakout'!$C67,'EPS Emissions'!$C:$C,'BAU Sector &amp; Region Breakout'!$B67))</f>
        <v>3.3810667752999963</v>
      </c>
      <c r="Z67" s="2">
        <f>IF($A67="GCAM",SUMIFS('GCAM By Region By Sector'!Z:Z,'GCAM By Region By Sector'!$C:$C,$C67,'GCAM By Region By Sector'!$B:$B,$B67)*10^3,SUMIFS('EPS Emissions'!AA:AA,'EPS Emissions'!$D:$D,'BAU Sector &amp; Region Breakout'!$C67,'EPS Emissions'!$C:$C,'BAU Sector &amp; Region Breakout'!$B67))</f>
        <v>3.4071088543999966</v>
      </c>
      <c r="AA67" s="2">
        <f>IF($A67="GCAM",SUMIFS('GCAM By Region By Sector'!AA:AA,'GCAM By Region By Sector'!$C:$C,$C67,'GCAM By Region By Sector'!$B:$B,$B67)*10^3,SUMIFS('EPS Emissions'!AB:AB,'EPS Emissions'!$D:$D,'BAU Sector &amp; Region Breakout'!$C67,'EPS Emissions'!$C:$C,'BAU Sector &amp; Region Breakout'!$B67))</f>
        <v>3.4331509334999968</v>
      </c>
      <c r="AB67" s="2">
        <f>IF($A67="GCAM",SUMIFS('GCAM By Region By Sector'!AB:AB,'GCAM By Region By Sector'!$C:$C,$C67,'GCAM By Region By Sector'!$B:$B,$B67)*10^3,SUMIFS('EPS Emissions'!AC:AC,'EPS Emissions'!$D:$D,'BAU Sector &amp; Region Breakout'!$C67,'EPS Emissions'!$C:$C,'BAU Sector &amp; Region Breakout'!$B67))</f>
        <v>3.4591930125999966</v>
      </c>
      <c r="AC67" s="2">
        <f>IF($A67="GCAM",SUMIFS('GCAM By Region By Sector'!AC:AC,'GCAM By Region By Sector'!$C:$C,$C67,'GCAM By Region By Sector'!$B:$B,$B67)*10^3,SUMIFS('EPS Emissions'!AD:AD,'EPS Emissions'!$D:$D,'BAU Sector &amp; Region Breakout'!$C67,'EPS Emissions'!$C:$C,'BAU Sector &amp; Region Breakout'!$B67))</f>
        <v>3.4852350916999968</v>
      </c>
      <c r="AD67" s="2">
        <f>IF($A67="GCAM",SUMIFS('GCAM By Region By Sector'!AD:AD,'GCAM By Region By Sector'!$C:$C,$C67,'GCAM By Region By Sector'!$B:$B,$B67)*10^3,SUMIFS('EPS Emissions'!AE:AE,'EPS Emissions'!$D:$D,'BAU Sector &amp; Region Breakout'!$C67,'EPS Emissions'!$C:$C,'BAU Sector &amp; Region Breakout'!$B67))</f>
        <v>3.5116236752799965</v>
      </c>
      <c r="AE67" s="2">
        <f>IF($A67="GCAM",SUMIFS('GCAM By Region By Sector'!AE:AE,'GCAM By Region By Sector'!$C:$C,$C67,'GCAM By Region By Sector'!$B:$B,$B67)*10^3,SUMIFS('EPS Emissions'!AF:AF,'EPS Emissions'!$D:$D,'BAU Sector &amp; Region Breakout'!$C67,'EPS Emissions'!$C:$C,'BAU Sector &amp; Region Breakout'!$B67))</f>
        <v>3.5380122588599963</v>
      </c>
      <c r="AF67" s="2">
        <f>IF($A67="GCAM",SUMIFS('GCAM By Region By Sector'!AF:AF,'GCAM By Region By Sector'!$C:$C,$C67,'GCAM By Region By Sector'!$B:$B,$B67)*10^3,SUMIFS('EPS Emissions'!AG:AG,'EPS Emissions'!$D:$D,'BAU Sector &amp; Region Breakout'!$C67,'EPS Emissions'!$C:$C,'BAU Sector &amp; Region Breakout'!$B67))</f>
        <v>3.5644008424399969</v>
      </c>
      <c r="AG67" s="2">
        <f>IF($A67="GCAM",SUMIFS('GCAM By Region By Sector'!AG:AG,'GCAM By Region By Sector'!$C:$C,$C67,'GCAM By Region By Sector'!$B:$B,$B67)*10^3,SUMIFS('EPS Emissions'!AH:AH,'EPS Emissions'!$D:$D,'BAU Sector &amp; Region Breakout'!$C67,'EPS Emissions'!$C:$C,'BAU Sector &amp; Region Breakout'!$B67))</f>
        <v>3.5907894260199966</v>
      </c>
      <c r="AH67" s="2">
        <f>IF($A67="GCAM",SUMIFS('GCAM By Region By Sector'!AH:AH,'GCAM By Region By Sector'!$C:$C,$C67,'GCAM By Region By Sector'!$B:$B,$B67)*10^3,SUMIFS('EPS Emissions'!AI:AI,'EPS Emissions'!$D:$D,'BAU Sector &amp; Region Breakout'!$C67,'EPS Emissions'!$C:$C,'BAU Sector &amp; Region Breakout'!$B67))</f>
        <v>3.6171780095999964</v>
      </c>
    </row>
    <row r="68" spans="1:34" x14ac:dyDescent="0.35">
      <c r="A68" t="str">
        <f>VLOOKUP(B68,'BAU Global Total'!A$3:C$34,3,FALSE)</f>
        <v>GCAM</v>
      </c>
      <c r="B68" t="s">
        <v>21</v>
      </c>
      <c r="C68" t="s">
        <v>69</v>
      </c>
      <c r="D68" s="2">
        <f>IF($A68="GCAM",SUMIFS('GCAM By Region By Sector'!D:D,'GCAM By Region By Sector'!$C:$C,$C68,'GCAM By Region By Sector'!$B:$B,$B68)*10^3,SUMIFS('EPS Emissions'!E:E,'EPS Emissions'!$D:$D,'BAU Sector &amp; Region Breakout'!$C68,'EPS Emissions'!$C:$C,'BAU Sector &amp; Region Breakout'!$B68))</f>
        <v>0</v>
      </c>
      <c r="E68" s="2">
        <f>IF($A68="GCAM",SUMIFS('GCAM By Region By Sector'!E:E,'GCAM By Region By Sector'!$C:$C,$C68,'GCAM By Region By Sector'!$B:$B,$B68)*10^3,SUMIFS('EPS Emissions'!F:F,'EPS Emissions'!$D:$D,'BAU Sector &amp; Region Breakout'!$C68,'EPS Emissions'!$C:$C,'BAU Sector &amp; Region Breakout'!$B68))</f>
        <v>0</v>
      </c>
      <c r="F68" s="2">
        <f>IF($A68="GCAM",SUMIFS('GCAM By Region By Sector'!F:F,'GCAM By Region By Sector'!$C:$C,$C68,'GCAM By Region By Sector'!$B:$B,$B68)*10^3,SUMIFS('EPS Emissions'!G:G,'EPS Emissions'!$D:$D,'BAU Sector &amp; Region Breakout'!$C68,'EPS Emissions'!$C:$C,'BAU Sector &amp; Region Breakout'!$B68))</f>
        <v>0</v>
      </c>
      <c r="G68" s="2">
        <f>IF($A68="GCAM",SUMIFS('GCAM By Region By Sector'!G:G,'GCAM By Region By Sector'!$C:$C,$C68,'GCAM By Region By Sector'!$B:$B,$B68)*10^3,SUMIFS('EPS Emissions'!H:H,'EPS Emissions'!$D:$D,'BAU Sector &amp; Region Breakout'!$C68,'EPS Emissions'!$C:$C,'BAU Sector &amp; Region Breakout'!$B68))</f>
        <v>0</v>
      </c>
      <c r="H68" s="2">
        <f>IF($A68="GCAM",SUMIFS('GCAM By Region By Sector'!H:H,'GCAM By Region By Sector'!$C:$C,$C68,'GCAM By Region By Sector'!$B:$B,$B68)*10^3,SUMIFS('EPS Emissions'!I:I,'EPS Emissions'!$D:$D,'BAU Sector &amp; Region Breakout'!$C68,'EPS Emissions'!$C:$C,'BAU Sector &amp; Region Breakout'!$B68))</f>
        <v>0</v>
      </c>
      <c r="I68" s="2">
        <f>IF($A68="GCAM",SUMIFS('GCAM By Region By Sector'!I:I,'GCAM By Region By Sector'!$C:$C,$C68,'GCAM By Region By Sector'!$B:$B,$B68)*10^3,SUMIFS('EPS Emissions'!J:J,'EPS Emissions'!$D:$D,'BAU Sector &amp; Region Breakout'!$C68,'EPS Emissions'!$C:$C,'BAU Sector &amp; Region Breakout'!$B68))</f>
        <v>0</v>
      </c>
      <c r="J68" s="2">
        <f>IF($A68="GCAM",SUMIFS('GCAM By Region By Sector'!J:J,'GCAM By Region By Sector'!$C:$C,$C68,'GCAM By Region By Sector'!$B:$B,$B68)*10^3,SUMIFS('EPS Emissions'!K:K,'EPS Emissions'!$D:$D,'BAU Sector &amp; Region Breakout'!$C68,'EPS Emissions'!$C:$C,'BAU Sector &amp; Region Breakout'!$B68))</f>
        <v>0</v>
      </c>
      <c r="K68" s="2">
        <f>IF($A68="GCAM",SUMIFS('GCAM By Region By Sector'!K:K,'GCAM By Region By Sector'!$C:$C,$C68,'GCAM By Region By Sector'!$B:$B,$B68)*10^3,SUMIFS('EPS Emissions'!L:L,'EPS Emissions'!$D:$D,'BAU Sector &amp; Region Breakout'!$C68,'EPS Emissions'!$C:$C,'BAU Sector &amp; Region Breakout'!$B68))</f>
        <v>0</v>
      </c>
      <c r="L68" s="2">
        <f>IF($A68="GCAM",SUMIFS('GCAM By Region By Sector'!L:L,'GCAM By Region By Sector'!$C:$C,$C68,'GCAM By Region By Sector'!$B:$B,$B68)*10^3,SUMIFS('EPS Emissions'!M:M,'EPS Emissions'!$D:$D,'BAU Sector &amp; Region Breakout'!$C68,'EPS Emissions'!$C:$C,'BAU Sector &amp; Region Breakout'!$B68))</f>
        <v>0</v>
      </c>
      <c r="M68" s="2">
        <f>IF($A68="GCAM",SUMIFS('GCAM By Region By Sector'!M:M,'GCAM By Region By Sector'!$C:$C,$C68,'GCAM By Region By Sector'!$B:$B,$B68)*10^3,SUMIFS('EPS Emissions'!N:N,'EPS Emissions'!$D:$D,'BAU Sector &amp; Region Breakout'!$C68,'EPS Emissions'!$C:$C,'BAU Sector &amp; Region Breakout'!$B68))</f>
        <v>0</v>
      </c>
      <c r="N68" s="2">
        <f>IF($A68="GCAM",SUMIFS('GCAM By Region By Sector'!N:N,'GCAM By Region By Sector'!$C:$C,$C68,'GCAM By Region By Sector'!$B:$B,$B68)*10^3,SUMIFS('EPS Emissions'!O:O,'EPS Emissions'!$D:$D,'BAU Sector &amp; Region Breakout'!$C68,'EPS Emissions'!$C:$C,'BAU Sector &amp; Region Breakout'!$B68))</f>
        <v>0</v>
      </c>
      <c r="O68" s="2">
        <f>IF($A68="GCAM",SUMIFS('GCAM By Region By Sector'!O:O,'GCAM By Region By Sector'!$C:$C,$C68,'GCAM By Region By Sector'!$B:$B,$B68)*10^3,SUMIFS('EPS Emissions'!P:P,'EPS Emissions'!$D:$D,'BAU Sector &amp; Region Breakout'!$C68,'EPS Emissions'!$C:$C,'BAU Sector &amp; Region Breakout'!$B68))</f>
        <v>0</v>
      </c>
      <c r="P68" s="2">
        <f>IF($A68="GCAM",SUMIFS('GCAM By Region By Sector'!P:P,'GCAM By Region By Sector'!$C:$C,$C68,'GCAM By Region By Sector'!$B:$B,$B68)*10^3,SUMIFS('EPS Emissions'!Q:Q,'EPS Emissions'!$D:$D,'BAU Sector &amp; Region Breakout'!$C68,'EPS Emissions'!$C:$C,'BAU Sector &amp; Region Breakout'!$B68))</f>
        <v>0</v>
      </c>
      <c r="Q68" s="2">
        <f>IF($A68="GCAM",SUMIFS('GCAM By Region By Sector'!Q:Q,'GCAM By Region By Sector'!$C:$C,$C68,'GCAM By Region By Sector'!$B:$B,$B68)*10^3,SUMIFS('EPS Emissions'!R:R,'EPS Emissions'!$D:$D,'BAU Sector &amp; Region Breakout'!$C68,'EPS Emissions'!$C:$C,'BAU Sector &amp; Region Breakout'!$B68))</f>
        <v>0</v>
      </c>
      <c r="R68" s="2">
        <f>IF($A68="GCAM",SUMIFS('GCAM By Region By Sector'!R:R,'GCAM By Region By Sector'!$C:$C,$C68,'GCAM By Region By Sector'!$B:$B,$B68)*10^3,SUMIFS('EPS Emissions'!S:S,'EPS Emissions'!$D:$D,'BAU Sector &amp; Region Breakout'!$C68,'EPS Emissions'!$C:$C,'BAU Sector &amp; Region Breakout'!$B68))</f>
        <v>0</v>
      </c>
      <c r="S68" s="2">
        <f>IF($A68="GCAM",SUMIFS('GCAM By Region By Sector'!S:S,'GCAM By Region By Sector'!$C:$C,$C68,'GCAM By Region By Sector'!$B:$B,$B68)*10^3,SUMIFS('EPS Emissions'!T:T,'EPS Emissions'!$D:$D,'BAU Sector &amp; Region Breakout'!$C68,'EPS Emissions'!$C:$C,'BAU Sector &amp; Region Breakout'!$B68))</f>
        <v>0</v>
      </c>
      <c r="T68" s="2">
        <f>IF($A68="GCAM",SUMIFS('GCAM By Region By Sector'!T:T,'GCAM By Region By Sector'!$C:$C,$C68,'GCAM By Region By Sector'!$B:$B,$B68)*10^3,SUMIFS('EPS Emissions'!U:U,'EPS Emissions'!$D:$D,'BAU Sector &amp; Region Breakout'!$C68,'EPS Emissions'!$C:$C,'BAU Sector &amp; Region Breakout'!$B68))</f>
        <v>0</v>
      </c>
      <c r="U68" s="2">
        <f>IF($A68="GCAM",SUMIFS('GCAM By Region By Sector'!U:U,'GCAM By Region By Sector'!$C:$C,$C68,'GCAM By Region By Sector'!$B:$B,$B68)*10^3,SUMIFS('EPS Emissions'!V:V,'EPS Emissions'!$D:$D,'BAU Sector &amp; Region Breakout'!$C68,'EPS Emissions'!$C:$C,'BAU Sector &amp; Region Breakout'!$B68))</f>
        <v>0</v>
      </c>
      <c r="V68" s="2">
        <f>IF($A68="GCAM",SUMIFS('GCAM By Region By Sector'!V:V,'GCAM By Region By Sector'!$C:$C,$C68,'GCAM By Region By Sector'!$B:$B,$B68)*10^3,SUMIFS('EPS Emissions'!W:W,'EPS Emissions'!$D:$D,'BAU Sector &amp; Region Breakout'!$C68,'EPS Emissions'!$C:$C,'BAU Sector &amp; Region Breakout'!$B68))</f>
        <v>0</v>
      </c>
      <c r="W68" s="2">
        <f>IF($A68="GCAM",SUMIFS('GCAM By Region By Sector'!W:W,'GCAM By Region By Sector'!$C:$C,$C68,'GCAM By Region By Sector'!$B:$B,$B68)*10^3,SUMIFS('EPS Emissions'!X:X,'EPS Emissions'!$D:$D,'BAU Sector &amp; Region Breakout'!$C68,'EPS Emissions'!$C:$C,'BAU Sector &amp; Region Breakout'!$B68))</f>
        <v>0</v>
      </c>
      <c r="X68" s="2">
        <f>IF($A68="GCAM",SUMIFS('GCAM By Region By Sector'!X:X,'GCAM By Region By Sector'!$C:$C,$C68,'GCAM By Region By Sector'!$B:$B,$B68)*10^3,SUMIFS('EPS Emissions'!Y:Y,'EPS Emissions'!$D:$D,'BAU Sector &amp; Region Breakout'!$C68,'EPS Emissions'!$C:$C,'BAU Sector &amp; Region Breakout'!$B68))</f>
        <v>0</v>
      </c>
      <c r="Y68" s="2">
        <f>IF($A68="GCAM",SUMIFS('GCAM By Region By Sector'!Y:Y,'GCAM By Region By Sector'!$C:$C,$C68,'GCAM By Region By Sector'!$B:$B,$B68)*10^3,SUMIFS('EPS Emissions'!Z:Z,'EPS Emissions'!$D:$D,'BAU Sector &amp; Region Breakout'!$C68,'EPS Emissions'!$C:$C,'BAU Sector &amp; Region Breakout'!$B68))</f>
        <v>0</v>
      </c>
      <c r="Z68" s="2">
        <f>IF($A68="GCAM",SUMIFS('GCAM By Region By Sector'!Z:Z,'GCAM By Region By Sector'!$C:$C,$C68,'GCAM By Region By Sector'!$B:$B,$B68)*10^3,SUMIFS('EPS Emissions'!AA:AA,'EPS Emissions'!$D:$D,'BAU Sector &amp; Region Breakout'!$C68,'EPS Emissions'!$C:$C,'BAU Sector &amp; Region Breakout'!$B68))</f>
        <v>0</v>
      </c>
      <c r="AA68" s="2">
        <f>IF($A68="GCAM",SUMIFS('GCAM By Region By Sector'!AA:AA,'GCAM By Region By Sector'!$C:$C,$C68,'GCAM By Region By Sector'!$B:$B,$B68)*10^3,SUMIFS('EPS Emissions'!AB:AB,'EPS Emissions'!$D:$D,'BAU Sector &amp; Region Breakout'!$C68,'EPS Emissions'!$C:$C,'BAU Sector &amp; Region Breakout'!$B68))</f>
        <v>0</v>
      </c>
      <c r="AB68" s="2">
        <f>IF($A68="GCAM",SUMIFS('GCAM By Region By Sector'!AB:AB,'GCAM By Region By Sector'!$C:$C,$C68,'GCAM By Region By Sector'!$B:$B,$B68)*10^3,SUMIFS('EPS Emissions'!AC:AC,'EPS Emissions'!$D:$D,'BAU Sector &amp; Region Breakout'!$C68,'EPS Emissions'!$C:$C,'BAU Sector &amp; Region Breakout'!$B68))</f>
        <v>0</v>
      </c>
      <c r="AC68" s="2">
        <f>IF($A68="GCAM",SUMIFS('GCAM By Region By Sector'!AC:AC,'GCAM By Region By Sector'!$C:$C,$C68,'GCAM By Region By Sector'!$B:$B,$B68)*10^3,SUMIFS('EPS Emissions'!AD:AD,'EPS Emissions'!$D:$D,'BAU Sector &amp; Region Breakout'!$C68,'EPS Emissions'!$C:$C,'BAU Sector &amp; Region Breakout'!$B68))</f>
        <v>0</v>
      </c>
      <c r="AD68" s="2">
        <f>IF($A68="GCAM",SUMIFS('GCAM By Region By Sector'!AD:AD,'GCAM By Region By Sector'!$C:$C,$C68,'GCAM By Region By Sector'!$B:$B,$B68)*10^3,SUMIFS('EPS Emissions'!AE:AE,'EPS Emissions'!$D:$D,'BAU Sector &amp; Region Breakout'!$C68,'EPS Emissions'!$C:$C,'BAU Sector &amp; Region Breakout'!$B68))</f>
        <v>0</v>
      </c>
      <c r="AE68" s="2">
        <f>IF($A68="GCAM",SUMIFS('GCAM By Region By Sector'!AE:AE,'GCAM By Region By Sector'!$C:$C,$C68,'GCAM By Region By Sector'!$B:$B,$B68)*10^3,SUMIFS('EPS Emissions'!AF:AF,'EPS Emissions'!$D:$D,'BAU Sector &amp; Region Breakout'!$C68,'EPS Emissions'!$C:$C,'BAU Sector &amp; Region Breakout'!$B68))</f>
        <v>0</v>
      </c>
      <c r="AF68" s="2">
        <f>IF($A68="GCAM",SUMIFS('GCAM By Region By Sector'!AF:AF,'GCAM By Region By Sector'!$C:$C,$C68,'GCAM By Region By Sector'!$B:$B,$B68)*10^3,SUMIFS('EPS Emissions'!AG:AG,'EPS Emissions'!$D:$D,'BAU Sector &amp; Region Breakout'!$C68,'EPS Emissions'!$C:$C,'BAU Sector &amp; Region Breakout'!$B68))</f>
        <v>0</v>
      </c>
      <c r="AG68" s="2">
        <f>IF($A68="GCAM",SUMIFS('GCAM By Region By Sector'!AG:AG,'GCAM By Region By Sector'!$C:$C,$C68,'GCAM By Region By Sector'!$B:$B,$B68)*10^3,SUMIFS('EPS Emissions'!AH:AH,'EPS Emissions'!$D:$D,'BAU Sector &amp; Region Breakout'!$C68,'EPS Emissions'!$C:$C,'BAU Sector &amp; Region Breakout'!$B68))</f>
        <v>0</v>
      </c>
      <c r="AH68" s="2">
        <f>IF($A68="GCAM",SUMIFS('GCAM By Region By Sector'!AH:AH,'GCAM By Region By Sector'!$C:$C,$C68,'GCAM By Region By Sector'!$B:$B,$B68)*10^3,SUMIFS('EPS Emissions'!AI:AI,'EPS Emissions'!$D:$D,'BAU Sector &amp; Region Breakout'!$C68,'EPS Emissions'!$C:$C,'BAU Sector &amp; Region Breakout'!$B68))</f>
        <v>0</v>
      </c>
    </row>
    <row r="69" spans="1:34" x14ac:dyDescent="0.35">
      <c r="A69" t="str">
        <f>VLOOKUP(B69,'BAU Global Total'!A$3:C$34,3,FALSE)</f>
        <v>EPS</v>
      </c>
      <c r="B69" t="s">
        <v>23</v>
      </c>
      <c r="C69" t="s">
        <v>53</v>
      </c>
      <c r="D69" s="2">
        <f>IF($A69="GCAM",'GCAM By Region By Sector'!D68*10^3,SUMIFS('EPS Emissions'!E:E,'EPS Emissions'!$D:$D,'BAU Sector &amp; Region Breakout'!$C69,'EPS Emissions'!$C:$C,'BAU Sector &amp; Region Breakout'!$B69))</f>
        <v>287.96100000000001</v>
      </c>
      <c r="E69" s="2">
        <f>IF($A69="GCAM",'GCAM By Region By Sector'!E68*10^3,SUMIFS('EPS Emissions'!F:F,'EPS Emissions'!$D:$D,'BAU Sector &amp; Region Breakout'!$C69,'EPS Emissions'!$C:$C,'BAU Sector &amp; Region Breakout'!$B69))</f>
        <v>295.19499999999999</v>
      </c>
      <c r="F69" s="2">
        <f>IF($A69="GCAM",'GCAM By Region By Sector'!F68*10^3,SUMIFS('EPS Emissions'!G:G,'EPS Emissions'!$D:$D,'BAU Sector &amp; Region Breakout'!$C69,'EPS Emissions'!$C:$C,'BAU Sector &amp; Region Breakout'!$B69))</f>
        <v>302.39999999999998</v>
      </c>
      <c r="G69" s="2">
        <f>IF($A69="GCAM",'GCAM By Region By Sector'!G68*10^3,SUMIFS('EPS Emissions'!H:H,'EPS Emissions'!$D:$D,'BAU Sector &amp; Region Breakout'!$C69,'EPS Emissions'!$C:$C,'BAU Sector &amp; Region Breakout'!$B69))</f>
        <v>309.887</v>
      </c>
      <c r="H69" s="2">
        <f>IF($A69="GCAM",'GCAM By Region By Sector'!H68*10^3,SUMIFS('EPS Emissions'!I:I,'EPS Emissions'!$D:$D,'BAU Sector &amp; Region Breakout'!$C69,'EPS Emissions'!$C:$C,'BAU Sector &amp; Region Breakout'!$B69))</f>
        <v>317.30399999999997</v>
      </c>
      <c r="I69" s="2">
        <f>IF($A69="GCAM",'GCAM By Region By Sector'!I68*10^3,SUMIFS('EPS Emissions'!J:J,'EPS Emissions'!$D:$D,'BAU Sector &amp; Region Breakout'!$C69,'EPS Emissions'!$C:$C,'BAU Sector &amp; Region Breakout'!$B69))</f>
        <v>324.32</v>
      </c>
      <c r="J69" s="2">
        <f>IF($A69="GCAM",'GCAM By Region By Sector'!J68*10^3,SUMIFS('EPS Emissions'!K:K,'EPS Emissions'!$D:$D,'BAU Sector &amp; Region Breakout'!$C69,'EPS Emissions'!$C:$C,'BAU Sector &amp; Region Breakout'!$B69))</f>
        <v>332.00599999999997</v>
      </c>
      <c r="K69" s="2">
        <f>IF($A69="GCAM",'GCAM By Region By Sector'!K68*10^3,SUMIFS('EPS Emissions'!L:L,'EPS Emissions'!$D:$D,'BAU Sector &amp; Region Breakout'!$C69,'EPS Emissions'!$C:$C,'BAU Sector &amp; Region Breakout'!$B69))</f>
        <v>339.88900000000001</v>
      </c>
      <c r="L69" s="2">
        <f>IF($A69="GCAM",'GCAM By Region By Sector'!L68*10^3,SUMIFS('EPS Emissions'!M:M,'EPS Emissions'!$D:$D,'BAU Sector &amp; Region Breakout'!$C69,'EPS Emissions'!$C:$C,'BAU Sector &amp; Region Breakout'!$B69))</f>
        <v>348.22899999999998</v>
      </c>
      <c r="M69" s="2">
        <f>IF($A69="GCAM",'GCAM By Region By Sector'!M68*10^3,SUMIFS('EPS Emissions'!N:N,'EPS Emissions'!$D:$D,'BAU Sector &amp; Region Breakout'!$C69,'EPS Emissions'!$C:$C,'BAU Sector &amp; Region Breakout'!$B69))</f>
        <v>356.05799999999999</v>
      </c>
      <c r="N69" s="2">
        <f>IF($A69="GCAM",'GCAM By Region By Sector'!N68*10^3,SUMIFS('EPS Emissions'!O:O,'EPS Emissions'!$D:$D,'BAU Sector &amp; Region Breakout'!$C69,'EPS Emissions'!$C:$C,'BAU Sector &amp; Region Breakout'!$B69))</f>
        <v>363.97199999999998</v>
      </c>
      <c r="O69" s="2">
        <f>IF($A69="GCAM",'GCAM By Region By Sector'!O68*10^3,SUMIFS('EPS Emissions'!P:P,'EPS Emissions'!$D:$D,'BAU Sector &amp; Region Breakout'!$C69,'EPS Emissions'!$C:$C,'BAU Sector &amp; Region Breakout'!$B69))</f>
        <v>368.77100000000002</v>
      </c>
      <c r="P69" s="2">
        <f>IF($A69="GCAM",'GCAM By Region By Sector'!P68*10^3,SUMIFS('EPS Emissions'!Q:Q,'EPS Emissions'!$D:$D,'BAU Sector &amp; Region Breakout'!$C69,'EPS Emissions'!$C:$C,'BAU Sector &amp; Region Breakout'!$B69))</f>
        <v>373.07100000000003</v>
      </c>
      <c r="Q69" s="2">
        <f>IF($A69="GCAM",'GCAM By Region By Sector'!Q68*10^3,SUMIFS('EPS Emissions'!R:R,'EPS Emissions'!$D:$D,'BAU Sector &amp; Region Breakout'!$C69,'EPS Emissions'!$C:$C,'BAU Sector &amp; Region Breakout'!$B69))</f>
        <v>377.846</v>
      </c>
      <c r="R69" s="2">
        <f>IF($A69="GCAM",'GCAM By Region By Sector'!R68*10^3,SUMIFS('EPS Emissions'!S:S,'EPS Emissions'!$D:$D,'BAU Sector &amp; Region Breakout'!$C69,'EPS Emissions'!$C:$C,'BAU Sector &amp; Region Breakout'!$B69))</f>
        <v>382.642</v>
      </c>
      <c r="S69" s="2">
        <f>IF($A69="GCAM",'GCAM By Region By Sector'!S68*10^3,SUMIFS('EPS Emissions'!T:T,'EPS Emissions'!$D:$D,'BAU Sector &amp; Region Breakout'!$C69,'EPS Emissions'!$C:$C,'BAU Sector &amp; Region Breakout'!$B69))</f>
        <v>387.41800000000001</v>
      </c>
      <c r="T69" s="2">
        <f>IF($A69="GCAM",'GCAM By Region By Sector'!T68*10^3,SUMIFS('EPS Emissions'!U:U,'EPS Emissions'!$D:$D,'BAU Sector &amp; Region Breakout'!$C69,'EPS Emissions'!$C:$C,'BAU Sector &amp; Region Breakout'!$B69))</f>
        <v>392.35</v>
      </c>
      <c r="U69" s="2">
        <f>IF($A69="GCAM",'GCAM By Region By Sector'!U68*10^3,SUMIFS('EPS Emissions'!V:V,'EPS Emissions'!$D:$D,'BAU Sector &amp; Region Breakout'!$C69,'EPS Emissions'!$C:$C,'BAU Sector &amp; Region Breakout'!$B69))</f>
        <v>397.41199999999998</v>
      </c>
      <c r="V69" s="2">
        <f>IF($A69="GCAM",'GCAM By Region By Sector'!V68*10^3,SUMIFS('EPS Emissions'!W:W,'EPS Emissions'!$D:$D,'BAU Sector &amp; Region Breakout'!$C69,'EPS Emissions'!$C:$C,'BAU Sector &amp; Region Breakout'!$B69))</f>
        <v>402.36900000000003</v>
      </c>
      <c r="W69" s="2">
        <f>IF($A69="GCAM",'GCAM By Region By Sector'!W68*10^3,SUMIFS('EPS Emissions'!X:X,'EPS Emissions'!$D:$D,'BAU Sector &amp; Region Breakout'!$C69,'EPS Emissions'!$C:$C,'BAU Sector &amp; Region Breakout'!$B69))</f>
        <v>407.34500000000003</v>
      </c>
      <c r="X69" s="2">
        <f>IF($A69="GCAM",'GCAM By Region By Sector'!X68*10^3,SUMIFS('EPS Emissions'!Y:Y,'EPS Emissions'!$D:$D,'BAU Sector &amp; Region Breakout'!$C69,'EPS Emissions'!$C:$C,'BAU Sector &amp; Region Breakout'!$B69))</f>
        <v>412.38</v>
      </c>
      <c r="Y69" s="2">
        <f>IF($A69="GCAM",'GCAM By Region By Sector'!Y68*10^3,SUMIFS('EPS Emissions'!Z:Z,'EPS Emissions'!$D:$D,'BAU Sector &amp; Region Breakout'!$C69,'EPS Emissions'!$C:$C,'BAU Sector &amp; Region Breakout'!$B69))</f>
        <v>415.07499999999999</v>
      </c>
      <c r="Z69" s="2">
        <f>IF($A69="GCAM",'GCAM By Region By Sector'!Z68*10^3,SUMIFS('EPS Emissions'!AA:AA,'EPS Emissions'!$D:$D,'BAU Sector &amp; Region Breakout'!$C69,'EPS Emissions'!$C:$C,'BAU Sector &amp; Region Breakout'!$B69))</f>
        <v>417.71300000000002</v>
      </c>
      <c r="AA69" s="2">
        <f>IF($A69="GCAM",'GCAM By Region By Sector'!AA68*10^3,SUMIFS('EPS Emissions'!AB:AB,'EPS Emissions'!$D:$D,'BAU Sector &amp; Region Breakout'!$C69,'EPS Emissions'!$C:$C,'BAU Sector &amp; Region Breakout'!$B69))</f>
        <v>419.97399999999999</v>
      </c>
      <c r="AB69" s="2">
        <f>IF($A69="GCAM",'GCAM By Region By Sector'!AB68*10^3,SUMIFS('EPS Emissions'!AC:AC,'EPS Emissions'!$D:$D,'BAU Sector &amp; Region Breakout'!$C69,'EPS Emissions'!$C:$C,'BAU Sector &amp; Region Breakout'!$B69))</f>
        <v>422.69600000000003</v>
      </c>
      <c r="AC69" s="2">
        <f>IF($A69="GCAM",'GCAM By Region By Sector'!AC68*10^3,SUMIFS('EPS Emissions'!AD:AD,'EPS Emissions'!$D:$D,'BAU Sector &amp; Region Breakout'!$C69,'EPS Emissions'!$C:$C,'BAU Sector &amp; Region Breakout'!$B69))</f>
        <v>425.351</v>
      </c>
      <c r="AD69" s="2">
        <f>IF($A69="GCAM",'GCAM By Region By Sector'!AD68*10^3,SUMIFS('EPS Emissions'!AE:AE,'EPS Emissions'!$D:$D,'BAU Sector &amp; Region Breakout'!$C69,'EPS Emissions'!$C:$C,'BAU Sector &amp; Region Breakout'!$B69))</f>
        <v>428.88099999999997</v>
      </c>
      <c r="AE69" s="2">
        <f>IF($A69="GCAM",'GCAM By Region By Sector'!AE68*10^3,SUMIFS('EPS Emissions'!AF:AF,'EPS Emissions'!$D:$D,'BAU Sector &amp; Region Breakout'!$C69,'EPS Emissions'!$C:$C,'BAU Sector &amp; Region Breakout'!$B69))</f>
        <v>432.38900000000001</v>
      </c>
      <c r="AF69" s="2">
        <f>IF($A69="GCAM",'GCAM By Region By Sector'!AF68*10^3,SUMIFS('EPS Emissions'!AG:AG,'EPS Emissions'!$D:$D,'BAU Sector &amp; Region Breakout'!$C69,'EPS Emissions'!$C:$C,'BAU Sector &amp; Region Breakout'!$B69))</f>
        <v>436.05</v>
      </c>
      <c r="AG69" s="2">
        <f>IF($A69="GCAM",'GCAM By Region By Sector'!AG68*10^3,SUMIFS('EPS Emissions'!AH:AH,'EPS Emissions'!$D:$D,'BAU Sector &amp; Region Breakout'!$C69,'EPS Emissions'!$C:$C,'BAU Sector &amp; Region Breakout'!$B69))</f>
        <v>439.76499999999999</v>
      </c>
      <c r="AH69" s="2">
        <f>IF($A69="GCAM",'GCAM By Region By Sector'!AH68*10^3,SUMIFS('EPS Emissions'!AI:AI,'EPS Emissions'!$D:$D,'BAU Sector &amp; Region Breakout'!$C69,'EPS Emissions'!$C:$C,'BAU Sector &amp; Region Breakout'!$B69))</f>
        <v>443.25299999999999</v>
      </c>
    </row>
    <row r="70" spans="1:34" x14ac:dyDescent="0.35">
      <c r="A70" t="str">
        <f>VLOOKUP(B70,'BAU Global Total'!A$3:C$34,3,FALSE)</f>
        <v>EPS</v>
      </c>
      <c r="B70" t="s">
        <v>23</v>
      </c>
      <c r="C70" t="s">
        <v>60</v>
      </c>
      <c r="D70" s="2">
        <f>IF($A70="GCAM",'GCAM By Region By Sector'!D69*10^3,SUMIFS('EPS Emissions'!E:E,'EPS Emissions'!$D:$D,'BAU Sector &amp; Region Breakout'!$C70,'EPS Emissions'!$C:$C,'BAU Sector &amp; Region Breakout'!$B70))</f>
        <v>527.73599999999999</v>
      </c>
      <c r="E70" s="2">
        <f>IF($A70="GCAM",'GCAM By Region By Sector'!E69*10^3,SUMIFS('EPS Emissions'!F:F,'EPS Emissions'!$D:$D,'BAU Sector &amp; Region Breakout'!$C70,'EPS Emissions'!$C:$C,'BAU Sector &amp; Region Breakout'!$B70))</f>
        <v>537.18700000000001</v>
      </c>
      <c r="F70" s="2">
        <f>IF($A70="GCAM",'GCAM By Region By Sector'!F69*10^3,SUMIFS('EPS Emissions'!G:G,'EPS Emissions'!$D:$D,'BAU Sector &amp; Region Breakout'!$C70,'EPS Emissions'!$C:$C,'BAU Sector &amp; Region Breakout'!$B70))</f>
        <v>546.63699999999994</v>
      </c>
      <c r="G70" s="2">
        <f>IF($A70="GCAM",'GCAM By Region By Sector'!G69*10^3,SUMIFS('EPS Emissions'!H:H,'EPS Emissions'!$D:$D,'BAU Sector &amp; Region Breakout'!$C70,'EPS Emissions'!$C:$C,'BAU Sector &amp; Region Breakout'!$B70))</f>
        <v>556.08799999999997</v>
      </c>
      <c r="H70" s="2">
        <f>IF($A70="GCAM",'GCAM By Region By Sector'!H69*10^3,SUMIFS('EPS Emissions'!I:I,'EPS Emissions'!$D:$D,'BAU Sector &amp; Region Breakout'!$C70,'EPS Emissions'!$C:$C,'BAU Sector &amp; Region Breakout'!$B70))</f>
        <v>565.72799999999995</v>
      </c>
      <c r="I70" s="2">
        <f>IF($A70="GCAM",'GCAM By Region By Sector'!I69*10^3,SUMIFS('EPS Emissions'!J:J,'EPS Emissions'!$D:$D,'BAU Sector &amp; Region Breakout'!$C70,'EPS Emissions'!$C:$C,'BAU Sector &amp; Region Breakout'!$B70))</f>
        <v>575.26900000000001</v>
      </c>
      <c r="J70" s="2">
        <f>IF($A70="GCAM",'GCAM By Region By Sector'!J69*10^3,SUMIFS('EPS Emissions'!K:K,'EPS Emissions'!$D:$D,'BAU Sector &amp; Region Breakout'!$C70,'EPS Emissions'!$C:$C,'BAU Sector &amp; Region Breakout'!$B70))</f>
        <v>583.99900000000002</v>
      </c>
      <c r="K70" s="2">
        <f>IF($A70="GCAM",'GCAM By Region By Sector'!K69*10^3,SUMIFS('EPS Emissions'!L:L,'EPS Emissions'!$D:$D,'BAU Sector &amp; Region Breakout'!$C70,'EPS Emissions'!$C:$C,'BAU Sector &amp; Region Breakout'!$B70))</f>
        <v>592.83000000000004</v>
      </c>
      <c r="L70" s="2">
        <f>IF($A70="GCAM",'GCAM By Region By Sector'!L69*10^3,SUMIFS('EPS Emissions'!M:M,'EPS Emissions'!$D:$D,'BAU Sector &amp; Region Breakout'!$C70,'EPS Emissions'!$C:$C,'BAU Sector &amp; Region Breakout'!$B70))</f>
        <v>601.55100000000004</v>
      </c>
      <c r="M70" s="2">
        <f>IF($A70="GCAM",'GCAM By Region By Sector'!M69*10^3,SUMIFS('EPS Emissions'!N:N,'EPS Emissions'!$D:$D,'BAU Sector &amp; Region Breakout'!$C70,'EPS Emissions'!$C:$C,'BAU Sector &amp; Region Breakout'!$B70))</f>
        <v>610.27099999999996</v>
      </c>
      <c r="N70" s="2">
        <f>IF($A70="GCAM",'GCAM By Region By Sector'!N69*10^3,SUMIFS('EPS Emissions'!O:O,'EPS Emissions'!$D:$D,'BAU Sector &amp; Region Breakout'!$C70,'EPS Emissions'!$C:$C,'BAU Sector &amp; Region Breakout'!$B70))</f>
        <v>618.88199999999995</v>
      </c>
      <c r="O70" s="2">
        <f>IF($A70="GCAM",'GCAM By Region By Sector'!O69*10^3,SUMIFS('EPS Emissions'!P:P,'EPS Emissions'!$D:$D,'BAU Sector &amp; Region Breakout'!$C70,'EPS Emissions'!$C:$C,'BAU Sector &amp; Region Breakout'!$B70))</f>
        <v>626.79200000000003</v>
      </c>
      <c r="P70" s="2">
        <f>IF($A70="GCAM",'GCAM By Region By Sector'!P69*10^3,SUMIFS('EPS Emissions'!Q:Q,'EPS Emissions'!$D:$D,'BAU Sector &amp; Region Breakout'!$C70,'EPS Emissions'!$C:$C,'BAU Sector &amp; Region Breakout'!$B70))</f>
        <v>634.49300000000005</v>
      </c>
      <c r="Q70" s="2">
        <f>IF($A70="GCAM",'GCAM By Region By Sector'!Q69*10^3,SUMIFS('EPS Emissions'!R:R,'EPS Emissions'!$D:$D,'BAU Sector &amp; Region Breakout'!$C70,'EPS Emissions'!$C:$C,'BAU Sector &amp; Region Breakout'!$B70))</f>
        <v>642.09299999999996</v>
      </c>
      <c r="R70" s="2">
        <f>IF($A70="GCAM",'GCAM By Region By Sector'!R69*10^3,SUMIFS('EPS Emissions'!S:S,'EPS Emissions'!$D:$D,'BAU Sector &amp; Region Breakout'!$C70,'EPS Emissions'!$C:$C,'BAU Sector &amp; Region Breakout'!$B70))</f>
        <v>649.79399999999998</v>
      </c>
      <c r="S70" s="2">
        <f>IF($A70="GCAM",'GCAM By Region By Sector'!S69*10^3,SUMIFS('EPS Emissions'!T:T,'EPS Emissions'!$D:$D,'BAU Sector &amp; Region Breakout'!$C70,'EPS Emissions'!$C:$C,'BAU Sector &amp; Region Breakout'!$B70))</f>
        <v>657.28499999999997</v>
      </c>
      <c r="T70" s="2">
        <f>IF($A70="GCAM",'GCAM By Region By Sector'!T69*10^3,SUMIFS('EPS Emissions'!U:U,'EPS Emissions'!$D:$D,'BAU Sector &amp; Region Breakout'!$C70,'EPS Emissions'!$C:$C,'BAU Sector &amp; Region Breakout'!$B70))</f>
        <v>660.84</v>
      </c>
      <c r="U70" s="2">
        <f>IF($A70="GCAM",'GCAM By Region By Sector'!U69*10^3,SUMIFS('EPS Emissions'!V:V,'EPS Emissions'!$D:$D,'BAU Sector &amp; Region Breakout'!$C70,'EPS Emissions'!$C:$C,'BAU Sector &amp; Region Breakout'!$B70))</f>
        <v>664.32100000000003</v>
      </c>
      <c r="V70" s="2">
        <f>IF($A70="GCAM",'GCAM By Region By Sector'!V69*10^3,SUMIFS('EPS Emissions'!W:W,'EPS Emissions'!$D:$D,'BAU Sector &amp; Region Breakout'!$C70,'EPS Emissions'!$C:$C,'BAU Sector &amp; Region Breakout'!$B70))</f>
        <v>667.90200000000004</v>
      </c>
      <c r="W70" s="2">
        <f>IF($A70="GCAM",'GCAM By Region By Sector'!W69*10^3,SUMIFS('EPS Emissions'!X:X,'EPS Emissions'!$D:$D,'BAU Sector &amp; Region Breakout'!$C70,'EPS Emissions'!$C:$C,'BAU Sector &amp; Region Breakout'!$B70))</f>
        <v>671.28200000000004</v>
      </c>
      <c r="X70" s="2">
        <f>IF($A70="GCAM",'GCAM By Region By Sector'!X69*10^3,SUMIFS('EPS Emissions'!Y:Y,'EPS Emissions'!$D:$D,'BAU Sector &amp; Region Breakout'!$C70,'EPS Emissions'!$C:$C,'BAU Sector &amp; Region Breakout'!$B70))</f>
        <v>674.65300000000002</v>
      </c>
      <c r="Y70" s="2">
        <f>IF($A70="GCAM",'GCAM By Region By Sector'!Y69*10^3,SUMIFS('EPS Emissions'!Z:Z,'EPS Emissions'!$D:$D,'BAU Sector &amp; Region Breakout'!$C70,'EPS Emissions'!$C:$C,'BAU Sector &amp; Region Breakout'!$B70))</f>
        <v>678.11300000000006</v>
      </c>
      <c r="Z70" s="2">
        <f>IF($A70="GCAM",'GCAM By Region By Sector'!Z69*10^3,SUMIFS('EPS Emissions'!AA:AA,'EPS Emissions'!$D:$D,'BAU Sector &amp; Region Breakout'!$C70,'EPS Emissions'!$C:$C,'BAU Sector &amp; Region Breakout'!$B70))</f>
        <v>681.57399999999996</v>
      </c>
      <c r="AA70" s="2">
        <f>IF($A70="GCAM",'GCAM By Region By Sector'!AA69*10^3,SUMIFS('EPS Emissions'!AB:AB,'EPS Emissions'!$D:$D,'BAU Sector &amp; Region Breakout'!$C70,'EPS Emissions'!$C:$C,'BAU Sector &amp; Region Breakout'!$B70))</f>
        <v>685.03399999999999</v>
      </c>
      <c r="AB70" s="2">
        <f>IF($A70="GCAM",'GCAM By Region By Sector'!AB69*10^3,SUMIFS('EPS Emissions'!AC:AC,'EPS Emissions'!$D:$D,'BAU Sector &amp; Region Breakout'!$C70,'EPS Emissions'!$C:$C,'BAU Sector &amp; Region Breakout'!$B70))</f>
        <v>688.39499999999998</v>
      </c>
      <c r="AC70" s="2">
        <f>IF($A70="GCAM",'GCAM By Region By Sector'!AC69*10^3,SUMIFS('EPS Emissions'!AD:AD,'EPS Emissions'!$D:$D,'BAU Sector &amp; Region Breakout'!$C70,'EPS Emissions'!$C:$C,'BAU Sector &amp; Region Breakout'!$B70))</f>
        <v>691.745</v>
      </c>
      <c r="AD70" s="2">
        <f>IF($A70="GCAM",'GCAM By Region By Sector'!AD69*10^3,SUMIFS('EPS Emissions'!AE:AE,'EPS Emissions'!$D:$D,'BAU Sector &amp; Region Breakout'!$C70,'EPS Emissions'!$C:$C,'BAU Sector &amp; Region Breakout'!$B70))</f>
        <v>695.18600000000004</v>
      </c>
      <c r="AE70" s="2">
        <f>IF($A70="GCAM",'GCAM By Region By Sector'!AE69*10^3,SUMIFS('EPS Emissions'!AF:AF,'EPS Emissions'!$D:$D,'BAU Sector &amp; Region Breakout'!$C70,'EPS Emissions'!$C:$C,'BAU Sector &amp; Region Breakout'!$B70))</f>
        <v>698.63699999999994</v>
      </c>
      <c r="AF70" s="2">
        <f>IF($A70="GCAM",'GCAM By Region By Sector'!AF69*10^3,SUMIFS('EPS Emissions'!AG:AG,'EPS Emissions'!$D:$D,'BAU Sector &amp; Region Breakout'!$C70,'EPS Emissions'!$C:$C,'BAU Sector &amp; Region Breakout'!$B70))</f>
        <v>701.97699999999998</v>
      </c>
      <c r="AG70" s="2">
        <f>IF($A70="GCAM",'GCAM By Region By Sector'!AG69*10^3,SUMIFS('EPS Emissions'!AH:AH,'EPS Emissions'!$D:$D,'BAU Sector &amp; Region Breakout'!$C70,'EPS Emissions'!$C:$C,'BAU Sector &amp; Region Breakout'!$B70))</f>
        <v>705.31799999999998</v>
      </c>
      <c r="AH70" s="2">
        <f>IF($A70="GCAM",'GCAM By Region By Sector'!AH69*10^3,SUMIFS('EPS Emissions'!AI:AI,'EPS Emissions'!$D:$D,'BAU Sector &amp; Region Breakout'!$C70,'EPS Emissions'!$C:$C,'BAU Sector &amp; Region Breakout'!$B70))</f>
        <v>708.44799999999998</v>
      </c>
    </row>
    <row r="71" spans="1:34" x14ac:dyDescent="0.35">
      <c r="A71" t="str">
        <f>VLOOKUP(B71,'BAU Global Total'!A$3:C$34,3,FALSE)</f>
        <v>EPS</v>
      </c>
      <c r="B71" t="s">
        <v>23</v>
      </c>
      <c r="C71" t="s">
        <v>70</v>
      </c>
      <c r="D71" s="2">
        <f>IF($A71="GCAM",'GCAM By Region By Sector'!D70*10^3,SUMIFS('EPS Emissions'!E:E,'EPS Emissions'!$D:$D,'BAU Sector &amp; Region Breakout'!$C71,'EPS Emissions'!$C:$C,'BAU Sector &amp; Region Breakout'!$B71))</f>
        <v>103.126</v>
      </c>
      <c r="E71" s="2">
        <f>IF($A71="GCAM",'GCAM By Region By Sector'!E70*10^3,SUMIFS('EPS Emissions'!F:F,'EPS Emissions'!$D:$D,'BAU Sector &amp; Region Breakout'!$C71,'EPS Emissions'!$C:$C,'BAU Sector &amp; Region Breakout'!$B71))</f>
        <v>106.114</v>
      </c>
      <c r="F71" s="2">
        <f>IF($A71="GCAM",'GCAM By Region By Sector'!F70*10^3,SUMIFS('EPS Emissions'!G:G,'EPS Emissions'!$D:$D,'BAU Sector &amp; Region Breakout'!$C71,'EPS Emissions'!$C:$C,'BAU Sector &amp; Region Breakout'!$B71))</f>
        <v>109.044</v>
      </c>
      <c r="G71" s="2">
        <f>IF($A71="GCAM",'GCAM By Region By Sector'!G70*10^3,SUMIFS('EPS Emissions'!H:H,'EPS Emissions'!$D:$D,'BAU Sector &amp; Region Breakout'!$C71,'EPS Emissions'!$C:$C,'BAU Sector &amp; Region Breakout'!$B71))</f>
        <v>112.08199999999999</v>
      </c>
      <c r="H71" s="2">
        <f>IF($A71="GCAM",'GCAM By Region By Sector'!H70*10^3,SUMIFS('EPS Emissions'!I:I,'EPS Emissions'!$D:$D,'BAU Sector &amp; Region Breakout'!$C71,'EPS Emissions'!$C:$C,'BAU Sector &amp; Region Breakout'!$B71))</f>
        <v>115.22</v>
      </c>
      <c r="I71" s="2">
        <f>IF($A71="GCAM",'GCAM By Region By Sector'!I70*10^3,SUMIFS('EPS Emissions'!J:J,'EPS Emissions'!$D:$D,'BAU Sector &amp; Region Breakout'!$C71,'EPS Emissions'!$C:$C,'BAU Sector &amp; Region Breakout'!$B71))</f>
        <v>118.358</v>
      </c>
      <c r="J71" s="2">
        <f>IF($A71="GCAM",'GCAM By Region By Sector'!J70*10^3,SUMIFS('EPS Emissions'!K:K,'EPS Emissions'!$D:$D,'BAU Sector &amp; Region Breakout'!$C71,'EPS Emissions'!$C:$C,'BAU Sector &amp; Region Breakout'!$B71))</f>
        <v>121.285</v>
      </c>
      <c r="K71" s="2">
        <f>IF($A71="GCAM",'GCAM By Region By Sector'!K70*10^3,SUMIFS('EPS Emissions'!L:L,'EPS Emissions'!$D:$D,'BAU Sector &amp; Region Breakout'!$C71,'EPS Emissions'!$C:$C,'BAU Sector &amp; Region Breakout'!$B71))</f>
        <v>124.313</v>
      </c>
      <c r="L71" s="2">
        <f>IF($A71="GCAM",'GCAM By Region By Sector'!L70*10^3,SUMIFS('EPS Emissions'!M:M,'EPS Emissions'!$D:$D,'BAU Sector &amp; Region Breakout'!$C71,'EPS Emissions'!$C:$C,'BAU Sector &amp; Region Breakout'!$B71))</f>
        <v>127.34</v>
      </c>
      <c r="M71" s="2">
        <f>IF($A71="GCAM",'GCAM By Region By Sector'!M70*10^3,SUMIFS('EPS Emissions'!N:N,'EPS Emissions'!$D:$D,'BAU Sector &amp; Region Breakout'!$C71,'EPS Emissions'!$C:$C,'BAU Sector &amp; Region Breakout'!$B71))</f>
        <v>130.36699999999999</v>
      </c>
      <c r="N71" s="2">
        <f>IF($A71="GCAM",'GCAM By Region By Sector'!N70*10^3,SUMIFS('EPS Emissions'!O:O,'EPS Emissions'!$D:$D,'BAU Sector &amp; Region Breakout'!$C71,'EPS Emissions'!$C:$C,'BAU Sector &amp; Region Breakout'!$B71))</f>
        <v>133.495</v>
      </c>
      <c r="O71" s="2">
        <f>IF($A71="GCAM",'GCAM By Region By Sector'!O70*10^3,SUMIFS('EPS Emissions'!P:P,'EPS Emissions'!$D:$D,'BAU Sector &amp; Region Breakout'!$C71,'EPS Emissions'!$C:$C,'BAU Sector &amp; Region Breakout'!$B71))</f>
        <v>136.21899999999999</v>
      </c>
      <c r="P71" s="2">
        <f>IF($A71="GCAM",'GCAM By Region By Sector'!P70*10^3,SUMIFS('EPS Emissions'!Q:Q,'EPS Emissions'!$D:$D,'BAU Sector &amp; Region Breakout'!$C71,'EPS Emissions'!$C:$C,'BAU Sector &amp; Region Breakout'!$B71))</f>
        <v>139.036</v>
      </c>
      <c r="Q71" s="2">
        <f>IF($A71="GCAM",'GCAM By Region By Sector'!Q70*10^3,SUMIFS('EPS Emissions'!R:R,'EPS Emissions'!$D:$D,'BAU Sector &amp; Region Breakout'!$C71,'EPS Emissions'!$C:$C,'BAU Sector &amp; Region Breakout'!$B71))</f>
        <v>141.96</v>
      </c>
      <c r="R71" s="2">
        <f>IF($A71="GCAM",'GCAM By Region By Sector'!R70*10^3,SUMIFS('EPS Emissions'!S:S,'EPS Emissions'!$D:$D,'BAU Sector &amp; Region Breakout'!$C71,'EPS Emissions'!$C:$C,'BAU Sector &amp; Region Breakout'!$B71))</f>
        <v>144.77699999999999</v>
      </c>
      <c r="S71" s="2">
        <f>IF($A71="GCAM",'GCAM By Region By Sector'!S70*10^3,SUMIFS('EPS Emissions'!T:T,'EPS Emissions'!$D:$D,'BAU Sector &amp; Region Breakout'!$C71,'EPS Emissions'!$C:$C,'BAU Sector &amp; Region Breakout'!$B71))</f>
        <v>147.70099999999999</v>
      </c>
      <c r="T71" s="2">
        <f>IF($A71="GCAM",'GCAM By Region By Sector'!T70*10^3,SUMIFS('EPS Emissions'!U:U,'EPS Emissions'!$D:$D,'BAU Sector &amp; Region Breakout'!$C71,'EPS Emissions'!$C:$C,'BAU Sector &amp; Region Breakout'!$B71))</f>
        <v>149.708</v>
      </c>
      <c r="U71" s="2">
        <f>IF($A71="GCAM",'GCAM By Region By Sector'!U70*10^3,SUMIFS('EPS Emissions'!V:V,'EPS Emissions'!$D:$D,'BAU Sector &amp; Region Breakout'!$C71,'EPS Emissions'!$C:$C,'BAU Sector &amp; Region Breakout'!$B71))</f>
        <v>151.822</v>
      </c>
      <c r="V71" s="2">
        <f>IF($A71="GCAM",'GCAM By Region By Sector'!V70*10^3,SUMIFS('EPS Emissions'!W:W,'EPS Emissions'!$D:$D,'BAU Sector &amp; Region Breakout'!$C71,'EPS Emissions'!$C:$C,'BAU Sector &amp; Region Breakout'!$B71))</f>
        <v>153.928</v>
      </c>
      <c r="W71" s="2">
        <f>IF($A71="GCAM",'GCAM By Region By Sector'!W70*10^3,SUMIFS('EPS Emissions'!X:X,'EPS Emissions'!$D:$D,'BAU Sector &amp; Region Breakout'!$C71,'EPS Emissions'!$C:$C,'BAU Sector &amp; Region Breakout'!$B71))</f>
        <v>156.042</v>
      </c>
      <c r="X71" s="2">
        <f>IF($A71="GCAM",'GCAM By Region By Sector'!X70*10^3,SUMIFS('EPS Emissions'!Y:Y,'EPS Emissions'!$D:$D,'BAU Sector &amp; Region Breakout'!$C71,'EPS Emissions'!$C:$C,'BAU Sector &amp; Region Breakout'!$B71))</f>
        <v>158.256</v>
      </c>
      <c r="Y71" s="2">
        <f>IF($A71="GCAM",'GCAM By Region By Sector'!Y70*10^3,SUMIFS('EPS Emissions'!Z:Z,'EPS Emissions'!$D:$D,'BAU Sector &amp; Region Breakout'!$C71,'EPS Emissions'!$C:$C,'BAU Sector &amp; Region Breakout'!$B71))</f>
        <v>159.559</v>
      </c>
      <c r="Z71" s="2">
        <f>IF($A71="GCAM",'GCAM By Region By Sector'!Z70*10^3,SUMIFS('EPS Emissions'!AA:AA,'EPS Emissions'!$D:$D,'BAU Sector &amp; Region Breakout'!$C71,'EPS Emissions'!$C:$C,'BAU Sector &amp; Region Breakout'!$B71))</f>
        <v>160.96299999999999</v>
      </c>
      <c r="AA71" s="2">
        <f>IF($A71="GCAM",'GCAM By Region By Sector'!AA70*10^3,SUMIFS('EPS Emissions'!AB:AB,'EPS Emissions'!$D:$D,'BAU Sector &amp; Region Breakout'!$C71,'EPS Emissions'!$C:$C,'BAU Sector &amp; Region Breakout'!$B71))</f>
        <v>162.36600000000001</v>
      </c>
      <c r="AB71" s="2">
        <f>IF($A71="GCAM",'GCAM By Region By Sector'!AB70*10^3,SUMIFS('EPS Emissions'!AC:AC,'EPS Emissions'!$D:$D,'BAU Sector &amp; Region Breakout'!$C71,'EPS Emissions'!$C:$C,'BAU Sector &amp; Region Breakout'!$B71))</f>
        <v>163.77000000000001</v>
      </c>
      <c r="AC71" s="2">
        <f>IF($A71="GCAM",'GCAM By Region By Sector'!AC70*10^3,SUMIFS('EPS Emissions'!AD:AD,'EPS Emissions'!$D:$D,'BAU Sector &amp; Region Breakout'!$C71,'EPS Emissions'!$C:$C,'BAU Sector &amp; Region Breakout'!$B71))</f>
        <v>165.18100000000001</v>
      </c>
      <c r="AD71" s="2">
        <f>IF($A71="GCAM",'GCAM By Region By Sector'!AD70*10^3,SUMIFS('EPS Emissions'!AE:AE,'EPS Emissions'!$D:$D,'BAU Sector &amp; Region Breakout'!$C71,'EPS Emissions'!$C:$C,'BAU Sector &amp; Region Breakout'!$B71))</f>
        <v>166.274</v>
      </c>
      <c r="AE71" s="2">
        <f>IF($A71="GCAM",'GCAM By Region By Sector'!AE70*10^3,SUMIFS('EPS Emissions'!AF:AF,'EPS Emissions'!$D:$D,'BAU Sector &amp; Region Breakout'!$C71,'EPS Emissions'!$C:$C,'BAU Sector &amp; Region Breakout'!$B71))</f>
        <v>167.36799999999999</v>
      </c>
      <c r="AF71" s="2">
        <f>IF($A71="GCAM",'GCAM By Region By Sector'!AF70*10^3,SUMIFS('EPS Emissions'!AG:AG,'EPS Emissions'!$D:$D,'BAU Sector &amp; Region Breakout'!$C71,'EPS Emissions'!$C:$C,'BAU Sector &amp; Region Breakout'!$B71))</f>
        <v>168.46899999999999</v>
      </c>
      <c r="AG71" s="2">
        <f>IF($A71="GCAM",'GCAM By Region By Sector'!AG70*10^3,SUMIFS('EPS Emissions'!AH:AH,'EPS Emissions'!$D:$D,'BAU Sector &amp; Region Breakout'!$C71,'EPS Emissions'!$C:$C,'BAU Sector &amp; Region Breakout'!$B71))</f>
        <v>169.56200000000001</v>
      </c>
      <c r="AH71" s="2">
        <f>IF($A71="GCAM",'GCAM By Region By Sector'!AH70*10^3,SUMIFS('EPS Emissions'!AI:AI,'EPS Emissions'!$D:$D,'BAU Sector &amp; Region Breakout'!$C71,'EPS Emissions'!$C:$C,'BAU Sector &amp; Region Breakout'!$B71))</f>
        <v>170.655</v>
      </c>
    </row>
    <row r="72" spans="1:34" x14ac:dyDescent="0.35">
      <c r="A72" t="str">
        <f>VLOOKUP(B72,'BAU Global Total'!A$3:C$34,3,FALSE)</f>
        <v>EPS</v>
      </c>
      <c r="B72" t="s">
        <v>23</v>
      </c>
      <c r="C72" t="s">
        <v>67</v>
      </c>
      <c r="D72" s="2">
        <f>IF($A72="GCAM",'GCAM By Region By Sector'!D71*10^3,SUMIFS('EPS Emissions'!E:E,'EPS Emissions'!$D:$D,'BAU Sector &amp; Region Breakout'!$C72,'EPS Emissions'!$C:$C,'BAU Sector &amp; Region Breakout'!$B72))</f>
        <v>260.73599999999999</v>
      </c>
      <c r="E72" s="2">
        <f>IF($A72="GCAM",'GCAM By Region By Sector'!E71*10^3,SUMIFS('EPS Emissions'!F:F,'EPS Emissions'!$D:$D,'BAU Sector &amp; Region Breakout'!$C72,'EPS Emissions'!$C:$C,'BAU Sector &amp; Region Breakout'!$B72))</f>
        <v>267.07799999999997</v>
      </c>
      <c r="F72" s="2">
        <f>IF($A72="GCAM",'GCAM By Region By Sector'!F71*10^3,SUMIFS('EPS Emissions'!G:G,'EPS Emissions'!$D:$D,'BAU Sector &amp; Region Breakout'!$C72,'EPS Emissions'!$C:$C,'BAU Sector &amp; Region Breakout'!$B72))</f>
        <v>272.51799999999997</v>
      </c>
      <c r="G72" s="2">
        <f>IF($A72="GCAM",'GCAM By Region By Sector'!G71*10^3,SUMIFS('EPS Emissions'!H:H,'EPS Emissions'!$D:$D,'BAU Sector &amp; Region Breakout'!$C72,'EPS Emissions'!$C:$C,'BAU Sector &amp; Region Breakout'!$B72))</f>
        <v>278.77600000000001</v>
      </c>
      <c r="H72" s="2">
        <f>IF($A72="GCAM",'GCAM By Region By Sector'!H71*10^3,SUMIFS('EPS Emissions'!I:I,'EPS Emissions'!$D:$D,'BAU Sector &amp; Region Breakout'!$C72,'EPS Emissions'!$C:$C,'BAU Sector &amp; Region Breakout'!$B72))</f>
        <v>285.07400000000001</v>
      </c>
      <c r="I72" s="2">
        <f>IF($A72="GCAM",'GCAM By Region By Sector'!I71*10^3,SUMIFS('EPS Emissions'!J:J,'EPS Emissions'!$D:$D,'BAU Sector &amp; Region Breakout'!$C72,'EPS Emissions'!$C:$C,'BAU Sector &amp; Region Breakout'!$B72))</f>
        <v>291.80799999999999</v>
      </c>
      <c r="J72" s="2">
        <f>IF($A72="GCAM",'GCAM By Region By Sector'!J71*10^3,SUMIFS('EPS Emissions'!K:K,'EPS Emissions'!$D:$D,'BAU Sector &amp; Region Breakout'!$C72,'EPS Emissions'!$C:$C,'BAU Sector &amp; Region Breakout'!$B72))</f>
        <v>297.98599999999999</v>
      </c>
      <c r="K72" s="2">
        <f>IF($A72="GCAM",'GCAM By Region By Sector'!K71*10^3,SUMIFS('EPS Emissions'!L:L,'EPS Emissions'!$D:$D,'BAU Sector &amp; Region Breakout'!$C72,'EPS Emissions'!$C:$C,'BAU Sector &amp; Region Breakout'!$B72))</f>
        <v>304.11200000000002</v>
      </c>
      <c r="L72" s="2">
        <f>IF($A72="GCAM",'GCAM By Region By Sector'!L71*10^3,SUMIFS('EPS Emissions'!M:M,'EPS Emissions'!$D:$D,'BAU Sector &amp; Region Breakout'!$C72,'EPS Emissions'!$C:$C,'BAU Sector &amp; Region Breakout'!$B72))</f>
        <v>310.096</v>
      </c>
      <c r="M72" s="2">
        <f>IF($A72="GCAM",'GCAM By Region By Sector'!M71*10^3,SUMIFS('EPS Emissions'!N:N,'EPS Emissions'!$D:$D,'BAU Sector &amp; Region Breakout'!$C72,'EPS Emissions'!$C:$C,'BAU Sector &amp; Region Breakout'!$B72))</f>
        <v>316.29700000000003</v>
      </c>
      <c r="N72" s="2">
        <f>IF($A72="GCAM",'GCAM By Region By Sector'!N71*10^3,SUMIFS('EPS Emissions'!O:O,'EPS Emissions'!$D:$D,'BAU Sector &amp; Region Breakout'!$C72,'EPS Emissions'!$C:$C,'BAU Sector &amp; Region Breakout'!$B72))</f>
        <v>321.96899999999999</v>
      </c>
      <c r="O72" s="2">
        <f>IF($A72="GCAM",'GCAM By Region By Sector'!O71*10^3,SUMIFS('EPS Emissions'!P:P,'EPS Emissions'!$D:$D,'BAU Sector &amp; Region Breakout'!$C72,'EPS Emissions'!$C:$C,'BAU Sector &amp; Region Breakout'!$B72))</f>
        <v>326.88200000000001</v>
      </c>
      <c r="P72" s="2">
        <f>IF($A72="GCAM",'GCAM By Region By Sector'!P71*10^3,SUMIFS('EPS Emissions'!Q:Q,'EPS Emissions'!$D:$D,'BAU Sector &amp; Region Breakout'!$C72,'EPS Emissions'!$C:$C,'BAU Sector &amp; Region Breakout'!$B72))</f>
        <v>332.673</v>
      </c>
      <c r="Q72" s="2">
        <f>IF($A72="GCAM",'GCAM By Region By Sector'!Q71*10^3,SUMIFS('EPS Emissions'!R:R,'EPS Emissions'!$D:$D,'BAU Sector &amp; Region Breakout'!$C72,'EPS Emissions'!$C:$C,'BAU Sector &amp; Region Breakout'!$B72))</f>
        <v>337.24</v>
      </c>
      <c r="R72" s="2">
        <f>IF($A72="GCAM",'GCAM By Region By Sector'!R71*10^3,SUMIFS('EPS Emissions'!S:S,'EPS Emissions'!$D:$D,'BAU Sector &amp; Region Breakout'!$C72,'EPS Emissions'!$C:$C,'BAU Sector &amp; Region Breakout'!$B72))</f>
        <v>341.62099999999998</v>
      </c>
      <c r="S72" s="2">
        <f>IF($A72="GCAM",'GCAM By Region By Sector'!S71*10^3,SUMIFS('EPS Emissions'!T:T,'EPS Emissions'!$D:$D,'BAU Sector &amp; Region Breakout'!$C72,'EPS Emissions'!$C:$C,'BAU Sector &amp; Region Breakout'!$B72))</f>
        <v>345.387</v>
      </c>
      <c r="T72" s="2">
        <f>IF($A72="GCAM",'GCAM By Region By Sector'!T71*10^3,SUMIFS('EPS Emissions'!U:U,'EPS Emissions'!$D:$D,'BAU Sector &amp; Region Breakout'!$C72,'EPS Emissions'!$C:$C,'BAU Sector &amp; Region Breakout'!$B72))</f>
        <v>349.214</v>
      </c>
      <c r="U72" s="2">
        <f>IF($A72="GCAM",'GCAM By Region By Sector'!U71*10^3,SUMIFS('EPS Emissions'!V:V,'EPS Emissions'!$D:$D,'BAU Sector &amp; Region Breakout'!$C72,'EPS Emissions'!$C:$C,'BAU Sector &amp; Region Breakout'!$B72))</f>
        <v>352.17500000000001</v>
      </c>
      <c r="V72" s="2">
        <f>IF($A72="GCAM",'GCAM By Region By Sector'!V71*10^3,SUMIFS('EPS Emissions'!W:W,'EPS Emissions'!$D:$D,'BAU Sector &amp; Region Breakout'!$C72,'EPS Emissions'!$C:$C,'BAU Sector &amp; Region Breakout'!$B72))</f>
        <v>355.02300000000002</v>
      </c>
      <c r="W72" s="2">
        <f>IF($A72="GCAM",'GCAM By Region By Sector'!W71*10^3,SUMIFS('EPS Emissions'!X:X,'EPS Emissions'!$D:$D,'BAU Sector &amp; Region Breakout'!$C72,'EPS Emissions'!$C:$C,'BAU Sector &amp; Region Breakout'!$B72))</f>
        <v>357.18099999999998</v>
      </c>
      <c r="X72" s="2">
        <f>IF($A72="GCAM",'GCAM By Region By Sector'!X71*10^3,SUMIFS('EPS Emissions'!Y:Y,'EPS Emissions'!$D:$D,'BAU Sector &amp; Region Breakout'!$C72,'EPS Emissions'!$C:$C,'BAU Sector &amp; Region Breakout'!$B72))</f>
        <v>359.78399999999999</v>
      </c>
      <c r="Y72" s="2">
        <f>IF($A72="GCAM",'GCAM By Region By Sector'!Y71*10^3,SUMIFS('EPS Emissions'!Z:Z,'EPS Emissions'!$D:$D,'BAU Sector &amp; Region Breakout'!$C72,'EPS Emissions'!$C:$C,'BAU Sector &amp; Region Breakout'!$B72))</f>
        <v>361.53899999999999</v>
      </c>
      <c r="Z72" s="2">
        <f>IF($A72="GCAM",'GCAM By Region By Sector'!Z71*10^3,SUMIFS('EPS Emissions'!AA:AA,'EPS Emissions'!$D:$D,'BAU Sector &amp; Region Breakout'!$C72,'EPS Emissions'!$C:$C,'BAU Sector &amp; Region Breakout'!$B72))</f>
        <v>364.08699999999999</v>
      </c>
      <c r="AA72" s="2">
        <f>IF($A72="GCAM",'GCAM By Region By Sector'!AA71*10^3,SUMIFS('EPS Emissions'!AB:AB,'EPS Emissions'!$D:$D,'BAU Sector &amp; Region Breakout'!$C72,'EPS Emissions'!$C:$C,'BAU Sector &amp; Region Breakout'!$B72))</f>
        <v>366.52600000000001</v>
      </c>
      <c r="AB72" s="2">
        <f>IF($A72="GCAM",'GCAM By Region By Sector'!AB71*10^3,SUMIFS('EPS Emissions'!AC:AC,'EPS Emissions'!$D:$D,'BAU Sector &amp; Region Breakout'!$C72,'EPS Emissions'!$C:$C,'BAU Sector &amp; Region Breakout'!$B72))</f>
        <v>369.30700000000002</v>
      </c>
      <c r="AC72" s="2">
        <f>IF($A72="GCAM",'GCAM By Region By Sector'!AC71*10^3,SUMIFS('EPS Emissions'!AD:AD,'EPS Emissions'!$D:$D,'BAU Sector &amp; Region Breakout'!$C72,'EPS Emissions'!$C:$C,'BAU Sector &amp; Region Breakout'!$B72))</f>
        <v>371.846</v>
      </c>
      <c r="AD72" s="2">
        <f>IF($A72="GCAM",'GCAM By Region By Sector'!AD71*10^3,SUMIFS('EPS Emissions'!AE:AE,'EPS Emissions'!$D:$D,'BAU Sector &amp; Region Breakout'!$C72,'EPS Emissions'!$C:$C,'BAU Sector &amp; Region Breakout'!$B72))</f>
        <v>372.89</v>
      </c>
      <c r="AE72" s="2">
        <f>IF($A72="GCAM",'GCAM By Region By Sector'!AE71*10^3,SUMIFS('EPS Emissions'!AF:AF,'EPS Emissions'!$D:$D,'BAU Sector &amp; Region Breakout'!$C72,'EPS Emissions'!$C:$C,'BAU Sector &amp; Region Breakout'!$B72))</f>
        <v>374.71800000000002</v>
      </c>
      <c r="AF72" s="2">
        <f>IF($A72="GCAM",'GCAM By Region By Sector'!AF71*10^3,SUMIFS('EPS Emissions'!AG:AG,'EPS Emissions'!$D:$D,'BAU Sector &amp; Region Breakout'!$C72,'EPS Emissions'!$C:$C,'BAU Sector &amp; Region Breakout'!$B72))</f>
        <v>375.99099999999999</v>
      </c>
      <c r="AG72" s="2">
        <f>IF($A72="GCAM",'GCAM By Region By Sector'!AG71*10^3,SUMIFS('EPS Emissions'!AH:AH,'EPS Emissions'!$D:$D,'BAU Sector &amp; Region Breakout'!$C72,'EPS Emissions'!$C:$C,'BAU Sector &amp; Region Breakout'!$B72))</f>
        <v>377.98899999999998</v>
      </c>
      <c r="AH72" s="2">
        <f>IF($A72="GCAM",'GCAM By Region By Sector'!AH71*10^3,SUMIFS('EPS Emissions'!AI:AI,'EPS Emissions'!$D:$D,'BAU Sector &amp; Region Breakout'!$C72,'EPS Emissions'!$C:$C,'BAU Sector &amp; Region Breakout'!$B72))</f>
        <v>379.70299999999997</v>
      </c>
    </row>
    <row r="73" spans="1:34" x14ac:dyDescent="0.35">
      <c r="A73" t="str">
        <f>VLOOKUP(B73,'BAU Global Total'!A$3:C$34,3,FALSE)</f>
        <v>EPS</v>
      </c>
      <c r="B73" t="s">
        <v>23</v>
      </c>
      <c r="C73" t="s">
        <v>63</v>
      </c>
      <c r="D73" s="2">
        <f>IF($A73="GCAM",'GCAM By Region By Sector'!D72*10^3,SUMIFS('EPS Emissions'!E:E,'EPS Emissions'!$D:$D,'BAU Sector &amp; Region Breakout'!$C73,'EPS Emissions'!$C:$C,'BAU Sector &amp; Region Breakout'!$B73))</f>
        <v>54.312600000000003</v>
      </c>
      <c r="E73" s="2">
        <f>IF($A73="GCAM",'GCAM By Region By Sector'!E72*10^3,SUMIFS('EPS Emissions'!F:F,'EPS Emissions'!$D:$D,'BAU Sector &amp; Region Breakout'!$C73,'EPS Emissions'!$C:$C,'BAU Sector &amp; Region Breakout'!$B73))</f>
        <v>59.741799999999998</v>
      </c>
      <c r="F73" s="2">
        <f>IF($A73="GCAM",'GCAM By Region By Sector'!F72*10^3,SUMIFS('EPS Emissions'!G:G,'EPS Emissions'!$D:$D,'BAU Sector &amp; Region Breakout'!$C73,'EPS Emissions'!$C:$C,'BAU Sector &amp; Region Breakout'!$B73))</f>
        <v>60.841999999999999</v>
      </c>
      <c r="G73" s="2">
        <f>IF($A73="GCAM",'GCAM By Region By Sector'!G72*10^3,SUMIFS('EPS Emissions'!H:H,'EPS Emissions'!$D:$D,'BAU Sector &amp; Region Breakout'!$C73,'EPS Emissions'!$C:$C,'BAU Sector &amp; Region Breakout'!$B73))</f>
        <v>60.6663</v>
      </c>
      <c r="H73" s="2">
        <f>IF($A73="GCAM",'GCAM By Region By Sector'!H72*10^3,SUMIFS('EPS Emissions'!I:I,'EPS Emissions'!$D:$D,'BAU Sector &amp; Region Breakout'!$C73,'EPS Emissions'!$C:$C,'BAU Sector &amp; Region Breakout'!$B73))</f>
        <v>59.935299999999998</v>
      </c>
      <c r="I73" s="2">
        <f>IF($A73="GCAM",'GCAM By Region By Sector'!I72*10^3,SUMIFS('EPS Emissions'!J:J,'EPS Emissions'!$D:$D,'BAU Sector &amp; Region Breakout'!$C73,'EPS Emissions'!$C:$C,'BAU Sector &amp; Region Breakout'!$B73))</f>
        <v>59.887900000000002</v>
      </c>
      <c r="J73" s="2">
        <f>IF($A73="GCAM",'GCAM By Region By Sector'!J72*10^3,SUMIFS('EPS Emissions'!K:K,'EPS Emissions'!$D:$D,'BAU Sector &amp; Region Breakout'!$C73,'EPS Emissions'!$C:$C,'BAU Sector &amp; Region Breakout'!$B73))</f>
        <v>59.836300000000001</v>
      </c>
      <c r="K73" s="2">
        <f>IF($A73="GCAM",'GCAM By Region By Sector'!K72*10^3,SUMIFS('EPS Emissions'!L:L,'EPS Emissions'!$D:$D,'BAU Sector &amp; Region Breakout'!$C73,'EPS Emissions'!$C:$C,'BAU Sector &amp; Region Breakout'!$B73))</f>
        <v>59.816699999999997</v>
      </c>
      <c r="L73" s="2">
        <f>IF($A73="GCAM",'GCAM By Region By Sector'!L72*10^3,SUMIFS('EPS Emissions'!M:M,'EPS Emissions'!$D:$D,'BAU Sector &amp; Region Breakout'!$C73,'EPS Emissions'!$C:$C,'BAU Sector &amp; Region Breakout'!$B73))</f>
        <v>59.7896</v>
      </c>
      <c r="M73" s="2">
        <f>IF($A73="GCAM",'GCAM By Region By Sector'!M72*10^3,SUMIFS('EPS Emissions'!N:N,'EPS Emissions'!$D:$D,'BAU Sector &amp; Region Breakout'!$C73,'EPS Emissions'!$C:$C,'BAU Sector &amp; Region Breakout'!$B73))</f>
        <v>59.767200000000003</v>
      </c>
      <c r="N73" s="2">
        <f>IF($A73="GCAM",'GCAM By Region By Sector'!N72*10^3,SUMIFS('EPS Emissions'!O:O,'EPS Emissions'!$D:$D,'BAU Sector &amp; Region Breakout'!$C73,'EPS Emissions'!$C:$C,'BAU Sector &amp; Region Breakout'!$B73))</f>
        <v>59.702599999999997</v>
      </c>
      <c r="O73" s="2">
        <f>IF($A73="GCAM",'GCAM By Region By Sector'!O72*10^3,SUMIFS('EPS Emissions'!P:P,'EPS Emissions'!$D:$D,'BAU Sector &amp; Region Breakout'!$C73,'EPS Emissions'!$C:$C,'BAU Sector &amp; Region Breakout'!$B73))</f>
        <v>59.657299999999999</v>
      </c>
      <c r="P73" s="2">
        <f>IF($A73="GCAM",'GCAM By Region By Sector'!P72*10^3,SUMIFS('EPS Emissions'!Q:Q,'EPS Emissions'!$D:$D,'BAU Sector &amp; Region Breakout'!$C73,'EPS Emissions'!$C:$C,'BAU Sector &amp; Region Breakout'!$B73))</f>
        <v>59.636200000000002</v>
      </c>
      <c r="Q73" s="2">
        <f>IF($A73="GCAM",'GCAM By Region By Sector'!Q72*10^3,SUMIFS('EPS Emissions'!R:R,'EPS Emissions'!$D:$D,'BAU Sector &amp; Region Breakout'!$C73,'EPS Emissions'!$C:$C,'BAU Sector &amp; Region Breakout'!$B73))</f>
        <v>59.031100000000002</v>
      </c>
      <c r="R73" s="2">
        <f>IF($A73="GCAM",'GCAM By Region By Sector'!R72*10^3,SUMIFS('EPS Emissions'!S:S,'EPS Emissions'!$D:$D,'BAU Sector &amp; Region Breakout'!$C73,'EPS Emissions'!$C:$C,'BAU Sector &amp; Region Breakout'!$B73))</f>
        <v>58.931199999999997</v>
      </c>
      <c r="S73" s="2">
        <f>IF($A73="GCAM",'GCAM By Region By Sector'!S72*10^3,SUMIFS('EPS Emissions'!T:T,'EPS Emissions'!$D:$D,'BAU Sector &amp; Region Breakout'!$C73,'EPS Emissions'!$C:$C,'BAU Sector &amp; Region Breakout'!$B73))</f>
        <v>58.796399999999998</v>
      </c>
      <c r="T73" s="2">
        <f>IF($A73="GCAM",'GCAM By Region By Sector'!T72*10^3,SUMIFS('EPS Emissions'!U:U,'EPS Emissions'!$D:$D,'BAU Sector &amp; Region Breakout'!$C73,'EPS Emissions'!$C:$C,'BAU Sector &amp; Region Breakout'!$B73))</f>
        <v>58.759399999999999</v>
      </c>
      <c r="U73" s="2">
        <f>IF($A73="GCAM",'GCAM By Region By Sector'!U72*10^3,SUMIFS('EPS Emissions'!V:V,'EPS Emissions'!$D:$D,'BAU Sector &amp; Region Breakout'!$C73,'EPS Emissions'!$C:$C,'BAU Sector &amp; Region Breakout'!$B73))</f>
        <v>53.081099999999999</v>
      </c>
      <c r="V73" s="2">
        <f>IF($A73="GCAM",'GCAM By Region By Sector'!V72*10^3,SUMIFS('EPS Emissions'!W:W,'EPS Emissions'!$D:$D,'BAU Sector &amp; Region Breakout'!$C73,'EPS Emissions'!$C:$C,'BAU Sector &amp; Region Breakout'!$B73))</f>
        <v>52.397199999999998</v>
      </c>
      <c r="W73" s="2">
        <f>IF($A73="GCAM",'GCAM By Region By Sector'!W72*10^3,SUMIFS('EPS Emissions'!X:X,'EPS Emissions'!$D:$D,'BAU Sector &amp; Region Breakout'!$C73,'EPS Emissions'!$C:$C,'BAU Sector &amp; Region Breakout'!$B73))</f>
        <v>51.152099999999997</v>
      </c>
      <c r="X73" s="2">
        <f>IF($A73="GCAM",'GCAM By Region By Sector'!X72*10^3,SUMIFS('EPS Emissions'!Y:Y,'EPS Emissions'!$D:$D,'BAU Sector &amp; Region Breakout'!$C73,'EPS Emissions'!$C:$C,'BAU Sector &amp; Region Breakout'!$B73))</f>
        <v>48.153700000000001</v>
      </c>
      <c r="Y73" s="2">
        <f>IF($A73="GCAM",'GCAM By Region By Sector'!Y72*10^3,SUMIFS('EPS Emissions'!Z:Z,'EPS Emissions'!$D:$D,'BAU Sector &amp; Region Breakout'!$C73,'EPS Emissions'!$C:$C,'BAU Sector &amp; Region Breakout'!$B73))</f>
        <v>41.128999999999998</v>
      </c>
      <c r="Z73" s="2">
        <f>IF($A73="GCAM",'GCAM By Region By Sector'!Z72*10^3,SUMIFS('EPS Emissions'!AA:AA,'EPS Emissions'!$D:$D,'BAU Sector &amp; Region Breakout'!$C73,'EPS Emissions'!$C:$C,'BAU Sector &amp; Region Breakout'!$B73))</f>
        <v>37.095799999999997</v>
      </c>
      <c r="AA73" s="2">
        <f>IF($A73="GCAM",'GCAM By Region By Sector'!AA72*10^3,SUMIFS('EPS Emissions'!AB:AB,'EPS Emissions'!$D:$D,'BAU Sector &amp; Region Breakout'!$C73,'EPS Emissions'!$C:$C,'BAU Sector &amp; Region Breakout'!$B73))</f>
        <v>35.742400000000004</v>
      </c>
      <c r="AB73" s="2">
        <f>IF($A73="GCAM",'GCAM By Region By Sector'!AB72*10^3,SUMIFS('EPS Emissions'!AC:AC,'EPS Emissions'!$D:$D,'BAU Sector &amp; Region Breakout'!$C73,'EPS Emissions'!$C:$C,'BAU Sector &amp; Region Breakout'!$B73))</f>
        <v>31.1782</v>
      </c>
      <c r="AC73" s="2">
        <f>IF($A73="GCAM",'GCAM By Region By Sector'!AC72*10^3,SUMIFS('EPS Emissions'!AD:AD,'EPS Emissions'!$D:$D,'BAU Sector &amp; Region Breakout'!$C73,'EPS Emissions'!$C:$C,'BAU Sector &amp; Region Breakout'!$B73))</f>
        <v>31.351700000000001</v>
      </c>
      <c r="AD73" s="2">
        <f>IF($A73="GCAM",'GCAM By Region By Sector'!AD72*10^3,SUMIFS('EPS Emissions'!AE:AE,'EPS Emissions'!$D:$D,'BAU Sector &amp; Region Breakout'!$C73,'EPS Emissions'!$C:$C,'BAU Sector &amp; Region Breakout'!$B73))</f>
        <v>30.683</v>
      </c>
      <c r="AE73" s="2">
        <f>IF($A73="GCAM",'GCAM By Region By Sector'!AE72*10^3,SUMIFS('EPS Emissions'!AF:AF,'EPS Emissions'!$D:$D,'BAU Sector &amp; Region Breakout'!$C73,'EPS Emissions'!$C:$C,'BAU Sector &amp; Region Breakout'!$B73))</f>
        <v>30.610399999999998</v>
      </c>
      <c r="AF73" s="2">
        <f>IF($A73="GCAM",'GCAM By Region By Sector'!AF72*10^3,SUMIFS('EPS Emissions'!AG:AG,'EPS Emissions'!$D:$D,'BAU Sector &amp; Region Breakout'!$C73,'EPS Emissions'!$C:$C,'BAU Sector &amp; Region Breakout'!$B73))</f>
        <v>30.209299999999999</v>
      </c>
      <c r="AG73" s="2">
        <f>IF($A73="GCAM",'GCAM By Region By Sector'!AG72*10^3,SUMIFS('EPS Emissions'!AH:AH,'EPS Emissions'!$D:$D,'BAU Sector &amp; Region Breakout'!$C73,'EPS Emissions'!$C:$C,'BAU Sector &amp; Region Breakout'!$B73))</f>
        <v>30.229500000000002</v>
      </c>
      <c r="AH73" s="2">
        <f>IF($A73="GCAM",'GCAM By Region By Sector'!AH72*10^3,SUMIFS('EPS Emissions'!AI:AI,'EPS Emissions'!$D:$D,'BAU Sector &amp; Region Breakout'!$C73,'EPS Emissions'!$C:$C,'BAU Sector &amp; Region Breakout'!$B73))</f>
        <v>29.769100000000002</v>
      </c>
    </row>
    <row r="74" spans="1:34" x14ac:dyDescent="0.35">
      <c r="A74" t="str">
        <f>VLOOKUP(B74,'BAU Global Total'!A$3:C$34,3,FALSE)</f>
        <v>EPS</v>
      </c>
      <c r="B74" t="s">
        <v>23</v>
      </c>
      <c r="C74" t="s">
        <v>65</v>
      </c>
      <c r="D74" s="2">
        <f>IF($A74="GCAM",'GCAM By Region By Sector'!D73*10^3,SUMIFS('EPS Emissions'!E:E,'EPS Emissions'!$D:$D,'BAU Sector &amp; Region Breakout'!$C74,'EPS Emissions'!$C:$C,'BAU Sector &amp; Region Breakout'!$B74))</f>
        <v>16.9998</v>
      </c>
      <c r="E74" s="2">
        <f>IF($A74="GCAM",'GCAM By Region By Sector'!E73*10^3,SUMIFS('EPS Emissions'!F:F,'EPS Emissions'!$D:$D,'BAU Sector &amp; Region Breakout'!$C74,'EPS Emissions'!$C:$C,'BAU Sector &amp; Region Breakout'!$B74))</f>
        <v>17.107099999999999</v>
      </c>
      <c r="F74" s="2">
        <f>IF($A74="GCAM",'GCAM By Region By Sector'!F73*10^3,SUMIFS('EPS Emissions'!G:G,'EPS Emissions'!$D:$D,'BAU Sector &amp; Region Breakout'!$C74,'EPS Emissions'!$C:$C,'BAU Sector &amp; Region Breakout'!$B74))</f>
        <v>17.152699999999999</v>
      </c>
      <c r="G74" s="2">
        <f>IF($A74="GCAM",'GCAM By Region By Sector'!G73*10^3,SUMIFS('EPS Emissions'!H:H,'EPS Emissions'!$D:$D,'BAU Sector &amp; Region Breakout'!$C74,'EPS Emissions'!$C:$C,'BAU Sector &amp; Region Breakout'!$B74))</f>
        <v>17.260000000000002</v>
      </c>
      <c r="H74" s="2">
        <f>IF($A74="GCAM",'GCAM By Region By Sector'!H73*10^3,SUMIFS('EPS Emissions'!I:I,'EPS Emissions'!$D:$D,'BAU Sector &amp; Region Breakout'!$C74,'EPS Emissions'!$C:$C,'BAU Sector &amp; Region Breakout'!$B74))</f>
        <v>17.3673</v>
      </c>
      <c r="I74" s="2">
        <f>IF($A74="GCAM",'GCAM By Region By Sector'!I73*10^3,SUMIFS('EPS Emissions'!J:J,'EPS Emissions'!$D:$D,'BAU Sector &amp; Region Breakout'!$C74,'EPS Emissions'!$C:$C,'BAU Sector &amp; Region Breakout'!$B74))</f>
        <v>17.4129</v>
      </c>
      <c r="J74" s="2">
        <f>IF($A74="GCAM",'GCAM By Region By Sector'!J73*10^3,SUMIFS('EPS Emissions'!K:K,'EPS Emissions'!$D:$D,'BAU Sector &amp; Region Breakout'!$C74,'EPS Emissions'!$C:$C,'BAU Sector &amp; Region Breakout'!$B74))</f>
        <v>17.463799999999999</v>
      </c>
      <c r="K74" s="2">
        <f>IF($A74="GCAM",'GCAM By Region By Sector'!K73*10^3,SUMIFS('EPS Emissions'!L:L,'EPS Emissions'!$D:$D,'BAU Sector &amp; Region Breakout'!$C74,'EPS Emissions'!$C:$C,'BAU Sector &amp; Region Breakout'!$B74))</f>
        <v>17.571100000000001</v>
      </c>
      <c r="L74" s="2">
        <f>IF($A74="GCAM",'GCAM By Region By Sector'!L73*10^3,SUMIFS('EPS Emissions'!M:M,'EPS Emissions'!$D:$D,'BAU Sector &amp; Region Breakout'!$C74,'EPS Emissions'!$C:$C,'BAU Sector &amp; Region Breakout'!$B74))</f>
        <v>17.622</v>
      </c>
      <c r="M74" s="2">
        <f>IF($A74="GCAM",'GCAM By Region By Sector'!M73*10^3,SUMIFS('EPS Emissions'!N:N,'EPS Emissions'!$D:$D,'BAU Sector &amp; Region Breakout'!$C74,'EPS Emissions'!$C:$C,'BAU Sector &amp; Region Breakout'!$B74))</f>
        <v>17.672899999999998</v>
      </c>
      <c r="N74" s="2">
        <f>IF($A74="GCAM",'GCAM By Region By Sector'!N73*10^3,SUMIFS('EPS Emissions'!O:O,'EPS Emissions'!$D:$D,'BAU Sector &amp; Region Breakout'!$C74,'EPS Emissions'!$C:$C,'BAU Sector &amp; Region Breakout'!$B74))</f>
        <v>17.718499999999999</v>
      </c>
      <c r="O74" s="2">
        <f>IF($A74="GCAM",'GCAM By Region By Sector'!O73*10^3,SUMIFS('EPS Emissions'!P:P,'EPS Emissions'!$D:$D,'BAU Sector &amp; Region Breakout'!$C74,'EPS Emissions'!$C:$C,'BAU Sector &amp; Region Breakout'!$B74))</f>
        <v>17.770399999999999</v>
      </c>
      <c r="P74" s="2">
        <f>IF($A74="GCAM",'GCAM By Region By Sector'!P73*10^3,SUMIFS('EPS Emissions'!Q:Q,'EPS Emissions'!$D:$D,'BAU Sector &amp; Region Breakout'!$C74,'EPS Emissions'!$C:$C,'BAU Sector &amp; Region Breakout'!$B74))</f>
        <v>17.822199999999999</v>
      </c>
      <c r="Q74" s="2">
        <f>IF($A74="GCAM",'GCAM By Region By Sector'!Q73*10^3,SUMIFS('EPS Emissions'!R:R,'EPS Emissions'!$D:$D,'BAU Sector &amp; Region Breakout'!$C74,'EPS Emissions'!$C:$C,'BAU Sector &amp; Region Breakout'!$B74))</f>
        <v>17.8124</v>
      </c>
      <c r="R74" s="2">
        <f>IF($A74="GCAM",'GCAM By Region By Sector'!R73*10^3,SUMIFS('EPS Emissions'!S:S,'EPS Emissions'!$D:$D,'BAU Sector &amp; Region Breakout'!$C74,'EPS Emissions'!$C:$C,'BAU Sector &amp; Region Breakout'!$B74))</f>
        <v>17.8643</v>
      </c>
      <c r="S74" s="2">
        <f>IF($A74="GCAM",'GCAM By Region By Sector'!S73*10^3,SUMIFS('EPS Emissions'!T:T,'EPS Emissions'!$D:$D,'BAU Sector &amp; Region Breakout'!$C74,'EPS Emissions'!$C:$C,'BAU Sector &amp; Region Breakout'!$B74))</f>
        <v>17.910799999999998</v>
      </c>
      <c r="T74" s="2">
        <f>IF($A74="GCAM",'GCAM By Region By Sector'!T73*10^3,SUMIFS('EPS Emissions'!U:U,'EPS Emissions'!$D:$D,'BAU Sector &amp; Region Breakout'!$C74,'EPS Emissions'!$C:$C,'BAU Sector &amp; Region Breakout'!$B74))</f>
        <v>17.901</v>
      </c>
      <c r="U74" s="2">
        <f>IF($A74="GCAM",'GCAM By Region By Sector'!U73*10^3,SUMIFS('EPS Emissions'!V:V,'EPS Emissions'!$D:$D,'BAU Sector &amp; Region Breakout'!$C74,'EPS Emissions'!$C:$C,'BAU Sector &amp; Region Breakout'!$B74))</f>
        <v>17.9529</v>
      </c>
      <c r="V74" s="2">
        <f>IF($A74="GCAM",'GCAM By Region By Sector'!V73*10^3,SUMIFS('EPS Emissions'!W:W,'EPS Emissions'!$D:$D,'BAU Sector &amp; Region Breakout'!$C74,'EPS Emissions'!$C:$C,'BAU Sector &amp; Region Breakout'!$B74))</f>
        <v>17.9377</v>
      </c>
      <c r="W74" s="2">
        <f>IF($A74="GCAM",'GCAM By Region By Sector'!W73*10^3,SUMIFS('EPS Emissions'!X:X,'EPS Emissions'!$D:$D,'BAU Sector &amp; Region Breakout'!$C74,'EPS Emissions'!$C:$C,'BAU Sector &amp; Region Breakout'!$B74))</f>
        <v>17.927900000000001</v>
      </c>
      <c r="X74" s="2">
        <f>IF($A74="GCAM",'GCAM By Region By Sector'!X73*10^3,SUMIFS('EPS Emissions'!Y:Y,'EPS Emissions'!$D:$D,'BAU Sector &amp; Region Breakout'!$C74,'EPS Emissions'!$C:$C,'BAU Sector &amp; Region Breakout'!$B74))</f>
        <v>17.912700000000001</v>
      </c>
      <c r="Y74" s="2">
        <f>IF($A74="GCAM",'GCAM By Region By Sector'!Y73*10^3,SUMIFS('EPS Emissions'!Z:Z,'EPS Emissions'!$D:$D,'BAU Sector &amp; Region Breakout'!$C74,'EPS Emissions'!$C:$C,'BAU Sector &amp; Region Breakout'!$B74))</f>
        <v>17.976400000000002</v>
      </c>
      <c r="Z74" s="2">
        <f>IF($A74="GCAM",'GCAM By Region By Sector'!Z73*10^3,SUMIFS('EPS Emissions'!AA:AA,'EPS Emissions'!$D:$D,'BAU Sector &amp; Region Breakout'!$C74,'EPS Emissions'!$C:$C,'BAU Sector &amp; Region Breakout'!$B74))</f>
        <v>17.972999999999999</v>
      </c>
      <c r="AA74" s="2">
        <f>IF($A74="GCAM",'GCAM By Region By Sector'!AA73*10^3,SUMIFS('EPS Emissions'!AB:AB,'EPS Emissions'!$D:$D,'BAU Sector &amp; Region Breakout'!$C74,'EPS Emissions'!$C:$C,'BAU Sector &amp; Region Breakout'!$B74))</f>
        <v>17.9696</v>
      </c>
      <c r="AB74" s="2">
        <f>IF($A74="GCAM",'GCAM By Region By Sector'!AB73*10^3,SUMIFS('EPS Emissions'!AC:AC,'EPS Emissions'!$D:$D,'BAU Sector &amp; Region Breakout'!$C74,'EPS Emissions'!$C:$C,'BAU Sector &amp; Region Breakout'!$B74))</f>
        <v>17.904499999999999</v>
      </c>
      <c r="AC74" s="2">
        <f>IF($A74="GCAM",'GCAM By Region By Sector'!AC73*10^3,SUMIFS('EPS Emissions'!AD:AD,'EPS Emissions'!$D:$D,'BAU Sector &amp; Region Breakout'!$C74,'EPS Emissions'!$C:$C,'BAU Sector &amp; Region Breakout'!$B74))</f>
        <v>17.9011</v>
      </c>
      <c r="AD74" s="2">
        <f>IF($A74="GCAM",'GCAM By Region By Sector'!AD73*10^3,SUMIFS('EPS Emissions'!AE:AE,'EPS Emissions'!$D:$D,'BAU Sector &amp; Region Breakout'!$C74,'EPS Emissions'!$C:$C,'BAU Sector &amp; Region Breakout'!$B74))</f>
        <v>17.8977</v>
      </c>
      <c r="AE74" s="2">
        <f>IF($A74="GCAM",'GCAM By Region By Sector'!AE73*10^3,SUMIFS('EPS Emissions'!AF:AF,'EPS Emissions'!$D:$D,'BAU Sector &amp; Region Breakout'!$C74,'EPS Emissions'!$C:$C,'BAU Sector &amp; Region Breakout'!$B74))</f>
        <v>17.888999999999999</v>
      </c>
      <c r="AF74" s="2">
        <f>IF($A74="GCAM",'GCAM By Region By Sector'!AF73*10^3,SUMIFS('EPS Emissions'!AG:AG,'EPS Emissions'!$D:$D,'BAU Sector &amp; Region Breakout'!$C74,'EPS Emissions'!$C:$C,'BAU Sector &amp; Region Breakout'!$B74))</f>
        <v>17.8187</v>
      </c>
      <c r="AG74" s="2">
        <f>IF($A74="GCAM",'GCAM By Region By Sector'!AG73*10^3,SUMIFS('EPS Emissions'!AH:AH,'EPS Emissions'!$D:$D,'BAU Sector &amp; Region Breakout'!$C74,'EPS Emissions'!$C:$C,'BAU Sector &amp; Region Breakout'!$B74))</f>
        <v>17.809999999999999</v>
      </c>
      <c r="AH74" s="2">
        <f>IF($A74="GCAM",'GCAM By Region By Sector'!AH73*10^3,SUMIFS('EPS Emissions'!AI:AI,'EPS Emissions'!$D:$D,'BAU Sector &amp; Region Breakout'!$C74,'EPS Emissions'!$C:$C,'BAU Sector &amp; Region Breakout'!$B74))</f>
        <v>17.801300000000001</v>
      </c>
    </row>
    <row r="75" spans="1:34" x14ac:dyDescent="0.35">
      <c r="A75" t="str">
        <f>VLOOKUP(B75,'BAU Global Total'!A$3:C$34,3,FALSE)</f>
        <v>EPS</v>
      </c>
      <c r="B75" t="s">
        <v>23</v>
      </c>
      <c r="C75" t="s">
        <v>64</v>
      </c>
      <c r="D75" s="2">
        <f>IF($A75="GCAM",'GCAM By Region By Sector'!D74*10^3,SUMIFS('EPS Emissions'!E:E,'EPS Emissions'!$D:$D,'BAU Sector &amp; Region Breakout'!$C75,'EPS Emissions'!$C:$C,'BAU Sector &amp; Region Breakout'!$B75))</f>
        <v>2.7573400000000001</v>
      </c>
      <c r="E75" s="2">
        <f>IF($A75="GCAM",'GCAM By Region By Sector'!E74*10^3,SUMIFS('EPS Emissions'!F:F,'EPS Emissions'!$D:$D,'BAU Sector &amp; Region Breakout'!$C75,'EPS Emissions'!$C:$C,'BAU Sector &amp; Region Breakout'!$B75))</f>
        <v>2.7900700000000001</v>
      </c>
      <c r="F75" s="2">
        <f>IF($A75="GCAM",'GCAM By Region By Sector'!F74*10^3,SUMIFS('EPS Emissions'!G:G,'EPS Emissions'!$D:$D,'BAU Sector &amp; Region Breakout'!$C75,'EPS Emissions'!$C:$C,'BAU Sector &amp; Region Breakout'!$B75))</f>
        <v>2.82193</v>
      </c>
      <c r="G75" s="2">
        <f>IF($A75="GCAM",'GCAM By Region By Sector'!G74*10^3,SUMIFS('EPS Emissions'!H:H,'EPS Emissions'!$D:$D,'BAU Sector &amp; Region Breakout'!$C75,'EPS Emissions'!$C:$C,'BAU Sector &amp; Region Breakout'!$B75))</f>
        <v>2.85466</v>
      </c>
      <c r="H75" s="2">
        <f>IF($A75="GCAM",'GCAM By Region By Sector'!H74*10^3,SUMIFS('EPS Emissions'!I:I,'EPS Emissions'!$D:$D,'BAU Sector &amp; Region Breakout'!$C75,'EPS Emissions'!$C:$C,'BAU Sector &amp; Region Breakout'!$B75))</f>
        <v>2.8927</v>
      </c>
      <c r="I75" s="2">
        <f>IF($A75="GCAM",'GCAM By Region By Sector'!I74*10^3,SUMIFS('EPS Emissions'!J:J,'EPS Emissions'!$D:$D,'BAU Sector &amp; Region Breakout'!$C75,'EPS Emissions'!$C:$C,'BAU Sector &amp; Region Breakout'!$B75))</f>
        <v>2.92543</v>
      </c>
      <c r="J75" s="2">
        <f>IF($A75="GCAM",'GCAM By Region By Sector'!J74*10^3,SUMIFS('EPS Emissions'!K:K,'EPS Emissions'!$D:$D,'BAU Sector &amp; Region Breakout'!$C75,'EPS Emissions'!$C:$C,'BAU Sector &amp; Region Breakout'!$B75))</f>
        <v>2.9573</v>
      </c>
      <c r="K75" s="2">
        <f>IF($A75="GCAM",'GCAM By Region By Sector'!K74*10^3,SUMIFS('EPS Emissions'!L:L,'EPS Emissions'!$D:$D,'BAU Sector &amp; Region Breakout'!$C75,'EPS Emissions'!$C:$C,'BAU Sector &amp; Region Breakout'!$B75))</f>
        <v>2.9953400000000001</v>
      </c>
      <c r="L75" s="2">
        <f>IF($A75="GCAM",'GCAM By Region By Sector'!L74*10^3,SUMIFS('EPS Emissions'!M:M,'EPS Emissions'!$D:$D,'BAU Sector &amp; Region Breakout'!$C75,'EPS Emissions'!$C:$C,'BAU Sector &amp; Region Breakout'!$B75))</f>
        <v>3.0272000000000001</v>
      </c>
      <c r="M75" s="2">
        <f>IF($A75="GCAM",'GCAM By Region By Sector'!M74*10^3,SUMIFS('EPS Emissions'!N:N,'EPS Emissions'!$D:$D,'BAU Sector &amp; Region Breakout'!$C75,'EPS Emissions'!$C:$C,'BAU Sector &amp; Region Breakout'!$B75))</f>
        <v>3.0652400000000002</v>
      </c>
      <c r="N75" s="2">
        <f>IF($A75="GCAM",'GCAM By Region By Sector'!N74*10^3,SUMIFS('EPS Emissions'!O:O,'EPS Emissions'!$D:$D,'BAU Sector &amp; Region Breakout'!$C75,'EPS Emissions'!$C:$C,'BAU Sector &amp; Region Breakout'!$B75))</f>
        <v>3.0971099999999998</v>
      </c>
      <c r="O75" s="2">
        <f>IF($A75="GCAM",'GCAM By Region By Sector'!O74*10^3,SUMIFS('EPS Emissions'!P:P,'EPS Emissions'!$D:$D,'BAU Sector &amp; Region Breakout'!$C75,'EPS Emissions'!$C:$C,'BAU Sector &amp; Region Breakout'!$B75))</f>
        <v>3.1298400000000002</v>
      </c>
      <c r="P75" s="2">
        <f>IF($A75="GCAM",'GCAM By Region By Sector'!P74*10^3,SUMIFS('EPS Emissions'!Q:Q,'EPS Emissions'!$D:$D,'BAU Sector &amp; Region Breakout'!$C75,'EPS Emissions'!$C:$C,'BAU Sector &amp; Region Breakout'!$B75))</f>
        <v>3.1617099999999998</v>
      </c>
      <c r="Q75" s="2">
        <f>IF($A75="GCAM",'GCAM By Region By Sector'!Q74*10^3,SUMIFS('EPS Emissions'!R:R,'EPS Emissions'!$D:$D,'BAU Sector &amp; Region Breakout'!$C75,'EPS Emissions'!$C:$C,'BAU Sector &amp; Region Breakout'!$B75))</f>
        <v>3.1935799999999999</v>
      </c>
      <c r="R75" s="2">
        <f>IF($A75="GCAM",'GCAM By Region By Sector'!R74*10^3,SUMIFS('EPS Emissions'!S:S,'EPS Emissions'!$D:$D,'BAU Sector &amp; Region Breakout'!$C75,'EPS Emissions'!$C:$C,'BAU Sector &amp; Region Breakout'!$B75))</f>
        <v>3.2307600000000001</v>
      </c>
      <c r="S75" s="2">
        <f>IF($A75="GCAM",'GCAM By Region By Sector'!S74*10^3,SUMIFS('EPS Emissions'!T:T,'EPS Emissions'!$D:$D,'BAU Sector &amp; Region Breakout'!$C75,'EPS Emissions'!$C:$C,'BAU Sector &amp; Region Breakout'!$B75))</f>
        <v>3.2626300000000001</v>
      </c>
      <c r="T75" s="2">
        <f>IF($A75="GCAM",'GCAM By Region By Sector'!T74*10^3,SUMIFS('EPS Emissions'!U:U,'EPS Emissions'!$D:$D,'BAU Sector &amp; Region Breakout'!$C75,'EPS Emissions'!$C:$C,'BAU Sector &amp; Region Breakout'!$B75))</f>
        <v>3.2944900000000001</v>
      </c>
      <c r="U75" s="2">
        <f>IF($A75="GCAM",'GCAM By Region By Sector'!U74*10^3,SUMIFS('EPS Emissions'!V:V,'EPS Emissions'!$D:$D,'BAU Sector &amp; Region Breakout'!$C75,'EPS Emissions'!$C:$C,'BAU Sector &amp; Region Breakout'!$B75))</f>
        <v>3.3263600000000002</v>
      </c>
      <c r="V75" s="2">
        <f>IF($A75="GCAM",'GCAM By Region By Sector'!V74*10^3,SUMIFS('EPS Emissions'!W:W,'EPS Emissions'!$D:$D,'BAU Sector &amp; Region Breakout'!$C75,'EPS Emissions'!$C:$C,'BAU Sector &amp; Region Breakout'!$B75))</f>
        <v>3.3520599999999998</v>
      </c>
      <c r="W75" s="2">
        <f>IF($A75="GCAM",'GCAM By Region By Sector'!W74*10^3,SUMIFS('EPS Emissions'!X:X,'EPS Emissions'!$D:$D,'BAU Sector &amp; Region Breakout'!$C75,'EPS Emissions'!$C:$C,'BAU Sector &amp; Region Breakout'!$B75))</f>
        <v>3.3839299999999999</v>
      </c>
      <c r="X75" s="2">
        <f>IF($A75="GCAM",'GCAM By Region By Sector'!X74*10^3,SUMIFS('EPS Emissions'!Y:Y,'EPS Emissions'!$D:$D,'BAU Sector &amp; Region Breakout'!$C75,'EPS Emissions'!$C:$C,'BAU Sector &amp; Region Breakout'!$B75))</f>
        <v>3.4157999999999999</v>
      </c>
      <c r="Y75" s="2">
        <f>IF($A75="GCAM",'GCAM By Region By Sector'!Y74*10^3,SUMIFS('EPS Emissions'!Z:Z,'EPS Emissions'!$D:$D,'BAU Sector &amp; Region Breakout'!$C75,'EPS Emissions'!$C:$C,'BAU Sector &amp; Region Breakout'!$B75))</f>
        <v>3.4415</v>
      </c>
      <c r="Z75" s="2">
        <f>IF($A75="GCAM",'GCAM By Region By Sector'!Z74*10^3,SUMIFS('EPS Emissions'!AA:AA,'EPS Emissions'!$D:$D,'BAU Sector &amp; Region Breakout'!$C75,'EPS Emissions'!$C:$C,'BAU Sector &amp; Region Breakout'!$B75))</f>
        <v>3.4672000000000001</v>
      </c>
      <c r="AA75" s="2">
        <f>IF($A75="GCAM",'GCAM By Region By Sector'!AA74*10^3,SUMIFS('EPS Emissions'!AB:AB,'EPS Emissions'!$D:$D,'BAU Sector &amp; Region Breakout'!$C75,'EPS Emissions'!$C:$C,'BAU Sector &amp; Region Breakout'!$B75))</f>
        <v>3.4990600000000001</v>
      </c>
      <c r="AB75" s="2">
        <f>IF($A75="GCAM",'GCAM By Region By Sector'!AB74*10^3,SUMIFS('EPS Emissions'!AC:AC,'EPS Emissions'!$D:$D,'BAU Sector &amp; Region Breakout'!$C75,'EPS Emissions'!$C:$C,'BAU Sector &amp; Region Breakout'!$B75))</f>
        <v>3.5247600000000001</v>
      </c>
      <c r="AC75" s="2">
        <f>IF($A75="GCAM",'GCAM By Region By Sector'!AC74*10^3,SUMIFS('EPS Emissions'!AD:AD,'EPS Emissions'!$D:$D,'BAU Sector &amp; Region Breakout'!$C75,'EPS Emissions'!$C:$C,'BAU Sector &amp; Region Breakout'!$B75))</f>
        <v>3.5504600000000002</v>
      </c>
      <c r="AD75" s="2">
        <f>IF($A75="GCAM",'GCAM By Region By Sector'!AD74*10^3,SUMIFS('EPS Emissions'!AE:AE,'EPS Emissions'!$D:$D,'BAU Sector &amp; Region Breakout'!$C75,'EPS Emissions'!$C:$C,'BAU Sector &amp; Region Breakout'!$B75))</f>
        <v>3.5708500000000001</v>
      </c>
      <c r="AE75" s="2">
        <f>IF($A75="GCAM",'GCAM By Region By Sector'!AE74*10^3,SUMIFS('EPS Emissions'!AF:AF,'EPS Emissions'!$D:$D,'BAU Sector &amp; Region Breakout'!$C75,'EPS Emissions'!$C:$C,'BAU Sector &amp; Region Breakout'!$B75))</f>
        <v>3.5965500000000001</v>
      </c>
      <c r="AF75" s="2">
        <f>IF($A75="GCAM",'GCAM By Region By Sector'!AF74*10^3,SUMIFS('EPS Emissions'!AG:AG,'EPS Emissions'!$D:$D,'BAU Sector &amp; Region Breakout'!$C75,'EPS Emissions'!$C:$C,'BAU Sector &amp; Region Breakout'!$B75))</f>
        <v>3.6160700000000001</v>
      </c>
      <c r="AG75" s="2">
        <f>IF($A75="GCAM",'GCAM By Region By Sector'!AG74*10^3,SUMIFS('EPS Emissions'!AH:AH,'EPS Emissions'!$D:$D,'BAU Sector &amp; Region Breakout'!$C75,'EPS Emissions'!$C:$C,'BAU Sector &amp; Region Breakout'!$B75))</f>
        <v>3.6417700000000002</v>
      </c>
      <c r="AH75" s="2">
        <f>IF($A75="GCAM",'GCAM By Region By Sector'!AH74*10^3,SUMIFS('EPS Emissions'!AI:AI,'EPS Emissions'!$D:$D,'BAU Sector &amp; Region Breakout'!$C75,'EPS Emissions'!$C:$C,'BAU Sector &amp; Region Breakout'!$B75))</f>
        <v>3.6674699999999998</v>
      </c>
    </row>
    <row r="76" spans="1:34" x14ac:dyDescent="0.35">
      <c r="A76" t="str">
        <f>VLOOKUP(B76,'BAU Global Total'!A$3:C$34,3,FALSE)</f>
        <v>EPS</v>
      </c>
      <c r="B76" t="s">
        <v>23</v>
      </c>
      <c r="C76" t="s">
        <v>69</v>
      </c>
      <c r="D76" s="2">
        <f>IF($A76="GCAM",'GCAM By Region By Sector'!D75*10^3,SUMIFS('EPS Emissions'!E:E,'EPS Emissions'!$D:$D,'BAU Sector &amp; Region Breakout'!$C76,'EPS Emissions'!$C:$C,'BAU Sector &amp; Region Breakout'!$B76))</f>
        <v>0</v>
      </c>
      <c r="E76" s="2">
        <f>IF($A76="GCAM",'GCAM By Region By Sector'!E75*10^3,SUMIFS('EPS Emissions'!F:F,'EPS Emissions'!$D:$D,'BAU Sector &amp; Region Breakout'!$C76,'EPS Emissions'!$C:$C,'BAU Sector &amp; Region Breakout'!$B76))</f>
        <v>0</v>
      </c>
      <c r="F76" s="2">
        <f>IF($A76="GCAM",'GCAM By Region By Sector'!F75*10^3,SUMIFS('EPS Emissions'!G:G,'EPS Emissions'!$D:$D,'BAU Sector &amp; Region Breakout'!$C76,'EPS Emissions'!$C:$C,'BAU Sector &amp; Region Breakout'!$B76))</f>
        <v>0</v>
      </c>
      <c r="G76" s="2">
        <f>IF($A76="GCAM",'GCAM By Region By Sector'!G75*10^3,SUMIFS('EPS Emissions'!H:H,'EPS Emissions'!$D:$D,'BAU Sector &amp; Region Breakout'!$C76,'EPS Emissions'!$C:$C,'BAU Sector &amp; Region Breakout'!$B76))</f>
        <v>0</v>
      </c>
      <c r="H76" s="2">
        <f>IF($A76="GCAM",'GCAM By Region By Sector'!H75*10^3,SUMIFS('EPS Emissions'!I:I,'EPS Emissions'!$D:$D,'BAU Sector &amp; Region Breakout'!$C76,'EPS Emissions'!$C:$C,'BAU Sector &amp; Region Breakout'!$B76))</f>
        <v>0</v>
      </c>
      <c r="I76" s="2">
        <f>IF($A76="GCAM",'GCAM By Region By Sector'!I75*10^3,SUMIFS('EPS Emissions'!J:J,'EPS Emissions'!$D:$D,'BAU Sector &amp; Region Breakout'!$C76,'EPS Emissions'!$C:$C,'BAU Sector &amp; Region Breakout'!$B76))</f>
        <v>0</v>
      </c>
      <c r="J76" s="2">
        <f>IF($A76="GCAM",'GCAM By Region By Sector'!J75*10^3,SUMIFS('EPS Emissions'!K:K,'EPS Emissions'!$D:$D,'BAU Sector &amp; Region Breakout'!$C76,'EPS Emissions'!$C:$C,'BAU Sector &amp; Region Breakout'!$B76))</f>
        <v>0</v>
      </c>
      <c r="K76" s="2">
        <f>IF($A76="GCAM",'GCAM By Region By Sector'!K75*10^3,SUMIFS('EPS Emissions'!L:L,'EPS Emissions'!$D:$D,'BAU Sector &amp; Region Breakout'!$C76,'EPS Emissions'!$C:$C,'BAU Sector &amp; Region Breakout'!$B76))</f>
        <v>0</v>
      </c>
      <c r="L76" s="2">
        <f>IF($A76="GCAM",'GCAM By Region By Sector'!L75*10^3,SUMIFS('EPS Emissions'!M:M,'EPS Emissions'!$D:$D,'BAU Sector &amp; Region Breakout'!$C76,'EPS Emissions'!$C:$C,'BAU Sector &amp; Region Breakout'!$B76))</f>
        <v>0</v>
      </c>
      <c r="M76" s="2">
        <f>IF($A76="GCAM",'GCAM By Region By Sector'!M75*10^3,SUMIFS('EPS Emissions'!N:N,'EPS Emissions'!$D:$D,'BAU Sector &amp; Region Breakout'!$C76,'EPS Emissions'!$C:$C,'BAU Sector &amp; Region Breakout'!$B76))</f>
        <v>0</v>
      </c>
      <c r="N76" s="2">
        <f>IF($A76="GCAM",'GCAM By Region By Sector'!N75*10^3,SUMIFS('EPS Emissions'!O:O,'EPS Emissions'!$D:$D,'BAU Sector &amp; Region Breakout'!$C76,'EPS Emissions'!$C:$C,'BAU Sector &amp; Region Breakout'!$B76))</f>
        <v>0</v>
      </c>
      <c r="O76" s="2">
        <f>IF($A76="GCAM",'GCAM By Region By Sector'!O75*10^3,SUMIFS('EPS Emissions'!P:P,'EPS Emissions'!$D:$D,'BAU Sector &amp; Region Breakout'!$C76,'EPS Emissions'!$C:$C,'BAU Sector &amp; Region Breakout'!$B76))</f>
        <v>0</v>
      </c>
      <c r="P76" s="2">
        <f>IF($A76="GCAM",'GCAM By Region By Sector'!P75*10^3,SUMIFS('EPS Emissions'!Q:Q,'EPS Emissions'!$D:$D,'BAU Sector &amp; Region Breakout'!$C76,'EPS Emissions'!$C:$C,'BAU Sector &amp; Region Breakout'!$B76))</f>
        <v>0</v>
      </c>
      <c r="Q76" s="2">
        <f>IF($A76="GCAM",'GCAM By Region By Sector'!Q75*10^3,SUMIFS('EPS Emissions'!R:R,'EPS Emissions'!$D:$D,'BAU Sector &amp; Region Breakout'!$C76,'EPS Emissions'!$C:$C,'BAU Sector &amp; Region Breakout'!$B76))</f>
        <v>0</v>
      </c>
      <c r="R76" s="2">
        <f>IF($A76="GCAM",'GCAM By Region By Sector'!R75*10^3,SUMIFS('EPS Emissions'!S:S,'EPS Emissions'!$D:$D,'BAU Sector &amp; Region Breakout'!$C76,'EPS Emissions'!$C:$C,'BAU Sector &amp; Region Breakout'!$B76))</f>
        <v>0</v>
      </c>
      <c r="S76" s="2">
        <f>IF($A76="GCAM",'GCAM By Region By Sector'!S75*10^3,SUMIFS('EPS Emissions'!T:T,'EPS Emissions'!$D:$D,'BAU Sector &amp; Region Breakout'!$C76,'EPS Emissions'!$C:$C,'BAU Sector &amp; Region Breakout'!$B76))</f>
        <v>0</v>
      </c>
      <c r="T76" s="2">
        <f>IF($A76="GCAM",'GCAM By Region By Sector'!T75*10^3,SUMIFS('EPS Emissions'!U:U,'EPS Emissions'!$D:$D,'BAU Sector &amp; Region Breakout'!$C76,'EPS Emissions'!$C:$C,'BAU Sector &amp; Region Breakout'!$B76))</f>
        <v>0</v>
      </c>
      <c r="U76" s="2">
        <f>IF($A76="GCAM",'GCAM By Region By Sector'!U75*10^3,SUMIFS('EPS Emissions'!V:V,'EPS Emissions'!$D:$D,'BAU Sector &amp; Region Breakout'!$C76,'EPS Emissions'!$C:$C,'BAU Sector &amp; Region Breakout'!$B76))</f>
        <v>0</v>
      </c>
      <c r="V76" s="2">
        <f>IF($A76="GCAM",'GCAM By Region By Sector'!V75*10^3,SUMIFS('EPS Emissions'!W:W,'EPS Emissions'!$D:$D,'BAU Sector &amp; Region Breakout'!$C76,'EPS Emissions'!$C:$C,'BAU Sector &amp; Region Breakout'!$B76))</f>
        <v>0</v>
      </c>
      <c r="W76" s="2">
        <f>IF($A76="GCAM",'GCAM By Region By Sector'!W75*10^3,SUMIFS('EPS Emissions'!X:X,'EPS Emissions'!$D:$D,'BAU Sector &amp; Region Breakout'!$C76,'EPS Emissions'!$C:$C,'BAU Sector &amp; Region Breakout'!$B76))</f>
        <v>0</v>
      </c>
      <c r="X76" s="2">
        <f>IF($A76="GCAM",'GCAM By Region By Sector'!X75*10^3,SUMIFS('EPS Emissions'!Y:Y,'EPS Emissions'!$D:$D,'BAU Sector &amp; Region Breakout'!$C76,'EPS Emissions'!$C:$C,'BAU Sector &amp; Region Breakout'!$B76))</f>
        <v>0</v>
      </c>
      <c r="Y76" s="2">
        <f>IF($A76="GCAM",'GCAM By Region By Sector'!Y75*10^3,SUMIFS('EPS Emissions'!Z:Z,'EPS Emissions'!$D:$D,'BAU Sector &amp; Region Breakout'!$C76,'EPS Emissions'!$C:$C,'BAU Sector &amp; Region Breakout'!$B76))</f>
        <v>0</v>
      </c>
      <c r="Z76" s="2">
        <f>IF($A76="GCAM",'GCAM By Region By Sector'!Z75*10^3,SUMIFS('EPS Emissions'!AA:AA,'EPS Emissions'!$D:$D,'BAU Sector &amp; Region Breakout'!$C76,'EPS Emissions'!$C:$C,'BAU Sector &amp; Region Breakout'!$B76))</f>
        <v>0</v>
      </c>
      <c r="AA76" s="2">
        <f>IF($A76="GCAM",'GCAM By Region By Sector'!AA75*10^3,SUMIFS('EPS Emissions'!AB:AB,'EPS Emissions'!$D:$D,'BAU Sector &amp; Region Breakout'!$C76,'EPS Emissions'!$C:$C,'BAU Sector &amp; Region Breakout'!$B76))</f>
        <v>0</v>
      </c>
      <c r="AB76" s="2">
        <f>IF($A76="GCAM",'GCAM By Region By Sector'!AB75*10^3,SUMIFS('EPS Emissions'!AC:AC,'EPS Emissions'!$D:$D,'BAU Sector &amp; Region Breakout'!$C76,'EPS Emissions'!$C:$C,'BAU Sector &amp; Region Breakout'!$B76))</f>
        <v>0</v>
      </c>
      <c r="AC76" s="2">
        <f>IF($A76="GCAM",'GCAM By Region By Sector'!AC75*10^3,SUMIFS('EPS Emissions'!AD:AD,'EPS Emissions'!$D:$D,'BAU Sector &amp; Region Breakout'!$C76,'EPS Emissions'!$C:$C,'BAU Sector &amp; Region Breakout'!$B76))</f>
        <v>0</v>
      </c>
      <c r="AD76" s="2">
        <f>IF($A76="GCAM",'GCAM By Region By Sector'!AD75*10^3,SUMIFS('EPS Emissions'!AE:AE,'EPS Emissions'!$D:$D,'BAU Sector &amp; Region Breakout'!$C76,'EPS Emissions'!$C:$C,'BAU Sector &amp; Region Breakout'!$B76))</f>
        <v>0</v>
      </c>
      <c r="AE76" s="2">
        <f>IF($A76="GCAM",'GCAM By Region By Sector'!AE75*10^3,SUMIFS('EPS Emissions'!AF:AF,'EPS Emissions'!$D:$D,'BAU Sector &amp; Region Breakout'!$C76,'EPS Emissions'!$C:$C,'BAU Sector &amp; Region Breakout'!$B76))</f>
        <v>0</v>
      </c>
      <c r="AF76" s="2">
        <f>IF($A76="GCAM",'GCAM By Region By Sector'!AF75*10^3,SUMIFS('EPS Emissions'!AG:AG,'EPS Emissions'!$D:$D,'BAU Sector &amp; Region Breakout'!$C76,'EPS Emissions'!$C:$C,'BAU Sector &amp; Region Breakout'!$B76))</f>
        <v>0</v>
      </c>
      <c r="AG76" s="2">
        <f>IF($A76="GCAM",'GCAM By Region By Sector'!AG75*10^3,SUMIFS('EPS Emissions'!AH:AH,'EPS Emissions'!$D:$D,'BAU Sector &amp; Region Breakout'!$C76,'EPS Emissions'!$C:$C,'BAU Sector &amp; Region Breakout'!$B76))</f>
        <v>0</v>
      </c>
      <c r="AH76" s="2">
        <f>IF($A76="GCAM",'GCAM By Region By Sector'!AH75*10^3,SUMIFS('EPS Emissions'!AI:AI,'EPS Emissions'!$D:$D,'BAU Sector &amp; Region Breakout'!$C76,'EPS Emissions'!$C:$C,'BAU Sector &amp; Region Breakout'!$B76))</f>
        <v>0</v>
      </c>
    </row>
    <row r="77" spans="1:34" x14ac:dyDescent="0.35">
      <c r="A77" t="str">
        <f>VLOOKUP(B77,'BAU Global Total'!A$3:C$34,3,FALSE)</f>
        <v>EPS</v>
      </c>
      <c r="B77" t="s">
        <v>23</v>
      </c>
      <c r="C77" t="s">
        <v>62</v>
      </c>
      <c r="D77" s="2">
        <f>IF($A77="GCAM",'GCAM By Region By Sector'!D76*10^3,SUMIFS('EPS Emissions'!E:E,'EPS Emissions'!$D:$D,'BAU Sector &amp; Region Breakout'!$C77,'EPS Emissions'!$C:$C,'BAU Sector &amp; Region Breakout'!$B77))</f>
        <v>702.92600000000004</v>
      </c>
      <c r="E77" s="2">
        <f>IF($A77="GCAM",'GCAM By Region By Sector'!E76*10^3,SUMIFS('EPS Emissions'!F:F,'EPS Emissions'!$D:$D,'BAU Sector &amp; Region Breakout'!$C77,'EPS Emissions'!$C:$C,'BAU Sector &amp; Region Breakout'!$B77))</f>
        <v>702.92600000000004</v>
      </c>
      <c r="F77" s="2">
        <f>IF($A77="GCAM",'GCAM By Region By Sector'!F76*10^3,SUMIFS('EPS Emissions'!G:G,'EPS Emissions'!$D:$D,'BAU Sector &amp; Region Breakout'!$C77,'EPS Emissions'!$C:$C,'BAU Sector &amp; Region Breakout'!$B77))</f>
        <v>702.92600000000004</v>
      </c>
      <c r="G77" s="2">
        <f>IF($A77="GCAM",'GCAM By Region By Sector'!G76*10^3,SUMIFS('EPS Emissions'!H:H,'EPS Emissions'!$D:$D,'BAU Sector &amp; Region Breakout'!$C77,'EPS Emissions'!$C:$C,'BAU Sector &amp; Region Breakout'!$B77))</f>
        <v>702.92600000000004</v>
      </c>
      <c r="H77" s="2">
        <f>IF($A77="GCAM",'GCAM By Region By Sector'!H76*10^3,SUMIFS('EPS Emissions'!I:I,'EPS Emissions'!$D:$D,'BAU Sector &amp; Region Breakout'!$C77,'EPS Emissions'!$C:$C,'BAU Sector &amp; Region Breakout'!$B77))</f>
        <v>702.92600000000004</v>
      </c>
      <c r="I77" s="2">
        <f>IF($A77="GCAM",'GCAM By Region By Sector'!I76*10^3,SUMIFS('EPS Emissions'!J:J,'EPS Emissions'!$D:$D,'BAU Sector &amp; Region Breakout'!$C77,'EPS Emissions'!$C:$C,'BAU Sector &amp; Region Breakout'!$B77))</f>
        <v>702.92600000000004</v>
      </c>
      <c r="J77" s="2">
        <f>IF($A77="GCAM",'GCAM By Region By Sector'!J76*10^3,SUMIFS('EPS Emissions'!K:K,'EPS Emissions'!$D:$D,'BAU Sector &amp; Region Breakout'!$C77,'EPS Emissions'!$C:$C,'BAU Sector &amp; Region Breakout'!$B77))</f>
        <v>702.92600000000004</v>
      </c>
      <c r="K77" s="2">
        <f>IF($A77="GCAM",'GCAM By Region By Sector'!K76*10^3,SUMIFS('EPS Emissions'!L:L,'EPS Emissions'!$D:$D,'BAU Sector &amp; Region Breakout'!$C77,'EPS Emissions'!$C:$C,'BAU Sector &amp; Region Breakout'!$B77))</f>
        <v>702.92600000000004</v>
      </c>
      <c r="L77" s="2">
        <f>IF($A77="GCAM",'GCAM By Region By Sector'!L76*10^3,SUMIFS('EPS Emissions'!M:M,'EPS Emissions'!$D:$D,'BAU Sector &amp; Region Breakout'!$C77,'EPS Emissions'!$C:$C,'BAU Sector &amp; Region Breakout'!$B77))</f>
        <v>702.92600000000004</v>
      </c>
      <c r="M77" s="2">
        <f>IF($A77="GCAM",'GCAM By Region By Sector'!M76*10^3,SUMIFS('EPS Emissions'!N:N,'EPS Emissions'!$D:$D,'BAU Sector &amp; Region Breakout'!$C77,'EPS Emissions'!$C:$C,'BAU Sector &amp; Region Breakout'!$B77))</f>
        <v>702.92600000000004</v>
      </c>
      <c r="N77" s="2">
        <f>IF($A77="GCAM",'GCAM By Region By Sector'!N76*10^3,SUMIFS('EPS Emissions'!O:O,'EPS Emissions'!$D:$D,'BAU Sector &amp; Region Breakout'!$C77,'EPS Emissions'!$C:$C,'BAU Sector &amp; Region Breakout'!$B77))</f>
        <v>702.92600000000004</v>
      </c>
      <c r="O77" s="2">
        <f>IF($A77="GCAM",'GCAM By Region By Sector'!O76*10^3,SUMIFS('EPS Emissions'!P:P,'EPS Emissions'!$D:$D,'BAU Sector &amp; Region Breakout'!$C77,'EPS Emissions'!$C:$C,'BAU Sector &amp; Region Breakout'!$B77))</f>
        <v>702.92600000000004</v>
      </c>
      <c r="P77" s="2">
        <f>IF($A77="GCAM",'GCAM By Region By Sector'!P76*10^3,SUMIFS('EPS Emissions'!Q:Q,'EPS Emissions'!$D:$D,'BAU Sector &amp; Region Breakout'!$C77,'EPS Emissions'!$C:$C,'BAU Sector &amp; Region Breakout'!$B77))</f>
        <v>702.92600000000004</v>
      </c>
      <c r="Q77" s="2">
        <f>IF($A77="GCAM",'GCAM By Region By Sector'!Q76*10^3,SUMIFS('EPS Emissions'!R:R,'EPS Emissions'!$D:$D,'BAU Sector &amp; Region Breakout'!$C77,'EPS Emissions'!$C:$C,'BAU Sector &amp; Region Breakout'!$B77))</f>
        <v>702.92600000000004</v>
      </c>
      <c r="R77" s="2">
        <f>IF($A77="GCAM",'GCAM By Region By Sector'!R76*10^3,SUMIFS('EPS Emissions'!S:S,'EPS Emissions'!$D:$D,'BAU Sector &amp; Region Breakout'!$C77,'EPS Emissions'!$C:$C,'BAU Sector &amp; Region Breakout'!$B77))</f>
        <v>702.92600000000004</v>
      </c>
      <c r="S77" s="2">
        <f>IF($A77="GCAM",'GCAM By Region By Sector'!S76*10^3,SUMIFS('EPS Emissions'!T:T,'EPS Emissions'!$D:$D,'BAU Sector &amp; Region Breakout'!$C77,'EPS Emissions'!$C:$C,'BAU Sector &amp; Region Breakout'!$B77))</f>
        <v>702.92600000000004</v>
      </c>
      <c r="T77" s="2">
        <f>IF($A77="GCAM",'GCAM By Region By Sector'!T76*10^3,SUMIFS('EPS Emissions'!U:U,'EPS Emissions'!$D:$D,'BAU Sector &amp; Region Breakout'!$C77,'EPS Emissions'!$C:$C,'BAU Sector &amp; Region Breakout'!$B77))</f>
        <v>702.92600000000004</v>
      </c>
      <c r="U77" s="2">
        <f>IF($A77="GCAM",'GCAM By Region By Sector'!U76*10^3,SUMIFS('EPS Emissions'!V:V,'EPS Emissions'!$D:$D,'BAU Sector &amp; Region Breakout'!$C77,'EPS Emissions'!$C:$C,'BAU Sector &amp; Region Breakout'!$B77))</f>
        <v>702.92600000000004</v>
      </c>
      <c r="V77" s="2">
        <f>IF($A77="GCAM",'GCAM By Region By Sector'!V76*10^3,SUMIFS('EPS Emissions'!W:W,'EPS Emissions'!$D:$D,'BAU Sector &amp; Region Breakout'!$C77,'EPS Emissions'!$C:$C,'BAU Sector &amp; Region Breakout'!$B77))</f>
        <v>702.92600000000004</v>
      </c>
      <c r="W77" s="2">
        <f>IF($A77="GCAM",'GCAM By Region By Sector'!W76*10^3,SUMIFS('EPS Emissions'!X:X,'EPS Emissions'!$D:$D,'BAU Sector &amp; Region Breakout'!$C77,'EPS Emissions'!$C:$C,'BAU Sector &amp; Region Breakout'!$B77))</f>
        <v>702.92600000000004</v>
      </c>
      <c r="X77" s="2">
        <f>IF($A77="GCAM",'GCAM By Region By Sector'!X76*10^3,SUMIFS('EPS Emissions'!Y:Y,'EPS Emissions'!$D:$D,'BAU Sector &amp; Region Breakout'!$C77,'EPS Emissions'!$C:$C,'BAU Sector &amp; Region Breakout'!$B77))</f>
        <v>702.92600000000004</v>
      </c>
      <c r="Y77" s="2">
        <f>IF($A77="GCAM",'GCAM By Region By Sector'!Y76*10^3,SUMIFS('EPS Emissions'!Z:Z,'EPS Emissions'!$D:$D,'BAU Sector &amp; Region Breakout'!$C77,'EPS Emissions'!$C:$C,'BAU Sector &amp; Region Breakout'!$B77))</f>
        <v>702.92600000000004</v>
      </c>
      <c r="Z77" s="2">
        <f>IF($A77="GCAM",'GCAM By Region By Sector'!Z76*10^3,SUMIFS('EPS Emissions'!AA:AA,'EPS Emissions'!$D:$D,'BAU Sector &amp; Region Breakout'!$C77,'EPS Emissions'!$C:$C,'BAU Sector &amp; Region Breakout'!$B77))</f>
        <v>702.92600000000004</v>
      </c>
      <c r="AA77" s="2">
        <f>IF($A77="GCAM",'GCAM By Region By Sector'!AA76*10^3,SUMIFS('EPS Emissions'!AB:AB,'EPS Emissions'!$D:$D,'BAU Sector &amp; Region Breakout'!$C77,'EPS Emissions'!$C:$C,'BAU Sector &amp; Region Breakout'!$B77))</f>
        <v>702.92600000000004</v>
      </c>
      <c r="AB77" s="2">
        <f>IF($A77="GCAM",'GCAM By Region By Sector'!AB76*10^3,SUMIFS('EPS Emissions'!AC:AC,'EPS Emissions'!$D:$D,'BAU Sector &amp; Region Breakout'!$C77,'EPS Emissions'!$C:$C,'BAU Sector &amp; Region Breakout'!$B77))</f>
        <v>702.92600000000004</v>
      </c>
      <c r="AC77" s="2">
        <f>IF($A77="GCAM",'GCAM By Region By Sector'!AC76*10^3,SUMIFS('EPS Emissions'!AD:AD,'EPS Emissions'!$D:$D,'BAU Sector &amp; Region Breakout'!$C77,'EPS Emissions'!$C:$C,'BAU Sector &amp; Region Breakout'!$B77))</f>
        <v>702.92600000000004</v>
      </c>
      <c r="AD77" s="2">
        <f>IF($A77="GCAM",'GCAM By Region By Sector'!AD76*10^3,SUMIFS('EPS Emissions'!AE:AE,'EPS Emissions'!$D:$D,'BAU Sector &amp; Region Breakout'!$C77,'EPS Emissions'!$C:$C,'BAU Sector &amp; Region Breakout'!$B77))</f>
        <v>702.92600000000004</v>
      </c>
      <c r="AE77" s="2">
        <f>IF($A77="GCAM",'GCAM By Region By Sector'!AE76*10^3,SUMIFS('EPS Emissions'!AF:AF,'EPS Emissions'!$D:$D,'BAU Sector &amp; Region Breakout'!$C77,'EPS Emissions'!$C:$C,'BAU Sector &amp; Region Breakout'!$B77))</f>
        <v>702.92600000000004</v>
      </c>
      <c r="AF77" s="2">
        <f>IF($A77="GCAM",'GCAM By Region By Sector'!AF76*10^3,SUMIFS('EPS Emissions'!AG:AG,'EPS Emissions'!$D:$D,'BAU Sector &amp; Region Breakout'!$C77,'EPS Emissions'!$C:$C,'BAU Sector &amp; Region Breakout'!$B77))</f>
        <v>702.92600000000004</v>
      </c>
      <c r="AG77" s="2">
        <f>IF($A77="GCAM",'GCAM By Region By Sector'!AG76*10^3,SUMIFS('EPS Emissions'!AH:AH,'EPS Emissions'!$D:$D,'BAU Sector &amp; Region Breakout'!$C77,'EPS Emissions'!$C:$C,'BAU Sector &amp; Region Breakout'!$B77))</f>
        <v>702.92600000000004</v>
      </c>
      <c r="AH77" s="2">
        <f>IF($A77="GCAM",'GCAM By Region By Sector'!AH76*10^3,SUMIFS('EPS Emissions'!AI:AI,'EPS Emissions'!$D:$D,'BAU Sector &amp; Region Breakout'!$C77,'EPS Emissions'!$C:$C,'BAU Sector &amp; Region Breakout'!$B77))</f>
        <v>702.92600000000004</v>
      </c>
    </row>
    <row r="78" spans="1:34" x14ac:dyDescent="0.35">
      <c r="A78" t="str">
        <f>VLOOKUP(B78,'BAU Global Total'!A$3:C$34,3,FALSE)</f>
        <v>EPS</v>
      </c>
      <c r="B78" t="s">
        <v>23</v>
      </c>
      <c r="C78" t="s">
        <v>71</v>
      </c>
      <c r="D78" s="2">
        <f>IF($A78="GCAM",'GCAM By Region By Sector'!D77*10^3,SUMIFS('EPS Emissions'!E:E,'EPS Emissions'!$D:$D,'BAU Sector &amp; Region Breakout'!$C78,'EPS Emissions'!$C:$C,'BAU Sector &amp; Region Breakout'!$B78))</f>
        <v>0</v>
      </c>
      <c r="E78" s="2">
        <f>IF($A78="GCAM",'GCAM By Region By Sector'!E77*10^3,SUMIFS('EPS Emissions'!F:F,'EPS Emissions'!$D:$D,'BAU Sector &amp; Region Breakout'!$C78,'EPS Emissions'!$C:$C,'BAU Sector &amp; Region Breakout'!$B78))</f>
        <v>0</v>
      </c>
      <c r="F78" s="2">
        <f>IF($A78="GCAM",'GCAM By Region By Sector'!F77*10^3,SUMIFS('EPS Emissions'!G:G,'EPS Emissions'!$D:$D,'BAU Sector &amp; Region Breakout'!$C78,'EPS Emissions'!$C:$C,'BAU Sector &amp; Region Breakout'!$B78))</f>
        <v>0</v>
      </c>
      <c r="G78" s="2">
        <f>IF($A78="GCAM",'GCAM By Region By Sector'!G77*10^3,SUMIFS('EPS Emissions'!H:H,'EPS Emissions'!$D:$D,'BAU Sector &amp; Region Breakout'!$C78,'EPS Emissions'!$C:$C,'BAU Sector &amp; Region Breakout'!$B78))</f>
        <v>0</v>
      </c>
      <c r="H78" s="2">
        <f>IF($A78="GCAM",'GCAM By Region By Sector'!H77*10^3,SUMIFS('EPS Emissions'!I:I,'EPS Emissions'!$D:$D,'BAU Sector &amp; Region Breakout'!$C78,'EPS Emissions'!$C:$C,'BAU Sector &amp; Region Breakout'!$B78))</f>
        <v>0</v>
      </c>
      <c r="I78" s="2">
        <f>IF($A78="GCAM",'GCAM By Region By Sector'!I77*10^3,SUMIFS('EPS Emissions'!J:J,'EPS Emissions'!$D:$D,'BAU Sector &amp; Region Breakout'!$C78,'EPS Emissions'!$C:$C,'BAU Sector &amp; Region Breakout'!$B78))</f>
        <v>0</v>
      </c>
      <c r="J78" s="2">
        <f>IF($A78="GCAM",'GCAM By Region By Sector'!J77*10^3,SUMIFS('EPS Emissions'!K:K,'EPS Emissions'!$D:$D,'BAU Sector &amp; Region Breakout'!$C78,'EPS Emissions'!$C:$C,'BAU Sector &amp; Region Breakout'!$B78))</f>
        <v>0</v>
      </c>
      <c r="K78" s="2">
        <f>IF($A78="GCAM",'GCAM By Region By Sector'!K77*10^3,SUMIFS('EPS Emissions'!L:L,'EPS Emissions'!$D:$D,'BAU Sector &amp; Region Breakout'!$C78,'EPS Emissions'!$C:$C,'BAU Sector &amp; Region Breakout'!$B78))</f>
        <v>0</v>
      </c>
      <c r="L78" s="2">
        <f>IF($A78="GCAM",'GCAM By Region By Sector'!L77*10^3,SUMIFS('EPS Emissions'!M:M,'EPS Emissions'!$D:$D,'BAU Sector &amp; Region Breakout'!$C78,'EPS Emissions'!$C:$C,'BAU Sector &amp; Region Breakout'!$B78))</f>
        <v>0</v>
      </c>
      <c r="M78" s="2">
        <f>IF($A78="GCAM",'GCAM By Region By Sector'!M77*10^3,SUMIFS('EPS Emissions'!N:N,'EPS Emissions'!$D:$D,'BAU Sector &amp; Region Breakout'!$C78,'EPS Emissions'!$C:$C,'BAU Sector &amp; Region Breakout'!$B78))</f>
        <v>0</v>
      </c>
      <c r="N78" s="2">
        <f>IF($A78="GCAM",'GCAM By Region By Sector'!N77*10^3,SUMIFS('EPS Emissions'!O:O,'EPS Emissions'!$D:$D,'BAU Sector &amp; Region Breakout'!$C78,'EPS Emissions'!$C:$C,'BAU Sector &amp; Region Breakout'!$B78))</f>
        <v>0</v>
      </c>
      <c r="O78" s="2">
        <f>IF($A78="GCAM",'GCAM By Region By Sector'!O77*10^3,SUMIFS('EPS Emissions'!P:P,'EPS Emissions'!$D:$D,'BAU Sector &amp; Region Breakout'!$C78,'EPS Emissions'!$C:$C,'BAU Sector &amp; Region Breakout'!$B78))</f>
        <v>0</v>
      </c>
      <c r="P78" s="2">
        <f>IF($A78="GCAM",'GCAM By Region By Sector'!P77*10^3,SUMIFS('EPS Emissions'!Q:Q,'EPS Emissions'!$D:$D,'BAU Sector &amp; Region Breakout'!$C78,'EPS Emissions'!$C:$C,'BAU Sector &amp; Region Breakout'!$B78))</f>
        <v>0</v>
      </c>
      <c r="Q78" s="2">
        <f>IF($A78="GCAM",'GCAM By Region By Sector'!Q77*10^3,SUMIFS('EPS Emissions'!R:R,'EPS Emissions'!$D:$D,'BAU Sector &amp; Region Breakout'!$C78,'EPS Emissions'!$C:$C,'BAU Sector &amp; Region Breakout'!$B78))</f>
        <v>0</v>
      </c>
      <c r="R78" s="2">
        <f>IF($A78="GCAM",'GCAM By Region By Sector'!R77*10^3,SUMIFS('EPS Emissions'!S:S,'EPS Emissions'!$D:$D,'BAU Sector &amp; Region Breakout'!$C78,'EPS Emissions'!$C:$C,'BAU Sector &amp; Region Breakout'!$B78))</f>
        <v>0</v>
      </c>
      <c r="S78" s="2">
        <f>IF($A78="GCAM",'GCAM By Region By Sector'!S77*10^3,SUMIFS('EPS Emissions'!T:T,'EPS Emissions'!$D:$D,'BAU Sector &amp; Region Breakout'!$C78,'EPS Emissions'!$C:$C,'BAU Sector &amp; Region Breakout'!$B78))</f>
        <v>0</v>
      </c>
      <c r="T78" s="2">
        <f>IF($A78="GCAM",'GCAM By Region By Sector'!T77*10^3,SUMIFS('EPS Emissions'!U:U,'EPS Emissions'!$D:$D,'BAU Sector &amp; Region Breakout'!$C78,'EPS Emissions'!$C:$C,'BAU Sector &amp; Region Breakout'!$B78))</f>
        <v>0</v>
      </c>
      <c r="U78" s="2">
        <f>IF($A78="GCAM",'GCAM By Region By Sector'!U77*10^3,SUMIFS('EPS Emissions'!V:V,'EPS Emissions'!$D:$D,'BAU Sector &amp; Region Breakout'!$C78,'EPS Emissions'!$C:$C,'BAU Sector &amp; Region Breakout'!$B78))</f>
        <v>0</v>
      </c>
      <c r="V78" s="2">
        <f>IF($A78="GCAM",'GCAM By Region By Sector'!V77*10^3,SUMIFS('EPS Emissions'!W:W,'EPS Emissions'!$D:$D,'BAU Sector &amp; Region Breakout'!$C78,'EPS Emissions'!$C:$C,'BAU Sector &amp; Region Breakout'!$B78))</f>
        <v>0</v>
      </c>
      <c r="W78" s="2">
        <f>IF($A78="GCAM",'GCAM By Region By Sector'!W77*10^3,SUMIFS('EPS Emissions'!X:X,'EPS Emissions'!$D:$D,'BAU Sector &amp; Region Breakout'!$C78,'EPS Emissions'!$C:$C,'BAU Sector &amp; Region Breakout'!$B78))</f>
        <v>0</v>
      </c>
      <c r="X78" s="2">
        <f>IF($A78="GCAM",'GCAM By Region By Sector'!X77*10^3,SUMIFS('EPS Emissions'!Y:Y,'EPS Emissions'!$D:$D,'BAU Sector &amp; Region Breakout'!$C78,'EPS Emissions'!$C:$C,'BAU Sector &amp; Region Breakout'!$B78))</f>
        <v>0</v>
      </c>
      <c r="Y78" s="2">
        <f>IF($A78="GCAM",'GCAM By Region By Sector'!Y77*10^3,SUMIFS('EPS Emissions'!Z:Z,'EPS Emissions'!$D:$D,'BAU Sector &amp; Region Breakout'!$C78,'EPS Emissions'!$C:$C,'BAU Sector &amp; Region Breakout'!$B78))</f>
        <v>0</v>
      </c>
      <c r="Z78" s="2">
        <f>IF($A78="GCAM",'GCAM By Region By Sector'!Z77*10^3,SUMIFS('EPS Emissions'!AA:AA,'EPS Emissions'!$D:$D,'BAU Sector &amp; Region Breakout'!$C78,'EPS Emissions'!$C:$C,'BAU Sector &amp; Region Breakout'!$B78))</f>
        <v>0</v>
      </c>
      <c r="AA78" s="2">
        <f>IF($A78="GCAM",'GCAM By Region By Sector'!AA77*10^3,SUMIFS('EPS Emissions'!AB:AB,'EPS Emissions'!$D:$D,'BAU Sector &amp; Region Breakout'!$C78,'EPS Emissions'!$C:$C,'BAU Sector &amp; Region Breakout'!$B78))</f>
        <v>0</v>
      </c>
      <c r="AB78" s="2">
        <f>IF($A78="GCAM",'GCAM By Region By Sector'!AB77*10^3,SUMIFS('EPS Emissions'!AC:AC,'EPS Emissions'!$D:$D,'BAU Sector &amp; Region Breakout'!$C78,'EPS Emissions'!$C:$C,'BAU Sector &amp; Region Breakout'!$B78))</f>
        <v>0</v>
      </c>
      <c r="AC78" s="2">
        <f>IF($A78="GCAM",'GCAM By Region By Sector'!AC77*10^3,SUMIFS('EPS Emissions'!AD:AD,'EPS Emissions'!$D:$D,'BAU Sector &amp; Region Breakout'!$C78,'EPS Emissions'!$C:$C,'BAU Sector &amp; Region Breakout'!$B78))</f>
        <v>0</v>
      </c>
      <c r="AD78" s="2">
        <f>IF($A78="GCAM",'GCAM By Region By Sector'!AD77*10^3,SUMIFS('EPS Emissions'!AE:AE,'EPS Emissions'!$D:$D,'BAU Sector &amp; Region Breakout'!$C78,'EPS Emissions'!$C:$C,'BAU Sector &amp; Region Breakout'!$B78))</f>
        <v>0</v>
      </c>
      <c r="AE78" s="2">
        <f>IF($A78="GCAM",'GCAM By Region By Sector'!AE77*10^3,SUMIFS('EPS Emissions'!AF:AF,'EPS Emissions'!$D:$D,'BAU Sector &amp; Region Breakout'!$C78,'EPS Emissions'!$C:$C,'BAU Sector &amp; Region Breakout'!$B78))</f>
        <v>0</v>
      </c>
      <c r="AF78" s="2">
        <f>IF($A78="GCAM",'GCAM By Region By Sector'!AF77*10^3,SUMIFS('EPS Emissions'!AG:AG,'EPS Emissions'!$D:$D,'BAU Sector &amp; Region Breakout'!$C78,'EPS Emissions'!$C:$C,'BAU Sector &amp; Region Breakout'!$B78))</f>
        <v>0</v>
      </c>
      <c r="AG78" s="2">
        <f>IF($A78="GCAM",'GCAM By Region By Sector'!AG77*10^3,SUMIFS('EPS Emissions'!AH:AH,'EPS Emissions'!$D:$D,'BAU Sector &amp; Region Breakout'!$C78,'EPS Emissions'!$C:$C,'BAU Sector &amp; Region Breakout'!$B78))</f>
        <v>0</v>
      </c>
      <c r="AH78" s="2">
        <f>IF($A78="GCAM",'GCAM By Region By Sector'!AH77*10^3,SUMIFS('EPS Emissions'!AI:AI,'EPS Emissions'!$D:$D,'BAU Sector &amp; Region Breakout'!$C78,'EPS Emissions'!$C:$C,'BAU Sector &amp; Region Breakout'!$B78))</f>
        <v>0</v>
      </c>
    </row>
    <row r="79" spans="1:34" x14ac:dyDescent="0.35">
      <c r="A79" t="str">
        <f>VLOOKUP(B79,'BAU Global Total'!A$3:C$34,3,FALSE)</f>
        <v>EPS</v>
      </c>
      <c r="B79" t="s">
        <v>24</v>
      </c>
      <c r="C79" t="s">
        <v>53</v>
      </c>
      <c r="D79" s="2">
        <f>IF($A79="GCAM",'GCAM By Region By Sector'!D78*10^3,SUMIFS('EPS Emissions'!E:E,'EPS Emissions'!$D:$D,'BAU Sector &amp; Region Breakout'!$C79,'EPS Emissions'!$C:$C,'BAU Sector &amp; Region Breakout'!$B79))</f>
        <v>288.32100000000003</v>
      </c>
      <c r="E79" s="2">
        <f>IF($A79="GCAM",'GCAM By Region By Sector'!E78*10^3,SUMIFS('EPS Emissions'!F:F,'EPS Emissions'!$D:$D,'BAU Sector &amp; Region Breakout'!$C79,'EPS Emissions'!$C:$C,'BAU Sector &amp; Region Breakout'!$B79))</f>
        <v>281.83199999999999</v>
      </c>
      <c r="F79" s="2">
        <f>IF($A79="GCAM",'GCAM By Region By Sector'!F78*10^3,SUMIFS('EPS Emissions'!G:G,'EPS Emissions'!$D:$D,'BAU Sector &amp; Region Breakout'!$C79,'EPS Emissions'!$C:$C,'BAU Sector &amp; Region Breakout'!$B79))</f>
        <v>277.35300000000001</v>
      </c>
      <c r="G79" s="2">
        <f>IF($A79="GCAM",'GCAM By Region By Sector'!G78*10^3,SUMIFS('EPS Emissions'!H:H,'EPS Emissions'!$D:$D,'BAU Sector &amp; Region Breakout'!$C79,'EPS Emissions'!$C:$C,'BAU Sector &amp; Region Breakout'!$B79))</f>
        <v>276.15199999999999</v>
      </c>
      <c r="H79" s="2">
        <f>IF($A79="GCAM",'GCAM By Region By Sector'!H78*10^3,SUMIFS('EPS Emissions'!I:I,'EPS Emissions'!$D:$D,'BAU Sector &amp; Region Breakout'!$C79,'EPS Emissions'!$C:$C,'BAU Sector &amp; Region Breakout'!$B79))</f>
        <v>275.50200000000001</v>
      </c>
      <c r="I79" s="2">
        <f>IF($A79="GCAM",'GCAM By Region By Sector'!I78*10^3,SUMIFS('EPS Emissions'!J:J,'EPS Emissions'!$D:$D,'BAU Sector &amp; Region Breakout'!$C79,'EPS Emissions'!$C:$C,'BAU Sector &amp; Region Breakout'!$B79))</f>
        <v>274.154</v>
      </c>
      <c r="J79" s="2">
        <f>IF($A79="GCAM",'GCAM By Region By Sector'!J78*10^3,SUMIFS('EPS Emissions'!K:K,'EPS Emissions'!$D:$D,'BAU Sector &amp; Region Breakout'!$C79,'EPS Emissions'!$C:$C,'BAU Sector &amp; Region Breakout'!$B79))</f>
        <v>273.08699999999999</v>
      </c>
      <c r="K79" s="2">
        <f>IF($A79="GCAM",'GCAM By Region By Sector'!K78*10^3,SUMIFS('EPS Emissions'!L:L,'EPS Emissions'!$D:$D,'BAU Sector &amp; Region Breakout'!$C79,'EPS Emissions'!$C:$C,'BAU Sector &amp; Region Breakout'!$B79))</f>
        <v>271.13200000000001</v>
      </c>
      <c r="L79" s="2">
        <f>IF($A79="GCAM",'GCAM By Region By Sector'!L78*10^3,SUMIFS('EPS Emissions'!M:M,'EPS Emissions'!$D:$D,'BAU Sector &amp; Region Breakout'!$C79,'EPS Emissions'!$C:$C,'BAU Sector &amp; Region Breakout'!$B79))</f>
        <v>267.30500000000001</v>
      </c>
      <c r="M79" s="2">
        <f>IF($A79="GCAM",'GCAM By Region By Sector'!M78*10^3,SUMIFS('EPS Emissions'!N:N,'EPS Emissions'!$D:$D,'BAU Sector &amp; Region Breakout'!$C79,'EPS Emissions'!$C:$C,'BAU Sector &amp; Region Breakout'!$B79))</f>
        <v>263.68200000000002</v>
      </c>
      <c r="N79" s="2">
        <f>IF($A79="GCAM",'GCAM By Region By Sector'!N78*10^3,SUMIFS('EPS Emissions'!O:O,'EPS Emissions'!$D:$D,'BAU Sector &amp; Region Breakout'!$C79,'EPS Emissions'!$C:$C,'BAU Sector &amp; Region Breakout'!$B79))</f>
        <v>261.423</v>
      </c>
      <c r="O79" s="2">
        <f>IF($A79="GCAM",'GCAM By Region By Sector'!O78*10^3,SUMIFS('EPS Emissions'!P:P,'EPS Emissions'!$D:$D,'BAU Sector &amp; Region Breakout'!$C79,'EPS Emissions'!$C:$C,'BAU Sector &amp; Region Breakout'!$B79))</f>
        <v>261.91899999999998</v>
      </c>
      <c r="P79" s="2">
        <f>IF($A79="GCAM",'GCAM By Region By Sector'!P78*10^3,SUMIFS('EPS Emissions'!Q:Q,'EPS Emissions'!$D:$D,'BAU Sector &amp; Region Breakout'!$C79,'EPS Emissions'!$C:$C,'BAU Sector &amp; Region Breakout'!$B79))</f>
        <v>262.72300000000001</v>
      </c>
      <c r="Q79" s="2">
        <f>IF($A79="GCAM",'GCAM By Region By Sector'!Q78*10^3,SUMIFS('EPS Emissions'!R:R,'EPS Emissions'!$D:$D,'BAU Sector &amp; Region Breakout'!$C79,'EPS Emissions'!$C:$C,'BAU Sector &amp; Region Breakout'!$B79))</f>
        <v>262.13</v>
      </c>
      <c r="R79" s="2">
        <f>IF($A79="GCAM",'GCAM By Region By Sector'!R78*10^3,SUMIFS('EPS Emissions'!S:S,'EPS Emissions'!$D:$D,'BAU Sector &amp; Region Breakout'!$C79,'EPS Emissions'!$C:$C,'BAU Sector &amp; Region Breakout'!$B79))</f>
        <v>261.62</v>
      </c>
      <c r="S79" s="2">
        <f>IF($A79="GCAM",'GCAM By Region By Sector'!S78*10^3,SUMIFS('EPS Emissions'!T:T,'EPS Emissions'!$D:$D,'BAU Sector &amp; Region Breakout'!$C79,'EPS Emissions'!$C:$C,'BAU Sector &amp; Region Breakout'!$B79))</f>
        <v>260.899</v>
      </c>
      <c r="T79" s="2">
        <f>IF($A79="GCAM",'GCAM By Region By Sector'!T78*10^3,SUMIFS('EPS Emissions'!U:U,'EPS Emissions'!$D:$D,'BAU Sector &amp; Region Breakout'!$C79,'EPS Emissions'!$C:$C,'BAU Sector &amp; Region Breakout'!$B79))</f>
        <v>260.84399999999999</v>
      </c>
      <c r="U79" s="2">
        <f>IF($A79="GCAM",'GCAM By Region By Sector'!U78*10^3,SUMIFS('EPS Emissions'!V:V,'EPS Emissions'!$D:$D,'BAU Sector &amp; Region Breakout'!$C79,'EPS Emissions'!$C:$C,'BAU Sector &amp; Region Breakout'!$B79))</f>
        <v>260.76100000000002</v>
      </c>
      <c r="V79" s="2">
        <f>IF($A79="GCAM",'GCAM By Region By Sector'!V78*10^3,SUMIFS('EPS Emissions'!W:W,'EPS Emissions'!$D:$D,'BAU Sector &amp; Region Breakout'!$C79,'EPS Emissions'!$C:$C,'BAU Sector &amp; Region Breakout'!$B79))</f>
        <v>261.50599999999997</v>
      </c>
      <c r="W79" s="2">
        <f>IF($A79="GCAM",'GCAM By Region By Sector'!W78*10^3,SUMIFS('EPS Emissions'!X:X,'EPS Emissions'!$D:$D,'BAU Sector &amp; Region Breakout'!$C79,'EPS Emissions'!$C:$C,'BAU Sector &amp; Region Breakout'!$B79))</f>
        <v>262.46199999999999</v>
      </c>
      <c r="X79" s="2">
        <f>IF($A79="GCAM",'GCAM By Region By Sector'!X78*10^3,SUMIFS('EPS Emissions'!Y:Y,'EPS Emissions'!$D:$D,'BAU Sector &amp; Region Breakout'!$C79,'EPS Emissions'!$C:$C,'BAU Sector &amp; Region Breakout'!$B79))</f>
        <v>262.60899999999998</v>
      </c>
      <c r="Y79" s="2">
        <f>IF($A79="GCAM",'GCAM By Region By Sector'!Y78*10^3,SUMIFS('EPS Emissions'!Z:Z,'EPS Emissions'!$D:$D,'BAU Sector &amp; Region Breakout'!$C79,'EPS Emissions'!$C:$C,'BAU Sector &amp; Region Breakout'!$B79))</f>
        <v>263.108</v>
      </c>
      <c r="Z79" s="2">
        <f>IF($A79="GCAM",'GCAM By Region By Sector'!Z78*10^3,SUMIFS('EPS Emissions'!AA:AA,'EPS Emissions'!$D:$D,'BAU Sector &amp; Region Breakout'!$C79,'EPS Emissions'!$C:$C,'BAU Sector &amp; Region Breakout'!$B79))</f>
        <v>263.774</v>
      </c>
      <c r="AA79" s="2">
        <f>IF($A79="GCAM",'GCAM By Region By Sector'!AA78*10^3,SUMIFS('EPS Emissions'!AB:AB,'EPS Emissions'!$D:$D,'BAU Sector &amp; Region Breakout'!$C79,'EPS Emissions'!$C:$C,'BAU Sector &amp; Region Breakout'!$B79))</f>
        <v>264.95600000000002</v>
      </c>
      <c r="AB79" s="2">
        <f>IF($A79="GCAM",'GCAM By Region By Sector'!AB78*10^3,SUMIFS('EPS Emissions'!AC:AC,'EPS Emissions'!$D:$D,'BAU Sector &amp; Region Breakout'!$C79,'EPS Emissions'!$C:$C,'BAU Sector &amp; Region Breakout'!$B79))</f>
        <v>266.42899999999997</v>
      </c>
      <c r="AC79" s="2">
        <f>IF($A79="GCAM",'GCAM By Region By Sector'!AC78*10^3,SUMIFS('EPS Emissions'!AD:AD,'EPS Emissions'!$D:$D,'BAU Sector &amp; Region Breakout'!$C79,'EPS Emissions'!$C:$C,'BAU Sector &amp; Region Breakout'!$B79))</f>
        <v>267.49299999999999</v>
      </c>
      <c r="AD79" s="2">
        <f>IF($A79="GCAM",'GCAM By Region By Sector'!AD78*10^3,SUMIFS('EPS Emissions'!AE:AE,'EPS Emissions'!$D:$D,'BAU Sector &amp; Region Breakout'!$C79,'EPS Emissions'!$C:$C,'BAU Sector &amp; Region Breakout'!$B79))</f>
        <v>268.72899999999998</v>
      </c>
      <c r="AE79" s="2">
        <f>IF($A79="GCAM",'GCAM By Region By Sector'!AE78*10^3,SUMIFS('EPS Emissions'!AF:AF,'EPS Emissions'!$D:$D,'BAU Sector &amp; Region Breakout'!$C79,'EPS Emissions'!$C:$C,'BAU Sector &amp; Region Breakout'!$B79))</f>
        <v>270.02800000000002</v>
      </c>
      <c r="AF79" s="2">
        <f>IF($A79="GCAM",'GCAM By Region By Sector'!AF78*10^3,SUMIFS('EPS Emissions'!AG:AG,'EPS Emissions'!$D:$D,'BAU Sector &amp; Region Breakout'!$C79,'EPS Emissions'!$C:$C,'BAU Sector &amp; Region Breakout'!$B79))</f>
        <v>271.40800000000002</v>
      </c>
      <c r="AG79" s="2">
        <f>IF($A79="GCAM",'GCAM By Region By Sector'!AG78*10^3,SUMIFS('EPS Emissions'!AH:AH,'EPS Emissions'!$D:$D,'BAU Sector &amp; Region Breakout'!$C79,'EPS Emissions'!$C:$C,'BAU Sector &amp; Region Breakout'!$B79))</f>
        <v>272.91800000000001</v>
      </c>
      <c r="AH79" s="2">
        <f>IF($A79="GCAM",'GCAM By Region By Sector'!AH78*10^3,SUMIFS('EPS Emissions'!AI:AI,'EPS Emissions'!$D:$D,'BAU Sector &amp; Region Breakout'!$C79,'EPS Emissions'!$C:$C,'BAU Sector &amp; Region Breakout'!$B79))</f>
        <v>274.45699999999999</v>
      </c>
    </row>
    <row r="80" spans="1:34" x14ac:dyDescent="0.35">
      <c r="A80" t="str">
        <f>VLOOKUP(B80,'BAU Global Total'!A$3:C$34,3,FALSE)</f>
        <v>EPS</v>
      </c>
      <c r="B80" t="s">
        <v>24</v>
      </c>
      <c r="C80" t="s">
        <v>60</v>
      </c>
      <c r="D80" s="2">
        <f>IF($A80="GCAM",'GCAM By Region By Sector'!D79*10^3,SUMIFS('EPS Emissions'!E:E,'EPS Emissions'!$D:$D,'BAU Sector &amp; Region Breakout'!$C80,'EPS Emissions'!$C:$C,'BAU Sector &amp; Region Breakout'!$B80))</f>
        <v>74.702299999999994</v>
      </c>
      <c r="E80" s="2">
        <f>IF($A80="GCAM",'GCAM By Region By Sector'!E79*10^3,SUMIFS('EPS Emissions'!F:F,'EPS Emissions'!$D:$D,'BAU Sector &amp; Region Breakout'!$C80,'EPS Emissions'!$C:$C,'BAU Sector &amp; Region Breakout'!$B80))</f>
        <v>74.534499999999994</v>
      </c>
      <c r="F80" s="2">
        <f>IF($A80="GCAM",'GCAM By Region By Sector'!F79*10^3,SUMIFS('EPS Emissions'!G:G,'EPS Emissions'!$D:$D,'BAU Sector &amp; Region Breakout'!$C80,'EPS Emissions'!$C:$C,'BAU Sector &amp; Region Breakout'!$B80))</f>
        <v>75.336399999999998</v>
      </c>
      <c r="G80" s="2">
        <f>IF($A80="GCAM",'GCAM By Region By Sector'!G79*10^3,SUMIFS('EPS Emissions'!H:H,'EPS Emissions'!$D:$D,'BAU Sector &amp; Region Breakout'!$C80,'EPS Emissions'!$C:$C,'BAU Sector &amp; Region Breakout'!$B80))</f>
        <v>75.821399999999997</v>
      </c>
      <c r="H80" s="2">
        <f>IF($A80="GCAM",'GCAM By Region By Sector'!H79*10^3,SUMIFS('EPS Emissions'!I:I,'EPS Emissions'!$D:$D,'BAU Sector &amp; Region Breakout'!$C80,'EPS Emissions'!$C:$C,'BAU Sector &amp; Region Breakout'!$B80))</f>
        <v>76.139099999999999</v>
      </c>
      <c r="I80" s="2">
        <f>IF($A80="GCAM",'GCAM By Region By Sector'!I79*10^3,SUMIFS('EPS Emissions'!J:J,'EPS Emissions'!$D:$D,'BAU Sector &amp; Region Breakout'!$C80,'EPS Emissions'!$C:$C,'BAU Sector &amp; Region Breakout'!$B80))</f>
        <v>76.368099999999998</v>
      </c>
      <c r="J80" s="2">
        <f>IF($A80="GCAM",'GCAM By Region By Sector'!J79*10^3,SUMIFS('EPS Emissions'!K:K,'EPS Emissions'!$D:$D,'BAU Sector &amp; Region Breakout'!$C80,'EPS Emissions'!$C:$C,'BAU Sector &amp; Region Breakout'!$B80))</f>
        <v>76.612300000000005</v>
      </c>
      <c r="K80" s="2">
        <f>IF($A80="GCAM",'GCAM By Region By Sector'!K79*10^3,SUMIFS('EPS Emissions'!L:L,'EPS Emissions'!$D:$D,'BAU Sector &amp; Region Breakout'!$C80,'EPS Emissions'!$C:$C,'BAU Sector &amp; Region Breakout'!$B80))</f>
        <v>76.827799999999996</v>
      </c>
      <c r="L80" s="2">
        <f>IF($A80="GCAM",'GCAM By Region By Sector'!L79*10^3,SUMIFS('EPS Emissions'!M:M,'EPS Emissions'!$D:$D,'BAU Sector &amp; Region Breakout'!$C80,'EPS Emissions'!$C:$C,'BAU Sector &amp; Region Breakout'!$B80))</f>
        <v>76.944800000000001</v>
      </c>
      <c r="M80" s="2">
        <f>IF($A80="GCAM",'GCAM By Region By Sector'!M79*10^3,SUMIFS('EPS Emissions'!N:N,'EPS Emissions'!$D:$D,'BAU Sector &amp; Region Breakout'!$C80,'EPS Emissions'!$C:$C,'BAU Sector &amp; Region Breakout'!$B80))</f>
        <v>77.110900000000001</v>
      </c>
      <c r="N80" s="2">
        <f>IF($A80="GCAM",'GCAM By Region By Sector'!N79*10^3,SUMIFS('EPS Emissions'!O:O,'EPS Emissions'!$D:$D,'BAU Sector &amp; Region Breakout'!$C80,'EPS Emissions'!$C:$C,'BAU Sector &amp; Region Breakout'!$B80))</f>
        <v>77.2256</v>
      </c>
      <c r="O80" s="2">
        <f>IF($A80="GCAM",'GCAM By Region By Sector'!O79*10^3,SUMIFS('EPS Emissions'!P:P,'EPS Emissions'!$D:$D,'BAU Sector &amp; Region Breakout'!$C80,'EPS Emissions'!$C:$C,'BAU Sector &amp; Region Breakout'!$B80))</f>
        <v>77.207099999999997</v>
      </c>
      <c r="P80" s="2">
        <f>IF($A80="GCAM",'GCAM By Region By Sector'!P79*10^3,SUMIFS('EPS Emissions'!Q:Q,'EPS Emissions'!$D:$D,'BAU Sector &amp; Region Breakout'!$C80,'EPS Emissions'!$C:$C,'BAU Sector &amp; Region Breakout'!$B80))</f>
        <v>77.273300000000006</v>
      </c>
      <c r="Q80" s="2">
        <f>IF($A80="GCAM",'GCAM By Region By Sector'!Q79*10^3,SUMIFS('EPS Emissions'!R:R,'EPS Emissions'!$D:$D,'BAU Sector &amp; Region Breakout'!$C80,'EPS Emissions'!$C:$C,'BAU Sector &amp; Region Breakout'!$B80))</f>
        <v>77.344700000000003</v>
      </c>
      <c r="R80" s="2">
        <f>IF($A80="GCAM",'GCAM By Region By Sector'!R79*10^3,SUMIFS('EPS Emissions'!S:S,'EPS Emissions'!$D:$D,'BAU Sector &amp; Region Breakout'!$C80,'EPS Emissions'!$C:$C,'BAU Sector &amp; Region Breakout'!$B80))</f>
        <v>77.388800000000003</v>
      </c>
      <c r="S80" s="2">
        <f>IF($A80="GCAM",'GCAM By Region By Sector'!S79*10^3,SUMIFS('EPS Emissions'!T:T,'EPS Emissions'!$D:$D,'BAU Sector &amp; Region Breakout'!$C80,'EPS Emissions'!$C:$C,'BAU Sector &amp; Region Breakout'!$B80))</f>
        <v>77.461500000000001</v>
      </c>
      <c r="T80" s="2">
        <f>IF($A80="GCAM",'GCAM By Region By Sector'!T79*10^3,SUMIFS('EPS Emissions'!U:U,'EPS Emissions'!$D:$D,'BAU Sector &amp; Region Breakout'!$C80,'EPS Emissions'!$C:$C,'BAU Sector &amp; Region Breakout'!$B80))</f>
        <v>77.476399999999998</v>
      </c>
      <c r="U80" s="2">
        <f>IF($A80="GCAM",'GCAM By Region By Sector'!U79*10^3,SUMIFS('EPS Emissions'!V:V,'EPS Emissions'!$D:$D,'BAU Sector &amp; Region Breakout'!$C80,'EPS Emissions'!$C:$C,'BAU Sector &amp; Region Breakout'!$B80))</f>
        <v>77.513900000000007</v>
      </c>
      <c r="V80" s="2">
        <f>IF($A80="GCAM",'GCAM By Region By Sector'!V79*10^3,SUMIFS('EPS Emissions'!W:W,'EPS Emissions'!$D:$D,'BAU Sector &amp; Region Breakout'!$C80,'EPS Emissions'!$C:$C,'BAU Sector &amp; Region Breakout'!$B80))</f>
        <v>77.536799999999999</v>
      </c>
      <c r="W80" s="2">
        <f>IF($A80="GCAM",'GCAM By Region By Sector'!W79*10^3,SUMIFS('EPS Emissions'!X:X,'EPS Emissions'!$D:$D,'BAU Sector &amp; Region Breakout'!$C80,'EPS Emissions'!$C:$C,'BAU Sector &amp; Region Breakout'!$B80))</f>
        <v>77.669499999999999</v>
      </c>
      <c r="X80" s="2">
        <f>IF($A80="GCAM",'GCAM By Region By Sector'!X79*10^3,SUMIFS('EPS Emissions'!Y:Y,'EPS Emissions'!$D:$D,'BAU Sector &amp; Region Breakout'!$C80,'EPS Emissions'!$C:$C,'BAU Sector &amp; Region Breakout'!$B80))</f>
        <v>77.707700000000003</v>
      </c>
      <c r="Y80" s="2">
        <f>IF($A80="GCAM",'GCAM By Region By Sector'!Y79*10^3,SUMIFS('EPS Emissions'!Z:Z,'EPS Emissions'!$D:$D,'BAU Sector &amp; Region Breakout'!$C80,'EPS Emissions'!$C:$C,'BAU Sector &amp; Region Breakout'!$B80))</f>
        <v>77.768199999999993</v>
      </c>
      <c r="Z80" s="2">
        <f>IF($A80="GCAM",'GCAM By Region By Sector'!Z79*10^3,SUMIFS('EPS Emissions'!AA:AA,'EPS Emissions'!$D:$D,'BAU Sector &amp; Region Breakout'!$C80,'EPS Emissions'!$C:$C,'BAU Sector &amp; Region Breakout'!$B80))</f>
        <v>77.753</v>
      </c>
      <c r="AA80" s="2">
        <f>IF($A80="GCAM",'GCAM By Region By Sector'!AA79*10^3,SUMIFS('EPS Emissions'!AB:AB,'EPS Emissions'!$D:$D,'BAU Sector &amp; Region Breakout'!$C80,'EPS Emissions'!$C:$C,'BAU Sector &amp; Region Breakout'!$B80))</f>
        <v>77.819999999999993</v>
      </c>
      <c r="AB80" s="2">
        <f>IF($A80="GCAM",'GCAM By Region By Sector'!AB79*10^3,SUMIFS('EPS Emissions'!AC:AC,'EPS Emissions'!$D:$D,'BAU Sector &amp; Region Breakout'!$C80,'EPS Emissions'!$C:$C,'BAU Sector &amp; Region Breakout'!$B80))</f>
        <v>77.818399999999997</v>
      </c>
      <c r="AC80" s="2">
        <f>IF($A80="GCAM",'GCAM By Region By Sector'!AC79*10^3,SUMIFS('EPS Emissions'!AD:AD,'EPS Emissions'!$D:$D,'BAU Sector &amp; Region Breakout'!$C80,'EPS Emissions'!$C:$C,'BAU Sector &amp; Region Breakout'!$B80))</f>
        <v>77.885199999999998</v>
      </c>
      <c r="AD80" s="2">
        <f>IF($A80="GCAM",'GCAM By Region By Sector'!AD79*10^3,SUMIFS('EPS Emissions'!AE:AE,'EPS Emissions'!$D:$D,'BAU Sector &amp; Region Breakout'!$C80,'EPS Emissions'!$C:$C,'BAU Sector &amp; Region Breakout'!$B80))</f>
        <v>77.923199999999994</v>
      </c>
      <c r="AE80" s="2">
        <f>IF($A80="GCAM",'GCAM By Region By Sector'!AE79*10^3,SUMIFS('EPS Emissions'!AF:AF,'EPS Emissions'!$D:$D,'BAU Sector &amp; Region Breakout'!$C80,'EPS Emissions'!$C:$C,'BAU Sector &amp; Region Breakout'!$B80))</f>
        <v>78.035399999999996</v>
      </c>
      <c r="AF80" s="2">
        <f>IF($A80="GCAM",'GCAM By Region By Sector'!AF79*10^3,SUMIFS('EPS Emissions'!AG:AG,'EPS Emissions'!$D:$D,'BAU Sector &amp; Region Breakout'!$C80,'EPS Emissions'!$C:$C,'BAU Sector &amp; Region Breakout'!$B80))</f>
        <v>78.107100000000003</v>
      </c>
      <c r="AG80" s="2">
        <f>IF($A80="GCAM",'GCAM By Region By Sector'!AG79*10^3,SUMIFS('EPS Emissions'!AH:AH,'EPS Emissions'!$D:$D,'BAU Sector &amp; Region Breakout'!$C80,'EPS Emissions'!$C:$C,'BAU Sector &amp; Region Breakout'!$B80))</f>
        <v>78.153700000000001</v>
      </c>
      <c r="AH80" s="2">
        <f>IF($A80="GCAM",'GCAM By Region By Sector'!AH79*10^3,SUMIFS('EPS Emissions'!AI:AI,'EPS Emissions'!$D:$D,'BAU Sector &amp; Region Breakout'!$C80,'EPS Emissions'!$C:$C,'BAU Sector &amp; Region Breakout'!$B80))</f>
        <v>78.267600000000002</v>
      </c>
    </row>
    <row r="81" spans="1:34" x14ac:dyDescent="0.35">
      <c r="A81" t="str">
        <f>VLOOKUP(B81,'BAU Global Total'!A$3:C$34,3,FALSE)</f>
        <v>EPS</v>
      </c>
      <c r="B81" t="s">
        <v>24</v>
      </c>
      <c r="C81" t="s">
        <v>70</v>
      </c>
      <c r="D81" s="2">
        <f>IF($A81="GCAM",'GCAM By Region By Sector'!D80*10^3,SUMIFS('EPS Emissions'!E:E,'EPS Emissions'!$D:$D,'BAU Sector &amp; Region Breakout'!$C81,'EPS Emissions'!$C:$C,'BAU Sector &amp; Region Breakout'!$B81))</f>
        <v>23.176100000000002</v>
      </c>
      <c r="E81" s="2">
        <f>IF($A81="GCAM",'GCAM By Region By Sector'!E80*10^3,SUMIFS('EPS Emissions'!F:F,'EPS Emissions'!$D:$D,'BAU Sector &amp; Region Breakout'!$C81,'EPS Emissions'!$C:$C,'BAU Sector &amp; Region Breakout'!$B81))</f>
        <v>23.195399999999999</v>
      </c>
      <c r="F81" s="2">
        <f>IF($A81="GCAM",'GCAM By Region By Sector'!F80*10^3,SUMIFS('EPS Emissions'!G:G,'EPS Emissions'!$D:$D,'BAU Sector &amp; Region Breakout'!$C81,'EPS Emissions'!$C:$C,'BAU Sector &amp; Region Breakout'!$B81))</f>
        <v>23.580100000000002</v>
      </c>
      <c r="G81" s="2">
        <f>IF($A81="GCAM",'GCAM By Region By Sector'!G80*10^3,SUMIFS('EPS Emissions'!H:H,'EPS Emissions'!$D:$D,'BAU Sector &amp; Region Breakout'!$C81,'EPS Emissions'!$C:$C,'BAU Sector &amp; Region Breakout'!$B81))</f>
        <v>23.990500000000001</v>
      </c>
      <c r="H81" s="2">
        <f>IF($A81="GCAM",'GCAM By Region By Sector'!H80*10^3,SUMIFS('EPS Emissions'!I:I,'EPS Emissions'!$D:$D,'BAU Sector &amp; Region Breakout'!$C81,'EPS Emissions'!$C:$C,'BAU Sector &amp; Region Breakout'!$B81))</f>
        <v>24.404</v>
      </c>
      <c r="I81" s="2">
        <f>IF($A81="GCAM",'GCAM By Region By Sector'!I80*10^3,SUMIFS('EPS Emissions'!J:J,'EPS Emissions'!$D:$D,'BAU Sector &amp; Region Breakout'!$C81,'EPS Emissions'!$C:$C,'BAU Sector &amp; Region Breakout'!$B81))</f>
        <v>24.814399999999999</v>
      </c>
      <c r="J81" s="2">
        <f>IF($A81="GCAM",'GCAM By Region By Sector'!J80*10^3,SUMIFS('EPS Emissions'!K:K,'EPS Emissions'!$D:$D,'BAU Sector &amp; Region Breakout'!$C81,'EPS Emissions'!$C:$C,'BAU Sector &amp; Region Breakout'!$B81))</f>
        <v>25.2209</v>
      </c>
      <c r="K81" s="2">
        <f>IF($A81="GCAM",'GCAM By Region By Sector'!K80*10^3,SUMIFS('EPS Emissions'!L:L,'EPS Emissions'!$D:$D,'BAU Sector &amp; Region Breakout'!$C81,'EPS Emissions'!$C:$C,'BAU Sector &amp; Region Breakout'!$B81))</f>
        <v>25.624700000000001</v>
      </c>
      <c r="L81" s="2">
        <f>IF($A81="GCAM",'GCAM By Region By Sector'!L80*10^3,SUMIFS('EPS Emissions'!M:M,'EPS Emissions'!$D:$D,'BAU Sector &amp; Region Breakout'!$C81,'EPS Emissions'!$C:$C,'BAU Sector &amp; Region Breakout'!$B81))</f>
        <v>26.031099999999999</v>
      </c>
      <c r="M81" s="2">
        <f>IF($A81="GCAM",'GCAM By Region By Sector'!M80*10^3,SUMIFS('EPS Emissions'!N:N,'EPS Emissions'!$D:$D,'BAU Sector &amp; Region Breakout'!$C81,'EPS Emissions'!$C:$C,'BAU Sector &amp; Region Breakout'!$B81))</f>
        <v>26.434899999999999</v>
      </c>
      <c r="N81" s="2">
        <f>IF($A81="GCAM",'GCAM By Region By Sector'!N80*10^3,SUMIFS('EPS Emissions'!O:O,'EPS Emissions'!$D:$D,'BAU Sector &amp; Region Breakout'!$C81,'EPS Emissions'!$C:$C,'BAU Sector &amp; Region Breakout'!$B81))</f>
        <v>26.8414</v>
      </c>
      <c r="O81" s="2">
        <f>IF($A81="GCAM",'GCAM By Region By Sector'!O80*10^3,SUMIFS('EPS Emissions'!P:P,'EPS Emissions'!$D:$D,'BAU Sector &amp; Region Breakout'!$C81,'EPS Emissions'!$C:$C,'BAU Sector &amp; Region Breakout'!$B81))</f>
        <v>27.243400000000001</v>
      </c>
      <c r="P81" s="2">
        <f>IF($A81="GCAM",'GCAM By Region By Sector'!P80*10^3,SUMIFS('EPS Emissions'!Q:Q,'EPS Emissions'!$D:$D,'BAU Sector &amp; Region Breakout'!$C81,'EPS Emissions'!$C:$C,'BAU Sector &amp; Region Breakout'!$B81))</f>
        <v>27.648299999999999</v>
      </c>
      <c r="Q81" s="2">
        <f>IF($A81="GCAM",'GCAM By Region By Sector'!Q80*10^3,SUMIFS('EPS Emissions'!R:R,'EPS Emissions'!$D:$D,'BAU Sector &amp; Region Breakout'!$C81,'EPS Emissions'!$C:$C,'BAU Sector &amp; Region Breakout'!$B81))</f>
        <v>28.0532</v>
      </c>
      <c r="R81" s="2">
        <f>IF($A81="GCAM",'GCAM By Region By Sector'!R80*10^3,SUMIFS('EPS Emissions'!S:S,'EPS Emissions'!$D:$D,'BAU Sector &amp; Region Breakout'!$C81,'EPS Emissions'!$C:$C,'BAU Sector &amp; Region Breakout'!$B81))</f>
        <v>28.458100000000002</v>
      </c>
      <c r="S81" s="2">
        <f>IF($A81="GCAM",'GCAM By Region By Sector'!S80*10^3,SUMIFS('EPS Emissions'!T:T,'EPS Emissions'!$D:$D,'BAU Sector &amp; Region Breakout'!$C81,'EPS Emissions'!$C:$C,'BAU Sector &amp; Region Breakout'!$B81))</f>
        <v>28.8628</v>
      </c>
      <c r="T81" s="2">
        <f>IF($A81="GCAM",'GCAM By Region By Sector'!T80*10^3,SUMIFS('EPS Emissions'!U:U,'EPS Emissions'!$D:$D,'BAU Sector &amp; Region Breakout'!$C81,'EPS Emissions'!$C:$C,'BAU Sector &amp; Region Breakout'!$B81))</f>
        <v>29.269200000000001</v>
      </c>
      <c r="U81" s="2">
        <f>IF($A81="GCAM",'GCAM By Region By Sector'!U80*10^3,SUMIFS('EPS Emissions'!V:V,'EPS Emissions'!$D:$D,'BAU Sector &amp; Region Breakout'!$C81,'EPS Emissions'!$C:$C,'BAU Sector &amp; Region Breakout'!$B81))</f>
        <v>29.6754</v>
      </c>
      <c r="V81" s="2">
        <f>IF($A81="GCAM",'GCAM By Region By Sector'!V80*10^3,SUMIFS('EPS Emissions'!W:W,'EPS Emissions'!$D:$D,'BAU Sector &amp; Region Breakout'!$C81,'EPS Emissions'!$C:$C,'BAU Sector &amp; Region Breakout'!$B81))</f>
        <v>30.073</v>
      </c>
      <c r="W81" s="2">
        <f>IF($A81="GCAM",'GCAM By Region By Sector'!W80*10^3,SUMIFS('EPS Emissions'!X:X,'EPS Emissions'!$D:$D,'BAU Sector &amp; Region Breakout'!$C81,'EPS Emissions'!$C:$C,'BAU Sector &amp; Region Breakout'!$B81))</f>
        <v>30.5017</v>
      </c>
      <c r="X81" s="2">
        <f>IF($A81="GCAM",'GCAM By Region By Sector'!X80*10^3,SUMIFS('EPS Emissions'!Y:Y,'EPS Emissions'!$D:$D,'BAU Sector &amp; Region Breakout'!$C81,'EPS Emissions'!$C:$C,'BAU Sector &amp; Region Breakout'!$B81))</f>
        <v>30.9023</v>
      </c>
      <c r="Y81" s="2">
        <f>IF($A81="GCAM",'GCAM By Region By Sector'!Y80*10^3,SUMIFS('EPS Emissions'!Z:Z,'EPS Emissions'!$D:$D,'BAU Sector &amp; Region Breakout'!$C81,'EPS Emissions'!$C:$C,'BAU Sector &amp; Region Breakout'!$B81))</f>
        <v>31.302099999999999</v>
      </c>
      <c r="Z81" s="2">
        <f>IF($A81="GCAM",'GCAM By Region By Sector'!Z80*10^3,SUMIFS('EPS Emissions'!AA:AA,'EPS Emissions'!$D:$D,'BAU Sector &amp; Region Breakout'!$C81,'EPS Emissions'!$C:$C,'BAU Sector &amp; Region Breakout'!$B81))</f>
        <v>31.729600000000001</v>
      </c>
      <c r="AA81" s="2">
        <f>IF($A81="GCAM",'GCAM By Region By Sector'!AA80*10^3,SUMIFS('EPS Emissions'!AB:AB,'EPS Emissions'!$D:$D,'BAU Sector &amp; Region Breakout'!$C81,'EPS Emissions'!$C:$C,'BAU Sector &amp; Region Breakout'!$B81))</f>
        <v>32.129399999999997</v>
      </c>
      <c r="AB81" s="2">
        <f>IF($A81="GCAM",'GCAM By Region By Sector'!AB80*10^3,SUMIFS('EPS Emissions'!AC:AC,'EPS Emissions'!$D:$D,'BAU Sector &amp; Region Breakout'!$C81,'EPS Emissions'!$C:$C,'BAU Sector &amp; Region Breakout'!$B81))</f>
        <v>32.529200000000003</v>
      </c>
      <c r="AC81" s="2">
        <f>IF($A81="GCAM",'GCAM By Region By Sector'!AC80*10^3,SUMIFS('EPS Emissions'!AD:AD,'EPS Emissions'!$D:$D,'BAU Sector &amp; Region Breakout'!$C81,'EPS Emissions'!$C:$C,'BAU Sector &amp; Region Breakout'!$B81))</f>
        <v>32.956699999999998</v>
      </c>
      <c r="AD81" s="2">
        <f>IF($A81="GCAM",'GCAM By Region By Sector'!AD80*10^3,SUMIFS('EPS Emissions'!AE:AE,'EPS Emissions'!$D:$D,'BAU Sector &amp; Region Breakout'!$C81,'EPS Emissions'!$C:$C,'BAU Sector &amp; Region Breakout'!$B81))</f>
        <v>33.383899999999997</v>
      </c>
      <c r="AE81" s="2">
        <f>IF($A81="GCAM",'GCAM By Region By Sector'!AE80*10^3,SUMIFS('EPS Emissions'!AF:AF,'EPS Emissions'!$D:$D,'BAU Sector &amp; Region Breakout'!$C81,'EPS Emissions'!$C:$C,'BAU Sector &amp; Region Breakout'!$B81))</f>
        <v>33.783099999999997</v>
      </c>
      <c r="AF81" s="2">
        <f>IF($A81="GCAM",'GCAM By Region By Sector'!AF80*10^3,SUMIFS('EPS Emissions'!AG:AG,'EPS Emissions'!$D:$D,'BAU Sector &amp; Region Breakout'!$C81,'EPS Emissions'!$C:$C,'BAU Sector &amp; Region Breakout'!$B81))</f>
        <v>34.210099999999997</v>
      </c>
      <c r="AG81" s="2">
        <f>IF($A81="GCAM",'GCAM By Region By Sector'!AG80*10^3,SUMIFS('EPS Emissions'!AH:AH,'EPS Emissions'!$D:$D,'BAU Sector &amp; Region Breakout'!$C81,'EPS Emissions'!$C:$C,'BAU Sector &amp; Region Breakout'!$B81))</f>
        <v>34.637300000000003</v>
      </c>
      <c r="AH81" s="2">
        <f>IF($A81="GCAM",'GCAM By Region By Sector'!AH80*10^3,SUMIFS('EPS Emissions'!AI:AI,'EPS Emissions'!$D:$D,'BAU Sector &amp; Region Breakout'!$C81,'EPS Emissions'!$C:$C,'BAU Sector &amp; Region Breakout'!$B81))</f>
        <v>35.064500000000002</v>
      </c>
    </row>
    <row r="82" spans="1:34" x14ac:dyDescent="0.35">
      <c r="A82" t="str">
        <f>VLOOKUP(B82,'BAU Global Total'!A$3:C$34,3,FALSE)</f>
        <v>EPS</v>
      </c>
      <c r="B82" t="s">
        <v>24</v>
      </c>
      <c r="C82" t="s">
        <v>67</v>
      </c>
      <c r="D82" s="2">
        <f>IF($A82="GCAM",'GCAM By Region By Sector'!D81*10^3,SUMIFS('EPS Emissions'!E:E,'EPS Emissions'!$D:$D,'BAU Sector &amp; Region Breakout'!$C82,'EPS Emissions'!$C:$C,'BAU Sector &amp; Region Breakout'!$B82))</f>
        <v>158.92699999999999</v>
      </c>
      <c r="E82" s="2">
        <f>IF($A82="GCAM",'GCAM By Region By Sector'!E81*10^3,SUMIFS('EPS Emissions'!F:F,'EPS Emissions'!$D:$D,'BAU Sector &amp; Region Breakout'!$C82,'EPS Emissions'!$C:$C,'BAU Sector &amp; Region Breakout'!$B82))</f>
        <v>160.03</v>
      </c>
      <c r="F82" s="2">
        <f>IF($A82="GCAM",'GCAM By Region By Sector'!F81*10^3,SUMIFS('EPS Emissions'!G:G,'EPS Emissions'!$D:$D,'BAU Sector &amp; Region Breakout'!$C82,'EPS Emissions'!$C:$C,'BAU Sector &amp; Region Breakout'!$B82))</f>
        <v>160.09700000000001</v>
      </c>
      <c r="G82" s="2">
        <f>IF($A82="GCAM",'GCAM By Region By Sector'!G81*10^3,SUMIFS('EPS Emissions'!H:H,'EPS Emissions'!$D:$D,'BAU Sector &amp; Region Breakout'!$C82,'EPS Emissions'!$C:$C,'BAU Sector &amp; Region Breakout'!$B82))</f>
        <v>159.24</v>
      </c>
      <c r="H82" s="2">
        <f>IF($A82="GCAM",'GCAM By Region By Sector'!H81*10^3,SUMIFS('EPS Emissions'!I:I,'EPS Emissions'!$D:$D,'BAU Sector &amp; Region Breakout'!$C82,'EPS Emissions'!$C:$C,'BAU Sector &amp; Region Breakout'!$B82))</f>
        <v>158.30099999999999</v>
      </c>
      <c r="I82" s="2">
        <f>IF($A82="GCAM",'GCAM By Region By Sector'!I81*10^3,SUMIFS('EPS Emissions'!J:J,'EPS Emissions'!$D:$D,'BAU Sector &amp; Region Breakout'!$C82,'EPS Emissions'!$C:$C,'BAU Sector &amp; Region Breakout'!$B82))</f>
        <v>157.12200000000001</v>
      </c>
      <c r="J82" s="2">
        <f>IF($A82="GCAM",'GCAM By Region By Sector'!J81*10^3,SUMIFS('EPS Emissions'!K:K,'EPS Emissions'!$D:$D,'BAU Sector &amp; Region Breakout'!$C82,'EPS Emissions'!$C:$C,'BAU Sector &amp; Region Breakout'!$B82))</f>
        <v>155.976</v>
      </c>
      <c r="K82" s="2">
        <f>IF($A82="GCAM",'GCAM By Region By Sector'!K81*10^3,SUMIFS('EPS Emissions'!L:L,'EPS Emissions'!$D:$D,'BAU Sector &amp; Region Breakout'!$C82,'EPS Emissions'!$C:$C,'BAU Sector &amp; Region Breakout'!$B82))</f>
        <v>154.63200000000001</v>
      </c>
      <c r="L82" s="2">
        <f>IF($A82="GCAM",'GCAM By Region By Sector'!L81*10^3,SUMIFS('EPS Emissions'!M:M,'EPS Emissions'!$D:$D,'BAU Sector &amp; Region Breakout'!$C82,'EPS Emissions'!$C:$C,'BAU Sector &amp; Region Breakout'!$B82))</f>
        <v>152.99299999999999</v>
      </c>
      <c r="M82" s="2">
        <f>IF($A82="GCAM",'GCAM By Region By Sector'!M81*10^3,SUMIFS('EPS Emissions'!N:N,'EPS Emissions'!$D:$D,'BAU Sector &amp; Region Breakout'!$C82,'EPS Emissions'!$C:$C,'BAU Sector &amp; Region Breakout'!$B82))</f>
        <v>150.982</v>
      </c>
      <c r="N82" s="2">
        <f>IF($A82="GCAM",'GCAM By Region By Sector'!N81*10^3,SUMIFS('EPS Emissions'!O:O,'EPS Emissions'!$D:$D,'BAU Sector &amp; Region Breakout'!$C82,'EPS Emissions'!$C:$C,'BAU Sector &amp; Region Breakout'!$B82))</f>
        <v>148.654</v>
      </c>
      <c r="O82" s="2">
        <f>IF($A82="GCAM",'GCAM By Region By Sector'!O81*10^3,SUMIFS('EPS Emissions'!P:P,'EPS Emissions'!$D:$D,'BAU Sector &amp; Region Breakout'!$C82,'EPS Emissions'!$C:$C,'BAU Sector &amp; Region Breakout'!$B82))</f>
        <v>146.345</v>
      </c>
      <c r="P82" s="2">
        <f>IF($A82="GCAM",'GCAM By Region By Sector'!P81*10^3,SUMIFS('EPS Emissions'!Q:Q,'EPS Emissions'!$D:$D,'BAU Sector &amp; Region Breakout'!$C82,'EPS Emissions'!$C:$C,'BAU Sector &amp; Region Breakout'!$B82))</f>
        <v>144.44499999999999</v>
      </c>
      <c r="Q82" s="2">
        <f>IF($A82="GCAM",'GCAM By Region By Sector'!Q81*10^3,SUMIFS('EPS Emissions'!R:R,'EPS Emissions'!$D:$D,'BAU Sector &amp; Region Breakout'!$C82,'EPS Emissions'!$C:$C,'BAU Sector &amp; Region Breakout'!$B82))</f>
        <v>141.87100000000001</v>
      </c>
      <c r="R82" s="2">
        <f>IF($A82="GCAM",'GCAM By Region By Sector'!R81*10^3,SUMIFS('EPS Emissions'!S:S,'EPS Emissions'!$D:$D,'BAU Sector &amp; Region Breakout'!$C82,'EPS Emissions'!$C:$C,'BAU Sector &amp; Region Breakout'!$B82))</f>
        <v>139.32300000000001</v>
      </c>
      <c r="S82" s="2">
        <f>IF($A82="GCAM",'GCAM By Region By Sector'!S81*10^3,SUMIFS('EPS Emissions'!T:T,'EPS Emissions'!$D:$D,'BAU Sector &amp; Region Breakout'!$C82,'EPS Emissions'!$C:$C,'BAU Sector &amp; Region Breakout'!$B82))</f>
        <v>136.88800000000001</v>
      </c>
      <c r="T82" s="2">
        <f>IF($A82="GCAM",'GCAM By Region By Sector'!T81*10^3,SUMIFS('EPS Emissions'!U:U,'EPS Emissions'!$D:$D,'BAU Sector &amp; Region Breakout'!$C82,'EPS Emissions'!$C:$C,'BAU Sector &amp; Region Breakout'!$B82))</f>
        <v>134.53299999999999</v>
      </c>
      <c r="U82" s="2">
        <f>IF($A82="GCAM",'GCAM By Region By Sector'!U81*10^3,SUMIFS('EPS Emissions'!V:V,'EPS Emissions'!$D:$D,'BAU Sector &amp; Region Breakout'!$C82,'EPS Emissions'!$C:$C,'BAU Sector &amp; Region Breakout'!$B82))</f>
        <v>132.346</v>
      </c>
      <c r="V82" s="2">
        <f>IF($A82="GCAM",'GCAM By Region By Sector'!V81*10^3,SUMIFS('EPS Emissions'!W:W,'EPS Emissions'!$D:$D,'BAU Sector &amp; Region Breakout'!$C82,'EPS Emissions'!$C:$C,'BAU Sector &amp; Region Breakout'!$B82))</f>
        <v>130.41300000000001</v>
      </c>
      <c r="W82" s="2">
        <f>IF($A82="GCAM",'GCAM By Region By Sector'!W81*10^3,SUMIFS('EPS Emissions'!X:X,'EPS Emissions'!$D:$D,'BAU Sector &amp; Region Breakout'!$C82,'EPS Emissions'!$C:$C,'BAU Sector &amp; Region Breakout'!$B82))</f>
        <v>128.70400000000001</v>
      </c>
      <c r="X82" s="2">
        <f>IF($A82="GCAM",'GCAM By Region By Sector'!X81*10^3,SUMIFS('EPS Emissions'!Y:Y,'EPS Emissions'!$D:$D,'BAU Sector &amp; Region Breakout'!$C82,'EPS Emissions'!$C:$C,'BAU Sector &amp; Region Breakout'!$B82))</f>
        <v>127.111</v>
      </c>
      <c r="Y82" s="2">
        <f>IF($A82="GCAM",'GCAM By Region By Sector'!Y81*10^3,SUMIFS('EPS Emissions'!Z:Z,'EPS Emissions'!$D:$D,'BAU Sector &amp; Region Breakout'!$C82,'EPS Emissions'!$C:$C,'BAU Sector &amp; Region Breakout'!$B82))</f>
        <v>125.63200000000001</v>
      </c>
      <c r="Z82" s="2">
        <f>IF($A82="GCAM",'GCAM By Region By Sector'!Z81*10^3,SUMIFS('EPS Emissions'!AA:AA,'EPS Emissions'!$D:$D,'BAU Sector &amp; Region Breakout'!$C82,'EPS Emissions'!$C:$C,'BAU Sector &amp; Region Breakout'!$B82))</f>
        <v>124.223</v>
      </c>
      <c r="AA82" s="2">
        <f>IF($A82="GCAM",'GCAM By Region By Sector'!AA81*10^3,SUMIFS('EPS Emissions'!AB:AB,'EPS Emissions'!$D:$D,'BAU Sector &amp; Region Breakout'!$C82,'EPS Emissions'!$C:$C,'BAU Sector &amp; Region Breakout'!$B82))</f>
        <v>122.867</v>
      </c>
      <c r="AB82" s="2">
        <f>IF($A82="GCAM",'GCAM By Region By Sector'!AB81*10^3,SUMIFS('EPS Emissions'!AC:AC,'EPS Emissions'!$D:$D,'BAU Sector &amp; Region Breakout'!$C82,'EPS Emissions'!$C:$C,'BAU Sector &amp; Region Breakout'!$B82))</f>
        <v>121.574</v>
      </c>
      <c r="AC82" s="2">
        <f>IF($A82="GCAM",'GCAM By Region By Sector'!AC81*10^3,SUMIFS('EPS Emissions'!AD:AD,'EPS Emissions'!$D:$D,'BAU Sector &amp; Region Breakout'!$C82,'EPS Emissions'!$C:$C,'BAU Sector &amp; Region Breakout'!$B82))</f>
        <v>120.283</v>
      </c>
      <c r="AD82" s="2">
        <f>IF($A82="GCAM",'GCAM By Region By Sector'!AD81*10^3,SUMIFS('EPS Emissions'!AE:AE,'EPS Emissions'!$D:$D,'BAU Sector &amp; Region Breakout'!$C82,'EPS Emissions'!$C:$C,'BAU Sector &amp; Region Breakout'!$B82))</f>
        <v>118.98699999999999</v>
      </c>
      <c r="AE82" s="2">
        <f>IF($A82="GCAM",'GCAM By Region By Sector'!AE81*10^3,SUMIFS('EPS Emissions'!AF:AF,'EPS Emissions'!$D:$D,'BAU Sector &amp; Region Breakout'!$C82,'EPS Emissions'!$C:$C,'BAU Sector &amp; Region Breakout'!$B82))</f>
        <v>117.63800000000001</v>
      </c>
      <c r="AF82" s="2">
        <f>IF($A82="GCAM",'GCAM By Region By Sector'!AF81*10^3,SUMIFS('EPS Emissions'!AG:AG,'EPS Emissions'!$D:$D,'BAU Sector &amp; Region Breakout'!$C82,'EPS Emissions'!$C:$C,'BAU Sector &amp; Region Breakout'!$B82))</f>
        <v>116.327</v>
      </c>
      <c r="AG82" s="2">
        <f>IF($A82="GCAM",'GCAM By Region By Sector'!AG81*10^3,SUMIFS('EPS Emissions'!AH:AH,'EPS Emissions'!$D:$D,'BAU Sector &amp; Region Breakout'!$C82,'EPS Emissions'!$C:$C,'BAU Sector &amp; Region Breakout'!$B82))</f>
        <v>115.077</v>
      </c>
      <c r="AH82" s="2">
        <f>IF($A82="GCAM",'GCAM By Region By Sector'!AH81*10^3,SUMIFS('EPS Emissions'!AI:AI,'EPS Emissions'!$D:$D,'BAU Sector &amp; Region Breakout'!$C82,'EPS Emissions'!$C:$C,'BAU Sector &amp; Region Breakout'!$B82))</f>
        <v>113.89100000000001</v>
      </c>
    </row>
    <row r="83" spans="1:34" x14ac:dyDescent="0.35">
      <c r="A83" t="str">
        <f>VLOOKUP(B83,'BAU Global Total'!A$3:C$34,3,FALSE)</f>
        <v>EPS</v>
      </c>
      <c r="B83" t="s">
        <v>24</v>
      </c>
      <c r="C83" t="s">
        <v>63</v>
      </c>
      <c r="D83" s="2">
        <f>IF($A83="GCAM",'GCAM By Region By Sector'!D82*10^3,SUMIFS('EPS Emissions'!E:E,'EPS Emissions'!$D:$D,'BAU Sector &amp; Region Breakout'!$C83,'EPS Emissions'!$C:$C,'BAU Sector &amp; Region Breakout'!$B83))</f>
        <v>60.268999999999998</v>
      </c>
      <c r="E83" s="2">
        <f>IF($A83="GCAM",'GCAM By Region By Sector'!E82*10^3,SUMIFS('EPS Emissions'!F:F,'EPS Emissions'!$D:$D,'BAU Sector &amp; Region Breakout'!$C83,'EPS Emissions'!$C:$C,'BAU Sector &amp; Region Breakout'!$B83))</f>
        <v>58.52</v>
      </c>
      <c r="F83" s="2">
        <f>IF($A83="GCAM",'GCAM By Region By Sector'!F82*10^3,SUMIFS('EPS Emissions'!G:G,'EPS Emissions'!$D:$D,'BAU Sector &amp; Region Breakout'!$C83,'EPS Emissions'!$C:$C,'BAU Sector &amp; Region Breakout'!$B83))</f>
        <v>58.881500000000003</v>
      </c>
      <c r="G83" s="2">
        <f>IF($A83="GCAM",'GCAM By Region By Sector'!G82*10^3,SUMIFS('EPS Emissions'!H:H,'EPS Emissions'!$D:$D,'BAU Sector &amp; Region Breakout'!$C83,'EPS Emissions'!$C:$C,'BAU Sector &amp; Region Breakout'!$B83))</f>
        <v>59.700400000000002</v>
      </c>
      <c r="H83" s="2">
        <f>IF($A83="GCAM",'GCAM By Region By Sector'!H82*10^3,SUMIFS('EPS Emissions'!I:I,'EPS Emissions'!$D:$D,'BAU Sector &amp; Region Breakout'!$C83,'EPS Emissions'!$C:$C,'BAU Sector &amp; Region Breakout'!$B83))</f>
        <v>60.911299999999997</v>
      </c>
      <c r="I83" s="2">
        <f>IF($A83="GCAM",'GCAM By Region By Sector'!I82*10^3,SUMIFS('EPS Emissions'!J:J,'EPS Emissions'!$D:$D,'BAU Sector &amp; Region Breakout'!$C83,'EPS Emissions'!$C:$C,'BAU Sector &amp; Region Breakout'!$B83))</f>
        <v>59.396500000000003</v>
      </c>
      <c r="J83" s="2">
        <f>IF($A83="GCAM",'GCAM By Region By Sector'!J82*10^3,SUMIFS('EPS Emissions'!K:K,'EPS Emissions'!$D:$D,'BAU Sector &amp; Region Breakout'!$C83,'EPS Emissions'!$C:$C,'BAU Sector &amp; Region Breakout'!$B83))</f>
        <v>57.9495</v>
      </c>
      <c r="K83" s="2">
        <f>IF($A83="GCAM",'GCAM By Region By Sector'!K82*10^3,SUMIFS('EPS Emissions'!L:L,'EPS Emissions'!$D:$D,'BAU Sector &amp; Region Breakout'!$C83,'EPS Emissions'!$C:$C,'BAU Sector &amp; Region Breakout'!$B83))</f>
        <v>56.152900000000002</v>
      </c>
      <c r="L83" s="2">
        <f>IF($A83="GCAM",'GCAM By Region By Sector'!L82*10^3,SUMIFS('EPS Emissions'!M:M,'EPS Emissions'!$D:$D,'BAU Sector &amp; Region Breakout'!$C83,'EPS Emissions'!$C:$C,'BAU Sector &amp; Region Breakout'!$B83))</f>
        <v>52.974800000000002</v>
      </c>
      <c r="M83" s="2">
        <f>IF($A83="GCAM",'GCAM By Region By Sector'!M82*10^3,SUMIFS('EPS Emissions'!N:N,'EPS Emissions'!$D:$D,'BAU Sector &amp; Region Breakout'!$C83,'EPS Emissions'!$C:$C,'BAU Sector &amp; Region Breakout'!$B83))</f>
        <v>53.837299999999999</v>
      </c>
      <c r="N83" s="2">
        <f>IF($A83="GCAM",'GCAM By Region By Sector'!N82*10^3,SUMIFS('EPS Emissions'!O:O,'EPS Emissions'!$D:$D,'BAU Sector &amp; Region Breakout'!$C83,'EPS Emissions'!$C:$C,'BAU Sector &amp; Region Breakout'!$B83))</f>
        <v>52.753900000000002</v>
      </c>
      <c r="O83" s="2">
        <f>IF($A83="GCAM",'GCAM By Region By Sector'!O82*10^3,SUMIFS('EPS Emissions'!P:P,'EPS Emissions'!$D:$D,'BAU Sector &amp; Region Breakout'!$C83,'EPS Emissions'!$C:$C,'BAU Sector &amp; Region Breakout'!$B83))</f>
        <v>53.9557</v>
      </c>
      <c r="P83" s="2">
        <f>IF($A83="GCAM",'GCAM By Region By Sector'!P82*10^3,SUMIFS('EPS Emissions'!Q:Q,'EPS Emissions'!$D:$D,'BAU Sector &amp; Region Breakout'!$C83,'EPS Emissions'!$C:$C,'BAU Sector &amp; Region Breakout'!$B83))</f>
        <v>53.883600000000001</v>
      </c>
      <c r="Q83" s="2">
        <f>IF($A83="GCAM",'GCAM By Region By Sector'!Q82*10^3,SUMIFS('EPS Emissions'!R:R,'EPS Emissions'!$D:$D,'BAU Sector &amp; Region Breakout'!$C83,'EPS Emissions'!$C:$C,'BAU Sector &amp; Region Breakout'!$B83))</f>
        <v>53.534399999999998</v>
      </c>
      <c r="R83" s="2">
        <f>IF($A83="GCAM",'GCAM By Region By Sector'!R82*10^3,SUMIFS('EPS Emissions'!S:S,'EPS Emissions'!$D:$D,'BAU Sector &amp; Region Breakout'!$C83,'EPS Emissions'!$C:$C,'BAU Sector &amp; Region Breakout'!$B83))</f>
        <v>54.183599999999998</v>
      </c>
      <c r="S83" s="2">
        <f>IF($A83="GCAM",'GCAM By Region By Sector'!S82*10^3,SUMIFS('EPS Emissions'!T:T,'EPS Emissions'!$D:$D,'BAU Sector &amp; Region Breakout'!$C83,'EPS Emissions'!$C:$C,'BAU Sector &amp; Region Breakout'!$B83))</f>
        <v>53.286799999999999</v>
      </c>
      <c r="T83" s="2">
        <f>IF($A83="GCAM",'GCAM By Region By Sector'!T82*10^3,SUMIFS('EPS Emissions'!U:U,'EPS Emissions'!$D:$D,'BAU Sector &amp; Region Breakout'!$C83,'EPS Emissions'!$C:$C,'BAU Sector &amp; Region Breakout'!$B83))</f>
        <v>52.164999999999999</v>
      </c>
      <c r="U83" s="2">
        <f>IF($A83="GCAM",'GCAM By Region By Sector'!U82*10^3,SUMIFS('EPS Emissions'!V:V,'EPS Emissions'!$D:$D,'BAU Sector &amp; Region Breakout'!$C83,'EPS Emissions'!$C:$C,'BAU Sector &amp; Region Breakout'!$B83))</f>
        <v>49.984400000000001</v>
      </c>
      <c r="V83" s="2">
        <f>IF($A83="GCAM",'GCAM By Region By Sector'!V82*10^3,SUMIFS('EPS Emissions'!W:W,'EPS Emissions'!$D:$D,'BAU Sector &amp; Region Breakout'!$C83,'EPS Emissions'!$C:$C,'BAU Sector &amp; Region Breakout'!$B83))</f>
        <v>49.515799999999999</v>
      </c>
      <c r="W83" s="2">
        <f>IF($A83="GCAM",'GCAM By Region By Sector'!W82*10^3,SUMIFS('EPS Emissions'!X:X,'EPS Emissions'!$D:$D,'BAU Sector &amp; Region Breakout'!$C83,'EPS Emissions'!$C:$C,'BAU Sector &amp; Region Breakout'!$B83))</f>
        <v>47.473599999999998</v>
      </c>
      <c r="X83" s="2">
        <f>IF($A83="GCAM",'GCAM By Region By Sector'!X82*10^3,SUMIFS('EPS Emissions'!Y:Y,'EPS Emissions'!$D:$D,'BAU Sector &amp; Region Breakout'!$C83,'EPS Emissions'!$C:$C,'BAU Sector &amp; Region Breakout'!$B83))</f>
        <v>44.054099999999998</v>
      </c>
      <c r="Y83" s="2">
        <f>IF($A83="GCAM",'GCAM By Region By Sector'!Y82*10^3,SUMIFS('EPS Emissions'!Z:Z,'EPS Emissions'!$D:$D,'BAU Sector &amp; Region Breakout'!$C83,'EPS Emissions'!$C:$C,'BAU Sector &amp; Region Breakout'!$B83))</f>
        <v>40.677100000000003</v>
      </c>
      <c r="Z83" s="2">
        <f>IF($A83="GCAM",'GCAM By Region By Sector'!Z82*10^3,SUMIFS('EPS Emissions'!AA:AA,'EPS Emissions'!$D:$D,'BAU Sector &amp; Region Breakout'!$C83,'EPS Emissions'!$C:$C,'BAU Sector &amp; Region Breakout'!$B83))</f>
        <v>39.1571</v>
      </c>
      <c r="AA83" s="2">
        <f>IF($A83="GCAM",'GCAM By Region By Sector'!AA82*10^3,SUMIFS('EPS Emissions'!AB:AB,'EPS Emissions'!$D:$D,'BAU Sector &amp; Region Breakout'!$C83,'EPS Emissions'!$C:$C,'BAU Sector &amp; Region Breakout'!$B83))</f>
        <v>40.111699999999999</v>
      </c>
      <c r="AB83" s="2">
        <f>IF($A83="GCAM",'GCAM By Region By Sector'!AB82*10^3,SUMIFS('EPS Emissions'!AC:AC,'EPS Emissions'!$D:$D,'BAU Sector &amp; Region Breakout'!$C83,'EPS Emissions'!$C:$C,'BAU Sector &amp; Region Breakout'!$B83))</f>
        <v>39.945599999999999</v>
      </c>
      <c r="AC83" s="2">
        <f>IF($A83="GCAM",'GCAM By Region By Sector'!AC82*10^3,SUMIFS('EPS Emissions'!AD:AD,'EPS Emissions'!$D:$D,'BAU Sector &amp; Region Breakout'!$C83,'EPS Emissions'!$C:$C,'BAU Sector &amp; Region Breakout'!$B83))</f>
        <v>39.152200000000001</v>
      </c>
      <c r="AD83" s="2">
        <f>IF($A83="GCAM",'GCAM By Region By Sector'!AD82*10^3,SUMIFS('EPS Emissions'!AE:AE,'EPS Emissions'!$D:$D,'BAU Sector &amp; Region Breakout'!$C83,'EPS Emissions'!$C:$C,'BAU Sector &amp; Region Breakout'!$B83))</f>
        <v>38.233499999999999</v>
      </c>
      <c r="AE83" s="2">
        <f>IF($A83="GCAM",'GCAM By Region By Sector'!AE82*10^3,SUMIFS('EPS Emissions'!AF:AF,'EPS Emissions'!$D:$D,'BAU Sector &amp; Region Breakout'!$C83,'EPS Emissions'!$C:$C,'BAU Sector &amp; Region Breakout'!$B83))</f>
        <v>37.830500000000001</v>
      </c>
      <c r="AF83" s="2">
        <f>IF($A83="GCAM",'GCAM By Region By Sector'!AF82*10^3,SUMIFS('EPS Emissions'!AG:AG,'EPS Emissions'!$D:$D,'BAU Sector &amp; Region Breakout'!$C83,'EPS Emissions'!$C:$C,'BAU Sector &amp; Region Breakout'!$B83))</f>
        <v>36.808</v>
      </c>
      <c r="AG83" s="2">
        <f>IF($A83="GCAM",'GCAM By Region By Sector'!AG82*10^3,SUMIFS('EPS Emissions'!AH:AH,'EPS Emissions'!$D:$D,'BAU Sector &amp; Region Breakout'!$C83,'EPS Emissions'!$C:$C,'BAU Sector &amp; Region Breakout'!$B83))</f>
        <v>36.0702</v>
      </c>
      <c r="AH83" s="2">
        <f>IF($A83="GCAM",'GCAM By Region By Sector'!AH82*10^3,SUMIFS('EPS Emissions'!AI:AI,'EPS Emissions'!$D:$D,'BAU Sector &amp; Region Breakout'!$C83,'EPS Emissions'!$C:$C,'BAU Sector &amp; Region Breakout'!$B83))</f>
        <v>34.816400000000002</v>
      </c>
    </row>
    <row r="84" spans="1:34" x14ac:dyDescent="0.35">
      <c r="A84" t="str">
        <f>VLOOKUP(B84,'BAU Global Total'!A$3:C$34,3,FALSE)</f>
        <v>EPS</v>
      </c>
      <c r="B84" t="s">
        <v>24</v>
      </c>
      <c r="C84" t="s">
        <v>65</v>
      </c>
      <c r="D84" s="2">
        <f>IF($A84="GCAM",'GCAM By Region By Sector'!D83*10^3,SUMIFS('EPS Emissions'!E:E,'EPS Emissions'!$D:$D,'BAU Sector &amp; Region Breakout'!$C84,'EPS Emissions'!$C:$C,'BAU Sector &amp; Region Breakout'!$B84))</f>
        <v>40.614600000000003</v>
      </c>
      <c r="E84" s="2">
        <f>IF($A84="GCAM",'GCAM By Region By Sector'!E83*10^3,SUMIFS('EPS Emissions'!F:F,'EPS Emissions'!$D:$D,'BAU Sector &amp; Region Breakout'!$C84,'EPS Emissions'!$C:$C,'BAU Sector &amp; Region Breakout'!$B84))</f>
        <v>40.823300000000003</v>
      </c>
      <c r="F84" s="2">
        <f>IF($A84="GCAM",'GCAM By Region By Sector'!F83*10^3,SUMIFS('EPS Emissions'!G:G,'EPS Emissions'!$D:$D,'BAU Sector &amp; Region Breakout'!$C84,'EPS Emissions'!$C:$C,'BAU Sector &amp; Region Breakout'!$B84))</f>
        <v>39.354599999999998</v>
      </c>
      <c r="G84" s="2">
        <f>IF($A84="GCAM",'GCAM By Region By Sector'!G83*10^3,SUMIFS('EPS Emissions'!H:H,'EPS Emissions'!$D:$D,'BAU Sector &amp; Region Breakout'!$C84,'EPS Emissions'!$C:$C,'BAU Sector &amp; Region Breakout'!$B84))</f>
        <v>38.964599999999997</v>
      </c>
      <c r="H84" s="2">
        <f>IF($A84="GCAM",'GCAM By Region By Sector'!H83*10^3,SUMIFS('EPS Emissions'!I:I,'EPS Emissions'!$D:$D,'BAU Sector &amp; Region Breakout'!$C84,'EPS Emissions'!$C:$C,'BAU Sector &amp; Region Breakout'!$B84))</f>
        <v>38.579700000000003</v>
      </c>
      <c r="I84" s="2">
        <f>IF($A84="GCAM",'GCAM By Region By Sector'!I83*10^3,SUMIFS('EPS Emissions'!J:J,'EPS Emissions'!$D:$D,'BAU Sector &amp; Region Breakout'!$C84,'EPS Emissions'!$C:$C,'BAU Sector &amp; Region Breakout'!$B84))</f>
        <v>38.1004</v>
      </c>
      <c r="J84" s="2">
        <f>IF($A84="GCAM",'GCAM By Region By Sector'!J83*10^3,SUMIFS('EPS Emissions'!K:K,'EPS Emissions'!$D:$D,'BAU Sector &amp; Region Breakout'!$C84,'EPS Emissions'!$C:$C,'BAU Sector &amp; Region Breakout'!$B84))</f>
        <v>37.622799999999998</v>
      </c>
      <c r="K84" s="2">
        <f>IF($A84="GCAM",'GCAM By Region By Sector'!K83*10^3,SUMIFS('EPS Emissions'!L:L,'EPS Emissions'!$D:$D,'BAU Sector &amp; Region Breakout'!$C84,'EPS Emissions'!$C:$C,'BAU Sector &amp; Region Breakout'!$B84))</f>
        <v>37.140099999999997</v>
      </c>
      <c r="L84" s="2">
        <f>IF($A84="GCAM",'GCAM By Region By Sector'!L83*10^3,SUMIFS('EPS Emissions'!M:M,'EPS Emissions'!$D:$D,'BAU Sector &amp; Region Breakout'!$C84,'EPS Emissions'!$C:$C,'BAU Sector &amp; Region Breakout'!$B84))</f>
        <v>36.557899999999997</v>
      </c>
      <c r="M84" s="2">
        <f>IF($A84="GCAM",'GCAM By Region By Sector'!M83*10^3,SUMIFS('EPS Emissions'!N:N,'EPS Emissions'!$D:$D,'BAU Sector &amp; Region Breakout'!$C84,'EPS Emissions'!$C:$C,'BAU Sector &amp; Region Breakout'!$B84))</f>
        <v>35.990400000000001</v>
      </c>
      <c r="N84" s="2">
        <f>IF($A84="GCAM",'GCAM By Region By Sector'!N83*10^3,SUMIFS('EPS Emissions'!O:O,'EPS Emissions'!$D:$D,'BAU Sector &amp; Region Breakout'!$C84,'EPS Emissions'!$C:$C,'BAU Sector &amp; Region Breakout'!$B84))</f>
        <v>35.450899999999997</v>
      </c>
      <c r="O84" s="2">
        <f>IF($A84="GCAM",'GCAM By Region By Sector'!O83*10^3,SUMIFS('EPS Emissions'!P:P,'EPS Emissions'!$D:$D,'BAU Sector &amp; Region Breakout'!$C84,'EPS Emissions'!$C:$C,'BAU Sector &amp; Region Breakout'!$B84))</f>
        <v>35.087699999999998</v>
      </c>
      <c r="P84" s="2">
        <f>IF($A84="GCAM",'GCAM By Region By Sector'!P83*10^3,SUMIFS('EPS Emissions'!Q:Q,'EPS Emissions'!$D:$D,'BAU Sector &amp; Region Breakout'!$C84,'EPS Emissions'!$C:$C,'BAU Sector &amp; Region Breakout'!$B84))</f>
        <v>34.982500000000002</v>
      </c>
      <c r="Q84" s="2">
        <f>IF($A84="GCAM",'GCAM By Region By Sector'!Q83*10^3,SUMIFS('EPS Emissions'!R:R,'EPS Emissions'!$D:$D,'BAU Sector &amp; Region Breakout'!$C84,'EPS Emissions'!$C:$C,'BAU Sector &amp; Region Breakout'!$B84))</f>
        <v>34.849600000000002</v>
      </c>
      <c r="R84" s="2">
        <f>IF($A84="GCAM",'GCAM By Region By Sector'!R83*10^3,SUMIFS('EPS Emissions'!S:S,'EPS Emissions'!$D:$D,'BAU Sector &amp; Region Breakout'!$C84,'EPS Emissions'!$C:$C,'BAU Sector &amp; Region Breakout'!$B84))</f>
        <v>34.821300000000001</v>
      </c>
      <c r="S84" s="2">
        <f>IF($A84="GCAM",'GCAM By Region By Sector'!S83*10^3,SUMIFS('EPS Emissions'!T:T,'EPS Emissions'!$D:$D,'BAU Sector &amp; Region Breakout'!$C84,'EPS Emissions'!$C:$C,'BAU Sector &amp; Region Breakout'!$B84))</f>
        <v>34.7866</v>
      </c>
      <c r="T84" s="2">
        <f>IF($A84="GCAM",'GCAM By Region By Sector'!T83*10^3,SUMIFS('EPS Emissions'!U:U,'EPS Emissions'!$D:$D,'BAU Sector &amp; Region Breakout'!$C84,'EPS Emissions'!$C:$C,'BAU Sector &amp; Region Breakout'!$B84))</f>
        <v>34.778199999999998</v>
      </c>
      <c r="U84" s="2">
        <f>IF($A84="GCAM",'GCAM By Region By Sector'!U83*10^3,SUMIFS('EPS Emissions'!V:V,'EPS Emissions'!$D:$D,'BAU Sector &amp; Region Breakout'!$C84,'EPS Emissions'!$C:$C,'BAU Sector &amp; Region Breakout'!$B84))</f>
        <v>34.683700000000002</v>
      </c>
      <c r="V84" s="2">
        <f>IF($A84="GCAM",'GCAM By Region By Sector'!V83*10^3,SUMIFS('EPS Emissions'!W:W,'EPS Emissions'!$D:$D,'BAU Sector &amp; Region Breakout'!$C84,'EPS Emissions'!$C:$C,'BAU Sector &amp; Region Breakout'!$B84))</f>
        <v>34.6858</v>
      </c>
      <c r="W84" s="2">
        <f>IF($A84="GCAM",'GCAM By Region By Sector'!W83*10^3,SUMIFS('EPS Emissions'!X:X,'EPS Emissions'!$D:$D,'BAU Sector &amp; Region Breakout'!$C84,'EPS Emissions'!$C:$C,'BAU Sector &amp; Region Breakout'!$B84))</f>
        <v>34.7194</v>
      </c>
      <c r="X84" s="2">
        <f>IF($A84="GCAM",'GCAM By Region By Sector'!X83*10^3,SUMIFS('EPS Emissions'!Y:Y,'EPS Emissions'!$D:$D,'BAU Sector &amp; Region Breakout'!$C84,'EPS Emissions'!$C:$C,'BAU Sector &amp; Region Breakout'!$B84))</f>
        <v>34.778100000000002</v>
      </c>
      <c r="Y84" s="2">
        <f>IF($A84="GCAM",'GCAM By Region By Sector'!Y83*10^3,SUMIFS('EPS Emissions'!Z:Z,'EPS Emissions'!$D:$D,'BAU Sector &amp; Region Breakout'!$C84,'EPS Emissions'!$C:$C,'BAU Sector &amp; Region Breakout'!$B84))</f>
        <v>34.866599999999998</v>
      </c>
      <c r="Z84" s="2">
        <f>IF($A84="GCAM",'GCAM By Region By Sector'!Z83*10^3,SUMIFS('EPS Emissions'!AA:AA,'EPS Emissions'!$D:$D,'BAU Sector &amp; Region Breakout'!$C84,'EPS Emissions'!$C:$C,'BAU Sector &amp; Region Breakout'!$B84))</f>
        <v>35.048099999999998</v>
      </c>
      <c r="AA84" s="2">
        <f>IF($A84="GCAM",'GCAM By Region By Sector'!AA83*10^3,SUMIFS('EPS Emissions'!AB:AB,'EPS Emissions'!$D:$D,'BAU Sector &amp; Region Breakout'!$C84,'EPS Emissions'!$C:$C,'BAU Sector &amp; Region Breakout'!$B84))</f>
        <v>35.127299999999998</v>
      </c>
      <c r="AB84" s="2">
        <f>IF($A84="GCAM",'GCAM By Region By Sector'!AB83*10^3,SUMIFS('EPS Emissions'!AC:AC,'EPS Emissions'!$D:$D,'BAU Sector &amp; Region Breakout'!$C84,'EPS Emissions'!$C:$C,'BAU Sector &amp; Region Breakout'!$B84))</f>
        <v>35.238100000000003</v>
      </c>
      <c r="AC84" s="2">
        <f>IF($A84="GCAM",'GCAM By Region By Sector'!AC83*10^3,SUMIFS('EPS Emissions'!AD:AD,'EPS Emissions'!$D:$D,'BAU Sector &amp; Region Breakout'!$C84,'EPS Emissions'!$C:$C,'BAU Sector &amp; Region Breakout'!$B84))</f>
        <v>35.404499999999999</v>
      </c>
      <c r="AD84" s="2">
        <f>IF($A84="GCAM",'GCAM By Region By Sector'!AD83*10^3,SUMIFS('EPS Emissions'!AE:AE,'EPS Emissions'!$D:$D,'BAU Sector &amp; Region Breakout'!$C84,'EPS Emissions'!$C:$C,'BAU Sector &amp; Region Breakout'!$B84))</f>
        <v>35.5974</v>
      </c>
      <c r="AE84" s="2">
        <f>IF($A84="GCAM",'GCAM By Region By Sector'!AE83*10^3,SUMIFS('EPS Emissions'!AF:AF,'EPS Emissions'!$D:$D,'BAU Sector &amp; Region Breakout'!$C84,'EPS Emissions'!$C:$C,'BAU Sector &amp; Region Breakout'!$B84))</f>
        <v>35.7562</v>
      </c>
      <c r="AF84" s="2">
        <f>IF($A84="GCAM",'GCAM By Region By Sector'!AF83*10^3,SUMIFS('EPS Emissions'!AG:AG,'EPS Emissions'!$D:$D,'BAU Sector &amp; Region Breakout'!$C84,'EPS Emissions'!$C:$C,'BAU Sector &amp; Region Breakout'!$B84))</f>
        <v>35.963200000000001</v>
      </c>
      <c r="AG84" s="2">
        <f>IF($A84="GCAM",'GCAM By Region By Sector'!AG83*10^3,SUMIFS('EPS Emissions'!AH:AH,'EPS Emissions'!$D:$D,'BAU Sector &amp; Region Breakout'!$C84,'EPS Emissions'!$C:$C,'BAU Sector &amp; Region Breakout'!$B84))</f>
        <v>36.168100000000003</v>
      </c>
      <c r="AH84" s="2">
        <f>IF($A84="GCAM",'GCAM By Region By Sector'!AH83*10^3,SUMIFS('EPS Emissions'!AI:AI,'EPS Emissions'!$D:$D,'BAU Sector &amp; Region Breakout'!$C84,'EPS Emissions'!$C:$C,'BAU Sector &amp; Region Breakout'!$B84))</f>
        <v>36.409999999999997</v>
      </c>
    </row>
    <row r="85" spans="1:34" x14ac:dyDescent="0.35">
      <c r="A85" t="str">
        <f>VLOOKUP(B85,'BAU Global Total'!A$3:C$34,3,FALSE)</f>
        <v>EPS</v>
      </c>
      <c r="B85" t="s">
        <v>24</v>
      </c>
      <c r="C85" t="s">
        <v>64</v>
      </c>
      <c r="D85" s="2">
        <f>IF($A85="GCAM",'GCAM By Region By Sector'!D84*10^3,SUMIFS('EPS Emissions'!E:E,'EPS Emissions'!$D:$D,'BAU Sector &amp; Region Breakout'!$C85,'EPS Emissions'!$C:$C,'BAU Sector &amp; Region Breakout'!$B85))</f>
        <v>39.099600000000002</v>
      </c>
      <c r="E85" s="2">
        <f>IF($A85="GCAM",'GCAM By Region By Sector'!E84*10^3,SUMIFS('EPS Emissions'!F:F,'EPS Emissions'!$D:$D,'BAU Sector &amp; Region Breakout'!$C85,'EPS Emissions'!$C:$C,'BAU Sector &amp; Region Breakout'!$B85))</f>
        <v>38.853499999999997</v>
      </c>
      <c r="F85" s="2">
        <f>IF($A85="GCAM",'GCAM By Region By Sector'!F84*10^3,SUMIFS('EPS Emissions'!G:G,'EPS Emissions'!$D:$D,'BAU Sector &amp; Region Breakout'!$C85,'EPS Emissions'!$C:$C,'BAU Sector &amp; Region Breakout'!$B85))</f>
        <v>38.920999999999999</v>
      </c>
      <c r="G85" s="2">
        <f>IF($A85="GCAM",'GCAM By Region By Sector'!G84*10^3,SUMIFS('EPS Emissions'!H:H,'EPS Emissions'!$D:$D,'BAU Sector &amp; Region Breakout'!$C85,'EPS Emissions'!$C:$C,'BAU Sector &amp; Region Breakout'!$B85))</f>
        <v>39.135399999999997</v>
      </c>
      <c r="H85" s="2">
        <f>IF($A85="GCAM",'GCAM By Region By Sector'!H84*10^3,SUMIFS('EPS Emissions'!I:I,'EPS Emissions'!$D:$D,'BAU Sector &amp; Region Breakout'!$C85,'EPS Emissions'!$C:$C,'BAU Sector &amp; Region Breakout'!$B85))</f>
        <v>39.407299999999999</v>
      </c>
      <c r="I85" s="2">
        <f>IF($A85="GCAM",'GCAM By Region By Sector'!I84*10^3,SUMIFS('EPS Emissions'!J:J,'EPS Emissions'!$D:$D,'BAU Sector &amp; Region Breakout'!$C85,'EPS Emissions'!$C:$C,'BAU Sector &amp; Region Breakout'!$B85))</f>
        <v>39.406799999999997</v>
      </c>
      <c r="J85" s="2">
        <f>IF($A85="GCAM",'GCAM By Region By Sector'!J84*10^3,SUMIFS('EPS Emissions'!K:K,'EPS Emissions'!$D:$D,'BAU Sector &amp; Region Breakout'!$C85,'EPS Emissions'!$C:$C,'BAU Sector &amp; Region Breakout'!$B85))</f>
        <v>39.400399999999998</v>
      </c>
      <c r="K85" s="2">
        <f>IF($A85="GCAM",'GCAM By Region By Sector'!K84*10^3,SUMIFS('EPS Emissions'!L:L,'EPS Emissions'!$D:$D,'BAU Sector &amp; Region Breakout'!$C85,'EPS Emissions'!$C:$C,'BAU Sector &amp; Region Breakout'!$B85))</f>
        <v>39.246499999999997</v>
      </c>
      <c r="L85" s="2">
        <f>IF($A85="GCAM",'GCAM By Region By Sector'!L84*10^3,SUMIFS('EPS Emissions'!M:M,'EPS Emissions'!$D:$D,'BAU Sector &amp; Region Breakout'!$C85,'EPS Emissions'!$C:$C,'BAU Sector &amp; Region Breakout'!$B85))</f>
        <v>38.8688</v>
      </c>
      <c r="M85" s="2">
        <f>IF($A85="GCAM",'GCAM By Region By Sector'!M84*10^3,SUMIFS('EPS Emissions'!N:N,'EPS Emissions'!$D:$D,'BAU Sector &amp; Region Breakout'!$C85,'EPS Emissions'!$C:$C,'BAU Sector &amp; Region Breakout'!$B85))</f>
        <v>38.575899999999997</v>
      </c>
      <c r="N85" s="2">
        <f>IF($A85="GCAM",'GCAM By Region By Sector'!N84*10^3,SUMIFS('EPS Emissions'!O:O,'EPS Emissions'!$D:$D,'BAU Sector &amp; Region Breakout'!$C85,'EPS Emissions'!$C:$C,'BAU Sector &amp; Region Breakout'!$B85))</f>
        <v>38.363900000000001</v>
      </c>
      <c r="O85" s="2">
        <f>IF($A85="GCAM",'GCAM By Region By Sector'!O84*10^3,SUMIFS('EPS Emissions'!P:P,'EPS Emissions'!$D:$D,'BAU Sector &amp; Region Breakout'!$C85,'EPS Emissions'!$C:$C,'BAU Sector &amp; Region Breakout'!$B85))</f>
        <v>38.438699999999997</v>
      </c>
      <c r="P85" s="2">
        <f>IF($A85="GCAM",'GCAM By Region By Sector'!P84*10^3,SUMIFS('EPS Emissions'!Q:Q,'EPS Emissions'!$D:$D,'BAU Sector &amp; Region Breakout'!$C85,'EPS Emissions'!$C:$C,'BAU Sector &amp; Region Breakout'!$B85))</f>
        <v>38.689900000000002</v>
      </c>
      <c r="Q85" s="2">
        <f>IF($A85="GCAM",'GCAM By Region By Sector'!Q84*10^3,SUMIFS('EPS Emissions'!R:R,'EPS Emissions'!$D:$D,'BAU Sector &amp; Region Breakout'!$C85,'EPS Emissions'!$C:$C,'BAU Sector &amp; Region Breakout'!$B85))</f>
        <v>38.818800000000003</v>
      </c>
      <c r="R85" s="2">
        <f>IF($A85="GCAM",'GCAM By Region By Sector'!R84*10^3,SUMIFS('EPS Emissions'!S:S,'EPS Emissions'!$D:$D,'BAU Sector &amp; Region Breakout'!$C85,'EPS Emissions'!$C:$C,'BAU Sector &amp; Region Breakout'!$B85))</f>
        <v>38.966999999999999</v>
      </c>
      <c r="S85" s="2">
        <f>IF($A85="GCAM",'GCAM By Region By Sector'!S84*10^3,SUMIFS('EPS Emissions'!T:T,'EPS Emissions'!$D:$D,'BAU Sector &amp; Region Breakout'!$C85,'EPS Emissions'!$C:$C,'BAU Sector &amp; Region Breakout'!$B85))</f>
        <v>39.120800000000003</v>
      </c>
      <c r="T85" s="2">
        <f>IF($A85="GCAM",'GCAM By Region By Sector'!T84*10^3,SUMIFS('EPS Emissions'!U:U,'EPS Emissions'!$D:$D,'BAU Sector &amp; Region Breakout'!$C85,'EPS Emissions'!$C:$C,'BAU Sector &amp; Region Breakout'!$B85))</f>
        <v>39.288499999999999</v>
      </c>
      <c r="U85" s="2">
        <f>IF($A85="GCAM",'GCAM By Region By Sector'!U84*10^3,SUMIFS('EPS Emissions'!V:V,'EPS Emissions'!$D:$D,'BAU Sector &amp; Region Breakout'!$C85,'EPS Emissions'!$C:$C,'BAU Sector &amp; Region Breakout'!$B85))</f>
        <v>39.3504</v>
      </c>
      <c r="V85" s="2">
        <f>IF($A85="GCAM",'GCAM By Region By Sector'!V84*10^3,SUMIFS('EPS Emissions'!W:W,'EPS Emissions'!$D:$D,'BAU Sector &amp; Region Breakout'!$C85,'EPS Emissions'!$C:$C,'BAU Sector &amp; Region Breakout'!$B85))</f>
        <v>39.599800000000002</v>
      </c>
      <c r="W85" s="2">
        <f>IF($A85="GCAM",'GCAM By Region By Sector'!W84*10^3,SUMIFS('EPS Emissions'!X:X,'EPS Emissions'!$D:$D,'BAU Sector &amp; Region Breakout'!$C85,'EPS Emissions'!$C:$C,'BAU Sector &amp; Region Breakout'!$B85))</f>
        <v>39.930799999999998</v>
      </c>
      <c r="X85" s="2">
        <f>IF($A85="GCAM",'GCAM By Region By Sector'!X84*10^3,SUMIFS('EPS Emissions'!Y:Y,'EPS Emissions'!$D:$D,'BAU Sector &amp; Region Breakout'!$C85,'EPS Emissions'!$C:$C,'BAU Sector &amp; Region Breakout'!$B85))</f>
        <v>40.110700000000001</v>
      </c>
      <c r="Y85" s="2">
        <f>IF($A85="GCAM",'GCAM By Region By Sector'!Y84*10^3,SUMIFS('EPS Emissions'!Z:Z,'EPS Emissions'!$D:$D,'BAU Sector &amp; Region Breakout'!$C85,'EPS Emissions'!$C:$C,'BAU Sector &amp; Region Breakout'!$B85))</f>
        <v>40.364699999999999</v>
      </c>
      <c r="Z85" s="2">
        <f>IF($A85="GCAM",'GCAM By Region By Sector'!Z84*10^3,SUMIFS('EPS Emissions'!AA:AA,'EPS Emissions'!$D:$D,'BAU Sector &amp; Region Breakout'!$C85,'EPS Emissions'!$C:$C,'BAU Sector &amp; Region Breakout'!$B85))</f>
        <v>40.724600000000002</v>
      </c>
      <c r="AA85" s="2">
        <f>IF($A85="GCAM",'GCAM By Region By Sector'!AA84*10^3,SUMIFS('EPS Emissions'!AB:AB,'EPS Emissions'!$D:$D,'BAU Sector &amp; Region Breakout'!$C85,'EPS Emissions'!$C:$C,'BAU Sector &amp; Region Breakout'!$B85))</f>
        <v>40.993299999999998</v>
      </c>
      <c r="AB85" s="2">
        <f>IF($A85="GCAM",'GCAM By Region By Sector'!AB84*10^3,SUMIFS('EPS Emissions'!AC:AC,'EPS Emissions'!$D:$D,'BAU Sector &amp; Region Breakout'!$C85,'EPS Emissions'!$C:$C,'BAU Sector &amp; Region Breakout'!$B85))</f>
        <v>41.310899999999997</v>
      </c>
      <c r="AC85" s="2">
        <f>IF($A85="GCAM",'GCAM By Region By Sector'!AC84*10^3,SUMIFS('EPS Emissions'!AD:AD,'EPS Emissions'!$D:$D,'BAU Sector &amp; Region Breakout'!$C85,'EPS Emissions'!$C:$C,'BAU Sector &amp; Region Breakout'!$B85))</f>
        <v>41.644599999999997</v>
      </c>
      <c r="AD85" s="2">
        <f>IF($A85="GCAM",'GCAM By Region By Sector'!AD84*10^3,SUMIFS('EPS Emissions'!AE:AE,'EPS Emissions'!$D:$D,'BAU Sector &amp; Region Breakout'!$C85,'EPS Emissions'!$C:$C,'BAU Sector &amp; Region Breakout'!$B85))</f>
        <v>42.088000000000001</v>
      </c>
      <c r="AE85" s="2">
        <f>IF($A85="GCAM",'GCAM By Region By Sector'!AE84*10^3,SUMIFS('EPS Emissions'!AF:AF,'EPS Emissions'!$D:$D,'BAU Sector &amp; Region Breakout'!$C85,'EPS Emissions'!$C:$C,'BAU Sector &amp; Region Breakout'!$B85))</f>
        <v>42.531599999999997</v>
      </c>
      <c r="AF85" s="2">
        <f>IF($A85="GCAM",'GCAM By Region By Sector'!AF84*10^3,SUMIFS('EPS Emissions'!AG:AG,'EPS Emissions'!$D:$D,'BAU Sector &amp; Region Breakout'!$C85,'EPS Emissions'!$C:$C,'BAU Sector &amp; Region Breakout'!$B85))</f>
        <v>43.037700000000001</v>
      </c>
      <c r="AG85" s="2">
        <f>IF($A85="GCAM",'GCAM By Region By Sector'!AG84*10^3,SUMIFS('EPS Emissions'!AH:AH,'EPS Emissions'!$D:$D,'BAU Sector &amp; Region Breakout'!$C85,'EPS Emissions'!$C:$C,'BAU Sector &amp; Region Breakout'!$B85))</f>
        <v>43.568100000000001</v>
      </c>
      <c r="AH85" s="2">
        <f>IF($A85="GCAM",'GCAM By Region By Sector'!AH84*10^3,SUMIFS('EPS Emissions'!AI:AI,'EPS Emissions'!$D:$D,'BAU Sector &amp; Region Breakout'!$C85,'EPS Emissions'!$C:$C,'BAU Sector &amp; Region Breakout'!$B85))</f>
        <v>44.176099999999998</v>
      </c>
    </row>
    <row r="86" spans="1:34" x14ac:dyDescent="0.35">
      <c r="A86" t="str">
        <f>VLOOKUP(B86,'BAU Global Total'!A$3:C$34,3,FALSE)</f>
        <v>EPS</v>
      </c>
      <c r="B86" t="s">
        <v>24</v>
      </c>
      <c r="C86" t="s">
        <v>69</v>
      </c>
      <c r="D86" s="2">
        <f>IF($A86="GCAM",'GCAM By Region By Sector'!D85*10^3,SUMIFS('EPS Emissions'!E:E,'EPS Emissions'!$D:$D,'BAU Sector &amp; Region Breakout'!$C86,'EPS Emissions'!$C:$C,'BAU Sector &amp; Region Breakout'!$B86))</f>
        <v>1.3543700000000001</v>
      </c>
      <c r="E86" s="2">
        <f>IF($A86="GCAM",'GCAM By Region By Sector'!E85*10^3,SUMIFS('EPS Emissions'!F:F,'EPS Emissions'!$D:$D,'BAU Sector &amp; Region Breakout'!$C86,'EPS Emissions'!$C:$C,'BAU Sector &amp; Region Breakout'!$B86))</f>
        <v>1.4158200000000001</v>
      </c>
      <c r="F86" s="2">
        <f>IF($A86="GCAM",'GCAM By Region By Sector'!F85*10^3,SUMIFS('EPS Emissions'!G:G,'EPS Emissions'!$D:$D,'BAU Sector &amp; Region Breakout'!$C86,'EPS Emissions'!$C:$C,'BAU Sector &amp; Region Breakout'!$B86))</f>
        <v>1.44767</v>
      </c>
      <c r="G86" s="2">
        <f>IF($A86="GCAM",'GCAM By Region By Sector'!G85*10^3,SUMIFS('EPS Emissions'!H:H,'EPS Emissions'!$D:$D,'BAU Sector &amp; Region Breakout'!$C86,'EPS Emissions'!$C:$C,'BAU Sector &amp; Region Breakout'!$B86))</f>
        <v>1.4658199999999999</v>
      </c>
      <c r="H86" s="2">
        <f>IF($A86="GCAM",'GCAM By Region By Sector'!H85*10^3,SUMIFS('EPS Emissions'!I:I,'EPS Emissions'!$D:$D,'BAU Sector &amp; Region Breakout'!$C86,'EPS Emissions'!$C:$C,'BAU Sector &amp; Region Breakout'!$B86))</f>
        <v>1.5122599999999999</v>
      </c>
      <c r="I86" s="2">
        <f>IF($A86="GCAM",'GCAM By Region By Sector'!I85*10^3,SUMIFS('EPS Emissions'!J:J,'EPS Emissions'!$D:$D,'BAU Sector &amp; Region Breakout'!$C86,'EPS Emissions'!$C:$C,'BAU Sector &amp; Region Breakout'!$B86))</f>
        <v>1.5794699999999999</v>
      </c>
      <c r="J86" s="2">
        <f>IF($A86="GCAM",'GCAM By Region By Sector'!J85*10^3,SUMIFS('EPS Emissions'!K:K,'EPS Emissions'!$D:$D,'BAU Sector &amp; Region Breakout'!$C86,'EPS Emissions'!$C:$C,'BAU Sector &amp; Region Breakout'!$B86))</f>
        <v>1.64754</v>
      </c>
      <c r="K86" s="2">
        <f>IF($A86="GCAM",'GCAM By Region By Sector'!K85*10^3,SUMIFS('EPS Emissions'!L:L,'EPS Emissions'!$D:$D,'BAU Sector &amp; Region Breakout'!$C86,'EPS Emissions'!$C:$C,'BAU Sector &amp; Region Breakout'!$B86))</f>
        <v>1.7092099999999999</v>
      </c>
      <c r="L86" s="2">
        <f>IF($A86="GCAM",'GCAM By Region By Sector'!L85*10^3,SUMIFS('EPS Emissions'!M:M,'EPS Emissions'!$D:$D,'BAU Sector &amp; Region Breakout'!$C86,'EPS Emissions'!$C:$C,'BAU Sector &amp; Region Breakout'!$B86))</f>
        <v>1.881</v>
      </c>
      <c r="M86" s="2">
        <f>IF($A86="GCAM",'GCAM By Region By Sector'!M85*10^3,SUMIFS('EPS Emissions'!N:N,'EPS Emissions'!$D:$D,'BAU Sector &amp; Region Breakout'!$C86,'EPS Emissions'!$C:$C,'BAU Sector &amp; Region Breakout'!$B86))</f>
        <v>2.4127900000000002</v>
      </c>
      <c r="N86" s="2">
        <f>IF($A86="GCAM",'GCAM By Region By Sector'!N85*10^3,SUMIFS('EPS Emissions'!O:O,'EPS Emissions'!$D:$D,'BAU Sector &amp; Region Breakout'!$C86,'EPS Emissions'!$C:$C,'BAU Sector &amp; Region Breakout'!$B86))</f>
        <v>3.258</v>
      </c>
      <c r="O86" s="2">
        <f>IF($A86="GCAM",'GCAM By Region By Sector'!O85*10^3,SUMIFS('EPS Emissions'!P:P,'EPS Emissions'!$D:$D,'BAU Sector &amp; Region Breakout'!$C86,'EPS Emissions'!$C:$C,'BAU Sector &amp; Region Breakout'!$B86))</f>
        <v>3.7618399999999999</v>
      </c>
      <c r="P86" s="2">
        <f>IF($A86="GCAM",'GCAM By Region By Sector'!P85*10^3,SUMIFS('EPS Emissions'!Q:Q,'EPS Emissions'!$D:$D,'BAU Sector &amp; Region Breakout'!$C86,'EPS Emissions'!$C:$C,'BAU Sector &amp; Region Breakout'!$B86))</f>
        <v>4.7015500000000001</v>
      </c>
      <c r="Q86" s="2">
        <f>IF($A86="GCAM",'GCAM By Region By Sector'!Q85*10^3,SUMIFS('EPS Emissions'!R:R,'EPS Emissions'!$D:$D,'BAU Sector &amp; Region Breakout'!$C86,'EPS Emissions'!$C:$C,'BAU Sector &amp; Region Breakout'!$B86))</f>
        <v>4.7898300000000003</v>
      </c>
      <c r="R86" s="2">
        <f>IF($A86="GCAM",'GCAM By Region By Sector'!R85*10^3,SUMIFS('EPS Emissions'!S:S,'EPS Emissions'!$D:$D,'BAU Sector &amp; Region Breakout'!$C86,'EPS Emissions'!$C:$C,'BAU Sector &amp; Region Breakout'!$B86))</f>
        <v>4.8564999999999996</v>
      </c>
      <c r="S86" s="2">
        <f>IF($A86="GCAM",'GCAM By Region By Sector'!S85*10^3,SUMIFS('EPS Emissions'!T:T,'EPS Emissions'!$D:$D,'BAU Sector &amp; Region Breakout'!$C86,'EPS Emissions'!$C:$C,'BAU Sector &amp; Region Breakout'!$B86))</f>
        <v>4.8588399999999998</v>
      </c>
      <c r="T86" s="2">
        <f>IF($A86="GCAM",'GCAM By Region By Sector'!T85*10^3,SUMIFS('EPS Emissions'!U:U,'EPS Emissions'!$D:$D,'BAU Sector &amp; Region Breakout'!$C86,'EPS Emissions'!$C:$C,'BAU Sector &amp; Region Breakout'!$B86))</f>
        <v>4.8488600000000002</v>
      </c>
      <c r="U86" s="2">
        <f>IF($A86="GCAM",'GCAM By Region By Sector'!U85*10^3,SUMIFS('EPS Emissions'!V:V,'EPS Emissions'!$D:$D,'BAU Sector &amp; Region Breakout'!$C86,'EPS Emissions'!$C:$C,'BAU Sector &amp; Region Breakout'!$B86))</f>
        <v>4.7518599999999998</v>
      </c>
      <c r="V86" s="2">
        <f>IF($A86="GCAM",'GCAM By Region By Sector'!V85*10^3,SUMIFS('EPS Emissions'!W:W,'EPS Emissions'!$D:$D,'BAU Sector &amp; Region Breakout'!$C86,'EPS Emissions'!$C:$C,'BAU Sector &amp; Region Breakout'!$B86))</f>
        <v>4.7492900000000002</v>
      </c>
      <c r="W86" s="2">
        <f>IF($A86="GCAM",'GCAM By Region By Sector'!W85*10^3,SUMIFS('EPS Emissions'!X:X,'EPS Emissions'!$D:$D,'BAU Sector &amp; Region Breakout'!$C86,'EPS Emissions'!$C:$C,'BAU Sector &amp; Region Breakout'!$B86))</f>
        <v>4.6835699999999996</v>
      </c>
      <c r="X86" s="2">
        <f>IF($A86="GCAM",'GCAM By Region By Sector'!X85*10^3,SUMIFS('EPS Emissions'!Y:Y,'EPS Emissions'!$D:$D,'BAU Sector &amp; Region Breakout'!$C86,'EPS Emissions'!$C:$C,'BAU Sector &amp; Region Breakout'!$B86))</f>
        <v>4.6634500000000001</v>
      </c>
      <c r="Y86" s="2">
        <f>IF($A86="GCAM",'GCAM By Region By Sector'!Y85*10^3,SUMIFS('EPS Emissions'!Z:Z,'EPS Emissions'!$D:$D,'BAU Sector &amp; Region Breakout'!$C86,'EPS Emissions'!$C:$C,'BAU Sector &amp; Region Breakout'!$B86))</f>
        <v>4.6610300000000002</v>
      </c>
      <c r="Z86" s="2">
        <f>IF($A86="GCAM",'GCAM By Region By Sector'!Z85*10^3,SUMIFS('EPS Emissions'!AA:AA,'EPS Emissions'!$D:$D,'BAU Sector &amp; Region Breakout'!$C86,'EPS Emissions'!$C:$C,'BAU Sector &amp; Region Breakout'!$B86))</f>
        <v>4.6619900000000003</v>
      </c>
      <c r="AA86" s="2">
        <f>IF($A86="GCAM",'GCAM By Region By Sector'!AA85*10^3,SUMIFS('EPS Emissions'!AB:AB,'EPS Emissions'!$D:$D,'BAU Sector &amp; Region Breakout'!$C86,'EPS Emissions'!$C:$C,'BAU Sector &amp; Region Breakout'!$B86))</f>
        <v>4.6097299999999999</v>
      </c>
      <c r="AB86" s="2">
        <f>IF($A86="GCAM",'GCAM By Region By Sector'!AB85*10^3,SUMIFS('EPS Emissions'!AC:AC,'EPS Emissions'!$D:$D,'BAU Sector &amp; Region Breakout'!$C86,'EPS Emissions'!$C:$C,'BAU Sector &amp; Region Breakout'!$B86))</f>
        <v>4.6313500000000003</v>
      </c>
      <c r="AC86" s="2">
        <f>IF($A86="GCAM",'GCAM By Region By Sector'!AC85*10^3,SUMIFS('EPS Emissions'!AD:AD,'EPS Emissions'!$D:$D,'BAU Sector &amp; Region Breakout'!$C86,'EPS Emissions'!$C:$C,'BAU Sector &amp; Region Breakout'!$B86))</f>
        <v>4.6087499999999997</v>
      </c>
      <c r="AD86" s="2">
        <f>IF($A86="GCAM",'GCAM By Region By Sector'!AD85*10^3,SUMIFS('EPS Emissions'!AE:AE,'EPS Emissions'!$D:$D,'BAU Sector &amp; Region Breakout'!$C86,'EPS Emissions'!$C:$C,'BAU Sector &amp; Region Breakout'!$B86))</f>
        <v>4.5709799999999996</v>
      </c>
      <c r="AE86" s="2">
        <f>IF($A86="GCAM",'GCAM By Region By Sector'!AE85*10^3,SUMIFS('EPS Emissions'!AF:AF,'EPS Emissions'!$D:$D,'BAU Sector &amp; Region Breakout'!$C86,'EPS Emissions'!$C:$C,'BAU Sector &amp; Region Breakout'!$B86))</f>
        <v>4.5874100000000002</v>
      </c>
      <c r="AF86" s="2">
        <f>IF($A86="GCAM",'GCAM By Region By Sector'!AF85*10^3,SUMIFS('EPS Emissions'!AG:AG,'EPS Emissions'!$D:$D,'BAU Sector &amp; Region Breakout'!$C86,'EPS Emissions'!$C:$C,'BAU Sector &amp; Region Breakout'!$B86))</f>
        <v>4.5011000000000001</v>
      </c>
      <c r="AG86" s="2">
        <f>IF($A86="GCAM",'GCAM By Region By Sector'!AG85*10^3,SUMIFS('EPS Emissions'!AH:AH,'EPS Emissions'!$D:$D,'BAU Sector &amp; Region Breakout'!$C86,'EPS Emissions'!$C:$C,'BAU Sector &amp; Region Breakout'!$B86))</f>
        <v>4.5235000000000003</v>
      </c>
      <c r="AH86" s="2">
        <f>IF($A86="GCAM",'GCAM By Region By Sector'!AH85*10^3,SUMIFS('EPS Emissions'!AI:AI,'EPS Emissions'!$D:$D,'BAU Sector &amp; Region Breakout'!$C86,'EPS Emissions'!$C:$C,'BAU Sector &amp; Region Breakout'!$B86))</f>
        <v>4.5065999999999997</v>
      </c>
    </row>
    <row r="87" spans="1:34" x14ac:dyDescent="0.35">
      <c r="A87" t="str">
        <f>VLOOKUP(B87,'BAU Global Total'!A$3:C$34,3,FALSE)</f>
        <v>EPS</v>
      </c>
      <c r="B87" t="s">
        <v>24</v>
      </c>
      <c r="C87" t="s">
        <v>62</v>
      </c>
      <c r="D87" s="2">
        <f>IF($A87="GCAM",'GCAM By Region By Sector'!D86*10^3,SUMIFS('EPS Emissions'!E:E,'EPS Emissions'!$D:$D,'BAU Sector &amp; Region Breakout'!$C87,'EPS Emissions'!$C:$C,'BAU Sector &amp; Region Breakout'!$B87))</f>
        <v>-16.363600000000002</v>
      </c>
      <c r="E87" s="2">
        <f>IF($A87="GCAM",'GCAM By Region By Sector'!E86*10^3,SUMIFS('EPS Emissions'!F:F,'EPS Emissions'!$D:$D,'BAU Sector &amp; Region Breakout'!$C87,'EPS Emissions'!$C:$C,'BAU Sector &amp; Region Breakout'!$B87))</f>
        <v>-17.7273</v>
      </c>
      <c r="F87" s="2">
        <f>IF($A87="GCAM",'GCAM By Region By Sector'!F86*10^3,SUMIFS('EPS Emissions'!G:G,'EPS Emissions'!$D:$D,'BAU Sector &amp; Region Breakout'!$C87,'EPS Emissions'!$C:$C,'BAU Sector &amp; Region Breakout'!$B87))</f>
        <v>-19.090900000000001</v>
      </c>
      <c r="G87" s="2">
        <f>IF($A87="GCAM",'GCAM By Region By Sector'!G86*10^3,SUMIFS('EPS Emissions'!H:H,'EPS Emissions'!$D:$D,'BAU Sector &amp; Region Breakout'!$C87,'EPS Emissions'!$C:$C,'BAU Sector &amp; Region Breakout'!$B87))</f>
        <v>-20.454499999999999</v>
      </c>
      <c r="H87" s="2">
        <f>IF($A87="GCAM",'GCAM By Region By Sector'!H86*10^3,SUMIFS('EPS Emissions'!I:I,'EPS Emissions'!$D:$D,'BAU Sector &amp; Region Breakout'!$C87,'EPS Emissions'!$C:$C,'BAU Sector &amp; Region Breakout'!$B87))</f>
        <v>-21.818200000000001</v>
      </c>
      <c r="I87" s="2">
        <f>IF($A87="GCAM",'GCAM By Region By Sector'!I86*10^3,SUMIFS('EPS Emissions'!J:J,'EPS Emissions'!$D:$D,'BAU Sector &amp; Region Breakout'!$C87,'EPS Emissions'!$C:$C,'BAU Sector &amp; Region Breakout'!$B87))</f>
        <v>-23.181799999999999</v>
      </c>
      <c r="J87" s="2">
        <f>IF($A87="GCAM",'GCAM By Region By Sector'!J86*10^3,SUMIFS('EPS Emissions'!K:K,'EPS Emissions'!$D:$D,'BAU Sector &amp; Region Breakout'!$C87,'EPS Emissions'!$C:$C,'BAU Sector &amp; Region Breakout'!$B87))</f>
        <v>-24.545500000000001</v>
      </c>
      <c r="K87" s="2">
        <f>IF($A87="GCAM",'GCAM By Region By Sector'!K86*10^3,SUMIFS('EPS Emissions'!L:L,'EPS Emissions'!$D:$D,'BAU Sector &amp; Region Breakout'!$C87,'EPS Emissions'!$C:$C,'BAU Sector &amp; Region Breakout'!$B87))</f>
        <v>-25.909099999999999</v>
      </c>
      <c r="L87" s="2">
        <f>IF($A87="GCAM",'GCAM By Region By Sector'!L86*10^3,SUMIFS('EPS Emissions'!M:M,'EPS Emissions'!$D:$D,'BAU Sector &amp; Region Breakout'!$C87,'EPS Emissions'!$C:$C,'BAU Sector &amp; Region Breakout'!$B87))</f>
        <v>-27.2727</v>
      </c>
      <c r="M87" s="2">
        <f>IF($A87="GCAM",'GCAM By Region By Sector'!M86*10^3,SUMIFS('EPS Emissions'!N:N,'EPS Emissions'!$D:$D,'BAU Sector &amp; Region Breakout'!$C87,'EPS Emissions'!$C:$C,'BAU Sector &amp; Region Breakout'!$B87))</f>
        <v>-28.636399999999998</v>
      </c>
      <c r="N87" s="2">
        <f>IF($A87="GCAM",'GCAM By Region By Sector'!N86*10^3,SUMIFS('EPS Emissions'!O:O,'EPS Emissions'!$D:$D,'BAU Sector &amp; Region Breakout'!$C87,'EPS Emissions'!$C:$C,'BAU Sector &amp; Region Breakout'!$B87))</f>
        <v>-30</v>
      </c>
      <c r="O87" s="2">
        <f>IF($A87="GCAM",'GCAM By Region By Sector'!O86*10^3,SUMIFS('EPS Emissions'!P:P,'EPS Emissions'!$D:$D,'BAU Sector &amp; Region Breakout'!$C87,'EPS Emissions'!$C:$C,'BAU Sector &amp; Region Breakout'!$B87))</f>
        <v>-30</v>
      </c>
      <c r="P87" s="2">
        <f>IF($A87="GCAM",'GCAM By Region By Sector'!P86*10^3,SUMIFS('EPS Emissions'!Q:Q,'EPS Emissions'!$D:$D,'BAU Sector &amp; Region Breakout'!$C87,'EPS Emissions'!$C:$C,'BAU Sector &amp; Region Breakout'!$B87))</f>
        <v>-30</v>
      </c>
      <c r="Q87" s="2">
        <f>IF($A87="GCAM",'GCAM By Region By Sector'!Q86*10^3,SUMIFS('EPS Emissions'!R:R,'EPS Emissions'!$D:$D,'BAU Sector &amp; Region Breakout'!$C87,'EPS Emissions'!$C:$C,'BAU Sector &amp; Region Breakout'!$B87))</f>
        <v>-30</v>
      </c>
      <c r="R87" s="2">
        <f>IF($A87="GCAM",'GCAM By Region By Sector'!R86*10^3,SUMIFS('EPS Emissions'!S:S,'EPS Emissions'!$D:$D,'BAU Sector &amp; Region Breakout'!$C87,'EPS Emissions'!$C:$C,'BAU Sector &amp; Region Breakout'!$B87))</f>
        <v>-30</v>
      </c>
      <c r="S87" s="2">
        <f>IF($A87="GCAM",'GCAM By Region By Sector'!S86*10^3,SUMIFS('EPS Emissions'!T:T,'EPS Emissions'!$D:$D,'BAU Sector &amp; Region Breakout'!$C87,'EPS Emissions'!$C:$C,'BAU Sector &amp; Region Breakout'!$B87))</f>
        <v>-30</v>
      </c>
      <c r="T87" s="2">
        <f>IF($A87="GCAM",'GCAM By Region By Sector'!T86*10^3,SUMIFS('EPS Emissions'!U:U,'EPS Emissions'!$D:$D,'BAU Sector &amp; Region Breakout'!$C87,'EPS Emissions'!$C:$C,'BAU Sector &amp; Region Breakout'!$B87))</f>
        <v>-30</v>
      </c>
      <c r="U87" s="2">
        <f>IF($A87="GCAM",'GCAM By Region By Sector'!U86*10^3,SUMIFS('EPS Emissions'!V:V,'EPS Emissions'!$D:$D,'BAU Sector &amp; Region Breakout'!$C87,'EPS Emissions'!$C:$C,'BAU Sector &amp; Region Breakout'!$B87))</f>
        <v>-30</v>
      </c>
      <c r="V87" s="2">
        <f>IF($A87="GCAM",'GCAM By Region By Sector'!V86*10^3,SUMIFS('EPS Emissions'!W:W,'EPS Emissions'!$D:$D,'BAU Sector &amp; Region Breakout'!$C87,'EPS Emissions'!$C:$C,'BAU Sector &amp; Region Breakout'!$B87))</f>
        <v>-30</v>
      </c>
      <c r="W87" s="2">
        <f>IF($A87="GCAM",'GCAM By Region By Sector'!W86*10^3,SUMIFS('EPS Emissions'!X:X,'EPS Emissions'!$D:$D,'BAU Sector &amp; Region Breakout'!$C87,'EPS Emissions'!$C:$C,'BAU Sector &amp; Region Breakout'!$B87))</f>
        <v>-30</v>
      </c>
      <c r="X87" s="2">
        <f>IF($A87="GCAM",'GCAM By Region By Sector'!X86*10^3,SUMIFS('EPS Emissions'!Y:Y,'EPS Emissions'!$D:$D,'BAU Sector &amp; Region Breakout'!$C87,'EPS Emissions'!$C:$C,'BAU Sector &amp; Region Breakout'!$B87))</f>
        <v>-30</v>
      </c>
      <c r="Y87" s="2">
        <f>IF($A87="GCAM",'GCAM By Region By Sector'!Y86*10^3,SUMIFS('EPS Emissions'!Z:Z,'EPS Emissions'!$D:$D,'BAU Sector &amp; Region Breakout'!$C87,'EPS Emissions'!$C:$C,'BAU Sector &amp; Region Breakout'!$B87))</f>
        <v>-30</v>
      </c>
      <c r="Z87" s="2">
        <f>IF($A87="GCAM",'GCAM By Region By Sector'!Z86*10^3,SUMIFS('EPS Emissions'!AA:AA,'EPS Emissions'!$D:$D,'BAU Sector &amp; Region Breakout'!$C87,'EPS Emissions'!$C:$C,'BAU Sector &amp; Region Breakout'!$B87))</f>
        <v>-30</v>
      </c>
      <c r="AA87" s="2">
        <f>IF($A87="GCAM",'GCAM By Region By Sector'!AA86*10^3,SUMIFS('EPS Emissions'!AB:AB,'EPS Emissions'!$D:$D,'BAU Sector &amp; Region Breakout'!$C87,'EPS Emissions'!$C:$C,'BAU Sector &amp; Region Breakout'!$B87))</f>
        <v>-30</v>
      </c>
      <c r="AB87" s="2">
        <f>IF($A87="GCAM",'GCAM By Region By Sector'!AB86*10^3,SUMIFS('EPS Emissions'!AC:AC,'EPS Emissions'!$D:$D,'BAU Sector &amp; Region Breakout'!$C87,'EPS Emissions'!$C:$C,'BAU Sector &amp; Region Breakout'!$B87))</f>
        <v>-30</v>
      </c>
      <c r="AC87" s="2">
        <f>IF($A87="GCAM",'GCAM By Region By Sector'!AC86*10^3,SUMIFS('EPS Emissions'!AD:AD,'EPS Emissions'!$D:$D,'BAU Sector &amp; Region Breakout'!$C87,'EPS Emissions'!$C:$C,'BAU Sector &amp; Region Breakout'!$B87))</f>
        <v>-30</v>
      </c>
      <c r="AD87" s="2">
        <f>IF($A87="GCAM",'GCAM By Region By Sector'!AD86*10^3,SUMIFS('EPS Emissions'!AE:AE,'EPS Emissions'!$D:$D,'BAU Sector &amp; Region Breakout'!$C87,'EPS Emissions'!$C:$C,'BAU Sector &amp; Region Breakout'!$B87))</f>
        <v>-30</v>
      </c>
      <c r="AE87" s="2">
        <f>IF($A87="GCAM",'GCAM By Region By Sector'!AE86*10^3,SUMIFS('EPS Emissions'!AF:AF,'EPS Emissions'!$D:$D,'BAU Sector &amp; Region Breakout'!$C87,'EPS Emissions'!$C:$C,'BAU Sector &amp; Region Breakout'!$B87))</f>
        <v>-30</v>
      </c>
      <c r="AF87" s="2">
        <f>IF($A87="GCAM",'GCAM By Region By Sector'!AF86*10^3,SUMIFS('EPS Emissions'!AG:AG,'EPS Emissions'!$D:$D,'BAU Sector &amp; Region Breakout'!$C87,'EPS Emissions'!$C:$C,'BAU Sector &amp; Region Breakout'!$B87))</f>
        <v>-30</v>
      </c>
      <c r="AG87" s="2">
        <f>IF($A87="GCAM",'GCAM By Region By Sector'!AG86*10^3,SUMIFS('EPS Emissions'!AH:AH,'EPS Emissions'!$D:$D,'BAU Sector &amp; Region Breakout'!$C87,'EPS Emissions'!$C:$C,'BAU Sector &amp; Region Breakout'!$B87))</f>
        <v>-30</v>
      </c>
      <c r="AH87" s="2">
        <f>IF($A87="GCAM",'GCAM By Region By Sector'!AH86*10^3,SUMIFS('EPS Emissions'!AI:AI,'EPS Emissions'!$D:$D,'BAU Sector &amp; Region Breakout'!$C87,'EPS Emissions'!$C:$C,'BAU Sector &amp; Region Breakout'!$B87))</f>
        <v>-30</v>
      </c>
    </row>
    <row r="88" spans="1:34" x14ac:dyDescent="0.35">
      <c r="A88" t="str">
        <f>VLOOKUP(B88,'BAU Global Total'!A$3:C$34,3,FALSE)</f>
        <v>EPS</v>
      </c>
      <c r="B88" t="s">
        <v>24</v>
      </c>
      <c r="C88" t="s">
        <v>71</v>
      </c>
      <c r="D88" s="2">
        <f>IF($A88="GCAM",'GCAM By Region By Sector'!D87*10^3,SUMIFS('EPS Emissions'!E:E,'EPS Emissions'!$D:$D,'BAU Sector &amp; Region Breakout'!$C88,'EPS Emissions'!$C:$C,'BAU Sector &amp; Region Breakout'!$B88))</f>
        <v>0</v>
      </c>
      <c r="E88" s="2">
        <f>IF($A88="GCAM",'GCAM By Region By Sector'!E87*10^3,SUMIFS('EPS Emissions'!F:F,'EPS Emissions'!$D:$D,'BAU Sector &amp; Region Breakout'!$C88,'EPS Emissions'!$C:$C,'BAU Sector &amp; Region Breakout'!$B88))</f>
        <v>0</v>
      </c>
      <c r="F88" s="2">
        <f>IF($A88="GCAM",'GCAM By Region By Sector'!F87*10^3,SUMIFS('EPS Emissions'!G:G,'EPS Emissions'!$D:$D,'BAU Sector &amp; Region Breakout'!$C88,'EPS Emissions'!$C:$C,'BAU Sector &amp; Region Breakout'!$B88))</f>
        <v>0</v>
      </c>
      <c r="G88" s="2">
        <f>IF($A88="GCAM",'GCAM By Region By Sector'!G87*10^3,SUMIFS('EPS Emissions'!H:H,'EPS Emissions'!$D:$D,'BAU Sector &amp; Region Breakout'!$C88,'EPS Emissions'!$C:$C,'BAU Sector &amp; Region Breakout'!$B88))</f>
        <v>0</v>
      </c>
      <c r="H88" s="2">
        <f>IF($A88="GCAM",'GCAM By Region By Sector'!H87*10^3,SUMIFS('EPS Emissions'!I:I,'EPS Emissions'!$D:$D,'BAU Sector &amp; Region Breakout'!$C88,'EPS Emissions'!$C:$C,'BAU Sector &amp; Region Breakout'!$B88))</f>
        <v>0</v>
      </c>
      <c r="I88" s="2">
        <f>IF($A88="GCAM",'GCAM By Region By Sector'!I87*10^3,SUMIFS('EPS Emissions'!J:J,'EPS Emissions'!$D:$D,'BAU Sector &amp; Region Breakout'!$C88,'EPS Emissions'!$C:$C,'BAU Sector &amp; Region Breakout'!$B88))</f>
        <v>0</v>
      </c>
      <c r="J88" s="2">
        <f>IF($A88="GCAM",'GCAM By Region By Sector'!J87*10^3,SUMIFS('EPS Emissions'!K:K,'EPS Emissions'!$D:$D,'BAU Sector &amp; Region Breakout'!$C88,'EPS Emissions'!$C:$C,'BAU Sector &amp; Region Breakout'!$B88))</f>
        <v>0</v>
      </c>
      <c r="K88" s="2">
        <f>IF($A88="GCAM",'GCAM By Region By Sector'!K87*10^3,SUMIFS('EPS Emissions'!L:L,'EPS Emissions'!$D:$D,'BAU Sector &amp; Region Breakout'!$C88,'EPS Emissions'!$C:$C,'BAU Sector &amp; Region Breakout'!$B88))</f>
        <v>0</v>
      </c>
      <c r="L88" s="2">
        <f>IF($A88="GCAM",'GCAM By Region By Sector'!L87*10^3,SUMIFS('EPS Emissions'!M:M,'EPS Emissions'!$D:$D,'BAU Sector &amp; Region Breakout'!$C88,'EPS Emissions'!$C:$C,'BAU Sector &amp; Region Breakout'!$B88))</f>
        <v>0</v>
      </c>
      <c r="M88" s="2">
        <f>IF($A88="GCAM",'GCAM By Region By Sector'!M87*10^3,SUMIFS('EPS Emissions'!N:N,'EPS Emissions'!$D:$D,'BAU Sector &amp; Region Breakout'!$C88,'EPS Emissions'!$C:$C,'BAU Sector &amp; Region Breakout'!$B88))</f>
        <v>0</v>
      </c>
      <c r="N88" s="2">
        <f>IF($A88="GCAM",'GCAM By Region By Sector'!N87*10^3,SUMIFS('EPS Emissions'!O:O,'EPS Emissions'!$D:$D,'BAU Sector &amp; Region Breakout'!$C88,'EPS Emissions'!$C:$C,'BAU Sector &amp; Region Breakout'!$B88))</f>
        <v>0</v>
      </c>
      <c r="O88" s="2">
        <f>IF($A88="GCAM",'GCAM By Region By Sector'!O87*10^3,SUMIFS('EPS Emissions'!P:P,'EPS Emissions'!$D:$D,'BAU Sector &amp; Region Breakout'!$C88,'EPS Emissions'!$C:$C,'BAU Sector &amp; Region Breakout'!$B88))</f>
        <v>0</v>
      </c>
      <c r="P88" s="2">
        <f>IF($A88="GCAM",'GCAM By Region By Sector'!P87*10^3,SUMIFS('EPS Emissions'!Q:Q,'EPS Emissions'!$D:$D,'BAU Sector &amp; Region Breakout'!$C88,'EPS Emissions'!$C:$C,'BAU Sector &amp; Region Breakout'!$B88))</f>
        <v>0</v>
      </c>
      <c r="Q88" s="2">
        <f>IF($A88="GCAM",'GCAM By Region By Sector'!Q87*10^3,SUMIFS('EPS Emissions'!R:R,'EPS Emissions'!$D:$D,'BAU Sector &amp; Region Breakout'!$C88,'EPS Emissions'!$C:$C,'BAU Sector &amp; Region Breakout'!$B88))</f>
        <v>0</v>
      </c>
      <c r="R88" s="2">
        <f>IF($A88="GCAM",'GCAM By Region By Sector'!R87*10^3,SUMIFS('EPS Emissions'!S:S,'EPS Emissions'!$D:$D,'BAU Sector &amp; Region Breakout'!$C88,'EPS Emissions'!$C:$C,'BAU Sector &amp; Region Breakout'!$B88))</f>
        <v>0</v>
      </c>
      <c r="S88" s="2">
        <f>IF($A88="GCAM",'GCAM By Region By Sector'!S87*10^3,SUMIFS('EPS Emissions'!T:T,'EPS Emissions'!$D:$D,'BAU Sector &amp; Region Breakout'!$C88,'EPS Emissions'!$C:$C,'BAU Sector &amp; Region Breakout'!$B88))</f>
        <v>0</v>
      </c>
      <c r="T88" s="2">
        <f>IF($A88="GCAM",'GCAM By Region By Sector'!T87*10^3,SUMIFS('EPS Emissions'!U:U,'EPS Emissions'!$D:$D,'BAU Sector &amp; Region Breakout'!$C88,'EPS Emissions'!$C:$C,'BAU Sector &amp; Region Breakout'!$B88))</f>
        <v>0</v>
      </c>
      <c r="U88" s="2">
        <f>IF($A88="GCAM",'GCAM By Region By Sector'!U87*10^3,SUMIFS('EPS Emissions'!V:V,'EPS Emissions'!$D:$D,'BAU Sector &amp; Region Breakout'!$C88,'EPS Emissions'!$C:$C,'BAU Sector &amp; Region Breakout'!$B88))</f>
        <v>0</v>
      </c>
      <c r="V88" s="2">
        <f>IF($A88="GCAM",'GCAM By Region By Sector'!V87*10^3,SUMIFS('EPS Emissions'!W:W,'EPS Emissions'!$D:$D,'BAU Sector &amp; Region Breakout'!$C88,'EPS Emissions'!$C:$C,'BAU Sector &amp; Region Breakout'!$B88))</f>
        <v>0</v>
      </c>
      <c r="W88" s="2">
        <f>IF($A88="GCAM",'GCAM By Region By Sector'!W87*10^3,SUMIFS('EPS Emissions'!X:X,'EPS Emissions'!$D:$D,'BAU Sector &amp; Region Breakout'!$C88,'EPS Emissions'!$C:$C,'BAU Sector &amp; Region Breakout'!$B88))</f>
        <v>0</v>
      </c>
      <c r="X88" s="2">
        <f>IF($A88="GCAM",'GCAM By Region By Sector'!X87*10^3,SUMIFS('EPS Emissions'!Y:Y,'EPS Emissions'!$D:$D,'BAU Sector &amp; Region Breakout'!$C88,'EPS Emissions'!$C:$C,'BAU Sector &amp; Region Breakout'!$B88))</f>
        <v>0</v>
      </c>
      <c r="Y88" s="2">
        <f>IF($A88="GCAM",'GCAM By Region By Sector'!Y87*10^3,SUMIFS('EPS Emissions'!Z:Z,'EPS Emissions'!$D:$D,'BAU Sector &amp; Region Breakout'!$C88,'EPS Emissions'!$C:$C,'BAU Sector &amp; Region Breakout'!$B88))</f>
        <v>0</v>
      </c>
      <c r="Z88" s="2">
        <f>IF($A88="GCAM",'GCAM By Region By Sector'!Z87*10^3,SUMIFS('EPS Emissions'!AA:AA,'EPS Emissions'!$D:$D,'BAU Sector &amp; Region Breakout'!$C88,'EPS Emissions'!$C:$C,'BAU Sector &amp; Region Breakout'!$B88))</f>
        <v>0</v>
      </c>
      <c r="AA88" s="2">
        <f>IF($A88="GCAM",'GCAM By Region By Sector'!AA87*10^3,SUMIFS('EPS Emissions'!AB:AB,'EPS Emissions'!$D:$D,'BAU Sector &amp; Region Breakout'!$C88,'EPS Emissions'!$C:$C,'BAU Sector &amp; Region Breakout'!$B88))</f>
        <v>0</v>
      </c>
      <c r="AB88" s="2">
        <f>IF($A88="GCAM",'GCAM By Region By Sector'!AB87*10^3,SUMIFS('EPS Emissions'!AC:AC,'EPS Emissions'!$D:$D,'BAU Sector &amp; Region Breakout'!$C88,'EPS Emissions'!$C:$C,'BAU Sector &amp; Region Breakout'!$B88))</f>
        <v>0</v>
      </c>
      <c r="AC88" s="2">
        <f>IF($A88="GCAM",'GCAM By Region By Sector'!AC87*10^3,SUMIFS('EPS Emissions'!AD:AD,'EPS Emissions'!$D:$D,'BAU Sector &amp; Region Breakout'!$C88,'EPS Emissions'!$C:$C,'BAU Sector &amp; Region Breakout'!$B88))</f>
        <v>0</v>
      </c>
      <c r="AD88" s="2">
        <f>IF($A88="GCAM",'GCAM By Region By Sector'!AD87*10^3,SUMIFS('EPS Emissions'!AE:AE,'EPS Emissions'!$D:$D,'BAU Sector &amp; Region Breakout'!$C88,'EPS Emissions'!$C:$C,'BAU Sector &amp; Region Breakout'!$B88))</f>
        <v>0</v>
      </c>
      <c r="AE88" s="2">
        <f>IF($A88="GCAM",'GCAM By Region By Sector'!AE87*10^3,SUMIFS('EPS Emissions'!AF:AF,'EPS Emissions'!$D:$D,'BAU Sector &amp; Region Breakout'!$C88,'EPS Emissions'!$C:$C,'BAU Sector &amp; Region Breakout'!$B88))</f>
        <v>0</v>
      </c>
      <c r="AF88" s="2">
        <f>IF($A88="GCAM",'GCAM By Region By Sector'!AF87*10^3,SUMIFS('EPS Emissions'!AG:AG,'EPS Emissions'!$D:$D,'BAU Sector &amp; Region Breakout'!$C88,'EPS Emissions'!$C:$C,'BAU Sector &amp; Region Breakout'!$B88))</f>
        <v>0</v>
      </c>
      <c r="AG88" s="2">
        <f>IF($A88="GCAM",'GCAM By Region By Sector'!AG87*10^3,SUMIFS('EPS Emissions'!AH:AH,'EPS Emissions'!$D:$D,'BAU Sector &amp; Region Breakout'!$C88,'EPS Emissions'!$C:$C,'BAU Sector &amp; Region Breakout'!$B88))</f>
        <v>0</v>
      </c>
      <c r="AH88" s="2">
        <f>IF($A88="GCAM",'GCAM By Region By Sector'!AH87*10^3,SUMIFS('EPS Emissions'!AI:AI,'EPS Emissions'!$D:$D,'BAU Sector &amp; Region Breakout'!$C88,'EPS Emissions'!$C:$C,'BAU Sector &amp; Region Breakout'!$B88))</f>
        <v>0</v>
      </c>
    </row>
    <row r="89" spans="1:34" x14ac:dyDescent="0.35">
      <c r="A89" t="str">
        <f>VLOOKUP(B89,'BAU Global Total'!A$3:C$34,3,FALSE)</f>
        <v>GCAM</v>
      </c>
      <c r="B89" t="s">
        <v>25</v>
      </c>
      <c r="C89" t="s">
        <v>60</v>
      </c>
      <c r="D89" s="2">
        <f>IF($A89="GCAM",SUMIFS('GCAM By Region By Sector'!D:D,'GCAM By Region By Sector'!$C:$C,$C89,'GCAM By Region By Sector'!$B:$B,$B89)*10^3,SUMIFS('EPS Emissions'!E:E,'EPS Emissions'!$D:$D,'BAU Sector &amp; Region Breakout'!$C89,'EPS Emissions'!$C:$C,'BAU Sector &amp; Region Breakout'!$B89))</f>
        <v>72.000573439692445</v>
      </c>
      <c r="E89" s="2">
        <f>IF($A89="GCAM",SUMIFS('GCAM By Region By Sector'!E:E,'GCAM By Region By Sector'!$C:$C,$C89,'GCAM By Region By Sector'!$B:$B,$B89)*10^3,SUMIFS('EPS Emissions'!F:F,'EPS Emissions'!$D:$D,'BAU Sector &amp; Region Breakout'!$C89,'EPS Emissions'!$C:$C,'BAU Sector &amp; Region Breakout'!$B89))</f>
        <v>72.935540311985832</v>
      </c>
      <c r="F89" s="2">
        <f>IF($A89="GCAM",SUMIFS('GCAM By Region By Sector'!F:F,'GCAM By Region By Sector'!$C:$C,$C89,'GCAM By Region By Sector'!$B:$B,$B89)*10^3,SUMIFS('EPS Emissions'!G:G,'EPS Emissions'!$D:$D,'BAU Sector &amp; Region Breakout'!$C89,'EPS Emissions'!$C:$C,'BAU Sector &amp; Region Breakout'!$B89))</f>
        <v>73.870507184279234</v>
      </c>
      <c r="G89" s="2">
        <f>IF($A89="GCAM",SUMIFS('GCAM By Region By Sector'!G:G,'GCAM By Region By Sector'!$C:$C,$C89,'GCAM By Region By Sector'!$B:$B,$B89)*10^3,SUMIFS('EPS Emissions'!H:H,'EPS Emissions'!$D:$D,'BAU Sector &amp; Region Breakout'!$C89,'EPS Emissions'!$C:$C,'BAU Sector &amp; Region Breakout'!$B89))</f>
        <v>74.805474056572621</v>
      </c>
      <c r="H89" s="2">
        <f>IF($A89="GCAM",SUMIFS('GCAM By Region By Sector'!H:H,'GCAM By Region By Sector'!$C:$C,$C89,'GCAM By Region By Sector'!$B:$B,$B89)*10^3,SUMIFS('EPS Emissions'!I:I,'EPS Emissions'!$D:$D,'BAU Sector &amp; Region Breakout'!$C89,'EPS Emissions'!$C:$C,'BAU Sector &amp; Region Breakout'!$B89))</f>
        <v>75.740440928866022</v>
      </c>
      <c r="I89" s="2">
        <f>IF($A89="GCAM",SUMIFS('GCAM By Region By Sector'!I:I,'GCAM By Region By Sector'!$C:$C,$C89,'GCAM By Region By Sector'!$B:$B,$B89)*10^3,SUMIFS('EPS Emissions'!J:J,'EPS Emissions'!$D:$D,'BAU Sector &amp; Region Breakout'!$C89,'EPS Emissions'!$C:$C,'BAU Sector &amp; Region Breakout'!$B89))</f>
        <v>76.675407801159409</v>
      </c>
      <c r="J89" s="2">
        <f>IF($A89="GCAM",SUMIFS('GCAM By Region By Sector'!J:J,'GCAM By Region By Sector'!$C:$C,$C89,'GCAM By Region By Sector'!$B:$B,$B89)*10^3,SUMIFS('EPS Emissions'!K:K,'EPS Emissions'!$D:$D,'BAU Sector &amp; Region Breakout'!$C89,'EPS Emissions'!$C:$C,'BAU Sector &amp; Region Breakout'!$B89))</f>
        <v>77.854859099153643</v>
      </c>
      <c r="K89" s="2">
        <f>IF($A89="GCAM",SUMIFS('GCAM By Region By Sector'!K:K,'GCAM By Region By Sector'!$C:$C,$C89,'GCAM By Region By Sector'!$B:$B,$B89)*10^3,SUMIFS('EPS Emissions'!L:L,'EPS Emissions'!$D:$D,'BAU Sector &amp; Region Breakout'!$C89,'EPS Emissions'!$C:$C,'BAU Sector &amp; Region Breakout'!$B89))</f>
        <v>79.034310397147877</v>
      </c>
      <c r="L89" s="2">
        <f>IF($A89="GCAM",SUMIFS('GCAM By Region By Sector'!L:L,'GCAM By Region By Sector'!$C:$C,$C89,'GCAM By Region By Sector'!$B:$B,$B89)*10^3,SUMIFS('EPS Emissions'!M:M,'EPS Emissions'!$D:$D,'BAU Sector &amp; Region Breakout'!$C89,'EPS Emissions'!$C:$C,'BAU Sector &amp; Region Breakout'!$B89))</f>
        <v>80.213761695142125</v>
      </c>
      <c r="M89" s="2">
        <f>IF($A89="GCAM",SUMIFS('GCAM By Region By Sector'!M:M,'GCAM By Region By Sector'!$C:$C,$C89,'GCAM By Region By Sector'!$B:$B,$B89)*10^3,SUMIFS('EPS Emissions'!N:N,'EPS Emissions'!$D:$D,'BAU Sector &amp; Region Breakout'!$C89,'EPS Emissions'!$C:$C,'BAU Sector &amp; Region Breakout'!$B89))</f>
        <v>81.393212993136359</v>
      </c>
      <c r="N89" s="2">
        <f>IF($A89="GCAM",SUMIFS('GCAM By Region By Sector'!N:N,'GCAM By Region By Sector'!$C:$C,$C89,'GCAM By Region By Sector'!$B:$B,$B89)*10^3,SUMIFS('EPS Emissions'!O:O,'EPS Emissions'!$D:$D,'BAU Sector &amp; Region Breakout'!$C89,'EPS Emissions'!$C:$C,'BAU Sector &amp; Region Breakout'!$B89))</f>
        <v>82.572664291130593</v>
      </c>
      <c r="O89" s="2">
        <f>IF($A89="GCAM",SUMIFS('GCAM By Region By Sector'!O:O,'GCAM By Region By Sector'!$C:$C,$C89,'GCAM By Region By Sector'!$B:$B,$B89)*10^3,SUMIFS('EPS Emissions'!P:P,'EPS Emissions'!$D:$D,'BAU Sector &amp; Region Breakout'!$C89,'EPS Emissions'!$C:$C,'BAU Sector &amp; Region Breakout'!$B89))</f>
        <v>83.730697116961196</v>
      </c>
      <c r="P89" s="2">
        <f>IF($A89="GCAM",SUMIFS('GCAM By Region By Sector'!P:P,'GCAM By Region By Sector'!$C:$C,$C89,'GCAM By Region By Sector'!$B:$B,$B89)*10^3,SUMIFS('EPS Emissions'!Q:Q,'EPS Emissions'!$D:$D,'BAU Sector &amp; Region Breakout'!$C89,'EPS Emissions'!$C:$C,'BAU Sector &amp; Region Breakout'!$B89))</f>
        <v>84.888729942791798</v>
      </c>
      <c r="Q89" s="2">
        <f>IF($A89="GCAM",SUMIFS('GCAM By Region By Sector'!Q:Q,'GCAM By Region By Sector'!$C:$C,$C89,'GCAM By Region By Sector'!$B:$B,$B89)*10^3,SUMIFS('EPS Emissions'!R:R,'EPS Emissions'!$D:$D,'BAU Sector &amp; Region Breakout'!$C89,'EPS Emissions'!$C:$C,'BAU Sector &amp; Region Breakout'!$B89))</f>
        <v>86.046762768622386</v>
      </c>
      <c r="R89" s="2">
        <f>IF($A89="GCAM",SUMIFS('GCAM By Region By Sector'!R:R,'GCAM By Region By Sector'!$C:$C,$C89,'GCAM By Region By Sector'!$B:$B,$B89)*10^3,SUMIFS('EPS Emissions'!S:S,'EPS Emissions'!$D:$D,'BAU Sector &amp; Region Breakout'!$C89,'EPS Emissions'!$C:$C,'BAU Sector &amp; Region Breakout'!$B89))</f>
        <v>87.204795594452989</v>
      </c>
      <c r="S89" s="2">
        <f>IF($A89="GCAM",SUMIFS('GCAM By Region By Sector'!S:S,'GCAM By Region By Sector'!$C:$C,$C89,'GCAM By Region By Sector'!$B:$B,$B89)*10^3,SUMIFS('EPS Emissions'!T:T,'EPS Emissions'!$D:$D,'BAU Sector &amp; Region Breakout'!$C89,'EPS Emissions'!$C:$C,'BAU Sector &amp; Region Breakout'!$B89))</f>
        <v>88.362828420283591</v>
      </c>
      <c r="T89" s="2">
        <f>IF($A89="GCAM",SUMIFS('GCAM By Region By Sector'!T:T,'GCAM By Region By Sector'!$C:$C,$C89,'GCAM By Region By Sector'!$B:$B,$B89)*10^3,SUMIFS('EPS Emissions'!U:U,'EPS Emissions'!$D:$D,'BAU Sector &amp; Region Breakout'!$C89,'EPS Emissions'!$C:$C,'BAU Sector &amp; Region Breakout'!$B89))</f>
        <v>89.201008638836896</v>
      </c>
      <c r="U89" s="2">
        <f>IF($A89="GCAM",SUMIFS('GCAM By Region By Sector'!U:U,'GCAM By Region By Sector'!$C:$C,$C89,'GCAM By Region By Sector'!$B:$B,$B89)*10^3,SUMIFS('EPS Emissions'!V:V,'EPS Emissions'!$D:$D,'BAU Sector &amp; Region Breakout'!$C89,'EPS Emissions'!$C:$C,'BAU Sector &amp; Region Breakout'!$B89))</f>
        <v>90.039188857390201</v>
      </c>
      <c r="V89" s="2">
        <f>IF($A89="GCAM",SUMIFS('GCAM By Region By Sector'!V:V,'GCAM By Region By Sector'!$C:$C,$C89,'GCAM By Region By Sector'!$B:$B,$B89)*10^3,SUMIFS('EPS Emissions'!W:W,'EPS Emissions'!$D:$D,'BAU Sector &amp; Region Breakout'!$C89,'EPS Emissions'!$C:$C,'BAU Sector &amp; Region Breakout'!$B89))</f>
        <v>90.87736907594352</v>
      </c>
      <c r="W89" s="2">
        <f>IF($A89="GCAM",SUMIFS('GCAM By Region By Sector'!W:W,'GCAM By Region By Sector'!$C:$C,$C89,'GCAM By Region By Sector'!$B:$B,$B89)*10^3,SUMIFS('EPS Emissions'!X:X,'EPS Emissions'!$D:$D,'BAU Sector &amp; Region Breakout'!$C89,'EPS Emissions'!$C:$C,'BAU Sector &amp; Region Breakout'!$B89))</f>
        <v>91.715549294496824</v>
      </c>
      <c r="X89" s="2">
        <f>IF($A89="GCAM",SUMIFS('GCAM By Region By Sector'!X:X,'GCAM By Region By Sector'!$C:$C,$C89,'GCAM By Region By Sector'!$B:$B,$B89)*10^3,SUMIFS('EPS Emissions'!Y:Y,'EPS Emissions'!$D:$D,'BAU Sector &amp; Region Breakout'!$C89,'EPS Emissions'!$C:$C,'BAU Sector &amp; Region Breakout'!$B89))</f>
        <v>92.553729513050129</v>
      </c>
      <c r="Y89" s="2">
        <f>IF($A89="GCAM",SUMIFS('GCAM By Region By Sector'!Y:Y,'GCAM By Region By Sector'!$C:$C,$C89,'GCAM By Region By Sector'!$B:$B,$B89)*10^3,SUMIFS('EPS Emissions'!Z:Z,'EPS Emissions'!$D:$D,'BAU Sector &amp; Region Breakout'!$C89,'EPS Emissions'!$C:$C,'BAU Sector &amp; Region Breakout'!$B89))</f>
        <v>93.325906118458363</v>
      </c>
      <c r="Z89" s="2">
        <f>IF($A89="GCAM",SUMIFS('GCAM By Region By Sector'!Z:Z,'GCAM By Region By Sector'!$C:$C,$C89,'GCAM By Region By Sector'!$B:$B,$B89)*10^3,SUMIFS('EPS Emissions'!AA:AA,'EPS Emissions'!$D:$D,'BAU Sector &amp; Region Breakout'!$C89,'EPS Emissions'!$C:$C,'BAU Sector &amp; Region Breakout'!$B89))</f>
        <v>94.098082723866597</v>
      </c>
      <c r="AA89" s="2">
        <f>IF($A89="GCAM",SUMIFS('GCAM By Region By Sector'!AA:AA,'GCAM By Region By Sector'!$C:$C,$C89,'GCAM By Region By Sector'!$B:$B,$B89)*10^3,SUMIFS('EPS Emissions'!AB:AB,'EPS Emissions'!$D:$D,'BAU Sector &amp; Region Breakout'!$C89,'EPS Emissions'!$C:$C,'BAU Sector &amp; Region Breakout'!$B89))</f>
        <v>94.87025932927483</v>
      </c>
      <c r="AB89" s="2">
        <f>IF($A89="GCAM",SUMIFS('GCAM By Region By Sector'!AB:AB,'GCAM By Region By Sector'!$C:$C,$C89,'GCAM By Region By Sector'!$B:$B,$B89)*10^3,SUMIFS('EPS Emissions'!AC:AC,'EPS Emissions'!$D:$D,'BAU Sector &amp; Region Breakout'!$C89,'EPS Emissions'!$C:$C,'BAU Sector &amp; Region Breakout'!$B89))</f>
        <v>95.64243593468305</v>
      </c>
      <c r="AC89" s="2">
        <f>IF($A89="GCAM",SUMIFS('GCAM By Region By Sector'!AC:AC,'GCAM By Region By Sector'!$C:$C,$C89,'GCAM By Region By Sector'!$B:$B,$B89)*10^3,SUMIFS('EPS Emissions'!AD:AD,'EPS Emissions'!$D:$D,'BAU Sector &amp; Region Breakout'!$C89,'EPS Emissions'!$C:$C,'BAU Sector &amp; Region Breakout'!$B89))</f>
        <v>96.414612540091284</v>
      </c>
      <c r="AD89" s="2">
        <f>IF($A89="GCAM",SUMIFS('GCAM By Region By Sector'!AD:AD,'GCAM By Region By Sector'!$C:$C,$C89,'GCAM By Region By Sector'!$B:$B,$B89)*10^3,SUMIFS('EPS Emissions'!AE:AE,'EPS Emissions'!$D:$D,'BAU Sector &amp; Region Breakout'!$C89,'EPS Emissions'!$C:$C,'BAU Sector &amp; Region Breakout'!$B89))</f>
        <v>97.032470802041217</v>
      </c>
      <c r="AE89" s="2">
        <f>IF($A89="GCAM",SUMIFS('GCAM By Region By Sector'!AE:AE,'GCAM By Region By Sector'!$C:$C,$C89,'GCAM By Region By Sector'!$B:$B,$B89)*10^3,SUMIFS('EPS Emissions'!AF:AF,'EPS Emissions'!$D:$D,'BAU Sector &amp; Region Breakout'!$C89,'EPS Emissions'!$C:$C,'BAU Sector &amp; Region Breakout'!$B89))</f>
        <v>97.650329063991151</v>
      </c>
      <c r="AF89" s="2">
        <f>IF($A89="GCAM",SUMIFS('GCAM By Region By Sector'!AF:AF,'GCAM By Region By Sector'!$C:$C,$C89,'GCAM By Region By Sector'!$B:$B,$B89)*10^3,SUMIFS('EPS Emissions'!AG:AG,'EPS Emissions'!$D:$D,'BAU Sector &amp; Region Breakout'!$C89,'EPS Emissions'!$C:$C,'BAU Sector &amp; Region Breakout'!$B89))</f>
        <v>98.268187325941099</v>
      </c>
      <c r="AG89" s="2">
        <f>IF($A89="GCAM",SUMIFS('GCAM By Region By Sector'!AG:AG,'GCAM By Region By Sector'!$C:$C,$C89,'GCAM By Region By Sector'!$B:$B,$B89)*10^3,SUMIFS('EPS Emissions'!AH:AH,'EPS Emissions'!$D:$D,'BAU Sector &amp; Region Breakout'!$C89,'EPS Emissions'!$C:$C,'BAU Sector &amp; Region Breakout'!$B89))</f>
        <v>98.886045587891033</v>
      </c>
      <c r="AH89" s="2">
        <f>IF($A89="GCAM",SUMIFS('GCAM By Region By Sector'!AH:AH,'GCAM By Region By Sector'!$C:$C,$C89,'GCAM By Region By Sector'!$B:$B,$B89)*10^3,SUMIFS('EPS Emissions'!AI:AI,'EPS Emissions'!$D:$D,'BAU Sector &amp; Region Breakout'!$C89,'EPS Emissions'!$C:$C,'BAU Sector &amp; Region Breakout'!$B89))</f>
        <v>99.503903849840967</v>
      </c>
    </row>
    <row r="90" spans="1:34" x14ac:dyDescent="0.35">
      <c r="A90" t="str">
        <f>VLOOKUP(B90,'BAU Global Total'!A$3:C$34,3,FALSE)</f>
        <v>GCAM</v>
      </c>
      <c r="B90" t="s">
        <v>25</v>
      </c>
      <c r="C90" t="s">
        <v>61</v>
      </c>
      <c r="D90" s="2">
        <f>IF($A90="GCAM",SUMIFS('GCAM By Region By Sector'!D:D,'GCAM By Region By Sector'!$C:$C,$C90,'GCAM By Region By Sector'!$B:$B,$B90)*10^3,SUMIFS('EPS Emissions'!E:E,'EPS Emissions'!$D:$D,'BAU Sector &amp; Region Breakout'!$C90,'EPS Emissions'!$C:$C,'BAU Sector &amp; Region Breakout'!$B90))</f>
        <v>0</v>
      </c>
      <c r="E90" s="2">
        <f>IF($A90="GCAM",SUMIFS('GCAM By Region By Sector'!E:E,'GCAM By Region By Sector'!$C:$C,$C90,'GCAM By Region By Sector'!$B:$B,$B90)*10^3,SUMIFS('EPS Emissions'!F:F,'EPS Emissions'!$D:$D,'BAU Sector &amp; Region Breakout'!$C90,'EPS Emissions'!$C:$C,'BAU Sector &amp; Region Breakout'!$B90))</f>
        <v>4.1354252356000001E-2</v>
      </c>
      <c r="F90" s="2">
        <f>IF($A90="GCAM",SUMIFS('GCAM By Region By Sector'!F:F,'GCAM By Region By Sector'!$C:$C,$C90,'GCAM By Region By Sector'!$B:$B,$B90)*10^3,SUMIFS('EPS Emissions'!G:G,'EPS Emissions'!$D:$D,'BAU Sector &amp; Region Breakout'!$C90,'EPS Emissions'!$C:$C,'BAU Sector &amp; Region Breakout'!$B90))</f>
        <v>8.2708504712000003E-2</v>
      </c>
      <c r="G90" s="2">
        <f>IF($A90="GCAM",SUMIFS('GCAM By Region By Sector'!G:G,'GCAM By Region By Sector'!$C:$C,$C90,'GCAM By Region By Sector'!$B:$B,$B90)*10^3,SUMIFS('EPS Emissions'!H:H,'EPS Emissions'!$D:$D,'BAU Sector &amp; Region Breakout'!$C90,'EPS Emissions'!$C:$C,'BAU Sector &amp; Region Breakout'!$B90))</f>
        <v>0.12406275706800002</v>
      </c>
      <c r="H90" s="2">
        <f>IF($A90="GCAM",SUMIFS('GCAM By Region By Sector'!H:H,'GCAM By Region By Sector'!$C:$C,$C90,'GCAM By Region By Sector'!$B:$B,$B90)*10^3,SUMIFS('EPS Emissions'!I:I,'EPS Emissions'!$D:$D,'BAU Sector &amp; Region Breakout'!$C90,'EPS Emissions'!$C:$C,'BAU Sector &amp; Region Breakout'!$B90))</f>
        <v>0.16541700942400001</v>
      </c>
      <c r="I90" s="2">
        <f>IF($A90="GCAM",SUMIFS('GCAM By Region By Sector'!I:I,'GCAM By Region By Sector'!$C:$C,$C90,'GCAM By Region By Sector'!$B:$B,$B90)*10^3,SUMIFS('EPS Emissions'!J:J,'EPS Emissions'!$D:$D,'BAU Sector &amp; Region Breakout'!$C90,'EPS Emissions'!$C:$C,'BAU Sector &amp; Region Breakout'!$B90))</f>
        <v>0.20677126178000002</v>
      </c>
      <c r="J90" s="2">
        <f>IF($A90="GCAM",SUMIFS('GCAM By Region By Sector'!J:J,'GCAM By Region By Sector'!$C:$C,$C90,'GCAM By Region By Sector'!$B:$B,$B90)*10^3,SUMIFS('EPS Emissions'!K:K,'EPS Emissions'!$D:$D,'BAU Sector &amp; Region Breakout'!$C90,'EPS Emissions'!$C:$C,'BAU Sector &amp; Region Breakout'!$B90))</f>
        <v>0.48175386553040006</v>
      </c>
      <c r="K90" s="2">
        <f>IF($A90="GCAM",SUMIFS('GCAM By Region By Sector'!K:K,'GCAM By Region By Sector'!$C:$C,$C90,'GCAM By Region By Sector'!$B:$B,$B90)*10^3,SUMIFS('EPS Emissions'!L:L,'EPS Emissions'!$D:$D,'BAU Sector &amp; Region Breakout'!$C90,'EPS Emissions'!$C:$C,'BAU Sector &amp; Region Breakout'!$B90))</f>
        <v>0.75673646928080018</v>
      </c>
      <c r="L90" s="2">
        <f>IF($A90="GCAM",SUMIFS('GCAM By Region By Sector'!L:L,'GCAM By Region By Sector'!$C:$C,$C90,'GCAM By Region By Sector'!$B:$B,$B90)*10^3,SUMIFS('EPS Emissions'!M:M,'EPS Emissions'!$D:$D,'BAU Sector &amp; Region Breakout'!$C90,'EPS Emissions'!$C:$C,'BAU Sector &amp; Region Breakout'!$B90))</f>
        <v>1.0317190730312</v>
      </c>
      <c r="M90" s="2">
        <f>IF($A90="GCAM",SUMIFS('GCAM By Region By Sector'!M:M,'GCAM By Region By Sector'!$C:$C,$C90,'GCAM By Region By Sector'!$B:$B,$B90)*10^3,SUMIFS('EPS Emissions'!N:N,'EPS Emissions'!$D:$D,'BAU Sector &amp; Region Breakout'!$C90,'EPS Emissions'!$C:$C,'BAU Sector &amp; Region Breakout'!$B90))</f>
        <v>1.3067016767816002</v>
      </c>
      <c r="N90" s="2">
        <f>IF($A90="GCAM",SUMIFS('GCAM By Region By Sector'!N:N,'GCAM By Region By Sector'!$C:$C,$C90,'GCAM By Region By Sector'!$B:$B,$B90)*10^3,SUMIFS('EPS Emissions'!O:O,'EPS Emissions'!$D:$D,'BAU Sector &amp; Region Breakout'!$C90,'EPS Emissions'!$C:$C,'BAU Sector &amp; Region Breakout'!$B90))</f>
        <v>1.5816842805320002</v>
      </c>
      <c r="O90" s="2">
        <f>IF($A90="GCAM",SUMIFS('GCAM By Region By Sector'!O:O,'GCAM By Region By Sector'!$C:$C,$C90,'GCAM By Region By Sector'!$B:$B,$B90)*10^3,SUMIFS('EPS Emissions'!P:P,'EPS Emissions'!$D:$D,'BAU Sector &amp; Region Breakout'!$C90,'EPS Emissions'!$C:$C,'BAU Sector &amp; Region Breakout'!$B90))</f>
        <v>1.9538813397344001</v>
      </c>
      <c r="P90" s="2">
        <f>IF($A90="GCAM",SUMIFS('GCAM By Region By Sector'!P:P,'GCAM By Region By Sector'!$C:$C,$C90,'GCAM By Region By Sector'!$B:$B,$B90)*10^3,SUMIFS('EPS Emissions'!Q:Q,'EPS Emissions'!$D:$D,'BAU Sector &amp; Region Breakout'!$C90,'EPS Emissions'!$C:$C,'BAU Sector &amp; Region Breakout'!$B90))</f>
        <v>2.3260783989367999</v>
      </c>
      <c r="Q90" s="2">
        <f>IF($A90="GCAM",SUMIFS('GCAM By Region By Sector'!Q:Q,'GCAM By Region By Sector'!$C:$C,$C90,'GCAM By Region By Sector'!$B:$B,$B90)*10^3,SUMIFS('EPS Emissions'!R:R,'EPS Emissions'!$D:$D,'BAU Sector &amp; Region Breakout'!$C90,'EPS Emissions'!$C:$C,'BAU Sector &amp; Region Breakout'!$B90))</f>
        <v>2.6982754581392001</v>
      </c>
      <c r="R90" s="2">
        <f>IF($A90="GCAM",SUMIFS('GCAM By Region By Sector'!R:R,'GCAM By Region By Sector'!$C:$C,$C90,'GCAM By Region By Sector'!$B:$B,$B90)*10^3,SUMIFS('EPS Emissions'!S:S,'EPS Emissions'!$D:$D,'BAU Sector &amp; Region Breakout'!$C90,'EPS Emissions'!$C:$C,'BAU Sector &amp; Region Breakout'!$B90))</f>
        <v>3.0704725173415994</v>
      </c>
      <c r="S90" s="2">
        <f>IF($A90="GCAM",SUMIFS('GCAM By Region By Sector'!S:S,'GCAM By Region By Sector'!$C:$C,$C90,'GCAM By Region By Sector'!$B:$B,$B90)*10^3,SUMIFS('EPS Emissions'!T:T,'EPS Emissions'!$D:$D,'BAU Sector &amp; Region Breakout'!$C90,'EPS Emissions'!$C:$C,'BAU Sector &amp; Region Breakout'!$B90))</f>
        <v>3.4426695765439996</v>
      </c>
      <c r="T90" s="2">
        <f>IF($A90="GCAM",SUMIFS('GCAM By Region By Sector'!T:T,'GCAM By Region By Sector'!$C:$C,$C90,'GCAM By Region By Sector'!$B:$B,$B90)*10^3,SUMIFS('EPS Emissions'!U:U,'EPS Emissions'!$D:$D,'BAU Sector &amp; Region Breakout'!$C90,'EPS Emissions'!$C:$C,'BAU Sector &amp; Region Breakout'!$B90))</f>
        <v>3.8652723184399993</v>
      </c>
      <c r="U90" s="2">
        <f>IF($A90="GCAM",SUMIFS('GCAM By Region By Sector'!U:U,'GCAM By Region By Sector'!$C:$C,$C90,'GCAM By Region By Sector'!$B:$B,$B90)*10^3,SUMIFS('EPS Emissions'!V:V,'EPS Emissions'!$D:$D,'BAU Sector &amp; Region Breakout'!$C90,'EPS Emissions'!$C:$C,'BAU Sector &amp; Region Breakout'!$B90))</f>
        <v>4.2878750603359981</v>
      </c>
      <c r="V90" s="2">
        <f>IF($A90="GCAM",SUMIFS('GCAM By Region By Sector'!V:V,'GCAM By Region By Sector'!$C:$C,$C90,'GCAM By Region By Sector'!$B:$B,$B90)*10^3,SUMIFS('EPS Emissions'!W:W,'EPS Emissions'!$D:$D,'BAU Sector &amp; Region Breakout'!$C90,'EPS Emissions'!$C:$C,'BAU Sector &amp; Region Breakout'!$B90))</f>
        <v>4.7104778022319982</v>
      </c>
      <c r="W90" s="2">
        <f>IF($A90="GCAM",SUMIFS('GCAM By Region By Sector'!W:W,'GCAM By Region By Sector'!$C:$C,$C90,'GCAM By Region By Sector'!$B:$B,$B90)*10^3,SUMIFS('EPS Emissions'!X:X,'EPS Emissions'!$D:$D,'BAU Sector &amp; Region Breakout'!$C90,'EPS Emissions'!$C:$C,'BAU Sector &amp; Region Breakout'!$B90))</f>
        <v>5.1330805441279974</v>
      </c>
      <c r="X90" s="2">
        <f>IF($A90="GCAM",SUMIFS('GCAM By Region By Sector'!X:X,'GCAM By Region By Sector'!$C:$C,$C90,'GCAM By Region By Sector'!$B:$B,$B90)*10^3,SUMIFS('EPS Emissions'!Y:Y,'EPS Emissions'!$D:$D,'BAU Sector &amp; Region Breakout'!$C90,'EPS Emissions'!$C:$C,'BAU Sector &amp; Region Breakout'!$B90))</f>
        <v>5.5556832860239966</v>
      </c>
      <c r="Y90" s="2">
        <f>IF($A90="GCAM",SUMIFS('GCAM By Region By Sector'!Y:Y,'GCAM By Region By Sector'!$C:$C,$C90,'GCAM By Region By Sector'!$B:$B,$B90)*10^3,SUMIFS('EPS Emissions'!Z:Z,'EPS Emissions'!$D:$D,'BAU Sector &amp; Region Breakout'!$C90,'EPS Emissions'!$C:$C,'BAU Sector &amp; Region Breakout'!$B90))</f>
        <v>5.9762552919311975</v>
      </c>
      <c r="Z90" s="2">
        <f>IF($A90="GCAM",SUMIFS('GCAM By Region By Sector'!Z:Z,'GCAM By Region By Sector'!$C:$C,$C90,'GCAM By Region By Sector'!$B:$B,$B90)*10^3,SUMIFS('EPS Emissions'!AA:AA,'EPS Emissions'!$D:$D,'BAU Sector &amp; Region Breakout'!$C90,'EPS Emissions'!$C:$C,'BAU Sector &amp; Region Breakout'!$B90))</f>
        <v>6.3968272978383975</v>
      </c>
      <c r="AA90" s="2">
        <f>IF($A90="GCAM",SUMIFS('GCAM By Region By Sector'!AA:AA,'GCAM By Region By Sector'!$C:$C,$C90,'GCAM By Region By Sector'!$B:$B,$B90)*10^3,SUMIFS('EPS Emissions'!AB:AB,'EPS Emissions'!$D:$D,'BAU Sector &amp; Region Breakout'!$C90,'EPS Emissions'!$C:$C,'BAU Sector &amp; Region Breakout'!$B90))</f>
        <v>6.8173993037455993</v>
      </c>
      <c r="AB90" s="2">
        <f>IF($A90="GCAM",SUMIFS('GCAM By Region By Sector'!AB:AB,'GCAM By Region By Sector'!$C:$C,$C90,'GCAM By Region By Sector'!$B:$B,$B90)*10^3,SUMIFS('EPS Emissions'!AC:AC,'EPS Emissions'!$D:$D,'BAU Sector &amp; Region Breakout'!$C90,'EPS Emissions'!$C:$C,'BAU Sector &amp; Region Breakout'!$B90))</f>
        <v>7.2379713096527993</v>
      </c>
      <c r="AC90" s="2">
        <f>IF($A90="GCAM",SUMIFS('GCAM By Region By Sector'!AC:AC,'GCAM By Region By Sector'!$C:$C,$C90,'GCAM By Region By Sector'!$B:$B,$B90)*10^3,SUMIFS('EPS Emissions'!AD:AD,'EPS Emissions'!$D:$D,'BAU Sector &amp; Region Breakout'!$C90,'EPS Emissions'!$C:$C,'BAU Sector &amp; Region Breakout'!$B90))</f>
        <v>7.6585433155600002</v>
      </c>
      <c r="AD90" s="2">
        <f>IF($A90="GCAM",SUMIFS('GCAM By Region By Sector'!AD:AD,'GCAM By Region By Sector'!$C:$C,$C90,'GCAM By Region By Sector'!$B:$B,$B90)*10^3,SUMIFS('EPS Emissions'!AE:AE,'EPS Emissions'!$D:$D,'BAU Sector &amp; Region Breakout'!$C90,'EPS Emissions'!$C:$C,'BAU Sector &amp; Region Breakout'!$B90))</f>
        <v>8.0259755295728006</v>
      </c>
      <c r="AE90" s="2">
        <f>IF($A90="GCAM",SUMIFS('GCAM By Region By Sector'!AE:AE,'GCAM By Region By Sector'!$C:$C,$C90,'GCAM By Region By Sector'!$B:$B,$B90)*10^3,SUMIFS('EPS Emissions'!AF:AF,'EPS Emissions'!$D:$D,'BAU Sector &amp; Region Breakout'!$C90,'EPS Emissions'!$C:$C,'BAU Sector &amp; Region Breakout'!$B90))</f>
        <v>8.3934077435856018</v>
      </c>
      <c r="AF90" s="2">
        <f>IF($A90="GCAM",SUMIFS('GCAM By Region By Sector'!AF:AF,'GCAM By Region By Sector'!$C:$C,$C90,'GCAM By Region By Sector'!$B:$B,$B90)*10^3,SUMIFS('EPS Emissions'!AG:AG,'EPS Emissions'!$D:$D,'BAU Sector &amp; Region Breakout'!$C90,'EPS Emissions'!$C:$C,'BAU Sector &amp; Region Breakout'!$B90))</f>
        <v>8.7608399575984013</v>
      </c>
      <c r="AG90" s="2">
        <f>IF($A90="GCAM",SUMIFS('GCAM By Region By Sector'!AG:AG,'GCAM By Region By Sector'!$C:$C,$C90,'GCAM By Region By Sector'!$B:$B,$B90)*10^3,SUMIFS('EPS Emissions'!AH:AH,'EPS Emissions'!$D:$D,'BAU Sector &amp; Region Breakout'!$C90,'EPS Emissions'!$C:$C,'BAU Sector &amp; Region Breakout'!$B90))</f>
        <v>9.1282721716112025</v>
      </c>
      <c r="AH90" s="2">
        <f>IF($A90="GCAM",SUMIFS('GCAM By Region By Sector'!AH:AH,'GCAM By Region By Sector'!$C:$C,$C90,'GCAM By Region By Sector'!$B:$B,$B90)*10^3,SUMIFS('EPS Emissions'!AI:AI,'EPS Emissions'!$D:$D,'BAU Sector &amp; Region Breakout'!$C90,'EPS Emissions'!$C:$C,'BAU Sector &amp; Region Breakout'!$B90))</f>
        <v>9.495704385624002</v>
      </c>
    </row>
    <row r="91" spans="1:34" x14ac:dyDescent="0.35">
      <c r="A91" t="str">
        <f>VLOOKUP(B91,'BAU Global Total'!A$3:C$34,3,FALSE)</f>
        <v>GCAM</v>
      </c>
      <c r="B91" t="s">
        <v>25</v>
      </c>
      <c r="C91" t="s">
        <v>53</v>
      </c>
      <c r="D91" s="2">
        <f>IF($A91="GCAM",SUMIFS('GCAM By Region By Sector'!D:D,'GCAM By Region By Sector'!$C:$C,$C91,'GCAM By Region By Sector'!$B:$B,$B91)*10^3,SUMIFS('EPS Emissions'!E:E,'EPS Emissions'!$D:$D,'BAU Sector &amp; Region Breakout'!$C91,'EPS Emissions'!$C:$C,'BAU Sector &amp; Region Breakout'!$B91))</f>
        <v>131.79944830289077</v>
      </c>
      <c r="E91" s="2">
        <f>IF($A91="GCAM",SUMIFS('GCAM By Region By Sector'!E:E,'GCAM By Region By Sector'!$C:$C,$C91,'GCAM By Region By Sector'!$B:$B,$B91)*10^3,SUMIFS('EPS Emissions'!F:F,'EPS Emissions'!$D:$D,'BAU Sector &amp; Region Breakout'!$C91,'EPS Emissions'!$C:$C,'BAU Sector &amp; Region Breakout'!$B91))</f>
        <v>134.57658333631127</v>
      </c>
      <c r="F91" s="2">
        <f>IF($A91="GCAM",SUMIFS('GCAM By Region By Sector'!F:F,'GCAM By Region By Sector'!$C:$C,$C91,'GCAM By Region By Sector'!$B:$B,$B91)*10^3,SUMIFS('EPS Emissions'!G:G,'EPS Emissions'!$D:$D,'BAU Sector &amp; Region Breakout'!$C91,'EPS Emissions'!$C:$C,'BAU Sector &amp; Region Breakout'!$B91))</f>
        <v>137.35371836973178</v>
      </c>
      <c r="G91" s="2">
        <f>IF($A91="GCAM",SUMIFS('GCAM By Region By Sector'!G:G,'GCAM By Region By Sector'!$C:$C,$C91,'GCAM By Region By Sector'!$B:$B,$B91)*10^3,SUMIFS('EPS Emissions'!H:H,'EPS Emissions'!$D:$D,'BAU Sector &amp; Region Breakout'!$C91,'EPS Emissions'!$C:$C,'BAU Sector &amp; Region Breakout'!$B91))</f>
        <v>140.13085340315232</v>
      </c>
      <c r="H91" s="2">
        <f>IF($A91="GCAM",SUMIFS('GCAM By Region By Sector'!H:H,'GCAM By Region By Sector'!$C:$C,$C91,'GCAM By Region By Sector'!$B:$B,$B91)*10^3,SUMIFS('EPS Emissions'!I:I,'EPS Emissions'!$D:$D,'BAU Sector &amp; Region Breakout'!$C91,'EPS Emissions'!$C:$C,'BAU Sector &amp; Region Breakout'!$B91))</f>
        <v>142.90798843657282</v>
      </c>
      <c r="I91" s="2">
        <f>IF($A91="GCAM",SUMIFS('GCAM By Region By Sector'!I:I,'GCAM By Region By Sector'!$C:$C,$C91,'GCAM By Region By Sector'!$B:$B,$B91)*10^3,SUMIFS('EPS Emissions'!J:J,'EPS Emissions'!$D:$D,'BAU Sector &amp; Region Breakout'!$C91,'EPS Emissions'!$C:$C,'BAU Sector &amp; Region Breakout'!$B91))</f>
        <v>145.68512346999336</v>
      </c>
      <c r="J91" s="2">
        <f>IF($A91="GCAM",SUMIFS('GCAM By Region By Sector'!J:J,'GCAM By Region By Sector'!$C:$C,$C91,'GCAM By Region By Sector'!$B:$B,$B91)*10^3,SUMIFS('EPS Emissions'!K:K,'EPS Emissions'!$D:$D,'BAU Sector &amp; Region Breakout'!$C91,'EPS Emissions'!$C:$C,'BAU Sector &amp; Region Breakout'!$B91))</f>
        <v>150.18717873950817</v>
      </c>
      <c r="K91" s="2">
        <f>IF($A91="GCAM",SUMIFS('GCAM By Region By Sector'!K:K,'GCAM By Region By Sector'!$C:$C,$C91,'GCAM By Region By Sector'!$B:$B,$B91)*10^3,SUMIFS('EPS Emissions'!L:L,'EPS Emissions'!$D:$D,'BAU Sector &amp; Region Breakout'!$C91,'EPS Emissions'!$C:$C,'BAU Sector &amp; Region Breakout'!$B91))</f>
        <v>154.68923400902301</v>
      </c>
      <c r="L91" s="2">
        <f>IF($A91="GCAM",SUMIFS('GCAM By Region By Sector'!L:L,'GCAM By Region By Sector'!$C:$C,$C91,'GCAM By Region By Sector'!$B:$B,$B91)*10^3,SUMIFS('EPS Emissions'!M:M,'EPS Emissions'!$D:$D,'BAU Sector &amp; Region Breakout'!$C91,'EPS Emissions'!$C:$C,'BAU Sector &amp; Region Breakout'!$B91))</f>
        <v>159.19128927853782</v>
      </c>
      <c r="M91" s="2">
        <f>IF($A91="GCAM",SUMIFS('GCAM By Region By Sector'!M:M,'GCAM By Region By Sector'!$C:$C,$C91,'GCAM By Region By Sector'!$B:$B,$B91)*10^3,SUMIFS('EPS Emissions'!N:N,'EPS Emissions'!$D:$D,'BAU Sector &amp; Region Breakout'!$C91,'EPS Emissions'!$C:$C,'BAU Sector &amp; Region Breakout'!$B91))</f>
        <v>163.69334454805264</v>
      </c>
      <c r="N91" s="2">
        <f>IF($A91="GCAM",SUMIFS('GCAM By Region By Sector'!N:N,'GCAM By Region By Sector'!$C:$C,$C91,'GCAM By Region By Sector'!$B:$B,$B91)*10^3,SUMIFS('EPS Emissions'!O:O,'EPS Emissions'!$D:$D,'BAU Sector &amp; Region Breakout'!$C91,'EPS Emissions'!$C:$C,'BAU Sector &amp; Region Breakout'!$B91))</f>
        <v>168.19539981756748</v>
      </c>
      <c r="O91" s="2">
        <f>IF($A91="GCAM",SUMIFS('GCAM By Region By Sector'!O:O,'GCAM By Region By Sector'!$C:$C,$C91,'GCAM By Region By Sector'!$B:$B,$B91)*10^3,SUMIFS('EPS Emissions'!P:P,'EPS Emissions'!$D:$D,'BAU Sector &amp; Region Breakout'!$C91,'EPS Emissions'!$C:$C,'BAU Sector &amp; Region Breakout'!$B91))</f>
        <v>173.13955360044216</v>
      </c>
      <c r="P91" s="2">
        <f>IF($A91="GCAM",SUMIFS('GCAM By Region By Sector'!P:P,'GCAM By Region By Sector'!$C:$C,$C91,'GCAM By Region By Sector'!$B:$B,$B91)*10^3,SUMIFS('EPS Emissions'!Q:Q,'EPS Emissions'!$D:$D,'BAU Sector &amp; Region Breakout'!$C91,'EPS Emissions'!$C:$C,'BAU Sector &amp; Region Breakout'!$B91))</f>
        <v>178.08370738331681</v>
      </c>
      <c r="Q91" s="2">
        <f>IF($A91="GCAM",SUMIFS('GCAM By Region By Sector'!Q:Q,'GCAM By Region By Sector'!$C:$C,$C91,'GCAM By Region By Sector'!$B:$B,$B91)*10^3,SUMIFS('EPS Emissions'!R:R,'EPS Emissions'!$D:$D,'BAU Sector &amp; Region Breakout'!$C91,'EPS Emissions'!$C:$C,'BAU Sector &amp; Region Breakout'!$B91))</f>
        <v>183.02786116619146</v>
      </c>
      <c r="R91" s="2">
        <f>IF($A91="GCAM",SUMIFS('GCAM By Region By Sector'!R:R,'GCAM By Region By Sector'!$C:$C,$C91,'GCAM By Region By Sector'!$B:$B,$B91)*10^3,SUMIFS('EPS Emissions'!S:S,'EPS Emissions'!$D:$D,'BAU Sector &amp; Region Breakout'!$C91,'EPS Emissions'!$C:$C,'BAU Sector &amp; Region Breakout'!$B91))</f>
        <v>187.97201494906614</v>
      </c>
      <c r="S91" s="2">
        <f>IF($A91="GCAM",SUMIFS('GCAM By Region By Sector'!S:S,'GCAM By Region By Sector'!$C:$C,$C91,'GCAM By Region By Sector'!$B:$B,$B91)*10^3,SUMIFS('EPS Emissions'!T:T,'EPS Emissions'!$D:$D,'BAU Sector &amp; Region Breakout'!$C91,'EPS Emissions'!$C:$C,'BAU Sector &amp; Region Breakout'!$B91))</f>
        <v>192.91616873194079</v>
      </c>
      <c r="T91" s="2">
        <f>IF($A91="GCAM",SUMIFS('GCAM By Region By Sector'!T:T,'GCAM By Region By Sector'!$C:$C,$C91,'GCAM By Region By Sector'!$B:$B,$B91)*10^3,SUMIFS('EPS Emissions'!U:U,'EPS Emissions'!$D:$D,'BAU Sector &amp; Region Breakout'!$C91,'EPS Emissions'!$C:$C,'BAU Sector &amp; Region Breakout'!$B91))</f>
        <v>198.56181999802084</v>
      </c>
      <c r="U91" s="2">
        <f>IF($A91="GCAM",SUMIFS('GCAM By Region By Sector'!U:U,'GCAM By Region By Sector'!$C:$C,$C91,'GCAM By Region By Sector'!$B:$B,$B91)*10^3,SUMIFS('EPS Emissions'!V:V,'EPS Emissions'!$D:$D,'BAU Sector &amp; Region Breakout'!$C91,'EPS Emissions'!$C:$C,'BAU Sector &amp; Region Breakout'!$B91))</f>
        <v>204.20747126410089</v>
      </c>
      <c r="V91" s="2">
        <f>IF($A91="GCAM",SUMIFS('GCAM By Region By Sector'!V:V,'GCAM By Region By Sector'!$C:$C,$C91,'GCAM By Region By Sector'!$B:$B,$B91)*10^3,SUMIFS('EPS Emissions'!W:W,'EPS Emissions'!$D:$D,'BAU Sector &amp; Region Breakout'!$C91,'EPS Emissions'!$C:$C,'BAU Sector &amp; Region Breakout'!$B91))</f>
        <v>209.85312253018091</v>
      </c>
      <c r="W91" s="2">
        <f>IF($A91="GCAM",SUMIFS('GCAM By Region By Sector'!W:W,'GCAM By Region By Sector'!$C:$C,$C91,'GCAM By Region By Sector'!$B:$B,$B91)*10^3,SUMIFS('EPS Emissions'!X:X,'EPS Emissions'!$D:$D,'BAU Sector &amp; Region Breakout'!$C91,'EPS Emissions'!$C:$C,'BAU Sector &amp; Region Breakout'!$B91))</f>
        <v>215.49877379626096</v>
      </c>
      <c r="X91" s="2">
        <f>IF($A91="GCAM",SUMIFS('GCAM By Region By Sector'!X:X,'GCAM By Region By Sector'!$C:$C,$C91,'GCAM By Region By Sector'!$B:$B,$B91)*10^3,SUMIFS('EPS Emissions'!Y:Y,'EPS Emissions'!$D:$D,'BAU Sector &amp; Region Breakout'!$C91,'EPS Emissions'!$C:$C,'BAU Sector &amp; Region Breakout'!$B91))</f>
        <v>221.14442506234099</v>
      </c>
      <c r="Y91" s="2">
        <f>IF($A91="GCAM",SUMIFS('GCAM By Region By Sector'!Y:Y,'GCAM By Region By Sector'!$C:$C,$C91,'GCAM By Region By Sector'!$B:$B,$B91)*10^3,SUMIFS('EPS Emissions'!Z:Z,'EPS Emissions'!$D:$D,'BAU Sector &amp; Region Breakout'!$C91,'EPS Emissions'!$C:$C,'BAU Sector &amp; Region Breakout'!$B91))</f>
        <v>228.10187714967188</v>
      </c>
      <c r="Z91" s="2">
        <f>IF($A91="GCAM",SUMIFS('GCAM By Region By Sector'!Z:Z,'GCAM By Region By Sector'!$C:$C,$C91,'GCAM By Region By Sector'!$B:$B,$B91)*10^3,SUMIFS('EPS Emissions'!AA:AA,'EPS Emissions'!$D:$D,'BAU Sector &amp; Region Breakout'!$C91,'EPS Emissions'!$C:$C,'BAU Sector &amp; Region Breakout'!$B91))</f>
        <v>235.05932923700274</v>
      </c>
      <c r="AA91" s="2">
        <f>IF($A91="GCAM",SUMIFS('GCAM By Region By Sector'!AA:AA,'GCAM By Region By Sector'!$C:$C,$C91,'GCAM By Region By Sector'!$B:$B,$B91)*10^3,SUMIFS('EPS Emissions'!AB:AB,'EPS Emissions'!$D:$D,'BAU Sector &amp; Region Breakout'!$C91,'EPS Emissions'!$C:$C,'BAU Sector &amp; Region Breakout'!$B91))</f>
        <v>242.01678132433364</v>
      </c>
      <c r="AB91" s="2">
        <f>IF($A91="GCAM",SUMIFS('GCAM By Region By Sector'!AB:AB,'GCAM By Region By Sector'!$C:$C,$C91,'GCAM By Region By Sector'!$B:$B,$B91)*10^3,SUMIFS('EPS Emissions'!AC:AC,'EPS Emissions'!$D:$D,'BAU Sector &amp; Region Breakout'!$C91,'EPS Emissions'!$C:$C,'BAU Sector &amp; Region Breakout'!$B91))</f>
        <v>248.9742334116645</v>
      </c>
      <c r="AC91" s="2">
        <f>IF($A91="GCAM",SUMIFS('GCAM By Region By Sector'!AC:AC,'GCAM By Region By Sector'!$C:$C,$C91,'GCAM By Region By Sector'!$B:$B,$B91)*10^3,SUMIFS('EPS Emissions'!AD:AD,'EPS Emissions'!$D:$D,'BAU Sector &amp; Region Breakout'!$C91,'EPS Emissions'!$C:$C,'BAU Sector &amp; Region Breakout'!$B91))</f>
        <v>255.93168549899536</v>
      </c>
      <c r="AD91" s="2">
        <f>IF($A91="GCAM",SUMIFS('GCAM By Region By Sector'!AD:AD,'GCAM By Region By Sector'!$C:$C,$C91,'GCAM By Region By Sector'!$B:$B,$B91)*10^3,SUMIFS('EPS Emissions'!AE:AE,'EPS Emissions'!$D:$D,'BAU Sector &amp; Region Breakout'!$C91,'EPS Emissions'!$C:$C,'BAU Sector &amp; Region Breakout'!$B91))</f>
        <v>262.44788718470056</v>
      </c>
      <c r="AE91" s="2">
        <f>IF($A91="GCAM",SUMIFS('GCAM By Region By Sector'!AE:AE,'GCAM By Region By Sector'!$C:$C,$C91,'GCAM By Region By Sector'!$B:$B,$B91)*10^3,SUMIFS('EPS Emissions'!AF:AF,'EPS Emissions'!$D:$D,'BAU Sector &amp; Region Breakout'!$C91,'EPS Emissions'!$C:$C,'BAU Sector &amp; Region Breakout'!$B91))</f>
        <v>268.96408887040582</v>
      </c>
      <c r="AF91" s="2">
        <f>IF($A91="GCAM",SUMIFS('GCAM By Region By Sector'!AF:AF,'GCAM By Region By Sector'!$C:$C,$C91,'GCAM By Region By Sector'!$B:$B,$B91)*10^3,SUMIFS('EPS Emissions'!AG:AG,'EPS Emissions'!$D:$D,'BAU Sector &amp; Region Breakout'!$C91,'EPS Emissions'!$C:$C,'BAU Sector &amp; Region Breakout'!$B91))</f>
        <v>275.48029055611096</v>
      </c>
      <c r="AG91" s="2">
        <f>IF($A91="GCAM",SUMIFS('GCAM By Region By Sector'!AG:AG,'GCAM By Region By Sector'!$C:$C,$C91,'GCAM By Region By Sector'!$B:$B,$B91)*10^3,SUMIFS('EPS Emissions'!AH:AH,'EPS Emissions'!$D:$D,'BAU Sector &amp; Region Breakout'!$C91,'EPS Emissions'!$C:$C,'BAU Sector &amp; Region Breakout'!$B91))</f>
        <v>281.99649224181616</v>
      </c>
      <c r="AH91" s="2">
        <f>IF($A91="GCAM",SUMIFS('GCAM By Region By Sector'!AH:AH,'GCAM By Region By Sector'!$C:$C,$C91,'GCAM By Region By Sector'!$B:$B,$B91)*10^3,SUMIFS('EPS Emissions'!AI:AI,'EPS Emissions'!$D:$D,'BAU Sector &amp; Region Breakout'!$C91,'EPS Emissions'!$C:$C,'BAU Sector &amp; Region Breakout'!$B91))</f>
        <v>288.51269392752135</v>
      </c>
    </row>
    <row r="92" spans="1:34" x14ac:dyDescent="0.35">
      <c r="A92" t="str">
        <f>VLOOKUP(B92,'BAU Global Total'!A$3:C$34,3,FALSE)</f>
        <v>GCAM</v>
      </c>
      <c r="B92" t="s">
        <v>25</v>
      </c>
      <c r="C92" t="s">
        <v>62</v>
      </c>
      <c r="D92" s="2">
        <f>IF($A92="GCAM",SUMIFS('GCAM By Region By Sector'!D:D,'GCAM By Region By Sector'!$C:$C,$C92,'GCAM By Region By Sector'!$B:$B,$B92)*10^3,SUMIFS('EPS Emissions'!E:E,'EPS Emissions'!$D:$D,'BAU Sector &amp; Region Breakout'!$C92,'EPS Emissions'!$C:$C,'BAU Sector &amp; Region Breakout'!$B92))</f>
        <v>-23.943425568583951</v>
      </c>
      <c r="E92" s="2">
        <f>IF($A92="GCAM",SUMIFS('GCAM By Region By Sector'!E:E,'GCAM By Region By Sector'!$C:$C,$C92,'GCAM By Region By Sector'!$B:$B,$B92)*10^3,SUMIFS('EPS Emissions'!F:F,'EPS Emissions'!$D:$D,'BAU Sector &amp; Region Breakout'!$C92,'EPS Emissions'!$C:$C,'BAU Sector &amp; Region Breakout'!$B92))</f>
        <v>-25.937174447476721</v>
      </c>
      <c r="F92" s="2">
        <f>IF($A92="GCAM",SUMIFS('GCAM By Region By Sector'!F:F,'GCAM By Region By Sector'!$C:$C,$C92,'GCAM By Region By Sector'!$B:$B,$B92)*10^3,SUMIFS('EPS Emissions'!G:G,'EPS Emissions'!$D:$D,'BAU Sector &amp; Region Breakout'!$C92,'EPS Emissions'!$C:$C,'BAU Sector &amp; Region Breakout'!$B92))</f>
        <v>-27.930923326369498</v>
      </c>
      <c r="G92" s="2">
        <f>IF($A92="GCAM",SUMIFS('GCAM By Region By Sector'!G:G,'GCAM By Region By Sector'!$C:$C,$C92,'GCAM By Region By Sector'!$B:$B,$B92)*10^3,SUMIFS('EPS Emissions'!H:H,'EPS Emissions'!$D:$D,'BAU Sector &amp; Region Breakout'!$C92,'EPS Emissions'!$C:$C,'BAU Sector &amp; Region Breakout'!$B92))</f>
        <v>-29.924672205262269</v>
      </c>
      <c r="H92" s="2">
        <f>IF($A92="GCAM",SUMIFS('GCAM By Region By Sector'!H:H,'GCAM By Region By Sector'!$C:$C,$C92,'GCAM By Region By Sector'!$B:$B,$B92)*10^3,SUMIFS('EPS Emissions'!I:I,'EPS Emissions'!$D:$D,'BAU Sector &amp; Region Breakout'!$C92,'EPS Emissions'!$C:$C,'BAU Sector &amp; Region Breakout'!$B92))</f>
        <v>-31.918421084155039</v>
      </c>
      <c r="I92" s="2">
        <f>IF($A92="GCAM",SUMIFS('GCAM By Region By Sector'!I:I,'GCAM By Region By Sector'!$C:$C,$C92,'GCAM By Region By Sector'!$B:$B,$B92)*10^3,SUMIFS('EPS Emissions'!J:J,'EPS Emissions'!$D:$D,'BAU Sector &amp; Region Breakout'!$C92,'EPS Emissions'!$C:$C,'BAU Sector &amp; Region Breakout'!$B92))</f>
        <v>-33.912169963047816</v>
      </c>
      <c r="J92" s="2">
        <f>IF($A92="GCAM",SUMIFS('GCAM By Region By Sector'!J:J,'GCAM By Region By Sector'!$C:$C,$C92,'GCAM By Region By Sector'!$B:$B,$B92)*10^3,SUMIFS('EPS Emissions'!K:K,'EPS Emissions'!$D:$D,'BAU Sector &amp; Region Breakout'!$C92,'EPS Emissions'!$C:$C,'BAU Sector &amp; Region Breakout'!$B92))</f>
        <v>-37.860050564029933</v>
      </c>
      <c r="K92" s="2">
        <f>IF($A92="GCAM",SUMIFS('GCAM By Region By Sector'!K:K,'GCAM By Region By Sector'!$C:$C,$C92,'GCAM By Region By Sector'!$B:$B,$B92)*10^3,SUMIFS('EPS Emissions'!L:L,'EPS Emissions'!$D:$D,'BAU Sector &amp; Region Breakout'!$C92,'EPS Emissions'!$C:$C,'BAU Sector &amp; Region Breakout'!$B92))</f>
        <v>-41.80793116501205</v>
      </c>
      <c r="L92" s="2">
        <f>IF($A92="GCAM",SUMIFS('GCAM By Region By Sector'!L:L,'GCAM By Region By Sector'!$C:$C,$C92,'GCAM By Region By Sector'!$B:$B,$B92)*10^3,SUMIFS('EPS Emissions'!M:M,'EPS Emissions'!$D:$D,'BAU Sector &amp; Region Breakout'!$C92,'EPS Emissions'!$C:$C,'BAU Sector &amp; Region Breakout'!$B92))</f>
        <v>-45.755811765994167</v>
      </c>
      <c r="M92" s="2">
        <f>IF($A92="GCAM",SUMIFS('GCAM By Region By Sector'!M:M,'GCAM By Region By Sector'!$C:$C,$C92,'GCAM By Region By Sector'!$B:$B,$B92)*10^3,SUMIFS('EPS Emissions'!N:N,'EPS Emissions'!$D:$D,'BAU Sector &amp; Region Breakout'!$C92,'EPS Emissions'!$C:$C,'BAU Sector &amp; Region Breakout'!$B92))</f>
        <v>-49.703692366976284</v>
      </c>
      <c r="N92" s="2">
        <f>IF($A92="GCAM",SUMIFS('GCAM By Region By Sector'!N:N,'GCAM By Region By Sector'!$C:$C,$C92,'GCAM By Region By Sector'!$B:$B,$B92)*10^3,SUMIFS('EPS Emissions'!O:O,'EPS Emissions'!$D:$D,'BAU Sector &amp; Region Breakout'!$C92,'EPS Emissions'!$C:$C,'BAU Sector &amp; Region Breakout'!$B92))</f>
        <v>-53.651572967958401</v>
      </c>
      <c r="O92" s="2">
        <f>IF($A92="GCAM",SUMIFS('GCAM By Region By Sector'!O:O,'GCAM By Region By Sector'!$C:$C,$C92,'GCAM By Region By Sector'!$B:$B,$B92)*10^3,SUMIFS('EPS Emissions'!P:P,'EPS Emissions'!$D:$D,'BAU Sector &amp; Region Breakout'!$C92,'EPS Emissions'!$C:$C,'BAU Sector &amp; Region Breakout'!$B92))</f>
        <v>-58.535516781068871</v>
      </c>
      <c r="P92" s="2">
        <f>IF($A92="GCAM",SUMIFS('GCAM By Region By Sector'!P:P,'GCAM By Region By Sector'!$C:$C,$C92,'GCAM By Region By Sector'!$B:$B,$B92)*10^3,SUMIFS('EPS Emissions'!Q:Q,'EPS Emissions'!$D:$D,'BAU Sector &amp; Region Breakout'!$C92,'EPS Emissions'!$C:$C,'BAU Sector &amp; Region Breakout'!$B92))</f>
        <v>-63.419460594179341</v>
      </c>
      <c r="Q92" s="2">
        <f>IF($A92="GCAM",SUMIFS('GCAM By Region By Sector'!Q:Q,'GCAM By Region By Sector'!$C:$C,$C92,'GCAM By Region By Sector'!$B:$B,$B92)*10^3,SUMIFS('EPS Emissions'!R:R,'EPS Emissions'!$D:$D,'BAU Sector &amp; Region Breakout'!$C92,'EPS Emissions'!$C:$C,'BAU Sector &amp; Region Breakout'!$B92))</f>
        <v>-68.303404407289804</v>
      </c>
      <c r="R92" s="2">
        <f>IF($A92="GCAM",SUMIFS('GCAM By Region By Sector'!R:R,'GCAM By Region By Sector'!$C:$C,$C92,'GCAM By Region By Sector'!$B:$B,$B92)*10^3,SUMIFS('EPS Emissions'!S:S,'EPS Emissions'!$D:$D,'BAU Sector &amp; Region Breakout'!$C92,'EPS Emissions'!$C:$C,'BAU Sector &amp; Region Breakout'!$B92))</f>
        <v>-73.187348220400267</v>
      </c>
      <c r="S92" s="2">
        <f>IF($A92="GCAM",SUMIFS('GCAM By Region By Sector'!S:S,'GCAM By Region By Sector'!$C:$C,$C92,'GCAM By Region By Sector'!$B:$B,$B92)*10^3,SUMIFS('EPS Emissions'!T:T,'EPS Emissions'!$D:$D,'BAU Sector &amp; Region Breakout'!$C92,'EPS Emissions'!$C:$C,'BAU Sector &amp; Region Breakout'!$B92))</f>
        <v>-78.07129203351073</v>
      </c>
      <c r="T92" s="2">
        <f>IF($A92="GCAM",SUMIFS('GCAM By Region By Sector'!T:T,'GCAM By Region By Sector'!$C:$C,$C92,'GCAM By Region By Sector'!$B:$B,$B92)*10^3,SUMIFS('EPS Emissions'!U:U,'EPS Emissions'!$D:$D,'BAU Sector &amp; Region Breakout'!$C92,'EPS Emissions'!$C:$C,'BAU Sector &amp; Region Breakout'!$B92))</f>
        <v>-83.86673294463445</v>
      </c>
      <c r="U92" s="2">
        <f>IF($A92="GCAM",SUMIFS('GCAM By Region By Sector'!U:U,'GCAM By Region By Sector'!$C:$C,$C92,'GCAM By Region By Sector'!$B:$B,$B92)*10^3,SUMIFS('EPS Emissions'!V:V,'EPS Emissions'!$D:$D,'BAU Sector &amp; Region Breakout'!$C92,'EPS Emissions'!$C:$C,'BAU Sector &amp; Region Breakout'!$B92))</f>
        <v>-89.662173855758169</v>
      </c>
      <c r="V92" s="2">
        <f>IF($A92="GCAM",SUMIFS('GCAM By Region By Sector'!V:V,'GCAM By Region By Sector'!$C:$C,$C92,'GCAM By Region By Sector'!$B:$B,$B92)*10^3,SUMIFS('EPS Emissions'!W:W,'EPS Emissions'!$D:$D,'BAU Sector &amp; Region Breakout'!$C92,'EPS Emissions'!$C:$C,'BAU Sector &amp; Region Breakout'!$B92))</f>
        <v>-95.457614766881889</v>
      </c>
      <c r="W92" s="2">
        <f>IF($A92="GCAM",SUMIFS('GCAM By Region By Sector'!W:W,'GCAM By Region By Sector'!$C:$C,$C92,'GCAM By Region By Sector'!$B:$B,$B92)*10^3,SUMIFS('EPS Emissions'!X:X,'EPS Emissions'!$D:$D,'BAU Sector &amp; Region Breakout'!$C92,'EPS Emissions'!$C:$C,'BAU Sector &amp; Region Breakout'!$B92))</f>
        <v>-101.25305567800559</v>
      </c>
      <c r="X92" s="2">
        <f>IF($A92="GCAM",SUMIFS('GCAM By Region By Sector'!X:X,'GCAM By Region By Sector'!$C:$C,$C92,'GCAM By Region By Sector'!$B:$B,$B92)*10^3,SUMIFS('EPS Emissions'!Y:Y,'EPS Emissions'!$D:$D,'BAU Sector &amp; Region Breakout'!$C92,'EPS Emissions'!$C:$C,'BAU Sector &amp; Region Breakout'!$B92))</f>
        <v>-107.04849658912931</v>
      </c>
      <c r="Y92" s="2">
        <f>IF($A92="GCAM",SUMIFS('GCAM By Region By Sector'!Y:Y,'GCAM By Region By Sector'!$C:$C,$C92,'GCAM By Region By Sector'!$B:$B,$B92)*10^3,SUMIFS('EPS Emissions'!Z:Z,'EPS Emissions'!$D:$D,'BAU Sector &amp; Region Breakout'!$C92,'EPS Emissions'!$C:$C,'BAU Sector &amp; Region Breakout'!$B92))</f>
        <v>-113.64732866206242</v>
      </c>
      <c r="Z92" s="2">
        <f>IF($A92="GCAM",SUMIFS('GCAM By Region By Sector'!Z:Z,'GCAM By Region By Sector'!$C:$C,$C92,'GCAM By Region By Sector'!$B:$B,$B92)*10^3,SUMIFS('EPS Emissions'!AA:AA,'EPS Emissions'!$D:$D,'BAU Sector &amp; Region Breakout'!$C92,'EPS Emissions'!$C:$C,'BAU Sector &amp; Region Breakout'!$B92))</f>
        <v>-120.24616073499554</v>
      </c>
      <c r="AA92" s="2">
        <f>IF($A92="GCAM",SUMIFS('GCAM By Region By Sector'!AA:AA,'GCAM By Region By Sector'!$C:$C,$C92,'GCAM By Region By Sector'!$B:$B,$B92)*10^3,SUMIFS('EPS Emissions'!AB:AB,'EPS Emissions'!$D:$D,'BAU Sector &amp; Region Breakout'!$C92,'EPS Emissions'!$C:$C,'BAU Sector &amp; Region Breakout'!$B92))</f>
        <v>-126.84499280792866</v>
      </c>
      <c r="AB92" s="2">
        <f>IF($A92="GCAM",SUMIFS('GCAM By Region By Sector'!AB:AB,'GCAM By Region By Sector'!$C:$C,$C92,'GCAM By Region By Sector'!$B:$B,$B92)*10^3,SUMIFS('EPS Emissions'!AC:AC,'EPS Emissions'!$D:$D,'BAU Sector &amp; Region Breakout'!$C92,'EPS Emissions'!$C:$C,'BAU Sector &amp; Region Breakout'!$B92))</f>
        <v>-133.44382488086177</v>
      </c>
      <c r="AC92" s="2">
        <f>IF($A92="GCAM",SUMIFS('GCAM By Region By Sector'!AC:AC,'GCAM By Region By Sector'!$C:$C,$C92,'GCAM By Region By Sector'!$B:$B,$B92)*10^3,SUMIFS('EPS Emissions'!AD:AD,'EPS Emissions'!$D:$D,'BAU Sector &amp; Region Breakout'!$C92,'EPS Emissions'!$C:$C,'BAU Sector &amp; Region Breakout'!$B92))</f>
        <v>-140.0426569537949</v>
      </c>
      <c r="AD92" s="2">
        <f>IF($A92="GCAM",SUMIFS('GCAM By Region By Sector'!AD:AD,'GCAM By Region By Sector'!$C:$C,$C92,'GCAM By Region By Sector'!$B:$B,$B92)*10^3,SUMIFS('EPS Emissions'!AE:AE,'EPS Emissions'!$D:$D,'BAU Sector &amp; Region Breakout'!$C92,'EPS Emissions'!$C:$C,'BAU Sector &amp; Region Breakout'!$B92))</f>
        <v>-146.1149953750847</v>
      </c>
      <c r="AE92" s="2">
        <f>IF($A92="GCAM",SUMIFS('GCAM By Region By Sector'!AE:AE,'GCAM By Region By Sector'!$C:$C,$C92,'GCAM By Region By Sector'!$B:$B,$B92)*10^3,SUMIFS('EPS Emissions'!AF:AF,'EPS Emissions'!$D:$D,'BAU Sector &amp; Region Breakout'!$C92,'EPS Emissions'!$C:$C,'BAU Sector &amp; Region Breakout'!$B92))</f>
        <v>-152.18733379637453</v>
      </c>
      <c r="AF92" s="2">
        <f>IF($A92="GCAM",SUMIFS('GCAM By Region By Sector'!AF:AF,'GCAM By Region By Sector'!$C:$C,$C92,'GCAM By Region By Sector'!$B:$B,$B92)*10^3,SUMIFS('EPS Emissions'!AG:AG,'EPS Emissions'!$D:$D,'BAU Sector &amp; Region Breakout'!$C92,'EPS Emissions'!$C:$C,'BAU Sector &amp; Region Breakout'!$B92))</f>
        <v>-158.25967221766433</v>
      </c>
      <c r="AG92" s="2">
        <f>IF($A92="GCAM",SUMIFS('GCAM By Region By Sector'!AG:AG,'GCAM By Region By Sector'!$C:$C,$C92,'GCAM By Region By Sector'!$B:$B,$B92)*10^3,SUMIFS('EPS Emissions'!AH:AH,'EPS Emissions'!$D:$D,'BAU Sector &amp; Region Breakout'!$C92,'EPS Emissions'!$C:$C,'BAU Sector &amp; Region Breakout'!$B92))</f>
        <v>-164.33201063895413</v>
      </c>
      <c r="AH92" s="2">
        <f>IF($A92="GCAM",SUMIFS('GCAM By Region By Sector'!AH:AH,'GCAM By Region By Sector'!$C:$C,$C92,'GCAM By Region By Sector'!$B:$B,$B92)*10^3,SUMIFS('EPS Emissions'!AI:AI,'EPS Emissions'!$D:$D,'BAU Sector &amp; Region Breakout'!$C92,'EPS Emissions'!$C:$C,'BAU Sector &amp; Region Breakout'!$B92))</f>
        <v>-170.40434906024396</v>
      </c>
    </row>
    <row r="93" spans="1:34" x14ac:dyDescent="0.35">
      <c r="A93" t="str">
        <f>VLOOKUP(B93,'BAU Global Total'!A$3:C$34,3,FALSE)</f>
        <v>GCAM</v>
      </c>
      <c r="B93" t="s">
        <v>25</v>
      </c>
      <c r="C93" t="s">
        <v>63</v>
      </c>
      <c r="D93" s="2">
        <f>IF($A93="GCAM",SUMIFS('GCAM By Region By Sector'!D:D,'GCAM By Region By Sector'!$C:$C,$C93,'GCAM By Region By Sector'!$B:$B,$B93)*10^3,SUMIFS('EPS Emissions'!E:E,'EPS Emissions'!$D:$D,'BAU Sector &amp; Region Breakout'!$C93,'EPS Emissions'!$C:$C,'BAU Sector &amp; Region Breakout'!$B93))</f>
        <v>54.808458298930006</v>
      </c>
      <c r="E93" s="2">
        <f>IF($A93="GCAM",SUMIFS('GCAM By Region By Sector'!E:E,'GCAM By Region By Sector'!$C:$C,$C93,'GCAM By Region By Sector'!$B:$B,$B93)*10^3,SUMIFS('EPS Emissions'!F:F,'EPS Emissions'!$D:$D,'BAU Sector &amp; Region Breakout'!$C93,'EPS Emissions'!$C:$C,'BAU Sector &amp; Region Breakout'!$B93))</f>
        <v>55.702648196966926</v>
      </c>
      <c r="F93" s="2">
        <f>IF($A93="GCAM",SUMIFS('GCAM By Region By Sector'!F:F,'GCAM By Region By Sector'!$C:$C,$C93,'GCAM By Region By Sector'!$B:$B,$B93)*10^3,SUMIFS('EPS Emissions'!G:G,'EPS Emissions'!$D:$D,'BAU Sector &amp; Region Breakout'!$C93,'EPS Emissions'!$C:$C,'BAU Sector &amp; Region Breakout'!$B93))</f>
        <v>56.596838095003854</v>
      </c>
      <c r="G93" s="2">
        <f>IF($A93="GCAM",SUMIFS('GCAM By Region By Sector'!G:G,'GCAM By Region By Sector'!$C:$C,$C93,'GCAM By Region By Sector'!$B:$B,$B93)*10^3,SUMIFS('EPS Emissions'!H:H,'EPS Emissions'!$D:$D,'BAU Sector &amp; Region Breakout'!$C93,'EPS Emissions'!$C:$C,'BAU Sector &amp; Region Breakout'!$B93))</f>
        <v>57.491027993040781</v>
      </c>
      <c r="H93" s="2">
        <f>IF($A93="GCAM",SUMIFS('GCAM By Region By Sector'!H:H,'GCAM By Region By Sector'!$C:$C,$C93,'GCAM By Region By Sector'!$B:$B,$B93)*10^3,SUMIFS('EPS Emissions'!I:I,'EPS Emissions'!$D:$D,'BAU Sector &amp; Region Breakout'!$C93,'EPS Emissions'!$C:$C,'BAU Sector &amp; Region Breakout'!$B93))</f>
        <v>58.385217891077708</v>
      </c>
      <c r="I93" s="2">
        <f>IF($A93="GCAM",SUMIFS('GCAM By Region By Sector'!I:I,'GCAM By Region By Sector'!$C:$C,$C93,'GCAM By Region By Sector'!$B:$B,$B93)*10^3,SUMIFS('EPS Emissions'!J:J,'EPS Emissions'!$D:$D,'BAU Sector &amp; Region Breakout'!$C93,'EPS Emissions'!$C:$C,'BAU Sector &amp; Region Breakout'!$B93))</f>
        <v>59.279407789114636</v>
      </c>
      <c r="J93" s="2">
        <f>IF($A93="GCAM",SUMIFS('GCAM By Region By Sector'!J:J,'GCAM By Region By Sector'!$C:$C,$C93,'GCAM By Region By Sector'!$B:$B,$B93)*10^3,SUMIFS('EPS Emissions'!K:K,'EPS Emissions'!$D:$D,'BAU Sector &amp; Region Breakout'!$C93,'EPS Emissions'!$C:$C,'BAU Sector &amp; Region Breakout'!$B93))</f>
        <v>62.286994692937313</v>
      </c>
      <c r="K93" s="2">
        <f>IF($A93="GCAM",SUMIFS('GCAM By Region By Sector'!K:K,'GCAM By Region By Sector'!$C:$C,$C93,'GCAM By Region By Sector'!$B:$B,$B93)*10^3,SUMIFS('EPS Emissions'!L:L,'EPS Emissions'!$D:$D,'BAU Sector &amp; Region Breakout'!$C93,'EPS Emissions'!$C:$C,'BAU Sector &amp; Region Breakout'!$B93))</f>
        <v>65.294581596759983</v>
      </c>
      <c r="L93" s="2">
        <f>IF($A93="GCAM",SUMIFS('GCAM By Region By Sector'!L:L,'GCAM By Region By Sector'!$C:$C,$C93,'GCAM By Region By Sector'!$B:$B,$B93)*10^3,SUMIFS('EPS Emissions'!M:M,'EPS Emissions'!$D:$D,'BAU Sector &amp; Region Breakout'!$C93,'EPS Emissions'!$C:$C,'BAU Sector &amp; Region Breakout'!$B93))</f>
        <v>68.302168500582653</v>
      </c>
      <c r="M93" s="2">
        <f>IF($A93="GCAM",SUMIFS('GCAM By Region By Sector'!M:M,'GCAM By Region By Sector'!$C:$C,$C93,'GCAM By Region By Sector'!$B:$B,$B93)*10^3,SUMIFS('EPS Emissions'!N:N,'EPS Emissions'!$D:$D,'BAU Sector &amp; Region Breakout'!$C93,'EPS Emissions'!$C:$C,'BAU Sector &amp; Region Breakout'!$B93))</f>
        <v>71.309755404405337</v>
      </c>
      <c r="N93" s="2">
        <f>IF($A93="GCAM",SUMIFS('GCAM By Region By Sector'!N:N,'GCAM By Region By Sector'!$C:$C,$C93,'GCAM By Region By Sector'!$B:$B,$B93)*10^3,SUMIFS('EPS Emissions'!O:O,'EPS Emissions'!$D:$D,'BAU Sector &amp; Region Breakout'!$C93,'EPS Emissions'!$C:$C,'BAU Sector &amp; Region Breakout'!$B93))</f>
        <v>74.317342308228007</v>
      </c>
      <c r="O93" s="2">
        <f>IF($A93="GCAM",SUMIFS('GCAM By Region By Sector'!O:O,'GCAM By Region By Sector'!$C:$C,$C93,'GCAM By Region By Sector'!$B:$B,$B93)*10^3,SUMIFS('EPS Emissions'!P:P,'EPS Emissions'!$D:$D,'BAU Sector &amp; Region Breakout'!$C93,'EPS Emissions'!$C:$C,'BAU Sector &amp; Region Breakout'!$B93))</f>
        <v>77.843713430477408</v>
      </c>
      <c r="P93" s="2">
        <f>IF($A93="GCAM",SUMIFS('GCAM By Region By Sector'!P:P,'GCAM By Region By Sector'!$C:$C,$C93,'GCAM By Region By Sector'!$B:$B,$B93)*10^3,SUMIFS('EPS Emissions'!Q:Q,'EPS Emissions'!$D:$D,'BAU Sector &amp; Region Breakout'!$C93,'EPS Emissions'!$C:$C,'BAU Sector &amp; Region Breakout'!$B93))</f>
        <v>81.370084552726809</v>
      </c>
      <c r="Q93" s="2">
        <f>IF($A93="GCAM",SUMIFS('GCAM By Region By Sector'!Q:Q,'GCAM By Region By Sector'!$C:$C,$C93,'GCAM By Region By Sector'!$B:$B,$B93)*10^3,SUMIFS('EPS Emissions'!R:R,'EPS Emissions'!$D:$D,'BAU Sector &amp; Region Breakout'!$C93,'EPS Emissions'!$C:$C,'BAU Sector &amp; Region Breakout'!$B93))</f>
        <v>84.89645567497621</v>
      </c>
      <c r="R93" s="2">
        <f>IF($A93="GCAM",SUMIFS('GCAM By Region By Sector'!R:R,'GCAM By Region By Sector'!$C:$C,$C93,'GCAM By Region By Sector'!$B:$B,$B93)*10^3,SUMIFS('EPS Emissions'!S:S,'EPS Emissions'!$D:$D,'BAU Sector &amp; Region Breakout'!$C93,'EPS Emissions'!$C:$C,'BAU Sector &amp; Region Breakout'!$B93))</f>
        <v>88.422826797225596</v>
      </c>
      <c r="S93" s="2">
        <f>IF($A93="GCAM",SUMIFS('GCAM By Region By Sector'!S:S,'GCAM By Region By Sector'!$C:$C,$C93,'GCAM By Region By Sector'!$B:$B,$B93)*10^3,SUMIFS('EPS Emissions'!T:T,'EPS Emissions'!$D:$D,'BAU Sector &amp; Region Breakout'!$C93,'EPS Emissions'!$C:$C,'BAU Sector &amp; Region Breakout'!$B93))</f>
        <v>91.949197919475012</v>
      </c>
      <c r="T93" s="2">
        <f>IF($A93="GCAM",SUMIFS('GCAM By Region By Sector'!T:T,'GCAM By Region By Sector'!$C:$C,$C93,'GCAM By Region By Sector'!$B:$B,$B93)*10^3,SUMIFS('EPS Emissions'!U:U,'EPS Emissions'!$D:$D,'BAU Sector &amp; Region Breakout'!$C93,'EPS Emissions'!$C:$C,'BAU Sector &amp; Region Breakout'!$B93))</f>
        <v>94.749454828725405</v>
      </c>
      <c r="U93" s="2">
        <f>IF($A93="GCAM",SUMIFS('GCAM By Region By Sector'!U:U,'GCAM By Region By Sector'!$C:$C,$C93,'GCAM By Region By Sector'!$B:$B,$B93)*10^3,SUMIFS('EPS Emissions'!V:V,'EPS Emissions'!$D:$D,'BAU Sector &amp; Region Breakout'!$C93,'EPS Emissions'!$C:$C,'BAU Sector &amp; Region Breakout'!$B93))</f>
        <v>97.549711737975798</v>
      </c>
      <c r="V93" s="2">
        <f>IF($A93="GCAM",SUMIFS('GCAM By Region By Sector'!V:V,'GCAM By Region By Sector'!$C:$C,$C93,'GCAM By Region By Sector'!$B:$B,$B93)*10^3,SUMIFS('EPS Emissions'!W:W,'EPS Emissions'!$D:$D,'BAU Sector &amp; Region Breakout'!$C93,'EPS Emissions'!$C:$C,'BAU Sector &amp; Region Breakout'!$B93))</f>
        <v>100.34996864722621</v>
      </c>
      <c r="W93" s="2">
        <f>IF($A93="GCAM",SUMIFS('GCAM By Region By Sector'!W:W,'GCAM By Region By Sector'!$C:$C,$C93,'GCAM By Region By Sector'!$B:$B,$B93)*10^3,SUMIFS('EPS Emissions'!X:X,'EPS Emissions'!$D:$D,'BAU Sector &amp; Region Breakout'!$C93,'EPS Emissions'!$C:$C,'BAU Sector &amp; Region Breakout'!$B93))</f>
        <v>103.1502255564766</v>
      </c>
      <c r="X93" s="2">
        <f>IF($A93="GCAM",SUMIFS('GCAM By Region By Sector'!X:X,'GCAM By Region By Sector'!$C:$C,$C93,'GCAM By Region By Sector'!$B:$B,$B93)*10^3,SUMIFS('EPS Emissions'!Y:Y,'EPS Emissions'!$D:$D,'BAU Sector &amp; Region Breakout'!$C93,'EPS Emissions'!$C:$C,'BAU Sector &amp; Region Breakout'!$B93))</f>
        <v>105.95048246572699</v>
      </c>
      <c r="Y93" s="2">
        <f>IF($A93="GCAM",SUMIFS('GCAM By Region By Sector'!Y:Y,'GCAM By Region By Sector'!$C:$C,$C93,'GCAM By Region By Sector'!$B:$B,$B93)*10^3,SUMIFS('EPS Emissions'!Z:Z,'EPS Emissions'!$D:$D,'BAU Sector &amp; Region Breakout'!$C93,'EPS Emissions'!$C:$C,'BAU Sector &amp; Region Breakout'!$B93))</f>
        <v>108.16623189619979</v>
      </c>
      <c r="Z93" s="2">
        <f>IF($A93="GCAM",SUMIFS('GCAM By Region By Sector'!Z:Z,'GCAM By Region By Sector'!$C:$C,$C93,'GCAM By Region By Sector'!$B:$B,$B93)*10^3,SUMIFS('EPS Emissions'!AA:AA,'EPS Emissions'!$D:$D,'BAU Sector &amp; Region Breakout'!$C93,'EPS Emissions'!$C:$C,'BAU Sector &amp; Region Breakout'!$B93))</f>
        <v>110.3819813266726</v>
      </c>
      <c r="AA93" s="2">
        <f>IF($A93="GCAM",SUMIFS('GCAM By Region By Sector'!AA:AA,'GCAM By Region By Sector'!$C:$C,$C93,'GCAM By Region By Sector'!$B:$B,$B93)*10^3,SUMIFS('EPS Emissions'!AB:AB,'EPS Emissions'!$D:$D,'BAU Sector &amp; Region Breakout'!$C93,'EPS Emissions'!$C:$C,'BAU Sector &amp; Region Breakout'!$B93))</f>
        <v>112.59773075714541</v>
      </c>
      <c r="AB93" s="2">
        <f>IF($A93="GCAM",SUMIFS('GCAM By Region By Sector'!AB:AB,'GCAM By Region By Sector'!$C:$C,$C93,'GCAM By Region By Sector'!$B:$B,$B93)*10^3,SUMIFS('EPS Emissions'!AC:AC,'EPS Emissions'!$D:$D,'BAU Sector &amp; Region Breakout'!$C93,'EPS Emissions'!$C:$C,'BAU Sector &amp; Region Breakout'!$B93))</f>
        <v>114.81348018761821</v>
      </c>
      <c r="AC93" s="2">
        <f>IF($A93="GCAM",SUMIFS('GCAM By Region By Sector'!AC:AC,'GCAM By Region By Sector'!$C:$C,$C93,'GCAM By Region By Sector'!$B:$B,$B93)*10^3,SUMIFS('EPS Emissions'!AD:AD,'EPS Emissions'!$D:$D,'BAU Sector &amp; Region Breakout'!$C93,'EPS Emissions'!$C:$C,'BAU Sector &amp; Region Breakout'!$B93))</f>
        <v>117.02922961809101</v>
      </c>
      <c r="AD93" s="2">
        <f>IF($A93="GCAM",SUMIFS('GCAM By Region By Sector'!AD:AD,'GCAM By Region By Sector'!$C:$C,$C93,'GCAM By Region By Sector'!$B:$B,$B93)*10^3,SUMIFS('EPS Emissions'!AE:AE,'EPS Emissions'!$D:$D,'BAU Sector &amp; Region Breakout'!$C93,'EPS Emissions'!$C:$C,'BAU Sector &amp; Region Breakout'!$B93))</f>
        <v>119.1582330507984</v>
      </c>
      <c r="AE93" s="2">
        <f>IF($A93="GCAM",SUMIFS('GCAM By Region By Sector'!AE:AE,'GCAM By Region By Sector'!$C:$C,$C93,'GCAM By Region By Sector'!$B:$B,$B93)*10^3,SUMIFS('EPS Emissions'!AF:AF,'EPS Emissions'!$D:$D,'BAU Sector &amp; Region Breakout'!$C93,'EPS Emissions'!$C:$C,'BAU Sector &amp; Region Breakout'!$B93))</f>
        <v>121.28723648350579</v>
      </c>
      <c r="AF93" s="2">
        <f>IF($A93="GCAM",SUMIFS('GCAM By Region By Sector'!AF:AF,'GCAM By Region By Sector'!$C:$C,$C93,'GCAM By Region By Sector'!$B:$B,$B93)*10^3,SUMIFS('EPS Emissions'!AG:AG,'EPS Emissions'!$D:$D,'BAU Sector &amp; Region Breakout'!$C93,'EPS Emissions'!$C:$C,'BAU Sector &amp; Region Breakout'!$B93))</f>
        <v>123.41623991621319</v>
      </c>
      <c r="AG93" s="2">
        <f>IF($A93="GCAM",SUMIFS('GCAM By Region By Sector'!AG:AG,'GCAM By Region By Sector'!$C:$C,$C93,'GCAM By Region By Sector'!$B:$B,$B93)*10^3,SUMIFS('EPS Emissions'!AH:AH,'EPS Emissions'!$D:$D,'BAU Sector &amp; Region Breakout'!$C93,'EPS Emissions'!$C:$C,'BAU Sector &amp; Region Breakout'!$B93))</f>
        <v>125.54524334892059</v>
      </c>
      <c r="AH93" s="2">
        <f>IF($A93="GCAM",SUMIFS('GCAM By Region By Sector'!AH:AH,'GCAM By Region By Sector'!$C:$C,$C93,'GCAM By Region By Sector'!$B:$B,$B93)*10^3,SUMIFS('EPS Emissions'!AI:AI,'EPS Emissions'!$D:$D,'BAU Sector &amp; Region Breakout'!$C93,'EPS Emissions'!$C:$C,'BAU Sector &amp; Region Breakout'!$B93))</f>
        <v>127.67424678162797</v>
      </c>
    </row>
    <row r="94" spans="1:34" x14ac:dyDescent="0.35">
      <c r="A94" t="str">
        <f>VLOOKUP(B94,'BAU Global Total'!A$3:C$34,3,FALSE)</f>
        <v>GCAM</v>
      </c>
      <c r="B94" t="s">
        <v>25</v>
      </c>
      <c r="C94" t="s">
        <v>64</v>
      </c>
      <c r="D94" s="2">
        <f>IF($A94="GCAM",SUMIFS('GCAM By Region By Sector'!D:D,'GCAM By Region By Sector'!$C:$C,$C94,'GCAM By Region By Sector'!$B:$B,$B94)*10^3,SUMIFS('EPS Emissions'!E:E,'EPS Emissions'!$D:$D,'BAU Sector &amp; Region Breakout'!$C94,'EPS Emissions'!$C:$C,'BAU Sector &amp; Region Breakout'!$B94))</f>
        <v>11.93983102578704</v>
      </c>
      <c r="E94" s="2">
        <f>IF($A94="GCAM",SUMIFS('GCAM By Region By Sector'!E:E,'GCAM By Region By Sector'!$C:$C,$C94,'GCAM By Region By Sector'!$B:$B,$B94)*10^3,SUMIFS('EPS Emissions'!F:F,'EPS Emissions'!$D:$D,'BAU Sector &amp; Region Breakout'!$C94,'EPS Emissions'!$C:$C,'BAU Sector &amp; Region Breakout'!$B94))</f>
        <v>12.391771874506896</v>
      </c>
      <c r="F94" s="2">
        <f>IF($A94="GCAM",SUMIFS('GCAM By Region By Sector'!F:F,'GCAM By Region By Sector'!$C:$C,$C94,'GCAM By Region By Sector'!$B:$B,$B94)*10^3,SUMIFS('EPS Emissions'!G:G,'EPS Emissions'!$D:$D,'BAU Sector &amp; Region Breakout'!$C94,'EPS Emissions'!$C:$C,'BAU Sector &amp; Region Breakout'!$B94))</f>
        <v>12.843712723226748</v>
      </c>
      <c r="G94" s="2">
        <f>IF($A94="GCAM",SUMIFS('GCAM By Region By Sector'!G:G,'GCAM By Region By Sector'!$C:$C,$C94,'GCAM By Region By Sector'!$B:$B,$B94)*10^3,SUMIFS('EPS Emissions'!H:H,'EPS Emissions'!$D:$D,'BAU Sector &amp; Region Breakout'!$C94,'EPS Emissions'!$C:$C,'BAU Sector &amp; Region Breakout'!$B94))</f>
        <v>13.295653571946602</v>
      </c>
      <c r="H94" s="2">
        <f>IF($A94="GCAM",SUMIFS('GCAM By Region By Sector'!H:H,'GCAM By Region By Sector'!$C:$C,$C94,'GCAM By Region By Sector'!$B:$B,$B94)*10^3,SUMIFS('EPS Emissions'!I:I,'EPS Emissions'!$D:$D,'BAU Sector &amp; Region Breakout'!$C94,'EPS Emissions'!$C:$C,'BAU Sector &amp; Region Breakout'!$B94))</f>
        <v>13.747594420666456</v>
      </c>
      <c r="I94" s="2">
        <f>IF($A94="GCAM",SUMIFS('GCAM By Region By Sector'!I:I,'GCAM By Region By Sector'!$C:$C,$C94,'GCAM By Region By Sector'!$B:$B,$B94)*10^3,SUMIFS('EPS Emissions'!J:J,'EPS Emissions'!$D:$D,'BAU Sector &amp; Region Breakout'!$C94,'EPS Emissions'!$C:$C,'BAU Sector &amp; Region Breakout'!$B94))</f>
        <v>14.19953526938631</v>
      </c>
      <c r="J94" s="2">
        <f>IF($A94="GCAM",SUMIFS('GCAM By Region By Sector'!J:J,'GCAM By Region By Sector'!$C:$C,$C94,'GCAM By Region By Sector'!$B:$B,$B94)*10^3,SUMIFS('EPS Emissions'!K:K,'EPS Emissions'!$D:$D,'BAU Sector &amp; Region Breakout'!$C94,'EPS Emissions'!$C:$C,'BAU Sector &amp; Region Breakout'!$B94))</f>
        <v>14.779551438961334</v>
      </c>
      <c r="K94" s="2">
        <f>IF($A94="GCAM",SUMIFS('GCAM By Region By Sector'!K:K,'GCAM By Region By Sector'!$C:$C,$C94,'GCAM By Region By Sector'!$B:$B,$B94)*10^3,SUMIFS('EPS Emissions'!L:L,'EPS Emissions'!$D:$D,'BAU Sector &amp; Region Breakout'!$C94,'EPS Emissions'!$C:$C,'BAU Sector &amp; Region Breakout'!$B94))</f>
        <v>15.359567608536359</v>
      </c>
      <c r="L94" s="2">
        <f>IF($A94="GCAM",SUMIFS('GCAM By Region By Sector'!L:L,'GCAM By Region By Sector'!$C:$C,$C94,'GCAM By Region By Sector'!$B:$B,$B94)*10^3,SUMIFS('EPS Emissions'!M:M,'EPS Emissions'!$D:$D,'BAU Sector &amp; Region Breakout'!$C94,'EPS Emissions'!$C:$C,'BAU Sector &amp; Region Breakout'!$B94))</f>
        <v>15.939583778111384</v>
      </c>
      <c r="M94" s="2">
        <f>IF($A94="GCAM",SUMIFS('GCAM By Region By Sector'!M:M,'GCAM By Region By Sector'!$C:$C,$C94,'GCAM By Region By Sector'!$B:$B,$B94)*10^3,SUMIFS('EPS Emissions'!N:N,'EPS Emissions'!$D:$D,'BAU Sector &amp; Region Breakout'!$C94,'EPS Emissions'!$C:$C,'BAU Sector &amp; Region Breakout'!$B94))</f>
        <v>16.519599947686412</v>
      </c>
      <c r="N94" s="2">
        <f>IF($A94="GCAM",SUMIFS('GCAM By Region By Sector'!N:N,'GCAM By Region By Sector'!$C:$C,$C94,'GCAM By Region By Sector'!$B:$B,$B94)*10^3,SUMIFS('EPS Emissions'!O:O,'EPS Emissions'!$D:$D,'BAU Sector &amp; Region Breakout'!$C94,'EPS Emissions'!$C:$C,'BAU Sector &amp; Region Breakout'!$B94))</f>
        <v>17.099616117261434</v>
      </c>
      <c r="O94" s="2">
        <f>IF($A94="GCAM",SUMIFS('GCAM By Region By Sector'!O:O,'GCAM By Region By Sector'!$C:$C,$C94,'GCAM By Region By Sector'!$B:$B,$B94)*10^3,SUMIFS('EPS Emissions'!P:P,'EPS Emissions'!$D:$D,'BAU Sector &amp; Region Breakout'!$C94,'EPS Emissions'!$C:$C,'BAU Sector &amp; Region Breakout'!$B94))</f>
        <v>17.781468721298126</v>
      </c>
      <c r="P94" s="2">
        <f>IF($A94="GCAM",SUMIFS('GCAM By Region By Sector'!P:P,'GCAM By Region By Sector'!$C:$C,$C94,'GCAM By Region By Sector'!$B:$B,$B94)*10^3,SUMIFS('EPS Emissions'!Q:Q,'EPS Emissions'!$D:$D,'BAU Sector &amp; Region Breakout'!$C94,'EPS Emissions'!$C:$C,'BAU Sector &amp; Region Breakout'!$B94))</f>
        <v>18.463321325334825</v>
      </c>
      <c r="Q94" s="2">
        <f>IF($A94="GCAM",SUMIFS('GCAM By Region By Sector'!Q:Q,'GCAM By Region By Sector'!$C:$C,$C94,'GCAM By Region By Sector'!$B:$B,$B94)*10^3,SUMIFS('EPS Emissions'!R:R,'EPS Emissions'!$D:$D,'BAU Sector &amp; Region Breakout'!$C94,'EPS Emissions'!$C:$C,'BAU Sector &amp; Region Breakout'!$B94))</f>
        <v>19.145173929371516</v>
      </c>
      <c r="R94" s="2">
        <f>IF($A94="GCAM",SUMIFS('GCAM By Region By Sector'!R:R,'GCAM By Region By Sector'!$C:$C,$C94,'GCAM By Region By Sector'!$B:$B,$B94)*10^3,SUMIFS('EPS Emissions'!S:S,'EPS Emissions'!$D:$D,'BAU Sector &amp; Region Breakout'!$C94,'EPS Emissions'!$C:$C,'BAU Sector &amp; Region Breakout'!$B94))</f>
        <v>19.827026533408212</v>
      </c>
      <c r="S94" s="2">
        <f>IF($A94="GCAM",SUMIFS('GCAM By Region By Sector'!S:S,'GCAM By Region By Sector'!$C:$C,$C94,'GCAM By Region By Sector'!$B:$B,$B94)*10^3,SUMIFS('EPS Emissions'!T:T,'EPS Emissions'!$D:$D,'BAU Sector &amp; Region Breakout'!$C94,'EPS Emissions'!$C:$C,'BAU Sector &amp; Region Breakout'!$B94))</f>
        <v>20.508879137444904</v>
      </c>
      <c r="T94" s="2">
        <f>IF($A94="GCAM",SUMIFS('GCAM By Region By Sector'!T:T,'GCAM By Region By Sector'!$C:$C,$C94,'GCAM By Region By Sector'!$B:$B,$B94)*10^3,SUMIFS('EPS Emissions'!U:U,'EPS Emissions'!$D:$D,'BAU Sector &amp; Region Breakout'!$C94,'EPS Emissions'!$C:$C,'BAU Sector &amp; Region Breakout'!$B94))</f>
        <v>21.235152703988529</v>
      </c>
      <c r="U94" s="2">
        <f>IF($A94="GCAM",SUMIFS('GCAM By Region By Sector'!U:U,'GCAM By Region By Sector'!$C:$C,$C94,'GCAM By Region By Sector'!$B:$B,$B94)*10^3,SUMIFS('EPS Emissions'!V:V,'EPS Emissions'!$D:$D,'BAU Sector &amp; Region Breakout'!$C94,'EPS Emissions'!$C:$C,'BAU Sector &amp; Region Breakout'!$B94))</f>
        <v>21.961426270532151</v>
      </c>
      <c r="V94" s="2">
        <f>IF($A94="GCAM",SUMIFS('GCAM By Region By Sector'!V:V,'GCAM By Region By Sector'!$C:$C,$C94,'GCAM By Region By Sector'!$B:$B,$B94)*10^3,SUMIFS('EPS Emissions'!W:W,'EPS Emissions'!$D:$D,'BAU Sector &amp; Region Breakout'!$C94,'EPS Emissions'!$C:$C,'BAU Sector &amp; Region Breakout'!$B94))</f>
        <v>22.687699837075773</v>
      </c>
      <c r="W94" s="2">
        <f>IF($A94="GCAM",SUMIFS('GCAM By Region By Sector'!W:W,'GCAM By Region By Sector'!$C:$C,$C94,'GCAM By Region By Sector'!$B:$B,$B94)*10^3,SUMIFS('EPS Emissions'!X:X,'EPS Emissions'!$D:$D,'BAU Sector &amp; Region Breakout'!$C94,'EPS Emissions'!$C:$C,'BAU Sector &amp; Region Breakout'!$B94))</f>
        <v>23.413973403619394</v>
      </c>
      <c r="X94" s="2">
        <f>IF($A94="GCAM",SUMIFS('GCAM By Region By Sector'!X:X,'GCAM By Region By Sector'!$C:$C,$C94,'GCAM By Region By Sector'!$B:$B,$B94)*10^3,SUMIFS('EPS Emissions'!Y:Y,'EPS Emissions'!$D:$D,'BAU Sector &amp; Region Breakout'!$C94,'EPS Emissions'!$C:$C,'BAU Sector &amp; Region Breakout'!$B94))</f>
        <v>24.14024697016302</v>
      </c>
      <c r="Y94" s="2">
        <f>IF($A94="GCAM",SUMIFS('GCAM By Region By Sector'!Y:Y,'GCAM By Region By Sector'!$C:$C,$C94,'GCAM By Region By Sector'!$B:$B,$B94)*10^3,SUMIFS('EPS Emissions'!Z:Z,'EPS Emissions'!$D:$D,'BAU Sector &amp; Region Breakout'!$C94,'EPS Emissions'!$C:$C,'BAU Sector &amp; Region Breakout'!$B94))</f>
        <v>24.906875072913174</v>
      </c>
      <c r="Z94" s="2">
        <f>IF($A94="GCAM",SUMIFS('GCAM By Region By Sector'!Z:Z,'GCAM By Region By Sector'!$C:$C,$C94,'GCAM By Region By Sector'!$B:$B,$B94)*10^3,SUMIFS('EPS Emissions'!AA:AA,'EPS Emissions'!$D:$D,'BAU Sector &amp; Region Breakout'!$C94,'EPS Emissions'!$C:$C,'BAU Sector &amp; Region Breakout'!$B94))</f>
        <v>25.673503175663328</v>
      </c>
      <c r="AA94" s="2">
        <f>IF($A94="GCAM",SUMIFS('GCAM By Region By Sector'!AA:AA,'GCAM By Region By Sector'!$C:$C,$C94,'GCAM By Region By Sector'!$B:$B,$B94)*10^3,SUMIFS('EPS Emissions'!AB:AB,'EPS Emissions'!$D:$D,'BAU Sector &amp; Region Breakout'!$C94,'EPS Emissions'!$C:$C,'BAU Sector &amp; Region Breakout'!$B94))</f>
        <v>26.440131278413478</v>
      </c>
      <c r="AB94" s="2">
        <f>IF($A94="GCAM",SUMIFS('GCAM By Region By Sector'!AB:AB,'GCAM By Region By Sector'!$C:$C,$C94,'GCAM By Region By Sector'!$B:$B,$B94)*10^3,SUMIFS('EPS Emissions'!AC:AC,'EPS Emissions'!$D:$D,'BAU Sector &amp; Region Breakout'!$C94,'EPS Emissions'!$C:$C,'BAU Sector &amp; Region Breakout'!$B94))</f>
        <v>27.206759381163632</v>
      </c>
      <c r="AC94" s="2">
        <f>IF($A94="GCAM",SUMIFS('GCAM By Region By Sector'!AC:AC,'GCAM By Region By Sector'!$C:$C,$C94,'GCAM By Region By Sector'!$B:$B,$B94)*10^3,SUMIFS('EPS Emissions'!AD:AD,'EPS Emissions'!$D:$D,'BAU Sector &amp; Region Breakout'!$C94,'EPS Emissions'!$C:$C,'BAU Sector &amp; Region Breakout'!$B94))</f>
        <v>27.973387483913786</v>
      </c>
      <c r="AD94" s="2">
        <f>IF($A94="GCAM",SUMIFS('GCAM By Region By Sector'!AD:AD,'GCAM By Region By Sector'!$C:$C,$C94,'GCAM By Region By Sector'!$B:$B,$B94)*10^3,SUMIFS('EPS Emissions'!AE:AE,'EPS Emissions'!$D:$D,'BAU Sector &amp; Region Breakout'!$C94,'EPS Emissions'!$C:$C,'BAU Sector &amp; Region Breakout'!$B94))</f>
        <v>28.759906981103288</v>
      </c>
      <c r="AE94" s="2">
        <f>IF($A94="GCAM",SUMIFS('GCAM By Region By Sector'!AE:AE,'GCAM By Region By Sector'!$C:$C,$C94,'GCAM By Region By Sector'!$B:$B,$B94)*10^3,SUMIFS('EPS Emissions'!AF:AF,'EPS Emissions'!$D:$D,'BAU Sector &amp; Region Breakout'!$C94,'EPS Emissions'!$C:$C,'BAU Sector &amp; Region Breakout'!$B94))</f>
        <v>29.546426478292787</v>
      </c>
      <c r="AF94" s="2">
        <f>IF($A94="GCAM",SUMIFS('GCAM By Region By Sector'!AF:AF,'GCAM By Region By Sector'!$C:$C,$C94,'GCAM By Region By Sector'!$B:$B,$B94)*10^3,SUMIFS('EPS Emissions'!AG:AG,'EPS Emissions'!$D:$D,'BAU Sector &amp; Region Breakout'!$C94,'EPS Emissions'!$C:$C,'BAU Sector &amp; Region Breakout'!$B94))</f>
        <v>30.332945975482286</v>
      </c>
      <c r="AG94" s="2">
        <f>IF($A94="GCAM",SUMIFS('GCAM By Region By Sector'!AG:AG,'GCAM By Region By Sector'!$C:$C,$C94,'GCAM By Region By Sector'!$B:$B,$B94)*10^3,SUMIFS('EPS Emissions'!AH:AH,'EPS Emissions'!$D:$D,'BAU Sector &amp; Region Breakout'!$C94,'EPS Emissions'!$C:$C,'BAU Sector &amp; Region Breakout'!$B94))</f>
        <v>31.119465472671784</v>
      </c>
      <c r="AH94" s="2">
        <f>IF($A94="GCAM",SUMIFS('GCAM By Region By Sector'!AH:AH,'GCAM By Region By Sector'!$C:$C,$C94,'GCAM By Region By Sector'!$B:$B,$B94)*10^3,SUMIFS('EPS Emissions'!AI:AI,'EPS Emissions'!$D:$D,'BAU Sector &amp; Region Breakout'!$C94,'EPS Emissions'!$C:$C,'BAU Sector &amp; Region Breakout'!$B94))</f>
        <v>31.905984969861287</v>
      </c>
    </row>
    <row r="95" spans="1:34" x14ac:dyDescent="0.35">
      <c r="A95" t="str">
        <f>VLOOKUP(B95,'BAU Global Total'!A$3:C$34,3,FALSE)</f>
        <v>GCAM</v>
      </c>
      <c r="B95" t="s">
        <v>25</v>
      </c>
      <c r="C95" t="s">
        <v>65</v>
      </c>
      <c r="D95" s="2">
        <f>IF($A95="GCAM",SUMIFS('GCAM By Region By Sector'!D:D,'GCAM By Region By Sector'!$C:$C,$C95,'GCAM By Region By Sector'!$B:$B,$B95)*10^3,SUMIFS('EPS Emissions'!E:E,'EPS Emissions'!$D:$D,'BAU Sector &amp; Region Breakout'!$C95,'EPS Emissions'!$C:$C,'BAU Sector &amp; Region Breakout'!$B95))</f>
        <v>22.202416546279366</v>
      </c>
      <c r="E95" s="2">
        <f>IF($A95="GCAM",SUMIFS('GCAM By Region By Sector'!E:E,'GCAM By Region By Sector'!$C:$C,$C95,'GCAM By Region By Sector'!$B:$B,$B95)*10^3,SUMIFS('EPS Emissions'!F:F,'EPS Emissions'!$D:$D,'BAU Sector &amp; Region Breakout'!$C95,'EPS Emissions'!$C:$C,'BAU Sector &amp; Region Breakout'!$B95))</f>
        <v>22.740383952648621</v>
      </c>
      <c r="F95" s="2">
        <f>IF($A95="GCAM",SUMIFS('GCAM By Region By Sector'!F:F,'GCAM By Region By Sector'!$C:$C,$C95,'GCAM By Region By Sector'!$B:$B,$B95)*10^3,SUMIFS('EPS Emissions'!G:G,'EPS Emissions'!$D:$D,'BAU Sector &amp; Region Breakout'!$C95,'EPS Emissions'!$C:$C,'BAU Sector &amp; Region Breakout'!$B95))</f>
        <v>23.278351359017876</v>
      </c>
      <c r="G95" s="2">
        <f>IF($A95="GCAM",SUMIFS('GCAM By Region By Sector'!G:G,'GCAM By Region By Sector'!$C:$C,$C95,'GCAM By Region By Sector'!$B:$B,$B95)*10^3,SUMIFS('EPS Emissions'!H:H,'EPS Emissions'!$D:$D,'BAU Sector &amp; Region Breakout'!$C95,'EPS Emissions'!$C:$C,'BAU Sector &amp; Region Breakout'!$B95))</f>
        <v>23.816318765387134</v>
      </c>
      <c r="H95" s="2">
        <f>IF($A95="GCAM",SUMIFS('GCAM By Region By Sector'!H:H,'GCAM By Region By Sector'!$C:$C,$C95,'GCAM By Region By Sector'!$B:$B,$B95)*10^3,SUMIFS('EPS Emissions'!I:I,'EPS Emissions'!$D:$D,'BAU Sector &amp; Region Breakout'!$C95,'EPS Emissions'!$C:$C,'BAU Sector &amp; Region Breakout'!$B95))</f>
        <v>24.354286171756389</v>
      </c>
      <c r="I95" s="2">
        <f>IF($A95="GCAM",SUMIFS('GCAM By Region By Sector'!I:I,'GCAM By Region By Sector'!$C:$C,$C95,'GCAM By Region By Sector'!$B:$B,$B95)*10^3,SUMIFS('EPS Emissions'!J:J,'EPS Emissions'!$D:$D,'BAU Sector &amp; Region Breakout'!$C95,'EPS Emissions'!$C:$C,'BAU Sector &amp; Region Breakout'!$B95))</f>
        <v>24.892253578125647</v>
      </c>
      <c r="J95" s="2">
        <f>IF($A95="GCAM",SUMIFS('GCAM By Region By Sector'!J:J,'GCAM By Region By Sector'!$C:$C,$C95,'GCAM By Region By Sector'!$B:$B,$B95)*10^3,SUMIFS('EPS Emissions'!K:K,'EPS Emissions'!$D:$D,'BAU Sector &amp; Region Breakout'!$C95,'EPS Emissions'!$C:$C,'BAU Sector &amp; Region Breakout'!$B95))</f>
        <v>25.552408666064505</v>
      </c>
      <c r="K95" s="2">
        <f>IF($A95="GCAM",SUMIFS('GCAM By Region By Sector'!K:K,'GCAM By Region By Sector'!$C:$C,$C95,'GCAM By Region By Sector'!$B:$B,$B95)*10^3,SUMIFS('EPS Emissions'!L:L,'EPS Emissions'!$D:$D,'BAU Sector &amp; Region Breakout'!$C95,'EPS Emissions'!$C:$C,'BAU Sector &amp; Region Breakout'!$B95))</f>
        <v>26.212563754003366</v>
      </c>
      <c r="L95" s="2">
        <f>IF($A95="GCAM",SUMIFS('GCAM By Region By Sector'!L:L,'GCAM By Region By Sector'!$C:$C,$C95,'GCAM By Region By Sector'!$B:$B,$B95)*10^3,SUMIFS('EPS Emissions'!M:M,'EPS Emissions'!$D:$D,'BAU Sector &amp; Region Breakout'!$C95,'EPS Emissions'!$C:$C,'BAU Sector &amp; Region Breakout'!$B95))</f>
        <v>26.87271884194222</v>
      </c>
      <c r="M95" s="2">
        <f>IF($A95="GCAM",SUMIFS('GCAM By Region By Sector'!M:M,'GCAM By Region By Sector'!$C:$C,$C95,'GCAM By Region By Sector'!$B:$B,$B95)*10^3,SUMIFS('EPS Emissions'!N:N,'EPS Emissions'!$D:$D,'BAU Sector &amp; Region Breakout'!$C95,'EPS Emissions'!$C:$C,'BAU Sector &amp; Region Breakout'!$B95))</f>
        <v>27.532873929881081</v>
      </c>
      <c r="N95" s="2">
        <f>IF($A95="GCAM",SUMIFS('GCAM By Region By Sector'!N:N,'GCAM By Region By Sector'!$C:$C,$C95,'GCAM By Region By Sector'!$B:$B,$B95)*10^3,SUMIFS('EPS Emissions'!O:O,'EPS Emissions'!$D:$D,'BAU Sector &amp; Region Breakout'!$C95,'EPS Emissions'!$C:$C,'BAU Sector &amp; Region Breakout'!$B95))</f>
        <v>28.193029017819939</v>
      </c>
      <c r="O95" s="2">
        <f>IF($A95="GCAM",SUMIFS('GCAM By Region By Sector'!O:O,'GCAM By Region By Sector'!$C:$C,$C95,'GCAM By Region By Sector'!$B:$B,$B95)*10^3,SUMIFS('EPS Emissions'!P:P,'EPS Emissions'!$D:$D,'BAU Sector &amp; Region Breakout'!$C95,'EPS Emissions'!$C:$C,'BAU Sector &amp; Region Breakout'!$B95))</f>
        <v>28.808402208643919</v>
      </c>
      <c r="P95" s="2">
        <f>IF($A95="GCAM",SUMIFS('GCAM By Region By Sector'!P:P,'GCAM By Region By Sector'!$C:$C,$C95,'GCAM By Region By Sector'!$B:$B,$B95)*10^3,SUMIFS('EPS Emissions'!Q:Q,'EPS Emissions'!$D:$D,'BAU Sector &amp; Region Breakout'!$C95,'EPS Emissions'!$C:$C,'BAU Sector &amp; Region Breakout'!$B95))</f>
        <v>29.423775399467896</v>
      </c>
      <c r="Q95" s="2">
        <f>IF($A95="GCAM",SUMIFS('GCAM By Region By Sector'!Q:Q,'GCAM By Region By Sector'!$C:$C,$C95,'GCAM By Region By Sector'!$B:$B,$B95)*10^3,SUMIFS('EPS Emissions'!R:R,'EPS Emissions'!$D:$D,'BAU Sector &amp; Region Breakout'!$C95,'EPS Emissions'!$C:$C,'BAU Sector &amp; Region Breakout'!$B95))</f>
        <v>30.039148590291877</v>
      </c>
      <c r="R95" s="2">
        <f>IF($A95="GCAM",SUMIFS('GCAM By Region By Sector'!R:R,'GCAM By Region By Sector'!$C:$C,$C95,'GCAM By Region By Sector'!$B:$B,$B95)*10^3,SUMIFS('EPS Emissions'!S:S,'EPS Emissions'!$D:$D,'BAU Sector &amp; Region Breakout'!$C95,'EPS Emissions'!$C:$C,'BAU Sector &amp; Region Breakout'!$B95))</f>
        <v>30.654521781115854</v>
      </c>
      <c r="S95" s="2">
        <f>IF($A95="GCAM",SUMIFS('GCAM By Region By Sector'!S:S,'GCAM By Region By Sector'!$C:$C,$C95,'GCAM By Region By Sector'!$B:$B,$B95)*10^3,SUMIFS('EPS Emissions'!T:T,'EPS Emissions'!$D:$D,'BAU Sector &amp; Region Breakout'!$C95,'EPS Emissions'!$C:$C,'BAU Sector &amp; Region Breakout'!$B95))</f>
        <v>31.269894971939834</v>
      </c>
      <c r="T95" s="2">
        <f>IF($A95="GCAM",SUMIFS('GCAM By Region By Sector'!T:T,'GCAM By Region By Sector'!$C:$C,$C95,'GCAM By Region By Sector'!$B:$B,$B95)*10^3,SUMIFS('EPS Emissions'!U:U,'EPS Emissions'!$D:$D,'BAU Sector &amp; Region Breakout'!$C95,'EPS Emissions'!$C:$C,'BAU Sector &amp; Region Breakout'!$B95))</f>
        <v>31.822856820046798</v>
      </c>
      <c r="U95" s="2">
        <f>IF($A95="GCAM",SUMIFS('GCAM By Region By Sector'!U:U,'GCAM By Region By Sector'!$C:$C,$C95,'GCAM By Region By Sector'!$B:$B,$B95)*10^3,SUMIFS('EPS Emissions'!V:V,'EPS Emissions'!$D:$D,'BAU Sector &amp; Region Breakout'!$C95,'EPS Emissions'!$C:$C,'BAU Sector &amp; Region Breakout'!$B95))</f>
        <v>32.375818668153762</v>
      </c>
      <c r="V95" s="2">
        <f>IF($A95="GCAM",SUMIFS('GCAM By Region By Sector'!V:V,'GCAM By Region By Sector'!$C:$C,$C95,'GCAM By Region By Sector'!$B:$B,$B95)*10^3,SUMIFS('EPS Emissions'!W:W,'EPS Emissions'!$D:$D,'BAU Sector &amp; Region Breakout'!$C95,'EPS Emissions'!$C:$C,'BAU Sector &amp; Region Breakout'!$B95))</f>
        <v>32.92878051626073</v>
      </c>
      <c r="W95" s="2">
        <f>IF($A95="GCAM",SUMIFS('GCAM By Region By Sector'!W:W,'GCAM By Region By Sector'!$C:$C,$C95,'GCAM By Region By Sector'!$B:$B,$B95)*10^3,SUMIFS('EPS Emissions'!X:X,'EPS Emissions'!$D:$D,'BAU Sector &amp; Region Breakout'!$C95,'EPS Emissions'!$C:$C,'BAU Sector &amp; Region Breakout'!$B95))</f>
        <v>33.481742364367697</v>
      </c>
      <c r="X95" s="2">
        <f>IF($A95="GCAM",SUMIFS('GCAM By Region By Sector'!X:X,'GCAM By Region By Sector'!$C:$C,$C95,'GCAM By Region By Sector'!$B:$B,$B95)*10^3,SUMIFS('EPS Emissions'!Y:Y,'EPS Emissions'!$D:$D,'BAU Sector &amp; Region Breakout'!$C95,'EPS Emissions'!$C:$C,'BAU Sector &amp; Region Breakout'!$B95))</f>
        <v>34.034704212474665</v>
      </c>
      <c r="Y95" s="2">
        <f>IF($A95="GCAM",SUMIFS('GCAM By Region By Sector'!Y:Y,'GCAM By Region By Sector'!$C:$C,$C95,'GCAM By Region By Sector'!$B:$B,$B95)*10^3,SUMIFS('EPS Emissions'!Z:Z,'EPS Emissions'!$D:$D,'BAU Sector &amp; Region Breakout'!$C95,'EPS Emissions'!$C:$C,'BAU Sector &amp; Region Breakout'!$B95))</f>
        <v>34.531158141547721</v>
      </c>
      <c r="Z95" s="2">
        <f>IF($A95="GCAM",SUMIFS('GCAM By Region By Sector'!Z:Z,'GCAM By Region By Sector'!$C:$C,$C95,'GCAM By Region By Sector'!$B:$B,$B95)*10^3,SUMIFS('EPS Emissions'!AA:AA,'EPS Emissions'!$D:$D,'BAU Sector &amp; Region Breakout'!$C95,'EPS Emissions'!$C:$C,'BAU Sector &amp; Region Breakout'!$B95))</f>
        <v>35.027612070620783</v>
      </c>
      <c r="AA95" s="2">
        <f>IF($A95="GCAM",SUMIFS('GCAM By Region By Sector'!AA:AA,'GCAM By Region By Sector'!$C:$C,$C95,'GCAM By Region By Sector'!$B:$B,$B95)*10^3,SUMIFS('EPS Emissions'!AB:AB,'EPS Emissions'!$D:$D,'BAU Sector &amp; Region Breakout'!$C95,'EPS Emissions'!$C:$C,'BAU Sector &amp; Region Breakout'!$B95))</f>
        <v>35.524065999693839</v>
      </c>
      <c r="AB95" s="2">
        <f>IF($A95="GCAM",SUMIFS('GCAM By Region By Sector'!AB:AB,'GCAM By Region By Sector'!$C:$C,$C95,'GCAM By Region By Sector'!$B:$B,$B95)*10^3,SUMIFS('EPS Emissions'!AC:AC,'EPS Emissions'!$D:$D,'BAU Sector &amp; Region Breakout'!$C95,'EPS Emissions'!$C:$C,'BAU Sector &amp; Region Breakout'!$B95))</f>
        <v>36.020519928766902</v>
      </c>
      <c r="AC95" s="2">
        <f>IF($A95="GCAM",SUMIFS('GCAM By Region By Sector'!AC:AC,'GCAM By Region By Sector'!$C:$C,$C95,'GCAM By Region By Sector'!$B:$B,$B95)*10^3,SUMIFS('EPS Emissions'!AD:AD,'EPS Emissions'!$D:$D,'BAU Sector &amp; Region Breakout'!$C95,'EPS Emissions'!$C:$C,'BAU Sector &amp; Region Breakout'!$B95))</f>
        <v>36.516973857839965</v>
      </c>
      <c r="AD95" s="2">
        <f>IF($A95="GCAM",SUMIFS('GCAM By Region By Sector'!AD:AD,'GCAM By Region By Sector'!$C:$C,$C95,'GCAM By Region By Sector'!$B:$B,$B95)*10^3,SUMIFS('EPS Emissions'!AE:AE,'EPS Emissions'!$D:$D,'BAU Sector &amp; Region Breakout'!$C95,'EPS Emissions'!$C:$C,'BAU Sector &amp; Region Breakout'!$B95))</f>
        <v>37.060909620919801</v>
      </c>
      <c r="AE95" s="2">
        <f>IF($A95="GCAM",SUMIFS('GCAM By Region By Sector'!AE:AE,'GCAM By Region By Sector'!$C:$C,$C95,'GCAM By Region By Sector'!$B:$B,$B95)*10^3,SUMIFS('EPS Emissions'!AF:AF,'EPS Emissions'!$D:$D,'BAU Sector &amp; Region Breakout'!$C95,'EPS Emissions'!$C:$C,'BAU Sector &amp; Region Breakout'!$B95))</f>
        <v>37.604845383999638</v>
      </c>
      <c r="AF95" s="2">
        <f>IF($A95="GCAM",SUMIFS('GCAM By Region By Sector'!AF:AF,'GCAM By Region By Sector'!$C:$C,$C95,'GCAM By Region By Sector'!$B:$B,$B95)*10^3,SUMIFS('EPS Emissions'!AG:AG,'EPS Emissions'!$D:$D,'BAU Sector &amp; Region Breakout'!$C95,'EPS Emissions'!$C:$C,'BAU Sector &amp; Region Breakout'!$B95))</f>
        <v>38.148781147079475</v>
      </c>
      <c r="AG95" s="2">
        <f>IF($A95="GCAM",SUMIFS('GCAM By Region By Sector'!AG:AG,'GCAM By Region By Sector'!$C:$C,$C95,'GCAM By Region By Sector'!$B:$B,$B95)*10^3,SUMIFS('EPS Emissions'!AH:AH,'EPS Emissions'!$D:$D,'BAU Sector &amp; Region Breakout'!$C95,'EPS Emissions'!$C:$C,'BAU Sector &amp; Region Breakout'!$B95))</f>
        <v>38.692716910159305</v>
      </c>
      <c r="AH95" s="2">
        <f>IF($A95="GCAM",SUMIFS('GCAM By Region By Sector'!AH:AH,'GCAM By Region By Sector'!$C:$C,$C95,'GCAM By Region By Sector'!$B:$B,$B95)*10^3,SUMIFS('EPS Emissions'!AI:AI,'EPS Emissions'!$D:$D,'BAU Sector &amp; Region Breakout'!$C95,'EPS Emissions'!$C:$C,'BAU Sector &amp; Region Breakout'!$B95))</f>
        <v>39.236652673239142</v>
      </c>
    </row>
    <row r="96" spans="1:34" x14ac:dyDescent="0.35">
      <c r="A96" t="str">
        <f>VLOOKUP(B96,'BAU Global Total'!A$3:C$34,3,FALSE)</f>
        <v>GCAM</v>
      </c>
      <c r="B96" t="s">
        <v>25</v>
      </c>
      <c r="C96" t="s">
        <v>66</v>
      </c>
      <c r="D96" s="2">
        <f>IF($A96="GCAM",SUMIFS('GCAM By Region By Sector'!D:D,'GCAM By Region By Sector'!$C:$C,$C96,'GCAM By Region By Sector'!$B:$B,$B96)*10^3,SUMIFS('EPS Emissions'!E:E,'EPS Emissions'!$D:$D,'BAU Sector &amp; Region Breakout'!$C96,'EPS Emissions'!$C:$C,'BAU Sector &amp; Region Breakout'!$B96))</f>
        <v>6.2849363100000009</v>
      </c>
      <c r="E96" s="2">
        <f>IF($A96="GCAM",SUMIFS('GCAM By Region By Sector'!E:E,'GCAM By Region By Sector'!$C:$C,$C96,'GCAM By Region By Sector'!$B:$B,$B96)*10^3,SUMIFS('EPS Emissions'!F:F,'EPS Emissions'!$D:$D,'BAU Sector &amp; Region Breakout'!$C96,'EPS Emissions'!$C:$C,'BAU Sector &amp; Region Breakout'!$B96))</f>
        <v>6.3993063370000005</v>
      </c>
      <c r="F96" s="2">
        <f>IF($A96="GCAM",SUMIFS('GCAM By Region By Sector'!F:F,'GCAM By Region By Sector'!$C:$C,$C96,'GCAM By Region By Sector'!$B:$B,$B96)*10^3,SUMIFS('EPS Emissions'!G:G,'EPS Emissions'!$D:$D,'BAU Sector &amp; Region Breakout'!$C96,'EPS Emissions'!$C:$C,'BAU Sector &amp; Region Breakout'!$B96))</f>
        <v>6.5136763640000011</v>
      </c>
      <c r="G96" s="2">
        <f>IF($A96="GCAM",SUMIFS('GCAM By Region By Sector'!G:G,'GCAM By Region By Sector'!$C:$C,$C96,'GCAM By Region By Sector'!$B:$B,$B96)*10^3,SUMIFS('EPS Emissions'!H:H,'EPS Emissions'!$D:$D,'BAU Sector &amp; Region Breakout'!$C96,'EPS Emissions'!$C:$C,'BAU Sector &amp; Region Breakout'!$B96))</f>
        <v>6.6280463909999998</v>
      </c>
      <c r="H96" s="2">
        <f>IF($A96="GCAM",SUMIFS('GCAM By Region By Sector'!H:H,'GCAM By Region By Sector'!$C:$C,$C96,'GCAM By Region By Sector'!$B:$B,$B96)*10^3,SUMIFS('EPS Emissions'!I:I,'EPS Emissions'!$D:$D,'BAU Sector &amp; Region Breakout'!$C96,'EPS Emissions'!$C:$C,'BAU Sector &amp; Region Breakout'!$B96))</f>
        <v>6.7424164180000004</v>
      </c>
      <c r="I96" s="2">
        <f>IF($A96="GCAM",SUMIFS('GCAM By Region By Sector'!I:I,'GCAM By Region By Sector'!$C:$C,$C96,'GCAM By Region By Sector'!$B:$B,$B96)*10^3,SUMIFS('EPS Emissions'!J:J,'EPS Emissions'!$D:$D,'BAU Sector &amp; Region Breakout'!$C96,'EPS Emissions'!$C:$C,'BAU Sector &amp; Region Breakout'!$B96))</f>
        <v>6.856786445</v>
      </c>
      <c r="J96" s="2">
        <f>IF($A96="GCAM",SUMIFS('GCAM By Region By Sector'!J:J,'GCAM By Region By Sector'!$C:$C,$C96,'GCAM By Region By Sector'!$B:$B,$B96)*10^3,SUMIFS('EPS Emissions'!K:K,'EPS Emissions'!$D:$D,'BAU Sector &amp; Region Breakout'!$C96,'EPS Emissions'!$C:$C,'BAU Sector &amp; Region Breakout'!$B96))</f>
        <v>7.0760617610000001</v>
      </c>
      <c r="K96" s="2">
        <f>IF($A96="GCAM",SUMIFS('GCAM By Region By Sector'!K:K,'GCAM By Region By Sector'!$C:$C,$C96,'GCAM By Region By Sector'!$B:$B,$B96)*10^3,SUMIFS('EPS Emissions'!L:L,'EPS Emissions'!$D:$D,'BAU Sector &amp; Region Breakout'!$C96,'EPS Emissions'!$C:$C,'BAU Sector &amp; Region Breakout'!$B96))</f>
        <v>7.2953370770000001</v>
      </c>
      <c r="L96" s="2">
        <f>IF($A96="GCAM",SUMIFS('GCAM By Region By Sector'!L:L,'GCAM By Region By Sector'!$C:$C,$C96,'GCAM By Region By Sector'!$B:$B,$B96)*10^3,SUMIFS('EPS Emissions'!M:M,'EPS Emissions'!$D:$D,'BAU Sector &amp; Region Breakout'!$C96,'EPS Emissions'!$C:$C,'BAU Sector &amp; Region Breakout'!$B96))</f>
        <v>7.5146123929999993</v>
      </c>
      <c r="M96" s="2">
        <f>IF($A96="GCAM",SUMIFS('GCAM By Region By Sector'!M:M,'GCAM By Region By Sector'!$C:$C,$C96,'GCAM By Region By Sector'!$B:$B,$B96)*10^3,SUMIFS('EPS Emissions'!N:N,'EPS Emissions'!$D:$D,'BAU Sector &amp; Region Breakout'!$C96,'EPS Emissions'!$C:$C,'BAU Sector &amp; Region Breakout'!$B96))</f>
        <v>7.7338877089999993</v>
      </c>
      <c r="N96" s="2">
        <f>IF($A96="GCAM",SUMIFS('GCAM By Region By Sector'!N:N,'GCAM By Region By Sector'!$C:$C,$C96,'GCAM By Region By Sector'!$B:$B,$B96)*10^3,SUMIFS('EPS Emissions'!O:O,'EPS Emissions'!$D:$D,'BAU Sector &amp; Region Breakout'!$C96,'EPS Emissions'!$C:$C,'BAU Sector &amp; Region Breakout'!$B96))</f>
        <v>7.9531630249999994</v>
      </c>
      <c r="O96" s="2">
        <f>IF($A96="GCAM",SUMIFS('GCAM By Region By Sector'!O:O,'GCAM By Region By Sector'!$C:$C,$C96,'GCAM By Region By Sector'!$B:$B,$B96)*10^3,SUMIFS('EPS Emissions'!P:P,'EPS Emissions'!$D:$D,'BAU Sector &amp; Region Breakout'!$C96,'EPS Emissions'!$C:$C,'BAU Sector &amp; Region Breakout'!$B96))</f>
        <v>8.2094070590000001</v>
      </c>
      <c r="P96" s="2">
        <f>IF($A96="GCAM",SUMIFS('GCAM By Region By Sector'!P:P,'GCAM By Region By Sector'!$C:$C,$C96,'GCAM By Region By Sector'!$B:$B,$B96)*10^3,SUMIFS('EPS Emissions'!Q:Q,'EPS Emissions'!$D:$D,'BAU Sector &amp; Region Breakout'!$C96,'EPS Emissions'!$C:$C,'BAU Sector &amp; Region Breakout'!$B96))</f>
        <v>8.465651093</v>
      </c>
      <c r="Q96" s="2">
        <f>IF($A96="GCAM",SUMIFS('GCAM By Region By Sector'!Q:Q,'GCAM By Region By Sector'!$C:$C,$C96,'GCAM By Region By Sector'!$B:$B,$B96)*10^3,SUMIFS('EPS Emissions'!R:R,'EPS Emissions'!$D:$D,'BAU Sector &amp; Region Breakout'!$C96,'EPS Emissions'!$C:$C,'BAU Sector &amp; Region Breakout'!$B96))</f>
        <v>8.7218951270000016</v>
      </c>
      <c r="R96" s="2">
        <f>IF($A96="GCAM",SUMIFS('GCAM By Region By Sector'!R:R,'GCAM By Region By Sector'!$C:$C,$C96,'GCAM By Region By Sector'!$B:$B,$B96)*10^3,SUMIFS('EPS Emissions'!S:S,'EPS Emissions'!$D:$D,'BAU Sector &amp; Region Breakout'!$C96,'EPS Emissions'!$C:$C,'BAU Sector &amp; Region Breakout'!$B96))</f>
        <v>8.9781391610000014</v>
      </c>
      <c r="S96" s="2">
        <f>IF($A96="GCAM",SUMIFS('GCAM By Region By Sector'!S:S,'GCAM By Region By Sector'!$C:$C,$C96,'GCAM By Region By Sector'!$B:$B,$B96)*10^3,SUMIFS('EPS Emissions'!T:T,'EPS Emissions'!$D:$D,'BAU Sector &amp; Region Breakout'!$C96,'EPS Emissions'!$C:$C,'BAU Sector &amp; Region Breakout'!$B96))</f>
        <v>9.2343831950000013</v>
      </c>
      <c r="T96" s="2">
        <f>IF($A96="GCAM",SUMIFS('GCAM By Region By Sector'!T:T,'GCAM By Region By Sector'!$C:$C,$C96,'GCAM By Region By Sector'!$B:$B,$B96)*10^3,SUMIFS('EPS Emissions'!U:U,'EPS Emissions'!$D:$D,'BAU Sector &amp; Region Breakout'!$C96,'EPS Emissions'!$C:$C,'BAU Sector &amp; Region Breakout'!$B96))</f>
        <v>9.6202031500000018</v>
      </c>
      <c r="U96" s="2">
        <f>IF($A96="GCAM",SUMIFS('GCAM By Region By Sector'!U:U,'GCAM By Region By Sector'!$C:$C,$C96,'GCAM By Region By Sector'!$B:$B,$B96)*10^3,SUMIFS('EPS Emissions'!V:V,'EPS Emissions'!$D:$D,'BAU Sector &amp; Region Breakout'!$C96,'EPS Emissions'!$C:$C,'BAU Sector &amp; Region Breakout'!$B96))</f>
        <v>10.006023105000001</v>
      </c>
      <c r="V96" s="2">
        <f>IF($A96="GCAM",SUMIFS('GCAM By Region By Sector'!V:V,'GCAM By Region By Sector'!$C:$C,$C96,'GCAM By Region By Sector'!$B:$B,$B96)*10^3,SUMIFS('EPS Emissions'!W:W,'EPS Emissions'!$D:$D,'BAU Sector &amp; Region Breakout'!$C96,'EPS Emissions'!$C:$C,'BAU Sector &amp; Region Breakout'!$B96))</f>
        <v>10.391843059999999</v>
      </c>
      <c r="W96" s="2">
        <f>IF($A96="GCAM",SUMIFS('GCAM By Region By Sector'!W:W,'GCAM By Region By Sector'!$C:$C,$C96,'GCAM By Region By Sector'!$B:$B,$B96)*10^3,SUMIFS('EPS Emissions'!X:X,'EPS Emissions'!$D:$D,'BAU Sector &amp; Region Breakout'!$C96,'EPS Emissions'!$C:$C,'BAU Sector &amp; Region Breakout'!$B96))</f>
        <v>10.777663015</v>
      </c>
      <c r="X96" s="2">
        <f>IF($A96="GCAM",SUMIFS('GCAM By Region By Sector'!X:X,'GCAM By Region By Sector'!$C:$C,$C96,'GCAM By Region By Sector'!$B:$B,$B96)*10^3,SUMIFS('EPS Emissions'!Y:Y,'EPS Emissions'!$D:$D,'BAU Sector &amp; Region Breakout'!$C96,'EPS Emissions'!$C:$C,'BAU Sector &amp; Region Breakout'!$B96))</f>
        <v>11.163482969999999</v>
      </c>
      <c r="Y96" s="2">
        <f>IF($A96="GCAM",SUMIFS('GCAM By Region By Sector'!Y:Y,'GCAM By Region By Sector'!$C:$C,$C96,'GCAM By Region By Sector'!$B:$B,$B96)*10^3,SUMIFS('EPS Emissions'!Z:Z,'EPS Emissions'!$D:$D,'BAU Sector &amp; Region Breakout'!$C96,'EPS Emissions'!$C:$C,'BAU Sector &amp; Region Breakout'!$B96))</f>
        <v>11.576903173</v>
      </c>
      <c r="Z96" s="2">
        <f>IF($A96="GCAM",SUMIFS('GCAM By Region By Sector'!Z:Z,'GCAM By Region By Sector'!$C:$C,$C96,'GCAM By Region By Sector'!$B:$B,$B96)*10^3,SUMIFS('EPS Emissions'!AA:AA,'EPS Emissions'!$D:$D,'BAU Sector &amp; Region Breakout'!$C96,'EPS Emissions'!$C:$C,'BAU Sector &amp; Region Breakout'!$B96))</f>
        <v>11.990323375999999</v>
      </c>
      <c r="AA96" s="2">
        <f>IF($A96="GCAM",SUMIFS('GCAM By Region By Sector'!AA:AA,'GCAM By Region By Sector'!$C:$C,$C96,'GCAM By Region By Sector'!$B:$B,$B96)*10^3,SUMIFS('EPS Emissions'!AB:AB,'EPS Emissions'!$D:$D,'BAU Sector &amp; Region Breakout'!$C96,'EPS Emissions'!$C:$C,'BAU Sector &amp; Region Breakout'!$B96))</f>
        <v>12.403743579</v>
      </c>
      <c r="AB96" s="2">
        <f>IF($A96="GCAM",SUMIFS('GCAM By Region By Sector'!AB:AB,'GCAM By Region By Sector'!$C:$C,$C96,'GCAM By Region By Sector'!$B:$B,$B96)*10^3,SUMIFS('EPS Emissions'!AC:AC,'EPS Emissions'!$D:$D,'BAU Sector &amp; Region Breakout'!$C96,'EPS Emissions'!$C:$C,'BAU Sector &amp; Region Breakout'!$B96))</f>
        <v>12.817163782000002</v>
      </c>
      <c r="AC96" s="2">
        <f>IF($A96="GCAM",SUMIFS('GCAM By Region By Sector'!AC:AC,'GCAM By Region By Sector'!$C:$C,$C96,'GCAM By Region By Sector'!$B:$B,$B96)*10^3,SUMIFS('EPS Emissions'!AD:AD,'EPS Emissions'!$D:$D,'BAU Sector &amp; Region Breakout'!$C96,'EPS Emissions'!$C:$C,'BAU Sector &amp; Region Breakout'!$B96))</f>
        <v>13.230583985000001</v>
      </c>
      <c r="AD96" s="2">
        <f>IF($A96="GCAM",SUMIFS('GCAM By Region By Sector'!AD:AD,'GCAM By Region By Sector'!$C:$C,$C96,'GCAM By Region By Sector'!$B:$B,$B96)*10^3,SUMIFS('EPS Emissions'!AE:AE,'EPS Emissions'!$D:$D,'BAU Sector &amp; Region Breakout'!$C96,'EPS Emissions'!$C:$C,'BAU Sector &amp; Region Breakout'!$B96))</f>
        <v>13.651399548000001</v>
      </c>
      <c r="AE96" s="2">
        <f>IF($A96="GCAM",SUMIFS('GCAM By Region By Sector'!AE:AE,'GCAM By Region By Sector'!$C:$C,$C96,'GCAM By Region By Sector'!$B:$B,$B96)*10^3,SUMIFS('EPS Emissions'!AF:AF,'EPS Emissions'!$D:$D,'BAU Sector &amp; Region Breakout'!$C96,'EPS Emissions'!$C:$C,'BAU Sector &amp; Region Breakout'!$B96))</f>
        <v>14.072215111</v>
      </c>
      <c r="AF96" s="2">
        <f>IF($A96="GCAM",SUMIFS('GCAM By Region By Sector'!AF:AF,'GCAM By Region By Sector'!$C:$C,$C96,'GCAM By Region By Sector'!$B:$B,$B96)*10^3,SUMIFS('EPS Emissions'!AG:AG,'EPS Emissions'!$D:$D,'BAU Sector &amp; Region Breakout'!$C96,'EPS Emissions'!$C:$C,'BAU Sector &amp; Region Breakout'!$B96))</f>
        <v>14.493030674</v>
      </c>
      <c r="AG96" s="2">
        <f>IF($A96="GCAM",SUMIFS('GCAM By Region By Sector'!AG:AG,'GCAM By Region By Sector'!$C:$C,$C96,'GCAM By Region By Sector'!$B:$B,$B96)*10^3,SUMIFS('EPS Emissions'!AH:AH,'EPS Emissions'!$D:$D,'BAU Sector &amp; Region Breakout'!$C96,'EPS Emissions'!$C:$C,'BAU Sector &amp; Region Breakout'!$B96))</f>
        <v>14.913846237</v>
      </c>
      <c r="AH96" s="2">
        <f>IF($A96="GCAM",SUMIFS('GCAM By Region By Sector'!AH:AH,'GCAM By Region By Sector'!$C:$C,$C96,'GCAM By Region By Sector'!$B:$B,$B96)*10^3,SUMIFS('EPS Emissions'!AI:AI,'EPS Emissions'!$D:$D,'BAU Sector &amp; Region Breakout'!$C96,'EPS Emissions'!$C:$C,'BAU Sector &amp; Region Breakout'!$B96))</f>
        <v>15.334661799999999</v>
      </c>
    </row>
    <row r="97" spans="1:34" x14ac:dyDescent="0.35">
      <c r="A97" t="str">
        <f>VLOOKUP(B97,'BAU Global Total'!A$3:C$34,3,FALSE)</f>
        <v>GCAM</v>
      </c>
      <c r="B97" t="s">
        <v>25</v>
      </c>
      <c r="C97" t="s">
        <v>67</v>
      </c>
      <c r="D97" s="2">
        <f>IF($A97="GCAM",SUMIFS('GCAM By Region By Sector'!D:D,'GCAM By Region By Sector'!$C:$C,$C97,'GCAM By Region By Sector'!$B:$B,$B97)*10^3,SUMIFS('EPS Emissions'!E:E,'EPS Emissions'!$D:$D,'BAU Sector &amp; Region Breakout'!$C97,'EPS Emissions'!$C:$C,'BAU Sector &amp; Region Breakout'!$B97))</f>
        <v>48.605172203010653</v>
      </c>
      <c r="E97" s="2">
        <f>IF($A97="GCAM",SUMIFS('GCAM By Region By Sector'!E:E,'GCAM By Region By Sector'!$C:$C,$C97,'GCAM By Region By Sector'!$B:$B,$B97)*10^3,SUMIFS('EPS Emissions'!F:F,'EPS Emissions'!$D:$D,'BAU Sector &amp; Region Breakout'!$C97,'EPS Emissions'!$C:$C,'BAU Sector &amp; Region Breakout'!$B97))</f>
        <v>48.972464023218414</v>
      </c>
      <c r="F97" s="2">
        <f>IF($A97="GCAM",SUMIFS('GCAM By Region By Sector'!F:F,'GCAM By Region By Sector'!$C:$C,$C97,'GCAM By Region By Sector'!$B:$B,$B97)*10^3,SUMIFS('EPS Emissions'!G:G,'EPS Emissions'!$D:$D,'BAU Sector &amp; Region Breakout'!$C97,'EPS Emissions'!$C:$C,'BAU Sector &amp; Region Breakout'!$B97))</f>
        <v>49.339755843426175</v>
      </c>
      <c r="G97" s="2">
        <f>IF($A97="GCAM",SUMIFS('GCAM By Region By Sector'!G:G,'GCAM By Region By Sector'!$C:$C,$C97,'GCAM By Region By Sector'!$B:$B,$B97)*10^3,SUMIFS('EPS Emissions'!H:H,'EPS Emissions'!$D:$D,'BAU Sector &amp; Region Breakout'!$C97,'EPS Emissions'!$C:$C,'BAU Sector &amp; Region Breakout'!$B97))</f>
        <v>49.707047663633944</v>
      </c>
      <c r="H97" s="2">
        <f>IF($A97="GCAM",SUMIFS('GCAM By Region By Sector'!H:H,'GCAM By Region By Sector'!$C:$C,$C97,'GCAM By Region By Sector'!$B:$B,$B97)*10^3,SUMIFS('EPS Emissions'!I:I,'EPS Emissions'!$D:$D,'BAU Sector &amp; Region Breakout'!$C97,'EPS Emissions'!$C:$C,'BAU Sector &amp; Region Breakout'!$B97))</f>
        <v>50.074339483841705</v>
      </c>
      <c r="I97" s="2">
        <f>IF($A97="GCAM",SUMIFS('GCAM By Region By Sector'!I:I,'GCAM By Region By Sector'!$C:$C,$C97,'GCAM By Region By Sector'!$B:$B,$B97)*10^3,SUMIFS('EPS Emissions'!J:J,'EPS Emissions'!$D:$D,'BAU Sector &amp; Region Breakout'!$C97,'EPS Emissions'!$C:$C,'BAU Sector &amp; Region Breakout'!$B97))</f>
        <v>50.441631304049466</v>
      </c>
      <c r="J97" s="2">
        <f>IF($A97="GCAM",SUMIFS('GCAM By Region By Sector'!J:J,'GCAM By Region By Sector'!$C:$C,$C97,'GCAM By Region By Sector'!$B:$B,$B97)*10^3,SUMIFS('EPS Emissions'!K:K,'EPS Emissions'!$D:$D,'BAU Sector &amp; Region Breakout'!$C97,'EPS Emissions'!$C:$C,'BAU Sector &amp; Region Breakout'!$B97))</f>
        <v>50.769699628851406</v>
      </c>
      <c r="K97" s="2">
        <f>IF($A97="GCAM",SUMIFS('GCAM By Region By Sector'!K:K,'GCAM By Region By Sector'!$C:$C,$C97,'GCAM By Region By Sector'!$B:$B,$B97)*10^3,SUMIFS('EPS Emissions'!L:L,'EPS Emissions'!$D:$D,'BAU Sector &amp; Region Breakout'!$C97,'EPS Emissions'!$C:$C,'BAU Sector &amp; Region Breakout'!$B97))</f>
        <v>51.097767953653339</v>
      </c>
      <c r="L97" s="2">
        <f>IF($A97="GCAM",SUMIFS('GCAM By Region By Sector'!L:L,'GCAM By Region By Sector'!$C:$C,$C97,'GCAM By Region By Sector'!$B:$B,$B97)*10^3,SUMIFS('EPS Emissions'!M:M,'EPS Emissions'!$D:$D,'BAU Sector &amp; Region Breakout'!$C97,'EPS Emissions'!$C:$C,'BAU Sector &amp; Region Breakout'!$B97))</f>
        <v>51.425836278455279</v>
      </c>
      <c r="M97" s="2">
        <f>IF($A97="GCAM",SUMIFS('GCAM By Region By Sector'!M:M,'GCAM By Region By Sector'!$C:$C,$C97,'GCAM By Region By Sector'!$B:$B,$B97)*10^3,SUMIFS('EPS Emissions'!N:N,'EPS Emissions'!$D:$D,'BAU Sector &amp; Region Breakout'!$C97,'EPS Emissions'!$C:$C,'BAU Sector &amp; Region Breakout'!$B97))</f>
        <v>51.753904603257219</v>
      </c>
      <c r="N97" s="2">
        <f>IF($A97="GCAM",SUMIFS('GCAM By Region By Sector'!N:N,'GCAM By Region By Sector'!$C:$C,$C97,'GCAM By Region By Sector'!$B:$B,$B97)*10^3,SUMIFS('EPS Emissions'!O:O,'EPS Emissions'!$D:$D,'BAU Sector &amp; Region Breakout'!$C97,'EPS Emissions'!$C:$C,'BAU Sector &amp; Region Breakout'!$B97))</f>
        <v>52.081972928059152</v>
      </c>
      <c r="O97" s="2">
        <f>IF($A97="GCAM",SUMIFS('GCAM By Region By Sector'!O:O,'GCAM By Region By Sector'!$C:$C,$C97,'GCAM By Region By Sector'!$B:$B,$B97)*10^3,SUMIFS('EPS Emissions'!P:P,'EPS Emissions'!$D:$D,'BAU Sector &amp; Region Breakout'!$C97,'EPS Emissions'!$C:$C,'BAU Sector &amp; Region Breakout'!$B97))</f>
        <v>52.4002763608161</v>
      </c>
      <c r="P97" s="2">
        <f>IF($A97="GCAM",SUMIFS('GCAM By Region By Sector'!P:P,'GCAM By Region By Sector'!$C:$C,$C97,'GCAM By Region By Sector'!$B:$B,$B97)*10^3,SUMIFS('EPS Emissions'!Q:Q,'EPS Emissions'!$D:$D,'BAU Sector &amp; Region Breakout'!$C97,'EPS Emissions'!$C:$C,'BAU Sector &amp; Region Breakout'!$B97))</f>
        <v>52.718579793573042</v>
      </c>
      <c r="Q97" s="2">
        <f>IF($A97="GCAM",SUMIFS('GCAM By Region By Sector'!Q:Q,'GCAM By Region By Sector'!$C:$C,$C97,'GCAM By Region By Sector'!$B:$B,$B97)*10^3,SUMIFS('EPS Emissions'!R:R,'EPS Emissions'!$D:$D,'BAU Sector &amp; Region Breakout'!$C97,'EPS Emissions'!$C:$C,'BAU Sector &amp; Region Breakout'!$B97))</f>
        <v>53.036883226329991</v>
      </c>
      <c r="R97" s="2">
        <f>IF($A97="GCAM",SUMIFS('GCAM By Region By Sector'!R:R,'GCAM By Region By Sector'!$C:$C,$C97,'GCAM By Region By Sector'!$B:$B,$B97)*10^3,SUMIFS('EPS Emissions'!S:S,'EPS Emissions'!$D:$D,'BAU Sector &amp; Region Breakout'!$C97,'EPS Emissions'!$C:$C,'BAU Sector &amp; Region Breakout'!$B97))</f>
        <v>53.355186659086932</v>
      </c>
      <c r="S97" s="2">
        <f>IF($A97="GCAM",SUMIFS('GCAM By Region By Sector'!S:S,'GCAM By Region By Sector'!$C:$C,$C97,'GCAM By Region By Sector'!$B:$B,$B97)*10^3,SUMIFS('EPS Emissions'!T:T,'EPS Emissions'!$D:$D,'BAU Sector &amp; Region Breakout'!$C97,'EPS Emissions'!$C:$C,'BAU Sector &amp; Region Breakout'!$B97))</f>
        <v>53.673490091843874</v>
      </c>
      <c r="T97" s="2">
        <f>IF($A97="GCAM",SUMIFS('GCAM By Region By Sector'!T:T,'GCAM By Region By Sector'!$C:$C,$C97,'GCAM By Region By Sector'!$B:$B,$B97)*10^3,SUMIFS('EPS Emissions'!U:U,'EPS Emissions'!$D:$D,'BAU Sector &amp; Region Breakout'!$C97,'EPS Emissions'!$C:$C,'BAU Sector &amp; Region Breakout'!$B97))</f>
        <v>54.221945656503316</v>
      </c>
      <c r="U97" s="2">
        <f>IF($A97="GCAM",SUMIFS('GCAM By Region By Sector'!U:U,'GCAM By Region By Sector'!$C:$C,$C97,'GCAM By Region By Sector'!$B:$B,$B97)*10^3,SUMIFS('EPS Emissions'!V:V,'EPS Emissions'!$D:$D,'BAU Sector &amp; Region Breakout'!$C97,'EPS Emissions'!$C:$C,'BAU Sector &amp; Region Breakout'!$B97))</f>
        <v>54.770401221162757</v>
      </c>
      <c r="V97" s="2">
        <f>IF($A97="GCAM",SUMIFS('GCAM By Region By Sector'!V:V,'GCAM By Region By Sector'!$C:$C,$C97,'GCAM By Region By Sector'!$B:$B,$B97)*10^3,SUMIFS('EPS Emissions'!W:W,'EPS Emissions'!$D:$D,'BAU Sector &amp; Region Breakout'!$C97,'EPS Emissions'!$C:$C,'BAU Sector &amp; Region Breakout'!$B97))</f>
        <v>55.318856785822199</v>
      </c>
      <c r="W97" s="2">
        <f>IF($A97="GCAM",SUMIFS('GCAM By Region By Sector'!W:W,'GCAM By Region By Sector'!$C:$C,$C97,'GCAM By Region By Sector'!$B:$B,$B97)*10^3,SUMIFS('EPS Emissions'!X:X,'EPS Emissions'!$D:$D,'BAU Sector &amp; Region Breakout'!$C97,'EPS Emissions'!$C:$C,'BAU Sector &amp; Region Breakout'!$B97))</f>
        <v>55.86731235048164</v>
      </c>
      <c r="X97" s="2">
        <f>IF($A97="GCAM",SUMIFS('GCAM By Region By Sector'!X:X,'GCAM By Region By Sector'!$C:$C,$C97,'GCAM By Region By Sector'!$B:$B,$B97)*10^3,SUMIFS('EPS Emissions'!Y:Y,'EPS Emissions'!$D:$D,'BAU Sector &amp; Region Breakout'!$C97,'EPS Emissions'!$C:$C,'BAU Sector &amp; Region Breakout'!$B97))</f>
        <v>56.415767915141082</v>
      </c>
      <c r="Y97" s="2">
        <f>IF($A97="GCAM",SUMIFS('GCAM By Region By Sector'!Y:Y,'GCAM By Region By Sector'!$C:$C,$C97,'GCAM By Region By Sector'!$B:$B,$B97)*10^3,SUMIFS('EPS Emissions'!Z:Z,'EPS Emissions'!$D:$D,'BAU Sector &amp; Region Breakout'!$C97,'EPS Emissions'!$C:$C,'BAU Sector &amp; Region Breakout'!$B97))</f>
        <v>57.392003316668188</v>
      </c>
      <c r="Z97" s="2">
        <f>IF($A97="GCAM",SUMIFS('GCAM By Region By Sector'!Z:Z,'GCAM By Region By Sector'!$C:$C,$C97,'GCAM By Region By Sector'!$B:$B,$B97)*10^3,SUMIFS('EPS Emissions'!AA:AA,'EPS Emissions'!$D:$D,'BAU Sector &amp; Region Breakout'!$C97,'EPS Emissions'!$C:$C,'BAU Sector &amp; Region Breakout'!$B97))</f>
        <v>58.3682387181953</v>
      </c>
      <c r="AA97" s="2">
        <f>IF($A97="GCAM",SUMIFS('GCAM By Region By Sector'!AA:AA,'GCAM By Region By Sector'!$C:$C,$C97,'GCAM By Region By Sector'!$B:$B,$B97)*10^3,SUMIFS('EPS Emissions'!AB:AB,'EPS Emissions'!$D:$D,'BAU Sector &amp; Region Breakout'!$C97,'EPS Emissions'!$C:$C,'BAU Sector &amp; Region Breakout'!$B97))</f>
        <v>59.344474119722413</v>
      </c>
      <c r="AB97" s="2">
        <f>IF($A97="GCAM",SUMIFS('GCAM By Region By Sector'!AB:AB,'GCAM By Region By Sector'!$C:$C,$C97,'GCAM By Region By Sector'!$B:$B,$B97)*10^3,SUMIFS('EPS Emissions'!AC:AC,'EPS Emissions'!$D:$D,'BAU Sector &amp; Region Breakout'!$C97,'EPS Emissions'!$C:$C,'BAU Sector &amp; Region Breakout'!$B97))</f>
        <v>60.320709521249526</v>
      </c>
      <c r="AC97" s="2">
        <f>IF($A97="GCAM",SUMIFS('GCAM By Region By Sector'!AC:AC,'GCAM By Region By Sector'!$C:$C,$C97,'GCAM By Region By Sector'!$B:$B,$B97)*10^3,SUMIFS('EPS Emissions'!AD:AD,'EPS Emissions'!$D:$D,'BAU Sector &amp; Region Breakout'!$C97,'EPS Emissions'!$C:$C,'BAU Sector &amp; Region Breakout'!$B97))</f>
        <v>61.296944922776632</v>
      </c>
      <c r="AD97" s="2">
        <f>IF($A97="GCAM",SUMIFS('GCAM By Region By Sector'!AD:AD,'GCAM By Region By Sector'!$C:$C,$C97,'GCAM By Region By Sector'!$B:$B,$B97)*10^3,SUMIFS('EPS Emissions'!AE:AE,'EPS Emissions'!$D:$D,'BAU Sector &amp; Region Breakout'!$C97,'EPS Emissions'!$C:$C,'BAU Sector &amp; Region Breakout'!$B97))</f>
        <v>62.042798662390595</v>
      </c>
      <c r="AE97" s="2">
        <f>IF($A97="GCAM",SUMIFS('GCAM By Region By Sector'!AE:AE,'GCAM By Region By Sector'!$C:$C,$C97,'GCAM By Region By Sector'!$B:$B,$B97)*10^3,SUMIFS('EPS Emissions'!AF:AF,'EPS Emissions'!$D:$D,'BAU Sector &amp; Region Breakout'!$C97,'EPS Emissions'!$C:$C,'BAU Sector &amp; Region Breakout'!$B97))</f>
        <v>62.788652402004566</v>
      </c>
      <c r="AF97" s="2">
        <f>IF($A97="GCAM",SUMIFS('GCAM By Region By Sector'!AF:AF,'GCAM By Region By Sector'!$C:$C,$C97,'GCAM By Region By Sector'!$B:$B,$B97)*10^3,SUMIFS('EPS Emissions'!AG:AG,'EPS Emissions'!$D:$D,'BAU Sector &amp; Region Breakout'!$C97,'EPS Emissions'!$C:$C,'BAU Sector &amp; Region Breakout'!$B97))</f>
        <v>63.534506141618543</v>
      </c>
      <c r="AG97" s="2">
        <f>IF($A97="GCAM",SUMIFS('GCAM By Region By Sector'!AG:AG,'GCAM By Region By Sector'!$C:$C,$C97,'GCAM By Region By Sector'!$B:$B,$B97)*10^3,SUMIFS('EPS Emissions'!AH:AH,'EPS Emissions'!$D:$D,'BAU Sector &amp; Region Breakout'!$C97,'EPS Emissions'!$C:$C,'BAU Sector &amp; Region Breakout'!$B97))</f>
        <v>64.280359881232499</v>
      </c>
      <c r="AH97" s="2">
        <f>IF($A97="GCAM",SUMIFS('GCAM By Region By Sector'!AH:AH,'GCAM By Region By Sector'!$C:$C,$C97,'GCAM By Region By Sector'!$B:$B,$B97)*10^3,SUMIFS('EPS Emissions'!AI:AI,'EPS Emissions'!$D:$D,'BAU Sector &amp; Region Breakout'!$C97,'EPS Emissions'!$C:$C,'BAU Sector &amp; Region Breakout'!$B97))</f>
        <v>65.026213620846477</v>
      </c>
    </row>
    <row r="98" spans="1:34" x14ac:dyDescent="0.35">
      <c r="A98" t="str">
        <f>VLOOKUP(B98,'BAU Global Total'!A$3:C$34,3,FALSE)</f>
        <v>GCAM</v>
      </c>
      <c r="B98" t="s">
        <v>25</v>
      </c>
      <c r="C98" t="s">
        <v>68</v>
      </c>
      <c r="D98" s="2">
        <f>IF($A98="GCAM",SUMIFS('GCAM By Region By Sector'!D:D,'GCAM By Region By Sector'!$C:$C,$C98,'GCAM By Region By Sector'!$B:$B,$B98)*10^3,SUMIFS('EPS Emissions'!E:E,'EPS Emissions'!$D:$D,'BAU Sector &amp; Region Breakout'!$C98,'EPS Emissions'!$C:$C,'BAU Sector &amp; Region Breakout'!$B98))</f>
        <v>26.504690176000004</v>
      </c>
      <c r="E98" s="2">
        <f>IF($A98="GCAM",SUMIFS('GCAM By Region By Sector'!E:E,'GCAM By Region By Sector'!$C:$C,$C98,'GCAM By Region By Sector'!$B:$B,$B98)*10^3,SUMIFS('EPS Emissions'!F:F,'EPS Emissions'!$D:$D,'BAU Sector &amp; Region Breakout'!$C98,'EPS Emissions'!$C:$C,'BAU Sector &amp; Region Breakout'!$B98))</f>
        <v>26.742764826800002</v>
      </c>
      <c r="F98" s="2">
        <f>IF($A98="GCAM",SUMIFS('GCAM By Region By Sector'!F:F,'GCAM By Region By Sector'!$C:$C,$C98,'GCAM By Region By Sector'!$B:$B,$B98)*10^3,SUMIFS('EPS Emissions'!G:G,'EPS Emissions'!$D:$D,'BAU Sector &amp; Region Breakout'!$C98,'EPS Emissions'!$C:$C,'BAU Sector &amp; Region Breakout'!$B98))</f>
        <v>26.9808394776</v>
      </c>
      <c r="G98" s="2">
        <f>IF($A98="GCAM",SUMIFS('GCAM By Region By Sector'!G:G,'GCAM By Region By Sector'!$C:$C,$C98,'GCAM By Region By Sector'!$B:$B,$B98)*10^3,SUMIFS('EPS Emissions'!H:H,'EPS Emissions'!$D:$D,'BAU Sector &amp; Region Breakout'!$C98,'EPS Emissions'!$C:$C,'BAU Sector &amp; Region Breakout'!$B98))</f>
        <v>27.218914128399998</v>
      </c>
      <c r="H98" s="2">
        <f>IF($A98="GCAM",SUMIFS('GCAM By Region By Sector'!H:H,'GCAM By Region By Sector'!$C:$C,$C98,'GCAM By Region By Sector'!$B:$B,$B98)*10^3,SUMIFS('EPS Emissions'!I:I,'EPS Emissions'!$D:$D,'BAU Sector &amp; Region Breakout'!$C98,'EPS Emissions'!$C:$C,'BAU Sector &amp; Region Breakout'!$B98))</f>
        <v>27.456988779199996</v>
      </c>
      <c r="I98" s="2">
        <f>IF($A98="GCAM",SUMIFS('GCAM By Region By Sector'!I:I,'GCAM By Region By Sector'!$C:$C,$C98,'GCAM By Region By Sector'!$B:$B,$B98)*10^3,SUMIFS('EPS Emissions'!J:J,'EPS Emissions'!$D:$D,'BAU Sector &amp; Region Breakout'!$C98,'EPS Emissions'!$C:$C,'BAU Sector &amp; Region Breakout'!$B98))</f>
        <v>27.695063429999998</v>
      </c>
      <c r="J98" s="2">
        <f>IF($A98="GCAM",SUMIFS('GCAM By Region By Sector'!J:J,'GCAM By Region By Sector'!$C:$C,$C98,'GCAM By Region By Sector'!$B:$B,$B98)*10^3,SUMIFS('EPS Emissions'!K:K,'EPS Emissions'!$D:$D,'BAU Sector &amp; Region Breakout'!$C98,'EPS Emissions'!$C:$C,'BAU Sector &amp; Region Breakout'!$B98))</f>
        <v>27.953191555199997</v>
      </c>
      <c r="K98" s="2">
        <f>IF($A98="GCAM",SUMIFS('GCAM By Region By Sector'!K:K,'GCAM By Region By Sector'!$C:$C,$C98,'GCAM By Region By Sector'!$B:$B,$B98)*10^3,SUMIFS('EPS Emissions'!L:L,'EPS Emissions'!$D:$D,'BAU Sector &amp; Region Breakout'!$C98,'EPS Emissions'!$C:$C,'BAU Sector &amp; Region Breakout'!$B98))</f>
        <v>28.211319680399999</v>
      </c>
      <c r="L98" s="2">
        <f>IF($A98="GCAM",SUMIFS('GCAM By Region By Sector'!L:L,'GCAM By Region By Sector'!$C:$C,$C98,'GCAM By Region By Sector'!$B:$B,$B98)*10^3,SUMIFS('EPS Emissions'!M:M,'EPS Emissions'!$D:$D,'BAU Sector &amp; Region Breakout'!$C98,'EPS Emissions'!$C:$C,'BAU Sector &amp; Region Breakout'!$B98))</f>
        <v>28.469447805599998</v>
      </c>
      <c r="M98" s="2">
        <f>IF($A98="GCAM",SUMIFS('GCAM By Region By Sector'!M:M,'GCAM By Region By Sector'!$C:$C,$C98,'GCAM By Region By Sector'!$B:$B,$B98)*10^3,SUMIFS('EPS Emissions'!N:N,'EPS Emissions'!$D:$D,'BAU Sector &amp; Region Breakout'!$C98,'EPS Emissions'!$C:$C,'BAU Sector &amp; Region Breakout'!$B98))</f>
        <v>28.7275759308</v>
      </c>
      <c r="N98" s="2">
        <f>IF($A98="GCAM",SUMIFS('GCAM By Region By Sector'!N:N,'GCAM By Region By Sector'!$C:$C,$C98,'GCAM By Region By Sector'!$B:$B,$B98)*10^3,SUMIFS('EPS Emissions'!O:O,'EPS Emissions'!$D:$D,'BAU Sector &amp; Region Breakout'!$C98,'EPS Emissions'!$C:$C,'BAU Sector &amp; Region Breakout'!$B98))</f>
        <v>28.985704055999999</v>
      </c>
      <c r="O98" s="2">
        <f>IF($A98="GCAM",SUMIFS('GCAM By Region By Sector'!O:O,'GCAM By Region By Sector'!$C:$C,$C98,'GCAM By Region By Sector'!$B:$B,$B98)*10^3,SUMIFS('EPS Emissions'!P:P,'EPS Emissions'!$D:$D,'BAU Sector &amp; Region Breakout'!$C98,'EPS Emissions'!$C:$C,'BAU Sector &amp; Region Breakout'!$B98))</f>
        <v>29.366523468800001</v>
      </c>
      <c r="P98" s="2">
        <f>IF($A98="GCAM",SUMIFS('GCAM By Region By Sector'!P:P,'GCAM By Region By Sector'!$C:$C,$C98,'GCAM By Region By Sector'!$B:$B,$B98)*10^3,SUMIFS('EPS Emissions'!Q:Q,'EPS Emissions'!$D:$D,'BAU Sector &amp; Region Breakout'!$C98,'EPS Emissions'!$C:$C,'BAU Sector &amp; Region Breakout'!$B98))</f>
        <v>29.747342881600002</v>
      </c>
      <c r="Q98" s="2">
        <f>IF($A98="GCAM",SUMIFS('GCAM By Region By Sector'!Q:Q,'GCAM By Region By Sector'!$C:$C,$C98,'GCAM By Region By Sector'!$B:$B,$B98)*10^3,SUMIFS('EPS Emissions'!R:R,'EPS Emissions'!$D:$D,'BAU Sector &amp; Region Breakout'!$C98,'EPS Emissions'!$C:$C,'BAU Sector &amp; Region Breakout'!$B98))</f>
        <v>30.128162294399999</v>
      </c>
      <c r="R98" s="2">
        <f>IF($A98="GCAM",SUMIFS('GCAM By Region By Sector'!R:R,'GCAM By Region By Sector'!$C:$C,$C98,'GCAM By Region By Sector'!$B:$B,$B98)*10^3,SUMIFS('EPS Emissions'!S:S,'EPS Emissions'!$D:$D,'BAU Sector &amp; Region Breakout'!$C98,'EPS Emissions'!$C:$C,'BAU Sector &amp; Region Breakout'!$B98))</f>
        <v>30.508981707199997</v>
      </c>
      <c r="S98" s="2">
        <f>IF($A98="GCAM",SUMIFS('GCAM By Region By Sector'!S:S,'GCAM By Region By Sector'!$C:$C,$C98,'GCAM By Region By Sector'!$B:$B,$B98)*10^3,SUMIFS('EPS Emissions'!T:T,'EPS Emissions'!$D:$D,'BAU Sector &amp; Region Breakout'!$C98,'EPS Emissions'!$C:$C,'BAU Sector &amp; Region Breakout'!$B98))</f>
        <v>30.889801119999998</v>
      </c>
      <c r="T98" s="2">
        <f>IF($A98="GCAM",SUMIFS('GCAM By Region By Sector'!T:T,'GCAM By Region By Sector'!$C:$C,$C98,'GCAM By Region By Sector'!$B:$B,$B98)*10^3,SUMIFS('EPS Emissions'!U:U,'EPS Emissions'!$D:$D,'BAU Sector &amp; Region Breakout'!$C98,'EPS Emissions'!$C:$C,'BAU Sector &amp; Region Breakout'!$B98))</f>
        <v>31.356811874199995</v>
      </c>
      <c r="U98" s="2">
        <f>IF($A98="GCAM",SUMIFS('GCAM By Region By Sector'!U:U,'GCAM By Region By Sector'!$C:$C,$C98,'GCAM By Region By Sector'!$B:$B,$B98)*10^3,SUMIFS('EPS Emissions'!V:V,'EPS Emissions'!$D:$D,'BAU Sector &amp; Region Breakout'!$C98,'EPS Emissions'!$C:$C,'BAU Sector &amp; Region Breakout'!$B98))</f>
        <v>31.823822628400002</v>
      </c>
      <c r="V98" s="2">
        <f>IF($A98="GCAM",SUMIFS('GCAM By Region By Sector'!V:V,'GCAM By Region By Sector'!$C:$C,$C98,'GCAM By Region By Sector'!$B:$B,$B98)*10^3,SUMIFS('EPS Emissions'!W:W,'EPS Emissions'!$D:$D,'BAU Sector &amp; Region Breakout'!$C98,'EPS Emissions'!$C:$C,'BAU Sector &amp; Region Breakout'!$B98))</f>
        <v>32.290833382599999</v>
      </c>
      <c r="W98" s="2">
        <f>IF($A98="GCAM",SUMIFS('GCAM By Region By Sector'!W:W,'GCAM By Region By Sector'!$C:$C,$C98,'GCAM By Region By Sector'!$B:$B,$B98)*10^3,SUMIFS('EPS Emissions'!X:X,'EPS Emissions'!$D:$D,'BAU Sector &amp; Region Breakout'!$C98,'EPS Emissions'!$C:$C,'BAU Sector &amp; Region Breakout'!$B98))</f>
        <v>32.757844136800003</v>
      </c>
      <c r="X98" s="2">
        <f>IF($A98="GCAM",SUMIFS('GCAM By Region By Sector'!X:X,'GCAM By Region By Sector'!$C:$C,$C98,'GCAM By Region By Sector'!$B:$B,$B98)*10^3,SUMIFS('EPS Emissions'!Y:Y,'EPS Emissions'!$D:$D,'BAU Sector &amp; Region Breakout'!$C98,'EPS Emissions'!$C:$C,'BAU Sector &amp; Region Breakout'!$B98))</f>
        <v>33.224854891</v>
      </c>
      <c r="Y98" s="2">
        <f>IF($A98="GCAM",SUMIFS('GCAM By Region By Sector'!Y:Y,'GCAM By Region By Sector'!$C:$C,$C98,'GCAM By Region By Sector'!$B:$B,$B98)*10^3,SUMIFS('EPS Emissions'!Z:Z,'EPS Emissions'!$D:$D,'BAU Sector &amp; Region Breakout'!$C98,'EPS Emissions'!$C:$C,'BAU Sector &amp; Region Breakout'!$B98))</f>
        <v>33.731383879399999</v>
      </c>
      <c r="Z98" s="2">
        <f>IF($A98="GCAM",SUMIFS('GCAM By Region By Sector'!Z:Z,'GCAM By Region By Sector'!$C:$C,$C98,'GCAM By Region By Sector'!$B:$B,$B98)*10^3,SUMIFS('EPS Emissions'!AA:AA,'EPS Emissions'!$D:$D,'BAU Sector &amp; Region Breakout'!$C98,'EPS Emissions'!$C:$C,'BAU Sector &amp; Region Breakout'!$B98))</f>
        <v>34.237912867799999</v>
      </c>
      <c r="AA98" s="2">
        <f>IF($A98="GCAM",SUMIFS('GCAM By Region By Sector'!AA:AA,'GCAM By Region By Sector'!$C:$C,$C98,'GCAM By Region By Sector'!$B:$B,$B98)*10^3,SUMIFS('EPS Emissions'!AB:AB,'EPS Emissions'!$D:$D,'BAU Sector &amp; Region Breakout'!$C98,'EPS Emissions'!$C:$C,'BAU Sector &amp; Region Breakout'!$B98))</f>
        <v>34.744441856199998</v>
      </c>
      <c r="AB98" s="2">
        <f>IF($A98="GCAM",SUMIFS('GCAM By Region By Sector'!AB:AB,'GCAM By Region By Sector'!$C:$C,$C98,'GCAM By Region By Sector'!$B:$B,$B98)*10^3,SUMIFS('EPS Emissions'!AC:AC,'EPS Emissions'!$D:$D,'BAU Sector &amp; Region Breakout'!$C98,'EPS Emissions'!$C:$C,'BAU Sector &amp; Region Breakout'!$B98))</f>
        <v>35.250970844599998</v>
      </c>
      <c r="AC98" s="2">
        <f>IF($A98="GCAM",SUMIFS('GCAM By Region By Sector'!AC:AC,'GCAM By Region By Sector'!$C:$C,$C98,'GCAM By Region By Sector'!$B:$B,$B98)*10^3,SUMIFS('EPS Emissions'!AD:AD,'EPS Emissions'!$D:$D,'BAU Sector &amp; Region Breakout'!$C98,'EPS Emissions'!$C:$C,'BAU Sector &amp; Region Breakout'!$B98))</f>
        <v>35.757499832999997</v>
      </c>
      <c r="AD98" s="2">
        <f>IF($A98="GCAM",SUMIFS('GCAM By Region By Sector'!AD:AD,'GCAM By Region By Sector'!$C:$C,$C98,'GCAM By Region By Sector'!$B:$B,$B98)*10^3,SUMIFS('EPS Emissions'!AE:AE,'EPS Emissions'!$D:$D,'BAU Sector &amp; Region Breakout'!$C98,'EPS Emissions'!$C:$C,'BAU Sector &amp; Region Breakout'!$B98))</f>
        <v>36.230023240000001</v>
      </c>
      <c r="AE98" s="2">
        <f>IF($A98="GCAM",SUMIFS('GCAM By Region By Sector'!AE:AE,'GCAM By Region By Sector'!$C:$C,$C98,'GCAM By Region By Sector'!$B:$B,$B98)*10^3,SUMIFS('EPS Emissions'!AF:AF,'EPS Emissions'!$D:$D,'BAU Sector &amp; Region Breakout'!$C98,'EPS Emissions'!$C:$C,'BAU Sector &amp; Region Breakout'!$B98))</f>
        <v>36.702546646999998</v>
      </c>
      <c r="AF98" s="2">
        <f>IF($A98="GCAM",SUMIFS('GCAM By Region By Sector'!AF:AF,'GCAM By Region By Sector'!$C:$C,$C98,'GCAM By Region By Sector'!$B:$B,$B98)*10^3,SUMIFS('EPS Emissions'!AG:AG,'EPS Emissions'!$D:$D,'BAU Sector &amp; Region Breakout'!$C98,'EPS Emissions'!$C:$C,'BAU Sector &amp; Region Breakout'!$B98))</f>
        <v>37.175070054000003</v>
      </c>
      <c r="AG98" s="2">
        <f>IF($A98="GCAM",SUMIFS('GCAM By Region By Sector'!AG:AG,'GCAM By Region By Sector'!$C:$C,$C98,'GCAM By Region By Sector'!$B:$B,$B98)*10^3,SUMIFS('EPS Emissions'!AH:AH,'EPS Emissions'!$D:$D,'BAU Sector &amp; Region Breakout'!$C98,'EPS Emissions'!$C:$C,'BAU Sector &amp; Region Breakout'!$B98))</f>
        <v>37.647593461</v>
      </c>
      <c r="AH98" s="2">
        <f>IF($A98="GCAM",SUMIFS('GCAM By Region By Sector'!AH:AH,'GCAM By Region By Sector'!$C:$C,$C98,'GCAM By Region By Sector'!$B:$B,$B98)*10^3,SUMIFS('EPS Emissions'!AI:AI,'EPS Emissions'!$D:$D,'BAU Sector &amp; Region Breakout'!$C98,'EPS Emissions'!$C:$C,'BAU Sector &amp; Region Breakout'!$B98))</f>
        <v>38.120116868000004</v>
      </c>
    </row>
    <row r="99" spans="1:34" x14ac:dyDescent="0.35">
      <c r="A99" t="str">
        <f>VLOOKUP(B99,'BAU Global Total'!A$3:C$34,3,FALSE)</f>
        <v>GCAM</v>
      </c>
      <c r="B99" t="s">
        <v>25</v>
      </c>
      <c r="C99" t="s">
        <v>69</v>
      </c>
      <c r="D99" s="2">
        <f>IF($A99="GCAM",SUMIFS('GCAM By Region By Sector'!D:D,'GCAM By Region By Sector'!$C:$C,$C99,'GCAM By Region By Sector'!$B:$B,$B99)*10^3,SUMIFS('EPS Emissions'!E:E,'EPS Emissions'!$D:$D,'BAU Sector &amp; Region Breakout'!$C99,'EPS Emissions'!$C:$C,'BAU Sector &amp; Region Breakout'!$B99))</f>
        <v>0</v>
      </c>
      <c r="E99" s="2">
        <f>IF($A99="GCAM",SUMIFS('GCAM By Region By Sector'!E:E,'GCAM By Region By Sector'!$C:$C,$C99,'GCAM By Region By Sector'!$B:$B,$B99)*10^3,SUMIFS('EPS Emissions'!F:F,'EPS Emissions'!$D:$D,'BAU Sector &amp; Region Breakout'!$C99,'EPS Emissions'!$C:$C,'BAU Sector &amp; Region Breakout'!$B99))</f>
        <v>0</v>
      </c>
      <c r="F99" s="2">
        <f>IF($A99="GCAM",SUMIFS('GCAM By Region By Sector'!F:F,'GCAM By Region By Sector'!$C:$C,$C99,'GCAM By Region By Sector'!$B:$B,$B99)*10^3,SUMIFS('EPS Emissions'!G:G,'EPS Emissions'!$D:$D,'BAU Sector &amp; Region Breakout'!$C99,'EPS Emissions'!$C:$C,'BAU Sector &amp; Region Breakout'!$B99))</f>
        <v>0</v>
      </c>
      <c r="G99" s="2">
        <f>IF($A99="GCAM",SUMIFS('GCAM By Region By Sector'!G:G,'GCAM By Region By Sector'!$C:$C,$C99,'GCAM By Region By Sector'!$B:$B,$B99)*10^3,SUMIFS('EPS Emissions'!H:H,'EPS Emissions'!$D:$D,'BAU Sector &amp; Region Breakout'!$C99,'EPS Emissions'!$C:$C,'BAU Sector &amp; Region Breakout'!$B99))</f>
        <v>0</v>
      </c>
      <c r="H99" s="2">
        <f>IF($A99="GCAM",SUMIFS('GCAM By Region By Sector'!H:H,'GCAM By Region By Sector'!$C:$C,$C99,'GCAM By Region By Sector'!$B:$B,$B99)*10^3,SUMIFS('EPS Emissions'!I:I,'EPS Emissions'!$D:$D,'BAU Sector &amp; Region Breakout'!$C99,'EPS Emissions'!$C:$C,'BAU Sector &amp; Region Breakout'!$B99))</f>
        <v>0</v>
      </c>
      <c r="I99" s="2">
        <f>IF($A99="GCAM",SUMIFS('GCAM By Region By Sector'!I:I,'GCAM By Region By Sector'!$C:$C,$C99,'GCAM By Region By Sector'!$B:$B,$B99)*10^3,SUMIFS('EPS Emissions'!J:J,'EPS Emissions'!$D:$D,'BAU Sector &amp; Region Breakout'!$C99,'EPS Emissions'!$C:$C,'BAU Sector &amp; Region Breakout'!$B99))</f>
        <v>0</v>
      </c>
      <c r="J99" s="2">
        <f>IF($A99="GCAM",SUMIFS('GCAM By Region By Sector'!J:J,'GCAM By Region By Sector'!$C:$C,$C99,'GCAM By Region By Sector'!$B:$B,$B99)*10^3,SUMIFS('EPS Emissions'!K:K,'EPS Emissions'!$D:$D,'BAU Sector &amp; Region Breakout'!$C99,'EPS Emissions'!$C:$C,'BAU Sector &amp; Region Breakout'!$B99))</f>
        <v>0</v>
      </c>
      <c r="K99" s="2">
        <f>IF($A99="GCAM",SUMIFS('GCAM By Region By Sector'!K:K,'GCAM By Region By Sector'!$C:$C,$C99,'GCAM By Region By Sector'!$B:$B,$B99)*10^3,SUMIFS('EPS Emissions'!L:L,'EPS Emissions'!$D:$D,'BAU Sector &amp; Region Breakout'!$C99,'EPS Emissions'!$C:$C,'BAU Sector &amp; Region Breakout'!$B99))</f>
        <v>0</v>
      </c>
      <c r="L99" s="2">
        <f>IF($A99="GCAM",SUMIFS('GCAM By Region By Sector'!L:L,'GCAM By Region By Sector'!$C:$C,$C99,'GCAM By Region By Sector'!$B:$B,$B99)*10^3,SUMIFS('EPS Emissions'!M:M,'EPS Emissions'!$D:$D,'BAU Sector &amp; Region Breakout'!$C99,'EPS Emissions'!$C:$C,'BAU Sector &amp; Region Breakout'!$B99))</f>
        <v>0</v>
      </c>
      <c r="M99" s="2">
        <f>IF($A99="GCAM",SUMIFS('GCAM By Region By Sector'!M:M,'GCAM By Region By Sector'!$C:$C,$C99,'GCAM By Region By Sector'!$B:$B,$B99)*10^3,SUMIFS('EPS Emissions'!N:N,'EPS Emissions'!$D:$D,'BAU Sector &amp; Region Breakout'!$C99,'EPS Emissions'!$C:$C,'BAU Sector &amp; Region Breakout'!$B99))</f>
        <v>0</v>
      </c>
      <c r="N99" s="2">
        <f>IF($A99="GCAM",SUMIFS('GCAM By Region By Sector'!N:N,'GCAM By Region By Sector'!$C:$C,$C99,'GCAM By Region By Sector'!$B:$B,$B99)*10^3,SUMIFS('EPS Emissions'!O:O,'EPS Emissions'!$D:$D,'BAU Sector &amp; Region Breakout'!$C99,'EPS Emissions'!$C:$C,'BAU Sector &amp; Region Breakout'!$B99))</f>
        <v>0</v>
      </c>
      <c r="O99" s="2">
        <f>IF($A99="GCAM",SUMIFS('GCAM By Region By Sector'!O:O,'GCAM By Region By Sector'!$C:$C,$C99,'GCAM By Region By Sector'!$B:$B,$B99)*10^3,SUMIFS('EPS Emissions'!P:P,'EPS Emissions'!$D:$D,'BAU Sector &amp; Region Breakout'!$C99,'EPS Emissions'!$C:$C,'BAU Sector &amp; Region Breakout'!$B99))</f>
        <v>0</v>
      </c>
      <c r="P99" s="2">
        <f>IF($A99="GCAM",SUMIFS('GCAM By Region By Sector'!P:P,'GCAM By Region By Sector'!$C:$C,$C99,'GCAM By Region By Sector'!$B:$B,$B99)*10^3,SUMIFS('EPS Emissions'!Q:Q,'EPS Emissions'!$D:$D,'BAU Sector &amp; Region Breakout'!$C99,'EPS Emissions'!$C:$C,'BAU Sector &amp; Region Breakout'!$B99))</f>
        <v>0</v>
      </c>
      <c r="Q99" s="2">
        <f>IF($A99="GCAM",SUMIFS('GCAM By Region By Sector'!Q:Q,'GCAM By Region By Sector'!$C:$C,$C99,'GCAM By Region By Sector'!$B:$B,$B99)*10^3,SUMIFS('EPS Emissions'!R:R,'EPS Emissions'!$D:$D,'BAU Sector &amp; Region Breakout'!$C99,'EPS Emissions'!$C:$C,'BAU Sector &amp; Region Breakout'!$B99))</f>
        <v>0</v>
      </c>
      <c r="R99" s="2">
        <f>IF($A99="GCAM",SUMIFS('GCAM By Region By Sector'!R:R,'GCAM By Region By Sector'!$C:$C,$C99,'GCAM By Region By Sector'!$B:$B,$B99)*10^3,SUMIFS('EPS Emissions'!S:S,'EPS Emissions'!$D:$D,'BAU Sector &amp; Region Breakout'!$C99,'EPS Emissions'!$C:$C,'BAU Sector &amp; Region Breakout'!$B99))</f>
        <v>0</v>
      </c>
      <c r="S99" s="2">
        <f>IF($A99="GCAM",SUMIFS('GCAM By Region By Sector'!S:S,'GCAM By Region By Sector'!$C:$C,$C99,'GCAM By Region By Sector'!$B:$B,$B99)*10^3,SUMIFS('EPS Emissions'!T:T,'EPS Emissions'!$D:$D,'BAU Sector &amp; Region Breakout'!$C99,'EPS Emissions'!$C:$C,'BAU Sector &amp; Region Breakout'!$B99))</f>
        <v>0</v>
      </c>
      <c r="T99" s="2">
        <f>IF($A99="GCAM",SUMIFS('GCAM By Region By Sector'!T:T,'GCAM By Region By Sector'!$C:$C,$C99,'GCAM By Region By Sector'!$B:$B,$B99)*10^3,SUMIFS('EPS Emissions'!U:U,'EPS Emissions'!$D:$D,'BAU Sector &amp; Region Breakout'!$C99,'EPS Emissions'!$C:$C,'BAU Sector &amp; Region Breakout'!$B99))</f>
        <v>0</v>
      </c>
      <c r="U99" s="2">
        <f>IF($A99="GCAM",SUMIFS('GCAM By Region By Sector'!U:U,'GCAM By Region By Sector'!$C:$C,$C99,'GCAM By Region By Sector'!$B:$B,$B99)*10^3,SUMIFS('EPS Emissions'!V:V,'EPS Emissions'!$D:$D,'BAU Sector &amp; Region Breakout'!$C99,'EPS Emissions'!$C:$C,'BAU Sector &amp; Region Breakout'!$B99))</f>
        <v>0</v>
      </c>
      <c r="V99" s="2">
        <f>IF($A99="GCAM",SUMIFS('GCAM By Region By Sector'!V:V,'GCAM By Region By Sector'!$C:$C,$C99,'GCAM By Region By Sector'!$B:$B,$B99)*10^3,SUMIFS('EPS Emissions'!W:W,'EPS Emissions'!$D:$D,'BAU Sector &amp; Region Breakout'!$C99,'EPS Emissions'!$C:$C,'BAU Sector &amp; Region Breakout'!$B99))</f>
        <v>0</v>
      </c>
      <c r="W99" s="2">
        <f>IF($A99="GCAM",SUMIFS('GCAM By Region By Sector'!W:W,'GCAM By Region By Sector'!$C:$C,$C99,'GCAM By Region By Sector'!$B:$B,$B99)*10^3,SUMIFS('EPS Emissions'!X:X,'EPS Emissions'!$D:$D,'BAU Sector &amp; Region Breakout'!$C99,'EPS Emissions'!$C:$C,'BAU Sector &amp; Region Breakout'!$B99))</f>
        <v>0</v>
      </c>
      <c r="X99" s="2">
        <f>IF($A99="GCAM",SUMIFS('GCAM By Region By Sector'!X:X,'GCAM By Region By Sector'!$C:$C,$C99,'GCAM By Region By Sector'!$B:$B,$B99)*10^3,SUMIFS('EPS Emissions'!Y:Y,'EPS Emissions'!$D:$D,'BAU Sector &amp; Region Breakout'!$C99,'EPS Emissions'!$C:$C,'BAU Sector &amp; Region Breakout'!$B99))</f>
        <v>0</v>
      </c>
      <c r="Y99" s="2">
        <f>IF($A99="GCAM",SUMIFS('GCAM By Region By Sector'!Y:Y,'GCAM By Region By Sector'!$C:$C,$C99,'GCAM By Region By Sector'!$B:$B,$B99)*10^3,SUMIFS('EPS Emissions'!Z:Z,'EPS Emissions'!$D:$D,'BAU Sector &amp; Region Breakout'!$C99,'EPS Emissions'!$C:$C,'BAU Sector &amp; Region Breakout'!$B99))</f>
        <v>0</v>
      </c>
      <c r="Z99" s="2">
        <f>IF($A99="GCAM",SUMIFS('GCAM By Region By Sector'!Z:Z,'GCAM By Region By Sector'!$C:$C,$C99,'GCAM By Region By Sector'!$B:$B,$B99)*10^3,SUMIFS('EPS Emissions'!AA:AA,'EPS Emissions'!$D:$D,'BAU Sector &amp; Region Breakout'!$C99,'EPS Emissions'!$C:$C,'BAU Sector &amp; Region Breakout'!$B99))</f>
        <v>0</v>
      </c>
      <c r="AA99" s="2">
        <f>IF($A99="GCAM",SUMIFS('GCAM By Region By Sector'!AA:AA,'GCAM By Region By Sector'!$C:$C,$C99,'GCAM By Region By Sector'!$B:$B,$B99)*10^3,SUMIFS('EPS Emissions'!AB:AB,'EPS Emissions'!$D:$D,'BAU Sector &amp; Region Breakout'!$C99,'EPS Emissions'!$C:$C,'BAU Sector &amp; Region Breakout'!$B99))</f>
        <v>0</v>
      </c>
      <c r="AB99" s="2">
        <f>IF($A99="GCAM",SUMIFS('GCAM By Region By Sector'!AB:AB,'GCAM By Region By Sector'!$C:$C,$C99,'GCAM By Region By Sector'!$B:$B,$B99)*10^3,SUMIFS('EPS Emissions'!AC:AC,'EPS Emissions'!$D:$D,'BAU Sector &amp; Region Breakout'!$C99,'EPS Emissions'!$C:$C,'BAU Sector &amp; Region Breakout'!$B99))</f>
        <v>0</v>
      </c>
      <c r="AC99" s="2">
        <f>IF($A99="GCAM",SUMIFS('GCAM By Region By Sector'!AC:AC,'GCAM By Region By Sector'!$C:$C,$C99,'GCAM By Region By Sector'!$B:$B,$B99)*10^3,SUMIFS('EPS Emissions'!AD:AD,'EPS Emissions'!$D:$D,'BAU Sector &amp; Region Breakout'!$C99,'EPS Emissions'!$C:$C,'BAU Sector &amp; Region Breakout'!$B99))</f>
        <v>0</v>
      </c>
      <c r="AD99" s="2">
        <f>IF($A99="GCAM",SUMIFS('GCAM By Region By Sector'!AD:AD,'GCAM By Region By Sector'!$C:$C,$C99,'GCAM By Region By Sector'!$B:$B,$B99)*10^3,SUMIFS('EPS Emissions'!AE:AE,'EPS Emissions'!$D:$D,'BAU Sector &amp; Region Breakout'!$C99,'EPS Emissions'!$C:$C,'BAU Sector &amp; Region Breakout'!$B99))</f>
        <v>0</v>
      </c>
      <c r="AE99" s="2">
        <f>IF($A99="GCAM",SUMIFS('GCAM By Region By Sector'!AE:AE,'GCAM By Region By Sector'!$C:$C,$C99,'GCAM By Region By Sector'!$B:$B,$B99)*10^3,SUMIFS('EPS Emissions'!AF:AF,'EPS Emissions'!$D:$D,'BAU Sector &amp; Region Breakout'!$C99,'EPS Emissions'!$C:$C,'BAU Sector &amp; Region Breakout'!$B99))</f>
        <v>0</v>
      </c>
      <c r="AF99" s="2">
        <f>IF($A99="GCAM",SUMIFS('GCAM By Region By Sector'!AF:AF,'GCAM By Region By Sector'!$C:$C,$C99,'GCAM By Region By Sector'!$B:$B,$B99)*10^3,SUMIFS('EPS Emissions'!AG:AG,'EPS Emissions'!$D:$D,'BAU Sector &amp; Region Breakout'!$C99,'EPS Emissions'!$C:$C,'BAU Sector &amp; Region Breakout'!$B99))</f>
        <v>0</v>
      </c>
      <c r="AG99" s="2">
        <f>IF($A99="GCAM",SUMIFS('GCAM By Region By Sector'!AG:AG,'GCAM By Region By Sector'!$C:$C,$C99,'GCAM By Region By Sector'!$B:$B,$B99)*10^3,SUMIFS('EPS Emissions'!AH:AH,'EPS Emissions'!$D:$D,'BAU Sector &amp; Region Breakout'!$C99,'EPS Emissions'!$C:$C,'BAU Sector &amp; Region Breakout'!$B99))</f>
        <v>0</v>
      </c>
      <c r="AH99" s="2">
        <f>IF($A99="GCAM",SUMIFS('GCAM By Region By Sector'!AH:AH,'GCAM By Region By Sector'!$C:$C,$C99,'GCAM By Region By Sector'!$B:$B,$B99)*10^3,SUMIFS('EPS Emissions'!AI:AI,'EPS Emissions'!$D:$D,'BAU Sector &amp; Region Breakout'!$C99,'EPS Emissions'!$C:$C,'BAU Sector &amp; Region Breakout'!$B99))</f>
        <v>0</v>
      </c>
    </row>
    <row r="100" spans="1:34" x14ac:dyDescent="0.35">
      <c r="A100" t="str">
        <f>VLOOKUP(B100,'BAU Global Total'!A$3:C$34,3,FALSE)</f>
        <v>GCAM</v>
      </c>
      <c r="B100" t="s">
        <v>26</v>
      </c>
      <c r="C100" t="s">
        <v>60</v>
      </c>
      <c r="D100" s="2">
        <f>IF($A100="GCAM",SUMIFS('GCAM By Region By Sector'!D:D,'GCAM By Region By Sector'!$C:$C,$C100,'GCAM By Region By Sector'!$B:$B,$B100)*10^3,SUMIFS('EPS Emissions'!E:E,'EPS Emissions'!$D:$D,'BAU Sector &amp; Region Breakout'!$C100,'EPS Emissions'!$C:$C,'BAU Sector &amp; Region Breakout'!$B100))</f>
        <v>124.56437612952051</v>
      </c>
      <c r="E100" s="2">
        <f>IF($A100="GCAM",SUMIFS('GCAM By Region By Sector'!E:E,'GCAM By Region By Sector'!$C:$C,$C100,'GCAM By Region By Sector'!$B:$B,$B100)*10^3,SUMIFS('EPS Emissions'!F:F,'EPS Emissions'!$D:$D,'BAU Sector &amp; Region Breakout'!$C100,'EPS Emissions'!$C:$C,'BAU Sector &amp; Region Breakout'!$B100))</f>
        <v>127.25470737804942</v>
      </c>
      <c r="F100" s="2">
        <f>IF($A100="GCAM",SUMIFS('GCAM By Region By Sector'!F:F,'GCAM By Region By Sector'!$C:$C,$C100,'GCAM By Region By Sector'!$B:$B,$B100)*10^3,SUMIFS('EPS Emissions'!G:G,'EPS Emissions'!$D:$D,'BAU Sector &amp; Region Breakout'!$C100,'EPS Emissions'!$C:$C,'BAU Sector &amp; Region Breakout'!$B100))</f>
        <v>129.94503862657834</v>
      </c>
      <c r="G100" s="2">
        <f>IF($A100="GCAM",SUMIFS('GCAM By Region By Sector'!G:G,'GCAM By Region By Sector'!$C:$C,$C100,'GCAM By Region By Sector'!$B:$B,$B100)*10^3,SUMIFS('EPS Emissions'!H:H,'EPS Emissions'!$D:$D,'BAU Sector &amp; Region Breakout'!$C100,'EPS Emissions'!$C:$C,'BAU Sector &amp; Region Breakout'!$B100))</f>
        <v>132.63536987510722</v>
      </c>
      <c r="H100" s="2">
        <f>IF($A100="GCAM",SUMIFS('GCAM By Region By Sector'!H:H,'GCAM By Region By Sector'!$C:$C,$C100,'GCAM By Region By Sector'!$B:$B,$B100)*10^3,SUMIFS('EPS Emissions'!I:I,'EPS Emissions'!$D:$D,'BAU Sector &amp; Region Breakout'!$C100,'EPS Emissions'!$C:$C,'BAU Sector &amp; Region Breakout'!$B100))</f>
        <v>135.32570112363612</v>
      </c>
      <c r="I100" s="2">
        <f>IF($A100="GCAM",SUMIFS('GCAM By Region By Sector'!I:I,'GCAM By Region By Sector'!$C:$C,$C100,'GCAM By Region By Sector'!$B:$B,$B100)*10^3,SUMIFS('EPS Emissions'!J:J,'EPS Emissions'!$D:$D,'BAU Sector &amp; Region Breakout'!$C100,'EPS Emissions'!$C:$C,'BAU Sector &amp; Region Breakout'!$B100))</f>
        <v>138.01603237216503</v>
      </c>
      <c r="J100" s="2">
        <f>IF($A100="GCAM",SUMIFS('GCAM By Region By Sector'!J:J,'GCAM By Region By Sector'!$C:$C,$C100,'GCAM By Region By Sector'!$B:$B,$B100)*10^3,SUMIFS('EPS Emissions'!K:K,'EPS Emissions'!$D:$D,'BAU Sector &amp; Region Breakout'!$C100,'EPS Emissions'!$C:$C,'BAU Sector &amp; Region Breakout'!$B100))</f>
        <v>141.22526727152251</v>
      </c>
      <c r="K100" s="2">
        <f>IF($A100="GCAM",SUMIFS('GCAM By Region By Sector'!K:K,'GCAM By Region By Sector'!$C:$C,$C100,'GCAM By Region By Sector'!$B:$B,$B100)*10^3,SUMIFS('EPS Emissions'!L:L,'EPS Emissions'!$D:$D,'BAU Sector &amp; Region Breakout'!$C100,'EPS Emissions'!$C:$C,'BAU Sector &amp; Region Breakout'!$B100))</f>
        <v>144.43450217087999</v>
      </c>
      <c r="L100" s="2">
        <f>IF($A100="GCAM",SUMIFS('GCAM By Region By Sector'!L:L,'GCAM By Region By Sector'!$C:$C,$C100,'GCAM By Region By Sector'!$B:$B,$B100)*10^3,SUMIFS('EPS Emissions'!M:M,'EPS Emissions'!$D:$D,'BAU Sector &amp; Region Breakout'!$C100,'EPS Emissions'!$C:$C,'BAU Sector &amp; Region Breakout'!$B100))</f>
        <v>147.64373707023748</v>
      </c>
      <c r="M100" s="2">
        <f>IF($A100="GCAM",SUMIFS('GCAM By Region By Sector'!M:M,'GCAM By Region By Sector'!$C:$C,$C100,'GCAM By Region By Sector'!$B:$B,$B100)*10^3,SUMIFS('EPS Emissions'!N:N,'EPS Emissions'!$D:$D,'BAU Sector &amp; Region Breakout'!$C100,'EPS Emissions'!$C:$C,'BAU Sector &amp; Region Breakout'!$B100))</f>
        <v>150.85297196959496</v>
      </c>
      <c r="N100" s="2">
        <f>IF($A100="GCAM",SUMIFS('GCAM By Region By Sector'!N:N,'GCAM By Region By Sector'!$C:$C,$C100,'GCAM By Region By Sector'!$B:$B,$B100)*10^3,SUMIFS('EPS Emissions'!O:O,'EPS Emissions'!$D:$D,'BAU Sector &amp; Region Breakout'!$C100,'EPS Emissions'!$C:$C,'BAU Sector &amp; Region Breakout'!$B100))</f>
        <v>154.06220686895244</v>
      </c>
      <c r="O100" s="2">
        <f>IF($A100="GCAM",SUMIFS('GCAM By Region By Sector'!O:O,'GCAM By Region By Sector'!$C:$C,$C100,'GCAM By Region By Sector'!$B:$B,$B100)*10^3,SUMIFS('EPS Emissions'!P:P,'EPS Emissions'!$D:$D,'BAU Sector &amp; Region Breakout'!$C100,'EPS Emissions'!$C:$C,'BAU Sector &amp; Region Breakout'!$B100))</f>
        <v>157.22324692413736</v>
      </c>
      <c r="P100" s="2">
        <f>IF($A100="GCAM",SUMIFS('GCAM By Region By Sector'!P:P,'GCAM By Region By Sector'!$C:$C,$C100,'GCAM By Region By Sector'!$B:$B,$B100)*10^3,SUMIFS('EPS Emissions'!Q:Q,'EPS Emissions'!$D:$D,'BAU Sector &amp; Region Breakout'!$C100,'EPS Emissions'!$C:$C,'BAU Sector &amp; Region Breakout'!$B100))</f>
        <v>160.38428697932227</v>
      </c>
      <c r="Q100" s="2">
        <f>IF($A100="GCAM",SUMIFS('GCAM By Region By Sector'!Q:Q,'GCAM By Region By Sector'!$C:$C,$C100,'GCAM By Region By Sector'!$B:$B,$B100)*10^3,SUMIFS('EPS Emissions'!R:R,'EPS Emissions'!$D:$D,'BAU Sector &amp; Region Breakout'!$C100,'EPS Emissions'!$C:$C,'BAU Sector &amp; Region Breakout'!$B100))</f>
        <v>163.54532703450718</v>
      </c>
      <c r="R100" s="2">
        <f>IF($A100="GCAM",SUMIFS('GCAM By Region By Sector'!R:R,'GCAM By Region By Sector'!$C:$C,$C100,'GCAM By Region By Sector'!$B:$B,$B100)*10^3,SUMIFS('EPS Emissions'!S:S,'EPS Emissions'!$D:$D,'BAU Sector &amp; Region Breakout'!$C100,'EPS Emissions'!$C:$C,'BAU Sector &amp; Region Breakout'!$B100))</f>
        <v>166.70636708969212</v>
      </c>
      <c r="S100" s="2">
        <f>IF($A100="GCAM",SUMIFS('GCAM By Region By Sector'!S:S,'GCAM By Region By Sector'!$C:$C,$C100,'GCAM By Region By Sector'!$B:$B,$B100)*10^3,SUMIFS('EPS Emissions'!T:T,'EPS Emissions'!$D:$D,'BAU Sector &amp; Region Breakout'!$C100,'EPS Emissions'!$C:$C,'BAU Sector &amp; Region Breakout'!$B100))</f>
        <v>169.86740714487703</v>
      </c>
      <c r="T100" s="2">
        <f>IF($A100="GCAM",SUMIFS('GCAM By Region By Sector'!T:T,'GCAM By Region By Sector'!$C:$C,$C100,'GCAM By Region By Sector'!$B:$B,$B100)*10^3,SUMIFS('EPS Emissions'!U:U,'EPS Emissions'!$D:$D,'BAU Sector &amp; Region Breakout'!$C100,'EPS Emissions'!$C:$C,'BAU Sector &amp; Region Breakout'!$B100))</f>
        <v>172.66910273572427</v>
      </c>
      <c r="U100" s="2">
        <f>IF($A100="GCAM",SUMIFS('GCAM By Region By Sector'!U:U,'GCAM By Region By Sector'!$C:$C,$C100,'GCAM By Region By Sector'!$B:$B,$B100)*10^3,SUMIFS('EPS Emissions'!V:V,'EPS Emissions'!$D:$D,'BAU Sector &amp; Region Breakout'!$C100,'EPS Emissions'!$C:$C,'BAU Sector &amp; Region Breakout'!$B100))</f>
        <v>175.47079832657153</v>
      </c>
      <c r="V100" s="2">
        <f>IF($A100="GCAM",SUMIFS('GCAM By Region By Sector'!V:V,'GCAM By Region By Sector'!$C:$C,$C100,'GCAM By Region By Sector'!$B:$B,$B100)*10^3,SUMIFS('EPS Emissions'!W:W,'EPS Emissions'!$D:$D,'BAU Sector &amp; Region Breakout'!$C100,'EPS Emissions'!$C:$C,'BAU Sector &amp; Region Breakout'!$B100))</f>
        <v>178.27249391741879</v>
      </c>
      <c r="W100" s="2">
        <f>IF($A100="GCAM",SUMIFS('GCAM By Region By Sector'!W:W,'GCAM By Region By Sector'!$C:$C,$C100,'GCAM By Region By Sector'!$B:$B,$B100)*10^3,SUMIFS('EPS Emissions'!X:X,'EPS Emissions'!$D:$D,'BAU Sector &amp; Region Breakout'!$C100,'EPS Emissions'!$C:$C,'BAU Sector &amp; Region Breakout'!$B100))</f>
        <v>181.07418950826604</v>
      </c>
      <c r="X100" s="2">
        <f>IF($A100="GCAM",SUMIFS('GCAM By Region By Sector'!X:X,'GCAM By Region By Sector'!$C:$C,$C100,'GCAM By Region By Sector'!$B:$B,$B100)*10^3,SUMIFS('EPS Emissions'!Y:Y,'EPS Emissions'!$D:$D,'BAU Sector &amp; Region Breakout'!$C100,'EPS Emissions'!$C:$C,'BAU Sector &amp; Region Breakout'!$B100))</f>
        <v>183.87588509911328</v>
      </c>
      <c r="Y100" s="2">
        <f>IF($A100="GCAM",SUMIFS('GCAM By Region By Sector'!Y:Y,'GCAM By Region By Sector'!$C:$C,$C100,'GCAM By Region By Sector'!$B:$B,$B100)*10^3,SUMIFS('EPS Emissions'!Z:Z,'EPS Emissions'!$D:$D,'BAU Sector &amp; Region Breakout'!$C100,'EPS Emissions'!$C:$C,'BAU Sector &amp; Region Breakout'!$B100))</f>
        <v>186.35472550739365</v>
      </c>
      <c r="Z100" s="2">
        <f>IF($A100="GCAM",SUMIFS('GCAM By Region By Sector'!Z:Z,'GCAM By Region By Sector'!$C:$C,$C100,'GCAM By Region By Sector'!$B:$B,$B100)*10^3,SUMIFS('EPS Emissions'!AA:AA,'EPS Emissions'!$D:$D,'BAU Sector &amp; Region Breakout'!$C100,'EPS Emissions'!$C:$C,'BAU Sector &amp; Region Breakout'!$B100))</f>
        <v>188.833565915674</v>
      </c>
      <c r="AA100" s="2">
        <f>IF($A100="GCAM",SUMIFS('GCAM By Region By Sector'!AA:AA,'GCAM By Region By Sector'!$C:$C,$C100,'GCAM By Region By Sector'!$B:$B,$B100)*10^3,SUMIFS('EPS Emissions'!AB:AB,'EPS Emissions'!$D:$D,'BAU Sector &amp; Region Breakout'!$C100,'EPS Emissions'!$C:$C,'BAU Sector &amp; Region Breakout'!$B100))</f>
        <v>191.31240632395435</v>
      </c>
      <c r="AB100" s="2">
        <f>IF($A100="GCAM",SUMIFS('GCAM By Region By Sector'!AB:AB,'GCAM By Region By Sector'!$C:$C,$C100,'GCAM By Region By Sector'!$B:$B,$B100)*10^3,SUMIFS('EPS Emissions'!AC:AC,'EPS Emissions'!$D:$D,'BAU Sector &amp; Region Breakout'!$C100,'EPS Emissions'!$C:$C,'BAU Sector &amp; Region Breakout'!$B100))</f>
        <v>193.7912467322347</v>
      </c>
      <c r="AC100" s="2">
        <f>IF($A100="GCAM",SUMIFS('GCAM By Region By Sector'!AC:AC,'GCAM By Region By Sector'!$C:$C,$C100,'GCAM By Region By Sector'!$B:$B,$B100)*10^3,SUMIFS('EPS Emissions'!AD:AD,'EPS Emissions'!$D:$D,'BAU Sector &amp; Region Breakout'!$C100,'EPS Emissions'!$C:$C,'BAU Sector &amp; Region Breakout'!$B100))</f>
        <v>196.27008714051505</v>
      </c>
      <c r="AD100" s="2">
        <f>IF($A100="GCAM",SUMIFS('GCAM By Region By Sector'!AD:AD,'GCAM By Region By Sector'!$C:$C,$C100,'GCAM By Region By Sector'!$B:$B,$B100)*10^3,SUMIFS('EPS Emissions'!AE:AE,'EPS Emissions'!$D:$D,'BAU Sector &amp; Region Breakout'!$C100,'EPS Emissions'!$C:$C,'BAU Sector &amp; Region Breakout'!$B100))</f>
        <v>198.33881920987392</v>
      </c>
      <c r="AE100" s="2">
        <f>IF($A100="GCAM",SUMIFS('GCAM By Region By Sector'!AE:AE,'GCAM By Region By Sector'!$C:$C,$C100,'GCAM By Region By Sector'!$B:$B,$B100)*10^3,SUMIFS('EPS Emissions'!AF:AF,'EPS Emissions'!$D:$D,'BAU Sector &amp; Region Breakout'!$C100,'EPS Emissions'!$C:$C,'BAU Sector &amp; Region Breakout'!$B100))</f>
        <v>200.40755127923279</v>
      </c>
      <c r="AF100" s="2">
        <f>IF($A100="GCAM",SUMIFS('GCAM By Region By Sector'!AF:AF,'GCAM By Region By Sector'!$C:$C,$C100,'GCAM By Region By Sector'!$B:$B,$B100)*10^3,SUMIFS('EPS Emissions'!AG:AG,'EPS Emissions'!$D:$D,'BAU Sector &amp; Region Breakout'!$C100,'EPS Emissions'!$C:$C,'BAU Sector &amp; Region Breakout'!$B100))</f>
        <v>202.47628334859169</v>
      </c>
      <c r="AG100" s="2">
        <f>IF($A100="GCAM",SUMIFS('GCAM By Region By Sector'!AG:AG,'GCAM By Region By Sector'!$C:$C,$C100,'GCAM By Region By Sector'!$B:$B,$B100)*10^3,SUMIFS('EPS Emissions'!AH:AH,'EPS Emissions'!$D:$D,'BAU Sector &amp; Region Breakout'!$C100,'EPS Emissions'!$C:$C,'BAU Sector &amp; Region Breakout'!$B100))</f>
        <v>204.54501541795057</v>
      </c>
      <c r="AH100" s="2">
        <f>IF($A100="GCAM",SUMIFS('GCAM By Region By Sector'!AH:AH,'GCAM By Region By Sector'!$C:$C,$C100,'GCAM By Region By Sector'!$B:$B,$B100)*10^3,SUMIFS('EPS Emissions'!AI:AI,'EPS Emissions'!$D:$D,'BAU Sector &amp; Region Breakout'!$C100,'EPS Emissions'!$C:$C,'BAU Sector &amp; Region Breakout'!$B100))</f>
        <v>206.61374748730944</v>
      </c>
    </row>
    <row r="101" spans="1:34" x14ac:dyDescent="0.35">
      <c r="A101" t="str">
        <f>VLOOKUP(B101,'BAU Global Total'!A$3:C$34,3,FALSE)</f>
        <v>GCAM</v>
      </c>
      <c r="B101" t="s">
        <v>26</v>
      </c>
      <c r="C101" t="s">
        <v>61</v>
      </c>
      <c r="D101" s="2">
        <f>IF($A101="GCAM",SUMIFS('GCAM By Region By Sector'!D:D,'GCAM By Region By Sector'!$C:$C,$C101,'GCAM By Region By Sector'!$B:$B,$B101)*10^3,SUMIFS('EPS Emissions'!E:E,'EPS Emissions'!$D:$D,'BAU Sector &amp; Region Breakout'!$C101,'EPS Emissions'!$C:$C,'BAU Sector &amp; Region Breakout'!$B101))</f>
        <v>0</v>
      </c>
      <c r="E101" s="2">
        <f>IF($A101="GCAM",SUMIFS('GCAM By Region By Sector'!E:E,'GCAM By Region By Sector'!$C:$C,$C101,'GCAM By Region By Sector'!$B:$B,$B101)*10^3,SUMIFS('EPS Emissions'!F:F,'EPS Emissions'!$D:$D,'BAU Sector &amp; Region Breakout'!$C101,'EPS Emissions'!$C:$C,'BAU Sector &amp; Region Breakout'!$B101))</f>
        <v>0.25359457976799998</v>
      </c>
      <c r="F101" s="2">
        <f>IF($A101="GCAM",SUMIFS('GCAM By Region By Sector'!F:F,'GCAM By Region By Sector'!$C:$C,$C101,'GCAM By Region By Sector'!$B:$B,$B101)*10^3,SUMIFS('EPS Emissions'!G:G,'EPS Emissions'!$D:$D,'BAU Sector &amp; Region Breakout'!$C101,'EPS Emissions'!$C:$C,'BAU Sector &amp; Region Breakout'!$B101))</f>
        <v>0.50718915953599997</v>
      </c>
      <c r="G101" s="2">
        <f>IF($A101="GCAM",SUMIFS('GCAM By Region By Sector'!G:G,'GCAM By Region By Sector'!$C:$C,$C101,'GCAM By Region By Sector'!$B:$B,$B101)*10^3,SUMIFS('EPS Emissions'!H:H,'EPS Emissions'!$D:$D,'BAU Sector &amp; Region Breakout'!$C101,'EPS Emissions'!$C:$C,'BAU Sector &amp; Region Breakout'!$B101))</f>
        <v>0.76078373930400012</v>
      </c>
      <c r="H101" s="2">
        <f>IF($A101="GCAM",SUMIFS('GCAM By Region By Sector'!H:H,'GCAM By Region By Sector'!$C:$C,$C101,'GCAM By Region By Sector'!$B:$B,$B101)*10^3,SUMIFS('EPS Emissions'!I:I,'EPS Emissions'!$D:$D,'BAU Sector &amp; Region Breakout'!$C101,'EPS Emissions'!$C:$C,'BAU Sector &amp; Region Breakout'!$B101))</f>
        <v>1.0143783190719999</v>
      </c>
      <c r="I101" s="2">
        <f>IF($A101="GCAM",SUMIFS('GCAM By Region By Sector'!I:I,'GCAM By Region By Sector'!$C:$C,$C101,'GCAM By Region By Sector'!$B:$B,$B101)*10^3,SUMIFS('EPS Emissions'!J:J,'EPS Emissions'!$D:$D,'BAU Sector &amp; Region Breakout'!$C101,'EPS Emissions'!$C:$C,'BAU Sector &amp; Region Breakout'!$B101))</f>
        <v>1.2679728988400001</v>
      </c>
      <c r="J101" s="2">
        <f>IF($A101="GCAM",SUMIFS('GCAM By Region By Sector'!J:J,'GCAM By Region By Sector'!$C:$C,$C101,'GCAM By Region By Sector'!$B:$B,$B101)*10^3,SUMIFS('EPS Emissions'!K:K,'EPS Emissions'!$D:$D,'BAU Sector &amp; Region Breakout'!$C101,'EPS Emissions'!$C:$C,'BAU Sector &amp; Region Breakout'!$B101))</f>
        <v>1.834338007528</v>
      </c>
      <c r="K101" s="2">
        <f>IF($A101="GCAM",SUMIFS('GCAM By Region By Sector'!K:K,'GCAM By Region By Sector'!$C:$C,$C101,'GCAM By Region By Sector'!$B:$B,$B101)*10^3,SUMIFS('EPS Emissions'!L:L,'EPS Emissions'!$D:$D,'BAU Sector &amp; Region Breakout'!$C101,'EPS Emissions'!$C:$C,'BAU Sector &amp; Region Breakout'!$B101))</f>
        <v>2.400703116216</v>
      </c>
      <c r="L101" s="2">
        <f>IF($A101="GCAM",SUMIFS('GCAM By Region By Sector'!L:L,'GCAM By Region By Sector'!$C:$C,$C101,'GCAM By Region By Sector'!$B:$B,$B101)*10^3,SUMIFS('EPS Emissions'!M:M,'EPS Emissions'!$D:$D,'BAU Sector &amp; Region Breakout'!$C101,'EPS Emissions'!$C:$C,'BAU Sector &amp; Region Breakout'!$B101))</f>
        <v>2.9670682249039997</v>
      </c>
      <c r="M101" s="2">
        <f>IF($A101="GCAM",SUMIFS('GCAM By Region By Sector'!M:M,'GCAM By Region By Sector'!$C:$C,$C101,'GCAM By Region By Sector'!$B:$B,$B101)*10^3,SUMIFS('EPS Emissions'!N:N,'EPS Emissions'!$D:$D,'BAU Sector &amp; Region Breakout'!$C101,'EPS Emissions'!$C:$C,'BAU Sector &amp; Region Breakout'!$B101))</f>
        <v>3.5334333335920003</v>
      </c>
      <c r="N101" s="2">
        <f>IF($A101="GCAM",SUMIFS('GCAM By Region By Sector'!N:N,'GCAM By Region By Sector'!$C:$C,$C101,'GCAM By Region By Sector'!$B:$B,$B101)*10^3,SUMIFS('EPS Emissions'!O:O,'EPS Emissions'!$D:$D,'BAU Sector &amp; Region Breakout'!$C101,'EPS Emissions'!$C:$C,'BAU Sector &amp; Region Breakout'!$B101))</f>
        <v>4.09979844228</v>
      </c>
      <c r="O101" s="2">
        <f>IF($A101="GCAM",SUMIFS('GCAM By Region By Sector'!O:O,'GCAM By Region By Sector'!$C:$C,$C101,'GCAM By Region By Sector'!$B:$B,$B101)*10^3,SUMIFS('EPS Emissions'!P:P,'EPS Emissions'!$D:$D,'BAU Sector &amp; Region Breakout'!$C101,'EPS Emissions'!$C:$C,'BAU Sector &amp; Region Breakout'!$B101))</f>
        <v>4.7196418544240002</v>
      </c>
      <c r="P101" s="2">
        <f>IF($A101="GCAM",SUMIFS('GCAM By Region By Sector'!P:P,'GCAM By Region By Sector'!$C:$C,$C101,'GCAM By Region By Sector'!$B:$B,$B101)*10^3,SUMIFS('EPS Emissions'!Q:Q,'EPS Emissions'!$D:$D,'BAU Sector &amp; Region Breakout'!$C101,'EPS Emissions'!$C:$C,'BAU Sector &amp; Region Breakout'!$B101))</f>
        <v>5.3394852665680004</v>
      </c>
      <c r="Q101" s="2">
        <f>IF($A101="GCAM",SUMIFS('GCAM By Region By Sector'!Q:Q,'GCAM By Region By Sector'!$C:$C,$C101,'GCAM By Region By Sector'!$B:$B,$B101)*10^3,SUMIFS('EPS Emissions'!R:R,'EPS Emissions'!$D:$D,'BAU Sector &amp; Region Breakout'!$C101,'EPS Emissions'!$C:$C,'BAU Sector &amp; Region Breakout'!$B101))</f>
        <v>5.9593286787120006</v>
      </c>
      <c r="R101" s="2">
        <f>IF($A101="GCAM",SUMIFS('GCAM By Region By Sector'!R:R,'GCAM By Region By Sector'!$C:$C,$C101,'GCAM By Region By Sector'!$B:$B,$B101)*10^3,SUMIFS('EPS Emissions'!S:S,'EPS Emissions'!$D:$D,'BAU Sector &amp; Region Breakout'!$C101,'EPS Emissions'!$C:$C,'BAU Sector &amp; Region Breakout'!$B101))</f>
        <v>6.5791720908560007</v>
      </c>
      <c r="S101" s="2">
        <f>IF($A101="GCAM",SUMIFS('GCAM By Region By Sector'!S:S,'GCAM By Region By Sector'!$C:$C,$C101,'GCAM By Region By Sector'!$B:$B,$B101)*10^3,SUMIFS('EPS Emissions'!T:T,'EPS Emissions'!$D:$D,'BAU Sector &amp; Region Breakout'!$C101,'EPS Emissions'!$C:$C,'BAU Sector &amp; Region Breakout'!$B101))</f>
        <v>7.1990155030000009</v>
      </c>
      <c r="T101" s="2">
        <f>IF($A101="GCAM",SUMIFS('GCAM By Region By Sector'!T:T,'GCAM By Region By Sector'!$C:$C,$C101,'GCAM By Region By Sector'!$B:$B,$B101)*10^3,SUMIFS('EPS Emissions'!U:U,'EPS Emissions'!$D:$D,'BAU Sector &amp; Region Breakout'!$C101,'EPS Emissions'!$C:$C,'BAU Sector &amp; Region Breakout'!$B101))</f>
        <v>7.7476935068400001</v>
      </c>
      <c r="U101" s="2">
        <f>IF($A101="GCAM",SUMIFS('GCAM By Region By Sector'!U:U,'GCAM By Region By Sector'!$C:$C,$C101,'GCAM By Region By Sector'!$B:$B,$B101)*10^3,SUMIFS('EPS Emissions'!V:V,'EPS Emissions'!$D:$D,'BAU Sector &amp; Region Breakout'!$C101,'EPS Emissions'!$C:$C,'BAU Sector &amp; Region Breakout'!$B101))</f>
        <v>8.2963715106800002</v>
      </c>
      <c r="V101" s="2">
        <f>IF($A101="GCAM",SUMIFS('GCAM By Region By Sector'!V:V,'GCAM By Region By Sector'!$C:$C,$C101,'GCAM By Region By Sector'!$B:$B,$B101)*10^3,SUMIFS('EPS Emissions'!W:W,'EPS Emissions'!$D:$D,'BAU Sector &amp; Region Breakout'!$C101,'EPS Emissions'!$C:$C,'BAU Sector &amp; Region Breakout'!$B101))</f>
        <v>8.8450495145199994</v>
      </c>
      <c r="W101" s="2">
        <f>IF($A101="GCAM",SUMIFS('GCAM By Region By Sector'!W:W,'GCAM By Region By Sector'!$C:$C,$C101,'GCAM By Region By Sector'!$B:$B,$B101)*10^3,SUMIFS('EPS Emissions'!X:X,'EPS Emissions'!$D:$D,'BAU Sector &amp; Region Breakout'!$C101,'EPS Emissions'!$C:$C,'BAU Sector &amp; Region Breakout'!$B101))</f>
        <v>9.3937275183600004</v>
      </c>
      <c r="X101" s="2">
        <f>IF($A101="GCAM",SUMIFS('GCAM By Region By Sector'!X:X,'GCAM By Region By Sector'!$C:$C,$C101,'GCAM By Region By Sector'!$B:$B,$B101)*10^3,SUMIFS('EPS Emissions'!Y:Y,'EPS Emissions'!$D:$D,'BAU Sector &amp; Region Breakout'!$C101,'EPS Emissions'!$C:$C,'BAU Sector &amp; Region Breakout'!$B101))</f>
        <v>9.9424055221999996</v>
      </c>
      <c r="Y101" s="2">
        <f>IF($A101="GCAM",SUMIFS('GCAM By Region By Sector'!Y:Y,'GCAM By Region By Sector'!$C:$C,$C101,'GCAM By Region By Sector'!$B:$B,$B101)*10^3,SUMIFS('EPS Emissions'!Z:Z,'EPS Emissions'!$D:$D,'BAU Sector &amp; Region Breakout'!$C101,'EPS Emissions'!$C:$C,'BAU Sector &amp; Region Breakout'!$B101))</f>
        <v>10.389124752528</v>
      </c>
      <c r="Z101" s="2">
        <f>IF($A101="GCAM",SUMIFS('GCAM By Region By Sector'!Z:Z,'GCAM By Region By Sector'!$C:$C,$C101,'GCAM By Region By Sector'!$B:$B,$B101)*10^3,SUMIFS('EPS Emissions'!AA:AA,'EPS Emissions'!$D:$D,'BAU Sector &amp; Region Breakout'!$C101,'EPS Emissions'!$C:$C,'BAU Sector &amp; Region Breakout'!$B101))</f>
        <v>10.835843982856</v>
      </c>
      <c r="AA101" s="2">
        <f>IF($A101="GCAM",SUMIFS('GCAM By Region By Sector'!AA:AA,'GCAM By Region By Sector'!$C:$C,$C101,'GCAM By Region By Sector'!$B:$B,$B101)*10^3,SUMIFS('EPS Emissions'!AB:AB,'EPS Emissions'!$D:$D,'BAU Sector &amp; Region Breakout'!$C101,'EPS Emissions'!$C:$C,'BAU Sector &amp; Region Breakout'!$B101))</f>
        <v>11.282563213183998</v>
      </c>
      <c r="AB101" s="2">
        <f>IF($A101="GCAM",SUMIFS('GCAM By Region By Sector'!AB:AB,'GCAM By Region By Sector'!$C:$C,$C101,'GCAM By Region By Sector'!$B:$B,$B101)*10^3,SUMIFS('EPS Emissions'!AC:AC,'EPS Emissions'!$D:$D,'BAU Sector &amp; Region Breakout'!$C101,'EPS Emissions'!$C:$C,'BAU Sector &amp; Region Breakout'!$B101))</f>
        <v>11.729282443511998</v>
      </c>
      <c r="AC101" s="2">
        <f>IF($A101="GCAM",SUMIFS('GCAM By Region By Sector'!AC:AC,'GCAM By Region By Sector'!$C:$C,$C101,'GCAM By Region By Sector'!$B:$B,$B101)*10^3,SUMIFS('EPS Emissions'!AD:AD,'EPS Emissions'!$D:$D,'BAU Sector &amp; Region Breakout'!$C101,'EPS Emissions'!$C:$C,'BAU Sector &amp; Region Breakout'!$B101))</f>
        <v>12.176001673839998</v>
      </c>
      <c r="AD101" s="2">
        <f>IF($A101="GCAM",SUMIFS('GCAM By Region By Sector'!AD:AD,'GCAM By Region By Sector'!$C:$C,$C101,'GCAM By Region By Sector'!$B:$B,$B101)*10^3,SUMIFS('EPS Emissions'!AE:AE,'EPS Emissions'!$D:$D,'BAU Sector &amp; Region Breakout'!$C101,'EPS Emissions'!$C:$C,'BAU Sector &amp; Region Breakout'!$B101))</f>
        <v>12.52293841358399</v>
      </c>
      <c r="AE101" s="2">
        <f>IF($A101="GCAM",SUMIFS('GCAM By Region By Sector'!AE:AE,'GCAM By Region By Sector'!$C:$C,$C101,'GCAM By Region By Sector'!$B:$B,$B101)*10^3,SUMIFS('EPS Emissions'!AF:AF,'EPS Emissions'!$D:$D,'BAU Sector &amp; Region Breakout'!$C101,'EPS Emissions'!$C:$C,'BAU Sector &amp; Region Breakout'!$B101))</f>
        <v>12.869875153327984</v>
      </c>
      <c r="AF101" s="2">
        <f>IF($A101="GCAM",SUMIFS('GCAM By Region By Sector'!AF:AF,'GCAM By Region By Sector'!$C:$C,$C101,'GCAM By Region By Sector'!$B:$B,$B101)*10^3,SUMIFS('EPS Emissions'!AG:AG,'EPS Emissions'!$D:$D,'BAU Sector &amp; Region Breakout'!$C101,'EPS Emissions'!$C:$C,'BAU Sector &amp; Region Breakout'!$B101))</f>
        <v>13.216811893071975</v>
      </c>
      <c r="AG101" s="2">
        <f>IF($A101="GCAM",SUMIFS('GCAM By Region By Sector'!AG:AG,'GCAM By Region By Sector'!$C:$C,$C101,'GCAM By Region By Sector'!$B:$B,$B101)*10^3,SUMIFS('EPS Emissions'!AH:AH,'EPS Emissions'!$D:$D,'BAU Sector &amp; Region Breakout'!$C101,'EPS Emissions'!$C:$C,'BAU Sector &amp; Region Breakout'!$B101))</f>
        <v>13.563748632815969</v>
      </c>
      <c r="AH101" s="2">
        <f>IF($A101="GCAM",SUMIFS('GCAM By Region By Sector'!AH:AH,'GCAM By Region By Sector'!$C:$C,$C101,'GCAM By Region By Sector'!$B:$B,$B101)*10^3,SUMIFS('EPS Emissions'!AI:AI,'EPS Emissions'!$D:$D,'BAU Sector &amp; Region Breakout'!$C101,'EPS Emissions'!$C:$C,'BAU Sector &amp; Region Breakout'!$B101))</f>
        <v>13.910685372559961</v>
      </c>
    </row>
    <row r="102" spans="1:34" x14ac:dyDescent="0.35">
      <c r="A102" t="str">
        <f>VLOOKUP(B102,'BAU Global Total'!A$3:C$34,3,FALSE)</f>
        <v>GCAM</v>
      </c>
      <c r="B102" t="s">
        <v>26</v>
      </c>
      <c r="C102" t="s">
        <v>53</v>
      </c>
      <c r="D102" s="2">
        <f>IF($A102="GCAM",SUMIFS('GCAM By Region By Sector'!D:D,'GCAM By Region By Sector'!$C:$C,$C102,'GCAM By Region By Sector'!$B:$B,$B102)*10^3,SUMIFS('EPS Emissions'!E:E,'EPS Emissions'!$D:$D,'BAU Sector &amp; Region Breakout'!$C102,'EPS Emissions'!$C:$C,'BAU Sector &amp; Region Breakout'!$B102))</f>
        <v>398.17666695982143</v>
      </c>
      <c r="E102" s="2">
        <f>IF($A102="GCAM",SUMIFS('GCAM By Region By Sector'!E:E,'GCAM By Region By Sector'!$C:$C,$C102,'GCAM By Region By Sector'!$B:$B,$B102)*10^3,SUMIFS('EPS Emissions'!F:F,'EPS Emissions'!$D:$D,'BAU Sector &amp; Region Breakout'!$C102,'EPS Emissions'!$C:$C,'BAU Sector &amp; Region Breakout'!$B102))</f>
        <v>405.46070124921789</v>
      </c>
      <c r="F102" s="2">
        <f>IF($A102="GCAM",SUMIFS('GCAM By Region By Sector'!F:F,'GCAM By Region By Sector'!$C:$C,$C102,'GCAM By Region By Sector'!$B:$B,$B102)*10^3,SUMIFS('EPS Emissions'!G:G,'EPS Emissions'!$D:$D,'BAU Sector &amp; Region Breakout'!$C102,'EPS Emissions'!$C:$C,'BAU Sector &amp; Region Breakout'!$B102))</f>
        <v>412.74473553861441</v>
      </c>
      <c r="G102" s="2">
        <f>IF($A102="GCAM",SUMIFS('GCAM By Region By Sector'!G:G,'GCAM By Region By Sector'!$C:$C,$C102,'GCAM By Region By Sector'!$B:$B,$B102)*10^3,SUMIFS('EPS Emissions'!H:H,'EPS Emissions'!$D:$D,'BAU Sector &amp; Region Breakout'!$C102,'EPS Emissions'!$C:$C,'BAU Sector &amp; Region Breakout'!$B102))</f>
        <v>420.02876982801087</v>
      </c>
      <c r="H102" s="2">
        <f>IF($A102="GCAM",SUMIFS('GCAM By Region By Sector'!H:H,'GCAM By Region By Sector'!$C:$C,$C102,'GCAM By Region By Sector'!$B:$B,$B102)*10^3,SUMIFS('EPS Emissions'!I:I,'EPS Emissions'!$D:$D,'BAU Sector &amp; Region Breakout'!$C102,'EPS Emissions'!$C:$C,'BAU Sector &amp; Region Breakout'!$B102))</f>
        <v>427.31280411740732</v>
      </c>
      <c r="I102" s="2">
        <f>IF($A102="GCAM",SUMIFS('GCAM By Region By Sector'!I:I,'GCAM By Region By Sector'!$C:$C,$C102,'GCAM By Region By Sector'!$B:$B,$B102)*10^3,SUMIFS('EPS Emissions'!J:J,'EPS Emissions'!$D:$D,'BAU Sector &amp; Region Breakout'!$C102,'EPS Emissions'!$C:$C,'BAU Sector &amp; Region Breakout'!$B102))</f>
        <v>434.59683840680378</v>
      </c>
      <c r="J102" s="2">
        <f>IF($A102="GCAM",SUMIFS('GCAM By Region By Sector'!J:J,'GCAM By Region By Sector'!$C:$C,$C102,'GCAM By Region By Sector'!$B:$B,$B102)*10^3,SUMIFS('EPS Emissions'!K:K,'EPS Emissions'!$D:$D,'BAU Sector &amp; Region Breakout'!$C102,'EPS Emissions'!$C:$C,'BAU Sector &amp; Region Breakout'!$B102))</f>
        <v>444.40242409987451</v>
      </c>
      <c r="K102" s="2">
        <f>IF($A102="GCAM",SUMIFS('GCAM By Region By Sector'!K:K,'GCAM By Region By Sector'!$C:$C,$C102,'GCAM By Region By Sector'!$B:$B,$B102)*10^3,SUMIFS('EPS Emissions'!L:L,'EPS Emissions'!$D:$D,'BAU Sector &amp; Region Breakout'!$C102,'EPS Emissions'!$C:$C,'BAU Sector &amp; Region Breakout'!$B102))</f>
        <v>454.20800979294523</v>
      </c>
      <c r="L102" s="2">
        <f>IF($A102="GCAM",SUMIFS('GCAM By Region By Sector'!L:L,'GCAM By Region By Sector'!$C:$C,$C102,'GCAM By Region By Sector'!$B:$B,$B102)*10^3,SUMIFS('EPS Emissions'!M:M,'EPS Emissions'!$D:$D,'BAU Sector &amp; Region Breakout'!$C102,'EPS Emissions'!$C:$C,'BAU Sector &amp; Region Breakout'!$B102))</f>
        <v>464.01359548601602</v>
      </c>
      <c r="M102" s="2">
        <f>IF($A102="GCAM",SUMIFS('GCAM By Region By Sector'!M:M,'GCAM By Region By Sector'!$C:$C,$C102,'GCAM By Region By Sector'!$B:$B,$B102)*10^3,SUMIFS('EPS Emissions'!N:N,'EPS Emissions'!$D:$D,'BAU Sector &amp; Region Breakout'!$C102,'EPS Emissions'!$C:$C,'BAU Sector &amp; Region Breakout'!$B102))</f>
        <v>473.81918117908674</v>
      </c>
      <c r="N102" s="2">
        <f>IF($A102="GCAM",SUMIFS('GCAM By Region By Sector'!N:N,'GCAM By Region By Sector'!$C:$C,$C102,'GCAM By Region By Sector'!$B:$B,$B102)*10^3,SUMIFS('EPS Emissions'!O:O,'EPS Emissions'!$D:$D,'BAU Sector &amp; Region Breakout'!$C102,'EPS Emissions'!$C:$C,'BAU Sector &amp; Region Breakout'!$B102))</f>
        <v>483.62476687215747</v>
      </c>
      <c r="O102" s="2">
        <f>IF($A102="GCAM",SUMIFS('GCAM By Region By Sector'!O:O,'GCAM By Region By Sector'!$C:$C,$C102,'GCAM By Region By Sector'!$B:$B,$B102)*10^3,SUMIFS('EPS Emissions'!P:P,'EPS Emissions'!$D:$D,'BAU Sector &amp; Region Breakout'!$C102,'EPS Emissions'!$C:$C,'BAU Sector &amp; Region Breakout'!$B102))</f>
        <v>492.24097647864716</v>
      </c>
      <c r="P102" s="2">
        <f>IF($A102="GCAM",SUMIFS('GCAM By Region By Sector'!P:P,'GCAM By Region By Sector'!$C:$C,$C102,'GCAM By Region By Sector'!$B:$B,$B102)*10^3,SUMIFS('EPS Emissions'!Q:Q,'EPS Emissions'!$D:$D,'BAU Sector &amp; Region Breakout'!$C102,'EPS Emissions'!$C:$C,'BAU Sector &amp; Region Breakout'!$B102))</f>
        <v>500.85718608513696</v>
      </c>
      <c r="Q102" s="2">
        <f>IF($A102="GCAM",SUMIFS('GCAM By Region By Sector'!Q:Q,'GCAM By Region By Sector'!$C:$C,$C102,'GCAM By Region By Sector'!$B:$B,$B102)*10^3,SUMIFS('EPS Emissions'!R:R,'EPS Emissions'!$D:$D,'BAU Sector &amp; Region Breakout'!$C102,'EPS Emissions'!$C:$C,'BAU Sector &amp; Region Breakout'!$B102))</f>
        <v>509.47339569162665</v>
      </c>
      <c r="R102" s="2">
        <f>IF($A102="GCAM",SUMIFS('GCAM By Region By Sector'!R:R,'GCAM By Region By Sector'!$C:$C,$C102,'GCAM By Region By Sector'!$B:$B,$B102)*10^3,SUMIFS('EPS Emissions'!S:S,'EPS Emissions'!$D:$D,'BAU Sector &amp; Region Breakout'!$C102,'EPS Emissions'!$C:$C,'BAU Sector &amp; Region Breakout'!$B102))</f>
        <v>518.08960529811634</v>
      </c>
      <c r="S102" s="2">
        <f>IF($A102="GCAM",SUMIFS('GCAM By Region By Sector'!S:S,'GCAM By Region By Sector'!$C:$C,$C102,'GCAM By Region By Sector'!$B:$B,$B102)*10^3,SUMIFS('EPS Emissions'!T:T,'EPS Emissions'!$D:$D,'BAU Sector &amp; Region Breakout'!$C102,'EPS Emissions'!$C:$C,'BAU Sector &amp; Region Breakout'!$B102))</f>
        <v>526.70581490460609</v>
      </c>
      <c r="T102" s="2">
        <f>IF($A102="GCAM",SUMIFS('GCAM By Region By Sector'!T:T,'GCAM By Region By Sector'!$C:$C,$C102,'GCAM By Region By Sector'!$B:$B,$B102)*10^3,SUMIFS('EPS Emissions'!U:U,'EPS Emissions'!$D:$D,'BAU Sector &amp; Region Breakout'!$C102,'EPS Emissions'!$C:$C,'BAU Sector &amp; Region Breakout'!$B102))</f>
        <v>532.89332113658622</v>
      </c>
      <c r="U102" s="2">
        <f>IF($A102="GCAM",SUMIFS('GCAM By Region By Sector'!U:U,'GCAM By Region By Sector'!$C:$C,$C102,'GCAM By Region By Sector'!$B:$B,$B102)*10^3,SUMIFS('EPS Emissions'!V:V,'EPS Emissions'!$D:$D,'BAU Sector &amp; Region Breakout'!$C102,'EPS Emissions'!$C:$C,'BAU Sector &amp; Region Breakout'!$B102))</f>
        <v>539.08082736856647</v>
      </c>
      <c r="V102" s="2">
        <f>IF($A102="GCAM",SUMIFS('GCAM By Region By Sector'!V:V,'GCAM By Region By Sector'!$C:$C,$C102,'GCAM By Region By Sector'!$B:$B,$B102)*10^3,SUMIFS('EPS Emissions'!W:W,'EPS Emissions'!$D:$D,'BAU Sector &amp; Region Breakout'!$C102,'EPS Emissions'!$C:$C,'BAU Sector &amp; Region Breakout'!$B102))</f>
        <v>545.2683336005465</v>
      </c>
      <c r="W102" s="2">
        <f>IF($A102="GCAM",SUMIFS('GCAM By Region By Sector'!W:W,'GCAM By Region By Sector'!$C:$C,$C102,'GCAM By Region By Sector'!$B:$B,$B102)*10^3,SUMIFS('EPS Emissions'!X:X,'EPS Emissions'!$D:$D,'BAU Sector &amp; Region Breakout'!$C102,'EPS Emissions'!$C:$C,'BAU Sector &amp; Region Breakout'!$B102))</f>
        <v>551.45583983252664</v>
      </c>
      <c r="X102" s="2">
        <f>IF($A102="GCAM",SUMIFS('GCAM By Region By Sector'!X:X,'GCAM By Region By Sector'!$C:$C,$C102,'GCAM By Region By Sector'!$B:$B,$B102)*10^3,SUMIFS('EPS Emissions'!Y:Y,'EPS Emissions'!$D:$D,'BAU Sector &amp; Region Breakout'!$C102,'EPS Emissions'!$C:$C,'BAU Sector &amp; Region Breakout'!$B102))</f>
        <v>557.64334606450677</v>
      </c>
      <c r="Y102" s="2">
        <f>IF($A102="GCAM",SUMIFS('GCAM By Region By Sector'!Y:Y,'GCAM By Region By Sector'!$C:$C,$C102,'GCAM By Region By Sector'!$B:$B,$B102)*10^3,SUMIFS('EPS Emissions'!Z:Z,'EPS Emissions'!$D:$D,'BAU Sector &amp; Region Breakout'!$C102,'EPS Emissions'!$C:$C,'BAU Sector &amp; Region Breakout'!$B102))</f>
        <v>564.25434192561102</v>
      </c>
      <c r="Z102" s="2">
        <f>IF($A102="GCAM",SUMIFS('GCAM By Region By Sector'!Z:Z,'GCAM By Region By Sector'!$C:$C,$C102,'GCAM By Region By Sector'!$B:$B,$B102)*10^3,SUMIFS('EPS Emissions'!AA:AA,'EPS Emissions'!$D:$D,'BAU Sector &amp; Region Breakout'!$C102,'EPS Emissions'!$C:$C,'BAU Sector &amp; Region Breakout'!$B102))</f>
        <v>570.86533778671526</v>
      </c>
      <c r="AA102" s="2">
        <f>IF($A102="GCAM",SUMIFS('GCAM By Region By Sector'!AA:AA,'GCAM By Region By Sector'!$C:$C,$C102,'GCAM By Region By Sector'!$B:$B,$B102)*10^3,SUMIFS('EPS Emissions'!AB:AB,'EPS Emissions'!$D:$D,'BAU Sector &amp; Region Breakout'!$C102,'EPS Emissions'!$C:$C,'BAU Sector &amp; Region Breakout'!$B102))</f>
        <v>577.47633364781939</v>
      </c>
      <c r="AB102" s="2">
        <f>IF($A102="GCAM",SUMIFS('GCAM By Region By Sector'!AB:AB,'GCAM By Region By Sector'!$C:$C,$C102,'GCAM By Region By Sector'!$B:$B,$B102)*10^3,SUMIFS('EPS Emissions'!AC:AC,'EPS Emissions'!$D:$D,'BAU Sector &amp; Region Breakout'!$C102,'EPS Emissions'!$C:$C,'BAU Sector &amp; Region Breakout'!$B102))</f>
        <v>584.08732950892363</v>
      </c>
      <c r="AC102" s="2">
        <f>IF($A102="GCAM",SUMIFS('GCAM By Region By Sector'!AC:AC,'GCAM By Region By Sector'!$C:$C,$C102,'GCAM By Region By Sector'!$B:$B,$B102)*10^3,SUMIFS('EPS Emissions'!AD:AD,'EPS Emissions'!$D:$D,'BAU Sector &amp; Region Breakout'!$C102,'EPS Emissions'!$C:$C,'BAU Sector &amp; Region Breakout'!$B102))</f>
        <v>590.69832537002776</v>
      </c>
      <c r="AD102" s="2">
        <f>IF($A102="GCAM",SUMIFS('GCAM By Region By Sector'!AD:AD,'GCAM By Region By Sector'!$C:$C,$C102,'GCAM By Region By Sector'!$B:$B,$B102)*10^3,SUMIFS('EPS Emissions'!AE:AE,'EPS Emissions'!$D:$D,'BAU Sector &amp; Region Breakout'!$C102,'EPS Emissions'!$C:$C,'BAU Sector &amp; Region Breakout'!$B102))</f>
        <v>597.13140641751841</v>
      </c>
      <c r="AE102" s="2">
        <f>IF($A102="GCAM",SUMIFS('GCAM By Region By Sector'!AE:AE,'GCAM By Region By Sector'!$C:$C,$C102,'GCAM By Region By Sector'!$B:$B,$B102)*10^3,SUMIFS('EPS Emissions'!AF:AF,'EPS Emissions'!$D:$D,'BAU Sector &amp; Region Breakout'!$C102,'EPS Emissions'!$C:$C,'BAU Sector &amp; Region Breakout'!$B102))</f>
        <v>603.56448746500905</v>
      </c>
      <c r="AF102" s="2">
        <f>IF($A102="GCAM",SUMIFS('GCAM By Region By Sector'!AF:AF,'GCAM By Region By Sector'!$C:$C,$C102,'GCAM By Region By Sector'!$B:$B,$B102)*10^3,SUMIFS('EPS Emissions'!AG:AG,'EPS Emissions'!$D:$D,'BAU Sector &amp; Region Breakout'!$C102,'EPS Emissions'!$C:$C,'BAU Sector &amp; Region Breakout'!$B102))</f>
        <v>609.99756851249981</v>
      </c>
      <c r="AG102" s="2">
        <f>IF($A102="GCAM",SUMIFS('GCAM By Region By Sector'!AG:AG,'GCAM By Region By Sector'!$C:$C,$C102,'GCAM By Region By Sector'!$B:$B,$B102)*10^3,SUMIFS('EPS Emissions'!AH:AH,'EPS Emissions'!$D:$D,'BAU Sector &amp; Region Breakout'!$C102,'EPS Emissions'!$C:$C,'BAU Sector &amp; Region Breakout'!$B102))</f>
        <v>616.43064955999034</v>
      </c>
      <c r="AH102" s="2">
        <f>IF($A102="GCAM",SUMIFS('GCAM By Region By Sector'!AH:AH,'GCAM By Region By Sector'!$C:$C,$C102,'GCAM By Region By Sector'!$B:$B,$B102)*10^3,SUMIFS('EPS Emissions'!AI:AI,'EPS Emissions'!$D:$D,'BAU Sector &amp; Region Breakout'!$C102,'EPS Emissions'!$C:$C,'BAU Sector &amp; Region Breakout'!$B102))</f>
        <v>622.86373060748099</v>
      </c>
    </row>
    <row r="103" spans="1:34" x14ac:dyDescent="0.35">
      <c r="A103" t="str">
        <f>VLOOKUP(B103,'BAU Global Total'!A$3:C$34,3,FALSE)</f>
        <v>GCAM</v>
      </c>
      <c r="B103" t="s">
        <v>26</v>
      </c>
      <c r="C103" t="s">
        <v>62</v>
      </c>
      <c r="D103" s="2">
        <f>IF($A103="GCAM",SUMIFS('GCAM By Region By Sector'!D:D,'GCAM By Region By Sector'!$C:$C,$C103,'GCAM By Region By Sector'!$B:$B,$B103)*10^3,SUMIFS('EPS Emissions'!E:E,'EPS Emissions'!$D:$D,'BAU Sector &amp; Region Breakout'!$C103,'EPS Emissions'!$C:$C,'BAU Sector &amp; Region Breakout'!$B103))</f>
        <v>1.0180345418004979</v>
      </c>
      <c r="E103" s="2">
        <f>IF($A103="GCAM",SUMIFS('GCAM By Region By Sector'!E:E,'GCAM By Region By Sector'!$C:$C,$C103,'GCAM By Region By Sector'!$B:$B,$B103)*10^3,SUMIFS('EPS Emissions'!F:F,'EPS Emissions'!$D:$D,'BAU Sector &amp; Region Breakout'!$C103,'EPS Emissions'!$C:$C,'BAU Sector &amp; Region Breakout'!$B103))</f>
        <v>-0.26232929276596401</v>
      </c>
      <c r="F103" s="2">
        <f>IF($A103="GCAM",SUMIFS('GCAM By Region By Sector'!F:F,'GCAM By Region By Sector'!$C:$C,$C103,'GCAM By Region By Sector'!$B:$B,$B103)*10^3,SUMIFS('EPS Emissions'!G:G,'EPS Emissions'!$D:$D,'BAU Sector &amp; Region Breakout'!$C103,'EPS Emissions'!$C:$C,'BAU Sector &amp; Region Breakout'!$B103))</f>
        <v>-1.5426931273324258</v>
      </c>
      <c r="G103" s="2">
        <f>IF($A103="GCAM",SUMIFS('GCAM By Region By Sector'!G:G,'GCAM By Region By Sector'!$C:$C,$C103,'GCAM By Region By Sector'!$B:$B,$B103)*10^3,SUMIFS('EPS Emissions'!H:H,'EPS Emissions'!$D:$D,'BAU Sector &amp; Region Breakout'!$C103,'EPS Emissions'!$C:$C,'BAU Sector &amp; Region Breakout'!$B103))</f>
        <v>-2.8230569618988879</v>
      </c>
      <c r="H103" s="2">
        <f>IF($A103="GCAM",SUMIFS('GCAM By Region By Sector'!H:H,'GCAM By Region By Sector'!$C:$C,$C103,'GCAM By Region By Sector'!$B:$B,$B103)*10^3,SUMIFS('EPS Emissions'!I:I,'EPS Emissions'!$D:$D,'BAU Sector &amp; Region Breakout'!$C103,'EPS Emissions'!$C:$C,'BAU Sector &amp; Region Breakout'!$B103))</f>
        <v>-4.1034207964653495</v>
      </c>
      <c r="I103" s="2">
        <f>IF($A103="GCAM",SUMIFS('GCAM By Region By Sector'!I:I,'GCAM By Region By Sector'!$C:$C,$C103,'GCAM By Region By Sector'!$B:$B,$B103)*10^3,SUMIFS('EPS Emissions'!J:J,'EPS Emissions'!$D:$D,'BAU Sector &amp; Region Breakout'!$C103,'EPS Emissions'!$C:$C,'BAU Sector &amp; Region Breakout'!$B103))</f>
        <v>-5.3837846310318112</v>
      </c>
      <c r="J103" s="2">
        <f>IF($A103="GCAM",SUMIFS('GCAM By Region By Sector'!J:J,'GCAM By Region By Sector'!$C:$C,$C103,'GCAM By Region By Sector'!$B:$B,$B103)*10^3,SUMIFS('EPS Emissions'!K:K,'EPS Emissions'!$D:$D,'BAU Sector &amp; Region Breakout'!$C103,'EPS Emissions'!$C:$C,'BAU Sector &amp; Region Breakout'!$B103))</f>
        <v>-6.5090781687065764</v>
      </c>
      <c r="K103" s="2">
        <f>IF($A103="GCAM",SUMIFS('GCAM By Region By Sector'!K:K,'GCAM By Region By Sector'!$C:$C,$C103,'GCAM By Region By Sector'!$B:$B,$B103)*10^3,SUMIFS('EPS Emissions'!L:L,'EPS Emissions'!$D:$D,'BAU Sector &amp; Region Breakout'!$C103,'EPS Emissions'!$C:$C,'BAU Sector &amp; Region Breakout'!$B103))</f>
        <v>-7.6343717063813408</v>
      </c>
      <c r="L103" s="2">
        <f>IF($A103="GCAM",SUMIFS('GCAM By Region By Sector'!L:L,'GCAM By Region By Sector'!$C:$C,$C103,'GCAM By Region By Sector'!$B:$B,$B103)*10^3,SUMIFS('EPS Emissions'!M:M,'EPS Emissions'!$D:$D,'BAU Sector &amp; Region Breakout'!$C103,'EPS Emissions'!$C:$C,'BAU Sector &amp; Region Breakout'!$B103))</f>
        <v>-8.7596652440561051</v>
      </c>
      <c r="M103" s="2">
        <f>IF($A103="GCAM",SUMIFS('GCAM By Region By Sector'!M:M,'GCAM By Region By Sector'!$C:$C,$C103,'GCAM By Region By Sector'!$B:$B,$B103)*10^3,SUMIFS('EPS Emissions'!N:N,'EPS Emissions'!$D:$D,'BAU Sector &amp; Region Breakout'!$C103,'EPS Emissions'!$C:$C,'BAU Sector &amp; Region Breakout'!$B103))</f>
        <v>-9.8849587817308695</v>
      </c>
      <c r="N103" s="2">
        <f>IF($A103="GCAM",SUMIFS('GCAM By Region By Sector'!N:N,'GCAM By Region By Sector'!$C:$C,$C103,'GCAM By Region By Sector'!$B:$B,$B103)*10^3,SUMIFS('EPS Emissions'!O:O,'EPS Emissions'!$D:$D,'BAU Sector &amp; Region Breakout'!$C103,'EPS Emissions'!$C:$C,'BAU Sector &amp; Region Breakout'!$B103))</f>
        <v>-11.010252319405636</v>
      </c>
      <c r="O103" s="2">
        <f>IF($A103="GCAM",SUMIFS('GCAM By Region By Sector'!O:O,'GCAM By Region By Sector'!$C:$C,$C103,'GCAM By Region By Sector'!$B:$B,$B103)*10^3,SUMIFS('EPS Emissions'!P:P,'EPS Emissions'!$D:$D,'BAU Sector &amp; Region Breakout'!$C103,'EPS Emissions'!$C:$C,'BAU Sector &amp; Region Breakout'!$B103))</f>
        <v>-12.064028111111936</v>
      </c>
      <c r="P103" s="2">
        <f>IF($A103="GCAM",SUMIFS('GCAM By Region By Sector'!P:P,'GCAM By Region By Sector'!$C:$C,$C103,'GCAM By Region By Sector'!$B:$B,$B103)*10^3,SUMIFS('EPS Emissions'!Q:Q,'EPS Emissions'!$D:$D,'BAU Sector &amp; Region Breakout'!$C103,'EPS Emissions'!$C:$C,'BAU Sector &amp; Region Breakout'!$B103))</f>
        <v>-13.117803902818236</v>
      </c>
      <c r="Q103" s="2">
        <f>IF($A103="GCAM",SUMIFS('GCAM By Region By Sector'!Q:Q,'GCAM By Region By Sector'!$C:$C,$C103,'GCAM By Region By Sector'!$B:$B,$B103)*10^3,SUMIFS('EPS Emissions'!R:R,'EPS Emissions'!$D:$D,'BAU Sector &amp; Region Breakout'!$C103,'EPS Emissions'!$C:$C,'BAU Sector &amp; Region Breakout'!$B103))</f>
        <v>-14.171579694524537</v>
      </c>
      <c r="R103" s="2">
        <f>IF($A103="GCAM",SUMIFS('GCAM By Region By Sector'!R:R,'GCAM By Region By Sector'!$C:$C,$C103,'GCAM By Region By Sector'!$B:$B,$B103)*10^3,SUMIFS('EPS Emissions'!S:S,'EPS Emissions'!$D:$D,'BAU Sector &amp; Region Breakout'!$C103,'EPS Emissions'!$C:$C,'BAU Sector &amp; Region Breakout'!$B103))</f>
        <v>-15.225355486230836</v>
      </c>
      <c r="S103" s="2">
        <f>IF($A103="GCAM",SUMIFS('GCAM By Region By Sector'!S:S,'GCAM By Region By Sector'!$C:$C,$C103,'GCAM By Region By Sector'!$B:$B,$B103)*10^3,SUMIFS('EPS Emissions'!T:T,'EPS Emissions'!$D:$D,'BAU Sector &amp; Region Breakout'!$C103,'EPS Emissions'!$C:$C,'BAU Sector &amp; Region Breakout'!$B103))</f>
        <v>-16.279131277937136</v>
      </c>
      <c r="T103" s="2">
        <f>IF($A103="GCAM",SUMIFS('GCAM By Region By Sector'!T:T,'GCAM By Region By Sector'!$C:$C,$C103,'GCAM By Region By Sector'!$B:$B,$B103)*10^3,SUMIFS('EPS Emissions'!U:U,'EPS Emissions'!$D:$D,'BAU Sector &amp; Region Breakout'!$C103,'EPS Emissions'!$C:$C,'BAU Sector &amp; Region Breakout'!$B103))</f>
        <v>-17.40947350873958</v>
      </c>
      <c r="U103" s="2">
        <f>IF($A103="GCAM",SUMIFS('GCAM By Region By Sector'!U:U,'GCAM By Region By Sector'!$C:$C,$C103,'GCAM By Region By Sector'!$B:$B,$B103)*10^3,SUMIFS('EPS Emissions'!V:V,'EPS Emissions'!$D:$D,'BAU Sector &amp; Region Breakout'!$C103,'EPS Emissions'!$C:$C,'BAU Sector &amp; Region Breakout'!$B103))</f>
        <v>-18.539815739542021</v>
      </c>
      <c r="V103" s="2">
        <f>IF($A103="GCAM",SUMIFS('GCAM By Region By Sector'!V:V,'GCAM By Region By Sector'!$C:$C,$C103,'GCAM By Region By Sector'!$B:$B,$B103)*10^3,SUMIFS('EPS Emissions'!W:W,'EPS Emissions'!$D:$D,'BAU Sector &amp; Region Breakout'!$C103,'EPS Emissions'!$C:$C,'BAU Sector &amp; Region Breakout'!$B103))</f>
        <v>-19.670157970344466</v>
      </c>
      <c r="W103" s="2">
        <f>IF($A103="GCAM",SUMIFS('GCAM By Region By Sector'!W:W,'GCAM By Region By Sector'!$C:$C,$C103,'GCAM By Region By Sector'!$B:$B,$B103)*10^3,SUMIFS('EPS Emissions'!X:X,'EPS Emissions'!$D:$D,'BAU Sector &amp; Region Breakout'!$C103,'EPS Emissions'!$C:$C,'BAU Sector &amp; Region Breakout'!$B103))</f>
        <v>-20.800500201146907</v>
      </c>
      <c r="X103" s="2">
        <f>IF($A103="GCAM",SUMIFS('GCAM By Region By Sector'!X:X,'GCAM By Region By Sector'!$C:$C,$C103,'GCAM By Region By Sector'!$B:$B,$B103)*10^3,SUMIFS('EPS Emissions'!Y:Y,'EPS Emissions'!$D:$D,'BAU Sector &amp; Region Breakout'!$C103,'EPS Emissions'!$C:$C,'BAU Sector &amp; Region Breakout'!$B103))</f>
        <v>-21.930842431949351</v>
      </c>
      <c r="Y103" s="2">
        <f>IF($A103="GCAM",SUMIFS('GCAM By Region By Sector'!Y:Y,'GCAM By Region By Sector'!$C:$C,$C103,'GCAM By Region By Sector'!$B:$B,$B103)*10^3,SUMIFS('EPS Emissions'!Z:Z,'EPS Emissions'!$D:$D,'BAU Sector &amp; Region Breakout'!$C103,'EPS Emissions'!$C:$C,'BAU Sector &amp; Region Breakout'!$B103))</f>
        <v>-23.138273858961934</v>
      </c>
      <c r="Z103" s="2">
        <f>IF($A103="GCAM",SUMIFS('GCAM By Region By Sector'!Z:Z,'GCAM By Region By Sector'!$C:$C,$C103,'GCAM By Region By Sector'!$B:$B,$B103)*10^3,SUMIFS('EPS Emissions'!AA:AA,'EPS Emissions'!$D:$D,'BAU Sector &amp; Region Breakout'!$C103,'EPS Emissions'!$C:$C,'BAU Sector &amp; Region Breakout'!$B103))</f>
        <v>-24.345705285974518</v>
      </c>
      <c r="AA103" s="2">
        <f>IF($A103="GCAM",SUMIFS('GCAM By Region By Sector'!AA:AA,'GCAM By Region By Sector'!$C:$C,$C103,'GCAM By Region By Sector'!$B:$B,$B103)*10^3,SUMIFS('EPS Emissions'!AB:AB,'EPS Emissions'!$D:$D,'BAU Sector &amp; Region Breakout'!$C103,'EPS Emissions'!$C:$C,'BAU Sector &amp; Region Breakout'!$B103))</f>
        <v>-25.553136712987104</v>
      </c>
      <c r="AB103" s="2">
        <f>IF($A103="GCAM",SUMIFS('GCAM By Region By Sector'!AB:AB,'GCAM By Region By Sector'!$C:$C,$C103,'GCAM By Region By Sector'!$B:$B,$B103)*10^3,SUMIFS('EPS Emissions'!AC:AC,'EPS Emissions'!$D:$D,'BAU Sector &amp; Region Breakout'!$C103,'EPS Emissions'!$C:$C,'BAU Sector &amp; Region Breakout'!$B103))</f>
        <v>-26.760568139999688</v>
      </c>
      <c r="AC103" s="2">
        <f>IF($A103="GCAM",SUMIFS('GCAM By Region By Sector'!AC:AC,'GCAM By Region By Sector'!$C:$C,$C103,'GCAM By Region By Sector'!$B:$B,$B103)*10^3,SUMIFS('EPS Emissions'!AD:AD,'EPS Emissions'!$D:$D,'BAU Sector &amp; Region Breakout'!$C103,'EPS Emissions'!$C:$C,'BAU Sector &amp; Region Breakout'!$B103))</f>
        <v>-27.967999567012271</v>
      </c>
      <c r="AD103" s="2">
        <f>IF($A103="GCAM",SUMIFS('GCAM By Region By Sector'!AD:AD,'GCAM By Region By Sector'!$C:$C,$C103,'GCAM By Region By Sector'!$B:$B,$B103)*10^3,SUMIFS('EPS Emissions'!AE:AE,'EPS Emissions'!$D:$D,'BAU Sector &amp; Region Breakout'!$C103,'EPS Emissions'!$C:$C,'BAU Sector &amp; Region Breakout'!$B103))</f>
        <v>-29.026921434071177</v>
      </c>
      <c r="AE103" s="2">
        <f>IF($A103="GCAM",SUMIFS('GCAM By Region By Sector'!AE:AE,'GCAM By Region By Sector'!$C:$C,$C103,'GCAM By Region By Sector'!$B:$B,$B103)*10^3,SUMIFS('EPS Emissions'!AF:AF,'EPS Emissions'!$D:$D,'BAU Sector &amp; Region Breakout'!$C103,'EPS Emissions'!$C:$C,'BAU Sector &amp; Region Breakout'!$B103))</f>
        <v>-30.08584330113008</v>
      </c>
      <c r="AF103" s="2">
        <f>IF($A103="GCAM",SUMIFS('GCAM By Region By Sector'!AF:AF,'GCAM By Region By Sector'!$C:$C,$C103,'GCAM By Region By Sector'!$B:$B,$B103)*10^3,SUMIFS('EPS Emissions'!AG:AG,'EPS Emissions'!$D:$D,'BAU Sector &amp; Region Breakout'!$C103,'EPS Emissions'!$C:$C,'BAU Sector &amp; Region Breakout'!$B103))</f>
        <v>-31.144765168188989</v>
      </c>
      <c r="AG103" s="2">
        <f>IF($A103="GCAM",SUMIFS('GCAM By Region By Sector'!AG:AG,'GCAM By Region By Sector'!$C:$C,$C103,'GCAM By Region By Sector'!$B:$B,$B103)*10^3,SUMIFS('EPS Emissions'!AH:AH,'EPS Emissions'!$D:$D,'BAU Sector &amp; Region Breakout'!$C103,'EPS Emissions'!$C:$C,'BAU Sector &amp; Region Breakout'!$B103))</f>
        <v>-32.203687035247889</v>
      </c>
      <c r="AH103" s="2">
        <f>IF($A103="GCAM",SUMIFS('GCAM By Region By Sector'!AH:AH,'GCAM By Region By Sector'!$C:$C,$C103,'GCAM By Region By Sector'!$B:$B,$B103)*10^3,SUMIFS('EPS Emissions'!AI:AI,'EPS Emissions'!$D:$D,'BAU Sector &amp; Region Breakout'!$C103,'EPS Emissions'!$C:$C,'BAU Sector &amp; Region Breakout'!$B103))</f>
        <v>-33.262608902306795</v>
      </c>
    </row>
    <row r="104" spans="1:34" x14ac:dyDescent="0.35">
      <c r="A104" t="str">
        <f>VLOOKUP(B104,'BAU Global Total'!A$3:C$34,3,FALSE)</f>
        <v>GCAM</v>
      </c>
      <c r="B104" t="s">
        <v>26</v>
      </c>
      <c r="C104" t="s">
        <v>63</v>
      </c>
      <c r="D104" s="2">
        <f>IF($A104="GCAM",SUMIFS('GCAM By Region By Sector'!D:D,'GCAM By Region By Sector'!$C:$C,$C104,'GCAM By Region By Sector'!$B:$B,$B104)*10^3,SUMIFS('EPS Emissions'!E:E,'EPS Emissions'!$D:$D,'BAU Sector &amp; Region Breakout'!$C104,'EPS Emissions'!$C:$C,'BAU Sector &amp; Region Breakout'!$B104))</f>
        <v>181.07843838332153</v>
      </c>
      <c r="E104" s="2">
        <f>IF($A104="GCAM",SUMIFS('GCAM By Region By Sector'!E:E,'GCAM By Region By Sector'!$C:$C,$C104,'GCAM By Region By Sector'!$B:$B,$B104)*10^3,SUMIFS('EPS Emissions'!F:F,'EPS Emissions'!$D:$D,'BAU Sector &amp; Region Breakout'!$C104,'EPS Emissions'!$C:$C,'BAU Sector &amp; Region Breakout'!$B104))</f>
        <v>182.25437433932936</v>
      </c>
      <c r="F104" s="2">
        <f>IF($A104="GCAM",SUMIFS('GCAM By Region By Sector'!F:F,'GCAM By Region By Sector'!$C:$C,$C104,'GCAM By Region By Sector'!$B:$B,$B104)*10^3,SUMIFS('EPS Emissions'!G:G,'EPS Emissions'!$D:$D,'BAU Sector &amp; Region Breakout'!$C104,'EPS Emissions'!$C:$C,'BAU Sector &amp; Region Breakout'!$B104))</f>
        <v>183.43031029533722</v>
      </c>
      <c r="G104" s="2">
        <f>IF($A104="GCAM",SUMIFS('GCAM By Region By Sector'!G:G,'GCAM By Region By Sector'!$C:$C,$C104,'GCAM By Region By Sector'!$B:$B,$B104)*10^3,SUMIFS('EPS Emissions'!H:H,'EPS Emissions'!$D:$D,'BAU Sector &amp; Region Breakout'!$C104,'EPS Emissions'!$C:$C,'BAU Sector &amp; Region Breakout'!$B104))</f>
        <v>184.60624625134508</v>
      </c>
      <c r="H104" s="2">
        <f>IF($A104="GCAM",SUMIFS('GCAM By Region By Sector'!H:H,'GCAM By Region By Sector'!$C:$C,$C104,'GCAM By Region By Sector'!$B:$B,$B104)*10^3,SUMIFS('EPS Emissions'!I:I,'EPS Emissions'!$D:$D,'BAU Sector &amp; Region Breakout'!$C104,'EPS Emissions'!$C:$C,'BAU Sector &amp; Region Breakout'!$B104))</f>
        <v>185.78218220735292</v>
      </c>
      <c r="I104" s="2">
        <f>IF($A104="GCAM",SUMIFS('GCAM By Region By Sector'!I:I,'GCAM By Region By Sector'!$C:$C,$C104,'GCAM By Region By Sector'!$B:$B,$B104)*10^3,SUMIFS('EPS Emissions'!J:J,'EPS Emissions'!$D:$D,'BAU Sector &amp; Region Breakout'!$C104,'EPS Emissions'!$C:$C,'BAU Sector &amp; Region Breakout'!$B104))</f>
        <v>186.95811816336078</v>
      </c>
      <c r="J104" s="2">
        <f>IF($A104="GCAM",SUMIFS('GCAM By Region By Sector'!J:J,'GCAM By Region By Sector'!$C:$C,$C104,'GCAM By Region By Sector'!$B:$B,$B104)*10^3,SUMIFS('EPS Emissions'!K:K,'EPS Emissions'!$D:$D,'BAU Sector &amp; Region Breakout'!$C104,'EPS Emissions'!$C:$C,'BAU Sector &amp; Region Breakout'!$B104))</f>
        <v>189.47747009236318</v>
      </c>
      <c r="K104" s="2">
        <f>IF($A104="GCAM",SUMIFS('GCAM By Region By Sector'!K:K,'GCAM By Region By Sector'!$C:$C,$C104,'GCAM By Region By Sector'!$B:$B,$B104)*10^3,SUMIFS('EPS Emissions'!L:L,'EPS Emissions'!$D:$D,'BAU Sector &amp; Region Breakout'!$C104,'EPS Emissions'!$C:$C,'BAU Sector &amp; Region Breakout'!$B104))</f>
        <v>191.99682202136555</v>
      </c>
      <c r="L104" s="2">
        <f>IF($A104="GCAM",SUMIFS('GCAM By Region By Sector'!L:L,'GCAM By Region By Sector'!$C:$C,$C104,'GCAM By Region By Sector'!$B:$B,$B104)*10^3,SUMIFS('EPS Emissions'!M:M,'EPS Emissions'!$D:$D,'BAU Sector &amp; Region Breakout'!$C104,'EPS Emissions'!$C:$C,'BAU Sector &amp; Region Breakout'!$B104))</f>
        <v>194.51617395036797</v>
      </c>
      <c r="M104" s="2">
        <f>IF($A104="GCAM",SUMIFS('GCAM By Region By Sector'!M:M,'GCAM By Region By Sector'!$C:$C,$C104,'GCAM By Region By Sector'!$B:$B,$B104)*10^3,SUMIFS('EPS Emissions'!N:N,'EPS Emissions'!$D:$D,'BAU Sector &amp; Region Breakout'!$C104,'EPS Emissions'!$C:$C,'BAU Sector &amp; Region Breakout'!$B104))</f>
        <v>197.03552587937034</v>
      </c>
      <c r="N104" s="2">
        <f>IF($A104="GCAM",SUMIFS('GCAM By Region By Sector'!N:N,'GCAM By Region By Sector'!$C:$C,$C104,'GCAM By Region By Sector'!$B:$B,$B104)*10^3,SUMIFS('EPS Emissions'!O:O,'EPS Emissions'!$D:$D,'BAU Sector &amp; Region Breakout'!$C104,'EPS Emissions'!$C:$C,'BAU Sector &amp; Region Breakout'!$B104))</f>
        <v>199.55487780837274</v>
      </c>
      <c r="O104" s="2">
        <f>IF($A104="GCAM",SUMIFS('GCAM By Region By Sector'!O:O,'GCAM By Region By Sector'!$C:$C,$C104,'GCAM By Region By Sector'!$B:$B,$B104)*10^3,SUMIFS('EPS Emissions'!P:P,'EPS Emissions'!$D:$D,'BAU Sector &amp; Region Breakout'!$C104,'EPS Emissions'!$C:$C,'BAU Sector &amp; Region Breakout'!$B104))</f>
        <v>201.48250284552736</v>
      </c>
      <c r="P104" s="2">
        <f>IF($A104="GCAM",SUMIFS('GCAM By Region By Sector'!P:P,'GCAM By Region By Sector'!$C:$C,$C104,'GCAM By Region By Sector'!$B:$B,$B104)*10^3,SUMIFS('EPS Emissions'!Q:Q,'EPS Emissions'!$D:$D,'BAU Sector &amp; Region Breakout'!$C104,'EPS Emissions'!$C:$C,'BAU Sector &amp; Region Breakout'!$B104))</f>
        <v>203.41012788268196</v>
      </c>
      <c r="Q104" s="2">
        <f>IF($A104="GCAM",SUMIFS('GCAM By Region By Sector'!Q:Q,'GCAM By Region By Sector'!$C:$C,$C104,'GCAM By Region By Sector'!$B:$B,$B104)*10^3,SUMIFS('EPS Emissions'!R:R,'EPS Emissions'!$D:$D,'BAU Sector &amp; Region Breakout'!$C104,'EPS Emissions'!$C:$C,'BAU Sector &amp; Region Breakout'!$B104))</f>
        <v>205.33775291983656</v>
      </c>
      <c r="R104" s="2">
        <f>IF($A104="GCAM",SUMIFS('GCAM By Region By Sector'!R:R,'GCAM By Region By Sector'!$C:$C,$C104,'GCAM By Region By Sector'!$B:$B,$B104)*10^3,SUMIFS('EPS Emissions'!S:S,'EPS Emissions'!$D:$D,'BAU Sector &amp; Region Breakout'!$C104,'EPS Emissions'!$C:$C,'BAU Sector &amp; Region Breakout'!$B104))</f>
        <v>207.26537795699116</v>
      </c>
      <c r="S104" s="2">
        <f>IF($A104="GCAM",SUMIFS('GCAM By Region By Sector'!S:S,'GCAM By Region By Sector'!$C:$C,$C104,'GCAM By Region By Sector'!$B:$B,$B104)*10^3,SUMIFS('EPS Emissions'!T:T,'EPS Emissions'!$D:$D,'BAU Sector &amp; Region Breakout'!$C104,'EPS Emissions'!$C:$C,'BAU Sector &amp; Region Breakout'!$B104))</f>
        <v>209.19300299414576</v>
      </c>
      <c r="T104" s="2">
        <f>IF($A104="GCAM",SUMIFS('GCAM By Region By Sector'!T:T,'GCAM By Region By Sector'!$C:$C,$C104,'GCAM By Region By Sector'!$B:$B,$B104)*10^3,SUMIFS('EPS Emissions'!U:U,'EPS Emissions'!$D:$D,'BAU Sector &amp; Region Breakout'!$C104,'EPS Emissions'!$C:$C,'BAU Sector &amp; Region Breakout'!$B104))</f>
        <v>210.07519765411828</v>
      </c>
      <c r="U104" s="2">
        <f>IF($A104="GCAM",SUMIFS('GCAM By Region By Sector'!U:U,'GCAM By Region By Sector'!$C:$C,$C104,'GCAM By Region By Sector'!$B:$B,$B104)*10^3,SUMIFS('EPS Emissions'!V:V,'EPS Emissions'!$D:$D,'BAU Sector &amp; Region Breakout'!$C104,'EPS Emissions'!$C:$C,'BAU Sector &amp; Region Breakout'!$B104))</f>
        <v>210.95739231409078</v>
      </c>
      <c r="V104" s="2">
        <f>IF($A104="GCAM",SUMIFS('GCAM By Region By Sector'!V:V,'GCAM By Region By Sector'!$C:$C,$C104,'GCAM By Region By Sector'!$B:$B,$B104)*10^3,SUMIFS('EPS Emissions'!W:W,'EPS Emissions'!$D:$D,'BAU Sector &amp; Region Breakout'!$C104,'EPS Emissions'!$C:$C,'BAU Sector &amp; Region Breakout'!$B104))</f>
        <v>211.83958697406331</v>
      </c>
      <c r="W104" s="2">
        <f>IF($A104="GCAM",SUMIFS('GCAM By Region By Sector'!W:W,'GCAM By Region By Sector'!$C:$C,$C104,'GCAM By Region By Sector'!$B:$B,$B104)*10^3,SUMIFS('EPS Emissions'!X:X,'EPS Emissions'!$D:$D,'BAU Sector &amp; Region Breakout'!$C104,'EPS Emissions'!$C:$C,'BAU Sector &amp; Region Breakout'!$B104))</f>
        <v>212.72178163403581</v>
      </c>
      <c r="X104" s="2">
        <f>IF($A104="GCAM",SUMIFS('GCAM By Region By Sector'!X:X,'GCAM By Region By Sector'!$C:$C,$C104,'GCAM By Region By Sector'!$B:$B,$B104)*10^3,SUMIFS('EPS Emissions'!Y:Y,'EPS Emissions'!$D:$D,'BAU Sector &amp; Region Breakout'!$C104,'EPS Emissions'!$C:$C,'BAU Sector &amp; Region Breakout'!$B104))</f>
        <v>213.60397629400831</v>
      </c>
      <c r="Y104" s="2">
        <f>IF($A104="GCAM",SUMIFS('GCAM By Region By Sector'!Y:Y,'GCAM By Region By Sector'!$C:$C,$C104,'GCAM By Region By Sector'!$B:$B,$B104)*10^3,SUMIFS('EPS Emissions'!Z:Z,'EPS Emissions'!$D:$D,'BAU Sector &amp; Region Breakout'!$C104,'EPS Emissions'!$C:$C,'BAU Sector &amp; Region Breakout'!$B104))</f>
        <v>213.71416500483289</v>
      </c>
      <c r="Z104" s="2">
        <f>IF($A104="GCAM",SUMIFS('GCAM By Region By Sector'!Z:Z,'GCAM By Region By Sector'!$C:$C,$C104,'GCAM By Region By Sector'!$B:$B,$B104)*10^3,SUMIFS('EPS Emissions'!AA:AA,'EPS Emissions'!$D:$D,'BAU Sector &amp; Region Breakout'!$C104,'EPS Emissions'!$C:$C,'BAU Sector &amp; Region Breakout'!$B104))</f>
        <v>213.82435371565748</v>
      </c>
      <c r="AA104" s="2">
        <f>IF($A104="GCAM",SUMIFS('GCAM By Region By Sector'!AA:AA,'GCAM By Region By Sector'!$C:$C,$C104,'GCAM By Region By Sector'!$B:$B,$B104)*10^3,SUMIFS('EPS Emissions'!AB:AB,'EPS Emissions'!$D:$D,'BAU Sector &amp; Region Breakout'!$C104,'EPS Emissions'!$C:$C,'BAU Sector &amp; Region Breakout'!$B104))</f>
        <v>213.93454242648204</v>
      </c>
      <c r="AB104" s="2">
        <f>IF($A104="GCAM",SUMIFS('GCAM By Region By Sector'!AB:AB,'GCAM By Region By Sector'!$C:$C,$C104,'GCAM By Region By Sector'!$B:$B,$B104)*10^3,SUMIFS('EPS Emissions'!AC:AC,'EPS Emissions'!$D:$D,'BAU Sector &amp; Region Breakout'!$C104,'EPS Emissions'!$C:$C,'BAU Sector &amp; Region Breakout'!$B104))</f>
        <v>214.04473113730663</v>
      </c>
      <c r="AC104" s="2">
        <f>IF($A104="GCAM",SUMIFS('GCAM By Region By Sector'!AC:AC,'GCAM By Region By Sector'!$C:$C,$C104,'GCAM By Region By Sector'!$B:$B,$B104)*10^3,SUMIFS('EPS Emissions'!AD:AD,'EPS Emissions'!$D:$D,'BAU Sector &amp; Region Breakout'!$C104,'EPS Emissions'!$C:$C,'BAU Sector &amp; Region Breakout'!$B104))</f>
        <v>214.15491984813121</v>
      </c>
      <c r="AD104" s="2">
        <f>IF($A104="GCAM",SUMIFS('GCAM By Region By Sector'!AD:AD,'GCAM By Region By Sector'!$C:$C,$C104,'GCAM By Region By Sector'!$B:$B,$B104)*10^3,SUMIFS('EPS Emissions'!AE:AE,'EPS Emissions'!$D:$D,'BAU Sector &amp; Region Breakout'!$C104,'EPS Emissions'!$C:$C,'BAU Sector &amp; Region Breakout'!$B104))</f>
        <v>213.48898243193773</v>
      </c>
      <c r="AE104" s="2">
        <f>IF($A104="GCAM",SUMIFS('GCAM By Region By Sector'!AE:AE,'GCAM By Region By Sector'!$C:$C,$C104,'GCAM By Region By Sector'!$B:$B,$B104)*10^3,SUMIFS('EPS Emissions'!AF:AF,'EPS Emissions'!$D:$D,'BAU Sector &amp; Region Breakout'!$C104,'EPS Emissions'!$C:$C,'BAU Sector &amp; Region Breakout'!$B104))</f>
        <v>212.82304501574424</v>
      </c>
      <c r="AF104" s="2">
        <f>IF($A104="GCAM",SUMIFS('GCAM By Region By Sector'!AF:AF,'GCAM By Region By Sector'!$C:$C,$C104,'GCAM By Region By Sector'!$B:$B,$B104)*10^3,SUMIFS('EPS Emissions'!AG:AG,'EPS Emissions'!$D:$D,'BAU Sector &amp; Region Breakout'!$C104,'EPS Emissions'!$C:$C,'BAU Sector &amp; Region Breakout'!$B104))</f>
        <v>212.15710759955076</v>
      </c>
      <c r="AG104" s="2">
        <f>IF($A104="GCAM",SUMIFS('GCAM By Region By Sector'!AG:AG,'GCAM By Region By Sector'!$C:$C,$C104,'GCAM By Region By Sector'!$B:$B,$B104)*10^3,SUMIFS('EPS Emissions'!AH:AH,'EPS Emissions'!$D:$D,'BAU Sector &amp; Region Breakout'!$C104,'EPS Emissions'!$C:$C,'BAU Sector &amp; Region Breakout'!$B104))</f>
        <v>211.49117018335724</v>
      </c>
      <c r="AH104" s="2">
        <f>IF($A104="GCAM",SUMIFS('GCAM By Region By Sector'!AH:AH,'GCAM By Region By Sector'!$C:$C,$C104,'GCAM By Region By Sector'!$B:$B,$B104)*10^3,SUMIFS('EPS Emissions'!AI:AI,'EPS Emissions'!$D:$D,'BAU Sector &amp; Region Breakout'!$C104,'EPS Emissions'!$C:$C,'BAU Sector &amp; Region Breakout'!$B104))</f>
        <v>210.82523276716378</v>
      </c>
    </row>
    <row r="105" spans="1:34" x14ac:dyDescent="0.35">
      <c r="A105" t="str">
        <f>VLOOKUP(B105,'BAU Global Total'!A$3:C$34,3,FALSE)</f>
        <v>GCAM</v>
      </c>
      <c r="B105" t="s">
        <v>26</v>
      </c>
      <c r="C105" t="s">
        <v>64</v>
      </c>
      <c r="D105" s="2">
        <f>IF($A105="GCAM",SUMIFS('GCAM By Region By Sector'!D:D,'GCAM By Region By Sector'!$C:$C,$C105,'GCAM By Region By Sector'!$B:$B,$B105)*10^3,SUMIFS('EPS Emissions'!E:E,'EPS Emissions'!$D:$D,'BAU Sector &amp; Region Breakout'!$C105,'EPS Emissions'!$C:$C,'BAU Sector &amp; Region Breakout'!$B105))</f>
        <v>54.503332279729008</v>
      </c>
      <c r="E105" s="2">
        <f>IF($A105="GCAM",SUMIFS('GCAM By Region By Sector'!E:E,'GCAM By Region By Sector'!$C:$C,$C105,'GCAM By Region By Sector'!$B:$B,$B105)*10^3,SUMIFS('EPS Emissions'!F:F,'EPS Emissions'!$D:$D,'BAU Sector &amp; Region Breakout'!$C105,'EPS Emissions'!$C:$C,'BAU Sector &amp; Region Breakout'!$B105))</f>
        <v>56.395731736191401</v>
      </c>
      <c r="F105" s="2">
        <f>IF($A105="GCAM",SUMIFS('GCAM By Region By Sector'!F:F,'GCAM By Region By Sector'!$C:$C,$C105,'GCAM By Region By Sector'!$B:$B,$B105)*10^3,SUMIFS('EPS Emissions'!G:G,'EPS Emissions'!$D:$D,'BAU Sector &amp; Region Breakout'!$C105,'EPS Emissions'!$C:$C,'BAU Sector &amp; Region Breakout'!$B105))</f>
        <v>58.288131192653807</v>
      </c>
      <c r="G105" s="2">
        <f>IF($A105="GCAM",SUMIFS('GCAM By Region By Sector'!G:G,'GCAM By Region By Sector'!$C:$C,$C105,'GCAM By Region By Sector'!$B:$B,$B105)*10^3,SUMIFS('EPS Emissions'!H:H,'EPS Emissions'!$D:$D,'BAU Sector &amp; Region Breakout'!$C105,'EPS Emissions'!$C:$C,'BAU Sector &amp; Region Breakout'!$B105))</f>
        <v>60.180530649116207</v>
      </c>
      <c r="H105" s="2">
        <f>IF($A105="GCAM",SUMIFS('GCAM By Region By Sector'!H:H,'GCAM By Region By Sector'!$C:$C,$C105,'GCAM By Region By Sector'!$B:$B,$B105)*10^3,SUMIFS('EPS Emissions'!I:I,'EPS Emissions'!$D:$D,'BAU Sector &amp; Region Breakout'!$C105,'EPS Emissions'!$C:$C,'BAU Sector &amp; Region Breakout'!$B105))</f>
        <v>62.072930105578614</v>
      </c>
      <c r="I105" s="2">
        <f>IF($A105="GCAM",SUMIFS('GCAM By Region By Sector'!I:I,'GCAM By Region By Sector'!$C:$C,$C105,'GCAM By Region By Sector'!$B:$B,$B105)*10^3,SUMIFS('EPS Emissions'!J:J,'EPS Emissions'!$D:$D,'BAU Sector &amp; Region Breakout'!$C105,'EPS Emissions'!$C:$C,'BAU Sector &amp; Region Breakout'!$B105))</f>
        <v>63.965329562041013</v>
      </c>
      <c r="J105" s="2">
        <f>IF($A105="GCAM",SUMIFS('GCAM By Region By Sector'!J:J,'GCAM By Region By Sector'!$C:$C,$C105,'GCAM By Region By Sector'!$B:$B,$B105)*10^3,SUMIFS('EPS Emissions'!K:K,'EPS Emissions'!$D:$D,'BAU Sector &amp; Region Breakout'!$C105,'EPS Emissions'!$C:$C,'BAU Sector &amp; Region Breakout'!$B105))</f>
        <v>66.334744570490216</v>
      </c>
      <c r="K105" s="2">
        <f>IF($A105="GCAM",SUMIFS('GCAM By Region By Sector'!K:K,'GCAM By Region By Sector'!$C:$C,$C105,'GCAM By Region By Sector'!$B:$B,$B105)*10^3,SUMIFS('EPS Emissions'!L:L,'EPS Emissions'!$D:$D,'BAU Sector &amp; Region Breakout'!$C105,'EPS Emissions'!$C:$C,'BAU Sector &amp; Region Breakout'!$B105))</f>
        <v>68.704159578939411</v>
      </c>
      <c r="L105" s="2">
        <f>IF($A105="GCAM",SUMIFS('GCAM By Region By Sector'!L:L,'GCAM By Region By Sector'!$C:$C,$C105,'GCAM By Region By Sector'!$B:$B,$B105)*10^3,SUMIFS('EPS Emissions'!M:M,'EPS Emissions'!$D:$D,'BAU Sector &amp; Region Breakout'!$C105,'EPS Emissions'!$C:$C,'BAU Sector &amp; Region Breakout'!$B105))</f>
        <v>71.073574587388606</v>
      </c>
      <c r="M105" s="2">
        <f>IF($A105="GCAM",SUMIFS('GCAM By Region By Sector'!M:M,'GCAM By Region By Sector'!$C:$C,$C105,'GCAM By Region By Sector'!$B:$B,$B105)*10^3,SUMIFS('EPS Emissions'!N:N,'EPS Emissions'!$D:$D,'BAU Sector &amp; Region Breakout'!$C105,'EPS Emissions'!$C:$C,'BAU Sector &amp; Region Breakout'!$B105))</f>
        <v>73.442989595837815</v>
      </c>
      <c r="N105" s="2">
        <f>IF($A105="GCAM",SUMIFS('GCAM By Region By Sector'!N:N,'GCAM By Region By Sector'!$C:$C,$C105,'GCAM By Region By Sector'!$B:$B,$B105)*10^3,SUMIFS('EPS Emissions'!O:O,'EPS Emissions'!$D:$D,'BAU Sector &amp; Region Breakout'!$C105,'EPS Emissions'!$C:$C,'BAU Sector &amp; Region Breakout'!$B105))</f>
        <v>75.812404604287011</v>
      </c>
      <c r="O105" s="2">
        <f>IF($A105="GCAM",SUMIFS('GCAM By Region By Sector'!O:O,'GCAM By Region By Sector'!$C:$C,$C105,'GCAM By Region By Sector'!$B:$B,$B105)*10^3,SUMIFS('EPS Emissions'!P:P,'EPS Emissions'!$D:$D,'BAU Sector &amp; Region Breakout'!$C105,'EPS Emissions'!$C:$C,'BAU Sector &amp; Region Breakout'!$B105))</f>
        <v>77.760002456135936</v>
      </c>
      <c r="P105" s="2">
        <f>IF($A105="GCAM",SUMIFS('GCAM By Region By Sector'!P:P,'GCAM By Region By Sector'!$C:$C,$C105,'GCAM By Region By Sector'!$B:$B,$B105)*10^3,SUMIFS('EPS Emissions'!Q:Q,'EPS Emissions'!$D:$D,'BAU Sector &amp; Region Breakout'!$C105,'EPS Emissions'!$C:$C,'BAU Sector &amp; Region Breakout'!$B105))</f>
        <v>79.707600307984848</v>
      </c>
      <c r="Q105" s="2">
        <f>IF($A105="GCAM",SUMIFS('GCAM By Region By Sector'!Q:Q,'GCAM By Region By Sector'!$C:$C,$C105,'GCAM By Region By Sector'!$B:$B,$B105)*10^3,SUMIFS('EPS Emissions'!R:R,'EPS Emissions'!$D:$D,'BAU Sector &amp; Region Breakout'!$C105,'EPS Emissions'!$C:$C,'BAU Sector &amp; Region Breakout'!$B105))</f>
        <v>81.655198159833759</v>
      </c>
      <c r="R105" s="2">
        <f>IF($A105="GCAM",SUMIFS('GCAM By Region By Sector'!R:R,'GCAM By Region By Sector'!$C:$C,$C105,'GCAM By Region By Sector'!$B:$B,$B105)*10^3,SUMIFS('EPS Emissions'!S:S,'EPS Emissions'!$D:$D,'BAU Sector &amp; Region Breakout'!$C105,'EPS Emissions'!$C:$C,'BAU Sector &amp; Region Breakout'!$B105))</f>
        <v>83.60279601168267</v>
      </c>
      <c r="S105" s="2">
        <f>IF($A105="GCAM",SUMIFS('GCAM By Region By Sector'!S:S,'GCAM By Region By Sector'!$C:$C,$C105,'GCAM By Region By Sector'!$B:$B,$B105)*10^3,SUMIFS('EPS Emissions'!T:T,'EPS Emissions'!$D:$D,'BAU Sector &amp; Region Breakout'!$C105,'EPS Emissions'!$C:$C,'BAU Sector &amp; Region Breakout'!$B105))</f>
        <v>85.550393863531596</v>
      </c>
      <c r="T105" s="2">
        <f>IF($A105="GCAM",SUMIFS('GCAM By Region By Sector'!T:T,'GCAM By Region By Sector'!$C:$C,$C105,'GCAM By Region By Sector'!$B:$B,$B105)*10^3,SUMIFS('EPS Emissions'!U:U,'EPS Emissions'!$D:$D,'BAU Sector &amp; Region Breakout'!$C105,'EPS Emissions'!$C:$C,'BAU Sector &amp; Region Breakout'!$B105))</f>
        <v>87.001492543184781</v>
      </c>
      <c r="U105" s="2">
        <f>IF($A105="GCAM",SUMIFS('GCAM By Region By Sector'!U:U,'GCAM By Region By Sector'!$C:$C,$C105,'GCAM By Region By Sector'!$B:$B,$B105)*10^3,SUMIFS('EPS Emissions'!V:V,'EPS Emissions'!$D:$D,'BAU Sector &amp; Region Breakout'!$C105,'EPS Emissions'!$C:$C,'BAU Sector &amp; Region Breakout'!$B105))</f>
        <v>88.452591222837995</v>
      </c>
      <c r="V105" s="2">
        <f>IF($A105="GCAM",SUMIFS('GCAM By Region By Sector'!V:V,'GCAM By Region By Sector'!$C:$C,$C105,'GCAM By Region By Sector'!$B:$B,$B105)*10^3,SUMIFS('EPS Emissions'!W:W,'EPS Emissions'!$D:$D,'BAU Sector &amp; Region Breakout'!$C105,'EPS Emissions'!$C:$C,'BAU Sector &amp; Region Breakout'!$B105))</f>
        <v>89.903689902491195</v>
      </c>
      <c r="W105" s="2">
        <f>IF($A105="GCAM",SUMIFS('GCAM By Region By Sector'!W:W,'GCAM By Region By Sector'!$C:$C,$C105,'GCAM By Region By Sector'!$B:$B,$B105)*10^3,SUMIFS('EPS Emissions'!X:X,'EPS Emissions'!$D:$D,'BAU Sector &amp; Region Breakout'!$C105,'EPS Emissions'!$C:$C,'BAU Sector &amp; Region Breakout'!$B105))</f>
        <v>91.354788582144394</v>
      </c>
      <c r="X105" s="2">
        <f>IF($A105="GCAM",SUMIFS('GCAM By Region By Sector'!X:X,'GCAM By Region By Sector'!$C:$C,$C105,'GCAM By Region By Sector'!$B:$B,$B105)*10^3,SUMIFS('EPS Emissions'!Y:Y,'EPS Emissions'!$D:$D,'BAU Sector &amp; Region Breakout'!$C105,'EPS Emissions'!$C:$C,'BAU Sector &amp; Region Breakout'!$B105))</f>
        <v>92.805887261797594</v>
      </c>
      <c r="Y105" s="2">
        <f>IF($A105="GCAM",SUMIFS('GCAM By Region By Sector'!Y:Y,'GCAM By Region By Sector'!$C:$C,$C105,'GCAM By Region By Sector'!$B:$B,$B105)*10^3,SUMIFS('EPS Emissions'!Z:Z,'EPS Emissions'!$D:$D,'BAU Sector &amp; Region Breakout'!$C105,'EPS Emissions'!$C:$C,'BAU Sector &amp; Region Breakout'!$B105))</f>
        <v>93.764035615321959</v>
      </c>
      <c r="Z105" s="2">
        <f>IF($A105="GCAM",SUMIFS('GCAM By Region By Sector'!Z:Z,'GCAM By Region By Sector'!$C:$C,$C105,'GCAM By Region By Sector'!$B:$B,$B105)*10^3,SUMIFS('EPS Emissions'!AA:AA,'EPS Emissions'!$D:$D,'BAU Sector &amp; Region Breakout'!$C105,'EPS Emissions'!$C:$C,'BAU Sector &amp; Region Breakout'!$B105))</f>
        <v>94.722183968846338</v>
      </c>
      <c r="AA105" s="2">
        <f>IF($A105="GCAM",SUMIFS('GCAM By Region By Sector'!AA:AA,'GCAM By Region By Sector'!$C:$C,$C105,'GCAM By Region By Sector'!$B:$B,$B105)*10^3,SUMIFS('EPS Emissions'!AB:AB,'EPS Emissions'!$D:$D,'BAU Sector &amp; Region Breakout'!$C105,'EPS Emissions'!$C:$C,'BAU Sector &amp; Region Breakout'!$B105))</f>
        <v>95.680332322370703</v>
      </c>
      <c r="AB105" s="2">
        <f>IF($A105="GCAM",SUMIFS('GCAM By Region By Sector'!AB:AB,'GCAM By Region By Sector'!$C:$C,$C105,'GCAM By Region By Sector'!$B:$B,$B105)*10^3,SUMIFS('EPS Emissions'!AC:AC,'EPS Emissions'!$D:$D,'BAU Sector &amp; Region Breakout'!$C105,'EPS Emissions'!$C:$C,'BAU Sector &amp; Region Breakout'!$B105))</f>
        <v>96.638480675895096</v>
      </c>
      <c r="AC105" s="2">
        <f>IF($A105="GCAM",SUMIFS('GCAM By Region By Sector'!AC:AC,'GCAM By Region By Sector'!$C:$C,$C105,'GCAM By Region By Sector'!$B:$B,$B105)*10^3,SUMIFS('EPS Emissions'!AD:AD,'EPS Emissions'!$D:$D,'BAU Sector &amp; Region Breakout'!$C105,'EPS Emissions'!$C:$C,'BAU Sector &amp; Region Breakout'!$B105))</f>
        <v>97.596629029419461</v>
      </c>
      <c r="AD105" s="2">
        <f>IF($A105="GCAM",SUMIFS('GCAM By Region By Sector'!AD:AD,'GCAM By Region By Sector'!$C:$C,$C105,'GCAM By Region By Sector'!$B:$B,$B105)*10^3,SUMIFS('EPS Emissions'!AE:AE,'EPS Emissions'!$D:$D,'BAU Sector &amp; Region Breakout'!$C105,'EPS Emissions'!$C:$C,'BAU Sector &amp; Region Breakout'!$B105))</f>
        <v>98.262690572107203</v>
      </c>
      <c r="AE105" s="2">
        <f>IF($A105="GCAM",SUMIFS('GCAM By Region By Sector'!AE:AE,'GCAM By Region By Sector'!$C:$C,$C105,'GCAM By Region By Sector'!$B:$B,$B105)*10^3,SUMIFS('EPS Emissions'!AF:AF,'EPS Emissions'!$D:$D,'BAU Sector &amp; Region Breakout'!$C105,'EPS Emissions'!$C:$C,'BAU Sector &amp; Region Breakout'!$B105))</f>
        <v>98.92875211479496</v>
      </c>
      <c r="AF105" s="2">
        <f>IF($A105="GCAM",SUMIFS('GCAM By Region By Sector'!AF:AF,'GCAM By Region By Sector'!$C:$C,$C105,'GCAM By Region By Sector'!$B:$B,$B105)*10^3,SUMIFS('EPS Emissions'!AG:AG,'EPS Emissions'!$D:$D,'BAU Sector &amp; Region Breakout'!$C105,'EPS Emissions'!$C:$C,'BAU Sector &amp; Region Breakout'!$B105))</f>
        <v>99.594813657482703</v>
      </c>
      <c r="AG105" s="2">
        <f>IF($A105="GCAM",SUMIFS('GCAM By Region By Sector'!AG:AG,'GCAM By Region By Sector'!$C:$C,$C105,'GCAM By Region By Sector'!$B:$B,$B105)*10^3,SUMIFS('EPS Emissions'!AH:AH,'EPS Emissions'!$D:$D,'BAU Sector &amp; Region Breakout'!$C105,'EPS Emissions'!$C:$C,'BAU Sector &amp; Region Breakout'!$B105))</f>
        <v>100.26087520017045</v>
      </c>
      <c r="AH105" s="2">
        <f>IF($A105="GCAM",SUMIFS('GCAM By Region By Sector'!AH:AH,'GCAM By Region By Sector'!$C:$C,$C105,'GCAM By Region By Sector'!$B:$B,$B105)*10^3,SUMIFS('EPS Emissions'!AI:AI,'EPS Emissions'!$D:$D,'BAU Sector &amp; Region Breakout'!$C105,'EPS Emissions'!$C:$C,'BAU Sector &amp; Region Breakout'!$B105))</f>
        <v>100.9269367428582</v>
      </c>
    </row>
    <row r="106" spans="1:34" x14ac:dyDescent="0.35">
      <c r="A106" t="str">
        <f>VLOOKUP(B106,'BAU Global Total'!A$3:C$34,3,FALSE)</f>
        <v>GCAM</v>
      </c>
      <c r="B106" t="s">
        <v>26</v>
      </c>
      <c r="C106" t="s">
        <v>65</v>
      </c>
      <c r="D106" s="2">
        <f>IF($A106="GCAM",SUMIFS('GCAM By Region By Sector'!D:D,'GCAM By Region By Sector'!$C:$C,$C106,'GCAM By Region By Sector'!$B:$B,$B106)*10^3,SUMIFS('EPS Emissions'!E:E,'EPS Emissions'!$D:$D,'BAU Sector &amp; Region Breakout'!$C106,'EPS Emissions'!$C:$C,'BAU Sector &amp; Region Breakout'!$B106))</f>
        <v>62.188762158916006</v>
      </c>
      <c r="E106" s="2">
        <f>IF($A106="GCAM",SUMIFS('GCAM By Region By Sector'!E:E,'GCAM By Region By Sector'!$C:$C,$C106,'GCAM By Region By Sector'!$B:$B,$B106)*10^3,SUMIFS('EPS Emissions'!F:F,'EPS Emissions'!$D:$D,'BAU Sector &amp; Region Breakout'!$C106,'EPS Emissions'!$C:$C,'BAU Sector &amp; Region Breakout'!$B106))</f>
        <v>64.092902369160811</v>
      </c>
      <c r="F106" s="2">
        <f>IF($A106="GCAM",SUMIFS('GCAM By Region By Sector'!F:F,'GCAM By Region By Sector'!$C:$C,$C106,'GCAM By Region By Sector'!$B:$B,$B106)*10^3,SUMIFS('EPS Emissions'!G:G,'EPS Emissions'!$D:$D,'BAU Sector &amp; Region Breakout'!$C106,'EPS Emissions'!$C:$C,'BAU Sector &amp; Region Breakout'!$B106))</f>
        <v>65.997042579405601</v>
      </c>
      <c r="G106" s="2">
        <f>IF($A106="GCAM",SUMIFS('GCAM By Region By Sector'!G:G,'GCAM By Region By Sector'!$C:$C,$C106,'GCAM By Region By Sector'!$B:$B,$B106)*10^3,SUMIFS('EPS Emissions'!H:H,'EPS Emissions'!$D:$D,'BAU Sector &amp; Region Breakout'!$C106,'EPS Emissions'!$C:$C,'BAU Sector &amp; Region Breakout'!$B106))</f>
        <v>67.901182789650392</v>
      </c>
      <c r="H106" s="2">
        <f>IF($A106="GCAM",SUMIFS('GCAM By Region By Sector'!H:H,'GCAM By Region By Sector'!$C:$C,$C106,'GCAM By Region By Sector'!$B:$B,$B106)*10^3,SUMIFS('EPS Emissions'!I:I,'EPS Emissions'!$D:$D,'BAU Sector &amp; Region Breakout'!$C106,'EPS Emissions'!$C:$C,'BAU Sector &amp; Region Breakout'!$B106))</f>
        <v>69.805322999895196</v>
      </c>
      <c r="I106" s="2">
        <f>IF($A106="GCAM",SUMIFS('GCAM By Region By Sector'!I:I,'GCAM By Region By Sector'!$C:$C,$C106,'GCAM By Region By Sector'!$B:$B,$B106)*10^3,SUMIFS('EPS Emissions'!J:J,'EPS Emissions'!$D:$D,'BAU Sector &amp; Region Breakout'!$C106,'EPS Emissions'!$C:$C,'BAU Sector &amp; Region Breakout'!$B106))</f>
        <v>71.709463210139987</v>
      </c>
      <c r="J106" s="2">
        <f>IF($A106="GCAM",SUMIFS('GCAM By Region By Sector'!J:J,'GCAM By Region By Sector'!$C:$C,$C106,'GCAM By Region By Sector'!$B:$B,$B106)*10^3,SUMIFS('EPS Emissions'!K:K,'EPS Emissions'!$D:$D,'BAU Sector &amp; Region Breakout'!$C106,'EPS Emissions'!$C:$C,'BAU Sector &amp; Region Breakout'!$B106))</f>
        <v>73.770490912607585</v>
      </c>
      <c r="K106" s="2">
        <f>IF($A106="GCAM",SUMIFS('GCAM By Region By Sector'!K:K,'GCAM By Region By Sector'!$C:$C,$C106,'GCAM By Region By Sector'!$B:$B,$B106)*10^3,SUMIFS('EPS Emissions'!L:L,'EPS Emissions'!$D:$D,'BAU Sector &amp; Region Breakout'!$C106,'EPS Emissions'!$C:$C,'BAU Sector &amp; Region Breakout'!$B106))</f>
        <v>75.831518615075169</v>
      </c>
      <c r="L106" s="2">
        <f>IF($A106="GCAM",SUMIFS('GCAM By Region By Sector'!L:L,'GCAM By Region By Sector'!$C:$C,$C106,'GCAM By Region By Sector'!$B:$B,$B106)*10^3,SUMIFS('EPS Emissions'!M:M,'EPS Emissions'!$D:$D,'BAU Sector &amp; Region Breakout'!$C106,'EPS Emissions'!$C:$C,'BAU Sector &amp; Region Breakout'!$B106))</f>
        <v>77.892546317542767</v>
      </c>
      <c r="M106" s="2">
        <f>IF($A106="GCAM",SUMIFS('GCAM By Region By Sector'!M:M,'GCAM By Region By Sector'!$C:$C,$C106,'GCAM By Region By Sector'!$B:$B,$B106)*10^3,SUMIFS('EPS Emissions'!N:N,'EPS Emissions'!$D:$D,'BAU Sector &amp; Region Breakout'!$C106,'EPS Emissions'!$C:$C,'BAU Sector &amp; Region Breakout'!$B106))</f>
        <v>79.95357402001035</v>
      </c>
      <c r="N106" s="2">
        <f>IF($A106="GCAM",SUMIFS('GCAM By Region By Sector'!N:N,'GCAM By Region By Sector'!$C:$C,$C106,'GCAM By Region By Sector'!$B:$B,$B106)*10^3,SUMIFS('EPS Emissions'!O:O,'EPS Emissions'!$D:$D,'BAU Sector &amp; Region Breakout'!$C106,'EPS Emissions'!$C:$C,'BAU Sector &amp; Region Breakout'!$B106))</f>
        <v>82.014601722477948</v>
      </c>
      <c r="O106" s="2">
        <f>IF($A106="GCAM",SUMIFS('GCAM By Region By Sector'!O:O,'GCAM By Region By Sector'!$C:$C,$C106,'GCAM By Region By Sector'!$B:$B,$B106)*10^3,SUMIFS('EPS Emissions'!P:P,'EPS Emissions'!$D:$D,'BAU Sector &amp; Region Breakout'!$C106,'EPS Emissions'!$C:$C,'BAU Sector &amp; Region Breakout'!$B106))</f>
        <v>83.326971605541544</v>
      </c>
      <c r="P106" s="2">
        <f>IF($A106="GCAM",SUMIFS('GCAM By Region By Sector'!P:P,'GCAM By Region By Sector'!$C:$C,$C106,'GCAM By Region By Sector'!$B:$B,$B106)*10^3,SUMIFS('EPS Emissions'!Q:Q,'EPS Emissions'!$D:$D,'BAU Sector &amp; Region Breakout'!$C106,'EPS Emissions'!$C:$C,'BAU Sector &amp; Region Breakout'!$B106))</f>
        <v>84.639341488605154</v>
      </c>
      <c r="Q106" s="2">
        <f>IF($A106="GCAM",SUMIFS('GCAM By Region By Sector'!Q:Q,'GCAM By Region By Sector'!$C:$C,$C106,'GCAM By Region By Sector'!$B:$B,$B106)*10^3,SUMIFS('EPS Emissions'!R:R,'EPS Emissions'!$D:$D,'BAU Sector &amp; Region Breakout'!$C106,'EPS Emissions'!$C:$C,'BAU Sector &amp; Region Breakout'!$B106))</f>
        <v>85.95171137166875</v>
      </c>
      <c r="R106" s="2">
        <f>IF($A106="GCAM",SUMIFS('GCAM By Region By Sector'!R:R,'GCAM By Region By Sector'!$C:$C,$C106,'GCAM By Region By Sector'!$B:$B,$B106)*10^3,SUMIFS('EPS Emissions'!S:S,'EPS Emissions'!$D:$D,'BAU Sector &amp; Region Breakout'!$C106,'EPS Emissions'!$C:$C,'BAU Sector &amp; Region Breakout'!$B106))</f>
        <v>87.264081254732361</v>
      </c>
      <c r="S106" s="2">
        <f>IF($A106="GCAM",SUMIFS('GCAM By Region By Sector'!S:S,'GCAM By Region By Sector'!$C:$C,$C106,'GCAM By Region By Sector'!$B:$B,$B106)*10^3,SUMIFS('EPS Emissions'!T:T,'EPS Emissions'!$D:$D,'BAU Sector &amp; Region Breakout'!$C106,'EPS Emissions'!$C:$C,'BAU Sector &amp; Region Breakout'!$B106))</f>
        <v>88.576451137795956</v>
      </c>
      <c r="T106" s="2">
        <f>IF($A106="GCAM",SUMIFS('GCAM By Region By Sector'!T:T,'GCAM By Region By Sector'!$C:$C,$C106,'GCAM By Region By Sector'!$B:$B,$B106)*10^3,SUMIFS('EPS Emissions'!U:U,'EPS Emissions'!$D:$D,'BAU Sector &amp; Region Breakout'!$C106,'EPS Emissions'!$C:$C,'BAU Sector &amp; Region Breakout'!$B106))</f>
        <v>89.331385192793761</v>
      </c>
      <c r="U106" s="2">
        <f>IF($A106="GCAM",SUMIFS('GCAM By Region By Sector'!U:U,'GCAM By Region By Sector'!$C:$C,$C106,'GCAM By Region By Sector'!$B:$B,$B106)*10^3,SUMIFS('EPS Emissions'!V:V,'EPS Emissions'!$D:$D,'BAU Sector &amp; Region Breakout'!$C106,'EPS Emissions'!$C:$C,'BAU Sector &amp; Region Breakout'!$B106))</f>
        <v>90.086319247791579</v>
      </c>
      <c r="V106" s="2">
        <f>IF($A106="GCAM",SUMIFS('GCAM By Region By Sector'!V:V,'GCAM By Region By Sector'!$C:$C,$C106,'GCAM By Region By Sector'!$B:$B,$B106)*10^3,SUMIFS('EPS Emissions'!W:W,'EPS Emissions'!$D:$D,'BAU Sector &amp; Region Breakout'!$C106,'EPS Emissions'!$C:$C,'BAU Sector &amp; Region Breakout'!$B106))</f>
        <v>90.841253302789383</v>
      </c>
      <c r="W106" s="2">
        <f>IF($A106="GCAM",SUMIFS('GCAM By Region By Sector'!W:W,'GCAM By Region By Sector'!$C:$C,$C106,'GCAM By Region By Sector'!$B:$B,$B106)*10^3,SUMIFS('EPS Emissions'!X:X,'EPS Emissions'!$D:$D,'BAU Sector &amp; Region Breakout'!$C106,'EPS Emissions'!$C:$C,'BAU Sector &amp; Region Breakout'!$B106))</f>
        <v>91.596187357787201</v>
      </c>
      <c r="X106" s="2">
        <f>IF($A106="GCAM",SUMIFS('GCAM By Region By Sector'!X:X,'GCAM By Region By Sector'!$C:$C,$C106,'GCAM By Region By Sector'!$B:$B,$B106)*10^3,SUMIFS('EPS Emissions'!Y:Y,'EPS Emissions'!$D:$D,'BAU Sector &amp; Region Breakout'!$C106,'EPS Emissions'!$C:$C,'BAU Sector &amp; Region Breakout'!$B106))</f>
        <v>92.351121412785005</v>
      </c>
      <c r="Y106" s="2">
        <f>IF($A106="GCAM",SUMIFS('GCAM By Region By Sector'!Y:Y,'GCAM By Region By Sector'!$C:$C,$C106,'GCAM By Region By Sector'!$B:$B,$B106)*10^3,SUMIFS('EPS Emissions'!Z:Z,'EPS Emissions'!$D:$D,'BAU Sector &amp; Region Breakout'!$C106,'EPS Emissions'!$C:$C,'BAU Sector &amp; Region Breakout'!$B106))</f>
        <v>92.690588976954814</v>
      </c>
      <c r="Z106" s="2">
        <f>IF($A106="GCAM",SUMIFS('GCAM By Region By Sector'!Z:Z,'GCAM By Region By Sector'!$C:$C,$C106,'GCAM By Region By Sector'!$B:$B,$B106)*10^3,SUMIFS('EPS Emissions'!AA:AA,'EPS Emissions'!$D:$D,'BAU Sector &amp; Region Breakout'!$C106,'EPS Emissions'!$C:$C,'BAU Sector &amp; Region Breakout'!$B106))</f>
        <v>93.030056541124608</v>
      </c>
      <c r="AA106" s="2">
        <f>IF($A106="GCAM",SUMIFS('GCAM By Region By Sector'!AA:AA,'GCAM By Region By Sector'!$C:$C,$C106,'GCAM By Region By Sector'!$B:$B,$B106)*10^3,SUMIFS('EPS Emissions'!AB:AB,'EPS Emissions'!$D:$D,'BAU Sector &amp; Region Breakout'!$C106,'EPS Emissions'!$C:$C,'BAU Sector &amp; Region Breakout'!$B106))</f>
        <v>93.369524105294403</v>
      </c>
      <c r="AB106" s="2">
        <f>IF($A106="GCAM",SUMIFS('GCAM By Region By Sector'!AB:AB,'GCAM By Region By Sector'!$C:$C,$C106,'GCAM By Region By Sector'!$B:$B,$B106)*10^3,SUMIFS('EPS Emissions'!AC:AC,'EPS Emissions'!$D:$D,'BAU Sector &amp; Region Breakout'!$C106,'EPS Emissions'!$C:$C,'BAU Sector &amp; Region Breakout'!$B106))</f>
        <v>93.708991669464197</v>
      </c>
      <c r="AC106" s="2">
        <f>IF($A106="GCAM",SUMIFS('GCAM By Region By Sector'!AC:AC,'GCAM By Region By Sector'!$C:$C,$C106,'GCAM By Region By Sector'!$B:$B,$B106)*10^3,SUMIFS('EPS Emissions'!AD:AD,'EPS Emissions'!$D:$D,'BAU Sector &amp; Region Breakout'!$C106,'EPS Emissions'!$C:$C,'BAU Sector &amp; Region Breakout'!$B106))</f>
        <v>94.048459233634006</v>
      </c>
      <c r="AD106" s="2">
        <f>IF($A106="GCAM",SUMIFS('GCAM By Region By Sector'!AD:AD,'GCAM By Region By Sector'!$C:$C,$C106,'GCAM By Region By Sector'!$B:$B,$B106)*10^3,SUMIFS('EPS Emissions'!AE:AE,'EPS Emissions'!$D:$D,'BAU Sector &amp; Region Breakout'!$C106,'EPS Emissions'!$C:$C,'BAU Sector &amp; Region Breakout'!$B106))</f>
        <v>94.262711976087587</v>
      </c>
      <c r="AE106" s="2">
        <f>IF($A106="GCAM",SUMIFS('GCAM By Region By Sector'!AE:AE,'GCAM By Region By Sector'!$C:$C,$C106,'GCAM By Region By Sector'!$B:$B,$B106)*10^3,SUMIFS('EPS Emissions'!AF:AF,'EPS Emissions'!$D:$D,'BAU Sector &amp; Region Breakout'!$C106,'EPS Emissions'!$C:$C,'BAU Sector &amp; Region Breakout'!$B106))</f>
        <v>94.476964718541183</v>
      </c>
      <c r="AF106" s="2">
        <f>IF($A106="GCAM",SUMIFS('GCAM By Region By Sector'!AF:AF,'GCAM By Region By Sector'!$C:$C,$C106,'GCAM By Region By Sector'!$B:$B,$B106)*10^3,SUMIFS('EPS Emissions'!AG:AG,'EPS Emissions'!$D:$D,'BAU Sector &amp; Region Breakout'!$C106,'EPS Emissions'!$C:$C,'BAU Sector &amp; Region Breakout'!$B106))</f>
        <v>94.691217460994764</v>
      </c>
      <c r="AG106" s="2">
        <f>IF($A106="GCAM",SUMIFS('GCAM By Region By Sector'!AG:AG,'GCAM By Region By Sector'!$C:$C,$C106,'GCAM By Region By Sector'!$B:$B,$B106)*10^3,SUMIFS('EPS Emissions'!AH:AH,'EPS Emissions'!$D:$D,'BAU Sector &amp; Region Breakout'!$C106,'EPS Emissions'!$C:$C,'BAU Sector &amp; Region Breakout'!$B106))</f>
        <v>94.90547020344836</v>
      </c>
      <c r="AH106" s="2">
        <f>IF($A106="GCAM",SUMIFS('GCAM By Region By Sector'!AH:AH,'GCAM By Region By Sector'!$C:$C,$C106,'GCAM By Region By Sector'!$B:$B,$B106)*10^3,SUMIFS('EPS Emissions'!AI:AI,'EPS Emissions'!$D:$D,'BAU Sector &amp; Region Breakout'!$C106,'EPS Emissions'!$C:$C,'BAU Sector &amp; Region Breakout'!$B106))</f>
        <v>95.119722945901941</v>
      </c>
    </row>
    <row r="107" spans="1:34" x14ac:dyDescent="0.35">
      <c r="A107" t="str">
        <f>VLOOKUP(B107,'BAU Global Total'!A$3:C$34,3,FALSE)</f>
        <v>GCAM</v>
      </c>
      <c r="B107" t="s">
        <v>26</v>
      </c>
      <c r="C107" t="s">
        <v>66</v>
      </c>
      <c r="D107" s="2">
        <f>IF($A107="GCAM",SUMIFS('GCAM By Region By Sector'!D:D,'GCAM By Region By Sector'!$C:$C,$C107,'GCAM By Region By Sector'!$B:$B,$B107)*10^3,SUMIFS('EPS Emissions'!E:E,'EPS Emissions'!$D:$D,'BAU Sector &amp; Region Breakout'!$C107,'EPS Emissions'!$C:$C,'BAU Sector &amp; Region Breakout'!$B107))</f>
        <v>2.1725725799999998</v>
      </c>
      <c r="E107" s="2">
        <f>IF($A107="GCAM",SUMIFS('GCAM By Region By Sector'!E:E,'GCAM By Region By Sector'!$C:$C,$C107,'GCAM By Region By Sector'!$B:$B,$B107)*10^3,SUMIFS('EPS Emissions'!F:F,'EPS Emissions'!$D:$D,'BAU Sector &amp; Region Breakout'!$C107,'EPS Emissions'!$C:$C,'BAU Sector &amp; Region Breakout'!$B107))</f>
        <v>2.2346362309999996</v>
      </c>
      <c r="F107" s="2">
        <f>IF($A107="GCAM",SUMIFS('GCAM By Region By Sector'!F:F,'GCAM By Region By Sector'!$C:$C,$C107,'GCAM By Region By Sector'!$B:$B,$B107)*10^3,SUMIFS('EPS Emissions'!G:G,'EPS Emissions'!$D:$D,'BAU Sector &amp; Region Breakout'!$C107,'EPS Emissions'!$C:$C,'BAU Sector &amp; Region Breakout'!$B107))</f>
        <v>2.2966998819999995</v>
      </c>
      <c r="G107" s="2">
        <f>IF($A107="GCAM",SUMIFS('GCAM By Region By Sector'!G:G,'GCAM By Region By Sector'!$C:$C,$C107,'GCAM By Region By Sector'!$B:$B,$B107)*10^3,SUMIFS('EPS Emissions'!H:H,'EPS Emissions'!$D:$D,'BAU Sector &amp; Region Breakout'!$C107,'EPS Emissions'!$C:$C,'BAU Sector &amp; Region Breakout'!$B107))</f>
        <v>2.3587635329999999</v>
      </c>
      <c r="H107" s="2">
        <f>IF($A107="GCAM",SUMIFS('GCAM By Region By Sector'!H:H,'GCAM By Region By Sector'!$C:$C,$C107,'GCAM By Region By Sector'!$B:$B,$B107)*10^3,SUMIFS('EPS Emissions'!I:I,'EPS Emissions'!$D:$D,'BAU Sector &amp; Region Breakout'!$C107,'EPS Emissions'!$C:$C,'BAU Sector &amp; Region Breakout'!$B107))</f>
        <v>2.4208271839999997</v>
      </c>
      <c r="I107" s="2">
        <f>IF($A107="GCAM",SUMIFS('GCAM By Region By Sector'!I:I,'GCAM By Region By Sector'!$C:$C,$C107,'GCAM By Region By Sector'!$B:$B,$B107)*10^3,SUMIFS('EPS Emissions'!J:J,'EPS Emissions'!$D:$D,'BAU Sector &amp; Region Breakout'!$C107,'EPS Emissions'!$C:$C,'BAU Sector &amp; Region Breakout'!$B107))</f>
        <v>2.4828908350000001</v>
      </c>
      <c r="J107" s="2">
        <f>IF($A107="GCAM",SUMIFS('GCAM By Region By Sector'!J:J,'GCAM By Region By Sector'!$C:$C,$C107,'GCAM By Region By Sector'!$B:$B,$B107)*10^3,SUMIFS('EPS Emissions'!K:K,'EPS Emissions'!$D:$D,'BAU Sector &amp; Region Breakout'!$C107,'EPS Emissions'!$C:$C,'BAU Sector &amp; Region Breakout'!$B107))</f>
        <v>2.5877074200000001</v>
      </c>
      <c r="K107" s="2">
        <f>IF($A107="GCAM",SUMIFS('GCAM By Region By Sector'!K:K,'GCAM By Region By Sector'!$C:$C,$C107,'GCAM By Region By Sector'!$B:$B,$B107)*10^3,SUMIFS('EPS Emissions'!L:L,'EPS Emissions'!$D:$D,'BAU Sector &amp; Region Breakout'!$C107,'EPS Emissions'!$C:$C,'BAU Sector &amp; Region Breakout'!$B107))</f>
        <v>2.6925240050000001</v>
      </c>
      <c r="L107" s="2">
        <f>IF($A107="GCAM",SUMIFS('GCAM By Region By Sector'!L:L,'GCAM By Region By Sector'!$C:$C,$C107,'GCAM By Region By Sector'!$B:$B,$B107)*10^3,SUMIFS('EPS Emissions'!M:M,'EPS Emissions'!$D:$D,'BAU Sector &amp; Region Breakout'!$C107,'EPS Emissions'!$C:$C,'BAU Sector &amp; Region Breakout'!$B107))</f>
        <v>2.7973405900000001</v>
      </c>
      <c r="M107" s="2">
        <f>IF($A107="GCAM",SUMIFS('GCAM By Region By Sector'!M:M,'GCAM By Region By Sector'!$C:$C,$C107,'GCAM By Region By Sector'!$B:$B,$B107)*10^3,SUMIFS('EPS Emissions'!N:N,'EPS Emissions'!$D:$D,'BAU Sector &amp; Region Breakout'!$C107,'EPS Emissions'!$C:$C,'BAU Sector &amp; Region Breakout'!$B107))</f>
        <v>2.9021571750000001</v>
      </c>
      <c r="N107" s="2">
        <f>IF($A107="GCAM",SUMIFS('GCAM By Region By Sector'!N:N,'GCAM By Region By Sector'!$C:$C,$C107,'GCAM By Region By Sector'!$B:$B,$B107)*10^3,SUMIFS('EPS Emissions'!O:O,'EPS Emissions'!$D:$D,'BAU Sector &amp; Region Breakout'!$C107,'EPS Emissions'!$C:$C,'BAU Sector &amp; Region Breakout'!$B107))</f>
        <v>3.0069737600000002</v>
      </c>
      <c r="O107" s="2">
        <f>IF($A107="GCAM",SUMIFS('GCAM By Region By Sector'!O:O,'GCAM By Region By Sector'!$C:$C,$C107,'GCAM By Region By Sector'!$B:$B,$B107)*10^3,SUMIFS('EPS Emissions'!P:P,'EPS Emissions'!$D:$D,'BAU Sector &amp; Region Breakout'!$C107,'EPS Emissions'!$C:$C,'BAU Sector &amp; Region Breakout'!$B107))</f>
        <v>3.116036577</v>
      </c>
      <c r="P107" s="2">
        <f>IF($A107="GCAM",SUMIFS('GCAM By Region By Sector'!P:P,'GCAM By Region By Sector'!$C:$C,$C107,'GCAM By Region By Sector'!$B:$B,$B107)*10^3,SUMIFS('EPS Emissions'!Q:Q,'EPS Emissions'!$D:$D,'BAU Sector &amp; Region Breakout'!$C107,'EPS Emissions'!$C:$C,'BAU Sector &amp; Region Breakout'!$B107))</f>
        <v>3.2250993939999999</v>
      </c>
      <c r="Q107" s="2">
        <f>IF($A107="GCAM",SUMIFS('GCAM By Region By Sector'!Q:Q,'GCAM By Region By Sector'!$C:$C,$C107,'GCAM By Region By Sector'!$B:$B,$B107)*10^3,SUMIFS('EPS Emissions'!R:R,'EPS Emissions'!$D:$D,'BAU Sector &amp; Region Breakout'!$C107,'EPS Emissions'!$C:$C,'BAU Sector &amp; Region Breakout'!$B107))</f>
        <v>3.3341622109999998</v>
      </c>
      <c r="R107" s="2">
        <f>IF($A107="GCAM",SUMIFS('GCAM By Region By Sector'!R:R,'GCAM By Region By Sector'!$C:$C,$C107,'GCAM By Region By Sector'!$B:$B,$B107)*10^3,SUMIFS('EPS Emissions'!S:S,'EPS Emissions'!$D:$D,'BAU Sector &amp; Region Breakout'!$C107,'EPS Emissions'!$C:$C,'BAU Sector &amp; Region Breakout'!$B107))</f>
        <v>3.4432250280000001</v>
      </c>
      <c r="S107" s="2">
        <f>IF($A107="GCAM",SUMIFS('GCAM By Region By Sector'!S:S,'GCAM By Region By Sector'!$C:$C,$C107,'GCAM By Region By Sector'!$B:$B,$B107)*10^3,SUMIFS('EPS Emissions'!T:T,'EPS Emissions'!$D:$D,'BAU Sector &amp; Region Breakout'!$C107,'EPS Emissions'!$C:$C,'BAU Sector &amp; Region Breakout'!$B107))</f>
        <v>3.5522878449999999</v>
      </c>
      <c r="T107" s="2">
        <f>IF($A107="GCAM",SUMIFS('GCAM By Region By Sector'!T:T,'GCAM By Region By Sector'!$C:$C,$C107,'GCAM By Region By Sector'!$B:$B,$B107)*10^3,SUMIFS('EPS Emissions'!U:U,'EPS Emissions'!$D:$D,'BAU Sector &amp; Region Breakout'!$C107,'EPS Emissions'!$C:$C,'BAU Sector &amp; Region Breakout'!$B107))</f>
        <v>3.6933336889999997</v>
      </c>
      <c r="U107" s="2">
        <f>IF($A107="GCAM",SUMIFS('GCAM By Region By Sector'!U:U,'GCAM By Region By Sector'!$C:$C,$C107,'GCAM By Region By Sector'!$B:$B,$B107)*10^3,SUMIFS('EPS Emissions'!V:V,'EPS Emissions'!$D:$D,'BAU Sector &amp; Region Breakout'!$C107,'EPS Emissions'!$C:$C,'BAU Sector &amp; Region Breakout'!$B107))</f>
        <v>3.8343795329999999</v>
      </c>
      <c r="V107" s="2">
        <f>IF($A107="GCAM",SUMIFS('GCAM By Region By Sector'!V:V,'GCAM By Region By Sector'!$C:$C,$C107,'GCAM By Region By Sector'!$B:$B,$B107)*10^3,SUMIFS('EPS Emissions'!W:W,'EPS Emissions'!$D:$D,'BAU Sector &amp; Region Breakout'!$C107,'EPS Emissions'!$C:$C,'BAU Sector &amp; Region Breakout'!$B107))</f>
        <v>3.9754253770000001</v>
      </c>
      <c r="W107" s="2">
        <f>IF($A107="GCAM",SUMIFS('GCAM By Region By Sector'!W:W,'GCAM By Region By Sector'!$C:$C,$C107,'GCAM By Region By Sector'!$B:$B,$B107)*10^3,SUMIFS('EPS Emissions'!X:X,'EPS Emissions'!$D:$D,'BAU Sector &amp; Region Breakout'!$C107,'EPS Emissions'!$C:$C,'BAU Sector &amp; Region Breakout'!$B107))</f>
        <v>4.1164712209999994</v>
      </c>
      <c r="X107" s="2">
        <f>IF($A107="GCAM",SUMIFS('GCAM By Region By Sector'!X:X,'GCAM By Region By Sector'!$C:$C,$C107,'GCAM By Region By Sector'!$B:$B,$B107)*10^3,SUMIFS('EPS Emissions'!Y:Y,'EPS Emissions'!$D:$D,'BAU Sector &amp; Region Breakout'!$C107,'EPS Emissions'!$C:$C,'BAU Sector &amp; Region Breakout'!$B107))</f>
        <v>4.257517065</v>
      </c>
      <c r="Y107" s="2">
        <f>IF($A107="GCAM",SUMIFS('GCAM By Region By Sector'!Y:Y,'GCAM By Region By Sector'!$C:$C,$C107,'GCAM By Region By Sector'!$B:$B,$B107)*10^3,SUMIFS('EPS Emissions'!Z:Z,'EPS Emissions'!$D:$D,'BAU Sector &amp; Region Breakout'!$C107,'EPS Emissions'!$C:$C,'BAU Sector &amp; Region Breakout'!$B107))</f>
        <v>4.3849043959999996</v>
      </c>
      <c r="Z107" s="2">
        <f>IF($A107="GCAM",SUMIFS('GCAM By Region By Sector'!Z:Z,'GCAM By Region By Sector'!$C:$C,$C107,'GCAM By Region By Sector'!$B:$B,$B107)*10^3,SUMIFS('EPS Emissions'!AA:AA,'EPS Emissions'!$D:$D,'BAU Sector &amp; Region Breakout'!$C107,'EPS Emissions'!$C:$C,'BAU Sector &amp; Region Breakout'!$B107))</f>
        <v>4.512291727</v>
      </c>
      <c r="AA107" s="2">
        <f>IF($A107="GCAM",SUMIFS('GCAM By Region By Sector'!AA:AA,'GCAM By Region By Sector'!$C:$C,$C107,'GCAM By Region By Sector'!$B:$B,$B107)*10^3,SUMIFS('EPS Emissions'!AB:AB,'EPS Emissions'!$D:$D,'BAU Sector &amp; Region Breakout'!$C107,'EPS Emissions'!$C:$C,'BAU Sector &amp; Region Breakout'!$B107))</f>
        <v>4.6396790579999996</v>
      </c>
      <c r="AB107" s="2">
        <f>IF($A107="GCAM",SUMIFS('GCAM By Region By Sector'!AB:AB,'GCAM By Region By Sector'!$C:$C,$C107,'GCAM By Region By Sector'!$B:$B,$B107)*10^3,SUMIFS('EPS Emissions'!AC:AC,'EPS Emissions'!$D:$D,'BAU Sector &amp; Region Breakout'!$C107,'EPS Emissions'!$C:$C,'BAU Sector &amp; Region Breakout'!$B107))</f>
        <v>4.767066389</v>
      </c>
      <c r="AC107" s="2">
        <f>IF($A107="GCAM",SUMIFS('GCAM By Region By Sector'!AC:AC,'GCAM By Region By Sector'!$C:$C,$C107,'GCAM By Region By Sector'!$B:$B,$B107)*10^3,SUMIFS('EPS Emissions'!AD:AD,'EPS Emissions'!$D:$D,'BAU Sector &amp; Region Breakout'!$C107,'EPS Emissions'!$C:$C,'BAU Sector &amp; Region Breakout'!$B107))</f>
        <v>4.8944537199999996</v>
      </c>
      <c r="AD107" s="2">
        <f>IF($A107="GCAM",SUMIFS('GCAM By Region By Sector'!AD:AD,'GCAM By Region By Sector'!$C:$C,$C107,'GCAM By Region By Sector'!$B:$B,$B107)*10^3,SUMIFS('EPS Emissions'!AE:AE,'EPS Emissions'!$D:$D,'BAU Sector &amp; Region Breakout'!$C107,'EPS Emissions'!$C:$C,'BAU Sector &amp; Region Breakout'!$B107))</f>
        <v>5.0004418259999994</v>
      </c>
      <c r="AE107" s="2">
        <f>IF($A107="GCAM",SUMIFS('GCAM By Region By Sector'!AE:AE,'GCAM By Region By Sector'!$C:$C,$C107,'GCAM By Region By Sector'!$B:$B,$B107)*10^3,SUMIFS('EPS Emissions'!AF:AF,'EPS Emissions'!$D:$D,'BAU Sector &amp; Region Breakout'!$C107,'EPS Emissions'!$C:$C,'BAU Sector &amp; Region Breakout'!$B107))</f>
        <v>5.1064299320000002</v>
      </c>
      <c r="AF107" s="2">
        <f>IF($A107="GCAM",SUMIFS('GCAM By Region By Sector'!AF:AF,'GCAM By Region By Sector'!$C:$C,$C107,'GCAM By Region By Sector'!$B:$B,$B107)*10^3,SUMIFS('EPS Emissions'!AG:AG,'EPS Emissions'!$D:$D,'BAU Sector &amp; Region Breakout'!$C107,'EPS Emissions'!$C:$C,'BAU Sector &amp; Region Breakout'!$B107))</f>
        <v>5.212418038</v>
      </c>
      <c r="AG107" s="2">
        <f>IF($A107="GCAM",SUMIFS('GCAM By Region By Sector'!AG:AG,'GCAM By Region By Sector'!$C:$C,$C107,'GCAM By Region By Sector'!$B:$B,$B107)*10^3,SUMIFS('EPS Emissions'!AH:AH,'EPS Emissions'!$D:$D,'BAU Sector &amp; Region Breakout'!$C107,'EPS Emissions'!$C:$C,'BAU Sector &amp; Region Breakout'!$B107))</f>
        <v>5.3184061439999999</v>
      </c>
      <c r="AH107" s="2">
        <f>IF($A107="GCAM",SUMIFS('GCAM By Region By Sector'!AH:AH,'GCAM By Region By Sector'!$C:$C,$C107,'GCAM By Region By Sector'!$B:$B,$B107)*10^3,SUMIFS('EPS Emissions'!AI:AI,'EPS Emissions'!$D:$D,'BAU Sector &amp; Region Breakout'!$C107,'EPS Emissions'!$C:$C,'BAU Sector &amp; Region Breakout'!$B107))</f>
        <v>5.4243942499999998</v>
      </c>
    </row>
    <row r="108" spans="1:34" x14ac:dyDescent="0.35">
      <c r="A108" t="str">
        <f>VLOOKUP(B108,'BAU Global Total'!A$3:C$34,3,FALSE)</f>
        <v>GCAM</v>
      </c>
      <c r="B108" t="s">
        <v>26</v>
      </c>
      <c r="C108" t="s">
        <v>67</v>
      </c>
      <c r="D108" s="2">
        <f>IF($A108="GCAM",SUMIFS('GCAM By Region By Sector'!D:D,'GCAM By Region By Sector'!$C:$C,$C108,'GCAM By Region By Sector'!$B:$B,$B108)*10^3,SUMIFS('EPS Emissions'!E:E,'EPS Emissions'!$D:$D,'BAU Sector &amp; Region Breakout'!$C108,'EPS Emissions'!$C:$C,'BAU Sector &amp; Region Breakout'!$B108))</f>
        <v>52.314658580919996</v>
      </c>
      <c r="E108" s="2">
        <f>IF($A108="GCAM",SUMIFS('GCAM By Region By Sector'!E:E,'GCAM By Region By Sector'!$C:$C,$C108,'GCAM By Region By Sector'!$B:$B,$B108)*10^3,SUMIFS('EPS Emissions'!F:F,'EPS Emissions'!$D:$D,'BAU Sector &amp; Region Breakout'!$C108,'EPS Emissions'!$C:$C,'BAU Sector &amp; Region Breakout'!$B108))</f>
        <v>52.95055451599255</v>
      </c>
      <c r="F108" s="2">
        <f>IF($A108="GCAM",SUMIFS('GCAM By Region By Sector'!F:F,'GCAM By Region By Sector'!$C:$C,$C108,'GCAM By Region By Sector'!$B:$B,$B108)*10^3,SUMIFS('EPS Emissions'!G:G,'EPS Emissions'!$D:$D,'BAU Sector &amp; Region Breakout'!$C108,'EPS Emissions'!$C:$C,'BAU Sector &amp; Region Breakout'!$B108))</f>
        <v>53.586450451065119</v>
      </c>
      <c r="G108" s="2">
        <f>IF($A108="GCAM",SUMIFS('GCAM By Region By Sector'!G:G,'GCAM By Region By Sector'!$C:$C,$C108,'GCAM By Region By Sector'!$B:$B,$B108)*10^3,SUMIFS('EPS Emissions'!H:H,'EPS Emissions'!$D:$D,'BAU Sector &amp; Region Breakout'!$C108,'EPS Emissions'!$C:$C,'BAU Sector &amp; Region Breakout'!$B108))</f>
        <v>54.222346386137673</v>
      </c>
      <c r="H108" s="2">
        <f>IF($A108="GCAM",SUMIFS('GCAM By Region By Sector'!H:H,'GCAM By Region By Sector'!$C:$C,$C108,'GCAM By Region By Sector'!$B:$B,$B108)*10^3,SUMIFS('EPS Emissions'!I:I,'EPS Emissions'!$D:$D,'BAU Sector &amp; Region Breakout'!$C108,'EPS Emissions'!$C:$C,'BAU Sector &amp; Region Breakout'!$B108))</f>
        <v>54.858242321210241</v>
      </c>
      <c r="I108" s="2">
        <f>IF($A108="GCAM",SUMIFS('GCAM By Region By Sector'!I:I,'GCAM By Region By Sector'!$C:$C,$C108,'GCAM By Region By Sector'!$B:$B,$B108)*10^3,SUMIFS('EPS Emissions'!J:J,'EPS Emissions'!$D:$D,'BAU Sector &amp; Region Breakout'!$C108,'EPS Emissions'!$C:$C,'BAU Sector &amp; Region Breakout'!$B108))</f>
        <v>55.494138256282795</v>
      </c>
      <c r="J108" s="2">
        <f>IF($A108="GCAM",SUMIFS('GCAM By Region By Sector'!J:J,'GCAM By Region By Sector'!$C:$C,$C108,'GCAM By Region By Sector'!$B:$B,$B108)*10^3,SUMIFS('EPS Emissions'!K:K,'EPS Emissions'!$D:$D,'BAU Sector &amp; Region Breakout'!$C108,'EPS Emissions'!$C:$C,'BAU Sector &amp; Region Breakout'!$B108))</f>
        <v>56.169562045645421</v>
      </c>
      <c r="K108" s="2">
        <f>IF($A108="GCAM",SUMIFS('GCAM By Region By Sector'!K:K,'GCAM By Region By Sector'!$C:$C,$C108,'GCAM By Region By Sector'!$B:$B,$B108)*10^3,SUMIFS('EPS Emissions'!L:L,'EPS Emissions'!$D:$D,'BAU Sector &amp; Region Breakout'!$C108,'EPS Emissions'!$C:$C,'BAU Sector &amp; Region Breakout'!$B108))</f>
        <v>56.844985835008032</v>
      </c>
      <c r="L108" s="2">
        <f>IF($A108="GCAM",SUMIFS('GCAM By Region By Sector'!L:L,'GCAM By Region By Sector'!$C:$C,$C108,'GCAM By Region By Sector'!$B:$B,$B108)*10^3,SUMIFS('EPS Emissions'!M:M,'EPS Emissions'!$D:$D,'BAU Sector &amp; Region Breakout'!$C108,'EPS Emissions'!$C:$C,'BAU Sector &amp; Region Breakout'!$B108))</f>
        <v>57.52040962437065</v>
      </c>
      <c r="M108" s="2">
        <f>IF($A108="GCAM",SUMIFS('GCAM By Region By Sector'!M:M,'GCAM By Region By Sector'!$C:$C,$C108,'GCAM By Region By Sector'!$B:$B,$B108)*10^3,SUMIFS('EPS Emissions'!N:N,'EPS Emissions'!$D:$D,'BAU Sector &amp; Region Breakout'!$C108,'EPS Emissions'!$C:$C,'BAU Sector &amp; Region Breakout'!$B108))</f>
        <v>58.195833413733261</v>
      </c>
      <c r="N108" s="2">
        <f>IF($A108="GCAM",SUMIFS('GCAM By Region By Sector'!N:N,'GCAM By Region By Sector'!$C:$C,$C108,'GCAM By Region By Sector'!$B:$B,$B108)*10^3,SUMIFS('EPS Emissions'!O:O,'EPS Emissions'!$D:$D,'BAU Sector &amp; Region Breakout'!$C108,'EPS Emissions'!$C:$C,'BAU Sector &amp; Region Breakout'!$B108))</f>
        <v>58.87125720309588</v>
      </c>
      <c r="O108" s="2">
        <f>IF($A108="GCAM",SUMIFS('GCAM By Region By Sector'!O:O,'GCAM By Region By Sector'!$C:$C,$C108,'GCAM By Region By Sector'!$B:$B,$B108)*10^3,SUMIFS('EPS Emissions'!P:P,'EPS Emissions'!$D:$D,'BAU Sector &amp; Region Breakout'!$C108,'EPS Emissions'!$C:$C,'BAU Sector &amp; Region Breakout'!$B108))</f>
        <v>59.343090125723087</v>
      </c>
      <c r="P108" s="2">
        <f>IF($A108="GCAM",SUMIFS('GCAM By Region By Sector'!P:P,'GCAM By Region By Sector'!$C:$C,$C108,'GCAM By Region By Sector'!$B:$B,$B108)*10^3,SUMIFS('EPS Emissions'!Q:Q,'EPS Emissions'!$D:$D,'BAU Sector &amp; Region Breakout'!$C108,'EPS Emissions'!$C:$C,'BAU Sector &amp; Region Breakout'!$B108))</f>
        <v>59.814923048350302</v>
      </c>
      <c r="Q108" s="2">
        <f>IF($A108="GCAM",SUMIFS('GCAM By Region By Sector'!Q:Q,'GCAM By Region By Sector'!$C:$C,$C108,'GCAM By Region By Sector'!$B:$B,$B108)*10^3,SUMIFS('EPS Emissions'!R:R,'EPS Emissions'!$D:$D,'BAU Sector &amp; Region Breakout'!$C108,'EPS Emissions'!$C:$C,'BAU Sector &amp; Region Breakout'!$B108))</f>
        <v>60.286755970977509</v>
      </c>
      <c r="R108" s="2">
        <f>IF($A108="GCAM",SUMIFS('GCAM By Region By Sector'!R:R,'GCAM By Region By Sector'!$C:$C,$C108,'GCAM By Region By Sector'!$B:$B,$B108)*10^3,SUMIFS('EPS Emissions'!S:S,'EPS Emissions'!$D:$D,'BAU Sector &amp; Region Breakout'!$C108,'EPS Emissions'!$C:$C,'BAU Sector &amp; Region Breakout'!$B108))</f>
        <v>60.758588893604724</v>
      </c>
      <c r="S108" s="2">
        <f>IF($A108="GCAM",SUMIFS('GCAM By Region By Sector'!S:S,'GCAM By Region By Sector'!$C:$C,$C108,'GCAM By Region By Sector'!$B:$B,$B108)*10^3,SUMIFS('EPS Emissions'!T:T,'EPS Emissions'!$D:$D,'BAU Sector &amp; Region Breakout'!$C108,'EPS Emissions'!$C:$C,'BAU Sector &amp; Region Breakout'!$B108))</f>
        <v>61.230421816231939</v>
      </c>
      <c r="T108" s="2">
        <f>IF($A108="GCAM",SUMIFS('GCAM By Region By Sector'!T:T,'GCAM By Region By Sector'!$C:$C,$C108,'GCAM By Region By Sector'!$B:$B,$B108)*10^3,SUMIFS('EPS Emissions'!U:U,'EPS Emissions'!$D:$D,'BAU Sector &amp; Region Breakout'!$C108,'EPS Emissions'!$C:$C,'BAU Sector &amp; Region Breakout'!$B108))</f>
        <v>61.588977206610096</v>
      </c>
      <c r="U108" s="2">
        <f>IF($A108="GCAM",SUMIFS('GCAM By Region By Sector'!U:U,'GCAM By Region By Sector'!$C:$C,$C108,'GCAM By Region By Sector'!$B:$B,$B108)*10^3,SUMIFS('EPS Emissions'!V:V,'EPS Emissions'!$D:$D,'BAU Sector &amp; Region Breakout'!$C108,'EPS Emissions'!$C:$C,'BAU Sector &amp; Region Breakout'!$B108))</f>
        <v>61.947532596988253</v>
      </c>
      <c r="V108" s="2">
        <f>IF($A108="GCAM",SUMIFS('GCAM By Region By Sector'!V:V,'GCAM By Region By Sector'!$C:$C,$C108,'GCAM By Region By Sector'!$B:$B,$B108)*10^3,SUMIFS('EPS Emissions'!W:W,'EPS Emissions'!$D:$D,'BAU Sector &amp; Region Breakout'!$C108,'EPS Emissions'!$C:$C,'BAU Sector &amp; Region Breakout'!$B108))</f>
        <v>62.306087987366404</v>
      </c>
      <c r="W108" s="2">
        <f>IF($A108="GCAM",SUMIFS('GCAM By Region By Sector'!W:W,'GCAM By Region By Sector'!$C:$C,$C108,'GCAM By Region By Sector'!$B:$B,$B108)*10^3,SUMIFS('EPS Emissions'!X:X,'EPS Emissions'!$D:$D,'BAU Sector &amp; Region Breakout'!$C108,'EPS Emissions'!$C:$C,'BAU Sector &amp; Region Breakout'!$B108))</f>
        <v>62.664643377744561</v>
      </c>
      <c r="X108" s="2">
        <f>IF($A108="GCAM",SUMIFS('GCAM By Region By Sector'!X:X,'GCAM By Region By Sector'!$C:$C,$C108,'GCAM By Region By Sector'!$B:$B,$B108)*10^3,SUMIFS('EPS Emissions'!Y:Y,'EPS Emissions'!$D:$D,'BAU Sector &amp; Region Breakout'!$C108,'EPS Emissions'!$C:$C,'BAU Sector &amp; Region Breakout'!$B108))</f>
        <v>63.023198768122718</v>
      </c>
      <c r="Y108" s="2">
        <f>IF($A108="GCAM",SUMIFS('GCAM By Region By Sector'!Y:Y,'GCAM By Region By Sector'!$C:$C,$C108,'GCAM By Region By Sector'!$B:$B,$B108)*10^3,SUMIFS('EPS Emissions'!Z:Z,'EPS Emissions'!$D:$D,'BAU Sector &amp; Region Breakout'!$C108,'EPS Emissions'!$C:$C,'BAU Sector &amp; Region Breakout'!$B108))</f>
        <v>63.466377446965758</v>
      </c>
      <c r="Z108" s="2">
        <f>IF($A108="GCAM",SUMIFS('GCAM By Region By Sector'!Z:Z,'GCAM By Region By Sector'!$C:$C,$C108,'GCAM By Region By Sector'!$B:$B,$B108)*10^3,SUMIFS('EPS Emissions'!AA:AA,'EPS Emissions'!$D:$D,'BAU Sector &amp; Region Breakout'!$C108,'EPS Emissions'!$C:$C,'BAU Sector &amp; Region Breakout'!$B108))</f>
        <v>63.909556125808798</v>
      </c>
      <c r="AA108" s="2">
        <f>IF($A108="GCAM",SUMIFS('GCAM By Region By Sector'!AA:AA,'GCAM By Region By Sector'!$C:$C,$C108,'GCAM By Region By Sector'!$B:$B,$B108)*10^3,SUMIFS('EPS Emissions'!AB:AB,'EPS Emissions'!$D:$D,'BAU Sector &amp; Region Breakout'!$C108,'EPS Emissions'!$C:$C,'BAU Sector &amp; Region Breakout'!$B108))</f>
        <v>64.352734804651845</v>
      </c>
      <c r="AB108" s="2">
        <f>IF($A108="GCAM",SUMIFS('GCAM By Region By Sector'!AB:AB,'GCAM By Region By Sector'!$C:$C,$C108,'GCAM By Region By Sector'!$B:$B,$B108)*10^3,SUMIFS('EPS Emissions'!AC:AC,'EPS Emissions'!$D:$D,'BAU Sector &amp; Region Breakout'!$C108,'EPS Emissions'!$C:$C,'BAU Sector &amp; Region Breakout'!$B108))</f>
        <v>64.795913483494886</v>
      </c>
      <c r="AC108" s="2">
        <f>IF($A108="GCAM",SUMIFS('GCAM By Region By Sector'!AC:AC,'GCAM By Region By Sector'!$C:$C,$C108,'GCAM By Region By Sector'!$B:$B,$B108)*10^3,SUMIFS('EPS Emissions'!AD:AD,'EPS Emissions'!$D:$D,'BAU Sector &amp; Region Breakout'!$C108,'EPS Emissions'!$C:$C,'BAU Sector &amp; Region Breakout'!$B108))</f>
        <v>65.239092162337926</v>
      </c>
      <c r="AD108" s="2">
        <f>IF($A108="GCAM",SUMIFS('GCAM By Region By Sector'!AD:AD,'GCAM By Region By Sector'!$C:$C,$C108,'GCAM By Region By Sector'!$B:$B,$B108)*10^3,SUMIFS('EPS Emissions'!AE:AE,'EPS Emissions'!$D:$D,'BAU Sector &amp; Region Breakout'!$C108,'EPS Emissions'!$C:$C,'BAU Sector &amp; Region Breakout'!$B108))</f>
        <v>65.341642825597461</v>
      </c>
      <c r="AE108" s="2">
        <f>IF($A108="GCAM",SUMIFS('GCAM By Region By Sector'!AE:AE,'GCAM By Region By Sector'!$C:$C,$C108,'GCAM By Region By Sector'!$B:$B,$B108)*10^3,SUMIFS('EPS Emissions'!AF:AF,'EPS Emissions'!$D:$D,'BAU Sector &amp; Region Breakout'!$C108,'EPS Emissions'!$C:$C,'BAU Sector &amp; Region Breakout'!$B108))</f>
        <v>65.444193488856996</v>
      </c>
      <c r="AF108" s="2">
        <f>IF($A108="GCAM",SUMIFS('GCAM By Region By Sector'!AF:AF,'GCAM By Region By Sector'!$C:$C,$C108,'GCAM By Region By Sector'!$B:$B,$B108)*10^3,SUMIFS('EPS Emissions'!AG:AG,'EPS Emissions'!$D:$D,'BAU Sector &amp; Region Breakout'!$C108,'EPS Emissions'!$C:$C,'BAU Sector &amp; Region Breakout'!$B108))</f>
        <v>65.546744152116517</v>
      </c>
      <c r="AG108" s="2">
        <f>IF($A108="GCAM",SUMIFS('GCAM By Region By Sector'!AG:AG,'GCAM By Region By Sector'!$C:$C,$C108,'GCAM By Region By Sector'!$B:$B,$B108)*10^3,SUMIFS('EPS Emissions'!AH:AH,'EPS Emissions'!$D:$D,'BAU Sector &amp; Region Breakout'!$C108,'EPS Emissions'!$C:$C,'BAU Sector &amp; Region Breakout'!$B108))</f>
        <v>65.649294815376052</v>
      </c>
      <c r="AH108" s="2">
        <f>IF($A108="GCAM",SUMIFS('GCAM By Region By Sector'!AH:AH,'GCAM By Region By Sector'!$C:$C,$C108,'GCAM By Region By Sector'!$B:$B,$B108)*10^3,SUMIFS('EPS Emissions'!AI:AI,'EPS Emissions'!$D:$D,'BAU Sector &amp; Region Breakout'!$C108,'EPS Emissions'!$C:$C,'BAU Sector &amp; Region Breakout'!$B108))</f>
        <v>65.751845478635587</v>
      </c>
    </row>
    <row r="109" spans="1:34" x14ac:dyDescent="0.35">
      <c r="A109" t="str">
        <f>VLOOKUP(B109,'BAU Global Total'!A$3:C$34,3,FALSE)</f>
        <v>GCAM</v>
      </c>
      <c r="B109" t="s">
        <v>26</v>
      </c>
      <c r="C109" t="s">
        <v>68</v>
      </c>
      <c r="D109" s="2">
        <f>IF($A109="GCAM",SUMIFS('GCAM By Region By Sector'!D:D,'GCAM By Region By Sector'!$C:$C,$C109,'GCAM By Region By Sector'!$B:$B,$B109)*10^3,SUMIFS('EPS Emissions'!E:E,'EPS Emissions'!$D:$D,'BAU Sector &amp; Region Breakout'!$C109,'EPS Emissions'!$C:$C,'BAU Sector &amp; Region Breakout'!$B109))</f>
        <v>4.2993263196000004</v>
      </c>
      <c r="E109" s="2">
        <f>IF($A109="GCAM",SUMIFS('GCAM By Region By Sector'!E:E,'GCAM By Region By Sector'!$C:$C,$C109,'GCAM By Region By Sector'!$B:$B,$B109)*10^3,SUMIFS('EPS Emissions'!F:F,'EPS Emissions'!$D:$D,'BAU Sector &amp; Region Breakout'!$C109,'EPS Emissions'!$C:$C,'BAU Sector &amp; Region Breakout'!$B109))</f>
        <v>4.3540893328800001</v>
      </c>
      <c r="F109" s="2">
        <f>IF($A109="GCAM",SUMIFS('GCAM By Region By Sector'!F:F,'GCAM By Region By Sector'!$C:$C,$C109,'GCAM By Region By Sector'!$B:$B,$B109)*10^3,SUMIFS('EPS Emissions'!G:G,'EPS Emissions'!$D:$D,'BAU Sector &amp; Region Breakout'!$C109,'EPS Emissions'!$C:$C,'BAU Sector &amp; Region Breakout'!$B109))</f>
        <v>4.4088523461600007</v>
      </c>
      <c r="G109" s="2">
        <f>IF($A109="GCAM",SUMIFS('GCAM By Region By Sector'!G:G,'GCAM By Region By Sector'!$C:$C,$C109,'GCAM By Region By Sector'!$B:$B,$B109)*10^3,SUMIFS('EPS Emissions'!H:H,'EPS Emissions'!$D:$D,'BAU Sector &amp; Region Breakout'!$C109,'EPS Emissions'!$C:$C,'BAU Sector &amp; Region Breakout'!$B109))</f>
        <v>4.4636153594400003</v>
      </c>
      <c r="H109" s="2">
        <f>IF($A109="GCAM",SUMIFS('GCAM By Region By Sector'!H:H,'GCAM By Region By Sector'!$C:$C,$C109,'GCAM By Region By Sector'!$B:$B,$B109)*10^3,SUMIFS('EPS Emissions'!I:I,'EPS Emissions'!$D:$D,'BAU Sector &amp; Region Breakout'!$C109,'EPS Emissions'!$C:$C,'BAU Sector &amp; Region Breakout'!$B109))</f>
        <v>4.5183783727200009</v>
      </c>
      <c r="I109" s="2">
        <f>IF($A109="GCAM",SUMIFS('GCAM By Region By Sector'!I:I,'GCAM By Region By Sector'!$C:$C,$C109,'GCAM By Region By Sector'!$B:$B,$B109)*10^3,SUMIFS('EPS Emissions'!J:J,'EPS Emissions'!$D:$D,'BAU Sector &amp; Region Breakout'!$C109,'EPS Emissions'!$C:$C,'BAU Sector &amp; Region Breakout'!$B109))</f>
        <v>4.5731413860000005</v>
      </c>
      <c r="J109" s="2">
        <f>IF($A109="GCAM",SUMIFS('GCAM By Region By Sector'!J:J,'GCAM By Region By Sector'!$C:$C,$C109,'GCAM By Region By Sector'!$B:$B,$B109)*10^3,SUMIFS('EPS Emissions'!K:K,'EPS Emissions'!$D:$D,'BAU Sector &amp; Region Breakout'!$C109,'EPS Emissions'!$C:$C,'BAU Sector &amp; Region Breakout'!$B109))</f>
        <v>4.6352000081800009</v>
      </c>
      <c r="K109" s="2">
        <f>IF($A109="GCAM",SUMIFS('GCAM By Region By Sector'!K:K,'GCAM By Region By Sector'!$C:$C,$C109,'GCAM By Region By Sector'!$B:$B,$B109)*10^3,SUMIFS('EPS Emissions'!L:L,'EPS Emissions'!$D:$D,'BAU Sector &amp; Region Breakout'!$C109,'EPS Emissions'!$C:$C,'BAU Sector &amp; Region Breakout'!$B109))</f>
        <v>4.6972586303600004</v>
      </c>
      <c r="L109" s="2">
        <f>IF($A109="GCAM",SUMIFS('GCAM By Region By Sector'!L:L,'GCAM By Region By Sector'!$C:$C,$C109,'GCAM By Region By Sector'!$B:$B,$B109)*10^3,SUMIFS('EPS Emissions'!M:M,'EPS Emissions'!$D:$D,'BAU Sector &amp; Region Breakout'!$C109,'EPS Emissions'!$C:$C,'BAU Sector &amp; Region Breakout'!$B109))</f>
        <v>4.7593172525400007</v>
      </c>
      <c r="M109" s="2">
        <f>IF($A109="GCAM",SUMIFS('GCAM By Region By Sector'!M:M,'GCAM By Region By Sector'!$C:$C,$C109,'GCAM By Region By Sector'!$B:$B,$B109)*10^3,SUMIFS('EPS Emissions'!N:N,'EPS Emissions'!$D:$D,'BAU Sector &amp; Region Breakout'!$C109,'EPS Emissions'!$C:$C,'BAU Sector &amp; Region Breakout'!$B109))</f>
        <v>4.8213758747200002</v>
      </c>
      <c r="N109" s="2">
        <f>IF($A109="GCAM",SUMIFS('GCAM By Region By Sector'!N:N,'GCAM By Region By Sector'!$C:$C,$C109,'GCAM By Region By Sector'!$B:$B,$B109)*10^3,SUMIFS('EPS Emissions'!O:O,'EPS Emissions'!$D:$D,'BAU Sector &amp; Region Breakout'!$C109,'EPS Emissions'!$C:$C,'BAU Sector &amp; Region Breakout'!$B109))</f>
        <v>4.8834344969000014</v>
      </c>
      <c r="O109" s="2">
        <f>IF($A109="GCAM",SUMIFS('GCAM By Region By Sector'!O:O,'GCAM By Region By Sector'!$C:$C,$C109,'GCAM By Region By Sector'!$B:$B,$B109)*10^3,SUMIFS('EPS Emissions'!P:P,'EPS Emissions'!$D:$D,'BAU Sector &amp; Region Breakout'!$C109,'EPS Emissions'!$C:$C,'BAU Sector &amp; Region Breakout'!$B109))</f>
        <v>4.9586886139200006</v>
      </c>
      <c r="P109" s="2">
        <f>IF($A109="GCAM",SUMIFS('GCAM By Region By Sector'!P:P,'GCAM By Region By Sector'!$C:$C,$C109,'GCAM By Region By Sector'!$B:$B,$B109)*10^3,SUMIFS('EPS Emissions'!Q:Q,'EPS Emissions'!$D:$D,'BAU Sector &amp; Region Breakout'!$C109,'EPS Emissions'!$C:$C,'BAU Sector &amp; Region Breakout'!$B109))</f>
        <v>5.0339427309400007</v>
      </c>
      <c r="Q109" s="2">
        <f>IF($A109="GCAM",SUMIFS('GCAM By Region By Sector'!Q:Q,'GCAM By Region By Sector'!$C:$C,$C109,'GCAM By Region By Sector'!$B:$B,$B109)*10^3,SUMIFS('EPS Emissions'!R:R,'EPS Emissions'!$D:$D,'BAU Sector &amp; Region Breakout'!$C109,'EPS Emissions'!$C:$C,'BAU Sector &amp; Region Breakout'!$B109))</f>
        <v>5.1091968479599998</v>
      </c>
      <c r="R109" s="2">
        <f>IF($A109="GCAM",SUMIFS('GCAM By Region By Sector'!R:R,'GCAM By Region By Sector'!$C:$C,$C109,'GCAM By Region By Sector'!$B:$B,$B109)*10^3,SUMIFS('EPS Emissions'!S:S,'EPS Emissions'!$D:$D,'BAU Sector &amp; Region Breakout'!$C109,'EPS Emissions'!$C:$C,'BAU Sector &amp; Region Breakout'!$B109))</f>
        <v>5.1844509649799999</v>
      </c>
      <c r="S109" s="2">
        <f>IF($A109="GCAM",SUMIFS('GCAM By Region By Sector'!S:S,'GCAM By Region By Sector'!$C:$C,$C109,'GCAM By Region By Sector'!$B:$B,$B109)*10^3,SUMIFS('EPS Emissions'!T:T,'EPS Emissions'!$D:$D,'BAU Sector &amp; Region Breakout'!$C109,'EPS Emissions'!$C:$C,'BAU Sector &amp; Region Breakout'!$B109))</f>
        <v>5.259705082</v>
      </c>
      <c r="T109" s="2">
        <f>IF($A109="GCAM",SUMIFS('GCAM By Region By Sector'!T:T,'GCAM By Region By Sector'!$C:$C,$C109,'GCAM By Region By Sector'!$B:$B,$B109)*10^3,SUMIFS('EPS Emissions'!U:U,'EPS Emissions'!$D:$D,'BAU Sector &amp; Region Breakout'!$C109,'EPS Emissions'!$C:$C,'BAU Sector &amp; Region Breakout'!$B109))</f>
        <v>5.3339597468599926</v>
      </c>
      <c r="U109" s="2">
        <f>IF($A109="GCAM",SUMIFS('GCAM By Region By Sector'!U:U,'GCAM By Region By Sector'!$C:$C,$C109,'GCAM By Region By Sector'!$B:$B,$B109)*10^3,SUMIFS('EPS Emissions'!V:V,'EPS Emissions'!$D:$D,'BAU Sector &amp; Region Breakout'!$C109,'EPS Emissions'!$C:$C,'BAU Sector &amp; Region Breakout'!$B109))</f>
        <v>5.4082144117199853</v>
      </c>
      <c r="V109" s="2">
        <f>IF($A109="GCAM",SUMIFS('GCAM By Region By Sector'!V:V,'GCAM By Region By Sector'!$C:$C,$C109,'GCAM By Region By Sector'!$B:$B,$B109)*10^3,SUMIFS('EPS Emissions'!W:W,'EPS Emissions'!$D:$D,'BAU Sector &amp; Region Breakout'!$C109,'EPS Emissions'!$C:$C,'BAU Sector &amp; Region Breakout'!$B109))</f>
        <v>5.482469076579978</v>
      </c>
      <c r="W109" s="2">
        <f>IF($A109="GCAM",SUMIFS('GCAM By Region By Sector'!W:W,'GCAM By Region By Sector'!$C:$C,$C109,'GCAM By Region By Sector'!$B:$B,$B109)*10^3,SUMIFS('EPS Emissions'!X:X,'EPS Emissions'!$D:$D,'BAU Sector &amp; Region Breakout'!$C109,'EPS Emissions'!$C:$C,'BAU Sector &amp; Region Breakout'!$B109))</f>
        <v>5.5567237414399706</v>
      </c>
      <c r="X109" s="2">
        <f>IF($A109="GCAM",SUMIFS('GCAM By Region By Sector'!X:X,'GCAM By Region By Sector'!$C:$C,$C109,'GCAM By Region By Sector'!$B:$B,$B109)*10^3,SUMIFS('EPS Emissions'!Y:Y,'EPS Emissions'!$D:$D,'BAU Sector &amp; Region Breakout'!$C109,'EPS Emissions'!$C:$C,'BAU Sector &amp; Region Breakout'!$B109))</f>
        <v>5.6309784062999633</v>
      </c>
      <c r="Y109" s="2">
        <f>IF($A109="GCAM",SUMIFS('GCAM By Region By Sector'!Y:Y,'GCAM By Region By Sector'!$C:$C,$C109,'GCAM By Region By Sector'!$B:$B,$B109)*10^3,SUMIFS('EPS Emissions'!Z:Z,'EPS Emissions'!$D:$D,'BAU Sector &amp; Region Breakout'!$C109,'EPS Emissions'!$C:$C,'BAU Sector &amp; Region Breakout'!$B109))</f>
        <v>5.6997598782799708</v>
      </c>
      <c r="Z109" s="2">
        <f>IF($A109="GCAM",SUMIFS('GCAM By Region By Sector'!Z:Z,'GCAM By Region By Sector'!$C:$C,$C109,'GCAM By Region By Sector'!$B:$B,$B109)*10^3,SUMIFS('EPS Emissions'!AA:AA,'EPS Emissions'!$D:$D,'BAU Sector &amp; Region Breakout'!$C109,'EPS Emissions'!$C:$C,'BAU Sector &amp; Region Breakout'!$B109))</f>
        <v>5.7685413502599783</v>
      </c>
      <c r="AA109" s="2">
        <f>IF($A109="GCAM",SUMIFS('GCAM By Region By Sector'!AA:AA,'GCAM By Region By Sector'!$C:$C,$C109,'GCAM By Region By Sector'!$B:$B,$B109)*10^3,SUMIFS('EPS Emissions'!AB:AB,'EPS Emissions'!$D:$D,'BAU Sector &amp; Region Breakout'!$C109,'EPS Emissions'!$C:$C,'BAU Sector &amp; Region Breakout'!$B109))</f>
        <v>5.8373228222399849</v>
      </c>
      <c r="AB109" s="2">
        <f>IF($A109="GCAM",SUMIFS('GCAM By Region By Sector'!AB:AB,'GCAM By Region By Sector'!$C:$C,$C109,'GCAM By Region By Sector'!$B:$B,$B109)*10^3,SUMIFS('EPS Emissions'!AC:AC,'EPS Emissions'!$D:$D,'BAU Sector &amp; Region Breakout'!$C109,'EPS Emissions'!$C:$C,'BAU Sector &amp; Region Breakout'!$B109))</f>
        <v>5.9061042942199924</v>
      </c>
      <c r="AC109" s="2">
        <f>IF($A109="GCAM",SUMIFS('GCAM By Region By Sector'!AC:AC,'GCAM By Region By Sector'!$C:$C,$C109,'GCAM By Region By Sector'!$B:$B,$B109)*10^3,SUMIFS('EPS Emissions'!AD:AD,'EPS Emissions'!$D:$D,'BAU Sector &amp; Region Breakout'!$C109,'EPS Emissions'!$C:$C,'BAU Sector &amp; Region Breakout'!$B109))</f>
        <v>5.9748857661999999</v>
      </c>
      <c r="AD109" s="2">
        <f>IF($A109="GCAM",SUMIFS('GCAM By Region By Sector'!AD:AD,'GCAM By Region By Sector'!$C:$C,$C109,'GCAM By Region By Sector'!$B:$B,$B109)*10^3,SUMIFS('EPS Emissions'!AE:AE,'EPS Emissions'!$D:$D,'BAU Sector &amp; Region Breakout'!$C109,'EPS Emissions'!$C:$C,'BAU Sector &amp; Region Breakout'!$B109))</f>
        <v>6.0304309632999926</v>
      </c>
      <c r="AE109" s="2">
        <f>IF($A109="GCAM",SUMIFS('GCAM By Region By Sector'!AE:AE,'GCAM By Region By Sector'!$C:$C,$C109,'GCAM By Region By Sector'!$B:$B,$B109)*10^3,SUMIFS('EPS Emissions'!AF:AF,'EPS Emissions'!$D:$D,'BAU Sector &amp; Region Breakout'!$C109,'EPS Emissions'!$C:$C,'BAU Sector &amp; Region Breakout'!$B109))</f>
        <v>6.0859761603999853</v>
      </c>
      <c r="AF109" s="2">
        <f>IF($A109="GCAM",SUMIFS('GCAM By Region By Sector'!AF:AF,'GCAM By Region By Sector'!$C:$C,$C109,'GCAM By Region By Sector'!$B:$B,$B109)*10^3,SUMIFS('EPS Emissions'!AG:AG,'EPS Emissions'!$D:$D,'BAU Sector &amp; Region Breakout'!$C109,'EPS Emissions'!$C:$C,'BAU Sector &amp; Region Breakout'!$B109))</f>
        <v>6.1415213574999781</v>
      </c>
      <c r="AG109" s="2">
        <f>IF($A109="GCAM",SUMIFS('GCAM By Region By Sector'!AG:AG,'GCAM By Region By Sector'!$C:$C,$C109,'GCAM By Region By Sector'!$B:$B,$B109)*10^3,SUMIFS('EPS Emissions'!AH:AH,'EPS Emissions'!$D:$D,'BAU Sector &amp; Region Breakout'!$C109,'EPS Emissions'!$C:$C,'BAU Sector &amp; Region Breakout'!$B109))</f>
        <v>6.1970665545999708</v>
      </c>
      <c r="AH109" s="2">
        <f>IF($A109="GCAM",SUMIFS('GCAM By Region By Sector'!AH:AH,'GCAM By Region By Sector'!$C:$C,$C109,'GCAM By Region By Sector'!$B:$B,$B109)*10^3,SUMIFS('EPS Emissions'!AI:AI,'EPS Emissions'!$D:$D,'BAU Sector &amp; Region Breakout'!$C109,'EPS Emissions'!$C:$C,'BAU Sector &amp; Region Breakout'!$B109))</f>
        <v>6.2526117516999635</v>
      </c>
    </row>
    <row r="110" spans="1:34" x14ac:dyDescent="0.35">
      <c r="A110" t="str">
        <f>VLOOKUP(B110,'BAU Global Total'!A$3:C$34,3,FALSE)</f>
        <v>GCAM</v>
      </c>
      <c r="B110" t="s">
        <v>26</v>
      </c>
      <c r="C110" t="s">
        <v>69</v>
      </c>
      <c r="D110" s="2">
        <f>IF($A110="GCAM",SUMIFS('GCAM By Region By Sector'!D:D,'GCAM By Region By Sector'!$C:$C,$C110,'GCAM By Region By Sector'!$B:$B,$B110)*10^3,SUMIFS('EPS Emissions'!E:E,'EPS Emissions'!$D:$D,'BAU Sector &amp; Region Breakout'!$C110,'EPS Emissions'!$C:$C,'BAU Sector &amp; Region Breakout'!$B110))</f>
        <v>0</v>
      </c>
      <c r="E110" s="2">
        <f>IF($A110="GCAM",SUMIFS('GCAM By Region By Sector'!E:E,'GCAM By Region By Sector'!$C:$C,$C110,'GCAM By Region By Sector'!$B:$B,$B110)*10^3,SUMIFS('EPS Emissions'!F:F,'EPS Emissions'!$D:$D,'BAU Sector &amp; Region Breakout'!$C110,'EPS Emissions'!$C:$C,'BAU Sector &amp; Region Breakout'!$B110))</f>
        <v>0</v>
      </c>
      <c r="F110" s="2">
        <f>IF($A110="GCAM",SUMIFS('GCAM By Region By Sector'!F:F,'GCAM By Region By Sector'!$C:$C,$C110,'GCAM By Region By Sector'!$B:$B,$B110)*10^3,SUMIFS('EPS Emissions'!G:G,'EPS Emissions'!$D:$D,'BAU Sector &amp; Region Breakout'!$C110,'EPS Emissions'!$C:$C,'BAU Sector &amp; Region Breakout'!$B110))</f>
        <v>0</v>
      </c>
      <c r="G110" s="2">
        <f>IF($A110="GCAM",SUMIFS('GCAM By Region By Sector'!G:G,'GCAM By Region By Sector'!$C:$C,$C110,'GCAM By Region By Sector'!$B:$B,$B110)*10^3,SUMIFS('EPS Emissions'!H:H,'EPS Emissions'!$D:$D,'BAU Sector &amp; Region Breakout'!$C110,'EPS Emissions'!$C:$C,'BAU Sector &amp; Region Breakout'!$B110))</f>
        <v>0</v>
      </c>
      <c r="H110" s="2">
        <f>IF($A110="GCAM",SUMIFS('GCAM By Region By Sector'!H:H,'GCAM By Region By Sector'!$C:$C,$C110,'GCAM By Region By Sector'!$B:$B,$B110)*10^3,SUMIFS('EPS Emissions'!I:I,'EPS Emissions'!$D:$D,'BAU Sector &amp; Region Breakout'!$C110,'EPS Emissions'!$C:$C,'BAU Sector &amp; Region Breakout'!$B110))</f>
        <v>0</v>
      </c>
      <c r="I110" s="2">
        <f>IF($A110="GCAM",SUMIFS('GCAM By Region By Sector'!I:I,'GCAM By Region By Sector'!$C:$C,$C110,'GCAM By Region By Sector'!$B:$B,$B110)*10^3,SUMIFS('EPS Emissions'!J:J,'EPS Emissions'!$D:$D,'BAU Sector &amp; Region Breakout'!$C110,'EPS Emissions'!$C:$C,'BAU Sector &amp; Region Breakout'!$B110))</f>
        <v>0</v>
      </c>
      <c r="J110" s="2">
        <f>IF($A110="GCAM",SUMIFS('GCAM By Region By Sector'!J:J,'GCAM By Region By Sector'!$C:$C,$C110,'GCAM By Region By Sector'!$B:$B,$B110)*10^3,SUMIFS('EPS Emissions'!K:K,'EPS Emissions'!$D:$D,'BAU Sector &amp; Region Breakout'!$C110,'EPS Emissions'!$C:$C,'BAU Sector &amp; Region Breakout'!$B110))</f>
        <v>0</v>
      </c>
      <c r="K110" s="2">
        <f>IF($A110="GCAM",SUMIFS('GCAM By Region By Sector'!K:K,'GCAM By Region By Sector'!$C:$C,$C110,'GCAM By Region By Sector'!$B:$B,$B110)*10^3,SUMIFS('EPS Emissions'!L:L,'EPS Emissions'!$D:$D,'BAU Sector &amp; Region Breakout'!$C110,'EPS Emissions'!$C:$C,'BAU Sector &amp; Region Breakout'!$B110))</f>
        <v>0</v>
      </c>
      <c r="L110" s="2">
        <f>IF($A110="GCAM",SUMIFS('GCAM By Region By Sector'!L:L,'GCAM By Region By Sector'!$C:$C,$C110,'GCAM By Region By Sector'!$B:$B,$B110)*10^3,SUMIFS('EPS Emissions'!M:M,'EPS Emissions'!$D:$D,'BAU Sector &amp; Region Breakout'!$C110,'EPS Emissions'!$C:$C,'BAU Sector &amp; Region Breakout'!$B110))</f>
        <v>0</v>
      </c>
      <c r="M110" s="2">
        <f>IF($A110="GCAM",SUMIFS('GCAM By Region By Sector'!M:M,'GCAM By Region By Sector'!$C:$C,$C110,'GCAM By Region By Sector'!$B:$B,$B110)*10^3,SUMIFS('EPS Emissions'!N:N,'EPS Emissions'!$D:$D,'BAU Sector &amp; Region Breakout'!$C110,'EPS Emissions'!$C:$C,'BAU Sector &amp; Region Breakout'!$B110))</f>
        <v>0</v>
      </c>
      <c r="N110" s="2">
        <f>IF($A110="GCAM",SUMIFS('GCAM By Region By Sector'!N:N,'GCAM By Region By Sector'!$C:$C,$C110,'GCAM By Region By Sector'!$B:$B,$B110)*10^3,SUMIFS('EPS Emissions'!O:O,'EPS Emissions'!$D:$D,'BAU Sector &amp; Region Breakout'!$C110,'EPS Emissions'!$C:$C,'BAU Sector &amp; Region Breakout'!$B110))</f>
        <v>0</v>
      </c>
      <c r="O110" s="2">
        <f>IF($A110="GCAM",SUMIFS('GCAM By Region By Sector'!O:O,'GCAM By Region By Sector'!$C:$C,$C110,'GCAM By Region By Sector'!$B:$B,$B110)*10^3,SUMIFS('EPS Emissions'!P:P,'EPS Emissions'!$D:$D,'BAU Sector &amp; Region Breakout'!$C110,'EPS Emissions'!$C:$C,'BAU Sector &amp; Region Breakout'!$B110))</f>
        <v>0</v>
      </c>
      <c r="P110" s="2">
        <f>IF($A110="GCAM",SUMIFS('GCAM By Region By Sector'!P:P,'GCAM By Region By Sector'!$C:$C,$C110,'GCAM By Region By Sector'!$B:$B,$B110)*10^3,SUMIFS('EPS Emissions'!Q:Q,'EPS Emissions'!$D:$D,'BAU Sector &amp; Region Breakout'!$C110,'EPS Emissions'!$C:$C,'BAU Sector &amp; Region Breakout'!$B110))</f>
        <v>0</v>
      </c>
      <c r="Q110" s="2">
        <f>IF($A110="GCAM",SUMIFS('GCAM By Region By Sector'!Q:Q,'GCAM By Region By Sector'!$C:$C,$C110,'GCAM By Region By Sector'!$B:$B,$B110)*10^3,SUMIFS('EPS Emissions'!R:R,'EPS Emissions'!$D:$D,'BAU Sector &amp; Region Breakout'!$C110,'EPS Emissions'!$C:$C,'BAU Sector &amp; Region Breakout'!$B110))</f>
        <v>0</v>
      </c>
      <c r="R110" s="2">
        <f>IF($A110="GCAM",SUMIFS('GCAM By Region By Sector'!R:R,'GCAM By Region By Sector'!$C:$C,$C110,'GCAM By Region By Sector'!$B:$B,$B110)*10^3,SUMIFS('EPS Emissions'!S:S,'EPS Emissions'!$D:$D,'BAU Sector &amp; Region Breakout'!$C110,'EPS Emissions'!$C:$C,'BAU Sector &amp; Region Breakout'!$B110))</f>
        <v>0</v>
      </c>
      <c r="S110" s="2">
        <f>IF($A110="GCAM",SUMIFS('GCAM By Region By Sector'!S:S,'GCAM By Region By Sector'!$C:$C,$C110,'GCAM By Region By Sector'!$B:$B,$B110)*10^3,SUMIFS('EPS Emissions'!T:T,'EPS Emissions'!$D:$D,'BAU Sector &amp; Region Breakout'!$C110,'EPS Emissions'!$C:$C,'BAU Sector &amp; Region Breakout'!$B110))</f>
        <v>0</v>
      </c>
      <c r="T110" s="2">
        <f>IF($A110="GCAM",SUMIFS('GCAM By Region By Sector'!T:T,'GCAM By Region By Sector'!$C:$C,$C110,'GCAM By Region By Sector'!$B:$B,$B110)*10^3,SUMIFS('EPS Emissions'!U:U,'EPS Emissions'!$D:$D,'BAU Sector &amp; Region Breakout'!$C110,'EPS Emissions'!$C:$C,'BAU Sector &amp; Region Breakout'!$B110))</f>
        <v>0</v>
      </c>
      <c r="U110" s="2">
        <f>IF($A110="GCAM",SUMIFS('GCAM By Region By Sector'!U:U,'GCAM By Region By Sector'!$C:$C,$C110,'GCAM By Region By Sector'!$B:$B,$B110)*10^3,SUMIFS('EPS Emissions'!V:V,'EPS Emissions'!$D:$D,'BAU Sector &amp; Region Breakout'!$C110,'EPS Emissions'!$C:$C,'BAU Sector &amp; Region Breakout'!$B110))</f>
        <v>0</v>
      </c>
      <c r="V110" s="2">
        <f>IF($A110="GCAM",SUMIFS('GCAM By Region By Sector'!V:V,'GCAM By Region By Sector'!$C:$C,$C110,'GCAM By Region By Sector'!$B:$B,$B110)*10^3,SUMIFS('EPS Emissions'!W:W,'EPS Emissions'!$D:$D,'BAU Sector &amp; Region Breakout'!$C110,'EPS Emissions'!$C:$C,'BAU Sector &amp; Region Breakout'!$B110))</f>
        <v>0</v>
      </c>
      <c r="W110" s="2">
        <f>IF($A110="GCAM",SUMIFS('GCAM By Region By Sector'!W:W,'GCAM By Region By Sector'!$C:$C,$C110,'GCAM By Region By Sector'!$B:$B,$B110)*10^3,SUMIFS('EPS Emissions'!X:X,'EPS Emissions'!$D:$D,'BAU Sector &amp; Region Breakout'!$C110,'EPS Emissions'!$C:$C,'BAU Sector &amp; Region Breakout'!$B110))</f>
        <v>0</v>
      </c>
      <c r="X110" s="2">
        <f>IF($A110="GCAM",SUMIFS('GCAM By Region By Sector'!X:X,'GCAM By Region By Sector'!$C:$C,$C110,'GCAM By Region By Sector'!$B:$B,$B110)*10^3,SUMIFS('EPS Emissions'!Y:Y,'EPS Emissions'!$D:$D,'BAU Sector &amp; Region Breakout'!$C110,'EPS Emissions'!$C:$C,'BAU Sector &amp; Region Breakout'!$B110))</f>
        <v>0</v>
      </c>
      <c r="Y110" s="2">
        <f>IF($A110="GCAM",SUMIFS('GCAM By Region By Sector'!Y:Y,'GCAM By Region By Sector'!$C:$C,$C110,'GCAM By Region By Sector'!$B:$B,$B110)*10^3,SUMIFS('EPS Emissions'!Z:Z,'EPS Emissions'!$D:$D,'BAU Sector &amp; Region Breakout'!$C110,'EPS Emissions'!$C:$C,'BAU Sector &amp; Region Breakout'!$B110))</f>
        <v>0</v>
      </c>
      <c r="Z110" s="2">
        <f>IF($A110="GCAM",SUMIFS('GCAM By Region By Sector'!Z:Z,'GCAM By Region By Sector'!$C:$C,$C110,'GCAM By Region By Sector'!$B:$B,$B110)*10^3,SUMIFS('EPS Emissions'!AA:AA,'EPS Emissions'!$D:$D,'BAU Sector &amp; Region Breakout'!$C110,'EPS Emissions'!$C:$C,'BAU Sector &amp; Region Breakout'!$B110))</f>
        <v>0</v>
      </c>
      <c r="AA110" s="2">
        <f>IF($A110="GCAM",SUMIFS('GCAM By Region By Sector'!AA:AA,'GCAM By Region By Sector'!$C:$C,$C110,'GCAM By Region By Sector'!$B:$B,$B110)*10^3,SUMIFS('EPS Emissions'!AB:AB,'EPS Emissions'!$D:$D,'BAU Sector &amp; Region Breakout'!$C110,'EPS Emissions'!$C:$C,'BAU Sector &amp; Region Breakout'!$B110))</f>
        <v>0</v>
      </c>
      <c r="AB110" s="2">
        <f>IF($A110="GCAM",SUMIFS('GCAM By Region By Sector'!AB:AB,'GCAM By Region By Sector'!$C:$C,$C110,'GCAM By Region By Sector'!$B:$B,$B110)*10^3,SUMIFS('EPS Emissions'!AC:AC,'EPS Emissions'!$D:$D,'BAU Sector &amp; Region Breakout'!$C110,'EPS Emissions'!$C:$C,'BAU Sector &amp; Region Breakout'!$B110))</f>
        <v>0</v>
      </c>
      <c r="AC110" s="2">
        <f>IF($A110="GCAM",SUMIFS('GCAM By Region By Sector'!AC:AC,'GCAM By Region By Sector'!$C:$C,$C110,'GCAM By Region By Sector'!$B:$B,$B110)*10^3,SUMIFS('EPS Emissions'!AD:AD,'EPS Emissions'!$D:$D,'BAU Sector &amp; Region Breakout'!$C110,'EPS Emissions'!$C:$C,'BAU Sector &amp; Region Breakout'!$B110))</f>
        <v>0</v>
      </c>
      <c r="AD110" s="2">
        <f>IF($A110="GCAM",SUMIFS('GCAM By Region By Sector'!AD:AD,'GCAM By Region By Sector'!$C:$C,$C110,'GCAM By Region By Sector'!$B:$B,$B110)*10^3,SUMIFS('EPS Emissions'!AE:AE,'EPS Emissions'!$D:$D,'BAU Sector &amp; Region Breakout'!$C110,'EPS Emissions'!$C:$C,'BAU Sector &amp; Region Breakout'!$B110))</f>
        <v>0</v>
      </c>
      <c r="AE110" s="2">
        <f>IF($A110="GCAM",SUMIFS('GCAM By Region By Sector'!AE:AE,'GCAM By Region By Sector'!$C:$C,$C110,'GCAM By Region By Sector'!$B:$B,$B110)*10^3,SUMIFS('EPS Emissions'!AF:AF,'EPS Emissions'!$D:$D,'BAU Sector &amp; Region Breakout'!$C110,'EPS Emissions'!$C:$C,'BAU Sector &amp; Region Breakout'!$B110))</f>
        <v>0</v>
      </c>
      <c r="AF110" s="2">
        <f>IF($A110="GCAM",SUMIFS('GCAM By Region By Sector'!AF:AF,'GCAM By Region By Sector'!$C:$C,$C110,'GCAM By Region By Sector'!$B:$B,$B110)*10^3,SUMIFS('EPS Emissions'!AG:AG,'EPS Emissions'!$D:$D,'BAU Sector &amp; Region Breakout'!$C110,'EPS Emissions'!$C:$C,'BAU Sector &amp; Region Breakout'!$B110))</f>
        <v>0</v>
      </c>
      <c r="AG110" s="2">
        <f>IF($A110="GCAM",SUMIFS('GCAM By Region By Sector'!AG:AG,'GCAM By Region By Sector'!$C:$C,$C110,'GCAM By Region By Sector'!$B:$B,$B110)*10^3,SUMIFS('EPS Emissions'!AH:AH,'EPS Emissions'!$D:$D,'BAU Sector &amp; Region Breakout'!$C110,'EPS Emissions'!$C:$C,'BAU Sector &amp; Region Breakout'!$B110))</f>
        <v>0</v>
      </c>
      <c r="AH110" s="2">
        <f>IF($A110="GCAM",SUMIFS('GCAM By Region By Sector'!AH:AH,'GCAM By Region By Sector'!$C:$C,$C110,'GCAM By Region By Sector'!$B:$B,$B110)*10^3,SUMIFS('EPS Emissions'!AI:AI,'EPS Emissions'!$D:$D,'BAU Sector &amp; Region Breakout'!$C110,'EPS Emissions'!$C:$C,'BAU Sector &amp; Region Breakout'!$B110))</f>
        <v>0</v>
      </c>
    </row>
    <row r="111" spans="1:34" x14ac:dyDescent="0.35">
      <c r="A111" t="str">
        <f>VLOOKUP(B111,'BAU Global Total'!A$3:C$34,3,FALSE)</f>
        <v>EPS</v>
      </c>
      <c r="B111" t="s">
        <v>27</v>
      </c>
      <c r="C111" t="s">
        <v>53</v>
      </c>
      <c r="D111" s="2">
        <f>IF($A111="GCAM",'GCAM By Region By Sector'!D110*10^3,SUMIFS('EPS Emissions'!E:E,'EPS Emissions'!$D:$D,'BAU Sector &amp; Region Breakout'!$C111,'EPS Emissions'!$C:$C,'BAU Sector &amp; Region Breakout'!$B111))</f>
        <v>5634.91</v>
      </c>
      <c r="E111" s="2">
        <f>IF($A111="GCAM",'GCAM By Region By Sector'!E110*10^3,SUMIFS('EPS Emissions'!F:F,'EPS Emissions'!$D:$D,'BAU Sector &amp; Region Breakout'!$C111,'EPS Emissions'!$C:$C,'BAU Sector &amp; Region Breakout'!$B111))</f>
        <v>5695.03</v>
      </c>
      <c r="F111" s="2">
        <f>IF($A111="GCAM",'GCAM By Region By Sector'!F110*10^3,SUMIFS('EPS Emissions'!G:G,'EPS Emissions'!$D:$D,'BAU Sector &amp; Region Breakout'!$C111,'EPS Emissions'!$C:$C,'BAU Sector &amp; Region Breakout'!$B111))</f>
        <v>5749.43</v>
      </c>
      <c r="G111" s="2">
        <f>IF($A111="GCAM",'GCAM By Region By Sector'!G110*10^3,SUMIFS('EPS Emissions'!H:H,'EPS Emissions'!$D:$D,'BAU Sector &amp; Region Breakout'!$C111,'EPS Emissions'!$C:$C,'BAU Sector &amp; Region Breakout'!$B111))</f>
        <v>5776.87</v>
      </c>
      <c r="H111" s="2">
        <f>IF($A111="GCAM",'GCAM By Region By Sector'!H110*10^3,SUMIFS('EPS Emissions'!I:I,'EPS Emissions'!$D:$D,'BAU Sector &amp; Region Breakout'!$C111,'EPS Emissions'!$C:$C,'BAU Sector &amp; Region Breakout'!$B111))</f>
        <v>5794.88</v>
      </c>
      <c r="I111" s="2">
        <f>IF($A111="GCAM",'GCAM By Region By Sector'!I110*10^3,SUMIFS('EPS Emissions'!J:J,'EPS Emissions'!$D:$D,'BAU Sector &amp; Region Breakout'!$C111,'EPS Emissions'!$C:$C,'BAU Sector &amp; Region Breakout'!$B111))</f>
        <v>5894.11</v>
      </c>
      <c r="J111" s="2">
        <f>IF($A111="GCAM",'GCAM By Region By Sector'!J110*10^3,SUMIFS('EPS Emissions'!K:K,'EPS Emissions'!$D:$D,'BAU Sector &amp; Region Breakout'!$C111,'EPS Emissions'!$C:$C,'BAU Sector &amp; Region Breakout'!$B111))</f>
        <v>5880.16</v>
      </c>
      <c r="K111" s="2">
        <f>IF($A111="GCAM",'GCAM By Region By Sector'!K110*10^3,SUMIFS('EPS Emissions'!L:L,'EPS Emissions'!$D:$D,'BAU Sector &amp; Region Breakout'!$C111,'EPS Emissions'!$C:$C,'BAU Sector &amp; Region Breakout'!$B111))</f>
        <v>5865.98</v>
      </c>
      <c r="L111" s="2">
        <f>IF($A111="GCAM",'GCAM By Region By Sector'!L110*10^3,SUMIFS('EPS Emissions'!M:M,'EPS Emissions'!$D:$D,'BAU Sector &amp; Region Breakout'!$C111,'EPS Emissions'!$C:$C,'BAU Sector &amp; Region Breakout'!$B111))</f>
        <v>5848.94</v>
      </c>
      <c r="M111" s="2">
        <f>IF($A111="GCAM",'GCAM By Region By Sector'!M110*10^3,SUMIFS('EPS Emissions'!N:N,'EPS Emissions'!$D:$D,'BAU Sector &amp; Region Breakout'!$C111,'EPS Emissions'!$C:$C,'BAU Sector &amp; Region Breakout'!$B111))</f>
        <v>5840.03</v>
      </c>
      <c r="N111" s="2">
        <f>IF($A111="GCAM",'GCAM By Region By Sector'!N110*10^3,SUMIFS('EPS Emissions'!O:O,'EPS Emissions'!$D:$D,'BAU Sector &amp; Region Breakout'!$C111,'EPS Emissions'!$C:$C,'BAU Sector &amp; Region Breakout'!$B111))</f>
        <v>5917.86</v>
      </c>
      <c r="O111" s="2">
        <f>IF($A111="GCAM",'GCAM By Region By Sector'!O110*10^3,SUMIFS('EPS Emissions'!P:P,'EPS Emissions'!$D:$D,'BAU Sector &amp; Region Breakout'!$C111,'EPS Emissions'!$C:$C,'BAU Sector &amp; Region Breakout'!$B111))</f>
        <v>5858.92</v>
      </c>
      <c r="P111" s="2">
        <f>IF($A111="GCAM",'GCAM By Region By Sector'!P110*10^3,SUMIFS('EPS Emissions'!Q:Q,'EPS Emissions'!$D:$D,'BAU Sector &amp; Region Breakout'!$C111,'EPS Emissions'!$C:$C,'BAU Sector &amp; Region Breakout'!$B111))</f>
        <v>5854.44</v>
      </c>
      <c r="Q111" s="2">
        <f>IF($A111="GCAM",'GCAM By Region By Sector'!Q110*10^3,SUMIFS('EPS Emissions'!R:R,'EPS Emissions'!$D:$D,'BAU Sector &amp; Region Breakout'!$C111,'EPS Emissions'!$C:$C,'BAU Sector &amp; Region Breakout'!$B111))</f>
        <v>5850.21</v>
      </c>
      <c r="R111" s="2">
        <f>IF($A111="GCAM",'GCAM By Region By Sector'!R110*10^3,SUMIFS('EPS Emissions'!S:S,'EPS Emissions'!$D:$D,'BAU Sector &amp; Region Breakout'!$C111,'EPS Emissions'!$C:$C,'BAU Sector &amp; Region Breakout'!$B111))</f>
        <v>5821.72</v>
      </c>
      <c r="S111" s="2">
        <f>IF($A111="GCAM",'GCAM By Region By Sector'!S110*10^3,SUMIFS('EPS Emissions'!T:T,'EPS Emissions'!$D:$D,'BAU Sector &amp; Region Breakout'!$C111,'EPS Emissions'!$C:$C,'BAU Sector &amp; Region Breakout'!$B111))</f>
        <v>5799.28</v>
      </c>
      <c r="T111" s="2">
        <f>IF($A111="GCAM",'GCAM By Region By Sector'!T110*10^3,SUMIFS('EPS Emissions'!U:U,'EPS Emissions'!$D:$D,'BAU Sector &amp; Region Breakout'!$C111,'EPS Emissions'!$C:$C,'BAU Sector &amp; Region Breakout'!$B111))</f>
        <v>5766.9</v>
      </c>
      <c r="U111" s="2">
        <f>IF($A111="GCAM",'GCAM By Region By Sector'!U110*10^3,SUMIFS('EPS Emissions'!V:V,'EPS Emissions'!$D:$D,'BAU Sector &amp; Region Breakout'!$C111,'EPS Emissions'!$C:$C,'BAU Sector &amp; Region Breakout'!$B111))</f>
        <v>5732.24</v>
      </c>
      <c r="V111" s="2">
        <f>IF($A111="GCAM",'GCAM By Region By Sector'!V110*10^3,SUMIFS('EPS Emissions'!W:W,'EPS Emissions'!$D:$D,'BAU Sector &amp; Region Breakout'!$C111,'EPS Emissions'!$C:$C,'BAU Sector &amp; Region Breakout'!$B111))</f>
        <v>5665.46</v>
      </c>
      <c r="W111" s="2">
        <f>IF($A111="GCAM",'GCAM By Region By Sector'!W110*10^3,SUMIFS('EPS Emissions'!X:X,'EPS Emissions'!$D:$D,'BAU Sector &amp; Region Breakout'!$C111,'EPS Emissions'!$C:$C,'BAU Sector &amp; Region Breakout'!$B111))</f>
        <v>5597.58</v>
      </c>
      <c r="X111" s="2">
        <f>IF($A111="GCAM",'GCAM By Region By Sector'!X110*10^3,SUMIFS('EPS Emissions'!Y:Y,'EPS Emissions'!$D:$D,'BAU Sector &amp; Region Breakout'!$C111,'EPS Emissions'!$C:$C,'BAU Sector &amp; Region Breakout'!$B111))</f>
        <v>5533.65</v>
      </c>
      <c r="Y111" s="2">
        <f>IF($A111="GCAM",'GCAM By Region By Sector'!Y110*10^3,SUMIFS('EPS Emissions'!Z:Z,'EPS Emissions'!$D:$D,'BAU Sector &amp; Region Breakout'!$C111,'EPS Emissions'!$C:$C,'BAU Sector &amp; Region Breakout'!$B111))</f>
        <v>5501.47</v>
      </c>
      <c r="Z111" s="2">
        <f>IF($A111="GCAM",'GCAM By Region By Sector'!Z110*10^3,SUMIFS('EPS Emissions'!AA:AA,'EPS Emissions'!$D:$D,'BAU Sector &amp; Region Breakout'!$C111,'EPS Emissions'!$C:$C,'BAU Sector &amp; Region Breakout'!$B111))</f>
        <v>5473.82</v>
      </c>
      <c r="AA111" s="2">
        <f>IF($A111="GCAM",'GCAM By Region By Sector'!AA110*10^3,SUMIFS('EPS Emissions'!AB:AB,'EPS Emissions'!$D:$D,'BAU Sector &amp; Region Breakout'!$C111,'EPS Emissions'!$C:$C,'BAU Sector &amp; Region Breakout'!$B111))</f>
        <v>5475.58</v>
      </c>
      <c r="AB111" s="2">
        <f>IF($A111="GCAM",'GCAM By Region By Sector'!AB110*10^3,SUMIFS('EPS Emissions'!AC:AC,'EPS Emissions'!$D:$D,'BAU Sector &amp; Region Breakout'!$C111,'EPS Emissions'!$C:$C,'BAU Sector &amp; Region Breakout'!$B111))</f>
        <v>5454</v>
      </c>
      <c r="AC111" s="2">
        <f>IF($A111="GCAM",'GCAM By Region By Sector'!AC110*10^3,SUMIFS('EPS Emissions'!AD:AD,'EPS Emissions'!$D:$D,'BAU Sector &amp; Region Breakout'!$C111,'EPS Emissions'!$C:$C,'BAU Sector &amp; Region Breakout'!$B111))</f>
        <v>5424.76</v>
      </c>
      <c r="AD111" s="2">
        <f>IF($A111="GCAM",'GCAM By Region By Sector'!AD110*10^3,SUMIFS('EPS Emissions'!AE:AE,'EPS Emissions'!$D:$D,'BAU Sector &amp; Region Breakout'!$C111,'EPS Emissions'!$C:$C,'BAU Sector &amp; Region Breakout'!$B111))</f>
        <v>5374.76</v>
      </c>
      <c r="AE111" s="2">
        <f>IF($A111="GCAM",'GCAM By Region By Sector'!AE110*10^3,SUMIFS('EPS Emissions'!AF:AF,'EPS Emissions'!$D:$D,'BAU Sector &amp; Region Breakout'!$C111,'EPS Emissions'!$C:$C,'BAU Sector &amp; Region Breakout'!$B111))</f>
        <v>5340.72</v>
      </c>
      <c r="AF111" s="2">
        <f>IF($A111="GCAM",'GCAM By Region By Sector'!AF110*10^3,SUMIFS('EPS Emissions'!AG:AG,'EPS Emissions'!$D:$D,'BAU Sector &amp; Region Breakout'!$C111,'EPS Emissions'!$C:$C,'BAU Sector &amp; Region Breakout'!$B111))</f>
        <v>5307.18</v>
      </c>
      <c r="AG111" s="2">
        <f>IF($A111="GCAM",'GCAM By Region By Sector'!AG110*10^3,SUMIFS('EPS Emissions'!AH:AH,'EPS Emissions'!$D:$D,'BAU Sector &amp; Region Breakout'!$C111,'EPS Emissions'!$C:$C,'BAU Sector &amp; Region Breakout'!$B111))</f>
        <v>5260.28</v>
      </c>
      <c r="AH111" s="2">
        <f>IF($A111="GCAM",'GCAM By Region By Sector'!AH110*10^3,SUMIFS('EPS Emissions'!AI:AI,'EPS Emissions'!$D:$D,'BAU Sector &amp; Region Breakout'!$C111,'EPS Emissions'!$C:$C,'BAU Sector &amp; Region Breakout'!$B111))</f>
        <v>5203.46</v>
      </c>
    </row>
    <row r="112" spans="1:34" x14ac:dyDescent="0.35">
      <c r="A112" t="str">
        <f>VLOOKUP(B112,'BAU Global Total'!A$3:C$34,3,FALSE)</f>
        <v>EPS</v>
      </c>
      <c r="B112" t="s">
        <v>27</v>
      </c>
      <c r="C112" t="s">
        <v>60</v>
      </c>
      <c r="D112" s="2">
        <f>IF($A112="GCAM",'GCAM By Region By Sector'!D111*10^3,SUMIFS('EPS Emissions'!E:E,'EPS Emissions'!$D:$D,'BAU Sector &amp; Region Breakout'!$C112,'EPS Emissions'!$C:$C,'BAU Sector &amp; Region Breakout'!$B112))</f>
        <v>998.74</v>
      </c>
      <c r="E112" s="2">
        <f>IF($A112="GCAM",'GCAM By Region By Sector'!E111*10^3,SUMIFS('EPS Emissions'!F:F,'EPS Emissions'!$D:$D,'BAU Sector &amp; Region Breakout'!$C112,'EPS Emissions'!$C:$C,'BAU Sector &amp; Region Breakout'!$B112))</f>
        <v>1017.94</v>
      </c>
      <c r="F112" s="2">
        <f>IF($A112="GCAM",'GCAM By Region By Sector'!F111*10^3,SUMIFS('EPS Emissions'!G:G,'EPS Emissions'!$D:$D,'BAU Sector &amp; Region Breakout'!$C112,'EPS Emissions'!$C:$C,'BAU Sector &amp; Region Breakout'!$B112))</f>
        <v>1014.99</v>
      </c>
      <c r="G112" s="2">
        <f>IF($A112="GCAM",'GCAM By Region By Sector'!G111*10^3,SUMIFS('EPS Emissions'!H:H,'EPS Emissions'!$D:$D,'BAU Sector &amp; Region Breakout'!$C112,'EPS Emissions'!$C:$C,'BAU Sector &amp; Region Breakout'!$B112))</f>
        <v>1021.36</v>
      </c>
      <c r="H112" s="2">
        <f>IF($A112="GCAM",'GCAM By Region By Sector'!H111*10^3,SUMIFS('EPS Emissions'!I:I,'EPS Emissions'!$D:$D,'BAU Sector &amp; Region Breakout'!$C112,'EPS Emissions'!$C:$C,'BAU Sector &amp; Region Breakout'!$B112))</f>
        <v>1025.3399999999999</v>
      </c>
      <c r="I112" s="2">
        <f>IF($A112="GCAM",'GCAM By Region By Sector'!I111*10^3,SUMIFS('EPS Emissions'!J:J,'EPS Emissions'!$D:$D,'BAU Sector &amp; Region Breakout'!$C112,'EPS Emissions'!$C:$C,'BAU Sector &amp; Region Breakout'!$B112))</f>
        <v>1031.75</v>
      </c>
      <c r="J112" s="2">
        <f>IF($A112="GCAM",'GCAM By Region By Sector'!J111*10^3,SUMIFS('EPS Emissions'!K:K,'EPS Emissions'!$D:$D,'BAU Sector &amp; Region Breakout'!$C112,'EPS Emissions'!$C:$C,'BAU Sector &amp; Region Breakout'!$B112))</f>
        <v>1038.08</v>
      </c>
      <c r="K112" s="2">
        <f>IF($A112="GCAM",'GCAM By Region By Sector'!K111*10^3,SUMIFS('EPS Emissions'!L:L,'EPS Emissions'!$D:$D,'BAU Sector &amp; Region Breakout'!$C112,'EPS Emissions'!$C:$C,'BAU Sector &amp; Region Breakout'!$B112))</f>
        <v>1044.43</v>
      </c>
      <c r="L112" s="2">
        <f>IF($A112="GCAM",'GCAM By Region By Sector'!L111*10^3,SUMIFS('EPS Emissions'!M:M,'EPS Emissions'!$D:$D,'BAU Sector &amp; Region Breakout'!$C112,'EPS Emissions'!$C:$C,'BAU Sector &amp; Region Breakout'!$B112))</f>
        <v>1051.26</v>
      </c>
      <c r="M112" s="2">
        <f>IF($A112="GCAM",'GCAM By Region By Sector'!M111*10^3,SUMIFS('EPS Emissions'!N:N,'EPS Emissions'!$D:$D,'BAU Sector &amp; Region Breakout'!$C112,'EPS Emissions'!$C:$C,'BAU Sector &amp; Region Breakout'!$B112))</f>
        <v>1059.45</v>
      </c>
      <c r="N112" s="2">
        <f>IF($A112="GCAM",'GCAM By Region By Sector'!N111*10^3,SUMIFS('EPS Emissions'!O:O,'EPS Emissions'!$D:$D,'BAU Sector &amp; Region Breakout'!$C112,'EPS Emissions'!$C:$C,'BAU Sector &amp; Region Breakout'!$B112))</f>
        <v>1071.44</v>
      </c>
      <c r="O112" s="2">
        <f>IF($A112="GCAM",'GCAM By Region By Sector'!O111*10^3,SUMIFS('EPS Emissions'!P:P,'EPS Emissions'!$D:$D,'BAU Sector &amp; Region Breakout'!$C112,'EPS Emissions'!$C:$C,'BAU Sector &amp; Region Breakout'!$B112))</f>
        <v>1073.53</v>
      </c>
      <c r="P112" s="2">
        <f>IF($A112="GCAM",'GCAM By Region By Sector'!P111*10^3,SUMIFS('EPS Emissions'!Q:Q,'EPS Emissions'!$D:$D,'BAU Sector &amp; Region Breakout'!$C112,'EPS Emissions'!$C:$C,'BAU Sector &amp; Region Breakout'!$B112))</f>
        <v>1076.96</v>
      </c>
      <c r="Q112" s="2">
        <f>IF($A112="GCAM",'GCAM By Region By Sector'!Q111*10^3,SUMIFS('EPS Emissions'!R:R,'EPS Emissions'!$D:$D,'BAU Sector &amp; Region Breakout'!$C112,'EPS Emissions'!$C:$C,'BAU Sector &amp; Region Breakout'!$B112))</f>
        <v>1080.1400000000001</v>
      </c>
      <c r="R112" s="2">
        <f>IF($A112="GCAM",'GCAM By Region By Sector'!R111*10^3,SUMIFS('EPS Emissions'!S:S,'EPS Emissions'!$D:$D,'BAU Sector &amp; Region Breakout'!$C112,'EPS Emissions'!$C:$C,'BAU Sector &amp; Region Breakout'!$B112))</f>
        <v>1084.0999999999999</v>
      </c>
      <c r="S112" s="2">
        <f>IF($A112="GCAM",'GCAM By Region By Sector'!S111*10^3,SUMIFS('EPS Emissions'!T:T,'EPS Emissions'!$D:$D,'BAU Sector &amp; Region Breakout'!$C112,'EPS Emissions'!$C:$C,'BAU Sector &amp; Region Breakout'!$B112))</f>
        <v>1087.9100000000001</v>
      </c>
      <c r="T112" s="2">
        <f>IF($A112="GCAM",'GCAM By Region By Sector'!T111*10^3,SUMIFS('EPS Emissions'!U:U,'EPS Emissions'!$D:$D,'BAU Sector &amp; Region Breakout'!$C112,'EPS Emissions'!$C:$C,'BAU Sector &amp; Region Breakout'!$B112))</f>
        <v>1092.1600000000001</v>
      </c>
      <c r="U112" s="2">
        <f>IF($A112="GCAM",'GCAM By Region By Sector'!U111*10^3,SUMIFS('EPS Emissions'!V:V,'EPS Emissions'!$D:$D,'BAU Sector &amp; Region Breakout'!$C112,'EPS Emissions'!$C:$C,'BAU Sector &amp; Region Breakout'!$B112))</f>
        <v>1097.03</v>
      </c>
      <c r="V112" s="2">
        <f>IF($A112="GCAM",'GCAM By Region By Sector'!V111*10^3,SUMIFS('EPS Emissions'!W:W,'EPS Emissions'!$D:$D,'BAU Sector &amp; Region Breakout'!$C112,'EPS Emissions'!$C:$C,'BAU Sector &amp; Region Breakout'!$B112))</f>
        <v>1101.8900000000001</v>
      </c>
      <c r="W112" s="2">
        <f>IF($A112="GCAM",'GCAM By Region By Sector'!W111*10^3,SUMIFS('EPS Emissions'!X:X,'EPS Emissions'!$D:$D,'BAU Sector &amp; Region Breakout'!$C112,'EPS Emissions'!$C:$C,'BAU Sector &amp; Region Breakout'!$B112))</f>
        <v>1104.83</v>
      </c>
      <c r="X112" s="2">
        <f>IF($A112="GCAM",'GCAM By Region By Sector'!X111*10^3,SUMIFS('EPS Emissions'!Y:Y,'EPS Emissions'!$D:$D,'BAU Sector &amp; Region Breakout'!$C112,'EPS Emissions'!$C:$C,'BAU Sector &amp; Region Breakout'!$B112))</f>
        <v>1109.18</v>
      </c>
      <c r="Y112" s="2">
        <f>IF($A112="GCAM",'GCAM By Region By Sector'!Y111*10^3,SUMIFS('EPS Emissions'!Z:Z,'EPS Emissions'!$D:$D,'BAU Sector &amp; Region Breakout'!$C112,'EPS Emissions'!$C:$C,'BAU Sector &amp; Region Breakout'!$B112))</f>
        <v>1113.95</v>
      </c>
      <c r="Z112" s="2">
        <f>IF($A112="GCAM",'GCAM By Region By Sector'!Z111*10^3,SUMIFS('EPS Emissions'!AA:AA,'EPS Emissions'!$D:$D,'BAU Sector &amp; Region Breakout'!$C112,'EPS Emissions'!$C:$C,'BAU Sector &amp; Region Breakout'!$B112))</f>
        <v>1118.04</v>
      </c>
      <c r="AA112" s="2">
        <f>IF($A112="GCAM",'GCAM By Region By Sector'!AA111*10^3,SUMIFS('EPS Emissions'!AB:AB,'EPS Emissions'!$D:$D,'BAU Sector &amp; Region Breakout'!$C112,'EPS Emissions'!$C:$C,'BAU Sector &amp; Region Breakout'!$B112))</f>
        <v>1122.6300000000001</v>
      </c>
      <c r="AB112" s="2">
        <f>IF($A112="GCAM",'GCAM By Region By Sector'!AB111*10^3,SUMIFS('EPS Emissions'!AC:AC,'EPS Emissions'!$D:$D,'BAU Sector &amp; Region Breakout'!$C112,'EPS Emissions'!$C:$C,'BAU Sector &amp; Region Breakout'!$B112))</f>
        <v>1128.3599999999999</v>
      </c>
      <c r="AC112" s="2">
        <f>IF($A112="GCAM",'GCAM By Region By Sector'!AC111*10^3,SUMIFS('EPS Emissions'!AD:AD,'EPS Emissions'!$D:$D,'BAU Sector &amp; Region Breakout'!$C112,'EPS Emissions'!$C:$C,'BAU Sector &amp; Region Breakout'!$B112))</f>
        <v>1133.5</v>
      </c>
      <c r="AD112" s="2">
        <f>IF($A112="GCAM",'GCAM By Region By Sector'!AD111*10^3,SUMIFS('EPS Emissions'!AE:AE,'EPS Emissions'!$D:$D,'BAU Sector &amp; Region Breakout'!$C112,'EPS Emissions'!$C:$C,'BAU Sector &amp; Region Breakout'!$B112))</f>
        <v>1139.24</v>
      </c>
      <c r="AE112" s="2">
        <f>IF($A112="GCAM",'GCAM By Region By Sector'!AE111*10^3,SUMIFS('EPS Emissions'!AF:AF,'EPS Emissions'!$D:$D,'BAU Sector &amp; Region Breakout'!$C112,'EPS Emissions'!$C:$C,'BAU Sector &amp; Region Breakout'!$B112))</f>
        <v>1145.48</v>
      </c>
      <c r="AF112" s="2">
        <f>IF($A112="GCAM",'GCAM By Region By Sector'!AF111*10^3,SUMIFS('EPS Emissions'!AG:AG,'EPS Emissions'!$D:$D,'BAU Sector &amp; Region Breakout'!$C112,'EPS Emissions'!$C:$C,'BAU Sector &amp; Region Breakout'!$B112))</f>
        <v>1151.32</v>
      </c>
      <c r="AG112" s="2">
        <f>IF($A112="GCAM",'GCAM By Region By Sector'!AG111*10^3,SUMIFS('EPS Emissions'!AH:AH,'EPS Emissions'!$D:$D,'BAU Sector &amp; Region Breakout'!$C112,'EPS Emissions'!$C:$C,'BAU Sector &amp; Region Breakout'!$B112))</f>
        <v>1156.45</v>
      </c>
      <c r="AH112" s="2">
        <f>IF($A112="GCAM",'GCAM By Region By Sector'!AH111*10^3,SUMIFS('EPS Emissions'!AI:AI,'EPS Emissions'!$D:$D,'BAU Sector &amp; Region Breakout'!$C112,'EPS Emissions'!$C:$C,'BAU Sector &amp; Region Breakout'!$B112))</f>
        <v>1161.32</v>
      </c>
    </row>
    <row r="113" spans="1:34" x14ac:dyDescent="0.35">
      <c r="A113" t="str">
        <f>VLOOKUP(B113,'BAU Global Total'!A$3:C$34,3,FALSE)</f>
        <v>EPS</v>
      </c>
      <c r="B113" t="s">
        <v>27</v>
      </c>
      <c r="C113" t="s">
        <v>70</v>
      </c>
      <c r="D113" s="2">
        <f>IF($A113="GCAM",'GCAM By Region By Sector'!D112*10^3,SUMIFS('EPS Emissions'!E:E,'EPS Emissions'!$D:$D,'BAU Sector &amp; Region Breakout'!$C113,'EPS Emissions'!$C:$C,'BAU Sector &amp; Region Breakout'!$B113))</f>
        <v>264.20499999999998</v>
      </c>
      <c r="E113" s="2">
        <f>IF($A113="GCAM",'GCAM By Region By Sector'!E112*10^3,SUMIFS('EPS Emissions'!F:F,'EPS Emissions'!$D:$D,'BAU Sector &amp; Region Breakout'!$C113,'EPS Emissions'!$C:$C,'BAU Sector &amp; Region Breakout'!$B113))</f>
        <v>268.25200000000001</v>
      </c>
      <c r="F113" s="2">
        <f>IF($A113="GCAM",'GCAM By Region By Sector'!F112*10^3,SUMIFS('EPS Emissions'!G:G,'EPS Emissions'!$D:$D,'BAU Sector &amp; Region Breakout'!$C113,'EPS Emissions'!$C:$C,'BAU Sector &amp; Region Breakout'!$B113))</f>
        <v>267.14699999999999</v>
      </c>
      <c r="G113" s="2">
        <f>IF($A113="GCAM",'GCAM By Region By Sector'!G112*10^3,SUMIFS('EPS Emissions'!H:H,'EPS Emissions'!$D:$D,'BAU Sector &amp; Region Breakout'!$C113,'EPS Emissions'!$C:$C,'BAU Sector &amp; Region Breakout'!$B113))</f>
        <v>268.10700000000003</v>
      </c>
      <c r="H113" s="2">
        <f>IF($A113="GCAM",'GCAM By Region By Sector'!H112*10^3,SUMIFS('EPS Emissions'!I:I,'EPS Emissions'!$D:$D,'BAU Sector &amp; Region Breakout'!$C113,'EPS Emissions'!$C:$C,'BAU Sector &amp; Region Breakout'!$B113))</f>
        <v>268.44</v>
      </c>
      <c r="I113" s="2">
        <f>IF($A113="GCAM",'GCAM By Region By Sector'!I112*10^3,SUMIFS('EPS Emissions'!J:J,'EPS Emissions'!$D:$D,'BAU Sector &amp; Region Breakout'!$C113,'EPS Emissions'!$C:$C,'BAU Sector &amp; Region Breakout'!$B113))</f>
        <v>269.02199999999999</v>
      </c>
      <c r="J113" s="2">
        <f>IF($A113="GCAM",'GCAM By Region By Sector'!J112*10^3,SUMIFS('EPS Emissions'!K:K,'EPS Emissions'!$D:$D,'BAU Sector &amp; Region Breakout'!$C113,'EPS Emissions'!$C:$C,'BAU Sector &amp; Region Breakout'!$B113))</f>
        <v>268.80799999999999</v>
      </c>
      <c r="K113" s="2">
        <f>IF($A113="GCAM",'GCAM By Region By Sector'!K112*10^3,SUMIFS('EPS Emissions'!L:L,'EPS Emissions'!$D:$D,'BAU Sector &amp; Region Breakout'!$C113,'EPS Emissions'!$C:$C,'BAU Sector &amp; Region Breakout'!$B113))</f>
        <v>269.40699999999998</v>
      </c>
      <c r="L113" s="2">
        <f>IF($A113="GCAM",'GCAM By Region By Sector'!L112*10^3,SUMIFS('EPS Emissions'!M:M,'EPS Emissions'!$D:$D,'BAU Sector &amp; Region Breakout'!$C113,'EPS Emissions'!$C:$C,'BAU Sector &amp; Region Breakout'!$B113))</f>
        <v>270.12900000000002</v>
      </c>
      <c r="M113" s="2">
        <f>IF($A113="GCAM",'GCAM By Region By Sector'!M112*10^3,SUMIFS('EPS Emissions'!N:N,'EPS Emissions'!$D:$D,'BAU Sector &amp; Region Breakout'!$C113,'EPS Emissions'!$C:$C,'BAU Sector &amp; Region Breakout'!$B113))</f>
        <v>270.74</v>
      </c>
      <c r="N113" s="2">
        <f>IF($A113="GCAM",'GCAM By Region By Sector'!N112*10^3,SUMIFS('EPS Emissions'!O:O,'EPS Emissions'!$D:$D,'BAU Sector &amp; Region Breakout'!$C113,'EPS Emissions'!$C:$C,'BAU Sector &amp; Region Breakout'!$B113))</f>
        <v>271.44200000000001</v>
      </c>
      <c r="O113" s="2">
        <f>IF($A113="GCAM",'GCAM By Region By Sector'!O112*10^3,SUMIFS('EPS Emissions'!P:P,'EPS Emissions'!$D:$D,'BAU Sector &amp; Region Breakout'!$C113,'EPS Emissions'!$C:$C,'BAU Sector &amp; Region Breakout'!$B113))</f>
        <v>270.02999999999997</v>
      </c>
      <c r="P113" s="2">
        <f>IF($A113="GCAM",'GCAM By Region By Sector'!P112*10^3,SUMIFS('EPS Emissions'!Q:Q,'EPS Emissions'!$D:$D,'BAU Sector &amp; Region Breakout'!$C113,'EPS Emissions'!$C:$C,'BAU Sector &amp; Region Breakout'!$B113))</f>
        <v>269.36</v>
      </c>
      <c r="Q113" s="2">
        <f>IF($A113="GCAM",'GCAM By Region By Sector'!Q112*10^3,SUMIFS('EPS Emissions'!R:R,'EPS Emissions'!$D:$D,'BAU Sector &amp; Region Breakout'!$C113,'EPS Emissions'!$C:$C,'BAU Sector &amp; Region Breakout'!$B113))</f>
        <v>268.709</v>
      </c>
      <c r="R113" s="2">
        <f>IF($A113="GCAM",'GCAM By Region By Sector'!R112*10^3,SUMIFS('EPS Emissions'!S:S,'EPS Emissions'!$D:$D,'BAU Sector &amp; Region Breakout'!$C113,'EPS Emissions'!$C:$C,'BAU Sector &amp; Region Breakout'!$B113))</f>
        <v>268.04700000000003</v>
      </c>
      <c r="S113" s="2">
        <f>IF($A113="GCAM",'GCAM By Region By Sector'!S112*10^3,SUMIFS('EPS Emissions'!T:T,'EPS Emissions'!$D:$D,'BAU Sector &amp; Region Breakout'!$C113,'EPS Emissions'!$C:$C,'BAU Sector &amp; Region Breakout'!$B113))</f>
        <v>267.37</v>
      </c>
      <c r="T113" s="2">
        <f>IF($A113="GCAM",'GCAM By Region By Sector'!T112*10^3,SUMIFS('EPS Emissions'!U:U,'EPS Emissions'!$D:$D,'BAU Sector &amp; Region Breakout'!$C113,'EPS Emissions'!$C:$C,'BAU Sector &amp; Region Breakout'!$B113))</f>
        <v>266.69900000000001</v>
      </c>
      <c r="U113" s="2">
        <f>IF($A113="GCAM",'GCAM By Region By Sector'!U112*10^3,SUMIFS('EPS Emissions'!V:V,'EPS Emissions'!$D:$D,'BAU Sector &amp; Region Breakout'!$C113,'EPS Emissions'!$C:$C,'BAU Sector &amp; Region Breakout'!$B113))</f>
        <v>266.02800000000002</v>
      </c>
      <c r="V113" s="2">
        <f>IF($A113="GCAM",'GCAM By Region By Sector'!V112*10^3,SUMIFS('EPS Emissions'!W:W,'EPS Emissions'!$D:$D,'BAU Sector &amp; Region Breakout'!$C113,'EPS Emissions'!$C:$C,'BAU Sector &amp; Region Breakout'!$B113))</f>
        <v>265.42</v>
      </c>
      <c r="W113" s="2">
        <f>IF($A113="GCAM",'GCAM By Region By Sector'!W112*10^3,SUMIFS('EPS Emissions'!X:X,'EPS Emissions'!$D:$D,'BAU Sector &amp; Region Breakout'!$C113,'EPS Emissions'!$C:$C,'BAU Sector &amp; Region Breakout'!$B113))</f>
        <v>264.74299999999999</v>
      </c>
      <c r="X113" s="2">
        <f>IF($A113="GCAM",'GCAM By Region By Sector'!X112*10^3,SUMIFS('EPS Emissions'!Y:Y,'EPS Emissions'!$D:$D,'BAU Sector &amp; Region Breakout'!$C113,'EPS Emissions'!$C:$C,'BAU Sector &amp; Region Breakout'!$B113))</f>
        <v>264.04899999999998</v>
      </c>
      <c r="Y113" s="2">
        <f>IF($A113="GCAM",'GCAM By Region By Sector'!Y112*10^3,SUMIFS('EPS Emissions'!Z:Z,'EPS Emissions'!$D:$D,'BAU Sector &amp; Region Breakout'!$C113,'EPS Emissions'!$C:$C,'BAU Sector &amp; Region Breakout'!$B113))</f>
        <v>263.411</v>
      </c>
      <c r="Z113" s="2">
        <f>IF($A113="GCAM",'GCAM By Region By Sector'!Z112*10^3,SUMIFS('EPS Emissions'!AA:AA,'EPS Emissions'!$D:$D,'BAU Sector &amp; Region Breakout'!$C113,'EPS Emissions'!$C:$C,'BAU Sector &amp; Region Breakout'!$B113))</f>
        <v>262.72399999999999</v>
      </c>
      <c r="AA113" s="2">
        <f>IF($A113="GCAM",'GCAM By Region By Sector'!AA112*10^3,SUMIFS('EPS Emissions'!AB:AB,'EPS Emissions'!$D:$D,'BAU Sector &amp; Region Breakout'!$C113,'EPS Emissions'!$C:$C,'BAU Sector &amp; Region Breakout'!$B113))</f>
        <v>262.07400000000001</v>
      </c>
      <c r="AB113" s="2">
        <f>IF($A113="GCAM",'GCAM By Region By Sector'!AB112*10^3,SUMIFS('EPS Emissions'!AC:AC,'EPS Emissions'!$D:$D,'BAU Sector &amp; Region Breakout'!$C113,'EPS Emissions'!$C:$C,'BAU Sector &amp; Region Breakout'!$B113))</f>
        <v>261.42500000000001</v>
      </c>
      <c r="AC113" s="2">
        <f>IF($A113="GCAM",'GCAM By Region By Sector'!AC112*10^3,SUMIFS('EPS Emissions'!AD:AD,'EPS Emissions'!$D:$D,'BAU Sector &amp; Region Breakout'!$C113,'EPS Emissions'!$C:$C,'BAU Sector &amp; Region Breakout'!$B113))</f>
        <v>260.77499999999998</v>
      </c>
      <c r="AD113" s="2">
        <f>IF($A113="GCAM",'GCAM By Region By Sector'!AD112*10^3,SUMIFS('EPS Emissions'!AE:AE,'EPS Emissions'!$D:$D,'BAU Sector &amp; Region Breakout'!$C113,'EPS Emissions'!$C:$C,'BAU Sector &amp; Region Breakout'!$B113))</f>
        <v>260.11</v>
      </c>
      <c r="AE113" s="2">
        <f>IF($A113="GCAM",'GCAM By Region By Sector'!AE112*10^3,SUMIFS('EPS Emissions'!AF:AF,'EPS Emissions'!$D:$D,'BAU Sector &amp; Region Breakout'!$C113,'EPS Emissions'!$C:$C,'BAU Sector &amp; Region Breakout'!$B113))</f>
        <v>259.44</v>
      </c>
      <c r="AF113" s="2">
        <f>IF($A113="GCAM",'GCAM By Region By Sector'!AF112*10^3,SUMIFS('EPS Emissions'!AG:AG,'EPS Emissions'!$D:$D,'BAU Sector &amp; Region Breakout'!$C113,'EPS Emissions'!$C:$C,'BAU Sector &amp; Region Breakout'!$B113))</f>
        <v>258.77100000000002</v>
      </c>
      <c r="AG113" s="2">
        <f>IF($A113="GCAM",'GCAM By Region By Sector'!AG112*10^3,SUMIFS('EPS Emissions'!AH:AH,'EPS Emissions'!$D:$D,'BAU Sector &amp; Region Breakout'!$C113,'EPS Emissions'!$C:$C,'BAU Sector &amp; Region Breakout'!$B113))</f>
        <v>258.10599999999999</v>
      </c>
      <c r="AH113" s="2">
        <f>IF($A113="GCAM",'GCAM By Region By Sector'!AH112*10^3,SUMIFS('EPS Emissions'!AI:AI,'EPS Emissions'!$D:$D,'BAU Sector &amp; Region Breakout'!$C113,'EPS Emissions'!$C:$C,'BAU Sector &amp; Region Breakout'!$B113))</f>
        <v>257.44200000000001</v>
      </c>
    </row>
    <row r="114" spans="1:34" x14ac:dyDescent="0.35">
      <c r="A114" t="str">
        <f>VLOOKUP(B114,'BAU Global Total'!A$3:C$34,3,FALSE)</f>
        <v>EPS</v>
      </c>
      <c r="B114" t="s">
        <v>27</v>
      </c>
      <c r="C114" t="s">
        <v>67</v>
      </c>
      <c r="D114" s="2">
        <f>IF($A114="GCAM",'GCAM By Region By Sector'!D113*10^3,SUMIFS('EPS Emissions'!E:E,'EPS Emissions'!$D:$D,'BAU Sector &amp; Region Breakout'!$C114,'EPS Emissions'!$C:$C,'BAU Sector &amp; Region Breakout'!$B114))</f>
        <v>818.26800000000003</v>
      </c>
      <c r="E114" s="2">
        <f>IF($A114="GCAM",'GCAM By Region By Sector'!E113*10^3,SUMIFS('EPS Emissions'!F:F,'EPS Emissions'!$D:$D,'BAU Sector &amp; Region Breakout'!$C114,'EPS Emissions'!$C:$C,'BAU Sector &amp; Region Breakout'!$B114))</f>
        <v>920.03899999999999</v>
      </c>
      <c r="F114" s="2">
        <f>IF($A114="GCAM",'GCAM By Region By Sector'!F113*10^3,SUMIFS('EPS Emissions'!G:G,'EPS Emissions'!$D:$D,'BAU Sector &amp; Region Breakout'!$C114,'EPS Emissions'!$C:$C,'BAU Sector &amp; Region Breakout'!$B114))</f>
        <v>908.93700000000001</v>
      </c>
      <c r="G114" s="2">
        <f>IF($A114="GCAM",'GCAM By Region By Sector'!G113*10^3,SUMIFS('EPS Emissions'!H:H,'EPS Emissions'!$D:$D,'BAU Sector &amp; Region Breakout'!$C114,'EPS Emissions'!$C:$C,'BAU Sector &amp; Region Breakout'!$B114))</f>
        <v>944.25599999999997</v>
      </c>
      <c r="H114" s="2">
        <f>IF($A114="GCAM",'GCAM By Region By Sector'!H113*10^3,SUMIFS('EPS Emissions'!I:I,'EPS Emissions'!$D:$D,'BAU Sector &amp; Region Breakout'!$C114,'EPS Emissions'!$C:$C,'BAU Sector &amp; Region Breakout'!$B114))</f>
        <v>960.65499999999997</v>
      </c>
      <c r="I114" s="2">
        <f>IF($A114="GCAM",'GCAM By Region By Sector'!I113*10^3,SUMIFS('EPS Emissions'!J:J,'EPS Emissions'!$D:$D,'BAU Sector &amp; Region Breakout'!$C114,'EPS Emissions'!$C:$C,'BAU Sector &amp; Region Breakout'!$B114))</f>
        <v>979.87300000000005</v>
      </c>
      <c r="J114" s="2">
        <f>IF($A114="GCAM",'GCAM By Region By Sector'!J113*10^3,SUMIFS('EPS Emissions'!K:K,'EPS Emissions'!$D:$D,'BAU Sector &amp; Region Breakout'!$C114,'EPS Emissions'!$C:$C,'BAU Sector &amp; Region Breakout'!$B114))</f>
        <v>1000.19</v>
      </c>
      <c r="K114" s="2">
        <f>IF($A114="GCAM",'GCAM By Region By Sector'!K113*10^3,SUMIFS('EPS Emissions'!L:L,'EPS Emissions'!$D:$D,'BAU Sector &amp; Region Breakout'!$C114,'EPS Emissions'!$C:$C,'BAU Sector &amp; Region Breakout'!$B114))</f>
        <v>1018.44</v>
      </c>
      <c r="L114" s="2">
        <f>IF($A114="GCAM",'GCAM By Region By Sector'!L113*10^3,SUMIFS('EPS Emissions'!M:M,'EPS Emissions'!$D:$D,'BAU Sector &amp; Region Breakout'!$C114,'EPS Emissions'!$C:$C,'BAU Sector &amp; Region Breakout'!$B114))</f>
        <v>1037.8699999999999</v>
      </c>
      <c r="M114" s="2">
        <f>IF($A114="GCAM",'GCAM By Region By Sector'!M113*10^3,SUMIFS('EPS Emissions'!N:N,'EPS Emissions'!$D:$D,'BAU Sector &amp; Region Breakout'!$C114,'EPS Emissions'!$C:$C,'BAU Sector &amp; Region Breakout'!$B114))</f>
        <v>1054.24</v>
      </c>
      <c r="N114" s="2">
        <f>IF($A114="GCAM",'GCAM By Region By Sector'!N113*10^3,SUMIFS('EPS Emissions'!O:O,'EPS Emissions'!$D:$D,'BAU Sector &amp; Region Breakout'!$C114,'EPS Emissions'!$C:$C,'BAU Sector &amp; Region Breakout'!$B114))</f>
        <v>1067.6600000000001</v>
      </c>
      <c r="O114" s="2">
        <f>IF($A114="GCAM",'GCAM By Region By Sector'!O113*10^3,SUMIFS('EPS Emissions'!P:P,'EPS Emissions'!$D:$D,'BAU Sector &amp; Region Breakout'!$C114,'EPS Emissions'!$C:$C,'BAU Sector &amp; Region Breakout'!$B114))</f>
        <v>1079.72</v>
      </c>
      <c r="P114" s="2">
        <f>IF($A114="GCAM",'GCAM By Region By Sector'!P113*10^3,SUMIFS('EPS Emissions'!Q:Q,'EPS Emissions'!$D:$D,'BAU Sector &amp; Region Breakout'!$C114,'EPS Emissions'!$C:$C,'BAU Sector &amp; Region Breakout'!$B114))</f>
        <v>1089.19</v>
      </c>
      <c r="Q114" s="2">
        <f>IF($A114="GCAM",'GCAM By Region By Sector'!Q113*10^3,SUMIFS('EPS Emissions'!R:R,'EPS Emissions'!$D:$D,'BAU Sector &amp; Region Breakout'!$C114,'EPS Emissions'!$C:$C,'BAU Sector &amp; Region Breakout'!$B114))</f>
        <v>1096.1199999999999</v>
      </c>
      <c r="R114" s="2">
        <f>IF($A114="GCAM",'GCAM By Region By Sector'!R113*10^3,SUMIFS('EPS Emissions'!S:S,'EPS Emissions'!$D:$D,'BAU Sector &amp; Region Breakout'!$C114,'EPS Emissions'!$C:$C,'BAU Sector &amp; Region Breakout'!$B114))</f>
        <v>1102.6400000000001</v>
      </c>
      <c r="S114" s="2">
        <f>IF($A114="GCAM",'GCAM By Region By Sector'!S113*10^3,SUMIFS('EPS Emissions'!T:T,'EPS Emissions'!$D:$D,'BAU Sector &amp; Region Breakout'!$C114,'EPS Emissions'!$C:$C,'BAU Sector &amp; Region Breakout'!$B114))</f>
        <v>1106.95</v>
      </c>
      <c r="T114" s="2">
        <f>IF($A114="GCAM",'GCAM By Region By Sector'!T113*10^3,SUMIFS('EPS Emissions'!U:U,'EPS Emissions'!$D:$D,'BAU Sector &amp; Region Breakout'!$C114,'EPS Emissions'!$C:$C,'BAU Sector &amp; Region Breakout'!$B114))</f>
        <v>1107.27</v>
      </c>
      <c r="U114" s="2">
        <f>IF($A114="GCAM",'GCAM By Region By Sector'!U113*10^3,SUMIFS('EPS Emissions'!V:V,'EPS Emissions'!$D:$D,'BAU Sector &amp; Region Breakout'!$C114,'EPS Emissions'!$C:$C,'BAU Sector &amp; Region Breakout'!$B114))</f>
        <v>1105.22</v>
      </c>
      <c r="V114" s="2">
        <f>IF($A114="GCAM",'GCAM By Region By Sector'!V113*10^3,SUMIFS('EPS Emissions'!W:W,'EPS Emissions'!$D:$D,'BAU Sector &amp; Region Breakout'!$C114,'EPS Emissions'!$C:$C,'BAU Sector &amp; Region Breakout'!$B114))</f>
        <v>1100.79</v>
      </c>
      <c r="W114" s="2">
        <f>IF($A114="GCAM",'GCAM By Region By Sector'!W113*10^3,SUMIFS('EPS Emissions'!X:X,'EPS Emissions'!$D:$D,'BAU Sector &amp; Region Breakout'!$C114,'EPS Emissions'!$C:$C,'BAU Sector &amp; Region Breakout'!$B114))</f>
        <v>1095.05</v>
      </c>
      <c r="X114" s="2">
        <f>IF($A114="GCAM",'GCAM By Region By Sector'!X113*10^3,SUMIFS('EPS Emissions'!Y:Y,'EPS Emissions'!$D:$D,'BAU Sector &amp; Region Breakout'!$C114,'EPS Emissions'!$C:$C,'BAU Sector &amp; Region Breakout'!$B114))</f>
        <v>1088.52</v>
      </c>
      <c r="Y114" s="2">
        <f>IF($A114="GCAM",'GCAM By Region By Sector'!Y113*10^3,SUMIFS('EPS Emissions'!Z:Z,'EPS Emissions'!$D:$D,'BAU Sector &amp; Region Breakout'!$C114,'EPS Emissions'!$C:$C,'BAU Sector &amp; Region Breakout'!$B114))</f>
        <v>1079.5</v>
      </c>
      <c r="Z114" s="2">
        <f>IF($A114="GCAM",'GCAM By Region By Sector'!Z113*10^3,SUMIFS('EPS Emissions'!AA:AA,'EPS Emissions'!$D:$D,'BAU Sector &amp; Region Breakout'!$C114,'EPS Emissions'!$C:$C,'BAU Sector &amp; Region Breakout'!$B114))</f>
        <v>1070.8800000000001</v>
      </c>
      <c r="AA114" s="2">
        <f>IF($A114="GCAM",'GCAM By Region By Sector'!AA113*10^3,SUMIFS('EPS Emissions'!AB:AB,'EPS Emissions'!$D:$D,'BAU Sector &amp; Region Breakout'!$C114,'EPS Emissions'!$C:$C,'BAU Sector &amp; Region Breakout'!$B114))</f>
        <v>1063.78</v>
      </c>
      <c r="AB114" s="2">
        <f>IF($A114="GCAM",'GCAM By Region By Sector'!AB113*10^3,SUMIFS('EPS Emissions'!AC:AC,'EPS Emissions'!$D:$D,'BAU Sector &amp; Region Breakout'!$C114,'EPS Emissions'!$C:$C,'BAU Sector &amp; Region Breakout'!$B114))</f>
        <v>1057.6199999999999</v>
      </c>
      <c r="AC114" s="2">
        <f>IF($A114="GCAM",'GCAM By Region By Sector'!AC113*10^3,SUMIFS('EPS Emissions'!AD:AD,'EPS Emissions'!$D:$D,'BAU Sector &amp; Region Breakout'!$C114,'EPS Emissions'!$C:$C,'BAU Sector &amp; Region Breakout'!$B114))</f>
        <v>1053.58</v>
      </c>
      <c r="AD114" s="2">
        <f>IF($A114="GCAM",'GCAM By Region By Sector'!AD113*10^3,SUMIFS('EPS Emissions'!AE:AE,'EPS Emissions'!$D:$D,'BAU Sector &amp; Region Breakout'!$C114,'EPS Emissions'!$C:$C,'BAU Sector &amp; Region Breakout'!$B114))</f>
        <v>1047.96</v>
      </c>
      <c r="AE114" s="2">
        <f>IF($A114="GCAM",'GCAM By Region By Sector'!AE113*10^3,SUMIFS('EPS Emissions'!AF:AF,'EPS Emissions'!$D:$D,'BAU Sector &amp; Region Breakout'!$C114,'EPS Emissions'!$C:$C,'BAU Sector &amp; Region Breakout'!$B114))</f>
        <v>1042.45</v>
      </c>
      <c r="AF114" s="2">
        <f>IF($A114="GCAM",'GCAM By Region By Sector'!AF113*10^3,SUMIFS('EPS Emissions'!AG:AG,'EPS Emissions'!$D:$D,'BAU Sector &amp; Region Breakout'!$C114,'EPS Emissions'!$C:$C,'BAU Sector &amp; Region Breakout'!$B114))</f>
        <v>1039.18</v>
      </c>
      <c r="AG114" s="2">
        <f>IF($A114="GCAM",'GCAM By Region By Sector'!AG113*10^3,SUMIFS('EPS Emissions'!AH:AH,'EPS Emissions'!$D:$D,'BAU Sector &amp; Region Breakout'!$C114,'EPS Emissions'!$C:$C,'BAU Sector &amp; Region Breakout'!$B114))</f>
        <v>1037.24</v>
      </c>
      <c r="AH114" s="2">
        <f>IF($A114="GCAM",'GCAM By Region By Sector'!AH113*10^3,SUMIFS('EPS Emissions'!AI:AI,'EPS Emissions'!$D:$D,'BAU Sector &amp; Region Breakout'!$C114,'EPS Emissions'!$C:$C,'BAU Sector &amp; Region Breakout'!$B114))</f>
        <v>1036.07</v>
      </c>
    </row>
    <row r="115" spans="1:34" x14ac:dyDescent="0.35">
      <c r="A115" t="str">
        <f>VLOOKUP(B115,'BAU Global Total'!A$3:C$34,3,FALSE)</f>
        <v>EPS</v>
      </c>
      <c r="B115" t="s">
        <v>27</v>
      </c>
      <c r="C115" t="s">
        <v>63</v>
      </c>
      <c r="D115" s="2">
        <f>IF($A115="GCAM",'GCAM By Region By Sector'!D114*10^3,SUMIFS('EPS Emissions'!E:E,'EPS Emissions'!$D:$D,'BAU Sector &amp; Region Breakout'!$C115,'EPS Emissions'!$C:$C,'BAU Sector &amp; Region Breakout'!$B115))</f>
        <v>3829.16</v>
      </c>
      <c r="E115" s="2">
        <f>IF($A115="GCAM",'GCAM By Region By Sector'!E114*10^3,SUMIFS('EPS Emissions'!F:F,'EPS Emissions'!$D:$D,'BAU Sector &amp; Region Breakout'!$C115,'EPS Emissions'!$C:$C,'BAU Sector &amp; Region Breakout'!$B115))</f>
        <v>3961.34</v>
      </c>
      <c r="F115" s="2">
        <f>IF($A115="GCAM",'GCAM By Region By Sector'!F114*10^3,SUMIFS('EPS Emissions'!G:G,'EPS Emissions'!$D:$D,'BAU Sector &amp; Region Breakout'!$C115,'EPS Emissions'!$C:$C,'BAU Sector &amp; Region Breakout'!$B115))</f>
        <v>4264.62</v>
      </c>
      <c r="G115" s="2">
        <f>IF($A115="GCAM",'GCAM By Region By Sector'!G114*10^3,SUMIFS('EPS Emissions'!H:H,'EPS Emissions'!$D:$D,'BAU Sector &amp; Region Breakout'!$C115,'EPS Emissions'!$C:$C,'BAU Sector &amp; Region Breakout'!$B115))</f>
        <v>4440.51</v>
      </c>
      <c r="H115" s="2">
        <f>IF($A115="GCAM",'GCAM By Region By Sector'!H114*10^3,SUMIFS('EPS Emissions'!I:I,'EPS Emissions'!$D:$D,'BAU Sector &amp; Region Breakout'!$C115,'EPS Emissions'!$C:$C,'BAU Sector &amp; Region Breakout'!$B115))</f>
        <v>4627.96</v>
      </c>
      <c r="I115" s="2">
        <f>IF($A115="GCAM",'GCAM By Region By Sector'!I114*10^3,SUMIFS('EPS Emissions'!J:J,'EPS Emissions'!$D:$D,'BAU Sector &amp; Region Breakout'!$C115,'EPS Emissions'!$C:$C,'BAU Sector &amp; Region Breakout'!$B115))</f>
        <v>4774.29</v>
      </c>
      <c r="J115" s="2">
        <f>IF($A115="GCAM",'GCAM By Region By Sector'!J114*10^3,SUMIFS('EPS Emissions'!K:K,'EPS Emissions'!$D:$D,'BAU Sector &amp; Region Breakout'!$C115,'EPS Emissions'!$C:$C,'BAU Sector &amp; Region Breakout'!$B115))</f>
        <v>4830.6400000000003</v>
      </c>
      <c r="K115" s="2">
        <f>IF($A115="GCAM",'GCAM By Region By Sector'!K114*10^3,SUMIFS('EPS Emissions'!L:L,'EPS Emissions'!$D:$D,'BAU Sector &amp; Region Breakout'!$C115,'EPS Emissions'!$C:$C,'BAU Sector &amp; Region Breakout'!$B115))</f>
        <v>4794</v>
      </c>
      <c r="L115" s="2">
        <f>IF($A115="GCAM",'GCAM By Region By Sector'!L114*10^3,SUMIFS('EPS Emissions'!M:M,'EPS Emissions'!$D:$D,'BAU Sector &amp; Region Breakout'!$C115,'EPS Emissions'!$C:$C,'BAU Sector &amp; Region Breakout'!$B115))</f>
        <v>4792.3999999999996</v>
      </c>
      <c r="M115" s="2">
        <f>IF($A115="GCAM",'GCAM By Region By Sector'!M114*10^3,SUMIFS('EPS Emissions'!N:N,'EPS Emissions'!$D:$D,'BAU Sector &amp; Region Breakout'!$C115,'EPS Emissions'!$C:$C,'BAU Sector &amp; Region Breakout'!$B115))</f>
        <v>4830.25</v>
      </c>
      <c r="N115" s="2">
        <f>IF($A115="GCAM",'GCAM By Region By Sector'!N114*10^3,SUMIFS('EPS Emissions'!O:O,'EPS Emissions'!$D:$D,'BAU Sector &amp; Region Breakout'!$C115,'EPS Emissions'!$C:$C,'BAU Sector &amp; Region Breakout'!$B115))</f>
        <v>4883.2299999999996</v>
      </c>
      <c r="O115" s="2">
        <f>IF($A115="GCAM",'GCAM By Region By Sector'!O114*10^3,SUMIFS('EPS Emissions'!P:P,'EPS Emissions'!$D:$D,'BAU Sector &amp; Region Breakout'!$C115,'EPS Emissions'!$C:$C,'BAU Sector &amp; Region Breakout'!$B115))</f>
        <v>4863.07</v>
      </c>
      <c r="P115" s="2">
        <f>IF($A115="GCAM",'GCAM By Region By Sector'!P114*10^3,SUMIFS('EPS Emissions'!Q:Q,'EPS Emissions'!$D:$D,'BAU Sector &amp; Region Breakout'!$C115,'EPS Emissions'!$C:$C,'BAU Sector &amp; Region Breakout'!$B115))</f>
        <v>4865.33</v>
      </c>
      <c r="Q115" s="2">
        <f>IF($A115="GCAM",'GCAM By Region By Sector'!Q114*10^3,SUMIFS('EPS Emissions'!R:R,'EPS Emissions'!$D:$D,'BAU Sector &amp; Region Breakout'!$C115,'EPS Emissions'!$C:$C,'BAU Sector &amp; Region Breakout'!$B115))</f>
        <v>4872.43</v>
      </c>
      <c r="R115" s="2">
        <f>IF($A115="GCAM",'GCAM By Region By Sector'!R114*10^3,SUMIFS('EPS Emissions'!S:S,'EPS Emissions'!$D:$D,'BAU Sector &amp; Region Breakout'!$C115,'EPS Emissions'!$C:$C,'BAU Sector &amp; Region Breakout'!$B115))</f>
        <v>4889.9399999999996</v>
      </c>
      <c r="S115" s="2">
        <f>IF($A115="GCAM",'GCAM By Region By Sector'!S114*10^3,SUMIFS('EPS Emissions'!T:T,'EPS Emissions'!$D:$D,'BAU Sector &amp; Region Breakout'!$C115,'EPS Emissions'!$C:$C,'BAU Sector &amp; Region Breakout'!$B115))</f>
        <v>4901.7299999999996</v>
      </c>
      <c r="T115" s="2">
        <f>IF($A115="GCAM",'GCAM By Region By Sector'!T114*10^3,SUMIFS('EPS Emissions'!U:U,'EPS Emissions'!$D:$D,'BAU Sector &amp; Region Breakout'!$C115,'EPS Emissions'!$C:$C,'BAU Sector &amp; Region Breakout'!$B115))</f>
        <v>4889.16</v>
      </c>
      <c r="U115" s="2">
        <f>IF($A115="GCAM",'GCAM By Region By Sector'!U114*10^3,SUMIFS('EPS Emissions'!V:V,'EPS Emissions'!$D:$D,'BAU Sector &amp; Region Breakout'!$C115,'EPS Emissions'!$C:$C,'BAU Sector &amp; Region Breakout'!$B115))</f>
        <v>4877.99</v>
      </c>
      <c r="V115" s="2">
        <f>IF($A115="GCAM",'GCAM By Region By Sector'!V114*10^3,SUMIFS('EPS Emissions'!W:W,'EPS Emissions'!$D:$D,'BAU Sector &amp; Region Breakout'!$C115,'EPS Emissions'!$C:$C,'BAU Sector &amp; Region Breakout'!$B115))</f>
        <v>4859.6899999999996</v>
      </c>
      <c r="W115" s="2">
        <f>IF($A115="GCAM",'GCAM By Region By Sector'!W114*10^3,SUMIFS('EPS Emissions'!X:X,'EPS Emissions'!$D:$D,'BAU Sector &amp; Region Breakout'!$C115,'EPS Emissions'!$C:$C,'BAU Sector &amp; Region Breakout'!$B115))</f>
        <v>4835.5600000000004</v>
      </c>
      <c r="X115" s="2">
        <f>IF($A115="GCAM",'GCAM By Region By Sector'!X114*10^3,SUMIFS('EPS Emissions'!Y:Y,'EPS Emissions'!$D:$D,'BAU Sector &amp; Region Breakout'!$C115,'EPS Emissions'!$C:$C,'BAU Sector &amp; Region Breakout'!$B115))</f>
        <v>4819.63</v>
      </c>
      <c r="Y115" s="2">
        <f>IF($A115="GCAM",'GCAM By Region By Sector'!Y114*10^3,SUMIFS('EPS Emissions'!Z:Z,'EPS Emissions'!$D:$D,'BAU Sector &amp; Region Breakout'!$C115,'EPS Emissions'!$C:$C,'BAU Sector &amp; Region Breakout'!$B115))</f>
        <v>4801.3100000000004</v>
      </c>
      <c r="Z115" s="2">
        <f>IF($A115="GCAM",'GCAM By Region By Sector'!Z114*10^3,SUMIFS('EPS Emissions'!AA:AA,'EPS Emissions'!$D:$D,'BAU Sector &amp; Region Breakout'!$C115,'EPS Emissions'!$C:$C,'BAU Sector &amp; Region Breakout'!$B115))</f>
        <v>4762.22</v>
      </c>
      <c r="AA115" s="2">
        <f>IF($A115="GCAM",'GCAM By Region By Sector'!AA114*10^3,SUMIFS('EPS Emissions'!AB:AB,'EPS Emissions'!$D:$D,'BAU Sector &amp; Region Breakout'!$C115,'EPS Emissions'!$C:$C,'BAU Sector &amp; Region Breakout'!$B115))</f>
        <v>4718.3</v>
      </c>
      <c r="AB115" s="2">
        <f>IF($A115="GCAM",'GCAM By Region By Sector'!AB114*10^3,SUMIFS('EPS Emissions'!AC:AC,'EPS Emissions'!$D:$D,'BAU Sector &amp; Region Breakout'!$C115,'EPS Emissions'!$C:$C,'BAU Sector &amp; Region Breakout'!$B115))</f>
        <v>4651.41</v>
      </c>
      <c r="AC115" s="2">
        <f>IF($A115="GCAM",'GCAM By Region By Sector'!AC114*10^3,SUMIFS('EPS Emissions'!AD:AD,'EPS Emissions'!$D:$D,'BAU Sector &amp; Region Breakout'!$C115,'EPS Emissions'!$C:$C,'BAU Sector &amp; Region Breakout'!$B115))</f>
        <v>4540.7299999999996</v>
      </c>
      <c r="AD115" s="2">
        <f>IF($A115="GCAM",'GCAM By Region By Sector'!AD114*10^3,SUMIFS('EPS Emissions'!AE:AE,'EPS Emissions'!$D:$D,'BAU Sector &amp; Region Breakout'!$C115,'EPS Emissions'!$C:$C,'BAU Sector &amp; Region Breakout'!$B115))</f>
        <v>4369.1899999999996</v>
      </c>
      <c r="AE115" s="2">
        <f>IF($A115="GCAM",'GCAM By Region By Sector'!AE114*10^3,SUMIFS('EPS Emissions'!AF:AF,'EPS Emissions'!$D:$D,'BAU Sector &amp; Region Breakout'!$C115,'EPS Emissions'!$C:$C,'BAU Sector &amp; Region Breakout'!$B115))</f>
        <v>4203.71</v>
      </c>
      <c r="AF115" s="2">
        <f>IF($A115="GCAM",'GCAM By Region By Sector'!AF114*10^3,SUMIFS('EPS Emissions'!AG:AG,'EPS Emissions'!$D:$D,'BAU Sector &amp; Region Breakout'!$C115,'EPS Emissions'!$C:$C,'BAU Sector &amp; Region Breakout'!$B115))</f>
        <v>4089.53</v>
      </c>
      <c r="AG115" s="2">
        <f>IF($A115="GCAM",'GCAM By Region By Sector'!AG114*10^3,SUMIFS('EPS Emissions'!AH:AH,'EPS Emissions'!$D:$D,'BAU Sector &amp; Region Breakout'!$C115,'EPS Emissions'!$C:$C,'BAU Sector &amp; Region Breakout'!$B115))</f>
        <v>3957.85</v>
      </c>
      <c r="AH115" s="2">
        <f>IF($A115="GCAM",'GCAM By Region By Sector'!AH114*10^3,SUMIFS('EPS Emissions'!AI:AI,'EPS Emissions'!$D:$D,'BAU Sector &amp; Region Breakout'!$C115,'EPS Emissions'!$C:$C,'BAU Sector &amp; Region Breakout'!$B115))</f>
        <v>3833.81</v>
      </c>
    </row>
    <row r="116" spans="1:34" x14ac:dyDescent="0.35">
      <c r="A116" t="str">
        <f>VLOOKUP(B116,'BAU Global Total'!A$3:C$34,3,FALSE)</f>
        <v>EPS</v>
      </c>
      <c r="B116" t="s">
        <v>27</v>
      </c>
      <c r="C116" t="s">
        <v>65</v>
      </c>
      <c r="D116" s="2">
        <f>IF($A116="GCAM",'GCAM By Region By Sector'!D115*10^3,SUMIFS('EPS Emissions'!E:E,'EPS Emissions'!$D:$D,'BAU Sector &amp; Region Breakout'!$C116,'EPS Emissions'!$C:$C,'BAU Sector &amp; Region Breakout'!$B116))</f>
        <v>406.649</v>
      </c>
      <c r="E116" s="2">
        <f>IF($A116="GCAM",'GCAM By Region By Sector'!E115*10^3,SUMIFS('EPS Emissions'!F:F,'EPS Emissions'!$D:$D,'BAU Sector &amp; Region Breakout'!$C116,'EPS Emissions'!$C:$C,'BAU Sector &amp; Region Breakout'!$B116))</f>
        <v>400.30900000000003</v>
      </c>
      <c r="F116" s="2">
        <f>IF($A116="GCAM",'GCAM By Region By Sector'!F115*10^3,SUMIFS('EPS Emissions'!G:G,'EPS Emissions'!$D:$D,'BAU Sector &amp; Region Breakout'!$C116,'EPS Emissions'!$C:$C,'BAU Sector &amp; Region Breakout'!$B116))</f>
        <v>405.76400000000001</v>
      </c>
      <c r="G116" s="2">
        <f>IF($A116="GCAM",'GCAM By Region By Sector'!G115*10^3,SUMIFS('EPS Emissions'!H:H,'EPS Emissions'!$D:$D,'BAU Sector &amp; Region Breakout'!$C116,'EPS Emissions'!$C:$C,'BAU Sector &amp; Region Breakout'!$B116))</f>
        <v>405.73500000000001</v>
      </c>
      <c r="H116" s="2">
        <f>IF($A116="GCAM",'GCAM By Region By Sector'!H115*10^3,SUMIFS('EPS Emissions'!I:I,'EPS Emissions'!$D:$D,'BAU Sector &amp; Region Breakout'!$C116,'EPS Emissions'!$C:$C,'BAU Sector &amp; Region Breakout'!$B116))</f>
        <v>408.90899999999999</v>
      </c>
      <c r="I116" s="2">
        <f>IF($A116="GCAM",'GCAM By Region By Sector'!I115*10^3,SUMIFS('EPS Emissions'!J:J,'EPS Emissions'!$D:$D,'BAU Sector &amp; Region Breakout'!$C116,'EPS Emissions'!$C:$C,'BAU Sector &amp; Region Breakout'!$B116))</f>
        <v>409.74299999999999</v>
      </c>
      <c r="J116" s="2">
        <f>IF($A116="GCAM",'GCAM By Region By Sector'!J115*10^3,SUMIFS('EPS Emissions'!K:K,'EPS Emissions'!$D:$D,'BAU Sector &amp; Region Breakout'!$C116,'EPS Emissions'!$C:$C,'BAU Sector &amp; Region Breakout'!$B116))</f>
        <v>409.07499999999999</v>
      </c>
      <c r="K116" s="2">
        <f>IF($A116="GCAM",'GCAM By Region By Sector'!K115*10^3,SUMIFS('EPS Emissions'!L:L,'EPS Emissions'!$D:$D,'BAU Sector &amp; Region Breakout'!$C116,'EPS Emissions'!$C:$C,'BAU Sector &amp; Region Breakout'!$B116))</f>
        <v>405.68299999999999</v>
      </c>
      <c r="L116" s="2">
        <f>IF($A116="GCAM",'GCAM By Region By Sector'!L115*10^3,SUMIFS('EPS Emissions'!M:M,'EPS Emissions'!$D:$D,'BAU Sector &amp; Region Breakout'!$C116,'EPS Emissions'!$C:$C,'BAU Sector &amp; Region Breakout'!$B116))</f>
        <v>404.238</v>
      </c>
      <c r="M116" s="2">
        <f>IF($A116="GCAM",'GCAM By Region By Sector'!M115*10^3,SUMIFS('EPS Emissions'!N:N,'EPS Emissions'!$D:$D,'BAU Sector &amp; Region Breakout'!$C116,'EPS Emissions'!$C:$C,'BAU Sector &amp; Region Breakout'!$B116))</f>
        <v>400.86500000000001</v>
      </c>
      <c r="N116" s="2">
        <f>IF($A116="GCAM",'GCAM By Region By Sector'!N115*10^3,SUMIFS('EPS Emissions'!O:O,'EPS Emissions'!$D:$D,'BAU Sector &amp; Region Breakout'!$C116,'EPS Emissions'!$C:$C,'BAU Sector &amp; Region Breakout'!$B116))</f>
        <v>398.41199999999998</v>
      </c>
      <c r="O116" s="2">
        <f>IF($A116="GCAM",'GCAM By Region By Sector'!O115*10^3,SUMIFS('EPS Emissions'!P:P,'EPS Emissions'!$D:$D,'BAU Sector &amp; Region Breakout'!$C116,'EPS Emissions'!$C:$C,'BAU Sector &amp; Region Breakout'!$B116))</f>
        <v>399.005</v>
      </c>
      <c r="P116" s="2">
        <f>IF($A116="GCAM",'GCAM By Region By Sector'!P115*10^3,SUMIFS('EPS Emissions'!Q:Q,'EPS Emissions'!$D:$D,'BAU Sector &amp; Region Breakout'!$C116,'EPS Emissions'!$C:$C,'BAU Sector &amp; Region Breakout'!$B116))</f>
        <v>401.66899999999998</v>
      </c>
      <c r="Q116" s="2">
        <f>IF($A116="GCAM",'GCAM By Region By Sector'!Q115*10^3,SUMIFS('EPS Emissions'!R:R,'EPS Emissions'!$D:$D,'BAU Sector &amp; Region Breakout'!$C116,'EPS Emissions'!$C:$C,'BAU Sector &amp; Region Breakout'!$B116))</f>
        <v>403.00299999999999</v>
      </c>
      <c r="R116" s="2">
        <f>IF($A116="GCAM",'GCAM By Region By Sector'!R115*10^3,SUMIFS('EPS Emissions'!S:S,'EPS Emissions'!$D:$D,'BAU Sector &amp; Region Breakout'!$C116,'EPS Emissions'!$C:$C,'BAU Sector &amp; Region Breakout'!$B116))</f>
        <v>402.87599999999998</v>
      </c>
      <c r="S116" s="2">
        <f>IF($A116="GCAM",'GCAM By Region By Sector'!S115*10^3,SUMIFS('EPS Emissions'!T:T,'EPS Emissions'!$D:$D,'BAU Sector &amp; Region Breakout'!$C116,'EPS Emissions'!$C:$C,'BAU Sector &amp; Region Breakout'!$B116))</f>
        <v>406.71499999999997</v>
      </c>
      <c r="T116" s="2">
        <f>IF($A116="GCAM",'GCAM By Region By Sector'!T115*10^3,SUMIFS('EPS Emissions'!U:U,'EPS Emissions'!$D:$D,'BAU Sector &amp; Region Breakout'!$C116,'EPS Emissions'!$C:$C,'BAU Sector &amp; Region Breakout'!$B116))</f>
        <v>404.60300000000001</v>
      </c>
      <c r="U116" s="2">
        <f>IF($A116="GCAM",'GCAM By Region By Sector'!U115*10^3,SUMIFS('EPS Emissions'!V:V,'EPS Emissions'!$D:$D,'BAU Sector &amp; Region Breakout'!$C116,'EPS Emissions'!$C:$C,'BAU Sector &amp; Region Breakout'!$B116))</f>
        <v>404.209</v>
      </c>
      <c r="V116" s="2">
        <f>IF($A116="GCAM",'GCAM By Region By Sector'!V115*10^3,SUMIFS('EPS Emissions'!W:W,'EPS Emissions'!$D:$D,'BAU Sector &amp; Region Breakout'!$C116,'EPS Emissions'!$C:$C,'BAU Sector &amp; Region Breakout'!$B116))</f>
        <v>402.24799999999999</v>
      </c>
      <c r="W116" s="2">
        <f>IF($A116="GCAM",'GCAM By Region By Sector'!W115*10^3,SUMIFS('EPS Emissions'!X:X,'EPS Emissions'!$D:$D,'BAU Sector &amp; Region Breakout'!$C116,'EPS Emissions'!$C:$C,'BAU Sector &amp; Region Breakout'!$B116))</f>
        <v>400.70100000000002</v>
      </c>
      <c r="X116" s="2">
        <f>IF($A116="GCAM",'GCAM By Region By Sector'!X115*10^3,SUMIFS('EPS Emissions'!Y:Y,'EPS Emissions'!$D:$D,'BAU Sector &amp; Region Breakout'!$C116,'EPS Emissions'!$C:$C,'BAU Sector &amp; Region Breakout'!$B116))</f>
        <v>401.86399999999998</v>
      </c>
      <c r="Y116" s="2">
        <f>IF($A116="GCAM",'GCAM By Region By Sector'!Y115*10^3,SUMIFS('EPS Emissions'!Z:Z,'EPS Emissions'!$D:$D,'BAU Sector &amp; Region Breakout'!$C116,'EPS Emissions'!$C:$C,'BAU Sector &amp; Region Breakout'!$B116))</f>
        <v>401.38799999999998</v>
      </c>
      <c r="Z116" s="2">
        <f>IF($A116="GCAM",'GCAM By Region By Sector'!Z115*10^3,SUMIFS('EPS Emissions'!AA:AA,'EPS Emissions'!$D:$D,'BAU Sector &amp; Region Breakout'!$C116,'EPS Emissions'!$C:$C,'BAU Sector &amp; Region Breakout'!$B116))</f>
        <v>401.53699999999998</v>
      </c>
      <c r="AA116" s="2">
        <f>IF($A116="GCAM",'GCAM By Region By Sector'!AA115*10^3,SUMIFS('EPS Emissions'!AB:AB,'EPS Emissions'!$D:$D,'BAU Sector &amp; Region Breakout'!$C116,'EPS Emissions'!$C:$C,'BAU Sector &amp; Region Breakout'!$B116))</f>
        <v>403.40800000000002</v>
      </c>
      <c r="AB116" s="2">
        <f>IF($A116="GCAM",'GCAM By Region By Sector'!AB115*10^3,SUMIFS('EPS Emissions'!AC:AC,'EPS Emissions'!$D:$D,'BAU Sector &amp; Region Breakout'!$C116,'EPS Emissions'!$C:$C,'BAU Sector &amp; Region Breakout'!$B116))</f>
        <v>403.548</v>
      </c>
      <c r="AC116" s="2">
        <f>IF($A116="GCAM",'GCAM By Region By Sector'!AC115*10^3,SUMIFS('EPS Emissions'!AD:AD,'EPS Emissions'!$D:$D,'BAU Sector &amp; Region Breakout'!$C116,'EPS Emissions'!$C:$C,'BAU Sector &amp; Region Breakout'!$B116))</f>
        <v>403.13600000000002</v>
      </c>
      <c r="AD116" s="2">
        <f>IF($A116="GCAM",'GCAM By Region By Sector'!AD115*10^3,SUMIFS('EPS Emissions'!AE:AE,'EPS Emissions'!$D:$D,'BAU Sector &amp; Region Breakout'!$C116,'EPS Emissions'!$C:$C,'BAU Sector &amp; Region Breakout'!$B116))</f>
        <v>403.84399999999999</v>
      </c>
      <c r="AE116" s="2">
        <f>IF($A116="GCAM",'GCAM By Region By Sector'!AE115*10^3,SUMIFS('EPS Emissions'!AF:AF,'EPS Emissions'!$D:$D,'BAU Sector &amp; Region Breakout'!$C116,'EPS Emissions'!$C:$C,'BAU Sector &amp; Region Breakout'!$B116))</f>
        <v>405.23399999999998</v>
      </c>
      <c r="AF116" s="2">
        <f>IF($A116="GCAM",'GCAM By Region By Sector'!AF115*10^3,SUMIFS('EPS Emissions'!AG:AG,'EPS Emissions'!$D:$D,'BAU Sector &amp; Region Breakout'!$C116,'EPS Emissions'!$C:$C,'BAU Sector &amp; Region Breakout'!$B116))</f>
        <v>404.084</v>
      </c>
      <c r="AG116" s="2">
        <f>IF($A116="GCAM",'GCAM By Region By Sector'!AG115*10^3,SUMIFS('EPS Emissions'!AH:AH,'EPS Emissions'!$D:$D,'BAU Sector &amp; Region Breakout'!$C116,'EPS Emissions'!$C:$C,'BAU Sector &amp; Region Breakout'!$B116))</f>
        <v>405.303</v>
      </c>
      <c r="AH116" s="2">
        <f>IF($A116="GCAM",'GCAM By Region By Sector'!AH115*10^3,SUMIFS('EPS Emissions'!AI:AI,'EPS Emissions'!$D:$D,'BAU Sector &amp; Region Breakout'!$C116,'EPS Emissions'!$C:$C,'BAU Sector &amp; Region Breakout'!$B116))</f>
        <v>403.25799999999998</v>
      </c>
    </row>
    <row r="117" spans="1:34" x14ac:dyDescent="0.35">
      <c r="A117" t="str">
        <f>VLOOKUP(B117,'BAU Global Total'!A$3:C$34,3,FALSE)</f>
        <v>EPS</v>
      </c>
      <c r="B117" t="s">
        <v>27</v>
      </c>
      <c r="C117" t="s">
        <v>64</v>
      </c>
      <c r="D117" s="2">
        <f>IF($A117="GCAM",'GCAM By Region By Sector'!D116*10^3,SUMIFS('EPS Emissions'!E:E,'EPS Emissions'!$D:$D,'BAU Sector &amp; Region Breakout'!$C117,'EPS Emissions'!$C:$C,'BAU Sector &amp; Region Breakout'!$B117))</f>
        <v>284.24900000000002</v>
      </c>
      <c r="E117" s="2">
        <f>IF($A117="GCAM",'GCAM By Region By Sector'!E116*10^3,SUMIFS('EPS Emissions'!F:F,'EPS Emissions'!$D:$D,'BAU Sector &amp; Region Breakout'!$C117,'EPS Emissions'!$C:$C,'BAU Sector &amp; Region Breakout'!$B117))</f>
        <v>284.91199999999998</v>
      </c>
      <c r="F117" s="2">
        <f>IF($A117="GCAM",'GCAM By Region By Sector'!F116*10^3,SUMIFS('EPS Emissions'!G:G,'EPS Emissions'!$D:$D,'BAU Sector &amp; Region Breakout'!$C117,'EPS Emissions'!$C:$C,'BAU Sector &amp; Region Breakout'!$B117))</f>
        <v>296.55500000000001</v>
      </c>
      <c r="G117" s="2">
        <f>IF($A117="GCAM",'GCAM By Region By Sector'!G116*10^3,SUMIFS('EPS Emissions'!H:H,'EPS Emissions'!$D:$D,'BAU Sector &amp; Region Breakout'!$C117,'EPS Emissions'!$C:$C,'BAU Sector &amp; Region Breakout'!$B117))</f>
        <v>305.584</v>
      </c>
      <c r="H117" s="2">
        <f>IF($A117="GCAM",'GCAM By Region By Sector'!H116*10^3,SUMIFS('EPS Emissions'!I:I,'EPS Emissions'!$D:$D,'BAU Sector &amp; Region Breakout'!$C117,'EPS Emissions'!$C:$C,'BAU Sector &amp; Region Breakout'!$B117))</f>
        <v>313.74700000000001</v>
      </c>
      <c r="I117" s="2">
        <f>IF($A117="GCAM",'GCAM By Region By Sector'!I116*10^3,SUMIFS('EPS Emissions'!J:J,'EPS Emissions'!$D:$D,'BAU Sector &amp; Region Breakout'!$C117,'EPS Emissions'!$C:$C,'BAU Sector &amp; Region Breakout'!$B117))</f>
        <v>322.75299999999999</v>
      </c>
      <c r="J117" s="2">
        <f>IF($A117="GCAM",'GCAM By Region By Sector'!J116*10^3,SUMIFS('EPS Emissions'!K:K,'EPS Emissions'!$D:$D,'BAU Sector &amp; Region Breakout'!$C117,'EPS Emissions'!$C:$C,'BAU Sector &amp; Region Breakout'!$B117))</f>
        <v>327.79</v>
      </c>
      <c r="K117" s="2">
        <f>IF($A117="GCAM",'GCAM By Region By Sector'!K116*10^3,SUMIFS('EPS Emissions'!L:L,'EPS Emissions'!$D:$D,'BAU Sector &amp; Region Breakout'!$C117,'EPS Emissions'!$C:$C,'BAU Sector &amp; Region Breakout'!$B117))</f>
        <v>335.97199999999998</v>
      </c>
      <c r="L117" s="2">
        <f>IF($A117="GCAM",'GCAM By Region By Sector'!L116*10^3,SUMIFS('EPS Emissions'!M:M,'EPS Emissions'!$D:$D,'BAU Sector &amp; Region Breakout'!$C117,'EPS Emissions'!$C:$C,'BAU Sector &amp; Region Breakout'!$B117))</f>
        <v>341.22699999999998</v>
      </c>
      <c r="M117" s="2">
        <f>IF($A117="GCAM",'GCAM By Region By Sector'!M116*10^3,SUMIFS('EPS Emissions'!N:N,'EPS Emissions'!$D:$D,'BAU Sector &amp; Region Breakout'!$C117,'EPS Emissions'!$C:$C,'BAU Sector &amp; Region Breakout'!$B117))</f>
        <v>348.73599999999999</v>
      </c>
      <c r="N117" s="2">
        <f>IF($A117="GCAM",'GCAM By Region By Sector'!N116*10^3,SUMIFS('EPS Emissions'!O:O,'EPS Emissions'!$D:$D,'BAU Sector &amp; Region Breakout'!$C117,'EPS Emissions'!$C:$C,'BAU Sector &amp; Region Breakout'!$B117))</f>
        <v>354.91399999999999</v>
      </c>
      <c r="O117" s="2">
        <f>IF($A117="GCAM",'GCAM By Region By Sector'!O116*10^3,SUMIFS('EPS Emissions'!P:P,'EPS Emissions'!$D:$D,'BAU Sector &amp; Region Breakout'!$C117,'EPS Emissions'!$C:$C,'BAU Sector &amp; Region Breakout'!$B117))</f>
        <v>357.20400000000001</v>
      </c>
      <c r="P117" s="2">
        <f>IF($A117="GCAM",'GCAM By Region By Sector'!P116*10^3,SUMIFS('EPS Emissions'!Q:Q,'EPS Emissions'!$D:$D,'BAU Sector &amp; Region Breakout'!$C117,'EPS Emissions'!$C:$C,'BAU Sector &amp; Region Breakout'!$B117))</f>
        <v>358.11200000000002</v>
      </c>
      <c r="Q117" s="2">
        <f>IF($A117="GCAM",'GCAM By Region By Sector'!Q116*10^3,SUMIFS('EPS Emissions'!R:R,'EPS Emissions'!$D:$D,'BAU Sector &amp; Region Breakout'!$C117,'EPS Emissions'!$C:$C,'BAU Sector &amp; Region Breakout'!$B117))</f>
        <v>360.36599999999999</v>
      </c>
      <c r="R117" s="2">
        <f>IF($A117="GCAM",'GCAM By Region By Sector'!R116*10^3,SUMIFS('EPS Emissions'!S:S,'EPS Emissions'!$D:$D,'BAU Sector &amp; Region Breakout'!$C117,'EPS Emissions'!$C:$C,'BAU Sector &amp; Region Breakout'!$B117))</f>
        <v>363.53699999999998</v>
      </c>
      <c r="S117" s="2">
        <f>IF($A117="GCAM",'GCAM By Region By Sector'!S116*10^3,SUMIFS('EPS Emissions'!T:T,'EPS Emissions'!$D:$D,'BAU Sector &amp; Region Breakout'!$C117,'EPS Emissions'!$C:$C,'BAU Sector &amp; Region Breakout'!$B117))</f>
        <v>363.46</v>
      </c>
      <c r="T117" s="2">
        <f>IF($A117="GCAM",'GCAM By Region By Sector'!T116*10^3,SUMIFS('EPS Emissions'!U:U,'EPS Emissions'!$D:$D,'BAU Sector &amp; Region Breakout'!$C117,'EPS Emissions'!$C:$C,'BAU Sector &amp; Region Breakout'!$B117))</f>
        <v>364.79500000000002</v>
      </c>
      <c r="U117" s="2">
        <f>IF($A117="GCAM",'GCAM By Region By Sector'!U116*10^3,SUMIFS('EPS Emissions'!V:V,'EPS Emissions'!$D:$D,'BAU Sector &amp; Region Breakout'!$C117,'EPS Emissions'!$C:$C,'BAU Sector &amp; Region Breakout'!$B117))</f>
        <v>366.12200000000001</v>
      </c>
      <c r="V117" s="2">
        <f>IF($A117="GCAM",'GCAM By Region By Sector'!V116*10^3,SUMIFS('EPS Emissions'!W:W,'EPS Emissions'!$D:$D,'BAU Sector &amp; Region Breakout'!$C117,'EPS Emissions'!$C:$C,'BAU Sector &amp; Region Breakout'!$B117))</f>
        <v>367.67700000000002</v>
      </c>
      <c r="W117" s="2">
        <f>IF($A117="GCAM",'GCAM By Region By Sector'!W116*10^3,SUMIFS('EPS Emissions'!X:X,'EPS Emissions'!$D:$D,'BAU Sector &amp; Region Breakout'!$C117,'EPS Emissions'!$C:$C,'BAU Sector &amp; Region Breakout'!$B117))</f>
        <v>367.96699999999998</v>
      </c>
      <c r="X117" s="2">
        <f>IF($A117="GCAM",'GCAM By Region By Sector'!X116*10^3,SUMIFS('EPS Emissions'!Y:Y,'EPS Emissions'!$D:$D,'BAU Sector &amp; Region Breakout'!$C117,'EPS Emissions'!$C:$C,'BAU Sector &amp; Region Breakout'!$B117))</f>
        <v>367.13200000000001</v>
      </c>
      <c r="Y117" s="2">
        <f>IF($A117="GCAM",'GCAM By Region By Sector'!Y116*10^3,SUMIFS('EPS Emissions'!Z:Z,'EPS Emissions'!$D:$D,'BAU Sector &amp; Region Breakout'!$C117,'EPS Emissions'!$C:$C,'BAU Sector &amp; Region Breakout'!$B117))</f>
        <v>367.36399999999998</v>
      </c>
      <c r="Z117" s="2">
        <f>IF($A117="GCAM",'GCAM By Region By Sector'!Z116*10^3,SUMIFS('EPS Emissions'!AA:AA,'EPS Emissions'!$D:$D,'BAU Sector &amp; Region Breakout'!$C117,'EPS Emissions'!$C:$C,'BAU Sector &amp; Region Breakout'!$B117))</f>
        <v>368.512</v>
      </c>
      <c r="AA117" s="2">
        <f>IF($A117="GCAM",'GCAM By Region By Sector'!AA116*10^3,SUMIFS('EPS Emissions'!AB:AB,'EPS Emissions'!$D:$D,'BAU Sector &amp; Region Breakout'!$C117,'EPS Emissions'!$C:$C,'BAU Sector &amp; Region Breakout'!$B117))</f>
        <v>366.04500000000002</v>
      </c>
      <c r="AB117" s="2">
        <f>IF($A117="GCAM",'GCAM By Region By Sector'!AB116*10^3,SUMIFS('EPS Emissions'!AC:AC,'EPS Emissions'!$D:$D,'BAU Sector &amp; Region Breakout'!$C117,'EPS Emissions'!$C:$C,'BAU Sector &amp; Region Breakout'!$B117))</f>
        <v>366.08100000000002</v>
      </c>
      <c r="AC117" s="2">
        <f>IF($A117="GCAM",'GCAM By Region By Sector'!AC116*10^3,SUMIFS('EPS Emissions'!AD:AD,'EPS Emissions'!$D:$D,'BAU Sector &amp; Region Breakout'!$C117,'EPS Emissions'!$C:$C,'BAU Sector &amp; Region Breakout'!$B117))</f>
        <v>367.649</v>
      </c>
      <c r="AD117" s="2">
        <f>IF($A117="GCAM",'GCAM By Region By Sector'!AD116*10^3,SUMIFS('EPS Emissions'!AE:AE,'EPS Emissions'!$D:$D,'BAU Sector &amp; Region Breakout'!$C117,'EPS Emissions'!$C:$C,'BAU Sector &amp; Region Breakout'!$B117))</f>
        <v>363.82299999999998</v>
      </c>
      <c r="AE117" s="2">
        <f>IF($A117="GCAM",'GCAM By Region By Sector'!AE116*10^3,SUMIFS('EPS Emissions'!AF:AF,'EPS Emissions'!$D:$D,'BAU Sector &amp; Region Breakout'!$C117,'EPS Emissions'!$C:$C,'BAU Sector &amp; Region Breakout'!$B117))</f>
        <v>360.947</v>
      </c>
      <c r="AF117" s="2">
        <f>IF($A117="GCAM",'GCAM By Region By Sector'!AF116*10^3,SUMIFS('EPS Emissions'!AG:AG,'EPS Emissions'!$D:$D,'BAU Sector &amp; Region Breakout'!$C117,'EPS Emissions'!$C:$C,'BAU Sector &amp; Region Breakout'!$B117))</f>
        <v>359.57799999999997</v>
      </c>
      <c r="AG117" s="2">
        <f>IF($A117="GCAM",'GCAM By Region By Sector'!AG116*10^3,SUMIFS('EPS Emissions'!AH:AH,'EPS Emissions'!$D:$D,'BAU Sector &amp; Region Breakout'!$C117,'EPS Emissions'!$C:$C,'BAU Sector &amp; Region Breakout'!$B117))</f>
        <v>356.63099999999997</v>
      </c>
      <c r="AH117" s="2">
        <f>IF($A117="GCAM",'GCAM By Region By Sector'!AH116*10^3,SUMIFS('EPS Emissions'!AI:AI,'EPS Emissions'!$D:$D,'BAU Sector &amp; Region Breakout'!$C117,'EPS Emissions'!$C:$C,'BAU Sector &amp; Region Breakout'!$B117))</f>
        <v>355.12799999999999</v>
      </c>
    </row>
    <row r="118" spans="1:34" x14ac:dyDescent="0.35">
      <c r="A118" t="str">
        <f>VLOOKUP(B118,'BAU Global Total'!A$3:C$34,3,FALSE)</f>
        <v>EPS</v>
      </c>
      <c r="B118" t="s">
        <v>27</v>
      </c>
      <c r="C118" t="s">
        <v>69</v>
      </c>
      <c r="D118" s="2">
        <f>IF($A118="GCAM",'GCAM By Region By Sector'!D117*10^3,SUMIFS('EPS Emissions'!E:E,'EPS Emissions'!$D:$D,'BAU Sector &amp; Region Breakout'!$C118,'EPS Emissions'!$C:$C,'BAU Sector &amp; Region Breakout'!$B118))</f>
        <v>510.43200000000002</v>
      </c>
      <c r="E118" s="2">
        <f>IF($A118="GCAM",'GCAM By Region By Sector'!E117*10^3,SUMIFS('EPS Emissions'!F:F,'EPS Emissions'!$D:$D,'BAU Sector &amp; Region Breakout'!$C118,'EPS Emissions'!$C:$C,'BAU Sector &amp; Region Breakout'!$B118))</f>
        <v>492.15499999999997</v>
      </c>
      <c r="F118" s="2">
        <f>IF($A118="GCAM",'GCAM By Region By Sector'!F117*10^3,SUMIFS('EPS Emissions'!G:G,'EPS Emissions'!$D:$D,'BAU Sector &amp; Region Breakout'!$C118,'EPS Emissions'!$C:$C,'BAU Sector &amp; Region Breakout'!$B118))</f>
        <v>484.85899999999998</v>
      </c>
      <c r="G118" s="2">
        <f>IF($A118="GCAM",'GCAM By Region By Sector'!G117*10^3,SUMIFS('EPS Emissions'!H:H,'EPS Emissions'!$D:$D,'BAU Sector &amp; Region Breakout'!$C118,'EPS Emissions'!$C:$C,'BAU Sector &amp; Region Breakout'!$B118))</f>
        <v>469.19</v>
      </c>
      <c r="H118" s="2">
        <f>IF($A118="GCAM",'GCAM By Region By Sector'!H117*10^3,SUMIFS('EPS Emissions'!I:I,'EPS Emissions'!$D:$D,'BAU Sector &amp; Region Breakout'!$C118,'EPS Emissions'!$C:$C,'BAU Sector &amp; Region Breakout'!$B118))</f>
        <v>458.95299999999997</v>
      </c>
      <c r="I118" s="2">
        <f>IF($A118="GCAM",'GCAM By Region By Sector'!I117*10^3,SUMIFS('EPS Emissions'!J:J,'EPS Emissions'!$D:$D,'BAU Sector &amp; Region Breakout'!$C118,'EPS Emissions'!$C:$C,'BAU Sector &amp; Region Breakout'!$B118))</f>
        <v>443.98700000000002</v>
      </c>
      <c r="J118" s="2">
        <f>IF($A118="GCAM",'GCAM By Region By Sector'!J117*10^3,SUMIFS('EPS Emissions'!K:K,'EPS Emissions'!$D:$D,'BAU Sector &amp; Region Breakout'!$C118,'EPS Emissions'!$C:$C,'BAU Sector &amp; Region Breakout'!$B118))</f>
        <v>449.351</v>
      </c>
      <c r="K118" s="2">
        <f>IF($A118="GCAM",'GCAM By Region By Sector'!K117*10^3,SUMIFS('EPS Emissions'!L:L,'EPS Emissions'!$D:$D,'BAU Sector &amp; Region Breakout'!$C118,'EPS Emissions'!$C:$C,'BAU Sector &amp; Region Breakout'!$B118))</f>
        <v>452.15499999999997</v>
      </c>
      <c r="L118" s="2">
        <f>IF($A118="GCAM",'GCAM By Region By Sector'!L117*10^3,SUMIFS('EPS Emissions'!M:M,'EPS Emissions'!$D:$D,'BAU Sector &amp; Region Breakout'!$C118,'EPS Emissions'!$C:$C,'BAU Sector &amp; Region Breakout'!$B118))</f>
        <v>456.80200000000002</v>
      </c>
      <c r="M118" s="2">
        <f>IF($A118="GCAM",'GCAM By Region By Sector'!M117*10^3,SUMIFS('EPS Emissions'!N:N,'EPS Emissions'!$D:$D,'BAU Sector &amp; Region Breakout'!$C118,'EPS Emissions'!$C:$C,'BAU Sector &amp; Region Breakout'!$B118))</f>
        <v>456.90699999999998</v>
      </c>
      <c r="N118" s="2">
        <f>IF($A118="GCAM",'GCAM By Region By Sector'!N117*10^3,SUMIFS('EPS Emissions'!O:O,'EPS Emissions'!$D:$D,'BAU Sector &amp; Region Breakout'!$C118,'EPS Emissions'!$C:$C,'BAU Sector &amp; Region Breakout'!$B118))</f>
        <v>460.68200000000002</v>
      </c>
      <c r="O118" s="2">
        <f>IF($A118="GCAM",'GCAM By Region By Sector'!O117*10^3,SUMIFS('EPS Emissions'!P:P,'EPS Emissions'!$D:$D,'BAU Sector &amp; Region Breakout'!$C118,'EPS Emissions'!$C:$C,'BAU Sector &amp; Region Breakout'!$B118))</f>
        <v>457.03300000000002</v>
      </c>
      <c r="P118" s="2">
        <f>IF($A118="GCAM",'GCAM By Region By Sector'!P117*10^3,SUMIFS('EPS Emissions'!Q:Q,'EPS Emissions'!$D:$D,'BAU Sector &amp; Region Breakout'!$C118,'EPS Emissions'!$C:$C,'BAU Sector &amp; Region Breakout'!$B118))</f>
        <v>462.28100000000001</v>
      </c>
      <c r="Q118" s="2">
        <f>IF($A118="GCAM",'GCAM By Region By Sector'!Q117*10^3,SUMIFS('EPS Emissions'!R:R,'EPS Emissions'!$D:$D,'BAU Sector &amp; Region Breakout'!$C118,'EPS Emissions'!$C:$C,'BAU Sector &amp; Region Breakout'!$B118))</f>
        <v>465.91399999999999</v>
      </c>
      <c r="R118" s="2">
        <f>IF($A118="GCAM",'GCAM By Region By Sector'!R117*10^3,SUMIFS('EPS Emissions'!S:S,'EPS Emissions'!$D:$D,'BAU Sector &amp; Region Breakout'!$C118,'EPS Emissions'!$C:$C,'BAU Sector &amp; Region Breakout'!$B118))</f>
        <v>469.38099999999997</v>
      </c>
      <c r="S118" s="2">
        <f>IF($A118="GCAM",'GCAM By Region By Sector'!S117*10^3,SUMIFS('EPS Emissions'!T:T,'EPS Emissions'!$D:$D,'BAU Sector &amp; Region Breakout'!$C118,'EPS Emissions'!$C:$C,'BAU Sector &amp; Region Breakout'!$B118))</f>
        <v>473.52800000000002</v>
      </c>
      <c r="T118" s="2">
        <f>IF($A118="GCAM",'GCAM By Region By Sector'!T117*10^3,SUMIFS('EPS Emissions'!U:U,'EPS Emissions'!$D:$D,'BAU Sector &amp; Region Breakout'!$C118,'EPS Emissions'!$C:$C,'BAU Sector &amp; Region Breakout'!$B118))</f>
        <v>475.71899999999999</v>
      </c>
      <c r="U118" s="2">
        <f>IF($A118="GCAM",'GCAM By Region By Sector'!U117*10^3,SUMIFS('EPS Emissions'!V:V,'EPS Emissions'!$D:$D,'BAU Sector &amp; Region Breakout'!$C118,'EPS Emissions'!$C:$C,'BAU Sector &amp; Region Breakout'!$B118))</f>
        <v>477.63600000000002</v>
      </c>
      <c r="V118" s="2">
        <f>IF($A118="GCAM",'GCAM By Region By Sector'!V117*10^3,SUMIFS('EPS Emissions'!W:W,'EPS Emissions'!$D:$D,'BAU Sector &amp; Region Breakout'!$C118,'EPS Emissions'!$C:$C,'BAU Sector &amp; Region Breakout'!$B118))</f>
        <v>480.58499999999998</v>
      </c>
      <c r="W118" s="2">
        <f>IF($A118="GCAM",'GCAM By Region By Sector'!W117*10^3,SUMIFS('EPS Emissions'!X:X,'EPS Emissions'!$D:$D,'BAU Sector &amp; Region Breakout'!$C118,'EPS Emissions'!$C:$C,'BAU Sector &amp; Region Breakout'!$B118))</f>
        <v>483.11399999999998</v>
      </c>
      <c r="X118" s="2">
        <f>IF($A118="GCAM",'GCAM By Region By Sector'!X117*10^3,SUMIFS('EPS Emissions'!Y:Y,'EPS Emissions'!$D:$D,'BAU Sector &amp; Region Breakout'!$C118,'EPS Emissions'!$C:$C,'BAU Sector &amp; Region Breakout'!$B118))</f>
        <v>485.65800000000002</v>
      </c>
      <c r="Y118" s="2">
        <f>IF($A118="GCAM",'GCAM By Region By Sector'!Y117*10^3,SUMIFS('EPS Emissions'!Z:Z,'EPS Emissions'!$D:$D,'BAU Sector &amp; Region Breakout'!$C118,'EPS Emissions'!$C:$C,'BAU Sector &amp; Region Breakout'!$B118))</f>
        <v>483.17</v>
      </c>
      <c r="Z118" s="2">
        <f>IF($A118="GCAM",'GCAM By Region By Sector'!Z117*10^3,SUMIFS('EPS Emissions'!AA:AA,'EPS Emissions'!$D:$D,'BAU Sector &amp; Region Breakout'!$C118,'EPS Emissions'!$C:$C,'BAU Sector &amp; Region Breakout'!$B118))</f>
        <v>477.779</v>
      </c>
      <c r="AA118" s="2">
        <f>IF($A118="GCAM",'GCAM By Region By Sector'!AA117*10^3,SUMIFS('EPS Emissions'!AB:AB,'EPS Emissions'!$D:$D,'BAU Sector &amp; Region Breakout'!$C118,'EPS Emissions'!$C:$C,'BAU Sector &amp; Region Breakout'!$B118))</f>
        <v>474.66500000000002</v>
      </c>
      <c r="AB118" s="2">
        <f>IF($A118="GCAM",'GCAM By Region By Sector'!AB117*10^3,SUMIFS('EPS Emissions'!AC:AC,'EPS Emissions'!$D:$D,'BAU Sector &amp; Region Breakout'!$C118,'EPS Emissions'!$C:$C,'BAU Sector &amp; Region Breakout'!$B118))</f>
        <v>469.17500000000001</v>
      </c>
      <c r="AC118" s="2">
        <f>IF($A118="GCAM",'GCAM By Region By Sector'!AC117*10^3,SUMIFS('EPS Emissions'!AD:AD,'EPS Emissions'!$D:$D,'BAU Sector &amp; Region Breakout'!$C118,'EPS Emissions'!$C:$C,'BAU Sector &amp; Region Breakout'!$B118))</f>
        <v>462.04899999999998</v>
      </c>
      <c r="AD118" s="2">
        <f>IF($A118="GCAM",'GCAM By Region By Sector'!AD117*10^3,SUMIFS('EPS Emissions'!AE:AE,'EPS Emissions'!$D:$D,'BAU Sector &amp; Region Breakout'!$C118,'EPS Emissions'!$C:$C,'BAU Sector &amp; Region Breakout'!$B118))</f>
        <v>457.01900000000001</v>
      </c>
      <c r="AE118" s="2">
        <f>IF($A118="GCAM",'GCAM By Region By Sector'!AE117*10^3,SUMIFS('EPS Emissions'!AF:AF,'EPS Emissions'!$D:$D,'BAU Sector &amp; Region Breakout'!$C118,'EPS Emissions'!$C:$C,'BAU Sector &amp; Region Breakout'!$B118))</f>
        <v>449.16800000000001</v>
      </c>
      <c r="AF118" s="2">
        <f>IF($A118="GCAM",'GCAM By Region By Sector'!AF117*10^3,SUMIFS('EPS Emissions'!AG:AG,'EPS Emissions'!$D:$D,'BAU Sector &amp; Region Breakout'!$C118,'EPS Emissions'!$C:$C,'BAU Sector &amp; Region Breakout'!$B118))</f>
        <v>440.702</v>
      </c>
      <c r="AG118" s="2">
        <f>IF($A118="GCAM",'GCAM By Region By Sector'!AG117*10^3,SUMIFS('EPS Emissions'!AH:AH,'EPS Emissions'!$D:$D,'BAU Sector &amp; Region Breakout'!$C118,'EPS Emissions'!$C:$C,'BAU Sector &amp; Region Breakout'!$B118))</f>
        <v>431.15800000000002</v>
      </c>
      <c r="AH118" s="2">
        <f>IF($A118="GCAM",'GCAM By Region By Sector'!AH117*10^3,SUMIFS('EPS Emissions'!AI:AI,'EPS Emissions'!$D:$D,'BAU Sector &amp; Region Breakout'!$C118,'EPS Emissions'!$C:$C,'BAU Sector &amp; Region Breakout'!$B118))</f>
        <v>419.03</v>
      </c>
    </row>
    <row r="119" spans="1:34" x14ac:dyDescent="0.35">
      <c r="A119" t="str">
        <f>VLOOKUP(B119,'BAU Global Total'!A$3:C$34,3,FALSE)</f>
        <v>EPS</v>
      </c>
      <c r="B119" t="s">
        <v>27</v>
      </c>
      <c r="C119" t="s">
        <v>62</v>
      </c>
      <c r="D119" s="2">
        <f>IF($A119="GCAM",'GCAM By Region By Sector'!D118*10^3,SUMIFS('EPS Emissions'!E:E,'EPS Emissions'!$D:$D,'BAU Sector &amp; Region Breakout'!$C119,'EPS Emissions'!$C:$C,'BAU Sector &amp; Region Breakout'!$B119))</f>
        <v>-931.16</v>
      </c>
      <c r="E119" s="2">
        <f>IF($A119="GCAM",'GCAM By Region By Sector'!E118*10^3,SUMIFS('EPS Emissions'!F:F,'EPS Emissions'!$D:$D,'BAU Sector &amp; Region Breakout'!$C119,'EPS Emissions'!$C:$C,'BAU Sector &amp; Region Breakout'!$B119))</f>
        <v>-944.88</v>
      </c>
      <c r="F119" s="2">
        <f>IF($A119="GCAM",'GCAM By Region By Sector'!F118*10^3,SUMIFS('EPS Emissions'!G:G,'EPS Emissions'!$D:$D,'BAU Sector &amp; Region Breakout'!$C119,'EPS Emissions'!$C:$C,'BAU Sector &amp; Region Breakout'!$B119))</f>
        <v>-958.32</v>
      </c>
      <c r="G119" s="2">
        <f>IF($A119="GCAM",'GCAM By Region By Sector'!G118*10^3,SUMIFS('EPS Emissions'!H:H,'EPS Emissions'!$D:$D,'BAU Sector &amp; Region Breakout'!$C119,'EPS Emissions'!$C:$C,'BAU Sector &amp; Region Breakout'!$B119))</f>
        <v>-970.04</v>
      </c>
      <c r="H119" s="2">
        <f>IF($A119="GCAM",'GCAM By Region By Sector'!H118*10^3,SUMIFS('EPS Emissions'!I:I,'EPS Emissions'!$D:$D,'BAU Sector &amp; Region Breakout'!$C119,'EPS Emissions'!$C:$C,'BAU Sector &amp; Region Breakout'!$B119))</f>
        <v>-989.48</v>
      </c>
      <c r="I119" s="2">
        <f>IF($A119="GCAM",'GCAM By Region By Sector'!I118*10^3,SUMIFS('EPS Emissions'!J:J,'EPS Emissions'!$D:$D,'BAU Sector &amp; Region Breakout'!$C119,'EPS Emissions'!$C:$C,'BAU Sector &amp; Region Breakout'!$B119))</f>
        <v>-999.2</v>
      </c>
      <c r="J119" s="2">
        <f>IF($A119="GCAM",'GCAM By Region By Sector'!J118*10^3,SUMIFS('EPS Emissions'!K:K,'EPS Emissions'!$D:$D,'BAU Sector &amp; Region Breakout'!$C119,'EPS Emissions'!$C:$C,'BAU Sector &amp; Region Breakout'!$B119))</f>
        <v>-1008.64</v>
      </c>
      <c r="K119" s="2">
        <f>IF($A119="GCAM",'GCAM By Region By Sector'!K118*10^3,SUMIFS('EPS Emissions'!L:L,'EPS Emissions'!$D:$D,'BAU Sector &amp; Region Breakout'!$C119,'EPS Emissions'!$C:$C,'BAU Sector &amp; Region Breakout'!$B119))</f>
        <v>-1028.3599999999999</v>
      </c>
      <c r="L119" s="2">
        <f>IF($A119="GCAM",'GCAM By Region By Sector'!L118*10^3,SUMIFS('EPS Emissions'!M:M,'EPS Emissions'!$D:$D,'BAU Sector &amp; Region Breakout'!$C119,'EPS Emissions'!$C:$C,'BAU Sector &amp; Region Breakout'!$B119))</f>
        <v>-1037.8</v>
      </c>
      <c r="M119" s="2">
        <f>IF($A119="GCAM",'GCAM By Region By Sector'!M118*10^3,SUMIFS('EPS Emissions'!N:N,'EPS Emissions'!$D:$D,'BAU Sector &amp; Region Breakout'!$C119,'EPS Emissions'!$C:$C,'BAU Sector &amp; Region Breakout'!$B119))</f>
        <v>-1057.52</v>
      </c>
      <c r="N119" s="2">
        <f>IF($A119="GCAM",'GCAM By Region By Sector'!N118*10^3,SUMIFS('EPS Emissions'!O:O,'EPS Emissions'!$D:$D,'BAU Sector &amp; Region Breakout'!$C119,'EPS Emissions'!$C:$C,'BAU Sector &amp; Region Breakout'!$B119))</f>
        <v>-1066.96</v>
      </c>
      <c r="O119" s="2">
        <f>IF($A119="GCAM",'GCAM By Region By Sector'!O118*10^3,SUMIFS('EPS Emissions'!P:P,'EPS Emissions'!$D:$D,'BAU Sector &amp; Region Breakout'!$C119,'EPS Emissions'!$C:$C,'BAU Sector &amp; Region Breakout'!$B119))</f>
        <v>-1076.68</v>
      </c>
      <c r="P119" s="2">
        <f>IF($A119="GCAM",'GCAM By Region By Sector'!P118*10^3,SUMIFS('EPS Emissions'!Q:Q,'EPS Emissions'!$D:$D,'BAU Sector &amp; Region Breakout'!$C119,'EPS Emissions'!$C:$C,'BAU Sector &amp; Region Breakout'!$B119))</f>
        <v>-1096.1199999999999</v>
      </c>
      <c r="Q119" s="2">
        <f>IF($A119="GCAM",'GCAM By Region By Sector'!Q118*10^3,SUMIFS('EPS Emissions'!R:R,'EPS Emissions'!$D:$D,'BAU Sector &amp; Region Breakout'!$C119,'EPS Emissions'!$C:$C,'BAU Sector &amp; Region Breakout'!$B119))</f>
        <v>-1105.8399999999999</v>
      </c>
      <c r="R119" s="2">
        <f>IF($A119="GCAM",'GCAM By Region By Sector'!R118*10^3,SUMIFS('EPS Emissions'!S:S,'EPS Emissions'!$D:$D,'BAU Sector &amp; Region Breakout'!$C119,'EPS Emissions'!$C:$C,'BAU Sector &amp; Region Breakout'!$B119))</f>
        <v>-1125.28</v>
      </c>
      <c r="S119" s="2">
        <f>IF($A119="GCAM",'GCAM By Region By Sector'!S118*10^3,SUMIFS('EPS Emissions'!T:T,'EPS Emissions'!$D:$D,'BAU Sector &amp; Region Breakout'!$C119,'EPS Emissions'!$C:$C,'BAU Sector &amp; Region Breakout'!$B119))</f>
        <v>-1135</v>
      </c>
      <c r="T119" s="2">
        <f>IF($A119="GCAM",'GCAM By Region By Sector'!T118*10^3,SUMIFS('EPS Emissions'!U:U,'EPS Emissions'!$D:$D,'BAU Sector &amp; Region Breakout'!$C119,'EPS Emissions'!$C:$C,'BAU Sector &amp; Region Breakout'!$B119))</f>
        <v>-1144.72</v>
      </c>
      <c r="U119" s="2">
        <f>IF($A119="GCAM",'GCAM By Region By Sector'!U118*10^3,SUMIFS('EPS Emissions'!V:V,'EPS Emissions'!$D:$D,'BAU Sector &amp; Region Breakout'!$C119,'EPS Emissions'!$C:$C,'BAU Sector &amp; Region Breakout'!$B119))</f>
        <v>-1154.44</v>
      </c>
      <c r="V119" s="2">
        <f>IF($A119="GCAM",'GCAM By Region By Sector'!V118*10^3,SUMIFS('EPS Emissions'!W:W,'EPS Emissions'!$D:$D,'BAU Sector &amp; Region Breakout'!$C119,'EPS Emissions'!$C:$C,'BAU Sector &amp; Region Breakout'!$B119))</f>
        <v>-1164.1600000000001</v>
      </c>
      <c r="W119" s="2">
        <f>IF($A119="GCAM",'GCAM By Region By Sector'!W118*10^3,SUMIFS('EPS Emissions'!X:X,'EPS Emissions'!$D:$D,'BAU Sector &amp; Region Breakout'!$C119,'EPS Emissions'!$C:$C,'BAU Sector &amp; Region Breakout'!$B119))</f>
        <v>-1173.8800000000001</v>
      </c>
      <c r="X119" s="2">
        <f>IF($A119="GCAM",'GCAM By Region By Sector'!X118*10^3,SUMIFS('EPS Emissions'!Y:Y,'EPS Emissions'!$D:$D,'BAU Sector &amp; Region Breakout'!$C119,'EPS Emissions'!$C:$C,'BAU Sector &amp; Region Breakout'!$B119))</f>
        <v>-1183.5999999999999</v>
      </c>
      <c r="Y119" s="2">
        <f>IF($A119="GCAM",'GCAM By Region By Sector'!Y118*10^3,SUMIFS('EPS Emissions'!Z:Z,'EPS Emissions'!$D:$D,'BAU Sector &amp; Region Breakout'!$C119,'EPS Emissions'!$C:$C,'BAU Sector &amp; Region Breakout'!$B119))</f>
        <v>-1183.32</v>
      </c>
      <c r="Z119" s="2">
        <f>IF($A119="GCAM",'GCAM By Region By Sector'!Z118*10^3,SUMIFS('EPS Emissions'!AA:AA,'EPS Emissions'!$D:$D,'BAU Sector &amp; Region Breakout'!$C119,'EPS Emissions'!$C:$C,'BAU Sector &amp; Region Breakout'!$B119))</f>
        <v>-1193.32</v>
      </c>
      <c r="AA119" s="2">
        <f>IF($A119="GCAM",'GCAM By Region By Sector'!AA118*10^3,SUMIFS('EPS Emissions'!AB:AB,'EPS Emissions'!$D:$D,'BAU Sector &amp; Region Breakout'!$C119,'EPS Emissions'!$C:$C,'BAU Sector &amp; Region Breakout'!$B119))</f>
        <v>-1193.04</v>
      </c>
      <c r="AB119" s="2">
        <f>IF($A119="GCAM",'GCAM By Region By Sector'!AB118*10^3,SUMIFS('EPS Emissions'!AC:AC,'EPS Emissions'!$D:$D,'BAU Sector &amp; Region Breakout'!$C119,'EPS Emissions'!$C:$C,'BAU Sector &amp; Region Breakout'!$B119))</f>
        <v>-1202.76</v>
      </c>
      <c r="AC119" s="2">
        <f>IF($A119="GCAM",'GCAM By Region By Sector'!AC118*10^3,SUMIFS('EPS Emissions'!AD:AD,'EPS Emissions'!$D:$D,'BAU Sector &amp; Region Breakout'!$C119,'EPS Emissions'!$C:$C,'BAU Sector &amp; Region Breakout'!$B119))</f>
        <v>-1212.76</v>
      </c>
      <c r="AD119" s="2">
        <f>IF($A119="GCAM",'GCAM By Region By Sector'!AD118*10^3,SUMIFS('EPS Emissions'!AE:AE,'EPS Emissions'!$D:$D,'BAU Sector &amp; Region Breakout'!$C119,'EPS Emissions'!$C:$C,'BAU Sector &amp; Region Breakout'!$B119))</f>
        <v>-1212.76</v>
      </c>
      <c r="AE119" s="2">
        <f>IF($A119="GCAM",'GCAM By Region By Sector'!AE118*10^3,SUMIFS('EPS Emissions'!AF:AF,'EPS Emissions'!$D:$D,'BAU Sector &amp; Region Breakout'!$C119,'EPS Emissions'!$C:$C,'BAU Sector &amp; Region Breakout'!$B119))</f>
        <v>-1212.48</v>
      </c>
      <c r="AF119" s="2">
        <f>IF($A119="GCAM",'GCAM By Region By Sector'!AF118*10^3,SUMIFS('EPS Emissions'!AG:AG,'EPS Emissions'!$D:$D,'BAU Sector &amp; Region Breakout'!$C119,'EPS Emissions'!$C:$C,'BAU Sector &amp; Region Breakout'!$B119))</f>
        <v>-1212.48</v>
      </c>
      <c r="AG119" s="2">
        <f>IF($A119="GCAM",'GCAM By Region By Sector'!AG118*10^3,SUMIFS('EPS Emissions'!AH:AH,'EPS Emissions'!$D:$D,'BAU Sector &amp; Region Breakout'!$C119,'EPS Emissions'!$C:$C,'BAU Sector &amp; Region Breakout'!$B119))</f>
        <v>-1222.48</v>
      </c>
      <c r="AH119" s="2">
        <f>IF($A119="GCAM",'GCAM By Region By Sector'!AH118*10^3,SUMIFS('EPS Emissions'!AI:AI,'EPS Emissions'!$D:$D,'BAU Sector &amp; Region Breakout'!$C119,'EPS Emissions'!$C:$C,'BAU Sector &amp; Region Breakout'!$B119))</f>
        <v>-1222.2</v>
      </c>
    </row>
    <row r="120" spans="1:34" x14ac:dyDescent="0.35">
      <c r="A120" t="str">
        <f>VLOOKUP(B120,'BAU Global Total'!A$3:C$34,3,FALSE)</f>
        <v>EPS</v>
      </c>
      <c r="B120" t="s">
        <v>27</v>
      </c>
      <c r="C120" t="s">
        <v>71</v>
      </c>
      <c r="D120" s="2">
        <f>IF($A120="GCAM",'GCAM By Region By Sector'!D119*10^3,SUMIFS('EPS Emissions'!E:E,'EPS Emissions'!$D:$D,'BAU Sector &amp; Region Breakout'!$C120,'EPS Emissions'!$C:$C,'BAU Sector &amp; Region Breakout'!$B120))</f>
        <v>0</v>
      </c>
      <c r="E120" s="2">
        <f>IF($A120="GCAM",'GCAM By Region By Sector'!E119*10^3,SUMIFS('EPS Emissions'!F:F,'EPS Emissions'!$D:$D,'BAU Sector &amp; Region Breakout'!$C120,'EPS Emissions'!$C:$C,'BAU Sector &amp; Region Breakout'!$B120))</f>
        <v>0</v>
      </c>
      <c r="F120" s="2">
        <f>IF($A120="GCAM",'GCAM By Region By Sector'!F119*10^3,SUMIFS('EPS Emissions'!G:G,'EPS Emissions'!$D:$D,'BAU Sector &amp; Region Breakout'!$C120,'EPS Emissions'!$C:$C,'BAU Sector &amp; Region Breakout'!$B120))</f>
        <v>0</v>
      </c>
      <c r="G120" s="2">
        <f>IF($A120="GCAM",'GCAM By Region By Sector'!G119*10^3,SUMIFS('EPS Emissions'!H:H,'EPS Emissions'!$D:$D,'BAU Sector &amp; Region Breakout'!$C120,'EPS Emissions'!$C:$C,'BAU Sector &amp; Region Breakout'!$B120))</f>
        <v>0</v>
      </c>
      <c r="H120" s="2">
        <f>IF($A120="GCAM",'GCAM By Region By Sector'!H119*10^3,SUMIFS('EPS Emissions'!I:I,'EPS Emissions'!$D:$D,'BAU Sector &amp; Region Breakout'!$C120,'EPS Emissions'!$C:$C,'BAU Sector &amp; Region Breakout'!$B120))</f>
        <v>0</v>
      </c>
      <c r="I120" s="2">
        <f>IF($A120="GCAM",'GCAM By Region By Sector'!I119*10^3,SUMIFS('EPS Emissions'!J:J,'EPS Emissions'!$D:$D,'BAU Sector &amp; Region Breakout'!$C120,'EPS Emissions'!$C:$C,'BAU Sector &amp; Region Breakout'!$B120))</f>
        <v>0</v>
      </c>
      <c r="J120" s="2">
        <f>IF($A120="GCAM",'GCAM By Region By Sector'!J119*10^3,SUMIFS('EPS Emissions'!K:K,'EPS Emissions'!$D:$D,'BAU Sector &amp; Region Breakout'!$C120,'EPS Emissions'!$C:$C,'BAU Sector &amp; Region Breakout'!$B120))</f>
        <v>0</v>
      </c>
      <c r="K120" s="2">
        <f>IF($A120="GCAM",'GCAM By Region By Sector'!K119*10^3,SUMIFS('EPS Emissions'!L:L,'EPS Emissions'!$D:$D,'BAU Sector &amp; Region Breakout'!$C120,'EPS Emissions'!$C:$C,'BAU Sector &amp; Region Breakout'!$B120))</f>
        <v>0</v>
      </c>
      <c r="L120" s="2">
        <f>IF($A120="GCAM",'GCAM By Region By Sector'!L119*10^3,SUMIFS('EPS Emissions'!M:M,'EPS Emissions'!$D:$D,'BAU Sector &amp; Region Breakout'!$C120,'EPS Emissions'!$C:$C,'BAU Sector &amp; Region Breakout'!$B120))</f>
        <v>0</v>
      </c>
      <c r="M120" s="2">
        <f>IF($A120="GCAM",'GCAM By Region By Sector'!M119*10^3,SUMIFS('EPS Emissions'!N:N,'EPS Emissions'!$D:$D,'BAU Sector &amp; Region Breakout'!$C120,'EPS Emissions'!$C:$C,'BAU Sector &amp; Region Breakout'!$B120))</f>
        <v>0</v>
      </c>
      <c r="N120" s="2">
        <f>IF($A120="GCAM",'GCAM By Region By Sector'!N119*10^3,SUMIFS('EPS Emissions'!O:O,'EPS Emissions'!$D:$D,'BAU Sector &amp; Region Breakout'!$C120,'EPS Emissions'!$C:$C,'BAU Sector &amp; Region Breakout'!$B120))</f>
        <v>0</v>
      </c>
      <c r="O120" s="2">
        <f>IF($A120="GCAM",'GCAM By Region By Sector'!O119*10^3,SUMIFS('EPS Emissions'!P:P,'EPS Emissions'!$D:$D,'BAU Sector &amp; Region Breakout'!$C120,'EPS Emissions'!$C:$C,'BAU Sector &amp; Region Breakout'!$B120))</f>
        <v>0</v>
      </c>
      <c r="P120" s="2">
        <f>IF($A120="GCAM",'GCAM By Region By Sector'!P119*10^3,SUMIFS('EPS Emissions'!Q:Q,'EPS Emissions'!$D:$D,'BAU Sector &amp; Region Breakout'!$C120,'EPS Emissions'!$C:$C,'BAU Sector &amp; Region Breakout'!$B120))</f>
        <v>0</v>
      </c>
      <c r="Q120" s="2">
        <f>IF($A120="GCAM",'GCAM By Region By Sector'!Q119*10^3,SUMIFS('EPS Emissions'!R:R,'EPS Emissions'!$D:$D,'BAU Sector &amp; Region Breakout'!$C120,'EPS Emissions'!$C:$C,'BAU Sector &amp; Region Breakout'!$B120))</f>
        <v>0</v>
      </c>
      <c r="R120" s="2">
        <f>IF($A120="GCAM",'GCAM By Region By Sector'!R119*10^3,SUMIFS('EPS Emissions'!S:S,'EPS Emissions'!$D:$D,'BAU Sector &amp; Region Breakout'!$C120,'EPS Emissions'!$C:$C,'BAU Sector &amp; Region Breakout'!$B120))</f>
        <v>0</v>
      </c>
      <c r="S120" s="2">
        <f>IF($A120="GCAM",'GCAM By Region By Sector'!S119*10^3,SUMIFS('EPS Emissions'!T:T,'EPS Emissions'!$D:$D,'BAU Sector &amp; Region Breakout'!$C120,'EPS Emissions'!$C:$C,'BAU Sector &amp; Region Breakout'!$B120))</f>
        <v>0</v>
      </c>
      <c r="T120" s="2">
        <f>IF($A120="GCAM",'GCAM By Region By Sector'!T119*10^3,SUMIFS('EPS Emissions'!U:U,'EPS Emissions'!$D:$D,'BAU Sector &amp; Region Breakout'!$C120,'EPS Emissions'!$C:$C,'BAU Sector &amp; Region Breakout'!$B120))</f>
        <v>0</v>
      </c>
      <c r="U120" s="2">
        <f>IF($A120="GCAM",'GCAM By Region By Sector'!U119*10^3,SUMIFS('EPS Emissions'!V:V,'EPS Emissions'!$D:$D,'BAU Sector &amp; Region Breakout'!$C120,'EPS Emissions'!$C:$C,'BAU Sector &amp; Region Breakout'!$B120))</f>
        <v>0</v>
      </c>
      <c r="V120" s="2">
        <f>IF($A120="GCAM",'GCAM By Region By Sector'!V119*10^3,SUMIFS('EPS Emissions'!W:W,'EPS Emissions'!$D:$D,'BAU Sector &amp; Region Breakout'!$C120,'EPS Emissions'!$C:$C,'BAU Sector &amp; Region Breakout'!$B120))</f>
        <v>0</v>
      </c>
      <c r="W120" s="2">
        <f>IF($A120="GCAM",'GCAM By Region By Sector'!W119*10^3,SUMIFS('EPS Emissions'!X:X,'EPS Emissions'!$D:$D,'BAU Sector &amp; Region Breakout'!$C120,'EPS Emissions'!$C:$C,'BAU Sector &amp; Region Breakout'!$B120))</f>
        <v>0</v>
      </c>
      <c r="X120" s="2">
        <f>IF($A120="GCAM",'GCAM By Region By Sector'!X119*10^3,SUMIFS('EPS Emissions'!Y:Y,'EPS Emissions'!$D:$D,'BAU Sector &amp; Region Breakout'!$C120,'EPS Emissions'!$C:$C,'BAU Sector &amp; Region Breakout'!$B120))</f>
        <v>0</v>
      </c>
      <c r="Y120" s="2">
        <f>IF($A120="GCAM",'GCAM By Region By Sector'!Y119*10^3,SUMIFS('EPS Emissions'!Z:Z,'EPS Emissions'!$D:$D,'BAU Sector &amp; Region Breakout'!$C120,'EPS Emissions'!$C:$C,'BAU Sector &amp; Region Breakout'!$B120))</f>
        <v>0</v>
      </c>
      <c r="Z120" s="2">
        <f>IF($A120="GCAM",'GCAM By Region By Sector'!Z119*10^3,SUMIFS('EPS Emissions'!AA:AA,'EPS Emissions'!$D:$D,'BAU Sector &amp; Region Breakout'!$C120,'EPS Emissions'!$C:$C,'BAU Sector &amp; Region Breakout'!$B120))</f>
        <v>0</v>
      </c>
      <c r="AA120" s="2">
        <f>IF($A120="GCAM",'GCAM By Region By Sector'!AA119*10^3,SUMIFS('EPS Emissions'!AB:AB,'EPS Emissions'!$D:$D,'BAU Sector &amp; Region Breakout'!$C120,'EPS Emissions'!$C:$C,'BAU Sector &amp; Region Breakout'!$B120))</f>
        <v>0</v>
      </c>
      <c r="AB120" s="2">
        <f>IF($A120="GCAM",'GCAM By Region By Sector'!AB119*10^3,SUMIFS('EPS Emissions'!AC:AC,'EPS Emissions'!$D:$D,'BAU Sector &amp; Region Breakout'!$C120,'EPS Emissions'!$C:$C,'BAU Sector &amp; Region Breakout'!$B120))</f>
        <v>0</v>
      </c>
      <c r="AC120" s="2">
        <f>IF($A120="GCAM",'GCAM By Region By Sector'!AC119*10^3,SUMIFS('EPS Emissions'!AD:AD,'EPS Emissions'!$D:$D,'BAU Sector &amp; Region Breakout'!$C120,'EPS Emissions'!$C:$C,'BAU Sector &amp; Region Breakout'!$B120))</f>
        <v>0</v>
      </c>
      <c r="AD120" s="2">
        <f>IF($A120="GCAM",'GCAM By Region By Sector'!AD119*10^3,SUMIFS('EPS Emissions'!AE:AE,'EPS Emissions'!$D:$D,'BAU Sector &amp; Region Breakout'!$C120,'EPS Emissions'!$C:$C,'BAU Sector &amp; Region Breakout'!$B120))</f>
        <v>0</v>
      </c>
      <c r="AE120" s="2">
        <f>IF($A120="GCAM",'GCAM By Region By Sector'!AE119*10^3,SUMIFS('EPS Emissions'!AF:AF,'EPS Emissions'!$D:$D,'BAU Sector &amp; Region Breakout'!$C120,'EPS Emissions'!$C:$C,'BAU Sector &amp; Region Breakout'!$B120))</f>
        <v>0</v>
      </c>
      <c r="AF120" s="2">
        <f>IF($A120="GCAM",'GCAM By Region By Sector'!AF119*10^3,SUMIFS('EPS Emissions'!AG:AG,'EPS Emissions'!$D:$D,'BAU Sector &amp; Region Breakout'!$C120,'EPS Emissions'!$C:$C,'BAU Sector &amp; Region Breakout'!$B120))</f>
        <v>0</v>
      </c>
      <c r="AG120" s="2">
        <f>IF($A120="GCAM",'GCAM By Region By Sector'!AG119*10^3,SUMIFS('EPS Emissions'!AH:AH,'EPS Emissions'!$D:$D,'BAU Sector &amp; Region Breakout'!$C120,'EPS Emissions'!$C:$C,'BAU Sector &amp; Region Breakout'!$B120))</f>
        <v>0</v>
      </c>
      <c r="AH120" s="2">
        <f>IF($A120="GCAM",'GCAM By Region By Sector'!AH119*10^3,SUMIFS('EPS Emissions'!AI:AI,'EPS Emissions'!$D:$D,'BAU Sector &amp; Region Breakout'!$C120,'EPS Emissions'!$C:$C,'BAU Sector &amp; Region Breakout'!$B120))</f>
        <v>0</v>
      </c>
    </row>
    <row r="121" spans="1:34" x14ac:dyDescent="0.35">
      <c r="A121" t="str">
        <f>VLOOKUP(B121,'BAU Global Total'!A$3:C$34,3,FALSE)</f>
        <v>GCAM</v>
      </c>
      <c r="B121" t="s">
        <v>28</v>
      </c>
      <c r="C121" t="s">
        <v>60</v>
      </c>
      <c r="D121" s="2">
        <f>IF($A121="GCAM",SUMIFS('GCAM By Region By Sector'!D:D,'GCAM By Region By Sector'!$C:$C,$C121,'GCAM By Region By Sector'!$B:$B,$B121)*10^3,SUMIFS('EPS Emissions'!E:E,'EPS Emissions'!$D:$D,'BAU Sector &amp; Region Breakout'!$C121,'EPS Emissions'!$C:$C,'BAU Sector &amp; Region Breakout'!$B121))</f>
        <v>67.55308526233128</v>
      </c>
      <c r="E121" s="2">
        <f>IF($A121="GCAM",SUMIFS('GCAM By Region By Sector'!E:E,'GCAM By Region By Sector'!$C:$C,$C121,'GCAM By Region By Sector'!$B:$B,$B121)*10^3,SUMIFS('EPS Emissions'!F:F,'EPS Emissions'!$D:$D,'BAU Sector &amp; Region Breakout'!$C121,'EPS Emissions'!$C:$C,'BAU Sector &amp; Region Breakout'!$B121))</f>
        <v>68.477254934944469</v>
      </c>
      <c r="F121" s="2">
        <f>IF($A121="GCAM",SUMIFS('GCAM By Region By Sector'!F:F,'GCAM By Region By Sector'!$C:$C,$C121,'GCAM By Region By Sector'!$B:$B,$B121)*10^3,SUMIFS('EPS Emissions'!G:G,'EPS Emissions'!$D:$D,'BAU Sector &amp; Region Breakout'!$C121,'EPS Emissions'!$C:$C,'BAU Sector &amp; Region Breakout'!$B121))</f>
        <v>69.401424607557672</v>
      </c>
      <c r="G121" s="2">
        <f>IF($A121="GCAM",SUMIFS('GCAM By Region By Sector'!G:G,'GCAM By Region By Sector'!$C:$C,$C121,'GCAM By Region By Sector'!$B:$B,$B121)*10^3,SUMIFS('EPS Emissions'!H:H,'EPS Emissions'!$D:$D,'BAU Sector &amp; Region Breakout'!$C121,'EPS Emissions'!$C:$C,'BAU Sector &amp; Region Breakout'!$B121))</f>
        <v>70.325594280170861</v>
      </c>
      <c r="H121" s="2">
        <f>IF($A121="GCAM",SUMIFS('GCAM By Region By Sector'!H:H,'GCAM By Region By Sector'!$C:$C,$C121,'GCAM By Region By Sector'!$B:$B,$B121)*10^3,SUMIFS('EPS Emissions'!I:I,'EPS Emissions'!$D:$D,'BAU Sector &amp; Region Breakout'!$C121,'EPS Emissions'!$C:$C,'BAU Sector &amp; Region Breakout'!$B121))</f>
        <v>71.249763952784065</v>
      </c>
      <c r="I121" s="2">
        <f>IF($A121="GCAM",SUMIFS('GCAM By Region By Sector'!I:I,'GCAM By Region By Sector'!$C:$C,$C121,'GCAM By Region By Sector'!$B:$B,$B121)*10^3,SUMIFS('EPS Emissions'!J:J,'EPS Emissions'!$D:$D,'BAU Sector &amp; Region Breakout'!$C121,'EPS Emissions'!$C:$C,'BAU Sector &amp; Region Breakout'!$B121))</f>
        <v>72.173933625397254</v>
      </c>
      <c r="J121" s="2">
        <f>IF($A121="GCAM",SUMIFS('GCAM By Region By Sector'!J:J,'GCAM By Region By Sector'!$C:$C,$C121,'GCAM By Region By Sector'!$B:$B,$B121)*10^3,SUMIFS('EPS Emissions'!K:K,'EPS Emissions'!$D:$D,'BAU Sector &amp; Region Breakout'!$C121,'EPS Emissions'!$C:$C,'BAU Sector &amp; Region Breakout'!$B121))</f>
        <v>72.89881266272144</v>
      </c>
      <c r="K121" s="2">
        <f>IF($A121="GCAM",SUMIFS('GCAM By Region By Sector'!K:K,'GCAM By Region By Sector'!$C:$C,$C121,'GCAM By Region By Sector'!$B:$B,$B121)*10^3,SUMIFS('EPS Emissions'!L:L,'EPS Emissions'!$D:$D,'BAU Sector &amp; Region Breakout'!$C121,'EPS Emissions'!$C:$C,'BAU Sector &amp; Region Breakout'!$B121))</f>
        <v>73.623691700045626</v>
      </c>
      <c r="L121" s="2">
        <f>IF($A121="GCAM",SUMIFS('GCAM By Region By Sector'!L:L,'GCAM By Region By Sector'!$C:$C,$C121,'GCAM By Region By Sector'!$B:$B,$B121)*10^3,SUMIFS('EPS Emissions'!M:M,'EPS Emissions'!$D:$D,'BAU Sector &amp; Region Breakout'!$C121,'EPS Emissions'!$C:$C,'BAU Sector &amp; Region Breakout'!$B121))</f>
        <v>74.348570737369812</v>
      </c>
      <c r="M121" s="2">
        <f>IF($A121="GCAM",SUMIFS('GCAM By Region By Sector'!M:M,'GCAM By Region By Sector'!$C:$C,$C121,'GCAM By Region By Sector'!$B:$B,$B121)*10^3,SUMIFS('EPS Emissions'!N:N,'EPS Emissions'!$D:$D,'BAU Sector &amp; Region Breakout'!$C121,'EPS Emissions'!$C:$C,'BAU Sector &amp; Region Breakout'!$B121))</f>
        <v>75.073449774693984</v>
      </c>
      <c r="N121" s="2">
        <f>IF($A121="GCAM",SUMIFS('GCAM By Region By Sector'!N:N,'GCAM By Region By Sector'!$C:$C,$C121,'GCAM By Region By Sector'!$B:$B,$B121)*10^3,SUMIFS('EPS Emissions'!O:O,'EPS Emissions'!$D:$D,'BAU Sector &amp; Region Breakout'!$C121,'EPS Emissions'!$C:$C,'BAU Sector &amp; Region Breakout'!$B121))</f>
        <v>75.79832881201817</v>
      </c>
      <c r="O121" s="2">
        <f>IF($A121="GCAM",SUMIFS('GCAM By Region By Sector'!O:O,'GCAM By Region By Sector'!$C:$C,$C121,'GCAM By Region By Sector'!$B:$B,$B121)*10^3,SUMIFS('EPS Emissions'!P:P,'EPS Emissions'!$D:$D,'BAU Sector &amp; Region Breakout'!$C121,'EPS Emissions'!$C:$C,'BAU Sector &amp; Region Breakout'!$B121))</f>
        <v>76.357242949109647</v>
      </c>
      <c r="P121" s="2">
        <f>IF($A121="GCAM",SUMIFS('GCAM By Region By Sector'!P:P,'GCAM By Region By Sector'!$C:$C,$C121,'GCAM By Region By Sector'!$B:$B,$B121)*10^3,SUMIFS('EPS Emissions'!Q:Q,'EPS Emissions'!$D:$D,'BAU Sector &amp; Region Breakout'!$C121,'EPS Emissions'!$C:$C,'BAU Sector &amp; Region Breakout'!$B121))</f>
        <v>76.91615708620111</v>
      </c>
      <c r="Q121" s="2">
        <f>IF($A121="GCAM",SUMIFS('GCAM By Region By Sector'!Q:Q,'GCAM By Region By Sector'!$C:$C,$C121,'GCAM By Region By Sector'!$B:$B,$B121)*10^3,SUMIFS('EPS Emissions'!R:R,'EPS Emissions'!$D:$D,'BAU Sector &amp; Region Breakout'!$C121,'EPS Emissions'!$C:$C,'BAU Sector &amp; Region Breakout'!$B121))</f>
        <v>77.475071223292574</v>
      </c>
      <c r="R121" s="2">
        <f>IF($A121="GCAM",SUMIFS('GCAM By Region By Sector'!R:R,'GCAM By Region By Sector'!$C:$C,$C121,'GCAM By Region By Sector'!$B:$B,$B121)*10^3,SUMIFS('EPS Emissions'!S:S,'EPS Emissions'!$D:$D,'BAU Sector &amp; Region Breakout'!$C121,'EPS Emissions'!$C:$C,'BAU Sector &amp; Region Breakout'!$B121))</f>
        <v>78.033985360384037</v>
      </c>
      <c r="S121" s="2">
        <f>IF($A121="GCAM",SUMIFS('GCAM By Region By Sector'!S:S,'GCAM By Region By Sector'!$C:$C,$C121,'GCAM By Region By Sector'!$B:$B,$B121)*10^3,SUMIFS('EPS Emissions'!T:T,'EPS Emissions'!$D:$D,'BAU Sector &amp; Region Breakout'!$C121,'EPS Emissions'!$C:$C,'BAU Sector &amp; Region Breakout'!$B121))</f>
        <v>78.592899497475514</v>
      </c>
      <c r="T121" s="2">
        <f>IF($A121="GCAM",SUMIFS('GCAM By Region By Sector'!T:T,'GCAM By Region By Sector'!$C:$C,$C121,'GCAM By Region By Sector'!$B:$B,$B121)*10^3,SUMIFS('EPS Emissions'!U:U,'EPS Emissions'!$D:$D,'BAU Sector &amp; Region Breakout'!$C121,'EPS Emissions'!$C:$C,'BAU Sector &amp; Region Breakout'!$B121))</f>
        <v>78.910853797574205</v>
      </c>
      <c r="U121" s="2">
        <f>IF($A121="GCAM",SUMIFS('GCAM By Region By Sector'!U:U,'GCAM By Region By Sector'!$C:$C,$C121,'GCAM By Region By Sector'!$B:$B,$B121)*10^3,SUMIFS('EPS Emissions'!V:V,'EPS Emissions'!$D:$D,'BAU Sector &amp; Region Breakout'!$C121,'EPS Emissions'!$C:$C,'BAU Sector &amp; Region Breakout'!$B121))</f>
        <v>79.228808097672882</v>
      </c>
      <c r="V121" s="2">
        <f>IF($A121="GCAM",SUMIFS('GCAM By Region By Sector'!V:V,'GCAM By Region By Sector'!$C:$C,$C121,'GCAM By Region By Sector'!$B:$B,$B121)*10^3,SUMIFS('EPS Emissions'!W:W,'EPS Emissions'!$D:$D,'BAU Sector &amp; Region Breakout'!$C121,'EPS Emissions'!$C:$C,'BAU Sector &amp; Region Breakout'!$B121))</f>
        <v>79.546762397771573</v>
      </c>
      <c r="W121" s="2">
        <f>IF($A121="GCAM",SUMIFS('GCAM By Region By Sector'!W:W,'GCAM By Region By Sector'!$C:$C,$C121,'GCAM By Region By Sector'!$B:$B,$B121)*10^3,SUMIFS('EPS Emissions'!X:X,'EPS Emissions'!$D:$D,'BAU Sector &amp; Region Breakout'!$C121,'EPS Emissions'!$C:$C,'BAU Sector &amp; Region Breakout'!$B121))</f>
        <v>79.86471669787025</v>
      </c>
      <c r="X121" s="2">
        <f>IF($A121="GCAM",SUMIFS('GCAM By Region By Sector'!X:X,'GCAM By Region By Sector'!$C:$C,$C121,'GCAM By Region By Sector'!$B:$B,$B121)*10^3,SUMIFS('EPS Emissions'!Y:Y,'EPS Emissions'!$D:$D,'BAU Sector &amp; Region Breakout'!$C121,'EPS Emissions'!$C:$C,'BAU Sector &amp; Region Breakout'!$B121))</f>
        <v>80.182670997968941</v>
      </c>
      <c r="Y121" s="2">
        <f>IF($A121="GCAM",SUMIFS('GCAM By Region By Sector'!Y:Y,'GCAM By Region By Sector'!$C:$C,$C121,'GCAM By Region By Sector'!$B:$B,$B121)*10^3,SUMIFS('EPS Emissions'!Z:Z,'EPS Emissions'!$D:$D,'BAU Sector &amp; Region Breakout'!$C121,'EPS Emissions'!$C:$C,'BAU Sector &amp; Region Breakout'!$B121))</f>
        <v>80.38832420842094</v>
      </c>
      <c r="Z121" s="2">
        <f>IF($A121="GCAM",SUMIFS('GCAM By Region By Sector'!Z:Z,'GCAM By Region By Sector'!$C:$C,$C121,'GCAM By Region By Sector'!$B:$B,$B121)*10^3,SUMIFS('EPS Emissions'!AA:AA,'EPS Emissions'!$D:$D,'BAU Sector &amp; Region Breakout'!$C121,'EPS Emissions'!$C:$C,'BAU Sector &amp; Region Breakout'!$B121))</f>
        <v>80.593977418872967</v>
      </c>
      <c r="AA121" s="2">
        <f>IF($A121="GCAM",SUMIFS('GCAM By Region By Sector'!AA:AA,'GCAM By Region By Sector'!$C:$C,$C121,'GCAM By Region By Sector'!$B:$B,$B121)*10^3,SUMIFS('EPS Emissions'!AB:AB,'EPS Emissions'!$D:$D,'BAU Sector &amp; Region Breakout'!$C121,'EPS Emissions'!$C:$C,'BAU Sector &amp; Region Breakout'!$B121))</f>
        <v>80.799630629324966</v>
      </c>
      <c r="AB121" s="2">
        <f>IF($A121="GCAM",SUMIFS('GCAM By Region By Sector'!AB:AB,'GCAM By Region By Sector'!$C:$C,$C121,'GCAM By Region By Sector'!$B:$B,$B121)*10^3,SUMIFS('EPS Emissions'!AC:AC,'EPS Emissions'!$D:$D,'BAU Sector &amp; Region Breakout'!$C121,'EPS Emissions'!$C:$C,'BAU Sector &amp; Region Breakout'!$B121))</f>
        <v>81.005283839776979</v>
      </c>
      <c r="AC121" s="2">
        <f>IF($A121="GCAM",SUMIFS('GCAM By Region By Sector'!AC:AC,'GCAM By Region By Sector'!$C:$C,$C121,'GCAM By Region By Sector'!$B:$B,$B121)*10^3,SUMIFS('EPS Emissions'!AD:AD,'EPS Emissions'!$D:$D,'BAU Sector &amp; Region Breakout'!$C121,'EPS Emissions'!$C:$C,'BAU Sector &amp; Region Breakout'!$B121))</f>
        <v>81.210937050228978</v>
      </c>
      <c r="AD121" s="2">
        <f>IF($A121="GCAM",SUMIFS('GCAM By Region By Sector'!AD:AD,'GCAM By Region By Sector'!$C:$C,$C121,'GCAM By Region By Sector'!$B:$B,$B121)*10^3,SUMIFS('EPS Emissions'!AE:AE,'EPS Emissions'!$D:$D,'BAU Sector &amp; Region Breakout'!$C121,'EPS Emissions'!$C:$C,'BAU Sector &amp; Region Breakout'!$B121))</f>
        <v>81.301615172904462</v>
      </c>
      <c r="AE121" s="2">
        <f>IF($A121="GCAM",SUMIFS('GCAM By Region By Sector'!AE:AE,'GCAM By Region By Sector'!$C:$C,$C121,'GCAM By Region By Sector'!$B:$B,$B121)*10^3,SUMIFS('EPS Emissions'!AF:AF,'EPS Emissions'!$D:$D,'BAU Sector &amp; Region Breakout'!$C121,'EPS Emissions'!$C:$C,'BAU Sector &amp; Region Breakout'!$B121))</f>
        <v>81.392293295579933</v>
      </c>
      <c r="AF121" s="2">
        <f>IF($A121="GCAM",SUMIFS('GCAM By Region By Sector'!AF:AF,'GCAM By Region By Sector'!$C:$C,$C121,'GCAM By Region By Sector'!$B:$B,$B121)*10^3,SUMIFS('EPS Emissions'!AG:AG,'EPS Emissions'!$D:$D,'BAU Sector &amp; Region Breakout'!$C121,'EPS Emissions'!$C:$C,'BAU Sector &amp; Region Breakout'!$B121))</f>
        <v>81.482971418255403</v>
      </c>
      <c r="AG121" s="2">
        <f>IF($A121="GCAM",SUMIFS('GCAM By Region By Sector'!AG:AG,'GCAM By Region By Sector'!$C:$C,$C121,'GCAM By Region By Sector'!$B:$B,$B121)*10^3,SUMIFS('EPS Emissions'!AH:AH,'EPS Emissions'!$D:$D,'BAU Sector &amp; Region Breakout'!$C121,'EPS Emissions'!$C:$C,'BAU Sector &amp; Region Breakout'!$B121))</f>
        <v>81.573649540930873</v>
      </c>
      <c r="AH121" s="2">
        <f>IF($A121="GCAM",SUMIFS('GCAM By Region By Sector'!AH:AH,'GCAM By Region By Sector'!$C:$C,$C121,'GCAM By Region By Sector'!$B:$B,$B121)*10^3,SUMIFS('EPS Emissions'!AI:AI,'EPS Emissions'!$D:$D,'BAU Sector &amp; Region Breakout'!$C121,'EPS Emissions'!$C:$C,'BAU Sector &amp; Region Breakout'!$B121))</f>
        <v>81.664327663606343</v>
      </c>
    </row>
    <row r="122" spans="1:34" x14ac:dyDescent="0.35">
      <c r="A122" t="str">
        <f>VLOOKUP(B122,'BAU Global Total'!A$3:C$34,3,FALSE)</f>
        <v>GCAM</v>
      </c>
      <c r="B122" t="s">
        <v>28</v>
      </c>
      <c r="C122" t="s">
        <v>61</v>
      </c>
      <c r="D122" s="2">
        <f>IF($A122="GCAM",SUMIFS('GCAM By Region By Sector'!D:D,'GCAM By Region By Sector'!$C:$C,$C122,'GCAM By Region By Sector'!$B:$B,$B122)*10^3,SUMIFS('EPS Emissions'!E:E,'EPS Emissions'!$D:$D,'BAU Sector &amp; Region Breakout'!$C122,'EPS Emissions'!$C:$C,'BAU Sector &amp; Region Breakout'!$B122))</f>
        <v>0</v>
      </c>
      <c r="E122" s="2">
        <f>IF($A122="GCAM",SUMIFS('GCAM By Region By Sector'!E:E,'GCAM By Region By Sector'!$C:$C,$C122,'GCAM By Region By Sector'!$B:$B,$B122)*10^3,SUMIFS('EPS Emissions'!F:F,'EPS Emissions'!$D:$D,'BAU Sector &amp; Region Breakout'!$C122,'EPS Emissions'!$C:$C,'BAU Sector &amp; Region Breakout'!$B122))</f>
        <v>3.4001795068799925E-2</v>
      </c>
      <c r="F122" s="2">
        <f>IF($A122="GCAM",SUMIFS('GCAM By Region By Sector'!F:F,'GCAM By Region By Sector'!$C:$C,$C122,'GCAM By Region By Sector'!$B:$B,$B122)*10^3,SUMIFS('EPS Emissions'!G:G,'EPS Emissions'!$D:$D,'BAU Sector &amp; Region Breakout'!$C122,'EPS Emissions'!$C:$C,'BAU Sector &amp; Region Breakout'!$B122))</f>
        <v>6.8003590137599851E-2</v>
      </c>
      <c r="G122" s="2">
        <f>IF($A122="GCAM",SUMIFS('GCAM By Region By Sector'!G:G,'GCAM By Region By Sector'!$C:$C,$C122,'GCAM By Region By Sector'!$B:$B,$B122)*10^3,SUMIFS('EPS Emissions'!H:H,'EPS Emissions'!$D:$D,'BAU Sector &amp; Region Breakout'!$C122,'EPS Emissions'!$C:$C,'BAU Sector &amp; Region Breakout'!$B122))</f>
        <v>0.10200538520639976</v>
      </c>
      <c r="H122" s="2">
        <f>IF($A122="GCAM",SUMIFS('GCAM By Region By Sector'!H:H,'GCAM By Region By Sector'!$C:$C,$C122,'GCAM By Region By Sector'!$B:$B,$B122)*10^3,SUMIFS('EPS Emissions'!I:I,'EPS Emissions'!$D:$D,'BAU Sector &amp; Region Breakout'!$C122,'EPS Emissions'!$C:$C,'BAU Sector &amp; Region Breakout'!$B122))</f>
        <v>0.1360071802751997</v>
      </c>
      <c r="I122" s="2">
        <f>IF($A122="GCAM",SUMIFS('GCAM By Region By Sector'!I:I,'GCAM By Region By Sector'!$C:$C,$C122,'GCAM By Region By Sector'!$B:$B,$B122)*10^3,SUMIFS('EPS Emissions'!J:J,'EPS Emissions'!$D:$D,'BAU Sector &amp; Region Breakout'!$C122,'EPS Emissions'!$C:$C,'BAU Sector &amp; Region Breakout'!$B122))</f>
        <v>0.17000897534399961</v>
      </c>
      <c r="J122" s="2">
        <f>IF($A122="GCAM",SUMIFS('GCAM By Region By Sector'!J:J,'GCAM By Region By Sector'!$C:$C,$C122,'GCAM By Region By Sector'!$B:$B,$B122)*10^3,SUMIFS('EPS Emissions'!K:K,'EPS Emissions'!$D:$D,'BAU Sector &amp; Region Breakout'!$C122,'EPS Emissions'!$C:$C,'BAU Sector &amp; Region Breakout'!$B122))</f>
        <v>0.26557987569599972</v>
      </c>
      <c r="K122" s="2">
        <f>IF($A122="GCAM",SUMIFS('GCAM By Region By Sector'!K:K,'GCAM By Region By Sector'!$C:$C,$C122,'GCAM By Region By Sector'!$B:$B,$B122)*10^3,SUMIFS('EPS Emissions'!L:L,'EPS Emissions'!$D:$D,'BAU Sector &amp; Region Breakout'!$C122,'EPS Emissions'!$C:$C,'BAU Sector &amp; Region Breakout'!$B122))</f>
        <v>0.36115077604799983</v>
      </c>
      <c r="L122" s="2">
        <f>IF($A122="GCAM",SUMIFS('GCAM By Region By Sector'!L:L,'GCAM By Region By Sector'!$C:$C,$C122,'GCAM By Region By Sector'!$B:$B,$B122)*10^3,SUMIFS('EPS Emissions'!M:M,'EPS Emissions'!$D:$D,'BAU Sector &amp; Region Breakout'!$C122,'EPS Emissions'!$C:$C,'BAU Sector &amp; Region Breakout'!$B122))</f>
        <v>0.45672167639999989</v>
      </c>
      <c r="M122" s="2">
        <f>IF($A122="GCAM",SUMIFS('GCAM By Region By Sector'!M:M,'GCAM By Region By Sector'!$C:$C,$C122,'GCAM By Region By Sector'!$B:$B,$B122)*10^3,SUMIFS('EPS Emissions'!N:N,'EPS Emissions'!$D:$D,'BAU Sector &amp; Region Breakout'!$C122,'EPS Emissions'!$C:$C,'BAU Sector &amp; Region Breakout'!$B122))</f>
        <v>0.55229257675200005</v>
      </c>
      <c r="N122" s="2">
        <f>IF($A122="GCAM",SUMIFS('GCAM By Region By Sector'!N:N,'GCAM By Region By Sector'!$C:$C,$C122,'GCAM By Region By Sector'!$B:$B,$B122)*10^3,SUMIFS('EPS Emissions'!O:O,'EPS Emissions'!$D:$D,'BAU Sector &amp; Region Breakout'!$C122,'EPS Emissions'!$C:$C,'BAU Sector &amp; Region Breakout'!$B122))</f>
        <v>0.64786347710400016</v>
      </c>
      <c r="O122" s="2">
        <f>IF($A122="GCAM",SUMIFS('GCAM By Region By Sector'!O:O,'GCAM By Region By Sector'!$C:$C,$C122,'GCAM By Region By Sector'!$B:$B,$B122)*10^3,SUMIFS('EPS Emissions'!P:P,'EPS Emissions'!$D:$D,'BAU Sector &amp; Region Breakout'!$C122,'EPS Emissions'!$C:$C,'BAU Sector &amp; Region Breakout'!$B122))</f>
        <v>0.75406160860800009</v>
      </c>
      <c r="P122" s="2">
        <f>IF($A122="GCAM",SUMIFS('GCAM By Region By Sector'!P:P,'GCAM By Region By Sector'!$C:$C,$C122,'GCAM By Region By Sector'!$B:$B,$B122)*10^3,SUMIFS('EPS Emissions'!Q:Q,'EPS Emissions'!$D:$D,'BAU Sector &amp; Region Breakout'!$C122,'EPS Emissions'!$C:$C,'BAU Sector &amp; Region Breakout'!$B122))</f>
        <v>0.86025974011200002</v>
      </c>
      <c r="Q122" s="2">
        <f>IF($A122="GCAM",SUMIFS('GCAM By Region By Sector'!Q:Q,'GCAM By Region By Sector'!$C:$C,$C122,'GCAM By Region By Sector'!$B:$B,$B122)*10^3,SUMIFS('EPS Emissions'!R:R,'EPS Emissions'!$D:$D,'BAU Sector &amp; Region Breakout'!$C122,'EPS Emissions'!$C:$C,'BAU Sector &amp; Region Breakout'!$B122))</f>
        <v>0.96645787161600005</v>
      </c>
      <c r="R122" s="2">
        <f>IF($A122="GCAM",SUMIFS('GCAM By Region By Sector'!R:R,'GCAM By Region By Sector'!$C:$C,$C122,'GCAM By Region By Sector'!$B:$B,$B122)*10^3,SUMIFS('EPS Emissions'!S:S,'EPS Emissions'!$D:$D,'BAU Sector &amp; Region Breakout'!$C122,'EPS Emissions'!$C:$C,'BAU Sector &amp; Region Breakout'!$B122))</f>
        <v>1.0726560031200001</v>
      </c>
      <c r="S122" s="2">
        <f>IF($A122="GCAM",SUMIFS('GCAM By Region By Sector'!S:S,'GCAM By Region By Sector'!$C:$C,$C122,'GCAM By Region By Sector'!$B:$B,$B122)*10^3,SUMIFS('EPS Emissions'!T:T,'EPS Emissions'!$D:$D,'BAU Sector &amp; Region Breakout'!$C122,'EPS Emissions'!$C:$C,'BAU Sector &amp; Region Breakout'!$B122))</f>
        <v>1.178854134624</v>
      </c>
      <c r="T122" s="2">
        <f>IF($A122="GCAM",SUMIFS('GCAM By Region By Sector'!T:T,'GCAM By Region By Sector'!$C:$C,$C122,'GCAM By Region By Sector'!$B:$B,$B122)*10^3,SUMIFS('EPS Emissions'!U:U,'EPS Emissions'!$D:$D,'BAU Sector &amp; Region Breakout'!$C122,'EPS Emissions'!$C:$C,'BAU Sector &amp; Region Breakout'!$B122))</f>
        <v>1.2661143299200002</v>
      </c>
      <c r="U122" s="2">
        <f>IF($A122="GCAM",SUMIFS('GCAM By Region By Sector'!U:U,'GCAM By Region By Sector'!$C:$C,$C122,'GCAM By Region By Sector'!$B:$B,$B122)*10^3,SUMIFS('EPS Emissions'!V:V,'EPS Emissions'!$D:$D,'BAU Sector &amp; Region Breakout'!$C122,'EPS Emissions'!$C:$C,'BAU Sector &amp; Region Breakout'!$B122))</f>
        <v>1.3533745252160001</v>
      </c>
      <c r="V122" s="2">
        <f>IF($A122="GCAM",SUMIFS('GCAM By Region By Sector'!V:V,'GCAM By Region By Sector'!$C:$C,$C122,'GCAM By Region By Sector'!$B:$B,$B122)*10^3,SUMIFS('EPS Emissions'!W:W,'EPS Emissions'!$D:$D,'BAU Sector &amp; Region Breakout'!$C122,'EPS Emissions'!$C:$C,'BAU Sector &amp; Region Breakout'!$B122))</f>
        <v>1.4406347205120003</v>
      </c>
      <c r="W122" s="2">
        <f>IF($A122="GCAM",SUMIFS('GCAM By Region By Sector'!W:W,'GCAM By Region By Sector'!$C:$C,$C122,'GCAM By Region By Sector'!$B:$B,$B122)*10^3,SUMIFS('EPS Emissions'!X:X,'EPS Emissions'!$D:$D,'BAU Sector &amp; Region Breakout'!$C122,'EPS Emissions'!$C:$C,'BAU Sector &amp; Region Breakout'!$B122))</f>
        <v>1.5278949158080004</v>
      </c>
      <c r="X122" s="2">
        <f>IF($A122="GCAM",SUMIFS('GCAM By Region By Sector'!X:X,'GCAM By Region By Sector'!$C:$C,$C122,'GCAM By Region By Sector'!$B:$B,$B122)*10^3,SUMIFS('EPS Emissions'!Y:Y,'EPS Emissions'!$D:$D,'BAU Sector &amp; Region Breakout'!$C122,'EPS Emissions'!$C:$C,'BAU Sector &amp; Region Breakout'!$B122))</f>
        <v>1.6151551111040001</v>
      </c>
      <c r="Y122" s="2">
        <f>IF($A122="GCAM",SUMIFS('GCAM By Region By Sector'!Y:Y,'GCAM By Region By Sector'!$C:$C,$C122,'GCAM By Region By Sector'!$B:$B,$B122)*10^3,SUMIFS('EPS Emissions'!Z:Z,'EPS Emissions'!$D:$D,'BAU Sector &amp; Region Breakout'!$C122,'EPS Emissions'!$C:$C,'BAU Sector &amp; Region Breakout'!$B122))</f>
        <v>1.6830399638304001</v>
      </c>
      <c r="Z122" s="2">
        <f>IF($A122="GCAM",SUMIFS('GCAM By Region By Sector'!Z:Z,'GCAM By Region By Sector'!$C:$C,$C122,'GCAM By Region By Sector'!$B:$B,$B122)*10^3,SUMIFS('EPS Emissions'!AA:AA,'EPS Emissions'!$D:$D,'BAU Sector &amp; Region Breakout'!$C122,'EPS Emissions'!$C:$C,'BAU Sector &amp; Region Breakout'!$B122))</f>
        <v>1.7509248165568001</v>
      </c>
      <c r="AA122" s="2">
        <f>IF($A122="GCAM",SUMIFS('GCAM By Region By Sector'!AA:AA,'GCAM By Region By Sector'!$C:$C,$C122,'GCAM By Region By Sector'!$B:$B,$B122)*10^3,SUMIFS('EPS Emissions'!AB:AB,'EPS Emissions'!$D:$D,'BAU Sector &amp; Region Breakout'!$C122,'EPS Emissions'!$C:$C,'BAU Sector &amp; Region Breakout'!$B122))</f>
        <v>1.8188096692832003</v>
      </c>
      <c r="AB122" s="2">
        <f>IF($A122="GCAM",SUMIFS('GCAM By Region By Sector'!AB:AB,'GCAM By Region By Sector'!$C:$C,$C122,'GCAM By Region By Sector'!$B:$B,$B122)*10^3,SUMIFS('EPS Emissions'!AC:AC,'EPS Emissions'!$D:$D,'BAU Sector &amp; Region Breakout'!$C122,'EPS Emissions'!$C:$C,'BAU Sector &amp; Region Breakout'!$B122))</f>
        <v>1.8866945220096003</v>
      </c>
      <c r="AC122" s="2">
        <f>IF($A122="GCAM",SUMIFS('GCAM By Region By Sector'!AC:AC,'GCAM By Region By Sector'!$C:$C,$C122,'GCAM By Region By Sector'!$B:$B,$B122)*10^3,SUMIFS('EPS Emissions'!AD:AD,'EPS Emissions'!$D:$D,'BAU Sector &amp; Region Breakout'!$C122,'EPS Emissions'!$C:$C,'BAU Sector &amp; Region Breakout'!$B122))</f>
        <v>1.9545793747360001</v>
      </c>
      <c r="AD122" s="2">
        <f>IF($A122="GCAM",SUMIFS('GCAM By Region By Sector'!AD:AD,'GCAM By Region By Sector'!$C:$C,$C122,'GCAM By Region By Sector'!$B:$B,$B122)*10^3,SUMIFS('EPS Emissions'!AE:AE,'EPS Emissions'!$D:$D,'BAU Sector &amp; Region Breakout'!$C122,'EPS Emissions'!$C:$C,'BAU Sector &amp; Region Breakout'!$B122))</f>
        <v>2.0147659943336</v>
      </c>
      <c r="AE122" s="2">
        <f>IF($A122="GCAM",SUMIFS('GCAM By Region By Sector'!AE:AE,'GCAM By Region By Sector'!$C:$C,$C122,'GCAM By Region By Sector'!$B:$B,$B122)*10^3,SUMIFS('EPS Emissions'!AF:AF,'EPS Emissions'!$D:$D,'BAU Sector &amp; Region Breakout'!$C122,'EPS Emissions'!$C:$C,'BAU Sector &amp; Region Breakout'!$B122))</f>
        <v>2.0749526139312002</v>
      </c>
      <c r="AF122" s="2">
        <f>IF($A122="GCAM",SUMIFS('GCAM By Region By Sector'!AF:AF,'GCAM By Region By Sector'!$C:$C,$C122,'GCAM By Region By Sector'!$B:$B,$B122)*10^3,SUMIFS('EPS Emissions'!AG:AG,'EPS Emissions'!$D:$D,'BAU Sector &amp; Region Breakout'!$C122,'EPS Emissions'!$C:$C,'BAU Sector &amp; Region Breakout'!$B122))</f>
        <v>2.1351392335288</v>
      </c>
      <c r="AG122" s="2">
        <f>IF($A122="GCAM",SUMIFS('GCAM By Region By Sector'!AG:AG,'GCAM By Region By Sector'!$C:$C,$C122,'GCAM By Region By Sector'!$B:$B,$B122)*10^3,SUMIFS('EPS Emissions'!AH:AH,'EPS Emissions'!$D:$D,'BAU Sector &amp; Region Breakout'!$C122,'EPS Emissions'!$C:$C,'BAU Sector &amp; Region Breakout'!$B122))</f>
        <v>2.1953258531264002</v>
      </c>
      <c r="AH122" s="2">
        <f>IF($A122="GCAM",SUMIFS('GCAM By Region By Sector'!AH:AH,'GCAM By Region By Sector'!$C:$C,$C122,'GCAM By Region By Sector'!$B:$B,$B122)*10^3,SUMIFS('EPS Emissions'!AI:AI,'EPS Emissions'!$D:$D,'BAU Sector &amp; Region Breakout'!$C122,'EPS Emissions'!$C:$C,'BAU Sector &amp; Region Breakout'!$B122))</f>
        <v>2.2555124727239999</v>
      </c>
    </row>
    <row r="123" spans="1:34" x14ac:dyDescent="0.35">
      <c r="A123" t="str">
        <f>VLOOKUP(B123,'BAU Global Total'!A$3:C$34,3,FALSE)</f>
        <v>GCAM</v>
      </c>
      <c r="B123" t="s">
        <v>28</v>
      </c>
      <c r="C123" t="s">
        <v>53</v>
      </c>
      <c r="D123" s="2">
        <f>IF($A123="GCAM",SUMIFS('GCAM By Region By Sector'!D:D,'GCAM By Region By Sector'!$C:$C,$C123,'GCAM By Region By Sector'!$B:$B,$B123)*10^3,SUMIFS('EPS Emissions'!E:E,'EPS Emissions'!$D:$D,'BAU Sector &amp; Region Breakout'!$C123,'EPS Emissions'!$C:$C,'BAU Sector &amp; Region Breakout'!$B123))</f>
        <v>84.313781158168695</v>
      </c>
      <c r="E123" s="2">
        <f>IF($A123="GCAM",SUMIFS('GCAM By Region By Sector'!E:E,'GCAM By Region By Sector'!$C:$C,$C123,'GCAM By Region By Sector'!$B:$B,$B123)*10^3,SUMIFS('EPS Emissions'!F:F,'EPS Emissions'!$D:$D,'BAU Sector &amp; Region Breakout'!$C123,'EPS Emissions'!$C:$C,'BAU Sector &amp; Region Breakout'!$B123))</f>
        <v>85.492550543170722</v>
      </c>
      <c r="F123" s="2">
        <f>IF($A123="GCAM",SUMIFS('GCAM By Region By Sector'!F:F,'GCAM By Region By Sector'!$C:$C,$C123,'GCAM By Region By Sector'!$B:$B,$B123)*10^3,SUMIFS('EPS Emissions'!G:G,'EPS Emissions'!$D:$D,'BAU Sector &amp; Region Breakout'!$C123,'EPS Emissions'!$C:$C,'BAU Sector &amp; Region Breakout'!$B123))</f>
        <v>86.671319928172764</v>
      </c>
      <c r="G123" s="2">
        <f>IF($A123="GCAM",SUMIFS('GCAM By Region By Sector'!G:G,'GCAM By Region By Sector'!$C:$C,$C123,'GCAM By Region By Sector'!$B:$B,$B123)*10^3,SUMIFS('EPS Emissions'!H:H,'EPS Emissions'!$D:$D,'BAU Sector &amp; Region Breakout'!$C123,'EPS Emissions'!$C:$C,'BAU Sector &amp; Region Breakout'!$B123))</f>
        <v>87.850089313174777</v>
      </c>
      <c r="H123" s="2">
        <f>IF($A123="GCAM",SUMIFS('GCAM By Region By Sector'!H:H,'GCAM By Region By Sector'!$C:$C,$C123,'GCAM By Region By Sector'!$B:$B,$B123)*10^3,SUMIFS('EPS Emissions'!I:I,'EPS Emissions'!$D:$D,'BAU Sector &amp; Region Breakout'!$C123,'EPS Emissions'!$C:$C,'BAU Sector &amp; Region Breakout'!$B123))</f>
        <v>89.028858698176819</v>
      </c>
      <c r="I123" s="2">
        <f>IF($A123="GCAM",SUMIFS('GCAM By Region By Sector'!I:I,'GCAM By Region By Sector'!$C:$C,$C123,'GCAM By Region By Sector'!$B:$B,$B123)*10^3,SUMIFS('EPS Emissions'!J:J,'EPS Emissions'!$D:$D,'BAU Sector &amp; Region Breakout'!$C123,'EPS Emissions'!$C:$C,'BAU Sector &amp; Region Breakout'!$B123))</f>
        <v>90.207628083178847</v>
      </c>
      <c r="J123" s="2">
        <f>IF($A123="GCAM",SUMIFS('GCAM By Region By Sector'!J:J,'GCAM By Region By Sector'!$C:$C,$C123,'GCAM By Region By Sector'!$B:$B,$B123)*10^3,SUMIFS('EPS Emissions'!K:K,'EPS Emissions'!$D:$D,'BAU Sector &amp; Region Breakout'!$C123,'EPS Emissions'!$C:$C,'BAU Sector &amp; Region Breakout'!$B123))</f>
        <v>90.658793582929221</v>
      </c>
      <c r="K123" s="2">
        <f>IF($A123="GCAM",SUMIFS('GCAM By Region By Sector'!K:K,'GCAM By Region By Sector'!$C:$C,$C123,'GCAM By Region By Sector'!$B:$B,$B123)*10^3,SUMIFS('EPS Emissions'!L:L,'EPS Emissions'!$D:$D,'BAU Sector &amp; Region Breakout'!$C123,'EPS Emissions'!$C:$C,'BAU Sector &amp; Region Breakout'!$B123))</f>
        <v>91.109959082679609</v>
      </c>
      <c r="L123" s="2">
        <f>IF($A123="GCAM",SUMIFS('GCAM By Region By Sector'!L:L,'GCAM By Region By Sector'!$C:$C,$C123,'GCAM By Region By Sector'!$B:$B,$B123)*10^3,SUMIFS('EPS Emissions'!M:M,'EPS Emissions'!$D:$D,'BAU Sector &amp; Region Breakout'!$C123,'EPS Emissions'!$C:$C,'BAU Sector &amp; Region Breakout'!$B123))</f>
        <v>91.561124582429969</v>
      </c>
      <c r="M123" s="2">
        <f>IF($A123="GCAM",SUMIFS('GCAM By Region By Sector'!M:M,'GCAM By Region By Sector'!$C:$C,$C123,'GCAM By Region By Sector'!$B:$B,$B123)*10^3,SUMIFS('EPS Emissions'!N:N,'EPS Emissions'!$D:$D,'BAU Sector &amp; Region Breakout'!$C123,'EPS Emissions'!$C:$C,'BAU Sector &amp; Region Breakout'!$B123))</f>
        <v>92.012290082180357</v>
      </c>
      <c r="N123" s="2">
        <f>IF($A123="GCAM",SUMIFS('GCAM By Region By Sector'!N:N,'GCAM By Region By Sector'!$C:$C,$C123,'GCAM By Region By Sector'!$B:$B,$B123)*10^3,SUMIFS('EPS Emissions'!O:O,'EPS Emissions'!$D:$D,'BAU Sector &amp; Region Breakout'!$C123,'EPS Emissions'!$C:$C,'BAU Sector &amp; Region Breakout'!$B123))</f>
        <v>92.463455581930731</v>
      </c>
      <c r="O123" s="2">
        <f>IF($A123="GCAM",SUMIFS('GCAM By Region By Sector'!O:O,'GCAM By Region By Sector'!$C:$C,$C123,'GCAM By Region By Sector'!$B:$B,$B123)*10^3,SUMIFS('EPS Emissions'!P:P,'EPS Emissions'!$D:$D,'BAU Sector &amp; Region Breakout'!$C123,'EPS Emissions'!$C:$C,'BAU Sector &amp; Region Breakout'!$B123))</f>
        <v>92.763210886345703</v>
      </c>
      <c r="P123" s="2">
        <f>IF($A123="GCAM",SUMIFS('GCAM By Region By Sector'!P:P,'GCAM By Region By Sector'!$C:$C,$C123,'GCAM By Region By Sector'!$B:$B,$B123)*10^3,SUMIFS('EPS Emissions'!Q:Q,'EPS Emissions'!$D:$D,'BAU Sector &amp; Region Breakout'!$C123,'EPS Emissions'!$C:$C,'BAU Sector &amp; Region Breakout'!$B123))</f>
        <v>93.062966190760676</v>
      </c>
      <c r="Q123" s="2">
        <f>IF($A123="GCAM",SUMIFS('GCAM By Region By Sector'!Q:Q,'GCAM By Region By Sector'!$C:$C,$C123,'GCAM By Region By Sector'!$B:$B,$B123)*10^3,SUMIFS('EPS Emissions'!R:R,'EPS Emissions'!$D:$D,'BAU Sector &amp; Region Breakout'!$C123,'EPS Emissions'!$C:$C,'BAU Sector &amp; Region Breakout'!$B123))</f>
        <v>93.362721495175649</v>
      </c>
      <c r="R123" s="2">
        <f>IF($A123="GCAM",SUMIFS('GCAM By Region By Sector'!R:R,'GCAM By Region By Sector'!$C:$C,$C123,'GCAM By Region By Sector'!$B:$B,$B123)*10^3,SUMIFS('EPS Emissions'!S:S,'EPS Emissions'!$D:$D,'BAU Sector &amp; Region Breakout'!$C123,'EPS Emissions'!$C:$C,'BAU Sector &amp; Region Breakout'!$B123))</f>
        <v>93.662476799590621</v>
      </c>
      <c r="S123" s="2">
        <f>IF($A123="GCAM",SUMIFS('GCAM By Region By Sector'!S:S,'GCAM By Region By Sector'!$C:$C,$C123,'GCAM By Region By Sector'!$B:$B,$B123)*10^3,SUMIFS('EPS Emissions'!T:T,'EPS Emissions'!$D:$D,'BAU Sector &amp; Region Breakout'!$C123,'EPS Emissions'!$C:$C,'BAU Sector &amp; Region Breakout'!$B123))</f>
        <v>93.962232104005608</v>
      </c>
      <c r="T123" s="2">
        <f>IF($A123="GCAM",SUMIFS('GCAM By Region By Sector'!T:T,'GCAM By Region By Sector'!$C:$C,$C123,'GCAM By Region By Sector'!$B:$B,$B123)*10^3,SUMIFS('EPS Emissions'!U:U,'EPS Emissions'!$D:$D,'BAU Sector &amp; Region Breakout'!$C123,'EPS Emissions'!$C:$C,'BAU Sector &amp; Region Breakout'!$B123))</f>
        <v>94.695926003170854</v>
      </c>
      <c r="U123" s="2">
        <f>IF($A123="GCAM",SUMIFS('GCAM By Region By Sector'!U:U,'GCAM By Region By Sector'!$C:$C,$C123,'GCAM By Region By Sector'!$B:$B,$B123)*10^3,SUMIFS('EPS Emissions'!V:V,'EPS Emissions'!$D:$D,'BAU Sector &amp; Region Breakout'!$C123,'EPS Emissions'!$C:$C,'BAU Sector &amp; Region Breakout'!$B123))</f>
        <v>95.429619902336086</v>
      </c>
      <c r="V123" s="2">
        <f>IF($A123="GCAM",SUMIFS('GCAM By Region By Sector'!V:V,'GCAM By Region By Sector'!$C:$C,$C123,'GCAM By Region By Sector'!$B:$B,$B123)*10^3,SUMIFS('EPS Emissions'!W:W,'EPS Emissions'!$D:$D,'BAU Sector &amp; Region Breakout'!$C123,'EPS Emissions'!$C:$C,'BAU Sector &amp; Region Breakout'!$B123))</f>
        <v>96.163313801501332</v>
      </c>
      <c r="W123" s="2">
        <f>IF($A123="GCAM",SUMIFS('GCAM By Region By Sector'!W:W,'GCAM By Region By Sector'!$C:$C,$C123,'GCAM By Region By Sector'!$B:$B,$B123)*10^3,SUMIFS('EPS Emissions'!X:X,'EPS Emissions'!$D:$D,'BAU Sector &amp; Region Breakout'!$C123,'EPS Emissions'!$C:$C,'BAU Sector &amp; Region Breakout'!$B123))</f>
        <v>96.897007700666578</v>
      </c>
      <c r="X123" s="2">
        <f>IF($A123="GCAM",SUMIFS('GCAM By Region By Sector'!X:X,'GCAM By Region By Sector'!$C:$C,$C123,'GCAM By Region By Sector'!$B:$B,$B123)*10^3,SUMIFS('EPS Emissions'!Y:Y,'EPS Emissions'!$D:$D,'BAU Sector &amp; Region Breakout'!$C123,'EPS Emissions'!$C:$C,'BAU Sector &amp; Region Breakout'!$B123))</f>
        <v>97.630701599831824</v>
      </c>
      <c r="Y123" s="2">
        <f>IF($A123="GCAM",SUMIFS('GCAM By Region By Sector'!Y:Y,'GCAM By Region By Sector'!$C:$C,$C123,'GCAM By Region By Sector'!$B:$B,$B123)*10^3,SUMIFS('EPS Emissions'!Z:Z,'EPS Emissions'!$D:$D,'BAU Sector &amp; Region Breakout'!$C123,'EPS Emissions'!$C:$C,'BAU Sector &amp; Region Breakout'!$B123))</f>
        <v>98.71693446070374</v>
      </c>
      <c r="Z123" s="2">
        <f>IF($A123="GCAM",SUMIFS('GCAM By Region By Sector'!Z:Z,'GCAM By Region By Sector'!$C:$C,$C123,'GCAM By Region By Sector'!$B:$B,$B123)*10^3,SUMIFS('EPS Emissions'!AA:AA,'EPS Emissions'!$D:$D,'BAU Sector &amp; Region Breakout'!$C123,'EPS Emissions'!$C:$C,'BAU Sector &amp; Region Breakout'!$B123))</f>
        <v>99.803167321575671</v>
      </c>
      <c r="AA123" s="2">
        <f>IF($A123="GCAM",SUMIFS('GCAM By Region By Sector'!AA:AA,'GCAM By Region By Sector'!$C:$C,$C123,'GCAM By Region By Sector'!$B:$B,$B123)*10^3,SUMIFS('EPS Emissions'!AB:AB,'EPS Emissions'!$D:$D,'BAU Sector &amp; Region Breakout'!$C123,'EPS Emissions'!$C:$C,'BAU Sector &amp; Region Breakout'!$B123))</f>
        <v>100.88940018244759</v>
      </c>
      <c r="AB123" s="2">
        <f>IF($A123="GCAM",SUMIFS('GCAM By Region By Sector'!AB:AB,'GCAM By Region By Sector'!$C:$C,$C123,'GCAM By Region By Sector'!$B:$B,$B123)*10^3,SUMIFS('EPS Emissions'!AC:AC,'EPS Emissions'!$D:$D,'BAU Sector &amp; Region Breakout'!$C123,'EPS Emissions'!$C:$C,'BAU Sector &amp; Region Breakout'!$B123))</f>
        <v>101.9756330433195</v>
      </c>
      <c r="AC123" s="2">
        <f>IF($A123="GCAM",SUMIFS('GCAM By Region By Sector'!AC:AC,'GCAM By Region By Sector'!$C:$C,$C123,'GCAM By Region By Sector'!$B:$B,$B123)*10^3,SUMIFS('EPS Emissions'!AD:AD,'EPS Emissions'!$D:$D,'BAU Sector &amp; Region Breakout'!$C123,'EPS Emissions'!$C:$C,'BAU Sector &amp; Region Breakout'!$B123))</f>
        <v>103.06186590419144</v>
      </c>
      <c r="AD123" s="2">
        <f>IF($A123="GCAM",SUMIFS('GCAM By Region By Sector'!AD:AD,'GCAM By Region By Sector'!$C:$C,$C123,'GCAM By Region By Sector'!$B:$B,$B123)*10^3,SUMIFS('EPS Emissions'!AE:AE,'EPS Emissions'!$D:$D,'BAU Sector &amp; Region Breakout'!$C123,'EPS Emissions'!$C:$C,'BAU Sector &amp; Region Breakout'!$B123))</f>
        <v>103.81822628801437</v>
      </c>
      <c r="AE123" s="2">
        <f>IF($A123="GCAM",SUMIFS('GCAM By Region By Sector'!AE:AE,'GCAM By Region By Sector'!$C:$C,$C123,'GCAM By Region By Sector'!$B:$B,$B123)*10^3,SUMIFS('EPS Emissions'!AF:AF,'EPS Emissions'!$D:$D,'BAU Sector &amp; Region Breakout'!$C123,'EPS Emissions'!$C:$C,'BAU Sector &amp; Region Breakout'!$B123))</f>
        <v>104.57458667183732</v>
      </c>
      <c r="AF123" s="2">
        <f>IF($A123="GCAM",SUMIFS('GCAM By Region By Sector'!AF:AF,'GCAM By Region By Sector'!$C:$C,$C123,'GCAM By Region By Sector'!$B:$B,$B123)*10^3,SUMIFS('EPS Emissions'!AG:AG,'EPS Emissions'!$D:$D,'BAU Sector &amp; Region Breakout'!$C123,'EPS Emissions'!$C:$C,'BAU Sector &amp; Region Breakout'!$B123))</f>
        <v>105.33094705566027</v>
      </c>
      <c r="AG123" s="2">
        <f>IF($A123="GCAM",SUMIFS('GCAM By Region By Sector'!AG:AG,'GCAM By Region By Sector'!$C:$C,$C123,'GCAM By Region By Sector'!$B:$B,$B123)*10^3,SUMIFS('EPS Emissions'!AH:AH,'EPS Emissions'!$D:$D,'BAU Sector &amp; Region Breakout'!$C123,'EPS Emissions'!$C:$C,'BAU Sector &amp; Region Breakout'!$B123))</f>
        <v>106.08730743948323</v>
      </c>
      <c r="AH123" s="2">
        <f>IF($A123="GCAM",SUMIFS('GCAM By Region By Sector'!AH:AH,'GCAM By Region By Sector'!$C:$C,$C123,'GCAM By Region By Sector'!$B:$B,$B123)*10^3,SUMIFS('EPS Emissions'!AI:AI,'EPS Emissions'!$D:$D,'BAU Sector &amp; Region Breakout'!$C123,'EPS Emissions'!$C:$C,'BAU Sector &amp; Region Breakout'!$B123))</f>
        <v>106.84366782330616</v>
      </c>
    </row>
    <row r="124" spans="1:34" x14ac:dyDescent="0.35">
      <c r="A124" t="str">
        <f>VLOOKUP(B124,'BAU Global Total'!A$3:C$34,3,FALSE)</f>
        <v>GCAM</v>
      </c>
      <c r="B124" t="s">
        <v>28</v>
      </c>
      <c r="C124" t="s">
        <v>62</v>
      </c>
      <c r="D124" s="2">
        <f>IF($A124="GCAM",SUMIFS('GCAM By Region By Sector'!D:D,'GCAM By Region By Sector'!$C:$C,$C124,'GCAM By Region By Sector'!$B:$B,$B124)*10^3,SUMIFS('EPS Emissions'!E:E,'EPS Emissions'!$D:$D,'BAU Sector &amp; Region Breakout'!$C124,'EPS Emissions'!$C:$C,'BAU Sector &amp; Region Breakout'!$B124))</f>
        <v>-7.9658516705000002</v>
      </c>
      <c r="E124" s="2">
        <f>IF($A124="GCAM",SUMIFS('GCAM By Region By Sector'!E:E,'GCAM By Region By Sector'!$C:$C,$C124,'GCAM By Region By Sector'!$B:$B,$B124)*10^3,SUMIFS('EPS Emissions'!F:F,'EPS Emissions'!$D:$D,'BAU Sector &amp; Region Breakout'!$C124,'EPS Emissions'!$C:$C,'BAU Sector &amp; Region Breakout'!$B124))</f>
        <v>-8.7092966307995283</v>
      </c>
      <c r="F124" s="2">
        <f>IF($A124="GCAM",SUMIFS('GCAM By Region By Sector'!F:F,'GCAM By Region By Sector'!$C:$C,$C124,'GCAM By Region By Sector'!$B:$B,$B124)*10^3,SUMIFS('EPS Emissions'!G:G,'EPS Emissions'!$D:$D,'BAU Sector &amp; Region Breakout'!$C124,'EPS Emissions'!$C:$C,'BAU Sector &amp; Region Breakout'!$B124))</f>
        <v>-9.4527415910990573</v>
      </c>
      <c r="G124" s="2">
        <f>IF($A124="GCAM",SUMIFS('GCAM By Region By Sector'!G:G,'GCAM By Region By Sector'!$C:$C,$C124,'GCAM By Region By Sector'!$B:$B,$B124)*10^3,SUMIFS('EPS Emissions'!H:H,'EPS Emissions'!$D:$D,'BAU Sector &amp; Region Breakout'!$C124,'EPS Emissions'!$C:$C,'BAU Sector &amp; Region Breakout'!$B124))</f>
        <v>-10.196186551398586</v>
      </c>
      <c r="H124" s="2">
        <f>IF($A124="GCAM",SUMIFS('GCAM By Region By Sector'!H:H,'GCAM By Region By Sector'!$C:$C,$C124,'GCAM By Region By Sector'!$B:$B,$B124)*10^3,SUMIFS('EPS Emissions'!I:I,'EPS Emissions'!$D:$D,'BAU Sector &amp; Region Breakout'!$C124,'EPS Emissions'!$C:$C,'BAU Sector &amp; Region Breakout'!$B124))</f>
        <v>-10.939631511698115</v>
      </c>
      <c r="I124" s="2">
        <f>IF($A124="GCAM",SUMIFS('GCAM By Region By Sector'!I:I,'GCAM By Region By Sector'!$C:$C,$C124,'GCAM By Region By Sector'!$B:$B,$B124)*10^3,SUMIFS('EPS Emissions'!J:J,'EPS Emissions'!$D:$D,'BAU Sector &amp; Region Breakout'!$C124,'EPS Emissions'!$C:$C,'BAU Sector &amp; Region Breakout'!$B124))</f>
        <v>-11.683076471997644</v>
      </c>
      <c r="J124" s="2">
        <f>IF($A124="GCAM",SUMIFS('GCAM By Region By Sector'!J:J,'GCAM By Region By Sector'!$C:$C,$C124,'GCAM By Region By Sector'!$B:$B,$B124)*10^3,SUMIFS('EPS Emissions'!K:K,'EPS Emissions'!$D:$D,'BAU Sector &amp; Region Breakout'!$C124,'EPS Emissions'!$C:$C,'BAU Sector &amp; Region Breakout'!$B124))</f>
        <v>-12.151191732030533</v>
      </c>
      <c r="K124" s="2">
        <f>IF($A124="GCAM",SUMIFS('GCAM By Region By Sector'!K:K,'GCAM By Region By Sector'!$C:$C,$C124,'GCAM By Region By Sector'!$B:$B,$B124)*10^3,SUMIFS('EPS Emissions'!L:L,'EPS Emissions'!$D:$D,'BAU Sector &amp; Region Breakout'!$C124,'EPS Emissions'!$C:$C,'BAU Sector &amp; Region Breakout'!$B124))</f>
        <v>-12.61930699206342</v>
      </c>
      <c r="L124" s="2">
        <f>IF($A124="GCAM",SUMIFS('GCAM By Region By Sector'!L:L,'GCAM By Region By Sector'!$C:$C,$C124,'GCAM By Region By Sector'!$B:$B,$B124)*10^3,SUMIFS('EPS Emissions'!M:M,'EPS Emissions'!$D:$D,'BAU Sector &amp; Region Breakout'!$C124,'EPS Emissions'!$C:$C,'BAU Sector &amp; Region Breakout'!$B124))</f>
        <v>-13.087422252096305</v>
      </c>
      <c r="M124" s="2">
        <f>IF($A124="GCAM",SUMIFS('GCAM By Region By Sector'!M:M,'GCAM By Region By Sector'!$C:$C,$C124,'GCAM By Region By Sector'!$B:$B,$B124)*10^3,SUMIFS('EPS Emissions'!N:N,'EPS Emissions'!$D:$D,'BAU Sector &amp; Region Breakout'!$C124,'EPS Emissions'!$C:$C,'BAU Sector &amp; Region Breakout'!$B124))</f>
        <v>-13.555537512129193</v>
      </c>
      <c r="N124" s="2">
        <f>IF($A124="GCAM",SUMIFS('GCAM By Region By Sector'!N:N,'GCAM By Region By Sector'!$C:$C,$C124,'GCAM By Region By Sector'!$B:$B,$B124)*10^3,SUMIFS('EPS Emissions'!O:O,'EPS Emissions'!$D:$D,'BAU Sector &amp; Region Breakout'!$C124,'EPS Emissions'!$C:$C,'BAU Sector &amp; Region Breakout'!$B124))</f>
        <v>-14.02365277216208</v>
      </c>
      <c r="O124" s="2">
        <f>IF($A124="GCAM",SUMIFS('GCAM By Region By Sector'!O:O,'GCAM By Region By Sector'!$C:$C,$C124,'GCAM By Region By Sector'!$B:$B,$B124)*10^3,SUMIFS('EPS Emissions'!P:P,'EPS Emissions'!$D:$D,'BAU Sector &amp; Region Breakout'!$C124,'EPS Emissions'!$C:$C,'BAU Sector &amp; Region Breakout'!$B124))</f>
        <v>-14.451049847728273</v>
      </c>
      <c r="P124" s="2">
        <f>IF($A124="GCAM",SUMIFS('GCAM By Region By Sector'!P:P,'GCAM By Region By Sector'!$C:$C,$C124,'GCAM By Region By Sector'!$B:$B,$B124)*10^3,SUMIFS('EPS Emissions'!Q:Q,'EPS Emissions'!$D:$D,'BAU Sector &amp; Region Breakout'!$C124,'EPS Emissions'!$C:$C,'BAU Sector &amp; Region Breakout'!$B124))</f>
        <v>-14.878446923294467</v>
      </c>
      <c r="Q124" s="2">
        <f>IF($A124="GCAM",SUMIFS('GCAM By Region By Sector'!Q:Q,'GCAM By Region By Sector'!$C:$C,$C124,'GCAM By Region By Sector'!$B:$B,$B124)*10^3,SUMIFS('EPS Emissions'!R:R,'EPS Emissions'!$D:$D,'BAU Sector &amp; Region Breakout'!$C124,'EPS Emissions'!$C:$C,'BAU Sector &amp; Region Breakout'!$B124))</f>
        <v>-15.305843998860661</v>
      </c>
      <c r="R124" s="2">
        <f>IF($A124="GCAM",SUMIFS('GCAM By Region By Sector'!R:R,'GCAM By Region By Sector'!$C:$C,$C124,'GCAM By Region By Sector'!$B:$B,$B124)*10^3,SUMIFS('EPS Emissions'!S:S,'EPS Emissions'!$D:$D,'BAU Sector &amp; Region Breakout'!$C124,'EPS Emissions'!$C:$C,'BAU Sector &amp; Region Breakout'!$B124))</f>
        <v>-15.733241074426855</v>
      </c>
      <c r="S124" s="2">
        <f>IF($A124="GCAM",SUMIFS('GCAM By Region By Sector'!S:S,'GCAM By Region By Sector'!$C:$C,$C124,'GCAM By Region By Sector'!$B:$B,$B124)*10^3,SUMIFS('EPS Emissions'!T:T,'EPS Emissions'!$D:$D,'BAU Sector &amp; Region Breakout'!$C124,'EPS Emissions'!$C:$C,'BAU Sector &amp; Region Breakout'!$B124))</f>
        <v>-16.160638149993048</v>
      </c>
      <c r="T124" s="2">
        <f>IF($A124="GCAM",SUMIFS('GCAM By Region By Sector'!T:T,'GCAM By Region By Sector'!$C:$C,$C124,'GCAM By Region By Sector'!$B:$B,$B124)*10^3,SUMIFS('EPS Emissions'!U:U,'EPS Emissions'!$D:$D,'BAU Sector &amp; Region Breakout'!$C124,'EPS Emissions'!$C:$C,'BAU Sector &amp; Region Breakout'!$B124))</f>
        <v>-16.761806926683491</v>
      </c>
      <c r="U124" s="2">
        <f>IF($A124="GCAM",SUMIFS('GCAM By Region By Sector'!U:U,'GCAM By Region By Sector'!$C:$C,$C124,'GCAM By Region By Sector'!$B:$B,$B124)*10^3,SUMIFS('EPS Emissions'!V:V,'EPS Emissions'!$D:$D,'BAU Sector &amp; Region Breakout'!$C124,'EPS Emissions'!$C:$C,'BAU Sector &amp; Region Breakout'!$B124))</f>
        <v>-17.36297570337393</v>
      </c>
      <c r="V124" s="2">
        <f>IF($A124="GCAM",SUMIFS('GCAM By Region By Sector'!V:V,'GCAM By Region By Sector'!$C:$C,$C124,'GCAM By Region By Sector'!$B:$B,$B124)*10^3,SUMIFS('EPS Emissions'!W:W,'EPS Emissions'!$D:$D,'BAU Sector &amp; Region Breakout'!$C124,'EPS Emissions'!$C:$C,'BAU Sector &amp; Region Breakout'!$B124))</f>
        <v>-17.964144480064373</v>
      </c>
      <c r="W124" s="2">
        <f>IF($A124="GCAM",SUMIFS('GCAM By Region By Sector'!W:W,'GCAM By Region By Sector'!$C:$C,$C124,'GCAM By Region By Sector'!$B:$B,$B124)*10^3,SUMIFS('EPS Emissions'!X:X,'EPS Emissions'!$D:$D,'BAU Sector &amp; Region Breakout'!$C124,'EPS Emissions'!$C:$C,'BAU Sector &amp; Region Breakout'!$B124))</f>
        <v>-18.565313256754816</v>
      </c>
      <c r="X124" s="2">
        <f>IF($A124="GCAM",SUMIFS('GCAM By Region By Sector'!X:X,'GCAM By Region By Sector'!$C:$C,$C124,'GCAM By Region By Sector'!$B:$B,$B124)*10^3,SUMIFS('EPS Emissions'!Y:Y,'EPS Emissions'!$D:$D,'BAU Sector &amp; Region Breakout'!$C124,'EPS Emissions'!$C:$C,'BAU Sector &amp; Region Breakout'!$B124))</f>
        <v>-19.166482033445259</v>
      </c>
      <c r="Y124" s="2">
        <f>IF($A124="GCAM",SUMIFS('GCAM By Region By Sector'!Y:Y,'GCAM By Region By Sector'!$C:$C,$C124,'GCAM By Region By Sector'!$B:$B,$B124)*10^3,SUMIFS('EPS Emissions'!Z:Z,'EPS Emissions'!$D:$D,'BAU Sector &amp; Region Breakout'!$C124,'EPS Emissions'!$C:$C,'BAU Sector &amp; Region Breakout'!$B124))</f>
        <v>-19.973290538560921</v>
      </c>
      <c r="Z124" s="2">
        <f>IF($A124="GCAM",SUMIFS('GCAM By Region By Sector'!Z:Z,'GCAM By Region By Sector'!$C:$C,$C124,'GCAM By Region By Sector'!$B:$B,$B124)*10^3,SUMIFS('EPS Emissions'!AA:AA,'EPS Emissions'!$D:$D,'BAU Sector &amp; Region Breakout'!$C124,'EPS Emissions'!$C:$C,'BAU Sector &amp; Region Breakout'!$B124))</f>
        <v>-20.780099043676579</v>
      </c>
      <c r="AA124" s="2">
        <f>IF($A124="GCAM",SUMIFS('GCAM By Region By Sector'!AA:AA,'GCAM By Region By Sector'!$C:$C,$C124,'GCAM By Region By Sector'!$B:$B,$B124)*10^3,SUMIFS('EPS Emissions'!AB:AB,'EPS Emissions'!$D:$D,'BAU Sector &amp; Region Breakout'!$C124,'EPS Emissions'!$C:$C,'BAU Sector &amp; Region Breakout'!$B124))</f>
        <v>-21.586907548792237</v>
      </c>
      <c r="AB124" s="2">
        <f>IF($A124="GCAM",SUMIFS('GCAM By Region By Sector'!AB:AB,'GCAM By Region By Sector'!$C:$C,$C124,'GCAM By Region By Sector'!$B:$B,$B124)*10^3,SUMIFS('EPS Emissions'!AC:AC,'EPS Emissions'!$D:$D,'BAU Sector &amp; Region Breakout'!$C124,'EPS Emissions'!$C:$C,'BAU Sector &amp; Region Breakout'!$B124))</f>
        <v>-22.393716053907898</v>
      </c>
      <c r="AC124" s="2">
        <f>IF($A124="GCAM",SUMIFS('GCAM By Region By Sector'!AC:AC,'GCAM By Region By Sector'!$C:$C,$C124,'GCAM By Region By Sector'!$B:$B,$B124)*10^3,SUMIFS('EPS Emissions'!AD:AD,'EPS Emissions'!$D:$D,'BAU Sector &amp; Region Breakout'!$C124,'EPS Emissions'!$C:$C,'BAU Sector &amp; Region Breakout'!$B124))</f>
        <v>-23.200524559023556</v>
      </c>
      <c r="AD124" s="2">
        <f>IF($A124="GCAM",SUMIFS('GCAM By Region By Sector'!AD:AD,'GCAM By Region By Sector'!$C:$C,$C124,'GCAM By Region By Sector'!$B:$B,$B124)*10^3,SUMIFS('EPS Emissions'!AE:AE,'EPS Emissions'!$D:$D,'BAU Sector &amp; Region Breakout'!$C124,'EPS Emissions'!$C:$C,'BAU Sector &amp; Region Breakout'!$B124))</f>
        <v>-23.925462158579784</v>
      </c>
      <c r="AE124" s="2">
        <f>IF($A124="GCAM",SUMIFS('GCAM By Region By Sector'!AE:AE,'GCAM By Region By Sector'!$C:$C,$C124,'GCAM By Region By Sector'!$B:$B,$B124)*10^3,SUMIFS('EPS Emissions'!AF:AF,'EPS Emissions'!$D:$D,'BAU Sector &amp; Region Breakout'!$C124,'EPS Emissions'!$C:$C,'BAU Sector &amp; Region Breakout'!$B124))</f>
        <v>-24.650399758136011</v>
      </c>
      <c r="AF124" s="2">
        <f>IF($A124="GCAM",SUMIFS('GCAM By Region By Sector'!AF:AF,'GCAM By Region By Sector'!$C:$C,$C124,'GCAM By Region By Sector'!$B:$B,$B124)*10^3,SUMIFS('EPS Emissions'!AG:AG,'EPS Emissions'!$D:$D,'BAU Sector &amp; Region Breakout'!$C124,'EPS Emissions'!$C:$C,'BAU Sector &amp; Region Breakout'!$B124))</f>
        <v>-25.375337357692239</v>
      </c>
      <c r="AG124" s="2">
        <f>IF($A124="GCAM",SUMIFS('GCAM By Region By Sector'!AG:AG,'GCAM By Region By Sector'!$C:$C,$C124,'GCAM By Region By Sector'!$B:$B,$B124)*10^3,SUMIFS('EPS Emissions'!AH:AH,'EPS Emissions'!$D:$D,'BAU Sector &amp; Region Breakout'!$C124,'EPS Emissions'!$C:$C,'BAU Sector &amp; Region Breakout'!$B124))</f>
        <v>-26.100274957248466</v>
      </c>
      <c r="AH124" s="2">
        <f>IF($A124="GCAM",SUMIFS('GCAM By Region By Sector'!AH:AH,'GCAM By Region By Sector'!$C:$C,$C124,'GCAM By Region By Sector'!$B:$B,$B124)*10^3,SUMIFS('EPS Emissions'!AI:AI,'EPS Emissions'!$D:$D,'BAU Sector &amp; Region Breakout'!$C124,'EPS Emissions'!$C:$C,'BAU Sector &amp; Region Breakout'!$B124))</f>
        <v>-26.825212556804694</v>
      </c>
    </row>
    <row r="125" spans="1:34" x14ac:dyDescent="0.35">
      <c r="A125" t="str">
        <f>VLOOKUP(B125,'BAU Global Total'!A$3:C$34,3,FALSE)</f>
        <v>GCAM</v>
      </c>
      <c r="B125" t="s">
        <v>28</v>
      </c>
      <c r="C125" t="s">
        <v>63</v>
      </c>
      <c r="D125" s="2">
        <f>IF($A125="GCAM",SUMIFS('GCAM By Region By Sector'!D:D,'GCAM By Region By Sector'!$C:$C,$C125,'GCAM By Region By Sector'!$B:$B,$B125)*10^3,SUMIFS('EPS Emissions'!E:E,'EPS Emissions'!$D:$D,'BAU Sector &amp; Region Breakout'!$C125,'EPS Emissions'!$C:$C,'BAU Sector &amp; Region Breakout'!$B125))</f>
        <v>18.502269725459961</v>
      </c>
      <c r="E125" s="2">
        <f>IF($A125="GCAM",SUMIFS('GCAM By Region By Sector'!E:E,'GCAM By Region By Sector'!$C:$C,$C125,'GCAM By Region By Sector'!$B:$B,$B125)*10^3,SUMIFS('EPS Emissions'!F:F,'EPS Emissions'!$D:$D,'BAU Sector &amp; Region Breakout'!$C125,'EPS Emissions'!$C:$C,'BAU Sector &amp; Region Breakout'!$B125))</f>
        <v>19.560469899505861</v>
      </c>
      <c r="F125" s="2">
        <f>IF($A125="GCAM",SUMIFS('GCAM By Region By Sector'!F:F,'GCAM By Region By Sector'!$C:$C,$C125,'GCAM By Region By Sector'!$B:$B,$B125)*10^3,SUMIFS('EPS Emissions'!G:G,'EPS Emissions'!$D:$D,'BAU Sector &amp; Region Breakout'!$C125,'EPS Emissions'!$C:$C,'BAU Sector &amp; Region Breakout'!$B125))</f>
        <v>20.618670073551765</v>
      </c>
      <c r="G125" s="2">
        <f>IF($A125="GCAM",SUMIFS('GCAM By Region By Sector'!G:G,'GCAM By Region By Sector'!$C:$C,$C125,'GCAM By Region By Sector'!$B:$B,$B125)*10^3,SUMIFS('EPS Emissions'!H:H,'EPS Emissions'!$D:$D,'BAU Sector &amp; Region Breakout'!$C125,'EPS Emissions'!$C:$C,'BAU Sector &amp; Region Breakout'!$B125))</f>
        <v>21.676870247597662</v>
      </c>
      <c r="H125" s="2">
        <f>IF($A125="GCAM",SUMIFS('GCAM By Region By Sector'!H:H,'GCAM By Region By Sector'!$C:$C,$C125,'GCAM By Region By Sector'!$B:$B,$B125)*10^3,SUMIFS('EPS Emissions'!I:I,'EPS Emissions'!$D:$D,'BAU Sector &amp; Region Breakout'!$C125,'EPS Emissions'!$C:$C,'BAU Sector &amp; Region Breakout'!$B125))</f>
        <v>22.735070421643563</v>
      </c>
      <c r="I125" s="2">
        <f>IF($A125="GCAM",SUMIFS('GCAM By Region By Sector'!I:I,'GCAM By Region By Sector'!$C:$C,$C125,'GCAM By Region By Sector'!$B:$B,$B125)*10^3,SUMIFS('EPS Emissions'!J:J,'EPS Emissions'!$D:$D,'BAU Sector &amp; Region Breakout'!$C125,'EPS Emissions'!$C:$C,'BAU Sector &amp; Region Breakout'!$B125))</f>
        <v>23.793270595689464</v>
      </c>
      <c r="J125" s="2">
        <f>IF($A125="GCAM",SUMIFS('GCAM By Region By Sector'!J:J,'GCAM By Region By Sector'!$C:$C,$C125,'GCAM By Region By Sector'!$B:$B,$B125)*10^3,SUMIFS('EPS Emissions'!K:K,'EPS Emissions'!$D:$D,'BAU Sector &amp; Region Breakout'!$C125,'EPS Emissions'!$C:$C,'BAU Sector &amp; Region Breakout'!$B125))</f>
        <v>24.783392781344553</v>
      </c>
      <c r="K125" s="2">
        <f>IF($A125="GCAM",SUMIFS('GCAM By Region By Sector'!K:K,'GCAM By Region By Sector'!$C:$C,$C125,'GCAM By Region By Sector'!$B:$B,$B125)*10^3,SUMIFS('EPS Emissions'!L:L,'EPS Emissions'!$D:$D,'BAU Sector &amp; Region Breakout'!$C125,'EPS Emissions'!$C:$C,'BAU Sector &amp; Region Breakout'!$B125))</f>
        <v>25.773514966999642</v>
      </c>
      <c r="L125" s="2">
        <f>IF($A125="GCAM",SUMIFS('GCAM By Region By Sector'!L:L,'GCAM By Region By Sector'!$C:$C,$C125,'GCAM By Region By Sector'!$B:$B,$B125)*10^3,SUMIFS('EPS Emissions'!M:M,'EPS Emissions'!$D:$D,'BAU Sector &amp; Region Breakout'!$C125,'EPS Emissions'!$C:$C,'BAU Sector &amp; Region Breakout'!$B125))</f>
        <v>26.763637152654727</v>
      </c>
      <c r="M125" s="2">
        <f>IF($A125="GCAM",SUMIFS('GCAM By Region By Sector'!M:M,'GCAM By Region By Sector'!$C:$C,$C125,'GCAM By Region By Sector'!$B:$B,$B125)*10^3,SUMIFS('EPS Emissions'!N:N,'EPS Emissions'!$D:$D,'BAU Sector &amp; Region Breakout'!$C125,'EPS Emissions'!$C:$C,'BAU Sector &amp; Region Breakout'!$B125))</f>
        <v>27.753759338309813</v>
      </c>
      <c r="N125" s="2">
        <f>IF($A125="GCAM",SUMIFS('GCAM By Region By Sector'!N:N,'GCAM By Region By Sector'!$C:$C,$C125,'GCAM By Region By Sector'!$B:$B,$B125)*10^3,SUMIFS('EPS Emissions'!O:O,'EPS Emissions'!$D:$D,'BAU Sector &amp; Region Breakout'!$C125,'EPS Emissions'!$C:$C,'BAU Sector &amp; Region Breakout'!$B125))</f>
        <v>28.743881523964902</v>
      </c>
      <c r="O125" s="2">
        <f>IF($A125="GCAM",SUMIFS('GCAM By Region By Sector'!O:O,'GCAM By Region By Sector'!$C:$C,$C125,'GCAM By Region By Sector'!$B:$B,$B125)*10^3,SUMIFS('EPS Emissions'!P:P,'EPS Emissions'!$D:$D,'BAU Sector &amp; Region Breakout'!$C125,'EPS Emissions'!$C:$C,'BAU Sector &amp; Region Breakout'!$B125))</f>
        <v>29.581861773894722</v>
      </c>
      <c r="P125" s="2">
        <f>IF($A125="GCAM",SUMIFS('GCAM By Region By Sector'!P:P,'GCAM By Region By Sector'!$C:$C,$C125,'GCAM By Region By Sector'!$B:$B,$B125)*10^3,SUMIFS('EPS Emissions'!Q:Q,'EPS Emissions'!$D:$D,'BAU Sector &amp; Region Breakout'!$C125,'EPS Emissions'!$C:$C,'BAU Sector &amp; Region Breakout'!$B125))</f>
        <v>30.419842023824547</v>
      </c>
      <c r="Q125" s="2">
        <f>IF($A125="GCAM",SUMIFS('GCAM By Region By Sector'!Q:Q,'GCAM By Region By Sector'!$C:$C,$C125,'GCAM By Region By Sector'!$B:$B,$B125)*10^3,SUMIFS('EPS Emissions'!R:R,'EPS Emissions'!$D:$D,'BAU Sector &amp; Region Breakout'!$C125,'EPS Emissions'!$C:$C,'BAU Sector &amp; Region Breakout'!$B125))</f>
        <v>31.257822273754364</v>
      </c>
      <c r="R125" s="2">
        <f>IF($A125="GCAM",SUMIFS('GCAM By Region By Sector'!R:R,'GCAM By Region By Sector'!$C:$C,$C125,'GCAM By Region By Sector'!$B:$B,$B125)*10^3,SUMIFS('EPS Emissions'!S:S,'EPS Emissions'!$D:$D,'BAU Sector &amp; Region Breakout'!$C125,'EPS Emissions'!$C:$C,'BAU Sector &amp; Region Breakout'!$B125))</f>
        <v>32.095802523684185</v>
      </c>
      <c r="S125" s="2">
        <f>IF($A125="GCAM",SUMIFS('GCAM By Region By Sector'!S:S,'GCAM By Region By Sector'!$C:$C,$C125,'GCAM By Region By Sector'!$B:$B,$B125)*10^3,SUMIFS('EPS Emissions'!T:T,'EPS Emissions'!$D:$D,'BAU Sector &amp; Region Breakout'!$C125,'EPS Emissions'!$C:$C,'BAU Sector &amp; Region Breakout'!$B125))</f>
        <v>32.933782773614006</v>
      </c>
      <c r="T125" s="2">
        <f>IF($A125="GCAM",SUMIFS('GCAM By Region By Sector'!T:T,'GCAM By Region By Sector'!$C:$C,$C125,'GCAM By Region By Sector'!$B:$B,$B125)*10^3,SUMIFS('EPS Emissions'!U:U,'EPS Emissions'!$D:$D,'BAU Sector &amp; Region Breakout'!$C125,'EPS Emissions'!$C:$C,'BAU Sector &amp; Region Breakout'!$B125))</f>
        <v>33.460960092066863</v>
      </c>
      <c r="U125" s="2">
        <f>IF($A125="GCAM",SUMIFS('GCAM By Region By Sector'!U:U,'GCAM By Region By Sector'!$C:$C,$C125,'GCAM By Region By Sector'!$B:$B,$B125)*10^3,SUMIFS('EPS Emissions'!V:V,'EPS Emissions'!$D:$D,'BAU Sector &amp; Region Breakout'!$C125,'EPS Emissions'!$C:$C,'BAU Sector &amp; Region Breakout'!$B125))</f>
        <v>33.988137410519727</v>
      </c>
      <c r="V125" s="2">
        <f>IF($A125="GCAM",SUMIFS('GCAM By Region By Sector'!V:V,'GCAM By Region By Sector'!$C:$C,$C125,'GCAM By Region By Sector'!$B:$B,$B125)*10^3,SUMIFS('EPS Emissions'!W:W,'EPS Emissions'!$D:$D,'BAU Sector &amp; Region Breakout'!$C125,'EPS Emissions'!$C:$C,'BAU Sector &amp; Region Breakout'!$B125))</f>
        <v>34.515314728972591</v>
      </c>
      <c r="W125" s="2">
        <f>IF($A125="GCAM",SUMIFS('GCAM By Region By Sector'!W:W,'GCAM By Region By Sector'!$C:$C,$C125,'GCAM By Region By Sector'!$B:$B,$B125)*10^3,SUMIFS('EPS Emissions'!X:X,'EPS Emissions'!$D:$D,'BAU Sector &amp; Region Breakout'!$C125,'EPS Emissions'!$C:$C,'BAU Sector &amp; Region Breakout'!$B125))</f>
        <v>35.042492047425448</v>
      </c>
      <c r="X125" s="2">
        <f>IF($A125="GCAM",SUMIFS('GCAM By Region By Sector'!X:X,'GCAM By Region By Sector'!$C:$C,$C125,'GCAM By Region By Sector'!$B:$B,$B125)*10^3,SUMIFS('EPS Emissions'!Y:Y,'EPS Emissions'!$D:$D,'BAU Sector &amp; Region Breakout'!$C125,'EPS Emissions'!$C:$C,'BAU Sector &amp; Region Breakout'!$B125))</f>
        <v>35.569669365878305</v>
      </c>
      <c r="Y125" s="2">
        <f>IF($A125="GCAM",SUMIFS('GCAM By Region By Sector'!Y:Y,'GCAM By Region By Sector'!$C:$C,$C125,'GCAM By Region By Sector'!$B:$B,$B125)*10^3,SUMIFS('EPS Emissions'!Z:Z,'EPS Emissions'!$D:$D,'BAU Sector &amp; Region Breakout'!$C125,'EPS Emissions'!$C:$C,'BAU Sector &amp; Region Breakout'!$B125))</f>
        <v>35.865114152158256</v>
      </c>
      <c r="Z125" s="2">
        <f>IF($A125="GCAM",SUMIFS('GCAM By Region By Sector'!Z:Z,'GCAM By Region By Sector'!$C:$C,$C125,'GCAM By Region By Sector'!$B:$B,$B125)*10^3,SUMIFS('EPS Emissions'!AA:AA,'EPS Emissions'!$D:$D,'BAU Sector &amp; Region Breakout'!$C125,'EPS Emissions'!$C:$C,'BAU Sector &amp; Region Breakout'!$B125))</f>
        <v>36.160558938438214</v>
      </c>
      <c r="AA125" s="2">
        <f>IF($A125="GCAM",SUMIFS('GCAM By Region By Sector'!AA:AA,'GCAM By Region By Sector'!$C:$C,$C125,'GCAM By Region By Sector'!$B:$B,$B125)*10^3,SUMIFS('EPS Emissions'!AB:AB,'EPS Emissions'!$D:$D,'BAU Sector &amp; Region Breakout'!$C125,'EPS Emissions'!$C:$C,'BAU Sector &amp; Region Breakout'!$B125))</f>
        <v>36.456003724718158</v>
      </c>
      <c r="AB125" s="2">
        <f>IF($A125="GCAM",SUMIFS('GCAM By Region By Sector'!AB:AB,'GCAM By Region By Sector'!$C:$C,$C125,'GCAM By Region By Sector'!$B:$B,$B125)*10^3,SUMIFS('EPS Emissions'!AC:AC,'EPS Emissions'!$D:$D,'BAU Sector &amp; Region Breakout'!$C125,'EPS Emissions'!$C:$C,'BAU Sector &amp; Region Breakout'!$B125))</f>
        <v>36.751448510998117</v>
      </c>
      <c r="AC125" s="2">
        <f>IF($A125="GCAM",SUMIFS('GCAM By Region By Sector'!AC:AC,'GCAM By Region By Sector'!$C:$C,$C125,'GCAM By Region By Sector'!$B:$B,$B125)*10^3,SUMIFS('EPS Emissions'!AD:AD,'EPS Emissions'!$D:$D,'BAU Sector &amp; Region Breakout'!$C125,'EPS Emissions'!$C:$C,'BAU Sector &amp; Region Breakout'!$B125))</f>
        <v>37.046893297278068</v>
      </c>
      <c r="AD125" s="2">
        <f>IF($A125="GCAM",SUMIFS('GCAM By Region By Sector'!AD:AD,'GCAM By Region By Sector'!$C:$C,$C125,'GCAM By Region By Sector'!$B:$B,$B125)*10^3,SUMIFS('EPS Emissions'!AE:AE,'EPS Emissions'!$D:$D,'BAU Sector &amp; Region Breakout'!$C125,'EPS Emissions'!$C:$C,'BAU Sector &amp; Region Breakout'!$B125))</f>
        <v>37.257396891262154</v>
      </c>
      <c r="AE125" s="2">
        <f>IF($A125="GCAM",SUMIFS('GCAM By Region By Sector'!AE:AE,'GCAM By Region By Sector'!$C:$C,$C125,'GCAM By Region By Sector'!$B:$B,$B125)*10^3,SUMIFS('EPS Emissions'!AF:AF,'EPS Emissions'!$D:$D,'BAU Sector &amp; Region Breakout'!$C125,'EPS Emissions'!$C:$C,'BAU Sector &amp; Region Breakout'!$B125))</f>
        <v>37.467900485246247</v>
      </c>
      <c r="AF125" s="2">
        <f>IF($A125="GCAM",SUMIFS('GCAM By Region By Sector'!AF:AF,'GCAM By Region By Sector'!$C:$C,$C125,'GCAM By Region By Sector'!$B:$B,$B125)*10^3,SUMIFS('EPS Emissions'!AG:AG,'EPS Emissions'!$D:$D,'BAU Sector &amp; Region Breakout'!$C125,'EPS Emissions'!$C:$C,'BAU Sector &amp; Region Breakout'!$B125))</f>
        <v>37.678404079230326</v>
      </c>
      <c r="AG125" s="2">
        <f>IF($A125="GCAM",SUMIFS('GCAM By Region By Sector'!AG:AG,'GCAM By Region By Sector'!$C:$C,$C125,'GCAM By Region By Sector'!$B:$B,$B125)*10^3,SUMIFS('EPS Emissions'!AH:AH,'EPS Emissions'!$D:$D,'BAU Sector &amp; Region Breakout'!$C125,'EPS Emissions'!$C:$C,'BAU Sector &amp; Region Breakout'!$B125))</f>
        <v>37.888907673214419</v>
      </c>
      <c r="AH125" s="2">
        <f>IF($A125="GCAM",SUMIFS('GCAM By Region By Sector'!AH:AH,'GCAM By Region By Sector'!$C:$C,$C125,'GCAM By Region By Sector'!$B:$B,$B125)*10^3,SUMIFS('EPS Emissions'!AI:AI,'EPS Emissions'!$D:$D,'BAU Sector &amp; Region Breakout'!$C125,'EPS Emissions'!$C:$C,'BAU Sector &amp; Region Breakout'!$B125))</f>
        <v>38.099411267198505</v>
      </c>
    </row>
    <row r="126" spans="1:34" x14ac:dyDescent="0.35">
      <c r="A126" t="str">
        <f>VLOOKUP(B126,'BAU Global Total'!A$3:C$34,3,FALSE)</f>
        <v>GCAM</v>
      </c>
      <c r="B126" t="s">
        <v>28</v>
      </c>
      <c r="C126" t="s">
        <v>64</v>
      </c>
      <c r="D126" s="2">
        <f>IF($A126="GCAM",SUMIFS('GCAM By Region By Sector'!D:D,'GCAM By Region By Sector'!$C:$C,$C126,'GCAM By Region By Sector'!$B:$B,$B126)*10^3,SUMIFS('EPS Emissions'!E:E,'EPS Emissions'!$D:$D,'BAU Sector &amp; Region Breakout'!$C126,'EPS Emissions'!$C:$C,'BAU Sector &amp; Region Breakout'!$B126))</f>
        <v>11.050897602717999</v>
      </c>
      <c r="E126" s="2">
        <f>IF($A126="GCAM",SUMIFS('GCAM By Region By Sector'!E:E,'GCAM By Region By Sector'!$C:$C,$C126,'GCAM By Region By Sector'!$B:$B,$B126)*10^3,SUMIFS('EPS Emissions'!F:F,'EPS Emissions'!$D:$D,'BAU Sector &amp; Region Breakout'!$C126,'EPS Emissions'!$C:$C,'BAU Sector &amp; Region Breakout'!$B126))</f>
        <v>11.465798497349597</v>
      </c>
      <c r="F126" s="2">
        <f>IF($A126="GCAM",SUMIFS('GCAM By Region By Sector'!F:F,'GCAM By Region By Sector'!$C:$C,$C126,'GCAM By Region By Sector'!$B:$B,$B126)*10^3,SUMIFS('EPS Emissions'!G:G,'EPS Emissions'!$D:$D,'BAU Sector &amp; Region Breakout'!$C126,'EPS Emissions'!$C:$C,'BAU Sector &amp; Region Breakout'!$B126))</f>
        <v>11.880699391981196</v>
      </c>
      <c r="G126" s="2">
        <f>IF($A126="GCAM",SUMIFS('GCAM By Region By Sector'!G:G,'GCAM By Region By Sector'!$C:$C,$C126,'GCAM By Region By Sector'!$B:$B,$B126)*10^3,SUMIFS('EPS Emissions'!H:H,'EPS Emissions'!$D:$D,'BAU Sector &amp; Region Breakout'!$C126,'EPS Emissions'!$C:$C,'BAU Sector &amp; Region Breakout'!$B126))</f>
        <v>12.295600286612794</v>
      </c>
      <c r="H126" s="2">
        <f>IF($A126="GCAM",SUMIFS('GCAM By Region By Sector'!H:H,'GCAM By Region By Sector'!$C:$C,$C126,'GCAM By Region By Sector'!$B:$B,$B126)*10^3,SUMIFS('EPS Emissions'!I:I,'EPS Emissions'!$D:$D,'BAU Sector &amp; Region Breakout'!$C126,'EPS Emissions'!$C:$C,'BAU Sector &amp; Region Breakout'!$B126))</f>
        <v>12.710501181244393</v>
      </c>
      <c r="I126" s="2">
        <f>IF($A126="GCAM",SUMIFS('GCAM By Region By Sector'!I:I,'GCAM By Region By Sector'!$C:$C,$C126,'GCAM By Region By Sector'!$B:$B,$B126)*10^3,SUMIFS('EPS Emissions'!J:J,'EPS Emissions'!$D:$D,'BAU Sector &amp; Region Breakout'!$C126,'EPS Emissions'!$C:$C,'BAU Sector &amp; Region Breakout'!$B126))</f>
        <v>13.125402075875991</v>
      </c>
      <c r="J126" s="2">
        <f>IF($A126="GCAM",SUMIFS('GCAM By Region By Sector'!J:J,'GCAM By Region By Sector'!$C:$C,$C126,'GCAM By Region By Sector'!$B:$B,$B126)*10^3,SUMIFS('EPS Emissions'!K:K,'EPS Emissions'!$D:$D,'BAU Sector &amp; Region Breakout'!$C126,'EPS Emissions'!$C:$C,'BAU Sector &amp; Region Breakout'!$B126))</f>
        <v>13.363951508806691</v>
      </c>
      <c r="K126" s="2">
        <f>IF($A126="GCAM",SUMIFS('GCAM By Region By Sector'!K:K,'GCAM By Region By Sector'!$C:$C,$C126,'GCAM By Region By Sector'!$B:$B,$B126)*10^3,SUMIFS('EPS Emissions'!L:L,'EPS Emissions'!$D:$D,'BAU Sector &amp; Region Breakout'!$C126,'EPS Emissions'!$C:$C,'BAU Sector &amp; Region Breakout'!$B126))</f>
        <v>13.602500941737395</v>
      </c>
      <c r="L126" s="2">
        <f>IF($A126="GCAM",SUMIFS('GCAM By Region By Sector'!L:L,'GCAM By Region By Sector'!$C:$C,$C126,'GCAM By Region By Sector'!$B:$B,$B126)*10^3,SUMIFS('EPS Emissions'!M:M,'EPS Emissions'!$D:$D,'BAU Sector &amp; Region Breakout'!$C126,'EPS Emissions'!$C:$C,'BAU Sector &amp; Region Breakout'!$B126))</f>
        <v>13.841050374668097</v>
      </c>
      <c r="M126" s="2">
        <f>IF($A126="GCAM",SUMIFS('GCAM By Region By Sector'!M:M,'GCAM By Region By Sector'!$C:$C,$C126,'GCAM By Region By Sector'!$B:$B,$B126)*10^3,SUMIFS('EPS Emissions'!N:N,'EPS Emissions'!$D:$D,'BAU Sector &amp; Region Breakout'!$C126,'EPS Emissions'!$C:$C,'BAU Sector &amp; Region Breakout'!$B126))</f>
        <v>14.079599807598798</v>
      </c>
      <c r="N126" s="2">
        <f>IF($A126="GCAM",SUMIFS('GCAM By Region By Sector'!N:N,'GCAM By Region By Sector'!$C:$C,$C126,'GCAM By Region By Sector'!$B:$B,$B126)*10^3,SUMIFS('EPS Emissions'!O:O,'EPS Emissions'!$D:$D,'BAU Sector &amp; Region Breakout'!$C126,'EPS Emissions'!$C:$C,'BAU Sector &amp; Region Breakout'!$B126))</f>
        <v>14.3181492405295</v>
      </c>
      <c r="O126" s="2">
        <f>IF($A126="GCAM",SUMIFS('GCAM By Region By Sector'!O:O,'GCAM By Region By Sector'!$C:$C,$C126,'GCAM By Region By Sector'!$B:$B,$B126)*10^3,SUMIFS('EPS Emissions'!P:P,'EPS Emissions'!$D:$D,'BAU Sector &amp; Region Breakout'!$C126,'EPS Emissions'!$C:$C,'BAU Sector &amp; Region Breakout'!$B126))</f>
        <v>14.406529913077497</v>
      </c>
      <c r="P126" s="2">
        <f>IF($A126="GCAM",SUMIFS('GCAM By Region By Sector'!P:P,'GCAM By Region By Sector'!$C:$C,$C126,'GCAM By Region By Sector'!$B:$B,$B126)*10^3,SUMIFS('EPS Emissions'!Q:Q,'EPS Emissions'!$D:$D,'BAU Sector &amp; Region Breakout'!$C126,'EPS Emissions'!$C:$C,'BAU Sector &amp; Region Breakout'!$B126))</f>
        <v>14.494910585625494</v>
      </c>
      <c r="Q126" s="2">
        <f>IF($A126="GCAM",SUMIFS('GCAM By Region By Sector'!Q:Q,'GCAM By Region By Sector'!$C:$C,$C126,'GCAM By Region By Sector'!$B:$B,$B126)*10^3,SUMIFS('EPS Emissions'!R:R,'EPS Emissions'!$D:$D,'BAU Sector &amp; Region Breakout'!$C126,'EPS Emissions'!$C:$C,'BAU Sector &amp; Region Breakout'!$B126))</f>
        <v>14.583291258173491</v>
      </c>
      <c r="R126" s="2">
        <f>IF($A126="GCAM",SUMIFS('GCAM By Region By Sector'!R:R,'GCAM By Region By Sector'!$C:$C,$C126,'GCAM By Region By Sector'!$B:$B,$B126)*10^3,SUMIFS('EPS Emissions'!S:S,'EPS Emissions'!$D:$D,'BAU Sector &amp; Region Breakout'!$C126,'EPS Emissions'!$C:$C,'BAU Sector &amp; Region Breakout'!$B126))</f>
        <v>14.671671930721489</v>
      </c>
      <c r="S126" s="2">
        <f>IF($A126="GCAM",SUMIFS('GCAM By Region By Sector'!S:S,'GCAM By Region By Sector'!$C:$C,$C126,'GCAM By Region By Sector'!$B:$B,$B126)*10^3,SUMIFS('EPS Emissions'!T:T,'EPS Emissions'!$D:$D,'BAU Sector &amp; Region Breakout'!$C126,'EPS Emissions'!$C:$C,'BAU Sector &amp; Region Breakout'!$B126))</f>
        <v>14.760052603269486</v>
      </c>
      <c r="T126" s="2">
        <f>IF($A126="GCAM",SUMIFS('GCAM By Region By Sector'!T:T,'GCAM By Region By Sector'!$C:$C,$C126,'GCAM By Region By Sector'!$B:$B,$B126)*10^3,SUMIFS('EPS Emissions'!U:U,'EPS Emissions'!$D:$D,'BAU Sector &amp; Region Breakout'!$C126,'EPS Emissions'!$C:$C,'BAU Sector &amp; Region Breakout'!$B126))</f>
        <v>14.787607263260586</v>
      </c>
      <c r="U126" s="2">
        <f>IF($A126="GCAM",SUMIFS('GCAM By Region By Sector'!U:U,'GCAM By Region By Sector'!$C:$C,$C126,'GCAM By Region By Sector'!$B:$B,$B126)*10^3,SUMIFS('EPS Emissions'!V:V,'EPS Emissions'!$D:$D,'BAU Sector &amp; Region Breakout'!$C126,'EPS Emissions'!$C:$C,'BAU Sector &amp; Region Breakout'!$B126))</f>
        <v>14.815161923251686</v>
      </c>
      <c r="V126" s="2">
        <f>IF($A126="GCAM",SUMIFS('GCAM By Region By Sector'!V:V,'GCAM By Region By Sector'!$C:$C,$C126,'GCAM By Region By Sector'!$B:$B,$B126)*10^3,SUMIFS('EPS Emissions'!W:W,'EPS Emissions'!$D:$D,'BAU Sector &amp; Region Breakout'!$C126,'EPS Emissions'!$C:$C,'BAU Sector &amp; Region Breakout'!$B126))</f>
        <v>14.842716583242789</v>
      </c>
      <c r="W126" s="2">
        <f>IF($A126="GCAM",SUMIFS('GCAM By Region By Sector'!W:W,'GCAM By Region By Sector'!$C:$C,$C126,'GCAM By Region By Sector'!$B:$B,$B126)*10^3,SUMIFS('EPS Emissions'!X:X,'EPS Emissions'!$D:$D,'BAU Sector &amp; Region Breakout'!$C126,'EPS Emissions'!$C:$C,'BAU Sector &amp; Region Breakout'!$B126))</f>
        <v>14.870271243233889</v>
      </c>
      <c r="X126" s="2">
        <f>IF($A126="GCAM",SUMIFS('GCAM By Region By Sector'!X:X,'GCAM By Region By Sector'!$C:$C,$C126,'GCAM By Region By Sector'!$B:$B,$B126)*10^3,SUMIFS('EPS Emissions'!Y:Y,'EPS Emissions'!$D:$D,'BAU Sector &amp; Region Breakout'!$C126,'EPS Emissions'!$C:$C,'BAU Sector &amp; Region Breakout'!$B126))</f>
        <v>14.897825903224989</v>
      </c>
      <c r="Y126" s="2">
        <f>IF($A126="GCAM",SUMIFS('GCAM By Region By Sector'!Y:Y,'GCAM By Region By Sector'!$C:$C,$C126,'GCAM By Region By Sector'!$B:$B,$B126)*10^3,SUMIFS('EPS Emissions'!Z:Z,'EPS Emissions'!$D:$D,'BAU Sector &amp; Region Breakout'!$C126,'EPS Emissions'!$C:$C,'BAU Sector &amp; Region Breakout'!$B126))</f>
        <v>14.919222870833192</v>
      </c>
      <c r="Z126" s="2">
        <f>IF($A126="GCAM",SUMIFS('GCAM By Region By Sector'!Z:Z,'GCAM By Region By Sector'!$C:$C,$C126,'GCAM By Region By Sector'!$B:$B,$B126)*10^3,SUMIFS('EPS Emissions'!AA:AA,'EPS Emissions'!$D:$D,'BAU Sector &amp; Region Breakout'!$C126,'EPS Emissions'!$C:$C,'BAU Sector &amp; Region Breakout'!$B126))</f>
        <v>14.940619838441393</v>
      </c>
      <c r="AA126" s="2">
        <f>IF($A126="GCAM",SUMIFS('GCAM By Region By Sector'!AA:AA,'GCAM By Region By Sector'!$C:$C,$C126,'GCAM By Region By Sector'!$B:$B,$B126)*10^3,SUMIFS('EPS Emissions'!AB:AB,'EPS Emissions'!$D:$D,'BAU Sector &amp; Region Breakout'!$C126,'EPS Emissions'!$C:$C,'BAU Sector &amp; Region Breakout'!$B126))</f>
        <v>14.962016806049595</v>
      </c>
      <c r="AB126" s="2">
        <f>IF($A126="GCAM",SUMIFS('GCAM By Region By Sector'!AB:AB,'GCAM By Region By Sector'!$C:$C,$C126,'GCAM By Region By Sector'!$B:$B,$B126)*10^3,SUMIFS('EPS Emissions'!AC:AC,'EPS Emissions'!$D:$D,'BAU Sector &amp; Region Breakout'!$C126,'EPS Emissions'!$C:$C,'BAU Sector &amp; Region Breakout'!$B126))</f>
        <v>14.983413773657796</v>
      </c>
      <c r="AC126" s="2">
        <f>IF($A126="GCAM",SUMIFS('GCAM By Region By Sector'!AC:AC,'GCAM By Region By Sector'!$C:$C,$C126,'GCAM By Region By Sector'!$B:$B,$B126)*10^3,SUMIFS('EPS Emissions'!AD:AD,'EPS Emissions'!$D:$D,'BAU Sector &amp; Region Breakout'!$C126,'EPS Emissions'!$C:$C,'BAU Sector &amp; Region Breakout'!$B126))</f>
        <v>15.004810741265999</v>
      </c>
      <c r="AD126" s="2">
        <f>IF($A126="GCAM",SUMIFS('GCAM By Region By Sector'!AD:AD,'GCAM By Region By Sector'!$C:$C,$C126,'GCAM By Region By Sector'!$B:$B,$B126)*10^3,SUMIFS('EPS Emissions'!AE:AE,'EPS Emissions'!$D:$D,'BAU Sector &amp; Region Breakout'!$C126,'EPS Emissions'!$C:$C,'BAU Sector &amp; Region Breakout'!$B126))</f>
        <v>15.057569629061099</v>
      </c>
      <c r="AE126" s="2">
        <f>IF($A126="GCAM",SUMIFS('GCAM By Region By Sector'!AE:AE,'GCAM By Region By Sector'!$C:$C,$C126,'GCAM By Region By Sector'!$B:$B,$B126)*10^3,SUMIFS('EPS Emissions'!AF:AF,'EPS Emissions'!$D:$D,'BAU Sector &amp; Region Breakout'!$C126,'EPS Emissions'!$C:$C,'BAU Sector &amp; Region Breakout'!$B126))</f>
        <v>15.1103285168562</v>
      </c>
      <c r="AF126" s="2">
        <f>IF($A126="GCAM",SUMIFS('GCAM By Region By Sector'!AF:AF,'GCAM By Region By Sector'!$C:$C,$C126,'GCAM By Region By Sector'!$B:$B,$B126)*10^3,SUMIFS('EPS Emissions'!AG:AG,'EPS Emissions'!$D:$D,'BAU Sector &amp; Region Breakout'!$C126,'EPS Emissions'!$C:$C,'BAU Sector &amp; Region Breakout'!$B126))</f>
        <v>15.1630874046513</v>
      </c>
      <c r="AG126" s="2">
        <f>IF($A126="GCAM",SUMIFS('GCAM By Region By Sector'!AG:AG,'GCAM By Region By Sector'!$C:$C,$C126,'GCAM By Region By Sector'!$B:$B,$B126)*10^3,SUMIFS('EPS Emissions'!AH:AH,'EPS Emissions'!$D:$D,'BAU Sector &amp; Region Breakout'!$C126,'EPS Emissions'!$C:$C,'BAU Sector &amp; Region Breakout'!$B126))</f>
        <v>15.2158462924464</v>
      </c>
      <c r="AH126" s="2">
        <f>IF($A126="GCAM",SUMIFS('GCAM By Region By Sector'!AH:AH,'GCAM By Region By Sector'!$C:$C,$C126,'GCAM By Region By Sector'!$B:$B,$B126)*10^3,SUMIFS('EPS Emissions'!AI:AI,'EPS Emissions'!$D:$D,'BAU Sector &amp; Region Breakout'!$C126,'EPS Emissions'!$C:$C,'BAU Sector &amp; Region Breakout'!$B126))</f>
        <v>15.268605180241501</v>
      </c>
    </row>
    <row r="127" spans="1:34" x14ac:dyDescent="0.35">
      <c r="A127" t="str">
        <f>VLOOKUP(B127,'BAU Global Total'!A$3:C$34,3,FALSE)</f>
        <v>GCAM</v>
      </c>
      <c r="B127" t="s">
        <v>28</v>
      </c>
      <c r="C127" t="s">
        <v>65</v>
      </c>
      <c r="D127" s="2">
        <f>IF($A127="GCAM",SUMIFS('GCAM By Region By Sector'!D:D,'GCAM By Region By Sector'!$C:$C,$C127,'GCAM By Region By Sector'!$B:$B,$B127)*10^3,SUMIFS('EPS Emissions'!E:E,'EPS Emissions'!$D:$D,'BAU Sector &amp; Region Breakout'!$C127,'EPS Emissions'!$C:$C,'BAU Sector &amp; Region Breakout'!$B127))</f>
        <v>7.4037590069429999</v>
      </c>
      <c r="E127" s="2">
        <f>IF($A127="GCAM",SUMIFS('GCAM By Region By Sector'!E:E,'GCAM By Region By Sector'!$C:$C,$C127,'GCAM By Region By Sector'!$B:$B,$B127)*10^3,SUMIFS('EPS Emissions'!F:F,'EPS Emissions'!$D:$D,'BAU Sector &amp; Region Breakout'!$C127,'EPS Emissions'!$C:$C,'BAU Sector &amp; Region Breakout'!$B127))</f>
        <v>7.6644137666577929</v>
      </c>
      <c r="F127" s="2">
        <f>IF($A127="GCAM",SUMIFS('GCAM By Region By Sector'!F:F,'GCAM By Region By Sector'!$C:$C,$C127,'GCAM By Region By Sector'!$B:$B,$B127)*10^3,SUMIFS('EPS Emissions'!G:G,'EPS Emissions'!$D:$D,'BAU Sector &amp; Region Breakout'!$C127,'EPS Emissions'!$C:$C,'BAU Sector &amp; Region Breakout'!$B127))</f>
        <v>7.9250685263725851</v>
      </c>
      <c r="G127" s="2">
        <f>IF($A127="GCAM",SUMIFS('GCAM By Region By Sector'!G:G,'GCAM By Region By Sector'!$C:$C,$C127,'GCAM By Region By Sector'!$B:$B,$B127)*10^3,SUMIFS('EPS Emissions'!H:H,'EPS Emissions'!$D:$D,'BAU Sector &amp; Region Breakout'!$C127,'EPS Emissions'!$C:$C,'BAU Sector &amp; Region Breakout'!$B127))</f>
        <v>8.1857232860873772</v>
      </c>
      <c r="H127" s="2">
        <f>IF($A127="GCAM",SUMIFS('GCAM By Region By Sector'!H:H,'GCAM By Region By Sector'!$C:$C,$C127,'GCAM By Region By Sector'!$B:$B,$B127)*10^3,SUMIFS('EPS Emissions'!I:I,'EPS Emissions'!$D:$D,'BAU Sector &amp; Region Breakout'!$C127,'EPS Emissions'!$C:$C,'BAU Sector &amp; Region Breakout'!$B127))</f>
        <v>8.4463780458021702</v>
      </c>
      <c r="I127" s="2">
        <f>IF($A127="GCAM",SUMIFS('GCAM By Region By Sector'!I:I,'GCAM By Region By Sector'!$C:$C,$C127,'GCAM By Region By Sector'!$B:$B,$B127)*10^3,SUMIFS('EPS Emissions'!J:J,'EPS Emissions'!$D:$D,'BAU Sector &amp; Region Breakout'!$C127,'EPS Emissions'!$C:$C,'BAU Sector &amp; Region Breakout'!$B127))</f>
        <v>8.7070328055169615</v>
      </c>
      <c r="J127" s="2">
        <f>IF($A127="GCAM",SUMIFS('GCAM By Region By Sector'!J:J,'GCAM By Region By Sector'!$C:$C,$C127,'GCAM By Region By Sector'!$B:$B,$B127)*10^3,SUMIFS('EPS Emissions'!K:K,'EPS Emissions'!$D:$D,'BAU Sector &amp; Region Breakout'!$C127,'EPS Emissions'!$C:$C,'BAU Sector &amp; Region Breakout'!$B127))</f>
        <v>8.8601068666089695</v>
      </c>
      <c r="K127" s="2">
        <f>IF($A127="GCAM",SUMIFS('GCAM By Region By Sector'!K:K,'GCAM By Region By Sector'!$C:$C,$C127,'GCAM By Region By Sector'!$B:$B,$B127)*10^3,SUMIFS('EPS Emissions'!L:L,'EPS Emissions'!$D:$D,'BAU Sector &amp; Region Breakout'!$C127,'EPS Emissions'!$C:$C,'BAU Sector &amp; Region Breakout'!$B127))</f>
        <v>9.0131809277009776</v>
      </c>
      <c r="L127" s="2">
        <f>IF($A127="GCAM",SUMIFS('GCAM By Region By Sector'!L:L,'GCAM By Region By Sector'!$C:$C,$C127,'GCAM By Region By Sector'!$B:$B,$B127)*10^3,SUMIFS('EPS Emissions'!M:M,'EPS Emissions'!$D:$D,'BAU Sector &amp; Region Breakout'!$C127,'EPS Emissions'!$C:$C,'BAU Sector &amp; Region Breakout'!$B127))</f>
        <v>9.1662549887929838</v>
      </c>
      <c r="M127" s="2">
        <f>IF($A127="GCAM",SUMIFS('GCAM By Region By Sector'!M:M,'GCAM By Region By Sector'!$C:$C,$C127,'GCAM By Region By Sector'!$B:$B,$B127)*10^3,SUMIFS('EPS Emissions'!N:N,'EPS Emissions'!$D:$D,'BAU Sector &amp; Region Breakout'!$C127,'EPS Emissions'!$C:$C,'BAU Sector &amp; Region Breakout'!$B127))</f>
        <v>9.3193290498849919</v>
      </c>
      <c r="N127" s="2">
        <f>IF($A127="GCAM",SUMIFS('GCAM By Region By Sector'!N:N,'GCAM By Region By Sector'!$C:$C,$C127,'GCAM By Region By Sector'!$B:$B,$B127)*10^3,SUMIFS('EPS Emissions'!O:O,'EPS Emissions'!$D:$D,'BAU Sector &amp; Region Breakout'!$C127,'EPS Emissions'!$C:$C,'BAU Sector &amp; Region Breakout'!$B127))</f>
        <v>9.4724031109769999</v>
      </c>
      <c r="O127" s="2">
        <f>IF($A127="GCAM",SUMIFS('GCAM By Region By Sector'!O:O,'GCAM By Region By Sector'!$C:$C,$C127,'GCAM By Region By Sector'!$B:$B,$B127)*10^3,SUMIFS('EPS Emissions'!P:P,'EPS Emissions'!$D:$D,'BAU Sector &amp; Region Breakout'!$C127,'EPS Emissions'!$C:$C,'BAU Sector &amp; Region Breakout'!$B127))</f>
        <v>9.5254640350899926</v>
      </c>
      <c r="P127" s="2">
        <f>IF($A127="GCAM",SUMIFS('GCAM By Region By Sector'!P:P,'GCAM By Region By Sector'!$C:$C,$C127,'GCAM By Region By Sector'!$B:$B,$B127)*10^3,SUMIFS('EPS Emissions'!Q:Q,'EPS Emissions'!$D:$D,'BAU Sector &amp; Region Breakout'!$C127,'EPS Emissions'!$C:$C,'BAU Sector &amp; Region Breakout'!$B127))</f>
        <v>9.5785249592029835</v>
      </c>
      <c r="Q127" s="2">
        <f>IF($A127="GCAM",SUMIFS('GCAM By Region By Sector'!Q:Q,'GCAM By Region By Sector'!$C:$C,$C127,'GCAM By Region By Sector'!$B:$B,$B127)*10^3,SUMIFS('EPS Emissions'!R:R,'EPS Emissions'!$D:$D,'BAU Sector &amp; Region Breakout'!$C127,'EPS Emissions'!$C:$C,'BAU Sector &amp; Region Breakout'!$B127))</f>
        <v>9.631585883315978</v>
      </c>
      <c r="R127" s="2">
        <f>IF($A127="GCAM",SUMIFS('GCAM By Region By Sector'!R:R,'GCAM By Region By Sector'!$C:$C,$C127,'GCAM By Region By Sector'!$B:$B,$B127)*10^3,SUMIFS('EPS Emissions'!S:S,'EPS Emissions'!$D:$D,'BAU Sector &amp; Region Breakout'!$C127,'EPS Emissions'!$C:$C,'BAU Sector &amp; Region Breakout'!$B127))</f>
        <v>9.6846468074289689</v>
      </c>
      <c r="S127" s="2">
        <f>IF($A127="GCAM",SUMIFS('GCAM By Region By Sector'!S:S,'GCAM By Region By Sector'!$C:$C,$C127,'GCAM By Region By Sector'!$B:$B,$B127)*10^3,SUMIFS('EPS Emissions'!T:T,'EPS Emissions'!$D:$D,'BAU Sector &amp; Region Breakout'!$C127,'EPS Emissions'!$C:$C,'BAU Sector &amp; Region Breakout'!$B127))</f>
        <v>9.7377077315419616</v>
      </c>
      <c r="T127" s="2">
        <f>IF($A127="GCAM",SUMIFS('GCAM By Region By Sector'!T:T,'GCAM By Region By Sector'!$C:$C,$C127,'GCAM By Region By Sector'!$B:$B,$B127)*10^3,SUMIFS('EPS Emissions'!U:U,'EPS Emissions'!$D:$D,'BAU Sector &amp; Region Breakout'!$C127,'EPS Emissions'!$C:$C,'BAU Sector &amp; Region Breakout'!$B127))</f>
        <v>9.7438497213813626</v>
      </c>
      <c r="U127" s="2">
        <f>IF($A127="GCAM",SUMIFS('GCAM By Region By Sector'!U:U,'GCAM By Region By Sector'!$C:$C,$C127,'GCAM By Region By Sector'!$B:$B,$B127)*10^3,SUMIFS('EPS Emissions'!V:V,'EPS Emissions'!$D:$D,'BAU Sector &amp; Region Breakout'!$C127,'EPS Emissions'!$C:$C,'BAU Sector &amp; Region Breakout'!$B127))</f>
        <v>9.7499917112207619</v>
      </c>
      <c r="V127" s="2">
        <f>IF($A127="GCAM",SUMIFS('GCAM By Region By Sector'!V:V,'GCAM By Region By Sector'!$C:$C,$C127,'GCAM By Region By Sector'!$B:$B,$B127)*10^3,SUMIFS('EPS Emissions'!W:W,'EPS Emissions'!$D:$D,'BAU Sector &amp; Region Breakout'!$C127,'EPS Emissions'!$C:$C,'BAU Sector &amp; Region Breakout'!$B127))</f>
        <v>9.756133701060163</v>
      </c>
      <c r="W127" s="2">
        <f>IF($A127="GCAM",SUMIFS('GCAM By Region By Sector'!W:W,'GCAM By Region By Sector'!$C:$C,$C127,'GCAM By Region By Sector'!$B:$B,$B127)*10^3,SUMIFS('EPS Emissions'!X:X,'EPS Emissions'!$D:$D,'BAU Sector &amp; Region Breakout'!$C127,'EPS Emissions'!$C:$C,'BAU Sector &amp; Region Breakout'!$B127))</f>
        <v>9.7622756908995623</v>
      </c>
      <c r="X127" s="2">
        <f>IF($A127="GCAM",SUMIFS('GCAM By Region By Sector'!X:X,'GCAM By Region By Sector'!$C:$C,$C127,'GCAM By Region By Sector'!$B:$B,$B127)*10^3,SUMIFS('EPS Emissions'!Y:Y,'EPS Emissions'!$D:$D,'BAU Sector &amp; Region Breakout'!$C127,'EPS Emissions'!$C:$C,'BAU Sector &amp; Region Breakout'!$B127))</f>
        <v>9.7684176807389633</v>
      </c>
      <c r="Y127" s="2">
        <f>IF($A127="GCAM",SUMIFS('GCAM By Region By Sector'!Y:Y,'GCAM By Region By Sector'!$C:$C,$C127,'GCAM By Region By Sector'!$B:$B,$B127)*10^3,SUMIFS('EPS Emissions'!Z:Z,'EPS Emissions'!$D:$D,'BAU Sector &amp; Region Breakout'!$C127,'EPS Emissions'!$C:$C,'BAU Sector &amp; Region Breakout'!$B127))</f>
        <v>9.7675699535564693</v>
      </c>
      <c r="Z127" s="2">
        <f>IF($A127="GCAM",SUMIFS('GCAM By Region By Sector'!Z:Z,'GCAM By Region By Sector'!$C:$C,$C127,'GCAM By Region By Sector'!$B:$B,$B127)*10^3,SUMIFS('EPS Emissions'!AA:AA,'EPS Emissions'!$D:$D,'BAU Sector &amp; Region Breakout'!$C127,'EPS Emissions'!$C:$C,'BAU Sector &amp; Region Breakout'!$B127))</f>
        <v>9.7667222263739735</v>
      </c>
      <c r="AA127" s="2">
        <f>IF($A127="GCAM",SUMIFS('GCAM By Region By Sector'!AA:AA,'GCAM By Region By Sector'!$C:$C,$C127,'GCAM By Region By Sector'!$B:$B,$B127)*10^3,SUMIFS('EPS Emissions'!AB:AB,'EPS Emissions'!$D:$D,'BAU Sector &amp; Region Breakout'!$C127,'EPS Emissions'!$C:$C,'BAU Sector &amp; Region Breakout'!$B127))</f>
        <v>9.7658744991914794</v>
      </c>
      <c r="AB127" s="2">
        <f>IF($A127="GCAM",SUMIFS('GCAM By Region By Sector'!AB:AB,'GCAM By Region By Sector'!$C:$C,$C127,'GCAM By Region By Sector'!$B:$B,$B127)*10^3,SUMIFS('EPS Emissions'!AC:AC,'EPS Emissions'!$D:$D,'BAU Sector &amp; Region Breakout'!$C127,'EPS Emissions'!$C:$C,'BAU Sector &amp; Region Breakout'!$B127))</f>
        <v>9.7650267720089836</v>
      </c>
      <c r="AC127" s="2">
        <f>IF($A127="GCAM",SUMIFS('GCAM By Region By Sector'!AC:AC,'GCAM By Region By Sector'!$C:$C,$C127,'GCAM By Region By Sector'!$B:$B,$B127)*10^3,SUMIFS('EPS Emissions'!AD:AD,'EPS Emissions'!$D:$D,'BAU Sector &amp; Region Breakout'!$C127,'EPS Emissions'!$C:$C,'BAU Sector &amp; Region Breakout'!$B127))</f>
        <v>9.7641790448264896</v>
      </c>
      <c r="AD127" s="2">
        <f>IF($A127="GCAM",SUMIFS('GCAM By Region By Sector'!AD:AD,'GCAM By Region By Sector'!$C:$C,$C127,'GCAM By Region By Sector'!$B:$B,$B127)*10^3,SUMIFS('EPS Emissions'!AE:AE,'EPS Emissions'!$D:$D,'BAU Sector &amp; Region Breakout'!$C127,'EPS Emissions'!$C:$C,'BAU Sector &amp; Region Breakout'!$B127))</f>
        <v>9.7767552770309507</v>
      </c>
      <c r="AE127" s="2">
        <f>IF($A127="GCAM",SUMIFS('GCAM By Region By Sector'!AE:AE,'GCAM By Region By Sector'!$C:$C,$C127,'GCAM By Region By Sector'!$B:$B,$B127)*10^3,SUMIFS('EPS Emissions'!AF:AF,'EPS Emissions'!$D:$D,'BAU Sector &amp; Region Breakout'!$C127,'EPS Emissions'!$C:$C,'BAU Sector &amp; Region Breakout'!$B127))</f>
        <v>9.7893315092354101</v>
      </c>
      <c r="AF127" s="2">
        <f>IF($A127="GCAM",SUMIFS('GCAM By Region By Sector'!AF:AF,'GCAM By Region By Sector'!$C:$C,$C127,'GCAM By Region By Sector'!$B:$B,$B127)*10^3,SUMIFS('EPS Emissions'!AG:AG,'EPS Emissions'!$D:$D,'BAU Sector &amp; Region Breakout'!$C127,'EPS Emissions'!$C:$C,'BAU Sector &amp; Region Breakout'!$B127))</f>
        <v>9.801907741439873</v>
      </c>
      <c r="AG127" s="2">
        <f>IF($A127="GCAM",SUMIFS('GCAM By Region By Sector'!AG:AG,'GCAM By Region By Sector'!$C:$C,$C127,'GCAM By Region By Sector'!$B:$B,$B127)*10^3,SUMIFS('EPS Emissions'!AH:AH,'EPS Emissions'!$D:$D,'BAU Sector &amp; Region Breakout'!$C127,'EPS Emissions'!$C:$C,'BAU Sector &amp; Region Breakout'!$B127))</f>
        <v>9.8144839736443341</v>
      </c>
      <c r="AH127" s="2">
        <f>IF($A127="GCAM",SUMIFS('GCAM By Region By Sector'!AH:AH,'GCAM By Region By Sector'!$C:$C,$C127,'GCAM By Region By Sector'!$B:$B,$B127)*10^3,SUMIFS('EPS Emissions'!AI:AI,'EPS Emissions'!$D:$D,'BAU Sector &amp; Region Breakout'!$C127,'EPS Emissions'!$C:$C,'BAU Sector &amp; Region Breakout'!$B127))</f>
        <v>9.8270602058487952</v>
      </c>
    </row>
    <row r="128" spans="1:34" x14ac:dyDescent="0.35">
      <c r="A128" t="str">
        <f>VLOOKUP(B128,'BAU Global Total'!A$3:C$34,3,FALSE)</f>
        <v>GCAM</v>
      </c>
      <c r="B128" t="s">
        <v>28</v>
      </c>
      <c r="C128" t="s">
        <v>66</v>
      </c>
      <c r="D128" s="2">
        <f>IF($A128="GCAM",SUMIFS('GCAM By Region By Sector'!D:D,'GCAM By Region By Sector'!$C:$C,$C128,'GCAM By Region By Sector'!$B:$B,$B128)*10^3,SUMIFS('EPS Emissions'!E:E,'EPS Emissions'!$D:$D,'BAU Sector &amp; Region Breakout'!$C128,'EPS Emissions'!$C:$C,'BAU Sector &amp; Region Breakout'!$B128))</f>
        <v>3.1472528899999999</v>
      </c>
      <c r="E128" s="2">
        <f>IF($A128="GCAM",SUMIFS('GCAM By Region By Sector'!E:E,'GCAM By Region By Sector'!$C:$C,$C128,'GCAM By Region By Sector'!$B:$B,$B128)*10^3,SUMIFS('EPS Emissions'!F:F,'EPS Emissions'!$D:$D,'BAU Sector &amp; Region Breakout'!$C128,'EPS Emissions'!$C:$C,'BAU Sector &amp; Region Breakout'!$B128))</f>
        <v>3.1995926650000004</v>
      </c>
      <c r="F128" s="2">
        <f>IF($A128="GCAM",SUMIFS('GCAM By Region By Sector'!F:F,'GCAM By Region By Sector'!$C:$C,$C128,'GCAM By Region By Sector'!$B:$B,$B128)*10^3,SUMIFS('EPS Emissions'!G:G,'EPS Emissions'!$D:$D,'BAU Sector &amp; Region Breakout'!$C128,'EPS Emissions'!$C:$C,'BAU Sector &amp; Region Breakout'!$B128))</f>
        <v>3.25193244</v>
      </c>
      <c r="G128" s="2">
        <f>IF($A128="GCAM",SUMIFS('GCAM By Region By Sector'!G:G,'GCAM By Region By Sector'!$C:$C,$C128,'GCAM By Region By Sector'!$B:$B,$B128)*10^3,SUMIFS('EPS Emissions'!H:H,'EPS Emissions'!$D:$D,'BAU Sector &amp; Region Breakout'!$C128,'EPS Emissions'!$C:$C,'BAU Sector &amp; Region Breakout'!$B128))</f>
        <v>3.3042722150000001</v>
      </c>
      <c r="H128" s="2">
        <f>IF($A128="GCAM",SUMIFS('GCAM By Region By Sector'!H:H,'GCAM By Region By Sector'!$C:$C,$C128,'GCAM By Region By Sector'!$B:$B,$B128)*10^3,SUMIFS('EPS Emissions'!I:I,'EPS Emissions'!$D:$D,'BAU Sector &amp; Region Breakout'!$C128,'EPS Emissions'!$C:$C,'BAU Sector &amp; Region Breakout'!$B128))</f>
        <v>3.3566119899999998</v>
      </c>
      <c r="I128" s="2">
        <f>IF($A128="GCAM",SUMIFS('GCAM By Region By Sector'!I:I,'GCAM By Region By Sector'!$C:$C,$C128,'GCAM By Region By Sector'!$B:$B,$B128)*10^3,SUMIFS('EPS Emissions'!J:J,'EPS Emissions'!$D:$D,'BAU Sector &amp; Region Breakout'!$C128,'EPS Emissions'!$C:$C,'BAU Sector &amp; Region Breakout'!$B128))</f>
        <v>3.4089517649999999</v>
      </c>
      <c r="J128" s="2">
        <f>IF($A128="GCAM",SUMIFS('GCAM By Region By Sector'!J:J,'GCAM By Region By Sector'!$C:$C,$C128,'GCAM By Region By Sector'!$B:$B,$B128)*10^3,SUMIFS('EPS Emissions'!K:K,'EPS Emissions'!$D:$D,'BAU Sector &amp; Region Breakout'!$C128,'EPS Emissions'!$C:$C,'BAU Sector &amp; Region Breakout'!$B128))</f>
        <v>3.4359907409999999</v>
      </c>
      <c r="K128" s="2">
        <f>IF($A128="GCAM",SUMIFS('GCAM By Region By Sector'!K:K,'GCAM By Region By Sector'!$C:$C,$C128,'GCAM By Region By Sector'!$B:$B,$B128)*10^3,SUMIFS('EPS Emissions'!L:L,'EPS Emissions'!$D:$D,'BAU Sector &amp; Region Breakout'!$C128,'EPS Emissions'!$C:$C,'BAU Sector &amp; Region Breakout'!$B128))</f>
        <v>3.463029717</v>
      </c>
      <c r="L128" s="2">
        <f>IF($A128="GCAM",SUMIFS('GCAM By Region By Sector'!L:L,'GCAM By Region By Sector'!$C:$C,$C128,'GCAM By Region By Sector'!$B:$B,$B128)*10^3,SUMIFS('EPS Emissions'!M:M,'EPS Emissions'!$D:$D,'BAU Sector &amp; Region Breakout'!$C128,'EPS Emissions'!$C:$C,'BAU Sector &amp; Region Breakout'!$B128))</f>
        <v>3.490068693</v>
      </c>
      <c r="M128" s="2">
        <f>IF($A128="GCAM",SUMIFS('GCAM By Region By Sector'!M:M,'GCAM By Region By Sector'!$C:$C,$C128,'GCAM By Region By Sector'!$B:$B,$B128)*10^3,SUMIFS('EPS Emissions'!N:N,'EPS Emissions'!$D:$D,'BAU Sector &amp; Region Breakout'!$C128,'EPS Emissions'!$C:$C,'BAU Sector &amp; Region Breakout'!$B128))</f>
        <v>3.517107669</v>
      </c>
      <c r="N128" s="2">
        <f>IF($A128="GCAM",SUMIFS('GCAM By Region By Sector'!N:N,'GCAM By Region By Sector'!$C:$C,$C128,'GCAM By Region By Sector'!$B:$B,$B128)*10^3,SUMIFS('EPS Emissions'!O:O,'EPS Emissions'!$D:$D,'BAU Sector &amp; Region Breakout'!$C128,'EPS Emissions'!$C:$C,'BAU Sector &amp; Region Breakout'!$B128))</f>
        <v>3.5441466450000001</v>
      </c>
      <c r="O128" s="2">
        <f>IF($A128="GCAM",SUMIFS('GCAM By Region By Sector'!O:O,'GCAM By Region By Sector'!$C:$C,$C128,'GCAM By Region By Sector'!$B:$B,$B128)*10^3,SUMIFS('EPS Emissions'!P:P,'EPS Emissions'!$D:$D,'BAU Sector &amp; Region Breakout'!$C128,'EPS Emissions'!$C:$C,'BAU Sector &amp; Region Breakout'!$B128))</f>
        <v>3.5607464420000001</v>
      </c>
      <c r="P128" s="2">
        <f>IF($A128="GCAM",SUMIFS('GCAM By Region By Sector'!P:P,'GCAM By Region By Sector'!$C:$C,$C128,'GCAM By Region By Sector'!$B:$B,$B128)*10^3,SUMIFS('EPS Emissions'!Q:Q,'EPS Emissions'!$D:$D,'BAU Sector &amp; Region Breakout'!$C128,'EPS Emissions'!$C:$C,'BAU Sector &amp; Region Breakout'!$B128))</f>
        <v>3.5773462390000001</v>
      </c>
      <c r="Q128" s="2">
        <f>IF($A128="GCAM",SUMIFS('GCAM By Region By Sector'!Q:Q,'GCAM By Region By Sector'!$C:$C,$C128,'GCAM By Region By Sector'!$B:$B,$B128)*10^3,SUMIFS('EPS Emissions'!R:R,'EPS Emissions'!$D:$D,'BAU Sector &amp; Region Breakout'!$C128,'EPS Emissions'!$C:$C,'BAU Sector &amp; Region Breakout'!$B128))</f>
        <v>3.5939460360000002</v>
      </c>
      <c r="R128" s="2">
        <f>IF($A128="GCAM",SUMIFS('GCAM By Region By Sector'!R:R,'GCAM By Region By Sector'!$C:$C,$C128,'GCAM By Region By Sector'!$B:$B,$B128)*10^3,SUMIFS('EPS Emissions'!S:S,'EPS Emissions'!$D:$D,'BAU Sector &amp; Region Breakout'!$C128,'EPS Emissions'!$C:$C,'BAU Sector &amp; Region Breakout'!$B128))</f>
        <v>3.6105458330000002</v>
      </c>
      <c r="S128" s="2">
        <f>IF($A128="GCAM",SUMIFS('GCAM By Region By Sector'!S:S,'GCAM By Region By Sector'!$C:$C,$C128,'GCAM By Region By Sector'!$B:$B,$B128)*10^3,SUMIFS('EPS Emissions'!T:T,'EPS Emissions'!$D:$D,'BAU Sector &amp; Region Breakout'!$C128,'EPS Emissions'!$C:$C,'BAU Sector &amp; Region Breakout'!$B128))</f>
        <v>3.6271456300000002</v>
      </c>
      <c r="T128" s="2">
        <f>IF($A128="GCAM",SUMIFS('GCAM By Region By Sector'!T:T,'GCAM By Region By Sector'!$C:$C,$C128,'GCAM By Region By Sector'!$B:$B,$B128)*10^3,SUMIFS('EPS Emissions'!U:U,'EPS Emissions'!$D:$D,'BAU Sector &amp; Region Breakout'!$C128,'EPS Emissions'!$C:$C,'BAU Sector &amp; Region Breakout'!$B128))</f>
        <v>3.678152028</v>
      </c>
      <c r="U128" s="2">
        <f>IF($A128="GCAM",SUMIFS('GCAM By Region By Sector'!U:U,'GCAM By Region By Sector'!$C:$C,$C128,'GCAM By Region By Sector'!$B:$B,$B128)*10^3,SUMIFS('EPS Emissions'!V:V,'EPS Emissions'!$D:$D,'BAU Sector &amp; Region Breakout'!$C128,'EPS Emissions'!$C:$C,'BAU Sector &amp; Region Breakout'!$B128))</f>
        <v>3.7291584259999997</v>
      </c>
      <c r="V128" s="2">
        <f>IF($A128="GCAM",SUMIFS('GCAM By Region By Sector'!V:V,'GCAM By Region By Sector'!$C:$C,$C128,'GCAM By Region By Sector'!$B:$B,$B128)*10^3,SUMIFS('EPS Emissions'!W:W,'EPS Emissions'!$D:$D,'BAU Sector &amp; Region Breakout'!$C128,'EPS Emissions'!$C:$C,'BAU Sector &amp; Region Breakout'!$B128))</f>
        <v>3.7801648240000003</v>
      </c>
      <c r="W128" s="2">
        <f>IF($A128="GCAM",SUMIFS('GCAM By Region By Sector'!W:W,'GCAM By Region By Sector'!$C:$C,$C128,'GCAM By Region By Sector'!$B:$B,$B128)*10^3,SUMIFS('EPS Emissions'!X:X,'EPS Emissions'!$D:$D,'BAU Sector &amp; Region Breakout'!$C128,'EPS Emissions'!$C:$C,'BAU Sector &amp; Region Breakout'!$B128))</f>
        <v>3.831171222</v>
      </c>
      <c r="X128" s="2">
        <f>IF($A128="GCAM",SUMIFS('GCAM By Region By Sector'!X:X,'GCAM By Region By Sector'!$C:$C,$C128,'GCAM By Region By Sector'!$B:$B,$B128)*10^3,SUMIFS('EPS Emissions'!Y:Y,'EPS Emissions'!$D:$D,'BAU Sector &amp; Region Breakout'!$C128,'EPS Emissions'!$C:$C,'BAU Sector &amp; Region Breakout'!$B128))</f>
        <v>3.8821776199999998</v>
      </c>
      <c r="Y128" s="2">
        <f>IF($A128="GCAM",SUMIFS('GCAM By Region By Sector'!Y:Y,'GCAM By Region By Sector'!$C:$C,$C128,'GCAM By Region By Sector'!$B:$B,$B128)*10^3,SUMIFS('EPS Emissions'!Z:Z,'EPS Emissions'!$D:$D,'BAU Sector &amp; Region Breakout'!$C128,'EPS Emissions'!$C:$C,'BAU Sector &amp; Region Breakout'!$B128))</f>
        <v>3.9264403200000002</v>
      </c>
      <c r="Z128" s="2">
        <f>IF($A128="GCAM",SUMIFS('GCAM By Region By Sector'!Z:Z,'GCAM By Region By Sector'!$C:$C,$C128,'GCAM By Region By Sector'!$B:$B,$B128)*10^3,SUMIFS('EPS Emissions'!AA:AA,'EPS Emissions'!$D:$D,'BAU Sector &amp; Region Breakout'!$C128,'EPS Emissions'!$C:$C,'BAU Sector &amp; Region Breakout'!$B128))</f>
        <v>3.9707030199999997</v>
      </c>
      <c r="AA128" s="2">
        <f>IF($A128="GCAM",SUMIFS('GCAM By Region By Sector'!AA:AA,'GCAM By Region By Sector'!$C:$C,$C128,'GCAM By Region By Sector'!$B:$B,$B128)*10^3,SUMIFS('EPS Emissions'!AB:AB,'EPS Emissions'!$D:$D,'BAU Sector &amp; Region Breakout'!$C128,'EPS Emissions'!$C:$C,'BAU Sector &amp; Region Breakout'!$B128))</f>
        <v>4.0149657200000002</v>
      </c>
      <c r="AB128" s="2">
        <f>IF($A128="GCAM",SUMIFS('GCAM By Region By Sector'!AB:AB,'GCAM By Region By Sector'!$C:$C,$C128,'GCAM By Region By Sector'!$B:$B,$B128)*10^3,SUMIFS('EPS Emissions'!AC:AC,'EPS Emissions'!$D:$D,'BAU Sector &amp; Region Breakout'!$C128,'EPS Emissions'!$C:$C,'BAU Sector &amp; Region Breakout'!$B128))</f>
        <v>4.0592284200000002</v>
      </c>
      <c r="AC128" s="2">
        <f>IF($A128="GCAM",SUMIFS('GCAM By Region By Sector'!AC:AC,'GCAM By Region By Sector'!$C:$C,$C128,'GCAM By Region By Sector'!$B:$B,$B128)*10^3,SUMIFS('EPS Emissions'!AD:AD,'EPS Emissions'!$D:$D,'BAU Sector &amp; Region Breakout'!$C128,'EPS Emissions'!$C:$C,'BAU Sector &amp; Region Breakout'!$B128))</f>
        <v>4.1034911200000002</v>
      </c>
      <c r="AD128" s="2">
        <f>IF($A128="GCAM",SUMIFS('GCAM By Region By Sector'!AD:AD,'GCAM By Region By Sector'!$C:$C,$C128,'GCAM By Region By Sector'!$B:$B,$B128)*10^3,SUMIFS('EPS Emissions'!AE:AE,'EPS Emissions'!$D:$D,'BAU Sector &amp; Region Breakout'!$C128,'EPS Emissions'!$C:$C,'BAU Sector &amp; Region Breakout'!$B128))</f>
        <v>4.1406527750000004</v>
      </c>
      <c r="AE128" s="2">
        <f>IF($A128="GCAM",SUMIFS('GCAM By Region By Sector'!AE:AE,'GCAM By Region By Sector'!$C:$C,$C128,'GCAM By Region By Sector'!$B:$B,$B128)*10^3,SUMIFS('EPS Emissions'!AF:AF,'EPS Emissions'!$D:$D,'BAU Sector &amp; Region Breakout'!$C128,'EPS Emissions'!$C:$C,'BAU Sector &amp; Region Breakout'!$B128))</f>
        <v>4.1778144300000006</v>
      </c>
      <c r="AF128" s="2">
        <f>IF($A128="GCAM",SUMIFS('GCAM By Region By Sector'!AF:AF,'GCAM By Region By Sector'!$C:$C,$C128,'GCAM By Region By Sector'!$B:$B,$B128)*10^3,SUMIFS('EPS Emissions'!AG:AG,'EPS Emissions'!$D:$D,'BAU Sector &amp; Region Breakout'!$C128,'EPS Emissions'!$C:$C,'BAU Sector &amp; Region Breakout'!$B128))</f>
        <v>4.2149760850000009</v>
      </c>
      <c r="AG128" s="2">
        <f>IF($A128="GCAM",SUMIFS('GCAM By Region By Sector'!AG:AG,'GCAM By Region By Sector'!$C:$C,$C128,'GCAM By Region By Sector'!$B:$B,$B128)*10^3,SUMIFS('EPS Emissions'!AH:AH,'EPS Emissions'!$D:$D,'BAU Sector &amp; Region Breakout'!$C128,'EPS Emissions'!$C:$C,'BAU Sector &amp; Region Breakout'!$B128))</f>
        <v>4.2521377400000002</v>
      </c>
      <c r="AH128" s="2">
        <f>IF($A128="GCAM",SUMIFS('GCAM By Region By Sector'!AH:AH,'GCAM By Region By Sector'!$C:$C,$C128,'GCAM By Region By Sector'!$B:$B,$B128)*10^3,SUMIFS('EPS Emissions'!AI:AI,'EPS Emissions'!$D:$D,'BAU Sector &amp; Region Breakout'!$C128,'EPS Emissions'!$C:$C,'BAU Sector &amp; Region Breakout'!$B128))</f>
        <v>4.2892993950000005</v>
      </c>
    </row>
    <row r="129" spans="1:34" x14ac:dyDescent="0.35">
      <c r="A129" t="str">
        <f>VLOOKUP(B129,'BAU Global Total'!A$3:C$34,3,FALSE)</f>
        <v>GCAM</v>
      </c>
      <c r="B129" t="s">
        <v>28</v>
      </c>
      <c r="C129" t="s">
        <v>67</v>
      </c>
      <c r="D129" s="2">
        <f>IF($A129="GCAM",SUMIFS('GCAM By Region By Sector'!D:D,'GCAM By Region By Sector'!$C:$C,$C129,'GCAM By Region By Sector'!$B:$B,$B129)*10^3,SUMIFS('EPS Emissions'!E:E,'EPS Emissions'!$D:$D,'BAU Sector &amp; Region Breakout'!$C129,'EPS Emissions'!$C:$C,'BAU Sector &amp; Region Breakout'!$B129))</f>
        <v>32.880524461214002</v>
      </c>
      <c r="E129" s="2">
        <f>IF($A129="GCAM",SUMIFS('GCAM By Region By Sector'!E:E,'GCAM By Region By Sector'!$C:$C,$C129,'GCAM By Region By Sector'!$B:$B,$B129)*10^3,SUMIFS('EPS Emissions'!F:F,'EPS Emissions'!$D:$D,'BAU Sector &amp; Region Breakout'!$C129,'EPS Emissions'!$C:$C,'BAU Sector &amp; Region Breakout'!$B129))</f>
        <v>33.107995017697924</v>
      </c>
      <c r="F129" s="2">
        <f>IF($A129="GCAM",SUMIFS('GCAM By Region By Sector'!F:F,'GCAM By Region By Sector'!$C:$C,$C129,'GCAM By Region By Sector'!$B:$B,$B129)*10^3,SUMIFS('EPS Emissions'!G:G,'EPS Emissions'!$D:$D,'BAU Sector &amp; Region Breakout'!$C129,'EPS Emissions'!$C:$C,'BAU Sector &amp; Region Breakout'!$B129))</f>
        <v>33.335465574181839</v>
      </c>
      <c r="G129" s="2">
        <f>IF($A129="GCAM",SUMIFS('GCAM By Region By Sector'!G:G,'GCAM By Region By Sector'!$C:$C,$C129,'GCAM By Region By Sector'!$B:$B,$B129)*10^3,SUMIFS('EPS Emissions'!H:H,'EPS Emissions'!$D:$D,'BAU Sector &amp; Region Breakout'!$C129,'EPS Emissions'!$C:$C,'BAU Sector &amp; Region Breakout'!$B129))</f>
        <v>33.562936130665754</v>
      </c>
      <c r="H129" s="2">
        <f>IF($A129="GCAM",SUMIFS('GCAM By Region By Sector'!H:H,'GCAM By Region By Sector'!$C:$C,$C129,'GCAM By Region By Sector'!$B:$B,$B129)*10^3,SUMIFS('EPS Emissions'!I:I,'EPS Emissions'!$D:$D,'BAU Sector &amp; Region Breakout'!$C129,'EPS Emissions'!$C:$C,'BAU Sector &amp; Region Breakout'!$B129))</f>
        <v>33.79040668714967</v>
      </c>
      <c r="I129" s="2">
        <f>IF($A129="GCAM",SUMIFS('GCAM By Region By Sector'!I:I,'GCAM By Region By Sector'!$C:$C,$C129,'GCAM By Region By Sector'!$B:$B,$B129)*10^3,SUMIFS('EPS Emissions'!J:J,'EPS Emissions'!$D:$D,'BAU Sector &amp; Region Breakout'!$C129,'EPS Emissions'!$C:$C,'BAU Sector &amp; Region Breakout'!$B129))</f>
        <v>34.017877243633592</v>
      </c>
      <c r="J129" s="2">
        <f>IF($A129="GCAM",SUMIFS('GCAM By Region By Sector'!J:J,'GCAM By Region By Sector'!$C:$C,$C129,'GCAM By Region By Sector'!$B:$B,$B129)*10^3,SUMIFS('EPS Emissions'!K:K,'EPS Emissions'!$D:$D,'BAU Sector &amp; Region Breakout'!$C129,'EPS Emissions'!$C:$C,'BAU Sector &amp; Region Breakout'!$B129))</f>
        <v>33.617447314251578</v>
      </c>
      <c r="K129" s="2">
        <f>IF($A129="GCAM",SUMIFS('GCAM By Region By Sector'!K:K,'GCAM By Region By Sector'!$C:$C,$C129,'GCAM By Region By Sector'!$B:$B,$B129)*10^3,SUMIFS('EPS Emissions'!L:L,'EPS Emissions'!$D:$D,'BAU Sector &amp; Region Breakout'!$C129,'EPS Emissions'!$C:$C,'BAU Sector &amp; Region Breakout'!$B129))</f>
        <v>33.217017384869557</v>
      </c>
      <c r="L129" s="2">
        <f>IF($A129="GCAM",SUMIFS('GCAM By Region By Sector'!L:L,'GCAM By Region By Sector'!$C:$C,$C129,'GCAM By Region By Sector'!$B:$B,$B129)*10^3,SUMIFS('EPS Emissions'!M:M,'EPS Emissions'!$D:$D,'BAU Sector &amp; Region Breakout'!$C129,'EPS Emissions'!$C:$C,'BAU Sector &amp; Region Breakout'!$B129))</f>
        <v>32.816587455487536</v>
      </c>
      <c r="M129" s="2">
        <f>IF($A129="GCAM",SUMIFS('GCAM By Region By Sector'!M:M,'GCAM By Region By Sector'!$C:$C,$C129,'GCAM By Region By Sector'!$B:$B,$B129)*10^3,SUMIFS('EPS Emissions'!N:N,'EPS Emissions'!$D:$D,'BAU Sector &amp; Region Breakout'!$C129,'EPS Emissions'!$C:$C,'BAU Sector &amp; Region Breakout'!$B129))</f>
        <v>32.416157526105515</v>
      </c>
      <c r="N129" s="2">
        <f>IF($A129="GCAM",SUMIFS('GCAM By Region By Sector'!N:N,'GCAM By Region By Sector'!$C:$C,$C129,'GCAM By Region By Sector'!$B:$B,$B129)*10^3,SUMIFS('EPS Emissions'!O:O,'EPS Emissions'!$D:$D,'BAU Sector &amp; Region Breakout'!$C129,'EPS Emissions'!$C:$C,'BAU Sector &amp; Region Breakout'!$B129))</f>
        <v>32.015727596723501</v>
      </c>
      <c r="O129" s="2">
        <f>IF($A129="GCAM",SUMIFS('GCAM By Region By Sector'!O:O,'GCAM By Region By Sector'!$C:$C,$C129,'GCAM By Region By Sector'!$B:$B,$B129)*10^3,SUMIFS('EPS Emissions'!P:P,'EPS Emissions'!$D:$D,'BAU Sector &amp; Region Breakout'!$C129,'EPS Emissions'!$C:$C,'BAU Sector &amp; Region Breakout'!$B129))</f>
        <v>31.441253172661373</v>
      </c>
      <c r="P129" s="2">
        <f>IF($A129="GCAM",SUMIFS('GCAM By Region By Sector'!P:P,'GCAM By Region By Sector'!$C:$C,$C129,'GCAM By Region By Sector'!$B:$B,$B129)*10^3,SUMIFS('EPS Emissions'!Q:Q,'EPS Emissions'!$D:$D,'BAU Sector &amp; Region Breakout'!$C129,'EPS Emissions'!$C:$C,'BAU Sector &amp; Region Breakout'!$B129))</f>
        <v>30.866778748599256</v>
      </c>
      <c r="Q129" s="2">
        <f>IF($A129="GCAM",SUMIFS('GCAM By Region By Sector'!Q:Q,'GCAM By Region By Sector'!$C:$C,$C129,'GCAM By Region By Sector'!$B:$B,$B129)*10^3,SUMIFS('EPS Emissions'!R:R,'EPS Emissions'!$D:$D,'BAU Sector &amp; Region Breakout'!$C129,'EPS Emissions'!$C:$C,'BAU Sector &amp; Region Breakout'!$B129))</f>
        <v>30.292304324537131</v>
      </c>
      <c r="R129" s="2">
        <f>IF($A129="GCAM",SUMIFS('GCAM By Region By Sector'!R:R,'GCAM By Region By Sector'!$C:$C,$C129,'GCAM By Region By Sector'!$B:$B,$B129)*10^3,SUMIFS('EPS Emissions'!S:S,'EPS Emissions'!$D:$D,'BAU Sector &amp; Region Breakout'!$C129,'EPS Emissions'!$C:$C,'BAU Sector &amp; Region Breakout'!$B129))</f>
        <v>29.71782990047501</v>
      </c>
      <c r="S129" s="2">
        <f>IF($A129="GCAM",SUMIFS('GCAM By Region By Sector'!S:S,'GCAM By Region By Sector'!$C:$C,$C129,'GCAM By Region By Sector'!$B:$B,$B129)*10^3,SUMIFS('EPS Emissions'!T:T,'EPS Emissions'!$D:$D,'BAU Sector &amp; Region Breakout'!$C129,'EPS Emissions'!$C:$C,'BAU Sector &amp; Region Breakout'!$B129))</f>
        <v>29.143355476412893</v>
      </c>
      <c r="T129" s="2">
        <f>IF($A129="GCAM",SUMIFS('GCAM By Region By Sector'!T:T,'GCAM By Region By Sector'!$C:$C,$C129,'GCAM By Region By Sector'!$B:$B,$B129)*10^3,SUMIFS('EPS Emissions'!U:U,'EPS Emissions'!$D:$D,'BAU Sector &amp; Region Breakout'!$C129,'EPS Emissions'!$C:$C,'BAU Sector &amp; Region Breakout'!$B129))</f>
        <v>28.687555384780353</v>
      </c>
      <c r="U129" s="2">
        <f>IF($A129="GCAM",SUMIFS('GCAM By Region By Sector'!U:U,'GCAM By Region By Sector'!$C:$C,$C129,'GCAM By Region By Sector'!$B:$B,$B129)*10^3,SUMIFS('EPS Emissions'!V:V,'EPS Emissions'!$D:$D,'BAU Sector &amp; Region Breakout'!$C129,'EPS Emissions'!$C:$C,'BAU Sector &amp; Region Breakout'!$B129))</f>
        <v>28.231755293147817</v>
      </c>
      <c r="V129" s="2">
        <f>IF($A129="GCAM",SUMIFS('GCAM By Region By Sector'!V:V,'GCAM By Region By Sector'!$C:$C,$C129,'GCAM By Region By Sector'!$B:$B,$B129)*10^3,SUMIFS('EPS Emissions'!W:W,'EPS Emissions'!$D:$D,'BAU Sector &amp; Region Breakout'!$C129,'EPS Emissions'!$C:$C,'BAU Sector &amp; Region Breakout'!$B129))</f>
        <v>27.775955201515277</v>
      </c>
      <c r="W129" s="2">
        <f>IF($A129="GCAM",SUMIFS('GCAM By Region By Sector'!W:W,'GCAM By Region By Sector'!$C:$C,$C129,'GCAM By Region By Sector'!$B:$B,$B129)*10^3,SUMIFS('EPS Emissions'!X:X,'EPS Emissions'!$D:$D,'BAU Sector &amp; Region Breakout'!$C129,'EPS Emissions'!$C:$C,'BAU Sector &amp; Region Breakout'!$B129))</f>
        <v>27.320155109882741</v>
      </c>
      <c r="X129" s="2">
        <f>IF($A129="GCAM",SUMIFS('GCAM By Region By Sector'!X:X,'GCAM By Region By Sector'!$C:$C,$C129,'GCAM By Region By Sector'!$B:$B,$B129)*10^3,SUMIFS('EPS Emissions'!Y:Y,'EPS Emissions'!$D:$D,'BAU Sector &amp; Region Breakout'!$C129,'EPS Emissions'!$C:$C,'BAU Sector &amp; Region Breakout'!$B129))</f>
        <v>26.864355018250205</v>
      </c>
      <c r="Y129" s="2">
        <f>IF($A129="GCAM",SUMIFS('GCAM By Region By Sector'!Y:Y,'GCAM By Region By Sector'!$C:$C,$C129,'GCAM By Region By Sector'!$B:$B,$B129)*10^3,SUMIFS('EPS Emissions'!Z:Z,'EPS Emissions'!$D:$D,'BAU Sector &amp; Region Breakout'!$C129,'EPS Emissions'!$C:$C,'BAU Sector &amp; Region Breakout'!$B129))</f>
        <v>26.677076603502243</v>
      </c>
      <c r="Z129" s="2">
        <f>IF($A129="GCAM",SUMIFS('GCAM By Region By Sector'!Z:Z,'GCAM By Region By Sector'!$C:$C,$C129,'GCAM By Region By Sector'!$B:$B,$B129)*10^3,SUMIFS('EPS Emissions'!AA:AA,'EPS Emissions'!$D:$D,'BAU Sector &amp; Region Breakout'!$C129,'EPS Emissions'!$C:$C,'BAU Sector &amp; Region Breakout'!$B129))</f>
        <v>26.489798188754278</v>
      </c>
      <c r="AA129" s="2">
        <f>IF($A129="GCAM",SUMIFS('GCAM By Region By Sector'!AA:AA,'GCAM By Region By Sector'!$C:$C,$C129,'GCAM By Region By Sector'!$B:$B,$B129)*10^3,SUMIFS('EPS Emissions'!AB:AB,'EPS Emissions'!$D:$D,'BAU Sector &amp; Region Breakout'!$C129,'EPS Emissions'!$C:$C,'BAU Sector &amp; Region Breakout'!$B129))</f>
        <v>26.302519774006317</v>
      </c>
      <c r="AB129" s="2">
        <f>IF($A129="GCAM",SUMIFS('GCAM By Region By Sector'!AB:AB,'GCAM By Region By Sector'!$C:$C,$C129,'GCAM By Region By Sector'!$B:$B,$B129)*10^3,SUMIFS('EPS Emissions'!AC:AC,'EPS Emissions'!$D:$D,'BAU Sector &amp; Region Breakout'!$C129,'EPS Emissions'!$C:$C,'BAU Sector &amp; Region Breakout'!$B129))</f>
        <v>26.115241359258352</v>
      </c>
      <c r="AC129" s="2">
        <f>IF($A129="GCAM",SUMIFS('GCAM By Region By Sector'!AC:AC,'GCAM By Region By Sector'!$C:$C,$C129,'GCAM By Region By Sector'!$B:$B,$B129)*10^3,SUMIFS('EPS Emissions'!AD:AD,'EPS Emissions'!$D:$D,'BAU Sector &amp; Region Breakout'!$C129,'EPS Emissions'!$C:$C,'BAU Sector &amp; Region Breakout'!$B129))</f>
        <v>25.927962944510391</v>
      </c>
      <c r="AD129" s="2">
        <f>IF($A129="GCAM",SUMIFS('GCAM By Region By Sector'!AD:AD,'GCAM By Region By Sector'!$C:$C,$C129,'GCAM By Region By Sector'!$B:$B,$B129)*10^3,SUMIFS('EPS Emissions'!AE:AE,'EPS Emissions'!$D:$D,'BAU Sector &amp; Region Breakout'!$C129,'EPS Emissions'!$C:$C,'BAU Sector &amp; Region Breakout'!$B129))</f>
        <v>25.662811653808596</v>
      </c>
      <c r="AE129" s="2">
        <f>IF($A129="GCAM",SUMIFS('GCAM By Region By Sector'!AE:AE,'GCAM By Region By Sector'!$C:$C,$C129,'GCAM By Region By Sector'!$B:$B,$B129)*10^3,SUMIFS('EPS Emissions'!AF:AF,'EPS Emissions'!$D:$D,'BAU Sector &amp; Region Breakout'!$C129,'EPS Emissions'!$C:$C,'BAU Sector &amp; Region Breakout'!$B129))</f>
        <v>25.397660363106795</v>
      </c>
      <c r="AF129" s="2">
        <f>IF($A129="GCAM",SUMIFS('GCAM By Region By Sector'!AF:AF,'GCAM By Region By Sector'!$C:$C,$C129,'GCAM By Region By Sector'!$B:$B,$B129)*10^3,SUMIFS('EPS Emissions'!AG:AG,'EPS Emissions'!$D:$D,'BAU Sector &amp; Region Breakout'!$C129,'EPS Emissions'!$C:$C,'BAU Sector &amp; Region Breakout'!$B129))</f>
        <v>25.132509072404996</v>
      </c>
      <c r="AG129" s="2">
        <f>IF($A129="GCAM",SUMIFS('GCAM By Region By Sector'!AG:AG,'GCAM By Region By Sector'!$C:$C,$C129,'GCAM By Region By Sector'!$B:$B,$B129)*10^3,SUMIFS('EPS Emissions'!AH:AH,'EPS Emissions'!$D:$D,'BAU Sector &amp; Region Breakout'!$C129,'EPS Emissions'!$C:$C,'BAU Sector &amp; Region Breakout'!$B129))</f>
        <v>24.867357781703195</v>
      </c>
      <c r="AH129" s="2">
        <f>IF($A129="GCAM",SUMIFS('GCAM By Region By Sector'!AH:AH,'GCAM By Region By Sector'!$C:$C,$C129,'GCAM By Region By Sector'!$B:$B,$B129)*10^3,SUMIFS('EPS Emissions'!AI:AI,'EPS Emissions'!$D:$D,'BAU Sector &amp; Region Breakout'!$C129,'EPS Emissions'!$C:$C,'BAU Sector &amp; Region Breakout'!$B129))</f>
        <v>24.602206491001397</v>
      </c>
    </row>
    <row r="130" spans="1:34" x14ac:dyDescent="0.35">
      <c r="A130" t="str">
        <f>VLOOKUP(B130,'BAU Global Total'!A$3:C$34,3,FALSE)</f>
        <v>GCAM</v>
      </c>
      <c r="B130" t="s">
        <v>28</v>
      </c>
      <c r="C130" t="s">
        <v>68</v>
      </c>
      <c r="D130" s="2">
        <f>IF($A130="GCAM",SUMIFS('GCAM By Region By Sector'!D:D,'GCAM By Region By Sector'!$C:$C,$C130,'GCAM By Region By Sector'!$B:$B,$B130)*10^3,SUMIFS('EPS Emissions'!E:E,'EPS Emissions'!$D:$D,'BAU Sector &amp; Region Breakout'!$C130,'EPS Emissions'!$C:$C,'BAU Sector &amp; Region Breakout'!$B130))</f>
        <v>5.9286147757999998</v>
      </c>
      <c r="E130" s="2">
        <f>IF($A130="GCAM",SUMIFS('GCAM By Region By Sector'!E:E,'GCAM By Region By Sector'!$C:$C,$C130,'GCAM By Region By Sector'!$B:$B,$B130)*10^3,SUMIFS('EPS Emissions'!F:F,'EPS Emissions'!$D:$D,'BAU Sector &amp; Region Breakout'!$C130,'EPS Emissions'!$C:$C,'BAU Sector &amp; Region Breakout'!$B130))</f>
        <v>5.9718609627600001</v>
      </c>
      <c r="F130" s="2">
        <f>IF($A130="GCAM",SUMIFS('GCAM By Region By Sector'!F:F,'GCAM By Region By Sector'!$C:$C,$C130,'GCAM By Region By Sector'!$B:$B,$B130)*10^3,SUMIFS('EPS Emissions'!G:G,'EPS Emissions'!$D:$D,'BAU Sector &amp; Region Breakout'!$C130,'EPS Emissions'!$C:$C,'BAU Sector &amp; Region Breakout'!$B130))</f>
        <v>6.0151071497200004</v>
      </c>
      <c r="G130" s="2">
        <f>IF($A130="GCAM",SUMIFS('GCAM By Region By Sector'!G:G,'GCAM By Region By Sector'!$C:$C,$C130,'GCAM By Region By Sector'!$B:$B,$B130)*10^3,SUMIFS('EPS Emissions'!H:H,'EPS Emissions'!$D:$D,'BAU Sector &amp; Region Breakout'!$C130,'EPS Emissions'!$C:$C,'BAU Sector &amp; Region Breakout'!$B130))</f>
        <v>6.0583533366800006</v>
      </c>
      <c r="H130" s="2">
        <f>IF($A130="GCAM",SUMIFS('GCAM By Region By Sector'!H:H,'GCAM By Region By Sector'!$C:$C,$C130,'GCAM By Region By Sector'!$B:$B,$B130)*10^3,SUMIFS('EPS Emissions'!I:I,'EPS Emissions'!$D:$D,'BAU Sector &amp; Region Breakout'!$C130,'EPS Emissions'!$C:$C,'BAU Sector &amp; Region Breakout'!$B130))</f>
        <v>6.1015995236400009</v>
      </c>
      <c r="I130" s="2">
        <f>IF($A130="GCAM",SUMIFS('GCAM By Region By Sector'!I:I,'GCAM By Region By Sector'!$C:$C,$C130,'GCAM By Region By Sector'!$B:$B,$B130)*10^3,SUMIFS('EPS Emissions'!J:J,'EPS Emissions'!$D:$D,'BAU Sector &amp; Region Breakout'!$C130,'EPS Emissions'!$C:$C,'BAU Sector &amp; Region Breakout'!$B130))</f>
        <v>6.1448457106000012</v>
      </c>
      <c r="J130" s="2">
        <f>IF($A130="GCAM",SUMIFS('GCAM By Region By Sector'!J:J,'GCAM By Region By Sector'!$C:$C,$C130,'GCAM By Region By Sector'!$B:$B,$B130)*10^3,SUMIFS('EPS Emissions'!K:K,'EPS Emissions'!$D:$D,'BAU Sector &amp; Region Breakout'!$C130,'EPS Emissions'!$C:$C,'BAU Sector &amp; Region Breakout'!$B130))</f>
        <v>6.1415359673999932</v>
      </c>
      <c r="K130" s="2">
        <f>IF($A130="GCAM",SUMIFS('GCAM By Region By Sector'!K:K,'GCAM By Region By Sector'!$C:$C,$C130,'GCAM By Region By Sector'!$B:$B,$B130)*10^3,SUMIFS('EPS Emissions'!L:L,'EPS Emissions'!$D:$D,'BAU Sector &amp; Region Breakout'!$C130,'EPS Emissions'!$C:$C,'BAU Sector &amp; Region Breakout'!$B130))</f>
        <v>6.1382262241999861</v>
      </c>
      <c r="L130" s="2">
        <f>IF($A130="GCAM",SUMIFS('GCAM By Region By Sector'!L:L,'GCAM By Region By Sector'!$C:$C,$C130,'GCAM By Region By Sector'!$B:$B,$B130)*10^3,SUMIFS('EPS Emissions'!M:M,'EPS Emissions'!$D:$D,'BAU Sector &amp; Region Breakout'!$C130,'EPS Emissions'!$C:$C,'BAU Sector &amp; Region Breakout'!$B130))</f>
        <v>6.1349164809999781</v>
      </c>
      <c r="M130" s="2">
        <f>IF($A130="GCAM",SUMIFS('GCAM By Region By Sector'!M:M,'GCAM By Region By Sector'!$C:$C,$C130,'GCAM By Region By Sector'!$B:$B,$B130)*10^3,SUMIFS('EPS Emissions'!N:N,'EPS Emissions'!$D:$D,'BAU Sector &amp; Region Breakout'!$C130,'EPS Emissions'!$C:$C,'BAU Sector &amp; Region Breakout'!$B130))</f>
        <v>6.131606737799971</v>
      </c>
      <c r="N130" s="2">
        <f>IF($A130="GCAM",SUMIFS('GCAM By Region By Sector'!N:N,'GCAM By Region By Sector'!$C:$C,$C130,'GCAM By Region By Sector'!$B:$B,$B130)*10^3,SUMIFS('EPS Emissions'!O:O,'EPS Emissions'!$D:$D,'BAU Sector &amp; Region Breakout'!$C130,'EPS Emissions'!$C:$C,'BAU Sector &amp; Region Breakout'!$B130))</f>
        <v>6.128296994599963</v>
      </c>
      <c r="O130" s="2">
        <f>IF($A130="GCAM",SUMIFS('GCAM By Region By Sector'!O:O,'GCAM By Region By Sector'!$C:$C,$C130,'GCAM By Region By Sector'!$B:$B,$B130)*10^3,SUMIFS('EPS Emissions'!P:P,'EPS Emissions'!$D:$D,'BAU Sector &amp; Region Breakout'!$C130,'EPS Emissions'!$C:$C,'BAU Sector &amp; Region Breakout'!$B130))</f>
        <v>6.1405223500999702</v>
      </c>
      <c r="P130" s="2">
        <f>IF($A130="GCAM",SUMIFS('GCAM By Region By Sector'!P:P,'GCAM By Region By Sector'!$C:$C,$C130,'GCAM By Region By Sector'!$B:$B,$B130)*10^3,SUMIFS('EPS Emissions'!Q:Q,'EPS Emissions'!$D:$D,'BAU Sector &amp; Region Breakout'!$C130,'EPS Emissions'!$C:$C,'BAU Sector &amp; Region Breakout'!$B130))</f>
        <v>6.1527477055999782</v>
      </c>
      <c r="Q130" s="2">
        <f>IF($A130="GCAM",SUMIFS('GCAM By Region By Sector'!Q:Q,'GCAM By Region By Sector'!$C:$C,$C130,'GCAM By Region By Sector'!$B:$B,$B130)*10^3,SUMIFS('EPS Emissions'!R:R,'EPS Emissions'!$D:$D,'BAU Sector &amp; Region Breakout'!$C130,'EPS Emissions'!$C:$C,'BAU Sector &amp; Region Breakout'!$B130))</f>
        <v>6.1649730610999853</v>
      </c>
      <c r="R130" s="2">
        <f>IF($A130="GCAM",SUMIFS('GCAM By Region By Sector'!R:R,'GCAM By Region By Sector'!$C:$C,$C130,'GCAM By Region By Sector'!$B:$B,$B130)*10^3,SUMIFS('EPS Emissions'!S:S,'EPS Emissions'!$D:$D,'BAU Sector &amp; Region Breakout'!$C130,'EPS Emissions'!$C:$C,'BAU Sector &amp; Region Breakout'!$B130))</f>
        <v>6.1771984165999925</v>
      </c>
      <c r="S130" s="2">
        <f>IF($A130="GCAM",SUMIFS('GCAM By Region By Sector'!S:S,'GCAM By Region By Sector'!$C:$C,$C130,'GCAM By Region By Sector'!$B:$B,$B130)*10^3,SUMIFS('EPS Emissions'!T:T,'EPS Emissions'!$D:$D,'BAU Sector &amp; Region Breakout'!$C130,'EPS Emissions'!$C:$C,'BAU Sector &amp; Region Breakout'!$B130))</f>
        <v>6.1894237720999996</v>
      </c>
      <c r="T130" s="2">
        <f>IF($A130="GCAM",SUMIFS('GCAM By Region By Sector'!T:T,'GCAM By Region By Sector'!$C:$C,$C130,'GCAM By Region By Sector'!$B:$B,$B130)*10^3,SUMIFS('EPS Emissions'!U:U,'EPS Emissions'!$D:$D,'BAU Sector &amp; Region Breakout'!$C130,'EPS Emissions'!$C:$C,'BAU Sector &amp; Region Breakout'!$B130))</f>
        <v>6.2176361011399992</v>
      </c>
      <c r="U130" s="2">
        <f>IF($A130="GCAM",SUMIFS('GCAM By Region By Sector'!U:U,'GCAM By Region By Sector'!$C:$C,$C130,'GCAM By Region By Sector'!$B:$B,$B130)*10^3,SUMIFS('EPS Emissions'!V:V,'EPS Emissions'!$D:$D,'BAU Sector &amp; Region Breakout'!$C130,'EPS Emissions'!$C:$C,'BAU Sector &amp; Region Breakout'!$B130))</f>
        <v>6.2458484301799997</v>
      </c>
      <c r="V130" s="2">
        <f>IF($A130="GCAM",SUMIFS('GCAM By Region By Sector'!V:V,'GCAM By Region By Sector'!$C:$C,$C130,'GCAM By Region By Sector'!$B:$B,$B130)*10^3,SUMIFS('EPS Emissions'!W:W,'EPS Emissions'!$D:$D,'BAU Sector &amp; Region Breakout'!$C130,'EPS Emissions'!$C:$C,'BAU Sector &amp; Region Breakout'!$B130))</f>
        <v>6.2740607592200002</v>
      </c>
      <c r="W130" s="2">
        <f>IF($A130="GCAM",SUMIFS('GCAM By Region By Sector'!W:W,'GCAM By Region By Sector'!$C:$C,$C130,'GCAM By Region By Sector'!$B:$B,$B130)*10^3,SUMIFS('EPS Emissions'!X:X,'EPS Emissions'!$D:$D,'BAU Sector &amp; Region Breakout'!$C130,'EPS Emissions'!$C:$C,'BAU Sector &amp; Region Breakout'!$B130))</f>
        <v>6.3022730882599998</v>
      </c>
      <c r="X130" s="2">
        <f>IF($A130="GCAM",SUMIFS('GCAM By Region By Sector'!X:X,'GCAM By Region By Sector'!$C:$C,$C130,'GCAM By Region By Sector'!$B:$B,$B130)*10^3,SUMIFS('EPS Emissions'!Y:Y,'EPS Emissions'!$D:$D,'BAU Sector &amp; Region Breakout'!$C130,'EPS Emissions'!$C:$C,'BAU Sector &amp; Region Breakout'!$B130))</f>
        <v>6.3304854172999994</v>
      </c>
      <c r="Y130" s="2">
        <f>IF($A130="GCAM",SUMIFS('GCAM By Region By Sector'!Y:Y,'GCAM By Region By Sector'!$C:$C,$C130,'GCAM By Region By Sector'!$B:$B,$B130)*10^3,SUMIFS('EPS Emissions'!Z:Z,'EPS Emissions'!$D:$D,'BAU Sector &amp; Region Breakout'!$C130,'EPS Emissions'!$C:$C,'BAU Sector &amp; Region Breakout'!$B130))</f>
        <v>6.3616175722399992</v>
      </c>
      <c r="Z130" s="2">
        <f>IF($A130="GCAM",SUMIFS('GCAM By Region By Sector'!Z:Z,'GCAM By Region By Sector'!$C:$C,$C130,'GCAM By Region By Sector'!$B:$B,$B130)*10^3,SUMIFS('EPS Emissions'!AA:AA,'EPS Emissions'!$D:$D,'BAU Sector &amp; Region Breakout'!$C130,'EPS Emissions'!$C:$C,'BAU Sector &amp; Region Breakout'!$B130))</f>
        <v>6.39274972718</v>
      </c>
      <c r="AA130" s="2">
        <f>IF($A130="GCAM",SUMIFS('GCAM By Region By Sector'!AA:AA,'GCAM By Region By Sector'!$C:$C,$C130,'GCAM By Region By Sector'!$B:$B,$B130)*10^3,SUMIFS('EPS Emissions'!AB:AB,'EPS Emissions'!$D:$D,'BAU Sector &amp; Region Breakout'!$C130,'EPS Emissions'!$C:$C,'BAU Sector &amp; Region Breakout'!$B130))</f>
        <v>6.4238818821199999</v>
      </c>
      <c r="AB130" s="2">
        <f>IF($A130="GCAM",SUMIFS('GCAM By Region By Sector'!AB:AB,'GCAM By Region By Sector'!$C:$C,$C130,'GCAM By Region By Sector'!$B:$B,$B130)*10^3,SUMIFS('EPS Emissions'!AC:AC,'EPS Emissions'!$D:$D,'BAU Sector &amp; Region Breakout'!$C130,'EPS Emissions'!$C:$C,'BAU Sector &amp; Region Breakout'!$B130))</f>
        <v>6.4550140370600007</v>
      </c>
      <c r="AC130" s="2">
        <f>IF($A130="GCAM",SUMIFS('GCAM By Region By Sector'!AC:AC,'GCAM By Region By Sector'!$C:$C,$C130,'GCAM By Region By Sector'!$B:$B,$B130)*10^3,SUMIFS('EPS Emissions'!AD:AD,'EPS Emissions'!$D:$D,'BAU Sector &amp; Region Breakout'!$C130,'EPS Emissions'!$C:$C,'BAU Sector &amp; Region Breakout'!$B130))</f>
        <v>6.4861461919999996</v>
      </c>
      <c r="AD130" s="2">
        <f>IF($A130="GCAM",SUMIFS('GCAM By Region By Sector'!AD:AD,'GCAM By Region By Sector'!$C:$C,$C130,'GCAM By Region By Sector'!$B:$B,$B130)*10^3,SUMIFS('EPS Emissions'!AE:AE,'EPS Emissions'!$D:$D,'BAU Sector &amp; Region Breakout'!$C130,'EPS Emissions'!$C:$C,'BAU Sector &amp; Region Breakout'!$B130))</f>
        <v>6.5076454733200002</v>
      </c>
      <c r="AE130" s="2">
        <f>IF($A130="GCAM",SUMIFS('GCAM By Region By Sector'!AE:AE,'GCAM By Region By Sector'!$C:$C,$C130,'GCAM By Region By Sector'!$B:$B,$B130)*10^3,SUMIFS('EPS Emissions'!AF:AF,'EPS Emissions'!$D:$D,'BAU Sector &amp; Region Breakout'!$C130,'EPS Emissions'!$C:$C,'BAU Sector &amp; Region Breakout'!$B130))</f>
        <v>6.5291447546399999</v>
      </c>
      <c r="AF130" s="2">
        <f>IF($A130="GCAM",SUMIFS('GCAM By Region By Sector'!AF:AF,'GCAM By Region By Sector'!$C:$C,$C130,'GCAM By Region By Sector'!$B:$B,$B130)*10^3,SUMIFS('EPS Emissions'!AG:AG,'EPS Emissions'!$D:$D,'BAU Sector &amp; Region Breakout'!$C130,'EPS Emissions'!$C:$C,'BAU Sector &amp; Region Breakout'!$B130))</f>
        <v>6.5506440359600004</v>
      </c>
      <c r="AG130" s="2">
        <f>IF($A130="GCAM",SUMIFS('GCAM By Region By Sector'!AG:AG,'GCAM By Region By Sector'!$C:$C,$C130,'GCAM By Region By Sector'!$B:$B,$B130)*10^3,SUMIFS('EPS Emissions'!AH:AH,'EPS Emissions'!$D:$D,'BAU Sector &amp; Region Breakout'!$C130,'EPS Emissions'!$C:$C,'BAU Sector &amp; Region Breakout'!$B130))</f>
        <v>6.5721433172800001</v>
      </c>
      <c r="AH130" s="2">
        <f>IF($A130="GCAM",SUMIFS('GCAM By Region By Sector'!AH:AH,'GCAM By Region By Sector'!$C:$C,$C130,'GCAM By Region By Sector'!$B:$B,$B130)*10^3,SUMIFS('EPS Emissions'!AI:AI,'EPS Emissions'!$D:$D,'BAU Sector &amp; Region Breakout'!$C130,'EPS Emissions'!$C:$C,'BAU Sector &amp; Region Breakout'!$B130))</f>
        <v>6.5936425985999998</v>
      </c>
    </row>
    <row r="131" spans="1:34" x14ac:dyDescent="0.35">
      <c r="A131" t="str">
        <f>VLOOKUP(B131,'BAU Global Total'!A$3:C$34,3,FALSE)</f>
        <v>GCAM</v>
      </c>
      <c r="B131" t="s">
        <v>28</v>
      </c>
      <c r="C131" t="s">
        <v>69</v>
      </c>
      <c r="D131" s="2">
        <f>IF($A131="GCAM",SUMIFS('GCAM By Region By Sector'!D:D,'GCAM By Region By Sector'!$C:$C,$C131,'GCAM By Region By Sector'!$B:$B,$B131)*10^3,SUMIFS('EPS Emissions'!E:E,'EPS Emissions'!$D:$D,'BAU Sector &amp; Region Breakout'!$C131,'EPS Emissions'!$C:$C,'BAU Sector &amp; Region Breakout'!$B131))</f>
        <v>0</v>
      </c>
      <c r="E131" s="2">
        <f>IF($A131="GCAM",SUMIFS('GCAM By Region By Sector'!E:E,'GCAM By Region By Sector'!$C:$C,$C131,'GCAM By Region By Sector'!$B:$B,$B131)*10^3,SUMIFS('EPS Emissions'!F:F,'EPS Emissions'!$D:$D,'BAU Sector &amp; Region Breakout'!$C131,'EPS Emissions'!$C:$C,'BAU Sector &amp; Region Breakout'!$B131))</f>
        <v>0</v>
      </c>
      <c r="F131" s="2">
        <f>IF($A131="GCAM",SUMIFS('GCAM By Region By Sector'!F:F,'GCAM By Region By Sector'!$C:$C,$C131,'GCAM By Region By Sector'!$B:$B,$B131)*10^3,SUMIFS('EPS Emissions'!G:G,'EPS Emissions'!$D:$D,'BAU Sector &amp; Region Breakout'!$C131,'EPS Emissions'!$C:$C,'BAU Sector &amp; Region Breakout'!$B131))</f>
        <v>0</v>
      </c>
      <c r="G131" s="2">
        <f>IF($A131="GCAM",SUMIFS('GCAM By Region By Sector'!G:G,'GCAM By Region By Sector'!$C:$C,$C131,'GCAM By Region By Sector'!$B:$B,$B131)*10^3,SUMIFS('EPS Emissions'!H:H,'EPS Emissions'!$D:$D,'BAU Sector &amp; Region Breakout'!$C131,'EPS Emissions'!$C:$C,'BAU Sector &amp; Region Breakout'!$B131))</f>
        <v>0</v>
      </c>
      <c r="H131" s="2">
        <f>IF($A131="GCAM",SUMIFS('GCAM By Region By Sector'!H:H,'GCAM By Region By Sector'!$C:$C,$C131,'GCAM By Region By Sector'!$B:$B,$B131)*10^3,SUMIFS('EPS Emissions'!I:I,'EPS Emissions'!$D:$D,'BAU Sector &amp; Region Breakout'!$C131,'EPS Emissions'!$C:$C,'BAU Sector &amp; Region Breakout'!$B131))</f>
        <v>0</v>
      </c>
      <c r="I131" s="2">
        <f>IF($A131="GCAM",SUMIFS('GCAM By Region By Sector'!I:I,'GCAM By Region By Sector'!$C:$C,$C131,'GCAM By Region By Sector'!$B:$B,$B131)*10^3,SUMIFS('EPS Emissions'!J:J,'EPS Emissions'!$D:$D,'BAU Sector &amp; Region Breakout'!$C131,'EPS Emissions'!$C:$C,'BAU Sector &amp; Region Breakout'!$B131))</f>
        <v>0</v>
      </c>
      <c r="J131" s="2">
        <f>IF($A131="GCAM",SUMIFS('GCAM By Region By Sector'!J:J,'GCAM By Region By Sector'!$C:$C,$C131,'GCAM By Region By Sector'!$B:$B,$B131)*10^3,SUMIFS('EPS Emissions'!K:K,'EPS Emissions'!$D:$D,'BAU Sector &amp; Region Breakout'!$C131,'EPS Emissions'!$C:$C,'BAU Sector &amp; Region Breakout'!$B131))</f>
        <v>0</v>
      </c>
      <c r="K131" s="2">
        <f>IF($A131="GCAM",SUMIFS('GCAM By Region By Sector'!K:K,'GCAM By Region By Sector'!$C:$C,$C131,'GCAM By Region By Sector'!$B:$B,$B131)*10^3,SUMIFS('EPS Emissions'!L:L,'EPS Emissions'!$D:$D,'BAU Sector &amp; Region Breakout'!$C131,'EPS Emissions'!$C:$C,'BAU Sector &amp; Region Breakout'!$B131))</f>
        <v>0</v>
      </c>
      <c r="L131" s="2">
        <f>IF($A131="GCAM",SUMIFS('GCAM By Region By Sector'!L:L,'GCAM By Region By Sector'!$C:$C,$C131,'GCAM By Region By Sector'!$B:$B,$B131)*10^3,SUMIFS('EPS Emissions'!M:M,'EPS Emissions'!$D:$D,'BAU Sector &amp; Region Breakout'!$C131,'EPS Emissions'!$C:$C,'BAU Sector &amp; Region Breakout'!$B131))</f>
        <v>0</v>
      </c>
      <c r="M131" s="2">
        <f>IF($A131="GCAM",SUMIFS('GCAM By Region By Sector'!M:M,'GCAM By Region By Sector'!$C:$C,$C131,'GCAM By Region By Sector'!$B:$B,$B131)*10^3,SUMIFS('EPS Emissions'!N:N,'EPS Emissions'!$D:$D,'BAU Sector &amp; Region Breakout'!$C131,'EPS Emissions'!$C:$C,'BAU Sector &amp; Region Breakout'!$B131))</f>
        <v>0</v>
      </c>
      <c r="N131" s="2">
        <f>IF($A131="GCAM",SUMIFS('GCAM By Region By Sector'!N:N,'GCAM By Region By Sector'!$C:$C,$C131,'GCAM By Region By Sector'!$B:$B,$B131)*10^3,SUMIFS('EPS Emissions'!O:O,'EPS Emissions'!$D:$D,'BAU Sector &amp; Region Breakout'!$C131,'EPS Emissions'!$C:$C,'BAU Sector &amp; Region Breakout'!$B131))</f>
        <v>0</v>
      </c>
      <c r="O131" s="2">
        <f>IF($A131="GCAM",SUMIFS('GCAM By Region By Sector'!O:O,'GCAM By Region By Sector'!$C:$C,$C131,'GCAM By Region By Sector'!$B:$B,$B131)*10^3,SUMIFS('EPS Emissions'!P:P,'EPS Emissions'!$D:$D,'BAU Sector &amp; Region Breakout'!$C131,'EPS Emissions'!$C:$C,'BAU Sector &amp; Region Breakout'!$B131))</f>
        <v>0</v>
      </c>
      <c r="P131" s="2">
        <f>IF($A131="GCAM",SUMIFS('GCAM By Region By Sector'!P:P,'GCAM By Region By Sector'!$C:$C,$C131,'GCAM By Region By Sector'!$B:$B,$B131)*10^3,SUMIFS('EPS Emissions'!Q:Q,'EPS Emissions'!$D:$D,'BAU Sector &amp; Region Breakout'!$C131,'EPS Emissions'!$C:$C,'BAU Sector &amp; Region Breakout'!$B131))</f>
        <v>0</v>
      </c>
      <c r="Q131" s="2">
        <f>IF($A131="GCAM",SUMIFS('GCAM By Region By Sector'!Q:Q,'GCAM By Region By Sector'!$C:$C,$C131,'GCAM By Region By Sector'!$B:$B,$B131)*10^3,SUMIFS('EPS Emissions'!R:R,'EPS Emissions'!$D:$D,'BAU Sector &amp; Region Breakout'!$C131,'EPS Emissions'!$C:$C,'BAU Sector &amp; Region Breakout'!$B131))</f>
        <v>0</v>
      </c>
      <c r="R131" s="2">
        <f>IF($A131="GCAM",SUMIFS('GCAM By Region By Sector'!R:R,'GCAM By Region By Sector'!$C:$C,$C131,'GCAM By Region By Sector'!$B:$B,$B131)*10^3,SUMIFS('EPS Emissions'!S:S,'EPS Emissions'!$D:$D,'BAU Sector &amp; Region Breakout'!$C131,'EPS Emissions'!$C:$C,'BAU Sector &amp; Region Breakout'!$B131))</f>
        <v>0</v>
      </c>
      <c r="S131" s="2">
        <f>IF($A131="GCAM",SUMIFS('GCAM By Region By Sector'!S:S,'GCAM By Region By Sector'!$C:$C,$C131,'GCAM By Region By Sector'!$B:$B,$B131)*10^3,SUMIFS('EPS Emissions'!T:T,'EPS Emissions'!$D:$D,'BAU Sector &amp; Region Breakout'!$C131,'EPS Emissions'!$C:$C,'BAU Sector &amp; Region Breakout'!$B131))</f>
        <v>0</v>
      </c>
      <c r="T131" s="2">
        <f>IF($A131="GCAM",SUMIFS('GCAM By Region By Sector'!T:T,'GCAM By Region By Sector'!$C:$C,$C131,'GCAM By Region By Sector'!$B:$B,$B131)*10^3,SUMIFS('EPS Emissions'!U:U,'EPS Emissions'!$D:$D,'BAU Sector &amp; Region Breakout'!$C131,'EPS Emissions'!$C:$C,'BAU Sector &amp; Region Breakout'!$B131))</f>
        <v>0</v>
      </c>
      <c r="U131" s="2">
        <f>IF($A131="GCAM",SUMIFS('GCAM By Region By Sector'!U:U,'GCAM By Region By Sector'!$C:$C,$C131,'GCAM By Region By Sector'!$B:$B,$B131)*10^3,SUMIFS('EPS Emissions'!V:V,'EPS Emissions'!$D:$D,'BAU Sector &amp; Region Breakout'!$C131,'EPS Emissions'!$C:$C,'BAU Sector &amp; Region Breakout'!$B131))</f>
        <v>0</v>
      </c>
      <c r="V131" s="2">
        <f>IF($A131="GCAM",SUMIFS('GCAM By Region By Sector'!V:V,'GCAM By Region By Sector'!$C:$C,$C131,'GCAM By Region By Sector'!$B:$B,$B131)*10^3,SUMIFS('EPS Emissions'!W:W,'EPS Emissions'!$D:$D,'BAU Sector &amp; Region Breakout'!$C131,'EPS Emissions'!$C:$C,'BAU Sector &amp; Region Breakout'!$B131))</f>
        <v>0</v>
      </c>
      <c r="W131" s="2">
        <f>IF($A131="GCAM",SUMIFS('GCAM By Region By Sector'!W:W,'GCAM By Region By Sector'!$C:$C,$C131,'GCAM By Region By Sector'!$B:$B,$B131)*10^3,SUMIFS('EPS Emissions'!X:X,'EPS Emissions'!$D:$D,'BAU Sector &amp; Region Breakout'!$C131,'EPS Emissions'!$C:$C,'BAU Sector &amp; Region Breakout'!$B131))</f>
        <v>0</v>
      </c>
      <c r="X131" s="2">
        <f>IF($A131="GCAM",SUMIFS('GCAM By Region By Sector'!X:X,'GCAM By Region By Sector'!$C:$C,$C131,'GCAM By Region By Sector'!$B:$B,$B131)*10^3,SUMIFS('EPS Emissions'!Y:Y,'EPS Emissions'!$D:$D,'BAU Sector &amp; Region Breakout'!$C131,'EPS Emissions'!$C:$C,'BAU Sector &amp; Region Breakout'!$B131))</f>
        <v>0</v>
      </c>
      <c r="Y131" s="2">
        <f>IF($A131="GCAM",SUMIFS('GCAM By Region By Sector'!Y:Y,'GCAM By Region By Sector'!$C:$C,$C131,'GCAM By Region By Sector'!$B:$B,$B131)*10^3,SUMIFS('EPS Emissions'!Z:Z,'EPS Emissions'!$D:$D,'BAU Sector &amp; Region Breakout'!$C131,'EPS Emissions'!$C:$C,'BAU Sector &amp; Region Breakout'!$B131))</f>
        <v>0</v>
      </c>
      <c r="Z131" s="2">
        <f>IF($A131="GCAM",SUMIFS('GCAM By Region By Sector'!Z:Z,'GCAM By Region By Sector'!$C:$C,$C131,'GCAM By Region By Sector'!$B:$B,$B131)*10^3,SUMIFS('EPS Emissions'!AA:AA,'EPS Emissions'!$D:$D,'BAU Sector &amp; Region Breakout'!$C131,'EPS Emissions'!$C:$C,'BAU Sector &amp; Region Breakout'!$B131))</f>
        <v>0</v>
      </c>
      <c r="AA131" s="2">
        <f>IF($A131="GCAM",SUMIFS('GCAM By Region By Sector'!AA:AA,'GCAM By Region By Sector'!$C:$C,$C131,'GCAM By Region By Sector'!$B:$B,$B131)*10^3,SUMIFS('EPS Emissions'!AB:AB,'EPS Emissions'!$D:$D,'BAU Sector &amp; Region Breakout'!$C131,'EPS Emissions'!$C:$C,'BAU Sector &amp; Region Breakout'!$B131))</f>
        <v>0</v>
      </c>
      <c r="AB131" s="2">
        <f>IF($A131="GCAM",SUMIFS('GCAM By Region By Sector'!AB:AB,'GCAM By Region By Sector'!$C:$C,$C131,'GCAM By Region By Sector'!$B:$B,$B131)*10^3,SUMIFS('EPS Emissions'!AC:AC,'EPS Emissions'!$D:$D,'BAU Sector &amp; Region Breakout'!$C131,'EPS Emissions'!$C:$C,'BAU Sector &amp; Region Breakout'!$B131))</f>
        <v>0</v>
      </c>
      <c r="AC131" s="2">
        <f>IF($A131="GCAM",SUMIFS('GCAM By Region By Sector'!AC:AC,'GCAM By Region By Sector'!$C:$C,$C131,'GCAM By Region By Sector'!$B:$B,$B131)*10^3,SUMIFS('EPS Emissions'!AD:AD,'EPS Emissions'!$D:$D,'BAU Sector &amp; Region Breakout'!$C131,'EPS Emissions'!$C:$C,'BAU Sector &amp; Region Breakout'!$B131))</f>
        <v>0</v>
      </c>
      <c r="AD131" s="2">
        <f>IF($A131="GCAM",SUMIFS('GCAM By Region By Sector'!AD:AD,'GCAM By Region By Sector'!$C:$C,$C131,'GCAM By Region By Sector'!$B:$B,$B131)*10^3,SUMIFS('EPS Emissions'!AE:AE,'EPS Emissions'!$D:$D,'BAU Sector &amp; Region Breakout'!$C131,'EPS Emissions'!$C:$C,'BAU Sector &amp; Region Breakout'!$B131))</f>
        <v>0</v>
      </c>
      <c r="AE131" s="2">
        <f>IF($A131="GCAM",SUMIFS('GCAM By Region By Sector'!AE:AE,'GCAM By Region By Sector'!$C:$C,$C131,'GCAM By Region By Sector'!$B:$B,$B131)*10^3,SUMIFS('EPS Emissions'!AF:AF,'EPS Emissions'!$D:$D,'BAU Sector &amp; Region Breakout'!$C131,'EPS Emissions'!$C:$C,'BAU Sector &amp; Region Breakout'!$B131))</f>
        <v>0</v>
      </c>
      <c r="AF131" s="2">
        <f>IF($A131="GCAM",SUMIFS('GCAM By Region By Sector'!AF:AF,'GCAM By Region By Sector'!$C:$C,$C131,'GCAM By Region By Sector'!$B:$B,$B131)*10^3,SUMIFS('EPS Emissions'!AG:AG,'EPS Emissions'!$D:$D,'BAU Sector &amp; Region Breakout'!$C131,'EPS Emissions'!$C:$C,'BAU Sector &amp; Region Breakout'!$B131))</f>
        <v>0</v>
      </c>
      <c r="AG131" s="2">
        <f>IF($A131="GCAM",SUMIFS('GCAM By Region By Sector'!AG:AG,'GCAM By Region By Sector'!$C:$C,$C131,'GCAM By Region By Sector'!$B:$B,$B131)*10^3,SUMIFS('EPS Emissions'!AH:AH,'EPS Emissions'!$D:$D,'BAU Sector &amp; Region Breakout'!$C131,'EPS Emissions'!$C:$C,'BAU Sector &amp; Region Breakout'!$B131))</f>
        <v>0</v>
      </c>
      <c r="AH131" s="2">
        <f>IF($A131="GCAM",SUMIFS('GCAM By Region By Sector'!AH:AH,'GCAM By Region By Sector'!$C:$C,$C131,'GCAM By Region By Sector'!$B:$B,$B131)*10^3,SUMIFS('EPS Emissions'!AI:AI,'EPS Emissions'!$D:$D,'BAU Sector &amp; Region Breakout'!$C131,'EPS Emissions'!$C:$C,'BAU Sector &amp; Region Breakout'!$B131))</f>
        <v>0</v>
      </c>
    </row>
    <row r="132" spans="1:34" x14ac:dyDescent="0.35">
      <c r="A132" t="str">
        <f>VLOOKUP(B132,'BAU Global Total'!A$3:C$34,3,FALSE)</f>
        <v>EPS</v>
      </c>
      <c r="B132" t="s">
        <v>7</v>
      </c>
      <c r="C132" t="s">
        <v>53</v>
      </c>
      <c r="D132" s="2">
        <f>IF($A132="GCAM",'GCAM By Region By Sector'!D131*10^3,SUMIFS('EPS Emissions'!E:E,'EPS Emissions'!$D:$D,'BAU Sector &amp; Region Breakout'!$C132,'EPS Emissions'!$C:$C,'BAU Sector &amp; Region Breakout'!$B132))</f>
        <v>851.97</v>
      </c>
      <c r="E132" s="2">
        <f>IF($A132="GCAM",'GCAM By Region By Sector'!E131*10^3,SUMIFS('EPS Emissions'!F:F,'EPS Emissions'!$D:$D,'BAU Sector &amp; Region Breakout'!$C132,'EPS Emissions'!$C:$C,'BAU Sector &amp; Region Breakout'!$B132))</f>
        <v>858.202</v>
      </c>
      <c r="F132" s="2">
        <f>IF($A132="GCAM",'GCAM By Region By Sector'!F131*10^3,SUMIFS('EPS Emissions'!G:G,'EPS Emissions'!$D:$D,'BAU Sector &amp; Region Breakout'!$C132,'EPS Emissions'!$C:$C,'BAU Sector &amp; Region Breakout'!$B132))</f>
        <v>855.83600000000001</v>
      </c>
      <c r="G132" s="2">
        <f>IF($A132="GCAM",'GCAM By Region By Sector'!G131*10^3,SUMIFS('EPS Emissions'!H:H,'EPS Emissions'!$D:$D,'BAU Sector &amp; Region Breakout'!$C132,'EPS Emissions'!$C:$C,'BAU Sector &amp; Region Breakout'!$B132))</f>
        <v>845.99300000000005</v>
      </c>
      <c r="H132" s="2">
        <f>IF($A132="GCAM",'GCAM By Region By Sector'!H131*10^3,SUMIFS('EPS Emissions'!I:I,'EPS Emissions'!$D:$D,'BAU Sector &amp; Region Breakout'!$C132,'EPS Emissions'!$C:$C,'BAU Sector &amp; Region Breakout'!$B132))</f>
        <v>836.88300000000004</v>
      </c>
      <c r="I132" s="2">
        <f>IF($A132="GCAM",'GCAM By Region By Sector'!I131*10^3,SUMIFS('EPS Emissions'!J:J,'EPS Emissions'!$D:$D,'BAU Sector &amp; Region Breakout'!$C132,'EPS Emissions'!$C:$C,'BAU Sector &amp; Region Breakout'!$B132))</f>
        <v>832.66099999999994</v>
      </c>
      <c r="J132" s="2">
        <f>IF($A132="GCAM",'GCAM By Region By Sector'!J131*10^3,SUMIFS('EPS Emissions'!K:K,'EPS Emissions'!$D:$D,'BAU Sector &amp; Region Breakout'!$C132,'EPS Emissions'!$C:$C,'BAU Sector &amp; Region Breakout'!$B132))</f>
        <v>830.97799999999995</v>
      </c>
      <c r="K132" s="2">
        <f>IF($A132="GCAM",'GCAM By Region By Sector'!K131*10^3,SUMIFS('EPS Emissions'!L:L,'EPS Emissions'!$D:$D,'BAU Sector &amp; Region Breakout'!$C132,'EPS Emissions'!$C:$C,'BAU Sector &amp; Region Breakout'!$B132))</f>
        <v>827.88</v>
      </c>
      <c r="L132" s="2">
        <f>IF($A132="GCAM",'GCAM By Region By Sector'!L131*10^3,SUMIFS('EPS Emissions'!M:M,'EPS Emissions'!$D:$D,'BAU Sector &amp; Region Breakout'!$C132,'EPS Emissions'!$C:$C,'BAU Sector &amp; Region Breakout'!$B132))</f>
        <v>823.07899999999995</v>
      </c>
      <c r="M132" s="2">
        <f>IF($A132="GCAM",'GCAM By Region By Sector'!M131*10^3,SUMIFS('EPS Emissions'!N:N,'EPS Emissions'!$D:$D,'BAU Sector &amp; Region Breakout'!$C132,'EPS Emissions'!$C:$C,'BAU Sector &amp; Region Breakout'!$B132))</f>
        <v>819.42399999999998</v>
      </c>
      <c r="N132" s="2">
        <f>IF($A132="GCAM",'GCAM By Region By Sector'!N131*10^3,SUMIFS('EPS Emissions'!O:O,'EPS Emissions'!$D:$D,'BAU Sector &amp; Region Breakout'!$C132,'EPS Emissions'!$C:$C,'BAU Sector &amp; Region Breakout'!$B132))</f>
        <v>813.4</v>
      </c>
      <c r="O132" s="2">
        <f>IF($A132="GCAM",'GCAM By Region By Sector'!O131*10^3,SUMIFS('EPS Emissions'!P:P,'EPS Emissions'!$D:$D,'BAU Sector &amp; Region Breakout'!$C132,'EPS Emissions'!$C:$C,'BAU Sector &amp; Region Breakout'!$B132))</f>
        <v>810.56</v>
      </c>
      <c r="P132" s="2">
        <f>IF($A132="GCAM",'GCAM By Region By Sector'!P131*10^3,SUMIFS('EPS Emissions'!Q:Q,'EPS Emissions'!$D:$D,'BAU Sector &amp; Region Breakout'!$C132,'EPS Emissions'!$C:$C,'BAU Sector &amp; Region Breakout'!$B132))</f>
        <v>806.10699999999997</v>
      </c>
      <c r="Q132" s="2">
        <f>IF($A132="GCAM",'GCAM By Region By Sector'!Q131*10^3,SUMIFS('EPS Emissions'!R:R,'EPS Emissions'!$D:$D,'BAU Sector &amp; Region Breakout'!$C132,'EPS Emissions'!$C:$C,'BAU Sector &amp; Region Breakout'!$B132))</f>
        <v>798.41800000000001</v>
      </c>
      <c r="R132" s="2">
        <f>IF($A132="GCAM",'GCAM By Region By Sector'!R131*10^3,SUMIFS('EPS Emissions'!S:S,'EPS Emissions'!$D:$D,'BAU Sector &amp; Region Breakout'!$C132,'EPS Emissions'!$C:$C,'BAU Sector &amp; Region Breakout'!$B132))</f>
        <v>790.21799999999996</v>
      </c>
      <c r="S132" s="2">
        <f>IF($A132="GCAM",'GCAM By Region By Sector'!S131*10^3,SUMIFS('EPS Emissions'!T:T,'EPS Emissions'!$D:$D,'BAU Sector &amp; Region Breakout'!$C132,'EPS Emissions'!$C:$C,'BAU Sector &amp; Region Breakout'!$B132))</f>
        <v>785.11500000000001</v>
      </c>
      <c r="T132" s="2">
        <f>IF($A132="GCAM",'GCAM By Region By Sector'!T131*10^3,SUMIFS('EPS Emissions'!U:U,'EPS Emissions'!$D:$D,'BAU Sector &amp; Region Breakout'!$C132,'EPS Emissions'!$C:$C,'BAU Sector &amp; Region Breakout'!$B132))</f>
        <v>785.28200000000004</v>
      </c>
      <c r="U132" s="2">
        <f>IF($A132="GCAM",'GCAM By Region By Sector'!U131*10^3,SUMIFS('EPS Emissions'!V:V,'EPS Emissions'!$D:$D,'BAU Sector &amp; Region Breakout'!$C132,'EPS Emissions'!$C:$C,'BAU Sector &amp; Region Breakout'!$B132))</f>
        <v>787.452</v>
      </c>
      <c r="V132" s="2">
        <f>IF($A132="GCAM",'GCAM By Region By Sector'!V131*10^3,SUMIFS('EPS Emissions'!W:W,'EPS Emissions'!$D:$D,'BAU Sector &amp; Region Breakout'!$C132,'EPS Emissions'!$C:$C,'BAU Sector &amp; Region Breakout'!$B132))</f>
        <v>786.74300000000005</v>
      </c>
      <c r="W132" s="2">
        <f>IF($A132="GCAM",'GCAM By Region By Sector'!W131*10^3,SUMIFS('EPS Emissions'!X:X,'EPS Emissions'!$D:$D,'BAU Sector &amp; Region Breakout'!$C132,'EPS Emissions'!$C:$C,'BAU Sector &amp; Region Breakout'!$B132))</f>
        <v>781.45</v>
      </c>
      <c r="X132" s="2">
        <f>IF($A132="GCAM",'GCAM By Region By Sector'!X131*10^3,SUMIFS('EPS Emissions'!Y:Y,'EPS Emissions'!$D:$D,'BAU Sector &amp; Region Breakout'!$C132,'EPS Emissions'!$C:$C,'BAU Sector &amp; Region Breakout'!$B132))</f>
        <v>781.23800000000006</v>
      </c>
      <c r="Y132" s="2">
        <f>IF($A132="GCAM",'GCAM By Region By Sector'!Y131*10^3,SUMIFS('EPS Emissions'!Z:Z,'EPS Emissions'!$D:$D,'BAU Sector &amp; Region Breakout'!$C132,'EPS Emissions'!$C:$C,'BAU Sector &amp; Region Breakout'!$B132))</f>
        <v>777.88099999999997</v>
      </c>
      <c r="Z132" s="2">
        <f>IF($A132="GCAM",'GCAM By Region By Sector'!Z131*10^3,SUMIFS('EPS Emissions'!AA:AA,'EPS Emissions'!$D:$D,'BAU Sector &amp; Region Breakout'!$C132,'EPS Emissions'!$C:$C,'BAU Sector &amp; Region Breakout'!$B132))</f>
        <v>776.66300000000001</v>
      </c>
      <c r="AA132" s="2">
        <f>IF($A132="GCAM",'GCAM By Region By Sector'!AA131*10^3,SUMIFS('EPS Emissions'!AB:AB,'EPS Emissions'!$D:$D,'BAU Sector &amp; Region Breakout'!$C132,'EPS Emissions'!$C:$C,'BAU Sector &amp; Region Breakout'!$B132))</f>
        <v>770.81299999999999</v>
      </c>
      <c r="AB132" s="2">
        <f>IF($A132="GCAM",'GCAM By Region By Sector'!AB131*10^3,SUMIFS('EPS Emissions'!AC:AC,'EPS Emissions'!$D:$D,'BAU Sector &amp; Region Breakout'!$C132,'EPS Emissions'!$C:$C,'BAU Sector &amp; Region Breakout'!$B132))</f>
        <v>770.37900000000002</v>
      </c>
      <c r="AC132" s="2">
        <f>IF($A132="GCAM",'GCAM By Region By Sector'!AC131*10^3,SUMIFS('EPS Emissions'!AD:AD,'EPS Emissions'!$D:$D,'BAU Sector &amp; Region Breakout'!$C132,'EPS Emissions'!$C:$C,'BAU Sector &amp; Region Breakout'!$B132))</f>
        <v>766.56100000000004</v>
      </c>
      <c r="AD132" s="2">
        <f>IF($A132="GCAM",'GCAM By Region By Sector'!AD131*10^3,SUMIFS('EPS Emissions'!AE:AE,'EPS Emissions'!$D:$D,'BAU Sector &amp; Region Breakout'!$C132,'EPS Emissions'!$C:$C,'BAU Sector &amp; Region Breakout'!$B132))</f>
        <v>762.94</v>
      </c>
      <c r="AE132" s="2">
        <f>IF($A132="GCAM",'GCAM By Region By Sector'!AE131*10^3,SUMIFS('EPS Emissions'!AF:AF,'EPS Emissions'!$D:$D,'BAU Sector &amp; Region Breakout'!$C132,'EPS Emissions'!$C:$C,'BAU Sector &amp; Region Breakout'!$B132))</f>
        <v>757.08699999999999</v>
      </c>
      <c r="AF132" s="2">
        <f>IF($A132="GCAM",'GCAM By Region By Sector'!AF131*10^3,SUMIFS('EPS Emissions'!AG:AG,'EPS Emissions'!$D:$D,'BAU Sector &amp; Region Breakout'!$C132,'EPS Emissions'!$C:$C,'BAU Sector &amp; Region Breakout'!$B132))</f>
        <v>752.56100000000004</v>
      </c>
      <c r="AG132" s="2">
        <f>IF($A132="GCAM",'GCAM By Region By Sector'!AG131*10^3,SUMIFS('EPS Emissions'!AH:AH,'EPS Emissions'!$D:$D,'BAU Sector &amp; Region Breakout'!$C132,'EPS Emissions'!$C:$C,'BAU Sector &amp; Region Breakout'!$B132))</f>
        <v>748.00900000000001</v>
      </c>
      <c r="AH132" s="2">
        <f>IF($A132="GCAM",'GCAM By Region By Sector'!AH131*10^3,SUMIFS('EPS Emissions'!AI:AI,'EPS Emissions'!$D:$D,'BAU Sector &amp; Region Breakout'!$C132,'EPS Emissions'!$C:$C,'BAU Sector &amp; Region Breakout'!$B132))</f>
        <v>740.45899999999995</v>
      </c>
    </row>
    <row r="133" spans="1:34" x14ac:dyDescent="0.35">
      <c r="A133" t="str">
        <f>VLOOKUP(B133,'BAU Global Total'!A$3:C$34,3,FALSE)</f>
        <v>EPS</v>
      </c>
      <c r="B133" t="s">
        <v>7</v>
      </c>
      <c r="C133" t="s">
        <v>60</v>
      </c>
      <c r="D133" s="2">
        <f>IF($A133="GCAM",'GCAM By Region By Sector'!D132*10^3,SUMIFS('EPS Emissions'!E:E,'EPS Emissions'!$D:$D,'BAU Sector &amp; Region Breakout'!$C133,'EPS Emissions'!$C:$C,'BAU Sector &amp; Region Breakout'!$B133))</f>
        <v>457.60599999999999</v>
      </c>
      <c r="E133" s="2">
        <f>IF($A133="GCAM",'GCAM By Region By Sector'!E132*10^3,SUMIFS('EPS Emissions'!F:F,'EPS Emissions'!$D:$D,'BAU Sector &amp; Region Breakout'!$C133,'EPS Emissions'!$C:$C,'BAU Sector &amp; Region Breakout'!$B133))</f>
        <v>462.13099999999997</v>
      </c>
      <c r="F133" s="2">
        <f>IF($A133="GCAM",'GCAM By Region By Sector'!F132*10^3,SUMIFS('EPS Emissions'!G:G,'EPS Emissions'!$D:$D,'BAU Sector &amp; Region Breakout'!$C133,'EPS Emissions'!$C:$C,'BAU Sector &amp; Region Breakout'!$B133))</f>
        <v>461.983</v>
      </c>
      <c r="G133" s="2">
        <f>IF($A133="GCAM",'GCAM By Region By Sector'!G132*10^3,SUMIFS('EPS Emissions'!H:H,'EPS Emissions'!$D:$D,'BAU Sector &amp; Region Breakout'!$C133,'EPS Emissions'!$C:$C,'BAU Sector &amp; Region Breakout'!$B133))</f>
        <v>461.512</v>
      </c>
      <c r="H133" s="2">
        <f>IF($A133="GCAM",'GCAM By Region By Sector'!H132*10^3,SUMIFS('EPS Emissions'!I:I,'EPS Emissions'!$D:$D,'BAU Sector &amp; Region Breakout'!$C133,'EPS Emissions'!$C:$C,'BAU Sector &amp; Region Breakout'!$B133))</f>
        <v>461.05500000000001</v>
      </c>
      <c r="I133" s="2">
        <f>IF($A133="GCAM",'GCAM By Region By Sector'!I132*10^3,SUMIFS('EPS Emissions'!J:J,'EPS Emissions'!$D:$D,'BAU Sector &amp; Region Breakout'!$C133,'EPS Emissions'!$C:$C,'BAU Sector &amp; Region Breakout'!$B133))</f>
        <v>460.47399999999999</v>
      </c>
      <c r="J133" s="2">
        <f>IF($A133="GCAM",'GCAM By Region By Sector'!J132*10^3,SUMIFS('EPS Emissions'!K:K,'EPS Emissions'!$D:$D,'BAU Sector &amp; Region Breakout'!$C133,'EPS Emissions'!$C:$C,'BAU Sector &amp; Region Breakout'!$B133))</f>
        <v>459.971</v>
      </c>
      <c r="K133" s="2">
        <f>IF($A133="GCAM",'GCAM By Region By Sector'!K132*10^3,SUMIFS('EPS Emissions'!L:L,'EPS Emissions'!$D:$D,'BAU Sector &amp; Region Breakout'!$C133,'EPS Emissions'!$C:$C,'BAU Sector &amp; Region Breakout'!$B133))</f>
        <v>459.24799999999999</v>
      </c>
      <c r="L133" s="2">
        <f>IF($A133="GCAM",'GCAM By Region By Sector'!L132*10^3,SUMIFS('EPS Emissions'!M:M,'EPS Emissions'!$D:$D,'BAU Sector &amp; Region Breakout'!$C133,'EPS Emissions'!$C:$C,'BAU Sector &amp; Region Breakout'!$B133))</f>
        <v>458.35500000000002</v>
      </c>
      <c r="M133" s="2">
        <f>IF($A133="GCAM",'GCAM By Region By Sector'!M132*10^3,SUMIFS('EPS Emissions'!N:N,'EPS Emissions'!$D:$D,'BAU Sector &amp; Region Breakout'!$C133,'EPS Emissions'!$C:$C,'BAU Sector &amp; Region Breakout'!$B133))</f>
        <v>457.54500000000002</v>
      </c>
      <c r="N133" s="2">
        <f>IF($A133="GCAM",'GCAM By Region By Sector'!N132*10^3,SUMIFS('EPS Emissions'!O:O,'EPS Emissions'!$D:$D,'BAU Sector &amp; Region Breakout'!$C133,'EPS Emissions'!$C:$C,'BAU Sector &amp; Region Breakout'!$B133))</f>
        <v>456.37400000000002</v>
      </c>
      <c r="O133" s="2">
        <f>IF($A133="GCAM",'GCAM By Region By Sector'!O132*10^3,SUMIFS('EPS Emissions'!P:P,'EPS Emissions'!$D:$D,'BAU Sector &amp; Region Breakout'!$C133,'EPS Emissions'!$C:$C,'BAU Sector &amp; Region Breakout'!$B133))</f>
        <v>454.81900000000002</v>
      </c>
      <c r="P133" s="2">
        <f>IF($A133="GCAM",'GCAM By Region By Sector'!P132*10^3,SUMIFS('EPS Emissions'!Q:Q,'EPS Emissions'!$D:$D,'BAU Sector &amp; Region Breakout'!$C133,'EPS Emissions'!$C:$C,'BAU Sector &amp; Region Breakout'!$B133))</f>
        <v>454.13799999999998</v>
      </c>
      <c r="Q133" s="2">
        <f>IF($A133="GCAM",'GCAM By Region By Sector'!Q132*10^3,SUMIFS('EPS Emissions'!R:R,'EPS Emissions'!$D:$D,'BAU Sector &amp; Region Breakout'!$C133,'EPS Emissions'!$C:$C,'BAU Sector &amp; Region Breakout'!$B133))</f>
        <v>452.75900000000001</v>
      </c>
      <c r="R133" s="2">
        <f>IF($A133="GCAM",'GCAM By Region By Sector'!R132*10^3,SUMIFS('EPS Emissions'!S:S,'EPS Emissions'!$D:$D,'BAU Sector &amp; Region Breakout'!$C133,'EPS Emissions'!$C:$C,'BAU Sector &amp; Region Breakout'!$B133))</f>
        <v>451.55200000000002</v>
      </c>
      <c r="S133" s="2">
        <f>IF($A133="GCAM",'GCAM By Region By Sector'!S132*10^3,SUMIFS('EPS Emissions'!T:T,'EPS Emissions'!$D:$D,'BAU Sector &amp; Region Breakout'!$C133,'EPS Emissions'!$C:$C,'BAU Sector &amp; Region Breakout'!$B133))</f>
        <v>450.26400000000001</v>
      </c>
      <c r="T133" s="2">
        <f>IF($A133="GCAM",'GCAM By Region By Sector'!T132*10^3,SUMIFS('EPS Emissions'!U:U,'EPS Emissions'!$D:$D,'BAU Sector &amp; Region Breakout'!$C133,'EPS Emissions'!$C:$C,'BAU Sector &amp; Region Breakout'!$B133))</f>
        <v>449.94799999999998</v>
      </c>
      <c r="U133" s="2">
        <f>IF($A133="GCAM",'GCAM By Region By Sector'!U132*10^3,SUMIFS('EPS Emissions'!V:V,'EPS Emissions'!$D:$D,'BAU Sector &amp; Region Breakout'!$C133,'EPS Emissions'!$C:$C,'BAU Sector &amp; Region Breakout'!$B133))</f>
        <v>449.34500000000003</v>
      </c>
      <c r="V133" s="2">
        <f>IF($A133="GCAM",'GCAM By Region By Sector'!V132*10^3,SUMIFS('EPS Emissions'!W:W,'EPS Emissions'!$D:$D,'BAU Sector &amp; Region Breakout'!$C133,'EPS Emissions'!$C:$C,'BAU Sector &amp; Region Breakout'!$B133))</f>
        <v>448.69200000000001</v>
      </c>
      <c r="W133" s="2">
        <f>IF($A133="GCAM",'GCAM By Region By Sector'!W132*10^3,SUMIFS('EPS Emissions'!X:X,'EPS Emissions'!$D:$D,'BAU Sector &amp; Region Breakout'!$C133,'EPS Emissions'!$C:$C,'BAU Sector &amp; Region Breakout'!$B133))</f>
        <v>447.995</v>
      </c>
      <c r="X133" s="2">
        <f>IF($A133="GCAM",'GCAM By Region By Sector'!X132*10^3,SUMIFS('EPS Emissions'!Y:Y,'EPS Emissions'!$D:$D,'BAU Sector &amp; Region Breakout'!$C133,'EPS Emissions'!$C:$C,'BAU Sector &amp; Region Breakout'!$B133))</f>
        <v>447.15600000000001</v>
      </c>
      <c r="Y133" s="2">
        <f>IF($A133="GCAM",'GCAM By Region By Sector'!Y132*10^3,SUMIFS('EPS Emissions'!Z:Z,'EPS Emissions'!$D:$D,'BAU Sector &amp; Region Breakout'!$C133,'EPS Emissions'!$C:$C,'BAU Sector &amp; Region Breakout'!$B133))</f>
        <v>446.05599999999998</v>
      </c>
      <c r="Z133" s="2">
        <f>IF($A133="GCAM",'GCAM By Region By Sector'!Z132*10^3,SUMIFS('EPS Emissions'!AA:AA,'EPS Emissions'!$D:$D,'BAU Sector &amp; Region Breakout'!$C133,'EPS Emissions'!$C:$C,'BAU Sector &amp; Region Breakout'!$B133))</f>
        <v>445.34500000000003</v>
      </c>
      <c r="AA133" s="2">
        <f>IF($A133="GCAM",'GCAM By Region By Sector'!AA132*10^3,SUMIFS('EPS Emissions'!AB:AB,'EPS Emissions'!$D:$D,'BAU Sector &amp; Region Breakout'!$C133,'EPS Emissions'!$C:$C,'BAU Sector &amp; Region Breakout'!$B133))</f>
        <v>444.27300000000002</v>
      </c>
      <c r="AB133" s="2">
        <f>IF($A133="GCAM",'GCAM By Region By Sector'!AB132*10^3,SUMIFS('EPS Emissions'!AC:AC,'EPS Emissions'!$D:$D,'BAU Sector &amp; Region Breakout'!$C133,'EPS Emissions'!$C:$C,'BAU Sector &amp; Region Breakout'!$B133))</f>
        <v>443.61399999999998</v>
      </c>
      <c r="AC133" s="2">
        <f>IF($A133="GCAM",'GCAM By Region By Sector'!AC132*10^3,SUMIFS('EPS Emissions'!AD:AD,'EPS Emissions'!$D:$D,'BAU Sector &amp; Region Breakout'!$C133,'EPS Emissions'!$C:$C,'BAU Sector &amp; Region Breakout'!$B133))</f>
        <v>442.89800000000002</v>
      </c>
      <c r="AD133" s="2">
        <f>IF($A133="GCAM",'GCAM By Region By Sector'!AD132*10^3,SUMIFS('EPS Emissions'!AE:AE,'EPS Emissions'!$D:$D,'BAU Sector &amp; Region Breakout'!$C133,'EPS Emissions'!$C:$C,'BAU Sector &amp; Region Breakout'!$B133))</f>
        <v>442.40699999999998</v>
      </c>
      <c r="AE133" s="2">
        <f>IF($A133="GCAM",'GCAM By Region By Sector'!AE132*10^3,SUMIFS('EPS Emissions'!AF:AF,'EPS Emissions'!$D:$D,'BAU Sector &amp; Region Breakout'!$C133,'EPS Emissions'!$C:$C,'BAU Sector &amp; Region Breakout'!$B133))</f>
        <v>441.83199999999999</v>
      </c>
      <c r="AF133" s="2">
        <f>IF($A133="GCAM",'GCAM By Region By Sector'!AF132*10^3,SUMIFS('EPS Emissions'!AG:AG,'EPS Emissions'!$D:$D,'BAU Sector &amp; Region Breakout'!$C133,'EPS Emissions'!$C:$C,'BAU Sector &amp; Region Breakout'!$B133))</f>
        <v>441.18099999999998</v>
      </c>
      <c r="AG133" s="2">
        <f>IF($A133="GCAM",'GCAM By Region By Sector'!AG132*10^3,SUMIFS('EPS Emissions'!AH:AH,'EPS Emissions'!$D:$D,'BAU Sector &amp; Region Breakout'!$C133,'EPS Emissions'!$C:$C,'BAU Sector &amp; Region Breakout'!$B133))</f>
        <v>440.54199999999997</v>
      </c>
      <c r="AH133" s="2">
        <f>IF($A133="GCAM",'GCAM By Region By Sector'!AH132*10^3,SUMIFS('EPS Emissions'!AI:AI,'EPS Emissions'!$D:$D,'BAU Sector &amp; Region Breakout'!$C133,'EPS Emissions'!$C:$C,'BAU Sector &amp; Region Breakout'!$B133))</f>
        <v>439.85199999999998</v>
      </c>
    </row>
    <row r="134" spans="1:34" x14ac:dyDescent="0.35">
      <c r="A134" t="str">
        <f>VLOOKUP(B134,'BAU Global Total'!A$3:C$34,3,FALSE)</f>
        <v>EPS</v>
      </c>
      <c r="B134" t="s">
        <v>7</v>
      </c>
      <c r="C134" t="s">
        <v>70</v>
      </c>
      <c r="D134" s="2">
        <f>IF($A134="GCAM",'GCAM By Region By Sector'!D133*10^3,SUMIFS('EPS Emissions'!E:E,'EPS Emissions'!$D:$D,'BAU Sector &amp; Region Breakout'!$C134,'EPS Emissions'!$C:$C,'BAU Sector &amp; Region Breakout'!$B134))</f>
        <v>122.607</v>
      </c>
      <c r="E134" s="2">
        <f>IF($A134="GCAM",'GCAM By Region By Sector'!E133*10^3,SUMIFS('EPS Emissions'!F:F,'EPS Emissions'!$D:$D,'BAU Sector &amp; Region Breakout'!$C134,'EPS Emissions'!$C:$C,'BAU Sector &amp; Region Breakout'!$B134))</f>
        <v>122.176</v>
      </c>
      <c r="F134" s="2">
        <f>IF($A134="GCAM",'GCAM By Region By Sector'!F133*10^3,SUMIFS('EPS Emissions'!G:G,'EPS Emissions'!$D:$D,'BAU Sector &amp; Region Breakout'!$C134,'EPS Emissions'!$C:$C,'BAU Sector &amp; Region Breakout'!$B134))</f>
        <v>119.593</v>
      </c>
      <c r="G134" s="2">
        <f>IF($A134="GCAM",'GCAM By Region By Sector'!G133*10^3,SUMIFS('EPS Emissions'!H:H,'EPS Emissions'!$D:$D,'BAU Sector &amp; Region Breakout'!$C134,'EPS Emissions'!$C:$C,'BAU Sector &amp; Region Breakout'!$B134))</f>
        <v>117.04</v>
      </c>
      <c r="H134" s="2">
        <f>IF($A134="GCAM",'GCAM By Region By Sector'!H133*10^3,SUMIFS('EPS Emissions'!I:I,'EPS Emissions'!$D:$D,'BAU Sector &amp; Region Breakout'!$C134,'EPS Emissions'!$C:$C,'BAU Sector &amp; Region Breakout'!$B134))</f>
        <v>114.547</v>
      </c>
      <c r="I134" s="2">
        <f>IF($A134="GCAM",'GCAM By Region By Sector'!I133*10^3,SUMIFS('EPS Emissions'!J:J,'EPS Emissions'!$D:$D,'BAU Sector &amp; Region Breakout'!$C134,'EPS Emissions'!$C:$C,'BAU Sector &amp; Region Breakout'!$B134))</f>
        <v>112.05200000000001</v>
      </c>
      <c r="J134" s="2">
        <f>IF($A134="GCAM",'GCAM By Region By Sector'!J133*10^3,SUMIFS('EPS Emissions'!K:K,'EPS Emissions'!$D:$D,'BAU Sector &amp; Region Breakout'!$C134,'EPS Emissions'!$C:$C,'BAU Sector &amp; Region Breakout'!$B134))</f>
        <v>109.584</v>
      </c>
      <c r="K134" s="2">
        <f>IF($A134="GCAM",'GCAM By Region By Sector'!K133*10^3,SUMIFS('EPS Emissions'!L:L,'EPS Emissions'!$D:$D,'BAU Sector &amp; Region Breakout'!$C134,'EPS Emissions'!$C:$C,'BAU Sector &amp; Region Breakout'!$B134))</f>
        <v>107.145</v>
      </c>
      <c r="L134" s="2">
        <f>IF($A134="GCAM",'GCAM By Region By Sector'!L133*10^3,SUMIFS('EPS Emissions'!M:M,'EPS Emissions'!$D:$D,'BAU Sector &amp; Region Breakout'!$C134,'EPS Emissions'!$C:$C,'BAU Sector &amp; Region Breakout'!$B134))</f>
        <v>104.73399999999999</v>
      </c>
      <c r="M134" s="2">
        <f>IF($A134="GCAM",'GCAM By Region By Sector'!M133*10^3,SUMIFS('EPS Emissions'!N:N,'EPS Emissions'!$D:$D,'BAU Sector &amp; Region Breakout'!$C134,'EPS Emissions'!$C:$C,'BAU Sector &amp; Region Breakout'!$B134))</f>
        <v>102.322</v>
      </c>
      <c r="N134" s="2">
        <f>IF($A134="GCAM",'GCAM By Region By Sector'!N133*10^3,SUMIFS('EPS Emissions'!O:O,'EPS Emissions'!$D:$D,'BAU Sector &amp; Region Breakout'!$C134,'EPS Emissions'!$C:$C,'BAU Sector &amp; Region Breakout'!$B134))</f>
        <v>99.966999999999999</v>
      </c>
      <c r="O134" s="2">
        <f>IF($A134="GCAM",'GCAM By Region By Sector'!O133*10^3,SUMIFS('EPS Emissions'!P:P,'EPS Emissions'!$D:$D,'BAU Sector &amp; Region Breakout'!$C134,'EPS Emissions'!$C:$C,'BAU Sector &amp; Region Breakout'!$B134))</f>
        <v>98.254099999999994</v>
      </c>
      <c r="P134" s="2">
        <f>IF($A134="GCAM",'GCAM By Region By Sector'!P133*10^3,SUMIFS('EPS Emissions'!Q:Q,'EPS Emissions'!$D:$D,'BAU Sector &amp; Region Breakout'!$C134,'EPS Emissions'!$C:$C,'BAU Sector &amp; Region Breakout'!$B134))</f>
        <v>96.570800000000006</v>
      </c>
      <c r="Q134" s="2">
        <f>IF($A134="GCAM",'GCAM By Region By Sector'!Q133*10^3,SUMIFS('EPS Emissions'!R:R,'EPS Emissions'!$D:$D,'BAU Sector &amp; Region Breakout'!$C134,'EPS Emissions'!$C:$C,'BAU Sector &amp; Region Breakout'!$B134))</f>
        <v>94.996799999999993</v>
      </c>
      <c r="R134" s="2">
        <f>IF($A134="GCAM",'GCAM By Region By Sector'!R133*10^3,SUMIFS('EPS Emissions'!S:S,'EPS Emissions'!$D:$D,'BAU Sector &amp; Region Breakout'!$C134,'EPS Emissions'!$C:$C,'BAU Sector &amp; Region Breakout'!$B134))</f>
        <v>93.450900000000004</v>
      </c>
      <c r="S134" s="2">
        <f>IF($A134="GCAM",'GCAM By Region By Sector'!S133*10^3,SUMIFS('EPS Emissions'!T:T,'EPS Emissions'!$D:$D,'BAU Sector &amp; Region Breakout'!$C134,'EPS Emissions'!$C:$C,'BAU Sector &amp; Region Breakout'!$B134))</f>
        <v>91.932900000000004</v>
      </c>
      <c r="T134" s="2">
        <f>IF($A134="GCAM",'GCAM By Region By Sector'!T133*10^3,SUMIFS('EPS Emissions'!U:U,'EPS Emissions'!$D:$D,'BAU Sector &amp; Region Breakout'!$C134,'EPS Emissions'!$C:$C,'BAU Sector &amp; Region Breakout'!$B134))</f>
        <v>90.301000000000002</v>
      </c>
      <c r="U134" s="2">
        <f>IF($A134="GCAM",'GCAM By Region By Sector'!U133*10^3,SUMIFS('EPS Emissions'!V:V,'EPS Emissions'!$D:$D,'BAU Sector &amp; Region Breakout'!$C134,'EPS Emissions'!$C:$C,'BAU Sector &amp; Region Breakout'!$B134))</f>
        <v>88.722399999999993</v>
      </c>
      <c r="V134" s="2">
        <f>IF($A134="GCAM",'GCAM By Region By Sector'!V133*10^3,SUMIFS('EPS Emissions'!W:W,'EPS Emissions'!$D:$D,'BAU Sector &amp; Region Breakout'!$C134,'EPS Emissions'!$C:$C,'BAU Sector &amp; Region Breakout'!$B134))</f>
        <v>87.1464</v>
      </c>
      <c r="W134" s="2">
        <f>IF($A134="GCAM",'GCAM By Region By Sector'!W133*10^3,SUMIFS('EPS Emissions'!X:X,'EPS Emissions'!$D:$D,'BAU Sector &amp; Region Breakout'!$C134,'EPS Emissions'!$C:$C,'BAU Sector &amp; Region Breakout'!$B134))</f>
        <v>85.565799999999996</v>
      </c>
      <c r="X134" s="2">
        <f>IF($A134="GCAM",'GCAM By Region By Sector'!X133*10^3,SUMIFS('EPS Emissions'!Y:Y,'EPS Emissions'!$D:$D,'BAU Sector &amp; Region Breakout'!$C134,'EPS Emissions'!$C:$C,'BAU Sector &amp; Region Breakout'!$B134))</f>
        <v>83.987799999999993</v>
      </c>
      <c r="Y134" s="2">
        <f>IF($A134="GCAM",'GCAM By Region By Sector'!Y133*10^3,SUMIFS('EPS Emissions'!Z:Z,'EPS Emissions'!$D:$D,'BAU Sector &amp; Region Breakout'!$C134,'EPS Emissions'!$C:$C,'BAU Sector &amp; Region Breakout'!$B134))</f>
        <v>82.405199999999994</v>
      </c>
      <c r="Z134" s="2">
        <f>IF($A134="GCAM",'GCAM By Region By Sector'!Z133*10^3,SUMIFS('EPS Emissions'!AA:AA,'EPS Emissions'!$D:$D,'BAU Sector &amp; Region Breakout'!$C134,'EPS Emissions'!$C:$C,'BAU Sector &amp; Region Breakout'!$B134))</f>
        <v>80.819000000000003</v>
      </c>
      <c r="AA134" s="2">
        <f>IF($A134="GCAM",'GCAM By Region By Sector'!AA133*10^3,SUMIFS('EPS Emissions'!AB:AB,'EPS Emissions'!$D:$D,'BAU Sector &amp; Region Breakout'!$C134,'EPS Emissions'!$C:$C,'BAU Sector &amp; Region Breakout'!$B134))</f>
        <v>79.235399999999998</v>
      </c>
      <c r="AB134" s="2">
        <f>IF($A134="GCAM",'GCAM By Region By Sector'!AB133*10^3,SUMIFS('EPS Emissions'!AC:AC,'EPS Emissions'!$D:$D,'BAU Sector &amp; Region Breakout'!$C134,'EPS Emissions'!$C:$C,'BAU Sector &amp; Region Breakout'!$B134))</f>
        <v>77.651799999999994</v>
      </c>
      <c r="AC134" s="2">
        <f>IF($A134="GCAM",'GCAM By Region By Sector'!AC133*10^3,SUMIFS('EPS Emissions'!AD:AD,'EPS Emissions'!$D:$D,'BAU Sector &amp; Region Breakout'!$C134,'EPS Emissions'!$C:$C,'BAU Sector &amp; Region Breakout'!$B134))</f>
        <v>76.040199999999999</v>
      </c>
      <c r="AD134" s="2">
        <f>IF($A134="GCAM",'GCAM By Region By Sector'!AD133*10^3,SUMIFS('EPS Emissions'!AE:AE,'EPS Emissions'!$D:$D,'BAU Sector &amp; Region Breakout'!$C134,'EPS Emissions'!$C:$C,'BAU Sector &amp; Region Breakout'!$B134))</f>
        <v>74.454899999999995</v>
      </c>
      <c r="AE134" s="2">
        <f>IF($A134="GCAM",'GCAM By Region By Sector'!AE133*10^3,SUMIFS('EPS Emissions'!AF:AF,'EPS Emissions'!$D:$D,'BAU Sector &amp; Region Breakout'!$C134,'EPS Emissions'!$C:$C,'BAU Sector &amp; Region Breakout'!$B134))</f>
        <v>72.866100000000003</v>
      </c>
      <c r="AF134" s="2">
        <f>IF($A134="GCAM",'GCAM By Region By Sector'!AF133*10^3,SUMIFS('EPS Emissions'!AG:AG,'EPS Emissions'!$D:$D,'BAU Sector &amp; Region Breakout'!$C134,'EPS Emissions'!$C:$C,'BAU Sector &amp; Region Breakout'!$B134))</f>
        <v>71.280799999999999</v>
      </c>
      <c r="AG134" s="2">
        <f>IF($A134="GCAM",'GCAM By Region By Sector'!AG133*10^3,SUMIFS('EPS Emissions'!AH:AH,'EPS Emissions'!$D:$D,'BAU Sector &amp; Region Breakout'!$C134,'EPS Emissions'!$C:$C,'BAU Sector &amp; Region Breakout'!$B134))</f>
        <v>69.695499999999996</v>
      </c>
      <c r="AH134" s="2">
        <f>IF($A134="GCAM",'GCAM By Region By Sector'!AH133*10^3,SUMIFS('EPS Emissions'!AI:AI,'EPS Emissions'!$D:$D,'BAU Sector &amp; Region Breakout'!$C134,'EPS Emissions'!$C:$C,'BAU Sector &amp; Region Breakout'!$B134))</f>
        <v>68.1113</v>
      </c>
    </row>
    <row r="135" spans="1:34" x14ac:dyDescent="0.35">
      <c r="A135" t="str">
        <f>VLOOKUP(B135,'BAU Global Total'!A$3:C$34,3,FALSE)</f>
        <v>EPS</v>
      </c>
      <c r="B135" t="s">
        <v>7</v>
      </c>
      <c r="C135" t="s">
        <v>67</v>
      </c>
      <c r="D135" s="2">
        <f>IF($A135="GCAM",'GCAM By Region By Sector'!D134*10^3,SUMIFS('EPS Emissions'!E:E,'EPS Emissions'!$D:$D,'BAU Sector &amp; Region Breakout'!$C135,'EPS Emissions'!$C:$C,'BAU Sector &amp; Region Breakout'!$B135))</f>
        <v>1025.72</v>
      </c>
      <c r="E135" s="2">
        <f>IF($A135="GCAM",'GCAM By Region By Sector'!E134*10^3,SUMIFS('EPS Emissions'!F:F,'EPS Emissions'!$D:$D,'BAU Sector &amp; Region Breakout'!$C135,'EPS Emissions'!$C:$C,'BAU Sector &amp; Region Breakout'!$B135))</f>
        <v>1025.5999999999999</v>
      </c>
      <c r="F135" s="2">
        <f>IF($A135="GCAM",'GCAM By Region By Sector'!F134*10^3,SUMIFS('EPS Emissions'!G:G,'EPS Emissions'!$D:$D,'BAU Sector &amp; Region Breakout'!$C135,'EPS Emissions'!$C:$C,'BAU Sector &amp; Region Breakout'!$B135))</f>
        <v>1023.6</v>
      </c>
      <c r="G135" s="2">
        <f>IF($A135="GCAM",'GCAM By Region By Sector'!G134*10^3,SUMIFS('EPS Emissions'!H:H,'EPS Emissions'!$D:$D,'BAU Sector &amp; Region Breakout'!$C135,'EPS Emissions'!$C:$C,'BAU Sector &amp; Region Breakout'!$B135))</f>
        <v>1020.97</v>
      </c>
      <c r="H135" s="2">
        <f>IF($A135="GCAM",'GCAM By Region By Sector'!H134*10^3,SUMIFS('EPS Emissions'!I:I,'EPS Emissions'!$D:$D,'BAU Sector &amp; Region Breakout'!$C135,'EPS Emissions'!$C:$C,'BAU Sector &amp; Region Breakout'!$B135))</f>
        <v>1017.16</v>
      </c>
      <c r="I135" s="2">
        <f>IF($A135="GCAM",'GCAM By Region By Sector'!I134*10^3,SUMIFS('EPS Emissions'!J:J,'EPS Emissions'!$D:$D,'BAU Sector &amp; Region Breakout'!$C135,'EPS Emissions'!$C:$C,'BAU Sector &amp; Region Breakout'!$B135))</f>
        <v>1012.67</v>
      </c>
      <c r="J135" s="2">
        <f>IF($A135="GCAM",'GCAM By Region By Sector'!J134*10^3,SUMIFS('EPS Emissions'!K:K,'EPS Emissions'!$D:$D,'BAU Sector &amp; Region Breakout'!$C135,'EPS Emissions'!$C:$C,'BAU Sector &amp; Region Breakout'!$B135))</f>
        <v>1007.66</v>
      </c>
      <c r="K135" s="2">
        <f>IF($A135="GCAM",'GCAM By Region By Sector'!K134*10^3,SUMIFS('EPS Emissions'!L:L,'EPS Emissions'!$D:$D,'BAU Sector &amp; Region Breakout'!$C135,'EPS Emissions'!$C:$C,'BAU Sector &amp; Region Breakout'!$B135))</f>
        <v>1002.64</v>
      </c>
      <c r="L135" s="2">
        <f>IF($A135="GCAM",'GCAM By Region By Sector'!L134*10^3,SUMIFS('EPS Emissions'!M:M,'EPS Emissions'!$D:$D,'BAU Sector &amp; Region Breakout'!$C135,'EPS Emissions'!$C:$C,'BAU Sector &amp; Region Breakout'!$B135))</f>
        <v>997.48500000000001</v>
      </c>
      <c r="M135" s="2">
        <f>IF($A135="GCAM",'GCAM By Region By Sector'!M134*10^3,SUMIFS('EPS Emissions'!N:N,'EPS Emissions'!$D:$D,'BAU Sector &amp; Region Breakout'!$C135,'EPS Emissions'!$C:$C,'BAU Sector &amp; Region Breakout'!$B135))</f>
        <v>992.71</v>
      </c>
      <c r="N135" s="2">
        <f>IF($A135="GCAM",'GCAM By Region By Sector'!N134*10^3,SUMIFS('EPS Emissions'!O:O,'EPS Emissions'!$D:$D,'BAU Sector &amp; Region Breakout'!$C135,'EPS Emissions'!$C:$C,'BAU Sector &amp; Region Breakout'!$B135))</f>
        <v>988.32100000000003</v>
      </c>
      <c r="O135" s="2">
        <f>IF($A135="GCAM",'GCAM By Region By Sector'!O134*10^3,SUMIFS('EPS Emissions'!P:P,'EPS Emissions'!$D:$D,'BAU Sector &amp; Region Breakout'!$C135,'EPS Emissions'!$C:$C,'BAU Sector &amp; Region Breakout'!$B135))</f>
        <v>984.03200000000004</v>
      </c>
      <c r="P135" s="2">
        <f>IF($A135="GCAM",'GCAM By Region By Sector'!P134*10^3,SUMIFS('EPS Emissions'!Q:Q,'EPS Emissions'!$D:$D,'BAU Sector &amp; Region Breakout'!$C135,'EPS Emissions'!$C:$C,'BAU Sector &amp; Region Breakout'!$B135))</f>
        <v>979.86699999999996</v>
      </c>
      <c r="Q135" s="2">
        <f>IF($A135="GCAM",'GCAM By Region By Sector'!Q134*10^3,SUMIFS('EPS Emissions'!R:R,'EPS Emissions'!$D:$D,'BAU Sector &amp; Region Breakout'!$C135,'EPS Emissions'!$C:$C,'BAU Sector &amp; Region Breakout'!$B135))</f>
        <v>974.50599999999997</v>
      </c>
      <c r="R135" s="2">
        <f>IF($A135="GCAM",'GCAM By Region By Sector'!R134*10^3,SUMIFS('EPS Emissions'!S:S,'EPS Emissions'!$D:$D,'BAU Sector &amp; Region Breakout'!$C135,'EPS Emissions'!$C:$C,'BAU Sector &amp; Region Breakout'!$B135))</f>
        <v>969.67399999999998</v>
      </c>
      <c r="S135" s="2">
        <f>IF($A135="GCAM",'GCAM By Region By Sector'!S134*10^3,SUMIFS('EPS Emissions'!T:T,'EPS Emissions'!$D:$D,'BAU Sector &amp; Region Breakout'!$C135,'EPS Emissions'!$C:$C,'BAU Sector &amp; Region Breakout'!$B135))</f>
        <v>964.51099999999997</v>
      </c>
      <c r="T135" s="2">
        <f>IF($A135="GCAM",'GCAM By Region By Sector'!T134*10^3,SUMIFS('EPS Emissions'!U:U,'EPS Emissions'!$D:$D,'BAU Sector &amp; Region Breakout'!$C135,'EPS Emissions'!$C:$C,'BAU Sector &amp; Region Breakout'!$B135))</f>
        <v>959.50699999999995</v>
      </c>
      <c r="U135" s="2">
        <f>IF($A135="GCAM",'GCAM By Region By Sector'!U134*10^3,SUMIFS('EPS Emissions'!V:V,'EPS Emissions'!$D:$D,'BAU Sector &amp; Region Breakout'!$C135,'EPS Emissions'!$C:$C,'BAU Sector &amp; Region Breakout'!$B135))</f>
        <v>954.02</v>
      </c>
      <c r="V135" s="2">
        <f>IF($A135="GCAM",'GCAM By Region By Sector'!V134*10^3,SUMIFS('EPS Emissions'!W:W,'EPS Emissions'!$D:$D,'BAU Sector &amp; Region Breakout'!$C135,'EPS Emissions'!$C:$C,'BAU Sector &amp; Region Breakout'!$B135))</f>
        <v>948.36699999999996</v>
      </c>
      <c r="W135" s="2">
        <f>IF($A135="GCAM",'GCAM By Region By Sector'!W134*10^3,SUMIFS('EPS Emissions'!X:X,'EPS Emissions'!$D:$D,'BAU Sector &amp; Region Breakout'!$C135,'EPS Emissions'!$C:$C,'BAU Sector &amp; Region Breakout'!$B135))</f>
        <v>942.60799999999995</v>
      </c>
      <c r="X135" s="2">
        <f>IF($A135="GCAM",'GCAM By Region By Sector'!X134*10^3,SUMIFS('EPS Emissions'!Y:Y,'EPS Emissions'!$D:$D,'BAU Sector &amp; Region Breakout'!$C135,'EPS Emissions'!$C:$C,'BAU Sector &amp; Region Breakout'!$B135))</f>
        <v>937.37</v>
      </c>
      <c r="Y135" s="2">
        <f>IF($A135="GCAM",'GCAM By Region By Sector'!Y134*10^3,SUMIFS('EPS Emissions'!Z:Z,'EPS Emissions'!$D:$D,'BAU Sector &amp; Region Breakout'!$C135,'EPS Emissions'!$C:$C,'BAU Sector &amp; Region Breakout'!$B135))</f>
        <v>931.96600000000001</v>
      </c>
      <c r="Z135" s="2">
        <f>IF($A135="GCAM",'GCAM By Region By Sector'!Z134*10^3,SUMIFS('EPS Emissions'!AA:AA,'EPS Emissions'!$D:$D,'BAU Sector &amp; Region Breakout'!$C135,'EPS Emissions'!$C:$C,'BAU Sector &amp; Region Breakout'!$B135))</f>
        <v>926.71400000000006</v>
      </c>
      <c r="AA135" s="2">
        <f>IF($A135="GCAM",'GCAM By Region By Sector'!AA134*10^3,SUMIFS('EPS Emissions'!AB:AB,'EPS Emissions'!$D:$D,'BAU Sector &amp; Region Breakout'!$C135,'EPS Emissions'!$C:$C,'BAU Sector &amp; Region Breakout'!$B135))</f>
        <v>921.56799999999998</v>
      </c>
      <c r="AB135" s="2">
        <f>IF($A135="GCAM",'GCAM By Region By Sector'!AB134*10^3,SUMIFS('EPS Emissions'!AC:AC,'EPS Emissions'!$D:$D,'BAU Sector &amp; Region Breakout'!$C135,'EPS Emissions'!$C:$C,'BAU Sector &amp; Region Breakout'!$B135))</f>
        <v>916.41600000000005</v>
      </c>
      <c r="AC135" s="2">
        <f>IF($A135="GCAM",'GCAM By Region By Sector'!AC134*10^3,SUMIFS('EPS Emissions'!AD:AD,'EPS Emissions'!$D:$D,'BAU Sector &amp; Region Breakout'!$C135,'EPS Emissions'!$C:$C,'BAU Sector &amp; Region Breakout'!$B135))</f>
        <v>911.74800000000005</v>
      </c>
      <c r="AD135" s="2">
        <f>IF($A135="GCAM",'GCAM By Region By Sector'!AD134*10^3,SUMIFS('EPS Emissions'!AE:AE,'EPS Emissions'!$D:$D,'BAU Sector &amp; Region Breakout'!$C135,'EPS Emissions'!$C:$C,'BAU Sector &amp; Region Breakout'!$B135))</f>
        <v>907.91399999999999</v>
      </c>
      <c r="AE135" s="2">
        <f>IF($A135="GCAM",'GCAM By Region By Sector'!AE134*10^3,SUMIFS('EPS Emissions'!AF:AF,'EPS Emissions'!$D:$D,'BAU Sector &amp; Region Breakout'!$C135,'EPS Emissions'!$C:$C,'BAU Sector &amp; Region Breakout'!$B135))</f>
        <v>904.15700000000004</v>
      </c>
      <c r="AF135" s="2">
        <f>IF($A135="GCAM",'GCAM By Region By Sector'!AF134*10^3,SUMIFS('EPS Emissions'!AG:AG,'EPS Emissions'!$D:$D,'BAU Sector &amp; Region Breakout'!$C135,'EPS Emissions'!$C:$C,'BAU Sector &amp; Region Breakout'!$B135))</f>
        <v>900.45899999999995</v>
      </c>
      <c r="AG135" s="2">
        <f>IF($A135="GCAM",'GCAM By Region By Sector'!AG134*10^3,SUMIFS('EPS Emissions'!AH:AH,'EPS Emissions'!$D:$D,'BAU Sector &amp; Region Breakout'!$C135,'EPS Emissions'!$C:$C,'BAU Sector &amp; Region Breakout'!$B135))</f>
        <v>897.899</v>
      </c>
      <c r="AH135" s="2">
        <f>IF($A135="GCAM",'GCAM By Region By Sector'!AH134*10^3,SUMIFS('EPS Emissions'!AI:AI,'EPS Emissions'!$D:$D,'BAU Sector &amp; Region Breakout'!$C135,'EPS Emissions'!$C:$C,'BAU Sector &amp; Region Breakout'!$B135))</f>
        <v>895.35400000000004</v>
      </c>
    </row>
    <row r="136" spans="1:34" x14ac:dyDescent="0.35">
      <c r="A136" t="str">
        <f>VLOOKUP(B136,'BAU Global Total'!A$3:C$34,3,FALSE)</f>
        <v>EPS</v>
      </c>
      <c r="B136" t="s">
        <v>7</v>
      </c>
      <c r="C136" t="s">
        <v>63</v>
      </c>
      <c r="D136" s="2">
        <f>IF($A136="GCAM",'GCAM By Region By Sector'!D135*10^3,SUMIFS('EPS Emissions'!E:E,'EPS Emissions'!$D:$D,'BAU Sector &amp; Region Breakout'!$C136,'EPS Emissions'!$C:$C,'BAU Sector &amp; Region Breakout'!$B136))</f>
        <v>700.58799999999997</v>
      </c>
      <c r="E136" s="2">
        <f>IF($A136="GCAM",'GCAM By Region By Sector'!E135*10^3,SUMIFS('EPS Emissions'!F:F,'EPS Emissions'!$D:$D,'BAU Sector &amp; Region Breakout'!$C136,'EPS Emissions'!$C:$C,'BAU Sector &amp; Region Breakout'!$B136))</f>
        <v>665.46799999999996</v>
      </c>
      <c r="F136" s="2">
        <f>IF($A136="GCAM",'GCAM By Region By Sector'!F135*10^3,SUMIFS('EPS Emissions'!G:G,'EPS Emissions'!$D:$D,'BAU Sector &amp; Region Breakout'!$C136,'EPS Emissions'!$C:$C,'BAU Sector &amp; Region Breakout'!$B136))</f>
        <v>685.32799999999997</v>
      </c>
      <c r="G136" s="2">
        <f>IF($A136="GCAM",'GCAM By Region By Sector'!G135*10^3,SUMIFS('EPS Emissions'!H:H,'EPS Emissions'!$D:$D,'BAU Sector &amp; Region Breakout'!$C136,'EPS Emissions'!$C:$C,'BAU Sector &amp; Region Breakout'!$B136))</f>
        <v>662.16200000000003</v>
      </c>
      <c r="H136" s="2">
        <f>IF($A136="GCAM",'GCAM By Region By Sector'!H135*10^3,SUMIFS('EPS Emissions'!I:I,'EPS Emissions'!$D:$D,'BAU Sector &amp; Region Breakout'!$C136,'EPS Emissions'!$C:$C,'BAU Sector &amp; Region Breakout'!$B136))</f>
        <v>641.96900000000005</v>
      </c>
      <c r="I136" s="2">
        <f>IF($A136="GCAM",'GCAM By Region By Sector'!I135*10^3,SUMIFS('EPS Emissions'!J:J,'EPS Emissions'!$D:$D,'BAU Sector &amp; Region Breakout'!$C136,'EPS Emissions'!$C:$C,'BAU Sector &amp; Region Breakout'!$B136))</f>
        <v>623.44100000000003</v>
      </c>
      <c r="J136" s="2">
        <f>IF($A136="GCAM",'GCAM By Region By Sector'!J135*10^3,SUMIFS('EPS Emissions'!K:K,'EPS Emissions'!$D:$D,'BAU Sector &amp; Region Breakout'!$C136,'EPS Emissions'!$C:$C,'BAU Sector &amp; Region Breakout'!$B136))</f>
        <v>613.98900000000003</v>
      </c>
      <c r="K136" s="2">
        <f>IF($A136="GCAM",'GCAM By Region By Sector'!K135*10^3,SUMIFS('EPS Emissions'!L:L,'EPS Emissions'!$D:$D,'BAU Sector &amp; Region Breakout'!$C136,'EPS Emissions'!$C:$C,'BAU Sector &amp; Region Breakout'!$B136))</f>
        <v>596.44100000000003</v>
      </c>
      <c r="L136" s="2">
        <f>IF($A136="GCAM",'GCAM By Region By Sector'!L135*10^3,SUMIFS('EPS Emissions'!M:M,'EPS Emissions'!$D:$D,'BAU Sector &amp; Region Breakout'!$C136,'EPS Emissions'!$C:$C,'BAU Sector &amp; Region Breakout'!$B136))</f>
        <v>581.73099999999999</v>
      </c>
      <c r="M136" s="2">
        <f>IF($A136="GCAM",'GCAM By Region By Sector'!M135*10^3,SUMIFS('EPS Emissions'!N:N,'EPS Emissions'!$D:$D,'BAU Sector &amp; Region Breakout'!$C136,'EPS Emissions'!$C:$C,'BAU Sector &amp; Region Breakout'!$B136))</f>
        <v>563.81200000000001</v>
      </c>
      <c r="N136" s="2">
        <f>IF($A136="GCAM",'GCAM By Region By Sector'!N135*10^3,SUMIFS('EPS Emissions'!O:O,'EPS Emissions'!$D:$D,'BAU Sector &amp; Region Breakout'!$C136,'EPS Emissions'!$C:$C,'BAU Sector &amp; Region Breakout'!$B136))</f>
        <v>535.10299999999995</v>
      </c>
      <c r="O136" s="2">
        <f>IF($A136="GCAM",'GCAM By Region By Sector'!O135*10^3,SUMIFS('EPS Emissions'!P:P,'EPS Emissions'!$D:$D,'BAU Sector &amp; Region Breakout'!$C136,'EPS Emissions'!$C:$C,'BAU Sector &amp; Region Breakout'!$B136))</f>
        <v>513.65800000000002</v>
      </c>
      <c r="P136" s="2">
        <f>IF($A136="GCAM",'GCAM By Region By Sector'!P135*10^3,SUMIFS('EPS Emissions'!Q:Q,'EPS Emissions'!$D:$D,'BAU Sector &amp; Region Breakout'!$C136,'EPS Emissions'!$C:$C,'BAU Sector &amp; Region Breakout'!$B136))</f>
        <v>500.30900000000003</v>
      </c>
      <c r="Q136" s="2">
        <f>IF($A136="GCAM",'GCAM By Region By Sector'!Q135*10^3,SUMIFS('EPS Emissions'!R:R,'EPS Emissions'!$D:$D,'BAU Sector &amp; Region Breakout'!$C136,'EPS Emissions'!$C:$C,'BAU Sector &amp; Region Breakout'!$B136))</f>
        <v>479.529</v>
      </c>
      <c r="R136" s="2">
        <f>IF($A136="GCAM",'GCAM By Region By Sector'!R135*10^3,SUMIFS('EPS Emissions'!S:S,'EPS Emissions'!$D:$D,'BAU Sector &amp; Region Breakout'!$C136,'EPS Emissions'!$C:$C,'BAU Sector &amp; Region Breakout'!$B136))</f>
        <v>466.24599999999998</v>
      </c>
      <c r="S136" s="2">
        <f>IF($A136="GCAM",'GCAM By Region By Sector'!S135*10^3,SUMIFS('EPS Emissions'!T:T,'EPS Emissions'!$D:$D,'BAU Sector &amp; Region Breakout'!$C136,'EPS Emissions'!$C:$C,'BAU Sector &amp; Region Breakout'!$B136))</f>
        <v>442.59500000000003</v>
      </c>
      <c r="T136" s="2">
        <f>IF($A136="GCAM",'GCAM By Region By Sector'!T135*10^3,SUMIFS('EPS Emissions'!U:U,'EPS Emissions'!$D:$D,'BAU Sector &amp; Region Breakout'!$C136,'EPS Emissions'!$C:$C,'BAU Sector &amp; Region Breakout'!$B136))</f>
        <v>420.68700000000001</v>
      </c>
      <c r="U136" s="2">
        <f>IF($A136="GCAM",'GCAM By Region By Sector'!U135*10^3,SUMIFS('EPS Emissions'!V:V,'EPS Emissions'!$D:$D,'BAU Sector &amp; Region Breakout'!$C136,'EPS Emissions'!$C:$C,'BAU Sector &amp; Region Breakout'!$B136))</f>
        <v>400.80099999999999</v>
      </c>
      <c r="V136" s="2">
        <f>IF($A136="GCAM",'GCAM By Region By Sector'!V135*10^3,SUMIFS('EPS Emissions'!W:W,'EPS Emissions'!$D:$D,'BAU Sector &amp; Region Breakout'!$C136,'EPS Emissions'!$C:$C,'BAU Sector &amp; Region Breakout'!$B136))</f>
        <v>385.488</v>
      </c>
      <c r="W136" s="2">
        <f>IF($A136="GCAM",'GCAM By Region By Sector'!W135*10^3,SUMIFS('EPS Emissions'!X:X,'EPS Emissions'!$D:$D,'BAU Sector &amp; Region Breakout'!$C136,'EPS Emissions'!$C:$C,'BAU Sector &amp; Region Breakout'!$B136))</f>
        <v>368.14600000000002</v>
      </c>
      <c r="X136" s="2">
        <f>IF($A136="GCAM",'GCAM By Region By Sector'!X135*10^3,SUMIFS('EPS Emissions'!Y:Y,'EPS Emissions'!$D:$D,'BAU Sector &amp; Region Breakout'!$C136,'EPS Emissions'!$C:$C,'BAU Sector &amp; Region Breakout'!$B136))</f>
        <v>347.09899999999999</v>
      </c>
      <c r="Y136" s="2">
        <f>IF($A136="GCAM",'GCAM By Region By Sector'!Y135*10^3,SUMIFS('EPS Emissions'!Z:Z,'EPS Emissions'!$D:$D,'BAU Sector &amp; Region Breakout'!$C136,'EPS Emissions'!$C:$C,'BAU Sector &amp; Region Breakout'!$B136))</f>
        <v>329.89800000000002</v>
      </c>
      <c r="Z136" s="2">
        <f>IF($A136="GCAM",'GCAM By Region By Sector'!Z135*10^3,SUMIFS('EPS Emissions'!AA:AA,'EPS Emissions'!$D:$D,'BAU Sector &amp; Region Breakout'!$C136,'EPS Emissions'!$C:$C,'BAU Sector &amp; Region Breakout'!$B136))</f>
        <v>318.09500000000003</v>
      </c>
      <c r="AA136" s="2">
        <f>IF($A136="GCAM",'GCAM By Region By Sector'!AA135*10^3,SUMIFS('EPS Emissions'!AB:AB,'EPS Emissions'!$D:$D,'BAU Sector &amp; Region Breakout'!$C136,'EPS Emissions'!$C:$C,'BAU Sector &amp; Region Breakout'!$B136))</f>
        <v>304.19</v>
      </c>
      <c r="AB136" s="2">
        <f>IF($A136="GCAM",'GCAM By Region By Sector'!AB135*10^3,SUMIFS('EPS Emissions'!AC:AC,'EPS Emissions'!$D:$D,'BAU Sector &amp; Region Breakout'!$C136,'EPS Emissions'!$C:$C,'BAU Sector &amp; Region Breakout'!$B136))</f>
        <v>287.733</v>
      </c>
      <c r="AC136" s="2">
        <f>IF($A136="GCAM",'GCAM By Region By Sector'!AC135*10^3,SUMIFS('EPS Emissions'!AD:AD,'EPS Emissions'!$D:$D,'BAU Sector &amp; Region Breakout'!$C136,'EPS Emissions'!$C:$C,'BAU Sector &amp; Region Breakout'!$B136))</f>
        <v>263.73599999999999</v>
      </c>
      <c r="AD136" s="2">
        <f>IF($A136="GCAM",'GCAM By Region By Sector'!AD135*10^3,SUMIFS('EPS Emissions'!AE:AE,'EPS Emissions'!$D:$D,'BAU Sector &amp; Region Breakout'!$C136,'EPS Emissions'!$C:$C,'BAU Sector &amp; Region Breakout'!$B136))</f>
        <v>248.55799999999999</v>
      </c>
      <c r="AE136" s="2">
        <f>IF($A136="GCAM",'GCAM By Region By Sector'!AE135*10^3,SUMIFS('EPS Emissions'!AF:AF,'EPS Emissions'!$D:$D,'BAU Sector &amp; Region Breakout'!$C136,'EPS Emissions'!$C:$C,'BAU Sector &amp; Region Breakout'!$B136))</f>
        <v>242.179</v>
      </c>
      <c r="AF136" s="2">
        <f>IF($A136="GCAM",'GCAM By Region By Sector'!AF135*10^3,SUMIFS('EPS Emissions'!AG:AG,'EPS Emissions'!$D:$D,'BAU Sector &amp; Region Breakout'!$C136,'EPS Emissions'!$C:$C,'BAU Sector &amp; Region Breakout'!$B136))</f>
        <v>224.36799999999999</v>
      </c>
      <c r="AG136" s="2">
        <f>IF($A136="GCAM",'GCAM By Region By Sector'!AG135*10^3,SUMIFS('EPS Emissions'!AH:AH,'EPS Emissions'!$D:$D,'BAU Sector &amp; Region Breakout'!$C136,'EPS Emissions'!$C:$C,'BAU Sector &amp; Region Breakout'!$B136))</f>
        <v>216.41399999999999</v>
      </c>
      <c r="AH136" s="2">
        <f>IF($A136="GCAM",'GCAM By Region By Sector'!AH135*10^3,SUMIFS('EPS Emissions'!AI:AI,'EPS Emissions'!$D:$D,'BAU Sector &amp; Region Breakout'!$C136,'EPS Emissions'!$C:$C,'BAU Sector &amp; Region Breakout'!$B136))</f>
        <v>217.38</v>
      </c>
    </row>
    <row r="137" spans="1:34" x14ac:dyDescent="0.35">
      <c r="A137" t="str">
        <f>VLOOKUP(B137,'BAU Global Total'!A$3:C$34,3,FALSE)</f>
        <v>EPS</v>
      </c>
      <c r="B137" t="s">
        <v>7</v>
      </c>
      <c r="C137" t="s">
        <v>65</v>
      </c>
      <c r="D137" s="2">
        <f>IF($A137="GCAM",'GCAM By Region By Sector'!D136*10^3,SUMIFS('EPS Emissions'!E:E,'EPS Emissions'!$D:$D,'BAU Sector &amp; Region Breakout'!$C137,'EPS Emissions'!$C:$C,'BAU Sector &amp; Region Breakout'!$B137))</f>
        <v>303.79399999999998</v>
      </c>
      <c r="E137" s="2">
        <f>IF($A137="GCAM",'GCAM By Region By Sector'!E136*10^3,SUMIFS('EPS Emissions'!F:F,'EPS Emissions'!$D:$D,'BAU Sector &amp; Region Breakout'!$C137,'EPS Emissions'!$C:$C,'BAU Sector &amp; Region Breakout'!$B137))</f>
        <v>300.64499999999998</v>
      </c>
      <c r="F137" s="2">
        <f>IF($A137="GCAM",'GCAM By Region By Sector'!F136*10^3,SUMIFS('EPS Emissions'!G:G,'EPS Emissions'!$D:$D,'BAU Sector &amp; Region Breakout'!$C137,'EPS Emissions'!$C:$C,'BAU Sector &amp; Region Breakout'!$B137))</f>
        <v>296.86700000000002</v>
      </c>
      <c r="G137" s="2">
        <f>IF($A137="GCAM",'GCAM By Region By Sector'!G136*10^3,SUMIFS('EPS Emissions'!H:H,'EPS Emissions'!$D:$D,'BAU Sector &amp; Region Breakout'!$C137,'EPS Emissions'!$C:$C,'BAU Sector &amp; Region Breakout'!$B137))</f>
        <v>298.94200000000001</v>
      </c>
      <c r="H137" s="2">
        <f>IF($A137="GCAM",'GCAM By Region By Sector'!H136*10^3,SUMIFS('EPS Emissions'!I:I,'EPS Emissions'!$D:$D,'BAU Sector &amp; Region Breakout'!$C137,'EPS Emissions'!$C:$C,'BAU Sector &amp; Region Breakout'!$B137))</f>
        <v>293.40800000000002</v>
      </c>
      <c r="I137" s="2">
        <f>IF($A137="GCAM",'GCAM By Region By Sector'!I136*10^3,SUMIFS('EPS Emissions'!J:J,'EPS Emissions'!$D:$D,'BAU Sector &amp; Region Breakout'!$C137,'EPS Emissions'!$C:$C,'BAU Sector &amp; Region Breakout'!$B137))</f>
        <v>290.26400000000001</v>
      </c>
      <c r="J137" s="2">
        <f>IF($A137="GCAM",'GCAM By Region By Sector'!J136*10^3,SUMIFS('EPS Emissions'!K:K,'EPS Emissions'!$D:$D,'BAU Sector &amp; Region Breakout'!$C137,'EPS Emissions'!$C:$C,'BAU Sector &amp; Region Breakout'!$B137))</f>
        <v>289.42599999999999</v>
      </c>
      <c r="K137" s="2">
        <f>IF($A137="GCAM",'GCAM By Region By Sector'!K136*10^3,SUMIFS('EPS Emissions'!L:L,'EPS Emissions'!$D:$D,'BAU Sector &amp; Region Breakout'!$C137,'EPS Emissions'!$C:$C,'BAU Sector &amp; Region Breakout'!$B137))</f>
        <v>290.42700000000002</v>
      </c>
      <c r="L137" s="2">
        <f>IF($A137="GCAM",'GCAM By Region By Sector'!L136*10^3,SUMIFS('EPS Emissions'!M:M,'EPS Emissions'!$D:$D,'BAU Sector &amp; Region Breakout'!$C137,'EPS Emissions'!$C:$C,'BAU Sector &amp; Region Breakout'!$B137))</f>
        <v>289.142</v>
      </c>
      <c r="M137" s="2">
        <f>IF($A137="GCAM",'GCAM By Region By Sector'!M136*10^3,SUMIFS('EPS Emissions'!N:N,'EPS Emissions'!$D:$D,'BAU Sector &amp; Region Breakout'!$C137,'EPS Emissions'!$C:$C,'BAU Sector &amp; Region Breakout'!$B137))</f>
        <v>292.02699999999999</v>
      </c>
      <c r="N137" s="2">
        <f>IF($A137="GCAM",'GCAM By Region By Sector'!N136*10^3,SUMIFS('EPS Emissions'!O:O,'EPS Emissions'!$D:$D,'BAU Sector &amp; Region Breakout'!$C137,'EPS Emissions'!$C:$C,'BAU Sector &amp; Region Breakout'!$B137))</f>
        <v>292.44299999999998</v>
      </c>
      <c r="O137" s="2">
        <f>IF($A137="GCAM",'GCAM By Region By Sector'!O136*10^3,SUMIFS('EPS Emissions'!P:P,'EPS Emissions'!$D:$D,'BAU Sector &amp; Region Breakout'!$C137,'EPS Emissions'!$C:$C,'BAU Sector &amp; Region Breakout'!$B137))</f>
        <v>292.82900000000001</v>
      </c>
      <c r="P137" s="2">
        <f>IF($A137="GCAM",'GCAM By Region By Sector'!P136*10^3,SUMIFS('EPS Emissions'!Q:Q,'EPS Emissions'!$D:$D,'BAU Sector &amp; Region Breakout'!$C137,'EPS Emissions'!$C:$C,'BAU Sector &amp; Region Breakout'!$B137))</f>
        <v>290.84300000000002</v>
      </c>
      <c r="Q137" s="2">
        <f>IF($A137="GCAM",'GCAM By Region By Sector'!Q136*10^3,SUMIFS('EPS Emissions'!R:R,'EPS Emissions'!$D:$D,'BAU Sector &amp; Region Breakout'!$C137,'EPS Emissions'!$C:$C,'BAU Sector &amp; Region Breakout'!$B137))</f>
        <v>288.70999999999998</v>
      </c>
      <c r="R137" s="2">
        <f>IF($A137="GCAM",'GCAM By Region By Sector'!R136*10^3,SUMIFS('EPS Emissions'!S:S,'EPS Emissions'!$D:$D,'BAU Sector &amp; Region Breakout'!$C137,'EPS Emissions'!$C:$C,'BAU Sector &amp; Region Breakout'!$B137))</f>
        <v>286.40600000000001</v>
      </c>
      <c r="S137" s="2">
        <f>IF($A137="GCAM",'GCAM By Region By Sector'!S136*10^3,SUMIFS('EPS Emissions'!T:T,'EPS Emissions'!$D:$D,'BAU Sector &amp; Region Breakout'!$C137,'EPS Emissions'!$C:$C,'BAU Sector &amp; Region Breakout'!$B137))</f>
        <v>284.06400000000002</v>
      </c>
      <c r="T137" s="2">
        <f>IF($A137="GCAM",'GCAM By Region By Sector'!T136*10^3,SUMIFS('EPS Emissions'!U:U,'EPS Emissions'!$D:$D,'BAU Sector &amp; Region Breakout'!$C137,'EPS Emissions'!$C:$C,'BAU Sector &amp; Region Breakout'!$B137))</f>
        <v>281.73200000000003</v>
      </c>
      <c r="U137" s="2">
        <f>IF($A137="GCAM",'GCAM By Region By Sector'!U136*10^3,SUMIFS('EPS Emissions'!V:V,'EPS Emissions'!$D:$D,'BAU Sector &amp; Region Breakout'!$C137,'EPS Emissions'!$C:$C,'BAU Sector &amp; Region Breakout'!$B137))</f>
        <v>279.39100000000002</v>
      </c>
      <c r="V137" s="2">
        <f>IF($A137="GCAM",'GCAM By Region By Sector'!V136*10^3,SUMIFS('EPS Emissions'!W:W,'EPS Emissions'!$D:$D,'BAU Sector &amp; Region Breakout'!$C137,'EPS Emissions'!$C:$C,'BAU Sector &amp; Region Breakout'!$B137))</f>
        <v>277.28199999999998</v>
      </c>
      <c r="W137" s="2">
        <f>IF($A137="GCAM",'GCAM By Region By Sector'!W136*10^3,SUMIFS('EPS Emissions'!X:X,'EPS Emissions'!$D:$D,'BAU Sector &amp; Region Breakout'!$C137,'EPS Emissions'!$C:$C,'BAU Sector &amp; Region Breakout'!$B137))</f>
        <v>274.96100000000001</v>
      </c>
      <c r="X137" s="2">
        <f>IF($A137="GCAM",'GCAM By Region By Sector'!X136*10^3,SUMIFS('EPS Emissions'!Y:Y,'EPS Emissions'!$D:$D,'BAU Sector &amp; Region Breakout'!$C137,'EPS Emissions'!$C:$C,'BAU Sector &amp; Region Breakout'!$B137))</f>
        <v>272.87200000000001</v>
      </c>
      <c r="Y137" s="2">
        <f>IF($A137="GCAM",'GCAM By Region By Sector'!Y136*10^3,SUMIFS('EPS Emissions'!Z:Z,'EPS Emissions'!$D:$D,'BAU Sector &amp; Region Breakout'!$C137,'EPS Emissions'!$C:$C,'BAU Sector &amp; Region Breakout'!$B137))</f>
        <v>271.05500000000001</v>
      </c>
      <c r="Z137" s="2">
        <f>IF($A137="GCAM",'GCAM By Region By Sector'!Z136*10^3,SUMIFS('EPS Emissions'!AA:AA,'EPS Emissions'!$D:$D,'BAU Sector &amp; Region Breakout'!$C137,'EPS Emissions'!$C:$C,'BAU Sector &amp; Region Breakout'!$B137))</f>
        <v>269.18700000000001</v>
      </c>
      <c r="AA137" s="2">
        <f>IF($A137="GCAM",'GCAM By Region By Sector'!AA136*10^3,SUMIFS('EPS Emissions'!AB:AB,'EPS Emissions'!$D:$D,'BAU Sector &amp; Region Breakout'!$C137,'EPS Emissions'!$C:$C,'BAU Sector &amp; Region Breakout'!$B137))</f>
        <v>267.46699999999998</v>
      </c>
      <c r="AB137" s="2">
        <f>IF($A137="GCAM",'GCAM By Region By Sector'!AB136*10^3,SUMIFS('EPS Emissions'!AC:AC,'EPS Emissions'!$D:$D,'BAU Sector &amp; Region Breakout'!$C137,'EPS Emissions'!$C:$C,'BAU Sector &amp; Region Breakout'!$B137))</f>
        <v>265.23399999999998</v>
      </c>
      <c r="AC137" s="2">
        <f>IF($A137="GCAM",'GCAM By Region By Sector'!AC136*10^3,SUMIFS('EPS Emissions'!AD:AD,'EPS Emissions'!$D:$D,'BAU Sector &amp; Region Breakout'!$C137,'EPS Emissions'!$C:$C,'BAU Sector &amp; Region Breakout'!$B137))</f>
        <v>263.37099999999998</v>
      </c>
      <c r="AD137" s="2">
        <f>IF($A137="GCAM",'GCAM By Region By Sector'!AD136*10^3,SUMIFS('EPS Emissions'!AE:AE,'EPS Emissions'!$D:$D,'BAU Sector &amp; Region Breakout'!$C137,'EPS Emissions'!$C:$C,'BAU Sector &amp; Region Breakout'!$B137))</f>
        <v>261.41000000000003</v>
      </c>
      <c r="AE137" s="2">
        <f>IF($A137="GCAM",'GCAM By Region By Sector'!AE136*10^3,SUMIFS('EPS Emissions'!AF:AF,'EPS Emissions'!$D:$D,'BAU Sector &amp; Region Breakout'!$C137,'EPS Emissions'!$C:$C,'BAU Sector &amp; Region Breakout'!$B137))</f>
        <v>259.52699999999999</v>
      </c>
      <c r="AF137" s="2">
        <f>IF($A137="GCAM",'GCAM By Region By Sector'!AF136*10^3,SUMIFS('EPS Emissions'!AG:AG,'EPS Emissions'!$D:$D,'BAU Sector &amp; Region Breakout'!$C137,'EPS Emissions'!$C:$C,'BAU Sector &amp; Region Breakout'!$B137))</f>
        <v>258.20400000000001</v>
      </c>
      <c r="AG137" s="2">
        <f>IF($A137="GCAM",'GCAM By Region By Sector'!AG136*10^3,SUMIFS('EPS Emissions'!AH:AH,'EPS Emissions'!$D:$D,'BAU Sector &amp; Region Breakout'!$C137,'EPS Emissions'!$C:$C,'BAU Sector &amp; Region Breakout'!$B137))</f>
        <v>256.36500000000001</v>
      </c>
      <c r="AH137" s="2">
        <f>IF($A137="GCAM",'GCAM By Region By Sector'!AH136*10^3,SUMIFS('EPS Emissions'!AI:AI,'EPS Emissions'!$D:$D,'BAU Sector &amp; Region Breakout'!$C137,'EPS Emissions'!$C:$C,'BAU Sector &amp; Region Breakout'!$B137))</f>
        <v>254.40899999999999</v>
      </c>
    </row>
    <row r="138" spans="1:34" x14ac:dyDescent="0.35">
      <c r="A138" t="str">
        <f>VLOOKUP(B138,'BAU Global Total'!A$3:C$34,3,FALSE)</f>
        <v>EPS</v>
      </c>
      <c r="B138" t="s">
        <v>7</v>
      </c>
      <c r="C138" t="s">
        <v>64</v>
      </c>
      <c r="D138" s="2">
        <f>IF($A138="GCAM",'GCAM By Region By Sector'!D137*10^3,SUMIFS('EPS Emissions'!E:E,'EPS Emissions'!$D:$D,'BAU Sector &amp; Region Breakout'!$C138,'EPS Emissions'!$C:$C,'BAU Sector &amp; Region Breakout'!$B138))</f>
        <v>143.345</v>
      </c>
      <c r="E138" s="2">
        <f>IF($A138="GCAM",'GCAM By Region By Sector'!E137*10^3,SUMIFS('EPS Emissions'!F:F,'EPS Emissions'!$D:$D,'BAU Sector &amp; Region Breakout'!$C138,'EPS Emissions'!$C:$C,'BAU Sector &amp; Region Breakout'!$B138))</f>
        <v>139.93899999999999</v>
      </c>
      <c r="F138" s="2">
        <f>IF($A138="GCAM",'GCAM By Region By Sector'!F137*10^3,SUMIFS('EPS Emissions'!G:G,'EPS Emissions'!$D:$D,'BAU Sector &amp; Region Breakout'!$C138,'EPS Emissions'!$C:$C,'BAU Sector &amp; Region Breakout'!$B138))</f>
        <v>138.05500000000001</v>
      </c>
      <c r="G138" s="2">
        <f>IF($A138="GCAM",'GCAM By Region By Sector'!G137*10^3,SUMIFS('EPS Emissions'!H:H,'EPS Emissions'!$D:$D,'BAU Sector &amp; Region Breakout'!$C138,'EPS Emissions'!$C:$C,'BAU Sector &amp; Region Breakout'!$B138))</f>
        <v>136.75299999999999</v>
      </c>
      <c r="H138" s="2">
        <f>IF($A138="GCAM",'GCAM By Region By Sector'!H137*10^3,SUMIFS('EPS Emissions'!I:I,'EPS Emissions'!$D:$D,'BAU Sector &amp; Region Breakout'!$C138,'EPS Emissions'!$C:$C,'BAU Sector &amp; Region Breakout'!$B138))</f>
        <v>134.392</v>
      </c>
      <c r="I138" s="2">
        <f>IF($A138="GCAM",'GCAM By Region By Sector'!I137*10^3,SUMIFS('EPS Emissions'!J:J,'EPS Emissions'!$D:$D,'BAU Sector &amp; Region Breakout'!$C138,'EPS Emissions'!$C:$C,'BAU Sector &amp; Region Breakout'!$B138))</f>
        <v>132.761</v>
      </c>
      <c r="J138" s="2">
        <f>IF($A138="GCAM",'GCAM By Region By Sector'!J137*10^3,SUMIFS('EPS Emissions'!K:K,'EPS Emissions'!$D:$D,'BAU Sector &amp; Region Breakout'!$C138,'EPS Emissions'!$C:$C,'BAU Sector &amp; Region Breakout'!$B138))</f>
        <v>131.46799999999999</v>
      </c>
      <c r="K138" s="2">
        <f>IF($A138="GCAM",'GCAM By Region By Sector'!K137*10^3,SUMIFS('EPS Emissions'!L:L,'EPS Emissions'!$D:$D,'BAU Sector &amp; Region Breakout'!$C138,'EPS Emissions'!$C:$C,'BAU Sector &amp; Region Breakout'!$B138))</f>
        <v>130.172</v>
      </c>
      <c r="L138" s="2">
        <f>IF($A138="GCAM",'GCAM By Region By Sector'!L137*10^3,SUMIFS('EPS Emissions'!M:M,'EPS Emissions'!$D:$D,'BAU Sector &amp; Region Breakout'!$C138,'EPS Emissions'!$C:$C,'BAU Sector &amp; Region Breakout'!$B138))</f>
        <v>129.441</v>
      </c>
      <c r="M138" s="2">
        <f>IF($A138="GCAM",'GCAM By Region By Sector'!M137*10^3,SUMIFS('EPS Emissions'!N:N,'EPS Emissions'!$D:$D,'BAU Sector &amp; Region Breakout'!$C138,'EPS Emissions'!$C:$C,'BAU Sector &amp; Region Breakout'!$B138))</f>
        <v>128.071</v>
      </c>
      <c r="N138" s="2">
        <f>IF($A138="GCAM",'GCAM By Region By Sector'!N137*10^3,SUMIFS('EPS Emissions'!O:O,'EPS Emissions'!$D:$D,'BAU Sector &amp; Region Breakout'!$C138,'EPS Emissions'!$C:$C,'BAU Sector &amp; Region Breakout'!$B138))</f>
        <v>129.87799999999999</v>
      </c>
      <c r="O138" s="2">
        <f>IF($A138="GCAM",'GCAM By Region By Sector'!O137*10^3,SUMIFS('EPS Emissions'!P:P,'EPS Emissions'!$D:$D,'BAU Sector &amp; Region Breakout'!$C138,'EPS Emissions'!$C:$C,'BAU Sector &amp; Region Breakout'!$B138))</f>
        <v>132.256</v>
      </c>
      <c r="P138" s="2">
        <f>IF($A138="GCAM",'GCAM By Region By Sector'!P137*10^3,SUMIFS('EPS Emissions'!Q:Q,'EPS Emissions'!$D:$D,'BAU Sector &amp; Region Breakout'!$C138,'EPS Emissions'!$C:$C,'BAU Sector &amp; Region Breakout'!$B138))</f>
        <v>132.08199999999999</v>
      </c>
      <c r="Q138" s="2">
        <f>IF($A138="GCAM",'GCAM By Region By Sector'!Q137*10^3,SUMIFS('EPS Emissions'!R:R,'EPS Emissions'!$D:$D,'BAU Sector &amp; Region Breakout'!$C138,'EPS Emissions'!$C:$C,'BAU Sector &amp; Region Breakout'!$B138))</f>
        <v>131.72399999999999</v>
      </c>
      <c r="R138" s="2">
        <f>IF($A138="GCAM",'GCAM By Region By Sector'!R137*10^3,SUMIFS('EPS Emissions'!S:S,'EPS Emissions'!$D:$D,'BAU Sector &amp; Region Breakout'!$C138,'EPS Emissions'!$C:$C,'BAU Sector &amp; Region Breakout'!$B138))</f>
        <v>131.23500000000001</v>
      </c>
      <c r="S138" s="2">
        <f>IF($A138="GCAM",'GCAM By Region By Sector'!S137*10^3,SUMIFS('EPS Emissions'!T:T,'EPS Emissions'!$D:$D,'BAU Sector &amp; Region Breakout'!$C138,'EPS Emissions'!$C:$C,'BAU Sector &amp; Region Breakout'!$B138))</f>
        <v>130.29900000000001</v>
      </c>
      <c r="T138" s="2">
        <f>IF($A138="GCAM",'GCAM By Region By Sector'!T137*10^3,SUMIFS('EPS Emissions'!U:U,'EPS Emissions'!$D:$D,'BAU Sector &amp; Region Breakout'!$C138,'EPS Emissions'!$C:$C,'BAU Sector &amp; Region Breakout'!$B138))</f>
        <v>129.458</v>
      </c>
      <c r="U138" s="2">
        <f>IF($A138="GCAM",'GCAM By Region By Sector'!U137*10^3,SUMIFS('EPS Emissions'!V:V,'EPS Emissions'!$D:$D,'BAU Sector &amp; Region Breakout'!$C138,'EPS Emissions'!$C:$C,'BAU Sector &amp; Region Breakout'!$B138))</f>
        <v>128.441</v>
      </c>
      <c r="V138" s="2">
        <f>IF($A138="GCAM",'GCAM By Region By Sector'!V137*10^3,SUMIFS('EPS Emissions'!W:W,'EPS Emissions'!$D:$D,'BAU Sector &amp; Region Breakout'!$C138,'EPS Emissions'!$C:$C,'BAU Sector &amp; Region Breakout'!$B138))</f>
        <v>127.456</v>
      </c>
      <c r="W138" s="2">
        <f>IF($A138="GCAM",'GCAM By Region By Sector'!W137*10^3,SUMIFS('EPS Emissions'!X:X,'EPS Emissions'!$D:$D,'BAU Sector &amp; Region Breakout'!$C138,'EPS Emissions'!$C:$C,'BAU Sector &amp; Region Breakout'!$B138))</f>
        <v>126.38200000000001</v>
      </c>
      <c r="X138" s="2">
        <f>IF($A138="GCAM",'GCAM By Region By Sector'!X137*10^3,SUMIFS('EPS Emissions'!Y:Y,'EPS Emissions'!$D:$D,'BAU Sector &amp; Region Breakout'!$C138,'EPS Emissions'!$C:$C,'BAU Sector &amp; Region Breakout'!$B138))</f>
        <v>125.58</v>
      </c>
      <c r="Y138" s="2">
        <f>IF($A138="GCAM",'GCAM By Region By Sector'!Y137*10^3,SUMIFS('EPS Emissions'!Z:Z,'EPS Emissions'!$D:$D,'BAU Sector &amp; Region Breakout'!$C138,'EPS Emissions'!$C:$C,'BAU Sector &amp; Region Breakout'!$B138))</f>
        <v>124.947</v>
      </c>
      <c r="Z138" s="2">
        <f>IF($A138="GCAM",'GCAM By Region By Sector'!Z137*10^3,SUMIFS('EPS Emissions'!AA:AA,'EPS Emissions'!$D:$D,'BAU Sector &amp; Region Breakout'!$C138,'EPS Emissions'!$C:$C,'BAU Sector &amp; Region Breakout'!$B138))</f>
        <v>124.322</v>
      </c>
      <c r="AA138" s="2">
        <f>IF($A138="GCAM",'GCAM By Region By Sector'!AA137*10^3,SUMIFS('EPS Emissions'!AB:AB,'EPS Emissions'!$D:$D,'BAU Sector &amp; Region Breakout'!$C138,'EPS Emissions'!$C:$C,'BAU Sector &amp; Region Breakout'!$B138))</f>
        <v>123.652</v>
      </c>
      <c r="AB138" s="2">
        <f>IF($A138="GCAM",'GCAM By Region By Sector'!AB137*10^3,SUMIFS('EPS Emissions'!AC:AC,'EPS Emissions'!$D:$D,'BAU Sector &amp; Region Breakout'!$C138,'EPS Emissions'!$C:$C,'BAU Sector &amp; Region Breakout'!$B138))</f>
        <v>122.90900000000001</v>
      </c>
      <c r="AC138" s="2">
        <f>IF($A138="GCAM",'GCAM By Region By Sector'!AC137*10^3,SUMIFS('EPS Emissions'!AD:AD,'EPS Emissions'!$D:$D,'BAU Sector &amp; Region Breakout'!$C138,'EPS Emissions'!$C:$C,'BAU Sector &amp; Region Breakout'!$B138))</f>
        <v>122.07899999999999</v>
      </c>
      <c r="AD138" s="2">
        <f>IF($A138="GCAM",'GCAM By Region By Sector'!AD137*10^3,SUMIFS('EPS Emissions'!AE:AE,'EPS Emissions'!$D:$D,'BAU Sector &amp; Region Breakout'!$C138,'EPS Emissions'!$C:$C,'BAU Sector &amp; Region Breakout'!$B138))</f>
        <v>121.367</v>
      </c>
      <c r="AE138" s="2">
        <f>IF($A138="GCAM",'GCAM By Region By Sector'!AE137*10^3,SUMIFS('EPS Emissions'!AF:AF,'EPS Emissions'!$D:$D,'BAU Sector &amp; Region Breakout'!$C138,'EPS Emissions'!$C:$C,'BAU Sector &amp; Region Breakout'!$B138))</f>
        <v>120.73</v>
      </c>
      <c r="AF138" s="2">
        <f>IF($A138="GCAM",'GCAM By Region By Sector'!AF137*10^3,SUMIFS('EPS Emissions'!AG:AG,'EPS Emissions'!$D:$D,'BAU Sector &amp; Region Breakout'!$C138,'EPS Emissions'!$C:$C,'BAU Sector &amp; Region Breakout'!$B138))</f>
        <v>120.444</v>
      </c>
      <c r="AG138" s="2">
        <f>IF($A138="GCAM",'GCAM By Region By Sector'!AG137*10^3,SUMIFS('EPS Emissions'!AH:AH,'EPS Emissions'!$D:$D,'BAU Sector &amp; Region Breakout'!$C138,'EPS Emissions'!$C:$C,'BAU Sector &amp; Region Breakout'!$B138))</f>
        <v>119.965</v>
      </c>
      <c r="AH138" s="2">
        <f>IF($A138="GCAM",'GCAM By Region By Sector'!AH137*10^3,SUMIFS('EPS Emissions'!AI:AI,'EPS Emissions'!$D:$D,'BAU Sector &amp; Region Breakout'!$C138,'EPS Emissions'!$C:$C,'BAU Sector &amp; Region Breakout'!$B138))</f>
        <v>119.474</v>
      </c>
    </row>
    <row r="139" spans="1:34" x14ac:dyDescent="0.35">
      <c r="A139" t="str">
        <f>VLOOKUP(B139,'BAU Global Total'!A$3:C$34,3,FALSE)</f>
        <v>EPS</v>
      </c>
      <c r="B139" t="s">
        <v>7</v>
      </c>
      <c r="C139" t="s">
        <v>69</v>
      </c>
      <c r="D139" s="2">
        <f>IF($A139="GCAM",'GCAM By Region By Sector'!D138*10^3,SUMIFS('EPS Emissions'!E:E,'EPS Emissions'!$D:$D,'BAU Sector &amp; Region Breakout'!$C139,'EPS Emissions'!$C:$C,'BAU Sector &amp; Region Breakout'!$B139))</f>
        <v>55.181100000000001</v>
      </c>
      <c r="E139" s="2">
        <f>IF($A139="GCAM",'GCAM By Region By Sector'!E138*10^3,SUMIFS('EPS Emissions'!F:F,'EPS Emissions'!$D:$D,'BAU Sector &amp; Region Breakout'!$C139,'EPS Emissions'!$C:$C,'BAU Sector &amp; Region Breakout'!$B139))</f>
        <v>57.1751</v>
      </c>
      <c r="F139" s="2">
        <f>IF($A139="GCAM",'GCAM By Region By Sector'!F138*10^3,SUMIFS('EPS Emissions'!G:G,'EPS Emissions'!$D:$D,'BAU Sector &amp; Region Breakout'!$C139,'EPS Emissions'!$C:$C,'BAU Sector &amp; Region Breakout'!$B139))</f>
        <v>58.3414</v>
      </c>
      <c r="G139" s="2">
        <f>IF($A139="GCAM",'GCAM By Region By Sector'!G138*10^3,SUMIFS('EPS Emissions'!H:H,'EPS Emissions'!$D:$D,'BAU Sector &amp; Region Breakout'!$C139,'EPS Emissions'!$C:$C,'BAU Sector &amp; Region Breakout'!$B139))</f>
        <v>58.106499999999997</v>
      </c>
      <c r="H139" s="2">
        <f>IF($A139="GCAM",'GCAM By Region By Sector'!H138*10^3,SUMIFS('EPS Emissions'!I:I,'EPS Emissions'!$D:$D,'BAU Sector &amp; Region Breakout'!$C139,'EPS Emissions'!$C:$C,'BAU Sector &amp; Region Breakout'!$B139))</f>
        <v>60.840699999999998</v>
      </c>
      <c r="I139" s="2">
        <f>IF($A139="GCAM",'GCAM By Region By Sector'!I138*10^3,SUMIFS('EPS Emissions'!J:J,'EPS Emissions'!$D:$D,'BAU Sector &amp; Region Breakout'!$C139,'EPS Emissions'!$C:$C,'BAU Sector &amp; Region Breakout'!$B139))</f>
        <v>62.259599999999999</v>
      </c>
      <c r="J139" s="2">
        <f>IF($A139="GCAM",'GCAM By Region By Sector'!J138*10^3,SUMIFS('EPS Emissions'!K:K,'EPS Emissions'!$D:$D,'BAU Sector &amp; Region Breakout'!$C139,'EPS Emissions'!$C:$C,'BAU Sector &amp; Region Breakout'!$B139))</f>
        <v>62.780999999999999</v>
      </c>
      <c r="K139" s="2">
        <f>IF($A139="GCAM",'GCAM By Region By Sector'!K138*10^3,SUMIFS('EPS Emissions'!L:L,'EPS Emissions'!$D:$D,'BAU Sector &amp; Region Breakout'!$C139,'EPS Emissions'!$C:$C,'BAU Sector &amp; Region Breakout'!$B139))</f>
        <v>62.764099999999999</v>
      </c>
      <c r="L139" s="2">
        <f>IF($A139="GCAM",'GCAM By Region By Sector'!L138*10^3,SUMIFS('EPS Emissions'!M:M,'EPS Emissions'!$D:$D,'BAU Sector &amp; Region Breakout'!$C139,'EPS Emissions'!$C:$C,'BAU Sector &amp; Region Breakout'!$B139))</f>
        <v>63.969799999999999</v>
      </c>
      <c r="M139" s="2">
        <f>IF($A139="GCAM",'GCAM By Region By Sector'!M138*10^3,SUMIFS('EPS Emissions'!N:N,'EPS Emissions'!$D:$D,'BAU Sector &amp; Region Breakout'!$C139,'EPS Emissions'!$C:$C,'BAU Sector &amp; Region Breakout'!$B139))</f>
        <v>63.7806</v>
      </c>
      <c r="N139" s="2">
        <f>IF($A139="GCAM",'GCAM By Region By Sector'!N138*10^3,SUMIFS('EPS Emissions'!O:O,'EPS Emissions'!$D:$D,'BAU Sector &amp; Region Breakout'!$C139,'EPS Emissions'!$C:$C,'BAU Sector &amp; Region Breakout'!$B139))</f>
        <v>62.960500000000003</v>
      </c>
      <c r="O139" s="2">
        <f>IF($A139="GCAM",'GCAM By Region By Sector'!O138*10^3,SUMIFS('EPS Emissions'!P:P,'EPS Emissions'!$D:$D,'BAU Sector &amp; Region Breakout'!$C139,'EPS Emissions'!$C:$C,'BAU Sector &amp; Region Breakout'!$B139))</f>
        <v>64.325400000000002</v>
      </c>
      <c r="P139" s="2">
        <f>IF($A139="GCAM",'GCAM By Region By Sector'!P138*10^3,SUMIFS('EPS Emissions'!Q:Q,'EPS Emissions'!$D:$D,'BAU Sector &amp; Region Breakout'!$C139,'EPS Emissions'!$C:$C,'BAU Sector &amp; Region Breakout'!$B139))</f>
        <v>64.173199999999994</v>
      </c>
      <c r="Q139" s="2">
        <f>IF($A139="GCAM",'GCAM By Region By Sector'!Q138*10^3,SUMIFS('EPS Emissions'!R:R,'EPS Emissions'!$D:$D,'BAU Sector &amp; Region Breakout'!$C139,'EPS Emissions'!$C:$C,'BAU Sector &amp; Region Breakout'!$B139))</f>
        <v>59.984200000000001</v>
      </c>
      <c r="R139" s="2">
        <f>IF($A139="GCAM",'GCAM By Region By Sector'!R138*10^3,SUMIFS('EPS Emissions'!S:S,'EPS Emissions'!$D:$D,'BAU Sector &amp; Region Breakout'!$C139,'EPS Emissions'!$C:$C,'BAU Sector &amp; Region Breakout'!$B139))</f>
        <v>58.252699999999997</v>
      </c>
      <c r="S139" s="2">
        <f>IF($A139="GCAM",'GCAM By Region By Sector'!S138*10^3,SUMIFS('EPS Emissions'!T:T,'EPS Emissions'!$D:$D,'BAU Sector &amp; Region Breakout'!$C139,'EPS Emissions'!$C:$C,'BAU Sector &amp; Region Breakout'!$B139))</f>
        <v>56.344799999999999</v>
      </c>
      <c r="T139" s="2">
        <f>IF($A139="GCAM",'GCAM By Region By Sector'!T138*10^3,SUMIFS('EPS Emissions'!U:U,'EPS Emissions'!$D:$D,'BAU Sector &amp; Region Breakout'!$C139,'EPS Emissions'!$C:$C,'BAU Sector &amp; Region Breakout'!$B139))</f>
        <v>55.288200000000003</v>
      </c>
      <c r="U139" s="2">
        <f>IF($A139="GCAM",'GCAM By Region By Sector'!U138*10^3,SUMIFS('EPS Emissions'!V:V,'EPS Emissions'!$D:$D,'BAU Sector &amp; Region Breakout'!$C139,'EPS Emissions'!$C:$C,'BAU Sector &amp; Region Breakout'!$B139))</f>
        <v>53.521000000000001</v>
      </c>
      <c r="V139" s="2">
        <f>IF($A139="GCAM",'GCAM By Region By Sector'!V138*10^3,SUMIFS('EPS Emissions'!W:W,'EPS Emissions'!$D:$D,'BAU Sector &amp; Region Breakout'!$C139,'EPS Emissions'!$C:$C,'BAU Sector &amp; Region Breakout'!$B139))</f>
        <v>52.566099999999999</v>
      </c>
      <c r="W139" s="2">
        <f>IF($A139="GCAM",'GCAM By Region By Sector'!W138*10^3,SUMIFS('EPS Emissions'!X:X,'EPS Emissions'!$D:$D,'BAU Sector &amp; Region Breakout'!$C139,'EPS Emissions'!$C:$C,'BAU Sector &amp; Region Breakout'!$B139))</f>
        <v>52.322600000000001</v>
      </c>
      <c r="X139" s="2">
        <f>IF($A139="GCAM",'GCAM By Region By Sector'!X138*10^3,SUMIFS('EPS Emissions'!Y:Y,'EPS Emissions'!$D:$D,'BAU Sector &amp; Region Breakout'!$C139,'EPS Emissions'!$C:$C,'BAU Sector &amp; Region Breakout'!$B139))</f>
        <v>52.101799999999997</v>
      </c>
      <c r="Y139" s="2">
        <f>IF($A139="GCAM",'GCAM By Region By Sector'!Y138*10^3,SUMIFS('EPS Emissions'!Z:Z,'EPS Emissions'!$D:$D,'BAU Sector &amp; Region Breakout'!$C139,'EPS Emissions'!$C:$C,'BAU Sector &amp; Region Breakout'!$B139))</f>
        <v>50.382399999999997</v>
      </c>
      <c r="Z139" s="2">
        <f>IF($A139="GCAM",'GCAM By Region By Sector'!Z138*10^3,SUMIFS('EPS Emissions'!AA:AA,'EPS Emissions'!$D:$D,'BAU Sector &amp; Region Breakout'!$C139,'EPS Emissions'!$C:$C,'BAU Sector &amp; Region Breakout'!$B139))</f>
        <v>51.170400000000001</v>
      </c>
      <c r="AA139" s="2">
        <f>IF($A139="GCAM",'GCAM By Region By Sector'!AA138*10^3,SUMIFS('EPS Emissions'!AB:AB,'EPS Emissions'!$D:$D,'BAU Sector &amp; Region Breakout'!$C139,'EPS Emissions'!$C:$C,'BAU Sector &amp; Region Breakout'!$B139))</f>
        <v>51.461199999999998</v>
      </c>
      <c r="AB139" s="2">
        <f>IF($A139="GCAM",'GCAM By Region By Sector'!AB138*10^3,SUMIFS('EPS Emissions'!AC:AC,'EPS Emissions'!$D:$D,'BAU Sector &amp; Region Breakout'!$C139,'EPS Emissions'!$C:$C,'BAU Sector &amp; Region Breakout'!$B139))</f>
        <v>53.9223</v>
      </c>
      <c r="AC139" s="2">
        <f>IF($A139="GCAM",'GCAM By Region By Sector'!AC138*10^3,SUMIFS('EPS Emissions'!AD:AD,'EPS Emissions'!$D:$D,'BAU Sector &amp; Region Breakout'!$C139,'EPS Emissions'!$C:$C,'BAU Sector &amp; Region Breakout'!$B139))</f>
        <v>56.019599999999997</v>
      </c>
      <c r="AD139" s="2">
        <f>IF($A139="GCAM",'GCAM By Region By Sector'!AD138*10^3,SUMIFS('EPS Emissions'!AE:AE,'EPS Emissions'!$D:$D,'BAU Sector &amp; Region Breakout'!$C139,'EPS Emissions'!$C:$C,'BAU Sector &amp; Region Breakout'!$B139))</f>
        <v>55.789299999999997</v>
      </c>
      <c r="AE139" s="2">
        <f>IF($A139="GCAM",'GCAM By Region By Sector'!AE138*10^3,SUMIFS('EPS Emissions'!AF:AF,'EPS Emissions'!$D:$D,'BAU Sector &amp; Region Breakout'!$C139,'EPS Emissions'!$C:$C,'BAU Sector &amp; Region Breakout'!$B139))</f>
        <v>56.973199999999999</v>
      </c>
      <c r="AF139" s="2">
        <f>IF($A139="GCAM",'GCAM By Region By Sector'!AF138*10^3,SUMIFS('EPS Emissions'!AG:AG,'EPS Emissions'!$D:$D,'BAU Sector &amp; Region Breakout'!$C139,'EPS Emissions'!$C:$C,'BAU Sector &amp; Region Breakout'!$B139))</f>
        <v>58.687800000000003</v>
      </c>
      <c r="AG139" s="2">
        <f>IF($A139="GCAM",'GCAM By Region By Sector'!AG138*10^3,SUMIFS('EPS Emissions'!AH:AH,'EPS Emissions'!$D:$D,'BAU Sector &amp; Region Breakout'!$C139,'EPS Emissions'!$C:$C,'BAU Sector &amp; Region Breakout'!$B139))</f>
        <v>61.517099999999999</v>
      </c>
      <c r="AH139" s="2">
        <f>IF($A139="GCAM",'GCAM By Region By Sector'!AH138*10^3,SUMIFS('EPS Emissions'!AI:AI,'EPS Emissions'!$D:$D,'BAU Sector &amp; Region Breakout'!$C139,'EPS Emissions'!$C:$C,'BAU Sector &amp; Region Breakout'!$B139))</f>
        <v>62.186799999999998</v>
      </c>
    </row>
    <row r="140" spans="1:34" x14ac:dyDescent="0.35">
      <c r="A140" t="str">
        <f>VLOOKUP(B140,'BAU Global Total'!A$3:C$34,3,FALSE)</f>
        <v>EPS</v>
      </c>
      <c r="B140" t="s">
        <v>7</v>
      </c>
      <c r="C140" t="s">
        <v>62</v>
      </c>
      <c r="D140" s="2">
        <f>IF($A140="GCAM",'GCAM By Region By Sector'!D139*10^3,SUMIFS('EPS Emissions'!E:E,'EPS Emissions'!$D:$D,'BAU Sector &amp; Region Breakout'!$C140,'EPS Emissions'!$C:$C,'BAU Sector &amp; Region Breakout'!$B140))</f>
        <v>-225.108</v>
      </c>
      <c r="E140" s="2">
        <f>IF($A140="GCAM",'GCAM By Region By Sector'!E139*10^3,SUMIFS('EPS Emissions'!F:F,'EPS Emissions'!$D:$D,'BAU Sector &amp; Region Breakout'!$C140,'EPS Emissions'!$C:$C,'BAU Sector &amp; Region Breakout'!$B140))</f>
        <v>-197.69900000000001</v>
      </c>
      <c r="F140" s="2">
        <f>IF($A140="GCAM",'GCAM By Region By Sector'!F139*10^3,SUMIFS('EPS Emissions'!G:G,'EPS Emissions'!$D:$D,'BAU Sector &amp; Region Breakout'!$C140,'EPS Emissions'!$C:$C,'BAU Sector &amp; Region Breakout'!$B140))</f>
        <v>-196.715</v>
      </c>
      <c r="G140" s="2">
        <f>IF($A140="GCAM",'GCAM By Region By Sector'!G139*10^3,SUMIFS('EPS Emissions'!H:H,'EPS Emissions'!$D:$D,'BAU Sector &amp; Region Breakout'!$C140,'EPS Emissions'!$C:$C,'BAU Sector &amp; Region Breakout'!$B140))</f>
        <v>-188.89500000000001</v>
      </c>
      <c r="H140" s="2">
        <f>IF($A140="GCAM",'GCAM By Region By Sector'!H139*10^3,SUMIFS('EPS Emissions'!I:I,'EPS Emissions'!$D:$D,'BAU Sector &amp; Region Breakout'!$C140,'EPS Emissions'!$C:$C,'BAU Sector &amp; Region Breakout'!$B140))</f>
        <v>-205.529</v>
      </c>
      <c r="I140" s="2">
        <f>IF($A140="GCAM",'GCAM By Region By Sector'!I139*10^3,SUMIFS('EPS Emissions'!J:J,'EPS Emissions'!$D:$D,'BAU Sector &amp; Region Breakout'!$C140,'EPS Emissions'!$C:$C,'BAU Sector &amp; Region Breakout'!$B140))</f>
        <v>-205.518</v>
      </c>
      <c r="J140" s="2">
        <f>IF($A140="GCAM",'GCAM By Region By Sector'!J139*10^3,SUMIFS('EPS Emissions'!K:K,'EPS Emissions'!$D:$D,'BAU Sector &amp; Region Breakout'!$C140,'EPS Emissions'!$C:$C,'BAU Sector &amp; Region Breakout'!$B140))</f>
        <v>-204.53800000000001</v>
      </c>
      <c r="K140" s="2">
        <f>IF($A140="GCAM",'GCAM By Region By Sector'!K139*10^3,SUMIFS('EPS Emissions'!L:L,'EPS Emissions'!$D:$D,'BAU Sector &amp; Region Breakout'!$C140,'EPS Emissions'!$C:$C,'BAU Sector &amp; Region Breakout'!$B140))</f>
        <v>-203.578</v>
      </c>
      <c r="L140" s="2">
        <f>IF($A140="GCAM",'GCAM By Region By Sector'!L139*10^3,SUMIFS('EPS Emissions'!M:M,'EPS Emissions'!$D:$D,'BAU Sector &amp; Region Breakout'!$C140,'EPS Emissions'!$C:$C,'BAU Sector &amp; Region Breakout'!$B140))</f>
        <v>-201.619</v>
      </c>
      <c r="M140" s="2">
        <f>IF($A140="GCAM",'GCAM By Region By Sector'!M139*10^3,SUMIFS('EPS Emissions'!N:N,'EPS Emissions'!$D:$D,'BAU Sector &amp; Region Breakout'!$C140,'EPS Emissions'!$C:$C,'BAU Sector &amp; Region Breakout'!$B140))</f>
        <v>-189.86500000000001</v>
      </c>
      <c r="N140" s="2">
        <f>IF($A140="GCAM",'GCAM By Region By Sector'!N139*10^3,SUMIFS('EPS Emissions'!O:O,'EPS Emissions'!$D:$D,'BAU Sector &amp; Region Breakout'!$C140,'EPS Emissions'!$C:$C,'BAU Sector &amp; Region Breakout'!$B140))</f>
        <v>-185.94499999999999</v>
      </c>
      <c r="O140" s="2">
        <f>IF($A140="GCAM",'GCAM By Region By Sector'!O139*10^3,SUMIFS('EPS Emissions'!P:P,'EPS Emissions'!$D:$D,'BAU Sector &amp; Region Breakout'!$C140,'EPS Emissions'!$C:$C,'BAU Sector &amp; Region Breakout'!$B140))</f>
        <v>-183.018</v>
      </c>
      <c r="P140" s="2">
        <f>IF($A140="GCAM",'GCAM By Region By Sector'!P139*10^3,SUMIFS('EPS Emissions'!Q:Q,'EPS Emissions'!$D:$D,'BAU Sector &amp; Region Breakout'!$C140,'EPS Emissions'!$C:$C,'BAU Sector &amp; Region Breakout'!$B140))</f>
        <v>-181.054</v>
      </c>
      <c r="Q140" s="2">
        <f>IF($A140="GCAM",'GCAM By Region By Sector'!Q139*10^3,SUMIFS('EPS Emissions'!R:R,'EPS Emissions'!$D:$D,'BAU Sector &amp; Region Breakout'!$C140,'EPS Emissions'!$C:$C,'BAU Sector &amp; Region Breakout'!$B140))</f>
        <v>-178.114</v>
      </c>
      <c r="R140" s="2">
        <f>IF($A140="GCAM",'GCAM By Region By Sector'!R139*10^3,SUMIFS('EPS Emissions'!S:S,'EPS Emissions'!$D:$D,'BAU Sector &amp; Region Breakout'!$C140,'EPS Emissions'!$C:$C,'BAU Sector &amp; Region Breakout'!$B140))</f>
        <v>-175.19300000000001</v>
      </c>
      <c r="S140" s="2">
        <f>IF($A140="GCAM",'GCAM By Region By Sector'!S139*10^3,SUMIFS('EPS Emissions'!T:T,'EPS Emissions'!$D:$D,'BAU Sector &amp; Region Breakout'!$C140,'EPS Emissions'!$C:$C,'BAU Sector &amp; Region Breakout'!$B140))</f>
        <v>-173.226</v>
      </c>
      <c r="T140" s="2">
        <f>IF($A140="GCAM",'GCAM By Region By Sector'!T139*10^3,SUMIFS('EPS Emissions'!U:U,'EPS Emissions'!$D:$D,'BAU Sector &amp; Region Breakout'!$C140,'EPS Emissions'!$C:$C,'BAU Sector &amp; Region Breakout'!$B140))</f>
        <v>-174.21799999999999</v>
      </c>
      <c r="U140" s="2">
        <f>IF($A140="GCAM",'GCAM By Region By Sector'!U139*10^3,SUMIFS('EPS Emissions'!V:V,'EPS Emissions'!$D:$D,'BAU Sector &amp; Region Breakout'!$C140,'EPS Emissions'!$C:$C,'BAU Sector &amp; Region Breakout'!$B140))</f>
        <v>-174.20699999999999</v>
      </c>
      <c r="V140" s="2">
        <f>IF($A140="GCAM",'GCAM By Region By Sector'!V139*10^3,SUMIFS('EPS Emissions'!W:W,'EPS Emissions'!$D:$D,'BAU Sector &amp; Region Breakout'!$C140,'EPS Emissions'!$C:$C,'BAU Sector &amp; Region Breakout'!$B140))</f>
        <v>-174.19900000000001</v>
      </c>
      <c r="W140" s="2">
        <f>IF($A140="GCAM",'GCAM By Region By Sector'!W139*10^3,SUMIFS('EPS Emissions'!X:X,'EPS Emissions'!$D:$D,'BAU Sector &amp; Region Breakout'!$C140,'EPS Emissions'!$C:$C,'BAU Sector &amp; Region Breakout'!$B140))</f>
        <v>-175.17699999999999</v>
      </c>
      <c r="X140" s="2">
        <f>IF($A140="GCAM",'GCAM By Region By Sector'!X139*10^3,SUMIFS('EPS Emissions'!Y:Y,'EPS Emissions'!$D:$D,'BAU Sector &amp; Region Breakout'!$C140,'EPS Emissions'!$C:$C,'BAU Sector &amp; Region Breakout'!$B140))</f>
        <v>-177.13300000000001</v>
      </c>
      <c r="Y140" s="2">
        <f>IF($A140="GCAM",'GCAM By Region By Sector'!Y139*10^3,SUMIFS('EPS Emissions'!Z:Z,'EPS Emissions'!$D:$D,'BAU Sector &amp; Region Breakout'!$C140,'EPS Emissions'!$C:$C,'BAU Sector &amp; Region Breakout'!$B140))</f>
        <v>-178.11699999999999</v>
      </c>
      <c r="Z140" s="2">
        <f>IF($A140="GCAM",'GCAM By Region By Sector'!Z139*10^3,SUMIFS('EPS Emissions'!AA:AA,'EPS Emissions'!$D:$D,'BAU Sector &amp; Region Breakout'!$C140,'EPS Emissions'!$C:$C,'BAU Sector &amp; Region Breakout'!$B140))</f>
        <v>-179.1</v>
      </c>
      <c r="AA140" s="2">
        <f>IF($A140="GCAM",'GCAM By Region By Sector'!AA139*10^3,SUMIFS('EPS Emissions'!AB:AB,'EPS Emissions'!$D:$D,'BAU Sector &amp; Region Breakout'!$C140,'EPS Emissions'!$C:$C,'BAU Sector &amp; Region Breakout'!$B140))</f>
        <v>-180.084</v>
      </c>
      <c r="AB140" s="2">
        <f>IF($A140="GCAM",'GCAM By Region By Sector'!AB139*10^3,SUMIFS('EPS Emissions'!AC:AC,'EPS Emissions'!$D:$D,'BAU Sector &amp; Region Breakout'!$C140,'EPS Emissions'!$C:$C,'BAU Sector &amp; Region Breakout'!$B140))</f>
        <v>-181.065</v>
      </c>
      <c r="AC140" s="2">
        <f>IF($A140="GCAM",'GCAM By Region By Sector'!AC139*10^3,SUMIFS('EPS Emissions'!AD:AD,'EPS Emissions'!$D:$D,'BAU Sector &amp; Region Breakout'!$C140,'EPS Emissions'!$C:$C,'BAU Sector &amp; Region Breakout'!$B140))</f>
        <v>-182.04599999999999</v>
      </c>
      <c r="AD140" s="2">
        <f>IF($A140="GCAM",'GCAM By Region By Sector'!AD139*10^3,SUMIFS('EPS Emissions'!AE:AE,'EPS Emissions'!$D:$D,'BAU Sector &amp; Region Breakout'!$C140,'EPS Emissions'!$C:$C,'BAU Sector &amp; Region Breakout'!$B140))</f>
        <v>-182.029</v>
      </c>
      <c r="AE140" s="2">
        <f>IF($A140="GCAM",'GCAM By Region By Sector'!AE139*10^3,SUMIFS('EPS Emissions'!AF:AF,'EPS Emissions'!$D:$D,'BAU Sector &amp; Region Breakout'!$C140,'EPS Emissions'!$C:$C,'BAU Sector &amp; Region Breakout'!$B140))</f>
        <v>-183.01</v>
      </c>
      <c r="AF140" s="2">
        <f>IF($A140="GCAM",'GCAM By Region By Sector'!AF139*10^3,SUMIFS('EPS Emissions'!AG:AG,'EPS Emissions'!$D:$D,'BAU Sector &amp; Region Breakout'!$C140,'EPS Emissions'!$C:$C,'BAU Sector &amp; Region Breakout'!$B140))</f>
        <v>-183.994</v>
      </c>
      <c r="AG140" s="2">
        <f>IF($A140="GCAM",'GCAM By Region By Sector'!AG139*10^3,SUMIFS('EPS Emissions'!AH:AH,'EPS Emissions'!$D:$D,'BAU Sector &amp; Region Breakout'!$C140,'EPS Emissions'!$C:$C,'BAU Sector &amp; Region Breakout'!$B140))</f>
        <v>-184.97499999999999</v>
      </c>
      <c r="AH140" s="2">
        <f>IF($A140="GCAM",'GCAM By Region By Sector'!AH139*10^3,SUMIFS('EPS Emissions'!AI:AI,'EPS Emissions'!$D:$D,'BAU Sector &amp; Region Breakout'!$C140,'EPS Emissions'!$C:$C,'BAU Sector &amp; Region Breakout'!$B140))</f>
        <v>-185.95599999999999</v>
      </c>
    </row>
    <row r="141" spans="1:34" x14ac:dyDescent="0.35">
      <c r="A141" t="str">
        <f>VLOOKUP(B141,'BAU Global Total'!A$3:C$34,3,FALSE)</f>
        <v>EPS</v>
      </c>
      <c r="B141" t="s">
        <v>7</v>
      </c>
      <c r="C141" t="s">
        <v>71</v>
      </c>
      <c r="D141" s="2">
        <f>IF($A141="GCAM",'GCAM By Region By Sector'!D140*10^3,SUMIFS('EPS Emissions'!E:E,'EPS Emissions'!$D:$D,'BAU Sector &amp; Region Breakout'!$C141,'EPS Emissions'!$C:$C,'BAU Sector &amp; Region Breakout'!$B141))</f>
        <v>0</v>
      </c>
      <c r="E141" s="2">
        <f>IF($A141="GCAM",'GCAM By Region By Sector'!E140*10^3,SUMIFS('EPS Emissions'!F:F,'EPS Emissions'!$D:$D,'BAU Sector &amp; Region Breakout'!$C141,'EPS Emissions'!$C:$C,'BAU Sector &amp; Region Breakout'!$B141))</f>
        <v>0</v>
      </c>
      <c r="F141" s="2">
        <f>IF($A141="GCAM",'GCAM By Region By Sector'!F140*10^3,SUMIFS('EPS Emissions'!G:G,'EPS Emissions'!$D:$D,'BAU Sector &amp; Region Breakout'!$C141,'EPS Emissions'!$C:$C,'BAU Sector &amp; Region Breakout'!$B141))</f>
        <v>0</v>
      </c>
      <c r="G141" s="2">
        <f>IF($A141="GCAM",'GCAM By Region By Sector'!G140*10^3,SUMIFS('EPS Emissions'!H:H,'EPS Emissions'!$D:$D,'BAU Sector &amp; Region Breakout'!$C141,'EPS Emissions'!$C:$C,'BAU Sector &amp; Region Breakout'!$B141))</f>
        <v>0</v>
      </c>
      <c r="H141" s="2">
        <f>IF($A141="GCAM",'GCAM By Region By Sector'!H140*10^3,SUMIFS('EPS Emissions'!I:I,'EPS Emissions'!$D:$D,'BAU Sector &amp; Region Breakout'!$C141,'EPS Emissions'!$C:$C,'BAU Sector &amp; Region Breakout'!$B141))</f>
        <v>0</v>
      </c>
      <c r="I141" s="2">
        <f>IF($A141="GCAM",'GCAM By Region By Sector'!I140*10^3,SUMIFS('EPS Emissions'!J:J,'EPS Emissions'!$D:$D,'BAU Sector &amp; Region Breakout'!$C141,'EPS Emissions'!$C:$C,'BAU Sector &amp; Region Breakout'!$B141))</f>
        <v>0</v>
      </c>
      <c r="J141" s="2">
        <f>IF($A141="GCAM",'GCAM By Region By Sector'!J140*10^3,SUMIFS('EPS Emissions'!K:K,'EPS Emissions'!$D:$D,'BAU Sector &amp; Region Breakout'!$C141,'EPS Emissions'!$C:$C,'BAU Sector &amp; Region Breakout'!$B141))</f>
        <v>0</v>
      </c>
      <c r="K141" s="2">
        <f>IF($A141="GCAM",'GCAM By Region By Sector'!K140*10^3,SUMIFS('EPS Emissions'!L:L,'EPS Emissions'!$D:$D,'BAU Sector &amp; Region Breakout'!$C141,'EPS Emissions'!$C:$C,'BAU Sector &amp; Region Breakout'!$B141))</f>
        <v>0</v>
      </c>
      <c r="L141" s="2">
        <f>IF($A141="GCAM",'GCAM By Region By Sector'!L140*10^3,SUMIFS('EPS Emissions'!M:M,'EPS Emissions'!$D:$D,'BAU Sector &amp; Region Breakout'!$C141,'EPS Emissions'!$C:$C,'BAU Sector &amp; Region Breakout'!$B141))</f>
        <v>0</v>
      </c>
      <c r="M141" s="2">
        <f>IF($A141="GCAM",'GCAM By Region By Sector'!M140*10^3,SUMIFS('EPS Emissions'!N:N,'EPS Emissions'!$D:$D,'BAU Sector &amp; Region Breakout'!$C141,'EPS Emissions'!$C:$C,'BAU Sector &amp; Region Breakout'!$B141))</f>
        <v>0</v>
      </c>
      <c r="N141" s="2">
        <f>IF($A141="GCAM",'GCAM By Region By Sector'!N140*10^3,SUMIFS('EPS Emissions'!O:O,'EPS Emissions'!$D:$D,'BAU Sector &amp; Region Breakout'!$C141,'EPS Emissions'!$C:$C,'BAU Sector &amp; Region Breakout'!$B141))</f>
        <v>0</v>
      </c>
      <c r="O141" s="2">
        <f>IF($A141="GCAM",'GCAM By Region By Sector'!O140*10^3,SUMIFS('EPS Emissions'!P:P,'EPS Emissions'!$D:$D,'BAU Sector &amp; Region Breakout'!$C141,'EPS Emissions'!$C:$C,'BAU Sector &amp; Region Breakout'!$B141))</f>
        <v>0</v>
      </c>
      <c r="P141" s="2">
        <f>IF($A141="GCAM",'GCAM By Region By Sector'!P140*10^3,SUMIFS('EPS Emissions'!Q:Q,'EPS Emissions'!$D:$D,'BAU Sector &amp; Region Breakout'!$C141,'EPS Emissions'!$C:$C,'BAU Sector &amp; Region Breakout'!$B141))</f>
        <v>0</v>
      </c>
      <c r="Q141" s="2">
        <f>IF($A141="GCAM",'GCAM By Region By Sector'!Q140*10^3,SUMIFS('EPS Emissions'!R:R,'EPS Emissions'!$D:$D,'BAU Sector &amp; Region Breakout'!$C141,'EPS Emissions'!$C:$C,'BAU Sector &amp; Region Breakout'!$B141))</f>
        <v>0</v>
      </c>
      <c r="R141" s="2">
        <f>IF($A141="GCAM",'GCAM By Region By Sector'!R140*10^3,SUMIFS('EPS Emissions'!S:S,'EPS Emissions'!$D:$D,'BAU Sector &amp; Region Breakout'!$C141,'EPS Emissions'!$C:$C,'BAU Sector &amp; Region Breakout'!$B141))</f>
        <v>0</v>
      </c>
      <c r="S141" s="2">
        <f>IF($A141="GCAM",'GCAM By Region By Sector'!S140*10^3,SUMIFS('EPS Emissions'!T:T,'EPS Emissions'!$D:$D,'BAU Sector &amp; Region Breakout'!$C141,'EPS Emissions'!$C:$C,'BAU Sector &amp; Region Breakout'!$B141))</f>
        <v>0</v>
      </c>
      <c r="T141" s="2">
        <f>IF($A141="GCAM",'GCAM By Region By Sector'!T140*10^3,SUMIFS('EPS Emissions'!U:U,'EPS Emissions'!$D:$D,'BAU Sector &amp; Region Breakout'!$C141,'EPS Emissions'!$C:$C,'BAU Sector &amp; Region Breakout'!$B141))</f>
        <v>0</v>
      </c>
      <c r="U141" s="2">
        <f>IF($A141="GCAM",'GCAM By Region By Sector'!U140*10^3,SUMIFS('EPS Emissions'!V:V,'EPS Emissions'!$D:$D,'BAU Sector &amp; Region Breakout'!$C141,'EPS Emissions'!$C:$C,'BAU Sector &amp; Region Breakout'!$B141))</f>
        <v>0</v>
      </c>
      <c r="V141" s="2">
        <f>IF($A141="GCAM",'GCAM By Region By Sector'!V140*10^3,SUMIFS('EPS Emissions'!W:W,'EPS Emissions'!$D:$D,'BAU Sector &amp; Region Breakout'!$C141,'EPS Emissions'!$C:$C,'BAU Sector &amp; Region Breakout'!$B141))</f>
        <v>0</v>
      </c>
      <c r="W141" s="2">
        <f>IF($A141="GCAM",'GCAM By Region By Sector'!W140*10^3,SUMIFS('EPS Emissions'!X:X,'EPS Emissions'!$D:$D,'BAU Sector &amp; Region Breakout'!$C141,'EPS Emissions'!$C:$C,'BAU Sector &amp; Region Breakout'!$B141))</f>
        <v>0</v>
      </c>
      <c r="X141" s="2">
        <f>IF($A141="GCAM",'GCAM By Region By Sector'!X140*10^3,SUMIFS('EPS Emissions'!Y:Y,'EPS Emissions'!$D:$D,'BAU Sector &amp; Region Breakout'!$C141,'EPS Emissions'!$C:$C,'BAU Sector &amp; Region Breakout'!$B141))</f>
        <v>0</v>
      </c>
      <c r="Y141" s="2">
        <f>IF($A141="GCAM",'GCAM By Region By Sector'!Y140*10^3,SUMIFS('EPS Emissions'!Z:Z,'EPS Emissions'!$D:$D,'BAU Sector &amp; Region Breakout'!$C141,'EPS Emissions'!$C:$C,'BAU Sector &amp; Region Breakout'!$B141))</f>
        <v>0</v>
      </c>
      <c r="Z141" s="2">
        <f>IF($A141="GCAM",'GCAM By Region By Sector'!Z140*10^3,SUMIFS('EPS Emissions'!AA:AA,'EPS Emissions'!$D:$D,'BAU Sector &amp; Region Breakout'!$C141,'EPS Emissions'!$C:$C,'BAU Sector &amp; Region Breakout'!$B141))</f>
        <v>0</v>
      </c>
      <c r="AA141" s="2">
        <f>IF($A141="GCAM",'GCAM By Region By Sector'!AA140*10^3,SUMIFS('EPS Emissions'!AB:AB,'EPS Emissions'!$D:$D,'BAU Sector &amp; Region Breakout'!$C141,'EPS Emissions'!$C:$C,'BAU Sector &amp; Region Breakout'!$B141))</f>
        <v>0</v>
      </c>
      <c r="AB141" s="2">
        <f>IF($A141="GCAM",'GCAM By Region By Sector'!AB140*10^3,SUMIFS('EPS Emissions'!AC:AC,'EPS Emissions'!$D:$D,'BAU Sector &amp; Region Breakout'!$C141,'EPS Emissions'!$C:$C,'BAU Sector &amp; Region Breakout'!$B141))</f>
        <v>0</v>
      </c>
      <c r="AC141" s="2">
        <f>IF($A141="GCAM",'GCAM By Region By Sector'!AC140*10^3,SUMIFS('EPS Emissions'!AD:AD,'EPS Emissions'!$D:$D,'BAU Sector &amp; Region Breakout'!$C141,'EPS Emissions'!$C:$C,'BAU Sector &amp; Region Breakout'!$B141))</f>
        <v>0</v>
      </c>
      <c r="AD141" s="2">
        <f>IF($A141="GCAM",'GCAM By Region By Sector'!AD140*10^3,SUMIFS('EPS Emissions'!AE:AE,'EPS Emissions'!$D:$D,'BAU Sector &amp; Region Breakout'!$C141,'EPS Emissions'!$C:$C,'BAU Sector &amp; Region Breakout'!$B141))</f>
        <v>0</v>
      </c>
      <c r="AE141" s="2">
        <f>IF($A141="GCAM",'GCAM By Region By Sector'!AE140*10^3,SUMIFS('EPS Emissions'!AF:AF,'EPS Emissions'!$D:$D,'BAU Sector &amp; Region Breakout'!$C141,'EPS Emissions'!$C:$C,'BAU Sector &amp; Region Breakout'!$B141))</f>
        <v>0</v>
      </c>
      <c r="AF141" s="2">
        <f>IF($A141="GCAM",'GCAM By Region By Sector'!AF140*10^3,SUMIFS('EPS Emissions'!AG:AG,'EPS Emissions'!$D:$D,'BAU Sector &amp; Region Breakout'!$C141,'EPS Emissions'!$C:$C,'BAU Sector &amp; Region Breakout'!$B141))</f>
        <v>0</v>
      </c>
      <c r="AG141" s="2">
        <f>IF($A141="GCAM",'GCAM By Region By Sector'!AG140*10^3,SUMIFS('EPS Emissions'!AH:AH,'EPS Emissions'!$D:$D,'BAU Sector &amp; Region Breakout'!$C141,'EPS Emissions'!$C:$C,'BAU Sector &amp; Region Breakout'!$B141))</f>
        <v>0</v>
      </c>
      <c r="AH141" s="2">
        <f>IF($A141="GCAM",'GCAM By Region By Sector'!AH140*10^3,SUMIFS('EPS Emissions'!AI:AI,'EPS Emissions'!$D:$D,'BAU Sector &amp; Region Breakout'!$C141,'EPS Emissions'!$C:$C,'BAU Sector &amp; Region Breakout'!$B141))</f>
        <v>0</v>
      </c>
    </row>
    <row r="142" spans="1:34" x14ac:dyDescent="0.35">
      <c r="A142" t="str">
        <f>VLOOKUP(B142,'BAU Global Total'!A$3:C$34,3,FALSE)</f>
        <v>GCAM</v>
      </c>
      <c r="B142" t="s">
        <v>29</v>
      </c>
      <c r="C142" t="s">
        <v>60</v>
      </c>
      <c r="D142" s="2">
        <f>IF($A142="GCAM",SUMIFS('GCAM By Region By Sector'!D:D,'GCAM By Region By Sector'!$C:$C,$C142,'GCAM By Region By Sector'!$B:$B,$B142)*10^3,SUMIFS('EPS Emissions'!E:E,'EPS Emissions'!$D:$D,'BAU Sector &amp; Region Breakout'!$C142,'EPS Emissions'!$C:$C,'BAU Sector &amp; Region Breakout'!$B142))</f>
        <v>55.564113277188923</v>
      </c>
      <c r="E142" s="2">
        <f>IF($A142="GCAM",SUMIFS('GCAM By Region By Sector'!E:E,'GCAM By Region By Sector'!$C:$C,$C142,'GCAM By Region By Sector'!$B:$B,$B142)*10^3,SUMIFS('EPS Emissions'!F:F,'EPS Emissions'!$D:$D,'BAU Sector &amp; Region Breakout'!$C142,'EPS Emissions'!$C:$C,'BAU Sector &amp; Region Breakout'!$B142))</f>
        <v>55.433132019979922</v>
      </c>
      <c r="F142" s="2">
        <f>IF($A142="GCAM",SUMIFS('GCAM By Region By Sector'!F:F,'GCAM By Region By Sector'!$C:$C,$C142,'GCAM By Region By Sector'!$B:$B,$B142)*10^3,SUMIFS('EPS Emissions'!G:G,'EPS Emissions'!$D:$D,'BAU Sector &amp; Region Breakout'!$C142,'EPS Emissions'!$C:$C,'BAU Sector &amp; Region Breakout'!$B142))</f>
        <v>55.302150762770921</v>
      </c>
      <c r="G142" s="2">
        <f>IF($A142="GCAM",SUMIFS('GCAM By Region By Sector'!G:G,'GCAM By Region By Sector'!$C:$C,$C142,'GCAM By Region By Sector'!$B:$B,$B142)*10^3,SUMIFS('EPS Emissions'!H:H,'EPS Emissions'!$D:$D,'BAU Sector &amp; Region Breakout'!$C142,'EPS Emissions'!$C:$C,'BAU Sector &amp; Region Breakout'!$B142))</f>
        <v>55.171169505561934</v>
      </c>
      <c r="H142" s="2">
        <f>IF($A142="GCAM",SUMIFS('GCAM By Region By Sector'!H:H,'GCAM By Region By Sector'!$C:$C,$C142,'GCAM By Region By Sector'!$B:$B,$B142)*10^3,SUMIFS('EPS Emissions'!I:I,'EPS Emissions'!$D:$D,'BAU Sector &amp; Region Breakout'!$C142,'EPS Emissions'!$C:$C,'BAU Sector &amp; Region Breakout'!$B142))</f>
        <v>55.040188248352933</v>
      </c>
      <c r="I142" s="2">
        <f>IF($A142="GCAM",SUMIFS('GCAM By Region By Sector'!I:I,'GCAM By Region By Sector'!$C:$C,$C142,'GCAM By Region By Sector'!$B:$B,$B142)*10^3,SUMIFS('EPS Emissions'!J:J,'EPS Emissions'!$D:$D,'BAU Sector &amp; Region Breakout'!$C142,'EPS Emissions'!$C:$C,'BAU Sector &amp; Region Breakout'!$B142))</f>
        <v>54.909206991143932</v>
      </c>
      <c r="J142" s="2">
        <f>IF($A142="GCAM",SUMIFS('GCAM By Region By Sector'!J:J,'GCAM By Region By Sector'!$C:$C,$C142,'GCAM By Region By Sector'!$B:$B,$B142)*10^3,SUMIFS('EPS Emissions'!K:K,'EPS Emissions'!$D:$D,'BAU Sector &amp; Region Breakout'!$C142,'EPS Emissions'!$C:$C,'BAU Sector &amp; Region Breakout'!$B142))</f>
        <v>55.091026329502803</v>
      </c>
      <c r="K142" s="2">
        <f>IF($A142="GCAM",SUMIFS('GCAM By Region By Sector'!K:K,'GCAM By Region By Sector'!$C:$C,$C142,'GCAM By Region By Sector'!$B:$B,$B142)*10^3,SUMIFS('EPS Emissions'!L:L,'EPS Emissions'!$D:$D,'BAU Sector &amp; Region Breakout'!$C142,'EPS Emissions'!$C:$C,'BAU Sector &amp; Region Breakout'!$B142))</f>
        <v>55.272845667861667</v>
      </c>
      <c r="L142" s="2">
        <f>IF($A142="GCAM",SUMIFS('GCAM By Region By Sector'!L:L,'GCAM By Region By Sector'!$C:$C,$C142,'GCAM By Region By Sector'!$B:$B,$B142)*10^3,SUMIFS('EPS Emissions'!M:M,'EPS Emissions'!$D:$D,'BAU Sector &amp; Region Breakout'!$C142,'EPS Emissions'!$C:$C,'BAU Sector &amp; Region Breakout'!$B142))</f>
        <v>55.454665006220544</v>
      </c>
      <c r="M142" s="2">
        <f>IF($A142="GCAM",SUMIFS('GCAM By Region By Sector'!M:M,'GCAM By Region By Sector'!$C:$C,$C142,'GCAM By Region By Sector'!$B:$B,$B142)*10^3,SUMIFS('EPS Emissions'!N:N,'EPS Emissions'!$D:$D,'BAU Sector &amp; Region Breakout'!$C142,'EPS Emissions'!$C:$C,'BAU Sector &amp; Region Breakout'!$B142))</f>
        <v>55.636484344579415</v>
      </c>
      <c r="N142" s="2">
        <f>IF($A142="GCAM",SUMIFS('GCAM By Region By Sector'!N:N,'GCAM By Region By Sector'!$C:$C,$C142,'GCAM By Region By Sector'!$B:$B,$B142)*10^3,SUMIFS('EPS Emissions'!O:O,'EPS Emissions'!$D:$D,'BAU Sector &amp; Region Breakout'!$C142,'EPS Emissions'!$C:$C,'BAU Sector &amp; Region Breakout'!$B142))</f>
        <v>55.818303682938279</v>
      </c>
      <c r="O142" s="2">
        <f>IF($A142="GCAM",SUMIFS('GCAM By Region By Sector'!O:O,'GCAM By Region By Sector'!$C:$C,$C142,'GCAM By Region By Sector'!$B:$B,$B142)*10^3,SUMIFS('EPS Emissions'!P:P,'EPS Emissions'!$D:$D,'BAU Sector &amp; Region Breakout'!$C142,'EPS Emissions'!$C:$C,'BAU Sector &amp; Region Breakout'!$B142))</f>
        <v>55.884056888550759</v>
      </c>
      <c r="P142" s="2">
        <f>IF($A142="GCAM",SUMIFS('GCAM By Region By Sector'!P:P,'GCAM By Region By Sector'!$C:$C,$C142,'GCAM By Region By Sector'!$B:$B,$B142)*10^3,SUMIFS('EPS Emissions'!Q:Q,'EPS Emissions'!$D:$D,'BAU Sector &amp; Region Breakout'!$C142,'EPS Emissions'!$C:$C,'BAU Sector &amp; Region Breakout'!$B142))</f>
        <v>55.94981009416324</v>
      </c>
      <c r="Q142" s="2">
        <f>IF($A142="GCAM",SUMIFS('GCAM By Region By Sector'!Q:Q,'GCAM By Region By Sector'!$C:$C,$C142,'GCAM By Region By Sector'!$B:$B,$B142)*10^3,SUMIFS('EPS Emissions'!R:R,'EPS Emissions'!$D:$D,'BAU Sector &amp; Region Breakout'!$C142,'EPS Emissions'!$C:$C,'BAU Sector &amp; Region Breakout'!$B142))</f>
        <v>56.015563299775714</v>
      </c>
      <c r="R142" s="2">
        <f>IF($A142="GCAM",SUMIFS('GCAM By Region By Sector'!R:R,'GCAM By Region By Sector'!$C:$C,$C142,'GCAM By Region By Sector'!$B:$B,$B142)*10^3,SUMIFS('EPS Emissions'!S:S,'EPS Emissions'!$D:$D,'BAU Sector &amp; Region Breakout'!$C142,'EPS Emissions'!$C:$C,'BAU Sector &amp; Region Breakout'!$B142))</f>
        <v>56.081316505388195</v>
      </c>
      <c r="S142" s="2">
        <f>IF($A142="GCAM",SUMIFS('GCAM By Region By Sector'!S:S,'GCAM By Region By Sector'!$C:$C,$C142,'GCAM By Region By Sector'!$B:$B,$B142)*10^3,SUMIFS('EPS Emissions'!T:T,'EPS Emissions'!$D:$D,'BAU Sector &amp; Region Breakout'!$C142,'EPS Emissions'!$C:$C,'BAU Sector &amp; Region Breakout'!$B142))</f>
        <v>56.147069711000675</v>
      </c>
      <c r="T142" s="2">
        <f>IF($A142="GCAM",SUMIFS('GCAM By Region By Sector'!T:T,'GCAM By Region By Sector'!$C:$C,$C142,'GCAM By Region By Sector'!$B:$B,$B142)*10^3,SUMIFS('EPS Emissions'!U:U,'EPS Emissions'!$D:$D,'BAU Sector &amp; Region Breakout'!$C142,'EPS Emissions'!$C:$C,'BAU Sector &amp; Region Breakout'!$B142))</f>
        <v>56.180127511119068</v>
      </c>
      <c r="U142" s="2">
        <f>IF($A142="GCAM",SUMIFS('GCAM By Region By Sector'!U:U,'GCAM By Region By Sector'!$C:$C,$C142,'GCAM By Region By Sector'!$B:$B,$B142)*10^3,SUMIFS('EPS Emissions'!V:V,'EPS Emissions'!$D:$D,'BAU Sector &amp; Region Breakout'!$C142,'EPS Emissions'!$C:$C,'BAU Sector &amp; Region Breakout'!$B142))</f>
        <v>56.213185311237467</v>
      </c>
      <c r="V142" s="2">
        <f>IF($A142="GCAM",SUMIFS('GCAM By Region By Sector'!V:V,'GCAM By Region By Sector'!$C:$C,$C142,'GCAM By Region By Sector'!$B:$B,$B142)*10^3,SUMIFS('EPS Emissions'!W:W,'EPS Emissions'!$D:$D,'BAU Sector &amp; Region Breakout'!$C142,'EPS Emissions'!$C:$C,'BAU Sector &amp; Region Breakout'!$B142))</f>
        <v>56.246243111355859</v>
      </c>
      <c r="W142" s="2">
        <f>IF($A142="GCAM",SUMIFS('GCAM By Region By Sector'!W:W,'GCAM By Region By Sector'!$C:$C,$C142,'GCAM By Region By Sector'!$B:$B,$B142)*10^3,SUMIFS('EPS Emissions'!X:X,'EPS Emissions'!$D:$D,'BAU Sector &amp; Region Breakout'!$C142,'EPS Emissions'!$C:$C,'BAU Sector &amp; Region Breakout'!$B142))</f>
        <v>56.279300911474252</v>
      </c>
      <c r="X142" s="2">
        <f>IF($A142="GCAM",SUMIFS('GCAM By Region By Sector'!X:X,'GCAM By Region By Sector'!$C:$C,$C142,'GCAM By Region By Sector'!$B:$B,$B142)*10^3,SUMIFS('EPS Emissions'!Y:Y,'EPS Emissions'!$D:$D,'BAU Sector &amp; Region Breakout'!$C142,'EPS Emissions'!$C:$C,'BAU Sector &amp; Region Breakout'!$B142))</f>
        <v>56.312358711592644</v>
      </c>
      <c r="Y142" s="2">
        <f>IF($A142="GCAM",SUMIFS('GCAM By Region By Sector'!Y:Y,'GCAM By Region By Sector'!$C:$C,$C142,'GCAM By Region By Sector'!$B:$B,$B142)*10^3,SUMIFS('EPS Emissions'!Z:Z,'EPS Emissions'!$D:$D,'BAU Sector &amp; Region Breakout'!$C142,'EPS Emissions'!$C:$C,'BAU Sector &amp; Region Breakout'!$B142))</f>
        <v>56.422378251624039</v>
      </c>
      <c r="Z142" s="2">
        <f>IF($A142="GCAM",SUMIFS('GCAM By Region By Sector'!Z:Z,'GCAM By Region By Sector'!$C:$C,$C142,'GCAM By Region By Sector'!$B:$B,$B142)*10^3,SUMIFS('EPS Emissions'!AA:AA,'EPS Emissions'!$D:$D,'BAU Sector &amp; Region Breakout'!$C142,'EPS Emissions'!$C:$C,'BAU Sector &amp; Region Breakout'!$B142))</f>
        <v>56.53239779165542</v>
      </c>
      <c r="AA142" s="2">
        <f>IF($A142="GCAM",SUMIFS('GCAM By Region By Sector'!AA:AA,'GCAM By Region By Sector'!$C:$C,$C142,'GCAM By Region By Sector'!$B:$B,$B142)*10^3,SUMIFS('EPS Emissions'!AB:AB,'EPS Emissions'!$D:$D,'BAU Sector &amp; Region Breakout'!$C142,'EPS Emissions'!$C:$C,'BAU Sector &amp; Region Breakout'!$B142))</f>
        <v>56.642417331686808</v>
      </c>
      <c r="AB142" s="2">
        <f>IF($A142="GCAM",SUMIFS('GCAM By Region By Sector'!AB:AB,'GCAM By Region By Sector'!$C:$C,$C142,'GCAM By Region By Sector'!$B:$B,$B142)*10^3,SUMIFS('EPS Emissions'!AC:AC,'EPS Emissions'!$D:$D,'BAU Sector &amp; Region Breakout'!$C142,'EPS Emissions'!$C:$C,'BAU Sector &amp; Region Breakout'!$B142))</f>
        <v>56.752436871718196</v>
      </c>
      <c r="AC142" s="2">
        <f>IF($A142="GCAM",SUMIFS('GCAM By Region By Sector'!AC:AC,'GCAM By Region By Sector'!$C:$C,$C142,'GCAM By Region By Sector'!$B:$B,$B142)*10^3,SUMIFS('EPS Emissions'!AD:AD,'EPS Emissions'!$D:$D,'BAU Sector &amp; Region Breakout'!$C142,'EPS Emissions'!$C:$C,'BAU Sector &amp; Region Breakout'!$B142))</f>
        <v>56.862456411749584</v>
      </c>
      <c r="AD142" s="2">
        <f>IF($A142="GCAM",SUMIFS('GCAM By Region By Sector'!AD:AD,'GCAM By Region By Sector'!$C:$C,$C142,'GCAM By Region By Sector'!$B:$B,$B142)*10^3,SUMIFS('EPS Emissions'!AE:AE,'EPS Emissions'!$D:$D,'BAU Sector &amp; Region Breakout'!$C142,'EPS Emissions'!$C:$C,'BAU Sector &amp; Region Breakout'!$B142))</f>
        <v>56.951766320379399</v>
      </c>
      <c r="AE142" s="2">
        <f>IF($A142="GCAM",SUMIFS('GCAM By Region By Sector'!AE:AE,'GCAM By Region By Sector'!$C:$C,$C142,'GCAM By Region By Sector'!$B:$B,$B142)*10^3,SUMIFS('EPS Emissions'!AF:AF,'EPS Emissions'!$D:$D,'BAU Sector &amp; Region Breakout'!$C142,'EPS Emissions'!$C:$C,'BAU Sector &amp; Region Breakout'!$B142))</f>
        <v>57.041076229009207</v>
      </c>
      <c r="AF142" s="2">
        <f>IF($A142="GCAM",SUMIFS('GCAM By Region By Sector'!AF:AF,'GCAM By Region By Sector'!$C:$C,$C142,'GCAM By Region By Sector'!$B:$B,$B142)*10^3,SUMIFS('EPS Emissions'!AG:AG,'EPS Emissions'!$D:$D,'BAU Sector &amp; Region Breakout'!$C142,'EPS Emissions'!$C:$C,'BAU Sector &amp; Region Breakout'!$B142))</f>
        <v>57.130386137639015</v>
      </c>
      <c r="AG142" s="2">
        <f>IF($A142="GCAM",SUMIFS('GCAM By Region By Sector'!AG:AG,'GCAM By Region By Sector'!$C:$C,$C142,'GCAM By Region By Sector'!$B:$B,$B142)*10^3,SUMIFS('EPS Emissions'!AH:AH,'EPS Emissions'!$D:$D,'BAU Sector &amp; Region Breakout'!$C142,'EPS Emissions'!$C:$C,'BAU Sector &amp; Region Breakout'!$B142))</f>
        <v>57.219696046268822</v>
      </c>
      <c r="AH142" s="2">
        <f>IF($A142="GCAM",SUMIFS('GCAM By Region By Sector'!AH:AH,'GCAM By Region By Sector'!$C:$C,$C142,'GCAM By Region By Sector'!$B:$B,$B142)*10^3,SUMIFS('EPS Emissions'!AI:AI,'EPS Emissions'!$D:$D,'BAU Sector &amp; Region Breakout'!$C142,'EPS Emissions'!$C:$C,'BAU Sector &amp; Region Breakout'!$B142))</f>
        <v>57.309005954898637</v>
      </c>
    </row>
    <row r="143" spans="1:34" x14ac:dyDescent="0.35">
      <c r="A143" t="str">
        <f>VLOOKUP(B143,'BAU Global Total'!A$3:C$34,3,FALSE)</f>
        <v>GCAM</v>
      </c>
      <c r="B143" t="s">
        <v>29</v>
      </c>
      <c r="C143" t="s">
        <v>61</v>
      </c>
      <c r="D143" s="2">
        <f>IF($A143="GCAM",SUMIFS('GCAM By Region By Sector'!D:D,'GCAM By Region By Sector'!$C:$C,$C143,'GCAM By Region By Sector'!$B:$B,$B143)*10^3,SUMIFS('EPS Emissions'!E:E,'EPS Emissions'!$D:$D,'BAU Sector &amp; Region Breakout'!$C143,'EPS Emissions'!$C:$C,'BAU Sector &amp; Region Breakout'!$B143))</f>
        <v>0</v>
      </c>
      <c r="E143" s="2">
        <f>IF($A143="GCAM",SUMIFS('GCAM By Region By Sector'!E:E,'GCAM By Region By Sector'!$C:$C,$C143,'GCAM By Region By Sector'!$B:$B,$B143)*10^3,SUMIFS('EPS Emissions'!F:F,'EPS Emissions'!$D:$D,'BAU Sector &amp; Region Breakout'!$C143,'EPS Emissions'!$C:$C,'BAU Sector &amp; Region Breakout'!$B143))</f>
        <v>6.8103555432000001E-2</v>
      </c>
      <c r="F143" s="2">
        <f>IF($A143="GCAM",SUMIFS('GCAM By Region By Sector'!F:F,'GCAM By Region By Sector'!$C:$C,$C143,'GCAM By Region By Sector'!$B:$B,$B143)*10^3,SUMIFS('EPS Emissions'!G:G,'EPS Emissions'!$D:$D,'BAU Sector &amp; Region Breakout'!$C143,'EPS Emissions'!$C:$C,'BAU Sector &amp; Region Breakout'!$B143))</f>
        <v>0.136207110864</v>
      </c>
      <c r="G143" s="2">
        <f>IF($A143="GCAM",SUMIFS('GCAM By Region By Sector'!G:G,'GCAM By Region By Sector'!$C:$C,$C143,'GCAM By Region By Sector'!$B:$B,$B143)*10^3,SUMIFS('EPS Emissions'!H:H,'EPS Emissions'!$D:$D,'BAU Sector &amp; Region Breakout'!$C143,'EPS Emissions'!$C:$C,'BAU Sector &amp; Region Breakout'!$B143))</f>
        <v>0.204310666296</v>
      </c>
      <c r="H143" s="2">
        <f>IF($A143="GCAM",SUMIFS('GCAM By Region By Sector'!H:H,'GCAM By Region By Sector'!$C:$C,$C143,'GCAM By Region By Sector'!$B:$B,$B143)*10^3,SUMIFS('EPS Emissions'!I:I,'EPS Emissions'!$D:$D,'BAU Sector &amp; Region Breakout'!$C143,'EPS Emissions'!$C:$C,'BAU Sector &amp; Region Breakout'!$B143))</f>
        <v>0.27241422172800001</v>
      </c>
      <c r="I143" s="2">
        <f>IF($A143="GCAM",SUMIFS('GCAM By Region By Sector'!I:I,'GCAM By Region By Sector'!$C:$C,$C143,'GCAM By Region By Sector'!$B:$B,$B143)*10^3,SUMIFS('EPS Emissions'!J:J,'EPS Emissions'!$D:$D,'BAU Sector &amp; Region Breakout'!$C143,'EPS Emissions'!$C:$C,'BAU Sector &amp; Region Breakout'!$B143))</f>
        <v>0.34051777716000003</v>
      </c>
      <c r="J143" s="2">
        <f>IF($A143="GCAM",SUMIFS('GCAM By Region By Sector'!J:J,'GCAM By Region By Sector'!$C:$C,$C143,'GCAM By Region By Sector'!$B:$B,$B143)*10^3,SUMIFS('EPS Emissions'!K:K,'EPS Emissions'!$D:$D,'BAU Sector &amp; Region Breakout'!$C143,'EPS Emissions'!$C:$C,'BAU Sector &amp; Region Breakout'!$B143))</f>
        <v>0.66967396940320001</v>
      </c>
      <c r="K143" s="2">
        <f>IF($A143="GCAM",SUMIFS('GCAM By Region By Sector'!K:K,'GCAM By Region By Sector'!$C:$C,$C143,'GCAM By Region By Sector'!$B:$B,$B143)*10^3,SUMIFS('EPS Emissions'!L:L,'EPS Emissions'!$D:$D,'BAU Sector &amp; Region Breakout'!$C143,'EPS Emissions'!$C:$C,'BAU Sector &amp; Region Breakout'!$B143))</f>
        <v>0.99883016164640004</v>
      </c>
      <c r="L143" s="2">
        <f>IF($A143="GCAM",SUMIFS('GCAM By Region By Sector'!L:L,'GCAM By Region By Sector'!$C:$C,$C143,'GCAM By Region By Sector'!$B:$B,$B143)*10^3,SUMIFS('EPS Emissions'!M:M,'EPS Emissions'!$D:$D,'BAU Sector &amp; Region Breakout'!$C143,'EPS Emissions'!$C:$C,'BAU Sector &amp; Region Breakout'!$B143))</f>
        <v>1.3279863538896002</v>
      </c>
      <c r="M143" s="2">
        <f>IF($A143="GCAM",SUMIFS('GCAM By Region By Sector'!M:M,'GCAM By Region By Sector'!$C:$C,$C143,'GCAM By Region By Sector'!$B:$B,$B143)*10^3,SUMIFS('EPS Emissions'!N:N,'EPS Emissions'!$D:$D,'BAU Sector &amp; Region Breakout'!$C143,'EPS Emissions'!$C:$C,'BAU Sector &amp; Region Breakout'!$B143))</f>
        <v>1.6571425461328002</v>
      </c>
      <c r="N143" s="2">
        <f>IF($A143="GCAM",SUMIFS('GCAM By Region By Sector'!N:N,'GCAM By Region By Sector'!$C:$C,$C143,'GCAM By Region By Sector'!$B:$B,$B143)*10^3,SUMIFS('EPS Emissions'!O:O,'EPS Emissions'!$D:$D,'BAU Sector &amp; Region Breakout'!$C143,'EPS Emissions'!$C:$C,'BAU Sector &amp; Region Breakout'!$B143))</f>
        <v>1.9862987383760002</v>
      </c>
      <c r="O143" s="2">
        <f>IF($A143="GCAM",SUMIFS('GCAM By Region By Sector'!O:O,'GCAM By Region By Sector'!$C:$C,$C143,'GCAM By Region By Sector'!$B:$B,$B143)*10^3,SUMIFS('EPS Emissions'!P:P,'EPS Emissions'!$D:$D,'BAU Sector &amp; Region Breakout'!$C143,'EPS Emissions'!$C:$C,'BAU Sector &amp; Region Breakout'!$B143))</f>
        <v>2.2854587131135995</v>
      </c>
      <c r="P143" s="2">
        <f>IF($A143="GCAM",SUMIFS('GCAM By Region By Sector'!P:P,'GCAM By Region By Sector'!$C:$C,$C143,'GCAM By Region By Sector'!$B:$B,$B143)*10^3,SUMIFS('EPS Emissions'!Q:Q,'EPS Emissions'!$D:$D,'BAU Sector &amp; Region Breakout'!$C143,'EPS Emissions'!$C:$C,'BAU Sector &amp; Region Breakout'!$B143))</f>
        <v>2.5846186878511985</v>
      </c>
      <c r="Q143" s="2">
        <f>IF($A143="GCAM",SUMIFS('GCAM By Region By Sector'!Q:Q,'GCAM By Region By Sector'!$C:$C,$C143,'GCAM By Region By Sector'!$B:$B,$B143)*10^3,SUMIFS('EPS Emissions'!R:R,'EPS Emissions'!$D:$D,'BAU Sector &amp; Region Breakout'!$C143,'EPS Emissions'!$C:$C,'BAU Sector &amp; Region Breakout'!$B143))</f>
        <v>2.883778662588798</v>
      </c>
      <c r="R143" s="2">
        <f>IF($A143="GCAM",SUMIFS('GCAM By Region By Sector'!R:R,'GCAM By Region By Sector'!$C:$C,$C143,'GCAM By Region By Sector'!$B:$B,$B143)*10^3,SUMIFS('EPS Emissions'!S:S,'EPS Emissions'!$D:$D,'BAU Sector &amp; Region Breakout'!$C143,'EPS Emissions'!$C:$C,'BAU Sector &amp; Region Breakout'!$B143))</f>
        <v>3.182938637326397</v>
      </c>
      <c r="S143" s="2">
        <f>IF($A143="GCAM",SUMIFS('GCAM By Region By Sector'!S:S,'GCAM By Region By Sector'!$C:$C,$C143,'GCAM By Region By Sector'!$B:$B,$B143)*10^3,SUMIFS('EPS Emissions'!T:T,'EPS Emissions'!$D:$D,'BAU Sector &amp; Region Breakout'!$C143,'EPS Emissions'!$C:$C,'BAU Sector &amp; Region Breakout'!$B143))</f>
        <v>3.4820986120639965</v>
      </c>
      <c r="T143" s="2">
        <f>IF($A143="GCAM",SUMIFS('GCAM By Region By Sector'!T:T,'GCAM By Region By Sector'!$C:$C,$C143,'GCAM By Region By Sector'!$B:$B,$B143)*10^3,SUMIFS('EPS Emissions'!U:U,'EPS Emissions'!$D:$D,'BAU Sector &amp; Region Breakout'!$C143,'EPS Emissions'!$C:$C,'BAU Sector &amp; Region Breakout'!$B143))</f>
        <v>3.6753142122567968</v>
      </c>
      <c r="U143" s="2">
        <f>IF($A143="GCAM",SUMIFS('GCAM By Region By Sector'!U:U,'GCAM By Region By Sector'!$C:$C,$C143,'GCAM By Region By Sector'!$B:$B,$B143)*10^3,SUMIFS('EPS Emissions'!V:V,'EPS Emissions'!$D:$D,'BAU Sector &amp; Region Breakout'!$C143,'EPS Emissions'!$C:$C,'BAU Sector &amp; Region Breakout'!$B143))</f>
        <v>3.8685298124495966</v>
      </c>
      <c r="V143" s="2">
        <f>IF($A143="GCAM",SUMIFS('GCAM By Region By Sector'!V:V,'GCAM By Region By Sector'!$C:$C,$C143,'GCAM By Region By Sector'!$B:$B,$B143)*10^3,SUMIFS('EPS Emissions'!W:W,'EPS Emissions'!$D:$D,'BAU Sector &amp; Region Breakout'!$C143,'EPS Emissions'!$C:$C,'BAU Sector &amp; Region Breakout'!$B143))</f>
        <v>4.061745412642396</v>
      </c>
      <c r="W143" s="2">
        <f>IF($A143="GCAM",SUMIFS('GCAM By Region By Sector'!W:W,'GCAM By Region By Sector'!$C:$C,$C143,'GCAM By Region By Sector'!$B:$B,$B143)*10^3,SUMIFS('EPS Emissions'!X:X,'EPS Emissions'!$D:$D,'BAU Sector &amp; Region Breakout'!$C143,'EPS Emissions'!$C:$C,'BAU Sector &amp; Region Breakout'!$B143))</f>
        <v>4.2549610128351967</v>
      </c>
      <c r="X143" s="2">
        <f>IF($A143="GCAM",SUMIFS('GCAM By Region By Sector'!X:X,'GCAM By Region By Sector'!$C:$C,$C143,'GCAM By Region By Sector'!$B:$B,$B143)*10^3,SUMIFS('EPS Emissions'!Y:Y,'EPS Emissions'!$D:$D,'BAU Sector &amp; Region Breakout'!$C143,'EPS Emissions'!$C:$C,'BAU Sector &amp; Region Breakout'!$B143))</f>
        <v>4.4481766130279965</v>
      </c>
      <c r="Y143" s="2">
        <f>IF($A143="GCAM",SUMIFS('GCAM By Region By Sector'!Y:Y,'GCAM By Region By Sector'!$C:$C,$C143,'GCAM By Region By Sector'!$B:$B,$B143)*10^3,SUMIFS('EPS Emissions'!Z:Z,'EPS Emissions'!$D:$D,'BAU Sector &amp; Region Breakout'!$C143,'EPS Emissions'!$C:$C,'BAU Sector &amp; Region Breakout'!$B143))</f>
        <v>4.5815735302831966</v>
      </c>
      <c r="Z143" s="2">
        <f>IF($A143="GCAM",SUMIFS('GCAM By Region By Sector'!Z:Z,'GCAM By Region By Sector'!$C:$C,$C143,'GCAM By Region By Sector'!$B:$B,$B143)*10^3,SUMIFS('EPS Emissions'!AA:AA,'EPS Emissions'!$D:$D,'BAU Sector &amp; Region Breakout'!$C143,'EPS Emissions'!$C:$C,'BAU Sector &amp; Region Breakout'!$B143))</f>
        <v>4.7149704475383976</v>
      </c>
      <c r="AA143" s="2">
        <f>IF($A143="GCAM",SUMIFS('GCAM By Region By Sector'!AA:AA,'GCAM By Region By Sector'!$C:$C,$C143,'GCAM By Region By Sector'!$B:$B,$B143)*10^3,SUMIFS('EPS Emissions'!AB:AB,'EPS Emissions'!$D:$D,'BAU Sector &amp; Region Breakout'!$C143,'EPS Emissions'!$C:$C,'BAU Sector &amp; Region Breakout'!$B143))</f>
        <v>4.8483673647935994</v>
      </c>
      <c r="AB143" s="2">
        <f>IF($A143="GCAM",SUMIFS('GCAM By Region By Sector'!AB:AB,'GCAM By Region By Sector'!$C:$C,$C143,'GCAM By Region By Sector'!$B:$B,$B143)*10^3,SUMIFS('EPS Emissions'!AC:AC,'EPS Emissions'!$D:$D,'BAU Sector &amp; Region Breakout'!$C143,'EPS Emissions'!$C:$C,'BAU Sector &amp; Region Breakout'!$B143))</f>
        <v>4.9817642820487995</v>
      </c>
      <c r="AC143" s="2">
        <f>IF($A143="GCAM",SUMIFS('GCAM By Region By Sector'!AC:AC,'GCAM By Region By Sector'!$C:$C,$C143,'GCAM By Region By Sector'!$B:$B,$B143)*10^3,SUMIFS('EPS Emissions'!AD:AD,'EPS Emissions'!$D:$D,'BAU Sector &amp; Region Breakout'!$C143,'EPS Emissions'!$C:$C,'BAU Sector &amp; Region Breakout'!$B143))</f>
        <v>5.1151611993040005</v>
      </c>
      <c r="AD143" s="2">
        <f>IF($A143="GCAM",SUMIFS('GCAM By Region By Sector'!AD:AD,'GCAM By Region By Sector'!$C:$C,$C143,'GCAM By Region By Sector'!$B:$B,$B143)*10^3,SUMIFS('EPS Emissions'!AE:AE,'EPS Emissions'!$D:$D,'BAU Sector &amp; Region Breakout'!$C143,'EPS Emissions'!$C:$C,'BAU Sector &amp; Region Breakout'!$B143))</f>
        <v>5.2070080180000007</v>
      </c>
      <c r="AE143" s="2">
        <f>IF($A143="GCAM",SUMIFS('GCAM By Region By Sector'!AE:AE,'GCAM By Region By Sector'!$C:$C,$C143,'GCAM By Region By Sector'!$B:$B,$B143)*10^3,SUMIFS('EPS Emissions'!AF:AF,'EPS Emissions'!$D:$D,'BAU Sector &amp; Region Breakout'!$C143,'EPS Emissions'!$C:$C,'BAU Sector &amp; Region Breakout'!$B143))</f>
        <v>5.298854836696</v>
      </c>
      <c r="AF143" s="2">
        <f>IF($A143="GCAM",SUMIFS('GCAM By Region By Sector'!AF:AF,'GCAM By Region By Sector'!$C:$C,$C143,'GCAM By Region By Sector'!$B:$B,$B143)*10^3,SUMIFS('EPS Emissions'!AG:AG,'EPS Emissions'!$D:$D,'BAU Sector &amp; Region Breakout'!$C143,'EPS Emissions'!$C:$C,'BAU Sector &amp; Region Breakout'!$B143))</f>
        <v>5.3907016553920002</v>
      </c>
      <c r="AG143" s="2">
        <f>IF($A143="GCAM",SUMIFS('GCAM By Region By Sector'!AG:AG,'GCAM By Region By Sector'!$C:$C,$C143,'GCAM By Region By Sector'!$B:$B,$B143)*10^3,SUMIFS('EPS Emissions'!AH:AH,'EPS Emissions'!$D:$D,'BAU Sector &amp; Region Breakout'!$C143,'EPS Emissions'!$C:$C,'BAU Sector &amp; Region Breakout'!$B143))</f>
        <v>5.4825484740880004</v>
      </c>
      <c r="AH143" s="2">
        <f>IF($A143="GCAM",SUMIFS('GCAM By Region By Sector'!AH:AH,'GCAM By Region By Sector'!$C:$C,$C143,'GCAM By Region By Sector'!$B:$B,$B143)*10^3,SUMIFS('EPS Emissions'!AI:AI,'EPS Emissions'!$D:$D,'BAU Sector &amp; Region Breakout'!$C143,'EPS Emissions'!$C:$C,'BAU Sector &amp; Region Breakout'!$B143))</f>
        <v>5.5743952927840006</v>
      </c>
    </row>
    <row r="144" spans="1:34" x14ac:dyDescent="0.35">
      <c r="A144" t="str">
        <f>VLOOKUP(B144,'BAU Global Total'!A$3:C$34,3,FALSE)</f>
        <v>GCAM</v>
      </c>
      <c r="B144" t="s">
        <v>29</v>
      </c>
      <c r="C144" t="s">
        <v>53</v>
      </c>
      <c r="D144" s="2">
        <f>IF($A144="GCAM",SUMIFS('GCAM By Region By Sector'!D:D,'GCAM By Region By Sector'!$C:$C,$C144,'GCAM By Region By Sector'!$B:$B,$B144)*10^3,SUMIFS('EPS Emissions'!E:E,'EPS Emissions'!$D:$D,'BAU Sector &amp; Region Breakout'!$C144,'EPS Emissions'!$C:$C,'BAU Sector &amp; Region Breakout'!$B144))</f>
        <v>214.86922208867668</v>
      </c>
      <c r="E144" s="2">
        <f>IF($A144="GCAM",SUMIFS('GCAM By Region By Sector'!E:E,'GCAM By Region By Sector'!$C:$C,$C144,'GCAM By Region By Sector'!$B:$B,$B144)*10^3,SUMIFS('EPS Emissions'!F:F,'EPS Emissions'!$D:$D,'BAU Sector &amp; Region Breakout'!$C144,'EPS Emissions'!$C:$C,'BAU Sector &amp; Region Breakout'!$B144))</f>
        <v>213.0931409295618</v>
      </c>
      <c r="F144" s="2">
        <f>IF($A144="GCAM",SUMIFS('GCAM By Region By Sector'!F:F,'GCAM By Region By Sector'!$C:$C,$C144,'GCAM By Region By Sector'!$B:$B,$B144)*10^3,SUMIFS('EPS Emissions'!G:G,'EPS Emissions'!$D:$D,'BAU Sector &amp; Region Breakout'!$C144,'EPS Emissions'!$C:$C,'BAU Sector &amp; Region Breakout'!$B144))</f>
        <v>211.31705977044692</v>
      </c>
      <c r="G144" s="2">
        <f>IF($A144="GCAM",SUMIFS('GCAM By Region By Sector'!G:G,'GCAM By Region By Sector'!$C:$C,$C144,'GCAM By Region By Sector'!$B:$B,$B144)*10^3,SUMIFS('EPS Emissions'!H:H,'EPS Emissions'!$D:$D,'BAU Sector &amp; Region Breakout'!$C144,'EPS Emissions'!$C:$C,'BAU Sector &amp; Region Breakout'!$B144))</f>
        <v>209.54097861133209</v>
      </c>
      <c r="H144" s="2">
        <f>IF($A144="GCAM",SUMIFS('GCAM By Region By Sector'!H:H,'GCAM By Region By Sector'!$C:$C,$C144,'GCAM By Region By Sector'!$B:$B,$B144)*10^3,SUMIFS('EPS Emissions'!I:I,'EPS Emissions'!$D:$D,'BAU Sector &amp; Region Breakout'!$C144,'EPS Emissions'!$C:$C,'BAU Sector &amp; Region Breakout'!$B144))</f>
        <v>207.76489745221721</v>
      </c>
      <c r="I144" s="2">
        <f>IF($A144="GCAM",SUMIFS('GCAM By Region By Sector'!I:I,'GCAM By Region By Sector'!$C:$C,$C144,'GCAM By Region By Sector'!$B:$B,$B144)*10^3,SUMIFS('EPS Emissions'!J:J,'EPS Emissions'!$D:$D,'BAU Sector &amp; Region Breakout'!$C144,'EPS Emissions'!$C:$C,'BAU Sector &amp; Region Breakout'!$B144))</f>
        <v>205.98881629310233</v>
      </c>
      <c r="J144" s="2">
        <f>IF($A144="GCAM",SUMIFS('GCAM By Region By Sector'!J:J,'GCAM By Region By Sector'!$C:$C,$C144,'GCAM By Region By Sector'!$B:$B,$B144)*10^3,SUMIFS('EPS Emissions'!K:K,'EPS Emissions'!$D:$D,'BAU Sector &amp; Region Breakout'!$C144,'EPS Emissions'!$C:$C,'BAU Sector &amp; Region Breakout'!$B144))</f>
        <v>207.66035136535885</v>
      </c>
      <c r="K144" s="2">
        <f>IF($A144="GCAM",SUMIFS('GCAM By Region By Sector'!K:K,'GCAM By Region By Sector'!$C:$C,$C144,'GCAM By Region By Sector'!$B:$B,$B144)*10^3,SUMIFS('EPS Emissions'!L:L,'EPS Emissions'!$D:$D,'BAU Sector &amp; Region Breakout'!$C144,'EPS Emissions'!$C:$C,'BAU Sector &amp; Region Breakout'!$B144))</f>
        <v>209.3318864376154</v>
      </c>
      <c r="L144" s="2">
        <f>IF($A144="GCAM",SUMIFS('GCAM By Region By Sector'!L:L,'GCAM By Region By Sector'!$C:$C,$C144,'GCAM By Region By Sector'!$B:$B,$B144)*10^3,SUMIFS('EPS Emissions'!M:M,'EPS Emissions'!$D:$D,'BAU Sector &amp; Region Breakout'!$C144,'EPS Emissions'!$C:$C,'BAU Sector &amp; Region Breakout'!$B144))</f>
        <v>211.00342150987188</v>
      </c>
      <c r="M144" s="2">
        <f>IF($A144="GCAM",SUMIFS('GCAM By Region By Sector'!M:M,'GCAM By Region By Sector'!$C:$C,$C144,'GCAM By Region By Sector'!$B:$B,$B144)*10^3,SUMIFS('EPS Emissions'!N:N,'EPS Emissions'!$D:$D,'BAU Sector &amp; Region Breakout'!$C144,'EPS Emissions'!$C:$C,'BAU Sector &amp; Region Breakout'!$B144))</f>
        <v>212.67495658212843</v>
      </c>
      <c r="N144" s="2">
        <f>IF($A144="GCAM",SUMIFS('GCAM By Region By Sector'!N:N,'GCAM By Region By Sector'!$C:$C,$C144,'GCAM By Region By Sector'!$B:$B,$B144)*10^3,SUMIFS('EPS Emissions'!O:O,'EPS Emissions'!$D:$D,'BAU Sector &amp; Region Breakout'!$C144,'EPS Emissions'!$C:$C,'BAU Sector &amp; Region Breakout'!$B144))</f>
        <v>214.34649165438495</v>
      </c>
      <c r="O144" s="2">
        <f>IF($A144="GCAM",SUMIFS('GCAM By Region By Sector'!O:O,'GCAM By Region By Sector'!$C:$C,$C144,'GCAM By Region By Sector'!$B:$B,$B144)*10^3,SUMIFS('EPS Emissions'!P:P,'EPS Emissions'!$D:$D,'BAU Sector &amp; Region Breakout'!$C144,'EPS Emissions'!$C:$C,'BAU Sector &amp; Region Breakout'!$B144))</f>
        <v>215.7814843589781</v>
      </c>
      <c r="P144" s="2">
        <f>IF($A144="GCAM",SUMIFS('GCAM By Region By Sector'!P:P,'GCAM By Region By Sector'!$C:$C,$C144,'GCAM By Region By Sector'!$B:$B,$B144)*10^3,SUMIFS('EPS Emissions'!Q:Q,'EPS Emissions'!$D:$D,'BAU Sector &amp; Region Breakout'!$C144,'EPS Emissions'!$C:$C,'BAU Sector &amp; Region Breakout'!$B144))</f>
        <v>217.21647706357126</v>
      </c>
      <c r="Q144" s="2">
        <f>IF($A144="GCAM",SUMIFS('GCAM By Region By Sector'!Q:Q,'GCAM By Region By Sector'!$C:$C,$C144,'GCAM By Region By Sector'!$B:$B,$B144)*10^3,SUMIFS('EPS Emissions'!R:R,'EPS Emissions'!$D:$D,'BAU Sector &amp; Region Breakout'!$C144,'EPS Emissions'!$C:$C,'BAU Sector &amp; Region Breakout'!$B144))</f>
        <v>218.65146976816439</v>
      </c>
      <c r="R144" s="2">
        <f>IF($A144="GCAM",SUMIFS('GCAM By Region By Sector'!R:R,'GCAM By Region By Sector'!$C:$C,$C144,'GCAM By Region By Sector'!$B:$B,$B144)*10^3,SUMIFS('EPS Emissions'!S:S,'EPS Emissions'!$D:$D,'BAU Sector &amp; Region Breakout'!$C144,'EPS Emissions'!$C:$C,'BAU Sector &amp; Region Breakout'!$B144))</f>
        <v>220.08646247275755</v>
      </c>
      <c r="S144" s="2">
        <f>IF($A144="GCAM",SUMIFS('GCAM By Region By Sector'!S:S,'GCAM By Region By Sector'!$C:$C,$C144,'GCAM By Region By Sector'!$B:$B,$B144)*10^3,SUMIFS('EPS Emissions'!T:T,'EPS Emissions'!$D:$D,'BAU Sector &amp; Region Breakout'!$C144,'EPS Emissions'!$C:$C,'BAU Sector &amp; Region Breakout'!$B144))</f>
        <v>221.5214551773507</v>
      </c>
      <c r="T144" s="2">
        <f>IF($A144="GCAM",SUMIFS('GCAM By Region By Sector'!T:T,'GCAM By Region By Sector'!$C:$C,$C144,'GCAM By Region By Sector'!$B:$B,$B144)*10^3,SUMIFS('EPS Emissions'!U:U,'EPS Emissions'!$D:$D,'BAU Sector &amp; Region Breakout'!$C144,'EPS Emissions'!$C:$C,'BAU Sector &amp; Region Breakout'!$B144))</f>
        <v>223.56943243057026</v>
      </c>
      <c r="U144" s="2">
        <f>IF($A144="GCAM",SUMIFS('GCAM By Region By Sector'!U:U,'GCAM By Region By Sector'!$C:$C,$C144,'GCAM By Region By Sector'!$B:$B,$B144)*10^3,SUMIFS('EPS Emissions'!V:V,'EPS Emissions'!$D:$D,'BAU Sector &amp; Region Breakout'!$C144,'EPS Emissions'!$C:$C,'BAU Sector &amp; Region Breakout'!$B144))</f>
        <v>225.61740968378982</v>
      </c>
      <c r="V144" s="2">
        <f>IF($A144="GCAM",SUMIFS('GCAM By Region By Sector'!V:V,'GCAM By Region By Sector'!$C:$C,$C144,'GCAM By Region By Sector'!$B:$B,$B144)*10^3,SUMIFS('EPS Emissions'!W:W,'EPS Emissions'!$D:$D,'BAU Sector &amp; Region Breakout'!$C144,'EPS Emissions'!$C:$C,'BAU Sector &amp; Region Breakout'!$B144))</f>
        <v>227.6653869370094</v>
      </c>
      <c r="W144" s="2">
        <f>IF($A144="GCAM",SUMIFS('GCAM By Region By Sector'!W:W,'GCAM By Region By Sector'!$C:$C,$C144,'GCAM By Region By Sector'!$B:$B,$B144)*10^3,SUMIFS('EPS Emissions'!X:X,'EPS Emissions'!$D:$D,'BAU Sector &amp; Region Breakout'!$C144,'EPS Emissions'!$C:$C,'BAU Sector &amp; Region Breakout'!$B144))</f>
        <v>229.71336419022899</v>
      </c>
      <c r="X144" s="2">
        <f>IF($A144="GCAM",SUMIFS('GCAM By Region By Sector'!X:X,'GCAM By Region By Sector'!$C:$C,$C144,'GCAM By Region By Sector'!$B:$B,$B144)*10^3,SUMIFS('EPS Emissions'!Y:Y,'EPS Emissions'!$D:$D,'BAU Sector &amp; Region Breakout'!$C144,'EPS Emissions'!$C:$C,'BAU Sector &amp; Region Breakout'!$B144))</f>
        <v>231.76134144344854</v>
      </c>
      <c r="Y144" s="2">
        <f>IF($A144="GCAM",SUMIFS('GCAM By Region By Sector'!Y:Y,'GCAM By Region By Sector'!$C:$C,$C144,'GCAM By Region By Sector'!$B:$B,$B144)*10^3,SUMIFS('EPS Emissions'!Z:Z,'EPS Emissions'!$D:$D,'BAU Sector &amp; Region Breakout'!$C144,'EPS Emissions'!$C:$C,'BAU Sector &amp; Region Breakout'!$B144))</f>
        <v>233.61821753621513</v>
      </c>
      <c r="Z144" s="2">
        <f>IF($A144="GCAM",SUMIFS('GCAM By Region By Sector'!Z:Z,'GCAM By Region By Sector'!$C:$C,$C144,'GCAM By Region By Sector'!$B:$B,$B144)*10^3,SUMIFS('EPS Emissions'!AA:AA,'EPS Emissions'!$D:$D,'BAU Sector &amp; Region Breakout'!$C144,'EPS Emissions'!$C:$C,'BAU Sector &amp; Region Breakout'!$B144))</f>
        <v>235.47509362898171</v>
      </c>
      <c r="AA144" s="2">
        <f>IF($A144="GCAM",SUMIFS('GCAM By Region By Sector'!AA:AA,'GCAM By Region By Sector'!$C:$C,$C144,'GCAM By Region By Sector'!$B:$B,$B144)*10^3,SUMIFS('EPS Emissions'!AB:AB,'EPS Emissions'!$D:$D,'BAU Sector &amp; Region Breakout'!$C144,'EPS Emissions'!$C:$C,'BAU Sector &amp; Region Breakout'!$B144))</f>
        <v>237.33196972174824</v>
      </c>
      <c r="AB144" s="2">
        <f>IF($A144="GCAM",SUMIFS('GCAM By Region By Sector'!AB:AB,'GCAM By Region By Sector'!$C:$C,$C144,'GCAM By Region By Sector'!$B:$B,$B144)*10^3,SUMIFS('EPS Emissions'!AC:AC,'EPS Emissions'!$D:$D,'BAU Sector &amp; Region Breakout'!$C144,'EPS Emissions'!$C:$C,'BAU Sector &amp; Region Breakout'!$B144))</f>
        <v>239.18884581451482</v>
      </c>
      <c r="AC144" s="2">
        <f>IF($A144="GCAM",SUMIFS('GCAM By Region By Sector'!AC:AC,'GCAM By Region By Sector'!$C:$C,$C144,'GCAM By Region By Sector'!$B:$B,$B144)*10^3,SUMIFS('EPS Emissions'!AD:AD,'EPS Emissions'!$D:$D,'BAU Sector &amp; Region Breakout'!$C144,'EPS Emissions'!$C:$C,'BAU Sector &amp; Region Breakout'!$B144))</f>
        <v>241.0457219072814</v>
      </c>
      <c r="AD144" s="2">
        <f>IF($A144="GCAM",SUMIFS('GCAM By Region By Sector'!AD:AD,'GCAM By Region By Sector'!$C:$C,$C144,'GCAM By Region By Sector'!$B:$B,$B144)*10^3,SUMIFS('EPS Emissions'!AE:AE,'EPS Emissions'!$D:$D,'BAU Sector &amp; Region Breakout'!$C144,'EPS Emissions'!$C:$C,'BAU Sector &amp; Region Breakout'!$B144))</f>
        <v>242.55243449821876</v>
      </c>
      <c r="AE144" s="2">
        <f>IF($A144="GCAM",SUMIFS('GCAM By Region By Sector'!AE:AE,'GCAM By Region By Sector'!$C:$C,$C144,'GCAM By Region By Sector'!$B:$B,$B144)*10^3,SUMIFS('EPS Emissions'!AF:AF,'EPS Emissions'!$D:$D,'BAU Sector &amp; Region Breakout'!$C144,'EPS Emissions'!$C:$C,'BAU Sector &amp; Region Breakout'!$B144))</f>
        <v>244.05914708915611</v>
      </c>
      <c r="AF144" s="2">
        <f>IF($A144="GCAM",SUMIFS('GCAM By Region By Sector'!AF:AF,'GCAM By Region By Sector'!$C:$C,$C144,'GCAM By Region By Sector'!$B:$B,$B144)*10^3,SUMIFS('EPS Emissions'!AG:AG,'EPS Emissions'!$D:$D,'BAU Sector &amp; Region Breakout'!$C144,'EPS Emissions'!$C:$C,'BAU Sector &amp; Region Breakout'!$B144))</f>
        <v>245.56585968009341</v>
      </c>
      <c r="AG144" s="2">
        <f>IF($A144="GCAM",SUMIFS('GCAM By Region By Sector'!AG:AG,'GCAM By Region By Sector'!$C:$C,$C144,'GCAM By Region By Sector'!$B:$B,$B144)*10^3,SUMIFS('EPS Emissions'!AH:AH,'EPS Emissions'!$D:$D,'BAU Sector &amp; Region Breakout'!$C144,'EPS Emissions'!$C:$C,'BAU Sector &amp; Region Breakout'!$B144))</f>
        <v>247.07257227103077</v>
      </c>
      <c r="AH144" s="2">
        <f>IF($A144="GCAM",SUMIFS('GCAM By Region By Sector'!AH:AH,'GCAM By Region By Sector'!$C:$C,$C144,'GCAM By Region By Sector'!$B:$B,$B144)*10^3,SUMIFS('EPS Emissions'!AI:AI,'EPS Emissions'!$D:$D,'BAU Sector &amp; Region Breakout'!$C144,'EPS Emissions'!$C:$C,'BAU Sector &amp; Region Breakout'!$B144))</f>
        <v>248.57928486196812</v>
      </c>
    </row>
    <row r="145" spans="1:34" x14ac:dyDescent="0.35">
      <c r="A145" t="str">
        <f>VLOOKUP(B145,'BAU Global Total'!A$3:C$34,3,FALSE)</f>
        <v>GCAM</v>
      </c>
      <c r="B145" t="s">
        <v>29</v>
      </c>
      <c r="C145" t="s">
        <v>62</v>
      </c>
      <c r="D145" s="2">
        <f>IF($A145="GCAM",SUMIFS('GCAM By Region By Sector'!D:D,'GCAM By Region By Sector'!$C:$C,$C145,'GCAM By Region By Sector'!$B:$B,$B145)*10^3,SUMIFS('EPS Emissions'!E:E,'EPS Emissions'!$D:$D,'BAU Sector &amp; Region Breakout'!$C145,'EPS Emissions'!$C:$C,'BAU Sector &amp; Region Breakout'!$B145))</f>
        <v>-15.742637134416551</v>
      </c>
      <c r="E145" s="2">
        <f>IF($A145="GCAM",SUMIFS('GCAM By Region By Sector'!E:E,'GCAM By Region By Sector'!$C:$C,$C145,'GCAM By Region By Sector'!$B:$B,$B145)*10^3,SUMIFS('EPS Emissions'!F:F,'EPS Emissions'!$D:$D,'BAU Sector &amp; Region Breakout'!$C145,'EPS Emissions'!$C:$C,'BAU Sector &amp; Region Breakout'!$B145))</f>
        <v>-16.070871101853161</v>
      </c>
      <c r="F145" s="2">
        <f>IF($A145="GCAM",SUMIFS('GCAM By Region By Sector'!F:F,'GCAM By Region By Sector'!$C:$C,$C145,'GCAM By Region By Sector'!$B:$B,$B145)*10^3,SUMIFS('EPS Emissions'!G:G,'EPS Emissions'!$D:$D,'BAU Sector &amp; Region Breakout'!$C145,'EPS Emissions'!$C:$C,'BAU Sector &amp; Region Breakout'!$B145))</f>
        <v>-16.399105069289771</v>
      </c>
      <c r="G145" s="2">
        <f>IF($A145="GCAM",SUMIFS('GCAM By Region By Sector'!G:G,'GCAM By Region By Sector'!$C:$C,$C145,'GCAM By Region By Sector'!$B:$B,$B145)*10^3,SUMIFS('EPS Emissions'!H:H,'EPS Emissions'!$D:$D,'BAU Sector &amp; Region Breakout'!$C145,'EPS Emissions'!$C:$C,'BAU Sector &amp; Region Breakout'!$B145))</f>
        <v>-16.727339036726381</v>
      </c>
      <c r="H145" s="2">
        <f>IF($A145="GCAM",SUMIFS('GCAM By Region By Sector'!H:H,'GCAM By Region By Sector'!$C:$C,$C145,'GCAM By Region By Sector'!$B:$B,$B145)*10^3,SUMIFS('EPS Emissions'!I:I,'EPS Emissions'!$D:$D,'BAU Sector &amp; Region Breakout'!$C145,'EPS Emissions'!$C:$C,'BAU Sector &amp; Region Breakout'!$B145))</f>
        <v>-17.055573004162991</v>
      </c>
      <c r="I145" s="2">
        <f>IF($A145="GCAM",SUMIFS('GCAM By Region By Sector'!I:I,'GCAM By Region By Sector'!$C:$C,$C145,'GCAM By Region By Sector'!$B:$B,$B145)*10^3,SUMIFS('EPS Emissions'!J:J,'EPS Emissions'!$D:$D,'BAU Sector &amp; Region Breakout'!$C145,'EPS Emissions'!$C:$C,'BAU Sector &amp; Region Breakout'!$B145))</f>
        <v>-17.383806971599601</v>
      </c>
      <c r="J145" s="2">
        <f>IF($A145="GCAM",SUMIFS('GCAM By Region By Sector'!J:J,'GCAM By Region By Sector'!$C:$C,$C145,'GCAM By Region By Sector'!$B:$B,$B145)*10^3,SUMIFS('EPS Emissions'!K:K,'EPS Emissions'!$D:$D,'BAU Sector &amp; Region Breakout'!$C145,'EPS Emissions'!$C:$C,'BAU Sector &amp; Region Breakout'!$B145))</f>
        <v>-18.143387338432721</v>
      </c>
      <c r="K145" s="2">
        <f>IF($A145="GCAM",SUMIFS('GCAM By Region By Sector'!K:K,'GCAM By Region By Sector'!$C:$C,$C145,'GCAM By Region By Sector'!$B:$B,$B145)*10^3,SUMIFS('EPS Emissions'!L:L,'EPS Emissions'!$D:$D,'BAU Sector &amp; Region Breakout'!$C145,'EPS Emissions'!$C:$C,'BAU Sector &amp; Region Breakout'!$B145))</f>
        <v>-18.902967705265841</v>
      </c>
      <c r="L145" s="2">
        <f>IF($A145="GCAM",SUMIFS('GCAM By Region By Sector'!L:L,'GCAM By Region By Sector'!$C:$C,$C145,'GCAM By Region By Sector'!$B:$B,$B145)*10^3,SUMIFS('EPS Emissions'!M:M,'EPS Emissions'!$D:$D,'BAU Sector &amp; Region Breakout'!$C145,'EPS Emissions'!$C:$C,'BAU Sector &amp; Region Breakout'!$B145))</f>
        <v>-19.662548072098961</v>
      </c>
      <c r="M145" s="2">
        <f>IF($A145="GCAM",SUMIFS('GCAM By Region By Sector'!M:M,'GCAM By Region By Sector'!$C:$C,$C145,'GCAM By Region By Sector'!$B:$B,$B145)*10^3,SUMIFS('EPS Emissions'!N:N,'EPS Emissions'!$D:$D,'BAU Sector &amp; Region Breakout'!$C145,'EPS Emissions'!$C:$C,'BAU Sector &amp; Region Breakout'!$B145))</f>
        <v>-20.422128438932084</v>
      </c>
      <c r="N145" s="2">
        <f>IF($A145="GCAM",SUMIFS('GCAM By Region By Sector'!N:N,'GCAM By Region By Sector'!$C:$C,$C145,'GCAM By Region By Sector'!$B:$B,$B145)*10^3,SUMIFS('EPS Emissions'!O:O,'EPS Emissions'!$D:$D,'BAU Sector &amp; Region Breakout'!$C145,'EPS Emissions'!$C:$C,'BAU Sector &amp; Region Breakout'!$B145))</f>
        <v>-21.181708805765201</v>
      </c>
      <c r="O145" s="2">
        <f>IF($A145="GCAM",SUMIFS('GCAM By Region By Sector'!O:O,'GCAM By Region By Sector'!$C:$C,$C145,'GCAM By Region By Sector'!$B:$B,$B145)*10^3,SUMIFS('EPS Emissions'!P:P,'EPS Emissions'!$D:$D,'BAU Sector &amp; Region Breakout'!$C145,'EPS Emissions'!$C:$C,'BAU Sector &amp; Region Breakout'!$B145))</f>
        <v>-21.58483751043115</v>
      </c>
      <c r="P145" s="2">
        <f>IF($A145="GCAM",SUMIFS('GCAM By Region By Sector'!P:P,'GCAM By Region By Sector'!$C:$C,$C145,'GCAM By Region By Sector'!$B:$B,$B145)*10^3,SUMIFS('EPS Emissions'!Q:Q,'EPS Emissions'!$D:$D,'BAU Sector &amp; Region Breakout'!$C145,'EPS Emissions'!$C:$C,'BAU Sector &amp; Region Breakout'!$B145))</f>
        <v>-21.987966215097099</v>
      </c>
      <c r="Q145" s="2">
        <f>IF($A145="GCAM",SUMIFS('GCAM By Region By Sector'!Q:Q,'GCAM By Region By Sector'!$C:$C,$C145,'GCAM By Region By Sector'!$B:$B,$B145)*10^3,SUMIFS('EPS Emissions'!R:R,'EPS Emissions'!$D:$D,'BAU Sector &amp; Region Breakout'!$C145,'EPS Emissions'!$C:$C,'BAU Sector &amp; Region Breakout'!$B145))</f>
        <v>-22.391094919763056</v>
      </c>
      <c r="R145" s="2">
        <f>IF($A145="GCAM",SUMIFS('GCAM By Region By Sector'!R:R,'GCAM By Region By Sector'!$C:$C,$C145,'GCAM By Region By Sector'!$B:$B,$B145)*10^3,SUMIFS('EPS Emissions'!S:S,'EPS Emissions'!$D:$D,'BAU Sector &amp; Region Breakout'!$C145,'EPS Emissions'!$C:$C,'BAU Sector &amp; Region Breakout'!$B145))</f>
        <v>-22.794223624429005</v>
      </c>
      <c r="S145" s="2">
        <f>IF($A145="GCAM",SUMIFS('GCAM By Region By Sector'!S:S,'GCAM By Region By Sector'!$C:$C,$C145,'GCAM By Region By Sector'!$B:$B,$B145)*10^3,SUMIFS('EPS Emissions'!T:T,'EPS Emissions'!$D:$D,'BAU Sector &amp; Region Breakout'!$C145,'EPS Emissions'!$C:$C,'BAU Sector &amp; Region Breakout'!$B145))</f>
        <v>-23.197352329094954</v>
      </c>
      <c r="T145" s="2">
        <f>IF($A145="GCAM",SUMIFS('GCAM By Region By Sector'!T:T,'GCAM By Region By Sector'!$C:$C,$C145,'GCAM By Region By Sector'!$B:$B,$B145)*10^3,SUMIFS('EPS Emissions'!U:U,'EPS Emissions'!$D:$D,'BAU Sector &amp; Region Breakout'!$C145,'EPS Emissions'!$C:$C,'BAU Sector &amp; Region Breakout'!$B145))</f>
        <v>-23.338747481189905</v>
      </c>
      <c r="U145" s="2">
        <f>IF($A145="GCAM",SUMIFS('GCAM By Region By Sector'!U:U,'GCAM By Region By Sector'!$C:$C,$C145,'GCAM By Region By Sector'!$B:$B,$B145)*10^3,SUMIFS('EPS Emissions'!V:V,'EPS Emissions'!$D:$D,'BAU Sector &amp; Region Breakout'!$C145,'EPS Emissions'!$C:$C,'BAU Sector &amp; Region Breakout'!$B145))</f>
        <v>-23.480142633284849</v>
      </c>
      <c r="V145" s="2">
        <f>IF($A145="GCAM",SUMIFS('GCAM By Region By Sector'!V:V,'GCAM By Region By Sector'!$C:$C,$C145,'GCAM By Region By Sector'!$B:$B,$B145)*10^3,SUMIFS('EPS Emissions'!W:W,'EPS Emissions'!$D:$D,'BAU Sector &amp; Region Breakout'!$C145,'EPS Emissions'!$C:$C,'BAU Sector &amp; Region Breakout'!$B145))</f>
        <v>-23.6215377853798</v>
      </c>
      <c r="W145" s="2">
        <f>IF($A145="GCAM",SUMIFS('GCAM By Region By Sector'!W:W,'GCAM By Region By Sector'!$C:$C,$C145,'GCAM By Region By Sector'!$B:$B,$B145)*10^3,SUMIFS('EPS Emissions'!X:X,'EPS Emissions'!$D:$D,'BAU Sector &amp; Region Breakout'!$C145,'EPS Emissions'!$C:$C,'BAU Sector &amp; Region Breakout'!$B145))</f>
        <v>-23.762932937474748</v>
      </c>
      <c r="X145" s="2">
        <f>IF($A145="GCAM",SUMIFS('GCAM By Region By Sector'!X:X,'GCAM By Region By Sector'!$C:$C,$C145,'GCAM By Region By Sector'!$B:$B,$B145)*10^3,SUMIFS('EPS Emissions'!Y:Y,'EPS Emissions'!$D:$D,'BAU Sector &amp; Region Breakout'!$C145,'EPS Emissions'!$C:$C,'BAU Sector &amp; Region Breakout'!$B145))</f>
        <v>-23.904328089569699</v>
      </c>
      <c r="Y145" s="2">
        <f>IF($A145="GCAM",SUMIFS('GCAM By Region By Sector'!Y:Y,'GCAM By Region By Sector'!$C:$C,$C145,'GCAM By Region By Sector'!$B:$B,$B145)*10^3,SUMIFS('EPS Emissions'!Z:Z,'EPS Emissions'!$D:$D,'BAU Sector &amp; Region Breakout'!$C145,'EPS Emissions'!$C:$C,'BAU Sector &amp; Region Breakout'!$B145))</f>
        <v>-23.80125979093285</v>
      </c>
      <c r="Z145" s="2">
        <f>IF($A145="GCAM",SUMIFS('GCAM By Region By Sector'!Z:Z,'GCAM By Region By Sector'!$C:$C,$C145,'GCAM By Region By Sector'!$B:$B,$B145)*10^3,SUMIFS('EPS Emissions'!AA:AA,'EPS Emissions'!$D:$D,'BAU Sector &amp; Region Breakout'!$C145,'EPS Emissions'!$C:$C,'BAU Sector &amp; Region Breakout'!$B145))</f>
        <v>-23.698191492296004</v>
      </c>
      <c r="AA145" s="2">
        <f>IF($A145="GCAM",SUMIFS('GCAM By Region By Sector'!AA:AA,'GCAM By Region By Sector'!$C:$C,$C145,'GCAM By Region By Sector'!$B:$B,$B145)*10^3,SUMIFS('EPS Emissions'!AB:AB,'EPS Emissions'!$D:$D,'BAU Sector &amp; Region Breakout'!$C145,'EPS Emissions'!$C:$C,'BAU Sector &amp; Region Breakout'!$B145))</f>
        <v>-23.595123193659155</v>
      </c>
      <c r="AB145" s="2">
        <f>IF($A145="GCAM",SUMIFS('GCAM By Region By Sector'!AB:AB,'GCAM By Region By Sector'!$C:$C,$C145,'GCAM By Region By Sector'!$B:$B,$B145)*10^3,SUMIFS('EPS Emissions'!AC:AC,'EPS Emissions'!$D:$D,'BAU Sector &amp; Region Breakout'!$C145,'EPS Emissions'!$C:$C,'BAU Sector &amp; Region Breakout'!$B145))</f>
        <v>-23.492054895022306</v>
      </c>
      <c r="AC145" s="2">
        <f>IF($A145="GCAM",SUMIFS('GCAM By Region By Sector'!AC:AC,'GCAM By Region By Sector'!$C:$C,$C145,'GCAM By Region By Sector'!$B:$B,$B145)*10^3,SUMIFS('EPS Emissions'!AD:AD,'EPS Emissions'!$D:$D,'BAU Sector &amp; Region Breakout'!$C145,'EPS Emissions'!$C:$C,'BAU Sector &amp; Region Breakout'!$B145))</f>
        <v>-23.388986596385458</v>
      </c>
      <c r="AD145" s="2">
        <f>IF($A145="GCAM",SUMIFS('GCAM By Region By Sector'!AD:AD,'GCAM By Region By Sector'!$C:$C,$C145,'GCAM By Region By Sector'!$B:$B,$B145)*10^3,SUMIFS('EPS Emissions'!AE:AE,'EPS Emissions'!$D:$D,'BAU Sector &amp; Region Breakout'!$C145,'EPS Emissions'!$C:$C,'BAU Sector &amp; Region Breakout'!$B145))</f>
        <v>-23.343551635135039</v>
      </c>
      <c r="AE145" s="2">
        <f>IF($A145="GCAM",SUMIFS('GCAM By Region By Sector'!AE:AE,'GCAM By Region By Sector'!$C:$C,$C145,'GCAM By Region By Sector'!$B:$B,$B145)*10^3,SUMIFS('EPS Emissions'!AF:AF,'EPS Emissions'!$D:$D,'BAU Sector &amp; Region Breakout'!$C145,'EPS Emissions'!$C:$C,'BAU Sector &amp; Region Breakout'!$B145))</f>
        <v>-23.298116673884614</v>
      </c>
      <c r="AF145" s="2">
        <f>IF($A145="GCAM",SUMIFS('GCAM By Region By Sector'!AF:AF,'GCAM By Region By Sector'!$C:$C,$C145,'GCAM By Region By Sector'!$B:$B,$B145)*10^3,SUMIFS('EPS Emissions'!AG:AG,'EPS Emissions'!$D:$D,'BAU Sector &amp; Region Breakout'!$C145,'EPS Emissions'!$C:$C,'BAU Sector &amp; Region Breakout'!$B145))</f>
        <v>-23.252681712634196</v>
      </c>
      <c r="AG145" s="2">
        <f>IF($A145="GCAM",SUMIFS('GCAM By Region By Sector'!AG:AG,'GCAM By Region By Sector'!$C:$C,$C145,'GCAM By Region By Sector'!$B:$B,$B145)*10^3,SUMIFS('EPS Emissions'!AH:AH,'EPS Emissions'!$D:$D,'BAU Sector &amp; Region Breakout'!$C145,'EPS Emissions'!$C:$C,'BAU Sector &amp; Region Breakout'!$B145))</f>
        <v>-23.207246751383771</v>
      </c>
      <c r="AH145" s="2">
        <f>IF($A145="GCAM",SUMIFS('GCAM By Region By Sector'!AH:AH,'GCAM By Region By Sector'!$C:$C,$C145,'GCAM By Region By Sector'!$B:$B,$B145)*10^3,SUMIFS('EPS Emissions'!AI:AI,'EPS Emissions'!$D:$D,'BAU Sector &amp; Region Breakout'!$C145,'EPS Emissions'!$C:$C,'BAU Sector &amp; Region Breakout'!$B145))</f>
        <v>-23.161811790133353</v>
      </c>
    </row>
    <row r="146" spans="1:34" x14ac:dyDescent="0.35">
      <c r="A146" t="str">
        <f>VLOOKUP(B146,'BAU Global Total'!A$3:C$34,3,FALSE)</f>
        <v>GCAM</v>
      </c>
      <c r="B146" t="s">
        <v>29</v>
      </c>
      <c r="C146" t="s">
        <v>63</v>
      </c>
      <c r="D146" s="2">
        <f>IF($A146="GCAM",SUMIFS('GCAM By Region By Sector'!D:D,'GCAM By Region By Sector'!$C:$C,$C146,'GCAM By Region By Sector'!$B:$B,$B146)*10^3,SUMIFS('EPS Emissions'!E:E,'EPS Emissions'!$D:$D,'BAU Sector &amp; Region Breakout'!$C146,'EPS Emissions'!$C:$C,'BAU Sector &amp; Region Breakout'!$B146))</f>
        <v>87.371526605329137</v>
      </c>
      <c r="E146" s="2">
        <f>IF($A146="GCAM",SUMIFS('GCAM By Region By Sector'!E:E,'GCAM By Region By Sector'!$C:$C,$C146,'GCAM By Region By Sector'!$B:$B,$B146)*10^3,SUMIFS('EPS Emissions'!F:F,'EPS Emissions'!$D:$D,'BAU Sector &amp; Region Breakout'!$C146,'EPS Emissions'!$C:$C,'BAU Sector &amp; Region Breakout'!$B146))</f>
        <v>87.193883363472935</v>
      </c>
      <c r="F146" s="2">
        <f>IF($A146="GCAM",SUMIFS('GCAM By Region By Sector'!F:F,'GCAM By Region By Sector'!$C:$C,$C146,'GCAM By Region By Sector'!$B:$B,$B146)*10^3,SUMIFS('EPS Emissions'!G:G,'EPS Emissions'!$D:$D,'BAU Sector &amp; Region Breakout'!$C146,'EPS Emissions'!$C:$C,'BAU Sector &amp; Region Breakout'!$B146))</f>
        <v>87.016240121616732</v>
      </c>
      <c r="G146" s="2">
        <f>IF($A146="GCAM",SUMIFS('GCAM By Region By Sector'!G:G,'GCAM By Region By Sector'!$C:$C,$C146,'GCAM By Region By Sector'!$B:$B,$B146)*10^3,SUMIFS('EPS Emissions'!H:H,'EPS Emissions'!$D:$D,'BAU Sector &amp; Region Breakout'!$C146,'EPS Emissions'!$C:$C,'BAU Sector &amp; Region Breakout'!$B146))</f>
        <v>86.83859687976053</v>
      </c>
      <c r="H146" s="2">
        <f>IF($A146="GCAM",SUMIFS('GCAM By Region By Sector'!H:H,'GCAM By Region By Sector'!$C:$C,$C146,'GCAM By Region By Sector'!$B:$B,$B146)*10^3,SUMIFS('EPS Emissions'!I:I,'EPS Emissions'!$D:$D,'BAU Sector &amp; Region Breakout'!$C146,'EPS Emissions'!$C:$C,'BAU Sector &amp; Region Breakout'!$B146))</f>
        <v>86.660953637904342</v>
      </c>
      <c r="I146" s="2">
        <f>IF($A146="GCAM",SUMIFS('GCAM By Region By Sector'!I:I,'GCAM By Region By Sector'!$C:$C,$C146,'GCAM By Region By Sector'!$B:$B,$B146)*10^3,SUMIFS('EPS Emissions'!J:J,'EPS Emissions'!$D:$D,'BAU Sector &amp; Region Breakout'!$C146,'EPS Emissions'!$C:$C,'BAU Sector &amp; Region Breakout'!$B146))</f>
        <v>86.48331039604814</v>
      </c>
      <c r="J146" s="2">
        <f>IF($A146="GCAM",SUMIFS('GCAM By Region By Sector'!J:J,'GCAM By Region By Sector'!$C:$C,$C146,'GCAM By Region By Sector'!$B:$B,$B146)*10^3,SUMIFS('EPS Emissions'!K:K,'EPS Emissions'!$D:$D,'BAU Sector &amp; Region Breakout'!$C146,'EPS Emissions'!$C:$C,'BAU Sector &amp; Region Breakout'!$B146))</f>
        <v>86.908591545104485</v>
      </c>
      <c r="K146" s="2">
        <f>IF($A146="GCAM",SUMIFS('GCAM By Region By Sector'!K:K,'GCAM By Region By Sector'!$C:$C,$C146,'GCAM By Region By Sector'!$B:$B,$B146)*10^3,SUMIFS('EPS Emissions'!L:L,'EPS Emissions'!$D:$D,'BAU Sector &amp; Region Breakout'!$C146,'EPS Emissions'!$C:$C,'BAU Sector &amp; Region Breakout'!$B146))</f>
        <v>87.333872694160831</v>
      </c>
      <c r="L146" s="2">
        <f>IF($A146="GCAM",SUMIFS('GCAM By Region By Sector'!L:L,'GCAM By Region By Sector'!$C:$C,$C146,'GCAM By Region By Sector'!$B:$B,$B146)*10^3,SUMIFS('EPS Emissions'!M:M,'EPS Emissions'!$D:$D,'BAU Sector &amp; Region Breakout'!$C146,'EPS Emissions'!$C:$C,'BAU Sector &amp; Region Breakout'!$B146))</f>
        <v>87.759153843217192</v>
      </c>
      <c r="M146" s="2">
        <f>IF($A146="GCAM",SUMIFS('GCAM By Region By Sector'!M:M,'GCAM By Region By Sector'!$C:$C,$C146,'GCAM By Region By Sector'!$B:$B,$B146)*10^3,SUMIFS('EPS Emissions'!N:N,'EPS Emissions'!$D:$D,'BAU Sector &amp; Region Breakout'!$C146,'EPS Emissions'!$C:$C,'BAU Sector &amp; Region Breakout'!$B146))</f>
        <v>88.184434992273552</v>
      </c>
      <c r="N146" s="2">
        <f>IF($A146="GCAM",SUMIFS('GCAM By Region By Sector'!N:N,'GCAM By Region By Sector'!$C:$C,$C146,'GCAM By Region By Sector'!$B:$B,$B146)*10^3,SUMIFS('EPS Emissions'!O:O,'EPS Emissions'!$D:$D,'BAU Sector &amp; Region Breakout'!$C146,'EPS Emissions'!$C:$C,'BAU Sector &amp; Region Breakout'!$B146))</f>
        <v>88.609716141329898</v>
      </c>
      <c r="O146" s="2">
        <f>IF($A146="GCAM",SUMIFS('GCAM By Region By Sector'!O:O,'GCAM By Region By Sector'!$C:$C,$C146,'GCAM By Region By Sector'!$B:$B,$B146)*10^3,SUMIFS('EPS Emissions'!P:P,'EPS Emissions'!$D:$D,'BAU Sector &amp; Region Breakout'!$C146,'EPS Emissions'!$C:$C,'BAU Sector &amp; Region Breakout'!$B146))</f>
        <v>88.666123362213341</v>
      </c>
      <c r="P146" s="2">
        <f>IF($A146="GCAM",SUMIFS('GCAM By Region By Sector'!P:P,'GCAM By Region By Sector'!$C:$C,$C146,'GCAM By Region By Sector'!$B:$B,$B146)*10^3,SUMIFS('EPS Emissions'!Q:Q,'EPS Emissions'!$D:$D,'BAU Sector &amp; Region Breakout'!$C146,'EPS Emissions'!$C:$C,'BAU Sector &amp; Region Breakout'!$B146))</f>
        <v>88.722530583096784</v>
      </c>
      <c r="Q146" s="2">
        <f>IF($A146="GCAM",SUMIFS('GCAM By Region By Sector'!Q:Q,'GCAM By Region By Sector'!$C:$C,$C146,'GCAM By Region By Sector'!$B:$B,$B146)*10^3,SUMIFS('EPS Emissions'!R:R,'EPS Emissions'!$D:$D,'BAU Sector &amp; Region Breakout'!$C146,'EPS Emissions'!$C:$C,'BAU Sector &amp; Region Breakout'!$B146))</f>
        <v>88.778937803980241</v>
      </c>
      <c r="R146" s="2">
        <f>IF($A146="GCAM",SUMIFS('GCAM By Region By Sector'!R:R,'GCAM By Region By Sector'!$C:$C,$C146,'GCAM By Region By Sector'!$B:$B,$B146)*10^3,SUMIFS('EPS Emissions'!S:S,'EPS Emissions'!$D:$D,'BAU Sector &amp; Region Breakout'!$C146,'EPS Emissions'!$C:$C,'BAU Sector &amp; Region Breakout'!$B146))</f>
        <v>88.835345024863685</v>
      </c>
      <c r="S146" s="2">
        <f>IF($A146="GCAM",SUMIFS('GCAM By Region By Sector'!S:S,'GCAM By Region By Sector'!$C:$C,$C146,'GCAM By Region By Sector'!$B:$B,$B146)*10^3,SUMIFS('EPS Emissions'!T:T,'EPS Emissions'!$D:$D,'BAU Sector &amp; Region Breakout'!$C146,'EPS Emissions'!$C:$C,'BAU Sector &amp; Region Breakout'!$B146))</f>
        <v>88.891752245747142</v>
      </c>
      <c r="T146" s="2">
        <f>IF($A146="GCAM",SUMIFS('GCAM By Region By Sector'!T:T,'GCAM By Region By Sector'!$C:$C,$C146,'GCAM By Region By Sector'!$B:$B,$B146)*10^3,SUMIFS('EPS Emissions'!U:U,'EPS Emissions'!$D:$D,'BAU Sector &amp; Region Breakout'!$C146,'EPS Emissions'!$C:$C,'BAU Sector &amp; Region Breakout'!$B146))</f>
        <v>88.58602265551886</v>
      </c>
      <c r="U146" s="2">
        <f>IF($A146="GCAM",SUMIFS('GCAM By Region By Sector'!U:U,'GCAM By Region By Sector'!$C:$C,$C146,'GCAM By Region By Sector'!$B:$B,$B146)*10^3,SUMIFS('EPS Emissions'!V:V,'EPS Emissions'!$D:$D,'BAU Sector &amp; Region Breakout'!$C146,'EPS Emissions'!$C:$C,'BAU Sector &amp; Region Breakout'!$B146))</f>
        <v>88.280293065290607</v>
      </c>
      <c r="V146" s="2">
        <f>IF($A146="GCAM",SUMIFS('GCAM By Region By Sector'!V:V,'GCAM By Region By Sector'!$C:$C,$C146,'GCAM By Region By Sector'!$B:$B,$B146)*10^3,SUMIFS('EPS Emissions'!W:W,'EPS Emissions'!$D:$D,'BAU Sector &amp; Region Breakout'!$C146,'EPS Emissions'!$C:$C,'BAU Sector &amp; Region Breakout'!$B146))</f>
        <v>87.974563475062325</v>
      </c>
      <c r="W146" s="2">
        <f>IF($A146="GCAM",SUMIFS('GCAM By Region By Sector'!W:W,'GCAM By Region By Sector'!$C:$C,$C146,'GCAM By Region By Sector'!$B:$B,$B146)*10^3,SUMIFS('EPS Emissions'!X:X,'EPS Emissions'!$D:$D,'BAU Sector &amp; Region Breakout'!$C146,'EPS Emissions'!$C:$C,'BAU Sector &amp; Region Breakout'!$B146))</f>
        <v>87.668833884834072</v>
      </c>
      <c r="X146" s="2">
        <f>IF($A146="GCAM",SUMIFS('GCAM By Region By Sector'!X:X,'GCAM By Region By Sector'!$C:$C,$C146,'GCAM By Region By Sector'!$B:$B,$B146)*10^3,SUMIFS('EPS Emissions'!Y:Y,'EPS Emissions'!$D:$D,'BAU Sector &amp; Region Breakout'!$C146,'EPS Emissions'!$C:$C,'BAU Sector &amp; Region Breakout'!$B146))</f>
        <v>87.36310429460579</v>
      </c>
      <c r="Y146" s="2">
        <f>IF($A146="GCAM",SUMIFS('GCAM By Region By Sector'!Y:Y,'GCAM By Region By Sector'!$C:$C,$C146,'GCAM By Region By Sector'!$B:$B,$B146)*10^3,SUMIFS('EPS Emissions'!Z:Z,'EPS Emissions'!$D:$D,'BAU Sector &amp; Region Breakout'!$C146,'EPS Emissions'!$C:$C,'BAU Sector &amp; Region Breakout'!$B146))</f>
        <v>86.65998984718793</v>
      </c>
      <c r="Z146" s="2">
        <f>IF($A146="GCAM",SUMIFS('GCAM By Region By Sector'!Z:Z,'GCAM By Region By Sector'!$C:$C,$C146,'GCAM By Region By Sector'!$B:$B,$B146)*10^3,SUMIFS('EPS Emissions'!AA:AA,'EPS Emissions'!$D:$D,'BAU Sector &amp; Region Breakout'!$C146,'EPS Emissions'!$C:$C,'BAU Sector &amp; Region Breakout'!$B146))</f>
        <v>85.956875399770055</v>
      </c>
      <c r="AA146" s="2">
        <f>IF($A146="GCAM",SUMIFS('GCAM By Region By Sector'!AA:AA,'GCAM By Region By Sector'!$C:$C,$C146,'GCAM By Region By Sector'!$B:$B,$B146)*10^3,SUMIFS('EPS Emissions'!AB:AB,'EPS Emissions'!$D:$D,'BAU Sector &amp; Region Breakout'!$C146,'EPS Emissions'!$C:$C,'BAU Sector &amp; Region Breakout'!$B146))</f>
        <v>85.253760952352167</v>
      </c>
      <c r="AB146" s="2">
        <f>IF($A146="GCAM",SUMIFS('GCAM By Region By Sector'!AB:AB,'GCAM By Region By Sector'!$C:$C,$C146,'GCAM By Region By Sector'!$B:$B,$B146)*10^3,SUMIFS('EPS Emissions'!AC:AC,'EPS Emissions'!$D:$D,'BAU Sector &amp; Region Breakout'!$C146,'EPS Emissions'!$C:$C,'BAU Sector &amp; Region Breakout'!$B146))</f>
        <v>84.550646504934292</v>
      </c>
      <c r="AC146" s="2">
        <f>IF($A146="GCAM",SUMIFS('GCAM By Region By Sector'!AC:AC,'GCAM By Region By Sector'!$C:$C,$C146,'GCAM By Region By Sector'!$B:$B,$B146)*10^3,SUMIFS('EPS Emissions'!AD:AD,'EPS Emissions'!$D:$D,'BAU Sector &amp; Region Breakout'!$C146,'EPS Emissions'!$C:$C,'BAU Sector &amp; Region Breakout'!$B146))</f>
        <v>83.847532057516418</v>
      </c>
      <c r="AD146" s="2">
        <f>IF($A146="GCAM",SUMIFS('GCAM By Region By Sector'!AD:AD,'GCAM By Region By Sector'!$C:$C,$C146,'GCAM By Region By Sector'!$B:$B,$B146)*10^3,SUMIFS('EPS Emissions'!AE:AE,'EPS Emissions'!$D:$D,'BAU Sector &amp; Region Breakout'!$C146,'EPS Emissions'!$C:$C,'BAU Sector &amp; Region Breakout'!$B146))</f>
        <v>82.913557672446188</v>
      </c>
      <c r="AE146" s="2">
        <f>IF($A146="GCAM",SUMIFS('GCAM By Region By Sector'!AE:AE,'GCAM By Region By Sector'!$C:$C,$C146,'GCAM By Region By Sector'!$B:$B,$B146)*10^3,SUMIFS('EPS Emissions'!AF:AF,'EPS Emissions'!$D:$D,'BAU Sector &amp; Region Breakout'!$C146,'EPS Emissions'!$C:$C,'BAU Sector &amp; Region Breakout'!$B146))</f>
        <v>81.979583287375974</v>
      </c>
      <c r="AF146" s="2">
        <f>IF($A146="GCAM",SUMIFS('GCAM By Region By Sector'!AF:AF,'GCAM By Region By Sector'!$C:$C,$C146,'GCAM By Region By Sector'!$B:$B,$B146)*10^3,SUMIFS('EPS Emissions'!AG:AG,'EPS Emissions'!$D:$D,'BAU Sector &amp; Region Breakout'!$C146,'EPS Emissions'!$C:$C,'BAU Sector &amp; Region Breakout'!$B146))</f>
        <v>81.045608902305744</v>
      </c>
      <c r="AG146" s="2">
        <f>IF($A146="GCAM",SUMIFS('GCAM By Region By Sector'!AG:AG,'GCAM By Region By Sector'!$C:$C,$C146,'GCAM By Region By Sector'!$B:$B,$B146)*10^3,SUMIFS('EPS Emissions'!AH:AH,'EPS Emissions'!$D:$D,'BAU Sector &amp; Region Breakout'!$C146,'EPS Emissions'!$C:$C,'BAU Sector &amp; Region Breakout'!$B146))</f>
        <v>80.11163451723553</v>
      </c>
      <c r="AH146" s="2">
        <f>IF($A146="GCAM",SUMIFS('GCAM By Region By Sector'!AH:AH,'GCAM By Region By Sector'!$C:$C,$C146,'GCAM By Region By Sector'!$B:$B,$B146)*10^3,SUMIFS('EPS Emissions'!AI:AI,'EPS Emissions'!$D:$D,'BAU Sector &amp; Region Breakout'!$C146,'EPS Emissions'!$C:$C,'BAU Sector &amp; Region Breakout'!$B146))</f>
        <v>79.1776601321653</v>
      </c>
    </row>
    <row r="147" spans="1:34" x14ac:dyDescent="0.35">
      <c r="A147" t="str">
        <f>VLOOKUP(B147,'BAU Global Total'!A$3:C$34,3,FALSE)</f>
        <v>GCAM</v>
      </c>
      <c r="B147" t="s">
        <v>29</v>
      </c>
      <c r="C147" t="s">
        <v>64</v>
      </c>
      <c r="D147" s="2">
        <f>IF($A147="GCAM",SUMIFS('GCAM By Region By Sector'!D:D,'GCAM By Region By Sector'!$C:$C,$C147,'GCAM By Region By Sector'!$B:$B,$B147)*10^3,SUMIFS('EPS Emissions'!E:E,'EPS Emissions'!$D:$D,'BAU Sector &amp; Region Breakout'!$C147,'EPS Emissions'!$C:$C,'BAU Sector &amp; Region Breakout'!$B147))</f>
        <v>2.8568313973449997</v>
      </c>
      <c r="E147" s="2">
        <f>IF($A147="GCAM",SUMIFS('GCAM By Region By Sector'!E:E,'GCAM By Region By Sector'!$C:$C,$C147,'GCAM By Region By Sector'!$B:$B,$B147)*10^3,SUMIFS('EPS Emissions'!F:F,'EPS Emissions'!$D:$D,'BAU Sector &amp; Region Breakout'!$C147,'EPS Emissions'!$C:$C,'BAU Sector &amp; Region Breakout'!$B147))</f>
        <v>2.9414191622737995</v>
      </c>
      <c r="F147" s="2">
        <f>IF($A147="GCAM",SUMIFS('GCAM By Region By Sector'!F:F,'GCAM By Region By Sector'!$C:$C,$C147,'GCAM By Region By Sector'!$B:$B,$B147)*10^3,SUMIFS('EPS Emissions'!G:G,'EPS Emissions'!$D:$D,'BAU Sector &amp; Region Breakout'!$C147,'EPS Emissions'!$C:$C,'BAU Sector &amp; Region Breakout'!$B147))</f>
        <v>3.0260069272025998</v>
      </c>
      <c r="G147" s="2">
        <f>IF($A147="GCAM",SUMIFS('GCAM By Region By Sector'!G:G,'GCAM By Region By Sector'!$C:$C,$C147,'GCAM By Region By Sector'!$B:$B,$B147)*10^3,SUMIFS('EPS Emissions'!H:H,'EPS Emissions'!$D:$D,'BAU Sector &amp; Region Breakout'!$C147,'EPS Emissions'!$C:$C,'BAU Sector &amp; Region Breakout'!$B147))</f>
        <v>3.1105946921314001</v>
      </c>
      <c r="H147" s="2">
        <f>IF($A147="GCAM",SUMIFS('GCAM By Region By Sector'!H:H,'GCAM By Region By Sector'!$C:$C,$C147,'GCAM By Region By Sector'!$B:$B,$B147)*10^3,SUMIFS('EPS Emissions'!I:I,'EPS Emissions'!$D:$D,'BAU Sector &amp; Region Breakout'!$C147,'EPS Emissions'!$C:$C,'BAU Sector &amp; Region Breakout'!$B147))</f>
        <v>3.1951824570601999</v>
      </c>
      <c r="I147" s="2">
        <f>IF($A147="GCAM",SUMIFS('GCAM By Region By Sector'!I:I,'GCAM By Region By Sector'!$C:$C,$C147,'GCAM By Region By Sector'!$B:$B,$B147)*10^3,SUMIFS('EPS Emissions'!J:J,'EPS Emissions'!$D:$D,'BAU Sector &amp; Region Breakout'!$C147,'EPS Emissions'!$C:$C,'BAU Sector &amp; Region Breakout'!$B147))</f>
        <v>3.2797702219890001</v>
      </c>
      <c r="J147" s="2">
        <f>IF($A147="GCAM",SUMIFS('GCAM By Region By Sector'!J:J,'GCAM By Region By Sector'!$C:$C,$C147,'GCAM By Region By Sector'!$B:$B,$B147)*10^3,SUMIFS('EPS Emissions'!K:K,'EPS Emissions'!$D:$D,'BAU Sector &amp; Region Breakout'!$C147,'EPS Emissions'!$C:$C,'BAU Sector &amp; Region Breakout'!$B147))</f>
        <v>3.4068620779090391</v>
      </c>
      <c r="K147" s="2">
        <f>IF($A147="GCAM",SUMIFS('GCAM By Region By Sector'!K:K,'GCAM By Region By Sector'!$C:$C,$C147,'GCAM By Region By Sector'!$B:$B,$B147)*10^3,SUMIFS('EPS Emissions'!L:L,'EPS Emissions'!$D:$D,'BAU Sector &amp; Region Breakout'!$C147,'EPS Emissions'!$C:$C,'BAU Sector &amp; Region Breakout'!$B147))</f>
        <v>3.533953933829078</v>
      </c>
      <c r="L147" s="2">
        <f>IF($A147="GCAM",SUMIFS('GCAM By Region By Sector'!L:L,'GCAM By Region By Sector'!$C:$C,$C147,'GCAM By Region By Sector'!$B:$B,$B147)*10^3,SUMIFS('EPS Emissions'!M:M,'EPS Emissions'!$D:$D,'BAU Sector &amp; Region Breakout'!$C147,'EPS Emissions'!$C:$C,'BAU Sector &amp; Region Breakout'!$B147))</f>
        <v>3.6610457897491178</v>
      </c>
      <c r="M147" s="2">
        <f>IF($A147="GCAM",SUMIFS('GCAM By Region By Sector'!M:M,'GCAM By Region By Sector'!$C:$C,$C147,'GCAM By Region By Sector'!$B:$B,$B147)*10^3,SUMIFS('EPS Emissions'!N:N,'EPS Emissions'!$D:$D,'BAU Sector &amp; Region Breakout'!$C147,'EPS Emissions'!$C:$C,'BAU Sector &amp; Region Breakout'!$B147))</f>
        <v>3.7881376456691567</v>
      </c>
      <c r="N147" s="2">
        <f>IF($A147="GCAM",SUMIFS('GCAM By Region By Sector'!N:N,'GCAM By Region By Sector'!$C:$C,$C147,'GCAM By Region By Sector'!$B:$B,$B147)*10^3,SUMIFS('EPS Emissions'!O:O,'EPS Emissions'!$D:$D,'BAU Sector &amp; Region Breakout'!$C147,'EPS Emissions'!$C:$C,'BAU Sector &amp; Region Breakout'!$B147))</f>
        <v>3.9152295015891956</v>
      </c>
      <c r="O147" s="2">
        <f>IF($A147="GCAM",SUMIFS('GCAM By Region By Sector'!O:O,'GCAM By Region By Sector'!$C:$C,$C147,'GCAM By Region By Sector'!$B:$B,$B147)*10^3,SUMIFS('EPS Emissions'!P:P,'EPS Emissions'!$D:$D,'BAU Sector &amp; Region Breakout'!$C147,'EPS Emissions'!$C:$C,'BAU Sector &amp; Region Breakout'!$B147))</f>
        <v>4.0177380240932967</v>
      </c>
      <c r="P147" s="2">
        <f>IF($A147="GCAM",SUMIFS('GCAM By Region By Sector'!P:P,'GCAM By Region By Sector'!$C:$C,$C147,'GCAM By Region By Sector'!$B:$B,$B147)*10^3,SUMIFS('EPS Emissions'!Q:Q,'EPS Emissions'!$D:$D,'BAU Sector &amp; Region Breakout'!$C147,'EPS Emissions'!$C:$C,'BAU Sector &amp; Region Breakout'!$B147))</f>
        <v>4.1202465465973974</v>
      </c>
      <c r="Q147" s="2">
        <f>IF($A147="GCAM",SUMIFS('GCAM By Region By Sector'!Q:Q,'GCAM By Region By Sector'!$C:$C,$C147,'GCAM By Region By Sector'!$B:$B,$B147)*10^3,SUMIFS('EPS Emissions'!R:R,'EPS Emissions'!$D:$D,'BAU Sector &amp; Region Breakout'!$C147,'EPS Emissions'!$C:$C,'BAU Sector &amp; Region Breakout'!$B147))</f>
        <v>4.2227550691014981</v>
      </c>
      <c r="R147" s="2">
        <f>IF($A147="GCAM",SUMIFS('GCAM By Region By Sector'!R:R,'GCAM By Region By Sector'!$C:$C,$C147,'GCAM By Region By Sector'!$B:$B,$B147)*10^3,SUMIFS('EPS Emissions'!S:S,'EPS Emissions'!$D:$D,'BAU Sector &amp; Region Breakout'!$C147,'EPS Emissions'!$C:$C,'BAU Sector &amp; Region Breakout'!$B147))</f>
        <v>4.3252635916055988</v>
      </c>
      <c r="S147" s="2">
        <f>IF($A147="GCAM",SUMIFS('GCAM By Region By Sector'!S:S,'GCAM By Region By Sector'!$C:$C,$C147,'GCAM By Region By Sector'!$B:$B,$B147)*10^3,SUMIFS('EPS Emissions'!T:T,'EPS Emissions'!$D:$D,'BAU Sector &amp; Region Breakout'!$C147,'EPS Emissions'!$C:$C,'BAU Sector &amp; Region Breakout'!$B147))</f>
        <v>4.4277721141096995</v>
      </c>
      <c r="T147" s="2">
        <f>IF($A147="GCAM",SUMIFS('GCAM By Region By Sector'!T:T,'GCAM By Region By Sector'!$C:$C,$C147,'GCAM By Region By Sector'!$B:$B,$B147)*10^3,SUMIFS('EPS Emissions'!U:U,'EPS Emissions'!$D:$D,'BAU Sector &amp; Region Breakout'!$C147,'EPS Emissions'!$C:$C,'BAU Sector &amp; Region Breakout'!$B147))</f>
        <v>4.5023440753486001</v>
      </c>
      <c r="U147" s="2">
        <f>IF($A147="GCAM",SUMIFS('GCAM By Region By Sector'!U:U,'GCAM By Region By Sector'!$C:$C,$C147,'GCAM By Region By Sector'!$B:$B,$B147)*10^3,SUMIFS('EPS Emissions'!V:V,'EPS Emissions'!$D:$D,'BAU Sector &amp; Region Breakout'!$C147,'EPS Emissions'!$C:$C,'BAU Sector &amp; Region Breakout'!$B147))</f>
        <v>4.5769160365874999</v>
      </c>
      <c r="V147" s="2">
        <f>IF($A147="GCAM",SUMIFS('GCAM By Region By Sector'!V:V,'GCAM By Region By Sector'!$C:$C,$C147,'GCAM By Region By Sector'!$B:$B,$B147)*10^3,SUMIFS('EPS Emissions'!W:W,'EPS Emissions'!$D:$D,'BAU Sector &amp; Region Breakout'!$C147,'EPS Emissions'!$C:$C,'BAU Sector &amp; Region Breakout'!$B147))</f>
        <v>4.6514879978263988</v>
      </c>
      <c r="W147" s="2">
        <f>IF($A147="GCAM",SUMIFS('GCAM By Region By Sector'!W:W,'GCAM By Region By Sector'!$C:$C,$C147,'GCAM By Region By Sector'!$B:$B,$B147)*10^3,SUMIFS('EPS Emissions'!X:X,'EPS Emissions'!$D:$D,'BAU Sector &amp; Region Breakout'!$C147,'EPS Emissions'!$C:$C,'BAU Sector &amp; Region Breakout'!$B147))</f>
        <v>4.7260599590652985</v>
      </c>
      <c r="X147" s="2">
        <f>IF($A147="GCAM",SUMIFS('GCAM By Region By Sector'!X:X,'GCAM By Region By Sector'!$C:$C,$C147,'GCAM By Region By Sector'!$B:$B,$B147)*10^3,SUMIFS('EPS Emissions'!Y:Y,'EPS Emissions'!$D:$D,'BAU Sector &amp; Region Breakout'!$C147,'EPS Emissions'!$C:$C,'BAU Sector &amp; Region Breakout'!$B147))</f>
        <v>4.8006319203041992</v>
      </c>
      <c r="Y147" s="2">
        <f>IF($A147="GCAM",SUMIFS('GCAM By Region By Sector'!Y:Y,'GCAM By Region By Sector'!$C:$C,$C147,'GCAM By Region By Sector'!$B:$B,$B147)*10^3,SUMIFS('EPS Emissions'!Z:Z,'EPS Emissions'!$D:$D,'BAU Sector &amp; Region Breakout'!$C147,'EPS Emissions'!$C:$C,'BAU Sector &amp; Region Breakout'!$B147))</f>
        <v>4.8493520583813394</v>
      </c>
      <c r="Z147" s="2">
        <f>IF($A147="GCAM",SUMIFS('GCAM By Region By Sector'!Z:Z,'GCAM By Region By Sector'!$C:$C,$C147,'GCAM By Region By Sector'!$B:$B,$B147)*10^3,SUMIFS('EPS Emissions'!AA:AA,'EPS Emissions'!$D:$D,'BAU Sector &amp; Region Breakout'!$C147,'EPS Emissions'!$C:$C,'BAU Sector &amp; Region Breakout'!$B147))</f>
        <v>4.8980721964584797</v>
      </c>
      <c r="AA147" s="2">
        <f>IF($A147="GCAM",SUMIFS('GCAM By Region By Sector'!AA:AA,'GCAM By Region By Sector'!$C:$C,$C147,'GCAM By Region By Sector'!$B:$B,$B147)*10^3,SUMIFS('EPS Emissions'!AB:AB,'EPS Emissions'!$D:$D,'BAU Sector &amp; Region Breakout'!$C147,'EPS Emissions'!$C:$C,'BAU Sector &amp; Region Breakout'!$B147))</f>
        <v>4.94679233453562</v>
      </c>
      <c r="AB147" s="2">
        <f>IF($A147="GCAM",SUMIFS('GCAM By Region By Sector'!AB:AB,'GCAM By Region By Sector'!$C:$C,$C147,'GCAM By Region By Sector'!$B:$B,$B147)*10^3,SUMIFS('EPS Emissions'!AC:AC,'EPS Emissions'!$D:$D,'BAU Sector &amp; Region Breakout'!$C147,'EPS Emissions'!$C:$C,'BAU Sector &amp; Region Breakout'!$B147))</f>
        <v>4.9955124726127602</v>
      </c>
      <c r="AC147" s="2">
        <f>IF($A147="GCAM",SUMIFS('GCAM By Region By Sector'!AC:AC,'GCAM By Region By Sector'!$C:$C,$C147,'GCAM By Region By Sector'!$B:$B,$B147)*10^3,SUMIFS('EPS Emissions'!AD:AD,'EPS Emissions'!$D:$D,'BAU Sector &amp; Region Breakout'!$C147,'EPS Emissions'!$C:$C,'BAU Sector &amp; Region Breakout'!$B147))</f>
        <v>5.0442326106899005</v>
      </c>
      <c r="AD147" s="2">
        <f>IF($A147="GCAM",SUMIFS('GCAM By Region By Sector'!AD:AD,'GCAM By Region By Sector'!$C:$C,$C147,'GCAM By Region By Sector'!$B:$B,$B147)*10^3,SUMIFS('EPS Emissions'!AE:AE,'EPS Emissions'!$D:$D,'BAU Sector &amp; Region Breakout'!$C147,'EPS Emissions'!$C:$C,'BAU Sector &amp; Region Breakout'!$B147))</f>
        <v>5.0810070898364001</v>
      </c>
      <c r="AE147" s="2">
        <f>IF($A147="GCAM",SUMIFS('GCAM By Region By Sector'!AE:AE,'GCAM By Region By Sector'!$C:$C,$C147,'GCAM By Region By Sector'!$B:$B,$B147)*10^3,SUMIFS('EPS Emissions'!AF:AF,'EPS Emissions'!$D:$D,'BAU Sector &amp; Region Breakout'!$C147,'EPS Emissions'!$C:$C,'BAU Sector &amp; Region Breakout'!$B147))</f>
        <v>5.1177815689828989</v>
      </c>
      <c r="AF147" s="2">
        <f>IF($A147="GCAM",SUMIFS('GCAM By Region By Sector'!AF:AF,'GCAM By Region By Sector'!$C:$C,$C147,'GCAM By Region By Sector'!$B:$B,$B147)*10^3,SUMIFS('EPS Emissions'!AG:AG,'EPS Emissions'!$D:$D,'BAU Sector &amp; Region Breakout'!$C147,'EPS Emissions'!$C:$C,'BAU Sector &amp; Region Breakout'!$B147))</f>
        <v>5.1545560481293977</v>
      </c>
      <c r="AG147" s="2">
        <f>IF($A147="GCAM",SUMIFS('GCAM By Region By Sector'!AG:AG,'GCAM By Region By Sector'!$C:$C,$C147,'GCAM By Region By Sector'!$B:$B,$B147)*10^3,SUMIFS('EPS Emissions'!AH:AH,'EPS Emissions'!$D:$D,'BAU Sector &amp; Region Breakout'!$C147,'EPS Emissions'!$C:$C,'BAU Sector &amp; Region Breakout'!$B147))</f>
        <v>5.1913305272758965</v>
      </c>
      <c r="AH147" s="2">
        <f>IF($A147="GCAM",SUMIFS('GCAM By Region By Sector'!AH:AH,'GCAM By Region By Sector'!$C:$C,$C147,'GCAM By Region By Sector'!$B:$B,$B147)*10^3,SUMIFS('EPS Emissions'!AI:AI,'EPS Emissions'!$D:$D,'BAU Sector &amp; Region Breakout'!$C147,'EPS Emissions'!$C:$C,'BAU Sector &amp; Region Breakout'!$B147))</f>
        <v>5.2281050064223962</v>
      </c>
    </row>
    <row r="148" spans="1:34" x14ac:dyDescent="0.35">
      <c r="A148" t="str">
        <f>VLOOKUP(B148,'BAU Global Total'!A$3:C$34,3,FALSE)</f>
        <v>GCAM</v>
      </c>
      <c r="B148" t="s">
        <v>29</v>
      </c>
      <c r="C148" t="s">
        <v>65</v>
      </c>
      <c r="D148" s="2">
        <f>IF($A148="GCAM",SUMIFS('GCAM By Region By Sector'!D:D,'GCAM By Region By Sector'!$C:$C,$C148,'GCAM By Region By Sector'!$B:$B,$B148)*10^3,SUMIFS('EPS Emissions'!E:E,'EPS Emissions'!$D:$D,'BAU Sector &amp; Region Breakout'!$C148,'EPS Emissions'!$C:$C,'BAU Sector &amp; Region Breakout'!$B148))</f>
        <v>37.024822024857961</v>
      </c>
      <c r="E148" s="2">
        <f>IF($A148="GCAM",SUMIFS('GCAM By Region By Sector'!E:E,'GCAM By Region By Sector'!$C:$C,$C148,'GCAM By Region By Sector'!$B:$B,$B148)*10^3,SUMIFS('EPS Emissions'!F:F,'EPS Emissions'!$D:$D,'BAU Sector &amp; Region Breakout'!$C148,'EPS Emissions'!$C:$C,'BAU Sector &amp; Region Breakout'!$B148))</f>
        <v>37.147225903694768</v>
      </c>
      <c r="F148" s="2">
        <f>IF($A148="GCAM",SUMIFS('GCAM By Region By Sector'!F:F,'GCAM By Region By Sector'!$C:$C,$C148,'GCAM By Region By Sector'!$B:$B,$B148)*10^3,SUMIFS('EPS Emissions'!G:G,'EPS Emissions'!$D:$D,'BAU Sector &amp; Region Breakout'!$C148,'EPS Emissions'!$C:$C,'BAU Sector &amp; Region Breakout'!$B148))</f>
        <v>37.269629782531581</v>
      </c>
      <c r="G148" s="2">
        <f>IF($A148="GCAM",SUMIFS('GCAM By Region By Sector'!G:G,'GCAM By Region By Sector'!$C:$C,$C148,'GCAM By Region By Sector'!$B:$B,$B148)*10^3,SUMIFS('EPS Emissions'!H:H,'EPS Emissions'!$D:$D,'BAU Sector &amp; Region Breakout'!$C148,'EPS Emissions'!$C:$C,'BAU Sector &amp; Region Breakout'!$B148))</f>
        <v>37.39203366136838</v>
      </c>
      <c r="H148" s="2">
        <f>IF($A148="GCAM",SUMIFS('GCAM By Region By Sector'!H:H,'GCAM By Region By Sector'!$C:$C,$C148,'GCAM By Region By Sector'!$B:$B,$B148)*10^3,SUMIFS('EPS Emissions'!I:I,'EPS Emissions'!$D:$D,'BAU Sector &amp; Region Breakout'!$C148,'EPS Emissions'!$C:$C,'BAU Sector &amp; Region Breakout'!$B148))</f>
        <v>37.514437540205193</v>
      </c>
      <c r="I148" s="2">
        <f>IF($A148="GCAM",SUMIFS('GCAM By Region By Sector'!I:I,'GCAM By Region By Sector'!$C:$C,$C148,'GCAM By Region By Sector'!$B:$B,$B148)*10^3,SUMIFS('EPS Emissions'!J:J,'EPS Emissions'!$D:$D,'BAU Sector &amp; Region Breakout'!$C148,'EPS Emissions'!$C:$C,'BAU Sector &amp; Region Breakout'!$B148))</f>
        <v>37.636841419042</v>
      </c>
      <c r="J148" s="2">
        <f>IF($A148="GCAM",SUMIFS('GCAM By Region By Sector'!J:J,'GCAM By Region By Sector'!$C:$C,$C148,'GCAM By Region By Sector'!$B:$B,$B148)*10^3,SUMIFS('EPS Emissions'!K:K,'EPS Emissions'!$D:$D,'BAU Sector &amp; Region Breakout'!$C148,'EPS Emissions'!$C:$C,'BAU Sector &amp; Region Breakout'!$B148))</f>
        <v>38.025724530039483</v>
      </c>
      <c r="K148" s="2">
        <f>IF($A148="GCAM",SUMIFS('GCAM By Region By Sector'!K:K,'GCAM By Region By Sector'!$C:$C,$C148,'GCAM By Region By Sector'!$B:$B,$B148)*10^3,SUMIFS('EPS Emissions'!L:L,'EPS Emissions'!$D:$D,'BAU Sector &amp; Region Breakout'!$C148,'EPS Emissions'!$C:$C,'BAU Sector &amp; Region Breakout'!$B148))</f>
        <v>38.414607641036966</v>
      </c>
      <c r="L148" s="2">
        <f>IF($A148="GCAM",SUMIFS('GCAM By Region By Sector'!L:L,'GCAM By Region By Sector'!$C:$C,$C148,'GCAM By Region By Sector'!$B:$B,$B148)*10^3,SUMIFS('EPS Emissions'!M:M,'EPS Emissions'!$D:$D,'BAU Sector &amp; Region Breakout'!$C148,'EPS Emissions'!$C:$C,'BAU Sector &amp; Region Breakout'!$B148))</f>
        <v>38.803490752034435</v>
      </c>
      <c r="M148" s="2">
        <f>IF($A148="GCAM",SUMIFS('GCAM By Region By Sector'!M:M,'GCAM By Region By Sector'!$C:$C,$C148,'GCAM By Region By Sector'!$B:$B,$B148)*10^3,SUMIFS('EPS Emissions'!N:N,'EPS Emissions'!$D:$D,'BAU Sector &amp; Region Breakout'!$C148,'EPS Emissions'!$C:$C,'BAU Sector &amp; Region Breakout'!$B148))</f>
        <v>39.192373863031918</v>
      </c>
      <c r="N148" s="2">
        <f>IF($A148="GCAM",SUMIFS('GCAM By Region By Sector'!N:N,'GCAM By Region By Sector'!$C:$C,$C148,'GCAM By Region By Sector'!$B:$B,$B148)*10^3,SUMIFS('EPS Emissions'!O:O,'EPS Emissions'!$D:$D,'BAU Sector &amp; Region Breakout'!$C148,'EPS Emissions'!$C:$C,'BAU Sector &amp; Region Breakout'!$B148))</f>
        <v>39.581256974029401</v>
      </c>
      <c r="O148" s="2">
        <f>IF($A148="GCAM",SUMIFS('GCAM By Region By Sector'!O:O,'GCAM By Region By Sector'!$C:$C,$C148,'GCAM By Region By Sector'!$B:$B,$B148)*10^3,SUMIFS('EPS Emissions'!P:P,'EPS Emissions'!$D:$D,'BAU Sector &amp; Region Breakout'!$C148,'EPS Emissions'!$C:$C,'BAU Sector &amp; Region Breakout'!$B148))</f>
        <v>39.535040578178318</v>
      </c>
      <c r="P148" s="2">
        <f>IF($A148="GCAM",SUMIFS('GCAM By Region By Sector'!P:P,'GCAM By Region By Sector'!$C:$C,$C148,'GCAM By Region By Sector'!$B:$B,$B148)*10^3,SUMIFS('EPS Emissions'!Q:Q,'EPS Emissions'!$D:$D,'BAU Sector &amp; Region Breakout'!$C148,'EPS Emissions'!$C:$C,'BAU Sector &amp; Region Breakout'!$B148))</f>
        <v>39.488824182327235</v>
      </c>
      <c r="Q148" s="2">
        <f>IF($A148="GCAM",SUMIFS('GCAM By Region By Sector'!Q:Q,'GCAM By Region By Sector'!$C:$C,$C148,'GCAM By Region By Sector'!$B:$B,$B148)*10^3,SUMIFS('EPS Emissions'!R:R,'EPS Emissions'!$D:$D,'BAU Sector &amp; Region Breakout'!$C148,'EPS Emissions'!$C:$C,'BAU Sector &amp; Region Breakout'!$B148))</f>
        <v>39.44260778647616</v>
      </c>
      <c r="R148" s="2">
        <f>IF($A148="GCAM",SUMIFS('GCAM By Region By Sector'!R:R,'GCAM By Region By Sector'!$C:$C,$C148,'GCAM By Region By Sector'!$B:$B,$B148)*10^3,SUMIFS('EPS Emissions'!S:S,'EPS Emissions'!$D:$D,'BAU Sector &amp; Region Breakout'!$C148,'EPS Emissions'!$C:$C,'BAU Sector &amp; Region Breakout'!$B148))</f>
        <v>39.396391390625077</v>
      </c>
      <c r="S148" s="2">
        <f>IF($A148="GCAM",SUMIFS('GCAM By Region By Sector'!S:S,'GCAM By Region By Sector'!$C:$C,$C148,'GCAM By Region By Sector'!$B:$B,$B148)*10^3,SUMIFS('EPS Emissions'!T:T,'EPS Emissions'!$D:$D,'BAU Sector &amp; Region Breakout'!$C148,'EPS Emissions'!$C:$C,'BAU Sector &amp; Region Breakout'!$B148))</f>
        <v>39.350174994773994</v>
      </c>
      <c r="T148" s="2">
        <f>IF($A148="GCAM",SUMIFS('GCAM By Region By Sector'!T:T,'GCAM By Region By Sector'!$C:$C,$C148,'GCAM By Region By Sector'!$B:$B,$B148)*10^3,SUMIFS('EPS Emissions'!U:U,'EPS Emissions'!$D:$D,'BAU Sector &amp; Region Breakout'!$C148,'EPS Emissions'!$C:$C,'BAU Sector &amp; Region Breakout'!$B148))</f>
        <v>39.104997534099354</v>
      </c>
      <c r="U148" s="2">
        <f>IF($A148="GCAM",SUMIFS('GCAM By Region By Sector'!U:U,'GCAM By Region By Sector'!$C:$C,$C148,'GCAM By Region By Sector'!$B:$B,$B148)*10^3,SUMIFS('EPS Emissions'!V:V,'EPS Emissions'!$D:$D,'BAU Sector &amp; Region Breakout'!$C148,'EPS Emissions'!$C:$C,'BAU Sector &amp; Region Breakout'!$B148))</f>
        <v>38.859820073424721</v>
      </c>
      <c r="V148" s="2">
        <f>IF($A148="GCAM",SUMIFS('GCAM By Region By Sector'!V:V,'GCAM By Region By Sector'!$C:$C,$C148,'GCAM By Region By Sector'!$B:$B,$B148)*10^3,SUMIFS('EPS Emissions'!W:W,'EPS Emissions'!$D:$D,'BAU Sector &amp; Region Breakout'!$C148,'EPS Emissions'!$C:$C,'BAU Sector &amp; Region Breakout'!$B148))</f>
        <v>38.614642612750075</v>
      </c>
      <c r="W148" s="2">
        <f>IF($A148="GCAM",SUMIFS('GCAM By Region By Sector'!W:W,'GCAM By Region By Sector'!$C:$C,$C148,'GCAM By Region By Sector'!$B:$B,$B148)*10^3,SUMIFS('EPS Emissions'!X:X,'EPS Emissions'!$D:$D,'BAU Sector &amp; Region Breakout'!$C148,'EPS Emissions'!$C:$C,'BAU Sector &amp; Region Breakout'!$B148))</f>
        <v>38.369465152075442</v>
      </c>
      <c r="X148" s="2">
        <f>IF($A148="GCAM",SUMIFS('GCAM By Region By Sector'!X:X,'GCAM By Region By Sector'!$C:$C,$C148,'GCAM By Region By Sector'!$B:$B,$B148)*10^3,SUMIFS('EPS Emissions'!Y:Y,'EPS Emissions'!$D:$D,'BAU Sector &amp; Region Breakout'!$C148,'EPS Emissions'!$C:$C,'BAU Sector &amp; Region Breakout'!$B148))</f>
        <v>38.124287691400802</v>
      </c>
      <c r="Y148" s="2">
        <f>IF($A148="GCAM",SUMIFS('GCAM By Region By Sector'!Y:Y,'GCAM By Region By Sector'!$C:$C,$C148,'GCAM By Region By Sector'!$B:$B,$B148)*10^3,SUMIFS('EPS Emissions'!Z:Z,'EPS Emissions'!$D:$D,'BAU Sector &amp; Region Breakout'!$C148,'EPS Emissions'!$C:$C,'BAU Sector &amp; Region Breakout'!$B148))</f>
        <v>37.803695236629423</v>
      </c>
      <c r="Z148" s="2">
        <f>IF($A148="GCAM",SUMIFS('GCAM By Region By Sector'!Z:Z,'GCAM By Region By Sector'!$C:$C,$C148,'GCAM By Region By Sector'!$B:$B,$B148)*10^3,SUMIFS('EPS Emissions'!AA:AA,'EPS Emissions'!$D:$D,'BAU Sector &amp; Region Breakout'!$C148,'EPS Emissions'!$C:$C,'BAU Sector &amp; Region Breakout'!$B148))</f>
        <v>37.483102781858044</v>
      </c>
      <c r="AA148" s="2">
        <f>IF($A148="GCAM",SUMIFS('GCAM By Region By Sector'!AA:AA,'GCAM By Region By Sector'!$C:$C,$C148,'GCAM By Region By Sector'!$B:$B,$B148)*10^3,SUMIFS('EPS Emissions'!AB:AB,'EPS Emissions'!$D:$D,'BAU Sector &amp; Region Breakout'!$C148,'EPS Emissions'!$C:$C,'BAU Sector &amp; Region Breakout'!$B148))</f>
        <v>37.162510327086657</v>
      </c>
      <c r="AB148" s="2">
        <f>IF($A148="GCAM",SUMIFS('GCAM By Region By Sector'!AB:AB,'GCAM By Region By Sector'!$C:$C,$C148,'GCAM By Region By Sector'!$B:$B,$B148)*10^3,SUMIFS('EPS Emissions'!AC:AC,'EPS Emissions'!$D:$D,'BAU Sector &amp; Region Breakout'!$C148,'EPS Emissions'!$C:$C,'BAU Sector &amp; Region Breakout'!$B148))</f>
        <v>36.841917872315278</v>
      </c>
      <c r="AC148" s="2">
        <f>IF($A148="GCAM",SUMIFS('GCAM By Region By Sector'!AC:AC,'GCAM By Region By Sector'!$C:$C,$C148,'GCAM By Region By Sector'!$B:$B,$B148)*10^3,SUMIFS('EPS Emissions'!AD:AD,'EPS Emissions'!$D:$D,'BAU Sector &amp; Region Breakout'!$C148,'EPS Emissions'!$C:$C,'BAU Sector &amp; Region Breakout'!$B148))</f>
        <v>36.521325417543899</v>
      </c>
      <c r="AD148" s="2">
        <f>IF($A148="GCAM",SUMIFS('GCAM By Region By Sector'!AD:AD,'GCAM By Region By Sector'!$C:$C,$C148,'GCAM By Region By Sector'!$B:$B,$B148)*10^3,SUMIFS('EPS Emissions'!AE:AE,'EPS Emissions'!$D:$D,'BAU Sector &amp; Region Breakout'!$C148,'EPS Emissions'!$C:$C,'BAU Sector &amp; Region Breakout'!$B148))</f>
        <v>36.273310008826549</v>
      </c>
      <c r="AE148" s="2">
        <f>IF($A148="GCAM",SUMIFS('GCAM By Region By Sector'!AE:AE,'GCAM By Region By Sector'!$C:$C,$C148,'GCAM By Region By Sector'!$B:$B,$B148)*10^3,SUMIFS('EPS Emissions'!AF:AF,'EPS Emissions'!$D:$D,'BAU Sector &amp; Region Breakout'!$C148,'EPS Emissions'!$C:$C,'BAU Sector &amp; Region Breakout'!$B148))</f>
        <v>36.025294600109198</v>
      </c>
      <c r="AF148" s="2">
        <f>IF($A148="GCAM",SUMIFS('GCAM By Region By Sector'!AF:AF,'GCAM By Region By Sector'!$C:$C,$C148,'GCAM By Region By Sector'!$B:$B,$B148)*10^3,SUMIFS('EPS Emissions'!AG:AG,'EPS Emissions'!$D:$D,'BAU Sector &amp; Region Breakout'!$C148,'EPS Emissions'!$C:$C,'BAU Sector &amp; Region Breakout'!$B148))</f>
        <v>35.777279191391855</v>
      </c>
      <c r="AG148" s="2">
        <f>IF($A148="GCAM",SUMIFS('GCAM By Region By Sector'!AG:AG,'GCAM By Region By Sector'!$C:$C,$C148,'GCAM By Region By Sector'!$B:$B,$B148)*10^3,SUMIFS('EPS Emissions'!AH:AH,'EPS Emissions'!$D:$D,'BAU Sector &amp; Region Breakout'!$C148,'EPS Emissions'!$C:$C,'BAU Sector &amp; Region Breakout'!$B148))</f>
        <v>35.529263782674505</v>
      </c>
      <c r="AH148" s="2">
        <f>IF($A148="GCAM",SUMIFS('GCAM By Region By Sector'!AH:AH,'GCAM By Region By Sector'!$C:$C,$C148,'GCAM By Region By Sector'!$B:$B,$B148)*10^3,SUMIFS('EPS Emissions'!AI:AI,'EPS Emissions'!$D:$D,'BAU Sector &amp; Region Breakout'!$C148,'EPS Emissions'!$C:$C,'BAU Sector &amp; Region Breakout'!$B148))</f>
        <v>35.281248373957155</v>
      </c>
    </row>
    <row r="149" spans="1:34" x14ac:dyDescent="0.35">
      <c r="A149" t="str">
        <f>VLOOKUP(B149,'BAU Global Total'!A$3:C$34,3,FALSE)</f>
        <v>GCAM</v>
      </c>
      <c r="B149" t="s">
        <v>29</v>
      </c>
      <c r="C149" t="s">
        <v>66</v>
      </c>
      <c r="D149" s="2">
        <f>IF($A149="GCAM",SUMIFS('GCAM By Region By Sector'!D:D,'GCAM By Region By Sector'!$C:$C,$C149,'GCAM By Region By Sector'!$B:$B,$B149)*10^3,SUMIFS('EPS Emissions'!E:E,'EPS Emissions'!$D:$D,'BAU Sector &amp; Region Breakout'!$C149,'EPS Emissions'!$C:$C,'BAU Sector &amp; Region Breakout'!$B149))</f>
        <v>0.35483892450000004</v>
      </c>
      <c r="E149" s="2">
        <f>IF($A149="GCAM",SUMIFS('GCAM By Region By Sector'!E:E,'GCAM By Region By Sector'!$C:$C,$C149,'GCAM By Region By Sector'!$B:$B,$B149)*10^3,SUMIFS('EPS Emissions'!F:F,'EPS Emissions'!$D:$D,'BAU Sector &amp; Region Breakout'!$C149,'EPS Emissions'!$C:$C,'BAU Sector &amp; Region Breakout'!$B149))</f>
        <v>0.35999614670000002</v>
      </c>
      <c r="F149" s="2">
        <f>IF($A149="GCAM",SUMIFS('GCAM By Region By Sector'!F:F,'GCAM By Region By Sector'!$C:$C,$C149,'GCAM By Region By Sector'!$B:$B,$B149)*10^3,SUMIFS('EPS Emissions'!G:G,'EPS Emissions'!$D:$D,'BAU Sector &amp; Region Breakout'!$C149,'EPS Emissions'!$C:$C,'BAU Sector &amp; Region Breakout'!$B149))</f>
        <v>0.3651533689</v>
      </c>
      <c r="G149" s="2">
        <f>IF($A149="GCAM",SUMIFS('GCAM By Region By Sector'!G:G,'GCAM By Region By Sector'!$C:$C,$C149,'GCAM By Region By Sector'!$B:$B,$B149)*10^3,SUMIFS('EPS Emissions'!H:H,'EPS Emissions'!$D:$D,'BAU Sector &amp; Region Breakout'!$C149,'EPS Emissions'!$C:$C,'BAU Sector &amp; Region Breakout'!$B149))</f>
        <v>0.37031059110000003</v>
      </c>
      <c r="H149" s="2">
        <f>IF($A149="GCAM",SUMIFS('GCAM By Region By Sector'!H:H,'GCAM By Region By Sector'!$C:$C,$C149,'GCAM By Region By Sector'!$B:$B,$B149)*10^3,SUMIFS('EPS Emissions'!I:I,'EPS Emissions'!$D:$D,'BAU Sector &amp; Region Breakout'!$C149,'EPS Emissions'!$C:$C,'BAU Sector &amp; Region Breakout'!$B149))</f>
        <v>0.37546781330000001</v>
      </c>
      <c r="I149" s="2">
        <f>IF($A149="GCAM",SUMIFS('GCAM By Region By Sector'!I:I,'GCAM By Region By Sector'!$C:$C,$C149,'GCAM By Region By Sector'!$B:$B,$B149)*10^3,SUMIFS('EPS Emissions'!J:J,'EPS Emissions'!$D:$D,'BAU Sector &amp; Region Breakout'!$C149,'EPS Emissions'!$C:$C,'BAU Sector &amp; Region Breakout'!$B149))</f>
        <v>0.38062503550000004</v>
      </c>
      <c r="J149" s="2">
        <f>IF($A149="GCAM",SUMIFS('GCAM By Region By Sector'!J:J,'GCAM By Region By Sector'!$C:$C,$C149,'GCAM By Region By Sector'!$B:$B,$B149)*10^3,SUMIFS('EPS Emissions'!K:K,'EPS Emissions'!$D:$D,'BAU Sector &amp; Region Breakout'!$C149,'EPS Emissions'!$C:$C,'BAU Sector &amp; Region Breakout'!$B149))</f>
        <v>0.39492349910000002</v>
      </c>
      <c r="K149" s="2">
        <f>IF($A149="GCAM",SUMIFS('GCAM By Region By Sector'!K:K,'GCAM By Region By Sector'!$C:$C,$C149,'GCAM By Region By Sector'!$B:$B,$B149)*10^3,SUMIFS('EPS Emissions'!L:L,'EPS Emissions'!$D:$D,'BAU Sector &amp; Region Breakout'!$C149,'EPS Emissions'!$C:$C,'BAU Sector &amp; Region Breakout'!$B149))</f>
        <v>0.4092219627</v>
      </c>
      <c r="L149" s="2">
        <f>IF($A149="GCAM",SUMIFS('GCAM By Region By Sector'!L:L,'GCAM By Region By Sector'!$C:$C,$C149,'GCAM By Region By Sector'!$B:$B,$B149)*10^3,SUMIFS('EPS Emissions'!M:M,'EPS Emissions'!$D:$D,'BAU Sector &amp; Region Breakout'!$C149,'EPS Emissions'!$C:$C,'BAU Sector &amp; Region Breakout'!$B149))</f>
        <v>0.42352042630000003</v>
      </c>
      <c r="M149" s="2">
        <f>IF($A149="GCAM",SUMIFS('GCAM By Region By Sector'!M:M,'GCAM By Region By Sector'!$C:$C,$C149,'GCAM By Region By Sector'!$B:$B,$B149)*10^3,SUMIFS('EPS Emissions'!N:N,'EPS Emissions'!$D:$D,'BAU Sector &amp; Region Breakout'!$C149,'EPS Emissions'!$C:$C,'BAU Sector &amp; Region Breakout'!$B149))</f>
        <v>0.43781888989999995</v>
      </c>
      <c r="N149" s="2">
        <f>IF($A149="GCAM",SUMIFS('GCAM By Region By Sector'!N:N,'GCAM By Region By Sector'!$C:$C,$C149,'GCAM By Region By Sector'!$B:$B,$B149)*10^3,SUMIFS('EPS Emissions'!O:O,'EPS Emissions'!$D:$D,'BAU Sector &amp; Region Breakout'!$C149,'EPS Emissions'!$C:$C,'BAU Sector &amp; Region Breakout'!$B149))</f>
        <v>0.45211735349999999</v>
      </c>
      <c r="O149" s="2">
        <f>IF($A149="GCAM",SUMIFS('GCAM By Region By Sector'!O:O,'GCAM By Region By Sector'!$C:$C,$C149,'GCAM By Region By Sector'!$B:$B,$B149)*10^3,SUMIFS('EPS Emissions'!P:P,'EPS Emissions'!$D:$D,'BAU Sector &amp; Region Breakout'!$C149,'EPS Emissions'!$C:$C,'BAU Sector &amp; Region Breakout'!$B149))</f>
        <v>0.4672273441</v>
      </c>
      <c r="P149" s="2">
        <f>IF($A149="GCAM",SUMIFS('GCAM By Region By Sector'!P:P,'GCAM By Region By Sector'!$C:$C,$C149,'GCAM By Region By Sector'!$B:$B,$B149)*10^3,SUMIFS('EPS Emissions'!Q:Q,'EPS Emissions'!$D:$D,'BAU Sector &amp; Region Breakout'!$C149,'EPS Emissions'!$C:$C,'BAU Sector &amp; Region Breakout'!$B149))</f>
        <v>0.48233733470000001</v>
      </c>
      <c r="Q149" s="2">
        <f>IF($A149="GCAM",SUMIFS('GCAM By Region By Sector'!Q:Q,'GCAM By Region By Sector'!$C:$C,$C149,'GCAM By Region By Sector'!$B:$B,$B149)*10^3,SUMIFS('EPS Emissions'!R:R,'EPS Emissions'!$D:$D,'BAU Sector &amp; Region Breakout'!$C149,'EPS Emissions'!$C:$C,'BAU Sector &amp; Region Breakout'!$B149))</f>
        <v>0.49744732530000008</v>
      </c>
      <c r="R149" s="2">
        <f>IF($A149="GCAM",SUMIFS('GCAM By Region By Sector'!R:R,'GCAM By Region By Sector'!$C:$C,$C149,'GCAM By Region By Sector'!$B:$B,$B149)*10^3,SUMIFS('EPS Emissions'!S:S,'EPS Emissions'!$D:$D,'BAU Sector &amp; Region Breakout'!$C149,'EPS Emissions'!$C:$C,'BAU Sector &amp; Region Breakout'!$B149))</f>
        <v>0.51255731589999998</v>
      </c>
      <c r="S149" s="2">
        <f>IF($A149="GCAM",SUMIFS('GCAM By Region By Sector'!S:S,'GCAM By Region By Sector'!$C:$C,$C149,'GCAM By Region By Sector'!$B:$B,$B149)*10^3,SUMIFS('EPS Emissions'!T:T,'EPS Emissions'!$D:$D,'BAU Sector &amp; Region Breakout'!$C149,'EPS Emissions'!$C:$C,'BAU Sector &amp; Region Breakout'!$B149))</f>
        <v>0.52766730650000004</v>
      </c>
      <c r="T149" s="2">
        <f>IF($A149="GCAM",SUMIFS('GCAM By Region By Sector'!T:T,'GCAM By Region By Sector'!$C:$C,$C149,'GCAM By Region By Sector'!$B:$B,$B149)*10^3,SUMIFS('EPS Emissions'!U:U,'EPS Emissions'!$D:$D,'BAU Sector &amp; Region Breakout'!$C149,'EPS Emissions'!$C:$C,'BAU Sector &amp; Region Breakout'!$B149))</f>
        <v>0.54785073400000006</v>
      </c>
      <c r="U149" s="2">
        <f>IF($A149="GCAM",SUMIFS('GCAM By Region By Sector'!U:U,'GCAM By Region By Sector'!$C:$C,$C149,'GCAM By Region By Sector'!$B:$B,$B149)*10^3,SUMIFS('EPS Emissions'!V:V,'EPS Emissions'!$D:$D,'BAU Sector &amp; Region Breakout'!$C149,'EPS Emissions'!$C:$C,'BAU Sector &amp; Region Breakout'!$B149))</f>
        <v>0.56803416150000008</v>
      </c>
      <c r="V149" s="2">
        <f>IF($A149="GCAM",SUMIFS('GCAM By Region By Sector'!V:V,'GCAM By Region By Sector'!$C:$C,$C149,'GCAM By Region By Sector'!$B:$B,$B149)*10^3,SUMIFS('EPS Emissions'!W:W,'EPS Emissions'!$D:$D,'BAU Sector &amp; Region Breakout'!$C149,'EPS Emissions'!$C:$C,'BAU Sector &amp; Region Breakout'!$B149))</f>
        <v>0.5882175890000001</v>
      </c>
      <c r="W149" s="2">
        <f>IF($A149="GCAM",SUMIFS('GCAM By Region By Sector'!W:W,'GCAM By Region By Sector'!$C:$C,$C149,'GCAM By Region By Sector'!$B:$B,$B149)*10^3,SUMIFS('EPS Emissions'!X:X,'EPS Emissions'!$D:$D,'BAU Sector &amp; Region Breakout'!$C149,'EPS Emissions'!$C:$C,'BAU Sector &amp; Region Breakout'!$B149))</f>
        <v>0.6084010165</v>
      </c>
      <c r="X149" s="2">
        <f>IF($A149="GCAM",SUMIFS('GCAM By Region By Sector'!X:X,'GCAM By Region By Sector'!$C:$C,$C149,'GCAM By Region By Sector'!$B:$B,$B149)*10^3,SUMIFS('EPS Emissions'!Y:Y,'EPS Emissions'!$D:$D,'BAU Sector &amp; Region Breakout'!$C149,'EPS Emissions'!$C:$C,'BAU Sector &amp; Region Breakout'!$B149))</f>
        <v>0.62858444400000002</v>
      </c>
      <c r="Y149" s="2">
        <f>IF($A149="GCAM",SUMIFS('GCAM By Region By Sector'!Y:Y,'GCAM By Region By Sector'!$C:$C,$C149,'GCAM By Region By Sector'!$B:$B,$B149)*10^3,SUMIFS('EPS Emissions'!Z:Z,'EPS Emissions'!$D:$D,'BAU Sector &amp; Region Breakout'!$C149,'EPS Emissions'!$C:$C,'BAU Sector &amp; Region Breakout'!$B149))</f>
        <v>0.64683550890000008</v>
      </c>
      <c r="Z149" s="2">
        <f>IF($A149="GCAM",SUMIFS('GCAM By Region By Sector'!Z:Z,'GCAM By Region By Sector'!$C:$C,$C149,'GCAM By Region By Sector'!$B:$B,$B149)*10^3,SUMIFS('EPS Emissions'!AA:AA,'EPS Emissions'!$D:$D,'BAU Sector &amp; Region Breakout'!$C149,'EPS Emissions'!$C:$C,'BAU Sector &amp; Region Breakout'!$B149))</f>
        <v>0.66508657380000002</v>
      </c>
      <c r="AA149" s="2">
        <f>IF($A149="GCAM",SUMIFS('GCAM By Region By Sector'!AA:AA,'GCAM By Region By Sector'!$C:$C,$C149,'GCAM By Region By Sector'!$B:$B,$B149)*10^3,SUMIFS('EPS Emissions'!AB:AB,'EPS Emissions'!$D:$D,'BAU Sector &amp; Region Breakout'!$C149,'EPS Emissions'!$C:$C,'BAU Sector &amp; Region Breakout'!$B149))</f>
        <v>0.68333763869999997</v>
      </c>
      <c r="AB149" s="2">
        <f>IF($A149="GCAM",SUMIFS('GCAM By Region By Sector'!AB:AB,'GCAM By Region By Sector'!$C:$C,$C149,'GCAM By Region By Sector'!$B:$B,$B149)*10^3,SUMIFS('EPS Emissions'!AC:AC,'EPS Emissions'!$D:$D,'BAU Sector &amp; Region Breakout'!$C149,'EPS Emissions'!$C:$C,'BAU Sector &amp; Region Breakout'!$B149))</f>
        <v>0.70158870359999992</v>
      </c>
      <c r="AC149" s="2">
        <f>IF($A149="GCAM",SUMIFS('GCAM By Region By Sector'!AC:AC,'GCAM By Region By Sector'!$C:$C,$C149,'GCAM By Region By Sector'!$B:$B,$B149)*10^3,SUMIFS('EPS Emissions'!AD:AD,'EPS Emissions'!$D:$D,'BAU Sector &amp; Region Breakout'!$C149,'EPS Emissions'!$C:$C,'BAU Sector &amp; Region Breakout'!$B149))</f>
        <v>0.71983976849999998</v>
      </c>
      <c r="AD149" s="2">
        <f>IF($A149="GCAM",SUMIFS('GCAM By Region By Sector'!AD:AD,'GCAM By Region By Sector'!$C:$C,$C149,'GCAM By Region By Sector'!$B:$B,$B149)*10^3,SUMIFS('EPS Emissions'!AE:AE,'EPS Emissions'!$D:$D,'BAU Sector &amp; Region Breakout'!$C149,'EPS Emissions'!$C:$C,'BAU Sector &amp; Region Breakout'!$B149))</f>
        <v>0.73550454999999992</v>
      </c>
      <c r="AE149" s="2">
        <f>IF($A149="GCAM",SUMIFS('GCAM By Region By Sector'!AE:AE,'GCAM By Region By Sector'!$C:$C,$C149,'GCAM By Region By Sector'!$B:$B,$B149)*10^3,SUMIFS('EPS Emissions'!AF:AF,'EPS Emissions'!$D:$D,'BAU Sector &amp; Region Breakout'!$C149,'EPS Emissions'!$C:$C,'BAU Sector &amp; Region Breakout'!$B149))</f>
        <v>0.75116933149999998</v>
      </c>
      <c r="AF149" s="2">
        <f>IF($A149="GCAM",SUMIFS('GCAM By Region By Sector'!AF:AF,'GCAM By Region By Sector'!$C:$C,$C149,'GCAM By Region By Sector'!$B:$B,$B149)*10^3,SUMIFS('EPS Emissions'!AG:AG,'EPS Emissions'!$D:$D,'BAU Sector &amp; Region Breakout'!$C149,'EPS Emissions'!$C:$C,'BAU Sector &amp; Region Breakout'!$B149))</f>
        <v>0.76683411299999993</v>
      </c>
      <c r="AG149" s="2">
        <f>IF($A149="GCAM",SUMIFS('GCAM By Region By Sector'!AG:AG,'GCAM By Region By Sector'!$C:$C,$C149,'GCAM By Region By Sector'!$B:$B,$B149)*10^3,SUMIFS('EPS Emissions'!AH:AH,'EPS Emissions'!$D:$D,'BAU Sector &amp; Region Breakout'!$C149,'EPS Emissions'!$C:$C,'BAU Sector &amp; Region Breakout'!$B149))</f>
        <v>0.78249889449999999</v>
      </c>
      <c r="AH149" s="2">
        <f>IF($A149="GCAM",SUMIFS('GCAM By Region By Sector'!AH:AH,'GCAM By Region By Sector'!$C:$C,$C149,'GCAM By Region By Sector'!$B:$B,$B149)*10^3,SUMIFS('EPS Emissions'!AI:AI,'EPS Emissions'!$D:$D,'BAU Sector &amp; Region Breakout'!$C149,'EPS Emissions'!$C:$C,'BAU Sector &amp; Region Breakout'!$B149))</f>
        <v>0.79816367599999993</v>
      </c>
    </row>
    <row r="150" spans="1:34" x14ac:dyDescent="0.35">
      <c r="A150" t="str">
        <f>VLOOKUP(B150,'BAU Global Total'!A$3:C$34,3,FALSE)</f>
        <v>GCAM</v>
      </c>
      <c r="B150" t="s">
        <v>29</v>
      </c>
      <c r="C150" t="s">
        <v>67</v>
      </c>
      <c r="D150" s="2">
        <f>IF($A150="GCAM",SUMIFS('GCAM By Region By Sector'!D:D,'GCAM By Region By Sector'!$C:$C,$C150,'GCAM By Region By Sector'!$B:$B,$B150)*10^3,SUMIFS('EPS Emissions'!E:E,'EPS Emissions'!$D:$D,'BAU Sector &amp; Region Breakout'!$C150,'EPS Emissions'!$C:$C,'BAU Sector &amp; Region Breakout'!$B150))</f>
        <v>35.154646930479196</v>
      </c>
      <c r="E150" s="2">
        <f>IF($A150="GCAM",SUMIFS('GCAM By Region By Sector'!E:E,'GCAM By Region By Sector'!$C:$C,$C150,'GCAM By Region By Sector'!$B:$B,$B150)*10^3,SUMIFS('EPS Emissions'!F:F,'EPS Emissions'!$D:$D,'BAU Sector &amp; Region Breakout'!$C150,'EPS Emissions'!$C:$C,'BAU Sector &amp; Region Breakout'!$B150))</f>
        <v>35.143226057539579</v>
      </c>
      <c r="F150" s="2">
        <f>IF($A150="GCAM",SUMIFS('GCAM By Region By Sector'!F:F,'GCAM By Region By Sector'!$C:$C,$C150,'GCAM By Region By Sector'!$B:$B,$B150)*10^3,SUMIFS('EPS Emissions'!G:G,'EPS Emissions'!$D:$D,'BAU Sector &amp; Region Breakout'!$C150,'EPS Emissions'!$C:$C,'BAU Sector &amp; Region Breakout'!$B150))</f>
        <v>35.131805184599948</v>
      </c>
      <c r="G150" s="2">
        <f>IF($A150="GCAM",SUMIFS('GCAM By Region By Sector'!G:G,'GCAM By Region By Sector'!$C:$C,$C150,'GCAM By Region By Sector'!$B:$B,$B150)*10^3,SUMIFS('EPS Emissions'!H:H,'EPS Emissions'!$D:$D,'BAU Sector &amp; Region Breakout'!$C150,'EPS Emissions'!$C:$C,'BAU Sector &amp; Region Breakout'!$B150))</f>
        <v>35.120384311660324</v>
      </c>
      <c r="H150" s="2">
        <f>IF($A150="GCAM",SUMIFS('GCAM By Region By Sector'!H:H,'GCAM By Region By Sector'!$C:$C,$C150,'GCAM By Region By Sector'!$B:$B,$B150)*10^3,SUMIFS('EPS Emissions'!I:I,'EPS Emissions'!$D:$D,'BAU Sector &amp; Region Breakout'!$C150,'EPS Emissions'!$C:$C,'BAU Sector &amp; Region Breakout'!$B150))</f>
        <v>35.1089634387207</v>
      </c>
      <c r="I150" s="2">
        <f>IF($A150="GCAM",SUMIFS('GCAM By Region By Sector'!I:I,'GCAM By Region By Sector'!$C:$C,$C150,'GCAM By Region By Sector'!$B:$B,$B150)*10^3,SUMIFS('EPS Emissions'!J:J,'EPS Emissions'!$D:$D,'BAU Sector &amp; Region Breakout'!$C150,'EPS Emissions'!$C:$C,'BAU Sector &amp; Region Breakout'!$B150))</f>
        <v>35.097542565781076</v>
      </c>
      <c r="J150" s="2">
        <f>IF($A150="GCAM",SUMIFS('GCAM By Region By Sector'!J:J,'GCAM By Region By Sector'!$C:$C,$C150,'GCAM By Region By Sector'!$B:$B,$B150)*10^3,SUMIFS('EPS Emissions'!K:K,'EPS Emissions'!$D:$D,'BAU Sector &amp; Region Breakout'!$C150,'EPS Emissions'!$C:$C,'BAU Sector &amp; Region Breakout'!$B150))</f>
        <v>35.173239572220112</v>
      </c>
      <c r="K150" s="2">
        <f>IF($A150="GCAM",SUMIFS('GCAM By Region By Sector'!K:K,'GCAM By Region By Sector'!$C:$C,$C150,'GCAM By Region By Sector'!$B:$B,$B150)*10^3,SUMIFS('EPS Emissions'!L:L,'EPS Emissions'!$D:$D,'BAU Sector &amp; Region Breakout'!$C150,'EPS Emissions'!$C:$C,'BAU Sector &amp; Region Breakout'!$B150))</f>
        <v>35.248936578659148</v>
      </c>
      <c r="L150" s="2">
        <f>IF($A150="GCAM",SUMIFS('GCAM By Region By Sector'!L:L,'GCAM By Region By Sector'!$C:$C,$C150,'GCAM By Region By Sector'!$B:$B,$B150)*10^3,SUMIFS('EPS Emissions'!M:M,'EPS Emissions'!$D:$D,'BAU Sector &amp; Region Breakout'!$C150,'EPS Emissions'!$C:$C,'BAU Sector &amp; Region Breakout'!$B150))</f>
        <v>35.324633585098177</v>
      </c>
      <c r="M150" s="2">
        <f>IF($A150="GCAM",SUMIFS('GCAM By Region By Sector'!M:M,'GCAM By Region By Sector'!$C:$C,$C150,'GCAM By Region By Sector'!$B:$B,$B150)*10^3,SUMIFS('EPS Emissions'!N:N,'EPS Emissions'!$D:$D,'BAU Sector &amp; Region Breakout'!$C150,'EPS Emissions'!$C:$C,'BAU Sector &amp; Region Breakout'!$B150))</f>
        <v>35.400330591537212</v>
      </c>
      <c r="N150" s="2">
        <f>IF($A150="GCAM",SUMIFS('GCAM By Region By Sector'!N:N,'GCAM By Region By Sector'!$C:$C,$C150,'GCAM By Region By Sector'!$B:$B,$B150)*10^3,SUMIFS('EPS Emissions'!O:O,'EPS Emissions'!$D:$D,'BAU Sector &amp; Region Breakout'!$C150,'EPS Emissions'!$C:$C,'BAU Sector &amp; Region Breakout'!$B150))</f>
        <v>35.476027597976255</v>
      </c>
      <c r="O150" s="2">
        <f>IF($A150="GCAM",SUMIFS('GCAM By Region By Sector'!O:O,'GCAM By Region By Sector'!$C:$C,$C150,'GCAM By Region By Sector'!$B:$B,$B150)*10^3,SUMIFS('EPS Emissions'!P:P,'EPS Emissions'!$D:$D,'BAU Sector &amp; Region Breakout'!$C150,'EPS Emissions'!$C:$C,'BAU Sector &amp; Region Breakout'!$B150))</f>
        <v>35.504273764406548</v>
      </c>
      <c r="P150" s="2">
        <f>IF($A150="GCAM",SUMIFS('GCAM By Region By Sector'!P:P,'GCAM By Region By Sector'!$C:$C,$C150,'GCAM By Region By Sector'!$B:$B,$B150)*10^3,SUMIFS('EPS Emissions'!Q:Q,'EPS Emissions'!$D:$D,'BAU Sector &amp; Region Breakout'!$C150,'EPS Emissions'!$C:$C,'BAU Sector &amp; Region Breakout'!$B150))</f>
        <v>35.532519930836841</v>
      </c>
      <c r="Q150" s="2">
        <f>IF($A150="GCAM",SUMIFS('GCAM By Region By Sector'!Q:Q,'GCAM By Region By Sector'!$C:$C,$C150,'GCAM By Region By Sector'!$B:$B,$B150)*10^3,SUMIFS('EPS Emissions'!R:R,'EPS Emissions'!$D:$D,'BAU Sector &amp; Region Breakout'!$C150,'EPS Emissions'!$C:$C,'BAU Sector &amp; Region Breakout'!$B150))</f>
        <v>35.560766097267148</v>
      </c>
      <c r="R150" s="2">
        <f>IF($A150="GCAM",SUMIFS('GCAM By Region By Sector'!R:R,'GCAM By Region By Sector'!$C:$C,$C150,'GCAM By Region By Sector'!$B:$B,$B150)*10^3,SUMIFS('EPS Emissions'!S:S,'EPS Emissions'!$D:$D,'BAU Sector &amp; Region Breakout'!$C150,'EPS Emissions'!$C:$C,'BAU Sector &amp; Region Breakout'!$B150))</f>
        <v>35.589012263697441</v>
      </c>
      <c r="S150" s="2">
        <f>IF($A150="GCAM",SUMIFS('GCAM By Region By Sector'!S:S,'GCAM By Region By Sector'!$C:$C,$C150,'GCAM By Region By Sector'!$B:$B,$B150)*10^3,SUMIFS('EPS Emissions'!T:T,'EPS Emissions'!$D:$D,'BAU Sector &amp; Region Breakout'!$C150,'EPS Emissions'!$C:$C,'BAU Sector &amp; Region Breakout'!$B150))</f>
        <v>35.617258430127741</v>
      </c>
      <c r="T150" s="2">
        <f>IF($A150="GCAM",SUMIFS('GCAM By Region By Sector'!T:T,'GCAM By Region By Sector'!$C:$C,$C150,'GCAM By Region By Sector'!$B:$B,$B150)*10^3,SUMIFS('EPS Emissions'!U:U,'EPS Emissions'!$D:$D,'BAU Sector &amp; Region Breakout'!$C150,'EPS Emissions'!$C:$C,'BAU Sector &amp; Region Breakout'!$B150))</f>
        <v>35.551171769601616</v>
      </c>
      <c r="U150" s="2">
        <f>IF($A150="GCAM",SUMIFS('GCAM By Region By Sector'!U:U,'GCAM By Region By Sector'!$C:$C,$C150,'GCAM By Region By Sector'!$B:$B,$B150)*10^3,SUMIFS('EPS Emissions'!V:V,'EPS Emissions'!$D:$D,'BAU Sector &amp; Region Breakout'!$C150,'EPS Emissions'!$C:$C,'BAU Sector &amp; Region Breakout'!$B150))</f>
        <v>35.485085109075499</v>
      </c>
      <c r="V150" s="2">
        <f>IF($A150="GCAM",SUMIFS('GCAM By Region By Sector'!V:V,'GCAM By Region By Sector'!$C:$C,$C150,'GCAM By Region By Sector'!$B:$B,$B150)*10^3,SUMIFS('EPS Emissions'!W:W,'EPS Emissions'!$D:$D,'BAU Sector &amp; Region Breakout'!$C150,'EPS Emissions'!$C:$C,'BAU Sector &amp; Region Breakout'!$B150))</f>
        <v>35.418998448549388</v>
      </c>
      <c r="W150" s="2">
        <f>IF($A150="GCAM",SUMIFS('GCAM By Region By Sector'!W:W,'GCAM By Region By Sector'!$C:$C,$C150,'GCAM By Region By Sector'!$B:$B,$B150)*10^3,SUMIFS('EPS Emissions'!X:X,'EPS Emissions'!$D:$D,'BAU Sector &amp; Region Breakout'!$C150,'EPS Emissions'!$C:$C,'BAU Sector &amp; Region Breakout'!$B150))</f>
        <v>35.352911788023263</v>
      </c>
      <c r="X150" s="2">
        <f>IF($A150="GCAM",SUMIFS('GCAM By Region By Sector'!X:X,'GCAM By Region By Sector'!$C:$C,$C150,'GCAM By Region By Sector'!$B:$B,$B150)*10^3,SUMIFS('EPS Emissions'!Y:Y,'EPS Emissions'!$D:$D,'BAU Sector &amp; Region Breakout'!$C150,'EPS Emissions'!$C:$C,'BAU Sector &amp; Region Breakout'!$B150))</f>
        <v>35.286825127497146</v>
      </c>
      <c r="Y150" s="2">
        <f>IF($A150="GCAM",SUMIFS('GCAM By Region By Sector'!Y:Y,'GCAM By Region By Sector'!$C:$C,$C150,'GCAM By Region By Sector'!$B:$B,$B150)*10^3,SUMIFS('EPS Emissions'!Z:Z,'EPS Emissions'!$D:$D,'BAU Sector &amp; Region Breakout'!$C150,'EPS Emissions'!$C:$C,'BAU Sector &amp; Region Breakout'!$B150))</f>
        <v>35.370090480435827</v>
      </c>
      <c r="Z150" s="2">
        <f>IF($A150="GCAM",SUMIFS('GCAM By Region By Sector'!Z:Z,'GCAM By Region By Sector'!$C:$C,$C150,'GCAM By Region By Sector'!$B:$B,$B150)*10^3,SUMIFS('EPS Emissions'!AA:AA,'EPS Emissions'!$D:$D,'BAU Sector &amp; Region Breakout'!$C150,'EPS Emissions'!$C:$C,'BAU Sector &amp; Region Breakout'!$B150))</f>
        <v>35.453355833374523</v>
      </c>
      <c r="AA150" s="2">
        <f>IF($A150="GCAM",SUMIFS('GCAM By Region By Sector'!AA:AA,'GCAM By Region By Sector'!$C:$C,$C150,'GCAM By Region By Sector'!$B:$B,$B150)*10^3,SUMIFS('EPS Emissions'!AB:AB,'EPS Emissions'!$D:$D,'BAU Sector &amp; Region Breakout'!$C150,'EPS Emissions'!$C:$C,'BAU Sector &amp; Region Breakout'!$B150))</f>
        <v>35.536621186313205</v>
      </c>
      <c r="AB150" s="2">
        <f>IF($A150="GCAM",SUMIFS('GCAM By Region By Sector'!AB:AB,'GCAM By Region By Sector'!$C:$C,$C150,'GCAM By Region By Sector'!$B:$B,$B150)*10^3,SUMIFS('EPS Emissions'!AC:AC,'EPS Emissions'!$D:$D,'BAU Sector &amp; Region Breakout'!$C150,'EPS Emissions'!$C:$C,'BAU Sector &amp; Region Breakout'!$B150))</f>
        <v>35.619886539251894</v>
      </c>
      <c r="AC150" s="2">
        <f>IF($A150="GCAM",SUMIFS('GCAM By Region By Sector'!AC:AC,'GCAM By Region By Sector'!$C:$C,$C150,'GCAM By Region By Sector'!$B:$B,$B150)*10^3,SUMIFS('EPS Emissions'!AD:AD,'EPS Emissions'!$D:$D,'BAU Sector &amp; Region Breakout'!$C150,'EPS Emissions'!$C:$C,'BAU Sector &amp; Region Breakout'!$B150))</f>
        <v>35.703151892190583</v>
      </c>
      <c r="AD150" s="2">
        <f>IF($A150="GCAM",SUMIFS('GCAM By Region By Sector'!AD:AD,'GCAM By Region By Sector'!$C:$C,$C150,'GCAM By Region By Sector'!$B:$B,$B150)*10^3,SUMIFS('EPS Emissions'!AE:AE,'EPS Emissions'!$D:$D,'BAU Sector &amp; Region Breakout'!$C150,'EPS Emissions'!$C:$C,'BAU Sector &amp; Region Breakout'!$B150))</f>
        <v>35.742942648308443</v>
      </c>
      <c r="AE150" s="2">
        <f>IF($A150="GCAM",SUMIFS('GCAM By Region By Sector'!AE:AE,'GCAM By Region By Sector'!$C:$C,$C150,'GCAM By Region By Sector'!$B:$B,$B150)*10^3,SUMIFS('EPS Emissions'!AF:AF,'EPS Emissions'!$D:$D,'BAU Sector &amp; Region Breakout'!$C150,'EPS Emissions'!$C:$C,'BAU Sector &amp; Region Breakout'!$B150))</f>
        <v>35.782733404426303</v>
      </c>
      <c r="AF150" s="2">
        <f>IF($A150="GCAM",SUMIFS('GCAM By Region By Sector'!AF:AF,'GCAM By Region By Sector'!$C:$C,$C150,'GCAM By Region By Sector'!$B:$B,$B150)*10^3,SUMIFS('EPS Emissions'!AG:AG,'EPS Emissions'!$D:$D,'BAU Sector &amp; Region Breakout'!$C150,'EPS Emissions'!$C:$C,'BAU Sector &amp; Region Breakout'!$B150))</f>
        <v>35.82252416054417</v>
      </c>
      <c r="AG150" s="2">
        <f>IF($A150="GCAM",SUMIFS('GCAM By Region By Sector'!AG:AG,'GCAM By Region By Sector'!$C:$C,$C150,'GCAM By Region By Sector'!$B:$B,$B150)*10^3,SUMIFS('EPS Emissions'!AH:AH,'EPS Emissions'!$D:$D,'BAU Sector &amp; Region Breakout'!$C150,'EPS Emissions'!$C:$C,'BAU Sector &amp; Region Breakout'!$B150))</f>
        <v>35.862314916662029</v>
      </c>
      <c r="AH150" s="2">
        <f>IF($A150="GCAM",SUMIFS('GCAM By Region By Sector'!AH:AH,'GCAM By Region By Sector'!$C:$C,$C150,'GCAM By Region By Sector'!$B:$B,$B150)*10^3,SUMIFS('EPS Emissions'!AI:AI,'EPS Emissions'!$D:$D,'BAU Sector &amp; Region Breakout'!$C150,'EPS Emissions'!$C:$C,'BAU Sector &amp; Region Breakout'!$B150))</f>
        <v>35.902105672779889</v>
      </c>
    </row>
    <row r="151" spans="1:34" x14ac:dyDescent="0.35">
      <c r="A151" t="str">
        <f>VLOOKUP(B151,'BAU Global Total'!A$3:C$34,3,FALSE)</f>
        <v>GCAM</v>
      </c>
      <c r="B151" t="s">
        <v>29</v>
      </c>
      <c r="C151" t="s">
        <v>68</v>
      </c>
      <c r="D151" s="2">
        <f>IF($A151="GCAM",SUMIFS('GCAM By Region By Sector'!D:D,'GCAM By Region By Sector'!$C:$C,$C151,'GCAM By Region By Sector'!$B:$B,$B151)*10^3,SUMIFS('EPS Emissions'!E:E,'EPS Emissions'!$D:$D,'BAU Sector &amp; Region Breakout'!$C151,'EPS Emissions'!$C:$C,'BAU Sector &amp; Region Breakout'!$B151))</f>
        <v>0.91764894513999995</v>
      </c>
      <c r="E151" s="2">
        <f>IF($A151="GCAM",SUMIFS('GCAM By Region By Sector'!E:E,'GCAM By Region By Sector'!$C:$C,$C151,'GCAM By Region By Sector'!$B:$B,$B151)*10^3,SUMIFS('EPS Emissions'!F:F,'EPS Emissions'!$D:$D,'BAU Sector &amp; Region Breakout'!$C151,'EPS Emissions'!$C:$C,'BAU Sector &amp; Region Breakout'!$B151))</f>
        <v>0.92619811928599993</v>
      </c>
      <c r="F151" s="2">
        <f>IF($A151="GCAM",SUMIFS('GCAM By Region By Sector'!F:F,'GCAM By Region By Sector'!$C:$C,$C151,'GCAM By Region By Sector'!$B:$B,$B151)*10^3,SUMIFS('EPS Emissions'!G:G,'EPS Emissions'!$D:$D,'BAU Sector &amp; Region Breakout'!$C151,'EPS Emissions'!$C:$C,'BAU Sector &amp; Region Breakout'!$B151))</f>
        <v>0.93474729343199991</v>
      </c>
      <c r="G151" s="2">
        <f>IF($A151="GCAM",SUMIFS('GCAM By Region By Sector'!G:G,'GCAM By Region By Sector'!$C:$C,$C151,'GCAM By Region By Sector'!$B:$B,$B151)*10^3,SUMIFS('EPS Emissions'!H:H,'EPS Emissions'!$D:$D,'BAU Sector &amp; Region Breakout'!$C151,'EPS Emissions'!$C:$C,'BAU Sector &amp; Region Breakout'!$B151))</f>
        <v>0.94329646757800001</v>
      </c>
      <c r="H151" s="2">
        <f>IF($A151="GCAM",SUMIFS('GCAM By Region By Sector'!H:H,'GCAM By Region By Sector'!$C:$C,$C151,'GCAM By Region By Sector'!$B:$B,$B151)*10^3,SUMIFS('EPS Emissions'!I:I,'EPS Emissions'!$D:$D,'BAU Sector &amp; Region Breakout'!$C151,'EPS Emissions'!$C:$C,'BAU Sector &amp; Region Breakout'!$B151))</f>
        <v>0.95184564172399999</v>
      </c>
      <c r="I151" s="2">
        <f>IF($A151="GCAM",SUMIFS('GCAM By Region By Sector'!I:I,'GCAM By Region By Sector'!$C:$C,$C151,'GCAM By Region By Sector'!$B:$B,$B151)*10^3,SUMIFS('EPS Emissions'!J:J,'EPS Emissions'!$D:$D,'BAU Sector &amp; Region Breakout'!$C151,'EPS Emissions'!$C:$C,'BAU Sector &amp; Region Breakout'!$B151))</f>
        <v>0.96039481586999997</v>
      </c>
      <c r="J151" s="2">
        <f>IF($A151="GCAM",SUMIFS('GCAM By Region By Sector'!J:J,'GCAM By Region By Sector'!$C:$C,$C151,'GCAM By Region By Sector'!$B:$B,$B151)*10^3,SUMIFS('EPS Emissions'!K:K,'EPS Emissions'!$D:$D,'BAU Sector &amp; Region Breakout'!$C151,'EPS Emissions'!$C:$C,'BAU Sector &amp; Region Breakout'!$B151))</f>
        <v>0.97385832065599998</v>
      </c>
      <c r="K151" s="2">
        <f>IF($A151="GCAM",SUMIFS('GCAM By Region By Sector'!K:K,'GCAM By Region By Sector'!$C:$C,$C151,'GCAM By Region By Sector'!$B:$B,$B151)*10^3,SUMIFS('EPS Emissions'!L:L,'EPS Emissions'!$D:$D,'BAU Sector &amp; Region Breakout'!$C151,'EPS Emissions'!$C:$C,'BAU Sector &amp; Region Breakout'!$B151))</f>
        <v>0.98732182544199987</v>
      </c>
      <c r="L151" s="2">
        <f>IF($A151="GCAM",SUMIFS('GCAM By Region By Sector'!L:L,'GCAM By Region By Sector'!$C:$C,$C151,'GCAM By Region By Sector'!$B:$B,$B151)*10^3,SUMIFS('EPS Emissions'!M:M,'EPS Emissions'!$D:$D,'BAU Sector &amp; Region Breakout'!$C151,'EPS Emissions'!$C:$C,'BAU Sector &amp; Region Breakout'!$B151))</f>
        <v>1.0007853302279999</v>
      </c>
      <c r="M151" s="2">
        <f>IF($A151="GCAM",SUMIFS('GCAM By Region By Sector'!M:M,'GCAM By Region By Sector'!$C:$C,$C151,'GCAM By Region By Sector'!$B:$B,$B151)*10^3,SUMIFS('EPS Emissions'!N:N,'EPS Emissions'!$D:$D,'BAU Sector &amp; Region Breakout'!$C151,'EPS Emissions'!$C:$C,'BAU Sector &amp; Region Breakout'!$B151))</f>
        <v>1.014248835014</v>
      </c>
      <c r="N151" s="2">
        <f>IF($A151="GCAM",SUMIFS('GCAM By Region By Sector'!N:N,'GCAM By Region By Sector'!$C:$C,$C151,'GCAM By Region By Sector'!$B:$B,$B151)*10^3,SUMIFS('EPS Emissions'!O:O,'EPS Emissions'!$D:$D,'BAU Sector &amp; Region Breakout'!$C151,'EPS Emissions'!$C:$C,'BAU Sector &amp; Region Breakout'!$B151))</f>
        <v>1.0277123397999999</v>
      </c>
      <c r="O151" s="2">
        <f>IF($A151="GCAM",SUMIFS('GCAM By Region By Sector'!O:O,'GCAM By Region By Sector'!$C:$C,$C151,'GCAM By Region By Sector'!$B:$B,$B151)*10^3,SUMIFS('EPS Emissions'!P:P,'EPS Emissions'!$D:$D,'BAU Sector &amp; Region Breakout'!$C151,'EPS Emissions'!$C:$C,'BAU Sector &amp; Region Breakout'!$B151))</f>
        <v>1.044451026862</v>
      </c>
      <c r="P151" s="2">
        <f>IF($A151="GCAM",SUMIFS('GCAM By Region By Sector'!P:P,'GCAM By Region By Sector'!$C:$C,$C151,'GCAM By Region By Sector'!$B:$B,$B151)*10^3,SUMIFS('EPS Emissions'!Q:Q,'EPS Emissions'!$D:$D,'BAU Sector &amp; Region Breakout'!$C151,'EPS Emissions'!$C:$C,'BAU Sector &amp; Region Breakout'!$B151))</f>
        <v>1.0611897139239999</v>
      </c>
      <c r="Q151" s="2">
        <f>IF($A151="GCAM",SUMIFS('GCAM By Region By Sector'!Q:Q,'GCAM By Region By Sector'!$C:$C,$C151,'GCAM By Region By Sector'!$B:$B,$B151)*10^3,SUMIFS('EPS Emissions'!R:R,'EPS Emissions'!$D:$D,'BAU Sector &amp; Region Breakout'!$C151,'EPS Emissions'!$C:$C,'BAU Sector &amp; Region Breakout'!$B151))</f>
        <v>1.077928400986</v>
      </c>
      <c r="R151" s="2">
        <f>IF($A151="GCAM",SUMIFS('GCAM By Region By Sector'!R:R,'GCAM By Region By Sector'!$C:$C,$C151,'GCAM By Region By Sector'!$B:$B,$B151)*10^3,SUMIFS('EPS Emissions'!S:S,'EPS Emissions'!$D:$D,'BAU Sector &amp; Region Breakout'!$C151,'EPS Emissions'!$C:$C,'BAU Sector &amp; Region Breakout'!$B151))</f>
        <v>1.0946670880480001</v>
      </c>
      <c r="S151" s="2">
        <f>IF($A151="GCAM",SUMIFS('GCAM By Region By Sector'!S:S,'GCAM By Region By Sector'!$C:$C,$C151,'GCAM By Region By Sector'!$B:$B,$B151)*10^3,SUMIFS('EPS Emissions'!T:T,'EPS Emissions'!$D:$D,'BAU Sector &amp; Region Breakout'!$C151,'EPS Emissions'!$C:$C,'BAU Sector &amp; Region Breakout'!$B151))</f>
        <v>1.1114057751099999</v>
      </c>
      <c r="T151" s="2">
        <f>IF($A151="GCAM",SUMIFS('GCAM By Region By Sector'!T:T,'GCAM By Region By Sector'!$C:$C,$C151,'GCAM By Region By Sector'!$B:$B,$B151)*10^3,SUMIFS('EPS Emissions'!U:U,'EPS Emissions'!$D:$D,'BAU Sector &amp; Region Breakout'!$C151,'EPS Emissions'!$C:$C,'BAU Sector &amp; Region Breakout'!$B151))</f>
        <v>1.1291206482460001</v>
      </c>
      <c r="U151" s="2">
        <f>IF($A151="GCAM",SUMIFS('GCAM By Region By Sector'!U:U,'GCAM By Region By Sector'!$C:$C,$C151,'GCAM By Region By Sector'!$B:$B,$B151)*10^3,SUMIFS('EPS Emissions'!V:V,'EPS Emissions'!$D:$D,'BAU Sector &amp; Region Breakout'!$C151,'EPS Emissions'!$C:$C,'BAU Sector &amp; Region Breakout'!$B151))</f>
        <v>1.1468355213820001</v>
      </c>
      <c r="V151" s="2">
        <f>IF($A151="GCAM",SUMIFS('GCAM By Region By Sector'!V:V,'GCAM By Region By Sector'!$C:$C,$C151,'GCAM By Region By Sector'!$B:$B,$B151)*10^3,SUMIFS('EPS Emissions'!W:W,'EPS Emissions'!$D:$D,'BAU Sector &amp; Region Breakout'!$C151,'EPS Emissions'!$C:$C,'BAU Sector &amp; Region Breakout'!$B151))</f>
        <v>1.1645503945180002</v>
      </c>
      <c r="W151" s="2">
        <f>IF($A151="GCAM",SUMIFS('GCAM By Region By Sector'!W:W,'GCAM By Region By Sector'!$C:$C,$C151,'GCAM By Region By Sector'!$B:$B,$B151)*10^3,SUMIFS('EPS Emissions'!X:X,'EPS Emissions'!$D:$D,'BAU Sector &amp; Region Breakout'!$C151,'EPS Emissions'!$C:$C,'BAU Sector &amp; Region Breakout'!$B151))</f>
        <v>1.1822652676540002</v>
      </c>
      <c r="X151" s="2">
        <f>IF($A151="GCAM",SUMIFS('GCAM By Region By Sector'!X:X,'GCAM By Region By Sector'!$C:$C,$C151,'GCAM By Region By Sector'!$B:$B,$B151)*10^3,SUMIFS('EPS Emissions'!Y:Y,'EPS Emissions'!$D:$D,'BAU Sector &amp; Region Breakout'!$C151,'EPS Emissions'!$C:$C,'BAU Sector &amp; Region Breakout'!$B151))</f>
        <v>1.1999801407900001</v>
      </c>
      <c r="Y151" s="2">
        <f>IF($A151="GCAM",SUMIFS('GCAM By Region By Sector'!Y:Y,'GCAM By Region By Sector'!$C:$C,$C151,'GCAM By Region By Sector'!$B:$B,$B151)*10^3,SUMIFS('EPS Emissions'!Z:Z,'EPS Emissions'!$D:$D,'BAU Sector &amp; Region Breakout'!$C151,'EPS Emissions'!$C:$C,'BAU Sector &amp; Region Breakout'!$B151))</f>
        <v>1.2175487629360002</v>
      </c>
      <c r="Z151" s="2">
        <f>IF($A151="GCAM",SUMIFS('GCAM By Region By Sector'!Z:Z,'GCAM By Region By Sector'!$C:$C,$C151,'GCAM By Region By Sector'!$B:$B,$B151)*10^3,SUMIFS('EPS Emissions'!AA:AA,'EPS Emissions'!$D:$D,'BAU Sector &amp; Region Breakout'!$C151,'EPS Emissions'!$C:$C,'BAU Sector &amp; Region Breakout'!$B151))</f>
        <v>1.2351173850819999</v>
      </c>
      <c r="AA151" s="2">
        <f>IF($A151="GCAM",SUMIFS('GCAM By Region By Sector'!AA:AA,'GCAM By Region By Sector'!$C:$C,$C151,'GCAM By Region By Sector'!$B:$B,$B151)*10^3,SUMIFS('EPS Emissions'!AB:AB,'EPS Emissions'!$D:$D,'BAU Sector &amp; Region Breakout'!$C151,'EPS Emissions'!$C:$C,'BAU Sector &amp; Region Breakout'!$B151))</f>
        <v>1.2526860072279999</v>
      </c>
      <c r="AB151" s="2">
        <f>IF($A151="GCAM",SUMIFS('GCAM By Region By Sector'!AB:AB,'GCAM By Region By Sector'!$C:$C,$C151,'GCAM By Region By Sector'!$B:$B,$B151)*10^3,SUMIFS('EPS Emissions'!AC:AC,'EPS Emissions'!$D:$D,'BAU Sector &amp; Region Breakout'!$C151,'EPS Emissions'!$C:$C,'BAU Sector &amp; Region Breakout'!$B151))</f>
        <v>1.2702546293739998</v>
      </c>
      <c r="AC151" s="2">
        <f>IF($A151="GCAM",SUMIFS('GCAM By Region By Sector'!AC:AC,'GCAM By Region By Sector'!$C:$C,$C151,'GCAM By Region By Sector'!$B:$B,$B151)*10^3,SUMIFS('EPS Emissions'!AD:AD,'EPS Emissions'!$D:$D,'BAU Sector &amp; Region Breakout'!$C151,'EPS Emissions'!$C:$C,'BAU Sector &amp; Region Breakout'!$B151))</f>
        <v>1.2878232515199997</v>
      </c>
      <c r="AD151" s="2">
        <f>IF($A151="GCAM",SUMIFS('GCAM By Region By Sector'!AD:AD,'GCAM By Region By Sector'!$C:$C,$C151,'GCAM By Region By Sector'!$B:$B,$B151)*10^3,SUMIFS('EPS Emissions'!AE:AE,'EPS Emissions'!$D:$D,'BAU Sector &amp; Region Breakout'!$C151,'EPS Emissions'!$C:$C,'BAU Sector &amp; Region Breakout'!$B151))</f>
        <v>1.3037361663259999</v>
      </c>
      <c r="AE151" s="2">
        <f>IF($A151="GCAM",SUMIFS('GCAM By Region By Sector'!AE:AE,'GCAM By Region By Sector'!$C:$C,$C151,'GCAM By Region By Sector'!$B:$B,$B151)*10^3,SUMIFS('EPS Emissions'!AF:AF,'EPS Emissions'!$D:$D,'BAU Sector &amp; Region Breakout'!$C151,'EPS Emissions'!$C:$C,'BAU Sector &amp; Region Breakout'!$B151))</f>
        <v>1.3196490811319999</v>
      </c>
      <c r="AF151" s="2">
        <f>IF($A151="GCAM",SUMIFS('GCAM By Region By Sector'!AF:AF,'GCAM By Region By Sector'!$C:$C,$C151,'GCAM By Region By Sector'!$B:$B,$B151)*10^3,SUMIFS('EPS Emissions'!AG:AG,'EPS Emissions'!$D:$D,'BAU Sector &amp; Region Breakout'!$C151,'EPS Emissions'!$C:$C,'BAU Sector &amp; Region Breakout'!$B151))</f>
        <v>1.3355619959379998</v>
      </c>
      <c r="AG151" s="2">
        <f>IF($A151="GCAM",SUMIFS('GCAM By Region By Sector'!AG:AG,'GCAM By Region By Sector'!$C:$C,$C151,'GCAM By Region By Sector'!$B:$B,$B151)*10^3,SUMIFS('EPS Emissions'!AH:AH,'EPS Emissions'!$D:$D,'BAU Sector &amp; Region Breakout'!$C151,'EPS Emissions'!$C:$C,'BAU Sector &amp; Region Breakout'!$B151))</f>
        <v>1.3514749107439998</v>
      </c>
      <c r="AH151" s="2">
        <f>IF($A151="GCAM",SUMIFS('GCAM By Region By Sector'!AH:AH,'GCAM By Region By Sector'!$C:$C,$C151,'GCAM By Region By Sector'!$B:$B,$B151)*10^3,SUMIFS('EPS Emissions'!AI:AI,'EPS Emissions'!$D:$D,'BAU Sector &amp; Region Breakout'!$C151,'EPS Emissions'!$C:$C,'BAU Sector &amp; Region Breakout'!$B151))</f>
        <v>1.36738782555</v>
      </c>
    </row>
    <row r="152" spans="1:34" x14ac:dyDescent="0.35">
      <c r="A152" t="str">
        <f>VLOOKUP(B152,'BAU Global Total'!A$3:C$34,3,FALSE)</f>
        <v>GCAM</v>
      </c>
      <c r="B152" t="s">
        <v>29</v>
      </c>
      <c r="C152" t="s">
        <v>69</v>
      </c>
      <c r="D152" s="2">
        <f>IF($A152="GCAM",SUMIFS('GCAM By Region By Sector'!D:D,'GCAM By Region By Sector'!$C:$C,$C152,'GCAM By Region By Sector'!$B:$B,$B152)*10^3,SUMIFS('EPS Emissions'!E:E,'EPS Emissions'!$D:$D,'BAU Sector &amp; Region Breakout'!$C152,'EPS Emissions'!$C:$C,'BAU Sector &amp; Region Breakout'!$B152))</f>
        <v>26.676633482860002</v>
      </c>
      <c r="E152" s="2">
        <f>IF($A152="GCAM",SUMIFS('GCAM By Region By Sector'!E:E,'GCAM By Region By Sector'!$C:$C,$C152,'GCAM By Region By Sector'!$B:$B,$B152)*10^3,SUMIFS('EPS Emissions'!F:F,'EPS Emissions'!$D:$D,'BAU Sector &amp; Region Breakout'!$C152,'EPS Emissions'!$C:$C,'BAU Sector &amp; Region Breakout'!$B152))</f>
        <v>27.378651842686001</v>
      </c>
      <c r="F152" s="2">
        <f>IF($A152="GCAM",SUMIFS('GCAM By Region By Sector'!F:F,'GCAM By Region By Sector'!$C:$C,$C152,'GCAM By Region By Sector'!$B:$B,$B152)*10^3,SUMIFS('EPS Emissions'!G:G,'EPS Emissions'!$D:$D,'BAU Sector &amp; Region Breakout'!$C152,'EPS Emissions'!$C:$C,'BAU Sector &amp; Region Breakout'!$B152))</f>
        <v>28.080670202512003</v>
      </c>
      <c r="G152" s="2">
        <f>IF($A152="GCAM",SUMIFS('GCAM By Region By Sector'!G:G,'GCAM By Region By Sector'!$C:$C,$C152,'GCAM By Region By Sector'!$B:$B,$B152)*10^3,SUMIFS('EPS Emissions'!H:H,'EPS Emissions'!$D:$D,'BAU Sector &amp; Region Breakout'!$C152,'EPS Emissions'!$C:$C,'BAU Sector &amp; Region Breakout'!$B152))</f>
        <v>28.782688562337999</v>
      </c>
      <c r="H152" s="2">
        <f>IF($A152="GCAM",SUMIFS('GCAM By Region By Sector'!H:H,'GCAM By Region By Sector'!$C:$C,$C152,'GCAM By Region By Sector'!$B:$B,$B152)*10^3,SUMIFS('EPS Emissions'!I:I,'EPS Emissions'!$D:$D,'BAU Sector &amp; Region Breakout'!$C152,'EPS Emissions'!$C:$C,'BAU Sector &amp; Region Breakout'!$B152))</f>
        <v>29.484706922164001</v>
      </c>
      <c r="I152" s="2">
        <f>IF($A152="GCAM",SUMIFS('GCAM By Region By Sector'!I:I,'GCAM By Region By Sector'!$C:$C,$C152,'GCAM By Region By Sector'!$B:$B,$B152)*10^3,SUMIFS('EPS Emissions'!J:J,'EPS Emissions'!$D:$D,'BAU Sector &amp; Region Breakout'!$C152,'EPS Emissions'!$C:$C,'BAU Sector &amp; Region Breakout'!$B152))</f>
        <v>30.18672528199</v>
      </c>
      <c r="J152" s="2">
        <f>IF($A152="GCAM",SUMIFS('GCAM By Region By Sector'!J:J,'GCAM By Region By Sector'!$C:$C,$C152,'GCAM By Region By Sector'!$B:$B,$B152)*10^3,SUMIFS('EPS Emissions'!K:K,'EPS Emissions'!$D:$D,'BAU Sector &amp; Region Breakout'!$C152,'EPS Emissions'!$C:$C,'BAU Sector &amp; Region Breakout'!$B152))</f>
        <v>31.468799066424005</v>
      </c>
      <c r="K152" s="2">
        <f>IF($A152="GCAM",SUMIFS('GCAM By Region By Sector'!K:K,'GCAM By Region By Sector'!$C:$C,$C152,'GCAM By Region By Sector'!$B:$B,$B152)*10^3,SUMIFS('EPS Emissions'!L:L,'EPS Emissions'!$D:$D,'BAU Sector &amp; Region Breakout'!$C152,'EPS Emissions'!$C:$C,'BAU Sector &amp; Region Breakout'!$B152))</f>
        <v>32.750872850858002</v>
      </c>
      <c r="L152" s="2">
        <f>IF($A152="GCAM",SUMIFS('GCAM By Region By Sector'!L:L,'GCAM By Region By Sector'!$C:$C,$C152,'GCAM By Region By Sector'!$B:$B,$B152)*10^3,SUMIFS('EPS Emissions'!M:M,'EPS Emissions'!$D:$D,'BAU Sector &amp; Region Breakout'!$C152,'EPS Emissions'!$C:$C,'BAU Sector &amp; Region Breakout'!$B152))</f>
        <v>34.032946635291999</v>
      </c>
      <c r="M152" s="2">
        <f>IF($A152="GCAM",SUMIFS('GCAM By Region By Sector'!M:M,'GCAM By Region By Sector'!$C:$C,$C152,'GCAM By Region By Sector'!$B:$B,$B152)*10^3,SUMIFS('EPS Emissions'!N:N,'EPS Emissions'!$D:$D,'BAU Sector &amp; Region Breakout'!$C152,'EPS Emissions'!$C:$C,'BAU Sector &amp; Region Breakout'!$B152))</f>
        <v>35.315020419726004</v>
      </c>
      <c r="N152" s="2">
        <f>IF($A152="GCAM",SUMIFS('GCAM By Region By Sector'!N:N,'GCAM By Region By Sector'!$C:$C,$C152,'GCAM By Region By Sector'!$B:$B,$B152)*10^3,SUMIFS('EPS Emissions'!O:O,'EPS Emissions'!$D:$D,'BAU Sector &amp; Region Breakout'!$C152,'EPS Emissions'!$C:$C,'BAU Sector &amp; Region Breakout'!$B152))</f>
        <v>36.597094204160008</v>
      </c>
      <c r="O152" s="2">
        <f>IF($A152="GCAM",SUMIFS('GCAM By Region By Sector'!O:O,'GCAM By Region By Sector'!$C:$C,$C152,'GCAM By Region By Sector'!$B:$B,$B152)*10^3,SUMIFS('EPS Emissions'!P:P,'EPS Emissions'!$D:$D,'BAU Sector &amp; Region Breakout'!$C152,'EPS Emissions'!$C:$C,'BAU Sector &amp; Region Breakout'!$B152))</f>
        <v>37.693565469892008</v>
      </c>
      <c r="P152" s="2">
        <f>IF($A152="GCAM",SUMIFS('GCAM By Region By Sector'!P:P,'GCAM By Region By Sector'!$C:$C,$C152,'GCAM By Region By Sector'!$B:$B,$B152)*10^3,SUMIFS('EPS Emissions'!Q:Q,'EPS Emissions'!$D:$D,'BAU Sector &amp; Region Breakout'!$C152,'EPS Emissions'!$C:$C,'BAU Sector &amp; Region Breakout'!$B152))</f>
        <v>38.790036735624</v>
      </c>
      <c r="Q152" s="2">
        <f>IF($A152="GCAM",SUMIFS('GCAM By Region By Sector'!Q:Q,'GCAM By Region By Sector'!$C:$C,$C152,'GCAM By Region By Sector'!$B:$B,$B152)*10^3,SUMIFS('EPS Emissions'!R:R,'EPS Emissions'!$D:$D,'BAU Sector &amp; Region Breakout'!$C152,'EPS Emissions'!$C:$C,'BAU Sector &amp; Region Breakout'!$B152))</f>
        <v>39.886508001355999</v>
      </c>
      <c r="R152" s="2">
        <f>IF($A152="GCAM",SUMIFS('GCAM By Region By Sector'!R:R,'GCAM By Region By Sector'!$C:$C,$C152,'GCAM By Region By Sector'!$B:$B,$B152)*10^3,SUMIFS('EPS Emissions'!S:S,'EPS Emissions'!$D:$D,'BAU Sector &amp; Region Breakout'!$C152,'EPS Emissions'!$C:$C,'BAU Sector &amp; Region Breakout'!$B152))</f>
        <v>40.982979267087991</v>
      </c>
      <c r="S152" s="2">
        <f>IF($A152="GCAM",SUMIFS('GCAM By Region By Sector'!S:S,'GCAM By Region By Sector'!$C:$C,$C152,'GCAM By Region By Sector'!$B:$B,$B152)*10^3,SUMIFS('EPS Emissions'!T:T,'EPS Emissions'!$D:$D,'BAU Sector &amp; Region Breakout'!$C152,'EPS Emissions'!$C:$C,'BAU Sector &amp; Region Breakout'!$B152))</f>
        <v>42.07945053281999</v>
      </c>
      <c r="T152" s="2">
        <f>IF($A152="GCAM",SUMIFS('GCAM By Region By Sector'!T:T,'GCAM By Region By Sector'!$C:$C,$C152,'GCAM By Region By Sector'!$B:$B,$B152)*10^3,SUMIFS('EPS Emissions'!U:U,'EPS Emissions'!$D:$D,'BAU Sector &amp; Region Breakout'!$C152,'EPS Emissions'!$C:$C,'BAU Sector &amp; Region Breakout'!$B152))</f>
        <v>42.886731624279996</v>
      </c>
      <c r="U152" s="2">
        <f>IF($A152="GCAM",SUMIFS('GCAM By Region By Sector'!U:U,'GCAM By Region By Sector'!$C:$C,$C152,'GCAM By Region By Sector'!$B:$B,$B152)*10^3,SUMIFS('EPS Emissions'!V:V,'EPS Emissions'!$D:$D,'BAU Sector &amp; Region Breakout'!$C152,'EPS Emissions'!$C:$C,'BAU Sector &amp; Region Breakout'!$B152))</f>
        <v>43.694012715740001</v>
      </c>
      <c r="V152" s="2">
        <f>IF($A152="GCAM",SUMIFS('GCAM By Region By Sector'!V:V,'GCAM By Region By Sector'!$C:$C,$C152,'GCAM By Region By Sector'!$B:$B,$B152)*10^3,SUMIFS('EPS Emissions'!W:W,'EPS Emissions'!$D:$D,'BAU Sector &amp; Region Breakout'!$C152,'EPS Emissions'!$C:$C,'BAU Sector &amp; Region Breakout'!$B152))</f>
        <v>44.5012938072</v>
      </c>
      <c r="W152" s="2">
        <f>IF($A152="GCAM",SUMIFS('GCAM By Region By Sector'!W:W,'GCAM By Region By Sector'!$C:$C,$C152,'GCAM By Region By Sector'!$B:$B,$B152)*10^3,SUMIFS('EPS Emissions'!X:X,'EPS Emissions'!$D:$D,'BAU Sector &amp; Region Breakout'!$C152,'EPS Emissions'!$C:$C,'BAU Sector &amp; Region Breakout'!$B152))</f>
        <v>45.308574898660005</v>
      </c>
      <c r="X152" s="2">
        <f>IF($A152="GCAM",SUMIFS('GCAM By Region By Sector'!X:X,'GCAM By Region By Sector'!$C:$C,$C152,'GCAM By Region By Sector'!$B:$B,$B152)*10^3,SUMIFS('EPS Emissions'!Y:Y,'EPS Emissions'!$D:$D,'BAU Sector &amp; Region Breakout'!$C152,'EPS Emissions'!$C:$C,'BAU Sector &amp; Region Breakout'!$B152))</f>
        <v>46.115855990120004</v>
      </c>
      <c r="Y152" s="2">
        <f>IF($A152="GCAM",SUMIFS('GCAM By Region By Sector'!Y:Y,'GCAM By Region By Sector'!$C:$C,$C152,'GCAM By Region By Sector'!$B:$B,$B152)*10^3,SUMIFS('EPS Emissions'!Z:Z,'EPS Emissions'!$D:$D,'BAU Sector &amp; Region Breakout'!$C152,'EPS Emissions'!$C:$C,'BAU Sector &amp; Region Breakout'!$B152))</f>
        <v>46.620021537732001</v>
      </c>
      <c r="Z152" s="2">
        <f>IF($A152="GCAM",SUMIFS('GCAM By Region By Sector'!Z:Z,'GCAM By Region By Sector'!$C:$C,$C152,'GCAM By Region By Sector'!$B:$B,$B152)*10^3,SUMIFS('EPS Emissions'!AA:AA,'EPS Emissions'!$D:$D,'BAU Sector &amp; Region Breakout'!$C152,'EPS Emissions'!$C:$C,'BAU Sector &amp; Region Breakout'!$B152))</f>
        <v>47.124187085343998</v>
      </c>
      <c r="AA152" s="2">
        <f>IF($A152="GCAM",SUMIFS('GCAM By Region By Sector'!AA:AA,'GCAM By Region By Sector'!$C:$C,$C152,'GCAM By Region By Sector'!$B:$B,$B152)*10^3,SUMIFS('EPS Emissions'!AB:AB,'EPS Emissions'!$D:$D,'BAU Sector &amp; Region Breakout'!$C152,'EPS Emissions'!$C:$C,'BAU Sector &amp; Region Breakout'!$B152))</f>
        <v>47.628352632956009</v>
      </c>
      <c r="AB152" s="2">
        <f>IF($A152="GCAM",SUMIFS('GCAM By Region By Sector'!AB:AB,'GCAM By Region By Sector'!$C:$C,$C152,'GCAM By Region By Sector'!$B:$B,$B152)*10^3,SUMIFS('EPS Emissions'!AC:AC,'EPS Emissions'!$D:$D,'BAU Sector &amp; Region Breakout'!$C152,'EPS Emissions'!$C:$C,'BAU Sector &amp; Region Breakout'!$B152))</f>
        <v>48.132518180568006</v>
      </c>
      <c r="AC152" s="2">
        <f>IF($A152="GCAM",SUMIFS('GCAM By Region By Sector'!AC:AC,'GCAM By Region By Sector'!$C:$C,$C152,'GCAM By Region By Sector'!$B:$B,$B152)*10^3,SUMIFS('EPS Emissions'!AD:AD,'EPS Emissions'!$D:$D,'BAU Sector &amp; Region Breakout'!$C152,'EPS Emissions'!$C:$C,'BAU Sector &amp; Region Breakout'!$B152))</f>
        <v>48.636683728180003</v>
      </c>
      <c r="AD152" s="2">
        <f>IF($A152="GCAM",SUMIFS('GCAM By Region By Sector'!AD:AD,'GCAM By Region By Sector'!$C:$C,$C152,'GCAM By Region By Sector'!$B:$B,$B152)*10^3,SUMIFS('EPS Emissions'!AE:AE,'EPS Emissions'!$D:$D,'BAU Sector &amp; Region Breakout'!$C152,'EPS Emissions'!$C:$C,'BAU Sector &amp; Region Breakout'!$B152))</f>
        <v>48.942182992284003</v>
      </c>
      <c r="AE152" s="2">
        <f>IF($A152="GCAM",SUMIFS('GCAM By Region By Sector'!AE:AE,'GCAM By Region By Sector'!$C:$C,$C152,'GCAM By Region By Sector'!$B:$B,$B152)*10^3,SUMIFS('EPS Emissions'!AF:AF,'EPS Emissions'!$D:$D,'BAU Sector &amp; Region Breakout'!$C152,'EPS Emissions'!$C:$C,'BAU Sector &amp; Region Breakout'!$B152))</f>
        <v>49.247682256388003</v>
      </c>
      <c r="AF152" s="2">
        <f>IF($A152="GCAM",SUMIFS('GCAM By Region By Sector'!AF:AF,'GCAM By Region By Sector'!$C:$C,$C152,'GCAM By Region By Sector'!$B:$B,$B152)*10^3,SUMIFS('EPS Emissions'!AG:AG,'EPS Emissions'!$D:$D,'BAU Sector &amp; Region Breakout'!$C152,'EPS Emissions'!$C:$C,'BAU Sector &amp; Region Breakout'!$B152))</f>
        <v>49.553181520492004</v>
      </c>
      <c r="AG152" s="2">
        <f>IF($A152="GCAM",SUMIFS('GCAM By Region By Sector'!AG:AG,'GCAM By Region By Sector'!$C:$C,$C152,'GCAM By Region By Sector'!$B:$B,$B152)*10^3,SUMIFS('EPS Emissions'!AH:AH,'EPS Emissions'!$D:$D,'BAU Sector &amp; Region Breakout'!$C152,'EPS Emissions'!$C:$C,'BAU Sector &amp; Region Breakout'!$B152))</f>
        <v>49.858680784596004</v>
      </c>
      <c r="AH152" s="2">
        <f>IF($A152="GCAM",SUMIFS('GCAM By Region By Sector'!AH:AH,'GCAM By Region By Sector'!$C:$C,$C152,'GCAM By Region By Sector'!$B:$B,$B152)*10^3,SUMIFS('EPS Emissions'!AI:AI,'EPS Emissions'!$D:$D,'BAU Sector &amp; Region Breakout'!$C152,'EPS Emissions'!$C:$C,'BAU Sector &amp; Region Breakout'!$B152))</f>
        <v>50.164180048700004</v>
      </c>
    </row>
    <row r="153" spans="1:34" x14ac:dyDescent="0.35">
      <c r="A153" t="str">
        <f>VLOOKUP(B153,'BAU Global Total'!A$3:C$34,3,FALSE)</f>
        <v>GCAM</v>
      </c>
      <c r="B153" t="s">
        <v>31</v>
      </c>
      <c r="C153" t="s">
        <v>60</v>
      </c>
      <c r="D153" s="2">
        <f>IF($A153="GCAM",SUMIFS('GCAM By Region By Sector'!D:D,'GCAM By Region By Sector'!$C:$C,$C153,'GCAM By Region By Sector'!$B:$B,$B153)*10^3,SUMIFS('EPS Emissions'!E:E,'EPS Emissions'!$D:$D,'BAU Sector &amp; Region Breakout'!$C153,'EPS Emissions'!$C:$C,'BAU Sector &amp; Region Breakout'!$B153))</f>
        <v>67.697430689823051</v>
      </c>
      <c r="E153" s="2">
        <f>IF($A153="GCAM",SUMIFS('GCAM By Region By Sector'!E:E,'GCAM By Region By Sector'!$C:$C,$C153,'GCAM By Region By Sector'!$B:$B,$B153)*10^3,SUMIFS('EPS Emissions'!F:F,'EPS Emissions'!$D:$D,'BAU Sector &amp; Region Breakout'!$C153,'EPS Emissions'!$C:$C,'BAU Sector &amp; Region Breakout'!$B153))</f>
        <v>68.318116032961484</v>
      </c>
      <c r="F153" s="2">
        <f>IF($A153="GCAM",SUMIFS('GCAM By Region By Sector'!F:F,'GCAM By Region By Sector'!$C:$C,$C153,'GCAM By Region By Sector'!$B:$B,$B153)*10^3,SUMIFS('EPS Emissions'!G:G,'EPS Emissions'!$D:$D,'BAU Sector &amp; Region Breakout'!$C153,'EPS Emissions'!$C:$C,'BAU Sector &amp; Region Breakout'!$B153))</f>
        <v>68.938801376099903</v>
      </c>
      <c r="G153" s="2">
        <f>IF($A153="GCAM",SUMIFS('GCAM By Region By Sector'!G:G,'GCAM By Region By Sector'!$C:$C,$C153,'GCAM By Region By Sector'!$B:$B,$B153)*10^3,SUMIFS('EPS Emissions'!H:H,'EPS Emissions'!$D:$D,'BAU Sector &amp; Region Breakout'!$C153,'EPS Emissions'!$C:$C,'BAU Sector &amp; Region Breakout'!$B153))</f>
        <v>69.559486719238322</v>
      </c>
      <c r="H153" s="2">
        <f>IF($A153="GCAM",SUMIFS('GCAM By Region By Sector'!H:H,'GCAM By Region By Sector'!$C:$C,$C153,'GCAM By Region By Sector'!$B:$B,$B153)*10^3,SUMIFS('EPS Emissions'!I:I,'EPS Emissions'!$D:$D,'BAU Sector &amp; Region Breakout'!$C153,'EPS Emissions'!$C:$C,'BAU Sector &amp; Region Breakout'!$B153))</f>
        <v>70.180172062376755</v>
      </c>
      <c r="I153" s="2">
        <f>IF($A153="GCAM",SUMIFS('GCAM By Region By Sector'!I:I,'GCAM By Region By Sector'!$C:$C,$C153,'GCAM By Region By Sector'!$B:$B,$B153)*10^3,SUMIFS('EPS Emissions'!J:J,'EPS Emissions'!$D:$D,'BAU Sector &amp; Region Breakout'!$C153,'EPS Emissions'!$C:$C,'BAU Sector &amp; Region Breakout'!$B153))</f>
        <v>70.800857405515188</v>
      </c>
      <c r="J153" s="2">
        <f>IF($A153="GCAM",SUMIFS('GCAM By Region By Sector'!J:J,'GCAM By Region By Sector'!$C:$C,$C153,'GCAM By Region By Sector'!$B:$B,$B153)*10^3,SUMIFS('EPS Emissions'!K:K,'EPS Emissions'!$D:$D,'BAU Sector &amp; Region Breakout'!$C153,'EPS Emissions'!$C:$C,'BAU Sector &amp; Region Breakout'!$B153))</f>
        <v>71.459396048511934</v>
      </c>
      <c r="K153" s="2">
        <f>IF($A153="GCAM",SUMIFS('GCAM By Region By Sector'!K:K,'GCAM By Region By Sector'!$C:$C,$C153,'GCAM By Region By Sector'!$B:$B,$B153)*10^3,SUMIFS('EPS Emissions'!L:L,'EPS Emissions'!$D:$D,'BAU Sector &amp; Region Breakout'!$C153,'EPS Emissions'!$C:$C,'BAU Sector &amp; Region Breakout'!$B153))</f>
        <v>72.117934691508708</v>
      </c>
      <c r="L153" s="2">
        <f>IF($A153="GCAM",SUMIFS('GCAM By Region By Sector'!L:L,'GCAM By Region By Sector'!$C:$C,$C153,'GCAM By Region By Sector'!$B:$B,$B153)*10^3,SUMIFS('EPS Emissions'!M:M,'EPS Emissions'!$D:$D,'BAU Sector &amp; Region Breakout'!$C153,'EPS Emissions'!$C:$C,'BAU Sector &amp; Region Breakout'!$B153))</f>
        <v>72.776473334505454</v>
      </c>
      <c r="M153" s="2">
        <f>IF($A153="GCAM",SUMIFS('GCAM By Region By Sector'!M:M,'GCAM By Region By Sector'!$C:$C,$C153,'GCAM By Region By Sector'!$B:$B,$B153)*10^3,SUMIFS('EPS Emissions'!N:N,'EPS Emissions'!$D:$D,'BAU Sector &amp; Region Breakout'!$C153,'EPS Emissions'!$C:$C,'BAU Sector &amp; Region Breakout'!$B153))</f>
        <v>73.435011977502228</v>
      </c>
      <c r="N153" s="2">
        <f>IF($A153="GCAM",SUMIFS('GCAM By Region By Sector'!N:N,'GCAM By Region By Sector'!$C:$C,$C153,'GCAM By Region By Sector'!$B:$B,$B153)*10^3,SUMIFS('EPS Emissions'!O:O,'EPS Emissions'!$D:$D,'BAU Sector &amp; Region Breakout'!$C153,'EPS Emissions'!$C:$C,'BAU Sector &amp; Region Breakout'!$B153))</f>
        <v>74.093550620498974</v>
      </c>
      <c r="O153" s="2">
        <f>IF($A153="GCAM",SUMIFS('GCAM By Region By Sector'!O:O,'GCAM By Region By Sector'!$C:$C,$C153,'GCAM By Region By Sector'!$B:$B,$B153)*10^3,SUMIFS('EPS Emissions'!P:P,'EPS Emissions'!$D:$D,'BAU Sector &amp; Region Breakout'!$C153,'EPS Emissions'!$C:$C,'BAU Sector &amp; Region Breakout'!$B153))</f>
        <v>74.580333335590154</v>
      </c>
      <c r="P153" s="2">
        <f>IF($A153="GCAM",SUMIFS('GCAM By Region By Sector'!P:P,'GCAM By Region By Sector'!$C:$C,$C153,'GCAM By Region By Sector'!$B:$B,$B153)*10^3,SUMIFS('EPS Emissions'!Q:Q,'EPS Emissions'!$D:$D,'BAU Sector &amp; Region Breakout'!$C153,'EPS Emissions'!$C:$C,'BAU Sector &amp; Region Breakout'!$B153))</f>
        <v>75.067116050681321</v>
      </c>
      <c r="Q153" s="2">
        <f>IF($A153="GCAM",SUMIFS('GCAM By Region By Sector'!Q:Q,'GCAM By Region By Sector'!$C:$C,$C153,'GCAM By Region By Sector'!$B:$B,$B153)*10^3,SUMIFS('EPS Emissions'!R:R,'EPS Emissions'!$D:$D,'BAU Sector &amp; Region Breakout'!$C153,'EPS Emissions'!$C:$C,'BAU Sector &amp; Region Breakout'!$B153))</f>
        <v>75.553898765772516</v>
      </c>
      <c r="R153" s="2">
        <f>IF($A153="GCAM",SUMIFS('GCAM By Region By Sector'!R:R,'GCAM By Region By Sector'!$C:$C,$C153,'GCAM By Region By Sector'!$B:$B,$B153)*10^3,SUMIFS('EPS Emissions'!S:S,'EPS Emissions'!$D:$D,'BAU Sector &amp; Region Breakout'!$C153,'EPS Emissions'!$C:$C,'BAU Sector &amp; Region Breakout'!$B153))</f>
        <v>76.040681480863682</v>
      </c>
      <c r="S153" s="2">
        <f>IF($A153="GCAM",SUMIFS('GCAM By Region By Sector'!S:S,'GCAM By Region By Sector'!$C:$C,$C153,'GCAM By Region By Sector'!$B:$B,$B153)*10^3,SUMIFS('EPS Emissions'!T:T,'EPS Emissions'!$D:$D,'BAU Sector &amp; Region Breakout'!$C153,'EPS Emissions'!$C:$C,'BAU Sector &amp; Region Breakout'!$B153))</f>
        <v>76.527464195954849</v>
      </c>
      <c r="T153" s="2">
        <f>IF($A153="GCAM",SUMIFS('GCAM By Region By Sector'!T:T,'GCAM By Region By Sector'!$C:$C,$C153,'GCAM By Region By Sector'!$B:$B,$B153)*10^3,SUMIFS('EPS Emissions'!U:U,'EPS Emissions'!$D:$D,'BAU Sector &amp; Region Breakout'!$C153,'EPS Emissions'!$C:$C,'BAU Sector &amp; Region Breakout'!$B153))</f>
        <v>76.851437020770931</v>
      </c>
      <c r="U153" s="2">
        <f>IF($A153="GCAM",SUMIFS('GCAM By Region By Sector'!U:U,'GCAM By Region By Sector'!$C:$C,$C153,'GCAM By Region By Sector'!$B:$B,$B153)*10^3,SUMIFS('EPS Emissions'!V:V,'EPS Emissions'!$D:$D,'BAU Sector &amp; Region Breakout'!$C153,'EPS Emissions'!$C:$C,'BAU Sector &amp; Region Breakout'!$B153))</f>
        <v>77.175409845587012</v>
      </c>
      <c r="V153" s="2">
        <f>IF($A153="GCAM",SUMIFS('GCAM By Region By Sector'!V:V,'GCAM By Region By Sector'!$C:$C,$C153,'GCAM By Region By Sector'!$B:$B,$B153)*10^3,SUMIFS('EPS Emissions'!W:W,'EPS Emissions'!$D:$D,'BAU Sector &amp; Region Breakout'!$C153,'EPS Emissions'!$C:$C,'BAU Sector &amp; Region Breakout'!$B153))</f>
        <v>77.499382670403079</v>
      </c>
      <c r="W153" s="2">
        <f>IF($A153="GCAM",SUMIFS('GCAM By Region By Sector'!W:W,'GCAM By Region By Sector'!$C:$C,$C153,'GCAM By Region By Sector'!$B:$B,$B153)*10^3,SUMIFS('EPS Emissions'!X:X,'EPS Emissions'!$D:$D,'BAU Sector &amp; Region Breakout'!$C153,'EPS Emissions'!$C:$C,'BAU Sector &amp; Region Breakout'!$B153))</f>
        <v>77.823355495219161</v>
      </c>
      <c r="X153" s="2">
        <f>IF($A153="GCAM",SUMIFS('GCAM By Region By Sector'!X:X,'GCAM By Region By Sector'!$C:$C,$C153,'GCAM By Region By Sector'!$B:$B,$B153)*10^3,SUMIFS('EPS Emissions'!Y:Y,'EPS Emissions'!$D:$D,'BAU Sector &amp; Region Breakout'!$C153,'EPS Emissions'!$C:$C,'BAU Sector &amp; Region Breakout'!$B153))</f>
        <v>78.147328320035257</v>
      </c>
      <c r="Y153" s="2">
        <f>IF($A153="GCAM",SUMIFS('GCAM By Region By Sector'!Y:Y,'GCAM By Region By Sector'!$C:$C,$C153,'GCAM By Region By Sector'!$B:$B,$B153)*10^3,SUMIFS('EPS Emissions'!Z:Z,'EPS Emissions'!$D:$D,'BAU Sector &amp; Region Breakout'!$C153,'EPS Emissions'!$C:$C,'BAU Sector &amp; Region Breakout'!$B153))</f>
        <v>78.448242867035304</v>
      </c>
      <c r="Z153" s="2">
        <f>IF($A153="GCAM",SUMIFS('GCAM By Region By Sector'!Z:Z,'GCAM By Region By Sector'!$C:$C,$C153,'GCAM By Region By Sector'!$B:$B,$B153)*10^3,SUMIFS('EPS Emissions'!AA:AA,'EPS Emissions'!$D:$D,'BAU Sector &amp; Region Breakout'!$C153,'EPS Emissions'!$C:$C,'BAU Sector &amp; Region Breakout'!$B153))</f>
        <v>78.749157414035366</v>
      </c>
      <c r="AA153" s="2">
        <f>IF($A153="GCAM",SUMIFS('GCAM By Region By Sector'!AA:AA,'GCAM By Region By Sector'!$C:$C,$C153,'GCAM By Region By Sector'!$B:$B,$B153)*10^3,SUMIFS('EPS Emissions'!AB:AB,'EPS Emissions'!$D:$D,'BAU Sector &amp; Region Breakout'!$C153,'EPS Emissions'!$C:$C,'BAU Sector &amp; Region Breakout'!$B153))</f>
        <v>79.050071961035414</v>
      </c>
      <c r="AB153" s="2">
        <f>IF($A153="GCAM",SUMIFS('GCAM By Region By Sector'!AB:AB,'GCAM By Region By Sector'!$C:$C,$C153,'GCAM By Region By Sector'!$B:$B,$B153)*10^3,SUMIFS('EPS Emissions'!AC:AC,'EPS Emissions'!$D:$D,'BAU Sector &amp; Region Breakout'!$C153,'EPS Emissions'!$C:$C,'BAU Sector &amp; Region Breakout'!$B153))</f>
        <v>79.350986508035476</v>
      </c>
      <c r="AC153" s="2">
        <f>IF($A153="GCAM",SUMIFS('GCAM By Region By Sector'!AC:AC,'GCAM By Region By Sector'!$C:$C,$C153,'GCAM By Region By Sector'!$B:$B,$B153)*10^3,SUMIFS('EPS Emissions'!AD:AD,'EPS Emissions'!$D:$D,'BAU Sector &amp; Region Breakout'!$C153,'EPS Emissions'!$C:$C,'BAU Sector &amp; Region Breakout'!$B153))</f>
        <v>79.651901055035523</v>
      </c>
      <c r="AD153" s="2">
        <f>IF($A153="GCAM",SUMIFS('GCAM By Region By Sector'!AD:AD,'GCAM By Region By Sector'!$C:$C,$C153,'GCAM By Region By Sector'!$B:$B,$B153)*10^3,SUMIFS('EPS Emissions'!AE:AE,'EPS Emissions'!$D:$D,'BAU Sector &amp; Region Breakout'!$C153,'EPS Emissions'!$C:$C,'BAU Sector &amp; Region Breakout'!$B153))</f>
        <v>79.899311657629696</v>
      </c>
      <c r="AE153" s="2">
        <f>IF($A153="GCAM",SUMIFS('GCAM By Region By Sector'!AE:AE,'GCAM By Region By Sector'!$C:$C,$C153,'GCAM By Region By Sector'!$B:$B,$B153)*10^3,SUMIFS('EPS Emissions'!AF:AF,'EPS Emissions'!$D:$D,'BAU Sector &amp; Region Breakout'!$C153,'EPS Emissions'!$C:$C,'BAU Sector &amp; Region Breakout'!$B153))</f>
        <v>80.146722260223868</v>
      </c>
      <c r="AF153" s="2">
        <f>IF($A153="GCAM",SUMIFS('GCAM By Region By Sector'!AF:AF,'GCAM By Region By Sector'!$C:$C,$C153,'GCAM By Region By Sector'!$B:$B,$B153)*10^3,SUMIFS('EPS Emissions'!AG:AG,'EPS Emissions'!$D:$D,'BAU Sector &amp; Region Breakout'!$C153,'EPS Emissions'!$C:$C,'BAU Sector &amp; Region Breakout'!$B153))</f>
        <v>80.39413286281804</v>
      </c>
      <c r="AG153" s="2">
        <f>IF($A153="GCAM",SUMIFS('GCAM By Region By Sector'!AG:AG,'GCAM By Region By Sector'!$C:$C,$C153,'GCAM By Region By Sector'!$B:$B,$B153)*10^3,SUMIFS('EPS Emissions'!AH:AH,'EPS Emissions'!$D:$D,'BAU Sector &amp; Region Breakout'!$C153,'EPS Emissions'!$C:$C,'BAU Sector &amp; Region Breakout'!$B153))</f>
        <v>80.641543465412212</v>
      </c>
      <c r="AH153" s="2">
        <f>IF($A153="GCAM",SUMIFS('GCAM By Region By Sector'!AH:AH,'GCAM By Region By Sector'!$C:$C,$C153,'GCAM By Region By Sector'!$B:$B,$B153)*10^3,SUMIFS('EPS Emissions'!AI:AI,'EPS Emissions'!$D:$D,'BAU Sector &amp; Region Breakout'!$C153,'EPS Emissions'!$C:$C,'BAU Sector &amp; Region Breakout'!$B153))</f>
        <v>80.888954068006385</v>
      </c>
    </row>
    <row r="154" spans="1:34" x14ac:dyDescent="0.35">
      <c r="A154" t="str">
        <f>VLOOKUP(B154,'BAU Global Total'!A$3:C$34,3,FALSE)</f>
        <v>GCAM</v>
      </c>
      <c r="B154" t="s">
        <v>31</v>
      </c>
      <c r="C154" t="s">
        <v>61</v>
      </c>
      <c r="D154" s="2">
        <f>IF($A154="GCAM",SUMIFS('GCAM By Region By Sector'!D:D,'GCAM By Region By Sector'!$C:$C,$C154,'GCAM By Region By Sector'!$B:$B,$B154)*10^3,SUMIFS('EPS Emissions'!E:E,'EPS Emissions'!$D:$D,'BAU Sector &amp; Region Breakout'!$C154,'EPS Emissions'!$C:$C,'BAU Sector &amp; Region Breakout'!$B154))</f>
        <v>0</v>
      </c>
      <c r="E154" s="2">
        <f>IF($A154="GCAM",SUMIFS('GCAM By Region By Sector'!E:E,'GCAM By Region By Sector'!$C:$C,$C154,'GCAM By Region By Sector'!$B:$B,$B154)*10^3,SUMIFS('EPS Emissions'!F:F,'EPS Emissions'!$D:$D,'BAU Sector &amp; Region Breakout'!$C154,'EPS Emissions'!$C:$C,'BAU Sector &amp; Region Breakout'!$B154))</f>
        <v>3.9041550331199999E-2</v>
      </c>
      <c r="F154" s="2">
        <f>IF($A154="GCAM",SUMIFS('GCAM By Region By Sector'!F:F,'GCAM By Region By Sector'!$C:$C,$C154,'GCAM By Region By Sector'!$B:$B,$B154)*10^3,SUMIFS('EPS Emissions'!G:G,'EPS Emissions'!$D:$D,'BAU Sector &amp; Region Breakout'!$C154,'EPS Emissions'!$C:$C,'BAU Sector &amp; Region Breakout'!$B154))</f>
        <v>7.8083100662399998E-2</v>
      </c>
      <c r="G154" s="2">
        <f>IF($A154="GCAM",SUMIFS('GCAM By Region By Sector'!G:G,'GCAM By Region By Sector'!$C:$C,$C154,'GCAM By Region By Sector'!$B:$B,$B154)*10^3,SUMIFS('EPS Emissions'!H:H,'EPS Emissions'!$D:$D,'BAU Sector &amp; Region Breakout'!$C154,'EPS Emissions'!$C:$C,'BAU Sector &amp; Region Breakout'!$B154))</f>
        <v>0.1171246509936</v>
      </c>
      <c r="H154" s="2">
        <f>IF($A154="GCAM",SUMIFS('GCAM By Region By Sector'!H:H,'GCAM By Region By Sector'!$C:$C,$C154,'GCAM By Region By Sector'!$B:$B,$B154)*10^3,SUMIFS('EPS Emissions'!I:I,'EPS Emissions'!$D:$D,'BAU Sector &amp; Region Breakout'!$C154,'EPS Emissions'!$C:$C,'BAU Sector &amp; Region Breakout'!$B154))</f>
        <v>0.1561662013248</v>
      </c>
      <c r="I154" s="2">
        <f>IF($A154="GCAM",SUMIFS('GCAM By Region By Sector'!I:I,'GCAM By Region By Sector'!$C:$C,$C154,'GCAM By Region By Sector'!$B:$B,$B154)*10^3,SUMIFS('EPS Emissions'!J:J,'EPS Emissions'!$D:$D,'BAU Sector &amp; Region Breakout'!$C154,'EPS Emissions'!$C:$C,'BAU Sector &amp; Region Breakout'!$B154))</f>
        <v>0.19520775165600002</v>
      </c>
      <c r="J154" s="2">
        <f>IF($A154="GCAM",SUMIFS('GCAM By Region By Sector'!J:J,'GCAM By Region By Sector'!$C:$C,$C154,'GCAM By Region By Sector'!$B:$B,$B154)*10^3,SUMIFS('EPS Emissions'!K:K,'EPS Emissions'!$D:$D,'BAU Sector &amp; Region Breakout'!$C154,'EPS Emissions'!$C:$C,'BAU Sector &amp; Region Breakout'!$B154))</f>
        <v>0.41343986129359994</v>
      </c>
      <c r="K154" s="2">
        <f>IF($A154="GCAM",SUMIFS('GCAM By Region By Sector'!K:K,'GCAM By Region By Sector'!$C:$C,$C154,'GCAM By Region By Sector'!$B:$B,$B154)*10^3,SUMIFS('EPS Emissions'!L:L,'EPS Emissions'!$D:$D,'BAU Sector &amp; Region Breakout'!$C154,'EPS Emissions'!$C:$C,'BAU Sector &amp; Region Breakout'!$B154))</f>
        <v>0.63167197093119987</v>
      </c>
      <c r="L154" s="2">
        <f>IF($A154="GCAM",SUMIFS('GCAM By Region By Sector'!L:L,'GCAM By Region By Sector'!$C:$C,$C154,'GCAM By Region By Sector'!$B:$B,$B154)*10^3,SUMIFS('EPS Emissions'!M:M,'EPS Emissions'!$D:$D,'BAU Sector &amp; Region Breakout'!$C154,'EPS Emissions'!$C:$C,'BAU Sector &amp; Region Breakout'!$B154))</f>
        <v>0.84990408056879985</v>
      </c>
      <c r="M154" s="2">
        <f>IF($A154="GCAM",SUMIFS('GCAM By Region By Sector'!M:M,'GCAM By Region By Sector'!$C:$C,$C154,'GCAM By Region By Sector'!$B:$B,$B154)*10^3,SUMIFS('EPS Emissions'!N:N,'EPS Emissions'!$D:$D,'BAU Sector &amp; Region Breakout'!$C154,'EPS Emissions'!$C:$C,'BAU Sector &amp; Region Breakout'!$B154))</f>
        <v>1.0681361902063999</v>
      </c>
      <c r="N154" s="2">
        <f>IF($A154="GCAM",SUMIFS('GCAM By Region By Sector'!N:N,'GCAM By Region By Sector'!$C:$C,$C154,'GCAM By Region By Sector'!$B:$B,$B154)*10^3,SUMIFS('EPS Emissions'!O:O,'EPS Emissions'!$D:$D,'BAU Sector &amp; Region Breakout'!$C154,'EPS Emissions'!$C:$C,'BAU Sector &amp; Region Breakout'!$B154))</f>
        <v>1.2863682998439998</v>
      </c>
      <c r="O154" s="2">
        <f>IF($A154="GCAM",SUMIFS('GCAM By Region By Sector'!O:O,'GCAM By Region By Sector'!$C:$C,$C154,'GCAM By Region By Sector'!$B:$B,$B154)*10^3,SUMIFS('EPS Emissions'!P:P,'EPS Emissions'!$D:$D,'BAU Sector &amp; Region Breakout'!$C154,'EPS Emissions'!$C:$C,'BAU Sector &amp; Region Breakout'!$B154))</f>
        <v>1.5929140568095999</v>
      </c>
      <c r="P154" s="2">
        <f>IF($A154="GCAM",SUMIFS('GCAM By Region By Sector'!P:P,'GCAM By Region By Sector'!$C:$C,$C154,'GCAM By Region By Sector'!$B:$B,$B154)*10^3,SUMIFS('EPS Emissions'!Q:Q,'EPS Emissions'!$D:$D,'BAU Sector &amp; Region Breakout'!$C154,'EPS Emissions'!$C:$C,'BAU Sector &amp; Region Breakout'!$B154))</f>
        <v>1.8994598137751999</v>
      </c>
      <c r="Q154" s="2">
        <f>IF($A154="GCAM",SUMIFS('GCAM By Region By Sector'!Q:Q,'GCAM By Region By Sector'!$C:$C,$C154,'GCAM By Region By Sector'!$B:$B,$B154)*10^3,SUMIFS('EPS Emissions'!R:R,'EPS Emissions'!$D:$D,'BAU Sector &amp; Region Breakout'!$C154,'EPS Emissions'!$C:$C,'BAU Sector &amp; Region Breakout'!$B154))</f>
        <v>2.2060055707407997</v>
      </c>
      <c r="R154" s="2">
        <f>IF($A154="GCAM",SUMIFS('GCAM By Region By Sector'!R:R,'GCAM By Region By Sector'!$C:$C,$C154,'GCAM By Region By Sector'!$B:$B,$B154)*10^3,SUMIFS('EPS Emissions'!S:S,'EPS Emissions'!$D:$D,'BAU Sector &amp; Region Breakout'!$C154,'EPS Emissions'!$C:$C,'BAU Sector &amp; Region Breakout'!$B154))</f>
        <v>2.5125513277064</v>
      </c>
      <c r="S154" s="2">
        <f>IF($A154="GCAM",SUMIFS('GCAM By Region By Sector'!S:S,'GCAM By Region By Sector'!$C:$C,$C154,'GCAM By Region By Sector'!$B:$B,$B154)*10^3,SUMIFS('EPS Emissions'!T:T,'EPS Emissions'!$D:$D,'BAU Sector &amp; Region Breakout'!$C154,'EPS Emissions'!$C:$C,'BAU Sector &amp; Region Breakout'!$B154))</f>
        <v>2.8190970846719998</v>
      </c>
      <c r="T154" s="2">
        <f>IF($A154="GCAM",SUMIFS('GCAM By Region By Sector'!T:T,'GCAM By Region By Sector'!$C:$C,$C154,'GCAM By Region By Sector'!$B:$B,$B154)*10^3,SUMIFS('EPS Emissions'!U:U,'EPS Emissions'!$D:$D,'BAU Sector &amp; Region Breakout'!$C154,'EPS Emissions'!$C:$C,'BAU Sector &amp; Region Breakout'!$B154))</f>
        <v>3.1229545259351918</v>
      </c>
      <c r="U154" s="2">
        <f>IF($A154="GCAM",SUMIFS('GCAM By Region By Sector'!U:U,'GCAM By Region By Sector'!$C:$C,$C154,'GCAM By Region By Sector'!$B:$B,$B154)*10^3,SUMIFS('EPS Emissions'!V:V,'EPS Emissions'!$D:$D,'BAU Sector &amp; Region Breakout'!$C154,'EPS Emissions'!$C:$C,'BAU Sector &amp; Region Breakout'!$B154))</f>
        <v>3.4268119671983839</v>
      </c>
      <c r="V154" s="2">
        <f>IF($A154="GCAM",SUMIFS('GCAM By Region By Sector'!V:V,'GCAM By Region By Sector'!$C:$C,$C154,'GCAM By Region By Sector'!$B:$B,$B154)*10^3,SUMIFS('EPS Emissions'!W:W,'EPS Emissions'!$D:$D,'BAU Sector &amp; Region Breakout'!$C154,'EPS Emissions'!$C:$C,'BAU Sector &amp; Region Breakout'!$B154))</f>
        <v>3.7306694084615759</v>
      </c>
      <c r="W154" s="2">
        <f>IF($A154="GCAM",SUMIFS('GCAM By Region By Sector'!W:W,'GCAM By Region By Sector'!$C:$C,$C154,'GCAM By Region By Sector'!$B:$B,$B154)*10^3,SUMIFS('EPS Emissions'!X:X,'EPS Emissions'!$D:$D,'BAU Sector &amp; Region Breakout'!$C154,'EPS Emissions'!$C:$C,'BAU Sector &amp; Region Breakout'!$B154))</f>
        <v>4.0345268497247684</v>
      </c>
      <c r="X154" s="2">
        <f>IF($A154="GCAM",SUMIFS('GCAM By Region By Sector'!X:X,'GCAM By Region By Sector'!$C:$C,$C154,'GCAM By Region By Sector'!$B:$B,$B154)*10^3,SUMIFS('EPS Emissions'!Y:Y,'EPS Emissions'!$D:$D,'BAU Sector &amp; Region Breakout'!$C154,'EPS Emissions'!$C:$C,'BAU Sector &amp; Region Breakout'!$B154))</f>
        <v>4.3383842909879604</v>
      </c>
      <c r="Y154" s="2">
        <f>IF($A154="GCAM",SUMIFS('GCAM By Region By Sector'!Y:Y,'GCAM By Region By Sector'!$C:$C,$C154,'GCAM By Region By Sector'!$B:$B,$B154)*10^3,SUMIFS('EPS Emissions'!Z:Z,'EPS Emissions'!$D:$D,'BAU Sector &amp; Region Breakout'!$C154,'EPS Emissions'!$C:$C,'BAU Sector &amp; Region Breakout'!$B154))</f>
        <v>4.5689587332631678</v>
      </c>
      <c r="Z154" s="2">
        <f>IF($A154="GCAM",SUMIFS('GCAM By Region By Sector'!Z:Z,'GCAM By Region By Sector'!$C:$C,$C154,'GCAM By Region By Sector'!$B:$B,$B154)*10^3,SUMIFS('EPS Emissions'!AA:AA,'EPS Emissions'!$D:$D,'BAU Sector &amp; Region Breakout'!$C154,'EPS Emissions'!$C:$C,'BAU Sector &amp; Region Breakout'!$B154))</f>
        <v>4.7995331755383752</v>
      </c>
      <c r="AA154" s="2">
        <f>IF($A154="GCAM",SUMIFS('GCAM By Region By Sector'!AA:AA,'GCAM By Region By Sector'!$C:$C,$C154,'GCAM By Region By Sector'!$B:$B,$B154)*10^3,SUMIFS('EPS Emissions'!AB:AB,'EPS Emissions'!$D:$D,'BAU Sector &amp; Region Breakout'!$C154,'EPS Emissions'!$C:$C,'BAU Sector &amp; Region Breakout'!$B154))</f>
        <v>5.0301076178135844</v>
      </c>
      <c r="AB154" s="2">
        <f>IF($A154="GCAM",SUMIFS('GCAM By Region By Sector'!AB:AB,'GCAM By Region By Sector'!$C:$C,$C154,'GCAM By Region By Sector'!$B:$B,$B154)*10^3,SUMIFS('EPS Emissions'!AC:AC,'EPS Emissions'!$D:$D,'BAU Sector &amp; Region Breakout'!$C154,'EPS Emissions'!$C:$C,'BAU Sector &amp; Region Breakout'!$B154))</f>
        <v>5.2606820600887918</v>
      </c>
      <c r="AC154" s="2">
        <f>IF($A154="GCAM",SUMIFS('GCAM By Region By Sector'!AC:AC,'GCAM By Region By Sector'!$C:$C,$C154,'GCAM By Region By Sector'!$B:$B,$B154)*10^3,SUMIFS('EPS Emissions'!AD:AD,'EPS Emissions'!$D:$D,'BAU Sector &amp; Region Breakout'!$C154,'EPS Emissions'!$C:$C,'BAU Sector &amp; Region Breakout'!$B154))</f>
        <v>5.4912565023639992</v>
      </c>
      <c r="AD154" s="2">
        <f>IF($A154="GCAM",SUMIFS('GCAM By Region By Sector'!AD:AD,'GCAM By Region By Sector'!$C:$C,$C154,'GCAM By Region By Sector'!$B:$B,$B154)*10^3,SUMIFS('EPS Emissions'!AE:AE,'EPS Emissions'!$D:$D,'BAU Sector &amp; Region Breakout'!$C154,'EPS Emissions'!$C:$C,'BAU Sector &amp; Region Breakout'!$B154))</f>
        <v>5.702102345207992</v>
      </c>
      <c r="AE154" s="2">
        <f>IF($A154="GCAM",SUMIFS('GCAM By Region By Sector'!AE:AE,'GCAM By Region By Sector'!$C:$C,$C154,'GCAM By Region By Sector'!$B:$B,$B154)*10^3,SUMIFS('EPS Emissions'!AF:AF,'EPS Emissions'!$D:$D,'BAU Sector &amp; Region Breakout'!$C154,'EPS Emissions'!$C:$C,'BAU Sector &amp; Region Breakout'!$B154))</f>
        <v>5.9129481880519847</v>
      </c>
      <c r="AF154" s="2">
        <f>IF($A154="GCAM",SUMIFS('GCAM By Region By Sector'!AF:AF,'GCAM By Region By Sector'!$C:$C,$C154,'GCAM By Region By Sector'!$B:$B,$B154)*10^3,SUMIFS('EPS Emissions'!AG:AG,'EPS Emissions'!$D:$D,'BAU Sector &amp; Region Breakout'!$C154,'EPS Emissions'!$C:$C,'BAU Sector &amp; Region Breakout'!$B154))</f>
        <v>6.1237940308959775</v>
      </c>
      <c r="AG154" s="2">
        <f>IF($A154="GCAM",SUMIFS('GCAM By Region By Sector'!AG:AG,'GCAM By Region By Sector'!$C:$C,$C154,'GCAM By Region By Sector'!$B:$B,$B154)*10^3,SUMIFS('EPS Emissions'!AH:AH,'EPS Emissions'!$D:$D,'BAU Sector &amp; Region Breakout'!$C154,'EPS Emissions'!$C:$C,'BAU Sector &amp; Region Breakout'!$B154))</f>
        <v>6.3346398737399703</v>
      </c>
      <c r="AH154" s="2">
        <f>IF($A154="GCAM",SUMIFS('GCAM By Region By Sector'!AH:AH,'GCAM By Region By Sector'!$C:$C,$C154,'GCAM By Region By Sector'!$B:$B,$B154)*10^3,SUMIFS('EPS Emissions'!AI:AI,'EPS Emissions'!$D:$D,'BAU Sector &amp; Region Breakout'!$C154,'EPS Emissions'!$C:$C,'BAU Sector &amp; Region Breakout'!$B154))</f>
        <v>6.5454857165839631</v>
      </c>
    </row>
    <row r="155" spans="1:34" x14ac:dyDescent="0.35">
      <c r="A155" t="str">
        <f>VLOOKUP(B155,'BAU Global Total'!A$3:C$34,3,FALSE)</f>
        <v>GCAM</v>
      </c>
      <c r="B155" t="s">
        <v>31</v>
      </c>
      <c r="C155" t="s">
        <v>53</v>
      </c>
      <c r="D155" s="2">
        <f>IF($A155="GCAM",SUMIFS('GCAM By Region By Sector'!D:D,'GCAM By Region By Sector'!$C:$C,$C155,'GCAM By Region By Sector'!$B:$B,$B155)*10^3,SUMIFS('EPS Emissions'!E:E,'EPS Emissions'!$D:$D,'BAU Sector &amp; Region Breakout'!$C155,'EPS Emissions'!$C:$C,'BAU Sector &amp; Region Breakout'!$B155))</f>
        <v>237.19183087886128</v>
      </c>
      <c r="E155" s="2">
        <f>IF($A155="GCAM",SUMIFS('GCAM By Region By Sector'!E:E,'GCAM By Region By Sector'!$C:$C,$C155,'GCAM By Region By Sector'!$B:$B,$B155)*10^3,SUMIFS('EPS Emissions'!F:F,'EPS Emissions'!$D:$D,'BAU Sector &amp; Region Breakout'!$C155,'EPS Emissions'!$C:$C,'BAU Sector &amp; Region Breakout'!$B155))</f>
        <v>240.02076009745628</v>
      </c>
      <c r="F155" s="2">
        <f>IF($A155="GCAM",SUMIFS('GCAM By Region By Sector'!F:F,'GCAM By Region By Sector'!$C:$C,$C155,'GCAM By Region By Sector'!$B:$B,$B155)*10^3,SUMIFS('EPS Emissions'!G:G,'EPS Emissions'!$D:$D,'BAU Sector &amp; Region Breakout'!$C155,'EPS Emissions'!$C:$C,'BAU Sector &amp; Region Breakout'!$B155))</f>
        <v>242.84968931605121</v>
      </c>
      <c r="G155" s="2">
        <f>IF($A155="GCAM",SUMIFS('GCAM By Region By Sector'!G:G,'GCAM By Region By Sector'!$C:$C,$C155,'GCAM By Region By Sector'!$B:$B,$B155)*10^3,SUMIFS('EPS Emissions'!H:H,'EPS Emissions'!$D:$D,'BAU Sector &amp; Region Breakout'!$C155,'EPS Emissions'!$C:$C,'BAU Sector &amp; Region Breakout'!$B155))</f>
        <v>245.6786185346462</v>
      </c>
      <c r="H155" s="2">
        <f>IF($A155="GCAM",SUMIFS('GCAM By Region By Sector'!H:H,'GCAM By Region By Sector'!$C:$C,$C155,'GCAM By Region By Sector'!$B:$B,$B155)*10^3,SUMIFS('EPS Emissions'!I:I,'EPS Emissions'!$D:$D,'BAU Sector &amp; Region Breakout'!$C155,'EPS Emissions'!$C:$C,'BAU Sector &amp; Region Breakout'!$B155))</f>
        <v>248.50754775324117</v>
      </c>
      <c r="I155" s="2">
        <f>IF($A155="GCAM",SUMIFS('GCAM By Region By Sector'!I:I,'GCAM By Region By Sector'!$C:$C,$C155,'GCAM By Region By Sector'!$B:$B,$B155)*10^3,SUMIFS('EPS Emissions'!J:J,'EPS Emissions'!$D:$D,'BAU Sector &amp; Region Breakout'!$C155,'EPS Emissions'!$C:$C,'BAU Sector &amp; Region Breakout'!$B155))</f>
        <v>251.33647697183613</v>
      </c>
      <c r="J155" s="2">
        <f>IF($A155="GCAM",SUMIFS('GCAM By Region By Sector'!J:J,'GCAM By Region By Sector'!$C:$C,$C155,'GCAM By Region By Sector'!$B:$B,$B155)*10^3,SUMIFS('EPS Emissions'!K:K,'EPS Emissions'!$D:$D,'BAU Sector &amp; Region Breakout'!$C155,'EPS Emissions'!$C:$C,'BAU Sector &amp; Region Breakout'!$B155))</f>
        <v>254.15962335557447</v>
      </c>
      <c r="K155" s="2">
        <f>IF($A155="GCAM",SUMIFS('GCAM By Region By Sector'!K:K,'GCAM By Region By Sector'!$C:$C,$C155,'GCAM By Region By Sector'!$B:$B,$B155)*10^3,SUMIFS('EPS Emissions'!L:L,'EPS Emissions'!$D:$D,'BAU Sector &amp; Region Breakout'!$C155,'EPS Emissions'!$C:$C,'BAU Sector &amp; Region Breakout'!$B155))</f>
        <v>256.9827697393128</v>
      </c>
      <c r="L155" s="2">
        <f>IF($A155="GCAM",SUMIFS('GCAM By Region By Sector'!L:L,'GCAM By Region By Sector'!$C:$C,$C155,'GCAM By Region By Sector'!$B:$B,$B155)*10^3,SUMIFS('EPS Emissions'!M:M,'EPS Emissions'!$D:$D,'BAU Sector &amp; Region Breakout'!$C155,'EPS Emissions'!$C:$C,'BAU Sector &amp; Region Breakout'!$B155))</f>
        <v>259.80591612305108</v>
      </c>
      <c r="M155" s="2">
        <f>IF($A155="GCAM",SUMIFS('GCAM By Region By Sector'!M:M,'GCAM By Region By Sector'!$C:$C,$C155,'GCAM By Region By Sector'!$B:$B,$B155)*10^3,SUMIFS('EPS Emissions'!N:N,'EPS Emissions'!$D:$D,'BAU Sector &amp; Region Breakout'!$C155,'EPS Emissions'!$C:$C,'BAU Sector &amp; Region Breakout'!$B155))</f>
        <v>262.62906250678941</v>
      </c>
      <c r="N155" s="2">
        <f>IF($A155="GCAM",SUMIFS('GCAM By Region By Sector'!N:N,'GCAM By Region By Sector'!$C:$C,$C155,'GCAM By Region By Sector'!$B:$B,$B155)*10^3,SUMIFS('EPS Emissions'!O:O,'EPS Emissions'!$D:$D,'BAU Sector &amp; Region Breakout'!$C155,'EPS Emissions'!$C:$C,'BAU Sector &amp; Region Breakout'!$B155))</f>
        <v>265.45220889052774</v>
      </c>
      <c r="O155" s="2">
        <f>IF($A155="GCAM",SUMIFS('GCAM By Region By Sector'!O:O,'GCAM By Region By Sector'!$C:$C,$C155,'GCAM By Region By Sector'!$B:$B,$B155)*10^3,SUMIFS('EPS Emissions'!P:P,'EPS Emissions'!$D:$D,'BAU Sector &amp; Region Breakout'!$C155,'EPS Emissions'!$C:$C,'BAU Sector &amp; Region Breakout'!$B155))</f>
        <v>267.847859151813</v>
      </c>
      <c r="P155" s="2">
        <f>IF($A155="GCAM",SUMIFS('GCAM By Region By Sector'!P:P,'GCAM By Region By Sector'!$C:$C,$C155,'GCAM By Region By Sector'!$B:$B,$B155)*10^3,SUMIFS('EPS Emissions'!Q:Q,'EPS Emissions'!$D:$D,'BAU Sector &amp; Region Breakout'!$C155,'EPS Emissions'!$C:$C,'BAU Sector &amp; Region Breakout'!$B155))</f>
        <v>270.2435094130982</v>
      </c>
      <c r="Q155" s="2">
        <f>IF($A155="GCAM",SUMIFS('GCAM By Region By Sector'!Q:Q,'GCAM By Region By Sector'!$C:$C,$C155,'GCAM By Region By Sector'!$B:$B,$B155)*10^3,SUMIFS('EPS Emissions'!R:R,'EPS Emissions'!$D:$D,'BAU Sector &amp; Region Breakout'!$C155,'EPS Emissions'!$C:$C,'BAU Sector &amp; Region Breakout'!$B155))</f>
        <v>272.63915967438351</v>
      </c>
      <c r="R155" s="2">
        <f>IF($A155="GCAM",SUMIFS('GCAM By Region By Sector'!R:R,'GCAM By Region By Sector'!$C:$C,$C155,'GCAM By Region By Sector'!$B:$B,$B155)*10^3,SUMIFS('EPS Emissions'!S:S,'EPS Emissions'!$D:$D,'BAU Sector &amp; Region Breakout'!$C155,'EPS Emissions'!$C:$C,'BAU Sector &amp; Region Breakout'!$B155))</f>
        <v>275.03480993566876</v>
      </c>
      <c r="S155" s="2">
        <f>IF($A155="GCAM",SUMIFS('GCAM By Region By Sector'!S:S,'GCAM By Region By Sector'!$C:$C,$C155,'GCAM By Region By Sector'!$B:$B,$B155)*10^3,SUMIFS('EPS Emissions'!T:T,'EPS Emissions'!$D:$D,'BAU Sector &amp; Region Breakout'!$C155,'EPS Emissions'!$C:$C,'BAU Sector &amp; Region Breakout'!$B155))</f>
        <v>277.43046019695402</v>
      </c>
      <c r="T155" s="2">
        <f>IF($A155="GCAM",SUMIFS('GCAM By Region By Sector'!T:T,'GCAM By Region By Sector'!$C:$C,$C155,'GCAM By Region By Sector'!$B:$B,$B155)*10^3,SUMIFS('EPS Emissions'!U:U,'EPS Emissions'!$D:$D,'BAU Sector &amp; Region Breakout'!$C155,'EPS Emissions'!$C:$C,'BAU Sector &amp; Region Breakout'!$B155))</f>
        <v>279.95165764600898</v>
      </c>
      <c r="U155" s="2">
        <f>IF($A155="GCAM",SUMIFS('GCAM By Region By Sector'!U:U,'GCAM By Region By Sector'!$C:$C,$C155,'GCAM By Region By Sector'!$B:$B,$B155)*10^3,SUMIFS('EPS Emissions'!V:V,'EPS Emissions'!$D:$D,'BAU Sector &amp; Region Breakout'!$C155,'EPS Emissions'!$C:$C,'BAU Sector &amp; Region Breakout'!$B155))</f>
        <v>282.47285509506395</v>
      </c>
      <c r="V155" s="2">
        <f>IF($A155="GCAM",SUMIFS('GCAM By Region By Sector'!V:V,'GCAM By Region By Sector'!$C:$C,$C155,'GCAM By Region By Sector'!$B:$B,$B155)*10^3,SUMIFS('EPS Emissions'!W:W,'EPS Emissions'!$D:$D,'BAU Sector &amp; Region Breakout'!$C155,'EPS Emissions'!$C:$C,'BAU Sector &amp; Region Breakout'!$B155))</f>
        <v>284.99405254411892</v>
      </c>
      <c r="W155" s="2">
        <f>IF($A155="GCAM",SUMIFS('GCAM By Region By Sector'!W:W,'GCAM By Region By Sector'!$C:$C,$C155,'GCAM By Region By Sector'!$B:$B,$B155)*10^3,SUMIFS('EPS Emissions'!X:X,'EPS Emissions'!$D:$D,'BAU Sector &amp; Region Breakout'!$C155,'EPS Emissions'!$C:$C,'BAU Sector &amp; Region Breakout'!$B155))</f>
        <v>287.51524999317382</v>
      </c>
      <c r="X155" s="2">
        <f>IF($A155="GCAM",SUMIFS('GCAM By Region By Sector'!X:X,'GCAM By Region By Sector'!$C:$C,$C155,'GCAM By Region By Sector'!$B:$B,$B155)*10^3,SUMIFS('EPS Emissions'!Y:Y,'EPS Emissions'!$D:$D,'BAU Sector &amp; Region Breakout'!$C155,'EPS Emissions'!$C:$C,'BAU Sector &amp; Region Breakout'!$B155))</f>
        <v>290.03644744222885</v>
      </c>
      <c r="Y155" s="2">
        <f>IF($A155="GCAM",SUMIFS('GCAM By Region By Sector'!Y:Y,'GCAM By Region By Sector'!$C:$C,$C155,'GCAM By Region By Sector'!$B:$B,$B155)*10^3,SUMIFS('EPS Emissions'!Z:Z,'EPS Emissions'!$D:$D,'BAU Sector &amp; Region Breakout'!$C155,'EPS Emissions'!$C:$C,'BAU Sector &amp; Region Breakout'!$B155))</f>
        <v>293.2045314724532</v>
      </c>
      <c r="Z155" s="2">
        <f>IF($A155="GCAM",SUMIFS('GCAM By Region By Sector'!Z:Z,'GCAM By Region By Sector'!$C:$C,$C155,'GCAM By Region By Sector'!$B:$B,$B155)*10^3,SUMIFS('EPS Emissions'!AA:AA,'EPS Emissions'!$D:$D,'BAU Sector &amp; Region Breakout'!$C155,'EPS Emissions'!$C:$C,'BAU Sector &amp; Region Breakout'!$B155))</f>
        <v>296.37261550267743</v>
      </c>
      <c r="AA155" s="2">
        <f>IF($A155="GCAM",SUMIFS('GCAM By Region By Sector'!AA:AA,'GCAM By Region By Sector'!$C:$C,$C155,'GCAM By Region By Sector'!$B:$B,$B155)*10^3,SUMIFS('EPS Emissions'!AB:AB,'EPS Emissions'!$D:$D,'BAU Sector &amp; Region Breakout'!$C155,'EPS Emissions'!$C:$C,'BAU Sector &amp; Region Breakout'!$B155))</f>
        <v>299.54069953290178</v>
      </c>
      <c r="AB155" s="2">
        <f>IF($A155="GCAM",SUMIFS('GCAM By Region By Sector'!AB:AB,'GCAM By Region By Sector'!$C:$C,$C155,'GCAM By Region By Sector'!$B:$B,$B155)*10^3,SUMIFS('EPS Emissions'!AC:AC,'EPS Emissions'!$D:$D,'BAU Sector &amp; Region Breakout'!$C155,'EPS Emissions'!$C:$C,'BAU Sector &amp; Region Breakout'!$B155))</f>
        <v>302.70878356312608</v>
      </c>
      <c r="AC155" s="2">
        <f>IF($A155="GCAM",SUMIFS('GCAM By Region By Sector'!AC:AC,'GCAM By Region By Sector'!$C:$C,$C155,'GCAM By Region By Sector'!$B:$B,$B155)*10^3,SUMIFS('EPS Emissions'!AD:AD,'EPS Emissions'!$D:$D,'BAU Sector &amp; Region Breakout'!$C155,'EPS Emissions'!$C:$C,'BAU Sector &amp; Region Breakout'!$B155))</f>
        <v>305.87686759335043</v>
      </c>
      <c r="AD155" s="2">
        <f>IF($A155="GCAM",SUMIFS('GCAM By Region By Sector'!AD:AD,'GCAM By Region By Sector'!$C:$C,$C155,'GCAM By Region By Sector'!$B:$B,$B155)*10^3,SUMIFS('EPS Emissions'!AE:AE,'EPS Emissions'!$D:$D,'BAU Sector &amp; Region Breakout'!$C155,'EPS Emissions'!$C:$C,'BAU Sector &amp; Region Breakout'!$B155))</f>
        <v>308.83661210944524</v>
      </c>
      <c r="AE155" s="2">
        <f>IF($A155="GCAM",SUMIFS('GCAM By Region By Sector'!AE:AE,'GCAM By Region By Sector'!$C:$C,$C155,'GCAM By Region By Sector'!$B:$B,$B155)*10^3,SUMIFS('EPS Emissions'!AF:AF,'EPS Emissions'!$D:$D,'BAU Sector &amp; Region Breakout'!$C155,'EPS Emissions'!$C:$C,'BAU Sector &amp; Region Breakout'!$B155))</f>
        <v>311.79635662554006</v>
      </c>
      <c r="AF155" s="2">
        <f>IF($A155="GCAM",SUMIFS('GCAM By Region By Sector'!AF:AF,'GCAM By Region By Sector'!$C:$C,$C155,'GCAM By Region By Sector'!$B:$B,$B155)*10^3,SUMIFS('EPS Emissions'!AG:AG,'EPS Emissions'!$D:$D,'BAU Sector &amp; Region Breakout'!$C155,'EPS Emissions'!$C:$C,'BAU Sector &amp; Region Breakout'!$B155))</f>
        <v>314.75610114163487</v>
      </c>
      <c r="AG155" s="2">
        <f>IF($A155="GCAM",SUMIFS('GCAM By Region By Sector'!AG:AG,'GCAM By Region By Sector'!$C:$C,$C155,'GCAM By Region By Sector'!$B:$B,$B155)*10^3,SUMIFS('EPS Emissions'!AH:AH,'EPS Emissions'!$D:$D,'BAU Sector &amp; Region Breakout'!$C155,'EPS Emissions'!$C:$C,'BAU Sector &amp; Region Breakout'!$B155))</f>
        <v>317.71584565772969</v>
      </c>
      <c r="AH155" s="2">
        <f>IF($A155="GCAM",SUMIFS('GCAM By Region By Sector'!AH:AH,'GCAM By Region By Sector'!$C:$C,$C155,'GCAM By Region By Sector'!$B:$B,$B155)*10^3,SUMIFS('EPS Emissions'!AI:AI,'EPS Emissions'!$D:$D,'BAU Sector &amp; Region Breakout'!$C155,'EPS Emissions'!$C:$C,'BAU Sector &amp; Region Breakout'!$B155))</f>
        <v>320.6755901738245</v>
      </c>
    </row>
    <row r="156" spans="1:34" x14ac:dyDescent="0.35">
      <c r="A156" t="str">
        <f>VLOOKUP(B156,'BAU Global Total'!A$3:C$34,3,FALSE)</f>
        <v>GCAM</v>
      </c>
      <c r="B156" t="s">
        <v>31</v>
      </c>
      <c r="C156" t="s">
        <v>62</v>
      </c>
      <c r="D156" s="2">
        <f>IF($A156="GCAM",SUMIFS('GCAM By Region By Sector'!D:D,'GCAM By Region By Sector'!$C:$C,$C156,'GCAM By Region By Sector'!$B:$B,$B156)*10^3,SUMIFS('EPS Emissions'!E:E,'EPS Emissions'!$D:$D,'BAU Sector &amp; Region Breakout'!$C156,'EPS Emissions'!$C:$C,'BAU Sector &amp; Region Breakout'!$B156))</f>
        <v>-29.939301266571501</v>
      </c>
      <c r="E156" s="2">
        <f>IF($A156="GCAM",SUMIFS('GCAM By Region By Sector'!E:E,'GCAM By Region By Sector'!$C:$C,$C156,'GCAM By Region By Sector'!$B:$B,$B156)*10^3,SUMIFS('EPS Emissions'!F:F,'EPS Emissions'!$D:$D,'BAU Sector &amp; Region Breakout'!$C156,'EPS Emissions'!$C:$C,'BAU Sector &amp; Region Breakout'!$B156))</f>
        <v>-31.358643662154282</v>
      </c>
      <c r="F156" s="2">
        <f>IF($A156="GCAM",SUMIFS('GCAM By Region By Sector'!F:F,'GCAM By Region By Sector'!$C:$C,$C156,'GCAM By Region By Sector'!$B:$B,$B156)*10^3,SUMIFS('EPS Emissions'!G:G,'EPS Emissions'!$D:$D,'BAU Sector &amp; Region Breakout'!$C156,'EPS Emissions'!$C:$C,'BAU Sector &amp; Region Breakout'!$B156))</f>
        <v>-32.777986057737067</v>
      </c>
      <c r="G156" s="2">
        <f>IF($A156="GCAM",SUMIFS('GCAM By Region By Sector'!G:G,'GCAM By Region By Sector'!$C:$C,$C156,'GCAM By Region By Sector'!$B:$B,$B156)*10^3,SUMIFS('EPS Emissions'!H:H,'EPS Emissions'!$D:$D,'BAU Sector &amp; Region Breakout'!$C156,'EPS Emissions'!$C:$C,'BAU Sector &amp; Region Breakout'!$B156))</f>
        <v>-34.197328453319848</v>
      </c>
      <c r="H156" s="2">
        <f>IF($A156="GCAM",SUMIFS('GCAM By Region By Sector'!H:H,'GCAM By Region By Sector'!$C:$C,$C156,'GCAM By Region By Sector'!$B:$B,$B156)*10^3,SUMIFS('EPS Emissions'!I:I,'EPS Emissions'!$D:$D,'BAU Sector &amp; Region Breakout'!$C156,'EPS Emissions'!$C:$C,'BAU Sector &amp; Region Breakout'!$B156))</f>
        <v>-35.616670848902629</v>
      </c>
      <c r="I156" s="2">
        <f>IF($A156="GCAM",SUMIFS('GCAM By Region By Sector'!I:I,'GCAM By Region By Sector'!$C:$C,$C156,'GCAM By Region By Sector'!$B:$B,$B156)*10^3,SUMIFS('EPS Emissions'!J:J,'EPS Emissions'!$D:$D,'BAU Sector &amp; Region Breakout'!$C156,'EPS Emissions'!$C:$C,'BAU Sector &amp; Region Breakout'!$B156))</f>
        <v>-37.03601324448541</v>
      </c>
      <c r="J156" s="2">
        <f>IF($A156="GCAM",SUMIFS('GCAM By Region By Sector'!J:J,'GCAM By Region By Sector'!$C:$C,$C156,'GCAM By Region By Sector'!$B:$B,$B156)*10^3,SUMIFS('EPS Emissions'!K:K,'EPS Emissions'!$D:$D,'BAU Sector &amp; Region Breakout'!$C156,'EPS Emissions'!$C:$C,'BAU Sector &amp; Region Breakout'!$B156))</f>
        <v>-38.484196264320545</v>
      </c>
      <c r="K156" s="2">
        <f>IF($A156="GCAM",SUMIFS('GCAM By Region By Sector'!K:K,'GCAM By Region By Sector'!$C:$C,$C156,'GCAM By Region By Sector'!$B:$B,$B156)*10^3,SUMIFS('EPS Emissions'!L:L,'EPS Emissions'!$D:$D,'BAU Sector &amp; Region Breakout'!$C156,'EPS Emissions'!$C:$C,'BAU Sector &amp; Region Breakout'!$B156))</f>
        <v>-39.932379284155665</v>
      </c>
      <c r="L156" s="2">
        <f>IF($A156="GCAM",SUMIFS('GCAM By Region By Sector'!L:L,'GCAM By Region By Sector'!$C:$C,$C156,'GCAM By Region By Sector'!$B:$B,$B156)*10^3,SUMIFS('EPS Emissions'!M:M,'EPS Emissions'!$D:$D,'BAU Sector &amp; Region Breakout'!$C156,'EPS Emissions'!$C:$C,'BAU Sector &amp; Region Breakout'!$B156))</f>
        <v>-41.3805623039908</v>
      </c>
      <c r="M156" s="2">
        <f>IF($A156="GCAM",SUMIFS('GCAM By Region By Sector'!M:M,'GCAM By Region By Sector'!$C:$C,$C156,'GCAM By Region By Sector'!$B:$B,$B156)*10^3,SUMIFS('EPS Emissions'!N:N,'EPS Emissions'!$D:$D,'BAU Sector &amp; Region Breakout'!$C156,'EPS Emissions'!$C:$C,'BAU Sector &amp; Region Breakout'!$B156))</f>
        <v>-42.828745323825927</v>
      </c>
      <c r="N156" s="2">
        <f>IF($A156="GCAM",SUMIFS('GCAM By Region By Sector'!N:N,'GCAM By Region By Sector'!$C:$C,$C156,'GCAM By Region By Sector'!$B:$B,$B156)*10^3,SUMIFS('EPS Emissions'!O:O,'EPS Emissions'!$D:$D,'BAU Sector &amp; Region Breakout'!$C156,'EPS Emissions'!$C:$C,'BAU Sector &amp; Region Breakout'!$B156))</f>
        <v>-44.276928343661055</v>
      </c>
      <c r="O156" s="2">
        <f>IF($A156="GCAM",SUMIFS('GCAM By Region By Sector'!O:O,'GCAM By Region By Sector'!$C:$C,$C156,'GCAM By Region By Sector'!$B:$B,$B156)*10^3,SUMIFS('EPS Emissions'!P:P,'EPS Emissions'!$D:$D,'BAU Sector &amp; Region Breakout'!$C156,'EPS Emissions'!$C:$C,'BAU Sector &amp; Region Breakout'!$B156))</f>
        <v>-45.215097231454926</v>
      </c>
      <c r="P156" s="2">
        <f>IF($A156="GCAM",SUMIFS('GCAM By Region By Sector'!P:P,'GCAM By Region By Sector'!$C:$C,$C156,'GCAM By Region By Sector'!$B:$B,$B156)*10^3,SUMIFS('EPS Emissions'!Q:Q,'EPS Emissions'!$D:$D,'BAU Sector &amp; Region Breakout'!$C156,'EPS Emissions'!$C:$C,'BAU Sector &amp; Region Breakout'!$B156))</f>
        <v>-46.153266119248798</v>
      </c>
      <c r="Q156" s="2">
        <f>IF($A156="GCAM",SUMIFS('GCAM By Region By Sector'!Q:Q,'GCAM By Region By Sector'!$C:$C,$C156,'GCAM By Region By Sector'!$B:$B,$B156)*10^3,SUMIFS('EPS Emissions'!R:R,'EPS Emissions'!$D:$D,'BAU Sector &amp; Region Breakout'!$C156,'EPS Emissions'!$C:$C,'BAU Sector &amp; Region Breakout'!$B156))</f>
        <v>-47.091435007042669</v>
      </c>
      <c r="R156" s="2">
        <f>IF($A156="GCAM",SUMIFS('GCAM By Region By Sector'!R:R,'GCAM By Region By Sector'!$C:$C,$C156,'GCAM By Region By Sector'!$B:$B,$B156)*10^3,SUMIFS('EPS Emissions'!S:S,'EPS Emissions'!$D:$D,'BAU Sector &amp; Region Breakout'!$C156,'EPS Emissions'!$C:$C,'BAU Sector &amp; Region Breakout'!$B156))</f>
        <v>-48.029603894836534</v>
      </c>
      <c r="S156" s="2">
        <f>IF($A156="GCAM",SUMIFS('GCAM By Region By Sector'!S:S,'GCAM By Region By Sector'!$C:$C,$C156,'GCAM By Region By Sector'!$B:$B,$B156)*10^3,SUMIFS('EPS Emissions'!T:T,'EPS Emissions'!$D:$D,'BAU Sector &amp; Region Breakout'!$C156,'EPS Emissions'!$C:$C,'BAU Sector &amp; Region Breakout'!$B156))</f>
        <v>-48.967772782630405</v>
      </c>
      <c r="T156" s="2">
        <f>IF($A156="GCAM",SUMIFS('GCAM By Region By Sector'!T:T,'GCAM By Region By Sector'!$C:$C,$C156,'GCAM By Region By Sector'!$B:$B,$B156)*10^3,SUMIFS('EPS Emissions'!U:U,'EPS Emissions'!$D:$D,'BAU Sector &amp; Region Breakout'!$C156,'EPS Emissions'!$C:$C,'BAU Sector &amp; Region Breakout'!$B156))</f>
        <v>-50.121369250301093</v>
      </c>
      <c r="U156" s="2">
        <f>IF($A156="GCAM",SUMIFS('GCAM By Region By Sector'!U:U,'GCAM By Region By Sector'!$C:$C,$C156,'GCAM By Region By Sector'!$B:$B,$B156)*10^3,SUMIFS('EPS Emissions'!V:V,'EPS Emissions'!$D:$D,'BAU Sector &amp; Region Breakout'!$C156,'EPS Emissions'!$C:$C,'BAU Sector &amp; Region Breakout'!$B156))</f>
        <v>-51.274965717971781</v>
      </c>
      <c r="V156" s="2">
        <f>IF($A156="GCAM",SUMIFS('GCAM By Region By Sector'!V:V,'GCAM By Region By Sector'!$C:$C,$C156,'GCAM By Region By Sector'!$B:$B,$B156)*10^3,SUMIFS('EPS Emissions'!W:W,'EPS Emissions'!$D:$D,'BAU Sector &amp; Region Breakout'!$C156,'EPS Emissions'!$C:$C,'BAU Sector &amp; Region Breakout'!$B156))</f>
        <v>-52.42856218564247</v>
      </c>
      <c r="W156" s="2">
        <f>IF($A156="GCAM",SUMIFS('GCAM By Region By Sector'!W:W,'GCAM By Region By Sector'!$C:$C,$C156,'GCAM By Region By Sector'!$B:$B,$B156)*10^3,SUMIFS('EPS Emissions'!X:X,'EPS Emissions'!$D:$D,'BAU Sector &amp; Region Breakout'!$C156,'EPS Emissions'!$C:$C,'BAU Sector &amp; Region Breakout'!$B156))</f>
        <v>-53.582158653313165</v>
      </c>
      <c r="X156" s="2">
        <f>IF($A156="GCAM",SUMIFS('GCAM By Region By Sector'!X:X,'GCAM By Region By Sector'!$C:$C,$C156,'GCAM By Region By Sector'!$B:$B,$B156)*10^3,SUMIFS('EPS Emissions'!Y:Y,'EPS Emissions'!$D:$D,'BAU Sector &amp; Region Breakout'!$C156,'EPS Emissions'!$C:$C,'BAU Sector &amp; Region Breakout'!$B156))</f>
        <v>-54.735755120983853</v>
      </c>
      <c r="Y156" s="2">
        <f>IF($A156="GCAM",SUMIFS('GCAM By Region By Sector'!Y:Y,'GCAM By Region By Sector'!$C:$C,$C156,'GCAM By Region By Sector'!$B:$B,$B156)*10^3,SUMIFS('EPS Emissions'!Z:Z,'EPS Emissions'!$D:$D,'BAU Sector &amp; Region Breakout'!$C156,'EPS Emissions'!$C:$C,'BAU Sector &amp; Region Breakout'!$B156))</f>
        <v>-56.334181385866799</v>
      </c>
      <c r="Z156" s="2">
        <f>IF($A156="GCAM",SUMIFS('GCAM By Region By Sector'!Z:Z,'GCAM By Region By Sector'!$C:$C,$C156,'GCAM By Region By Sector'!$B:$B,$B156)*10^3,SUMIFS('EPS Emissions'!AA:AA,'EPS Emissions'!$D:$D,'BAU Sector &amp; Region Breakout'!$C156,'EPS Emissions'!$C:$C,'BAU Sector &amp; Region Breakout'!$B156))</f>
        <v>-57.932607650749752</v>
      </c>
      <c r="AA156" s="2">
        <f>IF($A156="GCAM",SUMIFS('GCAM By Region By Sector'!AA:AA,'GCAM By Region By Sector'!$C:$C,$C156,'GCAM By Region By Sector'!$B:$B,$B156)*10^3,SUMIFS('EPS Emissions'!AB:AB,'EPS Emissions'!$D:$D,'BAU Sector &amp; Region Breakout'!$C156,'EPS Emissions'!$C:$C,'BAU Sector &amp; Region Breakout'!$B156))</f>
        <v>-59.531033915632705</v>
      </c>
      <c r="AB156" s="2">
        <f>IF($A156="GCAM",SUMIFS('GCAM By Region By Sector'!AB:AB,'GCAM By Region By Sector'!$C:$C,$C156,'GCAM By Region By Sector'!$B:$B,$B156)*10^3,SUMIFS('EPS Emissions'!AC:AC,'EPS Emissions'!$D:$D,'BAU Sector &amp; Region Breakout'!$C156,'EPS Emissions'!$C:$C,'BAU Sector &amp; Region Breakout'!$B156))</f>
        <v>-61.129460180515657</v>
      </c>
      <c r="AC156" s="2">
        <f>IF($A156="GCAM",SUMIFS('GCAM By Region By Sector'!AC:AC,'GCAM By Region By Sector'!$C:$C,$C156,'GCAM By Region By Sector'!$B:$B,$B156)*10^3,SUMIFS('EPS Emissions'!AD:AD,'EPS Emissions'!$D:$D,'BAU Sector &amp; Region Breakout'!$C156,'EPS Emissions'!$C:$C,'BAU Sector &amp; Region Breakout'!$B156))</f>
        <v>-62.727886445398603</v>
      </c>
      <c r="AD156" s="2">
        <f>IF($A156="GCAM",SUMIFS('GCAM By Region By Sector'!AD:AD,'GCAM By Region By Sector'!$C:$C,$C156,'GCAM By Region By Sector'!$B:$B,$B156)*10^3,SUMIFS('EPS Emissions'!AE:AE,'EPS Emissions'!$D:$D,'BAU Sector &amp; Region Breakout'!$C156,'EPS Emissions'!$C:$C,'BAU Sector &amp; Region Breakout'!$B156))</f>
        <v>-64.327035407730676</v>
      </c>
      <c r="AE156" s="2">
        <f>IF($A156="GCAM",SUMIFS('GCAM By Region By Sector'!AE:AE,'GCAM By Region By Sector'!$C:$C,$C156,'GCAM By Region By Sector'!$B:$B,$B156)*10^3,SUMIFS('EPS Emissions'!AF:AF,'EPS Emissions'!$D:$D,'BAU Sector &amp; Region Breakout'!$C156,'EPS Emissions'!$C:$C,'BAU Sector &amp; Region Breakout'!$B156))</f>
        <v>-65.926184370062742</v>
      </c>
      <c r="AF156" s="2">
        <f>IF($A156="GCAM",SUMIFS('GCAM By Region By Sector'!AF:AF,'GCAM By Region By Sector'!$C:$C,$C156,'GCAM By Region By Sector'!$B:$B,$B156)*10^3,SUMIFS('EPS Emissions'!AG:AG,'EPS Emissions'!$D:$D,'BAU Sector &amp; Region Breakout'!$C156,'EPS Emissions'!$C:$C,'BAU Sector &amp; Region Breakout'!$B156))</f>
        <v>-67.525333332394823</v>
      </c>
      <c r="AG156" s="2">
        <f>IF($A156="GCAM",SUMIFS('GCAM By Region By Sector'!AG:AG,'GCAM By Region By Sector'!$C:$C,$C156,'GCAM By Region By Sector'!$B:$B,$B156)*10^3,SUMIFS('EPS Emissions'!AH:AH,'EPS Emissions'!$D:$D,'BAU Sector &amp; Region Breakout'!$C156,'EPS Emissions'!$C:$C,'BAU Sector &amp; Region Breakout'!$B156))</f>
        <v>-69.124482294726903</v>
      </c>
      <c r="AH156" s="2">
        <f>IF($A156="GCAM",SUMIFS('GCAM By Region By Sector'!AH:AH,'GCAM By Region By Sector'!$C:$C,$C156,'GCAM By Region By Sector'!$B:$B,$B156)*10^3,SUMIFS('EPS Emissions'!AI:AI,'EPS Emissions'!$D:$D,'BAU Sector &amp; Region Breakout'!$C156,'EPS Emissions'!$C:$C,'BAU Sector &amp; Region Breakout'!$B156))</f>
        <v>-70.723631257058969</v>
      </c>
    </row>
    <row r="157" spans="1:34" x14ac:dyDescent="0.35">
      <c r="A157" t="str">
        <f>VLOOKUP(B157,'BAU Global Total'!A$3:C$34,3,FALSE)</f>
        <v>GCAM</v>
      </c>
      <c r="B157" t="s">
        <v>31</v>
      </c>
      <c r="C157" t="s">
        <v>63</v>
      </c>
      <c r="D157" s="2">
        <f>IF($A157="GCAM",SUMIFS('GCAM By Region By Sector'!D:D,'GCAM By Region By Sector'!$C:$C,$C157,'GCAM By Region By Sector'!$B:$B,$B157)*10^3,SUMIFS('EPS Emissions'!E:E,'EPS Emissions'!$D:$D,'BAU Sector &amp; Region Breakout'!$C157,'EPS Emissions'!$C:$C,'BAU Sector &amp; Region Breakout'!$B157))</f>
        <v>166.19800824815405</v>
      </c>
      <c r="E157" s="2">
        <f>IF($A157="GCAM",SUMIFS('GCAM By Region By Sector'!E:E,'GCAM By Region By Sector'!$C:$C,$C157,'GCAM By Region By Sector'!$B:$B,$B157)*10^3,SUMIFS('EPS Emissions'!F:F,'EPS Emissions'!$D:$D,'BAU Sector &amp; Region Breakout'!$C157,'EPS Emissions'!$C:$C,'BAU Sector &amp; Region Breakout'!$B157))</f>
        <v>167.37035124342592</v>
      </c>
      <c r="F157" s="2">
        <f>IF($A157="GCAM",SUMIFS('GCAM By Region By Sector'!F:F,'GCAM By Region By Sector'!$C:$C,$C157,'GCAM By Region By Sector'!$B:$B,$B157)*10^3,SUMIFS('EPS Emissions'!G:G,'EPS Emissions'!$D:$D,'BAU Sector &amp; Region Breakout'!$C157,'EPS Emissions'!$C:$C,'BAU Sector &amp; Region Breakout'!$B157))</f>
        <v>168.54269423869775</v>
      </c>
      <c r="G157" s="2">
        <f>IF($A157="GCAM",SUMIFS('GCAM By Region By Sector'!G:G,'GCAM By Region By Sector'!$C:$C,$C157,'GCAM By Region By Sector'!$B:$B,$B157)*10^3,SUMIFS('EPS Emissions'!H:H,'EPS Emissions'!$D:$D,'BAU Sector &amp; Region Breakout'!$C157,'EPS Emissions'!$C:$C,'BAU Sector &amp; Region Breakout'!$B157))</f>
        <v>169.71503723396961</v>
      </c>
      <c r="H157" s="2">
        <f>IF($A157="GCAM",SUMIFS('GCAM By Region By Sector'!H:H,'GCAM By Region By Sector'!$C:$C,$C157,'GCAM By Region By Sector'!$B:$B,$B157)*10^3,SUMIFS('EPS Emissions'!I:I,'EPS Emissions'!$D:$D,'BAU Sector &amp; Region Breakout'!$C157,'EPS Emissions'!$C:$C,'BAU Sector &amp; Region Breakout'!$B157))</f>
        <v>170.88738022924144</v>
      </c>
      <c r="I157" s="2">
        <f>IF($A157="GCAM",SUMIFS('GCAM By Region By Sector'!I:I,'GCAM By Region By Sector'!$C:$C,$C157,'GCAM By Region By Sector'!$B:$B,$B157)*10^3,SUMIFS('EPS Emissions'!J:J,'EPS Emissions'!$D:$D,'BAU Sector &amp; Region Breakout'!$C157,'EPS Emissions'!$C:$C,'BAU Sector &amp; Region Breakout'!$B157))</f>
        <v>172.05972322451331</v>
      </c>
      <c r="J157" s="2">
        <f>IF($A157="GCAM",SUMIFS('GCAM By Region By Sector'!J:J,'GCAM By Region By Sector'!$C:$C,$C157,'GCAM By Region By Sector'!$B:$B,$B157)*10^3,SUMIFS('EPS Emissions'!K:K,'EPS Emissions'!$D:$D,'BAU Sector &amp; Region Breakout'!$C157,'EPS Emissions'!$C:$C,'BAU Sector &amp; Region Breakout'!$B157))</f>
        <v>173.49997973379669</v>
      </c>
      <c r="K157" s="2">
        <f>IF($A157="GCAM",SUMIFS('GCAM By Region By Sector'!K:K,'GCAM By Region By Sector'!$C:$C,$C157,'GCAM By Region By Sector'!$B:$B,$B157)*10^3,SUMIFS('EPS Emissions'!L:L,'EPS Emissions'!$D:$D,'BAU Sector &amp; Region Breakout'!$C157,'EPS Emissions'!$C:$C,'BAU Sector &amp; Region Breakout'!$B157))</f>
        <v>174.94023624308011</v>
      </c>
      <c r="L157" s="2">
        <f>IF($A157="GCAM",SUMIFS('GCAM By Region By Sector'!L:L,'GCAM By Region By Sector'!$C:$C,$C157,'GCAM By Region By Sector'!$B:$B,$B157)*10^3,SUMIFS('EPS Emissions'!M:M,'EPS Emissions'!$D:$D,'BAU Sector &amp; Region Breakout'!$C157,'EPS Emissions'!$C:$C,'BAU Sector &amp; Region Breakout'!$B157))</f>
        <v>176.38049275236349</v>
      </c>
      <c r="M157" s="2">
        <f>IF($A157="GCAM",SUMIFS('GCAM By Region By Sector'!M:M,'GCAM By Region By Sector'!$C:$C,$C157,'GCAM By Region By Sector'!$B:$B,$B157)*10^3,SUMIFS('EPS Emissions'!N:N,'EPS Emissions'!$D:$D,'BAU Sector &amp; Region Breakout'!$C157,'EPS Emissions'!$C:$C,'BAU Sector &amp; Region Breakout'!$B157))</f>
        <v>177.82074926164694</v>
      </c>
      <c r="N157" s="2">
        <f>IF($A157="GCAM",SUMIFS('GCAM By Region By Sector'!N:N,'GCAM By Region By Sector'!$C:$C,$C157,'GCAM By Region By Sector'!$B:$B,$B157)*10^3,SUMIFS('EPS Emissions'!O:O,'EPS Emissions'!$D:$D,'BAU Sector &amp; Region Breakout'!$C157,'EPS Emissions'!$C:$C,'BAU Sector &amp; Region Breakout'!$B157))</f>
        <v>179.26100577093032</v>
      </c>
      <c r="O157" s="2">
        <f>IF($A157="GCAM",SUMIFS('GCAM By Region By Sector'!O:O,'GCAM By Region By Sector'!$C:$C,$C157,'GCAM By Region By Sector'!$B:$B,$B157)*10^3,SUMIFS('EPS Emissions'!P:P,'EPS Emissions'!$D:$D,'BAU Sector &amp; Region Breakout'!$C157,'EPS Emissions'!$C:$C,'BAU Sector &amp; Region Breakout'!$B157))</f>
        <v>179.54776094873699</v>
      </c>
      <c r="P157" s="2">
        <f>IF($A157="GCAM",SUMIFS('GCAM By Region By Sector'!P:P,'GCAM By Region By Sector'!$C:$C,$C157,'GCAM By Region By Sector'!$B:$B,$B157)*10^3,SUMIFS('EPS Emissions'!Q:Q,'EPS Emissions'!$D:$D,'BAU Sector &amp; Region Breakout'!$C157,'EPS Emissions'!$C:$C,'BAU Sector &amp; Region Breakout'!$B157))</f>
        <v>179.83451612654369</v>
      </c>
      <c r="Q157" s="2">
        <f>IF($A157="GCAM",SUMIFS('GCAM By Region By Sector'!Q:Q,'GCAM By Region By Sector'!$C:$C,$C157,'GCAM By Region By Sector'!$B:$B,$B157)*10^3,SUMIFS('EPS Emissions'!R:R,'EPS Emissions'!$D:$D,'BAU Sector &amp; Region Breakout'!$C157,'EPS Emissions'!$C:$C,'BAU Sector &amp; Region Breakout'!$B157))</f>
        <v>180.12127130435036</v>
      </c>
      <c r="R157" s="2">
        <f>IF($A157="GCAM",SUMIFS('GCAM By Region By Sector'!R:R,'GCAM By Region By Sector'!$C:$C,$C157,'GCAM By Region By Sector'!$B:$B,$B157)*10^3,SUMIFS('EPS Emissions'!S:S,'EPS Emissions'!$D:$D,'BAU Sector &amp; Region Breakout'!$C157,'EPS Emissions'!$C:$C,'BAU Sector &amp; Region Breakout'!$B157))</f>
        <v>180.40802648215703</v>
      </c>
      <c r="S157" s="2">
        <f>IF($A157="GCAM",SUMIFS('GCAM By Region By Sector'!S:S,'GCAM By Region By Sector'!$C:$C,$C157,'GCAM By Region By Sector'!$B:$B,$B157)*10^3,SUMIFS('EPS Emissions'!T:T,'EPS Emissions'!$D:$D,'BAU Sector &amp; Region Breakout'!$C157,'EPS Emissions'!$C:$C,'BAU Sector &amp; Region Breakout'!$B157))</f>
        <v>180.69478165996372</v>
      </c>
      <c r="T157" s="2">
        <f>IF($A157="GCAM",SUMIFS('GCAM By Region By Sector'!T:T,'GCAM By Region By Sector'!$C:$C,$C157,'GCAM By Region By Sector'!$B:$B,$B157)*10^3,SUMIFS('EPS Emissions'!U:U,'EPS Emissions'!$D:$D,'BAU Sector &amp; Region Breakout'!$C157,'EPS Emissions'!$C:$C,'BAU Sector &amp; Region Breakout'!$B157))</f>
        <v>180.05362771571208</v>
      </c>
      <c r="U157" s="2">
        <f>IF($A157="GCAM",SUMIFS('GCAM By Region By Sector'!U:U,'GCAM By Region By Sector'!$C:$C,$C157,'GCAM By Region By Sector'!$B:$B,$B157)*10^3,SUMIFS('EPS Emissions'!V:V,'EPS Emissions'!$D:$D,'BAU Sector &amp; Region Breakout'!$C157,'EPS Emissions'!$C:$C,'BAU Sector &amp; Region Breakout'!$B157))</f>
        <v>179.41247377146047</v>
      </c>
      <c r="V157" s="2">
        <f>IF($A157="GCAM",SUMIFS('GCAM By Region By Sector'!V:V,'GCAM By Region By Sector'!$C:$C,$C157,'GCAM By Region By Sector'!$B:$B,$B157)*10^3,SUMIFS('EPS Emissions'!W:W,'EPS Emissions'!$D:$D,'BAU Sector &amp; Region Breakout'!$C157,'EPS Emissions'!$C:$C,'BAU Sector &amp; Region Breakout'!$B157))</f>
        <v>178.7713198272088</v>
      </c>
      <c r="W157" s="2">
        <f>IF($A157="GCAM",SUMIFS('GCAM By Region By Sector'!W:W,'GCAM By Region By Sector'!$C:$C,$C157,'GCAM By Region By Sector'!$B:$B,$B157)*10^3,SUMIFS('EPS Emissions'!X:X,'EPS Emissions'!$D:$D,'BAU Sector &amp; Region Breakout'!$C157,'EPS Emissions'!$C:$C,'BAU Sector &amp; Region Breakout'!$B157))</f>
        <v>178.13016588295719</v>
      </c>
      <c r="X157" s="2">
        <f>IF($A157="GCAM",SUMIFS('GCAM By Region By Sector'!X:X,'GCAM By Region By Sector'!$C:$C,$C157,'GCAM By Region By Sector'!$B:$B,$B157)*10^3,SUMIFS('EPS Emissions'!Y:Y,'EPS Emissions'!$D:$D,'BAU Sector &amp; Region Breakout'!$C157,'EPS Emissions'!$C:$C,'BAU Sector &amp; Region Breakout'!$B157))</f>
        <v>177.48901193870557</v>
      </c>
      <c r="Y157" s="2">
        <f>IF($A157="GCAM",SUMIFS('GCAM By Region By Sector'!Y:Y,'GCAM By Region By Sector'!$C:$C,$C157,'GCAM By Region By Sector'!$B:$B,$B157)*10^3,SUMIFS('EPS Emissions'!Z:Z,'EPS Emissions'!$D:$D,'BAU Sector &amp; Region Breakout'!$C157,'EPS Emissions'!$C:$C,'BAU Sector &amp; Region Breakout'!$B157))</f>
        <v>177.03496686827484</v>
      </c>
      <c r="Z157" s="2">
        <f>IF($A157="GCAM",SUMIFS('GCAM By Region By Sector'!Z:Z,'GCAM By Region By Sector'!$C:$C,$C157,'GCAM By Region By Sector'!$B:$B,$B157)*10^3,SUMIFS('EPS Emissions'!AA:AA,'EPS Emissions'!$D:$D,'BAU Sector &amp; Region Breakout'!$C157,'EPS Emissions'!$C:$C,'BAU Sector &amp; Region Breakout'!$B157))</f>
        <v>176.58092179784413</v>
      </c>
      <c r="AA157" s="2">
        <f>IF($A157="GCAM",SUMIFS('GCAM By Region By Sector'!AA:AA,'GCAM By Region By Sector'!$C:$C,$C157,'GCAM By Region By Sector'!$B:$B,$B157)*10^3,SUMIFS('EPS Emissions'!AB:AB,'EPS Emissions'!$D:$D,'BAU Sector &amp; Region Breakout'!$C157,'EPS Emissions'!$C:$C,'BAU Sector &amp; Region Breakout'!$B157))</f>
        <v>176.12687672741339</v>
      </c>
      <c r="AB157" s="2">
        <f>IF($A157="GCAM",SUMIFS('GCAM By Region By Sector'!AB:AB,'GCAM By Region By Sector'!$C:$C,$C157,'GCAM By Region By Sector'!$B:$B,$B157)*10^3,SUMIFS('EPS Emissions'!AC:AC,'EPS Emissions'!$D:$D,'BAU Sector &amp; Region Breakout'!$C157,'EPS Emissions'!$C:$C,'BAU Sector &amp; Region Breakout'!$B157))</f>
        <v>175.67283165698268</v>
      </c>
      <c r="AC157" s="2">
        <f>IF($A157="GCAM",SUMIFS('GCAM By Region By Sector'!AC:AC,'GCAM By Region By Sector'!$C:$C,$C157,'GCAM By Region By Sector'!$B:$B,$B157)*10^3,SUMIFS('EPS Emissions'!AD:AD,'EPS Emissions'!$D:$D,'BAU Sector &amp; Region Breakout'!$C157,'EPS Emissions'!$C:$C,'BAU Sector &amp; Region Breakout'!$B157))</f>
        <v>175.21878658655197</v>
      </c>
      <c r="AD157" s="2">
        <f>IF($A157="GCAM",SUMIFS('GCAM By Region By Sector'!AD:AD,'GCAM By Region By Sector'!$C:$C,$C157,'GCAM By Region By Sector'!$B:$B,$B157)*10^3,SUMIFS('EPS Emissions'!AE:AE,'EPS Emissions'!$D:$D,'BAU Sector &amp; Region Breakout'!$C157,'EPS Emissions'!$C:$C,'BAU Sector &amp; Region Breakout'!$B157))</f>
        <v>174.14236394992895</v>
      </c>
      <c r="AE157" s="2">
        <f>IF($A157="GCAM",SUMIFS('GCAM By Region By Sector'!AE:AE,'GCAM By Region By Sector'!$C:$C,$C157,'GCAM By Region By Sector'!$B:$B,$B157)*10^3,SUMIFS('EPS Emissions'!AF:AF,'EPS Emissions'!$D:$D,'BAU Sector &amp; Region Breakout'!$C157,'EPS Emissions'!$C:$C,'BAU Sector &amp; Region Breakout'!$B157))</f>
        <v>173.06594131330587</v>
      </c>
      <c r="AF157" s="2">
        <f>IF($A157="GCAM",SUMIFS('GCAM By Region By Sector'!AF:AF,'GCAM By Region By Sector'!$C:$C,$C157,'GCAM By Region By Sector'!$B:$B,$B157)*10^3,SUMIFS('EPS Emissions'!AG:AG,'EPS Emissions'!$D:$D,'BAU Sector &amp; Region Breakout'!$C157,'EPS Emissions'!$C:$C,'BAU Sector &amp; Region Breakout'!$B157))</f>
        <v>171.98951867668285</v>
      </c>
      <c r="AG157" s="2">
        <f>IF($A157="GCAM",SUMIFS('GCAM By Region By Sector'!AG:AG,'GCAM By Region By Sector'!$C:$C,$C157,'GCAM By Region By Sector'!$B:$B,$B157)*10^3,SUMIFS('EPS Emissions'!AH:AH,'EPS Emissions'!$D:$D,'BAU Sector &amp; Region Breakout'!$C157,'EPS Emissions'!$C:$C,'BAU Sector &amp; Region Breakout'!$B157))</f>
        <v>170.9130960400598</v>
      </c>
      <c r="AH157" s="2">
        <f>IF($A157="GCAM",SUMIFS('GCAM By Region By Sector'!AH:AH,'GCAM By Region By Sector'!$C:$C,$C157,'GCAM By Region By Sector'!$B:$B,$B157)*10^3,SUMIFS('EPS Emissions'!AI:AI,'EPS Emissions'!$D:$D,'BAU Sector &amp; Region Breakout'!$C157,'EPS Emissions'!$C:$C,'BAU Sector &amp; Region Breakout'!$B157))</f>
        <v>169.83667340343678</v>
      </c>
    </row>
    <row r="158" spans="1:34" x14ac:dyDescent="0.35">
      <c r="A158" t="str">
        <f>VLOOKUP(B158,'BAU Global Total'!A$3:C$34,3,FALSE)</f>
        <v>GCAM</v>
      </c>
      <c r="B158" t="s">
        <v>31</v>
      </c>
      <c r="C158" t="s">
        <v>64</v>
      </c>
      <c r="D158" s="2">
        <f>IF($A158="GCAM",SUMIFS('GCAM By Region By Sector'!D:D,'GCAM By Region By Sector'!$C:$C,$C158,'GCAM By Region By Sector'!$B:$B,$B158)*10^3,SUMIFS('EPS Emissions'!E:E,'EPS Emissions'!$D:$D,'BAU Sector &amp; Region Breakout'!$C158,'EPS Emissions'!$C:$C,'BAU Sector &amp; Region Breakout'!$B158))</f>
        <v>32.627138914979959</v>
      </c>
      <c r="E158" s="2">
        <f>IF($A158="GCAM",SUMIFS('GCAM By Region By Sector'!E:E,'GCAM By Region By Sector'!$C:$C,$C158,'GCAM By Region By Sector'!$B:$B,$B158)*10^3,SUMIFS('EPS Emissions'!F:F,'EPS Emissions'!$D:$D,'BAU Sector &amp; Region Breakout'!$C158,'EPS Emissions'!$C:$C,'BAU Sector &amp; Region Breakout'!$B158))</f>
        <v>33.766936620672965</v>
      </c>
      <c r="F158" s="2">
        <f>IF($A158="GCAM",SUMIFS('GCAM By Region By Sector'!F:F,'GCAM By Region By Sector'!$C:$C,$C158,'GCAM By Region By Sector'!$B:$B,$B158)*10^3,SUMIFS('EPS Emissions'!G:G,'EPS Emissions'!$D:$D,'BAU Sector &amp; Region Breakout'!$C158,'EPS Emissions'!$C:$C,'BAU Sector &amp; Region Breakout'!$B158))</f>
        <v>34.906734326365964</v>
      </c>
      <c r="G158" s="2">
        <f>IF($A158="GCAM",SUMIFS('GCAM By Region By Sector'!G:G,'GCAM By Region By Sector'!$C:$C,$C158,'GCAM By Region By Sector'!$B:$B,$B158)*10^3,SUMIFS('EPS Emissions'!H:H,'EPS Emissions'!$D:$D,'BAU Sector &amp; Region Breakout'!$C158,'EPS Emissions'!$C:$C,'BAU Sector &amp; Region Breakout'!$B158))</f>
        <v>36.046532032058956</v>
      </c>
      <c r="H158" s="2">
        <f>IF($A158="GCAM",SUMIFS('GCAM By Region By Sector'!H:H,'GCAM By Region By Sector'!$C:$C,$C158,'GCAM By Region By Sector'!$B:$B,$B158)*10^3,SUMIFS('EPS Emissions'!I:I,'EPS Emissions'!$D:$D,'BAU Sector &amp; Region Breakout'!$C158,'EPS Emissions'!$C:$C,'BAU Sector &amp; Region Breakout'!$B158))</f>
        <v>37.186329737751961</v>
      </c>
      <c r="I158" s="2">
        <f>IF($A158="GCAM",SUMIFS('GCAM By Region By Sector'!I:I,'GCAM By Region By Sector'!$C:$C,$C158,'GCAM By Region By Sector'!$B:$B,$B158)*10^3,SUMIFS('EPS Emissions'!J:J,'EPS Emissions'!$D:$D,'BAU Sector &amp; Region Breakout'!$C158,'EPS Emissions'!$C:$C,'BAU Sector &amp; Region Breakout'!$B158))</f>
        <v>38.32612744344496</v>
      </c>
      <c r="J158" s="2">
        <f>IF($A158="GCAM",SUMIFS('GCAM By Region By Sector'!J:J,'GCAM By Region By Sector'!$C:$C,$C158,'GCAM By Region By Sector'!$B:$B,$B158)*10^3,SUMIFS('EPS Emissions'!K:K,'EPS Emissions'!$D:$D,'BAU Sector &amp; Region Breakout'!$C158,'EPS Emissions'!$C:$C,'BAU Sector &amp; Region Breakout'!$B158))</f>
        <v>39.592639854027972</v>
      </c>
      <c r="K158" s="2">
        <f>IF($A158="GCAM",SUMIFS('GCAM By Region By Sector'!K:K,'GCAM By Region By Sector'!$C:$C,$C158,'GCAM By Region By Sector'!$B:$B,$B158)*10^3,SUMIFS('EPS Emissions'!L:L,'EPS Emissions'!$D:$D,'BAU Sector &amp; Region Breakout'!$C158,'EPS Emissions'!$C:$C,'BAU Sector &amp; Region Breakout'!$B158))</f>
        <v>40.859152264610977</v>
      </c>
      <c r="L158" s="2">
        <f>IF($A158="GCAM",SUMIFS('GCAM By Region By Sector'!L:L,'GCAM By Region By Sector'!$C:$C,$C158,'GCAM By Region By Sector'!$B:$B,$B158)*10^3,SUMIFS('EPS Emissions'!M:M,'EPS Emissions'!$D:$D,'BAU Sector &amp; Region Breakout'!$C158,'EPS Emissions'!$C:$C,'BAU Sector &amp; Region Breakout'!$B158))</f>
        <v>42.125664675193981</v>
      </c>
      <c r="M158" s="2">
        <f>IF($A158="GCAM",SUMIFS('GCAM By Region By Sector'!M:M,'GCAM By Region By Sector'!$C:$C,$C158,'GCAM By Region By Sector'!$B:$B,$B158)*10^3,SUMIFS('EPS Emissions'!N:N,'EPS Emissions'!$D:$D,'BAU Sector &amp; Region Breakout'!$C158,'EPS Emissions'!$C:$C,'BAU Sector &amp; Region Breakout'!$B158))</f>
        <v>43.392177085776986</v>
      </c>
      <c r="N158" s="2">
        <f>IF($A158="GCAM",SUMIFS('GCAM By Region By Sector'!N:N,'GCAM By Region By Sector'!$C:$C,$C158,'GCAM By Region By Sector'!$B:$B,$B158)*10^3,SUMIFS('EPS Emissions'!O:O,'EPS Emissions'!$D:$D,'BAU Sector &amp; Region Breakout'!$C158,'EPS Emissions'!$C:$C,'BAU Sector &amp; Region Breakout'!$B158))</f>
        <v>44.658689496359997</v>
      </c>
      <c r="O158" s="2">
        <f>IF($A158="GCAM",SUMIFS('GCAM By Region By Sector'!O:O,'GCAM By Region By Sector'!$C:$C,$C158,'GCAM By Region By Sector'!$B:$B,$B158)*10^3,SUMIFS('EPS Emissions'!P:P,'EPS Emissions'!$D:$D,'BAU Sector &amp; Region Breakout'!$C158,'EPS Emissions'!$C:$C,'BAU Sector &amp; Region Breakout'!$B158))</f>
        <v>45.543836932764989</v>
      </c>
      <c r="P158" s="2">
        <f>IF($A158="GCAM",SUMIFS('GCAM By Region By Sector'!P:P,'GCAM By Region By Sector'!$C:$C,$C158,'GCAM By Region By Sector'!$B:$B,$B158)*10^3,SUMIFS('EPS Emissions'!Q:Q,'EPS Emissions'!$D:$D,'BAU Sector &amp; Region Breakout'!$C158,'EPS Emissions'!$C:$C,'BAU Sector &amp; Region Breakout'!$B158))</f>
        <v>46.428984369169982</v>
      </c>
      <c r="Q158" s="2">
        <f>IF($A158="GCAM",SUMIFS('GCAM By Region By Sector'!Q:Q,'GCAM By Region By Sector'!$C:$C,$C158,'GCAM By Region By Sector'!$B:$B,$B158)*10^3,SUMIFS('EPS Emissions'!R:R,'EPS Emissions'!$D:$D,'BAU Sector &amp; Region Breakout'!$C158,'EPS Emissions'!$C:$C,'BAU Sector &amp; Region Breakout'!$B158))</f>
        <v>47.314131805574974</v>
      </c>
      <c r="R158" s="2">
        <f>IF($A158="GCAM",SUMIFS('GCAM By Region By Sector'!R:R,'GCAM By Region By Sector'!$C:$C,$C158,'GCAM By Region By Sector'!$B:$B,$B158)*10^3,SUMIFS('EPS Emissions'!S:S,'EPS Emissions'!$D:$D,'BAU Sector &amp; Region Breakout'!$C158,'EPS Emissions'!$C:$C,'BAU Sector &amp; Region Breakout'!$B158))</f>
        <v>48.199279241979958</v>
      </c>
      <c r="S158" s="2">
        <f>IF($A158="GCAM",SUMIFS('GCAM By Region By Sector'!S:S,'GCAM By Region By Sector'!$C:$C,$C158,'GCAM By Region By Sector'!$B:$B,$B158)*10^3,SUMIFS('EPS Emissions'!T:T,'EPS Emissions'!$D:$D,'BAU Sector &amp; Region Breakout'!$C158,'EPS Emissions'!$C:$C,'BAU Sector &amp; Region Breakout'!$B158))</f>
        <v>49.084426678384951</v>
      </c>
      <c r="T158" s="2">
        <f>IF($A158="GCAM",SUMIFS('GCAM By Region By Sector'!T:T,'GCAM By Region By Sector'!$C:$C,$C158,'GCAM By Region By Sector'!$B:$B,$B158)*10^3,SUMIFS('EPS Emissions'!U:U,'EPS Emissions'!$D:$D,'BAU Sector &amp; Region Breakout'!$C158,'EPS Emissions'!$C:$C,'BAU Sector &amp; Region Breakout'!$B158))</f>
        <v>49.683310297062356</v>
      </c>
      <c r="U158" s="2">
        <f>IF($A158="GCAM",SUMIFS('GCAM By Region By Sector'!U:U,'GCAM By Region By Sector'!$C:$C,$C158,'GCAM By Region By Sector'!$B:$B,$B158)*10^3,SUMIFS('EPS Emissions'!V:V,'EPS Emissions'!$D:$D,'BAU Sector &amp; Region Breakout'!$C158,'EPS Emissions'!$C:$C,'BAU Sector &amp; Region Breakout'!$B158))</f>
        <v>50.282193915739761</v>
      </c>
      <c r="V158" s="2">
        <f>IF($A158="GCAM",SUMIFS('GCAM By Region By Sector'!V:V,'GCAM By Region By Sector'!$C:$C,$C158,'GCAM By Region By Sector'!$B:$B,$B158)*10^3,SUMIFS('EPS Emissions'!W:W,'EPS Emissions'!$D:$D,'BAU Sector &amp; Region Breakout'!$C158,'EPS Emissions'!$C:$C,'BAU Sector &amp; Region Breakout'!$B158))</f>
        <v>50.881077534417152</v>
      </c>
      <c r="W158" s="2">
        <f>IF($A158="GCAM",SUMIFS('GCAM By Region By Sector'!W:W,'GCAM By Region By Sector'!$C:$C,$C158,'GCAM By Region By Sector'!$B:$B,$B158)*10^3,SUMIFS('EPS Emissions'!X:X,'EPS Emissions'!$D:$D,'BAU Sector &amp; Region Breakout'!$C158,'EPS Emissions'!$C:$C,'BAU Sector &amp; Region Breakout'!$B158))</f>
        <v>51.479961153094557</v>
      </c>
      <c r="X158" s="2">
        <f>IF($A158="GCAM",SUMIFS('GCAM By Region By Sector'!X:X,'GCAM By Region By Sector'!$C:$C,$C158,'GCAM By Region By Sector'!$B:$B,$B158)*10^3,SUMIFS('EPS Emissions'!Y:Y,'EPS Emissions'!$D:$D,'BAU Sector &amp; Region Breakout'!$C158,'EPS Emissions'!$C:$C,'BAU Sector &amp; Region Breakout'!$B158))</f>
        <v>52.078844771771955</v>
      </c>
      <c r="Y158" s="2">
        <f>IF($A158="GCAM",SUMIFS('GCAM By Region By Sector'!Y:Y,'GCAM By Region By Sector'!$C:$C,$C158,'GCAM By Region By Sector'!$B:$B,$B158)*10^3,SUMIFS('EPS Emissions'!Z:Z,'EPS Emissions'!$D:$D,'BAU Sector &amp; Region Breakout'!$C158,'EPS Emissions'!$C:$C,'BAU Sector &amp; Region Breakout'!$B158))</f>
        <v>52.527847509987772</v>
      </c>
      <c r="Z158" s="2">
        <f>IF($A158="GCAM",SUMIFS('GCAM By Region By Sector'!Z:Z,'GCAM By Region By Sector'!$C:$C,$C158,'GCAM By Region By Sector'!$B:$B,$B158)*10^3,SUMIFS('EPS Emissions'!AA:AA,'EPS Emissions'!$D:$D,'BAU Sector &amp; Region Breakout'!$C158,'EPS Emissions'!$C:$C,'BAU Sector &amp; Region Breakout'!$B158))</f>
        <v>52.976850248203576</v>
      </c>
      <c r="AA158" s="2">
        <f>IF($A158="GCAM",SUMIFS('GCAM By Region By Sector'!AA:AA,'GCAM By Region By Sector'!$C:$C,$C158,'GCAM By Region By Sector'!$B:$B,$B158)*10^3,SUMIFS('EPS Emissions'!AB:AB,'EPS Emissions'!$D:$D,'BAU Sector &amp; Region Breakout'!$C158,'EPS Emissions'!$C:$C,'BAU Sector &amp; Region Breakout'!$B158))</f>
        <v>53.425852986419386</v>
      </c>
      <c r="AB158" s="2">
        <f>IF($A158="GCAM",SUMIFS('GCAM By Region By Sector'!AB:AB,'GCAM By Region By Sector'!$C:$C,$C158,'GCAM By Region By Sector'!$B:$B,$B158)*10^3,SUMIFS('EPS Emissions'!AC:AC,'EPS Emissions'!$D:$D,'BAU Sector &amp; Region Breakout'!$C158,'EPS Emissions'!$C:$C,'BAU Sector &amp; Region Breakout'!$B158))</f>
        <v>53.874855724635189</v>
      </c>
      <c r="AC158" s="2">
        <f>IF($A158="GCAM",SUMIFS('GCAM By Region By Sector'!AC:AC,'GCAM By Region By Sector'!$C:$C,$C158,'GCAM By Region By Sector'!$B:$B,$B158)*10^3,SUMIFS('EPS Emissions'!AD:AD,'EPS Emissions'!$D:$D,'BAU Sector &amp; Region Breakout'!$C158,'EPS Emissions'!$C:$C,'BAU Sector &amp; Region Breakout'!$B158))</f>
        <v>54.323858462851</v>
      </c>
      <c r="AD158" s="2">
        <f>IF($A158="GCAM",SUMIFS('GCAM By Region By Sector'!AD:AD,'GCAM By Region By Sector'!$C:$C,$C158,'GCAM By Region By Sector'!$B:$B,$B158)*10^3,SUMIFS('EPS Emissions'!AE:AE,'EPS Emissions'!$D:$D,'BAU Sector &amp; Region Breakout'!$C158,'EPS Emissions'!$C:$C,'BAU Sector &amp; Region Breakout'!$B158))</f>
        <v>54.603554445595805</v>
      </c>
      <c r="AE158" s="2">
        <f>IF($A158="GCAM",SUMIFS('GCAM By Region By Sector'!AE:AE,'GCAM By Region By Sector'!$C:$C,$C158,'GCAM By Region By Sector'!$B:$B,$B158)*10^3,SUMIFS('EPS Emissions'!AF:AF,'EPS Emissions'!$D:$D,'BAU Sector &amp; Region Breakout'!$C158,'EPS Emissions'!$C:$C,'BAU Sector &amp; Region Breakout'!$B158))</f>
        <v>54.883250428340595</v>
      </c>
      <c r="AF158" s="2">
        <f>IF($A158="GCAM",SUMIFS('GCAM By Region By Sector'!AF:AF,'GCAM By Region By Sector'!$C:$C,$C158,'GCAM By Region By Sector'!$B:$B,$B158)*10^3,SUMIFS('EPS Emissions'!AG:AG,'EPS Emissions'!$D:$D,'BAU Sector &amp; Region Breakout'!$C158,'EPS Emissions'!$C:$C,'BAU Sector &amp; Region Breakout'!$B158))</f>
        <v>55.162946411085393</v>
      </c>
      <c r="AG158" s="2">
        <f>IF($A158="GCAM",SUMIFS('GCAM By Region By Sector'!AG:AG,'GCAM By Region By Sector'!$C:$C,$C158,'GCAM By Region By Sector'!$B:$B,$B158)*10^3,SUMIFS('EPS Emissions'!AH:AH,'EPS Emissions'!$D:$D,'BAU Sector &amp; Region Breakout'!$C158,'EPS Emissions'!$C:$C,'BAU Sector &amp; Region Breakout'!$B158))</f>
        <v>55.442642393830184</v>
      </c>
      <c r="AH158" s="2">
        <f>IF($A158="GCAM",SUMIFS('GCAM By Region By Sector'!AH:AH,'GCAM By Region By Sector'!$C:$C,$C158,'GCAM By Region By Sector'!$B:$B,$B158)*10^3,SUMIFS('EPS Emissions'!AI:AI,'EPS Emissions'!$D:$D,'BAU Sector &amp; Region Breakout'!$C158,'EPS Emissions'!$C:$C,'BAU Sector &amp; Region Breakout'!$B158))</f>
        <v>55.722338376574982</v>
      </c>
    </row>
    <row r="159" spans="1:34" x14ac:dyDescent="0.35">
      <c r="A159" t="str">
        <f>VLOOKUP(B159,'BAU Global Total'!A$3:C$34,3,FALSE)</f>
        <v>GCAM</v>
      </c>
      <c r="B159" t="s">
        <v>31</v>
      </c>
      <c r="C159" t="s">
        <v>65</v>
      </c>
      <c r="D159" s="2">
        <f>IF($A159="GCAM",SUMIFS('GCAM By Region By Sector'!D:D,'GCAM By Region By Sector'!$C:$C,$C159,'GCAM By Region By Sector'!$B:$B,$B159)*10^3,SUMIFS('EPS Emissions'!E:E,'EPS Emissions'!$D:$D,'BAU Sector &amp; Region Breakout'!$C159,'EPS Emissions'!$C:$C,'BAU Sector &amp; Region Breakout'!$B159))</f>
        <v>69.737604985440001</v>
      </c>
      <c r="E159" s="2">
        <f>IF($A159="GCAM",SUMIFS('GCAM By Region By Sector'!E:E,'GCAM By Region By Sector'!$C:$C,$C159,'GCAM By Region By Sector'!$B:$B,$B159)*10^3,SUMIFS('EPS Emissions'!F:F,'EPS Emissions'!$D:$D,'BAU Sector &amp; Region Breakout'!$C159,'EPS Emissions'!$C:$C,'BAU Sector &amp; Region Breakout'!$B159))</f>
        <v>72.060194483053991</v>
      </c>
      <c r="F159" s="2">
        <f>IF($A159="GCAM",SUMIFS('GCAM By Region By Sector'!F:F,'GCAM By Region By Sector'!$C:$C,$C159,'GCAM By Region By Sector'!$B:$B,$B159)*10^3,SUMIFS('EPS Emissions'!G:G,'EPS Emissions'!$D:$D,'BAU Sector &amp; Region Breakout'!$C159,'EPS Emissions'!$C:$C,'BAU Sector &amp; Region Breakout'!$B159))</f>
        <v>74.38278398066798</v>
      </c>
      <c r="G159" s="2">
        <f>IF($A159="GCAM",SUMIFS('GCAM By Region By Sector'!G:G,'GCAM By Region By Sector'!$C:$C,$C159,'GCAM By Region By Sector'!$B:$B,$B159)*10^3,SUMIFS('EPS Emissions'!H:H,'EPS Emissions'!$D:$D,'BAU Sector &amp; Region Breakout'!$C159,'EPS Emissions'!$C:$C,'BAU Sector &amp; Region Breakout'!$B159))</f>
        <v>76.705373478281984</v>
      </c>
      <c r="H159" s="2">
        <f>IF($A159="GCAM",SUMIFS('GCAM By Region By Sector'!H:H,'GCAM By Region By Sector'!$C:$C,$C159,'GCAM By Region By Sector'!$B:$B,$B159)*10^3,SUMIFS('EPS Emissions'!I:I,'EPS Emissions'!$D:$D,'BAU Sector &amp; Region Breakout'!$C159,'EPS Emissions'!$C:$C,'BAU Sector &amp; Region Breakout'!$B159))</f>
        <v>79.027962975895989</v>
      </c>
      <c r="I159" s="2">
        <f>IF($A159="GCAM",SUMIFS('GCAM By Region By Sector'!I:I,'GCAM By Region By Sector'!$C:$C,$C159,'GCAM By Region By Sector'!$B:$B,$B159)*10^3,SUMIFS('EPS Emissions'!J:J,'EPS Emissions'!$D:$D,'BAU Sector &amp; Region Breakout'!$C159,'EPS Emissions'!$C:$C,'BAU Sector &amp; Region Breakout'!$B159))</f>
        <v>81.350552473509978</v>
      </c>
      <c r="J159" s="2">
        <f>IF($A159="GCAM",SUMIFS('GCAM By Region By Sector'!J:J,'GCAM By Region By Sector'!$C:$C,$C159,'GCAM By Region By Sector'!$B:$B,$B159)*10^3,SUMIFS('EPS Emissions'!K:K,'EPS Emissions'!$D:$D,'BAU Sector &amp; Region Breakout'!$C159,'EPS Emissions'!$C:$C,'BAU Sector &amp; Region Breakout'!$B159))</f>
        <v>83.399639872689974</v>
      </c>
      <c r="K159" s="2">
        <f>IF($A159="GCAM",SUMIFS('GCAM By Region By Sector'!K:K,'GCAM By Region By Sector'!$C:$C,$C159,'GCAM By Region By Sector'!$B:$B,$B159)*10^3,SUMIFS('EPS Emissions'!L:L,'EPS Emissions'!$D:$D,'BAU Sector &amp; Region Breakout'!$C159,'EPS Emissions'!$C:$C,'BAU Sector &amp; Region Breakout'!$B159))</f>
        <v>85.44872727186997</v>
      </c>
      <c r="L159" s="2">
        <f>IF($A159="GCAM",SUMIFS('GCAM By Region By Sector'!L:L,'GCAM By Region By Sector'!$C:$C,$C159,'GCAM By Region By Sector'!$B:$B,$B159)*10^3,SUMIFS('EPS Emissions'!M:M,'EPS Emissions'!$D:$D,'BAU Sector &amp; Region Breakout'!$C159,'EPS Emissions'!$C:$C,'BAU Sector &amp; Region Breakout'!$B159))</f>
        <v>87.49781467104998</v>
      </c>
      <c r="M159" s="2">
        <f>IF($A159="GCAM",SUMIFS('GCAM By Region By Sector'!M:M,'GCAM By Region By Sector'!$C:$C,$C159,'GCAM By Region By Sector'!$B:$B,$B159)*10^3,SUMIFS('EPS Emissions'!N:N,'EPS Emissions'!$D:$D,'BAU Sector &amp; Region Breakout'!$C159,'EPS Emissions'!$C:$C,'BAU Sector &amp; Region Breakout'!$B159))</f>
        <v>89.54690207022999</v>
      </c>
      <c r="N159" s="2">
        <f>IF($A159="GCAM",SUMIFS('GCAM By Region By Sector'!N:N,'GCAM By Region By Sector'!$C:$C,$C159,'GCAM By Region By Sector'!$B:$B,$B159)*10^3,SUMIFS('EPS Emissions'!O:O,'EPS Emissions'!$D:$D,'BAU Sector &amp; Region Breakout'!$C159,'EPS Emissions'!$C:$C,'BAU Sector &amp; Region Breakout'!$B159))</f>
        <v>91.595989469409986</v>
      </c>
      <c r="O159" s="2">
        <f>IF($A159="GCAM",SUMIFS('GCAM By Region By Sector'!O:O,'GCAM By Region By Sector'!$C:$C,$C159,'GCAM By Region By Sector'!$B:$B,$B159)*10^3,SUMIFS('EPS Emissions'!P:P,'EPS Emissions'!$D:$D,'BAU Sector &amp; Region Breakout'!$C159,'EPS Emissions'!$C:$C,'BAU Sector &amp; Region Breakout'!$B159))</f>
        <v>92.606522038649985</v>
      </c>
      <c r="P159" s="2">
        <f>IF($A159="GCAM",SUMIFS('GCAM By Region By Sector'!P:P,'GCAM By Region By Sector'!$C:$C,$C159,'GCAM By Region By Sector'!$B:$B,$B159)*10^3,SUMIFS('EPS Emissions'!Q:Q,'EPS Emissions'!$D:$D,'BAU Sector &amp; Region Breakout'!$C159,'EPS Emissions'!$C:$C,'BAU Sector &amp; Region Breakout'!$B159))</f>
        <v>93.617054607889997</v>
      </c>
      <c r="Q159" s="2">
        <f>IF($A159="GCAM",SUMIFS('GCAM By Region By Sector'!Q:Q,'GCAM By Region By Sector'!$C:$C,$C159,'GCAM By Region By Sector'!$B:$B,$B159)*10^3,SUMIFS('EPS Emissions'!R:R,'EPS Emissions'!$D:$D,'BAU Sector &amp; Region Breakout'!$C159,'EPS Emissions'!$C:$C,'BAU Sector &amp; Region Breakout'!$B159))</f>
        <v>94.627587177129996</v>
      </c>
      <c r="R159" s="2">
        <f>IF($A159="GCAM",SUMIFS('GCAM By Region By Sector'!R:R,'GCAM By Region By Sector'!$C:$C,$C159,'GCAM By Region By Sector'!$B:$B,$B159)*10^3,SUMIFS('EPS Emissions'!S:S,'EPS Emissions'!$D:$D,'BAU Sector &amp; Region Breakout'!$C159,'EPS Emissions'!$C:$C,'BAU Sector &amp; Region Breakout'!$B159))</f>
        <v>95.638119746369995</v>
      </c>
      <c r="S159" s="2">
        <f>IF($A159="GCAM",SUMIFS('GCAM By Region By Sector'!S:S,'GCAM By Region By Sector'!$C:$C,$C159,'GCAM By Region By Sector'!$B:$B,$B159)*10^3,SUMIFS('EPS Emissions'!T:T,'EPS Emissions'!$D:$D,'BAU Sector &amp; Region Breakout'!$C159,'EPS Emissions'!$C:$C,'BAU Sector &amp; Region Breakout'!$B159))</f>
        <v>96.648652315609993</v>
      </c>
      <c r="T159" s="2">
        <f>IF($A159="GCAM",SUMIFS('GCAM By Region By Sector'!T:T,'GCAM By Region By Sector'!$C:$C,$C159,'GCAM By Region By Sector'!$B:$B,$B159)*10^3,SUMIFS('EPS Emissions'!U:U,'EPS Emissions'!$D:$D,'BAU Sector &amp; Region Breakout'!$C159,'EPS Emissions'!$C:$C,'BAU Sector &amp; Region Breakout'!$B159))</f>
        <v>97.020456952516724</v>
      </c>
      <c r="U159" s="2">
        <f>IF($A159="GCAM",SUMIFS('GCAM By Region By Sector'!U:U,'GCAM By Region By Sector'!$C:$C,$C159,'GCAM By Region By Sector'!$B:$B,$B159)*10^3,SUMIFS('EPS Emissions'!V:V,'EPS Emissions'!$D:$D,'BAU Sector &amp; Region Breakout'!$C159,'EPS Emissions'!$C:$C,'BAU Sector &amp; Region Breakout'!$B159))</f>
        <v>97.392261589423455</v>
      </c>
      <c r="V159" s="2">
        <f>IF($A159="GCAM",SUMIFS('GCAM By Region By Sector'!V:V,'GCAM By Region By Sector'!$C:$C,$C159,'GCAM By Region By Sector'!$B:$B,$B159)*10^3,SUMIFS('EPS Emissions'!W:W,'EPS Emissions'!$D:$D,'BAU Sector &amp; Region Breakout'!$C159,'EPS Emissions'!$C:$C,'BAU Sector &amp; Region Breakout'!$B159))</f>
        <v>97.764066226330172</v>
      </c>
      <c r="W159" s="2">
        <f>IF($A159="GCAM",SUMIFS('GCAM By Region By Sector'!W:W,'GCAM By Region By Sector'!$C:$C,$C159,'GCAM By Region By Sector'!$B:$B,$B159)*10^3,SUMIFS('EPS Emissions'!X:X,'EPS Emissions'!$D:$D,'BAU Sector &amp; Region Breakout'!$C159,'EPS Emissions'!$C:$C,'BAU Sector &amp; Region Breakout'!$B159))</f>
        <v>98.135870863236903</v>
      </c>
      <c r="X159" s="2">
        <f>IF($A159="GCAM",SUMIFS('GCAM By Region By Sector'!X:X,'GCAM By Region By Sector'!$C:$C,$C159,'GCAM By Region By Sector'!$B:$B,$B159)*10^3,SUMIFS('EPS Emissions'!Y:Y,'EPS Emissions'!$D:$D,'BAU Sector &amp; Region Breakout'!$C159,'EPS Emissions'!$C:$C,'BAU Sector &amp; Region Breakout'!$B159))</f>
        <v>98.50767550014362</v>
      </c>
      <c r="Y159" s="2">
        <f>IF($A159="GCAM",SUMIFS('GCAM By Region By Sector'!Y:Y,'GCAM By Region By Sector'!$C:$C,$C159,'GCAM By Region By Sector'!$B:$B,$B159)*10^3,SUMIFS('EPS Emissions'!Z:Z,'EPS Emissions'!$D:$D,'BAU Sector &amp; Region Breakout'!$C159,'EPS Emissions'!$C:$C,'BAU Sector &amp; Region Breakout'!$B159))</f>
        <v>98.576962890603227</v>
      </c>
      <c r="Z159" s="2">
        <f>IF($A159="GCAM",SUMIFS('GCAM By Region By Sector'!Z:Z,'GCAM By Region By Sector'!$C:$C,$C159,'GCAM By Region By Sector'!$B:$B,$B159)*10^3,SUMIFS('EPS Emissions'!AA:AA,'EPS Emissions'!$D:$D,'BAU Sector &amp; Region Breakout'!$C159,'EPS Emissions'!$C:$C,'BAU Sector &amp; Region Breakout'!$B159))</f>
        <v>98.646250281062805</v>
      </c>
      <c r="AA159" s="2">
        <f>IF($A159="GCAM",SUMIFS('GCAM By Region By Sector'!AA:AA,'GCAM By Region By Sector'!$C:$C,$C159,'GCAM By Region By Sector'!$B:$B,$B159)*10^3,SUMIFS('EPS Emissions'!AB:AB,'EPS Emissions'!$D:$D,'BAU Sector &amp; Region Breakout'!$C159,'EPS Emissions'!$C:$C,'BAU Sector &amp; Region Breakout'!$B159))</f>
        <v>98.715537671522398</v>
      </c>
      <c r="AB159" s="2">
        <f>IF($A159="GCAM",SUMIFS('GCAM By Region By Sector'!AB:AB,'GCAM By Region By Sector'!$C:$C,$C159,'GCAM By Region By Sector'!$B:$B,$B159)*10^3,SUMIFS('EPS Emissions'!AC:AC,'EPS Emissions'!$D:$D,'BAU Sector &amp; Region Breakout'!$C159,'EPS Emissions'!$C:$C,'BAU Sector &amp; Region Breakout'!$B159))</f>
        <v>98.784825061981977</v>
      </c>
      <c r="AC159" s="2">
        <f>IF($A159="GCAM",SUMIFS('GCAM By Region By Sector'!AC:AC,'GCAM By Region By Sector'!$C:$C,$C159,'GCAM By Region By Sector'!$B:$B,$B159)*10^3,SUMIFS('EPS Emissions'!AD:AD,'EPS Emissions'!$D:$D,'BAU Sector &amp; Region Breakout'!$C159,'EPS Emissions'!$C:$C,'BAU Sector &amp; Region Breakout'!$B159))</f>
        <v>98.854112452441584</v>
      </c>
      <c r="AD159" s="2">
        <f>IF($A159="GCAM",SUMIFS('GCAM By Region By Sector'!AD:AD,'GCAM By Region By Sector'!$C:$C,$C159,'GCAM By Region By Sector'!$B:$B,$B159)*10^3,SUMIFS('EPS Emissions'!AE:AE,'EPS Emissions'!$D:$D,'BAU Sector &amp; Region Breakout'!$C159,'EPS Emissions'!$C:$C,'BAU Sector &amp; Region Breakout'!$B159))</f>
        <v>98.732372459797261</v>
      </c>
      <c r="AE159" s="2">
        <f>IF($A159="GCAM",SUMIFS('GCAM By Region By Sector'!AE:AE,'GCAM By Region By Sector'!$C:$C,$C159,'GCAM By Region By Sector'!$B:$B,$B159)*10^3,SUMIFS('EPS Emissions'!AF:AF,'EPS Emissions'!$D:$D,'BAU Sector &amp; Region Breakout'!$C159,'EPS Emissions'!$C:$C,'BAU Sector &amp; Region Breakout'!$B159))</f>
        <v>98.610632467152925</v>
      </c>
      <c r="AF159" s="2">
        <f>IF($A159="GCAM",SUMIFS('GCAM By Region By Sector'!AF:AF,'GCAM By Region By Sector'!$C:$C,$C159,'GCAM By Region By Sector'!$B:$B,$B159)*10^3,SUMIFS('EPS Emissions'!AG:AG,'EPS Emissions'!$D:$D,'BAU Sector &amp; Region Breakout'!$C159,'EPS Emissions'!$C:$C,'BAU Sector &amp; Region Breakout'!$B159))</f>
        <v>98.488892474508603</v>
      </c>
      <c r="AG159" s="2">
        <f>IF($A159="GCAM",SUMIFS('GCAM By Region By Sector'!AG:AG,'GCAM By Region By Sector'!$C:$C,$C159,'GCAM By Region By Sector'!$B:$B,$B159)*10^3,SUMIFS('EPS Emissions'!AH:AH,'EPS Emissions'!$D:$D,'BAU Sector &amp; Region Breakout'!$C159,'EPS Emissions'!$C:$C,'BAU Sector &amp; Region Breakout'!$B159))</f>
        <v>98.367152481864281</v>
      </c>
      <c r="AH159" s="2">
        <f>IF($A159="GCAM",SUMIFS('GCAM By Region By Sector'!AH:AH,'GCAM By Region By Sector'!$C:$C,$C159,'GCAM By Region By Sector'!$B:$B,$B159)*10^3,SUMIFS('EPS Emissions'!AI:AI,'EPS Emissions'!$D:$D,'BAU Sector &amp; Region Breakout'!$C159,'EPS Emissions'!$C:$C,'BAU Sector &amp; Region Breakout'!$B159))</f>
        <v>98.245412489219959</v>
      </c>
    </row>
    <row r="160" spans="1:34" x14ac:dyDescent="0.35">
      <c r="A160" t="str">
        <f>VLOOKUP(B160,'BAU Global Total'!A$3:C$34,3,FALSE)</f>
        <v>GCAM</v>
      </c>
      <c r="B160" t="s">
        <v>31</v>
      </c>
      <c r="C160" t="s">
        <v>66</v>
      </c>
      <c r="D160" s="2">
        <f>IF($A160="GCAM",SUMIFS('GCAM By Region By Sector'!D:D,'GCAM By Region By Sector'!$C:$C,$C160,'GCAM By Region By Sector'!$B:$B,$B160)*10^3,SUMIFS('EPS Emissions'!E:E,'EPS Emissions'!$D:$D,'BAU Sector &amp; Region Breakout'!$C160,'EPS Emissions'!$C:$C,'BAU Sector &amp; Region Breakout'!$B160))</f>
        <v>8.3431319249999998</v>
      </c>
      <c r="E160" s="2">
        <f>IF($A160="GCAM",SUMIFS('GCAM By Region By Sector'!E:E,'GCAM By Region By Sector'!$C:$C,$C160,'GCAM By Region By Sector'!$B:$B,$B160)*10^3,SUMIFS('EPS Emissions'!F:F,'EPS Emissions'!$D:$D,'BAU Sector &amp; Region Breakout'!$C160,'EPS Emissions'!$C:$C,'BAU Sector &amp; Region Breakout'!$B160))</f>
        <v>8.4543905509999995</v>
      </c>
      <c r="F160" s="2">
        <f>IF($A160="GCAM",SUMIFS('GCAM By Region By Sector'!F:F,'GCAM By Region By Sector'!$C:$C,$C160,'GCAM By Region By Sector'!$B:$B,$B160)*10^3,SUMIFS('EPS Emissions'!G:G,'EPS Emissions'!$D:$D,'BAU Sector &amp; Region Breakout'!$C160,'EPS Emissions'!$C:$C,'BAU Sector &amp; Region Breakout'!$B160))</f>
        <v>8.5656491769999992</v>
      </c>
      <c r="G160" s="2">
        <f>IF($A160="GCAM",SUMIFS('GCAM By Region By Sector'!G:G,'GCAM By Region By Sector'!$C:$C,$C160,'GCAM By Region By Sector'!$B:$B,$B160)*10^3,SUMIFS('EPS Emissions'!H:H,'EPS Emissions'!$D:$D,'BAU Sector &amp; Region Breakout'!$C160,'EPS Emissions'!$C:$C,'BAU Sector &amp; Region Breakout'!$B160))</f>
        <v>8.6769078029999989</v>
      </c>
      <c r="H160" s="2">
        <f>IF($A160="GCAM",SUMIFS('GCAM By Region By Sector'!H:H,'GCAM By Region By Sector'!$C:$C,$C160,'GCAM By Region By Sector'!$B:$B,$B160)*10^3,SUMIFS('EPS Emissions'!I:I,'EPS Emissions'!$D:$D,'BAU Sector &amp; Region Breakout'!$C160,'EPS Emissions'!$C:$C,'BAU Sector &amp; Region Breakout'!$B160))</f>
        <v>8.7881664289999986</v>
      </c>
      <c r="I160" s="2">
        <f>IF($A160="GCAM",SUMIFS('GCAM By Region By Sector'!I:I,'GCAM By Region By Sector'!$C:$C,$C160,'GCAM By Region By Sector'!$B:$B,$B160)*10^3,SUMIFS('EPS Emissions'!J:J,'EPS Emissions'!$D:$D,'BAU Sector &amp; Region Breakout'!$C160,'EPS Emissions'!$C:$C,'BAU Sector &amp; Region Breakout'!$B160))</f>
        <v>8.8994250549999983</v>
      </c>
      <c r="J160" s="2">
        <f>IF($A160="GCAM",SUMIFS('GCAM By Region By Sector'!J:J,'GCAM By Region By Sector'!$C:$C,$C160,'GCAM By Region By Sector'!$B:$B,$B160)*10^3,SUMIFS('EPS Emissions'!K:K,'EPS Emissions'!$D:$D,'BAU Sector &amp; Region Breakout'!$C160,'EPS Emissions'!$C:$C,'BAU Sector &amp; Region Breakout'!$B160))</f>
        <v>9.0492869479999989</v>
      </c>
      <c r="K160" s="2">
        <f>IF($A160="GCAM",SUMIFS('GCAM By Region By Sector'!K:K,'GCAM By Region By Sector'!$C:$C,$C160,'GCAM By Region By Sector'!$B:$B,$B160)*10^3,SUMIFS('EPS Emissions'!L:L,'EPS Emissions'!$D:$D,'BAU Sector &amp; Region Breakout'!$C160,'EPS Emissions'!$C:$C,'BAU Sector &amp; Region Breakout'!$B160))</f>
        <v>9.1991488409999995</v>
      </c>
      <c r="L160" s="2">
        <f>IF($A160="GCAM",SUMIFS('GCAM By Region By Sector'!L:L,'GCAM By Region By Sector'!$C:$C,$C160,'GCAM By Region By Sector'!$B:$B,$B160)*10^3,SUMIFS('EPS Emissions'!M:M,'EPS Emissions'!$D:$D,'BAU Sector &amp; Region Breakout'!$C160,'EPS Emissions'!$C:$C,'BAU Sector &amp; Region Breakout'!$B160))</f>
        <v>9.3490107340000002</v>
      </c>
      <c r="M160" s="2">
        <f>IF($A160="GCAM",SUMIFS('GCAM By Region By Sector'!M:M,'GCAM By Region By Sector'!$C:$C,$C160,'GCAM By Region By Sector'!$B:$B,$B160)*10^3,SUMIFS('EPS Emissions'!N:N,'EPS Emissions'!$D:$D,'BAU Sector &amp; Region Breakout'!$C160,'EPS Emissions'!$C:$C,'BAU Sector &amp; Region Breakout'!$B160))</f>
        <v>9.4988726270000008</v>
      </c>
      <c r="N160" s="2">
        <f>IF($A160="GCAM",SUMIFS('GCAM By Region By Sector'!N:N,'GCAM By Region By Sector'!$C:$C,$C160,'GCAM By Region By Sector'!$B:$B,$B160)*10^3,SUMIFS('EPS Emissions'!O:O,'EPS Emissions'!$D:$D,'BAU Sector &amp; Region Breakout'!$C160,'EPS Emissions'!$C:$C,'BAU Sector &amp; Region Breakout'!$B160))</f>
        <v>9.6487345199999996</v>
      </c>
      <c r="O160" s="2">
        <f>IF($A160="GCAM",SUMIFS('GCAM By Region By Sector'!O:O,'GCAM By Region By Sector'!$C:$C,$C160,'GCAM By Region By Sector'!$B:$B,$B160)*10^3,SUMIFS('EPS Emissions'!P:P,'EPS Emissions'!$D:$D,'BAU Sector &amp; Region Breakout'!$C160,'EPS Emissions'!$C:$C,'BAU Sector &amp; Region Breakout'!$B160))</f>
        <v>9.7542445959999995</v>
      </c>
      <c r="P160" s="2">
        <f>IF($A160="GCAM",SUMIFS('GCAM By Region By Sector'!P:P,'GCAM By Region By Sector'!$C:$C,$C160,'GCAM By Region By Sector'!$B:$B,$B160)*10^3,SUMIFS('EPS Emissions'!Q:Q,'EPS Emissions'!$D:$D,'BAU Sector &amp; Region Breakout'!$C160,'EPS Emissions'!$C:$C,'BAU Sector &amp; Region Breakout'!$B160))</f>
        <v>9.8597546719999993</v>
      </c>
      <c r="Q160" s="2">
        <f>IF($A160="GCAM",SUMIFS('GCAM By Region By Sector'!Q:Q,'GCAM By Region By Sector'!$C:$C,$C160,'GCAM By Region By Sector'!$B:$B,$B160)*10^3,SUMIFS('EPS Emissions'!R:R,'EPS Emissions'!$D:$D,'BAU Sector &amp; Region Breakout'!$C160,'EPS Emissions'!$C:$C,'BAU Sector &amp; Region Breakout'!$B160))</f>
        <v>9.9652647480000009</v>
      </c>
      <c r="R160" s="2">
        <f>IF($A160="GCAM",SUMIFS('GCAM By Region By Sector'!R:R,'GCAM By Region By Sector'!$C:$C,$C160,'GCAM By Region By Sector'!$B:$B,$B160)*10^3,SUMIFS('EPS Emissions'!S:S,'EPS Emissions'!$D:$D,'BAU Sector &amp; Region Breakout'!$C160,'EPS Emissions'!$C:$C,'BAU Sector &amp; Region Breakout'!$B160))</f>
        <v>10.070774823999999</v>
      </c>
      <c r="S160" s="2">
        <f>IF($A160="GCAM",SUMIFS('GCAM By Region By Sector'!S:S,'GCAM By Region By Sector'!$C:$C,$C160,'GCAM By Region By Sector'!$B:$B,$B160)*10^3,SUMIFS('EPS Emissions'!T:T,'EPS Emissions'!$D:$D,'BAU Sector &amp; Region Breakout'!$C160,'EPS Emissions'!$C:$C,'BAU Sector &amp; Region Breakout'!$B160))</f>
        <v>10.176284899999999</v>
      </c>
      <c r="T160" s="2">
        <f>IF($A160="GCAM",SUMIFS('GCAM By Region By Sector'!T:T,'GCAM By Region By Sector'!$C:$C,$C160,'GCAM By Region By Sector'!$B:$B,$B160)*10^3,SUMIFS('EPS Emissions'!U:U,'EPS Emissions'!$D:$D,'BAU Sector &amp; Region Breakout'!$C160,'EPS Emissions'!$C:$C,'BAU Sector &amp; Region Breakout'!$B160))</f>
        <v>10.384159580999999</v>
      </c>
      <c r="U160" s="2">
        <f>IF($A160="GCAM",SUMIFS('GCAM By Region By Sector'!U:U,'GCAM By Region By Sector'!$C:$C,$C160,'GCAM By Region By Sector'!$B:$B,$B160)*10^3,SUMIFS('EPS Emissions'!V:V,'EPS Emissions'!$D:$D,'BAU Sector &amp; Region Breakout'!$C160,'EPS Emissions'!$C:$C,'BAU Sector &amp; Region Breakout'!$B160))</f>
        <v>10.592034262</v>
      </c>
      <c r="V160" s="2">
        <f>IF($A160="GCAM",SUMIFS('GCAM By Region By Sector'!V:V,'GCAM By Region By Sector'!$C:$C,$C160,'GCAM By Region By Sector'!$B:$B,$B160)*10^3,SUMIFS('EPS Emissions'!W:W,'EPS Emissions'!$D:$D,'BAU Sector &amp; Region Breakout'!$C160,'EPS Emissions'!$C:$C,'BAU Sector &amp; Region Breakout'!$B160))</f>
        <v>10.799908943</v>
      </c>
      <c r="W160" s="2">
        <f>IF($A160="GCAM",SUMIFS('GCAM By Region By Sector'!W:W,'GCAM By Region By Sector'!$C:$C,$C160,'GCAM By Region By Sector'!$B:$B,$B160)*10^3,SUMIFS('EPS Emissions'!X:X,'EPS Emissions'!$D:$D,'BAU Sector &amp; Region Breakout'!$C160,'EPS Emissions'!$C:$C,'BAU Sector &amp; Region Breakout'!$B160))</f>
        <v>11.007783624000002</v>
      </c>
      <c r="X160" s="2">
        <f>IF($A160="GCAM",SUMIFS('GCAM By Region By Sector'!X:X,'GCAM By Region By Sector'!$C:$C,$C160,'GCAM By Region By Sector'!$B:$B,$B160)*10^3,SUMIFS('EPS Emissions'!Y:Y,'EPS Emissions'!$D:$D,'BAU Sector &amp; Region Breakout'!$C160,'EPS Emissions'!$C:$C,'BAU Sector &amp; Region Breakout'!$B160))</f>
        <v>11.215658305000002</v>
      </c>
      <c r="Y160" s="2">
        <f>IF($A160="GCAM",SUMIFS('GCAM By Region By Sector'!Y:Y,'GCAM By Region By Sector'!$C:$C,$C160,'GCAM By Region By Sector'!$B:$B,$B160)*10^3,SUMIFS('EPS Emissions'!Z:Z,'EPS Emissions'!$D:$D,'BAU Sector &amp; Region Breakout'!$C160,'EPS Emissions'!$C:$C,'BAU Sector &amp; Region Breakout'!$B160))</f>
        <v>11.418290075</v>
      </c>
      <c r="Z160" s="2">
        <f>IF($A160="GCAM",SUMIFS('GCAM By Region By Sector'!Z:Z,'GCAM By Region By Sector'!$C:$C,$C160,'GCAM By Region By Sector'!$B:$B,$B160)*10^3,SUMIFS('EPS Emissions'!AA:AA,'EPS Emissions'!$D:$D,'BAU Sector &amp; Region Breakout'!$C160,'EPS Emissions'!$C:$C,'BAU Sector &amp; Region Breakout'!$B160))</f>
        <v>11.620921845</v>
      </c>
      <c r="AA160" s="2">
        <f>IF($A160="GCAM",SUMIFS('GCAM By Region By Sector'!AA:AA,'GCAM By Region By Sector'!$C:$C,$C160,'GCAM By Region By Sector'!$B:$B,$B160)*10^3,SUMIFS('EPS Emissions'!AB:AB,'EPS Emissions'!$D:$D,'BAU Sector &amp; Region Breakout'!$C160,'EPS Emissions'!$C:$C,'BAU Sector &amp; Region Breakout'!$B160))</f>
        <v>11.823553615000002</v>
      </c>
      <c r="AB160" s="2">
        <f>IF($A160="GCAM",SUMIFS('GCAM By Region By Sector'!AB:AB,'GCAM By Region By Sector'!$C:$C,$C160,'GCAM By Region By Sector'!$B:$B,$B160)*10^3,SUMIFS('EPS Emissions'!AC:AC,'EPS Emissions'!$D:$D,'BAU Sector &amp; Region Breakout'!$C160,'EPS Emissions'!$C:$C,'BAU Sector &amp; Region Breakout'!$B160))</f>
        <v>12.026185385</v>
      </c>
      <c r="AC160" s="2">
        <f>IF($A160="GCAM",SUMIFS('GCAM By Region By Sector'!AC:AC,'GCAM By Region By Sector'!$C:$C,$C160,'GCAM By Region By Sector'!$B:$B,$B160)*10^3,SUMIFS('EPS Emissions'!AD:AD,'EPS Emissions'!$D:$D,'BAU Sector &amp; Region Breakout'!$C160,'EPS Emissions'!$C:$C,'BAU Sector &amp; Region Breakout'!$B160))</f>
        <v>12.228817155</v>
      </c>
      <c r="AD160" s="2">
        <f>IF($A160="GCAM",SUMIFS('GCAM By Region By Sector'!AD:AD,'GCAM By Region By Sector'!$C:$C,$C160,'GCAM By Region By Sector'!$B:$B,$B160)*10^3,SUMIFS('EPS Emissions'!AE:AE,'EPS Emissions'!$D:$D,'BAU Sector &amp; Region Breakout'!$C160,'EPS Emissions'!$C:$C,'BAU Sector &amp; Region Breakout'!$B160))</f>
        <v>12.418189613999999</v>
      </c>
      <c r="AE160" s="2">
        <f>IF($A160="GCAM",SUMIFS('GCAM By Region By Sector'!AE:AE,'GCAM By Region By Sector'!$C:$C,$C160,'GCAM By Region By Sector'!$B:$B,$B160)*10^3,SUMIFS('EPS Emissions'!AF:AF,'EPS Emissions'!$D:$D,'BAU Sector &amp; Region Breakout'!$C160,'EPS Emissions'!$C:$C,'BAU Sector &amp; Region Breakout'!$B160))</f>
        <v>12.607562072999999</v>
      </c>
      <c r="AF160" s="2">
        <f>IF($A160="GCAM",SUMIFS('GCAM By Region By Sector'!AF:AF,'GCAM By Region By Sector'!$C:$C,$C160,'GCAM By Region By Sector'!$B:$B,$B160)*10^3,SUMIFS('EPS Emissions'!AG:AG,'EPS Emissions'!$D:$D,'BAU Sector &amp; Region Breakout'!$C160,'EPS Emissions'!$C:$C,'BAU Sector &amp; Region Breakout'!$B160))</f>
        <v>12.796934532</v>
      </c>
      <c r="AG160" s="2">
        <f>IF($A160="GCAM",SUMIFS('GCAM By Region By Sector'!AG:AG,'GCAM By Region By Sector'!$C:$C,$C160,'GCAM By Region By Sector'!$B:$B,$B160)*10^3,SUMIFS('EPS Emissions'!AH:AH,'EPS Emissions'!$D:$D,'BAU Sector &amp; Region Breakout'!$C160,'EPS Emissions'!$C:$C,'BAU Sector &amp; Region Breakout'!$B160))</f>
        <v>12.986306991000001</v>
      </c>
      <c r="AH160" s="2">
        <f>IF($A160="GCAM",SUMIFS('GCAM By Region By Sector'!AH:AH,'GCAM By Region By Sector'!$C:$C,$C160,'GCAM By Region By Sector'!$B:$B,$B160)*10^3,SUMIFS('EPS Emissions'!AI:AI,'EPS Emissions'!$D:$D,'BAU Sector &amp; Region Breakout'!$C160,'EPS Emissions'!$C:$C,'BAU Sector &amp; Region Breakout'!$B160))</f>
        <v>13.175679450000001</v>
      </c>
    </row>
    <row r="161" spans="1:34" x14ac:dyDescent="0.35">
      <c r="A161" t="str">
        <f>VLOOKUP(B161,'BAU Global Total'!A$3:C$34,3,FALSE)</f>
        <v>GCAM</v>
      </c>
      <c r="B161" t="s">
        <v>31</v>
      </c>
      <c r="C161" t="s">
        <v>67</v>
      </c>
      <c r="D161" s="2">
        <f>IF($A161="GCAM",SUMIFS('GCAM By Region By Sector'!D:D,'GCAM By Region By Sector'!$C:$C,$C161,'GCAM By Region By Sector'!$B:$B,$B161)*10^3,SUMIFS('EPS Emissions'!E:E,'EPS Emissions'!$D:$D,'BAU Sector &amp; Region Breakout'!$C161,'EPS Emissions'!$C:$C,'BAU Sector &amp; Region Breakout'!$B161))</f>
        <v>104.62589033519318</v>
      </c>
      <c r="E161" s="2">
        <f>IF($A161="GCAM",SUMIFS('GCAM By Region By Sector'!E:E,'GCAM By Region By Sector'!$C:$C,$C161,'GCAM By Region By Sector'!$B:$B,$B161)*10^3,SUMIFS('EPS Emissions'!F:F,'EPS Emissions'!$D:$D,'BAU Sector &amp; Region Breakout'!$C161,'EPS Emissions'!$C:$C,'BAU Sector &amp; Region Breakout'!$B161))</f>
        <v>105.738759037644</v>
      </c>
      <c r="F161" s="2">
        <f>IF($A161="GCAM",SUMIFS('GCAM By Region By Sector'!F:F,'GCAM By Region By Sector'!$C:$C,$C161,'GCAM By Region By Sector'!$B:$B,$B161)*10^3,SUMIFS('EPS Emissions'!G:G,'EPS Emissions'!$D:$D,'BAU Sector &amp; Region Breakout'!$C161,'EPS Emissions'!$C:$C,'BAU Sector &amp; Region Breakout'!$B161))</f>
        <v>106.85162774009481</v>
      </c>
      <c r="G161" s="2">
        <f>IF($A161="GCAM",SUMIFS('GCAM By Region By Sector'!G:G,'GCAM By Region By Sector'!$C:$C,$C161,'GCAM By Region By Sector'!$B:$B,$B161)*10^3,SUMIFS('EPS Emissions'!H:H,'EPS Emissions'!$D:$D,'BAU Sector &amp; Region Breakout'!$C161,'EPS Emissions'!$C:$C,'BAU Sector &amp; Region Breakout'!$B161))</f>
        <v>107.96449644254564</v>
      </c>
      <c r="H161" s="2">
        <f>IF($A161="GCAM",SUMIFS('GCAM By Region By Sector'!H:H,'GCAM By Region By Sector'!$C:$C,$C161,'GCAM By Region By Sector'!$B:$B,$B161)*10^3,SUMIFS('EPS Emissions'!I:I,'EPS Emissions'!$D:$D,'BAU Sector &amp; Region Breakout'!$C161,'EPS Emissions'!$C:$C,'BAU Sector &amp; Region Breakout'!$B161))</f>
        <v>109.07736514499643</v>
      </c>
      <c r="I161" s="2">
        <f>IF($A161="GCAM",SUMIFS('GCAM By Region By Sector'!I:I,'GCAM By Region By Sector'!$C:$C,$C161,'GCAM By Region By Sector'!$B:$B,$B161)*10^3,SUMIFS('EPS Emissions'!J:J,'EPS Emissions'!$D:$D,'BAU Sector &amp; Region Breakout'!$C161,'EPS Emissions'!$C:$C,'BAU Sector &amp; Region Breakout'!$B161))</f>
        <v>110.19023384744726</v>
      </c>
      <c r="J161" s="2">
        <f>IF($A161="GCAM",SUMIFS('GCAM By Region By Sector'!J:J,'GCAM By Region By Sector'!$C:$C,$C161,'GCAM By Region By Sector'!$B:$B,$B161)*10^3,SUMIFS('EPS Emissions'!K:K,'EPS Emissions'!$D:$D,'BAU Sector &amp; Region Breakout'!$C161,'EPS Emissions'!$C:$C,'BAU Sector &amp; Region Breakout'!$B161))</f>
        <v>110.11451448758191</v>
      </c>
      <c r="K161" s="2">
        <f>IF($A161="GCAM",SUMIFS('GCAM By Region By Sector'!K:K,'GCAM By Region By Sector'!$C:$C,$C161,'GCAM By Region By Sector'!$B:$B,$B161)*10^3,SUMIFS('EPS Emissions'!L:L,'EPS Emissions'!$D:$D,'BAU Sector &amp; Region Breakout'!$C161,'EPS Emissions'!$C:$C,'BAU Sector &amp; Region Breakout'!$B161))</f>
        <v>110.03879512771657</v>
      </c>
      <c r="L161" s="2">
        <f>IF($A161="GCAM",SUMIFS('GCAM By Region By Sector'!L:L,'GCAM By Region By Sector'!$C:$C,$C161,'GCAM By Region By Sector'!$B:$B,$B161)*10^3,SUMIFS('EPS Emissions'!M:M,'EPS Emissions'!$D:$D,'BAU Sector &amp; Region Breakout'!$C161,'EPS Emissions'!$C:$C,'BAU Sector &amp; Region Breakout'!$B161))</f>
        <v>109.96307576785121</v>
      </c>
      <c r="M161" s="2">
        <f>IF($A161="GCAM",SUMIFS('GCAM By Region By Sector'!M:M,'GCAM By Region By Sector'!$C:$C,$C161,'GCAM By Region By Sector'!$B:$B,$B161)*10^3,SUMIFS('EPS Emissions'!N:N,'EPS Emissions'!$D:$D,'BAU Sector &amp; Region Breakout'!$C161,'EPS Emissions'!$C:$C,'BAU Sector &amp; Region Breakout'!$B161))</f>
        <v>109.88735640798586</v>
      </c>
      <c r="N161" s="2">
        <f>IF($A161="GCAM",SUMIFS('GCAM By Region By Sector'!N:N,'GCAM By Region By Sector'!$C:$C,$C161,'GCAM By Region By Sector'!$B:$B,$B161)*10^3,SUMIFS('EPS Emissions'!O:O,'EPS Emissions'!$D:$D,'BAU Sector &amp; Region Breakout'!$C161,'EPS Emissions'!$C:$C,'BAU Sector &amp; Region Breakout'!$B161))</f>
        <v>109.81163704812052</v>
      </c>
      <c r="O161" s="2">
        <f>IF($A161="GCAM",SUMIFS('GCAM By Region By Sector'!O:O,'GCAM By Region By Sector'!$C:$C,$C161,'GCAM By Region By Sector'!$B:$B,$B161)*10^3,SUMIFS('EPS Emissions'!P:P,'EPS Emissions'!$D:$D,'BAU Sector &amp; Region Breakout'!$C161,'EPS Emissions'!$C:$C,'BAU Sector &amp; Region Breakout'!$B161))</f>
        <v>108.74700459173079</v>
      </c>
      <c r="P161" s="2">
        <f>IF($A161="GCAM",SUMIFS('GCAM By Region By Sector'!P:P,'GCAM By Region By Sector'!$C:$C,$C161,'GCAM By Region By Sector'!$B:$B,$B161)*10^3,SUMIFS('EPS Emissions'!Q:Q,'EPS Emissions'!$D:$D,'BAU Sector &amp; Region Breakout'!$C161,'EPS Emissions'!$C:$C,'BAU Sector &amp; Region Breakout'!$B161))</f>
        <v>107.68237213534105</v>
      </c>
      <c r="Q161" s="2">
        <f>IF($A161="GCAM",SUMIFS('GCAM By Region By Sector'!Q:Q,'GCAM By Region By Sector'!$C:$C,$C161,'GCAM By Region By Sector'!$B:$B,$B161)*10^3,SUMIFS('EPS Emissions'!R:R,'EPS Emissions'!$D:$D,'BAU Sector &amp; Region Breakout'!$C161,'EPS Emissions'!$C:$C,'BAU Sector &amp; Region Breakout'!$B161))</f>
        <v>106.61773967895131</v>
      </c>
      <c r="R161" s="2">
        <f>IF($A161="GCAM",SUMIFS('GCAM By Region By Sector'!R:R,'GCAM By Region By Sector'!$C:$C,$C161,'GCAM By Region By Sector'!$B:$B,$B161)*10^3,SUMIFS('EPS Emissions'!S:S,'EPS Emissions'!$D:$D,'BAU Sector &amp; Region Breakout'!$C161,'EPS Emissions'!$C:$C,'BAU Sector &amp; Region Breakout'!$B161))</f>
        <v>105.55310722256159</v>
      </c>
      <c r="S161" s="2">
        <f>IF($A161="GCAM",SUMIFS('GCAM By Region By Sector'!S:S,'GCAM By Region By Sector'!$C:$C,$C161,'GCAM By Region By Sector'!$B:$B,$B161)*10^3,SUMIFS('EPS Emissions'!T:T,'EPS Emissions'!$D:$D,'BAU Sector &amp; Region Breakout'!$C161,'EPS Emissions'!$C:$C,'BAU Sector &amp; Region Breakout'!$B161))</f>
        <v>104.48847476617186</v>
      </c>
      <c r="T161" s="2">
        <f>IF($A161="GCAM",SUMIFS('GCAM By Region By Sector'!T:T,'GCAM By Region By Sector'!$C:$C,$C161,'GCAM By Region By Sector'!$B:$B,$B161)*10^3,SUMIFS('EPS Emissions'!U:U,'EPS Emissions'!$D:$D,'BAU Sector &amp; Region Breakout'!$C161,'EPS Emissions'!$C:$C,'BAU Sector &amp; Region Breakout'!$B161))</f>
        <v>103.23577024675997</v>
      </c>
      <c r="U161" s="2">
        <f>IF($A161="GCAM",SUMIFS('GCAM By Region By Sector'!U:U,'GCAM By Region By Sector'!$C:$C,$C161,'GCAM By Region By Sector'!$B:$B,$B161)*10^3,SUMIFS('EPS Emissions'!V:V,'EPS Emissions'!$D:$D,'BAU Sector &amp; Region Breakout'!$C161,'EPS Emissions'!$C:$C,'BAU Sector &amp; Region Breakout'!$B161))</f>
        <v>101.98306572734808</v>
      </c>
      <c r="V161" s="2">
        <f>IF($A161="GCAM",SUMIFS('GCAM By Region By Sector'!V:V,'GCAM By Region By Sector'!$C:$C,$C161,'GCAM By Region By Sector'!$B:$B,$B161)*10^3,SUMIFS('EPS Emissions'!W:W,'EPS Emissions'!$D:$D,'BAU Sector &amp; Region Breakout'!$C161,'EPS Emissions'!$C:$C,'BAU Sector &amp; Region Breakout'!$B161))</f>
        <v>100.73036120793618</v>
      </c>
      <c r="W161" s="2">
        <f>IF($A161="GCAM",SUMIFS('GCAM By Region By Sector'!W:W,'GCAM By Region By Sector'!$C:$C,$C161,'GCAM By Region By Sector'!$B:$B,$B161)*10^3,SUMIFS('EPS Emissions'!X:X,'EPS Emissions'!$D:$D,'BAU Sector &amp; Region Breakout'!$C161,'EPS Emissions'!$C:$C,'BAU Sector &amp; Region Breakout'!$B161))</f>
        <v>99.477656688524306</v>
      </c>
      <c r="X161" s="2">
        <f>IF($A161="GCAM",SUMIFS('GCAM By Region By Sector'!X:X,'GCAM By Region By Sector'!$C:$C,$C161,'GCAM By Region By Sector'!$B:$B,$B161)*10^3,SUMIFS('EPS Emissions'!Y:Y,'EPS Emissions'!$D:$D,'BAU Sector &amp; Region Breakout'!$C161,'EPS Emissions'!$C:$C,'BAU Sector &amp; Region Breakout'!$B161))</f>
        <v>98.224952169112413</v>
      </c>
      <c r="Y161" s="2">
        <f>IF($A161="GCAM",SUMIFS('GCAM By Region By Sector'!Y:Y,'GCAM By Region By Sector'!$C:$C,$C161,'GCAM By Region By Sector'!$B:$B,$B161)*10^3,SUMIFS('EPS Emissions'!Z:Z,'EPS Emissions'!$D:$D,'BAU Sector &amp; Region Breakout'!$C161,'EPS Emissions'!$C:$C,'BAU Sector &amp; Region Breakout'!$B161))</f>
        <v>97.628851036604701</v>
      </c>
      <c r="Z161" s="2">
        <f>IF($A161="GCAM",SUMIFS('GCAM By Region By Sector'!Z:Z,'GCAM By Region By Sector'!$C:$C,$C161,'GCAM By Region By Sector'!$B:$B,$B161)*10^3,SUMIFS('EPS Emissions'!AA:AA,'EPS Emissions'!$D:$D,'BAU Sector &amp; Region Breakout'!$C161,'EPS Emissions'!$C:$C,'BAU Sector &amp; Region Breakout'!$B161))</f>
        <v>97.032749904096988</v>
      </c>
      <c r="AA161" s="2">
        <f>IF($A161="GCAM",SUMIFS('GCAM By Region By Sector'!AA:AA,'GCAM By Region By Sector'!$C:$C,$C161,'GCAM By Region By Sector'!$B:$B,$B161)*10^3,SUMIFS('EPS Emissions'!AB:AB,'EPS Emissions'!$D:$D,'BAU Sector &amp; Region Breakout'!$C161,'EPS Emissions'!$C:$C,'BAU Sector &amp; Region Breakout'!$B161))</f>
        <v>96.436648771589276</v>
      </c>
      <c r="AB161" s="2">
        <f>IF($A161="GCAM",SUMIFS('GCAM By Region By Sector'!AB:AB,'GCAM By Region By Sector'!$C:$C,$C161,'GCAM By Region By Sector'!$B:$B,$B161)*10^3,SUMIFS('EPS Emissions'!AC:AC,'EPS Emissions'!$D:$D,'BAU Sector &amp; Region Breakout'!$C161,'EPS Emissions'!$C:$C,'BAU Sector &amp; Region Breakout'!$B161))</f>
        <v>95.840547639081578</v>
      </c>
      <c r="AC161" s="2">
        <f>IF($A161="GCAM",SUMIFS('GCAM By Region By Sector'!AC:AC,'GCAM By Region By Sector'!$C:$C,$C161,'GCAM By Region By Sector'!$B:$B,$B161)*10^3,SUMIFS('EPS Emissions'!AD:AD,'EPS Emissions'!$D:$D,'BAU Sector &amp; Region Breakout'!$C161,'EPS Emissions'!$C:$C,'BAU Sector &amp; Region Breakout'!$B161))</f>
        <v>95.244446506573865</v>
      </c>
      <c r="AD161" s="2">
        <f>IF($A161="GCAM",SUMIFS('GCAM By Region By Sector'!AD:AD,'GCAM By Region By Sector'!$C:$C,$C161,'GCAM By Region By Sector'!$B:$B,$B161)*10^3,SUMIFS('EPS Emissions'!AE:AE,'EPS Emissions'!$D:$D,'BAU Sector &amp; Region Breakout'!$C161,'EPS Emissions'!$C:$C,'BAU Sector &amp; Region Breakout'!$B161))</f>
        <v>94.600745396705278</v>
      </c>
      <c r="AE161" s="2">
        <f>IF($A161="GCAM",SUMIFS('GCAM By Region By Sector'!AE:AE,'GCAM By Region By Sector'!$C:$C,$C161,'GCAM By Region By Sector'!$B:$B,$B161)*10^3,SUMIFS('EPS Emissions'!AF:AF,'EPS Emissions'!$D:$D,'BAU Sector &amp; Region Breakout'!$C161,'EPS Emissions'!$C:$C,'BAU Sector &amp; Region Breakout'!$B161))</f>
        <v>93.957044286836705</v>
      </c>
      <c r="AF161" s="2">
        <f>IF($A161="GCAM",SUMIFS('GCAM By Region By Sector'!AF:AF,'GCAM By Region By Sector'!$C:$C,$C161,'GCAM By Region By Sector'!$B:$B,$B161)*10^3,SUMIFS('EPS Emissions'!AG:AG,'EPS Emissions'!$D:$D,'BAU Sector &amp; Region Breakout'!$C161,'EPS Emissions'!$C:$C,'BAU Sector &amp; Region Breakout'!$B161))</f>
        <v>93.313343176968132</v>
      </c>
      <c r="AG161" s="2">
        <f>IF($A161="GCAM",SUMIFS('GCAM By Region By Sector'!AG:AG,'GCAM By Region By Sector'!$C:$C,$C161,'GCAM By Region By Sector'!$B:$B,$B161)*10^3,SUMIFS('EPS Emissions'!AH:AH,'EPS Emissions'!$D:$D,'BAU Sector &amp; Region Breakout'!$C161,'EPS Emissions'!$C:$C,'BAU Sector &amp; Region Breakout'!$B161))</f>
        <v>92.669642067099559</v>
      </c>
      <c r="AH161" s="2">
        <f>IF($A161="GCAM",SUMIFS('GCAM By Region By Sector'!AH:AH,'GCAM By Region By Sector'!$C:$C,$C161,'GCAM By Region By Sector'!$B:$B,$B161)*10^3,SUMIFS('EPS Emissions'!AI:AI,'EPS Emissions'!$D:$D,'BAU Sector &amp; Region Breakout'!$C161,'EPS Emissions'!$C:$C,'BAU Sector &amp; Region Breakout'!$B161))</f>
        <v>92.025940957230972</v>
      </c>
    </row>
    <row r="162" spans="1:34" x14ac:dyDescent="0.35">
      <c r="A162" t="str">
        <f>VLOOKUP(B162,'BAU Global Total'!A$3:C$34,3,FALSE)</f>
        <v>GCAM</v>
      </c>
      <c r="B162" t="s">
        <v>31</v>
      </c>
      <c r="C162" t="s">
        <v>68</v>
      </c>
      <c r="D162" s="2">
        <f>IF($A162="GCAM",SUMIFS('GCAM By Region By Sector'!D:D,'GCAM By Region By Sector'!$C:$C,$C162,'GCAM By Region By Sector'!$B:$B,$B162)*10^3,SUMIFS('EPS Emissions'!E:E,'EPS Emissions'!$D:$D,'BAU Sector &amp; Region Breakout'!$C162,'EPS Emissions'!$C:$C,'BAU Sector &amp; Region Breakout'!$B162))</f>
        <v>3.8441443500000001</v>
      </c>
      <c r="E162" s="2">
        <f>IF($A162="GCAM",SUMIFS('GCAM By Region By Sector'!E:E,'GCAM By Region By Sector'!$C:$C,$C162,'GCAM By Region By Sector'!$B:$B,$B162)*10^3,SUMIFS('EPS Emissions'!F:F,'EPS Emissions'!$D:$D,'BAU Sector &amp; Region Breakout'!$C162,'EPS Emissions'!$C:$C,'BAU Sector &amp; Region Breakout'!$B162))</f>
        <v>3.8762018387600001</v>
      </c>
      <c r="F162" s="2">
        <f>IF($A162="GCAM",SUMIFS('GCAM By Region By Sector'!F:F,'GCAM By Region By Sector'!$C:$C,$C162,'GCAM By Region By Sector'!$B:$B,$B162)*10^3,SUMIFS('EPS Emissions'!G:G,'EPS Emissions'!$D:$D,'BAU Sector &amp; Region Breakout'!$C162,'EPS Emissions'!$C:$C,'BAU Sector &amp; Region Breakout'!$B162))</f>
        <v>3.9082593275199997</v>
      </c>
      <c r="G162" s="2">
        <f>IF($A162="GCAM",SUMIFS('GCAM By Region By Sector'!G:G,'GCAM By Region By Sector'!$C:$C,$C162,'GCAM By Region By Sector'!$B:$B,$B162)*10^3,SUMIFS('EPS Emissions'!H:H,'EPS Emissions'!$D:$D,'BAU Sector &amp; Region Breakout'!$C162,'EPS Emissions'!$C:$C,'BAU Sector &amp; Region Breakout'!$B162))</f>
        <v>3.9403168162800002</v>
      </c>
      <c r="H162" s="2">
        <f>IF($A162="GCAM",SUMIFS('GCAM By Region By Sector'!H:H,'GCAM By Region By Sector'!$C:$C,$C162,'GCAM By Region By Sector'!$B:$B,$B162)*10^3,SUMIFS('EPS Emissions'!I:I,'EPS Emissions'!$D:$D,'BAU Sector &amp; Region Breakout'!$C162,'EPS Emissions'!$C:$C,'BAU Sector &amp; Region Breakout'!$B162))</f>
        <v>3.9723743050400002</v>
      </c>
      <c r="I162" s="2">
        <f>IF($A162="GCAM",SUMIFS('GCAM By Region By Sector'!I:I,'GCAM By Region By Sector'!$C:$C,$C162,'GCAM By Region By Sector'!$B:$B,$B162)*10^3,SUMIFS('EPS Emissions'!J:J,'EPS Emissions'!$D:$D,'BAU Sector &amp; Region Breakout'!$C162,'EPS Emissions'!$C:$C,'BAU Sector &amp; Region Breakout'!$B162))</f>
        <v>4.0044317938000002</v>
      </c>
      <c r="J162" s="2">
        <f>IF($A162="GCAM",SUMIFS('GCAM By Region By Sector'!J:J,'GCAM By Region By Sector'!$C:$C,$C162,'GCAM By Region By Sector'!$B:$B,$B162)*10^3,SUMIFS('EPS Emissions'!K:K,'EPS Emissions'!$D:$D,'BAU Sector &amp; Region Breakout'!$C162,'EPS Emissions'!$C:$C,'BAU Sector &amp; Region Breakout'!$B162))</f>
        <v>4.0258827052399999</v>
      </c>
      <c r="K162" s="2">
        <f>IF($A162="GCAM",SUMIFS('GCAM By Region By Sector'!K:K,'GCAM By Region By Sector'!$C:$C,$C162,'GCAM By Region By Sector'!$B:$B,$B162)*10^3,SUMIFS('EPS Emissions'!L:L,'EPS Emissions'!$D:$D,'BAU Sector &amp; Region Breakout'!$C162,'EPS Emissions'!$C:$C,'BAU Sector &amp; Region Breakout'!$B162))</f>
        <v>4.0473336166799996</v>
      </c>
      <c r="L162" s="2">
        <f>IF($A162="GCAM",SUMIFS('GCAM By Region By Sector'!L:L,'GCAM By Region By Sector'!$C:$C,$C162,'GCAM By Region By Sector'!$B:$B,$B162)*10^3,SUMIFS('EPS Emissions'!M:M,'EPS Emissions'!$D:$D,'BAU Sector &amp; Region Breakout'!$C162,'EPS Emissions'!$C:$C,'BAU Sector &amp; Region Breakout'!$B162))</f>
        <v>4.068784528120001</v>
      </c>
      <c r="M162" s="2">
        <f>IF($A162="GCAM",SUMIFS('GCAM By Region By Sector'!M:M,'GCAM By Region By Sector'!$C:$C,$C162,'GCAM By Region By Sector'!$B:$B,$B162)*10^3,SUMIFS('EPS Emissions'!N:N,'EPS Emissions'!$D:$D,'BAU Sector &amp; Region Breakout'!$C162,'EPS Emissions'!$C:$C,'BAU Sector &amp; Region Breakout'!$B162))</f>
        <v>4.0902354395600007</v>
      </c>
      <c r="N162" s="2">
        <f>IF($A162="GCAM",SUMIFS('GCAM By Region By Sector'!N:N,'GCAM By Region By Sector'!$C:$C,$C162,'GCAM By Region By Sector'!$B:$B,$B162)*10^3,SUMIFS('EPS Emissions'!O:O,'EPS Emissions'!$D:$D,'BAU Sector &amp; Region Breakout'!$C162,'EPS Emissions'!$C:$C,'BAU Sector &amp; Region Breakout'!$B162))</f>
        <v>4.1116863510000004</v>
      </c>
      <c r="O162" s="2">
        <f>IF($A162="GCAM",SUMIFS('GCAM By Region By Sector'!O:O,'GCAM By Region By Sector'!$C:$C,$C162,'GCAM By Region By Sector'!$B:$B,$B162)*10^3,SUMIFS('EPS Emissions'!P:P,'EPS Emissions'!$D:$D,'BAU Sector &amp; Region Breakout'!$C162,'EPS Emissions'!$C:$C,'BAU Sector &amp; Region Breakout'!$B162))</f>
        <v>4.1352023816800001</v>
      </c>
      <c r="P162" s="2">
        <f>IF($A162="GCAM",SUMIFS('GCAM By Region By Sector'!P:P,'GCAM By Region By Sector'!$C:$C,$C162,'GCAM By Region By Sector'!$B:$B,$B162)*10^3,SUMIFS('EPS Emissions'!Q:Q,'EPS Emissions'!$D:$D,'BAU Sector &amp; Region Breakout'!$C162,'EPS Emissions'!$C:$C,'BAU Sector &amp; Region Breakout'!$B162))</f>
        <v>4.1587184123599998</v>
      </c>
      <c r="Q162" s="2">
        <f>IF($A162="GCAM",SUMIFS('GCAM By Region By Sector'!Q:Q,'GCAM By Region By Sector'!$C:$C,$C162,'GCAM By Region By Sector'!$B:$B,$B162)*10^3,SUMIFS('EPS Emissions'!R:R,'EPS Emissions'!$D:$D,'BAU Sector &amp; Region Breakout'!$C162,'EPS Emissions'!$C:$C,'BAU Sector &amp; Region Breakout'!$B162))</f>
        <v>4.1822344430400005</v>
      </c>
      <c r="R162" s="2">
        <f>IF($A162="GCAM",SUMIFS('GCAM By Region By Sector'!R:R,'GCAM By Region By Sector'!$C:$C,$C162,'GCAM By Region By Sector'!$B:$B,$B162)*10^3,SUMIFS('EPS Emissions'!S:S,'EPS Emissions'!$D:$D,'BAU Sector &amp; Region Breakout'!$C162,'EPS Emissions'!$C:$C,'BAU Sector &amp; Region Breakout'!$B162))</f>
        <v>4.2057504737200002</v>
      </c>
      <c r="S162" s="2">
        <f>IF($A162="GCAM",SUMIFS('GCAM By Region By Sector'!S:S,'GCAM By Region By Sector'!$C:$C,$C162,'GCAM By Region By Sector'!$B:$B,$B162)*10^3,SUMIFS('EPS Emissions'!T:T,'EPS Emissions'!$D:$D,'BAU Sector &amp; Region Breakout'!$C162,'EPS Emissions'!$C:$C,'BAU Sector &amp; Region Breakout'!$B162))</f>
        <v>4.2292665044</v>
      </c>
      <c r="T162" s="2">
        <f>IF($A162="GCAM",SUMIFS('GCAM By Region By Sector'!T:T,'GCAM By Region By Sector'!$C:$C,$C162,'GCAM By Region By Sector'!$B:$B,$B162)*10^3,SUMIFS('EPS Emissions'!U:U,'EPS Emissions'!$D:$D,'BAU Sector &amp; Region Breakout'!$C162,'EPS Emissions'!$C:$C,'BAU Sector &amp; Region Breakout'!$B162))</f>
        <v>4.2613278804599997</v>
      </c>
      <c r="U162" s="2">
        <f>IF($A162="GCAM",SUMIFS('GCAM By Region By Sector'!U:U,'GCAM By Region By Sector'!$C:$C,$C162,'GCAM By Region By Sector'!$B:$B,$B162)*10^3,SUMIFS('EPS Emissions'!V:V,'EPS Emissions'!$D:$D,'BAU Sector &amp; Region Breakout'!$C162,'EPS Emissions'!$C:$C,'BAU Sector &amp; Region Breakout'!$B162))</f>
        <v>4.2933892565200003</v>
      </c>
      <c r="V162" s="2">
        <f>IF($A162="GCAM",SUMIFS('GCAM By Region By Sector'!V:V,'GCAM By Region By Sector'!$C:$C,$C162,'GCAM By Region By Sector'!$B:$B,$B162)*10^3,SUMIFS('EPS Emissions'!W:W,'EPS Emissions'!$D:$D,'BAU Sector &amp; Region Breakout'!$C162,'EPS Emissions'!$C:$C,'BAU Sector &amp; Region Breakout'!$B162))</f>
        <v>4.32545063258</v>
      </c>
      <c r="W162" s="2">
        <f>IF($A162="GCAM",SUMIFS('GCAM By Region By Sector'!W:W,'GCAM By Region By Sector'!$C:$C,$C162,'GCAM By Region By Sector'!$B:$B,$B162)*10^3,SUMIFS('EPS Emissions'!X:X,'EPS Emissions'!$D:$D,'BAU Sector &amp; Region Breakout'!$C162,'EPS Emissions'!$C:$C,'BAU Sector &amp; Region Breakout'!$B162))</f>
        <v>4.3575120086400014</v>
      </c>
      <c r="X162" s="2">
        <f>IF($A162="GCAM",SUMIFS('GCAM By Region By Sector'!X:X,'GCAM By Region By Sector'!$C:$C,$C162,'GCAM By Region By Sector'!$B:$B,$B162)*10^3,SUMIFS('EPS Emissions'!Y:Y,'EPS Emissions'!$D:$D,'BAU Sector &amp; Region Breakout'!$C162,'EPS Emissions'!$C:$C,'BAU Sector &amp; Region Breakout'!$B162))</f>
        <v>4.3895733847000011</v>
      </c>
      <c r="Y162" s="2">
        <f>IF($A162="GCAM",SUMIFS('GCAM By Region By Sector'!Y:Y,'GCAM By Region By Sector'!$C:$C,$C162,'GCAM By Region By Sector'!$B:$B,$B162)*10^3,SUMIFS('EPS Emissions'!Z:Z,'EPS Emissions'!$D:$D,'BAU Sector &amp; Region Breakout'!$C162,'EPS Emissions'!$C:$C,'BAU Sector &amp; Region Breakout'!$B162))</f>
        <v>4.4276165909000005</v>
      </c>
      <c r="Z162" s="2">
        <f>IF($A162="GCAM",SUMIFS('GCAM By Region By Sector'!Z:Z,'GCAM By Region By Sector'!$C:$C,$C162,'GCAM By Region By Sector'!$B:$B,$B162)*10^3,SUMIFS('EPS Emissions'!AA:AA,'EPS Emissions'!$D:$D,'BAU Sector &amp; Region Breakout'!$C162,'EPS Emissions'!$C:$C,'BAU Sector &amp; Region Breakout'!$B162))</f>
        <v>4.4656597971000007</v>
      </c>
      <c r="AA162" s="2">
        <f>IF($A162="GCAM",SUMIFS('GCAM By Region By Sector'!AA:AA,'GCAM By Region By Sector'!$C:$C,$C162,'GCAM By Region By Sector'!$B:$B,$B162)*10^3,SUMIFS('EPS Emissions'!AB:AB,'EPS Emissions'!$D:$D,'BAU Sector &amp; Region Breakout'!$C162,'EPS Emissions'!$C:$C,'BAU Sector &amp; Region Breakout'!$B162))</f>
        <v>4.5037030033000001</v>
      </c>
      <c r="AB162" s="2">
        <f>IF($A162="GCAM",SUMIFS('GCAM By Region By Sector'!AB:AB,'GCAM By Region By Sector'!$C:$C,$C162,'GCAM By Region By Sector'!$B:$B,$B162)*10^3,SUMIFS('EPS Emissions'!AC:AC,'EPS Emissions'!$D:$D,'BAU Sector &amp; Region Breakout'!$C162,'EPS Emissions'!$C:$C,'BAU Sector &amp; Region Breakout'!$B162))</f>
        <v>4.5417462095000012</v>
      </c>
      <c r="AC162" s="2">
        <f>IF($A162="GCAM",SUMIFS('GCAM By Region By Sector'!AC:AC,'GCAM By Region By Sector'!$C:$C,$C162,'GCAM By Region By Sector'!$B:$B,$B162)*10^3,SUMIFS('EPS Emissions'!AD:AD,'EPS Emissions'!$D:$D,'BAU Sector &amp; Region Breakout'!$C162,'EPS Emissions'!$C:$C,'BAU Sector &amp; Region Breakout'!$B162))</f>
        <v>4.5797894157000005</v>
      </c>
      <c r="AD162" s="2">
        <f>IF($A162="GCAM",SUMIFS('GCAM By Region By Sector'!AD:AD,'GCAM By Region By Sector'!$C:$C,$C162,'GCAM By Region By Sector'!$B:$B,$B162)*10^3,SUMIFS('EPS Emissions'!AE:AE,'EPS Emissions'!$D:$D,'BAU Sector &amp; Region Breakout'!$C162,'EPS Emissions'!$C:$C,'BAU Sector &amp; Region Breakout'!$B162))</f>
        <v>4.6160147881400002</v>
      </c>
      <c r="AE162" s="2">
        <f>IF($A162="GCAM",SUMIFS('GCAM By Region By Sector'!AE:AE,'GCAM By Region By Sector'!$C:$C,$C162,'GCAM By Region By Sector'!$B:$B,$B162)*10^3,SUMIFS('EPS Emissions'!AF:AF,'EPS Emissions'!$D:$D,'BAU Sector &amp; Region Breakout'!$C162,'EPS Emissions'!$C:$C,'BAU Sector &amp; Region Breakout'!$B162))</f>
        <v>4.6522401605799999</v>
      </c>
      <c r="AF162" s="2">
        <f>IF($A162="GCAM",SUMIFS('GCAM By Region By Sector'!AF:AF,'GCAM By Region By Sector'!$C:$C,$C162,'GCAM By Region By Sector'!$B:$B,$B162)*10^3,SUMIFS('EPS Emissions'!AG:AG,'EPS Emissions'!$D:$D,'BAU Sector &amp; Region Breakout'!$C162,'EPS Emissions'!$C:$C,'BAU Sector &amp; Region Breakout'!$B162))</f>
        <v>4.6884655330200005</v>
      </c>
      <c r="AG162" s="2">
        <f>IF($A162="GCAM",SUMIFS('GCAM By Region By Sector'!AG:AG,'GCAM By Region By Sector'!$C:$C,$C162,'GCAM By Region By Sector'!$B:$B,$B162)*10^3,SUMIFS('EPS Emissions'!AH:AH,'EPS Emissions'!$D:$D,'BAU Sector &amp; Region Breakout'!$C162,'EPS Emissions'!$C:$C,'BAU Sector &amp; Region Breakout'!$B162))</f>
        <v>4.7246909054600001</v>
      </c>
      <c r="AH162" s="2">
        <f>IF($A162="GCAM",SUMIFS('GCAM By Region By Sector'!AH:AH,'GCAM By Region By Sector'!$C:$C,$C162,'GCAM By Region By Sector'!$B:$B,$B162)*10^3,SUMIFS('EPS Emissions'!AI:AI,'EPS Emissions'!$D:$D,'BAU Sector &amp; Region Breakout'!$C162,'EPS Emissions'!$C:$C,'BAU Sector &amp; Region Breakout'!$B162))</f>
        <v>4.7609162779000007</v>
      </c>
    </row>
    <row r="163" spans="1:34" x14ac:dyDescent="0.35">
      <c r="A163" t="str">
        <f>VLOOKUP(B163,'BAU Global Total'!A$3:C$34,3,FALSE)</f>
        <v>GCAM</v>
      </c>
      <c r="B163" t="s">
        <v>31</v>
      </c>
      <c r="C163" t="s">
        <v>69</v>
      </c>
      <c r="D163" s="2">
        <f>IF($A163="GCAM",SUMIFS('GCAM By Region By Sector'!D:D,'GCAM By Region By Sector'!$C:$C,$C163,'GCAM By Region By Sector'!$B:$B,$B163)*10^3,SUMIFS('EPS Emissions'!E:E,'EPS Emissions'!$D:$D,'BAU Sector &amp; Region Breakout'!$C163,'EPS Emissions'!$C:$C,'BAU Sector &amp; Region Breakout'!$B163))</f>
        <v>4.2634124737999999</v>
      </c>
      <c r="E163" s="2">
        <f>IF($A163="GCAM",SUMIFS('GCAM By Region By Sector'!E:E,'GCAM By Region By Sector'!$C:$C,$C163,'GCAM By Region By Sector'!$B:$B,$B163)*10^3,SUMIFS('EPS Emissions'!F:F,'EPS Emissions'!$D:$D,'BAU Sector &amp; Region Breakout'!$C163,'EPS Emissions'!$C:$C,'BAU Sector &amp; Region Breakout'!$B163))</f>
        <v>4.50750380722</v>
      </c>
      <c r="F163" s="2">
        <f>IF($A163="GCAM",SUMIFS('GCAM By Region By Sector'!F:F,'GCAM By Region By Sector'!$C:$C,$C163,'GCAM By Region By Sector'!$B:$B,$B163)*10^3,SUMIFS('EPS Emissions'!G:G,'EPS Emissions'!$D:$D,'BAU Sector &amp; Region Breakout'!$C163,'EPS Emissions'!$C:$C,'BAU Sector &amp; Region Breakout'!$B163))</f>
        <v>4.7515951406399992</v>
      </c>
      <c r="G163" s="2">
        <f>IF($A163="GCAM",SUMIFS('GCAM By Region By Sector'!G:G,'GCAM By Region By Sector'!$C:$C,$C163,'GCAM By Region By Sector'!$B:$B,$B163)*10^3,SUMIFS('EPS Emissions'!H:H,'EPS Emissions'!$D:$D,'BAU Sector &amp; Region Breakout'!$C163,'EPS Emissions'!$C:$C,'BAU Sector &amp; Region Breakout'!$B163))</f>
        <v>4.9956864740599993</v>
      </c>
      <c r="H163" s="2">
        <f>IF($A163="GCAM",SUMIFS('GCAM By Region By Sector'!H:H,'GCAM By Region By Sector'!$C:$C,$C163,'GCAM By Region By Sector'!$B:$B,$B163)*10^3,SUMIFS('EPS Emissions'!I:I,'EPS Emissions'!$D:$D,'BAU Sector &amp; Region Breakout'!$C163,'EPS Emissions'!$C:$C,'BAU Sector &amp; Region Breakout'!$B163))</f>
        <v>5.2397778074799994</v>
      </c>
      <c r="I163" s="2">
        <f>IF($A163="GCAM",SUMIFS('GCAM By Region By Sector'!I:I,'GCAM By Region By Sector'!$C:$C,$C163,'GCAM By Region By Sector'!$B:$B,$B163)*10^3,SUMIFS('EPS Emissions'!J:J,'EPS Emissions'!$D:$D,'BAU Sector &amp; Region Breakout'!$C163,'EPS Emissions'!$C:$C,'BAU Sector &amp; Region Breakout'!$B163))</f>
        <v>5.4838691408999996</v>
      </c>
      <c r="J163" s="2">
        <f>IF($A163="GCAM",SUMIFS('GCAM By Region By Sector'!J:J,'GCAM By Region By Sector'!$C:$C,$C163,'GCAM By Region By Sector'!$B:$B,$B163)*10^3,SUMIFS('EPS Emissions'!K:K,'EPS Emissions'!$D:$D,'BAU Sector &amp; Region Breakout'!$C163,'EPS Emissions'!$C:$C,'BAU Sector &amp; Region Breakout'!$B163))</f>
        <v>5.7857639329599992</v>
      </c>
      <c r="K163" s="2">
        <f>IF($A163="GCAM",SUMIFS('GCAM By Region By Sector'!K:K,'GCAM By Region By Sector'!$C:$C,$C163,'GCAM By Region By Sector'!$B:$B,$B163)*10^3,SUMIFS('EPS Emissions'!L:L,'EPS Emissions'!$D:$D,'BAU Sector &amp; Region Breakout'!$C163,'EPS Emissions'!$C:$C,'BAU Sector &amp; Region Breakout'!$B163))</f>
        <v>6.0876587250199998</v>
      </c>
      <c r="L163" s="2">
        <f>IF($A163="GCAM",SUMIFS('GCAM By Region By Sector'!L:L,'GCAM By Region By Sector'!$C:$C,$C163,'GCAM By Region By Sector'!$B:$B,$B163)*10^3,SUMIFS('EPS Emissions'!M:M,'EPS Emissions'!$D:$D,'BAU Sector &amp; Region Breakout'!$C163,'EPS Emissions'!$C:$C,'BAU Sector &amp; Region Breakout'!$B163))</f>
        <v>6.3895535170799995</v>
      </c>
      <c r="M163" s="2">
        <f>IF($A163="GCAM",SUMIFS('GCAM By Region By Sector'!M:M,'GCAM By Region By Sector'!$C:$C,$C163,'GCAM By Region By Sector'!$B:$B,$B163)*10^3,SUMIFS('EPS Emissions'!N:N,'EPS Emissions'!$D:$D,'BAU Sector &amp; Region Breakout'!$C163,'EPS Emissions'!$C:$C,'BAU Sector &amp; Region Breakout'!$B163))</f>
        <v>6.6914483091399992</v>
      </c>
      <c r="N163" s="2">
        <f>IF($A163="GCAM",SUMIFS('GCAM By Region By Sector'!N:N,'GCAM By Region By Sector'!$C:$C,$C163,'GCAM By Region By Sector'!$B:$B,$B163)*10^3,SUMIFS('EPS Emissions'!O:O,'EPS Emissions'!$D:$D,'BAU Sector &amp; Region Breakout'!$C163,'EPS Emissions'!$C:$C,'BAU Sector &amp; Region Breakout'!$B163))</f>
        <v>6.9933431011999998</v>
      </c>
      <c r="O163" s="2">
        <f>IF($A163="GCAM",SUMIFS('GCAM By Region By Sector'!O:O,'GCAM By Region By Sector'!$C:$C,$C163,'GCAM By Region By Sector'!$B:$B,$B163)*10^3,SUMIFS('EPS Emissions'!P:P,'EPS Emissions'!$D:$D,'BAU Sector &amp; Region Breakout'!$C163,'EPS Emissions'!$C:$C,'BAU Sector &amp; Region Breakout'!$B163))</f>
        <v>7.2918013360199998</v>
      </c>
      <c r="P163" s="2">
        <f>IF($A163="GCAM",SUMIFS('GCAM By Region By Sector'!P:P,'GCAM By Region By Sector'!$C:$C,$C163,'GCAM By Region By Sector'!$B:$B,$B163)*10^3,SUMIFS('EPS Emissions'!Q:Q,'EPS Emissions'!$D:$D,'BAU Sector &amp; Region Breakout'!$C163,'EPS Emissions'!$C:$C,'BAU Sector &amp; Region Breakout'!$B163))</f>
        <v>7.5902595708399998</v>
      </c>
      <c r="Q163" s="2">
        <f>IF($A163="GCAM",SUMIFS('GCAM By Region By Sector'!Q:Q,'GCAM By Region By Sector'!$C:$C,$C163,'GCAM By Region By Sector'!$B:$B,$B163)*10^3,SUMIFS('EPS Emissions'!R:R,'EPS Emissions'!$D:$D,'BAU Sector &amp; Region Breakout'!$C163,'EPS Emissions'!$C:$C,'BAU Sector &amp; Region Breakout'!$B163))</f>
        <v>7.8887178056599989</v>
      </c>
      <c r="R163" s="2">
        <f>IF($A163="GCAM",SUMIFS('GCAM By Region By Sector'!R:R,'GCAM By Region By Sector'!$C:$C,$C163,'GCAM By Region By Sector'!$B:$B,$B163)*10^3,SUMIFS('EPS Emissions'!S:S,'EPS Emissions'!$D:$D,'BAU Sector &amp; Region Breakout'!$C163,'EPS Emissions'!$C:$C,'BAU Sector &amp; Region Breakout'!$B163))</f>
        <v>8.1871760404799989</v>
      </c>
      <c r="S163" s="2">
        <f>IF($A163="GCAM",SUMIFS('GCAM By Region By Sector'!S:S,'GCAM By Region By Sector'!$C:$C,$C163,'GCAM By Region By Sector'!$B:$B,$B163)*10^3,SUMIFS('EPS Emissions'!T:T,'EPS Emissions'!$D:$D,'BAU Sector &amp; Region Breakout'!$C163,'EPS Emissions'!$C:$C,'BAU Sector &amp; Region Breakout'!$B163))</f>
        <v>8.4856342752999989</v>
      </c>
      <c r="T163" s="2">
        <f>IF($A163="GCAM",SUMIFS('GCAM By Region By Sector'!T:T,'GCAM By Region By Sector'!$C:$C,$C163,'GCAM By Region By Sector'!$B:$B,$B163)*10^3,SUMIFS('EPS Emissions'!U:U,'EPS Emissions'!$D:$D,'BAU Sector &amp; Region Breakout'!$C163,'EPS Emissions'!$C:$C,'BAU Sector &amp; Region Breakout'!$B163))</f>
        <v>8.7788783842799987</v>
      </c>
      <c r="U163" s="2">
        <f>IF($A163="GCAM",SUMIFS('GCAM By Region By Sector'!U:U,'GCAM By Region By Sector'!$C:$C,$C163,'GCAM By Region By Sector'!$B:$B,$B163)*10^3,SUMIFS('EPS Emissions'!V:V,'EPS Emissions'!$D:$D,'BAU Sector &amp; Region Breakout'!$C163,'EPS Emissions'!$C:$C,'BAU Sector &amp; Region Breakout'!$B163))</f>
        <v>9.0721224932599984</v>
      </c>
      <c r="V163" s="2">
        <f>IF($A163="GCAM",SUMIFS('GCAM By Region By Sector'!V:V,'GCAM By Region By Sector'!$C:$C,$C163,'GCAM By Region By Sector'!$B:$B,$B163)*10^3,SUMIFS('EPS Emissions'!W:W,'EPS Emissions'!$D:$D,'BAU Sector &amp; Region Breakout'!$C163,'EPS Emissions'!$C:$C,'BAU Sector &amp; Region Breakout'!$B163))</f>
        <v>9.3653666022399982</v>
      </c>
      <c r="W163" s="2">
        <f>IF($A163="GCAM",SUMIFS('GCAM By Region By Sector'!W:W,'GCAM By Region By Sector'!$C:$C,$C163,'GCAM By Region By Sector'!$B:$B,$B163)*10^3,SUMIFS('EPS Emissions'!X:X,'EPS Emissions'!$D:$D,'BAU Sector &amp; Region Breakout'!$C163,'EPS Emissions'!$C:$C,'BAU Sector &amp; Region Breakout'!$B163))</f>
        <v>9.6586107112199979</v>
      </c>
      <c r="X163" s="2">
        <f>IF($A163="GCAM",SUMIFS('GCAM By Region By Sector'!X:X,'GCAM By Region By Sector'!$C:$C,$C163,'GCAM By Region By Sector'!$B:$B,$B163)*10^3,SUMIFS('EPS Emissions'!Y:Y,'EPS Emissions'!$D:$D,'BAU Sector &amp; Region Breakout'!$C163,'EPS Emissions'!$C:$C,'BAU Sector &amp; Region Breakout'!$B163))</f>
        <v>9.9518548201999977</v>
      </c>
      <c r="Y163" s="2">
        <f>IF($A163="GCAM",SUMIFS('GCAM By Region By Sector'!Y:Y,'GCAM By Region By Sector'!$C:$C,$C163,'GCAM By Region By Sector'!$B:$B,$B163)*10^3,SUMIFS('EPS Emissions'!Z:Z,'EPS Emissions'!$D:$D,'BAU Sector &amp; Region Breakout'!$C163,'EPS Emissions'!$C:$C,'BAU Sector &amp; Region Breakout'!$B163))</f>
        <v>10.200511152199997</v>
      </c>
      <c r="Z163" s="2">
        <f>IF($A163="GCAM",SUMIFS('GCAM By Region By Sector'!Z:Z,'GCAM By Region By Sector'!$C:$C,$C163,'GCAM By Region By Sector'!$B:$B,$B163)*10^3,SUMIFS('EPS Emissions'!AA:AA,'EPS Emissions'!$D:$D,'BAU Sector &amp; Region Breakout'!$C163,'EPS Emissions'!$C:$C,'BAU Sector &amp; Region Breakout'!$B163))</f>
        <v>10.449167484199998</v>
      </c>
      <c r="AA163" s="2">
        <f>IF($A163="GCAM",SUMIFS('GCAM By Region By Sector'!AA:AA,'GCAM By Region By Sector'!$C:$C,$C163,'GCAM By Region By Sector'!$B:$B,$B163)*10^3,SUMIFS('EPS Emissions'!AB:AB,'EPS Emissions'!$D:$D,'BAU Sector &amp; Region Breakout'!$C163,'EPS Emissions'!$C:$C,'BAU Sector &amp; Region Breakout'!$B163))</f>
        <v>10.697823816199998</v>
      </c>
      <c r="AB163" s="2">
        <f>IF($A163="GCAM",SUMIFS('GCAM By Region By Sector'!AB:AB,'GCAM By Region By Sector'!$C:$C,$C163,'GCAM By Region By Sector'!$B:$B,$B163)*10^3,SUMIFS('EPS Emissions'!AC:AC,'EPS Emissions'!$D:$D,'BAU Sector &amp; Region Breakout'!$C163,'EPS Emissions'!$C:$C,'BAU Sector &amp; Region Breakout'!$B163))</f>
        <v>10.946480148199999</v>
      </c>
      <c r="AC163" s="2">
        <f>IF($A163="GCAM",SUMIFS('GCAM By Region By Sector'!AC:AC,'GCAM By Region By Sector'!$C:$C,$C163,'GCAM By Region By Sector'!$B:$B,$B163)*10^3,SUMIFS('EPS Emissions'!AD:AD,'EPS Emissions'!$D:$D,'BAU Sector &amp; Region Breakout'!$C163,'EPS Emissions'!$C:$C,'BAU Sector &amp; Region Breakout'!$B163))</f>
        <v>11.195136480199999</v>
      </c>
      <c r="AD163" s="2">
        <f>IF($A163="GCAM",SUMIFS('GCAM By Region By Sector'!AD:AD,'GCAM By Region By Sector'!$C:$C,$C163,'GCAM By Region By Sector'!$B:$B,$B163)*10^3,SUMIFS('EPS Emissions'!AE:AE,'EPS Emissions'!$D:$D,'BAU Sector &amp; Region Breakout'!$C163,'EPS Emissions'!$C:$C,'BAU Sector &amp; Region Breakout'!$B163))</f>
        <v>11.41039699848</v>
      </c>
      <c r="AE163" s="2">
        <f>IF($A163="GCAM",SUMIFS('GCAM By Region By Sector'!AE:AE,'GCAM By Region By Sector'!$C:$C,$C163,'GCAM By Region By Sector'!$B:$B,$B163)*10^3,SUMIFS('EPS Emissions'!AF:AF,'EPS Emissions'!$D:$D,'BAU Sector &amp; Region Breakout'!$C163,'EPS Emissions'!$C:$C,'BAU Sector &amp; Region Breakout'!$B163))</f>
        <v>11.625657516759999</v>
      </c>
      <c r="AF163" s="2">
        <f>IF($A163="GCAM",SUMIFS('GCAM By Region By Sector'!AF:AF,'GCAM By Region By Sector'!$C:$C,$C163,'GCAM By Region By Sector'!$B:$B,$B163)*10^3,SUMIFS('EPS Emissions'!AG:AG,'EPS Emissions'!$D:$D,'BAU Sector &amp; Region Breakout'!$C163,'EPS Emissions'!$C:$C,'BAU Sector &amp; Region Breakout'!$B163))</f>
        <v>11.84091803504</v>
      </c>
      <c r="AG163" s="2">
        <f>IF($A163="GCAM",SUMIFS('GCAM By Region By Sector'!AG:AG,'GCAM By Region By Sector'!$C:$C,$C163,'GCAM By Region By Sector'!$B:$B,$B163)*10^3,SUMIFS('EPS Emissions'!AH:AH,'EPS Emissions'!$D:$D,'BAU Sector &amp; Region Breakout'!$C163,'EPS Emissions'!$C:$C,'BAU Sector &amp; Region Breakout'!$B163))</f>
        <v>12.056178553319999</v>
      </c>
      <c r="AH163" s="2">
        <f>IF($A163="GCAM",SUMIFS('GCAM By Region By Sector'!AH:AH,'GCAM By Region By Sector'!$C:$C,$C163,'GCAM By Region By Sector'!$B:$B,$B163)*10^3,SUMIFS('EPS Emissions'!AI:AI,'EPS Emissions'!$D:$D,'BAU Sector &amp; Region Breakout'!$C163,'EPS Emissions'!$C:$C,'BAU Sector &amp; Region Breakout'!$B163))</f>
        <v>12.2714390716</v>
      </c>
    </row>
    <row r="164" spans="1:34" x14ac:dyDescent="0.35">
      <c r="A164" t="str">
        <f>VLOOKUP(B164,'BAU Global Total'!A$3:C$34,3,FALSE)</f>
        <v>GCAM</v>
      </c>
      <c r="B164" t="s">
        <v>33</v>
      </c>
      <c r="C164" t="s">
        <v>60</v>
      </c>
      <c r="D164" s="2">
        <f>IF($A164="GCAM",SUMIFS('GCAM By Region By Sector'!D:D,'GCAM By Region By Sector'!$C:$C,$C164,'GCAM By Region By Sector'!$B:$B,$B164)*10^3,SUMIFS('EPS Emissions'!E:E,'EPS Emissions'!$D:$D,'BAU Sector &amp; Region Breakout'!$C164,'EPS Emissions'!$C:$C,'BAU Sector &amp; Region Breakout'!$B164))</f>
        <v>11.440429704429652</v>
      </c>
      <c r="E164" s="2">
        <f>IF($A164="GCAM",SUMIFS('GCAM By Region By Sector'!E:E,'GCAM By Region By Sector'!$C:$C,$C164,'GCAM By Region By Sector'!$B:$B,$B164)*10^3,SUMIFS('EPS Emissions'!F:F,'EPS Emissions'!$D:$D,'BAU Sector &amp; Region Breakout'!$C164,'EPS Emissions'!$C:$C,'BAU Sector &amp; Region Breakout'!$B164))</f>
        <v>11.48978658904772</v>
      </c>
      <c r="F164" s="2">
        <f>IF($A164="GCAM",SUMIFS('GCAM By Region By Sector'!F:F,'GCAM By Region By Sector'!$C:$C,$C164,'GCAM By Region By Sector'!$B:$B,$B164)*10^3,SUMIFS('EPS Emissions'!G:G,'EPS Emissions'!$D:$D,'BAU Sector &amp; Region Breakout'!$C164,'EPS Emissions'!$C:$C,'BAU Sector &amp; Region Breakout'!$B164))</f>
        <v>11.539143473665787</v>
      </c>
      <c r="G164" s="2">
        <f>IF($A164="GCAM",SUMIFS('GCAM By Region By Sector'!G:G,'GCAM By Region By Sector'!$C:$C,$C164,'GCAM By Region By Sector'!$B:$B,$B164)*10^3,SUMIFS('EPS Emissions'!H:H,'EPS Emissions'!$D:$D,'BAU Sector &amp; Region Breakout'!$C164,'EPS Emissions'!$C:$C,'BAU Sector &amp; Region Breakout'!$B164))</f>
        <v>11.588500358283856</v>
      </c>
      <c r="H164" s="2">
        <f>IF($A164="GCAM",SUMIFS('GCAM By Region By Sector'!H:H,'GCAM By Region By Sector'!$C:$C,$C164,'GCAM By Region By Sector'!$B:$B,$B164)*10^3,SUMIFS('EPS Emissions'!I:I,'EPS Emissions'!$D:$D,'BAU Sector &amp; Region Breakout'!$C164,'EPS Emissions'!$C:$C,'BAU Sector &amp; Region Breakout'!$B164))</f>
        <v>11.637857242901923</v>
      </c>
      <c r="I164" s="2">
        <f>IF($A164="GCAM",SUMIFS('GCAM By Region By Sector'!I:I,'GCAM By Region By Sector'!$C:$C,$C164,'GCAM By Region By Sector'!$B:$B,$B164)*10^3,SUMIFS('EPS Emissions'!J:J,'EPS Emissions'!$D:$D,'BAU Sector &amp; Region Breakout'!$C164,'EPS Emissions'!$C:$C,'BAU Sector &amp; Region Breakout'!$B164))</f>
        <v>11.68721412751999</v>
      </c>
      <c r="J164" s="2">
        <f>IF($A164="GCAM",SUMIFS('GCAM By Region By Sector'!J:J,'GCAM By Region By Sector'!$C:$C,$C164,'GCAM By Region By Sector'!$B:$B,$B164)*10^3,SUMIFS('EPS Emissions'!K:K,'EPS Emissions'!$D:$D,'BAU Sector &amp; Region Breakout'!$C164,'EPS Emissions'!$C:$C,'BAU Sector &amp; Region Breakout'!$B164))</f>
        <v>11.747107649800695</v>
      </c>
      <c r="K164" s="2">
        <f>IF($A164="GCAM",SUMIFS('GCAM By Region By Sector'!K:K,'GCAM By Region By Sector'!$C:$C,$C164,'GCAM By Region By Sector'!$B:$B,$B164)*10^3,SUMIFS('EPS Emissions'!L:L,'EPS Emissions'!$D:$D,'BAU Sector &amp; Region Breakout'!$C164,'EPS Emissions'!$C:$C,'BAU Sector &amp; Region Breakout'!$B164))</f>
        <v>11.807001172081401</v>
      </c>
      <c r="L164" s="2">
        <f>IF($A164="GCAM",SUMIFS('GCAM By Region By Sector'!L:L,'GCAM By Region By Sector'!$C:$C,$C164,'GCAM By Region By Sector'!$B:$B,$B164)*10^3,SUMIFS('EPS Emissions'!M:M,'EPS Emissions'!$D:$D,'BAU Sector &amp; Region Breakout'!$C164,'EPS Emissions'!$C:$C,'BAU Sector &amp; Region Breakout'!$B164))</f>
        <v>11.866894694362108</v>
      </c>
      <c r="M164" s="2">
        <f>IF($A164="GCAM",SUMIFS('GCAM By Region By Sector'!M:M,'GCAM By Region By Sector'!$C:$C,$C164,'GCAM By Region By Sector'!$B:$B,$B164)*10^3,SUMIFS('EPS Emissions'!N:N,'EPS Emissions'!$D:$D,'BAU Sector &amp; Region Breakout'!$C164,'EPS Emissions'!$C:$C,'BAU Sector &amp; Region Breakout'!$B164))</f>
        <v>11.926788216642812</v>
      </c>
      <c r="N164" s="2">
        <f>IF($A164="GCAM",SUMIFS('GCAM By Region By Sector'!N:N,'GCAM By Region By Sector'!$C:$C,$C164,'GCAM By Region By Sector'!$B:$B,$B164)*10^3,SUMIFS('EPS Emissions'!O:O,'EPS Emissions'!$D:$D,'BAU Sector &amp; Region Breakout'!$C164,'EPS Emissions'!$C:$C,'BAU Sector &amp; Region Breakout'!$B164))</f>
        <v>11.986681738923517</v>
      </c>
      <c r="O164" s="2">
        <f>IF($A164="GCAM",SUMIFS('GCAM By Region By Sector'!O:O,'GCAM By Region By Sector'!$C:$C,$C164,'GCAM By Region By Sector'!$B:$B,$B164)*10^3,SUMIFS('EPS Emissions'!P:P,'EPS Emissions'!$D:$D,'BAU Sector &amp; Region Breakout'!$C164,'EPS Emissions'!$C:$C,'BAU Sector &amp; Region Breakout'!$B164))</f>
        <v>12.038233350167044</v>
      </c>
      <c r="P164" s="2">
        <f>IF($A164="GCAM",SUMIFS('GCAM By Region By Sector'!P:P,'GCAM By Region By Sector'!$C:$C,$C164,'GCAM By Region By Sector'!$B:$B,$B164)*10^3,SUMIFS('EPS Emissions'!Q:Q,'EPS Emissions'!$D:$D,'BAU Sector &amp; Region Breakout'!$C164,'EPS Emissions'!$C:$C,'BAU Sector &amp; Region Breakout'!$B164))</f>
        <v>12.089784961410571</v>
      </c>
      <c r="Q164" s="2">
        <f>IF($A164="GCAM",SUMIFS('GCAM By Region By Sector'!Q:Q,'GCAM By Region By Sector'!$C:$C,$C164,'GCAM By Region By Sector'!$B:$B,$B164)*10^3,SUMIFS('EPS Emissions'!R:R,'EPS Emissions'!$D:$D,'BAU Sector &amp; Region Breakout'!$C164,'EPS Emissions'!$C:$C,'BAU Sector &amp; Region Breakout'!$B164))</f>
        <v>12.141336572654099</v>
      </c>
      <c r="R164" s="2">
        <f>IF($A164="GCAM",SUMIFS('GCAM By Region By Sector'!R:R,'GCAM By Region By Sector'!$C:$C,$C164,'GCAM By Region By Sector'!$B:$B,$B164)*10^3,SUMIFS('EPS Emissions'!S:S,'EPS Emissions'!$D:$D,'BAU Sector &amp; Region Breakout'!$C164,'EPS Emissions'!$C:$C,'BAU Sector &amp; Region Breakout'!$B164))</f>
        <v>12.192888183897626</v>
      </c>
      <c r="S164" s="2">
        <f>IF($A164="GCAM",SUMIFS('GCAM By Region By Sector'!S:S,'GCAM By Region By Sector'!$C:$C,$C164,'GCAM By Region By Sector'!$B:$B,$B164)*10^3,SUMIFS('EPS Emissions'!T:T,'EPS Emissions'!$D:$D,'BAU Sector &amp; Region Breakout'!$C164,'EPS Emissions'!$C:$C,'BAU Sector &amp; Region Breakout'!$B164))</f>
        <v>12.244439795141153</v>
      </c>
      <c r="T164" s="2">
        <f>IF($A164="GCAM",SUMIFS('GCAM By Region By Sector'!T:T,'GCAM By Region By Sector'!$C:$C,$C164,'GCAM By Region By Sector'!$B:$B,$B164)*10^3,SUMIFS('EPS Emissions'!U:U,'EPS Emissions'!$D:$D,'BAU Sector &amp; Region Breakout'!$C164,'EPS Emissions'!$C:$C,'BAU Sector &amp; Region Breakout'!$B164))</f>
        <v>12.243667365794217</v>
      </c>
      <c r="U164" s="2">
        <f>IF($A164="GCAM",SUMIFS('GCAM By Region By Sector'!U:U,'GCAM By Region By Sector'!$C:$C,$C164,'GCAM By Region By Sector'!$B:$B,$B164)*10^3,SUMIFS('EPS Emissions'!V:V,'EPS Emissions'!$D:$D,'BAU Sector &amp; Region Breakout'!$C164,'EPS Emissions'!$C:$C,'BAU Sector &amp; Region Breakout'!$B164))</f>
        <v>12.24289493644728</v>
      </c>
      <c r="V164" s="2">
        <f>IF($A164="GCAM",SUMIFS('GCAM By Region By Sector'!V:V,'GCAM By Region By Sector'!$C:$C,$C164,'GCAM By Region By Sector'!$B:$B,$B164)*10^3,SUMIFS('EPS Emissions'!W:W,'EPS Emissions'!$D:$D,'BAU Sector &amp; Region Breakout'!$C164,'EPS Emissions'!$C:$C,'BAU Sector &amp; Region Breakout'!$B164))</f>
        <v>12.242122507100342</v>
      </c>
      <c r="W164" s="2">
        <f>IF($A164="GCAM",SUMIFS('GCAM By Region By Sector'!W:W,'GCAM By Region By Sector'!$C:$C,$C164,'GCAM By Region By Sector'!$B:$B,$B164)*10^3,SUMIFS('EPS Emissions'!X:X,'EPS Emissions'!$D:$D,'BAU Sector &amp; Region Breakout'!$C164,'EPS Emissions'!$C:$C,'BAU Sector &amp; Region Breakout'!$B164))</f>
        <v>12.241350077753406</v>
      </c>
      <c r="X164" s="2">
        <f>IF($A164="GCAM",SUMIFS('GCAM By Region By Sector'!X:X,'GCAM By Region By Sector'!$C:$C,$C164,'GCAM By Region By Sector'!$B:$B,$B164)*10^3,SUMIFS('EPS Emissions'!Y:Y,'EPS Emissions'!$D:$D,'BAU Sector &amp; Region Breakout'!$C164,'EPS Emissions'!$C:$C,'BAU Sector &amp; Region Breakout'!$B164))</f>
        <v>12.24057764840647</v>
      </c>
      <c r="Y164" s="2">
        <f>IF($A164="GCAM",SUMIFS('GCAM By Region By Sector'!Y:Y,'GCAM By Region By Sector'!$C:$C,$C164,'GCAM By Region By Sector'!$B:$B,$B164)*10^3,SUMIFS('EPS Emissions'!Z:Z,'EPS Emissions'!$D:$D,'BAU Sector &amp; Region Breakout'!$C164,'EPS Emissions'!$C:$C,'BAU Sector &amp; Region Breakout'!$B164))</f>
        <v>12.2115848179434</v>
      </c>
      <c r="Z164" s="2">
        <f>IF($A164="GCAM",SUMIFS('GCAM By Region By Sector'!Z:Z,'GCAM By Region By Sector'!$C:$C,$C164,'GCAM By Region By Sector'!$B:$B,$B164)*10^3,SUMIFS('EPS Emissions'!AA:AA,'EPS Emissions'!$D:$D,'BAU Sector &amp; Region Breakout'!$C164,'EPS Emissions'!$C:$C,'BAU Sector &amp; Region Breakout'!$B164))</f>
        <v>12.182591987480331</v>
      </c>
      <c r="AA164" s="2">
        <f>IF($A164="GCAM",SUMIFS('GCAM By Region By Sector'!AA:AA,'GCAM By Region By Sector'!$C:$C,$C164,'GCAM By Region By Sector'!$B:$B,$B164)*10^3,SUMIFS('EPS Emissions'!AB:AB,'EPS Emissions'!$D:$D,'BAU Sector &amp; Region Breakout'!$C164,'EPS Emissions'!$C:$C,'BAU Sector &amp; Region Breakout'!$B164))</f>
        <v>12.153599157017261</v>
      </c>
      <c r="AB164" s="2">
        <f>IF($A164="GCAM",SUMIFS('GCAM By Region By Sector'!AB:AB,'GCAM By Region By Sector'!$C:$C,$C164,'GCAM By Region By Sector'!$B:$B,$B164)*10^3,SUMIFS('EPS Emissions'!AC:AC,'EPS Emissions'!$D:$D,'BAU Sector &amp; Region Breakout'!$C164,'EPS Emissions'!$C:$C,'BAU Sector &amp; Region Breakout'!$B164))</f>
        <v>12.124606326554193</v>
      </c>
      <c r="AC164" s="2">
        <f>IF($A164="GCAM",SUMIFS('GCAM By Region By Sector'!AC:AC,'GCAM By Region By Sector'!$C:$C,$C164,'GCAM By Region By Sector'!$B:$B,$B164)*10^3,SUMIFS('EPS Emissions'!AD:AD,'EPS Emissions'!$D:$D,'BAU Sector &amp; Region Breakout'!$C164,'EPS Emissions'!$C:$C,'BAU Sector &amp; Region Breakout'!$B164))</f>
        <v>12.095613496091122</v>
      </c>
      <c r="AD164" s="2">
        <f>IF($A164="GCAM",SUMIFS('GCAM By Region By Sector'!AD:AD,'GCAM By Region By Sector'!$C:$C,$C164,'GCAM By Region By Sector'!$B:$B,$B164)*10^3,SUMIFS('EPS Emissions'!AE:AE,'EPS Emissions'!$D:$D,'BAU Sector &amp; Region Breakout'!$C164,'EPS Emissions'!$C:$C,'BAU Sector &amp; Region Breakout'!$B164))</f>
        <v>12.080235591376482</v>
      </c>
      <c r="AE164" s="2">
        <f>IF($A164="GCAM",SUMIFS('GCAM By Region By Sector'!AE:AE,'GCAM By Region By Sector'!$C:$C,$C164,'GCAM By Region By Sector'!$B:$B,$B164)*10^3,SUMIFS('EPS Emissions'!AF:AF,'EPS Emissions'!$D:$D,'BAU Sector &amp; Region Breakout'!$C164,'EPS Emissions'!$C:$C,'BAU Sector &amp; Region Breakout'!$B164))</f>
        <v>12.064857686661842</v>
      </c>
      <c r="AF164" s="2">
        <f>IF($A164="GCAM",SUMIFS('GCAM By Region By Sector'!AF:AF,'GCAM By Region By Sector'!$C:$C,$C164,'GCAM By Region By Sector'!$B:$B,$B164)*10^3,SUMIFS('EPS Emissions'!AG:AG,'EPS Emissions'!$D:$D,'BAU Sector &amp; Region Breakout'!$C164,'EPS Emissions'!$C:$C,'BAU Sector &amp; Region Breakout'!$B164))</f>
        <v>12.049479781947204</v>
      </c>
      <c r="AG164" s="2">
        <f>IF($A164="GCAM",SUMIFS('GCAM By Region By Sector'!AG:AG,'GCAM By Region By Sector'!$C:$C,$C164,'GCAM By Region By Sector'!$B:$B,$B164)*10^3,SUMIFS('EPS Emissions'!AH:AH,'EPS Emissions'!$D:$D,'BAU Sector &amp; Region Breakout'!$C164,'EPS Emissions'!$C:$C,'BAU Sector &amp; Region Breakout'!$B164))</f>
        <v>12.034101877232564</v>
      </c>
      <c r="AH164" s="2">
        <f>IF($A164="GCAM",SUMIFS('GCAM By Region By Sector'!AH:AH,'GCAM By Region By Sector'!$C:$C,$C164,'GCAM By Region By Sector'!$B:$B,$B164)*10^3,SUMIFS('EPS Emissions'!AI:AI,'EPS Emissions'!$D:$D,'BAU Sector &amp; Region Breakout'!$C164,'EPS Emissions'!$C:$C,'BAU Sector &amp; Region Breakout'!$B164))</f>
        <v>12.018723972517922</v>
      </c>
    </row>
    <row r="165" spans="1:34" x14ac:dyDescent="0.35">
      <c r="A165" t="str">
        <f>VLOOKUP(B165,'BAU Global Total'!A$3:C$34,3,FALSE)</f>
        <v>GCAM</v>
      </c>
      <c r="B165" t="s">
        <v>33</v>
      </c>
      <c r="C165" t="s">
        <v>61</v>
      </c>
      <c r="D165" s="2">
        <f>IF($A165="GCAM",SUMIFS('GCAM By Region By Sector'!D:D,'GCAM By Region By Sector'!$C:$C,$C165,'GCAM By Region By Sector'!$B:$B,$B165)*10^3,SUMIFS('EPS Emissions'!E:E,'EPS Emissions'!$D:$D,'BAU Sector &amp; Region Breakout'!$C165,'EPS Emissions'!$C:$C,'BAU Sector &amp; Region Breakout'!$B165))</f>
        <v>0</v>
      </c>
      <c r="E165" s="2">
        <f>IF($A165="GCAM",SUMIFS('GCAM By Region By Sector'!E:E,'GCAM By Region By Sector'!$C:$C,$C165,'GCAM By Region By Sector'!$B:$B,$B165)*10^3,SUMIFS('EPS Emissions'!F:F,'EPS Emissions'!$D:$D,'BAU Sector &amp; Region Breakout'!$C165,'EPS Emissions'!$C:$C,'BAU Sector &amp; Region Breakout'!$B165))</f>
        <v>1.2147817743199998E-2</v>
      </c>
      <c r="F165" s="2">
        <f>IF($A165="GCAM",SUMIFS('GCAM By Region By Sector'!F:F,'GCAM By Region By Sector'!$C:$C,$C165,'GCAM By Region By Sector'!$B:$B,$B165)*10^3,SUMIFS('EPS Emissions'!G:G,'EPS Emissions'!$D:$D,'BAU Sector &amp; Region Breakout'!$C165,'EPS Emissions'!$C:$C,'BAU Sector &amp; Region Breakout'!$B165))</f>
        <v>2.4295635486399996E-2</v>
      </c>
      <c r="G165" s="2">
        <f>IF($A165="GCAM",SUMIFS('GCAM By Region By Sector'!G:G,'GCAM By Region By Sector'!$C:$C,$C165,'GCAM By Region By Sector'!$B:$B,$B165)*10^3,SUMIFS('EPS Emissions'!H:H,'EPS Emissions'!$D:$D,'BAU Sector &amp; Region Breakout'!$C165,'EPS Emissions'!$C:$C,'BAU Sector &amp; Region Breakout'!$B165))</f>
        <v>3.6443453229599999E-2</v>
      </c>
      <c r="H165" s="2">
        <f>IF($A165="GCAM",SUMIFS('GCAM By Region By Sector'!H:H,'GCAM By Region By Sector'!$C:$C,$C165,'GCAM By Region By Sector'!$B:$B,$B165)*10^3,SUMIFS('EPS Emissions'!I:I,'EPS Emissions'!$D:$D,'BAU Sector &amp; Region Breakout'!$C165,'EPS Emissions'!$C:$C,'BAU Sector &amp; Region Breakout'!$B165))</f>
        <v>4.8591270972799992E-2</v>
      </c>
      <c r="I165" s="2">
        <f>IF($A165="GCAM",SUMIFS('GCAM By Region By Sector'!I:I,'GCAM By Region By Sector'!$C:$C,$C165,'GCAM By Region By Sector'!$B:$B,$B165)*10^3,SUMIFS('EPS Emissions'!J:J,'EPS Emissions'!$D:$D,'BAU Sector &amp; Region Breakout'!$C165,'EPS Emissions'!$C:$C,'BAU Sector &amp; Region Breakout'!$B165))</f>
        <v>6.0739088715999999E-2</v>
      </c>
      <c r="J165" s="2">
        <f>IF($A165="GCAM",SUMIFS('GCAM By Region By Sector'!J:J,'GCAM By Region By Sector'!$C:$C,$C165,'GCAM By Region By Sector'!$B:$B,$B165)*10^3,SUMIFS('EPS Emissions'!K:K,'EPS Emissions'!$D:$D,'BAU Sector &amp; Region Breakout'!$C165,'EPS Emissions'!$C:$C,'BAU Sector &amp; Region Breakout'!$B165))</f>
        <v>0.10291851513120001</v>
      </c>
      <c r="K165" s="2">
        <f>IF($A165="GCAM",SUMIFS('GCAM By Region By Sector'!K:K,'GCAM By Region By Sector'!$C:$C,$C165,'GCAM By Region By Sector'!$B:$B,$B165)*10^3,SUMIFS('EPS Emissions'!L:L,'EPS Emissions'!$D:$D,'BAU Sector &amp; Region Breakout'!$C165,'EPS Emissions'!$C:$C,'BAU Sector &amp; Region Breakout'!$B165))</f>
        <v>0.14509794154640002</v>
      </c>
      <c r="L165" s="2">
        <f>IF($A165="GCAM",SUMIFS('GCAM By Region By Sector'!L:L,'GCAM By Region By Sector'!$C:$C,$C165,'GCAM By Region By Sector'!$B:$B,$B165)*10^3,SUMIFS('EPS Emissions'!M:M,'EPS Emissions'!$D:$D,'BAU Sector &amp; Region Breakout'!$C165,'EPS Emissions'!$C:$C,'BAU Sector &amp; Region Breakout'!$B165))</f>
        <v>0.18727736796160002</v>
      </c>
      <c r="M165" s="2">
        <f>IF($A165="GCAM",SUMIFS('GCAM By Region By Sector'!M:M,'GCAM By Region By Sector'!$C:$C,$C165,'GCAM By Region By Sector'!$B:$B,$B165)*10^3,SUMIFS('EPS Emissions'!N:N,'EPS Emissions'!$D:$D,'BAU Sector &amp; Region Breakout'!$C165,'EPS Emissions'!$C:$C,'BAU Sector &amp; Region Breakout'!$B165))</f>
        <v>0.22945679437680003</v>
      </c>
      <c r="N165" s="2">
        <f>IF($A165="GCAM",SUMIFS('GCAM By Region By Sector'!N:N,'GCAM By Region By Sector'!$C:$C,$C165,'GCAM By Region By Sector'!$B:$B,$B165)*10^3,SUMIFS('EPS Emissions'!O:O,'EPS Emissions'!$D:$D,'BAU Sector &amp; Region Breakout'!$C165,'EPS Emissions'!$C:$C,'BAU Sector &amp; Region Breakout'!$B165))</f>
        <v>0.27163622079200006</v>
      </c>
      <c r="O165" s="2">
        <f>IF($A165="GCAM",SUMIFS('GCAM By Region By Sector'!O:O,'GCAM By Region By Sector'!$C:$C,$C165,'GCAM By Region By Sector'!$B:$B,$B165)*10^3,SUMIFS('EPS Emissions'!P:P,'EPS Emissions'!$D:$D,'BAU Sector &amp; Region Breakout'!$C165,'EPS Emissions'!$C:$C,'BAU Sector &amp; Region Breakout'!$B165))</f>
        <v>0.33377874072960001</v>
      </c>
      <c r="P165" s="2">
        <f>IF($A165="GCAM",SUMIFS('GCAM By Region By Sector'!P:P,'GCAM By Region By Sector'!$C:$C,$C165,'GCAM By Region By Sector'!$B:$B,$B165)*10^3,SUMIFS('EPS Emissions'!Q:Q,'EPS Emissions'!$D:$D,'BAU Sector &amp; Region Breakout'!$C165,'EPS Emissions'!$C:$C,'BAU Sector &amp; Region Breakout'!$B165))</f>
        <v>0.39592126066720007</v>
      </c>
      <c r="Q165" s="2">
        <f>IF($A165="GCAM",SUMIFS('GCAM By Region By Sector'!Q:Q,'GCAM By Region By Sector'!$C:$C,$C165,'GCAM By Region By Sector'!$B:$B,$B165)*10^3,SUMIFS('EPS Emissions'!R:R,'EPS Emissions'!$D:$D,'BAU Sector &amp; Region Breakout'!$C165,'EPS Emissions'!$C:$C,'BAU Sector &amp; Region Breakout'!$B165))</f>
        <v>0.45806378060480002</v>
      </c>
      <c r="R165" s="2">
        <f>IF($A165="GCAM",SUMIFS('GCAM By Region By Sector'!R:R,'GCAM By Region By Sector'!$C:$C,$C165,'GCAM By Region By Sector'!$B:$B,$B165)*10^3,SUMIFS('EPS Emissions'!S:S,'EPS Emissions'!$D:$D,'BAU Sector &amp; Region Breakout'!$C165,'EPS Emissions'!$C:$C,'BAU Sector &amp; Region Breakout'!$B165))</f>
        <v>0.52020630054240002</v>
      </c>
      <c r="S165" s="2">
        <f>IF($A165="GCAM",SUMIFS('GCAM By Region By Sector'!S:S,'GCAM By Region By Sector'!$C:$C,$C165,'GCAM By Region By Sector'!$B:$B,$B165)*10^3,SUMIFS('EPS Emissions'!T:T,'EPS Emissions'!$D:$D,'BAU Sector &amp; Region Breakout'!$C165,'EPS Emissions'!$C:$C,'BAU Sector &amp; Region Breakout'!$B165))</f>
        <v>0.58234882048000003</v>
      </c>
      <c r="T165" s="2">
        <f>IF($A165="GCAM",SUMIFS('GCAM By Region By Sector'!T:T,'GCAM By Region By Sector'!$C:$C,$C165,'GCAM By Region By Sector'!$B:$B,$B165)*10^3,SUMIFS('EPS Emissions'!U:U,'EPS Emissions'!$D:$D,'BAU Sector &amp; Region Breakout'!$C165,'EPS Emissions'!$C:$C,'BAU Sector &amp; Region Breakout'!$B165))</f>
        <v>0.64593222073760004</v>
      </c>
      <c r="U165" s="2">
        <f>IF($A165="GCAM",SUMIFS('GCAM By Region By Sector'!U:U,'GCAM By Region By Sector'!$C:$C,$C165,'GCAM By Region By Sector'!$B:$B,$B165)*10^3,SUMIFS('EPS Emissions'!V:V,'EPS Emissions'!$D:$D,'BAU Sector &amp; Region Breakout'!$C165,'EPS Emissions'!$C:$C,'BAU Sector &amp; Region Breakout'!$B165))</f>
        <v>0.70951562099520016</v>
      </c>
      <c r="V165" s="2">
        <f>IF($A165="GCAM",SUMIFS('GCAM By Region By Sector'!V:V,'GCAM By Region By Sector'!$C:$C,$C165,'GCAM By Region By Sector'!$B:$B,$B165)*10^3,SUMIFS('EPS Emissions'!W:W,'EPS Emissions'!$D:$D,'BAU Sector &amp; Region Breakout'!$C165,'EPS Emissions'!$C:$C,'BAU Sector &amp; Region Breakout'!$B165))</f>
        <v>0.77309902125280006</v>
      </c>
      <c r="W165" s="2">
        <f>IF($A165="GCAM",SUMIFS('GCAM By Region By Sector'!W:W,'GCAM By Region By Sector'!$C:$C,$C165,'GCAM By Region By Sector'!$B:$B,$B165)*10^3,SUMIFS('EPS Emissions'!X:X,'EPS Emissions'!$D:$D,'BAU Sector &amp; Region Breakout'!$C165,'EPS Emissions'!$C:$C,'BAU Sector &amp; Region Breakout'!$B165))</f>
        <v>0.83668242151040007</v>
      </c>
      <c r="X165" s="2">
        <f>IF($A165="GCAM",SUMIFS('GCAM By Region By Sector'!X:X,'GCAM By Region By Sector'!$C:$C,$C165,'GCAM By Region By Sector'!$B:$B,$B165)*10^3,SUMIFS('EPS Emissions'!Y:Y,'EPS Emissions'!$D:$D,'BAU Sector &amp; Region Breakout'!$C165,'EPS Emissions'!$C:$C,'BAU Sector &amp; Region Breakout'!$B165))</f>
        <v>0.90026582176800019</v>
      </c>
      <c r="Y165" s="2">
        <f>IF($A165="GCAM",SUMIFS('GCAM By Region By Sector'!Y:Y,'GCAM By Region By Sector'!$C:$C,$C165,'GCAM By Region By Sector'!$B:$B,$B165)*10^3,SUMIFS('EPS Emissions'!Z:Z,'EPS Emissions'!$D:$D,'BAU Sector &amp; Region Breakout'!$C165,'EPS Emissions'!$C:$C,'BAU Sector &amp; Region Breakout'!$B165))</f>
        <v>0.96089643285760007</v>
      </c>
      <c r="Z165" s="2">
        <f>IF($A165="GCAM",SUMIFS('GCAM By Region By Sector'!Z:Z,'GCAM By Region By Sector'!$C:$C,$C165,'GCAM By Region By Sector'!$B:$B,$B165)*10^3,SUMIFS('EPS Emissions'!AA:AA,'EPS Emissions'!$D:$D,'BAU Sector &amp; Region Breakout'!$C165,'EPS Emissions'!$C:$C,'BAU Sector &amp; Region Breakout'!$B165))</f>
        <v>1.0215270439472</v>
      </c>
      <c r="AA165" s="2">
        <f>IF($A165="GCAM",SUMIFS('GCAM By Region By Sector'!AA:AA,'GCAM By Region By Sector'!$C:$C,$C165,'GCAM By Region By Sector'!$B:$B,$B165)*10^3,SUMIFS('EPS Emissions'!AB:AB,'EPS Emissions'!$D:$D,'BAU Sector &amp; Region Breakout'!$C165,'EPS Emissions'!$C:$C,'BAU Sector &amp; Region Breakout'!$B165))</f>
        <v>1.0821576550367999</v>
      </c>
      <c r="AB165" s="2">
        <f>IF($A165="GCAM",SUMIFS('GCAM By Region By Sector'!AB:AB,'GCAM By Region By Sector'!$C:$C,$C165,'GCAM By Region By Sector'!$B:$B,$B165)*10^3,SUMIFS('EPS Emissions'!AC:AC,'EPS Emissions'!$D:$D,'BAU Sector &amp; Region Breakout'!$C165,'EPS Emissions'!$C:$C,'BAU Sector &amp; Region Breakout'!$B165))</f>
        <v>1.1427882661263997</v>
      </c>
      <c r="AC165" s="2">
        <f>IF($A165="GCAM",SUMIFS('GCAM By Region By Sector'!AC:AC,'GCAM By Region By Sector'!$C:$C,$C165,'GCAM By Region By Sector'!$B:$B,$B165)*10^3,SUMIFS('EPS Emissions'!AD:AD,'EPS Emissions'!$D:$D,'BAU Sector &amp; Region Breakout'!$C165,'EPS Emissions'!$C:$C,'BAU Sector &amp; Region Breakout'!$B165))</f>
        <v>1.2034188772159999</v>
      </c>
      <c r="AD165" s="2">
        <f>IF($A165="GCAM",SUMIFS('GCAM By Region By Sector'!AD:AD,'GCAM By Region By Sector'!$C:$C,$C165,'GCAM By Region By Sector'!$B:$B,$B165)*10^3,SUMIFS('EPS Emissions'!AE:AE,'EPS Emissions'!$D:$D,'BAU Sector &amp; Region Breakout'!$C165,'EPS Emissions'!$C:$C,'BAU Sector &amp; Region Breakout'!$B165))</f>
        <v>1.2641559402543991</v>
      </c>
      <c r="AE165" s="2">
        <f>IF($A165="GCAM",SUMIFS('GCAM By Region By Sector'!AE:AE,'GCAM By Region By Sector'!$C:$C,$C165,'GCAM By Region By Sector'!$B:$B,$B165)*10^3,SUMIFS('EPS Emissions'!AF:AF,'EPS Emissions'!$D:$D,'BAU Sector &amp; Region Breakout'!$C165,'EPS Emissions'!$C:$C,'BAU Sector &amp; Region Breakout'!$B165))</f>
        <v>1.3248930032927986</v>
      </c>
      <c r="AF165" s="2">
        <f>IF($A165="GCAM",SUMIFS('GCAM By Region By Sector'!AF:AF,'GCAM By Region By Sector'!$C:$C,$C165,'GCAM By Region By Sector'!$B:$B,$B165)*10^3,SUMIFS('EPS Emissions'!AG:AG,'EPS Emissions'!$D:$D,'BAU Sector &amp; Region Breakout'!$C165,'EPS Emissions'!$C:$C,'BAU Sector &amp; Region Breakout'!$B165))</f>
        <v>1.3856300663311978</v>
      </c>
      <c r="AG165" s="2">
        <f>IF($A165="GCAM",SUMIFS('GCAM By Region By Sector'!AG:AG,'GCAM By Region By Sector'!$C:$C,$C165,'GCAM By Region By Sector'!$B:$B,$B165)*10^3,SUMIFS('EPS Emissions'!AH:AH,'EPS Emissions'!$D:$D,'BAU Sector &amp; Region Breakout'!$C165,'EPS Emissions'!$C:$C,'BAU Sector &amp; Region Breakout'!$B165))</f>
        <v>1.4463671293695972</v>
      </c>
      <c r="AH165" s="2">
        <f>IF($A165="GCAM",SUMIFS('GCAM By Region By Sector'!AH:AH,'GCAM By Region By Sector'!$C:$C,$C165,'GCAM By Region By Sector'!$B:$B,$B165)*10^3,SUMIFS('EPS Emissions'!AI:AI,'EPS Emissions'!$D:$D,'BAU Sector &amp; Region Breakout'!$C165,'EPS Emissions'!$C:$C,'BAU Sector &amp; Region Breakout'!$B165))</f>
        <v>1.5071041924079964</v>
      </c>
    </row>
    <row r="166" spans="1:34" x14ac:dyDescent="0.35">
      <c r="A166" t="str">
        <f>VLOOKUP(B166,'BAU Global Total'!A$3:C$34,3,FALSE)</f>
        <v>GCAM</v>
      </c>
      <c r="B166" t="s">
        <v>33</v>
      </c>
      <c r="C166" t="s">
        <v>53</v>
      </c>
      <c r="D166" s="2">
        <f>IF($A166="GCAM",SUMIFS('GCAM By Region By Sector'!D:D,'GCAM By Region By Sector'!$C:$C,$C166,'GCAM By Region By Sector'!$B:$B,$B166)*10^3,SUMIFS('EPS Emissions'!E:E,'EPS Emissions'!$D:$D,'BAU Sector &amp; Region Breakout'!$C166,'EPS Emissions'!$C:$C,'BAU Sector &amp; Region Breakout'!$B166))</f>
        <v>43.269135009541557</v>
      </c>
      <c r="E166" s="2">
        <f>IF($A166="GCAM",SUMIFS('GCAM By Region By Sector'!E:E,'GCAM By Region By Sector'!$C:$C,$C166,'GCAM By Region By Sector'!$B:$B,$B166)*10^3,SUMIFS('EPS Emissions'!F:F,'EPS Emissions'!$D:$D,'BAU Sector &amp; Region Breakout'!$C166,'EPS Emissions'!$C:$C,'BAU Sector &amp; Region Breakout'!$B166))</f>
        <v>43.993773696587432</v>
      </c>
      <c r="F166" s="2">
        <f>IF($A166="GCAM",SUMIFS('GCAM By Region By Sector'!F:F,'GCAM By Region By Sector'!$C:$C,$C166,'GCAM By Region By Sector'!$B:$B,$B166)*10^3,SUMIFS('EPS Emissions'!G:G,'EPS Emissions'!$D:$D,'BAU Sector &amp; Region Breakout'!$C166,'EPS Emissions'!$C:$C,'BAU Sector &amp; Region Breakout'!$B166))</f>
        <v>44.718412383633314</v>
      </c>
      <c r="G166" s="2">
        <f>IF($A166="GCAM",SUMIFS('GCAM By Region By Sector'!G:G,'GCAM By Region By Sector'!$C:$C,$C166,'GCAM By Region By Sector'!$B:$B,$B166)*10^3,SUMIFS('EPS Emissions'!H:H,'EPS Emissions'!$D:$D,'BAU Sector &amp; Region Breakout'!$C166,'EPS Emissions'!$C:$C,'BAU Sector &amp; Region Breakout'!$B166))</f>
        <v>45.443051070679182</v>
      </c>
      <c r="H166" s="2">
        <f>IF($A166="GCAM",SUMIFS('GCAM By Region By Sector'!H:H,'GCAM By Region By Sector'!$C:$C,$C166,'GCAM By Region By Sector'!$B:$B,$B166)*10^3,SUMIFS('EPS Emissions'!I:I,'EPS Emissions'!$D:$D,'BAU Sector &amp; Region Breakout'!$C166,'EPS Emissions'!$C:$C,'BAU Sector &amp; Region Breakout'!$B166))</f>
        <v>46.167689757725064</v>
      </c>
      <c r="I166" s="2">
        <f>IF($A166="GCAM",SUMIFS('GCAM By Region By Sector'!I:I,'GCAM By Region By Sector'!$C:$C,$C166,'GCAM By Region By Sector'!$B:$B,$B166)*10^3,SUMIFS('EPS Emissions'!J:J,'EPS Emissions'!$D:$D,'BAU Sector &amp; Region Breakout'!$C166,'EPS Emissions'!$C:$C,'BAU Sector &amp; Region Breakout'!$B166))</f>
        <v>46.892328444770939</v>
      </c>
      <c r="J166" s="2">
        <f>IF($A166="GCAM",SUMIFS('GCAM By Region By Sector'!J:J,'GCAM By Region By Sector'!$C:$C,$C166,'GCAM By Region By Sector'!$B:$B,$B166)*10^3,SUMIFS('EPS Emissions'!K:K,'EPS Emissions'!$D:$D,'BAU Sector &amp; Region Breakout'!$C166,'EPS Emissions'!$C:$C,'BAU Sector &amp; Region Breakout'!$B166))</f>
        <v>46.823879117225125</v>
      </c>
      <c r="K166" s="2">
        <f>IF($A166="GCAM",SUMIFS('GCAM By Region By Sector'!K:K,'GCAM By Region By Sector'!$C:$C,$C166,'GCAM By Region By Sector'!$B:$B,$B166)*10^3,SUMIFS('EPS Emissions'!L:L,'EPS Emissions'!$D:$D,'BAU Sector &amp; Region Breakout'!$C166,'EPS Emissions'!$C:$C,'BAU Sector &amp; Region Breakout'!$B166))</f>
        <v>46.755429789679319</v>
      </c>
      <c r="L166" s="2">
        <f>IF($A166="GCAM",SUMIFS('GCAM By Region By Sector'!L:L,'GCAM By Region By Sector'!$C:$C,$C166,'GCAM By Region By Sector'!$B:$B,$B166)*10^3,SUMIFS('EPS Emissions'!M:M,'EPS Emissions'!$D:$D,'BAU Sector &amp; Region Breakout'!$C166,'EPS Emissions'!$C:$C,'BAU Sector &amp; Region Breakout'!$B166))</f>
        <v>46.686980462133498</v>
      </c>
      <c r="M166" s="2">
        <f>IF($A166="GCAM",SUMIFS('GCAM By Region By Sector'!M:M,'GCAM By Region By Sector'!$C:$C,$C166,'GCAM By Region By Sector'!$B:$B,$B166)*10^3,SUMIFS('EPS Emissions'!N:N,'EPS Emissions'!$D:$D,'BAU Sector &amp; Region Breakout'!$C166,'EPS Emissions'!$C:$C,'BAU Sector &amp; Region Breakout'!$B166))</f>
        <v>46.618531134587691</v>
      </c>
      <c r="N166" s="2">
        <f>IF($A166="GCAM",SUMIFS('GCAM By Region By Sector'!N:N,'GCAM By Region By Sector'!$C:$C,$C166,'GCAM By Region By Sector'!$B:$B,$B166)*10^3,SUMIFS('EPS Emissions'!O:O,'EPS Emissions'!$D:$D,'BAU Sector &amp; Region Breakout'!$C166,'EPS Emissions'!$C:$C,'BAU Sector &amp; Region Breakout'!$B166))</f>
        <v>46.550081807041877</v>
      </c>
      <c r="O166" s="2">
        <f>IF($A166="GCAM",SUMIFS('GCAM By Region By Sector'!O:O,'GCAM By Region By Sector'!$C:$C,$C166,'GCAM By Region By Sector'!$B:$B,$B166)*10^3,SUMIFS('EPS Emissions'!P:P,'EPS Emissions'!$D:$D,'BAU Sector &amp; Region Breakout'!$C166,'EPS Emissions'!$C:$C,'BAU Sector &amp; Region Breakout'!$B166))</f>
        <v>46.074944590587471</v>
      </c>
      <c r="P166" s="2">
        <f>IF($A166="GCAM",SUMIFS('GCAM By Region By Sector'!P:P,'GCAM By Region By Sector'!$C:$C,$C166,'GCAM By Region By Sector'!$B:$B,$B166)*10^3,SUMIFS('EPS Emissions'!Q:Q,'EPS Emissions'!$D:$D,'BAU Sector &amp; Region Breakout'!$C166,'EPS Emissions'!$C:$C,'BAU Sector &amp; Region Breakout'!$B166))</f>
        <v>45.599807374133057</v>
      </c>
      <c r="Q166" s="2">
        <f>IF($A166="GCAM",SUMIFS('GCAM By Region By Sector'!Q:Q,'GCAM By Region By Sector'!$C:$C,$C166,'GCAM By Region By Sector'!$B:$B,$B166)*10^3,SUMIFS('EPS Emissions'!R:R,'EPS Emissions'!$D:$D,'BAU Sector &amp; Region Breakout'!$C166,'EPS Emissions'!$C:$C,'BAU Sector &amp; Region Breakout'!$B166))</f>
        <v>45.124670157678644</v>
      </c>
      <c r="R166" s="2">
        <f>IF($A166="GCAM",SUMIFS('GCAM By Region By Sector'!R:R,'GCAM By Region By Sector'!$C:$C,$C166,'GCAM By Region By Sector'!$B:$B,$B166)*10^3,SUMIFS('EPS Emissions'!S:S,'EPS Emissions'!$D:$D,'BAU Sector &amp; Region Breakout'!$C166,'EPS Emissions'!$C:$C,'BAU Sector &amp; Region Breakout'!$B166))</f>
        <v>44.649532941224237</v>
      </c>
      <c r="S166" s="2">
        <f>IF($A166="GCAM",SUMIFS('GCAM By Region By Sector'!S:S,'GCAM By Region By Sector'!$C:$C,$C166,'GCAM By Region By Sector'!$B:$B,$B166)*10^3,SUMIFS('EPS Emissions'!T:T,'EPS Emissions'!$D:$D,'BAU Sector &amp; Region Breakout'!$C166,'EPS Emissions'!$C:$C,'BAU Sector &amp; Region Breakout'!$B166))</f>
        <v>44.174395724769823</v>
      </c>
      <c r="T166" s="2">
        <f>IF($A166="GCAM",SUMIFS('GCAM By Region By Sector'!T:T,'GCAM By Region By Sector'!$C:$C,$C166,'GCAM By Region By Sector'!$B:$B,$B166)*10^3,SUMIFS('EPS Emissions'!U:U,'EPS Emissions'!$D:$D,'BAU Sector &amp; Region Breakout'!$C166,'EPS Emissions'!$C:$C,'BAU Sector &amp; Region Breakout'!$B166))</f>
        <v>43.959152614102017</v>
      </c>
      <c r="U166" s="2">
        <f>IF($A166="GCAM",SUMIFS('GCAM By Region By Sector'!U:U,'GCAM By Region By Sector'!$C:$C,$C166,'GCAM By Region By Sector'!$B:$B,$B166)*10^3,SUMIFS('EPS Emissions'!V:V,'EPS Emissions'!$D:$D,'BAU Sector &amp; Region Breakout'!$C166,'EPS Emissions'!$C:$C,'BAU Sector &amp; Region Breakout'!$B166))</f>
        <v>43.743909503434203</v>
      </c>
      <c r="V166" s="2">
        <f>IF($A166="GCAM",SUMIFS('GCAM By Region By Sector'!V:V,'GCAM By Region By Sector'!$C:$C,$C166,'GCAM By Region By Sector'!$B:$B,$B166)*10^3,SUMIFS('EPS Emissions'!W:W,'EPS Emissions'!$D:$D,'BAU Sector &amp; Region Breakout'!$C166,'EPS Emissions'!$C:$C,'BAU Sector &amp; Region Breakout'!$B166))</f>
        <v>43.528666392766397</v>
      </c>
      <c r="W166" s="2">
        <f>IF($A166="GCAM",SUMIFS('GCAM By Region By Sector'!W:W,'GCAM By Region By Sector'!$C:$C,$C166,'GCAM By Region By Sector'!$B:$B,$B166)*10^3,SUMIFS('EPS Emissions'!X:X,'EPS Emissions'!$D:$D,'BAU Sector &amp; Region Breakout'!$C166,'EPS Emissions'!$C:$C,'BAU Sector &amp; Region Breakout'!$B166))</f>
        <v>43.313423282098583</v>
      </c>
      <c r="X166" s="2">
        <f>IF($A166="GCAM",SUMIFS('GCAM By Region By Sector'!X:X,'GCAM By Region By Sector'!$C:$C,$C166,'GCAM By Region By Sector'!$B:$B,$B166)*10^3,SUMIFS('EPS Emissions'!Y:Y,'EPS Emissions'!$D:$D,'BAU Sector &amp; Region Breakout'!$C166,'EPS Emissions'!$C:$C,'BAU Sector &amp; Region Breakout'!$B166))</f>
        <v>43.098180171430769</v>
      </c>
      <c r="Y166" s="2">
        <f>IF($A166="GCAM",SUMIFS('GCAM By Region By Sector'!Y:Y,'GCAM By Region By Sector'!$C:$C,$C166,'GCAM By Region By Sector'!$B:$B,$B166)*10^3,SUMIFS('EPS Emissions'!Z:Z,'EPS Emissions'!$D:$D,'BAU Sector &amp; Region Breakout'!$C166,'EPS Emissions'!$C:$C,'BAU Sector &amp; Region Breakout'!$B166))</f>
        <v>44.441452361158539</v>
      </c>
      <c r="Z166" s="2">
        <f>IF($A166="GCAM",SUMIFS('GCAM By Region By Sector'!Z:Z,'GCAM By Region By Sector'!$C:$C,$C166,'GCAM By Region By Sector'!$B:$B,$B166)*10^3,SUMIFS('EPS Emissions'!AA:AA,'EPS Emissions'!$D:$D,'BAU Sector &amp; Region Breakout'!$C166,'EPS Emissions'!$C:$C,'BAU Sector &amp; Region Breakout'!$B166))</f>
        <v>45.784724550886317</v>
      </c>
      <c r="AA166" s="2">
        <f>IF($A166="GCAM",SUMIFS('GCAM By Region By Sector'!AA:AA,'GCAM By Region By Sector'!$C:$C,$C166,'GCAM By Region By Sector'!$B:$B,$B166)*10^3,SUMIFS('EPS Emissions'!AB:AB,'EPS Emissions'!$D:$D,'BAU Sector &amp; Region Breakout'!$C166,'EPS Emissions'!$C:$C,'BAU Sector &amp; Region Breakout'!$B166))</f>
        <v>47.12799674061408</v>
      </c>
      <c r="AB166" s="2">
        <f>IF($A166="GCAM",SUMIFS('GCAM By Region By Sector'!AB:AB,'GCAM By Region By Sector'!$C:$C,$C166,'GCAM By Region By Sector'!$B:$B,$B166)*10^3,SUMIFS('EPS Emissions'!AC:AC,'EPS Emissions'!$D:$D,'BAU Sector &amp; Region Breakout'!$C166,'EPS Emissions'!$C:$C,'BAU Sector &amp; Region Breakout'!$B166))</f>
        <v>48.471268930341857</v>
      </c>
      <c r="AC166" s="2">
        <f>IF($A166="GCAM",SUMIFS('GCAM By Region By Sector'!AC:AC,'GCAM By Region By Sector'!$C:$C,$C166,'GCAM By Region By Sector'!$B:$B,$B166)*10^3,SUMIFS('EPS Emissions'!AD:AD,'EPS Emissions'!$D:$D,'BAU Sector &amp; Region Breakout'!$C166,'EPS Emissions'!$C:$C,'BAU Sector &amp; Region Breakout'!$B166))</f>
        <v>49.814541120069627</v>
      </c>
      <c r="AD166" s="2">
        <f>IF($A166="GCAM",SUMIFS('GCAM By Region By Sector'!AD:AD,'GCAM By Region By Sector'!$C:$C,$C166,'GCAM By Region By Sector'!$B:$B,$B166)*10^3,SUMIFS('EPS Emissions'!AE:AE,'EPS Emissions'!$D:$D,'BAU Sector &amp; Region Breakout'!$C166,'EPS Emissions'!$C:$C,'BAU Sector &amp; Region Breakout'!$B166))</f>
        <v>52.071226750661516</v>
      </c>
      <c r="AE166" s="2">
        <f>IF($A166="GCAM",SUMIFS('GCAM By Region By Sector'!AE:AE,'GCAM By Region By Sector'!$C:$C,$C166,'GCAM By Region By Sector'!$B:$B,$B166)*10^3,SUMIFS('EPS Emissions'!AF:AF,'EPS Emissions'!$D:$D,'BAU Sector &amp; Region Breakout'!$C166,'EPS Emissions'!$C:$C,'BAU Sector &amp; Region Breakout'!$B166))</f>
        <v>54.327912381253412</v>
      </c>
      <c r="AF166" s="2">
        <f>IF($A166="GCAM",SUMIFS('GCAM By Region By Sector'!AF:AF,'GCAM By Region By Sector'!$C:$C,$C166,'GCAM By Region By Sector'!$B:$B,$B166)*10^3,SUMIFS('EPS Emissions'!AG:AG,'EPS Emissions'!$D:$D,'BAU Sector &amp; Region Breakout'!$C166,'EPS Emissions'!$C:$C,'BAU Sector &amp; Region Breakout'!$B166))</f>
        <v>56.584598011845301</v>
      </c>
      <c r="AG166" s="2">
        <f>IF($A166="GCAM",SUMIFS('GCAM By Region By Sector'!AG:AG,'GCAM By Region By Sector'!$C:$C,$C166,'GCAM By Region By Sector'!$B:$B,$B166)*10^3,SUMIFS('EPS Emissions'!AH:AH,'EPS Emissions'!$D:$D,'BAU Sector &amp; Region Breakout'!$C166,'EPS Emissions'!$C:$C,'BAU Sector &amp; Region Breakout'!$B166))</f>
        <v>58.841283642437197</v>
      </c>
      <c r="AH166" s="2">
        <f>IF($A166="GCAM",SUMIFS('GCAM By Region By Sector'!AH:AH,'GCAM By Region By Sector'!$C:$C,$C166,'GCAM By Region By Sector'!$B:$B,$B166)*10^3,SUMIFS('EPS Emissions'!AI:AI,'EPS Emissions'!$D:$D,'BAU Sector &amp; Region Breakout'!$C166,'EPS Emissions'!$C:$C,'BAU Sector &amp; Region Breakout'!$B166))</f>
        <v>61.097969273029086</v>
      </c>
    </row>
    <row r="167" spans="1:34" x14ac:dyDescent="0.35">
      <c r="A167" t="str">
        <f>VLOOKUP(B167,'BAU Global Total'!A$3:C$34,3,FALSE)</f>
        <v>GCAM</v>
      </c>
      <c r="B167" t="s">
        <v>33</v>
      </c>
      <c r="C167" t="s">
        <v>62</v>
      </c>
      <c r="D167" s="2">
        <f>IF($A167="GCAM",SUMIFS('GCAM By Region By Sector'!D:D,'GCAM By Region By Sector'!$C:$C,$C167,'GCAM By Region By Sector'!$B:$B,$B167)*10^3,SUMIFS('EPS Emissions'!E:E,'EPS Emissions'!$D:$D,'BAU Sector &amp; Region Breakout'!$C167,'EPS Emissions'!$C:$C,'BAU Sector &amp; Region Breakout'!$B167))</f>
        <v>-13.663750965424406</v>
      </c>
      <c r="E167" s="2">
        <f>IF($A167="GCAM",SUMIFS('GCAM By Region By Sector'!E:E,'GCAM By Region By Sector'!$C:$C,$C167,'GCAM By Region By Sector'!$B:$B,$B167)*10^3,SUMIFS('EPS Emissions'!F:F,'EPS Emissions'!$D:$D,'BAU Sector &amp; Region Breakout'!$C167,'EPS Emissions'!$C:$C,'BAU Sector &amp; Region Breakout'!$B167))</f>
        <v>-13.99329824567331</v>
      </c>
      <c r="F167" s="2">
        <f>IF($A167="GCAM",SUMIFS('GCAM By Region By Sector'!F:F,'GCAM By Region By Sector'!$C:$C,$C167,'GCAM By Region By Sector'!$B:$B,$B167)*10^3,SUMIFS('EPS Emissions'!G:G,'EPS Emissions'!$D:$D,'BAU Sector &amp; Region Breakout'!$C167,'EPS Emissions'!$C:$C,'BAU Sector &amp; Region Breakout'!$B167))</f>
        <v>-14.322845525922217</v>
      </c>
      <c r="G167" s="2">
        <f>IF($A167="GCAM",SUMIFS('GCAM By Region By Sector'!G:G,'GCAM By Region By Sector'!$C:$C,$C167,'GCAM By Region By Sector'!$B:$B,$B167)*10^3,SUMIFS('EPS Emissions'!H:H,'EPS Emissions'!$D:$D,'BAU Sector &amp; Region Breakout'!$C167,'EPS Emissions'!$C:$C,'BAU Sector &amp; Region Breakout'!$B167))</f>
        <v>-14.652392806171123</v>
      </c>
      <c r="H167" s="2">
        <f>IF($A167="GCAM",SUMIFS('GCAM By Region By Sector'!H:H,'GCAM By Region By Sector'!$C:$C,$C167,'GCAM By Region By Sector'!$B:$B,$B167)*10^3,SUMIFS('EPS Emissions'!I:I,'EPS Emissions'!$D:$D,'BAU Sector &amp; Region Breakout'!$C167,'EPS Emissions'!$C:$C,'BAU Sector &amp; Region Breakout'!$B167))</f>
        <v>-14.981940086420028</v>
      </c>
      <c r="I167" s="2">
        <f>IF($A167="GCAM",SUMIFS('GCAM By Region By Sector'!I:I,'GCAM By Region By Sector'!$C:$C,$C167,'GCAM By Region By Sector'!$B:$B,$B167)*10^3,SUMIFS('EPS Emissions'!J:J,'EPS Emissions'!$D:$D,'BAU Sector &amp; Region Breakout'!$C167,'EPS Emissions'!$C:$C,'BAU Sector &amp; Region Breakout'!$B167))</f>
        <v>-15.311487366668933</v>
      </c>
      <c r="J167" s="2">
        <f>IF($A167="GCAM",SUMIFS('GCAM By Region By Sector'!J:J,'GCAM By Region By Sector'!$C:$C,$C167,'GCAM By Region By Sector'!$B:$B,$B167)*10^3,SUMIFS('EPS Emissions'!K:K,'EPS Emissions'!$D:$D,'BAU Sector &amp; Region Breakout'!$C167,'EPS Emissions'!$C:$C,'BAU Sector &amp; Region Breakout'!$B167))</f>
        <v>-16.118997154971385</v>
      </c>
      <c r="K167" s="2">
        <f>IF($A167="GCAM",SUMIFS('GCAM By Region By Sector'!K:K,'GCAM By Region By Sector'!$C:$C,$C167,'GCAM By Region By Sector'!$B:$B,$B167)*10^3,SUMIFS('EPS Emissions'!L:L,'EPS Emissions'!$D:$D,'BAU Sector &amp; Region Breakout'!$C167,'EPS Emissions'!$C:$C,'BAU Sector &amp; Region Breakout'!$B167))</f>
        <v>-16.926506943273839</v>
      </c>
      <c r="L167" s="2">
        <f>IF($A167="GCAM",SUMIFS('GCAM By Region By Sector'!L:L,'GCAM By Region By Sector'!$C:$C,$C167,'GCAM By Region By Sector'!$B:$B,$B167)*10^3,SUMIFS('EPS Emissions'!M:M,'EPS Emissions'!$D:$D,'BAU Sector &amp; Region Breakout'!$C167,'EPS Emissions'!$C:$C,'BAU Sector &amp; Region Breakout'!$B167))</f>
        <v>-17.73401673157629</v>
      </c>
      <c r="M167" s="2">
        <f>IF($A167="GCAM",SUMIFS('GCAM By Region By Sector'!M:M,'GCAM By Region By Sector'!$C:$C,$C167,'GCAM By Region By Sector'!$B:$B,$B167)*10^3,SUMIFS('EPS Emissions'!N:N,'EPS Emissions'!$D:$D,'BAU Sector &amp; Region Breakout'!$C167,'EPS Emissions'!$C:$C,'BAU Sector &amp; Region Breakout'!$B167))</f>
        <v>-18.541526519878744</v>
      </c>
      <c r="N167" s="2">
        <f>IF($A167="GCAM",SUMIFS('GCAM By Region By Sector'!N:N,'GCAM By Region By Sector'!$C:$C,$C167,'GCAM By Region By Sector'!$B:$B,$B167)*10^3,SUMIFS('EPS Emissions'!O:O,'EPS Emissions'!$D:$D,'BAU Sector &amp; Region Breakout'!$C167,'EPS Emissions'!$C:$C,'BAU Sector &amp; Region Breakout'!$B167))</f>
        <v>-19.349036308181194</v>
      </c>
      <c r="O167" s="2">
        <f>IF($A167="GCAM",SUMIFS('GCAM By Region By Sector'!O:O,'GCAM By Region By Sector'!$C:$C,$C167,'GCAM By Region By Sector'!$B:$B,$B167)*10^3,SUMIFS('EPS Emissions'!P:P,'EPS Emissions'!$D:$D,'BAU Sector &amp; Region Breakout'!$C167,'EPS Emissions'!$C:$C,'BAU Sector &amp; Region Breakout'!$B167))</f>
        <v>-19.870685258331431</v>
      </c>
      <c r="P167" s="2">
        <f>IF($A167="GCAM",SUMIFS('GCAM By Region By Sector'!P:P,'GCAM By Region By Sector'!$C:$C,$C167,'GCAM By Region By Sector'!$B:$B,$B167)*10^3,SUMIFS('EPS Emissions'!Q:Q,'EPS Emissions'!$D:$D,'BAU Sector &amp; Region Breakout'!$C167,'EPS Emissions'!$C:$C,'BAU Sector &amp; Region Breakout'!$B167))</f>
        <v>-20.392334208481667</v>
      </c>
      <c r="Q167" s="2">
        <f>IF($A167="GCAM",SUMIFS('GCAM By Region By Sector'!Q:Q,'GCAM By Region By Sector'!$C:$C,$C167,'GCAM By Region By Sector'!$B:$B,$B167)*10^3,SUMIFS('EPS Emissions'!R:R,'EPS Emissions'!$D:$D,'BAU Sector &amp; Region Breakout'!$C167,'EPS Emissions'!$C:$C,'BAU Sector &amp; Region Breakout'!$B167))</f>
        <v>-20.913983158631904</v>
      </c>
      <c r="R167" s="2">
        <f>IF($A167="GCAM",SUMIFS('GCAM By Region By Sector'!R:R,'GCAM By Region By Sector'!$C:$C,$C167,'GCAM By Region By Sector'!$B:$B,$B167)*10^3,SUMIFS('EPS Emissions'!S:S,'EPS Emissions'!$D:$D,'BAU Sector &amp; Region Breakout'!$C167,'EPS Emissions'!$C:$C,'BAU Sector &amp; Region Breakout'!$B167))</f>
        <v>-21.435632108782141</v>
      </c>
      <c r="S167" s="2">
        <f>IF($A167="GCAM",SUMIFS('GCAM By Region By Sector'!S:S,'GCAM By Region By Sector'!$C:$C,$C167,'GCAM By Region By Sector'!$B:$B,$B167)*10^3,SUMIFS('EPS Emissions'!T:T,'EPS Emissions'!$D:$D,'BAU Sector &amp; Region Breakout'!$C167,'EPS Emissions'!$C:$C,'BAU Sector &amp; Region Breakout'!$B167))</f>
        <v>-21.957281058932374</v>
      </c>
      <c r="T167" s="2">
        <f>IF($A167="GCAM",SUMIFS('GCAM By Region By Sector'!T:T,'GCAM By Region By Sector'!$C:$C,$C167,'GCAM By Region By Sector'!$B:$B,$B167)*10^3,SUMIFS('EPS Emissions'!U:U,'EPS Emissions'!$D:$D,'BAU Sector &amp; Region Breakout'!$C167,'EPS Emissions'!$C:$C,'BAU Sector &amp; Region Breakout'!$B167))</f>
        <v>-22.997051697428628</v>
      </c>
      <c r="U167" s="2">
        <f>IF($A167="GCAM",SUMIFS('GCAM By Region By Sector'!U:U,'GCAM By Region By Sector'!$C:$C,$C167,'GCAM By Region By Sector'!$B:$B,$B167)*10^3,SUMIFS('EPS Emissions'!V:V,'EPS Emissions'!$D:$D,'BAU Sector &amp; Region Breakout'!$C167,'EPS Emissions'!$C:$C,'BAU Sector &amp; Region Breakout'!$B167))</f>
        <v>-24.036822335924878</v>
      </c>
      <c r="V167" s="2">
        <f>IF($A167="GCAM",SUMIFS('GCAM By Region By Sector'!V:V,'GCAM By Region By Sector'!$C:$C,$C167,'GCAM By Region By Sector'!$B:$B,$B167)*10^3,SUMIFS('EPS Emissions'!W:W,'EPS Emissions'!$D:$D,'BAU Sector &amp; Region Breakout'!$C167,'EPS Emissions'!$C:$C,'BAU Sector &amp; Region Breakout'!$B167))</f>
        <v>-25.076592974421128</v>
      </c>
      <c r="W167" s="2">
        <f>IF($A167="GCAM",SUMIFS('GCAM By Region By Sector'!W:W,'GCAM By Region By Sector'!$C:$C,$C167,'GCAM By Region By Sector'!$B:$B,$B167)*10^3,SUMIFS('EPS Emissions'!X:X,'EPS Emissions'!$D:$D,'BAU Sector &amp; Region Breakout'!$C167,'EPS Emissions'!$C:$C,'BAU Sector &amp; Region Breakout'!$B167))</f>
        <v>-26.116363612917379</v>
      </c>
      <c r="X167" s="2">
        <f>IF($A167="GCAM",SUMIFS('GCAM By Region By Sector'!X:X,'GCAM By Region By Sector'!$C:$C,$C167,'GCAM By Region By Sector'!$B:$B,$B167)*10^3,SUMIFS('EPS Emissions'!Y:Y,'EPS Emissions'!$D:$D,'BAU Sector &amp; Region Breakout'!$C167,'EPS Emissions'!$C:$C,'BAU Sector &amp; Region Breakout'!$B167))</f>
        <v>-27.156134251413633</v>
      </c>
      <c r="Y167" s="2">
        <f>IF($A167="GCAM",SUMIFS('GCAM By Region By Sector'!Y:Y,'GCAM By Region By Sector'!$C:$C,$C167,'GCAM By Region By Sector'!$B:$B,$B167)*10^3,SUMIFS('EPS Emissions'!Z:Z,'EPS Emissions'!$D:$D,'BAU Sector &amp; Region Breakout'!$C167,'EPS Emissions'!$C:$C,'BAU Sector &amp; Region Breakout'!$B167))</f>
        <v>-28.550819871082211</v>
      </c>
      <c r="Z167" s="2">
        <f>IF($A167="GCAM",SUMIFS('GCAM By Region By Sector'!Z:Z,'GCAM By Region By Sector'!$C:$C,$C167,'GCAM By Region By Sector'!$B:$B,$B167)*10^3,SUMIFS('EPS Emissions'!AA:AA,'EPS Emissions'!$D:$D,'BAU Sector &amp; Region Breakout'!$C167,'EPS Emissions'!$C:$C,'BAU Sector &amp; Region Breakout'!$B167))</f>
        <v>-29.945505490750786</v>
      </c>
      <c r="AA167" s="2">
        <f>IF($A167="GCAM",SUMIFS('GCAM By Region By Sector'!AA:AA,'GCAM By Region By Sector'!$C:$C,$C167,'GCAM By Region By Sector'!$B:$B,$B167)*10^3,SUMIFS('EPS Emissions'!AB:AB,'EPS Emissions'!$D:$D,'BAU Sector &amp; Region Breakout'!$C167,'EPS Emissions'!$C:$C,'BAU Sector &amp; Region Breakout'!$B167))</f>
        <v>-31.340191110419365</v>
      </c>
      <c r="AB167" s="2">
        <f>IF($A167="GCAM",SUMIFS('GCAM By Region By Sector'!AB:AB,'GCAM By Region By Sector'!$C:$C,$C167,'GCAM By Region By Sector'!$B:$B,$B167)*10^3,SUMIFS('EPS Emissions'!AC:AC,'EPS Emissions'!$D:$D,'BAU Sector &amp; Region Breakout'!$C167,'EPS Emissions'!$C:$C,'BAU Sector &amp; Region Breakout'!$B167))</f>
        <v>-32.734876730087947</v>
      </c>
      <c r="AC167" s="2">
        <f>IF($A167="GCAM",SUMIFS('GCAM By Region By Sector'!AC:AC,'GCAM By Region By Sector'!$C:$C,$C167,'GCAM By Region By Sector'!$B:$B,$B167)*10^3,SUMIFS('EPS Emissions'!AD:AD,'EPS Emissions'!$D:$D,'BAU Sector &amp; Region Breakout'!$C167,'EPS Emissions'!$C:$C,'BAU Sector &amp; Region Breakout'!$B167))</f>
        <v>-34.129562349756526</v>
      </c>
      <c r="AD167" s="2">
        <f>IF($A167="GCAM",SUMIFS('GCAM By Region By Sector'!AD:AD,'GCAM By Region By Sector'!$C:$C,$C167,'GCAM By Region By Sector'!$B:$B,$B167)*10^3,SUMIFS('EPS Emissions'!AE:AE,'EPS Emissions'!$D:$D,'BAU Sector &amp; Region Breakout'!$C167,'EPS Emissions'!$C:$C,'BAU Sector &amp; Region Breakout'!$B167))</f>
        <v>-35.606374916821586</v>
      </c>
      <c r="AE167" s="2">
        <f>IF($A167="GCAM",SUMIFS('GCAM By Region By Sector'!AE:AE,'GCAM By Region By Sector'!$C:$C,$C167,'GCAM By Region By Sector'!$B:$B,$B167)*10^3,SUMIFS('EPS Emissions'!AF:AF,'EPS Emissions'!$D:$D,'BAU Sector &amp; Region Breakout'!$C167,'EPS Emissions'!$C:$C,'BAU Sector &amp; Region Breakout'!$B167))</f>
        <v>-37.083187483886647</v>
      </c>
      <c r="AF167" s="2">
        <f>IF($A167="GCAM",SUMIFS('GCAM By Region By Sector'!AF:AF,'GCAM By Region By Sector'!$C:$C,$C167,'GCAM By Region By Sector'!$B:$B,$B167)*10^3,SUMIFS('EPS Emissions'!AG:AG,'EPS Emissions'!$D:$D,'BAU Sector &amp; Region Breakout'!$C167,'EPS Emissions'!$C:$C,'BAU Sector &amp; Region Breakout'!$B167))</f>
        <v>-38.560000050951714</v>
      </c>
      <c r="AG167" s="2">
        <f>IF($A167="GCAM",SUMIFS('GCAM By Region By Sector'!AG:AG,'GCAM By Region By Sector'!$C:$C,$C167,'GCAM By Region By Sector'!$B:$B,$B167)*10^3,SUMIFS('EPS Emissions'!AH:AH,'EPS Emissions'!$D:$D,'BAU Sector &amp; Region Breakout'!$C167,'EPS Emissions'!$C:$C,'BAU Sector &amp; Region Breakout'!$B167))</f>
        <v>-40.036812618016775</v>
      </c>
      <c r="AH167" s="2">
        <f>IF($A167="GCAM",SUMIFS('GCAM By Region By Sector'!AH:AH,'GCAM By Region By Sector'!$C:$C,$C167,'GCAM By Region By Sector'!$B:$B,$B167)*10^3,SUMIFS('EPS Emissions'!AI:AI,'EPS Emissions'!$D:$D,'BAU Sector &amp; Region Breakout'!$C167,'EPS Emissions'!$C:$C,'BAU Sector &amp; Region Breakout'!$B167))</f>
        <v>-41.513625185081835</v>
      </c>
    </row>
    <row r="168" spans="1:34" x14ac:dyDescent="0.35">
      <c r="A168" t="str">
        <f>VLOOKUP(B168,'BAU Global Total'!A$3:C$34,3,FALSE)</f>
        <v>GCAM</v>
      </c>
      <c r="B168" t="s">
        <v>33</v>
      </c>
      <c r="C168" t="s">
        <v>63</v>
      </c>
      <c r="D168" s="2">
        <f>IF($A168="GCAM",SUMIFS('GCAM By Region By Sector'!D:D,'GCAM By Region By Sector'!$C:$C,$C168,'GCAM By Region By Sector'!$B:$B,$B168)*10^3,SUMIFS('EPS Emissions'!E:E,'EPS Emissions'!$D:$D,'BAU Sector &amp; Region Breakout'!$C168,'EPS Emissions'!$C:$C,'BAU Sector &amp; Region Breakout'!$B168))</f>
        <v>1.4898570293332765</v>
      </c>
      <c r="E168" s="2">
        <f>IF($A168="GCAM",SUMIFS('GCAM By Region By Sector'!E:E,'GCAM By Region By Sector'!$C:$C,$C168,'GCAM By Region By Sector'!$B:$B,$B168)*10^3,SUMIFS('EPS Emissions'!F:F,'EPS Emissions'!$D:$D,'BAU Sector &amp; Region Breakout'!$C168,'EPS Emissions'!$C:$C,'BAU Sector &amp; Region Breakout'!$B168))</f>
        <v>1.9824761561559354</v>
      </c>
      <c r="F168" s="2">
        <f>IF($A168="GCAM",SUMIFS('GCAM By Region By Sector'!F:F,'GCAM By Region By Sector'!$C:$C,$C168,'GCAM By Region By Sector'!$B:$B,$B168)*10^3,SUMIFS('EPS Emissions'!G:G,'EPS Emissions'!$D:$D,'BAU Sector &amp; Region Breakout'!$C168,'EPS Emissions'!$C:$C,'BAU Sector &amp; Region Breakout'!$B168))</f>
        <v>2.4750952829785939</v>
      </c>
      <c r="G168" s="2">
        <f>IF($A168="GCAM",SUMIFS('GCAM By Region By Sector'!G:G,'GCAM By Region By Sector'!$C:$C,$C168,'GCAM By Region By Sector'!$B:$B,$B168)*10^3,SUMIFS('EPS Emissions'!H:H,'EPS Emissions'!$D:$D,'BAU Sector &amp; Region Breakout'!$C168,'EPS Emissions'!$C:$C,'BAU Sector &amp; Region Breakout'!$B168))</f>
        <v>2.9677144098012525</v>
      </c>
      <c r="H168" s="2">
        <f>IF($A168="GCAM",SUMIFS('GCAM By Region By Sector'!H:H,'GCAM By Region By Sector'!$C:$C,$C168,'GCAM By Region By Sector'!$B:$B,$B168)*10^3,SUMIFS('EPS Emissions'!I:I,'EPS Emissions'!$D:$D,'BAU Sector &amp; Region Breakout'!$C168,'EPS Emissions'!$C:$C,'BAU Sector &amp; Region Breakout'!$B168))</f>
        <v>3.4603335366239114</v>
      </c>
      <c r="I168" s="2">
        <f>IF($A168="GCAM",SUMIFS('GCAM By Region By Sector'!I:I,'GCAM By Region By Sector'!$C:$C,$C168,'GCAM By Region By Sector'!$B:$B,$B168)*10^3,SUMIFS('EPS Emissions'!J:J,'EPS Emissions'!$D:$D,'BAU Sector &amp; Region Breakout'!$C168,'EPS Emissions'!$C:$C,'BAU Sector &amp; Region Breakout'!$B168))</f>
        <v>3.9529526634465704</v>
      </c>
      <c r="J168" s="2">
        <f>IF($A168="GCAM",SUMIFS('GCAM By Region By Sector'!J:J,'GCAM By Region By Sector'!$C:$C,$C168,'GCAM By Region By Sector'!$B:$B,$B168)*10^3,SUMIFS('EPS Emissions'!K:K,'EPS Emissions'!$D:$D,'BAU Sector &amp; Region Breakout'!$C168,'EPS Emissions'!$C:$C,'BAU Sector &amp; Region Breakout'!$B168))</f>
        <v>4.2467635132133346</v>
      </c>
      <c r="K168" s="2">
        <f>IF($A168="GCAM",SUMIFS('GCAM By Region By Sector'!K:K,'GCAM By Region By Sector'!$C:$C,$C168,'GCAM By Region By Sector'!$B:$B,$B168)*10^3,SUMIFS('EPS Emissions'!L:L,'EPS Emissions'!$D:$D,'BAU Sector &amp; Region Breakout'!$C168,'EPS Emissions'!$C:$C,'BAU Sector &amp; Region Breakout'!$B168))</f>
        <v>4.5405743629800988</v>
      </c>
      <c r="L168" s="2">
        <f>IF($A168="GCAM",SUMIFS('GCAM By Region By Sector'!L:L,'GCAM By Region By Sector'!$C:$C,$C168,'GCAM By Region By Sector'!$B:$B,$B168)*10^3,SUMIFS('EPS Emissions'!M:M,'EPS Emissions'!$D:$D,'BAU Sector &amp; Region Breakout'!$C168,'EPS Emissions'!$C:$C,'BAU Sector &amp; Region Breakout'!$B168))</f>
        <v>4.8343852127468621</v>
      </c>
      <c r="M168" s="2">
        <f>IF($A168="GCAM",SUMIFS('GCAM By Region By Sector'!M:M,'GCAM By Region By Sector'!$C:$C,$C168,'GCAM By Region By Sector'!$B:$B,$B168)*10^3,SUMIFS('EPS Emissions'!N:N,'EPS Emissions'!$D:$D,'BAU Sector &amp; Region Breakout'!$C168,'EPS Emissions'!$C:$C,'BAU Sector &amp; Region Breakout'!$B168))</f>
        <v>5.1281960625136263</v>
      </c>
      <c r="N168" s="2">
        <f>IF($A168="GCAM",SUMIFS('GCAM By Region By Sector'!N:N,'GCAM By Region By Sector'!$C:$C,$C168,'GCAM By Region By Sector'!$B:$B,$B168)*10^3,SUMIFS('EPS Emissions'!O:O,'EPS Emissions'!$D:$D,'BAU Sector &amp; Region Breakout'!$C168,'EPS Emissions'!$C:$C,'BAU Sector &amp; Region Breakout'!$B168))</f>
        <v>5.4220069122803904</v>
      </c>
      <c r="O168" s="2">
        <f>IF($A168="GCAM",SUMIFS('GCAM By Region By Sector'!O:O,'GCAM By Region By Sector'!$C:$C,$C168,'GCAM By Region By Sector'!$B:$B,$B168)*10^3,SUMIFS('EPS Emissions'!P:P,'EPS Emissions'!$D:$D,'BAU Sector &amp; Region Breakout'!$C168,'EPS Emissions'!$C:$C,'BAU Sector &amp; Region Breakout'!$B168))</f>
        <v>5.8208780525777986</v>
      </c>
      <c r="P168" s="2">
        <f>IF($A168="GCAM",SUMIFS('GCAM By Region By Sector'!P:P,'GCAM By Region By Sector'!$C:$C,$C168,'GCAM By Region By Sector'!$B:$B,$B168)*10^3,SUMIFS('EPS Emissions'!Q:Q,'EPS Emissions'!$D:$D,'BAU Sector &amp; Region Breakout'!$C168,'EPS Emissions'!$C:$C,'BAU Sector &amp; Region Breakout'!$B168))</f>
        <v>6.2197491928752076</v>
      </c>
      <c r="Q168" s="2">
        <f>IF($A168="GCAM",SUMIFS('GCAM By Region By Sector'!Q:Q,'GCAM By Region By Sector'!$C:$C,$C168,'GCAM By Region By Sector'!$B:$B,$B168)*10^3,SUMIFS('EPS Emissions'!R:R,'EPS Emissions'!$D:$D,'BAU Sector &amp; Region Breakout'!$C168,'EPS Emissions'!$C:$C,'BAU Sector &amp; Region Breakout'!$B168))</f>
        <v>6.6186203331726148</v>
      </c>
      <c r="R168" s="2">
        <f>IF($A168="GCAM",SUMIFS('GCAM By Region By Sector'!R:R,'GCAM By Region By Sector'!$C:$C,$C168,'GCAM By Region By Sector'!$B:$B,$B168)*10^3,SUMIFS('EPS Emissions'!S:S,'EPS Emissions'!$D:$D,'BAU Sector &amp; Region Breakout'!$C168,'EPS Emissions'!$C:$C,'BAU Sector &amp; Region Breakout'!$B168))</f>
        <v>7.0174914734700238</v>
      </c>
      <c r="S168" s="2">
        <f>IF($A168="GCAM",SUMIFS('GCAM By Region By Sector'!S:S,'GCAM By Region By Sector'!$C:$C,$C168,'GCAM By Region By Sector'!$B:$B,$B168)*10^3,SUMIFS('EPS Emissions'!T:T,'EPS Emissions'!$D:$D,'BAU Sector &amp; Region Breakout'!$C168,'EPS Emissions'!$C:$C,'BAU Sector &amp; Region Breakout'!$B168))</f>
        <v>7.4163626137674319</v>
      </c>
      <c r="T168" s="2">
        <f>IF($A168="GCAM",SUMIFS('GCAM By Region By Sector'!T:T,'GCAM By Region By Sector'!$C:$C,$C168,'GCAM By Region By Sector'!$B:$B,$B168)*10^3,SUMIFS('EPS Emissions'!U:U,'EPS Emissions'!$D:$D,'BAU Sector &amp; Region Breakout'!$C168,'EPS Emissions'!$C:$C,'BAU Sector &amp; Region Breakout'!$B168))</f>
        <v>7.8303750223623174</v>
      </c>
      <c r="U168" s="2">
        <f>IF($A168="GCAM",SUMIFS('GCAM By Region By Sector'!U:U,'GCAM By Region By Sector'!$C:$C,$C168,'GCAM By Region By Sector'!$B:$B,$B168)*10^3,SUMIFS('EPS Emissions'!V:V,'EPS Emissions'!$D:$D,'BAU Sector &amp; Region Breakout'!$C168,'EPS Emissions'!$C:$C,'BAU Sector &amp; Region Breakout'!$B168))</f>
        <v>8.2443874309572021</v>
      </c>
      <c r="V168" s="2">
        <f>IF($A168="GCAM",SUMIFS('GCAM By Region By Sector'!V:V,'GCAM By Region By Sector'!$C:$C,$C168,'GCAM By Region By Sector'!$B:$B,$B168)*10^3,SUMIFS('EPS Emissions'!W:W,'EPS Emissions'!$D:$D,'BAU Sector &amp; Region Breakout'!$C168,'EPS Emissions'!$C:$C,'BAU Sector &amp; Region Breakout'!$B168))</f>
        <v>8.6583998395520876</v>
      </c>
      <c r="W168" s="2">
        <f>IF($A168="GCAM",SUMIFS('GCAM By Region By Sector'!W:W,'GCAM By Region By Sector'!$C:$C,$C168,'GCAM By Region By Sector'!$B:$B,$B168)*10^3,SUMIFS('EPS Emissions'!X:X,'EPS Emissions'!$D:$D,'BAU Sector &amp; Region Breakout'!$C168,'EPS Emissions'!$C:$C,'BAU Sector &amp; Region Breakout'!$B168))</f>
        <v>9.0724122481469731</v>
      </c>
      <c r="X168" s="2">
        <f>IF($A168="GCAM",SUMIFS('GCAM By Region By Sector'!X:X,'GCAM By Region By Sector'!$C:$C,$C168,'GCAM By Region By Sector'!$B:$B,$B168)*10^3,SUMIFS('EPS Emissions'!Y:Y,'EPS Emissions'!$D:$D,'BAU Sector &amp; Region Breakout'!$C168,'EPS Emissions'!$C:$C,'BAU Sector &amp; Region Breakout'!$B168))</f>
        <v>9.4864246567418586</v>
      </c>
      <c r="Y168" s="2">
        <f>IF($A168="GCAM",SUMIFS('GCAM By Region By Sector'!Y:Y,'GCAM By Region By Sector'!$C:$C,$C168,'GCAM By Region By Sector'!$B:$B,$B168)*10^3,SUMIFS('EPS Emissions'!Z:Z,'EPS Emissions'!$D:$D,'BAU Sector &amp; Region Breakout'!$C168,'EPS Emissions'!$C:$C,'BAU Sector &amp; Region Breakout'!$B168))</f>
        <v>9.8269633614544709</v>
      </c>
      <c r="Z168" s="2">
        <f>IF($A168="GCAM",SUMIFS('GCAM By Region By Sector'!Z:Z,'GCAM By Region By Sector'!$C:$C,$C168,'GCAM By Region By Sector'!$B:$B,$B168)*10^3,SUMIFS('EPS Emissions'!AA:AA,'EPS Emissions'!$D:$D,'BAU Sector &amp; Region Breakout'!$C168,'EPS Emissions'!$C:$C,'BAU Sector &amp; Region Breakout'!$B168))</f>
        <v>10.167502066167085</v>
      </c>
      <c r="AA168" s="2">
        <f>IF($A168="GCAM",SUMIFS('GCAM By Region By Sector'!AA:AA,'GCAM By Region By Sector'!$C:$C,$C168,'GCAM By Region By Sector'!$B:$B,$B168)*10^3,SUMIFS('EPS Emissions'!AB:AB,'EPS Emissions'!$D:$D,'BAU Sector &amp; Region Breakout'!$C168,'EPS Emissions'!$C:$C,'BAU Sector &amp; Region Breakout'!$B168))</f>
        <v>10.508040770879699</v>
      </c>
      <c r="AB168" s="2">
        <f>IF($A168="GCAM",SUMIFS('GCAM By Region By Sector'!AB:AB,'GCAM By Region By Sector'!$C:$C,$C168,'GCAM By Region By Sector'!$B:$B,$B168)*10^3,SUMIFS('EPS Emissions'!AC:AC,'EPS Emissions'!$D:$D,'BAU Sector &amp; Region Breakout'!$C168,'EPS Emissions'!$C:$C,'BAU Sector &amp; Region Breakout'!$B168))</f>
        <v>10.848579475592311</v>
      </c>
      <c r="AC168" s="2">
        <f>IF($A168="GCAM",SUMIFS('GCAM By Region By Sector'!AC:AC,'GCAM By Region By Sector'!$C:$C,$C168,'GCAM By Region By Sector'!$B:$B,$B168)*10^3,SUMIFS('EPS Emissions'!AD:AD,'EPS Emissions'!$D:$D,'BAU Sector &amp; Region Breakout'!$C168,'EPS Emissions'!$C:$C,'BAU Sector &amp; Region Breakout'!$B168))</f>
        <v>11.189118180304924</v>
      </c>
      <c r="AD168" s="2">
        <f>IF($A168="GCAM",SUMIFS('GCAM By Region By Sector'!AD:AD,'GCAM By Region By Sector'!$C:$C,$C168,'GCAM By Region By Sector'!$B:$B,$B168)*10^3,SUMIFS('EPS Emissions'!AE:AE,'EPS Emissions'!$D:$D,'BAU Sector &amp; Region Breakout'!$C168,'EPS Emissions'!$C:$C,'BAU Sector &amp; Region Breakout'!$B168))</f>
        <v>11.508622701224406</v>
      </c>
      <c r="AE168" s="2">
        <f>IF($A168="GCAM",SUMIFS('GCAM By Region By Sector'!AE:AE,'GCAM By Region By Sector'!$C:$C,$C168,'GCAM By Region By Sector'!$B:$B,$B168)*10^3,SUMIFS('EPS Emissions'!AF:AF,'EPS Emissions'!$D:$D,'BAU Sector &amp; Region Breakout'!$C168,'EPS Emissions'!$C:$C,'BAU Sector &amp; Region Breakout'!$B168))</f>
        <v>11.828127222143889</v>
      </c>
      <c r="AF168" s="2">
        <f>IF($A168="GCAM",SUMIFS('GCAM By Region By Sector'!AF:AF,'GCAM By Region By Sector'!$C:$C,$C168,'GCAM By Region By Sector'!$B:$B,$B168)*10^3,SUMIFS('EPS Emissions'!AG:AG,'EPS Emissions'!$D:$D,'BAU Sector &amp; Region Breakout'!$C168,'EPS Emissions'!$C:$C,'BAU Sector &amp; Region Breakout'!$B168))</f>
        <v>12.147631743063373</v>
      </c>
      <c r="AG168" s="2">
        <f>IF($A168="GCAM",SUMIFS('GCAM By Region By Sector'!AG:AG,'GCAM By Region By Sector'!$C:$C,$C168,'GCAM By Region By Sector'!$B:$B,$B168)*10^3,SUMIFS('EPS Emissions'!AH:AH,'EPS Emissions'!$D:$D,'BAU Sector &amp; Region Breakout'!$C168,'EPS Emissions'!$C:$C,'BAU Sector &amp; Region Breakout'!$B168))</f>
        <v>12.467136263982857</v>
      </c>
      <c r="AH168" s="2">
        <f>IF($A168="GCAM",SUMIFS('GCAM By Region By Sector'!AH:AH,'GCAM By Region By Sector'!$C:$C,$C168,'GCAM By Region By Sector'!$B:$B,$B168)*10^3,SUMIFS('EPS Emissions'!AI:AI,'EPS Emissions'!$D:$D,'BAU Sector &amp; Region Breakout'!$C168,'EPS Emissions'!$C:$C,'BAU Sector &amp; Region Breakout'!$B168))</f>
        <v>12.786640784902339</v>
      </c>
    </row>
    <row r="169" spans="1:34" x14ac:dyDescent="0.35">
      <c r="A169" t="str">
        <f>VLOOKUP(B169,'BAU Global Total'!A$3:C$34,3,FALSE)</f>
        <v>GCAM</v>
      </c>
      <c r="B169" t="s">
        <v>33</v>
      </c>
      <c r="C169" t="s">
        <v>64</v>
      </c>
      <c r="D169" s="2">
        <f>IF($A169="GCAM",SUMIFS('GCAM By Region By Sector'!D:D,'GCAM By Region By Sector'!$C:$C,$C169,'GCAM By Region By Sector'!$B:$B,$B169)*10^3,SUMIFS('EPS Emissions'!E:E,'EPS Emissions'!$D:$D,'BAU Sector &amp; Region Breakout'!$C169,'EPS Emissions'!$C:$C,'BAU Sector &amp; Region Breakout'!$B169))</f>
        <v>8.0236005353065991</v>
      </c>
      <c r="E169" s="2">
        <f>IF($A169="GCAM",SUMIFS('GCAM By Region By Sector'!E:E,'GCAM By Region By Sector'!$C:$C,$C169,'GCAM By Region By Sector'!$B:$B,$B169)*10^3,SUMIFS('EPS Emissions'!F:F,'EPS Emissions'!$D:$D,'BAU Sector &amp; Region Breakout'!$C169,'EPS Emissions'!$C:$C,'BAU Sector &amp; Region Breakout'!$B169))</f>
        <v>8.1914568775148595</v>
      </c>
      <c r="F169" s="2">
        <f>IF($A169="GCAM",SUMIFS('GCAM By Region By Sector'!F:F,'GCAM By Region By Sector'!$C:$C,$C169,'GCAM By Region By Sector'!$B:$B,$B169)*10^3,SUMIFS('EPS Emissions'!G:G,'EPS Emissions'!$D:$D,'BAU Sector &amp; Region Breakout'!$C169,'EPS Emissions'!$C:$C,'BAU Sector &amp; Region Breakout'!$B169))</f>
        <v>8.3593132197231181</v>
      </c>
      <c r="G169" s="2">
        <f>IF($A169="GCAM",SUMIFS('GCAM By Region By Sector'!G:G,'GCAM By Region By Sector'!$C:$C,$C169,'GCAM By Region By Sector'!$B:$B,$B169)*10^3,SUMIFS('EPS Emissions'!H:H,'EPS Emissions'!$D:$D,'BAU Sector &amp; Region Breakout'!$C169,'EPS Emissions'!$C:$C,'BAU Sector &amp; Region Breakout'!$B169))</f>
        <v>8.5271695619313768</v>
      </c>
      <c r="H169" s="2">
        <f>IF($A169="GCAM",SUMIFS('GCAM By Region By Sector'!H:H,'GCAM By Region By Sector'!$C:$C,$C169,'GCAM By Region By Sector'!$B:$B,$B169)*10^3,SUMIFS('EPS Emissions'!I:I,'EPS Emissions'!$D:$D,'BAU Sector &amp; Region Breakout'!$C169,'EPS Emissions'!$C:$C,'BAU Sector &amp; Region Breakout'!$B169))</f>
        <v>8.6950259041396372</v>
      </c>
      <c r="I169" s="2">
        <f>IF($A169="GCAM",SUMIFS('GCAM By Region By Sector'!I:I,'GCAM By Region By Sector'!$C:$C,$C169,'GCAM By Region By Sector'!$B:$B,$B169)*10^3,SUMIFS('EPS Emissions'!J:J,'EPS Emissions'!$D:$D,'BAU Sector &amp; Region Breakout'!$C169,'EPS Emissions'!$C:$C,'BAU Sector &amp; Region Breakout'!$B169))</f>
        <v>8.8628822463478958</v>
      </c>
      <c r="J169" s="2">
        <f>IF($A169="GCAM",SUMIFS('GCAM By Region By Sector'!J:J,'GCAM By Region By Sector'!$C:$C,$C169,'GCAM By Region By Sector'!$B:$B,$B169)*10^3,SUMIFS('EPS Emissions'!K:K,'EPS Emissions'!$D:$D,'BAU Sector &amp; Region Breakout'!$C169,'EPS Emissions'!$C:$C,'BAU Sector &amp; Region Breakout'!$B169))</f>
        <v>8.8531228258496579</v>
      </c>
      <c r="K169" s="2">
        <f>IF($A169="GCAM",SUMIFS('GCAM By Region By Sector'!K:K,'GCAM By Region By Sector'!$C:$C,$C169,'GCAM By Region By Sector'!$B:$B,$B169)*10^3,SUMIFS('EPS Emissions'!L:L,'EPS Emissions'!$D:$D,'BAU Sector &amp; Region Breakout'!$C169,'EPS Emissions'!$C:$C,'BAU Sector &amp; Region Breakout'!$B169))</f>
        <v>8.8433634053514183</v>
      </c>
      <c r="L169" s="2">
        <f>IF($A169="GCAM",SUMIFS('GCAM By Region By Sector'!L:L,'GCAM By Region By Sector'!$C:$C,$C169,'GCAM By Region By Sector'!$B:$B,$B169)*10^3,SUMIFS('EPS Emissions'!M:M,'EPS Emissions'!$D:$D,'BAU Sector &amp; Region Breakout'!$C169,'EPS Emissions'!$C:$C,'BAU Sector &amp; Region Breakout'!$B169))</f>
        <v>8.8336039848531787</v>
      </c>
      <c r="M169" s="2">
        <f>IF($A169="GCAM",SUMIFS('GCAM By Region By Sector'!M:M,'GCAM By Region By Sector'!$C:$C,$C169,'GCAM By Region By Sector'!$B:$B,$B169)*10^3,SUMIFS('EPS Emissions'!N:N,'EPS Emissions'!$D:$D,'BAU Sector &amp; Region Breakout'!$C169,'EPS Emissions'!$C:$C,'BAU Sector &amp; Region Breakout'!$B169))</f>
        <v>8.8238445643549408</v>
      </c>
      <c r="N169" s="2">
        <f>IF($A169="GCAM",SUMIFS('GCAM By Region By Sector'!N:N,'GCAM By Region By Sector'!$C:$C,$C169,'GCAM By Region By Sector'!$B:$B,$B169)*10^3,SUMIFS('EPS Emissions'!O:O,'EPS Emissions'!$D:$D,'BAU Sector &amp; Region Breakout'!$C169,'EPS Emissions'!$C:$C,'BAU Sector &amp; Region Breakout'!$B169))</f>
        <v>8.8140851438567012</v>
      </c>
      <c r="O169" s="2">
        <f>IF($A169="GCAM",SUMIFS('GCAM By Region By Sector'!O:O,'GCAM By Region By Sector'!$C:$C,$C169,'GCAM By Region By Sector'!$B:$B,$B169)*10^3,SUMIFS('EPS Emissions'!P:P,'EPS Emissions'!$D:$D,'BAU Sector &amp; Region Breakout'!$C169,'EPS Emissions'!$C:$C,'BAU Sector &amp; Region Breakout'!$B169))</f>
        <v>8.7299887225490007</v>
      </c>
      <c r="P169" s="2">
        <f>IF($A169="GCAM",SUMIFS('GCAM By Region By Sector'!P:P,'GCAM By Region By Sector'!$C:$C,$C169,'GCAM By Region By Sector'!$B:$B,$B169)*10^3,SUMIFS('EPS Emissions'!Q:Q,'EPS Emissions'!$D:$D,'BAU Sector &amp; Region Breakout'!$C169,'EPS Emissions'!$C:$C,'BAU Sector &amp; Region Breakout'!$B169))</f>
        <v>8.6458923012413003</v>
      </c>
      <c r="Q169" s="2">
        <f>IF($A169="GCAM",SUMIFS('GCAM By Region By Sector'!Q:Q,'GCAM By Region By Sector'!$C:$C,$C169,'GCAM By Region By Sector'!$B:$B,$B169)*10^3,SUMIFS('EPS Emissions'!R:R,'EPS Emissions'!$D:$D,'BAU Sector &amp; Region Breakout'!$C169,'EPS Emissions'!$C:$C,'BAU Sector &amp; Region Breakout'!$B169))</f>
        <v>8.561795879933598</v>
      </c>
      <c r="R169" s="2">
        <f>IF($A169="GCAM",SUMIFS('GCAM By Region By Sector'!R:R,'GCAM By Region By Sector'!$C:$C,$C169,'GCAM By Region By Sector'!$B:$B,$B169)*10^3,SUMIFS('EPS Emissions'!S:S,'EPS Emissions'!$D:$D,'BAU Sector &amp; Region Breakout'!$C169,'EPS Emissions'!$C:$C,'BAU Sector &amp; Region Breakout'!$B169))</f>
        <v>8.4776994586258976</v>
      </c>
      <c r="S169" s="2">
        <f>IF($A169="GCAM",SUMIFS('GCAM By Region By Sector'!S:S,'GCAM By Region By Sector'!$C:$C,$C169,'GCAM By Region By Sector'!$B:$B,$B169)*10^3,SUMIFS('EPS Emissions'!T:T,'EPS Emissions'!$D:$D,'BAU Sector &amp; Region Breakout'!$C169,'EPS Emissions'!$C:$C,'BAU Sector &amp; Region Breakout'!$B169))</f>
        <v>8.3936030373181971</v>
      </c>
      <c r="T169" s="2">
        <f>IF($A169="GCAM",SUMIFS('GCAM By Region By Sector'!T:T,'GCAM By Region By Sector'!$C:$C,$C169,'GCAM By Region By Sector'!$B:$B,$B169)*10^3,SUMIFS('EPS Emissions'!U:U,'EPS Emissions'!$D:$D,'BAU Sector &amp; Region Breakout'!$C169,'EPS Emissions'!$C:$C,'BAU Sector &amp; Region Breakout'!$B169))</f>
        <v>8.2936920577098086</v>
      </c>
      <c r="U169" s="2">
        <f>IF($A169="GCAM",SUMIFS('GCAM By Region By Sector'!U:U,'GCAM By Region By Sector'!$C:$C,$C169,'GCAM By Region By Sector'!$B:$B,$B169)*10^3,SUMIFS('EPS Emissions'!V:V,'EPS Emissions'!$D:$D,'BAU Sector &amp; Region Breakout'!$C169,'EPS Emissions'!$C:$C,'BAU Sector &amp; Region Breakout'!$B169))</f>
        <v>8.1937810781014218</v>
      </c>
      <c r="V169" s="2">
        <f>IF($A169="GCAM",SUMIFS('GCAM By Region By Sector'!V:V,'GCAM By Region By Sector'!$C:$C,$C169,'GCAM By Region By Sector'!$B:$B,$B169)*10^3,SUMIFS('EPS Emissions'!W:W,'EPS Emissions'!$D:$D,'BAU Sector &amp; Region Breakout'!$C169,'EPS Emissions'!$C:$C,'BAU Sector &amp; Region Breakout'!$B169))</f>
        <v>8.0938700984930332</v>
      </c>
      <c r="W169" s="2">
        <f>IF($A169="GCAM",SUMIFS('GCAM By Region By Sector'!W:W,'GCAM By Region By Sector'!$C:$C,$C169,'GCAM By Region By Sector'!$B:$B,$B169)*10^3,SUMIFS('EPS Emissions'!X:X,'EPS Emissions'!$D:$D,'BAU Sector &amp; Region Breakout'!$C169,'EPS Emissions'!$C:$C,'BAU Sector &amp; Region Breakout'!$B169))</f>
        <v>7.9939591188846455</v>
      </c>
      <c r="X169" s="2">
        <f>IF($A169="GCAM",SUMIFS('GCAM By Region By Sector'!X:X,'GCAM By Region By Sector'!$C:$C,$C169,'GCAM By Region By Sector'!$B:$B,$B169)*10^3,SUMIFS('EPS Emissions'!Y:Y,'EPS Emissions'!$D:$D,'BAU Sector &amp; Region Breakout'!$C169,'EPS Emissions'!$C:$C,'BAU Sector &amp; Region Breakout'!$B169))</f>
        <v>7.8940481392762578</v>
      </c>
      <c r="Y169" s="2">
        <f>IF($A169="GCAM",SUMIFS('GCAM By Region By Sector'!Y:Y,'GCAM By Region By Sector'!$C:$C,$C169,'GCAM By Region By Sector'!$B:$B,$B169)*10^3,SUMIFS('EPS Emissions'!Z:Z,'EPS Emissions'!$D:$D,'BAU Sector &amp; Region Breakout'!$C169,'EPS Emissions'!$C:$C,'BAU Sector &amp; Region Breakout'!$B169))</f>
        <v>7.8115845178015064</v>
      </c>
      <c r="Z169" s="2">
        <f>IF($A169="GCAM",SUMIFS('GCAM By Region By Sector'!Z:Z,'GCAM By Region By Sector'!$C:$C,$C169,'GCAM By Region By Sector'!$B:$B,$B169)*10^3,SUMIFS('EPS Emissions'!AA:AA,'EPS Emissions'!$D:$D,'BAU Sector &amp; Region Breakout'!$C169,'EPS Emissions'!$C:$C,'BAU Sector &amp; Region Breakout'!$B169))</f>
        <v>7.729120896326755</v>
      </c>
      <c r="AA169" s="2">
        <f>IF($A169="GCAM",SUMIFS('GCAM By Region By Sector'!AA:AA,'GCAM By Region By Sector'!$C:$C,$C169,'GCAM By Region By Sector'!$B:$B,$B169)*10^3,SUMIFS('EPS Emissions'!AB:AB,'EPS Emissions'!$D:$D,'BAU Sector &amp; Region Breakout'!$C169,'EPS Emissions'!$C:$C,'BAU Sector &amp; Region Breakout'!$B169))</f>
        <v>7.6466572748520036</v>
      </c>
      <c r="AB169" s="2">
        <f>IF($A169="GCAM",SUMIFS('GCAM By Region By Sector'!AB:AB,'GCAM By Region By Sector'!$C:$C,$C169,'GCAM By Region By Sector'!$B:$B,$B169)*10^3,SUMIFS('EPS Emissions'!AC:AC,'EPS Emissions'!$D:$D,'BAU Sector &amp; Region Breakout'!$C169,'EPS Emissions'!$C:$C,'BAU Sector &amp; Region Breakout'!$B169))</f>
        <v>7.5641936533772522</v>
      </c>
      <c r="AC169" s="2">
        <f>IF($A169="GCAM",SUMIFS('GCAM By Region By Sector'!AC:AC,'GCAM By Region By Sector'!$C:$C,$C169,'GCAM By Region By Sector'!$B:$B,$B169)*10^3,SUMIFS('EPS Emissions'!AD:AD,'EPS Emissions'!$D:$D,'BAU Sector &amp; Region Breakout'!$C169,'EPS Emissions'!$C:$C,'BAU Sector &amp; Region Breakout'!$B169))</f>
        <v>7.4817300319025009</v>
      </c>
      <c r="AD169" s="2">
        <f>IF($A169="GCAM",SUMIFS('GCAM By Region By Sector'!AD:AD,'GCAM By Region By Sector'!$C:$C,$C169,'GCAM By Region By Sector'!$B:$B,$B169)*10^3,SUMIFS('EPS Emissions'!AE:AE,'EPS Emissions'!$D:$D,'BAU Sector &amp; Region Breakout'!$C169,'EPS Emissions'!$C:$C,'BAU Sector &amp; Region Breakout'!$B169))</f>
        <v>7.4345724253956202</v>
      </c>
      <c r="AE169" s="2">
        <f>IF($A169="GCAM",SUMIFS('GCAM By Region By Sector'!AE:AE,'GCAM By Region By Sector'!$C:$C,$C169,'GCAM By Region By Sector'!$B:$B,$B169)*10^3,SUMIFS('EPS Emissions'!AF:AF,'EPS Emissions'!$D:$D,'BAU Sector &amp; Region Breakout'!$C169,'EPS Emissions'!$C:$C,'BAU Sector &amp; Region Breakout'!$B169))</f>
        <v>7.3874148188887396</v>
      </c>
      <c r="AF169" s="2">
        <f>IF($A169="GCAM",SUMIFS('GCAM By Region By Sector'!AF:AF,'GCAM By Region By Sector'!$C:$C,$C169,'GCAM By Region By Sector'!$B:$B,$B169)*10^3,SUMIFS('EPS Emissions'!AG:AG,'EPS Emissions'!$D:$D,'BAU Sector &amp; Region Breakout'!$C169,'EPS Emissions'!$C:$C,'BAU Sector &amp; Region Breakout'!$B169))</f>
        <v>7.340257212381859</v>
      </c>
      <c r="AG169" s="2">
        <f>IF($A169="GCAM",SUMIFS('GCAM By Region By Sector'!AG:AG,'GCAM By Region By Sector'!$C:$C,$C169,'GCAM By Region By Sector'!$B:$B,$B169)*10^3,SUMIFS('EPS Emissions'!AH:AH,'EPS Emissions'!$D:$D,'BAU Sector &amp; Region Breakout'!$C169,'EPS Emissions'!$C:$C,'BAU Sector &amp; Region Breakout'!$B169))</f>
        <v>7.2930996058749784</v>
      </c>
      <c r="AH169" s="2">
        <f>IF($A169="GCAM",SUMIFS('GCAM By Region By Sector'!AH:AH,'GCAM By Region By Sector'!$C:$C,$C169,'GCAM By Region By Sector'!$B:$B,$B169)*10^3,SUMIFS('EPS Emissions'!AI:AI,'EPS Emissions'!$D:$D,'BAU Sector &amp; Region Breakout'!$C169,'EPS Emissions'!$C:$C,'BAU Sector &amp; Region Breakout'!$B169))</f>
        <v>7.2459419993680987</v>
      </c>
    </row>
    <row r="170" spans="1:34" x14ac:dyDescent="0.35">
      <c r="A170" t="str">
        <f>VLOOKUP(B170,'BAU Global Total'!A$3:C$34,3,FALSE)</f>
        <v>GCAM</v>
      </c>
      <c r="B170" t="s">
        <v>33</v>
      </c>
      <c r="C170" t="s">
        <v>65</v>
      </c>
      <c r="D170" s="2">
        <f>IF($A170="GCAM",SUMIFS('GCAM By Region By Sector'!D:D,'GCAM By Region By Sector'!$C:$C,$C170,'GCAM By Region By Sector'!$B:$B,$B170)*10^3,SUMIFS('EPS Emissions'!E:E,'EPS Emissions'!$D:$D,'BAU Sector &amp; Region Breakout'!$C170,'EPS Emissions'!$C:$C,'BAU Sector &amp; Region Breakout'!$B170))</f>
        <v>13.948369321162497</v>
      </c>
      <c r="E170" s="2">
        <f>IF($A170="GCAM",SUMIFS('GCAM By Region By Sector'!E:E,'GCAM By Region By Sector'!$C:$C,$C170,'GCAM By Region By Sector'!$B:$B,$B170)*10^3,SUMIFS('EPS Emissions'!F:F,'EPS Emissions'!$D:$D,'BAU Sector &amp; Region Breakout'!$C170,'EPS Emissions'!$C:$C,'BAU Sector &amp; Region Breakout'!$B170))</f>
        <v>14.269858763435895</v>
      </c>
      <c r="F170" s="2">
        <f>IF($A170="GCAM",SUMIFS('GCAM By Region By Sector'!F:F,'GCAM By Region By Sector'!$C:$C,$C170,'GCAM By Region By Sector'!$B:$B,$B170)*10^3,SUMIFS('EPS Emissions'!G:G,'EPS Emissions'!$D:$D,'BAU Sector &amp; Region Breakout'!$C170,'EPS Emissions'!$C:$C,'BAU Sector &amp; Region Breakout'!$B170))</f>
        <v>14.591348205709297</v>
      </c>
      <c r="G170" s="2">
        <f>IF($A170="GCAM",SUMIFS('GCAM By Region By Sector'!G:G,'GCAM By Region By Sector'!$C:$C,$C170,'GCAM By Region By Sector'!$B:$B,$B170)*10^3,SUMIFS('EPS Emissions'!H:H,'EPS Emissions'!$D:$D,'BAU Sector &amp; Region Breakout'!$C170,'EPS Emissions'!$C:$C,'BAU Sector &amp; Region Breakout'!$B170))</f>
        <v>14.912837647982697</v>
      </c>
      <c r="H170" s="2">
        <f>IF($A170="GCAM",SUMIFS('GCAM By Region By Sector'!H:H,'GCAM By Region By Sector'!$C:$C,$C170,'GCAM By Region By Sector'!$B:$B,$B170)*10^3,SUMIFS('EPS Emissions'!I:I,'EPS Emissions'!$D:$D,'BAU Sector &amp; Region Breakout'!$C170,'EPS Emissions'!$C:$C,'BAU Sector &amp; Region Breakout'!$B170))</f>
        <v>15.234327090256098</v>
      </c>
      <c r="I170" s="2">
        <f>IF($A170="GCAM",SUMIFS('GCAM By Region By Sector'!I:I,'GCAM By Region By Sector'!$C:$C,$C170,'GCAM By Region By Sector'!$B:$B,$B170)*10^3,SUMIFS('EPS Emissions'!J:J,'EPS Emissions'!$D:$D,'BAU Sector &amp; Region Breakout'!$C170,'EPS Emissions'!$C:$C,'BAU Sector &amp; Region Breakout'!$B170))</f>
        <v>15.555816532529498</v>
      </c>
      <c r="J170" s="2">
        <f>IF($A170="GCAM",SUMIFS('GCAM By Region By Sector'!J:J,'GCAM By Region By Sector'!$C:$C,$C170,'GCAM By Region By Sector'!$B:$B,$B170)*10^3,SUMIFS('EPS Emissions'!K:K,'EPS Emissions'!$D:$D,'BAU Sector &amp; Region Breakout'!$C170,'EPS Emissions'!$C:$C,'BAU Sector &amp; Region Breakout'!$B170))</f>
        <v>15.586384339432298</v>
      </c>
      <c r="K170" s="2">
        <f>IF($A170="GCAM",SUMIFS('GCAM By Region By Sector'!K:K,'GCAM By Region By Sector'!$C:$C,$C170,'GCAM By Region By Sector'!$B:$B,$B170)*10^3,SUMIFS('EPS Emissions'!L:L,'EPS Emissions'!$D:$D,'BAU Sector &amp; Region Breakout'!$C170,'EPS Emissions'!$C:$C,'BAU Sector &amp; Region Breakout'!$B170))</f>
        <v>15.616952146335098</v>
      </c>
      <c r="L170" s="2">
        <f>IF($A170="GCAM",SUMIFS('GCAM By Region By Sector'!L:L,'GCAM By Region By Sector'!$C:$C,$C170,'GCAM By Region By Sector'!$B:$B,$B170)*10^3,SUMIFS('EPS Emissions'!M:M,'EPS Emissions'!$D:$D,'BAU Sector &amp; Region Breakout'!$C170,'EPS Emissions'!$C:$C,'BAU Sector &amp; Region Breakout'!$B170))</f>
        <v>15.647519953237897</v>
      </c>
      <c r="M170" s="2">
        <f>IF($A170="GCAM",SUMIFS('GCAM By Region By Sector'!M:M,'GCAM By Region By Sector'!$C:$C,$C170,'GCAM By Region By Sector'!$B:$B,$B170)*10^3,SUMIFS('EPS Emissions'!N:N,'EPS Emissions'!$D:$D,'BAU Sector &amp; Region Breakout'!$C170,'EPS Emissions'!$C:$C,'BAU Sector &amp; Region Breakout'!$B170))</f>
        <v>15.678087760140697</v>
      </c>
      <c r="N170" s="2">
        <f>IF($A170="GCAM",SUMIFS('GCAM By Region By Sector'!N:N,'GCAM By Region By Sector'!$C:$C,$C170,'GCAM By Region By Sector'!$B:$B,$B170)*10^3,SUMIFS('EPS Emissions'!O:O,'EPS Emissions'!$D:$D,'BAU Sector &amp; Region Breakout'!$C170,'EPS Emissions'!$C:$C,'BAU Sector &amp; Region Breakout'!$B170))</f>
        <v>15.708655567043497</v>
      </c>
      <c r="O170" s="2">
        <f>IF($A170="GCAM",SUMIFS('GCAM By Region By Sector'!O:O,'GCAM By Region By Sector'!$C:$C,$C170,'GCAM By Region By Sector'!$B:$B,$B170)*10^3,SUMIFS('EPS Emissions'!P:P,'EPS Emissions'!$D:$D,'BAU Sector &amp; Region Breakout'!$C170,'EPS Emissions'!$C:$C,'BAU Sector &amp; Region Breakout'!$B170))</f>
        <v>15.657526446527639</v>
      </c>
      <c r="P170" s="2">
        <f>IF($A170="GCAM",SUMIFS('GCAM By Region By Sector'!P:P,'GCAM By Region By Sector'!$C:$C,$C170,'GCAM By Region By Sector'!$B:$B,$B170)*10^3,SUMIFS('EPS Emissions'!Q:Q,'EPS Emissions'!$D:$D,'BAU Sector &amp; Region Breakout'!$C170,'EPS Emissions'!$C:$C,'BAU Sector &amp; Region Breakout'!$B170))</f>
        <v>15.606397326011782</v>
      </c>
      <c r="Q170" s="2">
        <f>IF($A170="GCAM",SUMIFS('GCAM By Region By Sector'!Q:Q,'GCAM By Region By Sector'!$C:$C,$C170,'GCAM By Region By Sector'!$B:$B,$B170)*10^3,SUMIFS('EPS Emissions'!R:R,'EPS Emissions'!$D:$D,'BAU Sector &amp; Region Breakout'!$C170,'EPS Emissions'!$C:$C,'BAU Sector &amp; Region Breakout'!$B170))</f>
        <v>15.555268205495926</v>
      </c>
      <c r="R170" s="2">
        <f>IF($A170="GCAM",SUMIFS('GCAM By Region By Sector'!R:R,'GCAM By Region By Sector'!$C:$C,$C170,'GCAM By Region By Sector'!$B:$B,$B170)*10^3,SUMIFS('EPS Emissions'!S:S,'EPS Emissions'!$D:$D,'BAU Sector &amp; Region Breakout'!$C170,'EPS Emissions'!$C:$C,'BAU Sector &amp; Region Breakout'!$B170))</f>
        <v>15.504139084980068</v>
      </c>
      <c r="S170" s="2">
        <f>IF($A170="GCAM",SUMIFS('GCAM By Region By Sector'!S:S,'GCAM By Region By Sector'!$C:$C,$C170,'GCAM By Region By Sector'!$B:$B,$B170)*10^3,SUMIFS('EPS Emissions'!T:T,'EPS Emissions'!$D:$D,'BAU Sector &amp; Region Breakout'!$C170,'EPS Emissions'!$C:$C,'BAU Sector &amp; Region Breakout'!$B170))</f>
        <v>15.453009964464211</v>
      </c>
      <c r="T170" s="2">
        <f>IF($A170="GCAM",SUMIFS('GCAM By Region By Sector'!T:T,'GCAM By Region By Sector'!$C:$C,$C170,'GCAM By Region By Sector'!$B:$B,$B170)*10^3,SUMIFS('EPS Emissions'!U:U,'EPS Emissions'!$D:$D,'BAU Sector &amp; Region Breakout'!$C170,'EPS Emissions'!$C:$C,'BAU Sector &amp; Region Breakout'!$B170))</f>
        <v>15.359752182265018</v>
      </c>
      <c r="U170" s="2">
        <f>IF($A170="GCAM",SUMIFS('GCAM By Region By Sector'!U:U,'GCAM By Region By Sector'!$C:$C,$C170,'GCAM By Region By Sector'!$B:$B,$B170)*10^3,SUMIFS('EPS Emissions'!V:V,'EPS Emissions'!$D:$D,'BAU Sector &amp; Region Breakout'!$C170,'EPS Emissions'!$C:$C,'BAU Sector &amp; Region Breakout'!$B170))</f>
        <v>15.266494400065824</v>
      </c>
      <c r="V170" s="2">
        <f>IF($A170="GCAM",SUMIFS('GCAM By Region By Sector'!V:V,'GCAM By Region By Sector'!$C:$C,$C170,'GCAM By Region By Sector'!$B:$B,$B170)*10^3,SUMIFS('EPS Emissions'!W:W,'EPS Emissions'!$D:$D,'BAU Sector &amp; Region Breakout'!$C170,'EPS Emissions'!$C:$C,'BAU Sector &amp; Region Breakout'!$B170))</f>
        <v>15.173236617866632</v>
      </c>
      <c r="W170" s="2">
        <f>IF($A170="GCAM",SUMIFS('GCAM By Region By Sector'!W:W,'GCAM By Region By Sector'!$C:$C,$C170,'GCAM By Region By Sector'!$B:$B,$B170)*10^3,SUMIFS('EPS Emissions'!X:X,'EPS Emissions'!$D:$D,'BAU Sector &amp; Region Breakout'!$C170,'EPS Emissions'!$C:$C,'BAU Sector &amp; Region Breakout'!$B170))</f>
        <v>15.079978835667438</v>
      </c>
      <c r="X170" s="2">
        <f>IF($A170="GCAM",SUMIFS('GCAM By Region By Sector'!X:X,'GCAM By Region By Sector'!$C:$C,$C170,'GCAM By Region By Sector'!$B:$B,$B170)*10^3,SUMIFS('EPS Emissions'!Y:Y,'EPS Emissions'!$D:$D,'BAU Sector &amp; Region Breakout'!$C170,'EPS Emissions'!$C:$C,'BAU Sector &amp; Region Breakout'!$B170))</f>
        <v>14.986721053468246</v>
      </c>
      <c r="Y170" s="2">
        <f>IF($A170="GCAM",SUMIFS('GCAM By Region By Sector'!Y:Y,'GCAM By Region By Sector'!$C:$C,$C170,'GCAM By Region By Sector'!$B:$B,$B170)*10^3,SUMIFS('EPS Emissions'!Z:Z,'EPS Emissions'!$D:$D,'BAU Sector &amp; Region Breakout'!$C170,'EPS Emissions'!$C:$C,'BAU Sector &amp; Region Breakout'!$B170))</f>
        <v>14.901317586973077</v>
      </c>
      <c r="Z170" s="2">
        <f>IF($A170="GCAM",SUMIFS('GCAM By Region By Sector'!Z:Z,'GCAM By Region By Sector'!$C:$C,$C170,'GCAM By Region By Sector'!$B:$B,$B170)*10^3,SUMIFS('EPS Emissions'!AA:AA,'EPS Emissions'!$D:$D,'BAU Sector &amp; Region Breakout'!$C170,'EPS Emissions'!$C:$C,'BAU Sector &amp; Region Breakout'!$B170))</f>
        <v>14.815914120477906</v>
      </c>
      <c r="AA170" s="2">
        <f>IF($A170="GCAM",SUMIFS('GCAM By Region By Sector'!AA:AA,'GCAM By Region By Sector'!$C:$C,$C170,'GCAM By Region By Sector'!$B:$B,$B170)*10^3,SUMIFS('EPS Emissions'!AB:AB,'EPS Emissions'!$D:$D,'BAU Sector &amp; Region Breakout'!$C170,'EPS Emissions'!$C:$C,'BAU Sector &amp; Region Breakout'!$B170))</f>
        <v>14.730510653982739</v>
      </c>
      <c r="AB170" s="2">
        <f>IF($A170="GCAM",SUMIFS('GCAM By Region By Sector'!AB:AB,'GCAM By Region By Sector'!$C:$C,$C170,'GCAM By Region By Sector'!$B:$B,$B170)*10^3,SUMIFS('EPS Emissions'!AC:AC,'EPS Emissions'!$D:$D,'BAU Sector &amp; Region Breakout'!$C170,'EPS Emissions'!$C:$C,'BAU Sector &amp; Region Breakout'!$B170))</f>
        <v>14.645107187487568</v>
      </c>
      <c r="AC170" s="2">
        <f>IF($A170="GCAM",SUMIFS('GCAM By Region By Sector'!AC:AC,'GCAM By Region By Sector'!$C:$C,$C170,'GCAM By Region By Sector'!$B:$B,$B170)*10^3,SUMIFS('EPS Emissions'!AD:AD,'EPS Emissions'!$D:$D,'BAU Sector &amp; Region Breakout'!$C170,'EPS Emissions'!$C:$C,'BAU Sector &amp; Region Breakout'!$B170))</f>
        <v>14.559703720992399</v>
      </c>
      <c r="AD170" s="2">
        <f>IF($A170="GCAM",SUMIFS('GCAM By Region By Sector'!AD:AD,'GCAM By Region By Sector'!$C:$C,$C170,'GCAM By Region By Sector'!$B:$B,$B170)*10^3,SUMIFS('EPS Emissions'!AE:AE,'EPS Emissions'!$D:$D,'BAU Sector &amp; Region Breakout'!$C170,'EPS Emissions'!$C:$C,'BAU Sector &amp; Region Breakout'!$B170))</f>
        <v>14.480444281356382</v>
      </c>
      <c r="AE170" s="2">
        <f>IF($A170="GCAM",SUMIFS('GCAM By Region By Sector'!AE:AE,'GCAM By Region By Sector'!$C:$C,$C170,'GCAM By Region By Sector'!$B:$B,$B170)*10^3,SUMIFS('EPS Emissions'!AF:AF,'EPS Emissions'!$D:$D,'BAU Sector &amp; Region Breakout'!$C170,'EPS Emissions'!$C:$C,'BAU Sector &amp; Region Breakout'!$B170))</f>
        <v>14.401184841720367</v>
      </c>
      <c r="AF170" s="2">
        <f>IF($A170="GCAM",SUMIFS('GCAM By Region By Sector'!AF:AF,'GCAM By Region By Sector'!$C:$C,$C170,'GCAM By Region By Sector'!$B:$B,$B170)*10^3,SUMIFS('EPS Emissions'!AG:AG,'EPS Emissions'!$D:$D,'BAU Sector &amp; Region Breakout'!$C170,'EPS Emissions'!$C:$C,'BAU Sector &amp; Region Breakout'!$B170))</f>
        <v>14.32192540208435</v>
      </c>
      <c r="AG170" s="2">
        <f>IF($A170="GCAM",SUMIFS('GCAM By Region By Sector'!AG:AG,'GCAM By Region By Sector'!$C:$C,$C170,'GCAM By Region By Sector'!$B:$B,$B170)*10^3,SUMIFS('EPS Emissions'!AH:AH,'EPS Emissions'!$D:$D,'BAU Sector &amp; Region Breakout'!$C170,'EPS Emissions'!$C:$C,'BAU Sector &amp; Region Breakout'!$B170))</f>
        <v>14.242665962448333</v>
      </c>
      <c r="AH170" s="2">
        <f>IF($A170="GCAM",SUMIFS('GCAM By Region By Sector'!AH:AH,'GCAM By Region By Sector'!$C:$C,$C170,'GCAM By Region By Sector'!$B:$B,$B170)*10^3,SUMIFS('EPS Emissions'!AI:AI,'EPS Emissions'!$D:$D,'BAU Sector &amp; Region Breakout'!$C170,'EPS Emissions'!$C:$C,'BAU Sector &amp; Region Breakout'!$B170))</f>
        <v>14.163406522812316</v>
      </c>
    </row>
    <row r="171" spans="1:34" x14ac:dyDescent="0.35">
      <c r="A171" t="str">
        <f>VLOOKUP(B171,'BAU Global Total'!A$3:C$34,3,FALSE)</f>
        <v>GCAM</v>
      </c>
      <c r="B171" t="s">
        <v>33</v>
      </c>
      <c r="C171" t="s">
        <v>66</v>
      </c>
      <c r="D171" s="2">
        <f>IF($A171="GCAM",SUMIFS('GCAM By Region By Sector'!D:D,'GCAM By Region By Sector'!$C:$C,$C171,'GCAM By Region By Sector'!$B:$B,$B171)*10^3,SUMIFS('EPS Emissions'!E:E,'EPS Emissions'!$D:$D,'BAU Sector &amp; Region Breakout'!$C171,'EPS Emissions'!$C:$C,'BAU Sector &amp; Region Breakout'!$B171))</f>
        <v>4.3819757250000002</v>
      </c>
      <c r="E171" s="2">
        <f>IF($A171="GCAM",SUMIFS('GCAM By Region By Sector'!E:E,'GCAM By Region By Sector'!$C:$C,$C171,'GCAM By Region By Sector'!$B:$B,$B171)*10^3,SUMIFS('EPS Emissions'!F:F,'EPS Emissions'!$D:$D,'BAU Sector &amp; Region Breakout'!$C171,'EPS Emissions'!$C:$C,'BAU Sector &amp; Region Breakout'!$B171))</f>
        <v>4.3289801819999996</v>
      </c>
      <c r="F171" s="2">
        <f>IF($A171="GCAM",SUMIFS('GCAM By Region By Sector'!F:F,'GCAM By Region By Sector'!$C:$C,$C171,'GCAM By Region By Sector'!$B:$B,$B171)*10^3,SUMIFS('EPS Emissions'!G:G,'EPS Emissions'!$D:$D,'BAU Sector &amp; Region Breakout'!$C171,'EPS Emissions'!$C:$C,'BAU Sector &amp; Region Breakout'!$B171))</f>
        <v>4.2759846389999998</v>
      </c>
      <c r="G171" s="2">
        <f>IF($A171="GCAM",SUMIFS('GCAM By Region By Sector'!G:G,'GCAM By Region By Sector'!$C:$C,$C171,'GCAM By Region By Sector'!$B:$B,$B171)*10^3,SUMIFS('EPS Emissions'!H:H,'EPS Emissions'!$D:$D,'BAU Sector &amp; Region Breakout'!$C171,'EPS Emissions'!$C:$C,'BAU Sector &amp; Region Breakout'!$B171))</f>
        <v>4.2229890960000001</v>
      </c>
      <c r="H171" s="2">
        <f>IF($A171="GCAM",SUMIFS('GCAM By Region By Sector'!H:H,'GCAM By Region By Sector'!$C:$C,$C171,'GCAM By Region By Sector'!$B:$B,$B171)*10^3,SUMIFS('EPS Emissions'!I:I,'EPS Emissions'!$D:$D,'BAU Sector &amp; Region Breakout'!$C171,'EPS Emissions'!$C:$C,'BAU Sector &amp; Region Breakout'!$B171))</f>
        <v>4.1699935530000003</v>
      </c>
      <c r="I171" s="2">
        <f>IF($A171="GCAM",SUMIFS('GCAM By Region By Sector'!I:I,'GCAM By Region By Sector'!$C:$C,$C171,'GCAM By Region By Sector'!$B:$B,$B171)*10^3,SUMIFS('EPS Emissions'!J:J,'EPS Emissions'!$D:$D,'BAU Sector &amp; Region Breakout'!$C171,'EPS Emissions'!$C:$C,'BAU Sector &amp; Region Breakout'!$B171))</f>
        <v>4.1169980100000005</v>
      </c>
      <c r="J171" s="2">
        <f>IF($A171="GCAM",SUMIFS('GCAM By Region By Sector'!J:J,'GCAM By Region By Sector'!$C:$C,$C171,'GCAM By Region By Sector'!$B:$B,$B171)*10^3,SUMIFS('EPS Emissions'!K:K,'EPS Emissions'!$D:$D,'BAU Sector &amp; Region Breakout'!$C171,'EPS Emissions'!$C:$C,'BAU Sector &amp; Region Breakout'!$B171))</f>
        <v>4.0781826460000001</v>
      </c>
      <c r="K171" s="2">
        <f>IF($A171="GCAM",SUMIFS('GCAM By Region By Sector'!K:K,'GCAM By Region By Sector'!$C:$C,$C171,'GCAM By Region By Sector'!$B:$B,$B171)*10^3,SUMIFS('EPS Emissions'!L:L,'EPS Emissions'!$D:$D,'BAU Sector &amp; Region Breakout'!$C171,'EPS Emissions'!$C:$C,'BAU Sector &amp; Region Breakout'!$B171))</f>
        <v>4.0393672819999997</v>
      </c>
      <c r="L171" s="2">
        <f>IF($A171="GCAM",SUMIFS('GCAM By Region By Sector'!L:L,'GCAM By Region By Sector'!$C:$C,$C171,'GCAM By Region By Sector'!$B:$B,$B171)*10^3,SUMIFS('EPS Emissions'!M:M,'EPS Emissions'!$D:$D,'BAU Sector &amp; Region Breakout'!$C171,'EPS Emissions'!$C:$C,'BAU Sector &amp; Region Breakout'!$B171))</f>
        <v>4.0005519180000002</v>
      </c>
      <c r="M171" s="2">
        <f>IF($A171="GCAM",SUMIFS('GCAM By Region By Sector'!M:M,'GCAM By Region By Sector'!$C:$C,$C171,'GCAM By Region By Sector'!$B:$B,$B171)*10^3,SUMIFS('EPS Emissions'!N:N,'EPS Emissions'!$D:$D,'BAU Sector &amp; Region Breakout'!$C171,'EPS Emissions'!$C:$C,'BAU Sector &amp; Region Breakout'!$B171))</f>
        <v>3.9617365539999998</v>
      </c>
      <c r="N171" s="2">
        <f>IF($A171="GCAM",SUMIFS('GCAM By Region By Sector'!N:N,'GCAM By Region By Sector'!$C:$C,$C171,'GCAM By Region By Sector'!$B:$B,$B171)*10^3,SUMIFS('EPS Emissions'!O:O,'EPS Emissions'!$D:$D,'BAU Sector &amp; Region Breakout'!$C171,'EPS Emissions'!$C:$C,'BAU Sector &amp; Region Breakout'!$B171))</f>
        <v>3.9229211900000003</v>
      </c>
      <c r="O171" s="2">
        <f>IF($A171="GCAM",SUMIFS('GCAM By Region By Sector'!O:O,'GCAM By Region By Sector'!$C:$C,$C171,'GCAM By Region By Sector'!$B:$B,$B171)*10^3,SUMIFS('EPS Emissions'!P:P,'EPS Emissions'!$D:$D,'BAU Sector &amp; Region Breakout'!$C171,'EPS Emissions'!$C:$C,'BAU Sector &amp; Region Breakout'!$B171))</f>
        <v>3.9021909950000002</v>
      </c>
      <c r="P171" s="2">
        <f>IF($A171="GCAM",SUMIFS('GCAM By Region By Sector'!P:P,'GCAM By Region By Sector'!$C:$C,$C171,'GCAM By Region By Sector'!$B:$B,$B171)*10^3,SUMIFS('EPS Emissions'!Q:Q,'EPS Emissions'!$D:$D,'BAU Sector &amp; Region Breakout'!$C171,'EPS Emissions'!$C:$C,'BAU Sector &amp; Region Breakout'!$B171))</f>
        <v>3.8814608000000002</v>
      </c>
      <c r="Q171" s="2">
        <f>IF($A171="GCAM",SUMIFS('GCAM By Region By Sector'!Q:Q,'GCAM By Region By Sector'!$C:$C,$C171,'GCAM By Region By Sector'!$B:$B,$B171)*10^3,SUMIFS('EPS Emissions'!R:R,'EPS Emissions'!$D:$D,'BAU Sector &amp; Region Breakout'!$C171,'EPS Emissions'!$C:$C,'BAU Sector &amp; Region Breakout'!$B171))</f>
        <v>3.8607306050000005</v>
      </c>
      <c r="R171" s="2">
        <f>IF($A171="GCAM",SUMIFS('GCAM By Region By Sector'!R:R,'GCAM By Region By Sector'!$C:$C,$C171,'GCAM By Region By Sector'!$B:$B,$B171)*10^3,SUMIFS('EPS Emissions'!S:S,'EPS Emissions'!$D:$D,'BAU Sector &amp; Region Breakout'!$C171,'EPS Emissions'!$C:$C,'BAU Sector &amp; Region Breakout'!$B171))</f>
        <v>3.84000041</v>
      </c>
      <c r="S171" s="2">
        <f>IF($A171="GCAM",SUMIFS('GCAM By Region By Sector'!S:S,'GCAM By Region By Sector'!$C:$C,$C171,'GCAM By Region By Sector'!$B:$B,$B171)*10^3,SUMIFS('EPS Emissions'!T:T,'EPS Emissions'!$D:$D,'BAU Sector &amp; Region Breakout'!$C171,'EPS Emissions'!$C:$C,'BAU Sector &amp; Region Breakout'!$B171))</f>
        <v>3.819270215</v>
      </c>
      <c r="T171" s="2">
        <f>IF($A171="GCAM",SUMIFS('GCAM By Region By Sector'!T:T,'GCAM By Region By Sector'!$C:$C,$C171,'GCAM By Region By Sector'!$B:$B,$B171)*10^3,SUMIFS('EPS Emissions'!U:U,'EPS Emissions'!$D:$D,'BAU Sector &amp; Region Breakout'!$C171,'EPS Emissions'!$C:$C,'BAU Sector &amp; Region Breakout'!$B171))</f>
        <v>3.846483359</v>
      </c>
      <c r="U171" s="2">
        <f>IF($A171="GCAM",SUMIFS('GCAM By Region By Sector'!U:U,'GCAM By Region By Sector'!$C:$C,$C171,'GCAM By Region By Sector'!$B:$B,$B171)*10^3,SUMIFS('EPS Emissions'!V:V,'EPS Emissions'!$D:$D,'BAU Sector &amp; Region Breakout'!$C171,'EPS Emissions'!$C:$C,'BAU Sector &amp; Region Breakout'!$B171))</f>
        <v>3.8736965030000001</v>
      </c>
      <c r="V171" s="2">
        <f>IF($A171="GCAM",SUMIFS('GCAM By Region By Sector'!V:V,'GCAM By Region By Sector'!$C:$C,$C171,'GCAM By Region By Sector'!$B:$B,$B171)*10^3,SUMIFS('EPS Emissions'!W:W,'EPS Emissions'!$D:$D,'BAU Sector &amp; Region Breakout'!$C171,'EPS Emissions'!$C:$C,'BAU Sector &amp; Region Breakout'!$B171))</f>
        <v>3.9009096470000002</v>
      </c>
      <c r="W171" s="2">
        <f>IF($A171="GCAM",SUMIFS('GCAM By Region By Sector'!W:W,'GCAM By Region By Sector'!$C:$C,$C171,'GCAM By Region By Sector'!$B:$B,$B171)*10^3,SUMIFS('EPS Emissions'!X:X,'EPS Emissions'!$D:$D,'BAU Sector &amp; Region Breakout'!$C171,'EPS Emissions'!$C:$C,'BAU Sector &amp; Region Breakout'!$B171))</f>
        <v>3.9281227909999998</v>
      </c>
      <c r="X171" s="2">
        <f>IF($A171="GCAM",SUMIFS('GCAM By Region By Sector'!X:X,'GCAM By Region By Sector'!$C:$C,$C171,'GCAM By Region By Sector'!$B:$B,$B171)*10^3,SUMIFS('EPS Emissions'!Y:Y,'EPS Emissions'!$D:$D,'BAU Sector &amp; Region Breakout'!$C171,'EPS Emissions'!$C:$C,'BAU Sector &amp; Region Breakout'!$B171))</f>
        <v>3.9553359349999999</v>
      </c>
      <c r="Y171" s="2">
        <f>IF($A171="GCAM",SUMIFS('GCAM By Region By Sector'!Y:Y,'GCAM By Region By Sector'!$C:$C,$C171,'GCAM By Region By Sector'!$B:$B,$B171)*10^3,SUMIFS('EPS Emissions'!Z:Z,'EPS Emissions'!$D:$D,'BAU Sector &amp; Region Breakout'!$C171,'EPS Emissions'!$C:$C,'BAU Sector &amp; Region Breakout'!$B171))</f>
        <v>3.9827950090000002</v>
      </c>
      <c r="Z171" s="2">
        <f>IF($A171="GCAM",SUMIFS('GCAM By Region By Sector'!Z:Z,'GCAM By Region By Sector'!$C:$C,$C171,'GCAM By Region By Sector'!$B:$B,$B171)*10^3,SUMIFS('EPS Emissions'!AA:AA,'EPS Emissions'!$D:$D,'BAU Sector &amp; Region Breakout'!$C171,'EPS Emissions'!$C:$C,'BAU Sector &amp; Region Breakout'!$B171))</f>
        <v>4.0102540829999995</v>
      </c>
      <c r="AA171" s="2">
        <f>IF($A171="GCAM",SUMIFS('GCAM By Region By Sector'!AA:AA,'GCAM By Region By Sector'!$C:$C,$C171,'GCAM By Region By Sector'!$B:$B,$B171)*10^3,SUMIFS('EPS Emissions'!AB:AB,'EPS Emissions'!$D:$D,'BAU Sector &amp; Region Breakout'!$C171,'EPS Emissions'!$C:$C,'BAU Sector &amp; Region Breakout'!$B171))</f>
        <v>4.0377131569999998</v>
      </c>
      <c r="AB171" s="2">
        <f>IF($A171="GCAM",SUMIFS('GCAM By Region By Sector'!AB:AB,'GCAM By Region By Sector'!$C:$C,$C171,'GCAM By Region By Sector'!$B:$B,$B171)*10^3,SUMIFS('EPS Emissions'!AC:AC,'EPS Emissions'!$D:$D,'BAU Sector &amp; Region Breakout'!$C171,'EPS Emissions'!$C:$C,'BAU Sector &amp; Region Breakout'!$B171))</f>
        <v>4.0651722309999991</v>
      </c>
      <c r="AC171" s="2">
        <f>IF($A171="GCAM",SUMIFS('GCAM By Region By Sector'!AC:AC,'GCAM By Region By Sector'!$C:$C,$C171,'GCAM By Region By Sector'!$B:$B,$B171)*10^3,SUMIFS('EPS Emissions'!AD:AD,'EPS Emissions'!$D:$D,'BAU Sector &amp; Region Breakout'!$C171,'EPS Emissions'!$C:$C,'BAU Sector &amp; Region Breakout'!$B171))</f>
        <v>4.0926313049999994</v>
      </c>
      <c r="AD171" s="2">
        <f>IF($A171="GCAM",SUMIFS('GCAM By Region By Sector'!AD:AD,'GCAM By Region By Sector'!$C:$C,$C171,'GCAM By Region By Sector'!$B:$B,$B171)*10^3,SUMIFS('EPS Emissions'!AE:AE,'EPS Emissions'!$D:$D,'BAU Sector &amp; Region Breakout'!$C171,'EPS Emissions'!$C:$C,'BAU Sector &amp; Region Breakout'!$B171))</f>
        <v>4.1196433009999991</v>
      </c>
      <c r="AE171" s="2">
        <f>IF($A171="GCAM",SUMIFS('GCAM By Region By Sector'!AE:AE,'GCAM By Region By Sector'!$C:$C,$C171,'GCAM By Region By Sector'!$B:$B,$B171)*10^3,SUMIFS('EPS Emissions'!AF:AF,'EPS Emissions'!$D:$D,'BAU Sector &amp; Region Breakout'!$C171,'EPS Emissions'!$C:$C,'BAU Sector &amp; Region Breakout'!$B171))</f>
        <v>4.1466552969999997</v>
      </c>
      <c r="AF171" s="2">
        <f>IF($A171="GCAM",SUMIFS('GCAM By Region By Sector'!AF:AF,'GCAM By Region By Sector'!$C:$C,$C171,'GCAM By Region By Sector'!$B:$B,$B171)*10^3,SUMIFS('EPS Emissions'!AG:AG,'EPS Emissions'!$D:$D,'BAU Sector &amp; Region Breakout'!$C171,'EPS Emissions'!$C:$C,'BAU Sector &amp; Region Breakout'!$B171))</f>
        <v>4.1736672930000003</v>
      </c>
      <c r="AG171" s="2">
        <f>IF($A171="GCAM",SUMIFS('GCAM By Region By Sector'!AG:AG,'GCAM By Region By Sector'!$C:$C,$C171,'GCAM By Region By Sector'!$B:$B,$B171)*10^3,SUMIFS('EPS Emissions'!AH:AH,'EPS Emissions'!$D:$D,'BAU Sector &amp; Region Breakout'!$C171,'EPS Emissions'!$C:$C,'BAU Sector &amp; Region Breakout'!$B171))</f>
        <v>4.2006792890000009</v>
      </c>
      <c r="AH171" s="2">
        <f>IF($A171="GCAM",SUMIFS('GCAM By Region By Sector'!AH:AH,'GCAM By Region By Sector'!$C:$C,$C171,'GCAM By Region By Sector'!$B:$B,$B171)*10^3,SUMIFS('EPS Emissions'!AI:AI,'EPS Emissions'!$D:$D,'BAU Sector &amp; Region Breakout'!$C171,'EPS Emissions'!$C:$C,'BAU Sector &amp; Region Breakout'!$B171))</f>
        <v>4.2276912850000006</v>
      </c>
    </row>
    <row r="172" spans="1:34" x14ac:dyDescent="0.35">
      <c r="A172" t="str">
        <f>VLOOKUP(B172,'BAU Global Total'!A$3:C$34,3,FALSE)</f>
        <v>GCAM</v>
      </c>
      <c r="B172" t="s">
        <v>33</v>
      </c>
      <c r="C172" t="s">
        <v>67</v>
      </c>
      <c r="D172" s="2">
        <f>IF($A172="GCAM",SUMIFS('GCAM By Region By Sector'!D:D,'GCAM By Region By Sector'!$C:$C,$C172,'GCAM By Region By Sector'!$B:$B,$B172)*10^3,SUMIFS('EPS Emissions'!E:E,'EPS Emissions'!$D:$D,'BAU Sector &amp; Region Breakout'!$C172,'EPS Emissions'!$C:$C,'BAU Sector &amp; Region Breakout'!$B172))</f>
        <v>35.903056013446609</v>
      </c>
      <c r="E172" s="2">
        <f>IF($A172="GCAM",SUMIFS('GCAM By Region By Sector'!E:E,'GCAM By Region By Sector'!$C:$C,$C172,'GCAM By Region By Sector'!$B:$B,$B172)*10^3,SUMIFS('EPS Emissions'!F:F,'EPS Emissions'!$D:$D,'BAU Sector &amp; Region Breakout'!$C172,'EPS Emissions'!$C:$C,'BAU Sector &amp; Region Breakout'!$B172))</f>
        <v>35.734336160725547</v>
      </c>
      <c r="F172" s="2">
        <f>IF($A172="GCAM",SUMIFS('GCAM By Region By Sector'!F:F,'GCAM By Region By Sector'!$C:$C,$C172,'GCAM By Region By Sector'!$B:$B,$B172)*10^3,SUMIFS('EPS Emissions'!G:G,'EPS Emissions'!$D:$D,'BAU Sector &amp; Region Breakout'!$C172,'EPS Emissions'!$C:$C,'BAU Sector &amp; Region Breakout'!$B172))</f>
        <v>35.565616308004493</v>
      </c>
      <c r="G172" s="2">
        <f>IF($A172="GCAM",SUMIFS('GCAM By Region By Sector'!G:G,'GCAM By Region By Sector'!$C:$C,$C172,'GCAM By Region By Sector'!$B:$B,$B172)*10^3,SUMIFS('EPS Emissions'!H:H,'EPS Emissions'!$D:$D,'BAU Sector &amp; Region Breakout'!$C172,'EPS Emissions'!$C:$C,'BAU Sector &amp; Region Breakout'!$B172))</f>
        <v>35.396896455283439</v>
      </c>
      <c r="H172" s="2">
        <f>IF($A172="GCAM",SUMIFS('GCAM By Region By Sector'!H:H,'GCAM By Region By Sector'!$C:$C,$C172,'GCAM By Region By Sector'!$B:$B,$B172)*10^3,SUMIFS('EPS Emissions'!I:I,'EPS Emissions'!$D:$D,'BAU Sector &amp; Region Breakout'!$C172,'EPS Emissions'!$C:$C,'BAU Sector &amp; Region Breakout'!$B172))</f>
        <v>35.228176602562385</v>
      </c>
      <c r="I172" s="2">
        <f>IF($A172="GCAM",SUMIFS('GCAM By Region By Sector'!I:I,'GCAM By Region By Sector'!$C:$C,$C172,'GCAM By Region By Sector'!$B:$B,$B172)*10^3,SUMIFS('EPS Emissions'!J:J,'EPS Emissions'!$D:$D,'BAU Sector &amp; Region Breakout'!$C172,'EPS Emissions'!$C:$C,'BAU Sector &amp; Region Breakout'!$B172))</f>
        <v>35.059456749841324</v>
      </c>
      <c r="J172" s="2">
        <f>IF($A172="GCAM",SUMIFS('GCAM By Region By Sector'!J:J,'GCAM By Region By Sector'!$C:$C,$C172,'GCAM By Region By Sector'!$B:$B,$B172)*10^3,SUMIFS('EPS Emissions'!K:K,'EPS Emissions'!$D:$D,'BAU Sector &amp; Region Breakout'!$C172,'EPS Emissions'!$C:$C,'BAU Sector &amp; Region Breakout'!$B172))</f>
        <v>34.557684838932744</v>
      </c>
      <c r="K172" s="2">
        <f>IF($A172="GCAM",SUMIFS('GCAM By Region By Sector'!K:K,'GCAM By Region By Sector'!$C:$C,$C172,'GCAM By Region By Sector'!$B:$B,$B172)*10^3,SUMIFS('EPS Emissions'!L:L,'EPS Emissions'!$D:$D,'BAU Sector &amp; Region Breakout'!$C172,'EPS Emissions'!$C:$C,'BAU Sector &amp; Region Breakout'!$B172))</f>
        <v>34.055912928024156</v>
      </c>
      <c r="L172" s="2">
        <f>IF($A172="GCAM",SUMIFS('GCAM By Region By Sector'!L:L,'GCAM By Region By Sector'!$C:$C,$C172,'GCAM By Region By Sector'!$B:$B,$B172)*10^3,SUMIFS('EPS Emissions'!M:M,'EPS Emissions'!$D:$D,'BAU Sector &amp; Region Breakout'!$C172,'EPS Emissions'!$C:$C,'BAU Sector &amp; Region Breakout'!$B172))</f>
        <v>33.554141017115576</v>
      </c>
      <c r="M172" s="2">
        <f>IF($A172="GCAM",SUMIFS('GCAM By Region By Sector'!M:M,'GCAM By Region By Sector'!$C:$C,$C172,'GCAM By Region By Sector'!$B:$B,$B172)*10^3,SUMIFS('EPS Emissions'!N:N,'EPS Emissions'!$D:$D,'BAU Sector &amp; Region Breakout'!$C172,'EPS Emissions'!$C:$C,'BAU Sector &amp; Region Breakout'!$B172))</f>
        <v>33.052369106206996</v>
      </c>
      <c r="N172" s="2">
        <f>IF($A172="GCAM",SUMIFS('GCAM By Region By Sector'!N:N,'GCAM By Region By Sector'!$C:$C,$C172,'GCAM By Region By Sector'!$B:$B,$B172)*10^3,SUMIFS('EPS Emissions'!O:O,'EPS Emissions'!$D:$D,'BAU Sector &amp; Region Breakout'!$C172,'EPS Emissions'!$C:$C,'BAU Sector &amp; Region Breakout'!$B172))</f>
        <v>32.550597195298408</v>
      </c>
      <c r="O172" s="2">
        <f>IF($A172="GCAM",SUMIFS('GCAM By Region By Sector'!O:O,'GCAM By Region By Sector'!$C:$C,$C172,'GCAM By Region By Sector'!$B:$B,$B172)*10^3,SUMIFS('EPS Emissions'!P:P,'EPS Emissions'!$D:$D,'BAU Sector &amp; Region Breakout'!$C172,'EPS Emissions'!$C:$C,'BAU Sector &amp; Region Breakout'!$B172))</f>
        <v>31.99179784904134</v>
      </c>
      <c r="P172" s="2">
        <f>IF($A172="GCAM",SUMIFS('GCAM By Region By Sector'!P:P,'GCAM By Region By Sector'!$C:$C,$C172,'GCAM By Region By Sector'!$B:$B,$B172)*10^3,SUMIFS('EPS Emissions'!Q:Q,'EPS Emissions'!$D:$D,'BAU Sector &amp; Region Breakout'!$C172,'EPS Emissions'!$C:$C,'BAU Sector &amp; Region Breakout'!$B172))</f>
        <v>31.432998502784269</v>
      </c>
      <c r="Q172" s="2">
        <f>IF($A172="GCAM",SUMIFS('GCAM By Region By Sector'!Q:Q,'GCAM By Region By Sector'!$C:$C,$C172,'GCAM By Region By Sector'!$B:$B,$B172)*10^3,SUMIFS('EPS Emissions'!R:R,'EPS Emissions'!$D:$D,'BAU Sector &amp; Region Breakout'!$C172,'EPS Emissions'!$C:$C,'BAU Sector &amp; Region Breakout'!$B172))</f>
        <v>30.874199156527201</v>
      </c>
      <c r="R172" s="2">
        <f>IF($A172="GCAM",SUMIFS('GCAM By Region By Sector'!R:R,'GCAM By Region By Sector'!$C:$C,$C172,'GCAM By Region By Sector'!$B:$B,$B172)*10^3,SUMIFS('EPS Emissions'!S:S,'EPS Emissions'!$D:$D,'BAU Sector &amp; Region Breakout'!$C172,'EPS Emissions'!$C:$C,'BAU Sector &amp; Region Breakout'!$B172))</f>
        <v>30.315399810270137</v>
      </c>
      <c r="S172" s="2">
        <f>IF($A172="GCAM",SUMIFS('GCAM By Region By Sector'!S:S,'GCAM By Region By Sector'!$C:$C,$C172,'GCAM By Region By Sector'!$B:$B,$B172)*10^3,SUMIFS('EPS Emissions'!T:T,'EPS Emissions'!$D:$D,'BAU Sector &amp; Region Breakout'!$C172,'EPS Emissions'!$C:$C,'BAU Sector &amp; Region Breakout'!$B172))</f>
        <v>29.756600464013065</v>
      </c>
      <c r="T172" s="2">
        <f>IF($A172="GCAM",SUMIFS('GCAM By Region By Sector'!T:T,'GCAM By Region By Sector'!$C:$C,$C172,'GCAM By Region By Sector'!$B:$B,$B172)*10^3,SUMIFS('EPS Emissions'!U:U,'EPS Emissions'!$D:$D,'BAU Sector &amp; Region Breakout'!$C172,'EPS Emissions'!$C:$C,'BAU Sector &amp; Region Breakout'!$B172))</f>
        <v>29.262179509375404</v>
      </c>
      <c r="U172" s="2">
        <f>IF($A172="GCAM",SUMIFS('GCAM By Region By Sector'!U:U,'GCAM By Region By Sector'!$C:$C,$C172,'GCAM By Region By Sector'!$B:$B,$B172)*10^3,SUMIFS('EPS Emissions'!V:V,'EPS Emissions'!$D:$D,'BAU Sector &amp; Region Breakout'!$C172,'EPS Emissions'!$C:$C,'BAU Sector &amp; Region Breakout'!$B172))</f>
        <v>28.767758554737739</v>
      </c>
      <c r="V172" s="2">
        <f>IF($A172="GCAM",SUMIFS('GCAM By Region By Sector'!V:V,'GCAM By Region By Sector'!$C:$C,$C172,'GCAM By Region By Sector'!$B:$B,$B172)*10^3,SUMIFS('EPS Emissions'!W:W,'EPS Emissions'!$D:$D,'BAU Sector &amp; Region Breakout'!$C172,'EPS Emissions'!$C:$C,'BAU Sector &amp; Region Breakout'!$B172))</f>
        <v>28.273337600100078</v>
      </c>
      <c r="W172" s="2">
        <f>IF($A172="GCAM",SUMIFS('GCAM By Region By Sector'!W:W,'GCAM By Region By Sector'!$C:$C,$C172,'GCAM By Region By Sector'!$B:$B,$B172)*10^3,SUMIFS('EPS Emissions'!X:X,'EPS Emissions'!$D:$D,'BAU Sector &amp; Region Breakout'!$C172,'EPS Emissions'!$C:$C,'BAU Sector &amp; Region Breakout'!$B172))</f>
        <v>27.778916645462413</v>
      </c>
      <c r="X172" s="2">
        <f>IF($A172="GCAM",SUMIFS('GCAM By Region By Sector'!X:X,'GCAM By Region By Sector'!$C:$C,$C172,'GCAM By Region By Sector'!$B:$B,$B172)*10^3,SUMIFS('EPS Emissions'!Y:Y,'EPS Emissions'!$D:$D,'BAU Sector &amp; Region Breakout'!$C172,'EPS Emissions'!$C:$C,'BAU Sector &amp; Region Breakout'!$B172))</f>
        <v>27.284495690824752</v>
      </c>
      <c r="Y172" s="2">
        <f>IF($A172="GCAM",SUMIFS('GCAM By Region By Sector'!Y:Y,'GCAM By Region By Sector'!$C:$C,$C172,'GCAM By Region By Sector'!$B:$B,$B172)*10^3,SUMIFS('EPS Emissions'!Z:Z,'EPS Emissions'!$D:$D,'BAU Sector &amp; Region Breakout'!$C172,'EPS Emissions'!$C:$C,'BAU Sector &amp; Region Breakout'!$B172))</f>
        <v>27.039030009580777</v>
      </c>
      <c r="Z172" s="2">
        <f>IF($A172="GCAM",SUMIFS('GCAM By Region By Sector'!Z:Z,'GCAM By Region By Sector'!$C:$C,$C172,'GCAM By Region By Sector'!$B:$B,$B172)*10^3,SUMIFS('EPS Emissions'!AA:AA,'EPS Emissions'!$D:$D,'BAU Sector &amp; Region Breakout'!$C172,'EPS Emissions'!$C:$C,'BAU Sector &amp; Region Breakout'!$B172))</f>
        <v>26.793564328336799</v>
      </c>
      <c r="AA172" s="2">
        <f>IF($A172="GCAM",SUMIFS('GCAM By Region By Sector'!AA:AA,'GCAM By Region By Sector'!$C:$C,$C172,'GCAM By Region By Sector'!$B:$B,$B172)*10^3,SUMIFS('EPS Emissions'!AB:AB,'EPS Emissions'!$D:$D,'BAU Sector &amp; Region Breakout'!$C172,'EPS Emissions'!$C:$C,'BAU Sector &amp; Region Breakout'!$B172))</f>
        <v>26.548098647092825</v>
      </c>
      <c r="AB172" s="2">
        <f>IF($A172="GCAM",SUMIFS('GCAM By Region By Sector'!AB:AB,'GCAM By Region By Sector'!$C:$C,$C172,'GCAM By Region By Sector'!$B:$B,$B172)*10^3,SUMIFS('EPS Emissions'!AC:AC,'EPS Emissions'!$D:$D,'BAU Sector &amp; Region Breakout'!$C172,'EPS Emissions'!$C:$C,'BAU Sector &amp; Region Breakout'!$B172))</f>
        <v>26.302632965848851</v>
      </c>
      <c r="AC172" s="2">
        <f>IF($A172="GCAM",SUMIFS('GCAM By Region By Sector'!AC:AC,'GCAM By Region By Sector'!$C:$C,$C172,'GCAM By Region By Sector'!$B:$B,$B172)*10^3,SUMIFS('EPS Emissions'!AD:AD,'EPS Emissions'!$D:$D,'BAU Sector &amp; Region Breakout'!$C172,'EPS Emissions'!$C:$C,'BAU Sector &amp; Region Breakout'!$B172))</f>
        <v>26.057167284604876</v>
      </c>
      <c r="AD172" s="2">
        <f>IF($A172="GCAM",SUMIFS('GCAM By Region By Sector'!AD:AD,'GCAM By Region By Sector'!$C:$C,$C172,'GCAM By Region By Sector'!$B:$B,$B172)*10^3,SUMIFS('EPS Emissions'!AE:AE,'EPS Emissions'!$D:$D,'BAU Sector &amp; Region Breakout'!$C172,'EPS Emissions'!$C:$C,'BAU Sector &amp; Region Breakout'!$B172))</f>
        <v>25.817959364983508</v>
      </c>
      <c r="AE172" s="2">
        <f>IF($A172="GCAM",SUMIFS('GCAM By Region By Sector'!AE:AE,'GCAM By Region By Sector'!$C:$C,$C172,'GCAM By Region By Sector'!$B:$B,$B172)*10^3,SUMIFS('EPS Emissions'!AF:AF,'EPS Emissions'!$D:$D,'BAU Sector &amp; Region Breakout'!$C172,'EPS Emissions'!$C:$C,'BAU Sector &amp; Region Breakout'!$B172))</f>
        <v>25.578751445362144</v>
      </c>
      <c r="AF172" s="2">
        <f>IF($A172="GCAM",SUMIFS('GCAM By Region By Sector'!AF:AF,'GCAM By Region By Sector'!$C:$C,$C172,'GCAM By Region By Sector'!$B:$B,$B172)*10^3,SUMIFS('EPS Emissions'!AG:AG,'EPS Emissions'!$D:$D,'BAU Sector &amp; Region Breakout'!$C172,'EPS Emissions'!$C:$C,'BAU Sector &amp; Region Breakout'!$B172))</f>
        <v>25.33954352574078</v>
      </c>
      <c r="AG172" s="2">
        <f>IF($A172="GCAM",SUMIFS('GCAM By Region By Sector'!AG:AG,'GCAM By Region By Sector'!$C:$C,$C172,'GCAM By Region By Sector'!$B:$B,$B172)*10^3,SUMIFS('EPS Emissions'!AH:AH,'EPS Emissions'!$D:$D,'BAU Sector &amp; Region Breakout'!$C172,'EPS Emissions'!$C:$C,'BAU Sector &amp; Region Breakout'!$B172))</f>
        <v>25.100335606119412</v>
      </c>
      <c r="AH172" s="2">
        <f>IF($A172="GCAM",SUMIFS('GCAM By Region By Sector'!AH:AH,'GCAM By Region By Sector'!$C:$C,$C172,'GCAM By Region By Sector'!$B:$B,$B172)*10^3,SUMIFS('EPS Emissions'!AI:AI,'EPS Emissions'!$D:$D,'BAU Sector &amp; Region Breakout'!$C172,'EPS Emissions'!$C:$C,'BAU Sector &amp; Region Breakout'!$B172))</f>
        <v>24.861127686498047</v>
      </c>
    </row>
    <row r="173" spans="1:34" x14ac:dyDescent="0.35">
      <c r="A173" t="str">
        <f>VLOOKUP(B173,'BAU Global Total'!A$3:C$34,3,FALSE)</f>
        <v>GCAM</v>
      </c>
      <c r="B173" t="s">
        <v>33</v>
      </c>
      <c r="C173" t="s">
        <v>68</v>
      </c>
      <c r="D173" s="2">
        <f>IF($A173="GCAM",SUMIFS('GCAM By Region By Sector'!D:D,'GCAM By Region By Sector'!$C:$C,$C173,'GCAM By Region By Sector'!$B:$B,$B173)*10^3,SUMIFS('EPS Emissions'!E:E,'EPS Emissions'!$D:$D,'BAU Sector &amp; Region Breakout'!$C173,'EPS Emissions'!$C:$C,'BAU Sector &amp; Region Breakout'!$B173))</f>
        <v>0.44017471598000002</v>
      </c>
      <c r="E173" s="2">
        <f>IF($A173="GCAM",SUMIFS('GCAM By Region By Sector'!E:E,'GCAM By Region By Sector'!$C:$C,$C173,'GCAM By Region By Sector'!$B:$B,$B173)*10^3,SUMIFS('EPS Emissions'!F:F,'EPS Emissions'!$D:$D,'BAU Sector &amp; Region Breakout'!$C173,'EPS Emissions'!$C:$C,'BAU Sector &amp; Region Breakout'!$B173))</f>
        <v>0.440564909856</v>
      </c>
      <c r="F173" s="2">
        <f>IF($A173="GCAM",SUMIFS('GCAM By Region By Sector'!F:F,'GCAM By Region By Sector'!$C:$C,$C173,'GCAM By Region By Sector'!$B:$B,$B173)*10^3,SUMIFS('EPS Emissions'!G:G,'EPS Emissions'!$D:$D,'BAU Sector &amp; Region Breakout'!$C173,'EPS Emissions'!$C:$C,'BAU Sector &amp; Region Breakout'!$B173))</f>
        <v>0.44095510373200003</v>
      </c>
      <c r="G173" s="2">
        <f>IF($A173="GCAM",SUMIFS('GCAM By Region By Sector'!G:G,'GCAM By Region By Sector'!$C:$C,$C173,'GCAM By Region By Sector'!$B:$B,$B173)*10^3,SUMIFS('EPS Emissions'!H:H,'EPS Emissions'!$D:$D,'BAU Sector &amp; Region Breakout'!$C173,'EPS Emissions'!$C:$C,'BAU Sector &amp; Region Breakout'!$B173))</f>
        <v>0.44134529760800001</v>
      </c>
      <c r="H173" s="2">
        <f>IF($A173="GCAM",SUMIFS('GCAM By Region By Sector'!H:H,'GCAM By Region By Sector'!$C:$C,$C173,'GCAM By Region By Sector'!$B:$B,$B173)*10^3,SUMIFS('EPS Emissions'!I:I,'EPS Emissions'!$D:$D,'BAU Sector &amp; Region Breakout'!$C173,'EPS Emissions'!$C:$C,'BAU Sector &amp; Region Breakout'!$B173))</f>
        <v>0.44173549148399999</v>
      </c>
      <c r="I173" s="2">
        <f>IF($A173="GCAM",SUMIFS('GCAM By Region By Sector'!I:I,'GCAM By Region By Sector'!$C:$C,$C173,'GCAM By Region By Sector'!$B:$B,$B173)*10^3,SUMIFS('EPS Emissions'!J:J,'EPS Emissions'!$D:$D,'BAU Sector &amp; Region Breakout'!$C173,'EPS Emissions'!$C:$C,'BAU Sector &amp; Region Breakout'!$B173))</f>
        <v>0.44212568536000002</v>
      </c>
      <c r="J173" s="2">
        <f>IF($A173="GCAM",SUMIFS('GCAM By Region By Sector'!J:J,'GCAM By Region By Sector'!$C:$C,$C173,'GCAM By Region By Sector'!$B:$B,$B173)*10^3,SUMIFS('EPS Emissions'!K:K,'EPS Emissions'!$D:$D,'BAU Sector &amp; Region Breakout'!$C173,'EPS Emissions'!$C:$C,'BAU Sector &amp; Region Breakout'!$B173))</f>
        <v>0.43972495684799928</v>
      </c>
      <c r="K173" s="2">
        <f>IF($A173="GCAM",SUMIFS('GCAM By Region By Sector'!K:K,'GCAM By Region By Sector'!$C:$C,$C173,'GCAM By Region By Sector'!$B:$B,$B173)*10^3,SUMIFS('EPS Emissions'!L:L,'EPS Emissions'!$D:$D,'BAU Sector &amp; Region Breakout'!$C173,'EPS Emissions'!$C:$C,'BAU Sector &amp; Region Breakout'!$B173))</f>
        <v>0.43732422833599854</v>
      </c>
      <c r="L173" s="2">
        <f>IF($A173="GCAM",SUMIFS('GCAM By Region By Sector'!L:L,'GCAM By Region By Sector'!$C:$C,$C173,'GCAM By Region By Sector'!$B:$B,$B173)*10^3,SUMIFS('EPS Emissions'!M:M,'EPS Emissions'!$D:$D,'BAU Sector &amp; Region Breakout'!$C173,'EPS Emissions'!$C:$C,'BAU Sector &amp; Region Breakout'!$B173))</f>
        <v>0.43492349982399775</v>
      </c>
      <c r="M173" s="2">
        <f>IF($A173="GCAM",SUMIFS('GCAM By Region By Sector'!M:M,'GCAM By Region By Sector'!$C:$C,$C173,'GCAM By Region By Sector'!$B:$B,$B173)*10^3,SUMIFS('EPS Emissions'!N:N,'EPS Emissions'!$D:$D,'BAU Sector &amp; Region Breakout'!$C173,'EPS Emissions'!$C:$C,'BAU Sector &amp; Region Breakout'!$B173))</f>
        <v>0.43252277131199701</v>
      </c>
      <c r="N173" s="2">
        <f>IF($A173="GCAM",SUMIFS('GCAM By Region By Sector'!N:N,'GCAM By Region By Sector'!$C:$C,$C173,'GCAM By Region By Sector'!$B:$B,$B173)*10^3,SUMIFS('EPS Emissions'!O:O,'EPS Emissions'!$D:$D,'BAU Sector &amp; Region Breakout'!$C173,'EPS Emissions'!$C:$C,'BAU Sector &amp; Region Breakout'!$B173))</f>
        <v>0.43012204279999633</v>
      </c>
      <c r="O173" s="2">
        <f>IF($A173="GCAM",SUMIFS('GCAM By Region By Sector'!O:O,'GCAM By Region By Sector'!$C:$C,$C173,'GCAM By Region By Sector'!$B:$B,$B173)*10^3,SUMIFS('EPS Emissions'!P:P,'EPS Emissions'!$D:$D,'BAU Sector &amp; Region Breakout'!$C173,'EPS Emissions'!$C:$C,'BAU Sector &amp; Region Breakout'!$B173))</f>
        <v>0.42925479487999707</v>
      </c>
      <c r="P173" s="2">
        <f>IF($A173="GCAM",SUMIFS('GCAM By Region By Sector'!P:P,'GCAM By Region By Sector'!$C:$C,$C173,'GCAM By Region By Sector'!$B:$B,$B173)*10^3,SUMIFS('EPS Emissions'!Q:Q,'EPS Emissions'!$D:$D,'BAU Sector &amp; Region Breakout'!$C173,'EPS Emissions'!$C:$C,'BAU Sector &amp; Region Breakout'!$B173))</f>
        <v>0.42838754695999781</v>
      </c>
      <c r="Q173" s="2">
        <f>IF($A173="GCAM",SUMIFS('GCAM By Region By Sector'!Q:Q,'GCAM By Region By Sector'!$C:$C,$C173,'GCAM By Region By Sector'!$B:$B,$B173)*10^3,SUMIFS('EPS Emissions'!R:R,'EPS Emissions'!$D:$D,'BAU Sector &amp; Region Breakout'!$C173,'EPS Emissions'!$C:$C,'BAU Sector &amp; Region Breakout'!$B173))</f>
        <v>0.4275202990399985</v>
      </c>
      <c r="R173" s="2">
        <f>IF($A173="GCAM",SUMIFS('GCAM By Region By Sector'!R:R,'GCAM By Region By Sector'!$C:$C,$C173,'GCAM By Region By Sector'!$B:$B,$B173)*10^3,SUMIFS('EPS Emissions'!S:S,'EPS Emissions'!$D:$D,'BAU Sector &amp; Region Breakout'!$C173,'EPS Emissions'!$C:$C,'BAU Sector &amp; Region Breakout'!$B173))</f>
        <v>0.42665305111999929</v>
      </c>
      <c r="S173" s="2">
        <f>IF($A173="GCAM",SUMIFS('GCAM By Region By Sector'!S:S,'GCAM By Region By Sector'!$C:$C,$C173,'GCAM By Region By Sector'!$B:$B,$B173)*10^3,SUMIFS('EPS Emissions'!T:T,'EPS Emissions'!$D:$D,'BAU Sector &amp; Region Breakout'!$C173,'EPS Emissions'!$C:$C,'BAU Sector &amp; Region Breakout'!$B173))</f>
        <v>0.42578580320000003</v>
      </c>
      <c r="T173" s="2">
        <f>IF($A173="GCAM",SUMIFS('GCAM By Region By Sector'!T:T,'GCAM By Region By Sector'!$C:$C,$C173,'GCAM By Region By Sector'!$B:$B,$B173)*10^3,SUMIFS('EPS Emissions'!U:U,'EPS Emissions'!$D:$D,'BAU Sector &amp; Region Breakout'!$C173,'EPS Emissions'!$C:$C,'BAU Sector &amp; Region Breakout'!$B173))</f>
        <v>0.42653382785600003</v>
      </c>
      <c r="U173" s="2">
        <f>IF($A173="GCAM",SUMIFS('GCAM By Region By Sector'!U:U,'GCAM By Region By Sector'!$C:$C,$C173,'GCAM By Region By Sector'!$B:$B,$B173)*10^3,SUMIFS('EPS Emissions'!V:V,'EPS Emissions'!$D:$D,'BAU Sector &amp; Region Breakout'!$C173,'EPS Emissions'!$C:$C,'BAU Sector &amp; Region Breakout'!$B173))</f>
        <v>0.42728185251200002</v>
      </c>
      <c r="V173" s="2">
        <f>IF($A173="GCAM",SUMIFS('GCAM By Region By Sector'!V:V,'GCAM By Region By Sector'!$C:$C,$C173,'GCAM By Region By Sector'!$B:$B,$B173)*10^3,SUMIFS('EPS Emissions'!W:W,'EPS Emissions'!$D:$D,'BAU Sector &amp; Region Breakout'!$C173,'EPS Emissions'!$C:$C,'BAU Sector &amp; Region Breakout'!$B173))</f>
        <v>0.42802987716800006</v>
      </c>
      <c r="W173" s="2">
        <f>IF($A173="GCAM",SUMIFS('GCAM By Region By Sector'!W:W,'GCAM By Region By Sector'!$C:$C,$C173,'GCAM By Region By Sector'!$B:$B,$B173)*10^3,SUMIFS('EPS Emissions'!X:X,'EPS Emissions'!$D:$D,'BAU Sector &amp; Region Breakout'!$C173,'EPS Emissions'!$C:$C,'BAU Sector &amp; Region Breakout'!$B173))</f>
        <v>0.428777901824</v>
      </c>
      <c r="X173" s="2">
        <f>IF($A173="GCAM",SUMIFS('GCAM By Region By Sector'!X:X,'GCAM By Region By Sector'!$C:$C,$C173,'GCAM By Region By Sector'!$B:$B,$B173)*10^3,SUMIFS('EPS Emissions'!Y:Y,'EPS Emissions'!$D:$D,'BAU Sector &amp; Region Breakout'!$C173,'EPS Emissions'!$C:$C,'BAU Sector &amp; Region Breakout'!$B173))</f>
        <v>0.42952592648000004</v>
      </c>
      <c r="Y173" s="2">
        <f>IF($A173="GCAM",SUMIFS('GCAM By Region By Sector'!Y:Y,'GCAM By Region By Sector'!$C:$C,$C173,'GCAM By Region By Sector'!$B:$B,$B173)*10^3,SUMIFS('EPS Emissions'!Z:Z,'EPS Emissions'!$D:$D,'BAU Sector &amp; Region Breakout'!$C173,'EPS Emissions'!$C:$C,'BAU Sector &amp; Region Breakout'!$B173))</f>
        <v>0.43131774448000004</v>
      </c>
      <c r="Z173" s="2">
        <f>IF($A173="GCAM",SUMIFS('GCAM By Region By Sector'!Z:Z,'GCAM By Region By Sector'!$C:$C,$C173,'GCAM By Region By Sector'!$B:$B,$B173)*10^3,SUMIFS('EPS Emissions'!AA:AA,'EPS Emissions'!$D:$D,'BAU Sector &amp; Region Breakout'!$C173,'EPS Emissions'!$C:$C,'BAU Sector &amp; Region Breakout'!$B173))</f>
        <v>0.43310956247999999</v>
      </c>
      <c r="AA173" s="2">
        <f>IF($A173="GCAM",SUMIFS('GCAM By Region By Sector'!AA:AA,'GCAM By Region By Sector'!$C:$C,$C173,'GCAM By Region By Sector'!$B:$B,$B173)*10^3,SUMIFS('EPS Emissions'!AB:AB,'EPS Emissions'!$D:$D,'BAU Sector &amp; Region Breakout'!$C173,'EPS Emissions'!$C:$C,'BAU Sector &amp; Region Breakout'!$B173))</f>
        <v>0.43490138047999999</v>
      </c>
      <c r="AB173" s="2">
        <f>IF($A173="GCAM",SUMIFS('GCAM By Region By Sector'!AB:AB,'GCAM By Region By Sector'!$C:$C,$C173,'GCAM By Region By Sector'!$B:$B,$B173)*10^3,SUMIFS('EPS Emissions'!AC:AC,'EPS Emissions'!$D:$D,'BAU Sector &amp; Region Breakout'!$C173,'EPS Emissions'!$C:$C,'BAU Sector &amp; Region Breakout'!$B173))</f>
        <v>0.43669319847999999</v>
      </c>
      <c r="AC173" s="2">
        <f>IF($A173="GCAM",SUMIFS('GCAM By Region By Sector'!AC:AC,'GCAM By Region By Sector'!$C:$C,$C173,'GCAM By Region By Sector'!$B:$B,$B173)*10^3,SUMIFS('EPS Emissions'!AD:AD,'EPS Emissions'!$D:$D,'BAU Sector &amp; Region Breakout'!$C173,'EPS Emissions'!$C:$C,'BAU Sector &amp; Region Breakout'!$B173))</f>
        <v>0.43848501647999999</v>
      </c>
      <c r="AD173" s="2">
        <f>IF($A173="GCAM",SUMIFS('GCAM By Region By Sector'!AD:AD,'GCAM By Region By Sector'!$C:$C,$C173,'GCAM By Region By Sector'!$B:$B,$B173)*10^3,SUMIFS('EPS Emissions'!AE:AE,'EPS Emissions'!$D:$D,'BAU Sector &amp; Region Breakout'!$C173,'EPS Emissions'!$C:$C,'BAU Sector &amp; Region Breakout'!$B173))</f>
        <v>0.44071916672</v>
      </c>
      <c r="AE173" s="2">
        <f>IF($A173="GCAM",SUMIFS('GCAM By Region By Sector'!AE:AE,'GCAM By Region By Sector'!$C:$C,$C173,'GCAM By Region By Sector'!$B:$B,$B173)*10^3,SUMIFS('EPS Emissions'!AF:AF,'EPS Emissions'!$D:$D,'BAU Sector &amp; Region Breakout'!$C173,'EPS Emissions'!$C:$C,'BAU Sector &amp; Region Breakout'!$B173))</f>
        <v>0.44295331696000001</v>
      </c>
      <c r="AF173" s="2">
        <f>IF($A173="GCAM",SUMIFS('GCAM By Region By Sector'!AF:AF,'GCAM By Region By Sector'!$C:$C,$C173,'GCAM By Region By Sector'!$B:$B,$B173)*10^3,SUMIFS('EPS Emissions'!AG:AG,'EPS Emissions'!$D:$D,'BAU Sector &amp; Region Breakout'!$C173,'EPS Emissions'!$C:$C,'BAU Sector &amp; Region Breakout'!$B173))</f>
        <v>0.44518746719999996</v>
      </c>
      <c r="AG173" s="2">
        <f>IF($A173="GCAM",SUMIFS('GCAM By Region By Sector'!AG:AG,'GCAM By Region By Sector'!$C:$C,$C173,'GCAM By Region By Sector'!$B:$B,$B173)*10^3,SUMIFS('EPS Emissions'!AH:AH,'EPS Emissions'!$D:$D,'BAU Sector &amp; Region Breakout'!$C173,'EPS Emissions'!$C:$C,'BAU Sector &amp; Region Breakout'!$B173))</f>
        <v>0.44742161743999997</v>
      </c>
      <c r="AH173" s="2">
        <f>IF($A173="GCAM",SUMIFS('GCAM By Region By Sector'!AH:AH,'GCAM By Region By Sector'!$C:$C,$C173,'GCAM By Region By Sector'!$B:$B,$B173)*10^3,SUMIFS('EPS Emissions'!AI:AI,'EPS Emissions'!$D:$D,'BAU Sector &amp; Region Breakout'!$C173,'EPS Emissions'!$C:$C,'BAU Sector &amp; Region Breakout'!$B173))</f>
        <v>0.44965576767999998</v>
      </c>
    </row>
    <row r="174" spans="1:34" x14ac:dyDescent="0.35">
      <c r="A174" t="str">
        <f>VLOOKUP(B174,'BAU Global Total'!A$3:C$34,3,FALSE)</f>
        <v>GCAM</v>
      </c>
      <c r="B174" t="s">
        <v>33</v>
      </c>
      <c r="C174" t="s">
        <v>69</v>
      </c>
      <c r="D174" s="2">
        <f>IF($A174="GCAM",SUMIFS('GCAM By Region By Sector'!D:D,'GCAM By Region By Sector'!$C:$C,$C174,'GCAM By Region By Sector'!$B:$B,$B174)*10^3,SUMIFS('EPS Emissions'!E:E,'EPS Emissions'!$D:$D,'BAU Sector &amp; Region Breakout'!$C174,'EPS Emissions'!$C:$C,'BAU Sector &amp; Region Breakout'!$B174))</f>
        <v>0</v>
      </c>
      <c r="E174" s="2">
        <f>IF($A174="GCAM",SUMIFS('GCAM By Region By Sector'!E:E,'GCAM By Region By Sector'!$C:$C,$C174,'GCAM By Region By Sector'!$B:$B,$B174)*10^3,SUMIFS('EPS Emissions'!F:F,'EPS Emissions'!$D:$D,'BAU Sector &amp; Region Breakout'!$C174,'EPS Emissions'!$C:$C,'BAU Sector &amp; Region Breakout'!$B174))</f>
        <v>0</v>
      </c>
      <c r="F174" s="2">
        <f>IF($A174="GCAM",SUMIFS('GCAM By Region By Sector'!F:F,'GCAM By Region By Sector'!$C:$C,$C174,'GCAM By Region By Sector'!$B:$B,$B174)*10^3,SUMIFS('EPS Emissions'!G:G,'EPS Emissions'!$D:$D,'BAU Sector &amp; Region Breakout'!$C174,'EPS Emissions'!$C:$C,'BAU Sector &amp; Region Breakout'!$B174))</f>
        <v>0</v>
      </c>
      <c r="G174" s="2">
        <f>IF($A174="GCAM",SUMIFS('GCAM By Region By Sector'!G:G,'GCAM By Region By Sector'!$C:$C,$C174,'GCAM By Region By Sector'!$B:$B,$B174)*10^3,SUMIFS('EPS Emissions'!H:H,'EPS Emissions'!$D:$D,'BAU Sector &amp; Region Breakout'!$C174,'EPS Emissions'!$C:$C,'BAU Sector &amp; Region Breakout'!$B174))</f>
        <v>0</v>
      </c>
      <c r="H174" s="2">
        <f>IF($A174="GCAM",SUMIFS('GCAM By Region By Sector'!H:H,'GCAM By Region By Sector'!$C:$C,$C174,'GCAM By Region By Sector'!$B:$B,$B174)*10^3,SUMIFS('EPS Emissions'!I:I,'EPS Emissions'!$D:$D,'BAU Sector &amp; Region Breakout'!$C174,'EPS Emissions'!$C:$C,'BAU Sector &amp; Region Breakout'!$B174))</f>
        <v>0</v>
      </c>
      <c r="I174" s="2">
        <f>IF($A174="GCAM",SUMIFS('GCAM By Region By Sector'!I:I,'GCAM By Region By Sector'!$C:$C,$C174,'GCAM By Region By Sector'!$B:$B,$B174)*10^3,SUMIFS('EPS Emissions'!J:J,'EPS Emissions'!$D:$D,'BAU Sector &amp; Region Breakout'!$C174,'EPS Emissions'!$C:$C,'BAU Sector &amp; Region Breakout'!$B174))</f>
        <v>0</v>
      </c>
      <c r="J174" s="2">
        <f>IF($A174="GCAM",SUMIFS('GCAM By Region By Sector'!J:J,'GCAM By Region By Sector'!$C:$C,$C174,'GCAM By Region By Sector'!$B:$B,$B174)*10^3,SUMIFS('EPS Emissions'!K:K,'EPS Emissions'!$D:$D,'BAU Sector &amp; Region Breakout'!$C174,'EPS Emissions'!$C:$C,'BAU Sector &amp; Region Breakout'!$B174))</f>
        <v>0</v>
      </c>
      <c r="K174" s="2">
        <f>IF($A174="GCAM",SUMIFS('GCAM By Region By Sector'!K:K,'GCAM By Region By Sector'!$C:$C,$C174,'GCAM By Region By Sector'!$B:$B,$B174)*10^3,SUMIFS('EPS Emissions'!L:L,'EPS Emissions'!$D:$D,'BAU Sector &amp; Region Breakout'!$C174,'EPS Emissions'!$C:$C,'BAU Sector &amp; Region Breakout'!$B174))</f>
        <v>0</v>
      </c>
      <c r="L174" s="2">
        <f>IF($A174="GCAM",SUMIFS('GCAM By Region By Sector'!L:L,'GCAM By Region By Sector'!$C:$C,$C174,'GCAM By Region By Sector'!$B:$B,$B174)*10^3,SUMIFS('EPS Emissions'!M:M,'EPS Emissions'!$D:$D,'BAU Sector &amp; Region Breakout'!$C174,'EPS Emissions'!$C:$C,'BAU Sector &amp; Region Breakout'!$B174))</f>
        <v>0</v>
      </c>
      <c r="M174" s="2">
        <f>IF($A174="GCAM",SUMIFS('GCAM By Region By Sector'!M:M,'GCAM By Region By Sector'!$C:$C,$C174,'GCAM By Region By Sector'!$B:$B,$B174)*10^3,SUMIFS('EPS Emissions'!N:N,'EPS Emissions'!$D:$D,'BAU Sector &amp; Region Breakout'!$C174,'EPS Emissions'!$C:$C,'BAU Sector &amp; Region Breakout'!$B174))</f>
        <v>0</v>
      </c>
      <c r="N174" s="2">
        <f>IF($A174="GCAM",SUMIFS('GCAM By Region By Sector'!N:N,'GCAM By Region By Sector'!$C:$C,$C174,'GCAM By Region By Sector'!$B:$B,$B174)*10^3,SUMIFS('EPS Emissions'!O:O,'EPS Emissions'!$D:$D,'BAU Sector &amp; Region Breakout'!$C174,'EPS Emissions'!$C:$C,'BAU Sector &amp; Region Breakout'!$B174))</f>
        <v>0</v>
      </c>
      <c r="O174" s="2">
        <f>IF($A174="GCAM",SUMIFS('GCAM By Region By Sector'!O:O,'GCAM By Region By Sector'!$C:$C,$C174,'GCAM By Region By Sector'!$B:$B,$B174)*10^3,SUMIFS('EPS Emissions'!P:P,'EPS Emissions'!$D:$D,'BAU Sector &amp; Region Breakout'!$C174,'EPS Emissions'!$C:$C,'BAU Sector &amp; Region Breakout'!$B174))</f>
        <v>0</v>
      </c>
      <c r="P174" s="2">
        <f>IF($A174="GCAM",SUMIFS('GCAM By Region By Sector'!P:P,'GCAM By Region By Sector'!$C:$C,$C174,'GCAM By Region By Sector'!$B:$B,$B174)*10^3,SUMIFS('EPS Emissions'!Q:Q,'EPS Emissions'!$D:$D,'BAU Sector &amp; Region Breakout'!$C174,'EPS Emissions'!$C:$C,'BAU Sector &amp; Region Breakout'!$B174))</f>
        <v>0</v>
      </c>
      <c r="Q174" s="2">
        <f>IF($A174="GCAM",SUMIFS('GCAM By Region By Sector'!Q:Q,'GCAM By Region By Sector'!$C:$C,$C174,'GCAM By Region By Sector'!$B:$B,$B174)*10^3,SUMIFS('EPS Emissions'!R:R,'EPS Emissions'!$D:$D,'BAU Sector &amp; Region Breakout'!$C174,'EPS Emissions'!$C:$C,'BAU Sector &amp; Region Breakout'!$B174))</f>
        <v>0</v>
      </c>
      <c r="R174" s="2">
        <f>IF($A174="GCAM",SUMIFS('GCAM By Region By Sector'!R:R,'GCAM By Region By Sector'!$C:$C,$C174,'GCAM By Region By Sector'!$B:$B,$B174)*10^3,SUMIFS('EPS Emissions'!S:S,'EPS Emissions'!$D:$D,'BAU Sector &amp; Region Breakout'!$C174,'EPS Emissions'!$C:$C,'BAU Sector &amp; Region Breakout'!$B174))</f>
        <v>0</v>
      </c>
      <c r="S174" s="2">
        <f>IF($A174="GCAM",SUMIFS('GCAM By Region By Sector'!S:S,'GCAM By Region By Sector'!$C:$C,$C174,'GCAM By Region By Sector'!$B:$B,$B174)*10^3,SUMIFS('EPS Emissions'!T:T,'EPS Emissions'!$D:$D,'BAU Sector &amp; Region Breakout'!$C174,'EPS Emissions'!$C:$C,'BAU Sector &amp; Region Breakout'!$B174))</f>
        <v>0</v>
      </c>
      <c r="T174" s="2">
        <f>IF($A174="GCAM",SUMIFS('GCAM By Region By Sector'!T:T,'GCAM By Region By Sector'!$C:$C,$C174,'GCAM By Region By Sector'!$B:$B,$B174)*10^3,SUMIFS('EPS Emissions'!U:U,'EPS Emissions'!$D:$D,'BAU Sector &amp; Region Breakout'!$C174,'EPS Emissions'!$C:$C,'BAU Sector &amp; Region Breakout'!$B174))</f>
        <v>0</v>
      </c>
      <c r="U174" s="2">
        <f>IF($A174="GCAM",SUMIFS('GCAM By Region By Sector'!U:U,'GCAM By Region By Sector'!$C:$C,$C174,'GCAM By Region By Sector'!$B:$B,$B174)*10^3,SUMIFS('EPS Emissions'!V:V,'EPS Emissions'!$D:$D,'BAU Sector &amp; Region Breakout'!$C174,'EPS Emissions'!$C:$C,'BAU Sector &amp; Region Breakout'!$B174))</f>
        <v>0</v>
      </c>
      <c r="V174" s="2">
        <f>IF($A174="GCAM",SUMIFS('GCAM By Region By Sector'!V:V,'GCAM By Region By Sector'!$C:$C,$C174,'GCAM By Region By Sector'!$B:$B,$B174)*10^3,SUMIFS('EPS Emissions'!W:W,'EPS Emissions'!$D:$D,'BAU Sector &amp; Region Breakout'!$C174,'EPS Emissions'!$C:$C,'BAU Sector &amp; Region Breakout'!$B174))</f>
        <v>0</v>
      </c>
      <c r="W174" s="2">
        <f>IF($A174="GCAM",SUMIFS('GCAM By Region By Sector'!W:W,'GCAM By Region By Sector'!$C:$C,$C174,'GCAM By Region By Sector'!$B:$B,$B174)*10^3,SUMIFS('EPS Emissions'!X:X,'EPS Emissions'!$D:$D,'BAU Sector &amp; Region Breakout'!$C174,'EPS Emissions'!$C:$C,'BAU Sector &amp; Region Breakout'!$B174))</f>
        <v>0</v>
      </c>
      <c r="X174" s="2">
        <f>IF($A174="GCAM",SUMIFS('GCAM By Region By Sector'!X:X,'GCAM By Region By Sector'!$C:$C,$C174,'GCAM By Region By Sector'!$B:$B,$B174)*10^3,SUMIFS('EPS Emissions'!Y:Y,'EPS Emissions'!$D:$D,'BAU Sector &amp; Region Breakout'!$C174,'EPS Emissions'!$C:$C,'BAU Sector &amp; Region Breakout'!$B174))</f>
        <v>0</v>
      </c>
      <c r="Y174" s="2">
        <f>IF($A174="GCAM",SUMIFS('GCAM By Region By Sector'!Y:Y,'GCAM By Region By Sector'!$C:$C,$C174,'GCAM By Region By Sector'!$B:$B,$B174)*10^3,SUMIFS('EPS Emissions'!Z:Z,'EPS Emissions'!$D:$D,'BAU Sector &amp; Region Breakout'!$C174,'EPS Emissions'!$C:$C,'BAU Sector &amp; Region Breakout'!$B174))</f>
        <v>0</v>
      </c>
      <c r="Z174" s="2">
        <f>IF($A174="GCAM",SUMIFS('GCAM By Region By Sector'!Z:Z,'GCAM By Region By Sector'!$C:$C,$C174,'GCAM By Region By Sector'!$B:$B,$B174)*10^3,SUMIFS('EPS Emissions'!AA:AA,'EPS Emissions'!$D:$D,'BAU Sector &amp; Region Breakout'!$C174,'EPS Emissions'!$C:$C,'BAU Sector &amp; Region Breakout'!$B174))</f>
        <v>0</v>
      </c>
      <c r="AA174" s="2">
        <f>IF($A174="GCAM",SUMIFS('GCAM By Region By Sector'!AA:AA,'GCAM By Region By Sector'!$C:$C,$C174,'GCAM By Region By Sector'!$B:$B,$B174)*10^3,SUMIFS('EPS Emissions'!AB:AB,'EPS Emissions'!$D:$D,'BAU Sector &amp; Region Breakout'!$C174,'EPS Emissions'!$C:$C,'BAU Sector &amp; Region Breakout'!$B174))</f>
        <v>0</v>
      </c>
      <c r="AB174" s="2">
        <f>IF($A174="GCAM",SUMIFS('GCAM By Region By Sector'!AB:AB,'GCAM By Region By Sector'!$C:$C,$C174,'GCAM By Region By Sector'!$B:$B,$B174)*10^3,SUMIFS('EPS Emissions'!AC:AC,'EPS Emissions'!$D:$D,'BAU Sector &amp; Region Breakout'!$C174,'EPS Emissions'!$C:$C,'BAU Sector &amp; Region Breakout'!$B174))</f>
        <v>0</v>
      </c>
      <c r="AC174" s="2">
        <f>IF($A174="GCAM",SUMIFS('GCAM By Region By Sector'!AC:AC,'GCAM By Region By Sector'!$C:$C,$C174,'GCAM By Region By Sector'!$B:$B,$B174)*10^3,SUMIFS('EPS Emissions'!AD:AD,'EPS Emissions'!$D:$D,'BAU Sector &amp; Region Breakout'!$C174,'EPS Emissions'!$C:$C,'BAU Sector &amp; Region Breakout'!$B174))</f>
        <v>0</v>
      </c>
      <c r="AD174" s="2">
        <f>IF($A174="GCAM",SUMIFS('GCAM By Region By Sector'!AD:AD,'GCAM By Region By Sector'!$C:$C,$C174,'GCAM By Region By Sector'!$B:$B,$B174)*10^3,SUMIFS('EPS Emissions'!AE:AE,'EPS Emissions'!$D:$D,'BAU Sector &amp; Region Breakout'!$C174,'EPS Emissions'!$C:$C,'BAU Sector &amp; Region Breakout'!$B174))</f>
        <v>0</v>
      </c>
      <c r="AE174" s="2">
        <f>IF($A174="GCAM",SUMIFS('GCAM By Region By Sector'!AE:AE,'GCAM By Region By Sector'!$C:$C,$C174,'GCAM By Region By Sector'!$B:$B,$B174)*10^3,SUMIFS('EPS Emissions'!AF:AF,'EPS Emissions'!$D:$D,'BAU Sector &amp; Region Breakout'!$C174,'EPS Emissions'!$C:$C,'BAU Sector &amp; Region Breakout'!$B174))</f>
        <v>0</v>
      </c>
      <c r="AF174" s="2">
        <f>IF($A174="GCAM",SUMIFS('GCAM By Region By Sector'!AF:AF,'GCAM By Region By Sector'!$C:$C,$C174,'GCAM By Region By Sector'!$B:$B,$B174)*10^3,SUMIFS('EPS Emissions'!AG:AG,'EPS Emissions'!$D:$D,'BAU Sector &amp; Region Breakout'!$C174,'EPS Emissions'!$C:$C,'BAU Sector &amp; Region Breakout'!$B174))</f>
        <v>0</v>
      </c>
      <c r="AG174" s="2">
        <f>IF($A174="GCAM",SUMIFS('GCAM By Region By Sector'!AG:AG,'GCAM By Region By Sector'!$C:$C,$C174,'GCAM By Region By Sector'!$B:$B,$B174)*10^3,SUMIFS('EPS Emissions'!AH:AH,'EPS Emissions'!$D:$D,'BAU Sector &amp; Region Breakout'!$C174,'EPS Emissions'!$C:$C,'BAU Sector &amp; Region Breakout'!$B174))</f>
        <v>0</v>
      </c>
      <c r="AH174" s="2">
        <f>IF($A174="GCAM",SUMIFS('GCAM By Region By Sector'!AH:AH,'GCAM By Region By Sector'!$C:$C,$C174,'GCAM By Region By Sector'!$B:$B,$B174)*10^3,SUMIFS('EPS Emissions'!AI:AI,'EPS Emissions'!$D:$D,'BAU Sector &amp; Region Breakout'!$C174,'EPS Emissions'!$C:$C,'BAU Sector &amp; Region Breakout'!$B174))</f>
        <v>0</v>
      </c>
    </row>
    <row r="175" spans="1:34" x14ac:dyDescent="0.35">
      <c r="A175" t="str">
        <f>VLOOKUP(B175,'BAU Global Total'!A$3:C$34,3,FALSE)</f>
        <v>EPS</v>
      </c>
      <c r="B175" t="s">
        <v>34</v>
      </c>
      <c r="C175" t="s">
        <v>53</v>
      </c>
      <c r="D175" s="2">
        <f>IF($A175="GCAM",'GCAM By Region By Sector'!D174*10^3,SUMIFS('EPS Emissions'!E:E,'EPS Emissions'!$D:$D,'BAU Sector &amp; Region Breakout'!$C175,'EPS Emissions'!$C:$C,'BAU Sector &amp; Region Breakout'!$B175))</f>
        <v>995.61500000000001</v>
      </c>
      <c r="E175" s="2">
        <f>IF($A175="GCAM",'GCAM By Region By Sector'!E174*10^3,SUMIFS('EPS Emissions'!F:F,'EPS Emissions'!$D:$D,'BAU Sector &amp; Region Breakout'!$C175,'EPS Emissions'!$C:$C,'BAU Sector &amp; Region Breakout'!$B175))</f>
        <v>1080.42</v>
      </c>
      <c r="F175" s="2">
        <f>IF($A175="GCAM",'GCAM By Region By Sector'!F174*10^3,SUMIFS('EPS Emissions'!G:G,'EPS Emissions'!$D:$D,'BAU Sector &amp; Region Breakout'!$C175,'EPS Emissions'!$C:$C,'BAU Sector &amp; Region Breakout'!$B175))</f>
        <v>1144.28</v>
      </c>
      <c r="G175" s="2">
        <f>IF($A175="GCAM",'GCAM By Region By Sector'!G174*10^3,SUMIFS('EPS Emissions'!H:H,'EPS Emissions'!$D:$D,'BAU Sector &amp; Region Breakout'!$C175,'EPS Emissions'!$C:$C,'BAU Sector &amp; Region Breakout'!$B175))</f>
        <v>1206.3599999999999</v>
      </c>
      <c r="H175" s="2">
        <f>IF($A175="GCAM",'GCAM By Region By Sector'!H174*10^3,SUMIFS('EPS Emissions'!I:I,'EPS Emissions'!$D:$D,'BAU Sector &amp; Region Breakout'!$C175,'EPS Emissions'!$C:$C,'BAU Sector &amp; Region Breakout'!$B175))</f>
        <v>1262.71</v>
      </c>
      <c r="I175" s="2">
        <f>IF($A175="GCAM",'GCAM By Region By Sector'!I174*10^3,SUMIFS('EPS Emissions'!J:J,'EPS Emissions'!$D:$D,'BAU Sector &amp; Region Breakout'!$C175,'EPS Emissions'!$C:$C,'BAU Sector &amp; Region Breakout'!$B175))</f>
        <v>1316.33</v>
      </c>
      <c r="J175" s="2">
        <f>IF($A175="GCAM",'GCAM By Region By Sector'!J174*10^3,SUMIFS('EPS Emissions'!K:K,'EPS Emissions'!$D:$D,'BAU Sector &amp; Region Breakout'!$C175,'EPS Emissions'!$C:$C,'BAU Sector &amp; Region Breakout'!$B175))</f>
        <v>1374.55</v>
      </c>
      <c r="K175" s="2">
        <f>IF($A175="GCAM",'GCAM By Region By Sector'!K174*10^3,SUMIFS('EPS Emissions'!L:L,'EPS Emissions'!$D:$D,'BAU Sector &amp; Region Breakout'!$C175,'EPS Emissions'!$C:$C,'BAU Sector &amp; Region Breakout'!$B175))</f>
        <v>1431.98</v>
      </c>
      <c r="L175" s="2">
        <f>IF($A175="GCAM",'GCAM By Region By Sector'!L174*10^3,SUMIFS('EPS Emissions'!M:M,'EPS Emissions'!$D:$D,'BAU Sector &amp; Region Breakout'!$C175,'EPS Emissions'!$C:$C,'BAU Sector &amp; Region Breakout'!$B175))</f>
        <v>1499.17</v>
      </c>
      <c r="M175" s="2">
        <f>IF($A175="GCAM",'GCAM By Region By Sector'!M174*10^3,SUMIFS('EPS Emissions'!N:N,'EPS Emissions'!$D:$D,'BAU Sector &amp; Region Breakout'!$C175,'EPS Emissions'!$C:$C,'BAU Sector &amp; Region Breakout'!$B175))</f>
        <v>1566.26</v>
      </c>
      <c r="N175" s="2">
        <f>IF($A175="GCAM",'GCAM By Region By Sector'!N174*10^3,SUMIFS('EPS Emissions'!O:O,'EPS Emissions'!$D:$D,'BAU Sector &amp; Region Breakout'!$C175,'EPS Emissions'!$C:$C,'BAU Sector &amp; Region Breakout'!$B175))</f>
        <v>1633.12</v>
      </c>
      <c r="O175" s="2">
        <f>IF($A175="GCAM",'GCAM By Region By Sector'!O174*10^3,SUMIFS('EPS Emissions'!P:P,'EPS Emissions'!$D:$D,'BAU Sector &amp; Region Breakout'!$C175,'EPS Emissions'!$C:$C,'BAU Sector &amp; Region Breakout'!$B175))</f>
        <v>1706.09</v>
      </c>
      <c r="P175" s="2">
        <f>IF($A175="GCAM",'GCAM By Region By Sector'!P174*10^3,SUMIFS('EPS Emissions'!Q:Q,'EPS Emissions'!$D:$D,'BAU Sector &amp; Region Breakout'!$C175,'EPS Emissions'!$C:$C,'BAU Sector &amp; Region Breakout'!$B175))</f>
        <v>1779.05</v>
      </c>
      <c r="Q175" s="2">
        <f>IF($A175="GCAM",'GCAM By Region By Sector'!Q174*10^3,SUMIFS('EPS Emissions'!R:R,'EPS Emissions'!$D:$D,'BAU Sector &amp; Region Breakout'!$C175,'EPS Emissions'!$C:$C,'BAU Sector &amp; Region Breakout'!$B175))</f>
        <v>1854.43</v>
      </c>
      <c r="R175" s="2">
        <f>IF($A175="GCAM",'GCAM By Region By Sector'!R174*10^3,SUMIFS('EPS Emissions'!S:S,'EPS Emissions'!$D:$D,'BAU Sector &amp; Region Breakout'!$C175,'EPS Emissions'!$C:$C,'BAU Sector &amp; Region Breakout'!$B175))</f>
        <v>1929.92</v>
      </c>
      <c r="S175" s="2">
        <f>IF($A175="GCAM",'GCAM By Region By Sector'!S174*10^3,SUMIFS('EPS Emissions'!T:T,'EPS Emissions'!$D:$D,'BAU Sector &amp; Region Breakout'!$C175,'EPS Emissions'!$C:$C,'BAU Sector &amp; Region Breakout'!$B175))</f>
        <v>2005.43</v>
      </c>
      <c r="T175" s="2">
        <f>IF($A175="GCAM",'GCAM By Region By Sector'!T174*10^3,SUMIFS('EPS Emissions'!U:U,'EPS Emissions'!$D:$D,'BAU Sector &amp; Region Breakout'!$C175,'EPS Emissions'!$C:$C,'BAU Sector &amp; Region Breakout'!$B175))</f>
        <v>2078.42</v>
      </c>
      <c r="U175" s="2">
        <f>IF($A175="GCAM",'GCAM By Region By Sector'!U174*10^3,SUMIFS('EPS Emissions'!V:V,'EPS Emissions'!$D:$D,'BAU Sector &amp; Region Breakout'!$C175,'EPS Emissions'!$C:$C,'BAU Sector &amp; Region Breakout'!$B175))</f>
        <v>2151.5100000000002</v>
      </c>
      <c r="V175" s="2">
        <f>IF($A175="GCAM",'GCAM By Region By Sector'!V174*10^3,SUMIFS('EPS Emissions'!W:W,'EPS Emissions'!$D:$D,'BAU Sector &amp; Region Breakout'!$C175,'EPS Emissions'!$C:$C,'BAU Sector &amp; Region Breakout'!$B175))</f>
        <v>2221.87</v>
      </c>
      <c r="W175" s="2">
        <f>IF($A175="GCAM",'GCAM By Region By Sector'!W174*10^3,SUMIFS('EPS Emissions'!X:X,'EPS Emissions'!$D:$D,'BAU Sector &amp; Region Breakout'!$C175,'EPS Emissions'!$C:$C,'BAU Sector &amp; Region Breakout'!$B175))</f>
        <v>2292.2399999999998</v>
      </c>
      <c r="X175" s="2">
        <f>IF($A175="GCAM",'GCAM By Region By Sector'!X174*10^3,SUMIFS('EPS Emissions'!Y:Y,'EPS Emissions'!$D:$D,'BAU Sector &amp; Region Breakout'!$C175,'EPS Emissions'!$C:$C,'BAU Sector &amp; Region Breakout'!$B175))</f>
        <v>2362.89</v>
      </c>
      <c r="Y175" s="2">
        <f>IF($A175="GCAM",'GCAM By Region By Sector'!Y174*10^3,SUMIFS('EPS Emissions'!Z:Z,'EPS Emissions'!$D:$D,'BAU Sector &amp; Region Breakout'!$C175,'EPS Emissions'!$C:$C,'BAU Sector &amp; Region Breakout'!$B175))</f>
        <v>2431.94</v>
      </c>
      <c r="Z175" s="2">
        <f>IF($A175="GCAM",'GCAM By Region By Sector'!Z174*10^3,SUMIFS('EPS Emissions'!AA:AA,'EPS Emissions'!$D:$D,'BAU Sector &amp; Region Breakout'!$C175,'EPS Emissions'!$C:$C,'BAU Sector &amp; Region Breakout'!$B175))</f>
        <v>2501.3000000000002</v>
      </c>
      <c r="AA175" s="2">
        <f>IF($A175="GCAM",'GCAM By Region By Sector'!AA174*10^3,SUMIFS('EPS Emissions'!AB:AB,'EPS Emissions'!$D:$D,'BAU Sector &amp; Region Breakout'!$C175,'EPS Emissions'!$C:$C,'BAU Sector &amp; Region Breakout'!$B175))</f>
        <v>2559.35</v>
      </c>
      <c r="AB175" s="2">
        <f>IF($A175="GCAM",'GCAM By Region By Sector'!AB174*10^3,SUMIFS('EPS Emissions'!AC:AC,'EPS Emissions'!$D:$D,'BAU Sector &amp; Region Breakout'!$C175,'EPS Emissions'!$C:$C,'BAU Sector &amp; Region Breakout'!$B175))</f>
        <v>2617.4</v>
      </c>
      <c r="AC175" s="2">
        <f>IF($A175="GCAM",'GCAM By Region By Sector'!AC174*10^3,SUMIFS('EPS Emissions'!AD:AD,'EPS Emissions'!$D:$D,'BAU Sector &amp; Region Breakout'!$C175,'EPS Emissions'!$C:$C,'BAU Sector &amp; Region Breakout'!$B175))</f>
        <v>2675.74</v>
      </c>
      <c r="AD175" s="2">
        <f>IF($A175="GCAM",'GCAM By Region By Sector'!AD174*10^3,SUMIFS('EPS Emissions'!AE:AE,'EPS Emissions'!$D:$D,'BAU Sector &amp; Region Breakout'!$C175,'EPS Emissions'!$C:$C,'BAU Sector &amp; Region Breakout'!$B175))</f>
        <v>2736.08</v>
      </c>
      <c r="AE175" s="2">
        <f>IF($A175="GCAM",'GCAM By Region By Sector'!AE174*10^3,SUMIFS('EPS Emissions'!AF:AF,'EPS Emissions'!$D:$D,'BAU Sector &amp; Region Breakout'!$C175,'EPS Emissions'!$C:$C,'BAU Sector &amp; Region Breakout'!$B175))</f>
        <v>2796.72</v>
      </c>
      <c r="AF175" s="2">
        <f>IF($A175="GCAM",'GCAM By Region By Sector'!AF174*10^3,SUMIFS('EPS Emissions'!AG:AG,'EPS Emissions'!$D:$D,'BAU Sector &amp; Region Breakout'!$C175,'EPS Emissions'!$C:$C,'BAU Sector &amp; Region Breakout'!$B175))</f>
        <v>2857.25</v>
      </c>
      <c r="AG175" s="2">
        <f>IF($A175="GCAM",'GCAM By Region By Sector'!AG174*10^3,SUMIFS('EPS Emissions'!AH:AH,'EPS Emissions'!$D:$D,'BAU Sector &amp; Region Breakout'!$C175,'EPS Emissions'!$C:$C,'BAU Sector &amp; Region Breakout'!$B175))</f>
        <v>2917.9</v>
      </c>
      <c r="AH175" s="2">
        <f>IF($A175="GCAM",'GCAM By Region By Sector'!AH174*10^3,SUMIFS('EPS Emissions'!AI:AI,'EPS Emissions'!$D:$D,'BAU Sector &amp; Region Breakout'!$C175,'EPS Emissions'!$C:$C,'BAU Sector &amp; Region Breakout'!$B175))</f>
        <v>2978.52</v>
      </c>
    </row>
    <row r="176" spans="1:34" x14ac:dyDescent="0.35">
      <c r="A176" t="str">
        <f>VLOOKUP(B176,'BAU Global Total'!A$3:C$34,3,FALSE)</f>
        <v>EPS</v>
      </c>
      <c r="B176" t="s">
        <v>34</v>
      </c>
      <c r="C176" t="s">
        <v>60</v>
      </c>
      <c r="D176" s="2">
        <f>IF($A176="GCAM",'GCAM By Region By Sector'!D175*10^3,SUMIFS('EPS Emissions'!E:E,'EPS Emissions'!$D:$D,'BAU Sector &amp; Region Breakout'!$C176,'EPS Emissions'!$C:$C,'BAU Sector &amp; Region Breakout'!$B176))</f>
        <v>446.64</v>
      </c>
      <c r="E176" s="2">
        <f>IF($A176="GCAM",'GCAM By Region By Sector'!E175*10^3,SUMIFS('EPS Emissions'!F:F,'EPS Emissions'!$D:$D,'BAU Sector &amp; Region Breakout'!$C176,'EPS Emissions'!$C:$C,'BAU Sector &amp; Region Breakout'!$B176))</f>
        <v>476.18</v>
      </c>
      <c r="F176" s="2">
        <f>IF($A176="GCAM",'GCAM By Region By Sector'!F175*10^3,SUMIFS('EPS Emissions'!G:G,'EPS Emissions'!$D:$D,'BAU Sector &amp; Region Breakout'!$C176,'EPS Emissions'!$C:$C,'BAU Sector &amp; Region Breakout'!$B176))</f>
        <v>496.64100000000002</v>
      </c>
      <c r="G176" s="2">
        <f>IF($A176="GCAM",'GCAM By Region By Sector'!G175*10^3,SUMIFS('EPS Emissions'!H:H,'EPS Emissions'!$D:$D,'BAU Sector &amp; Region Breakout'!$C176,'EPS Emissions'!$C:$C,'BAU Sector &amp; Region Breakout'!$B176))</f>
        <v>512.75900000000001</v>
      </c>
      <c r="H176" s="2">
        <f>IF($A176="GCAM",'GCAM By Region By Sector'!H175*10^3,SUMIFS('EPS Emissions'!I:I,'EPS Emissions'!$D:$D,'BAU Sector &amp; Region Breakout'!$C176,'EPS Emissions'!$C:$C,'BAU Sector &amp; Region Breakout'!$B176))</f>
        <v>526.89499999999998</v>
      </c>
      <c r="I176" s="2">
        <f>IF($A176="GCAM",'GCAM By Region By Sector'!I175*10^3,SUMIFS('EPS Emissions'!J:J,'EPS Emissions'!$D:$D,'BAU Sector &amp; Region Breakout'!$C176,'EPS Emissions'!$C:$C,'BAU Sector &amp; Region Breakout'!$B176))</f>
        <v>538.11800000000005</v>
      </c>
      <c r="J176" s="2">
        <f>IF($A176="GCAM",'GCAM By Region By Sector'!J175*10^3,SUMIFS('EPS Emissions'!K:K,'EPS Emissions'!$D:$D,'BAU Sector &amp; Region Breakout'!$C176,'EPS Emissions'!$C:$C,'BAU Sector &amp; Region Breakout'!$B176))</f>
        <v>548.65800000000002</v>
      </c>
      <c r="K176" s="2">
        <f>IF($A176="GCAM",'GCAM By Region By Sector'!K175*10^3,SUMIFS('EPS Emissions'!L:L,'EPS Emissions'!$D:$D,'BAU Sector &amp; Region Breakout'!$C176,'EPS Emissions'!$C:$C,'BAU Sector &amp; Region Breakout'!$B176))</f>
        <v>559.30899999999997</v>
      </c>
      <c r="L176" s="2">
        <f>IF($A176="GCAM",'GCAM By Region By Sector'!L175*10^3,SUMIFS('EPS Emissions'!M:M,'EPS Emissions'!$D:$D,'BAU Sector &amp; Region Breakout'!$C176,'EPS Emissions'!$C:$C,'BAU Sector &amp; Region Breakout'!$B176))</f>
        <v>569.971</v>
      </c>
      <c r="M176" s="2">
        <f>IF($A176="GCAM",'GCAM By Region By Sector'!M175*10^3,SUMIFS('EPS Emissions'!N:N,'EPS Emissions'!$D:$D,'BAU Sector &amp; Region Breakout'!$C176,'EPS Emissions'!$C:$C,'BAU Sector &amp; Region Breakout'!$B176))</f>
        <v>580.97400000000005</v>
      </c>
      <c r="N176" s="2">
        <f>IF($A176="GCAM",'GCAM By Region By Sector'!N175*10^3,SUMIFS('EPS Emissions'!O:O,'EPS Emissions'!$D:$D,'BAU Sector &amp; Region Breakout'!$C176,'EPS Emissions'!$C:$C,'BAU Sector &amp; Region Breakout'!$B176))</f>
        <v>590.04200000000003</v>
      </c>
      <c r="O176" s="2">
        <f>IF($A176="GCAM",'GCAM By Region By Sector'!O175*10^3,SUMIFS('EPS Emissions'!P:P,'EPS Emissions'!$D:$D,'BAU Sector &amp; Region Breakout'!$C176,'EPS Emissions'!$C:$C,'BAU Sector &amp; Region Breakout'!$B176))</f>
        <v>599.12199999999996</v>
      </c>
      <c r="P176" s="2">
        <f>IF($A176="GCAM",'GCAM By Region By Sector'!P175*10^3,SUMIFS('EPS Emissions'!Q:Q,'EPS Emissions'!$D:$D,'BAU Sector &amp; Region Breakout'!$C176,'EPS Emissions'!$C:$C,'BAU Sector &amp; Region Breakout'!$B176))</f>
        <v>608.28399999999999</v>
      </c>
      <c r="Q176" s="2">
        <f>IF($A176="GCAM",'GCAM By Region By Sector'!Q175*10^3,SUMIFS('EPS Emissions'!R:R,'EPS Emissions'!$D:$D,'BAU Sector &amp; Region Breakout'!$C176,'EPS Emissions'!$C:$C,'BAU Sector &amp; Region Breakout'!$B176))</f>
        <v>617.64599999999996</v>
      </c>
      <c r="R176" s="2">
        <f>IF($A176="GCAM",'GCAM By Region By Sector'!R175*10^3,SUMIFS('EPS Emissions'!S:S,'EPS Emissions'!$D:$D,'BAU Sector &amp; Region Breakout'!$C176,'EPS Emissions'!$C:$C,'BAU Sector &amp; Region Breakout'!$B176))</f>
        <v>627.23</v>
      </c>
      <c r="S176" s="2">
        <f>IF($A176="GCAM",'GCAM By Region By Sector'!S175*10^3,SUMIFS('EPS Emissions'!T:T,'EPS Emissions'!$D:$D,'BAU Sector &amp; Region Breakout'!$C176,'EPS Emissions'!$C:$C,'BAU Sector &amp; Region Breakout'!$B176))</f>
        <v>636.13300000000004</v>
      </c>
      <c r="T176" s="2">
        <f>IF($A176="GCAM",'GCAM By Region By Sector'!T175*10^3,SUMIFS('EPS Emissions'!U:U,'EPS Emissions'!$D:$D,'BAU Sector &amp; Region Breakout'!$C176,'EPS Emissions'!$C:$C,'BAU Sector &amp; Region Breakout'!$B176))</f>
        <v>645.06700000000001</v>
      </c>
      <c r="U176" s="2">
        <f>IF($A176="GCAM",'GCAM By Region By Sector'!U175*10^3,SUMIFS('EPS Emissions'!V:V,'EPS Emissions'!$D:$D,'BAU Sector &amp; Region Breakout'!$C176,'EPS Emissions'!$C:$C,'BAU Sector &amp; Region Breakout'!$B176))</f>
        <v>654.11</v>
      </c>
      <c r="V176" s="2">
        <f>IF($A176="GCAM",'GCAM By Region By Sector'!V175*10^3,SUMIFS('EPS Emissions'!W:W,'EPS Emissions'!$D:$D,'BAU Sector &amp; Region Breakout'!$C176,'EPS Emissions'!$C:$C,'BAU Sector &amp; Region Breakout'!$B176))</f>
        <v>663.48299999999995</v>
      </c>
      <c r="W176" s="2">
        <f>IF($A176="GCAM",'GCAM By Region By Sector'!W175*10^3,SUMIFS('EPS Emissions'!X:X,'EPS Emissions'!$D:$D,'BAU Sector &amp; Region Breakout'!$C176,'EPS Emissions'!$C:$C,'BAU Sector &amp; Region Breakout'!$B176))</f>
        <v>672.98599999999999</v>
      </c>
      <c r="X176" s="2">
        <f>IF($A176="GCAM",'GCAM By Region By Sector'!X175*10^3,SUMIFS('EPS Emissions'!Y:Y,'EPS Emissions'!$D:$D,'BAU Sector &amp; Region Breakout'!$C176,'EPS Emissions'!$C:$C,'BAU Sector &amp; Region Breakout'!$B176))</f>
        <v>680.99900000000002</v>
      </c>
      <c r="Y176" s="2">
        <f>IF($A176="GCAM",'GCAM By Region By Sector'!Y175*10^3,SUMIFS('EPS Emissions'!Z:Z,'EPS Emissions'!$D:$D,'BAU Sector &amp; Region Breakout'!$C176,'EPS Emissions'!$C:$C,'BAU Sector &amp; Region Breakout'!$B176))</f>
        <v>689.33100000000002</v>
      </c>
      <c r="Z176" s="2">
        <f>IF($A176="GCAM",'GCAM By Region By Sector'!Z175*10^3,SUMIFS('EPS Emissions'!AA:AA,'EPS Emissions'!$D:$D,'BAU Sector &amp; Region Breakout'!$C176,'EPS Emissions'!$C:$C,'BAU Sector &amp; Region Breakout'!$B176))</f>
        <v>697.79499999999996</v>
      </c>
      <c r="AA176" s="2">
        <f>IF($A176="GCAM",'GCAM By Region By Sector'!AA175*10^3,SUMIFS('EPS Emissions'!AB:AB,'EPS Emissions'!$D:$D,'BAU Sector &amp; Region Breakout'!$C176,'EPS Emissions'!$C:$C,'BAU Sector &amp; Region Breakout'!$B176))</f>
        <v>706.46400000000006</v>
      </c>
      <c r="AB176" s="2">
        <f>IF($A176="GCAM",'GCAM By Region By Sector'!AB175*10^3,SUMIFS('EPS Emissions'!AC:AC,'EPS Emissions'!$D:$D,'BAU Sector &amp; Region Breakout'!$C176,'EPS Emissions'!$C:$C,'BAU Sector &amp; Region Breakout'!$B176))</f>
        <v>715.16300000000001</v>
      </c>
      <c r="AC176" s="2">
        <f>IF($A176="GCAM",'GCAM By Region By Sector'!AC175*10^3,SUMIFS('EPS Emissions'!AD:AD,'EPS Emissions'!$D:$D,'BAU Sector &amp; Region Breakout'!$C176,'EPS Emissions'!$C:$C,'BAU Sector &amp; Region Breakout'!$B176))</f>
        <v>723.08199999999999</v>
      </c>
      <c r="AD176" s="2">
        <f>IF($A176="GCAM",'GCAM By Region By Sector'!AD175*10^3,SUMIFS('EPS Emissions'!AE:AE,'EPS Emissions'!$D:$D,'BAU Sector &amp; Region Breakout'!$C176,'EPS Emissions'!$C:$C,'BAU Sector &amp; Region Breakout'!$B176))</f>
        <v>731.23099999999999</v>
      </c>
      <c r="AE176" s="2">
        <f>IF($A176="GCAM",'GCAM By Region By Sector'!AE175*10^3,SUMIFS('EPS Emissions'!AF:AF,'EPS Emissions'!$D:$D,'BAU Sector &amp; Region Breakout'!$C176,'EPS Emissions'!$C:$C,'BAU Sector &amp; Region Breakout'!$B176))</f>
        <v>739.50099999999998</v>
      </c>
      <c r="AF176" s="2">
        <f>IF($A176="GCAM",'GCAM By Region By Sector'!AF175*10^3,SUMIFS('EPS Emissions'!AG:AG,'EPS Emissions'!$D:$D,'BAU Sector &amp; Region Breakout'!$C176,'EPS Emissions'!$C:$C,'BAU Sector &amp; Region Breakout'!$B176))</f>
        <v>747.9</v>
      </c>
      <c r="AG176" s="2">
        <f>IF($A176="GCAM",'GCAM By Region By Sector'!AG175*10^3,SUMIFS('EPS Emissions'!AH:AH,'EPS Emissions'!$D:$D,'BAU Sector &amp; Region Breakout'!$C176,'EPS Emissions'!$C:$C,'BAU Sector &amp; Region Breakout'!$B176))</f>
        <v>756.42899999999997</v>
      </c>
      <c r="AH176" s="2">
        <f>IF($A176="GCAM",'GCAM By Region By Sector'!AH175*10^3,SUMIFS('EPS Emissions'!AI:AI,'EPS Emissions'!$D:$D,'BAU Sector &amp; Region Breakout'!$C176,'EPS Emissions'!$C:$C,'BAU Sector &amp; Region Breakout'!$B176))</f>
        <v>764.97799999999995</v>
      </c>
    </row>
    <row r="177" spans="1:34" x14ac:dyDescent="0.35">
      <c r="A177" t="str">
        <f>VLOOKUP(B177,'BAU Global Total'!A$3:C$34,3,FALSE)</f>
        <v>EPS</v>
      </c>
      <c r="B177" t="s">
        <v>34</v>
      </c>
      <c r="C177" t="s">
        <v>70</v>
      </c>
      <c r="D177" s="2">
        <f>IF($A177="GCAM",'GCAM By Region By Sector'!D176*10^3,SUMIFS('EPS Emissions'!E:E,'EPS Emissions'!$D:$D,'BAU Sector &amp; Region Breakout'!$C177,'EPS Emissions'!$C:$C,'BAU Sector &amp; Region Breakout'!$B177))</f>
        <v>130.715</v>
      </c>
      <c r="E177" s="2">
        <f>IF($A177="GCAM",'GCAM By Region By Sector'!E176*10^3,SUMIFS('EPS Emissions'!F:F,'EPS Emissions'!$D:$D,'BAU Sector &amp; Region Breakout'!$C177,'EPS Emissions'!$C:$C,'BAU Sector &amp; Region Breakout'!$B177))</f>
        <v>139.899</v>
      </c>
      <c r="F177" s="2">
        <f>IF($A177="GCAM",'GCAM By Region By Sector'!F176*10^3,SUMIFS('EPS Emissions'!G:G,'EPS Emissions'!$D:$D,'BAU Sector &amp; Region Breakout'!$C177,'EPS Emissions'!$C:$C,'BAU Sector &amp; Region Breakout'!$B177))</f>
        <v>146.4</v>
      </c>
      <c r="G177" s="2">
        <f>IF($A177="GCAM",'GCAM By Region By Sector'!G176*10^3,SUMIFS('EPS Emissions'!H:H,'EPS Emissions'!$D:$D,'BAU Sector &amp; Region Breakout'!$C177,'EPS Emissions'!$C:$C,'BAU Sector &amp; Region Breakout'!$B177))</f>
        <v>152.35900000000001</v>
      </c>
      <c r="H177" s="2">
        <f>IF($A177="GCAM",'GCAM By Region By Sector'!H176*10^3,SUMIFS('EPS Emissions'!I:I,'EPS Emissions'!$D:$D,'BAU Sector &amp; Region Breakout'!$C177,'EPS Emissions'!$C:$C,'BAU Sector &amp; Region Breakout'!$B177))</f>
        <v>157.59</v>
      </c>
      <c r="I177" s="2">
        <f>IF($A177="GCAM",'GCAM By Region By Sector'!I176*10^3,SUMIFS('EPS Emissions'!J:J,'EPS Emissions'!$D:$D,'BAU Sector &amp; Region Breakout'!$C177,'EPS Emissions'!$C:$C,'BAU Sector &amp; Region Breakout'!$B177))</f>
        <v>162.46600000000001</v>
      </c>
      <c r="J177" s="2">
        <f>IF($A177="GCAM",'GCAM By Region By Sector'!J176*10^3,SUMIFS('EPS Emissions'!K:K,'EPS Emissions'!$D:$D,'BAU Sector &amp; Region Breakout'!$C177,'EPS Emissions'!$C:$C,'BAU Sector &amp; Region Breakout'!$B177))</f>
        <v>167.12100000000001</v>
      </c>
      <c r="K177" s="2">
        <f>IF($A177="GCAM",'GCAM By Region By Sector'!K176*10^3,SUMIFS('EPS Emissions'!L:L,'EPS Emissions'!$D:$D,'BAU Sector &amp; Region Breakout'!$C177,'EPS Emissions'!$C:$C,'BAU Sector &amp; Region Breakout'!$B177))</f>
        <v>171.589</v>
      </c>
      <c r="L177" s="2">
        <f>IF($A177="GCAM",'GCAM By Region By Sector'!L176*10^3,SUMIFS('EPS Emissions'!M:M,'EPS Emissions'!$D:$D,'BAU Sector &amp; Region Breakout'!$C177,'EPS Emissions'!$C:$C,'BAU Sector &amp; Region Breakout'!$B177))</f>
        <v>174.39500000000001</v>
      </c>
      <c r="M177" s="2">
        <f>IF($A177="GCAM",'GCAM By Region By Sector'!M176*10^3,SUMIFS('EPS Emissions'!N:N,'EPS Emissions'!$D:$D,'BAU Sector &amp; Region Breakout'!$C177,'EPS Emissions'!$C:$C,'BAU Sector &amp; Region Breakout'!$B177))</f>
        <v>177.173</v>
      </c>
      <c r="N177" s="2">
        <f>IF($A177="GCAM",'GCAM By Region By Sector'!N176*10^3,SUMIFS('EPS Emissions'!O:O,'EPS Emissions'!$D:$D,'BAU Sector &amp; Region Breakout'!$C177,'EPS Emissions'!$C:$C,'BAU Sector &amp; Region Breakout'!$B177))</f>
        <v>179.928</v>
      </c>
      <c r="O177" s="2">
        <f>IF($A177="GCAM",'GCAM By Region By Sector'!O176*10^3,SUMIFS('EPS Emissions'!P:P,'EPS Emissions'!$D:$D,'BAU Sector &amp; Region Breakout'!$C177,'EPS Emissions'!$C:$C,'BAU Sector &amp; Region Breakout'!$B177))</f>
        <v>182.583</v>
      </c>
      <c r="P177" s="2">
        <f>IF($A177="GCAM",'GCAM By Region By Sector'!P176*10^3,SUMIFS('EPS Emissions'!Q:Q,'EPS Emissions'!$D:$D,'BAU Sector &amp; Region Breakout'!$C177,'EPS Emissions'!$C:$C,'BAU Sector &amp; Region Breakout'!$B177))</f>
        <v>185.22399999999999</v>
      </c>
      <c r="Q177" s="2">
        <f>IF($A177="GCAM",'GCAM By Region By Sector'!Q176*10^3,SUMIFS('EPS Emissions'!R:R,'EPS Emissions'!$D:$D,'BAU Sector &amp; Region Breakout'!$C177,'EPS Emissions'!$C:$C,'BAU Sector &amp; Region Breakout'!$B177))</f>
        <v>188.154</v>
      </c>
      <c r="R177" s="2">
        <f>IF($A177="GCAM",'GCAM By Region By Sector'!R176*10^3,SUMIFS('EPS Emissions'!S:S,'EPS Emissions'!$D:$D,'BAU Sector &amp; Region Breakout'!$C177,'EPS Emissions'!$C:$C,'BAU Sector &amp; Region Breakout'!$B177))</f>
        <v>190.97499999999999</v>
      </c>
      <c r="S177" s="2">
        <f>IF($A177="GCAM",'GCAM By Region By Sector'!S176*10^3,SUMIFS('EPS Emissions'!T:T,'EPS Emissions'!$D:$D,'BAU Sector &amp; Region Breakout'!$C177,'EPS Emissions'!$C:$C,'BAU Sector &amp; Region Breakout'!$B177))</f>
        <v>193.79499999999999</v>
      </c>
      <c r="T177" s="2">
        <f>IF($A177="GCAM",'GCAM By Region By Sector'!T176*10^3,SUMIFS('EPS Emissions'!U:U,'EPS Emissions'!$D:$D,'BAU Sector &amp; Region Breakout'!$C177,'EPS Emissions'!$C:$C,'BAU Sector &amp; Region Breakout'!$B177))</f>
        <v>196.60499999999999</v>
      </c>
      <c r="U177" s="2">
        <f>IF($A177="GCAM",'GCAM By Region By Sector'!U176*10^3,SUMIFS('EPS Emissions'!V:V,'EPS Emissions'!$D:$D,'BAU Sector &amp; Region Breakout'!$C177,'EPS Emissions'!$C:$C,'BAU Sector &amp; Region Breakout'!$B177))</f>
        <v>199.416</v>
      </c>
      <c r="V177" s="2">
        <f>IF($A177="GCAM",'GCAM By Region By Sector'!V176*10^3,SUMIFS('EPS Emissions'!W:W,'EPS Emissions'!$D:$D,'BAU Sector &amp; Region Breakout'!$C177,'EPS Emissions'!$C:$C,'BAU Sector &amp; Region Breakout'!$B177))</f>
        <v>202.416</v>
      </c>
      <c r="W177" s="2">
        <f>IF($A177="GCAM",'GCAM By Region By Sector'!W176*10^3,SUMIFS('EPS Emissions'!X:X,'EPS Emissions'!$D:$D,'BAU Sector &amp; Region Breakout'!$C177,'EPS Emissions'!$C:$C,'BAU Sector &amp; Region Breakout'!$B177))</f>
        <v>205.416</v>
      </c>
      <c r="X177" s="2">
        <f>IF($A177="GCAM",'GCAM By Region By Sector'!X176*10^3,SUMIFS('EPS Emissions'!Y:Y,'EPS Emissions'!$D:$D,'BAU Sector &amp; Region Breakout'!$C177,'EPS Emissions'!$C:$C,'BAU Sector &amp; Region Breakout'!$B177))</f>
        <v>208.40700000000001</v>
      </c>
      <c r="Y177" s="2">
        <f>IF($A177="GCAM",'GCAM By Region By Sector'!Y176*10^3,SUMIFS('EPS Emissions'!Z:Z,'EPS Emissions'!$D:$D,'BAU Sector &amp; Region Breakout'!$C177,'EPS Emissions'!$C:$C,'BAU Sector &amp; Region Breakout'!$B177))</f>
        <v>211.297</v>
      </c>
      <c r="Z177" s="2">
        <f>IF($A177="GCAM",'GCAM By Region By Sector'!Z176*10^3,SUMIFS('EPS Emissions'!AA:AA,'EPS Emissions'!$D:$D,'BAU Sector &amp; Region Breakout'!$C177,'EPS Emissions'!$C:$C,'BAU Sector &amp; Region Breakout'!$B177))</f>
        <v>214.27699999999999</v>
      </c>
      <c r="AA177" s="2">
        <f>IF($A177="GCAM",'GCAM By Region By Sector'!AA176*10^3,SUMIFS('EPS Emissions'!AB:AB,'EPS Emissions'!$D:$D,'BAU Sector &amp; Region Breakout'!$C177,'EPS Emissions'!$C:$C,'BAU Sector &amp; Region Breakout'!$B177))</f>
        <v>217.45699999999999</v>
      </c>
      <c r="AB177" s="2">
        <f>IF($A177="GCAM",'GCAM By Region By Sector'!AB176*10^3,SUMIFS('EPS Emissions'!AC:AC,'EPS Emissions'!$D:$D,'BAU Sector &amp; Region Breakout'!$C177,'EPS Emissions'!$C:$C,'BAU Sector &amp; Region Breakout'!$B177))</f>
        <v>220.62799999999999</v>
      </c>
      <c r="AC177" s="2">
        <f>IF($A177="GCAM",'GCAM By Region By Sector'!AC176*10^3,SUMIFS('EPS Emissions'!AD:AD,'EPS Emissions'!$D:$D,'BAU Sector &amp; Region Breakout'!$C177,'EPS Emissions'!$C:$C,'BAU Sector &amp; Region Breakout'!$B177))</f>
        <v>223.69800000000001</v>
      </c>
      <c r="AD177" s="2">
        <f>IF($A177="GCAM",'GCAM By Region By Sector'!AD176*10^3,SUMIFS('EPS Emissions'!AE:AE,'EPS Emissions'!$D:$D,'BAU Sector &amp; Region Breakout'!$C177,'EPS Emissions'!$C:$C,'BAU Sector &amp; Region Breakout'!$B177))</f>
        <v>226.86799999999999</v>
      </c>
      <c r="AE177" s="2">
        <f>IF($A177="GCAM",'GCAM By Region By Sector'!AE176*10^3,SUMIFS('EPS Emissions'!AF:AF,'EPS Emissions'!$D:$D,'BAU Sector &amp; Region Breakout'!$C177,'EPS Emissions'!$C:$C,'BAU Sector &amp; Region Breakout'!$B177))</f>
        <v>229.928</v>
      </c>
      <c r="AF177" s="2">
        <f>IF($A177="GCAM",'GCAM By Region By Sector'!AF176*10^3,SUMIFS('EPS Emissions'!AG:AG,'EPS Emissions'!$D:$D,'BAU Sector &amp; Region Breakout'!$C177,'EPS Emissions'!$C:$C,'BAU Sector &amp; Region Breakout'!$B177))</f>
        <v>232.97900000000001</v>
      </c>
      <c r="AG177" s="2">
        <f>IF($A177="GCAM",'GCAM By Region By Sector'!AG176*10^3,SUMIFS('EPS Emissions'!AH:AH,'EPS Emissions'!$D:$D,'BAU Sector &amp; Region Breakout'!$C177,'EPS Emissions'!$C:$C,'BAU Sector &amp; Region Breakout'!$B177))</f>
        <v>236.03899999999999</v>
      </c>
      <c r="AH177" s="2">
        <f>IF($A177="GCAM",'GCAM By Region By Sector'!AH176*10^3,SUMIFS('EPS Emissions'!AI:AI,'EPS Emissions'!$D:$D,'BAU Sector &amp; Region Breakout'!$C177,'EPS Emissions'!$C:$C,'BAU Sector &amp; Region Breakout'!$B177))</f>
        <v>238.97900000000001</v>
      </c>
    </row>
    <row r="178" spans="1:34" x14ac:dyDescent="0.35">
      <c r="A178" t="str">
        <f>VLOOKUP(B178,'BAU Global Total'!A$3:C$34,3,FALSE)</f>
        <v>EPS</v>
      </c>
      <c r="B178" t="s">
        <v>34</v>
      </c>
      <c r="C178" t="s">
        <v>67</v>
      </c>
      <c r="D178" s="2">
        <f>IF($A178="GCAM",'GCAM By Region By Sector'!D177*10^3,SUMIFS('EPS Emissions'!E:E,'EPS Emissions'!$D:$D,'BAU Sector &amp; Region Breakout'!$C178,'EPS Emissions'!$C:$C,'BAU Sector &amp; Region Breakout'!$B178))</f>
        <v>299.14400000000001</v>
      </c>
      <c r="E178" s="2">
        <f>IF($A178="GCAM",'GCAM By Region By Sector'!E177*10^3,SUMIFS('EPS Emissions'!F:F,'EPS Emissions'!$D:$D,'BAU Sector &amp; Region Breakout'!$C178,'EPS Emissions'!$C:$C,'BAU Sector &amp; Region Breakout'!$B178))</f>
        <v>360.52800000000002</v>
      </c>
      <c r="F178" s="2">
        <f>IF($A178="GCAM",'GCAM By Region By Sector'!F177*10^3,SUMIFS('EPS Emissions'!G:G,'EPS Emissions'!$D:$D,'BAU Sector &amp; Region Breakout'!$C178,'EPS Emissions'!$C:$C,'BAU Sector &amp; Region Breakout'!$B178))</f>
        <v>402.09300000000002</v>
      </c>
      <c r="G178" s="2">
        <f>IF($A178="GCAM",'GCAM By Region By Sector'!G177*10^3,SUMIFS('EPS Emissions'!H:H,'EPS Emissions'!$D:$D,'BAU Sector &amp; Region Breakout'!$C178,'EPS Emissions'!$C:$C,'BAU Sector &amp; Region Breakout'!$B178))</f>
        <v>434.03699999999998</v>
      </c>
      <c r="H178" s="2">
        <f>IF($A178="GCAM",'GCAM By Region By Sector'!H177*10^3,SUMIFS('EPS Emissions'!I:I,'EPS Emissions'!$D:$D,'BAU Sector &amp; Region Breakout'!$C178,'EPS Emissions'!$C:$C,'BAU Sector &amp; Region Breakout'!$B178))</f>
        <v>458.22800000000001</v>
      </c>
      <c r="I178" s="2">
        <f>IF($A178="GCAM",'GCAM By Region By Sector'!I177*10^3,SUMIFS('EPS Emissions'!J:J,'EPS Emissions'!$D:$D,'BAU Sector &amp; Region Breakout'!$C178,'EPS Emissions'!$C:$C,'BAU Sector &amp; Region Breakout'!$B178))</f>
        <v>477.88099999999997</v>
      </c>
      <c r="J178" s="2">
        <f>IF($A178="GCAM",'GCAM By Region By Sector'!J177*10^3,SUMIFS('EPS Emissions'!K:K,'EPS Emissions'!$D:$D,'BAU Sector &amp; Region Breakout'!$C178,'EPS Emissions'!$C:$C,'BAU Sector &amp; Region Breakout'!$B178))</f>
        <v>496.90899999999999</v>
      </c>
      <c r="K178" s="2">
        <f>IF($A178="GCAM",'GCAM By Region By Sector'!K177*10^3,SUMIFS('EPS Emissions'!L:L,'EPS Emissions'!$D:$D,'BAU Sector &amp; Region Breakout'!$C178,'EPS Emissions'!$C:$C,'BAU Sector &amp; Region Breakout'!$B178))</f>
        <v>513.80100000000004</v>
      </c>
      <c r="L178" s="2">
        <f>IF($A178="GCAM",'GCAM By Region By Sector'!L177*10^3,SUMIFS('EPS Emissions'!M:M,'EPS Emissions'!$D:$D,'BAU Sector &amp; Region Breakout'!$C178,'EPS Emissions'!$C:$C,'BAU Sector &amp; Region Breakout'!$B178))</f>
        <v>534.60599999999999</v>
      </c>
      <c r="M178" s="2">
        <f>IF($A178="GCAM",'GCAM By Region By Sector'!M177*10^3,SUMIFS('EPS Emissions'!N:N,'EPS Emissions'!$D:$D,'BAU Sector &amp; Region Breakout'!$C178,'EPS Emissions'!$C:$C,'BAU Sector &amp; Region Breakout'!$B178))</f>
        <v>554.99099999999999</v>
      </c>
      <c r="N178" s="2">
        <f>IF($A178="GCAM",'GCAM By Region By Sector'!N177*10^3,SUMIFS('EPS Emissions'!O:O,'EPS Emissions'!$D:$D,'BAU Sector &amp; Region Breakout'!$C178,'EPS Emissions'!$C:$C,'BAU Sector &amp; Region Breakout'!$B178))</f>
        <v>574.04100000000005</v>
      </c>
      <c r="O178" s="2">
        <f>IF($A178="GCAM",'GCAM By Region By Sector'!O177*10^3,SUMIFS('EPS Emissions'!P:P,'EPS Emissions'!$D:$D,'BAU Sector &amp; Region Breakout'!$C178,'EPS Emissions'!$C:$C,'BAU Sector &amp; Region Breakout'!$B178))</f>
        <v>591.51300000000003</v>
      </c>
      <c r="P178" s="2">
        <f>IF($A178="GCAM",'GCAM By Region By Sector'!P177*10^3,SUMIFS('EPS Emissions'!Q:Q,'EPS Emissions'!$D:$D,'BAU Sector &amp; Region Breakout'!$C178,'EPS Emissions'!$C:$C,'BAU Sector &amp; Region Breakout'!$B178))</f>
        <v>607.44899999999996</v>
      </c>
      <c r="Q178" s="2">
        <f>IF($A178="GCAM",'GCAM By Region By Sector'!Q177*10^3,SUMIFS('EPS Emissions'!R:R,'EPS Emissions'!$D:$D,'BAU Sector &amp; Region Breakout'!$C178,'EPS Emissions'!$C:$C,'BAU Sector &amp; Region Breakout'!$B178))</f>
        <v>622.13599999999997</v>
      </c>
      <c r="R178" s="2">
        <f>IF($A178="GCAM",'GCAM By Region By Sector'!R177*10^3,SUMIFS('EPS Emissions'!S:S,'EPS Emissions'!$D:$D,'BAU Sector &amp; Region Breakout'!$C178,'EPS Emissions'!$C:$C,'BAU Sector &amp; Region Breakout'!$B178))</f>
        <v>635.80499999999995</v>
      </c>
      <c r="S178" s="2">
        <f>IF($A178="GCAM",'GCAM By Region By Sector'!S177*10^3,SUMIFS('EPS Emissions'!T:T,'EPS Emissions'!$D:$D,'BAU Sector &amp; Region Breakout'!$C178,'EPS Emissions'!$C:$C,'BAU Sector &amp; Region Breakout'!$B178))</f>
        <v>648.43200000000002</v>
      </c>
      <c r="T178" s="2">
        <f>IF($A178="GCAM",'GCAM By Region By Sector'!T177*10^3,SUMIFS('EPS Emissions'!U:U,'EPS Emissions'!$D:$D,'BAU Sector &amp; Region Breakout'!$C178,'EPS Emissions'!$C:$C,'BAU Sector &amp; Region Breakout'!$B178))</f>
        <v>660.38699999999994</v>
      </c>
      <c r="U178" s="2">
        <f>IF($A178="GCAM",'GCAM By Region By Sector'!U177*10^3,SUMIFS('EPS Emissions'!V:V,'EPS Emissions'!$D:$D,'BAU Sector &amp; Region Breakout'!$C178,'EPS Emissions'!$C:$C,'BAU Sector &amp; Region Breakout'!$B178))</f>
        <v>672.41700000000003</v>
      </c>
      <c r="V178" s="2">
        <f>IF($A178="GCAM",'GCAM By Region By Sector'!V177*10^3,SUMIFS('EPS Emissions'!W:W,'EPS Emissions'!$D:$D,'BAU Sector &amp; Region Breakout'!$C178,'EPS Emissions'!$C:$C,'BAU Sector &amp; Region Breakout'!$B178))</f>
        <v>687.18700000000001</v>
      </c>
      <c r="W178" s="2">
        <f>IF($A178="GCAM",'GCAM By Region By Sector'!W177*10^3,SUMIFS('EPS Emissions'!X:X,'EPS Emissions'!$D:$D,'BAU Sector &amp; Region Breakout'!$C178,'EPS Emissions'!$C:$C,'BAU Sector &amp; Region Breakout'!$B178))</f>
        <v>701.53300000000002</v>
      </c>
      <c r="X178" s="2">
        <f>IF($A178="GCAM",'GCAM By Region By Sector'!X177*10^3,SUMIFS('EPS Emissions'!Y:Y,'EPS Emissions'!$D:$D,'BAU Sector &amp; Region Breakout'!$C178,'EPS Emissions'!$C:$C,'BAU Sector &amp; Region Breakout'!$B178))</f>
        <v>715.72799999999995</v>
      </c>
      <c r="Y178" s="2">
        <f>IF($A178="GCAM",'GCAM By Region By Sector'!Y177*10^3,SUMIFS('EPS Emissions'!Z:Z,'EPS Emissions'!$D:$D,'BAU Sector &amp; Region Breakout'!$C178,'EPS Emissions'!$C:$C,'BAU Sector &amp; Region Breakout'!$B178))</f>
        <v>729.79100000000005</v>
      </c>
      <c r="Z178" s="2">
        <f>IF($A178="GCAM",'GCAM By Region By Sector'!Z177*10^3,SUMIFS('EPS Emissions'!AA:AA,'EPS Emissions'!$D:$D,'BAU Sector &amp; Region Breakout'!$C178,'EPS Emissions'!$C:$C,'BAU Sector &amp; Region Breakout'!$B178))</f>
        <v>743.80100000000004</v>
      </c>
      <c r="AA178" s="2">
        <f>IF($A178="GCAM",'GCAM By Region By Sector'!AA177*10^3,SUMIFS('EPS Emissions'!AB:AB,'EPS Emissions'!$D:$D,'BAU Sector &amp; Region Breakout'!$C178,'EPS Emissions'!$C:$C,'BAU Sector &amp; Region Breakout'!$B178))</f>
        <v>756.25400000000002</v>
      </c>
      <c r="AB178" s="2">
        <f>IF($A178="GCAM",'GCAM By Region By Sector'!AB177*10^3,SUMIFS('EPS Emissions'!AC:AC,'EPS Emissions'!$D:$D,'BAU Sector &amp; Region Breakout'!$C178,'EPS Emissions'!$C:$C,'BAU Sector &amp; Region Breakout'!$B178))</f>
        <v>768.74</v>
      </c>
      <c r="AC178" s="2">
        <f>IF($A178="GCAM",'GCAM By Region By Sector'!AC177*10^3,SUMIFS('EPS Emissions'!AD:AD,'EPS Emissions'!$D:$D,'BAU Sector &amp; Region Breakout'!$C178,'EPS Emissions'!$C:$C,'BAU Sector &amp; Region Breakout'!$B178))</f>
        <v>781.49</v>
      </c>
      <c r="AD178" s="2">
        <f>IF($A178="GCAM",'GCAM By Region By Sector'!AD177*10^3,SUMIFS('EPS Emissions'!AE:AE,'EPS Emissions'!$D:$D,'BAU Sector &amp; Region Breakout'!$C178,'EPS Emissions'!$C:$C,'BAU Sector &amp; Region Breakout'!$B178))</f>
        <v>794.35</v>
      </c>
      <c r="AE178" s="2">
        <f>IF($A178="GCAM",'GCAM By Region By Sector'!AE177*10^3,SUMIFS('EPS Emissions'!AF:AF,'EPS Emissions'!$D:$D,'BAU Sector &amp; Region Breakout'!$C178,'EPS Emissions'!$C:$C,'BAU Sector &amp; Region Breakout'!$B178))</f>
        <v>807.31799999999998</v>
      </c>
      <c r="AF178" s="2">
        <f>IF($A178="GCAM",'GCAM By Region By Sector'!AF177*10^3,SUMIFS('EPS Emissions'!AG:AG,'EPS Emissions'!$D:$D,'BAU Sector &amp; Region Breakout'!$C178,'EPS Emissions'!$C:$C,'BAU Sector &amp; Region Breakout'!$B178))</f>
        <v>820.54899999999998</v>
      </c>
      <c r="AG178" s="2">
        <f>IF($A178="GCAM",'GCAM By Region By Sector'!AG177*10^3,SUMIFS('EPS Emissions'!AH:AH,'EPS Emissions'!$D:$D,'BAU Sector &amp; Region Breakout'!$C178,'EPS Emissions'!$C:$C,'BAU Sector &amp; Region Breakout'!$B178))</f>
        <v>833.76900000000001</v>
      </c>
      <c r="AH178" s="2">
        <f>IF($A178="GCAM",'GCAM By Region By Sector'!AH177*10^3,SUMIFS('EPS Emissions'!AI:AI,'EPS Emissions'!$D:$D,'BAU Sector &amp; Region Breakout'!$C178,'EPS Emissions'!$C:$C,'BAU Sector &amp; Region Breakout'!$B178))</f>
        <v>847.12900000000002</v>
      </c>
    </row>
    <row r="179" spans="1:34" x14ac:dyDescent="0.35">
      <c r="A179" t="str">
        <f>VLOOKUP(B179,'BAU Global Total'!A$3:C$34,3,FALSE)</f>
        <v>EPS</v>
      </c>
      <c r="B179" t="s">
        <v>34</v>
      </c>
      <c r="C179" t="s">
        <v>63</v>
      </c>
      <c r="D179" s="2">
        <f>IF($A179="GCAM",'GCAM By Region By Sector'!D178*10^3,SUMIFS('EPS Emissions'!E:E,'EPS Emissions'!$D:$D,'BAU Sector &amp; Region Breakout'!$C179,'EPS Emissions'!$C:$C,'BAU Sector &amp; Region Breakout'!$B179))</f>
        <v>885.81399999999996</v>
      </c>
      <c r="E179" s="2">
        <f>IF($A179="GCAM",'GCAM By Region By Sector'!E178*10^3,SUMIFS('EPS Emissions'!F:F,'EPS Emissions'!$D:$D,'BAU Sector &amp; Region Breakout'!$C179,'EPS Emissions'!$C:$C,'BAU Sector &amp; Region Breakout'!$B179))</f>
        <v>929.851</v>
      </c>
      <c r="F179" s="2">
        <f>IF($A179="GCAM",'GCAM By Region By Sector'!F178*10^3,SUMIFS('EPS Emissions'!G:G,'EPS Emissions'!$D:$D,'BAU Sector &amp; Region Breakout'!$C179,'EPS Emissions'!$C:$C,'BAU Sector &amp; Region Breakout'!$B179))</f>
        <v>953.54300000000001</v>
      </c>
      <c r="G179" s="2">
        <f>IF($A179="GCAM",'GCAM By Region By Sector'!G178*10^3,SUMIFS('EPS Emissions'!H:H,'EPS Emissions'!$D:$D,'BAU Sector &amp; Region Breakout'!$C179,'EPS Emissions'!$C:$C,'BAU Sector &amp; Region Breakout'!$B179))</f>
        <v>1005.76</v>
      </c>
      <c r="H179" s="2">
        <f>IF($A179="GCAM",'GCAM By Region By Sector'!H178*10^3,SUMIFS('EPS Emissions'!I:I,'EPS Emissions'!$D:$D,'BAU Sector &amp; Region Breakout'!$C179,'EPS Emissions'!$C:$C,'BAU Sector &amp; Region Breakout'!$B179))</f>
        <v>1020.69</v>
      </c>
      <c r="I179" s="2">
        <f>IF($A179="GCAM",'GCAM By Region By Sector'!I178*10^3,SUMIFS('EPS Emissions'!J:J,'EPS Emissions'!$D:$D,'BAU Sector &amp; Region Breakout'!$C179,'EPS Emissions'!$C:$C,'BAU Sector &amp; Region Breakout'!$B179))</f>
        <v>1010.23</v>
      </c>
      <c r="J179" s="2">
        <f>IF($A179="GCAM",'GCAM By Region By Sector'!J178*10^3,SUMIFS('EPS Emissions'!K:K,'EPS Emissions'!$D:$D,'BAU Sector &amp; Region Breakout'!$C179,'EPS Emissions'!$C:$C,'BAU Sector &amp; Region Breakout'!$B179))</f>
        <v>994.58900000000006</v>
      </c>
      <c r="K179" s="2">
        <f>IF($A179="GCAM",'GCAM By Region By Sector'!K178*10^3,SUMIFS('EPS Emissions'!L:L,'EPS Emissions'!$D:$D,'BAU Sector &amp; Region Breakout'!$C179,'EPS Emissions'!$C:$C,'BAU Sector &amp; Region Breakout'!$B179))</f>
        <v>975.62699999999995</v>
      </c>
      <c r="L179" s="2">
        <f>IF($A179="GCAM",'GCAM By Region By Sector'!L178*10^3,SUMIFS('EPS Emissions'!M:M,'EPS Emissions'!$D:$D,'BAU Sector &amp; Region Breakout'!$C179,'EPS Emissions'!$C:$C,'BAU Sector &amp; Region Breakout'!$B179))</f>
        <v>978.84100000000001</v>
      </c>
      <c r="M179" s="2">
        <f>IF($A179="GCAM",'GCAM By Region By Sector'!M178*10^3,SUMIFS('EPS Emissions'!N:N,'EPS Emissions'!$D:$D,'BAU Sector &amp; Region Breakout'!$C179,'EPS Emissions'!$C:$C,'BAU Sector &amp; Region Breakout'!$B179))</f>
        <v>989.702</v>
      </c>
      <c r="N179" s="2">
        <f>IF($A179="GCAM",'GCAM By Region By Sector'!N178*10^3,SUMIFS('EPS Emissions'!O:O,'EPS Emissions'!$D:$D,'BAU Sector &amp; Region Breakout'!$C179,'EPS Emissions'!$C:$C,'BAU Sector &amp; Region Breakout'!$B179))</f>
        <v>999.43499999999995</v>
      </c>
      <c r="O179" s="2">
        <f>IF($A179="GCAM",'GCAM By Region By Sector'!O178*10^3,SUMIFS('EPS Emissions'!P:P,'EPS Emissions'!$D:$D,'BAU Sector &amp; Region Breakout'!$C179,'EPS Emissions'!$C:$C,'BAU Sector &amp; Region Breakout'!$B179))</f>
        <v>1004.44</v>
      </c>
      <c r="P179" s="2">
        <f>IF($A179="GCAM",'GCAM By Region By Sector'!P178*10^3,SUMIFS('EPS Emissions'!Q:Q,'EPS Emissions'!$D:$D,'BAU Sector &amp; Region Breakout'!$C179,'EPS Emissions'!$C:$C,'BAU Sector &amp; Region Breakout'!$B179))</f>
        <v>1015.43</v>
      </c>
      <c r="Q179" s="2">
        <f>IF($A179="GCAM",'GCAM By Region By Sector'!Q178*10^3,SUMIFS('EPS Emissions'!R:R,'EPS Emissions'!$D:$D,'BAU Sector &amp; Region Breakout'!$C179,'EPS Emissions'!$C:$C,'BAU Sector &amp; Region Breakout'!$B179))</f>
        <v>1033.92</v>
      </c>
      <c r="R179" s="2">
        <f>IF($A179="GCAM",'GCAM By Region By Sector'!R178*10^3,SUMIFS('EPS Emissions'!S:S,'EPS Emissions'!$D:$D,'BAU Sector &amp; Region Breakout'!$C179,'EPS Emissions'!$C:$C,'BAU Sector &amp; Region Breakout'!$B179))</f>
        <v>1037.96</v>
      </c>
      <c r="S179" s="2">
        <f>IF($A179="GCAM",'GCAM By Region By Sector'!S178*10^3,SUMIFS('EPS Emissions'!T:T,'EPS Emissions'!$D:$D,'BAU Sector &amp; Region Breakout'!$C179,'EPS Emissions'!$C:$C,'BAU Sector &amp; Region Breakout'!$B179))</f>
        <v>1041.5</v>
      </c>
      <c r="T179" s="2">
        <f>IF($A179="GCAM",'GCAM By Region By Sector'!T178*10^3,SUMIFS('EPS Emissions'!U:U,'EPS Emissions'!$D:$D,'BAU Sector &amp; Region Breakout'!$C179,'EPS Emissions'!$C:$C,'BAU Sector &amp; Region Breakout'!$B179))</f>
        <v>1044.77</v>
      </c>
      <c r="U179" s="2">
        <f>IF($A179="GCAM",'GCAM By Region By Sector'!U178*10^3,SUMIFS('EPS Emissions'!V:V,'EPS Emissions'!$D:$D,'BAU Sector &amp; Region Breakout'!$C179,'EPS Emissions'!$C:$C,'BAU Sector &amp; Region Breakout'!$B179))</f>
        <v>1047.8800000000001</v>
      </c>
      <c r="V179" s="2">
        <f>IF($A179="GCAM",'GCAM By Region By Sector'!V178*10^3,SUMIFS('EPS Emissions'!W:W,'EPS Emissions'!$D:$D,'BAU Sector &amp; Region Breakout'!$C179,'EPS Emissions'!$C:$C,'BAU Sector &amp; Region Breakout'!$B179))</f>
        <v>1050.9100000000001</v>
      </c>
      <c r="W179" s="2">
        <f>IF($A179="GCAM",'GCAM By Region By Sector'!W178*10^3,SUMIFS('EPS Emissions'!X:X,'EPS Emissions'!$D:$D,'BAU Sector &amp; Region Breakout'!$C179,'EPS Emissions'!$C:$C,'BAU Sector &amp; Region Breakout'!$B179))</f>
        <v>1053.27</v>
      </c>
      <c r="X179" s="2">
        <f>IF($A179="GCAM",'GCAM By Region By Sector'!X178*10^3,SUMIFS('EPS Emissions'!Y:Y,'EPS Emissions'!$D:$D,'BAU Sector &amp; Region Breakout'!$C179,'EPS Emissions'!$C:$C,'BAU Sector &amp; Region Breakout'!$B179))</f>
        <v>1055.3900000000001</v>
      </c>
      <c r="Y179" s="2">
        <f>IF($A179="GCAM",'GCAM By Region By Sector'!Y178*10^3,SUMIFS('EPS Emissions'!Z:Z,'EPS Emissions'!$D:$D,'BAU Sector &amp; Region Breakout'!$C179,'EPS Emissions'!$C:$C,'BAU Sector &amp; Region Breakout'!$B179))</f>
        <v>1057.8</v>
      </c>
      <c r="Z179" s="2">
        <f>IF($A179="GCAM",'GCAM By Region By Sector'!Z178*10^3,SUMIFS('EPS Emissions'!AA:AA,'EPS Emissions'!$D:$D,'BAU Sector &amp; Region Breakout'!$C179,'EPS Emissions'!$C:$C,'BAU Sector &amp; Region Breakout'!$B179))</f>
        <v>1059.98</v>
      </c>
      <c r="AA179" s="2">
        <f>IF($A179="GCAM",'GCAM By Region By Sector'!AA178*10^3,SUMIFS('EPS Emissions'!AB:AB,'EPS Emissions'!$D:$D,'BAU Sector &amp; Region Breakout'!$C179,'EPS Emissions'!$C:$C,'BAU Sector &amp; Region Breakout'!$B179))</f>
        <v>1062.47</v>
      </c>
      <c r="AB179" s="2">
        <f>IF($A179="GCAM",'GCAM By Region By Sector'!AB178*10^3,SUMIFS('EPS Emissions'!AC:AC,'EPS Emissions'!$D:$D,'BAU Sector &amp; Region Breakout'!$C179,'EPS Emissions'!$C:$C,'BAU Sector &amp; Region Breakout'!$B179))</f>
        <v>1063.03</v>
      </c>
      <c r="AC179" s="2">
        <f>IF($A179="GCAM",'GCAM By Region By Sector'!AC178*10^3,SUMIFS('EPS Emissions'!AD:AD,'EPS Emissions'!$D:$D,'BAU Sector &amp; Region Breakout'!$C179,'EPS Emissions'!$C:$C,'BAU Sector &amp; Region Breakout'!$B179))</f>
        <v>1063.67</v>
      </c>
      <c r="AD179" s="2">
        <f>IF($A179="GCAM",'GCAM By Region By Sector'!AD178*10^3,SUMIFS('EPS Emissions'!AE:AE,'EPS Emissions'!$D:$D,'BAU Sector &amp; Region Breakout'!$C179,'EPS Emissions'!$C:$C,'BAU Sector &amp; Region Breakout'!$B179))</f>
        <v>1064.27</v>
      </c>
      <c r="AE179" s="2">
        <f>IF($A179="GCAM",'GCAM By Region By Sector'!AE178*10^3,SUMIFS('EPS Emissions'!AF:AF,'EPS Emissions'!$D:$D,'BAU Sector &amp; Region Breakout'!$C179,'EPS Emissions'!$C:$C,'BAU Sector &amp; Region Breakout'!$B179))</f>
        <v>1064.54</v>
      </c>
      <c r="AF179" s="2">
        <f>IF($A179="GCAM",'GCAM By Region By Sector'!AF178*10^3,SUMIFS('EPS Emissions'!AG:AG,'EPS Emissions'!$D:$D,'BAU Sector &amp; Region Breakout'!$C179,'EPS Emissions'!$C:$C,'BAU Sector &amp; Region Breakout'!$B179))</f>
        <v>1065.3</v>
      </c>
      <c r="AG179" s="2">
        <f>IF($A179="GCAM",'GCAM By Region By Sector'!AG178*10^3,SUMIFS('EPS Emissions'!AH:AH,'EPS Emissions'!$D:$D,'BAU Sector &amp; Region Breakout'!$C179,'EPS Emissions'!$C:$C,'BAU Sector &amp; Region Breakout'!$B179))</f>
        <v>1065.6500000000001</v>
      </c>
      <c r="AH179" s="2">
        <f>IF($A179="GCAM",'GCAM By Region By Sector'!AH178*10^3,SUMIFS('EPS Emissions'!AI:AI,'EPS Emissions'!$D:$D,'BAU Sector &amp; Region Breakout'!$C179,'EPS Emissions'!$C:$C,'BAU Sector &amp; Region Breakout'!$B179))</f>
        <v>1066.44</v>
      </c>
    </row>
    <row r="180" spans="1:34" x14ac:dyDescent="0.35">
      <c r="A180" t="str">
        <f>VLOOKUP(B180,'BAU Global Total'!A$3:C$34,3,FALSE)</f>
        <v>EPS</v>
      </c>
      <c r="B180" t="s">
        <v>34</v>
      </c>
      <c r="C180" t="s">
        <v>65</v>
      </c>
      <c r="D180" s="2">
        <f>IF($A180="GCAM",'GCAM By Region By Sector'!D179*10^3,SUMIFS('EPS Emissions'!E:E,'EPS Emissions'!$D:$D,'BAU Sector &amp; Region Breakout'!$C180,'EPS Emissions'!$C:$C,'BAU Sector &amp; Region Breakout'!$B180))</f>
        <v>116.55800000000001</v>
      </c>
      <c r="E180" s="2">
        <f>IF($A180="GCAM",'GCAM By Region By Sector'!E179*10^3,SUMIFS('EPS Emissions'!F:F,'EPS Emissions'!$D:$D,'BAU Sector &amp; Region Breakout'!$C180,'EPS Emissions'!$C:$C,'BAU Sector &amp; Region Breakout'!$B180))</f>
        <v>114.265</v>
      </c>
      <c r="F180" s="2">
        <f>IF($A180="GCAM",'GCAM By Region By Sector'!F179*10^3,SUMIFS('EPS Emissions'!G:G,'EPS Emissions'!$D:$D,'BAU Sector &amp; Region Breakout'!$C180,'EPS Emissions'!$C:$C,'BAU Sector &amp; Region Breakout'!$B180))</f>
        <v>111.732</v>
      </c>
      <c r="G180" s="2">
        <f>IF($A180="GCAM",'GCAM By Region By Sector'!G179*10^3,SUMIFS('EPS Emissions'!H:H,'EPS Emissions'!$D:$D,'BAU Sector &amp; Region Breakout'!$C180,'EPS Emissions'!$C:$C,'BAU Sector &amp; Region Breakout'!$B180))</f>
        <v>111.887</v>
      </c>
      <c r="H180" s="2">
        <f>IF($A180="GCAM",'GCAM By Region By Sector'!H179*10^3,SUMIFS('EPS Emissions'!I:I,'EPS Emissions'!$D:$D,'BAU Sector &amp; Region Breakout'!$C180,'EPS Emissions'!$C:$C,'BAU Sector &amp; Region Breakout'!$B180))</f>
        <v>111.992</v>
      </c>
      <c r="I180" s="2">
        <f>IF($A180="GCAM",'GCAM By Region By Sector'!I179*10^3,SUMIFS('EPS Emissions'!J:J,'EPS Emissions'!$D:$D,'BAU Sector &amp; Region Breakout'!$C180,'EPS Emissions'!$C:$C,'BAU Sector &amp; Region Breakout'!$B180))</f>
        <v>112.07</v>
      </c>
      <c r="J180" s="2">
        <f>IF($A180="GCAM",'GCAM By Region By Sector'!J179*10^3,SUMIFS('EPS Emissions'!K:K,'EPS Emissions'!$D:$D,'BAU Sector &amp; Region Breakout'!$C180,'EPS Emissions'!$C:$C,'BAU Sector &amp; Region Breakout'!$B180))</f>
        <v>112.136</v>
      </c>
      <c r="K180" s="2">
        <f>IF($A180="GCAM",'GCAM By Region By Sector'!K179*10^3,SUMIFS('EPS Emissions'!L:L,'EPS Emissions'!$D:$D,'BAU Sector &amp; Region Breakout'!$C180,'EPS Emissions'!$C:$C,'BAU Sector &amp; Region Breakout'!$B180))</f>
        <v>112.193</v>
      </c>
      <c r="L180" s="2">
        <f>IF($A180="GCAM",'GCAM By Region By Sector'!L179*10^3,SUMIFS('EPS Emissions'!M:M,'EPS Emissions'!$D:$D,'BAU Sector &amp; Region Breakout'!$C180,'EPS Emissions'!$C:$C,'BAU Sector &amp; Region Breakout'!$B180))</f>
        <v>114.526</v>
      </c>
      <c r="M180" s="2">
        <f>IF($A180="GCAM",'GCAM By Region By Sector'!M179*10^3,SUMIFS('EPS Emissions'!N:N,'EPS Emissions'!$D:$D,'BAU Sector &amp; Region Breakout'!$C180,'EPS Emissions'!$C:$C,'BAU Sector &amp; Region Breakout'!$B180))</f>
        <v>116.864</v>
      </c>
      <c r="N180" s="2">
        <f>IF($A180="GCAM",'GCAM By Region By Sector'!N179*10^3,SUMIFS('EPS Emissions'!O:O,'EPS Emissions'!$D:$D,'BAU Sector &amp; Region Breakout'!$C180,'EPS Emissions'!$C:$C,'BAU Sector &amp; Region Breakout'!$B180))</f>
        <v>119.20399999999999</v>
      </c>
      <c r="O180" s="2">
        <f>IF($A180="GCAM",'GCAM By Region By Sector'!O179*10^3,SUMIFS('EPS Emissions'!P:P,'EPS Emissions'!$D:$D,'BAU Sector &amp; Region Breakout'!$C180,'EPS Emissions'!$C:$C,'BAU Sector &amp; Region Breakout'!$B180))</f>
        <v>121.532</v>
      </c>
      <c r="P180" s="2">
        <f>IF($A180="GCAM",'GCAM By Region By Sector'!P179*10^3,SUMIFS('EPS Emissions'!Q:Q,'EPS Emissions'!$D:$D,'BAU Sector &amp; Region Breakout'!$C180,'EPS Emissions'!$C:$C,'BAU Sector &amp; Region Breakout'!$B180))</f>
        <v>123.864</v>
      </c>
      <c r="Q180" s="2">
        <f>IF($A180="GCAM",'GCAM By Region By Sector'!Q179*10^3,SUMIFS('EPS Emissions'!R:R,'EPS Emissions'!$D:$D,'BAU Sector &amp; Region Breakout'!$C180,'EPS Emissions'!$C:$C,'BAU Sector &amp; Region Breakout'!$B180))</f>
        <v>124.289</v>
      </c>
      <c r="R180" s="2">
        <f>IF($A180="GCAM",'GCAM By Region By Sector'!R179*10^3,SUMIFS('EPS Emissions'!S:S,'EPS Emissions'!$D:$D,'BAU Sector &amp; Region Breakout'!$C180,'EPS Emissions'!$C:$C,'BAU Sector &amp; Region Breakout'!$B180))</f>
        <v>124.703</v>
      </c>
      <c r="S180" s="2">
        <f>IF($A180="GCAM",'GCAM By Region By Sector'!S179*10^3,SUMIFS('EPS Emissions'!T:T,'EPS Emissions'!$D:$D,'BAU Sector &amp; Region Breakout'!$C180,'EPS Emissions'!$C:$C,'BAU Sector &amp; Region Breakout'!$B180))</f>
        <v>125.116</v>
      </c>
      <c r="T180" s="2">
        <f>IF($A180="GCAM",'GCAM By Region By Sector'!T179*10^3,SUMIFS('EPS Emissions'!U:U,'EPS Emissions'!$D:$D,'BAU Sector &amp; Region Breakout'!$C180,'EPS Emissions'!$C:$C,'BAU Sector &amp; Region Breakout'!$B180))</f>
        <v>125.53100000000001</v>
      </c>
      <c r="U180" s="2">
        <f>IF($A180="GCAM",'GCAM By Region By Sector'!U179*10^3,SUMIFS('EPS Emissions'!V:V,'EPS Emissions'!$D:$D,'BAU Sector &amp; Region Breakout'!$C180,'EPS Emissions'!$C:$C,'BAU Sector &amp; Region Breakout'!$B180))</f>
        <v>125.95099999999999</v>
      </c>
      <c r="V180" s="2">
        <f>IF($A180="GCAM",'GCAM By Region By Sector'!V179*10^3,SUMIFS('EPS Emissions'!W:W,'EPS Emissions'!$D:$D,'BAU Sector &amp; Region Breakout'!$C180,'EPS Emissions'!$C:$C,'BAU Sector &amp; Region Breakout'!$B180))</f>
        <v>126.148</v>
      </c>
      <c r="W180" s="2">
        <f>IF($A180="GCAM",'GCAM By Region By Sector'!W179*10^3,SUMIFS('EPS Emissions'!X:X,'EPS Emissions'!$D:$D,'BAU Sector &amp; Region Breakout'!$C180,'EPS Emissions'!$C:$C,'BAU Sector &amp; Region Breakout'!$B180))</f>
        <v>126.351</v>
      </c>
      <c r="X180" s="2">
        <f>IF($A180="GCAM",'GCAM By Region By Sector'!X179*10^3,SUMIFS('EPS Emissions'!Y:Y,'EPS Emissions'!$D:$D,'BAU Sector &amp; Region Breakout'!$C180,'EPS Emissions'!$C:$C,'BAU Sector &amp; Region Breakout'!$B180))</f>
        <v>126.541</v>
      </c>
      <c r="Y180" s="2">
        <f>IF($A180="GCAM",'GCAM By Region By Sector'!Y179*10^3,SUMIFS('EPS Emissions'!Z:Z,'EPS Emissions'!$D:$D,'BAU Sector &amp; Region Breakout'!$C180,'EPS Emissions'!$C:$C,'BAU Sector &amp; Region Breakout'!$B180))</f>
        <v>126.744</v>
      </c>
      <c r="Z180" s="2">
        <f>IF($A180="GCAM",'GCAM By Region By Sector'!Z179*10^3,SUMIFS('EPS Emissions'!AA:AA,'EPS Emissions'!$D:$D,'BAU Sector &amp; Region Breakout'!$C180,'EPS Emissions'!$C:$C,'BAU Sector &amp; Region Breakout'!$B180))</f>
        <v>126.934</v>
      </c>
      <c r="AA180" s="2">
        <f>IF($A180="GCAM",'GCAM By Region By Sector'!AA179*10^3,SUMIFS('EPS Emissions'!AB:AB,'EPS Emissions'!$D:$D,'BAU Sector &amp; Region Breakout'!$C180,'EPS Emissions'!$C:$C,'BAU Sector &amp; Region Breakout'!$B180))</f>
        <v>127.092</v>
      </c>
      <c r="AB180" s="2">
        <f>IF($A180="GCAM",'GCAM By Region By Sector'!AB179*10^3,SUMIFS('EPS Emissions'!AC:AC,'EPS Emissions'!$D:$D,'BAU Sector &amp; Region Breakout'!$C180,'EPS Emissions'!$C:$C,'BAU Sector &amp; Region Breakout'!$B180))</f>
        <v>127.24299999999999</v>
      </c>
      <c r="AC180" s="2">
        <f>IF($A180="GCAM",'GCAM By Region By Sector'!AC179*10^3,SUMIFS('EPS Emissions'!AD:AD,'EPS Emissions'!$D:$D,'BAU Sector &amp; Region Breakout'!$C180,'EPS Emissions'!$C:$C,'BAU Sector &amp; Region Breakout'!$B180))</f>
        <v>127.4</v>
      </c>
      <c r="AD180" s="2">
        <f>IF($A180="GCAM",'GCAM By Region By Sector'!AD179*10^3,SUMIFS('EPS Emissions'!AE:AE,'EPS Emissions'!$D:$D,'BAU Sector &amp; Region Breakout'!$C180,'EPS Emissions'!$C:$C,'BAU Sector &amp; Region Breakout'!$B180))</f>
        <v>127.551</v>
      </c>
      <c r="AE180" s="2">
        <f>IF($A180="GCAM",'GCAM By Region By Sector'!AE179*10^3,SUMIFS('EPS Emissions'!AF:AF,'EPS Emissions'!$D:$D,'BAU Sector &amp; Region Breakout'!$C180,'EPS Emissions'!$C:$C,'BAU Sector &amp; Region Breakout'!$B180))</f>
        <v>127.702</v>
      </c>
      <c r="AF180" s="2">
        <f>IF($A180="GCAM",'GCAM By Region By Sector'!AF179*10^3,SUMIFS('EPS Emissions'!AG:AG,'EPS Emissions'!$D:$D,'BAU Sector &amp; Region Breakout'!$C180,'EPS Emissions'!$C:$C,'BAU Sector &amp; Region Breakout'!$B180))</f>
        <v>127.85299999999999</v>
      </c>
      <c r="AG180" s="2">
        <f>IF($A180="GCAM",'GCAM By Region By Sector'!AG179*10^3,SUMIFS('EPS Emissions'!AH:AH,'EPS Emissions'!$D:$D,'BAU Sector &amp; Region Breakout'!$C180,'EPS Emissions'!$C:$C,'BAU Sector &amp; Region Breakout'!$B180))</f>
        <v>128.00299999999999</v>
      </c>
      <c r="AH180" s="2">
        <f>IF($A180="GCAM",'GCAM By Region By Sector'!AH179*10^3,SUMIFS('EPS Emissions'!AI:AI,'EPS Emissions'!$D:$D,'BAU Sector &amp; Region Breakout'!$C180,'EPS Emissions'!$C:$C,'BAU Sector &amp; Region Breakout'!$B180))</f>
        <v>128.16</v>
      </c>
    </row>
    <row r="181" spans="1:34" x14ac:dyDescent="0.35">
      <c r="A181" t="str">
        <f>VLOOKUP(B181,'BAU Global Total'!A$3:C$34,3,FALSE)</f>
        <v>EPS</v>
      </c>
      <c r="B181" t="s">
        <v>34</v>
      </c>
      <c r="C181" t="s">
        <v>64</v>
      </c>
      <c r="D181" s="2">
        <f>IF($A181="GCAM",'GCAM By Region By Sector'!D180*10^3,SUMIFS('EPS Emissions'!E:E,'EPS Emissions'!$D:$D,'BAU Sector &amp; Region Breakout'!$C181,'EPS Emissions'!$C:$C,'BAU Sector &amp; Region Breakout'!$B181))</f>
        <v>7.3108399999999998</v>
      </c>
      <c r="E181" s="2">
        <f>IF($A181="GCAM",'GCAM By Region By Sector'!E180*10^3,SUMIFS('EPS Emissions'!F:F,'EPS Emissions'!$D:$D,'BAU Sector &amp; Region Breakout'!$C181,'EPS Emissions'!$C:$C,'BAU Sector &amp; Region Breakout'!$B181))</f>
        <v>7.5675499999999998</v>
      </c>
      <c r="F181" s="2">
        <f>IF($A181="GCAM",'GCAM By Region By Sector'!F180*10^3,SUMIFS('EPS Emissions'!G:G,'EPS Emissions'!$D:$D,'BAU Sector &amp; Region Breakout'!$C181,'EPS Emissions'!$C:$C,'BAU Sector &amp; Region Breakout'!$B181))</f>
        <v>7.7680800000000003</v>
      </c>
      <c r="G181" s="2">
        <f>IF($A181="GCAM",'GCAM By Region By Sector'!G180*10^3,SUMIFS('EPS Emissions'!H:H,'EPS Emissions'!$D:$D,'BAU Sector &amp; Region Breakout'!$C181,'EPS Emissions'!$C:$C,'BAU Sector &amp; Region Breakout'!$B181))</f>
        <v>7.915</v>
      </c>
      <c r="H181" s="2">
        <f>IF($A181="GCAM",'GCAM By Region By Sector'!H180*10^3,SUMIFS('EPS Emissions'!I:I,'EPS Emissions'!$D:$D,'BAU Sector &amp; Region Breakout'!$C181,'EPS Emissions'!$C:$C,'BAU Sector &amp; Region Breakout'!$B181))</f>
        <v>8.0471000000000004</v>
      </c>
      <c r="I181" s="2">
        <f>IF($A181="GCAM",'GCAM By Region By Sector'!I180*10^3,SUMIFS('EPS Emissions'!J:J,'EPS Emissions'!$D:$D,'BAU Sector &amp; Region Breakout'!$C181,'EPS Emissions'!$C:$C,'BAU Sector &amp; Region Breakout'!$B181))</f>
        <v>8.1719899999999992</v>
      </c>
      <c r="J181" s="2">
        <f>IF($A181="GCAM",'GCAM By Region By Sector'!J180*10^3,SUMIFS('EPS Emissions'!K:K,'EPS Emissions'!$D:$D,'BAU Sector &amp; Region Breakout'!$C181,'EPS Emissions'!$C:$C,'BAU Sector &amp; Region Breakout'!$B181))</f>
        <v>8.2928099999999993</v>
      </c>
      <c r="K181" s="2">
        <f>IF($A181="GCAM",'GCAM By Region By Sector'!K180*10^3,SUMIFS('EPS Emissions'!L:L,'EPS Emissions'!$D:$D,'BAU Sector &amp; Region Breakout'!$C181,'EPS Emissions'!$C:$C,'BAU Sector &amp; Region Breakout'!$B181))</f>
        <v>8.4119100000000007</v>
      </c>
      <c r="L181" s="2">
        <f>IF($A181="GCAM",'GCAM By Region By Sector'!L180*10^3,SUMIFS('EPS Emissions'!M:M,'EPS Emissions'!$D:$D,'BAU Sector &amp; Region Breakout'!$C181,'EPS Emissions'!$C:$C,'BAU Sector &amp; Region Breakout'!$B181))</f>
        <v>8.7182300000000001</v>
      </c>
      <c r="M181" s="2">
        <f>IF($A181="GCAM",'GCAM By Region By Sector'!M180*10^3,SUMIFS('EPS Emissions'!N:N,'EPS Emissions'!$D:$D,'BAU Sector &amp; Region Breakout'!$C181,'EPS Emissions'!$C:$C,'BAU Sector &amp; Region Breakout'!$B181))</f>
        <v>9.02407</v>
      </c>
      <c r="N181" s="2">
        <f>IF($A181="GCAM",'GCAM By Region By Sector'!N180*10^3,SUMIFS('EPS Emissions'!O:O,'EPS Emissions'!$D:$D,'BAU Sector &amp; Region Breakout'!$C181,'EPS Emissions'!$C:$C,'BAU Sector &amp; Region Breakout'!$B181))</f>
        <v>9.3296500000000009</v>
      </c>
      <c r="O181" s="2">
        <f>IF($A181="GCAM",'GCAM By Region By Sector'!O180*10^3,SUMIFS('EPS Emissions'!P:P,'EPS Emissions'!$D:$D,'BAU Sector &amp; Region Breakout'!$C181,'EPS Emissions'!$C:$C,'BAU Sector &amp; Region Breakout'!$B181))</f>
        <v>9.6352499999999992</v>
      </c>
      <c r="P181" s="2">
        <f>IF($A181="GCAM",'GCAM By Region By Sector'!P180*10^3,SUMIFS('EPS Emissions'!Q:Q,'EPS Emissions'!$D:$D,'BAU Sector &amp; Region Breakout'!$C181,'EPS Emissions'!$C:$C,'BAU Sector &amp; Region Breakout'!$B181))</f>
        <v>9.9405599999999996</v>
      </c>
      <c r="Q181" s="2">
        <f>IF($A181="GCAM",'GCAM By Region By Sector'!Q180*10^3,SUMIFS('EPS Emissions'!R:R,'EPS Emissions'!$D:$D,'BAU Sector &amp; Region Breakout'!$C181,'EPS Emissions'!$C:$C,'BAU Sector &amp; Region Breakout'!$B181))</f>
        <v>9.9766100000000009</v>
      </c>
      <c r="R181" s="2">
        <f>IF($A181="GCAM",'GCAM By Region By Sector'!R180*10^3,SUMIFS('EPS Emissions'!S:S,'EPS Emissions'!$D:$D,'BAU Sector &amp; Region Breakout'!$C181,'EPS Emissions'!$C:$C,'BAU Sector &amp; Region Breakout'!$B181))</f>
        <v>10.012700000000001</v>
      </c>
      <c r="S181" s="2">
        <f>IF($A181="GCAM",'GCAM By Region By Sector'!S180*10^3,SUMIFS('EPS Emissions'!T:T,'EPS Emissions'!$D:$D,'BAU Sector &amp; Region Breakout'!$C181,'EPS Emissions'!$C:$C,'BAU Sector &amp; Region Breakout'!$B181))</f>
        <v>10.0487</v>
      </c>
      <c r="T181" s="2">
        <f>IF($A181="GCAM",'GCAM By Region By Sector'!T180*10^3,SUMIFS('EPS Emissions'!U:U,'EPS Emissions'!$D:$D,'BAU Sector &amp; Region Breakout'!$C181,'EPS Emissions'!$C:$C,'BAU Sector &amp; Region Breakout'!$B181))</f>
        <v>10.0847</v>
      </c>
      <c r="U181" s="2">
        <f>IF($A181="GCAM",'GCAM By Region By Sector'!U180*10^3,SUMIFS('EPS Emissions'!V:V,'EPS Emissions'!$D:$D,'BAU Sector &amp; Region Breakout'!$C181,'EPS Emissions'!$C:$C,'BAU Sector &amp; Region Breakout'!$B181))</f>
        <v>10.120799999999999</v>
      </c>
      <c r="V181" s="2">
        <f>IF($A181="GCAM",'GCAM By Region By Sector'!V180*10^3,SUMIFS('EPS Emissions'!W:W,'EPS Emissions'!$D:$D,'BAU Sector &amp; Region Breakout'!$C181,'EPS Emissions'!$C:$C,'BAU Sector &amp; Region Breakout'!$B181))</f>
        <v>10.054399999999999</v>
      </c>
      <c r="W181" s="2">
        <f>IF($A181="GCAM",'GCAM By Region By Sector'!W180*10^3,SUMIFS('EPS Emissions'!X:X,'EPS Emissions'!$D:$D,'BAU Sector &amp; Region Breakout'!$C181,'EPS Emissions'!$C:$C,'BAU Sector &amp; Region Breakout'!$B181))</f>
        <v>9.9879499999999997</v>
      </c>
      <c r="X181" s="2">
        <f>IF($A181="GCAM",'GCAM By Region By Sector'!X180*10^3,SUMIFS('EPS Emissions'!Y:Y,'EPS Emissions'!$D:$D,'BAU Sector &amp; Region Breakout'!$C181,'EPS Emissions'!$C:$C,'BAU Sector &amp; Region Breakout'!$B181))</f>
        <v>9.9214699999999993</v>
      </c>
      <c r="Y181" s="2">
        <f>IF($A181="GCAM",'GCAM By Region By Sector'!Y180*10^3,SUMIFS('EPS Emissions'!Z:Z,'EPS Emissions'!$D:$D,'BAU Sector &amp; Region Breakout'!$C181,'EPS Emissions'!$C:$C,'BAU Sector &amp; Region Breakout'!$B181))</f>
        <v>9.8550599999999999</v>
      </c>
      <c r="Z181" s="2">
        <f>IF($A181="GCAM",'GCAM By Region By Sector'!Z180*10^3,SUMIFS('EPS Emissions'!AA:AA,'EPS Emissions'!$D:$D,'BAU Sector &amp; Region Breakout'!$C181,'EPS Emissions'!$C:$C,'BAU Sector &amp; Region Breakout'!$B181))</f>
        <v>9.7886399999999991</v>
      </c>
      <c r="AA181" s="2">
        <f>IF($A181="GCAM",'GCAM By Region By Sector'!AA180*10^3,SUMIFS('EPS Emissions'!AB:AB,'EPS Emissions'!$D:$D,'BAU Sector &amp; Region Breakout'!$C181,'EPS Emissions'!$C:$C,'BAU Sector &amp; Region Breakout'!$B181))</f>
        <v>9.7546599999999994</v>
      </c>
      <c r="AB181" s="2">
        <f>IF($A181="GCAM",'GCAM By Region By Sector'!AB180*10^3,SUMIFS('EPS Emissions'!AC:AC,'EPS Emissions'!$D:$D,'BAU Sector &amp; Region Breakout'!$C181,'EPS Emissions'!$C:$C,'BAU Sector &amp; Region Breakout'!$B181))</f>
        <v>9.7207600000000003</v>
      </c>
      <c r="AC181" s="2">
        <f>IF($A181="GCAM",'GCAM By Region By Sector'!AC180*10^3,SUMIFS('EPS Emissions'!AD:AD,'EPS Emissions'!$D:$D,'BAU Sector &amp; Region Breakout'!$C181,'EPS Emissions'!$C:$C,'BAU Sector &amp; Region Breakout'!$B181))</f>
        <v>9.6867800000000006</v>
      </c>
      <c r="AD181" s="2">
        <f>IF($A181="GCAM",'GCAM By Region By Sector'!AD180*10^3,SUMIFS('EPS Emissions'!AE:AE,'EPS Emissions'!$D:$D,'BAU Sector &amp; Region Breakout'!$C181,'EPS Emissions'!$C:$C,'BAU Sector &amp; Region Breakout'!$B181))</f>
        <v>9.6528700000000001</v>
      </c>
      <c r="AE181" s="2">
        <f>IF($A181="GCAM",'GCAM By Region By Sector'!AE180*10^3,SUMIFS('EPS Emissions'!AF:AF,'EPS Emissions'!$D:$D,'BAU Sector &amp; Region Breakout'!$C181,'EPS Emissions'!$C:$C,'BAU Sector &amp; Region Breakout'!$B181))</f>
        <v>9.6189</v>
      </c>
      <c r="AF181" s="2">
        <f>IF($A181="GCAM",'GCAM By Region By Sector'!AF180*10^3,SUMIFS('EPS Emissions'!AG:AG,'EPS Emissions'!$D:$D,'BAU Sector &amp; Region Breakout'!$C181,'EPS Emissions'!$C:$C,'BAU Sector &amp; Region Breakout'!$B181))</f>
        <v>9.5849200000000003</v>
      </c>
      <c r="AG181" s="2">
        <f>IF($A181="GCAM",'GCAM By Region By Sector'!AG180*10^3,SUMIFS('EPS Emissions'!AH:AH,'EPS Emissions'!$D:$D,'BAU Sector &amp; Region Breakout'!$C181,'EPS Emissions'!$C:$C,'BAU Sector &amp; Region Breakout'!$B181))</f>
        <v>9.5510099999999998</v>
      </c>
      <c r="AH181" s="2">
        <f>IF($A181="GCAM",'GCAM By Region By Sector'!AH180*10^3,SUMIFS('EPS Emissions'!AI:AI,'EPS Emissions'!$D:$D,'BAU Sector &amp; Region Breakout'!$C181,'EPS Emissions'!$C:$C,'BAU Sector &amp; Region Breakout'!$B181))</f>
        <v>9.5170399999999997</v>
      </c>
    </row>
    <row r="182" spans="1:34" x14ac:dyDescent="0.35">
      <c r="A182" t="str">
        <f>VLOOKUP(B182,'BAU Global Total'!A$3:C$34,3,FALSE)</f>
        <v>EPS</v>
      </c>
      <c r="B182" t="s">
        <v>34</v>
      </c>
      <c r="C182" t="s">
        <v>69</v>
      </c>
      <c r="D182" s="2">
        <f>IF($A182="GCAM",'GCAM By Region By Sector'!D181*10^3,SUMIFS('EPS Emissions'!E:E,'EPS Emissions'!$D:$D,'BAU Sector &amp; Region Breakout'!$C182,'EPS Emissions'!$C:$C,'BAU Sector &amp; Region Breakout'!$B182))</f>
        <v>0</v>
      </c>
      <c r="E182" s="2">
        <f>IF($A182="GCAM",'GCAM By Region By Sector'!E181*10^3,SUMIFS('EPS Emissions'!F:F,'EPS Emissions'!$D:$D,'BAU Sector &amp; Region Breakout'!$C182,'EPS Emissions'!$C:$C,'BAU Sector &amp; Region Breakout'!$B182))</f>
        <v>0</v>
      </c>
      <c r="F182" s="2">
        <f>IF($A182="GCAM",'GCAM By Region By Sector'!F181*10^3,SUMIFS('EPS Emissions'!G:G,'EPS Emissions'!$D:$D,'BAU Sector &amp; Region Breakout'!$C182,'EPS Emissions'!$C:$C,'BAU Sector &amp; Region Breakout'!$B182))</f>
        <v>0</v>
      </c>
      <c r="G182" s="2">
        <f>IF($A182="GCAM",'GCAM By Region By Sector'!G181*10^3,SUMIFS('EPS Emissions'!H:H,'EPS Emissions'!$D:$D,'BAU Sector &amp; Region Breakout'!$C182,'EPS Emissions'!$C:$C,'BAU Sector &amp; Region Breakout'!$B182))</f>
        <v>0</v>
      </c>
      <c r="H182" s="2">
        <f>IF($A182="GCAM",'GCAM By Region By Sector'!H181*10^3,SUMIFS('EPS Emissions'!I:I,'EPS Emissions'!$D:$D,'BAU Sector &amp; Region Breakout'!$C182,'EPS Emissions'!$C:$C,'BAU Sector &amp; Region Breakout'!$B182))</f>
        <v>0</v>
      </c>
      <c r="I182" s="2">
        <f>IF($A182="GCAM",'GCAM By Region By Sector'!I181*10^3,SUMIFS('EPS Emissions'!J:J,'EPS Emissions'!$D:$D,'BAU Sector &amp; Region Breakout'!$C182,'EPS Emissions'!$C:$C,'BAU Sector &amp; Region Breakout'!$B182))</f>
        <v>0</v>
      </c>
      <c r="J182" s="2">
        <f>IF($A182="GCAM",'GCAM By Region By Sector'!J181*10^3,SUMIFS('EPS Emissions'!K:K,'EPS Emissions'!$D:$D,'BAU Sector &amp; Region Breakout'!$C182,'EPS Emissions'!$C:$C,'BAU Sector &amp; Region Breakout'!$B182))</f>
        <v>0</v>
      </c>
      <c r="K182" s="2">
        <f>IF($A182="GCAM",'GCAM By Region By Sector'!K181*10^3,SUMIFS('EPS Emissions'!L:L,'EPS Emissions'!$D:$D,'BAU Sector &amp; Region Breakout'!$C182,'EPS Emissions'!$C:$C,'BAU Sector &amp; Region Breakout'!$B182))</f>
        <v>0</v>
      </c>
      <c r="L182" s="2">
        <f>IF($A182="GCAM",'GCAM By Region By Sector'!L181*10^3,SUMIFS('EPS Emissions'!M:M,'EPS Emissions'!$D:$D,'BAU Sector &amp; Region Breakout'!$C182,'EPS Emissions'!$C:$C,'BAU Sector &amp; Region Breakout'!$B182))</f>
        <v>0</v>
      </c>
      <c r="M182" s="2">
        <f>IF($A182="GCAM",'GCAM By Region By Sector'!M181*10^3,SUMIFS('EPS Emissions'!N:N,'EPS Emissions'!$D:$D,'BAU Sector &amp; Region Breakout'!$C182,'EPS Emissions'!$C:$C,'BAU Sector &amp; Region Breakout'!$B182))</f>
        <v>0</v>
      </c>
      <c r="N182" s="2">
        <f>IF($A182="GCAM",'GCAM By Region By Sector'!N181*10^3,SUMIFS('EPS Emissions'!O:O,'EPS Emissions'!$D:$D,'BAU Sector &amp; Region Breakout'!$C182,'EPS Emissions'!$C:$C,'BAU Sector &amp; Region Breakout'!$B182))</f>
        <v>0</v>
      </c>
      <c r="O182" s="2">
        <f>IF($A182="GCAM",'GCAM By Region By Sector'!O181*10^3,SUMIFS('EPS Emissions'!P:P,'EPS Emissions'!$D:$D,'BAU Sector &amp; Region Breakout'!$C182,'EPS Emissions'!$C:$C,'BAU Sector &amp; Region Breakout'!$B182))</f>
        <v>0</v>
      </c>
      <c r="P182" s="2">
        <f>IF($A182="GCAM",'GCAM By Region By Sector'!P181*10^3,SUMIFS('EPS Emissions'!Q:Q,'EPS Emissions'!$D:$D,'BAU Sector &amp; Region Breakout'!$C182,'EPS Emissions'!$C:$C,'BAU Sector &amp; Region Breakout'!$B182))</f>
        <v>0</v>
      </c>
      <c r="Q182" s="2">
        <f>IF($A182="GCAM",'GCAM By Region By Sector'!Q181*10^3,SUMIFS('EPS Emissions'!R:R,'EPS Emissions'!$D:$D,'BAU Sector &amp; Region Breakout'!$C182,'EPS Emissions'!$C:$C,'BAU Sector &amp; Region Breakout'!$B182))</f>
        <v>0</v>
      </c>
      <c r="R182" s="2">
        <f>IF($A182="GCAM",'GCAM By Region By Sector'!R181*10^3,SUMIFS('EPS Emissions'!S:S,'EPS Emissions'!$D:$D,'BAU Sector &amp; Region Breakout'!$C182,'EPS Emissions'!$C:$C,'BAU Sector &amp; Region Breakout'!$B182))</f>
        <v>0</v>
      </c>
      <c r="S182" s="2">
        <f>IF($A182="GCAM",'GCAM By Region By Sector'!S181*10^3,SUMIFS('EPS Emissions'!T:T,'EPS Emissions'!$D:$D,'BAU Sector &amp; Region Breakout'!$C182,'EPS Emissions'!$C:$C,'BAU Sector &amp; Region Breakout'!$B182))</f>
        <v>0</v>
      </c>
      <c r="T182" s="2">
        <f>IF($A182="GCAM",'GCAM By Region By Sector'!T181*10^3,SUMIFS('EPS Emissions'!U:U,'EPS Emissions'!$D:$D,'BAU Sector &amp; Region Breakout'!$C182,'EPS Emissions'!$C:$C,'BAU Sector &amp; Region Breakout'!$B182))</f>
        <v>0</v>
      </c>
      <c r="U182" s="2">
        <f>IF($A182="GCAM",'GCAM By Region By Sector'!U181*10^3,SUMIFS('EPS Emissions'!V:V,'EPS Emissions'!$D:$D,'BAU Sector &amp; Region Breakout'!$C182,'EPS Emissions'!$C:$C,'BAU Sector &amp; Region Breakout'!$B182))</f>
        <v>0</v>
      </c>
      <c r="V182" s="2">
        <f>IF($A182="GCAM",'GCAM By Region By Sector'!V181*10^3,SUMIFS('EPS Emissions'!W:W,'EPS Emissions'!$D:$D,'BAU Sector &amp; Region Breakout'!$C182,'EPS Emissions'!$C:$C,'BAU Sector &amp; Region Breakout'!$B182))</f>
        <v>0</v>
      </c>
      <c r="W182" s="2">
        <f>IF($A182="GCAM",'GCAM By Region By Sector'!W181*10^3,SUMIFS('EPS Emissions'!X:X,'EPS Emissions'!$D:$D,'BAU Sector &amp; Region Breakout'!$C182,'EPS Emissions'!$C:$C,'BAU Sector &amp; Region Breakout'!$B182))</f>
        <v>0</v>
      </c>
      <c r="X182" s="2">
        <f>IF($A182="GCAM",'GCAM By Region By Sector'!X181*10^3,SUMIFS('EPS Emissions'!Y:Y,'EPS Emissions'!$D:$D,'BAU Sector &amp; Region Breakout'!$C182,'EPS Emissions'!$C:$C,'BAU Sector &amp; Region Breakout'!$B182))</f>
        <v>0</v>
      </c>
      <c r="Y182" s="2">
        <f>IF($A182="GCAM",'GCAM By Region By Sector'!Y181*10^3,SUMIFS('EPS Emissions'!Z:Z,'EPS Emissions'!$D:$D,'BAU Sector &amp; Region Breakout'!$C182,'EPS Emissions'!$C:$C,'BAU Sector &amp; Region Breakout'!$B182))</f>
        <v>0</v>
      </c>
      <c r="Z182" s="2">
        <f>IF($A182="GCAM",'GCAM By Region By Sector'!Z181*10^3,SUMIFS('EPS Emissions'!AA:AA,'EPS Emissions'!$D:$D,'BAU Sector &amp; Region Breakout'!$C182,'EPS Emissions'!$C:$C,'BAU Sector &amp; Region Breakout'!$B182))</f>
        <v>0</v>
      </c>
      <c r="AA182" s="2">
        <f>IF($A182="GCAM",'GCAM By Region By Sector'!AA181*10^3,SUMIFS('EPS Emissions'!AB:AB,'EPS Emissions'!$D:$D,'BAU Sector &amp; Region Breakout'!$C182,'EPS Emissions'!$C:$C,'BAU Sector &amp; Region Breakout'!$B182))</f>
        <v>0</v>
      </c>
      <c r="AB182" s="2">
        <f>IF($A182="GCAM",'GCAM By Region By Sector'!AB181*10^3,SUMIFS('EPS Emissions'!AC:AC,'EPS Emissions'!$D:$D,'BAU Sector &amp; Region Breakout'!$C182,'EPS Emissions'!$C:$C,'BAU Sector &amp; Region Breakout'!$B182))</f>
        <v>0</v>
      </c>
      <c r="AC182" s="2">
        <f>IF($A182="GCAM",'GCAM By Region By Sector'!AC181*10^3,SUMIFS('EPS Emissions'!AD:AD,'EPS Emissions'!$D:$D,'BAU Sector &amp; Region Breakout'!$C182,'EPS Emissions'!$C:$C,'BAU Sector &amp; Region Breakout'!$B182))</f>
        <v>0</v>
      </c>
      <c r="AD182" s="2">
        <f>IF($A182="GCAM",'GCAM By Region By Sector'!AD181*10^3,SUMIFS('EPS Emissions'!AE:AE,'EPS Emissions'!$D:$D,'BAU Sector &amp; Region Breakout'!$C182,'EPS Emissions'!$C:$C,'BAU Sector &amp; Region Breakout'!$B182))</f>
        <v>0</v>
      </c>
      <c r="AE182" s="2">
        <f>IF($A182="GCAM",'GCAM By Region By Sector'!AE181*10^3,SUMIFS('EPS Emissions'!AF:AF,'EPS Emissions'!$D:$D,'BAU Sector &amp; Region Breakout'!$C182,'EPS Emissions'!$C:$C,'BAU Sector &amp; Region Breakout'!$B182))</f>
        <v>0</v>
      </c>
      <c r="AF182" s="2">
        <f>IF($A182="GCAM",'GCAM By Region By Sector'!AF181*10^3,SUMIFS('EPS Emissions'!AG:AG,'EPS Emissions'!$D:$D,'BAU Sector &amp; Region Breakout'!$C182,'EPS Emissions'!$C:$C,'BAU Sector &amp; Region Breakout'!$B182))</f>
        <v>0</v>
      </c>
      <c r="AG182" s="2">
        <f>IF($A182="GCAM",'GCAM By Region By Sector'!AG181*10^3,SUMIFS('EPS Emissions'!AH:AH,'EPS Emissions'!$D:$D,'BAU Sector &amp; Region Breakout'!$C182,'EPS Emissions'!$C:$C,'BAU Sector &amp; Region Breakout'!$B182))</f>
        <v>0</v>
      </c>
      <c r="AH182" s="2">
        <f>IF($A182="GCAM",'GCAM By Region By Sector'!AH181*10^3,SUMIFS('EPS Emissions'!AI:AI,'EPS Emissions'!$D:$D,'BAU Sector &amp; Region Breakout'!$C182,'EPS Emissions'!$C:$C,'BAU Sector &amp; Region Breakout'!$B182))</f>
        <v>0</v>
      </c>
    </row>
    <row r="183" spans="1:34" x14ac:dyDescent="0.35">
      <c r="A183" t="str">
        <f>VLOOKUP(B183,'BAU Global Total'!A$3:C$34,3,FALSE)</f>
        <v>EPS</v>
      </c>
      <c r="B183" t="s">
        <v>34</v>
      </c>
      <c r="C183" t="s">
        <v>62</v>
      </c>
      <c r="D183" s="2">
        <f>IF($A183="GCAM",'GCAM By Region By Sector'!D182*10^3,SUMIFS('EPS Emissions'!E:E,'EPS Emissions'!$D:$D,'BAU Sector &amp; Region Breakout'!$C183,'EPS Emissions'!$C:$C,'BAU Sector &amp; Region Breakout'!$B183))</f>
        <v>-300.91800000000001</v>
      </c>
      <c r="E183" s="2">
        <f>IF($A183="GCAM",'GCAM By Region By Sector'!E182*10^3,SUMIFS('EPS Emissions'!F:F,'EPS Emissions'!$D:$D,'BAU Sector &amp; Region Breakout'!$C183,'EPS Emissions'!$C:$C,'BAU Sector &amp; Region Breakout'!$B183))</f>
        <v>-300.91800000000001</v>
      </c>
      <c r="F183" s="2">
        <f>IF($A183="GCAM",'GCAM By Region By Sector'!F182*10^3,SUMIFS('EPS Emissions'!G:G,'EPS Emissions'!$D:$D,'BAU Sector &amp; Region Breakout'!$C183,'EPS Emissions'!$C:$C,'BAU Sector &amp; Region Breakout'!$B183))</f>
        <v>-300.91800000000001</v>
      </c>
      <c r="G183" s="2">
        <f>IF($A183="GCAM",'GCAM By Region By Sector'!G182*10^3,SUMIFS('EPS Emissions'!H:H,'EPS Emissions'!$D:$D,'BAU Sector &amp; Region Breakout'!$C183,'EPS Emissions'!$C:$C,'BAU Sector &amp; Region Breakout'!$B183))</f>
        <v>-300.91800000000001</v>
      </c>
      <c r="H183" s="2">
        <f>IF($A183="GCAM",'GCAM By Region By Sector'!H182*10^3,SUMIFS('EPS Emissions'!I:I,'EPS Emissions'!$D:$D,'BAU Sector &amp; Region Breakout'!$C183,'EPS Emissions'!$C:$C,'BAU Sector &amp; Region Breakout'!$B183))</f>
        <v>-300.91800000000001</v>
      </c>
      <c r="I183" s="2">
        <f>IF($A183="GCAM",'GCAM By Region By Sector'!I182*10^3,SUMIFS('EPS Emissions'!J:J,'EPS Emissions'!$D:$D,'BAU Sector &amp; Region Breakout'!$C183,'EPS Emissions'!$C:$C,'BAU Sector &amp; Region Breakout'!$B183))</f>
        <v>-300.91800000000001</v>
      </c>
      <c r="J183" s="2">
        <f>IF($A183="GCAM",'GCAM By Region By Sector'!J182*10^3,SUMIFS('EPS Emissions'!K:K,'EPS Emissions'!$D:$D,'BAU Sector &amp; Region Breakout'!$C183,'EPS Emissions'!$C:$C,'BAU Sector &amp; Region Breakout'!$B183))</f>
        <v>-300.91800000000001</v>
      </c>
      <c r="K183" s="2">
        <f>IF($A183="GCAM",'GCAM By Region By Sector'!K182*10^3,SUMIFS('EPS Emissions'!L:L,'EPS Emissions'!$D:$D,'BAU Sector &amp; Region Breakout'!$C183,'EPS Emissions'!$C:$C,'BAU Sector &amp; Region Breakout'!$B183))</f>
        <v>-300.91800000000001</v>
      </c>
      <c r="L183" s="2">
        <f>IF($A183="GCAM",'GCAM By Region By Sector'!L182*10^3,SUMIFS('EPS Emissions'!M:M,'EPS Emissions'!$D:$D,'BAU Sector &amp; Region Breakout'!$C183,'EPS Emissions'!$C:$C,'BAU Sector &amp; Region Breakout'!$B183))</f>
        <v>-300.91800000000001</v>
      </c>
      <c r="M183" s="2">
        <f>IF($A183="GCAM",'GCAM By Region By Sector'!M182*10^3,SUMIFS('EPS Emissions'!N:N,'EPS Emissions'!$D:$D,'BAU Sector &amp; Region Breakout'!$C183,'EPS Emissions'!$C:$C,'BAU Sector &amp; Region Breakout'!$B183))</f>
        <v>-300.91800000000001</v>
      </c>
      <c r="N183" s="2">
        <f>IF($A183="GCAM",'GCAM By Region By Sector'!N182*10^3,SUMIFS('EPS Emissions'!O:O,'EPS Emissions'!$D:$D,'BAU Sector &amp; Region Breakout'!$C183,'EPS Emissions'!$C:$C,'BAU Sector &amp; Region Breakout'!$B183))</f>
        <v>-300.91800000000001</v>
      </c>
      <c r="O183" s="2">
        <f>IF($A183="GCAM",'GCAM By Region By Sector'!O182*10^3,SUMIFS('EPS Emissions'!P:P,'EPS Emissions'!$D:$D,'BAU Sector &amp; Region Breakout'!$C183,'EPS Emissions'!$C:$C,'BAU Sector &amp; Region Breakout'!$B183))</f>
        <v>-300.91800000000001</v>
      </c>
      <c r="P183" s="2">
        <f>IF($A183="GCAM",'GCAM By Region By Sector'!P182*10^3,SUMIFS('EPS Emissions'!Q:Q,'EPS Emissions'!$D:$D,'BAU Sector &amp; Region Breakout'!$C183,'EPS Emissions'!$C:$C,'BAU Sector &amp; Region Breakout'!$B183))</f>
        <v>-300.91800000000001</v>
      </c>
      <c r="Q183" s="2">
        <f>IF($A183="GCAM",'GCAM By Region By Sector'!Q182*10^3,SUMIFS('EPS Emissions'!R:R,'EPS Emissions'!$D:$D,'BAU Sector &amp; Region Breakout'!$C183,'EPS Emissions'!$C:$C,'BAU Sector &amp; Region Breakout'!$B183))</f>
        <v>-300.91800000000001</v>
      </c>
      <c r="R183" s="2">
        <f>IF($A183="GCAM",'GCAM By Region By Sector'!R182*10^3,SUMIFS('EPS Emissions'!S:S,'EPS Emissions'!$D:$D,'BAU Sector &amp; Region Breakout'!$C183,'EPS Emissions'!$C:$C,'BAU Sector &amp; Region Breakout'!$B183))</f>
        <v>-300.91800000000001</v>
      </c>
      <c r="S183" s="2">
        <f>IF($A183="GCAM",'GCAM By Region By Sector'!S182*10^3,SUMIFS('EPS Emissions'!T:T,'EPS Emissions'!$D:$D,'BAU Sector &amp; Region Breakout'!$C183,'EPS Emissions'!$C:$C,'BAU Sector &amp; Region Breakout'!$B183))</f>
        <v>-300.91800000000001</v>
      </c>
      <c r="T183" s="2">
        <f>IF($A183="GCAM",'GCAM By Region By Sector'!T182*10^3,SUMIFS('EPS Emissions'!U:U,'EPS Emissions'!$D:$D,'BAU Sector &amp; Region Breakout'!$C183,'EPS Emissions'!$C:$C,'BAU Sector &amp; Region Breakout'!$B183))</f>
        <v>-300.91800000000001</v>
      </c>
      <c r="U183" s="2">
        <f>IF($A183="GCAM",'GCAM By Region By Sector'!U182*10^3,SUMIFS('EPS Emissions'!V:V,'EPS Emissions'!$D:$D,'BAU Sector &amp; Region Breakout'!$C183,'EPS Emissions'!$C:$C,'BAU Sector &amp; Region Breakout'!$B183))</f>
        <v>-300.91800000000001</v>
      </c>
      <c r="V183" s="2">
        <f>IF($A183="GCAM",'GCAM By Region By Sector'!V182*10^3,SUMIFS('EPS Emissions'!W:W,'EPS Emissions'!$D:$D,'BAU Sector &amp; Region Breakout'!$C183,'EPS Emissions'!$C:$C,'BAU Sector &amp; Region Breakout'!$B183))</f>
        <v>-300.91800000000001</v>
      </c>
      <c r="W183" s="2">
        <f>IF($A183="GCAM",'GCAM By Region By Sector'!W182*10^3,SUMIFS('EPS Emissions'!X:X,'EPS Emissions'!$D:$D,'BAU Sector &amp; Region Breakout'!$C183,'EPS Emissions'!$C:$C,'BAU Sector &amp; Region Breakout'!$B183))</f>
        <v>-300.91800000000001</v>
      </c>
      <c r="X183" s="2">
        <f>IF($A183="GCAM",'GCAM By Region By Sector'!X182*10^3,SUMIFS('EPS Emissions'!Y:Y,'EPS Emissions'!$D:$D,'BAU Sector &amp; Region Breakout'!$C183,'EPS Emissions'!$C:$C,'BAU Sector &amp; Region Breakout'!$B183))</f>
        <v>-300.91800000000001</v>
      </c>
      <c r="Y183" s="2">
        <f>IF($A183="GCAM",'GCAM By Region By Sector'!Y182*10^3,SUMIFS('EPS Emissions'!Z:Z,'EPS Emissions'!$D:$D,'BAU Sector &amp; Region Breakout'!$C183,'EPS Emissions'!$C:$C,'BAU Sector &amp; Region Breakout'!$B183))</f>
        <v>-300.91800000000001</v>
      </c>
      <c r="Z183" s="2">
        <f>IF($A183="GCAM",'GCAM By Region By Sector'!Z182*10^3,SUMIFS('EPS Emissions'!AA:AA,'EPS Emissions'!$D:$D,'BAU Sector &amp; Region Breakout'!$C183,'EPS Emissions'!$C:$C,'BAU Sector &amp; Region Breakout'!$B183))</f>
        <v>-300.91800000000001</v>
      </c>
      <c r="AA183" s="2">
        <f>IF($A183="GCAM",'GCAM By Region By Sector'!AA182*10^3,SUMIFS('EPS Emissions'!AB:AB,'EPS Emissions'!$D:$D,'BAU Sector &amp; Region Breakout'!$C183,'EPS Emissions'!$C:$C,'BAU Sector &amp; Region Breakout'!$B183))</f>
        <v>-300.91800000000001</v>
      </c>
      <c r="AB183" s="2">
        <f>IF($A183="GCAM",'GCAM By Region By Sector'!AB182*10^3,SUMIFS('EPS Emissions'!AC:AC,'EPS Emissions'!$D:$D,'BAU Sector &amp; Region Breakout'!$C183,'EPS Emissions'!$C:$C,'BAU Sector &amp; Region Breakout'!$B183))</f>
        <v>-300.91800000000001</v>
      </c>
      <c r="AC183" s="2">
        <f>IF($A183="GCAM",'GCAM By Region By Sector'!AC182*10^3,SUMIFS('EPS Emissions'!AD:AD,'EPS Emissions'!$D:$D,'BAU Sector &amp; Region Breakout'!$C183,'EPS Emissions'!$C:$C,'BAU Sector &amp; Region Breakout'!$B183))</f>
        <v>-300.91800000000001</v>
      </c>
      <c r="AD183" s="2">
        <f>IF($A183="GCAM",'GCAM By Region By Sector'!AD182*10^3,SUMIFS('EPS Emissions'!AE:AE,'EPS Emissions'!$D:$D,'BAU Sector &amp; Region Breakout'!$C183,'EPS Emissions'!$C:$C,'BAU Sector &amp; Region Breakout'!$B183))</f>
        <v>-300.91800000000001</v>
      </c>
      <c r="AE183" s="2">
        <f>IF($A183="GCAM",'GCAM By Region By Sector'!AE182*10^3,SUMIFS('EPS Emissions'!AF:AF,'EPS Emissions'!$D:$D,'BAU Sector &amp; Region Breakout'!$C183,'EPS Emissions'!$C:$C,'BAU Sector &amp; Region Breakout'!$B183))</f>
        <v>-300.91800000000001</v>
      </c>
      <c r="AF183" s="2">
        <f>IF($A183="GCAM",'GCAM By Region By Sector'!AF182*10^3,SUMIFS('EPS Emissions'!AG:AG,'EPS Emissions'!$D:$D,'BAU Sector &amp; Region Breakout'!$C183,'EPS Emissions'!$C:$C,'BAU Sector &amp; Region Breakout'!$B183))</f>
        <v>-300.91800000000001</v>
      </c>
      <c r="AG183" s="2">
        <f>IF($A183="GCAM",'GCAM By Region By Sector'!AG182*10^3,SUMIFS('EPS Emissions'!AH:AH,'EPS Emissions'!$D:$D,'BAU Sector &amp; Region Breakout'!$C183,'EPS Emissions'!$C:$C,'BAU Sector &amp; Region Breakout'!$B183))</f>
        <v>-300.91800000000001</v>
      </c>
      <c r="AH183" s="2">
        <f>IF($A183="GCAM",'GCAM By Region By Sector'!AH182*10^3,SUMIFS('EPS Emissions'!AI:AI,'EPS Emissions'!$D:$D,'BAU Sector &amp; Region Breakout'!$C183,'EPS Emissions'!$C:$C,'BAU Sector &amp; Region Breakout'!$B183))</f>
        <v>-300.91800000000001</v>
      </c>
    </row>
    <row r="184" spans="1:34" x14ac:dyDescent="0.35">
      <c r="A184" t="str">
        <f>VLOOKUP(B184,'BAU Global Total'!A$3:C$34,3,FALSE)</f>
        <v>EPS</v>
      </c>
      <c r="B184" t="s">
        <v>34</v>
      </c>
      <c r="C184" t="s">
        <v>71</v>
      </c>
      <c r="D184" s="2">
        <f>IF($A184="GCAM",'GCAM By Region By Sector'!D183*10^3,SUMIFS('EPS Emissions'!E:E,'EPS Emissions'!$D:$D,'BAU Sector &amp; Region Breakout'!$C184,'EPS Emissions'!$C:$C,'BAU Sector &amp; Region Breakout'!$B184))</f>
        <v>0</v>
      </c>
      <c r="E184" s="2">
        <f>IF($A184="GCAM",'GCAM By Region By Sector'!E183*10^3,SUMIFS('EPS Emissions'!F:F,'EPS Emissions'!$D:$D,'BAU Sector &amp; Region Breakout'!$C184,'EPS Emissions'!$C:$C,'BAU Sector &amp; Region Breakout'!$B184))</f>
        <v>0</v>
      </c>
      <c r="F184" s="2">
        <f>IF($A184="GCAM",'GCAM By Region By Sector'!F183*10^3,SUMIFS('EPS Emissions'!G:G,'EPS Emissions'!$D:$D,'BAU Sector &amp; Region Breakout'!$C184,'EPS Emissions'!$C:$C,'BAU Sector &amp; Region Breakout'!$B184))</f>
        <v>0</v>
      </c>
      <c r="G184" s="2">
        <f>IF($A184="GCAM",'GCAM By Region By Sector'!G183*10^3,SUMIFS('EPS Emissions'!H:H,'EPS Emissions'!$D:$D,'BAU Sector &amp; Region Breakout'!$C184,'EPS Emissions'!$C:$C,'BAU Sector &amp; Region Breakout'!$B184))</f>
        <v>0</v>
      </c>
      <c r="H184" s="2">
        <f>IF($A184="GCAM",'GCAM By Region By Sector'!H183*10^3,SUMIFS('EPS Emissions'!I:I,'EPS Emissions'!$D:$D,'BAU Sector &amp; Region Breakout'!$C184,'EPS Emissions'!$C:$C,'BAU Sector &amp; Region Breakout'!$B184))</f>
        <v>0</v>
      </c>
      <c r="I184" s="2">
        <f>IF($A184="GCAM",'GCAM By Region By Sector'!I183*10^3,SUMIFS('EPS Emissions'!J:J,'EPS Emissions'!$D:$D,'BAU Sector &amp; Region Breakout'!$C184,'EPS Emissions'!$C:$C,'BAU Sector &amp; Region Breakout'!$B184))</f>
        <v>0</v>
      </c>
      <c r="J184" s="2">
        <f>IF($A184="GCAM",'GCAM By Region By Sector'!J183*10^3,SUMIFS('EPS Emissions'!K:K,'EPS Emissions'!$D:$D,'BAU Sector &amp; Region Breakout'!$C184,'EPS Emissions'!$C:$C,'BAU Sector &amp; Region Breakout'!$B184))</f>
        <v>0</v>
      </c>
      <c r="K184" s="2">
        <f>IF($A184="GCAM",'GCAM By Region By Sector'!K183*10^3,SUMIFS('EPS Emissions'!L:L,'EPS Emissions'!$D:$D,'BAU Sector &amp; Region Breakout'!$C184,'EPS Emissions'!$C:$C,'BAU Sector &amp; Region Breakout'!$B184))</f>
        <v>0</v>
      </c>
      <c r="L184" s="2">
        <f>IF($A184="GCAM",'GCAM By Region By Sector'!L183*10^3,SUMIFS('EPS Emissions'!M:M,'EPS Emissions'!$D:$D,'BAU Sector &amp; Region Breakout'!$C184,'EPS Emissions'!$C:$C,'BAU Sector &amp; Region Breakout'!$B184))</f>
        <v>0</v>
      </c>
      <c r="M184" s="2">
        <f>IF($A184="GCAM",'GCAM By Region By Sector'!M183*10^3,SUMIFS('EPS Emissions'!N:N,'EPS Emissions'!$D:$D,'BAU Sector &amp; Region Breakout'!$C184,'EPS Emissions'!$C:$C,'BAU Sector &amp; Region Breakout'!$B184))</f>
        <v>0</v>
      </c>
      <c r="N184" s="2">
        <f>IF($A184="GCAM",'GCAM By Region By Sector'!N183*10^3,SUMIFS('EPS Emissions'!O:O,'EPS Emissions'!$D:$D,'BAU Sector &amp; Region Breakout'!$C184,'EPS Emissions'!$C:$C,'BAU Sector &amp; Region Breakout'!$B184))</f>
        <v>0</v>
      </c>
      <c r="O184" s="2">
        <f>IF($A184="GCAM",'GCAM By Region By Sector'!O183*10^3,SUMIFS('EPS Emissions'!P:P,'EPS Emissions'!$D:$D,'BAU Sector &amp; Region Breakout'!$C184,'EPS Emissions'!$C:$C,'BAU Sector &amp; Region Breakout'!$B184))</f>
        <v>0</v>
      </c>
      <c r="P184" s="2">
        <f>IF($A184="GCAM",'GCAM By Region By Sector'!P183*10^3,SUMIFS('EPS Emissions'!Q:Q,'EPS Emissions'!$D:$D,'BAU Sector &amp; Region Breakout'!$C184,'EPS Emissions'!$C:$C,'BAU Sector &amp; Region Breakout'!$B184))</f>
        <v>0</v>
      </c>
      <c r="Q184" s="2">
        <f>IF($A184="GCAM",'GCAM By Region By Sector'!Q183*10^3,SUMIFS('EPS Emissions'!R:R,'EPS Emissions'!$D:$D,'BAU Sector &amp; Region Breakout'!$C184,'EPS Emissions'!$C:$C,'BAU Sector &amp; Region Breakout'!$B184))</f>
        <v>0</v>
      </c>
      <c r="R184" s="2">
        <f>IF($A184="GCAM",'GCAM By Region By Sector'!R183*10^3,SUMIFS('EPS Emissions'!S:S,'EPS Emissions'!$D:$D,'BAU Sector &amp; Region Breakout'!$C184,'EPS Emissions'!$C:$C,'BAU Sector &amp; Region Breakout'!$B184))</f>
        <v>0</v>
      </c>
      <c r="S184" s="2">
        <f>IF($A184="GCAM",'GCAM By Region By Sector'!S183*10^3,SUMIFS('EPS Emissions'!T:T,'EPS Emissions'!$D:$D,'BAU Sector &amp; Region Breakout'!$C184,'EPS Emissions'!$C:$C,'BAU Sector &amp; Region Breakout'!$B184))</f>
        <v>0</v>
      </c>
      <c r="T184" s="2">
        <f>IF($A184="GCAM",'GCAM By Region By Sector'!T183*10^3,SUMIFS('EPS Emissions'!U:U,'EPS Emissions'!$D:$D,'BAU Sector &amp; Region Breakout'!$C184,'EPS Emissions'!$C:$C,'BAU Sector &amp; Region Breakout'!$B184))</f>
        <v>0</v>
      </c>
      <c r="U184" s="2">
        <f>IF($A184="GCAM",'GCAM By Region By Sector'!U183*10^3,SUMIFS('EPS Emissions'!V:V,'EPS Emissions'!$D:$D,'BAU Sector &amp; Region Breakout'!$C184,'EPS Emissions'!$C:$C,'BAU Sector &amp; Region Breakout'!$B184))</f>
        <v>0</v>
      </c>
      <c r="V184" s="2">
        <f>IF($A184="GCAM",'GCAM By Region By Sector'!V183*10^3,SUMIFS('EPS Emissions'!W:W,'EPS Emissions'!$D:$D,'BAU Sector &amp; Region Breakout'!$C184,'EPS Emissions'!$C:$C,'BAU Sector &amp; Region Breakout'!$B184))</f>
        <v>0</v>
      </c>
      <c r="W184" s="2">
        <f>IF($A184="GCAM",'GCAM By Region By Sector'!W183*10^3,SUMIFS('EPS Emissions'!X:X,'EPS Emissions'!$D:$D,'BAU Sector &amp; Region Breakout'!$C184,'EPS Emissions'!$C:$C,'BAU Sector &amp; Region Breakout'!$B184))</f>
        <v>0</v>
      </c>
      <c r="X184" s="2">
        <f>IF($A184="GCAM",'GCAM By Region By Sector'!X183*10^3,SUMIFS('EPS Emissions'!Y:Y,'EPS Emissions'!$D:$D,'BAU Sector &amp; Region Breakout'!$C184,'EPS Emissions'!$C:$C,'BAU Sector &amp; Region Breakout'!$B184))</f>
        <v>0</v>
      </c>
      <c r="Y184" s="2">
        <f>IF($A184="GCAM",'GCAM By Region By Sector'!Y183*10^3,SUMIFS('EPS Emissions'!Z:Z,'EPS Emissions'!$D:$D,'BAU Sector &amp; Region Breakout'!$C184,'EPS Emissions'!$C:$C,'BAU Sector &amp; Region Breakout'!$B184))</f>
        <v>0</v>
      </c>
      <c r="Z184" s="2">
        <f>IF($A184="GCAM",'GCAM By Region By Sector'!Z183*10^3,SUMIFS('EPS Emissions'!AA:AA,'EPS Emissions'!$D:$D,'BAU Sector &amp; Region Breakout'!$C184,'EPS Emissions'!$C:$C,'BAU Sector &amp; Region Breakout'!$B184))</f>
        <v>0</v>
      </c>
      <c r="AA184" s="2">
        <f>IF($A184="GCAM",'GCAM By Region By Sector'!AA183*10^3,SUMIFS('EPS Emissions'!AB:AB,'EPS Emissions'!$D:$D,'BAU Sector &amp; Region Breakout'!$C184,'EPS Emissions'!$C:$C,'BAU Sector &amp; Region Breakout'!$B184))</f>
        <v>0</v>
      </c>
      <c r="AB184" s="2">
        <f>IF($A184="GCAM",'GCAM By Region By Sector'!AB183*10^3,SUMIFS('EPS Emissions'!AC:AC,'EPS Emissions'!$D:$D,'BAU Sector &amp; Region Breakout'!$C184,'EPS Emissions'!$C:$C,'BAU Sector &amp; Region Breakout'!$B184))</f>
        <v>0</v>
      </c>
      <c r="AC184" s="2">
        <f>IF($A184="GCAM",'GCAM By Region By Sector'!AC183*10^3,SUMIFS('EPS Emissions'!AD:AD,'EPS Emissions'!$D:$D,'BAU Sector &amp; Region Breakout'!$C184,'EPS Emissions'!$C:$C,'BAU Sector &amp; Region Breakout'!$B184))</f>
        <v>0</v>
      </c>
      <c r="AD184" s="2">
        <f>IF($A184="GCAM",'GCAM By Region By Sector'!AD183*10^3,SUMIFS('EPS Emissions'!AE:AE,'EPS Emissions'!$D:$D,'BAU Sector &amp; Region Breakout'!$C184,'EPS Emissions'!$C:$C,'BAU Sector &amp; Region Breakout'!$B184))</f>
        <v>0</v>
      </c>
      <c r="AE184" s="2">
        <f>IF($A184="GCAM",'GCAM By Region By Sector'!AE183*10^3,SUMIFS('EPS Emissions'!AF:AF,'EPS Emissions'!$D:$D,'BAU Sector &amp; Region Breakout'!$C184,'EPS Emissions'!$C:$C,'BAU Sector &amp; Region Breakout'!$B184))</f>
        <v>0</v>
      </c>
      <c r="AF184" s="2">
        <f>IF($A184="GCAM",'GCAM By Region By Sector'!AF183*10^3,SUMIFS('EPS Emissions'!AG:AG,'EPS Emissions'!$D:$D,'BAU Sector &amp; Region Breakout'!$C184,'EPS Emissions'!$C:$C,'BAU Sector &amp; Region Breakout'!$B184))</f>
        <v>0</v>
      </c>
      <c r="AG184" s="2">
        <f>IF($A184="GCAM",'GCAM By Region By Sector'!AG183*10^3,SUMIFS('EPS Emissions'!AH:AH,'EPS Emissions'!$D:$D,'BAU Sector &amp; Region Breakout'!$C184,'EPS Emissions'!$C:$C,'BAU Sector &amp; Region Breakout'!$B184))</f>
        <v>0</v>
      </c>
      <c r="AH184" s="2">
        <f>IF($A184="GCAM",'GCAM By Region By Sector'!AH183*10^3,SUMIFS('EPS Emissions'!AI:AI,'EPS Emissions'!$D:$D,'BAU Sector &amp; Region Breakout'!$C184,'EPS Emissions'!$C:$C,'BAU Sector &amp; Region Breakout'!$B184))</f>
        <v>0</v>
      </c>
    </row>
    <row r="185" spans="1:34" x14ac:dyDescent="0.35">
      <c r="A185" t="str">
        <f>VLOOKUP(B185,'BAU Global Total'!A$3:C$34,3,FALSE)</f>
        <v>EPS</v>
      </c>
      <c r="B185" t="s">
        <v>35</v>
      </c>
      <c r="C185" t="s">
        <v>53</v>
      </c>
      <c r="D185" s="2">
        <f>IF($A185="GCAM",'GCAM By Region By Sector'!D184*10^3,SUMIFS('EPS Emissions'!E:E,'EPS Emissions'!$D:$D,'BAU Sector &amp; Region Breakout'!$C185,'EPS Emissions'!$C:$C,'BAU Sector &amp; Region Breakout'!$B185))</f>
        <v>455.6400000000001</v>
      </c>
      <c r="E185" s="2">
        <f>IF($A185="GCAM",'GCAM By Region By Sector'!E184*10^3,SUMIFS('EPS Emissions'!F:F,'EPS Emissions'!$D:$D,'BAU Sector &amp; Region Breakout'!$C185,'EPS Emissions'!$C:$C,'BAU Sector &amp; Region Breakout'!$B185))</f>
        <v>476.55600000000004</v>
      </c>
      <c r="F185" s="2">
        <f>IF($A185="GCAM",'GCAM By Region By Sector'!F184*10^3,SUMIFS('EPS Emissions'!G:G,'EPS Emissions'!$D:$D,'BAU Sector &amp; Region Breakout'!$C185,'EPS Emissions'!$C:$C,'BAU Sector &amp; Region Breakout'!$B185))</f>
        <v>497.78099999999995</v>
      </c>
      <c r="G185" s="2">
        <f>IF($A185="GCAM",'GCAM By Region By Sector'!G184*10^3,SUMIFS('EPS Emissions'!H:H,'EPS Emissions'!$D:$D,'BAU Sector &amp; Region Breakout'!$C185,'EPS Emissions'!$C:$C,'BAU Sector &amp; Region Breakout'!$B185))</f>
        <v>520.24400000000003</v>
      </c>
      <c r="H185" s="2">
        <f>IF($A185="GCAM",'GCAM By Region By Sector'!H184*10^3,SUMIFS('EPS Emissions'!I:I,'EPS Emissions'!$D:$D,'BAU Sector &amp; Region Breakout'!$C185,'EPS Emissions'!$C:$C,'BAU Sector &amp; Region Breakout'!$B185))</f>
        <v>543.28700000000003</v>
      </c>
      <c r="I185" s="2">
        <f>IF($A185="GCAM",'GCAM By Region By Sector'!I184*10^3,SUMIFS('EPS Emissions'!J:J,'EPS Emissions'!$D:$D,'BAU Sector &amp; Region Breakout'!$C185,'EPS Emissions'!$C:$C,'BAU Sector &amp; Region Breakout'!$B185))</f>
        <v>567.68700000000013</v>
      </c>
      <c r="J185" s="2">
        <f>IF($A185="GCAM",'GCAM By Region By Sector'!J184*10^3,SUMIFS('EPS Emissions'!K:K,'EPS Emissions'!$D:$D,'BAU Sector &amp; Region Breakout'!$C185,'EPS Emissions'!$C:$C,'BAU Sector &amp; Region Breakout'!$B185))</f>
        <v>594.36099999999999</v>
      </c>
      <c r="K185" s="2">
        <f>IF($A185="GCAM",'GCAM By Region By Sector'!K184*10^3,SUMIFS('EPS Emissions'!L:L,'EPS Emissions'!$D:$D,'BAU Sector &amp; Region Breakout'!$C185,'EPS Emissions'!$C:$C,'BAU Sector &amp; Region Breakout'!$B185))</f>
        <v>619.4670000000001</v>
      </c>
      <c r="L185" s="2">
        <f>IF($A185="GCAM",'GCAM By Region By Sector'!L184*10^3,SUMIFS('EPS Emissions'!M:M,'EPS Emissions'!$D:$D,'BAU Sector &amp; Region Breakout'!$C185,'EPS Emissions'!$C:$C,'BAU Sector &amp; Region Breakout'!$B185))</f>
        <v>648.83799999999997</v>
      </c>
      <c r="M185" s="2">
        <f>IF($A185="GCAM",'GCAM By Region By Sector'!M184*10^3,SUMIFS('EPS Emissions'!N:N,'EPS Emissions'!$D:$D,'BAU Sector &amp; Region Breakout'!$C185,'EPS Emissions'!$C:$C,'BAU Sector &amp; Region Breakout'!$B185))</f>
        <v>676.85500000000002</v>
      </c>
      <c r="N185" s="2">
        <f>IF($A185="GCAM",'GCAM By Region By Sector'!N184*10^3,SUMIFS('EPS Emissions'!O:O,'EPS Emissions'!$D:$D,'BAU Sector &amp; Region Breakout'!$C185,'EPS Emissions'!$C:$C,'BAU Sector &amp; Region Breakout'!$B185))</f>
        <v>708.22500000000002</v>
      </c>
      <c r="O185" s="2">
        <f>IF($A185="GCAM",'GCAM By Region By Sector'!O184*10^3,SUMIFS('EPS Emissions'!P:P,'EPS Emissions'!$D:$D,'BAU Sector &amp; Region Breakout'!$C185,'EPS Emissions'!$C:$C,'BAU Sector &amp; Region Breakout'!$B185))</f>
        <v>739.83699999999999</v>
      </c>
      <c r="P185" s="2">
        <f>IF($A185="GCAM",'GCAM By Region By Sector'!P184*10^3,SUMIFS('EPS Emissions'!Q:Q,'EPS Emissions'!$D:$D,'BAU Sector &amp; Region Breakout'!$C185,'EPS Emissions'!$C:$C,'BAU Sector &amp; Region Breakout'!$B185))</f>
        <v>773.49900000000014</v>
      </c>
      <c r="Q185" s="2">
        <f>IF($A185="GCAM",'GCAM By Region By Sector'!Q184*10^3,SUMIFS('EPS Emissions'!R:R,'EPS Emissions'!$D:$D,'BAU Sector &amp; Region Breakout'!$C185,'EPS Emissions'!$C:$C,'BAU Sector &amp; Region Breakout'!$B185))</f>
        <v>808.88400000000013</v>
      </c>
      <c r="R185" s="2">
        <f>IF($A185="GCAM",'GCAM By Region By Sector'!R184*10^3,SUMIFS('EPS Emissions'!S:S,'EPS Emissions'!$D:$D,'BAU Sector &amp; Region Breakout'!$C185,'EPS Emissions'!$C:$C,'BAU Sector &amp; Region Breakout'!$B185))</f>
        <v>845.06000000000006</v>
      </c>
      <c r="S185" s="2">
        <f>IF($A185="GCAM",'GCAM By Region By Sector'!S184*10^3,SUMIFS('EPS Emissions'!T:T,'EPS Emissions'!$D:$D,'BAU Sector &amp; Region Breakout'!$C185,'EPS Emissions'!$C:$C,'BAU Sector &amp; Region Breakout'!$B185))</f>
        <v>882.78700000000003</v>
      </c>
      <c r="T185" s="2">
        <f>IF($A185="GCAM",'GCAM By Region By Sector'!T184*10^3,SUMIFS('EPS Emissions'!U:U,'EPS Emissions'!$D:$D,'BAU Sector &amp; Region Breakout'!$C185,'EPS Emissions'!$C:$C,'BAU Sector &amp; Region Breakout'!$B185))</f>
        <v>922.90800000000002</v>
      </c>
      <c r="U185" s="2">
        <f>IF($A185="GCAM",'GCAM By Region By Sector'!U184*10^3,SUMIFS('EPS Emissions'!V:V,'EPS Emissions'!$D:$D,'BAU Sector &amp; Region Breakout'!$C185,'EPS Emissions'!$C:$C,'BAU Sector &amp; Region Breakout'!$B185))</f>
        <v>965.92899999999997</v>
      </c>
      <c r="V185" s="2">
        <f>IF($A185="GCAM",'GCAM By Region By Sector'!V184*10^3,SUMIFS('EPS Emissions'!W:W,'EPS Emissions'!$D:$D,'BAU Sector &amp; Region Breakout'!$C185,'EPS Emissions'!$C:$C,'BAU Sector &amp; Region Breakout'!$B185))</f>
        <v>1009.5240000000001</v>
      </c>
      <c r="W185" s="2">
        <f>IF($A185="GCAM",'GCAM By Region By Sector'!W184*10^3,SUMIFS('EPS Emissions'!X:X,'EPS Emissions'!$D:$D,'BAU Sector &amp; Region Breakout'!$C185,'EPS Emissions'!$C:$C,'BAU Sector &amp; Region Breakout'!$B185))</f>
        <v>1055.3390000000002</v>
      </c>
      <c r="X185" s="2">
        <f>IF($A185="GCAM",'GCAM By Region By Sector'!X184*10^3,SUMIFS('EPS Emissions'!Y:Y,'EPS Emissions'!$D:$D,'BAU Sector &amp; Region Breakout'!$C185,'EPS Emissions'!$C:$C,'BAU Sector &amp; Region Breakout'!$B185))</f>
        <v>1102.3789999999999</v>
      </c>
      <c r="Y185" s="2">
        <f>IF($A185="GCAM",'GCAM By Region By Sector'!Y184*10^3,SUMIFS('EPS Emissions'!Z:Z,'EPS Emissions'!$D:$D,'BAU Sector &amp; Region Breakout'!$C185,'EPS Emissions'!$C:$C,'BAU Sector &amp; Region Breakout'!$B185))</f>
        <v>1153.6689999999999</v>
      </c>
      <c r="Z185" s="2">
        <f>IF($A185="GCAM",'GCAM By Region By Sector'!Z184*10^3,SUMIFS('EPS Emissions'!AA:AA,'EPS Emissions'!$D:$D,'BAU Sector &amp; Region Breakout'!$C185,'EPS Emissions'!$C:$C,'BAU Sector &amp; Region Breakout'!$B185))</f>
        <v>1205.492</v>
      </c>
      <c r="AA185" s="2">
        <f>IF($A185="GCAM",'GCAM By Region By Sector'!AA184*10^3,SUMIFS('EPS Emissions'!AB:AB,'EPS Emissions'!$D:$D,'BAU Sector &amp; Region Breakout'!$C185,'EPS Emissions'!$C:$C,'BAU Sector &amp; Region Breakout'!$B185))</f>
        <v>1261.9279999999999</v>
      </c>
      <c r="AB185" s="2">
        <f>IF($A185="GCAM",'GCAM By Region By Sector'!AB184*10^3,SUMIFS('EPS Emissions'!AC:AC,'EPS Emissions'!$D:$D,'BAU Sector &amp; Region Breakout'!$C185,'EPS Emissions'!$C:$C,'BAU Sector &amp; Region Breakout'!$B185))</f>
        <v>1319.0690000000002</v>
      </c>
      <c r="AC185" s="2">
        <f>IF($A185="GCAM",'GCAM By Region By Sector'!AC184*10^3,SUMIFS('EPS Emissions'!AD:AD,'EPS Emissions'!$D:$D,'BAU Sector &amp; Region Breakout'!$C185,'EPS Emissions'!$C:$C,'BAU Sector &amp; Region Breakout'!$B185))</f>
        <v>1380.3790000000001</v>
      </c>
      <c r="AD185" s="2">
        <f>IF($A185="GCAM",'GCAM By Region By Sector'!AD184*10^3,SUMIFS('EPS Emissions'!AE:AE,'EPS Emissions'!$D:$D,'BAU Sector &amp; Region Breakout'!$C185,'EPS Emissions'!$C:$C,'BAU Sector &amp; Region Breakout'!$B185))</f>
        <v>1443.2639999999997</v>
      </c>
      <c r="AE185" s="2">
        <f>IF($A185="GCAM",'GCAM By Region By Sector'!AE184*10^3,SUMIFS('EPS Emissions'!AF:AF,'EPS Emissions'!$D:$D,'BAU Sector &amp; Region Breakout'!$C185,'EPS Emissions'!$C:$C,'BAU Sector &amp; Region Breakout'!$B185))</f>
        <v>1510.0030000000002</v>
      </c>
      <c r="AF185" s="2">
        <f>IF($A185="GCAM",'GCAM By Region By Sector'!AF184*10^3,SUMIFS('EPS Emissions'!AG:AG,'EPS Emissions'!$D:$D,'BAU Sector &amp; Region Breakout'!$C185,'EPS Emissions'!$C:$C,'BAU Sector &amp; Region Breakout'!$B185))</f>
        <v>1579.1740000000002</v>
      </c>
      <c r="AG185" s="2">
        <f>IF($A185="GCAM",'GCAM By Region By Sector'!AG184*10^3,SUMIFS('EPS Emissions'!AH:AH,'EPS Emissions'!$D:$D,'BAU Sector &amp; Region Breakout'!$C185,'EPS Emissions'!$C:$C,'BAU Sector &amp; Region Breakout'!$B185))</f>
        <v>1652.8090000000002</v>
      </c>
      <c r="AH185" s="2">
        <f>IF($A185="GCAM",'GCAM By Region By Sector'!AH184*10^3,SUMIFS('EPS Emissions'!AI:AI,'EPS Emissions'!$D:$D,'BAU Sector &amp; Region Breakout'!$C185,'EPS Emissions'!$C:$C,'BAU Sector &amp; Region Breakout'!$B185))</f>
        <v>1730.6890000000001</v>
      </c>
    </row>
    <row r="186" spans="1:34" x14ac:dyDescent="0.35">
      <c r="A186" t="str">
        <f>VLOOKUP(B186,'BAU Global Total'!A$3:C$34,3,FALSE)</f>
        <v>EPS</v>
      </c>
      <c r="B186" t="s">
        <v>35</v>
      </c>
      <c r="C186" t="s">
        <v>60</v>
      </c>
      <c r="D186" s="2">
        <f>IF($A186="GCAM",'GCAM By Region By Sector'!D185*10^3,SUMIFS('EPS Emissions'!E:E,'EPS Emissions'!$D:$D,'BAU Sector &amp; Region Breakout'!$C186,'EPS Emissions'!$C:$C,'BAU Sector &amp; Region Breakout'!$B186))</f>
        <v>261.39699999999999</v>
      </c>
      <c r="E186" s="2">
        <f>IF($A186="GCAM",'GCAM By Region By Sector'!E185*10^3,SUMIFS('EPS Emissions'!F:F,'EPS Emissions'!$D:$D,'BAU Sector &amp; Region Breakout'!$C186,'EPS Emissions'!$C:$C,'BAU Sector &amp; Region Breakout'!$B186))</f>
        <v>263.46699999999998</v>
      </c>
      <c r="F186" s="2">
        <f>IF($A186="GCAM",'GCAM By Region By Sector'!F185*10^3,SUMIFS('EPS Emissions'!G:G,'EPS Emissions'!$D:$D,'BAU Sector &amp; Region Breakout'!$C186,'EPS Emissions'!$C:$C,'BAU Sector &amp; Region Breakout'!$B186))</f>
        <v>264.53800000000001</v>
      </c>
      <c r="G186" s="2">
        <f>IF($A186="GCAM",'GCAM By Region By Sector'!G185*10^3,SUMIFS('EPS Emissions'!H:H,'EPS Emissions'!$D:$D,'BAU Sector &amp; Region Breakout'!$C186,'EPS Emissions'!$C:$C,'BAU Sector &amp; Region Breakout'!$B186))</f>
        <v>266.61599999999999</v>
      </c>
      <c r="H186" s="2">
        <f>IF($A186="GCAM",'GCAM By Region By Sector'!H185*10^3,SUMIFS('EPS Emissions'!I:I,'EPS Emissions'!$D:$D,'BAU Sector &amp; Region Breakout'!$C186,'EPS Emissions'!$C:$C,'BAU Sector &amp; Region Breakout'!$B186))</f>
        <v>268.70299999999997</v>
      </c>
      <c r="I186" s="2">
        <f>IF($A186="GCAM",'GCAM By Region By Sector'!I185*10^3,SUMIFS('EPS Emissions'!J:J,'EPS Emissions'!$D:$D,'BAU Sector &amp; Region Breakout'!$C186,'EPS Emissions'!$C:$C,'BAU Sector &amp; Region Breakout'!$B186))</f>
        <v>269.78100000000001</v>
      </c>
      <c r="J186" s="2">
        <f>IF($A186="GCAM",'GCAM By Region By Sector'!J185*10^3,SUMIFS('EPS Emissions'!K:K,'EPS Emissions'!$D:$D,'BAU Sector &amp; Region Breakout'!$C186,'EPS Emissions'!$C:$C,'BAU Sector &amp; Region Breakout'!$B186))</f>
        <v>270.875</v>
      </c>
      <c r="K186" s="2">
        <f>IF($A186="GCAM",'GCAM By Region By Sector'!K185*10^3,SUMIFS('EPS Emissions'!L:L,'EPS Emissions'!$D:$D,'BAU Sector &amp; Region Breakout'!$C186,'EPS Emissions'!$C:$C,'BAU Sector &amp; Region Breakout'!$B186))</f>
        <v>272.96899999999999</v>
      </c>
      <c r="L186" s="2">
        <f>IF($A186="GCAM",'GCAM By Region By Sector'!L185*10^3,SUMIFS('EPS Emissions'!M:M,'EPS Emissions'!$D:$D,'BAU Sector &amp; Region Breakout'!$C186,'EPS Emissions'!$C:$C,'BAU Sector &amp; Region Breakout'!$B186))</f>
        <v>275.06299999999999</v>
      </c>
      <c r="M186" s="2">
        <f>IF($A186="GCAM",'GCAM By Region By Sector'!M185*10^3,SUMIFS('EPS Emissions'!N:N,'EPS Emissions'!$D:$D,'BAU Sector &amp; Region Breakout'!$C186,'EPS Emissions'!$C:$C,'BAU Sector &amp; Region Breakout'!$B186))</f>
        <v>277.16500000000002</v>
      </c>
      <c r="N186" s="2">
        <f>IF($A186="GCAM",'GCAM By Region By Sector'!N185*10^3,SUMIFS('EPS Emissions'!O:O,'EPS Emissions'!$D:$D,'BAU Sector &amp; Region Breakout'!$C186,'EPS Emissions'!$C:$C,'BAU Sector &amp; Region Breakout'!$B186))</f>
        <v>278.27499999999998</v>
      </c>
      <c r="O186" s="2">
        <f>IF($A186="GCAM",'GCAM By Region By Sector'!O185*10^3,SUMIFS('EPS Emissions'!P:P,'EPS Emissions'!$D:$D,'BAU Sector &amp; Region Breakout'!$C186,'EPS Emissions'!$C:$C,'BAU Sector &amp; Region Breakout'!$B186))</f>
        <v>280.39299999999997</v>
      </c>
      <c r="P186" s="2">
        <f>IF($A186="GCAM",'GCAM By Region By Sector'!P185*10^3,SUMIFS('EPS Emissions'!Q:Q,'EPS Emissions'!$D:$D,'BAU Sector &amp; Region Breakout'!$C186,'EPS Emissions'!$C:$C,'BAU Sector &amp; Region Breakout'!$B186))</f>
        <v>282.51100000000002</v>
      </c>
      <c r="Q186" s="2">
        <f>IF($A186="GCAM",'GCAM By Region By Sector'!Q185*10^3,SUMIFS('EPS Emissions'!R:R,'EPS Emissions'!$D:$D,'BAU Sector &amp; Region Breakout'!$C186,'EPS Emissions'!$C:$C,'BAU Sector &amp; Region Breakout'!$B186))</f>
        <v>284.63600000000002</v>
      </c>
      <c r="R186" s="2">
        <f>IF($A186="GCAM",'GCAM By Region By Sector'!R185*10^3,SUMIFS('EPS Emissions'!S:S,'EPS Emissions'!$D:$D,'BAU Sector &amp; Region Breakout'!$C186,'EPS Emissions'!$C:$C,'BAU Sector &amp; Region Breakout'!$B186))</f>
        <v>285.77</v>
      </c>
      <c r="S186" s="2">
        <f>IF($A186="GCAM",'GCAM By Region By Sector'!S185*10^3,SUMIFS('EPS Emissions'!T:T,'EPS Emissions'!$D:$D,'BAU Sector &amp; Region Breakout'!$C186,'EPS Emissions'!$C:$C,'BAU Sector &amp; Region Breakout'!$B186))</f>
        <v>287.90300000000002</v>
      </c>
      <c r="T186" s="2">
        <f>IF($A186="GCAM",'GCAM By Region By Sector'!T185*10^3,SUMIFS('EPS Emissions'!U:U,'EPS Emissions'!$D:$D,'BAU Sector &amp; Region Breakout'!$C186,'EPS Emissions'!$C:$C,'BAU Sector &amp; Region Breakout'!$B186))</f>
        <v>290.05200000000002</v>
      </c>
      <c r="U186" s="2">
        <f>IF($A186="GCAM",'GCAM By Region By Sector'!U185*10^3,SUMIFS('EPS Emissions'!V:V,'EPS Emissions'!$D:$D,'BAU Sector &amp; Region Breakout'!$C186,'EPS Emissions'!$C:$C,'BAU Sector &amp; Region Breakout'!$B186))</f>
        <v>291.20100000000002</v>
      </c>
      <c r="V186" s="2">
        <f>IF($A186="GCAM",'GCAM By Region By Sector'!V185*10^3,SUMIFS('EPS Emissions'!W:W,'EPS Emissions'!$D:$D,'BAU Sector &amp; Region Breakout'!$C186,'EPS Emissions'!$C:$C,'BAU Sector &amp; Region Breakout'!$B186))</f>
        <v>292.36599999999999</v>
      </c>
      <c r="W186" s="2">
        <f>IF($A186="GCAM",'GCAM By Region By Sector'!W185*10^3,SUMIFS('EPS Emissions'!X:X,'EPS Emissions'!$D:$D,'BAU Sector &amp; Region Breakout'!$C186,'EPS Emissions'!$C:$C,'BAU Sector &amp; Region Breakout'!$B186))</f>
        <v>294.53100000000001</v>
      </c>
      <c r="X186" s="2">
        <f>IF($A186="GCAM",'GCAM By Region By Sector'!X185*10^3,SUMIFS('EPS Emissions'!Y:Y,'EPS Emissions'!$D:$D,'BAU Sector &amp; Region Breakout'!$C186,'EPS Emissions'!$C:$C,'BAU Sector &amp; Region Breakout'!$B186))</f>
        <v>296.71100000000001</v>
      </c>
      <c r="Y186" s="2">
        <f>IF($A186="GCAM",'GCAM By Region By Sector'!Y185*10^3,SUMIFS('EPS Emissions'!Z:Z,'EPS Emissions'!$D:$D,'BAU Sector &amp; Region Breakout'!$C186,'EPS Emissions'!$C:$C,'BAU Sector &amp; Region Breakout'!$B186))</f>
        <v>298.89100000000002</v>
      </c>
      <c r="Z186" s="2">
        <f>IF($A186="GCAM",'GCAM By Region By Sector'!Z185*10^3,SUMIFS('EPS Emissions'!AA:AA,'EPS Emissions'!$D:$D,'BAU Sector &amp; Region Breakout'!$C186,'EPS Emissions'!$C:$C,'BAU Sector &amp; Region Breakout'!$B186))</f>
        <v>301.08800000000002</v>
      </c>
      <c r="AA186" s="2">
        <f>IF($A186="GCAM",'GCAM By Region By Sector'!AA185*10^3,SUMIFS('EPS Emissions'!AB:AB,'EPS Emissions'!$D:$D,'BAU Sector &amp; Region Breakout'!$C186,'EPS Emissions'!$C:$C,'BAU Sector &amp; Region Breakout'!$B186))</f>
        <v>302.29199999999997</v>
      </c>
      <c r="AB186" s="2">
        <f>IF($A186="GCAM",'GCAM By Region By Sector'!AB185*10^3,SUMIFS('EPS Emissions'!AC:AC,'EPS Emissions'!$D:$D,'BAU Sector &amp; Region Breakout'!$C186,'EPS Emissions'!$C:$C,'BAU Sector &amp; Region Breakout'!$B186))</f>
        <v>304.51100000000002</v>
      </c>
      <c r="AC186" s="2">
        <f>IF($A186="GCAM",'GCAM By Region By Sector'!AC185*10^3,SUMIFS('EPS Emissions'!AD:AD,'EPS Emissions'!$D:$D,'BAU Sector &amp; Region Breakout'!$C186,'EPS Emissions'!$C:$C,'BAU Sector &amp; Region Breakout'!$B186))</f>
        <v>306.73099999999999</v>
      </c>
      <c r="AD186" s="2">
        <f>IF($A186="GCAM",'GCAM By Region By Sector'!AD185*10^3,SUMIFS('EPS Emissions'!AE:AE,'EPS Emissions'!$D:$D,'BAU Sector &amp; Region Breakout'!$C186,'EPS Emissions'!$C:$C,'BAU Sector &amp; Region Breakout'!$B186))</f>
        <v>308.96600000000001</v>
      </c>
      <c r="AE186" s="2">
        <f>IF($A186="GCAM",'GCAM By Region By Sector'!AE185*10^3,SUMIFS('EPS Emissions'!AF:AF,'EPS Emissions'!$D:$D,'BAU Sector &amp; Region Breakout'!$C186,'EPS Emissions'!$C:$C,'BAU Sector &amp; Region Breakout'!$B186))</f>
        <v>310.21699999999998</v>
      </c>
      <c r="AF186" s="2">
        <f>IF($A186="GCAM",'GCAM By Region By Sector'!AF185*10^3,SUMIFS('EPS Emissions'!AG:AG,'EPS Emissions'!$D:$D,'BAU Sector &amp; Region Breakout'!$C186,'EPS Emissions'!$C:$C,'BAU Sector &amp; Region Breakout'!$B186))</f>
        <v>311.476</v>
      </c>
      <c r="AG186" s="2">
        <f>IF($A186="GCAM",'GCAM By Region By Sector'!AG185*10^3,SUMIFS('EPS Emissions'!AH:AH,'EPS Emissions'!$D:$D,'BAU Sector &amp; Region Breakout'!$C186,'EPS Emissions'!$C:$C,'BAU Sector &amp; Region Breakout'!$B186))</f>
        <v>313.75099999999998</v>
      </c>
      <c r="AH186" s="2">
        <f>IF($A186="GCAM",'GCAM By Region By Sector'!AH185*10^3,SUMIFS('EPS Emissions'!AI:AI,'EPS Emissions'!$D:$D,'BAU Sector &amp; Region Breakout'!$C186,'EPS Emissions'!$C:$C,'BAU Sector &amp; Region Breakout'!$B186))</f>
        <v>316.041</v>
      </c>
    </row>
    <row r="187" spans="1:34" x14ac:dyDescent="0.35">
      <c r="A187" t="str">
        <f>VLOOKUP(B187,'BAU Global Total'!A$3:C$34,3,FALSE)</f>
        <v>EPS</v>
      </c>
      <c r="B187" t="s">
        <v>35</v>
      </c>
      <c r="C187" t="s">
        <v>70</v>
      </c>
      <c r="D187" s="2">
        <f>IF($A187="GCAM",'GCAM By Region By Sector'!D186*10^3,SUMIFS('EPS Emissions'!E:E,'EPS Emissions'!$D:$D,'BAU Sector &amp; Region Breakout'!$C187,'EPS Emissions'!$C:$C,'BAU Sector &amp; Region Breakout'!$B187))</f>
        <v>73.23</v>
      </c>
      <c r="E187" s="2">
        <f>IF($A187="GCAM",'GCAM By Region By Sector'!E186*10^3,SUMIFS('EPS Emissions'!F:F,'EPS Emissions'!$D:$D,'BAU Sector &amp; Region Breakout'!$C187,'EPS Emissions'!$C:$C,'BAU Sector &amp; Region Breakout'!$B187))</f>
        <v>73.239999999999995</v>
      </c>
      <c r="F187" s="2">
        <f>IF($A187="GCAM",'GCAM By Region By Sector'!F186*10^3,SUMIFS('EPS Emissions'!G:G,'EPS Emissions'!$D:$D,'BAU Sector &amp; Region Breakout'!$C187,'EPS Emissions'!$C:$C,'BAU Sector &amp; Region Breakout'!$B187))</f>
        <v>73.260000000000005</v>
      </c>
      <c r="G187" s="2">
        <f>IF($A187="GCAM",'GCAM By Region By Sector'!G186*10^3,SUMIFS('EPS Emissions'!H:H,'EPS Emissions'!$D:$D,'BAU Sector &amp; Region Breakout'!$C187,'EPS Emissions'!$C:$C,'BAU Sector &amp; Region Breakout'!$B187))</f>
        <v>73.28</v>
      </c>
      <c r="H187" s="2">
        <f>IF($A187="GCAM",'GCAM By Region By Sector'!H186*10^3,SUMIFS('EPS Emissions'!I:I,'EPS Emissions'!$D:$D,'BAU Sector &amp; Region Breakout'!$C187,'EPS Emissions'!$C:$C,'BAU Sector &amp; Region Breakout'!$B187))</f>
        <v>73.290000000000006</v>
      </c>
      <c r="I187" s="2">
        <f>IF($A187="GCAM",'GCAM By Region By Sector'!I186*10^3,SUMIFS('EPS Emissions'!J:J,'EPS Emissions'!$D:$D,'BAU Sector &amp; Region Breakout'!$C187,'EPS Emissions'!$C:$C,'BAU Sector &amp; Region Breakout'!$B187))</f>
        <v>73.31</v>
      </c>
      <c r="J187" s="2">
        <f>IF($A187="GCAM",'GCAM By Region By Sector'!J186*10^3,SUMIFS('EPS Emissions'!K:K,'EPS Emissions'!$D:$D,'BAU Sector &amp; Region Breakout'!$C187,'EPS Emissions'!$C:$C,'BAU Sector &amp; Region Breakout'!$B187))</f>
        <v>74.03</v>
      </c>
      <c r="K187" s="2">
        <f>IF($A187="GCAM",'GCAM By Region By Sector'!K186*10^3,SUMIFS('EPS Emissions'!L:L,'EPS Emissions'!$D:$D,'BAU Sector &amp; Region Breakout'!$C187,'EPS Emissions'!$C:$C,'BAU Sector &amp; Region Breakout'!$B187))</f>
        <v>74.739999999999995</v>
      </c>
      <c r="L187" s="2">
        <f>IF($A187="GCAM",'GCAM By Region By Sector'!L186*10^3,SUMIFS('EPS Emissions'!M:M,'EPS Emissions'!$D:$D,'BAU Sector &amp; Region Breakout'!$C187,'EPS Emissions'!$C:$C,'BAU Sector &amp; Region Breakout'!$B187))</f>
        <v>75.56</v>
      </c>
      <c r="M187" s="2">
        <f>IF($A187="GCAM",'GCAM By Region By Sector'!M186*10^3,SUMIFS('EPS Emissions'!N:N,'EPS Emissions'!$D:$D,'BAU Sector &amp; Region Breakout'!$C187,'EPS Emissions'!$C:$C,'BAU Sector &amp; Region Breakout'!$B187))</f>
        <v>76.27</v>
      </c>
      <c r="N187" s="2">
        <f>IF($A187="GCAM",'GCAM By Region By Sector'!N186*10^3,SUMIFS('EPS Emissions'!O:O,'EPS Emissions'!$D:$D,'BAU Sector &amp; Region Breakout'!$C187,'EPS Emissions'!$C:$C,'BAU Sector &amp; Region Breakout'!$B187))</f>
        <v>76.989999999999995</v>
      </c>
      <c r="O187" s="2">
        <f>IF($A187="GCAM",'GCAM By Region By Sector'!O186*10^3,SUMIFS('EPS Emissions'!P:P,'EPS Emissions'!$D:$D,'BAU Sector &amp; Region Breakout'!$C187,'EPS Emissions'!$C:$C,'BAU Sector &amp; Region Breakout'!$B187))</f>
        <v>77.7</v>
      </c>
      <c r="P187" s="2">
        <f>IF($A187="GCAM",'GCAM By Region By Sector'!P186*10^3,SUMIFS('EPS Emissions'!Q:Q,'EPS Emissions'!$D:$D,'BAU Sector &amp; Region Breakout'!$C187,'EPS Emissions'!$C:$C,'BAU Sector &amp; Region Breakout'!$B187))</f>
        <v>78.42</v>
      </c>
      <c r="Q187" s="2">
        <f>IF($A187="GCAM",'GCAM By Region By Sector'!Q186*10^3,SUMIFS('EPS Emissions'!R:R,'EPS Emissions'!$D:$D,'BAU Sector &amp; Region Breakout'!$C187,'EPS Emissions'!$C:$C,'BAU Sector &amp; Region Breakout'!$B187))</f>
        <v>79.13</v>
      </c>
      <c r="R187" s="2">
        <f>IF($A187="GCAM",'GCAM By Region By Sector'!R186*10^3,SUMIFS('EPS Emissions'!S:S,'EPS Emissions'!$D:$D,'BAU Sector &amp; Region Breakout'!$C187,'EPS Emissions'!$C:$C,'BAU Sector &amp; Region Breakout'!$B187))</f>
        <v>79.849999999999994</v>
      </c>
      <c r="S187" s="2">
        <f>IF($A187="GCAM",'GCAM By Region By Sector'!S186*10^3,SUMIFS('EPS Emissions'!T:T,'EPS Emissions'!$D:$D,'BAU Sector &amp; Region Breakout'!$C187,'EPS Emissions'!$C:$C,'BAU Sector &amp; Region Breakout'!$B187))</f>
        <v>80.569999999999993</v>
      </c>
      <c r="T187" s="2">
        <f>IF($A187="GCAM",'GCAM By Region By Sector'!T186*10^3,SUMIFS('EPS Emissions'!U:U,'EPS Emissions'!$D:$D,'BAU Sector &amp; Region Breakout'!$C187,'EPS Emissions'!$C:$C,'BAU Sector &amp; Region Breakout'!$B187))</f>
        <v>81.28</v>
      </c>
      <c r="U187" s="2">
        <f>IF($A187="GCAM",'GCAM By Region By Sector'!U186*10^3,SUMIFS('EPS Emissions'!V:V,'EPS Emissions'!$D:$D,'BAU Sector &amp; Region Breakout'!$C187,'EPS Emissions'!$C:$C,'BAU Sector &amp; Region Breakout'!$B187))</f>
        <v>82.1</v>
      </c>
      <c r="V187" s="2">
        <f>IF($A187="GCAM",'GCAM By Region By Sector'!V186*10^3,SUMIFS('EPS Emissions'!W:W,'EPS Emissions'!$D:$D,'BAU Sector &amp; Region Breakout'!$C187,'EPS Emissions'!$C:$C,'BAU Sector &amp; Region Breakout'!$B187))</f>
        <v>82.81</v>
      </c>
      <c r="W187" s="2">
        <f>IF($A187="GCAM",'GCAM By Region By Sector'!W186*10^3,SUMIFS('EPS Emissions'!X:X,'EPS Emissions'!$D:$D,'BAU Sector &amp; Region Breakout'!$C187,'EPS Emissions'!$C:$C,'BAU Sector &amp; Region Breakout'!$B187))</f>
        <v>83.53</v>
      </c>
      <c r="X187" s="2">
        <f>IF($A187="GCAM",'GCAM By Region By Sector'!X186*10^3,SUMIFS('EPS Emissions'!Y:Y,'EPS Emissions'!$D:$D,'BAU Sector &amp; Region Breakout'!$C187,'EPS Emissions'!$C:$C,'BAU Sector &amp; Region Breakout'!$B187))</f>
        <v>84.24</v>
      </c>
      <c r="Y187" s="2">
        <f>IF($A187="GCAM",'GCAM By Region By Sector'!Y186*10^3,SUMIFS('EPS Emissions'!Z:Z,'EPS Emissions'!$D:$D,'BAU Sector &amp; Region Breakout'!$C187,'EPS Emissions'!$C:$C,'BAU Sector &amp; Region Breakout'!$B187))</f>
        <v>84.96</v>
      </c>
      <c r="Z187" s="2">
        <f>IF($A187="GCAM",'GCAM By Region By Sector'!Z186*10^3,SUMIFS('EPS Emissions'!AA:AA,'EPS Emissions'!$D:$D,'BAU Sector &amp; Region Breakout'!$C187,'EPS Emissions'!$C:$C,'BAU Sector &amp; Region Breakout'!$B187))</f>
        <v>85.67</v>
      </c>
      <c r="AA187" s="2">
        <f>IF($A187="GCAM",'GCAM By Region By Sector'!AA186*10^3,SUMIFS('EPS Emissions'!AB:AB,'EPS Emissions'!$D:$D,'BAU Sector &amp; Region Breakout'!$C187,'EPS Emissions'!$C:$C,'BAU Sector &amp; Region Breakout'!$B187))</f>
        <v>86.39</v>
      </c>
      <c r="AB187" s="2">
        <f>IF($A187="GCAM",'GCAM By Region By Sector'!AB186*10^3,SUMIFS('EPS Emissions'!AC:AC,'EPS Emissions'!$D:$D,'BAU Sector &amp; Region Breakout'!$C187,'EPS Emissions'!$C:$C,'BAU Sector &amp; Region Breakout'!$B187))</f>
        <v>87.1</v>
      </c>
      <c r="AC187" s="2">
        <f>IF($A187="GCAM",'GCAM By Region By Sector'!AC186*10^3,SUMIFS('EPS Emissions'!AD:AD,'EPS Emissions'!$D:$D,'BAU Sector &amp; Region Breakout'!$C187,'EPS Emissions'!$C:$C,'BAU Sector &amp; Region Breakout'!$B187))</f>
        <v>87.82</v>
      </c>
      <c r="AD187" s="2">
        <f>IF($A187="GCAM",'GCAM By Region By Sector'!AD186*10^3,SUMIFS('EPS Emissions'!AE:AE,'EPS Emissions'!$D:$D,'BAU Sector &amp; Region Breakout'!$C187,'EPS Emissions'!$C:$C,'BAU Sector &amp; Region Breakout'!$B187))</f>
        <v>88.63</v>
      </c>
      <c r="AE187" s="2">
        <f>IF($A187="GCAM",'GCAM By Region By Sector'!AE186*10^3,SUMIFS('EPS Emissions'!AF:AF,'EPS Emissions'!$D:$D,'BAU Sector &amp; Region Breakout'!$C187,'EPS Emissions'!$C:$C,'BAU Sector &amp; Region Breakout'!$B187))</f>
        <v>89.35</v>
      </c>
      <c r="AF187" s="2">
        <f>IF($A187="GCAM",'GCAM By Region By Sector'!AF186*10^3,SUMIFS('EPS Emissions'!AG:AG,'EPS Emissions'!$D:$D,'BAU Sector &amp; Region Breakout'!$C187,'EPS Emissions'!$C:$C,'BAU Sector &amp; Region Breakout'!$B187))</f>
        <v>90.07</v>
      </c>
      <c r="AG187" s="2">
        <f>IF($A187="GCAM",'GCAM By Region By Sector'!AG186*10^3,SUMIFS('EPS Emissions'!AH:AH,'EPS Emissions'!$D:$D,'BAU Sector &amp; Region Breakout'!$C187,'EPS Emissions'!$C:$C,'BAU Sector &amp; Region Breakout'!$B187))</f>
        <v>90.78</v>
      </c>
      <c r="AH187" s="2">
        <f>IF($A187="GCAM",'GCAM By Region By Sector'!AH186*10^3,SUMIFS('EPS Emissions'!AI:AI,'EPS Emissions'!$D:$D,'BAU Sector &amp; Region Breakout'!$C187,'EPS Emissions'!$C:$C,'BAU Sector &amp; Region Breakout'!$B187))</f>
        <v>91.5</v>
      </c>
    </row>
    <row r="188" spans="1:34" x14ac:dyDescent="0.35">
      <c r="A188" t="str">
        <f>VLOOKUP(B188,'BAU Global Total'!A$3:C$34,3,FALSE)</f>
        <v>EPS</v>
      </c>
      <c r="B188" t="s">
        <v>35</v>
      </c>
      <c r="C188" t="s">
        <v>67</v>
      </c>
      <c r="D188" s="2">
        <f>IF($A188="GCAM",'GCAM By Region By Sector'!D187*10^3,SUMIFS('EPS Emissions'!E:E,'EPS Emissions'!$D:$D,'BAU Sector &amp; Region Breakout'!$C188,'EPS Emissions'!$C:$C,'BAU Sector &amp; Region Breakout'!$B188))</f>
        <v>263.50200000000001</v>
      </c>
      <c r="E188" s="2">
        <f>IF($A188="GCAM",'GCAM By Region By Sector'!E187*10^3,SUMIFS('EPS Emissions'!F:F,'EPS Emissions'!$D:$D,'BAU Sector &amp; Region Breakout'!$C188,'EPS Emissions'!$C:$C,'BAU Sector &amp; Region Breakout'!$B188))</f>
        <v>270.50099999999998</v>
      </c>
      <c r="F188" s="2">
        <f>IF($A188="GCAM",'GCAM By Region By Sector'!F187*10^3,SUMIFS('EPS Emissions'!G:G,'EPS Emissions'!$D:$D,'BAU Sector &amp; Region Breakout'!$C188,'EPS Emissions'!$C:$C,'BAU Sector &amp; Region Breakout'!$B188))</f>
        <v>277.60300000000001</v>
      </c>
      <c r="G188" s="2">
        <f>IF($A188="GCAM",'GCAM By Region By Sector'!G187*10^3,SUMIFS('EPS Emissions'!H:H,'EPS Emissions'!$D:$D,'BAU Sector &amp; Region Breakout'!$C188,'EPS Emissions'!$C:$C,'BAU Sector &amp; Region Breakout'!$B188))</f>
        <v>284.7</v>
      </c>
      <c r="H188" s="2">
        <f>IF($A188="GCAM",'GCAM By Region By Sector'!H187*10^3,SUMIFS('EPS Emissions'!I:I,'EPS Emissions'!$D:$D,'BAU Sector &amp; Region Breakout'!$C188,'EPS Emissions'!$C:$C,'BAU Sector &amp; Region Breakout'!$B188))</f>
        <v>291.79000000000002</v>
      </c>
      <c r="I188" s="2">
        <f>IF($A188="GCAM",'GCAM By Region By Sector'!I187*10^3,SUMIFS('EPS Emissions'!J:J,'EPS Emissions'!$D:$D,'BAU Sector &amp; Region Breakout'!$C188,'EPS Emissions'!$C:$C,'BAU Sector &amp; Region Breakout'!$B188))</f>
        <v>298.995</v>
      </c>
      <c r="J188" s="2">
        <f>IF($A188="GCAM",'GCAM By Region By Sector'!J187*10^3,SUMIFS('EPS Emissions'!K:K,'EPS Emissions'!$D:$D,'BAU Sector &amp; Region Breakout'!$C188,'EPS Emissions'!$C:$C,'BAU Sector &amp; Region Breakout'!$B188))</f>
        <v>306.524</v>
      </c>
      <c r="K188" s="2">
        <f>IF($A188="GCAM",'GCAM By Region By Sector'!K187*10^3,SUMIFS('EPS Emissions'!L:L,'EPS Emissions'!$D:$D,'BAU Sector &amp; Region Breakout'!$C188,'EPS Emissions'!$C:$C,'BAU Sector &amp; Region Breakout'!$B188))</f>
        <v>314.16699999999997</v>
      </c>
      <c r="L188" s="2">
        <f>IF($A188="GCAM",'GCAM By Region By Sector'!L187*10^3,SUMIFS('EPS Emissions'!M:M,'EPS Emissions'!$D:$D,'BAU Sector &amp; Region Breakout'!$C188,'EPS Emissions'!$C:$C,'BAU Sector &amp; Region Breakout'!$B188))</f>
        <v>321.80200000000002</v>
      </c>
      <c r="M188" s="2">
        <f>IF($A188="GCAM",'GCAM By Region By Sector'!M187*10^3,SUMIFS('EPS Emissions'!N:N,'EPS Emissions'!$D:$D,'BAU Sector &amp; Region Breakout'!$C188,'EPS Emissions'!$C:$C,'BAU Sector &amp; Region Breakout'!$B188))</f>
        <v>329.43</v>
      </c>
      <c r="N188" s="2">
        <f>IF($A188="GCAM",'GCAM By Region By Sector'!N187*10^3,SUMIFS('EPS Emissions'!O:O,'EPS Emissions'!$D:$D,'BAU Sector &amp; Region Breakout'!$C188,'EPS Emissions'!$C:$C,'BAU Sector &amp; Region Breakout'!$B188))</f>
        <v>337.14</v>
      </c>
      <c r="O188" s="2">
        <f>IF($A188="GCAM",'GCAM By Region By Sector'!O187*10^3,SUMIFS('EPS Emissions'!P:P,'EPS Emissions'!$D:$D,'BAU Sector &amp; Region Breakout'!$C188,'EPS Emissions'!$C:$C,'BAU Sector &amp; Region Breakout'!$B188))</f>
        <v>359.512</v>
      </c>
      <c r="P188" s="2">
        <f>IF($A188="GCAM",'GCAM By Region By Sector'!P187*10^3,SUMIFS('EPS Emissions'!Q:Q,'EPS Emissions'!$D:$D,'BAU Sector &amp; Region Breakout'!$C188,'EPS Emissions'!$C:$C,'BAU Sector &amp; Region Breakout'!$B188))</f>
        <v>380.80900000000003</v>
      </c>
      <c r="Q188" s="2">
        <f>IF($A188="GCAM",'GCAM By Region By Sector'!Q187*10^3,SUMIFS('EPS Emissions'!R:R,'EPS Emissions'!$D:$D,'BAU Sector &amp; Region Breakout'!$C188,'EPS Emissions'!$C:$C,'BAU Sector &amp; Region Breakout'!$B188))</f>
        <v>402.09300000000002</v>
      </c>
      <c r="R188" s="2">
        <f>IF($A188="GCAM",'GCAM By Region By Sector'!R187*10^3,SUMIFS('EPS Emissions'!S:S,'EPS Emissions'!$D:$D,'BAU Sector &amp; Region Breakout'!$C188,'EPS Emissions'!$C:$C,'BAU Sector &amp; Region Breakout'!$B188))</f>
        <v>423.36700000000002</v>
      </c>
      <c r="S188" s="2">
        <f>IF($A188="GCAM",'GCAM By Region By Sector'!S187*10^3,SUMIFS('EPS Emissions'!T:T,'EPS Emissions'!$D:$D,'BAU Sector &amp; Region Breakout'!$C188,'EPS Emissions'!$C:$C,'BAU Sector &amp; Region Breakout'!$B188))</f>
        <v>444.36099999999999</v>
      </c>
      <c r="T188" s="2">
        <f>IF($A188="GCAM",'GCAM By Region By Sector'!T187*10^3,SUMIFS('EPS Emissions'!U:U,'EPS Emissions'!$D:$D,'BAU Sector &amp; Region Breakout'!$C188,'EPS Emissions'!$C:$C,'BAU Sector &amp; Region Breakout'!$B188))</f>
        <v>468.54500000000002</v>
      </c>
      <c r="U188" s="2">
        <f>IF($A188="GCAM",'GCAM By Region By Sector'!U187*10^3,SUMIFS('EPS Emissions'!V:V,'EPS Emissions'!$D:$D,'BAU Sector &amp; Region Breakout'!$C188,'EPS Emissions'!$C:$C,'BAU Sector &amp; Region Breakout'!$B188))</f>
        <v>492.44499999999999</v>
      </c>
      <c r="V188" s="2">
        <f>IF($A188="GCAM",'GCAM By Region By Sector'!V187*10^3,SUMIFS('EPS Emissions'!W:W,'EPS Emissions'!$D:$D,'BAU Sector &amp; Region Breakout'!$C188,'EPS Emissions'!$C:$C,'BAU Sector &amp; Region Breakout'!$B188))</f>
        <v>516.33000000000004</v>
      </c>
      <c r="W188" s="2">
        <f>IF($A188="GCAM",'GCAM By Region By Sector'!W187*10^3,SUMIFS('EPS Emissions'!X:X,'EPS Emissions'!$D:$D,'BAU Sector &amp; Region Breakout'!$C188,'EPS Emissions'!$C:$C,'BAU Sector &amp; Region Breakout'!$B188))</f>
        <v>540.20100000000002</v>
      </c>
      <c r="X188" s="2">
        <f>IF($A188="GCAM",'GCAM By Region By Sector'!X187*10^3,SUMIFS('EPS Emissions'!Y:Y,'EPS Emissions'!$D:$D,'BAU Sector &amp; Region Breakout'!$C188,'EPS Emissions'!$C:$C,'BAU Sector &amp; Region Breakout'!$B188))</f>
        <v>563.77599999999995</v>
      </c>
      <c r="Y188" s="2">
        <f>IF($A188="GCAM",'GCAM By Region By Sector'!Y187*10^3,SUMIFS('EPS Emissions'!Z:Z,'EPS Emissions'!$D:$D,'BAU Sector &amp; Region Breakout'!$C188,'EPS Emissions'!$C:$C,'BAU Sector &amp; Region Breakout'!$B188))</f>
        <v>587.35900000000004</v>
      </c>
      <c r="Z188" s="2">
        <f>IF($A188="GCAM",'GCAM By Region By Sector'!Z187*10^3,SUMIFS('EPS Emissions'!AA:AA,'EPS Emissions'!$D:$D,'BAU Sector &amp; Region Breakout'!$C188,'EPS Emissions'!$C:$C,'BAU Sector &amp; Region Breakout'!$B188))</f>
        <v>610.64700000000005</v>
      </c>
      <c r="AA188" s="2">
        <f>IF($A188="GCAM",'GCAM By Region By Sector'!AA187*10^3,SUMIFS('EPS Emissions'!AB:AB,'EPS Emissions'!$D:$D,'BAU Sector &amp; Region Breakout'!$C188,'EPS Emissions'!$C:$C,'BAU Sector &amp; Region Breakout'!$B188))</f>
        <v>633.92200000000003</v>
      </c>
      <c r="AB188" s="2">
        <f>IF($A188="GCAM",'GCAM By Region By Sector'!AB187*10^3,SUMIFS('EPS Emissions'!AC:AC,'EPS Emissions'!$D:$D,'BAU Sector &amp; Region Breakout'!$C188,'EPS Emissions'!$C:$C,'BAU Sector &amp; Region Breakout'!$B188))</f>
        <v>657.18200000000002</v>
      </c>
      <c r="AC188" s="2">
        <f>IF($A188="GCAM",'GCAM By Region By Sector'!AC187*10^3,SUMIFS('EPS Emissions'!AD:AD,'EPS Emissions'!$D:$D,'BAU Sector &amp; Region Breakout'!$C188,'EPS Emissions'!$C:$C,'BAU Sector &amp; Region Breakout'!$B188))</f>
        <v>680.45299999999997</v>
      </c>
      <c r="AD188" s="2">
        <f>IF($A188="GCAM",'GCAM By Region By Sector'!AD187*10^3,SUMIFS('EPS Emissions'!AE:AE,'EPS Emissions'!$D:$D,'BAU Sector &amp; Region Breakout'!$C188,'EPS Emissions'!$C:$C,'BAU Sector &amp; Region Breakout'!$B188))</f>
        <v>702.41399999999999</v>
      </c>
      <c r="AE188" s="2">
        <f>IF($A188="GCAM",'GCAM By Region By Sector'!AE187*10^3,SUMIFS('EPS Emissions'!AF:AF,'EPS Emissions'!$D:$D,'BAU Sector &amp; Region Breakout'!$C188,'EPS Emissions'!$C:$C,'BAU Sector &amp; Region Breakout'!$B188))</f>
        <v>724.38699999999994</v>
      </c>
      <c r="AF188" s="2">
        <f>IF($A188="GCAM",'GCAM By Region By Sector'!AF187*10^3,SUMIFS('EPS Emissions'!AG:AG,'EPS Emissions'!$D:$D,'BAU Sector &amp; Region Breakout'!$C188,'EPS Emissions'!$C:$C,'BAU Sector &amp; Region Breakout'!$B188))</f>
        <v>746.351</v>
      </c>
      <c r="AG188" s="2">
        <f>IF($A188="GCAM",'GCAM By Region By Sector'!AG187*10^3,SUMIFS('EPS Emissions'!AH:AH,'EPS Emissions'!$D:$D,'BAU Sector &amp; Region Breakout'!$C188,'EPS Emissions'!$C:$C,'BAU Sector &amp; Region Breakout'!$B188))</f>
        <v>768.303</v>
      </c>
      <c r="AH188" s="2">
        <f>IF($A188="GCAM",'GCAM By Region By Sector'!AH187*10^3,SUMIFS('EPS Emissions'!AI:AI,'EPS Emissions'!$D:$D,'BAU Sector &amp; Region Breakout'!$C188,'EPS Emissions'!$C:$C,'BAU Sector &amp; Region Breakout'!$B188))</f>
        <v>789.99300000000005</v>
      </c>
    </row>
    <row r="189" spans="1:34" x14ac:dyDescent="0.35">
      <c r="A189" t="str">
        <f>VLOOKUP(B189,'BAU Global Total'!A$3:C$34,3,FALSE)</f>
        <v>EPS</v>
      </c>
      <c r="B189" t="s">
        <v>35</v>
      </c>
      <c r="C189" t="s">
        <v>63</v>
      </c>
      <c r="D189" s="2">
        <f>IF($A189="GCAM",'GCAM By Region By Sector'!D188*10^3,SUMIFS('EPS Emissions'!E:E,'EPS Emissions'!$D:$D,'BAU Sector &amp; Region Breakout'!$C189,'EPS Emissions'!$C:$C,'BAU Sector &amp; Region Breakout'!$B189))</f>
        <v>253.167</v>
      </c>
      <c r="E189" s="2">
        <f>IF($A189="GCAM",'GCAM By Region By Sector'!E188*10^3,SUMIFS('EPS Emissions'!F:F,'EPS Emissions'!$D:$D,'BAU Sector &amp; Region Breakout'!$C189,'EPS Emissions'!$C:$C,'BAU Sector &amp; Region Breakout'!$B189))</f>
        <v>262.69900000000001</v>
      </c>
      <c r="F189" s="2">
        <f>IF($A189="GCAM",'GCAM By Region By Sector'!F188*10^3,SUMIFS('EPS Emissions'!G:G,'EPS Emissions'!$D:$D,'BAU Sector &amp; Region Breakout'!$C189,'EPS Emissions'!$C:$C,'BAU Sector &amp; Region Breakout'!$B189))</f>
        <v>272.46899999999999</v>
      </c>
      <c r="G189" s="2">
        <f>IF($A189="GCAM",'GCAM By Region By Sector'!G188*10^3,SUMIFS('EPS Emissions'!H:H,'EPS Emissions'!$D:$D,'BAU Sector &amp; Region Breakout'!$C189,'EPS Emissions'!$C:$C,'BAU Sector &amp; Region Breakout'!$B189))</f>
        <v>282.029</v>
      </c>
      <c r="H189" s="2">
        <f>IF($A189="GCAM",'GCAM By Region By Sector'!H188*10^3,SUMIFS('EPS Emissions'!I:I,'EPS Emissions'!$D:$D,'BAU Sector &amp; Region Breakout'!$C189,'EPS Emissions'!$C:$C,'BAU Sector &amp; Region Breakout'!$B189))</f>
        <v>292.17099999999999</v>
      </c>
      <c r="I189" s="2">
        <f>IF($A189="GCAM",'GCAM By Region By Sector'!I188*10^3,SUMIFS('EPS Emissions'!J:J,'EPS Emissions'!$D:$D,'BAU Sector &amp; Region Breakout'!$C189,'EPS Emissions'!$C:$C,'BAU Sector &amp; Region Breakout'!$B189))</f>
        <v>302.601</v>
      </c>
      <c r="J189" s="2">
        <f>IF($A189="GCAM",'GCAM By Region By Sector'!J188*10^3,SUMIFS('EPS Emissions'!K:K,'EPS Emissions'!$D:$D,'BAU Sector &amp; Region Breakout'!$C189,'EPS Emissions'!$C:$C,'BAU Sector &amp; Region Breakout'!$B189))</f>
        <v>316.64</v>
      </c>
      <c r="K189" s="2">
        <f>IF($A189="GCAM",'GCAM By Region By Sector'!K188*10^3,SUMIFS('EPS Emissions'!L:L,'EPS Emissions'!$D:$D,'BAU Sector &amp; Region Breakout'!$C189,'EPS Emissions'!$C:$C,'BAU Sector &amp; Region Breakout'!$B189))</f>
        <v>330.87200000000001</v>
      </c>
      <c r="L189" s="2">
        <f>IF($A189="GCAM",'GCAM By Region By Sector'!L188*10^3,SUMIFS('EPS Emissions'!M:M,'EPS Emissions'!$D:$D,'BAU Sector &amp; Region Breakout'!$C189,'EPS Emissions'!$C:$C,'BAU Sector &amp; Region Breakout'!$B189))</f>
        <v>345.34300000000002</v>
      </c>
      <c r="M189" s="2">
        <f>IF($A189="GCAM",'GCAM By Region By Sector'!M188*10^3,SUMIFS('EPS Emissions'!N:N,'EPS Emissions'!$D:$D,'BAU Sector &amp; Region Breakout'!$C189,'EPS Emissions'!$C:$C,'BAU Sector &amp; Region Breakout'!$B189))</f>
        <v>360.08499999999998</v>
      </c>
      <c r="N189" s="2">
        <f>IF($A189="GCAM",'GCAM By Region By Sector'!N188*10^3,SUMIFS('EPS Emissions'!O:O,'EPS Emissions'!$D:$D,'BAU Sector &amp; Region Breakout'!$C189,'EPS Emissions'!$C:$C,'BAU Sector &amp; Region Breakout'!$B189))</f>
        <v>375.06799999999998</v>
      </c>
      <c r="O189" s="2">
        <f>IF($A189="GCAM",'GCAM By Region By Sector'!O188*10^3,SUMIFS('EPS Emissions'!P:P,'EPS Emissions'!$D:$D,'BAU Sector &amp; Region Breakout'!$C189,'EPS Emissions'!$C:$C,'BAU Sector &amp; Region Breakout'!$B189))</f>
        <v>397.42099999999999</v>
      </c>
      <c r="P189" s="2">
        <f>IF($A189="GCAM",'GCAM By Region By Sector'!P188*10^3,SUMIFS('EPS Emissions'!Q:Q,'EPS Emissions'!$D:$D,'BAU Sector &amp; Region Breakout'!$C189,'EPS Emissions'!$C:$C,'BAU Sector &amp; Region Breakout'!$B189))</f>
        <v>420.02100000000002</v>
      </c>
      <c r="Q189" s="2">
        <f>IF($A189="GCAM",'GCAM By Region By Sector'!Q188*10^3,SUMIFS('EPS Emissions'!R:R,'EPS Emissions'!$D:$D,'BAU Sector &amp; Region Breakout'!$C189,'EPS Emissions'!$C:$C,'BAU Sector &amp; Region Breakout'!$B189))</f>
        <v>442.887</v>
      </c>
      <c r="R189" s="2">
        <f>IF($A189="GCAM",'GCAM By Region By Sector'!R188*10^3,SUMIFS('EPS Emissions'!S:S,'EPS Emissions'!$D:$D,'BAU Sector &amp; Region Breakout'!$C189,'EPS Emissions'!$C:$C,'BAU Sector &amp; Region Breakout'!$B189))</f>
        <v>466.01</v>
      </c>
      <c r="S189" s="2">
        <f>IF($A189="GCAM",'GCAM By Region By Sector'!S188*10^3,SUMIFS('EPS Emissions'!T:T,'EPS Emissions'!$D:$D,'BAU Sector &amp; Region Breakout'!$C189,'EPS Emissions'!$C:$C,'BAU Sector &amp; Region Breakout'!$B189))</f>
        <v>489.3</v>
      </c>
      <c r="T189" s="2">
        <f>IF($A189="GCAM",'GCAM By Region By Sector'!T188*10^3,SUMIFS('EPS Emissions'!U:U,'EPS Emissions'!$D:$D,'BAU Sector &amp; Region Breakout'!$C189,'EPS Emissions'!$C:$C,'BAU Sector &amp; Region Breakout'!$B189))</f>
        <v>534.71100000000001</v>
      </c>
      <c r="U189" s="2">
        <f>IF($A189="GCAM",'GCAM By Region By Sector'!U188*10^3,SUMIFS('EPS Emissions'!V:V,'EPS Emissions'!$D:$D,'BAU Sector &amp; Region Breakout'!$C189,'EPS Emissions'!$C:$C,'BAU Sector &amp; Region Breakout'!$B189))</f>
        <v>580.03899999999999</v>
      </c>
      <c r="V189" s="2">
        <f>IF($A189="GCAM",'GCAM By Region By Sector'!V188*10^3,SUMIFS('EPS Emissions'!W:W,'EPS Emissions'!$D:$D,'BAU Sector &amp; Region Breakout'!$C189,'EPS Emissions'!$C:$C,'BAU Sector &amp; Region Breakout'!$B189))</f>
        <v>625.63300000000004</v>
      </c>
      <c r="W189" s="2">
        <f>IF($A189="GCAM",'GCAM By Region By Sector'!W188*10^3,SUMIFS('EPS Emissions'!X:X,'EPS Emissions'!$D:$D,'BAU Sector &amp; Region Breakout'!$C189,'EPS Emissions'!$C:$C,'BAU Sector &amp; Region Breakout'!$B189))</f>
        <v>671.54899999999998</v>
      </c>
      <c r="X189" s="2">
        <f>IF($A189="GCAM",'GCAM By Region By Sector'!X188*10^3,SUMIFS('EPS Emissions'!Y:Y,'EPS Emissions'!$D:$D,'BAU Sector &amp; Region Breakout'!$C189,'EPS Emissions'!$C:$C,'BAU Sector &amp; Region Breakout'!$B189))</f>
        <v>718.11699999999996</v>
      </c>
      <c r="Y189" s="2">
        <f>IF($A189="GCAM",'GCAM By Region By Sector'!Y188*10^3,SUMIFS('EPS Emissions'!Z:Z,'EPS Emissions'!$D:$D,'BAU Sector &amp; Region Breakout'!$C189,'EPS Emissions'!$C:$C,'BAU Sector &amp; Region Breakout'!$B189))</f>
        <v>787.05899999999997</v>
      </c>
      <c r="Z189" s="2">
        <f>IF($A189="GCAM",'GCAM By Region By Sector'!Z188*10^3,SUMIFS('EPS Emissions'!AA:AA,'EPS Emissions'!$D:$D,'BAU Sector &amp; Region Breakout'!$C189,'EPS Emissions'!$C:$C,'BAU Sector &amp; Region Breakout'!$B189))</f>
        <v>865.51800000000003</v>
      </c>
      <c r="AA189" s="2">
        <f>IF($A189="GCAM",'GCAM By Region By Sector'!AA188*10^3,SUMIFS('EPS Emissions'!AB:AB,'EPS Emissions'!$D:$D,'BAU Sector &amp; Region Breakout'!$C189,'EPS Emissions'!$C:$C,'BAU Sector &amp; Region Breakout'!$B189))</f>
        <v>943.48299999999995</v>
      </c>
      <c r="AB189" s="2">
        <f>IF($A189="GCAM",'GCAM By Region By Sector'!AB188*10^3,SUMIFS('EPS Emissions'!AC:AC,'EPS Emissions'!$D:$D,'BAU Sector &amp; Region Breakout'!$C189,'EPS Emissions'!$C:$C,'BAU Sector &amp; Region Breakout'!$B189))</f>
        <v>1021.76</v>
      </c>
      <c r="AC189" s="2">
        <f>IF($A189="GCAM",'GCAM By Region By Sector'!AC188*10^3,SUMIFS('EPS Emissions'!AD:AD,'EPS Emissions'!$D:$D,'BAU Sector &amp; Region Breakout'!$C189,'EPS Emissions'!$C:$C,'BAU Sector &amp; Region Breakout'!$B189))</f>
        <v>1100.26</v>
      </c>
      <c r="AD189" s="2">
        <f>IF($A189="GCAM",'GCAM By Region By Sector'!AD188*10^3,SUMIFS('EPS Emissions'!AE:AE,'EPS Emissions'!$D:$D,'BAU Sector &amp; Region Breakout'!$C189,'EPS Emissions'!$C:$C,'BAU Sector &amp; Region Breakout'!$B189))</f>
        <v>1217.8699999999999</v>
      </c>
      <c r="AE189" s="2">
        <f>IF($A189="GCAM",'GCAM By Region By Sector'!AE188*10^3,SUMIFS('EPS Emissions'!AF:AF,'EPS Emissions'!$D:$D,'BAU Sector &amp; Region Breakout'!$C189,'EPS Emissions'!$C:$C,'BAU Sector &amp; Region Breakout'!$B189))</f>
        <v>1335.98</v>
      </c>
      <c r="AF189" s="2">
        <f>IF($A189="GCAM",'GCAM By Region By Sector'!AF188*10^3,SUMIFS('EPS Emissions'!AG:AG,'EPS Emissions'!$D:$D,'BAU Sector &amp; Region Breakout'!$C189,'EPS Emissions'!$C:$C,'BAU Sector &amp; Region Breakout'!$B189))</f>
        <v>1453.99</v>
      </c>
      <c r="AG189" s="2">
        <f>IF($A189="GCAM",'GCAM By Region By Sector'!AG188*10^3,SUMIFS('EPS Emissions'!AH:AH,'EPS Emissions'!$D:$D,'BAU Sector &amp; Region Breakout'!$C189,'EPS Emissions'!$C:$C,'BAU Sector &amp; Region Breakout'!$B189))</f>
        <v>1572.11</v>
      </c>
      <c r="AH189" s="2">
        <f>IF($A189="GCAM",'GCAM By Region By Sector'!AH188*10^3,SUMIFS('EPS Emissions'!AI:AI,'EPS Emissions'!$D:$D,'BAU Sector &amp; Region Breakout'!$C189,'EPS Emissions'!$C:$C,'BAU Sector &amp; Region Breakout'!$B189))</f>
        <v>1690.55</v>
      </c>
    </row>
    <row r="190" spans="1:34" x14ac:dyDescent="0.35">
      <c r="A190" t="str">
        <f>VLOOKUP(B190,'BAU Global Total'!A$3:C$34,3,FALSE)</f>
        <v>EPS</v>
      </c>
      <c r="B190" t="s">
        <v>35</v>
      </c>
      <c r="C190" t="s">
        <v>65</v>
      </c>
      <c r="D190" s="2">
        <f>IF($A190="GCAM",'GCAM By Region By Sector'!D189*10^3,SUMIFS('EPS Emissions'!E:E,'EPS Emissions'!$D:$D,'BAU Sector &amp; Region Breakout'!$C190,'EPS Emissions'!$C:$C,'BAU Sector &amp; Region Breakout'!$B190))</f>
        <v>155.95329000000001</v>
      </c>
      <c r="E190" s="2">
        <f>IF($A190="GCAM",'GCAM By Region By Sector'!E189*10^3,SUMIFS('EPS Emissions'!F:F,'EPS Emissions'!$D:$D,'BAU Sector &amp; Region Breakout'!$C190,'EPS Emissions'!$C:$C,'BAU Sector &amp; Region Breakout'!$B190))</f>
        <v>154.05898999999999</v>
      </c>
      <c r="F190" s="2">
        <f>IF($A190="GCAM",'GCAM By Region By Sector'!F189*10^3,SUMIFS('EPS Emissions'!G:G,'EPS Emissions'!$D:$D,'BAU Sector &amp; Region Breakout'!$C190,'EPS Emissions'!$C:$C,'BAU Sector &amp; Region Breakout'!$B190))</f>
        <v>152.16461000000001</v>
      </c>
      <c r="G190" s="2">
        <f>IF($A190="GCAM",'GCAM By Region By Sector'!G189*10^3,SUMIFS('EPS Emissions'!H:H,'EPS Emissions'!$D:$D,'BAU Sector &amp; Region Breakout'!$C190,'EPS Emissions'!$C:$C,'BAU Sector &amp; Region Breakout'!$B190))</f>
        <v>150.27032</v>
      </c>
      <c r="H190" s="2">
        <f>IF($A190="GCAM",'GCAM By Region By Sector'!H189*10^3,SUMIFS('EPS Emissions'!I:I,'EPS Emissions'!$D:$D,'BAU Sector &amp; Region Breakout'!$C190,'EPS Emissions'!$C:$C,'BAU Sector &amp; Region Breakout'!$B190))</f>
        <v>148.37701999999999</v>
      </c>
      <c r="I190" s="2">
        <f>IF($A190="GCAM",'GCAM By Region By Sector'!I189*10^3,SUMIFS('EPS Emissions'!J:J,'EPS Emissions'!$D:$D,'BAU Sector &amp; Region Breakout'!$C190,'EPS Emissions'!$C:$C,'BAU Sector &amp; Region Breakout'!$B190))</f>
        <v>146.48264</v>
      </c>
      <c r="J190" s="2">
        <f>IF($A190="GCAM",'GCAM By Region By Sector'!J189*10^3,SUMIFS('EPS Emissions'!K:K,'EPS Emissions'!$D:$D,'BAU Sector &amp; Region Breakout'!$C190,'EPS Emissions'!$C:$C,'BAU Sector &amp; Region Breakout'!$B190))</f>
        <v>142.12450000000001</v>
      </c>
      <c r="K190" s="2">
        <f>IF($A190="GCAM",'GCAM By Region By Sector'!K189*10^3,SUMIFS('EPS Emissions'!L:L,'EPS Emissions'!$D:$D,'BAU Sector &amp; Region Breakout'!$C190,'EPS Emissions'!$C:$C,'BAU Sector &amp; Region Breakout'!$B190))</f>
        <v>137.76650000000001</v>
      </c>
      <c r="L190" s="2">
        <f>IF($A190="GCAM",'GCAM By Region By Sector'!L189*10^3,SUMIFS('EPS Emissions'!M:M,'EPS Emissions'!$D:$D,'BAU Sector &amp; Region Breakout'!$C190,'EPS Emissions'!$C:$C,'BAU Sector &amp; Region Breakout'!$B190))</f>
        <v>133.40729999999999</v>
      </c>
      <c r="M190" s="2">
        <f>IF($A190="GCAM",'GCAM By Region By Sector'!M189*10^3,SUMIFS('EPS Emissions'!N:N,'EPS Emissions'!$D:$D,'BAU Sector &amp; Region Breakout'!$C190,'EPS Emissions'!$C:$C,'BAU Sector &amp; Region Breakout'!$B190))</f>
        <v>129.04919999999998</v>
      </c>
      <c r="N190" s="2">
        <f>IF($A190="GCAM",'GCAM By Region By Sector'!N189*10^3,SUMIFS('EPS Emissions'!O:O,'EPS Emissions'!$D:$D,'BAU Sector &amp; Region Breakout'!$C190,'EPS Emissions'!$C:$C,'BAU Sector &amp; Region Breakout'!$B190))</f>
        <v>124.691</v>
      </c>
      <c r="O190" s="2">
        <f>IF($A190="GCAM",'GCAM By Region By Sector'!O189*10^3,SUMIFS('EPS Emissions'!P:P,'EPS Emissions'!$D:$D,'BAU Sector &amp; Region Breakout'!$C190,'EPS Emissions'!$C:$C,'BAU Sector &amp; Region Breakout'!$B190))</f>
        <v>120.04159999999999</v>
      </c>
      <c r="P190" s="2">
        <f>IF($A190="GCAM",'GCAM By Region By Sector'!P189*10^3,SUMIFS('EPS Emissions'!Q:Q,'EPS Emissions'!$D:$D,'BAU Sector &amp; Region Breakout'!$C190,'EPS Emissions'!$C:$C,'BAU Sector &amp; Region Breakout'!$B190))</f>
        <v>115.39409999999999</v>
      </c>
      <c r="Q190" s="2">
        <f>IF($A190="GCAM",'GCAM By Region By Sector'!Q189*10^3,SUMIFS('EPS Emissions'!R:R,'EPS Emissions'!$D:$D,'BAU Sector &amp; Region Breakout'!$C190,'EPS Emissions'!$C:$C,'BAU Sector &amp; Region Breakout'!$B190))</f>
        <v>110.7448</v>
      </c>
      <c r="R190" s="2">
        <f>IF($A190="GCAM",'GCAM By Region By Sector'!R189*10^3,SUMIFS('EPS Emissions'!S:S,'EPS Emissions'!$D:$D,'BAU Sector &amp; Region Breakout'!$C190,'EPS Emissions'!$C:$C,'BAU Sector &amp; Region Breakout'!$B190))</f>
        <v>106.096</v>
      </c>
      <c r="S190" s="2">
        <f>IF($A190="GCAM",'GCAM By Region By Sector'!S189*10^3,SUMIFS('EPS Emissions'!T:T,'EPS Emissions'!$D:$D,'BAU Sector &amp; Region Breakout'!$C190,'EPS Emissions'!$C:$C,'BAU Sector &amp; Region Breakout'!$B190))</f>
        <v>101.4473</v>
      </c>
      <c r="T190" s="2">
        <f>IF($A190="GCAM",'GCAM By Region By Sector'!T189*10^3,SUMIFS('EPS Emissions'!U:U,'EPS Emissions'!$D:$D,'BAU Sector &amp; Region Breakout'!$C190,'EPS Emissions'!$C:$C,'BAU Sector &amp; Region Breakout'!$B190))</f>
        <v>95.887799999999999</v>
      </c>
      <c r="U190" s="2">
        <f>IF($A190="GCAM",'GCAM By Region By Sector'!U189*10^3,SUMIFS('EPS Emissions'!V:V,'EPS Emissions'!$D:$D,'BAU Sector &amp; Region Breakout'!$C190,'EPS Emissions'!$C:$C,'BAU Sector &amp; Region Breakout'!$B190))</f>
        <v>90.328300000000013</v>
      </c>
      <c r="V190" s="2">
        <f>IF($A190="GCAM",'GCAM By Region By Sector'!V189*10^3,SUMIFS('EPS Emissions'!W:W,'EPS Emissions'!$D:$D,'BAU Sector &amp; Region Breakout'!$C190,'EPS Emissions'!$C:$C,'BAU Sector &amp; Region Breakout'!$B190))</f>
        <v>84.768900000000002</v>
      </c>
      <c r="W190" s="2">
        <f>IF($A190="GCAM",'GCAM By Region By Sector'!W189*10^3,SUMIFS('EPS Emissions'!X:X,'EPS Emissions'!$D:$D,'BAU Sector &amp; Region Breakout'!$C190,'EPS Emissions'!$C:$C,'BAU Sector &amp; Region Breakout'!$B190))</f>
        <v>79.209299999999999</v>
      </c>
      <c r="X190" s="2">
        <f>IF($A190="GCAM",'GCAM By Region By Sector'!X189*10^3,SUMIFS('EPS Emissions'!Y:Y,'EPS Emissions'!$D:$D,'BAU Sector &amp; Region Breakout'!$C190,'EPS Emissions'!$C:$C,'BAU Sector &amp; Region Breakout'!$B190))</f>
        <v>73.649699999999996</v>
      </c>
      <c r="Y190" s="2">
        <f>IF($A190="GCAM",'GCAM By Region By Sector'!Y189*10^3,SUMIFS('EPS Emissions'!Z:Z,'EPS Emissions'!$D:$D,'BAU Sector &amp; Region Breakout'!$C190,'EPS Emissions'!$C:$C,'BAU Sector &amp; Region Breakout'!$B190))</f>
        <v>68.365499999999997</v>
      </c>
      <c r="Z190" s="2">
        <f>IF($A190="GCAM",'GCAM By Region By Sector'!Z189*10^3,SUMIFS('EPS Emissions'!AA:AA,'EPS Emissions'!$D:$D,'BAU Sector &amp; Region Breakout'!$C190,'EPS Emissions'!$C:$C,'BAU Sector &amp; Region Breakout'!$B190))</f>
        <v>63.081299999999999</v>
      </c>
      <c r="AA190" s="2">
        <f>IF($A190="GCAM",'GCAM By Region By Sector'!AA189*10^3,SUMIFS('EPS Emissions'!AB:AB,'EPS Emissions'!$D:$D,'BAU Sector &amp; Region Breakout'!$C190,'EPS Emissions'!$C:$C,'BAU Sector &amp; Region Breakout'!$B190))</f>
        <v>57.796899999999994</v>
      </c>
      <c r="AB190" s="2">
        <f>IF($A190="GCAM",'GCAM By Region By Sector'!AB189*10^3,SUMIFS('EPS Emissions'!AC:AC,'EPS Emissions'!$D:$D,'BAU Sector &amp; Region Breakout'!$C190,'EPS Emissions'!$C:$C,'BAU Sector &amp; Region Breakout'!$B190))</f>
        <v>52.512700000000002</v>
      </c>
      <c r="AC190" s="2">
        <f>IF($A190="GCAM",'GCAM By Region By Sector'!AC189*10^3,SUMIFS('EPS Emissions'!AD:AD,'EPS Emissions'!$D:$D,'BAU Sector &amp; Region Breakout'!$C190,'EPS Emissions'!$C:$C,'BAU Sector &amp; Region Breakout'!$B190))</f>
        <v>47.228499999999997</v>
      </c>
      <c r="AD190" s="2">
        <f>IF($A190="GCAM",'GCAM By Region By Sector'!AD189*10^3,SUMIFS('EPS Emissions'!AE:AE,'EPS Emissions'!$D:$D,'BAU Sector &amp; Region Breakout'!$C190,'EPS Emissions'!$C:$C,'BAU Sector &amp; Region Breakout'!$B190))</f>
        <v>42.2896</v>
      </c>
      <c r="AE190" s="2">
        <f>IF($A190="GCAM",'GCAM By Region By Sector'!AE189*10^3,SUMIFS('EPS Emissions'!AF:AF,'EPS Emissions'!$D:$D,'BAU Sector &amp; Region Breakout'!$C190,'EPS Emissions'!$C:$C,'BAU Sector &amp; Region Breakout'!$B190))</f>
        <v>37.350700000000003</v>
      </c>
      <c r="AF190" s="2">
        <f>IF($A190="GCAM",'GCAM By Region By Sector'!AF189*10^3,SUMIFS('EPS Emissions'!AG:AG,'EPS Emissions'!$D:$D,'BAU Sector &amp; Region Breakout'!$C190,'EPS Emissions'!$C:$C,'BAU Sector &amp; Region Breakout'!$B190))</f>
        <v>32.411700000000003</v>
      </c>
      <c r="AG190" s="2">
        <f>IF($A190="GCAM",'GCAM By Region By Sector'!AG189*10^3,SUMIFS('EPS Emissions'!AH:AH,'EPS Emissions'!$D:$D,'BAU Sector &amp; Region Breakout'!$C190,'EPS Emissions'!$C:$C,'BAU Sector &amp; Region Breakout'!$B190))</f>
        <v>27.472899999999999</v>
      </c>
      <c r="AH190" s="2">
        <f>IF($A190="GCAM",'GCAM By Region By Sector'!AH189*10^3,SUMIFS('EPS Emissions'!AI:AI,'EPS Emissions'!$D:$D,'BAU Sector &amp; Region Breakout'!$C190,'EPS Emissions'!$C:$C,'BAU Sector &amp; Region Breakout'!$B190))</f>
        <v>22.533999999999999</v>
      </c>
    </row>
    <row r="191" spans="1:34" x14ac:dyDescent="0.35">
      <c r="A191" t="str">
        <f>VLOOKUP(B191,'BAU Global Total'!A$3:C$34,3,FALSE)</f>
        <v>EPS</v>
      </c>
      <c r="B191" t="s">
        <v>35</v>
      </c>
      <c r="C191" t="s">
        <v>64</v>
      </c>
      <c r="D191" s="2">
        <f>IF($A191="GCAM",'GCAM By Region By Sector'!D190*10^3,SUMIFS('EPS Emissions'!E:E,'EPS Emissions'!$D:$D,'BAU Sector &amp; Region Breakout'!$C191,'EPS Emissions'!$C:$C,'BAU Sector &amp; Region Breakout'!$B191))</f>
        <v>7.0385299999999997</v>
      </c>
      <c r="E191" s="2">
        <f>IF($A191="GCAM",'GCAM By Region By Sector'!E190*10^3,SUMIFS('EPS Emissions'!F:F,'EPS Emissions'!$D:$D,'BAU Sector &amp; Region Breakout'!$C191,'EPS Emissions'!$C:$C,'BAU Sector &amp; Region Breakout'!$B191))</f>
        <v>7.64588</v>
      </c>
      <c r="F191" s="2">
        <f>IF($A191="GCAM",'GCAM By Region By Sector'!F190*10^3,SUMIFS('EPS Emissions'!G:G,'EPS Emissions'!$D:$D,'BAU Sector &amp; Region Breakout'!$C191,'EPS Emissions'!$C:$C,'BAU Sector &amp; Region Breakout'!$B191))</f>
        <v>8.2531999999999996</v>
      </c>
      <c r="G191" s="2">
        <f>IF($A191="GCAM",'GCAM By Region By Sector'!G190*10^3,SUMIFS('EPS Emissions'!H:H,'EPS Emissions'!$D:$D,'BAU Sector &amp; Region Breakout'!$C191,'EPS Emissions'!$C:$C,'BAU Sector &amp; Region Breakout'!$B191))</f>
        <v>8.8605400000000003</v>
      </c>
      <c r="H191" s="2">
        <f>IF($A191="GCAM",'GCAM By Region By Sector'!H190*10^3,SUMIFS('EPS Emissions'!I:I,'EPS Emissions'!$D:$D,'BAU Sector &amp; Region Breakout'!$C191,'EPS Emissions'!$C:$C,'BAU Sector &amp; Region Breakout'!$B191))</f>
        <v>9.4678599999999999</v>
      </c>
      <c r="I191" s="2">
        <f>IF($A191="GCAM",'GCAM By Region By Sector'!I190*10^3,SUMIFS('EPS Emissions'!J:J,'EPS Emissions'!$D:$D,'BAU Sector &amp; Region Breakout'!$C191,'EPS Emissions'!$C:$C,'BAU Sector &amp; Region Breakout'!$B191))</f>
        <v>10.075200000000001</v>
      </c>
      <c r="J191" s="2">
        <f>IF($A191="GCAM",'GCAM By Region By Sector'!J190*10^3,SUMIFS('EPS Emissions'!K:K,'EPS Emissions'!$D:$D,'BAU Sector &amp; Region Breakout'!$C191,'EPS Emissions'!$C:$C,'BAU Sector &amp; Region Breakout'!$B191))</f>
        <v>10.972300000000001</v>
      </c>
      <c r="K191" s="2">
        <f>IF($A191="GCAM",'GCAM By Region By Sector'!K190*10^3,SUMIFS('EPS Emissions'!L:L,'EPS Emissions'!$D:$D,'BAU Sector &amp; Region Breakout'!$C191,'EPS Emissions'!$C:$C,'BAU Sector &amp; Region Breakout'!$B191))</f>
        <v>11.8695</v>
      </c>
      <c r="L191" s="2">
        <f>IF($A191="GCAM",'GCAM By Region By Sector'!L190*10^3,SUMIFS('EPS Emissions'!M:M,'EPS Emissions'!$D:$D,'BAU Sector &amp; Region Breakout'!$C191,'EPS Emissions'!$C:$C,'BAU Sector &amp; Region Breakout'!$B191))</f>
        <v>12.7667</v>
      </c>
      <c r="M191" s="2">
        <f>IF($A191="GCAM",'GCAM By Region By Sector'!M190*10^3,SUMIFS('EPS Emissions'!N:N,'EPS Emissions'!$D:$D,'BAU Sector &amp; Region Breakout'!$C191,'EPS Emissions'!$C:$C,'BAU Sector &amp; Region Breakout'!$B191))</f>
        <v>13.6638</v>
      </c>
      <c r="N191" s="2">
        <f>IF($A191="GCAM",'GCAM By Region By Sector'!N190*10^3,SUMIFS('EPS Emissions'!O:O,'EPS Emissions'!$D:$D,'BAU Sector &amp; Region Breakout'!$C191,'EPS Emissions'!$C:$C,'BAU Sector &amp; Region Breakout'!$B191))</f>
        <v>14.5609</v>
      </c>
      <c r="O191" s="2">
        <f>IF($A191="GCAM",'GCAM By Region By Sector'!O190*10^3,SUMIFS('EPS Emissions'!P:P,'EPS Emissions'!$D:$D,'BAU Sector &amp; Region Breakout'!$C191,'EPS Emissions'!$C:$C,'BAU Sector &amp; Region Breakout'!$B191))</f>
        <v>15.903499999999999</v>
      </c>
      <c r="P191" s="2">
        <f>IF($A191="GCAM",'GCAM By Region By Sector'!P190*10^3,SUMIFS('EPS Emissions'!Q:Q,'EPS Emissions'!$D:$D,'BAU Sector &amp; Region Breakout'!$C191,'EPS Emissions'!$C:$C,'BAU Sector &amp; Region Breakout'!$B191))</f>
        <v>17.246099999999998</v>
      </c>
      <c r="Q191" s="2">
        <f>IF($A191="GCAM",'GCAM By Region By Sector'!Q190*10^3,SUMIFS('EPS Emissions'!R:R,'EPS Emissions'!$D:$D,'BAU Sector &amp; Region Breakout'!$C191,'EPS Emissions'!$C:$C,'BAU Sector &amp; Region Breakout'!$B191))</f>
        <v>18.588699999999999</v>
      </c>
      <c r="R191" s="2">
        <f>IF($A191="GCAM",'GCAM By Region By Sector'!R190*10^3,SUMIFS('EPS Emissions'!S:S,'EPS Emissions'!$D:$D,'BAU Sector &amp; Region Breakout'!$C191,'EPS Emissions'!$C:$C,'BAU Sector &amp; Region Breakout'!$B191))</f>
        <v>19.9313</v>
      </c>
      <c r="S191" s="2">
        <f>IF($A191="GCAM",'GCAM By Region By Sector'!S190*10^3,SUMIFS('EPS Emissions'!T:T,'EPS Emissions'!$D:$D,'BAU Sector &amp; Region Breakout'!$C191,'EPS Emissions'!$C:$C,'BAU Sector &amp; Region Breakout'!$B191))</f>
        <v>21.273900000000001</v>
      </c>
      <c r="T191" s="2">
        <f>IF($A191="GCAM",'GCAM By Region By Sector'!T190*10^3,SUMIFS('EPS Emissions'!U:U,'EPS Emissions'!$D:$D,'BAU Sector &amp; Region Breakout'!$C191,'EPS Emissions'!$C:$C,'BAU Sector &amp; Region Breakout'!$B191))</f>
        <v>24.177600000000002</v>
      </c>
      <c r="U191" s="2">
        <f>IF($A191="GCAM",'GCAM By Region By Sector'!U190*10^3,SUMIFS('EPS Emissions'!V:V,'EPS Emissions'!$D:$D,'BAU Sector &amp; Region Breakout'!$C191,'EPS Emissions'!$C:$C,'BAU Sector &amp; Region Breakout'!$B191))</f>
        <v>27.081299999999999</v>
      </c>
      <c r="V191" s="2">
        <f>IF($A191="GCAM",'GCAM By Region By Sector'!V190*10^3,SUMIFS('EPS Emissions'!W:W,'EPS Emissions'!$D:$D,'BAU Sector &amp; Region Breakout'!$C191,'EPS Emissions'!$C:$C,'BAU Sector &amp; Region Breakout'!$B191))</f>
        <v>29.9849</v>
      </c>
      <c r="W191" s="2">
        <f>IF($A191="GCAM",'GCAM By Region By Sector'!W190*10^3,SUMIFS('EPS Emissions'!X:X,'EPS Emissions'!$D:$D,'BAU Sector &amp; Region Breakout'!$C191,'EPS Emissions'!$C:$C,'BAU Sector &amp; Region Breakout'!$B191))</f>
        <v>32.888599999999997</v>
      </c>
      <c r="X191" s="2">
        <f>IF($A191="GCAM",'GCAM By Region By Sector'!X190*10^3,SUMIFS('EPS Emissions'!Y:Y,'EPS Emissions'!$D:$D,'BAU Sector &amp; Region Breakout'!$C191,'EPS Emissions'!$C:$C,'BAU Sector &amp; Region Breakout'!$B191))</f>
        <v>35.792299999999997</v>
      </c>
      <c r="Y191" s="2">
        <f>IF($A191="GCAM",'GCAM By Region By Sector'!Y190*10^3,SUMIFS('EPS Emissions'!Z:Z,'EPS Emissions'!$D:$D,'BAU Sector &amp; Region Breakout'!$C191,'EPS Emissions'!$C:$C,'BAU Sector &amp; Region Breakout'!$B191))</f>
        <v>40.750399999999999</v>
      </c>
      <c r="Z191" s="2">
        <f>IF($A191="GCAM",'GCAM By Region By Sector'!Z190*10^3,SUMIFS('EPS Emissions'!AA:AA,'EPS Emissions'!$D:$D,'BAU Sector &amp; Region Breakout'!$C191,'EPS Emissions'!$C:$C,'BAU Sector &amp; Region Breakout'!$B191))</f>
        <v>45.708500000000001</v>
      </c>
      <c r="AA191" s="2">
        <f>IF($A191="GCAM",'GCAM By Region By Sector'!AA190*10^3,SUMIFS('EPS Emissions'!AB:AB,'EPS Emissions'!$D:$D,'BAU Sector &amp; Region Breakout'!$C191,'EPS Emissions'!$C:$C,'BAU Sector &amp; Region Breakout'!$B191))</f>
        <v>50.666699999999999</v>
      </c>
      <c r="AB191" s="2">
        <f>IF($A191="GCAM",'GCAM By Region By Sector'!AB190*10^3,SUMIFS('EPS Emissions'!AC:AC,'EPS Emissions'!$D:$D,'BAU Sector &amp; Region Breakout'!$C191,'EPS Emissions'!$C:$C,'BAU Sector &amp; Region Breakout'!$B191))</f>
        <v>55.624899999999997</v>
      </c>
      <c r="AC191" s="2">
        <f>IF($A191="GCAM",'GCAM By Region By Sector'!AC190*10^3,SUMIFS('EPS Emissions'!AD:AD,'EPS Emissions'!$D:$D,'BAU Sector &amp; Region Breakout'!$C191,'EPS Emissions'!$C:$C,'BAU Sector &amp; Region Breakout'!$B191))</f>
        <v>60.582999999999998</v>
      </c>
      <c r="AD191" s="2">
        <f>IF($A191="GCAM",'GCAM By Region By Sector'!AD190*10^3,SUMIFS('EPS Emissions'!AE:AE,'EPS Emissions'!$D:$D,'BAU Sector &amp; Region Breakout'!$C191,'EPS Emissions'!$C:$C,'BAU Sector &amp; Region Breakout'!$B191))</f>
        <v>69.027799999999999</v>
      </c>
      <c r="AE191" s="2">
        <f>IF($A191="GCAM",'GCAM By Region By Sector'!AE190*10^3,SUMIFS('EPS Emissions'!AF:AF,'EPS Emissions'!$D:$D,'BAU Sector &amp; Region Breakout'!$C191,'EPS Emissions'!$C:$C,'BAU Sector &amp; Region Breakout'!$B191))</f>
        <v>77.4726</v>
      </c>
      <c r="AF191" s="2">
        <f>IF($A191="GCAM",'GCAM By Region By Sector'!AF190*10^3,SUMIFS('EPS Emissions'!AG:AG,'EPS Emissions'!$D:$D,'BAU Sector &amp; Region Breakout'!$C191,'EPS Emissions'!$C:$C,'BAU Sector &amp; Region Breakout'!$B191))</f>
        <v>85.917400000000001</v>
      </c>
      <c r="AG191" s="2">
        <f>IF($A191="GCAM",'GCAM By Region By Sector'!AG190*10^3,SUMIFS('EPS Emissions'!AH:AH,'EPS Emissions'!$D:$D,'BAU Sector &amp; Region Breakout'!$C191,'EPS Emissions'!$C:$C,'BAU Sector &amp; Region Breakout'!$B191))</f>
        <v>94.362200000000001</v>
      </c>
      <c r="AH191" s="2">
        <f>IF($A191="GCAM",'GCAM By Region By Sector'!AH190*10^3,SUMIFS('EPS Emissions'!AI:AI,'EPS Emissions'!$D:$D,'BAU Sector &amp; Region Breakout'!$C191,'EPS Emissions'!$C:$C,'BAU Sector &amp; Region Breakout'!$B191))</f>
        <v>102.807</v>
      </c>
    </row>
    <row r="192" spans="1:34" x14ac:dyDescent="0.35">
      <c r="A192" t="str">
        <f>VLOOKUP(B192,'BAU Global Total'!A$3:C$34,3,FALSE)</f>
        <v>EPS</v>
      </c>
      <c r="B192" t="s">
        <v>35</v>
      </c>
      <c r="C192" t="s">
        <v>69</v>
      </c>
      <c r="D192" s="2">
        <f>IF($A192="GCAM",'GCAM By Region By Sector'!D191*10^3,SUMIFS('EPS Emissions'!E:E,'EPS Emissions'!$D:$D,'BAU Sector &amp; Region Breakout'!$C192,'EPS Emissions'!$C:$C,'BAU Sector &amp; Region Breakout'!$B192))</f>
        <v>0</v>
      </c>
      <c r="E192" s="2">
        <f>IF($A192="GCAM",'GCAM By Region By Sector'!E191*10^3,SUMIFS('EPS Emissions'!F:F,'EPS Emissions'!$D:$D,'BAU Sector &amp; Region Breakout'!$C192,'EPS Emissions'!$C:$C,'BAU Sector &amp; Region Breakout'!$B192))</f>
        <v>0</v>
      </c>
      <c r="F192" s="2">
        <f>IF($A192="GCAM",'GCAM By Region By Sector'!F191*10^3,SUMIFS('EPS Emissions'!G:G,'EPS Emissions'!$D:$D,'BAU Sector &amp; Region Breakout'!$C192,'EPS Emissions'!$C:$C,'BAU Sector &amp; Region Breakout'!$B192))</f>
        <v>0</v>
      </c>
      <c r="G192" s="2">
        <f>IF($A192="GCAM",'GCAM By Region By Sector'!G191*10^3,SUMIFS('EPS Emissions'!H:H,'EPS Emissions'!$D:$D,'BAU Sector &amp; Region Breakout'!$C192,'EPS Emissions'!$C:$C,'BAU Sector &amp; Region Breakout'!$B192))</f>
        <v>0</v>
      </c>
      <c r="H192" s="2">
        <f>IF($A192="GCAM",'GCAM By Region By Sector'!H191*10^3,SUMIFS('EPS Emissions'!I:I,'EPS Emissions'!$D:$D,'BAU Sector &amp; Region Breakout'!$C192,'EPS Emissions'!$C:$C,'BAU Sector &amp; Region Breakout'!$B192))</f>
        <v>0</v>
      </c>
      <c r="I192" s="2">
        <f>IF($A192="GCAM",'GCAM By Region By Sector'!I191*10^3,SUMIFS('EPS Emissions'!J:J,'EPS Emissions'!$D:$D,'BAU Sector &amp; Region Breakout'!$C192,'EPS Emissions'!$C:$C,'BAU Sector &amp; Region Breakout'!$B192))</f>
        <v>0</v>
      </c>
      <c r="J192" s="2">
        <f>IF($A192="GCAM",'GCAM By Region By Sector'!J191*10^3,SUMIFS('EPS Emissions'!K:K,'EPS Emissions'!$D:$D,'BAU Sector &amp; Region Breakout'!$C192,'EPS Emissions'!$C:$C,'BAU Sector &amp; Region Breakout'!$B192))</f>
        <v>0</v>
      </c>
      <c r="K192" s="2">
        <f>IF($A192="GCAM",'GCAM By Region By Sector'!K191*10^3,SUMIFS('EPS Emissions'!L:L,'EPS Emissions'!$D:$D,'BAU Sector &amp; Region Breakout'!$C192,'EPS Emissions'!$C:$C,'BAU Sector &amp; Region Breakout'!$B192))</f>
        <v>0</v>
      </c>
      <c r="L192" s="2">
        <f>IF($A192="GCAM",'GCAM By Region By Sector'!L191*10^3,SUMIFS('EPS Emissions'!M:M,'EPS Emissions'!$D:$D,'BAU Sector &amp; Region Breakout'!$C192,'EPS Emissions'!$C:$C,'BAU Sector &amp; Region Breakout'!$B192))</f>
        <v>0</v>
      </c>
      <c r="M192" s="2">
        <f>IF($A192="GCAM",'GCAM By Region By Sector'!M191*10^3,SUMIFS('EPS Emissions'!N:N,'EPS Emissions'!$D:$D,'BAU Sector &amp; Region Breakout'!$C192,'EPS Emissions'!$C:$C,'BAU Sector &amp; Region Breakout'!$B192))</f>
        <v>0</v>
      </c>
      <c r="N192" s="2">
        <f>IF($A192="GCAM",'GCAM By Region By Sector'!N191*10^3,SUMIFS('EPS Emissions'!O:O,'EPS Emissions'!$D:$D,'BAU Sector &amp; Region Breakout'!$C192,'EPS Emissions'!$C:$C,'BAU Sector &amp; Region Breakout'!$B192))</f>
        <v>0</v>
      </c>
      <c r="O192" s="2">
        <f>IF($A192="GCAM",'GCAM By Region By Sector'!O191*10^3,SUMIFS('EPS Emissions'!P:P,'EPS Emissions'!$D:$D,'BAU Sector &amp; Region Breakout'!$C192,'EPS Emissions'!$C:$C,'BAU Sector &amp; Region Breakout'!$B192))</f>
        <v>0</v>
      </c>
      <c r="P192" s="2">
        <f>IF($A192="GCAM",'GCAM By Region By Sector'!P191*10^3,SUMIFS('EPS Emissions'!Q:Q,'EPS Emissions'!$D:$D,'BAU Sector &amp; Region Breakout'!$C192,'EPS Emissions'!$C:$C,'BAU Sector &amp; Region Breakout'!$B192))</f>
        <v>0</v>
      </c>
      <c r="Q192" s="2">
        <f>IF($A192="GCAM",'GCAM By Region By Sector'!Q191*10^3,SUMIFS('EPS Emissions'!R:R,'EPS Emissions'!$D:$D,'BAU Sector &amp; Region Breakout'!$C192,'EPS Emissions'!$C:$C,'BAU Sector &amp; Region Breakout'!$B192))</f>
        <v>0</v>
      </c>
      <c r="R192" s="2">
        <f>IF($A192="GCAM",'GCAM By Region By Sector'!R191*10^3,SUMIFS('EPS Emissions'!S:S,'EPS Emissions'!$D:$D,'BAU Sector &amp; Region Breakout'!$C192,'EPS Emissions'!$C:$C,'BAU Sector &amp; Region Breakout'!$B192))</f>
        <v>0</v>
      </c>
      <c r="S192" s="2">
        <f>IF($A192="GCAM",'GCAM By Region By Sector'!S191*10^3,SUMIFS('EPS Emissions'!T:T,'EPS Emissions'!$D:$D,'BAU Sector &amp; Region Breakout'!$C192,'EPS Emissions'!$C:$C,'BAU Sector &amp; Region Breakout'!$B192))</f>
        <v>0</v>
      </c>
      <c r="T192" s="2">
        <f>IF($A192="GCAM",'GCAM By Region By Sector'!T191*10^3,SUMIFS('EPS Emissions'!U:U,'EPS Emissions'!$D:$D,'BAU Sector &amp; Region Breakout'!$C192,'EPS Emissions'!$C:$C,'BAU Sector &amp; Region Breakout'!$B192))</f>
        <v>0</v>
      </c>
      <c r="U192" s="2">
        <f>IF($A192="GCAM",'GCAM By Region By Sector'!U191*10^3,SUMIFS('EPS Emissions'!V:V,'EPS Emissions'!$D:$D,'BAU Sector &amp; Region Breakout'!$C192,'EPS Emissions'!$C:$C,'BAU Sector &amp; Region Breakout'!$B192))</f>
        <v>0</v>
      </c>
      <c r="V192" s="2">
        <f>IF($A192="GCAM",'GCAM By Region By Sector'!V191*10^3,SUMIFS('EPS Emissions'!W:W,'EPS Emissions'!$D:$D,'BAU Sector &amp; Region Breakout'!$C192,'EPS Emissions'!$C:$C,'BAU Sector &amp; Region Breakout'!$B192))</f>
        <v>0</v>
      </c>
      <c r="W192" s="2">
        <f>IF($A192="GCAM",'GCAM By Region By Sector'!W191*10^3,SUMIFS('EPS Emissions'!X:X,'EPS Emissions'!$D:$D,'BAU Sector &amp; Region Breakout'!$C192,'EPS Emissions'!$C:$C,'BAU Sector &amp; Region Breakout'!$B192))</f>
        <v>0</v>
      </c>
      <c r="X192" s="2">
        <f>IF($A192="GCAM",'GCAM By Region By Sector'!X191*10^3,SUMIFS('EPS Emissions'!Y:Y,'EPS Emissions'!$D:$D,'BAU Sector &amp; Region Breakout'!$C192,'EPS Emissions'!$C:$C,'BAU Sector &amp; Region Breakout'!$B192))</f>
        <v>0</v>
      </c>
      <c r="Y192" s="2">
        <f>IF($A192="GCAM",'GCAM By Region By Sector'!Y191*10^3,SUMIFS('EPS Emissions'!Z:Z,'EPS Emissions'!$D:$D,'BAU Sector &amp; Region Breakout'!$C192,'EPS Emissions'!$C:$C,'BAU Sector &amp; Region Breakout'!$B192))</f>
        <v>0</v>
      </c>
      <c r="Z192" s="2">
        <f>IF($A192="GCAM",'GCAM By Region By Sector'!Z191*10^3,SUMIFS('EPS Emissions'!AA:AA,'EPS Emissions'!$D:$D,'BAU Sector &amp; Region Breakout'!$C192,'EPS Emissions'!$C:$C,'BAU Sector &amp; Region Breakout'!$B192))</f>
        <v>0</v>
      </c>
      <c r="AA192" s="2">
        <f>IF($A192="GCAM",'GCAM By Region By Sector'!AA191*10^3,SUMIFS('EPS Emissions'!AB:AB,'EPS Emissions'!$D:$D,'BAU Sector &amp; Region Breakout'!$C192,'EPS Emissions'!$C:$C,'BAU Sector &amp; Region Breakout'!$B192))</f>
        <v>0</v>
      </c>
      <c r="AB192" s="2">
        <f>IF($A192="GCAM",'GCAM By Region By Sector'!AB191*10^3,SUMIFS('EPS Emissions'!AC:AC,'EPS Emissions'!$D:$D,'BAU Sector &amp; Region Breakout'!$C192,'EPS Emissions'!$C:$C,'BAU Sector &amp; Region Breakout'!$B192))</f>
        <v>0</v>
      </c>
      <c r="AC192" s="2">
        <f>IF($A192="GCAM",'GCAM By Region By Sector'!AC191*10^3,SUMIFS('EPS Emissions'!AD:AD,'EPS Emissions'!$D:$D,'BAU Sector &amp; Region Breakout'!$C192,'EPS Emissions'!$C:$C,'BAU Sector &amp; Region Breakout'!$B192))</f>
        <v>0</v>
      </c>
      <c r="AD192" s="2">
        <f>IF($A192="GCAM",'GCAM By Region By Sector'!AD191*10^3,SUMIFS('EPS Emissions'!AE:AE,'EPS Emissions'!$D:$D,'BAU Sector &amp; Region Breakout'!$C192,'EPS Emissions'!$C:$C,'BAU Sector &amp; Region Breakout'!$B192))</f>
        <v>0</v>
      </c>
      <c r="AE192" s="2">
        <f>IF($A192="GCAM",'GCAM By Region By Sector'!AE191*10^3,SUMIFS('EPS Emissions'!AF:AF,'EPS Emissions'!$D:$D,'BAU Sector &amp; Region Breakout'!$C192,'EPS Emissions'!$C:$C,'BAU Sector &amp; Region Breakout'!$B192))</f>
        <v>0</v>
      </c>
      <c r="AF192" s="2">
        <f>IF($A192="GCAM",'GCAM By Region By Sector'!AF191*10^3,SUMIFS('EPS Emissions'!AG:AG,'EPS Emissions'!$D:$D,'BAU Sector &amp; Region Breakout'!$C192,'EPS Emissions'!$C:$C,'BAU Sector &amp; Region Breakout'!$B192))</f>
        <v>0</v>
      </c>
      <c r="AG192" s="2">
        <f>IF($A192="GCAM",'GCAM By Region By Sector'!AG191*10^3,SUMIFS('EPS Emissions'!AH:AH,'EPS Emissions'!$D:$D,'BAU Sector &amp; Region Breakout'!$C192,'EPS Emissions'!$C:$C,'BAU Sector &amp; Region Breakout'!$B192))</f>
        <v>0</v>
      </c>
      <c r="AH192" s="2">
        <f>IF($A192="GCAM",'GCAM By Region By Sector'!AH191*10^3,SUMIFS('EPS Emissions'!AI:AI,'EPS Emissions'!$D:$D,'BAU Sector &amp; Region Breakout'!$C192,'EPS Emissions'!$C:$C,'BAU Sector &amp; Region Breakout'!$B192))</f>
        <v>0</v>
      </c>
    </row>
    <row r="193" spans="1:34" x14ac:dyDescent="0.35">
      <c r="A193" t="str">
        <f>VLOOKUP(B193,'BAU Global Total'!A$3:C$34,3,FALSE)</f>
        <v>EPS</v>
      </c>
      <c r="B193" t="s">
        <v>35</v>
      </c>
      <c r="C193" t="s">
        <v>62</v>
      </c>
      <c r="D193" s="2">
        <f>IF($A193="GCAM",'GCAM By Region By Sector'!D192*10^3,SUMIFS('EPS Emissions'!E:E,'EPS Emissions'!$D:$D,'BAU Sector &amp; Region Breakout'!$C193,'EPS Emissions'!$C:$C,'BAU Sector &amp; Region Breakout'!$B193))</f>
        <v>712.77599999999995</v>
      </c>
      <c r="E193" s="2">
        <f>IF($A193="GCAM",'GCAM By Region By Sector'!E192*10^3,SUMIFS('EPS Emissions'!F:F,'EPS Emissions'!$D:$D,'BAU Sector &amp; Region Breakout'!$C193,'EPS Emissions'!$C:$C,'BAU Sector &amp; Region Breakout'!$B193))</f>
        <v>717.572</v>
      </c>
      <c r="F193" s="2">
        <f>IF($A193="GCAM",'GCAM By Region By Sector'!F192*10^3,SUMIFS('EPS Emissions'!G:G,'EPS Emissions'!$D:$D,'BAU Sector &amp; Region Breakout'!$C193,'EPS Emissions'!$C:$C,'BAU Sector &amp; Region Breakout'!$B193))</f>
        <v>721.976</v>
      </c>
      <c r="G193" s="2">
        <f>IF($A193="GCAM",'GCAM By Region By Sector'!G192*10^3,SUMIFS('EPS Emissions'!H:H,'EPS Emissions'!$D:$D,'BAU Sector &amp; Region Breakout'!$C193,'EPS Emissions'!$C:$C,'BAU Sector &amp; Region Breakout'!$B193))</f>
        <v>725.69500000000005</v>
      </c>
      <c r="H193" s="2">
        <f>IF($A193="GCAM",'GCAM By Region By Sector'!H192*10^3,SUMIFS('EPS Emissions'!I:I,'EPS Emissions'!$D:$D,'BAU Sector &amp; Region Breakout'!$C193,'EPS Emissions'!$C:$C,'BAU Sector &amp; Region Breakout'!$B193))</f>
        <v>728.43499999999995</v>
      </c>
      <c r="I193" s="2">
        <f>IF($A193="GCAM",'GCAM By Region By Sector'!I192*10^3,SUMIFS('EPS Emissions'!J:J,'EPS Emissions'!$D:$D,'BAU Sector &amp; Region Breakout'!$C193,'EPS Emissions'!$C:$C,'BAU Sector &amp; Region Breakout'!$B193))</f>
        <v>731.56700000000001</v>
      </c>
      <c r="J193" s="2">
        <f>IF($A193="GCAM",'GCAM By Region By Sector'!J192*10^3,SUMIFS('EPS Emissions'!K:K,'EPS Emissions'!$D:$D,'BAU Sector &amp; Region Breakout'!$C193,'EPS Emissions'!$C:$C,'BAU Sector &amp; Region Breakout'!$B193))</f>
        <v>735.28599999999994</v>
      </c>
      <c r="K193" s="2">
        <f>IF($A193="GCAM",'GCAM By Region By Sector'!K192*10^3,SUMIFS('EPS Emissions'!L:L,'EPS Emissions'!$D:$D,'BAU Sector &amp; Region Breakout'!$C193,'EPS Emissions'!$C:$C,'BAU Sector &amp; Region Breakout'!$B193))</f>
        <v>738.90700000000004</v>
      </c>
      <c r="L193" s="2">
        <f>IF($A193="GCAM",'GCAM By Region By Sector'!L192*10^3,SUMIFS('EPS Emissions'!M:M,'EPS Emissions'!$D:$D,'BAU Sector &amp; Region Breakout'!$C193,'EPS Emissions'!$C:$C,'BAU Sector &amp; Region Breakout'!$B193))</f>
        <v>742.23500000000001</v>
      </c>
      <c r="M193" s="2">
        <f>IF($A193="GCAM",'GCAM By Region By Sector'!M192*10^3,SUMIFS('EPS Emissions'!N:N,'EPS Emissions'!$D:$D,'BAU Sector &amp; Region Breakout'!$C193,'EPS Emissions'!$C:$C,'BAU Sector &amp; Region Breakout'!$B193))</f>
        <v>745.56200000000001</v>
      </c>
      <c r="N193" s="2">
        <f>IF($A193="GCAM",'GCAM By Region By Sector'!N192*10^3,SUMIFS('EPS Emissions'!O:O,'EPS Emissions'!$D:$D,'BAU Sector &amp; Region Breakout'!$C193,'EPS Emissions'!$C:$C,'BAU Sector &amp; Region Breakout'!$B193))</f>
        <v>748.98800000000006</v>
      </c>
      <c r="O193" s="2">
        <f>IF($A193="GCAM",'GCAM By Region By Sector'!O192*10^3,SUMIFS('EPS Emissions'!P:P,'EPS Emissions'!$D:$D,'BAU Sector &amp; Region Breakout'!$C193,'EPS Emissions'!$C:$C,'BAU Sector &amp; Region Breakout'!$B193))</f>
        <v>752.80499999999995</v>
      </c>
      <c r="P193" s="2">
        <f>IF($A193="GCAM",'GCAM By Region By Sector'!P192*10^3,SUMIFS('EPS Emissions'!Q:Q,'EPS Emissions'!$D:$D,'BAU Sector &amp; Region Breakout'!$C193,'EPS Emissions'!$C:$C,'BAU Sector &amp; Region Breakout'!$B193))</f>
        <v>756.32799999999997</v>
      </c>
      <c r="Q193" s="2">
        <f>IF($A193="GCAM",'GCAM By Region By Sector'!Q192*10^3,SUMIFS('EPS Emissions'!R:R,'EPS Emissions'!$D:$D,'BAU Sector &amp; Region Breakout'!$C193,'EPS Emissions'!$C:$C,'BAU Sector &amp; Region Breakout'!$B193))</f>
        <v>759.851</v>
      </c>
      <c r="R193" s="2">
        <f>IF($A193="GCAM",'GCAM By Region By Sector'!R192*10^3,SUMIFS('EPS Emissions'!S:S,'EPS Emissions'!$D:$D,'BAU Sector &amp; Region Breakout'!$C193,'EPS Emissions'!$C:$C,'BAU Sector &amp; Region Breakout'!$B193))</f>
        <v>763.37400000000002</v>
      </c>
      <c r="S193" s="2">
        <f>IF($A193="GCAM",'GCAM By Region By Sector'!S192*10^3,SUMIFS('EPS Emissions'!T:T,'EPS Emissions'!$D:$D,'BAU Sector &amp; Region Breakout'!$C193,'EPS Emissions'!$C:$C,'BAU Sector &amp; Region Breakout'!$B193))</f>
        <v>766.89800000000002</v>
      </c>
      <c r="T193" s="2">
        <f>IF($A193="GCAM",'GCAM By Region By Sector'!T192*10^3,SUMIFS('EPS Emissions'!U:U,'EPS Emissions'!$D:$D,'BAU Sector &amp; Region Breakout'!$C193,'EPS Emissions'!$C:$C,'BAU Sector &amp; Region Breakout'!$B193))</f>
        <v>770.42100000000005</v>
      </c>
      <c r="U193" s="2">
        <f>IF($A193="GCAM",'GCAM By Region By Sector'!U192*10^3,SUMIFS('EPS Emissions'!V:V,'EPS Emissions'!$D:$D,'BAU Sector &amp; Region Breakout'!$C193,'EPS Emissions'!$C:$C,'BAU Sector &amp; Region Breakout'!$B193))</f>
        <v>773.94399999999996</v>
      </c>
      <c r="V193" s="2">
        <f>IF($A193="GCAM",'GCAM By Region By Sector'!V192*10^3,SUMIFS('EPS Emissions'!W:W,'EPS Emissions'!$D:$D,'BAU Sector &amp; Region Breakout'!$C193,'EPS Emissions'!$C:$C,'BAU Sector &amp; Region Breakout'!$B193))</f>
        <v>777.46699999999998</v>
      </c>
      <c r="W193" s="2">
        <f>IF($A193="GCAM",'GCAM By Region By Sector'!W192*10^3,SUMIFS('EPS Emissions'!X:X,'EPS Emissions'!$D:$D,'BAU Sector &amp; Region Breakout'!$C193,'EPS Emissions'!$C:$C,'BAU Sector &amp; Region Breakout'!$B193))</f>
        <v>780.99099999999999</v>
      </c>
      <c r="X193" s="2">
        <f>IF($A193="GCAM",'GCAM By Region By Sector'!X192*10^3,SUMIFS('EPS Emissions'!Y:Y,'EPS Emissions'!$D:$D,'BAU Sector &amp; Region Breakout'!$C193,'EPS Emissions'!$C:$C,'BAU Sector &amp; Region Breakout'!$B193))</f>
        <v>784.51400000000001</v>
      </c>
      <c r="Y193" s="2">
        <f>IF($A193="GCAM",'GCAM By Region By Sector'!Y192*10^3,SUMIFS('EPS Emissions'!Z:Z,'EPS Emissions'!$D:$D,'BAU Sector &amp; Region Breakout'!$C193,'EPS Emissions'!$C:$C,'BAU Sector &amp; Region Breakout'!$B193))</f>
        <v>787.93899999999996</v>
      </c>
      <c r="Z193" s="2">
        <f>IF($A193="GCAM",'GCAM By Region By Sector'!Z192*10^3,SUMIFS('EPS Emissions'!AA:AA,'EPS Emissions'!$D:$D,'BAU Sector &amp; Region Breakout'!$C193,'EPS Emissions'!$C:$C,'BAU Sector &amp; Region Breakout'!$B193))</f>
        <v>791.46299999999997</v>
      </c>
      <c r="AA193" s="2">
        <f>IF($A193="GCAM",'GCAM By Region By Sector'!AA192*10^3,SUMIFS('EPS Emissions'!AB:AB,'EPS Emissions'!$D:$D,'BAU Sector &amp; Region Breakout'!$C193,'EPS Emissions'!$C:$C,'BAU Sector &amp; Region Breakout'!$B193))</f>
        <v>794.98599999999999</v>
      </c>
      <c r="AB193" s="2">
        <f>IF($A193="GCAM",'GCAM By Region By Sector'!AB192*10^3,SUMIFS('EPS Emissions'!AC:AC,'EPS Emissions'!$D:$D,'BAU Sector &amp; Region Breakout'!$C193,'EPS Emissions'!$C:$C,'BAU Sector &amp; Region Breakout'!$B193))</f>
        <v>798.50900000000001</v>
      </c>
      <c r="AC193" s="2">
        <f>IF($A193="GCAM",'GCAM By Region By Sector'!AC192*10^3,SUMIFS('EPS Emissions'!AD:AD,'EPS Emissions'!$D:$D,'BAU Sector &amp; Region Breakout'!$C193,'EPS Emissions'!$C:$C,'BAU Sector &amp; Region Breakout'!$B193))</f>
        <v>802.03200000000004</v>
      </c>
      <c r="AD193" s="2">
        <f>IF($A193="GCAM",'GCAM By Region By Sector'!AD192*10^3,SUMIFS('EPS Emissions'!AE:AE,'EPS Emissions'!$D:$D,'BAU Sector &amp; Region Breakout'!$C193,'EPS Emissions'!$C:$C,'BAU Sector &amp; Region Breakout'!$B193))</f>
        <v>805.55600000000004</v>
      </c>
      <c r="AE193" s="2">
        <f>IF($A193="GCAM",'GCAM By Region By Sector'!AE192*10^3,SUMIFS('EPS Emissions'!AF:AF,'EPS Emissions'!$D:$D,'BAU Sector &amp; Region Breakout'!$C193,'EPS Emissions'!$C:$C,'BAU Sector &amp; Region Breakout'!$B193))</f>
        <v>809.07899999999995</v>
      </c>
      <c r="AF193" s="2">
        <f>IF($A193="GCAM",'GCAM By Region By Sector'!AF192*10^3,SUMIFS('EPS Emissions'!AG:AG,'EPS Emissions'!$D:$D,'BAU Sector &amp; Region Breakout'!$C193,'EPS Emissions'!$C:$C,'BAU Sector &amp; Region Breakout'!$B193))</f>
        <v>812.60199999999998</v>
      </c>
      <c r="AG193" s="2">
        <f>IF($A193="GCAM",'GCAM By Region By Sector'!AG192*10^3,SUMIFS('EPS Emissions'!AH:AH,'EPS Emissions'!$D:$D,'BAU Sector &amp; Region Breakout'!$C193,'EPS Emissions'!$C:$C,'BAU Sector &amp; Region Breakout'!$B193))</f>
        <v>816.125</v>
      </c>
      <c r="AH193" s="2">
        <f>IF($A193="GCAM",'GCAM By Region By Sector'!AH192*10^3,SUMIFS('EPS Emissions'!AI:AI,'EPS Emissions'!$D:$D,'BAU Sector &amp; Region Breakout'!$C193,'EPS Emissions'!$C:$C,'BAU Sector &amp; Region Breakout'!$B193))</f>
        <v>819.649</v>
      </c>
    </row>
    <row r="194" spans="1:34" x14ac:dyDescent="0.35">
      <c r="A194" t="str">
        <f>VLOOKUP(B194,'BAU Global Total'!A$3:C$34,3,FALSE)</f>
        <v>EPS</v>
      </c>
      <c r="B194" t="s">
        <v>35</v>
      </c>
      <c r="C194" t="s">
        <v>71</v>
      </c>
      <c r="D194" s="2">
        <f>IF($A194="GCAM",'GCAM By Region By Sector'!D193*10^3,SUMIFS('EPS Emissions'!E:E,'EPS Emissions'!$D:$D,'BAU Sector &amp; Region Breakout'!$C194,'EPS Emissions'!$C:$C,'BAU Sector &amp; Region Breakout'!$B194))</f>
        <v>0</v>
      </c>
      <c r="E194" s="2">
        <f>IF($A194="GCAM",'GCAM By Region By Sector'!E193*10^3,SUMIFS('EPS Emissions'!F:F,'EPS Emissions'!$D:$D,'BAU Sector &amp; Region Breakout'!$C194,'EPS Emissions'!$C:$C,'BAU Sector &amp; Region Breakout'!$B194))</f>
        <v>0</v>
      </c>
      <c r="F194" s="2">
        <f>IF($A194="GCAM",'GCAM By Region By Sector'!F193*10^3,SUMIFS('EPS Emissions'!G:G,'EPS Emissions'!$D:$D,'BAU Sector &amp; Region Breakout'!$C194,'EPS Emissions'!$C:$C,'BAU Sector &amp; Region Breakout'!$B194))</f>
        <v>0</v>
      </c>
      <c r="G194" s="2">
        <f>IF($A194="GCAM",'GCAM By Region By Sector'!G193*10^3,SUMIFS('EPS Emissions'!H:H,'EPS Emissions'!$D:$D,'BAU Sector &amp; Region Breakout'!$C194,'EPS Emissions'!$C:$C,'BAU Sector &amp; Region Breakout'!$B194))</f>
        <v>0</v>
      </c>
      <c r="H194" s="2">
        <f>IF($A194="GCAM",'GCAM By Region By Sector'!H193*10^3,SUMIFS('EPS Emissions'!I:I,'EPS Emissions'!$D:$D,'BAU Sector &amp; Region Breakout'!$C194,'EPS Emissions'!$C:$C,'BAU Sector &amp; Region Breakout'!$B194))</f>
        <v>0</v>
      </c>
      <c r="I194" s="2">
        <f>IF($A194="GCAM",'GCAM By Region By Sector'!I193*10^3,SUMIFS('EPS Emissions'!J:J,'EPS Emissions'!$D:$D,'BAU Sector &amp; Region Breakout'!$C194,'EPS Emissions'!$C:$C,'BAU Sector &amp; Region Breakout'!$B194))</f>
        <v>0</v>
      </c>
      <c r="J194" s="2">
        <f>IF($A194="GCAM",'GCAM By Region By Sector'!J193*10^3,SUMIFS('EPS Emissions'!K:K,'EPS Emissions'!$D:$D,'BAU Sector &amp; Region Breakout'!$C194,'EPS Emissions'!$C:$C,'BAU Sector &amp; Region Breakout'!$B194))</f>
        <v>0</v>
      </c>
      <c r="K194" s="2">
        <f>IF($A194="GCAM",'GCAM By Region By Sector'!K193*10^3,SUMIFS('EPS Emissions'!L:L,'EPS Emissions'!$D:$D,'BAU Sector &amp; Region Breakout'!$C194,'EPS Emissions'!$C:$C,'BAU Sector &amp; Region Breakout'!$B194))</f>
        <v>0</v>
      </c>
      <c r="L194" s="2">
        <f>IF($A194="GCAM",'GCAM By Region By Sector'!L193*10^3,SUMIFS('EPS Emissions'!M:M,'EPS Emissions'!$D:$D,'BAU Sector &amp; Region Breakout'!$C194,'EPS Emissions'!$C:$C,'BAU Sector &amp; Region Breakout'!$B194))</f>
        <v>0</v>
      </c>
      <c r="M194" s="2">
        <f>IF($A194="GCAM",'GCAM By Region By Sector'!M193*10^3,SUMIFS('EPS Emissions'!N:N,'EPS Emissions'!$D:$D,'BAU Sector &amp; Region Breakout'!$C194,'EPS Emissions'!$C:$C,'BAU Sector &amp; Region Breakout'!$B194))</f>
        <v>0</v>
      </c>
      <c r="N194" s="2">
        <f>IF($A194="GCAM",'GCAM By Region By Sector'!N193*10^3,SUMIFS('EPS Emissions'!O:O,'EPS Emissions'!$D:$D,'BAU Sector &amp; Region Breakout'!$C194,'EPS Emissions'!$C:$C,'BAU Sector &amp; Region Breakout'!$B194))</f>
        <v>0</v>
      </c>
      <c r="O194" s="2">
        <f>IF($A194="GCAM",'GCAM By Region By Sector'!O193*10^3,SUMIFS('EPS Emissions'!P:P,'EPS Emissions'!$D:$D,'BAU Sector &amp; Region Breakout'!$C194,'EPS Emissions'!$C:$C,'BAU Sector &amp; Region Breakout'!$B194))</f>
        <v>0</v>
      </c>
      <c r="P194" s="2">
        <f>IF($A194="GCAM",'GCAM By Region By Sector'!P193*10^3,SUMIFS('EPS Emissions'!Q:Q,'EPS Emissions'!$D:$D,'BAU Sector &amp; Region Breakout'!$C194,'EPS Emissions'!$C:$C,'BAU Sector &amp; Region Breakout'!$B194))</f>
        <v>0</v>
      </c>
      <c r="Q194" s="2">
        <f>IF($A194="GCAM",'GCAM By Region By Sector'!Q193*10^3,SUMIFS('EPS Emissions'!R:R,'EPS Emissions'!$D:$D,'BAU Sector &amp; Region Breakout'!$C194,'EPS Emissions'!$C:$C,'BAU Sector &amp; Region Breakout'!$B194))</f>
        <v>0</v>
      </c>
      <c r="R194" s="2">
        <f>IF($A194="GCAM",'GCAM By Region By Sector'!R193*10^3,SUMIFS('EPS Emissions'!S:S,'EPS Emissions'!$D:$D,'BAU Sector &amp; Region Breakout'!$C194,'EPS Emissions'!$C:$C,'BAU Sector &amp; Region Breakout'!$B194))</f>
        <v>0</v>
      </c>
      <c r="S194" s="2">
        <f>IF($A194="GCAM",'GCAM By Region By Sector'!S193*10^3,SUMIFS('EPS Emissions'!T:T,'EPS Emissions'!$D:$D,'BAU Sector &amp; Region Breakout'!$C194,'EPS Emissions'!$C:$C,'BAU Sector &amp; Region Breakout'!$B194))</f>
        <v>0</v>
      </c>
      <c r="T194" s="2">
        <f>IF($A194="GCAM",'GCAM By Region By Sector'!T193*10^3,SUMIFS('EPS Emissions'!U:U,'EPS Emissions'!$D:$D,'BAU Sector &amp; Region Breakout'!$C194,'EPS Emissions'!$C:$C,'BAU Sector &amp; Region Breakout'!$B194))</f>
        <v>0</v>
      </c>
      <c r="U194" s="2">
        <f>IF($A194="GCAM",'GCAM By Region By Sector'!U193*10^3,SUMIFS('EPS Emissions'!V:V,'EPS Emissions'!$D:$D,'BAU Sector &amp; Region Breakout'!$C194,'EPS Emissions'!$C:$C,'BAU Sector &amp; Region Breakout'!$B194))</f>
        <v>0</v>
      </c>
      <c r="V194" s="2">
        <f>IF($A194="GCAM",'GCAM By Region By Sector'!V193*10^3,SUMIFS('EPS Emissions'!W:W,'EPS Emissions'!$D:$D,'BAU Sector &amp; Region Breakout'!$C194,'EPS Emissions'!$C:$C,'BAU Sector &amp; Region Breakout'!$B194))</f>
        <v>0</v>
      </c>
      <c r="W194" s="2">
        <f>IF($A194="GCAM",'GCAM By Region By Sector'!W193*10^3,SUMIFS('EPS Emissions'!X:X,'EPS Emissions'!$D:$D,'BAU Sector &amp; Region Breakout'!$C194,'EPS Emissions'!$C:$C,'BAU Sector &amp; Region Breakout'!$B194))</f>
        <v>0</v>
      </c>
      <c r="X194" s="2">
        <f>IF($A194="GCAM",'GCAM By Region By Sector'!X193*10^3,SUMIFS('EPS Emissions'!Y:Y,'EPS Emissions'!$D:$D,'BAU Sector &amp; Region Breakout'!$C194,'EPS Emissions'!$C:$C,'BAU Sector &amp; Region Breakout'!$B194))</f>
        <v>0</v>
      </c>
      <c r="Y194" s="2">
        <f>IF($A194="GCAM",'GCAM By Region By Sector'!Y193*10^3,SUMIFS('EPS Emissions'!Z:Z,'EPS Emissions'!$D:$D,'BAU Sector &amp; Region Breakout'!$C194,'EPS Emissions'!$C:$C,'BAU Sector &amp; Region Breakout'!$B194))</f>
        <v>0</v>
      </c>
      <c r="Z194" s="2">
        <f>IF($A194="GCAM",'GCAM By Region By Sector'!Z193*10^3,SUMIFS('EPS Emissions'!AA:AA,'EPS Emissions'!$D:$D,'BAU Sector &amp; Region Breakout'!$C194,'EPS Emissions'!$C:$C,'BAU Sector &amp; Region Breakout'!$B194))</f>
        <v>0</v>
      </c>
      <c r="AA194" s="2">
        <f>IF($A194="GCAM",'GCAM By Region By Sector'!AA193*10^3,SUMIFS('EPS Emissions'!AB:AB,'EPS Emissions'!$D:$D,'BAU Sector &amp; Region Breakout'!$C194,'EPS Emissions'!$C:$C,'BAU Sector &amp; Region Breakout'!$B194))</f>
        <v>0</v>
      </c>
      <c r="AB194" s="2">
        <f>IF($A194="GCAM",'GCAM By Region By Sector'!AB193*10^3,SUMIFS('EPS Emissions'!AC:AC,'EPS Emissions'!$D:$D,'BAU Sector &amp; Region Breakout'!$C194,'EPS Emissions'!$C:$C,'BAU Sector &amp; Region Breakout'!$B194))</f>
        <v>0</v>
      </c>
      <c r="AC194" s="2">
        <f>IF($A194="GCAM",'GCAM By Region By Sector'!AC193*10^3,SUMIFS('EPS Emissions'!AD:AD,'EPS Emissions'!$D:$D,'BAU Sector &amp; Region Breakout'!$C194,'EPS Emissions'!$C:$C,'BAU Sector &amp; Region Breakout'!$B194))</f>
        <v>0</v>
      </c>
      <c r="AD194" s="2">
        <f>IF($A194="GCAM",'GCAM By Region By Sector'!AD193*10^3,SUMIFS('EPS Emissions'!AE:AE,'EPS Emissions'!$D:$D,'BAU Sector &amp; Region Breakout'!$C194,'EPS Emissions'!$C:$C,'BAU Sector &amp; Region Breakout'!$B194))</f>
        <v>0</v>
      </c>
      <c r="AE194" s="2">
        <f>IF($A194="GCAM",'GCAM By Region By Sector'!AE193*10^3,SUMIFS('EPS Emissions'!AF:AF,'EPS Emissions'!$D:$D,'BAU Sector &amp; Region Breakout'!$C194,'EPS Emissions'!$C:$C,'BAU Sector &amp; Region Breakout'!$B194))</f>
        <v>0</v>
      </c>
      <c r="AF194" s="2">
        <f>IF($A194="GCAM",'GCAM By Region By Sector'!AF193*10^3,SUMIFS('EPS Emissions'!AG:AG,'EPS Emissions'!$D:$D,'BAU Sector &amp; Region Breakout'!$C194,'EPS Emissions'!$C:$C,'BAU Sector &amp; Region Breakout'!$B194))</f>
        <v>0</v>
      </c>
      <c r="AG194" s="2">
        <f>IF($A194="GCAM",'GCAM By Region By Sector'!AG193*10^3,SUMIFS('EPS Emissions'!AH:AH,'EPS Emissions'!$D:$D,'BAU Sector &amp; Region Breakout'!$C194,'EPS Emissions'!$C:$C,'BAU Sector &amp; Region Breakout'!$B194))</f>
        <v>0</v>
      </c>
      <c r="AH194" s="2">
        <f>IF($A194="GCAM",'GCAM By Region By Sector'!AH193*10^3,SUMIFS('EPS Emissions'!AI:AI,'EPS Emissions'!$D:$D,'BAU Sector &amp; Region Breakout'!$C194,'EPS Emissions'!$C:$C,'BAU Sector &amp; Region Breakout'!$B194))</f>
        <v>0</v>
      </c>
    </row>
    <row r="195" spans="1:34" x14ac:dyDescent="0.35">
      <c r="A195" t="str">
        <f>VLOOKUP(B195,'BAU Global Total'!A$3:C$34,3,FALSE)</f>
        <v>GCAM</v>
      </c>
      <c r="B195" t="s">
        <v>36</v>
      </c>
      <c r="C195" t="s">
        <v>60</v>
      </c>
      <c r="D195" s="2">
        <f>IF($A195="GCAM",SUMIFS('GCAM By Region By Sector'!D:D,'GCAM By Region By Sector'!$C:$C,$C195,'GCAM By Region By Sector'!$B:$B,$B195)*10^3,SUMIFS('EPS Emissions'!E:E,'EPS Emissions'!$D:$D,'BAU Sector &amp; Region Breakout'!$C195,'EPS Emissions'!$C:$C,'BAU Sector &amp; Region Breakout'!$B195))</f>
        <v>42.583156790035098</v>
      </c>
      <c r="E195" s="2">
        <f>IF($A195="GCAM",SUMIFS('GCAM By Region By Sector'!E:E,'GCAM By Region By Sector'!$C:$C,$C195,'GCAM By Region By Sector'!$B:$B,$B195)*10^3,SUMIFS('EPS Emissions'!F:F,'EPS Emissions'!$D:$D,'BAU Sector &amp; Region Breakout'!$C195,'EPS Emissions'!$C:$C,'BAU Sector &amp; Region Breakout'!$B195))</f>
        <v>42.046065380307247</v>
      </c>
      <c r="F195" s="2">
        <f>IF($A195="GCAM",SUMIFS('GCAM By Region By Sector'!F:F,'GCAM By Region By Sector'!$C:$C,$C195,'GCAM By Region By Sector'!$B:$B,$B195)*10^3,SUMIFS('EPS Emissions'!G:G,'EPS Emissions'!$D:$D,'BAU Sector &amp; Region Breakout'!$C195,'EPS Emissions'!$C:$C,'BAU Sector &amp; Region Breakout'!$B195))</f>
        <v>41.508973970579383</v>
      </c>
      <c r="G195" s="2">
        <f>IF($A195="GCAM",SUMIFS('GCAM By Region By Sector'!G:G,'GCAM By Region By Sector'!$C:$C,$C195,'GCAM By Region By Sector'!$B:$B,$B195)*10^3,SUMIFS('EPS Emissions'!H:H,'EPS Emissions'!$D:$D,'BAU Sector &amp; Region Breakout'!$C195,'EPS Emissions'!$C:$C,'BAU Sector &amp; Region Breakout'!$B195))</f>
        <v>40.971882560851533</v>
      </c>
      <c r="H195" s="2">
        <f>IF($A195="GCAM",SUMIFS('GCAM By Region By Sector'!H:H,'GCAM By Region By Sector'!$C:$C,$C195,'GCAM By Region By Sector'!$B:$B,$B195)*10^3,SUMIFS('EPS Emissions'!I:I,'EPS Emissions'!$D:$D,'BAU Sector &amp; Region Breakout'!$C195,'EPS Emissions'!$C:$C,'BAU Sector &amp; Region Breakout'!$B195))</f>
        <v>40.434791151123676</v>
      </c>
      <c r="I195" s="2">
        <f>IF($A195="GCAM",SUMIFS('GCAM By Region By Sector'!I:I,'GCAM By Region By Sector'!$C:$C,$C195,'GCAM By Region By Sector'!$B:$B,$B195)*10^3,SUMIFS('EPS Emissions'!J:J,'EPS Emissions'!$D:$D,'BAU Sector &amp; Region Breakout'!$C195,'EPS Emissions'!$C:$C,'BAU Sector &amp; Region Breakout'!$B195))</f>
        <v>39.897699741395819</v>
      </c>
      <c r="J195" s="2">
        <f>IF($A195="GCAM",SUMIFS('GCAM By Region By Sector'!J:J,'GCAM By Region By Sector'!$C:$C,$C195,'GCAM By Region By Sector'!$B:$B,$B195)*10^3,SUMIFS('EPS Emissions'!K:K,'EPS Emissions'!$D:$D,'BAU Sector &amp; Region Breakout'!$C195,'EPS Emissions'!$C:$C,'BAU Sector &amp; Region Breakout'!$B195))</f>
        <v>39.313888176622598</v>
      </c>
      <c r="K195" s="2">
        <f>IF($A195="GCAM",SUMIFS('GCAM By Region By Sector'!K:K,'GCAM By Region By Sector'!$C:$C,$C195,'GCAM By Region By Sector'!$B:$B,$B195)*10^3,SUMIFS('EPS Emissions'!L:L,'EPS Emissions'!$D:$D,'BAU Sector &amp; Region Breakout'!$C195,'EPS Emissions'!$C:$C,'BAU Sector &amp; Region Breakout'!$B195))</f>
        <v>38.73007661184937</v>
      </c>
      <c r="L195" s="2">
        <f>IF($A195="GCAM",SUMIFS('GCAM By Region By Sector'!L:L,'GCAM By Region By Sector'!$C:$C,$C195,'GCAM By Region By Sector'!$B:$B,$B195)*10^3,SUMIFS('EPS Emissions'!M:M,'EPS Emissions'!$D:$D,'BAU Sector &amp; Region Breakout'!$C195,'EPS Emissions'!$C:$C,'BAU Sector &amp; Region Breakout'!$B195))</f>
        <v>38.146265047076149</v>
      </c>
      <c r="M195" s="2">
        <f>IF($A195="GCAM",SUMIFS('GCAM By Region By Sector'!M:M,'GCAM By Region By Sector'!$C:$C,$C195,'GCAM By Region By Sector'!$B:$B,$B195)*10^3,SUMIFS('EPS Emissions'!N:N,'EPS Emissions'!$D:$D,'BAU Sector &amp; Region Breakout'!$C195,'EPS Emissions'!$C:$C,'BAU Sector &amp; Region Breakout'!$B195))</f>
        <v>37.562453482302921</v>
      </c>
      <c r="N195" s="2">
        <f>IF($A195="GCAM",SUMIFS('GCAM By Region By Sector'!N:N,'GCAM By Region By Sector'!$C:$C,$C195,'GCAM By Region By Sector'!$B:$B,$B195)*10^3,SUMIFS('EPS Emissions'!O:O,'EPS Emissions'!$D:$D,'BAU Sector &amp; Region Breakout'!$C195,'EPS Emissions'!$C:$C,'BAU Sector &amp; Region Breakout'!$B195))</f>
        <v>36.9786419175297</v>
      </c>
      <c r="O195" s="2">
        <f>IF($A195="GCAM",SUMIFS('GCAM By Region By Sector'!O:O,'GCAM By Region By Sector'!$C:$C,$C195,'GCAM By Region By Sector'!$B:$B,$B195)*10^3,SUMIFS('EPS Emissions'!P:P,'EPS Emissions'!$D:$D,'BAU Sector &amp; Region Breakout'!$C195,'EPS Emissions'!$C:$C,'BAU Sector &amp; Region Breakout'!$B195))</f>
        <v>36.394529459992178</v>
      </c>
      <c r="P195" s="2">
        <f>IF($A195="GCAM",SUMIFS('GCAM By Region By Sector'!P:P,'GCAM By Region By Sector'!$C:$C,$C195,'GCAM By Region By Sector'!$B:$B,$B195)*10^3,SUMIFS('EPS Emissions'!Q:Q,'EPS Emissions'!$D:$D,'BAU Sector &amp; Region Breakout'!$C195,'EPS Emissions'!$C:$C,'BAU Sector &amp; Region Breakout'!$B195))</f>
        <v>35.810417002454649</v>
      </c>
      <c r="Q195" s="2">
        <f>IF($A195="GCAM",SUMIFS('GCAM By Region By Sector'!Q:Q,'GCAM By Region By Sector'!$C:$C,$C195,'GCAM By Region By Sector'!$B:$B,$B195)*10^3,SUMIFS('EPS Emissions'!R:R,'EPS Emissions'!$D:$D,'BAU Sector &amp; Region Breakout'!$C195,'EPS Emissions'!$C:$C,'BAU Sector &amp; Region Breakout'!$B195))</f>
        <v>35.226304544917134</v>
      </c>
      <c r="R195" s="2">
        <f>IF($A195="GCAM",SUMIFS('GCAM By Region By Sector'!R:R,'GCAM By Region By Sector'!$C:$C,$C195,'GCAM By Region By Sector'!$B:$B,$B195)*10^3,SUMIFS('EPS Emissions'!S:S,'EPS Emissions'!$D:$D,'BAU Sector &amp; Region Breakout'!$C195,'EPS Emissions'!$C:$C,'BAU Sector &amp; Region Breakout'!$B195))</f>
        <v>34.642192087379605</v>
      </c>
      <c r="S195" s="2">
        <f>IF($A195="GCAM",SUMIFS('GCAM By Region By Sector'!S:S,'GCAM By Region By Sector'!$C:$C,$C195,'GCAM By Region By Sector'!$B:$B,$B195)*10^3,SUMIFS('EPS Emissions'!T:T,'EPS Emissions'!$D:$D,'BAU Sector &amp; Region Breakout'!$C195,'EPS Emissions'!$C:$C,'BAU Sector &amp; Region Breakout'!$B195))</f>
        <v>34.058079629842084</v>
      </c>
      <c r="T195" s="2">
        <f>IF($A195="GCAM",SUMIFS('GCAM By Region By Sector'!T:T,'GCAM By Region By Sector'!$C:$C,$C195,'GCAM By Region By Sector'!$B:$B,$B195)*10^3,SUMIFS('EPS Emissions'!U:U,'EPS Emissions'!$D:$D,'BAU Sector &amp; Region Breakout'!$C195,'EPS Emissions'!$C:$C,'BAU Sector &amp; Region Breakout'!$B195))</f>
        <v>33.486898551537458</v>
      </c>
      <c r="U195" s="2">
        <f>IF($A195="GCAM",SUMIFS('GCAM By Region By Sector'!U:U,'GCAM By Region By Sector'!$C:$C,$C195,'GCAM By Region By Sector'!$B:$B,$B195)*10^3,SUMIFS('EPS Emissions'!V:V,'EPS Emissions'!$D:$D,'BAU Sector &amp; Region Breakout'!$C195,'EPS Emissions'!$C:$C,'BAU Sector &amp; Region Breakout'!$B195))</f>
        <v>32.915717473232824</v>
      </c>
      <c r="V195" s="2">
        <f>IF($A195="GCAM",SUMIFS('GCAM By Region By Sector'!V:V,'GCAM By Region By Sector'!$C:$C,$C195,'GCAM By Region By Sector'!$B:$B,$B195)*10^3,SUMIFS('EPS Emissions'!W:W,'EPS Emissions'!$D:$D,'BAU Sector &amp; Region Breakout'!$C195,'EPS Emissions'!$C:$C,'BAU Sector &amp; Region Breakout'!$B195))</f>
        <v>32.344536394928191</v>
      </c>
      <c r="W195" s="2">
        <f>IF($A195="GCAM",SUMIFS('GCAM By Region By Sector'!W:W,'GCAM By Region By Sector'!$C:$C,$C195,'GCAM By Region By Sector'!$B:$B,$B195)*10^3,SUMIFS('EPS Emissions'!X:X,'EPS Emissions'!$D:$D,'BAU Sector &amp; Region Breakout'!$C195,'EPS Emissions'!$C:$C,'BAU Sector &amp; Region Breakout'!$B195))</f>
        <v>31.773355316623565</v>
      </c>
      <c r="X195" s="2">
        <f>IF($A195="GCAM",SUMIFS('GCAM By Region By Sector'!X:X,'GCAM By Region By Sector'!$C:$C,$C195,'GCAM By Region By Sector'!$B:$B,$B195)*10^3,SUMIFS('EPS Emissions'!Y:Y,'EPS Emissions'!$D:$D,'BAU Sector &amp; Region Breakout'!$C195,'EPS Emissions'!$C:$C,'BAU Sector &amp; Region Breakout'!$B195))</f>
        <v>31.202174238318932</v>
      </c>
      <c r="Y195" s="2">
        <f>IF($A195="GCAM",SUMIFS('GCAM By Region By Sector'!Y:Y,'GCAM By Region By Sector'!$C:$C,$C195,'GCAM By Region By Sector'!$B:$B,$B195)*10^3,SUMIFS('EPS Emissions'!Z:Z,'EPS Emissions'!$D:$D,'BAU Sector &amp; Region Breakout'!$C195,'EPS Emissions'!$C:$C,'BAU Sector &amp; Region Breakout'!$B195))</f>
        <v>30.321362796295329</v>
      </c>
      <c r="Z195" s="2">
        <f>IF($A195="GCAM",SUMIFS('GCAM By Region By Sector'!Z:Z,'GCAM By Region By Sector'!$C:$C,$C195,'GCAM By Region By Sector'!$B:$B,$B195)*10^3,SUMIFS('EPS Emissions'!AA:AA,'EPS Emissions'!$D:$D,'BAU Sector &amp; Region Breakout'!$C195,'EPS Emissions'!$C:$C,'BAU Sector &amp; Region Breakout'!$B195))</f>
        <v>29.440551354271726</v>
      </c>
      <c r="AA195" s="2">
        <f>IF($A195="GCAM",SUMIFS('GCAM By Region By Sector'!AA:AA,'GCAM By Region By Sector'!$C:$C,$C195,'GCAM By Region By Sector'!$B:$B,$B195)*10^3,SUMIFS('EPS Emissions'!AB:AB,'EPS Emissions'!$D:$D,'BAU Sector &amp; Region Breakout'!$C195,'EPS Emissions'!$C:$C,'BAU Sector &amp; Region Breakout'!$B195))</f>
        <v>28.559739912248123</v>
      </c>
      <c r="AB195" s="2">
        <f>IF($A195="GCAM",SUMIFS('GCAM By Region By Sector'!AB:AB,'GCAM By Region By Sector'!$C:$C,$C195,'GCAM By Region By Sector'!$B:$B,$B195)*10^3,SUMIFS('EPS Emissions'!AC:AC,'EPS Emissions'!$D:$D,'BAU Sector &amp; Region Breakout'!$C195,'EPS Emissions'!$C:$C,'BAU Sector &amp; Region Breakout'!$B195))</f>
        <v>27.678928470224516</v>
      </c>
      <c r="AC195" s="2">
        <f>IF($A195="GCAM",SUMIFS('GCAM By Region By Sector'!AC:AC,'GCAM By Region By Sector'!$C:$C,$C195,'GCAM By Region By Sector'!$B:$B,$B195)*10^3,SUMIFS('EPS Emissions'!AD:AD,'EPS Emissions'!$D:$D,'BAU Sector &amp; Region Breakout'!$C195,'EPS Emissions'!$C:$C,'BAU Sector &amp; Region Breakout'!$B195))</f>
        <v>26.798117028200913</v>
      </c>
      <c r="AD195" s="2">
        <f>IF($A195="GCAM",SUMIFS('GCAM By Region By Sector'!AD:AD,'GCAM By Region By Sector'!$C:$C,$C195,'GCAM By Region By Sector'!$B:$B,$B195)*10^3,SUMIFS('EPS Emissions'!AE:AE,'EPS Emissions'!$D:$D,'BAU Sector &amp; Region Breakout'!$C195,'EPS Emissions'!$C:$C,'BAU Sector &amp; Region Breakout'!$B195))</f>
        <v>25.93417174176988</v>
      </c>
      <c r="AE195" s="2">
        <f>IF($A195="GCAM",SUMIFS('GCAM By Region By Sector'!AE:AE,'GCAM By Region By Sector'!$C:$C,$C195,'GCAM By Region By Sector'!$B:$B,$B195)*10^3,SUMIFS('EPS Emissions'!AF:AF,'EPS Emissions'!$D:$D,'BAU Sector &amp; Region Breakout'!$C195,'EPS Emissions'!$C:$C,'BAU Sector &amp; Region Breakout'!$B195))</f>
        <v>25.070226455338851</v>
      </c>
      <c r="AF195" s="2">
        <f>IF($A195="GCAM",SUMIFS('GCAM By Region By Sector'!AF:AF,'GCAM By Region By Sector'!$C:$C,$C195,'GCAM By Region By Sector'!$B:$B,$B195)*10^3,SUMIFS('EPS Emissions'!AG:AG,'EPS Emissions'!$D:$D,'BAU Sector &amp; Region Breakout'!$C195,'EPS Emissions'!$C:$C,'BAU Sector &amp; Region Breakout'!$B195))</f>
        <v>24.206281168907818</v>
      </c>
      <c r="AG195" s="2">
        <f>IF($A195="GCAM",SUMIFS('GCAM By Region By Sector'!AG:AG,'GCAM By Region By Sector'!$C:$C,$C195,'GCAM By Region By Sector'!$B:$B,$B195)*10^3,SUMIFS('EPS Emissions'!AH:AH,'EPS Emissions'!$D:$D,'BAU Sector &amp; Region Breakout'!$C195,'EPS Emissions'!$C:$C,'BAU Sector &amp; Region Breakout'!$B195))</f>
        <v>23.342335882476789</v>
      </c>
      <c r="AH195" s="2">
        <f>IF($A195="GCAM",SUMIFS('GCAM By Region By Sector'!AH:AH,'GCAM By Region By Sector'!$C:$C,$C195,'GCAM By Region By Sector'!$B:$B,$B195)*10^3,SUMIFS('EPS Emissions'!AI:AI,'EPS Emissions'!$D:$D,'BAU Sector &amp; Region Breakout'!$C195,'EPS Emissions'!$C:$C,'BAU Sector &amp; Region Breakout'!$B195))</f>
        <v>22.478390596045756</v>
      </c>
    </row>
    <row r="196" spans="1:34" x14ac:dyDescent="0.35">
      <c r="A196" t="str">
        <f>VLOOKUP(B196,'BAU Global Total'!A$3:C$34,3,FALSE)</f>
        <v>GCAM</v>
      </c>
      <c r="B196" t="s">
        <v>36</v>
      </c>
      <c r="C196" t="s">
        <v>61</v>
      </c>
      <c r="D196" s="2">
        <f>IF($A196="GCAM",SUMIFS('GCAM By Region By Sector'!D:D,'GCAM By Region By Sector'!$C:$C,$C196,'GCAM By Region By Sector'!$B:$B,$B196)*10^3,SUMIFS('EPS Emissions'!E:E,'EPS Emissions'!$D:$D,'BAU Sector &amp; Region Breakout'!$C196,'EPS Emissions'!$C:$C,'BAU Sector &amp; Region Breakout'!$B196))</f>
        <v>0</v>
      </c>
      <c r="E196" s="2">
        <f>IF($A196="GCAM",SUMIFS('GCAM By Region By Sector'!E:E,'GCAM By Region By Sector'!$C:$C,$C196,'GCAM By Region By Sector'!$B:$B,$B196)*10^3,SUMIFS('EPS Emissions'!F:F,'EPS Emissions'!$D:$D,'BAU Sector &amp; Region Breakout'!$C196,'EPS Emissions'!$C:$C,'BAU Sector &amp; Region Breakout'!$B196))</f>
        <v>0.16406515151200002</v>
      </c>
      <c r="F196" s="2">
        <f>IF($A196="GCAM",SUMIFS('GCAM By Region By Sector'!F:F,'GCAM By Region By Sector'!$C:$C,$C196,'GCAM By Region By Sector'!$B:$B,$B196)*10^3,SUMIFS('EPS Emissions'!G:G,'EPS Emissions'!$D:$D,'BAU Sector &amp; Region Breakout'!$C196,'EPS Emissions'!$C:$C,'BAU Sector &amp; Region Breakout'!$B196))</f>
        <v>0.32813030302400004</v>
      </c>
      <c r="G196" s="2">
        <f>IF($A196="GCAM",SUMIFS('GCAM By Region By Sector'!G:G,'GCAM By Region By Sector'!$C:$C,$C196,'GCAM By Region By Sector'!$B:$B,$B196)*10^3,SUMIFS('EPS Emissions'!H:H,'EPS Emissions'!$D:$D,'BAU Sector &amp; Region Breakout'!$C196,'EPS Emissions'!$C:$C,'BAU Sector &amp; Region Breakout'!$B196))</f>
        <v>0.49219545453600005</v>
      </c>
      <c r="H196" s="2">
        <f>IF($A196="GCAM",SUMIFS('GCAM By Region By Sector'!H:H,'GCAM By Region By Sector'!$C:$C,$C196,'GCAM By Region By Sector'!$B:$B,$B196)*10^3,SUMIFS('EPS Emissions'!I:I,'EPS Emissions'!$D:$D,'BAU Sector &amp; Region Breakout'!$C196,'EPS Emissions'!$C:$C,'BAU Sector &amp; Region Breakout'!$B196))</f>
        <v>0.65626060604800007</v>
      </c>
      <c r="I196" s="2">
        <f>IF($A196="GCAM",SUMIFS('GCAM By Region By Sector'!I:I,'GCAM By Region By Sector'!$C:$C,$C196,'GCAM By Region By Sector'!$B:$B,$B196)*10^3,SUMIFS('EPS Emissions'!J:J,'EPS Emissions'!$D:$D,'BAU Sector &amp; Region Breakout'!$C196,'EPS Emissions'!$C:$C,'BAU Sector &amp; Region Breakout'!$B196))</f>
        <v>0.82032575756000004</v>
      </c>
      <c r="J196" s="2">
        <f>IF($A196="GCAM",SUMIFS('GCAM By Region By Sector'!J:J,'GCAM By Region By Sector'!$C:$C,$C196,'GCAM By Region By Sector'!$B:$B,$B196)*10^3,SUMIFS('EPS Emissions'!K:K,'EPS Emissions'!$D:$D,'BAU Sector &amp; Region Breakout'!$C196,'EPS Emissions'!$C:$C,'BAU Sector &amp; Region Breakout'!$B196))</f>
        <v>1.5529480414479928</v>
      </c>
      <c r="K196" s="2">
        <f>IF($A196="GCAM",SUMIFS('GCAM By Region By Sector'!K:K,'GCAM By Region By Sector'!$C:$C,$C196,'GCAM By Region By Sector'!$B:$B,$B196)*10^3,SUMIFS('EPS Emissions'!L:L,'EPS Emissions'!$D:$D,'BAU Sector &amp; Region Breakout'!$C196,'EPS Emissions'!$C:$C,'BAU Sector &amp; Region Breakout'!$B196))</f>
        <v>2.2855703253359856</v>
      </c>
      <c r="L196" s="2">
        <f>IF($A196="GCAM",SUMIFS('GCAM By Region By Sector'!L:L,'GCAM By Region By Sector'!$C:$C,$C196,'GCAM By Region By Sector'!$B:$B,$B196)*10^3,SUMIFS('EPS Emissions'!M:M,'EPS Emissions'!$D:$D,'BAU Sector &amp; Region Breakout'!$C196,'EPS Emissions'!$C:$C,'BAU Sector &amp; Region Breakout'!$B196))</f>
        <v>3.0181926092239779</v>
      </c>
      <c r="M196" s="2">
        <f>IF($A196="GCAM",SUMIFS('GCAM By Region By Sector'!M:M,'GCAM By Region By Sector'!$C:$C,$C196,'GCAM By Region By Sector'!$B:$B,$B196)*10^3,SUMIFS('EPS Emissions'!N:N,'EPS Emissions'!$D:$D,'BAU Sector &amp; Region Breakout'!$C196,'EPS Emissions'!$C:$C,'BAU Sector &amp; Region Breakout'!$B196))</f>
        <v>3.7508148931119707</v>
      </c>
      <c r="N196" s="2">
        <f>IF($A196="GCAM",SUMIFS('GCAM By Region By Sector'!N:N,'GCAM By Region By Sector'!$C:$C,$C196,'GCAM By Region By Sector'!$B:$B,$B196)*10^3,SUMIFS('EPS Emissions'!O:O,'EPS Emissions'!$D:$D,'BAU Sector &amp; Region Breakout'!$C196,'EPS Emissions'!$C:$C,'BAU Sector &amp; Region Breakout'!$B196))</f>
        <v>4.4834371769999635</v>
      </c>
      <c r="O196" s="2">
        <f>IF($A196="GCAM",SUMIFS('GCAM By Region By Sector'!O:O,'GCAM By Region By Sector'!$C:$C,$C196,'GCAM By Region By Sector'!$B:$B,$B196)*10^3,SUMIFS('EPS Emissions'!P:P,'EPS Emissions'!$D:$D,'BAU Sector &amp; Region Breakout'!$C196,'EPS Emissions'!$C:$C,'BAU Sector &amp; Region Breakout'!$B196))</f>
        <v>5.3971775384959706</v>
      </c>
      <c r="P196" s="2">
        <f>IF($A196="GCAM",SUMIFS('GCAM By Region By Sector'!P:P,'GCAM By Region By Sector'!$C:$C,$C196,'GCAM By Region By Sector'!$B:$B,$B196)*10^3,SUMIFS('EPS Emissions'!Q:Q,'EPS Emissions'!$D:$D,'BAU Sector &amp; Region Breakout'!$C196,'EPS Emissions'!$C:$C,'BAU Sector &amp; Region Breakout'!$B196))</f>
        <v>6.3109178999919777</v>
      </c>
      <c r="Q196" s="2">
        <f>IF($A196="GCAM",SUMIFS('GCAM By Region By Sector'!Q:Q,'GCAM By Region By Sector'!$C:$C,$C196,'GCAM By Region By Sector'!$B:$B,$B196)*10^3,SUMIFS('EPS Emissions'!R:R,'EPS Emissions'!$D:$D,'BAU Sector &amp; Region Breakout'!$C196,'EPS Emissions'!$C:$C,'BAU Sector &amp; Region Breakout'!$B196))</f>
        <v>7.2246582614879857</v>
      </c>
      <c r="R196" s="2">
        <f>IF($A196="GCAM",SUMIFS('GCAM By Region By Sector'!R:R,'GCAM By Region By Sector'!$C:$C,$C196,'GCAM By Region By Sector'!$B:$B,$B196)*10^3,SUMIFS('EPS Emissions'!S:S,'EPS Emissions'!$D:$D,'BAU Sector &amp; Region Breakout'!$C196,'EPS Emissions'!$C:$C,'BAU Sector &amp; Region Breakout'!$B196))</f>
        <v>8.138398622983992</v>
      </c>
      <c r="S196" s="2">
        <f>IF($A196="GCAM",SUMIFS('GCAM By Region By Sector'!S:S,'GCAM By Region By Sector'!$C:$C,$C196,'GCAM By Region By Sector'!$B:$B,$B196)*10^3,SUMIFS('EPS Emissions'!T:T,'EPS Emissions'!$D:$D,'BAU Sector &amp; Region Breakout'!$C196,'EPS Emissions'!$C:$C,'BAU Sector &amp; Region Breakout'!$B196))</f>
        <v>9.0521389844800009</v>
      </c>
      <c r="T196" s="2">
        <f>IF($A196="GCAM",SUMIFS('GCAM By Region By Sector'!T:T,'GCAM By Region By Sector'!$C:$C,$C196,'GCAM By Region By Sector'!$B:$B,$B196)*10^3,SUMIFS('EPS Emissions'!U:U,'EPS Emissions'!$D:$D,'BAU Sector &amp; Region Breakout'!$C196,'EPS Emissions'!$C:$C,'BAU Sector &amp; Region Breakout'!$B196))</f>
        <v>9.6539949393119997</v>
      </c>
      <c r="U196" s="2">
        <f>IF($A196="GCAM",SUMIFS('GCAM By Region By Sector'!U:U,'GCAM By Region By Sector'!$C:$C,$C196,'GCAM By Region By Sector'!$B:$B,$B196)*10^3,SUMIFS('EPS Emissions'!V:V,'EPS Emissions'!$D:$D,'BAU Sector &amp; Region Breakout'!$C196,'EPS Emissions'!$C:$C,'BAU Sector &amp; Region Breakout'!$B196))</f>
        <v>10.255850894144</v>
      </c>
      <c r="V196" s="2">
        <f>IF($A196="GCAM",SUMIFS('GCAM By Region By Sector'!V:V,'GCAM By Region By Sector'!$C:$C,$C196,'GCAM By Region By Sector'!$B:$B,$B196)*10^3,SUMIFS('EPS Emissions'!W:W,'EPS Emissions'!$D:$D,'BAU Sector &amp; Region Breakout'!$C196,'EPS Emissions'!$C:$C,'BAU Sector &amp; Region Breakout'!$B196))</f>
        <v>10.857706848976001</v>
      </c>
      <c r="W196" s="2">
        <f>IF($A196="GCAM",SUMIFS('GCAM By Region By Sector'!W:W,'GCAM By Region By Sector'!$C:$C,$C196,'GCAM By Region By Sector'!$B:$B,$B196)*10^3,SUMIFS('EPS Emissions'!X:X,'EPS Emissions'!$D:$D,'BAU Sector &amp; Region Breakout'!$C196,'EPS Emissions'!$C:$C,'BAU Sector &amp; Region Breakout'!$B196))</f>
        <v>11.459562803808</v>
      </c>
      <c r="X196" s="2">
        <f>IF($A196="GCAM",SUMIFS('GCAM By Region By Sector'!X:X,'GCAM By Region By Sector'!$C:$C,$C196,'GCAM By Region By Sector'!$B:$B,$B196)*10^3,SUMIFS('EPS Emissions'!Y:Y,'EPS Emissions'!$D:$D,'BAU Sector &amp; Region Breakout'!$C196,'EPS Emissions'!$C:$C,'BAU Sector &amp; Region Breakout'!$B196))</f>
        <v>12.06141875864</v>
      </c>
      <c r="Y196" s="2">
        <f>IF($A196="GCAM",SUMIFS('GCAM By Region By Sector'!Y:Y,'GCAM By Region By Sector'!$C:$C,$C196,'GCAM By Region By Sector'!$B:$B,$B196)*10^3,SUMIFS('EPS Emissions'!Z:Z,'EPS Emissions'!$D:$D,'BAU Sector &amp; Region Breakout'!$C196,'EPS Emissions'!$C:$C,'BAU Sector &amp; Region Breakout'!$B196))</f>
        <v>12.459934820640001</v>
      </c>
      <c r="Z196" s="2">
        <f>IF($A196="GCAM",SUMIFS('GCAM By Region By Sector'!Z:Z,'GCAM By Region By Sector'!$C:$C,$C196,'GCAM By Region By Sector'!$B:$B,$B196)*10^3,SUMIFS('EPS Emissions'!AA:AA,'EPS Emissions'!$D:$D,'BAU Sector &amp; Region Breakout'!$C196,'EPS Emissions'!$C:$C,'BAU Sector &amp; Region Breakout'!$B196))</f>
        <v>12.858450882640001</v>
      </c>
      <c r="AA196" s="2">
        <f>IF($A196="GCAM",SUMIFS('GCAM By Region By Sector'!AA:AA,'GCAM By Region By Sector'!$C:$C,$C196,'GCAM By Region By Sector'!$B:$B,$B196)*10^3,SUMIFS('EPS Emissions'!AB:AB,'EPS Emissions'!$D:$D,'BAU Sector &amp; Region Breakout'!$C196,'EPS Emissions'!$C:$C,'BAU Sector &amp; Region Breakout'!$B196))</f>
        <v>13.25696694464</v>
      </c>
      <c r="AB196" s="2">
        <f>IF($A196="GCAM",SUMIFS('GCAM By Region By Sector'!AB:AB,'GCAM By Region By Sector'!$C:$C,$C196,'GCAM By Region By Sector'!$B:$B,$B196)*10^3,SUMIFS('EPS Emissions'!AC:AC,'EPS Emissions'!$D:$D,'BAU Sector &amp; Region Breakout'!$C196,'EPS Emissions'!$C:$C,'BAU Sector &amp; Region Breakout'!$B196))</f>
        <v>13.655483006640001</v>
      </c>
      <c r="AC196" s="2">
        <f>IF($A196="GCAM",SUMIFS('GCAM By Region By Sector'!AC:AC,'GCAM By Region By Sector'!$C:$C,$C196,'GCAM By Region By Sector'!$B:$B,$B196)*10^3,SUMIFS('EPS Emissions'!AD:AD,'EPS Emissions'!$D:$D,'BAU Sector &amp; Region Breakout'!$C196,'EPS Emissions'!$C:$C,'BAU Sector &amp; Region Breakout'!$B196))</f>
        <v>14.053999068640001</v>
      </c>
      <c r="AD196" s="2">
        <f>IF($A196="GCAM",SUMIFS('GCAM By Region By Sector'!AD:AD,'GCAM By Region By Sector'!$C:$C,$C196,'GCAM By Region By Sector'!$B:$B,$B196)*10^3,SUMIFS('EPS Emissions'!AE:AE,'EPS Emissions'!$D:$D,'BAU Sector &amp; Region Breakout'!$C196,'EPS Emissions'!$C:$C,'BAU Sector &amp; Region Breakout'!$B196))</f>
        <v>14.272157819608001</v>
      </c>
      <c r="AE196" s="2">
        <f>IF($A196="GCAM",SUMIFS('GCAM By Region By Sector'!AE:AE,'GCAM By Region By Sector'!$C:$C,$C196,'GCAM By Region By Sector'!$B:$B,$B196)*10^3,SUMIFS('EPS Emissions'!AF:AF,'EPS Emissions'!$D:$D,'BAU Sector &amp; Region Breakout'!$C196,'EPS Emissions'!$C:$C,'BAU Sector &amp; Region Breakout'!$B196))</f>
        <v>14.490316570576001</v>
      </c>
      <c r="AF196" s="2">
        <f>IF($A196="GCAM",SUMIFS('GCAM By Region By Sector'!AF:AF,'GCAM By Region By Sector'!$C:$C,$C196,'GCAM By Region By Sector'!$B:$B,$B196)*10^3,SUMIFS('EPS Emissions'!AG:AG,'EPS Emissions'!$D:$D,'BAU Sector &amp; Region Breakout'!$C196,'EPS Emissions'!$C:$C,'BAU Sector &amp; Region Breakout'!$B196))</f>
        <v>14.708475321544</v>
      </c>
      <c r="AG196" s="2">
        <f>IF($A196="GCAM",SUMIFS('GCAM By Region By Sector'!AG:AG,'GCAM By Region By Sector'!$C:$C,$C196,'GCAM By Region By Sector'!$B:$B,$B196)*10^3,SUMIFS('EPS Emissions'!AH:AH,'EPS Emissions'!$D:$D,'BAU Sector &amp; Region Breakout'!$C196,'EPS Emissions'!$C:$C,'BAU Sector &amp; Region Breakout'!$B196))</f>
        <v>14.926634072512002</v>
      </c>
      <c r="AH196" s="2">
        <f>IF($A196="GCAM",SUMIFS('GCAM By Region By Sector'!AH:AH,'GCAM By Region By Sector'!$C:$C,$C196,'GCAM By Region By Sector'!$B:$B,$B196)*10^3,SUMIFS('EPS Emissions'!AI:AI,'EPS Emissions'!$D:$D,'BAU Sector &amp; Region Breakout'!$C196,'EPS Emissions'!$C:$C,'BAU Sector &amp; Region Breakout'!$B196))</f>
        <v>15.14479282348</v>
      </c>
    </row>
    <row r="197" spans="1:34" x14ac:dyDescent="0.35">
      <c r="A197" t="str">
        <f>VLOOKUP(B197,'BAU Global Total'!A$3:C$34,3,FALSE)</f>
        <v>GCAM</v>
      </c>
      <c r="B197" t="s">
        <v>36</v>
      </c>
      <c r="C197" t="s">
        <v>53</v>
      </c>
      <c r="D197" s="2">
        <f>IF($A197="GCAM",SUMIFS('GCAM By Region By Sector'!D:D,'GCAM By Region By Sector'!$C:$C,$C197,'GCAM By Region By Sector'!$B:$B,$B197)*10^3,SUMIFS('EPS Emissions'!E:E,'EPS Emissions'!$D:$D,'BAU Sector &amp; Region Breakout'!$C197,'EPS Emissions'!$C:$C,'BAU Sector &amp; Region Breakout'!$B197))</f>
        <v>361.22189727587391</v>
      </c>
      <c r="E197" s="2">
        <f>IF($A197="GCAM",SUMIFS('GCAM By Region By Sector'!E:E,'GCAM By Region By Sector'!$C:$C,$C197,'GCAM By Region By Sector'!$B:$B,$B197)*10^3,SUMIFS('EPS Emissions'!F:F,'EPS Emissions'!$D:$D,'BAU Sector &amp; Region Breakout'!$C197,'EPS Emissions'!$C:$C,'BAU Sector &amp; Region Breakout'!$B197))</f>
        <v>357.90029476195951</v>
      </c>
      <c r="F197" s="2">
        <f>IF($A197="GCAM",SUMIFS('GCAM By Region By Sector'!F:F,'GCAM By Region By Sector'!$C:$C,$C197,'GCAM By Region By Sector'!$B:$B,$B197)*10^3,SUMIFS('EPS Emissions'!G:G,'EPS Emissions'!$D:$D,'BAU Sector &amp; Region Breakout'!$C197,'EPS Emissions'!$C:$C,'BAU Sector &amp; Region Breakout'!$B197))</f>
        <v>354.57869224804506</v>
      </c>
      <c r="G197" s="2">
        <f>IF($A197="GCAM",SUMIFS('GCAM By Region By Sector'!G:G,'GCAM By Region By Sector'!$C:$C,$C197,'GCAM By Region By Sector'!$B:$B,$B197)*10^3,SUMIFS('EPS Emissions'!H:H,'EPS Emissions'!$D:$D,'BAU Sector &amp; Region Breakout'!$C197,'EPS Emissions'!$C:$C,'BAU Sector &amp; Region Breakout'!$B197))</f>
        <v>351.25708973413066</v>
      </c>
      <c r="H197" s="2">
        <f>IF($A197="GCAM",SUMIFS('GCAM By Region By Sector'!H:H,'GCAM By Region By Sector'!$C:$C,$C197,'GCAM By Region By Sector'!$B:$B,$B197)*10^3,SUMIFS('EPS Emissions'!I:I,'EPS Emissions'!$D:$D,'BAU Sector &amp; Region Breakout'!$C197,'EPS Emissions'!$C:$C,'BAU Sector &amp; Region Breakout'!$B197))</f>
        <v>347.9354872202162</v>
      </c>
      <c r="I197" s="2">
        <f>IF($A197="GCAM",SUMIFS('GCAM By Region By Sector'!I:I,'GCAM By Region By Sector'!$C:$C,$C197,'GCAM By Region By Sector'!$B:$B,$B197)*10^3,SUMIFS('EPS Emissions'!J:J,'EPS Emissions'!$D:$D,'BAU Sector &amp; Region Breakout'!$C197,'EPS Emissions'!$C:$C,'BAU Sector &amp; Region Breakout'!$B197))</f>
        <v>344.61388470630186</v>
      </c>
      <c r="J197" s="2">
        <f>IF($A197="GCAM",SUMIFS('GCAM By Region By Sector'!J:J,'GCAM By Region By Sector'!$C:$C,$C197,'GCAM By Region By Sector'!$B:$B,$B197)*10^3,SUMIFS('EPS Emissions'!K:K,'EPS Emissions'!$D:$D,'BAU Sector &amp; Region Breakout'!$C197,'EPS Emissions'!$C:$C,'BAU Sector &amp; Region Breakout'!$B197))</f>
        <v>340.71325737759901</v>
      </c>
      <c r="K197" s="2">
        <f>IF($A197="GCAM",SUMIFS('GCAM By Region By Sector'!K:K,'GCAM By Region By Sector'!$C:$C,$C197,'GCAM By Region By Sector'!$B:$B,$B197)*10^3,SUMIFS('EPS Emissions'!L:L,'EPS Emissions'!$D:$D,'BAU Sector &amp; Region Breakout'!$C197,'EPS Emissions'!$C:$C,'BAU Sector &amp; Region Breakout'!$B197))</f>
        <v>336.8126300488961</v>
      </c>
      <c r="L197" s="2">
        <f>IF($A197="GCAM",SUMIFS('GCAM By Region By Sector'!L:L,'GCAM By Region By Sector'!$C:$C,$C197,'GCAM By Region By Sector'!$B:$B,$B197)*10^3,SUMIFS('EPS Emissions'!M:M,'EPS Emissions'!$D:$D,'BAU Sector &amp; Region Breakout'!$C197,'EPS Emissions'!$C:$C,'BAU Sector &amp; Region Breakout'!$B197))</f>
        <v>332.9120027201933</v>
      </c>
      <c r="M197" s="2">
        <f>IF($A197="GCAM",SUMIFS('GCAM By Region By Sector'!M:M,'GCAM By Region By Sector'!$C:$C,$C197,'GCAM By Region By Sector'!$B:$B,$B197)*10^3,SUMIFS('EPS Emissions'!N:N,'EPS Emissions'!$D:$D,'BAU Sector &amp; Region Breakout'!$C197,'EPS Emissions'!$C:$C,'BAU Sector &amp; Region Breakout'!$B197))</f>
        <v>329.01137539149039</v>
      </c>
      <c r="N197" s="2">
        <f>IF($A197="GCAM",SUMIFS('GCAM By Region By Sector'!N:N,'GCAM By Region By Sector'!$C:$C,$C197,'GCAM By Region By Sector'!$B:$B,$B197)*10^3,SUMIFS('EPS Emissions'!O:O,'EPS Emissions'!$D:$D,'BAU Sector &amp; Region Breakout'!$C197,'EPS Emissions'!$C:$C,'BAU Sector &amp; Region Breakout'!$B197))</f>
        <v>325.11074806278754</v>
      </c>
      <c r="O197" s="2">
        <f>IF($A197="GCAM",SUMIFS('GCAM By Region By Sector'!O:O,'GCAM By Region By Sector'!$C:$C,$C197,'GCAM By Region By Sector'!$B:$B,$B197)*10^3,SUMIFS('EPS Emissions'!P:P,'EPS Emissions'!$D:$D,'BAU Sector &amp; Region Breakout'!$C197,'EPS Emissions'!$C:$C,'BAU Sector &amp; Region Breakout'!$B197))</f>
        <v>321.87375135884014</v>
      </c>
      <c r="P197" s="2">
        <f>IF($A197="GCAM",SUMIFS('GCAM By Region By Sector'!P:P,'GCAM By Region By Sector'!$C:$C,$C197,'GCAM By Region By Sector'!$B:$B,$B197)*10^3,SUMIFS('EPS Emissions'!Q:Q,'EPS Emissions'!$D:$D,'BAU Sector &amp; Region Breakout'!$C197,'EPS Emissions'!$C:$C,'BAU Sector &amp; Region Breakout'!$B197))</f>
        <v>318.63675465489274</v>
      </c>
      <c r="Q197" s="2">
        <f>IF($A197="GCAM",SUMIFS('GCAM By Region By Sector'!Q:Q,'GCAM By Region By Sector'!$C:$C,$C197,'GCAM By Region By Sector'!$B:$B,$B197)*10^3,SUMIFS('EPS Emissions'!R:R,'EPS Emissions'!$D:$D,'BAU Sector &amp; Region Breakout'!$C197,'EPS Emissions'!$C:$C,'BAU Sector &amp; Region Breakout'!$B197))</f>
        <v>315.39975795094534</v>
      </c>
      <c r="R197" s="2">
        <f>IF($A197="GCAM",SUMIFS('GCAM By Region By Sector'!R:R,'GCAM By Region By Sector'!$C:$C,$C197,'GCAM By Region By Sector'!$B:$B,$B197)*10^3,SUMIFS('EPS Emissions'!S:S,'EPS Emissions'!$D:$D,'BAU Sector &amp; Region Breakout'!$C197,'EPS Emissions'!$C:$C,'BAU Sector &amp; Region Breakout'!$B197))</f>
        <v>312.16276124699789</v>
      </c>
      <c r="S197" s="2">
        <f>IF($A197="GCAM",SUMIFS('GCAM By Region By Sector'!S:S,'GCAM By Region By Sector'!$C:$C,$C197,'GCAM By Region By Sector'!$B:$B,$B197)*10^3,SUMIFS('EPS Emissions'!T:T,'EPS Emissions'!$D:$D,'BAU Sector &amp; Region Breakout'!$C197,'EPS Emissions'!$C:$C,'BAU Sector &amp; Region Breakout'!$B197))</f>
        <v>308.92576454305049</v>
      </c>
      <c r="T197" s="2">
        <f>IF($A197="GCAM",SUMIFS('GCAM By Region By Sector'!T:T,'GCAM By Region By Sector'!$C:$C,$C197,'GCAM By Region By Sector'!$B:$B,$B197)*10^3,SUMIFS('EPS Emissions'!U:U,'EPS Emissions'!$D:$D,'BAU Sector &amp; Region Breakout'!$C197,'EPS Emissions'!$C:$C,'BAU Sector &amp; Region Breakout'!$B197))</f>
        <v>305.96191210129064</v>
      </c>
      <c r="U197" s="2">
        <f>IF($A197="GCAM",SUMIFS('GCAM By Region By Sector'!U:U,'GCAM By Region By Sector'!$C:$C,$C197,'GCAM By Region By Sector'!$B:$B,$B197)*10^3,SUMIFS('EPS Emissions'!V:V,'EPS Emissions'!$D:$D,'BAU Sector &amp; Region Breakout'!$C197,'EPS Emissions'!$C:$C,'BAU Sector &amp; Region Breakout'!$B197))</f>
        <v>302.99805965953078</v>
      </c>
      <c r="V197" s="2">
        <f>IF($A197="GCAM",SUMIFS('GCAM By Region By Sector'!V:V,'GCAM By Region By Sector'!$C:$C,$C197,'GCAM By Region By Sector'!$B:$B,$B197)*10^3,SUMIFS('EPS Emissions'!W:W,'EPS Emissions'!$D:$D,'BAU Sector &amp; Region Breakout'!$C197,'EPS Emissions'!$C:$C,'BAU Sector &amp; Region Breakout'!$B197))</f>
        <v>300.03420721777104</v>
      </c>
      <c r="W197" s="2">
        <f>IF($A197="GCAM",SUMIFS('GCAM By Region By Sector'!W:W,'GCAM By Region By Sector'!$C:$C,$C197,'GCAM By Region By Sector'!$B:$B,$B197)*10^3,SUMIFS('EPS Emissions'!X:X,'EPS Emissions'!$D:$D,'BAU Sector &amp; Region Breakout'!$C197,'EPS Emissions'!$C:$C,'BAU Sector &amp; Region Breakout'!$B197))</f>
        <v>297.07035477601119</v>
      </c>
      <c r="X197" s="2">
        <f>IF($A197="GCAM",SUMIFS('GCAM By Region By Sector'!X:X,'GCAM By Region By Sector'!$C:$C,$C197,'GCAM By Region By Sector'!$B:$B,$B197)*10^3,SUMIFS('EPS Emissions'!Y:Y,'EPS Emissions'!$D:$D,'BAU Sector &amp; Region Breakout'!$C197,'EPS Emissions'!$C:$C,'BAU Sector &amp; Region Breakout'!$B197))</f>
        <v>294.10650233425133</v>
      </c>
      <c r="Y197" s="2">
        <f>IF($A197="GCAM",SUMIFS('GCAM By Region By Sector'!Y:Y,'GCAM By Region By Sector'!$C:$C,$C197,'GCAM By Region By Sector'!$B:$B,$B197)*10^3,SUMIFS('EPS Emissions'!Z:Z,'EPS Emissions'!$D:$D,'BAU Sector &amp; Region Breakout'!$C197,'EPS Emissions'!$C:$C,'BAU Sector &amp; Region Breakout'!$B197))</f>
        <v>294.33179181503402</v>
      </c>
      <c r="Z197" s="2">
        <f>IF($A197="GCAM",SUMIFS('GCAM By Region By Sector'!Z:Z,'GCAM By Region By Sector'!$C:$C,$C197,'GCAM By Region By Sector'!$B:$B,$B197)*10^3,SUMIFS('EPS Emissions'!AA:AA,'EPS Emissions'!$D:$D,'BAU Sector &amp; Region Breakout'!$C197,'EPS Emissions'!$C:$C,'BAU Sector &amp; Region Breakout'!$B197))</f>
        <v>294.55708129581672</v>
      </c>
      <c r="AA197" s="2">
        <f>IF($A197="GCAM",SUMIFS('GCAM By Region By Sector'!AA:AA,'GCAM By Region By Sector'!$C:$C,$C197,'GCAM By Region By Sector'!$B:$B,$B197)*10^3,SUMIFS('EPS Emissions'!AB:AB,'EPS Emissions'!$D:$D,'BAU Sector &amp; Region Breakout'!$C197,'EPS Emissions'!$C:$C,'BAU Sector &amp; Region Breakout'!$B197))</f>
        <v>294.78237077659941</v>
      </c>
      <c r="AB197" s="2">
        <f>IF($A197="GCAM",SUMIFS('GCAM By Region By Sector'!AB:AB,'GCAM By Region By Sector'!$C:$C,$C197,'GCAM By Region By Sector'!$B:$B,$B197)*10^3,SUMIFS('EPS Emissions'!AC:AC,'EPS Emissions'!$D:$D,'BAU Sector &amp; Region Breakout'!$C197,'EPS Emissions'!$C:$C,'BAU Sector &amp; Region Breakout'!$B197))</f>
        <v>295.00766025738204</v>
      </c>
      <c r="AC197" s="2">
        <f>IF($A197="GCAM",SUMIFS('GCAM By Region By Sector'!AC:AC,'GCAM By Region By Sector'!$C:$C,$C197,'GCAM By Region By Sector'!$B:$B,$B197)*10^3,SUMIFS('EPS Emissions'!AD:AD,'EPS Emissions'!$D:$D,'BAU Sector &amp; Region Breakout'!$C197,'EPS Emissions'!$C:$C,'BAU Sector &amp; Region Breakout'!$B197))</f>
        <v>295.23294973816479</v>
      </c>
      <c r="AD197" s="2">
        <f>IF($A197="GCAM",SUMIFS('GCAM By Region By Sector'!AD:AD,'GCAM By Region By Sector'!$C:$C,$C197,'GCAM By Region By Sector'!$B:$B,$B197)*10^3,SUMIFS('EPS Emissions'!AE:AE,'EPS Emissions'!$D:$D,'BAU Sector &amp; Region Breakout'!$C197,'EPS Emissions'!$C:$C,'BAU Sector &amp; Region Breakout'!$B197))</f>
        <v>296.88757138233052</v>
      </c>
      <c r="AE197" s="2">
        <f>IF($A197="GCAM",SUMIFS('GCAM By Region By Sector'!AE:AE,'GCAM By Region By Sector'!$C:$C,$C197,'GCAM By Region By Sector'!$B:$B,$B197)*10^3,SUMIFS('EPS Emissions'!AF:AF,'EPS Emissions'!$D:$D,'BAU Sector &amp; Region Breakout'!$C197,'EPS Emissions'!$C:$C,'BAU Sector &amp; Region Breakout'!$B197))</f>
        <v>298.54219302649625</v>
      </c>
      <c r="AF197" s="2">
        <f>IF($A197="GCAM",SUMIFS('GCAM By Region By Sector'!AF:AF,'GCAM By Region By Sector'!$C:$C,$C197,'GCAM By Region By Sector'!$B:$B,$B197)*10^3,SUMIFS('EPS Emissions'!AG:AG,'EPS Emissions'!$D:$D,'BAU Sector &amp; Region Breakout'!$C197,'EPS Emissions'!$C:$C,'BAU Sector &amp; Region Breakout'!$B197))</f>
        <v>300.19681467066198</v>
      </c>
      <c r="AG197" s="2">
        <f>IF($A197="GCAM",SUMIFS('GCAM By Region By Sector'!AG:AG,'GCAM By Region By Sector'!$C:$C,$C197,'GCAM By Region By Sector'!$B:$B,$B197)*10^3,SUMIFS('EPS Emissions'!AH:AH,'EPS Emissions'!$D:$D,'BAU Sector &amp; Region Breakout'!$C197,'EPS Emissions'!$C:$C,'BAU Sector &amp; Region Breakout'!$B197))</f>
        <v>301.85143631482777</v>
      </c>
      <c r="AH197" s="2">
        <f>IF($A197="GCAM",SUMIFS('GCAM By Region By Sector'!AH:AH,'GCAM By Region By Sector'!$C:$C,$C197,'GCAM By Region By Sector'!$B:$B,$B197)*10^3,SUMIFS('EPS Emissions'!AI:AI,'EPS Emissions'!$D:$D,'BAU Sector &amp; Region Breakout'!$C197,'EPS Emissions'!$C:$C,'BAU Sector &amp; Region Breakout'!$B197))</f>
        <v>303.50605795899349</v>
      </c>
    </row>
    <row r="198" spans="1:34" x14ac:dyDescent="0.35">
      <c r="A198" t="str">
        <f>VLOOKUP(B198,'BAU Global Total'!A$3:C$34,3,FALSE)</f>
        <v>GCAM</v>
      </c>
      <c r="B198" t="s">
        <v>36</v>
      </c>
      <c r="C198" t="s">
        <v>62</v>
      </c>
      <c r="D198" s="2">
        <f>IF($A198="GCAM",SUMIFS('GCAM By Region By Sector'!D:D,'GCAM By Region By Sector'!$C:$C,$C198,'GCAM By Region By Sector'!$B:$B,$B198)*10^3,SUMIFS('EPS Emissions'!E:E,'EPS Emissions'!$D:$D,'BAU Sector &amp; Region Breakout'!$C198,'EPS Emissions'!$C:$C,'BAU Sector &amp; Region Breakout'!$B198))</f>
        <v>-45.561902613985502</v>
      </c>
      <c r="E198" s="2">
        <f>IF($A198="GCAM",SUMIFS('GCAM By Region By Sector'!E:E,'GCAM By Region By Sector'!$C:$C,$C198,'GCAM By Region By Sector'!$B:$B,$B198)*10^3,SUMIFS('EPS Emissions'!F:F,'EPS Emissions'!$D:$D,'BAU Sector &amp; Region Breakout'!$C198,'EPS Emissions'!$C:$C,'BAU Sector &amp; Region Breakout'!$B198))</f>
        <v>-46.389503428784522</v>
      </c>
      <c r="F198" s="2">
        <f>IF($A198="GCAM",SUMIFS('GCAM By Region By Sector'!F:F,'GCAM By Region By Sector'!$C:$C,$C198,'GCAM By Region By Sector'!$B:$B,$B198)*10^3,SUMIFS('EPS Emissions'!G:G,'EPS Emissions'!$D:$D,'BAU Sector &amp; Region Breakout'!$C198,'EPS Emissions'!$C:$C,'BAU Sector &amp; Region Breakout'!$B198))</f>
        <v>-47.217104243583535</v>
      </c>
      <c r="G198" s="2">
        <f>IF($A198="GCAM",SUMIFS('GCAM By Region By Sector'!G:G,'GCAM By Region By Sector'!$C:$C,$C198,'GCAM By Region By Sector'!$B:$B,$B198)*10^3,SUMIFS('EPS Emissions'!H:H,'EPS Emissions'!$D:$D,'BAU Sector &amp; Region Breakout'!$C198,'EPS Emissions'!$C:$C,'BAU Sector &amp; Region Breakout'!$B198))</f>
        <v>-48.044705058382561</v>
      </c>
      <c r="H198" s="2">
        <f>IF($A198="GCAM",SUMIFS('GCAM By Region By Sector'!H:H,'GCAM By Region By Sector'!$C:$C,$C198,'GCAM By Region By Sector'!$B:$B,$B198)*10^3,SUMIFS('EPS Emissions'!I:I,'EPS Emissions'!$D:$D,'BAU Sector &amp; Region Breakout'!$C198,'EPS Emissions'!$C:$C,'BAU Sector &amp; Region Breakout'!$B198))</f>
        <v>-48.872305873181581</v>
      </c>
      <c r="I198" s="2">
        <f>IF($A198="GCAM",SUMIFS('GCAM By Region By Sector'!I:I,'GCAM By Region By Sector'!$C:$C,$C198,'GCAM By Region By Sector'!$B:$B,$B198)*10^3,SUMIFS('EPS Emissions'!J:J,'EPS Emissions'!$D:$D,'BAU Sector &amp; Region Breakout'!$C198,'EPS Emissions'!$C:$C,'BAU Sector &amp; Region Breakout'!$B198))</f>
        <v>-49.699906687980601</v>
      </c>
      <c r="J198" s="2">
        <f>IF($A198="GCAM",SUMIFS('GCAM By Region By Sector'!J:J,'GCAM By Region By Sector'!$C:$C,$C198,'GCAM By Region By Sector'!$B:$B,$B198)*10^3,SUMIFS('EPS Emissions'!K:K,'EPS Emissions'!$D:$D,'BAU Sector &amp; Region Breakout'!$C198,'EPS Emissions'!$C:$C,'BAU Sector &amp; Region Breakout'!$B198))</f>
        <v>-51.700427791476017</v>
      </c>
      <c r="K198" s="2">
        <f>IF($A198="GCAM",SUMIFS('GCAM By Region By Sector'!K:K,'GCAM By Region By Sector'!$C:$C,$C198,'GCAM By Region By Sector'!$B:$B,$B198)*10^3,SUMIFS('EPS Emissions'!L:L,'EPS Emissions'!$D:$D,'BAU Sector &amp; Region Breakout'!$C198,'EPS Emissions'!$C:$C,'BAU Sector &amp; Region Breakout'!$B198))</f>
        <v>-53.70094889497144</v>
      </c>
      <c r="L198" s="2">
        <f>IF($A198="GCAM",SUMIFS('GCAM By Region By Sector'!L:L,'GCAM By Region By Sector'!$C:$C,$C198,'GCAM By Region By Sector'!$B:$B,$B198)*10^3,SUMIFS('EPS Emissions'!M:M,'EPS Emissions'!$D:$D,'BAU Sector &amp; Region Breakout'!$C198,'EPS Emissions'!$C:$C,'BAU Sector &amp; Region Breakout'!$B198))</f>
        <v>-55.701469998466862</v>
      </c>
      <c r="M198" s="2">
        <f>IF($A198="GCAM",SUMIFS('GCAM By Region By Sector'!M:M,'GCAM By Region By Sector'!$C:$C,$C198,'GCAM By Region By Sector'!$B:$B,$B198)*10^3,SUMIFS('EPS Emissions'!N:N,'EPS Emissions'!$D:$D,'BAU Sector &amp; Region Breakout'!$C198,'EPS Emissions'!$C:$C,'BAU Sector &amp; Region Breakout'!$B198))</f>
        <v>-57.701991101962278</v>
      </c>
      <c r="N198" s="2">
        <f>IF($A198="GCAM",SUMIFS('GCAM By Region By Sector'!N:N,'GCAM By Region By Sector'!$C:$C,$C198,'GCAM By Region By Sector'!$B:$B,$B198)*10^3,SUMIFS('EPS Emissions'!O:O,'EPS Emissions'!$D:$D,'BAU Sector &amp; Region Breakout'!$C198,'EPS Emissions'!$C:$C,'BAU Sector &amp; Region Breakout'!$B198))</f>
        <v>-59.702512205457708</v>
      </c>
      <c r="O198" s="2">
        <f>IF($A198="GCAM",SUMIFS('GCAM By Region By Sector'!O:O,'GCAM By Region By Sector'!$C:$C,$C198,'GCAM By Region By Sector'!$B:$B,$B198)*10^3,SUMIFS('EPS Emissions'!P:P,'EPS Emissions'!$D:$D,'BAU Sector &amp; Region Breakout'!$C198,'EPS Emissions'!$C:$C,'BAU Sector &amp; Region Breakout'!$B198))</f>
        <v>-60.960384153748166</v>
      </c>
      <c r="P198" s="2">
        <f>IF($A198="GCAM",SUMIFS('GCAM By Region By Sector'!P:P,'GCAM By Region By Sector'!$C:$C,$C198,'GCAM By Region By Sector'!$B:$B,$B198)*10^3,SUMIFS('EPS Emissions'!Q:Q,'EPS Emissions'!$D:$D,'BAU Sector &amp; Region Breakout'!$C198,'EPS Emissions'!$C:$C,'BAU Sector &amp; Region Breakout'!$B198))</f>
        <v>-62.21825610203863</v>
      </c>
      <c r="Q198" s="2">
        <f>IF($A198="GCAM",SUMIFS('GCAM By Region By Sector'!Q:Q,'GCAM By Region By Sector'!$C:$C,$C198,'GCAM By Region By Sector'!$B:$B,$B198)*10^3,SUMIFS('EPS Emissions'!R:R,'EPS Emissions'!$D:$D,'BAU Sector &amp; Region Breakout'!$C198,'EPS Emissions'!$C:$C,'BAU Sector &amp; Region Breakout'!$B198))</f>
        <v>-63.476128050329095</v>
      </c>
      <c r="R198" s="2">
        <f>IF($A198="GCAM",SUMIFS('GCAM By Region By Sector'!R:R,'GCAM By Region By Sector'!$C:$C,$C198,'GCAM By Region By Sector'!$B:$B,$B198)*10^3,SUMIFS('EPS Emissions'!S:S,'EPS Emissions'!$D:$D,'BAU Sector &amp; Region Breakout'!$C198,'EPS Emissions'!$C:$C,'BAU Sector &amp; Region Breakout'!$B198))</f>
        <v>-64.733999998619552</v>
      </c>
      <c r="S198" s="2">
        <f>IF($A198="GCAM",SUMIFS('GCAM By Region By Sector'!S:S,'GCAM By Region By Sector'!$C:$C,$C198,'GCAM By Region By Sector'!$B:$B,$B198)*10^3,SUMIFS('EPS Emissions'!T:T,'EPS Emissions'!$D:$D,'BAU Sector &amp; Region Breakout'!$C198,'EPS Emissions'!$C:$C,'BAU Sector &amp; Region Breakout'!$B198))</f>
        <v>-65.99187194691001</v>
      </c>
      <c r="T198" s="2">
        <f>IF($A198="GCAM",SUMIFS('GCAM By Region By Sector'!T:T,'GCAM By Region By Sector'!$C:$C,$C198,'GCAM By Region By Sector'!$B:$B,$B198)*10^3,SUMIFS('EPS Emissions'!U:U,'EPS Emissions'!$D:$D,'BAU Sector &amp; Region Breakout'!$C198,'EPS Emissions'!$C:$C,'BAU Sector &amp; Region Breakout'!$B198))</f>
        <v>-66.252399746979435</v>
      </c>
      <c r="U198" s="2">
        <f>IF($A198="GCAM",SUMIFS('GCAM By Region By Sector'!U:U,'GCAM By Region By Sector'!$C:$C,$C198,'GCAM By Region By Sector'!$B:$B,$B198)*10^3,SUMIFS('EPS Emissions'!V:V,'EPS Emissions'!$D:$D,'BAU Sector &amp; Region Breakout'!$C198,'EPS Emissions'!$C:$C,'BAU Sector &amp; Region Breakout'!$B198))</f>
        <v>-66.512927547048861</v>
      </c>
      <c r="V198" s="2">
        <f>IF($A198="GCAM",SUMIFS('GCAM By Region By Sector'!V:V,'GCAM By Region By Sector'!$C:$C,$C198,'GCAM By Region By Sector'!$B:$B,$B198)*10^3,SUMIFS('EPS Emissions'!W:W,'EPS Emissions'!$D:$D,'BAU Sector &amp; Region Breakout'!$C198,'EPS Emissions'!$C:$C,'BAU Sector &amp; Region Breakout'!$B198))</f>
        <v>-66.773455347118286</v>
      </c>
      <c r="W198" s="2">
        <f>IF($A198="GCAM",SUMIFS('GCAM By Region By Sector'!W:W,'GCAM By Region By Sector'!$C:$C,$C198,'GCAM By Region By Sector'!$B:$B,$B198)*10^3,SUMIFS('EPS Emissions'!X:X,'EPS Emissions'!$D:$D,'BAU Sector &amp; Region Breakout'!$C198,'EPS Emissions'!$C:$C,'BAU Sector &amp; Region Breakout'!$B198))</f>
        <v>-67.033983147187712</v>
      </c>
      <c r="X198" s="2">
        <f>IF($A198="GCAM",SUMIFS('GCAM By Region By Sector'!X:X,'GCAM By Region By Sector'!$C:$C,$C198,'GCAM By Region By Sector'!$B:$B,$B198)*10^3,SUMIFS('EPS Emissions'!Y:Y,'EPS Emissions'!$D:$D,'BAU Sector &amp; Region Breakout'!$C198,'EPS Emissions'!$C:$C,'BAU Sector &amp; Region Breakout'!$B198))</f>
        <v>-67.294510947257137</v>
      </c>
      <c r="Y198" s="2">
        <f>IF($A198="GCAM",SUMIFS('GCAM By Region By Sector'!Y:Y,'GCAM By Region By Sector'!$C:$C,$C198,'GCAM By Region By Sector'!$B:$B,$B198)*10^3,SUMIFS('EPS Emissions'!Z:Z,'EPS Emissions'!$D:$D,'BAU Sector &amp; Region Breakout'!$C198,'EPS Emissions'!$C:$C,'BAU Sector &amp; Region Breakout'!$B198))</f>
        <v>-69.513185282240102</v>
      </c>
      <c r="Z198" s="2">
        <f>IF($A198="GCAM",SUMIFS('GCAM By Region By Sector'!Z:Z,'GCAM By Region By Sector'!$C:$C,$C198,'GCAM By Region By Sector'!$B:$B,$B198)*10^3,SUMIFS('EPS Emissions'!AA:AA,'EPS Emissions'!$D:$D,'BAU Sector &amp; Region Breakout'!$C198,'EPS Emissions'!$C:$C,'BAU Sector &amp; Region Breakout'!$B198))</f>
        <v>-71.731859617223066</v>
      </c>
      <c r="AA198" s="2">
        <f>IF($A198="GCAM",SUMIFS('GCAM By Region By Sector'!AA:AA,'GCAM By Region By Sector'!$C:$C,$C198,'GCAM By Region By Sector'!$B:$B,$B198)*10^3,SUMIFS('EPS Emissions'!AB:AB,'EPS Emissions'!$D:$D,'BAU Sector &amp; Region Breakout'!$C198,'EPS Emissions'!$C:$C,'BAU Sector &amp; Region Breakout'!$B198))</f>
        <v>-73.95053395220603</v>
      </c>
      <c r="AB198" s="2">
        <f>IF($A198="GCAM",SUMIFS('GCAM By Region By Sector'!AB:AB,'GCAM By Region By Sector'!$C:$C,$C198,'GCAM By Region By Sector'!$B:$B,$B198)*10^3,SUMIFS('EPS Emissions'!AC:AC,'EPS Emissions'!$D:$D,'BAU Sector &amp; Region Breakout'!$C198,'EPS Emissions'!$C:$C,'BAU Sector &amp; Region Breakout'!$B198))</f>
        <v>-76.169208287188994</v>
      </c>
      <c r="AC198" s="2">
        <f>IF($A198="GCAM",SUMIFS('GCAM By Region By Sector'!AC:AC,'GCAM By Region By Sector'!$C:$C,$C198,'GCAM By Region By Sector'!$B:$B,$B198)*10^3,SUMIFS('EPS Emissions'!AD:AD,'EPS Emissions'!$D:$D,'BAU Sector &amp; Region Breakout'!$C198,'EPS Emissions'!$C:$C,'BAU Sector &amp; Region Breakout'!$B198))</f>
        <v>-78.387882622171958</v>
      </c>
      <c r="AD198" s="2">
        <f>IF($A198="GCAM",SUMIFS('GCAM By Region By Sector'!AD:AD,'GCAM By Region By Sector'!$C:$C,$C198,'GCAM By Region By Sector'!$B:$B,$B198)*10^3,SUMIFS('EPS Emissions'!AE:AE,'EPS Emissions'!$D:$D,'BAU Sector &amp; Region Breakout'!$C198,'EPS Emissions'!$C:$C,'BAU Sector &amp; Region Breakout'!$B198))</f>
        <v>-81.181818923040254</v>
      </c>
      <c r="AE198" s="2">
        <f>IF($A198="GCAM",SUMIFS('GCAM By Region By Sector'!AE:AE,'GCAM By Region By Sector'!$C:$C,$C198,'GCAM By Region By Sector'!$B:$B,$B198)*10^3,SUMIFS('EPS Emissions'!AF:AF,'EPS Emissions'!$D:$D,'BAU Sector &amp; Region Breakout'!$C198,'EPS Emissions'!$C:$C,'BAU Sector &amp; Region Breakout'!$B198))</f>
        <v>-83.975755223908564</v>
      </c>
      <c r="AF198" s="2">
        <f>IF($A198="GCAM",SUMIFS('GCAM By Region By Sector'!AF:AF,'GCAM By Region By Sector'!$C:$C,$C198,'GCAM By Region By Sector'!$B:$B,$B198)*10^3,SUMIFS('EPS Emissions'!AG:AG,'EPS Emissions'!$D:$D,'BAU Sector &amp; Region Breakout'!$C198,'EPS Emissions'!$C:$C,'BAU Sector &amp; Region Breakout'!$B198))</f>
        <v>-86.76969152477686</v>
      </c>
      <c r="AG198" s="2">
        <f>IF($A198="GCAM",SUMIFS('GCAM By Region By Sector'!AG:AG,'GCAM By Region By Sector'!$C:$C,$C198,'GCAM By Region By Sector'!$B:$B,$B198)*10^3,SUMIFS('EPS Emissions'!AH:AH,'EPS Emissions'!$D:$D,'BAU Sector &amp; Region Breakout'!$C198,'EPS Emissions'!$C:$C,'BAU Sector &amp; Region Breakout'!$B198))</f>
        <v>-89.563627825645156</v>
      </c>
      <c r="AH198" s="2">
        <f>IF($A198="GCAM",SUMIFS('GCAM By Region By Sector'!AH:AH,'GCAM By Region By Sector'!$C:$C,$C198,'GCAM By Region By Sector'!$B:$B,$B198)*10^3,SUMIFS('EPS Emissions'!AI:AI,'EPS Emissions'!$D:$D,'BAU Sector &amp; Region Breakout'!$C198,'EPS Emissions'!$C:$C,'BAU Sector &amp; Region Breakout'!$B198))</f>
        <v>-92.357564126513452</v>
      </c>
    </row>
    <row r="199" spans="1:34" x14ac:dyDescent="0.35">
      <c r="A199" t="str">
        <f>VLOOKUP(B199,'BAU Global Total'!A$3:C$34,3,FALSE)</f>
        <v>GCAM</v>
      </c>
      <c r="B199" t="s">
        <v>36</v>
      </c>
      <c r="C199" t="s">
        <v>63</v>
      </c>
      <c r="D199" s="2">
        <f>IF($A199="GCAM",SUMIFS('GCAM By Region By Sector'!D:D,'GCAM By Region By Sector'!$C:$C,$C199,'GCAM By Region By Sector'!$B:$B,$B199)*10^3,SUMIFS('EPS Emissions'!E:E,'EPS Emissions'!$D:$D,'BAU Sector &amp; Region Breakout'!$C199,'EPS Emissions'!$C:$C,'BAU Sector &amp; Region Breakout'!$B199))</f>
        <v>538.60184404658503</v>
      </c>
      <c r="E199" s="2">
        <f>IF($A199="GCAM",SUMIFS('GCAM By Region By Sector'!E:E,'GCAM By Region By Sector'!$C:$C,$C199,'GCAM By Region By Sector'!$B:$B,$B199)*10^3,SUMIFS('EPS Emissions'!F:F,'EPS Emissions'!$D:$D,'BAU Sector &amp; Region Breakout'!$C199,'EPS Emissions'!$C:$C,'BAU Sector &amp; Region Breakout'!$B199))</f>
        <v>536.51701052095507</v>
      </c>
      <c r="F199" s="2">
        <f>IF($A199="GCAM",SUMIFS('GCAM By Region By Sector'!F:F,'GCAM By Region By Sector'!$C:$C,$C199,'GCAM By Region By Sector'!$B:$B,$B199)*10^3,SUMIFS('EPS Emissions'!G:G,'EPS Emissions'!$D:$D,'BAU Sector &amp; Region Breakout'!$C199,'EPS Emissions'!$C:$C,'BAU Sector &amp; Region Breakout'!$B199))</f>
        <v>534.43217699532511</v>
      </c>
      <c r="G199" s="2">
        <f>IF($A199="GCAM",SUMIFS('GCAM By Region By Sector'!G:G,'GCAM By Region By Sector'!$C:$C,$C199,'GCAM By Region By Sector'!$B:$B,$B199)*10^3,SUMIFS('EPS Emissions'!H:H,'EPS Emissions'!$D:$D,'BAU Sector &amp; Region Breakout'!$C199,'EPS Emissions'!$C:$C,'BAU Sector &amp; Region Breakout'!$B199))</f>
        <v>532.34734346969503</v>
      </c>
      <c r="H199" s="2">
        <f>IF($A199="GCAM",SUMIFS('GCAM By Region By Sector'!H:H,'GCAM By Region By Sector'!$C:$C,$C199,'GCAM By Region By Sector'!$B:$B,$B199)*10^3,SUMIFS('EPS Emissions'!I:I,'EPS Emissions'!$D:$D,'BAU Sector &amp; Region Breakout'!$C199,'EPS Emissions'!$C:$C,'BAU Sector &amp; Region Breakout'!$B199))</f>
        <v>530.26250994406507</v>
      </c>
      <c r="I199" s="2">
        <f>IF($A199="GCAM",SUMIFS('GCAM By Region By Sector'!I:I,'GCAM By Region By Sector'!$C:$C,$C199,'GCAM By Region By Sector'!$B:$B,$B199)*10^3,SUMIFS('EPS Emissions'!J:J,'EPS Emissions'!$D:$D,'BAU Sector &amp; Region Breakout'!$C199,'EPS Emissions'!$C:$C,'BAU Sector &amp; Region Breakout'!$B199))</f>
        <v>528.177676418435</v>
      </c>
      <c r="J199" s="2">
        <f>IF($A199="GCAM",SUMIFS('GCAM By Region By Sector'!J:J,'GCAM By Region By Sector'!$C:$C,$C199,'GCAM By Region By Sector'!$B:$B,$B199)*10^3,SUMIFS('EPS Emissions'!K:K,'EPS Emissions'!$D:$D,'BAU Sector &amp; Region Breakout'!$C199,'EPS Emissions'!$C:$C,'BAU Sector &amp; Region Breakout'!$B199))</f>
        <v>523.89267843621997</v>
      </c>
      <c r="K199" s="2">
        <f>IF($A199="GCAM",SUMIFS('GCAM By Region By Sector'!K:K,'GCAM By Region By Sector'!$C:$C,$C199,'GCAM By Region By Sector'!$B:$B,$B199)*10^3,SUMIFS('EPS Emissions'!L:L,'EPS Emissions'!$D:$D,'BAU Sector &amp; Region Breakout'!$C199,'EPS Emissions'!$C:$C,'BAU Sector &amp; Region Breakout'!$B199))</f>
        <v>519.60768045400505</v>
      </c>
      <c r="L199" s="2">
        <f>IF($A199="GCAM",SUMIFS('GCAM By Region By Sector'!L:L,'GCAM By Region By Sector'!$C:$C,$C199,'GCAM By Region By Sector'!$B:$B,$B199)*10^3,SUMIFS('EPS Emissions'!M:M,'EPS Emissions'!$D:$D,'BAU Sector &amp; Region Breakout'!$C199,'EPS Emissions'!$C:$C,'BAU Sector &amp; Region Breakout'!$B199))</f>
        <v>515.32268247179002</v>
      </c>
      <c r="M199" s="2">
        <f>IF($A199="GCAM",SUMIFS('GCAM By Region By Sector'!M:M,'GCAM By Region By Sector'!$C:$C,$C199,'GCAM By Region By Sector'!$B:$B,$B199)*10^3,SUMIFS('EPS Emissions'!N:N,'EPS Emissions'!$D:$D,'BAU Sector &amp; Region Breakout'!$C199,'EPS Emissions'!$C:$C,'BAU Sector &amp; Region Breakout'!$B199))</f>
        <v>511.0376844895751</v>
      </c>
      <c r="N199" s="2">
        <f>IF($A199="GCAM",SUMIFS('GCAM By Region By Sector'!N:N,'GCAM By Region By Sector'!$C:$C,$C199,'GCAM By Region By Sector'!$B:$B,$B199)*10^3,SUMIFS('EPS Emissions'!O:O,'EPS Emissions'!$D:$D,'BAU Sector &amp; Region Breakout'!$C199,'EPS Emissions'!$C:$C,'BAU Sector &amp; Region Breakout'!$B199))</f>
        <v>506.75268650736007</v>
      </c>
      <c r="O199" s="2">
        <f>IF($A199="GCAM",SUMIFS('GCAM By Region By Sector'!O:O,'GCAM By Region By Sector'!$C:$C,$C199,'GCAM By Region By Sector'!$B:$B,$B199)*10^3,SUMIFS('EPS Emissions'!P:P,'EPS Emissions'!$D:$D,'BAU Sector &amp; Region Breakout'!$C199,'EPS Emissions'!$C:$C,'BAU Sector &amp; Region Breakout'!$B199))</f>
        <v>500.68210722495741</v>
      </c>
      <c r="P199" s="2">
        <f>IF($A199="GCAM",SUMIFS('GCAM By Region By Sector'!P:P,'GCAM By Region By Sector'!$C:$C,$C199,'GCAM By Region By Sector'!$B:$B,$B199)*10^3,SUMIFS('EPS Emissions'!Q:Q,'EPS Emissions'!$D:$D,'BAU Sector &amp; Region Breakout'!$C199,'EPS Emissions'!$C:$C,'BAU Sector &amp; Region Breakout'!$B199))</f>
        <v>494.6115279425548</v>
      </c>
      <c r="Q199" s="2">
        <f>IF($A199="GCAM",SUMIFS('GCAM By Region By Sector'!Q:Q,'GCAM By Region By Sector'!$C:$C,$C199,'GCAM By Region By Sector'!$B:$B,$B199)*10^3,SUMIFS('EPS Emissions'!R:R,'EPS Emissions'!$D:$D,'BAU Sector &amp; Region Breakout'!$C199,'EPS Emissions'!$C:$C,'BAU Sector &amp; Region Breakout'!$B199))</f>
        <v>488.5409486601522</v>
      </c>
      <c r="R199" s="2">
        <f>IF($A199="GCAM",SUMIFS('GCAM By Region By Sector'!R:R,'GCAM By Region By Sector'!$C:$C,$C199,'GCAM By Region By Sector'!$B:$B,$B199)*10^3,SUMIFS('EPS Emissions'!S:S,'EPS Emissions'!$D:$D,'BAU Sector &amp; Region Breakout'!$C199,'EPS Emissions'!$C:$C,'BAU Sector &amp; Region Breakout'!$B199))</f>
        <v>482.47036937774959</v>
      </c>
      <c r="S199" s="2">
        <f>IF($A199="GCAM",SUMIFS('GCAM By Region By Sector'!S:S,'GCAM By Region By Sector'!$C:$C,$C199,'GCAM By Region By Sector'!$B:$B,$B199)*10^3,SUMIFS('EPS Emissions'!T:T,'EPS Emissions'!$D:$D,'BAU Sector &amp; Region Breakout'!$C199,'EPS Emissions'!$C:$C,'BAU Sector &amp; Region Breakout'!$B199))</f>
        <v>476.39979009534693</v>
      </c>
      <c r="T199" s="2">
        <f>IF($A199="GCAM",SUMIFS('GCAM By Region By Sector'!T:T,'GCAM By Region By Sector'!$C:$C,$C199,'GCAM By Region By Sector'!$B:$B,$B199)*10^3,SUMIFS('EPS Emissions'!U:U,'EPS Emissions'!$D:$D,'BAU Sector &amp; Region Breakout'!$C199,'EPS Emissions'!$C:$C,'BAU Sector &amp; Region Breakout'!$B199))</f>
        <v>468.35403896190934</v>
      </c>
      <c r="U199" s="2">
        <f>IF($A199="GCAM",SUMIFS('GCAM By Region By Sector'!U:U,'GCAM By Region By Sector'!$C:$C,$C199,'GCAM By Region By Sector'!$B:$B,$B199)*10^3,SUMIFS('EPS Emissions'!V:V,'EPS Emissions'!$D:$D,'BAU Sector &amp; Region Breakout'!$C199,'EPS Emissions'!$C:$C,'BAU Sector &amp; Region Breakout'!$B199))</f>
        <v>460.30828782847175</v>
      </c>
      <c r="V199" s="2">
        <f>IF($A199="GCAM",SUMIFS('GCAM By Region By Sector'!V:V,'GCAM By Region By Sector'!$C:$C,$C199,'GCAM By Region By Sector'!$B:$B,$B199)*10^3,SUMIFS('EPS Emissions'!W:W,'EPS Emissions'!$D:$D,'BAU Sector &amp; Region Breakout'!$C199,'EPS Emissions'!$C:$C,'BAU Sector &amp; Region Breakout'!$B199))</f>
        <v>452.26253669503416</v>
      </c>
      <c r="W199" s="2">
        <f>IF($A199="GCAM",SUMIFS('GCAM By Region By Sector'!W:W,'GCAM By Region By Sector'!$C:$C,$C199,'GCAM By Region By Sector'!$B:$B,$B199)*10^3,SUMIFS('EPS Emissions'!X:X,'EPS Emissions'!$D:$D,'BAU Sector &amp; Region Breakout'!$C199,'EPS Emissions'!$C:$C,'BAU Sector &amp; Region Breakout'!$B199))</f>
        <v>444.21678556159657</v>
      </c>
      <c r="X199" s="2">
        <f>IF($A199="GCAM",SUMIFS('GCAM By Region By Sector'!X:X,'GCAM By Region By Sector'!$C:$C,$C199,'GCAM By Region By Sector'!$B:$B,$B199)*10^3,SUMIFS('EPS Emissions'!Y:Y,'EPS Emissions'!$D:$D,'BAU Sector &amp; Region Breakout'!$C199,'EPS Emissions'!$C:$C,'BAU Sector &amp; Region Breakout'!$B199))</f>
        <v>436.17103442815898</v>
      </c>
      <c r="Y199" s="2">
        <f>IF($A199="GCAM",SUMIFS('GCAM By Region By Sector'!Y:Y,'GCAM By Region By Sector'!$C:$C,$C199,'GCAM By Region By Sector'!$B:$B,$B199)*10^3,SUMIFS('EPS Emissions'!Z:Z,'EPS Emissions'!$D:$D,'BAU Sector &amp; Region Breakout'!$C199,'EPS Emissions'!$C:$C,'BAU Sector &amp; Region Breakout'!$B199))</f>
        <v>427.72922448068817</v>
      </c>
      <c r="Z199" s="2">
        <f>IF($A199="GCAM",SUMIFS('GCAM By Region By Sector'!Z:Z,'GCAM By Region By Sector'!$C:$C,$C199,'GCAM By Region By Sector'!$B:$B,$B199)*10^3,SUMIFS('EPS Emissions'!AA:AA,'EPS Emissions'!$D:$D,'BAU Sector &amp; Region Breakout'!$C199,'EPS Emissions'!$C:$C,'BAU Sector &amp; Region Breakout'!$B199))</f>
        <v>419.28741453321737</v>
      </c>
      <c r="AA199" s="2">
        <f>IF($A199="GCAM",SUMIFS('GCAM By Region By Sector'!AA:AA,'GCAM By Region By Sector'!$C:$C,$C199,'GCAM By Region By Sector'!$B:$B,$B199)*10^3,SUMIFS('EPS Emissions'!AB:AB,'EPS Emissions'!$D:$D,'BAU Sector &amp; Region Breakout'!$C199,'EPS Emissions'!$C:$C,'BAU Sector &amp; Region Breakout'!$B199))</f>
        <v>410.84560458574657</v>
      </c>
      <c r="AB199" s="2">
        <f>IF($A199="GCAM",SUMIFS('GCAM By Region By Sector'!AB:AB,'GCAM By Region By Sector'!$C:$C,$C199,'GCAM By Region By Sector'!$B:$B,$B199)*10^3,SUMIFS('EPS Emissions'!AC:AC,'EPS Emissions'!$D:$D,'BAU Sector &amp; Region Breakout'!$C199,'EPS Emissions'!$C:$C,'BAU Sector &amp; Region Breakout'!$B199))</f>
        <v>402.40379463827583</v>
      </c>
      <c r="AC199" s="2">
        <f>IF($A199="GCAM",SUMIFS('GCAM By Region By Sector'!AC:AC,'GCAM By Region By Sector'!$C:$C,$C199,'GCAM By Region By Sector'!$B:$B,$B199)*10^3,SUMIFS('EPS Emissions'!AD:AD,'EPS Emissions'!$D:$D,'BAU Sector &amp; Region Breakout'!$C199,'EPS Emissions'!$C:$C,'BAU Sector &amp; Region Breakout'!$B199))</f>
        <v>393.96198469080502</v>
      </c>
      <c r="AD199" s="2">
        <f>IF($A199="GCAM",SUMIFS('GCAM By Region By Sector'!AD:AD,'GCAM By Region By Sector'!$C:$C,$C199,'GCAM By Region By Sector'!$B:$B,$B199)*10^3,SUMIFS('EPS Emissions'!AE:AE,'EPS Emissions'!$D:$D,'BAU Sector &amp; Region Breakout'!$C199,'EPS Emissions'!$C:$C,'BAU Sector &amp; Region Breakout'!$B199))</f>
        <v>385.20151902821675</v>
      </c>
      <c r="AE199" s="2">
        <f>IF($A199="GCAM",SUMIFS('GCAM By Region By Sector'!AE:AE,'GCAM By Region By Sector'!$C:$C,$C199,'GCAM By Region By Sector'!$B:$B,$B199)*10^3,SUMIFS('EPS Emissions'!AF:AF,'EPS Emissions'!$D:$D,'BAU Sector &amp; Region Breakout'!$C199,'EPS Emissions'!$C:$C,'BAU Sector &amp; Region Breakout'!$B199))</f>
        <v>376.44105336562848</v>
      </c>
      <c r="AF199" s="2">
        <f>IF($A199="GCAM",SUMIFS('GCAM By Region By Sector'!AF:AF,'GCAM By Region By Sector'!$C:$C,$C199,'GCAM By Region By Sector'!$B:$B,$B199)*10^3,SUMIFS('EPS Emissions'!AG:AG,'EPS Emissions'!$D:$D,'BAU Sector &amp; Region Breakout'!$C199,'EPS Emissions'!$C:$C,'BAU Sector &amp; Region Breakout'!$B199))</f>
        <v>367.6805877030402</v>
      </c>
      <c r="AG199" s="2">
        <f>IF($A199="GCAM",SUMIFS('GCAM By Region By Sector'!AG:AG,'GCAM By Region By Sector'!$C:$C,$C199,'GCAM By Region By Sector'!$B:$B,$B199)*10^3,SUMIFS('EPS Emissions'!AH:AH,'EPS Emissions'!$D:$D,'BAU Sector &amp; Region Breakout'!$C199,'EPS Emissions'!$C:$C,'BAU Sector &amp; Region Breakout'!$B199))</f>
        <v>358.92012204045193</v>
      </c>
      <c r="AH199" s="2">
        <f>IF($A199="GCAM",SUMIFS('GCAM By Region By Sector'!AH:AH,'GCAM By Region By Sector'!$C:$C,$C199,'GCAM By Region By Sector'!$B:$B,$B199)*10^3,SUMIFS('EPS Emissions'!AI:AI,'EPS Emissions'!$D:$D,'BAU Sector &amp; Region Breakout'!$C199,'EPS Emissions'!$C:$C,'BAU Sector &amp; Region Breakout'!$B199))</f>
        <v>350.15965637786366</v>
      </c>
    </row>
    <row r="200" spans="1:34" x14ac:dyDescent="0.35">
      <c r="A200" t="str">
        <f>VLOOKUP(B200,'BAU Global Total'!A$3:C$34,3,FALSE)</f>
        <v>GCAM</v>
      </c>
      <c r="B200" t="s">
        <v>36</v>
      </c>
      <c r="C200" t="s">
        <v>64</v>
      </c>
      <c r="D200" s="2">
        <f>IF($A200="GCAM",SUMIFS('GCAM By Region By Sector'!D:D,'GCAM By Region By Sector'!$C:$C,$C200,'GCAM By Region By Sector'!$B:$B,$B200)*10^3,SUMIFS('EPS Emissions'!E:E,'EPS Emissions'!$D:$D,'BAU Sector &amp; Region Breakout'!$C200,'EPS Emissions'!$C:$C,'BAU Sector &amp; Region Breakout'!$B200))</f>
        <v>84.217691159917976</v>
      </c>
      <c r="E200" s="2">
        <f>IF($A200="GCAM",SUMIFS('GCAM By Region By Sector'!E:E,'GCAM By Region By Sector'!$C:$C,$C200,'GCAM By Region By Sector'!$B:$B,$B200)*10^3,SUMIFS('EPS Emissions'!F:F,'EPS Emissions'!$D:$D,'BAU Sector &amp; Region Breakout'!$C200,'EPS Emissions'!$C:$C,'BAU Sector &amp; Region Breakout'!$B200))</f>
        <v>84.953773460111364</v>
      </c>
      <c r="F200" s="2">
        <f>IF($A200="GCAM",SUMIFS('GCAM By Region By Sector'!F:F,'GCAM By Region By Sector'!$C:$C,$C200,'GCAM By Region By Sector'!$B:$B,$B200)*10^3,SUMIFS('EPS Emissions'!G:G,'EPS Emissions'!$D:$D,'BAU Sector &amp; Region Breakout'!$C200,'EPS Emissions'!$C:$C,'BAU Sector &amp; Region Breakout'!$B200))</f>
        <v>85.689855760304738</v>
      </c>
      <c r="G200" s="2">
        <f>IF($A200="GCAM",SUMIFS('GCAM By Region By Sector'!G:G,'GCAM By Region By Sector'!$C:$C,$C200,'GCAM By Region By Sector'!$B:$B,$B200)*10^3,SUMIFS('EPS Emissions'!H:H,'EPS Emissions'!$D:$D,'BAU Sector &amp; Region Breakout'!$C200,'EPS Emissions'!$C:$C,'BAU Sector &amp; Region Breakout'!$B200))</f>
        <v>86.42593806049814</v>
      </c>
      <c r="H200" s="2">
        <f>IF($A200="GCAM",SUMIFS('GCAM By Region By Sector'!H:H,'GCAM By Region By Sector'!$C:$C,$C200,'GCAM By Region By Sector'!$B:$B,$B200)*10^3,SUMIFS('EPS Emissions'!I:I,'EPS Emissions'!$D:$D,'BAU Sector &amp; Region Breakout'!$C200,'EPS Emissions'!$C:$C,'BAU Sector &amp; Region Breakout'!$B200))</f>
        <v>87.162020360691528</v>
      </c>
      <c r="I200" s="2">
        <f>IF($A200="GCAM",SUMIFS('GCAM By Region By Sector'!I:I,'GCAM By Region By Sector'!$C:$C,$C200,'GCAM By Region By Sector'!$B:$B,$B200)*10^3,SUMIFS('EPS Emissions'!J:J,'EPS Emissions'!$D:$D,'BAU Sector &amp; Region Breakout'!$C200,'EPS Emissions'!$C:$C,'BAU Sector &amp; Region Breakout'!$B200))</f>
        <v>87.898102660884902</v>
      </c>
      <c r="J200" s="2">
        <f>IF($A200="GCAM",SUMIFS('GCAM By Region By Sector'!J:J,'GCAM By Region By Sector'!$C:$C,$C200,'GCAM By Region By Sector'!$B:$B,$B200)*10^3,SUMIFS('EPS Emissions'!K:K,'EPS Emissions'!$D:$D,'BAU Sector &amp; Region Breakout'!$C200,'EPS Emissions'!$C:$C,'BAU Sector &amp; Region Breakout'!$B200))</f>
        <v>88.055371995803327</v>
      </c>
      <c r="K200" s="2">
        <f>IF($A200="GCAM",SUMIFS('GCAM By Region By Sector'!K:K,'GCAM By Region By Sector'!$C:$C,$C200,'GCAM By Region By Sector'!$B:$B,$B200)*10^3,SUMIFS('EPS Emissions'!L:L,'EPS Emissions'!$D:$D,'BAU Sector &amp; Region Breakout'!$C200,'EPS Emissions'!$C:$C,'BAU Sector &amp; Region Breakout'!$B200))</f>
        <v>88.212641330721738</v>
      </c>
      <c r="L200" s="2">
        <f>IF($A200="GCAM",SUMIFS('GCAM By Region By Sector'!L:L,'GCAM By Region By Sector'!$C:$C,$C200,'GCAM By Region By Sector'!$B:$B,$B200)*10^3,SUMIFS('EPS Emissions'!M:M,'EPS Emissions'!$D:$D,'BAU Sector &amp; Region Breakout'!$C200,'EPS Emissions'!$C:$C,'BAU Sector &amp; Region Breakout'!$B200))</f>
        <v>88.369910665640134</v>
      </c>
      <c r="M200" s="2">
        <f>IF($A200="GCAM",SUMIFS('GCAM By Region By Sector'!M:M,'GCAM By Region By Sector'!$C:$C,$C200,'GCAM By Region By Sector'!$B:$B,$B200)*10^3,SUMIFS('EPS Emissions'!N:N,'EPS Emissions'!$D:$D,'BAU Sector &amp; Region Breakout'!$C200,'EPS Emissions'!$C:$C,'BAU Sector &amp; Region Breakout'!$B200))</f>
        <v>88.527180000558545</v>
      </c>
      <c r="N200" s="2">
        <f>IF($A200="GCAM",SUMIFS('GCAM By Region By Sector'!N:N,'GCAM By Region By Sector'!$C:$C,$C200,'GCAM By Region By Sector'!$B:$B,$B200)*10^3,SUMIFS('EPS Emissions'!O:O,'EPS Emissions'!$D:$D,'BAU Sector &amp; Region Breakout'!$C200,'EPS Emissions'!$C:$C,'BAU Sector &amp; Region Breakout'!$B200))</f>
        <v>88.68444933547697</v>
      </c>
      <c r="O200" s="2">
        <f>IF($A200="GCAM",SUMIFS('GCAM By Region By Sector'!O:O,'GCAM By Region By Sector'!$C:$C,$C200,'GCAM By Region By Sector'!$B:$B,$B200)*10^3,SUMIFS('EPS Emissions'!P:P,'EPS Emissions'!$D:$D,'BAU Sector &amp; Region Breakout'!$C200,'EPS Emissions'!$C:$C,'BAU Sector &amp; Region Breakout'!$B200))</f>
        <v>88.193126528378784</v>
      </c>
      <c r="P200" s="2">
        <f>IF($A200="GCAM",SUMIFS('GCAM By Region By Sector'!P:P,'GCAM By Region By Sector'!$C:$C,$C200,'GCAM By Region By Sector'!$B:$B,$B200)*10^3,SUMIFS('EPS Emissions'!Q:Q,'EPS Emissions'!$D:$D,'BAU Sector &amp; Region Breakout'!$C200,'EPS Emissions'!$C:$C,'BAU Sector &amp; Region Breakout'!$B200))</f>
        <v>87.701803721280598</v>
      </c>
      <c r="Q200" s="2">
        <f>IF($A200="GCAM",SUMIFS('GCAM By Region By Sector'!Q:Q,'GCAM By Region By Sector'!$C:$C,$C200,'GCAM By Region By Sector'!$B:$B,$B200)*10^3,SUMIFS('EPS Emissions'!R:R,'EPS Emissions'!$D:$D,'BAU Sector &amp; Region Breakout'!$C200,'EPS Emissions'!$C:$C,'BAU Sector &amp; Region Breakout'!$B200))</f>
        <v>87.210480914182398</v>
      </c>
      <c r="R200" s="2">
        <f>IF($A200="GCAM",SUMIFS('GCAM By Region By Sector'!R:R,'GCAM By Region By Sector'!$C:$C,$C200,'GCAM By Region By Sector'!$B:$B,$B200)*10^3,SUMIFS('EPS Emissions'!S:S,'EPS Emissions'!$D:$D,'BAU Sector &amp; Region Breakout'!$C200,'EPS Emissions'!$C:$C,'BAU Sector &amp; Region Breakout'!$B200))</f>
        <v>86.719158107084226</v>
      </c>
      <c r="S200" s="2">
        <f>IF($A200="GCAM",SUMIFS('GCAM By Region By Sector'!S:S,'GCAM By Region By Sector'!$C:$C,$C200,'GCAM By Region By Sector'!$B:$B,$B200)*10^3,SUMIFS('EPS Emissions'!T:T,'EPS Emissions'!$D:$D,'BAU Sector &amp; Region Breakout'!$C200,'EPS Emissions'!$C:$C,'BAU Sector &amp; Region Breakout'!$B200))</f>
        <v>86.22783529998604</v>
      </c>
      <c r="T200" s="2">
        <f>IF($A200="GCAM",SUMIFS('GCAM By Region By Sector'!T:T,'GCAM By Region By Sector'!$C:$C,$C200,'GCAM By Region By Sector'!$B:$B,$B200)*10^3,SUMIFS('EPS Emissions'!U:U,'EPS Emissions'!$D:$D,'BAU Sector &amp; Region Breakout'!$C200,'EPS Emissions'!$C:$C,'BAU Sector &amp; Region Breakout'!$B200))</f>
        <v>85.23796952311973</v>
      </c>
      <c r="U200" s="2">
        <f>IF($A200="GCAM",SUMIFS('GCAM By Region By Sector'!U:U,'GCAM By Region By Sector'!$C:$C,$C200,'GCAM By Region By Sector'!$B:$B,$B200)*10^3,SUMIFS('EPS Emissions'!V:V,'EPS Emissions'!$D:$D,'BAU Sector &amp; Region Breakout'!$C200,'EPS Emissions'!$C:$C,'BAU Sector &amp; Region Breakout'!$B200))</f>
        <v>84.248103746253406</v>
      </c>
      <c r="V200" s="2">
        <f>IF($A200="GCAM",SUMIFS('GCAM By Region By Sector'!V:V,'GCAM By Region By Sector'!$C:$C,$C200,'GCAM By Region By Sector'!$B:$B,$B200)*10^3,SUMIFS('EPS Emissions'!W:W,'EPS Emissions'!$D:$D,'BAU Sector &amp; Region Breakout'!$C200,'EPS Emissions'!$C:$C,'BAU Sector &amp; Region Breakout'!$B200))</f>
        <v>83.258237969387096</v>
      </c>
      <c r="W200" s="2">
        <f>IF($A200="GCAM",SUMIFS('GCAM By Region By Sector'!W:W,'GCAM By Region By Sector'!$C:$C,$C200,'GCAM By Region By Sector'!$B:$B,$B200)*10^3,SUMIFS('EPS Emissions'!X:X,'EPS Emissions'!$D:$D,'BAU Sector &amp; Region Breakout'!$C200,'EPS Emissions'!$C:$C,'BAU Sector &amp; Region Breakout'!$B200))</f>
        <v>82.268372192520786</v>
      </c>
      <c r="X200" s="2">
        <f>IF($A200="GCAM",SUMIFS('GCAM By Region By Sector'!X:X,'GCAM By Region By Sector'!$C:$C,$C200,'GCAM By Region By Sector'!$B:$B,$B200)*10^3,SUMIFS('EPS Emissions'!Y:Y,'EPS Emissions'!$D:$D,'BAU Sector &amp; Region Breakout'!$C200,'EPS Emissions'!$C:$C,'BAU Sector &amp; Region Breakout'!$B200))</f>
        <v>81.278506415654476</v>
      </c>
      <c r="Y200" s="2">
        <f>IF($A200="GCAM",SUMIFS('GCAM By Region By Sector'!Y:Y,'GCAM By Region By Sector'!$C:$C,$C200,'GCAM By Region By Sector'!$B:$B,$B200)*10^3,SUMIFS('EPS Emissions'!Z:Z,'EPS Emissions'!$D:$D,'BAU Sector &amp; Region Breakout'!$C200,'EPS Emissions'!$C:$C,'BAU Sector &amp; Region Breakout'!$B200))</f>
        <v>80.137805751319945</v>
      </c>
      <c r="Z200" s="2">
        <f>IF($A200="GCAM",SUMIFS('GCAM By Region By Sector'!Z:Z,'GCAM By Region By Sector'!$C:$C,$C200,'GCAM By Region By Sector'!$B:$B,$B200)*10^3,SUMIFS('EPS Emissions'!AA:AA,'EPS Emissions'!$D:$D,'BAU Sector &amp; Region Breakout'!$C200,'EPS Emissions'!$C:$C,'BAU Sector &amp; Region Breakout'!$B200))</f>
        <v>78.9971050869854</v>
      </c>
      <c r="AA200" s="2">
        <f>IF($A200="GCAM",SUMIFS('GCAM By Region By Sector'!AA:AA,'GCAM By Region By Sector'!$C:$C,$C200,'GCAM By Region By Sector'!$B:$B,$B200)*10^3,SUMIFS('EPS Emissions'!AB:AB,'EPS Emissions'!$D:$D,'BAU Sector &amp; Region Breakout'!$C200,'EPS Emissions'!$C:$C,'BAU Sector &amp; Region Breakout'!$B200))</f>
        <v>77.856404422650883</v>
      </c>
      <c r="AB200" s="2">
        <f>IF($A200="GCAM",SUMIFS('GCAM By Region By Sector'!AB:AB,'GCAM By Region By Sector'!$C:$C,$C200,'GCAM By Region By Sector'!$B:$B,$B200)*10^3,SUMIFS('EPS Emissions'!AC:AC,'EPS Emissions'!$D:$D,'BAU Sector &amp; Region Breakout'!$C200,'EPS Emissions'!$C:$C,'BAU Sector &amp; Region Breakout'!$B200))</f>
        <v>76.715703758316337</v>
      </c>
      <c r="AC200" s="2">
        <f>IF($A200="GCAM",SUMIFS('GCAM By Region By Sector'!AC:AC,'GCAM By Region By Sector'!$C:$C,$C200,'GCAM By Region By Sector'!$B:$B,$B200)*10^3,SUMIFS('EPS Emissions'!AD:AD,'EPS Emissions'!$D:$D,'BAU Sector &amp; Region Breakout'!$C200,'EPS Emissions'!$C:$C,'BAU Sector &amp; Region Breakout'!$B200))</f>
        <v>75.575003093981806</v>
      </c>
      <c r="AD200" s="2">
        <f>IF($A200="GCAM",SUMIFS('GCAM By Region By Sector'!AD:AD,'GCAM By Region By Sector'!$C:$C,$C200,'GCAM By Region By Sector'!$B:$B,$B200)*10^3,SUMIFS('EPS Emissions'!AE:AE,'EPS Emissions'!$D:$D,'BAU Sector &amp; Region Breakout'!$C200,'EPS Emissions'!$C:$C,'BAU Sector &amp; Region Breakout'!$B200))</f>
        <v>74.722471686439761</v>
      </c>
      <c r="AE200" s="2">
        <f>IF($A200="GCAM",SUMIFS('GCAM By Region By Sector'!AE:AE,'GCAM By Region By Sector'!$C:$C,$C200,'GCAM By Region By Sector'!$B:$B,$B200)*10^3,SUMIFS('EPS Emissions'!AF:AF,'EPS Emissions'!$D:$D,'BAU Sector &amp; Region Breakout'!$C200,'EPS Emissions'!$C:$C,'BAU Sector &amp; Region Breakout'!$B200))</f>
        <v>73.86994027889773</v>
      </c>
      <c r="AF200" s="2">
        <f>IF($A200="GCAM",SUMIFS('GCAM By Region By Sector'!AF:AF,'GCAM By Region By Sector'!$C:$C,$C200,'GCAM By Region By Sector'!$B:$B,$B200)*10^3,SUMIFS('EPS Emissions'!AG:AG,'EPS Emissions'!$D:$D,'BAU Sector &amp; Region Breakout'!$C200,'EPS Emissions'!$C:$C,'BAU Sector &amp; Region Breakout'!$B200))</f>
        <v>73.017408871355684</v>
      </c>
      <c r="AG200" s="2">
        <f>IF($A200="GCAM",SUMIFS('GCAM By Region By Sector'!AG:AG,'GCAM By Region By Sector'!$C:$C,$C200,'GCAM By Region By Sector'!$B:$B,$B200)*10^3,SUMIFS('EPS Emissions'!AH:AH,'EPS Emissions'!$D:$D,'BAU Sector &amp; Region Breakout'!$C200,'EPS Emissions'!$C:$C,'BAU Sector &amp; Region Breakout'!$B200))</f>
        <v>72.164877463813653</v>
      </c>
      <c r="AH200" s="2">
        <f>IF($A200="GCAM",SUMIFS('GCAM By Region By Sector'!AH:AH,'GCAM By Region By Sector'!$C:$C,$C200,'GCAM By Region By Sector'!$B:$B,$B200)*10^3,SUMIFS('EPS Emissions'!AI:AI,'EPS Emissions'!$D:$D,'BAU Sector &amp; Region Breakout'!$C200,'EPS Emissions'!$C:$C,'BAU Sector &amp; Region Breakout'!$B200))</f>
        <v>71.312346056271608</v>
      </c>
    </row>
    <row r="201" spans="1:34" x14ac:dyDescent="0.35">
      <c r="A201" t="str">
        <f>VLOOKUP(B201,'BAU Global Total'!A$3:C$34,3,FALSE)</f>
        <v>GCAM</v>
      </c>
      <c r="B201" t="s">
        <v>36</v>
      </c>
      <c r="C201" t="s">
        <v>65</v>
      </c>
      <c r="D201" s="2">
        <f>IF($A201="GCAM",SUMIFS('GCAM By Region By Sector'!D:D,'GCAM By Region By Sector'!$C:$C,$C201,'GCAM By Region By Sector'!$B:$B,$B201)*10^3,SUMIFS('EPS Emissions'!E:E,'EPS Emissions'!$D:$D,'BAU Sector &amp; Region Breakout'!$C201,'EPS Emissions'!$C:$C,'BAU Sector &amp; Region Breakout'!$B201))</f>
        <v>64.999201449173995</v>
      </c>
      <c r="E201" s="2">
        <f>IF($A201="GCAM",SUMIFS('GCAM By Region By Sector'!E:E,'GCAM By Region By Sector'!$C:$C,$C201,'GCAM By Region By Sector'!$B:$B,$B201)*10^3,SUMIFS('EPS Emissions'!F:F,'EPS Emissions'!$D:$D,'BAU Sector &amp; Region Breakout'!$C201,'EPS Emissions'!$C:$C,'BAU Sector &amp; Region Breakout'!$B201))</f>
        <v>65.026370456609698</v>
      </c>
      <c r="F201" s="2">
        <f>IF($A201="GCAM",SUMIFS('GCAM By Region By Sector'!F:F,'GCAM By Region By Sector'!$C:$C,$C201,'GCAM By Region By Sector'!$B:$B,$B201)*10^3,SUMIFS('EPS Emissions'!G:G,'EPS Emissions'!$D:$D,'BAU Sector &amp; Region Breakout'!$C201,'EPS Emissions'!$C:$C,'BAU Sector &amp; Region Breakout'!$B201))</f>
        <v>65.053539464045386</v>
      </c>
      <c r="G201" s="2">
        <f>IF($A201="GCAM",SUMIFS('GCAM By Region By Sector'!G:G,'GCAM By Region By Sector'!$C:$C,$C201,'GCAM By Region By Sector'!$B:$B,$B201)*10^3,SUMIFS('EPS Emissions'!H:H,'EPS Emissions'!$D:$D,'BAU Sector &amp; Region Breakout'!$C201,'EPS Emissions'!$C:$C,'BAU Sector &amp; Region Breakout'!$B201))</f>
        <v>65.080708471481074</v>
      </c>
      <c r="H201" s="2">
        <f>IF($A201="GCAM",SUMIFS('GCAM By Region By Sector'!H:H,'GCAM By Region By Sector'!$C:$C,$C201,'GCAM By Region By Sector'!$B:$B,$B201)*10^3,SUMIFS('EPS Emissions'!I:I,'EPS Emissions'!$D:$D,'BAU Sector &amp; Region Breakout'!$C201,'EPS Emissions'!$C:$C,'BAU Sector &amp; Region Breakout'!$B201))</f>
        <v>65.107877478916777</v>
      </c>
      <c r="I201" s="2">
        <f>IF($A201="GCAM",SUMIFS('GCAM By Region By Sector'!I:I,'GCAM By Region By Sector'!$C:$C,$C201,'GCAM By Region By Sector'!$B:$B,$B201)*10^3,SUMIFS('EPS Emissions'!J:J,'EPS Emissions'!$D:$D,'BAU Sector &amp; Region Breakout'!$C201,'EPS Emissions'!$C:$C,'BAU Sector &amp; Region Breakout'!$B201))</f>
        <v>65.135046486352479</v>
      </c>
      <c r="J201" s="2">
        <f>IF($A201="GCAM",SUMIFS('GCAM By Region By Sector'!J:J,'GCAM By Region By Sector'!$C:$C,$C201,'GCAM By Region By Sector'!$B:$B,$B201)*10^3,SUMIFS('EPS Emissions'!K:K,'EPS Emissions'!$D:$D,'BAU Sector &amp; Region Breakout'!$C201,'EPS Emissions'!$C:$C,'BAU Sector &amp; Region Breakout'!$B201))</f>
        <v>64.822404816255073</v>
      </c>
      <c r="K201" s="2">
        <f>IF($A201="GCAM",SUMIFS('GCAM By Region By Sector'!K:K,'GCAM By Region By Sector'!$C:$C,$C201,'GCAM By Region By Sector'!$B:$B,$B201)*10^3,SUMIFS('EPS Emissions'!L:L,'EPS Emissions'!$D:$D,'BAU Sector &amp; Region Breakout'!$C201,'EPS Emissions'!$C:$C,'BAU Sector &amp; Region Breakout'!$B201))</f>
        <v>64.509763146157681</v>
      </c>
      <c r="L201" s="2">
        <f>IF($A201="GCAM",SUMIFS('GCAM By Region By Sector'!L:L,'GCAM By Region By Sector'!$C:$C,$C201,'GCAM By Region By Sector'!$B:$B,$B201)*10^3,SUMIFS('EPS Emissions'!M:M,'EPS Emissions'!$D:$D,'BAU Sector &amp; Region Breakout'!$C201,'EPS Emissions'!$C:$C,'BAU Sector &amp; Region Breakout'!$B201))</f>
        <v>64.197121476060289</v>
      </c>
      <c r="M201" s="2">
        <f>IF($A201="GCAM",SUMIFS('GCAM By Region By Sector'!M:M,'GCAM By Region By Sector'!$C:$C,$C201,'GCAM By Region By Sector'!$B:$B,$B201)*10^3,SUMIFS('EPS Emissions'!N:N,'EPS Emissions'!$D:$D,'BAU Sector &amp; Region Breakout'!$C201,'EPS Emissions'!$C:$C,'BAU Sector &amp; Region Breakout'!$B201))</f>
        <v>63.88447980596289</v>
      </c>
      <c r="N201" s="2">
        <f>IF($A201="GCAM",SUMIFS('GCAM By Region By Sector'!N:N,'GCAM By Region By Sector'!$C:$C,$C201,'GCAM By Region By Sector'!$B:$B,$B201)*10^3,SUMIFS('EPS Emissions'!O:O,'EPS Emissions'!$D:$D,'BAU Sector &amp; Region Breakout'!$C201,'EPS Emissions'!$C:$C,'BAU Sector &amp; Region Breakout'!$B201))</f>
        <v>63.571838135865491</v>
      </c>
      <c r="O201" s="2">
        <f>IF($A201="GCAM",SUMIFS('GCAM By Region By Sector'!O:O,'GCAM By Region By Sector'!$C:$C,$C201,'GCAM By Region By Sector'!$B:$B,$B201)*10^3,SUMIFS('EPS Emissions'!P:P,'EPS Emissions'!$D:$D,'BAU Sector &amp; Region Breakout'!$C201,'EPS Emissions'!$C:$C,'BAU Sector &amp; Region Breakout'!$B201))</f>
        <v>62.912891958826393</v>
      </c>
      <c r="P201" s="2">
        <f>IF($A201="GCAM",SUMIFS('GCAM By Region By Sector'!P:P,'GCAM By Region By Sector'!$C:$C,$C201,'GCAM By Region By Sector'!$B:$B,$B201)*10^3,SUMIFS('EPS Emissions'!Q:Q,'EPS Emissions'!$D:$D,'BAU Sector &amp; Region Breakout'!$C201,'EPS Emissions'!$C:$C,'BAU Sector &amp; Region Breakout'!$B201))</f>
        <v>62.25394578178728</v>
      </c>
      <c r="Q201" s="2">
        <f>IF($A201="GCAM",SUMIFS('GCAM By Region By Sector'!Q:Q,'GCAM By Region By Sector'!$C:$C,$C201,'GCAM By Region By Sector'!$B:$B,$B201)*10^3,SUMIFS('EPS Emissions'!R:R,'EPS Emissions'!$D:$D,'BAU Sector &amp; Region Breakout'!$C201,'EPS Emissions'!$C:$C,'BAU Sector &amp; Region Breakout'!$B201))</f>
        <v>61.594999604748182</v>
      </c>
      <c r="R201" s="2">
        <f>IF($A201="GCAM",SUMIFS('GCAM By Region By Sector'!R:R,'GCAM By Region By Sector'!$C:$C,$C201,'GCAM By Region By Sector'!$B:$B,$B201)*10^3,SUMIFS('EPS Emissions'!S:S,'EPS Emissions'!$D:$D,'BAU Sector &amp; Region Breakout'!$C201,'EPS Emissions'!$C:$C,'BAU Sector &amp; Region Breakout'!$B201))</f>
        <v>60.936053427709076</v>
      </c>
      <c r="S201" s="2">
        <f>IF($A201="GCAM",SUMIFS('GCAM By Region By Sector'!S:S,'GCAM By Region By Sector'!$C:$C,$C201,'GCAM By Region By Sector'!$B:$B,$B201)*10^3,SUMIFS('EPS Emissions'!T:T,'EPS Emissions'!$D:$D,'BAU Sector &amp; Region Breakout'!$C201,'EPS Emissions'!$C:$C,'BAU Sector &amp; Region Breakout'!$B201))</f>
        <v>60.277107250669964</v>
      </c>
      <c r="T201" s="2">
        <f>IF($A201="GCAM",SUMIFS('GCAM By Region By Sector'!T:T,'GCAM By Region By Sector'!$C:$C,$C201,'GCAM By Region By Sector'!$B:$B,$B201)*10^3,SUMIFS('EPS Emissions'!U:U,'EPS Emissions'!$D:$D,'BAU Sector &amp; Region Breakout'!$C201,'EPS Emissions'!$C:$C,'BAU Sector &amp; Region Breakout'!$B201))</f>
        <v>59.455280890366872</v>
      </c>
      <c r="U201" s="2">
        <f>IF($A201="GCAM",SUMIFS('GCAM By Region By Sector'!U:U,'GCAM By Region By Sector'!$C:$C,$C201,'GCAM By Region By Sector'!$B:$B,$B201)*10^3,SUMIFS('EPS Emissions'!V:V,'EPS Emissions'!$D:$D,'BAU Sector &amp; Region Breakout'!$C201,'EPS Emissions'!$C:$C,'BAU Sector &amp; Region Breakout'!$B201))</f>
        <v>58.633454530063766</v>
      </c>
      <c r="V201" s="2">
        <f>IF($A201="GCAM",SUMIFS('GCAM By Region By Sector'!V:V,'GCAM By Region By Sector'!$C:$C,$C201,'GCAM By Region By Sector'!$B:$B,$B201)*10^3,SUMIFS('EPS Emissions'!W:W,'EPS Emissions'!$D:$D,'BAU Sector &amp; Region Breakout'!$C201,'EPS Emissions'!$C:$C,'BAU Sector &amp; Region Breakout'!$B201))</f>
        <v>57.811628169760667</v>
      </c>
      <c r="W201" s="2">
        <f>IF($A201="GCAM",SUMIFS('GCAM By Region By Sector'!W:W,'GCAM By Region By Sector'!$C:$C,$C201,'GCAM By Region By Sector'!$B:$B,$B201)*10^3,SUMIFS('EPS Emissions'!X:X,'EPS Emissions'!$D:$D,'BAU Sector &amp; Region Breakout'!$C201,'EPS Emissions'!$C:$C,'BAU Sector &amp; Region Breakout'!$B201))</f>
        <v>56.98980180945756</v>
      </c>
      <c r="X201" s="2">
        <f>IF($A201="GCAM",SUMIFS('GCAM By Region By Sector'!X:X,'GCAM By Region By Sector'!$C:$C,$C201,'GCAM By Region By Sector'!$B:$B,$B201)*10^3,SUMIFS('EPS Emissions'!Y:Y,'EPS Emissions'!$D:$D,'BAU Sector &amp; Region Breakout'!$C201,'EPS Emissions'!$C:$C,'BAU Sector &amp; Region Breakout'!$B201))</f>
        <v>56.167975449154468</v>
      </c>
      <c r="Y201" s="2">
        <f>IF($A201="GCAM",SUMIFS('GCAM By Region By Sector'!Y:Y,'GCAM By Region By Sector'!$C:$C,$C201,'GCAM By Region By Sector'!$B:$B,$B201)*10^3,SUMIFS('EPS Emissions'!Z:Z,'EPS Emissions'!$D:$D,'BAU Sector &amp; Region Breakout'!$C201,'EPS Emissions'!$C:$C,'BAU Sector &amp; Region Breakout'!$B201))</f>
        <v>55.371953729172752</v>
      </c>
      <c r="Z201" s="2">
        <f>IF($A201="GCAM",SUMIFS('GCAM By Region By Sector'!Z:Z,'GCAM By Region By Sector'!$C:$C,$C201,'GCAM By Region By Sector'!$B:$B,$B201)*10^3,SUMIFS('EPS Emissions'!AA:AA,'EPS Emissions'!$D:$D,'BAU Sector &amp; Region Breakout'!$C201,'EPS Emissions'!$C:$C,'BAU Sector &amp; Region Breakout'!$B201))</f>
        <v>54.575932009191035</v>
      </c>
      <c r="AA201" s="2">
        <f>IF($A201="GCAM",SUMIFS('GCAM By Region By Sector'!AA:AA,'GCAM By Region By Sector'!$C:$C,$C201,'GCAM By Region By Sector'!$B:$B,$B201)*10^3,SUMIFS('EPS Emissions'!AB:AB,'EPS Emissions'!$D:$D,'BAU Sector &amp; Region Breakout'!$C201,'EPS Emissions'!$C:$C,'BAU Sector &amp; Region Breakout'!$B201))</f>
        <v>53.779910289209333</v>
      </c>
      <c r="AB201" s="2">
        <f>IF($A201="GCAM",SUMIFS('GCAM By Region By Sector'!AB:AB,'GCAM By Region By Sector'!$C:$C,$C201,'GCAM By Region By Sector'!$B:$B,$B201)*10^3,SUMIFS('EPS Emissions'!AC:AC,'EPS Emissions'!$D:$D,'BAU Sector &amp; Region Breakout'!$C201,'EPS Emissions'!$C:$C,'BAU Sector &amp; Region Breakout'!$B201))</f>
        <v>52.983888569227616</v>
      </c>
      <c r="AC201" s="2">
        <f>IF($A201="GCAM",SUMIFS('GCAM By Region By Sector'!AC:AC,'GCAM By Region By Sector'!$C:$C,$C201,'GCAM By Region By Sector'!$B:$B,$B201)*10^3,SUMIFS('EPS Emissions'!AD:AD,'EPS Emissions'!$D:$D,'BAU Sector &amp; Region Breakout'!$C201,'EPS Emissions'!$C:$C,'BAU Sector &amp; Region Breakout'!$B201))</f>
        <v>52.1878668492459</v>
      </c>
      <c r="AD201" s="2">
        <f>IF($A201="GCAM",SUMIFS('GCAM By Region By Sector'!AD:AD,'GCAM By Region By Sector'!$C:$C,$C201,'GCAM By Region By Sector'!$B:$B,$B201)*10^3,SUMIFS('EPS Emissions'!AE:AE,'EPS Emissions'!$D:$D,'BAU Sector &amp; Region Breakout'!$C201,'EPS Emissions'!$C:$C,'BAU Sector &amp; Region Breakout'!$B201))</f>
        <v>51.667018024319809</v>
      </c>
      <c r="AE201" s="2">
        <f>IF($A201="GCAM",SUMIFS('GCAM By Region By Sector'!AE:AE,'GCAM By Region By Sector'!$C:$C,$C201,'GCAM By Region By Sector'!$B:$B,$B201)*10^3,SUMIFS('EPS Emissions'!AF:AF,'EPS Emissions'!$D:$D,'BAU Sector &amp; Region Breakout'!$C201,'EPS Emissions'!$C:$C,'BAU Sector &amp; Region Breakout'!$B201))</f>
        <v>51.146169199393725</v>
      </c>
      <c r="AF201" s="2">
        <f>IF($A201="GCAM",SUMIFS('GCAM By Region By Sector'!AF:AF,'GCAM By Region By Sector'!$C:$C,$C201,'GCAM By Region By Sector'!$B:$B,$B201)*10^3,SUMIFS('EPS Emissions'!AG:AG,'EPS Emissions'!$D:$D,'BAU Sector &amp; Region Breakout'!$C201,'EPS Emissions'!$C:$C,'BAU Sector &amp; Region Breakout'!$B201))</f>
        <v>50.625320374467641</v>
      </c>
      <c r="AG201" s="2">
        <f>IF($A201="GCAM",SUMIFS('GCAM By Region By Sector'!AG:AG,'GCAM By Region By Sector'!$C:$C,$C201,'GCAM By Region By Sector'!$B:$B,$B201)*10^3,SUMIFS('EPS Emissions'!AH:AH,'EPS Emissions'!$D:$D,'BAU Sector &amp; Region Breakout'!$C201,'EPS Emissions'!$C:$C,'BAU Sector &amp; Region Breakout'!$B201))</f>
        <v>50.10447154954155</v>
      </c>
      <c r="AH201" s="2">
        <f>IF($A201="GCAM",SUMIFS('GCAM By Region By Sector'!AH:AH,'GCAM By Region By Sector'!$C:$C,$C201,'GCAM By Region By Sector'!$B:$B,$B201)*10^3,SUMIFS('EPS Emissions'!AI:AI,'EPS Emissions'!$D:$D,'BAU Sector &amp; Region Breakout'!$C201,'EPS Emissions'!$C:$C,'BAU Sector &amp; Region Breakout'!$B201))</f>
        <v>49.583622724615459</v>
      </c>
    </row>
    <row r="202" spans="1:34" x14ac:dyDescent="0.35">
      <c r="A202" t="str">
        <f>VLOOKUP(B202,'BAU Global Total'!A$3:C$34,3,FALSE)</f>
        <v>GCAM</v>
      </c>
      <c r="B202" t="s">
        <v>36</v>
      </c>
      <c r="C202" t="s">
        <v>66</v>
      </c>
      <c r="D202" s="2">
        <f>IF($A202="GCAM",SUMIFS('GCAM By Region By Sector'!D:D,'GCAM By Region By Sector'!$C:$C,$C202,'GCAM By Region By Sector'!$B:$B,$B202)*10^3,SUMIFS('EPS Emissions'!E:E,'EPS Emissions'!$D:$D,'BAU Sector &amp; Region Breakout'!$C202,'EPS Emissions'!$C:$C,'BAU Sector &amp; Region Breakout'!$B202))</f>
        <v>16.608579219999999</v>
      </c>
      <c r="E202" s="2">
        <f>IF($A202="GCAM",SUMIFS('GCAM By Region By Sector'!E:E,'GCAM By Region By Sector'!$C:$C,$C202,'GCAM By Region By Sector'!$B:$B,$B202)*10^3,SUMIFS('EPS Emissions'!F:F,'EPS Emissions'!$D:$D,'BAU Sector &amp; Region Breakout'!$C202,'EPS Emissions'!$C:$C,'BAU Sector &amp; Region Breakout'!$B202))</f>
        <v>16.312645409000002</v>
      </c>
      <c r="F202" s="2">
        <f>IF($A202="GCAM",SUMIFS('GCAM By Region By Sector'!F:F,'GCAM By Region By Sector'!$C:$C,$C202,'GCAM By Region By Sector'!$B:$B,$B202)*10^3,SUMIFS('EPS Emissions'!G:G,'EPS Emissions'!$D:$D,'BAU Sector &amp; Region Breakout'!$C202,'EPS Emissions'!$C:$C,'BAU Sector &amp; Region Breakout'!$B202))</f>
        <v>16.016711598000001</v>
      </c>
      <c r="G202" s="2">
        <f>IF($A202="GCAM",SUMIFS('GCAM By Region By Sector'!G:G,'GCAM By Region By Sector'!$C:$C,$C202,'GCAM By Region By Sector'!$B:$B,$B202)*10^3,SUMIFS('EPS Emissions'!H:H,'EPS Emissions'!$D:$D,'BAU Sector &amp; Region Breakout'!$C202,'EPS Emissions'!$C:$C,'BAU Sector &amp; Region Breakout'!$B202))</f>
        <v>15.720777786999998</v>
      </c>
      <c r="H202" s="2">
        <f>IF($A202="GCAM",SUMIFS('GCAM By Region By Sector'!H:H,'GCAM By Region By Sector'!$C:$C,$C202,'GCAM By Region By Sector'!$B:$B,$B202)*10^3,SUMIFS('EPS Emissions'!I:I,'EPS Emissions'!$D:$D,'BAU Sector &amp; Region Breakout'!$C202,'EPS Emissions'!$C:$C,'BAU Sector &amp; Region Breakout'!$B202))</f>
        <v>15.424843976</v>
      </c>
      <c r="I202" s="2">
        <f>IF($A202="GCAM",SUMIFS('GCAM By Region By Sector'!I:I,'GCAM By Region By Sector'!$C:$C,$C202,'GCAM By Region By Sector'!$B:$B,$B202)*10^3,SUMIFS('EPS Emissions'!J:J,'EPS Emissions'!$D:$D,'BAU Sector &amp; Region Breakout'!$C202,'EPS Emissions'!$C:$C,'BAU Sector &amp; Region Breakout'!$B202))</f>
        <v>15.128910165000001</v>
      </c>
      <c r="J202" s="2">
        <f>IF($A202="GCAM",SUMIFS('GCAM By Region By Sector'!J:J,'GCAM By Region By Sector'!$C:$C,$C202,'GCAM By Region By Sector'!$B:$B,$B202)*10^3,SUMIFS('EPS Emissions'!K:K,'EPS Emissions'!$D:$D,'BAU Sector &amp; Region Breakout'!$C202,'EPS Emissions'!$C:$C,'BAU Sector &amp; Region Breakout'!$B202))</f>
        <v>14.887013602</v>
      </c>
      <c r="K202" s="2">
        <f>IF($A202="GCAM",SUMIFS('GCAM By Region By Sector'!K:K,'GCAM By Region By Sector'!$C:$C,$C202,'GCAM By Region By Sector'!$B:$B,$B202)*10^3,SUMIFS('EPS Emissions'!L:L,'EPS Emissions'!$D:$D,'BAU Sector &amp; Region Breakout'!$C202,'EPS Emissions'!$C:$C,'BAU Sector &amp; Region Breakout'!$B202))</f>
        <v>14.645117039000001</v>
      </c>
      <c r="L202" s="2">
        <f>IF($A202="GCAM",SUMIFS('GCAM By Region By Sector'!L:L,'GCAM By Region By Sector'!$C:$C,$C202,'GCAM By Region By Sector'!$B:$B,$B202)*10^3,SUMIFS('EPS Emissions'!M:M,'EPS Emissions'!$D:$D,'BAU Sector &amp; Region Breakout'!$C202,'EPS Emissions'!$C:$C,'BAU Sector &amp; Region Breakout'!$B202))</f>
        <v>14.403220476</v>
      </c>
      <c r="M202" s="2">
        <f>IF($A202="GCAM",SUMIFS('GCAM By Region By Sector'!M:M,'GCAM By Region By Sector'!$C:$C,$C202,'GCAM By Region By Sector'!$B:$B,$B202)*10^3,SUMIFS('EPS Emissions'!N:N,'EPS Emissions'!$D:$D,'BAU Sector &amp; Region Breakout'!$C202,'EPS Emissions'!$C:$C,'BAU Sector &amp; Region Breakout'!$B202))</f>
        <v>14.161323913</v>
      </c>
      <c r="N202" s="2">
        <f>IF($A202="GCAM",SUMIFS('GCAM By Region By Sector'!N:N,'GCAM By Region By Sector'!$C:$C,$C202,'GCAM By Region By Sector'!$B:$B,$B202)*10^3,SUMIFS('EPS Emissions'!O:O,'EPS Emissions'!$D:$D,'BAU Sector &amp; Region Breakout'!$C202,'EPS Emissions'!$C:$C,'BAU Sector &amp; Region Breakout'!$B202))</f>
        <v>13.919427349999999</v>
      </c>
      <c r="O202" s="2">
        <f>IF($A202="GCAM",SUMIFS('GCAM By Region By Sector'!O:O,'GCAM By Region By Sector'!$C:$C,$C202,'GCAM By Region By Sector'!$B:$B,$B202)*10^3,SUMIFS('EPS Emissions'!P:P,'EPS Emissions'!$D:$D,'BAU Sector &amp; Region Breakout'!$C202,'EPS Emissions'!$C:$C,'BAU Sector &amp; Region Breakout'!$B202))</f>
        <v>13.739268600999999</v>
      </c>
      <c r="P202" s="2">
        <f>IF($A202="GCAM",SUMIFS('GCAM By Region By Sector'!P:P,'GCAM By Region By Sector'!$C:$C,$C202,'GCAM By Region By Sector'!$B:$B,$B202)*10^3,SUMIFS('EPS Emissions'!Q:Q,'EPS Emissions'!$D:$D,'BAU Sector &amp; Region Breakout'!$C202,'EPS Emissions'!$C:$C,'BAU Sector &amp; Region Breakout'!$B202))</f>
        <v>13.559109852000001</v>
      </c>
      <c r="Q202" s="2">
        <f>IF($A202="GCAM",SUMIFS('GCAM By Region By Sector'!Q:Q,'GCAM By Region By Sector'!$C:$C,$C202,'GCAM By Region By Sector'!$B:$B,$B202)*10^3,SUMIFS('EPS Emissions'!R:R,'EPS Emissions'!$D:$D,'BAU Sector &amp; Region Breakout'!$C202,'EPS Emissions'!$C:$C,'BAU Sector &amp; Region Breakout'!$B202))</f>
        <v>13.378951102999999</v>
      </c>
      <c r="R202" s="2">
        <f>IF($A202="GCAM",SUMIFS('GCAM By Region By Sector'!R:R,'GCAM By Region By Sector'!$C:$C,$C202,'GCAM By Region By Sector'!$B:$B,$B202)*10^3,SUMIFS('EPS Emissions'!S:S,'EPS Emissions'!$D:$D,'BAU Sector &amp; Region Breakout'!$C202,'EPS Emissions'!$C:$C,'BAU Sector &amp; Region Breakout'!$B202))</f>
        <v>13.198792354</v>
      </c>
      <c r="S202" s="2">
        <f>IF($A202="GCAM",SUMIFS('GCAM By Region By Sector'!S:S,'GCAM By Region By Sector'!$C:$C,$C202,'GCAM By Region By Sector'!$B:$B,$B202)*10^3,SUMIFS('EPS Emissions'!T:T,'EPS Emissions'!$D:$D,'BAU Sector &amp; Region Breakout'!$C202,'EPS Emissions'!$C:$C,'BAU Sector &amp; Region Breakout'!$B202))</f>
        <v>13.018633605</v>
      </c>
      <c r="T202" s="2">
        <f>IF($A202="GCAM",SUMIFS('GCAM By Region By Sector'!T:T,'GCAM By Region By Sector'!$C:$C,$C202,'GCAM By Region By Sector'!$B:$B,$B202)*10^3,SUMIFS('EPS Emissions'!U:U,'EPS Emissions'!$D:$D,'BAU Sector &amp; Region Breakout'!$C202,'EPS Emissions'!$C:$C,'BAU Sector &amp; Region Breakout'!$B202))</f>
        <v>12.996243489999999</v>
      </c>
      <c r="U202" s="2">
        <f>IF($A202="GCAM",SUMIFS('GCAM By Region By Sector'!U:U,'GCAM By Region By Sector'!$C:$C,$C202,'GCAM By Region By Sector'!$B:$B,$B202)*10^3,SUMIFS('EPS Emissions'!V:V,'EPS Emissions'!$D:$D,'BAU Sector &amp; Region Breakout'!$C202,'EPS Emissions'!$C:$C,'BAU Sector &amp; Region Breakout'!$B202))</f>
        <v>12.973853375000001</v>
      </c>
      <c r="V202" s="2">
        <f>IF($A202="GCAM",SUMIFS('GCAM By Region By Sector'!V:V,'GCAM By Region By Sector'!$C:$C,$C202,'GCAM By Region By Sector'!$B:$B,$B202)*10^3,SUMIFS('EPS Emissions'!W:W,'EPS Emissions'!$D:$D,'BAU Sector &amp; Region Breakout'!$C202,'EPS Emissions'!$C:$C,'BAU Sector &amp; Region Breakout'!$B202))</f>
        <v>12.951463260000001</v>
      </c>
      <c r="W202" s="2">
        <f>IF($A202="GCAM",SUMIFS('GCAM By Region By Sector'!W:W,'GCAM By Region By Sector'!$C:$C,$C202,'GCAM By Region By Sector'!$B:$B,$B202)*10^3,SUMIFS('EPS Emissions'!X:X,'EPS Emissions'!$D:$D,'BAU Sector &amp; Region Breakout'!$C202,'EPS Emissions'!$C:$C,'BAU Sector &amp; Region Breakout'!$B202))</f>
        <v>12.929073145</v>
      </c>
      <c r="X202" s="2">
        <f>IF($A202="GCAM",SUMIFS('GCAM By Region By Sector'!X:X,'GCAM By Region By Sector'!$C:$C,$C202,'GCAM By Region By Sector'!$B:$B,$B202)*10^3,SUMIFS('EPS Emissions'!Y:Y,'EPS Emissions'!$D:$D,'BAU Sector &amp; Region Breakout'!$C202,'EPS Emissions'!$C:$C,'BAU Sector &amp; Region Breakout'!$B202))</f>
        <v>12.906683030000002</v>
      </c>
      <c r="Y202" s="2">
        <f>IF($A202="GCAM",SUMIFS('GCAM By Region By Sector'!Y:Y,'GCAM By Region By Sector'!$C:$C,$C202,'GCAM By Region By Sector'!$B:$B,$B202)*10^3,SUMIFS('EPS Emissions'!Z:Z,'EPS Emissions'!$D:$D,'BAU Sector &amp; Region Breakout'!$C202,'EPS Emissions'!$C:$C,'BAU Sector &amp; Region Breakout'!$B202))</f>
        <v>12.875280449000002</v>
      </c>
      <c r="Z202" s="2">
        <f>IF($A202="GCAM",SUMIFS('GCAM By Region By Sector'!Z:Z,'GCAM By Region By Sector'!$C:$C,$C202,'GCAM By Region By Sector'!$B:$B,$B202)*10^3,SUMIFS('EPS Emissions'!AA:AA,'EPS Emissions'!$D:$D,'BAU Sector &amp; Region Breakout'!$C202,'EPS Emissions'!$C:$C,'BAU Sector &amp; Region Breakout'!$B202))</f>
        <v>12.843877868000002</v>
      </c>
      <c r="AA202" s="2">
        <f>IF($A202="GCAM",SUMIFS('GCAM By Region By Sector'!AA:AA,'GCAM By Region By Sector'!$C:$C,$C202,'GCAM By Region By Sector'!$B:$B,$B202)*10^3,SUMIFS('EPS Emissions'!AB:AB,'EPS Emissions'!$D:$D,'BAU Sector &amp; Region Breakout'!$C202,'EPS Emissions'!$C:$C,'BAU Sector &amp; Region Breakout'!$B202))</f>
        <v>12.812475287</v>
      </c>
      <c r="AB202" s="2">
        <f>IF($A202="GCAM",SUMIFS('GCAM By Region By Sector'!AB:AB,'GCAM By Region By Sector'!$C:$C,$C202,'GCAM By Region By Sector'!$B:$B,$B202)*10^3,SUMIFS('EPS Emissions'!AC:AC,'EPS Emissions'!$D:$D,'BAU Sector &amp; Region Breakout'!$C202,'EPS Emissions'!$C:$C,'BAU Sector &amp; Region Breakout'!$B202))</f>
        <v>12.781072706000002</v>
      </c>
      <c r="AC202" s="2">
        <f>IF($A202="GCAM",SUMIFS('GCAM By Region By Sector'!AC:AC,'GCAM By Region By Sector'!$C:$C,$C202,'GCAM By Region By Sector'!$B:$B,$B202)*10^3,SUMIFS('EPS Emissions'!AD:AD,'EPS Emissions'!$D:$D,'BAU Sector &amp; Region Breakout'!$C202,'EPS Emissions'!$C:$C,'BAU Sector &amp; Region Breakout'!$B202))</f>
        <v>12.749670125000002</v>
      </c>
      <c r="AD202" s="2">
        <f>IF($A202="GCAM",SUMIFS('GCAM By Region By Sector'!AD:AD,'GCAM By Region By Sector'!$C:$C,$C202,'GCAM By Region By Sector'!$B:$B,$B202)*10^3,SUMIFS('EPS Emissions'!AE:AE,'EPS Emissions'!$D:$D,'BAU Sector &amp; Region Breakout'!$C202,'EPS Emissions'!$C:$C,'BAU Sector &amp; Region Breakout'!$B202))</f>
        <v>12.712694175000001</v>
      </c>
      <c r="AE202" s="2">
        <f>IF($A202="GCAM",SUMIFS('GCAM By Region By Sector'!AE:AE,'GCAM By Region By Sector'!$C:$C,$C202,'GCAM By Region By Sector'!$B:$B,$B202)*10^3,SUMIFS('EPS Emissions'!AF:AF,'EPS Emissions'!$D:$D,'BAU Sector &amp; Region Breakout'!$C202,'EPS Emissions'!$C:$C,'BAU Sector &amp; Region Breakout'!$B202))</f>
        <v>12.675718225000001</v>
      </c>
      <c r="AF202" s="2">
        <f>IF($A202="GCAM",SUMIFS('GCAM By Region By Sector'!AF:AF,'GCAM By Region By Sector'!$C:$C,$C202,'GCAM By Region By Sector'!$B:$B,$B202)*10^3,SUMIFS('EPS Emissions'!AG:AG,'EPS Emissions'!$D:$D,'BAU Sector &amp; Region Breakout'!$C202,'EPS Emissions'!$C:$C,'BAU Sector &amp; Region Breakout'!$B202))</f>
        <v>12.638742275000002</v>
      </c>
      <c r="AG202" s="2">
        <f>IF($A202="GCAM",SUMIFS('GCAM By Region By Sector'!AG:AG,'GCAM By Region By Sector'!$C:$C,$C202,'GCAM By Region By Sector'!$B:$B,$B202)*10^3,SUMIFS('EPS Emissions'!AH:AH,'EPS Emissions'!$D:$D,'BAU Sector &amp; Region Breakout'!$C202,'EPS Emissions'!$C:$C,'BAU Sector &amp; Region Breakout'!$B202))</f>
        <v>12.601766325000002</v>
      </c>
      <c r="AH202" s="2">
        <f>IF($A202="GCAM",SUMIFS('GCAM By Region By Sector'!AH:AH,'GCAM By Region By Sector'!$C:$C,$C202,'GCAM By Region By Sector'!$B:$B,$B202)*10^3,SUMIFS('EPS Emissions'!AI:AI,'EPS Emissions'!$D:$D,'BAU Sector &amp; Region Breakout'!$C202,'EPS Emissions'!$C:$C,'BAU Sector &amp; Region Breakout'!$B202))</f>
        <v>12.564790375000001</v>
      </c>
    </row>
    <row r="203" spans="1:34" x14ac:dyDescent="0.35">
      <c r="A203" t="str">
        <f>VLOOKUP(B203,'BAU Global Total'!A$3:C$34,3,FALSE)</f>
        <v>GCAM</v>
      </c>
      <c r="B203" t="s">
        <v>36</v>
      </c>
      <c r="C203" t="s">
        <v>67</v>
      </c>
      <c r="D203" s="2">
        <f>IF($A203="GCAM",SUMIFS('GCAM By Region By Sector'!D:D,'GCAM By Region By Sector'!$C:$C,$C203,'GCAM By Region By Sector'!$B:$B,$B203)*10^3,SUMIFS('EPS Emissions'!E:E,'EPS Emissions'!$D:$D,'BAU Sector &amp; Region Breakout'!$C203,'EPS Emissions'!$C:$C,'BAU Sector &amp; Region Breakout'!$B203))</f>
        <v>218.42326818904999</v>
      </c>
      <c r="E203" s="2">
        <f>IF($A203="GCAM",SUMIFS('GCAM By Region By Sector'!E:E,'GCAM By Region By Sector'!$C:$C,$C203,'GCAM By Region By Sector'!$B:$B,$B203)*10^3,SUMIFS('EPS Emissions'!F:F,'EPS Emissions'!$D:$D,'BAU Sector &amp; Region Breakout'!$C203,'EPS Emissions'!$C:$C,'BAU Sector &amp; Region Breakout'!$B203))</f>
        <v>216.06812617972</v>
      </c>
      <c r="F203" s="2">
        <f>IF($A203="GCAM",SUMIFS('GCAM By Region By Sector'!F:F,'GCAM By Region By Sector'!$C:$C,$C203,'GCAM By Region By Sector'!$B:$B,$B203)*10^3,SUMIFS('EPS Emissions'!G:G,'EPS Emissions'!$D:$D,'BAU Sector &amp; Region Breakout'!$C203,'EPS Emissions'!$C:$C,'BAU Sector &amp; Region Breakout'!$B203))</f>
        <v>213.71298417038997</v>
      </c>
      <c r="G203" s="2">
        <f>IF($A203="GCAM",SUMIFS('GCAM By Region By Sector'!G:G,'GCAM By Region By Sector'!$C:$C,$C203,'GCAM By Region By Sector'!$B:$B,$B203)*10^3,SUMIFS('EPS Emissions'!H:H,'EPS Emissions'!$D:$D,'BAU Sector &amp; Region Breakout'!$C203,'EPS Emissions'!$C:$C,'BAU Sector &amp; Region Breakout'!$B203))</f>
        <v>211.35784216105995</v>
      </c>
      <c r="H203" s="2">
        <f>IF($A203="GCAM",SUMIFS('GCAM By Region By Sector'!H:H,'GCAM By Region By Sector'!$C:$C,$C203,'GCAM By Region By Sector'!$B:$B,$B203)*10^3,SUMIFS('EPS Emissions'!I:I,'EPS Emissions'!$D:$D,'BAU Sector &amp; Region Breakout'!$C203,'EPS Emissions'!$C:$C,'BAU Sector &amp; Region Breakout'!$B203))</f>
        <v>209.00270015172995</v>
      </c>
      <c r="I203" s="2">
        <f>IF($A203="GCAM",SUMIFS('GCAM By Region By Sector'!I:I,'GCAM By Region By Sector'!$C:$C,$C203,'GCAM By Region By Sector'!$B:$B,$B203)*10^3,SUMIFS('EPS Emissions'!J:J,'EPS Emissions'!$D:$D,'BAU Sector &amp; Region Breakout'!$C203,'EPS Emissions'!$C:$C,'BAU Sector &amp; Region Breakout'!$B203))</f>
        <v>206.64755814239993</v>
      </c>
      <c r="J203" s="2">
        <f>IF($A203="GCAM",SUMIFS('GCAM By Region By Sector'!J:J,'GCAM By Region By Sector'!$C:$C,$C203,'GCAM By Region By Sector'!$B:$B,$B203)*10^3,SUMIFS('EPS Emissions'!K:K,'EPS Emissions'!$D:$D,'BAU Sector &amp; Region Breakout'!$C203,'EPS Emissions'!$C:$C,'BAU Sector &amp; Region Breakout'!$B203))</f>
        <v>201.41744106833985</v>
      </c>
      <c r="K203" s="2">
        <f>IF($A203="GCAM",SUMIFS('GCAM By Region By Sector'!K:K,'GCAM By Region By Sector'!$C:$C,$C203,'GCAM By Region By Sector'!$B:$B,$B203)*10^3,SUMIFS('EPS Emissions'!L:L,'EPS Emissions'!$D:$D,'BAU Sector &amp; Region Breakout'!$C203,'EPS Emissions'!$C:$C,'BAU Sector &amp; Region Breakout'!$B203))</f>
        <v>196.18732399427981</v>
      </c>
      <c r="L203" s="2">
        <f>IF($A203="GCAM",SUMIFS('GCAM By Region By Sector'!L:L,'GCAM By Region By Sector'!$C:$C,$C203,'GCAM By Region By Sector'!$B:$B,$B203)*10^3,SUMIFS('EPS Emissions'!M:M,'EPS Emissions'!$D:$D,'BAU Sector &amp; Region Breakout'!$C203,'EPS Emissions'!$C:$C,'BAU Sector &amp; Region Breakout'!$B203))</f>
        <v>190.95720692021976</v>
      </c>
      <c r="M203" s="2">
        <f>IF($A203="GCAM",SUMIFS('GCAM By Region By Sector'!M:M,'GCAM By Region By Sector'!$C:$C,$C203,'GCAM By Region By Sector'!$B:$B,$B203)*10^3,SUMIFS('EPS Emissions'!N:N,'EPS Emissions'!$D:$D,'BAU Sector &amp; Region Breakout'!$C203,'EPS Emissions'!$C:$C,'BAU Sector &amp; Region Breakout'!$B203))</f>
        <v>185.72708984615969</v>
      </c>
      <c r="N203" s="2">
        <f>IF($A203="GCAM",SUMIFS('GCAM By Region By Sector'!N:N,'GCAM By Region By Sector'!$C:$C,$C203,'GCAM By Region By Sector'!$B:$B,$B203)*10^3,SUMIFS('EPS Emissions'!O:O,'EPS Emissions'!$D:$D,'BAU Sector &amp; Region Breakout'!$C203,'EPS Emissions'!$C:$C,'BAU Sector &amp; Region Breakout'!$B203))</f>
        <v>180.49697277209961</v>
      </c>
      <c r="O203" s="2">
        <f>IF($A203="GCAM",SUMIFS('GCAM By Region By Sector'!O:O,'GCAM By Region By Sector'!$C:$C,$C203,'GCAM By Region By Sector'!$B:$B,$B203)*10^3,SUMIFS('EPS Emissions'!P:P,'EPS Emissions'!$D:$D,'BAU Sector &amp; Region Breakout'!$C203,'EPS Emissions'!$C:$C,'BAU Sector &amp; Region Breakout'!$B203))</f>
        <v>174.56301253889961</v>
      </c>
      <c r="P203" s="2">
        <f>IF($A203="GCAM",SUMIFS('GCAM By Region By Sector'!P:P,'GCAM By Region By Sector'!$C:$C,$C203,'GCAM By Region By Sector'!$B:$B,$B203)*10^3,SUMIFS('EPS Emissions'!Q:Q,'EPS Emissions'!$D:$D,'BAU Sector &amp; Region Breakout'!$C203,'EPS Emissions'!$C:$C,'BAU Sector &amp; Region Breakout'!$B203))</f>
        <v>168.62905230569962</v>
      </c>
      <c r="Q203" s="2">
        <f>IF($A203="GCAM",SUMIFS('GCAM By Region By Sector'!Q:Q,'GCAM By Region By Sector'!$C:$C,$C203,'GCAM By Region By Sector'!$B:$B,$B203)*10^3,SUMIFS('EPS Emissions'!R:R,'EPS Emissions'!$D:$D,'BAU Sector &amp; Region Breakout'!$C203,'EPS Emissions'!$C:$C,'BAU Sector &amp; Region Breakout'!$B203))</f>
        <v>162.69509207249962</v>
      </c>
      <c r="R203" s="2">
        <f>IF($A203="GCAM",SUMIFS('GCAM By Region By Sector'!R:R,'GCAM By Region By Sector'!$C:$C,$C203,'GCAM By Region By Sector'!$B:$B,$B203)*10^3,SUMIFS('EPS Emissions'!S:S,'EPS Emissions'!$D:$D,'BAU Sector &amp; Region Breakout'!$C203,'EPS Emissions'!$C:$C,'BAU Sector &amp; Region Breakout'!$B203))</f>
        <v>156.76113183929962</v>
      </c>
      <c r="S203" s="2">
        <f>IF($A203="GCAM",SUMIFS('GCAM By Region By Sector'!S:S,'GCAM By Region By Sector'!$C:$C,$C203,'GCAM By Region By Sector'!$B:$B,$B203)*10^3,SUMIFS('EPS Emissions'!T:T,'EPS Emissions'!$D:$D,'BAU Sector &amp; Region Breakout'!$C203,'EPS Emissions'!$C:$C,'BAU Sector &amp; Region Breakout'!$B203))</f>
        <v>150.82717160609963</v>
      </c>
      <c r="T203" s="2">
        <f>IF($A203="GCAM",SUMIFS('GCAM By Region By Sector'!T:T,'GCAM By Region By Sector'!$C:$C,$C203,'GCAM By Region By Sector'!$B:$B,$B203)*10^3,SUMIFS('EPS Emissions'!U:U,'EPS Emissions'!$D:$D,'BAU Sector &amp; Region Breakout'!$C203,'EPS Emissions'!$C:$C,'BAU Sector &amp; Region Breakout'!$B203))</f>
        <v>146.17067094078971</v>
      </c>
      <c r="U203" s="2">
        <f>IF($A203="GCAM",SUMIFS('GCAM By Region By Sector'!U:U,'GCAM By Region By Sector'!$C:$C,$C203,'GCAM By Region By Sector'!$B:$B,$B203)*10^3,SUMIFS('EPS Emissions'!V:V,'EPS Emissions'!$D:$D,'BAU Sector &amp; Region Breakout'!$C203,'EPS Emissions'!$C:$C,'BAU Sector &amp; Region Breakout'!$B203))</f>
        <v>141.51417027547978</v>
      </c>
      <c r="V203" s="2">
        <f>IF($A203="GCAM",SUMIFS('GCAM By Region By Sector'!V:V,'GCAM By Region By Sector'!$C:$C,$C203,'GCAM By Region By Sector'!$B:$B,$B203)*10^3,SUMIFS('EPS Emissions'!W:W,'EPS Emissions'!$D:$D,'BAU Sector &amp; Region Breakout'!$C203,'EPS Emissions'!$C:$C,'BAU Sector &amp; Region Breakout'!$B203))</f>
        <v>136.85766961016984</v>
      </c>
      <c r="W203" s="2">
        <f>IF($A203="GCAM",SUMIFS('GCAM By Region By Sector'!W:W,'GCAM By Region By Sector'!$C:$C,$C203,'GCAM By Region By Sector'!$B:$B,$B203)*10^3,SUMIFS('EPS Emissions'!X:X,'EPS Emissions'!$D:$D,'BAU Sector &amp; Region Breakout'!$C203,'EPS Emissions'!$C:$C,'BAU Sector &amp; Region Breakout'!$B203))</f>
        <v>132.20116894485992</v>
      </c>
      <c r="X203" s="2">
        <f>IF($A203="GCAM",SUMIFS('GCAM By Region By Sector'!X:X,'GCAM By Region By Sector'!$C:$C,$C203,'GCAM By Region By Sector'!$B:$B,$B203)*10^3,SUMIFS('EPS Emissions'!Y:Y,'EPS Emissions'!$D:$D,'BAU Sector &amp; Region Breakout'!$C203,'EPS Emissions'!$C:$C,'BAU Sector &amp; Region Breakout'!$B203))</f>
        <v>127.54466827955</v>
      </c>
      <c r="Y203" s="2">
        <f>IF($A203="GCAM",SUMIFS('GCAM By Region By Sector'!Y:Y,'GCAM By Region By Sector'!$C:$C,$C203,'GCAM By Region By Sector'!$B:$B,$B203)*10^3,SUMIFS('EPS Emissions'!Z:Z,'EPS Emissions'!$D:$D,'BAU Sector &amp; Region Breakout'!$C203,'EPS Emissions'!$C:$C,'BAU Sector &amp; Region Breakout'!$B203))</f>
        <v>124.47613296816999</v>
      </c>
      <c r="Z203" s="2">
        <f>IF($A203="GCAM",SUMIFS('GCAM By Region By Sector'!Z:Z,'GCAM By Region By Sector'!$C:$C,$C203,'GCAM By Region By Sector'!$B:$B,$B203)*10^3,SUMIFS('EPS Emissions'!AA:AA,'EPS Emissions'!$D:$D,'BAU Sector &amp; Region Breakout'!$C203,'EPS Emissions'!$C:$C,'BAU Sector &amp; Region Breakout'!$B203))</f>
        <v>121.40759765678999</v>
      </c>
      <c r="AA203" s="2">
        <f>IF($A203="GCAM",SUMIFS('GCAM By Region By Sector'!AA:AA,'GCAM By Region By Sector'!$C:$C,$C203,'GCAM By Region By Sector'!$B:$B,$B203)*10^3,SUMIFS('EPS Emissions'!AB:AB,'EPS Emissions'!$D:$D,'BAU Sector &amp; Region Breakout'!$C203,'EPS Emissions'!$C:$C,'BAU Sector &amp; Region Breakout'!$B203))</f>
        <v>118.33906234540997</v>
      </c>
      <c r="AB203" s="2">
        <f>IF($A203="GCAM",SUMIFS('GCAM By Region By Sector'!AB:AB,'GCAM By Region By Sector'!$C:$C,$C203,'GCAM By Region By Sector'!$B:$B,$B203)*10^3,SUMIFS('EPS Emissions'!AC:AC,'EPS Emissions'!$D:$D,'BAU Sector &amp; Region Breakout'!$C203,'EPS Emissions'!$C:$C,'BAU Sector &amp; Region Breakout'!$B203))</f>
        <v>115.27052703402997</v>
      </c>
      <c r="AC203" s="2">
        <f>IF($A203="GCAM",SUMIFS('GCAM By Region By Sector'!AC:AC,'GCAM By Region By Sector'!$C:$C,$C203,'GCAM By Region By Sector'!$B:$B,$B203)*10^3,SUMIFS('EPS Emissions'!AD:AD,'EPS Emissions'!$D:$D,'BAU Sector &amp; Region Breakout'!$C203,'EPS Emissions'!$C:$C,'BAU Sector &amp; Region Breakout'!$B203))</f>
        <v>112.20199172264996</v>
      </c>
      <c r="AD203" s="2">
        <f>IF($A203="GCAM",SUMIFS('GCAM By Region By Sector'!AD:AD,'GCAM By Region By Sector'!$C:$C,$C203,'GCAM By Region By Sector'!$B:$B,$B203)*10^3,SUMIFS('EPS Emissions'!AE:AE,'EPS Emissions'!$D:$D,'BAU Sector &amp; Region Breakout'!$C203,'EPS Emissions'!$C:$C,'BAU Sector &amp; Region Breakout'!$B203))</f>
        <v>109.83778573937997</v>
      </c>
      <c r="AE203" s="2">
        <f>IF($A203="GCAM",SUMIFS('GCAM By Region By Sector'!AE:AE,'GCAM By Region By Sector'!$C:$C,$C203,'GCAM By Region By Sector'!$B:$B,$B203)*10^3,SUMIFS('EPS Emissions'!AF:AF,'EPS Emissions'!$D:$D,'BAU Sector &amp; Region Breakout'!$C203,'EPS Emissions'!$C:$C,'BAU Sector &amp; Region Breakout'!$B203))</f>
        <v>107.47357975610998</v>
      </c>
      <c r="AF203" s="2">
        <f>IF($A203="GCAM",SUMIFS('GCAM By Region By Sector'!AF:AF,'GCAM By Region By Sector'!$C:$C,$C203,'GCAM By Region By Sector'!$B:$B,$B203)*10^3,SUMIFS('EPS Emissions'!AG:AG,'EPS Emissions'!$D:$D,'BAU Sector &amp; Region Breakout'!$C203,'EPS Emissions'!$C:$C,'BAU Sector &amp; Region Breakout'!$B203))</f>
        <v>105.10937377283997</v>
      </c>
      <c r="AG203" s="2">
        <f>IF($A203="GCAM",SUMIFS('GCAM By Region By Sector'!AG:AG,'GCAM By Region By Sector'!$C:$C,$C203,'GCAM By Region By Sector'!$B:$B,$B203)*10^3,SUMIFS('EPS Emissions'!AH:AH,'EPS Emissions'!$D:$D,'BAU Sector &amp; Region Breakout'!$C203,'EPS Emissions'!$C:$C,'BAU Sector &amp; Region Breakout'!$B203))</f>
        <v>102.74516778956999</v>
      </c>
      <c r="AH203" s="2">
        <f>IF($A203="GCAM",SUMIFS('GCAM By Region By Sector'!AH:AH,'GCAM By Region By Sector'!$C:$C,$C203,'GCAM By Region By Sector'!$B:$B,$B203)*10^3,SUMIFS('EPS Emissions'!AI:AI,'EPS Emissions'!$D:$D,'BAU Sector &amp; Region Breakout'!$C203,'EPS Emissions'!$C:$C,'BAU Sector &amp; Region Breakout'!$B203))</f>
        <v>100.38096180629999</v>
      </c>
    </row>
    <row r="204" spans="1:34" x14ac:dyDescent="0.35">
      <c r="A204" t="str">
        <f>VLOOKUP(B204,'BAU Global Total'!A$3:C$34,3,FALSE)</f>
        <v>GCAM</v>
      </c>
      <c r="B204" t="s">
        <v>36</v>
      </c>
      <c r="C204" t="s">
        <v>68</v>
      </c>
      <c r="D204" s="2">
        <f>IF($A204="GCAM",SUMIFS('GCAM By Region By Sector'!D:D,'GCAM By Region By Sector'!$C:$C,$C204,'GCAM By Region By Sector'!$B:$B,$B204)*10^3,SUMIFS('EPS Emissions'!E:E,'EPS Emissions'!$D:$D,'BAU Sector &amp; Region Breakout'!$C204,'EPS Emissions'!$C:$C,'BAU Sector &amp; Region Breakout'!$B204))</f>
        <v>10.602659193999999</v>
      </c>
      <c r="E204" s="2">
        <f>IF($A204="GCAM",SUMIFS('GCAM By Region By Sector'!E:E,'GCAM By Region By Sector'!$C:$C,$C204,'GCAM By Region By Sector'!$B:$B,$B204)*10^3,SUMIFS('EPS Emissions'!F:F,'EPS Emissions'!$D:$D,'BAU Sector &amp; Region Breakout'!$C204,'EPS Emissions'!$C:$C,'BAU Sector &amp; Region Breakout'!$B204))</f>
        <v>10.579276732199991</v>
      </c>
      <c r="F204" s="2">
        <f>IF($A204="GCAM",SUMIFS('GCAM By Region By Sector'!F:F,'GCAM By Region By Sector'!$C:$C,$C204,'GCAM By Region By Sector'!$B:$B,$B204)*10^3,SUMIFS('EPS Emissions'!G:G,'EPS Emissions'!$D:$D,'BAU Sector &amp; Region Breakout'!$C204,'EPS Emissions'!$C:$C,'BAU Sector &amp; Region Breakout'!$B204))</f>
        <v>10.555894270399985</v>
      </c>
      <c r="G204" s="2">
        <f>IF($A204="GCAM",SUMIFS('GCAM By Region By Sector'!G:G,'GCAM By Region By Sector'!$C:$C,$C204,'GCAM By Region By Sector'!$B:$B,$B204)*10^3,SUMIFS('EPS Emissions'!H:H,'EPS Emissions'!$D:$D,'BAU Sector &amp; Region Breakout'!$C204,'EPS Emissions'!$C:$C,'BAU Sector &amp; Region Breakout'!$B204))</f>
        <v>10.532511808599978</v>
      </c>
      <c r="H204" s="2">
        <f>IF($A204="GCAM",SUMIFS('GCAM By Region By Sector'!H:H,'GCAM By Region By Sector'!$C:$C,$C204,'GCAM By Region By Sector'!$B:$B,$B204)*10^3,SUMIFS('EPS Emissions'!I:I,'EPS Emissions'!$D:$D,'BAU Sector &amp; Region Breakout'!$C204,'EPS Emissions'!$C:$C,'BAU Sector &amp; Region Breakout'!$B204))</f>
        <v>10.509129346799972</v>
      </c>
      <c r="I204" s="2">
        <f>IF($A204="GCAM",SUMIFS('GCAM By Region By Sector'!I:I,'GCAM By Region By Sector'!$C:$C,$C204,'GCAM By Region By Sector'!$B:$B,$B204)*10^3,SUMIFS('EPS Emissions'!J:J,'EPS Emissions'!$D:$D,'BAU Sector &amp; Region Breakout'!$C204,'EPS Emissions'!$C:$C,'BAU Sector &amp; Region Breakout'!$B204))</f>
        <v>10.485746884999964</v>
      </c>
      <c r="J204" s="2">
        <f>IF($A204="GCAM",SUMIFS('GCAM By Region By Sector'!J:J,'GCAM By Region By Sector'!$C:$C,$C204,'GCAM By Region By Sector'!$B:$B,$B204)*10^3,SUMIFS('EPS Emissions'!K:K,'EPS Emissions'!$D:$D,'BAU Sector &amp; Region Breakout'!$C204,'EPS Emissions'!$C:$C,'BAU Sector &amp; Region Breakout'!$B204))</f>
        <v>10.407813795399973</v>
      </c>
      <c r="K204" s="2">
        <f>IF($A204="GCAM",SUMIFS('GCAM By Region By Sector'!K:K,'GCAM By Region By Sector'!$C:$C,$C204,'GCAM By Region By Sector'!$B:$B,$B204)*10^3,SUMIFS('EPS Emissions'!L:L,'EPS Emissions'!$D:$D,'BAU Sector &amp; Region Breakout'!$C204,'EPS Emissions'!$C:$C,'BAU Sector &amp; Region Breakout'!$B204))</f>
        <v>10.32988070579998</v>
      </c>
      <c r="L204" s="2">
        <f>IF($A204="GCAM",SUMIFS('GCAM By Region By Sector'!L:L,'GCAM By Region By Sector'!$C:$C,$C204,'GCAM By Region By Sector'!$B:$B,$B204)*10^3,SUMIFS('EPS Emissions'!M:M,'EPS Emissions'!$D:$D,'BAU Sector &amp; Region Breakout'!$C204,'EPS Emissions'!$C:$C,'BAU Sector &amp; Region Breakout'!$B204))</f>
        <v>10.251947616199987</v>
      </c>
      <c r="M204" s="2">
        <f>IF($A204="GCAM",SUMIFS('GCAM By Region By Sector'!M:M,'GCAM By Region By Sector'!$C:$C,$C204,'GCAM By Region By Sector'!$B:$B,$B204)*10^3,SUMIFS('EPS Emissions'!N:N,'EPS Emissions'!$D:$D,'BAU Sector &amp; Region Breakout'!$C204,'EPS Emissions'!$C:$C,'BAU Sector &amp; Region Breakout'!$B204))</f>
        <v>10.174014526599994</v>
      </c>
      <c r="N204" s="2">
        <f>IF($A204="GCAM",SUMIFS('GCAM By Region By Sector'!N:N,'GCAM By Region By Sector'!$C:$C,$C204,'GCAM By Region By Sector'!$B:$B,$B204)*10^3,SUMIFS('EPS Emissions'!O:O,'EPS Emissions'!$D:$D,'BAU Sector &amp; Region Breakout'!$C204,'EPS Emissions'!$C:$C,'BAU Sector &amp; Region Breakout'!$B204))</f>
        <v>10.096081437</v>
      </c>
      <c r="O204" s="2">
        <f>IF($A204="GCAM",SUMIFS('GCAM By Region By Sector'!O:O,'GCAM By Region By Sector'!$C:$C,$C204,'GCAM By Region By Sector'!$B:$B,$B204)*10^3,SUMIFS('EPS Emissions'!P:P,'EPS Emissions'!$D:$D,'BAU Sector &amp; Region Breakout'!$C204,'EPS Emissions'!$C:$C,'BAU Sector &amp; Region Breakout'!$B204))</f>
        <v>10.053299777000001</v>
      </c>
      <c r="P204" s="2">
        <f>IF($A204="GCAM",SUMIFS('GCAM By Region By Sector'!P:P,'GCAM By Region By Sector'!$C:$C,$C204,'GCAM By Region By Sector'!$B:$B,$B204)*10^3,SUMIFS('EPS Emissions'!Q:Q,'EPS Emissions'!$D:$D,'BAU Sector &amp; Region Breakout'!$C204,'EPS Emissions'!$C:$C,'BAU Sector &amp; Region Breakout'!$B204))</f>
        <v>10.010518117</v>
      </c>
      <c r="Q204" s="2">
        <f>IF($A204="GCAM",SUMIFS('GCAM By Region By Sector'!Q:Q,'GCAM By Region By Sector'!$C:$C,$C204,'GCAM By Region By Sector'!$B:$B,$B204)*10^3,SUMIFS('EPS Emissions'!R:R,'EPS Emissions'!$D:$D,'BAU Sector &amp; Region Breakout'!$C204,'EPS Emissions'!$C:$C,'BAU Sector &amp; Region Breakout'!$B204))</f>
        <v>9.9677364569999991</v>
      </c>
      <c r="R204" s="2">
        <f>IF($A204="GCAM",SUMIFS('GCAM By Region By Sector'!R:R,'GCAM By Region By Sector'!$C:$C,$C204,'GCAM By Region By Sector'!$B:$B,$B204)*10^3,SUMIFS('EPS Emissions'!S:S,'EPS Emissions'!$D:$D,'BAU Sector &amp; Region Breakout'!$C204,'EPS Emissions'!$C:$C,'BAU Sector &amp; Region Breakout'!$B204))</f>
        <v>9.9249547969999981</v>
      </c>
      <c r="S204" s="2">
        <f>IF($A204="GCAM",SUMIFS('GCAM By Region By Sector'!S:S,'GCAM By Region By Sector'!$C:$C,$C204,'GCAM By Region By Sector'!$B:$B,$B204)*10^3,SUMIFS('EPS Emissions'!T:T,'EPS Emissions'!$D:$D,'BAU Sector &amp; Region Breakout'!$C204,'EPS Emissions'!$C:$C,'BAU Sector &amp; Region Breakout'!$B204))</f>
        <v>9.8821731369999988</v>
      </c>
      <c r="T204" s="2">
        <f>IF($A204="GCAM",SUMIFS('GCAM By Region By Sector'!T:T,'GCAM By Region By Sector'!$C:$C,$C204,'GCAM By Region By Sector'!$B:$B,$B204)*10^3,SUMIFS('EPS Emissions'!U:U,'EPS Emissions'!$D:$D,'BAU Sector &amp; Region Breakout'!$C204,'EPS Emissions'!$C:$C,'BAU Sector &amp; Region Breakout'!$B204))</f>
        <v>9.8703199365599925</v>
      </c>
      <c r="U204" s="2">
        <f>IF($A204="GCAM",SUMIFS('GCAM By Region By Sector'!U:U,'GCAM By Region By Sector'!$C:$C,$C204,'GCAM By Region By Sector'!$B:$B,$B204)*10^3,SUMIFS('EPS Emissions'!V:V,'EPS Emissions'!$D:$D,'BAU Sector &amp; Region Breakout'!$C204,'EPS Emissions'!$C:$C,'BAU Sector &amp; Region Breakout'!$B204))</f>
        <v>9.8584667361199845</v>
      </c>
      <c r="V204" s="2">
        <f>IF($A204="GCAM",SUMIFS('GCAM By Region By Sector'!V:V,'GCAM By Region By Sector'!$C:$C,$C204,'GCAM By Region By Sector'!$B:$B,$B204)*10^3,SUMIFS('EPS Emissions'!W:W,'EPS Emissions'!$D:$D,'BAU Sector &amp; Region Breakout'!$C204,'EPS Emissions'!$C:$C,'BAU Sector &amp; Region Breakout'!$B204))</f>
        <v>9.8466135356799782</v>
      </c>
      <c r="W204" s="2">
        <f>IF($A204="GCAM",SUMIFS('GCAM By Region By Sector'!W:W,'GCAM By Region By Sector'!$C:$C,$C204,'GCAM By Region By Sector'!$B:$B,$B204)*10^3,SUMIFS('EPS Emissions'!X:X,'EPS Emissions'!$D:$D,'BAU Sector &amp; Region Breakout'!$C204,'EPS Emissions'!$C:$C,'BAU Sector &amp; Region Breakout'!$B204))</f>
        <v>9.8347603352399702</v>
      </c>
      <c r="X204" s="2">
        <f>IF($A204="GCAM",SUMIFS('GCAM By Region By Sector'!X:X,'GCAM By Region By Sector'!$C:$C,$C204,'GCAM By Region By Sector'!$B:$B,$B204)*10^3,SUMIFS('EPS Emissions'!Y:Y,'EPS Emissions'!$D:$D,'BAU Sector &amp; Region Breakout'!$C204,'EPS Emissions'!$C:$C,'BAU Sector &amp; Region Breakout'!$B204))</f>
        <v>9.8229071347999639</v>
      </c>
      <c r="Y204" s="2">
        <f>IF($A204="GCAM",SUMIFS('GCAM By Region By Sector'!Y:Y,'GCAM By Region By Sector'!$C:$C,$C204,'GCAM By Region By Sector'!$B:$B,$B204)*10^3,SUMIFS('EPS Emissions'!Z:Z,'EPS Emissions'!$D:$D,'BAU Sector &amp; Region Breakout'!$C204,'EPS Emissions'!$C:$C,'BAU Sector &amp; Region Breakout'!$B204))</f>
        <v>9.8261426173999702</v>
      </c>
      <c r="Z204" s="2">
        <f>IF($A204="GCAM",SUMIFS('GCAM By Region By Sector'!Z:Z,'GCAM By Region By Sector'!$C:$C,$C204,'GCAM By Region By Sector'!$B:$B,$B204)*10^3,SUMIFS('EPS Emissions'!AA:AA,'EPS Emissions'!$D:$D,'BAU Sector &amp; Region Breakout'!$C204,'EPS Emissions'!$C:$C,'BAU Sector &amp; Region Breakout'!$B204))</f>
        <v>9.8293780999999782</v>
      </c>
      <c r="AA204" s="2">
        <f>IF($A204="GCAM",SUMIFS('GCAM By Region By Sector'!AA:AA,'GCAM By Region By Sector'!$C:$C,$C204,'GCAM By Region By Sector'!$B:$B,$B204)*10^3,SUMIFS('EPS Emissions'!AB:AB,'EPS Emissions'!$D:$D,'BAU Sector &amp; Region Breakout'!$C204,'EPS Emissions'!$C:$C,'BAU Sector &amp; Region Breakout'!$B204))</f>
        <v>9.8326135825999845</v>
      </c>
      <c r="AB204" s="2">
        <f>IF($A204="GCAM",SUMIFS('GCAM By Region By Sector'!AB:AB,'GCAM By Region By Sector'!$C:$C,$C204,'GCAM By Region By Sector'!$B:$B,$B204)*10^3,SUMIFS('EPS Emissions'!AC:AC,'EPS Emissions'!$D:$D,'BAU Sector &amp; Region Breakout'!$C204,'EPS Emissions'!$C:$C,'BAU Sector &amp; Region Breakout'!$B204))</f>
        <v>9.8358490651999926</v>
      </c>
      <c r="AC204" s="2">
        <f>IF($A204="GCAM",SUMIFS('GCAM By Region By Sector'!AC:AC,'GCAM By Region By Sector'!$C:$C,$C204,'GCAM By Region By Sector'!$B:$B,$B204)*10^3,SUMIFS('EPS Emissions'!AD:AD,'EPS Emissions'!$D:$D,'BAU Sector &amp; Region Breakout'!$C204,'EPS Emissions'!$C:$C,'BAU Sector &amp; Region Breakout'!$B204))</f>
        <v>9.8390845477999989</v>
      </c>
      <c r="AD204" s="2">
        <f>IF($A204="GCAM",SUMIFS('GCAM By Region By Sector'!AD:AD,'GCAM By Region By Sector'!$C:$C,$C204,'GCAM By Region By Sector'!$B:$B,$B204)*10^3,SUMIFS('EPS Emissions'!AE:AE,'EPS Emissions'!$D:$D,'BAU Sector &amp; Region Breakout'!$C204,'EPS Emissions'!$C:$C,'BAU Sector &amp; Region Breakout'!$B204))</f>
        <v>9.8414289219599986</v>
      </c>
      <c r="AE204" s="2">
        <f>IF($A204="GCAM",SUMIFS('GCAM By Region By Sector'!AE:AE,'GCAM By Region By Sector'!$C:$C,$C204,'GCAM By Region By Sector'!$B:$B,$B204)*10^3,SUMIFS('EPS Emissions'!AF:AF,'EPS Emissions'!$D:$D,'BAU Sector &amp; Region Breakout'!$C204,'EPS Emissions'!$C:$C,'BAU Sector &amp; Region Breakout'!$B204))</f>
        <v>9.8437732961200002</v>
      </c>
      <c r="AF204" s="2">
        <f>IF($A204="GCAM",SUMIFS('GCAM By Region By Sector'!AF:AF,'GCAM By Region By Sector'!$C:$C,$C204,'GCAM By Region By Sector'!$B:$B,$B204)*10^3,SUMIFS('EPS Emissions'!AG:AG,'EPS Emissions'!$D:$D,'BAU Sector &amp; Region Breakout'!$C204,'EPS Emissions'!$C:$C,'BAU Sector &amp; Region Breakout'!$B204))</f>
        <v>9.84611767028</v>
      </c>
      <c r="AG204" s="2">
        <f>IF($A204="GCAM",SUMIFS('GCAM By Region By Sector'!AG:AG,'GCAM By Region By Sector'!$C:$C,$C204,'GCAM By Region By Sector'!$B:$B,$B204)*10^3,SUMIFS('EPS Emissions'!AH:AH,'EPS Emissions'!$D:$D,'BAU Sector &amp; Region Breakout'!$C204,'EPS Emissions'!$C:$C,'BAU Sector &amp; Region Breakout'!$B204))</f>
        <v>9.8484620444400015</v>
      </c>
      <c r="AH204" s="2">
        <f>IF($A204="GCAM",SUMIFS('GCAM By Region By Sector'!AH:AH,'GCAM By Region By Sector'!$C:$C,$C204,'GCAM By Region By Sector'!$B:$B,$B204)*10^3,SUMIFS('EPS Emissions'!AI:AI,'EPS Emissions'!$D:$D,'BAU Sector &amp; Region Breakout'!$C204,'EPS Emissions'!$C:$C,'BAU Sector &amp; Region Breakout'!$B204))</f>
        <v>9.8508064185999995</v>
      </c>
    </row>
    <row r="205" spans="1:34" x14ac:dyDescent="0.35">
      <c r="A205" t="str">
        <f>VLOOKUP(B205,'BAU Global Total'!A$3:C$34,3,FALSE)</f>
        <v>GCAM</v>
      </c>
      <c r="B205" t="s">
        <v>36</v>
      </c>
      <c r="C205" t="s">
        <v>69</v>
      </c>
      <c r="D205" s="2">
        <f>IF($A205="GCAM",SUMIFS('GCAM By Region By Sector'!D:D,'GCAM By Region By Sector'!$C:$C,$C205,'GCAM By Region By Sector'!$B:$B,$B205)*10^3,SUMIFS('EPS Emissions'!E:E,'EPS Emissions'!$D:$D,'BAU Sector &amp; Region Breakout'!$C205,'EPS Emissions'!$C:$C,'BAU Sector &amp; Region Breakout'!$B205))</f>
        <v>0</v>
      </c>
      <c r="E205" s="2">
        <f>IF($A205="GCAM",SUMIFS('GCAM By Region By Sector'!E:E,'GCAM By Region By Sector'!$C:$C,$C205,'GCAM By Region By Sector'!$B:$B,$B205)*10^3,SUMIFS('EPS Emissions'!F:F,'EPS Emissions'!$D:$D,'BAU Sector &amp; Region Breakout'!$C205,'EPS Emissions'!$C:$C,'BAU Sector &amp; Region Breakout'!$B205))</f>
        <v>0</v>
      </c>
      <c r="F205" s="2">
        <f>IF($A205="GCAM",SUMIFS('GCAM By Region By Sector'!F:F,'GCAM By Region By Sector'!$C:$C,$C205,'GCAM By Region By Sector'!$B:$B,$B205)*10^3,SUMIFS('EPS Emissions'!G:G,'EPS Emissions'!$D:$D,'BAU Sector &amp; Region Breakout'!$C205,'EPS Emissions'!$C:$C,'BAU Sector &amp; Region Breakout'!$B205))</f>
        <v>0</v>
      </c>
      <c r="G205" s="2">
        <f>IF($A205="GCAM",SUMIFS('GCAM By Region By Sector'!G:G,'GCAM By Region By Sector'!$C:$C,$C205,'GCAM By Region By Sector'!$B:$B,$B205)*10^3,SUMIFS('EPS Emissions'!H:H,'EPS Emissions'!$D:$D,'BAU Sector &amp; Region Breakout'!$C205,'EPS Emissions'!$C:$C,'BAU Sector &amp; Region Breakout'!$B205))</f>
        <v>0</v>
      </c>
      <c r="H205" s="2">
        <f>IF($A205="GCAM",SUMIFS('GCAM By Region By Sector'!H:H,'GCAM By Region By Sector'!$C:$C,$C205,'GCAM By Region By Sector'!$B:$B,$B205)*10^3,SUMIFS('EPS Emissions'!I:I,'EPS Emissions'!$D:$D,'BAU Sector &amp; Region Breakout'!$C205,'EPS Emissions'!$C:$C,'BAU Sector &amp; Region Breakout'!$B205))</f>
        <v>0</v>
      </c>
      <c r="I205" s="2">
        <f>IF($A205="GCAM",SUMIFS('GCAM By Region By Sector'!I:I,'GCAM By Region By Sector'!$C:$C,$C205,'GCAM By Region By Sector'!$B:$B,$B205)*10^3,SUMIFS('EPS Emissions'!J:J,'EPS Emissions'!$D:$D,'BAU Sector &amp; Region Breakout'!$C205,'EPS Emissions'!$C:$C,'BAU Sector &amp; Region Breakout'!$B205))</f>
        <v>0</v>
      </c>
      <c r="J205" s="2">
        <f>IF($A205="GCAM",SUMIFS('GCAM By Region By Sector'!J:J,'GCAM By Region By Sector'!$C:$C,$C205,'GCAM By Region By Sector'!$B:$B,$B205)*10^3,SUMIFS('EPS Emissions'!K:K,'EPS Emissions'!$D:$D,'BAU Sector &amp; Region Breakout'!$C205,'EPS Emissions'!$C:$C,'BAU Sector &amp; Region Breakout'!$B205))</f>
        <v>0</v>
      </c>
      <c r="K205" s="2">
        <f>IF($A205="GCAM",SUMIFS('GCAM By Region By Sector'!K:K,'GCAM By Region By Sector'!$C:$C,$C205,'GCAM By Region By Sector'!$B:$B,$B205)*10^3,SUMIFS('EPS Emissions'!L:L,'EPS Emissions'!$D:$D,'BAU Sector &amp; Region Breakout'!$C205,'EPS Emissions'!$C:$C,'BAU Sector &amp; Region Breakout'!$B205))</f>
        <v>0</v>
      </c>
      <c r="L205" s="2">
        <f>IF($A205="GCAM",SUMIFS('GCAM By Region By Sector'!L:L,'GCAM By Region By Sector'!$C:$C,$C205,'GCAM By Region By Sector'!$B:$B,$B205)*10^3,SUMIFS('EPS Emissions'!M:M,'EPS Emissions'!$D:$D,'BAU Sector &amp; Region Breakout'!$C205,'EPS Emissions'!$C:$C,'BAU Sector &amp; Region Breakout'!$B205))</f>
        <v>0</v>
      </c>
      <c r="M205" s="2">
        <f>IF($A205="GCAM",SUMIFS('GCAM By Region By Sector'!M:M,'GCAM By Region By Sector'!$C:$C,$C205,'GCAM By Region By Sector'!$B:$B,$B205)*10^3,SUMIFS('EPS Emissions'!N:N,'EPS Emissions'!$D:$D,'BAU Sector &amp; Region Breakout'!$C205,'EPS Emissions'!$C:$C,'BAU Sector &amp; Region Breakout'!$B205))</f>
        <v>0</v>
      </c>
      <c r="N205" s="2">
        <f>IF($A205="GCAM",SUMIFS('GCAM By Region By Sector'!N:N,'GCAM By Region By Sector'!$C:$C,$C205,'GCAM By Region By Sector'!$B:$B,$B205)*10^3,SUMIFS('EPS Emissions'!O:O,'EPS Emissions'!$D:$D,'BAU Sector &amp; Region Breakout'!$C205,'EPS Emissions'!$C:$C,'BAU Sector &amp; Region Breakout'!$B205))</f>
        <v>0</v>
      </c>
      <c r="O205" s="2">
        <f>IF($A205="GCAM",SUMIFS('GCAM By Region By Sector'!O:O,'GCAM By Region By Sector'!$C:$C,$C205,'GCAM By Region By Sector'!$B:$B,$B205)*10^3,SUMIFS('EPS Emissions'!P:P,'EPS Emissions'!$D:$D,'BAU Sector &amp; Region Breakout'!$C205,'EPS Emissions'!$C:$C,'BAU Sector &amp; Region Breakout'!$B205))</f>
        <v>0</v>
      </c>
      <c r="P205" s="2">
        <f>IF($A205="GCAM",SUMIFS('GCAM By Region By Sector'!P:P,'GCAM By Region By Sector'!$C:$C,$C205,'GCAM By Region By Sector'!$B:$B,$B205)*10^3,SUMIFS('EPS Emissions'!Q:Q,'EPS Emissions'!$D:$D,'BAU Sector &amp; Region Breakout'!$C205,'EPS Emissions'!$C:$C,'BAU Sector &amp; Region Breakout'!$B205))</f>
        <v>0</v>
      </c>
      <c r="Q205" s="2">
        <f>IF($A205="GCAM",SUMIFS('GCAM By Region By Sector'!Q:Q,'GCAM By Region By Sector'!$C:$C,$C205,'GCAM By Region By Sector'!$B:$B,$B205)*10^3,SUMIFS('EPS Emissions'!R:R,'EPS Emissions'!$D:$D,'BAU Sector &amp; Region Breakout'!$C205,'EPS Emissions'!$C:$C,'BAU Sector &amp; Region Breakout'!$B205))</f>
        <v>0</v>
      </c>
      <c r="R205" s="2">
        <f>IF($A205="GCAM",SUMIFS('GCAM By Region By Sector'!R:R,'GCAM By Region By Sector'!$C:$C,$C205,'GCAM By Region By Sector'!$B:$B,$B205)*10^3,SUMIFS('EPS Emissions'!S:S,'EPS Emissions'!$D:$D,'BAU Sector &amp; Region Breakout'!$C205,'EPS Emissions'!$C:$C,'BAU Sector &amp; Region Breakout'!$B205))</f>
        <v>0</v>
      </c>
      <c r="S205" s="2">
        <f>IF($A205="GCAM",SUMIFS('GCAM By Region By Sector'!S:S,'GCAM By Region By Sector'!$C:$C,$C205,'GCAM By Region By Sector'!$B:$B,$B205)*10^3,SUMIFS('EPS Emissions'!T:T,'EPS Emissions'!$D:$D,'BAU Sector &amp; Region Breakout'!$C205,'EPS Emissions'!$C:$C,'BAU Sector &amp; Region Breakout'!$B205))</f>
        <v>0</v>
      </c>
      <c r="T205" s="2">
        <f>IF($A205="GCAM",SUMIFS('GCAM By Region By Sector'!T:T,'GCAM By Region By Sector'!$C:$C,$C205,'GCAM By Region By Sector'!$B:$B,$B205)*10^3,SUMIFS('EPS Emissions'!U:U,'EPS Emissions'!$D:$D,'BAU Sector &amp; Region Breakout'!$C205,'EPS Emissions'!$C:$C,'BAU Sector &amp; Region Breakout'!$B205))</f>
        <v>0</v>
      </c>
      <c r="U205" s="2">
        <f>IF($A205="GCAM",SUMIFS('GCAM By Region By Sector'!U:U,'GCAM By Region By Sector'!$C:$C,$C205,'GCAM By Region By Sector'!$B:$B,$B205)*10^3,SUMIFS('EPS Emissions'!V:V,'EPS Emissions'!$D:$D,'BAU Sector &amp; Region Breakout'!$C205,'EPS Emissions'!$C:$C,'BAU Sector &amp; Region Breakout'!$B205))</f>
        <v>0</v>
      </c>
      <c r="V205" s="2">
        <f>IF($A205="GCAM",SUMIFS('GCAM By Region By Sector'!V:V,'GCAM By Region By Sector'!$C:$C,$C205,'GCAM By Region By Sector'!$B:$B,$B205)*10^3,SUMIFS('EPS Emissions'!W:W,'EPS Emissions'!$D:$D,'BAU Sector &amp; Region Breakout'!$C205,'EPS Emissions'!$C:$C,'BAU Sector &amp; Region Breakout'!$B205))</f>
        <v>0</v>
      </c>
      <c r="W205" s="2">
        <f>IF($A205="GCAM",SUMIFS('GCAM By Region By Sector'!W:W,'GCAM By Region By Sector'!$C:$C,$C205,'GCAM By Region By Sector'!$B:$B,$B205)*10^3,SUMIFS('EPS Emissions'!X:X,'EPS Emissions'!$D:$D,'BAU Sector &amp; Region Breakout'!$C205,'EPS Emissions'!$C:$C,'BAU Sector &amp; Region Breakout'!$B205))</f>
        <v>0</v>
      </c>
      <c r="X205" s="2">
        <f>IF($A205="GCAM",SUMIFS('GCAM By Region By Sector'!X:X,'GCAM By Region By Sector'!$C:$C,$C205,'GCAM By Region By Sector'!$B:$B,$B205)*10^3,SUMIFS('EPS Emissions'!Y:Y,'EPS Emissions'!$D:$D,'BAU Sector &amp; Region Breakout'!$C205,'EPS Emissions'!$C:$C,'BAU Sector &amp; Region Breakout'!$B205))</f>
        <v>0</v>
      </c>
      <c r="Y205" s="2">
        <f>IF($A205="GCAM",SUMIFS('GCAM By Region By Sector'!Y:Y,'GCAM By Region By Sector'!$C:$C,$C205,'GCAM By Region By Sector'!$B:$B,$B205)*10^3,SUMIFS('EPS Emissions'!Z:Z,'EPS Emissions'!$D:$D,'BAU Sector &amp; Region Breakout'!$C205,'EPS Emissions'!$C:$C,'BAU Sector &amp; Region Breakout'!$B205))</f>
        <v>0</v>
      </c>
      <c r="Z205" s="2">
        <f>IF($A205="GCAM",SUMIFS('GCAM By Region By Sector'!Z:Z,'GCAM By Region By Sector'!$C:$C,$C205,'GCAM By Region By Sector'!$B:$B,$B205)*10^3,SUMIFS('EPS Emissions'!AA:AA,'EPS Emissions'!$D:$D,'BAU Sector &amp; Region Breakout'!$C205,'EPS Emissions'!$C:$C,'BAU Sector &amp; Region Breakout'!$B205))</f>
        <v>0</v>
      </c>
      <c r="AA205" s="2">
        <f>IF($A205="GCAM",SUMIFS('GCAM By Region By Sector'!AA:AA,'GCAM By Region By Sector'!$C:$C,$C205,'GCAM By Region By Sector'!$B:$B,$B205)*10^3,SUMIFS('EPS Emissions'!AB:AB,'EPS Emissions'!$D:$D,'BAU Sector &amp; Region Breakout'!$C205,'EPS Emissions'!$C:$C,'BAU Sector &amp; Region Breakout'!$B205))</f>
        <v>0</v>
      </c>
      <c r="AB205" s="2">
        <f>IF($A205="GCAM",SUMIFS('GCAM By Region By Sector'!AB:AB,'GCAM By Region By Sector'!$C:$C,$C205,'GCAM By Region By Sector'!$B:$B,$B205)*10^3,SUMIFS('EPS Emissions'!AC:AC,'EPS Emissions'!$D:$D,'BAU Sector &amp; Region Breakout'!$C205,'EPS Emissions'!$C:$C,'BAU Sector &amp; Region Breakout'!$B205))</f>
        <v>0</v>
      </c>
      <c r="AC205" s="2">
        <f>IF($A205="GCAM",SUMIFS('GCAM By Region By Sector'!AC:AC,'GCAM By Region By Sector'!$C:$C,$C205,'GCAM By Region By Sector'!$B:$B,$B205)*10^3,SUMIFS('EPS Emissions'!AD:AD,'EPS Emissions'!$D:$D,'BAU Sector &amp; Region Breakout'!$C205,'EPS Emissions'!$C:$C,'BAU Sector &amp; Region Breakout'!$B205))</f>
        <v>0</v>
      </c>
      <c r="AD205" s="2">
        <f>IF($A205="GCAM",SUMIFS('GCAM By Region By Sector'!AD:AD,'GCAM By Region By Sector'!$C:$C,$C205,'GCAM By Region By Sector'!$B:$B,$B205)*10^3,SUMIFS('EPS Emissions'!AE:AE,'EPS Emissions'!$D:$D,'BAU Sector &amp; Region Breakout'!$C205,'EPS Emissions'!$C:$C,'BAU Sector &amp; Region Breakout'!$B205))</f>
        <v>0</v>
      </c>
      <c r="AE205" s="2">
        <f>IF($A205="GCAM",SUMIFS('GCAM By Region By Sector'!AE:AE,'GCAM By Region By Sector'!$C:$C,$C205,'GCAM By Region By Sector'!$B:$B,$B205)*10^3,SUMIFS('EPS Emissions'!AF:AF,'EPS Emissions'!$D:$D,'BAU Sector &amp; Region Breakout'!$C205,'EPS Emissions'!$C:$C,'BAU Sector &amp; Region Breakout'!$B205))</f>
        <v>0</v>
      </c>
      <c r="AF205" s="2">
        <f>IF($A205="GCAM",SUMIFS('GCAM By Region By Sector'!AF:AF,'GCAM By Region By Sector'!$C:$C,$C205,'GCAM By Region By Sector'!$B:$B,$B205)*10^3,SUMIFS('EPS Emissions'!AG:AG,'EPS Emissions'!$D:$D,'BAU Sector &amp; Region Breakout'!$C205,'EPS Emissions'!$C:$C,'BAU Sector &amp; Region Breakout'!$B205))</f>
        <v>0</v>
      </c>
      <c r="AG205" s="2">
        <f>IF($A205="GCAM",SUMIFS('GCAM By Region By Sector'!AG:AG,'GCAM By Region By Sector'!$C:$C,$C205,'GCAM By Region By Sector'!$B:$B,$B205)*10^3,SUMIFS('EPS Emissions'!AH:AH,'EPS Emissions'!$D:$D,'BAU Sector &amp; Region Breakout'!$C205,'EPS Emissions'!$C:$C,'BAU Sector &amp; Region Breakout'!$B205))</f>
        <v>0</v>
      </c>
      <c r="AH205" s="2">
        <f>IF($A205="GCAM",SUMIFS('GCAM By Region By Sector'!AH:AH,'GCAM By Region By Sector'!$C:$C,$C205,'GCAM By Region By Sector'!$B:$B,$B205)*10^3,SUMIFS('EPS Emissions'!AI:AI,'EPS Emissions'!$D:$D,'BAU Sector &amp; Region Breakout'!$C205,'EPS Emissions'!$C:$C,'BAU Sector &amp; Region Breakout'!$B205))</f>
        <v>0</v>
      </c>
    </row>
    <row r="206" spans="1:34" x14ac:dyDescent="0.35">
      <c r="A206" t="str">
        <f>VLOOKUP(B206,'BAU Global Total'!A$3:C$34,3,FALSE)</f>
        <v>EPS</v>
      </c>
      <c r="B206" t="s">
        <v>37</v>
      </c>
      <c r="C206" t="s">
        <v>53</v>
      </c>
      <c r="D206" s="2">
        <f>IF($A206="GCAM",'GCAM By Region By Sector'!D205*10^3,SUMIFS('EPS Emissions'!E:E,'EPS Emissions'!$D:$D,'BAU Sector &amp; Region Breakout'!$C206,'EPS Emissions'!$C:$C,'BAU Sector &amp; Region Breakout'!$B206))</f>
        <v>203.97800000000001</v>
      </c>
      <c r="E206" s="2">
        <f>IF($A206="GCAM",'GCAM By Region By Sector'!E205*10^3,SUMIFS('EPS Emissions'!F:F,'EPS Emissions'!$D:$D,'BAU Sector &amp; Region Breakout'!$C206,'EPS Emissions'!$C:$C,'BAU Sector &amp; Region Breakout'!$B206))</f>
        <v>207.17599999999999</v>
      </c>
      <c r="F206" s="2">
        <f>IF($A206="GCAM",'GCAM By Region By Sector'!F205*10^3,SUMIFS('EPS Emissions'!G:G,'EPS Emissions'!$D:$D,'BAU Sector &amp; Region Breakout'!$C206,'EPS Emissions'!$C:$C,'BAU Sector &amp; Region Breakout'!$B206))</f>
        <v>210.679</v>
      </c>
      <c r="G206" s="2">
        <f>IF($A206="GCAM",'GCAM By Region By Sector'!G205*10^3,SUMIFS('EPS Emissions'!H:H,'EPS Emissions'!$D:$D,'BAU Sector &amp; Region Breakout'!$C206,'EPS Emissions'!$C:$C,'BAU Sector &amp; Region Breakout'!$B206))</f>
        <v>213.22</v>
      </c>
      <c r="H206" s="2">
        <f>IF($A206="GCAM",'GCAM By Region By Sector'!H205*10^3,SUMIFS('EPS Emissions'!I:I,'EPS Emissions'!$D:$D,'BAU Sector &amp; Region Breakout'!$C206,'EPS Emissions'!$C:$C,'BAU Sector &amp; Region Breakout'!$B206))</f>
        <v>216.78200000000001</v>
      </c>
      <c r="I206" s="2">
        <f>IF($A206="GCAM",'GCAM By Region By Sector'!I205*10^3,SUMIFS('EPS Emissions'!J:J,'EPS Emissions'!$D:$D,'BAU Sector &amp; Region Breakout'!$C206,'EPS Emissions'!$C:$C,'BAU Sector &amp; Region Breakout'!$B206))</f>
        <v>220.49</v>
      </c>
      <c r="J206" s="2">
        <f>IF($A206="GCAM",'GCAM By Region By Sector'!J205*10^3,SUMIFS('EPS Emissions'!K:K,'EPS Emissions'!$D:$D,'BAU Sector &amp; Region Breakout'!$C206,'EPS Emissions'!$C:$C,'BAU Sector &amp; Region Breakout'!$B206))</f>
        <v>223.446</v>
      </c>
      <c r="K206" s="2">
        <f>IF($A206="GCAM",'GCAM By Region By Sector'!K205*10^3,SUMIFS('EPS Emissions'!L:L,'EPS Emissions'!$D:$D,'BAU Sector &amp; Region Breakout'!$C206,'EPS Emissions'!$C:$C,'BAU Sector &amp; Region Breakout'!$B206))</f>
        <v>226.36199999999999</v>
      </c>
      <c r="L206" s="2">
        <f>IF($A206="GCAM",'GCAM By Region By Sector'!L205*10^3,SUMIFS('EPS Emissions'!M:M,'EPS Emissions'!$D:$D,'BAU Sector &amp; Region Breakout'!$C206,'EPS Emissions'!$C:$C,'BAU Sector &amp; Region Breakout'!$B206))</f>
        <v>229.34</v>
      </c>
      <c r="M206" s="2">
        <f>IF($A206="GCAM",'GCAM By Region By Sector'!M205*10^3,SUMIFS('EPS Emissions'!N:N,'EPS Emissions'!$D:$D,'BAU Sector &amp; Region Breakout'!$C206,'EPS Emissions'!$C:$C,'BAU Sector &amp; Region Breakout'!$B206))</f>
        <v>232.38800000000001</v>
      </c>
      <c r="N206" s="2">
        <f>IF($A206="GCAM",'GCAM By Region By Sector'!N205*10^3,SUMIFS('EPS Emissions'!O:O,'EPS Emissions'!$D:$D,'BAU Sector &amp; Region Breakout'!$C206,'EPS Emissions'!$C:$C,'BAU Sector &amp; Region Breakout'!$B206))</f>
        <v>235.35400000000001</v>
      </c>
      <c r="O206" s="2">
        <f>IF($A206="GCAM",'GCAM By Region By Sector'!O205*10^3,SUMIFS('EPS Emissions'!P:P,'EPS Emissions'!$D:$D,'BAU Sector &amp; Region Breakout'!$C206,'EPS Emissions'!$C:$C,'BAU Sector &amp; Region Breakout'!$B206))</f>
        <v>237.679</v>
      </c>
      <c r="P206" s="2">
        <f>IF($A206="GCAM",'GCAM By Region By Sector'!P205*10^3,SUMIFS('EPS Emissions'!Q:Q,'EPS Emissions'!$D:$D,'BAU Sector &amp; Region Breakout'!$C206,'EPS Emissions'!$C:$C,'BAU Sector &amp; Region Breakout'!$B206))</f>
        <v>239.518</v>
      </c>
      <c r="Q206" s="2">
        <f>IF($A206="GCAM",'GCAM By Region By Sector'!Q205*10^3,SUMIFS('EPS Emissions'!R:R,'EPS Emissions'!$D:$D,'BAU Sector &amp; Region Breakout'!$C206,'EPS Emissions'!$C:$C,'BAU Sector &amp; Region Breakout'!$B206))</f>
        <v>241.38200000000001</v>
      </c>
      <c r="R206" s="2">
        <f>IF($A206="GCAM",'GCAM By Region By Sector'!R205*10^3,SUMIFS('EPS Emissions'!S:S,'EPS Emissions'!$D:$D,'BAU Sector &amp; Region Breakout'!$C206,'EPS Emissions'!$C:$C,'BAU Sector &amp; Region Breakout'!$B206))</f>
        <v>243.18299999999999</v>
      </c>
      <c r="S206" s="2">
        <f>IF($A206="GCAM",'GCAM By Region By Sector'!S205*10^3,SUMIFS('EPS Emissions'!T:T,'EPS Emissions'!$D:$D,'BAU Sector &amp; Region Breakout'!$C206,'EPS Emissions'!$C:$C,'BAU Sector &amp; Region Breakout'!$B206))</f>
        <v>245.00899999999999</v>
      </c>
      <c r="T206" s="2">
        <f>IF($A206="GCAM",'GCAM By Region By Sector'!T205*10^3,SUMIFS('EPS Emissions'!U:U,'EPS Emissions'!$D:$D,'BAU Sector &amp; Region Breakout'!$C206,'EPS Emissions'!$C:$C,'BAU Sector &amp; Region Breakout'!$B206))</f>
        <v>247.935</v>
      </c>
      <c r="U206" s="2">
        <f>IF($A206="GCAM",'GCAM By Region By Sector'!U205*10^3,SUMIFS('EPS Emissions'!V:V,'EPS Emissions'!$D:$D,'BAU Sector &amp; Region Breakout'!$C206,'EPS Emissions'!$C:$C,'BAU Sector &amp; Region Breakout'!$B206))</f>
        <v>250.88300000000001</v>
      </c>
      <c r="V206" s="2">
        <f>IF($A206="GCAM",'GCAM By Region By Sector'!V205*10^3,SUMIFS('EPS Emissions'!W:W,'EPS Emissions'!$D:$D,'BAU Sector &amp; Region Breakout'!$C206,'EPS Emissions'!$C:$C,'BAU Sector &amp; Region Breakout'!$B206))</f>
        <v>253.82599999999999</v>
      </c>
      <c r="W206" s="2">
        <f>IF($A206="GCAM",'GCAM By Region By Sector'!W205*10^3,SUMIFS('EPS Emissions'!X:X,'EPS Emissions'!$D:$D,'BAU Sector &amp; Region Breakout'!$C206,'EPS Emissions'!$C:$C,'BAU Sector &amp; Region Breakout'!$B206))</f>
        <v>256.80799999999999</v>
      </c>
      <c r="X206" s="2">
        <f>IF($A206="GCAM",'GCAM By Region By Sector'!X205*10^3,SUMIFS('EPS Emissions'!Y:Y,'EPS Emissions'!$D:$D,'BAU Sector &amp; Region Breakout'!$C206,'EPS Emissions'!$C:$C,'BAU Sector &amp; Region Breakout'!$B206))</f>
        <v>259.82100000000003</v>
      </c>
      <c r="Y206" s="2">
        <f>IF($A206="GCAM",'GCAM By Region By Sector'!Y205*10^3,SUMIFS('EPS Emissions'!Z:Z,'EPS Emissions'!$D:$D,'BAU Sector &amp; Region Breakout'!$C206,'EPS Emissions'!$C:$C,'BAU Sector &amp; Region Breakout'!$B206))</f>
        <v>263.036</v>
      </c>
      <c r="Z206" s="2">
        <f>IF($A206="GCAM",'GCAM By Region By Sector'!Z205*10^3,SUMIFS('EPS Emissions'!AA:AA,'EPS Emissions'!$D:$D,'BAU Sector &amp; Region Breakout'!$C206,'EPS Emissions'!$C:$C,'BAU Sector &amp; Region Breakout'!$B206))</f>
        <v>266.27600000000001</v>
      </c>
      <c r="AA206" s="2">
        <f>IF($A206="GCAM",'GCAM By Region By Sector'!AA205*10^3,SUMIFS('EPS Emissions'!AB:AB,'EPS Emissions'!$D:$D,'BAU Sector &amp; Region Breakout'!$C206,'EPS Emissions'!$C:$C,'BAU Sector &amp; Region Breakout'!$B206))</f>
        <v>269.53800000000001</v>
      </c>
      <c r="AB206" s="2">
        <f>IF($A206="GCAM",'GCAM By Region By Sector'!AB205*10^3,SUMIFS('EPS Emissions'!AC:AC,'EPS Emissions'!$D:$D,'BAU Sector &amp; Region Breakout'!$C206,'EPS Emissions'!$C:$C,'BAU Sector &amp; Region Breakout'!$B206))</f>
        <v>272.37</v>
      </c>
      <c r="AC206" s="2">
        <f>IF($A206="GCAM",'GCAM By Region By Sector'!AC205*10^3,SUMIFS('EPS Emissions'!AD:AD,'EPS Emissions'!$D:$D,'BAU Sector &amp; Region Breakout'!$C206,'EPS Emissions'!$C:$C,'BAU Sector &amp; Region Breakout'!$B206))</f>
        <v>275.19900000000001</v>
      </c>
      <c r="AD206" s="2">
        <f>IF($A206="GCAM",'GCAM By Region By Sector'!AD205*10^3,SUMIFS('EPS Emissions'!AE:AE,'EPS Emissions'!$D:$D,'BAU Sector &amp; Region Breakout'!$C206,'EPS Emissions'!$C:$C,'BAU Sector &amp; Region Breakout'!$B206))</f>
        <v>278.04899999999998</v>
      </c>
      <c r="AE206" s="2">
        <f>IF($A206="GCAM",'GCAM By Region By Sector'!AE205*10^3,SUMIFS('EPS Emissions'!AF:AF,'EPS Emissions'!$D:$D,'BAU Sector &amp; Region Breakout'!$C206,'EPS Emissions'!$C:$C,'BAU Sector &amp; Region Breakout'!$B206))</f>
        <v>280.91000000000003</v>
      </c>
      <c r="AF206" s="2">
        <f>IF($A206="GCAM",'GCAM By Region By Sector'!AF205*10^3,SUMIFS('EPS Emissions'!AG:AG,'EPS Emissions'!$D:$D,'BAU Sector &amp; Region Breakout'!$C206,'EPS Emissions'!$C:$C,'BAU Sector &amp; Region Breakout'!$B206))</f>
        <v>283.76299999999998</v>
      </c>
      <c r="AG206" s="2">
        <f>IF($A206="GCAM",'GCAM By Region By Sector'!AG205*10^3,SUMIFS('EPS Emissions'!AH:AH,'EPS Emissions'!$D:$D,'BAU Sector &amp; Region Breakout'!$C206,'EPS Emissions'!$C:$C,'BAU Sector &amp; Region Breakout'!$B206))</f>
        <v>286.63099999999997</v>
      </c>
      <c r="AH206" s="2">
        <f>IF($A206="GCAM",'GCAM By Region By Sector'!AH205*10^3,SUMIFS('EPS Emissions'!AI:AI,'EPS Emissions'!$D:$D,'BAU Sector &amp; Region Breakout'!$C206,'EPS Emissions'!$C:$C,'BAU Sector &amp; Region Breakout'!$B206))</f>
        <v>289.51100000000002</v>
      </c>
    </row>
    <row r="207" spans="1:34" x14ac:dyDescent="0.35">
      <c r="A207" t="str">
        <f>VLOOKUP(B207,'BAU Global Total'!A$3:C$34,3,FALSE)</f>
        <v>EPS</v>
      </c>
      <c r="B207" t="s">
        <v>37</v>
      </c>
      <c r="C207" t="s">
        <v>60</v>
      </c>
      <c r="D207" s="2">
        <f>IF($A207="GCAM",'GCAM By Region By Sector'!D206*10^3,SUMIFS('EPS Emissions'!E:E,'EPS Emissions'!$D:$D,'BAU Sector &amp; Region Breakout'!$C207,'EPS Emissions'!$C:$C,'BAU Sector &amp; Region Breakout'!$B207))</f>
        <v>90.124899999999997</v>
      </c>
      <c r="E207" s="2">
        <f>IF($A207="GCAM",'GCAM By Region By Sector'!E206*10^3,SUMIFS('EPS Emissions'!F:F,'EPS Emissions'!$D:$D,'BAU Sector &amp; Region Breakout'!$C207,'EPS Emissions'!$C:$C,'BAU Sector &amp; Region Breakout'!$B207))</f>
        <v>90.677199999999999</v>
      </c>
      <c r="F207" s="2">
        <f>IF($A207="GCAM",'GCAM By Region By Sector'!F206*10^3,SUMIFS('EPS Emissions'!G:G,'EPS Emissions'!$D:$D,'BAU Sector &amp; Region Breakout'!$C207,'EPS Emissions'!$C:$C,'BAU Sector &amp; Region Breakout'!$B207))</f>
        <v>91.231700000000004</v>
      </c>
      <c r="G207" s="2">
        <f>IF($A207="GCAM",'GCAM By Region By Sector'!G206*10^3,SUMIFS('EPS Emissions'!H:H,'EPS Emissions'!$D:$D,'BAU Sector &amp; Region Breakout'!$C207,'EPS Emissions'!$C:$C,'BAU Sector &amp; Region Breakout'!$B207))</f>
        <v>91.785300000000007</v>
      </c>
      <c r="H207" s="2">
        <f>IF($A207="GCAM",'GCAM By Region By Sector'!H206*10^3,SUMIFS('EPS Emissions'!I:I,'EPS Emissions'!$D:$D,'BAU Sector &amp; Region Breakout'!$C207,'EPS Emissions'!$C:$C,'BAU Sector &amp; Region Breakout'!$B207))</f>
        <v>92.339299999999994</v>
      </c>
      <c r="I207" s="2">
        <f>IF($A207="GCAM",'GCAM By Region By Sector'!I206*10^3,SUMIFS('EPS Emissions'!J:J,'EPS Emissions'!$D:$D,'BAU Sector &amp; Region Breakout'!$C207,'EPS Emissions'!$C:$C,'BAU Sector &amp; Region Breakout'!$B207))</f>
        <v>92.895600000000002</v>
      </c>
      <c r="J207" s="2">
        <f>IF($A207="GCAM",'GCAM By Region By Sector'!J206*10^3,SUMIFS('EPS Emissions'!K:K,'EPS Emissions'!$D:$D,'BAU Sector &amp; Region Breakout'!$C207,'EPS Emissions'!$C:$C,'BAU Sector &amp; Region Breakout'!$B207))</f>
        <v>93.396500000000003</v>
      </c>
      <c r="K207" s="2">
        <f>IF($A207="GCAM",'GCAM By Region By Sector'!K206*10^3,SUMIFS('EPS Emissions'!L:L,'EPS Emissions'!$D:$D,'BAU Sector &amp; Region Breakout'!$C207,'EPS Emissions'!$C:$C,'BAU Sector &amp; Region Breakout'!$B207))</f>
        <v>93.87</v>
      </c>
      <c r="L207" s="2">
        <f>IF($A207="GCAM",'GCAM By Region By Sector'!L206*10^3,SUMIFS('EPS Emissions'!M:M,'EPS Emissions'!$D:$D,'BAU Sector &amp; Region Breakout'!$C207,'EPS Emissions'!$C:$C,'BAU Sector &amp; Region Breakout'!$B207))</f>
        <v>94.345600000000005</v>
      </c>
      <c r="M207" s="2">
        <f>IF($A207="GCAM",'GCAM By Region By Sector'!M206*10^3,SUMIFS('EPS Emissions'!N:N,'EPS Emissions'!$D:$D,'BAU Sector &amp; Region Breakout'!$C207,'EPS Emissions'!$C:$C,'BAU Sector &amp; Region Breakout'!$B207))</f>
        <v>94.848299999999995</v>
      </c>
      <c r="N207" s="2">
        <f>IF($A207="GCAM",'GCAM By Region By Sector'!N206*10^3,SUMIFS('EPS Emissions'!O:O,'EPS Emissions'!$D:$D,'BAU Sector &amp; Region Breakout'!$C207,'EPS Emissions'!$C:$C,'BAU Sector &amp; Region Breakout'!$B207))</f>
        <v>95.325100000000006</v>
      </c>
      <c r="O207" s="2">
        <f>IF($A207="GCAM",'GCAM By Region By Sector'!O206*10^3,SUMIFS('EPS Emissions'!P:P,'EPS Emissions'!$D:$D,'BAU Sector &amp; Region Breakout'!$C207,'EPS Emissions'!$C:$C,'BAU Sector &amp; Region Breakout'!$B207))</f>
        <v>95.692099999999996</v>
      </c>
      <c r="P207" s="2">
        <f>IF($A207="GCAM",'GCAM By Region By Sector'!P206*10^3,SUMIFS('EPS Emissions'!Q:Q,'EPS Emissions'!$D:$D,'BAU Sector &amp; Region Breakout'!$C207,'EPS Emissions'!$C:$C,'BAU Sector &amp; Region Breakout'!$B207))</f>
        <v>96.031199999999998</v>
      </c>
      <c r="Q207" s="2">
        <f>IF($A207="GCAM",'GCAM By Region By Sector'!Q206*10^3,SUMIFS('EPS Emissions'!R:R,'EPS Emissions'!$D:$D,'BAU Sector &amp; Region Breakout'!$C207,'EPS Emissions'!$C:$C,'BAU Sector &amp; Region Breakout'!$B207))</f>
        <v>96.370500000000007</v>
      </c>
      <c r="R207" s="2">
        <f>IF($A207="GCAM",'GCAM By Region By Sector'!R206*10^3,SUMIFS('EPS Emissions'!S:S,'EPS Emissions'!$D:$D,'BAU Sector &amp; Region Breakout'!$C207,'EPS Emissions'!$C:$C,'BAU Sector &amp; Region Breakout'!$B207))</f>
        <v>96.710099999999997</v>
      </c>
      <c r="S207" s="2">
        <f>IF($A207="GCAM",'GCAM By Region By Sector'!S206*10^3,SUMIFS('EPS Emissions'!T:T,'EPS Emissions'!$D:$D,'BAU Sector &amp; Region Breakout'!$C207,'EPS Emissions'!$C:$C,'BAU Sector &amp; Region Breakout'!$B207))</f>
        <v>97.048400000000001</v>
      </c>
      <c r="T207" s="2">
        <f>IF($A207="GCAM",'GCAM By Region By Sector'!T206*10^3,SUMIFS('EPS Emissions'!U:U,'EPS Emissions'!$D:$D,'BAU Sector &amp; Region Breakout'!$C207,'EPS Emissions'!$C:$C,'BAU Sector &amp; Region Breakout'!$B207))</f>
        <v>97.333799999999997</v>
      </c>
      <c r="U207" s="2">
        <f>IF($A207="GCAM",'GCAM By Region By Sector'!U206*10^3,SUMIFS('EPS Emissions'!V:V,'EPS Emissions'!$D:$D,'BAU Sector &amp; Region Breakout'!$C207,'EPS Emissions'!$C:$C,'BAU Sector &amp; Region Breakout'!$B207))</f>
        <v>97.617999999999995</v>
      </c>
      <c r="V207" s="2">
        <f>IF($A207="GCAM",'GCAM By Region By Sector'!V206*10^3,SUMIFS('EPS Emissions'!W:W,'EPS Emissions'!$D:$D,'BAU Sector &amp; Region Breakout'!$C207,'EPS Emissions'!$C:$C,'BAU Sector &amp; Region Breakout'!$B207))</f>
        <v>97.875799999999998</v>
      </c>
      <c r="W207" s="2">
        <f>IF($A207="GCAM",'GCAM By Region By Sector'!W206*10^3,SUMIFS('EPS Emissions'!X:X,'EPS Emissions'!$D:$D,'BAU Sector &amp; Region Breakout'!$C207,'EPS Emissions'!$C:$C,'BAU Sector &amp; Region Breakout'!$B207))</f>
        <v>98.160300000000007</v>
      </c>
      <c r="X207" s="2">
        <f>IF($A207="GCAM",'GCAM By Region By Sector'!X206*10^3,SUMIFS('EPS Emissions'!Y:Y,'EPS Emissions'!$D:$D,'BAU Sector &amp; Region Breakout'!$C207,'EPS Emissions'!$C:$C,'BAU Sector &amp; Region Breakout'!$B207))</f>
        <v>98.446600000000004</v>
      </c>
      <c r="Y207" s="2">
        <f>IF($A207="GCAM",'GCAM By Region By Sector'!Y206*10^3,SUMIFS('EPS Emissions'!Z:Z,'EPS Emissions'!$D:$D,'BAU Sector &amp; Region Breakout'!$C207,'EPS Emissions'!$C:$C,'BAU Sector &amp; Region Breakout'!$B207))</f>
        <v>98.649199999999993</v>
      </c>
      <c r="Z207" s="2">
        <f>IF($A207="GCAM",'GCAM By Region By Sector'!Z206*10^3,SUMIFS('EPS Emissions'!AA:AA,'EPS Emissions'!$D:$D,'BAU Sector &amp; Region Breakout'!$C207,'EPS Emissions'!$C:$C,'BAU Sector &amp; Region Breakout'!$B207))</f>
        <v>98.825400000000002</v>
      </c>
      <c r="AA207" s="2">
        <f>IF($A207="GCAM",'GCAM By Region By Sector'!AA206*10^3,SUMIFS('EPS Emissions'!AB:AB,'EPS Emissions'!$D:$D,'BAU Sector &amp; Region Breakout'!$C207,'EPS Emissions'!$C:$C,'BAU Sector &amp; Region Breakout'!$B207))</f>
        <v>99.028300000000002</v>
      </c>
      <c r="AB207" s="2">
        <f>IF($A207="GCAM",'GCAM By Region By Sector'!AB206*10^3,SUMIFS('EPS Emissions'!AC:AC,'EPS Emissions'!$D:$D,'BAU Sector &amp; Region Breakout'!$C207,'EPS Emissions'!$C:$C,'BAU Sector &amp; Region Breakout'!$B207))</f>
        <v>99.180300000000003</v>
      </c>
      <c r="AC207" s="2">
        <f>IF($A207="GCAM",'GCAM By Region By Sector'!AC206*10^3,SUMIFS('EPS Emissions'!AD:AD,'EPS Emissions'!$D:$D,'BAU Sector &amp; Region Breakout'!$C207,'EPS Emissions'!$C:$C,'BAU Sector &amp; Region Breakout'!$B207))</f>
        <v>99.358800000000002</v>
      </c>
      <c r="AD207" s="2">
        <f>IF($A207="GCAM",'GCAM By Region By Sector'!AD206*10^3,SUMIFS('EPS Emissions'!AE:AE,'EPS Emissions'!$D:$D,'BAU Sector &amp; Region Breakout'!$C207,'EPS Emissions'!$C:$C,'BAU Sector &amp; Region Breakout'!$B207))</f>
        <v>99.483000000000004</v>
      </c>
      <c r="AE207" s="2">
        <f>IF($A207="GCAM",'GCAM By Region By Sector'!AE206*10^3,SUMIFS('EPS Emissions'!AF:AF,'EPS Emissions'!$D:$D,'BAU Sector &amp; Region Breakout'!$C207,'EPS Emissions'!$C:$C,'BAU Sector &amp; Region Breakout'!$B207))</f>
        <v>99.635099999999994</v>
      </c>
      <c r="AF207" s="2">
        <f>IF($A207="GCAM",'GCAM By Region By Sector'!AF206*10^3,SUMIFS('EPS Emissions'!AG:AG,'EPS Emissions'!$D:$D,'BAU Sector &amp; Region Breakout'!$C207,'EPS Emissions'!$C:$C,'BAU Sector &amp; Region Breakout'!$B207))</f>
        <v>99.759</v>
      </c>
      <c r="AG207" s="2">
        <f>IF($A207="GCAM",'GCAM By Region By Sector'!AG206*10^3,SUMIFS('EPS Emissions'!AH:AH,'EPS Emissions'!$D:$D,'BAU Sector &amp; Region Breakout'!$C207,'EPS Emissions'!$C:$C,'BAU Sector &amp; Region Breakout'!$B207))</f>
        <v>99.883200000000002</v>
      </c>
      <c r="AH207" s="2">
        <f>IF($A207="GCAM",'GCAM By Region By Sector'!AH206*10^3,SUMIFS('EPS Emissions'!AI:AI,'EPS Emissions'!$D:$D,'BAU Sector &amp; Region Breakout'!$C207,'EPS Emissions'!$C:$C,'BAU Sector &amp; Region Breakout'!$B207))</f>
        <v>100.062</v>
      </c>
    </row>
    <row r="208" spans="1:34" x14ac:dyDescent="0.35">
      <c r="A208" t="str">
        <f>VLOOKUP(B208,'BAU Global Total'!A$3:C$34,3,FALSE)</f>
        <v>EPS</v>
      </c>
      <c r="B208" t="s">
        <v>37</v>
      </c>
      <c r="C208" t="s">
        <v>70</v>
      </c>
      <c r="D208" s="2">
        <f>IF($A208="GCAM",'GCAM By Region By Sector'!D207*10^3,SUMIFS('EPS Emissions'!E:E,'EPS Emissions'!$D:$D,'BAU Sector &amp; Region Breakout'!$C208,'EPS Emissions'!$C:$C,'BAU Sector &amp; Region Breakout'!$B208))</f>
        <v>50.1937</v>
      </c>
      <c r="E208" s="2">
        <f>IF($A208="GCAM",'GCAM By Region By Sector'!E207*10^3,SUMIFS('EPS Emissions'!F:F,'EPS Emissions'!$D:$D,'BAU Sector &amp; Region Breakout'!$C208,'EPS Emissions'!$C:$C,'BAU Sector &amp; Region Breakout'!$B208))</f>
        <v>51.015700000000002</v>
      </c>
      <c r="F208" s="2">
        <f>IF($A208="GCAM",'GCAM By Region By Sector'!F207*10^3,SUMIFS('EPS Emissions'!G:G,'EPS Emissions'!$D:$D,'BAU Sector &amp; Region Breakout'!$C208,'EPS Emissions'!$C:$C,'BAU Sector &amp; Region Breakout'!$B208))</f>
        <v>51.865600000000001</v>
      </c>
      <c r="G208" s="2">
        <f>IF($A208="GCAM",'GCAM By Region By Sector'!G207*10^3,SUMIFS('EPS Emissions'!H:H,'EPS Emissions'!$D:$D,'BAU Sector &amp; Region Breakout'!$C208,'EPS Emissions'!$C:$C,'BAU Sector &amp; Region Breakout'!$B208))</f>
        <v>52.687800000000003</v>
      </c>
      <c r="H208" s="2">
        <f>IF($A208="GCAM",'GCAM By Region By Sector'!H207*10^3,SUMIFS('EPS Emissions'!I:I,'EPS Emissions'!$D:$D,'BAU Sector &amp; Region Breakout'!$C208,'EPS Emissions'!$C:$C,'BAU Sector &amp; Region Breakout'!$B208))</f>
        <v>53.509900000000002</v>
      </c>
      <c r="I208" s="2">
        <f>IF($A208="GCAM",'GCAM By Region By Sector'!I207*10^3,SUMIFS('EPS Emissions'!J:J,'EPS Emissions'!$D:$D,'BAU Sector &amp; Region Breakout'!$C208,'EPS Emissions'!$C:$C,'BAU Sector &amp; Region Breakout'!$B208))</f>
        <v>54.3324</v>
      </c>
      <c r="J208" s="2">
        <f>IF($A208="GCAM",'GCAM By Region By Sector'!J207*10^3,SUMIFS('EPS Emissions'!K:K,'EPS Emissions'!$D:$D,'BAU Sector &amp; Region Breakout'!$C208,'EPS Emissions'!$C:$C,'BAU Sector &amp; Region Breakout'!$B208))</f>
        <v>55.124200000000002</v>
      </c>
      <c r="K208" s="2">
        <f>IF($A208="GCAM",'GCAM By Region By Sector'!K207*10^3,SUMIFS('EPS Emissions'!L:L,'EPS Emissions'!$D:$D,'BAU Sector &amp; Region Breakout'!$C208,'EPS Emissions'!$C:$C,'BAU Sector &amp; Region Breakout'!$B208))</f>
        <v>55.888199999999998</v>
      </c>
      <c r="L208" s="2">
        <f>IF($A208="GCAM",'GCAM By Region By Sector'!L207*10^3,SUMIFS('EPS Emissions'!M:M,'EPS Emissions'!$D:$D,'BAU Sector &amp; Region Breakout'!$C208,'EPS Emissions'!$C:$C,'BAU Sector &amp; Region Breakout'!$B208))</f>
        <v>56.680199999999999</v>
      </c>
      <c r="M208" s="2">
        <f>IF($A208="GCAM",'GCAM By Region By Sector'!M207*10^3,SUMIFS('EPS Emissions'!N:N,'EPS Emissions'!$D:$D,'BAU Sector &amp; Region Breakout'!$C208,'EPS Emissions'!$C:$C,'BAU Sector &amp; Region Breakout'!$B208))</f>
        <v>57.4724</v>
      </c>
      <c r="N208" s="2">
        <f>IF($A208="GCAM",'GCAM By Region By Sector'!N207*10^3,SUMIFS('EPS Emissions'!O:O,'EPS Emissions'!$D:$D,'BAU Sector &amp; Region Breakout'!$C208,'EPS Emissions'!$C:$C,'BAU Sector &amp; Region Breakout'!$B208))</f>
        <v>58.265000000000001</v>
      </c>
      <c r="O208" s="2">
        <f>IF($A208="GCAM",'GCAM By Region By Sector'!O207*10^3,SUMIFS('EPS Emissions'!P:P,'EPS Emissions'!$D:$D,'BAU Sector &amp; Region Breakout'!$C208,'EPS Emissions'!$C:$C,'BAU Sector &amp; Region Breakout'!$B208))</f>
        <v>58.999000000000002</v>
      </c>
      <c r="P208" s="2">
        <f>IF($A208="GCAM",'GCAM By Region By Sector'!P207*10^3,SUMIFS('EPS Emissions'!Q:Q,'EPS Emissions'!$D:$D,'BAU Sector &amp; Region Breakout'!$C208,'EPS Emissions'!$C:$C,'BAU Sector &amp; Region Breakout'!$B208))</f>
        <v>59.756900000000002</v>
      </c>
      <c r="Q208" s="2">
        <f>IF($A208="GCAM",'GCAM By Region By Sector'!Q207*10^3,SUMIFS('EPS Emissions'!R:R,'EPS Emissions'!$D:$D,'BAU Sector &amp; Region Breakout'!$C208,'EPS Emissions'!$C:$C,'BAU Sector &amp; Region Breakout'!$B208))</f>
        <v>60.486800000000002</v>
      </c>
      <c r="R208" s="2">
        <f>IF($A208="GCAM",'GCAM By Region By Sector'!R207*10^3,SUMIFS('EPS Emissions'!S:S,'EPS Emissions'!$D:$D,'BAU Sector &amp; Region Breakout'!$C208,'EPS Emissions'!$C:$C,'BAU Sector &amp; Region Breakout'!$B208))</f>
        <v>61.244900000000001</v>
      </c>
      <c r="S208" s="2">
        <f>IF($A208="GCAM",'GCAM By Region By Sector'!S207*10^3,SUMIFS('EPS Emissions'!T:T,'EPS Emissions'!$D:$D,'BAU Sector &amp; Region Breakout'!$C208,'EPS Emissions'!$C:$C,'BAU Sector &amp; Region Breakout'!$B208))</f>
        <v>61.974600000000002</v>
      </c>
      <c r="T208" s="2">
        <f>IF($A208="GCAM",'GCAM By Region By Sector'!T207*10^3,SUMIFS('EPS Emissions'!U:U,'EPS Emissions'!$D:$D,'BAU Sector &amp; Region Breakout'!$C208,'EPS Emissions'!$C:$C,'BAU Sector &amp; Region Breakout'!$B208))</f>
        <v>62.701900000000002</v>
      </c>
      <c r="U208" s="2">
        <f>IF($A208="GCAM",'GCAM By Region By Sector'!U207*10^3,SUMIFS('EPS Emissions'!V:V,'EPS Emissions'!$D:$D,'BAU Sector &amp; Region Breakout'!$C208,'EPS Emissions'!$C:$C,'BAU Sector &amp; Region Breakout'!$B208))</f>
        <v>63.428800000000003</v>
      </c>
      <c r="V208" s="2">
        <f>IF($A208="GCAM",'GCAM By Region By Sector'!V207*10^3,SUMIFS('EPS Emissions'!W:W,'EPS Emissions'!$D:$D,'BAU Sector &amp; Region Breakout'!$C208,'EPS Emissions'!$C:$C,'BAU Sector &amp; Region Breakout'!$B208))</f>
        <v>64.155699999999996</v>
      </c>
      <c r="W208" s="2">
        <f>IF($A208="GCAM",'GCAM By Region By Sector'!W207*10^3,SUMIFS('EPS Emissions'!X:X,'EPS Emissions'!$D:$D,'BAU Sector &amp; Region Breakout'!$C208,'EPS Emissions'!$C:$C,'BAU Sector &amp; Region Breakout'!$B208))</f>
        <v>64.8827</v>
      </c>
      <c r="X208" s="2">
        <f>IF($A208="GCAM",'GCAM By Region By Sector'!X207*10^3,SUMIFS('EPS Emissions'!Y:Y,'EPS Emissions'!$D:$D,'BAU Sector &amp; Region Breakout'!$C208,'EPS Emissions'!$C:$C,'BAU Sector &amp; Region Breakout'!$B208))</f>
        <v>65.581500000000005</v>
      </c>
      <c r="Y208" s="2">
        <f>IF($A208="GCAM",'GCAM By Region By Sector'!Y207*10^3,SUMIFS('EPS Emissions'!Z:Z,'EPS Emissions'!$D:$D,'BAU Sector &amp; Region Breakout'!$C208,'EPS Emissions'!$C:$C,'BAU Sector &amp; Region Breakout'!$B208))</f>
        <v>66.277100000000004</v>
      </c>
      <c r="Z208" s="2">
        <f>IF($A208="GCAM",'GCAM By Region By Sector'!Z207*10^3,SUMIFS('EPS Emissions'!AA:AA,'EPS Emissions'!$D:$D,'BAU Sector &amp; Region Breakout'!$C208,'EPS Emissions'!$C:$C,'BAU Sector &amp; Region Breakout'!$B208))</f>
        <v>67.001999999999995</v>
      </c>
      <c r="AA208" s="2">
        <f>IF($A208="GCAM",'GCAM By Region By Sector'!AA207*10^3,SUMIFS('EPS Emissions'!AB:AB,'EPS Emissions'!$D:$D,'BAU Sector &amp; Region Breakout'!$C208,'EPS Emissions'!$C:$C,'BAU Sector &amp; Region Breakout'!$B208))</f>
        <v>67.697800000000001</v>
      </c>
      <c r="AB208" s="2">
        <f>IF($A208="GCAM",'GCAM By Region By Sector'!AB207*10^3,SUMIFS('EPS Emissions'!AC:AC,'EPS Emissions'!$D:$D,'BAU Sector &amp; Region Breakout'!$C208,'EPS Emissions'!$C:$C,'BAU Sector &amp; Region Breakout'!$B208))</f>
        <v>68.389899999999997</v>
      </c>
      <c r="AC208" s="2">
        <f>IF($A208="GCAM",'GCAM By Region By Sector'!AC207*10^3,SUMIFS('EPS Emissions'!AD:AD,'EPS Emissions'!$D:$D,'BAU Sector &amp; Region Breakout'!$C208,'EPS Emissions'!$C:$C,'BAU Sector &amp; Region Breakout'!$B208))</f>
        <v>69.081999999999994</v>
      </c>
      <c r="AD208" s="2">
        <f>IF($A208="GCAM",'GCAM By Region By Sector'!AD207*10^3,SUMIFS('EPS Emissions'!AE:AE,'EPS Emissions'!$D:$D,'BAU Sector &amp; Region Breakout'!$C208,'EPS Emissions'!$C:$C,'BAU Sector &amp; Region Breakout'!$B208))</f>
        <v>69.742800000000003</v>
      </c>
      <c r="AE208" s="2">
        <f>IF($A208="GCAM",'GCAM By Region By Sector'!AE207*10^3,SUMIFS('EPS Emissions'!AF:AF,'EPS Emissions'!$D:$D,'BAU Sector &amp; Region Breakout'!$C208,'EPS Emissions'!$C:$C,'BAU Sector &amp; Region Breakout'!$B208))</f>
        <v>70.4315</v>
      </c>
      <c r="AF208" s="2">
        <f>IF($A208="GCAM",'GCAM By Region By Sector'!AF207*10^3,SUMIFS('EPS Emissions'!AG:AG,'EPS Emissions'!$D:$D,'BAU Sector &amp; Region Breakout'!$C208,'EPS Emissions'!$C:$C,'BAU Sector &amp; Region Breakout'!$B208))</f>
        <v>71.092200000000005</v>
      </c>
      <c r="AG208" s="2">
        <f>IF($A208="GCAM",'GCAM By Region By Sector'!AG207*10^3,SUMIFS('EPS Emissions'!AH:AH,'EPS Emissions'!$D:$D,'BAU Sector &amp; Region Breakout'!$C208,'EPS Emissions'!$C:$C,'BAU Sector &amp; Region Breakout'!$B208))</f>
        <v>71.780900000000003</v>
      </c>
      <c r="AH208" s="2">
        <f>IF($A208="GCAM",'GCAM By Region By Sector'!AH207*10^3,SUMIFS('EPS Emissions'!AI:AI,'EPS Emissions'!$D:$D,'BAU Sector &amp; Region Breakout'!$C208,'EPS Emissions'!$C:$C,'BAU Sector &amp; Region Breakout'!$B208))</f>
        <v>72.441800000000001</v>
      </c>
    </row>
    <row r="209" spans="1:34" x14ac:dyDescent="0.35">
      <c r="A209" t="str">
        <f>VLOOKUP(B209,'BAU Global Total'!A$3:C$34,3,FALSE)</f>
        <v>EPS</v>
      </c>
      <c r="B209" t="s">
        <v>37</v>
      </c>
      <c r="C209" t="s">
        <v>67</v>
      </c>
      <c r="D209" s="2">
        <f>IF($A209="GCAM",'GCAM By Region By Sector'!D208*10^3,SUMIFS('EPS Emissions'!E:E,'EPS Emissions'!$D:$D,'BAU Sector &amp; Region Breakout'!$C209,'EPS Emissions'!$C:$C,'BAU Sector &amp; Region Breakout'!$B209))</f>
        <v>152.20599999999999</v>
      </c>
      <c r="E209" s="2">
        <f>IF($A209="GCAM",'GCAM By Region By Sector'!E208*10^3,SUMIFS('EPS Emissions'!F:F,'EPS Emissions'!$D:$D,'BAU Sector &amp; Region Breakout'!$C209,'EPS Emissions'!$C:$C,'BAU Sector &amp; Region Breakout'!$B209))</f>
        <v>155.506</v>
      </c>
      <c r="F209" s="2">
        <f>IF($A209="GCAM",'GCAM By Region By Sector'!F208*10^3,SUMIFS('EPS Emissions'!G:G,'EPS Emissions'!$D:$D,'BAU Sector &amp; Region Breakout'!$C209,'EPS Emissions'!$C:$C,'BAU Sector &amp; Region Breakout'!$B209))</f>
        <v>159.21299999999999</v>
      </c>
      <c r="G209" s="2">
        <f>IF($A209="GCAM",'GCAM By Region By Sector'!G208*10^3,SUMIFS('EPS Emissions'!H:H,'EPS Emissions'!$D:$D,'BAU Sector &amp; Region Breakout'!$C209,'EPS Emissions'!$C:$C,'BAU Sector &amp; Region Breakout'!$B209))</f>
        <v>163.477</v>
      </c>
      <c r="H209" s="2">
        <f>IF($A209="GCAM",'GCAM By Region By Sector'!H208*10^3,SUMIFS('EPS Emissions'!I:I,'EPS Emissions'!$D:$D,'BAU Sector &amp; Region Breakout'!$C209,'EPS Emissions'!$C:$C,'BAU Sector &amp; Region Breakout'!$B209))</f>
        <v>167.83500000000001</v>
      </c>
      <c r="I209" s="2">
        <f>IF($A209="GCAM",'GCAM By Region By Sector'!I208*10^3,SUMIFS('EPS Emissions'!J:J,'EPS Emissions'!$D:$D,'BAU Sector &amp; Region Breakout'!$C209,'EPS Emissions'!$C:$C,'BAU Sector &amp; Region Breakout'!$B209))</f>
        <v>172.309</v>
      </c>
      <c r="J209" s="2">
        <f>IF($A209="GCAM",'GCAM By Region By Sector'!J208*10^3,SUMIFS('EPS Emissions'!K:K,'EPS Emissions'!$D:$D,'BAU Sector &amp; Region Breakout'!$C209,'EPS Emissions'!$C:$C,'BAU Sector &amp; Region Breakout'!$B209))</f>
        <v>176.786</v>
      </c>
      <c r="K209" s="2">
        <f>IF($A209="GCAM",'GCAM By Region By Sector'!K208*10^3,SUMIFS('EPS Emissions'!L:L,'EPS Emissions'!$D:$D,'BAU Sector &amp; Region Breakout'!$C209,'EPS Emissions'!$C:$C,'BAU Sector &amp; Region Breakout'!$B209))</f>
        <v>181.429</v>
      </c>
      <c r="L209" s="2">
        <f>IF($A209="GCAM",'GCAM By Region By Sector'!L208*10^3,SUMIFS('EPS Emissions'!M:M,'EPS Emissions'!$D:$D,'BAU Sector &amp; Region Breakout'!$C209,'EPS Emissions'!$C:$C,'BAU Sector &amp; Region Breakout'!$B209))</f>
        <v>186.28700000000001</v>
      </c>
      <c r="M209" s="2">
        <f>IF($A209="GCAM",'GCAM By Region By Sector'!M208*10^3,SUMIFS('EPS Emissions'!N:N,'EPS Emissions'!$D:$D,'BAU Sector &amp; Region Breakout'!$C209,'EPS Emissions'!$C:$C,'BAU Sector &amp; Region Breakout'!$B209))</f>
        <v>191.25200000000001</v>
      </c>
      <c r="N209" s="2">
        <f>IF($A209="GCAM",'GCAM By Region By Sector'!N208*10^3,SUMIFS('EPS Emissions'!O:O,'EPS Emissions'!$D:$D,'BAU Sector &amp; Region Breakout'!$C209,'EPS Emissions'!$C:$C,'BAU Sector &amp; Region Breakout'!$B209))</f>
        <v>196.08699999999999</v>
      </c>
      <c r="O209" s="2">
        <f>IF($A209="GCAM",'GCAM By Region By Sector'!O208*10^3,SUMIFS('EPS Emissions'!P:P,'EPS Emissions'!$D:$D,'BAU Sector &amp; Region Breakout'!$C209,'EPS Emissions'!$C:$C,'BAU Sector &amp; Region Breakout'!$B209))</f>
        <v>200.76499999999999</v>
      </c>
      <c r="P209" s="2">
        <f>IF($A209="GCAM",'GCAM By Region By Sector'!P208*10^3,SUMIFS('EPS Emissions'!Q:Q,'EPS Emissions'!$D:$D,'BAU Sector &amp; Region Breakout'!$C209,'EPS Emissions'!$C:$C,'BAU Sector &amp; Region Breakout'!$B209))</f>
        <v>205.23599999999999</v>
      </c>
      <c r="Q209" s="2">
        <f>IF($A209="GCAM",'GCAM By Region By Sector'!Q208*10^3,SUMIFS('EPS Emissions'!R:R,'EPS Emissions'!$D:$D,'BAU Sector &amp; Region Breakout'!$C209,'EPS Emissions'!$C:$C,'BAU Sector &amp; Region Breakout'!$B209))</f>
        <v>209.577</v>
      </c>
      <c r="R209" s="2">
        <f>IF($A209="GCAM",'GCAM By Region By Sector'!R208*10^3,SUMIFS('EPS Emissions'!S:S,'EPS Emissions'!$D:$D,'BAU Sector &amp; Region Breakout'!$C209,'EPS Emissions'!$C:$C,'BAU Sector &amp; Region Breakout'!$B209))</f>
        <v>213.84</v>
      </c>
      <c r="S209" s="2">
        <f>IF($A209="GCAM",'GCAM By Region By Sector'!S208*10^3,SUMIFS('EPS Emissions'!T:T,'EPS Emissions'!$D:$D,'BAU Sector &amp; Region Breakout'!$C209,'EPS Emissions'!$C:$C,'BAU Sector &amp; Region Breakout'!$B209))</f>
        <v>214.86799999999999</v>
      </c>
      <c r="T209" s="2">
        <f>IF($A209="GCAM",'GCAM By Region By Sector'!T208*10^3,SUMIFS('EPS Emissions'!U:U,'EPS Emissions'!$D:$D,'BAU Sector &amp; Region Breakout'!$C209,'EPS Emissions'!$C:$C,'BAU Sector &amp; Region Breakout'!$B209))</f>
        <v>215.78700000000001</v>
      </c>
      <c r="U209" s="2">
        <f>IF($A209="GCAM",'GCAM By Region By Sector'!U208*10^3,SUMIFS('EPS Emissions'!V:V,'EPS Emissions'!$D:$D,'BAU Sector &amp; Region Breakout'!$C209,'EPS Emissions'!$C:$C,'BAU Sector &amp; Region Breakout'!$B209))</f>
        <v>216.298</v>
      </c>
      <c r="V209" s="2">
        <f>IF($A209="GCAM",'GCAM By Region By Sector'!V208*10^3,SUMIFS('EPS Emissions'!W:W,'EPS Emissions'!$D:$D,'BAU Sector &amp; Region Breakout'!$C209,'EPS Emissions'!$C:$C,'BAU Sector &amp; Region Breakout'!$B209))</f>
        <v>216.851</v>
      </c>
      <c r="W209" s="2">
        <f>IF($A209="GCAM",'GCAM By Region By Sector'!W208*10^3,SUMIFS('EPS Emissions'!X:X,'EPS Emissions'!$D:$D,'BAU Sector &amp; Region Breakout'!$C209,'EPS Emissions'!$C:$C,'BAU Sector &amp; Region Breakout'!$B209))</f>
        <v>217.37799999999999</v>
      </c>
      <c r="X209" s="2">
        <f>IF($A209="GCAM",'GCAM By Region By Sector'!X208*10^3,SUMIFS('EPS Emissions'!Y:Y,'EPS Emissions'!$D:$D,'BAU Sector &amp; Region Breakout'!$C209,'EPS Emissions'!$C:$C,'BAU Sector &amp; Region Breakout'!$B209))</f>
        <v>218.018</v>
      </c>
      <c r="Y209" s="2">
        <f>IF($A209="GCAM",'GCAM By Region By Sector'!Y208*10^3,SUMIFS('EPS Emissions'!Z:Z,'EPS Emissions'!$D:$D,'BAU Sector &amp; Region Breakout'!$C209,'EPS Emissions'!$C:$C,'BAU Sector &amp; Region Breakout'!$B209))</f>
        <v>218.679</v>
      </c>
      <c r="Z209" s="2">
        <f>IF($A209="GCAM",'GCAM By Region By Sector'!Z208*10^3,SUMIFS('EPS Emissions'!AA:AA,'EPS Emissions'!$D:$D,'BAU Sector &amp; Region Breakout'!$C209,'EPS Emissions'!$C:$C,'BAU Sector &amp; Region Breakout'!$B209))</f>
        <v>219.32499999999999</v>
      </c>
      <c r="AA209" s="2">
        <f>IF($A209="GCAM",'GCAM By Region By Sector'!AA208*10^3,SUMIFS('EPS Emissions'!AB:AB,'EPS Emissions'!$D:$D,'BAU Sector &amp; Region Breakout'!$C209,'EPS Emissions'!$C:$C,'BAU Sector &amp; Region Breakout'!$B209))</f>
        <v>220.108</v>
      </c>
      <c r="AB209" s="2">
        <f>IF($A209="GCAM",'GCAM By Region By Sector'!AB208*10^3,SUMIFS('EPS Emissions'!AC:AC,'EPS Emissions'!$D:$D,'BAU Sector &amp; Region Breakout'!$C209,'EPS Emissions'!$C:$C,'BAU Sector &amp; Region Breakout'!$B209))</f>
        <v>221.011</v>
      </c>
      <c r="AC209" s="2">
        <f>IF($A209="GCAM",'GCAM By Region By Sector'!AC208*10^3,SUMIFS('EPS Emissions'!AD:AD,'EPS Emissions'!$D:$D,'BAU Sector &amp; Region Breakout'!$C209,'EPS Emissions'!$C:$C,'BAU Sector &amp; Region Breakout'!$B209))</f>
        <v>222.053</v>
      </c>
      <c r="AD209" s="2">
        <f>IF($A209="GCAM",'GCAM By Region By Sector'!AD208*10^3,SUMIFS('EPS Emissions'!AE:AE,'EPS Emissions'!$D:$D,'BAU Sector &amp; Region Breakout'!$C209,'EPS Emissions'!$C:$C,'BAU Sector &amp; Region Breakout'!$B209))</f>
        <v>223.17699999999999</v>
      </c>
      <c r="AE209" s="2">
        <f>IF($A209="GCAM",'GCAM By Region By Sector'!AE208*10^3,SUMIFS('EPS Emissions'!AF:AF,'EPS Emissions'!$D:$D,'BAU Sector &amp; Region Breakout'!$C209,'EPS Emissions'!$C:$C,'BAU Sector &amp; Region Breakout'!$B209))</f>
        <v>224.18899999999999</v>
      </c>
      <c r="AF209" s="2">
        <f>IF($A209="GCAM",'GCAM By Region By Sector'!AF208*10^3,SUMIFS('EPS Emissions'!AG:AG,'EPS Emissions'!$D:$D,'BAU Sector &amp; Region Breakout'!$C209,'EPS Emissions'!$C:$C,'BAU Sector &amp; Region Breakout'!$B209))</f>
        <v>225.614</v>
      </c>
      <c r="AG209" s="2">
        <f>IF($A209="GCAM",'GCAM By Region By Sector'!AG208*10^3,SUMIFS('EPS Emissions'!AH:AH,'EPS Emissions'!$D:$D,'BAU Sector &amp; Region Breakout'!$C209,'EPS Emissions'!$C:$C,'BAU Sector &amp; Region Breakout'!$B209))</f>
        <v>227.23</v>
      </c>
      <c r="AH209" s="2">
        <f>IF($A209="GCAM",'GCAM By Region By Sector'!AH208*10^3,SUMIFS('EPS Emissions'!AI:AI,'EPS Emissions'!$D:$D,'BAU Sector &amp; Region Breakout'!$C209,'EPS Emissions'!$C:$C,'BAU Sector &amp; Region Breakout'!$B209))</f>
        <v>229.101</v>
      </c>
    </row>
    <row r="210" spans="1:34" x14ac:dyDescent="0.35">
      <c r="A210" t="str">
        <f>VLOOKUP(B210,'BAU Global Total'!A$3:C$34,3,FALSE)</f>
        <v>EPS</v>
      </c>
      <c r="B210" t="s">
        <v>37</v>
      </c>
      <c r="C210" t="s">
        <v>63</v>
      </c>
      <c r="D210" s="2">
        <f>IF($A210="GCAM",'GCAM By Region By Sector'!D209*10^3,SUMIFS('EPS Emissions'!E:E,'EPS Emissions'!$D:$D,'BAU Sector &amp; Region Breakout'!$C210,'EPS Emissions'!$C:$C,'BAU Sector &amp; Region Breakout'!$B210))</f>
        <v>131.13499999999999</v>
      </c>
      <c r="E210" s="2">
        <f>IF($A210="GCAM",'GCAM By Region By Sector'!E209*10^3,SUMIFS('EPS Emissions'!F:F,'EPS Emissions'!$D:$D,'BAU Sector &amp; Region Breakout'!$C210,'EPS Emissions'!$C:$C,'BAU Sector &amp; Region Breakout'!$B210))</f>
        <v>147.80699999999999</v>
      </c>
      <c r="F210" s="2">
        <f>IF($A210="GCAM",'GCAM By Region By Sector'!F209*10^3,SUMIFS('EPS Emissions'!G:G,'EPS Emissions'!$D:$D,'BAU Sector &amp; Region Breakout'!$C210,'EPS Emissions'!$C:$C,'BAU Sector &amp; Region Breakout'!$B210))</f>
        <v>141.78399999999999</v>
      </c>
      <c r="G210" s="2">
        <f>IF($A210="GCAM",'GCAM By Region By Sector'!G209*10^3,SUMIFS('EPS Emissions'!H:H,'EPS Emissions'!$D:$D,'BAU Sector &amp; Region Breakout'!$C210,'EPS Emissions'!$C:$C,'BAU Sector &amp; Region Breakout'!$B210))</f>
        <v>139.989</v>
      </c>
      <c r="H210" s="2">
        <f>IF($A210="GCAM",'GCAM By Region By Sector'!H209*10^3,SUMIFS('EPS Emissions'!I:I,'EPS Emissions'!$D:$D,'BAU Sector &amp; Region Breakout'!$C210,'EPS Emissions'!$C:$C,'BAU Sector &amp; Region Breakout'!$B210))</f>
        <v>140.38</v>
      </c>
      <c r="I210" s="2">
        <f>IF($A210="GCAM",'GCAM By Region By Sector'!I209*10^3,SUMIFS('EPS Emissions'!J:J,'EPS Emissions'!$D:$D,'BAU Sector &amp; Region Breakout'!$C210,'EPS Emissions'!$C:$C,'BAU Sector &amp; Region Breakout'!$B210))</f>
        <v>143.85300000000001</v>
      </c>
      <c r="J210" s="2">
        <f>IF($A210="GCAM",'GCAM By Region By Sector'!J209*10^3,SUMIFS('EPS Emissions'!K:K,'EPS Emissions'!$D:$D,'BAU Sector &amp; Region Breakout'!$C210,'EPS Emissions'!$C:$C,'BAU Sector &amp; Region Breakout'!$B210))</f>
        <v>142.18</v>
      </c>
      <c r="K210" s="2">
        <f>IF($A210="GCAM",'GCAM By Region By Sector'!K209*10^3,SUMIFS('EPS Emissions'!L:L,'EPS Emissions'!$D:$D,'BAU Sector &amp; Region Breakout'!$C210,'EPS Emissions'!$C:$C,'BAU Sector &amp; Region Breakout'!$B210))</f>
        <v>140.25800000000001</v>
      </c>
      <c r="L210" s="2">
        <f>IF($A210="GCAM",'GCAM By Region By Sector'!L209*10^3,SUMIFS('EPS Emissions'!M:M,'EPS Emissions'!$D:$D,'BAU Sector &amp; Region Breakout'!$C210,'EPS Emissions'!$C:$C,'BAU Sector &amp; Region Breakout'!$B210))</f>
        <v>140.06800000000001</v>
      </c>
      <c r="M210" s="2">
        <f>IF($A210="GCAM",'GCAM By Region By Sector'!M209*10^3,SUMIFS('EPS Emissions'!N:N,'EPS Emissions'!$D:$D,'BAU Sector &amp; Region Breakout'!$C210,'EPS Emissions'!$C:$C,'BAU Sector &amp; Region Breakout'!$B210))</f>
        <v>139.65299999999999</v>
      </c>
      <c r="N210" s="2">
        <f>IF($A210="GCAM",'GCAM By Region By Sector'!N209*10^3,SUMIFS('EPS Emissions'!O:O,'EPS Emissions'!$D:$D,'BAU Sector &amp; Region Breakout'!$C210,'EPS Emissions'!$C:$C,'BAU Sector &amp; Region Breakout'!$B210))</f>
        <v>141.72300000000001</v>
      </c>
      <c r="O210" s="2">
        <f>IF($A210="GCAM",'GCAM By Region By Sector'!O209*10^3,SUMIFS('EPS Emissions'!P:P,'EPS Emissions'!$D:$D,'BAU Sector &amp; Region Breakout'!$C210,'EPS Emissions'!$C:$C,'BAU Sector &amp; Region Breakout'!$B210))</f>
        <v>143.00200000000001</v>
      </c>
      <c r="P210" s="2">
        <f>IF($A210="GCAM",'GCAM By Region By Sector'!P209*10^3,SUMIFS('EPS Emissions'!Q:Q,'EPS Emissions'!$D:$D,'BAU Sector &amp; Region Breakout'!$C210,'EPS Emissions'!$C:$C,'BAU Sector &amp; Region Breakout'!$B210))</f>
        <v>143.22399999999999</v>
      </c>
      <c r="Q210" s="2">
        <f>IF($A210="GCAM",'GCAM By Region By Sector'!Q209*10^3,SUMIFS('EPS Emissions'!R:R,'EPS Emissions'!$D:$D,'BAU Sector &amp; Region Breakout'!$C210,'EPS Emissions'!$C:$C,'BAU Sector &amp; Region Breakout'!$B210))</f>
        <v>144.68199999999999</v>
      </c>
      <c r="R210" s="2">
        <f>IF($A210="GCAM",'GCAM By Region By Sector'!R209*10^3,SUMIFS('EPS Emissions'!S:S,'EPS Emissions'!$D:$D,'BAU Sector &amp; Region Breakout'!$C210,'EPS Emissions'!$C:$C,'BAU Sector &amp; Region Breakout'!$B210))</f>
        <v>145.018</v>
      </c>
      <c r="S210" s="2">
        <f>IF($A210="GCAM",'GCAM By Region By Sector'!S209*10^3,SUMIFS('EPS Emissions'!T:T,'EPS Emissions'!$D:$D,'BAU Sector &amp; Region Breakout'!$C210,'EPS Emissions'!$C:$C,'BAU Sector &amp; Region Breakout'!$B210))</f>
        <v>145.09899999999999</v>
      </c>
      <c r="T210" s="2">
        <f>IF($A210="GCAM",'GCAM By Region By Sector'!T209*10^3,SUMIFS('EPS Emissions'!U:U,'EPS Emissions'!$D:$D,'BAU Sector &amp; Region Breakout'!$C210,'EPS Emissions'!$C:$C,'BAU Sector &amp; Region Breakout'!$B210))</f>
        <v>144.24600000000001</v>
      </c>
      <c r="U210" s="2">
        <f>IF($A210="GCAM",'GCAM By Region By Sector'!U209*10^3,SUMIFS('EPS Emissions'!V:V,'EPS Emissions'!$D:$D,'BAU Sector &amp; Region Breakout'!$C210,'EPS Emissions'!$C:$C,'BAU Sector &amp; Region Breakout'!$B210))</f>
        <v>144.125</v>
      </c>
      <c r="V210" s="2">
        <f>IF($A210="GCAM",'GCAM By Region By Sector'!V209*10^3,SUMIFS('EPS Emissions'!W:W,'EPS Emissions'!$D:$D,'BAU Sector &amp; Region Breakout'!$C210,'EPS Emissions'!$C:$C,'BAU Sector &amp; Region Breakout'!$B210))</f>
        <v>143.559</v>
      </c>
      <c r="W210" s="2">
        <f>IF($A210="GCAM",'GCAM By Region By Sector'!W209*10^3,SUMIFS('EPS Emissions'!X:X,'EPS Emissions'!$D:$D,'BAU Sector &amp; Region Breakout'!$C210,'EPS Emissions'!$C:$C,'BAU Sector &amp; Region Breakout'!$B210))</f>
        <v>142.31200000000001</v>
      </c>
      <c r="X210" s="2">
        <f>IF($A210="GCAM",'GCAM By Region By Sector'!X209*10^3,SUMIFS('EPS Emissions'!Y:Y,'EPS Emissions'!$D:$D,'BAU Sector &amp; Region Breakout'!$C210,'EPS Emissions'!$C:$C,'BAU Sector &amp; Region Breakout'!$B210))</f>
        <v>142.02699999999999</v>
      </c>
      <c r="Y210" s="2">
        <f>IF($A210="GCAM",'GCAM By Region By Sector'!Y209*10^3,SUMIFS('EPS Emissions'!Z:Z,'EPS Emissions'!$D:$D,'BAU Sector &amp; Region Breakout'!$C210,'EPS Emissions'!$C:$C,'BAU Sector &amp; Region Breakout'!$B210))</f>
        <v>142.44999999999999</v>
      </c>
      <c r="Z210" s="2">
        <f>IF($A210="GCAM",'GCAM By Region By Sector'!Z209*10^3,SUMIFS('EPS Emissions'!AA:AA,'EPS Emissions'!$D:$D,'BAU Sector &amp; Region Breakout'!$C210,'EPS Emissions'!$C:$C,'BAU Sector &amp; Region Breakout'!$B210))</f>
        <v>142.67099999999999</v>
      </c>
      <c r="AA210" s="2">
        <f>IF($A210="GCAM",'GCAM By Region By Sector'!AA209*10^3,SUMIFS('EPS Emissions'!AB:AB,'EPS Emissions'!$D:$D,'BAU Sector &amp; Region Breakout'!$C210,'EPS Emissions'!$C:$C,'BAU Sector &amp; Region Breakout'!$B210))</f>
        <v>141.27199999999999</v>
      </c>
      <c r="AB210" s="2">
        <f>IF($A210="GCAM",'GCAM By Region By Sector'!AB209*10^3,SUMIFS('EPS Emissions'!AC:AC,'EPS Emissions'!$D:$D,'BAU Sector &amp; Region Breakout'!$C210,'EPS Emissions'!$C:$C,'BAU Sector &amp; Region Breakout'!$B210))</f>
        <v>141.89099999999999</v>
      </c>
      <c r="AC210" s="2">
        <f>IF($A210="GCAM",'GCAM By Region By Sector'!AC209*10^3,SUMIFS('EPS Emissions'!AD:AD,'EPS Emissions'!$D:$D,'BAU Sector &amp; Region Breakout'!$C210,'EPS Emissions'!$C:$C,'BAU Sector &amp; Region Breakout'!$B210))</f>
        <v>141.292</v>
      </c>
      <c r="AD210" s="2">
        <f>IF($A210="GCAM",'GCAM By Region By Sector'!AD209*10^3,SUMIFS('EPS Emissions'!AE:AE,'EPS Emissions'!$D:$D,'BAU Sector &amp; Region Breakout'!$C210,'EPS Emissions'!$C:$C,'BAU Sector &amp; Region Breakout'!$B210))</f>
        <v>141.13900000000001</v>
      </c>
      <c r="AE210" s="2">
        <f>IF($A210="GCAM",'GCAM By Region By Sector'!AE209*10^3,SUMIFS('EPS Emissions'!AF:AF,'EPS Emissions'!$D:$D,'BAU Sector &amp; Region Breakout'!$C210,'EPS Emissions'!$C:$C,'BAU Sector &amp; Region Breakout'!$B210))</f>
        <v>140.79499999999999</v>
      </c>
      <c r="AF210" s="2">
        <f>IF($A210="GCAM",'GCAM By Region By Sector'!AF209*10^3,SUMIFS('EPS Emissions'!AG:AG,'EPS Emissions'!$D:$D,'BAU Sector &amp; Region Breakout'!$C210,'EPS Emissions'!$C:$C,'BAU Sector &amp; Region Breakout'!$B210))</f>
        <v>140.958</v>
      </c>
      <c r="AG210" s="2">
        <f>IF($A210="GCAM",'GCAM By Region By Sector'!AG209*10^3,SUMIFS('EPS Emissions'!AH:AH,'EPS Emissions'!$D:$D,'BAU Sector &amp; Region Breakout'!$C210,'EPS Emissions'!$C:$C,'BAU Sector &amp; Region Breakout'!$B210))</f>
        <v>140.928</v>
      </c>
      <c r="AH210" s="2">
        <f>IF($A210="GCAM",'GCAM By Region By Sector'!AH209*10^3,SUMIFS('EPS Emissions'!AI:AI,'EPS Emissions'!$D:$D,'BAU Sector &amp; Region Breakout'!$C210,'EPS Emissions'!$C:$C,'BAU Sector &amp; Region Breakout'!$B210))</f>
        <v>142.20500000000001</v>
      </c>
    </row>
    <row r="211" spans="1:34" x14ac:dyDescent="0.35">
      <c r="A211" t="str">
        <f>VLOOKUP(B211,'BAU Global Total'!A$3:C$34,3,FALSE)</f>
        <v>EPS</v>
      </c>
      <c r="B211" t="s">
        <v>37</v>
      </c>
      <c r="C211" t="s">
        <v>65</v>
      </c>
      <c r="D211" s="2">
        <f>IF($A211="GCAM",'GCAM By Region By Sector'!D210*10^3,SUMIFS('EPS Emissions'!E:E,'EPS Emissions'!$D:$D,'BAU Sector &amp; Region Breakout'!$C211,'EPS Emissions'!$C:$C,'BAU Sector &amp; Region Breakout'!$B211))</f>
        <v>15.0266</v>
      </c>
      <c r="E211" s="2">
        <f>IF($A211="GCAM",'GCAM By Region By Sector'!E210*10^3,SUMIFS('EPS Emissions'!F:F,'EPS Emissions'!$D:$D,'BAU Sector &amp; Region Breakout'!$C211,'EPS Emissions'!$C:$C,'BAU Sector &amp; Region Breakout'!$B211))</f>
        <v>15.0428</v>
      </c>
      <c r="F211" s="2">
        <f>IF($A211="GCAM",'GCAM By Region By Sector'!F210*10^3,SUMIFS('EPS Emissions'!G:G,'EPS Emissions'!$D:$D,'BAU Sector &amp; Region Breakout'!$C211,'EPS Emissions'!$C:$C,'BAU Sector &amp; Region Breakout'!$B211))</f>
        <v>15.052899999999999</v>
      </c>
      <c r="G211" s="2">
        <f>IF($A211="GCAM",'GCAM By Region By Sector'!G210*10^3,SUMIFS('EPS Emissions'!H:H,'EPS Emissions'!$D:$D,'BAU Sector &amp; Region Breakout'!$C211,'EPS Emissions'!$C:$C,'BAU Sector &amp; Region Breakout'!$B211))</f>
        <v>15.0457</v>
      </c>
      <c r="H211" s="2">
        <f>IF($A211="GCAM",'GCAM By Region By Sector'!H210*10^3,SUMIFS('EPS Emissions'!I:I,'EPS Emissions'!$D:$D,'BAU Sector &amp; Region Breakout'!$C211,'EPS Emissions'!$C:$C,'BAU Sector &amp; Region Breakout'!$B211))</f>
        <v>15.0528</v>
      </c>
      <c r="I211" s="2">
        <f>IF($A211="GCAM",'GCAM By Region By Sector'!I210*10^3,SUMIFS('EPS Emissions'!J:J,'EPS Emissions'!$D:$D,'BAU Sector &amp; Region Breakout'!$C211,'EPS Emissions'!$C:$C,'BAU Sector &amp; Region Breakout'!$B211))</f>
        <v>15.051500000000001</v>
      </c>
      <c r="J211" s="2">
        <f>IF($A211="GCAM",'GCAM By Region By Sector'!J210*10^3,SUMIFS('EPS Emissions'!K:K,'EPS Emissions'!$D:$D,'BAU Sector &amp; Region Breakout'!$C211,'EPS Emissions'!$C:$C,'BAU Sector &amp; Region Breakout'!$B211))</f>
        <v>15.0594</v>
      </c>
      <c r="K211" s="2">
        <f>IF($A211="GCAM",'GCAM By Region By Sector'!K210*10^3,SUMIFS('EPS Emissions'!L:L,'EPS Emissions'!$D:$D,'BAU Sector &amp; Region Breakout'!$C211,'EPS Emissions'!$C:$C,'BAU Sector &amp; Region Breakout'!$B211))</f>
        <v>15.0724</v>
      </c>
      <c r="L211" s="2">
        <f>IF($A211="GCAM",'GCAM By Region By Sector'!L210*10^3,SUMIFS('EPS Emissions'!M:M,'EPS Emissions'!$D:$D,'BAU Sector &amp; Region Breakout'!$C211,'EPS Emissions'!$C:$C,'BAU Sector &amp; Region Breakout'!$B211))</f>
        <v>15.0868</v>
      </c>
      <c r="M211" s="2">
        <f>IF($A211="GCAM",'GCAM By Region By Sector'!M210*10^3,SUMIFS('EPS Emissions'!N:N,'EPS Emissions'!$D:$D,'BAU Sector &amp; Region Breakout'!$C211,'EPS Emissions'!$C:$C,'BAU Sector &amp; Region Breakout'!$B211))</f>
        <v>15.1068</v>
      </c>
      <c r="N211" s="2">
        <f>IF($A211="GCAM",'GCAM By Region By Sector'!N210*10^3,SUMIFS('EPS Emissions'!O:O,'EPS Emissions'!$D:$D,'BAU Sector &amp; Region Breakout'!$C211,'EPS Emissions'!$C:$C,'BAU Sector &amp; Region Breakout'!$B211))</f>
        <v>15.126899999999999</v>
      </c>
      <c r="O211" s="2">
        <f>IF($A211="GCAM",'GCAM By Region By Sector'!O210*10^3,SUMIFS('EPS Emissions'!P:P,'EPS Emissions'!$D:$D,'BAU Sector &amp; Region Breakout'!$C211,'EPS Emissions'!$C:$C,'BAU Sector &amp; Region Breakout'!$B211))</f>
        <v>15.105499999999999</v>
      </c>
      <c r="P211" s="2">
        <f>IF($A211="GCAM",'GCAM By Region By Sector'!P210*10^3,SUMIFS('EPS Emissions'!Q:Q,'EPS Emissions'!$D:$D,'BAU Sector &amp; Region Breakout'!$C211,'EPS Emissions'!$C:$C,'BAU Sector &amp; Region Breakout'!$B211))</f>
        <v>15.135899999999999</v>
      </c>
      <c r="Q211" s="2">
        <f>IF($A211="GCAM",'GCAM By Region By Sector'!Q210*10^3,SUMIFS('EPS Emissions'!R:R,'EPS Emissions'!$D:$D,'BAU Sector &amp; Region Breakout'!$C211,'EPS Emissions'!$C:$C,'BAU Sector &amp; Region Breakout'!$B211))</f>
        <v>15.1616</v>
      </c>
      <c r="R211" s="2">
        <f>IF($A211="GCAM",'GCAM By Region By Sector'!R210*10^3,SUMIFS('EPS Emissions'!S:S,'EPS Emissions'!$D:$D,'BAU Sector &amp; Region Breakout'!$C211,'EPS Emissions'!$C:$C,'BAU Sector &amp; Region Breakout'!$B211))</f>
        <v>15.187900000000001</v>
      </c>
      <c r="S211" s="2">
        <f>IF($A211="GCAM",'GCAM By Region By Sector'!S210*10^3,SUMIFS('EPS Emissions'!T:T,'EPS Emissions'!$D:$D,'BAU Sector &amp; Region Breakout'!$C211,'EPS Emissions'!$C:$C,'BAU Sector &amp; Region Breakout'!$B211))</f>
        <v>15.2218</v>
      </c>
      <c r="T211" s="2">
        <f>IF($A211="GCAM",'GCAM By Region By Sector'!T210*10^3,SUMIFS('EPS Emissions'!U:U,'EPS Emissions'!$D:$D,'BAU Sector &amp; Region Breakout'!$C211,'EPS Emissions'!$C:$C,'BAU Sector &amp; Region Breakout'!$B211))</f>
        <v>15.250999999999999</v>
      </c>
      <c r="U211" s="2">
        <f>IF($A211="GCAM",'GCAM By Region By Sector'!U210*10^3,SUMIFS('EPS Emissions'!V:V,'EPS Emissions'!$D:$D,'BAU Sector &amp; Region Breakout'!$C211,'EPS Emissions'!$C:$C,'BAU Sector &amp; Region Breakout'!$B211))</f>
        <v>15.286899999999999</v>
      </c>
      <c r="V211" s="2">
        <f>IF($A211="GCAM",'GCAM By Region By Sector'!V210*10^3,SUMIFS('EPS Emissions'!W:W,'EPS Emissions'!$D:$D,'BAU Sector &amp; Region Breakout'!$C211,'EPS Emissions'!$C:$C,'BAU Sector &amp; Region Breakout'!$B211))</f>
        <v>15.324299999999999</v>
      </c>
      <c r="W211" s="2">
        <f>IF($A211="GCAM",'GCAM By Region By Sector'!W210*10^3,SUMIFS('EPS Emissions'!X:X,'EPS Emissions'!$D:$D,'BAU Sector &amp; Region Breakout'!$C211,'EPS Emissions'!$C:$C,'BAU Sector &amp; Region Breakout'!$B211))</f>
        <v>15.3569</v>
      </c>
      <c r="X211" s="2">
        <f>IF($A211="GCAM",'GCAM By Region By Sector'!X210*10^3,SUMIFS('EPS Emissions'!Y:Y,'EPS Emissions'!$D:$D,'BAU Sector &amp; Region Breakout'!$C211,'EPS Emissions'!$C:$C,'BAU Sector &amp; Region Breakout'!$B211))</f>
        <v>15.397600000000001</v>
      </c>
      <c r="Y211" s="2">
        <f>IF($A211="GCAM",'GCAM By Region By Sector'!Y210*10^3,SUMIFS('EPS Emissions'!Z:Z,'EPS Emissions'!$D:$D,'BAU Sector &amp; Region Breakout'!$C211,'EPS Emissions'!$C:$C,'BAU Sector &amp; Region Breakout'!$B211))</f>
        <v>15.438599999999999</v>
      </c>
      <c r="Z211" s="2">
        <f>IF($A211="GCAM",'GCAM By Region By Sector'!Z210*10^3,SUMIFS('EPS Emissions'!AA:AA,'EPS Emissions'!$D:$D,'BAU Sector &amp; Region Breakout'!$C211,'EPS Emissions'!$C:$C,'BAU Sector &amp; Region Breakout'!$B211))</f>
        <v>15.475300000000001</v>
      </c>
      <c r="AA211" s="2">
        <f>IF($A211="GCAM",'GCAM By Region By Sector'!AA210*10^3,SUMIFS('EPS Emissions'!AB:AB,'EPS Emissions'!$D:$D,'BAU Sector &amp; Region Breakout'!$C211,'EPS Emissions'!$C:$C,'BAU Sector &amp; Region Breakout'!$B211))</f>
        <v>15.520099999999999</v>
      </c>
      <c r="AB211" s="2">
        <f>IF($A211="GCAM",'GCAM By Region By Sector'!AB210*10^3,SUMIFS('EPS Emissions'!AC:AC,'EPS Emissions'!$D:$D,'BAU Sector &amp; Region Breakout'!$C211,'EPS Emissions'!$C:$C,'BAU Sector &amp; Region Breakout'!$B211))</f>
        <v>15.5646</v>
      </c>
      <c r="AC211" s="2">
        <f>IF($A211="GCAM",'GCAM By Region By Sector'!AC210*10^3,SUMIFS('EPS Emissions'!AD:AD,'EPS Emissions'!$D:$D,'BAU Sector &amp; Region Breakout'!$C211,'EPS Emissions'!$C:$C,'BAU Sector &amp; Region Breakout'!$B211))</f>
        <v>15.6121</v>
      </c>
      <c r="AD211" s="2">
        <f>IF($A211="GCAM",'GCAM By Region By Sector'!AD210*10^3,SUMIFS('EPS Emissions'!AE:AE,'EPS Emissions'!$D:$D,'BAU Sector &amp; Region Breakout'!$C211,'EPS Emissions'!$C:$C,'BAU Sector &amp; Region Breakout'!$B211))</f>
        <v>15.6601</v>
      </c>
      <c r="AE211" s="2">
        <f>IF($A211="GCAM",'GCAM By Region By Sector'!AE210*10^3,SUMIFS('EPS Emissions'!AF:AF,'EPS Emissions'!$D:$D,'BAU Sector &amp; Region Breakout'!$C211,'EPS Emissions'!$C:$C,'BAU Sector &amp; Region Breakout'!$B211))</f>
        <v>15.7104</v>
      </c>
      <c r="AF211" s="2">
        <f>IF($A211="GCAM",'GCAM By Region By Sector'!AF210*10^3,SUMIFS('EPS Emissions'!AG:AG,'EPS Emissions'!$D:$D,'BAU Sector &amp; Region Breakout'!$C211,'EPS Emissions'!$C:$C,'BAU Sector &amp; Region Breakout'!$B211))</f>
        <v>15.760999999999999</v>
      </c>
      <c r="AG211" s="2">
        <f>IF($A211="GCAM",'GCAM By Region By Sector'!AG210*10^3,SUMIFS('EPS Emissions'!AH:AH,'EPS Emissions'!$D:$D,'BAU Sector &amp; Region Breakout'!$C211,'EPS Emissions'!$C:$C,'BAU Sector &amp; Region Breakout'!$B211))</f>
        <v>15.813700000000001</v>
      </c>
      <c r="AH211" s="2">
        <f>IF($A211="GCAM",'GCAM By Region By Sector'!AH210*10^3,SUMIFS('EPS Emissions'!AI:AI,'EPS Emissions'!$D:$D,'BAU Sector &amp; Region Breakout'!$C211,'EPS Emissions'!$C:$C,'BAU Sector &amp; Region Breakout'!$B211))</f>
        <v>15.8681</v>
      </c>
    </row>
    <row r="212" spans="1:34" x14ac:dyDescent="0.35">
      <c r="A212" t="str">
        <f>VLOOKUP(B212,'BAU Global Total'!A$3:C$34,3,FALSE)</f>
        <v>EPS</v>
      </c>
      <c r="B212" t="s">
        <v>37</v>
      </c>
      <c r="C212" t="s">
        <v>64</v>
      </c>
      <c r="D212" s="2">
        <f>IF($A212="GCAM",'GCAM By Region By Sector'!D211*10^3,SUMIFS('EPS Emissions'!E:E,'EPS Emissions'!$D:$D,'BAU Sector &amp; Region Breakout'!$C212,'EPS Emissions'!$C:$C,'BAU Sector &amp; Region Breakout'!$B212))</f>
        <v>4.1884499999999996</v>
      </c>
      <c r="E212" s="2">
        <f>IF($A212="GCAM",'GCAM By Region By Sector'!E211*10^3,SUMIFS('EPS Emissions'!F:F,'EPS Emissions'!$D:$D,'BAU Sector &amp; Region Breakout'!$C212,'EPS Emissions'!$C:$C,'BAU Sector &amp; Region Breakout'!$B212))</f>
        <v>4.2076099999999999</v>
      </c>
      <c r="F212" s="2">
        <f>IF($A212="GCAM",'GCAM By Region By Sector'!F211*10^3,SUMIFS('EPS Emissions'!G:G,'EPS Emissions'!$D:$D,'BAU Sector &amp; Region Breakout'!$C212,'EPS Emissions'!$C:$C,'BAU Sector &amp; Region Breakout'!$B212))</f>
        <v>4.2219100000000003</v>
      </c>
      <c r="G212" s="2">
        <f>IF($A212="GCAM",'GCAM By Region By Sector'!G211*10^3,SUMIFS('EPS Emissions'!H:H,'EPS Emissions'!$D:$D,'BAU Sector &amp; Region Breakout'!$C212,'EPS Emissions'!$C:$C,'BAU Sector &amp; Region Breakout'!$B212))</f>
        <v>4.2324900000000003</v>
      </c>
      <c r="H212" s="2">
        <f>IF($A212="GCAM",'GCAM By Region By Sector'!H211*10^3,SUMIFS('EPS Emissions'!I:I,'EPS Emissions'!$D:$D,'BAU Sector &amp; Region Breakout'!$C212,'EPS Emissions'!$C:$C,'BAU Sector &amp; Region Breakout'!$B212))</f>
        <v>4.2439600000000004</v>
      </c>
      <c r="I212" s="2">
        <f>IF($A212="GCAM",'GCAM By Region By Sector'!I211*10^3,SUMIFS('EPS Emissions'!J:J,'EPS Emissions'!$D:$D,'BAU Sector &amp; Region Breakout'!$C212,'EPS Emissions'!$C:$C,'BAU Sector &amp; Region Breakout'!$B212))</f>
        <v>4.2545400000000004</v>
      </c>
      <c r="J212" s="2">
        <f>IF($A212="GCAM",'GCAM By Region By Sector'!J211*10^3,SUMIFS('EPS Emissions'!K:K,'EPS Emissions'!$D:$D,'BAU Sector &amp; Region Breakout'!$C212,'EPS Emissions'!$C:$C,'BAU Sector &amp; Region Breakout'!$B212))</f>
        <v>4.2666300000000001</v>
      </c>
      <c r="K212" s="2">
        <f>IF($A212="GCAM",'GCAM By Region By Sector'!K211*10^3,SUMIFS('EPS Emissions'!L:L,'EPS Emissions'!$D:$D,'BAU Sector &amp; Region Breakout'!$C212,'EPS Emissions'!$C:$C,'BAU Sector &amp; Region Breakout'!$B212))</f>
        <v>4.2773700000000003</v>
      </c>
      <c r="L212" s="2">
        <f>IF($A212="GCAM",'GCAM By Region By Sector'!L211*10^3,SUMIFS('EPS Emissions'!M:M,'EPS Emissions'!$D:$D,'BAU Sector &amp; Region Breakout'!$C212,'EPS Emissions'!$C:$C,'BAU Sector &amp; Region Breakout'!$B212))</f>
        <v>4.2894500000000004</v>
      </c>
      <c r="M212" s="2">
        <f>IF($A212="GCAM",'GCAM By Region By Sector'!M211*10^3,SUMIFS('EPS Emissions'!N:N,'EPS Emissions'!$D:$D,'BAU Sector &amp; Region Breakout'!$C212,'EPS Emissions'!$C:$C,'BAU Sector &amp; Region Breakout'!$B212))</f>
        <v>4.3008100000000002</v>
      </c>
      <c r="N212" s="2">
        <f>IF($A212="GCAM",'GCAM By Region By Sector'!N211*10^3,SUMIFS('EPS Emissions'!O:O,'EPS Emissions'!$D:$D,'BAU Sector &amp; Region Breakout'!$C212,'EPS Emissions'!$C:$C,'BAU Sector &amp; Region Breakout'!$B212))</f>
        <v>4.3121700000000001</v>
      </c>
      <c r="O212" s="2">
        <f>IF($A212="GCAM",'GCAM By Region By Sector'!O211*10^3,SUMIFS('EPS Emissions'!P:P,'EPS Emissions'!$D:$D,'BAU Sector &amp; Region Breakout'!$C212,'EPS Emissions'!$C:$C,'BAU Sector &amp; Region Breakout'!$B212))</f>
        <v>4.3107800000000003</v>
      </c>
      <c r="P212" s="2">
        <f>IF($A212="GCAM",'GCAM By Region By Sector'!P211*10^3,SUMIFS('EPS Emissions'!Q:Q,'EPS Emissions'!$D:$D,'BAU Sector &amp; Region Breakout'!$C212,'EPS Emissions'!$C:$C,'BAU Sector &amp; Region Breakout'!$B212))</f>
        <v>4.3754799999999996</v>
      </c>
      <c r="Q212" s="2">
        <f>IF($A212="GCAM",'GCAM By Region By Sector'!Q211*10^3,SUMIFS('EPS Emissions'!R:R,'EPS Emissions'!$D:$D,'BAU Sector &amp; Region Breakout'!$C212,'EPS Emissions'!$C:$C,'BAU Sector &amp; Region Breakout'!$B212))</f>
        <v>4.4409599999999996</v>
      </c>
      <c r="R212" s="2">
        <f>IF($A212="GCAM",'GCAM By Region By Sector'!R211*10^3,SUMIFS('EPS Emissions'!S:S,'EPS Emissions'!$D:$D,'BAU Sector &amp; Region Breakout'!$C212,'EPS Emissions'!$C:$C,'BAU Sector &amp; Region Breakout'!$B212))</f>
        <v>4.5083399999999996</v>
      </c>
      <c r="S212" s="2">
        <f>IF($A212="GCAM",'GCAM By Region By Sector'!S211*10^3,SUMIFS('EPS Emissions'!T:T,'EPS Emissions'!$D:$D,'BAU Sector &amp; Region Breakout'!$C212,'EPS Emissions'!$C:$C,'BAU Sector &amp; Region Breakout'!$B212))</f>
        <v>4.5759299999999996</v>
      </c>
      <c r="T212" s="2">
        <f>IF($A212="GCAM",'GCAM By Region By Sector'!T211*10^3,SUMIFS('EPS Emissions'!U:U,'EPS Emissions'!$D:$D,'BAU Sector &amp; Region Breakout'!$C212,'EPS Emissions'!$C:$C,'BAU Sector &amp; Region Breakout'!$B212))</f>
        <v>4.6442500000000004</v>
      </c>
      <c r="U212" s="2">
        <f>IF($A212="GCAM",'GCAM By Region By Sector'!U211*10^3,SUMIFS('EPS Emissions'!V:V,'EPS Emissions'!$D:$D,'BAU Sector &amp; Region Breakout'!$C212,'EPS Emissions'!$C:$C,'BAU Sector &amp; Region Breakout'!$B212))</f>
        <v>4.7139600000000002</v>
      </c>
      <c r="V212" s="2">
        <f>IF($A212="GCAM",'GCAM By Region By Sector'!V211*10^3,SUMIFS('EPS Emissions'!W:W,'EPS Emissions'!$D:$D,'BAU Sector &amp; Region Breakout'!$C212,'EPS Emissions'!$C:$C,'BAU Sector &amp; Region Breakout'!$B212))</f>
        <v>4.7843900000000001</v>
      </c>
      <c r="W212" s="2">
        <f>IF($A212="GCAM",'GCAM By Region By Sector'!W211*10^3,SUMIFS('EPS Emissions'!X:X,'EPS Emissions'!$D:$D,'BAU Sector &amp; Region Breakout'!$C212,'EPS Emissions'!$C:$C,'BAU Sector &amp; Region Breakout'!$B212))</f>
        <v>4.85684</v>
      </c>
      <c r="X212" s="2">
        <f>IF($A212="GCAM",'GCAM By Region By Sector'!X211*10^3,SUMIFS('EPS Emissions'!Y:Y,'EPS Emissions'!$D:$D,'BAU Sector &amp; Region Breakout'!$C212,'EPS Emissions'!$C:$C,'BAU Sector &amp; Region Breakout'!$B212))</f>
        <v>4.9293899999999997</v>
      </c>
      <c r="Y212" s="2">
        <f>IF($A212="GCAM",'GCAM By Region By Sector'!Y211*10^3,SUMIFS('EPS Emissions'!Z:Z,'EPS Emissions'!$D:$D,'BAU Sector &amp; Region Breakout'!$C212,'EPS Emissions'!$C:$C,'BAU Sector &amp; Region Breakout'!$B212))</f>
        <v>5.0027200000000001</v>
      </c>
      <c r="Z212" s="2">
        <f>IF($A212="GCAM",'GCAM By Region By Sector'!Z211*10^3,SUMIFS('EPS Emissions'!AA:AA,'EPS Emissions'!$D:$D,'BAU Sector &amp; Region Breakout'!$C212,'EPS Emissions'!$C:$C,'BAU Sector &amp; Region Breakout'!$B212))</f>
        <v>5.0780599999999998</v>
      </c>
      <c r="AA212" s="2">
        <f>IF($A212="GCAM",'GCAM By Region By Sector'!AA211*10^3,SUMIFS('EPS Emissions'!AB:AB,'EPS Emissions'!$D:$D,'BAU Sector &amp; Region Breakout'!$C212,'EPS Emissions'!$C:$C,'BAU Sector &amp; Region Breakout'!$B212))</f>
        <v>5.1541199999999998</v>
      </c>
      <c r="AB212" s="2">
        <f>IF($A212="GCAM",'GCAM By Region By Sector'!AB211*10^3,SUMIFS('EPS Emissions'!AC:AC,'EPS Emissions'!$D:$D,'BAU Sector &amp; Region Breakout'!$C212,'EPS Emissions'!$C:$C,'BAU Sector &amp; Region Breakout'!$B212))</f>
        <v>5.2316200000000004</v>
      </c>
      <c r="AC212" s="2">
        <f>IF($A212="GCAM",'GCAM By Region By Sector'!AC211*10^3,SUMIFS('EPS Emissions'!AD:AD,'EPS Emissions'!$D:$D,'BAU Sector &amp; Region Breakout'!$C212,'EPS Emissions'!$C:$C,'BAU Sector &amp; Region Breakout'!$B212))</f>
        <v>5.3099100000000004</v>
      </c>
      <c r="AD212" s="2">
        <f>IF($A212="GCAM",'GCAM By Region By Sector'!AD211*10^3,SUMIFS('EPS Emissions'!AE:AE,'EPS Emissions'!$D:$D,'BAU Sector &amp; Region Breakout'!$C212,'EPS Emissions'!$C:$C,'BAU Sector &amp; Region Breakout'!$B212))</f>
        <v>5.3901500000000002</v>
      </c>
      <c r="AE212" s="2">
        <f>IF($A212="GCAM",'GCAM By Region By Sector'!AE211*10^3,SUMIFS('EPS Emissions'!AF:AF,'EPS Emissions'!$D:$D,'BAU Sector &amp; Region Breakout'!$C212,'EPS Emissions'!$C:$C,'BAU Sector &amp; Region Breakout'!$B212))</f>
        <v>5.4706000000000001</v>
      </c>
      <c r="AF212" s="2">
        <f>IF($A212="GCAM",'GCAM By Region By Sector'!AF211*10^3,SUMIFS('EPS Emissions'!AG:AG,'EPS Emissions'!$D:$D,'BAU Sector &amp; Region Breakout'!$C212,'EPS Emissions'!$C:$C,'BAU Sector &amp; Region Breakout'!$B212))</f>
        <v>5.5523400000000001</v>
      </c>
      <c r="AG212" s="2">
        <f>IF($A212="GCAM",'GCAM By Region By Sector'!AG211*10^3,SUMIFS('EPS Emissions'!AH:AH,'EPS Emissions'!$D:$D,'BAU Sector &amp; Region Breakout'!$C212,'EPS Emissions'!$C:$C,'BAU Sector &amp; Region Breakout'!$B212))</f>
        <v>5.63558</v>
      </c>
      <c r="AH212" s="2">
        <f>IF($A212="GCAM",'GCAM By Region By Sector'!AH211*10^3,SUMIFS('EPS Emissions'!AI:AI,'EPS Emissions'!$D:$D,'BAU Sector &amp; Region Breakout'!$C212,'EPS Emissions'!$C:$C,'BAU Sector &amp; Region Breakout'!$B212))</f>
        <v>5.7208300000000003</v>
      </c>
    </row>
    <row r="213" spans="1:34" x14ac:dyDescent="0.35">
      <c r="A213" t="str">
        <f>VLOOKUP(B213,'BAU Global Total'!A$3:C$34,3,FALSE)</f>
        <v>EPS</v>
      </c>
      <c r="B213" t="s">
        <v>37</v>
      </c>
      <c r="C213" t="s">
        <v>69</v>
      </c>
      <c r="D213" s="2">
        <f>IF($A213="GCAM",'GCAM By Region By Sector'!D212*10^3,SUMIFS('EPS Emissions'!E:E,'EPS Emissions'!$D:$D,'BAU Sector &amp; Region Breakout'!$C213,'EPS Emissions'!$C:$C,'BAU Sector &amp; Region Breakout'!$B213))</f>
        <v>5.58675E-2</v>
      </c>
      <c r="E213" s="2">
        <f>IF($A213="GCAM",'GCAM By Region By Sector'!E212*10^3,SUMIFS('EPS Emissions'!F:F,'EPS Emissions'!$D:$D,'BAU Sector &amp; Region Breakout'!$C213,'EPS Emissions'!$C:$C,'BAU Sector &amp; Region Breakout'!$B213))</f>
        <v>5.6953200000000002E-2</v>
      </c>
      <c r="F213" s="2">
        <f>IF($A213="GCAM",'GCAM By Region By Sector'!F212*10^3,SUMIFS('EPS Emissions'!G:G,'EPS Emissions'!$D:$D,'BAU Sector &amp; Region Breakout'!$C213,'EPS Emissions'!$C:$C,'BAU Sector &amp; Region Breakout'!$B213))</f>
        <v>5.8057499999999998E-2</v>
      </c>
      <c r="G213" s="2">
        <f>IF($A213="GCAM",'GCAM By Region By Sector'!G212*10^3,SUMIFS('EPS Emissions'!H:H,'EPS Emissions'!$D:$D,'BAU Sector &amp; Region Breakout'!$C213,'EPS Emissions'!$C:$C,'BAU Sector &amp; Region Breakout'!$B213))</f>
        <v>5.9182600000000002E-2</v>
      </c>
      <c r="H213" s="2">
        <f>IF($A213="GCAM",'GCAM By Region By Sector'!H212*10^3,SUMIFS('EPS Emissions'!I:I,'EPS Emissions'!$D:$D,'BAU Sector &amp; Region Breakout'!$C213,'EPS Emissions'!$C:$C,'BAU Sector &amp; Region Breakout'!$B213))</f>
        <v>6.0332299999999998E-2</v>
      </c>
      <c r="I213" s="2">
        <f>IF($A213="GCAM",'GCAM By Region By Sector'!I212*10^3,SUMIFS('EPS Emissions'!J:J,'EPS Emissions'!$D:$D,'BAU Sector &amp; Region Breakout'!$C213,'EPS Emissions'!$C:$C,'BAU Sector &amp; Region Breakout'!$B213))</f>
        <v>6.15121E-2</v>
      </c>
      <c r="J213" s="2">
        <f>IF($A213="GCAM",'GCAM By Region By Sector'!J212*10^3,SUMIFS('EPS Emissions'!K:K,'EPS Emissions'!$D:$D,'BAU Sector &amp; Region Breakout'!$C213,'EPS Emissions'!$C:$C,'BAU Sector &amp; Region Breakout'!$B213))</f>
        <v>6.2720300000000007E-2</v>
      </c>
      <c r="K213" s="2">
        <f>IF($A213="GCAM",'GCAM By Region By Sector'!K212*10^3,SUMIFS('EPS Emissions'!L:L,'EPS Emissions'!$D:$D,'BAU Sector &amp; Region Breakout'!$C213,'EPS Emissions'!$C:$C,'BAU Sector &amp; Region Breakout'!$B213))</f>
        <v>6.3965099999999997E-2</v>
      </c>
      <c r="L213" s="2">
        <f>IF($A213="GCAM",'GCAM By Region By Sector'!L212*10^3,SUMIFS('EPS Emissions'!M:M,'EPS Emissions'!$D:$D,'BAU Sector &amp; Region Breakout'!$C213,'EPS Emissions'!$C:$C,'BAU Sector &amp; Region Breakout'!$B213))</f>
        <v>6.5247799999999995E-2</v>
      </c>
      <c r="M213" s="2">
        <f>IF($A213="GCAM",'GCAM By Region By Sector'!M212*10^3,SUMIFS('EPS Emissions'!N:N,'EPS Emissions'!$D:$D,'BAU Sector &amp; Region Breakout'!$C213,'EPS Emissions'!$C:$C,'BAU Sector &amp; Region Breakout'!$B213))</f>
        <v>6.65713E-2</v>
      </c>
      <c r="N213" s="2">
        <f>IF($A213="GCAM",'GCAM By Region By Sector'!N212*10^3,SUMIFS('EPS Emissions'!O:O,'EPS Emissions'!$D:$D,'BAU Sector &amp; Region Breakout'!$C213,'EPS Emissions'!$C:$C,'BAU Sector &amp; Region Breakout'!$B213))</f>
        <v>6.7960699999999999E-2</v>
      </c>
      <c r="O213" s="2">
        <f>IF($A213="GCAM",'GCAM By Region By Sector'!O212*10^3,SUMIFS('EPS Emissions'!P:P,'EPS Emissions'!$D:$D,'BAU Sector &amp; Region Breakout'!$C213,'EPS Emissions'!$C:$C,'BAU Sector &amp; Region Breakout'!$B213))</f>
        <v>6.9405999999999995E-2</v>
      </c>
      <c r="P213" s="2">
        <f>IF($A213="GCAM",'GCAM By Region By Sector'!P212*10^3,SUMIFS('EPS Emissions'!Q:Q,'EPS Emissions'!$D:$D,'BAU Sector &amp; Region Breakout'!$C213,'EPS Emissions'!$C:$C,'BAU Sector &amp; Region Breakout'!$B213))</f>
        <v>7.0465E-2</v>
      </c>
      <c r="Q213" s="2">
        <f>IF($A213="GCAM",'GCAM By Region By Sector'!Q212*10^3,SUMIFS('EPS Emissions'!R:R,'EPS Emissions'!$D:$D,'BAU Sector &amp; Region Breakout'!$C213,'EPS Emissions'!$C:$C,'BAU Sector &amp; Region Breakout'!$B213))</f>
        <v>7.1575700000000006E-2</v>
      </c>
      <c r="R213" s="2">
        <f>IF($A213="GCAM",'GCAM By Region By Sector'!R212*10^3,SUMIFS('EPS Emissions'!S:S,'EPS Emissions'!$D:$D,'BAU Sector &amp; Region Breakout'!$C213,'EPS Emissions'!$C:$C,'BAU Sector &amp; Region Breakout'!$B213))</f>
        <v>7.2751300000000005E-2</v>
      </c>
      <c r="S213" s="2">
        <f>IF($A213="GCAM",'GCAM By Region By Sector'!S212*10^3,SUMIFS('EPS Emissions'!T:T,'EPS Emissions'!$D:$D,'BAU Sector &amp; Region Breakout'!$C213,'EPS Emissions'!$C:$C,'BAU Sector &amp; Region Breakout'!$B213))</f>
        <v>7.3957800000000004E-2</v>
      </c>
      <c r="T213" s="2">
        <f>IF($A213="GCAM",'GCAM By Region By Sector'!T212*10^3,SUMIFS('EPS Emissions'!U:U,'EPS Emissions'!$D:$D,'BAU Sector &amp; Region Breakout'!$C213,'EPS Emissions'!$C:$C,'BAU Sector &amp; Region Breakout'!$B213))</f>
        <v>7.5220300000000004E-2</v>
      </c>
      <c r="U213" s="2">
        <f>IF($A213="GCAM",'GCAM By Region By Sector'!U212*10^3,SUMIFS('EPS Emissions'!V:V,'EPS Emissions'!$D:$D,'BAU Sector &amp; Region Breakout'!$C213,'EPS Emissions'!$C:$C,'BAU Sector &amp; Region Breakout'!$B213))</f>
        <v>7.6544899999999999E-2</v>
      </c>
      <c r="V213" s="2">
        <f>IF($A213="GCAM",'GCAM By Region By Sector'!V212*10^3,SUMIFS('EPS Emissions'!W:W,'EPS Emissions'!$D:$D,'BAU Sector &amp; Region Breakout'!$C213,'EPS Emissions'!$C:$C,'BAU Sector &amp; Region Breakout'!$B213))</f>
        <v>7.7927399999999994E-2</v>
      </c>
      <c r="W213" s="2">
        <f>IF($A213="GCAM",'GCAM By Region By Sector'!W212*10^3,SUMIFS('EPS Emissions'!X:X,'EPS Emissions'!$D:$D,'BAU Sector &amp; Region Breakout'!$C213,'EPS Emissions'!$C:$C,'BAU Sector &amp; Region Breakout'!$B213))</f>
        <v>7.9354800000000003E-2</v>
      </c>
      <c r="X213" s="2">
        <f>IF($A213="GCAM",'GCAM By Region By Sector'!X212*10^3,SUMIFS('EPS Emissions'!Y:Y,'EPS Emissions'!$D:$D,'BAU Sector &amp; Region Breakout'!$C213,'EPS Emissions'!$C:$C,'BAU Sector &amp; Region Breakout'!$B213))</f>
        <v>8.0832500000000002E-2</v>
      </c>
      <c r="Y213" s="2">
        <f>IF($A213="GCAM",'GCAM By Region By Sector'!Y212*10^3,SUMIFS('EPS Emissions'!Z:Z,'EPS Emissions'!$D:$D,'BAU Sector &amp; Region Breakout'!$C213,'EPS Emissions'!$C:$C,'BAU Sector &amp; Region Breakout'!$B213))</f>
        <v>8.2360000000000003E-2</v>
      </c>
      <c r="Z213" s="2">
        <f>IF($A213="GCAM",'GCAM By Region By Sector'!Z212*10^3,SUMIFS('EPS Emissions'!AA:AA,'EPS Emissions'!$D:$D,'BAU Sector &amp; Region Breakout'!$C213,'EPS Emissions'!$C:$C,'BAU Sector &amp; Region Breakout'!$B213))</f>
        <v>8.3929900000000002E-2</v>
      </c>
      <c r="AA213" s="2">
        <f>IF($A213="GCAM",'GCAM By Region By Sector'!AA212*10^3,SUMIFS('EPS Emissions'!AB:AB,'EPS Emissions'!$D:$D,'BAU Sector &amp; Region Breakout'!$C213,'EPS Emissions'!$C:$C,'BAU Sector &amp; Region Breakout'!$B213))</f>
        <v>8.5544300000000004E-2</v>
      </c>
      <c r="AB213" s="2">
        <f>IF($A213="GCAM",'GCAM By Region By Sector'!AB212*10^3,SUMIFS('EPS Emissions'!AC:AC,'EPS Emissions'!$D:$D,'BAU Sector &amp; Region Breakout'!$C213,'EPS Emissions'!$C:$C,'BAU Sector &amp; Region Breakout'!$B213))</f>
        <v>8.6785200000000007E-2</v>
      </c>
      <c r="AC213" s="2">
        <f>IF($A213="GCAM",'GCAM By Region By Sector'!AC212*10^3,SUMIFS('EPS Emissions'!AD:AD,'EPS Emissions'!$D:$D,'BAU Sector &amp; Region Breakout'!$C213,'EPS Emissions'!$C:$C,'BAU Sector &amp; Region Breakout'!$B213))</f>
        <v>8.8058700000000004E-2</v>
      </c>
      <c r="AD213" s="2">
        <f>IF($A213="GCAM",'GCAM By Region By Sector'!AD212*10^3,SUMIFS('EPS Emissions'!AE:AE,'EPS Emissions'!$D:$D,'BAU Sector &amp; Region Breakout'!$C213,'EPS Emissions'!$C:$C,'BAU Sector &amp; Region Breakout'!$B213))</f>
        <v>8.9353299999999997E-2</v>
      </c>
      <c r="AE213" s="2">
        <f>IF($A213="GCAM",'GCAM By Region By Sector'!AE212*10^3,SUMIFS('EPS Emissions'!AF:AF,'EPS Emissions'!$D:$D,'BAU Sector &amp; Region Breakout'!$C213,'EPS Emissions'!$C:$C,'BAU Sector &amp; Region Breakout'!$B213))</f>
        <v>9.0655700000000006E-2</v>
      </c>
      <c r="AF213" s="2">
        <f>IF($A213="GCAM",'GCAM By Region By Sector'!AF212*10^3,SUMIFS('EPS Emissions'!AG:AG,'EPS Emissions'!$D:$D,'BAU Sector &amp; Region Breakout'!$C213,'EPS Emissions'!$C:$C,'BAU Sector &amp; Region Breakout'!$B213))</f>
        <v>9.1970200000000002E-2</v>
      </c>
      <c r="AG213" s="2">
        <f>IF($A213="GCAM",'GCAM By Region By Sector'!AG212*10^3,SUMIFS('EPS Emissions'!AH:AH,'EPS Emissions'!$D:$D,'BAU Sector &amp; Region Breakout'!$C213,'EPS Emissions'!$C:$C,'BAU Sector &amp; Region Breakout'!$B213))</f>
        <v>9.3304600000000001E-2</v>
      </c>
      <c r="AH213" s="2">
        <f>IF($A213="GCAM",'GCAM By Region By Sector'!AH212*10^3,SUMIFS('EPS Emissions'!AI:AI,'EPS Emissions'!$D:$D,'BAU Sector &amp; Region Breakout'!$C213,'EPS Emissions'!$C:$C,'BAU Sector &amp; Region Breakout'!$B213))</f>
        <v>9.4640000000000002E-2</v>
      </c>
    </row>
    <row r="214" spans="1:34" x14ac:dyDescent="0.35">
      <c r="A214" t="str">
        <f>VLOOKUP(B214,'BAU Global Total'!A$3:C$34,3,FALSE)</f>
        <v>EPS</v>
      </c>
      <c r="B214" t="s">
        <v>37</v>
      </c>
      <c r="C214" t="s">
        <v>62</v>
      </c>
      <c r="D214" s="2">
        <f>IF($A214="GCAM",'GCAM By Region By Sector'!D213*10^3,SUMIFS('EPS Emissions'!E:E,'EPS Emissions'!$D:$D,'BAU Sector &amp; Region Breakout'!$C214,'EPS Emissions'!$C:$C,'BAU Sector &amp; Region Breakout'!$B214))</f>
        <v>17.6158</v>
      </c>
      <c r="E214" s="2">
        <f>IF($A214="GCAM",'GCAM By Region By Sector'!E213*10^3,SUMIFS('EPS Emissions'!F:F,'EPS Emissions'!$D:$D,'BAU Sector &amp; Region Breakout'!$C214,'EPS Emissions'!$C:$C,'BAU Sector &amp; Region Breakout'!$B214))</f>
        <v>17.519300000000001</v>
      </c>
      <c r="F214" s="2">
        <f>IF($A214="GCAM",'GCAM By Region By Sector'!F213*10^3,SUMIFS('EPS Emissions'!G:G,'EPS Emissions'!$D:$D,'BAU Sector &amp; Region Breakout'!$C214,'EPS Emissions'!$C:$C,'BAU Sector &amp; Region Breakout'!$B214))</f>
        <v>17.322299999999998</v>
      </c>
      <c r="G214" s="2">
        <f>IF($A214="GCAM",'GCAM By Region By Sector'!G213*10^3,SUMIFS('EPS Emissions'!H:H,'EPS Emissions'!$D:$D,'BAU Sector &amp; Region Breakout'!$C214,'EPS Emissions'!$C:$C,'BAU Sector &amp; Region Breakout'!$B214))</f>
        <v>17.2256</v>
      </c>
      <c r="H214" s="2">
        <f>IF($A214="GCAM",'GCAM By Region By Sector'!H213*10^3,SUMIFS('EPS Emissions'!I:I,'EPS Emissions'!$D:$D,'BAU Sector &amp; Region Breakout'!$C214,'EPS Emissions'!$C:$C,'BAU Sector &amp; Region Breakout'!$B214))</f>
        <v>17.029199999999999</v>
      </c>
      <c r="I214" s="2">
        <f>IF($A214="GCAM",'GCAM By Region By Sector'!I213*10^3,SUMIFS('EPS Emissions'!J:J,'EPS Emissions'!$D:$D,'BAU Sector &amp; Region Breakout'!$C214,'EPS Emissions'!$C:$C,'BAU Sector &amp; Region Breakout'!$B214))</f>
        <v>16.8325</v>
      </c>
      <c r="J214" s="2">
        <f>IF($A214="GCAM",'GCAM By Region By Sector'!J213*10^3,SUMIFS('EPS Emissions'!K:K,'EPS Emissions'!$D:$D,'BAU Sector &amp; Region Breakout'!$C214,'EPS Emissions'!$C:$C,'BAU Sector &amp; Region Breakout'!$B214))</f>
        <v>16.735700000000001</v>
      </c>
      <c r="K214" s="2">
        <f>IF($A214="GCAM",'GCAM By Region By Sector'!K213*10^3,SUMIFS('EPS Emissions'!L:L,'EPS Emissions'!$D:$D,'BAU Sector &amp; Region Breakout'!$C214,'EPS Emissions'!$C:$C,'BAU Sector &amp; Region Breakout'!$B214))</f>
        <v>16.539000000000001</v>
      </c>
      <c r="L214" s="2">
        <f>IF($A214="GCAM",'GCAM By Region By Sector'!L213*10^3,SUMIFS('EPS Emissions'!M:M,'EPS Emissions'!$D:$D,'BAU Sector &amp; Region Breakout'!$C214,'EPS Emissions'!$C:$C,'BAU Sector &amp; Region Breakout'!$B214))</f>
        <v>16.442599999999999</v>
      </c>
      <c r="M214" s="2">
        <f>IF($A214="GCAM",'GCAM By Region By Sector'!M213*10^3,SUMIFS('EPS Emissions'!N:N,'EPS Emissions'!$D:$D,'BAU Sector &amp; Region Breakout'!$C214,'EPS Emissions'!$C:$C,'BAU Sector &amp; Region Breakout'!$B214))</f>
        <v>16.2456</v>
      </c>
      <c r="N214" s="2">
        <f>IF($A214="GCAM",'GCAM By Region By Sector'!N213*10^3,SUMIFS('EPS Emissions'!O:O,'EPS Emissions'!$D:$D,'BAU Sector &amp; Region Breakout'!$C214,'EPS Emissions'!$C:$C,'BAU Sector &amp; Region Breakout'!$B214))</f>
        <v>16.149100000000001</v>
      </c>
      <c r="O214" s="2">
        <f>IF($A214="GCAM",'GCAM By Region By Sector'!O213*10^3,SUMIFS('EPS Emissions'!P:P,'EPS Emissions'!$D:$D,'BAU Sector &amp; Region Breakout'!$C214,'EPS Emissions'!$C:$C,'BAU Sector &amp; Region Breakout'!$B214))</f>
        <v>15.952400000000001</v>
      </c>
      <c r="P214" s="2">
        <f>IF($A214="GCAM",'GCAM By Region By Sector'!P213*10^3,SUMIFS('EPS Emissions'!Q:Q,'EPS Emissions'!$D:$D,'BAU Sector &amp; Region Breakout'!$C214,'EPS Emissions'!$C:$C,'BAU Sector &amp; Region Breakout'!$B214))</f>
        <v>15.855399999999999</v>
      </c>
      <c r="Q214" s="2">
        <f>IF($A214="GCAM",'GCAM By Region By Sector'!Q213*10^3,SUMIFS('EPS Emissions'!R:R,'EPS Emissions'!$D:$D,'BAU Sector &amp; Region Breakout'!$C214,'EPS Emissions'!$C:$C,'BAU Sector &amp; Region Breakout'!$B214))</f>
        <v>15.659000000000001</v>
      </c>
      <c r="R214" s="2">
        <f>IF($A214="GCAM",'GCAM By Region By Sector'!R213*10^3,SUMIFS('EPS Emissions'!S:S,'EPS Emissions'!$D:$D,'BAU Sector &amp; Region Breakout'!$C214,'EPS Emissions'!$C:$C,'BAU Sector &amp; Region Breakout'!$B214))</f>
        <v>15.462199999999999</v>
      </c>
      <c r="S214" s="2">
        <f>IF($A214="GCAM",'GCAM By Region By Sector'!S213*10^3,SUMIFS('EPS Emissions'!T:T,'EPS Emissions'!$D:$D,'BAU Sector &amp; Region Breakout'!$C214,'EPS Emissions'!$C:$C,'BAU Sector &amp; Region Breakout'!$B214))</f>
        <v>15.365500000000001</v>
      </c>
      <c r="T214" s="2">
        <f>IF($A214="GCAM",'GCAM By Region By Sector'!T213*10^3,SUMIFS('EPS Emissions'!U:U,'EPS Emissions'!$D:$D,'BAU Sector &amp; Region Breakout'!$C214,'EPS Emissions'!$C:$C,'BAU Sector &amp; Region Breakout'!$B214))</f>
        <v>15.168799999999999</v>
      </c>
      <c r="U214" s="2">
        <f>IF($A214="GCAM",'GCAM By Region By Sector'!U213*10^3,SUMIFS('EPS Emissions'!V:V,'EPS Emissions'!$D:$D,'BAU Sector &amp; Region Breakout'!$C214,'EPS Emissions'!$C:$C,'BAU Sector &amp; Region Breakout'!$B214))</f>
        <v>15.0724</v>
      </c>
      <c r="V214" s="2">
        <f>IF($A214="GCAM",'GCAM By Region By Sector'!V213*10^3,SUMIFS('EPS Emissions'!W:W,'EPS Emissions'!$D:$D,'BAU Sector &amp; Region Breakout'!$C214,'EPS Emissions'!$C:$C,'BAU Sector &amp; Region Breakout'!$B214))</f>
        <v>14.875400000000001</v>
      </c>
      <c r="W214" s="2">
        <f>IF($A214="GCAM",'GCAM By Region By Sector'!W213*10^3,SUMIFS('EPS Emissions'!X:X,'EPS Emissions'!$D:$D,'BAU Sector &amp; Region Breakout'!$C214,'EPS Emissions'!$C:$C,'BAU Sector &amp; Region Breakout'!$B214))</f>
        <v>14.778600000000001</v>
      </c>
      <c r="X214" s="2">
        <f>IF($A214="GCAM",'GCAM By Region By Sector'!X213*10^3,SUMIFS('EPS Emissions'!Y:Y,'EPS Emissions'!$D:$D,'BAU Sector &amp; Region Breakout'!$C214,'EPS Emissions'!$C:$C,'BAU Sector &amp; Region Breakout'!$B214))</f>
        <v>14.5822</v>
      </c>
      <c r="Y214" s="2">
        <f>IF($A214="GCAM",'GCAM By Region By Sector'!Y213*10^3,SUMIFS('EPS Emissions'!Z:Z,'EPS Emissions'!$D:$D,'BAU Sector &amp; Region Breakout'!$C214,'EPS Emissions'!$C:$C,'BAU Sector &amp; Region Breakout'!$B214))</f>
        <v>14.485200000000001</v>
      </c>
      <c r="Z214" s="2">
        <f>IF($A214="GCAM",'GCAM By Region By Sector'!Z213*10^3,SUMIFS('EPS Emissions'!AA:AA,'EPS Emissions'!$D:$D,'BAU Sector &amp; Region Breakout'!$C214,'EPS Emissions'!$C:$C,'BAU Sector &amp; Region Breakout'!$B214))</f>
        <v>14.2887</v>
      </c>
      <c r="AA214" s="2">
        <f>IF($A214="GCAM",'GCAM By Region By Sector'!AA213*10^3,SUMIFS('EPS Emissions'!AB:AB,'EPS Emissions'!$D:$D,'BAU Sector &amp; Region Breakout'!$C214,'EPS Emissions'!$C:$C,'BAU Sector &amp; Region Breakout'!$B214))</f>
        <v>14.192</v>
      </c>
      <c r="AB214" s="2">
        <f>IF($A214="GCAM",'GCAM By Region By Sector'!AB213*10^3,SUMIFS('EPS Emissions'!AC:AC,'EPS Emissions'!$D:$D,'BAU Sector &amp; Region Breakout'!$C214,'EPS Emissions'!$C:$C,'BAU Sector &amp; Region Breakout'!$B214))</f>
        <v>13.9953</v>
      </c>
      <c r="AC214" s="2">
        <f>IF($A214="GCAM",'GCAM By Region By Sector'!AC213*10^3,SUMIFS('EPS Emissions'!AD:AD,'EPS Emissions'!$D:$D,'BAU Sector &amp; Region Breakout'!$C214,'EPS Emissions'!$C:$C,'BAU Sector &amp; Region Breakout'!$B214))</f>
        <v>13.7986</v>
      </c>
      <c r="AD214" s="2">
        <f>IF($A214="GCAM",'GCAM By Region By Sector'!AD213*10^3,SUMIFS('EPS Emissions'!AE:AE,'EPS Emissions'!$D:$D,'BAU Sector &amp; Region Breakout'!$C214,'EPS Emissions'!$C:$C,'BAU Sector &amp; Region Breakout'!$B214))</f>
        <v>13.7019</v>
      </c>
      <c r="AE214" s="2">
        <f>IF($A214="GCAM",'GCAM By Region By Sector'!AE213*10^3,SUMIFS('EPS Emissions'!AF:AF,'EPS Emissions'!$D:$D,'BAU Sector &amp; Region Breakout'!$C214,'EPS Emissions'!$C:$C,'BAU Sector &amp; Region Breakout'!$B214))</f>
        <v>13.505100000000001</v>
      </c>
      <c r="AF214" s="2">
        <f>IF($A214="GCAM",'GCAM By Region By Sector'!AF213*10^3,SUMIFS('EPS Emissions'!AG:AG,'EPS Emissions'!$D:$D,'BAU Sector &amp; Region Breakout'!$C214,'EPS Emissions'!$C:$C,'BAU Sector &amp; Region Breakout'!$B214))</f>
        <v>13.4084</v>
      </c>
      <c r="AG214" s="2">
        <f>IF($A214="GCAM",'GCAM By Region By Sector'!AG213*10^3,SUMIFS('EPS Emissions'!AH:AH,'EPS Emissions'!$D:$D,'BAU Sector &amp; Region Breakout'!$C214,'EPS Emissions'!$C:$C,'BAU Sector &amp; Region Breakout'!$B214))</f>
        <v>13.212</v>
      </c>
      <c r="AH214" s="2">
        <f>IF($A214="GCAM",'GCAM By Region By Sector'!AH213*10^3,SUMIFS('EPS Emissions'!AI:AI,'EPS Emissions'!$D:$D,'BAU Sector &amp; Region Breakout'!$C214,'EPS Emissions'!$C:$C,'BAU Sector &amp; Region Breakout'!$B214))</f>
        <v>13.115</v>
      </c>
    </row>
    <row r="215" spans="1:34" x14ac:dyDescent="0.35">
      <c r="A215" t="str">
        <f>VLOOKUP(B215,'BAU Global Total'!A$3:C$34,3,FALSE)</f>
        <v>EPS</v>
      </c>
      <c r="B215" t="s">
        <v>37</v>
      </c>
      <c r="C215" t="s">
        <v>71</v>
      </c>
      <c r="D215" s="2">
        <f>IF($A215="GCAM",'GCAM By Region By Sector'!D214*10^3,SUMIFS('EPS Emissions'!E:E,'EPS Emissions'!$D:$D,'BAU Sector &amp; Region Breakout'!$C215,'EPS Emissions'!$C:$C,'BAU Sector &amp; Region Breakout'!$B215))</f>
        <v>0</v>
      </c>
      <c r="E215" s="2">
        <f>IF($A215="GCAM",'GCAM By Region By Sector'!E214*10^3,SUMIFS('EPS Emissions'!F:F,'EPS Emissions'!$D:$D,'BAU Sector &amp; Region Breakout'!$C215,'EPS Emissions'!$C:$C,'BAU Sector &amp; Region Breakout'!$B215))</f>
        <v>0</v>
      </c>
      <c r="F215" s="2">
        <f>IF($A215="GCAM",'GCAM By Region By Sector'!F214*10^3,SUMIFS('EPS Emissions'!G:G,'EPS Emissions'!$D:$D,'BAU Sector &amp; Region Breakout'!$C215,'EPS Emissions'!$C:$C,'BAU Sector &amp; Region Breakout'!$B215))</f>
        <v>0</v>
      </c>
      <c r="G215" s="2">
        <f>IF($A215="GCAM",'GCAM By Region By Sector'!G214*10^3,SUMIFS('EPS Emissions'!H:H,'EPS Emissions'!$D:$D,'BAU Sector &amp; Region Breakout'!$C215,'EPS Emissions'!$C:$C,'BAU Sector &amp; Region Breakout'!$B215))</f>
        <v>0</v>
      </c>
      <c r="H215" s="2">
        <f>IF($A215="GCAM",'GCAM By Region By Sector'!H214*10^3,SUMIFS('EPS Emissions'!I:I,'EPS Emissions'!$D:$D,'BAU Sector &amp; Region Breakout'!$C215,'EPS Emissions'!$C:$C,'BAU Sector &amp; Region Breakout'!$B215))</f>
        <v>0</v>
      </c>
      <c r="I215" s="2">
        <f>IF($A215="GCAM",'GCAM By Region By Sector'!I214*10^3,SUMIFS('EPS Emissions'!J:J,'EPS Emissions'!$D:$D,'BAU Sector &amp; Region Breakout'!$C215,'EPS Emissions'!$C:$C,'BAU Sector &amp; Region Breakout'!$B215))</f>
        <v>0</v>
      </c>
      <c r="J215" s="2">
        <f>IF($A215="GCAM",'GCAM By Region By Sector'!J214*10^3,SUMIFS('EPS Emissions'!K:K,'EPS Emissions'!$D:$D,'BAU Sector &amp; Region Breakout'!$C215,'EPS Emissions'!$C:$C,'BAU Sector &amp; Region Breakout'!$B215))</f>
        <v>0</v>
      </c>
      <c r="K215" s="2">
        <f>IF($A215="GCAM",'GCAM By Region By Sector'!K214*10^3,SUMIFS('EPS Emissions'!L:L,'EPS Emissions'!$D:$D,'BAU Sector &amp; Region Breakout'!$C215,'EPS Emissions'!$C:$C,'BAU Sector &amp; Region Breakout'!$B215))</f>
        <v>0</v>
      </c>
      <c r="L215" s="2">
        <f>IF($A215="GCAM",'GCAM By Region By Sector'!L214*10^3,SUMIFS('EPS Emissions'!M:M,'EPS Emissions'!$D:$D,'BAU Sector &amp; Region Breakout'!$C215,'EPS Emissions'!$C:$C,'BAU Sector &amp; Region Breakout'!$B215))</f>
        <v>0</v>
      </c>
      <c r="M215" s="2">
        <f>IF($A215="GCAM",'GCAM By Region By Sector'!M214*10^3,SUMIFS('EPS Emissions'!N:N,'EPS Emissions'!$D:$D,'BAU Sector &amp; Region Breakout'!$C215,'EPS Emissions'!$C:$C,'BAU Sector &amp; Region Breakout'!$B215))</f>
        <v>0</v>
      </c>
      <c r="N215" s="2">
        <f>IF($A215="GCAM",'GCAM By Region By Sector'!N214*10^3,SUMIFS('EPS Emissions'!O:O,'EPS Emissions'!$D:$D,'BAU Sector &amp; Region Breakout'!$C215,'EPS Emissions'!$C:$C,'BAU Sector &amp; Region Breakout'!$B215))</f>
        <v>0</v>
      </c>
      <c r="O215" s="2">
        <f>IF($A215="GCAM",'GCAM By Region By Sector'!O214*10^3,SUMIFS('EPS Emissions'!P:P,'EPS Emissions'!$D:$D,'BAU Sector &amp; Region Breakout'!$C215,'EPS Emissions'!$C:$C,'BAU Sector &amp; Region Breakout'!$B215))</f>
        <v>0</v>
      </c>
      <c r="P215" s="2">
        <f>IF($A215="GCAM",'GCAM By Region By Sector'!P214*10^3,SUMIFS('EPS Emissions'!Q:Q,'EPS Emissions'!$D:$D,'BAU Sector &amp; Region Breakout'!$C215,'EPS Emissions'!$C:$C,'BAU Sector &amp; Region Breakout'!$B215))</f>
        <v>0</v>
      </c>
      <c r="Q215" s="2">
        <f>IF($A215="GCAM",'GCAM By Region By Sector'!Q214*10^3,SUMIFS('EPS Emissions'!R:R,'EPS Emissions'!$D:$D,'BAU Sector &amp; Region Breakout'!$C215,'EPS Emissions'!$C:$C,'BAU Sector &amp; Region Breakout'!$B215))</f>
        <v>0</v>
      </c>
      <c r="R215" s="2">
        <f>IF($A215="GCAM",'GCAM By Region By Sector'!R214*10^3,SUMIFS('EPS Emissions'!S:S,'EPS Emissions'!$D:$D,'BAU Sector &amp; Region Breakout'!$C215,'EPS Emissions'!$C:$C,'BAU Sector &amp; Region Breakout'!$B215))</f>
        <v>0</v>
      </c>
      <c r="S215" s="2">
        <f>IF($A215="GCAM",'GCAM By Region By Sector'!S214*10^3,SUMIFS('EPS Emissions'!T:T,'EPS Emissions'!$D:$D,'BAU Sector &amp; Region Breakout'!$C215,'EPS Emissions'!$C:$C,'BAU Sector &amp; Region Breakout'!$B215))</f>
        <v>0</v>
      </c>
      <c r="T215" s="2">
        <f>IF($A215="GCAM",'GCAM By Region By Sector'!T214*10^3,SUMIFS('EPS Emissions'!U:U,'EPS Emissions'!$D:$D,'BAU Sector &amp; Region Breakout'!$C215,'EPS Emissions'!$C:$C,'BAU Sector &amp; Region Breakout'!$B215))</f>
        <v>0</v>
      </c>
      <c r="U215" s="2">
        <f>IF($A215="GCAM",'GCAM By Region By Sector'!U214*10^3,SUMIFS('EPS Emissions'!V:V,'EPS Emissions'!$D:$D,'BAU Sector &amp; Region Breakout'!$C215,'EPS Emissions'!$C:$C,'BAU Sector &amp; Region Breakout'!$B215))</f>
        <v>0</v>
      </c>
      <c r="V215" s="2">
        <f>IF($A215="GCAM",'GCAM By Region By Sector'!V214*10^3,SUMIFS('EPS Emissions'!W:W,'EPS Emissions'!$D:$D,'BAU Sector &amp; Region Breakout'!$C215,'EPS Emissions'!$C:$C,'BAU Sector &amp; Region Breakout'!$B215))</f>
        <v>0</v>
      </c>
      <c r="W215" s="2">
        <f>IF($A215="GCAM",'GCAM By Region By Sector'!W214*10^3,SUMIFS('EPS Emissions'!X:X,'EPS Emissions'!$D:$D,'BAU Sector &amp; Region Breakout'!$C215,'EPS Emissions'!$C:$C,'BAU Sector &amp; Region Breakout'!$B215))</f>
        <v>0</v>
      </c>
      <c r="X215" s="2">
        <f>IF($A215="GCAM",'GCAM By Region By Sector'!X214*10^3,SUMIFS('EPS Emissions'!Y:Y,'EPS Emissions'!$D:$D,'BAU Sector &amp; Region Breakout'!$C215,'EPS Emissions'!$C:$C,'BAU Sector &amp; Region Breakout'!$B215))</f>
        <v>0</v>
      </c>
      <c r="Y215" s="2">
        <f>IF($A215="GCAM",'GCAM By Region By Sector'!Y214*10^3,SUMIFS('EPS Emissions'!Z:Z,'EPS Emissions'!$D:$D,'BAU Sector &amp; Region Breakout'!$C215,'EPS Emissions'!$C:$C,'BAU Sector &amp; Region Breakout'!$B215))</f>
        <v>0</v>
      </c>
      <c r="Z215" s="2">
        <f>IF($A215="GCAM",'GCAM By Region By Sector'!Z214*10^3,SUMIFS('EPS Emissions'!AA:AA,'EPS Emissions'!$D:$D,'BAU Sector &amp; Region Breakout'!$C215,'EPS Emissions'!$C:$C,'BAU Sector &amp; Region Breakout'!$B215))</f>
        <v>0</v>
      </c>
      <c r="AA215" s="2">
        <f>IF($A215="GCAM",'GCAM By Region By Sector'!AA214*10^3,SUMIFS('EPS Emissions'!AB:AB,'EPS Emissions'!$D:$D,'BAU Sector &amp; Region Breakout'!$C215,'EPS Emissions'!$C:$C,'BAU Sector &amp; Region Breakout'!$B215))</f>
        <v>0</v>
      </c>
      <c r="AB215" s="2">
        <f>IF($A215="GCAM",'GCAM By Region By Sector'!AB214*10^3,SUMIFS('EPS Emissions'!AC:AC,'EPS Emissions'!$D:$D,'BAU Sector &amp; Region Breakout'!$C215,'EPS Emissions'!$C:$C,'BAU Sector &amp; Region Breakout'!$B215))</f>
        <v>0</v>
      </c>
      <c r="AC215" s="2">
        <f>IF($A215="GCAM",'GCAM By Region By Sector'!AC214*10^3,SUMIFS('EPS Emissions'!AD:AD,'EPS Emissions'!$D:$D,'BAU Sector &amp; Region Breakout'!$C215,'EPS Emissions'!$C:$C,'BAU Sector &amp; Region Breakout'!$B215))</f>
        <v>0</v>
      </c>
      <c r="AD215" s="2">
        <f>IF($A215="GCAM",'GCAM By Region By Sector'!AD214*10^3,SUMIFS('EPS Emissions'!AE:AE,'EPS Emissions'!$D:$D,'BAU Sector &amp; Region Breakout'!$C215,'EPS Emissions'!$C:$C,'BAU Sector &amp; Region Breakout'!$B215))</f>
        <v>0</v>
      </c>
      <c r="AE215" s="2">
        <f>IF($A215="GCAM",'GCAM By Region By Sector'!AE214*10^3,SUMIFS('EPS Emissions'!AF:AF,'EPS Emissions'!$D:$D,'BAU Sector &amp; Region Breakout'!$C215,'EPS Emissions'!$C:$C,'BAU Sector &amp; Region Breakout'!$B215))</f>
        <v>0</v>
      </c>
      <c r="AF215" s="2">
        <f>IF($A215="GCAM",'GCAM By Region By Sector'!AF214*10^3,SUMIFS('EPS Emissions'!AG:AG,'EPS Emissions'!$D:$D,'BAU Sector &amp; Region Breakout'!$C215,'EPS Emissions'!$C:$C,'BAU Sector &amp; Region Breakout'!$B215))</f>
        <v>0</v>
      </c>
      <c r="AG215" s="2">
        <f>IF($A215="GCAM",'GCAM By Region By Sector'!AG214*10^3,SUMIFS('EPS Emissions'!AH:AH,'EPS Emissions'!$D:$D,'BAU Sector &amp; Region Breakout'!$C215,'EPS Emissions'!$C:$C,'BAU Sector &amp; Region Breakout'!$B215))</f>
        <v>0</v>
      </c>
      <c r="AH215" s="2">
        <f>IF($A215="GCAM",'GCAM By Region By Sector'!AH214*10^3,SUMIFS('EPS Emissions'!AI:AI,'EPS Emissions'!$D:$D,'BAU Sector &amp; Region Breakout'!$C215,'EPS Emissions'!$C:$C,'BAU Sector &amp; Region Breakout'!$B215))</f>
        <v>0</v>
      </c>
    </row>
    <row r="216" spans="1:34" x14ac:dyDescent="0.35">
      <c r="A216" t="str">
        <f>VLOOKUP(B216,'BAU Global Total'!A$3:C$34,3,FALSE)</f>
        <v>GCAM</v>
      </c>
      <c r="B216" t="s">
        <v>38</v>
      </c>
      <c r="C216" t="s">
        <v>60</v>
      </c>
      <c r="D216" s="2">
        <f>IF($A216="GCAM",SUMIFS('GCAM By Region By Sector'!D:D,'GCAM By Region By Sector'!$C:$C,$C216,'GCAM By Region By Sector'!$B:$B,$B216)*10^3,SUMIFS('EPS Emissions'!E:E,'EPS Emissions'!$D:$D,'BAU Sector &amp; Region Breakout'!$C216,'EPS Emissions'!$C:$C,'BAU Sector &amp; Region Breakout'!$B216))</f>
        <v>112.06847075037066</v>
      </c>
      <c r="E216" s="2">
        <f>IF($A216="GCAM",SUMIFS('GCAM By Region By Sector'!E:E,'GCAM By Region By Sector'!$C:$C,$C216,'GCAM By Region By Sector'!$B:$B,$B216)*10^3,SUMIFS('EPS Emissions'!F:F,'EPS Emissions'!$D:$D,'BAU Sector &amp; Region Breakout'!$C216,'EPS Emissions'!$C:$C,'BAU Sector &amp; Region Breakout'!$B216))</f>
        <v>113.85586560565029</v>
      </c>
      <c r="F216" s="2">
        <f>IF($A216="GCAM",SUMIFS('GCAM By Region By Sector'!F:F,'GCAM By Region By Sector'!$C:$C,$C216,'GCAM By Region By Sector'!$B:$B,$B216)*10^3,SUMIFS('EPS Emissions'!G:G,'EPS Emissions'!$D:$D,'BAU Sector &amp; Region Breakout'!$C216,'EPS Emissions'!$C:$C,'BAU Sector &amp; Region Breakout'!$B216))</f>
        <v>115.64326046092994</v>
      </c>
      <c r="G216" s="2">
        <f>IF($A216="GCAM",SUMIFS('GCAM By Region By Sector'!G:G,'GCAM By Region By Sector'!$C:$C,$C216,'GCAM By Region By Sector'!$B:$B,$B216)*10^3,SUMIFS('EPS Emissions'!H:H,'EPS Emissions'!$D:$D,'BAU Sector &amp; Region Breakout'!$C216,'EPS Emissions'!$C:$C,'BAU Sector &amp; Region Breakout'!$B216))</f>
        <v>117.43065531620955</v>
      </c>
      <c r="H216" s="2">
        <f>IF($A216="GCAM",SUMIFS('GCAM By Region By Sector'!H:H,'GCAM By Region By Sector'!$C:$C,$C216,'GCAM By Region By Sector'!$B:$B,$B216)*10^3,SUMIFS('EPS Emissions'!I:I,'EPS Emissions'!$D:$D,'BAU Sector &amp; Region Breakout'!$C216,'EPS Emissions'!$C:$C,'BAU Sector &amp; Region Breakout'!$B216))</f>
        <v>119.2180501714892</v>
      </c>
      <c r="I216" s="2">
        <f>IF($A216="GCAM",SUMIFS('GCAM By Region By Sector'!I:I,'GCAM By Region By Sector'!$C:$C,$C216,'GCAM By Region By Sector'!$B:$B,$B216)*10^3,SUMIFS('EPS Emissions'!J:J,'EPS Emissions'!$D:$D,'BAU Sector &amp; Region Breakout'!$C216,'EPS Emissions'!$C:$C,'BAU Sector &amp; Region Breakout'!$B216))</f>
        <v>121.00544502676883</v>
      </c>
      <c r="J216" s="2">
        <f>IF($A216="GCAM",SUMIFS('GCAM By Region By Sector'!J:J,'GCAM By Region By Sector'!$C:$C,$C216,'GCAM By Region By Sector'!$B:$B,$B216)*10^3,SUMIFS('EPS Emissions'!K:K,'EPS Emissions'!$D:$D,'BAU Sector &amp; Region Breakout'!$C216,'EPS Emissions'!$C:$C,'BAU Sector &amp; Region Breakout'!$B216))</f>
        <v>123.27626318084131</v>
      </c>
      <c r="K216" s="2">
        <f>IF($A216="GCAM",SUMIFS('GCAM By Region By Sector'!K:K,'GCAM By Region By Sector'!$C:$C,$C216,'GCAM By Region By Sector'!$B:$B,$B216)*10^3,SUMIFS('EPS Emissions'!L:L,'EPS Emissions'!$D:$D,'BAU Sector &amp; Region Breakout'!$C216,'EPS Emissions'!$C:$C,'BAU Sector &amp; Region Breakout'!$B216))</f>
        <v>125.5470813349138</v>
      </c>
      <c r="L216" s="2">
        <f>IF($A216="GCAM",SUMIFS('GCAM By Region By Sector'!L:L,'GCAM By Region By Sector'!$C:$C,$C216,'GCAM By Region By Sector'!$B:$B,$B216)*10^3,SUMIFS('EPS Emissions'!M:M,'EPS Emissions'!$D:$D,'BAU Sector &amp; Region Breakout'!$C216,'EPS Emissions'!$C:$C,'BAU Sector &amp; Region Breakout'!$B216))</f>
        <v>127.81789948898626</v>
      </c>
      <c r="M216" s="2">
        <f>IF($A216="GCAM",SUMIFS('GCAM By Region By Sector'!M:M,'GCAM By Region By Sector'!$C:$C,$C216,'GCAM By Region By Sector'!$B:$B,$B216)*10^3,SUMIFS('EPS Emissions'!N:N,'EPS Emissions'!$D:$D,'BAU Sector &amp; Region Breakout'!$C216,'EPS Emissions'!$C:$C,'BAU Sector &amp; Region Breakout'!$B216))</f>
        <v>130.08871764305874</v>
      </c>
      <c r="N216" s="2">
        <f>IF($A216="GCAM",SUMIFS('GCAM By Region By Sector'!N:N,'GCAM By Region By Sector'!$C:$C,$C216,'GCAM By Region By Sector'!$B:$B,$B216)*10^3,SUMIFS('EPS Emissions'!O:O,'EPS Emissions'!$D:$D,'BAU Sector &amp; Region Breakout'!$C216,'EPS Emissions'!$C:$C,'BAU Sector &amp; Region Breakout'!$B216))</f>
        <v>132.35953579713123</v>
      </c>
      <c r="O216" s="2">
        <f>IF($A216="GCAM",SUMIFS('GCAM By Region By Sector'!O:O,'GCAM By Region By Sector'!$C:$C,$C216,'GCAM By Region By Sector'!$B:$B,$B216)*10^3,SUMIFS('EPS Emissions'!P:P,'EPS Emissions'!$D:$D,'BAU Sector &amp; Region Breakout'!$C216,'EPS Emissions'!$C:$C,'BAU Sector &amp; Region Breakout'!$B216))</f>
        <v>134.78238171791736</v>
      </c>
      <c r="P216" s="2">
        <f>IF($A216="GCAM",SUMIFS('GCAM By Region By Sector'!P:P,'GCAM By Region By Sector'!$C:$C,$C216,'GCAM By Region By Sector'!$B:$B,$B216)*10^3,SUMIFS('EPS Emissions'!Q:Q,'EPS Emissions'!$D:$D,'BAU Sector &amp; Region Breakout'!$C216,'EPS Emissions'!$C:$C,'BAU Sector &amp; Region Breakout'!$B216))</f>
        <v>137.20522763870355</v>
      </c>
      <c r="Q216" s="2">
        <f>IF($A216="GCAM",SUMIFS('GCAM By Region By Sector'!Q:Q,'GCAM By Region By Sector'!$C:$C,$C216,'GCAM By Region By Sector'!$B:$B,$B216)*10^3,SUMIFS('EPS Emissions'!R:R,'EPS Emissions'!$D:$D,'BAU Sector &amp; Region Breakout'!$C216,'EPS Emissions'!$C:$C,'BAU Sector &amp; Region Breakout'!$B216))</f>
        <v>139.62807355948971</v>
      </c>
      <c r="R216" s="2">
        <f>IF($A216="GCAM",SUMIFS('GCAM By Region By Sector'!R:R,'GCAM By Region By Sector'!$C:$C,$C216,'GCAM By Region By Sector'!$B:$B,$B216)*10^3,SUMIFS('EPS Emissions'!S:S,'EPS Emissions'!$D:$D,'BAU Sector &amp; Region Breakout'!$C216,'EPS Emissions'!$C:$C,'BAU Sector &amp; Region Breakout'!$B216))</f>
        <v>142.05091948027587</v>
      </c>
      <c r="S216" s="2">
        <f>IF($A216="GCAM",SUMIFS('GCAM By Region By Sector'!S:S,'GCAM By Region By Sector'!$C:$C,$C216,'GCAM By Region By Sector'!$B:$B,$B216)*10^3,SUMIFS('EPS Emissions'!T:T,'EPS Emissions'!$D:$D,'BAU Sector &amp; Region Breakout'!$C216,'EPS Emissions'!$C:$C,'BAU Sector &amp; Region Breakout'!$B216))</f>
        <v>144.47376540106202</v>
      </c>
      <c r="T216" s="2">
        <f>IF($A216="GCAM",SUMIFS('GCAM By Region By Sector'!T:T,'GCAM By Region By Sector'!$C:$C,$C216,'GCAM By Region By Sector'!$B:$B,$B216)*10^3,SUMIFS('EPS Emissions'!U:U,'EPS Emissions'!$D:$D,'BAU Sector &amp; Region Breakout'!$C216,'EPS Emissions'!$C:$C,'BAU Sector &amp; Region Breakout'!$B216))</f>
        <v>146.74089818439765</v>
      </c>
      <c r="U216" s="2">
        <f>IF($A216="GCAM",SUMIFS('GCAM By Region By Sector'!U:U,'GCAM By Region By Sector'!$C:$C,$C216,'GCAM By Region By Sector'!$B:$B,$B216)*10^3,SUMIFS('EPS Emissions'!V:V,'EPS Emissions'!$D:$D,'BAU Sector &amp; Region Breakout'!$C216,'EPS Emissions'!$C:$C,'BAU Sector &amp; Region Breakout'!$B216))</f>
        <v>149.00803096773328</v>
      </c>
      <c r="V216" s="2">
        <f>IF($A216="GCAM",SUMIFS('GCAM By Region By Sector'!V:V,'GCAM By Region By Sector'!$C:$C,$C216,'GCAM By Region By Sector'!$B:$B,$B216)*10^3,SUMIFS('EPS Emissions'!W:W,'EPS Emissions'!$D:$D,'BAU Sector &amp; Region Breakout'!$C216,'EPS Emissions'!$C:$C,'BAU Sector &amp; Region Breakout'!$B216))</f>
        <v>151.27516375106887</v>
      </c>
      <c r="W216" s="2">
        <f>IF($A216="GCAM",SUMIFS('GCAM By Region By Sector'!W:W,'GCAM By Region By Sector'!$C:$C,$C216,'GCAM By Region By Sector'!$B:$B,$B216)*10^3,SUMIFS('EPS Emissions'!X:X,'EPS Emissions'!$D:$D,'BAU Sector &amp; Region Breakout'!$C216,'EPS Emissions'!$C:$C,'BAU Sector &amp; Region Breakout'!$B216))</f>
        <v>153.5422965344045</v>
      </c>
      <c r="X216" s="2">
        <f>IF($A216="GCAM",SUMIFS('GCAM By Region By Sector'!X:X,'GCAM By Region By Sector'!$C:$C,$C216,'GCAM By Region By Sector'!$B:$B,$B216)*10^3,SUMIFS('EPS Emissions'!Y:Y,'EPS Emissions'!$D:$D,'BAU Sector &amp; Region Breakout'!$C216,'EPS Emissions'!$C:$C,'BAU Sector &amp; Region Breakout'!$B216))</f>
        <v>155.80942931774013</v>
      </c>
      <c r="Y216" s="2">
        <f>IF($A216="GCAM",SUMIFS('GCAM By Region By Sector'!Y:Y,'GCAM By Region By Sector'!$C:$C,$C216,'GCAM By Region By Sector'!$B:$B,$B216)*10^3,SUMIFS('EPS Emissions'!Z:Z,'EPS Emissions'!$D:$D,'BAU Sector &amp; Region Breakout'!$C216,'EPS Emissions'!$C:$C,'BAU Sector &amp; Region Breakout'!$B216))</f>
        <v>158.03639135424524</v>
      </c>
      <c r="Z216" s="2">
        <f>IF($A216="GCAM",SUMIFS('GCAM By Region By Sector'!Z:Z,'GCAM By Region By Sector'!$C:$C,$C216,'GCAM By Region By Sector'!$B:$B,$B216)*10^3,SUMIFS('EPS Emissions'!AA:AA,'EPS Emissions'!$D:$D,'BAU Sector &amp; Region Breakout'!$C216,'EPS Emissions'!$C:$C,'BAU Sector &amp; Region Breakout'!$B216))</f>
        <v>160.26335339075038</v>
      </c>
      <c r="AA216" s="2">
        <f>IF($A216="GCAM",SUMIFS('GCAM By Region By Sector'!AA:AA,'GCAM By Region By Sector'!$C:$C,$C216,'GCAM By Region By Sector'!$B:$B,$B216)*10^3,SUMIFS('EPS Emissions'!AB:AB,'EPS Emissions'!$D:$D,'BAU Sector &amp; Region Breakout'!$C216,'EPS Emissions'!$C:$C,'BAU Sector &amp; Region Breakout'!$B216))</f>
        <v>162.49031542725547</v>
      </c>
      <c r="AB216" s="2">
        <f>IF($A216="GCAM",SUMIFS('GCAM By Region By Sector'!AB:AB,'GCAM By Region By Sector'!$C:$C,$C216,'GCAM By Region By Sector'!$B:$B,$B216)*10^3,SUMIFS('EPS Emissions'!AC:AC,'EPS Emissions'!$D:$D,'BAU Sector &amp; Region Breakout'!$C216,'EPS Emissions'!$C:$C,'BAU Sector &amp; Region Breakout'!$B216))</f>
        <v>164.71727746376061</v>
      </c>
      <c r="AC216" s="2">
        <f>IF($A216="GCAM",SUMIFS('GCAM By Region By Sector'!AC:AC,'GCAM By Region By Sector'!$C:$C,$C216,'GCAM By Region By Sector'!$B:$B,$B216)*10^3,SUMIFS('EPS Emissions'!AD:AD,'EPS Emissions'!$D:$D,'BAU Sector &amp; Region Breakout'!$C216,'EPS Emissions'!$C:$C,'BAU Sector &amp; Region Breakout'!$B216))</f>
        <v>166.94423950026575</v>
      </c>
      <c r="AD216" s="2">
        <f>IF($A216="GCAM",SUMIFS('GCAM By Region By Sector'!AD:AD,'GCAM By Region By Sector'!$C:$C,$C216,'GCAM By Region By Sector'!$B:$B,$B216)*10^3,SUMIFS('EPS Emissions'!AE:AE,'EPS Emissions'!$D:$D,'BAU Sector &amp; Region Breakout'!$C216,'EPS Emissions'!$C:$C,'BAU Sector &amp; Region Breakout'!$B216))</f>
        <v>168.941337040972</v>
      </c>
      <c r="AE216" s="2">
        <f>IF($A216="GCAM",SUMIFS('GCAM By Region By Sector'!AE:AE,'GCAM By Region By Sector'!$C:$C,$C216,'GCAM By Region By Sector'!$B:$B,$B216)*10^3,SUMIFS('EPS Emissions'!AF:AF,'EPS Emissions'!$D:$D,'BAU Sector &amp; Region Breakout'!$C216,'EPS Emissions'!$C:$C,'BAU Sector &amp; Region Breakout'!$B216))</f>
        <v>170.93843458167822</v>
      </c>
      <c r="AF216" s="2">
        <f>IF($A216="GCAM",SUMIFS('GCAM By Region By Sector'!AF:AF,'GCAM By Region By Sector'!$C:$C,$C216,'GCAM By Region By Sector'!$B:$B,$B216)*10^3,SUMIFS('EPS Emissions'!AG:AG,'EPS Emissions'!$D:$D,'BAU Sector &amp; Region Breakout'!$C216,'EPS Emissions'!$C:$C,'BAU Sector &amp; Region Breakout'!$B216))</f>
        <v>172.9355321223845</v>
      </c>
      <c r="AG216" s="2">
        <f>IF($A216="GCAM",SUMIFS('GCAM By Region By Sector'!AG:AG,'GCAM By Region By Sector'!$C:$C,$C216,'GCAM By Region By Sector'!$B:$B,$B216)*10^3,SUMIFS('EPS Emissions'!AH:AH,'EPS Emissions'!$D:$D,'BAU Sector &amp; Region Breakout'!$C216,'EPS Emissions'!$C:$C,'BAU Sector &amp; Region Breakout'!$B216))</f>
        <v>174.93262966309072</v>
      </c>
      <c r="AH216" s="2">
        <f>IF($A216="GCAM",SUMIFS('GCAM By Region By Sector'!AH:AH,'GCAM By Region By Sector'!$C:$C,$C216,'GCAM By Region By Sector'!$B:$B,$B216)*10^3,SUMIFS('EPS Emissions'!AI:AI,'EPS Emissions'!$D:$D,'BAU Sector &amp; Region Breakout'!$C216,'EPS Emissions'!$C:$C,'BAU Sector &amp; Region Breakout'!$B216))</f>
        <v>176.929727203797</v>
      </c>
    </row>
    <row r="217" spans="1:34" x14ac:dyDescent="0.35">
      <c r="A217" t="str">
        <f>VLOOKUP(B217,'BAU Global Total'!A$3:C$34,3,FALSE)</f>
        <v>GCAM</v>
      </c>
      <c r="B217" t="s">
        <v>38</v>
      </c>
      <c r="C217" t="s">
        <v>61</v>
      </c>
      <c r="D217" s="2">
        <f>IF($A217="GCAM",SUMIFS('GCAM By Region By Sector'!D:D,'GCAM By Region By Sector'!$C:$C,$C217,'GCAM By Region By Sector'!$B:$B,$B217)*10^3,SUMIFS('EPS Emissions'!E:E,'EPS Emissions'!$D:$D,'BAU Sector &amp; Region Breakout'!$C217,'EPS Emissions'!$C:$C,'BAU Sector &amp; Region Breakout'!$B217))</f>
        <v>0</v>
      </c>
      <c r="E217" s="2">
        <f>IF($A217="GCAM",SUMIFS('GCAM By Region By Sector'!E:E,'GCAM By Region By Sector'!$C:$C,$C217,'GCAM By Region By Sector'!$B:$B,$B217)*10^3,SUMIFS('EPS Emissions'!F:F,'EPS Emissions'!$D:$D,'BAU Sector &amp; Region Breakout'!$C217,'EPS Emissions'!$C:$C,'BAU Sector &amp; Region Breakout'!$B217))</f>
        <v>0.12009914820800001</v>
      </c>
      <c r="F217" s="2">
        <f>IF($A217="GCAM",SUMIFS('GCAM By Region By Sector'!F:F,'GCAM By Region By Sector'!$C:$C,$C217,'GCAM By Region By Sector'!$B:$B,$B217)*10^3,SUMIFS('EPS Emissions'!G:G,'EPS Emissions'!$D:$D,'BAU Sector &amp; Region Breakout'!$C217,'EPS Emissions'!$C:$C,'BAU Sector &amp; Region Breakout'!$B217))</f>
        <v>0.24019829641600002</v>
      </c>
      <c r="G217" s="2">
        <f>IF($A217="GCAM",SUMIFS('GCAM By Region By Sector'!G:G,'GCAM By Region By Sector'!$C:$C,$C217,'GCAM By Region By Sector'!$B:$B,$B217)*10^3,SUMIFS('EPS Emissions'!H:H,'EPS Emissions'!$D:$D,'BAU Sector &amp; Region Breakout'!$C217,'EPS Emissions'!$C:$C,'BAU Sector &amp; Region Breakout'!$B217))</f>
        <v>0.36029744462399999</v>
      </c>
      <c r="H217" s="2">
        <f>IF($A217="GCAM",SUMIFS('GCAM By Region By Sector'!H:H,'GCAM By Region By Sector'!$C:$C,$C217,'GCAM By Region By Sector'!$B:$B,$B217)*10^3,SUMIFS('EPS Emissions'!I:I,'EPS Emissions'!$D:$D,'BAU Sector &amp; Region Breakout'!$C217,'EPS Emissions'!$C:$C,'BAU Sector &amp; Region Breakout'!$B217))</f>
        <v>0.48039659283200004</v>
      </c>
      <c r="I217" s="2">
        <f>IF($A217="GCAM",SUMIFS('GCAM By Region By Sector'!I:I,'GCAM By Region By Sector'!$C:$C,$C217,'GCAM By Region By Sector'!$B:$B,$B217)*10^3,SUMIFS('EPS Emissions'!J:J,'EPS Emissions'!$D:$D,'BAU Sector &amp; Region Breakout'!$C217,'EPS Emissions'!$C:$C,'BAU Sector &amp; Region Breakout'!$B217))</f>
        <v>0.60049574104000003</v>
      </c>
      <c r="J217" s="2">
        <f>IF($A217="GCAM",SUMIFS('GCAM By Region By Sector'!J:J,'GCAM By Region By Sector'!$C:$C,$C217,'GCAM By Region By Sector'!$B:$B,$B217)*10^3,SUMIFS('EPS Emissions'!K:K,'EPS Emissions'!$D:$D,'BAU Sector &amp; Region Breakout'!$C217,'EPS Emissions'!$C:$C,'BAU Sector &amp; Region Breakout'!$B217))</f>
        <v>1.6567343036200002</v>
      </c>
      <c r="K217" s="2">
        <f>IF($A217="GCAM",SUMIFS('GCAM By Region By Sector'!K:K,'GCAM By Region By Sector'!$C:$C,$C217,'GCAM By Region By Sector'!$B:$B,$B217)*10^3,SUMIFS('EPS Emissions'!L:L,'EPS Emissions'!$D:$D,'BAU Sector &amp; Region Breakout'!$C217,'EPS Emissions'!$C:$C,'BAU Sector &amp; Region Breakout'!$B217))</f>
        <v>2.7129728662000008</v>
      </c>
      <c r="L217" s="2">
        <f>IF($A217="GCAM",SUMIFS('GCAM By Region By Sector'!L:L,'GCAM By Region By Sector'!$C:$C,$C217,'GCAM By Region By Sector'!$B:$B,$B217)*10^3,SUMIFS('EPS Emissions'!M:M,'EPS Emissions'!$D:$D,'BAU Sector &amp; Region Breakout'!$C217,'EPS Emissions'!$C:$C,'BAU Sector &amp; Region Breakout'!$B217))</f>
        <v>3.7692114287800007</v>
      </c>
      <c r="M217" s="2">
        <f>IF($A217="GCAM",SUMIFS('GCAM By Region By Sector'!M:M,'GCAM By Region By Sector'!$C:$C,$C217,'GCAM By Region By Sector'!$B:$B,$B217)*10^3,SUMIFS('EPS Emissions'!N:N,'EPS Emissions'!$D:$D,'BAU Sector &amp; Region Breakout'!$C217,'EPS Emissions'!$C:$C,'BAU Sector &amp; Region Breakout'!$B217))</f>
        <v>4.8254499913600011</v>
      </c>
      <c r="N217" s="2">
        <f>IF($A217="GCAM",SUMIFS('GCAM By Region By Sector'!N:N,'GCAM By Region By Sector'!$C:$C,$C217,'GCAM By Region By Sector'!$B:$B,$B217)*10^3,SUMIFS('EPS Emissions'!O:O,'EPS Emissions'!$D:$D,'BAU Sector &amp; Region Breakout'!$C217,'EPS Emissions'!$C:$C,'BAU Sector &amp; Region Breakout'!$B217))</f>
        <v>5.881688553940001</v>
      </c>
      <c r="O217" s="2">
        <f>IF($A217="GCAM",SUMIFS('GCAM By Region By Sector'!O:O,'GCAM By Region By Sector'!$C:$C,$C217,'GCAM By Region By Sector'!$B:$B,$B217)*10^3,SUMIFS('EPS Emissions'!P:P,'EPS Emissions'!$D:$D,'BAU Sector &amp; Region Breakout'!$C217,'EPS Emissions'!$C:$C,'BAU Sector &amp; Region Breakout'!$B217))</f>
        <v>8.2115643783168011</v>
      </c>
      <c r="P217" s="2">
        <f>IF($A217="GCAM",SUMIFS('GCAM By Region By Sector'!P:P,'GCAM By Region By Sector'!$C:$C,$C217,'GCAM By Region By Sector'!$B:$B,$B217)*10^3,SUMIFS('EPS Emissions'!Q:Q,'EPS Emissions'!$D:$D,'BAU Sector &amp; Region Breakout'!$C217,'EPS Emissions'!$C:$C,'BAU Sector &amp; Region Breakout'!$B217))</f>
        <v>10.5414402026936</v>
      </c>
      <c r="Q217" s="2">
        <f>IF($A217="GCAM",SUMIFS('GCAM By Region By Sector'!Q:Q,'GCAM By Region By Sector'!$C:$C,$C217,'GCAM By Region By Sector'!$B:$B,$B217)*10^3,SUMIFS('EPS Emissions'!R:R,'EPS Emissions'!$D:$D,'BAU Sector &amp; Region Breakout'!$C217,'EPS Emissions'!$C:$C,'BAU Sector &amp; Region Breakout'!$B217))</f>
        <v>12.871316027070399</v>
      </c>
      <c r="R217" s="2">
        <f>IF($A217="GCAM",SUMIFS('GCAM By Region By Sector'!R:R,'GCAM By Region By Sector'!$C:$C,$C217,'GCAM By Region By Sector'!$B:$B,$B217)*10^3,SUMIFS('EPS Emissions'!S:S,'EPS Emissions'!$D:$D,'BAU Sector &amp; Region Breakout'!$C217,'EPS Emissions'!$C:$C,'BAU Sector &amp; Region Breakout'!$B217))</f>
        <v>15.201191851447199</v>
      </c>
      <c r="S217" s="2">
        <f>IF($A217="GCAM",SUMIFS('GCAM By Region By Sector'!S:S,'GCAM By Region By Sector'!$C:$C,$C217,'GCAM By Region By Sector'!$B:$B,$B217)*10^3,SUMIFS('EPS Emissions'!T:T,'EPS Emissions'!$D:$D,'BAU Sector &amp; Region Breakout'!$C217,'EPS Emissions'!$C:$C,'BAU Sector &amp; Region Breakout'!$B217))</f>
        <v>17.531067675823998</v>
      </c>
      <c r="T217" s="2">
        <f>IF($A217="GCAM",SUMIFS('GCAM By Region By Sector'!T:T,'GCAM By Region By Sector'!$C:$C,$C217,'GCAM By Region By Sector'!$B:$B,$B217)*10^3,SUMIFS('EPS Emissions'!U:U,'EPS Emissions'!$D:$D,'BAU Sector &amp; Region Breakout'!$C217,'EPS Emissions'!$C:$C,'BAU Sector &amp; Region Breakout'!$B217))</f>
        <v>20.042851298969598</v>
      </c>
      <c r="U217" s="2">
        <f>IF($A217="GCAM",SUMIFS('GCAM By Region By Sector'!U:U,'GCAM By Region By Sector'!$C:$C,$C217,'GCAM By Region By Sector'!$B:$B,$B217)*10^3,SUMIFS('EPS Emissions'!V:V,'EPS Emissions'!$D:$D,'BAU Sector &amp; Region Breakout'!$C217,'EPS Emissions'!$C:$C,'BAU Sector &amp; Region Breakout'!$B217))</f>
        <v>22.554634922115202</v>
      </c>
      <c r="V217" s="2">
        <f>IF($A217="GCAM",SUMIFS('GCAM By Region By Sector'!V:V,'GCAM By Region By Sector'!$C:$C,$C217,'GCAM By Region By Sector'!$B:$B,$B217)*10^3,SUMIFS('EPS Emissions'!W:W,'EPS Emissions'!$D:$D,'BAU Sector &amp; Region Breakout'!$C217,'EPS Emissions'!$C:$C,'BAU Sector &amp; Region Breakout'!$B217))</f>
        <v>25.066418545260802</v>
      </c>
      <c r="W217" s="2">
        <f>IF($A217="GCAM",SUMIFS('GCAM By Region By Sector'!W:W,'GCAM By Region By Sector'!$C:$C,$C217,'GCAM By Region By Sector'!$B:$B,$B217)*10^3,SUMIFS('EPS Emissions'!X:X,'EPS Emissions'!$D:$D,'BAU Sector &amp; Region Breakout'!$C217,'EPS Emissions'!$C:$C,'BAU Sector &amp; Region Breakout'!$B217))</f>
        <v>27.578202168406403</v>
      </c>
      <c r="X217" s="2">
        <f>IF($A217="GCAM",SUMIFS('GCAM By Region By Sector'!X:X,'GCAM By Region By Sector'!$C:$C,$C217,'GCAM By Region By Sector'!$B:$B,$B217)*10^3,SUMIFS('EPS Emissions'!Y:Y,'EPS Emissions'!$D:$D,'BAU Sector &amp; Region Breakout'!$C217,'EPS Emissions'!$C:$C,'BAU Sector &amp; Region Breakout'!$B217))</f>
        <v>30.089985791552003</v>
      </c>
      <c r="Y217" s="2">
        <f>IF($A217="GCAM",SUMIFS('GCAM By Region By Sector'!Y:Y,'GCAM By Region By Sector'!$C:$C,$C217,'GCAM By Region By Sector'!$B:$B,$B217)*10^3,SUMIFS('EPS Emissions'!Z:Z,'EPS Emissions'!$D:$D,'BAU Sector &amp; Region Breakout'!$C217,'EPS Emissions'!$C:$C,'BAU Sector &amp; Region Breakout'!$B217))</f>
        <v>32.035266100499996</v>
      </c>
      <c r="Z217" s="2">
        <f>IF($A217="GCAM",SUMIFS('GCAM By Region By Sector'!Z:Z,'GCAM By Region By Sector'!$C:$C,$C217,'GCAM By Region By Sector'!$B:$B,$B217)*10^3,SUMIFS('EPS Emissions'!AA:AA,'EPS Emissions'!$D:$D,'BAU Sector &amp; Region Breakout'!$C217,'EPS Emissions'!$C:$C,'BAU Sector &amp; Region Breakout'!$B217))</f>
        <v>33.980546409447989</v>
      </c>
      <c r="AA217" s="2">
        <f>IF($A217="GCAM",SUMIFS('GCAM By Region By Sector'!AA:AA,'GCAM By Region By Sector'!$C:$C,$C217,'GCAM By Region By Sector'!$B:$B,$B217)*10^3,SUMIFS('EPS Emissions'!AB:AB,'EPS Emissions'!$D:$D,'BAU Sector &amp; Region Breakout'!$C217,'EPS Emissions'!$C:$C,'BAU Sector &amp; Region Breakout'!$B217))</f>
        <v>35.925826718395975</v>
      </c>
      <c r="AB217" s="2">
        <f>IF($A217="GCAM",SUMIFS('GCAM By Region By Sector'!AB:AB,'GCAM By Region By Sector'!$C:$C,$C217,'GCAM By Region By Sector'!$B:$B,$B217)*10^3,SUMIFS('EPS Emissions'!AC:AC,'EPS Emissions'!$D:$D,'BAU Sector &amp; Region Breakout'!$C217,'EPS Emissions'!$C:$C,'BAU Sector &amp; Region Breakout'!$B217))</f>
        <v>37.871107027343967</v>
      </c>
      <c r="AC217" s="2">
        <f>IF($A217="GCAM",SUMIFS('GCAM By Region By Sector'!AC:AC,'GCAM By Region By Sector'!$C:$C,$C217,'GCAM By Region By Sector'!$B:$B,$B217)*10^3,SUMIFS('EPS Emissions'!AD:AD,'EPS Emissions'!$D:$D,'BAU Sector &amp; Region Breakout'!$C217,'EPS Emissions'!$C:$C,'BAU Sector &amp; Region Breakout'!$B217))</f>
        <v>39.81638733629196</v>
      </c>
      <c r="AD217" s="2">
        <f>IF($A217="GCAM",SUMIFS('GCAM By Region By Sector'!AD:AD,'GCAM By Region By Sector'!$C:$C,$C217,'GCAM By Region By Sector'!$B:$B,$B217)*10^3,SUMIFS('EPS Emissions'!AE:AE,'EPS Emissions'!$D:$D,'BAU Sector &amp; Region Breakout'!$C217,'EPS Emissions'!$C:$C,'BAU Sector &amp; Region Breakout'!$B217))</f>
        <v>41.298668772146371</v>
      </c>
      <c r="AE217" s="2">
        <f>IF($A217="GCAM",SUMIFS('GCAM By Region By Sector'!AE:AE,'GCAM By Region By Sector'!$C:$C,$C217,'GCAM By Region By Sector'!$B:$B,$B217)*10^3,SUMIFS('EPS Emissions'!AF:AF,'EPS Emissions'!$D:$D,'BAU Sector &amp; Region Breakout'!$C217,'EPS Emissions'!$C:$C,'BAU Sector &amp; Region Breakout'!$B217))</f>
        <v>42.780950208000775</v>
      </c>
      <c r="AF217" s="2">
        <f>IF($A217="GCAM",SUMIFS('GCAM By Region By Sector'!AF:AF,'GCAM By Region By Sector'!$C:$C,$C217,'GCAM By Region By Sector'!$B:$B,$B217)*10^3,SUMIFS('EPS Emissions'!AG:AG,'EPS Emissions'!$D:$D,'BAU Sector &amp; Region Breakout'!$C217,'EPS Emissions'!$C:$C,'BAU Sector &amp; Region Breakout'!$B217))</f>
        <v>44.263231643855185</v>
      </c>
      <c r="AG217" s="2">
        <f>IF($A217="GCAM",SUMIFS('GCAM By Region By Sector'!AG:AG,'GCAM By Region By Sector'!$C:$C,$C217,'GCAM By Region By Sector'!$B:$B,$B217)*10^3,SUMIFS('EPS Emissions'!AH:AH,'EPS Emissions'!$D:$D,'BAU Sector &amp; Region Breakout'!$C217,'EPS Emissions'!$C:$C,'BAU Sector &amp; Region Breakout'!$B217))</f>
        <v>45.745513079709589</v>
      </c>
      <c r="AH217" s="2">
        <f>IF($A217="GCAM",SUMIFS('GCAM By Region By Sector'!AH:AH,'GCAM By Region By Sector'!$C:$C,$C217,'GCAM By Region By Sector'!$B:$B,$B217)*10^3,SUMIFS('EPS Emissions'!AI:AI,'EPS Emissions'!$D:$D,'BAU Sector &amp; Region Breakout'!$C217,'EPS Emissions'!$C:$C,'BAU Sector &amp; Region Breakout'!$B217))</f>
        <v>47.227794515564</v>
      </c>
    </row>
    <row r="218" spans="1:34" x14ac:dyDescent="0.35">
      <c r="A218" t="str">
        <f>VLOOKUP(B218,'BAU Global Total'!A$3:C$34,3,FALSE)</f>
        <v>GCAM</v>
      </c>
      <c r="B218" t="s">
        <v>38</v>
      </c>
      <c r="C218" t="s">
        <v>53</v>
      </c>
      <c r="D218" s="2">
        <f>IF($A218="GCAM",SUMIFS('GCAM By Region By Sector'!D:D,'GCAM By Region By Sector'!$C:$C,$C218,'GCAM By Region By Sector'!$B:$B,$B218)*10^3,SUMIFS('EPS Emissions'!E:E,'EPS Emissions'!$D:$D,'BAU Sector &amp; Region Breakout'!$C218,'EPS Emissions'!$C:$C,'BAU Sector &amp; Region Breakout'!$B218))</f>
        <v>1294.7303161142418</v>
      </c>
      <c r="E218" s="2">
        <f>IF($A218="GCAM",SUMIFS('GCAM By Region By Sector'!E:E,'GCAM By Region By Sector'!$C:$C,$C218,'GCAM By Region By Sector'!$B:$B,$B218)*10^3,SUMIFS('EPS Emissions'!F:F,'EPS Emissions'!$D:$D,'BAU Sector &amp; Region Breakout'!$C218,'EPS Emissions'!$C:$C,'BAU Sector &amp; Region Breakout'!$B218))</f>
        <v>1314.4305953065782</v>
      </c>
      <c r="F218" s="2">
        <f>IF($A218="GCAM",SUMIFS('GCAM By Region By Sector'!F:F,'GCAM By Region By Sector'!$C:$C,$C218,'GCAM By Region By Sector'!$B:$B,$B218)*10^3,SUMIFS('EPS Emissions'!G:G,'EPS Emissions'!$D:$D,'BAU Sector &amp; Region Breakout'!$C218,'EPS Emissions'!$C:$C,'BAU Sector &amp; Region Breakout'!$B218))</f>
        <v>1334.1308744989146</v>
      </c>
      <c r="G218" s="2">
        <f>IF($A218="GCAM",SUMIFS('GCAM By Region By Sector'!G:G,'GCAM By Region By Sector'!$C:$C,$C218,'GCAM By Region By Sector'!$B:$B,$B218)*10^3,SUMIFS('EPS Emissions'!H:H,'EPS Emissions'!$D:$D,'BAU Sector &amp; Region Breakout'!$C218,'EPS Emissions'!$C:$C,'BAU Sector &amp; Region Breakout'!$B218))</f>
        <v>1353.8311536912511</v>
      </c>
      <c r="H218" s="2">
        <f>IF($A218="GCAM",SUMIFS('GCAM By Region By Sector'!H:H,'GCAM By Region By Sector'!$C:$C,$C218,'GCAM By Region By Sector'!$B:$B,$B218)*10^3,SUMIFS('EPS Emissions'!I:I,'EPS Emissions'!$D:$D,'BAU Sector &amp; Region Breakout'!$C218,'EPS Emissions'!$C:$C,'BAU Sector &amp; Region Breakout'!$B218))</f>
        <v>1373.5314328835875</v>
      </c>
      <c r="I218" s="2">
        <f>IF($A218="GCAM",SUMIFS('GCAM By Region By Sector'!I:I,'GCAM By Region By Sector'!$C:$C,$C218,'GCAM By Region By Sector'!$B:$B,$B218)*10^3,SUMIFS('EPS Emissions'!J:J,'EPS Emissions'!$D:$D,'BAU Sector &amp; Region Breakout'!$C218,'EPS Emissions'!$C:$C,'BAU Sector &amp; Region Breakout'!$B218))</f>
        <v>1393.231712075924</v>
      </c>
      <c r="J218" s="2">
        <f>IF($A218="GCAM",SUMIFS('GCAM By Region By Sector'!J:J,'GCAM By Region By Sector'!$C:$C,$C218,'GCAM By Region By Sector'!$B:$B,$B218)*10^3,SUMIFS('EPS Emissions'!K:K,'EPS Emissions'!$D:$D,'BAU Sector &amp; Region Breakout'!$C218,'EPS Emissions'!$C:$C,'BAU Sector &amp; Region Breakout'!$B218))</f>
        <v>1415.7993045509518</v>
      </c>
      <c r="K218" s="2">
        <f>IF($A218="GCAM",SUMIFS('GCAM By Region By Sector'!K:K,'GCAM By Region By Sector'!$C:$C,$C218,'GCAM By Region By Sector'!$B:$B,$B218)*10^3,SUMIFS('EPS Emissions'!L:L,'EPS Emissions'!$D:$D,'BAU Sector &amp; Region Breakout'!$C218,'EPS Emissions'!$C:$C,'BAU Sector &amp; Region Breakout'!$B218))</f>
        <v>1438.3668970259801</v>
      </c>
      <c r="L218" s="2">
        <f>IF($A218="GCAM",SUMIFS('GCAM By Region By Sector'!L:L,'GCAM By Region By Sector'!$C:$C,$C218,'GCAM By Region By Sector'!$B:$B,$B218)*10^3,SUMIFS('EPS Emissions'!M:M,'EPS Emissions'!$D:$D,'BAU Sector &amp; Region Breakout'!$C218,'EPS Emissions'!$C:$C,'BAU Sector &amp; Region Breakout'!$B218))</f>
        <v>1460.9344895010079</v>
      </c>
      <c r="M218" s="2">
        <f>IF($A218="GCAM",SUMIFS('GCAM By Region By Sector'!M:M,'GCAM By Region By Sector'!$C:$C,$C218,'GCAM By Region By Sector'!$B:$B,$B218)*10^3,SUMIFS('EPS Emissions'!N:N,'EPS Emissions'!$D:$D,'BAU Sector &amp; Region Breakout'!$C218,'EPS Emissions'!$C:$C,'BAU Sector &amp; Region Breakout'!$B218))</f>
        <v>1483.5020819760362</v>
      </c>
      <c r="N218" s="2">
        <f>IF($A218="GCAM",SUMIFS('GCAM By Region By Sector'!N:N,'GCAM By Region By Sector'!$C:$C,$C218,'GCAM By Region By Sector'!$B:$B,$B218)*10^3,SUMIFS('EPS Emissions'!O:O,'EPS Emissions'!$D:$D,'BAU Sector &amp; Region Breakout'!$C218,'EPS Emissions'!$C:$C,'BAU Sector &amp; Region Breakout'!$B218))</f>
        <v>1506.069674451064</v>
      </c>
      <c r="O218" s="2">
        <f>IF($A218="GCAM",SUMIFS('GCAM By Region By Sector'!O:O,'GCAM By Region By Sector'!$C:$C,$C218,'GCAM By Region By Sector'!$B:$B,$B218)*10^3,SUMIFS('EPS Emissions'!P:P,'EPS Emissions'!$D:$D,'BAU Sector &amp; Region Breakout'!$C218,'EPS Emissions'!$C:$C,'BAU Sector &amp; Region Breakout'!$B218))</f>
        <v>1526.3895070039675</v>
      </c>
      <c r="P218" s="2">
        <f>IF($A218="GCAM",SUMIFS('GCAM By Region By Sector'!P:P,'GCAM By Region By Sector'!$C:$C,$C218,'GCAM By Region By Sector'!$B:$B,$B218)*10^3,SUMIFS('EPS Emissions'!Q:Q,'EPS Emissions'!$D:$D,'BAU Sector &amp; Region Breakout'!$C218,'EPS Emissions'!$C:$C,'BAU Sector &amp; Region Breakout'!$B218))</f>
        <v>1546.7093395568709</v>
      </c>
      <c r="Q218" s="2">
        <f>IF($A218="GCAM",SUMIFS('GCAM By Region By Sector'!Q:Q,'GCAM By Region By Sector'!$C:$C,$C218,'GCAM By Region By Sector'!$B:$B,$B218)*10^3,SUMIFS('EPS Emissions'!R:R,'EPS Emissions'!$D:$D,'BAU Sector &amp; Region Breakout'!$C218,'EPS Emissions'!$C:$C,'BAU Sector &amp; Region Breakout'!$B218))</f>
        <v>1567.0291721097744</v>
      </c>
      <c r="R218" s="2">
        <f>IF($A218="GCAM",SUMIFS('GCAM By Region By Sector'!R:R,'GCAM By Region By Sector'!$C:$C,$C218,'GCAM By Region By Sector'!$B:$B,$B218)*10^3,SUMIFS('EPS Emissions'!S:S,'EPS Emissions'!$D:$D,'BAU Sector &amp; Region Breakout'!$C218,'EPS Emissions'!$C:$C,'BAU Sector &amp; Region Breakout'!$B218))</f>
        <v>1587.349004662678</v>
      </c>
      <c r="S218" s="2">
        <f>IF($A218="GCAM",SUMIFS('GCAM By Region By Sector'!S:S,'GCAM By Region By Sector'!$C:$C,$C218,'GCAM By Region By Sector'!$B:$B,$B218)*10^3,SUMIFS('EPS Emissions'!T:T,'EPS Emissions'!$D:$D,'BAU Sector &amp; Region Breakout'!$C218,'EPS Emissions'!$C:$C,'BAU Sector &amp; Region Breakout'!$B218))</f>
        <v>1607.6688372155813</v>
      </c>
      <c r="T218" s="2">
        <f>IF($A218="GCAM",SUMIFS('GCAM By Region By Sector'!T:T,'GCAM By Region By Sector'!$C:$C,$C218,'GCAM By Region By Sector'!$B:$B,$B218)*10^3,SUMIFS('EPS Emissions'!U:U,'EPS Emissions'!$D:$D,'BAU Sector &amp; Region Breakout'!$C218,'EPS Emissions'!$C:$C,'BAU Sector &amp; Region Breakout'!$B218))</f>
        <v>1627.7385937398703</v>
      </c>
      <c r="U218" s="2">
        <f>IF($A218="GCAM",SUMIFS('GCAM By Region By Sector'!U:U,'GCAM By Region By Sector'!$C:$C,$C218,'GCAM By Region By Sector'!$B:$B,$B218)*10^3,SUMIFS('EPS Emissions'!V:V,'EPS Emissions'!$D:$D,'BAU Sector &amp; Region Breakout'!$C218,'EPS Emissions'!$C:$C,'BAU Sector &amp; Region Breakout'!$B218))</f>
        <v>1647.8083502641591</v>
      </c>
      <c r="V218" s="2">
        <f>IF($A218="GCAM",SUMIFS('GCAM By Region By Sector'!V:V,'GCAM By Region By Sector'!$C:$C,$C218,'GCAM By Region By Sector'!$B:$B,$B218)*10^3,SUMIFS('EPS Emissions'!W:W,'EPS Emissions'!$D:$D,'BAU Sector &amp; Region Breakout'!$C218,'EPS Emissions'!$C:$C,'BAU Sector &amp; Region Breakout'!$B218))</f>
        <v>1667.8781067884479</v>
      </c>
      <c r="W218" s="2">
        <f>IF($A218="GCAM",SUMIFS('GCAM By Region By Sector'!W:W,'GCAM By Region By Sector'!$C:$C,$C218,'GCAM By Region By Sector'!$B:$B,$B218)*10^3,SUMIFS('EPS Emissions'!X:X,'EPS Emissions'!$D:$D,'BAU Sector &amp; Region Breakout'!$C218,'EPS Emissions'!$C:$C,'BAU Sector &amp; Region Breakout'!$B218))</f>
        <v>1687.9478633127367</v>
      </c>
      <c r="X218" s="2">
        <f>IF($A218="GCAM",SUMIFS('GCAM By Region By Sector'!X:X,'GCAM By Region By Sector'!$C:$C,$C218,'GCAM By Region By Sector'!$B:$B,$B218)*10^3,SUMIFS('EPS Emissions'!Y:Y,'EPS Emissions'!$D:$D,'BAU Sector &amp; Region Breakout'!$C218,'EPS Emissions'!$C:$C,'BAU Sector &amp; Region Breakout'!$B218))</f>
        <v>1708.0176198370257</v>
      </c>
      <c r="Y218" s="2">
        <f>IF($A218="GCAM",SUMIFS('GCAM By Region By Sector'!Y:Y,'GCAM By Region By Sector'!$C:$C,$C218,'GCAM By Region By Sector'!$B:$B,$B218)*10^3,SUMIFS('EPS Emissions'!Z:Z,'EPS Emissions'!$D:$D,'BAU Sector &amp; Region Breakout'!$C218,'EPS Emissions'!$C:$C,'BAU Sector &amp; Region Breakout'!$B218))</f>
        <v>1734.3463786463619</v>
      </c>
      <c r="Z218" s="2">
        <f>IF($A218="GCAM",SUMIFS('GCAM By Region By Sector'!Z:Z,'GCAM By Region By Sector'!$C:$C,$C218,'GCAM By Region By Sector'!$B:$B,$B218)*10^3,SUMIFS('EPS Emissions'!AA:AA,'EPS Emissions'!$D:$D,'BAU Sector &amp; Region Breakout'!$C218,'EPS Emissions'!$C:$C,'BAU Sector &amp; Region Breakout'!$B218))</f>
        <v>1760.6751374556984</v>
      </c>
      <c r="AA218" s="2">
        <f>IF($A218="GCAM",SUMIFS('GCAM By Region By Sector'!AA:AA,'GCAM By Region By Sector'!$C:$C,$C218,'GCAM By Region By Sector'!$B:$B,$B218)*10^3,SUMIFS('EPS Emissions'!AB:AB,'EPS Emissions'!$D:$D,'BAU Sector &amp; Region Breakout'!$C218,'EPS Emissions'!$C:$C,'BAU Sector &amp; Region Breakout'!$B218))</f>
        <v>1787.0038962650344</v>
      </c>
      <c r="AB218" s="2">
        <f>IF($A218="GCAM",SUMIFS('GCAM By Region By Sector'!AB:AB,'GCAM By Region By Sector'!$C:$C,$C218,'GCAM By Region By Sector'!$B:$B,$B218)*10^3,SUMIFS('EPS Emissions'!AC:AC,'EPS Emissions'!$D:$D,'BAU Sector &amp; Region Breakout'!$C218,'EPS Emissions'!$C:$C,'BAU Sector &amp; Region Breakout'!$B218))</f>
        <v>1813.3326550743709</v>
      </c>
      <c r="AC218" s="2">
        <f>IF($A218="GCAM",SUMIFS('GCAM By Region By Sector'!AC:AC,'GCAM By Region By Sector'!$C:$C,$C218,'GCAM By Region By Sector'!$B:$B,$B218)*10^3,SUMIFS('EPS Emissions'!AD:AD,'EPS Emissions'!$D:$D,'BAU Sector &amp; Region Breakout'!$C218,'EPS Emissions'!$C:$C,'BAU Sector &amp; Region Breakout'!$B218))</f>
        <v>1839.6614138837074</v>
      </c>
      <c r="AD218" s="2">
        <f>IF($A218="GCAM",SUMIFS('GCAM By Region By Sector'!AD:AD,'GCAM By Region By Sector'!$C:$C,$C218,'GCAM By Region By Sector'!$B:$B,$B218)*10^3,SUMIFS('EPS Emissions'!AE:AE,'EPS Emissions'!$D:$D,'BAU Sector &amp; Region Breakout'!$C218,'EPS Emissions'!$C:$C,'BAU Sector &amp; Region Breakout'!$B218))</f>
        <v>1866.6546094907665</v>
      </c>
      <c r="AE218" s="2">
        <f>IF($A218="GCAM",SUMIFS('GCAM By Region By Sector'!AE:AE,'GCAM By Region By Sector'!$C:$C,$C218,'GCAM By Region By Sector'!$B:$B,$B218)*10^3,SUMIFS('EPS Emissions'!AF:AF,'EPS Emissions'!$D:$D,'BAU Sector &amp; Region Breakout'!$C218,'EPS Emissions'!$C:$C,'BAU Sector &amp; Region Breakout'!$B218))</f>
        <v>1893.647805097826</v>
      </c>
      <c r="AF218" s="2">
        <f>IF($A218="GCAM",SUMIFS('GCAM By Region By Sector'!AF:AF,'GCAM By Region By Sector'!$C:$C,$C218,'GCAM By Region By Sector'!$B:$B,$B218)*10^3,SUMIFS('EPS Emissions'!AG:AG,'EPS Emissions'!$D:$D,'BAU Sector &amp; Region Breakout'!$C218,'EPS Emissions'!$C:$C,'BAU Sector &amp; Region Breakout'!$B218))</f>
        <v>1920.6410007048853</v>
      </c>
      <c r="AG218" s="2">
        <f>IF($A218="GCAM",SUMIFS('GCAM By Region By Sector'!AG:AG,'GCAM By Region By Sector'!$C:$C,$C218,'GCAM By Region By Sector'!$B:$B,$B218)*10^3,SUMIFS('EPS Emissions'!AH:AH,'EPS Emissions'!$D:$D,'BAU Sector &amp; Region Breakout'!$C218,'EPS Emissions'!$C:$C,'BAU Sector &amp; Region Breakout'!$B218))</f>
        <v>1947.6341963119448</v>
      </c>
      <c r="AH218" s="2">
        <f>IF($A218="GCAM",SUMIFS('GCAM By Region By Sector'!AH:AH,'GCAM By Region By Sector'!$C:$C,$C218,'GCAM By Region By Sector'!$B:$B,$B218)*10^3,SUMIFS('EPS Emissions'!AI:AI,'EPS Emissions'!$D:$D,'BAU Sector &amp; Region Breakout'!$C218,'EPS Emissions'!$C:$C,'BAU Sector &amp; Region Breakout'!$B218))</f>
        <v>1974.6273919190041</v>
      </c>
    </row>
    <row r="219" spans="1:34" x14ac:dyDescent="0.35">
      <c r="A219" t="str">
        <f>VLOOKUP(B219,'BAU Global Total'!A$3:C$34,3,FALSE)</f>
        <v>GCAM</v>
      </c>
      <c r="B219" t="s">
        <v>38</v>
      </c>
      <c r="C219" t="s">
        <v>62</v>
      </c>
      <c r="D219" s="2">
        <f>IF($A219="GCAM",SUMIFS('GCAM By Region By Sector'!D:D,'GCAM By Region By Sector'!$C:$C,$C219,'GCAM By Region By Sector'!$B:$B,$B219)*10^3,SUMIFS('EPS Emissions'!E:E,'EPS Emissions'!$D:$D,'BAU Sector &amp; Region Breakout'!$C219,'EPS Emissions'!$C:$C,'BAU Sector &amp; Region Breakout'!$B219))</f>
        <v>-4.6983970627610008</v>
      </c>
      <c r="E219" s="2">
        <f>IF($A219="GCAM",SUMIFS('GCAM By Region By Sector'!E:E,'GCAM By Region By Sector'!$C:$C,$C219,'GCAM By Region By Sector'!$B:$B,$B219)*10^3,SUMIFS('EPS Emissions'!F:F,'EPS Emissions'!$D:$D,'BAU Sector &amp; Region Breakout'!$C219,'EPS Emissions'!$C:$C,'BAU Sector &amp; Region Breakout'!$B219))</f>
        <v>-5.2369268821991097</v>
      </c>
      <c r="F219" s="2">
        <f>IF($A219="GCAM",SUMIFS('GCAM By Region By Sector'!F:F,'GCAM By Region By Sector'!$C:$C,$C219,'GCAM By Region By Sector'!$B:$B,$B219)*10^3,SUMIFS('EPS Emissions'!G:G,'EPS Emissions'!$D:$D,'BAU Sector &amp; Region Breakout'!$C219,'EPS Emissions'!$C:$C,'BAU Sector &amp; Region Breakout'!$B219))</f>
        <v>-5.7754567016372205</v>
      </c>
      <c r="G219" s="2">
        <f>IF($A219="GCAM",SUMIFS('GCAM By Region By Sector'!G:G,'GCAM By Region By Sector'!$C:$C,$C219,'GCAM By Region By Sector'!$B:$B,$B219)*10^3,SUMIFS('EPS Emissions'!H:H,'EPS Emissions'!$D:$D,'BAU Sector &amp; Region Breakout'!$C219,'EPS Emissions'!$C:$C,'BAU Sector &amp; Region Breakout'!$B219))</f>
        <v>-6.3139865210753294</v>
      </c>
      <c r="H219" s="2">
        <f>IF($A219="GCAM",SUMIFS('GCAM By Region By Sector'!H:H,'GCAM By Region By Sector'!$C:$C,$C219,'GCAM By Region By Sector'!$B:$B,$B219)*10^3,SUMIFS('EPS Emissions'!I:I,'EPS Emissions'!$D:$D,'BAU Sector &amp; Region Breakout'!$C219,'EPS Emissions'!$C:$C,'BAU Sector &amp; Region Breakout'!$B219))</f>
        <v>-6.8525163405134402</v>
      </c>
      <c r="I219" s="2">
        <f>IF($A219="GCAM",SUMIFS('GCAM By Region By Sector'!I:I,'GCAM By Region By Sector'!$C:$C,$C219,'GCAM By Region By Sector'!$B:$B,$B219)*10^3,SUMIFS('EPS Emissions'!J:J,'EPS Emissions'!$D:$D,'BAU Sector &amp; Region Breakout'!$C219,'EPS Emissions'!$C:$C,'BAU Sector &amp; Region Breakout'!$B219))</f>
        <v>-7.3910461599515491</v>
      </c>
      <c r="J219" s="2">
        <f>IF($A219="GCAM",SUMIFS('GCAM By Region By Sector'!J:J,'GCAM By Region By Sector'!$C:$C,$C219,'GCAM By Region By Sector'!$B:$B,$B219)*10^3,SUMIFS('EPS Emissions'!K:K,'EPS Emissions'!$D:$D,'BAU Sector &amp; Region Breakout'!$C219,'EPS Emissions'!$C:$C,'BAU Sector &amp; Region Breakout'!$B219))</f>
        <v>-10.482115975345859</v>
      </c>
      <c r="K219" s="2">
        <f>IF($A219="GCAM",SUMIFS('GCAM By Region By Sector'!K:K,'GCAM By Region By Sector'!$C:$C,$C219,'GCAM By Region By Sector'!$B:$B,$B219)*10^3,SUMIFS('EPS Emissions'!L:L,'EPS Emissions'!$D:$D,'BAU Sector &amp; Region Breakout'!$C219,'EPS Emissions'!$C:$C,'BAU Sector &amp; Region Breakout'!$B219))</f>
        <v>-13.573185790740171</v>
      </c>
      <c r="L219" s="2">
        <f>IF($A219="GCAM",SUMIFS('GCAM By Region By Sector'!L:L,'GCAM By Region By Sector'!$C:$C,$C219,'GCAM By Region By Sector'!$B:$B,$B219)*10^3,SUMIFS('EPS Emissions'!M:M,'EPS Emissions'!$D:$D,'BAU Sector &amp; Region Breakout'!$C219,'EPS Emissions'!$C:$C,'BAU Sector &amp; Region Breakout'!$B219))</f>
        <v>-16.664255606134482</v>
      </c>
      <c r="M219" s="2">
        <f>IF($A219="GCAM",SUMIFS('GCAM By Region By Sector'!M:M,'GCAM By Region By Sector'!$C:$C,$C219,'GCAM By Region By Sector'!$B:$B,$B219)*10^3,SUMIFS('EPS Emissions'!N:N,'EPS Emissions'!$D:$D,'BAU Sector &amp; Region Breakout'!$C219,'EPS Emissions'!$C:$C,'BAU Sector &amp; Region Breakout'!$B219))</f>
        <v>-19.755325421528791</v>
      </c>
      <c r="N219" s="2">
        <f>IF($A219="GCAM",SUMIFS('GCAM By Region By Sector'!N:N,'GCAM By Region By Sector'!$C:$C,$C219,'GCAM By Region By Sector'!$B:$B,$B219)*10^3,SUMIFS('EPS Emissions'!O:O,'EPS Emissions'!$D:$D,'BAU Sector &amp; Region Breakout'!$C219,'EPS Emissions'!$C:$C,'BAU Sector &amp; Region Breakout'!$B219))</f>
        <v>-22.846395236923104</v>
      </c>
      <c r="O219" s="2">
        <f>IF($A219="GCAM",SUMIFS('GCAM By Region By Sector'!O:O,'GCAM By Region By Sector'!$C:$C,$C219,'GCAM By Region By Sector'!$B:$B,$B219)*10^3,SUMIFS('EPS Emissions'!P:P,'EPS Emissions'!$D:$D,'BAU Sector &amp; Region Breakout'!$C219,'EPS Emissions'!$C:$C,'BAU Sector &amp; Region Breakout'!$B219))</f>
        <v>-27.796933159149372</v>
      </c>
      <c r="P219" s="2">
        <f>IF($A219="GCAM",SUMIFS('GCAM By Region By Sector'!P:P,'GCAM By Region By Sector'!$C:$C,$C219,'GCAM By Region By Sector'!$B:$B,$B219)*10^3,SUMIFS('EPS Emissions'!Q:Q,'EPS Emissions'!$D:$D,'BAU Sector &amp; Region Breakout'!$C219,'EPS Emissions'!$C:$C,'BAU Sector &amp; Region Breakout'!$B219))</f>
        <v>-32.747471081375643</v>
      </c>
      <c r="Q219" s="2">
        <f>IF($A219="GCAM",SUMIFS('GCAM By Region By Sector'!Q:Q,'GCAM By Region By Sector'!$C:$C,$C219,'GCAM By Region By Sector'!$B:$B,$B219)*10^3,SUMIFS('EPS Emissions'!R:R,'EPS Emissions'!$D:$D,'BAU Sector &amp; Region Breakout'!$C219,'EPS Emissions'!$C:$C,'BAU Sector &amp; Region Breakout'!$B219))</f>
        <v>-37.698009003601918</v>
      </c>
      <c r="R219" s="2">
        <f>IF($A219="GCAM",SUMIFS('GCAM By Region By Sector'!R:R,'GCAM By Region By Sector'!$C:$C,$C219,'GCAM By Region By Sector'!$B:$B,$B219)*10^3,SUMIFS('EPS Emissions'!S:S,'EPS Emissions'!$D:$D,'BAU Sector &amp; Region Breakout'!$C219,'EPS Emissions'!$C:$C,'BAU Sector &amp; Region Breakout'!$B219))</f>
        <v>-42.648546925828185</v>
      </c>
      <c r="S219" s="2">
        <f>IF($A219="GCAM",SUMIFS('GCAM By Region By Sector'!S:S,'GCAM By Region By Sector'!$C:$C,$C219,'GCAM By Region By Sector'!$B:$B,$B219)*10^3,SUMIFS('EPS Emissions'!T:T,'EPS Emissions'!$D:$D,'BAU Sector &amp; Region Breakout'!$C219,'EPS Emissions'!$C:$C,'BAU Sector &amp; Region Breakout'!$B219))</f>
        <v>-47.599084848054453</v>
      </c>
      <c r="T219" s="2">
        <f>IF($A219="GCAM",SUMIFS('GCAM By Region By Sector'!T:T,'GCAM By Region By Sector'!$C:$C,$C219,'GCAM By Region By Sector'!$B:$B,$B219)*10^3,SUMIFS('EPS Emissions'!U:U,'EPS Emissions'!$D:$D,'BAU Sector &amp; Region Breakout'!$C219,'EPS Emissions'!$C:$C,'BAU Sector &amp; Region Breakout'!$B219))</f>
        <v>-55.149934294080268</v>
      </c>
      <c r="U219" s="2">
        <f>IF($A219="GCAM",SUMIFS('GCAM By Region By Sector'!U:U,'GCAM By Region By Sector'!$C:$C,$C219,'GCAM By Region By Sector'!$B:$B,$B219)*10^3,SUMIFS('EPS Emissions'!V:V,'EPS Emissions'!$D:$D,'BAU Sector &amp; Region Breakout'!$C219,'EPS Emissions'!$C:$C,'BAU Sector &amp; Region Breakout'!$B219))</f>
        <v>-62.700783740106068</v>
      </c>
      <c r="V219" s="2">
        <f>IF($A219="GCAM",SUMIFS('GCAM By Region By Sector'!V:V,'GCAM By Region By Sector'!$C:$C,$C219,'GCAM By Region By Sector'!$B:$B,$B219)*10^3,SUMIFS('EPS Emissions'!W:W,'EPS Emissions'!$D:$D,'BAU Sector &amp; Region Breakout'!$C219,'EPS Emissions'!$C:$C,'BAU Sector &amp; Region Breakout'!$B219))</f>
        <v>-70.251633186131883</v>
      </c>
      <c r="W219" s="2">
        <f>IF($A219="GCAM",SUMIFS('GCAM By Region By Sector'!W:W,'GCAM By Region By Sector'!$C:$C,$C219,'GCAM By Region By Sector'!$B:$B,$B219)*10^3,SUMIFS('EPS Emissions'!X:X,'EPS Emissions'!$D:$D,'BAU Sector &amp; Region Breakout'!$C219,'EPS Emissions'!$C:$C,'BAU Sector &amp; Region Breakout'!$B219))</f>
        <v>-77.802482632157691</v>
      </c>
      <c r="X219" s="2">
        <f>IF($A219="GCAM",SUMIFS('GCAM By Region By Sector'!X:X,'GCAM By Region By Sector'!$C:$C,$C219,'GCAM By Region By Sector'!$B:$B,$B219)*10^3,SUMIFS('EPS Emissions'!Y:Y,'EPS Emissions'!$D:$D,'BAU Sector &amp; Region Breakout'!$C219,'EPS Emissions'!$C:$C,'BAU Sector &amp; Region Breakout'!$B219))</f>
        <v>-85.353332078183499</v>
      </c>
      <c r="Y219" s="2">
        <f>IF($A219="GCAM",SUMIFS('GCAM By Region By Sector'!Y:Y,'GCAM By Region By Sector'!$C:$C,$C219,'GCAM By Region By Sector'!$B:$B,$B219)*10^3,SUMIFS('EPS Emissions'!Z:Z,'EPS Emissions'!$D:$D,'BAU Sector &amp; Region Breakout'!$C219,'EPS Emissions'!$C:$C,'BAU Sector &amp; Region Breakout'!$B219))</f>
        <v>-94.862173793216542</v>
      </c>
      <c r="Z219" s="2">
        <f>IF($A219="GCAM",SUMIFS('GCAM By Region By Sector'!Z:Z,'GCAM By Region By Sector'!$C:$C,$C219,'GCAM By Region By Sector'!$B:$B,$B219)*10^3,SUMIFS('EPS Emissions'!AA:AA,'EPS Emissions'!$D:$D,'BAU Sector &amp; Region Breakout'!$C219,'EPS Emissions'!$C:$C,'BAU Sector &amp; Region Breakout'!$B219))</f>
        <v>-104.37101550824958</v>
      </c>
      <c r="AA219" s="2">
        <f>IF($A219="GCAM",SUMIFS('GCAM By Region By Sector'!AA:AA,'GCAM By Region By Sector'!$C:$C,$C219,'GCAM By Region By Sector'!$B:$B,$B219)*10^3,SUMIFS('EPS Emissions'!AB:AB,'EPS Emissions'!$D:$D,'BAU Sector &amp; Region Breakout'!$C219,'EPS Emissions'!$C:$C,'BAU Sector &amp; Region Breakout'!$B219))</f>
        <v>-113.87985722328261</v>
      </c>
      <c r="AB219" s="2">
        <f>IF($A219="GCAM",SUMIFS('GCAM By Region By Sector'!AB:AB,'GCAM By Region By Sector'!$C:$C,$C219,'GCAM By Region By Sector'!$B:$B,$B219)*10^3,SUMIFS('EPS Emissions'!AC:AC,'EPS Emissions'!$D:$D,'BAU Sector &amp; Region Breakout'!$C219,'EPS Emissions'!$C:$C,'BAU Sector &amp; Region Breakout'!$B219))</f>
        <v>-123.38869893831566</v>
      </c>
      <c r="AC219" s="2">
        <f>IF($A219="GCAM",SUMIFS('GCAM By Region By Sector'!AC:AC,'GCAM By Region By Sector'!$C:$C,$C219,'GCAM By Region By Sector'!$B:$B,$B219)*10^3,SUMIFS('EPS Emissions'!AD:AD,'EPS Emissions'!$D:$D,'BAU Sector &amp; Region Breakout'!$C219,'EPS Emissions'!$C:$C,'BAU Sector &amp; Region Breakout'!$B219))</f>
        <v>-132.8975406533487</v>
      </c>
      <c r="AD219" s="2">
        <f>IF($A219="GCAM",SUMIFS('GCAM By Region By Sector'!AD:AD,'GCAM By Region By Sector'!$C:$C,$C219,'GCAM By Region By Sector'!$B:$B,$B219)*10^3,SUMIFS('EPS Emissions'!AE:AE,'EPS Emissions'!$D:$D,'BAU Sector &amp; Region Breakout'!$C219,'EPS Emissions'!$C:$C,'BAU Sector &amp; Region Breakout'!$B219))</f>
        <v>-141.17309231735098</v>
      </c>
      <c r="AE219" s="2">
        <f>IF($A219="GCAM",SUMIFS('GCAM By Region By Sector'!AE:AE,'GCAM By Region By Sector'!$C:$C,$C219,'GCAM By Region By Sector'!$B:$B,$B219)*10^3,SUMIFS('EPS Emissions'!AF:AF,'EPS Emissions'!$D:$D,'BAU Sector &amp; Region Breakout'!$C219,'EPS Emissions'!$C:$C,'BAU Sector &amp; Region Breakout'!$B219))</f>
        <v>-149.44864398135326</v>
      </c>
      <c r="AF219" s="2">
        <f>IF($A219="GCAM",SUMIFS('GCAM By Region By Sector'!AF:AF,'GCAM By Region By Sector'!$C:$C,$C219,'GCAM By Region By Sector'!$B:$B,$B219)*10^3,SUMIFS('EPS Emissions'!AG:AG,'EPS Emissions'!$D:$D,'BAU Sector &amp; Region Breakout'!$C219,'EPS Emissions'!$C:$C,'BAU Sector &amp; Region Breakout'!$B219))</f>
        <v>-157.72419564535554</v>
      </c>
      <c r="AG219" s="2">
        <f>IF($A219="GCAM",SUMIFS('GCAM By Region By Sector'!AG:AG,'GCAM By Region By Sector'!$C:$C,$C219,'GCAM By Region By Sector'!$B:$B,$B219)*10^3,SUMIFS('EPS Emissions'!AH:AH,'EPS Emissions'!$D:$D,'BAU Sector &amp; Region Breakout'!$C219,'EPS Emissions'!$C:$C,'BAU Sector &amp; Region Breakout'!$B219))</f>
        <v>-165.99974730935782</v>
      </c>
      <c r="AH219" s="2">
        <f>IF($A219="GCAM",SUMIFS('GCAM By Region By Sector'!AH:AH,'GCAM By Region By Sector'!$C:$C,$C219,'GCAM By Region By Sector'!$B:$B,$B219)*10^3,SUMIFS('EPS Emissions'!AI:AI,'EPS Emissions'!$D:$D,'BAU Sector &amp; Region Breakout'!$C219,'EPS Emissions'!$C:$C,'BAU Sector &amp; Region Breakout'!$B219))</f>
        <v>-174.27529897336012</v>
      </c>
    </row>
    <row r="220" spans="1:34" x14ac:dyDescent="0.35">
      <c r="A220" t="str">
        <f>VLOOKUP(B220,'BAU Global Total'!A$3:C$34,3,FALSE)</f>
        <v>GCAM</v>
      </c>
      <c r="B220" t="s">
        <v>38</v>
      </c>
      <c r="C220" t="s">
        <v>63</v>
      </c>
      <c r="D220" s="2">
        <f>IF($A220="GCAM",SUMIFS('GCAM By Region By Sector'!D:D,'GCAM By Region By Sector'!$C:$C,$C220,'GCAM By Region By Sector'!$B:$B,$B220)*10^3,SUMIFS('EPS Emissions'!E:E,'EPS Emissions'!$D:$D,'BAU Sector &amp; Region Breakout'!$C220,'EPS Emissions'!$C:$C,'BAU Sector &amp; Region Breakout'!$B220))</f>
        <v>606.01414217087006</v>
      </c>
      <c r="E220" s="2">
        <f>IF($A220="GCAM",SUMIFS('GCAM By Region By Sector'!E:E,'GCAM By Region By Sector'!$C:$C,$C220,'GCAM By Region By Sector'!$B:$B,$B220)*10^3,SUMIFS('EPS Emissions'!F:F,'EPS Emissions'!$D:$D,'BAU Sector &amp; Region Breakout'!$C220,'EPS Emissions'!$C:$C,'BAU Sector &amp; Region Breakout'!$B220))</f>
        <v>603.49884112932318</v>
      </c>
      <c r="F220" s="2">
        <f>IF($A220="GCAM",SUMIFS('GCAM By Region By Sector'!F:F,'GCAM By Region By Sector'!$C:$C,$C220,'GCAM By Region By Sector'!$B:$B,$B220)*10^3,SUMIFS('EPS Emissions'!G:G,'EPS Emissions'!$D:$D,'BAU Sector &amp; Region Breakout'!$C220,'EPS Emissions'!$C:$C,'BAU Sector &amp; Region Breakout'!$B220))</f>
        <v>600.98354008777642</v>
      </c>
      <c r="G220" s="2">
        <f>IF($A220="GCAM",SUMIFS('GCAM By Region By Sector'!G:G,'GCAM By Region By Sector'!$C:$C,$C220,'GCAM By Region By Sector'!$B:$B,$B220)*10^3,SUMIFS('EPS Emissions'!H:H,'EPS Emissions'!$D:$D,'BAU Sector &amp; Region Breakout'!$C220,'EPS Emissions'!$C:$C,'BAU Sector &amp; Region Breakout'!$B220))</f>
        <v>598.46823904622954</v>
      </c>
      <c r="H220" s="2">
        <f>IF($A220="GCAM",SUMIFS('GCAM By Region By Sector'!H:H,'GCAM By Region By Sector'!$C:$C,$C220,'GCAM By Region By Sector'!$B:$B,$B220)*10^3,SUMIFS('EPS Emissions'!I:I,'EPS Emissions'!$D:$D,'BAU Sector &amp; Region Breakout'!$C220,'EPS Emissions'!$C:$C,'BAU Sector &amp; Region Breakout'!$B220))</f>
        <v>595.95293800468289</v>
      </c>
      <c r="I220" s="2">
        <f>IF($A220="GCAM",SUMIFS('GCAM By Region By Sector'!I:I,'GCAM By Region By Sector'!$C:$C,$C220,'GCAM By Region By Sector'!$B:$B,$B220)*10^3,SUMIFS('EPS Emissions'!J:J,'EPS Emissions'!$D:$D,'BAU Sector &amp; Region Breakout'!$C220,'EPS Emissions'!$C:$C,'BAU Sector &amp; Region Breakout'!$B220))</f>
        <v>593.43763696313601</v>
      </c>
      <c r="J220" s="2">
        <f>IF($A220="GCAM",SUMIFS('GCAM By Region By Sector'!J:J,'GCAM By Region By Sector'!$C:$C,$C220,'GCAM By Region By Sector'!$B:$B,$B220)*10^3,SUMIFS('EPS Emissions'!K:K,'EPS Emissions'!$D:$D,'BAU Sector &amp; Region Breakout'!$C220,'EPS Emissions'!$C:$C,'BAU Sector &amp; Region Breakout'!$B220))</f>
        <v>602.20498630156135</v>
      </c>
      <c r="K220" s="2">
        <f>IF($A220="GCAM",SUMIFS('GCAM By Region By Sector'!K:K,'GCAM By Region By Sector'!$C:$C,$C220,'GCAM By Region By Sector'!$B:$B,$B220)*10^3,SUMIFS('EPS Emissions'!L:L,'EPS Emissions'!$D:$D,'BAU Sector &amp; Region Breakout'!$C220,'EPS Emissions'!$C:$C,'BAU Sector &amp; Region Breakout'!$B220))</f>
        <v>610.9723356399868</v>
      </c>
      <c r="L220" s="2">
        <f>IF($A220="GCAM",SUMIFS('GCAM By Region By Sector'!L:L,'GCAM By Region By Sector'!$C:$C,$C220,'GCAM By Region By Sector'!$B:$B,$B220)*10^3,SUMIFS('EPS Emissions'!M:M,'EPS Emissions'!$D:$D,'BAU Sector &amp; Region Breakout'!$C220,'EPS Emissions'!$C:$C,'BAU Sector &amp; Region Breakout'!$B220))</f>
        <v>619.73968497841224</v>
      </c>
      <c r="M220" s="2">
        <f>IF($A220="GCAM",SUMIFS('GCAM By Region By Sector'!M:M,'GCAM By Region By Sector'!$C:$C,$C220,'GCAM By Region By Sector'!$B:$B,$B220)*10^3,SUMIFS('EPS Emissions'!N:N,'EPS Emissions'!$D:$D,'BAU Sector &amp; Region Breakout'!$C220,'EPS Emissions'!$C:$C,'BAU Sector &amp; Region Breakout'!$B220))</f>
        <v>628.50703431683758</v>
      </c>
      <c r="N220" s="2">
        <f>IF($A220="GCAM",SUMIFS('GCAM By Region By Sector'!N:N,'GCAM By Region By Sector'!$C:$C,$C220,'GCAM By Region By Sector'!$B:$B,$B220)*10^3,SUMIFS('EPS Emissions'!O:O,'EPS Emissions'!$D:$D,'BAU Sector &amp; Region Breakout'!$C220,'EPS Emissions'!$C:$C,'BAU Sector &amp; Region Breakout'!$B220))</f>
        <v>637.27438365526302</v>
      </c>
      <c r="O220" s="2">
        <f>IF($A220="GCAM",SUMIFS('GCAM By Region By Sector'!O:O,'GCAM By Region By Sector'!$C:$C,$C220,'GCAM By Region By Sector'!$B:$B,$B220)*10^3,SUMIFS('EPS Emissions'!P:P,'EPS Emissions'!$D:$D,'BAU Sector &amp; Region Breakout'!$C220,'EPS Emissions'!$C:$C,'BAU Sector &amp; Region Breakout'!$B220))</f>
        <v>650.34425703877378</v>
      </c>
      <c r="P220" s="2">
        <f>IF($A220="GCAM",SUMIFS('GCAM By Region By Sector'!P:P,'GCAM By Region By Sector'!$C:$C,$C220,'GCAM By Region By Sector'!$B:$B,$B220)*10^3,SUMIFS('EPS Emissions'!Q:Q,'EPS Emissions'!$D:$D,'BAU Sector &amp; Region Breakout'!$C220,'EPS Emissions'!$C:$C,'BAU Sector &amp; Region Breakout'!$B220))</f>
        <v>663.41413042228464</v>
      </c>
      <c r="Q220" s="2">
        <f>IF($A220="GCAM",SUMIFS('GCAM By Region By Sector'!Q:Q,'GCAM By Region By Sector'!$C:$C,$C220,'GCAM By Region By Sector'!$B:$B,$B220)*10^3,SUMIFS('EPS Emissions'!R:R,'EPS Emissions'!$D:$D,'BAU Sector &amp; Region Breakout'!$C220,'EPS Emissions'!$C:$C,'BAU Sector &amp; Region Breakout'!$B220))</f>
        <v>676.48400380579528</v>
      </c>
      <c r="R220" s="2">
        <f>IF($A220="GCAM",SUMIFS('GCAM By Region By Sector'!R:R,'GCAM By Region By Sector'!$C:$C,$C220,'GCAM By Region By Sector'!$B:$B,$B220)*10^3,SUMIFS('EPS Emissions'!S:S,'EPS Emissions'!$D:$D,'BAU Sector &amp; Region Breakout'!$C220,'EPS Emissions'!$C:$C,'BAU Sector &amp; Region Breakout'!$B220))</f>
        <v>689.55387718930615</v>
      </c>
      <c r="S220" s="2">
        <f>IF($A220="GCAM",SUMIFS('GCAM By Region By Sector'!S:S,'GCAM By Region By Sector'!$C:$C,$C220,'GCAM By Region By Sector'!$B:$B,$B220)*10^3,SUMIFS('EPS Emissions'!T:T,'EPS Emissions'!$D:$D,'BAU Sector &amp; Region Breakout'!$C220,'EPS Emissions'!$C:$C,'BAU Sector &amp; Region Breakout'!$B220))</f>
        <v>702.6237505728169</v>
      </c>
      <c r="T220" s="2">
        <f>IF($A220="GCAM",SUMIFS('GCAM By Region By Sector'!T:T,'GCAM By Region By Sector'!$C:$C,$C220,'GCAM By Region By Sector'!$B:$B,$B220)*10^3,SUMIFS('EPS Emissions'!U:U,'EPS Emissions'!$D:$D,'BAU Sector &amp; Region Breakout'!$C220,'EPS Emissions'!$C:$C,'BAU Sector &amp; Region Breakout'!$B220))</f>
        <v>714.45035184991309</v>
      </c>
      <c r="U220" s="2">
        <f>IF($A220="GCAM",SUMIFS('GCAM By Region By Sector'!U:U,'GCAM By Region By Sector'!$C:$C,$C220,'GCAM By Region By Sector'!$B:$B,$B220)*10^3,SUMIFS('EPS Emissions'!V:V,'EPS Emissions'!$D:$D,'BAU Sector &amp; Region Breakout'!$C220,'EPS Emissions'!$C:$C,'BAU Sector &amp; Region Breakout'!$B220))</f>
        <v>726.27695312700939</v>
      </c>
      <c r="V220" s="2">
        <f>IF($A220="GCAM",SUMIFS('GCAM By Region By Sector'!V:V,'GCAM By Region By Sector'!$C:$C,$C220,'GCAM By Region By Sector'!$B:$B,$B220)*10^3,SUMIFS('EPS Emissions'!W:W,'EPS Emissions'!$D:$D,'BAU Sector &amp; Region Breakout'!$C220,'EPS Emissions'!$C:$C,'BAU Sector &amp; Region Breakout'!$B220))</f>
        <v>738.10355440410558</v>
      </c>
      <c r="W220" s="2">
        <f>IF($A220="GCAM",SUMIFS('GCAM By Region By Sector'!W:W,'GCAM By Region By Sector'!$C:$C,$C220,'GCAM By Region By Sector'!$B:$B,$B220)*10^3,SUMIFS('EPS Emissions'!X:X,'EPS Emissions'!$D:$D,'BAU Sector &amp; Region Breakout'!$C220,'EPS Emissions'!$C:$C,'BAU Sector &amp; Region Breakout'!$B220))</f>
        <v>749.93015568120177</v>
      </c>
      <c r="X220" s="2">
        <f>IF($A220="GCAM",SUMIFS('GCAM By Region By Sector'!X:X,'GCAM By Region By Sector'!$C:$C,$C220,'GCAM By Region By Sector'!$B:$B,$B220)*10^3,SUMIFS('EPS Emissions'!Y:Y,'EPS Emissions'!$D:$D,'BAU Sector &amp; Region Breakout'!$C220,'EPS Emissions'!$C:$C,'BAU Sector &amp; Region Breakout'!$B220))</f>
        <v>761.75675695829807</v>
      </c>
      <c r="Y220" s="2">
        <f>IF($A220="GCAM",SUMIFS('GCAM By Region By Sector'!Y:Y,'GCAM By Region By Sector'!$C:$C,$C220,'GCAM By Region By Sector'!$B:$B,$B220)*10^3,SUMIFS('EPS Emissions'!Z:Z,'EPS Emissions'!$D:$D,'BAU Sector &amp; Region Breakout'!$C220,'EPS Emissions'!$C:$C,'BAU Sector &amp; Region Breakout'!$B220))</f>
        <v>771.34251668274146</v>
      </c>
      <c r="Z220" s="2">
        <f>IF($A220="GCAM",SUMIFS('GCAM By Region By Sector'!Z:Z,'GCAM By Region By Sector'!$C:$C,$C220,'GCAM By Region By Sector'!$B:$B,$B220)*10^3,SUMIFS('EPS Emissions'!AA:AA,'EPS Emissions'!$D:$D,'BAU Sector &amp; Region Breakout'!$C220,'EPS Emissions'!$C:$C,'BAU Sector &amp; Region Breakout'!$B220))</f>
        <v>780.92827640718485</v>
      </c>
      <c r="AA220" s="2">
        <f>IF($A220="GCAM",SUMIFS('GCAM By Region By Sector'!AA:AA,'GCAM By Region By Sector'!$C:$C,$C220,'GCAM By Region By Sector'!$B:$B,$B220)*10^3,SUMIFS('EPS Emissions'!AB:AB,'EPS Emissions'!$D:$D,'BAU Sector &amp; Region Breakout'!$C220,'EPS Emissions'!$C:$C,'BAU Sector &amp; Region Breakout'!$B220))</f>
        <v>790.51403613162813</v>
      </c>
      <c r="AB220" s="2">
        <f>IF($A220="GCAM",SUMIFS('GCAM By Region By Sector'!AB:AB,'GCAM By Region By Sector'!$C:$C,$C220,'GCAM By Region By Sector'!$B:$B,$B220)*10^3,SUMIFS('EPS Emissions'!AC:AC,'EPS Emissions'!$D:$D,'BAU Sector &amp; Region Breakout'!$C220,'EPS Emissions'!$C:$C,'BAU Sector &amp; Region Breakout'!$B220))</f>
        <v>800.09979585607164</v>
      </c>
      <c r="AC220" s="2">
        <f>IF($A220="GCAM",SUMIFS('GCAM By Region By Sector'!AC:AC,'GCAM By Region By Sector'!$C:$C,$C220,'GCAM By Region By Sector'!$B:$B,$B220)*10^3,SUMIFS('EPS Emissions'!AD:AD,'EPS Emissions'!$D:$D,'BAU Sector &amp; Region Breakout'!$C220,'EPS Emissions'!$C:$C,'BAU Sector &amp; Region Breakout'!$B220))</f>
        <v>809.68555558051503</v>
      </c>
      <c r="AD220" s="2">
        <f>IF($A220="GCAM",SUMIFS('GCAM By Region By Sector'!AD:AD,'GCAM By Region By Sector'!$C:$C,$C220,'GCAM By Region By Sector'!$B:$B,$B220)*10^3,SUMIFS('EPS Emissions'!AE:AE,'EPS Emissions'!$D:$D,'BAU Sector &amp; Region Breakout'!$C220,'EPS Emissions'!$C:$C,'BAU Sector &amp; Region Breakout'!$B220))</f>
        <v>819.17304240601322</v>
      </c>
      <c r="AE220" s="2">
        <f>IF($A220="GCAM",SUMIFS('GCAM By Region By Sector'!AE:AE,'GCAM By Region By Sector'!$C:$C,$C220,'GCAM By Region By Sector'!$B:$B,$B220)*10^3,SUMIFS('EPS Emissions'!AF:AF,'EPS Emissions'!$D:$D,'BAU Sector &amp; Region Breakout'!$C220,'EPS Emissions'!$C:$C,'BAU Sector &amp; Region Breakout'!$B220))</f>
        <v>828.66052923151142</v>
      </c>
      <c r="AF220" s="2">
        <f>IF($A220="GCAM",SUMIFS('GCAM By Region By Sector'!AF:AF,'GCAM By Region By Sector'!$C:$C,$C220,'GCAM By Region By Sector'!$B:$B,$B220)*10^3,SUMIFS('EPS Emissions'!AG:AG,'EPS Emissions'!$D:$D,'BAU Sector &amp; Region Breakout'!$C220,'EPS Emissions'!$C:$C,'BAU Sector &amp; Region Breakout'!$B220))</f>
        <v>838.14801605700961</v>
      </c>
      <c r="AG220" s="2">
        <f>IF($A220="GCAM",SUMIFS('GCAM By Region By Sector'!AG:AG,'GCAM By Region By Sector'!$C:$C,$C220,'GCAM By Region By Sector'!$B:$B,$B220)*10^3,SUMIFS('EPS Emissions'!AH:AH,'EPS Emissions'!$D:$D,'BAU Sector &amp; Region Breakout'!$C220,'EPS Emissions'!$C:$C,'BAU Sector &amp; Region Breakout'!$B220))</f>
        <v>847.63550288250792</v>
      </c>
      <c r="AH220" s="2">
        <f>IF($A220="GCAM",SUMIFS('GCAM By Region By Sector'!AH:AH,'GCAM By Region By Sector'!$C:$C,$C220,'GCAM By Region By Sector'!$B:$B,$B220)*10^3,SUMIFS('EPS Emissions'!AI:AI,'EPS Emissions'!$D:$D,'BAU Sector &amp; Region Breakout'!$C220,'EPS Emissions'!$C:$C,'BAU Sector &amp; Region Breakout'!$B220))</f>
        <v>857.122989708006</v>
      </c>
    </row>
    <row r="221" spans="1:34" x14ac:dyDescent="0.35">
      <c r="A221" t="str">
        <f>VLOOKUP(B221,'BAU Global Total'!A$3:C$34,3,FALSE)</f>
        <v>GCAM</v>
      </c>
      <c r="B221" t="s">
        <v>38</v>
      </c>
      <c r="C221" t="s">
        <v>64</v>
      </c>
      <c r="D221" s="2">
        <f>IF($A221="GCAM",SUMIFS('GCAM By Region By Sector'!D:D,'GCAM By Region By Sector'!$C:$C,$C221,'GCAM By Region By Sector'!$B:$B,$B221)*10^3,SUMIFS('EPS Emissions'!E:E,'EPS Emissions'!$D:$D,'BAU Sector &amp; Region Breakout'!$C221,'EPS Emissions'!$C:$C,'BAU Sector &amp; Region Breakout'!$B221))</f>
        <v>71.588975819989983</v>
      </c>
      <c r="E221" s="2">
        <f>IF($A221="GCAM",SUMIFS('GCAM By Region By Sector'!E:E,'GCAM By Region By Sector'!$C:$C,$C221,'GCAM By Region By Sector'!$B:$B,$B221)*10^3,SUMIFS('EPS Emissions'!F:F,'EPS Emissions'!$D:$D,'BAU Sector &amp; Region Breakout'!$C221,'EPS Emissions'!$C:$C,'BAU Sector &amp; Region Breakout'!$B221))</f>
        <v>74.050197880481974</v>
      </c>
      <c r="F221" s="2">
        <f>IF($A221="GCAM",SUMIFS('GCAM By Region By Sector'!F:F,'GCAM By Region By Sector'!$C:$C,$C221,'GCAM By Region By Sector'!$B:$B,$B221)*10^3,SUMIFS('EPS Emissions'!G:G,'EPS Emissions'!$D:$D,'BAU Sector &amp; Region Breakout'!$C221,'EPS Emissions'!$C:$C,'BAU Sector &amp; Region Breakout'!$B221))</f>
        <v>76.51141994097398</v>
      </c>
      <c r="G221" s="2">
        <f>IF($A221="GCAM",SUMIFS('GCAM By Region By Sector'!G:G,'GCAM By Region By Sector'!$C:$C,$C221,'GCAM By Region By Sector'!$B:$B,$B221)*10^3,SUMIFS('EPS Emissions'!H:H,'EPS Emissions'!$D:$D,'BAU Sector &amp; Region Breakout'!$C221,'EPS Emissions'!$C:$C,'BAU Sector &amp; Region Breakout'!$B221))</f>
        <v>78.972642001465957</v>
      </c>
      <c r="H221" s="2">
        <f>IF($A221="GCAM",SUMIFS('GCAM By Region By Sector'!H:H,'GCAM By Region By Sector'!$C:$C,$C221,'GCAM By Region By Sector'!$B:$B,$B221)*10^3,SUMIFS('EPS Emissions'!I:I,'EPS Emissions'!$D:$D,'BAU Sector &amp; Region Breakout'!$C221,'EPS Emissions'!$C:$C,'BAU Sector &amp; Region Breakout'!$B221))</f>
        <v>81.433864061957962</v>
      </c>
      <c r="I221" s="2">
        <f>IF($A221="GCAM",SUMIFS('GCAM By Region By Sector'!I:I,'GCAM By Region By Sector'!$C:$C,$C221,'GCAM By Region By Sector'!$B:$B,$B221)*10^3,SUMIFS('EPS Emissions'!J:J,'EPS Emissions'!$D:$D,'BAU Sector &amp; Region Breakout'!$C221,'EPS Emissions'!$C:$C,'BAU Sector &amp; Region Breakout'!$B221))</f>
        <v>83.895086122449968</v>
      </c>
      <c r="J221" s="2">
        <f>IF($A221="GCAM",SUMIFS('GCAM By Region By Sector'!J:J,'GCAM By Region By Sector'!$C:$C,$C221,'GCAM By Region By Sector'!$B:$B,$B221)*10^3,SUMIFS('EPS Emissions'!K:K,'EPS Emissions'!$D:$D,'BAU Sector &amp; Region Breakout'!$C221,'EPS Emissions'!$C:$C,'BAU Sector &amp; Region Breakout'!$B221))</f>
        <v>88.265530242583964</v>
      </c>
      <c r="K221" s="2">
        <f>IF($A221="GCAM",SUMIFS('GCAM By Region By Sector'!K:K,'GCAM By Region By Sector'!$C:$C,$C221,'GCAM By Region By Sector'!$B:$B,$B221)*10^3,SUMIFS('EPS Emissions'!L:L,'EPS Emissions'!$D:$D,'BAU Sector &amp; Region Breakout'!$C221,'EPS Emissions'!$C:$C,'BAU Sector &amp; Region Breakout'!$B221))</f>
        <v>92.63597436271796</v>
      </c>
      <c r="L221" s="2">
        <f>IF($A221="GCAM",SUMIFS('GCAM By Region By Sector'!L:L,'GCAM By Region By Sector'!$C:$C,$C221,'GCAM By Region By Sector'!$B:$B,$B221)*10^3,SUMIFS('EPS Emissions'!M:M,'EPS Emissions'!$D:$D,'BAU Sector &amp; Region Breakout'!$C221,'EPS Emissions'!$C:$C,'BAU Sector &amp; Region Breakout'!$B221))</f>
        <v>97.006418482851984</v>
      </c>
      <c r="M221" s="2">
        <f>IF($A221="GCAM",SUMIFS('GCAM By Region By Sector'!M:M,'GCAM By Region By Sector'!$C:$C,$C221,'GCAM By Region By Sector'!$B:$B,$B221)*10^3,SUMIFS('EPS Emissions'!N:N,'EPS Emissions'!$D:$D,'BAU Sector &amp; Region Breakout'!$C221,'EPS Emissions'!$C:$C,'BAU Sector &amp; Region Breakout'!$B221))</f>
        <v>101.37686260298598</v>
      </c>
      <c r="N221" s="2">
        <f>IF($A221="GCAM",SUMIFS('GCAM By Region By Sector'!N:N,'GCAM By Region By Sector'!$C:$C,$C221,'GCAM By Region By Sector'!$B:$B,$B221)*10^3,SUMIFS('EPS Emissions'!O:O,'EPS Emissions'!$D:$D,'BAU Sector &amp; Region Breakout'!$C221,'EPS Emissions'!$C:$C,'BAU Sector &amp; Region Breakout'!$B221))</f>
        <v>105.74730672311998</v>
      </c>
      <c r="O221" s="2">
        <f>IF($A221="GCAM",SUMIFS('GCAM By Region By Sector'!O:O,'GCAM By Region By Sector'!$C:$C,$C221,'GCAM By Region By Sector'!$B:$B,$B221)*10^3,SUMIFS('EPS Emissions'!P:P,'EPS Emissions'!$D:$D,'BAU Sector &amp; Region Breakout'!$C221,'EPS Emissions'!$C:$C,'BAU Sector &amp; Region Breakout'!$B221))</f>
        <v>110.75715098506397</v>
      </c>
      <c r="P221" s="2">
        <f>IF($A221="GCAM",SUMIFS('GCAM By Region By Sector'!P:P,'GCAM By Region By Sector'!$C:$C,$C221,'GCAM By Region By Sector'!$B:$B,$B221)*10^3,SUMIFS('EPS Emissions'!Q:Q,'EPS Emissions'!$D:$D,'BAU Sector &amp; Region Breakout'!$C221,'EPS Emissions'!$C:$C,'BAU Sector &amp; Region Breakout'!$B221))</f>
        <v>115.76699524700798</v>
      </c>
      <c r="Q221" s="2">
        <f>IF($A221="GCAM",SUMIFS('GCAM By Region By Sector'!Q:Q,'GCAM By Region By Sector'!$C:$C,$C221,'GCAM By Region By Sector'!$B:$B,$B221)*10^3,SUMIFS('EPS Emissions'!R:R,'EPS Emissions'!$D:$D,'BAU Sector &amp; Region Breakout'!$C221,'EPS Emissions'!$C:$C,'BAU Sector &amp; Region Breakout'!$B221))</f>
        <v>120.77683950895198</v>
      </c>
      <c r="R221" s="2">
        <f>IF($A221="GCAM",SUMIFS('GCAM By Region By Sector'!R:R,'GCAM By Region By Sector'!$C:$C,$C221,'GCAM By Region By Sector'!$B:$B,$B221)*10^3,SUMIFS('EPS Emissions'!S:S,'EPS Emissions'!$D:$D,'BAU Sector &amp; Region Breakout'!$C221,'EPS Emissions'!$C:$C,'BAU Sector &amp; Region Breakout'!$B221))</f>
        <v>125.78668377089596</v>
      </c>
      <c r="S221" s="2">
        <f>IF($A221="GCAM",SUMIFS('GCAM By Region By Sector'!S:S,'GCAM By Region By Sector'!$C:$C,$C221,'GCAM By Region By Sector'!$B:$B,$B221)*10^3,SUMIFS('EPS Emissions'!T:T,'EPS Emissions'!$D:$D,'BAU Sector &amp; Region Breakout'!$C221,'EPS Emissions'!$C:$C,'BAU Sector &amp; Region Breakout'!$B221))</f>
        <v>130.79652803283997</v>
      </c>
      <c r="T221" s="2">
        <f>IF($A221="GCAM",SUMIFS('GCAM By Region By Sector'!T:T,'GCAM By Region By Sector'!$C:$C,$C221,'GCAM By Region By Sector'!$B:$B,$B221)*10^3,SUMIFS('EPS Emissions'!U:U,'EPS Emissions'!$D:$D,'BAU Sector &amp; Region Breakout'!$C221,'EPS Emissions'!$C:$C,'BAU Sector &amp; Region Breakout'!$B221))</f>
        <v>134.99131110918196</v>
      </c>
      <c r="U221" s="2">
        <f>IF($A221="GCAM",SUMIFS('GCAM By Region By Sector'!U:U,'GCAM By Region By Sector'!$C:$C,$C221,'GCAM By Region By Sector'!$B:$B,$B221)*10^3,SUMIFS('EPS Emissions'!V:V,'EPS Emissions'!$D:$D,'BAU Sector &amp; Region Breakout'!$C221,'EPS Emissions'!$C:$C,'BAU Sector &amp; Region Breakout'!$B221))</f>
        <v>139.18609418552396</v>
      </c>
      <c r="V221" s="2">
        <f>IF($A221="GCAM",SUMIFS('GCAM By Region By Sector'!V:V,'GCAM By Region By Sector'!$C:$C,$C221,'GCAM By Region By Sector'!$B:$B,$B221)*10^3,SUMIFS('EPS Emissions'!W:W,'EPS Emissions'!$D:$D,'BAU Sector &amp; Region Breakout'!$C221,'EPS Emissions'!$C:$C,'BAU Sector &amp; Region Breakout'!$B221))</f>
        <v>143.380877261866</v>
      </c>
      <c r="W221" s="2">
        <f>IF($A221="GCAM",SUMIFS('GCAM By Region By Sector'!W:W,'GCAM By Region By Sector'!$C:$C,$C221,'GCAM By Region By Sector'!$B:$B,$B221)*10^3,SUMIFS('EPS Emissions'!X:X,'EPS Emissions'!$D:$D,'BAU Sector &amp; Region Breakout'!$C221,'EPS Emissions'!$C:$C,'BAU Sector &amp; Region Breakout'!$B221))</f>
        <v>147.575660338208</v>
      </c>
      <c r="X221" s="2">
        <f>IF($A221="GCAM",SUMIFS('GCAM By Region By Sector'!X:X,'GCAM By Region By Sector'!$C:$C,$C221,'GCAM By Region By Sector'!$B:$B,$B221)*10^3,SUMIFS('EPS Emissions'!Y:Y,'EPS Emissions'!$D:$D,'BAU Sector &amp; Region Breakout'!$C221,'EPS Emissions'!$C:$C,'BAU Sector &amp; Region Breakout'!$B221))</f>
        <v>151.77044341454999</v>
      </c>
      <c r="Y221" s="2">
        <f>IF($A221="GCAM",SUMIFS('GCAM By Region By Sector'!Y:Y,'GCAM By Region By Sector'!$C:$C,$C221,'GCAM By Region By Sector'!$B:$B,$B221)*10^3,SUMIFS('EPS Emissions'!Z:Z,'EPS Emissions'!$D:$D,'BAU Sector &amp; Region Breakout'!$C221,'EPS Emissions'!$C:$C,'BAU Sector &amp; Region Breakout'!$B221))</f>
        <v>155.06825262346356</v>
      </c>
      <c r="Z221" s="2">
        <f>IF($A221="GCAM",SUMIFS('GCAM By Region By Sector'!Z:Z,'GCAM By Region By Sector'!$C:$C,$C221,'GCAM By Region By Sector'!$B:$B,$B221)*10^3,SUMIFS('EPS Emissions'!AA:AA,'EPS Emissions'!$D:$D,'BAU Sector &amp; Region Breakout'!$C221,'EPS Emissions'!$C:$C,'BAU Sector &amp; Region Breakout'!$B221))</f>
        <v>158.36606183237717</v>
      </c>
      <c r="AA221" s="2">
        <f>IF($A221="GCAM",SUMIFS('GCAM By Region By Sector'!AA:AA,'GCAM By Region By Sector'!$C:$C,$C221,'GCAM By Region By Sector'!$B:$B,$B221)*10^3,SUMIFS('EPS Emissions'!AB:AB,'EPS Emissions'!$D:$D,'BAU Sector &amp; Region Breakout'!$C221,'EPS Emissions'!$C:$C,'BAU Sector &amp; Region Breakout'!$B221))</f>
        <v>161.6638710412908</v>
      </c>
      <c r="AB221" s="2">
        <f>IF($A221="GCAM",SUMIFS('GCAM By Region By Sector'!AB:AB,'GCAM By Region By Sector'!$C:$C,$C221,'GCAM By Region By Sector'!$B:$B,$B221)*10^3,SUMIFS('EPS Emissions'!AC:AC,'EPS Emissions'!$D:$D,'BAU Sector &amp; Region Breakout'!$C221,'EPS Emissions'!$C:$C,'BAU Sector &amp; Region Breakout'!$B221))</f>
        <v>164.96168025020438</v>
      </c>
      <c r="AC221" s="2">
        <f>IF($A221="GCAM",SUMIFS('GCAM By Region By Sector'!AC:AC,'GCAM By Region By Sector'!$C:$C,$C221,'GCAM By Region By Sector'!$B:$B,$B221)*10^3,SUMIFS('EPS Emissions'!AD:AD,'EPS Emissions'!$D:$D,'BAU Sector &amp; Region Breakout'!$C221,'EPS Emissions'!$C:$C,'BAU Sector &amp; Region Breakout'!$B221))</f>
        <v>168.25948945911799</v>
      </c>
      <c r="AD221" s="2">
        <f>IF($A221="GCAM",SUMIFS('GCAM By Region By Sector'!AD:AD,'GCAM By Region By Sector'!$C:$C,$C221,'GCAM By Region By Sector'!$B:$B,$B221)*10^3,SUMIFS('EPS Emissions'!AE:AE,'EPS Emissions'!$D:$D,'BAU Sector &amp; Region Breakout'!$C221,'EPS Emissions'!$C:$C,'BAU Sector &amp; Region Breakout'!$B221))</f>
        <v>170.3332957853367</v>
      </c>
      <c r="AE221" s="2">
        <f>IF($A221="GCAM",SUMIFS('GCAM By Region By Sector'!AE:AE,'GCAM By Region By Sector'!$C:$C,$C221,'GCAM By Region By Sector'!$B:$B,$B221)*10^3,SUMIFS('EPS Emissions'!AF:AF,'EPS Emissions'!$D:$D,'BAU Sector &amp; Region Breakout'!$C221,'EPS Emissions'!$C:$C,'BAU Sector &amp; Region Breakout'!$B221))</f>
        <v>172.40710211155547</v>
      </c>
      <c r="AF221" s="2">
        <f>IF($A221="GCAM",SUMIFS('GCAM By Region By Sector'!AF:AF,'GCAM By Region By Sector'!$C:$C,$C221,'GCAM By Region By Sector'!$B:$B,$B221)*10^3,SUMIFS('EPS Emissions'!AG:AG,'EPS Emissions'!$D:$D,'BAU Sector &amp; Region Breakout'!$C221,'EPS Emissions'!$C:$C,'BAU Sector &amp; Region Breakout'!$B221))</f>
        <v>174.48090843777419</v>
      </c>
      <c r="AG221" s="2">
        <f>IF($A221="GCAM",SUMIFS('GCAM By Region By Sector'!AG:AG,'GCAM By Region By Sector'!$C:$C,$C221,'GCAM By Region By Sector'!$B:$B,$B221)*10^3,SUMIFS('EPS Emissions'!AH:AH,'EPS Emissions'!$D:$D,'BAU Sector &amp; Region Breakout'!$C221,'EPS Emissions'!$C:$C,'BAU Sector &amp; Region Breakout'!$B221))</f>
        <v>176.55471476399296</v>
      </c>
      <c r="AH221" s="2">
        <f>IF($A221="GCAM",SUMIFS('GCAM By Region By Sector'!AH:AH,'GCAM By Region By Sector'!$C:$C,$C221,'GCAM By Region By Sector'!$B:$B,$B221)*10^3,SUMIFS('EPS Emissions'!AI:AI,'EPS Emissions'!$D:$D,'BAU Sector &amp; Region Breakout'!$C221,'EPS Emissions'!$C:$C,'BAU Sector &amp; Region Breakout'!$B221))</f>
        <v>178.62852109021168</v>
      </c>
    </row>
    <row r="222" spans="1:34" x14ac:dyDescent="0.35">
      <c r="A222" t="str">
        <f>VLOOKUP(B222,'BAU Global Total'!A$3:C$34,3,FALSE)</f>
        <v>GCAM</v>
      </c>
      <c r="B222" t="s">
        <v>38</v>
      </c>
      <c r="C222" t="s">
        <v>65</v>
      </c>
      <c r="D222" s="2">
        <f>IF($A222="GCAM",SUMIFS('GCAM By Region By Sector'!D:D,'GCAM By Region By Sector'!$C:$C,$C222,'GCAM By Region By Sector'!$B:$B,$B222)*10^3,SUMIFS('EPS Emissions'!E:E,'EPS Emissions'!$D:$D,'BAU Sector &amp; Region Breakout'!$C222,'EPS Emissions'!$C:$C,'BAU Sector &amp; Region Breakout'!$B222))</f>
        <v>194.83046455312299</v>
      </c>
      <c r="E222" s="2">
        <f>IF($A222="GCAM",SUMIFS('GCAM By Region By Sector'!E:E,'GCAM By Region By Sector'!$C:$C,$C222,'GCAM By Region By Sector'!$B:$B,$B222)*10^3,SUMIFS('EPS Emissions'!F:F,'EPS Emissions'!$D:$D,'BAU Sector &amp; Region Breakout'!$C222,'EPS Emissions'!$C:$C,'BAU Sector &amp; Region Breakout'!$B222))</f>
        <v>198.85338442747238</v>
      </c>
      <c r="F222" s="2">
        <f>IF($A222="GCAM",SUMIFS('GCAM By Region By Sector'!F:F,'GCAM By Region By Sector'!$C:$C,$C222,'GCAM By Region By Sector'!$B:$B,$B222)*10^3,SUMIFS('EPS Emissions'!G:G,'EPS Emissions'!$D:$D,'BAU Sector &amp; Region Breakout'!$C222,'EPS Emissions'!$C:$C,'BAU Sector &amp; Region Breakout'!$B222))</f>
        <v>202.87630430182176</v>
      </c>
      <c r="G222" s="2">
        <f>IF($A222="GCAM",SUMIFS('GCAM By Region By Sector'!G:G,'GCAM By Region By Sector'!$C:$C,$C222,'GCAM By Region By Sector'!$B:$B,$B222)*10^3,SUMIFS('EPS Emissions'!H:H,'EPS Emissions'!$D:$D,'BAU Sector &amp; Region Breakout'!$C222,'EPS Emissions'!$C:$C,'BAU Sector &amp; Region Breakout'!$B222))</f>
        <v>206.89922417617117</v>
      </c>
      <c r="H222" s="2">
        <f>IF($A222="GCAM",SUMIFS('GCAM By Region By Sector'!H:H,'GCAM By Region By Sector'!$C:$C,$C222,'GCAM By Region By Sector'!$B:$B,$B222)*10^3,SUMIFS('EPS Emissions'!I:I,'EPS Emissions'!$D:$D,'BAU Sector &amp; Region Breakout'!$C222,'EPS Emissions'!$C:$C,'BAU Sector &amp; Region Breakout'!$B222))</f>
        <v>210.92214405052056</v>
      </c>
      <c r="I222" s="2">
        <f>IF($A222="GCAM",SUMIFS('GCAM By Region By Sector'!I:I,'GCAM By Region By Sector'!$C:$C,$C222,'GCAM By Region By Sector'!$B:$B,$B222)*10^3,SUMIFS('EPS Emissions'!J:J,'EPS Emissions'!$D:$D,'BAU Sector &amp; Region Breakout'!$C222,'EPS Emissions'!$C:$C,'BAU Sector &amp; Region Breakout'!$B222))</f>
        <v>214.94506392486994</v>
      </c>
      <c r="J222" s="2">
        <f>IF($A222="GCAM",SUMIFS('GCAM By Region By Sector'!J:J,'GCAM By Region By Sector'!$C:$C,$C222,'GCAM By Region By Sector'!$B:$B,$B222)*10^3,SUMIFS('EPS Emissions'!K:K,'EPS Emissions'!$D:$D,'BAU Sector &amp; Region Breakout'!$C222,'EPS Emissions'!$C:$C,'BAU Sector &amp; Region Breakout'!$B222))</f>
        <v>221.092170683474</v>
      </c>
      <c r="K222" s="2">
        <f>IF($A222="GCAM",SUMIFS('GCAM By Region By Sector'!K:K,'GCAM By Region By Sector'!$C:$C,$C222,'GCAM By Region By Sector'!$B:$B,$B222)*10^3,SUMIFS('EPS Emissions'!L:L,'EPS Emissions'!$D:$D,'BAU Sector &amp; Region Breakout'!$C222,'EPS Emissions'!$C:$C,'BAU Sector &amp; Region Breakout'!$B222))</f>
        <v>227.23927744207805</v>
      </c>
      <c r="L222" s="2">
        <f>IF($A222="GCAM",SUMIFS('GCAM By Region By Sector'!L:L,'GCAM By Region By Sector'!$C:$C,$C222,'GCAM By Region By Sector'!$B:$B,$B222)*10^3,SUMIFS('EPS Emissions'!M:M,'EPS Emissions'!$D:$D,'BAU Sector &amp; Region Breakout'!$C222,'EPS Emissions'!$C:$C,'BAU Sector &amp; Region Breakout'!$B222))</f>
        <v>233.38638420068207</v>
      </c>
      <c r="M222" s="2">
        <f>IF($A222="GCAM",SUMIFS('GCAM By Region By Sector'!M:M,'GCAM By Region By Sector'!$C:$C,$C222,'GCAM By Region By Sector'!$B:$B,$B222)*10^3,SUMIFS('EPS Emissions'!N:N,'EPS Emissions'!$D:$D,'BAU Sector &amp; Region Breakout'!$C222,'EPS Emissions'!$C:$C,'BAU Sector &amp; Region Breakout'!$B222))</f>
        <v>239.53349095928613</v>
      </c>
      <c r="N222" s="2">
        <f>IF($A222="GCAM",SUMIFS('GCAM By Region By Sector'!N:N,'GCAM By Region By Sector'!$C:$C,$C222,'GCAM By Region By Sector'!$B:$B,$B222)*10^3,SUMIFS('EPS Emissions'!O:O,'EPS Emissions'!$D:$D,'BAU Sector &amp; Region Breakout'!$C222,'EPS Emissions'!$C:$C,'BAU Sector &amp; Region Breakout'!$B222))</f>
        <v>245.68059771789018</v>
      </c>
      <c r="O222" s="2">
        <f>IF($A222="GCAM",SUMIFS('GCAM By Region By Sector'!O:O,'GCAM By Region By Sector'!$C:$C,$C222,'GCAM By Region By Sector'!$B:$B,$B222)*10^3,SUMIFS('EPS Emissions'!P:P,'EPS Emissions'!$D:$D,'BAU Sector &amp; Region Breakout'!$C222,'EPS Emissions'!$C:$C,'BAU Sector &amp; Region Breakout'!$B222))</f>
        <v>251.59710053756535</v>
      </c>
      <c r="P222" s="2">
        <f>IF($A222="GCAM",SUMIFS('GCAM By Region By Sector'!P:P,'GCAM By Region By Sector'!$C:$C,$C222,'GCAM By Region By Sector'!$B:$B,$B222)*10^3,SUMIFS('EPS Emissions'!Q:Q,'EPS Emissions'!$D:$D,'BAU Sector &amp; Region Breakout'!$C222,'EPS Emissions'!$C:$C,'BAU Sector &amp; Region Breakout'!$B222))</f>
        <v>257.51360335724041</v>
      </c>
      <c r="Q222" s="2">
        <f>IF($A222="GCAM",SUMIFS('GCAM By Region By Sector'!Q:Q,'GCAM By Region By Sector'!$C:$C,$C222,'GCAM By Region By Sector'!$B:$B,$B222)*10^3,SUMIFS('EPS Emissions'!R:R,'EPS Emissions'!$D:$D,'BAU Sector &amp; Region Breakout'!$C222,'EPS Emissions'!$C:$C,'BAU Sector &amp; Region Breakout'!$B222))</f>
        <v>263.43010617691561</v>
      </c>
      <c r="R222" s="2">
        <f>IF($A222="GCAM",SUMIFS('GCAM By Region By Sector'!R:R,'GCAM By Region By Sector'!$C:$C,$C222,'GCAM By Region By Sector'!$B:$B,$B222)*10^3,SUMIFS('EPS Emissions'!S:S,'EPS Emissions'!$D:$D,'BAU Sector &amp; Region Breakout'!$C222,'EPS Emissions'!$C:$C,'BAU Sector &amp; Region Breakout'!$B222))</f>
        <v>269.3466089965907</v>
      </c>
      <c r="S222" s="2">
        <f>IF($A222="GCAM",SUMIFS('GCAM By Region By Sector'!S:S,'GCAM By Region By Sector'!$C:$C,$C222,'GCAM By Region By Sector'!$B:$B,$B222)*10^3,SUMIFS('EPS Emissions'!T:T,'EPS Emissions'!$D:$D,'BAU Sector &amp; Region Breakout'!$C222,'EPS Emissions'!$C:$C,'BAU Sector &amp; Region Breakout'!$B222))</f>
        <v>275.26311181626585</v>
      </c>
      <c r="T222" s="2">
        <f>IF($A222="GCAM",SUMIFS('GCAM By Region By Sector'!T:T,'GCAM By Region By Sector'!$C:$C,$C222,'GCAM By Region By Sector'!$B:$B,$B222)*10^3,SUMIFS('EPS Emissions'!U:U,'EPS Emissions'!$D:$D,'BAU Sector &amp; Region Breakout'!$C222,'EPS Emissions'!$C:$C,'BAU Sector &amp; Region Breakout'!$B222))</f>
        <v>279.74594996996262</v>
      </c>
      <c r="U222" s="2">
        <f>IF($A222="GCAM",SUMIFS('GCAM By Region By Sector'!U:U,'GCAM By Region By Sector'!$C:$C,$C222,'GCAM By Region By Sector'!$B:$B,$B222)*10^3,SUMIFS('EPS Emissions'!V:V,'EPS Emissions'!$D:$D,'BAU Sector &amp; Region Breakout'!$C222,'EPS Emissions'!$C:$C,'BAU Sector &amp; Region Breakout'!$B222))</f>
        <v>284.22878812365934</v>
      </c>
      <c r="V222" s="2">
        <f>IF($A222="GCAM",SUMIFS('GCAM By Region By Sector'!V:V,'GCAM By Region By Sector'!$C:$C,$C222,'GCAM By Region By Sector'!$B:$B,$B222)*10^3,SUMIFS('EPS Emissions'!W:W,'EPS Emissions'!$D:$D,'BAU Sector &amp; Region Breakout'!$C222,'EPS Emissions'!$C:$C,'BAU Sector &amp; Region Breakout'!$B222))</f>
        <v>288.71162627735606</v>
      </c>
      <c r="W222" s="2">
        <f>IF($A222="GCAM",SUMIFS('GCAM By Region By Sector'!W:W,'GCAM By Region By Sector'!$C:$C,$C222,'GCAM By Region By Sector'!$B:$B,$B222)*10^3,SUMIFS('EPS Emissions'!X:X,'EPS Emissions'!$D:$D,'BAU Sector &amp; Region Breakout'!$C222,'EPS Emissions'!$C:$C,'BAU Sector &amp; Region Breakout'!$B222))</f>
        <v>293.19446443105284</v>
      </c>
      <c r="X222" s="2">
        <f>IF($A222="GCAM",SUMIFS('GCAM By Region By Sector'!X:X,'GCAM By Region By Sector'!$C:$C,$C222,'GCAM By Region By Sector'!$B:$B,$B222)*10^3,SUMIFS('EPS Emissions'!Y:Y,'EPS Emissions'!$D:$D,'BAU Sector &amp; Region Breakout'!$C222,'EPS Emissions'!$C:$C,'BAU Sector &amp; Region Breakout'!$B222))</f>
        <v>297.67730258474961</v>
      </c>
      <c r="Y222" s="2">
        <f>IF($A222="GCAM",SUMIFS('GCAM By Region By Sector'!Y:Y,'GCAM By Region By Sector'!$C:$C,$C222,'GCAM By Region By Sector'!$B:$B,$B222)*10^3,SUMIFS('EPS Emissions'!Z:Z,'EPS Emissions'!$D:$D,'BAU Sector &amp; Region Breakout'!$C222,'EPS Emissions'!$C:$C,'BAU Sector &amp; Region Breakout'!$B222))</f>
        <v>300.77308772157517</v>
      </c>
      <c r="Z222" s="2">
        <f>IF($A222="GCAM",SUMIFS('GCAM By Region By Sector'!Z:Z,'GCAM By Region By Sector'!$C:$C,$C222,'GCAM By Region By Sector'!$B:$B,$B222)*10^3,SUMIFS('EPS Emissions'!AA:AA,'EPS Emissions'!$D:$D,'BAU Sector &amp; Region Breakout'!$C222,'EPS Emissions'!$C:$C,'BAU Sector &amp; Region Breakout'!$B222))</f>
        <v>303.86887285840078</v>
      </c>
      <c r="AA222" s="2">
        <f>IF($A222="GCAM",SUMIFS('GCAM By Region By Sector'!AA:AA,'GCAM By Region By Sector'!$C:$C,$C222,'GCAM By Region By Sector'!$B:$B,$B222)*10^3,SUMIFS('EPS Emissions'!AB:AB,'EPS Emissions'!$D:$D,'BAU Sector &amp; Region Breakout'!$C222,'EPS Emissions'!$C:$C,'BAU Sector &amp; Region Breakout'!$B222))</f>
        <v>306.96465799522628</v>
      </c>
      <c r="AB222" s="2">
        <f>IF($A222="GCAM",SUMIFS('GCAM By Region By Sector'!AB:AB,'GCAM By Region By Sector'!$C:$C,$C222,'GCAM By Region By Sector'!$B:$B,$B222)*10^3,SUMIFS('EPS Emissions'!AC:AC,'EPS Emissions'!$D:$D,'BAU Sector &amp; Region Breakout'!$C222,'EPS Emissions'!$C:$C,'BAU Sector &amp; Region Breakout'!$B222))</f>
        <v>310.06044313205183</v>
      </c>
      <c r="AC222" s="2">
        <f>IF($A222="GCAM",SUMIFS('GCAM By Region By Sector'!AC:AC,'GCAM By Region By Sector'!$C:$C,$C222,'GCAM By Region By Sector'!$B:$B,$B222)*10^3,SUMIFS('EPS Emissions'!AD:AD,'EPS Emissions'!$D:$D,'BAU Sector &amp; Region Breakout'!$C222,'EPS Emissions'!$C:$C,'BAU Sector &amp; Region Breakout'!$B222))</f>
        <v>313.15622826887738</v>
      </c>
      <c r="AD222" s="2">
        <f>IF($A222="GCAM",SUMIFS('GCAM By Region By Sector'!AD:AD,'GCAM By Region By Sector'!$C:$C,$C222,'GCAM By Region By Sector'!$B:$B,$B222)*10^3,SUMIFS('EPS Emissions'!AE:AE,'EPS Emissions'!$D:$D,'BAU Sector &amp; Region Breakout'!$C222,'EPS Emissions'!$C:$C,'BAU Sector &amp; Region Breakout'!$B222))</f>
        <v>315.00496246988155</v>
      </c>
      <c r="AE222" s="2">
        <f>IF($A222="GCAM",SUMIFS('GCAM By Region By Sector'!AE:AE,'GCAM By Region By Sector'!$C:$C,$C222,'GCAM By Region By Sector'!$B:$B,$B222)*10^3,SUMIFS('EPS Emissions'!AF:AF,'EPS Emissions'!$D:$D,'BAU Sector &amp; Region Breakout'!$C222,'EPS Emissions'!$C:$C,'BAU Sector &amp; Region Breakout'!$B222))</f>
        <v>316.85369667088565</v>
      </c>
      <c r="AF222" s="2">
        <f>IF($A222="GCAM",SUMIFS('GCAM By Region By Sector'!AF:AF,'GCAM By Region By Sector'!$C:$C,$C222,'GCAM By Region By Sector'!$B:$B,$B222)*10^3,SUMIFS('EPS Emissions'!AG:AG,'EPS Emissions'!$D:$D,'BAU Sector &amp; Region Breakout'!$C222,'EPS Emissions'!$C:$C,'BAU Sector &amp; Region Breakout'!$B222))</f>
        <v>318.70243087188982</v>
      </c>
      <c r="AG222" s="2">
        <f>IF($A222="GCAM",SUMIFS('GCAM By Region By Sector'!AG:AG,'GCAM By Region By Sector'!$C:$C,$C222,'GCAM By Region By Sector'!$B:$B,$B222)*10^3,SUMIFS('EPS Emissions'!AH:AH,'EPS Emissions'!$D:$D,'BAU Sector &amp; Region Breakout'!$C222,'EPS Emissions'!$C:$C,'BAU Sector &amp; Region Breakout'!$B222))</f>
        <v>320.55116507289392</v>
      </c>
      <c r="AH222" s="2">
        <f>IF($A222="GCAM",SUMIFS('GCAM By Region By Sector'!AH:AH,'GCAM By Region By Sector'!$C:$C,$C222,'GCAM By Region By Sector'!$B:$B,$B222)*10^3,SUMIFS('EPS Emissions'!AI:AI,'EPS Emissions'!$D:$D,'BAU Sector &amp; Region Breakout'!$C222,'EPS Emissions'!$C:$C,'BAU Sector &amp; Region Breakout'!$B222))</f>
        <v>322.39989927389809</v>
      </c>
    </row>
    <row r="223" spans="1:34" x14ac:dyDescent="0.35">
      <c r="A223" t="str">
        <f>VLOOKUP(B223,'BAU Global Total'!A$3:C$34,3,FALSE)</f>
        <v>GCAM</v>
      </c>
      <c r="B223" t="s">
        <v>38</v>
      </c>
      <c r="C223" t="s">
        <v>66</v>
      </c>
      <c r="D223" s="2">
        <f>IF($A223="GCAM",SUMIFS('GCAM By Region By Sector'!D:D,'GCAM By Region By Sector'!$C:$C,$C223,'GCAM By Region By Sector'!$B:$B,$B223)*10^3,SUMIFS('EPS Emissions'!E:E,'EPS Emissions'!$D:$D,'BAU Sector &amp; Region Breakout'!$C223,'EPS Emissions'!$C:$C,'BAU Sector &amp; Region Breakout'!$B223))</f>
        <v>62.910129499999996</v>
      </c>
      <c r="E223" s="2">
        <f>IF($A223="GCAM",SUMIFS('GCAM By Region By Sector'!E:E,'GCAM By Region By Sector'!$C:$C,$C223,'GCAM By Region By Sector'!$B:$B,$B223)*10^3,SUMIFS('EPS Emissions'!F:F,'EPS Emissions'!$D:$D,'BAU Sector &amp; Region Breakout'!$C223,'EPS Emissions'!$C:$C,'BAU Sector &amp; Region Breakout'!$B223))</f>
        <v>63.407112409999996</v>
      </c>
      <c r="F223" s="2">
        <f>IF($A223="GCAM",SUMIFS('GCAM By Region By Sector'!F:F,'GCAM By Region By Sector'!$C:$C,$C223,'GCAM By Region By Sector'!$B:$B,$B223)*10^3,SUMIFS('EPS Emissions'!G:G,'EPS Emissions'!$D:$D,'BAU Sector &amp; Region Breakout'!$C223,'EPS Emissions'!$C:$C,'BAU Sector &amp; Region Breakout'!$B223))</f>
        <v>63.904095319999996</v>
      </c>
      <c r="G223" s="2">
        <f>IF($A223="GCAM",SUMIFS('GCAM By Region By Sector'!G:G,'GCAM By Region By Sector'!$C:$C,$C223,'GCAM By Region By Sector'!$B:$B,$B223)*10^3,SUMIFS('EPS Emissions'!H:H,'EPS Emissions'!$D:$D,'BAU Sector &amp; Region Breakout'!$C223,'EPS Emissions'!$C:$C,'BAU Sector &amp; Region Breakout'!$B223))</f>
        <v>64.40107823000001</v>
      </c>
      <c r="H223" s="2">
        <f>IF($A223="GCAM",SUMIFS('GCAM By Region By Sector'!H:H,'GCAM By Region By Sector'!$C:$C,$C223,'GCAM By Region By Sector'!$B:$B,$B223)*10^3,SUMIFS('EPS Emissions'!I:I,'EPS Emissions'!$D:$D,'BAU Sector &amp; Region Breakout'!$C223,'EPS Emissions'!$C:$C,'BAU Sector &amp; Region Breakout'!$B223))</f>
        <v>64.89806114000001</v>
      </c>
      <c r="I223" s="2">
        <f>IF($A223="GCAM",SUMIFS('GCAM By Region By Sector'!I:I,'GCAM By Region By Sector'!$C:$C,$C223,'GCAM By Region By Sector'!$B:$B,$B223)*10^3,SUMIFS('EPS Emissions'!J:J,'EPS Emissions'!$D:$D,'BAU Sector &amp; Region Breakout'!$C223,'EPS Emissions'!$C:$C,'BAU Sector &amp; Region Breakout'!$B223))</f>
        <v>65.39504405000001</v>
      </c>
      <c r="J223" s="2">
        <f>IF($A223="GCAM",SUMIFS('GCAM By Region By Sector'!J:J,'GCAM By Region By Sector'!$C:$C,$C223,'GCAM By Region By Sector'!$B:$B,$B223)*10^3,SUMIFS('EPS Emissions'!K:K,'EPS Emissions'!$D:$D,'BAU Sector &amp; Region Breakout'!$C223,'EPS Emissions'!$C:$C,'BAU Sector &amp; Region Breakout'!$B223))</f>
        <v>66.778091280000012</v>
      </c>
      <c r="K223" s="2">
        <f>IF($A223="GCAM",SUMIFS('GCAM By Region By Sector'!K:K,'GCAM By Region By Sector'!$C:$C,$C223,'GCAM By Region By Sector'!$B:$B,$B223)*10^3,SUMIFS('EPS Emissions'!L:L,'EPS Emissions'!$D:$D,'BAU Sector &amp; Region Breakout'!$C223,'EPS Emissions'!$C:$C,'BAU Sector &amp; Region Breakout'!$B223))</f>
        <v>68.161138510000015</v>
      </c>
      <c r="L223" s="2">
        <f>IF($A223="GCAM",SUMIFS('GCAM By Region By Sector'!L:L,'GCAM By Region By Sector'!$C:$C,$C223,'GCAM By Region By Sector'!$B:$B,$B223)*10^3,SUMIFS('EPS Emissions'!M:M,'EPS Emissions'!$D:$D,'BAU Sector &amp; Region Breakout'!$C223,'EPS Emissions'!$C:$C,'BAU Sector &amp; Region Breakout'!$B223))</f>
        <v>69.544185740000003</v>
      </c>
      <c r="M223" s="2">
        <f>IF($A223="GCAM",SUMIFS('GCAM By Region By Sector'!M:M,'GCAM By Region By Sector'!$C:$C,$C223,'GCAM By Region By Sector'!$B:$B,$B223)*10^3,SUMIFS('EPS Emissions'!N:N,'EPS Emissions'!$D:$D,'BAU Sector &amp; Region Breakout'!$C223,'EPS Emissions'!$C:$C,'BAU Sector &amp; Region Breakout'!$B223))</f>
        <v>70.927232970000006</v>
      </c>
      <c r="N223" s="2">
        <f>IF($A223="GCAM",SUMIFS('GCAM By Region By Sector'!N:N,'GCAM By Region By Sector'!$C:$C,$C223,'GCAM By Region By Sector'!$B:$B,$B223)*10^3,SUMIFS('EPS Emissions'!O:O,'EPS Emissions'!$D:$D,'BAU Sector &amp; Region Breakout'!$C223,'EPS Emissions'!$C:$C,'BAU Sector &amp; Region Breakout'!$B223))</f>
        <v>72.310280200000008</v>
      </c>
      <c r="O223" s="2">
        <f>IF($A223="GCAM",SUMIFS('GCAM By Region By Sector'!O:O,'GCAM By Region By Sector'!$C:$C,$C223,'GCAM By Region By Sector'!$B:$B,$B223)*10^3,SUMIFS('EPS Emissions'!P:P,'EPS Emissions'!$D:$D,'BAU Sector &amp; Region Breakout'!$C223,'EPS Emissions'!$C:$C,'BAU Sector &amp; Region Breakout'!$B223))</f>
        <v>73.879400500000017</v>
      </c>
      <c r="P223" s="2">
        <f>IF($A223="GCAM",SUMIFS('GCAM By Region By Sector'!P:P,'GCAM By Region By Sector'!$C:$C,$C223,'GCAM By Region By Sector'!$B:$B,$B223)*10^3,SUMIFS('EPS Emissions'!Q:Q,'EPS Emissions'!$D:$D,'BAU Sector &amp; Region Breakout'!$C223,'EPS Emissions'!$C:$C,'BAU Sector &amp; Region Breakout'!$B223))</f>
        <v>75.448520799999997</v>
      </c>
      <c r="Q223" s="2">
        <f>IF($A223="GCAM",SUMIFS('GCAM By Region By Sector'!Q:Q,'GCAM By Region By Sector'!$C:$C,$C223,'GCAM By Region By Sector'!$B:$B,$B223)*10^3,SUMIFS('EPS Emissions'!R:R,'EPS Emissions'!$D:$D,'BAU Sector &amp; Region Breakout'!$C223,'EPS Emissions'!$C:$C,'BAU Sector &amp; Region Breakout'!$B223))</f>
        <v>77.017641100000006</v>
      </c>
      <c r="R223" s="2">
        <f>IF($A223="GCAM",SUMIFS('GCAM By Region By Sector'!R:R,'GCAM By Region By Sector'!$C:$C,$C223,'GCAM By Region By Sector'!$B:$B,$B223)*10^3,SUMIFS('EPS Emissions'!S:S,'EPS Emissions'!$D:$D,'BAU Sector &amp; Region Breakout'!$C223,'EPS Emissions'!$C:$C,'BAU Sector &amp; Region Breakout'!$B223))</f>
        <v>78.5867614</v>
      </c>
      <c r="S223" s="2">
        <f>IF($A223="GCAM",SUMIFS('GCAM By Region By Sector'!S:S,'GCAM By Region By Sector'!$C:$C,$C223,'GCAM By Region By Sector'!$B:$B,$B223)*10^3,SUMIFS('EPS Emissions'!T:T,'EPS Emissions'!$D:$D,'BAU Sector &amp; Region Breakout'!$C223,'EPS Emissions'!$C:$C,'BAU Sector &amp; Region Breakout'!$B223))</f>
        <v>80.155881699999995</v>
      </c>
      <c r="T223" s="2">
        <f>IF($A223="GCAM",SUMIFS('GCAM By Region By Sector'!T:T,'GCAM By Region By Sector'!$C:$C,$C223,'GCAM By Region By Sector'!$B:$B,$B223)*10^3,SUMIFS('EPS Emissions'!U:U,'EPS Emissions'!$D:$D,'BAU Sector &amp; Region Breakout'!$C223,'EPS Emissions'!$C:$C,'BAU Sector &amp; Region Breakout'!$B223))</f>
        <v>82.709945179999991</v>
      </c>
      <c r="U223" s="2">
        <f>IF($A223="GCAM",SUMIFS('GCAM By Region By Sector'!U:U,'GCAM By Region By Sector'!$C:$C,$C223,'GCAM By Region By Sector'!$B:$B,$B223)*10^3,SUMIFS('EPS Emissions'!V:V,'EPS Emissions'!$D:$D,'BAU Sector &amp; Region Breakout'!$C223,'EPS Emissions'!$C:$C,'BAU Sector &amp; Region Breakout'!$B223))</f>
        <v>85.264008660000002</v>
      </c>
      <c r="V223" s="2">
        <f>IF($A223="GCAM",SUMIFS('GCAM By Region By Sector'!V:V,'GCAM By Region By Sector'!$C:$C,$C223,'GCAM By Region By Sector'!$B:$B,$B223)*10^3,SUMIFS('EPS Emissions'!W:W,'EPS Emissions'!$D:$D,'BAU Sector &amp; Region Breakout'!$C223,'EPS Emissions'!$C:$C,'BAU Sector &amp; Region Breakout'!$B223))</f>
        <v>87.818072139999998</v>
      </c>
      <c r="W223" s="2">
        <f>IF($A223="GCAM",SUMIFS('GCAM By Region By Sector'!W:W,'GCAM By Region By Sector'!$C:$C,$C223,'GCAM By Region By Sector'!$B:$B,$B223)*10^3,SUMIFS('EPS Emissions'!X:X,'EPS Emissions'!$D:$D,'BAU Sector &amp; Region Breakout'!$C223,'EPS Emissions'!$C:$C,'BAU Sector &amp; Region Breakout'!$B223))</f>
        <v>90.372135620000009</v>
      </c>
      <c r="X223" s="2">
        <f>IF($A223="GCAM",SUMIFS('GCAM By Region By Sector'!X:X,'GCAM By Region By Sector'!$C:$C,$C223,'GCAM By Region By Sector'!$B:$B,$B223)*10^3,SUMIFS('EPS Emissions'!Y:Y,'EPS Emissions'!$D:$D,'BAU Sector &amp; Region Breakout'!$C223,'EPS Emissions'!$C:$C,'BAU Sector &amp; Region Breakout'!$B223))</f>
        <v>92.926199099999991</v>
      </c>
      <c r="Y223" s="2">
        <f>IF($A223="GCAM",SUMIFS('GCAM By Region By Sector'!Y:Y,'GCAM By Region By Sector'!$C:$C,$C223,'GCAM By Region By Sector'!$B:$B,$B223)*10^3,SUMIFS('EPS Emissions'!Z:Z,'EPS Emissions'!$D:$D,'BAU Sector &amp; Region Breakout'!$C223,'EPS Emissions'!$C:$C,'BAU Sector &amp; Region Breakout'!$B223))</f>
        <v>95.492243479999999</v>
      </c>
      <c r="Z223" s="2">
        <f>IF($A223="GCAM",SUMIFS('GCAM By Region By Sector'!Z:Z,'GCAM By Region By Sector'!$C:$C,$C223,'GCAM By Region By Sector'!$B:$B,$B223)*10^3,SUMIFS('EPS Emissions'!AA:AA,'EPS Emissions'!$D:$D,'BAU Sector &amp; Region Breakout'!$C223,'EPS Emissions'!$C:$C,'BAU Sector &amp; Region Breakout'!$B223))</f>
        <v>98.058287860000007</v>
      </c>
      <c r="AA223" s="2">
        <f>IF($A223="GCAM",SUMIFS('GCAM By Region By Sector'!AA:AA,'GCAM By Region By Sector'!$C:$C,$C223,'GCAM By Region By Sector'!$B:$B,$B223)*10^3,SUMIFS('EPS Emissions'!AB:AB,'EPS Emissions'!$D:$D,'BAU Sector &amp; Region Breakout'!$C223,'EPS Emissions'!$C:$C,'BAU Sector &amp; Region Breakout'!$B223))</f>
        <v>100.62433224</v>
      </c>
      <c r="AB223" s="2">
        <f>IF($A223="GCAM",SUMIFS('GCAM By Region By Sector'!AB:AB,'GCAM By Region By Sector'!$C:$C,$C223,'GCAM By Region By Sector'!$B:$B,$B223)*10^3,SUMIFS('EPS Emissions'!AC:AC,'EPS Emissions'!$D:$D,'BAU Sector &amp; Region Breakout'!$C223,'EPS Emissions'!$C:$C,'BAU Sector &amp; Region Breakout'!$B223))</f>
        <v>103.19037662000001</v>
      </c>
      <c r="AC223" s="2">
        <f>IF($A223="GCAM",SUMIFS('GCAM By Region By Sector'!AC:AC,'GCAM By Region By Sector'!$C:$C,$C223,'GCAM By Region By Sector'!$B:$B,$B223)*10^3,SUMIFS('EPS Emissions'!AD:AD,'EPS Emissions'!$D:$D,'BAU Sector &amp; Region Breakout'!$C223,'EPS Emissions'!$C:$C,'BAU Sector &amp; Region Breakout'!$B223))</f>
        <v>105.75642100000002</v>
      </c>
      <c r="AD223" s="2">
        <f>IF($A223="GCAM",SUMIFS('GCAM By Region By Sector'!AD:AD,'GCAM By Region By Sector'!$C:$C,$C223,'GCAM By Region By Sector'!$B:$B,$B223)*10^3,SUMIFS('EPS Emissions'!AE:AE,'EPS Emissions'!$D:$D,'BAU Sector &amp; Region Breakout'!$C223,'EPS Emissions'!$C:$C,'BAU Sector &amp; Region Breakout'!$B223))</f>
        <v>108.24932264000002</v>
      </c>
      <c r="AE223" s="2">
        <f>IF($A223="GCAM",SUMIFS('GCAM By Region By Sector'!AE:AE,'GCAM By Region By Sector'!$C:$C,$C223,'GCAM By Region By Sector'!$B:$B,$B223)*10^3,SUMIFS('EPS Emissions'!AF:AF,'EPS Emissions'!$D:$D,'BAU Sector &amp; Region Breakout'!$C223,'EPS Emissions'!$C:$C,'BAU Sector &amp; Region Breakout'!$B223))</f>
        <v>110.74222428000002</v>
      </c>
      <c r="AF223" s="2">
        <f>IF($A223="GCAM",SUMIFS('GCAM By Region By Sector'!AF:AF,'GCAM By Region By Sector'!$C:$C,$C223,'GCAM By Region By Sector'!$B:$B,$B223)*10^3,SUMIFS('EPS Emissions'!AG:AG,'EPS Emissions'!$D:$D,'BAU Sector &amp; Region Breakout'!$C223,'EPS Emissions'!$C:$C,'BAU Sector &amp; Region Breakout'!$B223))</f>
        <v>113.23512592000002</v>
      </c>
      <c r="AG223" s="2">
        <f>IF($A223="GCAM",SUMIFS('GCAM By Region By Sector'!AG:AG,'GCAM By Region By Sector'!$C:$C,$C223,'GCAM By Region By Sector'!$B:$B,$B223)*10^3,SUMIFS('EPS Emissions'!AH:AH,'EPS Emissions'!$D:$D,'BAU Sector &amp; Region Breakout'!$C223,'EPS Emissions'!$C:$C,'BAU Sector &amp; Region Breakout'!$B223))</f>
        <v>115.72802756</v>
      </c>
      <c r="AH223" s="2">
        <f>IF($A223="GCAM",SUMIFS('GCAM By Region By Sector'!AH:AH,'GCAM By Region By Sector'!$C:$C,$C223,'GCAM By Region By Sector'!$B:$B,$B223)*10^3,SUMIFS('EPS Emissions'!AI:AI,'EPS Emissions'!$D:$D,'BAU Sector &amp; Region Breakout'!$C223,'EPS Emissions'!$C:$C,'BAU Sector &amp; Region Breakout'!$B223))</f>
        <v>118.2209292</v>
      </c>
    </row>
    <row r="224" spans="1:34" x14ac:dyDescent="0.35">
      <c r="A224" t="str">
        <f>VLOOKUP(B224,'BAU Global Total'!A$3:C$34,3,FALSE)</f>
        <v>GCAM</v>
      </c>
      <c r="B224" t="s">
        <v>38</v>
      </c>
      <c r="C224" t="s">
        <v>67</v>
      </c>
      <c r="D224" s="2">
        <f>IF($A224="GCAM",SUMIFS('GCAM By Region By Sector'!D:D,'GCAM By Region By Sector'!$C:$C,$C224,'GCAM By Region By Sector'!$B:$B,$B224)*10^3,SUMIFS('EPS Emissions'!E:E,'EPS Emissions'!$D:$D,'BAU Sector &amp; Region Breakout'!$C224,'EPS Emissions'!$C:$C,'BAU Sector &amp; Region Breakout'!$B224))</f>
        <v>417.18083500072532</v>
      </c>
      <c r="E224" s="2">
        <f>IF($A224="GCAM",SUMIFS('GCAM By Region By Sector'!E:E,'GCAM By Region By Sector'!$C:$C,$C224,'GCAM By Region By Sector'!$B:$B,$B224)*10^3,SUMIFS('EPS Emissions'!F:F,'EPS Emissions'!$D:$D,'BAU Sector &amp; Region Breakout'!$C224,'EPS Emissions'!$C:$C,'BAU Sector &amp; Region Breakout'!$B224))</f>
        <v>415.81942192338738</v>
      </c>
      <c r="F224" s="2">
        <f>IF($A224="GCAM",SUMIFS('GCAM By Region By Sector'!F:F,'GCAM By Region By Sector'!$C:$C,$C224,'GCAM By Region By Sector'!$B:$B,$B224)*10^3,SUMIFS('EPS Emissions'!G:G,'EPS Emissions'!$D:$D,'BAU Sector &amp; Region Breakout'!$C224,'EPS Emissions'!$C:$C,'BAU Sector &amp; Region Breakout'!$B224))</f>
        <v>414.45800884604944</v>
      </c>
      <c r="G224" s="2">
        <f>IF($A224="GCAM",SUMIFS('GCAM By Region By Sector'!G:G,'GCAM By Region By Sector'!$C:$C,$C224,'GCAM By Region By Sector'!$B:$B,$B224)*10^3,SUMIFS('EPS Emissions'!H:H,'EPS Emissions'!$D:$D,'BAU Sector &amp; Region Breakout'!$C224,'EPS Emissions'!$C:$C,'BAU Sector &amp; Region Breakout'!$B224))</f>
        <v>413.0965957687115</v>
      </c>
      <c r="H224" s="2">
        <f>IF($A224="GCAM",SUMIFS('GCAM By Region By Sector'!H:H,'GCAM By Region By Sector'!$C:$C,$C224,'GCAM By Region By Sector'!$B:$B,$B224)*10^3,SUMIFS('EPS Emissions'!I:I,'EPS Emissions'!$D:$D,'BAU Sector &amp; Region Breakout'!$C224,'EPS Emissions'!$C:$C,'BAU Sector &amp; Region Breakout'!$B224))</f>
        <v>411.73518269137355</v>
      </c>
      <c r="I224" s="2">
        <f>IF($A224="GCAM",SUMIFS('GCAM By Region By Sector'!I:I,'GCAM By Region By Sector'!$C:$C,$C224,'GCAM By Region By Sector'!$B:$B,$B224)*10^3,SUMIFS('EPS Emissions'!J:J,'EPS Emissions'!$D:$D,'BAU Sector &amp; Region Breakout'!$C224,'EPS Emissions'!$C:$C,'BAU Sector &amp; Region Breakout'!$B224))</f>
        <v>410.37376961403561</v>
      </c>
      <c r="J224" s="2">
        <f>IF($A224="GCAM",SUMIFS('GCAM By Region By Sector'!J:J,'GCAM By Region By Sector'!$C:$C,$C224,'GCAM By Region By Sector'!$B:$B,$B224)*10^3,SUMIFS('EPS Emissions'!K:K,'EPS Emissions'!$D:$D,'BAU Sector &amp; Region Breakout'!$C224,'EPS Emissions'!$C:$C,'BAU Sector &amp; Region Breakout'!$B224))</f>
        <v>408.83462017815572</v>
      </c>
      <c r="K224" s="2">
        <f>IF($A224="GCAM",SUMIFS('GCAM By Region By Sector'!K:K,'GCAM By Region By Sector'!$C:$C,$C224,'GCAM By Region By Sector'!$B:$B,$B224)*10^3,SUMIFS('EPS Emissions'!L:L,'EPS Emissions'!$D:$D,'BAU Sector &amp; Region Breakout'!$C224,'EPS Emissions'!$C:$C,'BAU Sector &amp; Region Breakout'!$B224))</f>
        <v>407.29547074227571</v>
      </c>
      <c r="L224" s="2">
        <f>IF($A224="GCAM",SUMIFS('GCAM By Region By Sector'!L:L,'GCAM By Region By Sector'!$C:$C,$C224,'GCAM By Region By Sector'!$B:$B,$B224)*10^3,SUMIFS('EPS Emissions'!M:M,'EPS Emissions'!$D:$D,'BAU Sector &amp; Region Breakout'!$C224,'EPS Emissions'!$C:$C,'BAU Sector &amp; Region Breakout'!$B224))</f>
        <v>405.75632130639582</v>
      </c>
      <c r="M224" s="2">
        <f>IF($A224="GCAM",SUMIFS('GCAM By Region By Sector'!M:M,'GCAM By Region By Sector'!$C:$C,$C224,'GCAM By Region By Sector'!$B:$B,$B224)*10^3,SUMIFS('EPS Emissions'!N:N,'EPS Emissions'!$D:$D,'BAU Sector &amp; Region Breakout'!$C224,'EPS Emissions'!$C:$C,'BAU Sector &amp; Region Breakout'!$B224))</f>
        <v>404.21717187051587</v>
      </c>
      <c r="N224" s="2">
        <f>IF($A224="GCAM",SUMIFS('GCAM By Region By Sector'!N:N,'GCAM By Region By Sector'!$C:$C,$C224,'GCAM By Region By Sector'!$B:$B,$B224)*10^3,SUMIFS('EPS Emissions'!O:O,'EPS Emissions'!$D:$D,'BAU Sector &amp; Region Breakout'!$C224,'EPS Emissions'!$C:$C,'BAU Sector &amp; Region Breakout'!$B224))</f>
        <v>402.67802243463598</v>
      </c>
      <c r="O224" s="2">
        <f>IF($A224="GCAM",SUMIFS('GCAM By Region By Sector'!O:O,'GCAM By Region By Sector'!$C:$C,$C224,'GCAM By Region By Sector'!$B:$B,$B224)*10^3,SUMIFS('EPS Emissions'!P:P,'EPS Emissions'!$D:$D,'BAU Sector &amp; Region Breakout'!$C224,'EPS Emissions'!$C:$C,'BAU Sector &amp; Region Breakout'!$B224))</f>
        <v>396.20809925161757</v>
      </c>
      <c r="P224" s="2">
        <f>IF($A224="GCAM",SUMIFS('GCAM By Region By Sector'!P:P,'GCAM By Region By Sector'!$C:$C,$C224,'GCAM By Region By Sector'!$B:$B,$B224)*10^3,SUMIFS('EPS Emissions'!Q:Q,'EPS Emissions'!$D:$D,'BAU Sector &amp; Region Breakout'!$C224,'EPS Emissions'!$C:$C,'BAU Sector &amp; Region Breakout'!$B224))</f>
        <v>389.73817606859927</v>
      </c>
      <c r="Q224" s="2">
        <f>IF($A224="GCAM",SUMIFS('GCAM By Region By Sector'!Q:Q,'GCAM By Region By Sector'!$C:$C,$C224,'GCAM By Region By Sector'!$B:$B,$B224)*10^3,SUMIFS('EPS Emissions'!R:R,'EPS Emissions'!$D:$D,'BAU Sector &amp; Region Breakout'!$C224,'EPS Emissions'!$C:$C,'BAU Sector &amp; Region Breakout'!$B224))</f>
        <v>383.26825288558092</v>
      </c>
      <c r="R224" s="2">
        <f>IF($A224="GCAM",SUMIFS('GCAM By Region By Sector'!R:R,'GCAM By Region By Sector'!$C:$C,$C224,'GCAM By Region By Sector'!$B:$B,$B224)*10^3,SUMIFS('EPS Emissions'!S:S,'EPS Emissions'!$D:$D,'BAU Sector &amp; Region Breakout'!$C224,'EPS Emissions'!$C:$C,'BAU Sector &amp; Region Breakout'!$B224))</f>
        <v>376.79832970256263</v>
      </c>
      <c r="S224" s="2">
        <f>IF($A224="GCAM",SUMIFS('GCAM By Region By Sector'!S:S,'GCAM By Region By Sector'!$C:$C,$C224,'GCAM By Region By Sector'!$B:$B,$B224)*10^3,SUMIFS('EPS Emissions'!T:T,'EPS Emissions'!$D:$D,'BAU Sector &amp; Region Breakout'!$C224,'EPS Emissions'!$C:$C,'BAU Sector &amp; Region Breakout'!$B224))</f>
        <v>370.32840651954422</v>
      </c>
      <c r="T224" s="2">
        <f>IF($A224="GCAM",SUMIFS('GCAM By Region By Sector'!T:T,'GCAM By Region By Sector'!$C:$C,$C224,'GCAM By Region By Sector'!$B:$B,$B224)*10^3,SUMIFS('EPS Emissions'!U:U,'EPS Emissions'!$D:$D,'BAU Sector &amp; Region Breakout'!$C224,'EPS Emissions'!$C:$C,'BAU Sector &amp; Region Breakout'!$B224))</f>
        <v>362.56705825062528</v>
      </c>
      <c r="U224" s="2">
        <f>IF($A224="GCAM",SUMIFS('GCAM By Region By Sector'!U:U,'GCAM By Region By Sector'!$C:$C,$C224,'GCAM By Region By Sector'!$B:$B,$B224)*10^3,SUMIFS('EPS Emissions'!V:V,'EPS Emissions'!$D:$D,'BAU Sector &amp; Region Breakout'!$C224,'EPS Emissions'!$C:$C,'BAU Sector &amp; Region Breakout'!$B224))</f>
        <v>354.8057099817064</v>
      </c>
      <c r="V224" s="2">
        <f>IF($A224="GCAM",SUMIFS('GCAM By Region By Sector'!V:V,'GCAM By Region By Sector'!$C:$C,$C224,'GCAM By Region By Sector'!$B:$B,$B224)*10^3,SUMIFS('EPS Emissions'!W:W,'EPS Emissions'!$D:$D,'BAU Sector &amp; Region Breakout'!$C224,'EPS Emissions'!$C:$C,'BAU Sector &amp; Region Breakout'!$B224))</f>
        <v>347.04436171278746</v>
      </c>
      <c r="W224" s="2">
        <f>IF($A224="GCAM",SUMIFS('GCAM By Region By Sector'!W:W,'GCAM By Region By Sector'!$C:$C,$C224,'GCAM By Region By Sector'!$B:$B,$B224)*10^3,SUMIFS('EPS Emissions'!X:X,'EPS Emissions'!$D:$D,'BAU Sector &amp; Region Breakout'!$C224,'EPS Emissions'!$C:$C,'BAU Sector &amp; Region Breakout'!$B224))</f>
        <v>339.28301344386858</v>
      </c>
      <c r="X224" s="2">
        <f>IF($A224="GCAM",SUMIFS('GCAM By Region By Sector'!X:X,'GCAM By Region By Sector'!$C:$C,$C224,'GCAM By Region By Sector'!$B:$B,$B224)*10^3,SUMIFS('EPS Emissions'!Y:Y,'EPS Emissions'!$D:$D,'BAU Sector &amp; Region Breakout'!$C224,'EPS Emissions'!$C:$C,'BAU Sector &amp; Region Breakout'!$B224))</f>
        <v>331.52166517494965</v>
      </c>
      <c r="Y224" s="2">
        <f>IF($A224="GCAM",SUMIFS('GCAM By Region By Sector'!Y:Y,'GCAM By Region By Sector'!$C:$C,$C224,'GCAM By Region By Sector'!$B:$B,$B224)*10^3,SUMIFS('EPS Emissions'!Z:Z,'EPS Emissions'!$D:$D,'BAU Sector &amp; Region Breakout'!$C224,'EPS Emissions'!$C:$C,'BAU Sector &amp; Region Breakout'!$B224))</f>
        <v>327.23179252560982</v>
      </c>
      <c r="Z224" s="2">
        <f>IF($A224="GCAM",SUMIFS('GCAM By Region By Sector'!Z:Z,'GCAM By Region By Sector'!$C:$C,$C224,'GCAM By Region By Sector'!$B:$B,$B224)*10^3,SUMIFS('EPS Emissions'!AA:AA,'EPS Emissions'!$D:$D,'BAU Sector &amp; Region Breakout'!$C224,'EPS Emissions'!$C:$C,'BAU Sector &amp; Region Breakout'!$B224))</f>
        <v>322.94191987626999</v>
      </c>
      <c r="AA224" s="2">
        <f>IF($A224="GCAM",SUMIFS('GCAM By Region By Sector'!AA:AA,'GCAM By Region By Sector'!$C:$C,$C224,'GCAM By Region By Sector'!$B:$B,$B224)*10^3,SUMIFS('EPS Emissions'!AB:AB,'EPS Emissions'!$D:$D,'BAU Sector &amp; Region Breakout'!$C224,'EPS Emissions'!$C:$C,'BAU Sector &amp; Region Breakout'!$B224))</f>
        <v>318.65204722693011</v>
      </c>
      <c r="AB224" s="2">
        <f>IF($A224="GCAM",SUMIFS('GCAM By Region By Sector'!AB:AB,'GCAM By Region By Sector'!$C:$C,$C224,'GCAM By Region By Sector'!$B:$B,$B224)*10^3,SUMIFS('EPS Emissions'!AC:AC,'EPS Emissions'!$D:$D,'BAU Sector &amp; Region Breakout'!$C224,'EPS Emissions'!$C:$C,'BAU Sector &amp; Region Breakout'!$B224))</f>
        <v>314.36217457759022</v>
      </c>
      <c r="AC224" s="2">
        <f>IF($A224="GCAM",SUMIFS('GCAM By Region By Sector'!AC:AC,'GCAM By Region By Sector'!$C:$C,$C224,'GCAM By Region By Sector'!$B:$B,$B224)*10^3,SUMIFS('EPS Emissions'!AD:AD,'EPS Emissions'!$D:$D,'BAU Sector &amp; Region Breakout'!$C224,'EPS Emissions'!$C:$C,'BAU Sector &amp; Region Breakout'!$B224))</f>
        <v>310.0723019282504</v>
      </c>
      <c r="AD224" s="2">
        <f>IF($A224="GCAM",SUMIFS('GCAM By Region By Sector'!AD:AD,'GCAM By Region By Sector'!$C:$C,$C224,'GCAM By Region By Sector'!$B:$B,$B224)*10^3,SUMIFS('EPS Emissions'!AE:AE,'EPS Emissions'!$D:$D,'BAU Sector &amp; Region Breakout'!$C224,'EPS Emissions'!$C:$C,'BAU Sector &amp; Region Breakout'!$B224))</f>
        <v>306.09215846042184</v>
      </c>
      <c r="AE224" s="2">
        <f>IF($A224="GCAM",SUMIFS('GCAM By Region By Sector'!AE:AE,'GCAM By Region By Sector'!$C:$C,$C224,'GCAM By Region By Sector'!$B:$B,$B224)*10^3,SUMIFS('EPS Emissions'!AF:AF,'EPS Emissions'!$D:$D,'BAU Sector &amp; Region Breakout'!$C224,'EPS Emissions'!$C:$C,'BAU Sector &amp; Region Breakout'!$B224))</f>
        <v>302.11201499259334</v>
      </c>
      <c r="AF224" s="2">
        <f>IF($A224="GCAM",SUMIFS('GCAM By Region By Sector'!AF:AF,'GCAM By Region By Sector'!$C:$C,$C224,'GCAM By Region By Sector'!$B:$B,$B224)*10^3,SUMIFS('EPS Emissions'!AG:AG,'EPS Emissions'!$D:$D,'BAU Sector &amp; Region Breakout'!$C224,'EPS Emissions'!$C:$C,'BAU Sector &amp; Region Breakout'!$B224))</f>
        <v>298.13187152476473</v>
      </c>
      <c r="AG224" s="2">
        <f>IF($A224="GCAM",SUMIFS('GCAM By Region By Sector'!AG:AG,'GCAM By Region By Sector'!$C:$C,$C224,'GCAM By Region By Sector'!$B:$B,$B224)*10^3,SUMIFS('EPS Emissions'!AH:AH,'EPS Emissions'!$D:$D,'BAU Sector &amp; Region Breakout'!$C224,'EPS Emissions'!$C:$C,'BAU Sector &amp; Region Breakout'!$B224))</f>
        <v>294.15172805693618</v>
      </c>
      <c r="AH224" s="2">
        <f>IF($A224="GCAM",SUMIFS('GCAM By Region By Sector'!AH:AH,'GCAM By Region By Sector'!$C:$C,$C224,'GCAM By Region By Sector'!$B:$B,$B224)*10^3,SUMIFS('EPS Emissions'!AI:AI,'EPS Emissions'!$D:$D,'BAU Sector &amp; Region Breakout'!$C224,'EPS Emissions'!$C:$C,'BAU Sector &amp; Region Breakout'!$B224))</f>
        <v>290.17158458910762</v>
      </c>
    </row>
    <row r="225" spans="1:34" x14ac:dyDescent="0.35">
      <c r="A225" t="str">
        <f>VLOOKUP(B225,'BAU Global Total'!A$3:C$34,3,FALSE)</f>
        <v>GCAM</v>
      </c>
      <c r="B225" t="s">
        <v>38</v>
      </c>
      <c r="C225" t="s">
        <v>68</v>
      </c>
      <c r="D225" s="2">
        <f>IF($A225="GCAM",SUMIFS('GCAM By Region By Sector'!D:D,'GCAM By Region By Sector'!$C:$C,$C225,'GCAM By Region By Sector'!$B:$B,$B225)*10^3,SUMIFS('EPS Emissions'!E:E,'EPS Emissions'!$D:$D,'BAU Sector &amp; Region Breakout'!$C225,'EPS Emissions'!$C:$C,'BAU Sector &amp; Region Breakout'!$B225))</f>
        <v>114.35317217000001</v>
      </c>
      <c r="E225" s="2">
        <f>IF($A225="GCAM",SUMIFS('GCAM By Region By Sector'!E:E,'GCAM By Region By Sector'!$C:$C,$C225,'GCAM By Region By Sector'!$B:$B,$B225)*10^3,SUMIFS('EPS Emissions'!F:F,'EPS Emissions'!$D:$D,'BAU Sector &amp; Region Breakout'!$C225,'EPS Emissions'!$C:$C,'BAU Sector &amp; Region Breakout'!$B225))</f>
        <v>114.972924314</v>
      </c>
      <c r="F225" s="2">
        <f>IF($A225="GCAM",SUMIFS('GCAM By Region By Sector'!F:F,'GCAM By Region By Sector'!$C:$C,$C225,'GCAM By Region By Sector'!$B:$B,$B225)*10^3,SUMIFS('EPS Emissions'!G:G,'EPS Emissions'!$D:$D,'BAU Sector &amp; Region Breakout'!$C225,'EPS Emissions'!$C:$C,'BAU Sector &amp; Region Breakout'!$B225))</f>
        <v>115.592676458</v>
      </c>
      <c r="G225" s="2">
        <f>IF($A225="GCAM",SUMIFS('GCAM By Region By Sector'!G:G,'GCAM By Region By Sector'!$C:$C,$C225,'GCAM By Region By Sector'!$B:$B,$B225)*10^3,SUMIFS('EPS Emissions'!H:H,'EPS Emissions'!$D:$D,'BAU Sector &amp; Region Breakout'!$C225,'EPS Emissions'!$C:$C,'BAU Sector &amp; Region Breakout'!$B225))</f>
        <v>116.212428602</v>
      </c>
      <c r="H225" s="2">
        <f>IF($A225="GCAM",SUMIFS('GCAM By Region By Sector'!H:H,'GCAM By Region By Sector'!$C:$C,$C225,'GCAM By Region By Sector'!$B:$B,$B225)*10^3,SUMIFS('EPS Emissions'!I:I,'EPS Emissions'!$D:$D,'BAU Sector &amp; Region Breakout'!$C225,'EPS Emissions'!$C:$C,'BAU Sector &amp; Region Breakout'!$B225))</f>
        <v>116.83218074600001</v>
      </c>
      <c r="I225" s="2">
        <f>IF($A225="GCAM",SUMIFS('GCAM By Region By Sector'!I:I,'GCAM By Region By Sector'!$C:$C,$C225,'GCAM By Region By Sector'!$B:$B,$B225)*10^3,SUMIFS('EPS Emissions'!J:J,'EPS Emissions'!$D:$D,'BAU Sector &amp; Region Breakout'!$C225,'EPS Emissions'!$C:$C,'BAU Sector &amp; Region Breakout'!$B225))</f>
        <v>117.45193288999999</v>
      </c>
      <c r="J225" s="2">
        <f>IF($A225="GCAM",SUMIFS('GCAM By Region By Sector'!J:J,'GCAM By Region By Sector'!$C:$C,$C225,'GCAM By Region By Sector'!$B:$B,$B225)*10^3,SUMIFS('EPS Emissions'!K:K,'EPS Emissions'!$D:$D,'BAU Sector &amp; Region Breakout'!$C225,'EPS Emissions'!$C:$C,'BAU Sector &amp; Region Breakout'!$B225))</f>
        <v>118.19462051800001</v>
      </c>
      <c r="K225" s="2">
        <f>IF($A225="GCAM",SUMIFS('GCAM By Region By Sector'!K:K,'GCAM By Region By Sector'!$C:$C,$C225,'GCAM By Region By Sector'!$B:$B,$B225)*10^3,SUMIFS('EPS Emissions'!L:L,'EPS Emissions'!$D:$D,'BAU Sector &amp; Region Breakout'!$C225,'EPS Emissions'!$C:$C,'BAU Sector &amp; Region Breakout'!$B225))</f>
        <v>118.93730814599999</v>
      </c>
      <c r="L225" s="2">
        <f>IF($A225="GCAM",SUMIFS('GCAM By Region By Sector'!L:L,'GCAM By Region By Sector'!$C:$C,$C225,'GCAM By Region By Sector'!$B:$B,$B225)*10^3,SUMIFS('EPS Emissions'!M:M,'EPS Emissions'!$D:$D,'BAU Sector &amp; Region Breakout'!$C225,'EPS Emissions'!$C:$C,'BAU Sector &amp; Region Breakout'!$B225))</f>
        <v>119.67999577400001</v>
      </c>
      <c r="M225" s="2">
        <f>IF($A225="GCAM",SUMIFS('GCAM By Region By Sector'!M:M,'GCAM By Region By Sector'!$C:$C,$C225,'GCAM By Region By Sector'!$B:$B,$B225)*10^3,SUMIFS('EPS Emissions'!N:N,'EPS Emissions'!$D:$D,'BAU Sector &amp; Region Breakout'!$C225,'EPS Emissions'!$C:$C,'BAU Sector &amp; Region Breakout'!$B225))</f>
        <v>120.42268340199999</v>
      </c>
      <c r="N225" s="2">
        <f>IF($A225="GCAM",SUMIFS('GCAM By Region By Sector'!N:N,'GCAM By Region By Sector'!$C:$C,$C225,'GCAM By Region By Sector'!$B:$B,$B225)*10^3,SUMIFS('EPS Emissions'!O:O,'EPS Emissions'!$D:$D,'BAU Sector &amp; Region Breakout'!$C225,'EPS Emissions'!$C:$C,'BAU Sector &amp; Region Breakout'!$B225))</f>
        <v>121.16537103</v>
      </c>
      <c r="O225" s="2">
        <f>IF($A225="GCAM",SUMIFS('GCAM By Region By Sector'!O:O,'GCAM By Region By Sector'!$C:$C,$C225,'GCAM By Region By Sector'!$B:$B,$B225)*10^3,SUMIFS('EPS Emissions'!P:P,'EPS Emissions'!$D:$D,'BAU Sector &amp; Region Breakout'!$C225,'EPS Emissions'!$C:$C,'BAU Sector &amp; Region Breakout'!$B225))</f>
        <v>122.30055049319999</v>
      </c>
      <c r="P225" s="2">
        <f>IF($A225="GCAM",SUMIFS('GCAM By Region By Sector'!P:P,'GCAM By Region By Sector'!$C:$C,$C225,'GCAM By Region By Sector'!$B:$B,$B225)*10^3,SUMIFS('EPS Emissions'!Q:Q,'EPS Emissions'!$D:$D,'BAU Sector &amp; Region Breakout'!$C225,'EPS Emissions'!$C:$C,'BAU Sector &amp; Region Breakout'!$B225))</f>
        <v>123.4357299564</v>
      </c>
      <c r="Q225" s="2">
        <f>IF($A225="GCAM",SUMIFS('GCAM By Region By Sector'!Q:Q,'GCAM By Region By Sector'!$C:$C,$C225,'GCAM By Region By Sector'!$B:$B,$B225)*10^3,SUMIFS('EPS Emissions'!R:R,'EPS Emissions'!$D:$D,'BAU Sector &amp; Region Breakout'!$C225,'EPS Emissions'!$C:$C,'BAU Sector &amp; Region Breakout'!$B225))</f>
        <v>124.57090941959999</v>
      </c>
      <c r="R225" s="2">
        <f>IF($A225="GCAM",SUMIFS('GCAM By Region By Sector'!R:R,'GCAM By Region By Sector'!$C:$C,$C225,'GCAM By Region By Sector'!$B:$B,$B225)*10^3,SUMIFS('EPS Emissions'!S:S,'EPS Emissions'!$D:$D,'BAU Sector &amp; Region Breakout'!$C225,'EPS Emissions'!$C:$C,'BAU Sector &amp; Region Breakout'!$B225))</f>
        <v>125.70608888279999</v>
      </c>
      <c r="S225" s="2">
        <f>IF($A225="GCAM",SUMIFS('GCAM By Region By Sector'!S:S,'GCAM By Region By Sector'!$C:$C,$C225,'GCAM By Region By Sector'!$B:$B,$B225)*10^3,SUMIFS('EPS Emissions'!T:T,'EPS Emissions'!$D:$D,'BAU Sector &amp; Region Breakout'!$C225,'EPS Emissions'!$C:$C,'BAU Sector &amp; Region Breakout'!$B225))</f>
        <v>126.84126834599999</v>
      </c>
      <c r="T225" s="2">
        <f>IF($A225="GCAM",SUMIFS('GCAM By Region By Sector'!T:T,'GCAM By Region By Sector'!$C:$C,$C225,'GCAM By Region By Sector'!$B:$B,$B225)*10^3,SUMIFS('EPS Emissions'!U:U,'EPS Emissions'!$D:$D,'BAU Sector &amp; Region Breakout'!$C225,'EPS Emissions'!$C:$C,'BAU Sector &amp; Region Breakout'!$B225))</f>
        <v>128.2874335896</v>
      </c>
      <c r="U225" s="2">
        <f>IF($A225="GCAM",SUMIFS('GCAM By Region By Sector'!U:U,'GCAM By Region By Sector'!$C:$C,$C225,'GCAM By Region By Sector'!$B:$B,$B225)*10^3,SUMIFS('EPS Emissions'!V:V,'EPS Emissions'!$D:$D,'BAU Sector &amp; Region Breakout'!$C225,'EPS Emissions'!$C:$C,'BAU Sector &amp; Region Breakout'!$B225))</f>
        <v>129.73359883319998</v>
      </c>
      <c r="V225" s="2">
        <f>IF($A225="GCAM",SUMIFS('GCAM By Region By Sector'!V:V,'GCAM By Region By Sector'!$C:$C,$C225,'GCAM By Region By Sector'!$B:$B,$B225)*10^3,SUMIFS('EPS Emissions'!W:W,'EPS Emissions'!$D:$D,'BAU Sector &amp; Region Breakout'!$C225,'EPS Emissions'!$C:$C,'BAU Sector &amp; Region Breakout'!$B225))</f>
        <v>131.17976407680001</v>
      </c>
      <c r="W225" s="2">
        <f>IF($A225="GCAM",SUMIFS('GCAM By Region By Sector'!W:W,'GCAM By Region By Sector'!$C:$C,$C225,'GCAM By Region By Sector'!$B:$B,$B225)*10^3,SUMIFS('EPS Emissions'!X:X,'EPS Emissions'!$D:$D,'BAU Sector &amp; Region Breakout'!$C225,'EPS Emissions'!$C:$C,'BAU Sector &amp; Region Breakout'!$B225))</f>
        <v>132.62592932040002</v>
      </c>
      <c r="X225" s="2">
        <f>IF($A225="GCAM",SUMIFS('GCAM By Region By Sector'!X:X,'GCAM By Region By Sector'!$C:$C,$C225,'GCAM By Region By Sector'!$B:$B,$B225)*10^3,SUMIFS('EPS Emissions'!Y:Y,'EPS Emissions'!$D:$D,'BAU Sector &amp; Region Breakout'!$C225,'EPS Emissions'!$C:$C,'BAU Sector &amp; Region Breakout'!$B225))</f>
        <v>134.07209456400003</v>
      </c>
      <c r="Y225" s="2">
        <f>IF($A225="GCAM",SUMIFS('GCAM By Region By Sector'!Y:Y,'GCAM By Region By Sector'!$C:$C,$C225,'GCAM By Region By Sector'!$B:$B,$B225)*10^3,SUMIFS('EPS Emissions'!Z:Z,'EPS Emissions'!$D:$D,'BAU Sector &amp; Region Breakout'!$C225,'EPS Emissions'!$C:$C,'BAU Sector &amp; Region Breakout'!$B225))</f>
        <v>135.65144523360001</v>
      </c>
      <c r="Z225" s="2">
        <f>IF($A225="GCAM",SUMIFS('GCAM By Region By Sector'!Z:Z,'GCAM By Region By Sector'!$C:$C,$C225,'GCAM By Region By Sector'!$B:$B,$B225)*10^3,SUMIFS('EPS Emissions'!AA:AA,'EPS Emissions'!$D:$D,'BAU Sector &amp; Region Breakout'!$C225,'EPS Emissions'!$C:$C,'BAU Sector &amp; Region Breakout'!$B225))</f>
        <v>137.2307959032</v>
      </c>
      <c r="AA225" s="2">
        <f>IF($A225="GCAM",SUMIFS('GCAM By Region By Sector'!AA:AA,'GCAM By Region By Sector'!$C:$C,$C225,'GCAM By Region By Sector'!$B:$B,$B225)*10^3,SUMIFS('EPS Emissions'!AB:AB,'EPS Emissions'!$D:$D,'BAU Sector &amp; Region Breakout'!$C225,'EPS Emissions'!$C:$C,'BAU Sector &amp; Region Breakout'!$B225))</f>
        <v>138.81014657279999</v>
      </c>
      <c r="AB225" s="2">
        <f>IF($A225="GCAM",SUMIFS('GCAM By Region By Sector'!AB:AB,'GCAM By Region By Sector'!$C:$C,$C225,'GCAM By Region By Sector'!$B:$B,$B225)*10^3,SUMIFS('EPS Emissions'!AC:AC,'EPS Emissions'!$D:$D,'BAU Sector &amp; Region Breakout'!$C225,'EPS Emissions'!$C:$C,'BAU Sector &amp; Region Breakout'!$B225))</f>
        <v>140.38949724239998</v>
      </c>
      <c r="AC225" s="2">
        <f>IF($A225="GCAM",SUMIFS('GCAM By Region By Sector'!AC:AC,'GCAM By Region By Sector'!$C:$C,$C225,'GCAM By Region By Sector'!$B:$B,$B225)*10^3,SUMIFS('EPS Emissions'!AD:AD,'EPS Emissions'!$D:$D,'BAU Sector &amp; Region Breakout'!$C225,'EPS Emissions'!$C:$C,'BAU Sector &amp; Region Breakout'!$B225))</f>
        <v>141.96884791199997</v>
      </c>
      <c r="AD225" s="2">
        <f>IF($A225="GCAM",SUMIFS('GCAM By Region By Sector'!AD:AD,'GCAM By Region By Sector'!$C:$C,$C225,'GCAM By Region By Sector'!$B:$B,$B225)*10^3,SUMIFS('EPS Emissions'!AE:AE,'EPS Emissions'!$D:$D,'BAU Sector &amp; Region Breakout'!$C225,'EPS Emissions'!$C:$C,'BAU Sector &amp; Region Breakout'!$B225))</f>
        <v>143.45423713919999</v>
      </c>
      <c r="AE225" s="2">
        <f>IF($A225="GCAM",SUMIFS('GCAM By Region By Sector'!AE:AE,'GCAM By Region By Sector'!$C:$C,$C225,'GCAM By Region By Sector'!$B:$B,$B225)*10^3,SUMIFS('EPS Emissions'!AF:AF,'EPS Emissions'!$D:$D,'BAU Sector &amp; Region Breakout'!$C225,'EPS Emissions'!$C:$C,'BAU Sector &amp; Region Breakout'!$B225))</f>
        <v>144.93962636640001</v>
      </c>
      <c r="AF225" s="2">
        <f>IF($A225="GCAM",SUMIFS('GCAM By Region By Sector'!AF:AF,'GCAM By Region By Sector'!$C:$C,$C225,'GCAM By Region By Sector'!$B:$B,$B225)*10^3,SUMIFS('EPS Emissions'!AG:AG,'EPS Emissions'!$D:$D,'BAU Sector &amp; Region Breakout'!$C225,'EPS Emissions'!$C:$C,'BAU Sector &amp; Region Breakout'!$B225))</f>
        <v>146.42501559359999</v>
      </c>
      <c r="AG225" s="2">
        <f>IF($A225="GCAM",SUMIFS('GCAM By Region By Sector'!AG:AG,'GCAM By Region By Sector'!$C:$C,$C225,'GCAM By Region By Sector'!$B:$B,$B225)*10^3,SUMIFS('EPS Emissions'!AH:AH,'EPS Emissions'!$D:$D,'BAU Sector &amp; Region Breakout'!$C225,'EPS Emissions'!$C:$C,'BAU Sector &amp; Region Breakout'!$B225))</f>
        <v>147.91040482080001</v>
      </c>
      <c r="AH225" s="2">
        <f>IF($A225="GCAM",SUMIFS('GCAM By Region By Sector'!AH:AH,'GCAM By Region By Sector'!$C:$C,$C225,'GCAM By Region By Sector'!$B:$B,$B225)*10^3,SUMIFS('EPS Emissions'!AI:AI,'EPS Emissions'!$D:$D,'BAU Sector &amp; Region Breakout'!$C225,'EPS Emissions'!$C:$C,'BAU Sector &amp; Region Breakout'!$B225))</f>
        <v>149.39579404800003</v>
      </c>
    </row>
    <row r="226" spans="1:34" x14ac:dyDescent="0.35">
      <c r="A226" t="str">
        <f>VLOOKUP(B226,'BAU Global Total'!A$3:C$34,3,FALSE)</f>
        <v>GCAM</v>
      </c>
      <c r="B226" t="s">
        <v>38</v>
      </c>
      <c r="C226" t="s">
        <v>69</v>
      </c>
      <c r="D226" s="2">
        <f>IF($A226="GCAM",SUMIFS('GCAM By Region By Sector'!D:D,'GCAM By Region By Sector'!$C:$C,$C226,'GCAM By Region By Sector'!$B:$B,$B226)*10^3,SUMIFS('EPS Emissions'!E:E,'EPS Emissions'!$D:$D,'BAU Sector &amp; Region Breakout'!$C226,'EPS Emissions'!$C:$C,'BAU Sector &amp; Region Breakout'!$B226))</f>
        <v>0</v>
      </c>
      <c r="E226" s="2">
        <f>IF($A226="GCAM",SUMIFS('GCAM By Region By Sector'!E:E,'GCAM By Region By Sector'!$C:$C,$C226,'GCAM By Region By Sector'!$B:$B,$B226)*10^3,SUMIFS('EPS Emissions'!F:F,'EPS Emissions'!$D:$D,'BAU Sector &amp; Region Breakout'!$C226,'EPS Emissions'!$C:$C,'BAU Sector &amp; Region Breakout'!$B226))</f>
        <v>0</v>
      </c>
      <c r="F226" s="2">
        <f>IF($A226="GCAM",SUMIFS('GCAM By Region By Sector'!F:F,'GCAM By Region By Sector'!$C:$C,$C226,'GCAM By Region By Sector'!$B:$B,$B226)*10^3,SUMIFS('EPS Emissions'!G:G,'EPS Emissions'!$D:$D,'BAU Sector &amp; Region Breakout'!$C226,'EPS Emissions'!$C:$C,'BAU Sector &amp; Region Breakout'!$B226))</f>
        <v>0</v>
      </c>
      <c r="G226" s="2">
        <f>IF($A226="GCAM",SUMIFS('GCAM By Region By Sector'!G:G,'GCAM By Region By Sector'!$C:$C,$C226,'GCAM By Region By Sector'!$B:$B,$B226)*10^3,SUMIFS('EPS Emissions'!H:H,'EPS Emissions'!$D:$D,'BAU Sector &amp; Region Breakout'!$C226,'EPS Emissions'!$C:$C,'BAU Sector &amp; Region Breakout'!$B226))</f>
        <v>0</v>
      </c>
      <c r="H226" s="2">
        <f>IF($A226="GCAM",SUMIFS('GCAM By Region By Sector'!H:H,'GCAM By Region By Sector'!$C:$C,$C226,'GCAM By Region By Sector'!$B:$B,$B226)*10^3,SUMIFS('EPS Emissions'!I:I,'EPS Emissions'!$D:$D,'BAU Sector &amp; Region Breakout'!$C226,'EPS Emissions'!$C:$C,'BAU Sector &amp; Region Breakout'!$B226))</f>
        <v>0</v>
      </c>
      <c r="I226" s="2">
        <f>IF($A226="GCAM",SUMIFS('GCAM By Region By Sector'!I:I,'GCAM By Region By Sector'!$C:$C,$C226,'GCAM By Region By Sector'!$B:$B,$B226)*10^3,SUMIFS('EPS Emissions'!J:J,'EPS Emissions'!$D:$D,'BAU Sector &amp; Region Breakout'!$C226,'EPS Emissions'!$C:$C,'BAU Sector &amp; Region Breakout'!$B226))</f>
        <v>0</v>
      </c>
      <c r="J226" s="2">
        <f>IF($A226="GCAM",SUMIFS('GCAM By Region By Sector'!J:J,'GCAM By Region By Sector'!$C:$C,$C226,'GCAM By Region By Sector'!$B:$B,$B226)*10^3,SUMIFS('EPS Emissions'!K:K,'EPS Emissions'!$D:$D,'BAU Sector &amp; Region Breakout'!$C226,'EPS Emissions'!$C:$C,'BAU Sector &amp; Region Breakout'!$B226))</f>
        <v>0</v>
      </c>
      <c r="K226" s="2">
        <f>IF($A226="GCAM",SUMIFS('GCAM By Region By Sector'!K:K,'GCAM By Region By Sector'!$C:$C,$C226,'GCAM By Region By Sector'!$B:$B,$B226)*10^3,SUMIFS('EPS Emissions'!L:L,'EPS Emissions'!$D:$D,'BAU Sector &amp; Region Breakout'!$C226,'EPS Emissions'!$C:$C,'BAU Sector &amp; Region Breakout'!$B226))</f>
        <v>0</v>
      </c>
      <c r="L226" s="2">
        <f>IF($A226="GCAM",SUMIFS('GCAM By Region By Sector'!L:L,'GCAM By Region By Sector'!$C:$C,$C226,'GCAM By Region By Sector'!$B:$B,$B226)*10^3,SUMIFS('EPS Emissions'!M:M,'EPS Emissions'!$D:$D,'BAU Sector &amp; Region Breakout'!$C226,'EPS Emissions'!$C:$C,'BAU Sector &amp; Region Breakout'!$B226))</f>
        <v>0</v>
      </c>
      <c r="M226" s="2">
        <f>IF($A226="GCAM",SUMIFS('GCAM By Region By Sector'!M:M,'GCAM By Region By Sector'!$C:$C,$C226,'GCAM By Region By Sector'!$B:$B,$B226)*10^3,SUMIFS('EPS Emissions'!N:N,'EPS Emissions'!$D:$D,'BAU Sector &amp; Region Breakout'!$C226,'EPS Emissions'!$C:$C,'BAU Sector &amp; Region Breakout'!$B226))</f>
        <v>0</v>
      </c>
      <c r="N226" s="2">
        <f>IF($A226="GCAM",SUMIFS('GCAM By Region By Sector'!N:N,'GCAM By Region By Sector'!$C:$C,$C226,'GCAM By Region By Sector'!$B:$B,$B226)*10^3,SUMIFS('EPS Emissions'!O:O,'EPS Emissions'!$D:$D,'BAU Sector &amp; Region Breakout'!$C226,'EPS Emissions'!$C:$C,'BAU Sector &amp; Region Breakout'!$B226))</f>
        <v>0</v>
      </c>
      <c r="O226" s="2">
        <f>IF($A226="GCAM",SUMIFS('GCAM By Region By Sector'!O:O,'GCAM By Region By Sector'!$C:$C,$C226,'GCAM By Region By Sector'!$B:$B,$B226)*10^3,SUMIFS('EPS Emissions'!P:P,'EPS Emissions'!$D:$D,'BAU Sector &amp; Region Breakout'!$C226,'EPS Emissions'!$C:$C,'BAU Sector &amp; Region Breakout'!$B226))</f>
        <v>0</v>
      </c>
      <c r="P226" s="2">
        <f>IF($A226="GCAM",SUMIFS('GCAM By Region By Sector'!P:P,'GCAM By Region By Sector'!$C:$C,$C226,'GCAM By Region By Sector'!$B:$B,$B226)*10^3,SUMIFS('EPS Emissions'!Q:Q,'EPS Emissions'!$D:$D,'BAU Sector &amp; Region Breakout'!$C226,'EPS Emissions'!$C:$C,'BAU Sector &amp; Region Breakout'!$B226))</f>
        <v>0</v>
      </c>
      <c r="Q226" s="2">
        <f>IF($A226="GCAM",SUMIFS('GCAM By Region By Sector'!Q:Q,'GCAM By Region By Sector'!$C:$C,$C226,'GCAM By Region By Sector'!$B:$B,$B226)*10^3,SUMIFS('EPS Emissions'!R:R,'EPS Emissions'!$D:$D,'BAU Sector &amp; Region Breakout'!$C226,'EPS Emissions'!$C:$C,'BAU Sector &amp; Region Breakout'!$B226))</f>
        <v>0</v>
      </c>
      <c r="R226" s="2">
        <f>IF($A226="GCAM",SUMIFS('GCAM By Region By Sector'!R:R,'GCAM By Region By Sector'!$C:$C,$C226,'GCAM By Region By Sector'!$B:$B,$B226)*10^3,SUMIFS('EPS Emissions'!S:S,'EPS Emissions'!$D:$D,'BAU Sector &amp; Region Breakout'!$C226,'EPS Emissions'!$C:$C,'BAU Sector &amp; Region Breakout'!$B226))</f>
        <v>0</v>
      </c>
      <c r="S226" s="2">
        <f>IF($A226="GCAM",SUMIFS('GCAM By Region By Sector'!S:S,'GCAM By Region By Sector'!$C:$C,$C226,'GCAM By Region By Sector'!$B:$B,$B226)*10^3,SUMIFS('EPS Emissions'!T:T,'EPS Emissions'!$D:$D,'BAU Sector &amp; Region Breakout'!$C226,'EPS Emissions'!$C:$C,'BAU Sector &amp; Region Breakout'!$B226))</f>
        <v>0</v>
      </c>
      <c r="T226" s="2">
        <f>IF($A226="GCAM",SUMIFS('GCAM By Region By Sector'!T:T,'GCAM By Region By Sector'!$C:$C,$C226,'GCAM By Region By Sector'!$B:$B,$B226)*10^3,SUMIFS('EPS Emissions'!U:U,'EPS Emissions'!$D:$D,'BAU Sector &amp; Region Breakout'!$C226,'EPS Emissions'!$C:$C,'BAU Sector &amp; Region Breakout'!$B226))</f>
        <v>0</v>
      </c>
      <c r="U226" s="2">
        <f>IF($A226="GCAM",SUMIFS('GCAM By Region By Sector'!U:U,'GCAM By Region By Sector'!$C:$C,$C226,'GCAM By Region By Sector'!$B:$B,$B226)*10^3,SUMIFS('EPS Emissions'!V:V,'EPS Emissions'!$D:$D,'BAU Sector &amp; Region Breakout'!$C226,'EPS Emissions'!$C:$C,'BAU Sector &amp; Region Breakout'!$B226))</f>
        <v>0</v>
      </c>
      <c r="V226" s="2">
        <f>IF($A226="GCAM",SUMIFS('GCAM By Region By Sector'!V:V,'GCAM By Region By Sector'!$C:$C,$C226,'GCAM By Region By Sector'!$B:$B,$B226)*10^3,SUMIFS('EPS Emissions'!W:W,'EPS Emissions'!$D:$D,'BAU Sector &amp; Region Breakout'!$C226,'EPS Emissions'!$C:$C,'BAU Sector &amp; Region Breakout'!$B226))</f>
        <v>0</v>
      </c>
      <c r="W226" s="2">
        <f>IF($A226="GCAM",SUMIFS('GCAM By Region By Sector'!W:W,'GCAM By Region By Sector'!$C:$C,$C226,'GCAM By Region By Sector'!$B:$B,$B226)*10^3,SUMIFS('EPS Emissions'!X:X,'EPS Emissions'!$D:$D,'BAU Sector &amp; Region Breakout'!$C226,'EPS Emissions'!$C:$C,'BAU Sector &amp; Region Breakout'!$B226))</f>
        <v>0</v>
      </c>
      <c r="X226" s="2">
        <f>IF($A226="GCAM",SUMIFS('GCAM By Region By Sector'!X:X,'GCAM By Region By Sector'!$C:$C,$C226,'GCAM By Region By Sector'!$B:$B,$B226)*10^3,SUMIFS('EPS Emissions'!Y:Y,'EPS Emissions'!$D:$D,'BAU Sector &amp; Region Breakout'!$C226,'EPS Emissions'!$C:$C,'BAU Sector &amp; Region Breakout'!$B226))</f>
        <v>0</v>
      </c>
      <c r="Y226" s="2">
        <f>IF($A226="GCAM",SUMIFS('GCAM By Region By Sector'!Y:Y,'GCAM By Region By Sector'!$C:$C,$C226,'GCAM By Region By Sector'!$B:$B,$B226)*10^3,SUMIFS('EPS Emissions'!Z:Z,'EPS Emissions'!$D:$D,'BAU Sector &amp; Region Breakout'!$C226,'EPS Emissions'!$C:$C,'BAU Sector &amp; Region Breakout'!$B226))</f>
        <v>0</v>
      </c>
      <c r="Z226" s="2">
        <f>IF($A226="GCAM",SUMIFS('GCAM By Region By Sector'!Z:Z,'GCAM By Region By Sector'!$C:$C,$C226,'GCAM By Region By Sector'!$B:$B,$B226)*10^3,SUMIFS('EPS Emissions'!AA:AA,'EPS Emissions'!$D:$D,'BAU Sector &amp; Region Breakout'!$C226,'EPS Emissions'!$C:$C,'BAU Sector &amp; Region Breakout'!$B226))</f>
        <v>0</v>
      </c>
      <c r="AA226" s="2">
        <f>IF($A226="GCAM",SUMIFS('GCAM By Region By Sector'!AA:AA,'GCAM By Region By Sector'!$C:$C,$C226,'GCAM By Region By Sector'!$B:$B,$B226)*10^3,SUMIFS('EPS Emissions'!AB:AB,'EPS Emissions'!$D:$D,'BAU Sector &amp; Region Breakout'!$C226,'EPS Emissions'!$C:$C,'BAU Sector &amp; Region Breakout'!$B226))</f>
        <v>0</v>
      </c>
      <c r="AB226" s="2">
        <f>IF($A226="GCAM",SUMIFS('GCAM By Region By Sector'!AB:AB,'GCAM By Region By Sector'!$C:$C,$C226,'GCAM By Region By Sector'!$B:$B,$B226)*10^3,SUMIFS('EPS Emissions'!AC:AC,'EPS Emissions'!$D:$D,'BAU Sector &amp; Region Breakout'!$C226,'EPS Emissions'!$C:$C,'BAU Sector &amp; Region Breakout'!$B226))</f>
        <v>0</v>
      </c>
      <c r="AC226" s="2">
        <f>IF($A226="GCAM",SUMIFS('GCAM By Region By Sector'!AC:AC,'GCAM By Region By Sector'!$C:$C,$C226,'GCAM By Region By Sector'!$B:$B,$B226)*10^3,SUMIFS('EPS Emissions'!AD:AD,'EPS Emissions'!$D:$D,'BAU Sector &amp; Region Breakout'!$C226,'EPS Emissions'!$C:$C,'BAU Sector &amp; Region Breakout'!$B226))</f>
        <v>0</v>
      </c>
      <c r="AD226" s="2">
        <f>IF($A226="GCAM",SUMIFS('GCAM By Region By Sector'!AD:AD,'GCAM By Region By Sector'!$C:$C,$C226,'GCAM By Region By Sector'!$B:$B,$B226)*10^3,SUMIFS('EPS Emissions'!AE:AE,'EPS Emissions'!$D:$D,'BAU Sector &amp; Region Breakout'!$C226,'EPS Emissions'!$C:$C,'BAU Sector &amp; Region Breakout'!$B226))</f>
        <v>0</v>
      </c>
      <c r="AE226" s="2">
        <f>IF($A226="GCAM",SUMIFS('GCAM By Region By Sector'!AE:AE,'GCAM By Region By Sector'!$C:$C,$C226,'GCAM By Region By Sector'!$B:$B,$B226)*10^3,SUMIFS('EPS Emissions'!AF:AF,'EPS Emissions'!$D:$D,'BAU Sector &amp; Region Breakout'!$C226,'EPS Emissions'!$C:$C,'BAU Sector &amp; Region Breakout'!$B226))</f>
        <v>0</v>
      </c>
      <c r="AF226" s="2">
        <f>IF($A226="GCAM",SUMIFS('GCAM By Region By Sector'!AF:AF,'GCAM By Region By Sector'!$C:$C,$C226,'GCAM By Region By Sector'!$B:$B,$B226)*10^3,SUMIFS('EPS Emissions'!AG:AG,'EPS Emissions'!$D:$D,'BAU Sector &amp; Region Breakout'!$C226,'EPS Emissions'!$C:$C,'BAU Sector &amp; Region Breakout'!$B226))</f>
        <v>0</v>
      </c>
      <c r="AG226" s="2">
        <f>IF($A226="GCAM",SUMIFS('GCAM By Region By Sector'!AG:AG,'GCAM By Region By Sector'!$C:$C,$C226,'GCAM By Region By Sector'!$B:$B,$B226)*10^3,SUMIFS('EPS Emissions'!AH:AH,'EPS Emissions'!$D:$D,'BAU Sector &amp; Region Breakout'!$C226,'EPS Emissions'!$C:$C,'BAU Sector &amp; Region Breakout'!$B226))</f>
        <v>0</v>
      </c>
      <c r="AH226" s="2">
        <f>IF($A226="GCAM",SUMIFS('GCAM By Region By Sector'!AH:AH,'GCAM By Region By Sector'!$C:$C,$C226,'GCAM By Region By Sector'!$B:$B,$B226)*10^3,SUMIFS('EPS Emissions'!AI:AI,'EPS Emissions'!$D:$D,'BAU Sector &amp; Region Breakout'!$C226,'EPS Emissions'!$C:$C,'BAU Sector &amp; Region Breakout'!$B226))</f>
        <v>0</v>
      </c>
    </row>
    <row r="227" spans="1:34" x14ac:dyDescent="0.35">
      <c r="A227" t="str">
        <f>VLOOKUP(B227,'BAU Global Total'!A$3:C$34,3,FALSE)</f>
        <v>GCAM</v>
      </c>
      <c r="B227" t="s">
        <v>39</v>
      </c>
      <c r="C227" t="s">
        <v>60</v>
      </c>
      <c r="D227" s="2">
        <f>IF($A227="GCAM",SUMIFS('GCAM By Region By Sector'!D:D,'GCAM By Region By Sector'!$C:$C,$C227,'GCAM By Region By Sector'!$B:$B,$B227)*10^3,SUMIFS('EPS Emissions'!E:E,'EPS Emissions'!$D:$D,'BAU Sector &amp; Region Breakout'!$C227,'EPS Emissions'!$C:$C,'BAU Sector &amp; Region Breakout'!$B227))</f>
        <v>193.6339065767375</v>
      </c>
      <c r="E227" s="2">
        <f>IF($A227="GCAM",SUMIFS('GCAM By Region By Sector'!E:E,'GCAM By Region By Sector'!$C:$C,$C227,'GCAM By Region By Sector'!$B:$B,$B227)*10^3,SUMIFS('EPS Emissions'!F:F,'EPS Emissions'!$D:$D,'BAU Sector &amp; Region Breakout'!$C227,'EPS Emissions'!$C:$C,'BAU Sector &amp; Region Breakout'!$B227))</f>
        <v>197.45185350959909</v>
      </c>
      <c r="F227" s="2">
        <f>IF($A227="GCAM",SUMIFS('GCAM By Region By Sector'!F:F,'GCAM By Region By Sector'!$C:$C,$C227,'GCAM By Region By Sector'!$B:$B,$B227)*10^3,SUMIFS('EPS Emissions'!G:G,'EPS Emissions'!$D:$D,'BAU Sector &amp; Region Breakout'!$C227,'EPS Emissions'!$C:$C,'BAU Sector &amp; Region Breakout'!$B227))</f>
        <v>201.26980044246068</v>
      </c>
      <c r="G227" s="2">
        <f>IF($A227="GCAM",SUMIFS('GCAM By Region By Sector'!G:G,'GCAM By Region By Sector'!$C:$C,$C227,'GCAM By Region By Sector'!$B:$B,$B227)*10^3,SUMIFS('EPS Emissions'!H:H,'EPS Emissions'!$D:$D,'BAU Sector &amp; Region Breakout'!$C227,'EPS Emissions'!$C:$C,'BAU Sector &amp; Region Breakout'!$B227))</f>
        <v>205.08774737532229</v>
      </c>
      <c r="H227" s="2">
        <f>IF($A227="GCAM",SUMIFS('GCAM By Region By Sector'!H:H,'GCAM By Region By Sector'!$C:$C,$C227,'GCAM By Region By Sector'!$B:$B,$B227)*10^3,SUMIFS('EPS Emissions'!I:I,'EPS Emissions'!$D:$D,'BAU Sector &amp; Region Breakout'!$C227,'EPS Emissions'!$C:$C,'BAU Sector &amp; Region Breakout'!$B227))</f>
        <v>208.90569430818388</v>
      </c>
      <c r="I227" s="2">
        <f>IF($A227="GCAM",SUMIFS('GCAM By Region By Sector'!I:I,'GCAM By Region By Sector'!$C:$C,$C227,'GCAM By Region By Sector'!$B:$B,$B227)*10^3,SUMIFS('EPS Emissions'!J:J,'EPS Emissions'!$D:$D,'BAU Sector &amp; Region Breakout'!$C227,'EPS Emissions'!$C:$C,'BAU Sector &amp; Region Breakout'!$B227))</f>
        <v>212.72364124104544</v>
      </c>
      <c r="J227" s="2">
        <f>IF($A227="GCAM",SUMIFS('GCAM By Region By Sector'!J:J,'GCAM By Region By Sector'!$C:$C,$C227,'GCAM By Region By Sector'!$B:$B,$B227)*10^3,SUMIFS('EPS Emissions'!K:K,'EPS Emissions'!$D:$D,'BAU Sector &amp; Region Breakout'!$C227,'EPS Emissions'!$C:$C,'BAU Sector &amp; Region Breakout'!$B227))</f>
        <v>219.40387226160118</v>
      </c>
      <c r="K227" s="2">
        <f>IF($A227="GCAM",SUMIFS('GCAM By Region By Sector'!K:K,'GCAM By Region By Sector'!$C:$C,$C227,'GCAM By Region By Sector'!$B:$B,$B227)*10^3,SUMIFS('EPS Emissions'!L:L,'EPS Emissions'!$D:$D,'BAU Sector &amp; Region Breakout'!$C227,'EPS Emissions'!$C:$C,'BAU Sector &amp; Region Breakout'!$B227))</f>
        <v>226.08410328215689</v>
      </c>
      <c r="L227" s="2">
        <f>IF($A227="GCAM",SUMIFS('GCAM By Region By Sector'!L:L,'GCAM By Region By Sector'!$C:$C,$C227,'GCAM By Region By Sector'!$B:$B,$B227)*10^3,SUMIFS('EPS Emissions'!M:M,'EPS Emissions'!$D:$D,'BAU Sector &amp; Region Breakout'!$C227,'EPS Emissions'!$C:$C,'BAU Sector &amp; Region Breakout'!$B227))</f>
        <v>232.76433430271263</v>
      </c>
      <c r="M227" s="2">
        <f>IF($A227="GCAM",SUMIFS('GCAM By Region By Sector'!M:M,'GCAM By Region By Sector'!$C:$C,$C227,'GCAM By Region By Sector'!$B:$B,$B227)*10^3,SUMIFS('EPS Emissions'!N:N,'EPS Emissions'!$D:$D,'BAU Sector &amp; Region Breakout'!$C227,'EPS Emissions'!$C:$C,'BAU Sector &amp; Region Breakout'!$B227))</f>
        <v>239.44456532326834</v>
      </c>
      <c r="N227" s="2">
        <f>IF($A227="GCAM",SUMIFS('GCAM By Region By Sector'!N:N,'GCAM By Region By Sector'!$C:$C,$C227,'GCAM By Region By Sector'!$B:$B,$B227)*10^3,SUMIFS('EPS Emissions'!O:O,'EPS Emissions'!$D:$D,'BAU Sector &amp; Region Breakout'!$C227,'EPS Emissions'!$C:$C,'BAU Sector &amp; Region Breakout'!$B227))</f>
        <v>246.12479634382407</v>
      </c>
      <c r="O227" s="2">
        <f>IF($A227="GCAM",SUMIFS('GCAM By Region By Sector'!O:O,'GCAM By Region By Sector'!$C:$C,$C227,'GCAM By Region By Sector'!$B:$B,$B227)*10^3,SUMIFS('EPS Emissions'!P:P,'EPS Emissions'!$D:$D,'BAU Sector &amp; Region Breakout'!$C227,'EPS Emissions'!$C:$C,'BAU Sector &amp; Region Breakout'!$B227))</f>
        <v>254.22944500894056</v>
      </c>
      <c r="P227" s="2">
        <f>IF($A227="GCAM",SUMIFS('GCAM By Region By Sector'!P:P,'GCAM By Region By Sector'!$C:$C,$C227,'GCAM By Region By Sector'!$B:$B,$B227)*10^3,SUMIFS('EPS Emissions'!Q:Q,'EPS Emissions'!$D:$D,'BAU Sector &amp; Region Breakout'!$C227,'EPS Emissions'!$C:$C,'BAU Sector &amp; Region Breakout'!$B227))</f>
        <v>262.3340936740571</v>
      </c>
      <c r="Q227" s="2">
        <f>IF($A227="GCAM",SUMIFS('GCAM By Region By Sector'!Q:Q,'GCAM By Region By Sector'!$C:$C,$C227,'GCAM By Region By Sector'!$B:$B,$B227)*10^3,SUMIFS('EPS Emissions'!R:R,'EPS Emissions'!$D:$D,'BAU Sector &amp; Region Breakout'!$C227,'EPS Emissions'!$C:$C,'BAU Sector &amp; Region Breakout'!$B227))</f>
        <v>270.43874233917359</v>
      </c>
      <c r="R227" s="2">
        <f>IF($A227="GCAM",SUMIFS('GCAM By Region By Sector'!R:R,'GCAM By Region By Sector'!$C:$C,$C227,'GCAM By Region By Sector'!$B:$B,$B227)*10^3,SUMIFS('EPS Emissions'!S:S,'EPS Emissions'!$D:$D,'BAU Sector &amp; Region Breakout'!$C227,'EPS Emissions'!$C:$C,'BAU Sector &amp; Region Breakout'!$B227))</f>
        <v>278.54339100429007</v>
      </c>
      <c r="S227" s="2">
        <f>IF($A227="GCAM",SUMIFS('GCAM By Region By Sector'!S:S,'GCAM By Region By Sector'!$C:$C,$C227,'GCAM By Region By Sector'!$B:$B,$B227)*10^3,SUMIFS('EPS Emissions'!T:T,'EPS Emissions'!$D:$D,'BAU Sector &amp; Region Breakout'!$C227,'EPS Emissions'!$C:$C,'BAU Sector &amp; Region Breakout'!$B227))</f>
        <v>286.64803966940661</v>
      </c>
      <c r="T227" s="2">
        <f>IF($A227="GCAM",SUMIFS('GCAM By Region By Sector'!T:T,'GCAM By Region By Sector'!$C:$C,$C227,'GCAM By Region By Sector'!$B:$B,$B227)*10^3,SUMIFS('EPS Emissions'!U:U,'EPS Emissions'!$D:$D,'BAU Sector &amp; Region Breakout'!$C227,'EPS Emissions'!$C:$C,'BAU Sector &amp; Region Breakout'!$B227))</f>
        <v>295.29558152903763</v>
      </c>
      <c r="U227" s="2">
        <f>IF($A227="GCAM",SUMIFS('GCAM By Region By Sector'!U:U,'GCAM By Region By Sector'!$C:$C,$C227,'GCAM By Region By Sector'!$B:$B,$B227)*10^3,SUMIFS('EPS Emissions'!V:V,'EPS Emissions'!$D:$D,'BAU Sector &amp; Region Breakout'!$C227,'EPS Emissions'!$C:$C,'BAU Sector &amp; Region Breakout'!$B227))</f>
        <v>303.94312338866865</v>
      </c>
      <c r="V227" s="2">
        <f>IF($A227="GCAM",SUMIFS('GCAM By Region By Sector'!V:V,'GCAM By Region By Sector'!$C:$C,$C227,'GCAM By Region By Sector'!$B:$B,$B227)*10^3,SUMIFS('EPS Emissions'!W:W,'EPS Emissions'!$D:$D,'BAU Sector &amp; Region Breakout'!$C227,'EPS Emissions'!$C:$C,'BAU Sector &amp; Region Breakout'!$B227))</f>
        <v>312.59066524829962</v>
      </c>
      <c r="W227" s="2">
        <f>IF($A227="GCAM",SUMIFS('GCAM By Region By Sector'!W:W,'GCAM By Region By Sector'!$C:$C,$C227,'GCAM By Region By Sector'!$B:$B,$B227)*10^3,SUMIFS('EPS Emissions'!X:X,'EPS Emissions'!$D:$D,'BAU Sector &amp; Region Breakout'!$C227,'EPS Emissions'!$C:$C,'BAU Sector &amp; Region Breakout'!$B227))</f>
        <v>321.23820710793063</v>
      </c>
      <c r="X227" s="2">
        <f>IF($A227="GCAM",SUMIFS('GCAM By Region By Sector'!X:X,'GCAM By Region By Sector'!$C:$C,$C227,'GCAM By Region By Sector'!$B:$B,$B227)*10^3,SUMIFS('EPS Emissions'!Y:Y,'EPS Emissions'!$D:$D,'BAU Sector &amp; Region Breakout'!$C227,'EPS Emissions'!$C:$C,'BAU Sector &amp; Region Breakout'!$B227))</f>
        <v>329.8857489675616</v>
      </c>
      <c r="Y227" s="2">
        <f>IF($A227="GCAM",SUMIFS('GCAM By Region By Sector'!Y:Y,'GCAM By Region By Sector'!$C:$C,$C227,'GCAM By Region By Sector'!$B:$B,$B227)*10^3,SUMIFS('EPS Emissions'!Z:Z,'EPS Emissions'!$D:$D,'BAU Sector &amp; Region Breakout'!$C227,'EPS Emissions'!$C:$C,'BAU Sector &amp; Region Breakout'!$B227))</f>
        <v>339.01352828852771</v>
      </c>
      <c r="Z227" s="2">
        <f>IF($A227="GCAM",SUMIFS('GCAM By Region By Sector'!Z:Z,'GCAM By Region By Sector'!$C:$C,$C227,'GCAM By Region By Sector'!$B:$B,$B227)*10^3,SUMIFS('EPS Emissions'!AA:AA,'EPS Emissions'!$D:$D,'BAU Sector &amp; Region Breakout'!$C227,'EPS Emissions'!$C:$C,'BAU Sector &amp; Region Breakout'!$B227))</f>
        <v>348.14130760949388</v>
      </c>
      <c r="AA227" s="2">
        <f>IF($A227="GCAM",SUMIFS('GCAM By Region By Sector'!AA:AA,'GCAM By Region By Sector'!$C:$C,$C227,'GCAM By Region By Sector'!$B:$B,$B227)*10^3,SUMIFS('EPS Emissions'!AB:AB,'EPS Emissions'!$D:$D,'BAU Sector &amp; Region Breakout'!$C227,'EPS Emissions'!$C:$C,'BAU Sector &amp; Region Breakout'!$B227))</f>
        <v>357.26908693045993</v>
      </c>
      <c r="AB227" s="2">
        <f>IF($A227="GCAM",SUMIFS('GCAM By Region By Sector'!AB:AB,'GCAM By Region By Sector'!$C:$C,$C227,'GCAM By Region By Sector'!$B:$B,$B227)*10^3,SUMIFS('EPS Emissions'!AC:AC,'EPS Emissions'!$D:$D,'BAU Sector &amp; Region Breakout'!$C227,'EPS Emissions'!$C:$C,'BAU Sector &amp; Region Breakout'!$B227))</f>
        <v>366.3968662514261</v>
      </c>
      <c r="AC227" s="2">
        <f>IF($A227="GCAM",SUMIFS('GCAM By Region By Sector'!AC:AC,'GCAM By Region By Sector'!$C:$C,$C227,'GCAM By Region By Sector'!$B:$B,$B227)*10^3,SUMIFS('EPS Emissions'!AD:AD,'EPS Emissions'!$D:$D,'BAU Sector &amp; Region Breakout'!$C227,'EPS Emissions'!$C:$C,'BAU Sector &amp; Region Breakout'!$B227))</f>
        <v>375.52464557239216</v>
      </c>
      <c r="AD227" s="2">
        <f>IF($A227="GCAM",SUMIFS('GCAM By Region By Sector'!AD:AD,'GCAM By Region By Sector'!$C:$C,$C227,'GCAM By Region By Sector'!$B:$B,$B227)*10^3,SUMIFS('EPS Emissions'!AE:AE,'EPS Emissions'!$D:$D,'BAU Sector &amp; Region Breakout'!$C227,'EPS Emissions'!$C:$C,'BAU Sector &amp; Region Breakout'!$B227))</f>
        <v>384.36733131455514</v>
      </c>
      <c r="AE227" s="2">
        <f>IF($A227="GCAM",SUMIFS('GCAM By Region By Sector'!AE:AE,'GCAM By Region By Sector'!$C:$C,$C227,'GCAM By Region By Sector'!$B:$B,$B227)*10^3,SUMIFS('EPS Emissions'!AF:AF,'EPS Emissions'!$D:$D,'BAU Sector &amp; Region Breakout'!$C227,'EPS Emissions'!$C:$C,'BAU Sector &amp; Region Breakout'!$B227))</f>
        <v>393.21001705671807</v>
      </c>
      <c r="AF227" s="2">
        <f>IF($A227="GCAM",SUMIFS('GCAM By Region By Sector'!AF:AF,'GCAM By Region By Sector'!$C:$C,$C227,'GCAM By Region By Sector'!$B:$B,$B227)*10^3,SUMIFS('EPS Emissions'!AG:AG,'EPS Emissions'!$D:$D,'BAU Sector &amp; Region Breakout'!$C227,'EPS Emissions'!$C:$C,'BAU Sector &amp; Region Breakout'!$B227))</f>
        <v>402.052702798881</v>
      </c>
      <c r="AG227" s="2">
        <f>IF($A227="GCAM",SUMIFS('GCAM By Region By Sector'!AG:AG,'GCAM By Region By Sector'!$C:$C,$C227,'GCAM By Region By Sector'!$B:$B,$B227)*10^3,SUMIFS('EPS Emissions'!AH:AH,'EPS Emissions'!$D:$D,'BAU Sector &amp; Region Breakout'!$C227,'EPS Emissions'!$C:$C,'BAU Sector &amp; Region Breakout'!$B227))</f>
        <v>410.89538854104399</v>
      </c>
      <c r="AH227" s="2">
        <f>IF($A227="GCAM",SUMIFS('GCAM By Region By Sector'!AH:AH,'GCAM By Region By Sector'!$C:$C,$C227,'GCAM By Region By Sector'!$B:$B,$B227)*10^3,SUMIFS('EPS Emissions'!AI:AI,'EPS Emissions'!$D:$D,'BAU Sector &amp; Region Breakout'!$C227,'EPS Emissions'!$C:$C,'BAU Sector &amp; Region Breakout'!$B227))</f>
        <v>419.73807428320691</v>
      </c>
    </row>
    <row r="228" spans="1:34" x14ac:dyDescent="0.35">
      <c r="A228" t="str">
        <f>VLOOKUP(B228,'BAU Global Total'!A$3:C$34,3,FALSE)</f>
        <v>GCAM</v>
      </c>
      <c r="B228" t="s">
        <v>39</v>
      </c>
      <c r="C228" t="s">
        <v>61</v>
      </c>
      <c r="D228" s="2">
        <f>IF($A228="GCAM",SUMIFS('GCAM By Region By Sector'!D:D,'GCAM By Region By Sector'!$C:$C,$C228,'GCAM By Region By Sector'!$B:$B,$B228)*10^3,SUMIFS('EPS Emissions'!E:E,'EPS Emissions'!$D:$D,'BAU Sector &amp; Region Breakout'!$C228,'EPS Emissions'!$C:$C,'BAU Sector &amp; Region Breakout'!$B228))</f>
        <v>0</v>
      </c>
      <c r="E228" s="2">
        <f>IF($A228="GCAM",SUMIFS('GCAM By Region By Sector'!E:E,'GCAM By Region By Sector'!$C:$C,$C228,'GCAM By Region By Sector'!$B:$B,$B228)*10^3,SUMIFS('EPS Emissions'!F:F,'EPS Emissions'!$D:$D,'BAU Sector &amp; Region Breakout'!$C228,'EPS Emissions'!$C:$C,'BAU Sector &amp; Region Breakout'!$B228))</f>
        <v>1.5319508319200002E-2</v>
      </c>
      <c r="F228" s="2">
        <f>IF($A228="GCAM",SUMIFS('GCAM By Region By Sector'!F:F,'GCAM By Region By Sector'!$C:$C,$C228,'GCAM By Region By Sector'!$B:$B,$B228)*10^3,SUMIFS('EPS Emissions'!G:G,'EPS Emissions'!$D:$D,'BAU Sector &amp; Region Breakout'!$C228,'EPS Emissions'!$C:$C,'BAU Sector &amp; Region Breakout'!$B228))</f>
        <v>3.0639016638400005E-2</v>
      </c>
      <c r="G228" s="2">
        <f>IF($A228="GCAM",SUMIFS('GCAM By Region By Sector'!G:G,'GCAM By Region By Sector'!$C:$C,$C228,'GCAM By Region By Sector'!$B:$B,$B228)*10^3,SUMIFS('EPS Emissions'!H:H,'EPS Emissions'!$D:$D,'BAU Sector &amp; Region Breakout'!$C228,'EPS Emissions'!$C:$C,'BAU Sector &amp; Region Breakout'!$B228))</f>
        <v>4.59585249576E-2</v>
      </c>
      <c r="H228" s="2">
        <f>IF($A228="GCAM",SUMIFS('GCAM By Region By Sector'!H:H,'GCAM By Region By Sector'!$C:$C,$C228,'GCAM By Region By Sector'!$B:$B,$B228)*10^3,SUMIFS('EPS Emissions'!I:I,'EPS Emissions'!$D:$D,'BAU Sector &amp; Region Breakout'!$C228,'EPS Emissions'!$C:$C,'BAU Sector &amp; Region Breakout'!$B228))</f>
        <v>6.1278033276800009E-2</v>
      </c>
      <c r="I228" s="2">
        <f>IF($A228="GCAM",SUMIFS('GCAM By Region By Sector'!I:I,'GCAM By Region By Sector'!$C:$C,$C228,'GCAM By Region By Sector'!$B:$B,$B228)*10^3,SUMIFS('EPS Emissions'!J:J,'EPS Emissions'!$D:$D,'BAU Sector &amp; Region Breakout'!$C228,'EPS Emissions'!$C:$C,'BAU Sector &amp; Region Breakout'!$B228))</f>
        <v>7.6597541596000004E-2</v>
      </c>
      <c r="J228" s="2">
        <f>IF($A228="GCAM",SUMIFS('GCAM By Region By Sector'!J:J,'GCAM By Region By Sector'!$C:$C,$C228,'GCAM By Region By Sector'!$B:$B,$B228)*10^3,SUMIFS('EPS Emissions'!K:K,'EPS Emissions'!$D:$D,'BAU Sector &amp; Region Breakout'!$C228,'EPS Emissions'!$C:$C,'BAU Sector &amp; Region Breakout'!$B228))</f>
        <v>0.21513540540479997</v>
      </c>
      <c r="K228" s="2">
        <f>IF($A228="GCAM",SUMIFS('GCAM By Region By Sector'!K:K,'GCAM By Region By Sector'!$C:$C,$C228,'GCAM By Region By Sector'!$B:$B,$B228)*10^3,SUMIFS('EPS Emissions'!L:L,'EPS Emissions'!$D:$D,'BAU Sector &amp; Region Breakout'!$C228,'EPS Emissions'!$C:$C,'BAU Sector &amp; Region Breakout'!$B228))</f>
        <v>0.35367326921359998</v>
      </c>
      <c r="L228" s="2">
        <f>IF($A228="GCAM",SUMIFS('GCAM By Region By Sector'!L:L,'GCAM By Region By Sector'!$C:$C,$C228,'GCAM By Region By Sector'!$B:$B,$B228)*10^3,SUMIFS('EPS Emissions'!M:M,'EPS Emissions'!$D:$D,'BAU Sector &amp; Region Breakout'!$C228,'EPS Emissions'!$C:$C,'BAU Sector &amp; Region Breakout'!$B228))</f>
        <v>0.49221113302239994</v>
      </c>
      <c r="M228" s="2">
        <f>IF($A228="GCAM",SUMIFS('GCAM By Region By Sector'!M:M,'GCAM By Region By Sector'!$C:$C,$C228,'GCAM By Region By Sector'!$B:$B,$B228)*10^3,SUMIFS('EPS Emissions'!N:N,'EPS Emissions'!$D:$D,'BAU Sector &amp; Region Breakout'!$C228,'EPS Emissions'!$C:$C,'BAU Sector &amp; Region Breakout'!$B228))</f>
        <v>0.63074899683119989</v>
      </c>
      <c r="N228" s="2">
        <f>IF($A228="GCAM",SUMIFS('GCAM By Region By Sector'!N:N,'GCAM By Region By Sector'!$C:$C,$C228,'GCAM By Region By Sector'!$B:$B,$B228)*10^3,SUMIFS('EPS Emissions'!O:O,'EPS Emissions'!$D:$D,'BAU Sector &amp; Region Breakout'!$C228,'EPS Emissions'!$C:$C,'BAU Sector &amp; Region Breakout'!$B228))</f>
        <v>0.76928686063999996</v>
      </c>
      <c r="O228" s="2">
        <f>IF($A228="GCAM",SUMIFS('GCAM By Region By Sector'!O:O,'GCAM By Region By Sector'!$C:$C,$C228,'GCAM By Region By Sector'!$B:$B,$B228)*10^3,SUMIFS('EPS Emissions'!P:P,'EPS Emissions'!$D:$D,'BAU Sector &amp; Region Breakout'!$C228,'EPS Emissions'!$C:$C,'BAU Sector &amp; Region Breakout'!$B228))</f>
        <v>1.0689960462887997</v>
      </c>
      <c r="P228" s="2">
        <f>IF($A228="GCAM",SUMIFS('GCAM By Region By Sector'!P:P,'GCAM By Region By Sector'!$C:$C,$C228,'GCAM By Region By Sector'!$B:$B,$B228)*10^3,SUMIFS('EPS Emissions'!Q:Q,'EPS Emissions'!$D:$D,'BAU Sector &amp; Region Breakout'!$C228,'EPS Emissions'!$C:$C,'BAU Sector &amp; Region Breakout'!$B228))</f>
        <v>1.3687052319375999</v>
      </c>
      <c r="Q228" s="2">
        <f>IF($A228="GCAM",SUMIFS('GCAM By Region By Sector'!Q:Q,'GCAM By Region By Sector'!$C:$C,$C228,'GCAM By Region By Sector'!$B:$B,$B228)*10^3,SUMIFS('EPS Emissions'!R:R,'EPS Emissions'!$D:$D,'BAU Sector &amp; Region Breakout'!$C228,'EPS Emissions'!$C:$C,'BAU Sector &amp; Region Breakout'!$B228))</f>
        <v>1.6684144175864</v>
      </c>
      <c r="R228" s="2">
        <f>IF($A228="GCAM",SUMIFS('GCAM By Region By Sector'!R:R,'GCAM By Region By Sector'!$C:$C,$C228,'GCAM By Region By Sector'!$B:$B,$B228)*10^3,SUMIFS('EPS Emissions'!S:S,'EPS Emissions'!$D:$D,'BAU Sector &amp; Region Breakout'!$C228,'EPS Emissions'!$C:$C,'BAU Sector &amp; Region Breakout'!$B228))</f>
        <v>1.9681236032352001</v>
      </c>
      <c r="S228" s="2">
        <f>IF($A228="GCAM",SUMIFS('GCAM By Region By Sector'!S:S,'GCAM By Region By Sector'!$C:$C,$C228,'GCAM By Region By Sector'!$B:$B,$B228)*10^3,SUMIFS('EPS Emissions'!T:T,'EPS Emissions'!$D:$D,'BAU Sector &amp; Region Breakout'!$C228,'EPS Emissions'!$C:$C,'BAU Sector &amp; Region Breakout'!$B228))</f>
        <v>2.2678327888839998</v>
      </c>
      <c r="T228" s="2">
        <f>IF($A228="GCAM",SUMIFS('GCAM By Region By Sector'!T:T,'GCAM By Region By Sector'!$C:$C,$C228,'GCAM By Region By Sector'!$B:$B,$B228)*10^3,SUMIFS('EPS Emissions'!U:U,'EPS Emissions'!$D:$D,'BAU Sector &amp; Region Breakout'!$C228,'EPS Emissions'!$C:$C,'BAU Sector &amp; Region Breakout'!$B228))</f>
        <v>2.610086745596</v>
      </c>
      <c r="U228" s="2">
        <f>IF($A228="GCAM",SUMIFS('GCAM By Region By Sector'!U:U,'GCAM By Region By Sector'!$C:$C,$C228,'GCAM By Region By Sector'!$B:$B,$B228)*10^3,SUMIFS('EPS Emissions'!V:V,'EPS Emissions'!$D:$D,'BAU Sector &amp; Region Breakout'!$C228,'EPS Emissions'!$C:$C,'BAU Sector &amp; Region Breakout'!$B228))</f>
        <v>2.9523407023079997</v>
      </c>
      <c r="V228" s="2">
        <f>IF($A228="GCAM",SUMIFS('GCAM By Region By Sector'!V:V,'GCAM By Region By Sector'!$C:$C,$C228,'GCAM By Region By Sector'!$B:$B,$B228)*10^3,SUMIFS('EPS Emissions'!W:W,'EPS Emissions'!$D:$D,'BAU Sector &amp; Region Breakout'!$C228,'EPS Emissions'!$C:$C,'BAU Sector &amp; Region Breakout'!$B228))</f>
        <v>3.2945946590199999</v>
      </c>
      <c r="W228" s="2">
        <f>IF($A228="GCAM",SUMIFS('GCAM By Region By Sector'!W:W,'GCAM By Region By Sector'!$C:$C,$C228,'GCAM By Region By Sector'!$B:$B,$B228)*10^3,SUMIFS('EPS Emissions'!X:X,'EPS Emissions'!$D:$D,'BAU Sector &amp; Region Breakout'!$C228,'EPS Emissions'!$C:$C,'BAU Sector &amp; Region Breakout'!$B228))</f>
        <v>3.6368486157320001</v>
      </c>
      <c r="X228" s="2">
        <f>IF($A228="GCAM",SUMIFS('GCAM By Region By Sector'!X:X,'GCAM By Region By Sector'!$C:$C,$C228,'GCAM By Region By Sector'!$B:$B,$B228)*10^3,SUMIFS('EPS Emissions'!Y:Y,'EPS Emissions'!$D:$D,'BAU Sector &amp; Region Breakout'!$C228,'EPS Emissions'!$C:$C,'BAU Sector &amp; Region Breakout'!$B228))</f>
        <v>3.9791025724440003</v>
      </c>
      <c r="Y228" s="2">
        <f>IF($A228="GCAM",SUMIFS('GCAM By Region By Sector'!Y:Y,'GCAM By Region By Sector'!$C:$C,$C228,'GCAM By Region By Sector'!$B:$B,$B228)*10^3,SUMIFS('EPS Emissions'!Z:Z,'EPS Emissions'!$D:$D,'BAU Sector &amp; Region Breakout'!$C228,'EPS Emissions'!$C:$C,'BAU Sector &amp; Region Breakout'!$B228))</f>
        <v>4.2931179664691204</v>
      </c>
      <c r="Z228" s="2">
        <f>IF($A228="GCAM",SUMIFS('GCAM By Region By Sector'!Z:Z,'GCAM By Region By Sector'!$C:$C,$C228,'GCAM By Region By Sector'!$B:$B,$B228)*10^3,SUMIFS('EPS Emissions'!AA:AA,'EPS Emissions'!$D:$D,'BAU Sector &amp; Region Breakout'!$C228,'EPS Emissions'!$C:$C,'BAU Sector &amp; Region Breakout'!$B228))</f>
        <v>4.6071333604942399</v>
      </c>
      <c r="AA228" s="2">
        <f>IF($A228="GCAM",SUMIFS('GCAM By Region By Sector'!AA:AA,'GCAM By Region By Sector'!$C:$C,$C228,'GCAM By Region By Sector'!$B:$B,$B228)*10^3,SUMIFS('EPS Emissions'!AB:AB,'EPS Emissions'!$D:$D,'BAU Sector &amp; Region Breakout'!$C228,'EPS Emissions'!$C:$C,'BAU Sector &amp; Region Breakout'!$B228))</f>
        <v>4.9211487545193604</v>
      </c>
      <c r="AB228" s="2">
        <f>IF($A228="GCAM",SUMIFS('GCAM By Region By Sector'!AB:AB,'GCAM By Region By Sector'!$C:$C,$C228,'GCAM By Region By Sector'!$B:$B,$B228)*10^3,SUMIFS('EPS Emissions'!AC:AC,'EPS Emissions'!$D:$D,'BAU Sector &amp; Region Breakout'!$C228,'EPS Emissions'!$C:$C,'BAU Sector &amp; Region Breakout'!$B228))</f>
        <v>5.23516414854448</v>
      </c>
      <c r="AC228" s="2">
        <f>IF($A228="GCAM",SUMIFS('GCAM By Region By Sector'!AC:AC,'GCAM By Region By Sector'!$C:$C,$C228,'GCAM By Region By Sector'!$B:$B,$B228)*10^3,SUMIFS('EPS Emissions'!AD:AD,'EPS Emissions'!$D:$D,'BAU Sector &amp; Region Breakout'!$C228,'EPS Emissions'!$C:$C,'BAU Sector &amp; Region Breakout'!$B228))</f>
        <v>5.5491795425695996</v>
      </c>
      <c r="AD228" s="2">
        <f>IF($A228="GCAM",SUMIFS('GCAM By Region By Sector'!AD:AD,'GCAM By Region By Sector'!$C:$C,$C228,'GCAM By Region By Sector'!$B:$B,$B228)*10^3,SUMIFS('EPS Emissions'!AE:AE,'EPS Emissions'!$D:$D,'BAU Sector &amp; Region Breakout'!$C228,'EPS Emissions'!$C:$C,'BAU Sector &amp; Region Breakout'!$B228))</f>
        <v>5.8306430500141602</v>
      </c>
      <c r="AE228" s="2">
        <f>IF($A228="GCAM",SUMIFS('GCAM By Region By Sector'!AE:AE,'GCAM By Region By Sector'!$C:$C,$C228,'GCAM By Region By Sector'!$B:$B,$B228)*10^3,SUMIFS('EPS Emissions'!AF:AF,'EPS Emissions'!$D:$D,'BAU Sector &amp; Region Breakout'!$C228,'EPS Emissions'!$C:$C,'BAU Sector &amp; Region Breakout'!$B228))</f>
        <v>6.1121065574587208</v>
      </c>
      <c r="AF228" s="2">
        <f>IF($A228="GCAM",SUMIFS('GCAM By Region By Sector'!AF:AF,'GCAM By Region By Sector'!$C:$C,$C228,'GCAM By Region By Sector'!$B:$B,$B228)*10^3,SUMIFS('EPS Emissions'!AG:AG,'EPS Emissions'!$D:$D,'BAU Sector &amp; Region Breakout'!$C228,'EPS Emissions'!$C:$C,'BAU Sector &amp; Region Breakout'!$B228))</f>
        <v>6.3935700649032805</v>
      </c>
      <c r="AG228" s="2">
        <f>IF($A228="GCAM",SUMIFS('GCAM By Region By Sector'!AG:AG,'GCAM By Region By Sector'!$C:$C,$C228,'GCAM By Region By Sector'!$B:$B,$B228)*10^3,SUMIFS('EPS Emissions'!AH:AH,'EPS Emissions'!$D:$D,'BAU Sector &amp; Region Breakout'!$C228,'EPS Emissions'!$C:$C,'BAU Sector &amp; Region Breakout'!$B228))</f>
        <v>6.6750335723478402</v>
      </c>
      <c r="AH228" s="2">
        <f>IF($A228="GCAM",SUMIFS('GCAM By Region By Sector'!AH:AH,'GCAM By Region By Sector'!$C:$C,$C228,'GCAM By Region By Sector'!$B:$B,$B228)*10^3,SUMIFS('EPS Emissions'!AI:AI,'EPS Emissions'!$D:$D,'BAU Sector &amp; Region Breakout'!$C228,'EPS Emissions'!$C:$C,'BAU Sector &amp; Region Breakout'!$B228))</f>
        <v>6.9564970797924008</v>
      </c>
    </row>
    <row r="229" spans="1:34" x14ac:dyDescent="0.35">
      <c r="A229" t="str">
        <f>VLOOKUP(B229,'BAU Global Total'!A$3:C$34,3,FALSE)</f>
        <v>GCAM</v>
      </c>
      <c r="B229" t="s">
        <v>39</v>
      </c>
      <c r="C229" t="s">
        <v>53</v>
      </c>
      <c r="D229" s="2">
        <f>IF($A229="GCAM",SUMIFS('GCAM By Region By Sector'!D:D,'GCAM By Region By Sector'!$C:$C,$C229,'GCAM By Region By Sector'!$B:$B,$B229)*10^3,SUMIFS('EPS Emissions'!E:E,'EPS Emissions'!$D:$D,'BAU Sector &amp; Region Breakout'!$C229,'EPS Emissions'!$C:$C,'BAU Sector &amp; Region Breakout'!$B229))</f>
        <v>152.96163913260702</v>
      </c>
      <c r="E229" s="2">
        <f>IF($A229="GCAM",SUMIFS('GCAM By Region By Sector'!E:E,'GCAM By Region By Sector'!$C:$C,$C229,'GCAM By Region By Sector'!$B:$B,$B229)*10^3,SUMIFS('EPS Emissions'!F:F,'EPS Emissions'!$D:$D,'BAU Sector &amp; Region Breakout'!$C229,'EPS Emissions'!$C:$C,'BAU Sector &amp; Region Breakout'!$B229))</f>
        <v>156.9885173844055</v>
      </c>
      <c r="F229" s="2">
        <f>IF($A229="GCAM",SUMIFS('GCAM By Region By Sector'!F:F,'GCAM By Region By Sector'!$C:$C,$C229,'GCAM By Region By Sector'!$B:$B,$B229)*10^3,SUMIFS('EPS Emissions'!G:G,'EPS Emissions'!$D:$D,'BAU Sector &amp; Region Breakout'!$C229,'EPS Emissions'!$C:$C,'BAU Sector &amp; Region Breakout'!$B229))</f>
        <v>161.01539563620398</v>
      </c>
      <c r="G229" s="2">
        <f>IF($A229="GCAM",SUMIFS('GCAM By Region By Sector'!G:G,'GCAM By Region By Sector'!$C:$C,$C229,'GCAM By Region By Sector'!$B:$B,$B229)*10^3,SUMIFS('EPS Emissions'!H:H,'EPS Emissions'!$D:$D,'BAU Sector &amp; Region Breakout'!$C229,'EPS Emissions'!$C:$C,'BAU Sector &amp; Region Breakout'!$B229))</f>
        <v>165.04227388800243</v>
      </c>
      <c r="H229" s="2">
        <f>IF($A229="GCAM",SUMIFS('GCAM By Region By Sector'!H:H,'GCAM By Region By Sector'!$C:$C,$C229,'GCAM By Region By Sector'!$B:$B,$B229)*10^3,SUMIFS('EPS Emissions'!I:I,'EPS Emissions'!$D:$D,'BAU Sector &amp; Region Breakout'!$C229,'EPS Emissions'!$C:$C,'BAU Sector &amp; Region Breakout'!$B229))</f>
        <v>169.06915213980093</v>
      </c>
      <c r="I229" s="2">
        <f>IF($A229="GCAM",SUMIFS('GCAM By Region By Sector'!I:I,'GCAM By Region By Sector'!$C:$C,$C229,'GCAM By Region By Sector'!$B:$B,$B229)*10^3,SUMIFS('EPS Emissions'!J:J,'EPS Emissions'!$D:$D,'BAU Sector &amp; Region Breakout'!$C229,'EPS Emissions'!$C:$C,'BAU Sector &amp; Region Breakout'!$B229))</f>
        <v>173.09603039159941</v>
      </c>
      <c r="J229" s="2">
        <f>IF($A229="GCAM",SUMIFS('GCAM By Region By Sector'!J:J,'GCAM By Region By Sector'!$C:$C,$C229,'GCAM By Region By Sector'!$B:$B,$B229)*10^3,SUMIFS('EPS Emissions'!K:K,'EPS Emissions'!$D:$D,'BAU Sector &amp; Region Breakout'!$C229,'EPS Emissions'!$C:$C,'BAU Sector &amp; Region Breakout'!$B229))</f>
        <v>182.49840821901995</v>
      </c>
      <c r="K229" s="2">
        <f>IF($A229="GCAM",SUMIFS('GCAM By Region By Sector'!K:K,'GCAM By Region By Sector'!$C:$C,$C229,'GCAM By Region By Sector'!$B:$B,$B229)*10^3,SUMIFS('EPS Emissions'!L:L,'EPS Emissions'!$D:$D,'BAU Sector &amp; Region Breakout'!$C229,'EPS Emissions'!$C:$C,'BAU Sector &amp; Region Breakout'!$B229))</f>
        <v>191.90078604644052</v>
      </c>
      <c r="L229" s="2">
        <f>IF($A229="GCAM",SUMIFS('GCAM By Region By Sector'!L:L,'GCAM By Region By Sector'!$C:$C,$C229,'GCAM By Region By Sector'!$B:$B,$B229)*10^3,SUMIFS('EPS Emissions'!M:M,'EPS Emissions'!$D:$D,'BAU Sector &amp; Region Breakout'!$C229,'EPS Emissions'!$C:$C,'BAU Sector &amp; Region Breakout'!$B229))</f>
        <v>201.30316387386105</v>
      </c>
      <c r="M229" s="2">
        <f>IF($A229="GCAM",SUMIFS('GCAM By Region By Sector'!M:M,'GCAM By Region By Sector'!$C:$C,$C229,'GCAM By Region By Sector'!$B:$B,$B229)*10^3,SUMIFS('EPS Emissions'!N:N,'EPS Emissions'!$D:$D,'BAU Sector &amp; Region Breakout'!$C229,'EPS Emissions'!$C:$C,'BAU Sector &amp; Region Breakout'!$B229))</f>
        <v>210.70554170128159</v>
      </c>
      <c r="N229" s="2">
        <f>IF($A229="GCAM",SUMIFS('GCAM By Region By Sector'!N:N,'GCAM By Region By Sector'!$C:$C,$C229,'GCAM By Region By Sector'!$B:$B,$B229)*10^3,SUMIFS('EPS Emissions'!O:O,'EPS Emissions'!$D:$D,'BAU Sector &amp; Region Breakout'!$C229,'EPS Emissions'!$C:$C,'BAU Sector &amp; Region Breakout'!$B229))</f>
        <v>220.10791952870215</v>
      </c>
      <c r="O229" s="2">
        <f>IF($A229="GCAM",SUMIFS('GCAM By Region By Sector'!O:O,'GCAM By Region By Sector'!$C:$C,$C229,'GCAM By Region By Sector'!$B:$B,$B229)*10^3,SUMIFS('EPS Emissions'!P:P,'EPS Emissions'!$D:$D,'BAU Sector &amp; Region Breakout'!$C229,'EPS Emissions'!$C:$C,'BAU Sector &amp; Region Breakout'!$B229))</f>
        <v>232.36011565955562</v>
      </c>
      <c r="P229" s="2">
        <f>IF($A229="GCAM",SUMIFS('GCAM By Region By Sector'!P:P,'GCAM By Region By Sector'!$C:$C,$C229,'GCAM By Region By Sector'!$B:$B,$B229)*10^3,SUMIFS('EPS Emissions'!Q:Q,'EPS Emissions'!$D:$D,'BAU Sector &amp; Region Breakout'!$C229,'EPS Emissions'!$C:$C,'BAU Sector &amp; Region Breakout'!$B229))</f>
        <v>244.61231179040905</v>
      </c>
      <c r="Q229" s="2">
        <f>IF($A229="GCAM",SUMIFS('GCAM By Region By Sector'!Q:Q,'GCAM By Region By Sector'!$C:$C,$C229,'GCAM By Region By Sector'!$B:$B,$B229)*10^3,SUMIFS('EPS Emissions'!R:R,'EPS Emissions'!$D:$D,'BAU Sector &amp; Region Breakout'!$C229,'EPS Emissions'!$C:$C,'BAU Sector &amp; Region Breakout'!$B229))</f>
        <v>256.86450792126249</v>
      </c>
      <c r="R229" s="2">
        <f>IF($A229="GCAM",SUMIFS('GCAM By Region By Sector'!R:R,'GCAM By Region By Sector'!$C:$C,$C229,'GCAM By Region By Sector'!$B:$B,$B229)*10^3,SUMIFS('EPS Emissions'!S:S,'EPS Emissions'!$D:$D,'BAU Sector &amp; Region Breakout'!$C229,'EPS Emissions'!$C:$C,'BAU Sector &amp; Region Breakout'!$B229))</f>
        <v>269.11670405211595</v>
      </c>
      <c r="S229" s="2">
        <f>IF($A229="GCAM",SUMIFS('GCAM By Region By Sector'!S:S,'GCAM By Region By Sector'!$C:$C,$C229,'GCAM By Region By Sector'!$B:$B,$B229)*10^3,SUMIFS('EPS Emissions'!T:T,'EPS Emissions'!$D:$D,'BAU Sector &amp; Region Breakout'!$C229,'EPS Emissions'!$C:$C,'BAU Sector &amp; Region Breakout'!$B229))</f>
        <v>281.36890018296941</v>
      </c>
      <c r="T229" s="2">
        <f>IF($A229="GCAM",SUMIFS('GCAM By Region By Sector'!T:T,'GCAM By Region By Sector'!$C:$C,$C229,'GCAM By Region By Sector'!$B:$B,$B229)*10^3,SUMIFS('EPS Emissions'!U:U,'EPS Emissions'!$D:$D,'BAU Sector &amp; Region Breakout'!$C229,'EPS Emissions'!$C:$C,'BAU Sector &amp; Region Breakout'!$B229))</f>
        <v>296.15479683982312</v>
      </c>
      <c r="U229" s="2">
        <f>IF($A229="GCAM",SUMIFS('GCAM By Region By Sector'!U:U,'GCAM By Region By Sector'!$C:$C,$C229,'GCAM By Region By Sector'!$B:$B,$B229)*10^3,SUMIFS('EPS Emissions'!V:V,'EPS Emissions'!$D:$D,'BAU Sector &amp; Region Breakout'!$C229,'EPS Emissions'!$C:$C,'BAU Sector &amp; Region Breakout'!$B229))</f>
        <v>310.94069349667683</v>
      </c>
      <c r="V229" s="2">
        <f>IF($A229="GCAM",SUMIFS('GCAM By Region By Sector'!V:V,'GCAM By Region By Sector'!$C:$C,$C229,'GCAM By Region By Sector'!$B:$B,$B229)*10^3,SUMIFS('EPS Emissions'!W:W,'EPS Emissions'!$D:$D,'BAU Sector &amp; Region Breakout'!$C229,'EPS Emissions'!$C:$C,'BAU Sector &amp; Region Breakout'!$B229))</f>
        <v>325.72659015353048</v>
      </c>
      <c r="W229" s="2">
        <f>IF($A229="GCAM",SUMIFS('GCAM By Region By Sector'!W:W,'GCAM By Region By Sector'!$C:$C,$C229,'GCAM By Region By Sector'!$B:$B,$B229)*10^3,SUMIFS('EPS Emissions'!X:X,'EPS Emissions'!$D:$D,'BAU Sector &amp; Region Breakout'!$C229,'EPS Emissions'!$C:$C,'BAU Sector &amp; Region Breakout'!$B229))</f>
        <v>340.51248681038419</v>
      </c>
      <c r="X229" s="2">
        <f>IF($A229="GCAM",SUMIFS('GCAM By Region By Sector'!X:X,'GCAM By Region By Sector'!$C:$C,$C229,'GCAM By Region By Sector'!$B:$B,$B229)*10^3,SUMIFS('EPS Emissions'!Y:Y,'EPS Emissions'!$D:$D,'BAU Sector &amp; Region Breakout'!$C229,'EPS Emissions'!$C:$C,'BAU Sector &amp; Region Breakout'!$B229))</f>
        <v>355.2983834672379</v>
      </c>
      <c r="Y229" s="2">
        <f>IF($A229="GCAM",SUMIFS('GCAM By Region By Sector'!Y:Y,'GCAM By Region By Sector'!$C:$C,$C229,'GCAM By Region By Sector'!$B:$B,$B229)*10^3,SUMIFS('EPS Emissions'!Z:Z,'EPS Emissions'!$D:$D,'BAU Sector &amp; Region Breakout'!$C229,'EPS Emissions'!$C:$C,'BAU Sector &amp; Region Breakout'!$B229))</f>
        <v>371.49413961232</v>
      </c>
      <c r="Z229" s="2">
        <f>IF($A229="GCAM",SUMIFS('GCAM By Region By Sector'!Z:Z,'GCAM By Region By Sector'!$C:$C,$C229,'GCAM By Region By Sector'!$B:$B,$B229)*10^3,SUMIFS('EPS Emissions'!AA:AA,'EPS Emissions'!$D:$D,'BAU Sector &amp; Region Breakout'!$C229,'EPS Emissions'!$C:$C,'BAU Sector &amp; Region Breakout'!$B229))</f>
        <v>387.68989575740198</v>
      </c>
      <c r="AA229" s="2">
        <f>IF($A229="GCAM",SUMIFS('GCAM By Region By Sector'!AA:AA,'GCAM By Region By Sector'!$C:$C,$C229,'GCAM By Region By Sector'!$B:$B,$B229)*10^3,SUMIFS('EPS Emissions'!AB:AB,'EPS Emissions'!$D:$D,'BAU Sector &amp; Region Breakout'!$C229,'EPS Emissions'!$C:$C,'BAU Sector &amp; Region Breakout'!$B229))</f>
        <v>403.88565190248403</v>
      </c>
      <c r="AB229" s="2">
        <f>IF($A229="GCAM",SUMIFS('GCAM By Region By Sector'!AB:AB,'GCAM By Region By Sector'!$C:$C,$C229,'GCAM By Region By Sector'!$B:$B,$B229)*10^3,SUMIFS('EPS Emissions'!AC:AC,'EPS Emissions'!$D:$D,'BAU Sector &amp; Region Breakout'!$C229,'EPS Emissions'!$C:$C,'BAU Sector &amp; Region Breakout'!$B229))</f>
        <v>420.08140804756613</v>
      </c>
      <c r="AC229" s="2">
        <f>IF($A229="GCAM",SUMIFS('GCAM By Region By Sector'!AC:AC,'GCAM By Region By Sector'!$C:$C,$C229,'GCAM By Region By Sector'!$B:$B,$B229)*10^3,SUMIFS('EPS Emissions'!AD:AD,'EPS Emissions'!$D:$D,'BAU Sector &amp; Region Breakout'!$C229,'EPS Emissions'!$C:$C,'BAU Sector &amp; Region Breakout'!$B229))</f>
        <v>436.27716419264812</v>
      </c>
      <c r="AD229" s="2">
        <f>IF($A229="GCAM",SUMIFS('GCAM By Region By Sector'!AD:AD,'GCAM By Region By Sector'!$C:$C,$C229,'GCAM By Region By Sector'!$B:$B,$B229)*10^3,SUMIFS('EPS Emissions'!AE:AE,'EPS Emissions'!$D:$D,'BAU Sector &amp; Region Breakout'!$C229,'EPS Emissions'!$C:$C,'BAU Sector &amp; Region Breakout'!$B229))</f>
        <v>451.91514642522759</v>
      </c>
      <c r="AE229" s="2">
        <f>IF($A229="GCAM",SUMIFS('GCAM By Region By Sector'!AE:AE,'GCAM By Region By Sector'!$C:$C,$C229,'GCAM By Region By Sector'!$B:$B,$B229)*10^3,SUMIFS('EPS Emissions'!AF:AF,'EPS Emissions'!$D:$D,'BAU Sector &amp; Region Breakout'!$C229,'EPS Emissions'!$C:$C,'BAU Sector &amp; Region Breakout'!$B229))</f>
        <v>467.55312865780701</v>
      </c>
      <c r="AF229" s="2">
        <f>IF($A229="GCAM",SUMIFS('GCAM By Region By Sector'!AF:AF,'GCAM By Region By Sector'!$C:$C,$C229,'GCAM By Region By Sector'!$B:$B,$B229)*10^3,SUMIFS('EPS Emissions'!AG:AG,'EPS Emissions'!$D:$D,'BAU Sector &amp; Region Breakout'!$C229,'EPS Emissions'!$C:$C,'BAU Sector &amp; Region Breakout'!$B229))</f>
        <v>483.19111089038648</v>
      </c>
      <c r="AG229" s="2">
        <f>IF($A229="GCAM",SUMIFS('GCAM By Region By Sector'!AG:AG,'GCAM By Region By Sector'!$C:$C,$C229,'GCAM By Region By Sector'!$B:$B,$B229)*10^3,SUMIFS('EPS Emissions'!AH:AH,'EPS Emissions'!$D:$D,'BAU Sector &amp; Region Breakout'!$C229,'EPS Emissions'!$C:$C,'BAU Sector &amp; Region Breakout'!$B229))</f>
        <v>498.8290931229659</v>
      </c>
      <c r="AH229" s="2">
        <f>IF($A229="GCAM",SUMIFS('GCAM By Region By Sector'!AH:AH,'GCAM By Region By Sector'!$C:$C,$C229,'GCAM By Region By Sector'!$B:$B,$B229)*10^3,SUMIFS('EPS Emissions'!AI:AI,'EPS Emissions'!$D:$D,'BAU Sector &amp; Region Breakout'!$C229,'EPS Emissions'!$C:$C,'BAU Sector &amp; Region Breakout'!$B229))</f>
        <v>514.46707535554538</v>
      </c>
    </row>
    <row r="230" spans="1:34" x14ac:dyDescent="0.35">
      <c r="A230" t="str">
        <f>VLOOKUP(B230,'BAU Global Total'!A$3:C$34,3,FALSE)</f>
        <v>GCAM</v>
      </c>
      <c r="B230" t="s">
        <v>39</v>
      </c>
      <c r="C230" t="s">
        <v>62</v>
      </c>
      <c r="D230" s="2">
        <f>IF($A230="GCAM",SUMIFS('GCAM By Region By Sector'!D:D,'GCAM By Region By Sector'!$C:$C,$C230,'GCAM By Region By Sector'!$B:$B,$B230)*10^3,SUMIFS('EPS Emissions'!E:E,'EPS Emissions'!$D:$D,'BAU Sector &amp; Region Breakout'!$C230,'EPS Emissions'!$C:$C,'BAU Sector &amp; Region Breakout'!$B230))</f>
        <v>-20.252236999766001</v>
      </c>
      <c r="E230" s="2">
        <f>IF($A230="GCAM",SUMIFS('GCAM By Region By Sector'!E:E,'GCAM By Region By Sector'!$C:$C,$C230,'GCAM By Region By Sector'!$B:$B,$B230)*10^3,SUMIFS('EPS Emissions'!F:F,'EPS Emissions'!$D:$D,'BAU Sector &amp; Region Breakout'!$C230,'EPS Emissions'!$C:$C,'BAU Sector &amp; Region Breakout'!$B230))</f>
        <v>-21.0824633290059</v>
      </c>
      <c r="F230" s="2">
        <f>IF($A230="GCAM",SUMIFS('GCAM By Region By Sector'!F:F,'GCAM By Region By Sector'!$C:$C,$C230,'GCAM By Region By Sector'!$B:$B,$B230)*10^3,SUMIFS('EPS Emissions'!G:G,'EPS Emissions'!$D:$D,'BAU Sector &amp; Region Breakout'!$C230,'EPS Emissions'!$C:$C,'BAU Sector &amp; Region Breakout'!$B230))</f>
        <v>-21.9126896582458</v>
      </c>
      <c r="G230" s="2">
        <f>IF($A230="GCAM",SUMIFS('GCAM By Region By Sector'!G:G,'GCAM By Region By Sector'!$C:$C,$C230,'GCAM By Region By Sector'!$B:$B,$B230)*10^3,SUMIFS('EPS Emissions'!H:H,'EPS Emissions'!$D:$D,'BAU Sector &amp; Region Breakout'!$C230,'EPS Emissions'!$C:$C,'BAU Sector &amp; Region Breakout'!$B230))</f>
        <v>-22.742915987485702</v>
      </c>
      <c r="H230" s="2">
        <f>IF($A230="GCAM",SUMIFS('GCAM By Region By Sector'!H:H,'GCAM By Region By Sector'!$C:$C,$C230,'GCAM By Region By Sector'!$B:$B,$B230)*10^3,SUMIFS('EPS Emissions'!I:I,'EPS Emissions'!$D:$D,'BAU Sector &amp; Region Breakout'!$C230,'EPS Emissions'!$C:$C,'BAU Sector &amp; Region Breakout'!$B230))</f>
        <v>-23.573142316725601</v>
      </c>
      <c r="I230" s="2">
        <f>IF($A230="GCAM",SUMIFS('GCAM By Region By Sector'!I:I,'GCAM By Region By Sector'!$C:$C,$C230,'GCAM By Region By Sector'!$B:$B,$B230)*10^3,SUMIFS('EPS Emissions'!J:J,'EPS Emissions'!$D:$D,'BAU Sector &amp; Region Breakout'!$C230,'EPS Emissions'!$C:$C,'BAU Sector &amp; Region Breakout'!$B230))</f>
        <v>-24.4033686459655</v>
      </c>
      <c r="J230" s="2">
        <f>IF($A230="GCAM",SUMIFS('GCAM By Region By Sector'!J:J,'GCAM By Region By Sector'!$C:$C,$C230,'GCAM By Region By Sector'!$B:$B,$B230)*10^3,SUMIFS('EPS Emissions'!K:K,'EPS Emissions'!$D:$D,'BAU Sector &amp; Region Breakout'!$C230,'EPS Emissions'!$C:$C,'BAU Sector &amp; Region Breakout'!$B230))</f>
        <v>-27.047301023330999</v>
      </c>
      <c r="K230" s="2">
        <f>IF($A230="GCAM",SUMIFS('GCAM By Region By Sector'!K:K,'GCAM By Region By Sector'!$C:$C,$C230,'GCAM By Region By Sector'!$B:$B,$B230)*10^3,SUMIFS('EPS Emissions'!L:L,'EPS Emissions'!$D:$D,'BAU Sector &amp; Region Breakout'!$C230,'EPS Emissions'!$C:$C,'BAU Sector &amp; Region Breakout'!$B230))</f>
        <v>-29.6912334006965</v>
      </c>
      <c r="L230" s="2">
        <f>IF($A230="GCAM",SUMIFS('GCAM By Region By Sector'!L:L,'GCAM By Region By Sector'!$C:$C,$C230,'GCAM By Region By Sector'!$B:$B,$B230)*10^3,SUMIFS('EPS Emissions'!M:M,'EPS Emissions'!$D:$D,'BAU Sector &amp; Region Breakout'!$C230,'EPS Emissions'!$C:$C,'BAU Sector &amp; Region Breakout'!$B230))</f>
        <v>-32.335165778062006</v>
      </c>
      <c r="M230" s="2">
        <f>IF($A230="GCAM",SUMIFS('GCAM By Region By Sector'!M:M,'GCAM By Region By Sector'!$C:$C,$C230,'GCAM By Region By Sector'!$B:$B,$B230)*10^3,SUMIFS('EPS Emissions'!N:N,'EPS Emissions'!$D:$D,'BAU Sector &amp; Region Breakout'!$C230,'EPS Emissions'!$C:$C,'BAU Sector &amp; Region Breakout'!$B230))</f>
        <v>-34.979098155427501</v>
      </c>
      <c r="N230" s="2">
        <f>IF($A230="GCAM",SUMIFS('GCAM By Region By Sector'!N:N,'GCAM By Region By Sector'!$C:$C,$C230,'GCAM By Region By Sector'!$B:$B,$B230)*10^3,SUMIFS('EPS Emissions'!O:O,'EPS Emissions'!$D:$D,'BAU Sector &amp; Region Breakout'!$C230,'EPS Emissions'!$C:$C,'BAU Sector &amp; Region Breakout'!$B230))</f>
        <v>-37.623030532792995</v>
      </c>
      <c r="O230" s="2">
        <f>IF($A230="GCAM",SUMIFS('GCAM By Region By Sector'!O:O,'GCAM By Region By Sector'!$C:$C,$C230,'GCAM By Region By Sector'!$B:$B,$B230)*10^3,SUMIFS('EPS Emissions'!P:P,'EPS Emissions'!$D:$D,'BAU Sector &amp; Region Breakout'!$C230,'EPS Emissions'!$C:$C,'BAU Sector &amp; Region Breakout'!$B230))</f>
        <v>-41.265698598842</v>
      </c>
      <c r="P230" s="2">
        <f>IF($A230="GCAM",SUMIFS('GCAM By Region By Sector'!P:P,'GCAM By Region By Sector'!$C:$C,$C230,'GCAM By Region By Sector'!$B:$B,$B230)*10^3,SUMIFS('EPS Emissions'!Q:Q,'EPS Emissions'!$D:$D,'BAU Sector &amp; Region Breakout'!$C230,'EPS Emissions'!$C:$C,'BAU Sector &amp; Region Breakout'!$B230))</f>
        <v>-44.908366664890998</v>
      </c>
      <c r="Q230" s="2">
        <f>IF($A230="GCAM",SUMIFS('GCAM By Region By Sector'!Q:Q,'GCAM By Region By Sector'!$C:$C,$C230,'GCAM By Region By Sector'!$B:$B,$B230)*10^3,SUMIFS('EPS Emissions'!R:R,'EPS Emissions'!$D:$D,'BAU Sector &amp; Region Breakout'!$C230,'EPS Emissions'!$C:$C,'BAU Sector &amp; Region Breakout'!$B230))</f>
        <v>-48.551034730940003</v>
      </c>
      <c r="R230" s="2">
        <f>IF($A230="GCAM",SUMIFS('GCAM By Region By Sector'!R:R,'GCAM By Region By Sector'!$C:$C,$C230,'GCAM By Region By Sector'!$B:$B,$B230)*10^3,SUMIFS('EPS Emissions'!S:S,'EPS Emissions'!$D:$D,'BAU Sector &amp; Region Breakout'!$C230,'EPS Emissions'!$C:$C,'BAU Sector &amp; Region Breakout'!$B230))</f>
        <v>-52.193702796989001</v>
      </c>
      <c r="S230" s="2">
        <f>IF($A230="GCAM",SUMIFS('GCAM By Region By Sector'!S:S,'GCAM By Region By Sector'!$C:$C,$C230,'GCAM By Region By Sector'!$B:$B,$B230)*10^3,SUMIFS('EPS Emissions'!T:T,'EPS Emissions'!$D:$D,'BAU Sector &amp; Region Breakout'!$C230,'EPS Emissions'!$C:$C,'BAU Sector &amp; Region Breakout'!$B230))</f>
        <v>-55.836370863038006</v>
      </c>
      <c r="T230" s="2">
        <f>IF($A230="GCAM",SUMIFS('GCAM By Region By Sector'!T:T,'GCAM By Region By Sector'!$C:$C,$C230,'GCAM By Region By Sector'!$B:$B,$B230)*10^3,SUMIFS('EPS Emissions'!U:U,'EPS Emissions'!$D:$D,'BAU Sector &amp; Region Breakout'!$C230,'EPS Emissions'!$C:$C,'BAU Sector &amp; Region Breakout'!$B230))</f>
        <v>-61.345151236233306</v>
      </c>
      <c r="U230" s="2">
        <f>IF($A230="GCAM",SUMIFS('GCAM By Region By Sector'!U:U,'GCAM By Region By Sector'!$C:$C,$C230,'GCAM By Region By Sector'!$B:$B,$B230)*10^3,SUMIFS('EPS Emissions'!V:V,'EPS Emissions'!$D:$D,'BAU Sector &amp; Region Breakout'!$C230,'EPS Emissions'!$C:$C,'BAU Sector &amp; Region Breakout'!$B230))</f>
        <v>-66.853931609428599</v>
      </c>
      <c r="V230" s="2">
        <f>IF($A230="GCAM",SUMIFS('GCAM By Region By Sector'!V:V,'GCAM By Region By Sector'!$C:$C,$C230,'GCAM By Region By Sector'!$B:$B,$B230)*10^3,SUMIFS('EPS Emissions'!W:W,'EPS Emissions'!$D:$D,'BAU Sector &amp; Region Breakout'!$C230,'EPS Emissions'!$C:$C,'BAU Sector &amp; Region Breakout'!$B230))</f>
        <v>-72.362711982623892</v>
      </c>
      <c r="W230" s="2">
        <f>IF($A230="GCAM",SUMIFS('GCAM By Region By Sector'!W:W,'GCAM By Region By Sector'!$C:$C,$C230,'GCAM By Region By Sector'!$B:$B,$B230)*10^3,SUMIFS('EPS Emissions'!X:X,'EPS Emissions'!$D:$D,'BAU Sector &amp; Region Breakout'!$C230,'EPS Emissions'!$C:$C,'BAU Sector &amp; Region Breakout'!$B230))</f>
        <v>-77.8714923558192</v>
      </c>
      <c r="X230" s="2">
        <f>IF($A230="GCAM",SUMIFS('GCAM By Region By Sector'!X:X,'GCAM By Region By Sector'!$C:$C,$C230,'GCAM By Region By Sector'!$B:$B,$B230)*10^3,SUMIFS('EPS Emissions'!Y:Y,'EPS Emissions'!$D:$D,'BAU Sector &amp; Region Breakout'!$C230,'EPS Emissions'!$C:$C,'BAU Sector &amp; Region Breakout'!$B230))</f>
        <v>-83.380272729014493</v>
      </c>
      <c r="Y230" s="2">
        <f>IF($A230="GCAM",SUMIFS('GCAM By Region By Sector'!Y:Y,'GCAM By Region By Sector'!$C:$C,$C230,'GCAM By Region By Sector'!$B:$B,$B230)*10^3,SUMIFS('EPS Emissions'!Z:Z,'EPS Emissions'!$D:$D,'BAU Sector &amp; Region Breakout'!$C230,'EPS Emissions'!$C:$C,'BAU Sector &amp; Region Breakout'!$B230))</f>
        <v>-88.734404688956388</v>
      </c>
      <c r="Z230" s="2">
        <f>IF($A230="GCAM",SUMIFS('GCAM By Region By Sector'!Z:Z,'GCAM By Region By Sector'!$C:$C,$C230,'GCAM By Region By Sector'!$B:$B,$B230)*10^3,SUMIFS('EPS Emissions'!AA:AA,'EPS Emissions'!$D:$D,'BAU Sector &amp; Region Breakout'!$C230,'EPS Emissions'!$C:$C,'BAU Sector &amp; Region Breakout'!$B230))</f>
        <v>-94.088536648898298</v>
      </c>
      <c r="AA230" s="2">
        <f>IF($A230="GCAM",SUMIFS('GCAM By Region By Sector'!AA:AA,'GCAM By Region By Sector'!$C:$C,$C230,'GCAM By Region By Sector'!$B:$B,$B230)*10^3,SUMIFS('EPS Emissions'!AB:AB,'EPS Emissions'!$D:$D,'BAU Sector &amp; Region Breakout'!$C230,'EPS Emissions'!$C:$C,'BAU Sector &amp; Region Breakout'!$B230))</f>
        <v>-99.442668608840208</v>
      </c>
      <c r="AB230" s="2">
        <f>IF($A230="GCAM",SUMIFS('GCAM By Region By Sector'!AB:AB,'GCAM By Region By Sector'!$C:$C,$C230,'GCAM By Region By Sector'!$B:$B,$B230)*10^3,SUMIFS('EPS Emissions'!AC:AC,'EPS Emissions'!$D:$D,'BAU Sector &amp; Region Breakout'!$C230,'EPS Emissions'!$C:$C,'BAU Sector &amp; Region Breakout'!$B230))</f>
        <v>-104.79680056878212</v>
      </c>
      <c r="AC230" s="2">
        <f>IF($A230="GCAM",SUMIFS('GCAM By Region By Sector'!AC:AC,'GCAM By Region By Sector'!$C:$C,$C230,'GCAM By Region By Sector'!$B:$B,$B230)*10^3,SUMIFS('EPS Emissions'!AD:AD,'EPS Emissions'!$D:$D,'BAU Sector &amp; Region Breakout'!$C230,'EPS Emissions'!$C:$C,'BAU Sector &amp; Region Breakout'!$B230))</f>
        <v>-110.15093252872401</v>
      </c>
      <c r="AD230" s="2">
        <f>IF($A230="GCAM",SUMIFS('GCAM By Region By Sector'!AD:AD,'GCAM By Region By Sector'!$C:$C,$C230,'GCAM By Region By Sector'!$B:$B,$B230)*10^3,SUMIFS('EPS Emissions'!AE:AE,'EPS Emissions'!$D:$D,'BAU Sector &amp; Region Breakout'!$C230,'EPS Emissions'!$C:$C,'BAU Sector &amp; Region Breakout'!$B230))</f>
        <v>-113.36812744288072</v>
      </c>
      <c r="AE230" s="2">
        <f>IF($A230="GCAM",SUMIFS('GCAM By Region By Sector'!AE:AE,'GCAM By Region By Sector'!$C:$C,$C230,'GCAM By Region By Sector'!$B:$B,$B230)*10^3,SUMIFS('EPS Emissions'!AF:AF,'EPS Emissions'!$D:$D,'BAU Sector &amp; Region Breakout'!$C230,'EPS Emissions'!$C:$C,'BAU Sector &amp; Region Breakout'!$B230))</f>
        <v>-116.5853223570374</v>
      </c>
      <c r="AF230" s="2">
        <f>IF($A230="GCAM",SUMIFS('GCAM By Region By Sector'!AF:AF,'GCAM By Region By Sector'!$C:$C,$C230,'GCAM By Region By Sector'!$B:$B,$B230)*10^3,SUMIFS('EPS Emissions'!AG:AG,'EPS Emissions'!$D:$D,'BAU Sector &amp; Region Breakout'!$C230,'EPS Emissions'!$C:$C,'BAU Sector &amp; Region Breakout'!$B230))</f>
        <v>-119.80251727119411</v>
      </c>
      <c r="AG230" s="2">
        <f>IF($A230="GCAM",SUMIFS('GCAM By Region By Sector'!AG:AG,'GCAM By Region By Sector'!$C:$C,$C230,'GCAM By Region By Sector'!$B:$B,$B230)*10^3,SUMIFS('EPS Emissions'!AH:AH,'EPS Emissions'!$D:$D,'BAU Sector &amp; Region Breakout'!$C230,'EPS Emissions'!$C:$C,'BAU Sector &amp; Region Breakout'!$B230))</f>
        <v>-123.0197121853508</v>
      </c>
      <c r="AH230" s="2">
        <f>IF($A230="GCAM",SUMIFS('GCAM By Region By Sector'!AH:AH,'GCAM By Region By Sector'!$C:$C,$C230,'GCAM By Region By Sector'!$B:$B,$B230)*10^3,SUMIFS('EPS Emissions'!AI:AI,'EPS Emissions'!$D:$D,'BAU Sector &amp; Region Breakout'!$C230,'EPS Emissions'!$C:$C,'BAU Sector &amp; Region Breakout'!$B230))</f>
        <v>-126.23690709950749</v>
      </c>
    </row>
    <row r="231" spans="1:34" x14ac:dyDescent="0.35">
      <c r="A231" t="str">
        <f>VLOOKUP(B231,'BAU Global Total'!A$3:C$34,3,FALSE)</f>
        <v>GCAM</v>
      </c>
      <c r="B231" t="s">
        <v>39</v>
      </c>
      <c r="C231" t="s">
        <v>63</v>
      </c>
      <c r="D231" s="2">
        <f>IF($A231="GCAM",SUMIFS('GCAM By Region By Sector'!D:D,'GCAM By Region By Sector'!$C:$C,$C231,'GCAM By Region By Sector'!$B:$B,$B231)*10^3,SUMIFS('EPS Emissions'!E:E,'EPS Emissions'!$D:$D,'BAU Sector &amp; Region Breakout'!$C231,'EPS Emissions'!$C:$C,'BAU Sector &amp; Region Breakout'!$B231))</f>
        <v>40.655998841795004</v>
      </c>
      <c r="E231" s="2">
        <f>IF($A231="GCAM",SUMIFS('GCAM By Region By Sector'!E:E,'GCAM By Region By Sector'!$C:$C,$C231,'GCAM By Region By Sector'!$B:$B,$B231)*10^3,SUMIFS('EPS Emissions'!F:F,'EPS Emissions'!$D:$D,'BAU Sector &amp; Region Breakout'!$C231,'EPS Emissions'!$C:$C,'BAU Sector &amp; Region Breakout'!$B231))</f>
        <v>41.301952527350622</v>
      </c>
      <c r="F231" s="2">
        <f>IF($A231="GCAM",SUMIFS('GCAM By Region By Sector'!F:F,'GCAM By Region By Sector'!$C:$C,$C231,'GCAM By Region By Sector'!$B:$B,$B231)*10^3,SUMIFS('EPS Emissions'!G:G,'EPS Emissions'!$D:$D,'BAU Sector &amp; Region Breakout'!$C231,'EPS Emissions'!$C:$C,'BAU Sector &amp; Region Breakout'!$B231))</f>
        <v>41.947906212906254</v>
      </c>
      <c r="G231" s="2">
        <f>IF($A231="GCAM",SUMIFS('GCAM By Region By Sector'!G:G,'GCAM By Region By Sector'!$C:$C,$C231,'GCAM By Region By Sector'!$B:$B,$B231)*10^3,SUMIFS('EPS Emissions'!H:H,'EPS Emissions'!$D:$D,'BAU Sector &amp; Region Breakout'!$C231,'EPS Emissions'!$C:$C,'BAU Sector &amp; Region Breakout'!$B231))</f>
        <v>42.593859898461879</v>
      </c>
      <c r="H231" s="2">
        <f>IF($A231="GCAM",SUMIFS('GCAM By Region By Sector'!H:H,'GCAM By Region By Sector'!$C:$C,$C231,'GCAM By Region By Sector'!$B:$B,$B231)*10^3,SUMIFS('EPS Emissions'!I:I,'EPS Emissions'!$D:$D,'BAU Sector &amp; Region Breakout'!$C231,'EPS Emissions'!$C:$C,'BAU Sector &amp; Region Breakout'!$B231))</f>
        <v>43.239813584017512</v>
      </c>
      <c r="I231" s="2">
        <f>IF($A231="GCAM",SUMIFS('GCAM By Region By Sector'!I:I,'GCAM By Region By Sector'!$C:$C,$C231,'GCAM By Region By Sector'!$B:$B,$B231)*10^3,SUMIFS('EPS Emissions'!J:J,'EPS Emissions'!$D:$D,'BAU Sector &amp; Region Breakout'!$C231,'EPS Emissions'!$C:$C,'BAU Sector &amp; Region Breakout'!$B231))</f>
        <v>43.885767269573137</v>
      </c>
      <c r="J231" s="2">
        <f>IF($A231="GCAM",SUMIFS('GCAM By Region By Sector'!J:J,'GCAM By Region By Sector'!$C:$C,$C231,'GCAM By Region By Sector'!$B:$B,$B231)*10^3,SUMIFS('EPS Emissions'!K:K,'EPS Emissions'!$D:$D,'BAU Sector &amp; Region Breakout'!$C231,'EPS Emissions'!$C:$C,'BAU Sector &amp; Region Breakout'!$B231))</f>
        <v>46.930693062913605</v>
      </c>
      <c r="K231" s="2">
        <f>IF($A231="GCAM",SUMIFS('GCAM By Region By Sector'!K:K,'GCAM By Region By Sector'!$C:$C,$C231,'GCAM By Region By Sector'!$B:$B,$B231)*10^3,SUMIFS('EPS Emissions'!L:L,'EPS Emissions'!$D:$D,'BAU Sector &amp; Region Breakout'!$C231,'EPS Emissions'!$C:$C,'BAU Sector &amp; Region Breakout'!$B231))</f>
        <v>49.97561885625408</v>
      </c>
      <c r="L231" s="2">
        <f>IF($A231="GCAM",SUMIFS('GCAM By Region By Sector'!L:L,'GCAM By Region By Sector'!$C:$C,$C231,'GCAM By Region By Sector'!$B:$B,$B231)*10^3,SUMIFS('EPS Emissions'!M:M,'EPS Emissions'!$D:$D,'BAU Sector &amp; Region Breakout'!$C231,'EPS Emissions'!$C:$C,'BAU Sector &amp; Region Breakout'!$B231))</f>
        <v>53.020544649594548</v>
      </c>
      <c r="M231" s="2">
        <f>IF($A231="GCAM",SUMIFS('GCAM By Region By Sector'!M:M,'GCAM By Region By Sector'!$C:$C,$C231,'GCAM By Region By Sector'!$B:$B,$B231)*10^3,SUMIFS('EPS Emissions'!N:N,'EPS Emissions'!$D:$D,'BAU Sector &amp; Region Breakout'!$C231,'EPS Emissions'!$C:$C,'BAU Sector &amp; Region Breakout'!$B231))</f>
        <v>56.065470442935023</v>
      </c>
      <c r="N231" s="2">
        <f>IF($A231="GCAM",SUMIFS('GCAM By Region By Sector'!N:N,'GCAM By Region By Sector'!$C:$C,$C231,'GCAM By Region By Sector'!$B:$B,$B231)*10^3,SUMIFS('EPS Emissions'!O:O,'EPS Emissions'!$D:$D,'BAU Sector &amp; Region Breakout'!$C231,'EPS Emissions'!$C:$C,'BAU Sector &amp; Region Breakout'!$B231))</f>
        <v>59.110396236275491</v>
      </c>
      <c r="O231" s="2">
        <f>IF($A231="GCAM",SUMIFS('GCAM By Region By Sector'!O:O,'GCAM By Region By Sector'!$C:$C,$C231,'GCAM By Region By Sector'!$B:$B,$B231)*10^3,SUMIFS('EPS Emissions'!P:P,'EPS Emissions'!$D:$D,'BAU Sector &amp; Region Breakout'!$C231,'EPS Emissions'!$C:$C,'BAU Sector &amp; Region Breakout'!$B231))</f>
        <v>63.060649719268227</v>
      </c>
      <c r="P231" s="2">
        <f>IF($A231="GCAM",SUMIFS('GCAM By Region By Sector'!P:P,'GCAM By Region By Sector'!$C:$C,$C231,'GCAM By Region By Sector'!$B:$B,$B231)*10^3,SUMIFS('EPS Emissions'!Q:Q,'EPS Emissions'!$D:$D,'BAU Sector &amp; Region Breakout'!$C231,'EPS Emissions'!$C:$C,'BAU Sector &amp; Region Breakout'!$B231))</f>
        <v>67.010903202260948</v>
      </c>
      <c r="Q231" s="2">
        <f>IF($A231="GCAM",SUMIFS('GCAM By Region By Sector'!Q:Q,'GCAM By Region By Sector'!$C:$C,$C231,'GCAM By Region By Sector'!$B:$B,$B231)*10^3,SUMIFS('EPS Emissions'!R:R,'EPS Emissions'!$D:$D,'BAU Sector &amp; Region Breakout'!$C231,'EPS Emissions'!$C:$C,'BAU Sector &amp; Region Breakout'!$B231))</f>
        <v>70.961156685253684</v>
      </c>
      <c r="R231" s="2">
        <f>IF($A231="GCAM",SUMIFS('GCAM By Region By Sector'!R:R,'GCAM By Region By Sector'!$C:$C,$C231,'GCAM By Region By Sector'!$B:$B,$B231)*10^3,SUMIFS('EPS Emissions'!S:S,'EPS Emissions'!$D:$D,'BAU Sector &amp; Region Breakout'!$C231,'EPS Emissions'!$C:$C,'BAU Sector &amp; Region Breakout'!$B231))</f>
        <v>74.91141016824642</v>
      </c>
      <c r="S231" s="2">
        <f>IF($A231="GCAM",SUMIFS('GCAM By Region By Sector'!S:S,'GCAM By Region By Sector'!$C:$C,$C231,'GCAM By Region By Sector'!$B:$B,$B231)*10^3,SUMIFS('EPS Emissions'!T:T,'EPS Emissions'!$D:$D,'BAU Sector &amp; Region Breakout'!$C231,'EPS Emissions'!$C:$C,'BAU Sector &amp; Region Breakout'!$B231))</f>
        <v>78.861663651239141</v>
      </c>
      <c r="T231" s="2">
        <f>IF($A231="GCAM",SUMIFS('GCAM By Region By Sector'!T:T,'GCAM By Region By Sector'!$C:$C,$C231,'GCAM By Region By Sector'!$B:$B,$B231)*10^3,SUMIFS('EPS Emissions'!U:U,'EPS Emissions'!$D:$D,'BAU Sector &amp; Region Breakout'!$C231,'EPS Emissions'!$C:$C,'BAU Sector &amp; Region Breakout'!$B231))</f>
        <v>86.750634648898313</v>
      </c>
      <c r="U231" s="2">
        <f>IF($A231="GCAM",SUMIFS('GCAM By Region By Sector'!U:U,'GCAM By Region By Sector'!$C:$C,$C231,'GCAM By Region By Sector'!$B:$B,$B231)*10^3,SUMIFS('EPS Emissions'!V:V,'EPS Emissions'!$D:$D,'BAU Sector &amp; Region Breakout'!$C231,'EPS Emissions'!$C:$C,'BAU Sector &amp; Region Breakout'!$B231))</f>
        <v>94.639605646557484</v>
      </c>
      <c r="V231" s="2">
        <f>IF($A231="GCAM",SUMIFS('GCAM By Region By Sector'!V:V,'GCAM By Region By Sector'!$C:$C,$C231,'GCAM By Region By Sector'!$B:$B,$B231)*10^3,SUMIFS('EPS Emissions'!W:W,'EPS Emissions'!$D:$D,'BAU Sector &amp; Region Breakout'!$C231,'EPS Emissions'!$C:$C,'BAU Sector &amp; Region Breakout'!$B231))</f>
        <v>102.52857664421666</v>
      </c>
      <c r="W231" s="2">
        <f>IF($A231="GCAM",SUMIFS('GCAM By Region By Sector'!W:W,'GCAM By Region By Sector'!$C:$C,$C231,'GCAM By Region By Sector'!$B:$B,$B231)*10^3,SUMIFS('EPS Emissions'!X:X,'EPS Emissions'!$D:$D,'BAU Sector &amp; Region Breakout'!$C231,'EPS Emissions'!$C:$C,'BAU Sector &amp; Region Breakout'!$B231))</f>
        <v>110.41754764187584</v>
      </c>
      <c r="X231" s="2">
        <f>IF($A231="GCAM",SUMIFS('GCAM By Region By Sector'!X:X,'GCAM By Region By Sector'!$C:$C,$C231,'GCAM By Region By Sector'!$B:$B,$B231)*10^3,SUMIFS('EPS Emissions'!Y:Y,'EPS Emissions'!$D:$D,'BAU Sector &amp; Region Breakout'!$C231,'EPS Emissions'!$C:$C,'BAU Sector &amp; Region Breakout'!$B231))</f>
        <v>118.30651863953501</v>
      </c>
      <c r="Y231" s="2">
        <f>IF($A231="GCAM",SUMIFS('GCAM By Region By Sector'!Y:Y,'GCAM By Region By Sector'!$C:$C,$C231,'GCAM By Region By Sector'!$B:$B,$B231)*10^3,SUMIFS('EPS Emissions'!Z:Z,'EPS Emissions'!$D:$D,'BAU Sector &amp; Region Breakout'!$C231,'EPS Emissions'!$C:$C,'BAU Sector &amp; Region Breakout'!$B231))</f>
        <v>124.62426765829599</v>
      </c>
      <c r="Z231" s="2">
        <f>IF($A231="GCAM",SUMIFS('GCAM By Region By Sector'!Z:Z,'GCAM By Region By Sector'!$C:$C,$C231,'GCAM By Region By Sector'!$B:$B,$B231)*10^3,SUMIFS('EPS Emissions'!AA:AA,'EPS Emissions'!$D:$D,'BAU Sector &amp; Region Breakout'!$C231,'EPS Emissions'!$C:$C,'BAU Sector &amp; Region Breakout'!$B231))</f>
        <v>130.94201667705698</v>
      </c>
      <c r="AA231" s="2">
        <f>IF($A231="GCAM",SUMIFS('GCAM By Region By Sector'!AA:AA,'GCAM By Region By Sector'!$C:$C,$C231,'GCAM By Region By Sector'!$B:$B,$B231)*10^3,SUMIFS('EPS Emissions'!AB:AB,'EPS Emissions'!$D:$D,'BAU Sector &amp; Region Breakout'!$C231,'EPS Emissions'!$C:$C,'BAU Sector &amp; Region Breakout'!$B231))</f>
        <v>137.259765695818</v>
      </c>
      <c r="AB231" s="2">
        <f>IF($A231="GCAM",SUMIFS('GCAM By Region By Sector'!AB:AB,'GCAM By Region By Sector'!$C:$C,$C231,'GCAM By Region By Sector'!$B:$B,$B231)*10^3,SUMIFS('EPS Emissions'!AC:AC,'EPS Emissions'!$D:$D,'BAU Sector &amp; Region Breakout'!$C231,'EPS Emissions'!$C:$C,'BAU Sector &amp; Region Breakout'!$B231))</f>
        <v>143.57751471457897</v>
      </c>
      <c r="AC231" s="2">
        <f>IF($A231="GCAM",SUMIFS('GCAM By Region By Sector'!AC:AC,'GCAM By Region By Sector'!$C:$C,$C231,'GCAM By Region By Sector'!$B:$B,$B231)*10^3,SUMIFS('EPS Emissions'!AD:AD,'EPS Emissions'!$D:$D,'BAU Sector &amp; Region Breakout'!$C231,'EPS Emissions'!$C:$C,'BAU Sector &amp; Region Breakout'!$B231))</f>
        <v>149.89526373333996</v>
      </c>
      <c r="AD231" s="2">
        <f>IF($A231="GCAM",SUMIFS('GCAM By Region By Sector'!AD:AD,'GCAM By Region By Sector'!$C:$C,$C231,'GCAM By Region By Sector'!$B:$B,$B231)*10^3,SUMIFS('EPS Emissions'!AE:AE,'EPS Emissions'!$D:$D,'BAU Sector &amp; Region Breakout'!$C231,'EPS Emissions'!$C:$C,'BAU Sector &amp; Region Breakout'!$B231))</f>
        <v>151.12750021247388</v>
      </c>
      <c r="AE231" s="2">
        <f>IF($A231="GCAM",SUMIFS('GCAM By Region By Sector'!AE:AE,'GCAM By Region By Sector'!$C:$C,$C231,'GCAM By Region By Sector'!$B:$B,$B231)*10^3,SUMIFS('EPS Emissions'!AF:AF,'EPS Emissions'!$D:$D,'BAU Sector &amp; Region Breakout'!$C231,'EPS Emissions'!$C:$C,'BAU Sector &amp; Region Breakout'!$B231))</f>
        <v>152.35973669160779</v>
      </c>
      <c r="AF231" s="2">
        <f>IF($A231="GCAM",SUMIFS('GCAM By Region By Sector'!AF:AF,'GCAM By Region By Sector'!$C:$C,$C231,'GCAM By Region By Sector'!$B:$B,$B231)*10^3,SUMIFS('EPS Emissions'!AG:AG,'EPS Emissions'!$D:$D,'BAU Sector &amp; Region Breakout'!$C231,'EPS Emissions'!$C:$C,'BAU Sector &amp; Region Breakout'!$B231))</f>
        <v>153.59197317074168</v>
      </c>
      <c r="AG231" s="2">
        <f>IF($A231="GCAM",SUMIFS('GCAM By Region By Sector'!AG:AG,'GCAM By Region By Sector'!$C:$C,$C231,'GCAM By Region By Sector'!$B:$B,$B231)*10^3,SUMIFS('EPS Emissions'!AH:AH,'EPS Emissions'!$D:$D,'BAU Sector &amp; Region Breakout'!$C231,'EPS Emissions'!$C:$C,'BAU Sector &amp; Region Breakout'!$B231))</f>
        <v>154.82420964987563</v>
      </c>
      <c r="AH231" s="2">
        <f>IF($A231="GCAM",SUMIFS('GCAM By Region By Sector'!AH:AH,'GCAM By Region By Sector'!$C:$C,$C231,'GCAM By Region By Sector'!$B:$B,$B231)*10^3,SUMIFS('EPS Emissions'!AI:AI,'EPS Emissions'!$D:$D,'BAU Sector &amp; Region Breakout'!$C231,'EPS Emissions'!$C:$C,'BAU Sector &amp; Region Breakout'!$B231))</f>
        <v>156.05644612900952</v>
      </c>
    </row>
    <row r="232" spans="1:34" x14ac:dyDescent="0.35">
      <c r="A232" t="str">
        <f>VLOOKUP(B232,'BAU Global Total'!A$3:C$34,3,FALSE)</f>
        <v>GCAM</v>
      </c>
      <c r="B232" t="s">
        <v>39</v>
      </c>
      <c r="C232" t="s">
        <v>64</v>
      </c>
      <c r="D232" s="2">
        <f>IF($A232="GCAM",SUMIFS('GCAM By Region By Sector'!D:D,'GCAM By Region By Sector'!$C:$C,$C232,'GCAM By Region By Sector'!$B:$B,$B232)*10^3,SUMIFS('EPS Emissions'!E:E,'EPS Emissions'!$D:$D,'BAU Sector &amp; Region Breakout'!$C232,'EPS Emissions'!$C:$C,'BAU Sector &amp; Region Breakout'!$B232))</f>
        <v>8.8307986197999995</v>
      </c>
      <c r="E232" s="2">
        <f>IF($A232="GCAM",SUMIFS('GCAM By Region By Sector'!E:E,'GCAM By Region By Sector'!$C:$C,$C232,'GCAM By Region By Sector'!$B:$B,$B232)*10^3,SUMIFS('EPS Emissions'!F:F,'EPS Emissions'!$D:$D,'BAU Sector &amp; Region Breakout'!$C232,'EPS Emissions'!$C:$C,'BAU Sector &amp; Region Breakout'!$B232))</f>
        <v>9.0905618530400005</v>
      </c>
      <c r="F232" s="2">
        <f>IF($A232="GCAM",SUMIFS('GCAM By Region By Sector'!F:F,'GCAM By Region By Sector'!$C:$C,$C232,'GCAM By Region By Sector'!$B:$B,$B232)*10^3,SUMIFS('EPS Emissions'!G:G,'EPS Emissions'!$D:$D,'BAU Sector &amp; Region Breakout'!$C232,'EPS Emissions'!$C:$C,'BAU Sector &amp; Region Breakout'!$B232))</f>
        <v>9.3503250862799998</v>
      </c>
      <c r="G232" s="2">
        <f>IF($A232="GCAM",SUMIFS('GCAM By Region By Sector'!G:G,'GCAM By Region By Sector'!$C:$C,$C232,'GCAM By Region By Sector'!$B:$B,$B232)*10^3,SUMIFS('EPS Emissions'!H:H,'EPS Emissions'!$D:$D,'BAU Sector &amp; Region Breakout'!$C232,'EPS Emissions'!$C:$C,'BAU Sector &amp; Region Breakout'!$B232))</f>
        <v>9.6100883195200009</v>
      </c>
      <c r="H232" s="2">
        <f>IF($A232="GCAM",SUMIFS('GCAM By Region By Sector'!H:H,'GCAM By Region By Sector'!$C:$C,$C232,'GCAM By Region By Sector'!$B:$B,$B232)*10^3,SUMIFS('EPS Emissions'!I:I,'EPS Emissions'!$D:$D,'BAU Sector &amp; Region Breakout'!$C232,'EPS Emissions'!$C:$C,'BAU Sector &amp; Region Breakout'!$B232))</f>
        <v>9.8698515527600001</v>
      </c>
      <c r="I232" s="2">
        <f>IF($A232="GCAM",SUMIFS('GCAM By Region By Sector'!I:I,'GCAM By Region By Sector'!$C:$C,$C232,'GCAM By Region By Sector'!$B:$B,$B232)*10^3,SUMIFS('EPS Emissions'!J:J,'EPS Emissions'!$D:$D,'BAU Sector &amp; Region Breakout'!$C232,'EPS Emissions'!$C:$C,'BAU Sector &amp; Region Breakout'!$B232))</f>
        <v>10.129614785999999</v>
      </c>
      <c r="J232" s="2">
        <f>IF($A232="GCAM",SUMIFS('GCAM By Region By Sector'!J:J,'GCAM By Region By Sector'!$C:$C,$C232,'GCAM By Region By Sector'!$B:$B,$B232)*10^3,SUMIFS('EPS Emissions'!K:K,'EPS Emissions'!$D:$D,'BAU Sector &amp; Region Breakout'!$C232,'EPS Emissions'!$C:$C,'BAU Sector &amp; Region Breakout'!$B232))</f>
        <v>10.708582034319001</v>
      </c>
      <c r="K232" s="2">
        <f>IF($A232="GCAM",SUMIFS('GCAM By Region By Sector'!K:K,'GCAM By Region By Sector'!$C:$C,$C232,'GCAM By Region By Sector'!$B:$B,$B232)*10^3,SUMIFS('EPS Emissions'!L:L,'EPS Emissions'!$D:$D,'BAU Sector &amp; Region Breakout'!$C232,'EPS Emissions'!$C:$C,'BAU Sector &amp; Region Breakout'!$B232))</f>
        <v>11.287549282637999</v>
      </c>
      <c r="L232" s="2">
        <f>IF($A232="GCAM",SUMIFS('GCAM By Region By Sector'!L:L,'GCAM By Region By Sector'!$C:$C,$C232,'GCAM By Region By Sector'!$B:$B,$B232)*10^3,SUMIFS('EPS Emissions'!M:M,'EPS Emissions'!$D:$D,'BAU Sector &amp; Region Breakout'!$C232,'EPS Emissions'!$C:$C,'BAU Sector &amp; Region Breakout'!$B232))</f>
        <v>11.866516530957</v>
      </c>
      <c r="M232" s="2">
        <f>IF($A232="GCAM",SUMIFS('GCAM By Region By Sector'!M:M,'GCAM By Region By Sector'!$C:$C,$C232,'GCAM By Region By Sector'!$B:$B,$B232)*10^3,SUMIFS('EPS Emissions'!N:N,'EPS Emissions'!$D:$D,'BAU Sector &amp; Region Breakout'!$C232,'EPS Emissions'!$C:$C,'BAU Sector &amp; Region Breakout'!$B232))</f>
        <v>12.445483779275998</v>
      </c>
      <c r="N232" s="2">
        <f>IF($A232="GCAM",SUMIFS('GCAM By Region By Sector'!N:N,'GCAM By Region By Sector'!$C:$C,$C232,'GCAM By Region By Sector'!$B:$B,$B232)*10^3,SUMIFS('EPS Emissions'!O:O,'EPS Emissions'!$D:$D,'BAU Sector &amp; Region Breakout'!$C232,'EPS Emissions'!$C:$C,'BAU Sector &amp; Region Breakout'!$B232))</f>
        <v>13.024451027594999</v>
      </c>
      <c r="O232" s="2">
        <f>IF($A232="GCAM",SUMIFS('GCAM By Region By Sector'!O:O,'GCAM By Region By Sector'!$C:$C,$C232,'GCAM By Region By Sector'!$B:$B,$B232)*10^3,SUMIFS('EPS Emissions'!P:P,'EPS Emissions'!$D:$D,'BAU Sector &amp; Region Breakout'!$C232,'EPS Emissions'!$C:$C,'BAU Sector &amp; Region Breakout'!$B232))</f>
        <v>13.862428192610299</v>
      </c>
      <c r="P232" s="2">
        <f>IF($A232="GCAM",SUMIFS('GCAM By Region By Sector'!P:P,'GCAM By Region By Sector'!$C:$C,$C232,'GCAM By Region By Sector'!$B:$B,$B232)*10^3,SUMIFS('EPS Emissions'!Q:Q,'EPS Emissions'!$D:$D,'BAU Sector &amp; Region Breakout'!$C232,'EPS Emissions'!$C:$C,'BAU Sector &amp; Region Breakout'!$B232))</f>
        <v>14.700405357625598</v>
      </c>
      <c r="Q232" s="2">
        <f>IF($A232="GCAM",SUMIFS('GCAM By Region By Sector'!Q:Q,'GCAM By Region By Sector'!$C:$C,$C232,'GCAM By Region By Sector'!$B:$B,$B232)*10^3,SUMIFS('EPS Emissions'!R:R,'EPS Emissions'!$D:$D,'BAU Sector &amp; Region Breakout'!$C232,'EPS Emissions'!$C:$C,'BAU Sector &amp; Region Breakout'!$B232))</f>
        <v>15.5383825226409</v>
      </c>
      <c r="R232" s="2">
        <f>IF($A232="GCAM",SUMIFS('GCAM By Region By Sector'!R:R,'GCAM By Region By Sector'!$C:$C,$C232,'GCAM By Region By Sector'!$B:$B,$B232)*10^3,SUMIFS('EPS Emissions'!S:S,'EPS Emissions'!$D:$D,'BAU Sector &amp; Region Breakout'!$C232,'EPS Emissions'!$C:$C,'BAU Sector &amp; Region Breakout'!$B232))</f>
        <v>16.376359687656198</v>
      </c>
      <c r="S232" s="2">
        <f>IF($A232="GCAM",SUMIFS('GCAM By Region By Sector'!S:S,'GCAM By Region By Sector'!$C:$C,$C232,'GCAM By Region By Sector'!$B:$B,$B232)*10^3,SUMIFS('EPS Emissions'!T:T,'EPS Emissions'!$D:$D,'BAU Sector &amp; Region Breakout'!$C232,'EPS Emissions'!$C:$C,'BAU Sector &amp; Region Breakout'!$B232))</f>
        <v>17.214336852671501</v>
      </c>
      <c r="T232" s="2">
        <f>IF($A232="GCAM",SUMIFS('GCAM By Region By Sector'!T:T,'GCAM By Region By Sector'!$C:$C,$C232,'GCAM By Region By Sector'!$B:$B,$B232)*10^3,SUMIFS('EPS Emissions'!U:U,'EPS Emissions'!$D:$D,'BAU Sector &amp; Region Breakout'!$C232,'EPS Emissions'!$C:$C,'BAU Sector &amp; Region Breakout'!$B232))</f>
        <v>18.376861603927292</v>
      </c>
      <c r="U232" s="2">
        <f>IF($A232="GCAM",SUMIFS('GCAM By Region By Sector'!U:U,'GCAM By Region By Sector'!$C:$C,$C232,'GCAM By Region By Sector'!$B:$B,$B232)*10^3,SUMIFS('EPS Emissions'!V:V,'EPS Emissions'!$D:$D,'BAU Sector &amp; Region Breakout'!$C232,'EPS Emissions'!$C:$C,'BAU Sector &amp; Region Breakout'!$B232))</f>
        <v>19.539386355183083</v>
      </c>
      <c r="V232" s="2">
        <f>IF($A232="GCAM",SUMIFS('GCAM By Region By Sector'!V:V,'GCAM By Region By Sector'!$C:$C,$C232,'GCAM By Region By Sector'!$B:$B,$B232)*10^3,SUMIFS('EPS Emissions'!W:W,'EPS Emissions'!$D:$D,'BAU Sector &amp; Region Breakout'!$C232,'EPS Emissions'!$C:$C,'BAU Sector &amp; Region Breakout'!$B232))</f>
        <v>20.701911106438878</v>
      </c>
      <c r="W232" s="2">
        <f>IF($A232="GCAM",SUMIFS('GCAM By Region By Sector'!W:W,'GCAM By Region By Sector'!$C:$C,$C232,'GCAM By Region By Sector'!$B:$B,$B232)*10^3,SUMIFS('EPS Emissions'!X:X,'EPS Emissions'!$D:$D,'BAU Sector &amp; Region Breakout'!$C232,'EPS Emissions'!$C:$C,'BAU Sector &amp; Region Breakout'!$B232))</f>
        <v>21.864435857694669</v>
      </c>
      <c r="X232" s="2">
        <f>IF($A232="GCAM",SUMIFS('GCAM By Region By Sector'!X:X,'GCAM By Region By Sector'!$C:$C,$C232,'GCAM By Region By Sector'!$B:$B,$B232)*10^3,SUMIFS('EPS Emissions'!Y:Y,'EPS Emissions'!$D:$D,'BAU Sector &amp; Region Breakout'!$C232,'EPS Emissions'!$C:$C,'BAU Sector &amp; Region Breakout'!$B232))</f>
        <v>23.026960608950461</v>
      </c>
      <c r="Y232" s="2">
        <f>IF($A232="GCAM",SUMIFS('GCAM By Region By Sector'!Y:Y,'GCAM By Region By Sector'!$C:$C,$C232,'GCAM By Region By Sector'!$B:$B,$B232)*10^3,SUMIFS('EPS Emissions'!Z:Z,'EPS Emissions'!$D:$D,'BAU Sector &amp; Region Breakout'!$C232,'EPS Emissions'!$C:$C,'BAU Sector &amp; Region Breakout'!$B232))</f>
        <v>24.593285155418968</v>
      </c>
      <c r="Z232" s="2">
        <f>IF($A232="GCAM",SUMIFS('GCAM By Region By Sector'!Z:Z,'GCAM By Region By Sector'!$C:$C,$C232,'GCAM By Region By Sector'!$B:$B,$B232)*10^3,SUMIFS('EPS Emissions'!AA:AA,'EPS Emissions'!$D:$D,'BAU Sector &amp; Region Breakout'!$C232,'EPS Emissions'!$C:$C,'BAU Sector &amp; Region Breakout'!$B232))</f>
        <v>26.159609701887476</v>
      </c>
      <c r="AA232" s="2">
        <f>IF($A232="GCAM",SUMIFS('GCAM By Region By Sector'!AA:AA,'GCAM By Region By Sector'!$C:$C,$C232,'GCAM By Region By Sector'!$B:$B,$B232)*10^3,SUMIFS('EPS Emissions'!AB:AB,'EPS Emissions'!$D:$D,'BAU Sector &amp; Region Breakout'!$C232,'EPS Emissions'!$C:$C,'BAU Sector &amp; Region Breakout'!$B232))</f>
        <v>27.725934248355983</v>
      </c>
      <c r="AB232" s="2">
        <f>IF($A232="GCAM",SUMIFS('GCAM By Region By Sector'!AB:AB,'GCAM By Region By Sector'!$C:$C,$C232,'GCAM By Region By Sector'!$B:$B,$B232)*10^3,SUMIFS('EPS Emissions'!AC:AC,'EPS Emissions'!$D:$D,'BAU Sector &amp; Region Breakout'!$C232,'EPS Emissions'!$C:$C,'BAU Sector &amp; Region Breakout'!$B232))</f>
        <v>29.292258794824491</v>
      </c>
      <c r="AC232" s="2">
        <f>IF($A232="GCAM",SUMIFS('GCAM By Region By Sector'!AC:AC,'GCAM By Region By Sector'!$C:$C,$C232,'GCAM By Region By Sector'!$B:$B,$B232)*10^3,SUMIFS('EPS Emissions'!AD:AD,'EPS Emissions'!$D:$D,'BAU Sector &amp; Region Breakout'!$C232,'EPS Emissions'!$C:$C,'BAU Sector &amp; Region Breakout'!$B232))</f>
        <v>30.858583341292999</v>
      </c>
      <c r="AD232" s="2">
        <f>IF($A232="GCAM",SUMIFS('GCAM By Region By Sector'!AD:AD,'GCAM By Region By Sector'!$C:$C,$C232,'GCAM By Region By Sector'!$B:$B,$B232)*10^3,SUMIFS('EPS Emissions'!AE:AE,'EPS Emissions'!$D:$D,'BAU Sector &amp; Region Breakout'!$C232,'EPS Emissions'!$C:$C,'BAU Sector &amp; Region Breakout'!$B232))</f>
        <v>32.794289714657097</v>
      </c>
      <c r="AE232" s="2">
        <f>IF($A232="GCAM",SUMIFS('GCAM By Region By Sector'!AE:AE,'GCAM By Region By Sector'!$C:$C,$C232,'GCAM By Region By Sector'!$B:$B,$B232)*10^3,SUMIFS('EPS Emissions'!AF:AF,'EPS Emissions'!$D:$D,'BAU Sector &amp; Region Breakout'!$C232,'EPS Emissions'!$C:$C,'BAU Sector &amp; Region Breakout'!$B232))</f>
        <v>34.729996088021188</v>
      </c>
      <c r="AF232" s="2">
        <f>IF($A232="GCAM",SUMIFS('GCAM By Region By Sector'!AF:AF,'GCAM By Region By Sector'!$C:$C,$C232,'GCAM By Region By Sector'!$B:$B,$B232)*10^3,SUMIFS('EPS Emissions'!AG:AG,'EPS Emissions'!$D:$D,'BAU Sector &amp; Region Breakout'!$C232,'EPS Emissions'!$C:$C,'BAU Sector &amp; Region Breakout'!$B232))</f>
        <v>36.665702461385287</v>
      </c>
      <c r="AG232" s="2">
        <f>IF($A232="GCAM",SUMIFS('GCAM By Region By Sector'!AG:AG,'GCAM By Region By Sector'!$C:$C,$C232,'GCAM By Region By Sector'!$B:$B,$B232)*10^3,SUMIFS('EPS Emissions'!AH:AH,'EPS Emissions'!$D:$D,'BAU Sector &amp; Region Breakout'!$C232,'EPS Emissions'!$C:$C,'BAU Sector &amp; Region Breakout'!$B232))</f>
        <v>38.601408834749385</v>
      </c>
      <c r="AH232" s="2">
        <f>IF($A232="GCAM",SUMIFS('GCAM By Region By Sector'!AH:AH,'GCAM By Region By Sector'!$C:$C,$C232,'GCAM By Region By Sector'!$B:$B,$B232)*10^3,SUMIFS('EPS Emissions'!AI:AI,'EPS Emissions'!$D:$D,'BAU Sector &amp; Region Breakout'!$C232,'EPS Emissions'!$C:$C,'BAU Sector &amp; Region Breakout'!$B232))</f>
        <v>40.537115208113477</v>
      </c>
    </row>
    <row r="233" spans="1:34" x14ac:dyDescent="0.35">
      <c r="A233" t="str">
        <f>VLOOKUP(B233,'BAU Global Total'!A$3:C$34,3,FALSE)</f>
        <v>GCAM</v>
      </c>
      <c r="B233" t="s">
        <v>39</v>
      </c>
      <c r="C233" t="s">
        <v>65</v>
      </c>
      <c r="D233" s="2">
        <f>IF($A233="GCAM",SUMIFS('GCAM By Region By Sector'!D:D,'GCAM By Region By Sector'!$C:$C,$C233,'GCAM By Region By Sector'!$B:$B,$B233)*10^3,SUMIFS('EPS Emissions'!E:E,'EPS Emissions'!$D:$D,'BAU Sector &amp; Region Breakout'!$C233,'EPS Emissions'!$C:$C,'BAU Sector &amp; Region Breakout'!$B233))</f>
        <v>37.636575331689997</v>
      </c>
      <c r="E233" s="2">
        <f>IF($A233="GCAM",SUMIFS('GCAM By Region By Sector'!E:E,'GCAM By Region By Sector'!$C:$C,$C233,'GCAM By Region By Sector'!$B:$B,$B233)*10^3,SUMIFS('EPS Emissions'!F:F,'EPS Emissions'!$D:$D,'BAU Sector &amp; Region Breakout'!$C233,'EPS Emissions'!$C:$C,'BAU Sector &amp; Region Breakout'!$B233))</f>
        <v>38.680684083249993</v>
      </c>
      <c r="F233" s="2">
        <f>IF($A233="GCAM",SUMIFS('GCAM By Region By Sector'!F:F,'GCAM By Region By Sector'!$C:$C,$C233,'GCAM By Region By Sector'!$B:$B,$B233)*10^3,SUMIFS('EPS Emissions'!G:G,'EPS Emissions'!$D:$D,'BAU Sector &amp; Region Breakout'!$C233,'EPS Emissions'!$C:$C,'BAU Sector &amp; Region Breakout'!$B233))</f>
        <v>39.724792834809989</v>
      </c>
      <c r="G233" s="2">
        <f>IF($A233="GCAM",SUMIFS('GCAM By Region By Sector'!G:G,'GCAM By Region By Sector'!$C:$C,$C233,'GCAM By Region By Sector'!$B:$B,$B233)*10^3,SUMIFS('EPS Emissions'!H:H,'EPS Emissions'!$D:$D,'BAU Sector &amp; Region Breakout'!$C233,'EPS Emissions'!$C:$C,'BAU Sector &amp; Region Breakout'!$B233))</f>
        <v>40.768901586369978</v>
      </c>
      <c r="H233" s="2">
        <f>IF($A233="GCAM",SUMIFS('GCAM By Region By Sector'!H:H,'GCAM By Region By Sector'!$C:$C,$C233,'GCAM By Region By Sector'!$B:$B,$B233)*10^3,SUMIFS('EPS Emissions'!I:I,'EPS Emissions'!$D:$D,'BAU Sector &amp; Region Breakout'!$C233,'EPS Emissions'!$C:$C,'BAU Sector &amp; Region Breakout'!$B233))</f>
        <v>41.813010337929974</v>
      </c>
      <c r="I233" s="2">
        <f>IF($A233="GCAM",SUMIFS('GCAM By Region By Sector'!I:I,'GCAM By Region By Sector'!$C:$C,$C233,'GCAM By Region By Sector'!$B:$B,$B233)*10^3,SUMIFS('EPS Emissions'!J:J,'EPS Emissions'!$D:$D,'BAU Sector &amp; Region Breakout'!$C233,'EPS Emissions'!$C:$C,'BAU Sector &amp; Region Breakout'!$B233))</f>
        <v>42.857119089489963</v>
      </c>
      <c r="J233" s="2">
        <f>IF($A233="GCAM",SUMIFS('GCAM By Region By Sector'!J:J,'GCAM By Region By Sector'!$C:$C,$C233,'GCAM By Region By Sector'!$B:$B,$B233)*10^3,SUMIFS('EPS Emissions'!K:K,'EPS Emissions'!$D:$D,'BAU Sector &amp; Region Breakout'!$C233,'EPS Emissions'!$C:$C,'BAU Sector &amp; Region Breakout'!$B233))</f>
        <v>45.95645938912196</v>
      </c>
      <c r="K233" s="2">
        <f>IF($A233="GCAM",SUMIFS('GCAM By Region By Sector'!K:K,'GCAM By Region By Sector'!$C:$C,$C233,'GCAM By Region By Sector'!$B:$B,$B233)*10^3,SUMIFS('EPS Emissions'!L:L,'EPS Emissions'!$D:$D,'BAU Sector &amp; Region Breakout'!$C233,'EPS Emissions'!$C:$C,'BAU Sector &amp; Region Breakout'!$B233))</f>
        <v>49.055799688753957</v>
      </c>
      <c r="L233" s="2">
        <f>IF($A233="GCAM",SUMIFS('GCAM By Region By Sector'!L:L,'GCAM By Region By Sector'!$C:$C,$C233,'GCAM By Region By Sector'!$B:$B,$B233)*10^3,SUMIFS('EPS Emissions'!M:M,'EPS Emissions'!$D:$D,'BAU Sector &amp; Region Breakout'!$C233,'EPS Emissions'!$C:$C,'BAU Sector &amp; Region Breakout'!$B233))</f>
        <v>52.155139988385962</v>
      </c>
      <c r="M233" s="2">
        <f>IF($A233="GCAM",SUMIFS('GCAM By Region By Sector'!M:M,'GCAM By Region By Sector'!$C:$C,$C233,'GCAM By Region By Sector'!$B:$B,$B233)*10^3,SUMIFS('EPS Emissions'!N:N,'EPS Emissions'!$D:$D,'BAU Sector &amp; Region Breakout'!$C233,'EPS Emissions'!$C:$C,'BAU Sector &amp; Region Breakout'!$B233))</f>
        <v>55.254480288017959</v>
      </c>
      <c r="N233" s="2">
        <f>IF($A233="GCAM",SUMIFS('GCAM By Region By Sector'!N:N,'GCAM By Region By Sector'!$C:$C,$C233,'GCAM By Region By Sector'!$B:$B,$B233)*10^3,SUMIFS('EPS Emissions'!O:O,'EPS Emissions'!$D:$D,'BAU Sector &amp; Region Breakout'!$C233,'EPS Emissions'!$C:$C,'BAU Sector &amp; Region Breakout'!$B233))</f>
        <v>58.353820587649956</v>
      </c>
      <c r="O233" s="2">
        <f>IF($A233="GCAM",SUMIFS('GCAM By Region By Sector'!O:O,'GCAM By Region By Sector'!$C:$C,$C233,'GCAM By Region By Sector'!$B:$B,$B233)*10^3,SUMIFS('EPS Emissions'!P:P,'EPS Emissions'!$D:$D,'BAU Sector &amp; Region Breakout'!$C233,'EPS Emissions'!$C:$C,'BAU Sector &amp; Region Breakout'!$B233))</f>
        <v>62.586047461137149</v>
      </c>
      <c r="P233" s="2">
        <f>IF($A233="GCAM",SUMIFS('GCAM By Region By Sector'!P:P,'GCAM By Region By Sector'!$C:$C,$C233,'GCAM By Region By Sector'!$B:$B,$B233)*10^3,SUMIFS('EPS Emissions'!Q:Q,'EPS Emissions'!$D:$D,'BAU Sector &amp; Region Breakout'!$C233,'EPS Emissions'!$C:$C,'BAU Sector &amp; Region Breakout'!$B233))</f>
        <v>66.818274334624334</v>
      </c>
      <c r="Q233" s="2">
        <f>IF($A233="GCAM",SUMIFS('GCAM By Region By Sector'!Q:Q,'GCAM By Region By Sector'!$C:$C,$C233,'GCAM By Region By Sector'!$B:$B,$B233)*10^3,SUMIFS('EPS Emissions'!R:R,'EPS Emissions'!$D:$D,'BAU Sector &amp; Region Breakout'!$C233,'EPS Emissions'!$C:$C,'BAU Sector &amp; Region Breakout'!$B233))</f>
        <v>71.050501208111541</v>
      </c>
      <c r="R233" s="2">
        <f>IF($A233="GCAM",SUMIFS('GCAM By Region By Sector'!R:R,'GCAM By Region By Sector'!$C:$C,$C233,'GCAM By Region By Sector'!$B:$B,$B233)*10^3,SUMIFS('EPS Emissions'!S:S,'EPS Emissions'!$D:$D,'BAU Sector &amp; Region Breakout'!$C233,'EPS Emissions'!$C:$C,'BAU Sector &amp; Region Breakout'!$B233))</f>
        <v>75.282728081598734</v>
      </c>
      <c r="S233" s="2">
        <f>IF($A233="GCAM",SUMIFS('GCAM By Region By Sector'!S:S,'GCAM By Region By Sector'!$C:$C,$C233,'GCAM By Region By Sector'!$B:$B,$B233)*10^3,SUMIFS('EPS Emissions'!T:T,'EPS Emissions'!$D:$D,'BAU Sector &amp; Region Breakout'!$C233,'EPS Emissions'!$C:$C,'BAU Sector &amp; Region Breakout'!$B233))</f>
        <v>79.514954955085926</v>
      </c>
      <c r="T233" s="2">
        <f>IF($A233="GCAM",SUMIFS('GCAM By Region By Sector'!T:T,'GCAM By Region By Sector'!$C:$C,$C233,'GCAM By Region By Sector'!$B:$B,$B233)*10^3,SUMIFS('EPS Emissions'!U:U,'EPS Emissions'!$D:$D,'BAU Sector &amp; Region Breakout'!$C233,'EPS Emissions'!$C:$C,'BAU Sector &amp; Region Breakout'!$B233))</f>
        <v>84.209487236448538</v>
      </c>
      <c r="U233" s="2">
        <f>IF($A233="GCAM",SUMIFS('GCAM By Region By Sector'!U:U,'GCAM By Region By Sector'!$C:$C,$C233,'GCAM By Region By Sector'!$B:$B,$B233)*10^3,SUMIFS('EPS Emissions'!V:V,'EPS Emissions'!$D:$D,'BAU Sector &amp; Region Breakout'!$C233,'EPS Emissions'!$C:$C,'BAU Sector &amp; Region Breakout'!$B233))</f>
        <v>88.90401951781115</v>
      </c>
      <c r="V233" s="2">
        <f>IF($A233="GCAM",SUMIFS('GCAM By Region By Sector'!V:V,'GCAM By Region By Sector'!$C:$C,$C233,'GCAM By Region By Sector'!$B:$B,$B233)*10^3,SUMIFS('EPS Emissions'!W:W,'EPS Emissions'!$D:$D,'BAU Sector &amp; Region Breakout'!$C233,'EPS Emissions'!$C:$C,'BAU Sector &amp; Region Breakout'!$B233))</f>
        <v>93.598551799173777</v>
      </c>
      <c r="W233" s="2">
        <f>IF($A233="GCAM",SUMIFS('GCAM By Region By Sector'!W:W,'GCAM By Region By Sector'!$C:$C,$C233,'GCAM By Region By Sector'!$B:$B,$B233)*10^3,SUMIFS('EPS Emissions'!X:X,'EPS Emissions'!$D:$D,'BAU Sector &amp; Region Breakout'!$C233,'EPS Emissions'!$C:$C,'BAU Sector &amp; Region Breakout'!$B233))</f>
        <v>98.293084080536389</v>
      </c>
      <c r="X233" s="2">
        <f>IF($A233="GCAM",SUMIFS('GCAM By Region By Sector'!X:X,'GCAM By Region By Sector'!$C:$C,$C233,'GCAM By Region By Sector'!$B:$B,$B233)*10^3,SUMIFS('EPS Emissions'!Y:Y,'EPS Emissions'!$D:$D,'BAU Sector &amp; Region Breakout'!$C233,'EPS Emissions'!$C:$C,'BAU Sector &amp; Region Breakout'!$B233))</f>
        <v>102.987616361899</v>
      </c>
      <c r="Y233" s="2">
        <f>IF($A233="GCAM",SUMIFS('GCAM By Region By Sector'!Y:Y,'GCAM By Region By Sector'!$C:$C,$C233,'GCAM By Region By Sector'!$B:$B,$B233)*10^3,SUMIFS('EPS Emissions'!Z:Z,'EPS Emissions'!$D:$D,'BAU Sector &amp; Region Breakout'!$C233,'EPS Emissions'!$C:$C,'BAU Sector &amp; Region Breakout'!$B233))</f>
        <v>107.76721029014639</v>
      </c>
      <c r="Z233" s="2">
        <f>IF($A233="GCAM",SUMIFS('GCAM By Region By Sector'!Z:Z,'GCAM By Region By Sector'!$C:$C,$C233,'GCAM By Region By Sector'!$B:$B,$B233)*10^3,SUMIFS('EPS Emissions'!AA:AA,'EPS Emissions'!$D:$D,'BAU Sector &amp; Region Breakout'!$C233,'EPS Emissions'!$C:$C,'BAU Sector &amp; Region Breakout'!$B233))</f>
        <v>112.54680421839379</v>
      </c>
      <c r="AA233" s="2">
        <f>IF($A233="GCAM",SUMIFS('GCAM By Region By Sector'!AA:AA,'GCAM By Region By Sector'!$C:$C,$C233,'GCAM By Region By Sector'!$B:$B,$B233)*10^3,SUMIFS('EPS Emissions'!AB:AB,'EPS Emissions'!$D:$D,'BAU Sector &amp; Region Breakout'!$C233,'EPS Emissions'!$C:$C,'BAU Sector &amp; Region Breakout'!$B233))</f>
        <v>117.32639814664117</v>
      </c>
      <c r="AB233" s="2">
        <f>IF($A233="GCAM",SUMIFS('GCAM By Region By Sector'!AB:AB,'GCAM By Region By Sector'!$C:$C,$C233,'GCAM By Region By Sector'!$B:$B,$B233)*10^3,SUMIFS('EPS Emissions'!AC:AC,'EPS Emissions'!$D:$D,'BAU Sector &amp; Region Breakout'!$C233,'EPS Emissions'!$C:$C,'BAU Sector &amp; Region Breakout'!$B233))</f>
        <v>122.10599207488856</v>
      </c>
      <c r="AC233" s="2">
        <f>IF($A233="GCAM",SUMIFS('GCAM By Region By Sector'!AC:AC,'GCAM By Region By Sector'!$C:$C,$C233,'GCAM By Region By Sector'!$B:$B,$B233)*10^3,SUMIFS('EPS Emissions'!AD:AD,'EPS Emissions'!$D:$D,'BAU Sector &amp; Region Breakout'!$C233,'EPS Emissions'!$C:$C,'BAU Sector &amp; Region Breakout'!$B233))</f>
        <v>126.88558600313596</v>
      </c>
      <c r="AD233" s="2">
        <f>IF($A233="GCAM",SUMIFS('GCAM By Region By Sector'!AD:AD,'GCAM By Region By Sector'!$C:$C,$C233,'GCAM By Region By Sector'!$B:$B,$B233)*10^3,SUMIFS('EPS Emissions'!AE:AE,'EPS Emissions'!$D:$D,'BAU Sector &amp; Region Breakout'!$C233,'EPS Emissions'!$C:$C,'BAU Sector &amp; Region Breakout'!$B233))</f>
        <v>131.29289949984749</v>
      </c>
      <c r="AE233" s="2">
        <f>IF($A233="GCAM",SUMIFS('GCAM By Region By Sector'!AE:AE,'GCAM By Region By Sector'!$C:$C,$C233,'GCAM By Region By Sector'!$B:$B,$B233)*10^3,SUMIFS('EPS Emissions'!AF:AF,'EPS Emissions'!$D:$D,'BAU Sector &amp; Region Breakout'!$C233,'EPS Emissions'!$C:$C,'BAU Sector &amp; Region Breakout'!$B233))</f>
        <v>135.700212996559</v>
      </c>
      <c r="AF233" s="2">
        <f>IF($A233="GCAM",SUMIFS('GCAM By Region By Sector'!AF:AF,'GCAM By Region By Sector'!$C:$C,$C233,'GCAM By Region By Sector'!$B:$B,$B233)*10^3,SUMIFS('EPS Emissions'!AG:AG,'EPS Emissions'!$D:$D,'BAU Sector &amp; Region Breakout'!$C233,'EPS Emissions'!$C:$C,'BAU Sector &amp; Region Breakout'!$B233))</f>
        <v>140.10752649327054</v>
      </c>
      <c r="AG233" s="2">
        <f>IF($A233="GCAM",SUMIFS('GCAM By Region By Sector'!AG:AG,'GCAM By Region By Sector'!$C:$C,$C233,'GCAM By Region By Sector'!$B:$B,$B233)*10^3,SUMIFS('EPS Emissions'!AH:AH,'EPS Emissions'!$D:$D,'BAU Sector &amp; Region Breakout'!$C233,'EPS Emissions'!$C:$C,'BAU Sector &amp; Region Breakout'!$B233))</f>
        <v>144.51483998998208</v>
      </c>
      <c r="AH233" s="2">
        <f>IF($A233="GCAM",SUMIFS('GCAM By Region By Sector'!AH:AH,'GCAM By Region By Sector'!$C:$C,$C233,'GCAM By Region By Sector'!$B:$B,$B233)*10^3,SUMIFS('EPS Emissions'!AI:AI,'EPS Emissions'!$D:$D,'BAU Sector &amp; Region Breakout'!$C233,'EPS Emissions'!$C:$C,'BAU Sector &amp; Region Breakout'!$B233))</f>
        <v>148.92215348669362</v>
      </c>
    </row>
    <row r="234" spans="1:34" x14ac:dyDescent="0.35">
      <c r="A234" t="str">
        <f>VLOOKUP(B234,'BAU Global Total'!A$3:C$34,3,FALSE)</f>
        <v>GCAM</v>
      </c>
      <c r="B234" t="s">
        <v>39</v>
      </c>
      <c r="C234" t="s">
        <v>66</v>
      </c>
      <c r="D234" s="2">
        <f>IF($A234="GCAM",SUMIFS('GCAM By Region By Sector'!D:D,'GCAM By Region By Sector'!$C:$C,$C234,'GCAM By Region By Sector'!$B:$B,$B234)*10^3,SUMIFS('EPS Emissions'!E:E,'EPS Emissions'!$D:$D,'BAU Sector &amp; Region Breakout'!$C234,'EPS Emissions'!$C:$C,'BAU Sector &amp; Region Breakout'!$B234))</f>
        <v>2.9448473124999999</v>
      </c>
      <c r="E234" s="2">
        <f>IF($A234="GCAM",SUMIFS('GCAM By Region By Sector'!E:E,'GCAM By Region By Sector'!$C:$C,$C234,'GCAM By Region By Sector'!$B:$B,$B234)*10^3,SUMIFS('EPS Emissions'!F:F,'EPS Emissions'!$D:$D,'BAU Sector &amp; Region Breakout'!$C234,'EPS Emissions'!$C:$C,'BAU Sector &amp; Region Breakout'!$B234))</f>
        <v>2.9972824288999997</v>
      </c>
      <c r="F234" s="2">
        <f>IF($A234="GCAM",SUMIFS('GCAM By Region By Sector'!F:F,'GCAM By Region By Sector'!$C:$C,$C234,'GCAM By Region By Sector'!$B:$B,$B234)*10^3,SUMIFS('EPS Emissions'!G:G,'EPS Emissions'!$D:$D,'BAU Sector &amp; Region Breakout'!$C234,'EPS Emissions'!$C:$C,'BAU Sector &amp; Region Breakout'!$B234))</f>
        <v>3.0497175452999996</v>
      </c>
      <c r="G234" s="2">
        <f>IF($A234="GCAM",SUMIFS('GCAM By Region By Sector'!G:G,'GCAM By Region By Sector'!$C:$C,$C234,'GCAM By Region By Sector'!$B:$B,$B234)*10^3,SUMIFS('EPS Emissions'!H:H,'EPS Emissions'!$D:$D,'BAU Sector &amp; Region Breakout'!$C234,'EPS Emissions'!$C:$C,'BAU Sector &amp; Region Breakout'!$B234))</f>
        <v>3.1021526616999999</v>
      </c>
      <c r="H234" s="2">
        <f>IF($A234="GCAM",SUMIFS('GCAM By Region By Sector'!H:H,'GCAM By Region By Sector'!$C:$C,$C234,'GCAM By Region By Sector'!$B:$B,$B234)*10^3,SUMIFS('EPS Emissions'!I:I,'EPS Emissions'!$D:$D,'BAU Sector &amp; Region Breakout'!$C234,'EPS Emissions'!$C:$C,'BAU Sector &amp; Region Breakout'!$B234))</f>
        <v>3.1545877780999998</v>
      </c>
      <c r="I234" s="2">
        <f>IF($A234="GCAM",SUMIFS('GCAM By Region By Sector'!I:I,'GCAM By Region By Sector'!$C:$C,$C234,'GCAM By Region By Sector'!$B:$B,$B234)*10^3,SUMIFS('EPS Emissions'!J:J,'EPS Emissions'!$D:$D,'BAU Sector &amp; Region Breakout'!$C234,'EPS Emissions'!$C:$C,'BAU Sector &amp; Region Breakout'!$B234))</f>
        <v>3.2070228944999997</v>
      </c>
      <c r="J234" s="2">
        <f>IF($A234="GCAM",SUMIFS('GCAM By Region By Sector'!J:J,'GCAM By Region By Sector'!$C:$C,$C234,'GCAM By Region By Sector'!$B:$B,$B234)*10^3,SUMIFS('EPS Emissions'!K:K,'EPS Emissions'!$D:$D,'BAU Sector &amp; Region Breakout'!$C234,'EPS Emissions'!$C:$C,'BAU Sector &amp; Region Breakout'!$B234))</f>
        <v>3.3959162335999995</v>
      </c>
      <c r="K234" s="2">
        <f>IF($A234="GCAM",SUMIFS('GCAM By Region By Sector'!K:K,'GCAM By Region By Sector'!$C:$C,$C234,'GCAM By Region By Sector'!$B:$B,$B234)*10^3,SUMIFS('EPS Emissions'!L:L,'EPS Emissions'!$D:$D,'BAU Sector &amp; Region Breakout'!$C234,'EPS Emissions'!$C:$C,'BAU Sector &amp; Region Breakout'!$B234))</f>
        <v>3.5848095726999998</v>
      </c>
      <c r="L234" s="2">
        <f>IF($A234="GCAM",SUMIFS('GCAM By Region By Sector'!L:L,'GCAM By Region By Sector'!$C:$C,$C234,'GCAM By Region By Sector'!$B:$B,$B234)*10^3,SUMIFS('EPS Emissions'!M:M,'EPS Emissions'!$D:$D,'BAU Sector &amp; Region Breakout'!$C234,'EPS Emissions'!$C:$C,'BAU Sector &amp; Region Breakout'!$B234))</f>
        <v>3.7737029117999996</v>
      </c>
      <c r="M234" s="2">
        <f>IF($A234="GCAM",SUMIFS('GCAM By Region By Sector'!M:M,'GCAM By Region By Sector'!$C:$C,$C234,'GCAM By Region By Sector'!$B:$B,$B234)*10^3,SUMIFS('EPS Emissions'!N:N,'EPS Emissions'!$D:$D,'BAU Sector &amp; Region Breakout'!$C234,'EPS Emissions'!$C:$C,'BAU Sector &amp; Region Breakout'!$B234))</f>
        <v>3.9625962508999999</v>
      </c>
      <c r="N234" s="2">
        <f>IF($A234="GCAM",SUMIFS('GCAM By Region By Sector'!N:N,'GCAM By Region By Sector'!$C:$C,$C234,'GCAM By Region By Sector'!$B:$B,$B234)*10^3,SUMIFS('EPS Emissions'!O:O,'EPS Emissions'!$D:$D,'BAU Sector &amp; Region Breakout'!$C234,'EPS Emissions'!$C:$C,'BAU Sector &amp; Region Breakout'!$B234))</f>
        <v>4.1514895899999997</v>
      </c>
      <c r="O234" s="2">
        <f>IF($A234="GCAM",SUMIFS('GCAM By Region By Sector'!O:O,'GCAM By Region By Sector'!$C:$C,$C234,'GCAM By Region By Sector'!$B:$B,$B234)*10^3,SUMIFS('EPS Emissions'!P:P,'EPS Emissions'!$D:$D,'BAU Sector &amp; Region Breakout'!$C234,'EPS Emissions'!$C:$C,'BAU Sector &amp; Region Breakout'!$B234))</f>
        <v>4.4208396150000002</v>
      </c>
      <c r="P234" s="2">
        <f>IF($A234="GCAM",SUMIFS('GCAM By Region By Sector'!P:P,'GCAM By Region By Sector'!$C:$C,$C234,'GCAM By Region By Sector'!$B:$B,$B234)*10^3,SUMIFS('EPS Emissions'!Q:Q,'EPS Emissions'!$D:$D,'BAU Sector &amp; Region Breakout'!$C234,'EPS Emissions'!$C:$C,'BAU Sector &amp; Region Breakout'!$B234))</f>
        <v>4.6901896399999998</v>
      </c>
      <c r="Q234" s="2">
        <f>IF($A234="GCAM",SUMIFS('GCAM By Region By Sector'!Q:Q,'GCAM By Region By Sector'!$C:$C,$C234,'GCAM By Region By Sector'!$B:$B,$B234)*10^3,SUMIFS('EPS Emissions'!R:R,'EPS Emissions'!$D:$D,'BAU Sector &amp; Region Breakout'!$C234,'EPS Emissions'!$C:$C,'BAU Sector &amp; Region Breakout'!$B234))</f>
        <v>4.9595396650000003</v>
      </c>
      <c r="R234" s="2">
        <f>IF($A234="GCAM",SUMIFS('GCAM By Region By Sector'!R:R,'GCAM By Region By Sector'!$C:$C,$C234,'GCAM By Region By Sector'!$B:$B,$B234)*10^3,SUMIFS('EPS Emissions'!S:S,'EPS Emissions'!$D:$D,'BAU Sector &amp; Region Breakout'!$C234,'EPS Emissions'!$C:$C,'BAU Sector &amp; Region Breakout'!$B234))</f>
        <v>5.2288896899999999</v>
      </c>
      <c r="S234" s="2">
        <f>IF($A234="GCAM",SUMIFS('GCAM By Region By Sector'!S:S,'GCAM By Region By Sector'!$C:$C,$C234,'GCAM By Region By Sector'!$B:$B,$B234)*10^3,SUMIFS('EPS Emissions'!T:T,'EPS Emissions'!$D:$D,'BAU Sector &amp; Region Breakout'!$C234,'EPS Emissions'!$C:$C,'BAU Sector &amp; Region Breakout'!$B234))</f>
        <v>5.4982397150000004</v>
      </c>
      <c r="T234" s="2">
        <f>IF($A234="GCAM",SUMIFS('GCAM By Region By Sector'!T:T,'GCAM By Region By Sector'!$C:$C,$C234,'GCAM By Region By Sector'!$B:$B,$B234)*10^3,SUMIFS('EPS Emissions'!U:U,'EPS Emissions'!$D:$D,'BAU Sector &amp; Region Breakout'!$C234,'EPS Emissions'!$C:$C,'BAU Sector &amp; Region Breakout'!$B234))</f>
        <v>5.9269570949999997</v>
      </c>
      <c r="U234" s="2">
        <f>IF($A234="GCAM",SUMIFS('GCAM By Region By Sector'!U:U,'GCAM By Region By Sector'!$C:$C,$C234,'GCAM By Region By Sector'!$B:$B,$B234)*10^3,SUMIFS('EPS Emissions'!V:V,'EPS Emissions'!$D:$D,'BAU Sector &amp; Region Breakout'!$C234,'EPS Emissions'!$C:$C,'BAU Sector &amp; Region Breakout'!$B234))</f>
        <v>6.3556744749999998</v>
      </c>
      <c r="V234" s="2">
        <f>IF($A234="GCAM",SUMIFS('GCAM By Region By Sector'!V:V,'GCAM By Region By Sector'!$C:$C,$C234,'GCAM By Region By Sector'!$B:$B,$B234)*10^3,SUMIFS('EPS Emissions'!W:W,'EPS Emissions'!$D:$D,'BAU Sector &amp; Region Breakout'!$C234,'EPS Emissions'!$C:$C,'BAU Sector &amp; Region Breakout'!$B234))</f>
        <v>6.7843918549999991</v>
      </c>
      <c r="W234" s="2">
        <f>IF($A234="GCAM",SUMIFS('GCAM By Region By Sector'!W:W,'GCAM By Region By Sector'!$C:$C,$C234,'GCAM By Region By Sector'!$B:$B,$B234)*10^3,SUMIFS('EPS Emissions'!X:X,'EPS Emissions'!$D:$D,'BAU Sector &amp; Region Breakout'!$C234,'EPS Emissions'!$C:$C,'BAU Sector &amp; Region Breakout'!$B234))</f>
        <v>7.2131092349999992</v>
      </c>
      <c r="X234" s="2">
        <f>IF($A234="GCAM",SUMIFS('GCAM By Region By Sector'!X:X,'GCAM By Region By Sector'!$C:$C,$C234,'GCAM By Region By Sector'!$B:$B,$B234)*10^3,SUMIFS('EPS Emissions'!Y:Y,'EPS Emissions'!$D:$D,'BAU Sector &amp; Region Breakout'!$C234,'EPS Emissions'!$C:$C,'BAU Sector &amp; Region Breakout'!$B234))</f>
        <v>7.6418266149999985</v>
      </c>
      <c r="Y234" s="2">
        <f>IF($A234="GCAM",SUMIFS('GCAM By Region By Sector'!Y:Y,'GCAM By Region By Sector'!$C:$C,$C234,'GCAM By Region By Sector'!$B:$B,$B234)*10^3,SUMIFS('EPS Emissions'!Z:Z,'EPS Emissions'!$D:$D,'BAU Sector &amp; Region Breakout'!$C234,'EPS Emissions'!$C:$C,'BAU Sector &amp; Region Breakout'!$B234))</f>
        <v>8.1835073159999983</v>
      </c>
      <c r="Z234" s="2">
        <f>IF($A234="GCAM",SUMIFS('GCAM By Region By Sector'!Z:Z,'GCAM By Region By Sector'!$C:$C,$C234,'GCAM By Region By Sector'!$B:$B,$B234)*10^3,SUMIFS('EPS Emissions'!AA:AA,'EPS Emissions'!$D:$D,'BAU Sector &amp; Region Breakout'!$C234,'EPS Emissions'!$C:$C,'BAU Sector &amp; Region Breakout'!$B234))</f>
        <v>8.7251880169999989</v>
      </c>
      <c r="AA234" s="2">
        <f>IF($A234="GCAM",SUMIFS('GCAM By Region By Sector'!AA:AA,'GCAM By Region By Sector'!$C:$C,$C234,'GCAM By Region By Sector'!$B:$B,$B234)*10^3,SUMIFS('EPS Emissions'!AB:AB,'EPS Emissions'!$D:$D,'BAU Sector &amp; Region Breakout'!$C234,'EPS Emissions'!$C:$C,'BAU Sector &amp; Region Breakout'!$B234))</f>
        <v>9.2668687179999996</v>
      </c>
      <c r="AB234" s="2">
        <f>IF($A234="GCAM",SUMIFS('GCAM By Region By Sector'!AB:AB,'GCAM By Region By Sector'!$C:$C,$C234,'GCAM By Region By Sector'!$B:$B,$B234)*10^3,SUMIFS('EPS Emissions'!AC:AC,'EPS Emissions'!$D:$D,'BAU Sector &amp; Region Breakout'!$C234,'EPS Emissions'!$C:$C,'BAU Sector &amp; Region Breakout'!$B234))</f>
        <v>9.8085494190000002</v>
      </c>
      <c r="AC234" s="2">
        <f>IF($A234="GCAM",SUMIFS('GCAM By Region By Sector'!AC:AC,'GCAM By Region By Sector'!$C:$C,$C234,'GCAM By Region By Sector'!$B:$B,$B234)*10^3,SUMIFS('EPS Emissions'!AD:AD,'EPS Emissions'!$D:$D,'BAU Sector &amp; Region Breakout'!$C234,'EPS Emissions'!$C:$C,'BAU Sector &amp; Region Breakout'!$B234))</f>
        <v>10.350230119999999</v>
      </c>
      <c r="AD234" s="2">
        <f>IF($A234="GCAM",SUMIFS('GCAM By Region By Sector'!AD:AD,'GCAM By Region By Sector'!$C:$C,$C234,'GCAM By Region By Sector'!$B:$B,$B234)*10^3,SUMIFS('EPS Emissions'!AE:AE,'EPS Emissions'!$D:$D,'BAU Sector &amp; Region Breakout'!$C234,'EPS Emissions'!$C:$C,'BAU Sector &amp; Region Breakout'!$B234))</f>
        <v>10.992995578</v>
      </c>
      <c r="AE234" s="2">
        <f>IF($A234="GCAM",SUMIFS('GCAM By Region By Sector'!AE:AE,'GCAM By Region By Sector'!$C:$C,$C234,'GCAM By Region By Sector'!$B:$B,$B234)*10^3,SUMIFS('EPS Emissions'!AF:AF,'EPS Emissions'!$D:$D,'BAU Sector &amp; Region Breakout'!$C234,'EPS Emissions'!$C:$C,'BAU Sector &amp; Region Breakout'!$B234))</f>
        <v>11.635761036</v>
      </c>
      <c r="AF234" s="2">
        <f>IF($A234="GCAM",SUMIFS('GCAM By Region By Sector'!AF:AF,'GCAM By Region By Sector'!$C:$C,$C234,'GCAM By Region By Sector'!$B:$B,$B234)*10^3,SUMIFS('EPS Emissions'!AG:AG,'EPS Emissions'!$D:$D,'BAU Sector &amp; Region Breakout'!$C234,'EPS Emissions'!$C:$C,'BAU Sector &amp; Region Breakout'!$B234))</f>
        <v>12.278526494000001</v>
      </c>
      <c r="AG234" s="2">
        <f>IF($A234="GCAM",SUMIFS('GCAM By Region By Sector'!AG:AG,'GCAM By Region By Sector'!$C:$C,$C234,'GCAM By Region By Sector'!$B:$B,$B234)*10^3,SUMIFS('EPS Emissions'!AH:AH,'EPS Emissions'!$D:$D,'BAU Sector &amp; Region Breakout'!$C234,'EPS Emissions'!$C:$C,'BAU Sector &amp; Region Breakout'!$B234))</f>
        <v>12.921291952000001</v>
      </c>
      <c r="AH234" s="2">
        <f>IF($A234="GCAM",SUMIFS('GCAM By Region By Sector'!AH:AH,'GCAM By Region By Sector'!$C:$C,$C234,'GCAM By Region By Sector'!$B:$B,$B234)*10^3,SUMIFS('EPS Emissions'!AI:AI,'EPS Emissions'!$D:$D,'BAU Sector &amp; Region Breakout'!$C234,'EPS Emissions'!$C:$C,'BAU Sector &amp; Region Breakout'!$B234))</f>
        <v>13.56405741</v>
      </c>
    </row>
    <row r="235" spans="1:34" x14ac:dyDescent="0.35">
      <c r="A235" t="str">
        <f>VLOOKUP(B235,'BAU Global Total'!A$3:C$34,3,FALSE)</f>
        <v>GCAM</v>
      </c>
      <c r="B235" t="s">
        <v>39</v>
      </c>
      <c r="C235" t="s">
        <v>67</v>
      </c>
      <c r="D235" s="2">
        <f>IF($A235="GCAM",SUMIFS('GCAM By Region By Sector'!D:D,'GCAM By Region By Sector'!$C:$C,$C235,'GCAM By Region By Sector'!$B:$B,$B235)*10^3,SUMIFS('EPS Emissions'!E:E,'EPS Emissions'!$D:$D,'BAU Sector &amp; Region Breakout'!$C235,'EPS Emissions'!$C:$C,'BAU Sector &amp; Region Breakout'!$B235))</f>
        <v>49.952507271141009</v>
      </c>
      <c r="E235" s="2">
        <f>IF($A235="GCAM",SUMIFS('GCAM By Region By Sector'!E:E,'GCAM By Region By Sector'!$C:$C,$C235,'GCAM By Region By Sector'!$B:$B,$B235)*10^3,SUMIFS('EPS Emissions'!F:F,'EPS Emissions'!$D:$D,'BAU Sector &amp; Region Breakout'!$C235,'EPS Emissions'!$C:$C,'BAU Sector &amp; Region Breakout'!$B235))</f>
        <v>50.085849558090189</v>
      </c>
      <c r="F235" s="2">
        <f>IF($A235="GCAM",SUMIFS('GCAM By Region By Sector'!F:F,'GCAM By Region By Sector'!$C:$C,$C235,'GCAM By Region By Sector'!$B:$B,$B235)*10^3,SUMIFS('EPS Emissions'!G:G,'EPS Emissions'!$D:$D,'BAU Sector &amp; Region Breakout'!$C235,'EPS Emissions'!$C:$C,'BAU Sector &amp; Region Breakout'!$B235))</f>
        <v>50.219191845039376</v>
      </c>
      <c r="G235" s="2">
        <f>IF($A235="GCAM",SUMIFS('GCAM By Region By Sector'!G:G,'GCAM By Region By Sector'!$C:$C,$C235,'GCAM By Region By Sector'!$B:$B,$B235)*10^3,SUMIFS('EPS Emissions'!H:H,'EPS Emissions'!$D:$D,'BAU Sector &amp; Region Breakout'!$C235,'EPS Emissions'!$C:$C,'BAU Sector &amp; Region Breakout'!$B235))</f>
        <v>50.352534131988556</v>
      </c>
      <c r="H235" s="2">
        <f>IF($A235="GCAM",SUMIFS('GCAM By Region By Sector'!H:H,'GCAM By Region By Sector'!$C:$C,$C235,'GCAM By Region By Sector'!$B:$B,$B235)*10^3,SUMIFS('EPS Emissions'!I:I,'EPS Emissions'!$D:$D,'BAU Sector &amp; Region Breakout'!$C235,'EPS Emissions'!$C:$C,'BAU Sector &amp; Region Breakout'!$B235))</f>
        <v>50.485876418937742</v>
      </c>
      <c r="I235" s="2">
        <f>IF($A235="GCAM",SUMIFS('GCAM By Region By Sector'!I:I,'GCAM By Region By Sector'!$C:$C,$C235,'GCAM By Region By Sector'!$B:$B,$B235)*10^3,SUMIFS('EPS Emissions'!J:J,'EPS Emissions'!$D:$D,'BAU Sector &amp; Region Breakout'!$C235,'EPS Emissions'!$C:$C,'BAU Sector &amp; Region Breakout'!$B235))</f>
        <v>50.619218705886922</v>
      </c>
      <c r="J235" s="2">
        <f>IF($A235="GCAM",SUMIFS('GCAM By Region By Sector'!J:J,'GCAM By Region By Sector'!$C:$C,$C235,'GCAM By Region By Sector'!$B:$B,$B235)*10^3,SUMIFS('EPS Emissions'!K:K,'EPS Emissions'!$D:$D,'BAU Sector &amp; Region Breakout'!$C235,'EPS Emissions'!$C:$C,'BAU Sector &amp; Region Breakout'!$B235))</f>
        <v>51.646363321422584</v>
      </c>
      <c r="K235" s="2">
        <f>IF($A235="GCAM",SUMIFS('GCAM By Region By Sector'!K:K,'GCAM By Region By Sector'!$C:$C,$C235,'GCAM By Region By Sector'!$B:$B,$B235)*10^3,SUMIFS('EPS Emissions'!L:L,'EPS Emissions'!$D:$D,'BAU Sector &amp; Region Breakout'!$C235,'EPS Emissions'!$C:$C,'BAU Sector &amp; Region Breakout'!$B235))</f>
        <v>52.673507936958245</v>
      </c>
      <c r="L235" s="2">
        <f>IF($A235="GCAM",SUMIFS('GCAM By Region By Sector'!L:L,'GCAM By Region By Sector'!$C:$C,$C235,'GCAM By Region By Sector'!$B:$B,$B235)*10^3,SUMIFS('EPS Emissions'!M:M,'EPS Emissions'!$D:$D,'BAU Sector &amp; Region Breakout'!$C235,'EPS Emissions'!$C:$C,'BAU Sector &amp; Region Breakout'!$B235))</f>
        <v>53.700652552493906</v>
      </c>
      <c r="M235" s="2">
        <f>IF($A235="GCAM",SUMIFS('GCAM By Region By Sector'!M:M,'GCAM By Region By Sector'!$C:$C,$C235,'GCAM By Region By Sector'!$B:$B,$B235)*10^3,SUMIFS('EPS Emissions'!N:N,'EPS Emissions'!$D:$D,'BAU Sector &amp; Region Breakout'!$C235,'EPS Emissions'!$C:$C,'BAU Sector &amp; Region Breakout'!$B235))</f>
        <v>54.727797168029568</v>
      </c>
      <c r="N235" s="2">
        <f>IF($A235="GCAM",SUMIFS('GCAM By Region By Sector'!N:N,'GCAM By Region By Sector'!$C:$C,$C235,'GCAM By Region By Sector'!$B:$B,$B235)*10^3,SUMIFS('EPS Emissions'!O:O,'EPS Emissions'!$D:$D,'BAU Sector &amp; Region Breakout'!$C235,'EPS Emissions'!$C:$C,'BAU Sector &amp; Region Breakout'!$B235))</f>
        <v>55.754941783565229</v>
      </c>
      <c r="O235" s="2">
        <f>IF($A235="GCAM",SUMIFS('GCAM By Region By Sector'!O:O,'GCAM By Region By Sector'!$C:$C,$C235,'GCAM By Region By Sector'!$B:$B,$B235)*10^3,SUMIFS('EPS Emissions'!P:P,'EPS Emissions'!$D:$D,'BAU Sector &amp; Region Breakout'!$C235,'EPS Emissions'!$C:$C,'BAU Sector &amp; Region Breakout'!$B235))</f>
        <v>56.561706196717445</v>
      </c>
      <c r="P235" s="2">
        <f>IF($A235="GCAM",SUMIFS('GCAM By Region By Sector'!P:P,'GCAM By Region By Sector'!$C:$C,$C235,'GCAM By Region By Sector'!$B:$B,$B235)*10^3,SUMIFS('EPS Emissions'!Q:Q,'EPS Emissions'!$D:$D,'BAU Sector &amp; Region Breakout'!$C235,'EPS Emissions'!$C:$C,'BAU Sector &amp; Region Breakout'!$B235))</f>
        <v>57.368470609869661</v>
      </c>
      <c r="Q235" s="2">
        <f>IF($A235="GCAM",SUMIFS('GCAM By Region By Sector'!Q:Q,'GCAM By Region By Sector'!$C:$C,$C235,'GCAM By Region By Sector'!$B:$B,$B235)*10^3,SUMIFS('EPS Emissions'!R:R,'EPS Emissions'!$D:$D,'BAU Sector &amp; Region Breakout'!$C235,'EPS Emissions'!$C:$C,'BAU Sector &amp; Region Breakout'!$B235))</f>
        <v>58.17523502302187</v>
      </c>
      <c r="R235" s="2">
        <f>IF($A235="GCAM",SUMIFS('GCAM By Region By Sector'!R:R,'GCAM By Region By Sector'!$C:$C,$C235,'GCAM By Region By Sector'!$B:$B,$B235)*10^3,SUMIFS('EPS Emissions'!S:S,'EPS Emissions'!$D:$D,'BAU Sector &amp; Region Breakout'!$C235,'EPS Emissions'!$C:$C,'BAU Sector &amp; Region Breakout'!$B235))</f>
        <v>58.981999436174085</v>
      </c>
      <c r="S235" s="2">
        <f>IF($A235="GCAM",SUMIFS('GCAM By Region By Sector'!S:S,'GCAM By Region By Sector'!$C:$C,$C235,'GCAM By Region By Sector'!$B:$B,$B235)*10^3,SUMIFS('EPS Emissions'!T:T,'EPS Emissions'!$D:$D,'BAU Sector &amp; Region Breakout'!$C235,'EPS Emissions'!$C:$C,'BAU Sector &amp; Region Breakout'!$B235))</f>
        <v>59.788763849326301</v>
      </c>
      <c r="T235" s="2">
        <f>IF($A235="GCAM",SUMIFS('GCAM By Region By Sector'!T:T,'GCAM By Region By Sector'!$C:$C,$C235,'GCAM By Region By Sector'!$B:$B,$B235)*10^3,SUMIFS('EPS Emissions'!U:U,'EPS Emissions'!$D:$D,'BAU Sector &amp; Region Breakout'!$C235,'EPS Emissions'!$C:$C,'BAU Sector &amp; Region Breakout'!$B235))</f>
        <v>60.700874175036425</v>
      </c>
      <c r="U235" s="2">
        <f>IF($A235="GCAM",SUMIFS('GCAM By Region By Sector'!U:U,'GCAM By Region By Sector'!$C:$C,$C235,'GCAM By Region By Sector'!$B:$B,$B235)*10^3,SUMIFS('EPS Emissions'!V:V,'EPS Emissions'!$D:$D,'BAU Sector &amp; Region Breakout'!$C235,'EPS Emissions'!$C:$C,'BAU Sector &amp; Region Breakout'!$B235))</f>
        <v>61.612984500746549</v>
      </c>
      <c r="V235" s="2">
        <f>IF($A235="GCAM",SUMIFS('GCAM By Region By Sector'!V:V,'GCAM By Region By Sector'!$C:$C,$C235,'GCAM By Region By Sector'!$B:$B,$B235)*10^3,SUMIFS('EPS Emissions'!W:W,'EPS Emissions'!$D:$D,'BAU Sector &amp; Region Breakout'!$C235,'EPS Emissions'!$C:$C,'BAU Sector &amp; Region Breakout'!$B235))</f>
        <v>62.525094826456687</v>
      </c>
      <c r="W235" s="2">
        <f>IF($A235="GCAM",SUMIFS('GCAM By Region By Sector'!W:W,'GCAM By Region By Sector'!$C:$C,$C235,'GCAM By Region By Sector'!$B:$B,$B235)*10^3,SUMIFS('EPS Emissions'!X:X,'EPS Emissions'!$D:$D,'BAU Sector &amp; Region Breakout'!$C235,'EPS Emissions'!$C:$C,'BAU Sector &amp; Region Breakout'!$B235))</f>
        <v>63.437205152166804</v>
      </c>
      <c r="X235" s="2">
        <f>IF($A235="GCAM",SUMIFS('GCAM By Region By Sector'!X:X,'GCAM By Region By Sector'!$C:$C,$C235,'GCAM By Region By Sector'!$B:$B,$B235)*10^3,SUMIFS('EPS Emissions'!Y:Y,'EPS Emissions'!$D:$D,'BAU Sector &amp; Region Breakout'!$C235,'EPS Emissions'!$C:$C,'BAU Sector &amp; Region Breakout'!$B235))</f>
        <v>64.349315477876942</v>
      </c>
      <c r="Y235" s="2">
        <f>IF($A235="GCAM",SUMIFS('GCAM By Region By Sector'!Y:Y,'GCAM By Region By Sector'!$C:$C,$C235,'GCAM By Region By Sector'!$B:$B,$B235)*10^3,SUMIFS('EPS Emissions'!Z:Z,'EPS Emissions'!$D:$D,'BAU Sector &amp; Region Breakout'!$C235,'EPS Emissions'!$C:$C,'BAU Sector &amp; Region Breakout'!$B235))</f>
        <v>65.512645762642535</v>
      </c>
      <c r="Z235" s="2">
        <f>IF($A235="GCAM",SUMIFS('GCAM By Region By Sector'!Z:Z,'GCAM By Region By Sector'!$C:$C,$C235,'GCAM By Region By Sector'!$B:$B,$B235)*10^3,SUMIFS('EPS Emissions'!AA:AA,'EPS Emissions'!$D:$D,'BAU Sector &amp; Region Breakout'!$C235,'EPS Emissions'!$C:$C,'BAU Sector &amp; Region Breakout'!$B235))</f>
        <v>66.675976047408142</v>
      </c>
      <c r="AA235" s="2">
        <f>IF($A235="GCAM",SUMIFS('GCAM By Region By Sector'!AA:AA,'GCAM By Region By Sector'!$C:$C,$C235,'GCAM By Region By Sector'!$B:$B,$B235)*10^3,SUMIFS('EPS Emissions'!AB:AB,'EPS Emissions'!$D:$D,'BAU Sector &amp; Region Breakout'!$C235,'EPS Emissions'!$C:$C,'BAU Sector &amp; Region Breakout'!$B235))</f>
        <v>67.839306332173763</v>
      </c>
      <c r="AB235" s="2">
        <f>IF($A235="GCAM",SUMIFS('GCAM By Region By Sector'!AB:AB,'GCAM By Region By Sector'!$C:$C,$C235,'GCAM By Region By Sector'!$B:$B,$B235)*10^3,SUMIFS('EPS Emissions'!AC:AC,'EPS Emissions'!$D:$D,'BAU Sector &amp; Region Breakout'!$C235,'EPS Emissions'!$C:$C,'BAU Sector &amp; Region Breakout'!$B235))</f>
        <v>69.00263661693937</v>
      </c>
      <c r="AC235" s="2">
        <f>IF($A235="GCAM",SUMIFS('GCAM By Region By Sector'!AC:AC,'GCAM By Region By Sector'!$C:$C,$C235,'GCAM By Region By Sector'!$B:$B,$B235)*10^3,SUMIFS('EPS Emissions'!AD:AD,'EPS Emissions'!$D:$D,'BAU Sector &amp; Region Breakout'!$C235,'EPS Emissions'!$C:$C,'BAU Sector &amp; Region Breakout'!$B235))</f>
        <v>70.165966901704977</v>
      </c>
      <c r="AD235" s="2">
        <f>IF($A235="GCAM",SUMIFS('GCAM By Region By Sector'!AD:AD,'GCAM By Region By Sector'!$C:$C,$C235,'GCAM By Region By Sector'!$B:$B,$B235)*10^3,SUMIFS('EPS Emissions'!AE:AE,'EPS Emissions'!$D:$D,'BAU Sector &amp; Region Breakout'!$C235,'EPS Emissions'!$C:$C,'BAU Sector &amp; Region Breakout'!$B235))</f>
        <v>71.482051102785562</v>
      </c>
      <c r="AE235" s="2">
        <f>IF($A235="GCAM",SUMIFS('GCAM By Region By Sector'!AE:AE,'GCAM By Region By Sector'!$C:$C,$C235,'GCAM By Region By Sector'!$B:$B,$B235)*10^3,SUMIFS('EPS Emissions'!AF:AF,'EPS Emissions'!$D:$D,'BAU Sector &amp; Region Breakout'!$C235,'EPS Emissions'!$C:$C,'BAU Sector &amp; Region Breakout'!$B235))</f>
        <v>72.798135303866175</v>
      </c>
      <c r="AF235" s="2">
        <f>IF($A235="GCAM",SUMIFS('GCAM By Region By Sector'!AF:AF,'GCAM By Region By Sector'!$C:$C,$C235,'GCAM By Region By Sector'!$B:$B,$B235)*10^3,SUMIFS('EPS Emissions'!AG:AG,'EPS Emissions'!$D:$D,'BAU Sector &amp; Region Breakout'!$C235,'EPS Emissions'!$C:$C,'BAU Sector &amp; Region Breakout'!$B235))</f>
        <v>74.11421950494676</v>
      </c>
      <c r="AG235" s="2">
        <f>IF($A235="GCAM",SUMIFS('GCAM By Region By Sector'!AG:AG,'GCAM By Region By Sector'!$C:$C,$C235,'GCAM By Region By Sector'!$B:$B,$B235)*10^3,SUMIFS('EPS Emissions'!AH:AH,'EPS Emissions'!$D:$D,'BAU Sector &amp; Region Breakout'!$C235,'EPS Emissions'!$C:$C,'BAU Sector &amp; Region Breakout'!$B235))</f>
        <v>75.43030370602736</v>
      </c>
      <c r="AH235" s="2">
        <f>IF($A235="GCAM",SUMIFS('GCAM By Region By Sector'!AH:AH,'GCAM By Region By Sector'!$C:$C,$C235,'GCAM By Region By Sector'!$B:$B,$B235)*10^3,SUMIFS('EPS Emissions'!AI:AI,'EPS Emissions'!$D:$D,'BAU Sector &amp; Region Breakout'!$C235,'EPS Emissions'!$C:$C,'BAU Sector &amp; Region Breakout'!$B235))</f>
        <v>76.746387907107959</v>
      </c>
    </row>
    <row r="236" spans="1:34" x14ac:dyDescent="0.35">
      <c r="A236" t="str">
        <f>VLOOKUP(B236,'BAU Global Total'!A$3:C$34,3,FALSE)</f>
        <v>GCAM</v>
      </c>
      <c r="B236" t="s">
        <v>39</v>
      </c>
      <c r="C236" t="s">
        <v>68</v>
      </c>
      <c r="D236" s="2">
        <f>IF($A236="GCAM",SUMIFS('GCAM By Region By Sector'!D:D,'GCAM By Region By Sector'!$C:$C,$C236,'GCAM By Region By Sector'!$B:$B,$B236)*10^3,SUMIFS('EPS Emissions'!E:E,'EPS Emissions'!$D:$D,'BAU Sector &amp; Region Breakout'!$C236,'EPS Emissions'!$C:$C,'BAU Sector &amp; Region Breakout'!$B236))</f>
        <v>0.94301594881999995</v>
      </c>
      <c r="E236" s="2">
        <f>IF($A236="GCAM",SUMIFS('GCAM By Region By Sector'!E:E,'GCAM By Region By Sector'!$C:$C,$C236,'GCAM By Region By Sector'!$B:$B,$B236)*10^3,SUMIFS('EPS Emissions'!F:F,'EPS Emissions'!$D:$D,'BAU Sector &amp; Region Breakout'!$C236,'EPS Emissions'!$C:$C,'BAU Sector &amp; Region Breakout'!$B236))</f>
        <v>0.95000020115599992</v>
      </c>
      <c r="F236" s="2">
        <f>IF($A236="GCAM",SUMIFS('GCAM By Region By Sector'!F:F,'GCAM By Region By Sector'!$C:$C,$C236,'GCAM By Region By Sector'!$B:$B,$B236)*10^3,SUMIFS('EPS Emissions'!G:G,'EPS Emissions'!$D:$D,'BAU Sector &amp; Region Breakout'!$C236,'EPS Emissions'!$C:$C,'BAU Sector &amp; Region Breakout'!$B236))</f>
        <v>0.9569844534919999</v>
      </c>
      <c r="G236" s="2">
        <f>IF($A236="GCAM",SUMIFS('GCAM By Region By Sector'!G:G,'GCAM By Region By Sector'!$C:$C,$C236,'GCAM By Region By Sector'!$B:$B,$B236)*10^3,SUMIFS('EPS Emissions'!H:H,'EPS Emissions'!$D:$D,'BAU Sector &amp; Region Breakout'!$C236,'EPS Emissions'!$C:$C,'BAU Sector &amp; Region Breakout'!$B236))</f>
        <v>0.96396870582799998</v>
      </c>
      <c r="H236" s="2">
        <f>IF($A236="GCAM",SUMIFS('GCAM By Region By Sector'!H:H,'GCAM By Region By Sector'!$C:$C,$C236,'GCAM By Region By Sector'!$B:$B,$B236)*10^3,SUMIFS('EPS Emissions'!I:I,'EPS Emissions'!$D:$D,'BAU Sector &amp; Region Breakout'!$C236,'EPS Emissions'!$C:$C,'BAU Sector &amp; Region Breakout'!$B236))</f>
        <v>0.97095295816399996</v>
      </c>
      <c r="I236" s="2">
        <f>IF($A236="GCAM",SUMIFS('GCAM By Region By Sector'!I:I,'GCAM By Region By Sector'!$C:$C,$C236,'GCAM By Region By Sector'!$B:$B,$B236)*10^3,SUMIFS('EPS Emissions'!J:J,'EPS Emissions'!$D:$D,'BAU Sector &amp; Region Breakout'!$C236,'EPS Emissions'!$C:$C,'BAU Sector &amp; Region Breakout'!$B236))</f>
        <v>0.97793721049999993</v>
      </c>
      <c r="J236" s="2">
        <f>IF($A236="GCAM",SUMIFS('GCAM By Region By Sector'!J:J,'GCAM By Region By Sector'!$C:$C,$C236,'GCAM By Region By Sector'!$B:$B,$B236)*10^3,SUMIFS('EPS Emissions'!K:K,'EPS Emissions'!$D:$D,'BAU Sector &amp; Region Breakout'!$C236,'EPS Emissions'!$C:$C,'BAU Sector &amp; Region Breakout'!$B236))</f>
        <v>0.99519135197200004</v>
      </c>
      <c r="K236" s="2">
        <f>IF($A236="GCAM",SUMIFS('GCAM By Region By Sector'!K:K,'GCAM By Region By Sector'!$C:$C,$C236,'GCAM By Region By Sector'!$B:$B,$B236)*10^3,SUMIFS('EPS Emissions'!L:L,'EPS Emissions'!$D:$D,'BAU Sector &amp; Region Breakout'!$C236,'EPS Emissions'!$C:$C,'BAU Sector &amp; Region Breakout'!$B236))</f>
        <v>1.0124454934440001</v>
      </c>
      <c r="L236" s="2">
        <f>IF($A236="GCAM",SUMIFS('GCAM By Region By Sector'!L:L,'GCAM By Region By Sector'!$C:$C,$C236,'GCAM By Region By Sector'!$B:$B,$B236)*10^3,SUMIFS('EPS Emissions'!M:M,'EPS Emissions'!$D:$D,'BAU Sector &amp; Region Breakout'!$C236,'EPS Emissions'!$C:$C,'BAU Sector &amp; Region Breakout'!$B236))</f>
        <v>1.0296996349159999</v>
      </c>
      <c r="M236" s="2">
        <f>IF($A236="GCAM",SUMIFS('GCAM By Region By Sector'!M:M,'GCAM By Region By Sector'!$C:$C,$C236,'GCAM By Region By Sector'!$B:$B,$B236)*10^3,SUMIFS('EPS Emissions'!N:N,'EPS Emissions'!$D:$D,'BAU Sector &amp; Region Breakout'!$C236,'EPS Emissions'!$C:$C,'BAU Sector &amp; Region Breakout'!$B236))</f>
        <v>1.0469537763880001</v>
      </c>
      <c r="N236" s="2">
        <f>IF($A236="GCAM",SUMIFS('GCAM By Region By Sector'!N:N,'GCAM By Region By Sector'!$C:$C,$C236,'GCAM By Region By Sector'!$B:$B,$B236)*10^3,SUMIFS('EPS Emissions'!O:O,'EPS Emissions'!$D:$D,'BAU Sector &amp; Region Breakout'!$C236,'EPS Emissions'!$C:$C,'BAU Sector &amp; Region Breakout'!$B236))</f>
        <v>1.0642079178600001</v>
      </c>
      <c r="O236" s="2">
        <f>IF($A236="GCAM",SUMIFS('GCAM By Region By Sector'!O:O,'GCAM By Region By Sector'!$C:$C,$C236,'GCAM By Region By Sector'!$B:$B,$B236)*10^3,SUMIFS('EPS Emissions'!P:P,'EPS Emissions'!$D:$D,'BAU Sector &amp; Region Breakout'!$C236,'EPS Emissions'!$C:$C,'BAU Sector &amp; Region Breakout'!$B236))</f>
        <v>1.0887676299439994</v>
      </c>
      <c r="P236" s="2">
        <f>IF($A236="GCAM",SUMIFS('GCAM By Region By Sector'!P:P,'GCAM By Region By Sector'!$C:$C,$C236,'GCAM By Region By Sector'!$B:$B,$B236)*10^3,SUMIFS('EPS Emissions'!Q:Q,'EPS Emissions'!$D:$D,'BAU Sector &amp; Region Breakout'!$C236,'EPS Emissions'!$C:$C,'BAU Sector &amp; Region Breakout'!$B236))</f>
        <v>1.1133273420279988</v>
      </c>
      <c r="Q236" s="2">
        <f>IF($A236="GCAM",SUMIFS('GCAM By Region By Sector'!Q:Q,'GCAM By Region By Sector'!$C:$C,$C236,'GCAM By Region By Sector'!$B:$B,$B236)*10^3,SUMIFS('EPS Emissions'!R:R,'EPS Emissions'!$D:$D,'BAU Sector &amp; Region Breakout'!$C236,'EPS Emissions'!$C:$C,'BAU Sector &amp; Region Breakout'!$B236))</f>
        <v>1.1378870541119979</v>
      </c>
      <c r="R236" s="2">
        <f>IF($A236="GCAM",SUMIFS('GCAM By Region By Sector'!R:R,'GCAM By Region By Sector'!$C:$C,$C236,'GCAM By Region By Sector'!$B:$B,$B236)*10^3,SUMIFS('EPS Emissions'!S:S,'EPS Emissions'!$D:$D,'BAU Sector &amp; Region Breakout'!$C236,'EPS Emissions'!$C:$C,'BAU Sector &amp; Region Breakout'!$B236))</f>
        <v>1.1624467661959972</v>
      </c>
      <c r="S236" s="2">
        <f>IF($A236="GCAM",SUMIFS('GCAM By Region By Sector'!S:S,'GCAM By Region By Sector'!$C:$C,$C236,'GCAM By Region By Sector'!$B:$B,$B236)*10^3,SUMIFS('EPS Emissions'!T:T,'EPS Emissions'!$D:$D,'BAU Sector &amp; Region Breakout'!$C236,'EPS Emissions'!$C:$C,'BAU Sector &amp; Region Breakout'!$B236))</f>
        <v>1.1870064782799963</v>
      </c>
      <c r="T236" s="2">
        <f>IF($A236="GCAM",SUMIFS('GCAM By Region By Sector'!T:T,'GCAM By Region By Sector'!$C:$C,$C236,'GCAM By Region By Sector'!$B:$B,$B236)*10^3,SUMIFS('EPS Emissions'!U:U,'EPS Emissions'!$D:$D,'BAU Sector &amp; Region Breakout'!$C236,'EPS Emissions'!$C:$C,'BAU Sector &amp; Region Breakout'!$B236))</f>
        <v>1.2178447829879973</v>
      </c>
      <c r="U236" s="2">
        <f>IF($A236="GCAM",SUMIFS('GCAM By Region By Sector'!U:U,'GCAM By Region By Sector'!$C:$C,$C236,'GCAM By Region By Sector'!$B:$B,$B236)*10^3,SUMIFS('EPS Emissions'!V:V,'EPS Emissions'!$D:$D,'BAU Sector &amp; Region Breakout'!$C236,'EPS Emissions'!$C:$C,'BAU Sector &amp; Region Breakout'!$B236))</f>
        <v>1.2486830876959978</v>
      </c>
      <c r="V236" s="2">
        <f>IF($A236="GCAM",SUMIFS('GCAM By Region By Sector'!V:V,'GCAM By Region By Sector'!$C:$C,$C236,'GCAM By Region By Sector'!$B:$B,$B236)*10^3,SUMIFS('EPS Emissions'!W:W,'EPS Emissions'!$D:$D,'BAU Sector &amp; Region Breakout'!$C236,'EPS Emissions'!$C:$C,'BAU Sector &amp; Region Breakout'!$B236))</f>
        <v>1.2795213924039988</v>
      </c>
      <c r="W236" s="2">
        <f>IF($A236="GCAM",SUMIFS('GCAM By Region By Sector'!W:W,'GCAM By Region By Sector'!$C:$C,$C236,'GCAM By Region By Sector'!$B:$B,$B236)*10^3,SUMIFS('EPS Emissions'!X:X,'EPS Emissions'!$D:$D,'BAU Sector &amp; Region Breakout'!$C236,'EPS Emissions'!$C:$C,'BAU Sector &amp; Region Breakout'!$B236))</f>
        <v>1.3103596971119993</v>
      </c>
      <c r="X236" s="2">
        <f>IF($A236="GCAM",SUMIFS('GCAM By Region By Sector'!X:X,'GCAM By Region By Sector'!$C:$C,$C236,'GCAM By Region By Sector'!$B:$B,$B236)*10^3,SUMIFS('EPS Emissions'!Y:Y,'EPS Emissions'!$D:$D,'BAU Sector &amp; Region Breakout'!$C236,'EPS Emissions'!$C:$C,'BAU Sector &amp; Region Breakout'!$B236))</f>
        <v>1.34119800182</v>
      </c>
      <c r="Y236" s="2">
        <f>IF($A236="GCAM",SUMIFS('GCAM By Region By Sector'!Y:Y,'GCAM By Region By Sector'!$C:$C,$C236,'GCAM By Region By Sector'!$B:$B,$B236)*10^3,SUMIFS('EPS Emissions'!Z:Z,'EPS Emissions'!$D:$D,'BAU Sector &amp; Region Breakout'!$C236,'EPS Emissions'!$C:$C,'BAU Sector &amp; Region Breakout'!$B236))</f>
        <v>1.3758997569960001</v>
      </c>
      <c r="Z236" s="2">
        <f>IF($A236="GCAM",SUMIFS('GCAM By Region By Sector'!Z:Z,'GCAM By Region By Sector'!$C:$C,$C236,'GCAM By Region By Sector'!$B:$B,$B236)*10^3,SUMIFS('EPS Emissions'!AA:AA,'EPS Emissions'!$D:$D,'BAU Sector &amp; Region Breakout'!$C236,'EPS Emissions'!$C:$C,'BAU Sector &amp; Region Breakout'!$B236))</f>
        <v>1.4106015121719999</v>
      </c>
      <c r="AA236" s="2">
        <f>IF($A236="GCAM",SUMIFS('GCAM By Region By Sector'!AA:AA,'GCAM By Region By Sector'!$C:$C,$C236,'GCAM By Region By Sector'!$B:$B,$B236)*10^3,SUMIFS('EPS Emissions'!AB:AB,'EPS Emissions'!$D:$D,'BAU Sector &amp; Region Breakout'!$C236,'EPS Emissions'!$C:$C,'BAU Sector &amp; Region Breakout'!$B236))</f>
        <v>1.445303267348</v>
      </c>
      <c r="AB236" s="2">
        <f>IF($A236="GCAM",SUMIFS('GCAM By Region By Sector'!AB:AB,'GCAM By Region By Sector'!$C:$C,$C236,'GCAM By Region By Sector'!$B:$B,$B236)*10^3,SUMIFS('EPS Emissions'!AC:AC,'EPS Emissions'!$D:$D,'BAU Sector &amp; Region Breakout'!$C236,'EPS Emissions'!$C:$C,'BAU Sector &amp; Region Breakout'!$B236))</f>
        <v>1.480005022524</v>
      </c>
      <c r="AC236" s="2">
        <f>IF($A236="GCAM",SUMIFS('GCAM By Region By Sector'!AC:AC,'GCAM By Region By Sector'!$C:$C,$C236,'GCAM By Region By Sector'!$B:$B,$B236)*10^3,SUMIFS('EPS Emissions'!AD:AD,'EPS Emissions'!$D:$D,'BAU Sector &amp; Region Breakout'!$C236,'EPS Emissions'!$C:$C,'BAU Sector &amp; Region Breakout'!$B236))</f>
        <v>1.5147067776999998</v>
      </c>
      <c r="AD236" s="2">
        <f>IF($A236="GCAM",SUMIFS('GCAM By Region By Sector'!AD:AD,'GCAM By Region By Sector'!$C:$C,$C236,'GCAM By Region By Sector'!$B:$B,$B236)*10^3,SUMIFS('EPS Emissions'!AE:AE,'EPS Emissions'!$D:$D,'BAU Sector &amp; Region Breakout'!$C236,'EPS Emissions'!$C:$C,'BAU Sector &amp; Region Breakout'!$B236))</f>
        <v>1.550016402192</v>
      </c>
      <c r="AE236" s="2">
        <f>IF($A236="GCAM",SUMIFS('GCAM By Region By Sector'!AE:AE,'GCAM By Region By Sector'!$C:$C,$C236,'GCAM By Region By Sector'!$B:$B,$B236)*10^3,SUMIFS('EPS Emissions'!AF:AF,'EPS Emissions'!$D:$D,'BAU Sector &amp; Region Breakout'!$C236,'EPS Emissions'!$C:$C,'BAU Sector &amp; Region Breakout'!$B236))</f>
        <v>1.5853260266840001</v>
      </c>
      <c r="AF236" s="2">
        <f>IF($A236="GCAM",SUMIFS('GCAM By Region By Sector'!AF:AF,'GCAM By Region By Sector'!$C:$C,$C236,'GCAM By Region By Sector'!$B:$B,$B236)*10^3,SUMIFS('EPS Emissions'!AG:AG,'EPS Emissions'!$D:$D,'BAU Sector &amp; Region Breakout'!$C236,'EPS Emissions'!$C:$C,'BAU Sector &amp; Region Breakout'!$B236))</f>
        <v>1.6206356511759998</v>
      </c>
      <c r="AG236" s="2">
        <f>IF($A236="GCAM",SUMIFS('GCAM By Region By Sector'!AG:AG,'GCAM By Region By Sector'!$C:$C,$C236,'GCAM By Region By Sector'!$B:$B,$B236)*10^3,SUMIFS('EPS Emissions'!AH:AH,'EPS Emissions'!$D:$D,'BAU Sector &amp; Region Breakout'!$C236,'EPS Emissions'!$C:$C,'BAU Sector &amp; Region Breakout'!$B236))</f>
        <v>1.655945275668</v>
      </c>
      <c r="AH236" s="2">
        <f>IF($A236="GCAM",SUMIFS('GCAM By Region By Sector'!AH:AH,'GCAM By Region By Sector'!$C:$C,$C236,'GCAM By Region By Sector'!$B:$B,$B236)*10^3,SUMIFS('EPS Emissions'!AI:AI,'EPS Emissions'!$D:$D,'BAU Sector &amp; Region Breakout'!$C236,'EPS Emissions'!$C:$C,'BAU Sector &amp; Region Breakout'!$B236))</f>
        <v>1.6912549001600001</v>
      </c>
    </row>
    <row r="237" spans="1:34" x14ac:dyDescent="0.35">
      <c r="A237" t="str">
        <f>VLOOKUP(B237,'BAU Global Total'!A$3:C$34,3,FALSE)</f>
        <v>GCAM</v>
      </c>
      <c r="B237" t="s">
        <v>39</v>
      </c>
      <c r="C237" t="s">
        <v>69</v>
      </c>
      <c r="D237" s="2">
        <f>IF($A237="GCAM",SUMIFS('GCAM By Region By Sector'!D:D,'GCAM By Region By Sector'!$C:$C,$C237,'GCAM By Region By Sector'!$B:$B,$B237)*10^3,SUMIFS('EPS Emissions'!E:E,'EPS Emissions'!$D:$D,'BAU Sector &amp; Region Breakout'!$C237,'EPS Emissions'!$C:$C,'BAU Sector &amp; Region Breakout'!$B237))</f>
        <v>0</v>
      </c>
      <c r="E237" s="2">
        <f>IF($A237="GCAM",SUMIFS('GCAM By Region By Sector'!E:E,'GCAM By Region By Sector'!$C:$C,$C237,'GCAM By Region By Sector'!$B:$B,$B237)*10^3,SUMIFS('EPS Emissions'!F:F,'EPS Emissions'!$D:$D,'BAU Sector &amp; Region Breakout'!$C237,'EPS Emissions'!$C:$C,'BAU Sector &amp; Region Breakout'!$B237))</f>
        <v>0</v>
      </c>
      <c r="F237" s="2">
        <f>IF($A237="GCAM",SUMIFS('GCAM By Region By Sector'!F:F,'GCAM By Region By Sector'!$C:$C,$C237,'GCAM By Region By Sector'!$B:$B,$B237)*10^3,SUMIFS('EPS Emissions'!G:G,'EPS Emissions'!$D:$D,'BAU Sector &amp; Region Breakout'!$C237,'EPS Emissions'!$C:$C,'BAU Sector &amp; Region Breakout'!$B237))</f>
        <v>0</v>
      </c>
      <c r="G237" s="2">
        <f>IF($A237="GCAM",SUMIFS('GCAM By Region By Sector'!G:G,'GCAM By Region By Sector'!$C:$C,$C237,'GCAM By Region By Sector'!$B:$B,$B237)*10^3,SUMIFS('EPS Emissions'!H:H,'EPS Emissions'!$D:$D,'BAU Sector &amp; Region Breakout'!$C237,'EPS Emissions'!$C:$C,'BAU Sector &amp; Region Breakout'!$B237))</f>
        <v>0</v>
      </c>
      <c r="H237" s="2">
        <f>IF($A237="GCAM",SUMIFS('GCAM By Region By Sector'!H:H,'GCAM By Region By Sector'!$C:$C,$C237,'GCAM By Region By Sector'!$B:$B,$B237)*10^3,SUMIFS('EPS Emissions'!I:I,'EPS Emissions'!$D:$D,'BAU Sector &amp; Region Breakout'!$C237,'EPS Emissions'!$C:$C,'BAU Sector &amp; Region Breakout'!$B237))</f>
        <v>0</v>
      </c>
      <c r="I237" s="2">
        <f>IF($A237="GCAM",SUMIFS('GCAM By Region By Sector'!I:I,'GCAM By Region By Sector'!$C:$C,$C237,'GCAM By Region By Sector'!$B:$B,$B237)*10^3,SUMIFS('EPS Emissions'!J:J,'EPS Emissions'!$D:$D,'BAU Sector &amp; Region Breakout'!$C237,'EPS Emissions'!$C:$C,'BAU Sector &amp; Region Breakout'!$B237))</f>
        <v>0</v>
      </c>
      <c r="J237" s="2">
        <f>IF($A237="GCAM",SUMIFS('GCAM By Region By Sector'!J:J,'GCAM By Region By Sector'!$C:$C,$C237,'GCAM By Region By Sector'!$B:$B,$B237)*10^3,SUMIFS('EPS Emissions'!K:K,'EPS Emissions'!$D:$D,'BAU Sector &amp; Region Breakout'!$C237,'EPS Emissions'!$C:$C,'BAU Sector &amp; Region Breakout'!$B237))</f>
        <v>0</v>
      </c>
      <c r="K237" s="2">
        <f>IF($A237="GCAM",SUMIFS('GCAM By Region By Sector'!K:K,'GCAM By Region By Sector'!$C:$C,$C237,'GCAM By Region By Sector'!$B:$B,$B237)*10^3,SUMIFS('EPS Emissions'!L:L,'EPS Emissions'!$D:$D,'BAU Sector &amp; Region Breakout'!$C237,'EPS Emissions'!$C:$C,'BAU Sector &amp; Region Breakout'!$B237))</f>
        <v>0</v>
      </c>
      <c r="L237" s="2">
        <f>IF($A237="GCAM",SUMIFS('GCAM By Region By Sector'!L:L,'GCAM By Region By Sector'!$C:$C,$C237,'GCAM By Region By Sector'!$B:$B,$B237)*10^3,SUMIFS('EPS Emissions'!M:M,'EPS Emissions'!$D:$D,'BAU Sector &amp; Region Breakout'!$C237,'EPS Emissions'!$C:$C,'BAU Sector &amp; Region Breakout'!$B237))</f>
        <v>0</v>
      </c>
      <c r="M237" s="2">
        <f>IF($A237="GCAM",SUMIFS('GCAM By Region By Sector'!M:M,'GCAM By Region By Sector'!$C:$C,$C237,'GCAM By Region By Sector'!$B:$B,$B237)*10^3,SUMIFS('EPS Emissions'!N:N,'EPS Emissions'!$D:$D,'BAU Sector &amp; Region Breakout'!$C237,'EPS Emissions'!$C:$C,'BAU Sector &amp; Region Breakout'!$B237))</f>
        <v>0</v>
      </c>
      <c r="N237" s="2">
        <f>IF($A237="GCAM",SUMIFS('GCAM By Region By Sector'!N:N,'GCAM By Region By Sector'!$C:$C,$C237,'GCAM By Region By Sector'!$B:$B,$B237)*10^3,SUMIFS('EPS Emissions'!O:O,'EPS Emissions'!$D:$D,'BAU Sector &amp; Region Breakout'!$C237,'EPS Emissions'!$C:$C,'BAU Sector &amp; Region Breakout'!$B237))</f>
        <v>0</v>
      </c>
      <c r="O237" s="2">
        <f>IF($A237="GCAM",SUMIFS('GCAM By Region By Sector'!O:O,'GCAM By Region By Sector'!$C:$C,$C237,'GCAM By Region By Sector'!$B:$B,$B237)*10^3,SUMIFS('EPS Emissions'!P:P,'EPS Emissions'!$D:$D,'BAU Sector &amp; Region Breakout'!$C237,'EPS Emissions'!$C:$C,'BAU Sector &amp; Region Breakout'!$B237))</f>
        <v>0</v>
      </c>
      <c r="P237" s="2">
        <f>IF($A237="GCAM",SUMIFS('GCAM By Region By Sector'!P:P,'GCAM By Region By Sector'!$C:$C,$C237,'GCAM By Region By Sector'!$B:$B,$B237)*10^3,SUMIFS('EPS Emissions'!Q:Q,'EPS Emissions'!$D:$D,'BAU Sector &amp; Region Breakout'!$C237,'EPS Emissions'!$C:$C,'BAU Sector &amp; Region Breakout'!$B237))</f>
        <v>0</v>
      </c>
      <c r="Q237" s="2">
        <f>IF($A237="GCAM",SUMIFS('GCAM By Region By Sector'!Q:Q,'GCAM By Region By Sector'!$C:$C,$C237,'GCAM By Region By Sector'!$B:$B,$B237)*10^3,SUMIFS('EPS Emissions'!R:R,'EPS Emissions'!$D:$D,'BAU Sector &amp; Region Breakout'!$C237,'EPS Emissions'!$C:$C,'BAU Sector &amp; Region Breakout'!$B237))</f>
        <v>0</v>
      </c>
      <c r="R237" s="2">
        <f>IF($A237="GCAM",SUMIFS('GCAM By Region By Sector'!R:R,'GCAM By Region By Sector'!$C:$C,$C237,'GCAM By Region By Sector'!$B:$B,$B237)*10^3,SUMIFS('EPS Emissions'!S:S,'EPS Emissions'!$D:$D,'BAU Sector &amp; Region Breakout'!$C237,'EPS Emissions'!$C:$C,'BAU Sector &amp; Region Breakout'!$B237))</f>
        <v>0</v>
      </c>
      <c r="S237" s="2">
        <f>IF($A237="GCAM",SUMIFS('GCAM By Region By Sector'!S:S,'GCAM By Region By Sector'!$C:$C,$C237,'GCAM By Region By Sector'!$B:$B,$B237)*10^3,SUMIFS('EPS Emissions'!T:T,'EPS Emissions'!$D:$D,'BAU Sector &amp; Region Breakout'!$C237,'EPS Emissions'!$C:$C,'BAU Sector &amp; Region Breakout'!$B237))</f>
        <v>0</v>
      </c>
      <c r="T237" s="2">
        <f>IF($A237="GCAM",SUMIFS('GCAM By Region By Sector'!T:T,'GCAM By Region By Sector'!$C:$C,$C237,'GCAM By Region By Sector'!$B:$B,$B237)*10^3,SUMIFS('EPS Emissions'!U:U,'EPS Emissions'!$D:$D,'BAU Sector &amp; Region Breakout'!$C237,'EPS Emissions'!$C:$C,'BAU Sector &amp; Region Breakout'!$B237))</f>
        <v>0</v>
      </c>
      <c r="U237" s="2">
        <f>IF($A237="GCAM",SUMIFS('GCAM By Region By Sector'!U:U,'GCAM By Region By Sector'!$C:$C,$C237,'GCAM By Region By Sector'!$B:$B,$B237)*10^3,SUMIFS('EPS Emissions'!V:V,'EPS Emissions'!$D:$D,'BAU Sector &amp; Region Breakout'!$C237,'EPS Emissions'!$C:$C,'BAU Sector &amp; Region Breakout'!$B237))</f>
        <v>0</v>
      </c>
      <c r="V237" s="2">
        <f>IF($A237="GCAM",SUMIFS('GCAM By Region By Sector'!V:V,'GCAM By Region By Sector'!$C:$C,$C237,'GCAM By Region By Sector'!$B:$B,$B237)*10^3,SUMIFS('EPS Emissions'!W:W,'EPS Emissions'!$D:$D,'BAU Sector &amp; Region Breakout'!$C237,'EPS Emissions'!$C:$C,'BAU Sector &amp; Region Breakout'!$B237))</f>
        <v>0</v>
      </c>
      <c r="W237" s="2">
        <f>IF($A237="GCAM",SUMIFS('GCAM By Region By Sector'!W:W,'GCAM By Region By Sector'!$C:$C,$C237,'GCAM By Region By Sector'!$B:$B,$B237)*10^3,SUMIFS('EPS Emissions'!X:X,'EPS Emissions'!$D:$D,'BAU Sector &amp; Region Breakout'!$C237,'EPS Emissions'!$C:$C,'BAU Sector &amp; Region Breakout'!$B237))</f>
        <v>0</v>
      </c>
      <c r="X237" s="2">
        <f>IF($A237="GCAM",SUMIFS('GCAM By Region By Sector'!X:X,'GCAM By Region By Sector'!$C:$C,$C237,'GCAM By Region By Sector'!$B:$B,$B237)*10^3,SUMIFS('EPS Emissions'!Y:Y,'EPS Emissions'!$D:$D,'BAU Sector &amp; Region Breakout'!$C237,'EPS Emissions'!$C:$C,'BAU Sector &amp; Region Breakout'!$B237))</f>
        <v>0</v>
      </c>
      <c r="Y237" s="2">
        <f>IF($A237="GCAM",SUMIFS('GCAM By Region By Sector'!Y:Y,'GCAM By Region By Sector'!$C:$C,$C237,'GCAM By Region By Sector'!$B:$B,$B237)*10^3,SUMIFS('EPS Emissions'!Z:Z,'EPS Emissions'!$D:$D,'BAU Sector &amp; Region Breakout'!$C237,'EPS Emissions'!$C:$C,'BAU Sector &amp; Region Breakout'!$B237))</f>
        <v>0</v>
      </c>
      <c r="Z237" s="2">
        <f>IF($A237="GCAM",SUMIFS('GCAM By Region By Sector'!Z:Z,'GCAM By Region By Sector'!$C:$C,$C237,'GCAM By Region By Sector'!$B:$B,$B237)*10^3,SUMIFS('EPS Emissions'!AA:AA,'EPS Emissions'!$D:$D,'BAU Sector &amp; Region Breakout'!$C237,'EPS Emissions'!$C:$C,'BAU Sector &amp; Region Breakout'!$B237))</f>
        <v>0</v>
      </c>
      <c r="AA237" s="2">
        <f>IF($A237="GCAM",SUMIFS('GCAM By Region By Sector'!AA:AA,'GCAM By Region By Sector'!$C:$C,$C237,'GCAM By Region By Sector'!$B:$B,$B237)*10^3,SUMIFS('EPS Emissions'!AB:AB,'EPS Emissions'!$D:$D,'BAU Sector &amp; Region Breakout'!$C237,'EPS Emissions'!$C:$C,'BAU Sector &amp; Region Breakout'!$B237))</f>
        <v>0</v>
      </c>
      <c r="AB237" s="2">
        <f>IF($A237="GCAM",SUMIFS('GCAM By Region By Sector'!AB:AB,'GCAM By Region By Sector'!$C:$C,$C237,'GCAM By Region By Sector'!$B:$B,$B237)*10^3,SUMIFS('EPS Emissions'!AC:AC,'EPS Emissions'!$D:$D,'BAU Sector &amp; Region Breakout'!$C237,'EPS Emissions'!$C:$C,'BAU Sector &amp; Region Breakout'!$B237))</f>
        <v>0</v>
      </c>
      <c r="AC237" s="2">
        <f>IF($A237="GCAM",SUMIFS('GCAM By Region By Sector'!AC:AC,'GCAM By Region By Sector'!$C:$C,$C237,'GCAM By Region By Sector'!$B:$B,$B237)*10^3,SUMIFS('EPS Emissions'!AD:AD,'EPS Emissions'!$D:$D,'BAU Sector &amp; Region Breakout'!$C237,'EPS Emissions'!$C:$C,'BAU Sector &amp; Region Breakout'!$B237))</f>
        <v>0</v>
      </c>
      <c r="AD237" s="2">
        <f>IF($A237="GCAM",SUMIFS('GCAM By Region By Sector'!AD:AD,'GCAM By Region By Sector'!$C:$C,$C237,'GCAM By Region By Sector'!$B:$B,$B237)*10^3,SUMIFS('EPS Emissions'!AE:AE,'EPS Emissions'!$D:$D,'BAU Sector &amp; Region Breakout'!$C237,'EPS Emissions'!$C:$C,'BAU Sector &amp; Region Breakout'!$B237))</f>
        <v>0</v>
      </c>
      <c r="AE237" s="2">
        <f>IF($A237="GCAM",SUMIFS('GCAM By Region By Sector'!AE:AE,'GCAM By Region By Sector'!$C:$C,$C237,'GCAM By Region By Sector'!$B:$B,$B237)*10^3,SUMIFS('EPS Emissions'!AF:AF,'EPS Emissions'!$D:$D,'BAU Sector &amp; Region Breakout'!$C237,'EPS Emissions'!$C:$C,'BAU Sector &amp; Region Breakout'!$B237))</f>
        <v>0</v>
      </c>
      <c r="AF237" s="2">
        <f>IF($A237="GCAM",SUMIFS('GCAM By Region By Sector'!AF:AF,'GCAM By Region By Sector'!$C:$C,$C237,'GCAM By Region By Sector'!$B:$B,$B237)*10^3,SUMIFS('EPS Emissions'!AG:AG,'EPS Emissions'!$D:$D,'BAU Sector &amp; Region Breakout'!$C237,'EPS Emissions'!$C:$C,'BAU Sector &amp; Region Breakout'!$B237))</f>
        <v>0</v>
      </c>
      <c r="AG237" s="2">
        <f>IF($A237="GCAM",SUMIFS('GCAM By Region By Sector'!AG:AG,'GCAM By Region By Sector'!$C:$C,$C237,'GCAM By Region By Sector'!$B:$B,$B237)*10^3,SUMIFS('EPS Emissions'!AH:AH,'EPS Emissions'!$D:$D,'BAU Sector &amp; Region Breakout'!$C237,'EPS Emissions'!$C:$C,'BAU Sector &amp; Region Breakout'!$B237))</f>
        <v>0</v>
      </c>
      <c r="AH237" s="2">
        <f>IF($A237="GCAM",SUMIFS('GCAM By Region By Sector'!AH:AH,'GCAM By Region By Sector'!$C:$C,$C237,'GCAM By Region By Sector'!$B:$B,$B237)*10^3,SUMIFS('EPS Emissions'!AI:AI,'EPS Emissions'!$D:$D,'BAU Sector &amp; Region Breakout'!$C237,'EPS Emissions'!$C:$C,'BAU Sector &amp; Region Breakout'!$B237))</f>
        <v>0</v>
      </c>
    </row>
    <row r="238" spans="1:34" x14ac:dyDescent="0.35">
      <c r="A238" t="str">
        <f>VLOOKUP(B238,'BAU Global Total'!A$3:C$34,3,FALSE)</f>
        <v>GCAM</v>
      </c>
      <c r="B238" t="s">
        <v>40</v>
      </c>
      <c r="C238" t="s">
        <v>60</v>
      </c>
      <c r="D238" s="2">
        <f>IF($A238="GCAM",SUMIFS('GCAM By Region By Sector'!D:D,'GCAM By Region By Sector'!$C:$C,$C238,'GCAM By Region By Sector'!$B:$B,$B238)*10^3,SUMIFS('EPS Emissions'!E:E,'EPS Emissions'!$D:$D,'BAU Sector &amp; Region Breakout'!$C238,'EPS Emissions'!$C:$C,'BAU Sector &amp; Region Breakout'!$B238))</f>
        <v>123.70573893665903</v>
      </c>
      <c r="E238" s="2">
        <f>IF($A238="GCAM",SUMIFS('GCAM By Region By Sector'!E:E,'GCAM By Region By Sector'!$C:$C,$C238,'GCAM By Region By Sector'!$B:$B,$B238)*10^3,SUMIFS('EPS Emissions'!F:F,'EPS Emissions'!$D:$D,'BAU Sector &amp; Region Breakout'!$C238,'EPS Emissions'!$C:$C,'BAU Sector &amp; Region Breakout'!$B238))</f>
        <v>123.68955543433822</v>
      </c>
      <c r="F238" s="2">
        <f>IF($A238="GCAM",SUMIFS('GCAM By Region By Sector'!F:F,'GCAM By Region By Sector'!$C:$C,$C238,'GCAM By Region By Sector'!$B:$B,$B238)*10^3,SUMIFS('EPS Emissions'!G:G,'EPS Emissions'!$D:$D,'BAU Sector &amp; Region Breakout'!$C238,'EPS Emissions'!$C:$C,'BAU Sector &amp; Region Breakout'!$B238))</f>
        <v>123.67337193201737</v>
      </c>
      <c r="G238" s="2">
        <f>IF($A238="GCAM",SUMIFS('GCAM By Region By Sector'!G:G,'GCAM By Region By Sector'!$C:$C,$C238,'GCAM By Region By Sector'!$B:$B,$B238)*10^3,SUMIFS('EPS Emissions'!H:H,'EPS Emissions'!$D:$D,'BAU Sector &amp; Region Breakout'!$C238,'EPS Emissions'!$C:$C,'BAU Sector &amp; Region Breakout'!$B238))</f>
        <v>123.65718842969655</v>
      </c>
      <c r="H238" s="2">
        <f>IF($A238="GCAM",SUMIFS('GCAM By Region By Sector'!H:H,'GCAM By Region By Sector'!$C:$C,$C238,'GCAM By Region By Sector'!$B:$B,$B238)*10^3,SUMIFS('EPS Emissions'!I:I,'EPS Emissions'!$D:$D,'BAU Sector &amp; Region Breakout'!$C238,'EPS Emissions'!$C:$C,'BAU Sector &amp; Region Breakout'!$B238))</f>
        <v>123.6410049273757</v>
      </c>
      <c r="I238" s="2">
        <f>IF($A238="GCAM",SUMIFS('GCAM By Region By Sector'!I:I,'GCAM By Region By Sector'!$C:$C,$C238,'GCAM By Region By Sector'!$B:$B,$B238)*10^3,SUMIFS('EPS Emissions'!J:J,'EPS Emissions'!$D:$D,'BAU Sector &amp; Region Breakout'!$C238,'EPS Emissions'!$C:$C,'BAU Sector &amp; Region Breakout'!$B238))</f>
        <v>123.62482142505488</v>
      </c>
      <c r="J238" s="2">
        <f>IF($A238="GCAM",SUMIFS('GCAM By Region By Sector'!J:J,'GCAM By Region By Sector'!$C:$C,$C238,'GCAM By Region By Sector'!$B:$B,$B238)*10^3,SUMIFS('EPS Emissions'!K:K,'EPS Emissions'!$D:$D,'BAU Sector &amp; Region Breakout'!$C238,'EPS Emissions'!$C:$C,'BAU Sector &amp; Region Breakout'!$B238))</f>
        <v>123.52265788376371</v>
      </c>
      <c r="K238" s="2">
        <f>IF($A238="GCAM",SUMIFS('GCAM By Region By Sector'!K:K,'GCAM By Region By Sector'!$C:$C,$C238,'GCAM By Region By Sector'!$B:$B,$B238)*10^3,SUMIFS('EPS Emissions'!L:L,'EPS Emissions'!$D:$D,'BAU Sector &amp; Region Breakout'!$C238,'EPS Emissions'!$C:$C,'BAU Sector &amp; Region Breakout'!$B238))</f>
        <v>123.42049434247255</v>
      </c>
      <c r="L238" s="2">
        <f>IF($A238="GCAM",SUMIFS('GCAM By Region By Sector'!L:L,'GCAM By Region By Sector'!$C:$C,$C238,'GCAM By Region By Sector'!$B:$B,$B238)*10^3,SUMIFS('EPS Emissions'!M:M,'EPS Emissions'!$D:$D,'BAU Sector &amp; Region Breakout'!$C238,'EPS Emissions'!$C:$C,'BAU Sector &amp; Region Breakout'!$B238))</f>
        <v>123.31833080118139</v>
      </c>
      <c r="M238" s="2">
        <f>IF($A238="GCAM",SUMIFS('GCAM By Region By Sector'!M:M,'GCAM By Region By Sector'!$C:$C,$C238,'GCAM By Region By Sector'!$B:$B,$B238)*10^3,SUMIFS('EPS Emissions'!N:N,'EPS Emissions'!$D:$D,'BAU Sector &amp; Region Breakout'!$C238,'EPS Emissions'!$C:$C,'BAU Sector &amp; Region Breakout'!$B238))</f>
        <v>123.21616725989024</v>
      </c>
      <c r="N238" s="2">
        <f>IF($A238="GCAM",SUMIFS('GCAM By Region By Sector'!N:N,'GCAM By Region By Sector'!$C:$C,$C238,'GCAM By Region By Sector'!$B:$B,$B238)*10^3,SUMIFS('EPS Emissions'!O:O,'EPS Emissions'!$D:$D,'BAU Sector &amp; Region Breakout'!$C238,'EPS Emissions'!$C:$C,'BAU Sector &amp; Region Breakout'!$B238))</f>
        <v>123.11400371859906</v>
      </c>
      <c r="O238" s="2">
        <f>IF($A238="GCAM",SUMIFS('GCAM By Region By Sector'!O:O,'GCAM By Region By Sector'!$C:$C,$C238,'GCAM By Region By Sector'!$B:$B,$B238)*10^3,SUMIFS('EPS Emissions'!P:P,'EPS Emissions'!$D:$D,'BAU Sector &amp; Region Breakout'!$C238,'EPS Emissions'!$C:$C,'BAU Sector &amp; Region Breakout'!$B238))</f>
        <v>123.11579323748205</v>
      </c>
      <c r="P238" s="2">
        <f>IF($A238="GCAM",SUMIFS('GCAM By Region By Sector'!P:P,'GCAM By Region By Sector'!$C:$C,$C238,'GCAM By Region By Sector'!$B:$B,$B238)*10^3,SUMIFS('EPS Emissions'!Q:Q,'EPS Emissions'!$D:$D,'BAU Sector &amp; Region Breakout'!$C238,'EPS Emissions'!$C:$C,'BAU Sector &amp; Region Breakout'!$B238))</f>
        <v>123.11758275636502</v>
      </c>
      <c r="Q238" s="2">
        <f>IF($A238="GCAM",SUMIFS('GCAM By Region By Sector'!Q:Q,'GCAM By Region By Sector'!$C:$C,$C238,'GCAM By Region By Sector'!$B:$B,$B238)*10^3,SUMIFS('EPS Emissions'!R:R,'EPS Emissions'!$D:$D,'BAU Sector &amp; Region Breakout'!$C238,'EPS Emissions'!$C:$C,'BAU Sector &amp; Region Breakout'!$B238))</f>
        <v>123.119372275248</v>
      </c>
      <c r="R238" s="2">
        <f>IF($A238="GCAM",SUMIFS('GCAM By Region By Sector'!R:R,'GCAM By Region By Sector'!$C:$C,$C238,'GCAM By Region By Sector'!$B:$B,$B238)*10^3,SUMIFS('EPS Emissions'!S:S,'EPS Emissions'!$D:$D,'BAU Sector &amp; Region Breakout'!$C238,'EPS Emissions'!$C:$C,'BAU Sector &amp; Region Breakout'!$B238))</f>
        <v>123.12116179413097</v>
      </c>
      <c r="S238" s="2">
        <f>IF($A238="GCAM",SUMIFS('GCAM By Region By Sector'!S:S,'GCAM By Region By Sector'!$C:$C,$C238,'GCAM By Region By Sector'!$B:$B,$B238)*10^3,SUMIFS('EPS Emissions'!T:T,'EPS Emissions'!$D:$D,'BAU Sector &amp; Region Breakout'!$C238,'EPS Emissions'!$C:$C,'BAU Sector &amp; Region Breakout'!$B238))</f>
        <v>123.12295131301396</v>
      </c>
      <c r="T238" s="2">
        <f>IF($A238="GCAM",SUMIFS('GCAM By Region By Sector'!T:T,'GCAM By Region By Sector'!$C:$C,$C238,'GCAM By Region By Sector'!$B:$B,$B238)*10^3,SUMIFS('EPS Emissions'!U:U,'EPS Emissions'!$D:$D,'BAU Sector &amp; Region Breakout'!$C238,'EPS Emissions'!$C:$C,'BAU Sector &amp; Region Breakout'!$B238))</f>
        <v>122.8652406551558</v>
      </c>
      <c r="U238" s="2">
        <f>IF($A238="GCAM",SUMIFS('GCAM By Region By Sector'!U:U,'GCAM By Region By Sector'!$C:$C,$C238,'GCAM By Region By Sector'!$B:$B,$B238)*10^3,SUMIFS('EPS Emissions'!V:V,'EPS Emissions'!$D:$D,'BAU Sector &amp; Region Breakout'!$C238,'EPS Emissions'!$C:$C,'BAU Sector &amp; Region Breakout'!$B238))</f>
        <v>122.60752999729765</v>
      </c>
      <c r="V238" s="2">
        <f>IF($A238="GCAM",SUMIFS('GCAM By Region By Sector'!V:V,'GCAM By Region By Sector'!$C:$C,$C238,'GCAM By Region By Sector'!$B:$B,$B238)*10^3,SUMIFS('EPS Emissions'!W:W,'EPS Emissions'!$D:$D,'BAU Sector &amp; Region Breakout'!$C238,'EPS Emissions'!$C:$C,'BAU Sector &amp; Region Breakout'!$B238))</f>
        <v>122.34981933943949</v>
      </c>
      <c r="W238" s="2">
        <f>IF($A238="GCAM",SUMIFS('GCAM By Region By Sector'!W:W,'GCAM By Region By Sector'!$C:$C,$C238,'GCAM By Region By Sector'!$B:$B,$B238)*10^3,SUMIFS('EPS Emissions'!X:X,'EPS Emissions'!$D:$D,'BAU Sector &amp; Region Breakout'!$C238,'EPS Emissions'!$C:$C,'BAU Sector &amp; Region Breakout'!$B238))</f>
        <v>122.09210868158132</v>
      </c>
      <c r="X238" s="2">
        <f>IF($A238="GCAM",SUMIFS('GCAM By Region By Sector'!X:X,'GCAM By Region By Sector'!$C:$C,$C238,'GCAM By Region By Sector'!$B:$B,$B238)*10^3,SUMIFS('EPS Emissions'!Y:Y,'EPS Emissions'!$D:$D,'BAU Sector &amp; Region Breakout'!$C238,'EPS Emissions'!$C:$C,'BAU Sector &amp; Region Breakout'!$B238))</f>
        <v>121.83439802372317</v>
      </c>
      <c r="Y238" s="2">
        <f>IF($A238="GCAM",SUMIFS('GCAM By Region By Sector'!Y:Y,'GCAM By Region By Sector'!$C:$C,$C238,'GCAM By Region By Sector'!$B:$B,$B238)*10^3,SUMIFS('EPS Emissions'!Z:Z,'EPS Emissions'!$D:$D,'BAU Sector &amp; Region Breakout'!$C238,'EPS Emissions'!$C:$C,'BAU Sector &amp; Region Breakout'!$B238))</f>
        <v>121.07219596402967</v>
      </c>
      <c r="Z238" s="2">
        <f>IF($A238="GCAM",SUMIFS('GCAM By Region By Sector'!Z:Z,'GCAM By Region By Sector'!$C:$C,$C238,'GCAM By Region By Sector'!$B:$B,$B238)*10^3,SUMIFS('EPS Emissions'!AA:AA,'EPS Emissions'!$D:$D,'BAU Sector &amp; Region Breakout'!$C238,'EPS Emissions'!$C:$C,'BAU Sector &amp; Region Breakout'!$B238))</f>
        <v>120.30999390433617</v>
      </c>
      <c r="AA238" s="2">
        <f>IF($A238="GCAM",SUMIFS('GCAM By Region By Sector'!AA:AA,'GCAM By Region By Sector'!$C:$C,$C238,'GCAM By Region By Sector'!$B:$B,$B238)*10^3,SUMIFS('EPS Emissions'!AB:AB,'EPS Emissions'!$D:$D,'BAU Sector &amp; Region Breakout'!$C238,'EPS Emissions'!$C:$C,'BAU Sector &amp; Region Breakout'!$B238))</f>
        <v>119.54779184464265</v>
      </c>
      <c r="AB238" s="2">
        <f>IF($A238="GCAM",SUMIFS('GCAM By Region By Sector'!AB:AB,'GCAM By Region By Sector'!$C:$C,$C238,'GCAM By Region By Sector'!$B:$B,$B238)*10^3,SUMIFS('EPS Emissions'!AC:AC,'EPS Emissions'!$D:$D,'BAU Sector &amp; Region Breakout'!$C238,'EPS Emissions'!$C:$C,'BAU Sector &amp; Region Breakout'!$B238))</f>
        <v>118.78558978494914</v>
      </c>
      <c r="AC238" s="2">
        <f>IF($A238="GCAM",SUMIFS('GCAM By Region By Sector'!AC:AC,'GCAM By Region By Sector'!$C:$C,$C238,'GCAM By Region By Sector'!$B:$B,$B238)*10^3,SUMIFS('EPS Emissions'!AD:AD,'EPS Emissions'!$D:$D,'BAU Sector &amp; Region Breakout'!$C238,'EPS Emissions'!$C:$C,'BAU Sector &amp; Region Breakout'!$B238))</f>
        <v>118.02338772525565</v>
      </c>
      <c r="AD238" s="2">
        <f>IF($A238="GCAM",SUMIFS('GCAM By Region By Sector'!AD:AD,'GCAM By Region By Sector'!$C:$C,$C238,'GCAM By Region By Sector'!$B:$B,$B238)*10^3,SUMIFS('EPS Emissions'!AE:AE,'EPS Emissions'!$D:$D,'BAU Sector &amp; Region Breakout'!$C238,'EPS Emissions'!$C:$C,'BAU Sector &amp; Region Breakout'!$B238))</f>
        <v>117.27242649380452</v>
      </c>
      <c r="AE238" s="2">
        <f>IF($A238="GCAM",SUMIFS('GCAM By Region By Sector'!AE:AE,'GCAM By Region By Sector'!$C:$C,$C238,'GCAM By Region By Sector'!$B:$B,$B238)*10^3,SUMIFS('EPS Emissions'!AF:AF,'EPS Emissions'!$D:$D,'BAU Sector &amp; Region Breakout'!$C238,'EPS Emissions'!$C:$C,'BAU Sector &amp; Region Breakout'!$B238))</f>
        <v>116.52146526235339</v>
      </c>
      <c r="AF238" s="2">
        <f>IF($A238="GCAM",SUMIFS('GCAM By Region By Sector'!AF:AF,'GCAM By Region By Sector'!$C:$C,$C238,'GCAM By Region By Sector'!$B:$B,$B238)*10^3,SUMIFS('EPS Emissions'!AG:AG,'EPS Emissions'!$D:$D,'BAU Sector &amp; Region Breakout'!$C238,'EPS Emissions'!$C:$C,'BAU Sector &amp; Region Breakout'!$B238))</f>
        <v>115.77050403090226</v>
      </c>
      <c r="AG238" s="2">
        <f>IF($A238="GCAM",SUMIFS('GCAM By Region By Sector'!AG:AG,'GCAM By Region By Sector'!$C:$C,$C238,'GCAM By Region By Sector'!$B:$B,$B238)*10^3,SUMIFS('EPS Emissions'!AH:AH,'EPS Emissions'!$D:$D,'BAU Sector &amp; Region Breakout'!$C238,'EPS Emissions'!$C:$C,'BAU Sector &amp; Region Breakout'!$B238))</f>
        <v>115.01954279945114</v>
      </c>
      <c r="AH238" s="2">
        <f>IF($A238="GCAM",SUMIFS('GCAM By Region By Sector'!AH:AH,'GCAM By Region By Sector'!$C:$C,$C238,'GCAM By Region By Sector'!$B:$B,$B238)*10^3,SUMIFS('EPS Emissions'!AI:AI,'EPS Emissions'!$D:$D,'BAU Sector &amp; Region Breakout'!$C238,'EPS Emissions'!$C:$C,'BAU Sector &amp; Region Breakout'!$B238))</f>
        <v>114.26858156800002</v>
      </c>
    </row>
    <row r="239" spans="1:34" x14ac:dyDescent="0.35">
      <c r="A239" t="str">
        <f>VLOOKUP(B239,'BAU Global Total'!A$3:C$34,3,FALSE)</f>
        <v>GCAM</v>
      </c>
      <c r="B239" t="s">
        <v>40</v>
      </c>
      <c r="C239" t="s">
        <v>61</v>
      </c>
      <c r="D239" s="2">
        <f>IF($A239="GCAM",SUMIFS('GCAM By Region By Sector'!D:D,'GCAM By Region By Sector'!$C:$C,$C239,'GCAM By Region By Sector'!$B:$B,$B239)*10^3,SUMIFS('EPS Emissions'!E:E,'EPS Emissions'!$D:$D,'BAU Sector &amp; Region Breakout'!$C239,'EPS Emissions'!$C:$C,'BAU Sector &amp; Region Breakout'!$B239))</f>
        <v>0</v>
      </c>
      <c r="E239" s="2">
        <f>IF($A239="GCAM",SUMIFS('GCAM By Region By Sector'!E:E,'GCAM By Region By Sector'!$C:$C,$C239,'GCAM By Region By Sector'!$B:$B,$B239)*10^3,SUMIFS('EPS Emissions'!F:F,'EPS Emissions'!$D:$D,'BAU Sector &amp; Region Breakout'!$C239,'EPS Emissions'!$C:$C,'BAU Sector &amp; Region Breakout'!$B239))</f>
        <v>0.38774067191999995</v>
      </c>
      <c r="F239" s="2">
        <f>IF($A239="GCAM",SUMIFS('GCAM By Region By Sector'!F:F,'GCAM By Region By Sector'!$C:$C,$C239,'GCAM By Region By Sector'!$B:$B,$B239)*10^3,SUMIFS('EPS Emissions'!G:G,'EPS Emissions'!$D:$D,'BAU Sector &amp; Region Breakout'!$C239,'EPS Emissions'!$C:$C,'BAU Sector &amp; Region Breakout'!$B239))</f>
        <v>0.77548134383999989</v>
      </c>
      <c r="G239" s="2">
        <f>IF($A239="GCAM",SUMIFS('GCAM By Region By Sector'!G:G,'GCAM By Region By Sector'!$C:$C,$C239,'GCAM By Region By Sector'!$B:$B,$B239)*10^3,SUMIFS('EPS Emissions'!H:H,'EPS Emissions'!$D:$D,'BAU Sector &amp; Region Breakout'!$C239,'EPS Emissions'!$C:$C,'BAU Sector &amp; Region Breakout'!$B239))</f>
        <v>1.1632220157599999</v>
      </c>
      <c r="H239" s="2">
        <f>IF($A239="GCAM",SUMIFS('GCAM By Region By Sector'!H:H,'GCAM By Region By Sector'!$C:$C,$C239,'GCAM By Region By Sector'!$B:$B,$B239)*10^3,SUMIFS('EPS Emissions'!I:I,'EPS Emissions'!$D:$D,'BAU Sector &amp; Region Breakout'!$C239,'EPS Emissions'!$C:$C,'BAU Sector &amp; Region Breakout'!$B239))</f>
        <v>1.5509626876799998</v>
      </c>
      <c r="I239" s="2">
        <f>IF($A239="GCAM",SUMIFS('GCAM By Region By Sector'!I:I,'GCAM By Region By Sector'!$C:$C,$C239,'GCAM By Region By Sector'!$B:$B,$B239)*10^3,SUMIFS('EPS Emissions'!J:J,'EPS Emissions'!$D:$D,'BAU Sector &amp; Region Breakout'!$C239,'EPS Emissions'!$C:$C,'BAU Sector &amp; Region Breakout'!$B239))</f>
        <v>1.9387033595999998</v>
      </c>
      <c r="J239" s="2">
        <f>IF($A239="GCAM",SUMIFS('GCAM By Region By Sector'!J:J,'GCAM By Region By Sector'!$C:$C,$C239,'GCAM By Region By Sector'!$B:$B,$B239)*10^3,SUMIFS('EPS Emissions'!K:K,'EPS Emissions'!$D:$D,'BAU Sector &amp; Region Breakout'!$C239,'EPS Emissions'!$C:$C,'BAU Sector &amp; Region Breakout'!$B239))</f>
        <v>3.2201968610799994</v>
      </c>
      <c r="K239" s="2">
        <f>IF($A239="GCAM",SUMIFS('GCAM By Region By Sector'!K:K,'GCAM By Region By Sector'!$C:$C,$C239,'GCAM By Region By Sector'!$B:$B,$B239)*10^3,SUMIFS('EPS Emissions'!L:L,'EPS Emissions'!$D:$D,'BAU Sector &amp; Region Breakout'!$C239,'EPS Emissions'!$C:$C,'BAU Sector &amp; Region Breakout'!$B239))</f>
        <v>4.5016903625599989</v>
      </c>
      <c r="L239" s="2">
        <f>IF($A239="GCAM",SUMIFS('GCAM By Region By Sector'!L:L,'GCAM By Region By Sector'!$C:$C,$C239,'GCAM By Region By Sector'!$B:$B,$B239)*10^3,SUMIFS('EPS Emissions'!M:M,'EPS Emissions'!$D:$D,'BAU Sector &amp; Region Breakout'!$C239,'EPS Emissions'!$C:$C,'BAU Sector &amp; Region Breakout'!$B239))</f>
        <v>5.7831838640399971</v>
      </c>
      <c r="M239" s="2">
        <f>IF($A239="GCAM",SUMIFS('GCAM By Region By Sector'!M:M,'GCAM By Region By Sector'!$C:$C,$C239,'GCAM By Region By Sector'!$B:$B,$B239)*10^3,SUMIFS('EPS Emissions'!N:N,'EPS Emissions'!$D:$D,'BAU Sector &amp; Region Breakout'!$C239,'EPS Emissions'!$C:$C,'BAU Sector &amp; Region Breakout'!$B239))</f>
        <v>7.064677365519997</v>
      </c>
      <c r="N239" s="2">
        <f>IF($A239="GCAM",SUMIFS('GCAM By Region By Sector'!N:N,'GCAM By Region By Sector'!$C:$C,$C239,'GCAM By Region By Sector'!$B:$B,$B239)*10^3,SUMIFS('EPS Emissions'!O:O,'EPS Emissions'!$D:$D,'BAU Sector &amp; Region Breakout'!$C239,'EPS Emissions'!$C:$C,'BAU Sector &amp; Region Breakout'!$B239))</f>
        <v>8.3461708669999961</v>
      </c>
      <c r="O239" s="2">
        <f>IF($A239="GCAM",SUMIFS('GCAM By Region By Sector'!O:O,'GCAM By Region By Sector'!$C:$C,$C239,'GCAM By Region By Sector'!$B:$B,$B239)*10^3,SUMIFS('EPS Emissions'!P:P,'EPS Emissions'!$D:$D,'BAU Sector &amp; Region Breakout'!$C239,'EPS Emissions'!$C:$C,'BAU Sector &amp; Region Breakout'!$B239))</f>
        <v>9.6042287464559966</v>
      </c>
      <c r="P239" s="2">
        <f>IF($A239="GCAM",SUMIFS('GCAM By Region By Sector'!P:P,'GCAM By Region By Sector'!$C:$C,$C239,'GCAM By Region By Sector'!$B:$B,$B239)*10^3,SUMIFS('EPS Emissions'!Q:Q,'EPS Emissions'!$D:$D,'BAU Sector &amp; Region Breakout'!$C239,'EPS Emissions'!$C:$C,'BAU Sector &amp; Region Breakout'!$B239))</f>
        <v>10.862286625911999</v>
      </c>
      <c r="Q239" s="2">
        <f>IF($A239="GCAM",SUMIFS('GCAM By Region By Sector'!Q:Q,'GCAM By Region By Sector'!$C:$C,$C239,'GCAM By Region By Sector'!$B:$B,$B239)*10^3,SUMIFS('EPS Emissions'!R:R,'EPS Emissions'!$D:$D,'BAU Sector &amp; Region Breakout'!$C239,'EPS Emissions'!$C:$C,'BAU Sector &amp; Region Breakout'!$B239))</f>
        <v>12.120344505367997</v>
      </c>
      <c r="R239" s="2">
        <f>IF($A239="GCAM",SUMIFS('GCAM By Region By Sector'!R:R,'GCAM By Region By Sector'!$C:$C,$C239,'GCAM By Region By Sector'!$B:$B,$B239)*10^3,SUMIFS('EPS Emissions'!S:S,'EPS Emissions'!$D:$D,'BAU Sector &amp; Region Breakout'!$C239,'EPS Emissions'!$C:$C,'BAU Sector &amp; Region Breakout'!$B239))</f>
        <v>13.378402384823998</v>
      </c>
      <c r="S239" s="2">
        <f>IF($A239="GCAM",SUMIFS('GCAM By Region By Sector'!S:S,'GCAM By Region By Sector'!$C:$C,$C239,'GCAM By Region By Sector'!$B:$B,$B239)*10^3,SUMIFS('EPS Emissions'!T:T,'EPS Emissions'!$D:$D,'BAU Sector &amp; Region Breakout'!$C239,'EPS Emissions'!$C:$C,'BAU Sector &amp; Region Breakout'!$B239))</f>
        <v>14.63646026428</v>
      </c>
      <c r="T239" s="2">
        <f>IF($A239="GCAM",SUMIFS('GCAM By Region By Sector'!T:T,'GCAM By Region By Sector'!$C:$C,$C239,'GCAM By Region By Sector'!$B:$B,$B239)*10^3,SUMIFS('EPS Emissions'!U:U,'EPS Emissions'!$D:$D,'BAU Sector &amp; Region Breakout'!$C239,'EPS Emissions'!$C:$C,'BAU Sector &amp; Region Breakout'!$B239))</f>
        <v>15.386691850343999</v>
      </c>
      <c r="U239" s="2">
        <f>IF($A239="GCAM",SUMIFS('GCAM By Region By Sector'!U:U,'GCAM By Region By Sector'!$C:$C,$C239,'GCAM By Region By Sector'!$B:$B,$B239)*10^3,SUMIFS('EPS Emissions'!V:V,'EPS Emissions'!$D:$D,'BAU Sector &amp; Region Breakout'!$C239,'EPS Emissions'!$C:$C,'BAU Sector &amp; Region Breakout'!$B239))</f>
        <v>16.136923436408001</v>
      </c>
      <c r="V239" s="2">
        <f>IF($A239="GCAM",SUMIFS('GCAM By Region By Sector'!V:V,'GCAM By Region By Sector'!$C:$C,$C239,'GCAM By Region By Sector'!$B:$B,$B239)*10^3,SUMIFS('EPS Emissions'!W:W,'EPS Emissions'!$D:$D,'BAU Sector &amp; Region Breakout'!$C239,'EPS Emissions'!$C:$C,'BAU Sector &amp; Region Breakout'!$B239))</f>
        <v>16.887155022472001</v>
      </c>
      <c r="W239" s="2">
        <f>IF($A239="GCAM",SUMIFS('GCAM By Region By Sector'!W:W,'GCAM By Region By Sector'!$C:$C,$C239,'GCAM By Region By Sector'!$B:$B,$B239)*10^3,SUMIFS('EPS Emissions'!X:X,'EPS Emissions'!$D:$D,'BAU Sector &amp; Region Breakout'!$C239,'EPS Emissions'!$C:$C,'BAU Sector &amp; Region Breakout'!$B239))</f>
        <v>17.637386608536001</v>
      </c>
      <c r="X239" s="2">
        <f>IF($A239="GCAM",SUMIFS('GCAM By Region By Sector'!X:X,'GCAM By Region By Sector'!$C:$C,$C239,'GCAM By Region By Sector'!$B:$B,$B239)*10^3,SUMIFS('EPS Emissions'!Y:Y,'EPS Emissions'!$D:$D,'BAU Sector &amp; Region Breakout'!$C239,'EPS Emissions'!$C:$C,'BAU Sector &amp; Region Breakout'!$B239))</f>
        <v>18.387618194600002</v>
      </c>
      <c r="Y239" s="2">
        <f>IF($A239="GCAM",SUMIFS('GCAM By Region By Sector'!Y:Y,'GCAM By Region By Sector'!$C:$C,$C239,'GCAM By Region By Sector'!$B:$B,$B239)*10^3,SUMIFS('EPS Emissions'!Z:Z,'EPS Emissions'!$D:$D,'BAU Sector &amp; Region Breakout'!$C239,'EPS Emissions'!$C:$C,'BAU Sector &amp; Region Breakout'!$B239))</f>
        <v>18.884851025416001</v>
      </c>
      <c r="Z239" s="2">
        <f>IF($A239="GCAM",SUMIFS('GCAM By Region By Sector'!Z:Z,'GCAM By Region By Sector'!$C:$C,$C239,'GCAM By Region By Sector'!$B:$B,$B239)*10^3,SUMIFS('EPS Emissions'!AA:AA,'EPS Emissions'!$D:$D,'BAU Sector &amp; Region Breakout'!$C239,'EPS Emissions'!$C:$C,'BAU Sector &amp; Region Breakout'!$B239))</f>
        <v>19.382083856232001</v>
      </c>
      <c r="AA239" s="2">
        <f>IF($A239="GCAM",SUMIFS('GCAM By Region By Sector'!AA:AA,'GCAM By Region By Sector'!$C:$C,$C239,'GCAM By Region By Sector'!$B:$B,$B239)*10^3,SUMIFS('EPS Emissions'!AB:AB,'EPS Emissions'!$D:$D,'BAU Sector &amp; Region Breakout'!$C239,'EPS Emissions'!$C:$C,'BAU Sector &amp; Region Breakout'!$B239))</f>
        <v>19.879316687048</v>
      </c>
      <c r="AB239" s="2">
        <f>IF($A239="GCAM",SUMIFS('GCAM By Region By Sector'!AB:AB,'GCAM By Region By Sector'!$C:$C,$C239,'GCAM By Region By Sector'!$B:$B,$B239)*10^3,SUMIFS('EPS Emissions'!AC:AC,'EPS Emissions'!$D:$D,'BAU Sector &amp; Region Breakout'!$C239,'EPS Emissions'!$C:$C,'BAU Sector &amp; Region Breakout'!$B239))</f>
        <v>20.376549517863999</v>
      </c>
      <c r="AC239" s="2">
        <f>IF($A239="GCAM",SUMIFS('GCAM By Region By Sector'!AC:AC,'GCAM By Region By Sector'!$C:$C,$C239,'GCAM By Region By Sector'!$B:$B,$B239)*10^3,SUMIFS('EPS Emissions'!AD:AD,'EPS Emissions'!$D:$D,'BAU Sector &amp; Region Breakout'!$C239,'EPS Emissions'!$C:$C,'BAU Sector &amp; Region Breakout'!$B239))</f>
        <v>20.873782348679999</v>
      </c>
      <c r="AD239" s="2">
        <f>IF($A239="GCAM",SUMIFS('GCAM By Region By Sector'!AD:AD,'GCAM By Region By Sector'!$C:$C,$C239,'GCAM By Region By Sector'!$B:$B,$B239)*10^3,SUMIFS('EPS Emissions'!AE:AE,'EPS Emissions'!$D:$D,'BAU Sector &amp; Region Breakout'!$C239,'EPS Emissions'!$C:$C,'BAU Sector &amp; Region Breakout'!$B239))</f>
        <v>21.192077834647982</v>
      </c>
      <c r="AE239" s="2">
        <f>IF($A239="GCAM",SUMIFS('GCAM By Region By Sector'!AE:AE,'GCAM By Region By Sector'!$C:$C,$C239,'GCAM By Region By Sector'!$B:$B,$B239)*10^3,SUMIFS('EPS Emissions'!AF:AF,'EPS Emissions'!$D:$D,'BAU Sector &amp; Region Breakout'!$C239,'EPS Emissions'!$C:$C,'BAU Sector &amp; Region Breakout'!$B239))</f>
        <v>21.510373320615969</v>
      </c>
      <c r="AF239" s="2">
        <f>IF($A239="GCAM",SUMIFS('GCAM By Region By Sector'!AF:AF,'GCAM By Region By Sector'!$C:$C,$C239,'GCAM By Region By Sector'!$B:$B,$B239)*10^3,SUMIFS('EPS Emissions'!AG:AG,'EPS Emissions'!$D:$D,'BAU Sector &amp; Region Breakout'!$C239,'EPS Emissions'!$C:$C,'BAU Sector &amp; Region Breakout'!$B239))</f>
        <v>21.828668806583956</v>
      </c>
      <c r="AG239" s="2">
        <f>IF($A239="GCAM",SUMIFS('GCAM By Region By Sector'!AG:AG,'GCAM By Region By Sector'!$C:$C,$C239,'GCAM By Region By Sector'!$B:$B,$B239)*10^3,SUMIFS('EPS Emissions'!AH:AH,'EPS Emissions'!$D:$D,'BAU Sector &amp; Region Breakout'!$C239,'EPS Emissions'!$C:$C,'BAU Sector &amp; Region Breakout'!$B239))</f>
        <v>22.146964292551939</v>
      </c>
      <c r="AH239" s="2">
        <f>IF($A239="GCAM",SUMIFS('GCAM By Region By Sector'!AH:AH,'GCAM By Region By Sector'!$C:$C,$C239,'GCAM By Region By Sector'!$B:$B,$B239)*10^3,SUMIFS('EPS Emissions'!AI:AI,'EPS Emissions'!$D:$D,'BAU Sector &amp; Region Breakout'!$C239,'EPS Emissions'!$C:$C,'BAU Sector &amp; Region Breakout'!$B239))</f>
        <v>22.465259778519922</v>
      </c>
    </row>
    <row r="240" spans="1:34" x14ac:dyDescent="0.35">
      <c r="A240" t="str">
        <f>VLOOKUP(B240,'BAU Global Total'!A$3:C$34,3,FALSE)</f>
        <v>GCAM</v>
      </c>
      <c r="B240" t="s">
        <v>40</v>
      </c>
      <c r="C240" t="s">
        <v>53</v>
      </c>
      <c r="D240" s="2">
        <f>IF($A240="GCAM",SUMIFS('GCAM By Region By Sector'!D:D,'GCAM By Region By Sector'!$C:$C,$C240,'GCAM By Region By Sector'!$B:$B,$B240)*10^3,SUMIFS('EPS Emissions'!E:E,'EPS Emissions'!$D:$D,'BAU Sector &amp; Region Breakout'!$C240,'EPS Emissions'!$C:$C,'BAU Sector &amp; Region Breakout'!$B240))</f>
        <v>1295.4433990272416</v>
      </c>
      <c r="E240" s="2">
        <f>IF($A240="GCAM",SUMIFS('GCAM By Region By Sector'!E:E,'GCAM By Region By Sector'!$C:$C,$C240,'GCAM By Region By Sector'!$B:$B,$B240)*10^3,SUMIFS('EPS Emissions'!F:F,'EPS Emissions'!$D:$D,'BAU Sector &amp; Region Breakout'!$C240,'EPS Emissions'!$C:$C,'BAU Sector &amp; Region Breakout'!$B240))</f>
        <v>1300.9939541121116</v>
      </c>
      <c r="F240" s="2">
        <f>IF($A240="GCAM",SUMIFS('GCAM By Region By Sector'!F:F,'GCAM By Region By Sector'!$C:$C,$C240,'GCAM By Region By Sector'!$B:$B,$B240)*10^3,SUMIFS('EPS Emissions'!G:G,'EPS Emissions'!$D:$D,'BAU Sector &amp; Region Breakout'!$C240,'EPS Emissions'!$C:$C,'BAU Sector &amp; Region Breakout'!$B240))</f>
        <v>1306.5445091969816</v>
      </c>
      <c r="G240" s="2">
        <f>IF($A240="GCAM",SUMIFS('GCAM By Region By Sector'!G:G,'GCAM By Region By Sector'!$C:$C,$C240,'GCAM By Region By Sector'!$B:$B,$B240)*10^3,SUMIFS('EPS Emissions'!H:H,'EPS Emissions'!$D:$D,'BAU Sector &amp; Region Breakout'!$C240,'EPS Emissions'!$C:$C,'BAU Sector &amp; Region Breakout'!$B240))</f>
        <v>1312.0950642818518</v>
      </c>
      <c r="H240" s="2">
        <f>IF($A240="GCAM",SUMIFS('GCAM By Region By Sector'!H:H,'GCAM By Region By Sector'!$C:$C,$C240,'GCAM By Region By Sector'!$B:$B,$B240)*10^3,SUMIFS('EPS Emissions'!I:I,'EPS Emissions'!$D:$D,'BAU Sector &amp; Region Breakout'!$C240,'EPS Emissions'!$C:$C,'BAU Sector &amp; Region Breakout'!$B240))</f>
        <v>1317.6456193667218</v>
      </c>
      <c r="I240" s="2">
        <f>IF($A240="GCAM",SUMIFS('GCAM By Region By Sector'!I:I,'GCAM By Region By Sector'!$C:$C,$C240,'GCAM By Region By Sector'!$B:$B,$B240)*10^3,SUMIFS('EPS Emissions'!J:J,'EPS Emissions'!$D:$D,'BAU Sector &amp; Region Breakout'!$C240,'EPS Emissions'!$C:$C,'BAU Sector &amp; Region Breakout'!$B240))</f>
        <v>1323.1961744515918</v>
      </c>
      <c r="J240" s="2">
        <f>IF($A240="GCAM",SUMIFS('GCAM By Region By Sector'!J:J,'GCAM By Region By Sector'!$C:$C,$C240,'GCAM By Region By Sector'!$B:$B,$B240)*10^3,SUMIFS('EPS Emissions'!K:K,'EPS Emissions'!$D:$D,'BAU Sector &amp; Region Breakout'!$C240,'EPS Emissions'!$C:$C,'BAU Sector &amp; Region Breakout'!$B240))</f>
        <v>1325.7875789993957</v>
      </c>
      <c r="K240" s="2">
        <f>IF($A240="GCAM",SUMIFS('GCAM By Region By Sector'!K:K,'GCAM By Region By Sector'!$C:$C,$C240,'GCAM By Region By Sector'!$B:$B,$B240)*10^3,SUMIFS('EPS Emissions'!L:L,'EPS Emissions'!$D:$D,'BAU Sector &amp; Region Breakout'!$C240,'EPS Emissions'!$C:$C,'BAU Sector &amp; Region Breakout'!$B240))</f>
        <v>1328.3789835471996</v>
      </c>
      <c r="L240" s="2">
        <f>IF($A240="GCAM",SUMIFS('GCAM By Region By Sector'!L:L,'GCAM By Region By Sector'!$C:$C,$C240,'GCAM By Region By Sector'!$B:$B,$B240)*10^3,SUMIFS('EPS Emissions'!M:M,'EPS Emissions'!$D:$D,'BAU Sector &amp; Region Breakout'!$C240,'EPS Emissions'!$C:$C,'BAU Sector &amp; Region Breakout'!$B240))</f>
        <v>1330.9703880950033</v>
      </c>
      <c r="M240" s="2">
        <f>IF($A240="GCAM",SUMIFS('GCAM By Region By Sector'!M:M,'GCAM By Region By Sector'!$C:$C,$C240,'GCAM By Region By Sector'!$B:$B,$B240)*10^3,SUMIFS('EPS Emissions'!N:N,'EPS Emissions'!$D:$D,'BAU Sector &amp; Region Breakout'!$C240,'EPS Emissions'!$C:$C,'BAU Sector &amp; Region Breakout'!$B240))</f>
        <v>1333.5617926428072</v>
      </c>
      <c r="N240" s="2">
        <f>IF($A240="GCAM",SUMIFS('GCAM By Region By Sector'!N:N,'GCAM By Region By Sector'!$C:$C,$C240,'GCAM By Region By Sector'!$B:$B,$B240)*10^3,SUMIFS('EPS Emissions'!O:O,'EPS Emissions'!$D:$D,'BAU Sector &amp; Region Breakout'!$C240,'EPS Emissions'!$C:$C,'BAU Sector &amp; Region Breakout'!$B240))</f>
        <v>1336.1531971906109</v>
      </c>
      <c r="O240" s="2">
        <f>IF($A240="GCAM",SUMIFS('GCAM By Region By Sector'!O:O,'GCAM By Region By Sector'!$C:$C,$C240,'GCAM By Region By Sector'!$B:$B,$B240)*10^3,SUMIFS('EPS Emissions'!P:P,'EPS Emissions'!$D:$D,'BAU Sector &amp; Region Breakout'!$C240,'EPS Emissions'!$C:$C,'BAU Sector &amp; Region Breakout'!$B240))</f>
        <v>1331.763406634871</v>
      </c>
      <c r="P240" s="2">
        <f>IF($A240="GCAM",SUMIFS('GCAM By Region By Sector'!P:P,'GCAM By Region By Sector'!$C:$C,$C240,'GCAM By Region By Sector'!$B:$B,$B240)*10^3,SUMIFS('EPS Emissions'!Q:Q,'EPS Emissions'!$D:$D,'BAU Sector &amp; Region Breakout'!$C240,'EPS Emissions'!$C:$C,'BAU Sector &amp; Region Breakout'!$B240))</f>
        <v>1327.3736160791309</v>
      </c>
      <c r="Q240" s="2">
        <f>IF($A240="GCAM",SUMIFS('GCAM By Region By Sector'!Q:Q,'GCAM By Region By Sector'!$C:$C,$C240,'GCAM By Region By Sector'!$B:$B,$B240)*10^3,SUMIFS('EPS Emissions'!R:R,'EPS Emissions'!$D:$D,'BAU Sector &amp; Region Breakout'!$C240,'EPS Emissions'!$C:$C,'BAU Sector &amp; Region Breakout'!$B240))</f>
        <v>1322.9838255233913</v>
      </c>
      <c r="R240" s="2">
        <f>IF($A240="GCAM",SUMIFS('GCAM By Region By Sector'!R:R,'GCAM By Region By Sector'!$C:$C,$C240,'GCAM By Region By Sector'!$B:$B,$B240)*10^3,SUMIFS('EPS Emissions'!S:S,'EPS Emissions'!$D:$D,'BAU Sector &amp; Region Breakout'!$C240,'EPS Emissions'!$C:$C,'BAU Sector &amp; Region Breakout'!$B240))</f>
        <v>1318.5940349676512</v>
      </c>
      <c r="S240" s="2">
        <f>IF($A240="GCAM",SUMIFS('GCAM By Region By Sector'!S:S,'GCAM By Region By Sector'!$C:$C,$C240,'GCAM By Region By Sector'!$B:$B,$B240)*10^3,SUMIFS('EPS Emissions'!T:T,'EPS Emissions'!$D:$D,'BAU Sector &amp; Region Breakout'!$C240,'EPS Emissions'!$C:$C,'BAU Sector &amp; Region Breakout'!$B240))</f>
        <v>1314.2042444119113</v>
      </c>
      <c r="T240" s="2">
        <f>IF($A240="GCAM",SUMIFS('GCAM By Region By Sector'!T:T,'GCAM By Region By Sector'!$C:$C,$C240,'GCAM By Region By Sector'!$B:$B,$B240)*10^3,SUMIFS('EPS Emissions'!U:U,'EPS Emissions'!$D:$D,'BAU Sector &amp; Region Breakout'!$C240,'EPS Emissions'!$C:$C,'BAU Sector &amp; Region Breakout'!$B240))</f>
        <v>1311.5544386384861</v>
      </c>
      <c r="U240" s="2">
        <f>IF($A240="GCAM",SUMIFS('GCAM By Region By Sector'!U:U,'GCAM By Region By Sector'!$C:$C,$C240,'GCAM By Region By Sector'!$B:$B,$B240)*10^3,SUMIFS('EPS Emissions'!V:V,'EPS Emissions'!$D:$D,'BAU Sector &amp; Region Breakout'!$C240,'EPS Emissions'!$C:$C,'BAU Sector &amp; Region Breakout'!$B240))</f>
        <v>1308.9046328650609</v>
      </c>
      <c r="V240" s="2">
        <f>IF($A240="GCAM",SUMIFS('GCAM By Region By Sector'!V:V,'GCAM By Region By Sector'!$C:$C,$C240,'GCAM By Region By Sector'!$B:$B,$B240)*10^3,SUMIFS('EPS Emissions'!W:W,'EPS Emissions'!$D:$D,'BAU Sector &amp; Region Breakout'!$C240,'EPS Emissions'!$C:$C,'BAU Sector &amp; Region Breakout'!$B240))</f>
        <v>1306.2548270916354</v>
      </c>
      <c r="W240" s="2">
        <f>IF($A240="GCAM",SUMIFS('GCAM By Region By Sector'!W:W,'GCAM By Region By Sector'!$C:$C,$C240,'GCAM By Region By Sector'!$B:$B,$B240)*10^3,SUMIFS('EPS Emissions'!X:X,'EPS Emissions'!$D:$D,'BAU Sector &amp; Region Breakout'!$C240,'EPS Emissions'!$C:$C,'BAU Sector &amp; Region Breakout'!$B240))</f>
        <v>1303.6050213182102</v>
      </c>
      <c r="X240" s="2">
        <f>IF($A240="GCAM",SUMIFS('GCAM By Region By Sector'!X:X,'GCAM By Region By Sector'!$C:$C,$C240,'GCAM By Region By Sector'!$B:$B,$B240)*10^3,SUMIFS('EPS Emissions'!Y:Y,'EPS Emissions'!$D:$D,'BAU Sector &amp; Region Breakout'!$C240,'EPS Emissions'!$C:$C,'BAU Sector &amp; Region Breakout'!$B240))</f>
        <v>1300.955215544785</v>
      </c>
      <c r="Y240" s="2">
        <f>IF($A240="GCAM",SUMIFS('GCAM By Region By Sector'!Y:Y,'GCAM By Region By Sector'!$C:$C,$C240,'GCAM By Region By Sector'!$B:$B,$B240)*10^3,SUMIFS('EPS Emissions'!Z:Z,'EPS Emissions'!$D:$D,'BAU Sector &amp; Region Breakout'!$C240,'EPS Emissions'!$C:$C,'BAU Sector &amp; Region Breakout'!$B240))</f>
        <v>1312.5558473913161</v>
      </c>
      <c r="Z240" s="2">
        <f>IF($A240="GCAM",SUMIFS('GCAM By Region By Sector'!Z:Z,'GCAM By Region By Sector'!$C:$C,$C240,'GCAM By Region By Sector'!$B:$B,$B240)*10^3,SUMIFS('EPS Emissions'!AA:AA,'EPS Emissions'!$D:$D,'BAU Sector &amp; Region Breakout'!$C240,'EPS Emissions'!$C:$C,'BAU Sector &amp; Region Breakout'!$B240))</f>
        <v>1324.1564792378472</v>
      </c>
      <c r="AA240" s="2">
        <f>IF($A240="GCAM",SUMIFS('GCAM By Region By Sector'!AA:AA,'GCAM By Region By Sector'!$C:$C,$C240,'GCAM By Region By Sector'!$B:$B,$B240)*10^3,SUMIFS('EPS Emissions'!AB:AB,'EPS Emissions'!$D:$D,'BAU Sector &amp; Region Breakout'!$C240,'EPS Emissions'!$C:$C,'BAU Sector &amp; Region Breakout'!$B240))</f>
        <v>1335.7571110843783</v>
      </c>
      <c r="AB240" s="2">
        <f>IF($A240="GCAM",SUMIFS('GCAM By Region By Sector'!AB:AB,'GCAM By Region By Sector'!$C:$C,$C240,'GCAM By Region By Sector'!$B:$B,$B240)*10^3,SUMIFS('EPS Emissions'!AC:AC,'EPS Emissions'!$D:$D,'BAU Sector &amp; Region Breakout'!$C240,'EPS Emissions'!$C:$C,'BAU Sector &amp; Region Breakout'!$B240))</f>
        <v>1347.3577429309091</v>
      </c>
      <c r="AC240" s="2">
        <f>IF($A240="GCAM",SUMIFS('GCAM By Region By Sector'!AC:AC,'GCAM By Region By Sector'!$C:$C,$C240,'GCAM By Region By Sector'!$B:$B,$B240)*10^3,SUMIFS('EPS Emissions'!AD:AD,'EPS Emissions'!$D:$D,'BAU Sector &amp; Region Breakout'!$C240,'EPS Emissions'!$C:$C,'BAU Sector &amp; Region Breakout'!$B240))</f>
        <v>1358.9583747774402</v>
      </c>
      <c r="AD240" s="2">
        <f>IF($A240="GCAM",SUMIFS('GCAM By Region By Sector'!AD:AD,'GCAM By Region By Sector'!$C:$C,$C240,'GCAM By Region By Sector'!$B:$B,$B240)*10^3,SUMIFS('EPS Emissions'!AE:AE,'EPS Emissions'!$D:$D,'BAU Sector &amp; Region Breakout'!$C240,'EPS Emissions'!$C:$C,'BAU Sector &amp; Region Breakout'!$B240))</f>
        <v>1369.8937106465778</v>
      </c>
      <c r="AE240" s="2">
        <f>IF($A240="GCAM",SUMIFS('GCAM By Region By Sector'!AE:AE,'GCAM By Region By Sector'!$C:$C,$C240,'GCAM By Region By Sector'!$B:$B,$B240)*10^3,SUMIFS('EPS Emissions'!AF:AF,'EPS Emissions'!$D:$D,'BAU Sector &amp; Region Breakout'!$C240,'EPS Emissions'!$C:$C,'BAU Sector &amp; Region Breakout'!$B240))</f>
        <v>1380.8290465157154</v>
      </c>
      <c r="AF240" s="2">
        <f>IF($A240="GCAM",SUMIFS('GCAM By Region By Sector'!AF:AF,'GCAM By Region By Sector'!$C:$C,$C240,'GCAM By Region By Sector'!$B:$B,$B240)*10^3,SUMIFS('EPS Emissions'!AG:AG,'EPS Emissions'!$D:$D,'BAU Sector &amp; Region Breakout'!$C240,'EPS Emissions'!$C:$C,'BAU Sector &amp; Region Breakout'!$B240))</f>
        <v>1391.7643823848528</v>
      </c>
      <c r="AG240" s="2">
        <f>IF($A240="GCAM",SUMIFS('GCAM By Region By Sector'!AG:AG,'GCAM By Region By Sector'!$C:$C,$C240,'GCAM By Region By Sector'!$B:$B,$B240)*10^3,SUMIFS('EPS Emissions'!AH:AH,'EPS Emissions'!$D:$D,'BAU Sector &amp; Region Breakout'!$C240,'EPS Emissions'!$C:$C,'BAU Sector &amp; Region Breakout'!$B240))</f>
        <v>1402.6997182539901</v>
      </c>
      <c r="AH240" s="2">
        <f>IF($A240="GCAM",SUMIFS('GCAM By Region By Sector'!AH:AH,'GCAM By Region By Sector'!$C:$C,$C240,'GCAM By Region By Sector'!$B:$B,$B240)*10^3,SUMIFS('EPS Emissions'!AI:AI,'EPS Emissions'!$D:$D,'BAU Sector &amp; Region Breakout'!$C240,'EPS Emissions'!$C:$C,'BAU Sector &amp; Region Breakout'!$B240))</f>
        <v>1413.6350541231277</v>
      </c>
    </row>
    <row r="241" spans="1:34" x14ac:dyDescent="0.35">
      <c r="A241" t="str">
        <f>VLOOKUP(B241,'BAU Global Total'!A$3:C$34,3,FALSE)</f>
        <v>GCAM</v>
      </c>
      <c r="B241" t="s">
        <v>40</v>
      </c>
      <c r="C241" t="s">
        <v>62</v>
      </c>
      <c r="D241" s="2">
        <f>IF($A241="GCAM",SUMIFS('GCAM By Region By Sector'!D:D,'GCAM By Region By Sector'!$C:$C,$C241,'GCAM By Region By Sector'!$B:$B,$B241)*10^3,SUMIFS('EPS Emissions'!E:E,'EPS Emissions'!$D:$D,'BAU Sector &amp; Region Breakout'!$C241,'EPS Emissions'!$C:$C,'BAU Sector &amp; Region Breakout'!$B241))</f>
        <v>35.006157830867025</v>
      </c>
      <c r="E241" s="2">
        <f>IF($A241="GCAM",SUMIFS('GCAM By Region By Sector'!E:E,'GCAM By Region By Sector'!$C:$C,$C241,'GCAM By Region By Sector'!$B:$B,$B241)*10^3,SUMIFS('EPS Emissions'!F:F,'EPS Emissions'!$D:$D,'BAU Sector &amp; Region Breakout'!$C241,'EPS Emissions'!$C:$C,'BAU Sector &amp; Region Breakout'!$B241))</f>
        <v>35.857212371130132</v>
      </c>
      <c r="F241" s="2">
        <f>IF($A241="GCAM",SUMIFS('GCAM By Region By Sector'!F:F,'GCAM By Region By Sector'!$C:$C,$C241,'GCAM By Region By Sector'!$B:$B,$B241)*10^3,SUMIFS('EPS Emissions'!G:G,'EPS Emissions'!$D:$D,'BAU Sector &amp; Region Breakout'!$C241,'EPS Emissions'!$C:$C,'BAU Sector &amp; Region Breakout'!$B241))</f>
        <v>36.708266911393238</v>
      </c>
      <c r="G241" s="2">
        <f>IF($A241="GCAM",SUMIFS('GCAM By Region By Sector'!G:G,'GCAM By Region By Sector'!$C:$C,$C241,'GCAM By Region By Sector'!$B:$B,$B241)*10^3,SUMIFS('EPS Emissions'!H:H,'EPS Emissions'!$D:$D,'BAU Sector &amp; Region Breakout'!$C241,'EPS Emissions'!$C:$C,'BAU Sector &amp; Region Breakout'!$B241))</f>
        <v>37.559321451656345</v>
      </c>
      <c r="H241" s="2">
        <f>IF($A241="GCAM",SUMIFS('GCAM By Region By Sector'!H:H,'GCAM By Region By Sector'!$C:$C,$C241,'GCAM By Region By Sector'!$B:$B,$B241)*10^3,SUMIFS('EPS Emissions'!I:I,'EPS Emissions'!$D:$D,'BAU Sector &amp; Region Breakout'!$C241,'EPS Emissions'!$C:$C,'BAU Sector &amp; Region Breakout'!$B241))</f>
        <v>38.410375991919445</v>
      </c>
      <c r="I241" s="2">
        <f>IF($A241="GCAM",SUMIFS('GCAM By Region By Sector'!I:I,'GCAM By Region By Sector'!$C:$C,$C241,'GCAM By Region By Sector'!$B:$B,$B241)*10^3,SUMIFS('EPS Emissions'!J:J,'EPS Emissions'!$D:$D,'BAU Sector &amp; Region Breakout'!$C241,'EPS Emissions'!$C:$C,'BAU Sector &amp; Region Breakout'!$B241))</f>
        <v>39.261430532182558</v>
      </c>
      <c r="J241" s="2">
        <f>IF($A241="GCAM",SUMIFS('GCAM By Region By Sector'!J:J,'GCAM By Region By Sector'!$C:$C,$C241,'GCAM By Region By Sector'!$B:$B,$B241)*10^3,SUMIFS('EPS Emissions'!K:K,'EPS Emissions'!$D:$D,'BAU Sector &amp; Region Breakout'!$C241,'EPS Emissions'!$C:$C,'BAU Sector &amp; Region Breakout'!$B241))</f>
        <v>37.920567987158641</v>
      </c>
      <c r="K241" s="2">
        <f>IF($A241="GCAM",SUMIFS('GCAM By Region By Sector'!K:K,'GCAM By Region By Sector'!$C:$C,$C241,'GCAM By Region By Sector'!$B:$B,$B241)*10^3,SUMIFS('EPS Emissions'!L:L,'EPS Emissions'!$D:$D,'BAU Sector &amp; Region Breakout'!$C241,'EPS Emissions'!$C:$C,'BAU Sector &amp; Region Breakout'!$B241))</f>
        <v>36.579705442134738</v>
      </c>
      <c r="L241" s="2">
        <f>IF($A241="GCAM",SUMIFS('GCAM By Region By Sector'!L:L,'GCAM By Region By Sector'!$C:$C,$C241,'GCAM By Region By Sector'!$B:$B,$B241)*10^3,SUMIFS('EPS Emissions'!M:M,'EPS Emissions'!$D:$D,'BAU Sector &amp; Region Breakout'!$C241,'EPS Emissions'!$C:$C,'BAU Sector &amp; Region Breakout'!$B241))</f>
        <v>35.238842897110821</v>
      </c>
      <c r="M241" s="2">
        <f>IF($A241="GCAM",SUMIFS('GCAM By Region By Sector'!M:M,'GCAM By Region By Sector'!$C:$C,$C241,'GCAM By Region By Sector'!$B:$B,$B241)*10^3,SUMIFS('EPS Emissions'!N:N,'EPS Emissions'!$D:$D,'BAU Sector &amp; Region Breakout'!$C241,'EPS Emissions'!$C:$C,'BAU Sector &amp; Region Breakout'!$B241))</f>
        <v>33.897980352086918</v>
      </c>
      <c r="N241" s="2">
        <f>IF($A241="GCAM",SUMIFS('GCAM By Region By Sector'!N:N,'GCAM By Region By Sector'!$C:$C,$C241,'GCAM By Region By Sector'!$B:$B,$B241)*10^3,SUMIFS('EPS Emissions'!O:O,'EPS Emissions'!$D:$D,'BAU Sector &amp; Region Breakout'!$C241,'EPS Emissions'!$C:$C,'BAU Sector &amp; Region Breakout'!$B241))</f>
        <v>32.557117807063001</v>
      </c>
      <c r="O241" s="2">
        <f>IF($A241="GCAM",SUMIFS('GCAM By Region By Sector'!O:O,'GCAM By Region By Sector'!$C:$C,$C241,'GCAM By Region By Sector'!$B:$B,$B241)*10^3,SUMIFS('EPS Emissions'!P:P,'EPS Emissions'!$D:$D,'BAU Sector &amp; Region Breakout'!$C241,'EPS Emissions'!$C:$C,'BAU Sector &amp; Region Breakout'!$B241))</f>
        <v>32.899978105390019</v>
      </c>
      <c r="P241" s="2">
        <f>IF($A241="GCAM",SUMIFS('GCAM By Region By Sector'!P:P,'GCAM By Region By Sector'!$C:$C,$C241,'GCAM By Region By Sector'!$B:$B,$B241)*10^3,SUMIFS('EPS Emissions'!Q:Q,'EPS Emissions'!$D:$D,'BAU Sector &amp; Region Breakout'!$C241,'EPS Emissions'!$C:$C,'BAU Sector &amp; Region Breakout'!$B241))</f>
        <v>33.242838403717037</v>
      </c>
      <c r="Q241" s="2">
        <f>IF($A241="GCAM",SUMIFS('GCAM By Region By Sector'!Q:Q,'GCAM By Region By Sector'!$C:$C,$C241,'GCAM By Region By Sector'!$B:$B,$B241)*10^3,SUMIFS('EPS Emissions'!R:R,'EPS Emissions'!$D:$D,'BAU Sector &amp; Region Breakout'!$C241,'EPS Emissions'!$C:$C,'BAU Sector &amp; Region Breakout'!$B241))</f>
        <v>33.585698702044056</v>
      </c>
      <c r="R241" s="2">
        <f>IF($A241="GCAM",SUMIFS('GCAM By Region By Sector'!R:R,'GCAM By Region By Sector'!$C:$C,$C241,'GCAM By Region By Sector'!$B:$B,$B241)*10^3,SUMIFS('EPS Emissions'!S:S,'EPS Emissions'!$D:$D,'BAU Sector &amp; Region Breakout'!$C241,'EPS Emissions'!$C:$C,'BAU Sector &amp; Region Breakout'!$B241))</f>
        <v>33.928559000371074</v>
      </c>
      <c r="S241" s="2">
        <f>IF($A241="GCAM",SUMIFS('GCAM By Region By Sector'!S:S,'GCAM By Region By Sector'!$C:$C,$C241,'GCAM By Region By Sector'!$B:$B,$B241)*10^3,SUMIFS('EPS Emissions'!T:T,'EPS Emissions'!$D:$D,'BAU Sector &amp; Region Breakout'!$C241,'EPS Emissions'!$C:$C,'BAU Sector &amp; Region Breakout'!$B241))</f>
        <v>34.271419298698092</v>
      </c>
      <c r="T241" s="2">
        <f>IF($A241="GCAM",SUMIFS('GCAM By Region By Sector'!T:T,'GCAM By Region By Sector'!$C:$C,$C241,'GCAM By Region By Sector'!$B:$B,$B241)*10^3,SUMIFS('EPS Emissions'!U:U,'EPS Emissions'!$D:$D,'BAU Sector &amp; Region Breakout'!$C241,'EPS Emissions'!$C:$C,'BAU Sector &amp; Region Breakout'!$B241))</f>
        <v>33.398189117806886</v>
      </c>
      <c r="U241" s="2">
        <f>IF($A241="GCAM",SUMIFS('GCAM By Region By Sector'!U:U,'GCAM By Region By Sector'!$C:$C,$C241,'GCAM By Region By Sector'!$B:$B,$B241)*10^3,SUMIFS('EPS Emissions'!V:V,'EPS Emissions'!$D:$D,'BAU Sector &amp; Region Breakout'!$C241,'EPS Emissions'!$C:$C,'BAU Sector &amp; Region Breakout'!$B241))</f>
        <v>32.524958936915667</v>
      </c>
      <c r="V241" s="2">
        <f>IF($A241="GCAM",SUMIFS('GCAM By Region By Sector'!V:V,'GCAM By Region By Sector'!$C:$C,$C241,'GCAM By Region By Sector'!$B:$B,$B241)*10^3,SUMIFS('EPS Emissions'!W:W,'EPS Emissions'!$D:$D,'BAU Sector &amp; Region Breakout'!$C241,'EPS Emissions'!$C:$C,'BAU Sector &amp; Region Breakout'!$B241))</f>
        <v>31.651728756024461</v>
      </c>
      <c r="W241" s="2">
        <f>IF($A241="GCAM",SUMIFS('GCAM By Region By Sector'!W:W,'GCAM By Region By Sector'!$C:$C,$C241,'GCAM By Region By Sector'!$B:$B,$B241)*10^3,SUMIFS('EPS Emissions'!X:X,'EPS Emissions'!$D:$D,'BAU Sector &amp; Region Breakout'!$C241,'EPS Emissions'!$C:$C,'BAU Sector &amp; Region Breakout'!$B241))</f>
        <v>30.778498575133252</v>
      </c>
      <c r="X241" s="2">
        <f>IF($A241="GCAM",SUMIFS('GCAM By Region By Sector'!X:X,'GCAM By Region By Sector'!$C:$C,$C241,'GCAM By Region By Sector'!$B:$B,$B241)*10^3,SUMIFS('EPS Emissions'!Y:Y,'EPS Emissions'!$D:$D,'BAU Sector &amp; Region Breakout'!$C241,'EPS Emissions'!$C:$C,'BAU Sector &amp; Region Breakout'!$B241))</f>
        <v>29.905268394242039</v>
      </c>
      <c r="Y241" s="2">
        <f>IF($A241="GCAM",SUMIFS('GCAM By Region By Sector'!Y:Y,'GCAM By Region By Sector'!$C:$C,$C241,'GCAM By Region By Sector'!$B:$B,$B241)*10^3,SUMIFS('EPS Emissions'!Z:Z,'EPS Emissions'!$D:$D,'BAU Sector &amp; Region Breakout'!$C241,'EPS Emissions'!$C:$C,'BAU Sector &amp; Region Breakout'!$B241))</f>
        <v>27.934673174353783</v>
      </c>
      <c r="Z241" s="2">
        <f>IF($A241="GCAM",SUMIFS('GCAM By Region By Sector'!Z:Z,'GCAM By Region By Sector'!$C:$C,$C241,'GCAM By Region By Sector'!$B:$B,$B241)*10^3,SUMIFS('EPS Emissions'!AA:AA,'EPS Emissions'!$D:$D,'BAU Sector &amp; Region Breakout'!$C241,'EPS Emissions'!$C:$C,'BAU Sector &amp; Region Breakout'!$B241))</f>
        <v>25.96407795446552</v>
      </c>
      <c r="AA241" s="2">
        <f>IF($A241="GCAM",SUMIFS('GCAM By Region By Sector'!AA:AA,'GCAM By Region By Sector'!$C:$C,$C241,'GCAM By Region By Sector'!$B:$B,$B241)*10^3,SUMIFS('EPS Emissions'!AB:AB,'EPS Emissions'!$D:$D,'BAU Sector &amp; Region Breakout'!$C241,'EPS Emissions'!$C:$C,'BAU Sector &amp; Region Breakout'!$B241))</f>
        <v>23.99348273457726</v>
      </c>
      <c r="AB241" s="2">
        <f>IF($A241="GCAM",SUMIFS('GCAM By Region By Sector'!AB:AB,'GCAM By Region By Sector'!$C:$C,$C241,'GCAM By Region By Sector'!$B:$B,$B241)*10^3,SUMIFS('EPS Emissions'!AC:AC,'EPS Emissions'!$D:$D,'BAU Sector &amp; Region Breakout'!$C241,'EPS Emissions'!$C:$C,'BAU Sector &amp; Region Breakout'!$B241))</f>
        <v>22.022887514688996</v>
      </c>
      <c r="AC241" s="2">
        <f>IF($A241="GCAM",SUMIFS('GCAM By Region By Sector'!AC:AC,'GCAM By Region By Sector'!$C:$C,$C241,'GCAM By Region By Sector'!$B:$B,$B241)*10^3,SUMIFS('EPS Emissions'!AD:AD,'EPS Emissions'!$D:$D,'BAU Sector &amp; Region Breakout'!$C241,'EPS Emissions'!$C:$C,'BAU Sector &amp; Region Breakout'!$B241))</f>
        <v>20.05229229480074</v>
      </c>
      <c r="AD241" s="2">
        <f>IF($A241="GCAM",SUMIFS('GCAM By Region By Sector'!AD:AD,'GCAM By Region By Sector'!$C:$C,$C241,'GCAM By Region By Sector'!$B:$B,$B241)*10^3,SUMIFS('EPS Emissions'!AE:AE,'EPS Emissions'!$D:$D,'BAU Sector &amp; Region Breakout'!$C241,'EPS Emissions'!$C:$C,'BAU Sector &amp; Region Breakout'!$B241))</f>
        <v>17.57743578799619</v>
      </c>
      <c r="AE241" s="2">
        <f>IF($A241="GCAM",SUMIFS('GCAM By Region By Sector'!AE:AE,'GCAM By Region By Sector'!$C:$C,$C241,'GCAM By Region By Sector'!$B:$B,$B241)*10^3,SUMIFS('EPS Emissions'!AF:AF,'EPS Emissions'!$D:$D,'BAU Sector &amp; Region Breakout'!$C241,'EPS Emissions'!$C:$C,'BAU Sector &amp; Region Breakout'!$B241))</f>
        <v>15.102579281191641</v>
      </c>
      <c r="AF241" s="2">
        <f>IF($A241="GCAM",SUMIFS('GCAM By Region By Sector'!AF:AF,'GCAM By Region By Sector'!$C:$C,$C241,'GCAM By Region By Sector'!$B:$B,$B241)*10^3,SUMIFS('EPS Emissions'!AG:AG,'EPS Emissions'!$D:$D,'BAU Sector &amp; Region Breakout'!$C241,'EPS Emissions'!$C:$C,'BAU Sector &amp; Region Breakout'!$B241))</f>
        <v>12.627722774387093</v>
      </c>
      <c r="AG241" s="2">
        <f>IF($A241="GCAM",SUMIFS('GCAM By Region By Sector'!AG:AG,'GCAM By Region By Sector'!$C:$C,$C241,'GCAM By Region By Sector'!$B:$B,$B241)*10^3,SUMIFS('EPS Emissions'!AH:AH,'EPS Emissions'!$D:$D,'BAU Sector &amp; Region Breakout'!$C241,'EPS Emissions'!$C:$C,'BAU Sector &amp; Region Breakout'!$B241))</f>
        <v>10.152866267582544</v>
      </c>
      <c r="AH241" s="2">
        <f>IF($A241="GCAM",SUMIFS('GCAM By Region By Sector'!AH:AH,'GCAM By Region By Sector'!$C:$C,$C241,'GCAM By Region By Sector'!$B:$B,$B241)*10^3,SUMIFS('EPS Emissions'!AI:AI,'EPS Emissions'!$D:$D,'BAU Sector &amp; Region Breakout'!$C241,'EPS Emissions'!$C:$C,'BAU Sector &amp; Region Breakout'!$B241))</f>
        <v>7.6780097607779956</v>
      </c>
    </row>
    <row r="242" spans="1:34" x14ac:dyDescent="0.35">
      <c r="A242" t="str">
        <f>VLOOKUP(B242,'BAU Global Total'!A$3:C$34,3,FALSE)</f>
        <v>GCAM</v>
      </c>
      <c r="B242" t="s">
        <v>40</v>
      </c>
      <c r="C242" t="s">
        <v>63</v>
      </c>
      <c r="D242" s="2">
        <f>IF($A242="GCAM",SUMIFS('GCAM By Region By Sector'!D:D,'GCAM By Region By Sector'!$C:$C,$C242,'GCAM By Region By Sector'!$B:$B,$B242)*10^3,SUMIFS('EPS Emissions'!E:E,'EPS Emissions'!$D:$D,'BAU Sector &amp; Region Breakout'!$C242,'EPS Emissions'!$C:$C,'BAU Sector &amp; Region Breakout'!$B242))</f>
        <v>483.72421430543699</v>
      </c>
      <c r="E242" s="2">
        <f>IF($A242="GCAM",SUMIFS('GCAM By Region By Sector'!E:E,'GCAM By Region By Sector'!$C:$C,$C242,'GCAM By Region By Sector'!$B:$B,$B242)*10^3,SUMIFS('EPS Emissions'!F:F,'EPS Emissions'!$D:$D,'BAU Sector &amp; Region Breakout'!$C242,'EPS Emissions'!$C:$C,'BAU Sector &amp; Region Breakout'!$B242))</f>
        <v>482.50663015928978</v>
      </c>
      <c r="F242" s="2">
        <f>IF($A242="GCAM",SUMIFS('GCAM By Region By Sector'!F:F,'GCAM By Region By Sector'!$C:$C,$C242,'GCAM By Region By Sector'!$B:$B,$B242)*10^3,SUMIFS('EPS Emissions'!G:G,'EPS Emissions'!$D:$D,'BAU Sector &amp; Region Breakout'!$C242,'EPS Emissions'!$C:$C,'BAU Sector &amp; Region Breakout'!$B242))</f>
        <v>481.28904601314258</v>
      </c>
      <c r="G242" s="2">
        <f>IF($A242="GCAM",SUMIFS('GCAM By Region By Sector'!G:G,'GCAM By Region By Sector'!$C:$C,$C242,'GCAM By Region By Sector'!$B:$B,$B242)*10^3,SUMIFS('EPS Emissions'!H:H,'EPS Emissions'!$D:$D,'BAU Sector &amp; Region Breakout'!$C242,'EPS Emissions'!$C:$C,'BAU Sector &amp; Region Breakout'!$B242))</f>
        <v>480.07146186699543</v>
      </c>
      <c r="H242" s="2">
        <f>IF($A242="GCAM",SUMIFS('GCAM By Region By Sector'!H:H,'GCAM By Region By Sector'!$C:$C,$C242,'GCAM By Region By Sector'!$B:$B,$B242)*10^3,SUMIFS('EPS Emissions'!I:I,'EPS Emissions'!$D:$D,'BAU Sector &amp; Region Breakout'!$C242,'EPS Emissions'!$C:$C,'BAU Sector &amp; Region Breakout'!$B242))</f>
        <v>478.85387772084823</v>
      </c>
      <c r="I242" s="2">
        <f>IF($A242="GCAM",SUMIFS('GCAM By Region By Sector'!I:I,'GCAM By Region By Sector'!$C:$C,$C242,'GCAM By Region By Sector'!$B:$B,$B242)*10^3,SUMIFS('EPS Emissions'!J:J,'EPS Emissions'!$D:$D,'BAU Sector &amp; Region Breakout'!$C242,'EPS Emissions'!$C:$C,'BAU Sector &amp; Region Breakout'!$B242))</f>
        <v>477.63629357470103</v>
      </c>
      <c r="J242" s="2">
        <f>IF($A242="GCAM",SUMIFS('GCAM By Region By Sector'!J:J,'GCAM By Region By Sector'!$C:$C,$C242,'GCAM By Region By Sector'!$B:$B,$B242)*10^3,SUMIFS('EPS Emissions'!K:K,'EPS Emissions'!$D:$D,'BAU Sector &amp; Region Breakout'!$C242,'EPS Emissions'!$C:$C,'BAU Sector &amp; Region Breakout'!$B242))</f>
        <v>474.53254826725515</v>
      </c>
      <c r="K242" s="2">
        <f>IF($A242="GCAM",SUMIFS('GCAM By Region By Sector'!K:K,'GCAM By Region By Sector'!$C:$C,$C242,'GCAM By Region By Sector'!$B:$B,$B242)*10^3,SUMIFS('EPS Emissions'!L:L,'EPS Emissions'!$D:$D,'BAU Sector &amp; Region Breakout'!$C242,'EPS Emissions'!$C:$C,'BAU Sector &amp; Region Breakout'!$B242))</f>
        <v>471.42880295980933</v>
      </c>
      <c r="L242" s="2">
        <f>IF($A242="GCAM",SUMIFS('GCAM By Region By Sector'!L:L,'GCAM By Region By Sector'!$C:$C,$C242,'GCAM By Region By Sector'!$B:$B,$B242)*10^3,SUMIFS('EPS Emissions'!M:M,'EPS Emissions'!$D:$D,'BAU Sector &amp; Region Breakout'!$C242,'EPS Emissions'!$C:$C,'BAU Sector &amp; Region Breakout'!$B242))</f>
        <v>468.32505765236345</v>
      </c>
      <c r="M242" s="2">
        <f>IF($A242="GCAM",SUMIFS('GCAM By Region By Sector'!M:M,'GCAM By Region By Sector'!$C:$C,$C242,'GCAM By Region By Sector'!$B:$B,$B242)*10^3,SUMIFS('EPS Emissions'!N:N,'EPS Emissions'!$D:$D,'BAU Sector &amp; Region Breakout'!$C242,'EPS Emissions'!$C:$C,'BAU Sector &amp; Region Breakout'!$B242))</f>
        <v>465.22131234491758</v>
      </c>
      <c r="N242" s="2">
        <f>IF($A242="GCAM",SUMIFS('GCAM By Region By Sector'!N:N,'GCAM By Region By Sector'!$C:$C,$C242,'GCAM By Region By Sector'!$B:$B,$B242)*10^3,SUMIFS('EPS Emissions'!O:O,'EPS Emissions'!$D:$D,'BAU Sector &amp; Region Breakout'!$C242,'EPS Emissions'!$C:$C,'BAU Sector &amp; Region Breakout'!$B242))</f>
        <v>462.1175670374717</v>
      </c>
      <c r="O242" s="2">
        <f>IF($A242="GCAM",SUMIFS('GCAM By Region By Sector'!O:O,'GCAM By Region By Sector'!$C:$C,$C242,'GCAM By Region By Sector'!$B:$B,$B242)*10^3,SUMIFS('EPS Emissions'!P:P,'EPS Emissions'!$D:$D,'BAU Sector &amp; Region Breakout'!$C242,'EPS Emissions'!$C:$C,'BAU Sector &amp; Region Breakout'!$B242))</f>
        <v>457.6335396470825</v>
      </c>
      <c r="P242" s="2">
        <f>IF($A242="GCAM",SUMIFS('GCAM By Region By Sector'!P:P,'GCAM By Region By Sector'!$C:$C,$C242,'GCAM By Region By Sector'!$B:$B,$B242)*10^3,SUMIFS('EPS Emissions'!Q:Q,'EPS Emissions'!$D:$D,'BAU Sector &amp; Region Breakout'!$C242,'EPS Emissions'!$C:$C,'BAU Sector &amp; Region Breakout'!$B242))</f>
        <v>453.14951225669324</v>
      </c>
      <c r="Q242" s="2">
        <f>IF($A242="GCAM",SUMIFS('GCAM By Region By Sector'!Q:Q,'GCAM By Region By Sector'!$C:$C,$C242,'GCAM By Region By Sector'!$B:$B,$B242)*10^3,SUMIFS('EPS Emissions'!R:R,'EPS Emissions'!$D:$D,'BAU Sector &amp; Region Breakout'!$C242,'EPS Emissions'!$C:$C,'BAU Sector &amp; Region Breakout'!$B242))</f>
        <v>448.66548486630398</v>
      </c>
      <c r="R242" s="2">
        <f>IF($A242="GCAM",SUMIFS('GCAM By Region By Sector'!R:R,'GCAM By Region By Sector'!$C:$C,$C242,'GCAM By Region By Sector'!$B:$B,$B242)*10^3,SUMIFS('EPS Emissions'!S:S,'EPS Emissions'!$D:$D,'BAU Sector &amp; Region Breakout'!$C242,'EPS Emissions'!$C:$C,'BAU Sector &amp; Region Breakout'!$B242))</f>
        <v>444.18145747591473</v>
      </c>
      <c r="S242" s="2">
        <f>IF($A242="GCAM",SUMIFS('GCAM By Region By Sector'!S:S,'GCAM By Region By Sector'!$C:$C,$C242,'GCAM By Region By Sector'!$B:$B,$B242)*10^3,SUMIFS('EPS Emissions'!T:T,'EPS Emissions'!$D:$D,'BAU Sector &amp; Region Breakout'!$C242,'EPS Emissions'!$C:$C,'BAU Sector &amp; Region Breakout'!$B242))</f>
        <v>439.69743008552553</v>
      </c>
      <c r="T242" s="2">
        <f>IF($A242="GCAM",SUMIFS('GCAM By Region By Sector'!T:T,'GCAM By Region By Sector'!$C:$C,$C242,'GCAM By Region By Sector'!$B:$B,$B242)*10^3,SUMIFS('EPS Emissions'!U:U,'EPS Emissions'!$D:$D,'BAU Sector &amp; Region Breakout'!$C242,'EPS Emissions'!$C:$C,'BAU Sector &amp; Region Breakout'!$B242))</f>
        <v>433.48710532212698</v>
      </c>
      <c r="U242" s="2">
        <f>IF($A242="GCAM",SUMIFS('GCAM By Region By Sector'!U:U,'GCAM By Region By Sector'!$C:$C,$C242,'GCAM By Region By Sector'!$B:$B,$B242)*10^3,SUMIFS('EPS Emissions'!V:V,'EPS Emissions'!$D:$D,'BAU Sector &amp; Region Breakout'!$C242,'EPS Emissions'!$C:$C,'BAU Sector &amp; Region Breakout'!$B242))</f>
        <v>427.27678055872843</v>
      </c>
      <c r="V242" s="2">
        <f>IF($A242="GCAM",SUMIFS('GCAM By Region By Sector'!V:V,'GCAM By Region By Sector'!$C:$C,$C242,'GCAM By Region By Sector'!$B:$B,$B242)*10^3,SUMIFS('EPS Emissions'!W:W,'EPS Emissions'!$D:$D,'BAU Sector &amp; Region Breakout'!$C242,'EPS Emissions'!$C:$C,'BAU Sector &amp; Region Breakout'!$B242))</f>
        <v>421.06645579532994</v>
      </c>
      <c r="W242" s="2">
        <f>IF($A242="GCAM",SUMIFS('GCAM By Region By Sector'!W:W,'GCAM By Region By Sector'!$C:$C,$C242,'GCAM By Region By Sector'!$B:$B,$B242)*10^3,SUMIFS('EPS Emissions'!X:X,'EPS Emissions'!$D:$D,'BAU Sector &amp; Region Breakout'!$C242,'EPS Emissions'!$C:$C,'BAU Sector &amp; Region Breakout'!$B242))</f>
        <v>414.85613103193134</v>
      </c>
      <c r="X242" s="2">
        <f>IF($A242="GCAM",SUMIFS('GCAM By Region By Sector'!X:X,'GCAM By Region By Sector'!$C:$C,$C242,'GCAM By Region By Sector'!$B:$B,$B242)*10^3,SUMIFS('EPS Emissions'!Y:Y,'EPS Emissions'!$D:$D,'BAU Sector &amp; Region Breakout'!$C242,'EPS Emissions'!$C:$C,'BAU Sector &amp; Region Breakout'!$B242))</f>
        <v>408.64580626853279</v>
      </c>
      <c r="Y242" s="2">
        <f>IF($A242="GCAM",SUMIFS('GCAM By Region By Sector'!Y:Y,'GCAM By Region By Sector'!$C:$C,$C242,'GCAM By Region By Sector'!$B:$B,$B242)*10^3,SUMIFS('EPS Emissions'!Z:Z,'EPS Emissions'!$D:$D,'BAU Sector &amp; Region Breakout'!$C242,'EPS Emissions'!$C:$C,'BAU Sector &amp; Region Breakout'!$B242))</f>
        <v>400.6630829773311</v>
      </c>
      <c r="Z242" s="2">
        <f>IF($A242="GCAM",SUMIFS('GCAM By Region By Sector'!Z:Z,'GCAM By Region By Sector'!$C:$C,$C242,'GCAM By Region By Sector'!$B:$B,$B242)*10^3,SUMIFS('EPS Emissions'!AA:AA,'EPS Emissions'!$D:$D,'BAU Sector &amp; Region Breakout'!$C242,'EPS Emissions'!$C:$C,'BAU Sector &amp; Region Breakout'!$B242))</f>
        <v>392.68035968612935</v>
      </c>
      <c r="AA242" s="2">
        <f>IF($A242="GCAM",SUMIFS('GCAM By Region By Sector'!AA:AA,'GCAM By Region By Sector'!$C:$C,$C242,'GCAM By Region By Sector'!$B:$B,$B242)*10^3,SUMIFS('EPS Emissions'!AB:AB,'EPS Emissions'!$D:$D,'BAU Sector &amp; Region Breakout'!$C242,'EPS Emissions'!$C:$C,'BAU Sector &amp; Region Breakout'!$B242))</f>
        <v>384.69763639492766</v>
      </c>
      <c r="AB242" s="2">
        <f>IF($A242="GCAM",SUMIFS('GCAM By Region By Sector'!AB:AB,'GCAM By Region By Sector'!$C:$C,$C242,'GCAM By Region By Sector'!$B:$B,$B242)*10^3,SUMIFS('EPS Emissions'!AC:AC,'EPS Emissions'!$D:$D,'BAU Sector &amp; Region Breakout'!$C242,'EPS Emissions'!$C:$C,'BAU Sector &amp; Region Breakout'!$B242))</f>
        <v>376.71491310372591</v>
      </c>
      <c r="AC242" s="2">
        <f>IF($A242="GCAM",SUMIFS('GCAM By Region By Sector'!AC:AC,'GCAM By Region By Sector'!$C:$C,$C242,'GCAM By Region By Sector'!$B:$B,$B242)*10^3,SUMIFS('EPS Emissions'!AD:AD,'EPS Emissions'!$D:$D,'BAU Sector &amp; Region Breakout'!$C242,'EPS Emissions'!$C:$C,'BAU Sector &amp; Region Breakout'!$B242))</f>
        <v>368.73218981252421</v>
      </c>
      <c r="AD242" s="2">
        <f>IF($A242="GCAM",SUMIFS('GCAM By Region By Sector'!AD:AD,'GCAM By Region By Sector'!$C:$C,$C242,'GCAM By Region By Sector'!$B:$B,$B242)*10^3,SUMIFS('EPS Emissions'!AE:AE,'EPS Emissions'!$D:$D,'BAU Sector &amp; Region Breakout'!$C242,'EPS Emissions'!$C:$C,'BAU Sector &amp; Region Breakout'!$B242))</f>
        <v>360.63910723829213</v>
      </c>
      <c r="AE242" s="2">
        <f>IF($A242="GCAM",SUMIFS('GCAM By Region By Sector'!AE:AE,'GCAM By Region By Sector'!$C:$C,$C242,'GCAM By Region By Sector'!$B:$B,$B242)*10^3,SUMIFS('EPS Emissions'!AF:AF,'EPS Emissions'!$D:$D,'BAU Sector &amp; Region Breakout'!$C242,'EPS Emissions'!$C:$C,'BAU Sector &amp; Region Breakout'!$B242))</f>
        <v>352.54602466406004</v>
      </c>
      <c r="AF242" s="2">
        <f>IF($A242="GCAM",SUMIFS('GCAM By Region By Sector'!AF:AF,'GCAM By Region By Sector'!$C:$C,$C242,'GCAM By Region By Sector'!$B:$B,$B242)*10^3,SUMIFS('EPS Emissions'!AG:AG,'EPS Emissions'!$D:$D,'BAU Sector &amp; Region Breakout'!$C242,'EPS Emissions'!$C:$C,'BAU Sector &amp; Region Breakout'!$B242))</f>
        <v>344.45294208982801</v>
      </c>
      <c r="AG242" s="2">
        <f>IF($A242="GCAM",SUMIFS('GCAM By Region By Sector'!AG:AG,'GCAM By Region By Sector'!$C:$C,$C242,'GCAM By Region By Sector'!$B:$B,$B242)*10^3,SUMIFS('EPS Emissions'!AH:AH,'EPS Emissions'!$D:$D,'BAU Sector &amp; Region Breakout'!$C242,'EPS Emissions'!$C:$C,'BAU Sector &amp; Region Breakout'!$B242))</f>
        <v>336.35985951559593</v>
      </c>
      <c r="AH242" s="2">
        <f>IF($A242="GCAM",SUMIFS('GCAM By Region By Sector'!AH:AH,'GCAM By Region By Sector'!$C:$C,$C242,'GCAM By Region By Sector'!$B:$B,$B242)*10^3,SUMIFS('EPS Emissions'!AI:AI,'EPS Emissions'!$D:$D,'BAU Sector &amp; Region Breakout'!$C242,'EPS Emissions'!$C:$C,'BAU Sector &amp; Region Breakout'!$B242))</f>
        <v>328.26677694136384</v>
      </c>
    </row>
    <row r="243" spans="1:34" x14ac:dyDescent="0.35">
      <c r="A243" t="str">
        <f>VLOOKUP(B243,'BAU Global Total'!A$3:C$34,3,FALSE)</f>
        <v>GCAM</v>
      </c>
      <c r="B243" t="s">
        <v>40</v>
      </c>
      <c r="C243" t="s">
        <v>64</v>
      </c>
      <c r="D243" s="2">
        <f>IF($A243="GCAM",SUMIFS('GCAM By Region By Sector'!D:D,'GCAM By Region By Sector'!$C:$C,$C243,'GCAM By Region By Sector'!$B:$B,$B243)*10^3,SUMIFS('EPS Emissions'!E:E,'EPS Emissions'!$D:$D,'BAU Sector &amp; Region Breakout'!$C243,'EPS Emissions'!$C:$C,'BAU Sector &amp; Region Breakout'!$B243))</f>
        <v>28.030712187664996</v>
      </c>
      <c r="E243" s="2">
        <f>IF($A243="GCAM",SUMIFS('GCAM By Region By Sector'!E:E,'GCAM By Region By Sector'!$C:$C,$C243,'GCAM By Region By Sector'!$B:$B,$B243)*10^3,SUMIFS('EPS Emissions'!F:F,'EPS Emissions'!$D:$D,'BAU Sector &amp; Region Breakout'!$C243,'EPS Emissions'!$C:$C,'BAU Sector &amp; Region Breakout'!$B243))</f>
        <v>28.531476341733001</v>
      </c>
      <c r="F243" s="2">
        <f>IF($A243="GCAM",SUMIFS('GCAM By Region By Sector'!F:F,'GCAM By Region By Sector'!$C:$C,$C243,'GCAM By Region By Sector'!$B:$B,$B243)*10^3,SUMIFS('EPS Emissions'!G:G,'EPS Emissions'!$D:$D,'BAU Sector &amp; Region Breakout'!$C243,'EPS Emissions'!$C:$C,'BAU Sector &amp; Region Breakout'!$B243))</f>
        <v>29.032240495800998</v>
      </c>
      <c r="G243" s="2">
        <f>IF($A243="GCAM",SUMIFS('GCAM By Region By Sector'!G:G,'GCAM By Region By Sector'!$C:$C,$C243,'GCAM By Region By Sector'!$B:$B,$B243)*10^3,SUMIFS('EPS Emissions'!H:H,'EPS Emissions'!$D:$D,'BAU Sector &amp; Region Breakout'!$C243,'EPS Emissions'!$C:$C,'BAU Sector &amp; Region Breakout'!$B243))</f>
        <v>29.533004649869</v>
      </c>
      <c r="H243" s="2">
        <f>IF($A243="GCAM",SUMIFS('GCAM By Region By Sector'!H:H,'GCAM By Region By Sector'!$C:$C,$C243,'GCAM By Region By Sector'!$B:$B,$B243)*10^3,SUMIFS('EPS Emissions'!I:I,'EPS Emissions'!$D:$D,'BAU Sector &amp; Region Breakout'!$C243,'EPS Emissions'!$C:$C,'BAU Sector &amp; Region Breakout'!$B243))</f>
        <v>30.033768803937001</v>
      </c>
      <c r="I243" s="2">
        <f>IF($A243="GCAM",SUMIFS('GCAM By Region By Sector'!I:I,'GCAM By Region By Sector'!$C:$C,$C243,'GCAM By Region By Sector'!$B:$B,$B243)*10^3,SUMIFS('EPS Emissions'!J:J,'EPS Emissions'!$D:$D,'BAU Sector &amp; Region Breakout'!$C243,'EPS Emissions'!$C:$C,'BAU Sector &amp; Region Breakout'!$B243))</f>
        <v>30.534532958005002</v>
      </c>
      <c r="J243" s="2">
        <f>IF($A243="GCAM",SUMIFS('GCAM By Region By Sector'!J:J,'GCAM By Region By Sector'!$C:$C,$C243,'GCAM By Region By Sector'!$B:$B,$B243)*10^3,SUMIFS('EPS Emissions'!K:K,'EPS Emissions'!$D:$D,'BAU Sector &amp; Region Breakout'!$C243,'EPS Emissions'!$C:$C,'BAU Sector &amp; Region Breakout'!$B243))</f>
        <v>30.498264278896002</v>
      </c>
      <c r="K243" s="2">
        <f>IF($A243="GCAM",SUMIFS('GCAM By Region By Sector'!K:K,'GCAM By Region By Sector'!$C:$C,$C243,'GCAM By Region By Sector'!$B:$B,$B243)*10^3,SUMIFS('EPS Emissions'!L:L,'EPS Emissions'!$D:$D,'BAU Sector &amp; Region Breakout'!$C243,'EPS Emissions'!$C:$C,'BAU Sector &amp; Region Breakout'!$B243))</f>
        <v>30.461995599786999</v>
      </c>
      <c r="L243" s="2">
        <f>IF($A243="GCAM",SUMIFS('GCAM By Region By Sector'!L:L,'GCAM By Region By Sector'!$C:$C,$C243,'GCAM By Region By Sector'!$B:$B,$B243)*10^3,SUMIFS('EPS Emissions'!M:M,'EPS Emissions'!$D:$D,'BAU Sector &amp; Region Breakout'!$C243,'EPS Emissions'!$C:$C,'BAU Sector &amp; Region Breakout'!$B243))</f>
        <v>30.425726920677999</v>
      </c>
      <c r="M243" s="2">
        <f>IF($A243="GCAM",SUMIFS('GCAM By Region By Sector'!M:M,'GCAM By Region By Sector'!$C:$C,$C243,'GCAM By Region By Sector'!$B:$B,$B243)*10^3,SUMIFS('EPS Emissions'!N:N,'EPS Emissions'!$D:$D,'BAU Sector &amp; Region Breakout'!$C243,'EPS Emissions'!$C:$C,'BAU Sector &amp; Region Breakout'!$B243))</f>
        <v>30.389458241568999</v>
      </c>
      <c r="N243" s="2">
        <f>IF($A243="GCAM",SUMIFS('GCAM By Region By Sector'!N:N,'GCAM By Region By Sector'!$C:$C,$C243,'GCAM By Region By Sector'!$B:$B,$B243)*10^3,SUMIFS('EPS Emissions'!O:O,'EPS Emissions'!$D:$D,'BAU Sector &amp; Region Breakout'!$C243,'EPS Emissions'!$C:$C,'BAU Sector &amp; Region Breakout'!$B243))</f>
        <v>30.353189562459999</v>
      </c>
      <c r="O243" s="2">
        <f>IF($A243="GCAM",SUMIFS('GCAM By Region By Sector'!O:O,'GCAM By Region By Sector'!$C:$C,$C243,'GCAM By Region By Sector'!$B:$B,$B243)*10^3,SUMIFS('EPS Emissions'!P:P,'EPS Emissions'!$D:$D,'BAU Sector &amp; Region Breakout'!$C243,'EPS Emissions'!$C:$C,'BAU Sector &amp; Region Breakout'!$B243))</f>
        <v>30.063853559637792</v>
      </c>
      <c r="P243" s="2">
        <f>IF($A243="GCAM",SUMIFS('GCAM By Region By Sector'!P:P,'GCAM By Region By Sector'!$C:$C,$C243,'GCAM By Region By Sector'!$B:$B,$B243)*10^3,SUMIFS('EPS Emissions'!Q:Q,'EPS Emissions'!$D:$D,'BAU Sector &amp; Region Breakout'!$C243,'EPS Emissions'!$C:$C,'BAU Sector &amp; Region Breakout'!$B243))</f>
        <v>29.774517556815585</v>
      </c>
      <c r="Q243" s="2">
        <f>IF($A243="GCAM",SUMIFS('GCAM By Region By Sector'!Q:Q,'GCAM By Region By Sector'!$C:$C,$C243,'GCAM By Region By Sector'!$B:$B,$B243)*10^3,SUMIFS('EPS Emissions'!R:R,'EPS Emissions'!$D:$D,'BAU Sector &amp; Region Breakout'!$C243,'EPS Emissions'!$C:$C,'BAU Sector &amp; Region Breakout'!$B243))</f>
        <v>29.485181553993378</v>
      </c>
      <c r="R243" s="2">
        <f>IF($A243="GCAM",SUMIFS('GCAM By Region By Sector'!R:R,'GCAM By Region By Sector'!$C:$C,$C243,'GCAM By Region By Sector'!$B:$B,$B243)*10^3,SUMIFS('EPS Emissions'!S:S,'EPS Emissions'!$D:$D,'BAU Sector &amp; Region Breakout'!$C243,'EPS Emissions'!$C:$C,'BAU Sector &amp; Region Breakout'!$B243))</f>
        <v>29.195845551171168</v>
      </c>
      <c r="S243" s="2">
        <f>IF($A243="GCAM",SUMIFS('GCAM By Region By Sector'!S:S,'GCAM By Region By Sector'!$C:$C,$C243,'GCAM By Region By Sector'!$B:$B,$B243)*10^3,SUMIFS('EPS Emissions'!T:T,'EPS Emissions'!$D:$D,'BAU Sector &amp; Region Breakout'!$C243,'EPS Emissions'!$C:$C,'BAU Sector &amp; Region Breakout'!$B243))</f>
        <v>28.906509548348964</v>
      </c>
      <c r="T243" s="2">
        <f>IF($A243="GCAM",SUMIFS('GCAM By Region By Sector'!T:T,'GCAM By Region By Sector'!$C:$C,$C243,'GCAM By Region By Sector'!$B:$B,$B243)*10^3,SUMIFS('EPS Emissions'!U:U,'EPS Emissions'!$D:$D,'BAU Sector &amp; Region Breakout'!$C243,'EPS Emissions'!$C:$C,'BAU Sector &amp; Region Breakout'!$B243))</f>
        <v>28.589746794487571</v>
      </c>
      <c r="U243" s="2">
        <f>IF($A243="GCAM",SUMIFS('GCAM By Region By Sector'!U:U,'GCAM By Region By Sector'!$C:$C,$C243,'GCAM By Region By Sector'!$B:$B,$B243)*10^3,SUMIFS('EPS Emissions'!V:V,'EPS Emissions'!$D:$D,'BAU Sector &amp; Region Breakout'!$C243,'EPS Emissions'!$C:$C,'BAU Sector &amp; Region Breakout'!$B243))</f>
        <v>28.272984040626181</v>
      </c>
      <c r="V243" s="2">
        <f>IF($A243="GCAM",SUMIFS('GCAM By Region By Sector'!V:V,'GCAM By Region By Sector'!$C:$C,$C243,'GCAM By Region By Sector'!$B:$B,$B243)*10^3,SUMIFS('EPS Emissions'!W:W,'EPS Emissions'!$D:$D,'BAU Sector &amp; Region Breakout'!$C243,'EPS Emissions'!$C:$C,'BAU Sector &amp; Region Breakout'!$B243))</f>
        <v>27.956221286764784</v>
      </c>
      <c r="W243" s="2">
        <f>IF($A243="GCAM",SUMIFS('GCAM By Region By Sector'!W:W,'GCAM By Region By Sector'!$C:$C,$C243,'GCAM By Region By Sector'!$B:$B,$B243)*10^3,SUMIFS('EPS Emissions'!X:X,'EPS Emissions'!$D:$D,'BAU Sector &amp; Region Breakout'!$C243,'EPS Emissions'!$C:$C,'BAU Sector &amp; Region Breakout'!$B243))</f>
        <v>27.639458532903394</v>
      </c>
      <c r="X243" s="2">
        <f>IF($A243="GCAM",SUMIFS('GCAM By Region By Sector'!X:X,'GCAM By Region By Sector'!$C:$C,$C243,'GCAM By Region By Sector'!$B:$B,$B243)*10^3,SUMIFS('EPS Emissions'!Y:Y,'EPS Emissions'!$D:$D,'BAU Sector &amp; Region Breakout'!$C243,'EPS Emissions'!$C:$C,'BAU Sector &amp; Region Breakout'!$B243))</f>
        <v>27.322695779042004</v>
      </c>
      <c r="Y243" s="2">
        <f>IF($A243="GCAM",SUMIFS('GCAM By Region By Sector'!Y:Y,'GCAM By Region By Sector'!$C:$C,$C243,'GCAM By Region By Sector'!$B:$B,$B243)*10^3,SUMIFS('EPS Emissions'!Z:Z,'EPS Emissions'!$D:$D,'BAU Sector &amp; Region Breakout'!$C243,'EPS Emissions'!$C:$C,'BAU Sector &amp; Region Breakout'!$B243))</f>
        <v>26.996878445090495</v>
      </c>
      <c r="Z243" s="2">
        <f>IF($A243="GCAM",SUMIFS('GCAM By Region By Sector'!Z:Z,'GCAM By Region By Sector'!$C:$C,$C243,'GCAM By Region By Sector'!$B:$B,$B243)*10^3,SUMIFS('EPS Emissions'!AA:AA,'EPS Emissions'!$D:$D,'BAU Sector &amp; Region Breakout'!$C243,'EPS Emissions'!$C:$C,'BAU Sector &amp; Region Breakout'!$B243))</f>
        <v>26.671061111138986</v>
      </c>
      <c r="AA243" s="2">
        <f>IF($A243="GCAM",SUMIFS('GCAM By Region By Sector'!AA:AA,'GCAM By Region By Sector'!$C:$C,$C243,'GCAM By Region By Sector'!$B:$B,$B243)*10^3,SUMIFS('EPS Emissions'!AB:AB,'EPS Emissions'!$D:$D,'BAU Sector &amp; Region Breakout'!$C243,'EPS Emissions'!$C:$C,'BAU Sector &amp; Region Breakout'!$B243))</f>
        <v>26.345243777187477</v>
      </c>
      <c r="AB243" s="2">
        <f>IF($A243="GCAM",SUMIFS('GCAM By Region By Sector'!AB:AB,'GCAM By Region By Sector'!$C:$C,$C243,'GCAM By Region By Sector'!$B:$B,$B243)*10^3,SUMIFS('EPS Emissions'!AC:AC,'EPS Emissions'!$D:$D,'BAU Sector &amp; Region Breakout'!$C243,'EPS Emissions'!$C:$C,'BAU Sector &amp; Region Breakout'!$B243))</f>
        <v>26.019426443235972</v>
      </c>
      <c r="AC243" s="2">
        <f>IF($A243="GCAM",SUMIFS('GCAM By Region By Sector'!AC:AC,'GCAM By Region By Sector'!$C:$C,$C243,'GCAM By Region By Sector'!$B:$B,$B243)*10^3,SUMIFS('EPS Emissions'!AD:AD,'EPS Emissions'!$D:$D,'BAU Sector &amp; Region Breakout'!$C243,'EPS Emissions'!$C:$C,'BAU Sector &amp; Region Breakout'!$B243))</f>
        <v>25.693609109284463</v>
      </c>
      <c r="AD243" s="2">
        <f>IF($A243="GCAM",SUMIFS('GCAM By Region By Sector'!AD:AD,'GCAM By Region By Sector'!$C:$C,$C243,'GCAM By Region By Sector'!$B:$B,$B243)*10^3,SUMIFS('EPS Emissions'!AE:AE,'EPS Emissions'!$D:$D,'BAU Sector &amp; Region Breakout'!$C243,'EPS Emissions'!$C:$C,'BAU Sector &amp; Region Breakout'!$B243))</f>
        <v>25.545179121970563</v>
      </c>
      <c r="AE243" s="2">
        <f>IF($A243="GCAM",SUMIFS('GCAM By Region By Sector'!AE:AE,'GCAM By Region By Sector'!$C:$C,$C243,'GCAM By Region By Sector'!$B:$B,$B243)*10^3,SUMIFS('EPS Emissions'!AF:AF,'EPS Emissions'!$D:$D,'BAU Sector &amp; Region Breakout'!$C243,'EPS Emissions'!$C:$C,'BAU Sector &amp; Region Breakout'!$B243))</f>
        <v>25.396749134656659</v>
      </c>
      <c r="AF243" s="2">
        <f>IF($A243="GCAM",SUMIFS('GCAM By Region By Sector'!AF:AF,'GCAM By Region By Sector'!$C:$C,$C243,'GCAM By Region By Sector'!$B:$B,$B243)*10^3,SUMIFS('EPS Emissions'!AG:AG,'EPS Emissions'!$D:$D,'BAU Sector &amp; Region Breakout'!$C243,'EPS Emissions'!$C:$C,'BAU Sector &amp; Region Breakout'!$B243))</f>
        <v>25.248319147342762</v>
      </c>
      <c r="AG243" s="2">
        <f>IF($A243="GCAM",SUMIFS('GCAM By Region By Sector'!AG:AG,'GCAM By Region By Sector'!$C:$C,$C243,'GCAM By Region By Sector'!$B:$B,$B243)*10^3,SUMIFS('EPS Emissions'!AH:AH,'EPS Emissions'!$D:$D,'BAU Sector &amp; Region Breakout'!$C243,'EPS Emissions'!$C:$C,'BAU Sector &amp; Region Breakout'!$B243))</f>
        <v>25.099889160028859</v>
      </c>
      <c r="AH243" s="2">
        <f>IF($A243="GCAM",SUMIFS('GCAM By Region By Sector'!AH:AH,'GCAM By Region By Sector'!$C:$C,$C243,'GCAM By Region By Sector'!$B:$B,$B243)*10^3,SUMIFS('EPS Emissions'!AI:AI,'EPS Emissions'!$D:$D,'BAU Sector &amp; Region Breakout'!$C243,'EPS Emissions'!$C:$C,'BAU Sector &amp; Region Breakout'!$B243))</f>
        <v>24.951459172714959</v>
      </c>
    </row>
    <row r="244" spans="1:34" x14ac:dyDescent="0.35">
      <c r="A244" t="str">
        <f>VLOOKUP(B244,'BAU Global Total'!A$3:C$34,3,FALSE)</f>
        <v>GCAM</v>
      </c>
      <c r="B244" t="s">
        <v>40</v>
      </c>
      <c r="C244" t="s">
        <v>65</v>
      </c>
      <c r="D244" s="2">
        <f>IF($A244="GCAM",SUMIFS('GCAM By Region By Sector'!D:D,'GCAM By Region By Sector'!$C:$C,$C244,'GCAM By Region By Sector'!$B:$B,$B244)*10^3,SUMIFS('EPS Emissions'!E:E,'EPS Emissions'!$D:$D,'BAU Sector &amp; Region Breakout'!$C244,'EPS Emissions'!$C:$C,'BAU Sector &amp; Region Breakout'!$B244))</f>
        <v>141.53583260945965</v>
      </c>
      <c r="E244" s="2">
        <f>IF($A244="GCAM",SUMIFS('GCAM By Region By Sector'!E:E,'GCAM By Region By Sector'!$C:$C,$C244,'GCAM By Region By Sector'!$B:$B,$B244)*10^3,SUMIFS('EPS Emissions'!F:F,'EPS Emissions'!$D:$D,'BAU Sector &amp; Region Breakout'!$C244,'EPS Emissions'!$C:$C,'BAU Sector &amp; Region Breakout'!$B244))</f>
        <v>141.49128851748358</v>
      </c>
      <c r="F244" s="2">
        <f>IF($A244="GCAM",SUMIFS('GCAM By Region By Sector'!F:F,'GCAM By Region By Sector'!$C:$C,$C244,'GCAM By Region By Sector'!$B:$B,$B244)*10^3,SUMIFS('EPS Emissions'!G:G,'EPS Emissions'!$D:$D,'BAU Sector &amp; Region Breakout'!$C244,'EPS Emissions'!$C:$C,'BAU Sector &amp; Region Breakout'!$B244))</f>
        <v>141.44674442550749</v>
      </c>
      <c r="G244" s="2">
        <f>IF($A244="GCAM",SUMIFS('GCAM By Region By Sector'!G:G,'GCAM By Region By Sector'!$C:$C,$C244,'GCAM By Region By Sector'!$B:$B,$B244)*10^3,SUMIFS('EPS Emissions'!H:H,'EPS Emissions'!$D:$D,'BAU Sector &amp; Region Breakout'!$C244,'EPS Emissions'!$C:$C,'BAU Sector &amp; Region Breakout'!$B244))</f>
        <v>141.40220033353143</v>
      </c>
      <c r="H244" s="2">
        <f>IF($A244="GCAM",SUMIFS('GCAM By Region By Sector'!H:H,'GCAM By Region By Sector'!$C:$C,$C244,'GCAM By Region By Sector'!$B:$B,$B244)*10^3,SUMIFS('EPS Emissions'!I:I,'EPS Emissions'!$D:$D,'BAU Sector &amp; Region Breakout'!$C244,'EPS Emissions'!$C:$C,'BAU Sector &amp; Region Breakout'!$B244))</f>
        <v>141.35765624155536</v>
      </c>
      <c r="I244" s="2">
        <f>IF($A244="GCAM",SUMIFS('GCAM By Region By Sector'!I:I,'GCAM By Region By Sector'!$C:$C,$C244,'GCAM By Region By Sector'!$B:$B,$B244)*10^3,SUMIFS('EPS Emissions'!J:J,'EPS Emissions'!$D:$D,'BAU Sector &amp; Region Breakout'!$C244,'EPS Emissions'!$C:$C,'BAU Sector &amp; Region Breakout'!$B244))</f>
        <v>141.3131121495793</v>
      </c>
      <c r="J244" s="2">
        <f>IF($A244="GCAM",SUMIFS('GCAM By Region By Sector'!J:J,'GCAM By Region By Sector'!$C:$C,$C244,'GCAM By Region By Sector'!$B:$B,$B244)*10^3,SUMIFS('EPS Emissions'!K:K,'EPS Emissions'!$D:$D,'BAU Sector &amp; Region Breakout'!$C244,'EPS Emissions'!$C:$C,'BAU Sector &amp; Region Breakout'!$B244))</f>
        <v>140.0902056306594</v>
      </c>
      <c r="K244" s="2">
        <f>IF($A244="GCAM",SUMIFS('GCAM By Region By Sector'!K:K,'GCAM By Region By Sector'!$C:$C,$C244,'GCAM By Region By Sector'!$B:$B,$B244)*10^3,SUMIFS('EPS Emissions'!L:L,'EPS Emissions'!$D:$D,'BAU Sector &amp; Region Breakout'!$C244,'EPS Emissions'!$C:$C,'BAU Sector &amp; Region Breakout'!$B244))</f>
        <v>138.86729911173956</v>
      </c>
      <c r="L244" s="2">
        <f>IF($A244="GCAM",SUMIFS('GCAM By Region By Sector'!L:L,'GCAM By Region By Sector'!$C:$C,$C244,'GCAM By Region By Sector'!$B:$B,$B244)*10^3,SUMIFS('EPS Emissions'!M:M,'EPS Emissions'!$D:$D,'BAU Sector &amp; Region Breakout'!$C244,'EPS Emissions'!$C:$C,'BAU Sector &amp; Region Breakout'!$B244))</f>
        <v>137.64439259281968</v>
      </c>
      <c r="M244" s="2">
        <f>IF($A244="GCAM",SUMIFS('GCAM By Region By Sector'!M:M,'GCAM By Region By Sector'!$C:$C,$C244,'GCAM By Region By Sector'!$B:$B,$B244)*10^3,SUMIFS('EPS Emissions'!N:N,'EPS Emissions'!$D:$D,'BAU Sector &amp; Region Breakout'!$C244,'EPS Emissions'!$C:$C,'BAU Sector &amp; Region Breakout'!$B244))</f>
        <v>136.42148607389984</v>
      </c>
      <c r="N244" s="2">
        <f>IF($A244="GCAM",SUMIFS('GCAM By Region By Sector'!N:N,'GCAM By Region By Sector'!$C:$C,$C244,'GCAM By Region By Sector'!$B:$B,$B244)*10^3,SUMIFS('EPS Emissions'!O:O,'EPS Emissions'!$D:$D,'BAU Sector &amp; Region Breakout'!$C244,'EPS Emissions'!$C:$C,'BAU Sector &amp; Region Breakout'!$B244))</f>
        <v>135.19857955497997</v>
      </c>
      <c r="O244" s="2">
        <f>IF($A244="GCAM",SUMIFS('GCAM By Region By Sector'!O:O,'GCAM By Region By Sector'!$C:$C,$C244,'GCAM By Region By Sector'!$B:$B,$B244)*10^3,SUMIFS('EPS Emissions'!P:P,'EPS Emissions'!$D:$D,'BAU Sector &amp; Region Breakout'!$C244,'EPS Emissions'!$C:$C,'BAU Sector &amp; Region Breakout'!$B244))</f>
        <v>133.22409741777116</v>
      </c>
      <c r="P244" s="2">
        <f>IF($A244="GCAM",SUMIFS('GCAM By Region By Sector'!P:P,'GCAM By Region By Sector'!$C:$C,$C244,'GCAM By Region By Sector'!$B:$B,$B244)*10^3,SUMIFS('EPS Emissions'!Q:Q,'EPS Emissions'!$D:$D,'BAU Sector &amp; Region Breakout'!$C244,'EPS Emissions'!$C:$C,'BAU Sector &amp; Region Breakout'!$B244))</f>
        <v>131.24961528056235</v>
      </c>
      <c r="Q244" s="2">
        <f>IF($A244="GCAM",SUMIFS('GCAM By Region By Sector'!Q:Q,'GCAM By Region By Sector'!$C:$C,$C244,'GCAM By Region By Sector'!$B:$B,$B244)*10^3,SUMIFS('EPS Emissions'!R:R,'EPS Emissions'!$D:$D,'BAU Sector &amp; Region Breakout'!$C244,'EPS Emissions'!$C:$C,'BAU Sector &amp; Region Breakout'!$B244))</f>
        <v>129.2751331433536</v>
      </c>
      <c r="R244" s="2">
        <f>IF($A244="GCAM",SUMIFS('GCAM By Region By Sector'!R:R,'GCAM By Region By Sector'!$C:$C,$C244,'GCAM By Region By Sector'!$B:$B,$B244)*10^3,SUMIFS('EPS Emissions'!S:S,'EPS Emissions'!$D:$D,'BAU Sector &amp; Region Breakout'!$C244,'EPS Emissions'!$C:$C,'BAU Sector &amp; Region Breakout'!$B244))</f>
        <v>127.30065100614479</v>
      </c>
      <c r="S244" s="2">
        <f>IF($A244="GCAM",SUMIFS('GCAM By Region By Sector'!S:S,'GCAM By Region By Sector'!$C:$C,$C244,'GCAM By Region By Sector'!$B:$B,$B244)*10^3,SUMIFS('EPS Emissions'!T:T,'EPS Emissions'!$D:$D,'BAU Sector &amp; Region Breakout'!$C244,'EPS Emissions'!$C:$C,'BAU Sector &amp; Region Breakout'!$B244))</f>
        <v>125.32616886893599</v>
      </c>
      <c r="T244" s="2">
        <f>IF($A244="GCAM",SUMIFS('GCAM By Region By Sector'!T:T,'GCAM By Region By Sector'!$C:$C,$C244,'GCAM By Region By Sector'!$B:$B,$B244)*10^3,SUMIFS('EPS Emissions'!U:U,'EPS Emissions'!$D:$D,'BAU Sector &amp; Region Breakout'!$C244,'EPS Emissions'!$C:$C,'BAU Sector &amp; Region Breakout'!$B244))</f>
        <v>123.39235012314879</v>
      </c>
      <c r="U244" s="2">
        <f>IF($A244="GCAM",SUMIFS('GCAM By Region By Sector'!U:U,'GCAM By Region By Sector'!$C:$C,$C244,'GCAM By Region By Sector'!$B:$B,$B244)*10^3,SUMIFS('EPS Emissions'!V:V,'EPS Emissions'!$D:$D,'BAU Sector &amp; Region Breakout'!$C244,'EPS Emissions'!$C:$C,'BAU Sector &amp; Region Breakout'!$B244))</f>
        <v>121.4585313773616</v>
      </c>
      <c r="V244" s="2">
        <f>IF($A244="GCAM",SUMIFS('GCAM By Region By Sector'!V:V,'GCAM By Region By Sector'!$C:$C,$C244,'GCAM By Region By Sector'!$B:$B,$B244)*10^3,SUMIFS('EPS Emissions'!W:W,'EPS Emissions'!$D:$D,'BAU Sector &amp; Region Breakout'!$C244,'EPS Emissions'!$C:$C,'BAU Sector &amp; Region Breakout'!$B244))</f>
        <v>119.52471263157439</v>
      </c>
      <c r="W244" s="2">
        <f>IF($A244="GCAM",SUMIFS('GCAM By Region By Sector'!W:W,'GCAM By Region By Sector'!$C:$C,$C244,'GCAM By Region By Sector'!$B:$B,$B244)*10^3,SUMIFS('EPS Emissions'!X:X,'EPS Emissions'!$D:$D,'BAU Sector &amp; Region Breakout'!$C244,'EPS Emissions'!$C:$C,'BAU Sector &amp; Region Breakout'!$B244))</f>
        <v>117.5908938857872</v>
      </c>
      <c r="X244" s="2">
        <f>IF($A244="GCAM",SUMIFS('GCAM By Region By Sector'!X:X,'GCAM By Region By Sector'!$C:$C,$C244,'GCAM By Region By Sector'!$B:$B,$B244)*10^3,SUMIFS('EPS Emissions'!Y:Y,'EPS Emissions'!$D:$D,'BAU Sector &amp; Region Breakout'!$C244,'EPS Emissions'!$C:$C,'BAU Sector &amp; Region Breakout'!$B244))</f>
        <v>115.65707513999999</v>
      </c>
      <c r="Y244" s="2">
        <f>IF($A244="GCAM",SUMIFS('GCAM By Region By Sector'!Y:Y,'GCAM By Region By Sector'!$C:$C,$C244,'GCAM By Region By Sector'!$B:$B,$B244)*10^3,SUMIFS('EPS Emissions'!Z:Z,'EPS Emissions'!$D:$D,'BAU Sector &amp; Region Breakout'!$C244,'EPS Emissions'!$C:$C,'BAU Sector &amp; Region Breakout'!$B244))</f>
        <v>113.824975398907</v>
      </c>
      <c r="Z244" s="2">
        <f>IF($A244="GCAM",SUMIFS('GCAM By Region By Sector'!Z:Z,'GCAM By Region By Sector'!$C:$C,$C244,'GCAM By Region By Sector'!$B:$B,$B244)*10^3,SUMIFS('EPS Emissions'!AA:AA,'EPS Emissions'!$D:$D,'BAU Sector &amp; Region Breakout'!$C244,'EPS Emissions'!$C:$C,'BAU Sector &amp; Region Breakout'!$B244))</f>
        <v>111.992875657814</v>
      </c>
      <c r="AA244" s="2">
        <f>IF($A244="GCAM",SUMIFS('GCAM By Region By Sector'!AA:AA,'GCAM By Region By Sector'!$C:$C,$C244,'GCAM By Region By Sector'!$B:$B,$B244)*10^3,SUMIFS('EPS Emissions'!AB:AB,'EPS Emissions'!$D:$D,'BAU Sector &amp; Region Breakout'!$C244,'EPS Emissions'!$C:$C,'BAU Sector &amp; Region Breakout'!$B244))</f>
        <v>110.16077591672099</v>
      </c>
      <c r="AB244" s="2">
        <f>IF($A244="GCAM",SUMIFS('GCAM By Region By Sector'!AB:AB,'GCAM By Region By Sector'!$C:$C,$C244,'GCAM By Region By Sector'!$B:$B,$B244)*10^3,SUMIFS('EPS Emissions'!AC:AC,'EPS Emissions'!$D:$D,'BAU Sector &amp; Region Breakout'!$C244,'EPS Emissions'!$C:$C,'BAU Sector &amp; Region Breakout'!$B244))</f>
        <v>108.32867617562799</v>
      </c>
      <c r="AC244" s="2">
        <f>IF($A244="GCAM",SUMIFS('GCAM By Region By Sector'!AC:AC,'GCAM By Region By Sector'!$C:$C,$C244,'GCAM By Region By Sector'!$B:$B,$B244)*10^3,SUMIFS('EPS Emissions'!AD:AD,'EPS Emissions'!$D:$D,'BAU Sector &amp; Region Breakout'!$C244,'EPS Emissions'!$C:$C,'BAU Sector &amp; Region Breakout'!$B244))</f>
        <v>106.496576434535</v>
      </c>
      <c r="AD244" s="2">
        <f>IF($A244="GCAM",SUMIFS('GCAM By Region By Sector'!AD:AD,'GCAM By Region By Sector'!$C:$C,$C244,'GCAM By Region By Sector'!$B:$B,$B244)*10^3,SUMIFS('EPS Emissions'!AE:AE,'EPS Emissions'!$D:$D,'BAU Sector &amp; Region Breakout'!$C244,'EPS Emissions'!$C:$C,'BAU Sector &amp; Region Breakout'!$B244))</f>
        <v>105.41710981801272</v>
      </c>
      <c r="AE244" s="2">
        <f>IF($A244="GCAM",SUMIFS('GCAM By Region By Sector'!AE:AE,'GCAM By Region By Sector'!$C:$C,$C244,'GCAM By Region By Sector'!$B:$B,$B244)*10^3,SUMIFS('EPS Emissions'!AF:AF,'EPS Emissions'!$D:$D,'BAU Sector &amp; Region Breakout'!$C244,'EPS Emissions'!$C:$C,'BAU Sector &amp; Region Breakout'!$B244))</f>
        <v>104.33764320149045</v>
      </c>
      <c r="AF244" s="2">
        <f>IF($A244="GCAM",SUMIFS('GCAM By Region By Sector'!AF:AF,'GCAM By Region By Sector'!$C:$C,$C244,'GCAM By Region By Sector'!$B:$B,$B244)*10^3,SUMIFS('EPS Emissions'!AG:AG,'EPS Emissions'!$D:$D,'BAU Sector &amp; Region Breakout'!$C244,'EPS Emissions'!$C:$C,'BAU Sector &amp; Region Breakout'!$B244))</f>
        <v>103.25817658496818</v>
      </c>
      <c r="AG244" s="2">
        <f>IF($A244="GCAM",SUMIFS('GCAM By Region By Sector'!AG:AG,'GCAM By Region By Sector'!$C:$C,$C244,'GCAM By Region By Sector'!$B:$B,$B244)*10^3,SUMIFS('EPS Emissions'!AH:AH,'EPS Emissions'!$D:$D,'BAU Sector &amp; Region Breakout'!$C244,'EPS Emissions'!$C:$C,'BAU Sector &amp; Region Breakout'!$B244))</f>
        <v>102.17870996844592</v>
      </c>
      <c r="AH244" s="2">
        <f>IF($A244="GCAM",SUMIFS('GCAM By Region By Sector'!AH:AH,'GCAM By Region By Sector'!$C:$C,$C244,'GCAM By Region By Sector'!$B:$B,$B244)*10^3,SUMIFS('EPS Emissions'!AI:AI,'EPS Emissions'!$D:$D,'BAU Sector &amp; Region Breakout'!$C244,'EPS Emissions'!$C:$C,'BAU Sector &amp; Region Breakout'!$B244))</f>
        <v>101.09924335192363</v>
      </c>
    </row>
    <row r="245" spans="1:34" x14ac:dyDescent="0.35">
      <c r="A245" t="str">
        <f>VLOOKUP(B245,'BAU Global Total'!A$3:C$34,3,FALSE)</f>
        <v>GCAM</v>
      </c>
      <c r="B245" t="s">
        <v>40</v>
      </c>
      <c r="C245" t="s">
        <v>66</v>
      </c>
      <c r="D245" s="2">
        <f>IF($A245="GCAM",SUMIFS('GCAM By Region By Sector'!D:D,'GCAM By Region By Sector'!$C:$C,$C245,'GCAM By Region By Sector'!$B:$B,$B245)*10^3,SUMIFS('EPS Emissions'!E:E,'EPS Emissions'!$D:$D,'BAU Sector &amp; Region Breakout'!$C245,'EPS Emissions'!$C:$C,'BAU Sector &amp; Region Breakout'!$B245))</f>
        <v>11.201106395</v>
      </c>
      <c r="E245" s="2">
        <f>IF($A245="GCAM",SUMIFS('GCAM By Region By Sector'!E:E,'GCAM By Region By Sector'!$C:$C,$C245,'GCAM By Region By Sector'!$B:$B,$B245)*10^3,SUMIFS('EPS Emissions'!F:F,'EPS Emissions'!$D:$D,'BAU Sector &amp; Region Breakout'!$C245,'EPS Emissions'!$C:$C,'BAU Sector &amp; Region Breakout'!$B245))</f>
        <v>11.164507825999999</v>
      </c>
      <c r="F245" s="2">
        <f>IF($A245="GCAM",SUMIFS('GCAM By Region By Sector'!F:F,'GCAM By Region By Sector'!$C:$C,$C245,'GCAM By Region By Sector'!$B:$B,$B245)*10^3,SUMIFS('EPS Emissions'!G:G,'EPS Emissions'!$D:$D,'BAU Sector &amp; Region Breakout'!$C245,'EPS Emissions'!$C:$C,'BAU Sector &amp; Region Breakout'!$B245))</f>
        <v>11.127909256999999</v>
      </c>
      <c r="G245" s="2">
        <f>IF($A245="GCAM",SUMIFS('GCAM By Region By Sector'!G:G,'GCAM By Region By Sector'!$C:$C,$C245,'GCAM By Region By Sector'!$B:$B,$B245)*10^3,SUMIFS('EPS Emissions'!H:H,'EPS Emissions'!$D:$D,'BAU Sector &amp; Region Breakout'!$C245,'EPS Emissions'!$C:$C,'BAU Sector &amp; Region Breakout'!$B245))</f>
        <v>11.091310688</v>
      </c>
      <c r="H245" s="2">
        <f>IF($A245="GCAM",SUMIFS('GCAM By Region By Sector'!H:H,'GCAM By Region By Sector'!$C:$C,$C245,'GCAM By Region By Sector'!$B:$B,$B245)*10^3,SUMIFS('EPS Emissions'!I:I,'EPS Emissions'!$D:$D,'BAU Sector &amp; Region Breakout'!$C245,'EPS Emissions'!$C:$C,'BAU Sector &amp; Region Breakout'!$B245))</f>
        <v>11.054712119</v>
      </c>
      <c r="I245" s="2">
        <f>IF($A245="GCAM",SUMIFS('GCAM By Region By Sector'!I:I,'GCAM By Region By Sector'!$C:$C,$C245,'GCAM By Region By Sector'!$B:$B,$B245)*10^3,SUMIFS('EPS Emissions'!J:J,'EPS Emissions'!$D:$D,'BAU Sector &amp; Region Breakout'!$C245,'EPS Emissions'!$C:$C,'BAU Sector &amp; Region Breakout'!$B245))</f>
        <v>11.018113550000001</v>
      </c>
      <c r="J245" s="2">
        <f>IF($A245="GCAM",SUMIFS('GCAM By Region By Sector'!J:J,'GCAM By Region By Sector'!$C:$C,$C245,'GCAM By Region By Sector'!$B:$B,$B245)*10^3,SUMIFS('EPS Emissions'!K:K,'EPS Emissions'!$D:$D,'BAU Sector &amp; Region Breakout'!$C245,'EPS Emissions'!$C:$C,'BAU Sector &amp; Region Breakout'!$B245))</f>
        <v>10.928887243</v>
      </c>
      <c r="K245" s="2">
        <f>IF($A245="GCAM",SUMIFS('GCAM By Region By Sector'!K:K,'GCAM By Region By Sector'!$C:$C,$C245,'GCAM By Region By Sector'!$B:$B,$B245)*10^3,SUMIFS('EPS Emissions'!L:L,'EPS Emissions'!$D:$D,'BAU Sector &amp; Region Breakout'!$C245,'EPS Emissions'!$C:$C,'BAU Sector &amp; Region Breakout'!$B245))</f>
        <v>10.839660936000001</v>
      </c>
      <c r="L245" s="2">
        <f>IF($A245="GCAM",SUMIFS('GCAM By Region By Sector'!L:L,'GCAM By Region By Sector'!$C:$C,$C245,'GCAM By Region By Sector'!$B:$B,$B245)*10^3,SUMIFS('EPS Emissions'!M:M,'EPS Emissions'!$D:$D,'BAU Sector &amp; Region Breakout'!$C245,'EPS Emissions'!$C:$C,'BAU Sector &amp; Region Breakout'!$B245))</f>
        <v>10.750434628999999</v>
      </c>
      <c r="M245" s="2">
        <f>IF($A245="GCAM",SUMIFS('GCAM By Region By Sector'!M:M,'GCAM By Region By Sector'!$C:$C,$C245,'GCAM By Region By Sector'!$B:$B,$B245)*10^3,SUMIFS('EPS Emissions'!N:N,'EPS Emissions'!$D:$D,'BAU Sector &amp; Region Breakout'!$C245,'EPS Emissions'!$C:$C,'BAU Sector &amp; Region Breakout'!$B245))</f>
        <v>10.661208322</v>
      </c>
      <c r="N245" s="2">
        <f>IF($A245="GCAM",SUMIFS('GCAM By Region By Sector'!N:N,'GCAM By Region By Sector'!$C:$C,$C245,'GCAM By Region By Sector'!$B:$B,$B245)*10^3,SUMIFS('EPS Emissions'!O:O,'EPS Emissions'!$D:$D,'BAU Sector &amp; Region Breakout'!$C245,'EPS Emissions'!$C:$C,'BAU Sector &amp; Region Breakout'!$B245))</f>
        <v>10.571982015</v>
      </c>
      <c r="O245" s="2">
        <f>IF($A245="GCAM",SUMIFS('GCAM By Region By Sector'!O:O,'GCAM By Region By Sector'!$C:$C,$C245,'GCAM By Region By Sector'!$B:$B,$B245)*10^3,SUMIFS('EPS Emissions'!P:P,'EPS Emissions'!$D:$D,'BAU Sector &amp; Region Breakout'!$C245,'EPS Emissions'!$C:$C,'BAU Sector &amp; Region Breakout'!$B245))</f>
        <v>10.504365587000001</v>
      </c>
      <c r="P245" s="2">
        <f>IF($A245="GCAM",SUMIFS('GCAM By Region By Sector'!P:P,'GCAM By Region By Sector'!$C:$C,$C245,'GCAM By Region By Sector'!$B:$B,$B245)*10^3,SUMIFS('EPS Emissions'!Q:Q,'EPS Emissions'!$D:$D,'BAU Sector &amp; Region Breakout'!$C245,'EPS Emissions'!$C:$C,'BAU Sector &amp; Region Breakout'!$B245))</f>
        <v>10.436749159</v>
      </c>
      <c r="Q245" s="2">
        <f>IF($A245="GCAM",SUMIFS('GCAM By Region By Sector'!Q:Q,'GCAM By Region By Sector'!$C:$C,$C245,'GCAM By Region By Sector'!$B:$B,$B245)*10^3,SUMIFS('EPS Emissions'!R:R,'EPS Emissions'!$D:$D,'BAU Sector &amp; Region Breakout'!$C245,'EPS Emissions'!$C:$C,'BAU Sector &amp; Region Breakout'!$B245))</f>
        <v>10.369132731000001</v>
      </c>
      <c r="R245" s="2">
        <f>IF($A245="GCAM",SUMIFS('GCAM By Region By Sector'!R:R,'GCAM By Region By Sector'!$C:$C,$C245,'GCAM By Region By Sector'!$B:$B,$B245)*10^3,SUMIFS('EPS Emissions'!S:S,'EPS Emissions'!$D:$D,'BAU Sector &amp; Region Breakout'!$C245,'EPS Emissions'!$C:$C,'BAU Sector &amp; Region Breakout'!$B245))</f>
        <v>10.301516302999998</v>
      </c>
      <c r="S245" s="2">
        <f>IF($A245="GCAM",SUMIFS('GCAM By Region By Sector'!S:S,'GCAM By Region By Sector'!$C:$C,$C245,'GCAM By Region By Sector'!$B:$B,$B245)*10^3,SUMIFS('EPS Emissions'!T:T,'EPS Emissions'!$D:$D,'BAU Sector &amp; Region Breakout'!$C245,'EPS Emissions'!$C:$C,'BAU Sector &amp; Region Breakout'!$B245))</f>
        <v>10.233899874999999</v>
      </c>
      <c r="T245" s="2">
        <f>IF($A245="GCAM",SUMIFS('GCAM By Region By Sector'!T:T,'GCAM By Region By Sector'!$C:$C,$C245,'GCAM By Region By Sector'!$B:$B,$B245)*10^3,SUMIFS('EPS Emissions'!U:U,'EPS Emissions'!$D:$D,'BAU Sector &amp; Region Breakout'!$C245,'EPS Emissions'!$C:$C,'BAU Sector &amp; Region Breakout'!$B245))</f>
        <v>10.28695858</v>
      </c>
      <c r="U245" s="2">
        <f>IF($A245="GCAM",SUMIFS('GCAM By Region By Sector'!U:U,'GCAM By Region By Sector'!$C:$C,$C245,'GCAM By Region By Sector'!$B:$B,$B245)*10^3,SUMIFS('EPS Emissions'!V:V,'EPS Emissions'!$D:$D,'BAU Sector &amp; Region Breakout'!$C245,'EPS Emissions'!$C:$C,'BAU Sector &amp; Region Breakout'!$B245))</f>
        <v>10.340017285</v>
      </c>
      <c r="V245" s="2">
        <f>IF($A245="GCAM",SUMIFS('GCAM By Region By Sector'!V:V,'GCAM By Region By Sector'!$C:$C,$C245,'GCAM By Region By Sector'!$B:$B,$B245)*10^3,SUMIFS('EPS Emissions'!W:W,'EPS Emissions'!$D:$D,'BAU Sector &amp; Region Breakout'!$C245,'EPS Emissions'!$C:$C,'BAU Sector &amp; Region Breakout'!$B245))</f>
        <v>10.39307599</v>
      </c>
      <c r="W245" s="2">
        <f>IF($A245="GCAM",SUMIFS('GCAM By Region By Sector'!W:W,'GCAM By Region By Sector'!$C:$C,$C245,'GCAM By Region By Sector'!$B:$B,$B245)*10^3,SUMIFS('EPS Emissions'!X:X,'EPS Emissions'!$D:$D,'BAU Sector &amp; Region Breakout'!$C245,'EPS Emissions'!$C:$C,'BAU Sector &amp; Region Breakout'!$B245))</f>
        <v>10.446134695</v>
      </c>
      <c r="X245" s="2">
        <f>IF($A245="GCAM",SUMIFS('GCAM By Region By Sector'!X:X,'GCAM By Region By Sector'!$C:$C,$C245,'GCAM By Region By Sector'!$B:$B,$B245)*10^3,SUMIFS('EPS Emissions'!Y:Y,'EPS Emissions'!$D:$D,'BAU Sector &amp; Region Breakout'!$C245,'EPS Emissions'!$C:$C,'BAU Sector &amp; Region Breakout'!$B245))</f>
        <v>10.499193400000001</v>
      </c>
      <c r="Y245" s="2">
        <f>IF($A245="GCAM",SUMIFS('GCAM By Region By Sector'!Y:Y,'GCAM By Region By Sector'!$C:$C,$C245,'GCAM By Region By Sector'!$B:$B,$B245)*10^3,SUMIFS('EPS Emissions'!Z:Z,'EPS Emissions'!$D:$D,'BAU Sector &amp; Region Breakout'!$C245,'EPS Emissions'!$C:$C,'BAU Sector &amp; Region Breakout'!$B245))</f>
        <v>10.541499155</v>
      </c>
      <c r="Z245" s="2">
        <f>IF($A245="GCAM",SUMIFS('GCAM By Region By Sector'!Z:Z,'GCAM By Region By Sector'!$C:$C,$C245,'GCAM By Region By Sector'!$B:$B,$B245)*10^3,SUMIFS('EPS Emissions'!AA:AA,'EPS Emissions'!$D:$D,'BAU Sector &amp; Region Breakout'!$C245,'EPS Emissions'!$C:$C,'BAU Sector &amp; Region Breakout'!$B245))</f>
        <v>10.58380491</v>
      </c>
      <c r="AA245" s="2">
        <f>IF($A245="GCAM",SUMIFS('GCAM By Region By Sector'!AA:AA,'GCAM By Region By Sector'!$C:$C,$C245,'GCAM By Region By Sector'!$B:$B,$B245)*10^3,SUMIFS('EPS Emissions'!AB:AB,'EPS Emissions'!$D:$D,'BAU Sector &amp; Region Breakout'!$C245,'EPS Emissions'!$C:$C,'BAU Sector &amp; Region Breakout'!$B245))</f>
        <v>10.626110665000001</v>
      </c>
      <c r="AB245" s="2">
        <f>IF($A245="GCAM",SUMIFS('GCAM By Region By Sector'!AB:AB,'GCAM By Region By Sector'!$C:$C,$C245,'GCAM By Region By Sector'!$B:$B,$B245)*10^3,SUMIFS('EPS Emissions'!AC:AC,'EPS Emissions'!$D:$D,'BAU Sector &amp; Region Breakout'!$C245,'EPS Emissions'!$C:$C,'BAU Sector &amp; Region Breakout'!$B245))</f>
        <v>10.66841642</v>
      </c>
      <c r="AC245" s="2">
        <f>IF($A245="GCAM",SUMIFS('GCAM By Region By Sector'!AC:AC,'GCAM By Region By Sector'!$C:$C,$C245,'GCAM By Region By Sector'!$B:$B,$B245)*10^3,SUMIFS('EPS Emissions'!AD:AD,'EPS Emissions'!$D:$D,'BAU Sector &amp; Region Breakout'!$C245,'EPS Emissions'!$C:$C,'BAU Sector &amp; Region Breakout'!$B245))</f>
        <v>10.710722174999999</v>
      </c>
      <c r="AD245" s="2">
        <f>IF($A245="GCAM",SUMIFS('GCAM By Region By Sector'!AD:AD,'GCAM By Region By Sector'!$C:$C,$C245,'GCAM By Region By Sector'!$B:$B,$B245)*10^3,SUMIFS('EPS Emissions'!AE:AE,'EPS Emissions'!$D:$D,'BAU Sector &amp; Region Breakout'!$C245,'EPS Emissions'!$C:$C,'BAU Sector &amp; Region Breakout'!$B245))</f>
        <v>10.740023346999999</v>
      </c>
      <c r="AE245" s="2">
        <f>IF($A245="GCAM",SUMIFS('GCAM By Region By Sector'!AE:AE,'GCAM By Region By Sector'!$C:$C,$C245,'GCAM By Region By Sector'!$B:$B,$B245)*10^3,SUMIFS('EPS Emissions'!AF:AF,'EPS Emissions'!$D:$D,'BAU Sector &amp; Region Breakout'!$C245,'EPS Emissions'!$C:$C,'BAU Sector &amp; Region Breakout'!$B245))</f>
        <v>10.769324519</v>
      </c>
      <c r="AF245" s="2">
        <f>IF($A245="GCAM",SUMIFS('GCAM By Region By Sector'!AF:AF,'GCAM By Region By Sector'!$C:$C,$C245,'GCAM By Region By Sector'!$B:$B,$B245)*10^3,SUMIFS('EPS Emissions'!AG:AG,'EPS Emissions'!$D:$D,'BAU Sector &amp; Region Breakout'!$C245,'EPS Emissions'!$C:$C,'BAU Sector &amp; Region Breakout'!$B245))</f>
        <v>10.798625691000002</v>
      </c>
      <c r="AG245" s="2">
        <f>IF($A245="GCAM",SUMIFS('GCAM By Region By Sector'!AG:AG,'GCAM By Region By Sector'!$C:$C,$C245,'GCAM By Region By Sector'!$B:$B,$B245)*10^3,SUMIFS('EPS Emissions'!AH:AH,'EPS Emissions'!$D:$D,'BAU Sector &amp; Region Breakout'!$C245,'EPS Emissions'!$C:$C,'BAU Sector &amp; Region Breakout'!$B245))</f>
        <v>10.827926863000002</v>
      </c>
      <c r="AH245" s="2">
        <f>IF($A245="GCAM",SUMIFS('GCAM By Region By Sector'!AH:AH,'GCAM By Region By Sector'!$C:$C,$C245,'GCAM By Region By Sector'!$B:$B,$B245)*10^3,SUMIFS('EPS Emissions'!AI:AI,'EPS Emissions'!$D:$D,'BAU Sector &amp; Region Breakout'!$C245,'EPS Emissions'!$C:$C,'BAU Sector &amp; Region Breakout'!$B245))</f>
        <v>10.857228035</v>
      </c>
    </row>
    <row r="246" spans="1:34" x14ac:dyDescent="0.35">
      <c r="A246" t="str">
        <f>VLOOKUP(B246,'BAU Global Total'!A$3:C$34,3,FALSE)</f>
        <v>GCAM</v>
      </c>
      <c r="B246" t="s">
        <v>40</v>
      </c>
      <c r="C246" t="s">
        <v>67</v>
      </c>
      <c r="D246" s="2">
        <f>IF($A246="GCAM",SUMIFS('GCAM By Region By Sector'!D:D,'GCAM By Region By Sector'!$C:$C,$C246,'GCAM By Region By Sector'!$B:$B,$B246)*10^3,SUMIFS('EPS Emissions'!E:E,'EPS Emissions'!$D:$D,'BAU Sector &amp; Region Breakout'!$C246,'EPS Emissions'!$C:$C,'BAU Sector &amp; Region Breakout'!$B246))</f>
        <v>189.29461414597534</v>
      </c>
      <c r="E246" s="2">
        <f>IF($A246="GCAM",SUMIFS('GCAM By Region By Sector'!E:E,'GCAM By Region By Sector'!$C:$C,$C246,'GCAM By Region By Sector'!$B:$B,$B246)*10^3,SUMIFS('EPS Emissions'!F:F,'EPS Emissions'!$D:$D,'BAU Sector &amp; Region Breakout'!$C246,'EPS Emissions'!$C:$C,'BAU Sector &amp; Region Breakout'!$B246))</f>
        <v>187.59792208939834</v>
      </c>
      <c r="F246" s="2">
        <f>IF($A246="GCAM",SUMIFS('GCAM By Region By Sector'!F:F,'GCAM By Region By Sector'!$C:$C,$C246,'GCAM By Region By Sector'!$B:$B,$B246)*10^3,SUMIFS('EPS Emissions'!G:G,'EPS Emissions'!$D:$D,'BAU Sector &amp; Region Breakout'!$C246,'EPS Emissions'!$C:$C,'BAU Sector &amp; Region Breakout'!$B246))</f>
        <v>185.90123003282136</v>
      </c>
      <c r="G246" s="2">
        <f>IF($A246="GCAM",SUMIFS('GCAM By Region By Sector'!G:G,'GCAM By Region By Sector'!$C:$C,$C246,'GCAM By Region By Sector'!$B:$B,$B246)*10^3,SUMIFS('EPS Emissions'!H:H,'EPS Emissions'!$D:$D,'BAU Sector &amp; Region Breakout'!$C246,'EPS Emissions'!$C:$C,'BAU Sector &amp; Region Breakout'!$B246))</f>
        <v>184.20453797624435</v>
      </c>
      <c r="H246" s="2">
        <f>IF($A246="GCAM",SUMIFS('GCAM By Region By Sector'!H:H,'GCAM By Region By Sector'!$C:$C,$C246,'GCAM By Region By Sector'!$B:$B,$B246)*10^3,SUMIFS('EPS Emissions'!I:I,'EPS Emissions'!$D:$D,'BAU Sector &amp; Region Breakout'!$C246,'EPS Emissions'!$C:$C,'BAU Sector &amp; Region Breakout'!$B246))</f>
        <v>182.50784591966737</v>
      </c>
      <c r="I246" s="2">
        <f>IF($A246="GCAM",SUMIFS('GCAM By Region By Sector'!I:I,'GCAM By Region By Sector'!$C:$C,$C246,'GCAM By Region By Sector'!$B:$B,$B246)*10^3,SUMIFS('EPS Emissions'!J:J,'EPS Emissions'!$D:$D,'BAU Sector &amp; Region Breakout'!$C246,'EPS Emissions'!$C:$C,'BAU Sector &amp; Region Breakout'!$B246))</f>
        <v>180.81115386309037</v>
      </c>
      <c r="J246" s="2">
        <f>IF($A246="GCAM",SUMIFS('GCAM By Region By Sector'!J:J,'GCAM By Region By Sector'!$C:$C,$C246,'GCAM By Region By Sector'!$B:$B,$B246)*10^3,SUMIFS('EPS Emissions'!K:K,'EPS Emissions'!$D:$D,'BAU Sector &amp; Region Breakout'!$C246,'EPS Emissions'!$C:$C,'BAU Sector &amp; Region Breakout'!$B246))</f>
        <v>176.78308671951893</v>
      </c>
      <c r="K246" s="2">
        <f>IF($A246="GCAM",SUMIFS('GCAM By Region By Sector'!K:K,'GCAM By Region By Sector'!$C:$C,$C246,'GCAM By Region By Sector'!$B:$B,$B246)*10^3,SUMIFS('EPS Emissions'!L:L,'EPS Emissions'!$D:$D,'BAU Sector &amp; Region Breakout'!$C246,'EPS Emissions'!$C:$C,'BAU Sector &amp; Region Breakout'!$B246))</f>
        <v>172.75501957594747</v>
      </c>
      <c r="L246" s="2">
        <f>IF($A246="GCAM",SUMIFS('GCAM By Region By Sector'!L:L,'GCAM By Region By Sector'!$C:$C,$C246,'GCAM By Region By Sector'!$B:$B,$B246)*10^3,SUMIFS('EPS Emissions'!M:M,'EPS Emissions'!$D:$D,'BAU Sector &amp; Region Breakout'!$C246,'EPS Emissions'!$C:$C,'BAU Sector &amp; Region Breakout'!$B246))</f>
        <v>168.72695243237598</v>
      </c>
      <c r="M246" s="2">
        <f>IF($A246="GCAM",SUMIFS('GCAM By Region By Sector'!M:M,'GCAM By Region By Sector'!$C:$C,$C246,'GCAM By Region By Sector'!$B:$B,$B246)*10^3,SUMIFS('EPS Emissions'!N:N,'EPS Emissions'!$D:$D,'BAU Sector &amp; Region Breakout'!$C246,'EPS Emissions'!$C:$C,'BAU Sector &amp; Region Breakout'!$B246))</f>
        <v>164.69888528880452</v>
      </c>
      <c r="N246" s="2">
        <f>IF($A246="GCAM",SUMIFS('GCAM By Region By Sector'!N:N,'GCAM By Region By Sector'!$C:$C,$C246,'GCAM By Region By Sector'!$B:$B,$B246)*10^3,SUMIFS('EPS Emissions'!O:O,'EPS Emissions'!$D:$D,'BAU Sector &amp; Region Breakout'!$C246,'EPS Emissions'!$C:$C,'BAU Sector &amp; Region Breakout'!$B246))</f>
        <v>160.67081814523306</v>
      </c>
      <c r="O246" s="2">
        <f>IF($A246="GCAM",SUMIFS('GCAM By Region By Sector'!O:O,'GCAM By Region By Sector'!$C:$C,$C246,'GCAM By Region By Sector'!$B:$B,$B246)*10^3,SUMIFS('EPS Emissions'!P:P,'EPS Emissions'!$D:$D,'BAU Sector &amp; Region Breakout'!$C246,'EPS Emissions'!$C:$C,'BAU Sector &amp; Region Breakout'!$B246))</f>
        <v>156.75761955517655</v>
      </c>
      <c r="P246" s="2">
        <f>IF($A246="GCAM",SUMIFS('GCAM By Region By Sector'!P:P,'GCAM By Region By Sector'!$C:$C,$C246,'GCAM By Region By Sector'!$B:$B,$B246)*10^3,SUMIFS('EPS Emissions'!Q:Q,'EPS Emissions'!$D:$D,'BAU Sector &amp; Region Breakout'!$C246,'EPS Emissions'!$C:$C,'BAU Sector &amp; Region Breakout'!$B246))</f>
        <v>152.84442096512004</v>
      </c>
      <c r="Q246" s="2">
        <f>IF($A246="GCAM",SUMIFS('GCAM By Region By Sector'!Q:Q,'GCAM By Region By Sector'!$C:$C,$C246,'GCAM By Region By Sector'!$B:$B,$B246)*10^3,SUMIFS('EPS Emissions'!R:R,'EPS Emissions'!$D:$D,'BAU Sector &amp; Region Breakout'!$C246,'EPS Emissions'!$C:$C,'BAU Sector &amp; Region Breakout'!$B246))</f>
        <v>148.9312223750635</v>
      </c>
      <c r="R246" s="2">
        <f>IF($A246="GCAM",SUMIFS('GCAM By Region By Sector'!R:R,'GCAM By Region By Sector'!$C:$C,$C246,'GCAM By Region By Sector'!$B:$B,$B246)*10^3,SUMIFS('EPS Emissions'!S:S,'EPS Emissions'!$D:$D,'BAU Sector &amp; Region Breakout'!$C246,'EPS Emissions'!$C:$C,'BAU Sector &amp; Region Breakout'!$B246))</f>
        <v>145.01802378500699</v>
      </c>
      <c r="S246" s="2">
        <f>IF($A246="GCAM",SUMIFS('GCAM By Region By Sector'!S:S,'GCAM By Region By Sector'!$C:$C,$C246,'GCAM By Region By Sector'!$B:$B,$B246)*10^3,SUMIFS('EPS Emissions'!T:T,'EPS Emissions'!$D:$D,'BAU Sector &amp; Region Breakout'!$C246,'EPS Emissions'!$C:$C,'BAU Sector &amp; Region Breakout'!$B246))</f>
        <v>141.10482519495048</v>
      </c>
      <c r="T246" s="2">
        <f>IF($A246="GCAM",SUMIFS('GCAM By Region By Sector'!T:T,'GCAM By Region By Sector'!$C:$C,$C246,'GCAM By Region By Sector'!$B:$B,$B246)*10^3,SUMIFS('EPS Emissions'!U:U,'EPS Emissions'!$D:$D,'BAU Sector &amp; Region Breakout'!$C246,'EPS Emissions'!$C:$C,'BAU Sector &amp; Region Breakout'!$B246))</f>
        <v>137.69016381205478</v>
      </c>
      <c r="U246" s="2">
        <f>IF($A246="GCAM",SUMIFS('GCAM By Region By Sector'!U:U,'GCAM By Region By Sector'!$C:$C,$C246,'GCAM By Region By Sector'!$B:$B,$B246)*10^3,SUMIFS('EPS Emissions'!V:V,'EPS Emissions'!$D:$D,'BAU Sector &amp; Region Breakout'!$C246,'EPS Emissions'!$C:$C,'BAU Sector &amp; Region Breakout'!$B246))</f>
        <v>134.27550242915908</v>
      </c>
      <c r="V246" s="2">
        <f>IF($A246="GCAM",SUMIFS('GCAM By Region By Sector'!V:V,'GCAM By Region By Sector'!$C:$C,$C246,'GCAM By Region By Sector'!$B:$B,$B246)*10^3,SUMIFS('EPS Emissions'!W:W,'EPS Emissions'!$D:$D,'BAU Sector &amp; Region Breakout'!$C246,'EPS Emissions'!$C:$C,'BAU Sector &amp; Region Breakout'!$B246))</f>
        <v>130.86084104626337</v>
      </c>
      <c r="W246" s="2">
        <f>IF($A246="GCAM",SUMIFS('GCAM By Region By Sector'!W:W,'GCAM By Region By Sector'!$C:$C,$C246,'GCAM By Region By Sector'!$B:$B,$B246)*10^3,SUMIFS('EPS Emissions'!X:X,'EPS Emissions'!$D:$D,'BAU Sector &amp; Region Breakout'!$C246,'EPS Emissions'!$C:$C,'BAU Sector &amp; Region Breakout'!$B246))</f>
        <v>127.44617966336769</v>
      </c>
      <c r="X246" s="2">
        <f>IF($A246="GCAM",SUMIFS('GCAM By Region By Sector'!X:X,'GCAM By Region By Sector'!$C:$C,$C246,'GCAM By Region By Sector'!$B:$B,$B246)*10^3,SUMIFS('EPS Emissions'!Y:Y,'EPS Emissions'!$D:$D,'BAU Sector &amp; Region Breakout'!$C246,'EPS Emissions'!$C:$C,'BAU Sector &amp; Region Breakout'!$B246))</f>
        <v>124.03151828047199</v>
      </c>
      <c r="Y246" s="2">
        <f>IF($A246="GCAM",SUMIFS('GCAM By Region By Sector'!Y:Y,'GCAM By Region By Sector'!$C:$C,$C246,'GCAM By Region By Sector'!$B:$B,$B246)*10^3,SUMIFS('EPS Emissions'!Z:Z,'EPS Emissions'!$D:$D,'BAU Sector &amp; Region Breakout'!$C246,'EPS Emissions'!$C:$C,'BAU Sector &amp; Region Breakout'!$B246))</f>
        <v>122.25833492605145</v>
      </c>
      <c r="Z246" s="2">
        <f>IF($A246="GCAM",SUMIFS('GCAM By Region By Sector'!Z:Z,'GCAM By Region By Sector'!$C:$C,$C246,'GCAM By Region By Sector'!$B:$B,$B246)*10^3,SUMIFS('EPS Emissions'!AA:AA,'EPS Emissions'!$D:$D,'BAU Sector &amp; Region Breakout'!$C246,'EPS Emissions'!$C:$C,'BAU Sector &amp; Region Breakout'!$B246))</f>
        <v>120.48515157163088</v>
      </c>
      <c r="AA246" s="2">
        <f>IF($A246="GCAM",SUMIFS('GCAM By Region By Sector'!AA:AA,'GCAM By Region By Sector'!$C:$C,$C246,'GCAM By Region By Sector'!$B:$B,$B246)*10^3,SUMIFS('EPS Emissions'!AB:AB,'EPS Emissions'!$D:$D,'BAU Sector &amp; Region Breakout'!$C246,'EPS Emissions'!$C:$C,'BAU Sector &amp; Region Breakout'!$B246))</f>
        <v>118.71196821721034</v>
      </c>
      <c r="AB246" s="2">
        <f>IF($A246="GCAM",SUMIFS('GCAM By Region By Sector'!AB:AB,'GCAM By Region By Sector'!$C:$C,$C246,'GCAM By Region By Sector'!$B:$B,$B246)*10^3,SUMIFS('EPS Emissions'!AC:AC,'EPS Emissions'!$D:$D,'BAU Sector &amp; Region Breakout'!$C246,'EPS Emissions'!$C:$C,'BAU Sector &amp; Region Breakout'!$B246))</f>
        <v>116.93878486278977</v>
      </c>
      <c r="AC246" s="2">
        <f>IF($A246="GCAM",SUMIFS('GCAM By Region By Sector'!AC:AC,'GCAM By Region By Sector'!$C:$C,$C246,'GCAM By Region By Sector'!$B:$B,$B246)*10^3,SUMIFS('EPS Emissions'!AD:AD,'EPS Emissions'!$D:$D,'BAU Sector &amp; Region Breakout'!$C246,'EPS Emissions'!$C:$C,'BAU Sector &amp; Region Breakout'!$B246))</f>
        <v>115.16560150836922</v>
      </c>
      <c r="AD246" s="2">
        <f>IF($A246="GCAM",SUMIFS('GCAM By Region By Sector'!AD:AD,'GCAM By Region By Sector'!$C:$C,$C246,'GCAM By Region By Sector'!$B:$B,$B246)*10^3,SUMIFS('EPS Emissions'!AE:AE,'EPS Emissions'!$D:$D,'BAU Sector &amp; Region Breakout'!$C246,'EPS Emissions'!$C:$C,'BAU Sector &amp; Region Breakout'!$B246))</f>
        <v>113.58133040019067</v>
      </c>
      <c r="AE246" s="2">
        <f>IF($A246="GCAM",SUMIFS('GCAM By Region By Sector'!AE:AE,'GCAM By Region By Sector'!$C:$C,$C246,'GCAM By Region By Sector'!$B:$B,$B246)*10^3,SUMIFS('EPS Emissions'!AF:AF,'EPS Emissions'!$D:$D,'BAU Sector &amp; Region Breakout'!$C246,'EPS Emissions'!$C:$C,'BAU Sector &amp; Region Breakout'!$B246))</f>
        <v>111.99705929201211</v>
      </c>
      <c r="AF246" s="2">
        <f>IF($A246="GCAM",SUMIFS('GCAM By Region By Sector'!AF:AF,'GCAM By Region By Sector'!$C:$C,$C246,'GCAM By Region By Sector'!$B:$B,$B246)*10^3,SUMIFS('EPS Emissions'!AG:AG,'EPS Emissions'!$D:$D,'BAU Sector &amp; Region Breakout'!$C246,'EPS Emissions'!$C:$C,'BAU Sector &amp; Region Breakout'!$B246))</f>
        <v>110.41278818383353</v>
      </c>
      <c r="AG246" s="2">
        <f>IF($A246="GCAM",SUMIFS('GCAM By Region By Sector'!AG:AG,'GCAM By Region By Sector'!$C:$C,$C246,'GCAM By Region By Sector'!$B:$B,$B246)*10^3,SUMIFS('EPS Emissions'!AH:AH,'EPS Emissions'!$D:$D,'BAU Sector &amp; Region Breakout'!$C246,'EPS Emissions'!$C:$C,'BAU Sector &amp; Region Breakout'!$B246))</f>
        <v>108.82851707565497</v>
      </c>
      <c r="AH246" s="2">
        <f>IF($A246="GCAM",SUMIFS('GCAM By Region By Sector'!AH:AH,'GCAM By Region By Sector'!$C:$C,$C246,'GCAM By Region By Sector'!$B:$B,$B246)*10^3,SUMIFS('EPS Emissions'!AI:AI,'EPS Emissions'!$D:$D,'BAU Sector &amp; Region Breakout'!$C246,'EPS Emissions'!$C:$C,'BAU Sector &amp; Region Breakout'!$B246))</f>
        <v>107.2442459674764</v>
      </c>
    </row>
    <row r="247" spans="1:34" x14ac:dyDescent="0.35">
      <c r="A247" t="str">
        <f>VLOOKUP(B247,'BAU Global Total'!A$3:C$34,3,FALSE)</f>
        <v>GCAM</v>
      </c>
      <c r="B247" t="s">
        <v>40</v>
      </c>
      <c r="C247" t="s">
        <v>68</v>
      </c>
      <c r="D247" s="2">
        <f>IF($A247="GCAM",SUMIFS('GCAM By Region By Sector'!D:D,'GCAM By Region By Sector'!$C:$C,$C247,'GCAM By Region By Sector'!$B:$B,$B247)*10^3,SUMIFS('EPS Emissions'!E:E,'EPS Emissions'!$D:$D,'BAU Sector &amp; Region Breakout'!$C247,'EPS Emissions'!$C:$C,'BAU Sector &amp; Region Breakout'!$B247))</f>
        <v>62.652594727999997</v>
      </c>
      <c r="E247" s="2">
        <f>IF($A247="GCAM",SUMIFS('GCAM By Region By Sector'!E:E,'GCAM By Region By Sector'!$C:$C,$C247,'GCAM By Region By Sector'!$B:$B,$B247)*10^3,SUMIFS('EPS Emissions'!F:F,'EPS Emissions'!$D:$D,'BAU Sector &amp; Region Breakout'!$C247,'EPS Emissions'!$C:$C,'BAU Sector &amp; Region Breakout'!$B247))</f>
        <v>62.752774946799924</v>
      </c>
      <c r="F247" s="2">
        <f>IF($A247="GCAM",SUMIFS('GCAM By Region By Sector'!F:F,'GCAM By Region By Sector'!$C:$C,$C247,'GCAM By Region By Sector'!$B:$B,$B247)*10^3,SUMIFS('EPS Emissions'!G:G,'EPS Emissions'!$D:$D,'BAU Sector &amp; Region Breakout'!$C247,'EPS Emissions'!$C:$C,'BAU Sector &amp; Region Breakout'!$B247))</f>
        <v>62.852955165599852</v>
      </c>
      <c r="G247" s="2">
        <f>IF($A247="GCAM",SUMIFS('GCAM By Region By Sector'!G:G,'GCAM By Region By Sector'!$C:$C,$C247,'GCAM By Region By Sector'!$B:$B,$B247)*10^3,SUMIFS('EPS Emissions'!H:H,'EPS Emissions'!$D:$D,'BAU Sector &amp; Region Breakout'!$C247,'EPS Emissions'!$C:$C,'BAU Sector &amp; Region Breakout'!$B247))</f>
        <v>62.953135384399786</v>
      </c>
      <c r="H247" s="2">
        <f>IF($A247="GCAM",SUMIFS('GCAM By Region By Sector'!H:H,'GCAM By Region By Sector'!$C:$C,$C247,'GCAM By Region By Sector'!$B:$B,$B247)*10^3,SUMIFS('EPS Emissions'!I:I,'EPS Emissions'!$D:$D,'BAU Sector &amp; Region Breakout'!$C247,'EPS Emissions'!$C:$C,'BAU Sector &amp; Region Breakout'!$B247))</f>
        <v>63.053315603199714</v>
      </c>
      <c r="I247" s="2">
        <f>IF($A247="GCAM",SUMIFS('GCAM By Region By Sector'!I:I,'GCAM By Region By Sector'!$C:$C,$C247,'GCAM By Region By Sector'!$B:$B,$B247)*10^3,SUMIFS('EPS Emissions'!J:J,'EPS Emissions'!$D:$D,'BAU Sector &amp; Region Breakout'!$C247,'EPS Emissions'!$C:$C,'BAU Sector &amp; Region Breakout'!$B247))</f>
        <v>63.153495821999641</v>
      </c>
      <c r="J247" s="2">
        <f>IF($A247="GCAM",SUMIFS('GCAM By Region By Sector'!J:J,'GCAM By Region By Sector'!$C:$C,$C247,'GCAM By Region By Sector'!$B:$B,$B247)*10^3,SUMIFS('EPS Emissions'!K:K,'EPS Emissions'!$D:$D,'BAU Sector &amp; Region Breakout'!$C247,'EPS Emissions'!$C:$C,'BAU Sector &amp; Region Breakout'!$B247))</f>
        <v>62.803607371599703</v>
      </c>
      <c r="K247" s="2">
        <f>IF($A247="GCAM",SUMIFS('GCAM By Region By Sector'!K:K,'GCAM By Region By Sector'!$C:$C,$C247,'GCAM By Region By Sector'!$B:$B,$B247)*10^3,SUMIFS('EPS Emissions'!L:L,'EPS Emissions'!$D:$D,'BAU Sector &amp; Region Breakout'!$C247,'EPS Emissions'!$C:$C,'BAU Sector &amp; Region Breakout'!$B247))</f>
        <v>62.453718921199787</v>
      </c>
      <c r="L247" s="2">
        <f>IF($A247="GCAM",SUMIFS('GCAM By Region By Sector'!L:L,'GCAM By Region By Sector'!$C:$C,$C247,'GCAM By Region By Sector'!$B:$B,$B247)*10^3,SUMIFS('EPS Emissions'!M:M,'EPS Emissions'!$D:$D,'BAU Sector &amp; Region Breakout'!$C247,'EPS Emissions'!$C:$C,'BAU Sector &amp; Region Breakout'!$B247))</f>
        <v>62.103830470799856</v>
      </c>
      <c r="M247" s="2">
        <f>IF($A247="GCAM",SUMIFS('GCAM By Region By Sector'!M:M,'GCAM By Region By Sector'!$C:$C,$C247,'GCAM By Region By Sector'!$B:$B,$B247)*10^3,SUMIFS('EPS Emissions'!N:N,'EPS Emissions'!$D:$D,'BAU Sector &amp; Region Breakout'!$C247,'EPS Emissions'!$C:$C,'BAU Sector &amp; Region Breakout'!$B247))</f>
        <v>61.753942020399933</v>
      </c>
      <c r="N247" s="2">
        <f>IF($A247="GCAM",SUMIFS('GCAM By Region By Sector'!N:N,'GCAM By Region By Sector'!$C:$C,$C247,'GCAM By Region By Sector'!$B:$B,$B247)*10^3,SUMIFS('EPS Emissions'!O:O,'EPS Emissions'!$D:$D,'BAU Sector &amp; Region Breakout'!$C247,'EPS Emissions'!$C:$C,'BAU Sector &amp; Region Breakout'!$B247))</f>
        <v>61.404053570000002</v>
      </c>
      <c r="O247" s="2">
        <f>IF($A247="GCAM",SUMIFS('GCAM By Region By Sector'!O:O,'GCAM By Region By Sector'!$C:$C,$C247,'GCAM By Region By Sector'!$B:$B,$B247)*10^3,SUMIFS('EPS Emissions'!P:P,'EPS Emissions'!$D:$D,'BAU Sector &amp; Region Breakout'!$C247,'EPS Emissions'!$C:$C,'BAU Sector &amp; Region Breakout'!$B247))</f>
        <v>61.247726592400006</v>
      </c>
      <c r="P247" s="2">
        <f>IF($A247="GCAM",SUMIFS('GCAM By Region By Sector'!P:P,'GCAM By Region By Sector'!$C:$C,$C247,'GCAM By Region By Sector'!$B:$B,$B247)*10^3,SUMIFS('EPS Emissions'!Q:Q,'EPS Emissions'!$D:$D,'BAU Sector &amp; Region Breakout'!$C247,'EPS Emissions'!$C:$C,'BAU Sector &amp; Region Breakout'!$B247))</f>
        <v>61.091399614799997</v>
      </c>
      <c r="Q247" s="2">
        <f>IF($A247="GCAM",SUMIFS('GCAM By Region By Sector'!Q:Q,'GCAM By Region By Sector'!$C:$C,$C247,'GCAM By Region By Sector'!$B:$B,$B247)*10^3,SUMIFS('EPS Emissions'!R:R,'EPS Emissions'!$D:$D,'BAU Sector &amp; Region Breakout'!$C247,'EPS Emissions'!$C:$C,'BAU Sector &amp; Region Breakout'!$B247))</f>
        <v>60.935072637200001</v>
      </c>
      <c r="R247" s="2">
        <f>IF($A247="GCAM",SUMIFS('GCAM By Region By Sector'!R:R,'GCAM By Region By Sector'!$C:$C,$C247,'GCAM By Region By Sector'!$B:$B,$B247)*10^3,SUMIFS('EPS Emissions'!S:S,'EPS Emissions'!$D:$D,'BAU Sector &amp; Region Breakout'!$C247,'EPS Emissions'!$C:$C,'BAU Sector &amp; Region Breakout'!$B247))</f>
        <v>60.778745659599991</v>
      </c>
      <c r="S247" s="2">
        <f>IF($A247="GCAM",SUMIFS('GCAM By Region By Sector'!S:S,'GCAM By Region By Sector'!$C:$C,$C247,'GCAM By Region By Sector'!$B:$B,$B247)*10^3,SUMIFS('EPS Emissions'!T:T,'EPS Emissions'!$D:$D,'BAU Sector &amp; Region Breakout'!$C247,'EPS Emissions'!$C:$C,'BAU Sector &amp; Region Breakout'!$B247))</f>
        <v>60.622418681999996</v>
      </c>
      <c r="T247" s="2">
        <f>IF($A247="GCAM",SUMIFS('GCAM By Region By Sector'!T:T,'GCAM By Region By Sector'!$C:$C,$C247,'GCAM By Region By Sector'!$B:$B,$B247)*10^3,SUMIFS('EPS Emissions'!U:U,'EPS Emissions'!$D:$D,'BAU Sector &amp; Region Breakout'!$C247,'EPS Emissions'!$C:$C,'BAU Sector &amp; Region Breakout'!$B247))</f>
        <v>60.631063882799999</v>
      </c>
      <c r="U247" s="2">
        <f>IF($A247="GCAM",SUMIFS('GCAM By Region By Sector'!U:U,'GCAM By Region By Sector'!$C:$C,$C247,'GCAM By Region By Sector'!$B:$B,$B247)*10^3,SUMIFS('EPS Emissions'!V:V,'EPS Emissions'!$D:$D,'BAU Sector &amp; Region Breakout'!$C247,'EPS Emissions'!$C:$C,'BAU Sector &amp; Region Breakout'!$B247))</f>
        <v>60.639709083600003</v>
      </c>
      <c r="V247" s="2">
        <f>IF($A247="GCAM",SUMIFS('GCAM By Region By Sector'!V:V,'GCAM By Region By Sector'!$C:$C,$C247,'GCAM By Region By Sector'!$B:$B,$B247)*10^3,SUMIFS('EPS Emissions'!W:W,'EPS Emissions'!$D:$D,'BAU Sector &amp; Region Breakout'!$C247,'EPS Emissions'!$C:$C,'BAU Sector &amp; Region Breakout'!$B247))</f>
        <v>60.6483542844</v>
      </c>
      <c r="W247" s="2">
        <f>IF($A247="GCAM",SUMIFS('GCAM By Region By Sector'!W:W,'GCAM By Region By Sector'!$C:$C,$C247,'GCAM By Region By Sector'!$B:$B,$B247)*10^3,SUMIFS('EPS Emissions'!X:X,'EPS Emissions'!$D:$D,'BAU Sector &amp; Region Breakout'!$C247,'EPS Emissions'!$C:$C,'BAU Sector &amp; Region Breakout'!$B247))</f>
        <v>60.656999485200004</v>
      </c>
      <c r="X247" s="2">
        <f>IF($A247="GCAM",SUMIFS('GCAM By Region By Sector'!X:X,'GCAM By Region By Sector'!$C:$C,$C247,'GCAM By Region By Sector'!$B:$B,$B247)*10^3,SUMIFS('EPS Emissions'!Y:Y,'EPS Emissions'!$D:$D,'BAU Sector &amp; Region Breakout'!$C247,'EPS Emissions'!$C:$C,'BAU Sector &amp; Region Breakout'!$B247))</f>
        <v>60.665644686000007</v>
      </c>
      <c r="Y247" s="2">
        <f>IF($A247="GCAM",SUMIFS('GCAM By Region By Sector'!Y:Y,'GCAM By Region By Sector'!$C:$C,$C247,'GCAM By Region By Sector'!$B:$B,$B247)*10^3,SUMIFS('EPS Emissions'!Z:Z,'EPS Emissions'!$D:$D,'BAU Sector &amp; Region Breakout'!$C247,'EPS Emissions'!$C:$C,'BAU Sector &amp; Region Breakout'!$B247))</f>
        <v>60.765619038800004</v>
      </c>
      <c r="Z247" s="2">
        <f>IF($A247="GCAM",SUMIFS('GCAM By Region By Sector'!Z:Z,'GCAM By Region By Sector'!$C:$C,$C247,'GCAM By Region By Sector'!$B:$B,$B247)*10^3,SUMIFS('EPS Emissions'!AA:AA,'EPS Emissions'!$D:$D,'BAU Sector &amp; Region Breakout'!$C247,'EPS Emissions'!$C:$C,'BAU Sector &amp; Region Breakout'!$B247))</f>
        <v>60.865593391600008</v>
      </c>
      <c r="AA247" s="2">
        <f>IF($A247="GCAM",SUMIFS('GCAM By Region By Sector'!AA:AA,'GCAM By Region By Sector'!$C:$C,$C247,'GCAM By Region By Sector'!$B:$B,$B247)*10^3,SUMIFS('EPS Emissions'!AB:AB,'EPS Emissions'!$D:$D,'BAU Sector &amp; Region Breakout'!$C247,'EPS Emissions'!$C:$C,'BAU Sector &amp; Region Breakout'!$B247))</f>
        <v>60.965567744400005</v>
      </c>
      <c r="AB247" s="2">
        <f>IF($A247="GCAM",SUMIFS('GCAM By Region By Sector'!AB:AB,'GCAM By Region By Sector'!$C:$C,$C247,'GCAM By Region By Sector'!$B:$B,$B247)*10^3,SUMIFS('EPS Emissions'!AC:AC,'EPS Emissions'!$D:$D,'BAU Sector &amp; Region Breakout'!$C247,'EPS Emissions'!$C:$C,'BAU Sector &amp; Region Breakout'!$B247))</f>
        <v>61.065542097200009</v>
      </c>
      <c r="AC247" s="2">
        <f>IF($A247="GCAM",SUMIFS('GCAM By Region By Sector'!AC:AC,'GCAM By Region By Sector'!$C:$C,$C247,'GCAM By Region By Sector'!$B:$B,$B247)*10^3,SUMIFS('EPS Emissions'!AD:AD,'EPS Emissions'!$D:$D,'BAU Sector &amp; Region Breakout'!$C247,'EPS Emissions'!$C:$C,'BAU Sector &amp; Region Breakout'!$B247))</f>
        <v>61.165516450000005</v>
      </c>
      <c r="AD247" s="2">
        <f>IF($A247="GCAM",SUMIFS('GCAM By Region By Sector'!AD:AD,'GCAM By Region By Sector'!$C:$C,$C247,'GCAM By Region By Sector'!$B:$B,$B247)*10^3,SUMIFS('EPS Emissions'!AE:AE,'EPS Emissions'!$D:$D,'BAU Sector &amp; Region Breakout'!$C247,'EPS Emissions'!$C:$C,'BAU Sector &amp; Region Breakout'!$B247))</f>
        <v>61.223683690400001</v>
      </c>
      <c r="AE247" s="2">
        <f>IF($A247="GCAM",SUMIFS('GCAM By Region By Sector'!AE:AE,'GCAM By Region By Sector'!$C:$C,$C247,'GCAM By Region By Sector'!$B:$B,$B247)*10^3,SUMIFS('EPS Emissions'!AF:AF,'EPS Emissions'!$D:$D,'BAU Sector &amp; Region Breakout'!$C247,'EPS Emissions'!$C:$C,'BAU Sector &amp; Region Breakout'!$B247))</f>
        <v>61.281850930799997</v>
      </c>
      <c r="AF247" s="2">
        <f>IF($A247="GCAM",SUMIFS('GCAM By Region By Sector'!AF:AF,'GCAM By Region By Sector'!$C:$C,$C247,'GCAM By Region By Sector'!$B:$B,$B247)*10^3,SUMIFS('EPS Emissions'!AG:AG,'EPS Emissions'!$D:$D,'BAU Sector &amp; Region Breakout'!$C247,'EPS Emissions'!$C:$C,'BAU Sector &amp; Region Breakout'!$B247))</f>
        <v>61.340018171200001</v>
      </c>
      <c r="AG247" s="2">
        <f>IF($A247="GCAM",SUMIFS('GCAM By Region By Sector'!AG:AG,'GCAM By Region By Sector'!$C:$C,$C247,'GCAM By Region By Sector'!$B:$B,$B247)*10^3,SUMIFS('EPS Emissions'!AH:AH,'EPS Emissions'!$D:$D,'BAU Sector &amp; Region Breakout'!$C247,'EPS Emissions'!$C:$C,'BAU Sector &amp; Region Breakout'!$B247))</f>
        <v>61.398185411599997</v>
      </c>
      <c r="AH247" s="2">
        <f>IF($A247="GCAM",SUMIFS('GCAM By Region By Sector'!AH:AH,'GCAM By Region By Sector'!$C:$C,$C247,'GCAM By Region By Sector'!$B:$B,$B247)*10^3,SUMIFS('EPS Emissions'!AI:AI,'EPS Emissions'!$D:$D,'BAU Sector &amp; Region Breakout'!$C247,'EPS Emissions'!$C:$C,'BAU Sector &amp; Region Breakout'!$B247))</f>
        <v>61.456352651999993</v>
      </c>
    </row>
    <row r="248" spans="1:34" x14ac:dyDescent="0.35">
      <c r="A248" t="str">
        <f>VLOOKUP(B248,'BAU Global Total'!A$3:C$34,3,FALSE)</f>
        <v>GCAM</v>
      </c>
      <c r="B248" t="s">
        <v>40</v>
      </c>
      <c r="C248" t="s">
        <v>69</v>
      </c>
      <c r="D248" s="2">
        <f>IF($A248="GCAM",SUMIFS('GCAM By Region By Sector'!D:D,'GCAM By Region By Sector'!$C:$C,$C248,'GCAM By Region By Sector'!$B:$B,$B248)*10^3,SUMIFS('EPS Emissions'!E:E,'EPS Emissions'!$D:$D,'BAU Sector &amp; Region Breakout'!$C248,'EPS Emissions'!$C:$C,'BAU Sector &amp; Region Breakout'!$B248))</f>
        <v>202.39350371580002</v>
      </c>
      <c r="E248" s="2">
        <f>IF($A248="GCAM",SUMIFS('GCAM By Region By Sector'!E:E,'GCAM By Region By Sector'!$C:$C,$C248,'GCAM By Region By Sector'!$B:$B,$B248)*10^3,SUMIFS('EPS Emissions'!F:F,'EPS Emissions'!$D:$D,'BAU Sector &amp; Region Breakout'!$C248,'EPS Emissions'!$C:$C,'BAU Sector &amp; Region Breakout'!$B248))</f>
        <v>205.55668005596004</v>
      </c>
      <c r="F248" s="2">
        <f>IF($A248="GCAM",SUMIFS('GCAM By Region By Sector'!F:F,'GCAM By Region By Sector'!$C:$C,$C248,'GCAM By Region By Sector'!$B:$B,$B248)*10^3,SUMIFS('EPS Emissions'!G:G,'EPS Emissions'!$D:$D,'BAU Sector &amp; Region Breakout'!$C248,'EPS Emissions'!$C:$C,'BAU Sector &amp; Region Breakout'!$B248))</f>
        <v>208.71985639612001</v>
      </c>
      <c r="G248" s="2">
        <f>IF($A248="GCAM",SUMIFS('GCAM By Region By Sector'!G:G,'GCAM By Region By Sector'!$C:$C,$C248,'GCAM By Region By Sector'!$B:$B,$B248)*10^3,SUMIFS('EPS Emissions'!H:H,'EPS Emissions'!$D:$D,'BAU Sector &amp; Region Breakout'!$C248,'EPS Emissions'!$C:$C,'BAU Sector &amp; Region Breakout'!$B248))</f>
        <v>211.88303273628</v>
      </c>
      <c r="H248" s="2">
        <f>IF($A248="GCAM",SUMIFS('GCAM By Region By Sector'!H:H,'GCAM By Region By Sector'!$C:$C,$C248,'GCAM By Region By Sector'!$B:$B,$B248)*10^3,SUMIFS('EPS Emissions'!I:I,'EPS Emissions'!$D:$D,'BAU Sector &amp; Region Breakout'!$C248,'EPS Emissions'!$C:$C,'BAU Sector &amp; Region Breakout'!$B248))</f>
        <v>215.04620907643999</v>
      </c>
      <c r="I248" s="2">
        <f>IF($A248="GCAM",SUMIFS('GCAM By Region By Sector'!I:I,'GCAM By Region By Sector'!$C:$C,$C248,'GCAM By Region By Sector'!$B:$B,$B248)*10^3,SUMIFS('EPS Emissions'!J:J,'EPS Emissions'!$D:$D,'BAU Sector &amp; Region Breakout'!$C248,'EPS Emissions'!$C:$C,'BAU Sector &amp; Region Breakout'!$B248))</f>
        <v>218.20938541659999</v>
      </c>
      <c r="J248" s="2">
        <f>IF($A248="GCAM",SUMIFS('GCAM By Region By Sector'!J:J,'GCAM By Region By Sector'!$C:$C,$C248,'GCAM By Region By Sector'!$B:$B,$B248)*10^3,SUMIFS('EPS Emissions'!K:K,'EPS Emissions'!$D:$D,'BAU Sector &amp; Region Breakout'!$C248,'EPS Emissions'!$C:$C,'BAU Sector &amp; Region Breakout'!$B248))</f>
        <v>220.28263006021999</v>
      </c>
      <c r="K248" s="2">
        <f>IF($A248="GCAM",SUMIFS('GCAM By Region By Sector'!K:K,'GCAM By Region By Sector'!$C:$C,$C248,'GCAM By Region By Sector'!$B:$B,$B248)*10^3,SUMIFS('EPS Emissions'!L:L,'EPS Emissions'!$D:$D,'BAU Sector &amp; Region Breakout'!$C248,'EPS Emissions'!$C:$C,'BAU Sector &amp; Region Breakout'!$B248))</f>
        <v>222.35587470383999</v>
      </c>
      <c r="L248" s="2">
        <f>IF($A248="GCAM",SUMIFS('GCAM By Region By Sector'!L:L,'GCAM By Region By Sector'!$C:$C,$C248,'GCAM By Region By Sector'!$B:$B,$B248)*10^3,SUMIFS('EPS Emissions'!M:M,'EPS Emissions'!$D:$D,'BAU Sector &amp; Region Breakout'!$C248,'EPS Emissions'!$C:$C,'BAU Sector &amp; Region Breakout'!$B248))</f>
        <v>224.42911934745999</v>
      </c>
      <c r="M248" s="2">
        <f>IF($A248="GCAM",SUMIFS('GCAM By Region By Sector'!M:M,'GCAM By Region By Sector'!$C:$C,$C248,'GCAM By Region By Sector'!$B:$B,$B248)*10^3,SUMIFS('EPS Emissions'!N:N,'EPS Emissions'!$D:$D,'BAU Sector &amp; Region Breakout'!$C248,'EPS Emissions'!$C:$C,'BAU Sector &amp; Region Breakout'!$B248))</f>
        <v>226.50236399108002</v>
      </c>
      <c r="N248" s="2">
        <f>IF($A248="GCAM",SUMIFS('GCAM By Region By Sector'!N:N,'GCAM By Region By Sector'!$C:$C,$C248,'GCAM By Region By Sector'!$B:$B,$B248)*10^3,SUMIFS('EPS Emissions'!O:O,'EPS Emissions'!$D:$D,'BAU Sector &amp; Region Breakout'!$C248,'EPS Emissions'!$C:$C,'BAU Sector &amp; Region Breakout'!$B248))</f>
        <v>228.57560863469999</v>
      </c>
      <c r="O248" s="2">
        <f>IF($A248="GCAM",SUMIFS('GCAM By Region By Sector'!O:O,'GCAM By Region By Sector'!$C:$C,$C248,'GCAM By Region By Sector'!$B:$B,$B248)*10^3,SUMIFS('EPS Emissions'!P:P,'EPS Emissions'!$D:$D,'BAU Sector &amp; Region Breakout'!$C248,'EPS Emissions'!$C:$C,'BAU Sector &amp; Region Breakout'!$B248))</f>
        <v>231.21980659354</v>
      </c>
      <c r="P248" s="2">
        <f>IF($A248="GCAM",SUMIFS('GCAM By Region By Sector'!P:P,'GCAM By Region By Sector'!$C:$C,$C248,'GCAM By Region By Sector'!$B:$B,$B248)*10^3,SUMIFS('EPS Emissions'!Q:Q,'EPS Emissions'!$D:$D,'BAU Sector &amp; Region Breakout'!$C248,'EPS Emissions'!$C:$C,'BAU Sector &amp; Region Breakout'!$B248))</f>
        <v>233.86400455237998</v>
      </c>
      <c r="Q248" s="2">
        <f>IF($A248="GCAM",SUMIFS('GCAM By Region By Sector'!Q:Q,'GCAM By Region By Sector'!$C:$C,$C248,'GCAM By Region By Sector'!$B:$B,$B248)*10^3,SUMIFS('EPS Emissions'!R:R,'EPS Emissions'!$D:$D,'BAU Sector &amp; Region Breakout'!$C248,'EPS Emissions'!$C:$C,'BAU Sector &amp; Region Breakout'!$B248))</f>
        <v>236.50820251122002</v>
      </c>
      <c r="R248" s="2">
        <f>IF($A248="GCAM",SUMIFS('GCAM By Region By Sector'!R:R,'GCAM By Region By Sector'!$C:$C,$C248,'GCAM By Region By Sector'!$B:$B,$B248)*10^3,SUMIFS('EPS Emissions'!S:S,'EPS Emissions'!$D:$D,'BAU Sector &amp; Region Breakout'!$C248,'EPS Emissions'!$C:$C,'BAU Sector &amp; Region Breakout'!$B248))</f>
        <v>239.15240047006</v>
      </c>
      <c r="S248" s="2">
        <f>IF($A248="GCAM",SUMIFS('GCAM By Region By Sector'!S:S,'GCAM By Region By Sector'!$C:$C,$C248,'GCAM By Region By Sector'!$B:$B,$B248)*10^3,SUMIFS('EPS Emissions'!T:T,'EPS Emissions'!$D:$D,'BAU Sector &amp; Region Breakout'!$C248,'EPS Emissions'!$C:$C,'BAU Sector &amp; Region Breakout'!$B248))</f>
        <v>241.79659842890001</v>
      </c>
      <c r="T248" s="2">
        <f>IF($A248="GCAM",SUMIFS('GCAM By Region By Sector'!T:T,'GCAM By Region By Sector'!$C:$C,$C248,'GCAM By Region By Sector'!$B:$B,$B248)*10^3,SUMIFS('EPS Emissions'!U:U,'EPS Emissions'!$D:$D,'BAU Sector &amp; Region Breakout'!$C248,'EPS Emissions'!$C:$C,'BAU Sector &amp; Region Breakout'!$B248))</f>
        <v>244.64305205449992</v>
      </c>
      <c r="U248" s="2">
        <f>IF($A248="GCAM",SUMIFS('GCAM By Region By Sector'!U:U,'GCAM By Region By Sector'!$C:$C,$C248,'GCAM By Region By Sector'!$B:$B,$B248)*10^3,SUMIFS('EPS Emissions'!V:V,'EPS Emissions'!$D:$D,'BAU Sector &amp; Region Breakout'!$C248,'EPS Emissions'!$C:$C,'BAU Sector &amp; Region Breakout'!$B248))</f>
        <v>247.48950568009985</v>
      </c>
      <c r="V248" s="2">
        <f>IF($A248="GCAM",SUMIFS('GCAM By Region By Sector'!V:V,'GCAM By Region By Sector'!$C:$C,$C248,'GCAM By Region By Sector'!$B:$B,$B248)*10^3,SUMIFS('EPS Emissions'!W:W,'EPS Emissions'!$D:$D,'BAU Sector &amp; Region Breakout'!$C248,'EPS Emissions'!$C:$C,'BAU Sector &amp; Region Breakout'!$B248))</f>
        <v>250.33595930569979</v>
      </c>
      <c r="W248" s="2">
        <f>IF($A248="GCAM",SUMIFS('GCAM By Region By Sector'!W:W,'GCAM By Region By Sector'!$C:$C,$C248,'GCAM By Region By Sector'!$B:$B,$B248)*10^3,SUMIFS('EPS Emissions'!X:X,'EPS Emissions'!$D:$D,'BAU Sector &amp; Region Breakout'!$C248,'EPS Emissions'!$C:$C,'BAU Sector &amp; Region Breakout'!$B248))</f>
        <v>253.18241293129972</v>
      </c>
      <c r="X248" s="2">
        <f>IF($A248="GCAM",SUMIFS('GCAM By Region By Sector'!X:X,'GCAM By Region By Sector'!$C:$C,$C248,'GCAM By Region By Sector'!$B:$B,$B248)*10^3,SUMIFS('EPS Emissions'!Y:Y,'EPS Emissions'!$D:$D,'BAU Sector &amp; Region Breakout'!$C248,'EPS Emissions'!$C:$C,'BAU Sector &amp; Region Breakout'!$B248))</f>
        <v>256.02886655689969</v>
      </c>
      <c r="Y248" s="2">
        <f>IF($A248="GCAM",SUMIFS('GCAM By Region By Sector'!Y:Y,'GCAM By Region By Sector'!$C:$C,$C248,'GCAM By Region By Sector'!$B:$B,$B248)*10^3,SUMIFS('EPS Emissions'!Z:Z,'EPS Emissions'!$D:$D,'BAU Sector &amp; Region Breakout'!$C248,'EPS Emissions'!$C:$C,'BAU Sector &amp; Region Breakout'!$B248))</f>
        <v>258.22769465021975</v>
      </c>
      <c r="Z248" s="2">
        <f>IF($A248="GCAM",SUMIFS('GCAM By Region By Sector'!Z:Z,'GCAM By Region By Sector'!$C:$C,$C248,'GCAM By Region By Sector'!$B:$B,$B248)*10^3,SUMIFS('EPS Emissions'!AA:AA,'EPS Emissions'!$D:$D,'BAU Sector &amp; Region Breakout'!$C248,'EPS Emissions'!$C:$C,'BAU Sector &amp; Region Breakout'!$B248))</f>
        <v>260.42652274353981</v>
      </c>
      <c r="AA248" s="2">
        <f>IF($A248="GCAM",SUMIFS('GCAM By Region By Sector'!AA:AA,'GCAM By Region By Sector'!$C:$C,$C248,'GCAM By Region By Sector'!$B:$B,$B248)*10^3,SUMIFS('EPS Emissions'!AB:AB,'EPS Emissions'!$D:$D,'BAU Sector &amp; Region Breakout'!$C248,'EPS Emissions'!$C:$C,'BAU Sector &amp; Region Breakout'!$B248))</f>
        <v>262.62535083685987</v>
      </c>
      <c r="AB248" s="2">
        <f>IF($A248="GCAM",SUMIFS('GCAM By Region By Sector'!AB:AB,'GCAM By Region By Sector'!$C:$C,$C248,'GCAM By Region By Sector'!$B:$B,$B248)*10^3,SUMIFS('EPS Emissions'!AC:AC,'EPS Emissions'!$D:$D,'BAU Sector &amp; Region Breakout'!$C248,'EPS Emissions'!$C:$C,'BAU Sector &amp; Region Breakout'!$B248))</f>
        <v>264.82417893017998</v>
      </c>
      <c r="AC248" s="2">
        <f>IF($A248="GCAM",SUMIFS('GCAM By Region By Sector'!AC:AC,'GCAM By Region By Sector'!$C:$C,$C248,'GCAM By Region By Sector'!$B:$B,$B248)*10^3,SUMIFS('EPS Emissions'!AD:AD,'EPS Emissions'!$D:$D,'BAU Sector &amp; Region Breakout'!$C248,'EPS Emissions'!$C:$C,'BAU Sector &amp; Region Breakout'!$B248))</f>
        <v>267.02300702349999</v>
      </c>
      <c r="AD248" s="2">
        <f>IF($A248="GCAM",SUMIFS('GCAM By Region By Sector'!AD:AD,'GCAM By Region By Sector'!$C:$C,$C248,'GCAM By Region By Sector'!$B:$B,$B248)*10^3,SUMIFS('EPS Emissions'!AE:AE,'EPS Emissions'!$D:$D,'BAU Sector &amp; Region Breakout'!$C248,'EPS Emissions'!$C:$C,'BAU Sector &amp; Region Breakout'!$B248))</f>
        <v>269.08632085480002</v>
      </c>
      <c r="AE248" s="2">
        <f>IF($A248="GCAM",SUMIFS('GCAM By Region By Sector'!AE:AE,'GCAM By Region By Sector'!$C:$C,$C248,'GCAM By Region By Sector'!$B:$B,$B248)*10^3,SUMIFS('EPS Emissions'!AF:AF,'EPS Emissions'!$D:$D,'BAU Sector &amp; Region Breakout'!$C248,'EPS Emissions'!$C:$C,'BAU Sector &amp; Region Breakout'!$B248))</f>
        <v>271.1496346861</v>
      </c>
      <c r="AF248" s="2">
        <f>IF($A248="GCAM",SUMIFS('GCAM By Region By Sector'!AF:AF,'GCAM By Region By Sector'!$C:$C,$C248,'GCAM By Region By Sector'!$B:$B,$B248)*10^3,SUMIFS('EPS Emissions'!AG:AG,'EPS Emissions'!$D:$D,'BAU Sector &amp; Region Breakout'!$C248,'EPS Emissions'!$C:$C,'BAU Sector &amp; Region Breakout'!$B248))</f>
        <v>273.21294851740004</v>
      </c>
      <c r="AG248" s="2">
        <f>IF($A248="GCAM",SUMIFS('GCAM By Region By Sector'!AG:AG,'GCAM By Region By Sector'!$C:$C,$C248,'GCAM By Region By Sector'!$B:$B,$B248)*10^3,SUMIFS('EPS Emissions'!AH:AH,'EPS Emissions'!$D:$D,'BAU Sector &amp; Region Breakout'!$C248,'EPS Emissions'!$C:$C,'BAU Sector &amp; Region Breakout'!$B248))</f>
        <v>275.27626234870002</v>
      </c>
      <c r="AH248" s="2">
        <f>IF($A248="GCAM",SUMIFS('GCAM By Region By Sector'!AH:AH,'GCAM By Region By Sector'!$C:$C,$C248,'GCAM By Region By Sector'!$B:$B,$B248)*10^3,SUMIFS('EPS Emissions'!AI:AI,'EPS Emissions'!$D:$D,'BAU Sector &amp; Region Breakout'!$C248,'EPS Emissions'!$C:$C,'BAU Sector &amp; Region Breakout'!$B248))</f>
        <v>277.33957617999999</v>
      </c>
    </row>
    <row r="249" spans="1:34" x14ac:dyDescent="0.35">
      <c r="A249" t="str">
        <f>VLOOKUP(B249,'BAU Global Total'!A$3:C$34,3,FALSE)</f>
        <v>GCAM</v>
      </c>
      <c r="B249" t="s">
        <v>41</v>
      </c>
      <c r="C249" t="s">
        <v>60</v>
      </c>
      <c r="D249" s="2">
        <f>IF($A249="GCAM",SUMIFS('GCAM By Region By Sector'!D:D,'GCAM By Region By Sector'!$C:$C,$C249,'GCAM By Region By Sector'!$B:$B,$B249)*10^3,SUMIFS('EPS Emissions'!E:E,'EPS Emissions'!$D:$D,'BAU Sector &amp; Region Breakout'!$C249,'EPS Emissions'!$C:$C,'BAU Sector &amp; Region Breakout'!$B249))</f>
        <v>38.676173599724812</v>
      </c>
      <c r="E249" s="2">
        <f>IF($A249="GCAM",SUMIFS('GCAM By Region By Sector'!E:E,'GCAM By Region By Sector'!$C:$C,$C249,'GCAM By Region By Sector'!$B:$B,$B249)*10^3,SUMIFS('EPS Emissions'!F:F,'EPS Emissions'!$D:$D,'BAU Sector &amp; Region Breakout'!$C249,'EPS Emissions'!$C:$C,'BAU Sector &amp; Region Breakout'!$B249))</f>
        <v>39.210483987163094</v>
      </c>
      <c r="F249" s="2">
        <f>IF($A249="GCAM",SUMIFS('GCAM By Region By Sector'!F:F,'GCAM By Region By Sector'!$C:$C,$C249,'GCAM By Region By Sector'!$B:$B,$B249)*10^3,SUMIFS('EPS Emissions'!G:G,'EPS Emissions'!$D:$D,'BAU Sector &amp; Region Breakout'!$C249,'EPS Emissions'!$C:$C,'BAU Sector &amp; Region Breakout'!$B249))</f>
        <v>39.744794374601369</v>
      </c>
      <c r="G249" s="2">
        <f>IF($A249="GCAM",SUMIFS('GCAM By Region By Sector'!G:G,'GCAM By Region By Sector'!$C:$C,$C249,'GCAM By Region By Sector'!$B:$B,$B249)*10^3,SUMIFS('EPS Emissions'!H:H,'EPS Emissions'!$D:$D,'BAU Sector &amp; Region Breakout'!$C249,'EPS Emissions'!$C:$C,'BAU Sector &amp; Region Breakout'!$B249))</f>
        <v>40.279104762039651</v>
      </c>
      <c r="H249" s="2">
        <f>IF($A249="GCAM",SUMIFS('GCAM By Region By Sector'!H:H,'GCAM By Region By Sector'!$C:$C,$C249,'GCAM By Region By Sector'!$B:$B,$B249)*10^3,SUMIFS('EPS Emissions'!I:I,'EPS Emissions'!$D:$D,'BAU Sector &amp; Region Breakout'!$C249,'EPS Emissions'!$C:$C,'BAU Sector &amp; Region Breakout'!$B249))</f>
        <v>40.813415149477926</v>
      </c>
      <c r="I249" s="2">
        <f>IF($A249="GCAM",SUMIFS('GCAM By Region By Sector'!I:I,'GCAM By Region By Sector'!$C:$C,$C249,'GCAM By Region By Sector'!$B:$B,$B249)*10^3,SUMIFS('EPS Emissions'!J:J,'EPS Emissions'!$D:$D,'BAU Sector &amp; Region Breakout'!$C249,'EPS Emissions'!$C:$C,'BAU Sector &amp; Region Breakout'!$B249))</f>
        <v>41.347725536916208</v>
      </c>
      <c r="J249" s="2">
        <f>IF($A249="GCAM",SUMIFS('GCAM By Region By Sector'!J:J,'GCAM By Region By Sector'!$C:$C,$C249,'GCAM By Region By Sector'!$B:$B,$B249)*10^3,SUMIFS('EPS Emissions'!K:K,'EPS Emissions'!$D:$D,'BAU Sector &amp; Region Breakout'!$C249,'EPS Emissions'!$C:$C,'BAU Sector &amp; Region Breakout'!$B249))</f>
        <v>41.931326935071915</v>
      </c>
      <c r="K249" s="2">
        <f>IF($A249="GCAM",SUMIFS('GCAM By Region By Sector'!K:K,'GCAM By Region By Sector'!$C:$C,$C249,'GCAM By Region By Sector'!$B:$B,$B249)*10^3,SUMIFS('EPS Emissions'!L:L,'EPS Emissions'!$D:$D,'BAU Sector &amp; Region Breakout'!$C249,'EPS Emissions'!$C:$C,'BAU Sector &amp; Region Breakout'!$B249))</f>
        <v>42.514928333227623</v>
      </c>
      <c r="L249" s="2">
        <f>IF($A249="GCAM",SUMIFS('GCAM By Region By Sector'!L:L,'GCAM By Region By Sector'!$C:$C,$C249,'GCAM By Region By Sector'!$B:$B,$B249)*10^3,SUMIFS('EPS Emissions'!M:M,'EPS Emissions'!$D:$D,'BAU Sector &amp; Region Breakout'!$C249,'EPS Emissions'!$C:$C,'BAU Sector &amp; Region Breakout'!$B249))</f>
        <v>43.098529731383323</v>
      </c>
      <c r="M249" s="2">
        <f>IF($A249="GCAM",SUMIFS('GCAM By Region By Sector'!M:M,'GCAM By Region By Sector'!$C:$C,$C249,'GCAM By Region By Sector'!$B:$B,$B249)*10^3,SUMIFS('EPS Emissions'!N:N,'EPS Emissions'!$D:$D,'BAU Sector &amp; Region Breakout'!$C249,'EPS Emissions'!$C:$C,'BAU Sector &amp; Region Breakout'!$B249))</f>
        <v>43.68213112953903</v>
      </c>
      <c r="N249" s="2">
        <f>IF($A249="GCAM",SUMIFS('GCAM By Region By Sector'!N:N,'GCAM By Region By Sector'!$C:$C,$C249,'GCAM By Region By Sector'!$B:$B,$B249)*10^3,SUMIFS('EPS Emissions'!O:O,'EPS Emissions'!$D:$D,'BAU Sector &amp; Region Breakout'!$C249,'EPS Emissions'!$C:$C,'BAU Sector &amp; Region Breakout'!$B249))</f>
        <v>44.265732527694738</v>
      </c>
      <c r="O249" s="2">
        <f>IF($A249="GCAM",SUMIFS('GCAM By Region By Sector'!O:O,'GCAM By Region By Sector'!$C:$C,$C249,'GCAM By Region By Sector'!$B:$B,$B249)*10^3,SUMIFS('EPS Emissions'!P:P,'EPS Emissions'!$D:$D,'BAU Sector &amp; Region Breakout'!$C249,'EPS Emissions'!$C:$C,'BAU Sector &amp; Region Breakout'!$B249))</f>
        <v>44.824375217437186</v>
      </c>
      <c r="P249" s="2">
        <f>IF($A249="GCAM",SUMIFS('GCAM By Region By Sector'!P:P,'GCAM By Region By Sector'!$C:$C,$C249,'GCAM By Region By Sector'!$B:$B,$B249)*10^3,SUMIFS('EPS Emissions'!Q:Q,'EPS Emissions'!$D:$D,'BAU Sector &amp; Region Breakout'!$C249,'EPS Emissions'!$C:$C,'BAU Sector &amp; Region Breakout'!$B249))</f>
        <v>45.383017907179635</v>
      </c>
      <c r="Q249" s="2">
        <f>IF($A249="GCAM",SUMIFS('GCAM By Region By Sector'!Q:Q,'GCAM By Region By Sector'!$C:$C,$C249,'GCAM By Region By Sector'!$B:$B,$B249)*10^3,SUMIFS('EPS Emissions'!R:R,'EPS Emissions'!$D:$D,'BAU Sector &amp; Region Breakout'!$C249,'EPS Emissions'!$C:$C,'BAU Sector &amp; Region Breakout'!$B249))</f>
        <v>45.941660596922084</v>
      </c>
      <c r="R249" s="2">
        <f>IF($A249="GCAM",SUMIFS('GCAM By Region By Sector'!R:R,'GCAM By Region By Sector'!$C:$C,$C249,'GCAM By Region By Sector'!$B:$B,$B249)*10^3,SUMIFS('EPS Emissions'!S:S,'EPS Emissions'!$D:$D,'BAU Sector &amp; Region Breakout'!$C249,'EPS Emissions'!$C:$C,'BAU Sector &amp; Region Breakout'!$B249))</f>
        <v>46.500303286664533</v>
      </c>
      <c r="S249" s="2">
        <f>IF($A249="GCAM",SUMIFS('GCAM By Region By Sector'!S:S,'GCAM By Region By Sector'!$C:$C,$C249,'GCAM By Region By Sector'!$B:$B,$B249)*10^3,SUMIFS('EPS Emissions'!T:T,'EPS Emissions'!$D:$D,'BAU Sector &amp; Region Breakout'!$C249,'EPS Emissions'!$C:$C,'BAU Sector &amp; Region Breakout'!$B249))</f>
        <v>47.058945976406982</v>
      </c>
      <c r="T249" s="2">
        <f>IF($A249="GCAM",SUMIFS('GCAM By Region By Sector'!T:T,'GCAM By Region By Sector'!$C:$C,$C249,'GCAM By Region By Sector'!$B:$B,$B249)*10^3,SUMIFS('EPS Emissions'!U:U,'EPS Emissions'!$D:$D,'BAU Sector &amp; Region Breakout'!$C249,'EPS Emissions'!$C:$C,'BAU Sector &amp; Region Breakout'!$B249))</f>
        <v>47.573117308133043</v>
      </c>
      <c r="U249" s="2">
        <f>IF($A249="GCAM",SUMIFS('GCAM By Region By Sector'!U:U,'GCAM By Region By Sector'!$C:$C,$C249,'GCAM By Region By Sector'!$B:$B,$B249)*10^3,SUMIFS('EPS Emissions'!V:V,'EPS Emissions'!$D:$D,'BAU Sector &amp; Region Breakout'!$C249,'EPS Emissions'!$C:$C,'BAU Sector &amp; Region Breakout'!$B249))</f>
        <v>48.087288639859111</v>
      </c>
      <c r="V249" s="2">
        <f>IF($A249="GCAM",SUMIFS('GCAM By Region By Sector'!V:V,'GCAM By Region By Sector'!$C:$C,$C249,'GCAM By Region By Sector'!$B:$B,$B249)*10^3,SUMIFS('EPS Emissions'!W:W,'EPS Emissions'!$D:$D,'BAU Sector &amp; Region Breakout'!$C249,'EPS Emissions'!$C:$C,'BAU Sector &amp; Region Breakout'!$B249))</f>
        <v>48.601459971585172</v>
      </c>
      <c r="W249" s="2">
        <f>IF($A249="GCAM",SUMIFS('GCAM By Region By Sector'!W:W,'GCAM By Region By Sector'!$C:$C,$C249,'GCAM By Region By Sector'!$B:$B,$B249)*10^3,SUMIFS('EPS Emissions'!X:X,'EPS Emissions'!$D:$D,'BAU Sector &amp; Region Breakout'!$C249,'EPS Emissions'!$C:$C,'BAU Sector &amp; Region Breakout'!$B249))</f>
        <v>49.11563130331124</v>
      </c>
      <c r="X249" s="2">
        <f>IF($A249="GCAM",SUMIFS('GCAM By Region By Sector'!X:X,'GCAM By Region By Sector'!$C:$C,$C249,'GCAM By Region By Sector'!$B:$B,$B249)*10^3,SUMIFS('EPS Emissions'!Y:Y,'EPS Emissions'!$D:$D,'BAU Sector &amp; Region Breakout'!$C249,'EPS Emissions'!$C:$C,'BAU Sector &amp; Region Breakout'!$B249))</f>
        <v>49.629802635037301</v>
      </c>
      <c r="Y249" s="2">
        <f>IF($A249="GCAM",SUMIFS('GCAM By Region By Sector'!Y:Y,'GCAM By Region By Sector'!$C:$C,$C249,'GCAM By Region By Sector'!$B:$B,$B249)*10^3,SUMIFS('EPS Emissions'!Z:Z,'EPS Emissions'!$D:$D,'BAU Sector &amp; Region Breakout'!$C249,'EPS Emissions'!$C:$C,'BAU Sector &amp; Region Breakout'!$B249))</f>
        <v>50.126443124396104</v>
      </c>
      <c r="Z249" s="2">
        <f>IF($A249="GCAM",SUMIFS('GCAM By Region By Sector'!Z:Z,'GCAM By Region By Sector'!$C:$C,$C249,'GCAM By Region By Sector'!$B:$B,$B249)*10^3,SUMIFS('EPS Emissions'!AA:AA,'EPS Emissions'!$D:$D,'BAU Sector &amp; Region Breakout'!$C249,'EPS Emissions'!$C:$C,'BAU Sector &amp; Region Breakout'!$B249))</f>
        <v>50.623083613754908</v>
      </c>
      <c r="AA249" s="2">
        <f>IF($A249="GCAM",SUMIFS('GCAM By Region By Sector'!AA:AA,'GCAM By Region By Sector'!$C:$C,$C249,'GCAM By Region By Sector'!$B:$B,$B249)*10^3,SUMIFS('EPS Emissions'!AB:AB,'EPS Emissions'!$D:$D,'BAU Sector &amp; Region Breakout'!$C249,'EPS Emissions'!$C:$C,'BAU Sector &amp; Region Breakout'!$B249))</f>
        <v>51.119724103113718</v>
      </c>
      <c r="AB249" s="2">
        <f>IF($A249="GCAM",SUMIFS('GCAM By Region By Sector'!AB:AB,'GCAM By Region By Sector'!$C:$C,$C249,'GCAM By Region By Sector'!$B:$B,$B249)*10^3,SUMIFS('EPS Emissions'!AC:AC,'EPS Emissions'!$D:$D,'BAU Sector &amp; Region Breakout'!$C249,'EPS Emissions'!$C:$C,'BAU Sector &amp; Region Breakout'!$B249))</f>
        <v>51.616364592472522</v>
      </c>
      <c r="AC249" s="2">
        <f>IF($A249="GCAM",SUMIFS('GCAM By Region By Sector'!AC:AC,'GCAM By Region By Sector'!$C:$C,$C249,'GCAM By Region By Sector'!$B:$B,$B249)*10^3,SUMIFS('EPS Emissions'!AD:AD,'EPS Emissions'!$D:$D,'BAU Sector &amp; Region Breakout'!$C249,'EPS Emissions'!$C:$C,'BAU Sector &amp; Region Breakout'!$B249))</f>
        <v>52.113005081831325</v>
      </c>
      <c r="AD249" s="2">
        <f>IF($A249="GCAM",SUMIFS('GCAM By Region By Sector'!AD:AD,'GCAM By Region By Sector'!$C:$C,$C249,'GCAM By Region By Sector'!$B:$B,$B249)*10^3,SUMIFS('EPS Emissions'!AE:AE,'EPS Emissions'!$D:$D,'BAU Sector &amp; Region Breakout'!$C249,'EPS Emissions'!$C:$C,'BAU Sector &amp; Region Breakout'!$B249))</f>
        <v>52.553828527377654</v>
      </c>
      <c r="AE249" s="2">
        <f>IF($A249="GCAM",SUMIFS('GCAM By Region By Sector'!AE:AE,'GCAM By Region By Sector'!$C:$C,$C249,'GCAM By Region By Sector'!$B:$B,$B249)*10^3,SUMIFS('EPS Emissions'!AF:AF,'EPS Emissions'!$D:$D,'BAU Sector &amp; Region Breakout'!$C249,'EPS Emissions'!$C:$C,'BAU Sector &amp; Region Breakout'!$B249))</f>
        <v>52.994651972923982</v>
      </c>
      <c r="AF249" s="2">
        <f>IF($A249="GCAM",SUMIFS('GCAM By Region By Sector'!AF:AF,'GCAM By Region By Sector'!$C:$C,$C249,'GCAM By Region By Sector'!$B:$B,$B249)*10^3,SUMIFS('EPS Emissions'!AG:AG,'EPS Emissions'!$D:$D,'BAU Sector &amp; Region Breakout'!$C249,'EPS Emissions'!$C:$C,'BAU Sector &amp; Region Breakout'!$B249))</f>
        <v>53.435475418470311</v>
      </c>
      <c r="AG249" s="2">
        <f>IF($A249="GCAM",SUMIFS('GCAM By Region By Sector'!AG:AG,'GCAM By Region By Sector'!$C:$C,$C249,'GCAM By Region By Sector'!$B:$B,$B249)*10^3,SUMIFS('EPS Emissions'!AH:AH,'EPS Emissions'!$D:$D,'BAU Sector &amp; Region Breakout'!$C249,'EPS Emissions'!$C:$C,'BAU Sector &amp; Region Breakout'!$B249))</f>
        <v>53.87629886401664</v>
      </c>
      <c r="AH249" s="2">
        <f>IF($A249="GCAM",SUMIFS('GCAM By Region By Sector'!AH:AH,'GCAM By Region By Sector'!$C:$C,$C249,'GCAM By Region By Sector'!$B:$B,$B249)*10^3,SUMIFS('EPS Emissions'!AI:AI,'EPS Emissions'!$D:$D,'BAU Sector &amp; Region Breakout'!$C249,'EPS Emissions'!$C:$C,'BAU Sector &amp; Region Breakout'!$B249))</f>
        <v>54.317122309562968</v>
      </c>
    </row>
    <row r="250" spans="1:34" x14ac:dyDescent="0.35">
      <c r="A250" t="str">
        <f>VLOOKUP(B250,'BAU Global Total'!A$3:C$34,3,FALSE)</f>
        <v>GCAM</v>
      </c>
      <c r="B250" t="s">
        <v>41</v>
      </c>
      <c r="C250" t="s">
        <v>61</v>
      </c>
      <c r="D250" s="2">
        <f>IF($A250="GCAM",SUMIFS('GCAM By Region By Sector'!D:D,'GCAM By Region By Sector'!$C:$C,$C250,'GCAM By Region By Sector'!$B:$B,$B250)*10^3,SUMIFS('EPS Emissions'!E:E,'EPS Emissions'!$D:$D,'BAU Sector &amp; Region Breakout'!$C250,'EPS Emissions'!$C:$C,'BAU Sector &amp; Region Breakout'!$B250))</f>
        <v>0</v>
      </c>
      <c r="E250" s="2">
        <f>IF($A250="GCAM",SUMIFS('GCAM By Region By Sector'!E:E,'GCAM By Region By Sector'!$C:$C,$C250,'GCAM By Region By Sector'!$B:$B,$B250)*10^3,SUMIFS('EPS Emissions'!F:F,'EPS Emissions'!$D:$D,'BAU Sector &amp; Region Breakout'!$C250,'EPS Emissions'!$C:$C,'BAU Sector &amp; Region Breakout'!$B250))</f>
        <v>4.9730022709600002E-2</v>
      </c>
      <c r="F250" s="2">
        <f>IF($A250="GCAM",SUMIFS('GCAM By Region By Sector'!F:F,'GCAM By Region By Sector'!$C:$C,$C250,'GCAM By Region By Sector'!$B:$B,$B250)*10^3,SUMIFS('EPS Emissions'!G:G,'EPS Emissions'!$D:$D,'BAU Sector &amp; Region Breakout'!$C250,'EPS Emissions'!$C:$C,'BAU Sector &amp; Region Breakout'!$B250))</f>
        <v>9.9460045419200005E-2</v>
      </c>
      <c r="G250" s="2">
        <f>IF($A250="GCAM",SUMIFS('GCAM By Region By Sector'!G:G,'GCAM By Region By Sector'!$C:$C,$C250,'GCAM By Region By Sector'!$B:$B,$B250)*10^3,SUMIFS('EPS Emissions'!H:H,'EPS Emissions'!$D:$D,'BAU Sector &amp; Region Breakout'!$C250,'EPS Emissions'!$C:$C,'BAU Sector &amp; Region Breakout'!$B250))</f>
        <v>0.14919006812879998</v>
      </c>
      <c r="H250" s="2">
        <f>IF($A250="GCAM",SUMIFS('GCAM By Region By Sector'!H:H,'GCAM By Region By Sector'!$C:$C,$C250,'GCAM By Region By Sector'!$B:$B,$B250)*10^3,SUMIFS('EPS Emissions'!I:I,'EPS Emissions'!$D:$D,'BAU Sector &amp; Region Breakout'!$C250,'EPS Emissions'!$C:$C,'BAU Sector &amp; Region Breakout'!$B250))</f>
        <v>0.19892009083840001</v>
      </c>
      <c r="I250" s="2">
        <f>IF($A250="GCAM",SUMIFS('GCAM By Region By Sector'!I:I,'GCAM By Region By Sector'!$C:$C,$C250,'GCAM By Region By Sector'!$B:$B,$B250)*10^3,SUMIFS('EPS Emissions'!J:J,'EPS Emissions'!$D:$D,'BAU Sector &amp; Region Breakout'!$C250,'EPS Emissions'!$C:$C,'BAU Sector &amp; Region Breakout'!$B250))</f>
        <v>0.24865011354799998</v>
      </c>
      <c r="J250" s="2">
        <f>IF($A250="GCAM",SUMIFS('GCAM By Region By Sector'!J:J,'GCAM By Region By Sector'!$C:$C,$C250,'GCAM By Region By Sector'!$B:$B,$B250)*10^3,SUMIFS('EPS Emissions'!K:K,'EPS Emissions'!$D:$D,'BAU Sector &amp; Region Breakout'!$C250,'EPS Emissions'!$C:$C,'BAU Sector &amp; Region Breakout'!$B250))</f>
        <v>0.46189315069920001</v>
      </c>
      <c r="K250" s="2">
        <f>IF($A250="GCAM",SUMIFS('GCAM By Region By Sector'!K:K,'GCAM By Region By Sector'!$C:$C,$C250,'GCAM By Region By Sector'!$B:$B,$B250)*10^3,SUMIFS('EPS Emissions'!L:L,'EPS Emissions'!$D:$D,'BAU Sector &amp; Region Breakout'!$C250,'EPS Emissions'!$C:$C,'BAU Sector &amp; Region Breakout'!$B250))</f>
        <v>0.67513618785040008</v>
      </c>
      <c r="L250" s="2">
        <f>IF($A250="GCAM",SUMIFS('GCAM By Region By Sector'!L:L,'GCAM By Region By Sector'!$C:$C,$C250,'GCAM By Region By Sector'!$B:$B,$B250)*10^3,SUMIFS('EPS Emissions'!M:M,'EPS Emissions'!$D:$D,'BAU Sector &amp; Region Breakout'!$C250,'EPS Emissions'!$C:$C,'BAU Sector &amp; Region Breakout'!$B250))</f>
        <v>0.88837922500160005</v>
      </c>
      <c r="M250" s="2">
        <f>IF($A250="GCAM",SUMIFS('GCAM By Region By Sector'!M:M,'GCAM By Region By Sector'!$C:$C,$C250,'GCAM By Region By Sector'!$B:$B,$B250)*10^3,SUMIFS('EPS Emissions'!N:N,'EPS Emissions'!$D:$D,'BAU Sector &amp; Region Breakout'!$C250,'EPS Emissions'!$C:$C,'BAU Sector &amp; Region Breakout'!$B250))</f>
        <v>1.1016222621528002</v>
      </c>
      <c r="N250" s="2">
        <f>IF($A250="GCAM",SUMIFS('GCAM By Region By Sector'!N:N,'GCAM By Region By Sector'!$C:$C,$C250,'GCAM By Region By Sector'!$B:$B,$B250)*10^3,SUMIFS('EPS Emissions'!O:O,'EPS Emissions'!$D:$D,'BAU Sector &amp; Region Breakout'!$C250,'EPS Emissions'!$C:$C,'BAU Sector &amp; Region Breakout'!$B250))</f>
        <v>1.3148652993040002</v>
      </c>
      <c r="O250" s="2">
        <f>IF($A250="GCAM",SUMIFS('GCAM By Region By Sector'!O:O,'GCAM By Region By Sector'!$C:$C,$C250,'GCAM By Region By Sector'!$B:$B,$B250)*10^3,SUMIFS('EPS Emissions'!P:P,'EPS Emissions'!$D:$D,'BAU Sector &amp; Region Breakout'!$C250,'EPS Emissions'!$C:$C,'BAU Sector &amp; Region Breakout'!$B250))</f>
        <v>1.6609537123840001</v>
      </c>
      <c r="P250" s="2">
        <f>IF($A250="GCAM",SUMIFS('GCAM By Region By Sector'!P:P,'GCAM By Region By Sector'!$C:$C,$C250,'GCAM By Region By Sector'!$B:$B,$B250)*10^3,SUMIFS('EPS Emissions'!Q:Q,'EPS Emissions'!$D:$D,'BAU Sector &amp; Region Breakout'!$C250,'EPS Emissions'!$C:$C,'BAU Sector &amp; Region Breakout'!$B250))</f>
        <v>2.0070421254639998</v>
      </c>
      <c r="Q250" s="2">
        <f>IF($A250="GCAM",SUMIFS('GCAM By Region By Sector'!Q:Q,'GCAM By Region By Sector'!$C:$C,$C250,'GCAM By Region By Sector'!$B:$B,$B250)*10^3,SUMIFS('EPS Emissions'!R:R,'EPS Emissions'!$D:$D,'BAU Sector &amp; Region Breakout'!$C250,'EPS Emissions'!$C:$C,'BAU Sector &amp; Region Breakout'!$B250))</f>
        <v>2.3531305385440002</v>
      </c>
      <c r="R250" s="2">
        <f>IF($A250="GCAM",SUMIFS('GCAM By Region By Sector'!R:R,'GCAM By Region By Sector'!$C:$C,$C250,'GCAM By Region By Sector'!$B:$B,$B250)*10^3,SUMIFS('EPS Emissions'!S:S,'EPS Emissions'!$D:$D,'BAU Sector &amp; Region Breakout'!$C250,'EPS Emissions'!$C:$C,'BAU Sector &amp; Region Breakout'!$B250))</f>
        <v>2.6992189516240002</v>
      </c>
      <c r="S250" s="2">
        <f>IF($A250="GCAM",SUMIFS('GCAM By Region By Sector'!S:S,'GCAM By Region By Sector'!$C:$C,$C250,'GCAM By Region By Sector'!$B:$B,$B250)*10^3,SUMIFS('EPS Emissions'!T:T,'EPS Emissions'!$D:$D,'BAU Sector &amp; Region Breakout'!$C250,'EPS Emissions'!$C:$C,'BAU Sector &amp; Region Breakout'!$B250))</f>
        <v>3.0453073647040001</v>
      </c>
      <c r="T250" s="2">
        <f>IF($A250="GCAM",SUMIFS('GCAM By Region By Sector'!T:T,'GCAM By Region By Sector'!$C:$C,$C250,'GCAM By Region By Sector'!$B:$B,$B250)*10^3,SUMIFS('EPS Emissions'!U:U,'EPS Emissions'!$D:$D,'BAU Sector &amp; Region Breakout'!$C250,'EPS Emissions'!$C:$C,'BAU Sector &amp; Region Breakout'!$B250))</f>
        <v>3.3763436593199994</v>
      </c>
      <c r="U250" s="2">
        <f>IF($A250="GCAM",SUMIFS('GCAM By Region By Sector'!U:U,'GCAM By Region By Sector'!$C:$C,$C250,'GCAM By Region By Sector'!$B:$B,$B250)*10^3,SUMIFS('EPS Emissions'!V:V,'EPS Emissions'!$D:$D,'BAU Sector &amp; Region Breakout'!$C250,'EPS Emissions'!$C:$C,'BAU Sector &amp; Region Breakout'!$B250))</f>
        <v>3.7073799539359986</v>
      </c>
      <c r="V250" s="2">
        <f>IF($A250="GCAM",SUMIFS('GCAM By Region By Sector'!V:V,'GCAM By Region By Sector'!$C:$C,$C250,'GCAM By Region By Sector'!$B:$B,$B250)*10^3,SUMIFS('EPS Emissions'!W:W,'EPS Emissions'!$D:$D,'BAU Sector &amp; Region Breakout'!$C250,'EPS Emissions'!$C:$C,'BAU Sector &amp; Region Breakout'!$B250))</f>
        <v>4.0384162485519983</v>
      </c>
      <c r="W250" s="2">
        <f>IF($A250="GCAM",SUMIFS('GCAM By Region By Sector'!W:W,'GCAM By Region By Sector'!$C:$C,$C250,'GCAM By Region By Sector'!$B:$B,$B250)*10^3,SUMIFS('EPS Emissions'!X:X,'EPS Emissions'!$D:$D,'BAU Sector &amp; Region Breakout'!$C250,'EPS Emissions'!$C:$C,'BAU Sector &amp; Region Breakout'!$B250))</f>
        <v>4.3694525431679967</v>
      </c>
      <c r="X250" s="2">
        <f>IF($A250="GCAM",SUMIFS('GCAM By Region By Sector'!X:X,'GCAM By Region By Sector'!$C:$C,$C250,'GCAM By Region By Sector'!$B:$B,$B250)*10^3,SUMIFS('EPS Emissions'!Y:Y,'EPS Emissions'!$D:$D,'BAU Sector &amp; Region Breakout'!$C250,'EPS Emissions'!$C:$C,'BAU Sector &amp; Region Breakout'!$B250))</f>
        <v>4.700488837783996</v>
      </c>
      <c r="Y250" s="2">
        <f>IF($A250="GCAM",SUMIFS('GCAM By Region By Sector'!Y:Y,'GCAM By Region By Sector'!$C:$C,$C250,'GCAM By Region By Sector'!$B:$B,$B250)*10^3,SUMIFS('EPS Emissions'!Z:Z,'EPS Emissions'!$D:$D,'BAU Sector &amp; Region Breakout'!$C250,'EPS Emissions'!$C:$C,'BAU Sector &amp; Region Breakout'!$B250))</f>
        <v>4.9940706526359975</v>
      </c>
      <c r="Z250" s="2">
        <f>IF($A250="GCAM",SUMIFS('GCAM By Region By Sector'!Z:Z,'GCAM By Region By Sector'!$C:$C,$C250,'GCAM By Region By Sector'!$B:$B,$B250)*10^3,SUMIFS('EPS Emissions'!AA:AA,'EPS Emissions'!$D:$D,'BAU Sector &amp; Region Breakout'!$C250,'EPS Emissions'!$C:$C,'BAU Sector &amp; Region Breakout'!$B250))</f>
        <v>5.2876524674879972</v>
      </c>
      <c r="AA250" s="2">
        <f>IF($A250="GCAM",SUMIFS('GCAM By Region By Sector'!AA:AA,'GCAM By Region By Sector'!$C:$C,$C250,'GCAM By Region By Sector'!$B:$B,$B250)*10^3,SUMIFS('EPS Emissions'!AB:AB,'EPS Emissions'!$D:$D,'BAU Sector &amp; Region Breakout'!$C250,'EPS Emissions'!$C:$C,'BAU Sector &amp; Region Breakout'!$B250))</f>
        <v>5.5812342823399987</v>
      </c>
      <c r="AB250" s="2">
        <f>IF($A250="GCAM",SUMIFS('GCAM By Region By Sector'!AB:AB,'GCAM By Region By Sector'!$C:$C,$C250,'GCAM By Region By Sector'!$B:$B,$B250)*10^3,SUMIFS('EPS Emissions'!AC:AC,'EPS Emissions'!$D:$D,'BAU Sector &amp; Region Breakout'!$C250,'EPS Emissions'!$C:$C,'BAU Sector &amp; Region Breakout'!$B250))</f>
        <v>5.8748160971919994</v>
      </c>
      <c r="AC250" s="2">
        <f>IF($A250="GCAM",SUMIFS('GCAM By Region By Sector'!AC:AC,'GCAM By Region By Sector'!$C:$C,$C250,'GCAM By Region By Sector'!$B:$B,$B250)*10^3,SUMIFS('EPS Emissions'!AD:AD,'EPS Emissions'!$D:$D,'BAU Sector &amp; Region Breakout'!$C250,'EPS Emissions'!$C:$C,'BAU Sector &amp; Region Breakout'!$B250))</f>
        <v>6.168397912044</v>
      </c>
      <c r="AD250" s="2">
        <f>IF($A250="GCAM",SUMIFS('GCAM By Region By Sector'!AD:AD,'GCAM By Region By Sector'!$C:$C,$C250,'GCAM By Region By Sector'!$B:$B,$B250)*10^3,SUMIFS('EPS Emissions'!AE:AE,'EPS Emissions'!$D:$D,'BAU Sector &amp; Region Breakout'!$C250,'EPS Emissions'!$C:$C,'BAU Sector &amp; Region Breakout'!$B250))</f>
        <v>6.4164099431663999</v>
      </c>
      <c r="AE250" s="2">
        <f>IF($A250="GCAM",SUMIFS('GCAM By Region By Sector'!AE:AE,'GCAM By Region By Sector'!$C:$C,$C250,'GCAM By Region By Sector'!$B:$B,$B250)*10^3,SUMIFS('EPS Emissions'!AF:AF,'EPS Emissions'!$D:$D,'BAU Sector &amp; Region Breakout'!$C250,'EPS Emissions'!$C:$C,'BAU Sector &amp; Region Breakout'!$B250))</f>
        <v>6.6644219742887989</v>
      </c>
      <c r="AF250" s="2">
        <f>IF($A250="GCAM",SUMIFS('GCAM By Region By Sector'!AF:AF,'GCAM By Region By Sector'!$C:$C,$C250,'GCAM By Region By Sector'!$B:$B,$B250)*10^3,SUMIFS('EPS Emissions'!AG:AG,'EPS Emissions'!$D:$D,'BAU Sector &amp; Region Breakout'!$C250,'EPS Emissions'!$C:$C,'BAU Sector &amp; Region Breakout'!$B250))</f>
        <v>6.9124340054111979</v>
      </c>
      <c r="AG250" s="2">
        <f>IF($A250="GCAM",SUMIFS('GCAM By Region By Sector'!AG:AG,'GCAM By Region By Sector'!$C:$C,$C250,'GCAM By Region By Sector'!$B:$B,$B250)*10^3,SUMIFS('EPS Emissions'!AH:AH,'EPS Emissions'!$D:$D,'BAU Sector &amp; Region Breakout'!$C250,'EPS Emissions'!$C:$C,'BAU Sector &amp; Region Breakout'!$B250))</f>
        <v>7.1604460365335969</v>
      </c>
      <c r="AH250" s="2">
        <f>IF($A250="GCAM",SUMIFS('GCAM By Region By Sector'!AH:AH,'GCAM By Region By Sector'!$C:$C,$C250,'GCAM By Region By Sector'!$B:$B,$B250)*10^3,SUMIFS('EPS Emissions'!AI:AI,'EPS Emissions'!$D:$D,'BAU Sector &amp; Region Breakout'!$C250,'EPS Emissions'!$C:$C,'BAU Sector &amp; Region Breakout'!$B250))</f>
        <v>7.4084580676559968</v>
      </c>
    </row>
    <row r="251" spans="1:34" x14ac:dyDescent="0.35">
      <c r="A251" t="str">
        <f>VLOOKUP(B251,'BAU Global Total'!A$3:C$34,3,FALSE)</f>
        <v>GCAM</v>
      </c>
      <c r="B251" t="s">
        <v>41</v>
      </c>
      <c r="C251" t="s">
        <v>53</v>
      </c>
      <c r="D251" s="2">
        <f>IF($A251="GCAM",SUMIFS('GCAM By Region By Sector'!D:D,'GCAM By Region By Sector'!$C:$C,$C251,'GCAM By Region By Sector'!$B:$B,$B251)*10^3,SUMIFS('EPS Emissions'!E:E,'EPS Emissions'!$D:$D,'BAU Sector &amp; Region Breakout'!$C251,'EPS Emissions'!$C:$C,'BAU Sector &amp; Region Breakout'!$B251))</f>
        <v>236.89683221741166</v>
      </c>
      <c r="E251" s="2">
        <f>IF($A251="GCAM",SUMIFS('GCAM By Region By Sector'!E:E,'GCAM By Region By Sector'!$C:$C,$C251,'GCAM By Region By Sector'!$B:$B,$B251)*10^3,SUMIFS('EPS Emissions'!F:F,'EPS Emissions'!$D:$D,'BAU Sector &amp; Region Breakout'!$C251,'EPS Emissions'!$C:$C,'BAU Sector &amp; Region Breakout'!$B251))</f>
        <v>239.5046695047341</v>
      </c>
      <c r="F251" s="2">
        <f>IF($A251="GCAM",SUMIFS('GCAM By Region By Sector'!F:F,'GCAM By Region By Sector'!$C:$C,$C251,'GCAM By Region By Sector'!$B:$B,$B251)*10^3,SUMIFS('EPS Emissions'!G:G,'EPS Emissions'!$D:$D,'BAU Sector &amp; Region Breakout'!$C251,'EPS Emissions'!$C:$C,'BAU Sector &amp; Region Breakout'!$B251))</f>
        <v>242.11250679205654</v>
      </c>
      <c r="G251" s="2">
        <f>IF($A251="GCAM",SUMIFS('GCAM By Region By Sector'!G:G,'GCAM By Region By Sector'!$C:$C,$C251,'GCAM By Region By Sector'!$B:$B,$B251)*10^3,SUMIFS('EPS Emissions'!H:H,'EPS Emissions'!$D:$D,'BAU Sector &amp; Region Breakout'!$C251,'EPS Emissions'!$C:$C,'BAU Sector &amp; Region Breakout'!$B251))</f>
        <v>244.720344079379</v>
      </c>
      <c r="H251" s="2">
        <f>IF($A251="GCAM",SUMIFS('GCAM By Region By Sector'!H:H,'GCAM By Region By Sector'!$C:$C,$C251,'GCAM By Region By Sector'!$B:$B,$B251)*10^3,SUMIFS('EPS Emissions'!I:I,'EPS Emissions'!$D:$D,'BAU Sector &amp; Region Breakout'!$C251,'EPS Emissions'!$C:$C,'BAU Sector &amp; Region Breakout'!$B251))</f>
        <v>247.32818136670144</v>
      </c>
      <c r="I251" s="2">
        <f>IF($A251="GCAM",SUMIFS('GCAM By Region By Sector'!I:I,'GCAM By Region By Sector'!$C:$C,$C251,'GCAM By Region By Sector'!$B:$B,$B251)*10^3,SUMIFS('EPS Emissions'!J:J,'EPS Emissions'!$D:$D,'BAU Sector &amp; Region Breakout'!$C251,'EPS Emissions'!$C:$C,'BAU Sector &amp; Region Breakout'!$B251))</f>
        <v>249.93601865402391</v>
      </c>
      <c r="J251" s="2">
        <f>IF($A251="GCAM",SUMIFS('GCAM By Region By Sector'!J:J,'GCAM By Region By Sector'!$C:$C,$C251,'GCAM By Region By Sector'!$B:$B,$B251)*10^3,SUMIFS('EPS Emissions'!K:K,'EPS Emissions'!$D:$D,'BAU Sector &amp; Region Breakout'!$C251,'EPS Emissions'!$C:$C,'BAU Sector &amp; Region Breakout'!$B251))</f>
        <v>253.5828077683106</v>
      </c>
      <c r="K251" s="2">
        <f>IF($A251="GCAM",SUMIFS('GCAM By Region By Sector'!K:K,'GCAM By Region By Sector'!$C:$C,$C251,'GCAM By Region By Sector'!$B:$B,$B251)*10^3,SUMIFS('EPS Emissions'!L:L,'EPS Emissions'!$D:$D,'BAU Sector &amp; Region Breakout'!$C251,'EPS Emissions'!$C:$C,'BAU Sector &amp; Region Breakout'!$B251))</f>
        <v>257.22959688259726</v>
      </c>
      <c r="L251" s="2">
        <f>IF($A251="GCAM",SUMIFS('GCAM By Region By Sector'!L:L,'GCAM By Region By Sector'!$C:$C,$C251,'GCAM By Region By Sector'!$B:$B,$B251)*10^3,SUMIFS('EPS Emissions'!M:M,'EPS Emissions'!$D:$D,'BAU Sector &amp; Region Breakout'!$C251,'EPS Emissions'!$C:$C,'BAU Sector &amp; Region Breakout'!$B251))</f>
        <v>260.87638599688393</v>
      </c>
      <c r="M251" s="2">
        <f>IF($A251="GCAM",SUMIFS('GCAM By Region By Sector'!M:M,'GCAM By Region By Sector'!$C:$C,$C251,'GCAM By Region By Sector'!$B:$B,$B251)*10^3,SUMIFS('EPS Emissions'!N:N,'EPS Emissions'!$D:$D,'BAU Sector &amp; Region Breakout'!$C251,'EPS Emissions'!$C:$C,'BAU Sector &amp; Region Breakout'!$B251))</f>
        <v>264.52317511117064</v>
      </c>
      <c r="N251" s="2">
        <f>IF($A251="GCAM",SUMIFS('GCAM By Region By Sector'!N:N,'GCAM By Region By Sector'!$C:$C,$C251,'GCAM By Region By Sector'!$B:$B,$B251)*10^3,SUMIFS('EPS Emissions'!O:O,'EPS Emissions'!$D:$D,'BAU Sector &amp; Region Breakout'!$C251,'EPS Emissions'!$C:$C,'BAU Sector &amp; Region Breakout'!$B251))</f>
        <v>268.16996422545731</v>
      </c>
      <c r="O251" s="2">
        <f>IF($A251="GCAM",SUMIFS('GCAM By Region By Sector'!O:O,'GCAM By Region By Sector'!$C:$C,$C251,'GCAM By Region By Sector'!$B:$B,$B251)*10^3,SUMIFS('EPS Emissions'!P:P,'EPS Emissions'!$D:$D,'BAU Sector &amp; Region Breakout'!$C251,'EPS Emissions'!$C:$C,'BAU Sector &amp; Region Breakout'!$B251))</f>
        <v>271.51825794246332</v>
      </c>
      <c r="P251" s="2">
        <f>IF($A251="GCAM",SUMIFS('GCAM By Region By Sector'!P:P,'GCAM By Region By Sector'!$C:$C,$C251,'GCAM By Region By Sector'!$B:$B,$B251)*10^3,SUMIFS('EPS Emissions'!Q:Q,'EPS Emissions'!$D:$D,'BAU Sector &amp; Region Breakout'!$C251,'EPS Emissions'!$C:$C,'BAU Sector &amp; Region Breakout'!$B251))</f>
        <v>274.86655165946939</v>
      </c>
      <c r="Q251" s="2">
        <f>IF($A251="GCAM",SUMIFS('GCAM By Region By Sector'!Q:Q,'GCAM By Region By Sector'!$C:$C,$C251,'GCAM By Region By Sector'!$B:$B,$B251)*10^3,SUMIFS('EPS Emissions'!R:R,'EPS Emissions'!$D:$D,'BAU Sector &amp; Region Breakout'!$C251,'EPS Emissions'!$C:$C,'BAU Sector &amp; Region Breakout'!$B251))</f>
        <v>278.21484537647541</v>
      </c>
      <c r="R251" s="2">
        <f>IF($A251="GCAM",SUMIFS('GCAM By Region By Sector'!R:R,'GCAM By Region By Sector'!$C:$C,$C251,'GCAM By Region By Sector'!$B:$B,$B251)*10^3,SUMIFS('EPS Emissions'!S:S,'EPS Emissions'!$D:$D,'BAU Sector &amp; Region Breakout'!$C251,'EPS Emissions'!$C:$C,'BAU Sector &amp; Region Breakout'!$B251))</f>
        <v>281.56313909348148</v>
      </c>
      <c r="S251" s="2">
        <f>IF($A251="GCAM",SUMIFS('GCAM By Region By Sector'!S:S,'GCAM By Region By Sector'!$C:$C,$C251,'GCAM By Region By Sector'!$B:$B,$B251)*10^3,SUMIFS('EPS Emissions'!T:T,'EPS Emissions'!$D:$D,'BAU Sector &amp; Region Breakout'!$C251,'EPS Emissions'!$C:$C,'BAU Sector &amp; Region Breakout'!$B251))</f>
        <v>284.9114328104875</v>
      </c>
      <c r="T251" s="2">
        <f>IF($A251="GCAM",SUMIFS('GCAM By Region By Sector'!T:T,'GCAM By Region By Sector'!$C:$C,$C251,'GCAM By Region By Sector'!$B:$B,$B251)*10^3,SUMIFS('EPS Emissions'!U:U,'EPS Emissions'!$D:$D,'BAU Sector &amp; Region Breakout'!$C251,'EPS Emissions'!$C:$C,'BAU Sector &amp; Region Breakout'!$B251))</f>
        <v>288.7956981863959</v>
      </c>
      <c r="U251" s="2">
        <f>IF($A251="GCAM",SUMIFS('GCAM By Region By Sector'!U:U,'GCAM By Region By Sector'!$C:$C,$C251,'GCAM By Region By Sector'!$B:$B,$B251)*10^3,SUMIFS('EPS Emissions'!V:V,'EPS Emissions'!$D:$D,'BAU Sector &amp; Region Breakout'!$C251,'EPS Emissions'!$C:$C,'BAU Sector &amp; Region Breakout'!$B251))</f>
        <v>292.67996356230429</v>
      </c>
      <c r="V251" s="2">
        <f>IF($A251="GCAM",SUMIFS('GCAM By Region By Sector'!V:V,'GCAM By Region By Sector'!$C:$C,$C251,'GCAM By Region By Sector'!$B:$B,$B251)*10^3,SUMIFS('EPS Emissions'!W:W,'EPS Emissions'!$D:$D,'BAU Sector &amp; Region Breakout'!$C251,'EPS Emissions'!$C:$C,'BAU Sector &amp; Region Breakout'!$B251))</f>
        <v>296.56422893821264</v>
      </c>
      <c r="W251" s="2">
        <f>IF($A251="GCAM",SUMIFS('GCAM By Region By Sector'!W:W,'GCAM By Region By Sector'!$C:$C,$C251,'GCAM By Region By Sector'!$B:$B,$B251)*10^3,SUMIFS('EPS Emissions'!X:X,'EPS Emissions'!$D:$D,'BAU Sector &amp; Region Breakout'!$C251,'EPS Emissions'!$C:$C,'BAU Sector &amp; Region Breakout'!$B251))</f>
        <v>300.44849431412109</v>
      </c>
      <c r="X251" s="2">
        <f>IF($A251="GCAM",SUMIFS('GCAM By Region By Sector'!X:X,'GCAM By Region By Sector'!$C:$C,$C251,'GCAM By Region By Sector'!$B:$B,$B251)*10^3,SUMIFS('EPS Emissions'!Y:Y,'EPS Emissions'!$D:$D,'BAU Sector &amp; Region Breakout'!$C251,'EPS Emissions'!$C:$C,'BAU Sector &amp; Region Breakout'!$B251))</f>
        <v>304.33275969002949</v>
      </c>
      <c r="Y251" s="2">
        <f>IF($A251="GCAM",SUMIFS('GCAM By Region By Sector'!Y:Y,'GCAM By Region By Sector'!$C:$C,$C251,'GCAM By Region By Sector'!$B:$B,$B251)*10^3,SUMIFS('EPS Emissions'!Z:Z,'EPS Emissions'!$D:$D,'BAU Sector &amp; Region Breakout'!$C251,'EPS Emissions'!$C:$C,'BAU Sector &amp; Region Breakout'!$B251))</f>
        <v>308.73859514698228</v>
      </c>
      <c r="Z251" s="2">
        <f>IF($A251="GCAM",SUMIFS('GCAM By Region By Sector'!Z:Z,'GCAM By Region By Sector'!$C:$C,$C251,'GCAM By Region By Sector'!$B:$B,$B251)*10^3,SUMIFS('EPS Emissions'!AA:AA,'EPS Emissions'!$D:$D,'BAU Sector &amp; Region Breakout'!$C251,'EPS Emissions'!$C:$C,'BAU Sector &amp; Region Breakout'!$B251))</f>
        <v>313.14443060393501</v>
      </c>
      <c r="AA251" s="2">
        <f>IF($A251="GCAM",SUMIFS('GCAM By Region By Sector'!AA:AA,'GCAM By Region By Sector'!$C:$C,$C251,'GCAM By Region By Sector'!$B:$B,$B251)*10^3,SUMIFS('EPS Emissions'!AB:AB,'EPS Emissions'!$D:$D,'BAU Sector &amp; Region Breakout'!$C251,'EPS Emissions'!$C:$C,'BAU Sector &amp; Region Breakout'!$B251))</f>
        <v>317.55026606088779</v>
      </c>
      <c r="AB251" s="2">
        <f>IF($A251="GCAM",SUMIFS('GCAM By Region By Sector'!AB:AB,'GCAM By Region By Sector'!$C:$C,$C251,'GCAM By Region By Sector'!$B:$B,$B251)*10^3,SUMIFS('EPS Emissions'!AC:AC,'EPS Emissions'!$D:$D,'BAU Sector &amp; Region Breakout'!$C251,'EPS Emissions'!$C:$C,'BAU Sector &amp; Region Breakout'!$B251))</f>
        <v>321.95610151784047</v>
      </c>
      <c r="AC251" s="2">
        <f>IF($A251="GCAM",SUMIFS('GCAM By Region By Sector'!AC:AC,'GCAM By Region By Sector'!$C:$C,$C251,'GCAM By Region By Sector'!$B:$B,$B251)*10^3,SUMIFS('EPS Emissions'!AD:AD,'EPS Emissions'!$D:$D,'BAU Sector &amp; Region Breakout'!$C251,'EPS Emissions'!$C:$C,'BAU Sector &amp; Region Breakout'!$B251))</f>
        <v>326.36193697479325</v>
      </c>
      <c r="AD251" s="2">
        <f>IF($A251="GCAM",SUMIFS('GCAM By Region By Sector'!AD:AD,'GCAM By Region By Sector'!$C:$C,$C251,'GCAM By Region By Sector'!$B:$B,$B251)*10^3,SUMIFS('EPS Emissions'!AE:AE,'EPS Emissions'!$D:$D,'BAU Sector &amp; Region Breakout'!$C251,'EPS Emissions'!$C:$C,'BAU Sector &amp; Region Breakout'!$B251))</f>
        <v>330.91283653335859</v>
      </c>
      <c r="AE251" s="2">
        <f>IF($A251="GCAM",SUMIFS('GCAM By Region By Sector'!AE:AE,'GCAM By Region By Sector'!$C:$C,$C251,'GCAM By Region By Sector'!$B:$B,$B251)*10^3,SUMIFS('EPS Emissions'!AF:AF,'EPS Emissions'!$D:$D,'BAU Sector &amp; Region Breakout'!$C251,'EPS Emissions'!$C:$C,'BAU Sector &amp; Region Breakout'!$B251))</f>
        <v>335.46373609192386</v>
      </c>
      <c r="AF251" s="2">
        <f>IF($A251="GCAM",SUMIFS('GCAM By Region By Sector'!AF:AF,'GCAM By Region By Sector'!$C:$C,$C251,'GCAM By Region By Sector'!$B:$B,$B251)*10^3,SUMIFS('EPS Emissions'!AG:AG,'EPS Emissions'!$D:$D,'BAU Sector &amp; Region Breakout'!$C251,'EPS Emissions'!$C:$C,'BAU Sector &amp; Region Breakout'!$B251))</f>
        <v>340.0146356504892</v>
      </c>
      <c r="AG251" s="2">
        <f>IF($A251="GCAM",SUMIFS('GCAM By Region By Sector'!AG:AG,'GCAM By Region By Sector'!$C:$C,$C251,'GCAM By Region By Sector'!$B:$B,$B251)*10^3,SUMIFS('EPS Emissions'!AH:AH,'EPS Emissions'!$D:$D,'BAU Sector &amp; Region Breakout'!$C251,'EPS Emissions'!$C:$C,'BAU Sector &amp; Region Breakout'!$B251))</f>
        <v>344.56553520905447</v>
      </c>
      <c r="AH251" s="2">
        <f>IF($A251="GCAM",SUMIFS('GCAM By Region By Sector'!AH:AH,'GCAM By Region By Sector'!$C:$C,$C251,'GCAM By Region By Sector'!$B:$B,$B251)*10^3,SUMIFS('EPS Emissions'!AI:AI,'EPS Emissions'!$D:$D,'BAU Sector &amp; Region Breakout'!$C251,'EPS Emissions'!$C:$C,'BAU Sector &amp; Region Breakout'!$B251))</f>
        <v>349.11643476761975</v>
      </c>
    </row>
    <row r="252" spans="1:34" x14ac:dyDescent="0.35">
      <c r="A252" t="str">
        <f>VLOOKUP(B252,'BAU Global Total'!A$3:C$34,3,FALSE)</f>
        <v>GCAM</v>
      </c>
      <c r="B252" t="s">
        <v>41</v>
      </c>
      <c r="C252" t="s">
        <v>62</v>
      </c>
      <c r="D252" s="2">
        <f>IF($A252="GCAM",SUMIFS('GCAM By Region By Sector'!D:D,'GCAM By Region By Sector'!$C:$C,$C252,'GCAM By Region By Sector'!$B:$B,$B252)*10^3,SUMIFS('EPS Emissions'!E:E,'EPS Emissions'!$D:$D,'BAU Sector &amp; Region Breakout'!$C252,'EPS Emissions'!$C:$C,'BAU Sector &amp; Region Breakout'!$B252))</f>
        <v>-12.277085133900002</v>
      </c>
      <c r="E252" s="2">
        <f>IF($A252="GCAM",SUMIFS('GCAM By Region By Sector'!E:E,'GCAM By Region By Sector'!$C:$C,$C252,'GCAM By Region By Sector'!$B:$B,$B252)*10^3,SUMIFS('EPS Emissions'!F:F,'EPS Emissions'!$D:$D,'BAU Sector &amp; Region Breakout'!$C252,'EPS Emissions'!$C:$C,'BAU Sector &amp; Region Breakout'!$B252))</f>
        <v>-12.730880138770102</v>
      </c>
      <c r="F252" s="2">
        <f>IF($A252="GCAM",SUMIFS('GCAM By Region By Sector'!F:F,'GCAM By Region By Sector'!$C:$C,$C252,'GCAM By Region By Sector'!$B:$B,$B252)*10^3,SUMIFS('EPS Emissions'!G:G,'EPS Emissions'!$D:$D,'BAU Sector &amp; Region Breakout'!$C252,'EPS Emissions'!$C:$C,'BAU Sector &amp; Region Breakout'!$B252))</f>
        <v>-13.184675143640201</v>
      </c>
      <c r="G252" s="2">
        <f>IF($A252="GCAM",SUMIFS('GCAM By Region By Sector'!G:G,'GCAM By Region By Sector'!$C:$C,$C252,'GCAM By Region By Sector'!$B:$B,$B252)*10^3,SUMIFS('EPS Emissions'!H:H,'EPS Emissions'!$D:$D,'BAU Sector &amp; Region Breakout'!$C252,'EPS Emissions'!$C:$C,'BAU Sector &amp; Region Breakout'!$B252))</f>
        <v>-13.638470148510301</v>
      </c>
      <c r="H252" s="2">
        <f>IF($A252="GCAM",SUMIFS('GCAM By Region By Sector'!H:H,'GCAM By Region By Sector'!$C:$C,$C252,'GCAM By Region By Sector'!$B:$B,$B252)*10^3,SUMIFS('EPS Emissions'!I:I,'EPS Emissions'!$D:$D,'BAU Sector &amp; Region Breakout'!$C252,'EPS Emissions'!$C:$C,'BAU Sector &amp; Region Breakout'!$B252))</f>
        <v>-14.092265153380399</v>
      </c>
      <c r="I252" s="2">
        <f>IF($A252="GCAM",SUMIFS('GCAM By Region By Sector'!I:I,'GCAM By Region By Sector'!$C:$C,$C252,'GCAM By Region By Sector'!$B:$B,$B252)*10^3,SUMIFS('EPS Emissions'!J:J,'EPS Emissions'!$D:$D,'BAU Sector &amp; Region Breakout'!$C252,'EPS Emissions'!$C:$C,'BAU Sector &amp; Region Breakout'!$B252))</f>
        <v>-14.5460601582505</v>
      </c>
      <c r="J252" s="2">
        <f>IF($A252="GCAM",SUMIFS('GCAM By Region By Sector'!J:J,'GCAM By Region By Sector'!$C:$C,$C252,'GCAM By Region By Sector'!$B:$B,$B252)*10^3,SUMIFS('EPS Emissions'!K:K,'EPS Emissions'!$D:$D,'BAU Sector &amp; Region Breakout'!$C252,'EPS Emissions'!$C:$C,'BAU Sector &amp; Region Breakout'!$B252))</f>
        <v>-15.653576410201898</v>
      </c>
      <c r="K252" s="2">
        <f>IF($A252="GCAM",SUMIFS('GCAM By Region By Sector'!K:K,'GCAM By Region By Sector'!$C:$C,$C252,'GCAM By Region By Sector'!$B:$B,$B252)*10^3,SUMIFS('EPS Emissions'!L:L,'EPS Emissions'!$D:$D,'BAU Sector &amp; Region Breakout'!$C252,'EPS Emissions'!$C:$C,'BAU Sector &amp; Region Breakout'!$B252))</f>
        <v>-16.761092662153299</v>
      </c>
      <c r="L252" s="2">
        <f>IF($A252="GCAM",SUMIFS('GCAM By Region By Sector'!L:L,'GCAM By Region By Sector'!$C:$C,$C252,'GCAM By Region By Sector'!$B:$B,$B252)*10^3,SUMIFS('EPS Emissions'!M:M,'EPS Emissions'!$D:$D,'BAU Sector &amp; Region Breakout'!$C252,'EPS Emissions'!$C:$C,'BAU Sector &amp; Region Breakout'!$B252))</f>
        <v>-17.868608914104698</v>
      </c>
      <c r="M252" s="2">
        <f>IF($A252="GCAM",SUMIFS('GCAM By Region By Sector'!M:M,'GCAM By Region By Sector'!$C:$C,$C252,'GCAM By Region By Sector'!$B:$B,$B252)*10^3,SUMIFS('EPS Emissions'!N:N,'EPS Emissions'!$D:$D,'BAU Sector &amp; Region Breakout'!$C252,'EPS Emissions'!$C:$C,'BAU Sector &amp; Region Breakout'!$B252))</f>
        <v>-18.9761251660561</v>
      </c>
      <c r="N252" s="2">
        <f>IF($A252="GCAM",SUMIFS('GCAM By Region By Sector'!N:N,'GCAM By Region By Sector'!$C:$C,$C252,'GCAM By Region By Sector'!$B:$B,$B252)*10^3,SUMIFS('EPS Emissions'!O:O,'EPS Emissions'!$D:$D,'BAU Sector &amp; Region Breakout'!$C252,'EPS Emissions'!$C:$C,'BAU Sector &amp; Region Breakout'!$B252))</f>
        <v>-20.083641418007499</v>
      </c>
      <c r="O252" s="2">
        <f>IF($A252="GCAM",SUMIFS('GCAM By Region By Sector'!O:O,'GCAM By Region By Sector'!$C:$C,$C252,'GCAM By Region By Sector'!$B:$B,$B252)*10^3,SUMIFS('EPS Emissions'!P:P,'EPS Emissions'!$D:$D,'BAU Sector &amp; Region Breakout'!$C252,'EPS Emissions'!$C:$C,'BAU Sector &amp; Region Breakout'!$B252))</f>
        <v>-21.310469699612</v>
      </c>
      <c r="P252" s="2">
        <f>IF($A252="GCAM",SUMIFS('GCAM By Region By Sector'!P:P,'GCAM By Region By Sector'!$C:$C,$C252,'GCAM By Region By Sector'!$B:$B,$B252)*10^3,SUMIFS('EPS Emissions'!Q:Q,'EPS Emissions'!$D:$D,'BAU Sector &amp; Region Breakout'!$C252,'EPS Emissions'!$C:$C,'BAU Sector &amp; Region Breakout'!$B252))</f>
        <v>-22.537297981216501</v>
      </c>
      <c r="Q252" s="2">
        <f>IF($A252="GCAM",SUMIFS('GCAM By Region By Sector'!Q:Q,'GCAM By Region By Sector'!$C:$C,$C252,'GCAM By Region By Sector'!$B:$B,$B252)*10^3,SUMIFS('EPS Emissions'!R:R,'EPS Emissions'!$D:$D,'BAU Sector &amp; Region Breakout'!$C252,'EPS Emissions'!$C:$C,'BAU Sector &amp; Region Breakout'!$B252))</f>
        <v>-23.764126262821001</v>
      </c>
      <c r="R252" s="2">
        <f>IF($A252="GCAM",SUMIFS('GCAM By Region By Sector'!R:R,'GCAM By Region By Sector'!$C:$C,$C252,'GCAM By Region By Sector'!$B:$B,$B252)*10^3,SUMIFS('EPS Emissions'!S:S,'EPS Emissions'!$D:$D,'BAU Sector &amp; Region Breakout'!$C252,'EPS Emissions'!$C:$C,'BAU Sector &amp; Region Breakout'!$B252))</f>
        <v>-24.990954544425499</v>
      </c>
      <c r="S252" s="2">
        <f>IF($A252="GCAM",SUMIFS('GCAM By Region By Sector'!S:S,'GCAM By Region By Sector'!$C:$C,$C252,'GCAM By Region By Sector'!$B:$B,$B252)*10^3,SUMIFS('EPS Emissions'!T:T,'EPS Emissions'!$D:$D,'BAU Sector &amp; Region Breakout'!$C252,'EPS Emissions'!$C:$C,'BAU Sector &amp; Region Breakout'!$B252))</f>
        <v>-26.217782826030003</v>
      </c>
      <c r="T252" s="2">
        <f>IF($A252="GCAM",SUMIFS('GCAM By Region By Sector'!T:T,'GCAM By Region By Sector'!$C:$C,$C252,'GCAM By Region By Sector'!$B:$B,$B252)*10^3,SUMIFS('EPS Emissions'!U:U,'EPS Emissions'!$D:$D,'BAU Sector &amp; Region Breakout'!$C252,'EPS Emissions'!$C:$C,'BAU Sector &amp; Region Breakout'!$B252))</f>
        <v>-27.658500425967301</v>
      </c>
      <c r="U252" s="2">
        <f>IF($A252="GCAM",SUMIFS('GCAM By Region By Sector'!U:U,'GCAM By Region By Sector'!$C:$C,$C252,'GCAM By Region By Sector'!$B:$B,$B252)*10^3,SUMIFS('EPS Emissions'!V:V,'EPS Emissions'!$D:$D,'BAU Sector &amp; Region Breakout'!$C252,'EPS Emissions'!$C:$C,'BAU Sector &amp; Region Breakout'!$B252))</f>
        <v>-29.099218025904602</v>
      </c>
      <c r="V252" s="2">
        <f>IF($A252="GCAM",SUMIFS('GCAM By Region By Sector'!V:V,'GCAM By Region By Sector'!$C:$C,$C252,'GCAM By Region By Sector'!$B:$B,$B252)*10^3,SUMIFS('EPS Emissions'!W:W,'EPS Emissions'!$D:$D,'BAU Sector &amp; Region Breakout'!$C252,'EPS Emissions'!$C:$C,'BAU Sector &amp; Region Breakout'!$B252))</f>
        <v>-30.539935625841903</v>
      </c>
      <c r="W252" s="2">
        <f>IF($A252="GCAM",SUMIFS('GCAM By Region By Sector'!W:W,'GCAM By Region By Sector'!$C:$C,$C252,'GCAM By Region By Sector'!$B:$B,$B252)*10^3,SUMIFS('EPS Emissions'!X:X,'EPS Emissions'!$D:$D,'BAU Sector &amp; Region Breakout'!$C252,'EPS Emissions'!$C:$C,'BAU Sector &amp; Region Breakout'!$B252))</f>
        <v>-31.9806532257792</v>
      </c>
      <c r="X252" s="2">
        <f>IF($A252="GCAM",SUMIFS('GCAM By Region By Sector'!X:X,'GCAM By Region By Sector'!$C:$C,$C252,'GCAM By Region By Sector'!$B:$B,$B252)*10^3,SUMIFS('EPS Emissions'!Y:Y,'EPS Emissions'!$D:$D,'BAU Sector &amp; Region Breakout'!$C252,'EPS Emissions'!$C:$C,'BAU Sector &amp; Region Breakout'!$B252))</f>
        <v>-33.421370825716501</v>
      </c>
      <c r="Y252" s="2">
        <f>IF($A252="GCAM",SUMIFS('GCAM By Region By Sector'!Y:Y,'GCAM By Region By Sector'!$C:$C,$C252,'GCAM By Region By Sector'!$B:$B,$B252)*10^3,SUMIFS('EPS Emissions'!Z:Z,'EPS Emissions'!$D:$D,'BAU Sector &amp; Region Breakout'!$C252,'EPS Emissions'!$C:$C,'BAU Sector &amp; Region Breakout'!$B252))</f>
        <v>-34.9463071131823</v>
      </c>
      <c r="Z252" s="2">
        <f>IF($A252="GCAM",SUMIFS('GCAM By Region By Sector'!Z:Z,'GCAM By Region By Sector'!$C:$C,$C252,'GCAM By Region By Sector'!$B:$B,$B252)*10^3,SUMIFS('EPS Emissions'!AA:AA,'EPS Emissions'!$D:$D,'BAU Sector &amp; Region Breakout'!$C252,'EPS Emissions'!$C:$C,'BAU Sector &amp; Region Breakout'!$B252))</f>
        <v>-36.471243400648099</v>
      </c>
      <c r="AA252" s="2">
        <f>IF($A252="GCAM",SUMIFS('GCAM By Region By Sector'!AA:AA,'GCAM By Region By Sector'!$C:$C,$C252,'GCAM By Region By Sector'!$B:$B,$B252)*10^3,SUMIFS('EPS Emissions'!AB:AB,'EPS Emissions'!$D:$D,'BAU Sector &amp; Region Breakout'!$C252,'EPS Emissions'!$C:$C,'BAU Sector &amp; Region Breakout'!$B252))</f>
        <v>-37.996179688113905</v>
      </c>
      <c r="AB252" s="2">
        <f>IF($A252="GCAM",SUMIFS('GCAM By Region By Sector'!AB:AB,'GCAM By Region By Sector'!$C:$C,$C252,'GCAM By Region By Sector'!$B:$B,$B252)*10^3,SUMIFS('EPS Emissions'!AC:AC,'EPS Emissions'!$D:$D,'BAU Sector &amp; Region Breakout'!$C252,'EPS Emissions'!$C:$C,'BAU Sector &amp; Region Breakout'!$B252))</f>
        <v>-39.521115975579704</v>
      </c>
      <c r="AC252" s="2">
        <f>IF($A252="GCAM",SUMIFS('GCAM By Region By Sector'!AC:AC,'GCAM By Region By Sector'!$C:$C,$C252,'GCAM By Region By Sector'!$B:$B,$B252)*10^3,SUMIFS('EPS Emissions'!AD:AD,'EPS Emissions'!$D:$D,'BAU Sector &amp; Region Breakout'!$C252,'EPS Emissions'!$C:$C,'BAU Sector &amp; Region Breakout'!$B252))</f>
        <v>-41.046052263045503</v>
      </c>
      <c r="AD252" s="2">
        <f>IF($A252="GCAM",SUMIFS('GCAM By Region By Sector'!AD:AD,'GCAM By Region By Sector'!$C:$C,$C252,'GCAM By Region By Sector'!$B:$B,$B252)*10^3,SUMIFS('EPS Emissions'!AE:AE,'EPS Emissions'!$D:$D,'BAU Sector &amp; Region Breakout'!$C252,'EPS Emissions'!$C:$C,'BAU Sector &amp; Region Breakout'!$B252))</f>
        <v>-42.372224022450702</v>
      </c>
      <c r="AE252" s="2">
        <f>IF($A252="GCAM",SUMIFS('GCAM By Region By Sector'!AE:AE,'GCAM By Region By Sector'!$C:$C,$C252,'GCAM By Region By Sector'!$B:$B,$B252)*10^3,SUMIFS('EPS Emissions'!AF:AF,'EPS Emissions'!$D:$D,'BAU Sector &amp; Region Breakout'!$C252,'EPS Emissions'!$C:$C,'BAU Sector &amp; Region Breakout'!$B252))</f>
        <v>-43.698395781855901</v>
      </c>
      <c r="AF252" s="2">
        <f>IF($A252="GCAM",SUMIFS('GCAM By Region By Sector'!AF:AF,'GCAM By Region By Sector'!$C:$C,$C252,'GCAM By Region By Sector'!$B:$B,$B252)*10^3,SUMIFS('EPS Emissions'!AG:AG,'EPS Emissions'!$D:$D,'BAU Sector &amp; Region Breakout'!$C252,'EPS Emissions'!$C:$C,'BAU Sector &amp; Region Breakout'!$B252))</f>
        <v>-45.024567541261106</v>
      </c>
      <c r="AG252" s="2">
        <f>IF($A252="GCAM",SUMIFS('GCAM By Region By Sector'!AG:AG,'GCAM By Region By Sector'!$C:$C,$C252,'GCAM By Region By Sector'!$B:$B,$B252)*10^3,SUMIFS('EPS Emissions'!AH:AH,'EPS Emissions'!$D:$D,'BAU Sector &amp; Region Breakout'!$C252,'EPS Emissions'!$C:$C,'BAU Sector &amp; Region Breakout'!$B252))</f>
        <v>-46.350739300666305</v>
      </c>
      <c r="AH252" s="2">
        <f>IF($A252="GCAM",SUMIFS('GCAM By Region By Sector'!AH:AH,'GCAM By Region By Sector'!$C:$C,$C252,'GCAM By Region By Sector'!$B:$B,$B252)*10^3,SUMIFS('EPS Emissions'!AI:AI,'EPS Emissions'!$D:$D,'BAU Sector &amp; Region Breakout'!$C252,'EPS Emissions'!$C:$C,'BAU Sector &amp; Region Breakout'!$B252))</f>
        <v>-47.676911060071504</v>
      </c>
    </row>
    <row r="253" spans="1:34" x14ac:dyDescent="0.35">
      <c r="A253" t="str">
        <f>VLOOKUP(B253,'BAU Global Total'!A$3:C$34,3,FALSE)</f>
        <v>GCAM</v>
      </c>
      <c r="B253" t="s">
        <v>41</v>
      </c>
      <c r="C253" t="s">
        <v>63</v>
      </c>
      <c r="D253" s="2">
        <f>IF($A253="GCAM",SUMIFS('GCAM By Region By Sector'!D:D,'GCAM By Region By Sector'!$C:$C,$C253,'GCAM By Region By Sector'!$B:$B,$B253)*10^3,SUMIFS('EPS Emissions'!E:E,'EPS Emissions'!$D:$D,'BAU Sector &amp; Region Breakout'!$C253,'EPS Emissions'!$C:$C,'BAU Sector &amp; Region Breakout'!$B253))</f>
        <v>217.16808781346265</v>
      </c>
      <c r="E253" s="2">
        <f>IF($A253="GCAM",SUMIFS('GCAM By Region By Sector'!E:E,'GCAM By Region By Sector'!$C:$C,$C253,'GCAM By Region By Sector'!$B:$B,$B253)*10^3,SUMIFS('EPS Emissions'!F:F,'EPS Emissions'!$D:$D,'BAU Sector &amp; Region Breakout'!$C253,'EPS Emissions'!$C:$C,'BAU Sector &amp; Region Breakout'!$B253))</f>
        <v>218.45894802567889</v>
      </c>
      <c r="F253" s="2">
        <f>IF($A253="GCAM",SUMIFS('GCAM By Region By Sector'!F:F,'GCAM By Region By Sector'!$C:$C,$C253,'GCAM By Region By Sector'!$B:$B,$B253)*10^3,SUMIFS('EPS Emissions'!G:G,'EPS Emissions'!$D:$D,'BAU Sector &amp; Region Breakout'!$C253,'EPS Emissions'!$C:$C,'BAU Sector &amp; Region Breakout'!$B253))</f>
        <v>219.74980823789511</v>
      </c>
      <c r="G253" s="2">
        <f>IF($A253="GCAM",SUMIFS('GCAM By Region By Sector'!G:G,'GCAM By Region By Sector'!$C:$C,$C253,'GCAM By Region By Sector'!$B:$B,$B253)*10^3,SUMIFS('EPS Emissions'!H:H,'EPS Emissions'!$D:$D,'BAU Sector &amp; Region Breakout'!$C253,'EPS Emissions'!$C:$C,'BAU Sector &amp; Region Breakout'!$B253))</f>
        <v>221.04066845011135</v>
      </c>
      <c r="H253" s="2">
        <f>IF($A253="GCAM",SUMIFS('GCAM By Region By Sector'!H:H,'GCAM By Region By Sector'!$C:$C,$C253,'GCAM By Region By Sector'!$B:$B,$B253)*10^3,SUMIFS('EPS Emissions'!I:I,'EPS Emissions'!$D:$D,'BAU Sector &amp; Region Breakout'!$C253,'EPS Emissions'!$C:$C,'BAU Sector &amp; Region Breakout'!$B253))</f>
        <v>222.33152866232757</v>
      </c>
      <c r="I253" s="2">
        <f>IF($A253="GCAM",SUMIFS('GCAM By Region By Sector'!I:I,'GCAM By Region By Sector'!$C:$C,$C253,'GCAM By Region By Sector'!$B:$B,$B253)*10^3,SUMIFS('EPS Emissions'!J:J,'EPS Emissions'!$D:$D,'BAU Sector &amp; Region Breakout'!$C253,'EPS Emissions'!$C:$C,'BAU Sector &amp; Region Breakout'!$B253))</f>
        <v>223.62238887454384</v>
      </c>
      <c r="J253" s="2">
        <f>IF($A253="GCAM",SUMIFS('GCAM By Region By Sector'!J:J,'GCAM By Region By Sector'!$C:$C,$C253,'GCAM By Region By Sector'!$B:$B,$B253)*10^3,SUMIFS('EPS Emissions'!K:K,'EPS Emissions'!$D:$D,'BAU Sector &amp; Region Breakout'!$C253,'EPS Emissions'!$C:$C,'BAU Sector &amp; Region Breakout'!$B253))</f>
        <v>223.6449891915515</v>
      </c>
      <c r="K253" s="2">
        <f>IF($A253="GCAM",SUMIFS('GCAM By Region By Sector'!K:K,'GCAM By Region By Sector'!$C:$C,$C253,'GCAM By Region By Sector'!$B:$B,$B253)*10^3,SUMIFS('EPS Emissions'!L:L,'EPS Emissions'!$D:$D,'BAU Sector &amp; Region Breakout'!$C253,'EPS Emissions'!$C:$C,'BAU Sector &amp; Region Breakout'!$B253))</f>
        <v>223.66758950855916</v>
      </c>
      <c r="L253" s="2">
        <f>IF($A253="GCAM",SUMIFS('GCAM By Region By Sector'!L:L,'GCAM By Region By Sector'!$C:$C,$C253,'GCAM By Region By Sector'!$B:$B,$B253)*10^3,SUMIFS('EPS Emissions'!M:M,'EPS Emissions'!$D:$D,'BAU Sector &amp; Region Breakout'!$C253,'EPS Emissions'!$C:$C,'BAU Sector &amp; Region Breakout'!$B253))</f>
        <v>223.69018982556685</v>
      </c>
      <c r="M253" s="2">
        <f>IF($A253="GCAM",SUMIFS('GCAM By Region By Sector'!M:M,'GCAM By Region By Sector'!$C:$C,$C253,'GCAM By Region By Sector'!$B:$B,$B253)*10^3,SUMIFS('EPS Emissions'!N:N,'EPS Emissions'!$D:$D,'BAU Sector &amp; Region Breakout'!$C253,'EPS Emissions'!$C:$C,'BAU Sector &amp; Region Breakout'!$B253))</f>
        <v>223.71279014257451</v>
      </c>
      <c r="N253" s="2">
        <f>IF($A253="GCAM",SUMIFS('GCAM By Region By Sector'!N:N,'GCAM By Region By Sector'!$C:$C,$C253,'GCAM By Region By Sector'!$B:$B,$B253)*10^3,SUMIFS('EPS Emissions'!O:O,'EPS Emissions'!$D:$D,'BAU Sector &amp; Region Breakout'!$C253,'EPS Emissions'!$C:$C,'BAU Sector &amp; Region Breakout'!$B253))</f>
        <v>223.73539045958219</v>
      </c>
      <c r="O253" s="2">
        <f>IF($A253="GCAM",SUMIFS('GCAM By Region By Sector'!O:O,'GCAM By Region By Sector'!$C:$C,$C253,'GCAM By Region By Sector'!$B:$B,$B253)*10^3,SUMIFS('EPS Emissions'!P:P,'EPS Emissions'!$D:$D,'BAU Sector &amp; Region Breakout'!$C253,'EPS Emissions'!$C:$C,'BAU Sector &amp; Region Breakout'!$B253))</f>
        <v>222.46801626781993</v>
      </c>
      <c r="P253" s="2">
        <f>IF($A253="GCAM",SUMIFS('GCAM By Region By Sector'!P:P,'GCAM By Region By Sector'!$C:$C,$C253,'GCAM By Region By Sector'!$B:$B,$B253)*10^3,SUMIFS('EPS Emissions'!Q:Q,'EPS Emissions'!$D:$D,'BAU Sector &amp; Region Breakout'!$C253,'EPS Emissions'!$C:$C,'BAU Sector &amp; Region Breakout'!$B253))</f>
        <v>221.20064207605768</v>
      </c>
      <c r="Q253" s="2">
        <f>IF($A253="GCAM",SUMIFS('GCAM By Region By Sector'!Q:Q,'GCAM By Region By Sector'!$C:$C,$C253,'GCAM By Region By Sector'!$B:$B,$B253)*10^3,SUMIFS('EPS Emissions'!R:R,'EPS Emissions'!$D:$D,'BAU Sector &amp; Region Breakout'!$C253,'EPS Emissions'!$C:$C,'BAU Sector &amp; Region Breakout'!$B253))</f>
        <v>219.93326788429539</v>
      </c>
      <c r="R253" s="2">
        <f>IF($A253="GCAM",SUMIFS('GCAM By Region By Sector'!R:R,'GCAM By Region By Sector'!$C:$C,$C253,'GCAM By Region By Sector'!$B:$B,$B253)*10^3,SUMIFS('EPS Emissions'!S:S,'EPS Emissions'!$D:$D,'BAU Sector &amp; Region Breakout'!$C253,'EPS Emissions'!$C:$C,'BAU Sector &amp; Region Breakout'!$B253))</f>
        <v>218.66589369253313</v>
      </c>
      <c r="S253" s="2">
        <f>IF($A253="GCAM",SUMIFS('GCAM By Region By Sector'!S:S,'GCAM By Region By Sector'!$C:$C,$C253,'GCAM By Region By Sector'!$B:$B,$B253)*10^3,SUMIFS('EPS Emissions'!T:T,'EPS Emissions'!$D:$D,'BAU Sector &amp; Region Breakout'!$C253,'EPS Emissions'!$C:$C,'BAU Sector &amp; Region Breakout'!$B253))</f>
        <v>217.39851950077087</v>
      </c>
      <c r="T253" s="2">
        <f>IF($A253="GCAM",SUMIFS('GCAM By Region By Sector'!T:T,'GCAM By Region By Sector'!$C:$C,$C253,'GCAM By Region By Sector'!$B:$B,$B253)*10^3,SUMIFS('EPS Emissions'!U:U,'EPS Emissions'!$D:$D,'BAU Sector &amp; Region Breakout'!$C253,'EPS Emissions'!$C:$C,'BAU Sector &amp; Region Breakout'!$B253))</f>
        <v>214.90748363467324</v>
      </c>
      <c r="U253" s="2">
        <f>IF($A253="GCAM",SUMIFS('GCAM By Region By Sector'!U:U,'GCAM By Region By Sector'!$C:$C,$C253,'GCAM By Region By Sector'!$B:$B,$B253)*10^3,SUMIFS('EPS Emissions'!V:V,'EPS Emissions'!$D:$D,'BAU Sector &amp; Region Breakout'!$C253,'EPS Emissions'!$C:$C,'BAU Sector &amp; Region Breakout'!$B253))</f>
        <v>212.41644776857564</v>
      </c>
      <c r="V253" s="2">
        <f>IF($A253="GCAM",SUMIFS('GCAM By Region By Sector'!V:V,'GCAM By Region By Sector'!$C:$C,$C253,'GCAM By Region By Sector'!$B:$B,$B253)*10^3,SUMIFS('EPS Emissions'!W:W,'EPS Emissions'!$D:$D,'BAU Sector &amp; Region Breakout'!$C253,'EPS Emissions'!$C:$C,'BAU Sector &amp; Region Breakout'!$B253))</f>
        <v>209.92541190247798</v>
      </c>
      <c r="W253" s="2">
        <f>IF($A253="GCAM",SUMIFS('GCAM By Region By Sector'!W:W,'GCAM By Region By Sector'!$C:$C,$C253,'GCAM By Region By Sector'!$B:$B,$B253)*10^3,SUMIFS('EPS Emissions'!X:X,'EPS Emissions'!$D:$D,'BAU Sector &amp; Region Breakout'!$C253,'EPS Emissions'!$C:$C,'BAU Sector &amp; Region Breakout'!$B253))</f>
        <v>207.43437603638037</v>
      </c>
      <c r="X253" s="2">
        <f>IF($A253="GCAM",SUMIFS('GCAM By Region By Sector'!X:X,'GCAM By Region By Sector'!$C:$C,$C253,'GCAM By Region By Sector'!$B:$B,$B253)*10^3,SUMIFS('EPS Emissions'!Y:Y,'EPS Emissions'!$D:$D,'BAU Sector &amp; Region Breakout'!$C253,'EPS Emissions'!$C:$C,'BAU Sector &amp; Region Breakout'!$B253))</f>
        <v>204.94334017028274</v>
      </c>
      <c r="Y253" s="2">
        <f>IF($A253="GCAM",SUMIFS('GCAM By Region By Sector'!Y:Y,'GCAM By Region By Sector'!$C:$C,$C253,'GCAM By Region By Sector'!$B:$B,$B253)*10^3,SUMIFS('EPS Emissions'!Z:Z,'EPS Emissions'!$D:$D,'BAU Sector &amp; Region Breakout'!$C253,'EPS Emissions'!$C:$C,'BAU Sector &amp; Region Breakout'!$B253))</f>
        <v>201.77588364051292</v>
      </c>
      <c r="Z253" s="2">
        <f>IF($A253="GCAM",SUMIFS('GCAM By Region By Sector'!Z:Z,'GCAM By Region By Sector'!$C:$C,$C253,'GCAM By Region By Sector'!$B:$B,$B253)*10^3,SUMIFS('EPS Emissions'!AA:AA,'EPS Emissions'!$D:$D,'BAU Sector &amp; Region Breakout'!$C253,'EPS Emissions'!$C:$C,'BAU Sector &amp; Region Breakout'!$B253))</f>
        <v>198.60842711074309</v>
      </c>
      <c r="AA253" s="2">
        <f>IF($A253="GCAM",SUMIFS('GCAM By Region By Sector'!AA:AA,'GCAM By Region By Sector'!$C:$C,$C253,'GCAM By Region By Sector'!$B:$B,$B253)*10^3,SUMIFS('EPS Emissions'!AB:AB,'EPS Emissions'!$D:$D,'BAU Sector &amp; Region Breakout'!$C253,'EPS Emissions'!$C:$C,'BAU Sector &amp; Region Breakout'!$B253))</f>
        <v>195.4409705809733</v>
      </c>
      <c r="AB253" s="2">
        <f>IF($A253="GCAM",SUMIFS('GCAM By Region By Sector'!AB:AB,'GCAM By Region By Sector'!$C:$C,$C253,'GCAM By Region By Sector'!$B:$B,$B253)*10^3,SUMIFS('EPS Emissions'!AC:AC,'EPS Emissions'!$D:$D,'BAU Sector &amp; Region Breakout'!$C253,'EPS Emissions'!$C:$C,'BAU Sector &amp; Region Breakout'!$B253))</f>
        <v>192.27351405120348</v>
      </c>
      <c r="AC253" s="2">
        <f>IF($A253="GCAM",SUMIFS('GCAM By Region By Sector'!AC:AC,'GCAM By Region By Sector'!$C:$C,$C253,'GCAM By Region By Sector'!$B:$B,$B253)*10^3,SUMIFS('EPS Emissions'!AD:AD,'EPS Emissions'!$D:$D,'BAU Sector &amp; Region Breakout'!$C253,'EPS Emissions'!$C:$C,'BAU Sector &amp; Region Breakout'!$B253))</f>
        <v>189.10605752143363</v>
      </c>
      <c r="AD253" s="2">
        <f>IF($A253="GCAM",SUMIFS('GCAM By Region By Sector'!AD:AD,'GCAM By Region By Sector'!$C:$C,$C253,'GCAM By Region By Sector'!$B:$B,$B253)*10^3,SUMIFS('EPS Emissions'!AE:AE,'EPS Emissions'!$D:$D,'BAU Sector &amp; Region Breakout'!$C253,'EPS Emissions'!$C:$C,'BAU Sector &amp; Region Breakout'!$B253))</f>
        <v>185.61839957653271</v>
      </c>
      <c r="AE253" s="2">
        <f>IF($A253="GCAM",SUMIFS('GCAM By Region By Sector'!AE:AE,'GCAM By Region By Sector'!$C:$C,$C253,'GCAM By Region By Sector'!$B:$B,$B253)*10^3,SUMIFS('EPS Emissions'!AF:AF,'EPS Emissions'!$D:$D,'BAU Sector &amp; Region Breakout'!$C253,'EPS Emissions'!$C:$C,'BAU Sector &amp; Region Breakout'!$B253))</f>
        <v>182.13074163163179</v>
      </c>
      <c r="AF253" s="2">
        <f>IF($A253="GCAM",SUMIFS('GCAM By Region By Sector'!AF:AF,'GCAM By Region By Sector'!$C:$C,$C253,'GCAM By Region By Sector'!$B:$B,$B253)*10^3,SUMIFS('EPS Emissions'!AG:AG,'EPS Emissions'!$D:$D,'BAU Sector &amp; Region Breakout'!$C253,'EPS Emissions'!$C:$C,'BAU Sector &amp; Region Breakout'!$B253))</f>
        <v>178.64308368673085</v>
      </c>
      <c r="AG253" s="2">
        <f>IF($A253="GCAM",SUMIFS('GCAM By Region By Sector'!AG:AG,'GCAM By Region By Sector'!$C:$C,$C253,'GCAM By Region By Sector'!$B:$B,$B253)*10^3,SUMIFS('EPS Emissions'!AH:AH,'EPS Emissions'!$D:$D,'BAU Sector &amp; Region Breakout'!$C253,'EPS Emissions'!$C:$C,'BAU Sector &amp; Region Breakout'!$B253))</f>
        <v>175.15542574182993</v>
      </c>
      <c r="AH253" s="2">
        <f>IF($A253="GCAM",SUMIFS('GCAM By Region By Sector'!AH:AH,'GCAM By Region By Sector'!$C:$C,$C253,'GCAM By Region By Sector'!$B:$B,$B253)*10^3,SUMIFS('EPS Emissions'!AI:AI,'EPS Emissions'!$D:$D,'BAU Sector &amp; Region Breakout'!$C253,'EPS Emissions'!$C:$C,'BAU Sector &amp; Region Breakout'!$B253))</f>
        <v>171.66776779692898</v>
      </c>
    </row>
    <row r="254" spans="1:34" x14ac:dyDescent="0.35">
      <c r="A254" t="str">
        <f>VLOOKUP(B254,'BAU Global Total'!A$3:C$34,3,FALSE)</f>
        <v>GCAM</v>
      </c>
      <c r="B254" t="s">
        <v>41</v>
      </c>
      <c r="C254" t="s">
        <v>64</v>
      </c>
      <c r="D254" s="2">
        <f>IF($A254="GCAM",SUMIFS('GCAM By Region By Sector'!D:D,'GCAM By Region By Sector'!$C:$C,$C254,'GCAM By Region By Sector'!$B:$B,$B254)*10^3,SUMIFS('EPS Emissions'!E:E,'EPS Emissions'!$D:$D,'BAU Sector &amp; Region Breakout'!$C254,'EPS Emissions'!$C:$C,'BAU Sector &amp; Region Breakout'!$B254))</f>
        <v>13.493339645097999</v>
      </c>
      <c r="E254" s="2">
        <f>IF($A254="GCAM",SUMIFS('GCAM By Region By Sector'!E:E,'GCAM By Region By Sector'!$C:$C,$C254,'GCAM By Region By Sector'!$B:$B,$B254)*10^3,SUMIFS('EPS Emissions'!F:F,'EPS Emissions'!$D:$D,'BAU Sector &amp; Region Breakout'!$C254,'EPS Emissions'!$C:$C,'BAU Sector &amp; Region Breakout'!$B254))</f>
        <v>14.09507021335499</v>
      </c>
      <c r="F254" s="2">
        <f>IF($A254="GCAM",SUMIFS('GCAM By Region By Sector'!F:F,'GCAM By Region By Sector'!$C:$C,$C254,'GCAM By Region By Sector'!$B:$B,$B254)*10^3,SUMIFS('EPS Emissions'!G:G,'EPS Emissions'!$D:$D,'BAU Sector &amp; Region Breakout'!$C254,'EPS Emissions'!$C:$C,'BAU Sector &amp; Region Breakout'!$B254))</f>
        <v>14.696800781611985</v>
      </c>
      <c r="G254" s="2">
        <f>IF($A254="GCAM",SUMIFS('GCAM By Region By Sector'!G:G,'GCAM By Region By Sector'!$C:$C,$C254,'GCAM By Region By Sector'!$B:$B,$B254)*10^3,SUMIFS('EPS Emissions'!H:H,'EPS Emissions'!$D:$D,'BAU Sector &amp; Region Breakout'!$C254,'EPS Emissions'!$C:$C,'BAU Sector &amp; Region Breakout'!$B254))</f>
        <v>15.298531349868977</v>
      </c>
      <c r="H254" s="2">
        <f>IF($A254="GCAM",SUMIFS('GCAM By Region By Sector'!H:H,'GCAM By Region By Sector'!$C:$C,$C254,'GCAM By Region By Sector'!$B:$B,$B254)*10^3,SUMIFS('EPS Emissions'!I:I,'EPS Emissions'!$D:$D,'BAU Sector &amp; Region Breakout'!$C254,'EPS Emissions'!$C:$C,'BAU Sector &amp; Region Breakout'!$B254))</f>
        <v>15.90026191812597</v>
      </c>
      <c r="I254" s="2">
        <f>IF($A254="GCAM",SUMIFS('GCAM By Region By Sector'!I:I,'GCAM By Region By Sector'!$C:$C,$C254,'GCAM By Region By Sector'!$B:$B,$B254)*10^3,SUMIFS('EPS Emissions'!J:J,'EPS Emissions'!$D:$D,'BAU Sector &amp; Region Breakout'!$C254,'EPS Emissions'!$C:$C,'BAU Sector &amp; Region Breakout'!$B254))</f>
        <v>16.50199248638296</v>
      </c>
      <c r="J254" s="2">
        <f>IF($A254="GCAM",SUMIFS('GCAM By Region By Sector'!J:J,'GCAM By Region By Sector'!$C:$C,$C254,'GCAM By Region By Sector'!$B:$B,$B254)*10^3,SUMIFS('EPS Emissions'!K:K,'EPS Emissions'!$D:$D,'BAU Sector &amp; Region Breakout'!$C254,'EPS Emissions'!$C:$C,'BAU Sector &amp; Region Breakout'!$B254))</f>
        <v>17.370908549294569</v>
      </c>
      <c r="K254" s="2">
        <f>IF($A254="GCAM",SUMIFS('GCAM By Region By Sector'!K:K,'GCAM By Region By Sector'!$C:$C,$C254,'GCAM By Region By Sector'!$B:$B,$B254)*10^3,SUMIFS('EPS Emissions'!L:L,'EPS Emissions'!$D:$D,'BAU Sector &amp; Region Breakout'!$C254,'EPS Emissions'!$C:$C,'BAU Sector &amp; Region Breakout'!$B254))</f>
        <v>18.239824612206178</v>
      </c>
      <c r="L254" s="2">
        <f>IF($A254="GCAM",SUMIFS('GCAM By Region By Sector'!L:L,'GCAM By Region By Sector'!$C:$C,$C254,'GCAM By Region By Sector'!$B:$B,$B254)*10^3,SUMIFS('EPS Emissions'!M:M,'EPS Emissions'!$D:$D,'BAU Sector &amp; Region Breakout'!$C254,'EPS Emissions'!$C:$C,'BAU Sector &amp; Region Breakout'!$B254))</f>
        <v>19.108740675117783</v>
      </c>
      <c r="M254" s="2">
        <f>IF($A254="GCAM",SUMIFS('GCAM By Region By Sector'!M:M,'GCAM By Region By Sector'!$C:$C,$C254,'GCAM By Region By Sector'!$B:$B,$B254)*10^3,SUMIFS('EPS Emissions'!N:N,'EPS Emissions'!$D:$D,'BAU Sector &amp; Region Breakout'!$C254,'EPS Emissions'!$C:$C,'BAU Sector &amp; Region Breakout'!$B254))</f>
        <v>19.977656738029392</v>
      </c>
      <c r="N254" s="2">
        <f>IF($A254="GCAM",SUMIFS('GCAM By Region By Sector'!N:N,'GCAM By Region By Sector'!$C:$C,$C254,'GCAM By Region By Sector'!$B:$B,$B254)*10^3,SUMIFS('EPS Emissions'!O:O,'EPS Emissions'!$D:$D,'BAU Sector &amp; Region Breakout'!$C254,'EPS Emissions'!$C:$C,'BAU Sector &amp; Region Breakout'!$B254))</f>
        <v>20.846572800940997</v>
      </c>
      <c r="O254" s="2">
        <f>IF($A254="GCAM",SUMIFS('GCAM By Region By Sector'!O:O,'GCAM By Region By Sector'!$C:$C,$C254,'GCAM By Region By Sector'!$B:$B,$B254)*10^3,SUMIFS('EPS Emissions'!P:P,'EPS Emissions'!$D:$D,'BAU Sector &amp; Region Breakout'!$C254,'EPS Emissions'!$C:$C,'BAU Sector &amp; Region Breakout'!$B254))</f>
        <v>21.576173332591889</v>
      </c>
      <c r="P254" s="2">
        <f>IF($A254="GCAM",SUMIFS('GCAM By Region By Sector'!P:P,'GCAM By Region By Sector'!$C:$C,$C254,'GCAM By Region By Sector'!$B:$B,$B254)*10^3,SUMIFS('EPS Emissions'!Q:Q,'EPS Emissions'!$D:$D,'BAU Sector &amp; Region Breakout'!$C254,'EPS Emissions'!$C:$C,'BAU Sector &amp; Region Breakout'!$B254))</f>
        <v>22.305773864242781</v>
      </c>
      <c r="Q254" s="2">
        <f>IF($A254="GCAM",SUMIFS('GCAM By Region By Sector'!Q:Q,'GCAM By Region By Sector'!$C:$C,$C254,'GCAM By Region By Sector'!$B:$B,$B254)*10^3,SUMIFS('EPS Emissions'!R:R,'EPS Emissions'!$D:$D,'BAU Sector &amp; Region Breakout'!$C254,'EPS Emissions'!$C:$C,'BAU Sector &amp; Region Breakout'!$B254))</f>
        <v>23.035374395893673</v>
      </c>
      <c r="R254" s="2">
        <f>IF($A254="GCAM",SUMIFS('GCAM By Region By Sector'!R:R,'GCAM By Region By Sector'!$C:$C,$C254,'GCAM By Region By Sector'!$B:$B,$B254)*10^3,SUMIFS('EPS Emissions'!S:S,'EPS Emissions'!$D:$D,'BAU Sector &amp; Region Breakout'!$C254,'EPS Emissions'!$C:$C,'BAU Sector &amp; Region Breakout'!$B254))</f>
        <v>23.764974927544568</v>
      </c>
      <c r="S254" s="2">
        <f>IF($A254="GCAM",SUMIFS('GCAM By Region By Sector'!S:S,'GCAM By Region By Sector'!$C:$C,$C254,'GCAM By Region By Sector'!$B:$B,$B254)*10^3,SUMIFS('EPS Emissions'!T:T,'EPS Emissions'!$D:$D,'BAU Sector &amp; Region Breakout'!$C254,'EPS Emissions'!$C:$C,'BAU Sector &amp; Region Breakout'!$B254))</f>
        <v>24.494575459195456</v>
      </c>
      <c r="T254" s="2">
        <f>IF($A254="GCAM",SUMIFS('GCAM By Region By Sector'!T:T,'GCAM By Region By Sector'!$C:$C,$C254,'GCAM By Region By Sector'!$B:$B,$B254)*10^3,SUMIFS('EPS Emissions'!U:U,'EPS Emissions'!$D:$D,'BAU Sector &amp; Region Breakout'!$C254,'EPS Emissions'!$C:$C,'BAU Sector &amp; Region Breakout'!$B254))</f>
        <v>25.247648183319662</v>
      </c>
      <c r="U254" s="2">
        <f>IF($A254="GCAM",SUMIFS('GCAM By Region By Sector'!U:U,'GCAM By Region By Sector'!$C:$C,$C254,'GCAM By Region By Sector'!$B:$B,$B254)*10^3,SUMIFS('EPS Emissions'!V:V,'EPS Emissions'!$D:$D,'BAU Sector &amp; Region Breakout'!$C254,'EPS Emissions'!$C:$C,'BAU Sector &amp; Region Breakout'!$B254))</f>
        <v>26.000720907443867</v>
      </c>
      <c r="V254" s="2">
        <f>IF($A254="GCAM",SUMIFS('GCAM By Region By Sector'!V:V,'GCAM By Region By Sector'!$C:$C,$C254,'GCAM By Region By Sector'!$B:$B,$B254)*10^3,SUMIFS('EPS Emissions'!W:W,'EPS Emissions'!$D:$D,'BAU Sector &amp; Region Breakout'!$C254,'EPS Emissions'!$C:$C,'BAU Sector &amp; Region Breakout'!$B254))</f>
        <v>26.753793631568076</v>
      </c>
      <c r="W254" s="2">
        <f>IF($A254="GCAM",SUMIFS('GCAM By Region By Sector'!W:W,'GCAM By Region By Sector'!$C:$C,$C254,'GCAM By Region By Sector'!$B:$B,$B254)*10^3,SUMIFS('EPS Emissions'!X:X,'EPS Emissions'!$D:$D,'BAU Sector &amp; Region Breakout'!$C254,'EPS Emissions'!$C:$C,'BAU Sector &amp; Region Breakout'!$B254))</f>
        <v>27.506866355692281</v>
      </c>
      <c r="X254" s="2">
        <f>IF($A254="GCAM",SUMIFS('GCAM By Region By Sector'!X:X,'GCAM By Region By Sector'!$C:$C,$C254,'GCAM By Region By Sector'!$B:$B,$B254)*10^3,SUMIFS('EPS Emissions'!Y:Y,'EPS Emissions'!$D:$D,'BAU Sector &amp; Region Breakout'!$C254,'EPS Emissions'!$C:$C,'BAU Sector &amp; Region Breakout'!$B254))</f>
        <v>28.259939079816487</v>
      </c>
      <c r="Y254" s="2">
        <f>IF($A254="GCAM",SUMIFS('GCAM By Region By Sector'!Y:Y,'GCAM By Region By Sector'!$C:$C,$C254,'GCAM By Region By Sector'!$B:$B,$B254)*10^3,SUMIFS('EPS Emissions'!Z:Z,'EPS Emissions'!$D:$D,'BAU Sector &amp; Region Breakout'!$C254,'EPS Emissions'!$C:$C,'BAU Sector &amp; Region Breakout'!$B254))</f>
        <v>28.99771991064253</v>
      </c>
      <c r="Z254" s="2">
        <f>IF($A254="GCAM",SUMIFS('GCAM By Region By Sector'!Z:Z,'GCAM By Region By Sector'!$C:$C,$C254,'GCAM By Region By Sector'!$B:$B,$B254)*10^3,SUMIFS('EPS Emissions'!AA:AA,'EPS Emissions'!$D:$D,'BAU Sector &amp; Region Breakout'!$C254,'EPS Emissions'!$C:$C,'BAU Sector &amp; Region Breakout'!$B254))</f>
        <v>29.735500741468574</v>
      </c>
      <c r="AA254" s="2">
        <f>IF($A254="GCAM",SUMIFS('GCAM By Region By Sector'!AA:AA,'GCAM By Region By Sector'!$C:$C,$C254,'GCAM By Region By Sector'!$B:$B,$B254)*10^3,SUMIFS('EPS Emissions'!AB:AB,'EPS Emissions'!$D:$D,'BAU Sector &amp; Region Breakout'!$C254,'EPS Emissions'!$C:$C,'BAU Sector &amp; Region Breakout'!$B254))</f>
        <v>30.473281572294617</v>
      </c>
      <c r="AB254" s="2">
        <f>IF($A254="GCAM",SUMIFS('GCAM By Region By Sector'!AB:AB,'GCAM By Region By Sector'!$C:$C,$C254,'GCAM By Region By Sector'!$B:$B,$B254)*10^3,SUMIFS('EPS Emissions'!AC:AC,'EPS Emissions'!$D:$D,'BAU Sector &amp; Region Breakout'!$C254,'EPS Emissions'!$C:$C,'BAU Sector &amp; Region Breakout'!$B254))</f>
        <v>31.211062403120657</v>
      </c>
      <c r="AC254" s="2">
        <f>IF($A254="GCAM",SUMIFS('GCAM By Region By Sector'!AC:AC,'GCAM By Region By Sector'!$C:$C,$C254,'GCAM By Region By Sector'!$B:$B,$B254)*10^3,SUMIFS('EPS Emissions'!AD:AD,'EPS Emissions'!$D:$D,'BAU Sector &amp; Region Breakout'!$C254,'EPS Emissions'!$C:$C,'BAU Sector &amp; Region Breakout'!$B254))</f>
        <v>31.9488432339467</v>
      </c>
      <c r="AD254" s="2">
        <f>IF($A254="GCAM",SUMIFS('GCAM By Region By Sector'!AD:AD,'GCAM By Region By Sector'!$C:$C,$C254,'GCAM By Region By Sector'!$B:$B,$B254)*10^3,SUMIFS('EPS Emissions'!AE:AE,'EPS Emissions'!$D:$D,'BAU Sector &amp; Region Breakout'!$C254,'EPS Emissions'!$C:$C,'BAU Sector &amp; Region Breakout'!$B254))</f>
        <v>32.671440514148848</v>
      </c>
      <c r="AE254" s="2">
        <f>IF($A254="GCAM",SUMIFS('GCAM By Region By Sector'!AE:AE,'GCAM By Region By Sector'!$C:$C,$C254,'GCAM By Region By Sector'!$B:$B,$B254)*10^3,SUMIFS('EPS Emissions'!AF:AF,'EPS Emissions'!$D:$D,'BAU Sector &amp; Region Breakout'!$C254,'EPS Emissions'!$C:$C,'BAU Sector &amp; Region Breakout'!$B254))</f>
        <v>33.394037794351</v>
      </c>
      <c r="AF254" s="2">
        <f>IF($A254="GCAM",SUMIFS('GCAM By Region By Sector'!AF:AF,'GCAM By Region By Sector'!$C:$C,$C254,'GCAM By Region By Sector'!$B:$B,$B254)*10^3,SUMIFS('EPS Emissions'!AG:AG,'EPS Emissions'!$D:$D,'BAU Sector &amp; Region Breakout'!$C254,'EPS Emissions'!$C:$C,'BAU Sector &amp; Region Breakout'!$B254))</f>
        <v>34.116635074553159</v>
      </c>
      <c r="AG254" s="2">
        <f>IF($A254="GCAM",SUMIFS('GCAM By Region By Sector'!AG:AG,'GCAM By Region By Sector'!$C:$C,$C254,'GCAM By Region By Sector'!$B:$B,$B254)*10^3,SUMIFS('EPS Emissions'!AH:AH,'EPS Emissions'!$D:$D,'BAU Sector &amp; Region Breakout'!$C254,'EPS Emissions'!$C:$C,'BAU Sector &amp; Region Breakout'!$B254))</f>
        <v>34.83923235475531</v>
      </c>
      <c r="AH254" s="2">
        <f>IF($A254="GCAM",SUMIFS('GCAM By Region By Sector'!AH:AH,'GCAM By Region By Sector'!$C:$C,$C254,'GCAM By Region By Sector'!$B:$B,$B254)*10^3,SUMIFS('EPS Emissions'!AI:AI,'EPS Emissions'!$D:$D,'BAU Sector &amp; Region Breakout'!$C254,'EPS Emissions'!$C:$C,'BAU Sector &amp; Region Breakout'!$B254))</f>
        <v>35.561829634957462</v>
      </c>
    </row>
    <row r="255" spans="1:34" x14ac:dyDescent="0.35">
      <c r="A255" t="str">
        <f>VLOOKUP(B255,'BAU Global Total'!A$3:C$34,3,FALSE)</f>
        <v>GCAM</v>
      </c>
      <c r="B255" t="s">
        <v>41</v>
      </c>
      <c r="C255" t="s">
        <v>65</v>
      </c>
      <c r="D255" s="2">
        <f>IF($A255="GCAM",SUMIFS('GCAM By Region By Sector'!D:D,'GCAM By Region By Sector'!$C:$C,$C255,'GCAM By Region By Sector'!$B:$B,$B255)*10^3,SUMIFS('EPS Emissions'!E:E,'EPS Emissions'!$D:$D,'BAU Sector &amp; Region Breakout'!$C255,'EPS Emissions'!$C:$C,'BAU Sector &amp; Region Breakout'!$B255))</f>
        <v>32.509150255654703</v>
      </c>
      <c r="E255" s="2">
        <f>IF($A255="GCAM",SUMIFS('GCAM By Region By Sector'!E:E,'GCAM By Region By Sector'!$C:$C,$C255,'GCAM By Region By Sector'!$B:$B,$B255)*10^3,SUMIFS('EPS Emissions'!F:F,'EPS Emissions'!$D:$D,'BAU Sector &amp; Region Breakout'!$C255,'EPS Emissions'!$C:$C,'BAU Sector &amp; Region Breakout'!$B255))</f>
        <v>33.212279778151</v>
      </c>
      <c r="F255" s="2">
        <f>IF($A255="GCAM",SUMIFS('GCAM By Region By Sector'!F:F,'GCAM By Region By Sector'!$C:$C,$C255,'GCAM By Region By Sector'!$B:$B,$B255)*10^3,SUMIFS('EPS Emissions'!G:G,'EPS Emissions'!$D:$D,'BAU Sector &amp; Region Breakout'!$C255,'EPS Emissions'!$C:$C,'BAU Sector &amp; Region Breakout'!$B255))</f>
        <v>33.915409300647298</v>
      </c>
      <c r="G255" s="2">
        <f>IF($A255="GCAM",SUMIFS('GCAM By Region By Sector'!G:G,'GCAM By Region By Sector'!$C:$C,$C255,'GCAM By Region By Sector'!$B:$B,$B255)*10^3,SUMIFS('EPS Emissions'!H:H,'EPS Emissions'!$D:$D,'BAU Sector &amp; Region Breakout'!$C255,'EPS Emissions'!$C:$C,'BAU Sector &amp; Region Breakout'!$B255))</f>
        <v>34.618538823143602</v>
      </c>
      <c r="H255" s="2">
        <f>IF($A255="GCAM",SUMIFS('GCAM By Region By Sector'!H:H,'GCAM By Region By Sector'!$C:$C,$C255,'GCAM By Region By Sector'!$B:$B,$B255)*10^3,SUMIFS('EPS Emissions'!I:I,'EPS Emissions'!$D:$D,'BAU Sector &amp; Region Breakout'!$C255,'EPS Emissions'!$C:$C,'BAU Sector &amp; Region Breakout'!$B255))</f>
        <v>35.3216683456399</v>
      </c>
      <c r="I255" s="2">
        <f>IF($A255="GCAM",SUMIFS('GCAM By Region By Sector'!I:I,'GCAM By Region By Sector'!$C:$C,$C255,'GCAM By Region By Sector'!$B:$B,$B255)*10^3,SUMIFS('EPS Emissions'!J:J,'EPS Emissions'!$D:$D,'BAU Sector &amp; Region Breakout'!$C255,'EPS Emissions'!$C:$C,'BAU Sector &amp; Region Breakout'!$B255))</f>
        <v>36.024797868136197</v>
      </c>
      <c r="J255" s="2">
        <f>IF($A255="GCAM",SUMIFS('GCAM By Region By Sector'!J:J,'GCAM By Region By Sector'!$C:$C,$C255,'GCAM By Region By Sector'!$B:$B,$B255)*10^3,SUMIFS('EPS Emissions'!K:K,'EPS Emissions'!$D:$D,'BAU Sector &amp; Region Breakout'!$C255,'EPS Emissions'!$C:$C,'BAU Sector &amp; Region Breakout'!$B255))</f>
        <v>36.787386966647659</v>
      </c>
      <c r="K255" s="2">
        <f>IF($A255="GCAM",SUMIFS('GCAM By Region By Sector'!K:K,'GCAM By Region By Sector'!$C:$C,$C255,'GCAM By Region By Sector'!$B:$B,$B255)*10^3,SUMIFS('EPS Emissions'!L:L,'EPS Emissions'!$D:$D,'BAU Sector &amp; Region Breakout'!$C255,'EPS Emissions'!$C:$C,'BAU Sector &amp; Region Breakout'!$B255))</f>
        <v>37.549976065159115</v>
      </c>
      <c r="L255" s="2">
        <f>IF($A255="GCAM",SUMIFS('GCAM By Region By Sector'!L:L,'GCAM By Region By Sector'!$C:$C,$C255,'GCAM By Region By Sector'!$B:$B,$B255)*10^3,SUMIFS('EPS Emissions'!M:M,'EPS Emissions'!$D:$D,'BAU Sector &amp; Region Breakout'!$C255,'EPS Emissions'!$C:$C,'BAU Sector &amp; Region Breakout'!$B255))</f>
        <v>38.312565163670563</v>
      </c>
      <c r="M255" s="2">
        <f>IF($A255="GCAM",SUMIFS('GCAM By Region By Sector'!M:M,'GCAM By Region By Sector'!$C:$C,$C255,'GCAM By Region By Sector'!$B:$B,$B255)*10^3,SUMIFS('EPS Emissions'!N:N,'EPS Emissions'!$D:$D,'BAU Sector &amp; Region Breakout'!$C255,'EPS Emissions'!$C:$C,'BAU Sector &amp; Region Breakout'!$B255))</f>
        <v>39.075154262182018</v>
      </c>
      <c r="N255" s="2">
        <f>IF($A255="GCAM",SUMIFS('GCAM By Region By Sector'!N:N,'GCAM By Region By Sector'!$C:$C,$C255,'GCAM By Region By Sector'!$B:$B,$B255)*10^3,SUMIFS('EPS Emissions'!O:O,'EPS Emissions'!$D:$D,'BAU Sector &amp; Region Breakout'!$C255,'EPS Emissions'!$C:$C,'BAU Sector &amp; Region Breakout'!$B255))</f>
        <v>39.83774336069348</v>
      </c>
      <c r="O255" s="2">
        <f>IF($A255="GCAM",SUMIFS('GCAM By Region By Sector'!O:O,'GCAM By Region By Sector'!$C:$C,$C255,'GCAM By Region By Sector'!$B:$B,$B255)*10^3,SUMIFS('EPS Emissions'!P:P,'EPS Emissions'!$D:$D,'BAU Sector &amp; Region Breakout'!$C255,'EPS Emissions'!$C:$C,'BAU Sector &amp; Region Breakout'!$B255))</f>
        <v>40.317405449894977</v>
      </c>
      <c r="P255" s="2">
        <f>IF($A255="GCAM",SUMIFS('GCAM By Region By Sector'!P:P,'GCAM By Region By Sector'!$C:$C,$C255,'GCAM By Region By Sector'!$B:$B,$B255)*10^3,SUMIFS('EPS Emissions'!Q:Q,'EPS Emissions'!$D:$D,'BAU Sector &amp; Region Breakout'!$C255,'EPS Emissions'!$C:$C,'BAU Sector &amp; Region Breakout'!$B255))</f>
        <v>40.797067539096474</v>
      </c>
      <c r="Q255" s="2">
        <f>IF($A255="GCAM",SUMIFS('GCAM By Region By Sector'!Q:Q,'GCAM By Region By Sector'!$C:$C,$C255,'GCAM By Region By Sector'!$B:$B,$B255)*10^3,SUMIFS('EPS Emissions'!R:R,'EPS Emissions'!$D:$D,'BAU Sector &amp; Region Breakout'!$C255,'EPS Emissions'!$C:$C,'BAU Sector &amp; Region Breakout'!$B255))</f>
        <v>41.276729628297971</v>
      </c>
      <c r="R255" s="2">
        <f>IF($A255="GCAM",SUMIFS('GCAM By Region By Sector'!R:R,'GCAM By Region By Sector'!$C:$C,$C255,'GCAM By Region By Sector'!$B:$B,$B255)*10^3,SUMIFS('EPS Emissions'!S:S,'EPS Emissions'!$D:$D,'BAU Sector &amp; Region Breakout'!$C255,'EPS Emissions'!$C:$C,'BAU Sector &amp; Region Breakout'!$B255))</f>
        <v>41.756391717499476</v>
      </c>
      <c r="S255" s="2">
        <f>IF($A255="GCAM",SUMIFS('GCAM By Region By Sector'!S:S,'GCAM By Region By Sector'!$C:$C,$C255,'GCAM By Region By Sector'!$B:$B,$B255)*10^3,SUMIFS('EPS Emissions'!T:T,'EPS Emissions'!$D:$D,'BAU Sector &amp; Region Breakout'!$C255,'EPS Emissions'!$C:$C,'BAU Sector &amp; Region Breakout'!$B255))</f>
        <v>42.236053806700973</v>
      </c>
      <c r="T255" s="2">
        <f>IF($A255="GCAM",SUMIFS('GCAM By Region By Sector'!T:T,'GCAM By Region By Sector'!$C:$C,$C255,'GCAM By Region By Sector'!$B:$B,$B255)*10^3,SUMIFS('EPS Emissions'!U:U,'EPS Emissions'!$D:$D,'BAU Sector &amp; Region Breakout'!$C255,'EPS Emissions'!$C:$C,'BAU Sector &amp; Region Breakout'!$B255))</f>
        <v>42.694700023738278</v>
      </c>
      <c r="U255" s="2">
        <f>IF($A255="GCAM",SUMIFS('GCAM By Region By Sector'!U:U,'GCAM By Region By Sector'!$C:$C,$C255,'GCAM By Region By Sector'!$B:$B,$B255)*10^3,SUMIFS('EPS Emissions'!V:V,'EPS Emissions'!$D:$D,'BAU Sector &amp; Region Breakout'!$C255,'EPS Emissions'!$C:$C,'BAU Sector &amp; Region Breakout'!$B255))</f>
        <v>43.153346240775583</v>
      </c>
      <c r="V255" s="2">
        <f>IF($A255="GCAM",SUMIFS('GCAM By Region By Sector'!V:V,'GCAM By Region By Sector'!$C:$C,$C255,'GCAM By Region By Sector'!$B:$B,$B255)*10^3,SUMIFS('EPS Emissions'!W:W,'EPS Emissions'!$D:$D,'BAU Sector &amp; Region Breakout'!$C255,'EPS Emissions'!$C:$C,'BAU Sector &amp; Region Breakout'!$B255))</f>
        <v>43.611992457812889</v>
      </c>
      <c r="W255" s="2">
        <f>IF($A255="GCAM",SUMIFS('GCAM By Region By Sector'!W:W,'GCAM By Region By Sector'!$C:$C,$C255,'GCAM By Region By Sector'!$B:$B,$B255)*10^3,SUMIFS('EPS Emissions'!X:X,'EPS Emissions'!$D:$D,'BAU Sector &amp; Region Breakout'!$C255,'EPS Emissions'!$C:$C,'BAU Sector &amp; Region Breakout'!$B255))</f>
        <v>44.070638674850194</v>
      </c>
      <c r="X255" s="2">
        <f>IF($A255="GCAM",SUMIFS('GCAM By Region By Sector'!X:X,'GCAM By Region By Sector'!$C:$C,$C255,'GCAM By Region By Sector'!$B:$B,$B255)*10^3,SUMIFS('EPS Emissions'!Y:Y,'EPS Emissions'!$D:$D,'BAU Sector &amp; Region Breakout'!$C255,'EPS Emissions'!$C:$C,'BAU Sector &amp; Region Breakout'!$B255))</f>
        <v>44.529284891887499</v>
      </c>
      <c r="Y255" s="2">
        <f>IF($A255="GCAM",SUMIFS('GCAM By Region By Sector'!Y:Y,'GCAM By Region By Sector'!$C:$C,$C255,'GCAM By Region By Sector'!$B:$B,$B255)*10^3,SUMIFS('EPS Emissions'!Z:Z,'EPS Emissions'!$D:$D,'BAU Sector &amp; Region Breakout'!$C255,'EPS Emissions'!$C:$C,'BAU Sector &amp; Region Breakout'!$B255))</f>
        <v>44.95925145466223</v>
      </c>
      <c r="Z255" s="2">
        <f>IF($A255="GCAM",SUMIFS('GCAM By Region By Sector'!Z:Z,'GCAM By Region By Sector'!$C:$C,$C255,'GCAM By Region By Sector'!$B:$B,$B255)*10^3,SUMIFS('EPS Emissions'!AA:AA,'EPS Emissions'!$D:$D,'BAU Sector &amp; Region Breakout'!$C255,'EPS Emissions'!$C:$C,'BAU Sector &amp; Region Breakout'!$B255))</f>
        <v>45.389218017436967</v>
      </c>
      <c r="AA255" s="2">
        <f>IF($A255="GCAM",SUMIFS('GCAM By Region By Sector'!AA:AA,'GCAM By Region By Sector'!$C:$C,$C255,'GCAM By Region By Sector'!$B:$B,$B255)*10^3,SUMIFS('EPS Emissions'!AB:AB,'EPS Emissions'!$D:$D,'BAU Sector &amp; Region Breakout'!$C255,'EPS Emissions'!$C:$C,'BAU Sector &amp; Region Breakout'!$B255))</f>
        <v>45.819184580211704</v>
      </c>
      <c r="AB255" s="2">
        <f>IF($A255="GCAM",SUMIFS('GCAM By Region By Sector'!AB:AB,'GCAM By Region By Sector'!$C:$C,$C255,'GCAM By Region By Sector'!$B:$B,$B255)*10^3,SUMIFS('EPS Emissions'!AC:AC,'EPS Emissions'!$D:$D,'BAU Sector &amp; Region Breakout'!$C255,'EPS Emissions'!$C:$C,'BAU Sector &amp; Region Breakout'!$B255))</f>
        <v>46.249151142986435</v>
      </c>
      <c r="AC255" s="2">
        <f>IF($A255="GCAM",SUMIFS('GCAM By Region By Sector'!AC:AC,'GCAM By Region By Sector'!$C:$C,$C255,'GCAM By Region By Sector'!$B:$B,$B255)*10^3,SUMIFS('EPS Emissions'!AD:AD,'EPS Emissions'!$D:$D,'BAU Sector &amp; Region Breakout'!$C255,'EPS Emissions'!$C:$C,'BAU Sector &amp; Region Breakout'!$B255))</f>
        <v>46.679117705761172</v>
      </c>
      <c r="AD255" s="2">
        <f>IF($A255="GCAM",SUMIFS('GCAM By Region By Sector'!AD:AD,'GCAM By Region By Sector'!$C:$C,$C255,'GCAM By Region By Sector'!$B:$B,$B255)*10^3,SUMIFS('EPS Emissions'!AE:AE,'EPS Emissions'!$D:$D,'BAU Sector &amp; Region Breakout'!$C255,'EPS Emissions'!$C:$C,'BAU Sector &amp; Region Breakout'!$B255))</f>
        <v>47.178283298686921</v>
      </c>
      <c r="AE255" s="2">
        <f>IF($A255="GCAM",SUMIFS('GCAM By Region By Sector'!AE:AE,'GCAM By Region By Sector'!$C:$C,$C255,'GCAM By Region By Sector'!$B:$B,$B255)*10^3,SUMIFS('EPS Emissions'!AF:AF,'EPS Emissions'!$D:$D,'BAU Sector &amp; Region Breakout'!$C255,'EPS Emissions'!$C:$C,'BAU Sector &amp; Region Breakout'!$B255))</f>
        <v>47.677448891612677</v>
      </c>
      <c r="AF255" s="2">
        <f>IF($A255="GCAM",SUMIFS('GCAM By Region By Sector'!AF:AF,'GCAM By Region By Sector'!$C:$C,$C255,'GCAM By Region By Sector'!$B:$B,$B255)*10^3,SUMIFS('EPS Emissions'!AG:AG,'EPS Emissions'!$D:$D,'BAU Sector &amp; Region Breakout'!$C255,'EPS Emissions'!$C:$C,'BAU Sector &amp; Region Breakout'!$B255))</f>
        <v>48.176614484538426</v>
      </c>
      <c r="AG255" s="2">
        <f>IF($A255="GCAM",SUMIFS('GCAM By Region By Sector'!AG:AG,'GCAM By Region By Sector'!$C:$C,$C255,'GCAM By Region By Sector'!$B:$B,$B255)*10^3,SUMIFS('EPS Emissions'!AH:AH,'EPS Emissions'!$D:$D,'BAU Sector &amp; Region Breakout'!$C255,'EPS Emissions'!$C:$C,'BAU Sector &amp; Region Breakout'!$B255))</f>
        <v>48.675780077464175</v>
      </c>
      <c r="AH255" s="2">
        <f>IF($A255="GCAM",SUMIFS('GCAM By Region By Sector'!AH:AH,'GCAM By Region By Sector'!$C:$C,$C255,'GCAM By Region By Sector'!$B:$B,$B255)*10^3,SUMIFS('EPS Emissions'!AI:AI,'EPS Emissions'!$D:$D,'BAU Sector &amp; Region Breakout'!$C255,'EPS Emissions'!$C:$C,'BAU Sector &amp; Region Breakout'!$B255))</f>
        <v>49.174945670389931</v>
      </c>
    </row>
    <row r="256" spans="1:34" x14ac:dyDescent="0.35">
      <c r="A256" t="str">
        <f>VLOOKUP(B256,'BAU Global Total'!A$3:C$34,3,FALSE)</f>
        <v>GCAM</v>
      </c>
      <c r="B256" t="s">
        <v>41</v>
      </c>
      <c r="C256" t="s">
        <v>66</v>
      </c>
      <c r="D256" s="2">
        <f>IF($A256="GCAM",SUMIFS('GCAM By Region By Sector'!D:D,'GCAM By Region By Sector'!$C:$C,$C256,'GCAM By Region By Sector'!$B:$B,$B256)*10^3,SUMIFS('EPS Emissions'!E:E,'EPS Emissions'!$D:$D,'BAU Sector &amp; Region Breakout'!$C256,'EPS Emissions'!$C:$C,'BAU Sector &amp; Region Breakout'!$B256))</f>
        <v>3.6339446200000003</v>
      </c>
      <c r="E256" s="2">
        <f>IF($A256="GCAM",SUMIFS('GCAM By Region By Sector'!E:E,'GCAM By Region By Sector'!$C:$C,$C256,'GCAM By Region By Sector'!$B:$B,$B256)*10^3,SUMIFS('EPS Emissions'!F:F,'EPS Emissions'!$D:$D,'BAU Sector &amp; Region Breakout'!$C256,'EPS Emissions'!$C:$C,'BAU Sector &amp; Region Breakout'!$B256))</f>
        <v>3.6512204340000003</v>
      </c>
      <c r="F256" s="2">
        <f>IF($A256="GCAM",SUMIFS('GCAM By Region By Sector'!F:F,'GCAM By Region By Sector'!$C:$C,$C256,'GCAM By Region By Sector'!$B:$B,$B256)*10^3,SUMIFS('EPS Emissions'!G:G,'EPS Emissions'!$D:$D,'BAU Sector &amp; Region Breakout'!$C256,'EPS Emissions'!$C:$C,'BAU Sector &amp; Region Breakout'!$B256))</f>
        <v>3.6684962480000003</v>
      </c>
      <c r="G256" s="2">
        <f>IF($A256="GCAM",SUMIFS('GCAM By Region By Sector'!G:G,'GCAM By Region By Sector'!$C:$C,$C256,'GCAM By Region By Sector'!$B:$B,$B256)*10^3,SUMIFS('EPS Emissions'!H:H,'EPS Emissions'!$D:$D,'BAU Sector &amp; Region Breakout'!$C256,'EPS Emissions'!$C:$C,'BAU Sector &amp; Region Breakout'!$B256))</f>
        <v>3.6857720619999998</v>
      </c>
      <c r="H256" s="2">
        <f>IF($A256="GCAM",SUMIFS('GCAM By Region By Sector'!H:H,'GCAM By Region By Sector'!$C:$C,$C256,'GCAM By Region By Sector'!$B:$B,$B256)*10^3,SUMIFS('EPS Emissions'!I:I,'EPS Emissions'!$D:$D,'BAU Sector &amp; Region Breakout'!$C256,'EPS Emissions'!$C:$C,'BAU Sector &amp; Region Breakout'!$B256))</f>
        <v>3.7030478759999998</v>
      </c>
      <c r="I256" s="2">
        <f>IF($A256="GCAM",SUMIFS('GCAM By Region By Sector'!I:I,'GCAM By Region By Sector'!$C:$C,$C256,'GCAM By Region By Sector'!$B:$B,$B256)*10^3,SUMIFS('EPS Emissions'!J:J,'EPS Emissions'!$D:$D,'BAU Sector &amp; Region Breakout'!$C256,'EPS Emissions'!$C:$C,'BAU Sector &amp; Region Breakout'!$B256))</f>
        <v>3.7203236899999994</v>
      </c>
      <c r="J256" s="2">
        <f>IF($A256="GCAM",SUMIFS('GCAM By Region By Sector'!J:J,'GCAM By Region By Sector'!$C:$C,$C256,'GCAM By Region By Sector'!$B:$B,$B256)*10^3,SUMIFS('EPS Emissions'!K:K,'EPS Emissions'!$D:$D,'BAU Sector &amp; Region Breakout'!$C256,'EPS Emissions'!$C:$C,'BAU Sector &amp; Region Breakout'!$B256))</f>
        <v>3.7794617989999999</v>
      </c>
      <c r="K256" s="2">
        <f>IF($A256="GCAM",SUMIFS('GCAM By Region By Sector'!K:K,'GCAM By Region By Sector'!$C:$C,$C256,'GCAM By Region By Sector'!$B:$B,$B256)*10^3,SUMIFS('EPS Emissions'!L:L,'EPS Emissions'!$D:$D,'BAU Sector &amp; Region Breakout'!$C256,'EPS Emissions'!$C:$C,'BAU Sector &amp; Region Breakout'!$B256))</f>
        <v>3.8385999079999999</v>
      </c>
      <c r="L256" s="2">
        <f>IF($A256="GCAM",SUMIFS('GCAM By Region By Sector'!L:L,'GCAM By Region By Sector'!$C:$C,$C256,'GCAM By Region By Sector'!$B:$B,$B256)*10^3,SUMIFS('EPS Emissions'!M:M,'EPS Emissions'!$D:$D,'BAU Sector &amp; Region Breakout'!$C256,'EPS Emissions'!$C:$C,'BAU Sector &amp; Region Breakout'!$B256))</f>
        <v>3.897738017</v>
      </c>
      <c r="M256" s="2">
        <f>IF($A256="GCAM",SUMIFS('GCAM By Region By Sector'!M:M,'GCAM By Region By Sector'!$C:$C,$C256,'GCAM By Region By Sector'!$B:$B,$B256)*10^3,SUMIFS('EPS Emissions'!N:N,'EPS Emissions'!$D:$D,'BAU Sector &amp; Region Breakout'!$C256,'EPS Emissions'!$C:$C,'BAU Sector &amp; Region Breakout'!$B256))</f>
        <v>3.956876126</v>
      </c>
      <c r="N256" s="2">
        <f>IF($A256="GCAM",SUMIFS('GCAM By Region By Sector'!N:N,'GCAM By Region By Sector'!$C:$C,$C256,'GCAM By Region By Sector'!$B:$B,$B256)*10^3,SUMIFS('EPS Emissions'!O:O,'EPS Emissions'!$D:$D,'BAU Sector &amp; Region Breakout'!$C256,'EPS Emissions'!$C:$C,'BAU Sector &amp; Region Breakout'!$B256))</f>
        <v>4.0160142350000001</v>
      </c>
      <c r="O256" s="2">
        <f>IF($A256="GCAM",SUMIFS('GCAM By Region By Sector'!O:O,'GCAM By Region By Sector'!$C:$C,$C256,'GCAM By Region By Sector'!$B:$B,$B256)*10^3,SUMIFS('EPS Emissions'!P:P,'EPS Emissions'!$D:$D,'BAU Sector &amp; Region Breakout'!$C256,'EPS Emissions'!$C:$C,'BAU Sector &amp; Region Breakout'!$B256))</f>
        <v>4.0707705990000003</v>
      </c>
      <c r="P256" s="2">
        <f>IF($A256="GCAM",SUMIFS('GCAM By Region By Sector'!P:P,'GCAM By Region By Sector'!$C:$C,$C256,'GCAM By Region By Sector'!$B:$B,$B256)*10^3,SUMIFS('EPS Emissions'!Q:Q,'EPS Emissions'!$D:$D,'BAU Sector &amp; Region Breakout'!$C256,'EPS Emissions'!$C:$C,'BAU Sector &amp; Region Breakout'!$B256))</f>
        <v>4.1255269630000004</v>
      </c>
      <c r="Q256" s="2">
        <f>IF($A256="GCAM",SUMIFS('GCAM By Region By Sector'!Q:Q,'GCAM By Region By Sector'!$C:$C,$C256,'GCAM By Region By Sector'!$B:$B,$B256)*10^3,SUMIFS('EPS Emissions'!R:R,'EPS Emissions'!$D:$D,'BAU Sector &amp; Region Breakout'!$C256,'EPS Emissions'!$C:$C,'BAU Sector &amp; Region Breakout'!$B256))</f>
        <v>4.1802833270000006</v>
      </c>
      <c r="R256" s="2">
        <f>IF($A256="GCAM",SUMIFS('GCAM By Region By Sector'!R:R,'GCAM By Region By Sector'!$C:$C,$C256,'GCAM By Region By Sector'!$B:$B,$B256)*10^3,SUMIFS('EPS Emissions'!S:S,'EPS Emissions'!$D:$D,'BAU Sector &amp; Region Breakout'!$C256,'EPS Emissions'!$C:$C,'BAU Sector &amp; Region Breakout'!$B256))</f>
        <v>4.2350396910000008</v>
      </c>
      <c r="S256" s="2">
        <f>IF($A256="GCAM",SUMIFS('GCAM By Region By Sector'!S:S,'GCAM By Region By Sector'!$C:$C,$C256,'GCAM By Region By Sector'!$B:$B,$B256)*10^3,SUMIFS('EPS Emissions'!T:T,'EPS Emissions'!$D:$D,'BAU Sector &amp; Region Breakout'!$C256,'EPS Emissions'!$C:$C,'BAU Sector &amp; Region Breakout'!$B256))</f>
        <v>4.2897960550000001</v>
      </c>
      <c r="T256" s="2">
        <f>IF($A256="GCAM",SUMIFS('GCAM By Region By Sector'!T:T,'GCAM By Region By Sector'!$C:$C,$C256,'GCAM By Region By Sector'!$B:$B,$B256)*10^3,SUMIFS('EPS Emissions'!U:U,'EPS Emissions'!$D:$D,'BAU Sector &amp; Region Breakout'!$C256,'EPS Emissions'!$C:$C,'BAU Sector &amp; Region Breakout'!$B256))</f>
        <v>4.4001034910000003</v>
      </c>
      <c r="U256" s="2">
        <f>IF($A256="GCAM",SUMIFS('GCAM By Region By Sector'!U:U,'GCAM By Region By Sector'!$C:$C,$C256,'GCAM By Region By Sector'!$B:$B,$B256)*10^3,SUMIFS('EPS Emissions'!V:V,'EPS Emissions'!$D:$D,'BAU Sector &amp; Region Breakout'!$C256,'EPS Emissions'!$C:$C,'BAU Sector &amp; Region Breakout'!$B256))</f>
        <v>4.5104109270000006</v>
      </c>
      <c r="V256" s="2">
        <f>IF($A256="GCAM",SUMIFS('GCAM By Region By Sector'!V:V,'GCAM By Region By Sector'!$C:$C,$C256,'GCAM By Region By Sector'!$B:$B,$B256)*10^3,SUMIFS('EPS Emissions'!W:W,'EPS Emissions'!$D:$D,'BAU Sector &amp; Region Breakout'!$C256,'EPS Emissions'!$C:$C,'BAU Sector &amp; Region Breakout'!$B256))</f>
        <v>4.6207183629999999</v>
      </c>
      <c r="W256" s="2">
        <f>IF($A256="GCAM",SUMIFS('GCAM By Region By Sector'!W:W,'GCAM By Region By Sector'!$C:$C,$C256,'GCAM By Region By Sector'!$B:$B,$B256)*10^3,SUMIFS('EPS Emissions'!X:X,'EPS Emissions'!$D:$D,'BAU Sector &amp; Region Breakout'!$C256,'EPS Emissions'!$C:$C,'BAU Sector &amp; Region Breakout'!$B256))</f>
        <v>4.7310257990000002</v>
      </c>
      <c r="X256" s="2">
        <f>IF($A256="GCAM",SUMIFS('GCAM By Region By Sector'!X:X,'GCAM By Region By Sector'!$C:$C,$C256,'GCAM By Region By Sector'!$B:$B,$B256)*10^3,SUMIFS('EPS Emissions'!Y:Y,'EPS Emissions'!$D:$D,'BAU Sector &amp; Region Breakout'!$C256,'EPS Emissions'!$C:$C,'BAU Sector &amp; Region Breakout'!$B256))</f>
        <v>4.8413332350000005</v>
      </c>
      <c r="Y256" s="2">
        <f>IF($A256="GCAM",SUMIFS('GCAM By Region By Sector'!Y:Y,'GCAM By Region By Sector'!$C:$C,$C256,'GCAM By Region By Sector'!$B:$B,$B256)*10^3,SUMIFS('EPS Emissions'!Z:Z,'EPS Emissions'!$D:$D,'BAU Sector &amp; Region Breakout'!$C256,'EPS Emissions'!$C:$C,'BAU Sector &amp; Region Breakout'!$B256))</f>
        <v>4.9562601050000001</v>
      </c>
      <c r="Z256" s="2">
        <f>IF($A256="GCAM",SUMIFS('GCAM By Region By Sector'!Z:Z,'GCAM By Region By Sector'!$C:$C,$C256,'GCAM By Region By Sector'!$B:$B,$B256)*10^3,SUMIFS('EPS Emissions'!AA:AA,'EPS Emissions'!$D:$D,'BAU Sector &amp; Region Breakout'!$C256,'EPS Emissions'!$C:$C,'BAU Sector &amp; Region Breakout'!$B256))</f>
        <v>5.0711869749999998</v>
      </c>
      <c r="AA256" s="2">
        <f>IF($A256="GCAM",SUMIFS('GCAM By Region By Sector'!AA:AA,'GCAM By Region By Sector'!$C:$C,$C256,'GCAM By Region By Sector'!$B:$B,$B256)*10^3,SUMIFS('EPS Emissions'!AB:AB,'EPS Emissions'!$D:$D,'BAU Sector &amp; Region Breakout'!$C256,'EPS Emissions'!$C:$C,'BAU Sector &amp; Region Breakout'!$B256))</f>
        <v>5.1861138450000004</v>
      </c>
      <c r="AB256" s="2">
        <f>IF($A256="GCAM",SUMIFS('GCAM By Region By Sector'!AB:AB,'GCAM By Region By Sector'!$C:$C,$C256,'GCAM By Region By Sector'!$B:$B,$B256)*10^3,SUMIFS('EPS Emissions'!AC:AC,'EPS Emissions'!$D:$D,'BAU Sector &amp; Region Breakout'!$C256,'EPS Emissions'!$C:$C,'BAU Sector &amp; Region Breakout'!$B256))</f>
        <v>5.3010407150000001</v>
      </c>
      <c r="AC256" s="2">
        <f>IF($A256="GCAM",SUMIFS('GCAM By Region By Sector'!AC:AC,'GCAM By Region By Sector'!$C:$C,$C256,'GCAM By Region By Sector'!$B:$B,$B256)*10^3,SUMIFS('EPS Emissions'!AD:AD,'EPS Emissions'!$D:$D,'BAU Sector &amp; Region Breakout'!$C256,'EPS Emissions'!$C:$C,'BAU Sector &amp; Region Breakout'!$B256))</f>
        <v>5.4159675850000006</v>
      </c>
      <c r="AD256" s="2">
        <f>IF($A256="GCAM",SUMIFS('GCAM By Region By Sector'!AD:AD,'GCAM By Region By Sector'!$C:$C,$C256,'GCAM By Region By Sector'!$B:$B,$B256)*10^3,SUMIFS('EPS Emissions'!AE:AE,'EPS Emissions'!$D:$D,'BAU Sector &amp; Region Breakout'!$C256,'EPS Emissions'!$C:$C,'BAU Sector &amp; Region Breakout'!$B256))</f>
        <v>5.5330777490000003</v>
      </c>
      <c r="AE256" s="2">
        <f>IF($A256="GCAM",SUMIFS('GCAM By Region By Sector'!AE:AE,'GCAM By Region By Sector'!$C:$C,$C256,'GCAM By Region By Sector'!$B:$B,$B256)*10^3,SUMIFS('EPS Emissions'!AF:AF,'EPS Emissions'!$D:$D,'BAU Sector &amp; Region Breakout'!$C256,'EPS Emissions'!$C:$C,'BAU Sector &amp; Region Breakout'!$B256))</f>
        <v>5.6501879130000008</v>
      </c>
      <c r="AF256" s="2">
        <f>IF($A256="GCAM",SUMIFS('GCAM By Region By Sector'!AF:AF,'GCAM By Region By Sector'!$C:$C,$C256,'GCAM By Region By Sector'!$B:$B,$B256)*10^3,SUMIFS('EPS Emissions'!AG:AG,'EPS Emissions'!$D:$D,'BAU Sector &amp; Region Breakout'!$C256,'EPS Emissions'!$C:$C,'BAU Sector &amp; Region Breakout'!$B256))</f>
        <v>5.7672980769999995</v>
      </c>
      <c r="AG256" s="2">
        <f>IF($A256="GCAM",SUMIFS('GCAM By Region By Sector'!AG:AG,'GCAM By Region By Sector'!$C:$C,$C256,'GCAM By Region By Sector'!$B:$B,$B256)*10^3,SUMIFS('EPS Emissions'!AH:AH,'EPS Emissions'!$D:$D,'BAU Sector &amp; Region Breakout'!$C256,'EPS Emissions'!$C:$C,'BAU Sector &amp; Region Breakout'!$B256))</f>
        <v>5.884408241</v>
      </c>
      <c r="AH256" s="2">
        <f>IF($A256="GCAM",SUMIFS('GCAM By Region By Sector'!AH:AH,'GCAM By Region By Sector'!$C:$C,$C256,'GCAM By Region By Sector'!$B:$B,$B256)*10^3,SUMIFS('EPS Emissions'!AI:AI,'EPS Emissions'!$D:$D,'BAU Sector &amp; Region Breakout'!$C256,'EPS Emissions'!$C:$C,'BAU Sector &amp; Region Breakout'!$B256))</f>
        <v>6.0015184049999997</v>
      </c>
    </row>
    <row r="257" spans="1:34" x14ac:dyDescent="0.35">
      <c r="A257" t="str">
        <f>VLOOKUP(B257,'BAU Global Total'!A$3:C$34,3,FALSE)</f>
        <v>GCAM</v>
      </c>
      <c r="B257" t="s">
        <v>41</v>
      </c>
      <c r="C257" t="s">
        <v>67</v>
      </c>
      <c r="D257" s="2">
        <f>IF($A257="GCAM",SUMIFS('GCAM By Region By Sector'!D:D,'GCAM By Region By Sector'!$C:$C,$C257,'GCAM By Region By Sector'!$B:$B,$B257)*10^3,SUMIFS('EPS Emissions'!E:E,'EPS Emissions'!$D:$D,'BAU Sector &amp; Region Breakout'!$C257,'EPS Emissions'!$C:$C,'BAU Sector &amp; Region Breakout'!$B257))</f>
        <v>52.291526546825999</v>
      </c>
      <c r="E257" s="2">
        <f>IF($A257="GCAM",SUMIFS('GCAM By Region By Sector'!E:E,'GCAM By Region By Sector'!$C:$C,$C257,'GCAM By Region By Sector'!$B:$B,$B257)*10^3,SUMIFS('EPS Emissions'!F:F,'EPS Emissions'!$D:$D,'BAU Sector &amp; Region Breakout'!$C257,'EPS Emissions'!$C:$C,'BAU Sector &amp; Region Breakout'!$B257))</f>
        <v>52.35911180003378</v>
      </c>
      <c r="F257" s="2">
        <f>IF($A257="GCAM",SUMIFS('GCAM By Region By Sector'!F:F,'GCAM By Region By Sector'!$C:$C,$C257,'GCAM By Region By Sector'!$B:$B,$B257)*10^3,SUMIFS('EPS Emissions'!G:G,'EPS Emissions'!$D:$D,'BAU Sector &amp; Region Breakout'!$C257,'EPS Emissions'!$C:$C,'BAU Sector &amp; Region Breakout'!$B257))</f>
        <v>52.426697053241575</v>
      </c>
      <c r="G257" s="2">
        <f>IF($A257="GCAM",SUMIFS('GCAM By Region By Sector'!G:G,'GCAM By Region By Sector'!$C:$C,$C257,'GCAM By Region By Sector'!$B:$B,$B257)*10^3,SUMIFS('EPS Emissions'!H:H,'EPS Emissions'!$D:$D,'BAU Sector &amp; Region Breakout'!$C257,'EPS Emissions'!$C:$C,'BAU Sector &amp; Region Breakout'!$B257))</f>
        <v>52.494282306449357</v>
      </c>
      <c r="H257" s="2">
        <f>IF($A257="GCAM",SUMIFS('GCAM By Region By Sector'!H:H,'GCAM By Region By Sector'!$C:$C,$C257,'GCAM By Region By Sector'!$B:$B,$B257)*10^3,SUMIFS('EPS Emissions'!I:I,'EPS Emissions'!$D:$D,'BAU Sector &amp; Region Breakout'!$C257,'EPS Emissions'!$C:$C,'BAU Sector &amp; Region Breakout'!$B257))</f>
        <v>52.561867559657145</v>
      </c>
      <c r="I257" s="2">
        <f>IF($A257="GCAM",SUMIFS('GCAM By Region By Sector'!I:I,'GCAM By Region By Sector'!$C:$C,$C257,'GCAM By Region By Sector'!$B:$B,$B257)*10^3,SUMIFS('EPS Emissions'!J:J,'EPS Emissions'!$D:$D,'BAU Sector &amp; Region Breakout'!$C257,'EPS Emissions'!$C:$C,'BAU Sector &amp; Region Breakout'!$B257))</f>
        <v>52.629452812864926</v>
      </c>
      <c r="J257" s="2">
        <f>IF($A257="GCAM",SUMIFS('GCAM By Region By Sector'!J:J,'GCAM By Region By Sector'!$C:$C,$C257,'GCAM By Region By Sector'!$B:$B,$B257)*10^3,SUMIFS('EPS Emissions'!K:K,'EPS Emissions'!$D:$D,'BAU Sector &amp; Region Breakout'!$C257,'EPS Emissions'!$C:$C,'BAU Sector &amp; Region Breakout'!$B257))</f>
        <v>53.38965930484774</v>
      </c>
      <c r="K257" s="2">
        <f>IF($A257="GCAM",SUMIFS('GCAM By Region By Sector'!K:K,'GCAM By Region By Sector'!$C:$C,$C257,'GCAM By Region By Sector'!$B:$B,$B257)*10^3,SUMIFS('EPS Emissions'!L:L,'EPS Emissions'!$D:$D,'BAU Sector &amp; Region Breakout'!$C257,'EPS Emissions'!$C:$C,'BAU Sector &amp; Region Breakout'!$B257))</f>
        <v>54.149865796830561</v>
      </c>
      <c r="L257" s="2">
        <f>IF($A257="GCAM",SUMIFS('GCAM By Region By Sector'!L:L,'GCAM By Region By Sector'!$C:$C,$C257,'GCAM By Region By Sector'!$B:$B,$B257)*10^3,SUMIFS('EPS Emissions'!M:M,'EPS Emissions'!$D:$D,'BAU Sector &amp; Region Breakout'!$C257,'EPS Emissions'!$C:$C,'BAU Sector &amp; Region Breakout'!$B257))</f>
        <v>54.910072288813375</v>
      </c>
      <c r="M257" s="2">
        <f>IF($A257="GCAM",SUMIFS('GCAM By Region By Sector'!M:M,'GCAM By Region By Sector'!$C:$C,$C257,'GCAM By Region By Sector'!$B:$B,$B257)*10^3,SUMIFS('EPS Emissions'!N:N,'EPS Emissions'!$D:$D,'BAU Sector &amp; Region Breakout'!$C257,'EPS Emissions'!$C:$C,'BAU Sector &amp; Region Breakout'!$B257))</f>
        <v>55.670278780796188</v>
      </c>
      <c r="N257" s="2">
        <f>IF($A257="GCAM",SUMIFS('GCAM By Region By Sector'!N:N,'GCAM By Region By Sector'!$C:$C,$C257,'GCAM By Region By Sector'!$B:$B,$B257)*10^3,SUMIFS('EPS Emissions'!O:O,'EPS Emissions'!$D:$D,'BAU Sector &amp; Region Breakout'!$C257,'EPS Emissions'!$C:$C,'BAU Sector &amp; Region Breakout'!$B257))</f>
        <v>56.430485272779002</v>
      </c>
      <c r="O257" s="2">
        <f>IF($A257="GCAM",SUMIFS('GCAM By Region By Sector'!O:O,'GCAM By Region By Sector'!$C:$C,$C257,'GCAM By Region By Sector'!$B:$B,$B257)*10^3,SUMIFS('EPS Emissions'!P:P,'EPS Emissions'!$D:$D,'BAU Sector &amp; Region Breakout'!$C257,'EPS Emissions'!$C:$C,'BAU Sector &amp; Region Breakout'!$B257))</f>
        <v>56.042959718149795</v>
      </c>
      <c r="P257" s="2">
        <f>IF($A257="GCAM",SUMIFS('GCAM By Region By Sector'!P:P,'GCAM By Region By Sector'!$C:$C,$C257,'GCAM By Region By Sector'!$B:$B,$B257)*10^3,SUMIFS('EPS Emissions'!Q:Q,'EPS Emissions'!$D:$D,'BAU Sector &amp; Region Breakout'!$C257,'EPS Emissions'!$C:$C,'BAU Sector &amp; Region Breakout'!$B257))</f>
        <v>55.655434163520589</v>
      </c>
      <c r="Q257" s="2">
        <f>IF($A257="GCAM",SUMIFS('GCAM By Region By Sector'!Q:Q,'GCAM By Region By Sector'!$C:$C,$C257,'GCAM By Region By Sector'!$B:$B,$B257)*10^3,SUMIFS('EPS Emissions'!R:R,'EPS Emissions'!$D:$D,'BAU Sector &amp; Region Breakout'!$C257,'EPS Emissions'!$C:$C,'BAU Sector &amp; Region Breakout'!$B257))</f>
        <v>55.267908608891382</v>
      </c>
      <c r="R257" s="2">
        <f>IF($A257="GCAM",SUMIFS('GCAM By Region By Sector'!R:R,'GCAM By Region By Sector'!$C:$C,$C257,'GCAM By Region By Sector'!$B:$B,$B257)*10^3,SUMIFS('EPS Emissions'!S:S,'EPS Emissions'!$D:$D,'BAU Sector &amp; Region Breakout'!$C257,'EPS Emissions'!$C:$C,'BAU Sector &amp; Region Breakout'!$B257))</f>
        <v>54.880383054262175</v>
      </c>
      <c r="S257" s="2">
        <f>IF($A257="GCAM",SUMIFS('GCAM By Region By Sector'!S:S,'GCAM By Region By Sector'!$C:$C,$C257,'GCAM By Region By Sector'!$B:$B,$B257)*10^3,SUMIFS('EPS Emissions'!T:T,'EPS Emissions'!$D:$D,'BAU Sector &amp; Region Breakout'!$C257,'EPS Emissions'!$C:$C,'BAU Sector &amp; Region Breakout'!$B257))</f>
        <v>54.492857499632969</v>
      </c>
      <c r="T257" s="2">
        <f>IF($A257="GCAM",SUMIFS('GCAM By Region By Sector'!T:T,'GCAM By Region By Sector'!$C:$C,$C257,'GCAM By Region By Sector'!$B:$B,$B257)*10^3,SUMIFS('EPS Emissions'!U:U,'EPS Emissions'!$D:$D,'BAU Sector &amp; Region Breakout'!$C257,'EPS Emissions'!$C:$C,'BAU Sector &amp; Region Breakout'!$B257))</f>
        <v>54.159520358379957</v>
      </c>
      <c r="U257" s="2">
        <f>IF($A257="GCAM",SUMIFS('GCAM By Region By Sector'!U:U,'GCAM By Region By Sector'!$C:$C,$C257,'GCAM By Region By Sector'!$B:$B,$B257)*10^3,SUMIFS('EPS Emissions'!V:V,'EPS Emissions'!$D:$D,'BAU Sector &amp; Region Breakout'!$C257,'EPS Emissions'!$C:$C,'BAU Sector &amp; Region Breakout'!$B257))</f>
        <v>53.82618321712696</v>
      </c>
      <c r="V257" s="2">
        <f>IF($A257="GCAM",SUMIFS('GCAM By Region By Sector'!V:V,'GCAM By Region By Sector'!$C:$C,$C257,'GCAM By Region By Sector'!$B:$B,$B257)*10^3,SUMIFS('EPS Emissions'!W:W,'EPS Emissions'!$D:$D,'BAU Sector &amp; Region Breakout'!$C257,'EPS Emissions'!$C:$C,'BAU Sector &amp; Region Breakout'!$B257))</f>
        <v>53.492846075873956</v>
      </c>
      <c r="W257" s="2">
        <f>IF($A257="GCAM",SUMIFS('GCAM By Region By Sector'!W:W,'GCAM By Region By Sector'!$C:$C,$C257,'GCAM By Region By Sector'!$B:$B,$B257)*10^3,SUMIFS('EPS Emissions'!X:X,'EPS Emissions'!$D:$D,'BAU Sector &amp; Region Breakout'!$C257,'EPS Emissions'!$C:$C,'BAU Sector &amp; Region Breakout'!$B257))</f>
        <v>53.159508934620959</v>
      </c>
      <c r="X257" s="2">
        <f>IF($A257="GCAM",SUMIFS('GCAM By Region By Sector'!X:X,'GCAM By Region By Sector'!$C:$C,$C257,'GCAM By Region By Sector'!$B:$B,$B257)*10^3,SUMIFS('EPS Emissions'!Y:Y,'EPS Emissions'!$D:$D,'BAU Sector &amp; Region Breakout'!$C257,'EPS Emissions'!$C:$C,'BAU Sector &amp; Region Breakout'!$B257))</f>
        <v>52.826171793367955</v>
      </c>
      <c r="Y257" s="2">
        <f>IF($A257="GCAM",SUMIFS('GCAM By Region By Sector'!Y:Y,'GCAM By Region By Sector'!$C:$C,$C257,'GCAM By Region By Sector'!$B:$B,$B257)*10^3,SUMIFS('EPS Emissions'!Z:Z,'EPS Emissions'!$D:$D,'BAU Sector &amp; Region Breakout'!$C257,'EPS Emissions'!$C:$C,'BAU Sector &amp; Region Breakout'!$B257))</f>
        <v>52.856193330503366</v>
      </c>
      <c r="Z257" s="2">
        <f>IF($A257="GCAM",SUMIFS('GCAM By Region By Sector'!Z:Z,'GCAM By Region By Sector'!$C:$C,$C257,'GCAM By Region By Sector'!$B:$B,$B257)*10^3,SUMIFS('EPS Emissions'!AA:AA,'EPS Emissions'!$D:$D,'BAU Sector &amp; Region Breakout'!$C257,'EPS Emissions'!$C:$C,'BAU Sector &amp; Region Breakout'!$B257))</f>
        <v>52.886214867638778</v>
      </c>
      <c r="AA257" s="2">
        <f>IF($A257="GCAM",SUMIFS('GCAM By Region By Sector'!AA:AA,'GCAM By Region By Sector'!$C:$C,$C257,'GCAM By Region By Sector'!$B:$B,$B257)*10^3,SUMIFS('EPS Emissions'!AB:AB,'EPS Emissions'!$D:$D,'BAU Sector &amp; Region Breakout'!$C257,'EPS Emissions'!$C:$C,'BAU Sector &amp; Region Breakout'!$B257))</f>
        <v>52.916236404774175</v>
      </c>
      <c r="AB257" s="2">
        <f>IF($A257="GCAM",SUMIFS('GCAM By Region By Sector'!AB:AB,'GCAM By Region By Sector'!$C:$C,$C257,'GCAM By Region By Sector'!$B:$B,$B257)*10^3,SUMIFS('EPS Emissions'!AC:AC,'EPS Emissions'!$D:$D,'BAU Sector &amp; Region Breakout'!$C257,'EPS Emissions'!$C:$C,'BAU Sector &amp; Region Breakout'!$B257))</f>
        <v>52.946257941909586</v>
      </c>
      <c r="AC257" s="2">
        <f>IF($A257="GCAM",SUMIFS('GCAM By Region By Sector'!AC:AC,'GCAM By Region By Sector'!$C:$C,$C257,'GCAM By Region By Sector'!$B:$B,$B257)*10^3,SUMIFS('EPS Emissions'!AD:AD,'EPS Emissions'!$D:$D,'BAU Sector &amp; Region Breakout'!$C257,'EPS Emissions'!$C:$C,'BAU Sector &amp; Region Breakout'!$B257))</f>
        <v>52.976279479044997</v>
      </c>
      <c r="AD257" s="2">
        <f>IF($A257="GCAM",SUMIFS('GCAM By Region By Sector'!AD:AD,'GCAM By Region By Sector'!$C:$C,$C257,'GCAM By Region By Sector'!$B:$B,$B257)*10^3,SUMIFS('EPS Emissions'!AE:AE,'EPS Emissions'!$D:$D,'BAU Sector &amp; Region Breakout'!$C257,'EPS Emissions'!$C:$C,'BAU Sector &amp; Region Breakout'!$B257))</f>
        <v>53.030975655364998</v>
      </c>
      <c r="AE257" s="2">
        <f>IF($A257="GCAM",SUMIFS('GCAM By Region By Sector'!AE:AE,'GCAM By Region By Sector'!$C:$C,$C257,'GCAM By Region By Sector'!$B:$B,$B257)*10^3,SUMIFS('EPS Emissions'!AF:AF,'EPS Emissions'!$D:$D,'BAU Sector &amp; Region Breakout'!$C257,'EPS Emissions'!$C:$C,'BAU Sector &amp; Region Breakout'!$B257))</f>
        <v>53.085671831684998</v>
      </c>
      <c r="AF257" s="2">
        <f>IF($A257="GCAM",SUMIFS('GCAM By Region By Sector'!AF:AF,'GCAM By Region By Sector'!$C:$C,$C257,'GCAM By Region By Sector'!$B:$B,$B257)*10^3,SUMIFS('EPS Emissions'!AG:AG,'EPS Emissions'!$D:$D,'BAU Sector &amp; Region Breakout'!$C257,'EPS Emissions'!$C:$C,'BAU Sector &amp; Region Breakout'!$B257))</f>
        <v>53.140368008004998</v>
      </c>
      <c r="AG257" s="2">
        <f>IF($A257="GCAM",SUMIFS('GCAM By Region By Sector'!AG:AG,'GCAM By Region By Sector'!$C:$C,$C257,'GCAM By Region By Sector'!$B:$B,$B257)*10^3,SUMIFS('EPS Emissions'!AH:AH,'EPS Emissions'!$D:$D,'BAU Sector &amp; Region Breakout'!$C257,'EPS Emissions'!$C:$C,'BAU Sector &amp; Region Breakout'!$B257))</f>
        <v>53.195064184324998</v>
      </c>
      <c r="AH257" s="2">
        <f>IF($A257="GCAM",SUMIFS('GCAM By Region By Sector'!AH:AH,'GCAM By Region By Sector'!$C:$C,$C257,'GCAM By Region By Sector'!$B:$B,$B257)*10^3,SUMIFS('EPS Emissions'!AI:AI,'EPS Emissions'!$D:$D,'BAU Sector &amp; Region Breakout'!$C257,'EPS Emissions'!$C:$C,'BAU Sector &amp; Region Breakout'!$B257))</f>
        <v>53.249760360644999</v>
      </c>
    </row>
    <row r="258" spans="1:34" x14ac:dyDescent="0.35">
      <c r="A258" t="str">
        <f>VLOOKUP(B258,'BAU Global Total'!A$3:C$34,3,FALSE)</f>
        <v>GCAM</v>
      </c>
      <c r="B258" t="s">
        <v>41</v>
      </c>
      <c r="C258" t="s">
        <v>68</v>
      </c>
      <c r="D258" s="2">
        <f>IF($A258="GCAM",SUMIFS('GCAM By Region By Sector'!D:D,'GCAM By Region By Sector'!$C:$C,$C258,'GCAM By Region By Sector'!$B:$B,$B258)*10^3,SUMIFS('EPS Emissions'!E:E,'EPS Emissions'!$D:$D,'BAU Sector &amp; Region Breakout'!$C258,'EPS Emissions'!$C:$C,'BAU Sector &amp; Region Breakout'!$B258))</f>
        <v>11.151165455000001</v>
      </c>
      <c r="E258" s="2">
        <f>IF($A258="GCAM",SUMIFS('GCAM By Region By Sector'!E:E,'GCAM By Region By Sector'!$C:$C,$C258,'GCAM By Region By Sector'!$B:$B,$B258)*10^3,SUMIFS('EPS Emissions'!F:F,'EPS Emissions'!$D:$D,'BAU Sector &amp; Region Breakout'!$C258,'EPS Emissions'!$C:$C,'BAU Sector &amp; Region Breakout'!$B258))</f>
        <v>11.189184583399992</v>
      </c>
      <c r="F258" s="2">
        <f>IF($A258="GCAM",SUMIFS('GCAM By Region By Sector'!F:F,'GCAM By Region By Sector'!$C:$C,$C258,'GCAM By Region By Sector'!$B:$B,$B258)*10^3,SUMIFS('EPS Emissions'!G:G,'EPS Emissions'!$D:$D,'BAU Sector &amp; Region Breakout'!$C258,'EPS Emissions'!$C:$C,'BAU Sector &amp; Region Breakout'!$B258))</f>
        <v>11.227203711799985</v>
      </c>
      <c r="G258" s="2">
        <f>IF($A258="GCAM",SUMIFS('GCAM By Region By Sector'!G:G,'GCAM By Region By Sector'!$C:$C,$C258,'GCAM By Region By Sector'!$B:$B,$B258)*10^3,SUMIFS('EPS Emissions'!H:H,'EPS Emissions'!$D:$D,'BAU Sector &amp; Region Breakout'!$C258,'EPS Emissions'!$C:$C,'BAU Sector &amp; Region Breakout'!$B258))</f>
        <v>11.265222840199979</v>
      </c>
      <c r="H258" s="2">
        <f>IF($A258="GCAM",SUMIFS('GCAM By Region By Sector'!H:H,'GCAM By Region By Sector'!$C:$C,$C258,'GCAM By Region By Sector'!$B:$B,$B258)*10^3,SUMIFS('EPS Emissions'!I:I,'EPS Emissions'!$D:$D,'BAU Sector &amp; Region Breakout'!$C258,'EPS Emissions'!$C:$C,'BAU Sector &amp; Region Breakout'!$B258))</f>
        <v>11.303241968599972</v>
      </c>
      <c r="I258" s="2">
        <f>IF($A258="GCAM",SUMIFS('GCAM By Region By Sector'!I:I,'GCAM By Region By Sector'!$C:$C,$C258,'GCAM By Region By Sector'!$B:$B,$B258)*10^3,SUMIFS('EPS Emissions'!J:J,'EPS Emissions'!$D:$D,'BAU Sector &amp; Region Breakout'!$C258,'EPS Emissions'!$C:$C,'BAU Sector &amp; Region Breakout'!$B258))</f>
        <v>11.341261096999963</v>
      </c>
      <c r="J258" s="2">
        <f>IF($A258="GCAM",SUMIFS('GCAM By Region By Sector'!J:J,'GCAM By Region By Sector'!$C:$C,$C258,'GCAM By Region By Sector'!$B:$B,$B258)*10^3,SUMIFS('EPS Emissions'!K:K,'EPS Emissions'!$D:$D,'BAU Sector &amp; Region Breakout'!$C258,'EPS Emissions'!$C:$C,'BAU Sector &amp; Region Breakout'!$B258))</f>
        <v>11.38295315099997</v>
      </c>
      <c r="K258" s="2">
        <f>IF($A258="GCAM",SUMIFS('GCAM By Region By Sector'!K:K,'GCAM By Region By Sector'!$C:$C,$C258,'GCAM By Region By Sector'!$B:$B,$B258)*10^3,SUMIFS('EPS Emissions'!L:L,'EPS Emissions'!$D:$D,'BAU Sector &amp; Region Breakout'!$C258,'EPS Emissions'!$C:$C,'BAU Sector &amp; Region Breakout'!$B258))</f>
        <v>11.424645204999978</v>
      </c>
      <c r="L258" s="2">
        <f>IF($A258="GCAM",SUMIFS('GCAM By Region By Sector'!L:L,'GCAM By Region By Sector'!$C:$C,$C258,'GCAM By Region By Sector'!$B:$B,$B258)*10^3,SUMIFS('EPS Emissions'!M:M,'EPS Emissions'!$D:$D,'BAU Sector &amp; Region Breakout'!$C258,'EPS Emissions'!$C:$C,'BAU Sector &amp; Region Breakout'!$B258))</f>
        <v>11.466337258999985</v>
      </c>
      <c r="M258" s="2">
        <f>IF($A258="GCAM",SUMIFS('GCAM By Region By Sector'!M:M,'GCAM By Region By Sector'!$C:$C,$C258,'GCAM By Region By Sector'!$B:$B,$B258)*10^3,SUMIFS('EPS Emissions'!N:N,'EPS Emissions'!$D:$D,'BAU Sector &amp; Region Breakout'!$C258,'EPS Emissions'!$C:$C,'BAU Sector &amp; Region Breakout'!$B258))</f>
        <v>11.508029312999991</v>
      </c>
      <c r="N258" s="2">
        <f>IF($A258="GCAM",SUMIFS('GCAM By Region By Sector'!N:N,'GCAM By Region By Sector'!$C:$C,$C258,'GCAM By Region By Sector'!$B:$B,$B258)*10^3,SUMIFS('EPS Emissions'!O:O,'EPS Emissions'!$D:$D,'BAU Sector &amp; Region Breakout'!$C258,'EPS Emissions'!$C:$C,'BAU Sector &amp; Region Breakout'!$B258))</f>
        <v>11.549721366999998</v>
      </c>
      <c r="O258" s="2">
        <f>IF($A258="GCAM",SUMIFS('GCAM By Region By Sector'!O:O,'GCAM By Region By Sector'!$C:$C,$C258,'GCAM By Region By Sector'!$B:$B,$B258)*10^3,SUMIFS('EPS Emissions'!P:P,'EPS Emissions'!$D:$D,'BAU Sector &amp; Region Breakout'!$C258,'EPS Emissions'!$C:$C,'BAU Sector &amp; Region Breakout'!$B258))</f>
        <v>11.614762614199998</v>
      </c>
      <c r="P258" s="2">
        <f>IF($A258="GCAM",SUMIFS('GCAM By Region By Sector'!P:P,'GCAM By Region By Sector'!$C:$C,$C258,'GCAM By Region By Sector'!$B:$B,$B258)*10^3,SUMIFS('EPS Emissions'!Q:Q,'EPS Emissions'!$D:$D,'BAU Sector &amp; Region Breakout'!$C258,'EPS Emissions'!$C:$C,'BAU Sector &amp; Region Breakout'!$B258))</f>
        <v>11.679803861399998</v>
      </c>
      <c r="Q258" s="2">
        <f>IF($A258="GCAM",SUMIFS('GCAM By Region By Sector'!Q:Q,'GCAM By Region By Sector'!$C:$C,$C258,'GCAM By Region By Sector'!$B:$B,$B258)*10^3,SUMIFS('EPS Emissions'!R:R,'EPS Emissions'!$D:$D,'BAU Sector &amp; Region Breakout'!$C258,'EPS Emissions'!$C:$C,'BAU Sector &amp; Region Breakout'!$B258))</f>
        <v>11.7448451086</v>
      </c>
      <c r="R258" s="2">
        <f>IF($A258="GCAM",SUMIFS('GCAM By Region By Sector'!R:R,'GCAM By Region By Sector'!$C:$C,$C258,'GCAM By Region By Sector'!$B:$B,$B258)*10^3,SUMIFS('EPS Emissions'!S:S,'EPS Emissions'!$D:$D,'BAU Sector &amp; Region Breakout'!$C258,'EPS Emissions'!$C:$C,'BAU Sector &amp; Region Breakout'!$B258))</f>
        <v>11.8098863558</v>
      </c>
      <c r="S258" s="2">
        <f>IF($A258="GCAM",SUMIFS('GCAM By Region By Sector'!S:S,'GCAM By Region By Sector'!$C:$C,$C258,'GCAM By Region By Sector'!$B:$B,$B258)*10^3,SUMIFS('EPS Emissions'!T:T,'EPS Emissions'!$D:$D,'BAU Sector &amp; Region Breakout'!$C258,'EPS Emissions'!$C:$C,'BAU Sector &amp; Region Breakout'!$B258))</f>
        <v>11.874927603</v>
      </c>
      <c r="T258" s="2">
        <f>IF($A258="GCAM",SUMIFS('GCAM By Region By Sector'!T:T,'GCAM By Region By Sector'!$C:$C,$C258,'GCAM By Region By Sector'!$B:$B,$B258)*10^3,SUMIFS('EPS Emissions'!U:U,'EPS Emissions'!$D:$D,'BAU Sector &amp; Region Breakout'!$C258,'EPS Emissions'!$C:$C,'BAU Sector &amp; Region Breakout'!$B258))</f>
        <v>11.9755844124</v>
      </c>
      <c r="U258" s="2">
        <f>IF($A258="GCAM",SUMIFS('GCAM By Region By Sector'!U:U,'GCAM By Region By Sector'!$C:$C,$C258,'GCAM By Region By Sector'!$B:$B,$B258)*10^3,SUMIFS('EPS Emissions'!V:V,'EPS Emissions'!$D:$D,'BAU Sector &amp; Region Breakout'!$C258,'EPS Emissions'!$C:$C,'BAU Sector &amp; Region Breakout'!$B258))</f>
        <v>12.0762412218</v>
      </c>
      <c r="V258" s="2">
        <f>IF($A258="GCAM",SUMIFS('GCAM By Region By Sector'!V:V,'GCAM By Region By Sector'!$C:$C,$C258,'GCAM By Region By Sector'!$B:$B,$B258)*10^3,SUMIFS('EPS Emissions'!W:W,'EPS Emissions'!$D:$D,'BAU Sector &amp; Region Breakout'!$C258,'EPS Emissions'!$C:$C,'BAU Sector &amp; Region Breakout'!$B258))</f>
        <v>12.1768980312</v>
      </c>
      <c r="W258" s="2">
        <f>IF($A258="GCAM",SUMIFS('GCAM By Region By Sector'!W:W,'GCAM By Region By Sector'!$C:$C,$C258,'GCAM By Region By Sector'!$B:$B,$B258)*10^3,SUMIFS('EPS Emissions'!X:X,'EPS Emissions'!$D:$D,'BAU Sector &amp; Region Breakout'!$C258,'EPS Emissions'!$C:$C,'BAU Sector &amp; Region Breakout'!$B258))</f>
        <v>12.277554840600001</v>
      </c>
      <c r="X258" s="2">
        <f>IF($A258="GCAM",SUMIFS('GCAM By Region By Sector'!X:X,'GCAM By Region By Sector'!$C:$C,$C258,'GCAM By Region By Sector'!$B:$B,$B258)*10^3,SUMIFS('EPS Emissions'!Y:Y,'EPS Emissions'!$D:$D,'BAU Sector &amp; Region Breakout'!$C258,'EPS Emissions'!$C:$C,'BAU Sector &amp; Region Breakout'!$B258))</f>
        <v>12.378211650000003</v>
      </c>
      <c r="Y258" s="2">
        <f>IF($A258="GCAM",SUMIFS('GCAM By Region By Sector'!Y:Y,'GCAM By Region By Sector'!$C:$C,$C258,'GCAM By Region By Sector'!$B:$B,$B258)*10^3,SUMIFS('EPS Emissions'!Z:Z,'EPS Emissions'!$D:$D,'BAU Sector &amp; Region Breakout'!$C258,'EPS Emissions'!$C:$C,'BAU Sector &amp; Region Breakout'!$B258))</f>
        <v>12.499238516639995</v>
      </c>
      <c r="Z258" s="2">
        <f>IF($A258="GCAM",SUMIFS('GCAM By Region By Sector'!Z:Z,'GCAM By Region By Sector'!$C:$C,$C258,'GCAM By Region By Sector'!$B:$B,$B258)*10^3,SUMIFS('EPS Emissions'!AA:AA,'EPS Emissions'!$D:$D,'BAU Sector &amp; Region Breakout'!$C258,'EPS Emissions'!$C:$C,'BAU Sector &amp; Region Breakout'!$B258))</f>
        <v>12.620265383279985</v>
      </c>
      <c r="AA258" s="2">
        <f>IF($A258="GCAM",SUMIFS('GCAM By Region By Sector'!AA:AA,'GCAM By Region By Sector'!$C:$C,$C258,'GCAM By Region By Sector'!$B:$B,$B258)*10^3,SUMIFS('EPS Emissions'!AB:AB,'EPS Emissions'!$D:$D,'BAU Sector &amp; Region Breakout'!$C258,'EPS Emissions'!$C:$C,'BAU Sector &amp; Region Breakout'!$B258))</f>
        <v>12.741292249919978</v>
      </c>
      <c r="AB258" s="2">
        <f>IF($A258="GCAM",SUMIFS('GCAM By Region By Sector'!AB:AB,'GCAM By Region By Sector'!$C:$C,$C258,'GCAM By Region By Sector'!$B:$B,$B258)*10^3,SUMIFS('EPS Emissions'!AC:AC,'EPS Emissions'!$D:$D,'BAU Sector &amp; Region Breakout'!$C258,'EPS Emissions'!$C:$C,'BAU Sector &amp; Region Breakout'!$B258))</f>
        <v>12.86231911655997</v>
      </c>
      <c r="AC258" s="2">
        <f>IF($A258="GCAM",SUMIFS('GCAM By Region By Sector'!AC:AC,'GCAM By Region By Sector'!$C:$C,$C258,'GCAM By Region By Sector'!$B:$B,$B258)*10^3,SUMIFS('EPS Emissions'!AD:AD,'EPS Emissions'!$D:$D,'BAU Sector &amp; Region Breakout'!$C258,'EPS Emissions'!$C:$C,'BAU Sector &amp; Region Breakout'!$B258))</f>
        <v>12.983345983199962</v>
      </c>
      <c r="AD258" s="2">
        <f>IF($A258="GCAM",SUMIFS('GCAM By Region By Sector'!AD:AD,'GCAM By Region By Sector'!$C:$C,$C258,'GCAM By Region By Sector'!$B:$B,$B258)*10^3,SUMIFS('EPS Emissions'!AE:AE,'EPS Emissions'!$D:$D,'BAU Sector &amp; Region Breakout'!$C258,'EPS Emissions'!$C:$C,'BAU Sector &amp; Region Breakout'!$B258))</f>
        <v>13.103988979159963</v>
      </c>
      <c r="AE258" s="2">
        <f>IF($A258="GCAM",SUMIFS('GCAM By Region By Sector'!AE:AE,'GCAM By Region By Sector'!$C:$C,$C258,'GCAM By Region By Sector'!$B:$B,$B258)*10^3,SUMIFS('EPS Emissions'!AF:AF,'EPS Emissions'!$D:$D,'BAU Sector &amp; Region Breakout'!$C258,'EPS Emissions'!$C:$C,'BAU Sector &amp; Region Breakout'!$B258))</f>
        <v>13.224631975119962</v>
      </c>
      <c r="AF258" s="2">
        <f>IF($A258="GCAM",SUMIFS('GCAM By Region By Sector'!AF:AF,'GCAM By Region By Sector'!$C:$C,$C258,'GCAM By Region By Sector'!$B:$B,$B258)*10^3,SUMIFS('EPS Emissions'!AG:AG,'EPS Emissions'!$D:$D,'BAU Sector &amp; Region Breakout'!$C258,'EPS Emissions'!$C:$C,'BAU Sector &amp; Region Breakout'!$B258))</f>
        <v>13.345274971079963</v>
      </c>
      <c r="AG258" s="2">
        <f>IF($A258="GCAM",SUMIFS('GCAM By Region By Sector'!AG:AG,'GCAM By Region By Sector'!$C:$C,$C258,'GCAM By Region By Sector'!$B:$B,$B258)*10^3,SUMIFS('EPS Emissions'!AH:AH,'EPS Emissions'!$D:$D,'BAU Sector &amp; Region Breakout'!$C258,'EPS Emissions'!$C:$C,'BAU Sector &amp; Region Breakout'!$B258))</f>
        <v>13.465917967039962</v>
      </c>
      <c r="AH258" s="2">
        <f>IF($A258="GCAM",SUMIFS('GCAM By Region By Sector'!AH:AH,'GCAM By Region By Sector'!$C:$C,$C258,'GCAM By Region By Sector'!$B:$B,$B258)*10^3,SUMIFS('EPS Emissions'!AI:AI,'EPS Emissions'!$D:$D,'BAU Sector &amp; Region Breakout'!$C258,'EPS Emissions'!$C:$C,'BAU Sector &amp; Region Breakout'!$B258))</f>
        <v>13.586560962999965</v>
      </c>
    </row>
    <row r="259" spans="1:34" x14ac:dyDescent="0.35">
      <c r="A259" t="str">
        <f>VLOOKUP(B259,'BAU Global Total'!A$3:C$34,3,FALSE)</f>
        <v>GCAM</v>
      </c>
      <c r="B259" t="s">
        <v>41</v>
      </c>
      <c r="C259" t="s">
        <v>69</v>
      </c>
      <c r="D259" s="2">
        <f>IF($A259="GCAM",SUMIFS('GCAM By Region By Sector'!D:D,'GCAM By Region By Sector'!$C:$C,$C259,'GCAM By Region By Sector'!$B:$B,$B259)*10^3,SUMIFS('EPS Emissions'!E:E,'EPS Emissions'!$D:$D,'BAU Sector &amp; Region Breakout'!$C259,'EPS Emissions'!$C:$C,'BAU Sector &amp; Region Breakout'!$B259))</f>
        <v>0</v>
      </c>
      <c r="E259" s="2">
        <f>IF($A259="GCAM",SUMIFS('GCAM By Region By Sector'!E:E,'GCAM By Region By Sector'!$C:$C,$C259,'GCAM By Region By Sector'!$B:$B,$B259)*10^3,SUMIFS('EPS Emissions'!F:F,'EPS Emissions'!$D:$D,'BAU Sector &amp; Region Breakout'!$C259,'EPS Emissions'!$C:$C,'BAU Sector &amp; Region Breakout'!$B259))</f>
        <v>0</v>
      </c>
      <c r="F259" s="2">
        <f>IF($A259="GCAM",SUMIFS('GCAM By Region By Sector'!F:F,'GCAM By Region By Sector'!$C:$C,$C259,'GCAM By Region By Sector'!$B:$B,$B259)*10^3,SUMIFS('EPS Emissions'!G:G,'EPS Emissions'!$D:$D,'BAU Sector &amp; Region Breakout'!$C259,'EPS Emissions'!$C:$C,'BAU Sector &amp; Region Breakout'!$B259))</f>
        <v>0</v>
      </c>
      <c r="G259" s="2">
        <f>IF($A259="GCAM",SUMIFS('GCAM By Region By Sector'!G:G,'GCAM By Region By Sector'!$C:$C,$C259,'GCAM By Region By Sector'!$B:$B,$B259)*10^3,SUMIFS('EPS Emissions'!H:H,'EPS Emissions'!$D:$D,'BAU Sector &amp; Region Breakout'!$C259,'EPS Emissions'!$C:$C,'BAU Sector &amp; Region Breakout'!$B259))</f>
        <v>0</v>
      </c>
      <c r="H259" s="2">
        <f>IF($A259="GCAM",SUMIFS('GCAM By Region By Sector'!H:H,'GCAM By Region By Sector'!$C:$C,$C259,'GCAM By Region By Sector'!$B:$B,$B259)*10^3,SUMIFS('EPS Emissions'!I:I,'EPS Emissions'!$D:$D,'BAU Sector &amp; Region Breakout'!$C259,'EPS Emissions'!$C:$C,'BAU Sector &amp; Region Breakout'!$B259))</f>
        <v>0</v>
      </c>
      <c r="I259" s="2">
        <f>IF($A259="GCAM",SUMIFS('GCAM By Region By Sector'!I:I,'GCAM By Region By Sector'!$C:$C,$C259,'GCAM By Region By Sector'!$B:$B,$B259)*10^3,SUMIFS('EPS Emissions'!J:J,'EPS Emissions'!$D:$D,'BAU Sector &amp; Region Breakout'!$C259,'EPS Emissions'!$C:$C,'BAU Sector &amp; Region Breakout'!$B259))</f>
        <v>0</v>
      </c>
      <c r="J259" s="2">
        <f>IF($A259="GCAM",SUMIFS('GCAM By Region By Sector'!J:J,'GCAM By Region By Sector'!$C:$C,$C259,'GCAM By Region By Sector'!$B:$B,$B259)*10^3,SUMIFS('EPS Emissions'!K:K,'EPS Emissions'!$D:$D,'BAU Sector &amp; Region Breakout'!$C259,'EPS Emissions'!$C:$C,'BAU Sector &amp; Region Breakout'!$B259))</f>
        <v>0</v>
      </c>
      <c r="K259" s="2">
        <f>IF($A259="GCAM",SUMIFS('GCAM By Region By Sector'!K:K,'GCAM By Region By Sector'!$C:$C,$C259,'GCAM By Region By Sector'!$B:$B,$B259)*10^3,SUMIFS('EPS Emissions'!L:L,'EPS Emissions'!$D:$D,'BAU Sector &amp; Region Breakout'!$C259,'EPS Emissions'!$C:$C,'BAU Sector &amp; Region Breakout'!$B259))</f>
        <v>0</v>
      </c>
      <c r="L259" s="2">
        <f>IF($A259="GCAM",SUMIFS('GCAM By Region By Sector'!L:L,'GCAM By Region By Sector'!$C:$C,$C259,'GCAM By Region By Sector'!$B:$B,$B259)*10^3,SUMIFS('EPS Emissions'!M:M,'EPS Emissions'!$D:$D,'BAU Sector &amp; Region Breakout'!$C259,'EPS Emissions'!$C:$C,'BAU Sector &amp; Region Breakout'!$B259))</f>
        <v>0</v>
      </c>
      <c r="M259" s="2">
        <f>IF($A259="GCAM",SUMIFS('GCAM By Region By Sector'!M:M,'GCAM By Region By Sector'!$C:$C,$C259,'GCAM By Region By Sector'!$B:$B,$B259)*10^3,SUMIFS('EPS Emissions'!N:N,'EPS Emissions'!$D:$D,'BAU Sector &amp; Region Breakout'!$C259,'EPS Emissions'!$C:$C,'BAU Sector &amp; Region Breakout'!$B259))</f>
        <v>0</v>
      </c>
      <c r="N259" s="2">
        <f>IF($A259="GCAM",SUMIFS('GCAM By Region By Sector'!N:N,'GCAM By Region By Sector'!$C:$C,$C259,'GCAM By Region By Sector'!$B:$B,$B259)*10^3,SUMIFS('EPS Emissions'!O:O,'EPS Emissions'!$D:$D,'BAU Sector &amp; Region Breakout'!$C259,'EPS Emissions'!$C:$C,'BAU Sector &amp; Region Breakout'!$B259))</f>
        <v>0</v>
      </c>
      <c r="O259" s="2">
        <f>IF($A259="GCAM",SUMIFS('GCAM By Region By Sector'!O:O,'GCAM By Region By Sector'!$C:$C,$C259,'GCAM By Region By Sector'!$B:$B,$B259)*10^3,SUMIFS('EPS Emissions'!P:P,'EPS Emissions'!$D:$D,'BAU Sector &amp; Region Breakout'!$C259,'EPS Emissions'!$C:$C,'BAU Sector &amp; Region Breakout'!$B259))</f>
        <v>0</v>
      </c>
      <c r="P259" s="2">
        <f>IF($A259="GCAM",SUMIFS('GCAM By Region By Sector'!P:P,'GCAM By Region By Sector'!$C:$C,$C259,'GCAM By Region By Sector'!$B:$B,$B259)*10^3,SUMIFS('EPS Emissions'!Q:Q,'EPS Emissions'!$D:$D,'BAU Sector &amp; Region Breakout'!$C259,'EPS Emissions'!$C:$C,'BAU Sector &amp; Region Breakout'!$B259))</f>
        <v>0</v>
      </c>
      <c r="Q259" s="2">
        <f>IF($A259="GCAM",SUMIFS('GCAM By Region By Sector'!Q:Q,'GCAM By Region By Sector'!$C:$C,$C259,'GCAM By Region By Sector'!$B:$B,$B259)*10^3,SUMIFS('EPS Emissions'!R:R,'EPS Emissions'!$D:$D,'BAU Sector &amp; Region Breakout'!$C259,'EPS Emissions'!$C:$C,'BAU Sector &amp; Region Breakout'!$B259))</f>
        <v>0</v>
      </c>
      <c r="R259" s="2">
        <f>IF($A259="GCAM",SUMIFS('GCAM By Region By Sector'!R:R,'GCAM By Region By Sector'!$C:$C,$C259,'GCAM By Region By Sector'!$B:$B,$B259)*10^3,SUMIFS('EPS Emissions'!S:S,'EPS Emissions'!$D:$D,'BAU Sector &amp; Region Breakout'!$C259,'EPS Emissions'!$C:$C,'BAU Sector &amp; Region Breakout'!$B259))</f>
        <v>0</v>
      </c>
      <c r="S259" s="2">
        <f>IF($A259="GCAM",SUMIFS('GCAM By Region By Sector'!S:S,'GCAM By Region By Sector'!$C:$C,$C259,'GCAM By Region By Sector'!$B:$B,$B259)*10^3,SUMIFS('EPS Emissions'!T:T,'EPS Emissions'!$D:$D,'BAU Sector &amp; Region Breakout'!$C259,'EPS Emissions'!$C:$C,'BAU Sector &amp; Region Breakout'!$B259))</f>
        <v>0</v>
      </c>
      <c r="T259" s="2">
        <f>IF($A259="GCAM",SUMIFS('GCAM By Region By Sector'!T:T,'GCAM By Region By Sector'!$C:$C,$C259,'GCAM By Region By Sector'!$B:$B,$B259)*10^3,SUMIFS('EPS Emissions'!U:U,'EPS Emissions'!$D:$D,'BAU Sector &amp; Region Breakout'!$C259,'EPS Emissions'!$C:$C,'BAU Sector &amp; Region Breakout'!$B259))</f>
        <v>0</v>
      </c>
      <c r="U259" s="2">
        <f>IF($A259="GCAM",SUMIFS('GCAM By Region By Sector'!U:U,'GCAM By Region By Sector'!$C:$C,$C259,'GCAM By Region By Sector'!$B:$B,$B259)*10^3,SUMIFS('EPS Emissions'!V:V,'EPS Emissions'!$D:$D,'BAU Sector &amp; Region Breakout'!$C259,'EPS Emissions'!$C:$C,'BAU Sector &amp; Region Breakout'!$B259))</f>
        <v>0</v>
      </c>
      <c r="V259" s="2">
        <f>IF($A259="GCAM",SUMIFS('GCAM By Region By Sector'!V:V,'GCAM By Region By Sector'!$C:$C,$C259,'GCAM By Region By Sector'!$B:$B,$B259)*10^3,SUMIFS('EPS Emissions'!W:W,'EPS Emissions'!$D:$D,'BAU Sector &amp; Region Breakout'!$C259,'EPS Emissions'!$C:$C,'BAU Sector &amp; Region Breakout'!$B259))</f>
        <v>0</v>
      </c>
      <c r="W259" s="2">
        <f>IF($A259="GCAM",SUMIFS('GCAM By Region By Sector'!W:W,'GCAM By Region By Sector'!$C:$C,$C259,'GCAM By Region By Sector'!$B:$B,$B259)*10^3,SUMIFS('EPS Emissions'!X:X,'EPS Emissions'!$D:$D,'BAU Sector &amp; Region Breakout'!$C259,'EPS Emissions'!$C:$C,'BAU Sector &amp; Region Breakout'!$B259))</f>
        <v>0</v>
      </c>
      <c r="X259" s="2">
        <f>IF($A259="GCAM",SUMIFS('GCAM By Region By Sector'!X:X,'GCAM By Region By Sector'!$C:$C,$C259,'GCAM By Region By Sector'!$B:$B,$B259)*10^3,SUMIFS('EPS Emissions'!Y:Y,'EPS Emissions'!$D:$D,'BAU Sector &amp; Region Breakout'!$C259,'EPS Emissions'!$C:$C,'BAU Sector &amp; Region Breakout'!$B259))</f>
        <v>0</v>
      </c>
      <c r="Y259" s="2">
        <f>IF($A259="GCAM",SUMIFS('GCAM By Region By Sector'!Y:Y,'GCAM By Region By Sector'!$C:$C,$C259,'GCAM By Region By Sector'!$B:$B,$B259)*10^3,SUMIFS('EPS Emissions'!Z:Z,'EPS Emissions'!$D:$D,'BAU Sector &amp; Region Breakout'!$C259,'EPS Emissions'!$C:$C,'BAU Sector &amp; Region Breakout'!$B259))</f>
        <v>0</v>
      </c>
      <c r="Z259" s="2">
        <f>IF($A259="GCAM",SUMIFS('GCAM By Region By Sector'!Z:Z,'GCAM By Region By Sector'!$C:$C,$C259,'GCAM By Region By Sector'!$B:$B,$B259)*10^3,SUMIFS('EPS Emissions'!AA:AA,'EPS Emissions'!$D:$D,'BAU Sector &amp; Region Breakout'!$C259,'EPS Emissions'!$C:$C,'BAU Sector &amp; Region Breakout'!$B259))</f>
        <v>0</v>
      </c>
      <c r="AA259" s="2">
        <f>IF($A259="GCAM",SUMIFS('GCAM By Region By Sector'!AA:AA,'GCAM By Region By Sector'!$C:$C,$C259,'GCAM By Region By Sector'!$B:$B,$B259)*10^3,SUMIFS('EPS Emissions'!AB:AB,'EPS Emissions'!$D:$D,'BAU Sector &amp; Region Breakout'!$C259,'EPS Emissions'!$C:$C,'BAU Sector &amp; Region Breakout'!$B259))</f>
        <v>0</v>
      </c>
      <c r="AB259" s="2">
        <f>IF($A259="GCAM",SUMIFS('GCAM By Region By Sector'!AB:AB,'GCAM By Region By Sector'!$C:$C,$C259,'GCAM By Region By Sector'!$B:$B,$B259)*10^3,SUMIFS('EPS Emissions'!AC:AC,'EPS Emissions'!$D:$D,'BAU Sector &amp; Region Breakout'!$C259,'EPS Emissions'!$C:$C,'BAU Sector &amp; Region Breakout'!$B259))</f>
        <v>0</v>
      </c>
      <c r="AC259" s="2">
        <f>IF($A259="GCAM",SUMIFS('GCAM By Region By Sector'!AC:AC,'GCAM By Region By Sector'!$C:$C,$C259,'GCAM By Region By Sector'!$B:$B,$B259)*10^3,SUMIFS('EPS Emissions'!AD:AD,'EPS Emissions'!$D:$D,'BAU Sector &amp; Region Breakout'!$C259,'EPS Emissions'!$C:$C,'BAU Sector &amp; Region Breakout'!$B259))</f>
        <v>0</v>
      </c>
      <c r="AD259" s="2">
        <f>IF($A259="GCAM",SUMIFS('GCAM By Region By Sector'!AD:AD,'GCAM By Region By Sector'!$C:$C,$C259,'GCAM By Region By Sector'!$B:$B,$B259)*10^3,SUMIFS('EPS Emissions'!AE:AE,'EPS Emissions'!$D:$D,'BAU Sector &amp; Region Breakout'!$C259,'EPS Emissions'!$C:$C,'BAU Sector &amp; Region Breakout'!$B259))</f>
        <v>0</v>
      </c>
      <c r="AE259" s="2">
        <f>IF($A259="GCAM",SUMIFS('GCAM By Region By Sector'!AE:AE,'GCAM By Region By Sector'!$C:$C,$C259,'GCAM By Region By Sector'!$B:$B,$B259)*10^3,SUMIFS('EPS Emissions'!AF:AF,'EPS Emissions'!$D:$D,'BAU Sector &amp; Region Breakout'!$C259,'EPS Emissions'!$C:$C,'BAU Sector &amp; Region Breakout'!$B259))</f>
        <v>0</v>
      </c>
      <c r="AF259" s="2">
        <f>IF($A259="GCAM",SUMIFS('GCAM By Region By Sector'!AF:AF,'GCAM By Region By Sector'!$C:$C,$C259,'GCAM By Region By Sector'!$B:$B,$B259)*10^3,SUMIFS('EPS Emissions'!AG:AG,'EPS Emissions'!$D:$D,'BAU Sector &amp; Region Breakout'!$C259,'EPS Emissions'!$C:$C,'BAU Sector &amp; Region Breakout'!$B259))</f>
        <v>0</v>
      </c>
      <c r="AG259" s="2">
        <f>IF($A259="GCAM",SUMIFS('GCAM By Region By Sector'!AG:AG,'GCAM By Region By Sector'!$C:$C,$C259,'GCAM By Region By Sector'!$B:$B,$B259)*10^3,SUMIFS('EPS Emissions'!AH:AH,'EPS Emissions'!$D:$D,'BAU Sector &amp; Region Breakout'!$C259,'EPS Emissions'!$C:$C,'BAU Sector &amp; Region Breakout'!$B259))</f>
        <v>0</v>
      </c>
      <c r="AH259" s="2">
        <f>IF($A259="GCAM",SUMIFS('GCAM By Region By Sector'!AH:AH,'GCAM By Region By Sector'!$C:$C,$C259,'GCAM By Region By Sector'!$B:$B,$B259)*10^3,SUMIFS('EPS Emissions'!AI:AI,'EPS Emissions'!$D:$D,'BAU Sector &amp; Region Breakout'!$C259,'EPS Emissions'!$C:$C,'BAU Sector &amp; Region Breakout'!$B259))</f>
        <v>0</v>
      </c>
    </row>
    <row r="260" spans="1:34" x14ac:dyDescent="0.35">
      <c r="A260" t="str">
        <f>VLOOKUP(B260,'BAU Global Total'!A$3:C$34,3,FALSE)</f>
        <v>GCAM</v>
      </c>
      <c r="B260" t="s">
        <v>42</v>
      </c>
      <c r="C260" t="s">
        <v>60</v>
      </c>
      <c r="D260" s="2">
        <f>IF($A260="GCAM",SUMIFS('GCAM By Region By Sector'!D:D,'GCAM By Region By Sector'!$C:$C,$C260,'GCAM By Region By Sector'!$B:$B,$B260)*10^3,SUMIFS('EPS Emissions'!E:E,'EPS Emissions'!$D:$D,'BAU Sector &amp; Region Breakout'!$C260,'EPS Emissions'!$C:$C,'BAU Sector &amp; Region Breakout'!$B260))</f>
        <v>35.143638056762242</v>
      </c>
      <c r="E260" s="2">
        <f>IF($A260="GCAM",SUMIFS('GCAM By Region By Sector'!E:E,'GCAM By Region By Sector'!$C:$C,$C260,'GCAM By Region By Sector'!$B:$B,$B260)*10^3,SUMIFS('EPS Emissions'!F:F,'EPS Emissions'!$D:$D,'BAU Sector &amp; Region Breakout'!$C260,'EPS Emissions'!$C:$C,'BAU Sector &amp; Region Breakout'!$B260))</f>
        <v>35.39178202741563</v>
      </c>
      <c r="F260" s="2">
        <f>IF($A260="GCAM",SUMIFS('GCAM By Region By Sector'!F:F,'GCAM By Region By Sector'!$C:$C,$C260,'GCAM By Region By Sector'!$B:$B,$B260)*10^3,SUMIFS('EPS Emissions'!G:G,'EPS Emissions'!$D:$D,'BAU Sector &amp; Region Breakout'!$C260,'EPS Emissions'!$C:$C,'BAU Sector &amp; Region Breakout'!$B260))</f>
        <v>35.639925998069018</v>
      </c>
      <c r="G260" s="2">
        <f>IF($A260="GCAM",SUMIFS('GCAM By Region By Sector'!G:G,'GCAM By Region By Sector'!$C:$C,$C260,'GCAM By Region By Sector'!$B:$B,$B260)*10^3,SUMIFS('EPS Emissions'!H:H,'EPS Emissions'!$D:$D,'BAU Sector &amp; Region Breakout'!$C260,'EPS Emissions'!$C:$C,'BAU Sector &amp; Region Breakout'!$B260))</f>
        <v>35.888069968722412</v>
      </c>
      <c r="H260" s="2">
        <f>IF($A260="GCAM",SUMIFS('GCAM By Region By Sector'!H:H,'GCAM By Region By Sector'!$C:$C,$C260,'GCAM By Region By Sector'!$B:$B,$B260)*10^3,SUMIFS('EPS Emissions'!I:I,'EPS Emissions'!$D:$D,'BAU Sector &amp; Region Breakout'!$C260,'EPS Emissions'!$C:$C,'BAU Sector &amp; Region Breakout'!$B260))</f>
        <v>36.1362139393758</v>
      </c>
      <c r="I260" s="2">
        <f>IF($A260="GCAM",SUMIFS('GCAM By Region By Sector'!I:I,'GCAM By Region By Sector'!$C:$C,$C260,'GCAM By Region By Sector'!$B:$B,$B260)*10^3,SUMIFS('EPS Emissions'!J:J,'EPS Emissions'!$D:$D,'BAU Sector &amp; Region Breakout'!$C260,'EPS Emissions'!$C:$C,'BAU Sector &amp; Region Breakout'!$B260))</f>
        <v>36.384357910029188</v>
      </c>
      <c r="J260" s="2">
        <f>IF($A260="GCAM",SUMIFS('GCAM By Region By Sector'!J:J,'GCAM By Region By Sector'!$C:$C,$C260,'GCAM By Region By Sector'!$B:$B,$B260)*10^3,SUMIFS('EPS Emissions'!K:K,'EPS Emissions'!$D:$D,'BAU Sector &amp; Region Breakout'!$C260,'EPS Emissions'!$C:$C,'BAU Sector &amp; Region Breakout'!$B260))</f>
        <v>37.288090284343845</v>
      </c>
      <c r="K260" s="2">
        <f>IF($A260="GCAM",SUMIFS('GCAM By Region By Sector'!K:K,'GCAM By Region By Sector'!$C:$C,$C260,'GCAM By Region By Sector'!$B:$B,$B260)*10^3,SUMIFS('EPS Emissions'!L:L,'EPS Emissions'!$D:$D,'BAU Sector &amp; Region Breakout'!$C260,'EPS Emissions'!$C:$C,'BAU Sector &amp; Region Breakout'!$B260))</f>
        <v>38.191822658658495</v>
      </c>
      <c r="L260" s="2">
        <f>IF($A260="GCAM",SUMIFS('GCAM By Region By Sector'!L:L,'GCAM By Region By Sector'!$C:$C,$C260,'GCAM By Region By Sector'!$B:$B,$B260)*10^3,SUMIFS('EPS Emissions'!M:M,'EPS Emissions'!$D:$D,'BAU Sector &amp; Region Breakout'!$C260,'EPS Emissions'!$C:$C,'BAU Sector &amp; Region Breakout'!$B260))</f>
        <v>39.095555032973159</v>
      </c>
      <c r="M260" s="2">
        <f>IF($A260="GCAM",SUMIFS('GCAM By Region By Sector'!M:M,'GCAM By Region By Sector'!$C:$C,$C260,'GCAM By Region By Sector'!$B:$B,$B260)*10^3,SUMIFS('EPS Emissions'!N:N,'EPS Emissions'!$D:$D,'BAU Sector &amp; Region Breakout'!$C260,'EPS Emissions'!$C:$C,'BAU Sector &amp; Region Breakout'!$B260))</f>
        <v>39.99928740728781</v>
      </c>
      <c r="N260" s="2">
        <f>IF($A260="GCAM",SUMIFS('GCAM By Region By Sector'!N:N,'GCAM By Region By Sector'!$C:$C,$C260,'GCAM By Region By Sector'!$B:$B,$B260)*10^3,SUMIFS('EPS Emissions'!O:O,'EPS Emissions'!$D:$D,'BAU Sector &amp; Region Breakout'!$C260,'EPS Emissions'!$C:$C,'BAU Sector &amp; Region Breakout'!$B260))</f>
        <v>40.90301978160246</v>
      </c>
      <c r="O260" s="2">
        <f>IF($A260="GCAM",SUMIFS('GCAM By Region By Sector'!O:O,'GCAM By Region By Sector'!$C:$C,$C260,'GCAM By Region By Sector'!$B:$B,$B260)*10^3,SUMIFS('EPS Emissions'!P:P,'EPS Emissions'!$D:$D,'BAU Sector &amp; Region Breakout'!$C260,'EPS Emissions'!$C:$C,'BAU Sector &amp; Region Breakout'!$B260))</f>
        <v>41.704599658187533</v>
      </c>
      <c r="P260" s="2">
        <f>IF($A260="GCAM",SUMIFS('GCAM By Region By Sector'!P:P,'GCAM By Region By Sector'!$C:$C,$C260,'GCAM By Region By Sector'!$B:$B,$B260)*10^3,SUMIFS('EPS Emissions'!Q:Q,'EPS Emissions'!$D:$D,'BAU Sector &amp; Region Breakout'!$C260,'EPS Emissions'!$C:$C,'BAU Sector &amp; Region Breakout'!$B260))</f>
        <v>42.506179534772599</v>
      </c>
      <c r="Q260" s="2">
        <f>IF($A260="GCAM",SUMIFS('GCAM By Region By Sector'!Q:Q,'GCAM By Region By Sector'!$C:$C,$C260,'GCAM By Region By Sector'!$B:$B,$B260)*10^3,SUMIFS('EPS Emissions'!R:R,'EPS Emissions'!$D:$D,'BAU Sector &amp; Region Breakout'!$C260,'EPS Emissions'!$C:$C,'BAU Sector &amp; Region Breakout'!$B260))</f>
        <v>43.307759411357672</v>
      </c>
      <c r="R260" s="2">
        <f>IF($A260="GCAM",SUMIFS('GCAM By Region By Sector'!R:R,'GCAM By Region By Sector'!$C:$C,$C260,'GCAM By Region By Sector'!$B:$B,$B260)*10^3,SUMIFS('EPS Emissions'!S:S,'EPS Emissions'!$D:$D,'BAU Sector &amp; Region Breakout'!$C260,'EPS Emissions'!$C:$C,'BAU Sector &amp; Region Breakout'!$B260))</f>
        <v>44.109339287942738</v>
      </c>
      <c r="S260" s="2">
        <f>IF($A260="GCAM",SUMIFS('GCAM By Region By Sector'!S:S,'GCAM By Region By Sector'!$C:$C,$C260,'GCAM By Region By Sector'!$B:$B,$B260)*10^3,SUMIFS('EPS Emissions'!T:T,'EPS Emissions'!$D:$D,'BAU Sector &amp; Region Breakout'!$C260,'EPS Emissions'!$C:$C,'BAU Sector &amp; Region Breakout'!$B260))</f>
        <v>44.910919164527812</v>
      </c>
      <c r="T260" s="2">
        <f>IF($A260="GCAM",SUMIFS('GCAM By Region By Sector'!T:T,'GCAM By Region By Sector'!$C:$C,$C260,'GCAM By Region By Sector'!$B:$B,$B260)*10^3,SUMIFS('EPS Emissions'!U:U,'EPS Emissions'!$D:$D,'BAU Sector &amp; Region Breakout'!$C260,'EPS Emissions'!$C:$C,'BAU Sector &amp; Region Breakout'!$B260))</f>
        <v>45.65601269036452</v>
      </c>
      <c r="U260" s="2">
        <f>IF($A260="GCAM",SUMIFS('GCAM By Region By Sector'!U:U,'GCAM By Region By Sector'!$C:$C,$C260,'GCAM By Region By Sector'!$B:$B,$B260)*10^3,SUMIFS('EPS Emissions'!V:V,'EPS Emissions'!$D:$D,'BAU Sector &amp; Region Breakout'!$C260,'EPS Emissions'!$C:$C,'BAU Sector &amp; Region Breakout'!$B260))</f>
        <v>46.401106216201221</v>
      </c>
      <c r="V260" s="2">
        <f>IF($A260="GCAM",SUMIFS('GCAM By Region By Sector'!V:V,'GCAM By Region By Sector'!$C:$C,$C260,'GCAM By Region By Sector'!$B:$B,$B260)*10^3,SUMIFS('EPS Emissions'!W:W,'EPS Emissions'!$D:$D,'BAU Sector &amp; Region Breakout'!$C260,'EPS Emissions'!$C:$C,'BAU Sector &amp; Region Breakout'!$B260))</f>
        <v>47.146199742037929</v>
      </c>
      <c r="W260" s="2">
        <f>IF($A260="GCAM",SUMIFS('GCAM By Region By Sector'!W:W,'GCAM By Region By Sector'!$C:$C,$C260,'GCAM By Region By Sector'!$B:$B,$B260)*10^3,SUMIFS('EPS Emissions'!X:X,'EPS Emissions'!$D:$D,'BAU Sector &amp; Region Breakout'!$C260,'EPS Emissions'!$C:$C,'BAU Sector &amp; Region Breakout'!$B260))</f>
        <v>47.89129326787463</v>
      </c>
      <c r="X260" s="2">
        <f>IF($A260="GCAM",SUMIFS('GCAM By Region By Sector'!X:X,'GCAM By Region By Sector'!$C:$C,$C260,'GCAM By Region By Sector'!$B:$B,$B260)*10^3,SUMIFS('EPS Emissions'!Y:Y,'EPS Emissions'!$D:$D,'BAU Sector &amp; Region Breakout'!$C260,'EPS Emissions'!$C:$C,'BAU Sector &amp; Region Breakout'!$B260))</f>
        <v>48.636386793711345</v>
      </c>
      <c r="Y260" s="2">
        <f>IF($A260="GCAM",SUMIFS('GCAM By Region By Sector'!Y:Y,'GCAM By Region By Sector'!$C:$C,$C260,'GCAM By Region By Sector'!$B:$B,$B260)*10^3,SUMIFS('EPS Emissions'!Z:Z,'EPS Emissions'!$D:$D,'BAU Sector &amp; Region Breakout'!$C260,'EPS Emissions'!$C:$C,'BAU Sector &amp; Region Breakout'!$B260))</f>
        <v>49.388966419759818</v>
      </c>
      <c r="Z260" s="2">
        <f>IF($A260="GCAM",SUMIFS('GCAM By Region By Sector'!Z:Z,'GCAM By Region By Sector'!$C:$C,$C260,'GCAM By Region By Sector'!$B:$B,$B260)*10^3,SUMIFS('EPS Emissions'!AA:AA,'EPS Emissions'!$D:$D,'BAU Sector &amp; Region Breakout'!$C260,'EPS Emissions'!$C:$C,'BAU Sector &amp; Region Breakout'!$B260))</f>
        <v>50.14154604580829</v>
      </c>
      <c r="AA260" s="2">
        <f>IF($A260="GCAM",SUMIFS('GCAM By Region By Sector'!AA:AA,'GCAM By Region By Sector'!$C:$C,$C260,'GCAM By Region By Sector'!$B:$B,$B260)*10^3,SUMIFS('EPS Emissions'!AB:AB,'EPS Emissions'!$D:$D,'BAU Sector &amp; Region Breakout'!$C260,'EPS Emissions'!$C:$C,'BAU Sector &amp; Region Breakout'!$B260))</f>
        <v>50.894125671856763</v>
      </c>
      <c r="AB260" s="2">
        <f>IF($A260="GCAM",SUMIFS('GCAM By Region By Sector'!AB:AB,'GCAM By Region By Sector'!$C:$C,$C260,'GCAM By Region By Sector'!$B:$B,$B260)*10^3,SUMIFS('EPS Emissions'!AC:AC,'EPS Emissions'!$D:$D,'BAU Sector &amp; Region Breakout'!$C260,'EPS Emissions'!$C:$C,'BAU Sector &amp; Region Breakout'!$B260))</f>
        <v>51.646705297905235</v>
      </c>
      <c r="AC260" s="2">
        <f>IF($A260="GCAM",SUMIFS('GCAM By Region By Sector'!AC:AC,'GCAM By Region By Sector'!$C:$C,$C260,'GCAM By Region By Sector'!$B:$B,$B260)*10^3,SUMIFS('EPS Emissions'!AD:AD,'EPS Emissions'!$D:$D,'BAU Sector &amp; Region Breakout'!$C260,'EPS Emissions'!$C:$C,'BAU Sector &amp; Region Breakout'!$B260))</f>
        <v>52.399284923953708</v>
      </c>
      <c r="AD260" s="2">
        <f>IF($A260="GCAM",SUMIFS('GCAM By Region By Sector'!AD:AD,'GCAM By Region By Sector'!$C:$C,$C260,'GCAM By Region By Sector'!$B:$B,$B260)*10^3,SUMIFS('EPS Emissions'!AE:AE,'EPS Emissions'!$D:$D,'BAU Sector &amp; Region Breakout'!$C260,'EPS Emissions'!$C:$C,'BAU Sector &amp; Region Breakout'!$B260))</f>
        <v>53.109821806546016</v>
      </c>
      <c r="AE260" s="2">
        <f>IF($A260="GCAM",SUMIFS('GCAM By Region By Sector'!AE:AE,'GCAM By Region By Sector'!$C:$C,$C260,'GCAM By Region By Sector'!$B:$B,$B260)*10^3,SUMIFS('EPS Emissions'!AF:AF,'EPS Emissions'!$D:$D,'BAU Sector &amp; Region Breakout'!$C260,'EPS Emissions'!$C:$C,'BAU Sector &amp; Region Breakout'!$B260))</f>
        <v>53.820358689138338</v>
      </c>
      <c r="AF260" s="2">
        <f>IF($A260="GCAM",SUMIFS('GCAM By Region By Sector'!AF:AF,'GCAM By Region By Sector'!$C:$C,$C260,'GCAM By Region By Sector'!$B:$B,$B260)*10^3,SUMIFS('EPS Emissions'!AG:AG,'EPS Emissions'!$D:$D,'BAU Sector &amp; Region Breakout'!$C260,'EPS Emissions'!$C:$C,'BAU Sector &amp; Region Breakout'!$B260))</f>
        <v>54.530895571730646</v>
      </c>
      <c r="AG260" s="2">
        <f>IF($A260="GCAM",SUMIFS('GCAM By Region By Sector'!AG:AG,'GCAM By Region By Sector'!$C:$C,$C260,'GCAM By Region By Sector'!$B:$B,$B260)*10^3,SUMIFS('EPS Emissions'!AH:AH,'EPS Emissions'!$D:$D,'BAU Sector &amp; Region Breakout'!$C260,'EPS Emissions'!$C:$C,'BAU Sector &amp; Region Breakout'!$B260))</f>
        <v>55.241432454322961</v>
      </c>
      <c r="AH260" s="2">
        <f>IF($A260="GCAM",SUMIFS('GCAM By Region By Sector'!AH:AH,'GCAM By Region By Sector'!$C:$C,$C260,'GCAM By Region By Sector'!$B:$B,$B260)*10^3,SUMIFS('EPS Emissions'!AI:AI,'EPS Emissions'!$D:$D,'BAU Sector &amp; Region Breakout'!$C260,'EPS Emissions'!$C:$C,'BAU Sector &amp; Region Breakout'!$B260))</f>
        <v>55.951969336915269</v>
      </c>
    </row>
    <row r="261" spans="1:34" x14ac:dyDescent="0.35">
      <c r="A261" t="str">
        <f>VLOOKUP(B261,'BAU Global Total'!A$3:C$34,3,FALSE)</f>
        <v>GCAM</v>
      </c>
      <c r="B261" t="s">
        <v>42</v>
      </c>
      <c r="C261" t="s">
        <v>61</v>
      </c>
      <c r="D261" s="2">
        <f>IF($A261="GCAM",SUMIFS('GCAM By Region By Sector'!D:D,'GCAM By Region By Sector'!$C:$C,$C261,'GCAM By Region By Sector'!$B:$B,$B261)*10^3,SUMIFS('EPS Emissions'!E:E,'EPS Emissions'!$D:$D,'BAU Sector &amp; Region Breakout'!$C261,'EPS Emissions'!$C:$C,'BAU Sector &amp; Region Breakout'!$B261))</f>
        <v>0</v>
      </c>
      <c r="E261" s="2">
        <f>IF($A261="GCAM",SUMIFS('GCAM By Region By Sector'!E:E,'GCAM By Region By Sector'!$C:$C,$C261,'GCAM By Region By Sector'!$B:$B,$B261)*10^3,SUMIFS('EPS Emissions'!F:F,'EPS Emissions'!$D:$D,'BAU Sector &amp; Region Breakout'!$C261,'EPS Emissions'!$C:$C,'BAU Sector &amp; Region Breakout'!$B261))</f>
        <v>2.9494156203200002E-3</v>
      </c>
      <c r="F261" s="2">
        <f>IF($A261="GCAM",SUMIFS('GCAM By Region By Sector'!F:F,'GCAM By Region By Sector'!$C:$C,$C261,'GCAM By Region By Sector'!$B:$B,$B261)*10^3,SUMIFS('EPS Emissions'!G:G,'EPS Emissions'!$D:$D,'BAU Sector &amp; Region Breakout'!$C261,'EPS Emissions'!$C:$C,'BAU Sector &amp; Region Breakout'!$B261))</f>
        <v>5.8988312406400003E-3</v>
      </c>
      <c r="G261" s="2">
        <f>IF($A261="GCAM",SUMIFS('GCAM By Region By Sector'!G:G,'GCAM By Region By Sector'!$C:$C,$C261,'GCAM By Region By Sector'!$B:$B,$B261)*10^3,SUMIFS('EPS Emissions'!H:H,'EPS Emissions'!$D:$D,'BAU Sector &amp; Region Breakout'!$C261,'EPS Emissions'!$C:$C,'BAU Sector &amp; Region Breakout'!$B261))</f>
        <v>8.8482468609600001E-3</v>
      </c>
      <c r="H261" s="2">
        <f>IF($A261="GCAM",SUMIFS('GCAM By Region By Sector'!H:H,'GCAM By Region By Sector'!$C:$C,$C261,'GCAM By Region By Sector'!$B:$B,$B261)*10^3,SUMIFS('EPS Emissions'!I:I,'EPS Emissions'!$D:$D,'BAU Sector &amp; Region Breakout'!$C261,'EPS Emissions'!$C:$C,'BAU Sector &amp; Region Breakout'!$B261))</f>
        <v>1.1797662481280001E-2</v>
      </c>
      <c r="I261" s="2">
        <f>IF($A261="GCAM",SUMIFS('GCAM By Region By Sector'!I:I,'GCAM By Region By Sector'!$C:$C,$C261,'GCAM By Region By Sector'!$B:$B,$B261)*10^3,SUMIFS('EPS Emissions'!J:J,'EPS Emissions'!$D:$D,'BAU Sector &amp; Region Breakout'!$C261,'EPS Emissions'!$C:$C,'BAU Sector &amp; Region Breakout'!$B261))</f>
        <v>1.4747078101600001E-2</v>
      </c>
      <c r="J261" s="2">
        <f>IF($A261="GCAM",SUMIFS('GCAM By Region By Sector'!J:J,'GCAM By Region By Sector'!$C:$C,$C261,'GCAM By Region By Sector'!$B:$B,$B261)*10^3,SUMIFS('EPS Emissions'!K:K,'EPS Emissions'!$D:$D,'BAU Sector &amp; Region Breakout'!$C261,'EPS Emissions'!$C:$C,'BAU Sector &amp; Region Breakout'!$B261))</f>
        <v>3.4965117076959928E-2</v>
      </c>
      <c r="K261" s="2">
        <f>IF($A261="GCAM",SUMIFS('GCAM By Region By Sector'!K:K,'GCAM By Region By Sector'!$C:$C,$C261,'GCAM By Region By Sector'!$B:$B,$B261)*10^3,SUMIFS('EPS Emissions'!L:L,'EPS Emissions'!$D:$D,'BAU Sector &amp; Region Breakout'!$C261,'EPS Emissions'!$C:$C,'BAU Sector &amp; Region Breakout'!$B261))</f>
        <v>5.5183156052319868E-2</v>
      </c>
      <c r="L261" s="2">
        <f>IF($A261="GCAM",SUMIFS('GCAM By Region By Sector'!L:L,'GCAM By Region By Sector'!$C:$C,$C261,'GCAM By Region By Sector'!$B:$B,$B261)*10^3,SUMIFS('EPS Emissions'!M:M,'EPS Emissions'!$D:$D,'BAU Sector &amp; Region Breakout'!$C261,'EPS Emissions'!$C:$C,'BAU Sector &amp; Region Breakout'!$B261))</f>
        <v>7.5401195027679793E-2</v>
      </c>
      <c r="M261" s="2">
        <f>IF($A261="GCAM",SUMIFS('GCAM By Region By Sector'!M:M,'GCAM By Region By Sector'!$C:$C,$C261,'GCAM By Region By Sector'!$B:$B,$B261)*10^3,SUMIFS('EPS Emissions'!N:N,'EPS Emissions'!$D:$D,'BAU Sector &amp; Region Breakout'!$C261,'EPS Emissions'!$C:$C,'BAU Sector &amp; Region Breakout'!$B261))</f>
        <v>9.5619234003039733E-2</v>
      </c>
      <c r="N261" s="2">
        <f>IF($A261="GCAM",SUMIFS('GCAM By Region By Sector'!N:N,'GCAM By Region By Sector'!$C:$C,$C261,'GCAM By Region By Sector'!$B:$B,$B261)*10^3,SUMIFS('EPS Emissions'!O:O,'EPS Emissions'!$D:$D,'BAU Sector &amp; Region Breakout'!$C261,'EPS Emissions'!$C:$C,'BAU Sector &amp; Region Breakout'!$B261))</f>
        <v>0.11583727297839966</v>
      </c>
      <c r="O261" s="2">
        <f>IF($A261="GCAM",SUMIFS('GCAM By Region By Sector'!O:O,'GCAM By Region By Sector'!$C:$C,$C261,'GCAM By Region By Sector'!$B:$B,$B261)*10^3,SUMIFS('EPS Emissions'!P:P,'EPS Emissions'!$D:$D,'BAU Sector &amp; Region Breakout'!$C261,'EPS Emissions'!$C:$C,'BAU Sector &amp; Region Breakout'!$B261))</f>
        <v>0.17194483064827965</v>
      </c>
      <c r="P261" s="2">
        <f>IF($A261="GCAM",SUMIFS('GCAM By Region By Sector'!P:P,'GCAM By Region By Sector'!$C:$C,$C261,'GCAM By Region By Sector'!$B:$B,$B261)*10^3,SUMIFS('EPS Emissions'!Q:Q,'EPS Emissions'!$D:$D,'BAU Sector &amp; Region Breakout'!$C261,'EPS Emissions'!$C:$C,'BAU Sector &amp; Region Breakout'!$B261))</f>
        <v>0.22805238831815966</v>
      </c>
      <c r="Q261" s="2">
        <f>IF($A261="GCAM",SUMIFS('GCAM By Region By Sector'!Q:Q,'GCAM By Region By Sector'!$C:$C,$C261,'GCAM By Region By Sector'!$B:$B,$B261)*10^3,SUMIFS('EPS Emissions'!R:R,'EPS Emissions'!$D:$D,'BAU Sector &amp; Region Breakout'!$C261,'EPS Emissions'!$C:$C,'BAU Sector &amp; Region Breakout'!$B261))</f>
        <v>0.28415994598803962</v>
      </c>
      <c r="R261" s="2">
        <f>IF($A261="GCAM",SUMIFS('GCAM By Region By Sector'!R:R,'GCAM By Region By Sector'!$C:$C,$C261,'GCAM By Region By Sector'!$B:$B,$B261)*10^3,SUMIFS('EPS Emissions'!S:S,'EPS Emissions'!$D:$D,'BAU Sector &amp; Region Breakout'!$C261,'EPS Emissions'!$C:$C,'BAU Sector &amp; Region Breakout'!$B261))</f>
        <v>0.34026750365791963</v>
      </c>
      <c r="S261" s="2">
        <f>IF($A261="GCAM",SUMIFS('GCAM By Region By Sector'!S:S,'GCAM By Region By Sector'!$C:$C,$C261,'GCAM By Region By Sector'!$B:$B,$B261)*10^3,SUMIFS('EPS Emissions'!T:T,'EPS Emissions'!$D:$D,'BAU Sector &amp; Region Breakout'!$C261,'EPS Emissions'!$C:$C,'BAU Sector &amp; Region Breakout'!$B261))</f>
        <v>0.39637506132779965</v>
      </c>
      <c r="T261" s="2">
        <f>IF($A261="GCAM",SUMIFS('GCAM By Region By Sector'!T:T,'GCAM By Region By Sector'!$C:$C,$C261,'GCAM By Region By Sector'!$B:$B,$B261)*10^3,SUMIFS('EPS Emissions'!U:U,'EPS Emissions'!$D:$D,'BAU Sector &amp; Region Breakout'!$C261,'EPS Emissions'!$C:$C,'BAU Sector &amp; Region Breakout'!$B261))</f>
        <v>0.4877615048209677</v>
      </c>
      <c r="U261" s="2">
        <f>IF($A261="GCAM",SUMIFS('GCAM By Region By Sector'!U:U,'GCAM By Region By Sector'!$C:$C,$C261,'GCAM By Region By Sector'!$B:$B,$B261)*10^3,SUMIFS('EPS Emissions'!V:V,'EPS Emissions'!$D:$D,'BAU Sector &amp; Region Breakout'!$C261,'EPS Emissions'!$C:$C,'BAU Sector &amp; Region Breakout'!$B261))</f>
        <v>0.57914794831413574</v>
      </c>
      <c r="V261" s="2">
        <f>IF($A261="GCAM",SUMIFS('GCAM By Region By Sector'!V:V,'GCAM By Region By Sector'!$C:$C,$C261,'GCAM By Region By Sector'!$B:$B,$B261)*10^3,SUMIFS('EPS Emissions'!W:W,'EPS Emissions'!$D:$D,'BAU Sector &amp; Region Breakout'!$C261,'EPS Emissions'!$C:$C,'BAU Sector &amp; Region Breakout'!$B261))</f>
        <v>0.6705343918073039</v>
      </c>
      <c r="W261" s="2">
        <f>IF($A261="GCAM",SUMIFS('GCAM By Region By Sector'!W:W,'GCAM By Region By Sector'!$C:$C,$C261,'GCAM By Region By Sector'!$B:$B,$B261)*10^3,SUMIFS('EPS Emissions'!X:X,'EPS Emissions'!$D:$D,'BAU Sector &amp; Region Breakout'!$C261,'EPS Emissions'!$C:$C,'BAU Sector &amp; Region Breakout'!$B261))</f>
        <v>0.76192083530047194</v>
      </c>
      <c r="X261" s="2">
        <f>IF($A261="GCAM",SUMIFS('GCAM By Region By Sector'!X:X,'GCAM By Region By Sector'!$C:$C,$C261,'GCAM By Region By Sector'!$B:$B,$B261)*10^3,SUMIFS('EPS Emissions'!Y:Y,'EPS Emissions'!$D:$D,'BAU Sector &amp; Region Breakout'!$C261,'EPS Emissions'!$C:$C,'BAU Sector &amp; Region Breakout'!$B261))</f>
        <v>0.8533072787936401</v>
      </c>
      <c r="Y261" s="2">
        <f>IF($A261="GCAM",SUMIFS('GCAM By Region By Sector'!Y:Y,'GCAM By Region By Sector'!$C:$C,$C261,'GCAM By Region By Sector'!$B:$B,$B261)*10^3,SUMIFS('EPS Emissions'!Z:Z,'EPS Emissions'!$D:$D,'BAU Sector &amp; Region Breakout'!$C261,'EPS Emissions'!$C:$C,'BAU Sector &amp; Region Breakout'!$B261))</f>
        <v>0.94268280025130402</v>
      </c>
      <c r="Z261" s="2">
        <f>IF($A261="GCAM",SUMIFS('GCAM By Region By Sector'!Z:Z,'GCAM By Region By Sector'!$C:$C,$C261,'GCAM By Region By Sector'!$B:$B,$B261)*10^3,SUMIFS('EPS Emissions'!AA:AA,'EPS Emissions'!$D:$D,'BAU Sector &amp; Region Breakout'!$C261,'EPS Emissions'!$C:$C,'BAU Sector &amp; Region Breakout'!$B261))</f>
        <v>1.0320583217089681</v>
      </c>
      <c r="AA261" s="2">
        <f>IF($A261="GCAM",SUMIFS('GCAM By Region By Sector'!AA:AA,'GCAM By Region By Sector'!$C:$C,$C261,'GCAM By Region By Sector'!$B:$B,$B261)*10^3,SUMIFS('EPS Emissions'!AB:AB,'EPS Emissions'!$D:$D,'BAU Sector &amp; Region Breakout'!$C261,'EPS Emissions'!$C:$C,'BAU Sector &amp; Region Breakout'!$B261))</f>
        <v>1.1214338431666322</v>
      </c>
      <c r="AB261" s="2">
        <f>IF($A261="GCAM",SUMIFS('GCAM By Region By Sector'!AB:AB,'GCAM By Region By Sector'!$C:$C,$C261,'GCAM By Region By Sector'!$B:$B,$B261)*10^3,SUMIFS('EPS Emissions'!AC:AC,'EPS Emissions'!$D:$D,'BAU Sector &amp; Region Breakout'!$C261,'EPS Emissions'!$C:$C,'BAU Sector &amp; Region Breakout'!$B261))</f>
        <v>1.2108093646242963</v>
      </c>
      <c r="AC261" s="2">
        <f>IF($A261="GCAM",SUMIFS('GCAM By Region By Sector'!AC:AC,'GCAM By Region By Sector'!$C:$C,$C261,'GCAM By Region By Sector'!$B:$B,$B261)*10^3,SUMIFS('EPS Emissions'!AD:AD,'EPS Emissions'!$D:$D,'BAU Sector &amp; Region Breakout'!$C261,'EPS Emissions'!$C:$C,'BAU Sector &amp; Region Breakout'!$B261))</f>
        <v>1.3001848860819603</v>
      </c>
      <c r="AD261" s="2">
        <f>IF($A261="GCAM",SUMIFS('GCAM By Region By Sector'!AD:AD,'GCAM By Region By Sector'!$C:$C,$C261,'GCAM By Region By Sector'!$B:$B,$B261)*10^3,SUMIFS('EPS Emissions'!AE:AE,'EPS Emissions'!$D:$D,'BAU Sector &amp; Region Breakout'!$C261,'EPS Emissions'!$C:$C,'BAU Sector &amp; Region Breakout'!$B261))</f>
        <v>1.40565736862168</v>
      </c>
      <c r="AE261" s="2">
        <f>IF($A261="GCAM",SUMIFS('GCAM By Region By Sector'!AE:AE,'GCAM By Region By Sector'!$C:$C,$C261,'GCAM By Region By Sector'!$B:$B,$B261)*10^3,SUMIFS('EPS Emissions'!AF:AF,'EPS Emissions'!$D:$D,'BAU Sector &amp; Region Breakout'!$C261,'EPS Emissions'!$C:$C,'BAU Sector &amp; Region Breakout'!$B261))</f>
        <v>1.5111298511614002</v>
      </c>
      <c r="AF261" s="2">
        <f>IF($A261="GCAM",SUMIFS('GCAM By Region By Sector'!AF:AF,'GCAM By Region By Sector'!$C:$C,$C261,'GCAM By Region By Sector'!$B:$B,$B261)*10^3,SUMIFS('EPS Emissions'!AG:AG,'EPS Emissions'!$D:$D,'BAU Sector &amp; Region Breakout'!$C261,'EPS Emissions'!$C:$C,'BAU Sector &amp; Region Breakout'!$B261))</f>
        <v>1.6166023337011202</v>
      </c>
      <c r="AG261" s="2">
        <f>IF($A261="GCAM",SUMIFS('GCAM By Region By Sector'!AG:AG,'GCAM By Region By Sector'!$C:$C,$C261,'GCAM By Region By Sector'!$B:$B,$B261)*10^3,SUMIFS('EPS Emissions'!AH:AH,'EPS Emissions'!$D:$D,'BAU Sector &amp; Region Breakout'!$C261,'EPS Emissions'!$C:$C,'BAU Sector &amp; Region Breakout'!$B261))</f>
        <v>1.7220748162408401</v>
      </c>
      <c r="AH261" s="2">
        <f>IF($A261="GCAM",SUMIFS('GCAM By Region By Sector'!AH:AH,'GCAM By Region By Sector'!$C:$C,$C261,'GCAM By Region By Sector'!$B:$B,$B261)*10^3,SUMIFS('EPS Emissions'!AI:AI,'EPS Emissions'!$D:$D,'BAU Sector &amp; Region Breakout'!$C261,'EPS Emissions'!$C:$C,'BAU Sector &amp; Region Breakout'!$B261))</f>
        <v>1.8275472987805601</v>
      </c>
    </row>
    <row r="262" spans="1:34" x14ac:dyDescent="0.35">
      <c r="A262" t="str">
        <f>VLOOKUP(B262,'BAU Global Total'!A$3:C$34,3,FALSE)</f>
        <v>GCAM</v>
      </c>
      <c r="B262" t="s">
        <v>42</v>
      </c>
      <c r="C262" t="s">
        <v>53</v>
      </c>
      <c r="D262" s="2">
        <f>IF($A262="GCAM",SUMIFS('GCAM By Region By Sector'!D:D,'GCAM By Region By Sector'!$C:$C,$C262,'GCAM By Region By Sector'!$B:$B,$B262)*10^3,SUMIFS('EPS Emissions'!E:E,'EPS Emissions'!$D:$D,'BAU Sector &amp; Region Breakout'!$C262,'EPS Emissions'!$C:$C,'BAU Sector &amp; Region Breakout'!$B262))</f>
        <v>119.03251806411487</v>
      </c>
      <c r="E262" s="2">
        <f>IF($A262="GCAM",SUMIFS('GCAM By Region By Sector'!E:E,'GCAM By Region By Sector'!$C:$C,$C262,'GCAM By Region By Sector'!$B:$B,$B262)*10^3,SUMIFS('EPS Emissions'!F:F,'EPS Emissions'!$D:$D,'BAU Sector &amp; Region Breakout'!$C262,'EPS Emissions'!$C:$C,'BAU Sector &amp; Region Breakout'!$B262))</f>
        <v>120.33778811550684</v>
      </c>
      <c r="F262" s="2">
        <f>IF($A262="GCAM",SUMIFS('GCAM By Region By Sector'!F:F,'GCAM By Region By Sector'!$C:$C,$C262,'GCAM By Region By Sector'!$B:$B,$B262)*10^3,SUMIFS('EPS Emissions'!G:G,'EPS Emissions'!$D:$D,'BAU Sector &amp; Region Breakout'!$C262,'EPS Emissions'!$C:$C,'BAU Sector &amp; Region Breakout'!$B262))</f>
        <v>121.64305816689881</v>
      </c>
      <c r="G262" s="2">
        <f>IF($A262="GCAM",SUMIFS('GCAM By Region By Sector'!G:G,'GCAM By Region By Sector'!$C:$C,$C262,'GCAM By Region By Sector'!$B:$B,$B262)*10^3,SUMIFS('EPS Emissions'!H:H,'EPS Emissions'!$D:$D,'BAU Sector &amp; Region Breakout'!$C262,'EPS Emissions'!$C:$C,'BAU Sector &amp; Region Breakout'!$B262))</f>
        <v>122.94832821829077</v>
      </c>
      <c r="H262" s="2">
        <f>IF($A262="GCAM",SUMIFS('GCAM By Region By Sector'!H:H,'GCAM By Region By Sector'!$C:$C,$C262,'GCAM By Region By Sector'!$B:$B,$B262)*10^3,SUMIFS('EPS Emissions'!I:I,'EPS Emissions'!$D:$D,'BAU Sector &amp; Region Breakout'!$C262,'EPS Emissions'!$C:$C,'BAU Sector &amp; Region Breakout'!$B262))</f>
        <v>124.25359826968274</v>
      </c>
      <c r="I262" s="2">
        <f>IF($A262="GCAM",SUMIFS('GCAM By Region By Sector'!I:I,'GCAM By Region By Sector'!$C:$C,$C262,'GCAM By Region By Sector'!$B:$B,$B262)*10^3,SUMIFS('EPS Emissions'!J:J,'EPS Emissions'!$D:$D,'BAU Sector &amp; Region Breakout'!$C262,'EPS Emissions'!$C:$C,'BAU Sector &amp; Region Breakout'!$B262))</f>
        <v>125.55886832107471</v>
      </c>
      <c r="J262" s="2">
        <f>IF($A262="GCAM",SUMIFS('GCAM By Region By Sector'!J:J,'GCAM By Region By Sector'!$C:$C,$C262,'GCAM By Region By Sector'!$B:$B,$B262)*10^3,SUMIFS('EPS Emissions'!K:K,'EPS Emissions'!$D:$D,'BAU Sector &amp; Region Breakout'!$C262,'EPS Emissions'!$C:$C,'BAU Sector &amp; Region Breakout'!$B262))</f>
        <v>129.14708825439354</v>
      </c>
      <c r="K262" s="2">
        <f>IF($A262="GCAM",SUMIFS('GCAM By Region By Sector'!K:K,'GCAM By Region By Sector'!$C:$C,$C262,'GCAM By Region By Sector'!$B:$B,$B262)*10^3,SUMIFS('EPS Emissions'!L:L,'EPS Emissions'!$D:$D,'BAU Sector &amp; Region Breakout'!$C262,'EPS Emissions'!$C:$C,'BAU Sector &amp; Region Breakout'!$B262))</f>
        <v>132.73530818771235</v>
      </c>
      <c r="L262" s="2">
        <f>IF($A262="GCAM",SUMIFS('GCAM By Region By Sector'!L:L,'GCAM By Region By Sector'!$C:$C,$C262,'GCAM By Region By Sector'!$B:$B,$B262)*10^3,SUMIFS('EPS Emissions'!M:M,'EPS Emissions'!$D:$D,'BAU Sector &amp; Region Breakout'!$C262,'EPS Emissions'!$C:$C,'BAU Sector &amp; Region Breakout'!$B262))</f>
        <v>136.32352812103116</v>
      </c>
      <c r="M262" s="2">
        <f>IF($A262="GCAM",SUMIFS('GCAM By Region By Sector'!M:M,'GCAM By Region By Sector'!$C:$C,$C262,'GCAM By Region By Sector'!$B:$B,$B262)*10^3,SUMIFS('EPS Emissions'!N:N,'EPS Emissions'!$D:$D,'BAU Sector &amp; Region Breakout'!$C262,'EPS Emissions'!$C:$C,'BAU Sector &amp; Region Breakout'!$B262))</f>
        <v>139.91174805434997</v>
      </c>
      <c r="N262" s="2">
        <f>IF($A262="GCAM",SUMIFS('GCAM By Region By Sector'!N:N,'GCAM By Region By Sector'!$C:$C,$C262,'GCAM By Region By Sector'!$B:$B,$B262)*10^3,SUMIFS('EPS Emissions'!O:O,'EPS Emissions'!$D:$D,'BAU Sector &amp; Region Breakout'!$C262,'EPS Emissions'!$C:$C,'BAU Sector &amp; Region Breakout'!$B262))</f>
        <v>143.49996798766878</v>
      </c>
      <c r="O262" s="2">
        <f>IF($A262="GCAM",SUMIFS('GCAM By Region By Sector'!O:O,'GCAM By Region By Sector'!$C:$C,$C262,'GCAM By Region By Sector'!$B:$B,$B262)*10^3,SUMIFS('EPS Emissions'!P:P,'EPS Emissions'!$D:$D,'BAU Sector &amp; Region Breakout'!$C262,'EPS Emissions'!$C:$C,'BAU Sector &amp; Region Breakout'!$B262))</f>
        <v>145.38496541328269</v>
      </c>
      <c r="P262" s="2">
        <f>IF($A262="GCAM",SUMIFS('GCAM By Region By Sector'!P:P,'GCAM By Region By Sector'!$C:$C,$C262,'GCAM By Region By Sector'!$B:$B,$B262)*10^3,SUMIFS('EPS Emissions'!Q:Q,'EPS Emissions'!$D:$D,'BAU Sector &amp; Region Breakout'!$C262,'EPS Emissions'!$C:$C,'BAU Sector &amp; Region Breakout'!$B262))</f>
        <v>147.26996283889659</v>
      </c>
      <c r="Q262" s="2">
        <f>IF($A262="GCAM",SUMIFS('GCAM By Region By Sector'!Q:Q,'GCAM By Region By Sector'!$C:$C,$C262,'GCAM By Region By Sector'!$B:$B,$B262)*10^3,SUMIFS('EPS Emissions'!R:R,'EPS Emissions'!$D:$D,'BAU Sector &amp; Region Breakout'!$C262,'EPS Emissions'!$C:$C,'BAU Sector &amp; Region Breakout'!$B262))</f>
        <v>149.15496026451052</v>
      </c>
      <c r="R262" s="2">
        <f>IF($A262="GCAM",SUMIFS('GCAM By Region By Sector'!R:R,'GCAM By Region By Sector'!$C:$C,$C262,'GCAM By Region By Sector'!$B:$B,$B262)*10^3,SUMIFS('EPS Emissions'!S:S,'EPS Emissions'!$D:$D,'BAU Sector &amp; Region Breakout'!$C262,'EPS Emissions'!$C:$C,'BAU Sector &amp; Region Breakout'!$B262))</f>
        <v>151.03995769012442</v>
      </c>
      <c r="S262" s="2">
        <f>IF($A262="GCAM",SUMIFS('GCAM By Region By Sector'!S:S,'GCAM By Region By Sector'!$C:$C,$C262,'GCAM By Region By Sector'!$B:$B,$B262)*10^3,SUMIFS('EPS Emissions'!T:T,'EPS Emissions'!$D:$D,'BAU Sector &amp; Region Breakout'!$C262,'EPS Emissions'!$C:$C,'BAU Sector &amp; Region Breakout'!$B262))</f>
        <v>152.92495511573833</v>
      </c>
      <c r="T262" s="2">
        <f>IF($A262="GCAM",SUMIFS('GCAM By Region By Sector'!T:T,'GCAM By Region By Sector'!$C:$C,$C262,'GCAM By Region By Sector'!$B:$B,$B262)*10^3,SUMIFS('EPS Emissions'!U:U,'EPS Emissions'!$D:$D,'BAU Sector &amp; Region Breakout'!$C262,'EPS Emissions'!$C:$C,'BAU Sector &amp; Region Breakout'!$B262))</f>
        <v>155.10231061852465</v>
      </c>
      <c r="U262" s="2">
        <f>IF($A262="GCAM",SUMIFS('GCAM By Region By Sector'!U:U,'GCAM By Region By Sector'!$C:$C,$C262,'GCAM By Region By Sector'!$B:$B,$B262)*10^3,SUMIFS('EPS Emissions'!V:V,'EPS Emissions'!$D:$D,'BAU Sector &amp; Region Breakout'!$C262,'EPS Emissions'!$C:$C,'BAU Sector &amp; Region Breakout'!$B262))</f>
        <v>157.27966612131095</v>
      </c>
      <c r="V262" s="2">
        <f>IF($A262="GCAM",SUMIFS('GCAM By Region By Sector'!V:V,'GCAM By Region By Sector'!$C:$C,$C262,'GCAM By Region By Sector'!$B:$B,$B262)*10^3,SUMIFS('EPS Emissions'!W:W,'EPS Emissions'!$D:$D,'BAU Sector &amp; Region Breakout'!$C262,'EPS Emissions'!$C:$C,'BAU Sector &amp; Region Breakout'!$B262))</f>
        <v>159.45702162409722</v>
      </c>
      <c r="W262" s="2">
        <f>IF($A262="GCAM",SUMIFS('GCAM By Region By Sector'!W:W,'GCAM By Region By Sector'!$C:$C,$C262,'GCAM By Region By Sector'!$B:$B,$B262)*10^3,SUMIFS('EPS Emissions'!X:X,'EPS Emissions'!$D:$D,'BAU Sector &amp; Region Breakout'!$C262,'EPS Emissions'!$C:$C,'BAU Sector &amp; Region Breakout'!$B262))</f>
        <v>161.63437712688352</v>
      </c>
      <c r="X262" s="2">
        <f>IF($A262="GCAM",SUMIFS('GCAM By Region By Sector'!X:X,'GCAM By Region By Sector'!$C:$C,$C262,'GCAM By Region By Sector'!$B:$B,$B262)*10^3,SUMIFS('EPS Emissions'!Y:Y,'EPS Emissions'!$D:$D,'BAU Sector &amp; Region Breakout'!$C262,'EPS Emissions'!$C:$C,'BAU Sector &amp; Region Breakout'!$B262))</f>
        <v>163.81173262966982</v>
      </c>
      <c r="Y262" s="2">
        <f>IF($A262="GCAM",SUMIFS('GCAM By Region By Sector'!Y:Y,'GCAM By Region By Sector'!$C:$C,$C262,'GCAM By Region By Sector'!$B:$B,$B262)*10^3,SUMIFS('EPS Emissions'!Z:Z,'EPS Emissions'!$D:$D,'BAU Sector &amp; Region Breakout'!$C262,'EPS Emissions'!$C:$C,'BAU Sector &amp; Region Breakout'!$B262))</f>
        <v>165.44252021290174</v>
      </c>
      <c r="Z262" s="2">
        <f>IF($A262="GCAM",SUMIFS('GCAM By Region By Sector'!Z:Z,'GCAM By Region By Sector'!$C:$C,$C262,'GCAM By Region By Sector'!$B:$B,$B262)*10^3,SUMIFS('EPS Emissions'!AA:AA,'EPS Emissions'!$D:$D,'BAU Sector &amp; Region Breakout'!$C262,'EPS Emissions'!$C:$C,'BAU Sector &amp; Region Breakout'!$B262))</f>
        <v>167.07330779613366</v>
      </c>
      <c r="AA262" s="2">
        <f>IF($A262="GCAM",SUMIFS('GCAM By Region By Sector'!AA:AA,'GCAM By Region By Sector'!$C:$C,$C262,'GCAM By Region By Sector'!$B:$B,$B262)*10^3,SUMIFS('EPS Emissions'!AB:AB,'EPS Emissions'!$D:$D,'BAU Sector &amp; Region Breakout'!$C262,'EPS Emissions'!$C:$C,'BAU Sector &amp; Region Breakout'!$B262))</f>
        <v>168.70409537936555</v>
      </c>
      <c r="AB262" s="2">
        <f>IF($A262="GCAM",SUMIFS('GCAM By Region By Sector'!AB:AB,'GCAM By Region By Sector'!$C:$C,$C262,'GCAM By Region By Sector'!$B:$B,$B262)*10^3,SUMIFS('EPS Emissions'!AC:AC,'EPS Emissions'!$D:$D,'BAU Sector &amp; Region Breakout'!$C262,'EPS Emissions'!$C:$C,'BAU Sector &amp; Region Breakout'!$B262))</f>
        <v>170.3348829625975</v>
      </c>
      <c r="AC262" s="2">
        <f>IF($A262="GCAM",SUMIFS('GCAM By Region By Sector'!AC:AC,'GCAM By Region By Sector'!$C:$C,$C262,'GCAM By Region By Sector'!$B:$B,$B262)*10^3,SUMIFS('EPS Emissions'!AD:AD,'EPS Emissions'!$D:$D,'BAU Sector &amp; Region Breakout'!$C262,'EPS Emissions'!$C:$C,'BAU Sector &amp; Region Breakout'!$B262))</f>
        <v>171.9656705458294</v>
      </c>
      <c r="AD262" s="2">
        <f>IF($A262="GCAM",SUMIFS('GCAM By Region By Sector'!AD:AD,'GCAM By Region By Sector'!$C:$C,$C262,'GCAM By Region By Sector'!$B:$B,$B262)*10^3,SUMIFS('EPS Emissions'!AE:AE,'EPS Emissions'!$D:$D,'BAU Sector &amp; Region Breakout'!$C262,'EPS Emissions'!$C:$C,'BAU Sector &amp; Region Breakout'!$B262))</f>
        <v>172.25777834083618</v>
      </c>
      <c r="AE262" s="2">
        <f>IF($A262="GCAM",SUMIFS('GCAM By Region By Sector'!AE:AE,'GCAM By Region By Sector'!$C:$C,$C262,'GCAM By Region By Sector'!$B:$B,$B262)*10^3,SUMIFS('EPS Emissions'!AF:AF,'EPS Emissions'!$D:$D,'BAU Sector &amp; Region Breakout'!$C262,'EPS Emissions'!$C:$C,'BAU Sector &amp; Region Breakout'!$B262))</f>
        <v>172.549886135843</v>
      </c>
      <c r="AF262" s="2">
        <f>IF($A262="GCAM",SUMIFS('GCAM By Region By Sector'!AF:AF,'GCAM By Region By Sector'!$C:$C,$C262,'GCAM By Region By Sector'!$B:$B,$B262)*10^3,SUMIFS('EPS Emissions'!AG:AG,'EPS Emissions'!$D:$D,'BAU Sector &amp; Region Breakout'!$C262,'EPS Emissions'!$C:$C,'BAU Sector &amp; Region Breakout'!$B262))</f>
        <v>172.84199393084981</v>
      </c>
      <c r="AG262" s="2">
        <f>IF($A262="GCAM",SUMIFS('GCAM By Region By Sector'!AG:AG,'GCAM By Region By Sector'!$C:$C,$C262,'GCAM By Region By Sector'!$B:$B,$B262)*10^3,SUMIFS('EPS Emissions'!AH:AH,'EPS Emissions'!$D:$D,'BAU Sector &amp; Region Breakout'!$C262,'EPS Emissions'!$C:$C,'BAU Sector &amp; Region Breakout'!$B262))</f>
        <v>173.1341017258566</v>
      </c>
      <c r="AH262" s="2">
        <f>IF($A262="GCAM",SUMIFS('GCAM By Region By Sector'!AH:AH,'GCAM By Region By Sector'!$C:$C,$C262,'GCAM By Region By Sector'!$B:$B,$B262)*10^3,SUMIFS('EPS Emissions'!AI:AI,'EPS Emissions'!$D:$D,'BAU Sector &amp; Region Breakout'!$C262,'EPS Emissions'!$C:$C,'BAU Sector &amp; Region Breakout'!$B262))</f>
        <v>173.42620952086341</v>
      </c>
    </row>
    <row r="263" spans="1:34" x14ac:dyDescent="0.35">
      <c r="A263" t="str">
        <f>VLOOKUP(B263,'BAU Global Total'!A$3:C$34,3,FALSE)</f>
        <v>GCAM</v>
      </c>
      <c r="B263" t="s">
        <v>42</v>
      </c>
      <c r="C263" t="s">
        <v>62</v>
      </c>
      <c r="D263" s="2">
        <f>IF($A263="GCAM",SUMIFS('GCAM By Region By Sector'!D:D,'GCAM By Region By Sector'!$C:$C,$C263,'GCAM By Region By Sector'!$B:$B,$B263)*10^3,SUMIFS('EPS Emissions'!E:E,'EPS Emissions'!$D:$D,'BAU Sector &amp; Region Breakout'!$C263,'EPS Emissions'!$C:$C,'BAU Sector &amp; Region Breakout'!$B263))</f>
        <v>1.6598866169799977</v>
      </c>
      <c r="E263" s="2">
        <f>IF($A263="GCAM",SUMIFS('GCAM By Region By Sector'!E:E,'GCAM By Region By Sector'!$C:$C,$C263,'GCAM By Region By Sector'!$B:$B,$B263)*10^3,SUMIFS('EPS Emissions'!F:F,'EPS Emissions'!$D:$D,'BAU Sector &amp; Region Breakout'!$C263,'EPS Emissions'!$C:$C,'BAU Sector &amp; Region Breakout'!$B263))</f>
        <v>1.7375016327690176</v>
      </c>
      <c r="F263" s="2">
        <f>IF($A263="GCAM",SUMIFS('GCAM By Region By Sector'!F:F,'GCAM By Region By Sector'!$C:$C,$C263,'GCAM By Region By Sector'!$B:$B,$B263)*10^3,SUMIFS('EPS Emissions'!G:G,'EPS Emissions'!$D:$D,'BAU Sector &amp; Region Breakout'!$C263,'EPS Emissions'!$C:$C,'BAU Sector &amp; Region Breakout'!$B263))</f>
        <v>1.8151166485580377</v>
      </c>
      <c r="G263" s="2">
        <f>IF($A263="GCAM",SUMIFS('GCAM By Region By Sector'!G:G,'GCAM By Region By Sector'!$C:$C,$C263,'GCAM By Region By Sector'!$B:$B,$B263)*10^3,SUMIFS('EPS Emissions'!H:H,'EPS Emissions'!$D:$D,'BAU Sector &amp; Region Breakout'!$C263,'EPS Emissions'!$C:$C,'BAU Sector &amp; Region Breakout'!$B263))</f>
        <v>1.8927316643470575</v>
      </c>
      <c r="H263" s="2">
        <f>IF($A263="GCAM",SUMIFS('GCAM By Region By Sector'!H:H,'GCAM By Region By Sector'!$C:$C,$C263,'GCAM By Region By Sector'!$B:$B,$B263)*10^3,SUMIFS('EPS Emissions'!I:I,'EPS Emissions'!$D:$D,'BAU Sector &amp; Region Breakout'!$C263,'EPS Emissions'!$C:$C,'BAU Sector &amp; Region Breakout'!$B263))</f>
        <v>1.9703466801360776</v>
      </c>
      <c r="I263" s="2">
        <f>IF($A263="GCAM",SUMIFS('GCAM By Region By Sector'!I:I,'GCAM By Region By Sector'!$C:$C,$C263,'GCAM By Region By Sector'!$B:$B,$B263)*10^3,SUMIFS('EPS Emissions'!J:J,'EPS Emissions'!$D:$D,'BAU Sector &amp; Region Breakout'!$C263,'EPS Emissions'!$C:$C,'BAU Sector &amp; Region Breakout'!$B263))</f>
        <v>2.0479616959250975</v>
      </c>
      <c r="J263" s="2">
        <f>IF($A263="GCAM",SUMIFS('GCAM By Region By Sector'!J:J,'GCAM By Region By Sector'!$C:$C,$C263,'GCAM By Region By Sector'!$B:$B,$B263)*10^3,SUMIFS('EPS Emissions'!K:K,'EPS Emissions'!$D:$D,'BAU Sector &amp; Region Breakout'!$C263,'EPS Emissions'!$C:$C,'BAU Sector &amp; Region Breakout'!$B263))</f>
        <v>2.0603282881218368</v>
      </c>
      <c r="K263" s="2">
        <f>IF($A263="GCAM",SUMIFS('GCAM By Region By Sector'!K:K,'GCAM By Region By Sector'!$C:$C,$C263,'GCAM By Region By Sector'!$B:$B,$B263)*10^3,SUMIFS('EPS Emissions'!L:L,'EPS Emissions'!$D:$D,'BAU Sector &amp; Region Breakout'!$C263,'EPS Emissions'!$C:$C,'BAU Sector &amp; Region Breakout'!$B263))</f>
        <v>2.0726948803185761</v>
      </c>
      <c r="L263" s="2">
        <f>IF($A263="GCAM",SUMIFS('GCAM By Region By Sector'!L:L,'GCAM By Region By Sector'!$C:$C,$C263,'GCAM By Region By Sector'!$B:$B,$B263)*10^3,SUMIFS('EPS Emissions'!M:M,'EPS Emissions'!$D:$D,'BAU Sector &amp; Region Breakout'!$C263,'EPS Emissions'!$C:$C,'BAU Sector &amp; Region Breakout'!$B263))</f>
        <v>2.0850614725153154</v>
      </c>
      <c r="M263" s="2">
        <f>IF($A263="GCAM",SUMIFS('GCAM By Region By Sector'!M:M,'GCAM By Region By Sector'!$C:$C,$C263,'GCAM By Region By Sector'!$B:$B,$B263)*10^3,SUMIFS('EPS Emissions'!N:N,'EPS Emissions'!$D:$D,'BAU Sector &amp; Region Breakout'!$C263,'EPS Emissions'!$C:$C,'BAU Sector &amp; Region Breakout'!$B263))</f>
        <v>2.0974280647120547</v>
      </c>
      <c r="N263" s="2">
        <f>IF($A263="GCAM",SUMIFS('GCAM By Region By Sector'!N:N,'GCAM By Region By Sector'!$C:$C,$C263,'GCAM By Region By Sector'!$B:$B,$B263)*10^3,SUMIFS('EPS Emissions'!O:O,'EPS Emissions'!$D:$D,'BAU Sector &amp; Region Breakout'!$C263,'EPS Emissions'!$C:$C,'BAU Sector &amp; Region Breakout'!$B263))</f>
        <v>2.109794656908794</v>
      </c>
      <c r="O263" s="2">
        <f>IF($A263="GCAM",SUMIFS('GCAM By Region By Sector'!O:O,'GCAM By Region By Sector'!$C:$C,$C263,'GCAM By Region By Sector'!$B:$B,$B263)*10^3,SUMIFS('EPS Emissions'!P:P,'EPS Emissions'!$D:$D,'BAU Sector &amp; Region Breakout'!$C263,'EPS Emissions'!$C:$C,'BAU Sector &amp; Region Breakout'!$B263))</f>
        <v>2.0767928088494609</v>
      </c>
      <c r="P263" s="2">
        <f>IF($A263="GCAM",SUMIFS('GCAM By Region By Sector'!P:P,'GCAM By Region By Sector'!$C:$C,$C263,'GCAM By Region By Sector'!$B:$B,$B263)*10^3,SUMIFS('EPS Emissions'!Q:Q,'EPS Emissions'!$D:$D,'BAU Sector &amp; Region Breakout'!$C263,'EPS Emissions'!$C:$C,'BAU Sector &amp; Region Breakout'!$B263))</f>
        <v>2.0437909607901275</v>
      </c>
      <c r="Q263" s="2">
        <f>IF($A263="GCAM",SUMIFS('GCAM By Region By Sector'!Q:Q,'GCAM By Region By Sector'!$C:$C,$C263,'GCAM By Region By Sector'!$B:$B,$B263)*10^3,SUMIFS('EPS Emissions'!R:R,'EPS Emissions'!$D:$D,'BAU Sector &amp; Region Breakout'!$C263,'EPS Emissions'!$C:$C,'BAU Sector &amp; Region Breakout'!$B263))</f>
        <v>2.010789112730794</v>
      </c>
      <c r="R263" s="2">
        <f>IF($A263="GCAM",SUMIFS('GCAM By Region By Sector'!R:R,'GCAM By Region By Sector'!$C:$C,$C263,'GCAM By Region By Sector'!$B:$B,$B263)*10^3,SUMIFS('EPS Emissions'!S:S,'EPS Emissions'!$D:$D,'BAU Sector &amp; Region Breakout'!$C263,'EPS Emissions'!$C:$C,'BAU Sector &amp; Region Breakout'!$B263))</f>
        <v>1.9777872646714605</v>
      </c>
      <c r="S263" s="2">
        <f>IF($A263="GCAM",SUMIFS('GCAM By Region By Sector'!S:S,'GCAM By Region By Sector'!$C:$C,$C263,'GCAM By Region By Sector'!$B:$B,$B263)*10^3,SUMIFS('EPS Emissions'!T:T,'EPS Emissions'!$D:$D,'BAU Sector &amp; Region Breakout'!$C263,'EPS Emissions'!$C:$C,'BAU Sector &amp; Region Breakout'!$B263))</f>
        <v>1.9447854166121272</v>
      </c>
      <c r="T263" s="2">
        <f>IF($A263="GCAM",SUMIFS('GCAM By Region By Sector'!T:T,'GCAM By Region By Sector'!$C:$C,$C263,'GCAM By Region By Sector'!$B:$B,$B263)*10^3,SUMIFS('EPS Emissions'!U:U,'EPS Emissions'!$D:$D,'BAU Sector &amp; Region Breakout'!$C263,'EPS Emissions'!$C:$C,'BAU Sector &amp; Region Breakout'!$B263))</f>
        <v>1.8823052236727589</v>
      </c>
      <c r="U263" s="2">
        <f>IF($A263="GCAM",SUMIFS('GCAM By Region By Sector'!U:U,'GCAM By Region By Sector'!$C:$C,$C263,'GCAM By Region By Sector'!$B:$B,$B263)*10^3,SUMIFS('EPS Emissions'!V:V,'EPS Emissions'!$D:$D,'BAU Sector &amp; Region Breakout'!$C263,'EPS Emissions'!$C:$C,'BAU Sector &amp; Region Breakout'!$B263))</f>
        <v>1.8198250307333903</v>
      </c>
      <c r="V263" s="2">
        <f>IF($A263="GCAM",SUMIFS('GCAM By Region By Sector'!V:V,'GCAM By Region By Sector'!$C:$C,$C263,'GCAM By Region By Sector'!$B:$B,$B263)*10^3,SUMIFS('EPS Emissions'!W:W,'EPS Emissions'!$D:$D,'BAU Sector &amp; Region Breakout'!$C263,'EPS Emissions'!$C:$C,'BAU Sector &amp; Region Breakout'!$B263))</f>
        <v>1.7573448377940217</v>
      </c>
      <c r="W263" s="2">
        <f>IF($A263="GCAM",SUMIFS('GCAM By Region By Sector'!W:W,'GCAM By Region By Sector'!$C:$C,$C263,'GCAM By Region By Sector'!$B:$B,$B263)*10^3,SUMIFS('EPS Emissions'!X:X,'EPS Emissions'!$D:$D,'BAU Sector &amp; Region Breakout'!$C263,'EPS Emissions'!$C:$C,'BAU Sector &amp; Region Breakout'!$B263))</f>
        <v>1.6948646448546534</v>
      </c>
      <c r="X263" s="2">
        <f>IF($A263="GCAM",SUMIFS('GCAM By Region By Sector'!X:X,'GCAM By Region By Sector'!$C:$C,$C263,'GCAM By Region By Sector'!$B:$B,$B263)*10^3,SUMIFS('EPS Emissions'!Y:Y,'EPS Emissions'!$D:$D,'BAU Sector &amp; Region Breakout'!$C263,'EPS Emissions'!$C:$C,'BAU Sector &amp; Region Breakout'!$B263))</f>
        <v>1.6323844519152848</v>
      </c>
      <c r="Y263" s="2">
        <f>IF($A263="GCAM",SUMIFS('GCAM By Region By Sector'!Y:Y,'GCAM By Region By Sector'!$C:$C,$C263,'GCAM By Region By Sector'!$B:$B,$B263)*10^3,SUMIFS('EPS Emissions'!Z:Z,'EPS Emissions'!$D:$D,'BAU Sector &amp; Region Breakout'!$C263,'EPS Emissions'!$C:$C,'BAU Sector &amp; Region Breakout'!$B263))</f>
        <v>1.4793522570134703</v>
      </c>
      <c r="Z263" s="2">
        <f>IF($A263="GCAM",SUMIFS('GCAM By Region By Sector'!Z:Z,'GCAM By Region By Sector'!$C:$C,$C263,'GCAM By Region By Sector'!$B:$B,$B263)*10^3,SUMIFS('EPS Emissions'!AA:AA,'EPS Emissions'!$D:$D,'BAU Sector &amp; Region Breakout'!$C263,'EPS Emissions'!$C:$C,'BAU Sector &amp; Region Breakout'!$B263))</f>
        <v>1.3263200621116558</v>
      </c>
      <c r="AA263" s="2">
        <f>IF($A263="GCAM",SUMIFS('GCAM By Region By Sector'!AA:AA,'GCAM By Region By Sector'!$C:$C,$C263,'GCAM By Region By Sector'!$B:$B,$B263)*10^3,SUMIFS('EPS Emissions'!AB:AB,'EPS Emissions'!$D:$D,'BAU Sector &amp; Region Breakout'!$C263,'EPS Emissions'!$C:$C,'BAU Sector &amp; Region Breakout'!$B263))</f>
        <v>1.1732878672098415</v>
      </c>
      <c r="AB263" s="2">
        <f>IF($A263="GCAM",SUMIFS('GCAM By Region By Sector'!AB:AB,'GCAM By Region By Sector'!$C:$C,$C263,'GCAM By Region By Sector'!$B:$B,$B263)*10^3,SUMIFS('EPS Emissions'!AC:AC,'EPS Emissions'!$D:$D,'BAU Sector &amp; Region Breakout'!$C263,'EPS Emissions'!$C:$C,'BAU Sector &amp; Region Breakout'!$B263))</f>
        <v>1.0202556723080269</v>
      </c>
      <c r="AC263" s="2">
        <f>IF($A263="GCAM",SUMIFS('GCAM By Region By Sector'!AC:AC,'GCAM By Region By Sector'!$C:$C,$C263,'GCAM By Region By Sector'!$B:$B,$B263)*10^3,SUMIFS('EPS Emissions'!AD:AD,'EPS Emissions'!$D:$D,'BAU Sector &amp; Region Breakout'!$C263,'EPS Emissions'!$C:$C,'BAU Sector &amp; Region Breakout'!$B263))</f>
        <v>0.86722347740621253</v>
      </c>
      <c r="AD263" s="2">
        <f>IF($A263="GCAM",SUMIFS('GCAM By Region By Sector'!AD:AD,'GCAM By Region By Sector'!$C:$C,$C263,'GCAM By Region By Sector'!$B:$B,$B263)*10^3,SUMIFS('EPS Emissions'!AE:AE,'EPS Emissions'!$D:$D,'BAU Sector &amp; Region Breakout'!$C263,'EPS Emissions'!$C:$C,'BAU Sector &amp; Region Breakout'!$B263))</f>
        <v>0.55732567464457439</v>
      </c>
      <c r="AE263" s="2">
        <f>IF($A263="GCAM",SUMIFS('GCAM By Region By Sector'!AE:AE,'GCAM By Region By Sector'!$C:$C,$C263,'GCAM By Region By Sector'!$B:$B,$B263)*10^3,SUMIFS('EPS Emissions'!AF:AF,'EPS Emissions'!$D:$D,'BAU Sector &amp; Region Breakout'!$C263,'EPS Emissions'!$C:$C,'BAU Sector &amp; Region Breakout'!$B263))</f>
        <v>0.24742787188293633</v>
      </c>
      <c r="AF263" s="2">
        <f>IF($A263="GCAM",SUMIFS('GCAM By Region By Sector'!AF:AF,'GCAM By Region By Sector'!$C:$C,$C263,'GCAM By Region By Sector'!$B:$B,$B263)*10^3,SUMIFS('EPS Emissions'!AG:AG,'EPS Emissions'!$D:$D,'BAU Sector &amp; Region Breakout'!$C263,'EPS Emissions'!$C:$C,'BAU Sector &amp; Region Breakout'!$B263))</f>
        <v>-6.2469930878701924E-2</v>
      </c>
      <c r="AG263" s="2">
        <f>IF($A263="GCAM",SUMIFS('GCAM By Region By Sector'!AG:AG,'GCAM By Region By Sector'!$C:$C,$C263,'GCAM By Region By Sector'!$B:$B,$B263)*10^3,SUMIFS('EPS Emissions'!AH:AH,'EPS Emissions'!$D:$D,'BAU Sector &amp; Region Breakout'!$C263,'EPS Emissions'!$C:$C,'BAU Sector &amp; Region Breakout'!$B263))</f>
        <v>-0.37236773364033987</v>
      </c>
      <c r="AH263" s="2">
        <f>IF($A263="GCAM",SUMIFS('GCAM By Region By Sector'!AH:AH,'GCAM By Region By Sector'!$C:$C,$C263,'GCAM By Region By Sector'!$B:$B,$B263)*10^3,SUMIFS('EPS Emissions'!AI:AI,'EPS Emissions'!$D:$D,'BAU Sector &amp; Region Breakout'!$C263,'EPS Emissions'!$C:$C,'BAU Sector &amp; Region Breakout'!$B263))</f>
        <v>-0.68226553640197796</v>
      </c>
    </row>
    <row r="264" spans="1:34" x14ac:dyDescent="0.35">
      <c r="A264" t="str">
        <f>VLOOKUP(B264,'BAU Global Total'!A$3:C$34,3,FALSE)</f>
        <v>GCAM</v>
      </c>
      <c r="B264" t="s">
        <v>42</v>
      </c>
      <c r="C264" t="s">
        <v>63</v>
      </c>
      <c r="D264" s="2">
        <f>IF($A264="GCAM",SUMIFS('GCAM By Region By Sector'!D:D,'GCAM By Region By Sector'!$C:$C,$C264,'GCAM By Region By Sector'!$B:$B,$B264)*10^3,SUMIFS('EPS Emissions'!E:E,'EPS Emissions'!$D:$D,'BAU Sector &amp; Region Breakout'!$C264,'EPS Emissions'!$C:$C,'BAU Sector &amp; Region Breakout'!$B264))</f>
        <v>11.691296209120001</v>
      </c>
      <c r="E264" s="2">
        <f>IF($A264="GCAM",SUMIFS('GCAM By Region By Sector'!E:E,'GCAM By Region By Sector'!$C:$C,$C264,'GCAM By Region By Sector'!$B:$B,$B264)*10^3,SUMIFS('EPS Emissions'!F:F,'EPS Emissions'!$D:$D,'BAU Sector &amp; Region Breakout'!$C264,'EPS Emissions'!$C:$C,'BAU Sector &amp; Region Breakout'!$B264))</f>
        <v>11.317289082682001</v>
      </c>
      <c r="F264" s="2">
        <f>IF($A264="GCAM",SUMIFS('GCAM By Region By Sector'!F:F,'GCAM By Region By Sector'!$C:$C,$C264,'GCAM By Region By Sector'!$B:$B,$B264)*10^3,SUMIFS('EPS Emissions'!G:G,'EPS Emissions'!$D:$D,'BAU Sector &amp; Region Breakout'!$C264,'EPS Emissions'!$C:$C,'BAU Sector &amp; Region Breakout'!$B264))</f>
        <v>10.943281956244002</v>
      </c>
      <c r="G264" s="2">
        <f>IF($A264="GCAM",SUMIFS('GCAM By Region By Sector'!G:G,'GCAM By Region By Sector'!$C:$C,$C264,'GCAM By Region By Sector'!$B:$B,$B264)*10^3,SUMIFS('EPS Emissions'!H:H,'EPS Emissions'!$D:$D,'BAU Sector &amp; Region Breakout'!$C264,'EPS Emissions'!$C:$C,'BAU Sector &amp; Region Breakout'!$B264))</f>
        <v>10.569274829806</v>
      </c>
      <c r="H264" s="2">
        <f>IF($A264="GCAM",SUMIFS('GCAM By Region By Sector'!H:H,'GCAM By Region By Sector'!$C:$C,$C264,'GCAM By Region By Sector'!$B:$B,$B264)*10^3,SUMIFS('EPS Emissions'!I:I,'EPS Emissions'!$D:$D,'BAU Sector &amp; Region Breakout'!$C264,'EPS Emissions'!$C:$C,'BAU Sector &amp; Region Breakout'!$B264))</f>
        <v>10.195267703368</v>
      </c>
      <c r="I264" s="2">
        <f>IF($A264="GCAM",SUMIFS('GCAM By Region By Sector'!I:I,'GCAM By Region By Sector'!$C:$C,$C264,'GCAM By Region By Sector'!$B:$B,$B264)*10^3,SUMIFS('EPS Emissions'!J:J,'EPS Emissions'!$D:$D,'BAU Sector &amp; Region Breakout'!$C264,'EPS Emissions'!$C:$C,'BAU Sector &amp; Region Breakout'!$B264))</f>
        <v>9.8212605769300012</v>
      </c>
      <c r="J264" s="2">
        <f>IF($A264="GCAM",SUMIFS('GCAM By Region By Sector'!J:J,'GCAM By Region By Sector'!$C:$C,$C264,'GCAM By Region By Sector'!$B:$B,$B264)*10^3,SUMIFS('EPS Emissions'!K:K,'EPS Emissions'!$D:$D,'BAU Sector &amp; Region Breakout'!$C264,'EPS Emissions'!$C:$C,'BAU Sector &amp; Region Breakout'!$B264))</f>
        <v>9.9438293447130004</v>
      </c>
      <c r="K264" s="2">
        <f>IF($A264="GCAM",SUMIFS('GCAM By Region By Sector'!K:K,'GCAM By Region By Sector'!$C:$C,$C264,'GCAM By Region By Sector'!$B:$B,$B264)*10^3,SUMIFS('EPS Emissions'!L:L,'EPS Emissions'!$D:$D,'BAU Sector &amp; Region Breakout'!$C264,'EPS Emissions'!$C:$C,'BAU Sector &amp; Region Breakout'!$B264))</f>
        <v>10.066398112496</v>
      </c>
      <c r="L264" s="2">
        <f>IF($A264="GCAM",SUMIFS('GCAM By Region By Sector'!L:L,'GCAM By Region By Sector'!$C:$C,$C264,'GCAM By Region By Sector'!$B:$B,$B264)*10^3,SUMIFS('EPS Emissions'!M:M,'EPS Emissions'!$D:$D,'BAU Sector &amp; Region Breakout'!$C264,'EPS Emissions'!$C:$C,'BAU Sector &amp; Region Breakout'!$B264))</f>
        <v>10.188966880279001</v>
      </c>
      <c r="M264" s="2">
        <f>IF($A264="GCAM",SUMIFS('GCAM By Region By Sector'!M:M,'GCAM By Region By Sector'!$C:$C,$C264,'GCAM By Region By Sector'!$B:$B,$B264)*10^3,SUMIFS('EPS Emissions'!N:N,'EPS Emissions'!$D:$D,'BAU Sector &amp; Region Breakout'!$C264,'EPS Emissions'!$C:$C,'BAU Sector &amp; Region Breakout'!$B264))</f>
        <v>10.311535648061998</v>
      </c>
      <c r="N264" s="2">
        <f>IF($A264="GCAM",SUMIFS('GCAM By Region By Sector'!N:N,'GCAM By Region By Sector'!$C:$C,$C264,'GCAM By Region By Sector'!$B:$B,$B264)*10^3,SUMIFS('EPS Emissions'!O:O,'EPS Emissions'!$D:$D,'BAU Sector &amp; Region Breakout'!$C264,'EPS Emissions'!$C:$C,'BAU Sector &amp; Region Breakout'!$B264))</f>
        <v>10.434104415844999</v>
      </c>
      <c r="O264" s="2">
        <f>IF($A264="GCAM",SUMIFS('GCAM By Region By Sector'!O:O,'GCAM By Region By Sector'!$C:$C,$C264,'GCAM By Region By Sector'!$B:$B,$B264)*10^3,SUMIFS('EPS Emissions'!P:P,'EPS Emissions'!$D:$D,'BAU Sector &amp; Region Breakout'!$C264,'EPS Emissions'!$C:$C,'BAU Sector &amp; Region Breakout'!$B264))</f>
        <v>10.797173327747192</v>
      </c>
      <c r="P264" s="2">
        <f>IF($A264="GCAM",SUMIFS('GCAM By Region By Sector'!P:P,'GCAM By Region By Sector'!$C:$C,$C264,'GCAM By Region By Sector'!$B:$B,$B264)*10^3,SUMIFS('EPS Emissions'!Q:Q,'EPS Emissions'!$D:$D,'BAU Sector &amp; Region Breakout'!$C264,'EPS Emissions'!$C:$C,'BAU Sector &amp; Region Breakout'!$B264))</f>
        <v>11.160242239649387</v>
      </c>
      <c r="Q264" s="2">
        <f>IF($A264="GCAM",SUMIFS('GCAM By Region By Sector'!Q:Q,'GCAM By Region By Sector'!$C:$C,$C264,'GCAM By Region By Sector'!$B:$B,$B264)*10^3,SUMIFS('EPS Emissions'!R:R,'EPS Emissions'!$D:$D,'BAU Sector &amp; Region Breakout'!$C264,'EPS Emissions'!$C:$C,'BAU Sector &amp; Region Breakout'!$B264))</f>
        <v>11.523311151551582</v>
      </c>
      <c r="R264" s="2">
        <f>IF($A264="GCAM",SUMIFS('GCAM By Region By Sector'!R:R,'GCAM By Region By Sector'!$C:$C,$C264,'GCAM By Region By Sector'!$B:$B,$B264)*10^3,SUMIFS('EPS Emissions'!S:S,'EPS Emissions'!$D:$D,'BAU Sector &amp; Region Breakout'!$C264,'EPS Emissions'!$C:$C,'BAU Sector &amp; Region Breakout'!$B264))</f>
        <v>11.886380063453775</v>
      </c>
      <c r="S264" s="2">
        <f>IF($A264="GCAM",SUMIFS('GCAM By Region By Sector'!S:S,'GCAM By Region By Sector'!$C:$C,$C264,'GCAM By Region By Sector'!$B:$B,$B264)*10^3,SUMIFS('EPS Emissions'!T:T,'EPS Emissions'!$D:$D,'BAU Sector &amp; Region Breakout'!$C264,'EPS Emissions'!$C:$C,'BAU Sector &amp; Region Breakout'!$B264))</f>
        <v>12.249448975355969</v>
      </c>
      <c r="T264" s="2">
        <f>IF($A264="GCAM",SUMIFS('GCAM By Region By Sector'!T:T,'GCAM By Region By Sector'!$C:$C,$C264,'GCAM By Region By Sector'!$B:$B,$B264)*10^3,SUMIFS('EPS Emissions'!U:U,'EPS Emissions'!$D:$D,'BAU Sector &amp; Region Breakout'!$C264,'EPS Emissions'!$C:$C,'BAU Sector &amp; Region Breakout'!$B264))</f>
        <v>14.02488174185517</v>
      </c>
      <c r="U264" s="2">
        <f>IF($A264="GCAM",SUMIFS('GCAM By Region By Sector'!U:U,'GCAM By Region By Sector'!$C:$C,$C264,'GCAM By Region By Sector'!$B:$B,$B264)*10^3,SUMIFS('EPS Emissions'!V:V,'EPS Emissions'!$D:$D,'BAU Sector &amp; Region Breakout'!$C264,'EPS Emissions'!$C:$C,'BAU Sector &amp; Region Breakout'!$B264))</f>
        <v>15.800314508354372</v>
      </c>
      <c r="V264" s="2">
        <f>IF($A264="GCAM",SUMIFS('GCAM By Region By Sector'!V:V,'GCAM By Region By Sector'!$C:$C,$C264,'GCAM By Region By Sector'!$B:$B,$B264)*10^3,SUMIFS('EPS Emissions'!W:W,'EPS Emissions'!$D:$D,'BAU Sector &amp; Region Breakout'!$C264,'EPS Emissions'!$C:$C,'BAU Sector &amp; Region Breakout'!$B264))</f>
        <v>17.575747274853573</v>
      </c>
      <c r="W264" s="2">
        <f>IF($A264="GCAM",SUMIFS('GCAM By Region By Sector'!W:W,'GCAM By Region By Sector'!$C:$C,$C264,'GCAM By Region By Sector'!$B:$B,$B264)*10^3,SUMIFS('EPS Emissions'!X:X,'EPS Emissions'!$D:$D,'BAU Sector &amp; Region Breakout'!$C264,'EPS Emissions'!$C:$C,'BAU Sector &amp; Region Breakout'!$B264))</f>
        <v>19.351180041352769</v>
      </c>
      <c r="X264" s="2">
        <f>IF($A264="GCAM",SUMIFS('GCAM By Region By Sector'!X:X,'GCAM By Region By Sector'!$C:$C,$C264,'GCAM By Region By Sector'!$B:$B,$B264)*10^3,SUMIFS('EPS Emissions'!Y:Y,'EPS Emissions'!$D:$D,'BAU Sector &amp; Region Breakout'!$C264,'EPS Emissions'!$C:$C,'BAU Sector &amp; Region Breakout'!$B264))</f>
        <v>21.126612807851973</v>
      </c>
      <c r="Y264" s="2">
        <f>IF($A264="GCAM",SUMIFS('GCAM By Region By Sector'!Y:Y,'GCAM By Region By Sector'!$C:$C,$C264,'GCAM By Region By Sector'!$B:$B,$B264)*10^3,SUMIFS('EPS Emissions'!Z:Z,'EPS Emissions'!$D:$D,'BAU Sector &amp; Region Breakout'!$C264,'EPS Emissions'!$C:$C,'BAU Sector &amp; Region Breakout'!$B264))</f>
        <v>22.179761173168881</v>
      </c>
      <c r="Z264" s="2">
        <f>IF($A264="GCAM",SUMIFS('GCAM By Region By Sector'!Z:Z,'GCAM By Region By Sector'!$C:$C,$C264,'GCAM By Region By Sector'!$B:$B,$B264)*10^3,SUMIFS('EPS Emissions'!AA:AA,'EPS Emissions'!$D:$D,'BAU Sector &amp; Region Breakout'!$C264,'EPS Emissions'!$C:$C,'BAU Sector &amp; Region Breakout'!$B264))</f>
        <v>23.232909538485789</v>
      </c>
      <c r="AA264" s="2">
        <f>IF($A264="GCAM",SUMIFS('GCAM By Region By Sector'!AA:AA,'GCAM By Region By Sector'!$C:$C,$C264,'GCAM By Region By Sector'!$B:$B,$B264)*10^3,SUMIFS('EPS Emissions'!AB:AB,'EPS Emissions'!$D:$D,'BAU Sector &amp; Region Breakout'!$C264,'EPS Emissions'!$C:$C,'BAU Sector &amp; Region Breakout'!$B264))</f>
        <v>24.286057903802703</v>
      </c>
      <c r="AB264" s="2">
        <f>IF($A264="GCAM",SUMIFS('GCAM By Region By Sector'!AB:AB,'GCAM By Region By Sector'!$C:$C,$C264,'GCAM By Region By Sector'!$B:$B,$B264)*10^3,SUMIFS('EPS Emissions'!AC:AC,'EPS Emissions'!$D:$D,'BAU Sector &amp; Region Breakout'!$C264,'EPS Emissions'!$C:$C,'BAU Sector &amp; Region Breakout'!$B264))</f>
        <v>25.339206269119611</v>
      </c>
      <c r="AC264" s="2">
        <f>IF($A264="GCAM",SUMIFS('GCAM By Region By Sector'!AC:AC,'GCAM By Region By Sector'!$C:$C,$C264,'GCAM By Region By Sector'!$B:$B,$B264)*10^3,SUMIFS('EPS Emissions'!AD:AD,'EPS Emissions'!$D:$D,'BAU Sector &amp; Region Breakout'!$C264,'EPS Emissions'!$C:$C,'BAU Sector &amp; Region Breakout'!$B264))</f>
        <v>26.392354634436522</v>
      </c>
      <c r="AD264" s="2">
        <f>IF($A264="GCAM",SUMIFS('GCAM By Region By Sector'!AD:AD,'GCAM By Region By Sector'!$C:$C,$C264,'GCAM By Region By Sector'!$B:$B,$B264)*10^3,SUMIFS('EPS Emissions'!AE:AE,'EPS Emissions'!$D:$D,'BAU Sector &amp; Region Breakout'!$C264,'EPS Emissions'!$C:$C,'BAU Sector &amp; Region Breakout'!$B264))</f>
        <v>27.369156562130335</v>
      </c>
      <c r="AE264" s="2">
        <f>IF($A264="GCAM",SUMIFS('GCAM By Region By Sector'!AE:AE,'GCAM By Region By Sector'!$C:$C,$C264,'GCAM By Region By Sector'!$B:$B,$B264)*10^3,SUMIFS('EPS Emissions'!AF:AF,'EPS Emissions'!$D:$D,'BAU Sector &amp; Region Breakout'!$C264,'EPS Emissions'!$C:$C,'BAU Sector &amp; Region Breakout'!$B264))</f>
        <v>28.345958489824145</v>
      </c>
      <c r="AF264" s="2">
        <f>IF($A264="GCAM",SUMIFS('GCAM By Region By Sector'!AF:AF,'GCAM By Region By Sector'!$C:$C,$C264,'GCAM By Region By Sector'!$B:$B,$B264)*10^3,SUMIFS('EPS Emissions'!AG:AG,'EPS Emissions'!$D:$D,'BAU Sector &amp; Region Breakout'!$C264,'EPS Emissions'!$C:$C,'BAU Sector &amp; Region Breakout'!$B264))</f>
        <v>29.322760417517959</v>
      </c>
      <c r="AG264" s="2">
        <f>IF($A264="GCAM",SUMIFS('GCAM By Region By Sector'!AG:AG,'GCAM By Region By Sector'!$C:$C,$C264,'GCAM By Region By Sector'!$B:$B,$B264)*10^3,SUMIFS('EPS Emissions'!AH:AH,'EPS Emissions'!$D:$D,'BAU Sector &amp; Region Breakout'!$C264,'EPS Emissions'!$C:$C,'BAU Sector &amp; Region Breakout'!$B264))</f>
        <v>30.299562345211772</v>
      </c>
      <c r="AH264" s="2">
        <f>IF($A264="GCAM",SUMIFS('GCAM By Region By Sector'!AH:AH,'GCAM By Region By Sector'!$C:$C,$C264,'GCAM By Region By Sector'!$B:$B,$B264)*10^3,SUMIFS('EPS Emissions'!AI:AI,'EPS Emissions'!$D:$D,'BAU Sector &amp; Region Breakout'!$C264,'EPS Emissions'!$C:$C,'BAU Sector &amp; Region Breakout'!$B264))</f>
        <v>31.276364272905582</v>
      </c>
    </row>
    <row r="265" spans="1:34" x14ac:dyDescent="0.35">
      <c r="A265" t="str">
        <f>VLOOKUP(B265,'BAU Global Total'!A$3:C$34,3,FALSE)</f>
        <v>GCAM</v>
      </c>
      <c r="B265" t="s">
        <v>42</v>
      </c>
      <c r="C265" t="s">
        <v>64</v>
      </c>
      <c r="D265" s="2">
        <f>IF($A265="GCAM",SUMIFS('GCAM By Region By Sector'!D:D,'GCAM By Region By Sector'!$C:$C,$C265,'GCAM By Region By Sector'!$B:$B,$B265)*10^3,SUMIFS('EPS Emissions'!E:E,'EPS Emissions'!$D:$D,'BAU Sector &amp; Region Breakout'!$C265,'EPS Emissions'!$C:$C,'BAU Sector &amp; Region Breakout'!$B265))</f>
        <v>1.7367148711297349</v>
      </c>
      <c r="E265" s="2">
        <f>IF($A265="GCAM",SUMIFS('GCAM By Region By Sector'!E:E,'GCAM By Region By Sector'!$C:$C,$C265,'GCAM By Region By Sector'!$B:$B,$B265)*10^3,SUMIFS('EPS Emissions'!F:F,'EPS Emissions'!$D:$D,'BAU Sector &amp; Region Breakout'!$C265,'EPS Emissions'!$C:$C,'BAU Sector &amp; Region Breakout'!$B265))</f>
        <v>1.7479767302297857</v>
      </c>
      <c r="F265" s="2">
        <f>IF($A265="GCAM",SUMIFS('GCAM By Region By Sector'!F:F,'GCAM By Region By Sector'!$C:$C,$C265,'GCAM By Region By Sector'!$B:$B,$B265)*10^3,SUMIFS('EPS Emissions'!G:G,'EPS Emissions'!$D:$D,'BAU Sector &amp; Region Breakout'!$C265,'EPS Emissions'!$C:$C,'BAU Sector &amp; Region Breakout'!$B265))</f>
        <v>1.7592385893298368</v>
      </c>
      <c r="G265" s="2">
        <f>IF($A265="GCAM",SUMIFS('GCAM By Region By Sector'!G:G,'GCAM By Region By Sector'!$C:$C,$C265,'GCAM By Region By Sector'!$B:$B,$B265)*10^3,SUMIFS('EPS Emissions'!H:H,'EPS Emissions'!$D:$D,'BAU Sector &amp; Region Breakout'!$C265,'EPS Emissions'!$C:$C,'BAU Sector &amp; Region Breakout'!$B265))</f>
        <v>1.7705004484298879</v>
      </c>
      <c r="H265" s="2">
        <f>IF($A265="GCAM",SUMIFS('GCAM By Region By Sector'!H:H,'GCAM By Region By Sector'!$C:$C,$C265,'GCAM By Region By Sector'!$B:$B,$B265)*10^3,SUMIFS('EPS Emissions'!I:I,'EPS Emissions'!$D:$D,'BAU Sector &amp; Region Breakout'!$C265,'EPS Emissions'!$C:$C,'BAU Sector &amp; Region Breakout'!$B265))</f>
        <v>1.7817623075299389</v>
      </c>
      <c r="I265" s="2">
        <f>IF($A265="GCAM",SUMIFS('GCAM By Region By Sector'!I:I,'GCAM By Region By Sector'!$C:$C,$C265,'GCAM By Region By Sector'!$B:$B,$B265)*10^3,SUMIFS('EPS Emissions'!J:J,'EPS Emissions'!$D:$D,'BAU Sector &amp; Region Breakout'!$C265,'EPS Emissions'!$C:$C,'BAU Sector &amp; Region Breakout'!$B265))</f>
        <v>1.7930241666299898</v>
      </c>
      <c r="J265" s="2">
        <f>IF($A265="GCAM",SUMIFS('GCAM By Region By Sector'!J:J,'GCAM By Region By Sector'!$C:$C,$C265,'GCAM By Region By Sector'!$B:$B,$B265)*10^3,SUMIFS('EPS Emissions'!K:K,'EPS Emissions'!$D:$D,'BAU Sector &amp; Region Breakout'!$C265,'EPS Emissions'!$C:$C,'BAU Sector &amp; Region Breakout'!$B265))</f>
        <v>1.935581992890322</v>
      </c>
      <c r="K265" s="2">
        <f>IF($A265="GCAM",SUMIFS('GCAM By Region By Sector'!K:K,'GCAM By Region By Sector'!$C:$C,$C265,'GCAM By Region By Sector'!$B:$B,$B265)*10^3,SUMIFS('EPS Emissions'!L:L,'EPS Emissions'!$D:$D,'BAU Sector &amp; Region Breakout'!$C265,'EPS Emissions'!$C:$C,'BAU Sector &amp; Region Breakout'!$B265))</f>
        <v>2.0781398191506537</v>
      </c>
      <c r="L265" s="2">
        <f>IF($A265="GCAM",SUMIFS('GCAM By Region By Sector'!L:L,'GCAM By Region By Sector'!$C:$C,$C265,'GCAM By Region By Sector'!$B:$B,$B265)*10^3,SUMIFS('EPS Emissions'!M:M,'EPS Emissions'!$D:$D,'BAU Sector &amp; Region Breakout'!$C265,'EPS Emissions'!$C:$C,'BAU Sector &amp; Region Breakout'!$B265))</f>
        <v>2.2206976454109859</v>
      </c>
      <c r="M265" s="2">
        <f>IF($A265="GCAM",SUMIFS('GCAM By Region By Sector'!M:M,'GCAM By Region By Sector'!$C:$C,$C265,'GCAM By Region By Sector'!$B:$B,$B265)*10^3,SUMIFS('EPS Emissions'!N:N,'EPS Emissions'!$D:$D,'BAU Sector &amp; Region Breakout'!$C265,'EPS Emissions'!$C:$C,'BAU Sector &amp; Region Breakout'!$B265))</f>
        <v>2.3632554716713177</v>
      </c>
      <c r="N265" s="2">
        <f>IF($A265="GCAM",SUMIFS('GCAM By Region By Sector'!N:N,'GCAM By Region By Sector'!$C:$C,$C265,'GCAM By Region By Sector'!$B:$B,$B265)*10^3,SUMIFS('EPS Emissions'!O:O,'EPS Emissions'!$D:$D,'BAU Sector &amp; Region Breakout'!$C265,'EPS Emissions'!$C:$C,'BAU Sector &amp; Region Breakout'!$B265))</f>
        <v>2.5058132979316499</v>
      </c>
      <c r="O265" s="2">
        <f>IF($A265="GCAM",SUMIFS('GCAM By Region By Sector'!O:O,'GCAM By Region By Sector'!$C:$C,$C265,'GCAM By Region By Sector'!$B:$B,$B265)*10^3,SUMIFS('EPS Emissions'!P:P,'EPS Emissions'!$D:$D,'BAU Sector &amp; Region Breakout'!$C265,'EPS Emissions'!$C:$C,'BAU Sector &amp; Region Breakout'!$B265))</f>
        <v>2.7848163651968272</v>
      </c>
      <c r="P265" s="2">
        <f>IF($A265="GCAM",SUMIFS('GCAM By Region By Sector'!P:P,'GCAM By Region By Sector'!$C:$C,$C265,'GCAM By Region By Sector'!$B:$B,$B265)*10^3,SUMIFS('EPS Emissions'!Q:Q,'EPS Emissions'!$D:$D,'BAU Sector &amp; Region Breakout'!$C265,'EPS Emissions'!$C:$C,'BAU Sector &amp; Region Breakout'!$B265))</f>
        <v>3.0638194324620045</v>
      </c>
      <c r="Q265" s="2">
        <f>IF($A265="GCAM",SUMIFS('GCAM By Region By Sector'!Q:Q,'GCAM By Region By Sector'!$C:$C,$C265,'GCAM By Region By Sector'!$B:$B,$B265)*10^3,SUMIFS('EPS Emissions'!R:R,'EPS Emissions'!$D:$D,'BAU Sector &amp; Region Breakout'!$C265,'EPS Emissions'!$C:$C,'BAU Sector &amp; Region Breakout'!$B265))</f>
        <v>3.3428224997271814</v>
      </c>
      <c r="R265" s="2">
        <f>IF($A265="GCAM",SUMIFS('GCAM By Region By Sector'!R:R,'GCAM By Region By Sector'!$C:$C,$C265,'GCAM By Region By Sector'!$B:$B,$B265)*10^3,SUMIFS('EPS Emissions'!S:S,'EPS Emissions'!$D:$D,'BAU Sector &amp; Region Breakout'!$C265,'EPS Emissions'!$C:$C,'BAU Sector &amp; Region Breakout'!$B265))</f>
        <v>3.6218255669923587</v>
      </c>
      <c r="S265" s="2">
        <f>IF($A265="GCAM",SUMIFS('GCAM By Region By Sector'!S:S,'GCAM By Region By Sector'!$C:$C,$C265,'GCAM By Region By Sector'!$B:$B,$B265)*10^3,SUMIFS('EPS Emissions'!T:T,'EPS Emissions'!$D:$D,'BAU Sector &amp; Region Breakout'!$C265,'EPS Emissions'!$C:$C,'BAU Sector &amp; Region Breakout'!$B265))</f>
        <v>3.900828634257536</v>
      </c>
      <c r="T265" s="2">
        <f>IF($A265="GCAM",SUMIFS('GCAM By Region By Sector'!T:T,'GCAM By Region By Sector'!$C:$C,$C265,'GCAM By Region By Sector'!$B:$B,$B265)*10^3,SUMIFS('EPS Emissions'!U:U,'EPS Emissions'!$D:$D,'BAU Sector &amp; Region Breakout'!$C265,'EPS Emissions'!$C:$C,'BAU Sector &amp; Region Breakout'!$B265))</f>
        <v>4.2119561348968473</v>
      </c>
      <c r="U265" s="2">
        <f>IF($A265="GCAM",SUMIFS('GCAM By Region By Sector'!U:U,'GCAM By Region By Sector'!$C:$C,$C265,'GCAM By Region By Sector'!$B:$B,$B265)*10^3,SUMIFS('EPS Emissions'!V:V,'EPS Emissions'!$D:$D,'BAU Sector &amp; Region Breakout'!$C265,'EPS Emissions'!$C:$C,'BAU Sector &amp; Region Breakout'!$B265))</f>
        <v>4.5230836355361586</v>
      </c>
      <c r="V265" s="2">
        <f>IF($A265="GCAM",SUMIFS('GCAM By Region By Sector'!V:V,'GCAM By Region By Sector'!$C:$C,$C265,'GCAM By Region By Sector'!$B:$B,$B265)*10^3,SUMIFS('EPS Emissions'!W:W,'EPS Emissions'!$D:$D,'BAU Sector &amp; Region Breakout'!$C265,'EPS Emissions'!$C:$C,'BAU Sector &amp; Region Breakout'!$B265))</f>
        <v>4.8342111361754689</v>
      </c>
      <c r="W265" s="2">
        <f>IF($A265="GCAM",SUMIFS('GCAM By Region By Sector'!W:W,'GCAM By Region By Sector'!$C:$C,$C265,'GCAM By Region By Sector'!$B:$B,$B265)*10^3,SUMIFS('EPS Emissions'!X:X,'EPS Emissions'!$D:$D,'BAU Sector &amp; Region Breakout'!$C265,'EPS Emissions'!$C:$C,'BAU Sector &amp; Region Breakout'!$B265))</f>
        <v>5.1453386368147802</v>
      </c>
      <c r="X265" s="2">
        <f>IF($A265="GCAM",SUMIFS('GCAM By Region By Sector'!X:X,'GCAM By Region By Sector'!$C:$C,$C265,'GCAM By Region By Sector'!$B:$B,$B265)*10^3,SUMIFS('EPS Emissions'!Y:Y,'EPS Emissions'!$D:$D,'BAU Sector &amp; Region Breakout'!$C265,'EPS Emissions'!$C:$C,'BAU Sector &amp; Region Breakout'!$B265))</f>
        <v>5.4564661374540906</v>
      </c>
      <c r="Y265" s="2">
        <f>IF($A265="GCAM",SUMIFS('GCAM By Region By Sector'!Y:Y,'GCAM By Region By Sector'!$C:$C,$C265,'GCAM By Region By Sector'!$B:$B,$B265)*10^3,SUMIFS('EPS Emissions'!Z:Z,'EPS Emissions'!$D:$D,'BAU Sector &amp; Region Breakout'!$C265,'EPS Emissions'!$C:$C,'BAU Sector &amp; Region Breakout'!$B265))</f>
        <v>5.7577280723705471</v>
      </c>
      <c r="Z265" s="2">
        <f>IF($A265="GCAM",SUMIFS('GCAM By Region By Sector'!Z:Z,'GCAM By Region By Sector'!$C:$C,$C265,'GCAM By Region By Sector'!$B:$B,$B265)*10^3,SUMIFS('EPS Emissions'!AA:AA,'EPS Emissions'!$D:$D,'BAU Sector &amp; Region Breakout'!$C265,'EPS Emissions'!$C:$C,'BAU Sector &amp; Region Breakout'!$B265))</f>
        <v>6.0589900072870027</v>
      </c>
      <c r="AA265" s="2">
        <f>IF($A265="GCAM",SUMIFS('GCAM By Region By Sector'!AA:AA,'GCAM By Region By Sector'!$C:$C,$C265,'GCAM By Region By Sector'!$B:$B,$B265)*10^3,SUMIFS('EPS Emissions'!AB:AB,'EPS Emissions'!$D:$D,'BAU Sector &amp; Region Breakout'!$C265,'EPS Emissions'!$C:$C,'BAU Sector &amp; Region Breakout'!$B265))</f>
        <v>6.3602519422034591</v>
      </c>
      <c r="AB265" s="2">
        <f>IF($A265="GCAM",SUMIFS('GCAM By Region By Sector'!AB:AB,'GCAM By Region By Sector'!$C:$C,$C265,'GCAM By Region By Sector'!$B:$B,$B265)*10^3,SUMIFS('EPS Emissions'!AC:AC,'EPS Emissions'!$D:$D,'BAU Sector &amp; Region Breakout'!$C265,'EPS Emissions'!$C:$C,'BAU Sector &amp; Region Breakout'!$B265))</f>
        <v>6.6615138771199156</v>
      </c>
      <c r="AC265" s="2">
        <f>IF($A265="GCAM",SUMIFS('GCAM By Region By Sector'!AC:AC,'GCAM By Region By Sector'!$C:$C,$C265,'GCAM By Region By Sector'!$B:$B,$B265)*10^3,SUMIFS('EPS Emissions'!AD:AD,'EPS Emissions'!$D:$D,'BAU Sector &amp; Region Breakout'!$C265,'EPS Emissions'!$C:$C,'BAU Sector &amp; Region Breakout'!$B265))</f>
        <v>6.9627758120363712</v>
      </c>
      <c r="AD265" s="2">
        <f>IF($A265="GCAM",SUMIFS('GCAM By Region By Sector'!AD:AD,'GCAM By Region By Sector'!$C:$C,$C265,'GCAM By Region By Sector'!$B:$B,$B265)*10^3,SUMIFS('EPS Emissions'!AE:AE,'EPS Emissions'!$D:$D,'BAU Sector &amp; Region Breakout'!$C265,'EPS Emissions'!$C:$C,'BAU Sector &amp; Region Breakout'!$B265))</f>
        <v>7.2353182190220213</v>
      </c>
      <c r="AE265" s="2">
        <f>IF($A265="GCAM",SUMIFS('GCAM By Region By Sector'!AE:AE,'GCAM By Region By Sector'!$C:$C,$C265,'GCAM By Region By Sector'!$B:$B,$B265)*10^3,SUMIFS('EPS Emissions'!AF:AF,'EPS Emissions'!$D:$D,'BAU Sector &amp; Region Breakout'!$C265,'EPS Emissions'!$C:$C,'BAU Sector &amp; Region Breakout'!$B265))</f>
        <v>7.5078606260076706</v>
      </c>
      <c r="AF265" s="2">
        <f>IF($A265="GCAM",SUMIFS('GCAM By Region By Sector'!AF:AF,'GCAM By Region By Sector'!$C:$C,$C265,'GCAM By Region By Sector'!$B:$B,$B265)*10^3,SUMIFS('EPS Emissions'!AG:AG,'EPS Emissions'!$D:$D,'BAU Sector &amp; Region Breakout'!$C265,'EPS Emissions'!$C:$C,'BAU Sector &amp; Region Breakout'!$B265))</f>
        <v>7.7804030329933216</v>
      </c>
      <c r="AG265" s="2">
        <f>IF($A265="GCAM",SUMIFS('GCAM By Region By Sector'!AG:AG,'GCAM By Region By Sector'!$C:$C,$C265,'GCAM By Region By Sector'!$B:$B,$B265)*10^3,SUMIFS('EPS Emissions'!AH:AH,'EPS Emissions'!$D:$D,'BAU Sector &amp; Region Breakout'!$C265,'EPS Emissions'!$C:$C,'BAU Sector &amp; Region Breakout'!$B265))</f>
        <v>8.0529454399789699</v>
      </c>
      <c r="AH265" s="2">
        <f>IF($A265="GCAM",SUMIFS('GCAM By Region By Sector'!AH:AH,'GCAM By Region By Sector'!$C:$C,$C265,'GCAM By Region By Sector'!$B:$B,$B265)*10^3,SUMIFS('EPS Emissions'!AI:AI,'EPS Emissions'!$D:$D,'BAU Sector &amp; Region Breakout'!$C265,'EPS Emissions'!$C:$C,'BAU Sector &amp; Region Breakout'!$B265))</f>
        <v>8.3254878469646219</v>
      </c>
    </row>
    <row r="266" spans="1:34" x14ac:dyDescent="0.35">
      <c r="A266" t="str">
        <f>VLOOKUP(B266,'BAU Global Total'!A$3:C$34,3,FALSE)</f>
        <v>GCAM</v>
      </c>
      <c r="B266" t="s">
        <v>42</v>
      </c>
      <c r="C266" t="s">
        <v>65</v>
      </c>
      <c r="D266" s="2">
        <f>IF($A266="GCAM",SUMIFS('GCAM By Region By Sector'!D:D,'GCAM By Region By Sector'!$C:$C,$C266,'GCAM By Region By Sector'!$B:$B,$B266)*10^3,SUMIFS('EPS Emissions'!E:E,'EPS Emissions'!$D:$D,'BAU Sector &amp; Region Breakout'!$C266,'EPS Emissions'!$C:$C,'BAU Sector &amp; Region Breakout'!$B266))</f>
        <v>3.4197136387574996</v>
      </c>
      <c r="E266" s="2">
        <f>IF($A266="GCAM",SUMIFS('GCAM By Region By Sector'!E:E,'GCAM By Region By Sector'!$C:$C,$C266,'GCAM By Region By Sector'!$B:$B,$B266)*10^3,SUMIFS('EPS Emissions'!F:F,'EPS Emissions'!$D:$D,'BAU Sector &amp; Region Breakout'!$C266,'EPS Emissions'!$C:$C,'BAU Sector &amp; Region Breakout'!$B266))</f>
        <v>3.4289929304547795</v>
      </c>
      <c r="F266" s="2">
        <f>IF($A266="GCAM",SUMIFS('GCAM By Region By Sector'!F:F,'GCAM By Region By Sector'!$C:$C,$C266,'GCAM By Region By Sector'!$B:$B,$B266)*10^3,SUMIFS('EPS Emissions'!G:G,'EPS Emissions'!$D:$D,'BAU Sector &amp; Region Breakout'!$C266,'EPS Emissions'!$C:$C,'BAU Sector &amp; Region Breakout'!$B266))</f>
        <v>3.4382722221520594</v>
      </c>
      <c r="G266" s="2">
        <f>IF($A266="GCAM",SUMIFS('GCAM By Region By Sector'!G:G,'GCAM By Region By Sector'!$C:$C,$C266,'GCAM By Region By Sector'!$B:$B,$B266)*10^3,SUMIFS('EPS Emissions'!H:H,'EPS Emissions'!$D:$D,'BAU Sector &amp; Region Breakout'!$C266,'EPS Emissions'!$C:$C,'BAU Sector &amp; Region Breakout'!$B266))</f>
        <v>3.4475515138493393</v>
      </c>
      <c r="H266" s="2">
        <f>IF($A266="GCAM",SUMIFS('GCAM By Region By Sector'!H:H,'GCAM By Region By Sector'!$C:$C,$C266,'GCAM By Region By Sector'!$B:$B,$B266)*10^3,SUMIFS('EPS Emissions'!I:I,'EPS Emissions'!$D:$D,'BAU Sector &amp; Region Breakout'!$C266,'EPS Emissions'!$C:$C,'BAU Sector &amp; Region Breakout'!$B266))</f>
        <v>3.4568308055466193</v>
      </c>
      <c r="I266" s="2">
        <f>IF($A266="GCAM",SUMIFS('GCAM By Region By Sector'!I:I,'GCAM By Region By Sector'!$C:$C,$C266,'GCAM By Region By Sector'!$B:$B,$B266)*10^3,SUMIFS('EPS Emissions'!J:J,'EPS Emissions'!$D:$D,'BAU Sector &amp; Region Breakout'!$C266,'EPS Emissions'!$C:$C,'BAU Sector &amp; Region Breakout'!$B266))</f>
        <v>3.4661100972438992</v>
      </c>
      <c r="J266" s="2">
        <f>IF($A266="GCAM",SUMIFS('GCAM By Region By Sector'!J:J,'GCAM By Region By Sector'!$C:$C,$C266,'GCAM By Region By Sector'!$B:$B,$B266)*10^3,SUMIFS('EPS Emissions'!K:K,'EPS Emissions'!$D:$D,'BAU Sector &amp; Region Breakout'!$C266,'EPS Emissions'!$C:$C,'BAU Sector &amp; Region Breakout'!$B266))</f>
        <v>3.7014489690673393</v>
      </c>
      <c r="K266" s="2">
        <f>IF($A266="GCAM",SUMIFS('GCAM By Region By Sector'!K:K,'GCAM By Region By Sector'!$C:$C,$C266,'GCAM By Region By Sector'!$B:$B,$B266)*10^3,SUMIFS('EPS Emissions'!L:L,'EPS Emissions'!$D:$D,'BAU Sector &amp; Region Breakout'!$C266,'EPS Emissions'!$C:$C,'BAU Sector &amp; Region Breakout'!$B266))</f>
        <v>3.9367878408907795</v>
      </c>
      <c r="L266" s="2">
        <f>IF($A266="GCAM",SUMIFS('GCAM By Region By Sector'!L:L,'GCAM By Region By Sector'!$C:$C,$C266,'GCAM By Region By Sector'!$B:$B,$B266)*10^3,SUMIFS('EPS Emissions'!M:M,'EPS Emissions'!$D:$D,'BAU Sector &amp; Region Breakout'!$C266,'EPS Emissions'!$C:$C,'BAU Sector &amp; Region Breakout'!$B266))</f>
        <v>4.1721267127142196</v>
      </c>
      <c r="M266" s="2">
        <f>IF($A266="GCAM",SUMIFS('GCAM By Region By Sector'!M:M,'GCAM By Region By Sector'!$C:$C,$C266,'GCAM By Region By Sector'!$B:$B,$B266)*10^3,SUMIFS('EPS Emissions'!N:N,'EPS Emissions'!$D:$D,'BAU Sector &amp; Region Breakout'!$C266,'EPS Emissions'!$C:$C,'BAU Sector &amp; Region Breakout'!$B266))</f>
        <v>4.4074655845376594</v>
      </c>
      <c r="N266" s="2">
        <f>IF($A266="GCAM",SUMIFS('GCAM By Region By Sector'!N:N,'GCAM By Region By Sector'!$C:$C,$C266,'GCAM By Region By Sector'!$B:$B,$B266)*10^3,SUMIFS('EPS Emissions'!O:O,'EPS Emissions'!$D:$D,'BAU Sector &amp; Region Breakout'!$C266,'EPS Emissions'!$C:$C,'BAU Sector &amp; Region Breakout'!$B266))</f>
        <v>4.6428044563611</v>
      </c>
      <c r="O266" s="2">
        <f>IF($A266="GCAM",SUMIFS('GCAM By Region By Sector'!O:O,'GCAM By Region By Sector'!$C:$C,$C266,'GCAM By Region By Sector'!$B:$B,$B266)*10^3,SUMIFS('EPS Emissions'!P:P,'EPS Emissions'!$D:$D,'BAU Sector &amp; Region Breakout'!$C266,'EPS Emissions'!$C:$C,'BAU Sector &amp; Region Breakout'!$B266))</f>
        <v>4.8306510513194674</v>
      </c>
      <c r="P266" s="2">
        <f>IF($A266="GCAM",SUMIFS('GCAM By Region By Sector'!P:P,'GCAM By Region By Sector'!$C:$C,$C266,'GCAM By Region By Sector'!$B:$B,$B266)*10^3,SUMIFS('EPS Emissions'!Q:Q,'EPS Emissions'!$D:$D,'BAU Sector &amp; Region Breakout'!$C266,'EPS Emissions'!$C:$C,'BAU Sector &amp; Region Breakout'!$B266))</f>
        <v>5.018497646277833</v>
      </c>
      <c r="Q266" s="2">
        <f>IF($A266="GCAM",SUMIFS('GCAM By Region By Sector'!Q:Q,'GCAM By Region By Sector'!$C:$C,$C266,'GCAM By Region By Sector'!$B:$B,$B266)*10^3,SUMIFS('EPS Emissions'!R:R,'EPS Emissions'!$D:$D,'BAU Sector &amp; Region Breakout'!$C266,'EPS Emissions'!$C:$C,'BAU Sector &amp; Region Breakout'!$B266))</f>
        <v>5.2063442412361995</v>
      </c>
      <c r="R266" s="2">
        <f>IF($A266="GCAM",SUMIFS('GCAM By Region By Sector'!R:R,'GCAM By Region By Sector'!$C:$C,$C266,'GCAM By Region By Sector'!$B:$B,$B266)*10^3,SUMIFS('EPS Emissions'!S:S,'EPS Emissions'!$D:$D,'BAU Sector &amp; Region Breakout'!$C266,'EPS Emissions'!$C:$C,'BAU Sector &amp; Region Breakout'!$B266))</f>
        <v>5.3941908361945652</v>
      </c>
      <c r="S266" s="2">
        <f>IF($A266="GCAM",SUMIFS('GCAM By Region By Sector'!S:S,'GCAM By Region By Sector'!$C:$C,$C266,'GCAM By Region By Sector'!$B:$B,$B266)*10^3,SUMIFS('EPS Emissions'!T:T,'EPS Emissions'!$D:$D,'BAU Sector &amp; Region Breakout'!$C266,'EPS Emissions'!$C:$C,'BAU Sector &amp; Region Breakout'!$B266))</f>
        <v>5.5820374311529317</v>
      </c>
      <c r="T266" s="2">
        <f>IF($A266="GCAM",SUMIFS('GCAM By Region By Sector'!T:T,'GCAM By Region By Sector'!$C:$C,$C266,'GCAM By Region By Sector'!$B:$B,$B266)*10^3,SUMIFS('EPS Emissions'!U:U,'EPS Emissions'!$D:$D,'BAU Sector &amp; Region Breakout'!$C266,'EPS Emissions'!$C:$C,'BAU Sector &amp; Region Breakout'!$B266))</f>
        <v>5.8103036169466549</v>
      </c>
      <c r="U266" s="2">
        <f>IF($A266="GCAM",SUMIFS('GCAM By Region By Sector'!U:U,'GCAM By Region By Sector'!$C:$C,$C266,'GCAM By Region By Sector'!$B:$B,$B266)*10^3,SUMIFS('EPS Emissions'!V:V,'EPS Emissions'!$D:$D,'BAU Sector &amp; Region Breakout'!$C266,'EPS Emissions'!$C:$C,'BAU Sector &amp; Region Breakout'!$B266))</f>
        <v>6.0385698027403771</v>
      </c>
      <c r="V266" s="2">
        <f>IF($A266="GCAM",SUMIFS('GCAM By Region By Sector'!V:V,'GCAM By Region By Sector'!$C:$C,$C266,'GCAM By Region By Sector'!$B:$B,$B266)*10^3,SUMIFS('EPS Emissions'!W:W,'EPS Emissions'!$D:$D,'BAU Sector &amp; Region Breakout'!$C266,'EPS Emissions'!$C:$C,'BAU Sector &amp; Region Breakout'!$B266))</f>
        <v>6.2668359885341003</v>
      </c>
      <c r="W266" s="2">
        <f>IF($A266="GCAM",SUMIFS('GCAM By Region By Sector'!W:W,'GCAM By Region By Sector'!$C:$C,$C266,'GCAM By Region By Sector'!$B:$B,$B266)*10^3,SUMIFS('EPS Emissions'!X:X,'EPS Emissions'!$D:$D,'BAU Sector &amp; Region Breakout'!$C266,'EPS Emissions'!$C:$C,'BAU Sector &amp; Region Breakout'!$B266))</f>
        <v>6.4951021743278234</v>
      </c>
      <c r="X266" s="2">
        <f>IF($A266="GCAM",SUMIFS('GCAM By Region By Sector'!X:X,'GCAM By Region By Sector'!$C:$C,$C266,'GCAM By Region By Sector'!$B:$B,$B266)*10^3,SUMIFS('EPS Emissions'!Y:Y,'EPS Emissions'!$D:$D,'BAU Sector &amp; Region Breakout'!$C266,'EPS Emissions'!$C:$C,'BAU Sector &amp; Region Breakout'!$B266))</f>
        <v>6.7233683601215457</v>
      </c>
      <c r="Y266" s="2">
        <f>IF($A266="GCAM",SUMIFS('GCAM By Region By Sector'!Y:Y,'GCAM By Region By Sector'!$C:$C,$C266,'GCAM By Region By Sector'!$B:$B,$B266)*10^3,SUMIFS('EPS Emissions'!Z:Z,'EPS Emissions'!$D:$D,'BAU Sector &amp; Region Breakout'!$C266,'EPS Emissions'!$C:$C,'BAU Sector &amp; Region Breakout'!$B266))</f>
        <v>6.9573094146931975</v>
      </c>
      <c r="Z266" s="2">
        <f>IF($A266="GCAM",SUMIFS('GCAM By Region By Sector'!Z:Z,'GCAM By Region By Sector'!$C:$C,$C266,'GCAM By Region By Sector'!$B:$B,$B266)*10^3,SUMIFS('EPS Emissions'!AA:AA,'EPS Emissions'!$D:$D,'BAU Sector &amp; Region Breakout'!$C266,'EPS Emissions'!$C:$C,'BAU Sector &amp; Region Breakout'!$B266))</f>
        <v>7.1912504692648493</v>
      </c>
      <c r="AA266" s="2">
        <f>IF($A266="GCAM",SUMIFS('GCAM By Region By Sector'!AA:AA,'GCAM By Region By Sector'!$C:$C,$C266,'GCAM By Region By Sector'!$B:$B,$B266)*10^3,SUMIFS('EPS Emissions'!AB:AB,'EPS Emissions'!$D:$D,'BAU Sector &amp; Region Breakout'!$C266,'EPS Emissions'!$C:$C,'BAU Sector &amp; Region Breakout'!$B266))</f>
        <v>7.4251915238365012</v>
      </c>
      <c r="AB266" s="2">
        <f>IF($A266="GCAM",SUMIFS('GCAM By Region By Sector'!AB:AB,'GCAM By Region By Sector'!$C:$C,$C266,'GCAM By Region By Sector'!$B:$B,$B266)*10^3,SUMIFS('EPS Emissions'!AC:AC,'EPS Emissions'!$D:$D,'BAU Sector &amp; Region Breakout'!$C266,'EPS Emissions'!$C:$C,'BAU Sector &amp; Region Breakout'!$B266))</f>
        <v>7.659132578408153</v>
      </c>
      <c r="AC266" s="2">
        <f>IF($A266="GCAM",SUMIFS('GCAM By Region By Sector'!AC:AC,'GCAM By Region By Sector'!$C:$C,$C266,'GCAM By Region By Sector'!$B:$B,$B266)*10^3,SUMIFS('EPS Emissions'!AD:AD,'EPS Emissions'!$D:$D,'BAU Sector &amp; Region Breakout'!$C266,'EPS Emissions'!$C:$C,'BAU Sector &amp; Region Breakout'!$B266))</f>
        <v>7.8930736329798048</v>
      </c>
      <c r="AD266" s="2">
        <f>IF($A266="GCAM",SUMIFS('GCAM By Region By Sector'!AD:AD,'GCAM By Region By Sector'!$C:$C,$C266,'GCAM By Region By Sector'!$B:$B,$B266)*10^3,SUMIFS('EPS Emissions'!AE:AE,'EPS Emissions'!$D:$D,'BAU Sector &amp; Region Breakout'!$C266,'EPS Emissions'!$C:$C,'BAU Sector &amp; Region Breakout'!$B266))</f>
        <v>8.1559923905165412</v>
      </c>
      <c r="AE266" s="2">
        <f>IF($A266="GCAM",SUMIFS('GCAM By Region By Sector'!AE:AE,'GCAM By Region By Sector'!$C:$C,$C266,'GCAM By Region By Sector'!$B:$B,$B266)*10^3,SUMIFS('EPS Emissions'!AF:AF,'EPS Emissions'!$D:$D,'BAU Sector &amp; Region Breakout'!$C266,'EPS Emissions'!$C:$C,'BAU Sector &amp; Region Breakout'!$B266))</f>
        <v>8.4189111480532794</v>
      </c>
      <c r="AF266" s="2">
        <f>IF($A266="GCAM",SUMIFS('GCAM By Region By Sector'!AF:AF,'GCAM By Region By Sector'!$C:$C,$C266,'GCAM By Region By Sector'!$B:$B,$B266)*10^3,SUMIFS('EPS Emissions'!AG:AG,'EPS Emissions'!$D:$D,'BAU Sector &amp; Region Breakout'!$C266,'EPS Emissions'!$C:$C,'BAU Sector &amp; Region Breakout'!$B266))</f>
        <v>8.6818299055900141</v>
      </c>
      <c r="AG266" s="2">
        <f>IF($A266="GCAM",SUMIFS('GCAM By Region By Sector'!AG:AG,'GCAM By Region By Sector'!$C:$C,$C266,'GCAM By Region By Sector'!$B:$B,$B266)*10^3,SUMIFS('EPS Emissions'!AH:AH,'EPS Emissions'!$D:$D,'BAU Sector &amp; Region Breakout'!$C266,'EPS Emissions'!$C:$C,'BAU Sector &amp; Region Breakout'!$B266))</f>
        <v>8.9447486631267523</v>
      </c>
      <c r="AH266" s="2">
        <f>IF($A266="GCAM",SUMIFS('GCAM By Region By Sector'!AH:AH,'GCAM By Region By Sector'!$C:$C,$C266,'GCAM By Region By Sector'!$B:$B,$B266)*10^3,SUMIFS('EPS Emissions'!AI:AI,'EPS Emissions'!$D:$D,'BAU Sector &amp; Region Breakout'!$C266,'EPS Emissions'!$C:$C,'BAU Sector &amp; Region Breakout'!$B266))</f>
        <v>9.2076674206634888</v>
      </c>
    </row>
    <row r="267" spans="1:34" x14ac:dyDescent="0.35">
      <c r="A267" t="str">
        <f>VLOOKUP(B267,'BAU Global Total'!A$3:C$34,3,FALSE)</f>
        <v>GCAM</v>
      </c>
      <c r="B267" t="s">
        <v>42</v>
      </c>
      <c r="C267" t="s">
        <v>66</v>
      </c>
      <c r="D267" s="2">
        <f>IF($A267="GCAM",SUMIFS('GCAM By Region By Sector'!D:D,'GCAM By Region By Sector'!$C:$C,$C267,'GCAM By Region By Sector'!$B:$B,$B267)*10^3,SUMIFS('EPS Emissions'!E:E,'EPS Emissions'!$D:$D,'BAU Sector &amp; Region Breakout'!$C267,'EPS Emissions'!$C:$C,'BAU Sector &amp; Region Breakout'!$B267))</f>
        <v>0.7871125175</v>
      </c>
      <c r="E267" s="2">
        <f>IF($A267="GCAM",SUMIFS('GCAM By Region By Sector'!E:E,'GCAM By Region By Sector'!$C:$C,$C267,'GCAM By Region By Sector'!$B:$B,$B267)*10^3,SUMIFS('EPS Emissions'!F:F,'EPS Emissions'!$D:$D,'BAU Sector &amp; Region Breakout'!$C267,'EPS Emissions'!$C:$C,'BAU Sector &amp; Region Breakout'!$B267))</f>
        <v>0.77518099479999991</v>
      </c>
      <c r="F267" s="2">
        <f>IF($A267="GCAM",SUMIFS('GCAM By Region By Sector'!F:F,'GCAM By Region By Sector'!$C:$C,$C267,'GCAM By Region By Sector'!$B:$B,$B267)*10^3,SUMIFS('EPS Emissions'!G:G,'EPS Emissions'!$D:$D,'BAU Sector &amp; Region Breakout'!$C267,'EPS Emissions'!$C:$C,'BAU Sector &amp; Region Breakout'!$B267))</f>
        <v>0.76324947209999994</v>
      </c>
      <c r="G267" s="2">
        <f>IF($A267="GCAM",SUMIFS('GCAM By Region By Sector'!G:G,'GCAM By Region By Sector'!$C:$C,$C267,'GCAM By Region By Sector'!$B:$B,$B267)*10^3,SUMIFS('EPS Emissions'!H:H,'EPS Emissions'!$D:$D,'BAU Sector &amp; Region Breakout'!$C267,'EPS Emissions'!$C:$C,'BAU Sector &amp; Region Breakout'!$B267))</f>
        <v>0.75131794940000007</v>
      </c>
      <c r="H267" s="2">
        <f>IF($A267="GCAM",SUMIFS('GCAM By Region By Sector'!H:H,'GCAM By Region By Sector'!$C:$C,$C267,'GCAM By Region By Sector'!$B:$B,$B267)*10^3,SUMIFS('EPS Emissions'!I:I,'EPS Emissions'!$D:$D,'BAU Sector &amp; Region Breakout'!$C267,'EPS Emissions'!$C:$C,'BAU Sector &amp; Region Breakout'!$B267))</f>
        <v>0.7393864267000001</v>
      </c>
      <c r="I267" s="2">
        <f>IF($A267="GCAM",SUMIFS('GCAM By Region By Sector'!I:I,'GCAM By Region By Sector'!$C:$C,$C267,'GCAM By Region By Sector'!$B:$B,$B267)*10^3,SUMIFS('EPS Emissions'!J:J,'EPS Emissions'!$D:$D,'BAU Sector &amp; Region Breakout'!$C267,'EPS Emissions'!$C:$C,'BAU Sector &amp; Region Breakout'!$B267))</f>
        <v>0.72745490400000001</v>
      </c>
      <c r="J267" s="2">
        <f>IF($A267="GCAM",SUMIFS('GCAM By Region By Sector'!J:J,'GCAM By Region By Sector'!$C:$C,$C267,'GCAM By Region By Sector'!$B:$B,$B267)*10^3,SUMIFS('EPS Emissions'!K:K,'EPS Emissions'!$D:$D,'BAU Sector &amp; Region Breakout'!$C267,'EPS Emissions'!$C:$C,'BAU Sector &amp; Region Breakout'!$B267))</f>
        <v>0.75054382000000008</v>
      </c>
      <c r="K267" s="2">
        <f>IF($A267="GCAM",SUMIFS('GCAM By Region By Sector'!K:K,'GCAM By Region By Sector'!$C:$C,$C267,'GCAM By Region By Sector'!$B:$B,$B267)*10^3,SUMIFS('EPS Emissions'!L:L,'EPS Emissions'!$D:$D,'BAU Sector &amp; Region Breakout'!$C267,'EPS Emissions'!$C:$C,'BAU Sector &amp; Region Breakout'!$B267))</f>
        <v>0.77363273600000015</v>
      </c>
      <c r="L267" s="2">
        <f>IF($A267="GCAM",SUMIFS('GCAM By Region By Sector'!L:L,'GCAM By Region By Sector'!$C:$C,$C267,'GCAM By Region By Sector'!$B:$B,$B267)*10^3,SUMIFS('EPS Emissions'!M:M,'EPS Emissions'!$D:$D,'BAU Sector &amp; Region Breakout'!$C267,'EPS Emissions'!$C:$C,'BAU Sector &amp; Region Breakout'!$B267))</f>
        <v>0.796721652</v>
      </c>
      <c r="M267" s="2">
        <f>IF($A267="GCAM",SUMIFS('GCAM By Region By Sector'!M:M,'GCAM By Region By Sector'!$C:$C,$C267,'GCAM By Region By Sector'!$B:$B,$B267)*10^3,SUMIFS('EPS Emissions'!N:N,'EPS Emissions'!$D:$D,'BAU Sector &amp; Region Breakout'!$C267,'EPS Emissions'!$C:$C,'BAU Sector &amp; Region Breakout'!$B267))</f>
        <v>0.81981056800000007</v>
      </c>
      <c r="N267" s="2">
        <f>IF($A267="GCAM",SUMIFS('GCAM By Region By Sector'!N:N,'GCAM By Region By Sector'!$C:$C,$C267,'GCAM By Region By Sector'!$B:$B,$B267)*10^3,SUMIFS('EPS Emissions'!O:O,'EPS Emissions'!$D:$D,'BAU Sector &amp; Region Breakout'!$C267,'EPS Emissions'!$C:$C,'BAU Sector &amp; Region Breakout'!$B267))</f>
        <v>0.84289948400000003</v>
      </c>
      <c r="O267" s="2">
        <f>IF($A267="GCAM",SUMIFS('GCAM By Region By Sector'!O:O,'GCAM By Region By Sector'!$C:$C,$C267,'GCAM By Region By Sector'!$B:$B,$B267)*10^3,SUMIFS('EPS Emissions'!P:P,'EPS Emissions'!$D:$D,'BAU Sector &amp; Region Breakout'!$C267,'EPS Emissions'!$C:$C,'BAU Sector &amp; Region Breakout'!$B267))</f>
        <v>0.87107065130000005</v>
      </c>
      <c r="P267" s="2">
        <f>IF($A267="GCAM",SUMIFS('GCAM By Region By Sector'!P:P,'GCAM By Region By Sector'!$C:$C,$C267,'GCAM By Region By Sector'!$B:$B,$B267)*10^3,SUMIFS('EPS Emissions'!Q:Q,'EPS Emissions'!$D:$D,'BAU Sector &amp; Region Breakout'!$C267,'EPS Emissions'!$C:$C,'BAU Sector &amp; Region Breakout'!$B267))</f>
        <v>0.89924181859999996</v>
      </c>
      <c r="Q267" s="2">
        <f>IF($A267="GCAM",SUMIFS('GCAM By Region By Sector'!Q:Q,'GCAM By Region By Sector'!$C:$C,$C267,'GCAM By Region By Sector'!$B:$B,$B267)*10^3,SUMIFS('EPS Emissions'!R:R,'EPS Emissions'!$D:$D,'BAU Sector &amp; Region Breakout'!$C267,'EPS Emissions'!$C:$C,'BAU Sector &amp; Region Breakout'!$B267))</f>
        <v>0.9274129859000001</v>
      </c>
      <c r="R267" s="2">
        <f>IF($A267="GCAM",SUMIFS('GCAM By Region By Sector'!R:R,'GCAM By Region By Sector'!$C:$C,$C267,'GCAM By Region By Sector'!$B:$B,$B267)*10^3,SUMIFS('EPS Emissions'!S:S,'EPS Emissions'!$D:$D,'BAU Sector &amp; Region Breakout'!$C267,'EPS Emissions'!$C:$C,'BAU Sector &amp; Region Breakout'!$B267))</f>
        <v>0.95558415320000001</v>
      </c>
      <c r="S267" s="2">
        <f>IF($A267="GCAM",SUMIFS('GCAM By Region By Sector'!S:S,'GCAM By Region By Sector'!$C:$C,$C267,'GCAM By Region By Sector'!$B:$B,$B267)*10^3,SUMIFS('EPS Emissions'!T:T,'EPS Emissions'!$D:$D,'BAU Sector &amp; Region Breakout'!$C267,'EPS Emissions'!$C:$C,'BAU Sector &amp; Region Breakout'!$B267))</f>
        <v>0.98375532050000003</v>
      </c>
      <c r="T267" s="2">
        <f>IF($A267="GCAM",SUMIFS('GCAM By Region By Sector'!T:T,'GCAM By Region By Sector'!$C:$C,$C267,'GCAM By Region By Sector'!$B:$B,$B267)*10^3,SUMIFS('EPS Emissions'!U:U,'EPS Emissions'!$D:$D,'BAU Sector &amp; Region Breakout'!$C267,'EPS Emissions'!$C:$C,'BAU Sector &amp; Region Breakout'!$B267))</f>
        <v>1.0271324848000001</v>
      </c>
      <c r="U267" s="2">
        <f>IF($A267="GCAM",SUMIFS('GCAM By Region By Sector'!U:U,'GCAM By Region By Sector'!$C:$C,$C267,'GCAM By Region By Sector'!$B:$B,$B267)*10^3,SUMIFS('EPS Emissions'!V:V,'EPS Emissions'!$D:$D,'BAU Sector &amp; Region Breakout'!$C267,'EPS Emissions'!$C:$C,'BAU Sector &amp; Region Breakout'!$B267))</f>
        <v>1.0705096490999999</v>
      </c>
      <c r="V267" s="2">
        <f>IF($A267="GCAM",SUMIFS('GCAM By Region By Sector'!V:V,'GCAM By Region By Sector'!$C:$C,$C267,'GCAM By Region By Sector'!$B:$B,$B267)*10^3,SUMIFS('EPS Emissions'!W:W,'EPS Emissions'!$D:$D,'BAU Sector &amp; Region Breakout'!$C267,'EPS Emissions'!$C:$C,'BAU Sector &amp; Region Breakout'!$B267))</f>
        <v>1.1138868134</v>
      </c>
      <c r="W267" s="2">
        <f>IF($A267="GCAM",SUMIFS('GCAM By Region By Sector'!W:W,'GCAM By Region By Sector'!$C:$C,$C267,'GCAM By Region By Sector'!$B:$B,$B267)*10^3,SUMIFS('EPS Emissions'!X:X,'EPS Emissions'!$D:$D,'BAU Sector &amp; Region Breakout'!$C267,'EPS Emissions'!$C:$C,'BAU Sector &amp; Region Breakout'!$B267))</f>
        <v>1.1572639777</v>
      </c>
      <c r="X267" s="2">
        <f>IF($A267="GCAM",SUMIFS('GCAM By Region By Sector'!X:X,'GCAM By Region By Sector'!$C:$C,$C267,'GCAM By Region By Sector'!$B:$B,$B267)*10^3,SUMIFS('EPS Emissions'!Y:Y,'EPS Emissions'!$D:$D,'BAU Sector &amp; Region Breakout'!$C267,'EPS Emissions'!$C:$C,'BAU Sector &amp; Region Breakout'!$B267))</f>
        <v>1.2006411420000001</v>
      </c>
      <c r="Y267" s="2">
        <f>IF($A267="GCAM",SUMIFS('GCAM By Region By Sector'!Y:Y,'GCAM By Region By Sector'!$C:$C,$C267,'GCAM By Region By Sector'!$B:$B,$B267)*10^3,SUMIFS('EPS Emissions'!Z:Z,'EPS Emissions'!$D:$D,'BAU Sector &amp; Region Breakout'!$C267,'EPS Emissions'!$C:$C,'BAU Sector &amp; Region Breakout'!$B267))</f>
        <v>1.2477495461999999</v>
      </c>
      <c r="Z267" s="2">
        <f>IF($A267="GCAM",SUMIFS('GCAM By Region By Sector'!Z:Z,'GCAM By Region By Sector'!$C:$C,$C267,'GCAM By Region By Sector'!$B:$B,$B267)*10^3,SUMIFS('EPS Emissions'!AA:AA,'EPS Emissions'!$D:$D,'BAU Sector &amp; Region Breakout'!$C267,'EPS Emissions'!$C:$C,'BAU Sector &amp; Region Breakout'!$B267))</f>
        <v>1.2948579504</v>
      </c>
      <c r="AA267" s="2">
        <f>IF($A267="GCAM",SUMIFS('GCAM By Region By Sector'!AA:AA,'GCAM By Region By Sector'!$C:$C,$C267,'GCAM By Region By Sector'!$B:$B,$B267)*10^3,SUMIFS('EPS Emissions'!AB:AB,'EPS Emissions'!$D:$D,'BAU Sector &amp; Region Breakout'!$C267,'EPS Emissions'!$C:$C,'BAU Sector &amp; Region Breakout'!$B267))</f>
        <v>1.3419663546</v>
      </c>
      <c r="AB267" s="2">
        <f>IF($A267="GCAM",SUMIFS('GCAM By Region By Sector'!AB:AB,'GCAM By Region By Sector'!$C:$C,$C267,'GCAM By Region By Sector'!$B:$B,$B267)*10^3,SUMIFS('EPS Emissions'!AC:AC,'EPS Emissions'!$D:$D,'BAU Sector &amp; Region Breakout'!$C267,'EPS Emissions'!$C:$C,'BAU Sector &amp; Region Breakout'!$B267))</f>
        <v>1.3890747587999999</v>
      </c>
      <c r="AC267" s="2">
        <f>IF($A267="GCAM",SUMIFS('GCAM By Region By Sector'!AC:AC,'GCAM By Region By Sector'!$C:$C,$C267,'GCAM By Region By Sector'!$B:$B,$B267)*10^3,SUMIFS('EPS Emissions'!AD:AD,'EPS Emissions'!$D:$D,'BAU Sector &amp; Region Breakout'!$C267,'EPS Emissions'!$C:$C,'BAU Sector &amp; Region Breakout'!$B267))</f>
        <v>1.4361831629999999</v>
      </c>
      <c r="AD267" s="2">
        <f>IF($A267="GCAM",SUMIFS('GCAM By Region By Sector'!AD:AD,'GCAM By Region By Sector'!$C:$C,$C267,'GCAM By Region By Sector'!$B:$B,$B267)*10^3,SUMIFS('EPS Emissions'!AE:AE,'EPS Emissions'!$D:$D,'BAU Sector &amp; Region Breakout'!$C267,'EPS Emissions'!$C:$C,'BAU Sector &amp; Region Breakout'!$B267))</f>
        <v>1.4849607029</v>
      </c>
      <c r="AE267" s="2">
        <f>IF($A267="GCAM",SUMIFS('GCAM By Region By Sector'!AE:AE,'GCAM By Region By Sector'!$C:$C,$C267,'GCAM By Region By Sector'!$B:$B,$B267)*10^3,SUMIFS('EPS Emissions'!AF:AF,'EPS Emissions'!$D:$D,'BAU Sector &amp; Region Breakout'!$C267,'EPS Emissions'!$C:$C,'BAU Sector &amp; Region Breakout'!$B267))</f>
        <v>1.5337382427999999</v>
      </c>
      <c r="AF267" s="2">
        <f>IF($A267="GCAM",SUMIFS('GCAM By Region By Sector'!AF:AF,'GCAM By Region By Sector'!$C:$C,$C267,'GCAM By Region By Sector'!$B:$B,$B267)*10^3,SUMIFS('EPS Emissions'!AG:AG,'EPS Emissions'!$D:$D,'BAU Sector &amp; Region Breakout'!$C267,'EPS Emissions'!$C:$C,'BAU Sector &amp; Region Breakout'!$B267))</f>
        <v>1.5825157827</v>
      </c>
      <c r="AG267" s="2">
        <f>IF($A267="GCAM",SUMIFS('GCAM By Region By Sector'!AG:AG,'GCAM By Region By Sector'!$C:$C,$C267,'GCAM By Region By Sector'!$B:$B,$B267)*10^3,SUMIFS('EPS Emissions'!AH:AH,'EPS Emissions'!$D:$D,'BAU Sector &amp; Region Breakout'!$C267,'EPS Emissions'!$C:$C,'BAU Sector &amp; Region Breakout'!$B267))</f>
        <v>1.6312933226000002</v>
      </c>
      <c r="AH267" s="2">
        <f>IF($A267="GCAM",SUMIFS('GCAM By Region By Sector'!AH:AH,'GCAM By Region By Sector'!$C:$C,$C267,'GCAM By Region By Sector'!$B:$B,$B267)*10^3,SUMIFS('EPS Emissions'!AI:AI,'EPS Emissions'!$D:$D,'BAU Sector &amp; Region Breakout'!$C267,'EPS Emissions'!$C:$C,'BAU Sector &amp; Region Breakout'!$B267))</f>
        <v>1.6800708625</v>
      </c>
    </row>
    <row r="268" spans="1:34" x14ac:dyDescent="0.35">
      <c r="A268" t="str">
        <f>VLOOKUP(B268,'BAU Global Total'!A$3:C$34,3,FALSE)</f>
        <v>GCAM</v>
      </c>
      <c r="B268" t="s">
        <v>42</v>
      </c>
      <c r="C268" t="s">
        <v>67</v>
      </c>
      <c r="D268" s="2">
        <f>IF($A268="GCAM",SUMIFS('GCAM By Region By Sector'!D:D,'GCAM By Region By Sector'!$C:$C,$C268,'GCAM By Region By Sector'!$B:$B,$B268)*10^3,SUMIFS('EPS Emissions'!E:E,'EPS Emissions'!$D:$D,'BAU Sector &amp; Region Breakout'!$C268,'EPS Emissions'!$C:$C,'BAU Sector &amp; Region Breakout'!$B268))</f>
        <v>22.609405212823024</v>
      </c>
      <c r="E268" s="2">
        <f>IF($A268="GCAM",SUMIFS('GCAM By Region By Sector'!E:E,'GCAM By Region By Sector'!$C:$C,$C268,'GCAM By Region By Sector'!$B:$B,$B268)*10^3,SUMIFS('EPS Emissions'!F:F,'EPS Emissions'!$D:$D,'BAU Sector &amp; Region Breakout'!$C268,'EPS Emissions'!$C:$C,'BAU Sector &amp; Region Breakout'!$B268))</f>
        <v>22.28254589052947</v>
      </c>
      <c r="F268" s="2">
        <f>IF($A268="GCAM",SUMIFS('GCAM By Region By Sector'!F:F,'GCAM By Region By Sector'!$C:$C,$C268,'GCAM By Region By Sector'!$B:$B,$B268)*10^3,SUMIFS('EPS Emissions'!G:G,'EPS Emissions'!$D:$D,'BAU Sector &amp; Region Breakout'!$C268,'EPS Emissions'!$C:$C,'BAU Sector &amp; Region Breakout'!$B268))</f>
        <v>21.955686568235915</v>
      </c>
      <c r="G268" s="2">
        <f>IF($A268="GCAM",SUMIFS('GCAM By Region By Sector'!G:G,'GCAM By Region By Sector'!$C:$C,$C268,'GCAM By Region By Sector'!$B:$B,$B268)*10^3,SUMIFS('EPS Emissions'!H:H,'EPS Emissions'!$D:$D,'BAU Sector &amp; Region Breakout'!$C268,'EPS Emissions'!$C:$C,'BAU Sector &amp; Region Breakout'!$B268))</f>
        <v>21.628827245942364</v>
      </c>
      <c r="H268" s="2">
        <f>IF($A268="GCAM",SUMIFS('GCAM By Region By Sector'!H:H,'GCAM By Region By Sector'!$C:$C,$C268,'GCAM By Region By Sector'!$B:$B,$B268)*10^3,SUMIFS('EPS Emissions'!I:I,'EPS Emissions'!$D:$D,'BAU Sector &amp; Region Breakout'!$C268,'EPS Emissions'!$C:$C,'BAU Sector &amp; Region Breakout'!$B268))</f>
        <v>21.301967923648807</v>
      </c>
      <c r="I268" s="2">
        <f>IF($A268="GCAM",SUMIFS('GCAM By Region By Sector'!I:I,'GCAM By Region By Sector'!$C:$C,$C268,'GCAM By Region By Sector'!$B:$B,$B268)*10^3,SUMIFS('EPS Emissions'!J:J,'EPS Emissions'!$D:$D,'BAU Sector &amp; Region Breakout'!$C268,'EPS Emissions'!$C:$C,'BAU Sector &amp; Region Breakout'!$B268))</f>
        <v>20.975108601355256</v>
      </c>
      <c r="J268" s="2">
        <f>IF($A268="GCAM",SUMIFS('GCAM By Region By Sector'!J:J,'GCAM By Region By Sector'!$C:$C,$C268,'GCAM By Region By Sector'!$B:$B,$B268)*10^3,SUMIFS('EPS Emissions'!K:K,'EPS Emissions'!$D:$D,'BAU Sector &amp; Region Breakout'!$C268,'EPS Emissions'!$C:$C,'BAU Sector &amp; Region Breakout'!$B268))</f>
        <v>21.56378288888979</v>
      </c>
      <c r="K268" s="2">
        <f>IF($A268="GCAM",SUMIFS('GCAM By Region By Sector'!K:K,'GCAM By Region By Sector'!$C:$C,$C268,'GCAM By Region By Sector'!$B:$B,$B268)*10^3,SUMIFS('EPS Emissions'!L:L,'EPS Emissions'!$D:$D,'BAU Sector &amp; Region Breakout'!$C268,'EPS Emissions'!$C:$C,'BAU Sector &amp; Region Breakout'!$B268))</f>
        <v>22.152457176424321</v>
      </c>
      <c r="L268" s="2">
        <f>IF($A268="GCAM",SUMIFS('GCAM By Region By Sector'!L:L,'GCAM By Region By Sector'!$C:$C,$C268,'GCAM By Region By Sector'!$B:$B,$B268)*10^3,SUMIFS('EPS Emissions'!M:M,'EPS Emissions'!$D:$D,'BAU Sector &amp; Region Breakout'!$C268,'EPS Emissions'!$C:$C,'BAU Sector &amp; Region Breakout'!$B268))</f>
        <v>22.741131463958848</v>
      </c>
      <c r="M268" s="2">
        <f>IF($A268="GCAM",SUMIFS('GCAM By Region By Sector'!M:M,'GCAM By Region By Sector'!$C:$C,$C268,'GCAM By Region By Sector'!$B:$B,$B268)*10^3,SUMIFS('EPS Emissions'!N:N,'EPS Emissions'!$D:$D,'BAU Sector &amp; Region Breakout'!$C268,'EPS Emissions'!$C:$C,'BAU Sector &amp; Region Breakout'!$B268))</f>
        <v>23.329805751493382</v>
      </c>
      <c r="N268" s="2">
        <f>IF($A268="GCAM",SUMIFS('GCAM By Region By Sector'!N:N,'GCAM By Region By Sector'!$C:$C,$C268,'GCAM By Region By Sector'!$B:$B,$B268)*10^3,SUMIFS('EPS Emissions'!O:O,'EPS Emissions'!$D:$D,'BAU Sector &amp; Region Breakout'!$C268,'EPS Emissions'!$C:$C,'BAU Sector &amp; Region Breakout'!$B268))</f>
        <v>23.918480039027912</v>
      </c>
      <c r="O268" s="2">
        <f>IF($A268="GCAM",SUMIFS('GCAM By Region By Sector'!O:O,'GCAM By Region By Sector'!$C:$C,$C268,'GCAM By Region By Sector'!$B:$B,$B268)*10^3,SUMIFS('EPS Emissions'!P:P,'EPS Emissions'!$D:$D,'BAU Sector &amp; Region Breakout'!$C268,'EPS Emissions'!$C:$C,'BAU Sector &amp; Region Breakout'!$B268))</f>
        <v>23.769382954841724</v>
      </c>
      <c r="P268" s="2">
        <f>IF($A268="GCAM",SUMIFS('GCAM By Region By Sector'!P:P,'GCAM By Region By Sector'!$C:$C,$C268,'GCAM By Region By Sector'!$B:$B,$B268)*10^3,SUMIFS('EPS Emissions'!Q:Q,'EPS Emissions'!$D:$D,'BAU Sector &amp; Region Breakout'!$C268,'EPS Emissions'!$C:$C,'BAU Sector &amp; Region Breakout'!$B268))</f>
        <v>23.620285870655543</v>
      </c>
      <c r="Q268" s="2">
        <f>IF($A268="GCAM",SUMIFS('GCAM By Region By Sector'!Q:Q,'GCAM By Region By Sector'!$C:$C,$C268,'GCAM By Region By Sector'!$B:$B,$B268)*10^3,SUMIFS('EPS Emissions'!R:R,'EPS Emissions'!$D:$D,'BAU Sector &amp; Region Breakout'!$C268,'EPS Emissions'!$C:$C,'BAU Sector &amp; Region Breakout'!$B268))</f>
        <v>23.471188786469355</v>
      </c>
      <c r="R268" s="2">
        <f>IF($A268="GCAM",SUMIFS('GCAM By Region By Sector'!R:R,'GCAM By Region By Sector'!$C:$C,$C268,'GCAM By Region By Sector'!$B:$B,$B268)*10^3,SUMIFS('EPS Emissions'!S:S,'EPS Emissions'!$D:$D,'BAU Sector &amp; Region Breakout'!$C268,'EPS Emissions'!$C:$C,'BAU Sector &amp; Region Breakout'!$B268))</f>
        <v>23.322091702283171</v>
      </c>
      <c r="S268" s="2">
        <f>IF($A268="GCAM",SUMIFS('GCAM By Region By Sector'!S:S,'GCAM By Region By Sector'!$C:$C,$C268,'GCAM By Region By Sector'!$B:$B,$B268)*10^3,SUMIFS('EPS Emissions'!T:T,'EPS Emissions'!$D:$D,'BAU Sector &amp; Region Breakout'!$C268,'EPS Emissions'!$C:$C,'BAU Sector &amp; Region Breakout'!$B268))</f>
        <v>23.172994618096986</v>
      </c>
      <c r="T268" s="2">
        <f>IF($A268="GCAM",SUMIFS('GCAM By Region By Sector'!T:T,'GCAM By Region By Sector'!$C:$C,$C268,'GCAM By Region By Sector'!$B:$B,$B268)*10^3,SUMIFS('EPS Emissions'!U:U,'EPS Emissions'!$D:$D,'BAU Sector &amp; Region Breakout'!$C268,'EPS Emissions'!$C:$C,'BAU Sector &amp; Region Breakout'!$B268))</f>
        <v>23.239512327343959</v>
      </c>
      <c r="U268" s="2">
        <f>IF($A268="GCAM",SUMIFS('GCAM By Region By Sector'!U:U,'GCAM By Region By Sector'!$C:$C,$C268,'GCAM By Region By Sector'!$B:$B,$B268)*10^3,SUMIFS('EPS Emissions'!V:V,'EPS Emissions'!$D:$D,'BAU Sector &amp; Region Breakout'!$C268,'EPS Emissions'!$C:$C,'BAU Sector &amp; Region Breakout'!$B268))</f>
        <v>23.306030036590929</v>
      </c>
      <c r="V268" s="2">
        <f>IF($A268="GCAM",SUMIFS('GCAM By Region By Sector'!V:V,'GCAM By Region By Sector'!$C:$C,$C268,'GCAM By Region By Sector'!$B:$B,$B268)*10^3,SUMIFS('EPS Emissions'!W:W,'EPS Emissions'!$D:$D,'BAU Sector &amp; Region Breakout'!$C268,'EPS Emissions'!$C:$C,'BAU Sector &amp; Region Breakout'!$B268))</f>
        <v>23.372547745837906</v>
      </c>
      <c r="W268" s="2">
        <f>IF($A268="GCAM",SUMIFS('GCAM By Region By Sector'!W:W,'GCAM By Region By Sector'!$C:$C,$C268,'GCAM By Region By Sector'!$B:$B,$B268)*10^3,SUMIFS('EPS Emissions'!X:X,'EPS Emissions'!$D:$D,'BAU Sector &amp; Region Breakout'!$C268,'EPS Emissions'!$C:$C,'BAU Sector &amp; Region Breakout'!$B268))</f>
        <v>23.439065455084879</v>
      </c>
      <c r="X268" s="2">
        <f>IF($A268="GCAM",SUMIFS('GCAM By Region By Sector'!X:X,'GCAM By Region By Sector'!$C:$C,$C268,'GCAM By Region By Sector'!$B:$B,$B268)*10^3,SUMIFS('EPS Emissions'!Y:Y,'EPS Emissions'!$D:$D,'BAU Sector &amp; Region Breakout'!$C268,'EPS Emissions'!$C:$C,'BAU Sector &amp; Region Breakout'!$B268))</f>
        <v>23.505583164331849</v>
      </c>
      <c r="Y268" s="2">
        <f>IF($A268="GCAM",SUMIFS('GCAM By Region By Sector'!Y:Y,'GCAM By Region By Sector'!$C:$C,$C268,'GCAM By Region By Sector'!$B:$B,$B268)*10^3,SUMIFS('EPS Emissions'!Z:Z,'EPS Emissions'!$D:$D,'BAU Sector &amp; Region Breakout'!$C268,'EPS Emissions'!$C:$C,'BAU Sector &amp; Region Breakout'!$B268))</f>
        <v>24.035295710894388</v>
      </c>
      <c r="Z268" s="2">
        <f>IF($A268="GCAM",SUMIFS('GCAM By Region By Sector'!Z:Z,'GCAM By Region By Sector'!$C:$C,$C268,'GCAM By Region By Sector'!$B:$B,$B268)*10^3,SUMIFS('EPS Emissions'!AA:AA,'EPS Emissions'!$D:$D,'BAU Sector &amp; Region Breakout'!$C268,'EPS Emissions'!$C:$C,'BAU Sector &amp; Region Breakout'!$B268))</f>
        <v>24.565008257456924</v>
      </c>
      <c r="AA268" s="2">
        <f>IF($A268="GCAM",SUMIFS('GCAM By Region By Sector'!AA:AA,'GCAM By Region By Sector'!$C:$C,$C268,'GCAM By Region By Sector'!$B:$B,$B268)*10^3,SUMIFS('EPS Emissions'!AB:AB,'EPS Emissions'!$D:$D,'BAU Sector &amp; Region Breakout'!$C268,'EPS Emissions'!$C:$C,'BAU Sector &amp; Region Breakout'!$B268))</f>
        <v>25.094720804019463</v>
      </c>
      <c r="AB268" s="2">
        <f>IF($A268="GCAM",SUMIFS('GCAM By Region By Sector'!AB:AB,'GCAM By Region By Sector'!$C:$C,$C268,'GCAM By Region By Sector'!$B:$B,$B268)*10^3,SUMIFS('EPS Emissions'!AC:AC,'EPS Emissions'!$D:$D,'BAU Sector &amp; Region Breakout'!$C268,'EPS Emissions'!$C:$C,'BAU Sector &amp; Region Breakout'!$B268))</f>
        <v>25.624433350581999</v>
      </c>
      <c r="AC268" s="2">
        <f>IF($A268="GCAM",SUMIFS('GCAM By Region By Sector'!AC:AC,'GCAM By Region By Sector'!$C:$C,$C268,'GCAM By Region By Sector'!$B:$B,$B268)*10^3,SUMIFS('EPS Emissions'!AD:AD,'EPS Emissions'!$D:$D,'BAU Sector &amp; Region Breakout'!$C268,'EPS Emissions'!$C:$C,'BAU Sector &amp; Region Breakout'!$B268))</f>
        <v>26.154145897144534</v>
      </c>
      <c r="AD268" s="2">
        <f>IF($A268="GCAM",SUMIFS('GCAM By Region By Sector'!AD:AD,'GCAM By Region By Sector'!$C:$C,$C268,'GCAM By Region By Sector'!$B:$B,$B268)*10^3,SUMIFS('EPS Emissions'!AE:AE,'EPS Emissions'!$D:$D,'BAU Sector &amp; Region Breakout'!$C268,'EPS Emissions'!$C:$C,'BAU Sector &amp; Region Breakout'!$B268))</f>
        <v>26.600274408484736</v>
      </c>
      <c r="AE268" s="2">
        <f>IF($A268="GCAM",SUMIFS('GCAM By Region By Sector'!AE:AE,'GCAM By Region By Sector'!$C:$C,$C268,'GCAM By Region By Sector'!$B:$B,$B268)*10^3,SUMIFS('EPS Emissions'!AF:AF,'EPS Emissions'!$D:$D,'BAU Sector &amp; Region Breakout'!$C268,'EPS Emissions'!$C:$C,'BAU Sector &amp; Region Breakout'!$B268))</f>
        <v>27.046402919824935</v>
      </c>
      <c r="AF268" s="2">
        <f>IF($A268="GCAM",SUMIFS('GCAM By Region By Sector'!AF:AF,'GCAM By Region By Sector'!$C:$C,$C268,'GCAM By Region By Sector'!$B:$B,$B268)*10^3,SUMIFS('EPS Emissions'!AG:AG,'EPS Emissions'!$D:$D,'BAU Sector &amp; Region Breakout'!$C268,'EPS Emissions'!$C:$C,'BAU Sector &amp; Region Breakout'!$B268))</f>
        <v>27.492531431165141</v>
      </c>
      <c r="AG268" s="2">
        <f>IF($A268="GCAM",SUMIFS('GCAM By Region By Sector'!AG:AG,'GCAM By Region By Sector'!$C:$C,$C268,'GCAM By Region By Sector'!$B:$B,$B268)*10^3,SUMIFS('EPS Emissions'!AH:AH,'EPS Emissions'!$D:$D,'BAU Sector &amp; Region Breakout'!$C268,'EPS Emissions'!$C:$C,'BAU Sector &amp; Region Breakout'!$B268))</f>
        <v>27.938659942505339</v>
      </c>
      <c r="AH268" s="2">
        <f>IF($A268="GCAM",SUMIFS('GCAM By Region By Sector'!AH:AH,'GCAM By Region By Sector'!$C:$C,$C268,'GCAM By Region By Sector'!$B:$B,$B268)*10^3,SUMIFS('EPS Emissions'!AI:AI,'EPS Emissions'!$D:$D,'BAU Sector &amp; Region Breakout'!$C268,'EPS Emissions'!$C:$C,'BAU Sector &amp; Region Breakout'!$B268))</f>
        <v>28.384788453845538</v>
      </c>
    </row>
    <row r="269" spans="1:34" x14ac:dyDescent="0.35">
      <c r="A269" t="str">
        <f>VLOOKUP(B269,'BAU Global Total'!A$3:C$34,3,FALSE)</f>
        <v>GCAM</v>
      </c>
      <c r="B269" t="s">
        <v>42</v>
      </c>
      <c r="C269" t="s">
        <v>68</v>
      </c>
      <c r="D269" s="2">
        <f>IF($A269="GCAM",SUMIFS('GCAM By Region By Sector'!D:D,'GCAM By Region By Sector'!$C:$C,$C269,'GCAM By Region By Sector'!$B:$B,$B269)*10^3,SUMIFS('EPS Emissions'!E:E,'EPS Emissions'!$D:$D,'BAU Sector &amp; Region Breakout'!$C269,'EPS Emissions'!$C:$C,'BAU Sector &amp; Region Breakout'!$B269))</f>
        <v>3.3551787439999963</v>
      </c>
      <c r="E269" s="2">
        <f>IF($A269="GCAM",SUMIFS('GCAM By Region By Sector'!E:E,'GCAM By Region By Sector'!$C:$C,$C269,'GCAM By Region By Sector'!$B:$B,$B269)*10^3,SUMIFS('EPS Emissions'!F:F,'EPS Emissions'!$D:$D,'BAU Sector &amp; Region Breakout'!$C269,'EPS Emissions'!$C:$C,'BAU Sector &amp; Region Breakout'!$B269))</f>
        <v>3.3378910838399967</v>
      </c>
      <c r="F269" s="2">
        <f>IF($A269="GCAM",SUMIFS('GCAM By Region By Sector'!F:F,'GCAM By Region By Sector'!$C:$C,$C269,'GCAM By Region By Sector'!$B:$B,$B269)*10^3,SUMIFS('EPS Emissions'!G:G,'EPS Emissions'!$D:$D,'BAU Sector &amp; Region Breakout'!$C269,'EPS Emissions'!$C:$C,'BAU Sector &amp; Region Breakout'!$B269))</f>
        <v>3.3206034236799966</v>
      </c>
      <c r="G269" s="2">
        <f>IF($A269="GCAM",SUMIFS('GCAM By Region By Sector'!G:G,'GCAM By Region By Sector'!$C:$C,$C269,'GCAM By Region By Sector'!$B:$B,$B269)*10^3,SUMIFS('EPS Emissions'!H:H,'EPS Emissions'!$D:$D,'BAU Sector &amp; Region Breakout'!$C269,'EPS Emissions'!$C:$C,'BAU Sector &amp; Region Breakout'!$B269))</f>
        <v>3.3033157635199966</v>
      </c>
      <c r="H269" s="2">
        <f>IF($A269="GCAM",SUMIFS('GCAM By Region By Sector'!H:H,'GCAM By Region By Sector'!$C:$C,$C269,'GCAM By Region By Sector'!$B:$B,$B269)*10^3,SUMIFS('EPS Emissions'!I:I,'EPS Emissions'!$D:$D,'BAU Sector &amp; Region Breakout'!$C269,'EPS Emissions'!$C:$C,'BAU Sector &amp; Region Breakout'!$B269))</f>
        <v>3.2860281033599965</v>
      </c>
      <c r="I269" s="2">
        <f>IF($A269="GCAM",SUMIFS('GCAM By Region By Sector'!I:I,'GCAM By Region By Sector'!$C:$C,$C269,'GCAM By Region By Sector'!$B:$B,$B269)*10^3,SUMIFS('EPS Emissions'!J:J,'EPS Emissions'!$D:$D,'BAU Sector &amp; Region Breakout'!$C269,'EPS Emissions'!$C:$C,'BAU Sector &amp; Region Breakout'!$B269))</f>
        <v>3.2687404431999969</v>
      </c>
      <c r="J269" s="2">
        <f>IF($A269="GCAM",SUMIFS('GCAM By Region By Sector'!J:J,'GCAM By Region By Sector'!$C:$C,$C269,'GCAM By Region By Sector'!$B:$B,$B269)*10^3,SUMIFS('EPS Emissions'!K:K,'EPS Emissions'!$D:$D,'BAU Sector &amp; Region Breakout'!$C269,'EPS Emissions'!$C:$C,'BAU Sector &amp; Region Breakout'!$B269))</f>
        <v>3.3021060332799972</v>
      </c>
      <c r="K269" s="2">
        <f>IF($A269="GCAM",SUMIFS('GCAM By Region By Sector'!K:K,'GCAM By Region By Sector'!$C:$C,$C269,'GCAM By Region By Sector'!$B:$B,$B269)*10^3,SUMIFS('EPS Emissions'!L:L,'EPS Emissions'!$D:$D,'BAU Sector &amp; Region Breakout'!$C269,'EPS Emissions'!$C:$C,'BAU Sector &amp; Region Breakout'!$B269))</f>
        <v>3.3354716233599984</v>
      </c>
      <c r="L269" s="2">
        <f>IF($A269="GCAM",SUMIFS('GCAM By Region By Sector'!L:L,'GCAM By Region By Sector'!$C:$C,$C269,'GCAM By Region By Sector'!$B:$B,$B269)*10^3,SUMIFS('EPS Emissions'!M:M,'EPS Emissions'!$D:$D,'BAU Sector &amp; Region Breakout'!$C269,'EPS Emissions'!$C:$C,'BAU Sector &amp; Region Breakout'!$B269))</f>
        <v>3.3688372134399986</v>
      </c>
      <c r="M269" s="2">
        <f>IF($A269="GCAM",SUMIFS('GCAM By Region By Sector'!M:M,'GCAM By Region By Sector'!$C:$C,$C269,'GCAM By Region By Sector'!$B:$B,$B269)*10^3,SUMIFS('EPS Emissions'!N:N,'EPS Emissions'!$D:$D,'BAU Sector &amp; Region Breakout'!$C269,'EPS Emissions'!$C:$C,'BAU Sector &amp; Region Breakout'!$B269))</f>
        <v>3.4022028035199998</v>
      </c>
      <c r="N269" s="2">
        <f>IF($A269="GCAM",SUMIFS('GCAM By Region By Sector'!N:N,'GCAM By Region By Sector'!$C:$C,$C269,'GCAM By Region By Sector'!$B:$B,$B269)*10^3,SUMIFS('EPS Emissions'!O:O,'EPS Emissions'!$D:$D,'BAU Sector &amp; Region Breakout'!$C269,'EPS Emissions'!$C:$C,'BAU Sector &amp; Region Breakout'!$B269))</f>
        <v>3.4355683936000001</v>
      </c>
      <c r="O269" s="2">
        <f>IF($A269="GCAM",SUMIFS('GCAM By Region By Sector'!O:O,'GCAM By Region By Sector'!$C:$C,$C269,'GCAM By Region By Sector'!$B:$B,$B269)*10^3,SUMIFS('EPS Emissions'!P:P,'EPS Emissions'!$D:$D,'BAU Sector &amp; Region Breakout'!$C269,'EPS Emissions'!$C:$C,'BAU Sector &amp; Region Breakout'!$B269))</f>
        <v>3.4822047094799999</v>
      </c>
      <c r="P269" s="2">
        <f>IF($A269="GCAM",SUMIFS('GCAM By Region By Sector'!P:P,'GCAM By Region By Sector'!$C:$C,$C269,'GCAM By Region By Sector'!$B:$B,$B269)*10^3,SUMIFS('EPS Emissions'!Q:Q,'EPS Emissions'!$D:$D,'BAU Sector &amp; Region Breakout'!$C269,'EPS Emissions'!$C:$C,'BAU Sector &amp; Region Breakout'!$B269))</f>
        <v>3.5288410253600002</v>
      </c>
      <c r="Q269" s="2">
        <f>IF($A269="GCAM",SUMIFS('GCAM By Region By Sector'!Q:Q,'GCAM By Region By Sector'!$C:$C,$C269,'GCAM By Region By Sector'!$B:$B,$B269)*10^3,SUMIFS('EPS Emissions'!R:R,'EPS Emissions'!$D:$D,'BAU Sector &amp; Region Breakout'!$C269,'EPS Emissions'!$C:$C,'BAU Sector &amp; Region Breakout'!$B269))</f>
        <v>3.5754773412400001</v>
      </c>
      <c r="R269" s="2">
        <f>IF($A269="GCAM",SUMIFS('GCAM By Region By Sector'!R:R,'GCAM By Region By Sector'!$C:$C,$C269,'GCAM By Region By Sector'!$B:$B,$B269)*10^3,SUMIFS('EPS Emissions'!S:S,'EPS Emissions'!$D:$D,'BAU Sector &amp; Region Breakout'!$C269,'EPS Emissions'!$C:$C,'BAU Sector &amp; Region Breakout'!$B269))</f>
        <v>3.6221136571199999</v>
      </c>
      <c r="S269" s="2">
        <f>IF($A269="GCAM",SUMIFS('GCAM By Region By Sector'!S:S,'GCAM By Region By Sector'!$C:$C,$C269,'GCAM By Region By Sector'!$B:$B,$B269)*10^3,SUMIFS('EPS Emissions'!T:T,'EPS Emissions'!$D:$D,'BAU Sector &amp; Region Breakout'!$C269,'EPS Emissions'!$C:$C,'BAU Sector &amp; Region Breakout'!$B269))</f>
        <v>3.6687499729999997</v>
      </c>
      <c r="T269" s="2">
        <f>IF($A269="GCAM",SUMIFS('GCAM By Region By Sector'!T:T,'GCAM By Region By Sector'!$C:$C,$C269,'GCAM By Region By Sector'!$B:$B,$B269)*10^3,SUMIFS('EPS Emissions'!U:U,'EPS Emissions'!$D:$D,'BAU Sector &amp; Region Breakout'!$C269,'EPS Emissions'!$C:$C,'BAU Sector &amp; Region Breakout'!$B269))</f>
        <v>3.7267547972599999</v>
      </c>
      <c r="U269" s="2">
        <f>IF($A269="GCAM",SUMIFS('GCAM By Region By Sector'!U:U,'GCAM By Region By Sector'!$C:$C,$C269,'GCAM By Region By Sector'!$B:$B,$B269)*10^3,SUMIFS('EPS Emissions'!V:V,'EPS Emissions'!$D:$D,'BAU Sector &amp; Region Breakout'!$C269,'EPS Emissions'!$C:$C,'BAU Sector &amp; Region Breakout'!$B269))</f>
        <v>3.7847596215200001</v>
      </c>
      <c r="V269" s="2">
        <f>IF($A269="GCAM",SUMIFS('GCAM By Region By Sector'!V:V,'GCAM By Region By Sector'!$C:$C,$C269,'GCAM By Region By Sector'!$B:$B,$B269)*10^3,SUMIFS('EPS Emissions'!W:W,'EPS Emissions'!$D:$D,'BAU Sector &amp; Region Breakout'!$C269,'EPS Emissions'!$C:$C,'BAU Sector &amp; Region Breakout'!$B269))</f>
        <v>3.8427644457799999</v>
      </c>
      <c r="W269" s="2">
        <f>IF($A269="GCAM",SUMIFS('GCAM By Region By Sector'!W:W,'GCAM By Region By Sector'!$C:$C,$C269,'GCAM By Region By Sector'!$B:$B,$B269)*10^3,SUMIFS('EPS Emissions'!X:X,'EPS Emissions'!$D:$D,'BAU Sector &amp; Region Breakout'!$C269,'EPS Emissions'!$C:$C,'BAU Sector &amp; Region Breakout'!$B269))</f>
        <v>3.9007692700400001</v>
      </c>
      <c r="X269" s="2">
        <f>IF($A269="GCAM",SUMIFS('GCAM By Region By Sector'!X:X,'GCAM By Region By Sector'!$C:$C,$C269,'GCAM By Region By Sector'!$B:$B,$B269)*10^3,SUMIFS('EPS Emissions'!Y:Y,'EPS Emissions'!$D:$D,'BAU Sector &amp; Region Breakout'!$C269,'EPS Emissions'!$C:$C,'BAU Sector &amp; Region Breakout'!$B269))</f>
        <v>3.9587740943000003</v>
      </c>
      <c r="Y269" s="2">
        <f>IF($A269="GCAM",SUMIFS('GCAM By Region By Sector'!Y:Y,'GCAM By Region By Sector'!$C:$C,$C269,'GCAM By Region By Sector'!$B:$B,$B269)*10^3,SUMIFS('EPS Emissions'!Z:Z,'EPS Emissions'!$D:$D,'BAU Sector &amp; Region Breakout'!$C269,'EPS Emissions'!$C:$C,'BAU Sector &amp; Region Breakout'!$B269))</f>
        <v>4.0211197925399995</v>
      </c>
      <c r="Z269" s="2">
        <f>IF($A269="GCAM",SUMIFS('GCAM By Region By Sector'!Z:Z,'GCAM By Region By Sector'!$C:$C,$C269,'GCAM By Region By Sector'!$B:$B,$B269)*10^3,SUMIFS('EPS Emissions'!AA:AA,'EPS Emissions'!$D:$D,'BAU Sector &amp; Region Breakout'!$C269,'EPS Emissions'!$C:$C,'BAU Sector &amp; Region Breakout'!$B269))</f>
        <v>4.0834654907799992</v>
      </c>
      <c r="AA269" s="2">
        <f>IF($A269="GCAM",SUMIFS('GCAM By Region By Sector'!AA:AA,'GCAM By Region By Sector'!$C:$C,$C269,'GCAM By Region By Sector'!$B:$B,$B269)*10^3,SUMIFS('EPS Emissions'!AB:AB,'EPS Emissions'!$D:$D,'BAU Sector &amp; Region Breakout'!$C269,'EPS Emissions'!$C:$C,'BAU Sector &amp; Region Breakout'!$B269))</f>
        <v>4.1458111890200007</v>
      </c>
      <c r="AB269" s="2">
        <f>IF($A269="GCAM",SUMIFS('GCAM By Region By Sector'!AB:AB,'GCAM By Region By Sector'!$C:$C,$C269,'GCAM By Region By Sector'!$B:$B,$B269)*10^3,SUMIFS('EPS Emissions'!AC:AC,'EPS Emissions'!$D:$D,'BAU Sector &amp; Region Breakout'!$C269,'EPS Emissions'!$C:$C,'BAU Sector &amp; Region Breakout'!$B269))</f>
        <v>4.2081568872600004</v>
      </c>
      <c r="AC269" s="2">
        <f>IF($A269="GCAM",SUMIFS('GCAM By Region By Sector'!AC:AC,'GCAM By Region By Sector'!$C:$C,$C269,'GCAM By Region By Sector'!$B:$B,$B269)*10^3,SUMIFS('EPS Emissions'!AD:AD,'EPS Emissions'!$D:$D,'BAU Sector &amp; Region Breakout'!$C269,'EPS Emissions'!$C:$C,'BAU Sector &amp; Region Breakout'!$B269))</f>
        <v>4.2705025855000001</v>
      </c>
      <c r="AD269" s="2">
        <f>IF($A269="GCAM",SUMIFS('GCAM By Region By Sector'!AD:AD,'GCAM By Region By Sector'!$C:$C,$C269,'GCAM By Region By Sector'!$B:$B,$B269)*10^3,SUMIFS('EPS Emissions'!AE:AE,'EPS Emissions'!$D:$D,'BAU Sector &amp; Region Breakout'!$C269,'EPS Emissions'!$C:$C,'BAU Sector &amp; Region Breakout'!$B269))</f>
        <v>4.3290104523999995</v>
      </c>
      <c r="AE269" s="2">
        <f>IF($A269="GCAM",SUMIFS('GCAM By Region By Sector'!AE:AE,'GCAM By Region By Sector'!$C:$C,$C269,'GCAM By Region By Sector'!$B:$B,$B269)*10^3,SUMIFS('EPS Emissions'!AF:AF,'EPS Emissions'!$D:$D,'BAU Sector &amp; Region Breakout'!$C269,'EPS Emissions'!$C:$C,'BAU Sector &amp; Region Breakout'!$B269))</f>
        <v>4.3875183192999998</v>
      </c>
      <c r="AF269" s="2">
        <f>IF($A269="GCAM",SUMIFS('GCAM By Region By Sector'!AF:AF,'GCAM By Region By Sector'!$C:$C,$C269,'GCAM By Region By Sector'!$B:$B,$B269)*10^3,SUMIFS('EPS Emissions'!AG:AG,'EPS Emissions'!$D:$D,'BAU Sector &amp; Region Breakout'!$C269,'EPS Emissions'!$C:$C,'BAU Sector &amp; Region Breakout'!$B269))</f>
        <v>4.4460261862000001</v>
      </c>
      <c r="AG269" s="2">
        <f>IF($A269="GCAM",SUMIFS('GCAM By Region By Sector'!AG:AG,'GCAM By Region By Sector'!$C:$C,$C269,'GCAM By Region By Sector'!$B:$B,$B269)*10^3,SUMIFS('EPS Emissions'!AH:AH,'EPS Emissions'!$D:$D,'BAU Sector &amp; Region Breakout'!$C269,'EPS Emissions'!$C:$C,'BAU Sector &amp; Region Breakout'!$B269))</f>
        <v>4.5045340531000004</v>
      </c>
      <c r="AH269" s="2">
        <f>IF($A269="GCAM",SUMIFS('GCAM By Region By Sector'!AH:AH,'GCAM By Region By Sector'!$C:$C,$C269,'GCAM By Region By Sector'!$B:$B,$B269)*10^3,SUMIFS('EPS Emissions'!AI:AI,'EPS Emissions'!$D:$D,'BAU Sector &amp; Region Breakout'!$C269,'EPS Emissions'!$C:$C,'BAU Sector &amp; Region Breakout'!$B269))</f>
        <v>4.5630419199999999</v>
      </c>
    </row>
    <row r="270" spans="1:34" x14ac:dyDescent="0.35">
      <c r="A270" t="str">
        <f>VLOOKUP(B270,'BAU Global Total'!A$3:C$34,3,FALSE)</f>
        <v>GCAM</v>
      </c>
      <c r="B270" t="s">
        <v>42</v>
      </c>
      <c r="C270" t="s">
        <v>69</v>
      </c>
      <c r="D270" s="2">
        <f>IF($A270="GCAM",SUMIFS('GCAM By Region By Sector'!D:D,'GCAM By Region By Sector'!$C:$C,$C270,'GCAM By Region By Sector'!$B:$B,$B270)*10^3,SUMIFS('EPS Emissions'!E:E,'EPS Emissions'!$D:$D,'BAU Sector &amp; Region Breakout'!$C270,'EPS Emissions'!$C:$C,'BAU Sector &amp; Region Breakout'!$B270))</f>
        <v>0</v>
      </c>
      <c r="E270" s="2">
        <f>IF($A270="GCAM",SUMIFS('GCAM By Region By Sector'!E:E,'GCAM By Region By Sector'!$C:$C,$C270,'GCAM By Region By Sector'!$B:$B,$B270)*10^3,SUMIFS('EPS Emissions'!F:F,'EPS Emissions'!$D:$D,'BAU Sector &amp; Region Breakout'!$C270,'EPS Emissions'!$C:$C,'BAU Sector &amp; Region Breakout'!$B270))</f>
        <v>0</v>
      </c>
      <c r="F270" s="2">
        <f>IF($A270="GCAM",SUMIFS('GCAM By Region By Sector'!F:F,'GCAM By Region By Sector'!$C:$C,$C270,'GCAM By Region By Sector'!$B:$B,$B270)*10^3,SUMIFS('EPS Emissions'!G:G,'EPS Emissions'!$D:$D,'BAU Sector &amp; Region Breakout'!$C270,'EPS Emissions'!$C:$C,'BAU Sector &amp; Region Breakout'!$B270))</f>
        <v>0</v>
      </c>
      <c r="G270" s="2">
        <f>IF($A270="GCAM",SUMIFS('GCAM By Region By Sector'!G:G,'GCAM By Region By Sector'!$C:$C,$C270,'GCAM By Region By Sector'!$B:$B,$B270)*10^3,SUMIFS('EPS Emissions'!H:H,'EPS Emissions'!$D:$D,'BAU Sector &amp; Region Breakout'!$C270,'EPS Emissions'!$C:$C,'BAU Sector &amp; Region Breakout'!$B270))</f>
        <v>0</v>
      </c>
      <c r="H270" s="2">
        <f>IF($A270="GCAM",SUMIFS('GCAM By Region By Sector'!H:H,'GCAM By Region By Sector'!$C:$C,$C270,'GCAM By Region By Sector'!$B:$B,$B270)*10^3,SUMIFS('EPS Emissions'!I:I,'EPS Emissions'!$D:$D,'BAU Sector &amp; Region Breakout'!$C270,'EPS Emissions'!$C:$C,'BAU Sector &amp; Region Breakout'!$B270))</f>
        <v>0</v>
      </c>
      <c r="I270" s="2">
        <f>IF($A270="GCAM",SUMIFS('GCAM By Region By Sector'!I:I,'GCAM By Region By Sector'!$C:$C,$C270,'GCAM By Region By Sector'!$B:$B,$B270)*10^3,SUMIFS('EPS Emissions'!J:J,'EPS Emissions'!$D:$D,'BAU Sector &amp; Region Breakout'!$C270,'EPS Emissions'!$C:$C,'BAU Sector &amp; Region Breakout'!$B270))</f>
        <v>0</v>
      </c>
      <c r="J270" s="2">
        <f>IF($A270="GCAM",SUMIFS('GCAM By Region By Sector'!J:J,'GCAM By Region By Sector'!$C:$C,$C270,'GCAM By Region By Sector'!$B:$B,$B270)*10^3,SUMIFS('EPS Emissions'!K:K,'EPS Emissions'!$D:$D,'BAU Sector &amp; Region Breakout'!$C270,'EPS Emissions'!$C:$C,'BAU Sector &amp; Region Breakout'!$B270))</f>
        <v>0</v>
      </c>
      <c r="K270" s="2">
        <f>IF($A270="GCAM",SUMIFS('GCAM By Region By Sector'!K:K,'GCAM By Region By Sector'!$C:$C,$C270,'GCAM By Region By Sector'!$B:$B,$B270)*10^3,SUMIFS('EPS Emissions'!L:L,'EPS Emissions'!$D:$D,'BAU Sector &amp; Region Breakout'!$C270,'EPS Emissions'!$C:$C,'BAU Sector &amp; Region Breakout'!$B270))</f>
        <v>0</v>
      </c>
      <c r="L270" s="2">
        <f>IF($A270="GCAM",SUMIFS('GCAM By Region By Sector'!L:L,'GCAM By Region By Sector'!$C:$C,$C270,'GCAM By Region By Sector'!$B:$B,$B270)*10^3,SUMIFS('EPS Emissions'!M:M,'EPS Emissions'!$D:$D,'BAU Sector &amp; Region Breakout'!$C270,'EPS Emissions'!$C:$C,'BAU Sector &amp; Region Breakout'!$B270))</f>
        <v>0</v>
      </c>
      <c r="M270" s="2">
        <f>IF($A270="GCAM",SUMIFS('GCAM By Region By Sector'!M:M,'GCAM By Region By Sector'!$C:$C,$C270,'GCAM By Region By Sector'!$B:$B,$B270)*10^3,SUMIFS('EPS Emissions'!N:N,'EPS Emissions'!$D:$D,'BAU Sector &amp; Region Breakout'!$C270,'EPS Emissions'!$C:$C,'BAU Sector &amp; Region Breakout'!$B270))</f>
        <v>0</v>
      </c>
      <c r="N270" s="2">
        <f>IF($A270="GCAM",SUMIFS('GCAM By Region By Sector'!N:N,'GCAM By Region By Sector'!$C:$C,$C270,'GCAM By Region By Sector'!$B:$B,$B270)*10^3,SUMIFS('EPS Emissions'!O:O,'EPS Emissions'!$D:$D,'BAU Sector &amp; Region Breakout'!$C270,'EPS Emissions'!$C:$C,'BAU Sector &amp; Region Breakout'!$B270))</f>
        <v>0</v>
      </c>
      <c r="O270" s="2">
        <f>IF($A270="GCAM",SUMIFS('GCAM By Region By Sector'!O:O,'GCAM By Region By Sector'!$C:$C,$C270,'GCAM By Region By Sector'!$B:$B,$B270)*10^3,SUMIFS('EPS Emissions'!P:P,'EPS Emissions'!$D:$D,'BAU Sector &amp; Region Breakout'!$C270,'EPS Emissions'!$C:$C,'BAU Sector &amp; Region Breakout'!$B270))</f>
        <v>0</v>
      </c>
      <c r="P270" s="2">
        <f>IF($A270="GCAM",SUMIFS('GCAM By Region By Sector'!P:P,'GCAM By Region By Sector'!$C:$C,$C270,'GCAM By Region By Sector'!$B:$B,$B270)*10^3,SUMIFS('EPS Emissions'!Q:Q,'EPS Emissions'!$D:$D,'BAU Sector &amp; Region Breakout'!$C270,'EPS Emissions'!$C:$C,'BAU Sector &amp; Region Breakout'!$B270))</f>
        <v>0</v>
      </c>
      <c r="Q270" s="2">
        <f>IF($A270="GCAM",SUMIFS('GCAM By Region By Sector'!Q:Q,'GCAM By Region By Sector'!$C:$C,$C270,'GCAM By Region By Sector'!$B:$B,$B270)*10^3,SUMIFS('EPS Emissions'!R:R,'EPS Emissions'!$D:$D,'BAU Sector &amp; Region Breakout'!$C270,'EPS Emissions'!$C:$C,'BAU Sector &amp; Region Breakout'!$B270))</f>
        <v>0</v>
      </c>
      <c r="R270" s="2">
        <f>IF($A270="GCAM",SUMIFS('GCAM By Region By Sector'!R:R,'GCAM By Region By Sector'!$C:$C,$C270,'GCAM By Region By Sector'!$B:$B,$B270)*10^3,SUMIFS('EPS Emissions'!S:S,'EPS Emissions'!$D:$D,'BAU Sector &amp; Region Breakout'!$C270,'EPS Emissions'!$C:$C,'BAU Sector &amp; Region Breakout'!$B270))</f>
        <v>0</v>
      </c>
      <c r="S270" s="2">
        <f>IF($A270="GCAM",SUMIFS('GCAM By Region By Sector'!S:S,'GCAM By Region By Sector'!$C:$C,$C270,'GCAM By Region By Sector'!$B:$B,$B270)*10^3,SUMIFS('EPS Emissions'!T:T,'EPS Emissions'!$D:$D,'BAU Sector &amp; Region Breakout'!$C270,'EPS Emissions'!$C:$C,'BAU Sector &amp; Region Breakout'!$B270))</f>
        <v>0</v>
      </c>
      <c r="T270" s="2">
        <f>IF($A270="GCAM",SUMIFS('GCAM By Region By Sector'!T:T,'GCAM By Region By Sector'!$C:$C,$C270,'GCAM By Region By Sector'!$B:$B,$B270)*10^3,SUMIFS('EPS Emissions'!U:U,'EPS Emissions'!$D:$D,'BAU Sector &amp; Region Breakout'!$C270,'EPS Emissions'!$C:$C,'BAU Sector &amp; Region Breakout'!$B270))</f>
        <v>0</v>
      </c>
      <c r="U270" s="2">
        <f>IF($A270="GCAM",SUMIFS('GCAM By Region By Sector'!U:U,'GCAM By Region By Sector'!$C:$C,$C270,'GCAM By Region By Sector'!$B:$B,$B270)*10^3,SUMIFS('EPS Emissions'!V:V,'EPS Emissions'!$D:$D,'BAU Sector &amp; Region Breakout'!$C270,'EPS Emissions'!$C:$C,'BAU Sector &amp; Region Breakout'!$B270))</f>
        <v>0</v>
      </c>
      <c r="V270" s="2">
        <f>IF($A270="GCAM",SUMIFS('GCAM By Region By Sector'!V:V,'GCAM By Region By Sector'!$C:$C,$C270,'GCAM By Region By Sector'!$B:$B,$B270)*10^3,SUMIFS('EPS Emissions'!W:W,'EPS Emissions'!$D:$D,'BAU Sector &amp; Region Breakout'!$C270,'EPS Emissions'!$C:$C,'BAU Sector &amp; Region Breakout'!$B270))</f>
        <v>0</v>
      </c>
      <c r="W270" s="2">
        <f>IF($A270="GCAM",SUMIFS('GCAM By Region By Sector'!W:W,'GCAM By Region By Sector'!$C:$C,$C270,'GCAM By Region By Sector'!$B:$B,$B270)*10^3,SUMIFS('EPS Emissions'!X:X,'EPS Emissions'!$D:$D,'BAU Sector &amp; Region Breakout'!$C270,'EPS Emissions'!$C:$C,'BAU Sector &amp; Region Breakout'!$B270))</f>
        <v>0</v>
      </c>
      <c r="X270" s="2">
        <f>IF($A270="GCAM",SUMIFS('GCAM By Region By Sector'!X:X,'GCAM By Region By Sector'!$C:$C,$C270,'GCAM By Region By Sector'!$B:$B,$B270)*10^3,SUMIFS('EPS Emissions'!Y:Y,'EPS Emissions'!$D:$D,'BAU Sector &amp; Region Breakout'!$C270,'EPS Emissions'!$C:$C,'BAU Sector &amp; Region Breakout'!$B270))</f>
        <v>0</v>
      </c>
      <c r="Y270" s="2">
        <f>IF($A270="GCAM",SUMIFS('GCAM By Region By Sector'!Y:Y,'GCAM By Region By Sector'!$C:$C,$C270,'GCAM By Region By Sector'!$B:$B,$B270)*10^3,SUMIFS('EPS Emissions'!Z:Z,'EPS Emissions'!$D:$D,'BAU Sector &amp; Region Breakout'!$C270,'EPS Emissions'!$C:$C,'BAU Sector &amp; Region Breakout'!$B270))</f>
        <v>0</v>
      </c>
      <c r="Z270" s="2">
        <f>IF($A270="GCAM",SUMIFS('GCAM By Region By Sector'!Z:Z,'GCAM By Region By Sector'!$C:$C,$C270,'GCAM By Region By Sector'!$B:$B,$B270)*10^3,SUMIFS('EPS Emissions'!AA:AA,'EPS Emissions'!$D:$D,'BAU Sector &amp; Region Breakout'!$C270,'EPS Emissions'!$C:$C,'BAU Sector &amp; Region Breakout'!$B270))</f>
        <v>0</v>
      </c>
      <c r="AA270" s="2">
        <f>IF($A270="GCAM",SUMIFS('GCAM By Region By Sector'!AA:AA,'GCAM By Region By Sector'!$C:$C,$C270,'GCAM By Region By Sector'!$B:$B,$B270)*10^3,SUMIFS('EPS Emissions'!AB:AB,'EPS Emissions'!$D:$D,'BAU Sector &amp; Region Breakout'!$C270,'EPS Emissions'!$C:$C,'BAU Sector &amp; Region Breakout'!$B270))</f>
        <v>0</v>
      </c>
      <c r="AB270" s="2">
        <f>IF($A270="GCAM",SUMIFS('GCAM By Region By Sector'!AB:AB,'GCAM By Region By Sector'!$C:$C,$C270,'GCAM By Region By Sector'!$B:$B,$B270)*10^3,SUMIFS('EPS Emissions'!AC:AC,'EPS Emissions'!$D:$D,'BAU Sector &amp; Region Breakout'!$C270,'EPS Emissions'!$C:$C,'BAU Sector &amp; Region Breakout'!$B270))</f>
        <v>0</v>
      </c>
      <c r="AC270" s="2">
        <f>IF($A270="GCAM",SUMIFS('GCAM By Region By Sector'!AC:AC,'GCAM By Region By Sector'!$C:$C,$C270,'GCAM By Region By Sector'!$B:$B,$B270)*10^3,SUMIFS('EPS Emissions'!AD:AD,'EPS Emissions'!$D:$D,'BAU Sector &amp; Region Breakout'!$C270,'EPS Emissions'!$C:$C,'BAU Sector &amp; Region Breakout'!$B270))</f>
        <v>0</v>
      </c>
      <c r="AD270" s="2">
        <f>IF($A270="GCAM",SUMIFS('GCAM By Region By Sector'!AD:AD,'GCAM By Region By Sector'!$C:$C,$C270,'GCAM By Region By Sector'!$B:$B,$B270)*10^3,SUMIFS('EPS Emissions'!AE:AE,'EPS Emissions'!$D:$D,'BAU Sector &amp; Region Breakout'!$C270,'EPS Emissions'!$C:$C,'BAU Sector &amp; Region Breakout'!$B270))</f>
        <v>0</v>
      </c>
      <c r="AE270" s="2">
        <f>IF($A270="GCAM",SUMIFS('GCAM By Region By Sector'!AE:AE,'GCAM By Region By Sector'!$C:$C,$C270,'GCAM By Region By Sector'!$B:$B,$B270)*10^3,SUMIFS('EPS Emissions'!AF:AF,'EPS Emissions'!$D:$D,'BAU Sector &amp; Region Breakout'!$C270,'EPS Emissions'!$C:$C,'BAU Sector &amp; Region Breakout'!$B270))</f>
        <v>0</v>
      </c>
      <c r="AF270" s="2">
        <f>IF($A270="GCAM",SUMIFS('GCAM By Region By Sector'!AF:AF,'GCAM By Region By Sector'!$C:$C,$C270,'GCAM By Region By Sector'!$B:$B,$B270)*10^3,SUMIFS('EPS Emissions'!AG:AG,'EPS Emissions'!$D:$D,'BAU Sector &amp; Region Breakout'!$C270,'EPS Emissions'!$C:$C,'BAU Sector &amp; Region Breakout'!$B270))</f>
        <v>0</v>
      </c>
      <c r="AG270" s="2">
        <f>IF($A270="GCAM",SUMIFS('GCAM By Region By Sector'!AG:AG,'GCAM By Region By Sector'!$C:$C,$C270,'GCAM By Region By Sector'!$B:$B,$B270)*10^3,SUMIFS('EPS Emissions'!AH:AH,'EPS Emissions'!$D:$D,'BAU Sector &amp; Region Breakout'!$C270,'EPS Emissions'!$C:$C,'BAU Sector &amp; Region Breakout'!$B270))</f>
        <v>0</v>
      </c>
      <c r="AH270" s="2">
        <f>IF($A270="GCAM",SUMIFS('GCAM By Region By Sector'!AH:AH,'GCAM By Region By Sector'!$C:$C,$C270,'GCAM By Region By Sector'!$B:$B,$B270)*10^3,SUMIFS('EPS Emissions'!AI:AI,'EPS Emissions'!$D:$D,'BAU Sector &amp; Region Breakout'!$C270,'EPS Emissions'!$C:$C,'BAU Sector &amp; Region Breakout'!$B270))</f>
        <v>0</v>
      </c>
    </row>
    <row r="271" spans="1:34" x14ac:dyDescent="0.35">
      <c r="A271" t="str">
        <f>VLOOKUP(B271,'BAU Global Total'!A$3:C$34,3,FALSE)</f>
        <v>GCAM</v>
      </c>
      <c r="B271" t="s">
        <v>44</v>
      </c>
      <c r="C271" t="s">
        <v>60</v>
      </c>
      <c r="D271" s="2">
        <f>IF($A271="GCAM",SUMIFS('GCAM By Region By Sector'!D:D,'GCAM By Region By Sector'!$C:$C,$C271,'GCAM By Region By Sector'!$B:$B,$B271)*10^3,SUMIFS('EPS Emissions'!E:E,'EPS Emissions'!$D:$D,'BAU Sector &amp; Region Breakout'!$C271,'EPS Emissions'!$C:$C,'BAU Sector &amp; Region Breakout'!$B271))</f>
        <v>151.24020978200997</v>
      </c>
      <c r="E271" s="2">
        <f>IF($A271="GCAM",SUMIFS('GCAM By Region By Sector'!E:E,'GCAM By Region By Sector'!$C:$C,$C271,'GCAM By Region By Sector'!$B:$B,$B271)*10^3,SUMIFS('EPS Emissions'!F:F,'EPS Emissions'!$D:$D,'BAU Sector &amp; Region Breakout'!$C271,'EPS Emissions'!$C:$C,'BAU Sector &amp; Region Breakout'!$B271))</f>
        <v>153.38243925980709</v>
      </c>
      <c r="F271" s="2">
        <f>IF($A271="GCAM",SUMIFS('GCAM By Region By Sector'!F:F,'GCAM By Region By Sector'!$C:$C,$C271,'GCAM By Region By Sector'!$B:$B,$B271)*10^3,SUMIFS('EPS Emissions'!G:G,'EPS Emissions'!$D:$D,'BAU Sector &amp; Region Breakout'!$C271,'EPS Emissions'!$C:$C,'BAU Sector &amp; Region Breakout'!$B271))</f>
        <v>155.52466873760415</v>
      </c>
      <c r="G271" s="2">
        <f>IF($A271="GCAM",SUMIFS('GCAM By Region By Sector'!G:G,'GCAM By Region By Sector'!$C:$C,$C271,'GCAM By Region By Sector'!$B:$B,$B271)*10^3,SUMIFS('EPS Emissions'!H:H,'EPS Emissions'!$D:$D,'BAU Sector &amp; Region Breakout'!$C271,'EPS Emissions'!$C:$C,'BAU Sector &amp; Region Breakout'!$B271))</f>
        <v>157.66689821540126</v>
      </c>
      <c r="H271" s="2">
        <f>IF($A271="GCAM",SUMIFS('GCAM By Region By Sector'!H:H,'GCAM By Region By Sector'!$C:$C,$C271,'GCAM By Region By Sector'!$B:$B,$B271)*10^3,SUMIFS('EPS Emissions'!I:I,'EPS Emissions'!$D:$D,'BAU Sector &amp; Region Breakout'!$C271,'EPS Emissions'!$C:$C,'BAU Sector &amp; Region Breakout'!$B271))</f>
        <v>159.80912769319832</v>
      </c>
      <c r="I271" s="2">
        <f>IF($A271="GCAM",SUMIFS('GCAM By Region By Sector'!I:I,'GCAM By Region By Sector'!$C:$C,$C271,'GCAM By Region By Sector'!$B:$B,$B271)*10^3,SUMIFS('EPS Emissions'!J:J,'EPS Emissions'!$D:$D,'BAU Sector &amp; Region Breakout'!$C271,'EPS Emissions'!$C:$C,'BAU Sector &amp; Region Breakout'!$B271))</f>
        <v>161.95135717099544</v>
      </c>
      <c r="J271" s="2">
        <f>IF($A271="GCAM",SUMIFS('GCAM By Region By Sector'!J:J,'GCAM By Region By Sector'!$C:$C,$C271,'GCAM By Region By Sector'!$B:$B,$B271)*10^3,SUMIFS('EPS Emissions'!K:K,'EPS Emissions'!$D:$D,'BAU Sector &amp; Region Breakout'!$C271,'EPS Emissions'!$C:$C,'BAU Sector &amp; Region Breakout'!$B271))</f>
        <v>164.48233501011339</v>
      </c>
      <c r="K271" s="2">
        <f>IF($A271="GCAM",SUMIFS('GCAM By Region By Sector'!K:K,'GCAM By Region By Sector'!$C:$C,$C271,'GCAM By Region By Sector'!$B:$B,$B271)*10^3,SUMIFS('EPS Emissions'!L:L,'EPS Emissions'!$D:$D,'BAU Sector &amp; Region Breakout'!$C271,'EPS Emissions'!$C:$C,'BAU Sector &amp; Region Breakout'!$B271))</f>
        <v>167.01331284923134</v>
      </c>
      <c r="L271" s="2">
        <f>IF($A271="GCAM",SUMIFS('GCAM By Region By Sector'!L:L,'GCAM By Region By Sector'!$C:$C,$C271,'GCAM By Region By Sector'!$B:$B,$B271)*10^3,SUMIFS('EPS Emissions'!M:M,'EPS Emissions'!$D:$D,'BAU Sector &amp; Region Breakout'!$C271,'EPS Emissions'!$C:$C,'BAU Sector &amp; Region Breakout'!$B271))</f>
        <v>169.54429068834935</v>
      </c>
      <c r="M271" s="2">
        <f>IF($A271="GCAM",SUMIFS('GCAM By Region By Sector'!M:M,'GCAM By Region By Sector'!$C:$C,$C271,'GCAM By Region By Sector'!$B:$B,$B271)*10^3,SUMIFS('EPS Emissions'!N:N,'EPS Emissions'!$D:$D,'BAU Sector &amp; Region Breakout'!$C271,'EPS Emissions'!$C:$C,'BAU Sector &amp; Region Breakout'!$B271))</f>
        <v>172.0752685274673</v>
      </c>
      <c r="N271" s="2">
        <f>IF($A271="GCAM",SUMIFS('GCAM By Region By Sector'!N:N,'GCAM By Region By Sector'!$C:$C,$C271,'GCAM By Region By Sector'!$B:$B,$B271)*10^3,SUMIFS('EPS Emissions'!O:O,'EPS Emissions'!$D:$D,'BAU Sector &amp; Region Breakout'!$C271,'EPS Emissions'!$C:$C,'BAU Sector &amp; Region Breakout'!$B271))</f>
        <v>174.60624636658525</v>
      </c>
      <c r="O271" s="2">
        <f>IF($A271="GCAM",SUMIFS('GCAM By Region By Sector'!O:O,'GCAM By Region By Sector'!$C:$C,$C271,'GCAM By Region By Sector'!$B:$B,$B271)*10^3,SUMIFS('EPS Emissions'!P:P,'EPS Emissions'!$D:$D,'BAU Sector &amp; Region Breakout'!$C271,'EPS Emissions'!$C:$C,'BAU Sector &amp; Region Breakout'!$B271))</f>
        <v>177.18106531300774</v>
      </c>
      <c r="P271" s="2">
        <f>IF($A271="GCAM",SUMIFS('GCAM By Region By Sector'!P:P,'GCAM By Region By Sector'!$C:$C,$C271,'GCAM By Region By Sector'!$B:$B,$B271)*10^3,SUMIFS('EPS Emissions'!Q:Q,'EPS Emissions'!$D:$D,'BAU Sector &amp; Region Breakout'!$C271,'EPS Emissions'!$C:$C,'BAU Sector &amp; Region Breakout'!$B271))</f>
        <v>179.75588425943022</v>
      </c>
      <c r="Q271" s="2">
        <f>IF($A271="GCAM",SUMIFS('GCAM By Region By Sector'!Q:Q,'GCAM By Region By Sector'!$C:$C,$C271,'GCAM By Region By Sector'!$B:$B,$B271)*10^3,SUMIFS('EPS Emissions'!R:R,'EPS Emissions'!$D:$D,'BAU Sector &amp; Region Breakout'!$C271,'EPS Emissions'!$C:$C,'BAU Sector &amp; Region Breakout'!$B271))</f>
        <v>182.33070320585267</v>
      </c>
      <c r="R271" s="2">
        <f>IF($A271="GCAM",SUMIFS('GCAM By Region By Sector'!R:R,'GCAM By Region By Sector'!$C:$C,$C271,'GCAM By Region By Sector'!$B:$B,$B271)*10^3,SUMIFS('EPS Emissions'!S:S,'EPS Emissions'!$D:$D,'BAU Sector &amp; Region Breakout'!$C271,'EPS Emissions'!$C:$C,'BAU Sector &amp; Region Breakout'!$B271))</f>
        <v>184.90552215227515</v>
      </c>
      <c r="S271" s="2">
        <f>IF($A271="GCAM",SUMIFS('GCAM By Region By Sector'!S:S,'GCAM By Region By Sector'!$C:$C,$C271,'GCAM By Region By Sector'!$B:$B,$B271)*10^3,SUMIFS('EPS Emissions'!T:T,'EPS Emissions'!$D:$D,'BAU Sector &amp; Region Breakout'!$C271,'EPS Emissions'!$C:$C,'BAU Sector &amp; Region Breakout'!$B271))</f>
        <v>187.48034109869764</v>
      </c>
      <c r="T271" s="2">
        <f>IF($A271="GCAM",SUMIFS('GCAM By Region By Sector'!T:T,'GCAM By Region By Sector'!$C:$C,$C271,'GCAM By Region By Sector'!$B:$B,$B271)*10^3,SUMIFS('EPS Emissions'!U:U,'EPS Emissions'!$D:$D,'BAU Sector &amp; Region Breakout'!$C271,'EPS Emissions'!$C:$C,'BAU Sector &amp; Region Breakout'!$B271))</f>
        <v>189.85790448356289</v>
      </c>
      <c r="U271" s="2">
        <f>IF($A271="GCAM",SUMIFS('GCAM By Region By Sector'!U:U,'GCAM By Region By Sector'!$C:$C,$C271,'GCAM By Region By Sector'!$B:$B,$B271)*10^3,SUMIFS('EPS Emissions'!V:V,'EPS Emissions'!$D:$D,'BAU Sector &amp; Region Breakout'!$C271,'EPS Emissions'!$C:$C,'BAU Sector &amp; Region Breakout'!$B271))</f>
        <v>192.23546786842812</v>
      </c>
      <c r="V271" s="2">
        <f>IF($A271="GCAM",SUMIFS('GCAM By Region By Sector'!V:V,'GCAM By Region By Sector'!$C:$C,$C271,'GCAM By Region By Sector'!$B:$B,$B271)*10^3,SUMIFS('EPS Emissions'!W:W,'EPS Emissions'!$D:$D,'BAU Sector &amp; Region Breakout'!$C271,'EPS Emissions'!$C:$C,'BAU Sector &amp; Region Breakout'!$B271))</f>
        <v>194.6130312532934</v>
      </c>
      <c r="W271" s="2">
        <f>IF($A271="GCAM",SUMIFS('GCAM By Region By Sector'!W:W,'GCAM By Region By Sector'!$C:$C,$C271,'GCAM By Region By Sector'!$B:$B,$B271)*10^3,SUMIFS('EPS Emissions'!X:X,'EPS Emissions'!$D:$D,'BAU Sector &amp; Region Breakout'!$C271,'EPS Emissions'!$C:$C,'BAU Sector &amp; Region Breakout'!$B271))</f>
        <v>196.99059463815865</v>
      </c>
      <c r="X271" s="2">
        <f>IF($A271="GCAM",SUMIFS('GCAM By Region By Sector'!X:X,'GCAM By Region By Sector'!$C:$C,$C271,'GCAM By Region By Sector'!$B:$B,$B271)*10^3,SUMIFS('EPS Emissions'!Y:Y,'EPS Emissions'!$D:$D,'BAU Sector &amp; Region Breakout'!$C271,'EPS Emissions'!$C:$C,'BAU Sector &amp; Region Breakout'!$B271))</f>
        <v>199.36815802302391</v>
      </c>
      <c r="Y271" s="2">
        <f>IF($A271="GCAM",SUMIFS('GCAM By Region By Sector'!Y:Y,'GCAM By Region By Sector'!$C:$C,$C271,'GCAM By Region By Sector'!$B:$B,$B271)*10^3,SUMIFS('EPS Emissions'!Z:Z,'EPS Emissions'!$D:$D,'BAU Sector &amp; Region Breakout'!$C271,'EPS Emissions'!$C:$C,'BAU Sector &amp; Region Breakout'!$B271))</f>
        <v>201.6644831408945</v>
      </c>
      <c r="Z271" s="2">
        <f>IF($A271="GCAM",SUMIFS('GCAM By Region By Sector'!Z:Z,'GCAM By Region By Sector'!$C:$C,$C271,'GCAM By Region By Sector'!$B:$B,$B271)*10^3,SUMIFS('EPS Emissions'!AA:AA,'EPS Emissions'!$D:$D,'BAU Sector &amp; Region Breakout'!$C271,'EPS Emissions'!$C:$C,'BAU Sector &amp; Region Breakout'!$B271))</f>
        <v>203.9608082587651</v>
      </c>
      <c r="AA271" s="2">
        <f>IF($A271="GCAM",SUMIFS('GCAM By Region By Sector'!AA:AA,'GCAM By Region By Sector'!$C:$C,$C271,'GCAM By Region By Sector'!$B:$B,$B271)*10^3,SUMIFS('EPS Emissions'!AB:AB,'EPS Emissions'!$D:$D,'BAU Sector &amp; Region Breakout'!$C271,'EPS Emissions'!$C:$C,'BAU Sector &amp; Region Breakout'!$B271))</f>
        <v>206.25713337663569</v>
      </c>
      <c r="AB271" s="2">
        <f>IF($A271="GCAM",SUMIFS('GCAM By Region By Sector'!AB:AB,'GCAM By Region By Sector'!$C:$C,$C271,'GCAM By Region By Sector'!$B:$B,$B271)*10^3,SUMIFS('EPS Emissions'!AC:AC,'EPS Emissions'!$D:$D,'BAU Sector &amp; Region Breakout'!$C271,'EPS Emissions'!$C:$C,'BAU Sector &amp; Region Breakout'!$B271))</f>
        <v>208.55345849450629</v>
      </c>
      <c r="AC271" s="2">
        <f>IF($A271="GCAM",SUMIFS('GCAM By Region By Sector'!AC:AC,'GCAM By Region By Sector'!$C:$C,$C271,'GCAM By Region By Sector'!$B:$B,$B271)*10^3,SUMIFS('EPS Emissions'!AD:AD,'EPS Emissions'!$D:$D,'BAU Sector &amp; Region Breakout'!$C271,'EPS Emissions'!$C:$C,'BAU Sector &amp; Region Breakout'!$B271))</f>
        <v>210.84978361237688</v>
      </c>
      <c r="AD271" s="2">
        <f>IF($A271="GCAM",SUMIFS('GCAM By Region By Sector'!AD:AD,'GCAM By Region By Sector'!$C:$C,$C271,'GCAM By Region By Sector'!$B:$B,$B271)*10^3,SUMIFS('EPS Emissions'!AE:AE,'EPS Emissions'!$D:$D,'BAU Sector &amp; Region Breakout'!$C271,'EPS Emissions'!$C:$C,'BAU Sector &amp; Region Breakout'!$B271))</f>
        <v>212.99846652007503</v>
      </c>
      <c r="AE271" s="2">
        <f>IF($A271="GCAM",SUMIFS('GCAM By Region By Sector'!AE:AE,'GCAM By Region By Sector'!$C:$C,$C271,'GCAM By Region By Sector'!$B:$B,$B271)*10^3,SUMIFS('EPS Emissions'!AF:AF,'EPS Emissions'!$D:$D,'BAU Sector &amp; Region Breakout'!$C271,'EPS Emissions'!$C:$C,'BAU Sector &amp; Region Breakout'!$B271))</f>
        <v>215.14714942777323</v>
      </c>
      <c r="AF271" s="2">
        <f>IF($A271="GCAM",SUMIFS('GCAM By Region By Sector'!AF:AF,'GCAM By Region By Sector'!$C:$C,$C271,'GCAM By Region By Sector'!$B:$B,$B271)*10^3,SUMIFS('EPS Emissions'!AG:AG,'EPS Emissions'!$D:$D,'BAU Sector &amp; Region Breakout'!$C271,'EPS Emissions'!$C:$C,'BAU Sector &amp; Region Breakout'!$B271))</f>
        <v>217.29583233547137</v>
      </c>
      <c r="AG271" s="2">
        <f>IF($A271="GCAM",SUMIFS('GCAM By Region By Sector'!AG:AG,'GCAM By Region By Sector'!$C:$C,$C271,'GCAM By Region By Sector'!$B:$B,$B271)*10^3,SUMIFS('EPS Emissions'!AH:AH,'EPS Emissions'!$D:$D,'BAU Sector &amp; Region Breakout'!$C271,'EPS Emissions'!$C:$C,'BAU Sector &amp; Region Breakout'!$B271))</f>
        <v>219.44451524316955</v>
      </c>
      <c r="AH271" s="2">
        <f>IF($A271="GCAM",SUMIFS('GCAM By Region By Sector'!AH:AH,'GCAM By Region By Sector'!$C:$C,$C271,'GCAM By Region By Sector'!$B:$B,$B271)*10^3,SUMIFS('EPS Emissions'!AI:AI,'EPS Emissions'!$D:$D,'BAU Sector &amp; Region Breakout'!$C271,'EPS Emissions'!$C:$C,'BAU Sector &amp; Region Breakout'!$B271))</f>
        <v>221.59319815086769</v>
      </c>
    </row>
    <row r="272" spans="1:34" x14ac:dyDescent="0.35">
      <c r="A272" t="str">
        <f>VLOOKUP(B272,'BAU Global Total'!A$3:C$34,3,FALSE)</f>
        <v>GCAM</v>
      </c>
      <c r="B272" t="s">
        <v>44</v>
      </c>
      <c r="C272" t="s">
        <v>61</v>
      </c>
      <c r="D272" s="2">
        <f>IF($A272="GCAM",SUMIFS('GCAM By Region By Sector'!D:D,'GCAM By Region By Sector'!$C:$C,$C272,'GCAM By Region By Sector'!$B:$B,$B272)*10^3,SUMIFS('EPS Emissions'!E:E,'EPS Emissions'!$D:$D,'BAU Sector &amp; Region Breakout'!$C272,'EPS Emissions'!$C:$C,'BAU Sector &amp; Region Breakout'!$B272))</f>
        <v>0</v>
      </c>
      <c r="E272" s="2">
        <f>IF($A272="GCAM",SUMIFS('GCAM By Region By Sector'!E:E,'GCAM By Region By Sector'!$C:$C,$C272,'GCAM By Region By Sector'!$B:$B,$B272)*10^3,SUMIFS('EPS Emissions'!F:F,'EPS Emissions'!$D:$D,'BAU Sector &amp; Region Breakout'!$C272,'EPS Emissions'!$C:$C,'BAU Sector &amp; Region Breakout'!$B272))</f>
        <v>0.10450302712800001</v>
      </c>
      <c r="F272" s="2">
        <f>IF($A272="GCAM",SUMIFS('GCAM By Region By Sector'!F:F,'GCAM By Region By Sector'!$C:$C,$C272,'GCAM By Region By Sector'!$B:$B,$B272)*10^3,SUMIFS('EPS Emissions'!G:G,'EPS Emissions'!$D:$D,'BAU Sector &amp; Region Breakout'!$C272,'EPS Emissions'!$C:$C,'BAU Sector &amp; Region Breakout'!$B272))</f>
        <v>0.20900605425600002</v>
      </c>
      <c r="G272" s="2">
        <f>IF($A272="GCAM",SUMIFS('GCAM By Region By Sector'!G:G,'GCAM By Region By Sector'!$C:$C,$C272,'GCAM By Region By Sector'!$B:$B,$B272)*10^3,SUMIFS('EPS Emissions'!H:H,'EPS Emissions'!$D:$D,'BAU Sector &amp; Region Breakout'!$C272,'EPS Emissions'!$C:$C,'BAU Sector &amp; Region Breakout'!$B272))</f>
        <v>0.31350908138400008</v>
      </c>
      <c r="H272" s="2">
        <f>IF($A272="GCAM",SUMIFS('GCAM By Region By Sector'!H:H,'GCAM By Region By Sector'!$C:$C,$C272,'GCAM By Region By Sector'!$B:$B,$B272)*10^3,SUMIFS('EPS Emissions'!I:I,'EPS Emissions'!$D:$D,'BAU Sector &amp; Region Breakout'!$C272,'EPS Emissions'!$C:$C,'BAU Sector &amp; Region Breakout'!$B272))</f>
        <v>0.41801210851200005</v>
      </c>
      <c r="I272" s="2">
        <f>IF($A272="GCAM",SUMIFS('GCAM By Region By Sector'!I:I,'GCAM By Region By Sector'!$C:$C,$C272,'GCAM By Region By Sector'!$B:$B,$B272)*10^3,SUMIFS('EPS Emissions'!J:J,'EPS Emissions'!$D:$D,'BAU Sector &amp; Region Breakout'!$C272,'EPS Emissions'!$C:$C,'BAU Sector &amp; Region Breakout'!$B272))</f>
        <v>0.52251513564000007</v>
      </c>
      <c r="J272" s="2">
        <f>IF($A272="GCAM",SUMIFS('GCAM By Region By Sector'!J:J,'GCAM By Region By Sector'!$C:$C,$C272,'GCAM By Region By Sector'!$B:$B,$B272)*10^3,SUMIFS('EPS Emissions'!K:K,'EPS Emissions'!$D:$D,'BAU Sector &amp; Region Breakout'!$C272,'EPS Emissions'!$C:$C,'BAU Sector &amp; Region Breakout'!$B272))</f>
        <v>0.86303007069039872</v>
      </c>
      <c r="K272" s="2">
        <f>IF($A272="GCAM",SUMIFS('GCAM By Region By Sector'!K:K,'GCAM By Region By Sector'!$C:$C,$C272,'GCAM By Region By Sector'!$B:$B,$B272)*10^3,SUMIFS('EPS Emissions'!L:L,'EPS Emissions'!$D:$D,'BAU Sector &amp; Region Breakout'!$C272,'EPS Emissions'!$C:$C,'BAU Sector &amp; Region Breakout'!$B272))</f>
        <v>1.2035450057407973</v>
      </c>
      <c r="L272" s="2">
        <f>IF($A272="GCAM",SUMIFS('GCAM By Region By Sector'!L:L,'GCAM By Region By Sector'!$C:$C,$C272,'GCAM By Region By Sector'!$B:$B,$B272)*10^3,SUMIFS('EPS Emissions'!M:M,'EPS Emissions'!$D:$D,'BAU Sector &amp; Region Breakout'!$C272,'EPS Emissions'!$C:$C,'BAU Sector &amp; Region Breakout'!$B272))</f>
        <v>1.5440599407911957</v>
      </c>
      <c r="M272" s="2">
        <f>IF($A272="GCAM",SUMIFS('GCAM By Region By Sector'!M:M,'GCAM By Region By Sector'!$C:$C,$C272,'GCAM By Region By Sector'!$B:$B,$B272)*10^3,SUMIFS('EPS Emissions'!N:N,'EPS Emissions'!$D:$D,'BAU Sector &amp; Region Breakout'!$C272,'EPS Emissions'!$C:$C,'BAU Sector &amp; Region Breakout'!$B272))</f>
        <v>1.8845748758415946</v>
      </c>
      <c r="N272" s="2">
        <f>IF($A272="GCAM",SUMIFS('GCAM By Region By Sector'!N:N,'GCAM By Region By Sector'!$C:$C,$C272,'GCAM By Region By Sector'!$B:$B,$B272)*10^3,SUMIFS('EPS Emissions'!O:O,'EPS Emissions'!$D:$D,'BAU Sector &amp; Region Breakout'!$C272,'EPS Emissions'!$C:$C,'BAU Sector &amp; Region Breakout'!$B272))</f>
        <v>2.2250898108919928</v>
      </c>
      <c r="O272" s="2">
        <f>IF($A272="GCAM",SUMIFS('GCAM By Region By Sector'!O:O,'GCAM By Region By Sector'!$C:$C,$C272,'GCAM By Region By Sector'!$B:$B,$B272)*10^3,SUMIFS('EPS Emissions'!P:P,'EPS Emissions'!$D:$D,'BAU Sector &amp; Region Breakout'!$C272,'EPS Emissions'!$C:$C,'BAU Sector &amp; Region Breakout'!$B272))</f>
        <v>2.6325145845815934</v>
      </c>
      <c r="P272" s="2">
        <f>IF($A272="GCAM",SUMIFS('GCAM By Region By Sector'!P:P,'GCAM By Region By Sector'!$C:$C,$C272,'GCAM By Region By Sector'!$B:$B,$B272)*10^3,SUMIFS('EPS Emissions'!Q:Q,'EPS Emissions'!$D:$D,'BAU Sector &amp; Region Breakout'!$C272,'EPS Emissions'!$C:$C,'BAU Sector &amp; Region Breakout'!$B272))</f>
        <v>3.039939358271194</v>
      </c>
      <c r="Q272" s="2">
        <f>IF($A272="GCAM",SUMIFS('GCAM By Region By Sector'!Q:Q,'GCAM By Region By Sector'!$C:$C,$C272,'GCAM By Region By Sector'!$B:$B,$B272)*10^3,SUMIFS('EPS Emissions'!R:R,'EPS Emissions'!$D:$D,'BAU Sector &amp; Region Breakout'!$C272,'EPS Emissions'!$C:$C,'BAU Sector &amp; Region Breakout'!$B272))</f>
        <v>3.4473641319607951</v>
      </c>
      <c r="R272" s="2">
        <f>IF($A272="GCAM",SUMIFS('GCAM By Region By Sector'!R:R,'GCAM By Region By Sector'!$C:$C,$C272,'GCAM By Region By Sector'!$B:$B,$B272)*10^3,SUMIFS('EPS Emissions'!S:S,'EPS Emissions'!$D:$D,'BAU Sector &amp; Region Breakout'!$C272,'EPS Emissions'!$C:$C,'BAU Sector &amp; Region Breakout'!$B272))</f>
        <v>3.8547889056503957</v>
      </c>
      <c r="S272" s="2">
        <f>IF($A272="GCAM",SUMIFS('GCAM By Region By Sector'!S:S,'GCAM By Region By Sector'!$C:$C,$C272,'GCAM By Region By Sector'!$B:$B,$B272)*10^3,SUMIFS('EPS Emissions'!T:T,'EPS Emissions'!$D:$D,'BAU Sector &amp; Region Breakout'!$C272,'EPS Emissions'!$C:$C,'BAU Sector &amp; Region Breakout'!$B272))</f>
        <v>4.2622136793399967</v>
      </c>
      <c r="T272" s="2">
        <f>IF($A272="GCAM",SUMIFS('GCAM By Region By Sector'!T:T,'GCAM By Region By Sector'!$C:$C,$C272,'GCAM By Region By Sector'!$B:$B,$B272)*10^3,SUMIFS('EPS Emissions'!U:U,'EPS Emissions'!$D:$D,'BAU Sector &amp; Region Breakout'!$C272,'EPS Emissions'!$C:$C,'BAU Sector &amp; Region Breakout'!$B272))</f>
        <v>4.627343532960797</v>
      </c>
      <c r="U272" s="2">
        <f>IF($A272="GCAM",SUMIFS('GCAM By Region By Sector'!U:U,'GCAM By Region By Sector'!$C:$C,$C272,'GCAM By Region By Sector'!$B:$B,$B272)*10^3,SUMIFS('EPS Emissions'!V:V,'EPS Emissions'!$D:$D,'BAU Sector &amp; Region Breakout'!$C272,'EPS Emissions'!$C:$C,'BAU Sector &amp; Region Breakout'!$B272))</f>
        <v>4.9924733865815982</v>
      </c>
      <c r="V272" s="2">
        <f>IF($A272="GCAM",SUMIFS('GCAM By Region By Sector'!V:V,'GCAM By Region By Sector'!$C:$C,$C272,'GCAM By Region By Sector'!$B:$B,$B272)*10^3,SUMIFS('EPS Emissions'!W:W,'EPS Emissions'!$D:$D,'BAU Sector &amp; Region Breakout'!$C272,'EPS Emissions'!$C:$C,'BAU Sector &amp; Region Breakout'!$B272))</f>
        <v>5.3576032402023985</v>
      </c>
      <c r="W272" s="2">
        <f>IF($A272="GCAM",SUMIFS('GCAM By Region By Sector'!W:W,'GCAM By Region By Sector'!$C:$C,$C272,'GCAM By Region By Sector'!$B:$B,$B272)*10^3,SUMIFS('EPS Emissions'!X:X,'EPS Emissions'!$D:$D,'BAU Sector &amp; Region Breakout'!$C272,'EPS Emissions'!$C:$C,'BAU Sector &amp; Region Breakout'!$B272))</f>
        <v>5.7227330938231997</v>
      </c>
      <c r="X272" s="2">
        <f>IF($A272="GCAM",SUMIFS('GCAM By Region By Sector'!X:X,'GCAM By Region By Sector'!$C:$C,$C272,'GCAM By Region By Sector'!$B:$B,$B272)*10^3,SUMIFS('EPS Emissions'!Y:Y,'EPS Emissions'!$D:$D,'BAU Sector &amp; Region Breakout'!$C272,'EPS Emissions'!$C:$C,'BAU Sector &amp; Region Breakout'!$B272))</f>
        <v>6.087862947444</v>
      </c>
      <c r="Y272" s="2">
        <f>IF($A272="GCAM",SUMIFS('GCAM By Region By Sector'!Y:Y,'GCAM By Region By Sector'!$C:$C,$C272,'GCAM By Region By Sector'!$B:$B,$B272)*10^3,SUMIFS('EPS Emissions'!Z:Z,'EPS Emissions'!$D:$D,'BAU Sector &amp; Region Breakout'!$C272,'EPS Emissions'!$C:$C,'BAU Sector &amp; Region Breakout'!$B272))</f>
        <v>6.3863304186976002</v>
      </c>
      <c r="Z272" s="2">
        <f>IF($A272="GCAM",SUMIFS('GCAM By Region By Sector'!Z:Z,'GCAM By Region By Sector'!$C:$C,$C272,'GCAM By Region By Sector'!$B:$B,$B272)*10^3,SUMIFS('EPS Emissions'!AA:AA,'EPS Emissions'!$D:$D,'BAU Sector &amp; Region Breakout'!$C272,'EPS Emissions'!$C:$C,'BAU Sector &amp; Region Breakout'!$B272))</f>
        <v>6.6847978899512004</v>
      </c>
      <c r="AA272" s="2">
        <f>IF($A272="GCAM",SUMIFS('GCAM By Region By Sector'!AA:AA,'GCAM By Region By Sector'!$C:$C,$C272,'GCAM By Region By Sector'!$B:$B,$B272)*10^3,SUMIFS('EPS Emissions'!AB:AB,'EPS Emissions'!$D:$D,'BAU Sector &amp; Region Breakout'!$C272,'EPS Emissions'!$C:$C,'BAU Sector &amp; Region Breakout'!$B272))</f>
        <v>6.9832653612048006</v>
      </c>
      <c r="AB272" s="2">
        <f>IF($A272="GCAM",SUMIFS('GCAM By Region By Sector'!AB:AB,'GCAM By Region By Sector'!$C:$C,$C272,'GCAM By Region By Sector'!$B:$B,$B272)*10^3,SUMIFS('EPS Emissions'!AC:AC,'EPS Emissions'!$D:$D,'BAU Sector &amp; Region Breakout'!$C272,'EPS Emissions'!$C:$C,'BAU Sector &amp; Region Breakout'!$B272))</f>
        <v>7.2817328324583999</v>
      </c>
      <c r="AC272" s="2">
        <f>IF($A272="GCAM",SUMIFS('GCAM By Region By Sector'!AC:AC,'GCAM By Region By Sector'!$C:$C,$C272,'GCAM By Region By Sector'!$B:$B,$B272)*10^3,SUMIFS('EPS Emissions'!AD:AD,'EPS Emissions'!$D:$D,'BAU Sector &amp; Region Breakout'!$C272,'EPS Emissions'!$C:$C,'BAU Sector &amp; Region Breakout'!$B272))</f>
        <v>7.580200303712</v>
      </c>
      <c r="AD272" s="2">
        <f>IF($A272="GCAM",SUMIFS('GCAM By Region By Sector'!AD:AD,'GCAM By Region By Sector'!$C:$C,$C272,'GCAM By Region By Sector'!$B:$B,$B272)*10^3,SUMIFS('EPS Emissions'!AE:AE,'EPS Emissions'!$D:$D,'BAU Sector &amp; Region Breakout'!$C272,'EPS Emissions'!$C:$C,'BAU Sector &amp; Region Breakout'!$B272))</f>
        <v>7.8629653646191935</v>
      </c>
      <c r="AE272" s="2">
        <f>IF($A272="GCAM",SUMIFS('GCAM By Region By Sector'!AE:AE,'GCAM By Region By Sector'!$C:$C,$C272,'GCAM By Region By Sector'!$B:$B,$B272)*10^3,SUMIFS('EPS Emissions'!AF:AF,'EPS Emissions'!$D:$D,'BAU Sector &amp; Region Breakout'!$C272,'EPS Emissions'!$C:$C,'BAU Sector &amp; Region Breakout'!$B272))</f>
        <v>8.145730425526386</v>
      </c>
      <c r="AF272" s="2">
        <f>IF($A272="GCAM",SUMIFS('GCAM By Region By Sector'!AF:AF,'GCAM By Region By Sector'!$C:$C,$C272,'GCAM By Region By Sector'!$B:$B,$B272)*10^3,SUMIFS('EPS Emissions'!AG:AG,'EPS Emissions'!$D:$D,'BAU Sector &amp; Region Breakout'!$C272,'EPS Emissions'!$C:$C,'BAU Sector &amp; Region Breakout'!$B272))</f>
        <v>8.4284954864335777</v>
      </c>
      <c r="AG272" s="2">
        <f>IF($A272="GCAM",SUMIFS('GCAM By Region By Sector'!AG:AG,'GCAM By Region By Sector'!$C:$C,$C272,'GCAM By Region By Sector'!$B:$B,$B272)*10^3,SUMIFS('EPS Emissions'!AH:AH,'EPS Emissions'!$D:$D,'BAU Sector &amp; Region Breakout'!$C272,'EPS Emissions'!$C:$C,'BAU Sector &amp; Region Breakout'!$B272))</f>
        <v>8.7112605473407694</v>
      </c>
      <c r="AH272" s="2">
        <f>IF($A272="GCAM",SUMIFS('GCAM By Region By Sector'!AH:AH,'GCAM By Region By Sector'!$C:$C,$C272,'GCAM By Region By Sector'!$B:$B,$B272)*10^3,SUMIFS('EPS Emissions'!AI:AI,'EPS Emissions'!$D:$D,'BAU Sector &amp; Region Breakout'!$C272,'EPS Emissions'!$C:$C,'BAU Sector &amp; Region Breakout'!$B272))</f>
        <v>8.9940256082479628</v>
      </c>
    </row>
    <row r="273" spans="1:34" x14ac:dyDescent="0.35">
      <c r="A273" t="str">
        <f>VLOOKUP(B273,'BAU Global Total'!A$3:C$34,3,FALSE)</f>
        <v>GCAM</v>
      </c>
      <c r="B273" t="s">
        <v>44</v>
      </c>
      <c r="C273" t="s">
        <v>53</v>
      </c>
      <c r="D273" s="2">
        <f>IF($A273="GCAM",SUMIFS('GCAM By Region By Sector'!D:D,'GCAM By Region By Sector'!$C:$C,$C273,'GCAM By Region By Sector'!$B:$B,$B273)*10^3,SUMIFS('EPS Emissions'!E:E,'EPS Emissions'!$D:$D,'BAU Sector &amp; Region Breakout'!$C273,'EPS Emissions'!$C:$C,'BAU Sector &amp; Region Breakout'!$B273))</f>
        <v>164.55248677458627</v>
      </c>
      <c r="E273" s="2">
        <f>IF($A273="GCAM",SUMIFS('GCAM By Region By Sector'!E:E,'GCAM By Region By Sector'!$C:$C,$C273,'GCAM By Region By Sector'!$B:$B,$B273)*10^3,SUMIFS('EPS Emissions'!F:F,'EPS Emissions'!$D:$D,'BAU Sector &amp; Region Breakout'!$C273,'EPS Emissions'!$C:$C,'BAU Sector &amp; Region Breakout'!$B273))</f>
        <v>167.71709487671751</v>
      </c>
      <c r="F273" s="2">
        <f>IF($A273="GCAM",SUMIFS('GCAM By Region By Sector'!F:F,'GCAM By Region By Sector'!$C:$C,$C273,'GCAM By Region By Sector'!$B:$B,$B273)*10^3,SUMIFS('EPS Emissions'!G:G,'EPS Emissions'!$D:$D,'BAU Sector &amp; Region Breakout'!$C273,'EPS Emissions'!$C:$C,'BAU Sector &amp; Region Breakout'!$B273))</f>
        <v>170.88170297884875</v>
      </c>
      <c r="G273" s="2">
        <f>IF($A273="GCAM",SUMIFS('GCAM By Region By Sector'!G:G,'GCAM By Region By Sector'!$C:$C,$C273,'GCAM By Region By Sector'!$B:$B,$B273)*10^3,SUMIFS('EPS Emissions'!H:H,'EPS Emissions'!$D:$D,'BAU Sector &amp; Region Breakout'!$C273,'EPS Emissions'!$C:$C,'BAU Sector &amp; Region Breakout'!$B273))</f>
        <v>174.04631108097996</v>
      </c>
      <c r="H273" s="2">
        <f>IF($A273="GCAM",SUMIFS('GCAM By Region By Sector'!H:H,'GCAM By Region By Sector'!$C:$C,$C273,'GCAM By Region By Sector'!$B:$B,$B273)*10^3,SUMIFS('EPS Emissions'!I:I,'EPS Emissions'!$D:$D,'BAU Sector &amp; Region Breakout'!$C273,'EPS Emissions'!$C:$C,'BAU Sector &amp; Region Breakout'!$B273))</f>
        <v>177.2109191831112</v>
      </c>
      <c r="I273" s="2">
        <f>IF($A273="GCAM",SUMIFS('GCAM By Region By Sector'!I:I,'GCAM By Region By Sector'!$C:$C,$C273,'GCAM By Region By Sector'!$B:$B,$B273)*10^3,SUMIFS('EPS Emissions'!J:J,'EPS Emissions'!$D:$D,'BAU Sector &amp; Region Breakout'!$C273,'EPS Emissions'!$C:$C,'BAU Sector &amp; Region Breakout'!$B273))</f>
        <v>180.37552728524241</v>
      </c>
      <c r="J273" s="2">
        <f>IF($A273="GCAM",SUMIFS('GCAM By Region By Sector'!J:J,'GCAM By Region By Sector'!$C:$C,$C273,'GCAM By Region By Sector'!$B:$B,$B273)*10^3,SUMIFS('EPS Emissions'!K:K,'EPS Emissions'!$D:$D,'BAU Sector &amp; Region Breakout'!$C273,'EPS Emissions'!$C:$C,'BAU Sector &amp; Region Breakout'!$B273))</f>
        <v>184.21538135150905</v>
      </c>
      <c r="K273" s="2">
        <f>IF($A273="GCAM",SUMIFS('GCAM By Region By Sector'!K:K,'GCAM By Region By Sector'!$C:$C,$C273,'GCAM By Region By Sector'!$B:$B,$B273)*10^3,SUMIFS('EPS Emissions'!L:L,'EPS Emissions'!$D:$D,'BAU Sector &amp; Region Breakout'!$C273,'EPS Emissions'!$C:$C,'BAU Sector &amp; Region Breakout'!$B273))</f>
        <v>188.05523541777566</v>
      </c>
      <c r="L273" s="2">
        <f>IF($A273="GCAM",SUMIFS('GCAM By Region By Sector'!L:L,'GCAM By Region By Sector'!$C:$C,$C273,'GCAM By Region By Sector'!$B:$B,$B273)*10^3,SUMIFS('EPS Emissions'!M:M,'EPS Emissions'!$D:$D,'BAU Sector &amp; Region Breakout'!$C273,'EPS Emissions'!$C:$C,'BAU Sector &amp; Region Breakout'!$B273))</f>
        <v>191.8950894840423</v>
      </c>
      <c r="M273" s="2">
        <f>IF($A273="GCAM",SUMIFS('GCAM By Region By Sector'!M:M,'GCAM By Region By Sector'!$C:$C,$C273,'GCAM By Region By Sector'!$B:$B,$B273)*10^3,SUMIFS('EPS Emissions'!N:N,'EPS Emissions'!$D:$D,'BAU Sector &amp; Region Breakout'!$C273,'EPS Emissions'!$C:$C,'BAU Sector &amp; Region Breakout'!$B273))</f>
        <v>195.73494355030891</v>
      </c>
      <c r="N273" s="2">
        <f>IF($A273="GCAM",SUMIFS('GCAM By Region By Sector'!N:N,'GCAM By Region By Sector'!$C:$C,$C273,'GCAM By Region By Sector'!$B:$B,$B273)*10^3,SUMIFS('EPS Emissions'!O:O,'EPS Emissions'!$D:$D,'BAU Sector &amp; Region Breakout'!$C273,'EPS Emissions'!$C:$C,'BAU Sector &amp; Region Breakout'!$B273))</f>
        <v>199.57479761657555</v>
      </c>
      <c r="O273" s="2">
        <f>IF($A273="GCAM",SUMIFS('GCAM By Region By Sector'!O:O,'GCAM By Region By Sector'!$C:$C,$C273,'GCAM By Region By Sector'!$B:$B,$B273)*10^3,SUMIFS('EPS Emissions'!P:P,'EPS Emissions'!$D:$D,'BAU Sector &amp; Region Breakout'!$C273,'EPS Emissions'!$C:$C,'BAU Sector &amp; Region Breakout'!$B273))</f>
        <v>203.3747255087612</v>
      </c>
      <c r="P273" s="2">
        <f>IF($A273="GCAM",SUMIFS('GCAM By Region By Sector'!P:P,'GCAM By Region By Sector'!$C:$C,$C273,'GCAM By Region By Sector'!$B:$B,$B273)*10^3,SUMIFS('EPS Emissions'!Q:Q,'EPS Emissions'!$D:$D,'BAU Sector &amp; Region Breakout'!$C273,'EPS Emissions'!$C:$C,'BAU Sector &amp; Region Breakout'!$B273))</f>
        <v>207.17465340094688</v>
      </c>
      <c r="Q273" s="2">
        <f>IF($A273="GCAM",SUMIFS('GCAM By Region By Sector'!Q:Q,'GCAM By Region By Sector'!$C:$C,$C273,'GCAM By Region By Sector'!$B:$B,$B273)*10^3,SUMIFS('EPS Emissions'!R:R,'EPS Emissions'!$D:$D,'BAU Sector &amp; Region Breakout'!$C273,'EPS Emissions'!$C:$C,'BAU Sector &amp; Region Breakout'!$B273))</f>
        <v>210.97458129313253</v>
      </c>
      <c r="R273" s="2">
        <f>IF($A273="GCAM",SUMIFS('GCAM By Region By Sector'!R:R,'GCAM By Region By Sector'!$C:$C,$C273,'GCAM By Region By Sector'!$B:$B,$B273)*10^3,SUMIFS('EPS Emissions'!S:S,'EPS Emissions'!$D:$D,'BAU Sector &amp; Region Breakout'!$C273,'EPS Emissions'!$C:$C,'BAU Sector &amp; Region Breakout'!$B273))</f>
        <v>214.77450918531821</v>
      </c>
      <c r="S273" s="2">
        <f>IF($A273="GCAM",SUMIFS('GCAM By Region By Sector'!S:S,'GCAM By Region By Sector'!$C:$C,$C273,'GCAM By Region By Sector'!$B:$B,$B273)*10^3,SUMIFS('EPS Emissions'!T:T,'EPS Emissions'!$D:$D,'BAU Sector &amp; Region Breakout'!$C273,'EPS Emissions'!$C:$C,'BAU Sector &amp; Region Breakout'!$B273))</f>
        <v>218.57443707750389</v>
      </c>
      <c r="T273" s="2">
        <f>IF($A273="GCAM",SUMIFS('GCAM By Region By Sector'!T:T,'GCAM By Region By Sector'!$C:$C,$C273,'GCAM By Region By Sector'!$B:$B,$B273)*10^3,SUMIFS('EPS Emissions'!U:U,'EPS Emissions'!$D:$D,'BAU Sector &amp; Region Breakout'!$C273,'EPS Emissions'!$C:$C,'BAU Sector &amp; Region Breakout'!$B273))</f>
        <v>222.85725671460114</v>
      </c>
      <c r="U273" s="2">
        <f>IF($A273="GCAM",SUMIFS('GCAM By Region By Sector'!U:U,'GCAM By Region By Sector'!$C:$C,$C273,'GCAM By Region By Sector'!$B:$B,$B273)*10^3,SUMIFS('EPS Emissions'!V:V,'EPS Emissions'!$D:$D,'BAU Sector &amp; Region Breakout'!$C273,'EPS Emissions'!$C:$C,'BAU Sector &amp; Region Breakout'!$B273))</f>
        <v>227.14007635169835</v>
      </c>
      <c r="V273" s="2">
        <f>IF($A273="GCAM",SUMIFS('GCAM By Region By Sector'!V:V,'GCAM By Region By Sector'!$C:$C,$C273,'GCAM By Region By Sector'!$B:$B,$B273)*10^3,SUMIFS('EPS Emissions'!W:W,'EPS Emissions'!$D:$D,'BAU Sector &amp; Region Breakout'!$C273,'EPS Emissions'!$C:$C,'BAU Sector &amp; Region Breakout'!$B273))</f>
        <v>231.42289598879563</v>
      </c>
      <c r="W273" s="2">
        <f>IF($A273="GCAM",SUMIFS('GCAM By Region By Sector'!W:W,'GCAM By Region By Sector'!$C:$C,$C273,'GCAM By Region By Sector'!$B:$B,$B273)*10^3,SUMIFS('EPS Emissions'!X:X,'EPS Emissions'!$D:$D,'BAU Sector &amp; Region Breakout'!$C273,'EPS Emissions'!$C:$C,'BAU Sector &amp; Region Breakout'!$B273))</f>
        <v>235.70571562589285</v>
      </c>
      <c r="X273" s="2">
        <f>IF($A273="GCAM",SUMIFS('GCAM By Region By Sector'!X:X,'GCAM By Region By Sector'!$C:$C,$C273,'GCAM By Region By Sector'!$B:$B,$B273)*10^3,SUMIFS('EPS Emissions'!Y:Y,'EPS Emissions'!$D:$D,'BAU Sector &amp; Region Breakout'!$C273,'EPS Emissions'!$C:$C,'BAU Sector &amp; Region Breakout'!$B273))</f>
        <v>239.9885352629901</v>
      </c>
      <c r="Y273" s="2">
        <f>IF($A273="GCAM",SUMIFS('GCAM By Region By Sector'!Y:Y,'GCAM By Region By Sector'!$C:$C,$C273,'GCAM By Region By Sector'!$B:$B,$B273)*10^3,SUMIFS('EPS Emissions'!Z:Z,'EPS Emissions'!$D:$D,'BAU Sector &amp; Region Breakout'!$C273,'EPS Emissions'!$C:$C,'BAU Sector &amp; Region Breakout'!$B273))</f>
        <v>245.01408132420644</v>
      </c>
      <c r="Z273" s="2">
        <f>IF($A273="GCAM",SUMIFS('GCAM By Region By Sector'!Z:Z,'GCAM By Region By Sector'!$C:$C,$C273,'GCAM By Region By Sector'!$B:$B,$B273)*10^3,SUMIFS('EPS Emissions'!AA:AA,'EPS Emissions'!$D:$D,'BAU Sector &amp; Region Breakout'!$C273,'EPS Emissions'!$C:$C,'BAU Sector &amp; Region Breakout'!$B273))</f>
        <v>250.03962738542273</v>
      </c>
      <c r="AA273" s="2">
        <f>IF($A273="GCAM",SUMIFS('GCAM By Region By Sector'!AA:AA,'GCAM By Region By Sector'!$C:$C,$C273,'GCAM By Region By Sector'!$B:$B,$B273)*10^3,SUMIFS('EPS Emissions'!AB:AB,'EPS Emissions'!$D:$D,'BAU Sector &amp; Region Breakout'!$C273,'EPS Emissions'!$C:$C,'BAU Sector &amp; Region Breakout'!$B273))</f>
        <v>255.06517344663908</v>
      </c>
      <c r="AB273" s="2">
        <f>IF($A273="GCAM",SUMIFS('GCAM By Region By Sector'!AB:AB,'GCAM By Region By Sector'!$C:$C,$C273,'GCAM By Region By Sector'!$B:$B,$B273)*10^3,SUMIFS('EPS Emissions'!AC:AC,'EPS Emissions'!$D:$D,'BAU Sector &amp; Region Breakout'!$C273,'EPS Emissions'!$C:$C,'BAU Sector &amp; Region Breakout'!$B273))</f>
        <v>260.09071950785545</v>
      </c>
      <c r="AC273" s="2">
        <f>IF($A273="GCAM",SUMIFS('GCAM By Region By Sector'!AC:AC,'GCAM By Region By Sector'!$C:$C,$C273,'GCAM By Region By Sector'!$B:$B,$B273)*10^3,SUMIFS('EPS Emissions'!AD:AD,'EPS Emissions'!$D:$D,'BAU Sector &amp; Region Breakout'!$C273,'EPS Emissions'!$C:$C,'BAU Sector &amp; Region Breakout'!$B273))</f>
        <v>265.11626556907174</v>
      </c>
      <c r="AD273" s="2">
        <f>IF($A273="GCAM",SUMIFS('GCAM By Region By Sector'!AD:AD,'GCAM By Region By Sector'!$C:$C,$C273,'GCAM By Region By Sector'!$B:$B,$B273)*10^3,SUMIFS('EPS Emissions'!AE:AE,'EPS Emissions'!$D:$D,'BAU Sector &amp; Region Breakout'!$C273,'EPS Emissions'!$C:$C,'BAU Sector &amp; Region Breakout'!$B273))</f>
        <v>269.83475711770876</v>
      </c>
      <c r="AE273" s="2">
        <f>IF($A273="GCAM",SUMIFS('GCAM By Region By Sector'!AE:AE,'GCAM By Region By Sector'!$C:$C,$C273,'GCAM By Region By Sector'!$B:$B,$B273)*10^3,SUMIFS('EPS Emissions'!AF:AF,'EPS Emissions'!$D:$D,'BAU Sector &amp; Region Breakout'!$C273,'EPS Emissions'!$C:$C,'BAU Sector &amp; Region Breakout'!$B273))</f>
        <v>274.55324866634584</v>
      </c>
      <c r="AF273" s="2">
        <f>IF($A273="GCAM",SUMIFS('GCAM By Region By Sector'!AF:AF,'GCAM By Region By Sector'!$C:$C,$C273,'GCAM By Region By Sector'!$B:$B,$B273)*10^3,SUMIFS('EPS Emissions'!AG:AG,'EPS Emissions'!$D:$D,'BAU Sector &amp; Region Breakout'!$C273,'EPS Emissions'!$C:$C,'BAU Sector &amp; Region Breakout'!$B273))</f>
        <v>279.27174021498286</v>
      </c>
      <c r="AG273" s="2">
        <f>IF($A273="GCAM",SUMIFS('GCAM By Region By Sector'!AG:AG,'GCAM By Region By Sector'!$C:$C,$C273,'GCAM By Region By Sector'!$B:$B,$B273)*10^3,SUMIFS('EPS Emissions'!AH:AH,'EPS Emissions'!$D:$D,'BAU Sector &amp; Region Breakout'!$C273,'EPS Emissions'!$C:$C,'BAU Sector &amp; Region Breakout'!$B273))</f>
        <v>283.99023176361993</v>
      </c>
      <c r="AH273" s="2">
        <f>IF($A273="GCAM",SUMIFS('GCAM By Region By Sector'!AH:AH,'GCAM By Region By Sector'!$C:$C,$C273,'GCAM By Region By Sector'!$B:$B,$B273)*10^3,SUMIFS('EPS Emissions'!AI:AI,'EPS Emissions'!$D:$D,'BAU Sector &amp; Region Breakout'!$C273,'EPS Emissions'!$C:$C,'BAU Sector &amp; Region Breakout'!$B273))</f>
        <v>288.70872331225695</v>
      </c>
    </row>
    <row r="274" spans="1:34" x14ac:dyDescent="0.35">
      <c r="A274" t="str">
        <f>VLOOKUP(B274,'BAU Global Total'!A$3:C$34,3,FALSE)</f>
        <v>GCAM</v>
      </c>
      <c r="B274" t="s">
        <v>44</v>
      </c>
      <c r="C274" t="s">
        <v>62</v>
      </c>
      <c r="D274" s="2">
        <f>IF($A274="GCAM",SUMIFS('GCAM By Region By Sector'!D:D,'GCAM By Region By Sector'!$C:$C,$C274,'GCAM By Region By Sector'!$B:$B,$B274)*10^3,SUMIFS('EPS Emissions'!E:E,'EPS Emissions'!$D:$D,'BAU Sector &amp; Region Breakout'!$C274,'EPS Emissions'!$C:$C,'BAU Sector &amp; Region Breakout'!$B274))</f>
        <v>-29.00464460841323</v>
      </c>
      <c r="E274" s="2">
        <f>IF($A274="GCAM",SUMIFS('GCAM By Region By Sector'!E:E,'GCAM By Region By Sector'!$C:$C,$C274,'GCAM By Region By Sector'!$B:$B,$B274)*10^3,SUMIFS('EPS Emissions'!F:F,'EPS Emissions'!$D:$D,'BAU Sector &amp; Region Breakout'!$C274,'EPS Emissions'!$C:$C,'BAU Sector &amp; Region Breakout'!$B274))</f>
        <v>-31.26546058746365</v>
      </c>
      <c r="F274" s="2">
        <f>IF($A274="GCAM",SUMIFS('GCAM By Region By Sector'!F:F,'GCAM By Region By Sector'!$C:$C,$C274,'GCAM By Region By Sector'!$B:$B,$B274)*10^3,SUMIFS('EPS Emissions'!G:G,'EPS Emissions'!$D:$D,'BAU Sector &amp; Region Breakout'!$C274,'EPS Emissions'!$C:$C,'BAU Sector &amp; Region Breakout'!$B274))</f>
        <v>-33.526276566514071</v>
      </c>
      <c r="G274" s="2">
        <f>IF($A274="GCAM",SUMIFS('GCAM By Region By Sector'!G:G,'GCAM By Region By Sector'!$C:$C,$C274,'GCAM By Region By Sector'!$B:$B,$B274)*10^3,SUMIFS('EPS Emissions'!H:H,'EPS Emissions'!$D:$D,'BAU Sector &amp; Region Breakout'!$C274,'EPS Emissions'!$C:$C,'BAU Sector &amp; Region Breakout'!$B274))</f>
        <v>-35.787092545564498</v>
      </c>
      <c r="H274" s="2">
        <f>IF($A274="GCAM",SUMIFS('GCAM By Region By Sector'!H:H,'GCAM By Region By Sector'!$C:$C,$C274,'GCAM By Region By Sector'!$B:$B,$B274)*10^3,SUMIFS('EPS Emissions'!I:I,'EPS Emissions'!$D:$D,'BAU Sector &amp; Region Breakout'!$C274,'EPS Emissions'!$C:$C,'BAU Sector &amp; Region Breakout'!$B274))</f>
        <v>-38.047908524614911</v>
      </c>
      <c r="I274" s="2">
        <f>IF($A274="GCAM",SUMIFS('GCAM By Region By Sector'!I:I,'GCAM By Region By Sector'!$C:$C,$C274,'GCAM By Region By Sector'!$B:$B,$B274)*10^3,SUMIFS('EPS Emissions'!J:J,'EPS Emissions'!$D:$D,'BAU Sector &amp; Region Breakout'!$C274,'EPS Emissions'!$C:$C,'BAU Sector &amp; Region Breakout'!$B274))</f>
        <v>-40.308724503665339</v>
      </c>
      <c r="J274" s="2">
        <f>IF($A274="GCAM",SUMIFS('GCAM By Region By Sector'!J:J,'GCAM By Region By Sector'!$C:$C,$C274,'GCAM By Region By Sector'!$B:$B,$B274)*10^3,SUMIFS('EPS Emissions'!K:K,'EPS Emissions'!$D:$D,'BAU Sector &amp; Region Breakout'!$C274,'EPS Emissions'!$C:$C,'BAU Sector &amp; Region Breakout'!$B274))</f>
        <v>-43.243369019736669</v>
      </c>
      <c r="K274" s="2">
        <f>IF($A274="GCAM",SUMIFS('GCAM By Region By Sector'!K:K,'GCAM By Region By Sector'!$C:$C,$C274,'GCAM By Region By Sector'!$B:$B,$B274)*10^3,SUMIFS('EPS Emissions'!L:L,'EPS Emissions'!$D:$D,'BAU Sector &amp; Region Breakout'!$C274,'EPS Emissions'!$C:$C,'BAU Sector &amp; Region Breakout'!$B274))</f>
        <v>-46.178013535807999</v>
      </c>
      <c r="L274" s="2">
        <f>IF($A274="GCAM",SUMIFS('GCAM By Region By Sector'!L:L,'GCAM By Region By Sector'!$C:$C,$C274,'GCAM By Region By Sector'!$B:$B,$B274)*10^3,SUMIFS('EPS Emissions'!M:M,'EPS Emissions'!$D:$D,'BAU Sector &amp; Region Breakout'!$C274,'EPS Emissions'!$C:$C,'BAU Sector &amp; Region Breakout'!$B274))</f>
        <v>-49.112658051879322</v>
      </c>
      <c r="M274" s="2">
        <f>IF($A274="GCAM",SUMIFS('GCAM By Region By Sector'!M:M,'GCAM By Region By Sector'!$C:$C,$C274,'GCAM By Region By Sector'!$B:$B,$B274)*10^3,SUMIFS('EPS Emissions'!N:N,'EPS Emissions'!$D:$D,'BAU Sector &amp; Region Breakout'!$C274,'EPS Emissions'!$C:$C,'BAU Sector &amp; Region Breakout'!$B274))</f>
        <v>-52.047302567950652</v>
      </c>
      <c r="N274" s="2">
        <f>IF($A274="GCAM",SUMIFS('GCAM By Region By Sector'!N:N,'GCAM By Region By Sector'!$C:$C,$C274,'GCAM By Region By Sector'!$B:$B,$B274)*10^3,SUMIFS('EPS Emissions'!O:O,'EPS Emissions'!$D:$D,'BAU Sector &amp; Region Breakout'!$C274,'EPS Emissions'!$C:$C,'BAU Sector &amp; Region Breakout'!$B274))</f>
        <v>-54.981947084021989</v>
      </c>
      <c r="O274" s="2">
        <f>IF($A274="GCAM",SUMIFS('GCAM By Region By Sector'!O:O,'GCAM By Region By Sector'!$C:$C,$C274,'GCAM By Region By Sector'!$B:$B,$B274)*10^3,SUMIFS('EPS Emissions'!P:P,'EPS Emissions'!$D:$D,'BAU Sector &amp; Region Breakout'!$C274,'EPS Emissions'!$C:$C,'BAU Sector &amp; Region Breakout'!$B274))</f>
        <v>-58.028662050274185</v>
      </c>
      <c r="P274" s="2">
        <f>IF($A274="GCAM",SUMIFS('GCAM By Region By Sector'!P:P,'GCAM By Region By Sector'!$C:$C,$C274,'GCAM By Region By Sector'!$B:$B,$B274)*10^3,SUMIFS('EPS Emissions'!Q:Q,'EPS Emissions'!$D:$D,'BAU Sector &amp; Region Breakout'!$C274,'EPS Emissions'!$C:$C,'BAU Sector &amp; Region Breakout'!$B274))</f>
        <v>-61.075377016526382</v>
      </c>
      <c r="Q274" s="2">
        <f>IF($A274="GCAM",SUMIFS('GCAM By Region By Sector'!Q:Q,'GCAM By Region By Sector'!$C:$C,$C274,'GCAM By Region By Sector'!$B:$B,$B274)*10^3,SUMIFS('EPS Emissions'!R:R,'EPS Emissions'!$D:$D,'BAU Sector &amp; Region Breakout'!$C274,'EPS Emissions'!$C:$C,'BAU Sector &amp; Region Breakout'!$B274))</f>
        <v>-64.122091982778585</v>
      </c>
      <c r="R274" s="2">
        <f>IF($A274="GCAM",SUMIFS('GCAM By Region By Sector'!R:R,'GCAM By Region By Sector'!$C:$C,$C274,'GCAM By Region By Sector'!$B:$B,$B274)*10^3,SUMIFS('EPS Emissions'!S:S,'EPS Emissions'!$D:$D,'BAU Sector &amp; Region Breakout'!$C274,'EPS Emissions'!$C:$C,'BAU Sector &amp; Region Breakout'!$B274))</f>
        <v>-67.168806949030781</v>
      </c>
      <c r="S274" s="2">
        <f>IF($A274="GCAM",SUMIFS('GCAM By Region By Sector'!S:S,'GCAM By Region By Sector'!$C:$C,$C274,'GCAM By Region By Sector'!$B:$B,$B274)*10^3,SUMIFS('EPS Emissions'!T:T,'EPS Emissions'!$D:$D,'BAU Sector &amp; Region Breakout'!$C274,'EPS Emissions'!$C:$C,'BAU Sector &amp; Region Breakout'!$B274))</f>
        <v>-70.215521915282977</v>
      </c>
      <c r="T274" s="2">
        <f>IF($A274="GCAM",SUMIFS('GCAM By Region By Sector'!T:T,'GCAM By Region By Sector'!$C:$C,$C274,'GCAM By Region By Sector'!$B:$B,$B274)*10^3,SUMIFS('EPS Emissions'!U:U,'EPS Emissions'!$D:$D,'BAU Sector &amp; Region Breakout'!$C274,'EPS Emissions'!$C:$C,'BAU Sector &amp; Region Breakout'!$B274))</f>
        <v>-73.639035664295946</v>
      </c>
      <c r="U274" s="2">
        <f>IF($A274="GCAM",SUMIFS('GCAM By Region By Sector'!U:U,'GCAM By Region By Sector'!$C:$C,$C274,'GCAM By Region By Sector'!$B:$B,$B274)*10^3,SUMIFS('EPS Emissions'!V:V,'EPS Emissions'!$D:$D,'BAU Sector &amp; Region Breakout'!$C274,'EPS Emissions'!$C:$C,'BAU Sector &amp; Region Breakout'!$B274))</f>
        <v>-77.062549413308929</v>
      </c>
      <c r="V274" s="2">
        <f>IF($A274="GCAM",SUMIFS('GCAM By Region By Sector'!V:V,'GCAM By Region By Sector'!$C:$C,$C274,'GCAM By Region By Sector'!$B:$B,$B274)*10^3,SUMIFS('EPS Emissions'!W:W,'EPS Emissions'!$D:$D,'BAU Sector &amp; Region Breakout'!$C274,'EPS Emissions'!$C:$C,'BAU Sector &amp; Region Breakout'!$B274))</f>
        <v>-80.486063162321884</v>
      </c>
      <c r="W274" s="2">
        <f>IF($A274="GCAM",SUMIFS('GCAM By Region By Sector'!W:W,'GCAM By Region By Sector'!$C:$C,$C274,'GCAM By Region By Sector'!$B:$B,$B274)*10^3,SUMIFS('EPS Emissions'!X:X,'EPS Emissions'!$D:$D,'BAU Sector &amp; Region Breakout'!$C274,'EPS Emissions'!$C:$C,'BAU Sector &amp; Region Breakout'!$B274))</f>
        <v>-83.909576911334867</v>
      </c>
      <c r="X274" s="2">
        <f>IF($A274="GCAM",SUMIFS('GCAM By Region By Sector'!X:X,'GCAM By Region By Sector'!$C:$C,$C274,'GCAM By Region By Sector'!$B:$B,$B274)*10^3,SUMIFS('EPS Emissions'!Y:Y,'EPS Emissions'!$D:$D,'BAU Sector &amp; Region Breakout'!$C274,'EPS Emissions'!$C:$C,'BAU Sector &amp; Region Breakout'!$B274))</f>
        <v>-87.333090660347835</v>
      </c>
      <c r="Y274" s="2">
        <f>IF($A274="GCAM",SUMIFS('GCAM By Region By Sector'!Y:Y,'GCAM By Region By Sector'!$C:$C,$C274,'GCAM By Region By Sector'!$B:$B,$B274)*10^3,SUMIFS('EPS Emissions'!Z:Z,'EPS Emissions'!$D:$D,'BAU Sector &amp; Region Breakout'!$C274,'EPS Emissions'!$C:$C,'BAU Sector &amp; Region Breakout'!$B274))</f>
        <v>-91.067867166552674</v>
      </c>
      <c r="Z274" s="2">
        <f>IF($A274="GCAM",SUMIFS('GCAM By Region By Sector'!Z:Z,'GCAM By Region By Sector'!$C:$C,$C274,'GCAM By Region By Sector'!$B:$B,$B274)*10^3,SUMIFS('EPS Emissions'!AA:AA,'EPS Emissions'!$D:$D,'BAU Sector &amp; Region Breakout'!$C274,'EPS Emissions'!$C:$C,'BAU Sector &amp; Region Breakout'!$B274))</f>
        <v>-94.802643672757526</v>
      </c>
      <c r="AA274" s="2">
        <f>IF($A274="GCAM",SUMIFS('GCAM By Region By Sector'!AA:AA,'GCAM By Region By Sector'!$C:$C,$C274,'GCAM By Region By Sector'!$B:$B,$B274)*10^3,SUMIFS('EPS Emissions'!AB:AB,'EPS Emissions'!$D:$D,'BAU Sector &amp; Region Breakout'!$C274,'EPS Emissions'!$C:$C,'BAU Sector &amp; Region Breakout'!$B274))</f>
        <v>-98.537420178962364</v>
      </c>
      <c r="AB274" s="2">
        <f>IF($A274="GCAM",SUMIFS('GCAM By Region By Sector'!AB:AB,'GCAM By Region By Sector'!$C:$C,$C274,'GCAM By Region By Sector'!$B:$B,$B274)*10^3,SUMIFS('EPS Emissions'!AC:AC,'EPS Emissions'!$D:$D,'BAU Sector &amp; Region Breakout'!$C274,'EPS Emissions'!$C:$C,'BAU Sector &amp; Region Breakout'!$B274))</f>
        <v>-102.27219668516722</v>
      </c>
      <c r="AC274" s="2">
        <f>IF($A274="GCAM",SUMIFS('GCAM By Region By Sector'!AC:AC,'GCAM By Region By Sector'!$C:$C,$C274,'GCAM By Region By Sector'!$B:$B,$B274)*10^3,SUMIFS('EPS Emissions'!AD:AD,'EPS Emissions'!$D:$D,'BAU Sector &amp; Region Breakout'!$C274,'EPS Emissions'!$C:$C,'BAU Sector &amp; Region Breakout'!$B274))</f>
        <v>-106.00697319137205</v>
      </c>
      <c r="AD274" s="2">
        <f>IF($A274="GCAM",SUMIFS('GCAM By Region By Sector'!AD:AD,'GCAM By Region By Sector'!$C:$C,$C274,'GCAM By Region By Sector'!$B:$B,$B274)*10^3,SUMIFS('EPS Emissions'!AE:AE,'EPS Emissions'!$D:$D,'BAU Sector &amp; Region Breakout'!$C274,'EPS Emissions'!$C:$C,'BAU Sector &amp; Region Breakout'!$B274))</f>
        <v>-109.36810588206528</v>
      </c>
      <c r="AE274" s="2">
        <f>IF($A274="GCAM",SUMIFS('GCAM By Region By Sector'!AE:AE,'GCAM By Region By Sector'!$C:$C,$C274,'GCAM By Region By Sector'!$B:$B,$B274)*10^3,SUMIFS('EPS Emissions'!AF:AF,'EPS Emissions'!$D:$D,'BAU Sector &amp; Region Breakout'!$C274,'EPS Emissions'!$C:$C,'BAU Sector &amp; Region Breakout'!$B274))</f>
        <v>-112.7292385727585</v>
      </c>
      <c r="AF274" s="2">
        <f>IF($A274="GCAM",SUMIFS('GCAM By Region By Sector'!AF:AF,'GCAM By Region By Sector'!$C:$C,$C274,'GCAM By Region By Sector'!$B:$B,$B274)*10^3,SUMIFS('EPS Emissions'!AG:AG,'EPS Emissions'!$D:$D,'BAU Sector &amp; Region Breakout'!$C274,'EPS Emissions'!$C:$C,'BAU Sector &amp; Region Breakout'!$B274))</f>
        <v>-116.09037126345173</v>
      </c>
      <c r="AG274" s="2">
        <f>IF($A274="GCAM",SUMIFS('GCAM By Region By Sector'!AG:AG,'GCAM By Region By Sector'!$C:$C,$C274,'GCAM By Region By Sector'!$B:$B,$B274)*10^3,SUMIFS('EPS Emissions'!AH:AH,'EPS Emissions'!$D:$D,'BAU Sector &amp; Region Breakout'!$C274,'EPS Emissions'!$C:$C,'BAU Sector &amp; Region Breakout'!$B274))</f>
        <v>-119.45150395414495</v>
      </c>
      <c r="AH274" s="2">
        <f>IF($A274="GCAM",SUMIFS('GCAM By Region By Sector'!AH:AH,'GCAM By Region By Sector'!$C:$C,$C274,'GCAM By Region By Sector'!$B:$B,$B274)*10^3,SUMIFS('EPS Emissions'!AI:AI,'EPS Emissions'!$D:$D,'BAU Sector &amp; Region Breakout'!$C274,'EPS Emissions'!$C:$C,'BAU Sector &amp; Region Breakout'!$B274))</f>
        <v>-122.81263664483818</v>
      </c>
    </row>
    <row r="275" spans="1:34" x14ac:dyDescent="0.35">
      <c r="A275" t="str">
        <f>VLOOKUP(B275,'BAU Global Total'!A$3:C$34,3,FALSE)</f>
        <v>GCAM</v>
      </c>
      <c r="B275" t="s">
        <v>44</v>
      </c>
      <c r="C275" t="s">
        <v>63</v>
      </c>
      <c r="D275" s="2">
        <f>IF($A275="GCAM",SUMIFS('GCAM By Region By Sector'!D:D,'GCAM By Region By Sector'!$C:$C,$C275,'GCAM By Region By Sector'!$B:$B,$B275)*10^3,SUMIFS('EPS Emissions'!E:E,'EPS Emissions'!$D:$D,'BAU Sector &amp; Region Breakout'!$C275,'EPS Emissions'!$C:$C,'BAU Sector &amp; Region Breakout'!$B275))</f>
        <v>60.671847791750004</v>
      </c>
      <c r="E275" s="2">
        <f>IF($A275="GCAM",SUMIFS('GCAM By Region By Sector'!E:E,'GCAM By Region By Sector'!$C:$C,$C275,'GCAM By Region By Sector'!$B:$B,$B275)*10^3,SUMIFS('EPS Emissions'!F:F,'EPS Emissions'!$D:$D,'BAU Sector &amp; Region Breakout'!$C275,'EPS Emissions'!$C:$C,'BAU Sector &amp; Region Breakout'!$B275))</f>
        <v>62.901889858386006</v>
      </c>
      <c r="F275" s="2">
        <f>IF($A275="GCAM",SUMIFS('GCAM By Region By Sector'!F:F,'GCAM By Region By Sector'!$C:$C,$C275,'GCAM By Region By Sector'!$B:$B,$B275)*10^3,SUMIFS('EPS Emissions'!G:G,'EPS Emissions'!$D:$D,'BAU Sector &amp; Region Breakout'!$C275,'EPS Emissions'!$C:$C,'BAU Sector &amp; Region Breakout'!$B275))</f>
        <v>65.131931925022002</v>
      </c>
      <c r="G275" s="2">
        <f>IF($A275="GCAM",SUMIFS('GCAM By Region By Sector'!G:G,'GCAM By Region By Sector'!$C:$C,$C275,'GCAM By Region By Sector'!$B:$B,$B275)*10^3,SUMIFS('EPS Emissions'!H:H,'EPS Emissions'!$D:$D,'BAU Sector &amp; Region Breakout'!$C275,'EPS Emissions'!$C:$C,'BAU Sector &amp; Region Breakout'!$B275))</f>
        <v>67.361973991658004</v>
      </c>
      <c r="H275" s="2">
        <f>IF($A275="GCAM",SUMIFS('GCAM By Region By Sector'!H:H,'GCAM By Region By Sector'!$C:$C,$C275,'GCAM By Region By Sector'!$B:$B,$B275)*10^3,SUMIFS('EPS Emissions'!I:I,'EPS Emissions'!$D:$D,'BAU Sector &amp; Region Breakout'!$C275,'EPS Emissions'!$C:$C,'BAU Sector &amp; Region Breakout'!$B275))</f>
        <v>69.592016058293993</v>
      </c>
      <c r="I275" s="2">
        <f>IF($A275="GCAM",SUMIFS('GCAM By Region By Sector'!I:I,'GCAM By Region By Sector'!$C:$C,$C275,'GCAM By Region By Sector'!$B:$B,$B275)*10^3,SUMIFS('EPS Emissions'!J:J,'EPS Emissions'!$D:$D,'BAU Sector &amp; Region Breakout'!$C275,'EPS Emissions'!$C:$C,'BAU Sector &amp; Region Breakout'!$B275))</f>
        <v>71.822058124929995</v>
      </c>
      <c r="J275" s="2">
        <f>IF($A275="GCAM",SUMIFS('GCAM By Region By Sector'!J:J,'GCAM By Region By Sector'!$C:$C,$C275,'GCAM By Region By Sector'!$B:$B,$B275)*10^3,SUMIFS('EPS Emissions'!K:K,'EPS Emissions'!$D:$D,'BAU Sector &amp; Region Breakout'!$C275,'EPS Emissions'!$C:$C,'BAU Sector &amp; Region Breakout'!$B275))</f>
        <v>76.14819428447349</v>
      </c>
      <c r="K275" s="2">
        <f>IF($A275="GCAM",SUMIFS('GCAM By Region By Sector'!K:K,'GCAM By Region By Sector'!$C:$C,$C275,'GCAM By Region By Sector'!$B:$B,$B275)*10^3,SUMIFS('EPS Emissions'!L:L,'EPS Emissions'!$D:$D,'BAU Sector &amp; Region Breakout'!$C275,'EPS Emissions'!$C:$C,'BAU Sector &amp; Region Breakout'!$B275))</f>
        <v>80.474330444016999</v>
      </c>
      <c r="L275" s="2">
        <f>IF($A275="GCAM",SUMIFS('GCAM By Region By Sector'!L:L,'GCAM By Region By Sector'!$C:$C,$C275,'GCAM By Region By Sector'!$B:$B,$B275)*10^3,SUMIFS('EPS Emissions'!M:M,'EPS Emissions'!$D:$D,'BAU Sector &amp; Region Breakout'!$C275,'EPS Emissions'!$C:$C,'BAU Sector &amp; Region Breakout'!$B275))</f>
        <v>84.800466603560494</v>
      </c>
      <c r="M275" s="2">
        <f>IF($A275="GCAM",SUMIFS('GCAM By Region By Sector'!M:M,'GCAM By Region By Sector'!$C:$C,$C275,'GCAM By Region By Sector'!$B:$B,$B275)*10^3,SUMIFS('EPS Emissions'!N:N,'EPS Emissions'!$D:$D,'BAU Sector &amp; Region Breakout'!$C275,'EPS Emissions'!$C:$C,'BAU Sector &amp; Region Breakout'!$B275))</f>
        <v>89.126602763103989</v>
      </c>
      <c r="N275" s="2">
        <f>IF($A275="GCAM",SUMIFS('GCAM By Region By Sector'!N:N,'GCAM By Region By Sector'!$C:$C,$C275,'GCAM By Region By Sector'!$B:$B,$B275)*10^3,SUMIFS('EPS Emissions'!O:O,'EPS Emissions'!$D:$D,'BAU Sector &amp; Region Breakout'!$C275,'EPS Emissions'!$C:$C,'BAU Sector &amp; Region Breakout'!$B275))</f>
        <v>93.452738922647512</v>
      </c>
      <c r="O275" s="2">
        <f>IF($A275="GCAM",SUMIFS('GCAM By Region By Sector'!O:O,'GCAM By Region By Sector'!$C:$C,$C275,'GCAM By Region By Sector'!$B:$B,$B275)*10^3,SUMIFS('EPS Emissions'!P:P,'EPS Emissions'!$D:$D,'BAU Sector &amp; Region Breakout'!$C275,'EPS Emissions'!$C:$C,'BAU Sector &amp; Region Breakout'!$B275))</f>
        <v>98.381742108552331</v>
      </c>
      <c r="P275" s="2">
        <f>IF($A275="GCAM",SUMIFS('GCAM By Region By Sector'!P:P,'GCAM By Region By Sector'!$C:$C,$C275,'GCAM By Region By Sector'!$B:$B,$B275)*10^3,SUMIFS('EPS Emissions'!Q:Q,'EPS Emissions'!$D:$D,'BAU Sector &amp; Region Breakout'!$C275,'EPS Emissions'!$C:$C,'BAU Sector &amp; Region Breakout'!$B275))</f>
        <v>103.31074529445715</v>
      </c>
      <c r="Q275" s="2">
        <f>IF($A275="GCAM",SUMIFS('GCAM By Region By Sector'!Q:Q,'GCAM By Region By Sector'!$C:$C,$C275,'GCAM By Region By Sector'!$B:$B,$B275)*10^3,SUMIFS('EPS Emissions'!R:R,'EPS Emissions'!$D:$D,'BAU Sector &amp; Region Breakout'!$C275,'EPS Emissions'!$C:$C,'BAU Sector &amp; Region Breakout'!$B275))</f>
        <v>108.23974848036198</v>
      </c>
      <c r="R275" s="2">
        <f>IF($A275="GCAM",SUMIFS('GCAM By Region By Sector'!R:R,'GCAM By Region By Sector'!$C:$C,$C275,'GCAM By Region By Sector'!$B:$B,$B275)*10^3,SUMIFS('EPS Emissions'!S:S,'EPS Emissions'!$D:$D,'BAU Sector &amp; Region Breakout'!$C275,'EPS Emissions'!$C:$C,'BAU Sector &amp; Region Breakout'!$B275))</f>
        <v>113.1687516662668</v>
      </c>
      <c r="S275" s="2">
        <f>IF($A275="GCAM",SUMIFS('GCAM By Region By Sector'!S:S,'GCAM By Region By Sector'!$C:$C,$C275,'GCAM By Region By Sector'!$B:$B,$B275)*10^3,SUMIFS('EPS Emissions'!T:T,'EPS Emissions'!$D:$D,'BAU Sector &amp; Region Breakout'!$C275,'EPS Emissions'!$C:$C,'BAU Sector &amp; Region Breakout'!$B275))</f>
        <v>118.09775485217162</v>
      </c>
      <c r="T275" s="2">
        <f>IF($A275="GCAM",SUMIFS('GCAM By Region By Sector'!T:T,'GCAM By Region By Sector'!$C:$C,$C275,'GCAM By Region By Sector'!$B:$B,$B275)*10^3,SUMIFS('EPS Emissions'!U:U,'EPS Emissions'!$D:$D,'BAU Sector &amp; Region Breakout'!$C275,'EPS Emissions'!$C:$C,'BAU Sector &amp; Region Breakout'!$B275))</f>
        <v>122.49150614834208</v>
      </c>
      <c r="U275" s="2">
        <f>IF($A275="GCAM",SUMIFS('GCAM By Region By Sector'!U:U,'GCAM By Region By Sector'!$C:$C,$C275,'GCAM By Region By Sector'!$B:$B,$B275)*10^3,SUMIFS('EPS Emissions'!V:V,'EPS Emissions'!$D:$D,'BAU Sector &amp; Region Breakout'!$C275,'EPS Emissions'!$C:$C,'BAU Sector &amp; Region Breakout'!$B275))</f>
        <v>126.88525744451256</v>
      </c>
      <c r="V275" s="2">
        <f>IF($A275="GCAM",SUMIFS('GCAM By Region By Sector'!V:V,'GCAM By Region By Sector'!$C:$C,$C275,'GCAM By Region By Sector'!$B:$B,$B275)*10^3,SUMIFS('EPS Emissions'!W:W,'EPS Emissions'!$D:$D,'BAU Sector &amp; Region Breakout'!$C275,'EPS Emissions'!$C:$C,'BAU Sector &amp; Region Breakout'!$B275))</f>
        <v>131.27900874068305</v>
      </c>
      <c r="W275" s="2">
        <f>IF($A275="GCAM",SUMIFS('GCAM By Region By Sector'!W:W,'GCAM By Region By Sector'!$C:$C,$C275,'GCAM By Region By Sector'!$B:$B,$B275)*10^3,SUMIFS('EPS Emissions'!X:X,'EPS Emissions'!$D:$D,'BAU Sector &amp; Region Breakout'!$C275,'EPS Emissions'!$C:$C,'BAU Sector &amp; Region Breakout'!$B275))</f>
        <v>135.6727600368535</v>
      </c>
      <c r="X275" s="2">
        <f>IF($A275="GCAM",SUMIFS('GCAM By Region By Sector'!X:X,'GCAM By Region By Sector'!$C:$C,$C275,'GCAM By Region By Sector'!$B:$B,$B275)*10^3,SUMIFS('EPS Emissions'!Y:Y,'EPS Emissions'!$D:$D,'BAU Sector &amp; Region Breakout'!$C275,'EPS Emissions'!$C:$C,'BAU Sector &amp; Region Breakout'!$B275))</f>
        <v>140.06651133302398</v>
      </c>
      <c r="Y275" s="2">
        <f>IF($A275="GCAM",SUMIFS('GCAM By Region By Sector'!Y:Y,'GCAM By Region By Sector'!$C:$C,$C275,'GCAM By Region By Sector'!$B:$B,$B275)*10^3,SUMIFS('EPS Emissions'!Z:Z,'EPS Emissions'!$D:$D,'BAU Sector &amp; Region Breakout'!$C275,'EPS Emissions'!$C:$C,'BAU Sector &amp; Region Breakout'!$B275))</f>
        <v>143.85622758213049</v>
      </c>
      <c r="Z275" s="2">
        <f>IF($A275="GCAM",SUMIFS('GCAM By Region By Sector'!Z:Z,'GCAM By Region By Sector'!$C:$C,$C275,'GCAM By Region By Sector'!$B:$B,$B275)*10^3,SUMIFS('EPS Emissions'!AA:AA,'EPS Emissions'!$D:$D,'BAU Sector &amp; Region Breakout'!$C275,'EPS Emissions'!$C:$C,'BAU Sector &amp; Region Breakout'!$B275))</f>
        <v>147.64594383123699</v>
      </c>
      <c r="AA275" s="2">
        <f>IF($A275="GCAM",SUMIFS('GCAM By Region By Sector'!AA:AA,'GCAM By Region By Sector'!$C:$C,$C275,'GCAM By Region By Sector'!$B:$B,$B275)*10^3,SUMIFS('EPS Emissions'!AB:AB,'EPS Emissions'!$D:$D,'BAU Sector &amp; Region Breakout'!$C275,'EPS Emissions'!$C:$C,'BAU Sector &amp; Region Breakout'!$B275))</f>
        <v>151.4356600803435</v>
      </c>
      <c r="AB275" s="2">
        <f>IF($A275="GCAM",SUMIFS('GCAM By Region By Sector'!AB:AB,'GCAM By Region By Sector'!$C:$C,$C275,'GCAM By Region By Sector'!$B:$B,$B275)*10^3,SUMIFS('EPS Emissions'!AC:AC,'EPS Emissions'!$D:$D,'BAU Sector &amp; Region Breakout'!$C275,'EPS Emissions'!$C:$C,'BAU Sector &amp; Region Breakout'!$B275))</f>
        <v>155.22537632945003</v>
      </c>
      <c r="AC275" s="2">
        <f>IF($A275="GCAM",SUMIFS('GCAM By Region By Sector'!AC:AC,'GCAM By Region By Sector'!$C:$C,$C275,'GCAM By Region By Sector'!$B:$B,$B275)*10^3,SUMIFS('EPS Emissions'!AD:AD,'EPS Emissions'!$D:$D,'BAU Sector &amp; Region Breakout'!$C275,'EPS Emissions'!$C:$C,'BAU Sector &amp; Region Breakout'!$B275))</f>
        <v>159.01509257855653</v>
      </c>
      <c r="AD275" s="2">
        <f>IF($A275="GCAM",SUMIFS('GCAM By Region By Sector'!AD:AD,'GCAM By Region By Sector'!$C:$C,$C275,'GCAM By Region By Sector'!$B:$B,$B275)*10^3,SUMIFS('EPS Emissions'!AE:AE,'EPS Emissions'!$D:$D,'BAU Sector &amp; Region Breakout'!$C275,'EPS Emissions'!$C:$C,'BAU Sector &amp; Region Breakout'!$B275))</f>
        <v>162.23406551547495</v>
      </c>
      <c r="AE275" s="2">
        <f>IF($A275="GCAM",SUMIFS('GCAM By Region By Sector'!AE:AE,'GCAM By Region By Sector'!$C:$C,$C275,'GCAM By Region By Sector'!$B:$B,$B275)*10^3,SUMIFS('EPS Emissions'!AF:AF,'EPS Emissions'!$D:$D,'BAU Sector &amp; Region Breakout'!$C275,'EPS Emissions'!$C:$C,'BAU Sector &amp; Region Breakout'!$B275))</f>
        <v>165.45303845239337</v>
      </c>
      <c r="AF275" s="2">
        <f>IF($A275="GCAM",SUMIFS('GCAM By Region By Sector'!AF:AF,'GCAM By Region By Sector'!$C:$C,$C275,'GCAM By Region By Sector'!$B:$B,$B275)*10^3,SUMIFS('EPS Emissions'!AG:AG,'EPS Emissions'!$D:$D,'BAU Sector &amp; Region Breakout'!$C275,'EPS Emissions'!$C:$C,'BAU Sector &amp; Region Breakout'!$B275))</f>
        <v>168.67201138931182</v>
      </c>
      <c r="AG275" s="2">
        <f>IF($A275="GCAM",SUMIFS('GCAM By Region By Sector'!AG:AG,'GCAM By Region By Sector'!$C:$C,$C275,'GCAM By Region By Sector'!$B:$B,$B275)*10^3,SUMIFS('EPS Emissions'!AH:AH,'EPS Emissions'!$D:$D,'BAU Sector &amp; Region Breakout'!$C275,'EPS Emissions'!$C:$C,'BAU Sector &amp; Region Breakout'!$B275))</f>
        <v>171.89098432623024</v>
      </c>
      <c r="AH275" s="2">
        <f>IF($A275="GCAM",SUMIFS('GCAM By Region By Sector'!AH:AH,'GCAM By Region By Sector'!$C:$C,$C275,'GCAM By Region By Sector'!$B:$B,$B275)*10^3,SUMIFS('EPS Emissions'!AI:AI,'EPS Emissions'!$D:$D,'BAU Sector &amp; Region Breakout'!$C275,'EPS Emissions'!$C:$C,'BAU Sector &amp; Region Breakout'!$B275))</f>
        <v>175.10995726314866</v>
      </c>
    </row>
    <row r="276" spans="1:34" x14ac:dyDescent="0.35">
      <c r="A276" t="str">
        <f>VLOOKUP(B276,'BAU Global Total'!A$3:C$34,3,FALSE)</f>
        <v>GCAM</v>
      </c>
      <c r="B276" t="s">
        <v>44</v>
      </c>
      <c r="C276" t="s">
        <v>64</v>
      </c>
      <c r="D276" s="2">
        <f>IF($A276="GCAM",SUMIFS('GCAM By Region By Sector'!D:D,'GCAM By Region By Sector'!$C:$C,$C276,'GCAM By Region By Sector'!$B:$B,$B276)*10^3,SUMIFS('EPS Emissions'!E:E,'EPS Emissions'!$D:$D,'BAU Sector &amp; Region Breakout'!$C276,'EPS Emissions'!$C:$C,'BAU Sector &amp; Region Breakout'!$B276))</f>
        <v>9.896314714357997</v>
      </c>
      <c r="E276" s="2">
        <f>IF($A276="GCAM",SUMIFS('GCAM By Region By Sector'!E:E,'GCAM By Region By Sector'!$C:$C,$C276,'GCAM By Region By Sector'!$B:$B,$B276)*10^3,SUMIFS('EPS Emissions'!F:F,'EPS Emissions'!$D:$D,'BAU Sector &amp; Region Breakout'!$C276,'EPS Emissions'!$C:$C,'BAU Sector &amp; Region Breakout'!$B276))</f>
        <v>10.220878156488888</v>
      </c>
      <c r="F276" s="2">
        <f>IF($A276="GCAM",SUMIFS('GCAM By Region By Sector'!F:F,'GCAM By Region By Sector'!$C:$C,$C276,'GCAM By Region By Sector'!$B:$B,$B276)*10^3,SUMIFS('EPS Emissions'!G:G,'EPS Emissions'!$D:$D,'BAU Sector &amp; Region Breakout'!$C276,'EPS Emissions'!$C:$C,'BAU Sector &amp; Region Breakout'!$B276))</f>
        <v>10.545441598619782</v>
      </c>
      <c r="G276" s="2">
        <f>IF($A276="GCAM",SUMIFS('GCAM By Region By Sector'!G:G,'GCAM By Region By Sector'!$C:$C,$C276,'GCAM By Region By Sector'!$B:$B,$B276)*10^3,SUMIFS('EPS Emissions'!H:H,'EPS Emissions'!$D:$D,'BAU Sector &amp; Region Breakout'!$C276,'EPS Emissions'!$C:$C,'BAU Sector &amp; Region Breakout'!$B276))</f>
        <v>10.870005040750673</v>
      </c>
      <c r="H276" s="2">
        <f>IF($A276="GCAM",SUMIFS('GCAM By Region By Sector'!H:H,'GCAM By Region By Sector'!$C:$C,$C276,'GCAM By Region By Sector'!$B:$B,$B276)*10^3,SUMIFS('EPS Emissions'!I:I,'EPS Emissions'!$D:$D,'BAU Sector &amp; Region Breakout'!$C276,'EPS Emissions'!$C:$C,'BAU Sector &amp; Region Breakout'!$B276))</f>
        <v>11.194568482881564</v>
      </c>
      <c r="I276" s="2">
        <f>IF($A276="GCAM",SUMIFS('GCAM By Region By Sector'!I:I,'GCAM By Region By Sector'!$C:$C,$C276,'GCAM By Region By Sector'!$B:$B,$B276)*10^3,SUMIFS('EPS Emissions'!J:J,'EPS Emissions'!$D:$D,'BAU Sector &amp; Region Breakout'!$C276,'EPS Emissions'!$C:$C,'BAU Sector &amp; Region Breakout'!$B276))</f>
        <v>11.519131925012458</v>
      </c>
      <c r="J276" s="2">
        <f>IF($A276="GCAM",SUMIFS('GCAM By Region By Sector'!J:J,'GCAM By Region By Sector'!$C:$C,$C276,'GCAM By Region By Sector'!$B:$B,$B276)*10^3,SUMIFS('EPS Emissions'!K:K,'EPS Emissions'!$D:$D,'BAU Sector &amp; Region Breakout'!$C276,'EPS Emissions'!$C:$C,'BAU Sector &amp; Region Breakout'!$B276))</f>
        <v>11.855156049427466</v>
      </c>
      <c r="K276" s="2">
        <f>IF($A276="GCAM",SUMIFS('GCAM By Region By Sector'!K:K,'GCAM By Region By Sector'!$C:$C,$C276,'GCAM By Region By Sector'!$B:$B,$B276)*10^3,SUMIFS('EPS Emissions'!L:L,'EPS Emissions'!$D:$D,'BAU Sector &amp; Region Breakout'!$C276,'EPS Emissions'!$C:$C,'BAU Sector &amp; Region Breakout'!$B276))</f>
        <v>12.191180173842474</v>
      </c>
      <c r="L276" s="2">
        <f>IF($A276="GCAM",SUMIFS('GCAM By Region By Sector'!L:L,'GCAM By Region By Sector'!$C:$C,$C276,'GCAM By Region By Sector'!$B:$B,$B276)*10^3,SUMIFS('EPS Emissions'!M:M,'EPS Emissions'!$D:$D,'BAU Sector &amp; Region Breakout'!$C276,'EPS Emissions'!$C:$C,'BAU Sector &amp; Region Breakout'!$B276))</f>
        <v>12.527204298257482</v>
      </c>
      <c r="M276" s="2">
        <f>IF($A276="GCAM",SUMIFS('GCAM By Region By Sector'!M:M,'GCAM By Region By Sector'!$C:$C,$C276,'GCAM By Region By Sector'!$B:$B,$B276)*10^3,SUMIFS('EPS Emissions'!N:N,'EPS Emissions'!$D:$D,'BAU Sector &amp; Region Breakout'!$C276,'EPS Emissions'!$C:$C,'BAU Sector &amp; Region Breakout'!$B276))</f>
        <v>12.86322842267249</v>
      </c>
      <c r="N276" s="2">
        <f>IF($A276="GCAM",SUMIFS('GCAM By Region By Sector'!N:N,'GCAM By Region By Sector'!$C:$C,$C276,'GCAM By Region By Sector'!$B:$B,$B276)*10^3,SUMIFS('EPS Emissions'!O:O,'EPS Emissions'!$D:$D,'BAU Sector &amp; Region Breakout'!$C276,'EPS Emissions'!$C:$C,'BAU Sector &amp; Region Breakout'!$B276))</f>
        <v>13.199252547087498</v>
      </c>
      <c r="O276" s="2">
        <f>IF($A276="GCAM",SUMIFS('GCAM By Region By Sector'!O:O,'GCAM By Region By Sector'!$C:$C,$C276,'GCAM By Region By Sector'!$B:$B,$B276)*10^3,SUMIFS('EPS Emissions'!P:P,'EPS Emissions'!$D:$D,'BAU Sector &amp; Region Breakout'!$C276,'EPS Emissions'!$C:$C,'BAU Sector &amp; Region Breakout'!$B276))</f>
        <v>13.481212368242998</v>
      </c>
      <c r="P276" s="2">
        <f>IF($A276="GCAM",SUMIFS('GCAM By Region By Sector'!P:P,'GCAM By Region By Sector'!$C:$C,$C276,'GCAM By Region By Sector'!$B:$B,$B276)*10^3,SUMIFS('EPS Emissions'!Q:Q,'EPS Emissions'!$D:$D,'BAU Sector &amp; Region Breakout'!$C276,'EPS Emissions'!$C:$C,'BAU Sector &amp; Region Breakout'!$B276))</f>
        <v>13.763172189398498</v>
      </c>
      <c r="Q276" s="2">
        <f>IF($A276="GCAM",SUMIFS('GCAM By Region By Sector'!Q:Q,'GCAM By Region By Sector'!$C:$C,$C276,'GCAM By Region By Sector'!$B:$B,$B276)*10^3,SUMIFS('EPS Emissions'!R:R,'EPS Emissions'!$D:$D,'BAU Sector &amp; Region Breakout'!$C276,'EPS Emissions'!$C:$C,'BAU Sector &amp; Region Breakout'!$B276))</f>
        <v>14.045132010553997</v>
      </c>
      <c r="R276" s="2">
        <f>IF($A276="GCAM",SUMIFS('GCAM By Region By Sector'!R:R,'GCAM By Region By Sector'!$C:$C,$C276,'GCAM By Region By Sector'!$B:$B,$B276)*10^3,SUMIFS('EPS Emissions'!S:S,'EPS Emissions'!$D:$D,'BAU Sector &amp; Region Breakout'!$C276,'EPS Emissions'!$C:$C,'BAU Sector &amp; Region Breakout'!$B276))</f>
        <v>14.327091831709497</v>
      </c>
      <c r="S276" s="2">
        <f>IF($A276="GCAM",SUMIFS('GCAM By Region By Sector'!S:S,'GCAM By Region By Sector'!$C:$C,$C276,'GCAM By Region By Sector'!$B:$B,$B276)*10^3,SUMIFS('EPS Emissions'!T:T,'EPS Emissions'!$D:$D,'BAU Sector &amp; Region Breakout'!$C276,'EPS Emissions'!$C:$C,'BAU Sector &amp; Region Breakout'!$B276))</f>
        <v>14.609051652864997</v>
      </c>
      <c r="T276" s="2">
        <f>IF($A276="GCAM",SUMIFS('GCAM By Region By Sector'!T:T,'GCAM By Region By Sector'!$C:$C,$C276,'GCAM By Region By Sector'!$B:$B,$B276)*10^3,SUMIFS('EPS Emissions'!U:U,'EPS Emissions'!$D:$D,'BAU Sector &amp; Region Breakout'!$C276,'EPS Emissions'!$C:$C,'BAU Sector &amp; Region Breakout'!$B276))</f>
        <v>14.865295893873039</v>
      </c>
      <c r="U276" s="2">
        <f>IF($A276="GCAM",SUMIFS('GCAM By Region By Sector'!U:U,'GCAM By Region By Sector'!$C:$C,$C276,'GCAM By Region By Sector'!$B:$B,$B276)*10^3,SUMIFS('EPS Emissions'!V:V,'EPS Emissions'!$D:$D,'BAU Sector &amp; Region Breakout'!$C276,'EPS Emissions'!$C:$C,'BAU Sector &amp; Region Breakout'!$B276))</f>
        <v>15.121540134881084</v>
      </c>
      <c r="V276" s="2">
        <f>IF($A276="GCAM",SUMIFS('GCAM By Region By Sector'!V:V,'GCAM By Region By Sector'!$C:$C,$C276,'GCAM By Region By Sector'!$B:$B,$B276)*10^3,SUMIFS('EPS Emissions'!W:W,'EPS Emissions'!$D:$D,'BAU Sector &amp; Region Breakout'!$C276,'EPS Emissions'!$C:$C,'BAU Sector &amp; Region Breakout'!$B276))</f>
        <v>15.377784375889126</v>
      </c>
      <c r="W276" s="2">
        <f>IF($A276="GCAM",SUMIFS('GCAM By Region By Sector'!W:W,'GCAM By Region By Sector'!$C:$C,$C276,'GCAM By Region By Sector'!$B:$B,$B276)*10^3,SUMIFS('EPS Emissions'!X:X,'EPS Emissions'!$D:$D,'BAU Sector &amp; Region Breakout'!$C276,'EPS Emissions'!$C:$C,'BAU Sector &amp; Region Breakout'!$B276))</f>
        <v>15.63402861689717</v>
      </c>
      <c r="X276" s="2">
        <f>IF($A276="GCAM",SUMIFS('GCAM By Region By Sector'!X:X,'GCAM By Region By Sector'!$C:$C,$C276,'GCAM By Region By Sector'!$B:$B,$B276)*10^3,SUMIFS('EPS Emissions'!Y:Y,'EPS Emissions'!$D:$D,'BAU Sector &amp; Region Breakout'!$C276,'EPS Emissions'!$C:$C,'BAU Sector &amp; Region Breakout'!$B276))</f>
        <v>15.890272857905213</v>
      </c>
      <c r="Y276" s="2">
        <f>IF($A276="GCAM",SUMIFS('GCAM By Region By Sector'!Y:Y,'GCAM By Region By Sector'!$C:$C,$C276,'GCAM By Region By Sector'!$B:$B,$B276)*10^3,SUMIFS('EPS Emissions'!Z:Z,'EPS Emissions'!$D:$D,'BAU Sector &amp; Region Breakout'!$C276,'EPS Emissions'!$C:$C,'BAU Sector &amp; Region Breakout'!$B276))</f>
        <v>16.157642810734281</v>
      </c>
      <c r="Z276" s="2">
        <f>IF($A276="GCAM",SUMIFS('GCAM By Region By Sector'!Z:Z,'GCAM By Region By Sector'!$C:$C,$C276,'GCAM By Region By Sector'!$B:$B,$B276)*10^3,SUMIFS('EPS Emissions'!AA:AA,'EPS Emissions'!$D:$D,'BAU Sector &amp; Region Breakout'!$C276,'EPS Emissions'!$C:$C,'BAU Sector &amp; Region Breakout'!$B276))</f>
        <v>16.425012763563352</v>
      </c>
      <c r="AA276" s="2">
        <f>IF($A276="GCAM",SUMIFS('GCAM By Region By Sector'!AA:AA,'GCAM By Region By Sector'!$C:$C,$C276,'GCAM By Region By Sector'!$B:$B,$B276)*10^3,SUMIFS('EPS Emissions'!AB:AB,'EPS Emissions'!$D:$D,'BAU Sector &amp; Region Breakout'!$C276,'EPS Emissions'!$C:$C,'BAU Sector &amp; Region Breakout'!$B276))</f>
        <v>16.692382716392423</v>
      </c>
      <c r="AB276" s="2">
        <f>IF($A276="GCAM",SUMIFS('GCAM By Region By Sector'!AB:AB,'GCAM By Region By Sector'!$C:$C,$C276,'GCAM By Region By Sector'!$B:$B,$B276)*10^3,SUMIFS('EPS Emissions'!AC:AC,'EPS Emissions'!$D:$D,'BAU Sector &amp; Region Breakout'!$C276,'EPS Emissions'!$C:$C,'BAU Sector &amp; Region Breakout'!$B276))</f>
        <v>16.959752669221491</v>
      </c>
      <c r="AC276" s="2">
        <f>IF($A276="GCAM",SUMIFS('GCAM By Region By Sector'!AC:AC,'GCAM By Region By Sector'!$C:$C,$C276,'GCAM By Region By Sector'!$B:$B,$B276)*10^3,SUMIFS('EPS Emissions'!AD:AD,'EPS Emissions'!$D:$D,'BAU Sector &amp; Region Breakout'!$C276,'EPS Emissions'!$C:$C,'BAU Sector &amp; Region Breakout'!$B276))</f>
        <v>17.227122622050562</v>
      </c>
      <c r="AD276" s="2">
        <f>IF($A276="GCAM",SUMIFS('GCAM By Region By Sector'!AD:AD,'GCAM By Region By Sector'!$C:$C,$C276,'GCAM By Region By Sector'!$B:$B,$B276)*10^3,SUMIFS('EPS Emissions'!AE:AE,'EPS Emissions'!$D:$D,'BAU Sector &amp; Region Breakout'!$C276,'EPS Emissions'!$C:$C,'BAU Sector &amp; Region Breakout'!$B276))</f>
        <v>17.512290177182052</v>
      </c>
      <c r="AE276" s="2">
        <f>IF($A276="GCAM",SUMIFS('GCAM By Region By Sector'!AE:AE,'GCAM By Region By Sector'!$C:$C,$C276,'GCAM By Region By Sector'!$B:$B,$B276)*10^3,SUMIFS('EPS Emissions'!AF:AF,'EPS Emissions'!$D:$D,'BAU Sector &amp; Region Breakout'!$C276,'EPS Emissions'!$C:$C,'BAU Sector &amp; Region Breakout'!$B276))</f>
        <v>17.797457732313543</v>
      </c>
      <c r="AF276" s="2">
        <f>IF($A276="GCAM",SUMIFS('GCAM By Region By Sector'!AF:AF,'GCAM By Region By Sector'!$C:$C,$C276,'GCAM By Region By Sector'!$B:$B,$B276)*10^3,SUMIFS('EPS Emissions'!AG:AG,'EPS Emissions'!$D:$D,'BAU Sector &amp; Region Breakout'!$C276,'EPS Emissions'!$C:$C,'BAU Sector &amp; Region Breakout'!$B276))</f>
        <v>18.082625287445033</v>
      </c>
      <c r="AG276" s="2">
        <f>IF($A276="GCAM",SUMIFS('GCAM By Region By Sector'!AG:AG,'GCAM By Region By Sector'!$C:$C,$C276,'GCAM By Region By Sector'!$B:$B,$B276)*10^3,SUMIFS('EPS Emissions'!AH:AH,'EPS Emissions'!$D:$D,'BAU Sector &amp; Region Breakout'!$C276,'EPS Emissions'!$C:$C,'BAU Sector &amp; Region Breakout'!$B276))</f>
        <v>18.367792842576524</v>
      </c>
      <c r="AH276" s="2">
        <f>IF($A276="GCAM",SUMIFS('GCAM By Region By Sector'!AH:AH,'GCAM By Region By Sector'!$C:$C,$C276,'GCAM By Region By Sector'!$B:$B,$B276)*10^3,SUMIFS('EPS Emissions'!AI:AI,'EPS Emissions'!$D:$D,'BAU Sector &amp; Region Breakout'!$C276,'EPS Emissions'!$C:$C,'BAU Sector &amp; Region Breakout'!$B276))</f>
        <v>18.652960397708014</v>
      </c>
    </row>
    <row r="277" spans="1:34" x14ac:dyDescent="0.35">
      <c r="A277" t="str">
        <f>VLOOKUP(B277,'BAU Global Total'!A$3:C$34,3,FALSE)</f>
        <v>GCAM</v>
      </c>
      <c r="B277" t="s">
        <v>44</v>
      </c>
      <c r="C277" t="s">
        <v>65</v>
      </c>
      <c r="D277" s="2">
        <f>IF($A277="GCAM",SUMIFS('GCAM By Region By Sector'!D:D,'GCAM By Region By Sector'!$C:$C,$C277,'GCAM By Region By Sector'!$B:$B,$B277)*10^3,SUMIFS('EPS Emissions'!E:E,'EPS Emissions'!$D:$D,'BAU Sector &amp; Region Breakout'!$C277,'EPS Emissions'!$C:$C,'BAU Sector &amp; Region Breakout'!$B277))</f>
        <v>19.08023099797996</v>
      </c>
      <c r="E277" s="2">
        <f>IF($A277="GCAM",SUMIFS('GCAM By Region By Sector'!E:E,'GCAM By Region By Sector'!$C:$C,$C277,'GCAM By Region By Sector'!$B:$B,$B277)*10^3,SUMIFS('EPS Emissions'!F:F,'EPS Emissions'!$D:$D,'BAU Sector &amp; Region Breakout'!$C277,'EPS Emissions'!$C:$C,'BAU Sector &amp; Region Breakout'!$B277))</f>
        <v>19.564142407709969</v>
      </c>
      <c r="F277" s="2">
        <f>IF($A277="GCAM",SUMIFS('GCAM By Region By Sector'!F:F,'GCAM By Region By Sector'!$C:$C,$C277,'GCAM By Region By Sector'!$B:$B,$B277)*10^3,SUMIFS('EPS Emissions'!G:G,'EPS Emissions'!$D:$D,'BAU Sector &amp; Region Breakout'!$C277,'EPS Emissions'!$C:$C,'BAU Sector &amp; Region Breakout'!$B277))</f>
        <v>20.048053817439978</v>
      </c>
      <c r="G277" s="2">
        <f>IF($A277="GCAM",SUMIFS('GCAM By Region By Sector'!G:G,'GCAM By Region By Sector'!$C:$C,$C277,'GCAM By Region By Sector'!$B:$B,$B277)*10^3,SUMIFS('EPS Emissions'!H:H,'EPS Emissions'!$D:$D,'BAU Sector &amp; Region Breakout'!$C277,'EPS Emissions'!$C:$C,'BAU Sector &amp; Region Breakout'!$B277))</f>
        <v>20.531965227169987</v>
      </c>
      <c r="H277" s="2">
        <f>IF($A277="GCAM",SUMIFS('GCAM By Region By Sector'!H:H,'GCAM By Region By Sector'!$C:$C,$C277,'GCAM By Region By Sector'!$B:$B,$B277)*10^3,SUMIFS('EPS Emissions'!I:I,'EPS Emissions'!$D:$D,'BAU Sector &amp; Region Breakout'!$C277,'EPS Emissions'!$C:$C,'BAU Sector &amp; Region Breakout'!$B277))</f>
        <v>21.015876636899993</v>
      </c>
      <c r="I277" s="2">
        <f>IF($A277="GCAM",SUMIFS('GCAM By Region By Sector'!I:I,'GCAM By Region By Sector'!$C:$C,$C277,'GCAM By Region By Sector'!$B:$B,$B277)*10^3,SUMIFS('EPS Emissions'!J:J,'EPS Emissions'!$D:$D,'BAU Sector &amp; Region Breakout'!$C277,'EPS Emissions'!$C:$C,'BAU Sector &amp; Region Breakout'!$B277))</f>
        <v>21.499788046630005</v>
      </c>
      <c r="J277" s="2">
        <f>IF($A277="GCAM",SUMIFS('GCAM By Region By Sector'!J:J,'GCAM By Region By Sector'!$C:$C,$C277,'GCAM By Region By Sector'!$B:$B,$B277)*10^3,SUMIFS('EPS Emissions'!K:K,'EPS Emissions'!$D:$D,'BAU Sector &amp; Region Breakout'!$C277,'EPS Emissions'!$C:$C,'BAU Sector &amp; Region Breakout'!$B277))</f>
        <v>22.012616374436003</v>
      </c>
      <c r="K277" s="2">
        <f>IF($A277="GCAM",SUMIFS('GCAM By Region By Sector'!K:K,'GCAM By Region By Sector'!$C:$C,$C277,'GCAM By Region By Sector'!$B:$B,$B277)*10^3,SUMIFS('EPS Emissions'!L:L,'EPS Emissions'!$D:$D,'BAU Sector &amp; Region Breakout'!$C277,'EPS Emissions'!$C:$C,'BAU Sector &amp; Region Breakout'!$B277))</f>
        <v>22.525444702242002</v>
      </c>
      <c r="L277" s="2">
        <f>IF($A277="GCAM",SUMIFS('GCAM By Region By Sector'!L:L,'GCAM By Region By Sector'!$C:$C,$C277,'GCAM By Region By Sector'!$B:$B,$B277)*10^3,SUMIFS('EPS Emissions'!M:M,'EPS Emissions'!$D:$D,'BAU Sector &amp; Region Breakout'!$C277,'EPS Emissions'!$C:$C,'BAU Sector &amp; Region Breakout'!$B277))</f>
        <v>23.038273030048003</v>
      </c>
      <c r="M277" s="2">
        <f>IF($A277="GCAM",SUMIFS('GCAM By Region By Sector'!M:M,'GCAM By Region By Sector'!$C:$C,$C277,'GCAM By Region By Sector'!$B:$B,$B277)*10^3,SUMIFS('EPS Emissions'!N:N,'EPS Emissions'!$D:$D,'BAU Sector &amp; Region Breakout'!$C277,'EPS Emissions'!$C:$C,'BAU Sector &amp; Region Breakout'!$B277))</f>
        <v>23.551101357854002</v>
      </c>
      <c r="N277" s="2">
        <f>IF($A277="GCAM",SUMIFS('GCAM By Region By Sector'!N:N,'GCAM By Region By Sector'!$C:$C,$C277,'GCAM By Region By Sector'!$B:$B,$B277)*10^3,SUMIFS('EPS Emissions'!O:O,'EPS Emissions'!$D:$D,'BAU Sector &amp; Region Breakout'!$C277,'EPS Emissions'!$C:$C,'BAU Sector &amp; Region Breakout'!$B277))</f>
        <v>24.063929685660003</v>
      </c>
      <c r="O277" s="2">
        <f>IF($A277="GCAM",SUMIFS('GCAM By Region By Sector'!O:O,'GCAM By Region By Sector'!$C:$C,$C277,'GCAM By Region By Sector'!$B:$B,$B277)*10^3,SUMIFS('EPS Emissions'!P:P,'EPS Emissions'!$D:$D,'BAU Sector &amp; Region Breakout'!$C277,'EPS Emissions'!$C:$C,'BAU Sector &amp; Region Breakout'!$B277))</f>
        <v>24.499024224159999</v>
      </c>
      <c r="P277" s="2">
        <f>IF($A277="GCAM",SUMIFS('GCAM By Region By Sector'!P:P,'GCAM By Region By Sector'!$C:$C,$C277,'GCAM By Region By Sector'!$B:$B,$B277)*10^3,SUMIFS('EPS Emissions'!Q:Q,'EPS Emissions'!$D:$D,'BAU Sector &amp; Region Breakout'!$C277,'EPS Emissions'!$C:$C,'BAU Sector &amp; Region Breakout'!$B277))</f>
        <v>24.934118762659999</v>
      </c>
      <c r="Q277" s="2">
        <f>IF($A277="GCAM",SUMIFS('GCAM By Region By Sector'!Q:Q,'GCAM By Region By Sector'!$C:$C,$C277,'GCAM By Region By Sector'!$B:$B,$B277)*10^3,SUMIFS('EPS Emissions'!R:R,'EPS Emissions'!$D:$D,'BAU Sector &amp; Region Breakout'!$C277,'EPS Emissions'!$C:$C,'BAU Sector &amp; Region Breakout'!$B277))</f>
        <v>25.369213301160002</v>
      </c>
      <c r="R277" s="2">
        <f>IF($A277="GCAM",SUMIFS('GCAM By Region By Sector'!R:R,'GCAM By Region By Sector'!$C:$C,$C277,'GCAM By Region By Sector'!$B:$B,$B277)*10^3,SUMIFS('EPS Emissions'!S:S,'EPS Emissions'!$D:$D,'BAU Sector &amp; Region Breakout'!$C277,'EPS Emissions'!$C:$C,'BAU Sector &amp; Region Breakout'!$B277))</f>
        <v>25.804307839659998</v>
      </c>
      <c r="S277" s="2">
        <f>IF($A277="GCAM",SUMIFS('GCAM By Region By Sector'!S:S,'GCAM By Region By Sector'!$C:$C,$C277,'GCAM By Region By Sector'!$B:$B,$B277)*10^3,SUMIFS('EPS Emissions'!T:T,'EPS Emissions'!$D:$D,'BAU Sector &amp; Region Breakout'!$C277,'EPS Emissions'!$C:$C,'BAU Sector &amp; Region Breakout'!$B277))</f>
        <v>26.239402378159998</v>
      </c>
      <c r="T277" s="2">
        <f>IF($A277="GCAM",SUMIFS('GCAM By Region By Sector'!T:T,'GCAM By Region By Sector'!$C:$C,$C277,'GCAM By Region By Sector'!$B:$B,$B277)*10^3,SUMIFS('EPS Emissions'!U:U,'EPS Emissions'!$D:$D,'BAU Sector &amp; Region Breakout'!$C277,'EPS Emissions'!$C:$C,'BAU Sector &amp; Region Breakout'!$B277))</f>
        <v>26.602863742675989</v>
      </c>
      <c r="U277" s="2">
        <f>IF($A277="GCAM",SUMIFS('GCAM By Region By Sector'!U:U,'GCAM By Region By Sector'!$C:$C,$C277,'GCAM By Region By Sector'!$B:$B,$B277)*10^3,SUMIFS('EPS Emissions'!V:V,'EPS Emissions'!$D:$D,'BAU Sector &amp; Region Breakout'!$C277,'EPS Emissions'!$C:$C,'BAU Sector &amp; Region Breakout'!$B277))</f>
        <v>26.966325107191985</v>
      </c>
      <c r="V277" s="2">
        <f>IF($A277="GCAM",SUMIFS('GCAM By Region By Sector'!V:V,'GCAM By Region By Sector'!$C:$C,$C277,'GCAM By Region By Sector'!$B:$B,$B277)*10^3,SUMIFS('EPS Emissions'!W:W,'EPS Emissions'!$D:$D,'BAU Sector &amp; Region Breakout'!$C277,'EPS Emissions'!$C:$C,'BAU Sector &amp; Region Breakout'!$B277))</f>
        <v>27.329786471707976</v>
      </c>
      <c r="W277" s="2">
        <f>IF($A277="GCAM",SUMIFS('GCAM By Region By Sector'!W:W,'GCAM By Region By Sector'!$C:$C,$C277,'GCAM By Region By Sector'!$B:$B,$B277)*10^3,SUMIFS('EPS Emissions'!X:X,'EPS Emissions'!$D:$D,'BAU Sector &amp; Region Breakout'!$C277,'EPS Emissions'!$C:$C,'BAU Sector &amp; Region Breakout'!$B277))</f>
        <v>27.693247836223968</v>
      </c>
      <c r="X277" s="2">
        <f>IF($A277="GCAM",SUMIFS('GCAM By Region By Sector'!X:X,'GCAM By Region By Sector'!$C:$C,$C277,'GCAM By Region By Sector'!$B:$B,$B277)*10^3,SUMIFS('EPS Emissions'!Y:Y,'EPS Emissions'!$D:$D,'BAU Sector &amp; Region Breakout'!$C277,'EPS Emissions'!$C:$C,'BAU Sector &amp; Region Breakout'!$B277))</f>
        <v>28.056709200739963</v>
      </c>
      <c r="Y277" s="2">
        <f>IF($A277="GCAM",SUMIFS('GCAM By Region By Sector'!Y:Y,'GCAM By Region By Sector'!$C:$C,$C277,'GCAM By Region By Sector'!$B:$B,$B277)*10^3,SUMIFS('EPS Emissions'!Z:Z,'EPS Emissions'!$D:$D,'BAU Sector &amp; Region Breakout'!$C277,'EPS Emissions'!$C:$C,'BAU Sector &amp; Region Breakout'!$B277))</f>
        <v>28.397645560015167</v>
      </c>
      <c r="Z277" s="2">
        <f>IF($A277="GCAM",SUMIFS('GCAM By Region By Sector'!Z:Z,'GCAM By Region By Sector'!$C:$C,$C277,'GCAM By Region By Sector'!$B:$B,$B277)*10^3,SUMIFS('EPS Emissions'!AA:AA,'EPS Emissions'!$D:$D,'BAU Sector &amp; Region Breakout'!$C277,'EPS Emissions'!$C:$C,'BAU Sector &amp; Region Breakout'!$B277))</f>
        <v>28.738581919290375</v>
      </c>
      <c r="AA277" s="2">
        <f>IF($A277="GCAM",SUMIFS('GCAM By Region By Sector'!AA:AA,'GCAM By Region By Sector'!$C:$C,$C277,'GCAM By Region By Sector'!$B:$B,$B277)*10^3,SUMIFS('EPS Emissions'!AB:AB,'EPS Emissions'!$D:$D,'BAU Sector &amp; Region Breakout'!$C277,'EPS Emissions'!$C:$C,'BAU Sector &amp; Region Breakout'!$B277))</f>
        <v>29.079518278565587</v>
      </c>
      <c r="AB277" s="2">
        <f>IF($A277="GCAM",SUMIFS('GCAM By Region By Sector'!AB:AB,'GCAM By Region By Sector'!$C:$C,$C277,'GCAM By Region By Sector'!$B:$B,$B277)*10^3,SUMIFS('EPS Emissions'!AC:AC,'EPS Emissions'!$D:$D,'BAU Sector &amp; Region Breakout'!$C277,'EPS Emissions'!$C:$C,'BAU Sector &amp; Region Breakout'!$B277))</f>
        <v>29.420454637840791</v>
      </c>
      <c r="AC277" s="2">
        <f>IF($A277="GCAM",SUMIFS('GCAM By Region By Sector'!AC:AC,'GCAM By Region By Sector'!$C:$C,$C277,'GCAM By Region By Sector'!$B:$B,$B277)*10^3,SUMIFS('EPS Emissions'!AD:AD,'EPS Emissions'!$D:$D,'BAU Sector &amp; Region Breakout'!$C277,'EPS Emissions'!$C:$C,'BAU Sector &amp; Region Breakout'!$B277))</f>
        <v>29.761390997115999</v>
      </c>
      <c r="AD277" s="2">
        <f>IF($A277="GCAM",SUMIFS('GCAM By Region By Sector'!AD:AD,'GCAM By Region By Sector'!$C:$C,$C277,'GCAM By Region By Sector'!$B:$B,$B277)*10^3,SUMIFS('EPS Emissions'!AE:AE,'EPS Emissions'!$D:$D,'BAU Sector &amp; Region Breakout'!$C277,'EPS Emissions'!$C:$C,'BAU Sector &amp; Region Breakout'!$B277))</f>
        <v>30.107021385127798</v>
      </c>
      <c r="AE277" s="2">
        <f>IF($A277="GCAM",SUMIFS('GCAM By Region By Sector'!AE:AE,'GCAM By Region By Sector'!$C:$C,$C277,'GCAM By Region By Sector'!$B:$B,$B277)*10^3,SUMIFS('EPS Emissions'!AF:AF,'EPS Emissions'!$D:$D,'BAU Sector &amp; Region Breakout'!$C277,'EPS Emissions'!$C:$C,'BAU Sector &amp; Region Breakout'!$B277))</f>
        <v>30.4526517731396</v>
      </c>
      <c r="AF277" s="2">
        <f>IF($A277="GCAM",SUMIFS('GCAM By Region By Sector'!AF:AF,'GCAM By Region By Sector'!$C:$C,$C277,'GCAM By Region By Sector'!$B:$B,$B277)*10^3,SUMIFS('EPS Emissions'!AG:AG,'EPS Emissions'!$D:$D,'BAU Sector &amp; Region Breakout'!$C277,'EPS Emissions'!$C:$C,'BAU Sector &amp; Region Breakout'!$B277))</f>
        <v>30.798282161151395</v>
      </c>
      <c r="AG277" s="2">
        <f>IF($A277="GCAM",SUMIFS('GCAM By Region By Sector'!AG:AG,'GCAM By Region By Sector'!$C:$C,$C277,'GCAM By Region By Sector'!$B:$B,$B277)*10^3,SUMIFS('EPS Emissions'!AH:AH,'EPS Emissions'!$D:$D,'BAU Sector &amp; Region Breakout'!$C277,'EPS Emissions'!$C:$C,'BAU Sector &amp; Region Breakout'!$B277))</f>
        <v>31.143912549163193</v>
      </c>
      <c r="AH277" s="2">
        <f>IF($A277="GCAM",SUMIFS('GCAM By Region By Sector'!AH:AH,'GCAM By Region By Sector'!$C:$C,$C277,'GCAM By Region By Sector'!$B:$B,$B277)*10^3,SUMIFS('EPS Emissions'!AI:AI,'EPS Emissions'!$D:$D,'BAU Sector &amp; Region Breakout'!$C277,'EPS Emissions'!$C:$C,'BAU Sector &amp; Region Breakout'!$B277))</f>
        <v>31.489542937174992</v>
      </c>
    </row>
    <row r="278" spans="1:34" x14ac:dyDescent="0.35">
      <c r="A278" t="str">
        <f>VLOOKUP(B278,'BAU Global Total'!A$3:C$34,3,FALSE)</f>
        <v>GCAM</v>
      </c>
      <c r="B278" t="s">
        <v>44</v>
      </c>
      <c r="C278" t="s">
        <v>66</v>
      </c>
      <c r="D278" s="2">
        <f>IF($A278="GCAM",SUMIFS('GCAM By Region By Sector'!D:D,'GCAM By Region By Sector'!$C:$C,$C278,'GCAM By Region By Sector'!$B:$B,$B278)*10^3,SUMIFS('EPS Emissions'!E:E,'EPS Emissions'!$D:$D,'BAU Sector &amp; Region Breakout'!$C278,'EPS Emissions'!$C:$C,'BAU Sector &amp; Region Breakout'!$B278))</f>
        <v>6.1485697550000005</v>
      </c>
      <c r="E278" s="2">
        <f>IF($A278="GCAM",SUMIFS('GCAM By Region By Sector'!E:E,'GCAM By Region By Sector'!$C:$C,$C278,'GCAM By Region By Sector'!$B:$B,$B278)*10^3,SUMIFS('EPS Emissions'!F:F,'EPS Emissions'!$D:$D,'BAU Sector &amp; Region Breakout'!$C278,'EPS Emissions'!$C:$C,'BAU Sector &amp; Region Breakout'!$B278))</f>
        <v>6.2407733419999998</v>
      </c>
      <c r="F278" s="2">
        <f>IF($A278="GCAM",SUMIFS('GCAM By Region By Sector'!F:F,'GCAM By Region By Sector'!$C:$C,$C278,'GCAM By Region By Sector'!$B:$B,$B278)*10^3,SUMIFS('EPS Emissions'!G:G,'EPS Emissions'!$D:$D,'BAU Sector &amp; Region Breakout'!$C278,'EPS Emissions'!$C:$C,'BAU Sector &amp; Region Breakout'!$B278))</f>
        <v>6.332976929</v>
      </c>
      <c r="G278" s="2">
        <f>IF($A278="GCAM",SUMIFS('GCAM By Region By Sector'!G:G,'GCAM By Region By Sector'!$C:$C,$C278,'GCAM By Region By Sector'!$B:$B,$B278)*10^3,SUMIFS('EPS Emissions'!H:H,'EPS Emissions'!$D:$D,'BAU Sector &amp; Region Breakout'!$C278,'EPS Emissions'!$C:$C,'BAU Sector &amp; Region Breakout'!$B278))</f>
        <v>6.4251805160000002</v>
      </c>
      <c r="H278" s="2">
        <f>IF($A278="GCAM",SUMIFS('GCAM By Region By Sector'!H:H,'GCAM By Region By Sector'!$C:$C,$C278,'GCAM By Region By Sector'!$B:$B,$B278)*10^3,SUMIFS('EPS Emissions'!I:I,'EPS Emissions'!$D:$D,'BAU Sector &amp; Region Breakout'!$C278,'EPS Emissions'!$C:$C,'BAU Sector &amp; Region Breakout'!$B278))</f>
        <v>6.5173841030000004</v>
      </c>
      <c r="I278" s="2">
        <f>IF($A278="GCAM",SUMIFS('GCAM By Region By Sector'!I:I,'GCAM By Region By Sector'!$C:$C,$C278,'GCAM By Region By Sector'!$B:$B,$B278)*10^3,SUMIFS('EPS Emissions'!J:J,'EPS Emissions'!$D:$D,'BAU Sector &amp; Region Breakout'!$C278,'EPS Emissions'!$C:$C,'BAU Sector &amp; Region Breakout'!$B278))</f>
        <v>6.6095876899999997</v>
      </c>
      <c r="J278" s="2">
        <f>IF($A278="GCAM",SUMIFS('GCAM By Region By Sector'!J:J,'GCAM By Region By Sector'!$C:$C,$C278,'GCAM By Region By Sector'!$B:$B,$B278)*10^3,SUMIFS('EPS Emissions'!K:K,'EPS Emissions'!$D:$D,'BAU Sector &amp; Region Breakout'!$C278,'EPS Emissions'!$C:$C,'BAU Sector &amp; Region Breakout'!$B278))</f>
        <v>6.7554547579999999</v>
      </c>
      <c r="K278" s="2">
        <f>IF($A278="GCAM",SUMIFS('GCAM By Region By Sector'!K:K,'GCAM By Region By Sector'!$C:$C,$C278,'GCAM By Region By Sector'!$B:$B,$B278)*10^3,SUMIFS('EPS Emissions'!L:L,'EPS Emissions'!$D:$D,'BAU Sector &amp; Region Breakout'!$C278,'EPS Emissions'!$C:$C,'BAU Sector &amp; Region Breakout'!$B278))</f>
        <v>6.9013218259999993</v>
      </c>
      <c r="L278" s="2">
        <f>IF($A278="GCAM",SUMIFS('GCAM By Region By Sector'!L:L,'GCAM By Region By Sector'!$C:$C,$C278,'GCAM By Region By Sector'!$B:$B,$B278)*10^3,SUMIFS('EPS Emissions'!M:M,'EPS Emissions'!$D:$D,'BAU Sector &amp; Region Breakout'!$C278,'EPS Emissions'!$C:$C,'BAU Sector &amp; Region Breakout'!$B278))</f>
        <v>7.0471888940000005</v>
      </c>
      <c r="M278" s="2">
        <f>IF($A278="GCAM",SUMIFS('GCAM By Region By Sector'!M:M,'GCAM By Region By Sector'!$C:$C,$C278,'GCAM By Region By Sector'!$B:$B,$B278)*10^3,SUMIFS('EPS Emissions'!N:N,'EPS Emissions'!$D:$D,'BAU Sector &amp; Region Breakout'!$C278,'EPS Emissions'!$C:$C,'BAU Sector &amp; Region Breakout'!$B278))</f>
        <v>7.1930559619999999</v>
      </c>
      <c r="N278" s="2">
        <f>IF($A278="GCAM",SUMIFS('GCAM By Region By Sector'!N:N,'GCAM By Region By Sector'!$C:$C,$C278,'GCAM By Region By Sector'!$B:$B,$B278)*10^3,SUMIFS('EPS Emissions'!O:O,'EPS Emissions'!$D:$D,'BAU Sector &amp; Region Breakout'!$C278,'EPS Emissions'!$C:$C,'BAU Sector &amp; Region Breakout'!$B278))</f>
        <v>7.3389230300000001</v>
      </c>
      <c r="O278" s="2">
        <f>IF($A278="GCAM",SUMIFS('GCAM By Region By Sector'!O:O,'GCAM By Region By Sector'!$C:$C,$C278,'GCAM By Region By Sector'!$B:$B,$B278)*10^3,SUMIFS('EPS Emissions'!P:P,'EPS Emissions'!$D:$D,'BAU Sector &amp; Region Breakout'!$C278,'EPS Emissions'!$C:$C,'BAU Sector &amp; Region Breakout'!$B278))</f>
        <v>7.5006673470000003</v>
      </c>
      <c r="P278" s="2">
        <f>IF($A278="GCAM",SUMIFS('GCAM By Region By Sector'!P:P,'GCAM By Region By Sector'!$C:$C,$C278,'GCAM By Region By Sector'!$B:$B,$B278)*10^3,SUMIFS('EPS Emissions'!Q:Q,'EPS Emissions'!$D:$D,'BAU Sector &amp; Region Breakout'!$C278,'EPS Emissions'!$C:$C,'BAU Sector &amp; Region Breakout'!$B278))</f>
        <v>7.6624116640000004</v>
      </c>
      <c r="Q278" s="2">
        <f>IF($A278="GCAM",SUMIFS('GCAM By Region By Sector'!Q:Q,'GCAM By Region By Sector'!$C:$C,$C278,'GCAM By Region By Sector'!$B:$B,$B278)*10^3,SUMIFS('EPS Emissions'!R:R,'EPS Emissions'!$D:$D,'BAU Sector &amp; Region Breakout'!$C278,'EPS Emissions'!$C:$C,'BAU Sector &amp; Region Breakout'!$B278))</f>
        <v>7.8241559809999996</v>
      </c>
      <c r="R278" s="2">
        <f>IF($A278="GCAM",SUMIFS('GCAM By Region By Sector'!R:R,'GCAM By Region By Sector'!$C:$C,$C278,'GCAM By Region By Sector'!$B:$B,$B278)*10^3,SUMIFS('EPS Emissions'!S:S,'EPS Emissions'!$D:$D,'BAU Sector &amp; Region Breakout'!$C278,'EPS Emissions'!$C:$C,'BAU Sector &amp; Region Breakout'!$B278))</f>
        <v>7.9859002980000007</v>
      </c>
      <c r="S278" s="2">
        <f>IF($A278="GCAM",SUMIFS('GCAM By Region By Sector'!S:S,'GCAM By Region By Sector'!$C:$C,$C278,'GCAM By Region By Sector'!$B:$B,$B278)*10^3,SUMIFS('EPS Emissions'!T:T,'EPS Emissions'!$D:$D,'BAU Sector &amp; Region Breakout'!$C278,'EPS Emissions'!$C:$C,'BAU Sector &amp; Region Breakout'!$B278))</f>
        <v>8.147644614999999</v>
      </c>
      <c r="T278" s="2">
        <f>IF($A278="GCAM",SUMIFS('GCAM By Region By Sector'!T:T,'GCAM By Region By Sector'!$C:$C,$C278,'GCAM By Region By Sector'!$B:$B,$B278)*10^3,SUMIFS('EPS Emissions'!U:U,'EPS Emissions'!$D:$D,'BAU Sector &amp; Region Breakout'!$C278,'EPS Emissions'!$C:$C,'BAU Sector &amp; Region Breakout'!$B278))</f>
        <v>8.4078311509999999</v>
      </c>
      <c r="U278" s="2">
        <f>IF($A278="GCAM",SUMIFS('GCAM By Region By Sector'!U:U,'GCAM By Region By Sector'!$C:$C,$C278,'GCAM By Region By Sector'!$B:$B,$B278)*10^3,SUMIFS('EPS Emissions'!V:V,'EPS Emissions'!$D:$D,'BAU Sector &amp; Region Breakout'!$C278,'EPS Emissions'!$C:$C,'BAU Sector &amp; Region Breakout'!$B278))</f>
        <v>8.6680176870000007</v>
      </c>
      <c r="V278" s="2">
        <f>IF($A278="GCAM",SUMIFS('GCAM By Region By Sector'!V:V,'GCAM By Region By Sector'!$C:$C,$C278,'GCAM By Region By Sector'!$B:$B,$B278)*10^3,SUMIFS('EPS Emissions'!W:W,'EPS Emissions'!$D:$D,'BAU Sector &amp; Region Breakout'!$C278,'EPS Emissions'!$C:$C,'BAU Sector &amp; Region Breakout'!$B278))</f>
        <v>8.9282042230000016</v>
      </c>
      <c r="W278" s="2">
        <f>IF($A278="GCAM",SUMIFS('GCAM By Region By Sector'!W:W,'GCAM By Region By Sector'!$C:$C,$C278,'GCAM By Region By Sector'!$B:$B,$B278)*10^3,SUMIFS('EPS Emissions'!X:X,'EPS Emissions'!$D:$D,'BAU Sector &amp; Region Breakout'!$C278,'EPS Emissions'!$C:$C,'BAU Sector &amp; Region Breakout'!$B278))</f>
        <v>9.1883907590000007</v>
      </c>
      <c r="X278" s="2">
        <f>IF($A278="GCAM",SUMIFS('GCAM By Region By Sector'!X:X,'GCAM By Region By Sector'!$C:$C,$C278,'GCAM By Region By Sector'!$B:$B,$B278)*10^3,SUMIFS('EPS Emissions'!Y:Y,'EPS Emissions'!$D:$D,'BAU Sector &amp; Region Breakout'!$C278,'EPS Emissions'!$C:$C,'BAU Sector &amp; Region Breakout'!$B278))</f>
        <v>9.4485772950000015</v>
      </c>
      <c r="Y278" s="2">
        <f>IF($A278="GCAM",SUMIFS('GCAM By Region By Sector'!Y:Y,'GCAM By Region By Sector'!$C:$C,$C278,'GCAM By Region By Sector'!$B:$B,$B278)*10^3,SUMIFS('EPS Emissions'!Z:Z,'EPS Emissions'!$D:$D,'BAU Sector &amp; Region Breakout'!$C278,'EPS Emissions'!$C:$C,'BAU Sector &amp; Region Breakout'!$B278))</f>
        <v>9.7094512210000001</v>
      </c>
      <c r="Z278" s="2">
        <f>IF($A278="GCAM",SUMIFS('GCAM By Region By Sector'!Z:Z,'GCAM By Region By Sector'!$C:$C,$C278,'GCAM By Region By Sector'!$B:$B,$B278)*10^3,SUMIFS('EPS Emissions'!AA:AA,'EPS Emissions'!$D:$D,'BAU Sector &amp; Region Breakout'!$C278,'EPS Emissions'!$C:$C,'BAU Sector &amp; Region Breakout'!$B278))</f>
        <v>9.9703251470000005</v>
      </c>
      <c r="AA278" s="2">
        <f>IF($A278="GCAM",SUMIFS('GCAM By Region By Sector'!AA:AA,'GCAM By Region By Sector'!$C:$C,$C278,'GCAM By Region By Sector'!$B:$B,$B278)*10^3,SUMIFS('EPS Emissions'!AB:AB,'EPS Emissions'!$D:$D,'BAU Sector &amp; Region Breakout'!$C278,'EPS Emissions'!$C:$C,'BAU Sector &amp; Region Breakout'!$B278))</f>
        <v>10.231199073000001</v>
      </c>
      <c r="AB278" s="2">
        <f>IF($A278="GCAM",SUMIFS('GCAM By Region By Sector'!AB:AB,'GCAM By Region By Sector'!$C:$C,$C278,'GCAM By Region By Sector'!$B:$B,$B278)*10^3,SUMIFS('EPS Emissions'!AC:AC,'EPS Emissions'!$D:$D,'BAU Sector &amp; Region Breakout'!$C278,'EPS Emissions'!$C:$C,'BAU Sector &amp; Region Breakout'!$B278))</f>
        <v>10.492072999000001</v>
      </c>
      <c r="AC278" s="2">
        <f>IF($A278="GCAM",SUMIFS('GCAM By Region By Sector'!AC:AC,'GCAM By Region By Sector'!$C:$C,$C278,'GCAM By Region By Sector'!$B:$B,$B278)*10^3,SUMIFS('EPS Emissions'!AD:AD,'EPS Emissions'!$D:$D,'BAU Sector &amp; Region Breakout'!$C278,'EPS Emissions'!$C:$C,'BAU Sector &amp; Region Breakout'!$B278))</f>
        <v>10.752946925</v>
      </c>
      <c r="AD278" s="2">
        <f>IF($A278="GCAM",SUMIFS('GCAM By Region By Sector'!AD:AD,'GCAM By Region By Sector'!$C:$C,$C278,'GCAM By Region By Sector'!$B:$B,$B278)*10^3,SUMIFS('EPS Emissions'!AE:AE,'EPS Emissions'!$D:$D,'BAU Sector &amp; Region Breakout'!$C278,'EPS Emissions'!$C:$C,'BAU Sector &amp; Region Breakout'!$B278))</f>
        <v>11.006148347999998</v>
      </c>
      <c r="AE278" s="2">
        <f>IF($A278="GCAM",SUMIFS('GCAM By Region By Sector'!AE:AE,'GCAM By Region By Sector'!$C:$C,$C278,'GCAM By Region By Sector'!$B:$B,$B278)*10^3,SUMIFS('EPS Emissions'!AF:AF,'EPS Emissions'!$D:$D,'BAU Sector &amp; Region Breakout'!$C278,'EPS Emissions'!$C:$C,'BAU Sector &amp; Region Breakout'!$B278))</f>
        <v>11.259349771</v>
      </c>
      <c r="AF278" s="2">
        <f>IF($A278="GCAM",SUMIFS('GCAM By Region By Sector'!AF:AF,'GCAM By Region By Sector'!$C:$C,$C278,'GCAM By Region By Sector'!$B:$B,$B278)*10^3,SUMIFS('EPS Emissions'!AG:AG,'EPS Emissions'!$D:$D,'BAU Sector &amp; Region Breakout'!$C278,'EPS Emissions'!$C:$C,'BAU Sector &amp; Region Breakout'!$B278))</f>
        <v>11.512551194</v>
      </c>
      <c r="AG278" s="2">
        <f>IF($A278="GCAM",SUMIFS('GCAM By Region By Sector'!AG:AG,'GCAM By Region By Sector'!$C:$C,$C278,'GCAM By Region By Sector'!$B:$B,$B278)*10^3,SUMIFS('EPS Emissions'!AH:AH,'EPS Emissions'!$D:$D,'BAU Sector &amp; Region Breakout'!$C278,'EPS Emissions'!$C:$C,'BAU Sector &amp; Region Breakout'!$B278))</f>
        <v>11.765752617</v>
      </c>
      <c r="AH278" s="2">
        <f>IF($A278="GCAM",SUMIFS('GCAM By Region By Sector'!AH:AH,'GCAM By Region By Sector'!$C:$C,$C278,'GCAM By Region By Sector'!$B:$B,$B278)*10^3,SUMIFS('EPS Emissions'!AI:AI,'EPS Emissions'!$D:$D,'BAU Sector &amp; Region Breakout'!$C278,'EPS Emissions'!$C:$C,'BAU Sector &amp; Region Breakout'!$B278))</f>
        <v>12.018954040000001</v>
      </c>
    </row>
    <row r="279" spans="1:34" x14ac:dyDescent="0.35">
      <c r="A279" t="str">
        <f>VLOOKUP(B279,'BAU Global Total'!A$3:C$34,3,FALSE)</f>
        <v>GCAM</v>
      </c>
      <c r="B279" t="s">
        <v>44</v>
      </c>
      <c r="C279" t="s">
        <v>67</v>
      </c>
      <c r="D279" s="2">
        <f>IF($A279="GCAM",SUMIFS('GCAM By Region By Sector'!D:D,'GCAM By Region By Sector'!$C:$C,$C279,'GCAM By Region By Sector'!$B:$B,$B279)*10^3,SUMIFS('EPS Emissions'!E:E,'EPS Emissions'!$D:$D,'BAU Sector &amp; Region Breakout'!$C279,'EPS Emissions'!$C:$C,'BAU Sector &amp; Region Breakout'!$B279))</f>
        <v>84.448294815747957</v>
      </c>
      <c r="E279" s="2">
        <f>IF($A279="GCAM",SUMIFS('GCAM By Region By Sector'!E:E,'GCAM By Region By Sector'!$C:$C,$C279,'GCAM By Region By Sector'!$B:$B,$B279)*10^3,SUMIFS('EPS Emissions'!F:F,'EPS Emissions'!$D:$D,'BAU Sector &amp; Region Breakout'!$C279,'EPS Emissions'!$C:$C,'BAU Sector &amp; Region Breakout'!$B279))</f>
        <v>84.921927811002931</v>
      </c>
      <c r="F279" s="2">
        <f>IF($A279="GCAM",SUMIFS('GCAM By Region By Sector'!F:F,'GCAM By Region By Sector'!$C:$C,$C279,'GCAM By Region By Sector'!$B:$B,$B279)*10^3,SUMIFS('EPS Emissions'!G:G,'EPS Emissions'!$D:$D,'BAU Sector &amp; Region Breakout'!$C279,'EPS Emissions'!$C:$C,'BAU Sector &amp; Region Breakout'!$B279))</f>
        <v>85.39556080625789</v>
      </c>
      <c r="G279" s="2">
        <f>IF($A279="GCAM",SUMIFS('GCAM By Region By Sector'!G:G,'GCAM By Region By Sector'!$C:$C,$C279,'GCAM By Region By Sector'!$B:$B,$B279)*10^3,SUMIFS('EPS Emissions'!H:H,'EPS Emissions'!$D:$D,'BAU Sector &amp; Region Breakout'!$C279,'EPS Emissions'!$C:$C,'BAU Sector &amp; Region Breakout'!$B279))</f>
        <v>85.869193801512864</v>
      </c>
      <c r="H279" s="2">
        <f>IF($A279="GCAM",SUMIFS('GCAM By Region By Sector'!H:H,'GCAM By Region By Sector'!$C:$C,$C279,'GCAM By Region By Sector'!$B:$B,$B279)*10^3,SUMIFS('EPS Emissions'!I:I,'EPS Emissions'!$D:$D,'BAU Sector &amp; Region Breakout'!$C279,'EPS Emissions'!$C:$C,'BAU Sector &amp; Region Breakout'!$B279))</f>
        <v>86.342826796767824</v>
      </c>
      <c r="I279" s="2">
        <f>IF($A279="GCAM",SUMIFS('GCAM By Region By Sector'!I:I,'GCAM By Region By Sector'!$C:$C,$C279,'GCAM By Region By Sector'!$B:$B,$B279)*10^3,SUMIFS('EPS Emissions'!J:J,'EPS Emissions'!$D:$D,'BAU Sector &amp; Region Breakout'!$C279,'EPS Emissions'!$C:$C,'BAU Sector &amp; Region Breakout'!$B279))</f>
        <v>86.816459792022798</v>
      </c>
      <c r="J279" s="2">
        <f>IF($A279="GCAM",SUMIFS('GCAM By Region By Sector'!J:J,'GCAM By Region By Sector'!$C:$C,$C279,'GCAM By Region By Sector'!$B:$B,$B279)*10^3,SUMIFS('EPS Emissions'!K:K,'EPS Emissions'!$D:$D,'BAU Sector &amp; Region Breakout'!$C279,'EPS Emissions'!$C:$C,'BAU Sector &amp; Region Breakout'!$B279))</f>
        <v>86.70851012311627</v>
      </c>
      <c r="K279" s="2">
        <f>IF($A279="GCAM",SUMIFS('GCAM By Region By Sector'!K:K,'GCAM By Region By Sector'!$C:$C,$C279,'GCAM By Region By Sector'!$B:$B,$B279)*10^3,SUMIFS('EPS Emissions'!L:L,'EPS Emissions'!$D:$D,'BAU Sector &amp; Region Breakout'!$C279,'EPS Emissions'!$C:$C,'BAU Sector &amp; Region Breakout'!$B279))</f>
        <v>86.600560454209756</v>
      </c>
      <c r="L279" s="2">
        <f>IF($A279="GCAM",SUMIFS('GCAM By Region By Sector'!L:L,'GCAM By Region By Sector'!$C:$C,$C279,'GCAM By Region By Sector'!$B:$B,$B279)*10^3,SUMIFS('EPS Emissions'!M:M,'EPS Emissions'!$D:$D,'BAU Sector &amp; Region Breakout'!$C279,'EPS Emissions'!$C:$C,'BAU Sector &amp; Region Breakout'!$B279))</f>
        <v>86.492610785303242</v>
      </c>
      <c r="M279" s="2">
        <f>IF($A279="GCAM",SUMIFS('GCAM By Region By Sector'!M:M,'GCAM By Region By Sector'!$C:$C,$C279,'GCAM By Region By Sector'!$B:$B,$B279)*10^3,SUMIFS('EPS Emissions'!N:N,'EPS Emissions'!$D:$D,'BAU Sector &amp; Region Breakout'!$C279,'EPS Emissions'!$C:$C,'BAU Sector &amp; Region Breakout'!$B279))</f>
        <v>86.384661116396728</v>
      </c>
      <c r="N279" s="2">
        <f>IF($A279="GCAM",SUMIFS('GCAM By Region By Sector'!N:N,'GCAM By Region By Sector'!$C:$C,$C279,'GCAM By Region By Sector'!$B:$B,$B279)*10^3,SUMIFS('EPS Emissions'!O:O,'EPS Emissions'!$D:$D,'BAU Sector &amp; Region Breakout'!$C279,'EPS Emissions'!$C:$C,'BAU Sector &amp; Region Breakout'!$B279))</f>
        <v>86.2767114474902</v>
      </c>
      <c r="O279" s="2">
        <f>IF($A279="GCAM",SUMIFS('GCAM By Region By Sector'!O:O,'GCAM By Region By Sector'!$C:$C,$C279,'GCAM By Region By Sector'!$B:$B,$B279)*10^3,SUMIFS('EPS Emissions'!P:P,'EPS Emissions'!$D:$D,'BAU Sector &amp; Region Breakout'!$C279,'EPS Emissions'!$C:$C,'BAU Sector &amp; Region Breakout'!$B279))</f>
        <v>85.993388332294217</v>
      </c>
      <c r="P279" s="2">
        <f>IF($A279="GCAM",SUMIFS('GCAM By Region By Sector'!P:P,'GCAM By Region By Sector'!$C:$C,$C279,'GCAM By Region By Sector'!$B:$B,$B279)*10^3,SUMIFS('EPS Emissions'!Q:Q,'EPS Emissions'!$D:$D,'BAU Sector &amp; Region Breakout'!$C279,'EPS Emissions'!$C:$C,'BAU Sector &amp; Region Breakout'!$B279))</f>
        <v>85.710065217098219</v>
      </c>
      <c r="Q279" s="2">
        <f>IF($A279="GCAM",SUMIFS('GCAM By Region By Sector'!Q:Q,'GCAM By Region By Sector'!$C:$C,$C279,'GCAM By Region By Sector'!$B:$B,$B279)*10^3,SUMIFS('EPS Emissions'!R:R,'EPS Emissions'!$D:$D,'BAU Sector &amp; Region Breakout'!$C279,'EPS Emissions'!$C:$C,'BAU Sector &amp; Region Breakout'!$B279))</f>
        <v>85.426742101902207</v>
      </c>
      <c r="R279" s="2">
        <f>IF($A279="GCAM",SUMIFS('GCAM By Region By Sector'!R:R,'GCAM By Region By Sector'!$C:$C,$C279,'GCAM By Region By Sector'!$B:$B,$B279)*10^3,SUMIFS('EPS Emissions'!S:S,'EPS Emissions'!$D:$D,'BAU Sector &amp; Region Breakout'!$C279,'EPS Emissions'!$C:$C,'BAU Sector &amp; Region Breakout'!$B279))</f>
        <v>85.143418986706209</v>
      </c>
      <c r="S279" s="2">
        <f>IF($A279="GCAM",SUMIFS('GCAM By Region By Sector'!S:S,'GCAM By Region By Sector'!$C:$C,$C279,'GCAM By Region By Sector'!$B:$B,$B279)*10^3,SUMIFS('EPS Emissions'!T:T,'EPS Emissions'!$D:$D,'BAU Sector &amp; Region Breakout'!$C279,'EPS Emissions'!$C:$C,'BAU Sector &amp; Region Breakout'!$B279))</f>
        <v>84.860095871510225</v>
      </c>
      <c r="T279" s="2">
        <f>IF($A279="GCAM",SUMIFS('GCAM By Region By Sector'!T:T,'GCAM By Region By Sector'!$C:$C,$C279,'GCAM By Region By Sector'!$B:$B,$B279)*10^3,SUMIFS('EPS Emissions'!U:U,'EPS Emissions'!$D:$D,'BAU Sector &amp; Region Breakout'!$C279,'EPS Emissions'!$C:$C,'BAU Sector &amp; Region Breakout'!$B279))</f>
        <v>84.891442274532977</v>
      </c>
      <c r="U279" s="2">
        <f>IF($A279="GCAM",SUMIFS('GCAM By Region By Sector'!U:U,'GCAM By Region By Sector'!$C:$C,$C279,'GCAM By Region By Sector'!$B:$B,$B279)*10^3,SUMIFS('EPS Emissions'!V:V,'EPS Emissions'!$D:$D,'BAU Sector &amp; Region Breakout'!$C279,'EPS Emissions'!$C:$C,'BAU Sector &amp; Region Breakout'!$B279))</f>
        <v>84.922788677555729</v>
      </c>
      <c r="V279" s="2">
        <f>IF($A279="GCAM",SUMIFS('GCAM By Region By Sector'!V:V,'GCAM By Region By Sector'!$C:$C,$C279,'GCAM By Region By Sector'!$B:$B,$B279)*10^3,SUMIFS('EPS Emissions'!W:W,'EPS Emissions'!$D:$D,'BAU Sector &amp; Region Breakout'!$C279,'EPS Emissions'!$C:$C,'BAU Sector &amp; Region Breakout'!$B279))</f>
        <v>84.954135080578482</v>
      </c>
      <c r="W279" s="2">
        <f>IF($A279="GCAM",SUMIFS('GCAM By Region By Sector'!W:W,'GCAM By Region By Sector'!$C:$C,$C279,'GCAM By Region By Sector'!$B:$B,$B279)*10^3,SUMIFS('EPS Emissions'!X:X,'EPS Emissions'!$D:$D,'BAU Sector &amp; Region Breakout'!$C279,'EPS Emissions'!$C:$C,'BAU Sector &amp; Region Breakout'!$B279))</f>
        <v>84.985481483601248</v>
      </c>
      <c r="X279" s="2">
        <f>IF($A279="GCAM",SUMIFS('GCAM By Region By Sector'!X:X,'GCAM By Region By Sector'!$C:$C,$C279,'GCAM By Region By Sector'!$B:$B,$B279)*10^3,SUMIFS('EPS Emissions'!Y:Y,'EPS Emissions'!$D:$D,'BAU Sector &amp; Region Breakout'!$C279,'EPS Emissions'!$C:$C,'BAU Sector &amp; Region Breakout'!$B279))</f>
        <v>85.016827886624</v>
      </c>
      <c r="Y279" s="2">
        <f>IF($A279="GCAM",SUMIFS('GCAM By Region By Sector'!Y:Y,'GCAM By Region By Sector'!$C:$C,$C279,'GCAM By Region By Sector'!$B:$B,$B279)*10^3,SUMIFS('EPS Emissions'!Z:Z,'EPS Emissions'!$D:$D,'BAU Sector &amp; Region Breakout'!$C279,'EPS Emissions'!$C:$C,'BAU Sector &amp; Region Breakout'!$B279))</f>
        <v>85.743711515857598</v>
      </c>
      <c r="Z279" s="2">
        <f>IF($A279="GCAM",SUMIFS('GCAM By Region By Sector'!Z:Z,'GCAM By Region By Sector'!$C:$C,$C279,'GCAM By Region By Sector'!$B:$B,$B279)*10^3,SUMIFS('EPS Emissions'!AA:AA,'EPS Emissions'!$D:$D,'BAU Sector &amp; Region Breakout'!$C279,'EPS Emissions'!$C:$C,'BAU Sector &amp; Region Breakout'!$B279))</f>
        <v>86.470595145091195</v>
      </c>
      <c r="AA279" s="2">
        <f>IF($A279="GCAM",SUMIFS('GCAM By Region By Sector'!AA:AA,'GCAM By Region By Sector'!$C:$C,$C279,'GCAM By Region By Sector'!$B:$B,$B279)*10^3,SUMIFS('EPS Emissions'!AB:AB,'EPS Emissions'!$D:$D,'BAU Sector &amp; Region Breakout'!$C279,'EPS Emissions'!$C:$C,'BAU Sector &amp; Region Breakout'!$B279))</f>
        <v>87.197478774324793</v>
      </c>
      <c r="AB279" s="2">
        <f>IF($A279="GCAM",SUMIFS('GCAM By Region By Sector'!AB:AB,'GCAM By Region By Sector'!$C:$C,$C279,'GCAM By Region By Sector'!$B:$B,$B279)*10^3,SUMIFS('EPS Emissions'!AC:AC,'EPS Emissions'!$D:$D,'BAU Sector &amp; Region Breakout'!$C279,'EPS Emissions'!$C:$C,'BAU Sector &amp; Region Breakout'!$B279))</f>
        <v>87.924362403558405</v>
      </c>
      <c r="AC279" s="2">
        <f>IF($A279="GCAM",SUMIFS('GCAM By Region By Sector'!AC:AC,'GCAM By Region By Sector'!$C:$C,$C279,'GCAM By Region By Sector'!$B:$B,$B279)*10^3,SUMIFS('EPS Emissions'!AD:AD,'EPS Emissions'!$D:$D,'BAU Sector &amp; Region Breakout'!$C279,'EPS Emissions'!$C:$C,'BAU Sector &amp; Region Breakout'!$B279))</f>
        <v>88.651246032791988</v>
      </c>
      <c r="AD279" s="2">
        <f>IF($A279="GCAM",SUMIFS('GCAM By Region By Sector'!AD:AD,'GCAM By Region By Sector'!$C:$C,$C279,'GCAM By Region By Sector'!$B:$B,$B279)*10^3,SUMIFS('EPS Emissions'!AE:AE,'EPS Emissions'!$D:$D,'BAU Sector &amp; Region Breakout'!$C279,'EPS Emissions'!$C:$C,'BAU Sector &amp; Region Breakout'!$B279))</f>
        <v>89.084257217736834</v>
      </c>
      <c r="AE279" s="2">
        <f>IF($A279="GCAM",SUMIFS('GCAM By Region By Sector'!AE:AE,'GCAM By Region By Sector'!$C:$C,$C279,'GCAM By Region By Sector'!$B:$B,$B279)*10^3,SUMIFS('EPS Emissions'!AF:AF,'EPS Emissions'!$D:$D,'BAU Sector &amp; Region Breakout'!$C279,'EPS Emissions'!$C:$C,'BAU Sector &amp; Region Breakout'!$B279))</f>
        <v>89.517268402681665</v>
      </c>
      <c r="AF279" s="2">
        <f>IF($A279="GCAM",SUMIFS('GCAM By Region By Sector'!AF:AF,'GCAM By Region By Sector'!$C:$C,$C279,'GCAM By Region By Sector'!$B:$B,$B279)*10^3,SUMIFS('EPS Emissions'!AG:AG,'EPS Emissions'!$D:$D,'BAU Sector &amp; Region Breakout'!$C279,'EPS Emissions'!$C:$C,'BAU Sector &amp; Region Breakout'!$B279))</f>
        <v>89.950279587626511</v>
      </c>
      <c r="AG279" s="2">
        <f>IF($A279="GCAM",SUMIFS('GCAM By Region By Sector'!AG:AG,'GCAM By Region By Sector'!$C:$C,$C279,'GCAM By Region By Sector'!$B:$B,$B279)*10^3,SUMIFS('EPS Emissions'!AH:AH,'EPS Emissions'!$D:$D,'BAU Sector &amp; Region Breakout'!$C279,'EPS Emissions'!$C:$C,'BAU Sector &amp; Region Breakout'!$B279))</f>
        <v>90.383290772571343</v>
      </c>
      <c r="AH279" s="2">
        <f>IF($A279="GCAM",SUMIFS('GCAM By Region By Sector'!AH:AH,'GCAM By Region By Sector'!$C:$C,$C279,'GCAM By Region By Sector'!$B:$B,$B279)*10^3,SUMIFS('EPS Emissions'!AI:AI,'EPS Emissions'!$D:$D,'BAU Sector &amp; Region Breakout'!$C279,'EPS Emissions'!$C:$C,'BAU Sector &amp; Region Breakout'!$B279))</f>
        <v>90.816301957516174</v>
      </c>
    </row>
    <row r="280" spans="1:34" x14ac:dyDescent="0.35">
      <c r="A280" t="str">
        <f>VLOOKUP(B280,'BAU Global Total'!A$3:C$34,3,FALSE)</f>
        <v>GCAM</v>
      </c>
      <c r="B280" t="s">
        <v>44</v>
      </c>
      <c r="C280" t="s">
        <v>68</v>
      </c>
      <c r="D280" s="2">
        <f>IF($A280="GCAM",SUMIFS('GCAM By Region By Sector'!D:D,'GCAM By Region By Sector'!$C:$C,$C280,'GCAM By Region By Sector'!$B:$B,$B280)*10^3,SUMIFS('EPS Emissions'!E:E,'EPS Emissions'!$D:$D,'BAU Sector &amp; Region Breakout'!$C280,'EPS Emissions'!$C:$C,'BAU Sector &amp; Region Breakout'!$B280))</f>
        <v>6.8680580420000004</v>
      </c>
      <c r="E280" s="2">
        <f>IF($A280="GCAM",SUMIFS('GCAM By Region By Sector'!E:E,'GCAM By Region By Sector'!$C:$C,$C280,'GCAM By Region By Sector'!$B:$B,$B280)*10^3,SUMIFS('EPS Emissions'!F:F,'EPS Emissions'!$D:$D,'BAU Sector &amp; Region Breakout'!$C280,'EPS Emissions'!$C:$C,'BAU Sector &amp; Region Breakout'!$B280))</f>
        <v>6.9170383397600004</v>
      </c>
      <c r="F280" s="2">
        <f>IF($A280="GCAM",SUMIFS('GCAM By Region By Sector'!F:F,'GCAM By Region By Sector'!$C:$C,$C280,'GCAM By Region By Sector'!$B:$B,$B280)*10^3,SUMIFS('EPS Emissions'!G:G,'EPS Emissions'!$D:$D,'BAU Sector &amp; Region Breakout'!$C280,'EPS Emissions'!$C:$C,'BAU Sector &amp; Region Breakout'!$B280))</f>
        <v>6.9660186375200004</v>
      </c>
      <c r="G280" s="2">
        <f>IF($A280="GCAM",SUMIFS('GCAM By Region By Sector'!G:G,'GCAM By Region By Sector'!$C:$C,$C280,'GCAM By Region By Sector'!$B:$B,$B280)*10^3,SUMIFS('EPS Emissions'!H:H,'EPS Emissions'!$D:$D,'BAU Sector &amp; Region Breakout'!$C280,'EPS Emissions'!$C:$C,'BAU Sector &amp; Region Breakout'!$B280))</f>
        <v>7.0149989352799995</v>
      </c>
      <c r="H280" s="2">
        <f>IF($A280="GCAM",SUMIFS('GCAM By Region By Sector'!H:H,'GCAM By Region By Sector'!$C:$C,$C280,'GCAM By Region By Sector'!$B:$B,$B280)*10^3,SUMIFS('EPS Emissions'!I:I,'EPS Emissions'!$D:$D,'BAU Sector &amp; Region Breakout'!$C280,'EPS Emissions'!$C:$C,'BAU Sector &amp; Region Breakout'!$B280))</f>
        <v>7.0639792330400004</v>
      </c>
      <c r="I280" s="2">
        <f>IF($A280="GCAM",SUMIFS('GCAM By Region By Sector'!I:I,'GCAM By Region By Sector'!$C:$C,$C280,'GCAM By Region By Sector'!$B:$B,$B280)*10^3,SUMIFS('EPS Emissions'!J:J,'EPS Emissions'!$D:$D,'BAU Sector &amp; Region Breakout'!$C280,'EPS Emissions'!$C:$C,'BAU Sector &amp; Region Breakout'!$B280))</f>
        <v>7.1129595307999995</v>
      </c>
      <c r="J280" s="2">
        <f>IF($A280="GCAM",SUMIFS('GCAM By Region By Sector'!J:J,'GCAM By Region By Sector'!$C:$C,$C280,'GCAM By Region By Sector'!$B:$B,$B280)*10^3,SUMIFS('EPS Emissions'!K:K,'EPS Emissions'!$D:$D,'BAU Sector &amp; Region Breakout'!$C280,'EPS Emissions'!$C:$C,'BAU Sector &amp; Region Breakout'!$B280))</f>
        <v>7.1542964279200003</v>
      </c>
      <c r="K280" s="2">
        <f>IF($A280="GCAM",SUMIFS('GCAM By Region By Sector'!K:K,'GCAM By Region By Sector'!$C:$C,$C280,'GCAM By Region By Sector'!$B:$B,$B280)*10^3,SUMIFS('EPS Emissions'!L:L,'EPS Emissions'!$D:$D,'BAU Sector &amp; Region Breakout'!$C280,'EPS Emissions'!$C:$C,'BAU Sector &amp; Region Breakout'!$B280))</f>
        <v>7.1956333250400002</v>
      </c>
      <c r="L280" s="2">
        <f>IF($A280="GCAM",SUMIFS('GCAM By Region By Sector'!L:L,'GCAM By Region By Sector'!$C:$C,$C280,'GCAM By Region By Sector'!$B:$B,$B280)*10^3,SUMIFS('EPS Emissions'!M:M,'EPS Emissions'!$D:$D,'BAU Sector &amp; Region Breakout'!$C280,'EPS Emissions'!$C:$C,'BAU Sector &amp; Region Breakout'!$B280))</f>
        <v>7.2369702221600001</v>
      </c>
      <c r="M280" s="2">
        <f>IF($A280="GCAM",SUMIFS('GCAM By Region By Sector'!M:M,'GCAM By Region By Sector'!$C:$C,$C280,'GCAM By Region By Sector'!$B:$B,$B280)*10^3,SUMIFS('EPS Emissions'!N:N,'EPS Emissions'!$D:$D,'BAU Sector &amp; Region Breakout'!$C280,'EPS Emissions'!$C:$C,'BAU Sector &amp; Region Breakout'!$B280))</f>
        <v>7.27830711928</v>
      </c>
      <c r="N280" s="2">
        <f>IF($A280="GCAM",SUMIFS('GCAM By Region By Sector'!N:N,'GCAM By Region By Sector'!$C:$C,$C280,'GCAM By Region By Sector'!$B:$B,$B280)*10^3,SUMIFS('EPS Emissions'!O:O,'EPS Emissions'!$D:$D,'BAU Sector &amp; Region Breakout'!$C280,'EPS Emissions'!$C:$C,'BAU Sector &amp; Region Breakout'!$B280))</f>
        <v>7.3196440164000007</v>
      </c>
      <c r="O280" s="2">
        <f>IF($A280="GCAM",SUMIFS('GCAM By Region By Sector'!O:O,'GCAM By Region By Sector'!$C:$C,$C280,'GCAM By Region By Sector'!$B:$B,$B280)*10^3,SUMIFS('EPS Emissions'!P:P,'EPS Emissions'!$D:$D,'BAU Sector &amp; Region Breakout'!$C280,'EPS Emissions'!$C:$C,'BAU Sector &amp; Region Breakout'!$B280))</f>
        <v>7.389631853960001</v>
      </c>
      <c r="P280" s="2">
        <f>IF($A280="GCAM",SUMIFS('GCAM By Region By Sector'!P:P,'GCAM By Region By Sector'!$C:$C,$C280,'GCAM By Region By Sector'!$B:$B,$B280)*10^3,SUMIFS('EPS Emissions'!Q:Q,'EPS Emissions'!$D:$D,'BAU Sector &amp; Region Breakout'!$C280,'EPS Emissions'!$C:$C,'BAU Sector &amp; Region Breakout'!$B280))</f>
        <v>7.4596196915200004</v>
      </c>
      <c r="Q280" s="2">
        <f>IF($A280="GCAM",SUMIFS('GCAM By Region By Sector'!Q:Q,'GCAM By Region By Sector'!$C:$C,$C280,'GCAM By Region By Sector'!$B:$B,$B280)*10^3,SUMIFS('EPS Emissions'!R:R,'EPS Emissions'!$D:$D,'BAU Sector &amp; Region Breakout'!$C280,'EPS Emissions'!$C:$C,'BAU Sector &amp; Region Breakout'!$B280))</f>
        <v>7.5296075290799998</v>
      </c>
      <c r="R280" s="2">
        <f>IF($A280="GCAM",SUMIFS('GCAM By Region By Sector'!R:R,'GCAM By Region By Sector'!$C:$C,$C280,'GCAM By Region By Sector'!$B:$B,$B280)*10^3,SUMIFS('EPS Emissions'!S:S,'EPS Emissions'!$D:$D,'BAU Sector &amp; Region Breakout'!$C280,'EPS Emissions'!$C:$C,'BAU Sector &amp; Region Breakout'!$B280))</f>
        <v>7.59959536664</v>
      </c>
      <c r="S280" s="2">
        <f>IF($A280="GCAM",SUMIFS('GCAM By Region By Sector'!S:S,'GCAM By Region By Sector'!$C:$C,$C280,'GCAM By Region By Sector'!$B:$B,$B280)*10^3,SUMIFS('EPS Emissions'!T:T,'EPS Emissions'!$D:$D,'BAU Sector &amp; Region Breakout'!$C280,'EPS Emissions'!$C:$C,'BAU Sector &amp; Region Breakout'!$B280))</f>
        <v>7.6695832042000003</v>
      </c>
      <c r="T280" s="2">
        <f>IF($A280="GCAM",SUMIFS('GCAM By Region By Sector'!T:T,'GCAM By Region By Sector'!$C:$C,$C280,'GCAM By Region By Sector'!$B:$B,$B280)*10^3,SUMIFS('EPS Emissions'!U:U,'EPS Emissions'!$D:$D,'BAU Sector &amp; Region Breakout'!$C280,'EPS Emissions'!$C:$C,'BAU Sector &amp; Region Breakout'!$B280))</f>
        <v>7.7624614224400004</v>
      </c>
      <c r="U280" s="2">
        <f>IF($A280="GCAM",SUMIFS('GCAM By Region By Sector'!U:U,'GCAM By Region By Sector'!$C:$C,$C280,'GCAM By Region By Sector'!$B:$B,$B280)*10^3,SUMIFS('EPS Emissions'!V:V,'EPS Emissions'!$D:$D,'BAU Sector &amp; Region Breakout'!$C280,'EPS Emissions'!$C:$C,'BAU Sector &amp; Region Breakout'!$B280))</f>
        <v>7.8553396406799996</v>
      </c>
      <c r="V280" s="2">
        <f>IF($A280="GCAM",SUMIFS('GCAM By Region By Sector'!V:V,'GCAM By Region By Sector'!$C:$C,$C280,'GCAM By Region By Sector'!$B:$B,$B280)*10^3,SUMIFS('EPS Emissions'!W:W,'EPS Emissions'!$D:$D,'BAU Sector &amp; Region Breakout'!$C280,'EPS Emissions'!$C:$C,'BAU Sector &amp; Region Breakout'!$B280))</f>
        <v>7.9482178589199997</v>
      </c>
      <c r="W280" s="2">
        <f>IF($A280="GCAM",SUMIFS('GCAM By Region By Sector'!W:W,'GCAM By Region By Sector'!$C:$C,$C280,'GCAM By Region By Sector'!$B:$B,$B280)*10^3,SUMIFS('EPS Emissions'!X:X,'EPS Emissions'!$D:$D,'BAU Sector &amp; Region Breakout'!$C280,'EPS Emissions'!$C:$C,'BAU Sector &amp; Region Breakout'!$B280))</f>
        <v>8.0410960771600006</v>
      </c>
      <c r="X280" s="2">
        <f>IF($A280="GCAM",SUMIFS('GCAM By Region By Sector'!X:X,'GCAM By Region By Sector'!$C:$C,$C280,'GCAM By Region By Sector'!$B:$B,$B280)*10^3,SUMIFS('EPS Emissions'!Y:Y,'EPS Emissions'!$D:$D,'BAU Sector &amp; Region Breakout'!$C280,'EPS Emissions'!$C:$C,'BAU Sector &amp; Region Breakout'!$B280))</f>
        <v>8.1339742953999998</v>
      </c>
      <c r="Y280" s="2">
        <f>IF($A280="GCAM",SUMIFS('GCAM By Region By Sector'!Y:Y,'GCAM By Region By Sector'!$C:$C,$C280,'GCAM By Region By Sector'!$B:$B,$B280)*10^3,SUMIFS('EPS Emissions'!Z:Z,'EPS Emissions'!$D:$D,'BAU Sector &amp; Region Breakout'!$C280,'EPS Emissions'!$C:$C,'BAU Sector &amp; Region Breakout'!$B280))</f>
        <v>8.2344120554</v>
      </c>
      <c r="Z280" s="2">
        <f>IF($A280="GCAM",SUMIFS('GCAM By Region By Sector'!Z:Z,'GCAM By Region By Sector'!$C:$C,$C280,'GCAM By Region By Sector'!$B:$B,$B280)*10^3,SUMIFS('EPS Emissions'!AA:AA,'EPS Emissions'!$D:$D,'BAU Sector &amp; Region Breakout'!$C280,'EPS Emissions'!$C:$C,'BAU Sector &amp; Region Breakout'!$B280))</f>
        <v>8.3348498154000001</v>
      </c>
      <c r="AA280" s="2">
        <f>IF($A280="GCAM",SUMIFS('GCAM By Region By Sector'!AA:AA,'GCAM By Region By Sector'!$C:$C,$C280,'GCAM By Region By Sector'!$B:$B,$B280)*10^3,SUMIFS('EPS Emissions'!AB:AB,'EPS Emissions'!$D:$D,'BAU Sector &amp; Region Breakout'!$C280,'EPS Emissions'!$C:$C,'BAU Sector &amp; Region Breakout'!$B280))</f>
        <v>8.4352875754000003</v>
      </c>
      <c r="AB280" s="2">
        <f>IF($A280="GCAM",SUMIFS('GCAM By Region By Sector'!AB:AB,'GCAM By Region By Sector'!$C:$C,$C280,'GCAM By Region By Sector'!$B:$B,$B280)*10^3,SUMIFS('EPS Emissions'!AC:AC,'EPS Emissions'!$D:$D,'BAU Sector &amp; Region Breakout'!$C280,'EPS Emissions'!$C:$C,'BAU Sector &amp; Region Breakout'!$B280))</f>
        <v>8.5357253353999987</v>
      </c>
      <c r="AC280" s="2">
        <f>IF($A280="GCAM",SUMIFS('GCAM By Region By Sector'!AC:AC,'GCAM By Region By Sector'!$C:$C,$C280,'GCAM By Region By Sector'!$B:$B,$B280)*10^3,SUMIFS('EPS Emissions'!AD:AD,'EPS Emissions'!$D:$D,'BAU Sector &amp; Region Breakout'!$C280,'EPS Emissions'!$C:$C,'BAU Sector &amp; Region Breakout'!$B280))</f>
        <v>8.6361630953999988</v>
      </c>
      <c r="AD280" s="2">
        <f>IF($A280="GCAM",SUMIFS('GCAM By Region By Sector'!AD:AD,'GCAM By Region By Sector'!$C:$C,$C280,'GCAM By Region By Sector'!$B:$B,$B280)*10^3,SUMIFS('EPS Emissions'!AE:AE,'EPS Emissions'!$D:$D,'BAU Sector &amp; Region Breakout'!$C280,'EPS Emissions'!$C:$C,'BAU Sector &amp; Region Breakout'!$B280))</f>
        <v>8.7298590325200003</v>
      </c>
      <c r="AE280" s="2">
        <f>IF($A280="GCAM",SUMIFS('GCAM By Region By Sector'!AE:AE,'GCAM By Region By Sector'!$C:$C,$C280,'GCAM By Region By Sector'!$B:$B,$B280)*10^3,SUMIFS('EPS Emissions'!AF:AF,'EPS Emissions'!$D:$D,'BAU Sector &amp; Region Breakout'!$C280,'EPS Emissions'!$C:$C,'BAU Sector &amp; Region Breakout'!$B280))</f>
        <v>8.8235549696400017</v>
      </c>
      <c r="AF280" s="2">
        <f>IF($A280="GCAM",SUMIFS('GCAM By Region By Sector'!AF:AF,'GCAM By Region By Sector'!$C:$C,$C280,'GCAM By Region By Sector'!$B:$B,$B280)*10^3,SUMIFS('EPS Emissions'!AG:AG,'EPS Emissions'!$D:$D,'BAU Sector &amp; Region Breakout'!$C280,'EPS Emissions'!$C:$C,'BAU Sector &amp; Region Breakout'!$B280))</f>
        <v>8.9172509067599997</v>
      </c>
      <c r="AG280" s="2">
        <f>IF($A280="GCAM",SUMIFS('GCAM By Region By Sector'!AG:AG,'GCAM By Region By Sector'!$C:$C,$C280,'GCAM By Region By Sector'!$B:$B,$B280)*10^3,SUMIFS('EPS Emissions'!AH:AH,'EPS Emissions'!$D:$D,'BAU Sector &amp; Region Breakout'!$C280,'EPS Emissions'!$C:$C,'BAU Sector &amp; Region Breakout'!$B280))</f>
        <v>9.0109468438800011</v>
      </c>
      <c r="AH280" s="2">
        <f>IF($A280="GCAM",SUMIFS('GCAM By Region By Sector'!AH:AH,'GCAM By Region By Sector'!$C:$C,$C280,'GCAM By Region By Sector'!$B:$B,$B280)*10^3,SUMIFS('EPS Emissions'!AI:AI,'EPS Emissions'!$D:$D,'BAU Sector &amp; Region Breakout'!$C280,'EPS Emissions'!$C:$C,'BAU Sector &amp; Region Breakout'!$B280))</f>
        <v>9.1046427810000026</v>
      </c>
    </row>
    <row r="281" spans="1:34" x14ac:dyDescent="0.35">
      <c r="A281" t="str">
        <f>VLOOKUP(B281,'BAU Global Total'!A$3:C$34,3,FALSE)</f>
        <v>GCAM</v>
      </c>
      <c r="B281" t="s">
        <v>44</v>
      </c>
      <c r="C281" t="s">
        <v>69</v>
      </c>
      <c r="D281" s="2">
        <f>IF($A281="GCAM",SUMIFS('GCAM By Region By Sector'!D:D,'GCAM By Region By Sector'!$C:$C,$C281,'GCAM By Region By Sector'!$B:$B,$B281)*10^3,SUMIFS('EPS Emissions'!E:E,'EPS Emissions'!$D:$D,'BAU Sector &amp; Region Breakout'!$C281,'EPS Emissions'!$C:$C,'BAU Sector &amp; Region Breakout'!$B281))</f>
        <v>0</v>
      </c>
      <c r="E281" s="2">
        <f>IF($A281="GCAM",SUMIFS('GCAM By Region By Sector'!E:E,'GCAM By Region By Sector'!$C:$C,$C281,'GCAM By Region By Sector'!$B:$B,$B281)*10^3,SUMIFS('EPS Emissions'!F:F,'EPS Emissions'!$D:$D,'BAU Sector &amp; Region Breakout'!$C281,'EPS Emissions'!$C:$C,'BAU Sector &amp; Region Breakout'!$B281))</f>
        <v>0</v>
      </c>
      <c r="F281" s="2">
        <f>IF($A281="GCAM",SUMIFS('GCAM By Region By Sector'!F:F,'GCAM By Region By Sector'!$C:$C,$C281,'GCAM By Region By Sector'!$B:$B,$B281)*10^3,SUMIFS('EPS Emissions'!G:G,'EPS Emissions'!$D:$D,'BAU Sector &amp; Region Breakout'!$C281,'EPS Emissions'!$C:$C,'BAU Sector &amp; Region Breakout'!$B281))</f>
        <v>0</v>
      </c>
      <c r="G281" s="2">
        <f>IF($A281="GCAM",SUMIFS('GCAM By Region By Sector'!G:G,'GCAM By Region By Sector'!$C:$C,$C281,'GCAM By Region By Sector'!$B:$B,$B281)*10^3,SUMIFS('EPS Emissions'!H:H,'EPS Emissions'!$D:$D,'BAU Sector &amp; Region Breakout'!$C281,'EPS Emissions'!$C:$C,'BAU Sector &amp; Region Breakout'!$B281))</f>
        <v>0</v>
      </c>
      <c r="H281" s="2">
        <f>IF($A281="GCAM",SUMIFS('GCAM By Region By Sector'!H:H,'GCAM By Region By Sector'!$C:$C,$C281,'GCAM By Region By Sector'!$B:$B,$B281)*10^3,SUMIFS('EPS Emissions'!I:I,'EPS Emissions'!$D:$D,'BAU Sector &amp; Region Breakout'!$C281,'EPS Emissions'!$C:$C,'BAU Sector &amp; Region Breakout'!$B281))</f>
        <v>0</v>
      </c>
      <c r="I281" s="2">
        <f>IF($A281="GCAM",SUMIFS('GCAM By Region By Sector'!I:I,'GCAM By Region By Sector'!$C:$C,$C281,'GCAM By Region By Sector'!$B:$B,$B281)*10^3,SUMIFS('EPS Emissions'!J:J,'EPS Emissions'!$D:$D,'BAU Sector &amp; Region Breakout'!$C281,'EPS Emissions'!$C:$C,'BAU Sector &amp; Region Breakout'!$B281))</f>
        <v>0</v>
      </c>
      <c r="J281" s="2">
        <f>IF($A281="GCAM",SUMIFS('GCAM By Region By Sector'!J:J,'GCAM By Region By Sector'!$C:$C,$C281,'GCAM By Region By Sector'!$B:$B,$B281)*10^3,SUMIFS('EPS Emissions'!K:K,'EPS Emissions'!$D:$D,'BAU Sector &amp; Region Breakout'!$C281,'EPS Emissions'!$C:$C,'BAU Sector &amp; Region Breakout'!$B281))</f>
        <v>0</v>
      </c>
      <c r="K281" s="2">
        <f>IF($A281="GCAM",SUMIFS('GCAM By Region By Sector'!K:K,'GCAM By Region By Sector'!$C:$C,$C281,'GCAM By Region By Sector'!$B:$B,$B281)*10^3,SUMIFS('EPS Emissions'!L:L,'EPS Emissions'!$D:$D,'BAU Sector &amp; Region Breakout'!$C281,'EPS Emissions'!$C:$C,'BAU Sector &amp; Region Breakout'!$B281))</f>
        <v>0</v>
      </c>
      <c r="L281" s="2">
        <f>IF($A281="GCAM",SUMIFS('GCAM By Region By Sector'!L:L,'GCAM By Region By Sector'!$C:$C,$C281,'GCAM By Region By Sector'!$B:$B,$B281)*10^3,SUMIFS('EPS Emissions'!M:M,'EPS Emissions'!$D:$D,'BAU Sector &amp; Region Breakout'!$C281,'EPS Emissions'!$C:$C,'BAU Sector &amp; Region Breakout'!$B281))</f>
        <v>0</v>
      </c>
      <c r="M281" s="2">
        <f>IF($A281="GCAM",SUMIFS('GCAM By Region By Sector'!M:M,'GCAM By Region By Sector'!$C:$C,$C281,'GCAM By Region By Sector'!$B:$B,$B281)*10^3,SUMIFS('EPS Emissions'!N:N,'EPS Emissions'!$D:$D,'BAU Sector &amp; Region Breakout'!$C281,'EPS Emissions'!$C:$C,'BAU Sector &amp; Region Breakout'!$B281))</f>
        <v>0</v>
      </c>
      <c r="N281" s="2">
        <f>IF($A281="GCAM",SUMIFS('GCAM By Region By Sector'!N:N,'GCAM By Region By Sector'!$C:$C,$C281,'GCAM By Region By Sector'!$B:$B,$B281)*10^3,SUMIFS('EPS Emissions'!O:O,'EPS Emissions'!$D:$D,'BAU Sector &amp; Region Breakout'!$C281,'EPS Emissions'!$C:$C,'BAU Sector &amp; Region Breakout'!$B281))</f>
        <v>0</v>
      </c>
      <c r="O281" s="2">
        <f>IF($A281="GCAM",SUMIFS('GCAM By Region By Sector'!O:O,'GCAM By Region By Sector'!$C:$C,$C281,'GCAM By Region By Sector'!$B:$B,$B281)*10^3,SUMIFS('EPS Emissions'!P:P,'EPS Emissions'!$D:$D,'BAU Sector &amp; Region Breakout'!$C281,'EPS Emissions'!$C:$C,'BAU Sector &amp; Region Breakout'!$B281))</f>
        <v>0</v>
      </c>
      <c r="P281" s="2">
        <f>IF($A281="GCAM",SUMIFS('GCAM By Region By Sector'!P:P,'GCAM By Region By Sector'!$C:$C,$C281,'GCAM By Region By Sector'!$B:$B,$B281)*10^3,SUMIFS('EPS Emissions'!Q:Q,'EPS Emissions'!$D:$D,'BAU Sector &amp; Region Breakout'!$C281,'EPS Emissions'!$C:$C,'BAU Sector &amp; Region Breakout'!$B281))</f>
        <v>0</v>
      </c>
      <c r="Q281" s="2">
        <f>IF($A281="GCAM",SUMIFS('GCAM By Region By Sector'!Q:Q,'GCAM By Region By Sector'!$C:$C,$C281,'GCAM By Region By Sector'!$B:$B,$B281)*10^3,SUMIFS('EPS Emissions'!R:R,'EPS Emissions'!$D:$D,'BAU Sector &amp; Region Breakout'!$C281,'EPS Emissions'!$C:$C,'BAU Sector &amp; Region Breakout'!$B281))</f>
        <v>0</v>
      </c>
      <c r="R281" s="2">
        <f>IF($A281="GCAM",SUMIFS('GCAM By Region By Sector'!R:R,'GCAM By Region By Sector'!$C:$C,$C281,'GCAM By Region By Sector'!$B:$B,$B281)*10^3,SUMIFS('EPS Emissions'!S:S,'EPS Emissions'!$D:$D,'BAU Sector &amp; Region Breakout'!$C281,'EPS Emissions'!$C:$C,'BAU Sector &amp; Region Breakout'!$B281))</f>
        <v>0</v>
      </c>
      <c r="S281" s="2">
        <f>IF($A281="GCAM",SUMIFS('GCAM By Region By Sector'!S:S,'GCAM By Region By Sector'!$C:$C,$C281,'GCAM By Region By Sector'!$B:$B,$B281)*10^3,SUMIFS('EPS Emissions'!T:T,'EPS Emissions'!$D:$D,'BAU Sector &amp; Region Breakout'!$C281,'EPS Emissions'!$C:$C,'BAU Sector &amp; Region Breakout'!$B281))</f>
        <v>0</v>
      </c>
      <c r="T281" s="2">
        <f>IF($A281="GCAM",SUMIFS('GCAM By Region By Sector'!T:T,'GCAM By Region By Sector'!$C:$C,$C281,'GCAM By Region By Sector'!$B:$B,$B281)*10^3,SUMIFS('EPS Emissions'!U:U,'EPS Emissions'!$D:$D,'BAU Sector &amp; Region Breakout'!$C281,'EPS Emissions'!$C:$C,'BAU Sector &amp; Region Breakout'!$B281))</f>
        <v>0</v>
      </c>
      <c r="U281" s="2">
        <f>IF($A281="GCAM",SUMIFS('GCAM By Region By Sector'!U:U,'GCAM By Region By Sector'!$C:$C,$C281,'GCAM By Region By Sector'!$B:$B,$B281)*10^3,SUMIFS('EPS Emissions'!V:V,'EPS Emissions'!$D:$D,'BAU Sector &amp; Region Breakout'!$C281,'EPS Emissions'!$C:$C,'BAU Sector &amp; Region Breakout'!$B281))</f>
        <v>0</v>
      </c>
      <c r="V281" s="2">
        <f>IF($A281="GCAM",SUMIFS('GCAM By Region By Sector'!V:V,'GCAM By Region By Sector'!$C:$C,$C281,'GCAM By Region By Sector'!$B:$B,$B281)*10^3,SUMIFS('EPS Emissions'!W:W,'EPS Emissions'!$D:$D,'BAU Sector &amp; Region Breakout'!$C281,'EPS Emissions'!$C:$C,'BAU Sector &amp; Region Breakout'!$B281))</f>
        <v>0</v>
      </c>
      <c r="W281" s="2">
        <f>IF($A281="GCAM",SUMIFS('GCAM By Region By Sector'!W:W,'GCAM By Region By Sector'!$C:$C,$C281,'GCAM By Region By Sector'!$B:$B,$B281)*10^3,SUMIFS('EPS Emissions'!X:X,'EPS Emissions'!$D:$D,'BAU Sector &amp; Region Breakout'!$C281,'EPS Emissions'!$C:$C,'BAU Sector &amp; Region Breakout'!$B281))</f>
        <v>0</v>
      </c>
      <c r="X281" s="2">
        <f>IF($A281="GCAM",SUMIFS('GCAM By Region By Sector'!X:X,'GCAM By Region By Sector'!$C:$C,$C281,'GCAM By Region By Sector'!$B:$B,$B281)*10^3,SUMIFS('EPS Emissions'!Y:Y,'EPS Emissions'!$D:$D,'BAU Sector &amp; Region Breakout'!$C281,'EPS Emissions'!$C:$C,'BAU Sector &amp; Region Breakout'!$B281))</f>
        <v>0</v>
      </c>
      <c r="Y281" s="2">
        <f>IF($A281="GCAM",SUMIFS('GCAM By Region By Sector'!Y:Y,'GCAM By Region By Sector'!$C:$C,$C281,'GCAM By Region By Sector'!$B:$B,$B281)*10^3,SUMIFS('EPS Emissions'!Z:Z,'EPS Emissions'!$D:$D,'BAU Sector &amp; Region Breakout'!$C281,'EPS Emissions'!$C:$C,'BAU Sector &amp; Region Breakout'!$B281))</f>
        <v>0</v>
      </c>
      <c r="Z281" s="2">
        <f>IF($A281="GCAM",SUMIFS('GCAM By Region By Sector'!Z:Z,'GCAM By Region By Sector'!$C:$C,$C281,'GCAM By Region By Sector'!$B:$B,$B281)*10^3,SUMIFS('EPS Emissions'!AA:AA,'EPS Emissions'!$D:$D,'BAU Sector &amp; Region Breakout'!$C281,'EPS Emissions'!$C:$C,'BAU Sector &amp; Region Breakout'!$B281))</f>
        <v>0</v>
      </c>
      <c r="AA281" s="2">
        <f>IF($A281="GCAM",SUMIFS('GCAM By Region By Sector'!AA:AA,'GCAM By Region By Sector'!$C:$C,$C281,'GCAM By Region By Sector'!$B:$B,$B281)*10^3,SUMIFS('EPS Emissions'!AB:AB,'EPS Emissions'!$D:$D,'BAU Sector &amp; Region Breakout'!$C281,'EPS Emissions'!$C:$C,'BAU Sector &amp; Region Breakout'!$B281))</f>
        <v>0</v>
      </c>
      <c r="AB281" s="2">
        <f>IF($A281="GCAM",SUMIFS('GCAM By Region By Sector'!AB:AB,'GCAM By Region By Sector'!$C:$C,$C281,'GCAM By Region By Sector'!$B:$B,$B281)*10^3,SUMIFS('EPS Emissions'!AC:AC,'EPS Emissions'!$D:$D,'BAU Sector &amp; Region Breakout'!$C281,'EPS Emissions'!$C:$C,'BAU Sector &amp; Region Breakout'!$B281))</f>
        <v>0</v>
      </c>
      <c r="AC281" s="2">
        <f>IF($A281="GCAM",SUMIFS('GCAM By Region By Sector'!AC:AC,'GCAM By Region By Sector'!$C:$C,$C281,'GCAM By Region By Sector'!$B:$B,$B281)*10^3,SUMIFS('EPS Emissions'!AD:AD,'EPS Emissions'!$D:$D,'BAU Sector &amp; Region Breakout'!$C281,'EPS Emissions'!$C:$C,'BAU Sector &amp; Region Breakout'!$B281))</f>
        <v>0</v>
      </c>
      <c r="AD281" s="2">
        <f>IF($A281="GCAM",SUMIFS('GCAM By Region By Sector'!AD:AD,'GCAM By Region By Sector'!$C:$C,$C281,'GCAM By Region By Sector'!$B:$B,$B281)*10^3,SUMIFS('EPS Emissions'!AE:AE,'EPS Emissions'!$D:$D,'BAU Sector &amp; Region Breakout'!$C281,'EPS Emissions'!$C:$C,'BAU Sector &amp; Region Breakout'!$B281))</f>
        <v>0</v>
      </c>
      <c r="AE281" s="2">
        <f>IF($A281="GCAM",SUMIFS('GCAM By Region By Sector'!AE:AE,'GCAM By Region By Sector'!$C:$C,$C281,'GCAM By Region By Sector'!$B:$B,$B281)*10^3,SUMIFS('EPS Emissions'!AF:AF,'EPS Emissions'!$D:$D,'BAU Sector &amp; Region Breakout'!$C281,'EPS Emissions'!$C:$C,'BAU Sector &amp; Region Breakout'!$B281))</f>
        <v>0</v>
      </c>
      <c r="AF281" s="2">
        <f>IF($A281="GCAM",SUMIFS('GCAM By Region By Sector'!AF:AF,'GCAM By Region By Sector'!$C:$C,$C281,'GCAM By Region By Sector'!$B:$B,$B281)*10^3,SUMIFS('EPS Emissions'!AG:AG,'EPS Emissions'!$D:$D,'BAU Sector &amp; Region Breakout'!$C281,'EPS Emissions'!$C:$C,'BAU Sector &amp; Region Breakout'!$B281))</f>
        <v>0</v>
      </c>
      <c r="AG281" s="2">
        <f>IF($A281="GCAM",SUMIFS('GCAM By Region By Sector'!AG:AG,'GCAM By Region By Sector'!$C:$C,$C281,'GCAM By Region By Sector'!$B:$B,$B281)*10^3,SUMIFS('EPS Emissions'!AH:AH,'EPS Emissions'!$D:$D,'BAU Sector &amp; Region Breakout'!$C281,'EPS Emissions'!$C:$C,'BAU Sector &amp; Region Breakout'!$B281))</f>
        <v>0</v>
      </c>
      <c r="AH281" s="2">
        <f>IF($A281="GCAM",SUMIFS('GCAM By Region By Sector'!AH:AH,'GCAM By Region By Sector'!$C:$C,$C281,'GCAM By Region By Sector'!$B:$B,$B281)*10^3,SUMIFS('EPS Emissions'!AI:AI,'EPS Emissions'!$D:$D,'BAU Sector &amp; Region Breakout'!$C281,'EPS Emissions'!$C:$C,'BAU Sector &amp; Region Breakout'!$B281))</f>
        <v>0</v>
      </c>
    </row>
    <row r="282" spans="1:34" x14ac:dyDescent="0.35">
      <c r="A282" t="str">
        <f>VLOOKUP(B282,'BAU Global Total'!A$3:C$34,3,FALSE)</f>
        <v>GCAM</v>
      </c>
      <c r="B282" t="s">
        <v>46</v>
      </c>
      <c r="C282" t="s">
        <v>60</v>
      </c>
      <c r="D282" s="2">
        <f>IF($A282="GCAM",SUMIFS('GCAM By Region By Sector'!D:D,'GCAM By Region By Sector'!$C:$C,$C282,'GCAM By Region By Sector'!$B:$B,$B282)*10^3,SUMIFS('EPS Emissions'!E:E,'EPS Emissions'!$D:$D,'BAU Sector &amp; Region Breakout'!$C282,'EPS Emissions'!$C:$C,'BAU Sector &amp; Region Breakout'!$B282))</f>
        <v>161.53726583014409</v>
      </c>
      <c r="E282" s="2">
        <f>IF($A282="GCAM",SUMIFS('GCAM By Region By Sector'!E:E,'GCAM By Region By Sector'!$C:$C,$C282,'GCAM By Region By Sector'!$B:$B,$B282)*10^3,SUMIFS('EPS Emissions'!F:F,'EPS Emissions'!$D:$D,'BAU Sector &amp; Region Breakout'!$C282,'EPS Emissions'!$C:$C,'BAU Sector &amp; Region Breakout'!$B282))</f>
        <v>165.01869168092196</v>
      </c>
      <c r="F282" s="2">
        <f>IF($A282="GCAM",SUMIFS('GCAM By Region By Sector'!F:F,'GCAM By Region By Sector'!$C:$C,$C282,'GCAM By Region By Sector'!$B:$B,$B282)*10^3,SUMIFS('EPS Emissions'!G:G,'EPS Emissions'!$D:$D,'BAU Sector &amp; Region Breakout'!$C282,'EPS Emissions'!$C:$C,'BAU Sector &amp; Region Breakout'!$B282))</f>
        <v>168.5001175316998</v>
      </c>
      <c r="G282" s="2">
        <f>IF($A282="GCAM",SUMIFS('GCAM By Region By Sector'!G:G,'GCAM By Region By Sector'!$C:$C,$C282,'GCAM By Region By Sector'!$B:$B,$B282)*10^3,SUMIFS('EPS Emissions'!H:H,'EPS Emissions'!$D:$D,'BAU Sector &amp; Region Breakout'!$C282,'EPS Emissions'!$C:$C,'BAU Sector &amp; Region Breakout'!$B282))</f>
        <v>171.98154338247764</v>
      </c>
      <c r="H282" s="2">
        <f>IF($A282="GCAM",SUMIFS('GCAM By Region By Sector'!H:H,'GCAM By Region By Sector'!$C:$C,$C282,'GCAM By Region By Sector'!$B:$B,$B282)*10^3,SUMIFS('EPS Emissions'!I:I,'EPS Emissions'!$D:$D,'BAU Sector &amp; Region Breakout'!$C282,'EPS Emissions'!$C:$C,'BAU Sector &amp; Region Breakout'!$B282))</f>
        <v>175.46296923325551</v>
      </c>
      <c r="I282" s="2">
        <f>IF($A282="GCAM",SUMIFS('GCAM By Region By Sector'!I:I,'GCAM By Region By Sector'!$C:$C,$C282,'GCAM By Region By Sector'!$B:$B,$B282)*10^3,SUMIFS('EPS Emissions'!J:J,'EPS Emissions'!$D:$D,'BAU Sector &amp; Region Breakout'!$C282,'EPS Emissions'!$C:$C,'BAU Sector &amp; Region Breakout'!$B282))</f>
        <v>178.94439508403335</v>
      </c>
      <c r="J282" s="2">
        <f>IF($A282="GCAM",SUMIFS('GCAM By Region By Sector'!J:J,'GCAM By Region By Sector'!$C:$C,$C282,'GCAM By Region By Sector'!$B:$B,$B282)*10^3,SUMIFS('EPS Emissions'!K:K,'EPS Emissions'!$D:$D,'BAU Sector &amp; Region Breakout'!$C282,'EPS Emissions'!$C:$C,'BAU Sector &amp; Region Breakout'!$B282))</f>
        <v>184.45488344914349</v>
      </c>
      <c r="K282" s="2">
        <f>IF($A282="GCAM",SUMIFS('GCAM By Region By Sector'!K:K,'GCAM By Region By Sector'!$C:$C,$C282,'GCAM By Region By Sector'!$B:$B,$B282)*10^3,SUMIFS('EPS Emissions'!L:L,'EPS Emissions'!$D:$D,'BAU Sector &amp; Region Breakout'!$C282,'EPS Emissions'!$C:$C,'BAU Sector &amp; Region Breakout'!$B282))</f>
        <v>189.96537181425364</v>
      </c>
      <c r="L282" s="2">
        <f>IF($A282="GCAM",SUMIFS('GCAM By Region By Sector'!L:L,'GCAM By Region By Sector'!$C:$C,$C282,'GCAM By Region By Sector'!$B:$B,$B282)*10^3,SUMIFS('EPS Emissions'!M:M,'EPS Emissions'!$D:$D,'BAU Sector &amp; Region Breakout'!$C282,'EPS Emissions'!$C:$C,'BAU Sector &amp; Region Breakout'!$B282))</f>
        <v>195.47586017936374</v>
      </c>
      <c r="M282" s="2">
        <f>IF($A282="GCAM",SUMIFS('GCAM By Region By Sector'!M:M,'GCAM By Region By Sector'!$C:$C,$C282,'GCAM By Region By Sector'!$B:$B,$B282)*10^3,SUMIFS('EPS Emissions'!N:N,'EPS Emissions'!$D:$D,'BAU Sector &amp; Region Breakout'!$C282,'EPS Emissions'!$C:$C,'BAU Sector &amp; Region Breakout'!$B282))</f>
        <v>200.98634854447388</v>
      </c>
      <c r="N282" s="2">
        <f>IF($A282="GCAM",SUMIFS('GCAM By Region By Sector'!N:N,'GCAM By Region By Sector'!$C:$C,$C282,'GCAM By Region By Sector'!$B:$B,$B282)*10^3,SUMIFS('EPS Emissions'!O:O,'EPS Emissions'!$D:$D,'BAU Sector &amp; Region Breakout'!$C282,'EPS Emissions'!$C:$C,'BAU Sector &amp; Region Breakout'!$B282))</f>
        <v>206.49683690958403</v>
      </c>
      <c r="O282" s="2">
        <f>IF($A282="GCAM",SUMIFS('GCAM By Region By Sector'!O:O,'GCAM By Region By Sector'!$C:$C,$C282,'GCAM By Region By Sector'!$B:$B,$B282)*10^3,SUMIFS('EPS Emissions'!P:P,'EPS Emissions'!$D:$D,'BAU Sector &amp; Region Breakout'!$C282,'EPS Emissions'!$C:$C,'BAU Sector &amp; Region Breakout'!$B282))</f>
        <v>212.34447118271027</v>
      </c>
      <c r="P282" s="2">
        <f>IF($A282="GCAM",SUMIFS('GCAM By Region By Sector'!P:P,'GCAM By Region By Sector'!$C:$C,$C282,'GCAM By Region By Sector'!$B:$B,$B282)*10^3,SUMIFS('EPS Emissions'!Q:Q,'EPS Emissions'!$D:$D,'BAU Sector &amp; Region Breakout'!$C282,'EPS Emissions'!$C:$C,'BAU Sector &amp; Region Breakout'!$B282))</f>
        <v>218.19210545583653</v>
      </c>
      <c r="Q282" s="2">
        <f>IF($A282="GCAM",SUMIFS('GCAM By Region By Sector'!Q:Q,'GCAM By Region By Sector'!$C:$C,$C282,'GCAM By Region By Sector'!$B:$B,$B282)*10^3,SUMIFS('EPS Emissions'!R:R,'EPS Emissions'!$D:$D,'BAU Sector &amp; Region Breakout'!$C282,'EPS Emissions'!$C:$C,'BAU Sector &amp; Region Breakout'!$B282))</f>
        <v>224.03973972896276</v>
      </c>
      <c r="R282" s="2">
        <f>IF($A282="GCAM",SUMIFS('GCAM By Region By Sector'!R:R,'GCAM By Region By Sector'!$C:$C,$C282,'GCAM By Region By Sector'!$B:$B,$B282)*10^3,SUMIFS('EPS Emissions'!S:S,'EPS Emissions'!$D:$D,'BAU Sector &amp; Region Breakout'!$C282,'EPS Emissions'!$C:$C,'BAU Sector &amp; Region Breakout'!$B282))</f>
        <v>229.88737400208902</v>
      </c>
      <c r="S282" s="2">
        <f>IF($A282="GCAM",SUMIFS('GCAM By Region By Sector'!S:S,'GCAM By Region By Sector'!$C:$C,$C282,'GCAM By Region By Sector'!$B:$B,$B282)*10^3,SUMIFS('EPS Emissions'!T:T,'EPS Emissions'!$D:$D,'BAU Sector &amp; Region Breakout'!$C282,'EPS Emissions'!$C:$C,'BAU Sector &amp; Region Breakout'!$B282))</f>
        <v>235.73500827521525</v>
      </c>
      <c r="T282" s="2">
        <f>IF($A282="GCAM",SUMIFS('GCAM By Region By Sector'!T:T,'GCAM By Region By Sector'!$C:$C,$C282,'GCAM By Region By Sector'!$B:$B,$B282)*10^3,SUMIFS('EPS Emissions'!U:U,'EPS Emissions'!$D:$D,'BAU Sector &amp; Region Breakout'!$C282,'EPS Emissions'!$C:$C,'BAU Sector &amp; Region Breakout'!$B282))</f>
        <v>241.04387967326051</v>
      </c>
      <c r="U282" s="2">
        <f>IF($A282="GCAM",SUMIFS('GCAM By Region By Sector'!U:U,'GCAM By Region By Sector'!$C:$C,$C282,'GCAM By Region By Sector'!$B:$B,$B282)*10^3,SUMIFS('EPS Emissions'!V:V,'EPS Emissions'!$D:$D,'BAU Sector &amp; Region Breakout'!$C282,'EPS Emissions'!$C:$C,'BAU Sector &amp; Region Breakout'!$B282))</f>
        <v>246.35275107130576</v>
      </c>
      <c r="V282" s="2">
        <f>IF($A282="GCAM",SUMIFS('GCAM By Region By Sector'!V:V,'GCAM By Region By Sector'!$C:$C,$C282,'GCAM By Region By Sector'!$B:$B,$B282)*10^3,SUMIFS('EPS Emissions'!W:W,'EPS Emissions'!$D:$D,'BAU Sector &amp; Region Breakout'!$C282,'EPS Emissions'!$C:$C,'BAU Sector &amp; Region Breakout'!$B282))</f>
        <v>251.66162246935099</v>
      </c>
      <c r="W282" s="2">
        <f>IF($A282="GCAM",SUMIFS('GCAM By Region By Sector'!W:W,'GCAM By Region By Sector'!$C:$C,$C282,'GCAM By Region By Sector'!$B:$B,$B282)*10^3,SUMIFS('EPS Emissions'!X:X,'EPS Emissions'!$D:$D,'BAU Sector &amp; Region Breakout'!$C282,'EPS Emissions'!$C:$C,'BAU Sector &amp; Region Breakout'!$B282))</f>
        <v>256.97049386739621</v>
      </c>
      <c r="X282" s="2">
        <f>IF($A282="GCAM",SUMIFS('GCAM By Region By Sector'!X:X,'GCAM By Region By Sector'!$C:$C,$C282,'GCAM By Region By Sector'!$B:$B,$B282)*10^3,SUMIFS('EPS Emissions'!Y:Y,'EPS Emissions'!$D:$D,'BAU Sector &amp; Region Breakout'!$C282,'EPS Emissions'!$C:$C,'BAU Sector &amp; Region Breakout'!$B282))</f>
        <v>262.27936526544147</v>
      </c>
      <c r="Y282" s="2">
        <f>IF($A282="GCAM",SUMIFS('GCAM By Region By Sector'!Y:Y,'GCAM By Region By Sector'!$C:$C,$C282,'GCAM By Region By Sector'!$B:$B,$B282)*10^3,SUMIFS('EPS Emissions'!Z:Z,'EPS Emissions'!$D:$D,'BAU Sector &amp; Region Breakout'!$C282,'EPS Emissions'!$C:$C,'BAU Sector &amp; Region Breakout'!$B282))</f>
        <v>267.41882587774398</v>
      </c>
      <c r="Z282" s="2">
        <f>IF($A282="GCAM",SUMIFS('GCAM By Region By Sector'!Z:Z,'GCAM By Region By Sector'!$C:$C,$C282,'GCAM By Region By Sector'!$B:$B,$B282)*10^3,SUMIFS('EPS Emissions'!AA:AA,'EPS Emissions'!$D:$D,'BAU Sector &amp; Region Breakout'!$C282,'EPS Emissions'!$C:$C,'BAU Sector &amp; Region Breakout'!$B282))</f>
        <v>272.55828649004638</v>
      </c>
      <c r="AA282" s="2">
        <f>IF($A282="GCAM",SUMIFS('GCAM By Region By Sector'!AA:AA,'GCAM By Region By Sector'!$C:$C,$C282,'GCAM By Region By Sector'!$B:$B,$B282)*10^3,SUMIFS('EPS Emissions'!AB:AB,'EPS Emissions'!$D:$D,'BAU Sector &amp; Region Breakout'!$C282,'EPS Emissions'!$C:$C,'BAU Sector &amp; Region Breakout'!$B282))</f>
        <v>277.69774710234884</v>
      </c>
      <c r="AB282" s="2">
        <f>IF($A282="GCAM",SUMIFS('GCAM By Region By Sector'!AB:AB,'GCAM By Region By Sector'!$C:$C,$C282,'GCAM By Region By Sector'!$B:$B,$B282)*10^3,SUMIFS('EPS Emissions'!AC:AC,'EPS Emissions'!$D:$D,'BAU Sector &amp; Region Breakout'!$C282,'EPS Emissions'!$C:$C,'BAU Sector &amp; Region Breakout'!$B282))</f>
        <v>282.83720771465124</v>
      </c>
      <c r="AC282" s="2">
        <f>IF($A282="GCAM",SUMIFS('GCAM By Region By Sector'!AC:AC,'GCAM By Region By Sector'!$C:$C,$C282,'GCAM By Region By Sector'!$B:$B,$B282)*10^3,SUMIFS('EPS Emissions'!AD:AD,'EPS Emissions'!$D:$D,'BAU Sector &amp; Region Breakout'!$C282,'EPS Emissions'!$C:$C,'BAU Sector &amp; Region Breakout'!$B282))</f>
        <v>287.97666832695376</v>
      </c>
      <c r="AD282" s="2">
        <f>IF($A282="GCAM",SUMIFS('GCAM By Region By Sector'!AD:AD,'GCAM By Region By Sector'!$C:$C,$C282,'GCAM By Region By Sector'!$B:$B,$B282)*10^3,SUMIFS('EPS Emissions'!AE:AE,'EPS Emissions'!$D:$D,'BAU Sector &amp; Region Breakout'!$C282,'EPS Emissions'!$C:$C,'BAU Sector &amp; Region Breakout'!$B282))</f>
        <v>292.8668869151756</v>
      </c>
      <c r="AE282" s="2">
        <f>IF($A282="GCAM",SUMIFS('GCAM By Region By Sector'!AE:AE,'GCAM By Region By Sector'!$C:$C,$C282,'GCAM By Region By Sector'!$B:$B,$B282)*10^3,SUMIFS('EPS Emissions'!AF:AF,'EPS Emissions'!$D:$D,'BAU Sector &amp; Region Breakout'!$C282,'EPS Emissions'!$C:$C,'BAU Sector &amp; Region Breakout'!$B282))</f>
        <v>297.7571055033975</v>
      </c>
      <c r="AF282" s="2">
        <f>IF($A282="GCAM",SUMIFS('GCAM By Region By Sector'!AF:AF,'GCAM By Region By Sector'!$C:$C,$C282,'GCAM By Region By Sector'!$B:$B,$B282)*10^3,SUMIFS('EPS Emissions'!AG:AG,'EPS Emissions'!$D:$D,'BAU Sector &amp; Region Breakout'!$C282,'EPS Emissions'!$C:$C,'BAU Sector &amp; Region Breakout'!$B282))</f>
        <v>302.6473240916194</v>
      </c>
      <c r="AG282" s="2">
        <f>IF($A282="GCAM",SUMIFS('GCAM By Region By Sector'!AG:AG,'GCAM By Region By Sector'!$C:$C,$C282,'GCAM By Region By Sector'!$B:$B,$B282)*10^3,SUMIFS('EPS Emissions'!AH:AH,'EPS Emissions'!$D:$D,'BAU Sector &amp; Region Breakout'!$C282,'EPS Emissions'!$C:$C,'BAU Sector &amp; Region Breakout'!$B282))</f>
        <v>307.53754267984129</v>
      </c>
      <c r="AH282" s="2">
        <f>IF($A282="GCAM",SUMIFS('GCAM By Region By Sector'!AH:AH,'GCAM By Region By Sector'!$C:$C,$C282,'GCAM By Region By Sector'!$B:$B,$B282)*10^3,SUMIFS('EPS Emissions'!AI:AI,'EPS Emissions'!$D:$D,'BAU Sector &amp; Region Breakout'!$C282,'EPS Emissions'!$C:$C,'BAU Sector &amp; Region Breakout'!$B282))</f>
        <v>312.42776126806314</v>
      </c>
    </row>
    <row r="283" spans="1:34" x14ac:dyDescent="0.35">
      <c r="A283" t="str">
        <f>VLOOKUP(B283,'BAU Global Total'!A$3:C$34,3,FALSE)</f>
        <v>GCAM</v>
      </c>
      <c r="B283" t="s">
        <v>46</v>
      </c>
      <c r="C283" t="s">
        <v>61</v>
      </c>
      <c r="D283" s="2">
        <f>IF($A283="GCAM",SUMIFS('GCAM By Region By Sector'!D:D,'GCAM By Region By Sector'!$C:$C,$C283,'GCAM By Region By Sector'!$B:$B,$B283)*10^3,SUMIFS('EPS Emissions'!E:E,'EPS Emissions'!$D:$D,'BAU Sector &amp; Region Breakout'!$C283,'EPS Emissions'!$C:$C,'BAU Sector &amp; Region Breakout'!$B283))</f>
        <v>0</v>
      </c>
      <c r="E283" s="2">
        <f>IF($A283="GCAM",SUMIFS('GCAM By Region By Sector'!E:E,'GCAM By Region By Sector'!$C:$C,$C283,'GCAM By Region By Sector'!$B:$B,$B283)*10^3,SUMIFS('EPS Emissions'!F:F,'EPS Emissions'!$D:$D,'BAU Sector &amp; Region Breakout'!$C283,'EPS Emissions'!$C:$C,'BAU Sector &amp; Region Breakout'!$B283))</f>
        <v>1.6551820069600001E-2</v>
      </c>
      <c r="F283" s="2">
        <f>IF($A283="GCAM",SUMIFS('GCAM By Region By Sector'!F:F,'GCAM By Region By Sector'!$C:$C,$C283,'GCAM By Region By Sector'!$B:$B,$B283)*10^3,SUMIFS('EPS Emissions'!G:G,'EPS Emissions'!$D:$D,'BAU Sector &amp; Region Breakout'!$C283,'EPS Emissions'!$C:$C,'BAU Sector &amp; Region Breakout'!$B283))</f>
        <v>3.3103640139200002E-2</v>
      </c>
      <c r="G283" s="2">
        <f>IF($A283="GCAM",SUMIFS('GCAM By Region By Sector'!G:G,'GCAM By Region By Sector'!$C:$C,$C283,'GCAM By Region By Sector'!$B:$B,$B283)*10^3,SUMIFS('EPS Emissions'!H:H,'EPS Emissions'!$D:$D,'BAU Sector &amp; Region Breakout'!$C283,'EPS Emissions'!$C:$C,'BAU Sector &amp; Region Breakout'!$B283))</f>
        <v>4.9655460208799997E-2</v>
      </c>
      <c r="H283" s="2">
        <f>IF($A283="GCAM",SUMIFS('GCAM By Region By Sector'!H:H,'GCAM By Region By Sector'!$C:$C,$C283,'GCAM By Region By Sector'!$B:$B,$B283)*10^3,SUMIFS('EPS Emissions'!I:I,'EPS Emissions'!$D:$D,'BAU Sector &amp; Region Breakout'!$C283,'EPS Emissions'!$C:$C,'BAU Sector &amp; Region Breakout'!$B283))</f>
        <v>6.6207280278400005E-2</v>
      </c>
      <c r="I283" s="2">
        <f>IF($A283="GCAM",SUMIFS('GCAM By Region By Sector'!I:I,'GCAM By Region By Sector'!$C:$C,$C283,'GCAM By Region By Sector'!$B:$B,$B283)*10^3,SUMIFS('EPS Emissions'!J:J,'EPS Emissions'!$D:$D,'BAU Sector &amp; Region Breakout'!$C283,'EPS Emissions'!$C:$C,'BAU Sector &amp; Region Breakout'!$B283))</f>
        <v>8.2759100347999992E-2</v>
      </c>
      <c r="J283" s="2">
        <f>IF($A283="GCAM",SUMIFS('GCAM By Region By Sector'!J:J,'GCAM By Region By Sector'!$C:$C,$C283,'GCAM By Region By Sector'!$B:$B,$B283)*10^3,SUMIFS('EPS Emissions'!K:K,'EPS Emissions'!$D:$D,'BAU Sector &amp; Region Breakout'!$C283,'EPS Emissions'!$C:$C,'BAU Sector &amp; Region Breakout'!$B283))</f>
        <v>0.18565454400799999</v>
      </c>
      <c r="K283" s="2">
        <f>IF($A283="GCAM",SUMIFS('GCAM By Region By Sector'!K:K,'GCAM By Region By Sector'!$C:$C,$C283,'GCAM By Region By Sector'!$B:$B,$B283)*10^3,SUMIFS('EPS Emissions'!L:L,'EPS Emissions'!$D:$D,'BAU Sector &amp; Region Breakout'!$C283,'EPS Emissions'!$C:$C,'BAU Sector &amp; Region Breakout'!$B283))</f>
        <v>0.288549987668</v>
      </c>
      <c r="L283" s="2">
        <f>IF($A283="GCAM",SUMIFS('GCAM By Region By Sector'!L:L,'GCAM By Region By Sector'!$C:$C,$C283,'GCAM By Region By Sector'!$B:$B,$B283)*10^3,SUMIFS('EPS Emissions'!M:M,'EPS Emissions'!$D:$D,'BAU Sector &amp; Region Breakout'!$C283,'EPS Emissions'!$C:$C,'BAU Sector &amp; Region Breakout'!$B283))</f>
        <v>0.39144543132799997</v>
      </c>
      <c r="M283" s="2">
        <f>IF($A283="GCAM",SUMIFS('GCAM By Region By Sector'!M:M,'GCAM By Region By Sector'!$C:$C,$C283,'GCAM By Region By Sector'!$B:$B,$B283)*10^3,SUMIFS('EPS Emissions'!N:N,'EPS Emissions'!$D:$D,'BAU Sector &amp; Region Breakout'!$C283,'EPS Emissions'!$C:$C,'BAU Sector &amp; Region Breakout'!$B283))</f>
        <v>0.49434087498800006</v>
      </c>
      <c r="N283" s="2">
        <f>IF($A283="GCAM",SUMIFS('GCAM By Region By Sector'!N:N,'GCAM By Region By Sector'!$C:$C,$C283,'GCAM By Region By Sector'!$B:$B,$B283)*10^3,SUMIFS('EPS Emissions'!O:O,'EPS Emissions'!$D:$D,'BAU Sector &amp; Region Breakout'!$C283,'EPS Emissions'!$C:$C,'BAU Sector &amp; Region Breakout'!$B283))</f>
        <v>0.59723631864800009</v>
      </c>
      <c r="O283" s="2">
        <f>IF($A283="GCAM",SUMIFS('GCAM By Region By Sector'!O:O,'GCAM By Region By Sector'!$C:$C,$C283,'GCAM By Region By Sector'!$B:$B,$B283)*10^3,SUMIFS('EPS Emissions'!P:P,'EPS Emissions'!$D:$D,'BAU Sector &amp; Region Breakout'!$C283,'EPS Emissions'!$C:$C,'BAU Sector &amp; Region Breakout'!$B283))</f>
        <v>0.79215517573599925</v>
      </c>
      <c r="P283" s="2">
        <f>IF($A283="GCAM",SUMIFS('GCAM By Region By Sector'!P:P,'GCAM By Region By Sector'!$C:$C,$C283,'GCAM By Region By Sector'!$B:$B,$B283)*10^3,SUMIFS('EPS Emissions'!Q:Q,'EPS Emissions'!$D:$D,'BAU Sector &amp; Region Breakout'!$C283,'EPS Emissions'!$C:$C,'BAU Sector &amp; Region Breakout'!$B283))</f>
        <v>0.98707403282399842</v>
      </c>
      <c r="Q283" s="2">
        <f>IF($A283="GCAM",SUMIFS('GCAM By Region By Sector'!Q:Q,'GCAM By Region By Sector'!$C:$C,$C283,'GCAM By Region By Sector'!$B:$B,$B283)*10^3,SUMIFS('EPS Emissions'!R:R,'EPS Emissions'!$D:$D,'BAU Sector &amp; Region Breakout'!$C283,'EPS Emissions'!$C:$C,'BAU Sector &amp; Region Breakout'!$B283))</f>
        <v>1.1819928899119978</v>
      </c>
      <c r="R283" s="2">
        <f>IF($A283="GCAM",SUMIFS('GCAM By Region By Sector'!R:R,'GCAM By Region By Sector'!$C:$C,$C283,'GCAM By Region By Sector'!$B:$B,$B283)*10^3,SUMIFS('EPS Emissions'!S:S,'EPS Emissions'!$D:$D,'BAU Sector &amp; Region Breakout'!$C283,'EPS Emissions'!$C:$C,'BAU Sector &amp; Region Breakout'!$B283))</f>
        <v>1.376911746999997</v>
      </c>
      <c r="S283" s="2">
        <f>IF($A283="GCAM",SUMIFS('GCAM By Region By Sector'!S:S,'GCAM By Region By Sector'!$C:$C,$C283,'GCAM By Region By Sector'!$B:$B,$B283)*10^3,SUMIFS('EPS Emissions'!T:T,'EPS Emissions'!$D:$D,'BAU Sector &amp; Region Breakout'!$C283,'EPS Emissions'!$C:$C,'BAU Sector &amp; Region Breakout'!$B283))</f>
        <v>1.5718306040879961</v>
      </c>
      <c r="T283" s="2">
        <f>IF($A283="GCAM",SUMIFS('GCAM By Region By Sector'!T:T,'GCAM By Region By Sector'!$C:$C,$C283,'GCAM By Region By Sector'!$B:$B,$B283)*10^3,SUMIFS('EPS Emissions'!U:U,'EPS Emissions'!$D:$D,'BAU Sector &amp; Region Breakout'!$C283,'EPS Emissions'!$C:$C,'BAU Sector &amp; Region Breakout'!$B283))</f>
        <v>1.7816951501903968</v>
      </c>
      <c r="U283" s="2">
        <f>IF($A283="GCAM",SUMIFS('GCAM By Region By Sector'!U:U,'GCAM By Region By Sector'!$C:$C,$C283,'GCAM By Region By Sector'!$B:$B,$B283)*10^3,SUMIFS('EPS Emissions'!V:V,'EPS Emissions'!$D:$D,'BAU Sector &amp; Region Breakout'!$C283,'EPS Emissions'!$C:$C,'BAU Sector &amp; Region Breakout'!$B283))</f>
        <v>1.9915596962927977</v>
      </c>
      <c r="V283" s="2">
        <f>IF($A283="GCAM",SUMIFS('GCAM By Region By Sector'!V:V,'GCAM By Region By Sector'!$C:$C,$C283,'GCAM By Region By Sector'!$B:$B,$B283)*10^3,SUMIFS('EPS Emissions'!W:W,'EPS Emissions'!$D:$D,'BAU Sector &amp; Region Breakout'!$C283,'EPS Emissions'!$C:$C,'BAU Sector &amp; Region Breakout'!$B283))</f>
        <v>2.2014242423951984</v>
      </c>
      <c r="W283" s="2">
        <f>IF($A283="GCAM",SUMIFS('GCAM By Region By Sector'!W:W,'GCAM By Region By Sector'!$C:$C,$C283,'GCAM By Region By Sector'!$B:$B,$B283)*10^3,SUMIFS('EPS Emissions'!X:X,'EPS Emissions'!$D:$D,'BAU Sector &amp; Region Breakout'!$C283,'EPS Emissions'!$C:$C,'BAU Sector &amp; Region Breakout'!$B283))</f>
        <v>2.4112887884975991</v>
      </c>
      <c r="X283" s="2">
        <f>IF($A283="GCAM",SUMIFS('GCAM By Region By Sector'!X:X,'GCAM By Region By Sector'!$C:$C,$C283,'GCAM By Region By Sector'!$B:$B,$B283)*10^3,SUMIFS('EPS Emissions'!Y:Y,'EPS Emissions'!$D:$D,'BAU Sector &amp; Region Breakout'!$C283,'EPS Emissions'!$C:$C,'BAU Sector &amp; Region Breakout'!$B283))</f>
        <v>2.6211533345999998</v>
      </c>
      <c r="Y283" s="2">
        <f>IF($A283="GCAM",SUMIFS('GCAM By Region By Sector'!Y:Y,'GCAM By Region By Sector'!$C:$C,$C283,'GCAM By Region By Sector'!$B:$B,$B283)*10^3,SUMIFS('EPS Emissions'!Z:Z,'EPS Emissions'!$D:$D,'BAU Sector &amp; Region Breakout'!$C283,'EPS Emissions'!$C:$C,'BAU Sector &amp; Region Breakout'!$B283))</f>
        <v>2.8176939194712003</v>
      </c>
      <c r="Z283" s="2">
        <f>IF($A283="GCAM",SUMIFS('GCAM By Region By Sector'!Z:Z,'GCAM By Region By Sector'!$C:$C,$C283,'GCAM By Region By Sector'!$B:$B,$B283)*10^3,SUMIFS('EPS Emissions'!AA:AA,'EPS Emissions'!$D:$D,'BAU Sector &amp; Region Breakout'!$C283,'EPS Emissions'!$C:$C,'BAU Sector &amp; Region Breakout'!$B283))</f>
        <v>3.0142345043423999</v>
      </c>
      <c r="AA283" s="2">
        <f>IF($A283="GCAM",SUMIFS('GCAM By Region By Sector'!AA:AA,'GCAM By Region By Sector'!$C:$C,$C283,'GCAM By Region By Sector'!$B:$B,$B283)*10^3,SUMIFS('EPS Emissions'!AB:AB,'EPS Emissions'!$D:$D,'BAU Sector &amp; Region Breakout'!$C283,'EPS Emissions'!$C:$C,'BAU Sector &amp; Region Breakout'!$B283))</f>
        <v>3.2107750892136004</v>
      </c>
      <c r="AB283" s="2">
        <f>IF($A283="GCAM",SUMIFS('GCAM By Region By Sector'!AB:AB,'GCAM By Region By Sector'!$C:$C,$C283,'GCAM By Region By Sector'!$B:$B,$B283)*10^3,SUMIFS('EPS Emissions'!AC:AC,'EPS Emissions'!$D:$D,'BAU Sector &amp; Region Breakout'!$C283,'EPS Emissions'!$C:$C,'BAU Sector &amp; Region Breakout'!$B283))</f>
        <v>3.4073156740848005</v>
      </c>
      <c r="AC283" s="2">
        <f>IF($A283="GCAM",SUMIFS('GCAM By Region By Sector'!AC:AC,'GCAM By Region By Sector'!$C:$C,$C283,'GCAM By Region By Sector'!$B:$B,$B283)*10^3,SUMIFS('EPS Emissions'!AD:AD,'EPS Emissions'!$D:$D,'BAU Sector &amp; Region Breakout'!$C283,'EPS Emissions'!$C:$C,'BAU Sector &amp; Region Breakout'!$B283))</f>
        <v>3.6038562589560006</v>
      </c>
      <c r="AD283" s="2">
        <f>IF($A283="GCAM",SUMIFS('GCAM By Region By Sector'!AD:AD,'GCAM By Region By Sector'!$C:$C,$C283,'GCAM By Region By Sector'!$B:$B,$B283)*10^3,SUMIFS('EPS Emissions'!AE:AE,'EPS Emissions'!$D:$D,'BAU Sector &amp; Region Breakout'!$C283,'EPS Emissions'!$C:$C,'BAU Sector &amp; Region Breakout'!$B283))</f>
        <v>3.7976073979345601</v>
      </c>
      <c r="AE283" s="2">
        <f>IF($A283="GCAM",SUMIFS('GCAM By Region By Sector'!AE:AE,'GCAM By Region By Sector'!$C:$C,$C283,'GCAM By Region By Sector'!$B:$B,$B283)*10^3,SUMIFS('EPS Emissions'!AF:AF,'EPS Emissions'!$D:$D,'BAU Sector &amp; Region Breakout'!$C283,'EPS Emissions'!$C:$C,'BAU Sector &amp; Region Breakout'!$B283))</f>
        <v>3.9913585369131193</v>
      </c>
      <c r="AF283" s="2">
        <f>IF($A283="GCAM",SUMIFS('GCAM By Region By Sector'!AF:AF,'GCAM By Region By Sector'!$C:$C,$C283,'GCAM By Region By Sector'!$B:$B,$B283)*10^3,SUMIFS('EPS Emissions'!AG:AG,'EPS Emissions'!$D:$D,'BAU Sector &amp; Region Breakout'!$C283,'EPS Emissions'!$C:$C,'BAU Sector &amp; Region Breakout'!$B283))</f>
        <v>4.1851096758916775</v>
      </c>
      <c r="AG283" s="2">
        <f>IF($A283="GCAM",SUMIFS('GCAM By Region By Sector'!AG:AG,'GCAM By Region By Sector'!$C:$C,$C283,'GCAM By Region By Sector'!$B:$B,$B283)*10^3,SUMIFS('EPS Emissions'!AH:AH,'EPS Emissions'!$D:$D,'BAU Sector &amp; Region Breakout'!$C283,'EPS Emissions'!$C:$C,'BAU Sector &amp; Region Breakout'!$B283))</f>
        <v>4.3788608148702375</v>
      </c>
      <c r="AH283" s="2">
        <f>IF($A283="GCAM",SUMIFS('GCAM By Region By Sector'!AH:AH,'GCAM By Region By Sector'!$C:$C,$C283,'GCAM By Region By Sector'!$B:$B,$B283)*10^3,SUMIFS('EPS Emissions'!AI:AI,'EPS Emissions'!$D:$D,'BAU Sector &amp; Region Breakout'!$C283,'EPS Emissions'!$C:$C,'BAU Sector &amp; Region Breakout'!$B283))</f>
        <v>4.5726119538487966</v>
      </c>
    </row>
    <row r="284" spans="1:34" x14ac:dyDescent="0.35">
      <c r="A284" t="str">
        <f>VLOOKUP(B284,'BAU Global Total'!A$3:C$34,3,FALSE)</f>
        <v>GCAM</v>
      </c>
      <c r="B284" t="s">
        <v>46</v>
      </c>
      <c r="C284" t="s">
        <v>53</v>
      </c>
      <c r="D284" s="2">
        <f>IF($A284="GCAM",SUMIFS('GCAM By Region By Sector'!D:D,'GCAM By Region By Sector'!$C:$C,$C284,'GCAM By Region By Sector'!$B:$B,$B284)*10^3,SUMIFS('EPS Emissions'!E:E,'EPS Emissions'!$D:$D,'BAU Sector &amp; Region Breakout'!$C284,'EPS Emissions'!$C:$C,'BAU Sector &amp; Region Breakout'!$B284))</f>
        <v>123.79396190018703</v>
      </c>
      <c r="E284" s="2">
        <f>IF($A284="GCAM",SUMIFS('GCAM By Region By Sector'!E:E,'GCAM By Region By Sector'!$C:$C,$C284,'GCAM By Region By Sector'!$B:$B,$B284)*10^3,SUMIFS('EPS Emissions'!F:F,'EPS Emissions'!$D:$D,'BAU Sector &amp; Region Breakout'!$C284,'EPS Emissions'!$C:$C,'BAU Sector &amp; Region Breakout'!$B284))</f>
        <v>129.65612917568447</v>
      </c>
      <c r="F284" s="2">
        <f>IF($A284="GCAM",SUMIFS('GCAM By Region By Sector'!F:F,'GCAM By Region By Sector'!$C:$C,$C284,'GCAM By Region By Sector'!$B:$B,$B284)*10^3,SUMIFS('EPS Emissions'!G:G,'EPS Emissions'!$D:$D,'BAU Sector &amp; Region Breakout'!$C284,'EPS Emissions'!$C:$C,'BAU Sector &amp; Region Breakout'!$B284))</f>
        <v>135.51829645118193</v>
      </c>
      <c r="G284" s="2">
        <f>IF($A284="GCAM",SUMIFS('GCAM By Region By Sector'!G:G,'GCAM By Region By Sector'!$C:$C,$C284,'GCAM By Region By Sector'!$B:$B,$B284)*10^3,SUMIFS('EPS Emissions'!H:H,'EPS Emissions'!$D:$D,'BAU Sector &amp; Region Breakout'!$C284,'EPS Emissions'!$C:$C,'BAU Sector &amp; Region Breakout'!$B284))</f>
        <v>141.38046372667941</v>
      </c>
      <c r="H284" s="2">
        <f>IF($A284="GCAM",SUMIFS('GCAM By Region By Sector'!H:H,'GCAM By Region By Sector'!$C:$C,$C284,'GCAM By Region By Sector'!$B:$B,$B284)*10^3,SUMIFS('EPS Emissions'!I:I,'EPS Emissions'!$D:$D,'BAU Sector &amp; Region Breakout'!$C284,'EPS Emissions'!$C:$C,'BAU Sector &amp; Region Breakout'!$B284))</f>
        <v>147.24263100217686</v>
      </c>
      <c r="I284" s="2">
        <f>IF($A284="GCAM",SUMIFS('GCAM By Region By Sector'!I:I,'GCAM By Region By Sector'!$C:$C,$C284,'GCAM By Region By Sector'!$B:$B,$B284)*10^3,SUMIFS('EPS Emissions'!J:J,'EPS Emissions'!$D:$D,'BAU Sector &amp; Region Breakout'!$C284,'EPS Emissions'!$C:$C,'BAU Sector &amp; Region Breakout'!$B284))</f>
        <v>153.10479827767432</v>
      </c>
      <c r="J284" s="2">
        <f>IF($A284="GCAM",SUMIFS('GCAM By Region By Sector'!J:J,'GCAM By Region By Sector'!$C:$C,$C284,'GCAM By Region By Sector'!$B:$B,$B284)*10^3,SUMIFS('EPS Emissions'!K:K,'EPS Emissions'!$D:$D,'BAU Sector &amp; Region Breakout'!$C284,'EPS Emissions'!$C:$C,'BAU Sector &amp; Region Breakout'!$B284))</f>
        <v>163.06527742240758</v>
      </c>
      <c r="K284" s="2">
        <f>IF($A284="GCAM",SUMIFS('GCAM By Region By Sector'!K:K,'GCAM By Region By Sector'!$C:$C,$C284,'GCAM By Region By Sector'!$B:$B,$B284)*10^3,SUMIFS('EPS Emissions'!L:L,'EPS Emissions'!$D:$D,'BAU Sector &amp; Region Breakout'!$C284,'EPS Emissions'!$C:$C,'BAU Sector &amp; Region Breakout'!$B284))</f>
        <v>173.0257565671408</v>
      </c>
      <c r="L284" s="2">
        <f>IF($A284="GCAM",SUMIFS('GCAM By Region By Sector'!L:L,'GCAM By Region By Sector'!$C:$C,$C284,'GCAM By Region By Sector'!$B:$B,$B284)*10^3,SUMIFS('EPS Emissions'!M:M,'EPS Emissions'!$D:$D,'BAU Sector &amp; Region Breakout'!$C284,'EPS Emissions'!$C:$C,'BAU Sector &amp; Region Breakout'!$B284))</f>
        <v>182.98623571187403</v>
      </c>
      <c r="M284" s="2">
        <f>IF($A284="GCAM",SUMIFS('GCAM By Region By Sector'!M:M,'GCAM By Region By Sector'!$C:$C,$C284,'GCAM By Region By Sector'!$B:$B,$B284)*10^3,SUMIFS('EPS Emissions'!N:N,'EPS Emissions'!$D:$D,'BAU Sector &amp; Region Breakout'!$C284,'EPS Emissions'!$C:$C,'BAU Sector &amp; Region Breakout'!$B284))</f>
        <v>192.94671485660729</v>
      </c>
      <c r="N284" s="2">
        <f>IF($A284="GCAM",SUMIFS('GCAM By Region By Sector'!N:N,'GCAM By Region By Sector'!$C:$C,$C284,'GCAM By Region By Sector'!$B:$B,$B284)*10^3,SUMIFS('EPS Emissions'!O:O,'EPS Emissions'!$D:$D,'BAU Sector &amp; Region Breakout'!$C284,'EPS Emissions'!$C:$C,'BAU Sector &amp; Region Breakout'!$B284))</f>
        <v>202.90719400134051</v>
      </c>
      <c r="O284" s="2">
        <f>IF($A284="GCAM",SUMIFS('GCAM By Region By Sector'!O:O,'GCAM By Region By Sector'!$C:$C,$C284,'GCAM By Region By Sector'!$B:$B,$B284)*10^3,SUMIFS('EPS Emissions'!P:P,'EPS Emissions'!$D:$D,'BAU Sector &amp; Region Breakout'!$C284,'EPS Emissions'!$C:$C,'BAU Sector &amp; Region Breakout'!$B284))</f>
        <v>216.30241234996228</v>
      </c>
      <c r="P284" s="2">
        <f>IF($A284="GCAM",SUMIFS('GCAM By Region By Sector'!P:P,'GCAM By Region By Sector'!$C:$C,$C284,'GCAM By Region By Sector'!$B:$B,$B284)*10^3,SUMIFS('EPS Emissions'!Q:Q,'EPS Emissions'!$D:$D,'BAU Sector &amp; Region Breakout'!$C284,'EPS Emissions'!$C:$C,'BAU Sector &amp; Region Breakout'!$B284))</f>
        <v>229.69763069858402</v>
      </c>
      <c r="Q284" s="2">
        <f>IF($A284="GCAM",SUMIFS('GCAM By Region By Sector'!Q:Q,'GCAM By Region By Sector'!$C:$C,$C284,'GCAM By Region By Sector'!$B:$B,$B284)*10^3,SUMIFS('EPS Emissions'!R:R,'EPS Emissions'!$D:$D,'BAU Sector &amp; Region Breakout'!$C284,'EPS Emissions'!$C:$C,'BAU Sector &amp; Region Breakout'!$B284))</f>
        <v>243.09284904720576</v>
      </c>
      <c r="R284" s="2">
        <f>IF($A284="GCAM",SUMIFS('GCAM By Region By Sector'!R:R,'GCAM By Region By Sector'!$C:$C,$C284,'GCAM By Region By Sector'!$B:$B,$B284)*10^3,SUMIFS('EPS Emissions'!S:S,'EPS Emissions'!$D:$D,'BAU Sector &amp; Region Breakout'!$C284,'EPS Emissions'!$C:$C,'BAU Sector &amp; Region Breakout'!$B284))</f>
        <v>256.4880673958275</v>
      </c>
      <c r="S284" s="2">
        <f>IF($A284="GCAM",SUMIFS('GCAM By Region By Sector'!S:S,'GCAM By Region By Sector'!$C:$C,$C284,'GCAM By Region By Sector'!$B:$B,$B284)*10^3,SUMIFS('EPS Emissions'!T:T,'EPS Emissions'!$D:$D,'BAU Sector &amp; Region Breakout'!$C284,'EPS Emissions'!$C:$C,'BAU Sector &amp; Region Breakout'!$B284))</f>
        <v>269.88328574444927</v>
      </c>
      <c r="T284" s="2">
        <f>IF($A284="GCAM",SUMIFS('GCAM By Region By Sector'!T:T,'GCAM By Region By Sector'!$C:$C,$C284,'GCAM By Region By Sector'!$B:$B,$B284)*10^3,SUMIFS('EPS Emissions'!U:U,'EPS Emissions'!$D:$D,'BAU Sector &amp; Region Breakout'!$C284,'EPS Emissions'!$C:$C,'BAU Sector &amp; Region Breakout'!$B284))</f>
        <v>285.40105517785764</v>
      </c>
      <c r="U284" s="2">
        <f>IF($A284="GCAM",SUMIFS('GCAM By Region By Sector'!U:U,'GCAM By Region By Sector'!$C:$C,$C284,'GCAM By Region By Sector'!$B:$B,$B284)*10^3,SUMIFS('EPS Emissions'!V:V,'EPS Emissions'!$D:$D,'BAU Sector &amp; Region Breakout'!$C284,'EPS Emissions'!$C:$C,'BAU Sector &amp; Region Breakout'!$B284))</f>
        <v>300.91882461126602</v>
      </c>
      <c r="V284" s="2">
        <f>IF($A284="GCAM",SUMIFS('GCAM By Region By Sector'!V:V,'GCAM By Region By Sector'!$C:$C,$C284,'GCAM By Region By Sector'!$B:$B,$B284)*10^3,SUMIFS('EPS Emissions'!W:W,'EPS Emissions'!$D:$D,'BAU Sector &amp; Region Breakout'!$C284,'EPS Emissions'!$C:$C,'BAU Sector &amp; Region Breakout'!$B284))</f>
        <v>316.43659404467434</v>
      </c>
      <c r="W284" s="2">
        <f>IF($A284="GCAM",SUMIFS('GCAM By Region By Sector'!W:W,'GCAM By Region By Sector'!$C:$C,$C284,'GCAM By Region By Sector'!$B:$B,$B284)*10^3,SUMIFS('EPS Emissions'!X:X,'EPS Emissions'!$D:$D,'BAU Sector &amp; Region Breakout'!$C284,'EPS Emissions'!$C:$C,'BAU Sector &amp; Region Breakout'!$B284))</f>
        <v>331.95436347808271</v>
      </c>
      <c r="X284" s="2">
        <f>IF($A284="GCAM",SUMIFS('GCAM By Region By Sector'!X:X,'GCAM By Region By Sector'!$C:$C,$C284,'GCAM By Region By Sector'!$B:$B,$B284)*10^3,SUMIFS('EPS Emissions'!Y:Y,'EPS Emissions'!$D:$D,'BAU Sector &amp; Region Breakout'!$C284,'EPS Emissions'!$C:$C,'BAU Sector &amp; Region Breakout'!$B284))</f>
        <v>347.47213291149109</v>
      </c>
      <c r="Y284" s="2">
        <f>IF($A284="GCAM",SUMIFS('GCAM By Region By Sector'!Y:Y,'GCAM By Region By Sector'!$C:$C,$C284,'GCAM By Region By Sector'!$B:$B,$B284)*10^3,SUMIFS('EPS Emissions'!Z:Z,'EPS Emissions'!$D:$D,'BAU Sector &amp; Region Breakout'!$C284,'EPS Emissions'!$C:$C,'BAU Sector &amp; Region Breakout'!$B284))</f>
        <v>363.90261044698872</v>
      </c>
      <c r="Z284" s="2">
        <f>IF($A284="GCAM",SUMIFS('GCAM By Region By Sector'!Z:Z,'GCAM By Region By Sector'!$C:$C,$C284,'GCAM By Region By Sector'!$B:$B,$B284)*10^3,SUMIFS('EPS Emissions'!AA:AA,'EPS Emissions'!$D:$D,'BAU Sector &amp; Region Breakout'!$C284,'EPS Emissions'!$C:$C,'BAU Sector &amp; Region Breakout'!$B284))</f>
        <v>380.33308798248646</v>
      </c>
      <c r="AA284" s="2">
        <f>IF($A284="GCAM",SUMIFS('GCAM By Region By Sector'!AA:AA,'GCAM By Region By Sector'!$C:$C,$C284,'GCAM By Region By Sector'!$B:$B,$B284)*10^3,SUMIFS('EPS Emissions'!AB:AB,'EPS Emissions'!$D:$D,'BAU Sector &amp; Region Breakout'!$C284,'EPS Emissions'!$C:$C,'BAU Sector &amp; Region Breakout'!$B284))</f>
        <v>396.76356551798409</v>
      </c>
      <c r="AB284" s="2">
        <f>IF($A284="GCAM",SUMIFS('GCAM By Region By Sector'!AB:AB,'GCAM By Region By Sector'!$C:$C,$C284,'GCAM By Region By Sector'!$B:$B,$B284)*10^3,SUMIFS('EPS Emissions'!AC:AC,'EPS Emissions'!$D:$D,'BAU Sector &amp; Region Breakout'!$C284,'EPS Emissions'!$C:$C,'BAU Sector &amp; Region Breakout'!$B284))</f>
        <v>413.19404305348172</v>
      </c>
      <c r="AC284" s="2">
        <f>IF($A284="GCAM",SUMIFS('GCAM By Region By Sector'!AC:AC,'GCAM By Region By Sector'!$C:$C,$C284,'GCAM By Region By Sector'!$B:$B,$B284)*10^3,SUMIFS('EPS Emissions'!AD:AD,'EPS Emissions'!$D:$D,'BAU Sector &amp; Region Breakout'!$C284,'EPS Emissions'!$C:$C,'BAU Sector &amp; Region Breakout'!$B284))</f>
        <v>429.62452058897941</v>
      </c>
      <c r="AD284" s="2">
        <f>IF($A284="GCAM",SUMIFS('GCAM By Region By Sector'!AD:AD,'GCAM By Region By Sector'!$C:$C,$C284,'GCAM By Region By Sector'!$B:$B,$B284)*10^3,SUMIFS('EPS Emissions'!AE:AE,'EPS Emissions'!$D:$D,'BAU Sector &amp; Region Breakout'!$C284,'EPS Emissions'!$C:$C,'BAU Sector &amp; Region Breakout'!$B284))</f>
        <v>445.3996219006346</v>
      </c>
      <c r="AE284" s="2">
        <f>IF($A284="GCAM",SUMIFS('GCAM By Region By Sector'!AE:AE,'GCAM By Region By Sector'!$C:$C,$C284,'GCAM By Region By Sector'!$B:$B,$B284)*10^3,SUMIFS('EPS Emissions'!AF:AF,'EPS Emissions'!$D:$D,'BAU Sector &amp; Region Breakout'!$C284,'EPS Emissions'!$C:$C,'BAU Sector &amp; Region Breakout'!$B284))</f>
        <v>461.17472321228973</v>
      </c>
      <c r="AF284" s="2">
        <f>IF($A284="GCAM",SUMIFS('GCAM By Region By Sector'!AF:AF,'GCAM By Region By Sector'!$C:$C,$C284,'GCAM By Region By Sector'!$B:$B,$B284)*10^3,SUMIFS('EPS Emissions'!AG:AG,'EPS Emissions'!$D:$D,'BAU Sector &amp; Region Breakout'!$C284,'EPS Emissions'!$C:$C,'BAU Sector &amp; Region Breakout'!$B284))</f>
        <v>476.94982452394487</v>
      </c>
      <c r="AG284" s="2">
        <f>IF($A284="GCAM",SUMIFS('GCAM By Region By Sector'!AG:AG,'GCAM By Region By Sector'!$C:$C,$C284,'GCAM By Region By Sector'!$B:$B,$B284)*10^3,SUMIFS('EPS Emissions'!AH:AH,'EPS Emissions'!$D:$D,'BAU Sector &amp; Region Breakout'!$C284,'EPS Emissions'!$C:$C,'BAU Sector &amp; Region Breakout'!$B284))</f>
        <v>492.7249258356</v>
      </c>
      <c r="AH284" s="2">
        <f>IF($A284="GCAM",SUMIFS('GCAM By Region By Sector'!AH:AH,'GCAM By Region By Sector'!$C:$C,$C284,'GCAM By Region By Sector'!$B:$B,$B284)*10^3,SUMIFS('EPS Emissions'!AI:AI,'EPS Emissions'!$D:$D,'BAU Sector &amp; Region Breakout'!$C284,'EPS Emissions'!$C:$C,'BAU Sector &amp; Region Breakout'!$B284))</f>
        <v>508.5000271472552</v>
      </c>
    </row>
    <row r="285" spans="1:34" x14ac:dyDescent="0.35">
      <c r="A285" t="str">
        <f>VLOOKUP(B285,'BAU Global Total'!A$3:C$34,3,FALSE)</f>
        <v>GCAM</v>
      </c>
      <c r="B285" t="s">
        <v>46</v>
      </c>
      <c r="C285" t="s">
        <v>62</v>
      </c>
      <c r="D285" s="2">
        <f>IF($A285="GCAM",SUMIFS('GCAM By Region By Sector'!D:D,'GCAM By Region By Sector'!$C:$C,$C285,'GCAM By Region By Sector'!$B:$B,$B285)*10^3,SUMIFS('EPS Emissions'!E:E,'EPS Emissions'!$D:$D,'BAU Sector &amp; Region Breakout'!$C285,'EPS Emissions'!$C:$C,'BAU Sector &amp; Region Breakout'!$B285))</f>
        <v>-15.997240607490006</v>
      </c>
      <c r="E285" s="2">
        <f>IF($A285="GCAM",SUMIFS('GCAM By Region By Sector'!E:E,'GCAM By Region By Sector'!$C:$C,$C285,'GCAM By Region By Sector'!$B:$B,$B285)*10^3,SUMIFS('EPS Emissions'!F:F,'EPS Emissions'!$D:$D,'BAU Sector &amp; Region Breakout'!$C285,'EPS Emissions'!$C:$C,'BAU Sector &amp; Region Breakout'!$B285))</f>
        <v>-18.091944730226835</v>
      </c>
      <c r="F285" s="2">
        <f>IF($A285="GCAM",SUMIFS('GCAM By Region By Sector'!F:F,'GCAM By Region By Sector'!$C:$C,$C285,'GCAM By Region By Sector'!$B:$B,$B285)*10^3,SUMIFS('EPS Emissions'!G:G,'EPS Emissions'!$D:$D,'BAU Sector &amp; Region Breakout'!$C285,'EPS Emissions'!$C:$C,'BAU Sector &amp; Region Breakout'!$B285))</f>
        <v>-20.186648852963668</v>
      </c>
      <c r="G285" s="2">
        <f>IF($A285="GCAM",SUMIFS('GCAM By Region By Sector'!G:G,'GCAM By Region By Sector'!$C:$C,$C285,'GCAM By Region By Sector'!$B:$B,$B285)*10^3,SUMIFS('EPS Emissions'!H:H,'EPS Emissions'!$D:$D,'BAU Sector &amp; Region Breakout'!$C285,'EPS Emissions'!$C:$C,'BAU Sector &amp; Region Breakout'!$B285))</f>
        <v>-22.281352975700496</v>
      </c>
      <c r="H285" s="2">
        <f>IF($A285="GCAM",SUMIFS('GCAM By Region By Sector'!H:H,'GCAM By Region By Sector'!$C:$C,$C285,'GCAM By Region By Sector'!$B:$B,$B285)*10^3,SUMIFS('EPS Emissions'!I:I,'EPS Emissions'!$D:$D,'BAU Sector &amp; Region Breakout'!$C285,'EPS Emissions'!$C:$C,'BAU Sector &amp; Region Breakout'!$B285))</f>
        <v>-24.376057098437325</v>
      </c>
      <c r="I285" s="2">
        <f>IF($A285="GCAM",SUMIFS('GCAM By Region By Sector'!I:I,'GCAM By Region By Sector'!$C:$C,$C285,'GCAM By Region By Sector'!$B:$B,$B285)*10^3,SUMIFS('EPS Emissions'!J:J,'EPS Emissions'!$D:$D,'BAU Sector &amp; Region Breakout'!$C285,'EPS Emissions'!$C:$C,'BAU Sector &amp; Region Breakout'!$B285))</f>
        <v>-26.470761221174154</v>
      </c>
      <c r="J285" s="2">
        <f>IF($A285="GCAM",SUMIFS('GCAM By Region By Sector'!J:J,'GCAM By Region By Sector'!$C:$C,$C285,'GCAM By Region By Sector'!$B:$B,$B285)*10^3,SUMIFS('EPS Emissions'!K:K,'EPS Emissions'!$D:$D,'BAU Sector &amp; Region Breakout'!$C285,'EPS Emissions'!$C:$C,'BAU Sector &amp; Region Breakout'!$B285))</f>
        <v>-29.990817020079572</v>
      </c>
      <c r="K285" s="2">
        <f>IF($A285="GCAM",SUMIFS('GCAM By Region By Sector'!K:K,'GCAM By Region By Sector'!$C:$C,$C285,'GCAM By Region By Sector'!$B:$B,$B285)*10^3,SUMIFS('EPS Emissions'!L:L,'EPS Emissions'!$D:$D,'BAU Sector &amp; Region Breakout'!$C285,'EPS Emissions'!$C:$C,'BAU Sector &amp; Region Breakout'!$B285))</f>
        <v>-33.510872818984993</v>
      </c>
      <c r="L285" s="2">
        <f>IF($A285="GCAM",SUMIFS('GCAM By Region By Sector'!L:L,'GCAM By Region By Sector'!$C:$C,$C285,'GCAM By Region By Sector'!$B:$B,$B285)*10^3,SUMIFS('EPS Emissions'!M:M,'EPS Emissions'!$D:$D,'BAU Sector &amp; Region Breakout'!$C285,'EPS Emissions'!$C:$C,'BAU Sector &amp; Region Breakout'!$B285))</f>
        <v>-37.030928617890417</v>
      </c>
      <c r="M285" s="2">
        <f>IF($A285="GCAM",SUMIFS('GCAM By Region By Sector'!M:M,'GCAM By Region By Sector'!$C:$C,$C285,'GCAM By Region By Sector'!$B:$B,$B285)*10^3,SUMIFS('EPS Emissions'!N:N,'EPS Emissions'!$D:$D,'BAU Sector &amp; Region Breakout'!$C285,'EPS Emissions'!$C:$C,'BAU Sector &amp; Region Breakout'!$B285))</f>
        <v>-40.550984416795835</v>
      </c>
      <c r="N285" s="2">
        <f>IF($A285="GCAM",SUMIFS('GCAM By Region By Sector'!N:N,'GCAM By Region By Sector'!$C:$C,$C285,'GCAM By Region By Sector'!$B:$B,$B285)*10^3,SUMIFS('EPS Emissions'!O:O,'EPS Emissions'!$D:$D,'BAU Sector &amp; Region Breakout'!$C285,'EPS Emissions'!$C:$C,'BAU Sector &amp; Region Breakout'!$B285))</f>
        <v>-44.071040215701252</v>
      </c>
      <c r="O285" s="2">
        <f>IF($A285="GCAM",SUMIFS('GCAM By Region By Sector'!O:O,'GCAM By Region By Sector'!$C:$C,$C285,'GCAM By Region By Sector'!$B:$B,$B285)*10^3,SUMIFS('EPS Emissions'!P:P,'EPS Emissions'!$D:$D,'BAU Sector &amp; Region Breakout'!$C285,'EPS Emissions'!$C:$C,'BAU Sector &amp; Region Breakout'!$B285))</f>
        <v>-48.779294584275782</v>
      </c>
      <c r="P285" s="2">
        <f>IF($A285="GCAM",SUMIFS('GCAM By Region By Sector'!P:P,'GCAM By Region By Sector'!$C:$C,$C285,'GCAM By Region By Sector'!$B:$B,$B285)*10^3,SUMIFS('EPS Emissions'!Q:Q,'EPS Emissions'!$D:$D,'BAU Sector &amp; Region Breakout'!$C285,'EPS Emissions'!$C:$C,'BAU Sector &amp; Region Breakout'!$B285))</f>
        <v>-53.487548952850311</v>
      </c>
      <c r="Q285" s="2">
        <f>IF($A285="GCAM",SUMIFS('GCAM By Region By Sector'!Q:Q,'GCAM By Region By Sector'!$C:$C,$C285,'GCAM By Region By Sector'!$B:$B,$B285)*10^3,SUMIFS('EPS Emissions'!R:R,'EPS Emissions'!$D:$D,'BAU Sector &amp; Region Breakout'!$C285,'EPS Emissions'!$C:$C,'BAU Sector &amp; Region Breakout'!$B285))</f>
        <v>-58.195803321424833</v>
      </c>
      <c r="R285" s="2">
        <f>IF($A285="GCAM",SUMIFS('GCAM By Region By Sector'!R:R,'GCAM By Region By Sector'!$C:$C,$C285,'GCAM By Region By Sector'!$B:$B,$B285)*10^3,SUMIFS('EPS Emissions'!S:S,'EPS Emissions'!$D:$D,'BAU Sector &amp; Region Breakout'!$C285,'EPS Emissions'!$C:$C,'BAU Sector &amp; Region Breakout'!$B285))</f>
        <v>-62.904057689999362</v>
      </c>
      <c r="S285" s="2">
        <f>IF($A285="GCAM",SUMIFS('GCAM By Region By Sector'!S:S,'GCAM By Region By Sector'!$C:$C,$C285,'GCAM By Region By Sector'!$B:$B,$B285)*10^3,SUMIFS('EPS Emissions'!T:T,'EPS Emissions'!$D:$D,'BAU Sector &amp; Region Breakout'!$C285,'EPS Emissions'!$C:$C,'BAU Sector &amp; Region Breakout'!$B285))</f>
        <v>-67.612312058573892</v>
      </c>
      <c r="T285" s="2">
        <f>IF($A285="GCAM",SUMIFS('GCAM By Region By Sector'!T:T,'GCAM By Region By Sector'!$C:$C,$C285,'GCAM By Region By Sector'!$B:$B,$B285)*10^3,SUMIFS('EPS Emissions'!U:U,'EPS Emissions'!$D:$D,'BAU Sector &amp; Region Breakout'!$C285,'EPS Emissions'!$C:$C,'BAU Sector &amp; Region Breakout'!$B285))</f>
        <v>-73.076797548859318</v>
      </c>
      <c r="U285" s="2">
        <f>IF($A285="GCAM",SUMIFS('GCAM By Region By Sector'!U:U,'GCAM By Region By Sector'!$C:$C,$C285,'GCAM By Region By Sector'!$B:$B,$B285)*10^3,SUMIFS('EPS Emissions'!V:V,'EPS Emissions'!$D:$D,'BAU Sector &amp; Region Breakout'!$C285,'EPS Emissions'!$C:$C,'BAU Sector &amp; Region Breakout'!$B285))</f>
        <v>-78.54128303914473</v>
      </c>
      <c r="V285" s="2">
        <f>IF($A285="GCAM",SUMIFS('GCAM By Region By Sector'!V:V,'GCAM By Region By Sector'!$C:$C,$C285,'GCAM By Region By Sector'!$B:$B,$B285)*10^3,SUMIFS('EPS Emissions'!W:W,'EPS Emissions'!$D:$D,'BAU Sector &amp; Region Breakout'!$C285,'EPS Emissions'!$C:$C,'BAU Sector &amp; Region Breakout'!$B285))</f>
        <v>-84.005768529430156</v>
      </c>
      <c r="W285" s="2">
        <f>IF($A285="GCAM",SUMIFS('GCAM By Region By Sector'!W:W,'GCAM By Region By Sector'!$C:$C,$C285,'GCAM By Region By Sector'!$B:$B,$B285)*10^3,SUMIFS('EPS Emissions'!X:X,'EPS Emissions'!$D:$D,'BAU Sector &amp; Region Breakout'!$C285,'EPS Emissions'!$C:$C,'BAU Sector &amp; Region Breakout'!$B285))</f>
        <v>-89.470254019715583</v>
      </c>
      <c r="X285" s="2">
        <f>IF($A285="GCAM",SUMIFS('GCAM By Region By Sector'!X:X,'GCAM By Region By Sector'!$C:$C,$C285,'GCAM By Region By Sector'!$B:$B,$B285)*10^3,SUMIFS('EPS Emissions'!Y:Y,'EPS Emissions'!$D:$D,'BAU Sector &amp; Region Breakout'!$C285,'EPS Emissions'!$C:$C,'BAU Sector &amp; Region Breakout'!$B285))</f>
        <v>-94.934739510001009</v>
      </c>
      <c r="Y285" s="2">
        <f>IF($A285="GCAM",SUMIFS('GCAM By Region By Sector'!Y:Y,'GCAM By Region By Sector'!$C:$C,$C285,'GCAM By Region By Sector'!$B:$B,$B285)*10^3,SUMIFS('EPS Emissions'!Z:Z,'EPS Emissions'!$D:$D,'BAU Sector &amp; Region Breakout'!$C285,'EPS Emissions'!$C:$C,'BAU Sector &amp; Region Breakout'!$B285))</f>
        <v>-100.31620243951838</v>
      </c>
      <c r="Z285" s="2">
        <f>IF($A285="GCAM",SUMIFS('GCAM By Region By Sector'!Z:Z,'GCAM By Region By Sector'!$C:$C,$C285,'GCAM By Region By Sector'!$B:$B,$B285)*10^3,SUMIFS('EPS Emissions'!AA:AA,'EPS Emissions'!$D:$D,'BAU Sector &amp; Region Breakout'!$C285,'EPS Emissions'!$C:$C,'BAU Sector &amp; Region Breakout'!$B285))</f>
        <v>-105.69766536903575</v>
      </c>
      <c r="AA285" s="2">
        <f>IF($A285="GCAM",SUMIFS('GCAM By Region By Sector'!AA:AA,'GCAM By Region By Sector'!$C:$C,$C285,'GCAM By Region By Sector'!$B:$B,$B285)*10^3,SUMIFS('EPS Emissions'!AB:AB,'EPS Emissions'!$D:$D,'BAU Sector &amp; Region Breakout'!$C285,'EPS Emissions'!$C:$C,'BAU Sector &amp; Region Breakout'!$B285))</f>
        <v>-111.0791282985531</v>
      </c>
      <c r="AB285" s="2">
        <f>IF($A285="GCAM",SUMIFS('GCAM By Region By Sector'!AB:AB,'GCAM By Region By Sector'!$C:$C,$C285,'GCAM By Region By Sector'!$B:$B,$B285)*10^3,SUMIFS('EPS Emissions'!AC:AC,'EPS Emissions'!$D:$D,'BAU Sector &amp; Region Breakout'!$C285,'EPS Emissions'!$C:$C,'BAU Sector &amp; Region Breakout'!$B285))</f>
        <v>-116.46059122807047</v>
      </c>
      <c r="AC285" s="2">
        <f>IF($A285="GCAM",SUMIFS('GCAM By Region By Sector'!AC:AC,'GCAM By Region By Sector'!$C:$C,$C285,'GCAM By Region By Sector'!$B:$B,$B285)*10^3,SUMIFS('EPS Emissions'!AD:AD,'EPS Emissions'!$D:$D,'BAU Sector &amp; Region Breakout'!$C285,'EPS Emissions'!$C:$C,'BAU Sector &amp; Region Breakout'!$B285))</f>
        <v>-121.84205415758784</v>
      </c>
      <c r="AD285" s="2">
        <f>IF($A285="GCAM",SUMIFS('GCAM By Region By Sector'!AD:AD,'GCAM By Region By Sector'!$C:$C,$C285,'GCAM By Region By Sector'!$B:$B,$B285)*10^3,SUMIFS('EPS Emissions'!AE:AE,'EPS Emissions'!$D:$D,'BAU Sector &amp; Region Breakout'!$C285,'EPS Emissions'!$C:$C,'BAU Sector &amp; Region Breakout'!$B285))</f>
        <v>-126.6680238974987</v>
      </c>
      <c r="AE285" s="2">
        <f>IF($A285="GCAM",SUMIFS('GCAM By Region By Sector'!AE:AE,'GCAM By Region By Sector'!$C:$C,$C285,'GCAM By Region By Sector'!$B:$B,$B285)*10^3,SUMIFS('EPS Emissions'!AF:AF,'EPS Emissions'!$D:$D,'BAU Sector &amp; Region Breakout'!$C285,'EPS Emissions'!$C:$C,'BAU Sector &amp; Region Breakout'!$B285))</f>
        <v>-131.49399363740957</v>
      </c>
      <c r="AF285" s="2">
        <f>IF($A285="GCAM",SUMIFS('GCAM By Region By Sector'!AF:AF,'GCAM By Region By Sector'!$C:$C,$C285,'GCAM By Region By Sector'!$B:$B,$B285)*10^3,SUMIFS('EPS Emissions'!AG:AG,'EPS Emissions'!$D:$D,'BAU Sector &amp; Region Breakout'!$C285,'EPS Emissions'!$C:$C,'BAU Sector &amp; Region Breakout'!$B285))</f>
        <v>-136.31996337732042</v>
      </c>
      <c r="AG285" s="2">
        <f>IF($A285="GCAM",SUMIFS('GCAM By Region By Sector'!AG:AG,'GCAM By Region By Sector'!$C:$C,$C285,'GCAM By Region By Sector'!$B:$B,$B285)*10^3,SUMIFS('EPS Emissions'!AH:AH,'EPS Emissions'!$D:$D,'BAU Sector &amp; Region Breakout'!$C285,'EPS Emissions'!$C:$C,'BAU Sector &amp; Region Breakout'!$B285))</f>
        <v>-141.14593311723129</v>
      </c>
      <c r="AH285" s="2">
        <f>IF($A285="GCAM",SUMIFS('GCAM By Region By Sector'!AH:AH,'GCAM By Region By Sector'!$C:$C,$C285,'GCAM By Region By Sector'!$B:$B,$B285)*10^3,SUMIFS('EPS Emissions'!AI:AI,'EPS Emissions'!$D:$D,'BAU Sector &amp; Region Breakout'!$C285,'EPS Emissions'!$C:$C,'BAU Sector &amp; Region Breakout'!$B285))</f>
        <v>-145.97190285714214</v>
      </c>
    </row>
    <row r="286" spans="1:34" x14ac:dyDescent="0.35">
      <c r="A286" t="str">
        <f>VLOOKUP(B286,'BAU Global Total'!A$3:C$34,3,FALSE)</f>
        <v>GCAM</v>
      </c>
      <c r="B286" t="s">
        <v>46</v>
      </c>
      <c r="C286" t="s">
        <v>63</v>
      </c>
      <c r="D286" s="2">
        <f>IF($A286="GCAM",SUMIFS('GCAM By Region By Sector'!D:D,'GCAM By Region By Sector'!$C:$C,$C286,'GCAM By Region By Sector'!$B:$B,$B286)*10^3,SUMIFS('EPS Emissions'!E:E,'EPS Emissions'!$D:$D,'BAU Sector &amp; Region Breakout'!$C286,'EPS Emissions'!$C:$C,'BAU Sector &amp; Region Breakout'!$B286))</f>
        <v>53.650198709855005</v>
      </c>
      <c r="E286" s="2">
        <f>IF($A286="GCAM",SUMIFS('GCAM By Region By Sector'!E:E,'GCAM By Region By Sector'!$C:$C,$C286,'GCAM By Region By Sector'!$B:$B,$B286)*10^3,SUMIFS('EPS Emissions'!F:F,'EPS Emissions'!$D:$D,'BAU Sector &amp; Region Breakout'!$C286,'EPS Emissions'!$C:$C,'BAU Sector &amp; Region Breakout'!$B286))</f>
        <v>55.65193893982233</v>
      </c>
      <c r="F286" s="2">
        <f>IF($A286="GCAM",SUMIFS('GCAM By Region By Sector'!F:F,'GCAM By Region By Sector'!$C:$C,$C286,'GCAM By Region By Sector'!$B:$B,$B286)*10^3,SUMIFS('EPS Emissions'!G:G,'EPS Emissions'!$D:$D,'BAU Sector &amp; Region Breakout'!$C286,'EPS Emissions'!$C:$C,'BAU Sector &amp; Region Breakout'!$B286))</f>
        <v>57.653679169789662</v>
      </c>
      <c r="G286" s="2">
        <f>IF($A286="GCAM",SUMIFS('GCAM By Region By Sector'!G:G,'GCAM By Region By Sector'!$C:$C,$C286,'GCAM By Region By Sector'!$B:$B,$B286)*10^3,SUMIFS('EPS Emissions'!H:H,'EPS Emissions'!$D:$D,'BAU Sector &amp; Region Breakout'!$C286,'EPS Emissions'!$C:$C,'BAU Sector &amp; Region Breakout'!$B286))</f>
        <v>59.655419399756987</v>
      </c>
      <c r="H286" s="2">
        <f>IF($A286="GCAM",SUMIFS('GCAM By Region By Sector'!H:H,'GCAM By Region By Sector'!$C:$C,$C286,'GCAM By Region By Sector'!$B:$B,$B286)*10^3,SUMIFS('EPS Emissions'!I:I,'EPS Emissions'!$D:$D,'BAU Sector &amp; Region Breakout'!$C286,'EPS Emissions'!$C:$C,'BAU Sector &amp; Region Breakout'!$B286))</f>
        <v>61.657159629724319</v>
      </c>
      <c r="I286" s="2">
        <f>IF($A286="GCAM",SUMIFS('GCAM By Region By Sector'!I:I,'GCAM By Region By Sector'!$C:$C,$C286,'GCAM By Region By Sector'!$B:$B,$B286)*10^3,SUMIFS('EPS Emissions'!J:J,'EPS Emissions'!$D:$D,'BAU Sector &amp; Region Breakout'!$C286,'EPS Emissions'!$C:$C,'BAU Sector &amp; Region Breakout'!$B286))</f>
        <v>63.658899859691644</v>
      </c>
      <c r="J286" s="2">
        <f>IF($A286="GCAM",SUMIFS('GCAM By Region By Sector'!J:J,'GCAM By Region By Sector'!$C:$C,$C286,'GCAM By Region By Sector'!$B:$B,$B286)*10^3,SUMIFS('EPS Emissions'!K:K,'EPS Emissions'!$D:$D,'BAU Sector &amp; Region Breakout'!$C286,'EPS Emissions'!$C:$C,'BAU Sector &amp; Region Breakout'!$B286))</f>
        <v>68.122666461611118</v>
      </c>
      <c r="K286" s="2">
        <f>IF($A286="GCAM",SUMIFS('GCAM By Region By Sector'!K:K,'GCAM By Region By Sector'!$C:$C,$C286,'GCAM By Region By Sector'!$B:$B,$B286)*10^3,SUMIFS('EPS Emissions'!L:L,'EPS Emissions'!$D:$D,'BAU Sector &amp; Region Breakout'!$C286,'EPS Emissions'!$C:$C,'BAU Sector &amp; Region Breakout'!$B286))</f>
        <v>72.586433063530592</v>
      </c>
      <c r="L286" s="2">
        <f>IF($A286="GCAM",SUMIFS('GCAM By Region By Sector'!L:L,'GCAM By Region By Sector'!$C:$C,$C286,'GCAM By Region By Sector'!$B:$B,$B286)*10^3,SUMIFS('EPS Emissions'!M:M,'EPS Emissions'!$D:$D,'BAU Sector &amp; Region Breakout'!$C286,'EPS Emissions'!$C:$C,'BAU Sector &amp; Region Breakout'!$B286))</f>
        <v>77.050199665450066</v>
      </c>
      <c r="M286" s="2">
        <f>IF($A286="GCAM",SUMIFS('GCAM By Region By Sector'!M:M,'GCAM By Region By Sector'!$C:$C,$C286,'GCAM By Region By Sector'!$B:$B,$B286)*10^3,SUMIFS('EPS Emissions'!N:N,'EPS Emissions'!$D:$D,'BAU Sector &amp; Region Breakout'!$C286,'EPS Emissions'!$C:$C,'BAU Sector &amp; Region Breakout'!$B286))</f>
        <v>81.51396626736954</v>
      </c>
      <c r="N286" s="2">
        <f>IF($A286="GCAM",SUMIFS('GCAM By Region By Sector'!N:N,'GCAM By Region By Sector'!$C:$C,$C286,'GCAM By Region By Sector'!$B:$B,$B286)*10^3,SUMIFS('EPS Emissions'!O:O,'EPS Emissions'!$D:$D,'BAU Sector &amp; Region Breakout'!$C286,'EPS Emissions'!$C:$C,'BAU Sector &amp; Region Breakout'!$B286))</f>
        <v>85.977732869289014</v>
      </c>
      <c r="O286" s="2">
        <f>IF($A286="GCAM",SUMIFS('GCAM By Region By Sector'!O:O,'GCAM By Region By Sector'!$C:$C,$C286,'GCAM By Region By Sector'!$B:$B,$B286)*10^3,SUMIFS('EPS Emissions'!P:P,'EPS Emissions'!$D:$D,'BAU Sector &amp; Region Breakout'!$C286,'EPS Emissions'!$C:$C,'BAU Sector &amp; Region Breakout'!$B286))</f>
        <v>92.186111634947238</v>
      </c>
      <c r="P286" s="2">
        <f>IF($A286="GCAM",SUMIFS('GCAM By Region By Sector'!P:P,'GCAM By Region By Sector'!$C:$C,$C286,'GCAM By Region By Sector'!$B:$B,$B286)*10^3,SUMIFS('EPS Emissions'!Q:Q,'EPS Emissions'!$D:$D,'BAU Sector &amp; Region Breakout'!$C286,'EPS Emissions'!$C:$C,'BAU Sector &amp; Region Breakout'!$B286))</f>
        <v>98.394490400605449</v>
      </c>
      <c r="Q286" s="2">
        <f>IF($A286="GCAM",SUMIFS('GCAM By Region By Sector'!Q:Q,'GCAM By Region By Sector'!$C:$C,$C286,'GCAM By Region By Sector'!$B:$B,$B286)*10^3,SUMIFS('EPS Emissions'!R:R,'EPS Emissions'!$D:$D,'BAU Sector &amp; Region Breakout'!$C286,'EPS Emissions'!$C:$C,'BAU Sector &amp; Region Breakout'!$B286))</f>
        <v>104.60286916626369</v>
      </c>
      <c r="R286" s="2">
        <f>IF($A286="GCAM",SUMIFS('GCAM By Region By Sector'!R:R,'GCAM By Region By Sector'!$C:$C,$C286,'GCAM By Region By Sector'!$B:$B,$B286)*10^3,SUMIFS('EPS Emissions'!S:S,'EPS Emissions'!$D:$D,'BAU Sector &amp; Region Breakout'!$C286,'EPS Emissions'!$C:$C,'BAU Sector &amp; Region Breakout'!$B286))</f>
        <v>110.8112479319219</v>
      </c>
      <c r="S286" s="2">
        <f>IF($A286="GCAM",SUMIFS('GCAM By Region By Sector'!S:S,'GCAM By Region By Sector'!$C:$C,$C286,'GCAM By Region By Sector'!$B:$B,$B286)*10^3,SUMIFS('EPS Emissions'!T:T,'EPS Emissions'!$D:$D,'BAU Sector &amp; Region Breakout'!$C286,'EPS Emissions'!$C:$C,'BAU Sector &amp; Region Breakout'!$B286))</f>
        <v>117.01962669758012</v>
      </c>
      <c r="T286" s="2">
        <f>IF($A286="GCAM",SUMIFS('GCAM By Region By Sector'!T:T,'GCAM By Region By Sector'!$C:$C,$C286,'GCAM By Region By Sector'!$B:$B,$B286)*10^3,SUMIFS('EPS Emissions'!U:U,'EPS Emissions'!$D:$D,'BAU Sector &amp; Region Breakout'!$C286,'EPS Emissions'!$C:$C,'BAU Sector &amp; Region Breakout'!$B286))</f>
        <v>123.89792693717564</v>
      </c>
      <c r="U286" s="2">
        <f>IF($A286="GCAM",SUMIFS('GCAM By Region By Sector'!U:U,'GCAM By Region By Sector'!$C:$C,$C286,'GCAM By Region By Sector'!$B:$B,$B286)*10^3,SUMIFS('EPS Emissions'!V:V,'EPS Emissions'!$D:$D,'BAU Sector &amp; Region Breakout'!$C286,'EPS Emissions'!$C:$C,'BAU Sector &amp; Region Breakout'!$B286))</f>
        <v>130.77622717677116</v>
      </c>
      <c r="V286" s="2">
        <f>IF($A286="GCAM",SUMIFS('GCAM By Region By Sector'!V:V,'GCAM By Region By Sector'!$C:$C,$C286,'GCAM By Region By Sector'!$B:$B,$B286)*10^3,SUMIFS('EPS Emissions'!W:W,'EPS Emissions'!$D:$D,'BAU Sector &amp; Region Breakout'!$C286,'EPS Emissions'!$C:$C,'BAU Sector &amp; Region Breakout'!$B286))</f>
        <v>137.65452741636665</v>
      </c>
      <c r="W286" s="2">
        <f>IF($A286="GCAM",SUMIFS('GCAM By Region By Sector'!W:W,'GCAM By Region By Sector'!$C:$C,$C286,'GCAM By Region By Sector'!$B:$B,$B286)*10^3,SUMIFS('EPS Emissions'!X:X,'EPS Emissions'!$D:$D,'BAU Sector &amp; Region Breakout'!$C286,'EPS Emissions'!$C:$C,'BAU Sector &amp; Region Breakout'!$B286))</f>
        <v>144.53282765596214</v>
      </c>
      <c r="X286" s="2">
        <f>IF($A286="GCAM",SUMIFS('GCAM By Region By Sector'!X:X,'GCAM By Region By Sector'!$C:$C,$C286,'GCAM By Region By Sector'!$B:$B,$B286)*10^3,SUMIFS('EPS Emissions'!Y:Y,'EPS Emissions'!$D:$D,'BAU Sector &amp; Region Breakout'!$C286,'EPS Emissions'!$C:$C,'BAU Sector &amp; Region Breakout'!$B286))</f>
        <v>151.41112789555766</v>
      </c>
      <c r="Y286" s="2">
        <f>IF($A286="GCAM",SUMIFS('GCAM By Region By Sector'!Y:Y,'GCAM By Region By Sector'!$C:$C,$C286,'GCAM By Region By Sector'!$B:$B,$B286)*10^3,SUMIFS('EPS Emissions'!Z:Z,'EPS Emissions'!$D:$D,'BAU Sector &amp; Region Breakout'!$C286,'EPS Emissions'!$C:$C,'BAU Sector &amp; Region Breakout'!$B286))</f>
        <v>158.78362435221831</v>
      </c>
      <c r="Z286" s="2">
        <f>IF($A286="GCAM",SUMIFS('GCAM By Region By Sector'!Z:Z,'GCAM By Region By Sector'!$C:$C,$C286,'GCAM By Region By Sector'!$B:$B,$B286)*10^3,SUMIFS('EPS Emissions'!AA:AA,'EPS Emissions'!$D:$D,'BAU Sector &amp; Region Breakout'!$C286,'EPS Emissions'!$C:$C,'BAU Sector &amp; Region Breakout'!$B286))</f>
        <v>166.15612080887902</v>
      </c>
      <c r="AA286" s="2">
        <f>IF($A286="GCAM",SUMIFS('GCAM By Region By Sector'!AA:AA,'GCAM By Region By Sector'!$C:$C,$C286,'GCAM By Region By Sector'!$B:$B,$B286)*10^3,SUMIFS('EPS Emissions'!AB:AB,'EPS Emissions'!$D:$D,'BAU Sector &amp; Region Breakout'!$C286,'EPS Emissions'!$C:$C,'BAU Sector &amp; Region Breakout'!$B286))</f>
        <v>173.52861726553968</v>
      </c>
      <c r="AB286" s="2">
        <f>IF($A286="GCAM",SUMIFS('GCAM By Region By Sector'!AB:AB,'GCAM By Region By Sector'!$C:$C,$C286,'GCAM By Region By Sector'!$B:$B,$B286)*10^3,SUMIFS('EPS Emissions'!AC:AC,'EPS Emissions'!$D:$D,'BAU Sector &amp; Region Breakout'!$C286,'EPS Emissions'!$C:$C,'BAU Sector &amp; Region Breakout'!$B286))</f>
        <v>180.90111372220036</v>
      </c>
      <c r="AC286" s="2">
        <f>IF($A286="GCAM",SUMIFS('GCAM By Region By Sector'!AC:AC,'GCAM By Region By Sector'!$C:$C,$C286,'GCAM By Region By Sector'!$B:$B,$B286)*10^3,SUMIFS('EPS Emissions'!AD:AD,'EPS Emissions'!$D:$D,'BAU Sector &amp; Region Breakout'!$C286,'EPS Emissions'!$C:$C,'BAU Sector &amp; Region Breakout'!$B286))</f>
        <v>188.27361017886102</v>
      </c>
      <c r="AD286" s="2">
        <f>IF($A286="GCAM",SUMIFS('GCAM By Region By Sector'!AD:AD,'GCAM By Region By Sector'!$C:$C,$C286,'GCAM By Region By Sector'!$B:$B,$B286)*10^3,SUMIFS('EPS Emissions'!AE:AE,'EPS Emissions'!$D:$D,'BAU Sector &amp; Region Breakout'!$C286,'EPS Emissions'!$C:$C,'BAU Sector &amp; Region Breakout'!$B286))</f>
        <v>195.545630878823</v>
      </c>
      <c r="AE286" s="2">
        <f>IF($A286="GCAM",SUMIFS('GCAM By Region By Sector'!AE:AE,'GCAM By Region By Sector'!$C:$C,$C286,'GCAM By Region By Sector'!$B:$B,$B286)*10^3,SUMIFS('EPS Emissions'!AF:AF,'EPS Emissions'!$D:$D,'BAU Sector &amp; Region Breakout'!$C286,'EPS Emissions'!$C:$C,'BAU Sector &amp; Region Breakout'!$B286))</f>
        <v>202.81765157878502</v>
      </c>
      <c r="AF286" s="2">
        <f>IF($A286="GCAM",SUMIFS('GCAM By Region By Sector'!AF:AF,'GCAM By Region By Sector'!$C:$C,$C286,'GCAM By Region By Sector'!$B:$B,$B286)*10^3,SUMIFS('EPS Emissions'!AG:AG,'EPS Emissions'!$D:$D,'BAU Sector &amp; Region Breakout'!$C286,'EPS Emissions'!$C:$C,'BAU Sector &amp; Region Breakout'!$B286))</f>
        <v>210.089672278747</v>
      </c>
      <c r="AG286" s="2">
        <f>IF($A286="GCAM",SUMIFS('GCAM By Region By Sector'!AG:AG,'GCAM By Region By Sector'!$C:$C,$C286,'GCAM By Region By Sector'!$B:$B,$B286)*10^3,SUMIFS('EPS Emissions'!AH:AH,'EPS Emissions'!$D:$D,'BAU Sector &amp; Region Breakout'!$C286,'EPS Emissions'!$C:$C,'BAU Sector &amp; Region Breakout'!$B286))</f>
        <v>217.36169297870899</v>
      </c>
      <c r="AH286" s="2">
        <f>IF($A286="GCAM",SUMIFS('GCAM By Region By Sector'!AH:AH,'GCAM By Region By Sector'!$C:$C,$C286,'GCAM By Region By Sector'!$B:$B,$B286)*10^3,SUMIFS('EPS Emissions'!AI:AI,'EPS Emissions'!$D:$D,'BAU Sector &amp; Region Breakout'!$C286,'EPS Emissions'!$C:$C,'BAU Sector &amp; Region Breakout'!$B286))</f>
        <v>224.633713678671</v>
      </c>
    </row>
    <row r="287" spans="1:34" x14ac:dyDescent="0.35">
      <c r="A287" t="str">
        <f>VLOOKUP(B287,'BAU Global Total'!A$3:C$34,3,FALSE)</f>
        <v>GCAM</v>
      </c>
      <c r="B287" t="s">
        <v>46</v>
      </c>
      <c r="C287" t="s">
        <v>64</v>
      </c>
      <c r="D287" s="2">
        <f>IF($A287="GCAM",SUMIFS('GCAM By Region By Sector'!D:D,'GCAM By Region By Sector'!$C:$C,$C287,'GCAM By Region By Sector'!$B:$B,$B287)*10^3,SUMIFS('EPS Emissions'!E:E,'EPS Emissions'!$D:$D,'BAU Sector &amp; Region Breakout'!$C287,'EPS Emissions'!$C:$C,'BAU Sector &amp; Region Breakout'!$B287))</f>
        <v>6.121036501354995</v>
      </c>
      <c r="E287" s="2">
        <f>IF($A287="GCAM",SUMIFS('GCAM By Region By Sector'!E:E,'GCAM By Region By Sector'!$C:$C,$C287,'GCAM By Region By Sector'!$B:$B,$B287)*10^3,SUMIFS('EPS Emissions'!F:F,'EPS Emissions'!$D:$D,'BAU Sector &amp; Region Breakout'!$C287,'EPS Emissions'!$C:$C,'BAU Sector &amp; Region Breakout'!$B287))</f>
        <v>6.4678610833119965</v>
      </c>
      <c r="F287" s="2">
        <f>IF($A287="GCAM",SUMIFS('GCAM By Region By Sector'!F:F,'GCAM By Region By Sector'!$C:$C,$C287,'GCAM By Region By Sector'!$B:$B,$B287)*10^3,SUMIFS('EPS Emissions'!G:G,'EPS Emissions'!$D:$D,'BAU Sector &amp; Region Breakout'!$C287,'EPS Emissions'!$C:$C,'BAU Sector &amp; Region Breakout'!$B287))</f>
        <v>6.8146856652689971</v>
      </c>
      <c r="G287" s="2">
        <f>IF($A287="GCAM",SUMIFS('GCAM By Region By Sector'!G:G,'GCAM By Region By Sector'!$C:$C,$C287,'GCAM By Region By Sector'!$B:$B,$B287)*10^3,SUMIFS('EPS Emissions'!H:H,'EPS Emissions'!$D:$D,'BAU Sector &amp; Region Breakout'!$C287,'EPS Emissions'!$C:$C,'BAU Sector &amp; Region Breakout'!$B287))</f>
        <v>7.1615102472259986</v>
      </c>
      <c r="H287" s="2">
        <f>IF($A287="GCAM",SUMIFS('GCAM By Region By Sector'!H:H,'GCAM By Region By Sector'!$C:$C,$C287,'GCAM By Region By Sector'!$B:$B,$B287)*10^3,SUMIFS('EPS Emissions'!I:I,'EPS Emissions'!$D:$D,'BAU Sector &amp; Region Breakout'!$C287,'EPS Emissions'!$C:$C,'BAU Sector &amp; Region Breakout'!$B287))</f>
        <v>7.5083348291830001</v>
      </c>
      <c r="I287" s="2">
        <f>IF($A287="GCAM",SUMIFS('GCAM By Region By Sector'!I:I,'GCAM By Region By Sector'!$C:$C,$C287,'GCAM By Region By Sector'!$B:$B,$B287)*10^3,SUMIFS('EPS Emissions'!J:J,'EPS Emissions'!$D:$D,'BAU Sector &amp; Region Breakout'!$C287,'EPS Emissions'!$C:$C,'BAU Sector &amp; Region Breakout'!$B287))</f>
        <v>7.8551594111400007</v>
      </c>
      <c r="J287" s="2">
        <f>IF($A287="GCAM",SUMIFS('GCAM By Region By Sector'!J:J,'GCAM By Region By Sector'!$C:$C,$C287,'GCAM By Region By Sector'!$B:$B,$B287)*10^3,SUMIFS('EPS Emissions'!K:K,'EPS Emissions'!$D:$D,'BAU Sector &amp; Region Breakout'!$C287,'EPS Emissions'!$C:$C,'BAU Sector &amp; Region Breakout'!$B287))</f>
        <v>8.3614071934409964</v>
      </c>
      <c r="K287" s="2">
        <f>IF($A287="GCAM",SUMIFS('GCAM By Region By Sector'!K:K,'GCAM By Region By Sector'!$C:$C,$C287,'GCAM By Region By Sector'!$B:$B,$B287)*10^3,SUMIFS('EPS Emissions'!L:L,'EPS Emissions'!$D:$D,'BAU Sector &amp; Region Breakout'!$C287,'EPS Emissions'!$C:$C,'BAU Sector &amp; Region Breakout'!$B287))</f>
        <v>8.8676549757419938</v>
      </c>
      <c r="L287" s="2">
        <f>IF($A287="GCAM",SUMIFS('GCAM By Region By Sector'!L:L,'GCAM By Region By Sector'!$C:$C,$C287,'GCAM By Region By Sector'!$B:$B,$B287)*10^3,SUMIFS('EPS Emissions'!M:M,'EPS Emissions'!$D:$D,'BAU Sector &amp; Region Breakout'!$C287,'EPS Emissions'!$C:$C,'BAU Sector &amp; Region Breakout'!$B287))</f>
        <v>9.3739027580429912</v>
      </c>
      <c r="M287" s="2">
        <f>IF($A287="GCAM",SUMIFS('GCAM By Region By Sector'!M:M,'GCAM By Region By Sector'!$C:$C,$C287,'GCAM By Region By Sector'!$B:$B,$B287)*10^3,SUMIFS('EPS Emissions'!N:N,'EPS Emissions'!$D:$D,'BAU Sector &amp; Region Breakout'!$C287,'EPS Emissions'!$C:$C,'BAU Sector &amp; Region Breakout'!$B287))</f>
        <v>9.8801505403439869</v>
      </c>
      <c r="N287" s="2">
        <f>IF($A287="GCAM",SUMIFS('GCAM By Region By Sector'!N:N,'GCAM By Region By Sector'!$C:$C,$C287,'GCAM By Region By Sector'!$B:$B,$B287)*10^3,SUMIFS('EPS Emissions'!O:O,'EPS Emissions'!$D:$D,'BAU Sector &amp; Region Breakout'!$C287,'EPS Emissions'!$C:$C,'BAU Sector &amp; Region Breakout'!$B287))</f>
        <v>10.386398322644984</v>
      </c>
      <c r="O287" s="2">
        <f>IF($A287="GCAM",SUMIFS('GCAM By Region By Sector'!O:O,'GCAM By Region By Sector'!$C:$C,$C287,'GCAM By Region By Sector'!$B:$B,$B287)*10^3,SUMIFS('EPS Emissions'!P:P,'EPS Emissions'!$D:$D,'BAU Sector &amp; Region Breakout'!$C287,'EPS Emissions'!$C:$C,'BAU Sector &amp; Region Breakout'!$B287))</f>
        <v>11.058645652951979</v>
      </c>
      <c r="P287" s="2">
        <f>IF($A287="GCAM",SUMIFS('GCAM By Region By Sector'!P:P,'GCAM By Region By Sector'!$C:$C,$C287,'GCAM By Region By Sector'!$B:$B,$B287)*10^3,SUMIFS('EPS Emissions'!Q:Q,'EPS Emissions'!$D:$D,'BAU Sector &amp; Region Breakout'!$C287,'EPS Emissions'!$C:$C,'BAU Sector &amp; Region Breakout'!$B287))</f>
        <v>11.730892983258974</v>
      </c>
      <c r="Q287" s="2">
        <f>IF($A287="GCAM",SUMIFS('GCAM By Region By Sector'!Q:Q,'GCAM By Region By Sector'!$C:$C,$C287,'GCAM By Region By Sector'!$B:$B,$B287)*10^3,SUMIFS('EPS Emissions'!R:R,'EPS Emissions'!$D:$D,'BAU Sector &amp; Region Breakout'!$C287,'EPS Emissions'!$C:$C,'BAU Sector &amp; Region Breakout'!$B287))</f>
        <v>12.40314031356597</v>
      </c>
      <c r="R287" s="2">
        <f>IF($A287="GCAM",SUMIFS('GCAM By Region By Sector'!R:R,'GCAM By Region By Sector'!$C:$C,$C287,'GCAM By Region By Sector'!$B:$B,$B287)*10^3,SUMIFS('EPS Emissions'!S:S,'EPS Emissions'!$D:$D,'BAU Sector &amp; Region Breakout'!$C287,'EPS Emissions'!$C:$C,'BAU Sector &amp; Region Breakout'!$B287))</f>
        <v>13.075387643872967</v>
      </c>
      <c r="S287" s="2">
        <f>IF($A287="GCAM",SUMIFS('GCAM By Region By Sector'!S:S,'GCAM By Region By Sector'!$C:$C,$C287,'GCAM By Region By Sector'!$B:$B,$B287)*10^3,SUMIFS('EPS Emissions'!T:T,'EPS Emissions'!$D:$D,'BAU Sector &amp; Region Breakout'!$C287,'EPS Emissions'!$C:$C,'BAU Sector &amp; Region Breakout'!$B287))</f>
        <v>13.747634974179961</v>
      </c>
      <c r="T287" s="2">
        <f>IF($A287="GCAM",SUMIFS('GCAM By Region By Sector'!T:T,'GCAM By Region By Sector'!$C:$C,$C287,'GCAM By Region By Sector'!$B:$B,$B287)*10^3,SUMIFS('EPS Emissions'!U:U,'EPS Emissions'!$D:$D,'BAU Sector &amp; Region Breakout'!$C287,'EPS Emissions'!$C:$C,'BAU Sector &amp; Region Breakout'!$B287))</f>
        <v>14.61780720939197</v>
      </c>
      <c r="U287" s="2">
        <f>IF($A287="GCAM",SUMIFS('GCAM By Region By Sector'!U:U,'GCAM By Region By Sector'!$C:$C,$C287,'GCAM By Region By Sector'!$B:$B,$B287)*10^3,SUMIFS('EPS Emissions'!V:V,'EPS Emissions'!$D:$D,'BAU Sector &amp; Region Breakout'!$C287,'EPS Emissions'!$C:$C,'BAU Sector &amp; Region Breakout'!$B287))</f>
        <v>15.487979444603976</v>
      </c>
      <c r="V287" s="2">
        <f>IF($A287="GCAM",SUMIFS('GCAM By Region By Sector'!V:V,'GCAM By Region By Sector'!$C:$C,$C287,'GCAM By Region By Sector'!$B:$B,$B287)*10^3,SUMIFS('EPS Emissions'!W:W,'EPS Emissions'!$D:$D,'BAU Sector &amp; Region Breakout'!$C287,'EPS Emissions'!$C:$C,'BAU Sector &amp; Region Breakout'!$B287))</f>
        <v>16.358151679815983</v>
      </c>
      <c r="W287" s="2">
        <f>IF($A287="GCAM",SUMIFS('GCAM By Region By Sector'!W:W,'GCAM By Region By Sector'!$C:$C,$C287,'GCAM By Region By Sector'!$B:$B,$B287)*10^3,SUMIFS('EPS Emissions'!X:X,'EPS Emissions'!$D:$D,'BAU Sector &amp; Region Breakout'!$C287,'EPS Emissions'!$C:$C,'BAU Sector &amp; Region Breakout'!$B287))</f>
        <v>17.228323915027993</v>
      </c>
      <c r="X287" s="2">
        <f>IF($A287="GCAM",SUMIFS('GCAM By Region By Sector'!X:X,'GCAM By Region By Sector'!$C:$C,$C287,'GCAM By Region By Sector'!$B:$B,$B287)*10^3,SUMIFS('EPS Emissions'!Y:Y,'EPS Emissions'!$D:$D,'BAU Sector &amp; Region Breakout'!$C287,'EPS Emissions'!$C:$C,'BAU Sector &amp; Region Breakout'!$B287))</f>
        <v>18.098496150239999</v>
      </c>
      <c r="Y287" s="2">
        <f>IF($A287="GCAM",SUMIFS('GCAM By Region By Sector'!Y:Y,'GCAM By Region By Sector'!$C:$C,$C287,'GCAM By Region By Sector'!$B:$B,$B287)*10^3,SUMIFS('EPS Emissions'!Z:Z,'EPS Emissions'!$D:$D,'BAU Sector &amp; Region Breakout'!$C287,'EPS Emissions'!$C:$C,'BAU Sector &amp; Region Breakout'!$B287))</f>
        <v>19.195115839821799</v>
      </c>
      <c r="Z287" s="2">
        <f>IF($A287="GCAM",SUMIFS('GCAM By Region By Sector'!Z:Z,'GCAM By Region By Sector'!$C:$C,$C287,'GCAM By Region By Sector'!$B:$B,$B287)*10^3,SUMIFS('EPS Emissions'!AA:AA,'EPS Emissions'!$D:$D,'BAU Sector &amp; Region Breakout'!$C287,'EPS Emissions'!$C:$C,'BAU Sector &amp; Region Breakout'!$B287))</f>
        <v>20.291735529403599</v>
      </c>
      <c r="AA287" s="2">
        <f>IF($A287="GCAM",SUMIFS('GCAM By Region By Sector'!AA:AA,'GCAM By Region By Sector'!$C:$C,$C287,'GCAM By Region By Sector'!$B:$B,$B287)*10^3,SUMIFS('EPS Emissions'!AB:AB,'EPS Emissions'!$D:$D,'BAU Sector &amp; Region Breakout'!$C287,'EPS Emissions'!$C:$C,'BAU Sector &amp; Region Breakout'!$B287))</f>
        <v>21.388355218985396</v>
      </c>
      <c r="AB287" s="2">
        <f>IF($A287="GCAM",SUMIFS('GCAM By Region By Sector'!AB:AB,'GCAM By Region By Sector'!$C:$C,$C287,'GCAM By Region By Sector'!$B:$B,$B287)*10^3,SUMIFS('EPS Emissions'!AC:AC,'EPS Emissions'!$D:$D,'BAU Sector &amp; Region Breakout'!$C287,'EPS Emissions'!$C:$C,'BAU Sector &amp; Region Breakout'!$B287))</f>
        <v>22.484974908567199</v>
      </c>
      <c r="AC287" s="2">
        <f>IF($A287="GCAM",SUMIFS('GCAM By Region By Sector'!AC:AC,'GCAM By Region By Sector'!$C:$C,$C287,'GCAM By Region By Sector'!$B:$B,$B287)*10^3,SUMIFS('EPS Emissions'!AD:AD,'EPS Emissions'!$D:$D,'BAU Sector &amp; Region Breakout'!$C287,'EPS Emissions'!$C:$C,'BAU Sector &amp; Region Breakout'!$B287))</f>
        <v>23.581594598148996</v>
      </c>
      <c r="AD287" s="2">
        <f>IF($A287="GCAM",SUMIFS('GCAM By Region By Sector'!AD:AD,'GCAM By Region By Sector'!$C:$C,$C287,'GCAM By Region By Sector'!$B:$B,$B287)*10^3,SUMIFS('EPS Emissions'!AE:AE,'EPS Emissions'!$D:$D,'BAU Sector &amp; Region Breakout'!$C287,'EPS Emissions'!$C:$C,'BAU Sector &amp; Region Breakout'!$B287))</f>
        <v>24.91079190287498</v>
      </c>
      <c r="AE287" s="2">
        <f>IF($A287="GCAM",SUMIFS('GCAM By Region By Sector'!AE:AE,'GCAM By Region By Sector'!$C:$C,$C287,'GCAM By Region By Sector'!$B:$B,$B287)*10^3,SUMIFS('EPS Emissions'!AF:AF,'EPS Emissions'!$D:$D,'BAU Sector &amp; Region Breakout'!$C287,'EPS Emissions'!$C:$C,'BAU Sector &amp; Region Breakout'!$B287))</f>
        <v>26.239989207600967</v>
      </c>
      <c r="AF287" s="2">
        <f>IF($A287="GCAM",SUMIFS('GCAM By Region By Sector'!AF:AF,'GCAM By Region By Sector'!$C:$C,$C287,'GCAM By Region By Sector'!$B:$B,$B287)*10^3,SUMIFS('EPS Emissions'!AG:AG,'EPS Emissions'!$D:$D,'BAU Sector &amp; Region Breakout'!$C287,'EPS Emissions'!$C:$C,'BAU Sector &amp; Region Breakout'!$B287))</f>
        <v>27.569186512326947</v>
      </c>
      <c r="AG287" s="2">
        <f>IF($A287="GCAM",SUMIFS('GCAM By Region By Sector'!AG:AG,'GCAM By Region By Sector'!$C:$C,$C287,'GCAM By Region By Sector'!$B:$B,$B287)*10^3,SUMIFS('EPS Emissions'!AH:AH,'EPS Emissions'!$D:$D,'BAU Sector &amp; Region Breakout'!$C287,'EPS Emissions'!$C:$C,'BAU Sector &amp; Region Breakout'!$B287))</f>
        <v>28.898383817052931</v>
      </c>
      <c r="AH287" s="2">
        <f>IF($A287="GCAM",SUMIFS('GCAM By Region By Sector'!AH:AH,'GCAM By Region By Sector'!$C:$C,$C287,'GCAM By Region By Sector'!$B:$B,$B287)*10^3,SUMIFS('EPS Emissions'!AI:AI,'EPS Emissions'!$D:$D,'BAU Sector &amp; Region Breakout'!$C287,'EPS Emissions'!$C:$C,'BAU Sector &amp; Region Breakout'!$B287))</f>
        <v>30.227581121778918</v>
      </c>
    </row>
    <row r="288" spans="1:34" x14ac:dyDescent="0.35">
      <c r="A288" t="str">
        <f>VLOOKUP(B288,'BAU Global Total'!A$3:C$34,3,FALSE)</f>
        <v>GCAM</v>
      </c>
      <c r="B288" t="s">
        <v>46</v>
      </c>
      <c r="C288" t="s">
        <v>65</v>
      </c>
      <c r="D288" s="2">
        <f>IF($A288="GCAM",SUMIFS('GCAM By Region By Sector'!D:D,'GCAM By Region By Sector'!$C:$C,$C288,'GCAM By Region By Sector'!$B:$B,$B288)*10^3,SUMIFS('EPS Emissions'!E:E,'EPS Emissions'!$D:$D,'BAU Sector &amp; Region Breakout'!$C288,'EPS Emissions'!$C:$C,'BAU Sector &amp; Region Breakout'!$B288))</f>
        <v>29.593679502139995</v>
      </c>
      <c r="E288" s="2">
        <f>IF($A288="GCAM",SUMIFS('GCAM By Region By Sector'!E:E,'GCAM By Region By Sector'!$C:$C,$C288,'GCAM By Region By Sector'!$B:$B,$B288)*10^3,SUMIFS('EPS Emissions'!F:F,'EPS Emissions'!$D:$D,'BAU Sector &amp; Region Breakout'!$C288,'EPS Emissions'!$C:$C,'BAU Sector &amp; Region Breakout'!$B288))</f>
        <v>31.315982492691393</v>
      </c>
      <c r="F288" s="2">
        <f>IF($A288="GCAM",SUMIFS('GCAM By Region By Sector'!F:F,'GCAM By Region By Sector'!$C:$C,$C288,'GCAM By Region By Sector'!$B:$B,$B288)*10^3,SUMIFS('EPS Emissions'!G:G,'EPS Emissions'!$D:$D,'BAU Sector &amp; Region Breakout'!$C288,'EPS Emissions'!$C:$C,'BAU Sector &amp; Region Breakout'!$B288))</f>
        <v>33.038285483242795</v>
      </c>
      <c r="G288" s="2">
        <f>IF($A288="GCAM",SUMIFS('GCAM By Region By Sector'!G:G,'GCAM By Region By Sector'!$C:$C,$C288,'GCAM By Region By Sector'!$B:$B,$B288)*10^3,SUMIFS('EPS Emissions'!H:H,'EPS Emissions'!$D:$D,'BAU Sector &amp; Region Breakout'!$C288,'EPS Emissions'!$C:$C,'BAU Sector &amp; Region Breakout'!$B288))</f>
        <v>34.760588473794201</v>
      </c>
      <c r="H288" s="2">
        <f>IF($A288="GCAM",SUMIFS('GCAM By Region By Sector'!H:H,'GCAM By Region By Sector'!$C:$C,$C288,'GCAM By Region By Sector'!$B:$B,$B288)*10^3,SUMIFS('EPS Emissions'!I:I,'EPS Emissions'!$D:$D,'BAU Sector &amp; Region Breakout'!$C288,'EPS Emissions'!$C:$C,'BAU Sector &amp; Region Breakout'!$B288))</f>
        <v>36.482891464345599</v>
      </c>
      <c r="I288" s="2">
        <f>IF($A288="GCAM",SUMIFS('GCAM By Region By Sector'!I:I,'GCAM By Region By Sector'!$C:$C,$C288,'GCAM By Region By Sector'!$B:$B,$B288)*10^3,SUMIFS('EPS Emissions'!J:J,'EPS Emissions'!$D:$D,'BAU Sector &amp; Region Breakout'!$C288,'EPS Emissions'!$C:$C,'BAU Sector &amp; Region Breakout'!$B288))</f>
        <v>38.205194454896997</v>
      </c>
      <c r="J288" s="2">
        <f>IF($A288="GCAM",SUMIFS('GCAM By Region By Sector'!J:J,'GCAM By Region By Sector'!$C:$C,$C288,'GCAM By Region By Sector'!$B:$B,$B288)*10^3,SUMIFS('EPS Emissions'!K:K,'EPS Emissions'!$D:$D,'BAU Sector &amp; Region Breakout'!$C288,'EPS Emissions'!$C:$C,'BAU Sector &amp; Region Breakout'!$B288))</f>
        <v>41.502021044857194</v>
      </c>
      <c r="K288" s="2">
        <f>IF($A288="GCAM",SUMIFS('GCAM By Region By Sector'!K:K,'GCAM By Region By Sector'!$C:$C,$C288,'GCAM By Region By Sector'!$B:$B,$B288)*10^3,SUMIFS('EPS Emissions'!L:L,'EPS Emissions'!$D:$D,'BAU Sector &amp; Region Breakout'!$C288,'EPS Emissions'!$C:$C,'BAU Sector &amp; Region Breakout'!$B288))</f>
        <v>44.798847634817392</v>
      </c>
      <c r="L288" s="2">
        <f>IF($A288="GCAM",SUMIFS('GCAM By Region By Sector'!L:L,'GCAM By Region By Sector'!$C:$C,$C288,'GCAM By Region By Sector'!$B:$B,$B288)*10^3,SUMIFS('EPS Emissions'!M:M,'EPS Emissions'!$D:$D,'BAU Sector &amp; Region Breakout'!$C288,'EPS Emissions'!$C:$C,'BAU Sector &amp; Region Breakout'!$B288))</f>
        <v>48.095674224777575</v>
      </c>
      <c r="M288" s="2">
        <f>IF($A288="GCAM",SUMIFS('GCAM By Region By Sector'!M:M,'GCAM By Region By Sector'!$C:$C,$C288,'GCAM By Region By Sector'!$B:$B,$B288)*10^3,SUMIFS('EPS Emissions'!N:N,'EPS Emissions'!$D:$D,'BAU Sector &amp; Region Breakout'!$C288,'EPS Emissions'!$C:$C,'BAU Sector &amp; Region Breakout'!$B288))</f>
        <v>51.392500814737772</v>
      </c>
      <c r="N288" s="2">
        <f>IF($A288="GCAM",SUMIFS('GCAM By Region By Sector'!N:N,'GCAM By Region By Sector'!$C:$C,$C288,'GCAM By Region By Sector'!$B:$B,$B288)*10^3,SUMIFS('EPS Emissions'!O:O,'EPS Emissions'!$D:$D,'BAU Sector &amp; Region Breakout'!$C288,'EPS Emissions'!$C:$C,'BAU Sector &amp; Region Breakout'!$B288))</f>
        <v>54.689327404697963</v>
      </c>
      <c r="O288" s="2">
        <f>IF($A288="GCAM",SUMIFS('GCAM By Region By Sector'!O:O,'GCAM By Region By Sector'!$C:$C,$C288,'GCAM By Region By Sector'!$B:$B,$B288)*10^3,SUMIFS('EPS Emissions'!P:P,'EPS Emissions'!$D:$D,'BAU Sector &amp; Region Breakout'!$C288,'EPS Emissions'!$C:$C,'BAU Sector &amp; Region Breakout'!$B288))</f>
        <v>59.010061354912565</v>
      </c>
      <c r="P288" s="2">
        <f>IF($A288="GCAM",SUMIFS('GCAM By Region By Sector'!P:P,'GCAM By Region By Sector'!$C:$C,$C288,'GCAM By Region By Sector'!$B:$B,$B288)*10^3,SUMIFS('EPS Emissions'!Q:Q,'EPS Emissions'!$D:$D,'BAU Sector &amp; Region Breakout'!$C288,'EPS Emissions'!$C:$C,'BAU Sector &amp; Region Breakout'!$B288))</f>
        <v>63.330795305127168</v>
      </c>
      <c r="Q288" s="2">
        <f>IF($A288="GCAM",SUMIFS('GCAM By Region By Sector'!Q:Q,'GCAM By Region By Sector'!$C:$C,$C288,'GCAM By Region By Sector'!$B:$B,$B288)*10^3,SUMIFS('EPS Emissions'!R:R,'EPS Emissions'!$D:$D,'BAU Sector &amp; Region Breakout'!$C288,'EPS Emissions'!$C:$C,'BAU Sector &amp; Region Breakout'!$B288))</f>
        <v>67.651529255341757</v>
      </c>
      <c r="R288" s="2">
        <f>IF($A288="GCAM",SUMIFS('GCAM By Region By Sector'!R:R,'GCAM By Region By Sector'!$C:$C,$C288,'GCAM By Region By Sector'!$B:$B,$B288)*10^3,SUMIFS('EPS Emissions'!S:S,'EPS Emissions'!$D:$D,'BAU Sector &amp; Region Breakout'!$C288,'EPS Emissions'!$C:$C,'BAU Sector &amp; Region Breakout'!$B288))</f>
        <v>71.972263205556359</v>
      </c>
      <c r="S288" s="2">
        <f>IF($A288="GCAM",SUMIFS('GCAM By Region By Sector'!S:S,'GCAM By Region By Sector'!$C:$C,$C288,'GCAM By Region By Sector'!$B:$B,$B288)*10^3,SUMIFS('EPS Emissions'!T:T,'EPS Emissions'!$D:$D,'BAU Sector &amp; Region Breakout'!$C288,'EPS Emissions'!$C:$C,'BAU Sector &amp; Region Breakout'!$B288))</f>
        <v>76.292997155770962</v>
      </c>
      <c r="T288" s="2">
        <f>IF($A288="GCAM",SUMIFS('GCAM By Region By Sector'!T:T,'GCAM By Region By Sector'!$C:$C,$C288,'GCAM By Region By Sector'!$B:$B,$B288)*10^3,SUMIFS('EPS Emissions'!U:U,'EPS Emissions'!$D:$D,'BAU Sector &amp; Region Breakout'!$C288,'EPS Emissions'!$C:$C,'BAU Sector &amp; Region Breakout'!$B288))</f>
        <v>81.021380211822077</v>
      </c>
      <c r="U288" s="2">
        <f>IF($A288="GCAM",SUMIFS('GCAM By Region By Sector'!U:U,'GCAM By Region By Sector'!$C:$C,$C288,'GCAM By Region By Sector'!$B:$B,$B288)*10^3,SUMIFS('EPS Emissions'!V:V,'EPS Emissions'!$D:$D,'BAU Sector &amp; Region Breakout'!$C288,'EPS Emissions'!$C:$C,'BAU Sector &amp; Region Breakout'!$B288))</f>
        <v>85.749763267873178</v>
      </c>
      <c r="V288" s="2">
        <f>IF($A288="GCAM",SUMIFS('GCAM By Region By Sector'!V:V,'GCAM By Region By Sector'!$C:$C,$C288,'GCAM By Region By Sector'!$B:$B,$B288)*10^3,SUMIFS('EPS Emissions'!W:W,'EPS Emissions'!$D:$D,'BAU Sector &amp; Region Breakout'!$C288,'EPS Emissions'!$C:$C,'BAU Sector &amp; Region Breakout'!$B288))</f>
        <v>90.478146323924292</v>
      </c>
      <c r="W288" s="2">
        <f>IF($A288="GCAM",SUMIFS('GCAM By Region By Sector'!W:W,'GCAM By Region By Sector'!$C:$C,$C288,'GCAM By Region By Sector'!$B:$B,$B288)*10^3,SUMIFS('EPS Emissions'!X:X,'EPS Emissions'!$D:$D,'BAU Sector &amp; Region Breakout'!$C288,'EPS Emissions'!$C:$C,'BAU Sector &amp; Region Breakout'!$B288))</f>
        <v>95.206529379975393</v>
      </c>
      <c r="X288" s="2">
        <f>IF($A288="GCAM",SUMIFS('GCAM By Region By Sector'!X:X,'GCAM By Region By Sector'!$C:$C,$C288,'GCAM By Region By Sector'!$B:$B,$B288)*10^3,SUMIFS('EPS Emissions'!Y:Y,'EPS Emissions'!$D:$D,'BAU Sector &amp; Region Breakout'!$C288,'EPS Emissions'!$C:$C,'BAU Sector &amp; Region Breakout'!$B288))</f>
        <v>99.934912436026494</v>
      </c>
      <c r="Y288" s="2">
        <f>IF($A288="GCAM",SUMIFS('GCAM By Region By Sector'!Y:Y,'GCAM By Region By Sector'!$C:$C,$C288,'GCAM By Region By Sector'!$B:$B,$B288)*10^3,SUMIFS('EPS Emissions'!Z:Z,'EPS Emissions'!$D:$D,'BAU Sector &amp; Region Breakout'!$C288,'EPS Emissions'!$C:$C,'BAU Sector &amp; Region Breakout'!$B288))</f>
        <v>104.70355663309645</v>
      </c>
      <c r="Z288" s="2">
        <f>IF($A288="GCAM",SUMIFS('GCAM By Region By Sector'!Z:Z,'GCAM By Region By Sector'!$C:$C,$C288,'GCAM By Region By Sector'!$B:$B,$B288)*10^3,SUMIFS('EPS Emissions'!AA:AA,'EPS Emissions'!$D:$D,'BAU Sector &amp; Region Breakout'!$C288,'EPS Emissions'!$C:$C,'BAU Sector &amp; Region Breakout'!$B288))</f>
        <v>109.47220083016641</v>
      </c>
      <c r="AA288" s="2">
        <f>IF($A288="GCAM",SUMIFS('GCAM By Region By Sector'!AA:AA,'GCAM By Region By Sector'!$C:$C,$C288,'GCAM By Region By Sector'!$B:$B,$B288)*10^3,SUMIFS('EPS Emissions'!AB:AB,'EPS Emissions'!$D:$D,'BAU Sector &amp; Region Breakout'!$C288,'EPS Emissions'!$C:$C,'BAU Sector &amp; Region Breakout'!$B288))</f>
        <v>114.24084502723639</v>
      </c>
      <c r="AB288" s="2">
        <f>IF($A288="GCAM",SUMIFS('GCAM By Region By Sector'!AB:AB,'GCAM By Region By Sector'!$C:$C,$C288,'GCAM By Region By Sector'!$B:$B,$B288)*10^3,SUMIFS('EPS Emissions'!AC:AC,'EPS Emissions'!$D:$D,'BAU Sector &amp; Region Breakout'!$C288,'EPS Emissions'!$C:$C,'BAU Sector &amp; Region Breakout'!$B288))</f>
        <v>119.00948922430635</v>
      </c>
      <c r="AC288" s="2">
        <f>IF($A288="GCAM",SUMIFS('GCAM By Region By Sector'!AC:AC,'GCAM By Region By Sector'!$C:$C,$C288,'GCAM By Region By Sector'!$B:$B,$B288)*10^3,SUMIFS('EPS Emissions'!AD:AD,'EPS Emissions'!$D:$D,'BAU Sector &amp; Region Breakout'!$C288,'EPS Emissions'!$C:$C,'BAU Sector &amp; Region Breakout'!$B288))</f>
        <v>123.77813342137631</v>
      </c>
      <c r="AD288" s="2">
        <f>IF($A288="GCAM",SUMIFS('GCAM By Region By Sector'!AD:AD,'GCAM By Region By Sector'!$C:$C,$C288,'GCAM By Region By Sector'!$B:$B,$B288)*10^3,SUMIFS('EPS Emissions'!AE:AE,'EPS Emissions'!$D:$D,'BAU Sector &amp; Region Breakout'!$C288,'EPS Emissions'!$C:$C,'BAU Sector &amp; Region Breakout'!$B288))</f>
        <v>128.28591291051146</v>
      </c>
      <c r="AE288" s="2">
        <f>IF($A288="GCAM",SUMIFS('GCAM By Region By Sector'!AE:AE,'GCAM By Region By Sector'!$C:$C,$C288,'GCAM By Region By Sector'!$B:$B,$B288)*10^3,SUMIFS('EPS Emissions'!AF:AF,'EPS Emissions'!$D:$D,'BAU Sector &amp; Region Breakout'!$C288,'EPS Emissions'!$C:$C,'BAU Sector &amp; Region Breakout'!$B288))</f>
        <v>132.79369239964657</v>
      </c>
      <c r="AF288" s="2">
        <f>IF($A288="GCAM",SUMIFS('GCAM By Region By Sector'!AF:AF,'GCAM By Region By Sector'!$C:$C,$C288,'GCAM By Region By Sector'!$B:$B,$B288)*10^3,SUMIFS('EPS Emissions'!AG:AG,'EPS Emissions'!$D:$D,'BAU Sector &amp; Region Breakout'!$C288,'EPS Emissions'!$C:$C,'BAU Sector &amp; Region Breakout'!$B288))</f>
        <v>137.30147188878172</v>
      </c>
      <c r="AG288" s="2">
        <f>IF($A288="GCAM",SUMIFS('GCAM By Region By Sector'!AG:AG,'GCAM By Region By Sector'!$C:$C,$C288,'GCAM By Region By Sector'!$B:$B,$B288)*10^3,SUMIFS('EPS Emissions'!AH:AH,'EPS Emissions'!$D:$D,'BAU Sector &amp; Region Breakout'!$C288,'EPS Emissions'!$C:$C,'BAU Sector &amp; Region Breakout'!$B288))</f>
        <v>141.80925137791687</v>
      </c>
      <c r="AH288" s="2">
        <f>IF($A288="GCAM",SUMIFS('GCAM By Region By Sector'!AH:AH,'GCAM By Region By Sector'!$C:$C,$C288,'GCAM By Region By Sector'!$B:$B,$B288)*10^3,SUMIFS('EPS Emissions'!AI:AI,'EPS Emissions'!$D:$D,'BAU Sector &amp; Region Breakout'!$C288,'EPS Emissions'!$C:$C,'BAU Sector &amp; Region Breakout'!$B288))</f>
        <v>146.31703086705201</v>
      </c>
    </row>
    <row r="289" spans="1:34" x14ac:dyDescent="0.35">
      <c r="A289" t="str">
        <f>VLOOKUP(B289,'BAU Global Total'!A$3:C$34,3,FALSE)</f>
        <v>GCAM</v>
      </c>
      <c r="B289" t="s">
        <v>46</v>
      </c>
      <c r="C289" t="s">
        <v>66</v>
      </c>
      <c r="D289" s="2">
        <f>IF($A289="GCAM",SUMIFS('GCAM By Region By Sector'!D:D,'GCAM By Region By Sector'!$C:$C,$C289,'GCAM By Region By Sector'!$B:$B,$B289)*10^3,SUMIFS('EPS Emissions'!E:E,'EPS Emissions'!$D:$D,'BAU Sector &amp; Region Breakout'!$C289,'EPS Emissions'!$C:$C,'BAU Sector &amp; Region Breakout'!$B289))</f>
        <v>4.3901569050000004</v>
      </c>
      <c r="E289" s="2">
        <f>IF($A289="GCAM",SUMIFS('GCAM By Region By Sector'!E:E,'GCAM By Region By Sector'!$C:$C,$C289,'GCAM By Region By Sector'!$B:$B,$B289)*10^3,SUMIFS('EPS Emissions'!F:F,'EPS Emissions'!$D:$D,'BAU Sector &amp; Region Breakout'!$C289,'EPS Emissions'!$C:$C,'BAU Sector &amp; Region Breakout'!$B289))</f>
        <v>4.6081291460000005</v>
      </c>
      <c r="F289" s="2">
        <f>IF($A289="GCAM",SUMIFS('GCAM By Region By Sector'!F:F,'GCAM By Region By Sector'!$C:$C,$C289,'GCAM By Region By Sector'!$B:$B,$B289)*10^3,SUMIFS('EPS Emissions'!G:G,'EPS Emissions'!$D:$D,'BAU Sector &amp; Region Breakout'!$C289,'EPS Emissions'!$C:$C,'BAU Sector &amp; Region Breakout'!$B289))</f>
        <v>4.8261013869999996</v>
      </c>
      <c r="G289" s="2">
        <f>IF($A289="GCAM",SUMIFS('GCAM By Region By Sector'!G:G,'GCAM By Region By Sector'!$C:$C,$C289,'GCAM By Region By Sector'!$B:$B,$B289)*10^3,SUMIFS('EPS Emissions'!H:H,'EPS Emissions'!$D:$D,'BAU Sector &amp; Region Breakout'!$C289,'EPS Emissions'!$C:$C,'BAU Sector &amp; Region Breakout'!$B289))</f>
        <v>5.0440736280000005</v>
      </c>
      <c r="H289" s="2">
        <f>IF($A289="GCAM",SUMIFS('GCAM By Region By Sector'!H:H,'GCAM By Region By Sector'!$C:$C,$C289,'GCAM By Region By Sector'!$B:$B,$B289)*10^3,SUMIFS('EPS Emissions'!I:I,'EPS Emissions'!$D:$D,'BAU Sector &amp; Region Breakout'!$C289,'EPS Emissions'!$C:$C,'BAU Sector &amp; Region Breakout'!$B289))</f>
        <v>5.2620458690000005</v>
      </c>
      <c r="I289" s="2">
        <f>IF($A289="GCAM",SUMIFS('GCAM By Region By Sector'!I:I,'GCAM By Region By Sector'!$C:$C,$C289,'GCAM By Region By Sector'!$B:$B,$B289)*10^3,SUMIFS('EPS Emissions'!J:J,'EPS Emissions'!$D:$D,'BAU Sector &amp; Region Breakout'!$C289,'EPS Emissions'!$C:$C,'BAU Sector &amp; Region Breakout'!$B289))</f>
        <v>5.4800181100000005</v>
      </c>
      <c r="J289" s="2">
        <f>IF($A289="GCAM",SUMIFS('GCAM By Region By Sector'!J:J,'GCAM By Region By Sector'!$C:$C,$C289,'GCAM By Region By Sector'!$B:$B,$B289)*10^3,SUMIFS('EPS Emissions'!K:K,'EPS Emissions'!$D:$D,'BAU Sector &amp; Region Breakout'!$C289,'EPS Emissions'!$C:$C,'BAU Sector &amp; Region Breakout'!$B289))</f>
        <v>5.8597658560000001</v>
      </c>
      <c r="K289" s="2">
        <f>IF($A289="GCAM",SUMIFS('GCAM By Region By Sector'!K:K,'GCAM By Region By Sector'!$C:$C,$C289,'GCAM By Region By Sector'!$B:$B,$B289)*10^3,SUMIFS('EPS Emissions'!L:L,'EPS Emissions'!$D:$D,'BAU Sector &amp; Region Breakout'!$C289,'EPS Emissions'!$C:$C,'BAU Sector &amp; Region Breakout'!$B289))</f>
        <v>6.2395136020000006</v>
      </c>
      <c r="L289" s="2">
        <f>IF($A289="GCAM",SUMIFS('GCAM By Region By Sector'!L:L,'GCAM By Region By Sector'!$C:$C,$C289,'GCAM By Region By Sector'!$B:$B,$B289)*10^3,SUMIFS('EPS Emissions'!M:M,'EPS Emissions'!$D:$D,'BAU Sector &amp; Region Breakout'!$C289,'EPS Emissions'!$C:$C,'BAU Sector &amp; Region Breakout'!$B289))</f>
        <v>6.6192613480000002</v>
      </c>
      <c r="M289" s="2">
        <f>IF($A289="GCAM",SUMIFS('GCAM By Region By Sector'!M:M,'GCAM By Region By Sector'!$C:$C,$C289,'GCAM By Region By Sector'!$B:$B,$B289)*10^3,SUMIFS('EPS Emissions'!N:N,'EPS Emissions'!$D:$D,'BAU Sector &amp; Region Breakout'!$C289,'EPS Emissions'!$C:$C,'BAU Sector &amp; Region Breakout'!$B289))</f>
        <v>6.9990090939999998</v>
      </c>
      <c r="N289" s="2">
        <f>IF($A289="GCAM",SUMIFS('GCAM By Region By Sector'!N:N,'GCAM By Region By Sector'!$C:$C,$C289,'GCAM By Region By Sector'!$B:$B,$B289)*10^3,SUMIFS('EPS Emissions'!O:O,'EPS Emissions'!$D:$D,'BAU Sector &amp; Region Breakout'!$C289,'EPS Emissions'!$C:$C,'BAU Sector &amp; Region Breakout'!$B289))</f>
        <v>7.3787568400000003</v>
      </c>
      <c r="O289" s="2">
        <f>IF($A289="GCAM",SUMIFS('GCAM By Region By Sector'!O:O,'GCAM By Region By Sector'!$C:$C,$C289,'GCAM By Region By Sector'!$B:$B,$B289)*10^3,SUMIFS('EPS Emissions'!P:P,'EPS Emissions'!$D:$D,'BAU Sector &amp; Region Breakout'!$C289,'EPS Emissions'!$C:$C,'BAU Sector &amp; Region Breakout'!$B289))</f>
        <v>7.8858657559999994</v>
      </c>
      <c r="P289" s="2">
        <f>IF($A289="GCAM",SUMIFS('GCAM By Region By Sector'!P:P,'GCAM By Region By Sector'!$C:$C,$C289,'GCAM By Region By Sector'!$B:$B,$B289)*10^3,SUMIFS('EPS Emissions'!Q:Q,'EPS Emissions'!$D:$D,'BAU Sector &amp; Region Breakout'!$C289,'EPS Emissions'!$C:$C,'BAU Sector &amp; Region Breakout'!$B289))</f>
        <v>8.3929746719999994</v>
      </c>
      <c r="Q289" s="2">
        <f>IF($A289="GCAM",SUMIFS('GCAM By Region By Sector'!Q:Q,'GCAM By Region By Sector'!$C:$C,$C289,'GCAM By Region By Sector'!$B:$B,$B289)*10^3,SUMIFS('EPS Emissions'!R:R,'EPS Emissions'!$D:$D,'BAU Sector &amp; Region Breakout'!$C289,'EPS Emissions'!$C:$C,'BAU Sector &amp; Region Breakout'!$B289))</f>
        <v>8.9000835879999993</v>
      </c>
      <c r="R289" s="2">
        <f>IF($A289="GCAM",SUMIFS('GCAM By Region By Sector'!R:R,'GCAM By Region By Sector'!$C:$C,$C289,'GCAM By Region By Sector'!$B:$B,$B289)*10^3,SUMIFS('EPS Emissions'!S:S,'EPS Emissions'!$D:$D,'BAU Sector &amp; Region Breakout'!$C289,'EPS Emissions'!$C:$C,'BAU Sector &amp; Region Breakout'!$B289))</f>
        <v>9.4071925039999993</v>
      </c>
      <c r="S289" s="2">
        <f>IF($A289="GCAM",SUMIFS('GCAM By Region By Sector'!S:S,'GCAM By Region By Sector'!$C:$C,$C289,'GCAM By Region By Sector'!$B:$B,$B289)*10^3,SUMIFS('EPS Emissions'!T:T,'EPS Emissions'!$D:$D,'BAU Sector &amp; Region Breakout'!$C289,'EPS Emissions'!$C:$C,'BAU Sector &amp; Region Breakout'!$B289))</f>
        <v>9.9143014199999993</v>
      </c>
      <c r="T289" s="2">
        <f>IF($A289="GCAM",SUMIFS('GCAM By Region By Sector'!T:T,'GCAM By Region By Sector'!$C:$C,$C289,'GCAM By Region By Sector'!$B:$B,$B289)*10^3,SUMIFS('EPS Emissions'!U:U,'EPS Emissions'!$D:$D,'BAU Sector &amp; Region Breakout'!$C289,'EPS Emissions'!$C:$C,'BAU Sector &amp; Region Breakout'!$B289))</f>
        <v>10.661859866999999</v>
      </c>
      <c r="U289" s="2">
        <f>IF($A289="GCAM",SUMIFS('GCAM By Region By Sector'!U:U,'GCAM By Region By Sector'!$C:$C,$C289,'GCAM By Region By Sector'!$B:$B,$B289)*10^3,SUMIFS('EPS Emissions'!V:V,'EPS Emissions'!$D:$D,'BAU Sector &amp; Region Breakout'!$C289,'EPS Emissions'!$C:$C,'BAU Sector &amp; Region Breakout'!$B289))</f>
        <v>11.409418313999998</v>
      </c>
      <c r="V289" s="2">
        <f>IF($A289="GCAM",SUMIFS('GCAM By Region By Sector'!V:V,'GCAM By Region By Sector'!$C:$C,$C289,'GCAM By Region By Sector'!$B:$B,$B289)*10^3,SUMIFS('EPS Emissions'!W:W,'EPS Emissions'!$D:$D,'BAU Sector &amp; Region Breakout'!$C289,'EPS Emissions'!$C:$C,'BAU Sector &amp; Region Breakout'!$B289))</f>
        <v>12.156976760999999</v>
      </c>
      <c r="W289" s="2">
        <f>IF($A289="GCAM",SUMIFS('GCAM By Region By Sector'!W:W,'GCAM By Region By Sector'!$C:$C,$C289,'GCAM By Region By Sector'!$B:$B,$B289)*10^3,SUMIFS('EPS Emissions'!X:X,'EPS Emissions'!$D:$D,'BAU Sector &amp; Region Breakout'!$C289,'EPS Emissions'!$C:$C,'BAU Sector &amp; Region Breakout'!$B289))</f>
        <v>12.904535208</v>
      </c>
      <c r="X289" s="2">
        <f>IF($A289="GCAM",SUMIFS('GCAM By Region By Sector'!X:X,'GCAM By Region By Sector'!$C:$C,$C289,'GCAM By Region By Sector'!$B:$B,$B289)*10^3,SUMIFS('EPS Emissions'!Y:Y,'EPS Emissions'!$D:$D,'BAU Sector &amp; Region Breakout'!$C289,'EPS Emissions'!$C:$C,'BAU Sector &amp; Region Breakout'!$B289))</f>
        <v>13.652093655000002</v>
      </c>
      <c r="Y289" s="2">
        <f>IF($A289="GCAM",SUMIFS('GCAM By Region By Sector'!Y:Y,'GCAM By Region By Sector'!$C:$C,$C289,'GCAM By Region By Sector'!$B:$B,$B289)*10^3,SUMIFS('EPS Emissions'!Z:Z,'EPS Emissions'!$D:$D,'BAU Sector &amp; Region Breakout'!$C289,'EPS Emissions'!$C:$C,'BAU Sector &amp; Region Breakout'!$B289))</f>
        <v>14.535210254000001</v>
      </c>
      <c r="Z289" s="2">
        <f>IF($A289="GCAM",SUMIFS('GCAM By Region By Sector'!Z:Z,'GCAM By Region By Sector'!$C:$C,$C289,'GCAM By Region By Sector'!$B:$B,$B289)*10^3,SUMIFS('EPS Emissions'!AA:AA,'EPS Emissions'!$D:$D,'BAU Sector &amp; Region Breakout'!$C289,'EPS Emissions'!$C:$C,'BAU Sector &amp; Region Breakout'!$B289))</f>
        <v>15.418326853000002</v>
      </c>
      <c r="AA289" s="2">
        <f>IF($A289="GCAM",SUMIFS('GCAM By Region By Sector'!AA:AA,'GCAM By Region By Sector'!$C:$C,$C289,'GCAM By Region By Sector'!$B:$B,$B289)*10^3,SUMIFS('EPS Emissions'!AB:AB,'EPS Emissions'!$D:$D,'BAU Sector &amp; Region Breakout'!$C289,'EPS Emissions'!$C:$C,'BAU Sector &amp; Region Breakout'!$B289))</f>
        <v>16.301443452000001</v>
      </c>
      <c r="AB289" s="2">
        <f>IF($A289="GCAM",SUMIFS('GCAM By Region By Sector'!AB:AB,'GCAM By Region By Sector'!$C:$C,$C289,'GCAM By Region By Sector'!$B:$B,$B289)*10^3,SUMIFS('EPS Emissions'!AC:AC,'EPS Emissions'!$D:$D,'BAU Sector &amp; Region Breakout'!$C289,'EPS Emissions'!$C:$C,'BAU Sector &amp; Region Breakout'!$B289))</f>
        <v>17.184560051000005</v>
      </c>
      <c r="AC289" s="2">
        <f>IF($A289="GCAM",SUMIFS('GCAM By Region By Sector'!AC:AC,'GCAM By Region By Sector'!$C:$C,$C289,'GCAM By Region By Sector'!$B:$B,$B289)*10^3,SUMIFS('EPS Emissions'!AD:AD,'EPS Emissions'!$D:$D,'BAU Sector &amp; Region Breakout'!$C289,'EPS Emissions'!$C:$C,'BAU Sector &amp; Region Breakout'!$B289))</f>
        <v>18.067676650000003</v>
      </c>
      <c r="AD289" s="2">
        <f>IF($A289="GCAM",SUMIFS('GCAM By Region By Sector'!AD:AD,'GCAM By Region By Sector'!$C:$C,$C289,'GCAM By Region By Sector'!$B:$B,$B289)*10^3,SUMIFS('EPS Emissions'!AE:AE,'EPS Emissions'!$D:$D,'BAU Sector &amp; Region Breakout'!$C289,'EPS Emissions'!$C:$C,'BAU Sector &amp; Region Breakout'!$B289))</f>
        <v>19.064007291000003</v>
      </c>
      <c r="AE289" s="2">
        <f>IF($A289="GCAM",SUMIFS('GCAM By Region By Sector'!AE:AE,'GCAM By Region By Sector'!$C:$C,$C289,'GCAM By Region By Sector'!$B:$B,$B289)*10^3,SUMIFS('EPS Emissions'!AF:AF,'EPS Emissions'!$D:$D,'BAU Sector &amp; Region Breakout'!$C289,'EPS Emissions'!$C:$C,'BAU Sector &amp; Region Breakout'!$B289))</f>
        <v>20.060337932000003</v>
      </c>
      <c r="AF289" s="2">
        <f>IF($A289="GCAM",SUMIFS('GCAM By Region By Sector'!AF:AF,'GCAM By Region By Sector'!$C:$C,$C289,'GCAM By Region By Sector'!$B:$B,$B289)*10^3,SUMIFS('EPS Emissions'!AG:AG,'EPS Emissions'!$D:$D,'BAU Sector &amp; Region Breakout'!$C289,'EPS Emissions'!$C:$C,'BAU Sector &amp; Region Breakout'!$B289))</f>
        <v>21.056668573</v>
      </c>
      <c r="AG289" s="2">
        <f>IF($A289="GCAM",SUMIFS('GCAM By Region By Sector'!AG:AG,'GCAM By Region By Sector'!$C:$C,$C289,'GCAM By Region By Sector'!$B:$B,$B289)*10^3,SUMIFS('EPS Emissions'!AH:AH,'EPS Emissions'!$D:$D,'BAU Sector &amp; Region Breakout'!$C289,'EPS Emissions'!$C:$C,'BAU Sector &amp; Region Breakout'!$B289))</f>
        <v>22.052999214</v>
      </c>
      <c r="AH289" s="2">
        <f>IF($A289="GCAM",SUMIFS('GCAM By Region By Sector'!AH:AH,'GCAM By Region By Sector'!$C:$C,$C289,'GCAM By Region By Sector'!$B:$B,$B289)*10^3,SUMIFS('EPS Emissions'!AI:AI,'EPS Emissions'!$D:$D,'BAU Sector &amp; Region Breakout'!$C289,'EPS Emissions'!$C:$C,'BAU Sector &amp; Region Breakout'!$B289))</f>
        <v>23.049329855</v>
      </c>
    </row>
    <row r="290" spans="1:34" x14ac:dyDescent="0.35">
      <c r="A290" t="str">
        <f>VLOOKUP(B290,'BAU Global Total'!A$3:C$34,3,FALSE)</f>
        <v>GCAM</v>
      </c>
      <c r="B290" t="s">
        <v>46</v>
      </c>
      <c r="C290" t="s">
        <v>67</v>
      </c>
      <c r="D290" s="2">
        <f>IF($A290="GCAM",SUMIFS('GCAM By Region By Sector'!D:D,'GCAM By Region By Sector'!$C:$C,$C290,'GCAM By Region By Sector'!$B:$B,$B290)*10^3,SUMIFS('EPS Emissions'!E:E,'EPS Emissions'!$D:$D,'BAU Sector &amp; Region Breakout'!$C290,'EPS Emissions'!$C:$C,'BAU Sector &amp; Region Breakout'!$B290))</f>
        <v>34.41432196431397</v>
      </c>
      <c r="E290" s="2">
        <f>IF($A290="GCAM",SUMIFS('GCAM By Region By Sector'!E:E,'GCAM By Region By Sector'!$C:$C,$C290,'GCAM By Region By Sector'!$B:$B,$B290)*10^3,SUMIFS('EPS Emissions'!F:F,'EPS Emissions'!$D:$D,'BAU Sector &amp; Region Breakout'!$C290,'EPS Emissions'!$C:$C,'BAU Sector &amp; Region Breakout'!$B290))</f>
        <v>35.119697122170173</v>
      </c>
      <c r="F290" s="2">
        <f>IF($A290="GCAM",SUMIFS('GCAM By Region By Sector'!F:F,'GCAM By Region By Sector'!$C:$C,$C290,'GCAM By Region By Sector'!$B:$B,$B290)*10^3,SUMIFS('EPS Emissions'!G:G,'EPS Emissions'!$D:$D,'BAU Sector &amp; Region Breakout'!$C290,'EPS Emissions'!$C:$C,'BAU Sector &amp; Region Breakout'!$B290))</f>
        <v>35.825072280026383</v>
      </c>
      <c r="G290" s="2">
        <f>IF($A290="GCAM",SUMIFS('GCAM By Region By Sector'!G:G,'GCAM By Region By Sector'!$C:$C,$C290,'GCAM By Region By Sector'!$B:$B,$B290)*10^3,SUMIFS('EPS Emissions'!H:H,'EPS Emissions'!$D:$D,'BAU Sector &amp; Region Breakout'!$C290,'EPS Emissions'!$C:$C,'BAU Sector &amp; Region Breakout'!$B290))</f>
        <v>36.530447437882586</v>
      </c>
      <c r="H290" s="2">
        <f>IF($A290="GCAM",SUMIFS('GCAM By Region By Sector'!H:H,'GCAM By Region By Sector'!$C:$C,$C290,'GCAM By Region By Sector'!$B:$B,$B290)*10^3,SUMIFS('EPS Emissions'!I:I,'EPS Emissions'!$D:$D,'BAU Sector &amp; Region Breakout'!$C290,'EPS Emissions'!$C:$C,'BAU Sector &amp; Region Breakout'!$B290))</f>
        <v>37.235822595738796</v>
      </c>
      <c r="I290" s="2">
        <f>IF($A290="GCAM",SUMIFS('GCAM By Region By Sector'!I:I,'GCAM By Region By Sector'!$C:$C,$C290,'GCAM By Region By Sector'!$B:$B,$B290)*10^3,SUMIFS('EPS Emissions'!J:J,'EPS Emissions'!$D:$D,'BAU Sector &amp; Region Breakout'!$C290,'EPS Emissions'!$C:$C,'BAU Sector &amp; Region Breakout'!$B290))</f>
        <v>37.941197753594999</v>
      </c>
      <c r="J290" s="2">
        <f>IF($A290="GCAM",SUMIFS('GCAM By Region By Sector'!J:J,'GCAM By Region By Sector'!$C:$C,$C290,'GCAM By Region By Sector'!$B:$B,$B290)*10^3,SUMIFS('EPS Emissions'!K:K,'EPS Emissions'!$D:$D,'BAU Sector &amp; Region Breakout'!$C290,'EPS Emissions'!$C:$C,'BAU Sector &amp; Region Breakout'!$B290))</f>
        <v>38.848189940573739</v>
      </c>
      <c r="K290" s="2">
        <f>IF($A290="GCAM",SUMIFS('GCAM By Region By Sector'!K:K,'GCAM By Region By Sector'!$C:$C,$C290,'GCAM By Region By Sector'!$B:$B,$B290)*10^3,SUMIFS('EPS Emissions'!L:L,'EPS Emissions'!$D:$D,'BAU Sector &amp; Region Breakout'!$C290,'EPS Emissions'!$C:$C,'BAU Sector &amp; Region Breakout'!$B290))</f>
        <v>39.75518212755248</v>
      </c>
      <c r="L290" s="2">
        <f>IF($A290="GCAM",SUMIFS('GCAM By Region By Sector'!L:L,'GCAM By Region By Sector'!$C:$C,$C290,'GCAM By Region By Sector'!$B:$B,$B290)*10^3,SUMIFS('EPS Emissions'!M:M,'EPS Emissions'!$D:$D,'BAU Sector &amp; Region Breakout'!$C290,'EPS Emissions'!$C:$C,'BAU Sector &amp; Region Breakout'!$B290))</f>
        <v>40.662174314531221</v>
      </c>
      <c r="M290" s="2">
        <f>IF($A290="GCAM",SUMIFS('GCAM By Region By Sector'!M:M,'GCAM By Region By Sector'!$C:$C,$C290,'GCAM By Region By Sector'!$B:$B,$B290)*10^3,SUMIFS('EPS Emissions'!N:N,'EPS Emissions'!$D:$D,'BAU Sector &amp; Region Breakout'!$C290,'EPS Emissions'!$C:$C,'BAU Sector &amp; Region Breakout'!$B290))</f>
        <v>41.569166501509962</v>
      </c>
      <c r="N290" s="2">
        <f>IF($A290="GCAM",SUMIFS('GCAM By Region By Sector'!N:N,'GCAM By Region By Sector'!$C:$C,$C290,'GCAM By Region By Sector'!$B:$B,$B290)*10^3,SUMIFS('EPS Emissions'!O:O,'EPS Emissions'!$D:$D,'BAU Sector &amp; Region Breakout'!$C290,'EPS Emissions'!$C:$C,'BAU Sector &amp; Region Breakout'!$B290))</f>
        <v>42.476158688488702</v>
      </c>
      <c r="O290" s="2">
        <f>IF($A290="GCAM",SUMIFS('GCAM By Region By Sector'!O:O,'GCAM By Region By Sector'!$C:$C,$C290,'GCAM By Region By Sector'!$B:$B,$B290)*10^3,SUMIFS('EPS Emissions'!P:P,'EPS Emissions'!$D:$D,'BAU Sector &amp; Region Breakout'!$C290,'EPS Emissions'!$C:$C,'BAU Sector &amp; Region Breakout'!$B290))</f>
        <v>43.105230303635381</v>
      </c>
      <c r="P290" s="2">
        <f>IF($A290="GCAM",SUMIFS('GCAM By Region By Sector'!P:P,'GCAM By Region By Sector'!$C:$C,$C290,'GCAM By Region By Sector'!$B:$B,$B290)*10^3,SUMIFS('EPS Emissions'!Q:Q,'EPS Emissions'!$D:$D,'BAU Sector &amp; Region Breakout'!$C290,'EPS Emissions'!$C:$C,'BAU Sector &amp; Region Breakout'!$B290))</f>
        <v>43.734301918782059</v>
      </c>
      <c r="Q290" s="2">
        <f>IF($A290="GCAM",SUMIFS('GCAM By Region By Sector'!Q:Q,'GCAM By Region By Sector'!$C:$C,$C290,'GCAM By Region By Sector'!$B:$B,$B290)*10^3,SUMIFS('EPS Emissions'!R:R,'EPS Emissions'!$D:$D,'BAU Sector &amp; Region Breakout'!$C290,'EPS Emissions'!$C:$C,'BAU Sector &amp; Region Breakout'!$B290))</f>
        <v>44.363373533928744</v>
      </c>
      <c r="R290" s="2">
        <f>IF($A290="GCAM",SUMIFS('GCAM By Region By Sector'!R:R,'GCAM By Region By Sector'!$C:$C,$C290,'GCAM By Region By Sector'!$B:$B,$B290)*10^3,SUMIFS('EPS Emissions'!S:S,'EPS Emissions'!$D:$D,'BAU Sector &amp; Region Breakout'!$C290,'EPS Emissions'!$C:$C,'BAU Sector &amp; Region Breakout'!$B290))</f>
        <v>44.992445149075422</v>
      </c>
      <c r="S290" s="2">
        <f>IF($A290="GCAM",SUMIFS('GCAM By Region By Sector'!S:S,'GCAM By Region By Sector'!$C:$C,$C290,'GCAM By Region By Sector'!$B:$B,$B290)*10^3,SUMIFS('EPS Emissions'!T:T,'EPS Emissions'!$D:$D,'BAU Sector &amp; Region Breakout'!$C290,'EPS Emissions'!$C:$C,'BAU Sector &amp; Region Breakout'!$B290))</f>
        <v>45.6215167642221</v>
      </c>
      <c r="T290" s="2">
        <f>IF($A290="GCAM",SUMIFS('GCAM By Region By Sector'!T:T,'GCAM By Region By Sector'!$C:$C,$C290,'GCAM By Region By Sector'!$B:$B,$B290)*10^3,SUMIFS('EPS Emissions'!U:U,'EPS Emissions'!$D:$D,'BAU Sector &amp; Region Breakout'!$C290,'EPS Emissions'!$C:$C,'BAU Sector &amp; Region Breakout'!$B290))</f>
        <v>46.338559249494679</v>
      </c>
      <c r="U290" s="2">
        <f>IF($A290="GCAM",SUMIFS('GCAM By Region By Sector'!U:U,'GCAM By Region By Sector'!$C:$C,$C290,'GCAM By Region By Sector'!$B:$B,$B290)*10^3,SUMIFS('EPS Emissions'!V:V,'EPS Emissions'!$D:$D,'BAU Sector &amp; Region Breakout'!$C290,'EPS Emissions'!$C:$C,'BAU Sector &amp; Region Breakout'!$B290))</f>
        <v>47.055601734767258</v>
      </c>
      <c r="V290" s="2">
        <f>IF($A290="GCAM",SUMIFS('GCAM By Region By Sector'!V:V,'GCAM By Region By Sector'!$C:$C,$C290,'GCAM By Region By Sector'!$B:$B,$B290)*10^3,SUMIFS('EPS Emissions'!W:W,'EPS Emissions'!$D:$D,'BAU Sector &amp; Region Breakout'!$C290,'EPS Emissions'!$C:$C,'BAU Sector &amp; Region Breakout'!$B290))</f>
        <v>47.77264422003983</v>
      </c>
      <c r="W290" s="2">
        <f>IF($A290="GCAM",SUMIFS('GCAM By Region By Sector'!W:W,'GCAM By Region By Sector'!$C:$C,$C290,'GCAM By Region By Sector'!$B:$B,$B290)*10^3,SUMIFS('EPS Emissions'!X:X,'EPS Emissions'!$D:$D,'BAU Sector &amp; Region Breakout'!$C290,'EPS Emissions'!$C:$C,'BAU Sector &amp; Region Breakout'!$B290))</f>
        <v>48.489686705312408</v>
      </c>
      <c r="X290" s="2">
        <f>IF($A290="GCAM",SUMIFS('GCAM By Region By Sector'!X:X,'GCAM By Region By Sector'!$C:$C,$C290,'GCAM By Region By Sector'!$B:$B,$B290)*10^3,SUMIFS('EPS Emissions'!Y:Y,'EPS Emissions'!$D:$D,'BAU Sector &amp; Region Breakout'!$C290,'EPS Emissions'!$C:$C,'BAU Sector &amp; Region Breakout'!$B290))</f>
        <v>49.20672919058498</v>
      </c>
      <c r="Y290" s="2">
        <f>IF($A290="GCAM",SUMIFS('GCAM By Region By Sector'!Y:Y,'GCAM By Region By Sector'!$C:$C,$C290,'GCAM By Region By Sector'!$B:$B,$B290)*10^3,SUMIFS('EPS Emissions'!Z:Z,'EPS Emissions'!$D:$D,'BAU Sector &amp; Region Breakout'!$C290,'EPS Emissions'!$C:$C,'BAU Sector &amp; Region Breakout'!$B290))</f>
        <v>50.215946929300991</v>
      </c>
      <c r="Z290" s="2">
        <f>IF($A290="GCAM",SUMIFS('GCAM By Region By Sector'!Z:Z,'GCAM By Region By Sector'!$C:$C,$C290,'GCAM By Region By Sector'!$B:$B,$B290)*10^3,SUMIFS('EPS Emissions'!AA:AA,'EPS Emissions'!$D:$D,'BAU Sector &amp; Region Breakout'!$C290,'EPS Emissions'!$C:$C,'BAU Sector &amp; Region Breakout'!$B290))</f>
        <v>51.225164668016994</v>
      </c>
      <c r="AA290" s="2">
        <f>IF($A290="GCAM",SUMIFS('GCAM By Region By Sector'!AA:AA,'GCAM By Region By Sector'!$C:$C,$C290,'GCAM By Region By Sector'!$B:$B,$B290)*10^3,SUMIFS('EPS Emissions'!AB:AB,'EPS Emissions'!$D:$D,'BAU Sector &amp; Region Breakout'!$C290,'EPS Emissions'!$C:$C,'BAU Sector &amp; Region Breakout'!$B290))</f>
        <v>52.23438240673299</v>
      </c>
      <c r="AB290" s="2">
        <f>IF($A290="GCAM",SUMIFS('GCAM By Region By Sector'!AB:AB,'GCAM By Region By Sector'!$C:$C,$C290,'GCAM By Region By Sector'!$B:$B,$B290)*10^3,SUMIFS('EPS Emissions'!AC:AC,'EPS Emissions'!$D:$D,'BAU Sector &amp; Region Breakout'!$C290,'EPS Emissions'!$C:$C,'BAU Sector &amp; Region Breakout'!$B290))</f>
        <v>53.243600145448994</v>
      </c>
      <c r="AC290" s="2">
        <f>IF($A290="GCAM",SUMIFS('GCAM By Region By Sector'!AC:AC,'GCAM By Region By Sector'!$C:$C,$C290,'GCAM By Region By Sector'!$B:$B,$B290)*10^3,SUMIFS('EPS Emissions'!AD:AD,'EPS Emissions'!$D:$D,'BAU Sector &amp; Region Breakout'!$C290,'EPS Emissions'!$C:$C,'BAU Sector &amp; Region Breakout'!$B290))</f>
        <v>54.252817884164998</v>
      </c>
      <c r="AD290" s="2">
        <f>IF($A290="GCAM",SUMIFS('GCAM By Region By Sector'!AD:AD,'GCAM By Region By Sector'!$C:$C,$C290,'GCAM By Region By Sector'!$B:$B,$B290)*10^3,SUMIFS('EPS Emissions'!AE:AE,'EPS Emissions'!$D:$D,'BAU Sector &amp; Region Breakout'!$C290,'EPS Emissions'!$C:$C,'BAU Sector &amp; Region Breakout'!$B290))</f>
        <v>55.395713993340195</v>
      </c>
      <c r="AE290" s="2">
        <f>IF($A290="GCAM",SUMIFS('GCAM By Region By Sector'!AE:AE,'GCAM By Region By Sector'!$C:$C,$C290,'GCAM By Region By Sector'!$B:$B,$B290)*10^3,SUMIFS('EPS Emissions'!AF:AF,'EPS Emissions'!$D:$D,'BAU Sector &amp; Region Breakout'!$C290,'EPS Emissions'!$C:$C,'BAU Sector &amp; Region Breakout'!$B290))</f>
        <v>56.538610102515378</v>
      </c>
      <c r="AF290" s="2">
        <f>IF($A290="GCAM",SUMIFS('GCAM By Region By Sector'!AF:AF,'GCAM By Region By Sector'!$C:$C,$C290,'GCAM By Region By Sector'!$B:$B,$B290)*10^3,SUMIFS('EPS Emissions'!AG:AG,'EPS Emissions'!$D:$D,'BAU Sector &amp; Region Breakout'!$C290,'EPS Emissions'!$C:$C,'BAU Sector &amp; Region Breakout'!$B290))</f>
        <v>57.681506211690575</v>
      </c>
      <c r="AG290" s="2">
        <f>IF($A290="GCAM",SUMIFS('GCAM By Region By Sector'!AG:AG,'GCAM By Region By Sector'!$C:$C,$C290,'GCAM By Region By Sector'!$B:$B,$B290)*10^3,SUMIFS('EPS Emissions'!AH:AH,'EPS Emissions'!$D:$D,'BAU Sector &amp; Region Breakout'!$C290,'EPS Emissions'!$C:$C,'BAU Sector &amp; Region Breakout'!$B290))</f>
        <v>58.824402320865765</v>
      </c>
      <c r="AH290" s="2">
        <f>IF($A290="GCAM",SUMIFS('GCAM By Region By Sector'!AH:AH,'GCAM By Region By Sector'!$C:$C,$C290,'GCAM By Region By Sector'!$B:$B,$B290)*10^3,SUMIFS('EPS Emissions'!AI:AI,'EPS Emissions'!$D:$D,'BAU Sector &amp; Region Breakout'!$C290,'EPS Emissions'!$C:$C,'BAU Sector &amp; Region Breakout'!$B290))</f>
        <v>59.967298430040955</v>
      </c>
    </row>
    <row r="291" spans="1:34" x14ac:dyDescent="0.35">
      <c r="A291" t="str">
        <f>VLOOKUP(B291,'BAU Global Total'!A$3:C$34,3,FALSE)</f>
        <v>GCAM</v>
      </c>
      <c r="B291" t="s">
        <v>46</v>
      </c>
      <c r="C291" t="s">
        <v>68</v>
      </c>
      <c r="D291" s="2">
        <f>IF($A291="GCAM",SUMIFS('GCAM By Region By Sector'!D:D,'GCAM By Region By Sector'!$C:$C,$C291,'GCAM By Region By Sector'!$B:$B,$B291)*10^3,SUMIFS('EPS Emissions'!E:E,'EPS Emissions'!$D:$D,'BAU Sector &amp; Region Breakout'!$C291,'EPS Emissions'!$C:$C,'BAU Sector &amp; Region Breakout'!$B291))</f>
        <v>4.9635632080000009</v>
      </c>
      <c r="E291" s="2">
        <f>IF($A291="GCAM",SUMIFS('GCAM By Region By Sector'!E:E,'GCAM By Region By Sector'!$C:$C,$C291,'GCAM By Region By Sector'!$B:$B,$B291)*10^3,SUMIFS('EPS Emissions'!F:F,'EPS Emissions'!$D:$D,'BAU Sector &amp; Region Breakout'!$C291,'EPS Emissions'!$C:$C,'BAU Sector &amp; Region Breakout'!$B291))</f>
        <v>5.0572524792000006</v>
      </c>
      <c r="F291" s="2">
        <f>IF($A291="GCAM",SUMIFS('GCAM By Region By Sector'!F:F,'GCAM By Region By Sector'!$C:$C,$C291,'GCAM By Region By Sector'!$B:$B,$B291)*10^3,SUMIFS('EPS Emissions'!G:G,'EPS Emissions'!$D:$D,'BAU Sector &amp; Region Breakout'!$C291,'EPS Emissions'!$C:$C,'BAU Sector &amp; Region Breakout'!$B291))</f>
        <v>5.1509417504000012</v>
      </c>
      <c r="G291" s="2">
        <f>IF($A291="GCAM",SUMIFS('GCAM By Region By Sector'!G:G,'GCAM By Region By Sector'!$C:$C,$C291,'GCAM By Region By Sector'!$B:$B,$B291)*10^3,SUMIFS('EPS Emissions'!H:H,'EPS Emissions'!$D:$D,'BAU Sector &amp; Region Breakout'!$C291,'EPS Emissions'!$C:$C,'BAU Sector &amp; Region Breakout'!$B291))</f>
        <v>5.2446310216000001</v>
      </c>
      <c r="H291" s="2">
        <f>IF($A291="GCAM",SUMIFS('GCAM By Region By Sector'!H:H,'GCAM By Region By Sector'!$C:$C,$C291,'GCAM By Region By Sector'!$B:$B,$B291)*10^3,SUMIFS('EPS Emissions'!I:I,'EPS Emissions'!$D:$D,'BAU Sector &amp; Region Breakout'!$C291,'EPS Emissions'!$C:$C,'BAU Sector &amp; Region Breakout'!$B291))</f>
        <v>5.3383202927999998</v>
      </c>
      <c r="I291" s="2">
        <f>IF($A291="GCAM",SUMIFS('GCAM By Region By Sector'!I:I,'GCAM By Region By Sector'!$C:$C,$C291,'GCAM By Region By Sector'!$B:$B,$B291)*10^3,SUMIFS('EPS Emissions'!J:J,'EPS Emissions'!$D:$D,'BAU Sector &amp; Region Breakout'!$C291,'EPS Emissions'!$C:$C,'BAU Sector &amp; Region Breakout'!$B291))</f>
        <v>5.4320095640000003</v>
      </c>
      <c r="J291" s="2">
        <f>IF($A291="GCAM",SUMIFS('GCAM By Region By Sector'!J:J,'GCAM By Region By Sector'!$C:$C,$C291,'GCAM By Region By Sector'!$B:$B,$B291)*10^3,SUMIFS('EPS Emissions'!K:K,'EPS Emissions'!$D:$D,'BAU Sector &amp; Region Breakout'!$C291,'EPS Emissions'!$C:$C,'BAU Sector &amp; Region Breakout'!$B291))</f>
        <v>5.5443207018400003</v>
      </c>
      <c r="K291" s="2">
        <f>IF($A291="GCAM",SUMIFS('GCAM By Region By Sector'!K:K,'GCAM By Region By Sector'!$C:$C,$C291,'GCAM By Region By Sector'!$B:$B,$B291)*10^3,SUMIFS('EPS Emissions'!L:L,'EPS Emissions'!$D:$D,'BAU Sector &amp; Region Breakout'!$C291,'EPS Emissions'!$C:$C,'BAU Sector &amp; Region Breakout'!$B291))</f>
        <v>5.6566318396800002</v>
      </c>
      <c r="L291" s="2">
        <f>IF($A291="GCAM",SUMIFS('GCAM By Region By Sector'!L:L,'GCAM By Region By Sector'!$C:$C,$C291,'GCAM By Region By Sector'!$B:$B,$B291)*10^3,SUMIFS('EPS Emissions'!M:M,'EPS Emissions'!$D:$D,'BAU Sector &amp; Region Breakout'!$C291,'EPS Emissions'!$C:$C,'BAU Sector &amp; Region Breakout'!$B291))</f>
        <v>5.768942977520001</v>
      </c>
      <c r="M291" s="2">
        <f>IF($A291="GCAM",SUMIFS('GCAM By Region By Sector'!M:M,'GCAM By Region By Sector'!$C:$C,$C291,'GCAM By Region By Sector'!$B:$B,$B291)*10^3,SUMIFS('EPS Emissions'!N:N,'EPS Emissions'!$D:$D,'BAU Sector &amp; Region Breakout'!$C291,'EPS Emissions'!$C:$C,'BAU Sector &amp; Region Breakout'!$B291))</f>
        <v>5.8812541153600009</v>
      </c>
      <c r="N291" s="2">
        <f>IF($A291="GCAM",SUMIFS('GCAM By Region By Sector'!N:N,'GCAM By Region By Sector'!$C:$C,$C291,'GCAM By Region By Sector'!$B:$B,$B291)*10^3,SUMIFS('EPS Emissions'!O:O,'EPS Emissions'!$D:$D,'BAU Sector &amp; Region Breakout'!$C291,'EPS Emissions'!$C:$C,'BAU Sector &amp; Region Breakout'!$B291))</f>
        <v>5.9935652532000008</v>
      </c>
      <c r="O291" s="2">
        <f>IF($A291="GCAM",SUMIFS('GCAM By Region By Sector'!O:O,'GCAM By Region By Sector'!$C:$C,$C291,'GCAM By Region By Sector'!$B:$B,$B291)*10^3,SUMIFS('EPS Emissions'!P:P,'EPS Emissions'!$D:$D,'BAU Sector &amp; Region Breakout'!$C291,'EPS Emissions'!$C:$C,'BAU Sector &amp; Region Breakout'!$B291))</f>
        <v>6.1434856477399933</v>
      </c>
      <c r="P291" s="2">
        <f>IF($A291="GCAM",SUMIFS('GCAM By Region By Sector'!P:P,'GCAM By Region By Sector'!$C:$C,$C291,'GCAM By Region By Sector'!$B:$B,$B291)*10^3,SUMIFS('EPS Emissions'!Q:Q,'EPS Emissions'!$D:$D,'BAU Sector &amp; Region Breakout'!$C291,'EPS Emissions'!$C:$C,'BAU Sector &amp; Region Breakout'!$B291))</f>
        <v>6.2934060422799858</v>
      </c>
      <c r="Q291" s="2">
        <f>IF($A291="GCAM",SUMIFS('GCAM By Region By Sector'!Q:Q,'GCAM By Region By Sector'!$C:$C,$C291,'GCAM By Region By Sector'!$B:$B,$B291)*10^3,SUMIFS('EPS Emissions'!R:R,'EPS Emissions'!$D:$D,'BAU Sector &amp; Region Breakout'!$C291,'EPS Emissions'!$C:$C,'BAU Sector &amp; Region Breakout'!$B291))</f>
        <v>6.4433264368199783</v>
      </c>
      <c r="R291" s="2">
        <f>IF($A291="GCAM",SUMIFS('GCAM By Region By Sector'!R:R,'GCAM By Region By Sector'!$C:$C,$C291,'GCAM By Region By Sector'!$B:$B,$B291)*10^3,SUMIFS('EPS Emissions'!S:S,'EPS Emissions'!$D:$D,'BAU Sector &amp; Region Breakout'!$C291,'EPS Emissions'!$C:$C,'BAU Sector &amp; Region Breakout'!$B291))</f>
        <v>6.5932468313599708</v>
      </c>
      <c r="S291" s="2">
        <f>IF($A291="GCAM",SUMIFS('GCAM By Region By Sector'!S:S,'GCAM By Region By Sector'!$C:$C,$C291,'GCAM By Region By Sector'!$B:$B,$B291)*10^3,SUMIFS('EPS Emissions'!T:T,'EPS Emissions'!$D:$D,'BAU Sector &amp; Region Breakout'!$C291,'EPS Emissions'!$C:$C,'BAU Sector &amp; Region Breakout'!$B291))</f>
        <v>6.7431672258999633</v>
      </c>
      <c r="T291" s="2">
        <f>IF($A291="GCAM",SUMIFS('GCAM By Region By Sector'!T:T,'GCAM By Region By Sector'!$C:$C,$C291,'GCAM By Region By Sector'!$B:$B,$B291)*10^3,SUMIFS('EPS Emissions'!U:U,'EPS Emissions'!$D:$D,'BAU Sector &amp; Region Breakout'!$C291,'EPS Emissions'!$C:$C,'BAU Sector &amp; Region Breakout'!$B291))</f>
        <v>6.9179366631999706</v>
      </c>
      <c r="U291" s="2">
        <f>IF($A291="GCAM",SUMIFS('GCAM By Region By Sector'!U:U,'GCAM By Region By Sector'!$C:$C,$C291,'GCAM By Region By Sector'!$B:$B,$B291)*10^3,SUMIFS('EPS Emissions'!V:V,'EPS Emissions'!$D:$D,'BAU Sector &amp; Region Breakout'!$C291,'EPS Emissions'!$C:$C,'BAU Sector &amp; Region Breakout'!$B291))</f>
        <v>7.0927061004999779</v>
      </c>
      <c r="V291" s="2">
        <f>IF($A291="GCAM",SUMIFS('GCAM By Region By Sector'!V:V,'GCAM By Region By Sector'!$C:$C,$C291,'GCAM By Region By Sector'!$B:$B,$B291)*10^3,SUMIFS('EPS Emissions'!W:W,'EPS Emissions'!$D:$D,'BAU Sector &amp; Region Breakout'!$C291,'EPS Emissions'!$C:$C,'BAU Sector &amp; Region Breakout'!$B291))</f>
        <v>7.2674755377999851</v>
      </c>
      <c r="W291" s="2">
        <f>IF($A291="GCAM",SUMIFS('GCAM By Region By Sector'!W:W,'GCAM By Region By Sector'!$C:$C,$C291,'GCAM By Region By Sector'!$B:$B,$B291)*10^3,SUMIFS('EPS Emissions'!X:X,'EPS Emissions'!$D:$D,'BAU Sector &amp; Region Breakout'!$C291,'EPS Emissions'!$C:$C,'BAU Sector &amp; Region Breakout'!$B291))</f>
        <v>7.4422449750999924</v>
      </c>
      <c r="X291" s="2">
        <f>IF($A291="GCAM",SUMIFS('GCAM By Region By Sector'!X:X,'GCAM By Region By Sector'!$C:$C,$C291,'GCAM By Region By Sector'!$B:$B,$B291)*10^3,SUMIFS('EPS Emissions'!Y:Y,'EPS Emissions'!$D:$D,'BAU Sector &amp; Region Breakout'!$C291,'EPS Emissions'!$C:$C,'BAU Sector &amp; Region Breakout'!$B291))</f>
        <v>7.6170144123999997</v>
      </c>
      <c r="Y291" s="2">
        <f>IF($A291="GCAM",SUMIFS('GCAM By Region By Sector'!Y:Y,'GCAM By Region By Sector'!$C:$C,$C291,'GCAM By Region By Sector'!$B:$B,$B291)*10^3,SUMIFS('EPS Emissions'!Z:Z,'EPS Emissions'!$D:$D,'BAU Sector &amp; Region Breakout'!$C291,'EPS Emissions'!$C:$C,'BAU Sector &amp; Region Breakout'!$B291))</f>
        <v>7.8047040926799998</v>
      </c>
      <c r="Z291" s="2">
        <f>IF($A291="GCAM",SUMIFS('GCAM By Region By Sector'!Z:Z,'GCAM By Region By Sector'!$C:$C,$C291,'GCAM By Region By Sector'!$B:$B,$B291)*10^3,SUMIFS('EPS Emissions'!AA:AA,'EPS Emissions'!$D:$D,'BAU Sector &amp; Region Breakout'!$C291,'EPS Emissions'!$C:$C,'BAU Sector &amp; Region Breakout'!$B291))</f>
        <v>7.9923937729599999</v>
      </c>
      <c r="AA291" s="2">
        <f>IF($A291="GCAM",SUMIFS('GCAM By Region By Sector'!AA:AA,'GCAM By Region By Sector'!$C:$C,$C291,'GCAM By Region By Sector'!$B:$B,$B291)*10^3,SUMIFS('EPS Emissions'!AB:AB,'EPS Emissions'!$D:$D,'BAU Sector &amp; Region Breakout'!$C291,'EPS Emissions'!$C:$C,'BAU Sector &amp; Region Breakout'!$B291))</f>
        <v>8.1800834532399982</v>
      </c>
      <c r="AB291" s="2">
        <f>IF($A291="GCAM",SUMIFS('GCAM By Region By Sector'!AB:AB,'GCAM By Region By Sector'!$C:$C,$C291,'GCAM By Region By Sector'!$B:$B,$B291)*10^3,SUMIFS('EPS Emissions'!AC:AC,'EPS Emissions'!$D:$D,'BAU Sector &amp; Region Breakout'!$C291,'EPS Emissions'!$C:$C,'BAU Sector &amp; Region Breakout'!$B291))</f>
        <v>8.3677731335199983</v>
      </c>
      <c r="AC291" s="2">
        <f>IF($A291="GCAM",SUMIFS('GCAM By Region By Sector'!AC:AC,'GCAM By Region By Sector'!$C:$C,$C291,'GCAM By Region By Sector'!$B:$B,$B291)*10^3,SUMIFS('EPS Emissions'!AD:AD,'EPS Emissions'!$D:$D,'BAU Sector &amp; Region Breakout'!$C291,'EPS Emissions'!$C:$C,'BAU Sector &amp; Region Breakout'!$B291))</f>
        <v>8.5554628138000002</v>
      </c>
      <c r="AD291" s="2">
        <f>IF($A291="GCAM",SUMIFS('GCAM By Region By Sector'!AD:AD,'GCAM By Region By Sector'!$C:$C,$C291,'GCAM By Region By Sector'!$B:$B,$B291)*10^3,SUMIFS('EPS Emissions'!AE:AE,'EPS Emissions'!$D:$D,'BAU Sector &amp; Region Breakout'!$C291,'EPS Emissions'!$C:$C,'BAU Sector &amp; Region Breakout'!$B291))</f>
        <v>8.7447390009999992</v>
      </c>
      <c r="AE291" s="2">
        <f>IF($A291="GCAM",SUMIFS('GCAM By Region By Sector'!AE:AE,'GCAM By Region By Sector'!$C:$C,$C291,'GCAM By Region By Sector'!$B:$B,$B291)*10^3,SUMIFS('EPS Emissions'!AF:AF,'EPS Emissions'!$D:$D,'BAU Sector &amp; Region Breakout'!$C291,'EPS Emissions'!$C:$C,'BAU Sector &amp; Region Breakout'!$B291))</f>
        <v>8.9340151881999983</v>
      </c>
      <c r="AF291" s="2">
        <f>IF($A291="GCAM",SUMIFS('GCAM By Region By Sector'!AF:AF,'GCAM By Region By Sector'!$C:$C,$C291,'GCAM By Region By Sector'!$B:$B,$B291)*10^3,SUMIFS('EPS Emissions'!AG:AG,'EPS Emissions'!$D:$D,'BAU Sector &amp; Region Breakout'!$C291,'EPS Emissions'!$C:$C,'BAU Sector &amp; Region Breakout'!$B291))</f>
        <v>9.1232913753999991</v>
      </c>
      <c r="AG291" s="2">
        <f>IF($A291="GCAM",SUMIFS('GCAM By Region By Sector'!AG:AG,'GCAM By Region By Sector'!$C:$C,$C291,'GCAM By Region By Sector'!$B:$B,$B291)*10^3,SUMIFS('EPS Emissions'!AH:AH,'EPS Emissions'!$D:$D,'BAU Sector &amp; Region Breakout'!$C291,'EPS Emissions'!$C:$C,'BAU Sector &amp; Region Breakout'!$B291))</f>
        <v>9.3125675625999982</v>
      </c>
      <c r="AH291" s="2">
        <f>IF($A291="GCAM",SUMIFS('GCAM By Region By Sector'!AH:AH,'GCAM By Region By Sector'!$C:$C,$C291,'GCAM By Region By Sector'!$B:$B,$B291)*10^3,SUMIFS('EPS Emissions'!AI:AI,'EPS Emissions'!$D:$D,'BAU Sector &amp; Region Breakout'!$C291,'EPS Emissions'!$C:$C,'BAU Sector &amp; Region Breakout'!$B291))</f>
        <v>9.501843749799999</v>
      </c>
    </row>
    <row r="292" spans="1:34" x14ac:dyDescent="0.35">
      <c r="A292" t="str">
        <f>VLOOKUP(B292,'BAU Global Total'!A$3:C$34,3,FALSE)</f>
        <v>GCAM</v>
      </c>
      <c r="B292" t="s">
        <v>46</v>
      </c>
      <c r="C292" t="s">
        <v>69</v>
      </c>
      <c r="D292" s="2">
        <f>IF($A292="GCAM",SUMIFS('GCAM By Region By Sector'!D:D,'GCAM By Region By Sector'!$C:$C,$C292,'GCAM By Region By Sector'!$B:$B,$B292)*10^3,SUMIFS('EPS Emissions'!E:E,'EPS Emissions'!$D:$D,'BAU Sector &amp; Region Breakout'!$C292,'EPS Emissions'!$C:$C,'BAU Sector &amp; Region Breakout'!$B292))</f>
        <v>0</v>
      </c>
      <c r="E292" s="2">
        <f>IF($A292="GCAM",SUMIFS('GCAM By Region By Sector'!E:E,'GCAM By Region By Sector'!$C:$C,$C292,'GCAM By Region By Sector'!$B:$B,$B292)*10^3,SUMIFS('EPS Emissions'!F:F,'EPS Emissions'!$D:$D,'BAU Sector &amp; Region Breakout'!$C292,'EPS Emissions'!$C:$C,'BAU Sector &amp; Region Breakout'!$B292))</f>
        <v>0</v>
      </c>
      <c r="F292" s="2">
        <f>IF($A292="GCAM",SUMIFS('GCAM By Region By Sector'!F:F,'GCAM By Region By Sector'!$C:$C,$C292,'GCAM By Region By Sector'!$B:$B,$B292)*10^3,SUMIFS('EPS Emissions'!G:G,'EPS Emissions'!$D:$D,'BAU Sector &amp; Region Breakout'!$C292,'EPS Emissions'!$C:$C,'BAU Sector &amp; Region Breakout'!$B292))</f>
        <v>0</v>
      </c>
      <c r="G292" s="2">
        <f>IF($A292="GCAM",SUMIFS('GCAM By Region By Sector'!G:G,'GCAM By Region By Sector'!$C:$C,$C292,'GCAM By Region By Sector'!$B:$B,$B292)*10^3,SUMIFS('EPS Emissions'!H:H,'EPS Emissions'!$D:$D,'BAU Sector &amp; Region Breakout'!$C292,'EPS Emissions'!$C:$C,'BAU Sector &amp; Region Breakout'!$B292))</f>
        <v>0</v>
      </c>
      <c r="H292" s="2">
        <f>IF($A292="GCAM",SUMIFS('GCAM By Region By Sector'!H:H,'GCAM By Region By Sector'!$C:$C,$C292,'GCAM By Region By Sector'!$B:$B,$B292)*10^3,SUMIFS('EPS Emissions'!I:I,'EPS Emissions'!$D:$D,'BAU Sector &amp; Region Breakout'!$C292,'EPS Emissions'!$C:$C,'BAU Sector &amp; Region Breakout'!$B292))</f>
        <v>0</v>
      </c>
      <c r="I292" s="2">
        <f>IF($A292="GCAM",SUMIFS('GCAM By Region By Sector'!I:I,'GCAM By Region By Sector'!$C:$C,$C292,'GCAM By Region By Sector'!$B:$B,$B292)*10^3,SUMIFS('EPS Emissions'!J:J,'EPS Emissions'!$D:$D,'BAU Sector &amp; Region Breakout'!$C292,'EPS Emissions'!$C:$C,'BAU Sector &amp; Region Breakout'!$B292))</f>
        <v>0</v>
      </c>
      <c r="J292" s="2">
        <f>IF($A292="GCAM",SUMIFS('GCAM By Region By Sector'!J:J,'GCAM By Region By Sector'!$C:$C,$C292,'GCAM By Region By Sector'!$B:$B,$B292)*10^3,SUMIFS('EPS Emissions'!K:K,'EPS Emissions'!$D:$D,'BAU Sector &amp; Region Breakout'!$C292,'EPS Emissions'!$C:$C,'BAU Sector &amp; Region Breakout'!$B292))</f>
        <v>0</v>
      </c>
      <c r="K292" s="2">
        <f>IF($A292="GCAM",SUMIFS('GCAM By Region By Sector'!K:K,'GCAM By Region By Sector'!$C:$C,$C292,'GCAM By Region By Sector'!$B:$B,$B292)*10^3,SUMIFS('EPS Emissions'!L:L,'EPS Emissions'!$D:$D,'BAU Sector &amp; Region Breakout'!$C292,'EPS Emissions'!$C:$C,'BAU Sector &amp; Region Breakout'!$B292))</f>
        <v>0</v>
      </c>
      <c r="L292" s="2">
        <f>IF($A292="GCAM",SUMIFS('GCAM By Region By Sector'!L:L,'GCAM By Region By Sector'!$C:$C,$C292,'GCAM By Region By Sector'!$B:$B,$B292)*10^3,SUMIFS('EPS Emissions'!M:M,'EPS Emissions'!$D:$D,'BAU Sector &amp; Region Breakout'!$C292,'EPS Emissions'!$C:$C,'BAU Sector &amp; Region Breakout'!$B292))</f>
        <v>0</v>
      </c>
      <c r="M292" s="2">
        <f>IF($A292="GCAM",SUMIFS('GCAM By Region By Sector'!M:M,'GCAM By Region By Sector'!$C:$C,$C292,'GCAM By Region By Sector'!$B:$B,$B292)*10^3,SUMIFS('EPS Emissions'!N:N,'EPS Emissions'!$D:$D,'BAU Sector &amp; Region Breakout'!$C292,'EPS Emissions'!$C:$C,'BAU Sector &amp; Region Breakout'!$B292))</f>
        <v>0</v>
      </c>
      <c r="N292" s="2">
        <f>IF($A292="GCAM",SUMIFS('GCAM By Region By Sector'!N:N,'GCAM By Region By Sector'!$C:$C,$C292,'GCAM By Region By Sector'!$B:$B,$B292)*10^3,SUMIFS('EPS Emissions'!O:O,'EPS Emissions'!$D:$D,'BAU Sector &amp; Region Breakout'!$C292,'EPS Emissions'!$C:$C,'BAU Sector &amp; Region Breakout'!$B292))</f>
        <v>0</v>
      </c>
      <c r="O292" s="2">
        <f>IF($A292="GCAM",SUMIFS('GCAM By Region By Sector'!O:O,'GCAM By Region By Sector'!$C:$C,$C292,'GCAM By Region By Sector'!$B:$B,$B292)*10^3,SUMIFS('EPS Emissions'!P:P,'EPS Emissions'!$D:$D,'BAU Sector &amp; Region Breakout'!$C292,'EPS Emissions'!$C:$C,'BAU Sector &amp; Region Breakout'!$B292))</f>
        <v>0</v>
      </c>
      <c r="P292" s="2">
        <f>IF($A292="GCAM",SUMIFS('GCAM By Region By Sector'!P:P,'GCAM By Region By Sector'!$C:$C,$C292,'GCAM By Region By Sector'!$B:$B,$B292)*10^3,SUMIFS('EPS Emissions'!Q:Q,'EPS Emissions'!$D:$D,'BAU Sector &amp; Region Breakout'!$C292,'EPS Emissions'!$C:$C,'BAU Sector &amp; Region Breakout'!$B292))</f>
        <v>0</v>
      </c>
      <c r="Q292" s="2">
        <f>IF($A292="GCAM",SUMIFS('GCAM By Region By Sector'!Q:Q,'GCAM By Region By Sector'!$C:$C,$C292,'GCAM By Region By Sector'!$B:$B,$B292)*10^3,SUMIFS('EPS Emissions'!R:R,'EPS Emissions'!$D:$D,'BAU Sector &amp; Region Breakout'!$C292,'EPS Emissions'!$C:$C,'BAU Sector &amp; Region Breakout'!$B292))</f>
        <v>0</v>
      </c>
      <c r="R292" s="2">
        <f>IF($A292="GCAM",SUMIFS('GCAM By Region By Sector'!R:R,'GCAM By Region By Sector'!$C:$C,$C292,'GCAM By Region By Sector'!$B:$B,$B292)*10^3,SUMIFS('EPS Emissions'!S:S,'EPS Emissions'!$D:$D,'BAU Sector &amp; Region Breakout'!$C292,'EPS Emissions'!$C:$C,'BAU Sector &amp; Region Breakout'!$B292))</f>
        <v>0</v>
      </c>
      <c r="S292" s="2">
        <f>IF($A292="GCAM",SUMIFS('GCAM By Region By Sector'!S:S,'GCAM By Region By Sector'!$C:$C,$C292,'GCAM By Region By Sector'!$B:$B,$B292)*10^3,SUMIFS('EPS Emissions'!T:T,'EPS Emissions'!$D:$D,'BAU Sector &amp; Region Breakout'!$C292,'EPS Emissions'!$C:$C,'BAU Sector &amp; Region Breakout'!$B292))</f>
        <v>0</v>
      </c>
      <c r="T292" s="2">
        <f>IF($A292="GCAM",SUMIFS('GCAM By Region By Sector'!T:T,'GCAM By Region By Sector'!$C:$C,$C292,'GCAM By Region By Sector'!$B:$B,$B292)*10^3,SUMIFS('EPS Emissions'!U:U,'EPS Emissions'!$D:$D,'BAU Sector &amp; Region Breakout'!$C292,'EPS Emissions'!$C:$C,'BAU Sector &amp; Region Breakout'!$B292))</f>
        <v>0</v>
      </c>
      <c r="U292" s="2">
        <f>IF($A292="GCAM",SUMIFS('GCAM By Region By Sector'!U:U,'GCAM By Region By Sector'!$C:$C,$C292,'GCAM By Region By Sector'!$B:$B,$B292)*10^3,SUMIFS('EPS Emissions'!V:V,'EPS Emissions'!$D:$D,'BAU Sector &amp; Region Breakout'!$C292,'EPS Emissions'!$C:$C,'BAU Sector &amp; Region Breakout'!$B292))</f>
        <v>0</v>
      </c>
      <c r="V292" s="2">
        <f>IF($A292="GCAM",SUMIFS('GCAM By Region By Sector'!V:V,'GCAM By Region By Sector'!$C:$C,$C292,'GCAM By Region By Sector'!$B:$B,$B292)*10^3,SUMIFS('EPS Emissions'!W:W,'EPS Emissions'!$D:$D,'BAU Sector &amp; Region Breakout'!$C292,'EPS Emissions'!$C:$C,'BAU Sector &amp; Region Breakout'!$B292))</f>
        <v>0</v>
      </c>
      <c r="W292" s="2">
        <f>IF($A292="GCAM",SUMIFS('GCAM By Region By Sector'!W:W,'GCAM By Region By Sector'!$C:$C,$C292,'GCAM By Region By Sector'!$B:$B,$B292)*10^3,SUMIFS('EPS Emissions'!X:X,'EPS Emissions'!$D:$D,'BAU Sector &amp; Region Breakout'!$C292,'EPS Emissions'!$C:$C,'BAU Sector &amp; Region Breakout'!$B292))</f>
        <v>0</v>
      </c>
      <c r="X292" s="2">
        <f>IF($A292="GCAM",SUMIFS('GCAM By Region By Sector'!X:X,'GCAM By Region By Sector'!$C:$C,$C292,'GCAM By Region By Sector'!$B:$B,$B292)*10^3,SUMIFS('EPS Emissions'!Y:Y,'EPS Emissions'!$D:$D,'BAU Sector &amp; Region Breakout'!$C292,'EPS Emissions'!$C:$C,'BAU Sector &amp; Region Breakout'!$B292))</f>
        <v>0</v>
      </c>
      <c r="Y292" s="2">
        <f>IF($A292="GCAM",SUMIFS('GCAM By Region By Sector'!Y:Y,'GCAM By Region By Sector'!$C:$C,$C292,'GCAM By Region By Sector'!$B:$B,$B292)*10^3,SUMIFS('EPS Emissions'!Z:Z,'EPS Emissions'!$D:$D,'BAU Sector &amp; Region Breakout'!$C292,'EPS Emissions'!$C:$C,'BAU Sector &amp; Region Breakout'!$B292))</f>
        <v>0</v>
      </c>
      <c r="Z292" s="2">
        <f>IF($A292="GCAM",SUMIFS('GCAM By Region By Sector'!Z:Z,'GCAM By Region By Sector'!$C:$C,$C292,'GCAM By Region By Sector'!$B:$B,$B292)*10^3,SUMIFS('EPS Emissions'!AA:AA,'EPS Emissions'!$D:$D,'BAU Sector &amp; Region Breakout'!$C292,'EPS Emissions'!$C:$C,'BAU Sector &amp; Region Breakout'!$B292))</f>
        <v>0</v>
      </c>
      <c r="AA292" s="2">
        <f>IF($A292="GCAM",SUMIFS('GCAM By Region By Sector'!AA:AA,'GCAM By Region By Sector'!$C:$C,$C292,'GCAM By Region By Sector'!$B:$B,$B292)*10^3,SUMIFS('EPS Emissions'!AB:AB,'EPS Emissions'!$D:$D,'BAU Sector &amp; Region Breakout'!$C292,'EPS Emissions'!$C:$C,'BAU Sector &amp; Region Breakout'!$B292))</f>
        <v>0</v>
      </c>
      <c r="AB292" s="2">
        <f>IF($A292="GCAM",SUMIFS('GCAM By Region By Sector'!AB:AB,'GCAM By Region By Sector'!$C:$C,$C292,'GCAM By Region By Sector'!$B:$B,$B292)*10^3,SUMIFS('EPS Emissions'!AC:AC,'EPS Emissions'!$D:$D,'BAU Sector &amp; Region Breakout'!$C292,'EPS Emissions'!$C:$C,'BAU Sector &amp; Region Breakout'!$B292))</f>
        <v>0</v>
      </c>
      <c r="AC292" s="2">
        <f>IF($A292="GCAM",SUMIFS('GCAM By Region By Sector'!AC:AC,'GCAM By Region By Sector'!$C:$C,$C292,'GCAM By Region By Sector'!$B:$B,$B292)*10^3,SUMIFS('EPS Emissions'!AD:AD,'EPS Emissions'!$D:$D,'BAU Sector &amp; Region Breakout'!$C292,'EPS Emissions'!$C:$C,'BAU Sector &amp; Region Breakout'!$B292))</f>
        <v>0</v>
      </c>
      <c r="AD292" s="2">
        <f>IF($A292="GCAM",SUMIFS('GCAM By Region By Sector'!AD:AD,'GCAM By Region By Sector'!$C:$C,$C292,'GCAM By Region By Sector'!$B:$B,$B292)*10^3,SUMIFS('EPS Emissions'!AE:AE,'EPS Emissions'!$D:$D,'BAU Sector &amp; Region Breakout'!$C292,'EPS Emissions'!$C:$C,'BAU Sector &amp; Region Breakout'!$B292))</f>
        <v>0</v>
      </c>
      <c r="AE292" s="2">
        <f>IF($A292="GCAM",SUMIFS('GCAM By Region By Sector'!AE:AE,'GCAM By Region By Sector'!$C:$C,$C292,'GCAM By Region By Sector'!$B:$B,$B292)*10^3,SUMIFS('EPS Emissions'!AF:AF,'EPS Emissions'!$D:$D,'BAU Sector &amp; Region Breakout'!$C292,'EPS Emissions'!$C:$C,'BAU Sector &amp; Region Breakout'!$B292))</f>
        <v>0</v>
      </c>
      <c r="AF292" s="2">
        <f>IF($A292="GCAM",SUMIFS('GCAM By Region By Sector'!AF:AF,'GCAM By Region By Sector'!$C:$C,$C292,'GCAM By Region By Sector'!$B:$B,$B292)*10^3,SUMIFS('EPS Emissions'!AG:AG,'EPS Emissions'!$D:$D,'BAU Sector &amp; Region Breakout'!$C292,'EPS Emissions'!$C:$C,'BAU Sector &amp; Region Breakout'!$B292))</f>
        <v>0</v>
      </c>
      <c r="AG292" s="2">
        <f>IF($A292="GCAM",SUMIFS('GCAM By Region By Sector'!AG:AG,'GCAM By Region By Sector'!$C:$C,$C292,'GCAM By Region By Sector'!$B:$B,$B292)*10^3,SUMIFS('EPS Emissions'!AH:AH,'EPS Emissions'!$D:$D,'BAU Sector &amp; Region Breakout'!$C292,'EPS Emissions'!$C:$C,'BAU Sector &amp; Region Breakout'!$B292))</f>
        <v>0</v>
      </c>
      <c r="AH292" s="2">
        <f>IF($A292="GCAM",SUMIFS('GCAM By Region By Sector'!AH:AH,'GCAM By Region By Sector'!$C:$C,$C292,'GCAM By Region By Sector'!$B:$B,$B292)*10^3,SUMIFS('EPS Emissions'!AI:AI,'EPS Emissions'!$D:$D,'BAU Sector &amp; Region Breakout'!$C292,'EPS Emissions'!$C:$C,'BAU Sector &amp; Region Breakout'!$B292))</f>
        <v>0</v>
      </c>
    </row>
    <row r="293" spans="1:34" x14ac:dyDescent="0.35">
      <c r="A293" t="str">
        <f>VLOOKUP(B293,'BAU Global Total'!A$3:C$34,3,FALSE)</f>
        <v>EPS</v>
      </c>
      <c r="B293" t="s">
        <v>47</v>
      </c>
      <c r="C293" t="s">
        <v>53</v>
      </c>
      <c r="D293" s="2">
        <f>IF($A293="GCAM",'GCAM By Region By Sector'!D292*10^3,SUMIFS('EPS Emissions'!E:E,'EPS Emissions'!$D:$D,'BAU Sector &amp; Region Breakout'!$C293,'EPS Emissions'!$C:$C,'BAU Sector &amp; Region Breakout'!$B293))</f>
        <v>263.48500000000001</v>
      </c>
      <c r="E293" s="2">
        <f>IF($A293="GCAM",'GCAM By Region By Sector'!E292*10^3,SUMIFS('EPS Emissions'!F:F,'EPS Emissions'!$D:$D,'BAU Sector &amp; Region Breakout'!$C293,'EPS Emissions'!$C:$C,'BAU Sector &amp; Region Breakout'!$B293))</f>
        <v>269.55799999999999</v>
      </c>
      <c r="F293" s="2">
        <f>IF($A293="GCAM",'GCAM By Region By Sector'!F292*10^3,SUMIFS('EPS Emissions'!G:G,'EPS Emissions'!$D:$D,'BAU Sector &amp; Region Breakout'!$C293,'EPS Emissions'!$C:$C,'BAU Sector &amp; Region Breakout'!$B293))</f>
        <v>277.28300000000002</v>
      </c>
      <c r="G293" s="2">
        <f>IF($A293="GCAM",'GCAM By Region By Sector'!G292*10^3,SUMIFS('EPS Emissions'!H:H,'EPS Emissions'!$D:$D,'BAU Sector &amp; Region Breakout'!$C293,'EPS Emissions'!$C:$C,'BAU Sector &amp; Region Breakout'!$B293))</f>
        <v>284.26600000000002</v>
      </c>
      <c r="H293" s="2">
        <f>IF($A293="GCAM",'GCAM By Region By Sector'!H292*10^3,SUMIFS('EPS Emissions'!I:I,'EPS Emissions'!$D:$D,'BAU Sector &amp; Region Breakout'!$C293,'EPS Emissions'!$C:$C,'BAU Sector &amp; Region Breakout'!$B293))</f>
        <v>293.05700000000002</v>
      </c>
      <c r="I293" s="2">
        <f>IF($A293="GCAM",'GCAM By Region By Sector'!I292*10^3,SUMIFS('EPS Emissions'!J:J,'EPS Emissions'!$D:$D,'BAU Sector &amp; Region Breakout'!$C293,'EPS Emissions'!$C:$C,'BAU Sector &amp; Region Breakout'!$B293))</f>
        <v>302.13600000000002</v>
      </c>
      <c r="J293" s="2">
        <f>IF($A293="GCAM",'GCAM By Region By Sector'!J292*10^3,SUMIFS('EPS Emissions'!K:K,'EPS Emissions'!$D:$D,'BAU Sector &amp; Region Breakout'!$C293,'EPS Emissions'!$C:$C,'BAU Sector &amp; Region Breakout'!$B293))</f>
        <v>306.721</v>
      </c>
      <c r="K293" s="2">
        <f>IF($A293="GCAM",'GCAM By Region By Sector'!K292*10^3,SUMIFS('EPS Emissions'!L:L,'EPS Emissions'!$D:$D,'BAU Sector &amp; Region Breakout'!$C293,'EPS Emissions'!$C:$C,'BAU Sector &amp; Region Breakout'!$B293))</f>
        <v>311.19799999999998</v>
      </c>
      <c r="L293" s="2">
        <f>IF($A293="GCAM",'GCAM By Region By Sector'!L292*10^3,SUMIFS('EPS Emissions'!M:M,'EPS Emissions'!$D:$D,'BAU Sector &amp; Region Breakout'!$C293,'EPS Emissions'!$C:$C,'BAU Sector &amp; Region Breakout'!$B293))</f>
        <v>315.387</v>
      </c>
      <c r="M293" s="2">
        <f>IF($A293="GCAM",'GCAM By Region By Sector'!M292*10^3,SUMIFS('EPS Emissions'!N:N,'EPS Emissions'!$D:$D,'BAU Sector &amp; Region Breakout'!$C293,'EPS Emissions'!$C:$C,'BAU Sector &amp; Region Breakout'!$B293))</f>
        <v>319.45800000000003</v>
      </c>
      <c r="N293" s="2">
        <f>IF($A293="GCAM",'GCAM By Region By Sector'!N292*10^3,SUMIFS('EPS Emissions'!O:O,'EPS Emissions'!$D:$D,'BAU Sector &amp; Region Breakout'!$C293,'EPS Emissions'!$C:$C,'BAU Sector &amp; Region Breakout'!$B293))</f>
        <v>323.46199999999999</v>
      </c>
      <c r="O293" s="2">
        <f>IF($A293="GCAM",'GCAM By Region By Sector'!O292*10^3,SUMIFS('EPS Emissions'!P:P,'EPS Emissions'!$D:$D,'BAU Sector &amp; Region Breakout'!$C293,'EPS Emissions'!$C:$C,'BAU Sector &amp; Region Breakout'!$B293))</f>
        <v>325.16500000000002</v>
      </c>
      <c r="P293" s="2">
        <f>IF($A293="GCAM",'GCAM By Region By Sector'!P292*10^3,SUMIFS('EPS Emissions'!Q:Q,'EPS Emissions'!$D:$D,'BAU Sector &amp; Region Breakout'!$C293,'EPS Emissions'!$C:$C,'BAU Sector &amp; Region Breakout'!$B293))</f>
        <v>326.99200000000002</v>
      </c>
      <c r="Q293" s="2">
        <f>IF($A293="GCAM",'GCAM By Region By Sector'!Q292*10^3,SUMIFS('EPS Emissions'!R:R,'EPS Emissions'!$D:$D,'BAU Sector &amp; Region Breakout'!$C293,'EPS Emissions'!$C:$C,'BAU Sector &amp; Region Breakout'!$B293))</f>
        <v>328.733</v>
      </c>
      <c r="R293" s="2">
        <f>IF($A293="GCAM",'GCAM By Region By Sector'!R292*10^3,SUMIFS('EPS Emissions'!S:S,'EPS Emissions'!$D:$D,'BAU Sector &amp; Region Breakout'!$C293,'EPS Emissions'!$C:$C,'BAU Sector &amp; Region Breakout'!$B293))</f>
        <v>330.53399999999999</v>
      </c>
      <c r="S293" s="2">
        <f>IF($A293="GCAM",'GCAM By Region By Sector'!S292*10^3,SUMIFS('EPS Emissions'!T:T,'EPS Emissions'!$D:$D,'BAU Sector &amp; Region Breakout'!$C293,'EPS Emissions'!$C:$C,'BAU Sector &amp; Region Breakout'!$B293))</f>
        <v>332.26799999999997</v>
      </c>
      <c r="T293" s="2">
        <f>IF($A293="GCAM",'GCAM By Region By Sector'!T292*10^3,SUMIFS('EPS Emissions'!U:U,'EPS Emissions'!$D:$D,'BAU Sector &amp; Region Breakout'!$C293,'EPS Emissions'!$C:$C,'BAU Sector &amp; Region Breakout'!$B293))</f>
        <v>334.90899999999999</v>
      </c>
      <c r="U293" s="2">
        <f>IF($A293="GCAM",'GCAM By Region By Sector'!U292*10^3,SUMIFS('EPS Emissions'!V:V,'EPS Emissions'!$D:$D,'BAU Sector &amp; Region Breakout'!$C293,'EPS Emissions'!$C:$C,'BAU Sector &amp; Region Breakout'!$B293))</f>
        <v>337.43900000000002</v>
      </c>
      <c r="V293" s="2">
        <f>IF($A293="GCAM",'GCAM By Region By Sector'!V292*10^3,SUMIFS('EPS Emissions'!W:W,'EPS Emissions'!$D:$D,'BAU Sector &amp; Region Breakout'!$C293,'EPS Emissions'!$C:$C,'BAU Sector &amp; Region Breakout'!$B293))</f>
        <v>339.952</v>
      </c>
      <c r="W293" s="2">
        <f>IF($A293="GCAM",'GCAM By Region By Sector'!W292*10^3,SUMIFS('EPS Emissions'!X:X,'EPS Emissions'!$D:$D,'BAU Sector &amp; Region Breakout'!$C293,'EPS Emissions'!$C:$C,'BAU Sector &amp; Region Breakout'!$B293))</f>
        <v>342.464</v>
      </c>
      <c r="X293" s="2">
        <f>IF($A293="GCAM",'GCAM By Region By Sector'!X292*10^3,SUMIFS('EPS Emissions'!Y:Y,'EPS Emissions'!$D:$D,'BAU Sector &amp; Region Breakout'!$C293,'EPS Emissions'!$C:$C,'BAU Sector &amp; Region Breakout'!$B293))</f>
        <v>345.18599999999998</v>
      </c>
      <c r="Y293" s="2">
        <f>IF($A293="GCAM",'GCAM By Region By Sector'!Y292*10^3,SUMIFS('EPS Emissions'!Z:Z,'EPS Emissions'!$D:$D,'BAU Sector &amp; Region Breakout'!$C293,'EPS Emissions'!$C:$C,'BAU Sector &amp; Region Breakout'!$B293))</f>
        <v>348.06299999999999</v>
      </c>
      <c r="Z293" s="2">
        <f>IF($A293="GCAM",'GCAM By Region By Sector'!Z292*10^3,SUMIFS('EPS Emissions'!AA:AA,'EPS Emissions'!$D:$D,'BAU Sector &amp; Region Breakout'!$C293,'EPS Emissions'!$C:$C,'BAU Sector &amp; Region Breakout'!$B293))</f>
        <v>350.60899999999998</v>
      </c>
      <c r="AA293" s="2">
        <f>IF($A293="GCAM",'GCAM By Region By Sector'!AA292*10^3,SUMIFS('EPS Emissions'!AB:AB,'EPS Emissions'!$D:$D,'BAU Sector &amp; Region Breakout'!$C293,'EPS Emissions'!$C:$C,'BAU Sector &amp; Region Breakout'!$B293))</f>
        <v>353.02199999999999</v>
      </c>
      <c r="AB293" s="2">
        <f>IF($A293="GCAM",'GCAM By Region By Sector'!AB292*10^3,SUMIFS('EPS Emissions'!AC:AC,'EPS Emissions'!$D:$D,'BAU Sector &amp; Region Breakout'!$C293,'EPS Emissions'!$C:$C,'BAU Sector &amp; Region Breakout'!$B293))</f>
        <v>355.66500000000002</v>
      </c>
      <c r="AC293" s="2">
        <f>IF($A293="GCAM",'GCAM By Region By Sector'!AC292*10^3,SUMIFS('EPS Emissions'!AD:AD,'EPS Emissions'!$D:$D,'BAU Sector &amp; Region Breakout'!$C293,'EPS Emissions'!$C:$C,'BAU Sector &amp; Region Breakout'!$B293))</f>
        <v>358.43299999999999</v>
      </c>
      <c r="AD293" s="2">
        <f>IF($A293="GCAM",'GCAM By Region By Sector'!AD292*10^3,SUMIFS('EPS Emissions'!AE:AE,'EPS Emissions'!$D:$D,'BAU Sector &amp; Region Breakout'!$C293,'EPS Emissions'!$C:$C,'BAU Sector &amp; Region Breakout'!$B293))</f>
        <v>361.27699999999999</v>
      </c>
      <c r="AE293" s="2">
        <f>IF($A293="GCAM",'GCAM By Region By Sector'!AE292*10^3,SUMIFS('EPS Emissions'!AF:AF,'EPS Emissions'!$D:$D,'BAU Sector &amp; Region Breakout'!$C293,'EPS Emissions'!$C:$C,'BAU Sector &amp; Region Breakout'!$B293))</f>
        <v>364.28399999999999</v>
      </c>
      <c r="AF293" s="2">
        <f>IF($A293="GCAM",'GCAM By Region By Sector'!AF292*10^3,SUMIFS('EPS Emissions'!AG:AG,'EPS Emissions'!$D:$D,'BAU Sector &amp; Region Breakout'!$C293,'EPS Emissions'!$C:$C,'BAU Sector &amp; Region Breakout'!$B293))</f>
        <v>367.13900000000001</v>
      </c>
      <c r="AG293" s="2">
        <f>IF($A293="GCAM",'GCAM By Region By Sector'!AG292*10^3,SUMIFS('EPS Emissions'!AH:AH,'EPS Emissions'!$D:$D,'BAU Sector &amp; Region Breakout'!$C293,'EPS Emissions'!$C:$C,'BAU Sector &amp; Region Breakout'!$B293))</f>
        <v>370.27100000000002</v>
      </c>
      <c r="AH293" s="2">
        <f>IF($A293="GCAM",'GCAM By Region By Sector'!AH292*10^3,SUMIFS('EPS Emissions'!AI:AI,'EPS Emissions'!$D:$D,'BAU Sector &amp; Region Breakout'!$C293,'EPS Emissions'!$C:$C,'BAU Sector &amp; Region Breakout'!$B293))</f>
        <v>373.065</v>
      </c>
    </row>
    <row r="294" spans="1:34" x14ac:dyDescent="0.35">
      <c r="A294" t="str">
        <f>VLOOKUP(B294,'BAU Global Total'!A$3:C$34,3,FALSE)</f>
        <v>EPS</v>
      </c>
      <c r="B294" t="s">
        <v>47</v>
      </c>
      <c r="C294" t="s">
        <v>60</v>
      </c>
      <c r="D294" s="2">
        <f>IF($A294="GCAM",'GCAM By Region By Sector'!D293*10^3,SUMIFS('EPS Emissions'!E:E,'EPS Emissions'!$D:$D,'BAU Sector &amp; Region Breakout'!$C294,'EPS Emissions'!$C:$C,'BAU Sector &amp; Region Breakout'!$B294))</f>
        <v>31.323899999999998</v>
      </c>
      <c r="E294" s="2">
        <f>IF($A294="GCAM",'GCAM By Region By Sector'!E293*10^3,SUMIFS('EPS Emissions'!F:F,'EPS Emissions'!$D:$D,'BAU Sector &amp; Region Breakout'!$C294,'EPS Emissions'!$C:$C,'BAU Sector &amp; Region Breakout'!$B294))</f>
        <v>30.6447</v>
      </c>
      <c r="F294" s="2">
        <f>IF($A294="GCAM",'GCAM By Region By Sector'!F293*10^3,SUMIFS('EPS Emissions'!G:G,'EPS Emissions'!$D:$D,'BAU Sector &amp; Region Breakout'!$C294,'EPS Emissions'!$C:$C,'BAU Sector &amp; Region Breakout'!$B294))</f>
        <v>31.161799999999999</v>
      </c>
      <c r="G294" s="2">
        <f>IF($A294="GCAM",'GCAM By Region By Sector'!G293*10^3,SUMIFS('EPS Emissions'!H:H,'EPS Emissions'!$D:$D,'BAU Sector &amp; Region Breakout'!$C294,'EPS Emissions'!$C:$C,'BAU Sector &amp; Region Breakout'!$B294))</f>
        <v>31.6676</v>
      </c>
      <c r="H294" s="2">
        <f>IF($A294="GCAM",'GCAM By Region By Sector'!H293*10^3,SUMIFS('EPS Emissions'!I:I,'EPS Emissions'!$D:$D,'BAU Sector &amp; Region Breakout'!$C294,'EPS Emissions'!$C:$C,'BAU Sector &amp; Region Breakout'!$B294))</f>
        <v>32.172600000000003</v>
      </c>
      <c r="I294" s="2">
        <f>IF($A294="GCAM",'GCAM By Region By Sector'!I293*10^3,SUMIFS('EPS Emissions'!J:J,'EPS Emissions'!$D:$D,'BAU Sector &amp; Region Breakout'!$C294,'EPS Emissions'!$C:$C,'BAU Sector &amp; Region Breakout'!$B294))</f>
        <v>32.6509</v>
      </c>
      <c r="J294" s="2">
        <f>IF($A294="GCAM",'GCAM By Region By Sector'!J293*10^3,SUMIFS('EPS Emissions'!K:K,'EPS Emissions'!$D:$D,'BAU Sector &amp; Region Breakout'!$C294,'EPS Emissions'!$C:$C,'BAU Sector &amp; Region Breakout'!$B294))</f>
        <v>32.6999</v>
      </c>
      <c r="K294" s="2">
        <f>IF($A294="GCAM",'GCAM By Region By Sector'!K293*10^3,SUMIFS('EPS Emissions'!L:L,'EPS Emissions'!$D:$D,'BAU Sector &amp; Region Breakout'!$C294,'EPS Emissions'!$C:$C,'BAU Sector &amp; Region Breakout'!$B294))</f>
        <v>32.7545</v>
      </c>
      <c r="L294" s="2">
        <f>IF($A294="GCAM",'GCAM By Region By Sector'!L293*10^3,SUMIFS('EPS Emissions'!M:M,'EPS Emissions'!$D:$D,'BAU Sector &amp; Region Breakout'!$C294,'EPS Emissions'!$C:$C,'BAU Sector &amp; Region Breakout'!$B294))</f>
        <v>32.793900000000001</v>
      </c>
      <c r="M294" s="2">
        <f>IF($A294="GCAM",'GCAM By Region By Sector'!M293*10^3,SUMIFS('EPS Emissions'!N:N,'EPS Emissions'!$D:$D,'BAU Sector &amp; Region Breakout'!$C294,'EPS Emissions'!$C:$C,'BAU Sector &amp; Region Breakout'!$B294))</f>
        <v>32.845500000000001</v>
      </c>
      <c r="N294" s="2">
        <f>IF($A294="GCAM",'GCAM By Region By Sector'!N293*10^3,SUMIFS('EPS Emissions'!O:O,'EPS Emissions'!$D:$D,'BAU Sector &amp; Region Breakout'!$C294,'EPS Emissions'!$C:$C,'BAU Sector &amp; Region Breakout'!$B294))</f>
        <v>32.892499999999998</v>
      </c>
      <c r="O294" s="2">
        <f>IF($A294="GCAM",'GCAM By Region By Sector'!O293*10^3,SUMIFS('EPS Emissions'!P:P,'EPS Emissions'!$D:$D,'BAU Sector &amp; Region Breakout'!$C294,'EPS Emissions'!$C:$C,'BAU Sector &amp; Region Breakout'!$B294))</f>
        <v>32.895400000000002</v>
      </c>
      <c r="P294" s="2">
        <f>IF($A294="GCAM",'GCAM By Region By Sector'!P293*10^3,SUMIFS('EPS Emissions'!Q:Q,'EPS Emissions'!$D:$D,'BAU Sector &amp; Region Breakout'!$C294,'EPS Emissions'!$C:$C,'BAU Sector &amp; Region Breakout'!$B294))</f>
        <v>32.895200000000003</v>
      </c>
      <c r="Q294" s="2">
        <f>IF($A294="GCAM",'GCAM By Region By Sector'!Q293*10^3,SUMIFS('EPS Emissions'!R:R,'EPS Emissions'!$D:$D,'BAU Sector &amp; Region Breakout'!$C294,'EPS Emissions'!$C:$C,'BAU Sector &amp; Region Breakout'!$B294))</f>
        <v>32.8979</v>
      </c>
      <c r="R294" s="2">
        <f>IF($A294="GCAM",'GCAM By Region By Sector'!R293*10^3,SUMIFS('EPS Emissions'!S:S,'EPS Emissions'!$D:$D,'BAU Sector &amp; Region Breakout'!$C294,'EPS Emissions'!$C:$C,'BAU Sector &amp; Region Breakout'!$B294))</f>
        <v>32.900599999999997</v>
      </c>
      <c r="S294" s="2">
        <f>IF($A294="GCAM",'GCAM By Region By Sector'!S293*10^3,SUMIFS('EPS Emissions'!T:T,'EPS Emissions'!$D:$D,'BAU Sector &amp; Region Breakout'!$C294,'EPS Emissions'!$C:$C,'BAU Sector &amp; Region Breakout'!$B294))</f>
        <v>32.902500000000003</v>
      </c>
      <c r="T294" s="2">
        <f>IF($A294="GCAM",'GCAM By Region By Sector'!T293*10^3,SUMIFS('EPS Emissions'!U:U,'EPS Emissions'!$D:$D,'BAU Sector &amp; Region Breakout'!$C294,'EPS Emissions'!$C:$C,'BAU Sector &amp; Region Breakout'!$B294))</f>
        <v>32.887599999999999</v>
      </c>
      <c r="U294" s="2">
        <f>IF($A294="GCAM",'GCAM By Region By Sector'!U293*10^3,SUMIFS('EPS Emissions'!V:V,'EPS Emissions'!$D:$D,'BAU Sector &amp; Region Breakout'!$C294,'EPS Emissions'!$C:$C,'BAU Sector &amp; Region Breakout'!$B294))</f>
        <v>32.874400000000001</v>
      </c>
      <c r="V294" s="2">
        <f>IF($A294="GCAM",'GCAM By Region By Sector'!V293*10^3,SUMIFS('EPS Emissions'!W:W,'EPS Emissions'!$D:$D,'BAU Sector &amp; Region Breakout'!$C294,'EPS Emissions'!$C:$C,'BAU Sector &amp; Region Breakout'!$B294))</f>
        <v>32.859099999999998</v>
      </c>
      <c r="W294" s="2">
        <f>IF($A294="GCAM",'GCAM By Region By Sector'!W293*10^3,SUMIFS('EPS Emissions'!X:X,'EPS Emissions'!$D:$D,'BAU Sector &amp; Region Breakout'!$C294,'EPS Emissions'!$C:$C,'BAU Sector &amp; Region Breakout'!$B294))</f>
        <v>32.846600000000002</v>
      </c>
      <c r="X294" s="2">
        <f>IF($A294="GCAM",'GCAM By Region By Sector'!X293*10^3,SUMIFS('EPS Emissions'!Y:Y,'EPS Emissions'!$D:$D,'BAU Sector &amp; Region Breakout'!$C294,'EPS Emissions'!$C:$C,'BAU Sector &amp; Region Breakout'!$B294))</f>
        <v>32.840800000000002</v>
      </c>
      <c r="Y294" s="2">
        <f>IF($A294="GCAM",'GCAM By Region By Sector'!Y293*10^3,SUMIFS('EPS Emissions'!Z:Z,'EPS Emissions'!$D:$D,'BAU Sector &amp; Region Breakout'!$C294,'EPS Emissions'!$C:$C,'BAU Sector &amp; Region Breakout'!$B294))</f>
        <v>32.837699999999998</v>
      </c>
      <c r="Z294" s="2">
        <f>IF($A294="GCAM",'GCAM By Region By Sector'!Z293*10^3,SUMIFS('EPS Emissions'!AA:AA,'EPS Emissions'!$D:$D,'BAU Sector &amp; Region Breakout'!$C294,'EPS Emissions'!$C:$C,'BAU Sector &amp; Region Breakout'!$B294))</f>
        <v>32.823599999999999</v>
      </c>
      <c r="AA294" s="2">
        <f>IF($A294="GCAM",'GCAM By Region By Sector'!AA293*10^3,SUMIFS('EPS Emissions'!AB:AB,'EPS Emissions'!$D:$D,'BAU Sector &amp; Region Breakout'!$C294,'EPS Emissions'!$C:$C,'BAU Sector &amp; Region Breakout'!$B294))</f>
        <v>32.807699999999997</v>
      </c>
      <c r="AB294" s="2">
        <f>IF($A294="GCAM",'GCAM By Region By Sector'!AB293*10^3,SUMIFS('EPS Emissions'!AC:AC,'EPS Emissions'!$D:$D,'BAU Sector &amp; Region Breakout'!$C294,'EPS Emissions'!$C:$C,'BAU Sector &amp; Region Breakout'!$B294))</f>
        <v>32.786700000000003</v>
      </c>
      <c r="AC294" s="2">
        <f>IF($A294="GCAM",'GCAM By Region By Sector'!AC293*10^3,SUMIFS('EPS Emissions'!AD:AD,'EPS Emissions'!$D:$D,'BAU Sector &amp; Region Breakout'!$C294,'EPS Emissions'!$C:$C,'BAU Sector &amp; Region Breakout'!$B294))</f>
        <v>32.758200000000002</v>
      </c>
      <c r="AD294" s="2">
        <f>IF($A294="GCAM",'GCAM By Region By Sector'!AD293*10^3,SUMIFS('EPS Emissions'!AE:AE,'EPS Emissions'!$D:$D,'BAU Sector &amp; Region Breakout'!$C294,'EPS Emissions'!$C:$C,'BAU Sector &amp; Region Breakout'!$B294))</f>
        <v>32.778700000000001</v>
      </c>
      <c r="AE294" s="2">
        <f>IF($A294="GCAM",'GCAM By Region By Sector'!AE293*10^3,SUMIFS('EPS Emissions'!AF:AF,'EPS Emissions'!$D:$D,'BAU Sector &amp; Region Breakout'!$C294,'EPS Emissions'!$C:$C,'BAU Sector &amp; Region Breakout'!$B294))</f>
        <v>32.724699999999999</v>
      </c>
      <c r="AF294" s="2">
        <f>IF($A294="GCAM",'GCAM By Region By Sector'!AF293*10^3,SUMIFS('EPS Emissions'!AG:AG,'EPS Emissions'!$D:$D,'BAU Sector &amp; Region Breakout'!$C294,'EPS Emissions'!$C:$C,'BAU Sector &amp; Region Breakout'!$B294))</f>
        <v>32.739800000000002</v>
      </c>
      <c r="AG294" s="2">
        <f>IF($A294="GCAM",'GCAM By Region By Sector'!AG293*10^3,SUMIFS('EPS Emissions'!AH:AH,'EPS Emissions'!$D:$D,'BAU Sector &amp; Region Breakout'!$C294,'EPS Emissions'!$C:$C,'BAU Sector &amp; Region Breakout'!$B294))</f>
        <v>32.685699999999997</v>
      </c>
      <c r="AH294" s="2">
        <f>IF($A294="GCAM",'GCAM By Region By Sector'!AH293*10^3,SUMIFS('EPS Emissions'!AI:AI,'EPS Emissions'!$D:$D,'BAU Sector &amp; Region Breakout'!$C294,'EPS Emissions'!$C:$C,'BAU Sector &amp; Region Breakout'!$B294))</f>
        <v>32.703499999999998</v>
      </c>
    </row>
    <row r="295" spans="1:34" x14ac:dyDescent="0.35">
      <c r="A295" t="str">
        <f>VLOOKUP(B295,'BAU Global Total'!A$3:C$34,3,FALSE)</f>
        <v>EPS</v>
      </c>
      <c r="B295" t="s">
        <v>47</v>
      </c>
      <c r="C295" t="s">
        <v>70</v>
      </c>
      <c r="D295" s="2">
        <f>IF($A295="GCAM",'GCAM By Region By Sector'!D294*10^3,SUMIFS('EPS Emissions'!E:E,'EPS Emissions'!$D:$D,'BAU Sector &amp; Region Breakout'!$C295,'EPS Emissions'!$C:$C,'BAU Sector &amp; Region Breakout'!$B295))</f>
        <v>32.531599999999997</v>
      </c>
      <c r="E295" s="2">
        <f>IF($A295="GCAM",'GCAM By Region By Sector'!E294*10^3,SUMIFS('EPS Emissions'!F:F,'EPS Emissions'!$D:$D,'BAU Sector &amp; Region Breakout'!$C295,'EPS Emissions'!$C:$C,'BAU Sector &amp; Region Breakout'!$B295))</f>
        <v>32.146999999999998</v>
      </c>
      <c r="F295" s="2">
        <f>IF($A295="GCAM",'GCAM By Region By Sector'!F294*10^3,SUMIFS('EPS Emissions'!G:G,'EPS Emissions'!$D:$D,'BAU Sector &amp; Region Breakout'!$C295,'EPS Emissions'!$C:$C,'BAU Sector &amp; Region Breakout'!$B295))</f>
        <v>31.757899999999999</v>
      </c>
      <c r="G295" s="2">
        <f>IF($A295="GCAM",'GCAM By Region By Sector'!G294*10^3,SUMIFS('EPS Emissions'!H:H,'EPS Emissions'!$D:$D,'BAU Sector &amp; Region Breakout'!$C295,'EPS Emissions'!$C:$C,'BAU Sector &amp; Region Breakout'!$B295))</f>
        <v>31.367599999999999</v>
      </c>
      <c r="H295" s="2">
        <f>IF($A295="GCAM",'GCAM By Region By Sector'!H294*10^3,SUMIFS('EPS Emissions'!I:I,'EPS Emissions'!$D:$D,'BAU Sector &amp; Region Breakout'!$C295,'EPS Emissions'!$C:$C,'BAU Sector &amp; Region Breakout'!$B295))</f>
        <v>30.9754</v>
      </c>
      <c r="I295" s="2">
        <f>IF($A295="GCAM",'GCAM By Region By Sector'!I294*10^3,SUMIFS('EPS Emissions'!J:J,'EPS Emissions'!$D:$D,'BAU Sector &amp; Region Breakout'!$C295,'EPS Emissions'!$C:$C,'BAU Sector &amp; Region Breakout'!$B295))</f>
        <v>30.584900000000001</v>
      </c>
      <c r="J295" s="2">
        <f>IF($A295="GCAM",'GCAM By Region By Sector'!J294*10^3,SUMIFS('EPS Emissions'!K:K,'EPS Emissions'!$D:$D,'BAU Sector &amp; Region Breakout'!$C295,'EPS Emissions'!$C:$C,'BAU Sector &amp; Region Breakout'!$B295))</f>
        <v>30.2943</v>
      </c>
      <c r="K295" s="2">
        <f>IF($A295="GCAM",'GCAM By Region By Sector'!K294*10^3,SUMIFS('EPS Emissions'!L:L,'EPS Emissions'!$D:$D,'BAU Sector &amp; Region Breakout'!$C295,'EPS Emissions'!$C:$C,'BAU Sector &amp; Region Breakout'!$B295))</f>
        <v>30.001799999999999</v>
      </c>
      <c r="L295" s="2">
        <f>IF($A295="GCAM",'GCAM By Region By Sector'!L294*10^3,SUMIFS('EPS Emissions'!M:M,'EPS Emissions'!$D:$D,'BAU Sector &amp; Region Breakout'!$C295,'EPS Emissions'!$C:$C,'BAU Sector &amp; Region Breakout'!$B295))</f>
        <v>29.705500000000001</v>
      </c>
      <c r="M295" s="2">
        <f>IF($A295="GCAM",'GCAM By Region By Sector'!M294*10^3,SUMIFS('EPS Emissions'!N:N,'EPS Emissions'!$D:$D,'BAU Sector &amp; Region Breakout'!$C295,'EPS Emissions'!$C:$C,'BAU Sector &amp; Region Breakout'!$B295))</f>
        <v>29.413699999999999</v>
      </c>
      <c r="N295" s="2">
        <f>IF($A295="GCAM",'GCAM By Region By Sector'!N294*10^3,SUMIFS('EPS Emissions'!O:O,'EPS Emissions'!$D:$D,'BAU Sector &amp; Region Breakout'!$C295,'EPS Emissions'!$C:$C,'BAU Sector &amp; Region Breakout'!$B295))</f>
        <v>29.1172</v>
      </c>
      <c r="O295" s="2">
        <f>IF($A295="GCAM",'GCAM By Region By Sector'!O294*10^3,SUMIFS('EPS Emissions'!P:P,'EPS Emissions'!$D:$D,'BAU Sector &amp; Region Breakout'!$C295,'EPS Emissions'!$C:$C,'BAU Sector &amp; Region Breakout'!$B295))</f>
        <v>28.898099999999999</v>
      </c>
      <c r="P295" s="2">
        <f>IF($A295="GCAM",'GCAM By Region By Sector'!P294*10^3,SUMIFS('EPS Emissions'!Q:Q,'EPS Emissions'!$D:$D,'BAU Sector &amp; Region Breakout'!$C295,'EPS Emissions'!$C:$C,'BAU Sector &amp; Region Breakout'!$B295))</f>
        <v>28.6782</v>
      </c>
      <c r="Q295" s="2">
        <f>IF($A295="GCAM",'GCAM By Region By Sector'!Q294*10^3,SUMIFS('EPS Emissions'!R:R,'EPS Emissions'!$D:$D,'BAU Sector &amp; Region Breakout'!$C295,'EPS Emissions'!$C:$C,'BAU Sector &amp; Region Breakout'!$B295))</f>
        <v>28.455300000000001</v>
      </c>
      <c r="R295" s="2">
        <f>IF($A295="GCAM",'GCAM By Region By Sector'!R294*10^3,SUMIFS('EPS Emissions'!S:S,'EPS Emissions'!$D:$D,'BAU Sector &amp; Region Breakout'!$C295,'EPS Emissions'!$C:$C,'BAU Sector &amp; Region Breakout'!$B295))</f>
        <v>28.231300000000001</v>
      </c>
      <c r="S295" s="2">
        <f>IF($A295="GCAM",'GCAM By Region By Sector'!S294*10^3,SUMIFS('EPS Emissions'!T:T,'EPS Emissions'!$D:$D,'BAU Sector &amp; Region Breakout'!$C295,'EPS Emissions'!$C:$C,'BAU Sector &amp; Region Breakout'!$B295))</f>
        <v>28.004300000000001</v>
      </c>
      <c r="T295" s="2">
        <f>IF($A295="GCAM",'GCAM By Region By Sector'!T294*10^3,SUMIFS('EPS Emissions'!U:U,'EPS Emissions'!$D:$D,'BAU Sector &amp; Region Breakout'!$C295,'EPS Emissions'!$C:$C,'BAU Sector &amp; Region Breakout'!$B295))</f>
        <v>27.831700000000001</v>
      </c>
      <c r="U295" s="2">
        <f>IF($A295="GCAM",'GCAM By Region By Sector'!U294*10^3,SUMIFS('EPS Emissions'!V:V,'EPS Emissions'!$D:$D,'BAU Sector &amp; Region Breakout'!$C295,'EPS Emissions'!$C:$C,'BAU Sector &amp; Region Breakout'!$B295))</f>
        <v>27.658799999999999</v>
      </c>
      <c r="V295" s="2">
        <f>IF($A295="GCAM",'GCAM By Region By Sector'!V294*10^3,SUMIFS('EPS Emissions'!W:W,'EPS Emissions'!$D:$D,'BAU Sector &amp; Region Breakout'!$C295,'EPS Emissions'!$C:$C,'BAU Sector &amp; Region Breakout'!$B295))</f>
        <v>27.482900000000001</v>
      </c>
      <c r="W295" s="2">
        <f>IF($A295="GCAM",'GCAM By Region By Sector'!W294*10^3,SUMIFS('EPS Emissions'!X:X,'EPS Emissions'!$D:$D,'BAU Sector &amp; Region Breakout'!$C295,'EPS Emissions'!$C:$C,'BAU Sector &amp; Region Breakout'!$B295))</f>
        <v>27.305</v>
      </c>
      <c r="X295" s="2">
        <f>IF($A295="GCAM",'GCAM By Region By Sector'!X294*10^3,SUMIFS('EPS Emissions'!Y:Y,'EPS Emissions'!$D:$D,'BAU Sector &amp; Region Breakout'!$C295,'EPS Emissions'!$C:$C,'BAU Sector &amp; Region Breakout'!$B295))</f>
        <v>27.126100000000001</v>
      </c>
      <c r="Y295" s="2">
        <f>IF($A295="GCAM",'GCAM By Region By Sector'!Y294*10^3,SUMIFS('EPS Emissions'!Z:Z,'EPS Emissions'!$D:$D,'BAU Sector &amp; Region Breakout'!$C295,'EPS Emissions'!$C:$C,'BAU Sector &amp; Region Breakout'!$B295))</f>
        <v>26.9847</v>
      </c>
      <c r="Z295" s="2">
        <f>IF($A295="GCAM",'GCAM By Region By Sector'!Z294*10^3,SUMIFS('EPS Emissions'!AA:AA,'EPS Emissions'!$D:$D,'BAU Sector &amp; Region Breakout'!$C295,'EPS Emissions'!$C:$C,'BAU Sector &amp; Region Breakout'!$B295))</f>
        <v>26.842099999999999</v>
      </c>
      <c r="AA295" s="2">
        <f>IF($A295="GCAM",'GCAM By Region By Sector'!AA294*10^3,SUMIFS('EPS Emissions'!AB:AB,'EPS Emissions'!$D:$D,'BAU Sector &amp; Region Breakout'!$C295,'EPS Emissions'!$C:$C,'BAU Sector &amp; Region Breakout'!$B295))</f>
        <v>26.697700000000001</v>
      </c>
      <c r="AB295" s="2">
        <f>IF($A295="GCAM",'GCAM By Region By Sector'!AB294*10^3,SUMIFS('EPS Emissions'!AC:AC,'EPS Emissions'!$D:$D,'BAU Sector &amp; Region Breakout'!$C295,'EPS Emissions'!$C:$C,'BAU Sector &amp; Region Breakout'!$B295))</f>
        <v>26.553899999999999</v>
      </c>
      <c r="AC295" s="2">
        <f>IF($A295="GCAM",'GCAM By Region By Sector'!AC294*10^3,SUMIFS('EPS Emissions'!AD:AD,'EPS Emissions'!$D:$D,'BAU Sector &amp; Region Breakout'!$C295,'EPS Emissions'!$C:$C,'BAU Sector &amp; Region Breakout'!$B295))</f>
        <v>26.4054</v>
      </c>
      <c r="AD295" s="2">
        <f>IF($A295="GCAM",'GCAM By Region By Sector'!AD294*10^3,SUMIFS('EPS Emissions'!AE:AE,'EPS Emissions'!$D:$D,'BAU Sector &amp; Region Breakout'!$C295,'EPS Emissions'!$C:$C,'BAU Sector &amp; Region Breakout'!$B295))</f>
        <v>26.288699999999999</v>
      </c>
      <c r="AE295" s="2">
        <f>IF($A295="GCAM",'GCAM By Region By Sector'!AE294*10^3,SUMIFS('EPS Emissions'!AF:AF,'EPS Emissions'!$D:$D,'BAU Sector &amp; Region Breakout'!$C295,'EPS Emissions'!$C:$C,'BAU Sector &amp; Region Breakout'!$B295))</f>
        <v>26.17</v>
      </c>
      <c r="AF295" s="2">
        <f>IF($A295="GCAM",'GCAM By Region By Sector'!AF294*10^3,SUMIFS('EPS Emissions'!AG:AG,'EPS Emissions'!$D:$D,'BAU Sector &amp; Region Breakout'!$C295,'EPS Emissions'!$C:$C,'BAU Sector &amp; Region Breakout'!$B295))</f>
        <v>26.0503</v>
      </c>
      <c r="AG295" s="2">
        <f>IF($A295="GCAM",'GCAM By Region By Sector'!AG294*10^3,SUMIFS('EPS Emissions'!AH:AH,'EPS Emissions'!$D:$D,'BAU Sector &amp; Region Breakout'!$C295,'EPS Emissions'!$C:$C,'BAU Sector &amp; Region Breakout'!$B295))</f>
        <v>25.927600000000002</v>
      </c>
      <c r="AH295" s="2">
        <f>IF($A295="GCAM",'GCAM By Region By Sector'!AH294*10^3,SUMIFS('EPS Emissions'!AI:AI,'EPS Emissions'!$D:$D,'BAU Sector &amp; Region Breakout'!$C295,'EPS Emissions'!$C:$C,'BAU Sector &amp; Region Breakout'!$B295))</f>
        <v>25.803799999999999</v>
      </c>
    </row>
    <row r="296" spans="1:34" x14ac:dyDescent="0.35">
      <c r="A296" t="str">
        <f>VLOOKUP(B296,'BAU Global Total'!A$3:C$34,3,FALSE)</f>
        <v>EPS</v>
      </c>
      <c r="B296" t="s">
        <v>47</v>
      </c>
      <c r="C296" t="s">
        <v>67</v>
      </c>
      <c r="D296" s="2">
        <f>IF($A296="GCAM",'GCAM By Region By Sector'!D295*10^3,SUMIFS('EPS Emissions'!E:E,'EPS Emissions'!$D:$D,'BAU Sector &amp; Region Breakout'!$C296,'EPS Emissions'!$C:$C,'BAU Sector &amp; Region Breakout'!$B296))</f>
        <v>91.8797</v>
      </c>
      <c r="E296" s="2">
        <f>IF($A296="GCAM",'GCAM By Region By Sector'!E295*10^3,SUMIFS('EPS Emissions'!F:F,'EPS Emissions'!$D:$D,'BAU Sector &amp; Region Breakout'!$C296,'EPS Emissions'!$C:$C,'BAU Sector &amp; Region Breakout'!$B296))</f>
        <v>89.890500000000003</v>
      </c>
      <c r="F296" s="2">
        <f>IF($A296="GCAM",'GCAM By Region By Sector'!F295*10^3,SUMIFS('EPS Emissions'!G:G,'EPS Emissions'!$D:$D,'BAU Sector &amp; Region Breakout'!$C296,'EPS Emissions'!$C:$C,'BAU Sector &amp; Region Breakout'!$B296))</f>
        <v>88.104500000000002</v>
      </c>
      <c r="G296" s="2">
        <f>IF($A296="GCAM",'GCAM By Region By Sector'!G295*10^3,SUMIFS('EPS Emissions'!H:H,'EPS Emissions'!$D:$D,'BAU Sector &amp; Region Breakout'!$C296,'EPS Emissions'!$C:$C,'BAU Sector &amp; Region Breakout'!$B296))</f>
        <v>86.825500000000005</v>
      </c>
      <c r="H296" s="2">
        <f>IF($A296="GCAM",'GCAM By Region By Sector'!H295*10^3,SUMIFS('EPS Emissions'!I:I,'EPS Emissions'!$D:$D,'BAU Sector &amp; Region Breakout'!$C296,'EPS Emissions'!$C:$C,'BAU Sector &amp; Region Breakout'!$B296))</f>
        <v>85.600399999999993</v>
      </c>
      <c r="I296" s="2">
        <f>IF($A296="GCAM",'GCAM By Region By Sector'!I295*10^3,SUMIFS('EPS Emissions'!J:J,'EPS Emissions'!$D:$D,'BAU Sector &amp; Region Breakout'!$C296,'EPS Emissions'!$C:$C,'BAU Sector &amp; Region Breakout'!$B296))</f>
        <v>84.332999999999998</v>
      </c>
      <c r="J296" s="2">
        <f>IF($A296="GCAM",'GCAM By Region By Sector'!J295*10^3,SUMIFS('EPS Emissions'!K:K,'EPS Emissions'!$D:$D,'BAU Sector &amp; Region Breakout'!$C296,'EPS Emissions'!$C:$C,'BAU Sector &amp; Region Breakout'!$B296))</f>
        <v>82.650899999999993</v>
      </c>
      <c r="K296" s="2">
        <f>IF($A296="GCAM",'GCAM By Region By Sector'!K295*10^3,SUMIFS('EPS Emissions'!L:L,'EPS Emissions'!$D:$D,'BAU Sector &amp; Region Breakout'!$C296,'EPS Emissions'!$C:$C,'BAU Sector &amp; Region Breakout'!$B296))</f>
        <v>81.498500000000007</v>
      </c>
      <c r="L296" s="2">
        <f>IF($A296="GCAM",'GCAM By Region By Sector'!L295*10^3,SUMIFS('EPS Emissions'!M:M,'EPS Emissions'!$D:$D,'BAU Sector &amp; Region Breakout'!$C296,'EPS Emissions'!$C:$C,'BAU Sector &amp; Region Breakout'!$B296))</f>
        <v>80.326999999999998</v>
      </c>
      <c r="M296" s="2">
        <f>IF($A296="GCAM",'GCAM By Region By Sector'!M295*10^3,SUMIFS('EPS Emissions'!N:N,'EPS Emissions'!$D:$D,'BAU Sector &amp; Region Breakout'!$C296,'EPS Emissions'!$C:$C,'BAU Sector &amp; Region Breakout'!$B296))</f>
        <v>78.923400000000001</v>
      </c>
      <c r="N296" s="2">
        <f>IF($A296="GCAM",'GCAM By Region By Sector'!N295*10^3,SUMIFS('EPS Emissions'!O:O,'EPS Emissions'!$D:$D,'BAU Sector &amp; Region Breakout'!$C296,'EPS Emissions'!$C:$C,'BAU Sector &amp; Region Breakout'!$B296))</f>
        <v>78.029700000000005</v>
      </c>
      <c r="O296" s="2">
        <f>IF($A296="GCAM",'GCAM By Region By Sector'!O295*10^3,SUMIFS('EPS Emissions'!P:P,'EPS Emissions'!$D:$D,'BAU Sector &amp; Region Breakout'!$C296,'EPS Emissions'!$C:$C,'BAU Sector &amp; Region Breakout'!$B296))</f>
        <v>77.346299999999999</v>
      </c>
      <c r="P296" s="2">
        <f>IF($A296="GCAM",'GCAM By Region By Sector'!P295*10^3,SUMIFS('EPS Emissions'!Q:Q,'EPS Emissions'!$D:$D,'BAU Sector &amp; Region Breakout'!$C296,'EPS Emissions'!$C:$C,'BAU Sector &amp; Region Breakout'!$B296))</f>
        <v>76.858599999999996</v>
      </c>
      <c r="Q296" s="2">
        <f>IF($A296="GCAM",'GCAM By Region By Sector'!Q295*10^3,SUMIFS('EPS Emissions'!R:R,'EPS Emissions'!$D:$D,'BAU Sector &amp; Region Breakout'!$C296,'EPS Emissions'!$C:$C,'BAU Sector &amp; Region Breakout'!$B296))</f>
        <v>76.545000000000002</v>
      </c>
      <c r="R296" s="2">
        <f>IF($A296="GCAM",'GCAM By Region By Sector'!R295*10^3,SUMIFS('EPS Emissions'!S:S,'EPS Emissions'!$D:$D,'BAU Sector &amp; Region Breakout'!$C296,'EPS Emissions'!$C:$C,'BAU Sector &amp; Region Breakout'!$B296))</f>
        <v>75.943299999999994</v>
      </c>
      <c r="S296" s="2">
        <f>IF($A296="GCAM",'GCAM By Region By Sector'!S295*10^3,SUMIFS('EPS Emissions'!T:T,'EPS Emissions'!$D:$D,'BAU Sector &amp; Region Breakout'!$C296,'EPS Emissions'!$C:$C,'BAU Sector &amp; Region Breakout'!$B296))</f>
        <v>75.503</v>
      </c>
      <c r="T296" s="2">
        <f>IF($A296="GCAM",'GCAM By Region By Sector'!T295*10^3,SUMIFS('EPS Emissions'!U:U,'EPS Emissions'!$D:$D,'BAU Sector &amp; Region Breakout'!$C296,'EPS Emissions'!$C:$C,'BAU Sector &amp; Region Breakout'!$B296))</f>
        <v>75.037499999999994</v>
      </c>
      <c r="U296" s="2">
        <f>IF($A296="GCAM",'GCAM By Region By Sector'!U295*10^3,SUMIFS('EPS Emissions'!V:V,'EPS Emissions'!$D:$D,'BAU Sector &amp; Region Breakout'!$C296,'EPS Emissions'!$C:$C,'BAU Sector &amp; Region Breakout'!$B296))</f>
        <v>74.295500000000004</v>
      </c>
      <c r="V296" s="2">
        <f>IF($A296="GCAM",'GCAM By Region By Sector'!V295*10^3,SUMIFS('EPS Emissions'!W:W,'EPS Emissions'!$D:$D,'BAU Sector &amp; Region Breakout'!$C296,'EPS Emissions'!$C:$C,'BAU Sector &amp; Region Breakout'!$B296))</f>
        <v>73.679500000000004</v>
      </c>
      <c r="W296" s="2">
        <f>IF($A296="GCAM",'GCAM By Region By Sector'!W295*10^3,SUMIFS('EPS Emissions'!X:X,'EPS Emissions'!$D:$D,'BAU Sector &amp; Region Breakout'!$C296,'EPS Emissions'!$C:$C,'BAU Sector &amp; Region Breakout'!$B296))</f>
        <v>73.061300000000003</v>
      </c>
      <c r="X296" s="2">
        <f>IF($A296="GCAM",'GCAM By Region By Sector'!X295*10^3,SUMIFS('EPS Emissions'!Y:Y,'EPS Emissions'!$D:$D,'BAU Sector &amp; Region Breakout'!$C296,'EPS Emissions'!$C:$C,'BAU Sector &amp; Region Breakout'!$B296))</f>
        <v>72.461399999999998</v>
      </c>
      <c r="Y296" s="2">
        <f>IF($A296="GCAM",'GCAM By Region By Sector'!Y295*10^3,SUMIFS('EPS Emissions'!Z:Z,'EPS Emissions'!$D:$D,'BAU Sector &amp; Region Breakout'!$C296,'EPS Emissions'!$C:$C,'BAU Sector &amp; Region Breakout'!$B296))</f>
        <v>71.633700000000005</v>
      </c>
      <c r="Z296" s="2">
        <f>IF($A296="GCAM",'GCAM By Region By Sector'!Z295*10^3,SUMIFS('EPS Emissions'!AA:AA,'EPS Emissions'!$D:$D,'BAU Sector &amp; Region Breakout'!$C296,'EPS Emissions'!$C:$C,'BAU Sector &amp; Region Breakout'!$B296))</f>
        <v>71.443100000000001</v>
      </c>
      <c r="AA296" s="2">
        <f>IF($A296="GCAM",'GCAM By Region By Sector'!AA295*10^3,SUMIFS('EPS Emissions'!AB:AB,'EPS Emissions'!$D:$D,'BAU Sector &amp; Region Breakout'!$C296,'EPS Emissions'!$C:$C,'BAU Sector &amp; Region Breakout'!$B296))</f>
        <v>70.717600000000004</v>
      </c>
      <c r="AB296" s="2">
        <f>IF($A296="GCAM",'GCAM By Region By Sector'!AB295*10^3,SUMIFS('EPS Emissions'!AC:AC,'EPS Emissions'!$D:$D,'BAU Sector &amp; Region Breakout'!$C296,'EPS Emissions'!$C:$C,'BAU Sector &amp; Region Breakout'!$B296))</f>
        <v>70.296800000000005</v>
      </c>
      <c r="AC296" s="2">
        <f>IF($A296="GCAM",'GCAM By Region By Sector'!AC295*10^3,SUMIFS('EPS Emissions'!AD:AD,'EPS Emissions'!$D:$D,'BAU Sector &amp; Region Breakout'!$C296,'EPS Emissions'!$C:$C,'BAU Sector &amp; Region Breakout'!$B296))</f>
        <v>70.145099999999999</v>
      </c>
      <c r="AD296" s="2">
        <f>IF($A296="GCAM",'GCAM By Region By Sector'!AD295*10^3,SUMIFS('EPS Emissions'!AE:AE,'EPS Emissions'!$D:$D,'BAU Sector &amp; Region Breakout'!$C296,'EPS Emissions'!$C:$C,'BAU Sector &amp; Region Breakout'!$B296))</f>
        <v>69.839799999999997</v>
      </c>
      <c r="AE296" s="2">
        <f>IF($A296="GCAM",'GCAM By Region By Sector'!AE295*10^3,SUMIFS('EPS Emissions'!AF:AF,'EPS Emissions'!$D:$D,'BAU Sector &amp; Region Breakout'!$C296,'EPS Emissions'!$C:$C,'BAU Sector &amp; Region Breakout'!$B296))</f>
        <v>69.502399999999994</v>
      </c>
      <c r="AF296" s="2">
        <f>IF($A296="GCAM",'GCAM By Region By Sector'!AF295*10^3,SUMIFS('EPS Emissions'!AG:AG,'EPS Emissions'!$D:$D,'BAU Sector &amp; Region Breakout'!$C296,'EPS Emissions'!$C:$C,'BAU Sector &amp; Region Breakout'!$B296))</f>
        <v>69.503200000000007</v>
      </c>
      <c r="AG296" s="2">
        <f>IF($A296="GCAM",'GCAM By Region By Sector'!AG295*10^3,SUMIFS('EPS Emissions'!AH:AH,'EPS Emissions'!$D:$D,'BAU Sector &amp; Region Breakout'!$C296,'EPS Emissions'!$C:$C,'BAU Sector &amp; Region Breakout'!$B296))</f>
        <v>69.457899999999995</v>
      </c>
      <c r="AH296" s="2">
        <f>IF($A296="GCAM",'GCAM By Region By Sector'!AH295*10^3,SUMIFS('EPS Emissions'!AI:AI,'EPS Emissions'!$D:$D,'BAU Sector &amp; Region Breakout'!$C296,'EPS Emissions'!$C:$C,'BAU Sector &amp; Region Breakout'!$B296))</f>
        <v>69.270600000000002</v>
      </c>
    </row>
    <row r="297" spans="1:34" x14ac:dyDescent="0.35">
      <c r="A297" t="str">
        <f>VLOOKUP(B297,'BAU Global Total'!A$3:C$34,3,FALSE)</f>
        <v>EPS</v>
      </c>
      <c r="B297" t="s">
        <v>47</v>
      </c>
      <c r="C297" t="s">
        <v>63</v>
      </c>
      <c r="D297" s="2">
        <f>IF($A297="GCAM",'GCAM By Region By Sector'!D296*10^3,SUMIFS('EPS Emissions'!E:E,'EPS Emissions'!$D:$D,'BAU Sector &amp; Region Breakout'!$C297,'EPS Emissions'!$C:$C,'BAU Sector &amp; Region Breakout'!$B297))</f>
        <v>259.95100000000002</v>
      </c>
      <c r="E297" s="2">
        <f>IF($A297="GCAM",'GCAM By Region By Sector'!E296*10^3,SUMIFS('EPS Emissions'!F:F,'EPS Emissions'!$D:$D,'BAU Sector &amp; Region Breakout'!$C297,'EPS Emissions'!$C:$C,'BAU Sector &amp; Region Breakout'!$B297))</f>
        <v>261.82900000000001</v>
      </c>
      <c r="F297" s="2">
        <f>IF($A297="GCAM",'GCAM By Region By Sector'!F296*10^3,SUMIFS('EPS Emissions'!G:G,'EPS Emissions'!$D:$D,'BAU Sector &amp; Region Breakout'!$C297,'EPS Emissions'!$C:$C,'BAU Sector &amp; Region Breakout'!$B297))</f>
        <v>266.54000000000002</v>
      </c>
      <c r="G297" s="2">
        <f>IF($A297="GCAM",'GCAM By Region By Sector'!G296*10^3,SUMIFS('EPS Emissions'!H:H,'EPS Emissions'!$D:$D,'BAU Sector &amp; Region Breakout'!$C297,'EPS Emissions'!$C:$C,'BAU Sector &amp; Region Breakout'!$B297))</f>
        <v>273.61500000000001</v>
      </c>
      <c r="H297" s="2">
        <f>IF($A297="GCAM",'GCAM By Region By Sector'!H296*10^3,SUMIFS('EPS Emissions'!I:I,'EPS Emissions'!$D:$D,'BAU Sector &amp; Region Breakout'!$C297,'EPS Emissions'!$C:$C,'BAU Sector &amp; Region Breakout'!$B297))</f>
        <v>277.14400000000001</v>
      </c>
      <c r="I297" s="2">
        <f>IF($A297="GCAM",'GCAM By Region By Sector'!I296*10^3,SUMIFS('EPS Emissions'!J:J,'EPS Emissions'!$D:$D,'BAU Sector &amp; Region Breakout'!$C297,'EPS Emissions'!$C:$C,'BAU Sector &amp; Region Breakout'!$B297))</f>
        <v>276.274</v>
      </c>
      <c r="J297" s="2">
        <f>IF($A297="GCAM",'GCAM By Region By Sector'!J296*10^3,SUMIFS('EPS Emissions'!K:K,'EPS Emissions'!$D:$D,'BAU Sector &amp; Region Breakout'!$C297,'EPS Emissions'!$C:$C,'BAU Sector &amp; Region Breakout'!$B297))</f>
        <v>282.15600000000001</v>
      </c>
      <c r="K297" s="2">
        <f>IF($A297="GCAM",'GCAM By Region By Sector'!K296*10^3,SUMIFS('EPS Emissions'!L:L,'EPS Emissions'!$D:$D,'BAU Sector &amp; Region Breakout'!$C297,'EPS Emissions'!$C:$C,'BAU Sector &amp; Region Breakout'!$B297))</f>
        <v>283.86799999999999</v>
      </c>
      <c r="L297" s="2">
        <f>IF($A297="GCAM",'GCAM By Region By Sector'!L296*10^3,SUMIFS('EPS Emissions'!M:M,'EPS Emissions'!$D:$D,'BAU Sector &amp; Region Breakout'!$C297,'EPS Emissions'!$C:$C,'BAU Sector &amp; Region Breakout'!$B297))</f>
        <v>281.904</v>
      </c>
      <c r="M297" s="2">
        <f>IF($A297="GCAM",'GCAM By Region By Sector'!M296*10^3,SUMIFS('EPS Emissions'!N:N,'EPS Emissions'!$D:$D,'BAU Sector &amp; Region Breakout'!$C297,'EPS Emissions'!$C:$C,'BAU Sector &amp; Region Breakout'!$B297))</f>
        <v>280.08600000000001</v>
      </c>
      <c r="N297" s="2">
        <f>IF($A297="GCAM",'GCAM By Region By Sector'!N296*10^3,SUMIFS('EPS Emissions'!O:O,'EPS Emissions'!$D:$D,'BAU Sector &amp; Region Breakout'!$C297,'EPS Emissions'!$C:$C,'BAU Sector &amp; Region Breakout'!$B297))</f>
        <v>281.04199999999997</v>
      </c>
      <c r="O297" s="2">
        <f>IF($A297="GCAM",'GCAM By Region By Sector'!O296*10^3,SUMIFS('EPS Emissions'!P:P,'EPS Emissions'!$D:$D,'BAU Sector &amp; Region Breakout'!$C297,'EPS Emissions'!$C:$C,'BAU Sector &amp; Region Breakout'!$B297))</f>
        <v>281.24799999999999</v>
      </c>
      <c r="P297" s="2">
        <f>IF($A297="GCAM",'GCAM By Region By Sector'!P296*10^3,SUMIFS('EPS Emissions'!Q:Q,'EPS Emissions'!$D:$D,'BAU Sector &amp; Region Breakout'!$C297,'EPS Emissions'!$C:$C,'BAU Sector &amp; Region Breakout'!$B297))</f>
        <v>279.31900000000002</v>
      </c>
      <c r="Q297" s="2">
        <f>IF($A297="GCAM",'GCAM By Region By Sector'!Q296*10^3,SUMIFS('EPS Emissions'!R:R,'EPS Emissions'!$D:$D,'BAU Sector &amp; Region Breakout'!$C297,'EPS Emissions'!$C:$C,'BAU Sector &amp; Region Breakout'!$B297))</f>
        <v>284.50799999999998</v>
      </c>
      <c r="R297" s="2">
        <f>IF($A297="GCAM",'GCAM By Region By Sector'!R296*10^3,SUMIFS('EPS Emissions'!S:S,'EPS Emissions'!$D:$D,'BAU Sector &amp; Region Breakout'!$C297,'EPS Emissions'!$C:$C,'BAU Sector &amp; Region Breakout'!$B297))</f>
        <v>284.26900000000001</v>
      </c>
      <c r="S297" s="2">
        <f>IF($A297="GCAM",'GCAM By Region By Sector'!S296*10^3,SUMIFS('EPS Emissions'!T:T,'EPS Emissions'!$D:$D,'BAU Sector &amp; Region Breakout'!$C297,'EPS Emissions'!$C:$C,'BAU Sector &amp; Region Breakout'!$B297))</f>
        <v>287.83800000000002</v>
      </c>
      <c r="T297" s="2">
        <f>IF($A297="GCAM",'GCAM By Region By Sector'!T296*10^3,SUMIFS('EPS Emissions'!U:U,'EPS Emissions'!$D:$D,'BAU Sector &amp; Region Breakout'!$C297,'EPS Emissions'!$C:$C,'BAU Sector &amp; Region Breakout'!$B297))</f>
        <v>289.66500000000002</v>
      </c>
      <c r="U297" s="2">
        <f>IF($A297="GCAM",'GCAM By Region By Sector'!U296*10^3,SUMIFS('EPS Emissions'!V:V,'EPS Emissions'!$D:$D,'BAU Sector &amp; Region Breakout'!$C297,'EPS Emissions'!$C:$C,'BAU Sector &amp; Region Breakout'!$B297))</f>
        <v>286.49599999999998</v>
      </c>
      <c r="V297" s="2">
        <f>IF($A297="GCAM",'GCAM By Region By Sector'!V296*10^3,SUMIFS('EPS Emissions'!W:W,'EPS Emissions'!$D:$D,'BAU Sector &amp; Region Breakout'!$C297,'EPS Emissions'!$C:$C,'BAU Sector &amp; Region Breakout'!$B297))</f>
        <v>279.92</v>
      </c>
      <c r="W297" s="2">
        <f>IF($A297="GCAM",'GCAM By Region By Sector'!W296*10^3,SUMIFS('EPS Emissions'!X:X,'EPS Emissions'!$D:$D,'BAU Sector &amp; Region Breakout'!$C297,'EPS Emissions'!$C:$C,'BAU Sector &amp; Region Breakout'!$B297))</f>
        <v>280.47399999999999</v>
      </c>
      <c r="X297" s="2">
        <f>IF($A297="GCAM",'GCAM By Region By Sector'!X296*10^3,SUMIFS('EPS Emissions'!Y:Y,'EPS Emissions'!$D:$D,'BAU Sector &amp; Region Breakout'!$C297,'EPS Emissions'!$C:$C,'BAU Sector &amp; Region Breakout'!$B297))</f>
        <v>284.09899999999999</v>
      </c>
      <c r="Y297" s="2">
        <f>IF($A297="GCAM",'GCAM By Region By Sector'!Y296*10^3,SUMIFS('EPS Emissions'!Z:Z,'EPS Emissions'!$D:$D,'BAU Sector &amp; Region Breakout'!$C297,'EPS Emissions'!$C:$C,'BAU Sector &amp; Region Breakout'!$B297))</f>
        <v>288.52100000000002</v>
      </c>
      <c r="Z297" s="2">
        <f>IF($A297="GCAM",'GCAM By Region By Sector'!Z296*10^3,SUMIFS('EPS Emissions'!AA:AA,'EPS Emissions'!$D:$D,'BAU Sector &amp; Region Breakout'!$C297,'EPS Emissions'!$C:$C,'BAU Sector &amp; Region Breakout'!$B297))</f>
        <v>297.73599999999999</v>
      </c>
      <c r="AA297" s="2">
        <f>IF($A297="GCAM",'GCAM By Region By Sector'!AA296*10^3,SUMIFS('EPS Emissions'!AB:AB,'EPS Emissions'!$D:$D,'BAU Sector &amp; Region Breakout'!$C297,'EPS Emissions'!$C:$C,'BAU Sector &amp; Region Breakout'!$B297))</f>
        <v>300.625</v>
      </c>
      <c r="AB297" s="2">
        <f>IF($A297="GCAM",'GCAM By Region By Sector'!AB296*10^3,SUMIFS('EPS Emissions'!AC:AC,'EPS Emissions'!$D:$D,'BAU Sector &amp; Region Breakout'!$C297,'EPS Emissions'!$C:$C,'BAU Sector &amp; Region Breakout'!$B297))</f>
        <v>297.46699999999998</v>
      </c>
      <c r="AC297" s="2">
        <f>IF($A297="GCAM",'GCAM By Region By Sector'!AC296*10^3,SUMIFS('EPS Emissions'!AD:AD,'EPS Emissions'!$D:$D,'BAU Sector &amp; Region Breakout'!$C297,'EPS Emissions'!$C:$C,'BAU Sector &amp; Region Breakout'!$B297))</f>
        <v>301.411</v>
      </c>
      <c r="AD297" s="2">
        <f>IF($A297="GCAM",'GCAM By Region By Sector'!AD296*10^3,SUMIFS('EPS Emissions'!AE:AE,'EPS Emissions'!$D:$D,'BAU Sector &amp; Region Breakout'!$C297,'EPS Emissions'!$C:$C,'BAU Sector &amp; Region Breakout'!$B297))</f>
        <v>289.91300000000001</v>
      </c>
      <c r="AE297" s="2">
        <f>IF($A297="GCAM",'GCAM By Region By Sector'!AE296*10^3,SUMIFS('EPS Emissions'!AF:AF,'EPS Emissions'!$D:$D,'BAU Sector &amp; Region Breakout'!$C297,'EPS Emissions'!$C:$C,'BAU Sector &amp; Region Breakout'!$B297))</f>
        <v>270.58</v>
      </c>
      <c r="AF297" s="2">
        <f>IF($A297="GCAM",'GCAM By Region By Sector'!AF296*10^3,SUMIFS('EPS Emissions'!AG:AG,'EPS Emissions'!$D:$D,'BAU Sector &amp; Region Breakout'!$C297,'EPS Emissions'!$C:$C,'BAU Sector &amp; Region Breakout'!$B297))</f>
        <v>276.68</v>
      </c>
      <c r="AG297" s="2">
        <f>IF($A297="GCAM",'GCAM By Region By Sector'!AG296*10^3,SUMIFS('EPS Emissions'!AH:AH,'EPS Emissions'!$D:$D,'BAU Sector &amp; Region Breakout'!$C297,'EPS Emissions'!$C:$C,'BAU Sector &amp; Region Breakout'!$B297))</f>
        <v>281.05099999999999</v>
      </c>
      <c r="AH297" s="2">
        <f>IF($A297="GCAM",'GCAM By Region By Sector'!AH296*10^3,SUMIFS('EPS Emissions'!AI:AI,'EPS Emissions'!$D:$D,'BAU Sector &amp; Region Breakout'!$C297,'EPS Emissions'!$C:$C,'BAU Sector &amp; Region Breakout'!$B297))</f>
        <v>286.30799999999999</v>
      </c>
    </row>
    <row r="298" spans="1:34" x14ac:dyDescent="0.35">
      <c r="A298" t="str">
        <f>VLOOKUP(B298,'BAU Global Total'!A$3:C$34,3,FALSE)</f>
        <v>EPS</v>
      </c>
      <c r="B298" t="s">
        <v>47</v>
      </c>
      <c r="C298" t="s">
        <v>65</v>
      </c>
      <c r="D298" s="2">
        <f>IF($A298="GCAM",'GCAM By Region By Sector'!D297*10^3,SUMIFS('EPS Emissions'!E:E,'EPS Emissions'!$D:$D,'BAU Sector &amp; Region Breakout'!$C298,'EPS Emissions'!$C:$C,'BAU Sector &amp; Region Breakout'!$B298))</f>
        <v>32.1614</v>
      </c>
      <c r="E298" s="2">
        <f>IF($A298="GCAM",'GCAM By Region By Sector'!E297*10^3,SUMIFS('EPS Emissions'!F:F,'EPS Emissions'!$D:$D,'BAU Sector &amp; Region Breakout'!$C298,'EPS Emissions'!$C:$C,'BAU Sector &amp; Region Breakout'!$B298))</f>
        <v>31.338999999999999</v>
      </c>
      <c r="F298" s="2">
        <f>IF($A298="GCAM",'GCAM By Region By Sector'!F297*10^3,SUMIFS('EPS Emissions'!G:G,'EPS Emissions'!$D:$D,'BAU Sector &amp; Region Breakout'!$C298,'EPS Emissions'!$C:$C,'BAU Sector &amp; Region Breakout'!$B298))</f>
        <v>31.771100000000001</v>
      </c>
      <c r="G298" s="2">
        <f>IF($A298="GCAM",'GCAM By Region By Sector'!G297*10^3,SUMIFS('EPS Emissions'!H:H,'EPS Emissions'!$D:$D,'BAU Sector &amp; Region Breakout'!$C298,'EPS Emissions'!$C:$C,'BAU Sector &amp; Region Breakout'!$B298))</f>
        <v>31.2255</v>
      </c>
      <c r="H298" s="2">
        <f>IF($A298="GCAM",'GCAM By Region By Sector'!H297*10^3,SUMIFS('EPS Emissions'!I:I,'EPS Emissions'!$D:$D,'BAU Sector &amp; Region Breakout'!$C298,'EPS Emissions'!$C:$C,'BAU Sector &amp; Region Breakout'!$B298))</f>
        <v>30.7135</v>
      </c>
      <c r="I298" s="2">
        <f>IF($A298="GCAM",'GCAM By Region By Sector'!I297*10^3,SUMIFS('EPS Emissions'!J:J,'EPS Emissions'!$D:$D,'BAU Sector &amp; Region Breakout'!$C298,'EPS Emissions'!$C:$C,'BAU Sector &amp; Region Breakout'!$B298))</f>
        <v>30.223500000000001</v>
      </c>
      <c r="J298" s="2">
        <f>IF($A298="GCAM",'GCAM By Region By Sector'!J297*10^3,SUMIFS('EPS Emissions'!K:K,'EPS Emissions'!$D:$D,'BAU Sector &amp; Region Breakout'!$C298,'EPS Emissions'!$C:$C,'BAU Sector &amp; Region Breakout'!$B298))</f>
        <v>29.763999999999999</v>
      </c>
      <c r="K298" s="2">
        <f>IF($A298="GCAM",'GCAM By Region By Sector'!K297*10^3,SUMIFS('EPS Emissions'!L:L,'EPS Emissions'!$D:$D,'BAU Sector &amp; Region Breakout'!$C298,'EPS Emissions'!$C:$C,'BAU Sector &amp; Region Breakout'!$B298))</f>
        <v>29.322099999999999</v>
      </c>
      <c r="L298" s="2">
        <f>IF($A298="GCAM",'GCAM By Region By Sector'!L297*10^3,SUMIFS('EPS Emissions'!M:M,'EPS Emissions'!$D:$D,'BAU Sector &amp; Region Breakout'!$C298,'EPS Emissions'!$C:$C,'BAU Sector &amp; Region Breakout'!$B298))</f>
        <v>28.907699999999998</v>
      </c>
      <c r="M298" s="2">
        <f>IF($A298="GCAM",'GCAM By Region By Sector'!M297*10^3,SUMIFS('EPS Emissions'!N:N,'EPS Emissions'!$D:$D,'BAU Sector &amp; Region Breakout'!$C298,'EPS Emissions'!$C:$C,'BAU Sector &amp; Region Breakout'!$B298))</f>
        <v>28.510200000000001</v>
      </c>
      <c r="N298" s="2">
        <f>IF($A298="GCAM",'GCAM By Region By Sector'!N297*10^3,SUMIFS('EPS Emissions'!O:O,'EPS Emissions'!$D:$D,'BAU Sector &amp; Region Breakout'!$C298,'EPS Emissions'!$C:$C,'BAU Sector &amp; Region Breakout'!$B298))</f>
        <v>28.1373</v>
      </c>
      <c r="O298" s="2">
        <f>IF($A298="GCAM",'GCAM By Region By Sector'!O297*10^3,SUMIFS('EPS Emissions'!P:P,'EPS Emissions'!$D:$D,'BAU Sector &amp; Region Breakout'!$C298,'EPS Emissions'!$C:$C,'BAU Sector &amp; Region Breakout'!$B298))</f>
        <v>27.778199999999998</v>
      </c>
      <c r="P298" s="2">
        <f>IF($A298="GCAM",'GCAM By Region By Sector'!P297*10^3,SUMIFS('EPS Emissions'!Q:Q,'EPS Emissions'!$D:$D,'BAU Sector &amp; Region Breakout'!$C298,'EPS Emissions'!$C:$C,'BAU Sector &amp; Region Breakout'!$B298))</f>
        <v>27.442499999999999</v>
      </c>
      <c r="Q298" s="2">
        <f>IF($A298="GCAM",'GCAM By Region By Sector'!Q297*10^3,SUMIFS('EPS Emissions'!R:R,'EPS Emissions'!$D:$D,'BAU Sector &amp; Region Breakout'!$C298,'EPS Emissions'!$C:$C,'BAU Sector &amp; Region Breakout'!$B298))</f>
        <v>27.122399999999999</v>
      </c>
      <c r="R298" s="2">
        <f>IF($A298="GCAM",'GCAM By Region By Sector'!R297*10^3,SUMIFS('EPS Emissions'!S:S,'EPS Emissions'!$D:$D,'BAU Sector &amp; Region Breakout'!$C298,'EPS Emissions'!$C:$C,'BAU Sector &amp; Region Breakout'!$B298))</f>
        <v>26.8123</v>
      </c>
      <c r="S298" s="2">
        <f>IF($A298="GCAM",'GCAM By Region By Sector'!S297*10^3,SUMIFS('EPS Emissions'!T:T,'EPS Emissions'!$D:$D,'BAU Sector &amp; Region Breakout'!$C298,'EPS Emissions'!$C:$C,'BAU Sector &amp; Region Breakout'!$B298))</f>
        <v>26.522300000000001</v>
      </c>
      <c r="T298" s="2">
        <f>IF($A298="GCAM",'GCAM By Region By Sector'!T297*10^3,SUMIFS('EPS Emissions'!U:U,'EPS Emissions'!$D:$D,'BAU Sector &amp; Region Breakout'!$C298,'EPS Emissions'!$C:$C,'BAU Sector &amp; Region Breakout'!$B298))</f>
        <v>26.242100000000001</v>
      </c>
      <c r="U298" s="2">
        <f>IF($A298="GCAM",'GCAM By Region By Sector'!U297*10^3,SUMIFS('EPS Emissions'!V:V,'EPS Emissions'!$D:$D,'BAU Sector &amp; Region Breakout'!$C298,'EPS Emissions'!$C:$C,'BAU Sector &amp; Region Breakout'!$B298))</f>
        <v>25.978899999999999</v>
      </c>
      <c r="V298" s="2">
        <f>IF($A298="GCAM",'GCAM By Region By Sector'!V297*10^3,SUMIFS('EPS Emissions'!W:W,'EPS Emissions'!$D:$D,'BAU Sector &amp; Region Breakout'!$C298,'EPS Emissions'!$C:$C,'BAU Sector &amp; Region Breakout'!$B298))</f>
        <v>25.728400000000001</v>
      </c>
      <c r="W298" s="2">
        <f>IF($A298="GCAM",'GCAM By Region By Sector'!W297*10^3,SUMIFS('EPS Emissions'!X:X,'EPS Emissions'!$D:$D,'BAU Sector &amp; Region Breakout'!$C298,'EPS Emissions'!$C:$C,'BAU Sector &amp; Region Breakout'!$B298))</f>
        <v>25.4848</v>
      </c>
      <c r="X298" s="2">
        <f>IF($A298="GCAM",'GCAM By Region By Sector'!X297*10^3,SUMIFS('EPS Emissions'!Y:Y,'EPS Emissions'!$D:$D,'BAU Sector &amp; Region Breakout'!$C298,'EPS Emissions'!$C:$C,'BAU Sector &amp; Region Breakout'!$B298))</f>
        <v>25.2563</v>
      </c>
      <c r="Y298" s="2">
        <f>IF($A298="GCAM",'GCAM By Region By Sector'!Y297*10^3,SUMIFS('EPS Emissions'!Z:Z,'EPS Emissions'!$D:$D,'BAU Sector &amp; Region Breakout'!$C298,'EPS Emissions'!$C:$C,'BAU Sector &amp; Region Breakout'!$B298))</f>
        <v>25.039100000000001</v>
      </c>
      <c r="Z298" s="2">
        <f>IF($A298="GCAM",'GCAM By Region By Sector'!Z297*10^3,SUMIFS('EPS Emissions'!AA:AA,'EPS Emissions'!$D:$D,'BAU Sector &amp; Region Breakout'!$C298,'EPS Emissions'!$C:$C,'BAU Sector &amp; Region Breakout'!$B298))</f>
        <v>24.831800000000001</v>
      </c>
      <c r="AA298" s="2">
        <f>IF($A298="GCAM",'GCAM By Region By Sector'!AA297*10^3,SUMIFS('EPS Emissions'!AB:AB,'EPS Emissions'!$D:$D,'BAU Sector &amp; Region Breakout'!$C298,'EPS Emissions'!$C:$C,'BAU Sector &amp; Region Breakout'!$B298))</f>
        <v>24.6265</v>
      </c>
      <c r="AB298" s="2">
        <f>IF($A298="GCAM",'GCAM By Region By Sector'!AB297*10^3,SUMIFS('EPS Emissions'!AC:AC,'EPS Emissions'!$D:$D,'BAU Sector &amp; Region Breakout'!$C298,'EPS Emissions'!$C:$C,'BAU Sector &amp; Region Breakout'!$B298))</f>
        <v>24.437100000000001</v>
      </c>
      <c r="AC298" s="2">
        <f>IF($A298="GCAM",'GCAM By Region By Sector'!AC297*10^3,SUMIFS('EPS Emissions'!AD:AD,'EPS Emissions'!$D:$D,'BAU Sector &amp; Region Breakout'!$C298,'EPS Emissions'!$C:$C,'BAU Sector &amp; Region Breakout'!$B298))</f>
        <v>24.255299999999998</v>
      </c>
      <c r="AD298" s="2">
        <f>IF($A298="GCAM",'GCAM By Region By Sector'!AD297*10^3,SUMIFS('EPS Emissions'!AE:AE,'EPS Emissions'!$D:$D,'BAU Sector &amp; Region Breakout'!$C298,'EPS Emissions'!$C:$C,'BAU Sector &amp; Region Breakout'!$B298))</f>
        <v>24.075800000000001</v>
      </c>
      <c r="AE298" s="2">
        <f>IF($A298="GCAM",'GCAM By Region By Sector'!AE297*10^3,SUMIFS('EPS Emissions'!AF:AF,'EPS Emissions'!$D:$D,'BAU Sector &amp; Region Breakout'!$C298,'EPS Emissions'!$C:$C,'BAU Sector &amp; Region Breakout'!$B298))</f>
        <v>23.908799999999999</v>
      </c>
      <c r="AF298" s="2">
        <f>IF($A298="GCAM",'GCAM By Region By Sector'!AF297*10^3,SUMIFS('EPS Emissions'!AG:AG,'EPS Emissions'!$D:$D,'BAU Sector &amp; Region Breakout'!$C298,'EPS Emissions'!$C:$C,'BAU Sector &amp; Region Breakout'!$B298))</f>
        <v>23.7485</v>
      </c>
      <c r="AG298" s="2">
        <f>IF($A298="GCAM",'GCAM By Region By Sector'!AG297*10^3,SUMIFS('EPS Emissions'!AH:AH,'EPS Emissions'!$D:$D,'BAU Sector &amp; Region Breakout'!$C298,'EPS Emissions'!$C:$C,'BAU Sector &amp; Region Breakout'!$B298))</f>
        <v>23.595500000000001</v>
      </c>
      <c r="AH298" s="2">
        <f>IF($A298="GCAM",'GCAM By Region By Sector'!AH297*10^3,SUMIFS('EPS Emissions'!AI:AI,'EPS Emissions'!$D:$D,'BAU Sector &amp; Region Breakout'!$C298,'EPS Emissions'!$C:$C,'BAU Sector &amp; Region Breakout'!$B298))</f>
        <v>23.447500000000002</v>
      </c>
    </row>
    <row r="299" spans="1:34" x14ac:dyDescent="0.35">
      <c r="A299" t="str">
        <f>VLOOKUP(B299,'BAU Global Total'!A$3:C$34,3,FALSE)</f>
        <v>EPS</v>
      </c>
      <c r="B299" t="s">
        <v>47</v>
      </c>
      <c r="C299" t="s">
        <v>64</v>
      </c>
      <c r="D299" s="2">
        <f>IF($A299="GCAM",'GCAM By Region By Sector'!D298*10^3,SUMIFS('EPS Emissions'!E:E,'EPS Emissions'!$D:$D,'BAU Sector &amp; Region Breakout'!$C299,'EPS Emissions'!$C:$C,'BAU Sector &amp; Region Breakout'!$B299))</f>
        <v>15.236800000000001</v>
      </c>
      <c r="E299" s="2">
        <f>IF($A299="GCAM",'GCAM By Region By Sector'!E298*10^3,SUMIFS('EPS Emissions'!F:F,'EPS Emissions'!$D:$D,'BAU Sector &amp; Region Breakout'!$C299,'EPS Emissions'!$C:$C,'BAU Sector &amp; Region Breakout'!$B299))</f>
        <v>15.093999999999999</v>
      </c>
      <c r="F299" s="2">
        <f>IF($A299="GCAM",'GCAM By Region By Sector'!F298*10^3,SUMIFS('EPS Emissions'!G:G,'EPS Emissions'!$D:$D,'BAU Sector &amp; Region Breakout'!$C299,'EPS Emissions'!$C:$C,'BAU Sector &amp; Region Breakout'!$B299))</f>
        <v>14.9946</v>
      </c>
      <c r="G299" s="2">
        <f>IF($A299="GCAM",'GCAM By Region By Sector'!G298*10^3,SUMIFS('EPS Emissions'!H:H,'EPS Emissions'!$D:$D,'BAU Sector &amp; Region Breakout'!$C299,'EPS Emissions'!$C:$C,'BAU Sector &amp; Region Breakout'!$B299))</f>
        <v>14.9094</v>
      </c>
      <c r="H299" s="2">
        <f>IF($A299="GCAM",'GCAM By Region By Sector'!H298*10^3,SUMIFS('EPS Emissions'!I:I,'EPS Emissions'!$D:$D,'BAU Sector &amp; Region Breakout'!$C299,'EPS Emissions'!$C:$C,'BAU Sector &amp; Region Breakout'!$B299))</f>
        <v>14.8393</v>
      </c>
      <c r="I299" s="2">
        <f>IF($A299="GCAM",'GCAM By Region By Sector'!I298*10^3,SUMIFS('EPS Emissions'!J:J,'EPS Emissions'!$D:$D,'BAU Sector &amp; Region Breakout'!$C299,'EPS Emissions'!$C:$C,'BAU Sector &amp; Region Breakout'!$B299))</f>
        <v>14.7813</v>
      </c>
      <c r="J299" s="2">
        <f>IF($A299="GCAM",'GCAM By Region By Sector'!J298*10^3,SUMIFS('EPS Emissions'!K:K,'EPS Emissions'!$D:$D,'BAU Sector &amp; Region Breakout'!$C299,'EPS Emissions'!$C:$C,'BAU Sector &amp; Region Breakout'!$B299))</f>
        <v>14.7379</v>
      </c>
      <c r="K299" s="2">
        <f>IF($A299="GCAM",'GCAM By Region By Sector'!K298*10^3,SUMIFS('EPS Emissions'!L:L,'EPS Emissions'!$D:$D,'BAU Sector &amp; Region Breakout'!$C299,'EPS Emissions'!$C:$C,'BAU Sector &amp; Region Breakout'!$B299))</f>
        <v>14.707100000000001</v>
      </c>
      <c r="L299" s="2">
        <f>IF($A299="GCAM",'GCAM By Region By Sector'!L298*10^3,SUMIFS('EPS Emissions'!M:M,'EPS Emissions'!$D:$D,'BAU Sector &amp; Region Breakout'!$C299,'EPS Emissions'!$C:$C,'BAU Sector &amp; Region Breakout'!$B299))</f>
        <v>14.6896</v>
      </c>
      <c r="M299" s="2">
        <f>IF($A299="GCAM",'GCAM By Region By Sector'!M298*10^3,SUMIFS('EPS Emissions'!N:N,'EPS Emissions'!$D:$D,'BAU Sector &amp; Region Breakout'!$C299,'EPS Emissions'!$C:$C,'BAU Sector &amp; Region Breakout'!$B299))</f>
        <v>14.6837</v>
      </c>
      <c r="N299" s="2">
        <f>IF($A299="GCAM",'GCAM By Region By Sector'!N298*10^3,SUMIFS('EPS Emissions'!O:O,'EPS Emissions'!$D:$D,'BAU Sector &amp; Region Breakout'!$C299,'EPS Emissions'!$C:$C,'BAU Sector &amp; Region Breakout'!$B299))</f>
        <v>14.6919</v>
      </c>
      <c r="O299" s="2">
        <f>IF($A299="GCAM",'GCAM By Region By Sector'!O298*10^3,SUMIFS('EPS Emissions'!P:P,'EPS Emissions'!$D:$D,'BAU Sector &amp; Region Breakout'!$C299,'EPS Emissions'!$C:$C,'BAU Sector &amp; Region Breakout'!$B299))</f>
        <v>14.712899999999999</v>
      </c>
      <c r="P299" s="2">
        <f>IF($A299="GCAM",'GCAM By Region By Sector'!P298*10^3,SUMIFS('EPS Emissions'!Q:Q,'EPS Emissions'!$D:$D,'BAU Sector &amp; Region Breakout'!$C299,'EPS Emissions'!$C:$C,'BAU Sector &amp; Region Breakout'!$B299))</f>
        <v>14.744999999999999</v>
      </c>
      <c r="Q299" s="2">
        <f>IF($A299="GCAM",'GCAM By Region By Sector'!Q298*10^3,SUMIFS('EPS Emissions'!R:R,'EPS Emissions'!$D:$D,'BAU Sector &amp; Region Breakout'!$C299,'EPS Emissions'!$C:$C,'BAU Sector &amp; Region Breakout'!$B299))</f>
        <v>14.788600000000001</v>
      </c>
      <c r="R299" s="2">
        <f>IF($A299="GCAM",'GCAM By Region By Sector'!R298*10^3,SUMIFS('EPS Emissions'!S:S,'EPS Emissions'!$D:$D,'BAU Sector &amp; Region Breakout'!$C299,'EPS Emissions'!$C:$C,'BAU Sector &amp; Region Breakout'!$B299))</f>
        <v>14.8454</v>
      </c>
      <c r="S299" s="2">
        <f>IF($A299="GCAM",'GCAM By Region By Sector'!S298*10^3,SUMIFS('EPS Emissions'!T:T,'EPS Emissions'!$D:$D,'BAU Sector &amp; Region Breakout'!$C299,'EPS Emissions'!$C:$C,'BAU Sector &amp; Region Breakout'!$B299))</f>
        <v>14.913</v>
      </c>
      <c r="T299" s="2">
        <f>IF($A299="GCAM",'GCAM By Region By Sector'!T298*10^3,SUMIFS('EPS Emissions'!U:U,'EPS Emissions'!$D:$D,'BAU Sector &amp; Region Breakout'!$C299,'EPS Emissions'!$C:$C,'BAU Sector &amp; Region Breakout'!$B299))</f>
        <v>14.9922</v>
      </c>
      <c r="U299" s="2">
        <f>IF($A299="GCAM",'GCAM By Region By Sector'!U298*10^3,SUMIFS('EPS Emissions'!V:V,'EPS Emissions'!$D:$D,'BAU Sector &amp; Region Breakout'!$C299,'EPS Emissions'!$C:$C,'BAU Sector &amp; Region Breakout'!$B299))</f>
        <v>15.0845</v>
      </c>
      <c r="V299" s="2">
        <f>IF($A299="GCAM",'GCAM By Region By Sector'!V298*10^3,SUMIFS('EPS Emissions'!W:W,'EPS Emissions'!$D:$D,'BAU Sector &amp; Region Breakout'!$C299,'EPS Emissions'!$C:$C,'BAU Sector &amp; Region Breakout'!$B299))</f>
        <v>15.1874</v>
      </c>
      <c r="W299" s="2">
        <f>IF($A299="GCAM",'GCAM By Region By Sector'!W298*10^3,SUMIFS('EPS Emissions'!X:X,'EPS Emissions'!$D:$D,'BAU Sector &amp; Region Breakout'!$C299,'EPS Emissions'!$C:$C,'BAU Sector &amp; Region Breakout'!$B299))</f>
        <v>15.3025</v>
      </c>
      <c r="X299" s="2">
        <f>IF($A299="GCAM",'GCAM By Region By Sector'!X298*10^3,SUMIFS('EPS Emissions'!Y:Y,'EPS Emissions'!$D:$D,'BAU Sector &amp; Region Breakout'!$C299,'EPS Emissions'!$C:$C,'BAU Sector &amp; Region Breakout'!$B299))</f>
        <v>15.4261</v>
      </c>
      <c r="Y299" s="2">
        <f>IF($A299="GCAM",'GCAM By Region By Sector'!Y298*10^3,SUMIFS('EPS Emissions'!Z:Z,'EPS Emissions'!$D:$D,'BAU Sector &amp; Region Breakout'!$C299,'EPS Emissions'!$C:$C,'BAU Sector &amp; Region Breakout'!$B299))</f>
        <v>15.5634</v>
      </c>
      <c r="Z299" s="2">
        <f>IF($A299="GCAM",'GCAM By Region By Sector'!Z298*10^3,SUMIFS('EPS Emissions'!AA:AA,'EPS Emissions'!$D:$D,'BAU Sector &amp; Region Breakout'!$C299,'EPS Emissions'!$C:$C,'BAU Sector &amp; Region Breakout'!$B299))</f>
        <v>15.709899999999999</v>
      </c>
      <c r="AA299" s="2">
        <f>IF($A299="GCAM",'GCAM By Region By Sector'!AA298*10^3,SUMIFS('EPS Emissions'!AB:AB,'EPS Emissions'!$D:$D,'BAU Sector &amp; Region Breakout'!$C299,'EPS Emissions'!$C:$C,'BAU Sector &amp; Region Breakout'!$B299))</f>
        <v>15.8698</v>
      </c>
      <c r="AB299" s="2">
        <f>IF($A299="GCAM",'GCAM By Region By Sector'!AB298*10^3,SUMIFS('EPS Emissions'!AC:AC,'EPS Emissions'!$D:$D,'BAU Sector &amp; Region Breakout'!$C299,'EPS Emissions'!$C:$C,'BAU Sector &amp; Region Breakout'!$B299))</f>
        <v>16.0427</v>
      </c>
      <c r="AC299" s="2">
        <f>IF($A299="GCAM",'GCAM By Region By Sector'!AC298*10^3,SUMIFS('EPS Emissions'!AD:AD,'EPS Emissions'!$D:$D,'BAU Sector &amp; Region Breakout'!$C299,'EPS Emissions'!$C:$C,'BAU Sector &amp; Region Breakout'!$B299))</f>
        <v>16.2258</v>
      </c>
      <c r="AD299" s="2">
        <f>IF($A299="GCAM",'GCAM By Region By Sector'!AD298*10^3,SUMIFS('EPS Emissions'!AE:AE,'EPS Emissions'!$D:$D,'BAU Sector &amp; Region Breakout'!$C299,'EPS Emissions'!$C:$C,'BAU Sector &amp; Region Breakout'!$B299))</f>
        <v>16.414200000000001</v>
      </c>
      <c r="AE299" s="2">
        <f>IF($A299="GCAM",'GCAM By Region By Sector'!AE298*10^3,SUMIFS('EPS Emissions'!AF:AF,'EPS Emissions'!$D:$D,'BAU Sector &amp; Region Breakout'!$C299,'EPS Emissions'!$C:$C,'BAU Sector &amp; Region Breakout'!$B299))</f>
        <v>16.619399999999999</v>
      </c>
      <c r="AF299" s="2">
        <f>IF($A299="GCAM",'GCAM By Region By Sector'!AF298*10^3,SUMIFS('EPS Emissions'!AG:AG,'EPS Emissions'!$D:$D,'BAU Sector &amp; Region Breakout'!$C299,'EPS Emissions'!$C:$C,'BAU Sector &amp; Region Breakout'!$B299))</f>
        <v>16.8339</v>
      </c>
      <c r="AG299" s="2">
        <f>IF($A299="GCAM",'GCAM By Region By Sector'!AG298*10^3,SUMIFS('EPS Emissions'!AH:AH,'EPS Emissions'!$D:$D,'BAU Sector &amp; Region Breakout'!$C299,'EPS Emissions'!$C:$C,'BAU Sector &amp; Region Breakout'!$B299))</f>
        <v>17.058900000000001</v>
      </c>
      <c r="AH299" s="2">
        <f>IF($A299="GCAM",'GCAM By Region By Sector'!AH298*10^3,SUMIFS('EPS Emissions'!AI:AI,'EPS Emissions'!$D:$D,'BAU Sector &amp; Region Breakout'!$C299,'EPS Emissions'!$C:$C,'BAU Sector &amp; Region Breakout'!$B299))</f>
        <v>17.293500000000002</v>
      </c>
    </row>
    <row r="300" spans="1:34" x14ac:dyDescent="0.35">
      <c r="A300" t="str">
        <f>VLOOKUP(B300,'BAU Global Total'!A$3:C$34,3,FALSE)</f>
        <v>EPS</v>
      </c>
      <c r="B300" t="s">
        <v>47</v>
      </c>
      <c r="C300" t="s">
        <v>69</v>
      </c>
      <c r="D300" s="2">
        <f>IF($A300="GCAM",'GCAM By Region By Sector'!D299*10^3,SUMIFS('EPS Emissions'!E:E,'EPS Emissions'!$D:$D,'BAU Sector &amp; Region Breakout'!$C300,'EPS Emissions'!$C:$C,'BAU Sector &amp; Region Breakout'!$B300))</f>
        <v>5.6730999999999998</v>
      </c>
      <c r="E300" s="2">
        <f>IF($A300="GCAM",'GCAM By Region By Sector'!E299*10^3,SUMIFS('EPS Emissions'!F:F,'EPS Emissions'!$D:$D,'BAU Sector &amp; Region Breakout'!$C300,'EPS Emissions'!$C:$C,'BAU Sector &amp; Region Breakout'!$B300))</f>
        <v>5.5483399999999996</v>
      </c>
      <c r="F300" s="2">
        <f>IF($A300="GCAM",'GCAM By Region By Sector'!F299*10^3,SUMIFS('EPS Emissions'!G:G,'EPS Emissions'!$D:$D,'BAU Sector &amp; Region Breakout'!$C300,'EPS Emissions'!$C:$C,'BAU Sector &amp; Region Breakout'!$B300))</f>
        <v>5.9733599999999996</v>
      </c>
      <c r="G300" s="2">
        <f>IF($A300="GCAM",'GCAM By Region By Sector'!G299*10^3,SUMIFS('EPS Emissions'!H:H,'EPS Emissions'!$D:$D,'BAU Sector &amp; Region Breakout'!$C300,'EPS Emissions'!$C:$C,'BAU Sector &amp; Region Breakout'!$B300))</f>
        <v>5.9896599999999998</v>
      </c>
      <c r="H300" s="2">
        <f>IF($A300="GCAM",'GCAM By Region By Sector'!H299*10^3,SUMIFS('EPS Emissions'!I:I,'EPS Emissions'!$D:$D,'BAU Sector &amp; Region Breakout'!$C300,'EPS Emissions'!$C:$C,'BAU Sector &amp; Region Breakout'!$B300))</f>
        <v>6.0066300000000004</v>
      </c>
      <c r="I300" s="2">
        <f>IF($A300="GCAM",'GCAM By Region By Sector'!I299*10^3,SUMIFS('EPS Emissions'!J:J,'EPS Emissions'!$D:$D,'BAU Sector &amp; Region Breakout'!$C300,'EPS Emissions'!$C:$C,'BAU Sector &amp; Region Breakout'!$B300))</f>
        <v>6.0230399999999999</v>
      </c>
      <c r="J300" s="2">
        <f>IF($A300="GCAM",'GCAM By Region By Sector'!J299*10^3,SUMIFS('EPS Emissions'!K:K,'EPS Emissions'!$D:$D,'BAU Sector &amp; Region Breakout'!$C300,'EPS Emissions'!$C:$C,'BAU Sector &amp; Region Breakout'!$B300))</f>
        <v>6.0399500000000002</v>
      </c>
      <c r="K300" s="2">
        <f>IF($A300="GCAM",'GCAM By Region By Sector'!K299*10^3,SUMIFS('EPS Emissions'!L:L,'EPS Emissions'!$D:$D,'BAU Sector &amp; Region Breakout'!$C300,'EPS Emissions'!$C:$C,'BAU Sector &amp; Region Breakout'!$B300))</f>
        <v>6.0570500000000003</v>
      </c>
      <c r="L300" s="2">
        <f>IF($A300="GCAM",'GCAM By Region By Sector'!L299*10^3,SUMIFS('EPS Emissions'!M:M,'EPS Emissions'!$D:$D,'BAU Sector &amp; Region Breakout'!$C300,'EPS Emissions'!$C:$C,'BAU Sector &amp; Region Breakout'!$B300))</f>
        <v>6.0746900000000004</v>
      </c>
      <c r="M300" s="2">
        <f>IF($A300="GCAM",'GCAM By Region By Sector'!M299*10^3,SUMIFS('EPS Emissions'!N:N,'EPS Emissions'!$D:$D,'BAU Sector &amp; Region Breakout'!$C300,'EPS Emissions'!$C:$C,'BAU Sector &amp; Region Breakout'!$B300))</f>
        <v>6.0929799999999998</v>
      </c>
      <c r="N300" s="2">
        <f>IF($A300="GCAM",'GCAM By Region By Sector'!N299*10^3,SUMIFS('EPS Emissions'!O:O,'EPS Emissions'!$D:$D,'BAU Sector &amp; Region Breakout'!$C300,'EPS Emissions'!$C:$C,'BAU Sector &amp; Region Breakout'!$B300))</f>
        <v>6.1108500000000001</v>
      </c>
      <c r="O300" s="2">
        <f>IF($A300="GCAM",'GCAM By Region By Sector'!O299*10^3,SUMIFS('EPS Emissions'!P:P,'EPS Emissions'!$D:$D,'BAU Sector &amp; Region Breakout'!$C300,'EPS Emissions'!$C:$C,'BAU Sector &amp; Region Breakout'!$B300))</f>
        <v>6.1309500000000003</v>
      </c>
      <c r="P300" s="2">
        <f>IF($A300="GCAM",'GCAM By Region By Sector'!P299*10^3,SUMIFS('EPS Emissions'!Q:Q,'EPS Emissions'!$D:$D,'BAU Sector &amp; Region Breakout'!$C300,'EPS Emissions'!$C:$C,'BAU Sector &amp; Region Breakout'!$B300))</f>
        <v>6.15116</v>
      </c>
      <c r="Q300" s="2">
        <f>IF($A300="GCAM",'GCAM By Region By Sector'!Q299*10^3,SUMIFS('EPS Emissions'!R:R,'EPS Emissions'!$D:$D,'BAU Sector &amp; Region Breakout'!$C300,'EPS Emissions'!$C:$C,'BAU Sector &amp; Region Breakout'!$B300))</f>
        <v>6.1726000000000001</v>
      </c>
      <c r="R300" s="2">
        <f>IF($A300="GCAM",'GCAM By Region By Sector'!R299*10^3,SUMIFS('EPS Emissions'!S:S,'EPS Emissions'!$D:$D,'BAU Sector &amp; Region Breakout'!$C300,'EPS Emissions'!$C:$C,'BAU Sector &amp; Region Breakout'!$B300))</f>
        <v>6.1941499999999996</v>
      </c>
      <c r="S300" s="2">
        <f>IF($A300="GCAM",'GCAM By Region By Sector'!S299*10^3,SUMIFS('EPS Emissions'!T:T,'EPS Emissions'!$D:$D,'BAU Sector &amp; Region Breakout'!$C300,'EPS Emissions'!$C:$C,'BAU Sector &amp; Region Breakout'!$B300))</f>
        <v>6.2163000000000004</v>
      </c>
      <c r="T300" s="2">
        <f>IF($A300="GCAM",'GCAM By Region By Sector'!T299*10^3,SUMIFS('EPS Emissions'!U:U,'EPS Emissions'!$D:$D,'BAU Sector &amp; Region Breakout'!$C300,'EPS Emissions'!$C:$C,'BAU Sector &amp; Region Breakout'!$B300))</f>
        <v>6.2387600000000001</v>
      </c>
      <c r="U300" s="2">
        <f>IF($A300="GCAM",'GCAM By Region By Sector'!U299*10^3,SUMIFS('EPS Emissions'!V:V,'EPS Emissions'!$D:$D,'BAU Sector &amp; Region Breakout'!$C300,'EPS Emissions'!$C:$C,'BAU Sector &amp; Region Breakout'!$B300))</f>
        <v>6.2613500000000002</v>
      </c>
      <c r="V300" s="2">
        <f>IF($A300="GCAM",'GCAM By Region By Sector'!V299*10^3,SUMIFS('EPS Emissions'!W:W,'EPS Emissions'!$D:$D,'BAU Sector &amp; Region Breakout'!$C300,'EPS Emissions'!$C:$C,'BAU Sector &amp; Region Breakout'!$B300))</f>
        <v>6.2846500000000001</v>
      </c>
      <c r="W300" s="2">
        <f>IF($A300="GCAM",'GCAM By Region By Sector'!W299*10^3,SUMIFS('EPS Emissions'!X:X,'EPS Emissions'!$D:$D,'BAU Sector &amp; Region Breakout'!$C300,'EPS Emissions'!$C:$C,'BAU Sector &amp; Region Breakout'!$B300))</f>
        <v>6.3080999999999996</v>
      </c>
      <c r="X300" s="2">
        <f>IF($A300="GCAM",'GCAM By Region By Sector'!X299*10^3,SUMIFS('EPS Emissions'!Y:Y,'EPS Emissions'!$D:$D,'BAU Sector &amp; Region Breakout'!$C300,'EPS Emissions'!$C:$C,'BAU Sector &amp; Region Breakout'!$B300))</f>
        <v>6.33162</v>
      </c>
      <c r="Y300" s="2">
        <f>IF($A300="GCAM",'GCAM By Region By Sector'!Y299*10^3,SUMIFS('EPS Emissions'!Z:Z,'EPS Emissions'!$D:$D,'BAU Sector &amp; Region Breakout'!$C300,'EPS Emissions'!$C:$C,'BAU Sector &amp; Region Breakout'!$B300))</f>
        <v>6.3557600000000001</v>
      </c>
      <c r="Z300" s="2">
        <f>IF($A300="GCAM",'GCAM By Region By Sector'!Z299*10^3,SUMIFS('EPS Emissions'!AA:AA,'EPS Emissions'!$D:$D,'BAU Sector &amp; Region Breakout'!$C300,'EPS Emissions'!$C:$C,'BAU Sector &amp; Region Breakout'!$B300))</f>
        <v>6.3800699999999999</v>
      </c>
      <c r="AA300" s="2">
        <f>IF($A300="GCAM",'GCAM By Region By Sector'!AA299*10^3,SUMIFS('EPS Emissions'!AB:AB,'EPS Emissions'!$D:$D,'BAU Sector &amp; Region Breakout'!$C300,'EPS Emissions'!$C:$C,'BAU Sector &amp; Region Breakout'!$B300))</f>
        <v>6.4047599999999996</v>
      </c>
      <c r="AB300" s="2">
        <f>IF($A300="GCAM",'GCAM By Region By Sector'!AB299*10^3,SUMIFS('EPS Emissions'!AC:AC,'EPS Emissions'!$D:$D,'BAU Sector &amp; Region Breakout'!$C300,'EPS Emissions'!$C:$C,'BAU Sector &amp; Region Breakout'!$B300))</f>
        <v>6.43</v>
      </c>
      <c r="AC300" s="2">
        <f>IF($A300="GCAM",'GCAM By Region By Sector'!AC299*10^3,SUMIFS('EPS Emissions'!AD:AD,'EPS Emissions'!$D:$D,'BAU Sector &amp; Region Breakout'!$C300,'EPS Emissions'!$C:$C,'BAU Sector &amp; Region Breakout'!$B300))</f>
        <v>6.4554099999999996</v>
      </c>
      <c r="AD300" s="2">
        <f>IF($A300="GCAM",'GCAM By Region By Sector'!AD299*10^3,SUMIFS('EPS Emissions'!AE:AE,'EPS Emissions'!$D:$D,'BAU Sector &amp; Region Breakout'!$C300,'EPS Emissions'!$C:$C,'BAU Sector &amp; Region Breakout'!$B300))</f>
        <v>6.48062</v>
      </c>
      <c r="AE300" s="2">
        <f>IF($A300="GCAM",'GCAM By Region By Sector'!AE299*10^3,SUMIFS('EPS Emissions'!AF:AF,'EPS Emissions'!$D:$D,'BAU Sector &amp; Region Breakout'!$C300,'EPS Emissions'!$C:$C,'BAU Sector &amp; Region Breakout'!$B300))</f>
        <v>6.5062899999999999</v>
      </c>
      <c r="AF300" s="2">
        <f>IF($A300="GCAM",'GCAM By Region By Sector'!AF299*10^3,SUMIFS('EPS Emissions'!AG:AG,'EPS Emissions'!$D:$D,'BAU Sector &amp; Region Breakout'!$C300,'EPS Emissions'!$C:$C,'BAU Sector &amp; Region Breakout'!$B300))</f>
        <v>6.5320600000000004</v>
      </c>
      <c r="AG300" s="2">
        <f>IF($A300="GCAM",'GCAM By Region By Sector'!AG299*10^3,SUMIFS('EPS Emissions'!AH:AH,'EPS Emissions'!$D:$D,'BAU Sector &amp; Region Breakout'!$C300,'EPS Emissions'!$C:$C,'BAU Sector &amp; Region Breakout'!$B300))</f>
        <v>6.55816</v>
      </c>
      <c r="AH300" s="2">
        <f>IF($A300="GCAM",'GCAM By Region By Sector'!AH299*10^3,SUMIFS('EPS Emissions'!AI:AI,'EPS Emissions'!$D:$D,'BAU Sector &amp; Region Breakout'!$C300,'EPS Emissions'!$C:$C,'BAU Sector &amp; Region Breakout'!$B300))</f>
        <v>6.5842099999999997</v>
      </c>
    </row>
    <row r="301" spans="1:34" x14ac:dyDescent="0.35">
      <c r="A301" t="str">
        <f>VLOOKUP(B301,'BAU Global Total'!A$3:C$34,3,FALSE)</f>
        <v>EPS</v>
      </c>
      <c r="B301" t="s">
        <v>47</v>
      </c>
      <c r="C301" t="s">
        <v>62</v>
      </c>
      <c r="D301" s="2">
        <f>IF($A301="GCAM",'GCAM By Region By Sector'!D300*10^3,SUMIFS('EPS Emissions'!E:E,'EPS Emissions'!$D:$D,'BAU Sector &amp; Region Breakout'!$C301,'EPS Emissions'!$C:$C,'BAU Sector &amp; Region Breakout'!$B301))</f>
        <v>-16.5425</v>
      </c>
      <c r="E301" s="2">
        <f>IF($A301="GCAM",'GCAM By Region By Sector'!E300*10^3,SUMIFS('EPS Emissions'!F:F,'EPS Emissions'!$D:$D,'BAU Sector &amp; Region Breakout'!$C301,'EPS Emissions'!$C:$C,'BAU Sector &amp; Region Breakout'!$B301))</f>
        <v>-16.5425</v>
      </c>
      <c r="F301" s="2">
        <f>IF($A301="GCAM",'GCAM By Region By Sector'!F300*10^3,SUMIFS('EPS Emissions'!G:G,'EPS Emissions'!$D:$D,'BAU Sector &amp; Region Breakout'!$C301,'EPS Emissions'!$C:$C,'BAU Sector &amp; Region Breakout'!$B301))</f>
        <v>-16.5425</v>
      </c>
      <c r="G301" s="2">
        <f>IF($A301="GCAM",'GCAM By Region By Sector'!G300*10^3,SUMIFS('EPS Emissions'!H:H,'EPS Emissions'!$D:$D,'BAU Sector &amp; Region Breakout'!$C301,'EPS Emissions'!$C:$C,'BAU Sector &amp; Region Breakout'!$B301))</f>
        <v>-16.642499999999998</v>
      </c>
      <c r="H301" s="2">
        <f>IF($A301="GCAM",'GCAM By Region By Sector'!H300*10^3,SUMIFS('EPS Emissions'!I:I,'EPS Emissions'!$D:$D,'BAU Sector &amp; Region Breakout'!$C301,'EPS Emissions'!$C:$C,'BAU Sector &amp; Region Breakout'!$B301))</f>
        <v>-16.5425</v>
      </c>
      <c r="I301" s="2">
        <f>IF($A301="GCAM",'GCAM By Region By Sector'!I300*10^3,SUMIFS('EPS Emissions'!J:J,'EPS Emissions'!$D:$D,'BAU Sector &amp; Region Breakout'!$C301,'EPS Emissions'!$C:$C,'BAU Sector &amp; Region Breakout'!$B301))</f>
        <v>-16.5425</v>
      </c>
      <c r="J301" s="2">
        <f>IF($A301="GCAM",'GCAM By Region By Sector'!J300*10^3,SUMIFS('EPS Emissions'!K:K,'EPS Emissions'!$D:$D,'BAU Sector &amp; Region Breakout'!$C301,'EPS Emissions'!$C:$C,'BAU Sector &amp; Region Breakout'!$B301))</f>
        <v>-16.7425</v>
      </c>
      <c r="K301" s="2">
        <f>IF($A301="GCAM",'GCAM By Region By Sector'!K300*10^3,SUMIFS('EPS Emissions'!L:L,'EPS Emissions'!$D:$D,'BAU Sector &amp; Region Breakout'!$C301,'EPS Emissions'!$C:$C,'BAU Sector &amp; Region Breakout'!$B301))</f>
        <v>-17.0425</v>
      </c>
      <c r="L301" s="2">
        <f>IF($A301="GCAM",'GCAM By Region By Sector'!L300*10^3,SUMIFS('EPS Emissions'!M:M,'EPS Emissions'!$D:$D,'BAU Sector &amp; Region Breakout'!$C301,'EPS Emissions'!$C:$C,'BAU Sector &amp; Region Breakout'!$B301))</f>
        <v>-17.2425</v>
      </c>
      <c r="M301" s="2">
        <f>IF($A301="GCAM",'GCAM By Region By Sector'!M300*10^3,SUMIFS('EPS Emissions'!N:N,'EPS Emissions'!$D:$D,'BAU Sector &amp; Region Breakout'!$C301,'EPS Emissions'!$C:$C,'BAU Sector &amp; Region Breakout'!$B301))</f>
        <v>-17.5425</v>
      </c>
      <c r="N301" s="2">
        <f>IF($A301="GCAM",'GCAM By Region By Sector'!N300*10^3,SUMIFS('EPS Emissions'!O:O,'EPS Emissions'!$D:$D,'BAU Sector &amp; Region Breakout'!$C301,'EPS Emissions'!$C:$C,'BAU Sector &amp; Region Breakout'!$B301))</f>
        <v>-17.7425</v>
      </c>
      <c r="O301" s="2">
        <f>IF($A301="GCAM",'GCAM By Region By Sector'!O300*10^3,SUMIFS('EPS Emissions'!P:P,'EPS Emissions'!$D:$D,'BAU Sector &amp; Region Breakout'!$C301,'EPS Emissions'!$C:$C,'BAU Sector &amp; Region Breakout'!$B301))</f>
        <v>-17.942499999999999</v>
      </c>
      <c r="P301" s="2">
        <f>IF($A301="GCAM",'GCAM By Region By Sector'!P300*10^3,SUMIFS('EPS Emissions'!Q:Q,'EPS Emissions'!$D:$D,'BAU Sector &amp; Region Breakout'!$C301,'EPS Emissions'!$C:$C,'BAU Sector &amp; Region Breakout'!$B301))</f>
        <v>-17.442499999999999</v>
      </c>
      <c r="Q301" s="2">
        <f>IF($A301="GCAM",'GCAM By Region By Sector'!Q300*10^3,SUMIFS('EPS Emissions'!R:R,'EPS Emissions'!$D:$D,'BAU Sector &amp; Region Breakout'!$C301,'EPS Emissions'!$C:$C,'BAU Sector &amp; Region Breakout'!$B301))</f>
        <v>-17.642499999999998</v>
      </c>
      <c r="R301" s="2">
        <f>IF($A301="GCAM",'GCAM By Region By Sector'!R300*10^3,SUMIFS('EPS Emissions'!S:S,'EPS Emissions'!$D:$D,'BAU Sector &amp; Region Breakout'!$C301,'EPS Emissions'!$C:$C,'BAU Sector &amp; Region Breakout'!$B301))</f>
        <v>-17.842500000000001</v>
      </c>
      <c r="S301" s="2">
        <f>IF($A301="GCAM",'GCAM By Region By Sector'!S300*10^3,SUMIFS('EPS Emissions'!T:T,'EPS Emissions'!$D:$D,'BAU Sector &amp; Region Breakout'!$C301,'EPS Emissions'!$C:$C,'BAU Sector &amp; Region Breakout'!$B301))</f>
        <v>-17.942499999999999</v>
      </c>
      <c r="T301" s="2">
        <f>IF($A301="GCAM",'GCAM By Region By Sector'!T300*10^3,SUMIFS('EPS Emissions'!U:U,'EPS Emissions'!$D:$D,'BAU Sector &amp; Region Breakout'!$C301,'EPS Emissions'!$C:$C,'BAU Sector &amp; Region Breakout'!$B301))</f>
        <v>-18.342500000000001</v>
      </c>
      <c r="U301" s="2">
        <f>IF($A301="GCAM",'GCAM By Region By Sector'!U300*10^3,SUMIFS('EPS Emissions'!V:V,'EPS Emissions'!$D:$D,'BAU Sector &amp; Region Breakout'!$C301,'EPS Emissions'!$C:$C,'BAU Sector &amp; Region Breakout'!$B301))</f>
        <v>-18.642499999999998</v>
      </c>
      <c r="V301" s="2">
        <f>IF($A301="GCAM",'GCAM By Region By Sector'!V300*10^3,SUMIFS('EPS Emissions'!W:W,'EPS Emissions'!$D:$D,'BAU Sector &amp; Region Breakout'!$C301,'EPS Emissions'!$C:$C,'BAU Sector &amp; Region Breakout'!$B301))</f>
        <v>-18.942499999999999</v>
      </c>
      <c r="W301" s="2">
        <f>IF($A301="GCAM",'GCAM By Region By Sector'!W300*10^3,SUMIFS('EPS Emissions'!X:X,'EPS Emissions'!$D:$D,'BAU Sector &amp; Region Breakout'!$C301,'EPS Emissions'!$C:$C,'BAU Sector &amp; Region Breakout'!$B301))</f>
        <v>-19.0425</v>
      </c>
      <c r="X301" s="2">
        <f>IF($A301="GCAM",'GCAM By Region By Sector'!X300*10^3,SUMIFS('EPS Emissions'!Y:Y,'EPS Emissions'!$D:$D,'BAU Sector &amp; Region Breakout'!$C301,'EPS Emissions'!$C:$C,'BAU Sector &amp; Region Breakout'!$B301))</f>
        <v>-19.142499999999998</v>
      </c>
      <c r="Y301" s="2">
        <f>IF($A301="GCAM",'GCAM By Region By Sector'!Y300*10^3,SUMIFS('EPS Emissions'!Z:Z,'EPS Emissions'!$D:$D,'BAU Sector &amp; Region Breakout'!$C301,'EPS Emissions'!$C:$C,'BAU Sector &amp; Region Breakout'!$B301))</f>
        <v>-19.2425</v>
      </c>
      <c r="Z301" s="2">
        <f>IF($A301="GCAM",'GCAM By Region By Sector'!Z300*10^3,SUMIFS('EPS Emissions'!AA:AA,'EPS Emissions'!$D:$D,'BAU Sector &amp; Region Breakout'!$C301,'EPS Emissions'!$C:$C,'BAU Sector &amp; Region Breakout'!$B301))</f>
        <v>-19.342500000000001</v>
      </c>
      <c r="AA301" s="2">
        <f>IF($A301="GCAM",'GCAM By Region By Sector'!AA300*10^3,SUMIFS('EPS Emissions'!AB:AB,'EPS Emissions'!$D:$D,'BAU Sector &amp; Region Breakout'!$C301,'EPS Emissions'!$C:$C,'BAU Sector &amp; Region Breakout'!$B301))</f>
        <v>-19.442499999999999</v>
      </c>
      <c r="AB301" s="2">
        <f>IF($A301="GCAM",'GCAM By Region By Sector'!AB300*10^3,SUMIFS('EPS Emissions'!AC:AC,'EPS Emissions'!$D:$D,'BAU Sector &amp; Region Breakout'!$C301,'EPS Emissions'!$C:$C,'BAU Sector &amp; Region Breakout'!$B301))</f>
        <v>-19.5425</v>
      </c>
      <c r="AC301" s="2">
        <f>IF($A301="GCAM",'GCAM By Region By Sector'!AC300*10^3,SUMIFS('EPS Emissions'!AD:AD,'EPS Emissions'!$D:$D,'BAU Sector &amp; Region Breakout'!$C301,'EPS Emissions'!$C:$C,'BAU Sector &amp; Region Breakout'!$B301))</f>
        <v>-19.642499999999998</v>
      </c>
      <c r="AD301" s="2">
        <f>IF($A301="GCAM",'GCAM By Region By Sector'!AD300*10^3,SUMIFS('EPS Emissions'!AE:AE,'EPS Emissions'!$D:$D,'BAU Sector &amp; Region Breakout'!$C301,'EPS Emissions'!$C:$C,'BAU Sector &amp; Region Breakout'!$B301))</f>
        <v>-19.642499999999998</v>
      </c>
      <c r="AE301" s="2">
        <f>IF($A301="GCAM",'GCAM By Region By Sector'!AE300*10^3,SUMIFS('EPS Emissions'!AF:AF,'EPS Emissions'!$D:$D,'BAU Sector &amp; Region Breakout'!$C301,'EPS Emissions'!$C:$C,'BAU Sector &amp; Region Breakout'!$B301))</f>
        <v>-19.642499999999998</v>
      </c>
      <c r="AF301" s="2">
        <f>IF($A301="GCAM",'GCAM By Region By Sector'!AF300*10^3,SUMIFS('EPS Emissions'!AG:AG,'EPS Emissions'!$D:$D,'BAU Sector &amp; Region Breakout'!$C301,'EPS Emissions'!$C:$C,'BAU Sector &amp; Region Breakout'!$B301))</f>
        <v>-19.7425</v>
      </c>
      <c r="AG301" s="2">
        <f>IF($A301="GCAM",'GCAM By Region By Sector'!AG300*10^3,SUMIFS('EPS Emissions'!AH:AH,'EPS Emissions'!$D:$D,'BAU Sector &amp; Region Breakout'!$C301,'EPS Emissions'!$C:$C,'BAU Sector &amp; Region Breakout'!$B301))</f>
        <v>-19.7425</v>
      </c>
      <c r="AH301" s="2">
        <f>IF($A301="GCAM",'GCAM By Region By Sector'!AH300*10^3,SUMIFS('EPS Emissions'!AI:AI,'EPS Emissions'!$D:$D,'BAU Sector &amp; Region Breakout'!$C301,'EPS Emissions'!$C:$C,'BAU Sector &amp; Region Breakout'!$B301))</f>
        <v>-19.7425</v>
      </c>
    </row>
    <row r="302" spans="1:34" x14ac:dyDescent="0.35">
      <c r="A302" t="str">
        <f>VLOOKUP(B302,'BAU Global Total'!A$3:C$34,3,FALSE)</f>
        <v>EPS</v>
      </c>
      <c r="B302" t="s">
        <v>47</v>
      </c>
      <c r="C302" t="s">
        <v>71</v>
      </c>
      <c r="D302" s="2">
        <f>IF($A302="GCAM",'GCAM By Region By Sector'!D301*10^3,SUMIFS('EPS Emissions'!E:E,'EPS Emissions'!$D:$D,'BAU Sector &amp; Region Breakout'!$C302,'EPS Emissions'!$C:$C,'BAU Sector &amp; Region Breakout'!$B302))</f>
        <v>0</v>
      </c>
      <c r="E302" s="2">
        <f>IF($A302="GCAM",'GCAM By Region By Sector'!E301*10^3,SUMIFS('EPS Emissions'!F:F,'EPS Emissions'!$D:$D,'BAU Sector &amp; Region Breakout'!$C302,'EPS Emissions'!$C:$C,'BAU Sector &amp; Region Breakout'!$B302))</f>
        <v>0</v>
      </c>
      <c r="F302" s="2">
        <f>IF($A302="GCAM",'GCAM By Region By Sector'!F301*10^3,SUMIFS('EPS Emissions'!G:G,'EPS Emissions'!$D:$D,'BAU Sector &amp; Region Breakout'!$C302,'EPS Emissions'!$C:$C,'BAU Sector &amp; Region Breakout'!$B302))</f>
        <v>0</v>
      </c>
      <c r="G302" s="2">
        <f>IF($A302="GCAM",'GCAM By Region By Sector'!G301*10^3,SUMIFS('EPS Emissions'!H:H,'EPS Emissions'!$D:$D,'BAU Sector &amp; Region Breakout'!$C302,'EPS Emissions'!$C:$C,'BAU Sector &amp; Region Breakout'!$B302))</f>
        <v>0</v>
      </c>
      <c r="H302" s="2">
        <f>IF($A302="GCAM",'GCAM By Region By Sector'!H301*10^3,SUMIFS('EPS Emissions'!I:I,'EPS Emissions'!$D:$D,'BAU Sector &amp; Region Breakout'!$C302,'EPS Emissions'!$C:$C,'BAU Sector &amp; Region Breakout'!$B302))</f>
        <v>0</v>
      </c>
      <c r="I302" s="2">
        <f>IF($A302="GCAM",'GCAM By Region By Sector'!I301*10^3,SUMIFS('EPS Emissions'!J:J,'EPS Emissions'!$D:$D,'BAU Sector &amp; Region Breakout'!$C302,'EPS Emissions'!$C:$C,'BAU Sector &amp; Region Breakout'!$B302))</f>
        <v>0</v>
      </c>
      <c r="J302" s="2">
        <f>IF($A302="GCAM",'GCAM By Region By Sector'!J301*10^3,SUMIFS('EPS Emissions'!K:K,'EPS Emissions'!$D:$D,'BAU Sector &amp; Region Breakout'!$C302,'EPS Emissions'!$C:$C,'BAU Sector &amp; Region Breakout'!$B302))</f>
        <v>0</v>
      </c>
      <c r="K302" s="2">
        <f>IF($A302="GCAM",'GCAM By Region By Sector'!K301*10^3,SUMIFS('EPS Emissions'!L:L,'EPS Emissions'!$D:$D,'BAU Sector &amp; Region Breakout'!$C302,'EPS Emissions'!$C:$C,'BAU Sector &amp; Region Breakout'!$B302))</f>
        <v>0</v>
      </c>
      <c r="L302" s="2">
        <f>IF($A302="GCAM",'GCAM By Region By Sector'!L301*10^3,SUMIFS('EPS Emissions'!M:M,'EPS Emissions'!$D:$D,'BAU Sector &amp; Region Breakout'!$C302,'EPS Emissions'!$C:$C,'BAU Sector &amp; Region Breakout'!$B302))</f>
        <v>0</v>
      </c>
      <c r="M302" s="2">
        <f>IF($A302="GCAM",'GCAM By Region By Sector'!M301*10^3,SUMIFS('EPS Emissions'!N:N,'EPS Emissions'!$D:$D,'BAU Sector &amp; Region Breakout'!$C302,'EPS Emissions'!$C:$C,'BAU Sector &amp; Region Breakout'!$B302))</f>
        <v>0</v>
      </c>
      <c r="N302" s="2">
        <f>IF($A302="GCAM",'GCAM By Region By Sector'!N301*10^3,SUMIFS('EPS Emissions'!O:O,'EPS Emissions'!$D:$D,'BAU Sector &amp; Region Breakout'!$C302,'EPS Emissions'!$C:$C,'BAU Sector &amp; Region Breakout'!$B302))</f>
        <v>0</v>
      </c>
      <c r="O302" s="2">
        <f>IF($A302="GCAM",'GCAM By Region By Sector'!O301*10^3,SUMIFS('EPS Emissions'!P:P,'EPS Emissions'!$D:$D,'BAU Sector &amp; Region Breakout'!$C302,'EPS Emissions'!$C:$C,'BAU Sector &amp; Region Breakout'!$B302))</f>
        <v>0</v>
      </c>
      <c r="P302" s="2">
        <f>IF($A302="GCAM",'GCAM By Region By Sector'!P301*10^3,SUMIFS('EPS Emissions'!Q:Q,'EPS Emissions'!$D:$D,'BAU Sector &amp; Region Breakout'!$C302,'EPS Emissions'!$C:$C,'BAU Sector &amp; Region Breakout'!$B302))</f>
        <v>0</v>
      </c>
      <c r="Q302" s="2">
        <f>IF($A302="GCAM",'GCAM By Region By Sector'!Q301*10^3,SUMIFS('EPS Emissions'!R:R,'EPS Emissions'!$D:$D,'BAU Sector &amp; Region Breakout'!$C302,'EPS Emissions'!$C:$C,'BAU Sector &amp; Region Breakout'!$B302))</f>
        <v>0</v>
      </c>
      <c r="R302" s="2">
        <f>IF($A302="GCAM",'GCAM By Region By Sector'!R301*10^3,SUMIFS('EPS Emissions'!S:S,'EPS Emissions'!$D:$D,'BAU Sector &amp; Region Breakout'!$C302,'EPS Emissions'!$C:$C,'BAU Sector &amp; Region Breakout'!$B302))</f>
        <v>0</v>
      </c>
      <c r="S302" s="2">
        <f>IF($A302="GCAM",'GCAM By Region By Sector'!S301*10^3,SUMIFS('EPS Emissions'!T:T,'EPS Emissions'!$D:$D,'BAU Sector &amp; Region Breakout'!$C302,'EPS Emissions'!$C:$C,'BAU Sector &amp; Region Breakout'!$B302))</f>
        <v>0</v>
      </c>
      <c r="T302" s="2">
        <f>IF($A302="GCAM",'GCAM By Region By Sector'!T301*10^3,SUMIFS('EPS Emissions'!U:U,'EPS Emissions'!$D:$D,'BAU Sector &amp; Region Breakout'!$C302,'EPS Emissions'!$C:$C,'BAU Sector &amp; Region Breakout'!$B302))</f>
        <v>0</v>
      </c>
      <c r="U302" s="2">
        <f>IF($A302="GCAM",'GCAM By Region By Sector'!U301*10^3,SUMIFS('EPS Emissions'!V:V,'EPS Emissions'!$D:$D,'BAU Sector &amp; Region Breakout'!$C302,'EPS Emissions'!$C:$C,'BAU Sector &amp; Region Breakout'!$B302))</f>
        <v>0</v>
      </c>
      <c r="V302" s="2">
        <f>IF($A302="GCAM",'GCAM By Region By Sector'!V301*10^3,SUMIFS('EPS Emissions'!W:W,'EPS Emissions'!$D:$D,'BAU Sector &amp; Region Breakout'!$C302,'EPS Emissions'!$C:$C,'BAU Sector &amp; Region Breakout'!$B302))</f>
        <v>0</v>
      </c>
      <c r="W302" s="2">
        <f>IF($A302="GCAM",'GCAM By Region By Sector'!W301*10^3,SUMIFS('EPS Emissions'!X:X,'EPS Emissions'!$D:$D,'BAU Sector &amp; Region Breakout'!$C302,'EPS Emissions'!$C:$C,'BAU Sector &amp; Region Breakout'!$B302))</f>
        <v>0</v>
      </c>
      <c r="X302" s="2">
        <f>IF($A302="GCAM",'GCAM By Region By Sector'!X301*10^3,SUMIFS('EPS Emissions'!Y:Y,'EPS Emissions'!$D:$D,'BAU Sector &amp; Region Breakout'!$C302,'EPS Emissions'!$C:$C,'BAU Sector &amp; Region Breakout'!$B302))</f>
        <v>0</v>
      </c>
      <c r="Y302" s="2">
        <f>IF($A302="GCAM",'GCAM By Region By Sector'!Y301*10^3,SUMIFS('EPS Emissions'!Z:Z,'EPS Emissions'!$D:$D,'BAU Sector &amp; Region Breakout'!$C302,'EPS Emissions'!$C:$C,'BAU Sector &amp; Region Breakout'!$B302))</f>
        <v>0</v>
      </c>
      <c r="Z302" s="2">
        <f>IF($A302="GCAM",'GCAM By Region By Sector'!Z301*10^3,SUMIFS('EPS Emissions'!AA:AA,'EPS Emissions'!$D:$D,'BAU Sector &amp; Region Breakout'!$C302,'EPS Emissions'!$C:$C,'BAU Sector &amp; Region Breakout'!$B302))</f>
        <v>0</v>
      </c>
      <c r="AA302" s="2">
        <f>IF($A302="GCAM",'GCAM By Region By Sector'!AA301*10^3,SUMIFS('EPS Emissions'!AB:AB,'EPS Emissions'!$D:$D,'BAU Sector &amp; Region Breakout'!$C302,'EPS Emissions'!$C:$C,'BAU Sector &amp; Region Breakout'!$B302))</f>
        <v>0</v>
      </c>
      <c r="AB302" s="2">
        <f>IF($A302="GCAM",'GCAM By Region By Sector'!AB301*10^3,SUMIFS('EPS Emissions'!AC:AC,'EPS Emissions'!$D:$D,'BAU Sector &amp; Region Breakout'!$C302,'EPS Emissions'!$C:$C,'BAU Sector &amp; Region Breakout'!$B302))</f>
        <v>0</v>
      </c>
      <c r="AC302" s="2">
        <f>IF($A302="GCAM",'GCAM By Region By Sector'!AC301*10^3,SUMIFS('EPS Emissions'!AD:AD,'EPS Emissions'!$D:$D,'BAU Sector &amp; Region Breakout'!$C302,'EPS Emissions'!$C:$C,'BAU Sector &amp; Region Breakout'!$B302))</f>
        <v>0</v>
      </c>
      <c r="AD302" s="2">
        <f>IF($A302="GCAM",'GCAM By Region By Sector'!AD301*10^3,SUMIFS('EPS Emissions'!AE:AE,'EPS Emissions'!$D:$D,'BAU Sector &amp; Region Breakout'!$C302,'EPS Emissions'!$C:$C,'BAU Sector &amp; Region Breakout'!$B302))</f>
        <v>0</v>
      </c>
      <c r="AE302" s="2">
        <f>IF($A302="GCAM",'GCAM By Region By Sector'!AE301*10^3,SUMIFS('EPS Emissions'!AF:AF,'EPS Emissions'!$D:$D,'BAU Sector &amp; Region Breakout'!$C302,'EPS Emissions'!$C:$C,'BAU Sector &amp; Region Breakout'!$B302))</f>
        <v>0</v>
      </c>
      <c r="AF302" s="2">
        <f>IF($A302="GCAM",'GCAM By Region By Sector'!AF301*10^3,SUMIFS('EPS Emissions'!AG:AG,'EPS Emissions'!$D:$D,'BAU Sector &amp; Region Breakout'!$C302,'EPS Emissions'!$C:$C,'BAU Sector &amp; Region Breakout'!$B302))</f>
        <v>0</v>
      </c>
      <c r="AG302" s="2">
        <f>IF($A302="GCAM",'GCAM By Region By Sector'!AG301*10^3,SUMIFS('EPS Emissions'!AH:AH,'EPS Emissions'!$D:$D,'BAU Sector &amp; Region Breakout'!$C302,'EPS Emissions'!$C:$C,'BAU Sector &amp; Region Breakout'!$B302))</f>
        <v>0</v>
      </c>
      <c r="AH302" s="2">
        <f>IF($A302="GCAM",'GCAM By Region By Sector'!AH301*10^3,SUMIFS('EPS Emissions'!AI:AI,'EPS Emissions'!$D:$D,'BAU Sector &amp; Region Breakout'!$C302,'EPS Emissions'!$C:$C,'BAU Sector &amp; Region Breakout'!$B302))</f>
        <v>0</v>
      </c>
    </row>
    <row r="303" spans="1:34" x14ac:dyDescent="0.35">
      <c r="A303" t="str">
        <f>VLOOKUP(B303,'BAU Global Total'!A$3:C$34,3,FALSE)</f>
        <v>GCAM</v>
      </c>
      <c r="B303" t="s">
        <v>48</v>
      </c>
      <c r="C303" t="s">
        <v>60</v>
      </c>
      <c r="D303" s="2">
        <f>IF($A303="GCAM",SUMIFS('GCAM By Region By Sector'!D:D,'GCAM By Region By Sector'!$C:$C,$C303,'GCAM By Region By Sector'!$B:$B,$B303)*10^3,SUMIFS('EPS Emissions'!E:E,'EPS Emissions'!$D:$D,'BAU Sector &amp; Region Breakout'!$C303,'EPS Emissions'!$C:$C,'BAU Sector &amp; Region Breakout'!$B303))</f>
        <v>380.02829647653078</v>
      </c>
      <c r="E303" s="2">
        <f>IF($A303="GCAM",SUMIFS('GCAM By Region By Sector'!E:E,'GCAM By Region By Sector'!$C:$C,$C303,'GCAM By Region By Sector'!$B:$B,$B303)*10^3,SUMIFS('EPS Emissions'!F:F,'EPS Emissions'!$D:$D,'BAU Sector &amp; Region Breakout'!$C303,'EPS Emissions'!$C:$C,'BAU Sector &amp; Region Breakout'!$B303))</f>
        <v>383.95127907741033</v>
      </c>
      <c r="F303" s="2">
        <f>IF($A303="GCAM",SUMIFS('GCAM By Region By Sector'!F:F,'GCAM By Region By Sector'!$C:$C,$C303,'GCAM By Region By Sector'!$B:$B,$B303)*10^3,SUMIFS('EPS Emissions'!G:G,'EPS Emissions'!$D:$D,'BAU Sector &amp; Region Breakout'!$C303,'EPS Emissions'!$C:$C,'BAU Sector &amp; Region Breakout'!$B303))</f>
        <v>387.87426167828983</v>
      </c>
      <c r="G303" s="2">
        <f>IF($A303="GCAM",SUMIFS('GCAM By Region By Sector'!G:G,'GCAM By Region By Sector'!$C:$C,$C303,'GCAM By Region By Sector'!$B:$B,$B303)*10^3,SUMIFS('EPS Emissions'!H:H,'EPS Emissions'!$D:$D,'BAU Sector &amp; Region Breakout'!$C303,'EPS Emissions'!$C:$C,'BAU Sector &amp; Region Breakout'!$B303))</f>
        <v>391.79724427916932</v>
      </c>
      <c r="H303" s="2">
        <f>IF($A303="GCAM",SUMIFS('GCAM By Region By Sector'!H:H,'GCAM By Region By Sector'!$C:$C,$C303,'GCAM By Region By Sector'!$B:$B,$B303)*10^3,SUMIFS('EPS Emissions'!I:I,'EPS Emissions'!$D:$D,'BAU Sector &amp; Region Breakout'!$C303,'EPS Emissions'!$C:$C,'BAU Sector &amp; Region Breakout'!$B303))</f>
        <v>395.72022688004881</v>
      </c>
      <c r="I303" s="2">
        <f>IF($A303="GCAM",SUMIFS('GCAM By Region By Sector'!I:I,'GCAM By Region By Sector'!$C:$C,$C303,'GCAM By Region By Sector'!$B:$B,$B303)*10^3,SUMIFS('EPS Emissions'!J:J,'EPS Emissions'!$D:$D,'BAU Sector &amp; Region Breakout'!$C303,'EPS Emissions'!$C:$C,'BAU Sector &amp; Region Breakout'!$B303))</f>
        <v>399.64320948092836</v>
      </c>
      <c r="J303" s="2">
        <f>IF($A303="GCAM",SUMIFS('GCAM By Region By Sector'!J:J,'GCAM By Region By Sector'!$C:$C,$C303,'GCAM By Region By Sector'!$B:$B,$B303)*10^3,SUMIFS('EPS Emissions'!K:K,'EPS Emissions'!$D:$D,'BAU Sector &amp; Region Breakout'!$C303,'EPS Emissions'!$C:$C,'BAU Sector &amp; Region Breakout'!$B303))</f>
        <v>402.84861973293175</v>
      </c>
      <c r="K303" s="2">
        <f>IF($A303="GCAM",SUMIFS('GCAM By Region By Sector'!K:K,'GCAM By Region By Sector'!$C:$C,$C303,'GCAM By Region By Sector'!$B:$B,$B303)*10^3,SUMIFS('EPS Emissions'!L:L,'EPS Emissions'!$D:$D,'BAU Sector &amp; Region Breakout'!$C303,'EPS Emissions'!$C:$C,'BAU Sector &amp; Region Breakout'!$B303))</f>
        <v>406.0540299849352</v>
      </c>
      <c r="L303" s="2">
        <f>IF($A303="GCAM",SUMIFS('GCAM By Region By Sector'!L:L,'GCAM By Region By Sector'!$C:$C,$C303,'GCAM By Region By Sector'!$B:$B,$B303)*10^3,SUMIFS('EPS Emissions'!M:M,'EPS Emissions'!$D:$D,'BAU Sector &amp; Region Breakout'!$C303,'EPS Emissions'!$C:$C,'BAU Sector &amp; Region Breakout'!$B303))</f>
        <v>409.25944023693853</v>
      </c>
      <c r="M303" s="2">
        <f>IF($A303="GCAM",SUMIFS('GCAM By Region By Sector'!M:M,'GCAM By Region By Sector'!$C:$C,$C303,'GCAM By Region By Sector'!$B:$B,$B303)*10^3,SUMIFS('EPS Emissions'!N:N,'EPS Emissions'!$D:$D,'BAU Sector &amp; Region Breakout'!$C303,'EPS Emissions'!$C:$C,'BAU Sector &amp; Region Breakout'!$B303))</f>
        <v>412.46485048894198</v>
      </c>
      <c r="N303" s="2">
        <f>IF($A303="GCAM",SUMIFS('GCAM By Region By Sector'!N:N,'GCAM By Region By Sector'!$C:$C,$C303,'GCAM By Region By Sector'!$B:$B,$B303)*10^3,SUMIFS('EPS Emissions'!O:O,'EPS Emissions'!$D:$D,'BAU Sector &amp; Region Breakout'!$C303,'EPS Emissions'!$C:$C,'BAU Sector &amp; Region Breakout'!$B303))</f>
        <v>415.67026074094537</v>
      </c>
      <c r="O303" s="2">
        <f>IF($A303="GCAM",SUMIFS('GCAM By Region By Sector'!O:O,'GCAM By Region By Sector'!$C:$C,$C303,'GCAM By Region By Sector'!$B:$B,$B303)*10^3,SUMIFS('EPS Emissions'!P:P,'EPS Emissions'!$D:$D,'BAU Sector &amp; Region Breakout'!$C303,'EPS Emissions'!$C:$C,'BAU Sector &amp; Region Breakout'!$B303))</f>
        <v>418.19050795350893</v>
      </c>
      <c r="P303" s="2">
        <f>IF($A303="GCAM",SUMIFS('GCAM By Region By Sector'!P:P,'GCAM By Region By Sector'!$C:$C,$C303,'GCAM By Region By Sector'!$B:$B,$B303)*10^3,SUMIFS('EPS Emissions'!Q:Q,'EPS Emissions'!$D:$D,'BAU Sector &amp; Region Breakout'!$C303,'EPS Emissions'!$C:$C,'BAU Sector &amp; Region Breakout'!$B303))</f>
        <v>420.71075516607254</v>
      </c>
      <c r="Q303" s="2">
        <f>IF($A303="GCAM",SUMIFS('GCAM By Region By Sector'!Q:Q,'GCAM By Region By Sector'!$C:$C,$C303,'GCAM By Region By Sector'!$B:$B,$B303)*10^3,SUMIFS('EPS Emissions'!R:R,'EPS Emissions'!$D:$D,'BAU Sector &amp; Region Breakout'!$C303,'EPS Emissions'!$C:$C,'BAU Sector &amp; Region Breakout'!$B303))</f>
        <v>423.23100237863611</v>
      </c>
      <c r="R303" s="2">
        <f>IF($A303="GCAM",SUMIFS('GCAM By Region By Sector'!R:R,'GCAM By Region By Sector'!$C:$C,$C303,'GCAM By Region By Sector'!$B:$B,$B303)*10^3,SUMIFS('EPS Emissions'!S:S,'EPS Emissions'!$D:$D,'BAU Sector &amp; Region Breakout'!$C303,'EPS Emissions'!$C:$C,'BAU Sector &amp; Region Breakout'!$B303))</f>
        <v>425.75124959119972</v>
      </c>
      <c r="S303" s="2">
        <f>IF($A303="GCAM",SUMIFS('GCAM By Region By Sector'!S:S,'GCAM By Region By Sector'!$C:$C,$C303,'GCAM By Region By Sector'!$B:$B,$B303)*10^3,SUMIFS('EPS Emissions'!T:T,'EPS Emissions'!$D:$D,'BAU Sector &amp; Region Breakout'!$C303,'EPS Emissions'!$C:$C,'BAU Sector &amp; Region Breakout'!$B303))</f>
        <v>428.27149680376323</v>
      </c>
      <c r="T303" s="2">
        <f>IF($A303="GCAM",SUMIFS('GCAM By Region By Sector'!T:T,'GCAM By Region By Sector'!$C:$C,$C303,'GCAM By Region By Sector'!$B:$B,$B303)*10^3,SUMIFS('EPS Emissions'!U:U,'EPS Emissions'!$D:$D,'BAU Sector &amp; Region Breakout'!$C303,'EPS Emissions'!$C:$C,'BAU Sector &amp; Region Breakout'!$B303))</f>
        <v>429.10309547445149</v>
      </c>
      <c r="U303" s="2">
        <f>IF($A303="GCAM",SUMIFS('GCAM By Region By Sector'!U:U,'GCAM By Region By Sector'!$C:$C,$C303,'GCAM By Region By Sector'!$B:$B,$B303)*10^3,SUMIFS('EPS Emissions'!V:V,'EPS Emissions'!$D:$D,'BAU Sector &amp; Region Breakout'!$C303,'EPS Emissions'!$C:$C,'BAU Sector &amp; Region Breakout'!$B303))</f>
        <v>429.9346941451397</v>
      </c>
      <c r="V303" s="2">
        <f>IF($A303="GCAM",SUMIFS('GCAM By Region By Sector'!V:V,'GCAM By Region By Sector'!$C:$C,$C303,'GCAM By Region By Sector'!$B:$B,$B303)*10^3,SUMIFS('EPS Emissions'!W:W,'EPS Emissions'!$D:$D,'BAU Sector &amp; Region Breakout'!$C303,'EPS Emissions'!$C:$C,'BAU Sector &amp; Region Breakout'!$B303))</f>
        <v>430.76629281582785</v>
      </c>
      <c r="W303" s="2">
        <f>IF($A303="GCAM",SUMIFS('GCAM By Region By Sector'!W:W,'GCAM By Region By Sector'!$C:$C,$C303,'GCAM By Region By Sector'!$B:$B,$B303)*10^3,SUMIFS('EPS Emissions'!X:X,'EPS Emissions'!$D:$D,'BAU Sector &amp; Region Breakout'!$C303,'EPS Emissions'!$C:$C,'BAU Sector &amp; Region Breakout'!$B303))</f>
        <v>431.59789148651606</v>
      </c>
      <c r="X303" s="2">
        <f>IF($A303="GCAM",SUMIFS('GCAM By Region By Sector'!X:X,'GCAM By Region By Sector'!$C:$C,$C303,'GCAM By Region By Sector'!$B:$B,$B303)*10^3,SUMIFS('EPS Emissions'!Y:Y,'EPS Emissions'!$D:$D,'BAU Sector &amp; Region Breakout'!$C303,'EPS Emissions'!$C:$C,'BAU Sector &amp; Region Breakout'!$B303))</f>
        <v>432.42949015720427</v>
      </c>
      <c r="Y303" s="2">
        <f>IF($A303="GCAM",SUMIFS('GCAM By Region By Sector'!Y:Y,'GCAM By Region By Sector'!$C:$C,$C303,'GCAM By Region By Sector'!$B:$B,$B303)*10^3,SUMIFS('EPS Emissions'!Z:Z,'EPS Emissions'!$D:$D,'BAU Sector &amp; Region Breakout'!$C303,'EPS Emissions'!$C:$C,'BAU Sector &amp; Region Breakout'!$B303))</f>
        <v>432.64792437469441</v>
      </c>
      <c r="Z303" s="2">
        <f>IF($A303="GCAM",SUMIFS('GCAM By Region By Sector'!Z:Z,'GCAM By Region By Sector'!$C:$C,$C303,'GCAM By Region By Sector'!$B:$B,$B303)*10^3,SUMIFS('EPS Emissions'!AA:AA,'EPS Emissions'!$D:$D,'BAU Sector &amp; Region Breakout'!$C303,'EPS Emissions'!$C:$C,'BAU Sector &amp; Region Breakout'!$B303))</f>
        <v>432.86635859218455</v>
      </c>
      <c r="AA303" s="2">
        <f>IF($A303="GCAM",SUMIFS('GCAM By Region By Sector'!AA:AA,'GCAM By Region By Sector'!$C:$C,$C303,'GCAM By Region By Sector'!$B:$B,$B303)*10^3,SUMIFS('EPS Emissions'!AB:AB,'EPS Emissions'!$D:$D,'BAU Sector &amp; Region Breakout'!$C303,'EPS Emissions'!$C:$C,'BAU Sector &amp; Region Breakout'!$B303))</f>
        <v>433.08479280967464</v>
      </c>
      <c r="AB303" s="2">
        <f>IF($A303="GCAM",SUMIFS('GCAM By Region By Sector'!AB:AB,'GCAM By Region By Sector'!$C:$C,$C303,'GCAM By Region By Sector'!$B:$B,$B303)*10^3,SUMIFS('EPS Emissions'!AC:AC,'EPS Emissions'!$D:$D,'BAU Sector &amp; Region Breakout'!$C303,'EPS Emissions'!$C:$C,'BAU Sector &amp; Region Breakout'!$B303))</f>
        <v>433.30322702716478</v>
      </c>
      <c r="AC303" s="2">
        <f>IF($A303="GCAM",SUMIFS('GCAM By Region By Sector'!AC:AC,'GCAM By Region By Sector'!$C:$C,$C303,'GCAM By Region By Sector'!$B:$B,$B303)*10^3,SUMIFS('EPS Emissions'!AD:AD,'EPS Emissions'!$D:$D,'BAU Sector &amp; Region Breakout'!$C303,'EPS Emissions'!$C:$C,'BAU Sector &amp; Region Breakout'!$B303))</f>
        <v>433.52166124465492</v>
      </c>
      <c r="AD303" s="2">
        <f>IF($A303="GCAM",SUMIFS('GCAM By Region By Sector'!AD:AD,'GCAM By Region By Sector'!$C:$C,$C303,'GCAM By Region By Sector'!$B:$B,$B303)*10^3,SUMIFS('EPS Emissions'!AE:AE,'EPS Emissions'!$D:$D,'BAU Sector &amp; Region Breakout'!$C303,'EPS Emissions'!$C:$C,'BAU Sector &amp; Region Breakout'!$B303))</f>
        <v>433.69910452830243</v>
      </c>
      <c r="AE303" s="2">
        <f>IF($A303="GCAM",SUMIFS('GCAM By Region By Sector'!AE:AE,'GCAM By Region By Sector'!$C:$C,$C303,'GCAM By Region By Sector'!$B:$B,$B303)*10^3,SUMIFS('EPS Emissions'!AF:AF,'EPS Emissions'!$D:$D,'BAU Sector &amp; Region Breakout'!$C303,'EPS Emissions'!$C:$C,'BAU Sector &amp; Region Breakout'!$B303))</f>
        <v>433.87654781194988</v>
      </c>
      <c r="AF303" s="2">
        <f>IF($A303="GCAM",SUMIFS('GCAM By Region By Sector'!AF:AF,'GCAM By Region By Sector'!$C:$C,$C303,'GCAM By Region By Sector'!$B:$B,$B303)*10^3,SUMIFS('EPS Emissions'!AG:AG,'EPS Emissions'!$D:$D,'BAU Sector &amp; Region Breakout'!$C303,'EPS Emissions'!$C:$C,'BAU Sector &amp; Region Breakout'!$B303))</f>
        <v>434.05399109559744</v>
      </c>
      <c r="AG303" s="2">
        <f>IF($A303="GCAM",SUMIFS('GCAM By Region By Sector'!AG:AG,'GCAM By Region By Sector'!$C:$C,$C303,'GCAM By Region By Sector'!$B:$B,$B303)*10^3,SUMIFS('EPS Emissions'!AH:AH,'EPS Emissions'!$D:$D,'BAU Sector &amp; Region Breakout'!$C303,'EPS Emissions'!$C:$C,'BAU Sector &amp; Region Breakout'!$B303))</f>
        <v>434.23143437924494</v>
      </c>
      <c r="AH303" s="2">
        <f>IF($A303="GCAM",SUMIFS('GCAM By Region By Sector'!AH:AH,'GCAM By Region By Sector'!$C:$C,$C303,'GCAM By Region By Sector'!$B:$B,$B303)*10^3,SUMIFS('EPS Emissions'!AI:AI,'EPS Emissions'!$D:$D,'BAU Sector &amp; Region Breakout'!$C303,'EPS Emissions'!$C:$C,'BAU Sector &amp; Region Breakout'!$B303))</f>
        <v>434.40887766289245</v>
      </c>
    </row>
    <row r="304" spans="1:34" x14ac:dyDescent="0.35">
      <c r="A304" t="str">
        <f>VLOOKUP(B304,'BAU Global Total'!A$3:C$34,3,FALSE)</f>
        <v>GCAM</v>
      </c>
      <c r="B304" t="s">
        <v>48</v>
      </c>
      <c r="C304" t="s">
        <v>61</v>
      </c>
      <c r="D304" s="2">
        <f>IF($A304="GCAM",SUMIFS('GCAM By Region By Sector'!D:D,'GCAM By Region By Sector'!$C:$C,$C304,'GCAM By Region By Sector'!$B:$B,$B304)*10^3,SUMIFS('EPS Emissions'!E:E,'EPS Emissions'!$D:$D,'BAU Sector &amp; Region Breakout'!$C304,'EPS Emissions'!$C:$C,'BAU Sector &amp; Region Breakout'!$B304))</f>
        <v>0</v>
      </c>
      <c r="E304" s="2">
        <f>IF($A304="GCAM",SUMIFS('GCAM By Region By Sector'!E:E,'GCAM By Region By Sector'!$C:$C,$C304,'GCAM By Region By Sector'!$B:$B,$B304)*10^3,SUMIFS('EPS Emissions'!F:F,'EPS Emissions'!$D:$D,'BAU Sector &amp; Region Breakout'!$C304,'EPS Emissions'!$C:$C,'BAU Sector &amp; Region Breakout'!$B304))</f>
        <v>0.16072954589599997</v>
      </c>
      <c r="F304" s="2">
        <f>IF($A304="GCAM",SUMIFS('GCAM By Region By Sector'!F:F,'GCAM By Region By Sector'!$C:$C,$C304,'GCAM By Region By Sector'!$B:$B,$B304)*10^3,SUMIFS('EPS Emissions'!G:G,'EPS Emissions'!$D:$D,'BAU Sector &amp; Region Breakout'!$C304,'EPS Emissions'!$C:$C,'BAU Sector &amp; Region Breakout'!$B304))</f>
        <v>0.32145909179199994</v>
      </c>
      <c r="G304" s="2">
        <f>IF($A304="GCAM",SUMIFS('GCAM By Region By Sector'!G:G,'GCAM By Region By Sector'!$C:$C,$C304,'GCAM By Region By Sector'!$B:$B,$B304)*10^3,SUMIFS('EPS Emissions'!H:H,'EPS Emissions'!$D:$D,'BAU Sector &amp; Region Breakout'!$C304,'EPS Emissions'!$C:$C,'BAU Sector &amp; Region Breakout'!$B304))</f>
        <v>0.48218863768799991</v>
      </c>
      <c r="H304" s="2">
        <f>IF($A304="GCAM",SUMIFS('GCAM By Region By Sector'!H:H,'GCAM By Region By Sector'!$C:$C,$C304,'GCAM By Region By Sector'!$B:$B,$B304)*10^3,SUMIFS('EPS Emissions'!I:I,'EPS Emissions'!$D:$D,'BAU Sector &amp; Region Breakout'!$C304,'EPS Emissions'!$C:$C,'BAU Sector &amp; Region Breakout'!$B304))</f>
        <v>0.64291818358399988</v>
      </c>
      <c r="I304" s="2">
        <f>IF($A304="GCAM",SUMIFS('GCAM By Region By Sector'!I:I,'GCAM By Region By Sector'!$C:$C,$C304,'GCAM By Region By Sector'!$B:$B,$B304)*10^3,SUMIFS('EPS Emissions'!J:J,'EPS Emissions'!$D:$D,'BAU Sector &amp; Region Breakout'!$C304,'EPS Emissions'!$C:$C,'BAU Sector &amp; Region Breakout'!$B304))</f>
        <v>0.80364772947999996</v>
      </c>
      <c r="J304" s="2">
        <f>IF($A304="GCAM",SUMIFS('GCAM By Region By Sector'!J:J,'GCAM By Region By Sector'!$C:$C,$C304,'GCAM By Region By Sector'!$B:$B,$B304)*10^3,SUMIFS('EPS Emissions'!K:K,'EPS Emissions'!$D:$D,'BAU Sector &amp; Region Breakout'!$C304,'EPS Emissions'!$C:$C,'BAU Sector &amp; Region Breakout'!$B304))</f>
        <v>1.6369570029279998</v>
      </c>
      <c r="K304" s="2">
        <f>IF($A304="GCAM",SUMIFS('GCAM By Region By Sector'!K:K,'GCAM By Region By Sector'!$C:$C,$C304,'GCAM By Region By Sector'!$B:$B,$B304)*10^3,SUMIFS('EPS Emissions'!L:L,'EPS Emissions'!$D:$D,'BAU Sector &amp; Region Breakout'!$C304,'EPS Emissions'!$C:$C,'BAU Sector &amp; Region Breakout'!$B304))</f>
        <v>2.4702662763759999</v>
      </c>
      <c r="L304" s="2">
        <f>IF($A304="GCAM",SUMIFS('GCAM By Region By Sector'!L:L,'GCAM By Region By Sector'!$C:$C,$C304,'GCAM By Region By Sector'!$B:$B,$B304)*10^3,SUMIFS('EPS Emissions'!M:M,'EPS Emissions'!$D:$D,'BAU Sector &amp; Region Breakout'!$C304,'EPS Emissions'!$C:$C,'BAU Sector &amp; Region Breakout'!$B304))</f>
        <v>3.303575549824</v>
      </c>
      <c r="M304" s="2">
        <f>IF($A304="GCAM",SUMIFS('GCAM By Region By Sector'!M:M,'GCAM By Region By Sector'!$C:$C,$C304,'GCAM By Region By Sector'!$B:$B,$B304)*10^3,SUMIFS('EPS Emissions'!N:N,'EPS Emissions'!$D:$D,'BAU Sector &amp; Region Breakout'!$C304,'EPS Emissions'!$C:$C,'BAU Sector &amp; Region Breakout'!$B304))</f>
        <v>4.1368848232719992</v>
      </c>
      <c r="N304" s="2">
        <f>IF($A304="GCAM",SUMIFS('GCAM By Region By Sector'!N:N,'GCAM By Region By Sector'!$C:$C,$C304,'GCAM By Region By Sector'!$B:$B,$B304)*10^3,SUMIFS('EPS Emissions'!O:O,'EPS Emissions'!$D:$D,'BAU Sector &amp; Region Breakout'!$C304,'EPS Emissions'!$C:$C,'BAU Sector &amp; Region Breakout'!$B304))</f>
        <v>4.9701940967200002</v>
      </c>
      <c r="O304" s="2">
        <f>IF($A304="GCAM",SUMIFS('GCAM By Region By Sector'!O:O,'GCAM By Region By Sector'!$C:$C,$C304,'GCAM By Region By Sector'!$B:$B,$B304)*10^3,SUMIFS('EPS Emissions'!P:P,'EPS Emissions'!$D:$D,'BAU Sector &amp; Region Breakout'!$C304,'EPS Emissions'!$C:$C,'BAU Sector &amp; Region Breakout'!$B304))</f>
        <v>6.336807396207992</v>
      </c>
      <c r="P304" s="2">
        <f>IF($A304="GCAM",SUMIFS('GCAM By Region By Sector'!P:P,'GCAM By Region By Sector'!$C:$C,$C304,'GCAM By Region By Sector'!$B:$B,$B304)*10^3,SUMIFS('EPS Emissions'!Q:Q,'EPS Emissions'!$D:$D,'BAU Sector &amp; Region Breakout'!$C304,'EPS Emissions'!$C:$C,'BAU Sector &amp; Region Breakout'!$B304))</f>
        <v>7.7034206956959856</v>
      </c>
      <c r="Q304" s="2">
        <f>IF($A304="GCAM",SUMIFS('GCAM By Region By Sector'!Q:Q,'GCAM By Region By Sector'!$C:$C,$C304,'GCAM By Region By Sector'!$B:$B,$B304)*10^3,SUMIFS('EPS Emissions'!R:R,'EPS Emissions'!$D:$D,'BAU Sector &amp; Region Breakout'!$C304,'EPS Emissions'!$C:$C,'BAU Sector &amp; Region Breakout'!$B304))</f>
        <v>9.0700339951839783</v>
      </c>
      <c r="R304" s="2">
        <f>IF($A304="GCAM",SUMIFS('GCAM By Region By Sector'!R:R,'GCAM By Region By Sector'!$C:$C,$C304,'GCAM By Region By Sector'!$B:$B,$B304)*10^3,SUMIFS('EPS Emissions'!S:S,'EPS Emissions'!$D:$D,'BAU Sector &amp; Region Breakout'!$C304,'EPS Emissions'!$C:$C,'BAU Sector &amp; Region Breakout'!$B304))</f>
        <v>10.436647294671971</v>
      </c>
      <c r="S304" s="2">
        <f>IF($A304="GCAM",SUMIFS('GCAM By Region By Sector'!S:S,'GCAM By Region By Sector'!$C:$C,$C304,'GCAM By Region By Sector'!$B:$B,$B304)*10^3,SUMIFS('EPS Emissions'!T:T,'EPS Emissions'!$D:$D,'BAU Sector &amp; Region Breakout'!$C304,'EPS Emissions'!$C:$C,'BAU Sector &amp; Region Breakout'!$B304))</f>
        <v>11.803260594159964</v>
      </c>
      <c r="T304" s="2">
        <f>IF($A304="GCAM",SUMIFS('GCAM By Region By Sector'!T:T,'GCAM By Region By Sector'!$C:$C,$C304,'GCAM By Region By Sector'!$B:$B,$B304)*10^3,SUMIFS('EPS Emissions'!U:U,'EPS Emissions'!$D:$D,'BAU Sector &amp; Region Breakout'!$C304,'EPS Emissions'!$C:$C,'BAU Sector &amp; Region Breakout'!$B304))</f>
        <v>13.157003813543964</v>
      </c>
      <c r="U304" s="2">
        <f>IF($A304="GCAM",SUMIFS('GCAM By Region By Sector'!U:U,'GCAM By Region By Sector'!$C:$C,$C304,'GCAM By Region By Sector'!$B:$B,$B304)*10^3,SUMIFS('EPS Emissions'!V:V,'EPS Emissions'!$D:$D,'BAU Sector &amp; Region Breakout'!$C304,'EPS Emissions'!$C:$C,'BAU Sector &amp; Region Breakout'!$B304))</f>
        <v>14.510747032927963</v>
      </c>
      <c r="V304" s="2">
        <f>IF($A304="GCAM",SUMIFS('GCAM By Region By Sector'!V:V,'GCAM By Region By Sector'!$C:$C,$C304,'GCAM By Region By Sector'!$B:$B,$B304)*10^3,SUMIFS('EPS Emissions'!W:W,'EPS Emissions'!$D:$D,'BAU Sector &amp; Region Breakout'!$C304,'EPS Emissions'!$C:$C,'BAU Sector &amp; Region Breakout'!$B304))</f>
        <v>15.864490252311962</v>
      </c>
      <c r="W304" s="2">
        <f>IF($A304="GCAM",SUMIFS('GCAM By Region By Sector'!W:W,'GCAM By Region By Sector'!$C:$C,$C304,'GCAM By Region By Sector'!$B:$B,$B304)*10^3,SUMIFS('EPS Emissions'!X:X,'EPS Emissions'!$D:$D,'BAU Sector &amp; Region Breakout'!$C304,'EPS Emissions'!$C:$C,'BAU Sector &amp; Region Breakout'!$B304))</f>
        <v>17.21823347169596</v>
      </c>
      <c r="X304" s="2">
        <f>IF($A304="GCAM",SUMIFS('GCAM By Region By Sector'!X:X,'GCAM By Region By Sector'!$C:$C,$C304,'GCAM By Region By Sector'!$B:$B,$B304)*10^3,SUMIFS('EPS Emissions'!Y:Y,'EPS Emissions'!$D:$D,'BAU Sector &amp; Region Breakout'!$C304,'EPS Emissions'!$C:$C,'BAU Sector &amp; Region Breakout'!$B304))</f>
        <v>18.571976691079961</v>
      </c>
      <c r="Y304" s="2">
        <f>IF($A304="GCAM",SUMIFS('GCAM By Region By Sector'!Y:Y,'GCAM By Region By Sector'!$C:$C,$C304,'GCAM By Region By Sector'!$B:$B,$B304)*10^3,SUMIFS('EPS Emissions'!Z:Z,'EPS Emissions'!$D:$D,'BAU Sector &amp; Region Breakout'!$C304,'EPS Emissions'!$C:$C,'BAU Sector &amp; Region Breakout'!$B304))</f>
        <v>19.771422078567969</v>
      </c>
      <c r="Z304" s="2">
        <f>IF($A304="GCAM",SUMIFS('GCAM By Region By Sector'!Z:Z,'GCAM By Region By Sector'!$C:$C,$C304,'GCAM By Region By Sector'!$B:$B,$B304)*10^3,SUMIFS('EPS Emissions'!AA:AA,'EPS Emissions'!$D:$D,'BAU Sector &amp; Region Breakout'!$C304,'EPS Emissions'!$C:$C,'BAU Sector &amp; Region Breakout'!$B304))</f>
        <v>20.970867466055974</v>
      </c>
      <c r="AA304" s="2">
        <f>IF($A304="GCAM",SUMIFS('GCAM By Region By Sector'!AA:AA,'GCAM By Region By Sector'!$C:$C,$C304,'GCAM By Region By Sector'!$B:$B,$B304)*10^3,SUMIFS('EPS Emissions'!AB:AB,'EPS Emissions'!$D:$D,'BAU Sector &amp; Region Breakout'!$C304,'EPS Emissions'!$C:$C,'BAU Sector &amp; Region Breakout'!$B304))</f>
        <v>22.170312853543983</v>
      </c>
      <c r="AB304" s="2">
        <f>IF($A304="GCAM",SUMIFS('GCAM By Region By Sector'!AB:AB,'GCAM By Region By Sector'!$C:$C,$C304,'GCAM By Region By Sector'!$B:$B,$B304)*10^3,SUMIFS('EPS Emissions'!AC:AC,'EPS Emissions'!$D:$D,'BAU Sector &amp; Region Breakout'!$C304,'EPS Emissions'!$C:$C,'BAU Sector &amp; Region Breakout'!$B304))</f>
        <v>23.369758241031992</v>
      </c>
      <c r="AC304" s="2">
        <f>IF($A304="GCAM",SUMIFS('GCAM By Region By Sector'!AC:AC,'GCAM By Region By Sector'!$C:$C,$C304,'GCAM By Region By Sector'!$B:$B,$B304)*10^3,SUMIFS('EPS Emissions'!AD:AD,'EPS Emissions'!$D:$D,'BAU Sector &amp; Region Breakout'!$C304,'EPS Emissions'!$C:$C,'BAU Sector &amp; Region Breakout'!$B304))</f>
        <v>24.569203628519997</v>
      </c>
      <c r="AD304" s="2">
        <f>IF($A304="GCAM",SUMIFS('GCAM By Region By Sector'!AD:AD,'GCAM By Region By Sector'!$C:$C,$C304,'GCAM By Region By Sector'!$B:$B,$B304)*10^3,SUMIFS('EPS Emissions'!AE:AE,'EPS Emissions'!$D:$D,'BAU Sector &amp; Region Breakout'!$C304,'EPS Emissions'!$C:$C,'BAU Sector &amp; Region Breakout'!$B304))</f>
        <v>25.799420245490392</v>
      </c>
      <c r="AE304" s="2">
        <f>IF($A304="GCAM",SUMIFS('GCAM By Region By Sector'!AE:AE,'GCAM By Region By Sector'!$C:$C,$C304,'GCAM By Region By Sector'!$B:$B,$B304)*10^3,SUMIFS('EPS Emissions'!AF:AF,'EPS Emissions'!$D:$D,'BAU Sector &amp; Region Breakout'!$C304,'EPS Emissions'!$C:$C,'BAU Sector &amp; Region Breakout'!$B304))</f>
        <v>27.029636862460787</v>
      </c>
      <c r="AF304" s="2">
        <f>IF($A304="GCAM",SUMIFS('GCAM By Region By Sector'!AF:AF,'GCAM By Region By Sector'!$C:$C,$C304,'GCAM By Region By Sector'!$B:$B,$B304)*10^3,SUMIFS('EPS Emissions'!AG:AG,'EPS Emissions'!$D:$D,'BAU Sector &amp; Region Breakout'!$C304,'EPS Emissions'!$C:$C,'BAU Sector &amp; Region Breakout'!$B304))</f>
        <v>28.259853479431175</v>
      </c>
      <c r="AG304" s="2">
        <f>IF($A304="GCAM",SUMIFS('GCAM By Region By Sector'!AG:AG,'GCAM By Region By Sector'!$C:$C,$C304,'GCAM By Region By Sector'!$B:$B,$B304)*10^3,SUMIFS('EPS Emissions'!AH:AH,'EPS Emissions'!$D:$D,'BAU Sector &amp; Region Breakout'!$C304,'EPS Emissions'!$C:$C,'BAU Sector &amp; Region Breakout'!$B304))</f>
        <v>29.490070096401571</v>
      </c>
      <c r="AH304" s="2">
        <f>IF($A304="GCAM",SUMIFS('GCAM By Region By Sector'!AH:AH,'GCAM By Region By Sector'!$C:$C,$C304,'GCAM By Region By Sector'!$B:$B,$B304)*10^3,SUMIFS('EPS Emissions'!AI:AI,'EPS Emissions'!$D:$D,'BAU Sector &amp; Region Breakout'!$C304,'EPS Emissions'!$C:$C,'BAU Sector &amp; Region Breakout'!$B304))</f>
        <v>30.720286713371966</v>
      </c>
    </row>
    <row r="305" spans="1:34" x14ac:dyDescent="0.35">
      <c r="A305" t="str">
        <f>VLOOKUP(B305,'BAU Global Total'!A$3:C$34,3,FALSE)</f>
        <v>GCAM</v>
      </c>
      <c r="B305" t="s">
        <v>48</v>
      </c>
      <c r="C305" t="s">
        <v>53</v>
      </c>
      <c r="D305" s="2">
        <f>IF($A305="GCAM",SUMIFS('GCAM By Region By Sector'!D:D,'GCAM By Region By Sector'!$C:$C,$C305,'GCAM By Region By Sector'!$B:$B,$B305)*10^3,SUMIFS('EPS Emissions'!E:E,'EPS Emissions'!$D:$D,'BAU Sector &amp; Region Breakout'!$C305,'EPS Emissions'!$C:$C,'BAU Sector &amp; Region Breakout'!$B305))</f>
        <v>804.59657535887538</v>
      </c>
      <c r="E305" s="2">
        <f>IF($A305="GCAM",SUMIFS('GCAM By Region By Sector'!E:E,'GCAM By Region By Sector'!$C:$C,$C305,'GCAM By Region By Sector'!$B:$B,$B305)*10^3,SUMIFS('EPS Emissions'!F:F,'EPS Emissions'!$D:$D,'BAU Sector &amp; Region Breakout'!$C305,'EPS Emissions'!$C:$C,'BAU Sector &amp; Region Breakout'!$B305))</f>
        <v>830.90853148635858</v>
      </c>
      <c r="F305" s="2">
        <f>IF($A305="GCAM",SUMIFS('GCAM By Region By Sector'!F:F,'GCAM By Region By Sector'!$C:$C,$C305,'GCAM By Region By Sector'!$B:$B,$B305)*10^3,SUMIFS('EPS Emissions'!G:G,'EPS Emissions'!$D:$D,'BAU Sector &amp; Region Breakout'!$C305,'EPS Emissions'!$C:$C,'BAU Sector &amp; Region Breakout'!$B305))</f>
        <v>857.2204876138419</v>
      </c>
      <c r="G305" s="2">
        <f>IF($A305="GCAM",SUMIFS('GCAM By Region By Sector'!G:G,'GCAM By Region By Sector'!$C:$C,$C305,'GCAM By Region By Sector'!$B:$B,$B305)*10^3,SUMIFS('EPS Emissions'!H:H,'EPS Emissions'!$D:$D,'BAU Sector &amp; Region Breakout'!$C305,'EPS Emissions'!$C:$C,'BAU Sector &amp; Region Breakout'!$B305))</f>
        <v>883.53244374132498</v>
      </c>
      <c r="H305" s="2">
        <f>IF($A305="GCAM",SUMIFS('GCAM By Region By Sector'!H:H,'GCAM By Region By Sector'!$C:$C,$C305,'GCAM By Region By Sector'!$B:$B,$B305)*10^3,SUMIFS('EPS Emissions'!I:I,'EPS Emissions'!$D:$D,'BAU Sector &amp; Region Breakout'!$C305,'EPS Emissions'!$C:$C,'BAU Sector &amp; Region Breakout'!$B305))</f>
        <v>909.8443998688083</v>
      </c>
      <c r="I305" s="2">
        <f>IF($A305="GCAM",SUMIFS('GCAM By Region By Sector'!I:I,'GCAM By Region By Sector'!$C:$C,$C305,'GCAM By Region By Sector'!$B:$B,$B305)*10^3,SUMIFS('EPS Emissions'!J:J,'EPS Emissions'!$D:$D,'BAU Sector &amp; Region Breakout'!$C305,'EPS Emissions'!$C:$C,'BAU Sector &amp; Region Breakout'!$B305))</f>
        <v>936.15635599629138</v>
      </c>
      <c r="J305" s="2">
        <f>IF($A305="GCAM",SUMIFS('GCAM By Region By Sector'!J:J,'GCAM By Region By Sector'!$C:$C,$C305,'GCAM By Region By Sector'!$B:$B,$B305)*10^3,SUMIFS('EPS Emissions'!K:K,'EPS Emissions'!$D:$D,'BAU Sector &amp; Region Breakout'!$C305,'EPS Emissions'!$C:$C,'BAU Sector &amp; Region Breakout'!$B305))</f>
        <v>969.43160758553859</v>
      </c>
      <c r="K305" s="2">
        <f>IF($A305="GCAM",SUMIFS('GCAM By Region By Sector'!K:K,'GCAM By Region By Sector'!$C:$C,$C305,'GCAM By Region By Sector'!$B:$B,$B305)*10^3,SUMIFS('EPS Emissions'!L:L,'EPS Emissions'!$D:$D,'BAU Sector &amp; Region Breakout'!$C305,'EPS Emissions'!$C:$C,'BAU Sector &amp; Region Breakout'!$B305))</f>
        <v>1002.7068591747859</v>
      </c>
      <c r="L305" s="2">
        <f>IF($A305="GCAM",SUMIFS('GCAM By Region By Sector'!L:L,'GCAM By Region By Sector'!$C:$C,$C305,'GCAM By Region By Sector'!$B:$B,$B305)*10^3,SUMIFS('EPS Emissions'!M:M,'EPS Emissions'!$D:$D,'BAU Sector &amp; Region Breakout'!$C305,'EPS Emissions'!$C:$C,'BAU Sector &amp; Region Breakout'!$B305))</f>
        <v>1035.982110764033</v>
      </c>
      <c r="M305" s="2">
        <f>IF($A305="GCAM",SUMIFS('GCAM By Region By Sector'!M:M,'GCAM By Region By Sector'!$C:$C,$C305,'GCAM By Region By Sector'!$B:$B,$B305)*10^3,SUMIFS('EPS Emissions'!N:N,'EPS Emissions'!$D:$D,'BAU Sector &amp; Region Breakout'!$C305,'EPS Emissions'!$C:$C,'BAU Sector &amp; Region Breakout'!$B305))</f>
        <v>1069.2573623532801</v>
      </c>
      <c r="N305" s="2">
        <f>IF($A305="GCAM",SUMIFS('GCAM By Region By Sector'!N:N,'GCAM By Region By Sector'!$C:$C,$C305,'GCAM By Region By Sector'!$B:$B,$B305)*10^3,SUMIFS('EPS Emissions'!O:O,'EPS Emissions'!$D:$D,'BAU Sector &amp; Region Breakout'!$C305,'EPS Emissions'!$C:$C,'BAU Sector &amp; Region Breakout'!$B305))</f>
        <v>1102.5326139425274</v>
      </c>
      <c r="O305" s="2">
        <f>IF($A305="GCAM",SUMIFS('GCAM By Region By Sector'!O:O,'GCAM By Region By Sector'!$C:$C,$C305,'GCAM By Region By Sector'!$B:$B,$B305)*10^3,SUMIFS('EPS Emissions'!P:P,'EPS Emissions'!$D:$D,'BAU Sector &amp; Region Breakout'!$C305,'EPS Emissions'!$C:$C,'BAU Sector &amp; Region Breakout'!$B305))</f>
        <v>1137.8760775294402</v>
      </c>
      <c r="P305" s="2">
        <f>IF($A305="GCAM",SUMIFS('GCAM By Region By Sector'!P:P,'GCAM By Region By Sector'!$C:$C,$C305,'GCAM By Region By Sector'!$B:$B,$B305)*10^3,SUMIFS('EPS Emissions'!Q:Q,'EPS Emissions'!$D:$D,'BAU Sector &amp; Region Breakout'!$C305,'EPS Emissions'!$C:$C,'BAU Sector &amp; Region Breakout'!$B305))</f>
        <v>1173.2195411163527</v>
      </c>
      <c r="Q305" s="2">
        <f>IF($A305="GCAM",SUMIFS('GCAM By Region By Sector'!Q:Q,'GCAM By Region By Sector'!$C:$C,$C305,'GCAM By Region By Sector'!$B:$B,$B305)*10^3,SUMIFS('EPS Emissions'!R:R,'EPS Emissions'!$D:$D,'BAU Sector &amp; Region Breakout'!$C305,'EPS Emissions'!$C:$C,'BAU Sector &amp; Region Breakout'!$B305))</f>
        <v>1208.5630047032653</v>
      </c>
      <c r="R305" s="2">
        <f>IF($A305="GCAM",SUMIFS('GCAM By Region By Sector'!R:R,'GCAM By Region By Sector'!$C:$C,$C305,'GCAM By Region By Sector'!$B:$B,$B305)*10^3,SUMIFS('EPS Emissions'!S:S,'EPS Emissions'!$D:$D,'BAU Sector &amp; Region Breakout'!$C305,'EPS Emissions'!$C:$C,'BAU Sector &amp; Region Breakout'!$B305))</f>
        <v>1243.9064682901778</v>
      </c>
      <c r="S305" s="2">
        <f>IF($A305="GCAM",SUMIFS('GCAM By Region By Sector'!S:S,'GCAM By Region By Sector'!$C:$C,$C305,'GCAM By Region By Sector'!$B:$B,$B305)*10^3,SUMIFS('EPS Emissions'!T:T,'EPS Emissions'!$D:$D,'BAU Sector &amp; Region Breakout'!$C305,'EPS Emissions'!$C:$C,'BAU Sector &amp; Region Breakout'!$B305))</f>
        <v>1279.2499318770906</v>
      </c>
      <c r="T305" s="2">
        <f>IF($A305="GCAM",SUMIFS('GCAM By Region By Sector'!T:T,'GCAM By Region By Sector'!$C:$C,$C305,'GCAM By Region By Sector'!$B:$B,$B305)*10^3,SUMIFS('EPS Emissions'!U:U,'EPS Emissions'!$D:$D,'BAU Sector &amp; Region Breakout'!$C305,'EPS Emissions'!$C:$C,'BAU Sector &amp; Region Breakout'!$B305))</f>
        <v>1314.2196876564578</v>
      </c>
      <c r="U305" s="2">
        <f>IF($A305="GCAM",SUMIFS('GCAM By Region By Sector'!U:U,'GCAM By Region By Sector'!$C:$C,$C305,'GCAM By Region By Sector'!$B:$B,$B305)*10^3,SUMIFS('EPS Emissions'!V:V,'EPS Emissions'!$D:$D,'BAU Sector &amp; Region Breakout'!$C305,'EPS Emissions'!$C:$C,'BAU Sector &amp; Region Breakout'!$B305))</f>
        <v>1349.1894434358246</v>
      </c>
      <c r="V305" s="2">
        <f>IF($A305="GCAM",SUMIFS('GCAM By Region By Sector'!V:V,'GCAM By Region By Sector'!$C:$C,$C305,'GCAM By Region By Sector'!$B:$B,$B305)*10^3,SUMIFS('EPS Emissions'!W:W,'EPS Emissions'!$D:$D,'BAU Sector &amp; Region Breakout'!$C305,'EPS Emissions'!$C:$C,'BAU Sector &amp; Region Breakout'!$B305))</f>
        <v>1384.1591992151918</v>
      </c>
      <c r="W305" s="2">
        <f>IF($A305="GCAM",SUMIFS('GCAM By Region By Sector'!W:W,'GCAM By Region By Sector'!$C:$C,$C305,'GCAM By Region By Sector'!$B:$B,$B305)*10^3,SUMIFS('EPS Emissions'!X:X,'EPS Emissions'!$D:$D,'BAU Sector &amp; Region Breakout'!$C305,'EPS Emissions'!$C:$C,'BAU Sector &amp; Region Breakout'!$B305))</f>
        <v>1419.1289549945586</v>
      </c>
      <c r="X305" s="2">
        <f>IF($A305="GCAM",SUMIFS('GCAM By Region By Sector'!X:X,'GCAM By Region By Sector'!$C:$C,$C305,'GCAM By Region By Sector'!$B:$B,$B305)*10^3,SUMIFS('EPS Emissions'!Y:Y,'EPS Emissions'!$D:$D,'BAU Sector &amp; Region Breakout'!$C305,'EPS Emissions'!$C:$C,'BAU Sector &amp; Region Breakout'!$B305))</f>
        <v>1454.0987107739259</v>
      </c>
      <c r="Y305" s="2">
        <f>IF($A305="GCAM",SUMIFS('GCAM By Region By Sector'!Y:Y,'GCAM By Region By Sector'!$C:$C,$C305,'GCAM By Region By Sector'!$B:$B,$B305)*10^3,SUMIFS('EPS Emissions'!Z:Z,'EPS Emissions'!$D:$D,'BAU Sector &amp; Region Breakout'!$C305,'EPS Emissions'!$C:$C,'BAU Sector &amp; Region Breakout'!$B305))</f>
        <v>1489.4355743683864</v>
      </c>
      <c r="Z305" s="2">
        <f>IF($A305="GCAM",SUMIFS('GCAM By Region By Sector'!Z:Z,'GCAM By Region By Sector'!$C:$C,$C305,'GCAM By Region By Sector'!$B:$B,$B305)*10^3,SUMIFS('EPS Emissions'!AA:AA,'EPS Emissions'!$D:$D,'BAU Sector &amp; Region Breakout'!$C305,'EPS Emissions'!$C:$C,'BAU Sector &amp; Region Breakout'!$B305))</f>
        <v>1524.7724379628471</v>
      </c>
      <c r="AA305" s="2">
        <f>IF($A305="GCAM",SUMIFS('GCAM By Region By Sector'!AA:AA,'GCAM By Region By Sector'!$C:$C,$C305,'GCAM By Region By Sector'!$B:$B,$B305)*10^3,SUMIFS('EPS Emissions'!AB:AB,'EPS Emissions'!$D:$D,'BAU Sector &amp; Region Breakout'!$C305,'EPS Emissions'!$C:$C,'BAU Sector &amp; Region Breakout'!$B305))</f>
        <v>1560.1093015573081</v>
      </c>
      <c r="AB305" s="2">
        <f>IF($A305="GCAM",SUMIFS('GCAM By Region By Sector'!AB:AB,'GCAM By Region By Sector'!$C:$C,$C305,'GCAM By Region By Sector'!$B:$B,$B305)*10^3,SUMIFS('EPS Emissions'!AC:AC,'EPS Emissions'!$D:$D,'BAU Sector &amp; Region Breakout'!$C305,'EPS Emissions'!$C:$C,'BAU Sector &amp; Region Breakout'!$B305))</f>
        <v>1595.4461651517686</v>
      </c>
      <c r="AC305" s="2">
        <f>IF($A305="GCAM",SUMIFS('GCAM By Region By Sector'!AC:AC,'GCAM By Region By Sector'!$C:$C,$C305,'GCAM By Region By Sector'!$B:$B,$B305)*10^3,SUMIFS('EPS Emissions'!AD:AD,'EPS Emissions'!$D:$D,'BAU Sector &amp; Region Breakout'!$C305,'EPS Emissions'!$C:$C,'BAU Sector &amp; Region Breakout'!$B305))</f>
        <v>1630.7830287462293</v>
      </c>
      <c r="AD305" s="2">
        <f>IF($A305="GCAM",SUMIFS('GCAM By Region By Sector'!AD:AD,'GCAM By Region By Sector'!$C:$C,$C305,'GCAM By Region By Sector'!$B:$B,$B305)*10^3,SUMIFS('EPS Emissions'!AE:AE,'EPS Emissions'!$D:$D,'BAU Sector &amp; Region Breakout'!$C305,'EPS Emissions'!$C:$C,'BAU Sector &amp; Region Breakout'!$B305))</f>
        <v>1663.4285256167191</v>
      </c>
      <c r="AE305" s="2">
        <f>IF($A305="GCAM",SUMIFS('GCAM By Region By Sector'!AE:AE,'GCAM By Region By Sector'!$C:$C,$C305,'GCAM By Region By Sector'!$B:$B,$B305)*10^3,SUMIFS('EPS Emissions'!AF:AF,'EPS Emissions'!$D:$D,'BAU Sector &amp; Region Breakout'!$C305,'EPS Emissions'!$C:$C,'BAU Sector &amp; Region Breakout'!$B305))</f>
        <v>1696.0740224872093</v>
      </c>
      <c r="AF305" s="2">
        <f>IF($A305="GCAM",SUMIFS('GCAM By Region By Sector'!AF:AF,'GCAM By Region By Sector'!$C:$C,$C305,'GCAM By Region By Sector'!$B:$B,$B305)*10^3,SUMIFS('EPS Emissions'!AG:AG,'EPS Emissions'!$D:$D,'BAU Sector &amp; Region Breakout'!$C305,'EPS Emissions'!$C:$C,'BAU Sector &amp; Region Breakout'!$B305))</f>
        <v>1728.7195193576993</v>
      </c>
      <c r="AG305" s="2">
        <f>IF($A305="GCAM",SUMIFS('GCAM By Region By Sector'!AG:AG,'GCAM By Region By Sector'!$C:$C,$C305,'GCAM By Region By Sector'!$B:$B,$B305)*10^3,SUMIFS('EPS Emissions'!AH:AH,'EPS Emissions'!$D:$D,'BAU Sector &amp; Region Breakout'!$C305,'EPS Emissions'!$C:$C,'BAU Sector &amp; Region Breakout'!$B305))</f>
        <v>1761.3650162281892</v>
      </c>
      <c r="AH305" s="2">
        <f>IF($A305="GCAM",SUMIFS('GCAM By Region By Sector'!AH:AH,'GCAM By Region By Sector'!$C:$C,$C305,'GCAM By Region By Sector'!$B:$B,$B305)*10^3,SUMIFS('EPS Emissions'!AI:AI,'EPS Emissions'!$D:$D,'BAU Sector &amp; Region Breakout'!$C305,'EPS Emissions'!$C:$C,'BAU Sector &amp; Region Breakout'!$B305))</f>
        <v>1794.0105130986792</v>
      </c>
    </row>
    <row r="306" spans="1:34" x14ac:dyDescent="0.35">
      <c r="A306" t="str">
        <f>VLOOKUP(B306,'BAU Global Total'!A$3:C$34,3,FALSE)</f>
        <v>GCAM</v>
      </c>
      <c r="B306" t="s">
        <v>48</v>
      </c>
      <c r="C306" t="s">
        <v>62</v>
      </c>
      <c r="D306" s="2">
        <f>IF($A306="GCAM",SUMIFS('GCAM By Region By Sector'!D:D,'GCAM By Region By Sector'!$C:$C,$C306,'GCAM By Region By Sector'!$B:$B,$B306)*10^3,SUMIFS('EPS Emissions'!E:E,'EPS Emissions'!$D:$D,'BAU Sector &amp; Region Breakout'!$C306,'EPS Emissions'!$C:$C,'BAU Sector &amp; Region Breakout'!$B306))</f>
        <v>-146.41920093881049</v>
      </c>
      <c r="E306" s="2">
        <f>IF($A306="GCAM",SUMIFS('GCAM By Region By Sector'!E:E,'GCAM By Region By Sector'!$C:$C,$C306,'GCAM By Region By Sector'!$B:$B,$B306)*10^3,SUMIFS('EPS Emissions'!F:F,'EPS Emissions'!$D:$D,'BAU Sector &amp; Region Breakout'!$C306,'EPS Emissions'!$C:$C,'BAU Sector &amp; Region Breakout'!$B306))</f>
        <v>-157.77497639804071</v>
      </c>
      <c r="F306" s="2">
        <f>IF($A306="GCAM",SUMIFS('GCAM By Region By Sector'!F:F,'GCAM By Region By Sector'!$C:$C,$C306,'GCAM By Region By Sector'!$B:$B,$B306)*10^3,SUMIFS('EPS Emissions'!G:G,'EPS Emissions'!$D:$D,'BAU Sector &amp; Region Breakout'!$C306,'EPS Emissions'!$C:$C,'BAU Sector &amp; Region Breakout'!$B306))</f>
        <v>-169.13075185727089</v>
      </c>
      <c r="G306" s="2">
        <f>IF($A306="GCAM",SUMIFS('GCAM By Region By Sector'!G:G,'GCAM By Region By Sector'!$C:$C,$C306,'GCAM By Region By Sector'!$B:$B,$B306)*10^3,SUMIFS('EPS Emissions'!H:H,'EPS Emissions'!$D:$D,'BAU Sector &amp; Region Breakout'!$C306,'EPS Emissions'!$C:$C,'BAU Sector &amp; Region Breakout'!$B306))</f>
        <v>-180.48652731650111</v>
      </c>
      <c r="H306" s="2">
        <f>IF($A306="GCAM",SUMIFS('GCAM By Region By Sector'!H:H,'GCAM By Region By Sector'!$C:$C,$C306,'GCAM By Region By Sector'!$B:$B,$B306)*10^3,SUMIFS('EPS Emissions'!I:I,'EPS Emissions'!$D:$D,'BAU Sector &amp; Region Breakout'!$C306,'EPS Emissions'!$C:$C,'BAU Sector &amp; Region Breakout'!$B306))</f>
        <v>-191.8423027757313</v>
      </c>
      <c r="I306" s="2">
        <f>IF($A306="GCAM",SUMIFS('GCAM By Region By Sector'!I:I,'GCAM By Region By Sector'!$C:$C,$C306,'GCAM By Region By Sector'!$B:$B,$B306)*10^3,SUMIFS('EPS Emissions'!J:J,'EPS Emissions'!$D:$D,'BAU Sector &amp; Region Breakout'!$C306,'EPS Emissions'!$C:$C,'BAU Sector &amp; Region Breakout'!$B306))</f>
        <v>-203.19807823496149</v>
      </c>
      <c r="J306" s="2">
        <f>IF($A306="GCAM",SUMIFS('GCAM By Region By Sector'!J:J,'GCAM By Region By Sector'!$C:$C,$C306,'GCAM By Region By Sector'!$B:$B,$B306)*10^3,SUMIFS('EPS Emissions'!K:K,'EPS Emissions'!$D:$D,'BAU Sector &amp; Region Breakout'!$C306,'EPS Emissions'!$C:$C,'BAU Sector &amp; Region Breakout'!$B306))</f>
        <v>-219.35462216969728</v>
      </c>
      <c r="K306" s="2">
        <f>IF($A306="GCAM",SUMIFS('GCAM By Region By Sector'!K:K,'GCAM By Region By Sector'!$C:$C,$C306,'GCAM By Region By Sector'!$B:$B,$B306)*10^3,SUMIFS('EPS Emissions'!L:L,'EPS Emissions'!$D:$D,'BAU Sector &amp; Region Breakout'!$C306,'EPS Emissions'!$C:$C,'BAU Sector &amp; Region Breakout'!$B306))</f>
        <v>-235.51116610443307</v>
      </c>
      <c r="L306" s="2">
        <f>IF($A306="GCAM",SUMIFS('GCAM By Region By Sector'!L:L,'GCAM By Region By Sector'!$C:$C,$C306,'GCAM By Region By Sector'!$B:$B,$B306)*10^3,SUMIFS('EPS Emissions'!M:M,'EPS Emissions'!$D:$D,'BAU Sector &amp; Region Breakout'!$C306,'EPS Emissions'!$C:$C,'BAU Sector &amp; Region Breakout'!$B306))</f>
        <v>-251.66771003916881</v>
      </c>
      <c r="M306" s="2">
        <f>IF($A306="GCAM",SUMIFS('GCAM By Region By Sector'!M:M,'GCAM By Region By Sector'!$C:$C,$C306,'GCAM By Region By Sector'!$B:$B,$B306)*10^3,SUMIFS('EPS Emissions'!N:N,'EPS Emissions'!$D:$D,'BAU Sector &amp; Region Breakout'!$C306,'EPS Emissions'!$C:$C,'BAU Sector &amp; Region Breakout'!$B306))</f>
        <v>-267.82425397390466</v>
      </c>
      <c r="N306" s="2">
        <f>IF($A306="GCAM",SUMIFS('GCAM By Region By Sector'!N:N,'GCAM By Region By Sector'!$C:$C,$C306,'GCAM By Region By Sector'!$B:$B,$B306)*10^3,SUMIFS('EPS Emissions'!O:O,'EPS Emissions'!$D:$D,'BAU Sector &amp; Region Breakout'!$C306,'EPS Emissions'!$C:$C,'BAU Sector &amp; Region Breakout'!$B306))</f>
        <v>-283.9807979086404</v>
      </c>
      <c r="O306" s="2">
        <f>IF($A306="GCAM",SUMIFS('GCAM By Region By Sector'!O:O,'GCAM By Region By Sector'!$C:$C,$C306,'GCAM By Region By Sector'!$B:$B,$B306)*10^3,SUMIFS('EPS Emissions'!P:P,'EPS Emissions'!$D:$D,'BAU Sector &amp; Region Breakout'!$C306,'EPS Emissions'!$C:$C,'BAU Sector &amp; Region Breakout'!$B306))</f>
        <v>-303.04127200143392</v>
      </c>
      <c r="P306" s="2">
        <f>IF($A306="GCAM",SUMIFS('GCAM By Region By Sector'!P:P,'GCAM By Region By Sector'!$C:$C,$C306,'GCAM By Region By Sector'!$B:$B,$B306)*10^3,SUMIFS('EPS Emissions'!Q:Q,'EPS Emissions'!$D:$D,'BAU Sector &amp; Region Breakout'!$C306,'EPS Emissions'!$C:$C,'BAU Sector &amp; Region Breakout'!$B306))</f>
        <v>-322.10174609422745</v>
      </c>
      <c r="Q306" s="2">
        <f>IF($A306="GCAM",SUMIFS('GCAM By Region By Sector'!Q:Q,'GCAM By Region By Sector'!$C:$C,$C306,'GCAM By Region By Sector'!$B:$B,$B306)*10^3,SUMIFS('EPS Emissions'!R:R,'EPS Emissions'!$D:$D,'BAU Sector &amp; Region Breakout'!$C306,'EPS Emissions'!$C:$C,'BAU Sector &amp; Region Breakout'!$B306))</f>
        <v>-341.16222018702098</v>
      </c>
      <c r="R306" s="2">
        <f>IF($A306="GCAM",SUMIFS('GCAM By Region By Sector'!R:R,'GCAM By Region By Sector'!$C:$C,$C306,'GCAM By Region By Sector'!$B:$B,$B306)*10^3,SUMIFS('EPS Emissions'!S:S,'EPS Emissions'!$D:$D,'BAU Sector &amp; Region Breakout'!$C306,'EPS Emissions'!$C:$C,'BAU Sector &amp; Region Breakout'!$B306))</f>
        <v>-360.22269427981445</v>
      </c>
      <c r="S306" s="2">
        <f>IF($A306="GCAM",SUMIFS('GCAM By Region By Sector'!S:S,'GCAM By Region By Sector'!$C:$C,$C306,'GCAM By Region By Sector'!$B:$B,$B306)*10^3,SUMIFS('EPS Emissions'!T:T,'EPS Emissions'!$D:$D,'BAU Sector &amp; Region Breakout'!$C306,'EPS Emissions'!$C:$C,'BAU Sector &amp; Region Breakout'!$B306))</f>
        <v>-379.28316837260803</v>
      </c>
      <c r="T306" s="2">
        <f>IF($A306="GCAM",SUMIFS('GCAM By Region By Sector'!T:T,'GCAM By Region By Sector'!$C:$C,$C306,'GCAM By Region By Sector'!$B:$B,$B306)*10^3,SUMIFS('EPS Emissions'!U:U,'EPS Emissions'!$D:$D,'BAU Sector &amp; Region Breakout'!$C306,'EPS Emissions'!$C:$C,'BAU Sector &amp; Region Breakout'!$B306))</f>
        <v>-399.84034778162879</v>
      </c>
      <c r="U306" s="2">
        <f>IF($A306="GCAM",SUMIFS('GCAM By Region By Sector'!U:U,'GCAM By Region By Sector'!$C:$C,$C306,'GCAM By Region By Sector'!$B:$B,$B306)*10^3,SUMIFS('EPS Emissions'!V:V,'EPS Emissions'!$D:$D,'BAU Sector &amp; Region Breakout'!$C306,'EPS Emissions'!$C:$C,'BAU Sector &amp; Region Breakout'!$B306))</f>
        <v>-420.39752719064961</v>
      </c>
      <c r="V306" s="2">
        <f>IF($A306="GCAM",SUMIFS('GCAM By Region By Sector'!V:V,'GCAM By Region By Sector'!$C:$C,$C306,'GCAM By Region By Sector'!$B:$B,$B306)*10^3,SUMIFS('EPS Emissions'!W:W,'EPS Emissions'!$D:$D,'BAU Sector &amp; Region Breakout'!$C306,'EPS Emissions'!$C:$C,'BAU Sector &amp; Region Breakout'!$B306))</f>
        <v>-440.95470659967037</v>
      </c>
      <c r="W306" s="2">
        <f>IF($A306="GCAM",SUMIFS('GCAM By Region By Sector'!W:W,'GCAM By Region By Sector'!$C:$C,$C306,'GCAM By Region By Sector'!$B:$B,$B306)*10^3,SUMIFS('EPS Emissions'!X:X,'EPS Emissions'!$D:$D,'BAU Sector &amp; Region Breakout'!$C306,'EPS Emissions'!$C:$C,'BAU Sector &amp; Region Breakout'!$B306))</f>
        <v>-461.51188600869119</v>
      </c>
      <c r="X306" s="2">
        <f>IF($A306="GCAM",SUMIFS('GCAM By Region By Sector'!X:X,'GCAM By Region By Sector'!$C:$C,$C306,'GCAM By Region By Sector'!$B:$B,$B306)*10^3,SUMIFS('EPS Emissions'!Y:Y,'EPS Emissions'!$D:$D,'BAU Sector &amp; Region Breakout'!$C306,'EPS Emissions'!$C:$C,'BAU Sector &amp; Region Breakout'!$B306))</f>
        <v>-482.06906541771201</v>
      </c>
      <c r="Y306" s="2">
        <f>IF($A306="GCAM",SUMIFS('GCAM By Region By Sector'!Y:Y,'GCAM By Region By Sector'!$C:$C,$C306,'GCAM By Region By Sector'!$B:$B,$B306)*10^3,SUMIFS('EPS Emissions'!Z:Z,'EPS Emissions'!$D:$D,'BAU Sector &amp; Region Breakout'!$C306,'EPS Emissions'!$C:$C,'BAU Sector &amp; Region Breakout'!$B306))</f>
        <v>-501.29256651649536</v>
      </c>
      <c r="Z306" s="2">
        <f>IF($A306="GCAM",SUMIFS('GCAM By Region By Sector'!Z:Z,'GCAM By Region By Sector'!$C:$C,$C306,'GCAM By Region By Sector'!$B:$B,$B306)*10^3,SUMIFS('EPS Emissions'!AA:AA,'EPS Emissions'!$D:$D,'BAU Sector &amp; Region Breakout'!$C306,'EPS Emissions'!$C:$C,'BAU Sector &amp; Region Breakout'!$B306))</f>
        <v>-520.51606761527853</v>
      </c>
      <c r="AA306" s="2">
        <f>IF($A306="GCAM",SUMIFS('GCAM By Region By Sector'!AA:AA,'GCAM By Region By Sector'!$C:$C,$C306,'GCAM By Region By Sector'!$B:$B,$B306)*10^3,SUMIFS('EPS Emissions'!AB:AB,'EPS Emissions'!$D:$D,'BAU Sector &amp; Region Breakout'!$C306,'EPS Emissions'!$C:$C,'BAU Sector &amp; Region Breakout'!$B306))</f>
        <v>-539.73956871406187</v>
      </c>
      <c r="AB306" s="2">
        <f>IF($A306="GCAM",SUMIFS('GCAM By Region By Sector'!AB:AB,'GCAM By Region By Sector'!$C:$C,$C306,'GCAM By Region By Sector'!$B:$B,$B306)*10^3,SUMIFS('EPS Emissions'!AC:AC,'EPS Emissions'!$D:$D,'BAU Sector &amp; Region Breakout'!$C306,'EPS Emissions'!$C:$C,'BAU Sector &amp; Region Breakout'!$B306))</f>
        <v>-558.96306981284511</v>
      </c>
      <c r="AC306" s="2">
        <f>IF($A306="GCAM",SUMIFS('GCAM By Region By Sector'!AC:AC,'GCAM By Region By Sector'!$C:$C,$C306,'GCAM By Region By Sector'!$B:$B,$B306)*10^3,SUMIFS('EPS Emissions'!AD:AD,'EPS Emissions'!$D:$D,'BAU Sector &amp; Region Breakout'!$C306,'EPS Emissions'!$C:$C,'BAU Sector &amp; Region Breakout'!$B306))</f>
        <v>-578.18657091162845</v>
      </c>
      <c r="AD306" s="2">
        <f>IF($A306="GCAM",SUMIFS('GCAM By Region By Sector'!AD:AD,'GCAM By Region By Sector'!$C:$C,$C306,'GCAM By Region By Sector'!$B:$B,$B306)*10^3,SUMIFS('EPS Emissions'!AE:AE,'EPS Emissions'!$D:$D,'BAU Sector &amp; Region Breakout'!$C306,'EPS Emissions'!$C:$C,'BAU Sector &amp; Region Breakout'!$B306))</f>
        <v>-594.29713583050352</v>
      </c>
      <c r="AE306" s="2">
        <f>IF($A306="GCAM",SUMIFS('GCAM By Region By Sector'!AE:AE,'GCAM By Region By Sector'!$C:$C,$C306,'GCAM By Region By Sector'!$B:$B,$B306)*10^3,SUMIFS('EPS Emissions'!AF:AF,'EPS Emissions'!$D:$D,'BAU Sector &amp; Region Breakout'!$C306,'EPS Emissions'!$C:$C,'BAU Sector &amp; Region Breakout'!$B306))</f>
        <v>-610.40770074937848</v>
      </c>
      <c r="AF306" s="2">
        <f>IF($A306="GCAM",SUMIFS('GCAM By Region By Sector'!AF:AF,'GCAM By Region By Sector'!$C:$C,$C306,'GCAM By Region By Sector'!$B:$B,$B306)*10^3,SUMIFS('EPS Emissions'!AG:AG,'EPS Emissions'!$D:$D,'BAU Sector &amp; Region Breakout'!$C306,'EPS Emissions'!$C:$C,'BAU Sector &amp; Region Breakout'!$B306))</f>
        <v>-626.51826566825332</v>
      </c>
      <c r="AG306" s="2">
        <f>IF($A306="GCAM",SUMIFS('GCAM By Region By Sector'!AG:AG,'GCAM By Region By Sector'!$C:$C,$C306,'GCAM By Region By Sector'!$B:$B,$B306)*10^3,SUMIFS('EPS Emissions'!AH:AH,'EPS Emissions'!$D:$D,'BAU Sector &amp; Region Breakout'!$C306,'EPS Emissions'!$C:$C,'BAU Sector &amp; Region Breakout'!$B306))</f>
        <v>-642.62883058712828</v>
      </c>
      <c r="AH306" s="2">
        <f>IF($A306="GCAM",SUMIFS('GCAM By Region By Sector'!AH:AH,'GCAM By Region By Sector'!$C:$C,$C306,'GCAM By Region By Sector'!$B:$B,$B306)*10^3,SUMIFS('EPS Emissions'!AI:AI,'EPS Emissions'!$D:$D,'BAU Sector &amp; Region Breakout'!$C306,'EPS Emissions'!$C:$C,'BAU Sector &amp; Region Breakout'!$B306))</f>
        <v>-658.73939550600323</v>
      </c>
    </row>
    <row r="307" spans="1:34" x14ac:dyDescent="0.35">
      <c r="A307" t="str">
        <f>VLOOKUP(B307,'BAU Global Total'!A$3:C$34,3,FALSE)</f>
        <v>GCAM</v>
      </c>
      <c r="B307" t="s">
        <v>48</v>
      </c>
      <c r="C307" t="s">
        <v>63</v>
      </c>
      <c r="D307" s="2">
        <f>IF($A307="GCAM",SUMIFS('GCAM By Region By Sector'!D:D,'GCAM By Region By Sector'!$C:$C,$C307,'GCAM By Region By Sector'!$B:$B,$B307)*10^3,SUMIFS('EPS Emissions'!E:E,'EPS Emissions'!$D:$D,'BAU Sector &amp; Region Breakout'!$C307,'EPS Emissions'!$C:$C,'BAU Sector &amp; Region Breakout'!$B307))</f>
        <v>406.26524547848135</v>
      </c>
      <c r="E307" s="2">
        <f>IF($A307="GCAM",SUMIFS('GCAM By Region By Sector'!E:E,'GCAM By Region By Sector'!$C:$C,$C307,'GCAM By Region By Sector'!$B:$B,$B307)*10^3,SUMIFS('EPS Emissions'!F:F,'EPS Emissions'!$D:$D,'BAU Sector &amp; Region Breakout'!$C307,'EPS Emissions'!$C:$C,'BAU Sector &amp; Region Breakout'!$B307))</f>
        <v>418.65111392661396</v>
      </c>
      <c r="F307" s="2">
        <f>IF($A307="GCAM",SUMIFS('GCAM By Region By Sector'!F:F,'GCAM By Region By Sector'!$C:$C,$C307,'GCAM By Region By Sector'!$B:$B,$B307)*10^3,SUMIFS('EPS Emissions'!G:G,'EPS Emissions'!$D:$D,'BAU Sector &amp; Region Breakout'!$C307,'EPS Emissions'!$C:$C,'BAU Sector &amp; Region Breakout'!$B307))</f>
        <v>431.03698237474657</v>
      </c>
      <c r="G307" s="2">
        <f>IF($A307="GCAM",SUMIFS('GCAM By Region By Sector'!G:G,'GCAM By Region By Sector'!$C:$C,$C307,'GCAM By Region By Sector'!$B:$B,$B307)*10^3,SUMIFS('EPS Emissions'!H:H,'EPS Emissions'!$D:$D,'BAU Sector &amp; Region Breakout'!$C307,'EPS Emissions'!$C:$C,'BAU Sector &amp; Region Breakout'!$B307))</f>
        <v>443.42285082287913</v>
      </c>
      <c r="H307" s="2">
        <f>IF($A307="GCAM",SUMIFS('GCAM By Region By Sector'!H:H,'GCAM By Region By Sector'!$C:$C,$C307,'GCAM By Region By Sector'!$B:$B,$B307)*10^3,SUMIFS('EPS Emissions'!I:I,'EPS Emissions'!$D:$D,'BAU Sector &amp; Region Breakout'!$C307,'EPS Emissions'!$C:$C,'BAU Sector &amp; Region Breakout'!$B307))</f>
        <v>455.80871927101174</v>
      </c>
      <c r="I307" s="2">
        <f>IF($A307="GCAM",SUMIFS('GCAM By Region By Sector'!I:I,'GCAM By Region By Sector'!$C:$C,$C307,'GCAM By Region By Sector'!$B:$B,$B307)*10^3,SUMIFS('EPS Emissions'!J:J,'EPS Emissions'!$D:$D,'BAU Sector &amp; Region Breakout'!$C307,'EPS Emissions'!$C:$C,'BAU Sector &amp; Region Breakout'!$B307))</f>
        <v>468.19458771914435</v>
      </c>
      <c r="J307" s="2">
        <f>IF($A307="GCAM",SUMIFS('GCAM By Region By Sector'!J:J,'GCAM By Region By Sector'!$C:$C,$C307,'GCAM By Region By Sector'!$B:$B,$B307)*10^3,SUMIFS('EPS Emissions'!K:K,'EPS Emissions'!$D:$D,'BAU Sector &amp; Region Breakout'!$C307,'EPS Emissions'!$C:$C,'BAU Sector &amp; Region Breakout'!$B307))</f>
        <v>486.69349742659819</v>
      </c>
      <c r="K307" s="2">
        <f>IF($A307="GCAM",SUMIFS('GCAM By Region By Sector'!K:K,'GCAM By Region By Sector'!$C:$C,$C307,'GCAM By Region By Sector'!$B:$B,$B307)*10^3,SUMIFS('EPS Emissions'!L:L,'EPS Emissions'!$D:$D,'BAU Sector &amp; Region Breakout'!$C307,'EPS Emissions'!$C:$C,'BAU Sector &amp; Region Breakout'!$B307))</f>
        <v>505.19240713405202</v>
      </c>
      <c r="L307" s="2">
        <f>IF($A307="GCAM",SUMIFS('GCAM By Region By Sector'!L:L,'GCAM By Region By Sector'!$C:$C,$C307,'GCAM By Region By Sector'!$B:$B,$B307)*10^3,SUMIFS('EPS Emissions'!M:M,'EPS Emissions'!$D:$D,'BAU Sector &amp; Region Breakout'!$C307,'EPS Emissions'!$C:$C,'BAU Sector &amp; Region Breakout'!$B307))</f>
        <v>523.6913168415058</v>
      </c>
      <c r="M307" s="2">
        <f>IF($A307="GCAM",SUMIFS('GCAM By Region By Sector'!M:M,'GCAM By Region By Sector'!$C:$C,$C307,'GCAM By Region By Sector'!$B:$B,$B307)*10^3,SUMIFS('EPS Emissions'!N:N,'EPS Emissions'!$D:$D,'BAU Sector &amp; Region Breakout'!$C307,'EPS Emissions'!$C:$C,'BAU Sector &amp; Region Breakout'!$B307))</f>
        <v>542.19022654895969</v>
      </c>
      <c r="N307" s="2">
        <f>IF($A307="GCAM",SUMIFS('GCAM By Region By Sector'!N:N,'GCAM By Region By Sector'!$C:$C,$C307,'GCAM By Region By Sector'!$B:$B,$B307)*10^3,SUMIFS('EPS Emissions'!O:O,'EPS Emissions'!$D:$D,'BAU Sector &amp; Region Breakout'!$C307,'EPS Emissions'!$C:$C,'BAU Sector &amp; Region Breakout'!$B307))</f>
        <v>560.68913625641346</v>
      </c>
      <c r="O307" s="2">
        <f>IF($A307="GCAM",SUMIFS('GCAM By Region By Sector'!O:O,'GCAM By Region By Sector'!$C:$C,$C307,'GCAM By Region By Sector'!$B:$B,$B307)*10^3,SUMIFS('EPS Emissions'!P:P,'EPS Emissions'!$D:$D,'BAU Sector &amp; Region Breakout'!$C307,'EPS Emissions'!$C:$C,'BAU Sector &amp; Region Breakout'!$B307))</f>
        <v>582.25399262145163</v>
      </c>
      <c r="P307" s="2">
        <f>IF($A307="GCAM",SUMIFS('GCAM By Region By Sector'!P:P,'GCAM By Region By Sector'!$C:$C,$C307,'GCAM By Region By Sector'!$B:$B,$B307)*10^3,SUMIFS('EPS Emissions'!Q:Q,'EPS Emissions'!$D:$D,'BAU Sector &amp; Region Breakout'!$C307,'EPS Emissions'!$C:$C,'BAU Sector &amp; Region Breakout'!$B307))</f>
        <v>603.8188489864898</v>
      </c>
      <c r="Q307" s="2">
        <f>IF($A307="GCAM",SUMIFS('GCAM By Region By Sector'!Q:Q,'GCAM By Region By Sector'!$C:$C,$C307,'GCAM By Region By Sector'!$B:$B,$B307)*10^3,SUMIFS('EPS Emissions'!R:R,'EPS Emissions'!$D:$D,'BAU Sector &amp; Region Breakout'!$C307,'EPS Emissions'!$C:$C,'BAU Sector &amp; Region Breakout'!$B307))</f>
        <v>625.38370535152796</v>
      </c>
      <c r="R307" s="2">
        <f>IF($A307="GCAM",SUMIFS('GCAM By Region By Sector'!R:R,'GCAM By Region By Sector'!$C:$C,$C307,'GCAM By Region By Sector'!$B:$B,$B307)*10^3,SUMIFS('EPS Emissions'!S:S,'EPS Emissions'!$D:$D,'BAU Sector &amp; Region Breakout'!$C307,'EPS Emissions'!$C:$C,'BAU Sector &amp; Region Breakout'!$B307))</f>
        <v>646.94856171656613</v>
      </c>
      <c r="S307" s="2">
        <f>IF($A307="GCAM",SUMIFS('GCAM By Region By Sector'!S:S,'GCAM By Region By Sector'!$C:$C,$C307,'GCAM By Region By Sector'!$B:$B,$B307)*10^3,SUMIFS('EPS Emissions'!T:T,'EPS Emissions'!$D:$D,'BAU Sector &amp; Region Breakout'!$C307,'EPS Emissions'!$C:$C,'BAU Sector &amp; Region Breakout'!$B307))</f>
        <v>668.5134180816043</v>
      </c>
      <c r="T307" s="2">
        <f>IF($A307="GCAM",SUMIFS('GCAM By Region By Sector'!T:T,'GCAM By Region By Sector'!$C:$C,$C307,'GCAM By Region By Sector'!$B:$B,$B307)*10^3,SUMIFS('EPS Emissions'!U:U,'EPS Emissions'!$D:$D,'BAU Sector &amp; Region Breakout'!$C307,'EPS Emissions'!$C:$C,'BAU Sector &amp; Region Breakout'!$B307))</f>
        <v>689.57800736999559</v>
      </c>
      <c r="U307" s="2">
        <f>IF($A307="GCAM",SUMIFS('GCAM By Region By Sector'!U:U,'GCAM By Region By Sector'!$C:$C,$C307,'GCAM By Region By Sector'!$B:$B,$B307)*10^3,SUMIFS('EPS Emissions'!V:V,'EPS Emissions'!$D:$D,'BAU Sector &amp; Region Breakout'!$C307,'EPS Emissions'!$C:$C,'BAU Sector &amp; Region Breakout'!$B307))</f>
        <v>710.64259665838699</v>
      </c>
      <c r="V307" s="2">
        <f>IF($A307="GCAM",SUMIFS('GCAM By Region By Sector'!V:V,'GCAM By Region By Sector'!$C:$C,$C307,'GCAM By Region By Sector'!$B:$B,$B307)*10^3,SUMIFS('EPS Emissions'!W:W,'EPS Emissions'!$D:$D,'BAU Sector &amp; Region Breakout'!$C307,'EPS Emissions'!$C:$C,'BAU Sector &amp; Region Breakout'!$B307))</f>
        <v>731.70718594677851</v>
      </c>
      <c r="W307" s="2">
        <f>IF($A307="GCAM",SUMIFS('GCAM By Region By Sector'!W:W,'GCAM By Region By Sector'!$C:$C,$C307,'GCAM By Region By Sector'!$B:$B,$B307)*10^3,SUMIFS('EPS Emissions'!X:X,'EPS Emissions'!$D:$D,'BAU Sector &amp; Region Breakout'!$C307,'EPS Emissions'!$C:$C,'BAU Sector &amp; Region Breakout'!$B307))</f>
        <v>752.77177523516991</v>
      </c>
      <c r="X307" s="2">
        <f>IF($A307="GCAM",SUMIFS('GCAM By Region By Sector'!X:X,'GCAM By Region By Sector'!$C:$C,$C307,'GCAM By Region By Sector'!$B:$B,$B307)*10^3,SUMIFS('EPS Emissions'!Y:Y,'EPS Emissions'!$D:$D,'BAU Sector &amp; Region Breakout'!$C307,'EPS Emissions'!$C:$C,'BAU Sector &amp; Region Breakout'!$B307))</f>
        <v>773.83636452356131</v>
      </c>
      <c r="Y307" s="2">
        <f>IF($A307="GCAM",SUMIFS('GCAM By Region By Sector'!Y:Y,'GCAM By Region By Sector'!$C:$C,$C307,'GCAM By Region By Sector'!$B:$B,$B307)*10^3,SUMIFS('EPS Emissions'!Z:Z,'EPS Emissions'!$D:$D,'BAU Sector &amp; Region Breakout'!$C307,'EPS Emissions'!$C:$C,'BAU Sector &amp; Region Breakout'!$B307))</f>
        <v>792.97137946516932</v>
      </c>
      <c r="Z307" s="2">
        <f>IF($A307="GCAM",SUMIFS('GCAM By Region By Sector'!Z:Z,'GCAM By Region By Sector'!$C:$C,$C307,'GCAM By Region By Sector'!$B:$B,$B307)*10^3,SUMIFS('EPS Emissions'!AA:AA,'EPS Emissions'!$D:$D,'BAU Sector &amp; Region Breakout'!$C307,'EPS Emissions'!$C:$C,'BAU Sector &amp; Region Breakout'!$B307))</f>
        <v>812.10639440677733</v>
      </c>
      <c r="AA307" s="2">
        <f>IF($A307="GCAM",SUMIFS('GCAM By Region By Sector'!AA:AA,'GCAM By Region By Sector'!$C:$C,$C307,'GCAM By Region By Sector'!$B:$B,$B307)*10^3,SUMIFS('EPS Emissions'!AB:AB,'EPS Emissions'!$D:$D,'BAU Sector &amp; Region Breakout'!$C307,'EPS Emissions'!$C:$C,'BAU Sector &amp; Region Breakout'!$B307))</f>
        <v>831.24140934838533</v>
      </c>
      <c r="AB307" s="2">
        <f>IF($A307="GCAM",SUMIFS('GCAM By Region By Sector'!AB:AB,'GCAM By Region By Sector'!$C:$C,$C307,'GCAM By Region By Sector'!$B:$B,$B307)*10^3,SUMIFS('EPS Emissions'!AC:AC,'EPS Emissions'!$D:$D,'BAU Sector &amp; Region Breakout'!$C307,'EPS Emissions'!$C:$C,'BAU Sector &amp; Region Breakout'!$B307))</f>
        <v>850.37642428999334</v>
      </c>
      <c r="AC307" s="2">
        <f>IF($A307="GCAM",SUMIFS('GCAM By Region By Sector'!AC:AC,'GCAM By Region By Sector'!$C:$C,$C307,'GCAM By Region By Sector'!$B:$B,$B307)*10^3,SUMIFS('EPS Emissions'!AD:AD,'EPS Emissions'!$D:$D,'BAU Sector &amp; Region Breakout'!$C307,'EPS Emissions'!$C:$C,'BAU Sector &amp; Region Breakout'!$B307))</f>
        <v>869.51143923160134</v>
      </c>
      <c r="AD307" s="2">
        <f>IF($A307="GCAM",SUMIFS('GCAM By Region By Sector'!AD:AD,'GCAM By Region By Sector'!$C:$C,$C307,'GCAM By Region By Sector'!$B:$B,$B307)*10^3,SUMIFS('EPS Emissions'!AE:AE,'EPS Emissions'!$D:$D,'BAU Sector &amp; Region Breakout'!$C307,'EPS Emissions'!$C:$C,'BAU Sector &amp; Region Breakout'!$B307))</f>
        <v>886.70510313207399</v>
      </c>
      <c r="AE307" s="2">
        <f>IF($A307="GCAM",SUMIFS('GCAM By Region By Sector'!AE:AE,'GCAM By Region By Sector'!$C:$C,$C307,'GCAM By Region By Sector'!$B:$B,$B307)*10^3,SUMIFS('EPS Emissions'!AF:AF,'EPS Emissions'!$D:$D,'BAU Sector &amp; Region Breakout'!$C307,'EPS Emissions'!$C:$C,'BAU Sector &amp; Region Breakout'!$B307))</f>
        <v>903.89876703254652</v>
      </c>
      <c r="AF307" s="2">
        <f>IF($A307="GCAM",SUMIFS('GCAM By Region By Sector'!AF:AF,'GCAM By Region By Sector'!$C:$C,$C307,'GCAM By Region By Sector'!$B:$B,$B307)*10^3,SUMIFS('EPS Emissions'!AG:AG,'EPS Emissions'!$D:$D,'BAU Sector &amp; Region Breakout'!$C307,'EPS Emissions'!$C:$C,'BAU Sector &amp; Region Breakout'!$B307))</f>
        <v>921.09243093301905</v>
      </c>
      <c r="AG307" s="2">
        <f>IF($A307="GCAM",SUMIFS('GCAM By Region By Sector'!AG:AG,'GCAM By Region By Sector'!$C:$C,$C307,'GCAM By Region By Sector'!$B:$B,$B307)*10^3,SUMIFS('EPS Emissions'!AH:AH,'EPS Emissions'!$D:$D,'BAU Sector &amp; Region Breakout'!$C307,'EPS Emissions'!$C:$C,'BAU Sector &amp; Region Breakout'!$B307))</f>
        <v>938.28609483349169</v>
      </c>
      <c r="AH307" s="2">
        <f>IF($A307="GCAM",SUMIFS('GCAM By Region By Sector'!AH:AH,'GCAM By Region By Sector'!$C:$C,$C307,'GCAM By Region By Sector'!$B:$B,$B307)*10^3,SUMIFS('EPS Emissions'!AI:AI,'EPS Emissions'!$D:$D,'BAU Sector &amp; Region Breakout'!$C307,'EPS Emissions'!$C:$C,'BAU Sector &amp; Region Breakout'!$B307))</f>
        <v>955.47975873396433</v>
      </c>
    </row>
    <row r="308" spans="1:34" x14ac:dyDescent="0.35">
      <c r="A308" t="str">
        <f>VLOOKUP(B308,'BAU Global Total'!A$3:C$34,3,FALSE)</f>
        <v>GCAM</v>
      </c>
      <c r="B308" t="s">
        <v>48</v>
      </c>
      <c r="C308" t="s">
        <v>64</v>
      </c>
      <c r="D308" s="2">
        <f>IF($A308="GCAM",SUMIFS('GCAM By Region By Sector'!D:D,'GCAM By Region By Sector'!$C:$C,$C308,'GCAM By Region By Sector'!$B:$B,$B308)*10^3,SUMIFS('EPS Emissions'!E:E,'EPS Emissions'!$D:$D,'BAU Sector &amp; Region Breakout'!$C308,'EPS Emissions'!$C:$C,'BAU Sector &amp; Region Breakout'!$B308))</f>
        <v>51.12808829836667</v>
      </c>
      <c r="E308" s="2">
        <f>IF($A308="GCAM",SUMIFS('GCAM By Region By Sector'!E:E,'GCAM By Region By Sector'!$C:$C,$C308,'GCAM By Region By Sector'!$B:$B,$B308)*10^3,SUMIFS('EPS Emissions'!F:F,'EPS Emissions'!$D:$D,'BAU Sector &amp; Region Breakout'!$C308,'EPS Emissions'!$C:$C,'BAU Sector &amp; Region Breakout'!$B308))</f>
        <v>54.260792686516972</v>
      </c>
      <c r="F308" s="2">
        <f>IF($A308="GCAM",SUMIFS('GCAM By Region By Sector'!F:F,'GCAM By Region By Sector'!$C:$C,$C308,'GCAM By Region By Sector'!$B:$B,$B308)*10^3,SUMIFS('EPS Emissions'!G:G,'EPS Emissions'!$D:$D,'BAU Sector &amp; Region Breakout'!$C308,'EPS Emissions'!$C:$C,'BAU Sector &amp; Region Breakout'!$B308))</f>
        <v>57.39349707466728</v>
      </c>
      <c r="G308" s="2">
        <f>IF($A308="GCAM",SUMIFS('GCAM By Region By Sector'!G:G,'GCAM By Region By Sector'!$C:$C,$C308,'GCAM By Region By Sector'!$B:$B,$B308)*10^3,SUMIFS('EPS Emissions'!H:H,'EPS Emissions'!$D:$D,'BAU Sector &amp; Region Breakout'!$C308,'EPS Emissions'!$C:$C,'BAU Sector &amp; Region Breakout'!$B308))</f>
        <v>60.526201462817582</v>
      </c>
      <c r="H308" s="2">
        <f>IF($A308="GCAM",SUMIFS('GCAM By Region By Sector'!H:H,'GCAM By Region By Sector'!$C:$C,$C308,'GCAM By Region By Sector'!$B:$B,$B308)*10^3,SUMIFS('EPS Emissions'!I:I,'EPS Emissions'!$D:$D,'BAU Sector &amp; Region Breakout'!$C308,'EPS Emissions'!$C:$C,'BAU Sector &amp; Region Breakout'!$B308))</f>
        <v>63.658905850967898</v>
      </c>
      <c r="I308" s="2">
        <f>IF($A308="GCAM",SUMIFS('GCAM By Region By Sector'!I:I,'GCAM By Region By Sector'!$C:$C,$C308,'GCAM By Region By Sector'!$B:$B,$B308)*10^3,SUMIFS('EPS Emissions'!J:J,'EPS Emissions'!$D:$D,'BAU Sector &amp; Region Breakout'!$C308,'EPS Emissions'!$C:$C,'BAU Sector &amp; Region Breakout'!$B308))</f>
        <v>66.791610239118199</v>
      </c>
      <c r="J308" s="2">
        <f>IF($A308="GCAM",SUMIFS('GCAM By Region By Sector'!J:J,'GCAM By Region By Sector'!$C:$C,$C308,'GCAM By Region By Sector'!$B:$B,$B308)*10^3,SUMIFS('EPS Emissions'!K:K,'EPS Emissions'!$D:$D,'BAU Sector &amp; Region Breakout'!$C308,'EPS Emissions'!$C:$C,'BAU Sector &amp; Region Breakout'!$B308))</f>
        <v>71.237628904454638</v>
      </c>
      <c r="K308" s="2">
        <f>IF($A308="GCAM",SUMIFS('GCAM By Region By Sector'!K:K,'GCAM By Region By Sector'!$C:$C,$C308,'GCAM By Region By Sector'!$B:$B,$B308)*10^3,SUMIFS('EPS Emissions'!L:L,'EPS Emissions'!$D:$D,'BAU Sector &amp; Region Breakout'!$C308,'EPS Emissions'!$C:$C,'BAU Sector &amp; Region Breakout'!$B308))</f>
        <v>75.683647569791063</v>
      </c>
      <c r="L308" s="2">
        <f>IF($A308="GCAM",SUMIFS('GCAM By Region By Sector'!L:L,'GCAM By Region By Sector'!$C:$C,$C308,'GCAM By Region By Sector'!$B:$B,$B308)*10^3,SUMIFS('EPS Emissions'!M:M,'EPS Emissions'!$D:$D,'BAU Sector &amp; Region Breakout'!$C308,'EPS Emissions'!$C:$C,'BAU Sector &amp; Region Breakout'!$B308))</f>
        <v>80.129666235127502</v>
      </c>
      <c r="M308" s="2">
        <f>IF($A308="GCAM",SUMIFS('GCAM By Region By Sector'!M:M,'GCAM By Region By Sector'!$C:$C,$C308,'GCAM By Region By Sector'!$B:$B,$B308)*10^3,SUMIFS('EPS Emissions'!N:N,'EPS Emissions'!$D:$D,'BAU Sector &amp; Region Breakout'!$C308,'EPS Emissions'!$C:$C,'BAU Sector &amp; Region Breakout'!$B308))</f>
        <v>84.575684900463941</v>
      </c>
      <c r="N308" s="2">
        <f>IF($A308="GCAM",SUMIFS('GCAM By Region By Sector'!N:N,'GCAM By Region By Sector'!$C:$C,$C308,'GCAM By Region By Sector'!$B:$B,$B308)*10^3,SUMIFS('EPS Emissions'!O:O,'EPS Emissions'!$D:$D,'BAU Sector &amp; Region Breakout'!$C308,'EPS Emissions'!$C:$C,'BAU Sector &amp; Region Breakout'!$B308))</f>
        <v>89.021703565800379</v>
      </c>
      <c r="O308" s="2">
        <f>IF($A308="GCAM",SUMIFS('GCAM By Region By Sector'!O:O,'GCAM By Region By Sector'!$C:$C,$C308,'GCAM By Region By Sector'!$B:$B,$B308)*10^3,SUMIFS('EPS Emissions'!P:P,'EPS Emissions'!$D:$D,'BAU Sector &amp; Region Breakout'!$C308,'EPS Emissions'!$C:$C,'BAU Sector &amp; Region Breakout'!$B308))</f>
        <v>93.733957489121792</v>
      </c>
      <c r="P308" s="2">
        <f>IF($A308="GCAM",SUMIFS('GCAM By Region By Sector'!P:P,'GCAM By Region By Sector'!$C:$C,$C308,'GCAM By Region By Sector'!$B:$B,$B308)*10^3,SUMIFS('EPS Emissions'!Q:Q,'EPS Emissions'!$D:$D,'BAU Sector &amp; Region Breakout'!$C308,'EPS Emissions'!$C:$C,'BAU Sector &amp; Region Breakout'!$B308))</f>
        <v>98.446211412443219</v>
      </c>
      <c r="Q308" s="2">
        <f>IF($A308="GCAM",SUMIFS('GCAM By Region By Sector'!Q:Q,'GCAM By Region By Sector'!$C:$C,$C308,'GCAM By Region By Sector'!$B:$B,$B308)*10^3,SUMIFS('EPS Emissions'!R:R,'EPS Emissions'!$D:$D,'BAU Sector &amp; Region Breakout'!$C308,'EPS Emissions'!$C:$C,'BAU Sector &amp; Region Breakout'!$B308))</f>
        <v>103.15846533576465</v>
      </c>
      <c r="R308" s="2">
        <f>IF($A308="GCAM",SUMIFS('GCAM By Region By Sector'!R:R,'GCAM By Region By Sector'!$C:$C,$C308,'GCAM By Region By Sector'!$B:$B,$B308)*10^3,SUMIFS('EPS Emissions'!S:S,'EPS Emissions'!$D:$D,'BAU Sector &amp; Region Breakout'!$C308,'EPS Emissions'!$C:$C,'BAU Sector &amp; Region Breakout'!$B308))</f>
        <v>107.87071925908606</v>
      </c>
      <c r="S308" s="2">
        <f>IF($A308="GCAM",SUMIFS('GCAM By Region By Sector'!S:S,'GCAM By Region By Sector'!$C:$C,$C308,'GCAM By Region By Sector'!$B:$B,$B308)*10^3,SUMIFS('EPS Emissions'!T:T,'EPS Emissions'!$D:$D,'BAU Sector &amp; Region Breakout'!$C308,'EPS Emissions'!$C:$C,'BAU Sector &amp; Region Breakout'!$B308))</f>
        <v>112.5829731824075</v>
      </c>
      <c r="T308" s="2">
        <f>IF($A308="GCAM",SUMIFS('GCAM By Region By Sector'!T:T,'GCAM By Region By Sector'!$C:$C,$C308,'GCAM By Region By Sector'!$B:$B,$B308)*10^3,SUMIFS('EPS Emissions'!U:U,'EPS Emissions'!$D:$D,'BAU Sector &amp; Region Breakout'!$C308,'EPS Emissions'!$C:$C,'BAU Sector &amp; Region Breakout'!$B308))</f>
        <v>117.20859414949052</v>
      </c>
      <c r="U308" s="2">
        <f>IF($A308="GCAM",SUMIFS('GCAM By Region By Sector'!U:U,'GCAM By Region By Sector'!$C:$C,$C308,'GCAM By Region By Sector'!$B:$B,$B308)*10^3,SUMIFS('EPS Emissions'!V:V,'EPS Emissions'!$D:$D,'BAU Sector &amp; Region Breakout'!$C308,'EPS Emissions'!$C:$C,'BAU Sector &amp; Region Breakout'!$B308))</f>
        <v>121.83421511657353</v>
      </c>
      <c r="V308" s="2">
        <f>IF($A308="GCAM",SUMIFS('GCAM By Region By Sector'!V:V,'GCAM By Region By Sector'!$C:$C,$C308,'GCAM By Region By Sector'!$B:$B,$B308)*10^3,SUMIFS('EPS Emissions'!W:W,'EPS Emissions'!$D:$D,'BAU Sector &amp; Region Breakout'!$C308,'EPS Emissions'!$C:$C,'BAU Sector &amp; Region Breakout'!$B308))</f>
        <v>126.45983608365654</v>
      </c>
      <c r="W308" s="2">
        <f>IF($A308="GCAM",SUMIFS('GCAM By Region By Sector'!W:W,'GCAM By Region By Sector'!$C:$C,$C308,'GCAM By Region By Sector'!$B:$B,$B308)*10^3,SUMIFS('EPS Emissions'!X:X,'EPS Emissions'!$D:$D,'BAU Sector &amp; Region Breakout'!$C308,'EPS Emissions'!$C:$C,'BAU Sector &amp; Region Breakout'!$B308))</f>
        <v>131.08545705073956</v>
      </c>
      <c r="X308" s="2">
        <f>IF($A308="GCAM",SUMIFS('GCAM By Region By Sector'!X:X,'GCAM By Region By Sector'!$C:$C,$C308,'GCAM By Region By Sector'!$B:$B,$B308)*10^3,SUMIFS('EPS Emissions'!Y:Y,'EPS Emissions'!$D:$D,'BAU Sector &amp; Region Breakout'!$C308,'EPS Emissions'!$C:$C,'BAU Sector &amp; Region Breakout'!$B308))</f>
        <v>135.71107801782259</v>
      </c>
      <c r="Y308" s="2">
        <f>IF($A308="GCAM",SUMIFS('GCAM By Region By Sector'!Y:Y,'GCAM By Region By Sector'!$C:$C,$C308,'GCAM By Region By Sector'!$B:$B,$B308)*10^3,SUMIFS('EPS Emissions'!Z:Z,'EPS Emissions'!$D:$D,'BAU Sector &amp; Region Breakout'!$C308,'EPS Emissions'!$C:$C,'BAU Sector &amp; Region Breakout'!$B308))</f>
        <v>140.34315497309262</v>
      </c>
      <c r="Z308" s="2">
        <f>IF($A308="GCAM",SUMIFS('GCAM By Region By Sector'!Z:Z,'GCAM By Region By Sector'!$C:$C,$C308,'GCAM By Region By Sector'!$B:$B,$B308)*10^3,SUMIFS('EPS Emissions'!AA:AA,'EPS Emissions'!$D:$D,'BAU Sector &amp; Region Breakout'!$C308,'EPS Emissions'!$C:$C,'BAU Sector &amp; Region Breakout'!$B308))</f>
        <v>144.97523192836266</v>
      </c>
      <c r="AA308" s="2">
        <f>IF($A308="GCAM",SUMIFS('GCAM By Region By Sector'!AA:AA,'GCAM By Region By Sector'!$C:$C,$C308,'GCAM By Region By Sector'!$B:$B,$B308)*10^3,SUMIFS('EPS Emissions'!AB:AB,'EPS Emissions'!$D:$D,'BAU Sector &amp; Region Breakout'!$C308,'EPS Emissions'!$C:$C,'BAU Sector &amp; Region Breakout'!$B308))</f>
        <v>149.60730888363273</v>
      </c>
      <c r="AB308" s="2">
        <f>IF($A308="GCAM",SUMIFS('GCAM By Region By Sector'!AB:AB,'GCAM By Region By Sector'!$C:$C,$C308,'GCAM By Region By Sector'!$B:$B,$B308)*10^3,SUMIFS('EPS Emissions'!AC:AC,'EPS Emissions'!$D:$D,'BAU Sector &amp; Region Breakout'!$C308,'EPS Emissions'!$C:$C,'BAU Sector &amp; Region Breakout'!$B308))</f>
        <v>154.23938583890276</v>
      </c>
      <c r="AC308" s="2">
        <f>IF($A308="GCAM",SUMIFS('GCAM By Region By Sector'!AC:AC,'GCAM By Region By Sector'!$C:$C,$C308,'GCAM By Region By Sector'!$B:$B,$B308)*10^3,SUMIFS('EPS Emissions'!AD:AD,'EPS Emissions'!$D:$D,'BAU Sector &amp; Region Breakout'!$C308,'EPS Emissions'!$C:$C,'BAU Sector &amp; Region Breakout'!$B308))</f>
        <v>158.8714627941728</v>
      </c>
      <c r="AD308" s="2">
        <f>IF($A308="GCAM",SUMIFS('GCAM By Region By Sector'!AD:AD,'GCAM By Region By Sector'!$C:$C,$C308,'GCAM By Region By Sector'!$B:$B,$B308)*10^3,SUMIFS('EPS Emissions'!AE:AE,'EPS Emissions'!$D:$D,'BAU Sector &amp; Region Breakout'!$C308,'EPS Emissions'!$C:$C,'BAU Sector &amp; Region Breakout'!$B308))</f>
        <v>163.3418219250639</v>
      </c>
      <c r="AE308" s="2">
        <f>IF($A308="GCAM",SUMIFS('GCAM By Region By Sector'!AE:AE,'GCAM By Region By Sector'!$C:$C,$C308,'GCAM By Region By Sector'!$B:$B,$B308)*10^3,SUMIFS('EPS Emissions'!AF:AF,'EPS Emissions'!$D:$D,'BAU Sector &amp; Region Breakout'!$C308,'EPS Emissions'!$C:$C,'BAU Sector &amp; Region Breakout'!$B308))</f>
        <v>167.81218105595497</v>
      </c>
      <c r="AF308" s="2">
        <f>IF($A308="GCAM",SUMIFS('GCAM By Region By Sector'!AF:AF,'GCAM By Region By Sector'!$C:$C,$C308,'GCAM By Region By Sector'!$B:$B,$B308)*10^3,SUMIFS('EPS Emissions'!AG:AG,'EPS Emissions'!$D:$D,'BAU Sector &amp; Region Breakout'!$C308,'EPS Emissions'!$C:$C,'BAU Sector &amp; Region Breakout'!$B308))</f>
        <v>172.28254018684606</v>
      </c>
      <c r="AG308" s="2">
        <f>IF($A308="GCAM",SUMIFS('GCAM By Region By Sector'!AG:AG,'GCAM By Region By Sector'!$C:$C,$C308,'GCAM By Region By Sector'!$B:$B,$B308)*10^3,SUMIFS('EPS Emissions'!AH:AH,'EPS Emissions'!$D:$D,'BAU Sector &amp; Region Breakout'!$C308,'EPS Emissions'!$C:$C,'BAU Sector &amp; Region Breakout'!$B308))</f>
        <v>176.75289931773713</v>
      </c>
      <c r="AH308" s="2">
        <f>IF($A308="GCAM",SUMIFS('GCAM By Region By Sector'!AH:AH,'GCAM By Region By Sector'!$C:$C,$C308,'GCAM By Region By Sector'!$B:$B,$B308)*10^3,SUMIFS('EPS Emissions'!AI:AI,'EPS Emissions'!$D:$D,'BAU Sector &amp; Region Breakout'!$C308,'EPS Emissions'!$C:$C,'BAU Sector &amp; Region Breakout'!$B308))</f>
        <v>181.22325844862823</v>
      </c>
    </row>
    <row r="309" spans="1:34" x14ac:dyDescent="0.35">
      <c r="A309" t="str">
        <f>VLOOKUP(B309,'BAU Global Total'!A$3:C$34,3,FALSE)</f>
        <v>GCAM</v>
      </c>
      <c r="B309" t="s">
        <v>48</v>
      </c>
      <c r="C309" t="s">
        <v>65</v>
      </c>
      <c r="D309" s="2">
        <f>IF($A309="GCAM",SUMIFS('GCAM By Region By Sector'!D:D,'GCAM By Region By Sector'!$C:$C,$C309,'GCAM By Region By Sector'!$B:$B,$B309)*10^3,SUMIFS('EPS Emissions'!E:E,'EPS Emissions'!$D:$D,'BAU Sector &amp; Region Breakout'!$C309,'EPS Emissions'!$C:$C,'BAU Sector &amp; Region Breakout'!$B309))</f>
        <v>106.5679725423692</v>
      </c>
      <c r="E309" s="2">
        <f>IF($A309="GCAM",SUMIFS('GCAM By Region By Sector'!E:E,'GCAM By Region By Sector'!$C:$C,$C309,'GCAM By Region By Sector'!$B:$B,$B309)*10^3,SUMIFS('EPS Emissions'!F:F,'EPS Emissions'!$D:$D,'BAU Sector &amp; Region Breakout'!$C309,'EPS Emissions'!$C:$C,'BAU Sector &amp; Region Breakout'!$B309))</f>
        <v>112.79272117156093</v>
      </c>
      <c r="F309" s="2">
        <f>IF($A309="GCAM",SUMIFS('GCAM By Region By Sector'!F:F,'GCAM By Region By Sector'!$C:$C,$C309,'GCAM By Region By Sector'!$B:$B,$B309)*10^3,SUMIFS('EPS Emissions'!G:G,'EPS Emissions'!$D:$D,'BAU Sector &amp; Region Breakout'!$C309,'EPS Emissions'!$C:$C,'BAU Sector &amp; Region Breakout'!$B309))</f>
        <v>119.01746980075266</v>
      </c>
      <c r="G309" s="2">
        <f>IF($A309="GCAM",SUMIFS('GCAM By Region By Sector'!G:G,'GCAM By Region By Sector'!$C:$C,$C309,'GCAM By Region By Sector'!$B:$B,$B309)*10^3,SUMIFS('EPS Emissions'!H:H,'EPS Emissions'!$D:$D,'BAU Sector &amp; Region Breakout'!$C309,'EPS Emissions'!$C:$C,'BAU Sector &amp; Region Breakout'!$B309))</f>
        <v>125.2422184299444</v>
      </c>
      <c r="H309" s="2">
        <f>IF($A309="GCAM",SUMIFS('GCAM By Region By Sector'!H:H,'GCAM By Region By Sector'!$C:$C,$C309,'GCAM By Region By Sector'!$B:$B,$B309)*10^3,SUMIFS('EPS Emissions'!I:I,'EPS Emissions'!$D:$D,'BAU Sector &amp; Region Breakout'!$C309,'EPS Emissions'!$C:$C,'BAU Sector &amp; Region Breakout'!$B309))</f>
        <v>131.46696705913612</v>
      </c>
      <c r="I309" s="2">
        <f>IF($A309="GCAM",SUMIFS('GCAM By Region By Sector'!I:I,'GCAM By Region By Sector'!$C:$C,$C309,'GCAM By Region By Sector'!$B:$B,$B309)*10^3,SUMIFS('EPS Emissions'!J:J,'EPS Emissions'!$D:$D,'BAU Sector &amp; Region Breakout'!$C309,'EPS Emissions'!$C:$C,'BAU Sector &amp; Region Breakout'!$B309))</f>
        <v>137.69171568832786</v>
      </c>
      <c r="J309" s="2">
        <f>IF($A309="GCAM",SUMIFS('GCAM By Region By Sector'!J:J,'GCAM By Region By Sector'!$C:$C,$C309,'GCAM By Region By Sector'!$B:$B,$B309)*10^3,SUMIFS('EPS Emissions'!K:K,'EPS Emissions'!$D:$D,'BAU Sector &amp; Region Breakout'!$C309,'EPS Emissions'!$C:$C,'BAU Sector &amp; Region Breakout'!$B309))</f>
        <v>146.31807453529487</v>
      </c>
      <c r="K309" s="2">
        <f>IF($A309="GCAM",SUMIFS('GCAM By Region By Sector'!K:K,'GCAM By Region By Sector'!$C:$C,$C309,'GCAM By Region By Sector'!$B:$B,$B309)*10^3,SUMIFS('EPS Emissions'!L:L,'EPS Emissions'!$D:$D,'BAU Sector &amp; Region Breakout'!$C309,'EPS Emissions'!$C:$C,'BAU Sector &amp; Region Breakout'!$B309))</f>
        <v>154.94443338226185</v>
      </c>
      <c r="L309" s="2">
        <f>IF($A309="GCAM",SUMIFS('GCAM By Region By Sector'!L:L,'GCAM By Region By Sector'!$C:$C,$C309,'GCAM By Region By Sector'!$B:$B,$B309)*10^3,SUMIFS('EPS Emissions'!M:M,'EPS Emissions'!$D:$D,'BAU Sector &amp; Region Breakout'!$C309,'EPS Emissions'!$C:$C,'BAU Sector &amp; Region Breakout'!$B309))</f>
        <v>163.57079222922886</v>
      </c>
      <c r="M309" s="2">
        <f>IF($A309="GCAM",SUMIFS('GCAM By Region By Sector'!M:M,'GCAM By Region By Sector'!$C:$C,$C309,'GCAM By Region By Sector'!$B:$B,$B309)*10^3,SUMIFS('EPS Emissions'!N:N,'EPS Emissions'!$D:$D,'BAU Sector &amp; Region Breakout'!$C309,'EPS Emissions'!$C:$C,'BAU Sector &amp; Region Breakout'!$B309))</f>
        <v>172.19715107619584</v>
      </c>
      <c r="N309" s="2">
        <f>IF($A309="GCAM",SUMIFS('GCAM By Region By Sector'!N:N,'GCAM By Region By Sector'!$C:$C,$C309,'GCAM By Region By Sector'!$B:$B,$B309)*10^3,SUMIFS('EPS Emissions'!O:O,'EPS Emissions'!$D:$D,'BAU Sector &amp; Region Breakout'!$C309,'EPS Emissions'!$C:$C,'BAU Sector &amp; Region Breakout'!$B309))</f>
        <v>180.82350992316285</v>
      </c>
      <c r="O309" s="2">
        <f>IF($A309="GCAM",SUMIFS('GCAM By Region By Sector'!O:O,'GCAM By Region By Sector'!$C:$C,$C309,'GCAM By Region By Sector'!$B:$B,$B309)*10^3,SUMIFS('EPS Emissions'!P:P,'EPS Emissions'!$D:$D,'BAU Sector &amp; Region Breakout'!$C309,'EPS Emissions'!$C:$C,'BAU Sector &amp; Region Breakout'!$B309))</f>
        <v>189.39252767019943</v>
      </c>
      <c r="P309" s="2">
        <f>IF($A309="GCAM",SUMIFS('GCAM By Region By Sector'!P:P,'GCAM By Region By Sector'!$C:$C,$C309,'GCAM By Region By Sector'!$B:$B,$B309)*10^3,SUMIFS('EPS Emissions'!Q:Q,'EPS Emissions'!$D:$D,'BAU Sector &amp; Region Breakout'!$C309,'EPS Emissions'!$C:$C,'BAU Sector &amp; Region Breakout'!$B309))</f>
        <v>197.96154541723604</v>
      </c>
      <c r="Q309" s="2">
        <f>IF($A309="GCAM",SUMIFS('GCAM By Region By Sector'!Q:Q,'GCAM By Region By Sector'!$C:$C,$C309,'GCAM By Region By Sector'!$B:$B,$B309)*10^3,SUMIFS('EPS Emissions'!R:R,'EPS Emissions'!$D:$D,'BAU Sector &amp; Region Breakout'!$C309,'EPS Emissions'!$C:$C,'BAU Sector &amp; Region Breakout'!$B309))</f>
        <v>206.53056316427262</v>
      </c>
      <c r="R309" s="2">
        <f>IF($A309="GCAM",SUMIFS('GCAM By Region By Sector'!R:R,'GCAM By Region By Sector'!$C:$C,$C309,'GCAM By Region By Sector'!$B:$B,$B309)*10^3,SUMIFS('EPS Emissions'!S:S,'EPS Emissions'!$D:$D,'BAU Sector &amp; Region Breakout'!$C309,'EPS Emissions'!$C:$C,'BAU Sector &amp; Region Breakout'!$B309))</f>
        <v>215.0995809113092</v>
      </c>
      <c r="S309" s="2">
        <f>IF($A309="GCAM",SUMIFS('GCAM By Region By Sector'!S:S,'GCAM By Region By Sector'!$C:$C,$C309,'GCAM By Region By Sector'!$B:$B,$B309)*10^3,SUMIFS('EPS Emissions'!T:T,'EPS Emissions'!$D:$D,'BAU Sector &amp; Region Breakout'!$C309,'EPS Emissions'!$C:$C,'BAU Sector &amp; Region Breakout'!$B309))</f>
        <v>223.66859865834581</v>
      </c>
      <c r="T309" s="2">
        <f>IF($A309="GCAM",SUMIFS('GCAM By Region By Sector'!T:T,'GCAM By Region By Sector'!$C:$C,$C309,'GCAM By Region By Sector'!$B:$B,$B309)*10^3,SUMIFS('EPS Emissions'!U:U,'EPS Emissions'!$D:$D,'BAU Sector &amp; Region Breakout'!$C309,'EPS Emissions'!$C:$C,'BAU Sector &amp; Region Breakout'!$B309))</f>
        <v>230.76409934769416</v>
      </c>
      <c r="U309" s="2">
        <f>IF($A309="GCAM",SUMIFS('GCAM By Region By Sector'!U:U,'GCAM By Region By Sector'!$C:$C,$C309,'GCAM By Region By Sector'!$B:$B,$B309)*10^3,SUMIFS('EPS Emissions'!V:V,'EPS Emissions'!$D:$D,'BAU Sector &amp; Region Breakout'!$C309,'EPS Emissions'!$C:$C,'BAU Sector &amp; Region Breakout'!$B309))</f>
        <v>237.85960003704253</v>
      </c>
      <c r="V309" s="2">
        <f>IF($A309="GCAM",SUMIFS('GCAM By Region By Sector'!V:V,'GCAM By Region By Sector'!$C:$C,$C309,'GCAM By Region By Sector'!$B:$B,$B309)*10^3,SUMIFS('EPS Emissions'!W:W,'EPS Emissions'!$D:$D,'BAU Sector &amp; Region Breakout'!$C309,'EPS Emissions'!$C:$C,'BAU Sector &amp; Region Breakout'!$B309))</f>
        <v>244.95510072639084</v>
      </c>
      <c r="W309" s="2">
        <f>IF($A309="GCAM",SUMIFS('GCAM By Region By Sector'!W:W,'GCAM By Region By Sector'!$C:$C,$C309,'GCAM By Region By Sector'!$B:$B,$B309)*10^3,SUMIFS('EPS Emissions'!X:X,'EPS Emissions'!$D:$D,'BAU Sector &amp; Region Breakout'!$C309,'EPS Emissions'!$C:$C,'BAU Sector &amp; Region Breakout'!$B309))</f>
        <v>252.05060141573921</v>
      </c>
      <c r="X309" s="2">
        <f>IF($A309="GCAM",SUMIFS('GCAM By Region By Sector'!X:X,'GCAM By Region By Sector'!$C:$C,$C309,'GCAM By Region By Sector'!$B:$B,$B309)*10^3,SUMIFS('EPS Emissions'!Y:Y,'EPS Emissions'!$D:$D,'BAU Sector &amp; Region Breakout'!$C309,'EPS Emissions'!$C:$C,'BAU Sector &amp; Region Breakout'!$B309))</f>
        <v>259.14610210508755</v>
      </c>
      <c r="Y309" s="2">
        <f>IF($A309="GCAM",SUMIFS('GCAM By Region By Sector'!Y:Y,'GCAM By Region By Sector'!$C:$C,$C309,'GCAM By Region By Sector'!$B:$B,$B309)*10^3,SUMIFS('EPS Emissions'!Z:Z,'EPS Emissions'!$D:$D,'BAU Sector &amp; Region Breakout'!$C309,'EPS Emissions'!$C:$C,'BAU Sector &amp; Region Breakout'!$B309))</f>
        <v>264.78439587537491</v>
      </c>
      <c r="Z309" s="2">
        <f>IF($A309="GCAM",SUMIFS('GCAM By Region By Sector'!Z:Z,'GCAM By Region By Sector'!$C:$C,$C309,'GCAM By Region By Sector'!$B:$B,$B309)*10^3,SUMIFS('EPS Emissions'!AA:AA,'EPS Emissions'!$D:$D,'BAU Sector &amp; Region Breakout'!$C309,'EPS Emissions'!$C:$C,'BAU Sector &amp; Region Breakout'!$B309))</f>
        <v>270.42268964566222</v>
      </c>
      <c r="AA309" s="2">
        <f>IF($A309="GCAM",SUMIFS('GCAM By Region By Sector'!AA:AA,'GCAM By Region By Sector'!$C:$C,$C309,'GCAM By Region By Sector'!$B:$B,$B309)*10^3,SUMIFS('EPS Emissions'!AB:AB,'EPS Emissions'!$D:$D,'BAU Sector &amp; Region Breakout'!$C309,'EPS Emissions'!$C:$C,'BAU Sector &amp; Region Breakout'!$B309))</f>
        <v>276.06098341594958</v>
      </c>
      <c r="AB309" s="2">
        <f>IF($A309="GCAM",SUMIFS('GCAM By Region By Sector'!AB:AB,'GCAM By Region By Sector'!$C:$C,$C309,'GCAM By Region By Sector'!$B:$B,$B309)*10^3,SUMIFS('EPS Emissions'!AC:AC,'EPS Emissions'!$D:$D,'BAU Sector &amp; Region Breakout'!$C309,'EPS Emissions'!$C:$C,'BAU Sector &amp; Region Breakout'!$B309))</f>
        <v>281.69927718623694</v>
      </c>
      <c r="AC309" s="2">
        <f>IF($A309="GCAM",SUMIFS('GCAM By Region By Sector'!AC:AC,'GCAM By Region By Sector'!$C:$C,$C309,'GCAM By Region By Sector'!$B:$B,$B309)*10^3,SUMIFS('EPS Emissions'!AD:AD,'EPS Emissions'!$D:$D,'BAU Sector &amp; Region Breakout'!$C309,'EPS Emissions'!$C:$C,'BAU Sector &amp; Region Breakout'!$B309))</f>
        <v>287.3375709565243</v>
      </c>
      <c r="AD309" s="2">
        <f>IF($A309="GCAM",SUMIFS('GCAM By Region By Sector'!AD:AD,'GCAM By Region By Sector'!$C:$C,$C309,'GCAM By Region By Sector'!$B:$B,$B309)*10^3,SUMIFS('EPS Emissions'!AE:AE,'EPS Emissions'!$D:$D,'BAU Sector &amp; Region Breakout'!$C309,'EPS Emissions'!$C:$C,'BAU Sector &amp; Region Breakout'!$B309))</f>
        <v>291.49922058160388</v>
      </c>
      <c r="AE309" s="2">
        <f>IF($A309="GCAM",SUMIFS('GCAM By Region By Sector'!AE:AE,'GCAM By Region By Sector'!$C:$C,$C309,'GCAM By Region By Sector'!$B:$B,$B309)*10^3,SUMIFS('EPS Emissions'!AF:AF,'EPS Emissions'!$D:$D,'BAU Sector &amp; Region Breakout'!$C309,'EPS Emissions'!$C:$C,'BAU Sector &amp; Region Breakout'!$B309))</f>
        <v>295.66087020668346</v>
      </c>
      <c r="AF309" s="2">
        <f>IF($A309="GCAM",SUMIFS('GCAM By Region By Sector'!AF:AF,'GCAM By Region By Sector'!$C:$C,$C309,'GCAM By Region By Sector'!$B:$B,$B309)*10^3,SUMIFS('EPS Emissions'!AG:AG,'EPS Emissions'!$D:$D,'BAU Sector &amp; Region Breakout'!$C309,'EPS Emissions'!$C:$C,'BAU Sector &amp; Region Breakout'!$B309))</f>
        <v>299.82251983176309</v>
      </c>
      <c r="AG309" s="2">
        <f>IF($A309="GCAM",SUMIFS('GCAM By Region By Sector'!AG:AG,'GCAM By Region By Sector'!$C:$C,$C309,'GCAM By Region By Sector'!$B:$B,$B309)*10^3,SUMIFS('EPS Emissions'!AH:AH,'EPS Emissions'!$D:$D,'BAU Sector &amp; Region Breakout'!$C309,'EPS Emissions'!$C:$C,'BAU Sector &amp; Region Breakout'!$B309))</f>
        <v>303.98416945684272</v>
      </c>
      <c r="AH309" s="2">
        <f>IF($A309="GCAM",SUMIFS('GCAM By Region By Sector'!AH:AH,'GCAM By Region By Sector'!$C:$C,$C309,'GCAM By Region By Sector'!$B:$B,$B309)*10^3,SUMIFS('EPS Emissions'!AI:AI,'EPS Emissions'!$D:$D,'BAU Sector &amp; Region Breakout'!$C309,'EPS Emissions'!$C:$C,'BAU Sector &amp; Region Breakout'!$B309))</f>
        <v>308.1458190819223</v>
      </c>
    </row>
    <row r="310" spans="1:34" x14ac:dyDescent="0.35">
      <c r="A310" t="str">
        <f>VLOOKUP(B310,'BAU Global Total'!A$3:C$34,3,FALSE)</f>
        <v>GCAM</v>
      </c>
      <c r="B310" t="s">
        <v>48</v>
      </c>
      <c r="C310" t="s">
        <v>66</v>
      </c>
      <c r="D310" s="2">
        <f>IF($A310="GCAM",SUMIFS('GCAM By Region By Sector'!D:D,'GCAM By Region By Sector'!$C:$C,$C310,'GCAM By Region By Sector'!$B:$B,$B310)*10^3,SUMIFS('EPS Emissions'!E:E,'EPS Emissions'!$D:$D,'BAU Sector &amp; Region Breakout'!$C310,'EPS Emissions'!$C:$C,'BAU Sector &amp; Region Breakout'!$B310))</f>
        <v>62.146720649999992</v>
      </c>
      <c r="E310" s="2">
        <f>IF($A310="GCAM",SUMIFS('GCAM By Region By Sector'!E:E,'GCAM By Region By Sector'!$C:$C,$C310,'GCAM By Region By Sector'!$B:$B,$B310)*10^3,SUMIFS('EPS Emissions'!F:F,'EPS Emissions'!$D:$D,'BAU Sector &amp; Region Breakout'!$C310,'EPS Emissions'!$C:$C,'BAU Sector &amp; Region Breakout'!$B310))</f>
        <v>64.214640639999999</v>
      </c>
      <c r="F310" s="2">
        <f>IF($A310="GCAM",SUMIFS('GCAM By Region By Sector'!F:F,'GCAM By Region By Sector'!$C:$C,$C310,'GCAM By Region By Sector'!$B:$B,$B310)*10^3,SUMIFS('EPS Emissions'!G:G,'EPS Emissions'!$D:$D,'BAU Sector &amp; Region Breakout'!$C310,'EPS Emissions'!$C:$C,'BAU Sector &amp; Region Breakout'!$B310))</f>
        <v>66.282560630000006</v>
      </c>
      <c r="G310" s="2">
        <f>IF($A310="GCAM",SUMIFS('GCAM By Region By Sector'!G:G,'GCAM By Region By Sector'!$C:$C,$C310,'GCAM By Region By Sector'!$B:$B,$B310)*10^3,SUMIFS('EPS Emissions'!H:H,'EPS Emissions'!$D:$D,'BAU Sector &amp; Region Breakout'!$C310,'EPS Emissions'!$C:$C,'BAU Sector &amp; Region Breakout'!$B310))</f>
        <v>68.350480619999999</v>
      </c>
      <c r="H310" s="2">
        <f>IF($A310="GCAM",SUMIFS('GCAM By Region By Sector'!H:H,'GCAM By Region By Sector'!$C:$C,$C310,'GCAM By Region By Sector'!$B:$B,$B310)*10^3,SUMIFS('EPS Emissions'!I:I,'EPS Emissions'!$D:$D,'BAU Sector &amp; Region Breakout'!$C310,'EPS Emissions'!$C:$C,'BAU Sector &amp; Region Breakout'!$B310))</f>
        <v>70.41840061000002</v>
      </c>
      <c r="I310" s="2">
        <f>IF($A310="GCAM",SUMIFS('GCAM By Region By Sector'!I:I,'GCAM By Region By Sector'!$C:$C,$C310,'GCAM By Region By Sector'!$B:$B,$B310)*10^3,SUMIFS('EPS Emissions'!J:J,'EPS Emissions'!$D:$D,'BAU Sector &amp; Region Breakout'!$C310,'EPS Emissions'!$C:$C,'BAU Sector &amp; Region Breakout'!$B310))</f>
        <v>72.486320600000013</v>
      </c>
      <c r="J310" s="2">
        <f>IF($A310="GCAM",SUMIFS('GCAM By Region By Sector'!J:J,'GCAM By Region By Sector'!$C:$C,$C310,'GCAM By Region By Sector'!$B:$B,$B310)*10^3,SUMIFS('EPS Emissions'!K:K,'EPS Emissions'!$D:$D,'BAU Sector &amp; Region Breakout'!$C310,'EPS Emissions'!$C:$C,'BAU Sector &amp; Region Breakout'!$B310))</f>
        <v>75.63603396000002</v>
      </c>
      <c r="K310" s="2">
        <f>IF($A310="GCAM",SUMIFS('GCAM By Region By Sector'!K:K,'GCAM By Region By Sector'!$C:$C,$C310,'GCAM By Region By Sector'!$B:$B,$B310)*10^3,SUMIFS('EPS Emissions'!L:L,'EPS Emissions'!$D:$D,'BAU Sector &amp; Region Breakout'!$C310,'EPS Emissions'!$C:$C,'BAU Sector &amp; Region Breakout'!$B310))</f>
        <v>78.785747320000013</v>
      </c>
      <c r="L310" s="2">
        <f>IF($A310="GCAM",SUMIFS('GCAM By Region By Sector'!L:L,'GCAM By Region By Sector'!$C:$C,$C310,'GCAM By Region By Sector'!$B:$B,$B310)*10^3,SUMIFS('EPS Emissions'!M:M,'EPS Emissions'!$D:$D,'BAU Sector &amp; Region Breakout'!$C310,'EPS Emissions'!$C:$C,'BAU Sector &amp; Region Breakout'!$B310))</f>
        <v>81.935460680000006</v>
      </c>
      <c r="M310" s="2">
        <f>IF($A310="GCAM",SUMIFS('GCAM By Region By Sector'!M:M,'GCAM By Region By Sector'!$C:$C,$C310,'GCAM By Region By Sector'!$B:$B,$B310)*10^3,SUMIFS('EPS Emissions'!N:N,'EPS Emissions'!$D:$D,'BAU Sector &amp; Region Breakout'!$C310,'EPS Emissions'!$C:$C,'BAU Sector &amp; Region Breakout'!$B310))</f>
        <v>85.085174039999998</v>
      </c>
      <c r="N310" s="2">
        <f>IF($A310="GCAM",SUMIFS('GCAM By Region By Sector'!N:N,'GCAM By Region By Sector'!$C:$C,$C310,'GCAM By Region By Sector'!$B:$B,$B310)*10^3,SUMIFS('EPS Emissions'!O:O,'EPS Emissions'!$D:$D,'BAU Sector &amp; Region Breakout'!$C310,'EPS Emissions'!$C:$C,'BAU Sector &amp; Region Breakout'!$B310))</f>
        <v>88.234887400000005</v>
      </c>
      <c r="O310" s="2">
        <f>IF($A310="GCAM",SUMIFS('GCAM By Region By Sector'!O:O,'GCAM By Region By Sector'!$C:$C,$C310,'GCAM By Region By Sector'!$B:$B,$B310)*10^3,SUMIFS('EPS Emissions'!P:P,'EPS Emissions'!$D:$D,'BAU Sector &amp; Region Breakout'!$C310,'EPS Emissions'!$C:$C,'BAU Sector &amp; Region Breakout'!$B310))</f>
        <v>91.821062040000001</v>
      </c>
      <c r="P310" s="2">
        <f>IF($A310="GCAM",SUMIFS('GCAM By Region By Sector'!P:P,'GCAM By Region By Sector'!$C:$C,$C310,'GCAM By Region By Sector'!$B:$B,$B310)*10^3,SUMIFS('EPS Emissions'!Q:Q,'EPS Emissions'!$D:$D,'BAU Sector &amp; Region Breakout'!$C310,'EPS Emissions'!$C:$C,'BAU Sector &amp; Region Breakout'!$B310))</f>
        <v>95.407236680000011</v>
      </c>
      <c r="Q310" s="2">
        <f>IF($A310="GCAM",SUMIFS('GCAM By Region By Sector'!Q:Q,'GCAM By Region By Sector'!$C:$C,$C310,'GCAM By Region By Sector'!$B:$B,$B310)*10^3,SUMIFS('EPS Emissions'!R:R,'EPS Emissions'!$D:$D,'BAU Sector &amp; Region Breakout'!$C310,'EPS Emissions'!$C:$C,'BAU Sector &amp; Region Breakout'!$B310))</f>
        <v>98.993411320000007</v>
      </c>
      <c r="R310" s="2">
        <f>IF($A310="GCAM",SUMIFS('GCAM By Region By Sector'!R:R,'GCAM By Region By Sector'!$C:$C,$C310,'GCAM By Region By Sector'!$B:$B,$B310)*10^3,SUMIFS('EPS Emissions'!S:S,'EPS Emissions'!$D:$D,'BAU Sector &amp; Region Breakout'!$C310,'EPS Emissions'!$C:$C,'BAU Sector &amp; Region Breakout'!$B310))</f>
        <v>102.57958596000002</v>
      </c>
      <c r="S310" s="2">
        <f>IF($A310="GCAM",SUMIFS('GCAM By Region By Sector'!S:S,'GCAM By Region By Sector'!$C:$C,$C310,'GCAM By Region By Sector'!$B:$B,$B310)*10^3,SUMIFS('EPS Emissions'!T:T,'EPS Emissions'!$D:$D,'BAU Sector &amp; Region Breakout'!$C310,'EPS Emissions'!$C:$C,'BAU Sector &amp; Region Breakout'!$B310))</f>
        <v>106.16576060000001</v>
      </c>
      <c r="T310" s="2">
        <f>IF($A310="GCAM",SUMIFS('GCAM By Region By Sector'!T:T,'GCAM By Region By Sector'!$C:$C,$C310,'GCAM By Region By Sector'!$B:$B,$B310)*10^3,SUMIFS('EPS Emissions'!U:U,'EPS Emissions'!$D:$D,'BAU Sector &amp; Region Breakout'!$C310,'EPS Emissions'!$C:$C,'BAU Sector &amp; Region Breakout'!$B310))</f>
        <v>111.23445361</v>
      </c>
      <c r="U310" s="2">
        <f>IF($A310="GCAM",SUMIFS('GCAM By Region By Sector'!U:U,'GCAM By Region By Sector'!$C:$C,$C310,'GCAM By Region By Sector'!$B:$B,$B310)*10^3,SUMIFS('EPS Emissions'!V:V,'EPS Emissions'!$D:$D,'BAU Sector &amp; Region Breakout'!$C310,'EPS Emissions'!$C:$C,'BAU Sector &amp; Region Breakout'!$B310))</f>
        <v>116.30314662000001</v>
      </c>
      <c r="V310" s="2">
        <f>IF($A310="GCAM",SUMIFS('GCAM By Region By Sector'!V:V,'GCAM By Region By Sector'!$C:$C,$C310,'GCAM By Region By Sector'!$B:$B,$B310)*10^3,SUMIFS('EPS Emissions'!W:W,'EPS Emissions'!$D:$D,'BAU Sector &amp; Region Breakout'!$C310,'EPS Emissions'!$C:$C,'BAU Sector &amp; Region Breakout'!$B310))</f>
        <v>121.37183963000001</v>
      </c>
      <c r="W310" s="2">
        <f>IF($A310="GCAM",SUMIFS('GCAM By Region By Sector'!W:W,'GCAM By Region By Sector'!$C:$C,$C310,'GCAM By Region By Sector'!$B:$B,$B310)*10^3,SUMIFS('EPS Emissions'!X:X,'EPS Emissions'!$D:$D,'BAU Sector &amp; Region Breakout'!$C310,'EPS Emissions'!$C:$C,'BAU Sector &amp; Region Breakout'!$B310))</f>
        <v>126.44053263999999</v>
      </c>
      <c r="X310" s="2">
        <f>IF($A310="GCAM",SUMIFS('GCAM By Region By Sector'!X:X,'GCAM By Region By Sector'!$C:$C,$C310,'GCAM By Region By Sector'!$B:$B,$B310)*10^3,SUMIFS('EPS Emissions'!Y:Y,'EPS Emissions'!$D:$D,'BAU Sector &amp; Region Breakout'!$C310,'EPS Emissions'!$C:$C,'BAU Sector &amp; Region Breakout'!$B310))</f>
        <v>131.50922565000002</v>
      </c>
      <c r="Y310" s="2">
        <f>IF($A310="GCAM",SUMIFS('GCAM By Region By Sector'!Y:Y,'GCAM By Region By Sector'!$C:$C,$C310,'GCAM By Region By Sector'!$B:$B,$B310)*10^3,SUMIFS('EPS Emissions'!Z:Z,'EPS Emissions'!$D:$D,'BAU Sector &amp; Region Breakout'!$C310,'EPS Emissions'!$C:$C,'BAU Sector &amp; Region Breakout'!$B310))</f>
        <v>136.84694332000001</v>
      </c>
      <c r="Z310" s="2">
        <f>IF($A310="GCAM",SUMIFS('GCAM By Region By Sector'!Z:Z,'GCAM By Region By Sector'!$C:$C,$C310,'GCAM By Region By Sector'!$B:$B,$B310)*10^3,SUMIFS('EPS Emissions'!AA:AA,'EPS Emissions'!$D:$D,'BAU Sector &amp; Region Breakout'!$C310,'EPS Emissions'!$C:$C,'BAU Sector &amp; Region Breakout'!$B310))</f>
        <v>142.18466099000003</v>
      </c>
      <c r="AA310" s="2">
        <f>IF($A310="GCAM",SUMIFS('GCAM By Region By Sector'!AA:AA,'GCAM By Region By Sector'!$C:$C,$C310,'GCAM By Region By Sector'!$B:$B,$B310)*10^3,SUMIFS('EPS Emissions'!AB:AB,'EPS Emissions'!$D:$D,'BAU Sector &amp; Region Breakout'!$C310,'EPS Emissions'!$C:$C,'BAU Sector &amp; Region Breakout'!$B310))</f>
        <v>147.52237866000002</v>
      </c>
      <c r="AB310" s="2">
        <f>IF($A310="GCAM",SUMIFS('GCAM By Region By Sector'!AB:AB,'GCAM By Region By Sector'!$C:$C,$C310,'GCAM By Region By Sector'!$B:$B,$B310)*10^3,SUMIFS('EPS Emissions'!AC:AC,'EPS Emissions'!$D:$D,'BAU Sector &amp; Region Breakout'!$C310,'EPS Emissions'!$C:$C,'BAU Sector &amp; Region Breakout'!$B310))</f>
        <v>152.86009633000003</v>
      </c>
      <c r="AC310" s="2">
        <f>IF($A310="GCAM",SUMIFS('GCAM By Region By Sector'!AC:AC,'GCAM By Region By Sector'!$C:$C,$C310,'GCAM By Region By Sector'!$B:$B,$B310)*10^3,SUMIFS('EPS Emissions'!AD:AD,'EPS Emissions'!$D:$D,'BAU Sector &amp; Region Breakout'!$C310,'EPS Emissions'!$C:$C,'BAU Sector &amp; Region Breakout'!$B310))</f>
        <v>158.19781400000002</v>
      </c>
      <c r="AD310" s="2">
        <f>IF($A310="GCAM",SUMIFS('GCAM By Region By Sector'!AD:AD,'GCAM By Region By Sector'!$C:$C,$C310,'GCAM By Region By Sector'!$B:$B,$B310)*10^3,SUMIFS('EPS Emissions'!AE:AE,'EPS Emissions'!$D:$D,'BAU Sector &amp; Region Breakout'!$C310,'EPS Emissions'!$C:$C,'BAU Sector &amp; Region Breakout'!$B310))</f>
        <v>163.56949151000003</v>
      </c>
      <c r="AE310" s="2">
        <f>IF($A310="GCAM",SUMIFS('GCAM By Region By Sector'!AE:AE,'GCAM By Region By Sector'!$C:$C,$C310,'GCAM By Region By Sector'!$B:$B,$B310)*10^3,SUMIFS('EPS Emissions'!AF:AF,'EPS Emissions'!$D:$D,'BAU Sector &amp; Region Breakout'!$C310,'EPS Emissions'!$C:$C,'BAU Sector &amp; Region Breakout'!$B310))</f>
        <v>168.94116902000002</v>
      </c>
      <c r="AF310" s="2">
        <f>IF($A310="GCAM",SUMIFS('GCAM By Region By Sector'!AF:AF,'GCAM By Region By Sector'!$C:$C,$C310,'GCAM By Region By Sector'!$B:$B,$B310)*10^3,SUMIFS('EPS Emissions'!AG:AG,'EPS Emissions'!$D:$D,'BAU Sector &amp; Region Breakout'!$C310,'EPS Emissions'!$C:$C,'BAU Sector &amp; Region Breakout'!$B310))</f>
        <v>174.31284653</v>
      </c>
      <c r="AG310" s="2">
        <f>IF($A310="GCAM",SUMIFS('GCAM By Region By Sector'!AG:AG,'GCAM By Region By Sector'!$C:$C,$C310,'GCAM By Region By Sector'!$B:$B,$B310)*10^3,SUMIFS('EPS Emissions'!AH:AH,'EPS Emissions'!$D:$D,'BAU Sector &amp; Region Breakout'!$C310,'EPS Emissions'!$C:$C,'BAU Sector &amp; Region Breakout'!$B310))</f>
        <v>179.68452403999999</v>
      </c>
      <c r="AH310" s="2">
        <f>IF($A310="GCAM",SUMIFS('GCAM By Region By Sector'!AH:AH,'GCAM By Region By Sector'!$C:$C,$C310,'GCAM By Region By Sector'!$B:$B,$B310)*10^3,SUMIFS('EPS Emissions'!AI:AI,'EPS Emissions'!$D:$D,'BAU Sector &amp; Region Breakout'!$C310,'EPS Emissions'!$C:$C,'BAU Sector &amp; Region Breakout'!$B310))</f>
        <v>185.05620155</v>
      </c>
    </row>
    <row r="311" spans="1:34" x14ac:dyDescent="0.35">
      <c r="A311" t="str">
        <f>VLOOKUP(B311,'BAU Global Total'!A$3:C$34,3,FALSE)</f>
        <v>GCAM</v>
      </c>
      <c r="B311" t="s">
        <v>48</v>
      </c>
      <c r="C311" t="s">
        <v>67</v>
      </c>
      <c r="D311" s="2">
        <f>IF($A311="GCAM",SUMIFS('GCAM By Region By Sector'!D:D,'GCAM By Region By Sector'!$C:$C,$C311,'GCAM By Region By Sector'!$B:$B,$B311)*10^3,SUMIFS('EPS Emissions'!E:E,'EPS Emissions'!$D:$D,'BAU Sector &amp; Region Breakout'!$C311,'EPS Emissions'!$C:$C,'BAU Sector &amp; Region Breakout'!$B311))</f>
        <v>247.062043792498</v>
      </c>
      <c r="E311" s="2">
        <f>IF($A311="GCAM",SUMIFS('GCAM By Region By Sector'!E:E,'GCAM By Region By Sector'!$C:$C,$C311,'GCAM By Region By Sector'!$B:$B,$B311)*10^3,SUMIFS('EPS Emissions'!F:F,'EPS Emissions'!$D:$D,'BAU Sector &amp; Region Breakout'!$C311,'EPS Emissions'!$C:$C,'BAU Sector &amp; Region Breakout'!$B311))</f>
        <v>248.76846562610109</v>
      </c>
      <c r="F311" s="2">
        <f>IF($A311="GCAM",SUMIFS('GCAM By Region By Sector'!F:F,'GCAM By Region By Sector'!$C:$C,$C311,'GCAM By Region By Sector'!$B:$B,$B311)*10^3,SUMIFS('EPS Emissions'!G:G,'EPS Emissions'!$D:$D,'BAU Sector &amp; Region Breakout'!$C311,'EPS Emissions'!$C:$C,'BAU Sector &amp; Region Breakout'!$B311))</f>
        <v>250.47488745970421</v>
      </c>
      <c r="G311" s="2">
        <f>IF($A311="GCAM",SUMIFS('GCAM By Region By Sector'!G:G,'GCAM By Region By Sector'!$C:$C,$C311,'GCAM By Region By Sector'!$B:$B,$B311)*10^3,SUMIFS('EPS Emissions'!H:H,'EPS Emissions'!$D:$D,'BAU Sector &amp; Region Breakout'!$C311,'EPS Emissions'!$C:$C,'BAU Sector &amp; Region Breakout'!$B311))</f>
        <v>252.18130929330729</v>
      </c>
      <c r="H311" s="2">
        <f>IF($A311="GCAM",SUMIFS('GCAM By Region By Sector'!H:H,'GCAM By Region By Sector'!$C:$C,$C311,'GCAM By Region By Sector'!$B:$B,$B311)*10^3,SUMIFS('EPS Emissions'!I:I,'EPS Emissions'!$D:$D,'BAU Sector &amp; Region Breakout'!$C311,'EPS Emissions'!$C:$C,'BAU Sector &amp; Region Breakout'!$B311))</f>
        <v>253.88773112691038</v>
      </c>
      <c r="I311" s="2">
        <f>IF($A311="GCAM",SUMIFS('GCAM By Region By Sector'!I:I,'GCAM By Region By Sector'!$C:$C,$C311,'GCAM By Region By Sector'!$B:$B,$B311)*10^3,SUMIFS('EPS Emissions'!J:J,'EPS Emissions'!$D:$D,'BAU Sector &amp; Region Breakout'!$C311,'EPS Emissions'!$C:$C,'BAU Sector &amp; Region Breakout'!$B311))</f>
        <v>255.59415296051347</v>
      </c>
      <c r="J311" s="2">
        <f>IF($A311="GCAM",SUMIFS('GCAM By Region By Sector'!J:J,'GCAM By Region By Sector'!$C:$C,$C311,'GCAM By Region By Sector'!$B:$B,$B311)*10^3,SUMIFS('EPS Emissions'!K:K,'EPS Emissions'!$D:$D,'BAU Sector &amp; Region Breakout'!$C311,'EPS Emissions'!$C:$C,'BAU Sector &amp; Region Breakout'!$B311))</f>
        <v>258.36218717783225</v>
      </c>
      <c r="K311" s="2">
        <f>IF($A311="GCAM",SUMIFS('GCAM By Region By Sector'!K:K,'GCAM By Region By Sector'!$C:$C,$C311,'GCAM By Region By Sector'!$B:$B,$B311)*10^3,SUMIFS('EPS Emissions'!L:L,'EPS Emissions'!$D:$D,'BAU Sector &amp; Region Breakout'!$C311,'EPS Emissions'!$C:$C,'BAU Sector &amp; Region Breakout'!$B311))</f>
        <v>261.13022139515107</v>
      </c>
      <c r="L311" s="2">
        <f>IF($A311="GCAM",SUMIFS('GCAM By Region By Sector'!L:L,'GCAM By Region By Sector'!$C:$C,$C311,'GCAM By Region By Sector'!$B:$B,$B311)*10^3,SUMIFS('EPS Emissions'!M:M,'EPS Emissions'!$D:$D,'BAU Sector &amp; Region Breakout'!$C311,'EPS Emissions'!$C:$C,'BAU Sector &amp; Region Breakout'!$B311))</f>
        <v>263.89825561246994</v>
      </c>
      <c r="M311" s="2">
        <f>IF($A311="GCAM",SUMIFS('GCAM By Region By Sector'!M:M,'GCAM By Region By Sector'!$C:$C,$C311,'GCAM By Region By Sector'!$B:$B,$B311)*10^3,SUMIFS('EPS Emissions'!N:N,'EPS Emissions'!$D:$D,'BAU Sector &amp; Region Breakout'!$C311,'EPS Emissions'!$C:$C,'BAU Sector &amp; Region Breakout'!$B311))</f>
        <v>266.66628982978875</v>
      </c>
      <c r="N311" s="2">
        <f>IF($A311="GCAM",SUMIFS('GCAM By Region By Sector'!N:N,'GCAM By Region By Sector'!$C:$C,$C311,'GCAM By Region By Sector'!$B:$B,$B311)*10^3,SUMIFS('EPS Emissions'!O:O,'EPS Emissions'!$D:$D,'BAU Sector &amp; Region Breakout'!$C311,'EPS Emissions'!$C:$C,'BAU Sector &amp; Region Breakout'!$B311))</f>
        <v>269.43432404710757</v>
      </c>
      <c r="O311" s="2">
        <f>IF($A311="GCAM",SUMIFS('GCAM By Region By Sector'!O:O,'GCAM By Region By Sector'!$C:$C,$C311,'GCAM By Region By Sector'!$B:$B,$B311)*10^3,SUMIFS('EPS Emissions'!P:P,'EPS Emissions'!$D:$D,'BAU Sector &amp; Region Breakout'!$C311,'EPS Emissions'!$C:$C,'BAU Sector &amp; Region Breakout'!$B311))</f>
        <v>270.10950417020337</v>
      </c>
      <c r="P311" s="2">
        <f>IF($A311="GCAM",SUMIFS('GCAM By Region By Sector'!P:P,'GCAM By Region By Sector'!$C:$C,$C311,'GCAM By Region By Sector'!$B:$B,$B311)*10^3,SUMIFS('EPS Emissions'!Q:Q,'EPS Emissions'!$D:$D,'BAU Sector &amp; Region Breakout'!$C311,'EPS Emissions'!$C:$C,'BAU Sector &amp; Region Breakout'!$B311))</f>
        <v>270.78468429329916</v>
      </c>
      <c r="Q311" s="2">
        <f>IF($A311="GCAM",SUMIFS('GCAM By Region By Sector'!Q:Q,'GCAM By Region By Sector'!$C:$C,$C311,'GCAM By Region By Sector'!$B:$B,$B311)*10^3,SUMIFS('EPS Emissions'!R:R,'EPS Emissions'!$D:$D,'BAU Sector &amp; Region Breakout'!$C311,'EPS Emissions'!$C:$C,'BAU Sector &amp; Region Breakout'!$B311))</f>
        <v>271.45986441639502</v>
      </c>
      <c r="R311" s="2">
        <f>IF($A311="GCAM",SUMIFS('GCAM By Region By Sector'!R:R,'GCAM By Region By Sector'!$C:$C,$C311,'GCAM By Region By Sector'!$B:$B,$B311)*10^3,SUMIFS('EPS Emissions'!S:S,'EPS Emissions'!$D:$D,'BAU Sector &amp; Region Breakout'!$C311,'EPS Emissions'!$C:$C,'BAU Sector &amp; Region Breakout'!$B311))</f>
        <v>272.13504453949082</v>
      </c>
      <c r="S311" s="2">
        <f>IF($A311="GCAM",SUMIFS('GCAM By Region By Sector'!S:S,'GCAM By Region By Sector'!$C:$C,$C311,'GCAM By Region By Sector'!$B:$B,$B311)*10^3,SUMIFS('EPS Emissions'!T:T,'EPS Emissions'!$D:$D,'BAU Sector &amp; Region Breakout'!$C311,'EPS Emissions'!$C:$C,'BAU Sector &amp; Region Breakout'!$B311))</f>
        <v>272.81022466258662</v>
      </c>
      <c r="T311" s="2">
        <f>IF($A311="GCAM",SUMIFS('GCAM By Region By Sector'!T:T,'GCAM By Region By Sector'!$C:$C,$C311,'GCAM By Region By Sector'!$B:$B,$B311)*10^3,SUMIFS('EPS Emissions'!U:U,'EPS Emissions'!$D:$D,'BAU Sector &amp; Region Breakout'!$C311,'EPS Emissions'!$C:$C,'BAU Sector &amp; Region Breakout'!$B311))</f>
        <v>273.33389207883454</v>
      </c>
      <c r="U311" s="2">
        <f>IF($A311="GCAM",SUMIFS('GCAM By Region By Sector'!U:U,'GCAM By Region By Sector'!$C:$C,$C311,'GCAM By Region By Sector'!$B:$B,$B311)*10^3,SUMIFS('EPS Emissions'!V:V,'EPS Emissions'!$D:$D,'BAU Sector &amp; Region Breakout'!$C311,'EPS Emissions'!$C:$C,'BAU Sector &amp; Region Breakout'!$B311))</f>
        <v>273.8575594950824</v>
      </c>
      <c r="V311" s="2">
        <f>IF($A311="GCAM",SUMIFS('GCAM By Region By Sector'!V:V,'GCAM By Region By Sector'!$C:$C,$C311,'GCAM By Region By Sector'!$B:$B,$B311)*10^3,SUMIFS('EPS Emissions'!W:W,'EPS Emissions'!$D:$D,'BAU Sector &amp; Region Breakout'!$C311,'EPS Emissions'!$C:$C,'BAU Sector &amp; Region Breakout'!$B311))</f>
        <v>274.38122691133026</v>
      </c>
      <c r="W311" s="2">
        <f>IF($A311="GCAM",SUMIFS('GCAM By Region By Sector'!W:W,'GCAM By Region By Sector'!$C:$C,$C311,'GCAM By Region By Sector'!$B:$B,$B311)*10^3,SUMIFS('EPS Emissions'!X:X,'EPS Emissions'!$D:$D,'BAU Sector &amp; Region Breakout'!$C311,'EPS Emissions'!$C:$C,'BAU Sector &amp; Region Breakout'!$B311))</f>
        <v>274.90489432757812</v>
      </c>
      <c r="X311" s="2">
        <f>IF($A311="GCAM",SUMIFS('GCAM By Region By Sector'!X:X,'GCAM By Region By Sector'!$C:$C,$C311,'GCAM By Region By Sector'!$B:$B,$B311)*10^3,SUMIFS('EPS Emissions'!Y:Y,'EPS Emissions'!$D:$D,'BAU Sector &amp; Region Breakout'!$C311,'EPS Emissions'!$C:$C,'BAU Sector &amp; Region Breakout'!$B311))</f>
        <v>275.42856174382604</v>
      </c>
      <c r="Y311" s="2">
        <f>IF($A311="GCAM",SUMIFS('GCAM By Region By Sector'!Y:Y,'GCAM By Region By Sector'!$C:$C,$C311,'GCAM By Region By Sector'!$B:$B,$B311)*10^3,SUMIFS('EPS Emissions'!Z:Z,'EPS Emissions'!$D:$D,'BAU Sector &amp; Region Breakout'!$C311,'EPS Emissions'!$C:$C,'BAU Sector &amp; Region Breakout'!$B311))</f>
        <v>276.8010913129504</v>
      </c>
      <c r="Z311" s="2">
        <f>IF($A311="GCAM",SUMIFS('GCAM By Region By Sector'!Z:Z,'GCAM By Region By Sector'!$C:$C,$C311,'GCAM By Region By Sector'!$B:$B,$B311)*10^3,SUMIFS('EPS Emissions'!AA:AA,'EPS Emissions'!$D:$D,'BAU Sector &amp; Region Breakout'!$C311,'EPS Emissions'!$C:$C,'BAU Sector &amp; Region Breakout'!$B311))</f>
        <v>278.17362088207483</v>
      </c>
      <c r="AA311" s="2">
        <f>IF($A311="GCAM",SUMIFS('GCAM By Region By Sector'!AA:AA,'GCAM By Region By Sector'!$C:$C,$C311,'GCAM By Region By Sector'!$B:$B,$B311)*10^3,SUMIFS('EPS Emissions'!AB:AB,'EPS Emissions'!$D:$D,'BAU Sector &amp; Region Breakout'!$C311,'EPS Emissions'!$C:$C,'BAU Sector &amp; Region Breakout'!$B311))</f>
        <v>279.5461504511992</v>
      </c>
      <c r="AB311" s="2">
        <f>IF($A311="GCAM",SUMIFS('GCAM By Region By Sector'!AB:AB,'GCAM By Region By Sector'!$C:$C,$C311,'GCAM By Region By Sector'!$B:$B,$B311)*10^3,SUMIFS('EPS Emissions'!AC:AC,'EPS Emissions'!$D:$D,'BAU Sector &amp; Region Breakout'!$C311,'EPS Emissions'!$C:$C,'BAU Sector &amp; Region Breakout'!$B311))</f>
        <v>280.91868002032362</v>
      </c>
      <c r="AC311" s="2">
        <f>IF($A311="GCAM",SUMIFS('GCAM By Region By Sector'!AC:AC,'GCAM By Region By Sector'!$C:$C,$C311,'GCAM By Region By Sector'!$B:$B,$B311)*10^3,SUMIFS('EPS Emissions'!AD:AD,'EPS Emissions'!$D:$D,'BAU Sector &amp; Region Breakout'!$C311,'EPS Emissions'!$C:$C,'BAU Sector &amp; Region Breakout'!$B311))</f>
        <v>282.29120958944799</v>
      </c>
      <c r="AD311" s="2">
        <f>IF($A311="GCAM",SUMIFS('GCAM By Region By Sector'!AD:AD,'GCAM By Region By Sector'!$C:$C,$C311,'GCAM By Region By Sector'!$B:$B,$B311)*10^3,SUMIFS('EPS Emissions'!AE:AE,'EPS Emissions'!$D:$D,'BAU Sector &amp; Region Breakout'!$C311,'EPS Emissions'!$C:$C,'BAU Sector &amp; Region Breakout'!$B311))</f>
        <v>283.8682388770888</v>
      </c>
      <c r="AE311" s="2">
        <f>IF($A311="GCAM",SUMIFS('GCAM By Region By Sector'!AE:AE,'GCAM By Region By Sector'!$C:$C,$C311,'GCAM By Region By Sector'!$B:$B,$B311)*10^3,SUMIFS('EPS Emissions'!AF:AF,'EPS Emissions'!$D:$D,'BAU Sector &amp; Region Breakout'!$C311,'EPS Emissions'!$C:$C,'BAU Sector &amp; Region Breakout'!$B311))</f>
        <v>285.44526816472955</v>
      </c>
      <c r="AF311" s="2">
        <f>IF($A311="GCAM",SUMIFS('GCAM By Region By Sector'!AF:AF,'GCAM By Region By Sector'!$C:$C,$C311,'GCAM By Region By Sector'!$B:$B,$B311)*10^3,SUMIFS('EPS Emissions'!AG:AG,'EPS Emissions'!$D:$D,'BAU Sector &amp; Region Breakout'!$C311,'EPS Emissions'!$C:$C,'BAU Sector &amp; Region Breakout'!$B311))</f>
        <v>287.02229745237037</v>
      </c>
      <c r="AG311" s="2">
        <f>IF($A311="GCAM",SUMIFS('GCAM By Region By Sector'!AG:AG,'GCAM By Region By Sector'!$C:$C,$C311,'GCAM By Region By Sector'!$B:$B,$B311)*10^3,SUMIFS('EPS Emissions'!AH:AH,'EPS Emissions'!$D:$D,'BAU Sector &amp; Region Breakout'!$C311,'EPS Emissions'!$C:$C,'BAU Sector &amp; Region Breakout'!$B311))</f>
        <v>288.59932674001112</v>
      </c>
      <c r="AH311" s="2">
        <f>IF($A311="GCAM",SUMIFS('GCAM By Region By Sector'!AH:AH,'GCAM By Region By Sector'!$C:$C,$C311,'GCAM By Region By Sector'!$B:$B,$B311)*10^3,SUMIFS('EPS Emissions'!AI:AI,'EPS Emissions'!$D:$D,'BAU Sector &amp; Region Breakout'!$C311,'EPS Emissions'!$C:$C,'BAU Sector &amp; Region Breakout'!$B311))</f>
        <v>290.17635602765188</v>
      </c>
    </row>
    <row r="312" spans="1:34" x14ac:dyDescent="0.35">
      <c r="A312" t="str">
        <f>VLOOKUP(B312,'BAU Global Total'!A$3:C$34,3,FALSE)</f>
        <v>GCAM</v>
      </c>
      <c r="B312" t="s">
        <v>48</v>
      </c>
      <c r="C312" t="s">
        <v>68</v>
      </c>
      <c r="D312" s="2">
        <f>IF($A312="GCAM",SUMIFS('GCAM By Region By Sector'!D:D,'GCAM By Region By Sector'!$C:$C,$C312,'GCAM By Region By Sector'!$B:$B,$B312)*10^3,SUMIFS('EPS Emissions'!E:E,'EPS Emissions'!$D:$D,'BAU Sector &amp; Region Breakout'!$C312,'EPS Emissions'!$C:$C,'BAU Sector &amp; Region Breakout'!$B312))</f>
        <v>189.94531964000001</v>
      </c>
      <c r="E312" s="2">
        <f>IF($A312="GCAM",SUMIFS('GCAM By Region By Sector'!E:E,'GCAM By Region By Sector'!$C:$C,$C312,'GCAM By Region By Sector'!$B:$B,$B312)*10^3,SUMIFS('EPS Emissions'!F:F,'EPS Emissions'!$D:$D,'BAU Sector &amp; Region Breakout'!$C312,'EPS Emissions'!$C:$C,'BAU Sector &amp; Region Breakout'!$B312))</f>
        <v>192.69596657999998</v>
      </c>
      <c r="F312" s="2">
        <f>IF($A312="GCAM",SUMIFS('GCAM By Region By Sector'!F:F,'GCAM By Region By Sector'!$C:$C,$C312,'GCAM By Region By Sector'!$B:$B,$B312)*10^3,SUMIFS('EPS Emissions'!G:G,'EPS Emissions'!$D:$D,'BAU Sector &amp; Region Breakout'!$C312,'EPS Emissions'!$C:$C,'BAU Sector &amp; Region Breakout'!$B312))</f>
        <v>195.44661352</v>
      </c>
      <c r="G312" s="2">
        <f>IF($A312="GCAM",SUMIFS('GCAM By Region By Sector'!G:G,'GCAM By Region By Sector'!$C:$C,$C312,'GCAM By Region By Sector'!$B:$B,$B312)*10^3,SUMIFS('EPS Emissions'!H:H,'EPS Emissions'!$D:$D,'BAU Sector &amp; Region Breakout'!$C312,'EPS Emissions'!$C:$C,'BAU Sector &amp; Region Breakout'!$B312))</f>
        <v>198.19726046</v>
      </c>
      <c r="H312" s="2">
        <f>IF($A312="GCAM",SUMIFS('GCAM By Region By Sector'!H:H,'GCAM By Region By Sector'!$C:$C,$C312,'GCAM By Region By Sector'!$B:$B,$B312)*10^3,SUMIFS('EPS Emissions'!I:I,'EPS Emissions'!$D:$D,'BAU Sector &amp; Region Breakout'!$C312,'EPS Emissions'!$C:$C,'BAU Sector &amp; Region Breakout'!$B312))</f>
        <v>200.94790740000002</v>
      </c>
      <c r="I312" s="2">
        <f>IF($A312="GCAM",SUMIFS('GCAM By Region By Sector'!I:I,'GCAM By Region By Sector'!$C:$C,$C312,'GCAM By Region By Sector'!$B:$B,$B312)*10^3,SUMIFS('EPS Emissions'!J:J,'EPS Emissions'!$D:$D,'BAU Sector &amp; Region Breakout'!$C312,'EPS Emissions'!$C:$C,'BAU Sector &amp; Region Breakout'!$B312))</f>
        <v>203.69855434000002</v>
      </c>
      <c r="J312" s="2">
        <f>IF($A312="GCAM",SUMIFS('GCAM By Region By Sector'!J:J,'GCAM By Region By Sector'!$C:$C,$C312,'GCAM By Region By Sector'!$B:$B,$B312)*10^3,SUMIFS('EPS Emissions'!K:K,'EPS Emissions'!$D:$D,'BAU Sector &amp; Region Breakout'!$C312,'EPS Emissions'!$C:$C,'BAU Sector &amp; Region Breakout'!$B312))</f>
        <v>206.381901962</v>
      </c>
      <c r="K312" s="2">
        <f>IF($A312="GCAM",SUMIFS('GCAM By Region By Sector'!K:K,'GCAM By Region By Sector'!$C:$C,$C312,'GCAM By Region By Sector'!$B:$B,$B312)*10^3,SUMIFS('EPS Emissions'!L:L,'EPS Emissions'!$D:$D,'BAU Sector &amp; Region Breakout'!$C312,'EPS Emissions'!$C:$C,'BAU Sector &amp; Region Breakout'!$B312))</f>
        <v>209.06524958399999</v>
      </c>
      <c r="L312" s="2">
        <f>IF($A312="GCAM",SUMIFS('GCAM By Region By Sector'!L:L,'GCAM By Region By Sector'!$C:$C,$C312,'GCAM By Region By Sector'!$B:$B,$B312)*10^3,SUMIFS('EPS Emissions'!M:M,'EPS Emissions'!$D:$D,'BAU Sector &amp; Region Breakout'!$C312,'EPS Emissions'!$C:$C,'BAU Sector &amp; Region Breakout'!$B312))</f>
        <v>211.748597206</v>
      </c>
      <c r="M312" s="2">
        <f>IF($A312="GCAM",SUMIFS('GCAM By Region By Sector'!M:M,'GCAM By Region By Sector'!$C:$C,$C312,'GCAM By Region By Sector'!$B:$B,$B312)*10^3,SUMIFS('EPS Emissions'!N:N,'EPS Emissions'!$D:$D,'BAU Sector &amp; Region Breakout'!$C312,'EPS Emissions'!$C:$C,'BAU Sector &amp; Region Breakout'!$B312))</f>
        <v>214.43194482799998</v>
      </c>
      <c r="N312" s="2">
        <f>IF($A312="GCAM",SUMIFS('GCAM By Region By Sector'!N:N,'GCAM By Region By Sector'!$C:$C,$C312,'GCAM By Region By Sector'!$B:$B,$B312)*10^3,SUMIFS('EPS Emissions'!O:O,'EPS Emissions'!$D:$D,'BAU Sector &amp; Region Breakout'!$C312,'EPS Emissions'!$C:$C,'BAU Sector &amp; Region Breakout'!$B312))</f>
        <v>217.11529245</v>
      </c>
      <c r="O312" s="2">
        <f>IF($A312="GCAM",SUMIFS('GCAM By Region By Sector'!O:O,'GCAM By Region By Sector'!$C:$C,$C312,'GCAM By Region By Sector'!$B:$B,$B312)*10^3,SUMIFS('EPS Emissions'!P:P,'EPS Emissions'!$D:$D,'BAU Sector &amp; Region Breakout'!$C312,'EPS Emissions'!$C:$C,'BAU Sector &amp; Region Breakout'!$B312))</f>
        <v>220.58432515599998</v>
      </c>
      <c r="P312" s="2">
        <f>IF($A312="GCAM",SUMIFS('GCAM By Region By Sector'!P:P,'GCAM By Region By Sector'!$C:$C,$C312,'GCAM By Region By Sector'!$B:$B,$B312)*10^3,SUMIFS('EPS Emissions'!Q:Q,'EPS Emissions'!$D:$D,'BAU Sector &amp; Region Breakout'!$C312,'EPS Emissions'!$C:$C,'BAU Sector &amp; Region Breakout'!$B312))</f>
        <v>224.05335786199998</v>
      </c>
      <c r="Q312" s="2">
        <f>IF($A312="GCAM",SUMIFS('GCAM By Region By Sector'!Q:Q,'GCAM By Region By Sector'!$C:$C,$C312,'GCAM By Region By Sector'!$B:$B,$B312)*10^3,SUMIFS('EPS Emissions'!R:R,'EPS Emissions'!$D:$D,'BAU Sector &amp; Region Breakout'!$C312,'EPS Emissions'!$C:$C,'BAU Sector &amp; Region Breakout'!$B312))</f>
        <v>227.52239056799999</v>
      </c>
      <c r="R312" s="2">
        <f>IF($A312="GCAM",SUMIFS('GCAM By Region By Sector'!R:R,'GCAM By Region By Sector'!$C:$C,$C312,'GCAM By Region By Sector'!$B:$B,$B312)*10^3,SUMIFS('EPS Emissions'!S:S,'EPS Emissions'!$D:$D,'BAU Sector &amp; Region Breakout'!$C312,'EPS Emissions'!$C:$C,'BAU Sector &amp; Region Breakout'!$B312))</f>
        <v>230.991423274</v>
      </c>
      <c r="S312" s="2">
        <f>IF($A312="GCAM",SUMIFS('GCAM By Region By Sector'!S:S,'GCAM By Region By Sector'!$C:$C,$C312,'GCAM By Region By Sector'!$B:$B,$B312)*10^3,SUMIFS('EPS Emissions'!T:T,'EPS Emissions'!$D:$D,'BAU Sector &amp; Region Breakout'!$C312,'EPS Emissions'!$C:$C,'BAU Sector &amp; Region Breakout'!$B312))</f>
        <v>234.46045597999998</v>
      </c>
      <c r="T312" s="2">
        <f>IF($A312="GCAM",SUMIFS('GCAM By Region By Sector'!T:T,'GCAM By Region By Sector'!$C:$C,$C312,'GCAM By Region By Sector'!$B:$B,$B312)*10^3,SUMIFS('EPS Emissions'!U:U,'EPS Emissions'!$D:$D,'BAU Sector &amp; Region Breakout'!$C312,'EPS Emissions'!$C:$C,'BAU Sector &amp; Region Breakout'!$B312))</f>
        <v>238.460588476</v>
      </c>
      <c r="U312" s="2">
        <f>IF($A312="GCAM",SUMIFS('GCAM By Region By Sector'!U:U,'GCAM By Region By Sector'!$C:$C,$C312,'GCAM By Region By Sector'!$B:$B,$B312)*10^3,SUMIFS('EPS Emissions'!V:V,'EPS Emissions'!$D:$D,'BAU Sector &amp; Region Breakout'!$C312,'EPS Emissions'!$C:$C,'BAU Sector &amp; Region Breakout'!$B312))</f>
        <v>242.46072097199999</v>
      </c>
      <c r="V312" s="2">
        <f>IF($A312="GCAM",SUMIFS('GCAM By Region By Sector'!V:V,'GCAM By Region By Sector'!$C:$C,$C312,'GCAM By Region By Sector'!$B:$B,$B312)*10^3,SUMIFS('EPS Emissions'!W:W,'EPS Emissions'!$D:$D,'BAU Sector &amp; Region Breakout'!$C312,'EPS Emissions'!$C:$C,'BAU Sector &amp; Region Breakout'!$B312))</f>
        <v>246.46085346800001</v>
      </c>
      <c r="W312" s="2">
        <f>IF($A312="GCAM",SUMIFS('GCAM By Region By Sector'!W:W,'GCAM By Region By Sector'!$C:$C,$C312,'GCAM By Region By Sector'!$B:$B,$B312)*10^3,SUMIFS('EPS Emissions'!X:X,'EPS Emissions'!$D:$D,'BAU Sector &amp; Region Breakout'!$C312,'EPS Emissions'!$C:$C,'BAU Sector &amp; Region Breakout'!$B312))</f>
        <v>250.460985964</v>
      </c>
      <c r="X312" s="2">
        <f>IF($A312="GCAM",SUMIFS('GCAM By Region By Sector'!X:X,'GCAM By Region By Sector'!$C:$C,$C312,'GCAM By Region By Sector'!$B:$B,$B312)*10^3,SUMIFS('EPS Emissions'!Y:Y,'EPS Emissions'!$D:$D,'BAU Sector &amp; Region Breakout'!$C312,'EPS Emissions'!$C:$C,'BAU Sector &amp; Region Breakout'!$B312))</f>
        <v>254.46111846000002</v>
      </c>
      <c r="Y312" s="2">
        <f>IF($A312="GCAM",SUMIFS('GCAM By Region By Sector'!Y:Y,'GCAM By Region By Sector'!$C:$C,$C312,'GCAM By Region By Sector'!$B:$B,$B312)*10^3,SUMIFS('EPS Emissions'!Z:Z,'EPS Emissions'!$D:$D,'BAU Sector &amp; Region Breakout'!$C312,'EPS Emissions'!$C:$C,'BAU Sector &amp; Region Breakout'!$B312))</f>
        <v>258.77775750199999</v>
      </c>
      <c r="Z312" s="2">
        <f>IF($A312="GCAM",SUMIFS('GCAM By Region By Sector'!Z:Z,'GCAM By Region By Sector'!$C:$C,$C312,'GCAM By Region By Sector'!$B:$B,$B312)*10^3,SUMIFS('EPS Emissions'!AA:AA,'EPS Emissions'!$D:$D,'BAU Sector &amp; Region Breakout'!$C312,'EPS Emissions'!$C:$C,'BAU Sector &amp; Region Breakout'!$B312))</f>
        <v>263.09439654400001</v>
      </c>
      <c r="AA312" s="2">
        <f>IF($A312="GCAM",SUMIFS('GCAM By Region By Sector'!AA:AA,'GCAM By Region By Sector'!$C:$C,$C312,'GCAM By Region By Sector'!$B:$B,$B312)*10^3,SUMIFS('EPS Emissions'!AB:AB,'EPS Emissions'!$D:$D,'BAU Sector &amp; Region Breakout'!$C312,'EPS Emissions'!$C:$C,'BAU Sector &amp; Region Breakout'!$B312))</f>
        <v>267.41103558599997</v>
      </c>
      <c r="AB312" s="2">
        <f>IF($A312="GCAM",SUMIFS('GCAM By Region By Sector'!AB:AB,'GCAM By Region By Sector'!$C:$C,$C312,'GCAM By Region By Sector'!$B:$B,$B312)*10^3,SUMIFS('EPS Emissions'!AC:AC,'EPS Emissions'!$D:$D,'BAU Sector &amp; Region Breakout'!$C312,'EPS Emissions'!$C:$C,'BAU Sector &amp; Region Breakout'!$B312))</f>
        <v>271.72767462799999</v>
      </c>
      <c r="AC312" s="2">
        <f>IF($A312="GCAM",SUMIFS('GCAM By Region By Sector'!AC:AC,'GCAM By Region By Sector'!$C:$C,$C312,'GCAM By Region By Sector'!$B:$B,$B312)*10^3,SUMIFS('EPS Emissions'!AD:AD,'EPS Emissions'!$D:$D,'BAU Sector &amp; Region Breakout'!$C312,'EPS Emissions'!$C:$C,'BAU Sector &amp; Region Breakout'!$B312))</f>
        <v>276.04431367000001</v>
      </c>
      <c r="AD312" s="2">
        <f>IF($A312="GCAM",SUMIFS('GCAM By Region By Sector'!AD:AD,'GCAM By Region By Sector'!$C:$C,$C312,'GCAM By Region By Sector'!$B:$B,$B312)*10^3,SUMIFS('EPS Emissions'!AE:AE,'EPS Emissions'!$D:$D,'BAU Sector &amp; Region Breakout'!$C312,'EPS Emissions'!$C:$C,'BAU Sector &amp; Region Breakout'!$B312))</f>
        <v>280.22825889400002</v>
      </c>
      <c r="AE312" s="2">
        <f>IF($A312="GCAM",SUMIFS('GCAM By Region By Sector'!AE:AE,'GCAM By Region By Sector'!$C:$C,$C312,'GCAM By Region By Sector'!$B:$B,$B312)*10^3,SUMIFS('EPS Emissions'!AF:AF,'EPS Emissions'!$D:$D,'BAU Sector &amp; Region Breakout'!$C312,'EPS Emissions'!$C:$C,'BAU Sector &amp; Region Breakout'!$B312))</f>
        <v>284.41220411799998</v>
      </c>
      <c r="AF312" s="2">
        <f>IF($A312="GCAM",SUMIFS('GCAM By Region By Sector'!AF:AF,'GCAM By Region By Sector'!$C:$C,$C312,'GCAM By Region By Sector'!$B:$B,$B312)*10^3,SUMIFS('EPS Emissions'!AG:AG,'EPS Emissions'!$D:$D,'BAU Sector &amp; Region Breakout'!$C312,'EPS Emissions'!$C:$C,'BAU Sector &amp; Region Breakout'!$B312))</f>
        <v>288.59614934199993</v>
      </c>
      <c r="AG312" s="2">
        <f>IF($A312="GCAM",SUMIFS('GCAM By Region By Sector'!AG:AG,'GCAM By Region By Sector'!$C:$C,$C312,'GCAM By Region By Sector'!$B:$B,$B312)*10^3,SUMIFS('EPS Emissions'!AH:AH,'EPS Emissions'!$D:$D,'BAU Sector &amp; Region Breakout'!$C312,'EPS Emissions'!$C:$C,'BAU Sector &amp; Region Breakout'!$B312))</f>
        <v>292.78009456599995</v>
      </c>
      <c r="AH312" s="2">
        <f>IF($A312="GCAM",SUMIFS('GCAM By Region By Sector'!AH:AH,'GCAM By Region By Sector'!$C:$C,$C312,'GCAM By Region By Sector'!$B:$B,$B312)*10^3,SUMIFS('EPS Emissions'!AI:AI,'EPS Emissions'!$D:$D,'BAU Sector &amp; Region Breakout'!$C312,'EPS Emissions'!$C:$C,'BAU Sector &amp; Region Breakout'!$B312))</f>
        <v>296.96403978999996</v>
      </c>
    </row>
    <row r="313" spans="1:34" x14ac:dyDescent="0.35">
      <c r="A313" t="str">
        <f>VLOOKUP(B313,'BAU Global Total'!A$3:C$34,3,FALSE)</f>
        <v>GCAM</v>
      </c>
      <c r="B313" t="s">
        <v>48</v>
      </c>
      <c r="C313" t="s">
        <v>69</v>
      </c>
      <c r="D313" s="2">
        <f>IF($A313="GCAM",SUMIFS('GCAM By Region By Sector'!D:D,'GCAM By Region By Sector'!$C:$C,$C313,'GCAM By Region By Sector'!$B:$B,$B313)*10^3,SUMIFS('EPS Emissions'!E:E,'EPS Emissions'!$D:$D,'BAU Sector &amp; Region Breakout'!$C313,'EPS Emissions'!$C:$C,'BAU Sector &amp; Region Breakout'!$B313))</f>
        <v>0</v>
      </c>
      <c r="E313" s="2">
        <f>IF($A313="GCAM",SUMIFS('GCAM By Region By Sector'!E:E,'GCAM By Region By Sector'!$C:$C,$C313,'GCAM By Region By Sector'!$B:$B,$B313)*10^3,SUMIFS('EPS Emissions'!F:F,'EPS Emissions'!$D:$D,'BAU Sector &amp; Region Breakout'!$C313,'EPS Emissions'!$C:$C,'BAU Sector &amp; Region Breakout'!$B313))</f>
        <v>0</v>
      </c>
      <c r="F313" s="2">
        <f>IF($A313="GCAM",SUMIFS('GCAM By Region By Sector'!F:F,'GCAM By Region By Sector'!$C:$C,$C313,'GCAM By Region By Sector'!$B:$B,$B313)*10^3,SUMIFS('EPS Emissions'!G:G,'EPS Emissions'!$D:$D,'BAU Sector &amp; Region Breakout'!$C313,'EPS Emissions'!$C:$C,'BAU Sector &amp; Region Breakout'!$B313))</f>
        <v>0</v>
      </c>
      <c r="G313" s="2">
        <f>IF($A313="GCAM",SUMIFS('GCAM By Region By Sector'!G:G,'GCAM By Region By Sector'!$C:$C,$C313,'GCAM By Region By Sector'!$B:$B,$B313)*10^3,SUMIFS('EPS Emissions'!H:H,'EPS Emissions'!$D:$D,'BAU Sector &amp; Region Breakout'!$C313,'EPS Emissions'!$C:$C,'BAU Sector &amp; Region Breakout'!$B313))</f>
        <v>0</v>
      </c>
      <c r="H313" s="2">
        <f>IF($A313="GCAM",SUMIFS('GCAM By Region By Sector'!H:H,'GCAM By Region By Sector'!$C:$C,$C313,'GCAM By Region By Sector'!$B:$B,$B313)*10^3,SUMIFS('EPS Emissions'!I:I,'EPS Emissions'!$D:$D,'BAU Sector &amp; Region Breakout'!$C313,'EPS Emissions'!$C:$C,'BAU Sector &amp; Region Breakout'!$B313))</f>
        <v>0</v>
      </c>
      <c r="I313" s="2">
        <f>IF($A313="GCAM",SUMIFS('GCAM By Region By Sector'!I:I,'GCAM By Region By Sector'!$C:$C,$C313,'GCAM By Region By Sector'!$B:$B,$B313)*10^3,SUMIFS('EPS Emissions'!J:J,'EPS Emissions'!$D:$D,'BAU Sector &amp; Region Breakout'!$C313,'EPS Emissions'!$C:$C,'BAU Sector &amp; Region Breakout'!$B313))</f>
        <v>0</v>
      </c>
      <c r="J313" s="2">
        <f>IF($A313="GCAM",SUMIFS('GCAM By Region By Sector'!J:J,'GCAM By Region By Sector'!$C:$C,$C313,'GCAM By Region By Sector'!$B:$B,$B313)*10^3,SUMIFS('EPS Emissions'!K:K,'EPS Emissions'!$D:$D,'BAU Sector &amp; Region Breakout'!$C313,'EPS Emissions'!$C:$C,'BAU Sector &amp; Region Breakout'!$B313))</f>
        <v>0</v>
      </c>
      <c r="K313" s="2">
        <f>IF($A313="GCAM",SUMIFS('GCAM By Region By Sector'!K:K,'GCAM By Region By Sector'!$C:$C,$C313,'GCAM By Region By Sector'!$B:$B,$B313)*10^3,SUMIFS('EPS Emissions'!L:L,'EPS Emissions'!$D:$D,'BAU Sector &amp; Region Breakout'!$C313,'EPS Emissions'!$C:$C,'BAU Sector &amp; Region Breakout'!$B313))</f>
        <v>0</v>
      </c>
      <c r="L313" s="2">
        <f>IF($A313="GCAM",SUMIFS('GCAM By Region By Sector'!L:L,'GCAM By Region By Sector'!$C:$C,$C313,'GCAM By Region By Sector'!$B:$B,$B313)*10^3,SUMIFS('EPS Emissions'!M:M,'EPS Emissions'!$D:$D,'BAU Sector &amp; Region Breakout'!$C313,'EPS Emissions'!$C:$C,'BAU Sector &amp; Region Breakout'!$B313))</f>
        <v>0</v>
      </c>
      <c r="M313" s="2">
        <f>IF($A313="GCAM",SUMIFS('GCAM By Region By Sector'!M:M,'GCAM By Region By Sector'!$C:$C,$C313,'GCAM By Region By Sector'!$B:$B,$B313)*10^3,SUMIFS('EPS Emissions'!N:N,'EPS Emissions'!$D:$D,'BAU Sector &amp; Region Breakout'!$C313,'EPS Emissions'!$C:$C,'BAU Sector &amp; Region Breakout'!$B313))</f>
        <v>0</v>
      </c>
      <c r="N313" s="2">
        <f>IF($A313="GCAM",SUMIFS('GCAM By Region By Sector'!N:N,'GCAM By Region By Sector'!$C:$C,$C313,'GCAM By Region By Sector'!$B:$B,$B313)*10^3,SUMIFS('EPS Emissions'!O:O,'EPS Emissions'!$D:$D,'BAU Sector &amp; Region Breakout'!$C313,'EPS Emissions'!$C:$C,'BAU Sector &amp; Region Breakout'!$B313))</f>
        <v>0</v>
      </c>
      <c r="O313" s="2">
        <f>IF($A313="GCAM",SUMIFS('GCAM By Region By Sector'!O:O,'GCAM By Region By Sector'!$C:$C,$C313,'GCAM By Region By Sector'!$B:$B,$B313)*10^3,SUMIFS('EPS Emissions'!P:P,'EPS Emissions'!$D:$D,'BAU Sector &amp; Region Breakout'!$C313,'EPS Emissions'!$C:$C,'BAU Sector &amp; Region Breakout'!$B313))</f>
        <v>0</v>
      </c>
      <c r="P313" s="2">
        <f>IF($A313="GCAM",SUMIFS('GCAM By Region By Sector'!P:P,'GCAM By Region By Sector'!$C:$C,$C313,'GCAM By Region By Sector'!$B:$B,$B313)*10^3,SUMIFS('EPS Emissions'!Q:Q,'EPS Emissions'!$D:$D,'BAU Sector &amp; Region Breakout'!$C313,'EPS Emissions'!$C:$C,'BAU Sector &amp; Region Breakout'!$B313))</f>
        <v>0</v>
      </c>
      <c r="Q313" s="2">
        <f>IF($A313="GCAM",SUMIFS('GCAM By Region By Sector'!Q:Q,'GCAM By Region By Sector'!$C:$C,$C313,'GCAM By Region By Sector'!$B:$B,$B313)*10^3,SUMIFS('EPS Emissions'!R:R,'EPS Emissions'!$D:$D,'BAU Sector &amp; Region Breakout'!$C313,'EPS Emissions'!$C:$C,'BAU Sector &amp; Region Breakout'!$B313))</f>
        <v>0</v>
      </c>
      <c r="R313" s="2">
        <f>IF($A313="GCAM",SUMIFS('GCAM By Region By Sector'!R:R,'GCAM By Region By Sector'!$C:$C,$C313,'GCAM By Region By Sector'!$B:$B,$B313)*10^3,SUMIFS('EPS Emissions'!S:S,'EPS Emissions'!$D:$D,'BAU Sector &amp; Region Breakout'!$C313,'EPS Emissions'!$C:$C,'BAU Sector &amp; Region Breakout'!$B313))</f>
        <v>0</v>
      </c>
      <c r="S313" s="2">
        <f>IF($A313="GCAM",SUMIFS('GCAM By Region By Sector'!S:S,'GCAM By Region By Sector'!$C:$C,$C313,'GCAM By Region By Sector'!$B:$B,$B313)*10^3,SUMIFS('EPS Emissions'!T:T,'EPS Emissions'!$D:$D,'BAU Sector &amp; Region Breakout'!$C313,'EPS Emissions'!$C:$C,'BAU Sector &amp; Region Breakout'!$B313))</f>
        <v>0</v>
      </c>
      <c r="T313" s="2">
        <f>IF($A313="GCAM",SUMIFS('GCAM By Region By Sector'!T:T,'GCAM By Region By Sector'!$C:$C,$C313,'GCAM By Region By Sector'!$B:$B,$B313)*10^3,SUMIFS('EPS Emissions'!U:U,'EPS Emissions'!$D:$D,'BAU Sector &amp; Region Breakout'!$C313,'EPS Emissions'!$C:$C,'BAU Sector &amp; Region Breakout'!$B313))</f>
        <v>0</v>
      </c>
      <c r="U313" s="2">
        <f>IF($A313="GCAM",SUMIFS('GCAM By Region By Sector'!U:U,'GCAM By Region By Sector'!$C:$C,$C313,'GCAM By Region By Sector'!$B:$B,$B313)*10^3,SUMIFS('EPS Emissions'!V:V,'EPS Emissions'!$D:$D,'BAU Sector &amp; Region Breakout'!$C313,'EPS Emissions'!$C:$C,'BAU Sector &amp; Region Breakout'!$B313))</f>
        <v>0</v>
      </c>
      <c r="V313" s="2">
        <f>IF($A313="GCAM",SUMIFS('GCAM By Region By Sector'!V:V,'GCAM By Region By Sector'!$C:$C,$C313,'GCAM By Region By Sector'!$B:$B,$B313)*10^3,SUMIFS('EPS Emissions'!W:W,'EPS Emissions'!$D:$D,'BAU Sector &amp; Region Breakout'!$C313,'EPS Emissions'!$C:$C,'BAU Sector &amp; Region Breakout'!$B313))</f>
        <v>0</v>
      </c>
      <c r="W313" s="2">
        <f>IF($A313="GCAM",SUMIFS('GCAM By Region By Sector'!W:W,'GCAM By Region By Sector'!$C:$C,$C313,'GCAM By Region By Sector'!$B:$B,$B313)*10^3,SUMIFS('EPS Emissions'!X:X,'EPS Emissions'!$D:$D,'BAU Sector &amp; Region Breakout'!$C313,'EPS Emissions'!$C:$C,'BAU Sector &amp; Region Breakout'!$B313))</f>
        <v>0</v>
      </c>
      <c r="X313" s="2">
        <f>IF($A313="GCAM",SUMIFS('GCAM By Region By Sector'!X:X,'GCAM By Region By Sector'!$C:$C,$C313,'GCAM By Region By Sector'!$B:$B,$B313)*10^3,SUMIFS('EPS Emissions'!Y:Y,'EPS Emissions'!$D:$D,'BAU Sector &amp; Region Breakout'!$C313,'EPS Emissions'!$C:$C,'BAU Sector &amp; Region Breakout'!$B313))</f>
        <v>0</v>
      </c>
      <c r="Y313" s="2">
        <f>IF($A313="GCAM",SUMIFS('GCAM By Region By Sector'!Y:Y,'GCAM By Region By Sector'!$C:$C,$C313,'GCAM By Region By Sector'!$B:$B,$B313)*10^3,SUMIFS('EPS Emissions'!Z:Z,'EPS Emissions'!$D:$D,'BAU Sector &amp; Region Breakout'!$C313,'EPS Emissions'!$C:$C,'BAU Sector &amp; Region Breakout'!$B313))</f>
        <v>0</v>
      </c>
      <c r="Z313" s="2">
        <f>IF($A313="GCAM",SUMIFS('GCAM By Region By Sector'!Z:Z,'GCAM By Region By Sector'!$C:$C,$C313,'GCAM By Region By Sector'!$B:$B,$B313)*10^3,SUMIFS('EPS Emissions'!AA:AA,'EPS Emissions'!$D:$D,'BAU Sector &amp; Region Breakout'!$C313,'EPS Emissions'!$C:$C,'BAU Sector &amp; Region Breakout'!$B313))</f>
        <v>0</v>
      </c>
      <c r="AA313" s="2">
        <f>IF($A313="GCAM",SUMIFS('GCAM By Region By Sector'!AA:AA,'GCAM By Region By Sector'!$C:$C,$C313,'GCAM By Region By Sector'!$B:$B,$B313)*10^3,SUMIFS('EPS Emissions'!AB:AB,'EPS Emissions'!$D:$D,'BAU Sector &amp; Region Breakout'!$C313,'EPS Emissions'!$C:$C,'BAU Sector &amp; Region Breakout'!$B313))</f>
        <v>0</v>
      </c>
      <c r="AB313" s="2">
        <f>IF($A313="GCAM",SUMIFS('GCAM By Region By Sector'!AB:AB,'GCAM By Region By Sector'!$C:$C,$C313,'GCAM By Region By Sector'!$B:$B,$B313)*10^3,SUMIFS('EPS Emissions'!AC:AC,'EPS Emissions'!$D:$D,'BAU Sector &amp; Region Breakout'!$C313,'EPS Emissions'!$C:$C,'BAU Sector &amp; Region Breakout'!$B313))</f>
        <v>0</v>
      </c>
      <c r="AC313" s="2">
        <f>IF($A313="GCAM",SUMIFS('GCAM By Region By Sector'!AC:AC,'GCAM By Region By Sector'!$C:$C,$C313,'GCAM By Region By Sector'!$B:$B,$B313)*10^3,SUMIFS('EPS Emissions'!AD:AD,'EPS Emissions'!$D:$D,'BAU Sector &amp; Region Breakout'!$C313,'EPS Emissions'!$C:$C,'BAU Sector &amp; Region Breakout'!$B313))</f>
        <v>0</v>
      </c>
      <c r="AD313" s="2">
        <f>IF($A313="GCAM",SUMIFS('GCAM By Region By Sector'!AD:AD,'GCAM By Region By Sector'!$C:$C,$C313,'GCAM By Region By Sector'!$B:$B,$B313)*10^3,SUMIFS('EPS Emissions'!AE:AE,'EPS Emissions'!$D:$D,'BAU Sector &amp; Region Breakout'!$C313,'EPS Emissions'!$C:$C,'BAU Sector &amp; Region Breakout'!$B313))</f>
        <v>0</v>
      </c>
      <c r="AE313" s="2">
        <f>IF($A313="GCAM",SUMIFS('GCAM By Region By Sector'!AE:AE,'GCAM By Region By Sector'!$C:$C,$C313,'GCAM By Region By Sector'!$B:$B,$B313)*10^3,SUMIFS('EPS Emissions'!AF:AF,'EPS Emissions'!$D:$D,'BAU Sector &amp; Region Breakout'!$C313,'EPS Emissions'!$C:$C,'BAU Sector &amp; Region Breakout'!$B313))</f>
        <v>0</v>
      </c>
      <c r="AF313" s="2">
        <f>IF($A313="GCAM",SUMIFS('GCAM By Region By Sector'!AF:AF,'GCAM By Region By Sector'!$C:$C,$C313,'GCAM By Region By Sector'!$B:$B,$B313)*10^3,SUMIFS('EPS Emissions'!AG:AG,'EPS Emissions'!$D:$D,'BAU Sector &amp; Region Breakout'!$C313,'EPS Emissions'!$C:$C,'BAU Sector &amp; Region Breakout'!$B313))</f>
        <v>0</v>
      </c>
      <c r="AG313" s="2">
        <f>IF($A313="GCAM",SUMIFS('GCAM By Region By Sector'!AG:AG,'GCAM By Region By Sector'!$C:$C,$C313,'GCAM By Region By Sector'!$B:$B,$B313)*10^3,SUMIFS('EPS Emissions'!AH:AH,'EPS Emissions'!$D:$D,'BAU Sector &amp; Region Breakout'!$C313,'EPS Emissions'!$C:$C,'BAU Sector &amp; Region Breakout'!$B313))</f>
        <v>0</v>
      </c>
      <c r="AH313" s="2">
        <f>IF($A313="GCAM",SUMIFS('GCAM By Region By Sector'!AH:AH,'GCAM By Region By Sector'!$C:$C,$C313,'GCAM By Region By Sector'!$B:$B,$B313)*10^3,SUMIFS('EPS Emissions'!AI:AI,'EPS Emissions'!$D:$D,'BAU Sector &amp; Region Breakout'!$C313,'EPS Emissions'!$C:$C,'BAU Sector &amp; Region Breakout'!$B313))</f>
        <v>0</v>
      </c>
    </row>
    <row r="314" spans="1:34" x14ac:dyDescent="0.35">
      <c r="A314" t="str">
        <f>VLOOKUP(B314,'BAU Global Total'!A$3:C$34,3,FALSE)</f>
        <v>GCAM</v>
      </c>
      <c r="B314" t="s">
        <v>49</v>
      </c>
      <c r="C314" t="s">
        <v>60</v>
      </c>
      <c r="D314" s="2">
        <f>IF($A314="GCAM",SUMIFS('GCAM By Region By Sector'!D:D,'GCAM By Region By Sector'!$C:$C,$C314,'GCAM By Region By Sector'!$B:$B,$B314)*10^3,SUMIFS('EPS Emissions'!E:E,'EPS Emissions'!$D:$D,'BAU Sector &amp; Region Breakout'!$C314,'EPS Emissions'!$C:$C,'BAU Sector &amp; Region Breakout'!$B314))</f>
        <v>5.3623110354883812</v>
      </c>
      <c r="E314" s="2">
        <f>IF($A314="GCAM",SUMIFS('GCAM By Region By Sector'!E:E,'GCAM By Region By Sector'!$C:$C,$C314,'GCAM By Region By Sector'!$B:$B,$B314)*10^3,SUMIFS('EPS Emissions'!F:F,'EPS Emissions'!$D:$D,'BAU Sector &amp; Region Breakout'!$C314,'EPS Emissions'!$C:$C,'BAU Sector &amp; Region Breakout'!$B314))</f>
        <v>5.3724122922611528</v>
      </c>
      <c r="F314" s="2">
        <f>IF($A314="GCAM",SUMIFS('GCAM By Region By Sector'!F:F,'GCAM By Region By Sector'!$C:$C,$C314,'GCAM By Region By Sector'!$B:$B,$B314)*10^3,SUMIFS('EPS Emissions'!G:G,'EPS Emissions'!$D:$D,'BAU Sector &amp; Region Breakout'!$C314,'EPS Emissions'!$C:$C,'BAU Sector &amp; Region Breakout'!$B314))</f>
        <v>5.3825135490339253</v>
      </c>
      <c r="G314" s="2">
        <f>IF($A314="GCAM",SUMIFS('GCAM By Region By Sector'!G:G,'GCAM By Region By Sector'!$C:$C,$C314,'GCAM By Region By Sector'!$B:$B,$B314)*10^3,SUMIFS('EPS Emissions'!H:H,'EPS Emissions'!$D:$D,'BAU Sector &amp; Region Breakout'!$C314,'EPS Emissions'!$C:$C,'BAU Sector &amp; Region Breakout'!$B314))</f>
        <v>5.3926148058066969</v>
      </c>
      <c r="H314" s="2">
        <f>IF($A314="GCAM",SUMIFS('GCAM By Region By Sector'!H:H,'GCAM By Region By Sector'!$C:$C,$C314,'GCAM By Region By Sector'!$B:$B,$B314)*10^3,SUMIFS('EPS Emissions'!I:I,'EPS Emissions'!$D:$D,'BAU Sector &amp; Region Breakout'!$C314,'EPS Emissions'!$C:$C,'BAU Sector &amp; Region Breakout'!$B314))</f>
        <v>5.4027160625794695</v>
      </c>
      <c r="I314" s="2">
        <f>IF($A314="GCAM",SUMIFS('GCAM By Region By Sector'!I:I,'GCAM By Region By Sector'!$C:$C,$C314,'GCAM By Region By Sector'!$B:$B,$B314)*10^3,SUMIFS('EPS Emissions'!J:J,'EPS Emissions'!$D:$D,'BAU Sector &amp; Region Breakout'!$C314,'EPS Emissions'!$C:$C,'BAU Sector &amp; Region Breakout'!$B314))</f>
        <v>5.4128173193522411</v>
      </c>
      <c r="J314" s="2">
        <f>IF($A314="GCAM",SUMIFS('GCAM By Region By Sector'!J:J,'GCAM By Region By Sector'!$C:$C,$C314,'GCAM By Region By Sector'!$B:$B,$B314)*10^3,SUMIFS('EPS Emissions'!K:K,'EPS Emissions'!$D:$D,'BAU Sector &amp; Region Breakout'!$C314,'EPS Emissions'!$C:$C,'BAU Sector &amp; Region Breakout'!$B314))</f>
        <v>5.4089136980067831</v>
      </c>
      <c r="K314" s="2">
        <f>IF($A314="GCAM",SUMIFS('GCAM By Region By Sector'!K:K,'GCAM By Region By Sector'!$C:$C,$C314,'GCAM By Region By Sector'!$B:$B,$B314)*10^3,SUMIFS('EPS Emissions'!L:L,'EPS Emissions'!$D:$D,'BAU Sector &amp; Region Breakout'!$C314,'EPS Emissions'!$C:$C,'BAU Sector &amp; Region Breakout'!$B314))</f>
        <v>5.4050100766613252</v>
      </c>
      <c r="L314" s="2">
        <f>IF($A314="GCAM",SUMIFS('GCAM By Region By Sector'!L:L,'GCAM By Region By Sector'!$C:$C,$C314,'GCAM By Region By Sector'!$B:$B,$B314)*10^3,SUMIFS('EPS Emissions'!M:M,'EPS Emissions'!$D:$D,'BAU Sector &amp; Region Breakout'!$C314,'EPS Emissions'!$C:$C,'BAU Sector &amp; Region Breakout'!$B314))</f>
        <v>5.4011064553158663</v>
      </c>
      <c r="M314" s="2">
        <f>IF($A314="GCAM",SUMIFS('GCAM By Region By Sector'!M:M,'GCAM By Region By Sector'!$C:$C,$C314,'GCAM By Region By Sector'!$B:$B,$B314)*10^3,SUMIFS('EPS Emissions'!N:N,'EPS Emissions'!$D:$D,'BAU Sector &amp; Region Breakout'!$C314,'EPS Emissions'!$C:$C,'BAU Sector &amp; Region Breakout'!$B314))</f>
        <v>5.3972028339704083</v>
      </c>
      <c r="N314" s="2">
        <f>IF($A314="GCAM",SUMIFS('GCAM By Region By Sector'!N:N,'GCAM By Region By Sector'!$C:$C,$C314,'GCAM By Region By Sector'!$B:$B,$B314)*10^3,SUMIFS('EPS Emissions'!O:O,'EPS Emissions'!$D:$D,'BAU Sector &amp; Region Breakout'!$C314,'EPS Emissions'!$C:$C,'BAU Sector &amp; Region Breakout'!$B314))</f>
        <v>5.3932992126249504</v>
      </c>
      <c r="O314" s="2">
        <f>IF($A314="GCAM",SUMIFS('GCAM By Region By Sector'!O:O,'GCAM By Region By Sector'!$C:$C,$C314,'GCAM By Region By Sector'!$B:$B,$B314)*10^3,SUMIFS('EPS Emissions'!P:P,'EPS Emissions'!$D:$D,'BAU Sector &amp; Region Breakout'!$C314,'EPS Emissions'!$C:$C,'BAU Sector &amp; Region Breakout'!$B314))</f>
        <v>5.3408833931806932</v>
      </c>
      <c r="P314" s="2">
        <f>IF($A314="GCAM",SUMIFS('GCAM By Region By Sector'!P:P,'GCAM By Region By Sector'!$C:$C,$C314,'GCAM By Region By Sector'!$B:$B,$B314)*10^3,SUMIFS('EPS Emissions'!Q:Q,'EPS Emissions'!$D:$D,'BAU Sector &amp; Region Breakout'!$C314,'EPS Emissions'!$C:$C,'BAU Sector &amp; Region Breakout'!$B314))</f>
        <v>5.2884675737364359</v>
      </c>
      <c r="Q314" s="2">
        <f>IF($A314="GCAM",SUMIFS('GCAM By Region By Sector'!Q:Q,'GCAM By Region By Sector'!$C:$C,$C314,'GCAM By Region By Sector'!$B:$B,$B314)*10^3,SUMIFS('EPS Emissions'!R:R,'EPS Emissions'!$D:$D,'BAU Sector &amp; Region Breakout'!$C314,'EPS Emissions'!$C:$C,'BAU Sector &amp; Region Breakout'!$B314))</f>
        <v>5.2360517542921787</v>
      </c>
      <c r="R314" s="2">
        <f>IF($A314="GCAM",SUMIFS('GCAM By Region By Sector'!R:R,'GCAM By Region By Sector'!$C:$C,$C314,'GCAM By Region By Sector'!$B:$B,$B314)*10^3,SUMIFS('EPS Emissions'!S:S,'EPS Emissions'!$D:$D,'BAU Sector &amp; Region Breakout'!$C314,'EPS Emissions'!$C:$C,'BAU Sector &amp; Region Breakout'!$B314))</f>
        <v>5.1836359348479215</v>
      </c>
      <c r="S314" s="2">
        <f>IF($A314="GCAM",SUMIFS('GCAM By Region By Sector'!S:S,'GCAM By Region By Sector'!$C:$C,$C314,'GCAM By Region By Sector'!$B:$B,$B314)*10^3,SUMIFS('EPS Emissions'!T:T,'EPS Emissions'!$D:$D,'BAU Sector &amp; Region Breakout'!$C314,'EPS Emissions'!$C:$C,'BAU Sector &amp; Region Breakout'!$B314))</f>
        <v>5.1312201154036634</v>
      </c>
      <c r="T314" s="2">
        <f>IF($A314="GCAM",SUMIFS('GCAM By Region By Sector'!T:T,'GCAM By Region By Sector'!$C:$C,$C314,'GCAM By Region By Sector'!$B:$B,$B314)*10^3,SUMIFS('EPS Emissions'!U:U,'EPS Emissions'!$D:$D,'BAU Sector &amp; Region Breakout'!$C314,'EPS Emissions'!$C:$C,'BAU Sector &amp; Region Breakout'!$B314))</f>
        <v>4.889851183816333</v>
      </c>
      <c r="U314" s="2">
        <f>IF($A314="GCAM",SUMIFS('GCAM By Region By Sector'!U:U,'GCAM By Region By Sector'!$C:$C,$C314,'GCAM By Region By Sector'!$B:$B,$B314)*10^3,SUMIFS('EPS Emissions'!V:V,'EPS Emissions'!$D:$D,'BAU Sector &amp; Region Breakout'!$C314,'EPS Emissions'!$C:$C,'BAU Sector &amp; Region Breakout'!$B314))</f>
        <v>4.6484822522290017</v>
      </c>
      <c r="V314" s="2">
        <f>IF($A314="GCAM",SUMIFS('GCAM By Region By Sector'!V:V,'GCAM By Region By Sector'!$C:$C,$C314,'GCAM By Region By Sector'!$B:$B,$B314)*10^3,SUMIFS('EPS Emissions'!W:W,'EPS Emissions'!$D:$D,'BAU Sector &amp; Region Breakout'!$C314,'EPS Emissions'!$C:$C,'BAU Sector &amp; Region Breakout'!$B314))</f>
        <v>4.4071133206416713</v>
      </c>
      <c r="W314" s="2">
        <f>IF($A314="GCAM",SUMIFS('GCAM By Region By Sector'!W:W,'GCAM By Region By Sector'!$C:$C,$C314,'GCAM By Region By Sector'!$B:$B,$B314)*10^3,SUMIFS('EPS Emissions'!X:X,'EPS Emissions'!$D:$D,'BAU Sector &amp; Region Breakout'!$C314,'EPS Emissions'!$C:$C,'BAU Sector &amp; Region Breakout'!$B314))</f>
        <v>4.16574438905434</v>
      </c>
      <c r="X314" s="2">
        <f>IF($A314="GCAM",SUMIFS('GCAM By Region By Sector'!X:X,'GCAM By Region By Sector'!$C:$C,$C314,'GCAM By Region By Sector'!$B:$B,$B314)*10^3,SUMIFS('EPS Emissions'!Y:Y,'EPS Emissions'!$D:$D,'BAU Sector &amp; Region Breakout'!$C314,'EPS Emissions'!$C:$C,'BAU Sector &amp; Region Breakout'!$B314))</f>
        <v>3.9243754574670087</v>
      </c>
      <c r="Y314" s="2">
        <f>IF($A314="GCAM",SUMIFS('GCAM By Region By Sector'!Y:Y,'GCAM By Region By Sector'!$C:$C,$C314,'GCAM By Region By Sector'!$B:$B,$B314)*10^3,SUMIFS('EPS Emissions'!Z:Z,'EPS Emissions'!$D:$D,'BAU Sector &amp; Region Breakout'!$C314,'EPS Emissions'!$C:$C,'BAU Sector &amp; Region Breakout'!$B314))</f>
        <v>3.4559096691223941</v>
      </c>
      <c r="Z314" s="2">
        <f>IF($A314="GCAM",SUMIFS('GCAM By Region By Sector'!Z:Z,'GCAM By Region By Sector'!$C:$C,$C314,'GCAM By Region By Sector'!$B:$B,$B314)*10^3,SUMIFS('EPS Emissions'!AA:AA,'EPS Emissions'!$D:$D,'BAU Sector &amp; Region Breakout'!$C314,'EPS Emissions'!$C:$C,'BAU Sector &amp; Region Breakout'!$B314))</f>
        <v>2.9874438807777794</v>
      </c>
      <c r="AA314" s="2">
        <f>IF($A314="GCAM",SUMIFS('GCAM By Region By Sector'!AA:AA,'GCAM By Region By Sector'!$C:$C,$C314,'GCAM By Region By Sector'!$B:$B,$B314)*10^3,SUMIFS('EPS Emissions'!AB:AB,'EPS Emissions'!$D:$D,'BAU Sector &amp; Region Breakout'!$C314,'EPS Emissions'!$C:$C,'BAU Sector &amp; Region Breakout'!$B314))</f>
        <v>2.5189780924331648</v>
      </c>
      <c r="AB314" s="2">
        <f>IF($A314="GCAM",SUMIFS('GCAM By Region By Sector'!AB:AB,'GCAM By Region By Sector'!$C:$C,$C314,'GCAM By Region By Sector'!$B:$B,$B314)*10^3,SUMIFS('EPS Emissions'!AC:AC,'EPS Emissions'!$D:$D,'BAU Sector &amp; Region Breakout'!$C314,'EPS Emissions'!$C:$C,'BAU Sector &amp; Region Breakout'!$B314))</f>
        <v>2.0505123040885502</v>
      </c>
      <c r="AC314" s="2">
        <f>IF($A314="GCAM",SUMIFS('GCAM By Region By Sector'!AC:AC,'GCAM By Region By Sector'!$C:$C,$C314,'GCAM By Region By Sector'!$B:$B,$B314)*10^3,SUMIFS('EPS Emissions'!AD:AD,'EPS Emissions'!$D:$D,'BAU Sector &amp; Region Breakout'!$C314,'EPS Emissions'!$C:$C,'BAU Sector &amp; Region Breakout'!$B314))</f>
        <v>1.5820465157439358</v>
      </c>
      <c r="AD314" s="2">
        <f>IF($A314="GCAM",SUMIFS('GCAM By Region By Sector'!AD:AD,'GCAM By Region By Sector'!$C:$C,$C314,'GCAM By Region By Sector'!$B:$B,$B314)*10^3,SUMIFS('EPS Emissions'!AE:AE,'EPS Emissions'!$D:$D,'BAU Sector &amp; Region Breakout'!$C314,'EPS Emissions'!$C:$C,'BAU Sector &amp; Region Breakout'!$B314))</f>
        <v>1.0750474645337651</v>
      </c>
      <c r="AE314" s="2">
        <f>IF($A314="GCAM",SUMIFS('GCAM By Region By Sector'!AE:AE,'GCAM By Region By Sector'!$C:$C,$C314,'GCAM By Region By Sector'!$B:$B,$B314)*10^3,SUMIFS('EPS Emissions'!AF:AF,'EPS Emissions'!$D:$D,'BAU Sector &amp; Region Breakout'!$C314,'EPS Emissions'!$C:$C,'BAU Sector &amp; Region Breakout'!$B314))</f>
        <v>0.56804841332359479</v>
      </c>
      <c r="AF314" s="2">
        <f>IF($A314="GCAM",SUMIFS('GCAM By Region By Sector'!AF:AF,'GCAM By Region By Sector'!$C:$C,$C314,'GCAM By Region By Sector'!$B:$B,$B314)*10^3,SUMIFS('EPS Emissions'!AG:AG,'EPS Emissions'!$D:$D,'BAU Sector &amp; Region Breakout'!$C314,'EPS Emissions'!$C:$C,'BAU Sector &amp; Region Breakout'!$B314))</f>
        <v>6.1049362113424405E-2</v>
      </c>
      <c r="AG314" s="2">
        <f>IF($A314="GCAM",SUMIFS('GCAM By Region By Sector'!AG:AG,'GCAM By Region By Sector'!$C:$C,$C314,'GCAM By Region By Sector'!$B:$B,$B314)*10^3,SUMIFS('EPS Emissions'!AH:AH,'EPS Emissions'!$D:$D,'BAU Sector &amp; Region Breakout'!$C314,'EPS Emissions'!$C:$C,'BAU Sector &amp; Region Breakout'!$B314))</f>
        <v>-0.4459496890967462</v>
      </c>
      <c r="AH314" s="2">
        <f>IF($A314="GCAM",SUMIFS('GCAM By Region By Sector'!AH:AH,'GCAM By Region By Sector'!$C:$C,$C314,'GCAM By Region By Sector'!$B:$B,$B314)*10^3,SUMIFS('EPS Emissions'!AI:AI,'EPS Emissions'!$D:$D,'BAU Sector &amp; Region Breakout'!$C314,'EPS Emissions'!$C:$C,'BAU Sector &amp; Region Breakout'!$B314))</f>
        <v>-0.95294874030691634</v>
      </c>
    </row>
    <row r="315" spans="1:34" x14ac:dyDescent="0.35">
      <c r="A315" t="str">
        <f>VLOOKUP(B315,'BAU Global Total'!A$3:C$34,3,FALSE)</f>
        <v>GCAM</v>
      </c>
      <c r="B315" t="s">
        <v>49</v>
      </c>
      <c r="C315" t="s">
        <v>61</v>
      </c>
      <c r="D315" s="2">
        <f>IF($A315="GCAM",SUMIFS('GCAM By Region By Sector'!D:D,'GCAM By Region By Sector'!$C:$C,$C315,'GCAM By Region By Sector'!$B:$B,$B315)*10^3,SUMIFS('EPS Emissions'!E:E,'EPS Emissions'!$D:$D,'BAU Sector &amp; Region Breakout'!$C315,'EPS Emissions'!$C:$C,'BAU Sector &amp; Region Breakout'!$B315))</f>
        <v>0</v>
      </c>
      <c r="E315" s="2">
        <f>IF($A315="GCAM",SUMIFS('GCAM By Region By Sector'!E:E,'GCAM By Region By Sector'!$C:$C,$C315,'GCAM By Region By Sector'!$B:$B,$B315)*10^3,SUMIFS('EPS Emissions'!F:F,'EPS Emissions'!$D:$D,'BAU Sector &amp; Region Breakout'!$C315,'EPS Emissions'!$C:$C,'BAU Sector &amp; Region Breakout'!$B315))</f>
        <v>2.9638516338399999E-2</v>
      </c>
      <c r="F315" s="2">
        <f>IF($A315="GCAM",SUMIFS('GCAM By Region By Sector'!F:F,'GCAM By Region By Sector'!$C:$C,$C315,'GCAM By Region By Sector'!$B:$B,$B315)*10^3,SUMIFS('EPS Emissions'!G:G,'EPS Emissions'!$D:$D,'BAU Sector &amp; Region Breakout'!$C315,'EPS Emissions'!$C:$C,'BAU Sector &amp; Region Breakout'!$B315))</f>
        <v>5.9277032676799998E-2</v>
      </c>
      <c r="G315" s="2">
        <f>IF($A315="GCAM",SUMIFS('GCAM By Region By Sector'!G:G,'GCAM By Region By Sector'!$C:$C,$C315,'GCAM By Region By Sector'!$B:$B,$B315)*10^3,SUMIFS('EPS Emissions'!H:H,'EPS Emissions'!$D:$D,'BAU Sector &amp; Region Breakout'!$C315,'EPS Emissions'!$C:$C,'BAU Sector &amp; Region Breakout'!$B315))</f>
        <v>8.8915549015199991E-2</v>
      </c>
      <c r="H315" s="2">
        <f>IF($A315="GCAM",SUMIFS('GCAM By Region By Sector'!H:H,'GCAM By Region By Sector'!$C:$C,$C315,'GCAM By Region By Sector'!$B:$B,$B315)*10^3,SUMIFS('EPS Emissions'!I:I,'EPS Emissions'!$D:$D,'BAU Sector &amp; Region Breakout'!$C315,'EPS Emissions'!$C:$C,'BAU Sector &amp; Region Breakout'!$B315))</f>
        <v>0.1185540653536</v>
      </c>
      <c r="I315" s="2">
        <f>IF($A315="GCAM",SUMIFS('GCAM By Region By Sector'!I:I,'GCAM By Region By Sector'!$C:$C,$C315,'GCAM By Region By Sector'!$B:$B,$B315)*10^3,SUMIFS('EPS Emissions'!J:J,'EPS Emissions'!$D:$D,'BAU Sector &amp; Region Breakout'!$C315,'EPS Emissions'!$C:$C,'BAU Sector &amp; Region Breakout'!$B315))</f>
        <v>0.148192581692</v>
      </c>
      <c r="J315" s="2">
        <f>IF($A315="GCAM",SUMIFS('GCAM By Region By Sector'!J:J,'GCAM By Region By Sector'!$C:$C,$C315,'GCAM By Region By Sector'!$B:$B,$B315)*10^3,SUMIFS('EPS Emissions'!K:K,'EPS Emissions'!$D:$D,'BAU Sector &amp; Region Breakout'!$C315,'EPS Emissions'!$C:$C,'BAU Sector &amp; Region Breakout'!$B315))</f>
        <v>0.27334544704800001</v>
      </c>
      <c r="K315" s="2">
        <f>IF($A315="GCAM",SUMIFS('GCAM By Region By Sector'!K:K,'GCAM By Region By Sector'!$C:$C,$C315,'GCAM By Region By Sector'!$B:$B,$B315)*10^3,SUMIFS('EPS Emissions'!L:L,'EPS Emissions'!$D:$D,'BAU Sector &amp; Region Breakout'!$C315,'EPS Emissions'!$C:$C,'BAU Sector &amp; Region Breakout'!$B315))</f>
        <v>0.39849831240400008</v>
      </c>
      <c r="L315" s="2">
        <f>IF($A315="GCAM",SUMIFS('GCAM By Region By Sector'!L:L,'GCAM By Region By Sector'!$C:$C,$C315,'GCAM By Region By Sector'!$B:$B,$B315)*10^3,SUMIFS('EPS Emissions'!M:M,'EPS Emissions'!$D:$D,'BAU Sector &amp; Region Breakout'!$C315,'EPS Emissions'!$C:$C,'BAU Sector &amp; Region Breakout'!$B315))</f>
        <v>0.52365117776000003</v>
      </c>
      <c r="M315" s="2">
        <f>IF($A315="GCAM",SUMIFS('GCAM By Region By Sector'!M:M,'GCAM By Region By Sector'!$C:$C,$C315,'GCAM By Region By Sector'!$B:$B,$B315)*10^3,SUMIFS('EPS Emissions'!N:N,'EPS Emissions'!$D:$D,'BAU Sector &amp; Region Breakout'!$C315,'EPS Emissions'!$C:$C,'BAU Sector &amp; Region Breakout'!$B315))</f>
        <v>0.64880404311600015</v>
      </c>
      <c r="N315" s="2">
        <f>IF($A315="GCAM",SUMIFS('GCAM By Region By Sector'!N:N,'GCAM By Region By Sector'!$C:$C,$C315,'GCAM By Region By Sector'!$B:$B,$B315)*10^3,SUMIFS('EPS Emissions'!O:O,'EPS Emissions'!$D:$D,'BAU Sector &amp; Region Breakout'!$C315,'EPS Emissions'!$C:$C,'BAU Sector &amp; Region Breakout'!$B315))</f>
        <v>0.77395690847200016</v>
      </c>
      <c r="O315" s="2">
        <f>IF($A315="GCAM",SUMIFS('GCAM By Region By Sector'!O:O,'GCAM By Region By Sector'!$C:$C,$C315,'GCAM By Region By Sector'!$B:$B,$B315)*10^3,SUMIFS('EPS Emissions'!P:P,'EPS Emissions'!$D:$D,'BAU Sector &amp; Region Breakout'!$C315,'EPS Emissions'!$C:$C,'BAU Sector &amp; Region Breakout'!$B315))</f>
        <v>0.92617829512239935</v>
      </c>
      <c r="P315" s="2">
        <f>IF($A315="GCAM",SUMIFS('GCAM By Region By Sector'!P:P,'GCAM By Region By Sector'!$C:$C,$C315,'GCAM By Region By Sector'!$B:$B,$B315)*10^3,SUMIFS('EPS Emissions'!Q:Q,'EPS Emissions'!$D:$D,'BAU Sector &amp; Region Breakout'!$C315,'EPS Emissions'!$C:$C,'BAU Sector &amp; Region Breakout'!$B315))</f>
        <v>1.0783996817727988</v>
      </c>
      <c r="Q315" s="2">
        <f>IF($A315="GCAM",SUMIFS('GCAM By Region By Sector'!Q:Q,'GCAM By Region By Sector'!$C:$C,$C315,'GCAM By Region By Sector'!$B:$B,$B315)*10^3,SUMIFS('EPS Emissions'!R:R,'EPS Emissions'!$D:$D,'BAU Sector &amp; Region Breakout'!$C315,'EPS Emissions'!$C:$C,'BAU Sector &amp; Region Breakout'!$B315))</f>
        <v>1.2306210684231977</v>
      </c>
      <c r="R315" s="2">
        <f>IF($A315="GCAM",SUMIFS('GCAM By Region By Sector'!R:R,'GCAM By Region By Sector'!$C:$C,$C315,'GCAM By Region By Sector'!$B:$B,$B315)*10^3,SUMIFS('EPS Emissions'!S:S,'EPS Emissions'!$D:$D,'BAU Sector &amp; Region Breakout'!$C315,'EPS Emissions'!$C:$C,'BAU Sector &amp; Region Breakout'!$B315))</f>
        <v>1.3828424550735969</v>
      </c>
      <c r="S315" s="2">
        <f>IF($A315="GCAM",SUMIFS('GCAM By Region By Sector'!S:S,'GCAM By Region By Sector'!$C:$C,$C315,'GCAM By Region By Sector'!$B:$B,$B315)*10^3,SUMIFS('EPS Emissions'!T:T,'EPS Emissions'!$D:$D,'BAU Sector &amp; Region Breakout'!$C315,'EPS Emissions'!$C:$C,'BAU Sector &amp; Region Breakout'!$B315))</f>
        <v>1.5350638417239961</v>
      </c>
      <c r="T315" s="2">
        <f>IF($A315="GCAM",SUMIFS('GCAM By Region By Sector'!T:T,'GCAM By Region By Sector'!$C:$C,$C315,'GCAM By Region By Sector'!$B:$B,$B315)*10^3,SUMIFS('EPS Emissions'!U:U,'EPS Emissions'!$D:$D,'BAU Sector &amp; Region Breakout'!$C315,'EPS Emissions'!$C:$C,'BAU Sector &amp; Region Breakout'!$B315))</f>
        <v>1.6246962924887969</v>
      </c>
      <c r="U315" s="2">
        <f>IF($A315="GCAM",SUMIFS('GCAM By Region By Sector'!U:U,'GCAM By Region By Sector'!$C:$C,$C315,'GCAM By Region By Sector'!$B:$B,$B315)*10^3,SUMIFS('EPS Emissions'!V:V,'EPS Emissions'!$D:$D,'BAU Sector &amp; Region Breakout'!$C315,'EPS Emissions'!$C:$C,'BAU Sector &amp; Region Breakout'!$B315))</f>
        <v>1.7143287432535979</v>
      </c>
      <c r="V315" s="2">
        <f>IF($A315="GCAM",SUMIFS('GCAM By Region By Sector'!V:V,'GCAM By Region By Sector'!$C:$C,$C315,'GCAM By Region By Sector'!$B:$B,$B315)*10^3,SUMIFS('EPS Emissions'!W:W,'EPS Emissions'!$D:$D,'BAU Sector &amp; Region Breakout'!$C315,'EPS Emissions'!$C:$C,'BAU Sector &amp; Region Breakout'!$B315))</f>
        <v>1.8039611940183984</v>
      </c>
      <c r="W315" s="2">
        <f>IF($A315="GCAM",SUMIFS('GCAM By Region By Sector'!W:W,'GCAM By Region By Sector'!$C:$C,$C315,'GCAM By Region By Sector'!$B:$B,$B315)*10^3,SUMIFS('EPS Emissions'!X:X,'EPS Emissions'!$D:$D,'BAU Sector &amp; Region Breakout'!$C315,'EPS Emissions'!$C:$C,'BAU Sector &amp; Region Breakout'!$B315))</f>
        <v>1.8935936447831991</v>
      </c>
      <c r="X315" s="2">
        <f>IF($A315="GCAM",SUMIFS('GCAM By Region By Sector'!X:X,'GCAM By Region By Sector'!$C:$C,$C315,'GCAM By Region By Sector'!$B:$B,$B315)*10^3,SUMIFS('EPS Emissions'!Y:Y,'EPS Emissions'!$D:$D,'BAU Sector &amp; Region Breakout'!$C315,'EPS Emissions'!$C:$C,'BAU Sector &amp; Region Breakout'!$B315))</f>
        <v>1.9832260955479999</v>
      </c>
      <c r="Y315" s="2">
        <f>IF($A315="GCAM",SUMIFS('GCAM By Region By Sector'!Y:Y,'GCAM By Region By Sector'!$C:$C,$C315,'GCAM By Region By Sector'!$B:$B,$B315)*10^3,SUMIFS('EPS Emissions'!Z:Z,'EPS Emissions'!$D:$D,'BAU Sector &amp; Region Breakout'!$C315,'EPS Emissions'!$C:$C,'BAU Sector &amp; Region Breakout'!$B315))</f>
        <v>2.0315283388383989</v>
      </c>
      <c r="Z315" s="2">
        <f>IF($A315="GCAM",SUMIFS('GCAM By Region By Sector'!Z:Z,'GCAM By Region By Sector'!$C:$C,$C315,'GCAM By Region By Sector'!$B:$B,$B315)*10^3,SUMIFS('EPS Emissions'!AA:AA,'EPS Emissions'!$D:$D,'BAU Sector &amp; Region Breakout'!$C315,'EPS Emissions'!$C:$C,'BAU Sector &amp; Region Breakout'!$B315))</f>
        <v>2.0798305821287983</v>
      </c>
      <c r="AA315" s="2">
        <f>IF($A315="GCAM",SUMIFS('GCAM By Region By Sector'!AA:AA,'GCAM By Region By Sector'!$C:$C,$C315,'GCAM By Region By Sector'!$B:$B,$B315)*10^3,SUMIFS('EPS Emissions'!AB:AB,'EPS Emissions'!$D:$D,'BAU Sector &amp; Region Breakout'!$C315,'EPS Emissions'!$C:$C,'BAU Sector &amp; Region Breakout'!$B315))</f>
        <v>2.1281328254191978</v>
      </c>
      <c r="AB315" s="2">
        <f>IF($A315="GCAM",SUMIFS('GCAM By Region By Sector'!AB:AB,'GCAM By Region By Sector'!$C:$C,$C315,'GCAM By Region By Sector'!$B:$B,$B315)*10^3,SUMIFS('EPS Emissions'!AC:AC,'EPS Emissions'!$D:$D,'BAU Sector &amp; Region Breakout'!$C315,'EPS Emissions'!$C:$C,'BAU Sector &amp; Region Breakout'!$B315))</f>
        <v>2.1764350687095972</v>
      </c>
      <c r="AC315" s="2">
        <f>IF($A315="GCAM",SUMIFS('GCAM By Region By Sector'!AC:AC,'GCAM By Region By Sector'!$C:$C,$C315,'GCAM By Region By Sector'!$B:$B,$B315)*10^3,SUMIFS('EPS Emissions'!AD:AD,'EPS Emissions'!$D:$D,'BAU Sector &amp; Region Breakout'!$C315,'EPS Emissions'!$C:$C,'BAU Sector &amp; Region Breakout'!$B315))</f>
        <v>2.2247373119999962</v>
      </c>
      <c r="AD315" s="2">
        <f>IF($A315="GCAM",SUMIFS('GCAM By Region By Sector'!AD:AD,'GCAM By Region By Sector'!$C:$C,$C315,'GCAM By Region By Sector'!$B:$B,$B315)*10^3,SUMIFS('EPS Emissions'!AE:AE,'EPS Emissions'!$D:$D,'BAU Sector &amp; Region Breakout'!$C315,'EPS Emissions'!$C:$C,'BAU Sector &amp; Region Breakout'!$B315))</f>
        <v>2.2415342276343955</v>
      </c>
      <c r="AE315" s="2">
        <f>IF($A315="GCAM",SUMIFS('GCAM By Region By Sector'!AE:AE,'GCAM By Region By Sector'!$C:$C,$C315,'GCAM By Region By Sector'!$B:$B,$B315)*10^3,SUMIFS('EPS Emissions'!AF:AF,'EPS Emissions'!$D:$D,'BAU Sector &amp; Region Breakout'!$C315,'EPS Emissions'!$C:$C,'BAU Sector &amp; Region Breakout'!$B315))</f>
        <v>2.2583311432687951</v>
      </c>
      <c r="AF315" s="2">
        <f>IF($A315="GCAM",SUMIFS('GCAM By Region By Sector'!AF:AF,'GCAM By Region By Sector'!$C:$C,$C315,'GCAM By Region By Sector'!$B:$B,$B315)*10^3,SUMIFS('EPS Emissions'!AG:AG,'EPS Emissions'!$D:$D,'BAU Sector &amp; Region Breakout'!$C315,'EPS Emissions'!$C:$C,'BAU Sector &amp; Region Breakout'!$B315))</f>
        <v>2.2751280589031944</v>
      </c>
      <c r="AG315" s="2">
        <f>IF($A315="GCAM",SUMIFS('GCAM By Region By Sector'!AG:AG,'GCAM By Region By Sector'!$C:$C,$C315,'GCAM By Region By Sector'!$B:$B,$B315)*10^3,SUMIFS('EPS Emissions'!AH:AH,'EPS Emissions'!$D:$D,'BAU Sector &amp; Region Breakout'!$C315,'EPS Emissions'!$C:$C,'BAU Sector &amp; Region Breakout'!$B315))</f>
        <v>2.2919249745375936</v>
      </c>
      <c r="AH315" s="2">
        <f>IF($A315="GCAM",SUMIFS('GCAM By Region By Sector'!AH:AH,'GCAM By Region By Sector'!$C:$C,$C315,'GCAM By Region By Sector'!$B:$B,$B315)*10^3,SUMIFS('EPS Emissions'!AI:AI,'EPS Emissions'!$D:$D,'BAU Sector &amp; Region Breakout'!$C315,'EPS Emissions'!$C:$C,'BAU Sector &amp; Region Breakout'!$B315))</f>
        <v>2.3087218901719933</v>
      </c>
    </row>
    <row r="316" spans="1:34" x14ac:dyDescent="0.35">
      <c r="A316" t="str">
        <f>VLOOKUP(B316,'BAU Global Total'!A$3:C$34,3,FALSE)</f>
        <v>GCAM</v>
      </c>
      <c r="B316" t="s">
        <v>49</v>
      </c>
      <c r="C316" t="s">
        <v>53</v>
      </c>
      <c r="D316" s="2">
        <f>IF($A316="GCAM",SUMIFS('GCAM By Region By Sector'!D:D,'GCAM By Region By Sector'!$C:$C,$C316,'GCAM By Region By Sector'!$B:$B,$B316)*10^3,SUMIFS('EPS Emissions'!E:E,'EPS Emissions'!$D:$D,'BAU Sector &amp; Region Breakout'!$C316,'EPS Emissions'!$C:$C,'BAU Sector &amp; Region Breakout'!$B316))</f>
        <v>135.35406054107443</v>
      </c>
      <c r="E316" s="2">
        <f>IF($A316="GCAM",SUMIFS('GCAM By Region By Sector'!E:E,'GCAM By Region By Sector'!$C:$C,$C316,'GCAM By Region By Sector'!$B:$B,$B316)*10^3,SUMIFS('EPS Emissions'!F:F,'EPS Emissions'!$D:$D,'BAU Sector &amp; Region Breakout'!$C316,'EPS Emissions'!$C:$C,'BAU Sector &amp; Region Breakout'!$B316))</f>
        <v>134.37155796870536</v>
      </c>
      <c r="F316" s="2">
        <f>IF($A316="GCAM",SUMIFS('GCAM By Region By Sector'!F:F,'GCAM By Region By Sector'!$C:$C,$C316,'GCAM By Region By Sector'!$B:$B,$B316)*10^3,SUMIFS('EPS Emissions'!G:G,'EPS Emissions'!$D:$D,'BAU Sector &amp; Region Breakout'!$C316,'EPS Emissions'!$C:$C,'BAU Sector &amp; Region Breakout'!$B316))</f>
        <v>133.38905539633632</v>
      </c>
      <c r="G316" s="2">
        <f>IF($A316="GCAM",SUMIFS('GCAM By Region By Sector'!G:G,'GCAM By Region By Sector'!$C:$C,$C316,'GCAM By Region By Sector'!$B:$B,$B316)*10^3,SUMIFS('EPS Emissions'!H:H,'EPS Emissions'!$D:$D,'BAU Sector &amp; Region Breakout'!$C316,'EPS Emissions'!$C:$C,'BAU Sector &amp; Region Breakout'!$B316))</f>
        <v>132.40655282396727</v>
      </c>
      <c r="H316" s="2">
        <f>IF($A316="GCAM",SUMIFS('GCAM By Region By Sector'!H:H,'GCAM By Region By Sector'!$C:$C,$C316,'GCAM By Region By Sector'!$B:$B,$B316)*10^3,SUMIFS('EPS Emissions'!I:I,'EPS Emissions'!$D:$D,'BAU Sector &amp; Region Breakout'!$C316,'EPS Emissions'!$C:$C,'BAU Sector &amp; Region Breakout'!$B316))</f>
        <v>131.42405025159823</v>
      </c>
      <c r="I316" s="2">
        <f>IF($A316="GCAM",SUMIFS('GCAM By Region By Sector'!I:I,'GCAM By Region By Sector'!$C:$C,$C316,'GCAM By Region By Sector'!$B:$B,$B316)*10^3,SUMIFS('EPS Emissions'!J:J,'EPS Emissions'!$D:$D,'BAU Sector &amp; Region Breakout'!$C316,'EPS Emissions'!$C:$C,'BAU Sector &amp; Region Breakout'!$B316))</f>
        <v>130.44154767922916</v>
      </c>
      <c r="J316" s="2">
        <f>IF($A316="GCAM",SUMIFS('GCAM By Region By Sector'!J:J,'GCAM By Region By Sector'!$C:$C,$C316,'GCAM By Region By Sector'!$B:$B,$B316)*10^3,SUMIFS('EPS Emissions'!K:K,'EPS Emissions'!$D:$D,'BAU Sector &amp; Region Breakout'!$C316,'EPS Emissions'!$C:$C,'BAU Sector &amp; Region Breakout'!$B316))</f>
        <v>129.59494752147791</v>
      </c>
      <c r="K316" s="2">
        <f>IF($A316="GCAM",SUMIFS('GCAM By Region By Sector'!K:K,'GCAM By Region By Sector'!$C:$C,$C316,'GCAM By Region By Sector'!$B:$B,$B316)*10^3,SUMIFS('EPS Emissions'!L:L,'EPS Emissions'!$D:$D,'BAU Sector &amp; Region Breakout'!$C316,'EPS Emissions'!$C:$C,'BAU Sector &amp; Region Breakout'!$B316))</f>
        <v>128.74834736372665</v>
      </c>
      <c r="L316" s="2">
        <f>IF($A316="GCAM",SUMIFS('GCAM By Region By Sector'!L:L,'GCAM By Region By Sector'!$C:$C,$C316,'GCAM By Region By Sector'!$B:$B,$B316)*10^3,SUMIFS('EPS Emissions'!M:M,'EPS Emissions'!$D:$D,'BAU Sector &amp; Region Breakout'!$C316,'EPS Emissions'!$C:$C,'BAU Sector &amp; Region Breakout'!$B316))</f>
        <v>127.90174720597541</v>
      </c>
      <c r="M316" s="2">
        <f>IF($A316="GCAM",SUMIFS('GCAM By Region By Sector'!M:M,'GCAM By Region By Sector'!$C:$C,$C316,'GCAM By Region By Sector'!$B:$B,$B316)*10^3,SUMIFS('EPS Emissions'!N:N,'EPS Emissions'!$D:$D,'BAU Sector &amp; Region Breakout'!$C316,'EPS Emissions'!$C:$C,'BAU Sector &amp; Region Breakout'!$B316))</f>
        <v>127.05514704822416</v>
      </c>
      <c r="N316" s="2">
        <f>IF($A316="GCAM",SUMIFS('GCAM By Region By Sector'!N:N,'GCAM By Region By Sector'!$C:$C,$C316,'GCAM By Region By Sector'!$B:$B,$B316)*10^3,SUMIFS('EPS Emissions'!O:O,'EPS Emissions'!$D:$D,'BAU Sector &amp; Region Breakout'!$C316,'EPS Emissions'!$C:$C,'BAU Sector &amp; Region Breakout'!$B316))</f>
        <v>126.20854689047289</v>
      </c>
      <c r="O316" s="2">
        <f>IF($A316="GCAM",SUMIFS('GCAM By Region By Sector'!O:O,'GCAM By Region By Sector'!$C:$C,$C316,'GCAM By Region By Sector'!$B:$B,$B316)*10^3,SUMIFS('EPS Emissions'!P:P,'EPS Emissions'!$D:$D,'BAU Sector &amp; Region Breakout'!$C316,'EPS Emissions'!$C:$C,'BAU Sector &amp; Region Breakout'!$B316))</f>
        <v>126.28377893386472</v>
      </c>
      <c r="P316" s="2">
        <f>IF($A316="GCAM",SUMIFS('GCAM By Region By Sector'!P:P,'GCAM By Region By Sector'!$C:$C,$C316,'GCAM By Region By Sector'!$B:$B,$B316)*10^3,SUMIFS('EPS Emissions'!Q:Q,'EPS Emissions'!$D:$D,'BAU Sector &amp; Region Breakout'!$C316,'EPS Emissions'!$C:$C,'BAU Sector &amp; Region Breakout'!$B316))</f>
        <v>126.35901097725655</v>
      </c>
      <c r="Q316" s="2">
        <f>IF($A316="GCAM",SUMIFS('GCAM By Region By Sector'!Q:Q,'GCAM By Region By Sector'!$C:$C,$C316,'GCAM By Region By Sector'!$B:$B,$B316)*10^3,SUMIFS('EPS Emissions'!R:R,'EPS Emissions'!$D:$D,'BAU Sector &amp; Region Breakout'!$C316,'EPS Emissions'!$C:$C,'BAU Sector &amp; Region Breakout'!$B316))</f>
        <v>126.43424302064837</v>
      </c>
      <c r="R316" s="2">
        <f>IF($A316="GCAM",SUMIFS('GCAM By Region By Sector'!R:R,'GCAM By Region By Sector'!$C:$C,$C316,'GCAM By Region By Sector'!$B:$B,$B316)*10^3,SUMIFS('EPS Emissions'!S:S,'EPS Emissions'!$D:$D,'BAU Sector &amp; Region Breakout'!$C316,'EPS Emissions'!$C:$C,'BAU Sector &amp; Region Breakout'!$B316))</f>
        <v>126.5094750640402</v>
      </c>
      <c r="S316" s="2">
        <f>IF($A316="GCAM",SUMIFS('GCAM By Region By Sector'!S:S,'GCAM By Region By Sector'!$C:$C,$C316,'GCAM By Region By Sector'!$B:$B,$B316)*10^3,SUMIFS('EPS Emissions'!T:T,'EPS Emissions'!$D:$D,'BAU Sector &amp; Region Breakout'!$C316,'EPS Emissions'!$C:$C,'BAU Sector &amp; Region Breakout'!$B316))</f>
        <v>126.58470710743202</v>
      </c>
      <c r="T316" s="2">
        <f>IF($A316="GCAM",SUMIFS('GCAM By Region By Sector'!T:T,'GCAM By Region By Sector'!$C:$C,$C316,'GCAM By Region By Sector'!$B:$B,$B316)*10^3,SUMIFS('EPS Emissions'!U:U,'EPS Emissions'!$D:$D,'BAU Sector &amp; Region Breakout'!$C316,'EPS Emissions'!$C:$C,'BAU Sector &amp; Region Breakout'!$B316))</f>
        <v>127.3858144395838</v>
      </c>
      <c r="U316" s="2">
        <f>IF($A316="GCAM",SUMIFS('GCAM By Region By Sector'!U:U,'GCAM By Region By Sector'!$C:$C,$C316,'GCAM By Region By Sector'!$B:$B,$B316)*10^3,SUMIFS('EPS Emissions'!V:V,'EPS Emissions'!$D:$D,'BAU Sector &amp; Region Breakout'!$C316,'EPS Emissions'!$C:$C,'BAU Sector &amp; Region Breakout'!$B316))</f>
        <v>128.18692177173554</v>
      </c>
      <c r="V316" s="2">
        <f>IF($A316="GCAM",SUMIFS('GCAM By Region By Sector'!V:V,'GCAM By Region By Sector'!$C:$C,$C316,'GCAM By Region By Sector'!$B:$B,$B316)*10^3,SUMIFS('EPS Emissions'!W:W,'EPS Emissions'!$D:$D,'BAU Sector &amp; Region Breakout'!$C316,'EPS Emissions'!$C:$C,'BAU Sector &amp; Region Breakout'!$B316))</f>
        <v>128.98802910388733</v>
      </c>
      <c r="W316" s="2">
        <f>IF($A316="GCAM",SUMIFS('GCAM By Region By Sector'!W:W,'GCAM By Region By Sector'!$C:$C,$C316,'GCAM By Region By Sector'!$B:$B,$B316)*10^3,SUMIFS('EPS Emissions'!X:X,'EPS Emissions'!$D:$D,'BAU Sector &amp; Region Breakout'!$C316,'EPS Emissions'!$C:$C,'BAU Sector &amp; Region Breakout'!$B316))</f>
        <v>129.78913643603906</v>
      </c>
      <c r="X316" s="2">
        <f>IF($A316="GCAM",SUMIFS('GCAM By Region By Sector'!X:X,'GCAM By Region By Sector'!$C:$C,$C316,'GCAM By Region By Sector'!$B:$B,$B316)*10^3,SUMIFS('EPS Emissions'!Y:Y,'EPS Emissions'!$D:$D,'BAU Sector &amp; Region Breakout'!$C316,'EPS Emissions'!$C:$C,'BAU Sector &amp; Region Breakout'!$B316))</f>
        <v>130.59024376819085</v>
      </c>
      <c r="Y316" s="2">
        <f>IF($A316="GCAM",SUMIFS('GCAM By Region By Sector'!Y:Y,'GCAM By Region By Sector'!$C:$C,$C316,'GCAM By Region By Sector'!$B:$B,$B316)*10^3,SUMIFS('EPS Emissions'!Z:Z,'EPS Emissions'!$D:$D,'BAU Sector &amp; Region Breakout'!$C316,'EPS Emissions'!$C:$C,'BAU Sector &amp; Region Breakout'!$B316))</f>
        <v>131.77765991848736</v>
      </c>
      <c r="Z316" s="2">
        <f>IF($A316="GCAM",SUMIFS('GCAM By Region By Sector'!Z:Z,'GCAM By Region By Sector'!$C:$C,$C316,'GCAM By Region By Sector'!$B:$B,$B316)*10^3,SUMIFS('EPS Emissions'!AA:AA,'EPS Emissions'!$D:$D,'BAU Sector &amp; Region Breakout'!$C316,'EPS Emissions'!$C:$C,'BAU Sector &amp; Region Breakout'!$B316))</f>
        <v>132.9650760687839</v>
      </c>
      <c r="AA316" s="2">
        <f>IF($A316="GCAM",SUMIFS('GCAM By Region By Sector'!AA:AA,'GCAM By Region By Sector'!$C:$C,$C316,'GCAM By Region By Sector'!$B:$B,$B316)*10^3,SUMIFS('EPS Emissions'!AB:AB,'EPS Emissions'!$D:$D,'BAU Sector &amp; Region Breakout'!$C316,'EPS Emissions'!$C:$C,'BAU Sector &amp; Region Breakout'!$B316))</f>
        <v>134.15249221908044</v>
      </c>
      <c r="AB316" s="2">
        <f>IF($A316="GCAM",SUMIFS('GCAM By Region By Sector'!AB:AB,'GCAM By Region By Sector'!$C:$C,$C316,'GCAM By Region By Sector'!$B:$B,$B316)*10^3,SUMIFS('EPS Emissions'!AC:AC,'EPS Emissions'!$D:$D,'BAU Sector &amp; Region Breakout'!$C316,'EPS Emissions'!$C:$C,'BAU Sector &amp; Region Breakout'!$B316))</f>
        <v>135.33990836937699</v>
      </c>
      <c r="AC316" s="2">
        <f>IF($A316="GCAM",SUMIFS('GCAM By Region By Sector'!AC:AC,'GCAM By Region By Sector'!$C:$C,$C316,'GCAM By Region By Sector'!$B:$B,$B316)*10^3,SUMIFS('EPS Emissions'!AD:AD,'EPS Emissions'!$D:$D,'BAU Sector &amp; Region Breakout'!$C316,'EPS Emissions'!$C:$C,'BAU Sector &amp; Region Breakout'!$B316))</f>
        <v>136.5273245196735</v>
      </c>
      <c r="AD316" s="2">
        <f>IF($A316="GCAM",SUMIFS('GCAM By Region By Sector'!AD:AD,'GCAM By Region By Sector'!$C:$C,$C316,'GCAM By Region By Sector'!$B:$B,$B316)*10^3,SUMIFS('EPS Emissions'!AE:AE,'EPS Emissions'!$D:$D,'BAU Sector &amp; Region Breakout'!$C316,'EPS Emissions'!$C:$C,'BAU Sector &amp; Region Breakout'!$B316))</f>
        <v>137.74377052870642</v>
      </c>
      <c r="AE316" s="2">
        <f>IF($A316="GCAM",SUMIFS('GCAM By Region By Sector'!AE:AE,'GCAM By Region By Sector'!$C:$C,$C316,'GCAM By Region By Sector'!$B:$B,$B316)*10^3,SUMIFS('EPS Emissions'!AF:AF,'EPS Emissions'!$D:$D,'BAU Sector &amp; Region Breakout'!$C316,'EPS Emissions'!$C:$C,'BAU Sector &amp; Region Breakout'!$B316))</f>
        <v>138.96021653773931</v>
      </c>
      <c r="AF316" s="2">
        <f>IF($A316="GCAM",SUMIFS('GCAM By Region By Sector'!AF:AF,'GCAM By Region By Sector'!$C:$C,$C316,'GCAM By Region By Sector'!$B:$B,$B316)*10^3,SUMIFS('EPS Emissions'!AG:AG,'EPS Emissions'!$D:$D,'BAU Sector &amp; Region Breakout'!$C316,'EPS Emissions'!$C:$C,'BAU Sector &amp; Region Breakout'!$B316))</f>
        <v>140.17666254677223</v>
      </c>
      <c r="AG316" s="2">
        <f>IF($A316="GCAM",SUMIFS('GCAM By Region By Sector'!AG:AG,'GCAM By Region By Sector'!$C:$C,$C316,'GCAM By Region By Sector'!$B:$B,$B316)*10^3,SUMIFS('EPS Emissions'!AH:AH,'EPS Emissions'!$D:$D,'BAU Sector &amp; Region Breakout'!$C316,'EPS Emissions'!$C:$C,'BAU Sector &amp; Region Breakout'!$B316))</f>
        <v>141.39310855580513</v>
      </c>
      <c r="AH316" s="2">
        <f>IF($A316="GCAM",SUMIFS('GCAM By Region By Sector'!AH:AH,'GCAM By Region By Sector'!$C:$C,$C316,'GCAM By Region By Sector'!$B:$B,$B316)*10^3,SUMIFS('EPS Emissions'!AI:AI,'EPS Emissions'!$D:$D,'BAU Sector &amp; Region Breakout'!$C316,'EPS Emissions'!$C:$C,'BAU Sector &amp; Region Breakout'!$B316))</f>
        <v>142.60955456483808</v>
      </c>
    </row>
    <row r="317" spans="1:34" x14ac:dyDescent="0.35">
      <c r="A317" t="str">
        <f>VLOOKUP(B317,'BAU Global Total'!A$3:C$34,3,FALSE)</f>
        <v>GCAM</v>
      </c>
      <c r="B317" t="s">
        <v>49</v>
      </c>
      <c r="C317" t="s">
        <v>62</v>
      </c>
      <c r="D317" s="2">
        <f>IF($A317="GCAM",SUMIFS('GCAM By Region By Sector'!D:D,'GCAM By Region By Sector'!$C:$C,$C317,'GCAM By Region By Sector'!$B:$B,$B317)*10^3,SUMIFS('EPS Emissions'!E:E,'EPS Emissions'!$D:$D,'BAU Sector &amp; Region Breakout'!$C317,'EPS Emissions'!$C:$C,'BAU Sector &amp; Region Breakout'!$B317))</f>
        <v>-4.6912863954007999</v>
      </c>
      <c r="E317" s="2">
        <f>IF($A317="GCAM",SUMIFS('GCAM By Region By Sector'!E:E,'GCAM By Region By Sector'!$C:$C,$C317,'GCAM By Region By Sector'!$B:$B,$B317)*10^3,SUMIFS('EPS Emissions'!F:F,'EPS Emissions'!$D:$D,'BAU Sector &amp; Region Breakout'!$C317,'EPS Emissions'!$C:$C,'BAU Sector &amp; Region Breakout'!$B317))</f>
        <v>-5.0731942023939558</v>
      </c>
      <c r="F317" s="2">
        <f>IF($A317="GCAM",SUMIFS('GCAM By Region By Sector'!F:F,'GCAM By Region By Sector'!$C:$C,$C317,'GCAM By Region By Sector'!$B:$B,$B317)*10^3,SUMIFS('EPS Emissions'!G:G,'EPS Emissions'!$D:$D,'BAU Sector &amp; Region Breakout'!$C317,'EPS Emissions'!$C:$C,'BAU Sector &amp; Region Breakout'!$B317))</f>
        <v>-5.4551020093871099</v>
      </c>
      <c r="G317" s="2">
        <f>IF($A317="GCAM",SUMIFS('GCAM By Region By Sector'!G:G,'GCAM By Region By Sector'!$C:$C,$C317,'GCAM By Region By Sector'!$B:$B,$B317)*10^3,SUMIFS('EPS Emissions'!H:H,'EPS Emissions'!$D:$D,'BAU Sector &amp; Region Breakout'!$C317,'EPS Emissions'!$C:$C,'BAU Sector &amp; Region Breakout'!$B317))</f>
        <v>-5.8370098163802648</v>
      </c>
      <c r="H317" s="2">
        <f>IF($A317="GCAM",SUMIFS('GCAM By Region By Sector'!H:H,'GCAM By Region By Sector'!$C:$C,$C317,'GCAM By Region By Sector'!$B:$B,$B317)*10^3,SUMIFS('EPS Emissions'!I:I,'EPS Emissions'!$D:$D,'BAU Sector &amp; Region Breakout'!$C317,'EPS Emissions'!$C:$C,'BAU Sector &amp; Region Breakout'!$B317))</f>
        <v>-6.2189176233734198</v>
      </c>
      <c r="I317" s="2">
        <f>IF($A317="GCAM",SUMIFS('GCAM By Region By Sector'!I:I,'GCAM By Region By Sector'!$C:$C,$C317,'GCAM By Region By Sector'!$B:$B,$B317)*10^3,SUMIFS('EPS Emissions'!J:J,'EPS Emissions'!$D:$D,'BAU Sector &amp; Region Breakout'!$C317,'EPS Emissions'!$C:$C,'BAU Sector &amp; Region Breakout'!$B317))</f>
        <v>-6.6008254303665748</v>
      </c>
      <c r="J317" s="2">
        <f>IF($A317="GCAM",SUMIFS('GCAM By Region By Sector'!J:J,'GCAM By Region By Sector'!$C:$C,$C317,'GCAM By Region By Sector'!$B:$B,$B317)*10^3,SUMIFS('EPS Emissions'!K:K,'EPS Emissions'!$D:$D,'BAU Sector &amp; Region Breakout'!$C317,'EPS Emissions'!$C:$C,'BAU Sector &amp; Region Breakout'!$B317))</f>
        <v>-7.0044341243104373</v>
      </c>
      <c r="K317" s="2">
        <f>IF($A317="GCAM",SUMIFS('GCAM By Region By Sector'!K:K,'GCAM By Region By Sector'!$C:$C,$C317,'GCAM By Region By Sector'!$B:$B,$B317)*10^3,SUMIFS('EPS Emissions'!L:L,'EPS Emissions'!$D:$D,'BAU Sector &amp; Region Breakout'!$C317,'EPS Emissions'!$C:$C,'BAU Sector &amp; Region Breakout'!$B317))</f>
        <v>-7.4080428182542999</v>
      </c>
      <c r="L317" s="2">
        <f>IF($A317="GCAM",SUMIFS('GCAM By Region By Sector'!L:L,'GCAM By Region By Sector'!$C:$C,$C317,'GCAM By Region By Sector'!$B:$B,$B317)*10^3,SUMIFS('EPS Emissions'!M:M,'EPS Emissions'!$D:$D,'BAU Sector &amp; Region Breakout'!$C317,'EPS Emissions'!$C:$C,'BAU Sector &amp; Region Breakout'!$B317))</f>
        <v>-7.8116515121981616</v>
      </c>
      <c r="M317" s="2">
        <f>IF($A317="GCAM",SUMIFS('GCAM By Region By Sector'!M:M,'GCAM By Region By Sector'!$C:$C,$C317,'GCAM By Region By Sector'!$B:$B,$B317)*10^3,SUMIFS('EPS Emissions'!N:N,'EPS Emissions'!$D:$D,'BAU Sector &amp; Region Breakout'!$C317,'EPS Emissions'!$C:$C,'BAU Sector &amp; Region Breakout'!$B317))</f>
        <v>-8.2152602061420232</v>
      </c>
      <c r="N317" s="2">
        <f>IF($A317="GCAM",SUMIFS('GCAM By Region By Sector'!N:N,'GCAM By Region By Sector'!$C:$C,$C317,'GCAM By Region By Sector'!$B:$B,$B317)*10^3,SUMIFS('EPS Emissions'!O:O,'EPS Emissions'!$D:$D,'BAU Sector &amp; Region Breakout'!$C317,'EPS Emissions'!$C:$C,'BAU Sector &amp; Region Breakout'!$B317))</f>
        <v>-8.6188689000858858</v>
      </c>
      <c r="O317" s="2">
        <f>IF($A317="GCAM",SUMIFS('GCAM By Region By Sector'!O:O,'GCAM By Region By Sector'!$C:$C,$C317,'GCAM By Region By Sector'!$B:$B,$B317)*10^3,SUMIFS('EPS Emissions'!P:P,'EPS Emissions'!$D:$D,'BAU Sector &amp; Region Breakout'!$C317,'EPS Emissions'!$C:$C,'BAU Sector &amp; Region Breakout'!$B317))</f>
        <v>-9.16762748389813</v>
      </c>
      <c r="P317" s="2">
        <f>IF($A317="GCAM",SUMIFS('GCAM By Region By Sector'!P:P,'GCAM By Region By Sector'!$C:$C,$C317,'GCAM By Region By Sector'!$B:$B,$B317)*10^3,SUMIFS('EPS Emissions'!Q:Q,'EPS Emissions'!$D:$D,'BAU Sector &amp; Region Breakout'!$C317,'EPS Emissions'!$C:$C,'BAU Sector &amp; Region Breakout'!$B317))</f>
        <v>-9.7163860677103724</v>
      </c>
      <c r="Q317" s="2">
        <f>IF($A317="GCAM",SUMIFS('GCAM By Region By Sector'!Q:Q,'GCAM By Region By Sector'!$C:$C,$C317,'GCAM By Region By Sector'!$B:$B,$B317)*10^3,SUMIFS('EPS Emissions'!R:R,'EPS Emissions'!$D:$D,'BAU Sector &amp; Region Breakout'!$C317,'EPS Emissions'!$C:$C,'BAU Sector &amp; Region Breakout'!$B317))</f>
        <v>-10.265144651522615</v>
      </c>
      <c r="R317" s="2">
        <f>IF($A317="GCAM",SUMIFS('GCAM By Region By Sector'!R:R,'GCAM By Region By Sector'!$C:$C,$C317,'GCAM By Region By Sector'!$B:$B,$B317)*10^3,SUMIFS('EPS Emissions'!S:S,'EPS Emissions'!$D:$D,'BAU Sector &amp; Region Breakout'!$C317,'EPS Emissions'!$C:$C,'BAU Sector &amp; Region Breakout'!$B317))</f>
        <v>-10.813903235334857</v>
      </c>
      <c r="S317" s="2">
        <f>IF($A317="GCAM",SUMIFS('GCAM By Region By Sector'!S:S,'GCAM By Region By Sector'!$C:$C,$C317,'GCAM By Region By Sector'!$B:$B,$B317)*10^3,SUMIFS('EPS Emissions'!T:T,'EPS Emissions'!$D:$D,'BAU Sector &amp; Region Breakout'!$C317,'EPS Emissions'!$C:$C,'BAU Sector &amp; Region Breakout'!$B317))</f>
        <v>-11.3626618191471</v>
      </c>
      <c r="T317" s="2">
        <f>IF($A317="GCAM",SUMIFS('GCAM By Region By Sector'!T:T,'GCAM By Region By Sector'!$C:$C,$C317,'GCAM By Region By Sector'!$B:$B,$B317)*10^3,SUMIFS('EPS Emissions'!U:U,'EPS Emissions'!$D:$D,'BAU Sector &amp; Region Breakout'!$C317,'EPS Emissions'!$C:$C,'BAU Sector &amp; Region Breakout'!$B317))</f>
        <v>-12.49678382961447</v>
      </c>
      <c r="U317" s="2">
        <f>IF($A317="GCAM",SUMIFS('GCAM By Region By Sector'!U:U,'GCAM By Region By Sector'!$C:$C,$C317,'GCAM By Region By Sector'!$B:$B,$B317)*10^3,SUMIFS('EPS Emissions'!V:V,'EPS Emissions'!$D:$D,'BAU Sector &amp; Region Breakout'!$C317,'EPS Emissions'!$C:$C,'BAU Sector &amp; Region Breakout'!$B317))</f>
        <v>-13.630905840081839</v>
      </c>
      <c r="V317" s="2">
        <f>IF($A317="GCAM",SUMIFS('GCAM By Region By Sector'!V:V,'GCAM By Region By Sector'!$C:$C,$C317,'GCAM By Region By Sector'!$B:$B,$B317)*10^3,SUMIFS('EPS Emissions'!W:W,'EPS Emissions'!$D:$D,'BAU Sector &amp; Region Breakout'!$C317,'EPS Emissions'!$C:$C,'BAU Sector &amp; Region Breakout'!$B317))</f>
        <v>-14.765027850549211</v>
      </c>
      <c r="W317" s="2">
        <f>IF($A317="GCAM",SUMIFS('GCAM By Region By Sector'!W:W,'GCAM By Region By Sector'!$C:$C,$C317,'GCAM By Region By Sector'!$B:$B,$B317)*10^3,SUMIFS('EPS Emissions'!X:X,'EPS Emissions'!$D:$D,'BAU Sector &amp; Region Breakout'!$C317,'EPS Emissions'!$C:$C,'BAU Sector &amp; Region Breakout'!$B317))</f>
        <v>-15.899149861016578</v>
      </c>
      <c r="X317" s="2">
        <f>IF($A317="GCAM",SUMIFS('GCAM By Region By Sector'!X:X,'GCAM By Region By Sector'!$C:$C,$C317,'GCAM By Region By Sector'!$B:$B,$B317)*10^3,SUMIFS('EPS Emissions'!Y:Y,'EPS Emissions'!$D:$D,'BAU Sector &amp; Region Breakout'!$C317,'EPS Emissions'!$C:$C,'BAU Sector &amp; Region Breakout'!$B317))</f>
        <v>-17.033271871483951</v>
      </c>
      <c r="Y317" s="2">
        <f>IF($A317="GCAM",SUMIFS('GCAM By Region By Sector'!Y:Y,'GCAM By Region By Sector'!$C:$C,$C317,'GCAM By Region By Sector'!$B:$B,$B317)*10^3,SUMIFS('EPS Emissions'!Z:Z,'EPS Emissions'!$D:$D,'BAU Sector &amp; Region Breakout'!$C317,'EPS Emissions'!$C:$C,'BAU Sector &amp; Region Breakout'!$B317))</f>
        <v>-18.826349363505681</v>
      </c>
      <c r="Z317" s="2">
        <f>IF($A317="GCAM",SUMIFS('GCAM By Region By Sector'!Z:Z,'GCAM By Region By Sector'!$C:$C,$C317,'GCAM By Region By Sector'!$B:$B,$B317)*10^3,SUMIFS('EPS Emissions'!AA:AA,'EPS Emissions'!$D:$D,'BAU Sector &amp; Region Breakout'!$C317,'EPS Emissions'!$C:$C,'BAU Sector &amp; Region Breakout'!$B317))</f>
        <v>-20.619426855527408</v>
      </c>
      <c r="AA317" s="2">
        <f>IF($A317="GCAM",SUMIFS('GCAM By Region By Sector'!AA:AA,'GCAM By Region By Sector'!$C:$C,$C317,'GCAM By Region By Sector'!$B:$B,$B317)*10^3,SUMIFS('EPS Emissions'!AB:AB,'EPS Emissions'!$D:$D,'BAU Sector &amp; Region Breakout'!$C317,'EPS Emissions'!$C:$C,'BAU Sector &amp; Region Breakout'!$B317))</f>
        <v>-22.412504347549142</v>
      </c>
      <c r="AB317" s="2">
        <f>IF($A317="GCAM",SUMIFS('GCAM By Region By Sector'!AB:AB,'GCAM By Region By Sector'!$C:$C,$C317,'GCAM By Region By Sector'!$B:$B,$B317)*10^3,SUMIFS('EPS Emissions'!AC:AC,'EPS Emissions'!$D:$D,'BAU Sector &amp; Region Breakout'!$C317,'EPS Emissions'!$C:$C,'BAU Sector &amp; Region Breakout'!$B317))</f>
        <v>-24.205581839570872</v>
      </c>
      <c r="AC317" s="2">
        <f>IF($A317="GCAM",SUMIFS('GCAM By Region By Sector'!AC:AC,'GCAM By Region By Sector'!$C:$C,$C317,'GCAM By Region By Sector'!$B:$B,$B317)*10^3,SUMIFS('EPS Emissions'!AD:AD,'EPS Emissions'!$D:$D,'BAU Sector &amp; Region Breakout'!$C317,'EPS Emissions'!$C:$C,'BAU Sector &amp; Region Breakout'!$B317))</f>
        <v>-25.998659331592602</v>
      </c>
      <c r="AD317" s="2">
        <f>IF($A317="GCAM",SUMIFS('GCAM By Region By Sector'!AD:AD,'GCAM By Region By Sector'!$C:$C,$C317,'GCAM By Region By Sector'!$B:$B,$B317)*10^3,SUMIFS('EPS Emissions'!AE:AE,'EPS Emissions'!$D:$D,'BAU Sector &amp; Region Breakout'!$C317,'EPS Emissions'!$C:$C,'BAU Sector &amp; Region Breakout'!$B317))</f>
        <v>-27.685970009644141</v>
      </c>
      <c r="AE317" s="2">
        <f>IF($A317="GCAM",SUMIFS('GCAM By Region By Sector'!AE:AE,'GCAM By Region By Sector'!$C:$C,$C317,'GCAM By Region By Sector'!$B:$B,$B317)*10^3,SUMIFS('EPS Emissions'!AF:AF,'EPS Emissions'!$D:$D,'BAU Sector &amp; Region Breakout'!$C317,'EPS Emissions'!$C:$C,'BAU Sector &amp; Region Breakout'!$B317))</f>
        <v>-29.373280687695679</v>
      </c>
      <c r="AF317" s="2">
        <f>IF($A317="GCAM",SUMIFS('GCAM By Region By Sector'!AF:AF,'GCAM By Region By Sector'!$C:$C,$C317,'GCAM By Region By Sector'!$B:$B,$B317)*10^3,SUMIFS('EPS Emissions'!AG:AG,'EPS Emissions'!$D:$D,'BAU Sector &amp; Region Breakout'!$C317,'EPS Emissions'!$C:$C,'BAU Sector &amp; Region Breakout'!$B317))</f>
        <v>-31.060591365747221</v>
      </c>
      <c r="AG317" s="2">
        <f>IF($A317="GCAM",SUMIFS('GCAM By Region By Sector'!AG:AG,'GCAM By Region By Sector'!$C:$C,$C317,'GCAM By Region By Sector'!$B:$B,$B317)*10^3,SUMIFS('EPS Emissions'!AH:AH,'EPS Emissions'!$D:$D,'BAU Sector &amp; Region Breakout'!$C317,'EPS Emissions'!$C:$C,'BAU Sector &amp; Region Breakout'!$B317))</f>
        <v>-32.74790204379876</v>
      </c>
      <c r="AH317" s="2">
        <f>IF($A317="GCAM",SUMIFS('GCAM By Region By Sector'!AH:AH,'GCAM By Region By Sector'!$C:$C,$C317,'GCAM By Region By Sector'!$B:$B,$B317)*10^3,SUMIFS('EPS Emissions'!AI:AI,'EPS Emissions'!$D:$D,'BAU Sector &amp; Region Breakout'!$C317,'EPS Emissions'!$C:$C,'BAU Sector &amp; Region Breakout'!$B317))</f>
        <v>-34.435212721850299</v>
      </c>
    </row>
    <row r="318" spans="1:34" x14ac:dyDescent="0.35">
      <c r="A318" t="str">
        <f>VLOOKUP(B318,'BAU Global Total'!A$3:C$34,3,FALSE)</f>
        <v>GCAM</v>
      </c>
      <c r="B318" t="s">
        <v>49</v>
      </c>
      <c r="C318" t="s">
        <v>63</v>
      </c>
      <c r="D318" s="2">
        <f>IF($A318="GCAM",SUMIFS('GCAM By Region By Sector'!D:D,'GCAM By Region By Sector'!$C:$C,$C318,'GCAM By Region By Sector'!$B:$B,$B318)*10^3,SUMIFS('EPS Emissions'!E:E,'EPS Emissions'!$D:$D,'BAU Sector &amp; Region Breakout'!$C318,'EPS Emissions'!$C:$C,'BAU Sector &amp; Region Breakout'!$B318))</f>
        <v>112.01566681230248</v>
      </c>
      <c r="E318" s="2">
        <f>IF($A318="GCAM",SUMIFS('GCAM By Region By Sector'!E:E,'GCAM By Region By Sector'!$C:$C,$C318,'GCAM By Region By Sector'!$B:$B,$B318)*10^3,SUMIFS('EPS Emissions'!F:F,'EPS Emissions'!$D:$D,'BAU Sector &amp; Region Breakout'!$C318,'EPS Emissions'!$C:$C,'BAU Sector &amp; Region Breakout'!$B318))</f>
        <v>113.80551422863802</v>
      </c>
      <c r="F318" s="2">
        <f>IF($A318="GCAM",SUMIFS('GCAM By Region By Sector'!F:F,'GCAM By Region By Sector'!$C:$C,$C318,'GCAM By Region By Sector'!$B:$B,$B318)*10^3,SUMIFS('EPS Emissions'!G:G,'EPS Emissions'!$D:$D,'BAU Sector &amp; Region Breakout'!$C318,'EPS Emissions'!$C:$C,'BAU Sector &amp; Region Breakout'!$B318))</f>
        <v>115.59536164497355</v>
      </c>
      <c r="G318" s="2">
        <f>IF($A318="GCAM",SUMIFS('GCAM By Region By Sector'!G:G,'GCAM By Region By Sector'!$C:$C,$C318,'GCAM By Region By Sector'!$B:$B,$B318)*10^3,SUMIFS('EPS Emissions'!H:H,'EPS Emissions'!$D:$D,'BAU Sector &amp; Region Breakout'!$C318,'EPS Emissions'!$C:$C,'BAU Sector &amp; Region Breakout'!$B318))</f>
        <v>117.38520906130908</v>
      </c>
      <c r="H318" s="2">
        <f>IF($A318="GCAM",SUMIFS('GCAM By Region By Sector'!H:H,'GCAM By Region By Sector'!$C:$C,$C318,'GCAM By Region By Sector'!$B:$B,$B318)*10^3,SUMIFS('EPS Emissions'!I:I,'EPS Emissions'!$D:$D,'BAU Sector &amp; Region Breakout'!$C318,'EPS Emissions'!$C:$C,'BAU Sector &amp; Region Breakout'!$B318))</f>
        <v>119.17505647764462</v>
      </c>
      <c r="I318" s="2">
        <f>IF($A318="GCAM",SUMIFS('GCAM By Region By Sector'!I:I,'GCAM By Region By Sector'!$C:$C,$C318,'GCAM By Region By Sector'!$B:$B,$B318)*10^3,SUMIFS('EPS Emissions'!J:J,'EPS Emissions'!$D:$D,'BAU Sector &amp; Region Breakout'!$C318,'EPS Emissions'!$C:$C,'BAU Sector &amp; Region Breakout'!$B318))</f>
        <v>120.96490389398015</v>
      </c>
      <c r="J318" s="2">
        <f>IF($A318="GCAM",SUMIFS('GCAM By Region By Sector'!J:J,'GCAM By Region By Sector'!$C:$C,$C318,'GCAM By Region By Sector'!$B:$B,$B318)*10^3,SUMIFS('EPS Emissions'!K:K,'EPS Emissions'!$D:$D,'BAU Sector &amp; Region Breakout'!$C318,'EPS Emissions'!$C:$C,'BAU Sector &amp; Region Breakout'!$B318))</f>
        <v>121.979767358619</v>
      </c>
      <c r="K318" s="2">
        <f>IF($A318="GCAM",SUMIFS('GCAM By Region By Sector'!K:K,'GCAM By Region By Sector'!$C:$C,$C318,'GCAM By Region By Sector'!$B:$B,$B318)*10^3,SUMIFS('EPS Emissions'!L:L,'EPS Emissions'!$D:$D,'BAU Sector &amp; Region Breakout'!$C318,'EPS Emissions'!$C:$C,'BAU Sector &amp; Region Breakout'!$B318))</f>
        <v>122.99463082325785</v>
      </c>
      <c r="L318" s="2">
        <f>IF($A318="GCAM",SUMIFS('GCAM By Region By Sector'!L:L,'GCAM By Region By Sector'!$C:$C,$C318,'GCAM By Region By Sector'!$B:$B,$B318)*10^3,SUMIFS('EPS Emissions'!M:M,'EPS Emissions'!$D:$D,'BAU Sector &amp; Region Breakout'!$C318,'EPS Emissions'!$C:$C,'BAU Sector &amp; Region Breakout'!$B318))</f>
        <v>124.00949428789667</v>
      </c>
      <c r="M318" s="2">
        <f>IF($A318="GCAM",SUMIFS('GCAM By Region By Sector'!M:M,'GCAM By Region By Sector'!$C:$C,$C318,'GCAM By Region By Sector'!$B:$B,$B318)*10^3,SUMIFS('EPS Emissions'!N:N,'EPS Emissions'!$D:$D,'BAU Sector &amp; Region Breakout'!$C318,'EPS Emissions'!$C:$C,'BAU Sector &amp; Region Breakout'!$B318))</f>
        <v>125.02435775253554</v>
      </c>
      <c r="N318" s="2">
        <f>IF($A318="GCAM",SUMIFS('GCAM By Region By Sector'!N:N,'GCAM By Region By Sector'!$C:$C,$C318,'GCAM By Region By Sector'!$B:$B,$B318)*10^3,SUMIFS('EPS Emissions'!O:O,'EPS Emissions'!$D:$D,'BAU Sector &amp; Region Breakout'!$C318,'EPS Emissions'!$C:$C,'BAU Sector &amp; Region Breakout'!$B318))</f>
        <v>126.03922121717437</v>
      </c>
      <c r="O318" s="2">
        <f>IF($A318="GCAM",SUMIFS('GCAM By Region By Sector'!O:O,'GCAM By Region By Sector'!$C:$C,$C318,'GCAM By Region By Sector'!$B:$B,$B318)*10^3,SUMIFS('EPS Emissions'!P:P,'EPS Emissions'!$D:$D,'BAU Sector &amp; Region Breakout'!$C318,'EPS Emissions'!$C:$C,'BAU Sector &amp; Region Breakout'!$B318))</f>
        <v>126.1578631931646</v>
      </c>
      <c r="P318" s="2">
        <f>IF($A318="GCAM",SUMIFS('GCAM By Region By Sector'!P:P,'GCAM By Region By Sector'!$C:$C,$C318,'GCAM By Region By Sector'!$B:$B,$B318)*10^3,SUMIFS('EPS Emissions'!Q:Q,'EPS Emissions'!$D:$D,'BAU Sector &amp; Region Breakout'!$C318,'EPS Emissions'!$C:$C,'BAU Sector &amp; Region Breakout'!$B318))</f>
        <v>126.27650516915487</v>
      </c>
      <c r="Q318" s="2">
        <f>IF($A318="GCAM",SUMIFS('GCAM By Region By Sector'!Q:Q,'GCAM By Region By Sector'!$C:$C,$C318,'GCAM By Region By Sector'!$B:$B,$B318)*10^3,SUMIFS('EPS Emissions'!R:R,'EPS Emissions'!$D:$D,'BAU Sector &amp; Region Breakout'!$C318,'EPS Emissions'!$C:$C,'BAU Sector &amp; Region Breakout'!$B318))</f>
        <v>126.3951471451451</v>
      </c>
      <c r="R318" s="2">
        <f>IF($A318="GCAM",SUMIFS('GCAM By Region By Sector'!R:R,'GCAM By Region By Sector'!$C:$C,$C318,'GCAM By Region By Sector'!$B:$B,$B318)*10^3,SUMIFS('EPS Emissions'!S:S,'EPS Emissions'!$D:$D,'BAU Sector &amp; Region Breakout'!$C318,'EPS Emissions'!$C:$C,'BAU Sector &amp; Region Breakout'!$B318))</f>
        <v>126.51378912113536</v>
      </c>
      <c r="S318" s="2">
        <f>IF($A318="GCAM",SUMIFS('GCAM By Region By Sector'!S:S,'GCAM By Region By Sector'!$C:$C,$C318,'GCAM By Region By Sector'!$B:$B,$B318)*10^3,SUMIFS('EPS Emissions'!T:T,'EPS Emissions'!$D:$D,'BAU Sector &amp; Region Breakout'!$C318,'EPS Emissions'!$C:$C,'BAU Sector &amp; Region Breakout'!$B318))</f>
        <v>126.6324310971256</v>
      </c>
      <c r="T318" s="2">
        <f>IF($A318="GCAM",SUMIFS('GCAM By Region By Sector'!T:T,'GCAM By Region By Sector'!$C:$C,$C318,'GCAM By Region By Sector'!$B:$B,$B318)*10^3,SUMIFS('EPS Emissions'!U:U,'EPS Emissions'!$D:$D,'BAU Sector &amp; Region Breakout'!$C318,'EPS Emissions'!$C:$C,'BAU Sector &amp; Region Breakout'!$B318))</f>
        <v>126.17721787380617</v>
      </c>
      <c r="U318" s="2">
        <f>IF($A318="GCAM",SUMIFS('GCAM By Region By Sector'!U:U,'GCAM By Region By Sector'!$C:$C,$C318,'GCAM By Region By Sector'!$B:$B,$B318)*10^3,SUMIFS('EPS Emissions'!V:V,'EPS Emissions'!$D:$D,'BAU Sector &amp; Region Breakout'!$C318,'EPS Emissions'!$C:$C,'BAU Sector &amp; Region Breakout'!$B318))</f>
        <v>125.72200465048675</v>
      </c>
      <c r="V318" s="2">
        <f>IF($A318="GCAM",SUMIFS('GCAM By Region By Sector'!V:V,'GCAM By Region By Sector'!$C:$C,$C318,'GCAM By Region By Sector'!$B:$B,$B318)*10^3,SUMIFS('EPS Emissions'!W:W,'EPS Emissions'!$D:$D,'BAU Sector &amp; Region Breakout'!$C318,'EPS Emissions'!$C:$C,'BAU Sector &amp; Region Breakout'!$B318))</f>
        <v>125.26679142716732</v>
      </c>
      <c r="W318" s="2">
        <f>IF($A318="GCAM",SUMIFS('GCAM By Region By Sector'!W:W,'GCAM By Region By Sector'!$C:$C,$C318,'GCAM By Region By Sector'!$B:$B,$B318)*10^3,SUMIFS('EPS Emissions'!X:X,'EPS Emissions'!$D:$D,'BAU Sector &amp; Region Breakout'!$C318,'EPS Emissions'!$C:$C,'BAU Sector &amp; Region Breakout'!$B318))</f>
        <v>124.81157820384787</v>
      </c>
      <c r="X318" s="2">
        <f>IF($A318="GCAM",SUMIFS('GCAM By Region By Sector'!X:X,'GCAM By Region By Sector'!$C:$C,$C318,'GCAM By Region By Sector'!$B:$B,$B318)*10^3,SUMIFS('EPS Emissions'!Y:Y,'EPS Emissions'!$D:$D,'BAU Sector &amp; Region Breakout'!$C318,'EPS Emissions'!$C:$C,'BAU Sector &amp; Region Breakout'!$B318))</f>
        <v>124.35636498052845</v>
      </c>
      <c r="Y318" s="2">
        <f>IF($A318="GCAM",SUMIFS('GCAM By Region By Sector'!Y:Y,'GCAM By Region By Sector'!$C:$C,$C318,'GCAM By Region By Sector'!$B:$B,$B318)*10^3,SUMIFS('EPS Emissions'!Z:Z,'EPS Emissions'!$D:$D,'BAU Sector &amp; Region Breakout'!$C318,'EPS Emissions'!$C:$C,'BAU Sector &amp; Region Breakout'!$B318))</f>
        <v>123.45119521026918</v>
      </c>
      <c r="Z318" s="2">
        <f>IF($A318="GCAM",SUMIFS('GCAM By Region By Sector'!Z:Z,'GCAM By Region By Sector'!$C:$C,$C318,'GCAM By Region By Sector'!$B:$B,$B318)*10^3,SUMIFS('EPS Emissions'!AA:AA,'EPS Emissions'!$D:$D,'BAU Sector &amp; Region Breakout'!$C318,'EPS Emissions'!$C:$C,'BAU Sector &amp; Region Breakout'!$B318))</f>
        <v>122.54602544000991</v>
      </c>
      <c r="AA318" s="2">
        <f>IF($A318="GCAM",SUMIFS('GCAM By Region By Sector'!AA:AA,'GCAM By Region By Sector'!$C:$C,$C318,'GCAM By Region By Sector'!$B:$B,$B318)*10^3,SUMIFS('EPS Emissions'!AB:AB,'EPS Emissions'!$D:$D,'BAU Sector &amp; Region Breakout'!$C318,'EPS Emissions'!$C:$C,'BAU Sector &amp; Region Breakout'!$B318))</f>
        <v>121.64085566975064</v>
      </c>
      <c r="AB318" s="2">
        <f>IF($A318="GCAM",SUMIFS('GCAM By Region By Sector'!AB:AB,'GCAM By Region By Sector'!$C:$C,$C318,'GCAM By Region By Sector'!$B:$B,$B318)*10^3,SUMIFS('EPS Emissions'!AC:AC,'EPS Emissions'!$D:$D,'BAU Sector &amp; Region Breakout'!$C318,'EPS Emissions'!$C:$C,'BAU Sector &amp; Region Breakout'!$B318))</f>
        <v>120.73568589949137</v>
      </c>
      <c r="AC318" s="2">
        <f>IF($A318="GCAM",SUMIFS('GCAM By Region By Sector'!AC:AC,'GCAM By Region By Sector'!$C:$C,$C318,'GCAM By Region By Sector'!$B:$B,$B318)*10^3,SUMIFS('EPS Emissions'!AD:AD,'EPS Emissions'!$D:$D,'BAU Sector &amp; Region Breakout'!$C318,'EPS Emissions'!$C:$C,'BAU Sector &amp; Region Breakout'!$B318))</f>
        <v>119.83051612923209</v>
      </c>
      <c r="AD318" s="2">
        <f>IF($A318="GCAM",SUMIFS('GCAM By Region By Sector'!AD:AD,'GCAM By Region By Sector'!$C:$C,$C318,'GCAM By Region By Sector'!$B:$B,$B318)*10^3,SUMIFS('EPS Emissions'!AE:AE,'EPS Emissions'!$D:$D,'BAU Sector &amp; Region Breakout'!$C318,'EPS Emissions'!$C:$C,'BAU Sector &amp; Region Breakout'!$B318))</f>
        <v>118.55619718326233</v>
      </c>
      <c r="AE318" s="2">
        <f>IF($A318="GCAM",SUMIFS('GCAM By Region By Sector'!AE:AE,'GCAM By Region By Sector'!$C:$C,$C318,'GCAM By Region By Sector'!$B:$B,$B318)*10^3,SUMIFS('EPS Emissions'!AF:AF,'EPS Emissions'!$D:$D,'BAU Sector &amp; Region Breakout'!$C318,'EPS Emissions'!$C:$C,'BAU Sector &amp; Region Breakout'!$B318))</f>
        <v>117.28187823729255</v>
      </c>
      <c r="AF318" s="2">
        <f>IF($A318="GCAM",SUMIFS('GCAM By Region By Sector'!AF:AF,'GCAM By Region By Sector'!$C:$C,$C318,'GCAM By Region By Sector'!$B:$B,$B318)*10^3,SUMIFS('EPS Emissions'!AG:AG,'EPS Emissions'!$D:$D,'BAU Sector &amp; Region Breakout'!$C318,'EPS Emissions'!$C:$C,'BAU Sector &amp; Region Breakout'!$B318))</f>
        <v>116.00755929132276</v>
      </c>
      <c r="AG318" s="2">
        <f>IF($A318="GCAM",SUMIFS('GCAM By Region By Sector'!AG:AG,'GCAM By Region By Sector'!$C:$C,$C318,'GCAM By Region By Sector'!$B:$B,$B318)*10^3,SUMIFS('EPS Emissions'!AH:AH,'EPS Emissions'!$D:$D,'BAU Sector &amp; Region Breakout'!$C318,'EPS Emissions'!$C:$C,'BAU Sector &amp; Region Breakout'!$B318))</f>
        <v>114.73324034535298</v>
      </c>
      <c r="AH318" s="2">
        <f>IF($A318="GCAM",SUMIFS('GCAM By Region By Sector'!AH:AH,'GCAM By Region By Sector'!$C:$C,$C318,'GCAM By Region By Sector'!$B:$B,$B318)*10^3,SUMIFS('EPS Emissions'!AI:AI,'EPS Emissions'!$D:$D,'BAU Sector &amp; Region Breakout'!$C318,'EPS Emissions'!$C:$C,'BAU Sector &amp; Region Breakout'!$B318))</f>
        <v>113.45892139938321</v>
      </c>
    </row>
    <row r="319" spans="1:34" x14ac:dyDescent="0.35">
      <c r="A319" t="str">
        <f>VLOOKUP(B319,'BAU Global Total'!A$3:C$34,3,FALSE)</f>
        <v>GCAM</v>
      </c>
      <c r="B319" t="s">
        <v>49</v>
      </c>
      <c r="C319" t="s">
        <v>64</v>
      </c>
      <c r="D319" s="2">
        <f>IF($A319="GCAM",SUMIFS('GCAM By Region By Sector'!D:D,'GCAM By Region By Sector'!$C:$C,$C319,'GCAM By Region By Sector'!$B:$B,$B319)*10^3,SUMIFS('EPS Emissions'!E:E,'EPS Emissions'!$D:$D,'BAU Sector &amp; Region Breakout'!$C319,'EPS Emissions'!$C:$C,'BAU Sector &amp; Region Breakout'!$B319))</f>
        <v>6.8072347749855009</v>
      </c>
      <c r="E319" s="2">
        <f>IF($A319="GCAM",SUMIFS('GCAM By Region By Sector'!E:E,'GCAM By Region By Sector'!$C:$C,$C319,'GCAM By Region By Sector'!$B:$B,$B319)*10^3,SUMIFS('EPS Emissions'!F:F,'EPS Emissions'!$D:$D,'BAU Sector &amp; Region Breakout'!$C319,'EPS Emissions'!$C:$C,'BAU Sector &amp; Region Breakout'!$B319))</f>
        <v>7.169229659806601</v>
      </c>
      <c r="F319" s="2">
        <f>IF($A319="GCAM",SUMIFS('GCAM By Region By Sector'!F:F,'GCAM By Region By Sector'!$C:$C,$C319,'GCAM By Region By Sector'!$B:$B,$B319)*10^3,SUMIFS('EPS Emissions'!G:G,'EPS Emissions'!$D:$D,'BAU Sector &amp; Region Breakout'!$C319,'EPS Emissions'!$C:$C,'BAU Sector &amp; Region Breakout'!$B319))</f>
        <v>7.5312245446277002</v>
      </c>
      <c r="G319" s="2">
        <f>IF($A319="GCAM",SUMIFS('GCAM By Region By Sector'!G:G,'GCAM By Region By Sector'!$C:$C,$C319,'GCAM By Region By Sector'!$B:$B,$B319)*10^3,SUMIFS('EPS Emissions'!H:H,'EPS Emissions'!$D:$D,'BAU Sector &amp; Region Breakout'!$C319,'EPS Emissions'!$C:$C,'BAU Sector &amp; Region Breakout'!$B319))</f>
        <v>7.8932194294487994</v>
      </c>
      <c r="H319" s="2">
        <f>IF($A319="GCAM",SUMIFS('GCAM By Region By Sector'!H:H,'GCAM By Region By Sector'!$C:$C,$C319,'GCAM By Region By Sector'!$B:$B,$B319)*10^3,SUMIFS('EPS Emissions'!I:I,'EPS Emissions'!$D:$D,'BAU Sector &amp; Region Breakout'!$C319,'EPS Emissions'!$C:$C,'BAU Sector &amp; Region Breakout'!$B319))</f>
        <v>8.2552143142698995</v>
      </c>
      <c r="I319" s="2">
        <f>IF($A319="GCAM",SUMIFS('GCAM By Region By Sector'!I:I,'GCAM By Region By Sector'!$C:$C,$C319,'GCAM By Region By Sector'!$B:$B,$B319)*10^3,SUMIFS('EPS Emissions'!J:J,'EPS Emissions'!$D:$D,'BAU Sector &amp; Region Breakout'!$C319,'EPS Emissions'!$C:$C,'BAU Sector &amp; Region Breakout'!$B319))</f>
        <v>8.6172091990909987</v>
      </c>
      <c r="J319" s="2">
        <f>IF($A319="GCAM",SUMIFS('GCAM By Region By Sector'!J:J,'GCAM By Region By Sector'!$C:$C,$C319,'GCAM By Region By Sector'!$B:$B,$B319)*10^3,SUMIFS('EPS Emissions'!K:K,'EPS Emissions'!$D:$D,'BAU Sector &amp; Region Breakout'!$C319,'EPS Emissions'!$C:$C,'BAU Sector &amp; Region Breakout'!$B319))</f>
        <v>9.0530860718772992</v>
      </c>
      <c r="K319" s="2">
        <f>IF($A319="GCAM",SUMIFS('GCAM By Region By Sector'!K:K,'GCAM By Region By Sector'!$C:$C,$C319,'GCAM By Region By Sector'!$B:$B,$B319)*10^3,SUMIFS('EPS Emissions'!L:L,'EPS Emissions'!$D:$D,'BAU Sector &amp; Region Breakout'!$C319,'EPS Emissions'!$C:$C,'BAU Sector &amp; Region Breakout'!$B319))</f>
        <v>9.4889629446636015</v>
      </c>
      <c r="L319" s="2">
        <f>IF($A319="GCAM",SUMIFS('GCAM By Region By Sector'!L:L,'GCAM By Region By Sector'!$C:$C,$C319,'GCAM By Region By Sector'!$B:$B,$B319)*10^3,SUMIFS('EPS Emissions'!M:M,'EPS Emissions'!$D:$D,'BAU Sector &amp; Region Breakout'!$C319,'EPS Emissions'!$C:$C,'BAU Sector &amp; Region Breakout'!$B319))</f>
        <v>9.9248398174499002</v>
      </c>
      <c r="M319" s="2">
        <f>IF($A319="GCAM",SUMIFS('GCAM By Region By Sector'!M:M,'GCAM By Region By Sector'!$C:$C,$C319,'GCAM By Region By Sector'!$B:$B,$B319)*10^3,SUMIFS('EPS Emissions'!N:N,'EPS Emissions'!$D:$D,'BAU Sector &amp; Region Breakout'!$C319,'EPS Emissions'!$C:$C,'BAU Sector &amp; Region Breakout'!$B319))</f>
        <v>10.360716690236202</v>
      </c>
      <c r="N319" s="2">
        <f>IF($A319="GCAM",SUMIFS('GCAM By Region By Sector'!N:N,'GCAM By Region By Sector'!$C:$C,$C319,'GCAM By Region By Sector'!$B:$B,$B319)*10^3,SUMIFS('EPS Emissions'!O:O,'EPS Emissions'!$D:$D,'BAU Sector &amp; Region Breakout'!$C319,'EPS Emissions'!$C:$C,'BAU Sector &amp; Region Breakout'!$B319))</f>
        <v>10.796593563022501</v>
      </c>
      <c r="O319" s="2">
        <f>IF($A319="GCAM",SUMIFS('GCAM By Region By Sector'!O:O,'GCAM By Region By Sector'!$C:$C,$C319,'GCAM By Region By Sector'!$B:$B,$B319)*10^3,SUMIFS('EPS Emissions'!P:P,'EPS Emissions'!$D:$D,'BAU Sector &amp; Region Breakout'!$C319,'EPS Emissions'!$C:$C,'BAU Sector &amp; Region Breakout'!$B319))</f>
        <v>11.157787142441201</v>
      </c>
      <c r="P319" s="2">
        <f>IF($A319="GCAM",SUMIFS('GCAM By Region By Sector'!P:P,'GCAM By Region By Sector'!$C:$C,$C319,'GCAM By Region By Sector'!$B:$B,$B319)*10^3,SUMIFS('EPS Emissions'!Q:Q,'EPS Emissions'!$D:$D,'BAU Sector &amp; Region Breakout'!$C319,'EPS Emissions'!$C:$C,'BAU Sector &amp; Region Breakout'!$B319))</f>
        <v>11.518980721859901</v>
      </c>
      <c r="Q319" s="2">
        <f>IF($A319="GCAM",SUMIFS('GCAM By Region By Sector'!Q:Q,'GCAM By Region By Sector'!$C:$C,$C319,'GCAM By Region By Sector'!$B:$B,$B319)*10^3,SUMIFS('EPS Emissions'!R:R,'EPS Emissions'!$D:$D,'BAU Sector &amp; Region Breakout'!$C319,'EPS Emissions'!$C:$C,'BAU Sector &amp; Region Breakout'!$B319))</f>
        <v>11.880174301278599</v>
      </c>
      <c r="R319" s="2">
        <f>IF($A319="GCAM",SUMIFS('GCAM By Region By Sector'!R:R,'GCAM By Region By Sector'!$C:$C,$C319,'GCAM By Region By Sector'!$B:$B,$B319)*10^3,SUMIFS('EPS Emissions'!S:S,'EPS Emissions'!$D:$D,'BAU Sector &amp; Region Breakout'!$C319,'EPS Emissions'!$C:$C,'BAU Sector &amp; Region Breakout'!$B319))</f>
        <v>12.241367880697299</v>
      </c>
      <c r="S319" s="2">
        <f>IF($A319="GCAM",SUMIFS('GCAM By Region By Sector'!S:S,'GCAM By Region By Sector'!$C:$C,$C319,'GCAM By Region By Sector'!$B:$B,$B319)*10^3,SUMIFS('EPS Emissions'!T:T,'EPS Emissions'!$D:$D,'BAU Sector &amp; Region Breakout'!$C319,'EPS Emissions'!$C:$C,'BAU Sector &amp; Region Breakout'!$B319))</f>
        <v>12.602561460115998</v>
      </c>
      <c r="T319" s="2">
        <f>IF($A319="GCAM",SUMIFS('GCAM By Region By Sector'!T:T,'GCAM By Region By Sector'!$C:$C,$C319,'GCAM By Region By Sector'!$B:$B,$B319)*10^3,SUMIFS('EPS Emissions'!U:U,'EPS Emissions'!$D:$D,'BAU Sector &amp; Region Breakout'!$C319,'EPS Emissions'!$C:$C,'BAU Sector &amp; Region Breakout'!$B319))</f>
        <v>12.836389839273691</v>
      </c>
      <c r="U319" s="2">
        <f>IF($A319="GCAM",SUMIFS('GCAM By Region By Sector'!U:U,'GCAM By Region By Sector'!$C:$C,$C319,'GCAM By Region By Sector'!$B:$B,$B319)*10^3,SUMIFS('EPS Emissions'!V:V,'EPS Emissions'!$D:$D,'BAU Sector &amp; Region Breakout'!$C319,'EPS Emissions'!$C:$C,'BAU Sector &amp; Region Breakout'!$B319))</f>
        <v>13.070218218431382</v>
      </c>
      <c r="V319" s="2">
        <f>IF($A319="GCAM",SUMIFS('GCAM By Region By Sector'!V:V,'GCAM By Region By Sector'!$C:$C,$C319,'GCAM By Region By Sector'!$B:$B,$B319)*10^3,SUMIFS('EPS Emissions'!W:W,'EPS Emissions'!$D:$D,'BAU Sector &amp; Region Breakout'!$C319,'EPS Emissions'!$C:$C,'BAU Sector &amp; Region Breakout'!$B319))</f>
        <v>13.304046597589073</v>
      </c>
      <c r="W319" s="2">
        <f>IF($A319="GCAM",SUMIFS('GCAM By Region By Sector'!W:W,'GCAM By Region By Sector'!$C:$C,$C319,'GCAM By Region By Sector'!$B:$B,$B319)*10^3,SUMIFS('EPS Emissions'!X:X,'EPS Emissions'!$D:$D,'BAU Sector &amp; Region Breakout'!$C319,'EPS Emissions'!$C:$C,'BAU Sector &amp; Region Breakout'!$B319))</f>
        <v>13.537874976746766</v>
      </c>
      <c r="X319" s="2">
        <f>IF($A319="GCAM",SUMIFS('GCAM By Region By Sector'!X:X,'GCAM By Region By Sector'!$C:$C,$C319,'GCAM By Region By Sector'!$B:$B,$B319)*10^3,SUMIFS('EPS Emissions'!Y:Y,'EPS Emissions'!$D:$D,'BAU Sector &amp; Region Breakout'!$C319,'EPS Emissions'!$C:$C,'BAU Sector &amp; Region Breakout'!$B319))</f>
        <v>13.771703355904457</v>
      </c>
      <c r="Y319" s="2">
        <f>IF($A319="GCAM",SUMIFS('GCAM By Region By Sector'!Y:Y,'GCAM By Region By Sector'!$C:$C,$C319,'GCAM By Region By Sector'!$B:$B,$B319)*10^3,SUMIFS('EPS Emissions'!Z:Z,'EPS Emissions'!$D:$D,'BAU Sector &amp; Region Breakout'!$C319,'EPS Emissions'!$C:$C,'BAU Sector &amp; Region Breakout'!$B319))</f>
        <v>13.871288847417166</v>
      </c>
      <c r="Z319" s="2">
        <f>IF($A319="GCAM",SUMIFS('GCAM By Region By Sector'!Z:Z,'GCAM By Region By Sector'!$C:$C,$C319,'GCAM By Region By Sector'!$B:$B,$B319)*10^3,SUMIFS('EPS Emissions'!AA:AA,'EPS Emissions'!$D:$D,'BAU Sector &amp; Region Breakout'!$C319,'EPS Emissions'!$C:$C,'BAU Sector &amp; Region Breakout'!$B319))</f>
        <v>13.970874338929873</v>
      </c>
      <c r="AA319" s="2">
        <f>IF($A319="GCAM",SUMIFS('GCAM By Region By Sector'!AA:AA,'GCAM By Region By Sector'!$C:$C,$C319,'GCAM By Region By Sector'!$B:$B,$B319)*10^3,SUMIFS('EPS Emissions'!AB:AB,'EPS Emissions'!$D:$D,'BAU Sector &amp; Region Breakout'!$C319,'EPS Emissions'!$C:$C,'BAU Sector &amp; Region Breakout'!$B319))</f>
        <v>14.07045983044258</v>
      </c>
      <c r="AB319" s="2">
        <f>IF($A319="GCAM",SUMIFS('GCAM By Region By Sector'!AB:AB,'GCAM By Region By Sector'!$C:$C,$C319,'GCAM By Region By Sector'!$B:$B,$B319)*10^3,SUMIFS('EPS Emissions'!AC:AC,'EPS Emissions'!$D:$D,'BAU Sector &amp; Region Breakout'!$C319,'EPS Emissions'!$C:$C,'BAU Sector &amp; Region Breakout'!$B319))</f>
        <v>14.170045321955287</v>
      </c>
      <c r="AC319" s="2">
        <f>IF($A319="GCAM",SUMIFS('GCAM By Region By Sector'!AC:AC,'GCAM By Region By Sector'!$C:$C,$C319,'GCAM By Region By Sector'!$B:$B,$B319)*10^3,SUMIFS('EPS Emissions'!AD:AD,'EPS Emissions'!$D:$D,'BAU Sector &amp; Region Breakout'!$C319,'EPS Emissions'!$C:$C,'BAU Sector &amp; Region Breakout'!$B319))</f>
        <v>14.269630813467996</v>
      </c>
      <c r="AD319" s="2">
        <f>IF($A319="GCAM",SUMIFS('GCAM By Region By Sector'!AD:AD,'GCAM By Region By Sector'!$C:$C,$C319,'GCAM By Region By Sector'!$B:$B,$B319)*10^3,SUMIFS('EPS Emissions'!AE:AE,'EPS Emissions'!$D:$D,'BAU Sector &amp; Region Breakout'!$C319,'EPS Emissions'!$C:$C,'BAU Sector &amp; Region Breakout'!$B319))</f>
        <v>14.256706739585319</v>
      </c>
      <c r="AE319" s="2">
        <f>IF($A319="GCAM",SUMIFS('GCAM By Region By Sector'!AE:AE,'GCAM By Region By Sector'!$C:$C,$C319,'GCAM By Region By Sector'!$B:$B,$B319)*10^3,SUMIFS('EPS Emissions'!AF:AF,'EPS Emissions'!$D:$D,'BAU Sector &amp; Region Breakout'!$C319,'EPS Emissions'!$C:$C,'BAU Sector &amp; Region Breakout'!$B319))</f>
        <v>14.243782665702643</v>
      </c>
      <c r="AF319" s="2">
        <f>IF($A319="GCAM",SUMIFS('GCAM By Region By Sector'!AF:AF,'GCAM By Region By Sector'!$C:$C,$C319,'GCAM By Region By Sector'!$B:$B,$B319)*10^3,SUMIFS('EPS Emissions'!AG:AG,'EPS Emissions'!$D:$D,'BAU Sector &amp; Region Breakout'!$C319,'EPS Emissions'!$C:$C,'BAU Sector &amp; Region Breakout'!$B319))</f>
        <v>14.230858591819967</v>
      </c>
      <c r="AG319" s="2">
        <f>IF($A319="GCAM",SUMIFS('GCAM By Region By Sector'!AG:AG,'GCAM By Region By Sector'!$C:$C,$C319,'GCAM By Region By Sector'!$B:$B,$B319)*10^3,SUMIFS('EPS Emissions'!AH:AH,'EPS Emissions'!$D:$D,'BAU Sector &amp; Region Breakout'!$C319,'EPS Emissions'!$C:$C,'BAU Sector &amp; Region Breakout'!$B319))</f>
        <v>14.217934517937291</v>
      </c>
      <c r="AH319" s="2">
        <f>IF($A319="GCAM",SUMIFS('GCAM By Region By Sector'!AH:AH,'GCAM By Region By Sector'!$C:$C,$C319,'GCAM By Region By Sector'!$B:$B,$B319)*10^3,SUMIFS('EPS Emissions'!AI:AI,'EPS Emissions'!$D:$D,'BAU Sector &amp; Region Breakout'!$C319,'EPS Emissions'!$C:$C,'BAU Sector &amp; Region Breakout'!$B319))</f>
        <v>14.205010444054613</v>
      </c>
    </row>
    <row r="320" spans="1:34" x14ac:dyDescent="0.35">
      <c r="A320" t="str">
        <f>VLOOKUP(B320,'BAU Global Total'!A$3:C$34,3,FALSE)</f>
        <v>GCAM</v>
      </c>
      <c r="B320" t="s">
        <v>49</v>
      </c>
      <c r="C320" t="s">
        <v>65</v>
      </c>
      <c r="D320" s="2">
        <f>IF($A320="GCAM",SUMIFS('GCAM By Region By Sector'!D:D,'GCAM By Region By Sector'!$C:$C,$C320,'GCAM By Region By Sector'!$B:$B,$B320)*10^3,SUMIFS('EPS Emissions'!E:E,'EPS Emissions'!$D:$D,'BAU Sector &amp; Region Breakout'!$C320,'EPS Emissions'!$C:$C,'BAU Sector &amp; Region Breakout'!$B320))</f>
        <v>6.397158794933496</v>
      </c>
      <c r="E320" s="2">
        <f>IF($A320="GCAM",SUMIFS('GCAM By Region By Sector'!E:E,'GCAM By Region By Sector'!$C:$C,$C320,'GCAM By Region By Sector'!$B:$B,$B320)*10^3,SUMIFS('EPS Emissions'!F:F,'EPS Emissions'!$D:$D,'BAU Sector &amp; Region Breakout'!$C320,'EPS Emissions'!$C:$C,'BAU Sector &amp; Region Breakout'!$B320))</f>
        <v>6.4532269794858967</v>
      </c>
      <c r="F320" s="2">
        <f>IF($A320="GCAM",SUMIFS('GCAM By Region By Sector'!F:F,'GCAM By Region By Sector'!$C:$C,$C320,'GCAM By Region By Sector'!$B:$B,$B320)*10^3,SUMIFS('EPS Emissions'!G:G,'EPS Emissions'!$D:$D,'BAU Sector &amp; Region Breakout'!$C320,'EPS Emissions'!$C:$C,'BAU Sector &amp; Region Breakout'!$B320))</f>
        <v>6.5092951640382974</v>
      </c>
      <c r="G320" s="2">
        <f>IF($A320="GCAM",SUMIFS('GCAM By Region By Sector'!G:G,'GCAM By Region By Sector'!$C:$C,$C320,'GCAM By Region By Sector'!$B:$B,$B320)*10^3,SUMIFS('EPS Emissions'!H:H,'EPS Emissions'!$D:$D,'BAU Sector &amp; Region Breakout'!$C320,'EPS Emissions'!$C:$C,'BAU Sector &amp; Region Breakout'!$B320))</f>
        <v>6.5653633485906981</v>
      </c>
      <c r="H320" s="2">
        <f>IF($A320="GCAM",SUMIFS('GCAM By Region By Sector'!H:H,'GCAM By Region By Sector'!$C:$C,$C320,'GCAM By Region By Sector'!$B:$B,$B320)*10^3,SUMIFS('EPS Emissions'!I:I,'EPS Emissions'!$D:$D,'BAU Sector &amp; Region Breakout'!$C320,'EPS Emissions'!$C:$C,'BAU Sector &amp; Region Breakout'!$B320))</f>
        <v>6.6214315331430997</v>
      </c>
      <c r="I320" s="2">
        <f>IF($A320="GCAM",SUMIFS('GCAM By Region By Sector'!I:I,'GCAM By Region By Sector'!$C:$C,$C320,'GCAM By Region By Sector'!$B:$B,$B320)*10^3,SUMIFS('EPS Emissions'!J:J,'EPS Emissions'!$D:$D,'BAU Sector &amp; Region Breakout'!$C320,'EPS Emissions'!$C:$C,'BAU Sector &amp; Region Breakout'!$B320))</f>
        <v>6.6774997176955004</v>
      </c>
      <c r="J320" s="2">
        <f>IF($A320="GCAM",SUMIFS('GCAM By Region By Sector'!J:J,'GCAM By Region By Sector'!$C:$C,$C320,'GCAM By Region By Sector'!$B:$B,$B320)*10^3,SUMIFS('EPS Emissions'!K:K,'EPS Emissions'!$D:$D,'BAU Sector &amp; Region Breakout'!$C320,'EPS Emissions'!$C:$C,'BAU Sector &amp; Region Breakout'!$B320))</f>
        <v>6.8640818724926991</v>
      </c>
      <c r="K320" s="2">
        <f>IF($A320="GCAM",SUMIFS('GCAM By Region By Sector'!K:K,'GCAM By Region By Sector'!$C:$C,$C320,'GCAM By Region By Sector'!$B:$B,$B320)*10^3,SUMIFS('EPS Emissions'!L:L,'EPS Emissions'!$D:$D,'BAU Sector &amp; Region Breakout'!$C320,'EPS Emissions'!$C:$C,'BAU Sector &amp; Region Breakout'!$B320))</f>
        <v>7.0506640272898968</v>
      </c>
      <c r="L320" s="2">
        <f>IF($A320="GCAM",SUMIFS('GCAM By Region By Sector'!L:L,'GCAM By Region By Sector'!$C:$C,$C320,'GCAM By Region By Sector'!$B:$B,$B320)*10^3,SUMIFS('EPS Emissions'!M:M,'EPS Emissions'!$D:$D,'BAU Sector &amp; Region Breakout'!$C320,'EPS Emissions'!$C:$C,'BAU Sector &amp; Region Breakout'!$B320))</f>
        <v>7.2372461820870955</v>
      </c>
      <c r="M320" s="2">
        <f>IF($A320="GCAM",SUMIFS('GCAM By Region By Sector'!M:M,'GCAM By Region By Sector'!$C:$C,$C320,'GCAM By Region By Sector'!$B:$B,$B320)*10^3,SUMIFS('EPS Emissions'!N:N,'EPS Emissions'!$D:$D,'BAU Sector &amp; Region Breakout'!$C320,'EPS Emissions'!$C:$C,'BAU Sector &amp; Region Breakout'!$B320))</f>
        <v>7.4238283368842932</v>
      </c>
      <c r="N320" s="2">
        <f>IF($A320="GCAM",SUMIFS('GCAM By Region By Sector'!N:N,'GCAM By Region By Sector'!$C:$C,$C320,'GCAM By Region By Sector'!$B:$B,$B320)*10^3,SUMIFS('EPS Emissions'!O:O,'EPS Emissions'!$D:$D,'BAU Sector &amp; Region Breakout'!$C320,'EPS Emissions'!$C:$C,'BAU Sector &amp; Region Breakout'!$B320))</f>
        <v>7.6104104916814919</v>
      </c>
      <c r="O320" s="2">
        <f>IF($A320="GCAM",SUMIFS('GCAM By Region By Sector'!O:O,'GCAM By Region By Sector'!$C:$C,$C320,'GCAM By Region By Sector'!$B:$B,$B320)*10^3,SUMIFS('EPS Emissions'!P:P,'EPS Emissions'!$D:$D,'BAU Sector &amp; Region Breakout'!$C320,'EPS Emissions'!$C:$C,'BAU Sector &amp; Region Breakout'!$B320))</f>
        <v>7.8705379850945931</v>
      </c>
      <c r="P320" s="2">
        <f>IF($A320="GCAM",SUMIFS('GCAM By Region By Sector'!P:P,'GCAM By Region By Sector'!$C:$C,$C320,'GCAM By Region By Sector'!$B:$B,$B320)*10^3,SUMIFS('EPS Emissions'!Q:Q,'EPS Emissions'!$D:$D,'BAU Sector &amp; Region Breakout'!$C320,'EPS Emissions'!$C:$C,'BAU Sector &amp; Region Breakout'!$B320))</f>
        <v>8.1306654785076962</v>
      </c>
      <c r="Q320" s="2">
        <f>IF($A320="GCAM",SUMIFS('GCAM By Region By Sector'!Q:Q,'GCAM By Region By Sector'!$C:$C,$C320,'GCAM By Region By Sector'!$B:$B,$B320)*10^3,SUMIFS('EPS Emissions'!R:R,'EPS Emissions'!$D:$D,'BAU Sector &amp; Region Breakout'!$C320,'EPS Emissions'!$C:$C,'BAU Sector &amp; Region Breakout'!$B320))</f>
        <v>8.3907929719207974</v>
      </c>
      <c r="R320" s="2">
        <f>IF($A320="GCAM",SUMIFS('GCAM By Region By Sector'!R:R,'GCAM By Region By Sector'!$C:$C,$C320,'GCAM By Region By Sector'!$B:$B,$B320)*10^3,SUMIFS('EPS Emissions'!S:S,'EPS Emissions'!$D:$D,'BAU Sector &amp; Region Breakout'!$C320,'EPS Emissions'!$C:$C,'BAU Sector &amp; Region Breakout'!$B320))</f>
        <v>8.6509204653338987</v>
      </c>
      <c r="S320" s="2">
        <f>IF($A320="GCAM",SUMIFS('GCAM By Region By Sector'!S:S,'GCAM By Region By Sector'!$C:$C,$C320,'GCAM By Region By Sector'!$B:$B,$B320)*10^3,SUMIFS('EPS Emissions'!T:T,'EPS Emissions'!$D:$D,'BAU Sector &amp; Region Breakout'!$C320,'EPS Emissions'!$C:$C,'BAU Sector &amp; Region Breakout'!$B320))</f>
        <v>8.911047958747</v>
      </c>
      <c r="T320" s="2">
        <f>IF($A320="GCAM",SUMIFS('GCAM By Region By Sector'!T:T,'GCAM By Region By Sector'!$C:$C,$C320,'GCAM By Region By Sector'!$B:$B,$B320)*10^3,SUMIFS('EPS Emissions'!U:U,'EPS Emissions'!$D:$D,'BAU Sector &amp; Region Breakout'!$C320,'EPS Emissions'!$C:$C,'BAU Sector &amp; Region Breakout'!$B320))</f>
        <v>9.0870303337934981</v>
      </c>
      <c r="U320" s="2">
        <f>IF($A320="GCAM",SUMIFS('GCAM By Region By Sector'!U:U,'GCAM By Region By Sector'!$C:$C,$C320,'GCAM By Region By Sector'!$B:$B,$B320)*10^3,SUMIFS('EPS Emissions'!V:V,'EPS Emissions'!$D:$D,'BAU Sector &amp; Region Breakout'!$C320,'EPS Emissions'!$C:$C,'BAU Sector &amp; Region Breakout'!$B320))</f>
        <v>9.2630127088399963</v>
      </c>
      <c r="V320" s="2">
        <f>IF($A320="GCAM",SUMIFS('GCAM By Region By Sector'!V:V,'GCAM By Region By Sector'!$C:$C,$C320,'GCAM By Region By Sector'!$B:$B,$B320)*10^3,SUMIFS('EPS Emissions'!W:W,'EPS Emissions'!$D:$D,'BAU Sector &amp; Region Breakout'!$C320,'EPS Emissions'!$C:$C,'BAU Sector &amp; Region Breakout'!$B320))</f>
        <v>9.4389950838864944</v>
      </c>
      <c r="W320" s="2">
        <f>IF($A320="GCAM",SUMIFS('GCAM By Region By Sector'!W:W,'GCAM By Region By Sector'!$C:$C,$C320,'GCAM By Region By Sector'!$B:$B,$B320)*10^3,SUMIFS('EPS Emissions'!X:X,'EPS Emissions'!$D:$D,'BAU Sector &amp; Region Breakout'!$C320,'EPS Emissions'!$C:$C,'BAU Sector &amp; Region Breakout'!$B320))</f>
        <v>9.6149774589329926</v>
      </c>
      <c r="X320" s="2">
        <f>IF($A320="GCAM",SUMIFS('GCAM By Region By Sector'!X:X,'GCAM By Region By Sector'!$C:$C,$C320,'GCAM By Region By Sector'!$B:$B,$B320)*10^3,SUMIFS('EPS Emissions'!Y:Y,'EPS Emissions'!$D:$D,'BAU Sector &amp; Region Breakout'!$C320,'EPS Emissions'!$C:$C,'BAU Sector &amp; Region Breakout'!$B320))</f>
        <v>9.790959833979489</v>
      </c>
      <c r="Y320" s="2">
        <f>IF($A320="GCAM",SUMIFS('GCAM By Region By Sector'!Y:Y,'GCAM By Region By Sector'!$C:$C,$C320,'GCAM By Region By Sector'!$B:$B,$B320)*10^3,SUMIFS('EPS Emissions'!Z:Z,'EPS Emissions'!$D:$D,'BAU Sector &amp; Region Breakout'!$C320,'EPS Emissions'!$C:$C,'BAU Sector &amp; Region Breakout'!$B320))</f>
        <v>9.862409842355202</v>
      </c>
      <c r="Z320" s="2">
        <f>IF($A320="GCAM",SUMIFS('GCAM By Region By Sector'!Z:Z,'GCAM By Region By Sector'!$C:$C,$C320,'GCAM By Region By Sector'!$B:$B,$B320)*10^3,SUMIFS('EPS Emissions'!AA:AA,'EPS Emissions'!$D:$D,'BAU Sector &amp; Region Breakout'!$C320,'EPS Emissions'!$C:$C,'BAU Sector &amp; Region Breakout'!$B320))</f>
        <v>9.933859850730915</v>
      </c>
      <c r="AA320" s="2">
        <f>IF($A320="GCAM",SUMIFS('GCAM By Region By Sector'!AA:AA,'GCAM By Region By Sector'!$C:$C,$C320,'GCAM By Region By Sector'!$B:$B,$B320)*10^3,SUMIFS('EPS Emissions'!AB:AB,'EPS Emissions'!$D:$D,'BAU Sector &amp; Region Breakout'!$C320,'EPS Emissions'!$C:$C,'BAU Sector &amp; Region Breakout'!$B320))</f>
        <v>10.005309859106625</v>
      </c>
      <c r="AB320" s="2">
        <f>IF($A320="GCAM",SUMIFS('GCAM By Region By Sector'!AB:AB,'GCAM By Region By Sector'!$C:$C,$C320,'GCAM By Region By Sector'!$B:$B,$B320)*10^3,SUMIFS('EPS Emissions'!AC:AC,'EPS Emissions'!$D:$D,'BAU Sector &amp; Region Breakout'!$C320,'EPS Emissions'!$C:$C,'BAU Sector &amp; Region Breakout'!$B320))</f>
        <v>10.076759867482338</v>
      </c>
      <c r="AC320" s="2">
        <f>IF($A320="GCAM",SUMIFS('GCAM By Region By Sector'!AC:AC,'GCAM By Region By Sector'!$C:$C,$C320,'GCAM By Region By Sector'!$B:$B,$B320)*10^3,SUMIFS('EPS Emissions'!AD:AD,'EPS Emissions'!$D:$D,'BAU Sector &amp; Region Breakout'!$C320,'EPS Emissions'!$C:$C,'BAU Sector &amp; Region Breakout'!$B320))</f>
        <v>10.148209875858049</v>
      </c>
      <c r="AD320" s="2">
        <f>IF($A320="GCAM",SUMIFS('GCAM By Region By Sector'!AD:AD,'GCAM By Region By Sector'!$C:$C,$C320,'GCAM By Region By Sector'!$B:$B,$B320)*10^3,SUMIFS('EPS Emissions'!AE:AE,'EPS Emissions'!$D:$D,'BAU Sector &amp; Region Breakout'!$C320,'EPS Emissions'!$C:$C,'BAU Sector &amp; Region Breakout'!$B320))</f>
        <v>10.086951795039029</v>
      </c>
      <c r="AE320" s="2">
        <f>IF($A320="GCAM",SUMIFS('GCAM By Region By Sector'!AE:AE,'GCAM By Region By Sector'!$C:$C,$C320,'GCAM By Region By Sector'!$B:$B,$B320)*10^3,SUMIFS('EPS Emissions'!AF:AF,'EPS Emissions'!$D:$D,'BAU Sector &amp; Region Breakout'!$C320,'EPS Emissions'!$C:$C,'BAU Sector &amp; Region Breakout'!$B320))</f>
        <v>10.025693714220008</v>
      </c>
      <c r="AF320" s="2">
        <f>IF($A320="GCAM",SUMIFS('GCAM By Region By Sector'!AF:AF,'GCAM By Region By Sector'!$C:$C,$C320,'GCAM By Region By Sector'!$B:$B,$B320)*10^3,SUMIFS('EPS Emissions'!AG:AG,'EPS Emissions'!$D:$D,'BAU Sector &amp; Region Breakout'!$C320,'EPS Emissions'!$C:$C,'BAU Sector &amp; Region Breakout'!$B320))</f>
        <v>9.9644356334009885</v>
      </c>
      <c r="AG320" s="2">
        <f>IF($A320="GCAM",SUMIFS('GCAM By Region By Sector'!AG:AG,'GCAM By Region By Sector'!$C:$C,$C320,'GCAM By Region By Sector'!$B:$B,$B320)*10^3,SUMIFS('EPS Emissions'!AH:AH,'EPS Emissions'!$D:$D,'BAU Sector &amp; Region Breakout'!$C320,'EPS Emissions'!$C:$C,'BAU Sector &amp; Region Breakout'!$B320))</f>
        <v>9.9031775525819672</v>
      </c>
      <c r="AH320" s="2">
        <f>IF($A320="GCAM",SUMIFS('GCAM By Region By Sector'!AH:AH,'GCAM By Region By Sector'!$C:$C,$C320,'GCAM By Region By Sector'!$B:$B,$B320)*10^3,SUMIFS('EPS Emissions'!AI:AI,'EPS Emissions'!$D:$D,'BAU Sector &amp; Region Breakout'!$C320,'EPS Emissions'!$C:$C,'BAU Sector &amp; Region Breakout'!$B320))</f>
        <v>9.8419194717629477</v>
      </c>
    </row>
    <row r="321" spans="1:35" x14ac:dyDescent="0.35">
      <c r="A321" t="str">
        <f>VLOOKUP(B321,'BAU Global Total'!A$3:C$34,3,FALSE)</f>
        <v>GCAM</v>
      </c>
      <c r="B321" t="s">
        <v>49</v>
      </c>
      <c r="C321" t="s">
        <v>66</v>
      </c>
      <c r="D321" s="2">
        <f>IF($A321="GCAM",SUMIFS('GCAM By Region By Sector'!D:D,'GCAM By Region By Sector'!$C:$C,$C321,'GCAM By Region By Sector'!$B:$B,$B321)*10^3,SUMIFS('EPS Emissions'!E:E,'EPS Emissions'!$D:$D,'BAU Sector &amp; Region Breakout'!$C321,'EPS Emissions'!$C:$C,'BAU Sector &amp; Region Breakout'!$B321))</f>
        <v>8.6390146699999999</v>
      </c>
      <c r="E321" s="2">
        <f>IF($A321="GCAM",SUMIFS('GCAM By Region By Sector'!E:E,'GCAM By Region By Sector'!$C:$C,$C321,'GCAM By Region By Sector'!$B:$B,$B321)*10^3,SUMIFS('EPS Emissions'!F:F,'EPS Emissions'!$D:$D,'BAU Sector &amp; Region Breakout'!$C321,'EPS Emissions'!$C:$C,'BAU Sector &amp; Region Breakout'!$B321))</f>
        <v>8.6291183040000004</v>
      </c>
      <c r="F321" s="2">
        <f>IF($A321="GCAM",SUMIFS('GCAM By Region By Sector'!F:F,'GCAM By Region By Sector'!$C:$C,$C321,'GCAM By Region By Sector'!$B:$B,$B321)*10^3,SUMIFS('EPS Emissions'!G:G,'EPS Emissions'!$D:$D,'BAU Sector &amp; Region Breakout'!$C321,'EPS Emissions'!$C:$C,'BAU Sector &amp; Region Breakout'!$B321))</f>
        <v>8.6192219380000008</v>
      </c>
      <c r="G321" s="2">
        <f>IF($A321="GCAM",SUMIFS('GCAM By Region By Sector'!G:G,'GCAM By Region By Sector'!$C:$C,$C321,'GCAM By Region By Sector'!$B:$B,$B321)*10^3,SUMIFS('EPS Emissions'!H:H,'EPS Emissions'!$D:$D,'BAU Sector &amp; Region Breakout'!$C321,'EPS Emissions'!$C:$C,'BAU Sector &amp; Region Breakout'!$B321))</f>
        <v>8.6093255720000013</v>
      </c>
      <c r="H321" s="2">
        <f>IF($A321="GCAM",SUMIFS('GCAM By Region By Sector'!H:H,'GCAM By Region By Sector'!$C:$C,$C321,'GCAM By Region By Sector'!$B:$B,$B321)*10^3,SUMIFS('EPS Emissions'!I:I,'EPS Emissions'!$D:$D,'BAU Sector &amp; Region Breakout'!$C321,'EPS Emissions'!$C:$C,'BAU Sector &amp; Region Breakout'!$B321))</f>
        <v>8.5994292059999999</v>
      </c>
      <c r="I321" s="2">
        <f>IF($A321="GCAM",SUMIFS('GCAM By Region By Sector'!I:I,'GCAM By Region By Sector'!$C:$C,$C321,'GCAM By Region By Sector'!$B:$B,$B321)*10^3,SUMIFS('EPS Emissions'!J:J,'EPS Emissions'!$D:$D,'BAU Sector &amp; Region Breakout'!$C321,'EPS Emissions'!$C:$C,'BAU Sector &amp; Region Breakout'!$B321))</f>
        <v>8.5895328400000004</v>
      </c>
      <c r="J321" s="2">
        <f>IF($A321="GCAM",SUMIFS('GCAM By Region By Sector'!J:J,'GCAM By Region By Sector'!$C:$C,$C321,'GCAM By Region By Sector'!$B:$B,$B321)*10^3,SUMIFS('EPS Emissions'!K:K,'EPS Emissions'!$D:$D,'BAU Sector &amp; Region Breakout'!$C321,'EPS Emissions'!$C:$C,'BAU Sector &amp; Region Breakout'!$B321))</f>
        <v>8.6120420890000009</v>
      </c>
      <c r="K321" s="2">
        <f>IF($A321="GCAM",SUMIFS('GCAM By Region By Sector'!K:K,'GCAM By Region By Sector'!$C:$C,$C321,'GCAM By Region By Sector'!$B:$B,$B321)*10^3,SUMIFS('EPS Emissions'!L:L,'EPS Emissions'!$D:$D,'BAU Sector &amp; Region Breakout'!$C321,'EPS Emissions'!$C:$C,'BAU Sector &amp; Region Breakout'!$B321))</f>
        <v>8.6345513379999996</v>
      </c>
      <c r="L321" s="2">
        <f>IF($A321="GCAM",SUMIFS('GCAM By Region By Sector'!L:L,'GCAM By Region By Sector'!$C:$C,$C321,'GCAM By Region By Sector'!$B:$B,$B321)*10^3,SUMIFS('EPS Emissions'!M:M,'EPS Emissions'!$D:$D,'BAU Sector &amp; Region Breakout'!$C321,'EPS Emissions'!$C:$C,'BAU Sector &amp; Region Breakout'!$B321))</f>
        <v>8.6570605870000001</v>
      </c>
      <c r="M321" s="2">
        <f>IF($A321="GCAM",SUMIFS('GCAM By Region By Sector'!M:M,'GCAM By Region By Sector'!$C:$C,$C321,'GCAM By Region By Sector'!$B:$B,$B321)*10^3,SUMIFS('EPS Emissions'!N:N,'EPS Emissions'!$D:$D,'BAU Sector &amp; Region Breakout'!$C321,'EPS Emissions'!$C:$C,'BAU Sector &amp; Region Breakout'!$B321))</f>
        <v>8.6795698360000006</v>
      </c>
      <c r="N321" s="2">
        <f>IF($A321="GCAM",SUMIFS('GCAM By Region By Sector'!N:N,'GCAM By Region By Sector'!$C:$C,$C321,'GCAM By Region By Sector'!$B:$B,$B321)*10^3,SUMIFS('EPS Emissions'!O:O,'EPS Emissions'!$D:$D,'BAU Sector &amp; Region Breakout'!$C321,'EPS Emissions'!$C:$C,'BAU Sector &amp; Region Breakout'!$B321))</f>
        <v>8.7020790849999994</v>
      </c>
      <c r="O321" s="2">
        <f>IF($A321="GCAM",SUMIFS('GCAM By Region By Sector'!O:O,'GCAM By Region By Sector'!$C:$C,$C321,'GCAM By Region By Sector'!$B:$B,$B321)*10^3,SUMIFS('EPS Emissions'!P:P,'EPS Emissions'!$D:$D,'BAU Sector &amp; Region Breakout'!$C321,'EPS Emissions'!$C:$C,'BAU Sector &amp; Region Breakout'!$B321))</f>
        <v>8.7293180790000005</v>
      </c>
      <c r="P321" s="2">
        <f>IF($A321="GCAM",SUMIFS('GCAM By Region By Sector'!P:P,'GCAM By Region By Sector'!$C:$C,$C321,'GCAM By Region By Sector'!$B:$B,$B321)*10^3,SUMIFS('EPS Emissions'!Q:Q,'EPS Emissions'!$D:$D,'BAU Sector &amp; Region Breakout'!$C321,'EPS Emissions'!$C:$C,'BAU Sector &amp; Region Breakout'!$B321))</f>
        <v>8.7565570729999997</v>
      </c>
      <c r="Q321" s="2">
        <f>IF($A321="GCAM",SUMIFS('GCAM By Region By Sector'!Q:Q,'GCAM By Region By Sector'!$C:$C,$C321,'GCAM By Region By Sector'!$B:$B,$B321)*10^3,SUMIFS('EPS Emissions'!R:R,'EPS Emissions'!$D:$D,'BAU Sector &amp; Region Breakout'!$C321,'EPS Emissions'!$C:$C,'BAU Sector &amp; Region Breakout'!$B321))</f>
        <v>8.7837960670000008</v>
      </c>
      <c r="R321" s="2">
        <f>IF($A321="GCAM",SUMIFS('GCAM By Region By Sector'!R:R,'GCAM By Region By Sector'!$C:$C,$C321,'GCAM By Region By Sector'!$B:$B,$B321)*10^3,SUMIFS('EPS Emissions'!S:S,'EPS Emissions'!$D:$D,'BAU Sector &amp; Region Breakout'!$C321,'EPS Emissions'!$C:$C,'BAU Sector &amp; Region Breakout'!$B321))</f>
        <v>8.8110350610000001</v>
      </c>
      <c r="S321" s="2">
        <f>IF($A321="GCAM",SUMIFS('GCAM By Region By Sector'!S:S,'GCAM By Region By Sector'!$C:$C,$C321,'GCAM By Region By Sector'!$B:$B,$B321)*10^3,SUMIFS('EPS Emissions'!T:T,'EPS Emissions'!$D:$D,'BAU Sector &amp; Region Breakout'!$C321,'EPS Emissions'!$C:$C,'BAU Sector &amp; Region Breakout'!$B321))</f>
        <v>8.8382740550000012</v>
      </c>
      <c r="T321" s="2">
        <f>IF($A321="GCAM",SUMIFS('GCAM By Region By Sector'!T:T,'GCAM By Region By Sector'!$C:$C,$C321,'GCAM By Region By Sector'!$B:$B,$B321)*10^3,SUMIFS('EPS Emissions'!U:U,'EPS Emissions'!$D:$D,'BAU Sector &amp; Region Breakout'!$C321,'EPS Emissions'!$C:$C,'BAU Sector &amp; Region Breakout'!$B321))</f>
        <v>8.9545874180000009</v>
      </c>
      <c r="U321" s="2">
        <f>IF($A321="GCAM",SUMIFS('GCAM By Region By Sector'!U:U,'GCAM By Region By Sector'!$C:$C,$C321,'GCAM By Region By Sector'!$B:$B,$B321)*10^3,SUMIFS('EPS Emissions'!V:V,'EPS Emissions'!$D:$D,'BAU Sector &amp; Region Breakout'!$C321,'EPS Emissions'!$C:$C,'BAU Sector &amp; Region Breakout'!$B321))</f>
        <v>9.0709007810000006</v>
      </c>
      <c r="V321" s="2">
        <f>IF($A321="GCAM",SUMIFS('GCAM By Region By Sector'!V:V,'GCAM By Region By Sector'!$C:$C,$C321,'GCAM By Region By Sector'!$B:$B,$B321)*10^3,SUMIFS('EPS Emissions'!W:W,'EPS Emissions'!$D:$D,'BAU Sector &amp; Region Breakout'!$C321,'EPS Emissions'!$C:$C,'BAU Sector &amp; Region Breakout'!$B321))</f>
        <v>9.1872141440000004</v>
      </c>
      <c r="W321" s="2">
        <f>IF($A321="GCAM",SUMIFS('GCAM By Region By Sector'!W:W,'GCAM By Region By Sector'!$C:$C,$C321,'GCAM By Region By Sector'!$B:$B,$B321)*10^3,SUMIFS('EPS Emissions'!X:X,'EPS Emissions'!$D:$D,'BAU Sector &amp; Region Breakout'!$C321,'EPS Emissions'!$C:$C,'BAU Sector &amp; Region Breakout'!$B321))</f>
        <v>9.3035275070000001</v>
      </c>
      <c r="X321" s="2">
        <f>IF($A321="GCAM",SUMIFS('GCAM By Region By Sector'!X:X,'GCAM By Region By Sector'!$C:$C,$C321,'GCAM By Region By Sector'!$B:$B,$B321)*10^3,SUMIFS('EPS Emissions'!Y:Y,'EPS Emissions'!$D:$D,'BAU Sector &amp; Region Breakout'!$C321,'EPS Emissions'!$C:$C,'BAU Sector &amp; Region Breakout'!$B321))</f>
        <v>9.4198408699999998</v>
      </c>
      <c r="Y321" s="2">
        <f>IF($A321="GCAM",SUMIFS('GCAM By Region By Sector'!Y:Y,'GCAM By Region By Sector'!$C:$C,$C321,'GCAM By Region By Sector'!$B:$B,$B321)*10^3,SUMIFS('EPS Emissions'!Z:Z,'EPS Emissions'!$D:$D,'BAU Sector &amp; Region Breakout'!$C321,'EPS Emissions'!$C:$C,'BAU Sector &amp; Region Breakout'!$B321))</f>
        <v>9.512742137</v>
      </c>
      <c r="Z321" s="2">
        <f>IF($A321="GCAM",SUMIFS('GCAM By Region By Sector'!Z:Z,'GCAM By Region By Sector'!$C:$C,$C321,'GCAM By Region By Sector'!$B:$B,$B321)*10^3,SUMIFS('EPS Emissions'!AA:AA,'EPS Emissions'!$D:$D,'BAU Sector &amp; Region Breakout'!$C321,'EPS Emissions'!$C:$C,'BAU Sector &amp; Region Breakout'!$B321))</f>
        <v>9.6056434039999985</v>
      </c>
      <c r="AA321" s="2">
        <f>IF($A321="GCAM",SUMIFS('GCAM By Region By Sector'!AA:AA,'GCAM By Region By Sector'!$C:$C,$C321,'GCAM By Region By Sector'!$B:$B,$B321)*10^3,SUMIFS('EPS Emissions'!AB:AB,'EPS Emissions'!$D:$D,'BAU Sector &amp; Region Breakout'!$C321,'EPS Emissions'!$C:$C,'BAU Sector &amp; Region Breakout'!$B321))</f>
        <v>9.6985446710000005</v>
      </c>
      <c r="AB321" s="2">
        <f>IF($A321="GCAM",SUMIFS('GCAM By Region By Sector'!AB:AB,'GCAM By Region By Sector'!$C:$C,$C321,'GCAM By Region By Sector'!$B:$B,$B321)*10^3,SUMIFS('EPS Emissions'!AC:AC,'EPS Emissions'!$D:$D,'BAU Sector &amp; Region Breakout'!$C321,'EPS Emissions'!$C:$C,'BAU Sector &amp; Region Breakout'!$B321))</f>
        <v>9.7914459380000007</v>
      </c>
      <c r="AC321" s="2">
        <f>IF($A321="GCAM",SUMIFS('GCAM By Region By Sector'!AC:AC,'GCAM By Region By Sector'!$C:$C,$C321,'GCAM By Region By Sector'!$B:$B,$B321)*10^3,SUMIFS('EPS Emissions'!AD:AD,'EPS Emissions'!$D:$D,'BAU Sector &amp; Region Breakout'!$C321,'EPS Emissions'!$C:$C,'BAU Sector &amp; Region Breakout'!$B321))</f>
        <v>9.8843472049999992</v>
      </c>
      <c r="AD321" s="2">
        <f>IF($A321="GCAM",SUMIFS('GCAM By Region By Sector'!AD:AD,'GCAM By Region By Sector'!$C:$C,$C321,'GCAM By Region By Sector'!$B:$B,$B321)*10^3,SUMIFS('EPS Emissions'!AE:AE,'EPS Emissions'!$D:$D,'BAU Sector &amp; Region Breakout'!$C321,'EPS Emissions'!$C:$C,'BAU Sector &amp; Region Breakout'!$B321))</f>
        <v>9.949269224</v>
      </c>
      <c r="AE321" s="2">
        <f>IF($A321="GCAM",SUMIFS('GCAM By Region By Sector'!AE:AE,'GCAM By Region By Sector'!$C:$C,$C321,'GCAM By Region By Sector'!$B:$B,$B321)*10^3,SUMIFS('EPS Emissions'!AF:AF,'EPS Emissions'!$D:$D,'BAU Sector &amp; Region Breakout'!$C321,'EPS Emissions'!$C:$C,'BAU Sector &amp; Region Breakout'!$B321))</f>
        <v>10.014191242999999</v>
      </c>
      <c r="AF321" s="2">
        <f>IF($A321="GCAM",SUMIFS('GCAM By Region By Sector'!AF:AF,'GCAM By Region By Sector'!$C:$C,$C321,'GCAM By Region By Sector'!$B:$B,$B321)*10^3,SUMIFS('EPS Emissions'!AG:AG,'EPS Emissions'!$D:$D,'BAU Sector &amp; Region Breakout'!$C321,'EPS Emissions'!$C:$C,'BAU Sector &amp; Region Breakout'!$B321))</f>
        <v>10.079113262</v>
      </c>
      <c r="AG321" s="2">
        <f>IF($A321="GCAM",SUMIFS('GCAM By Region By Sector'!AG:AG,'GCAM By Region By Sector'!$C:$C,$C321,'GCAM By Region By Sector'!$B:$B,$B321)*10^3,SUMIFS('EPS Emissions'!AH:AH,'EPS Emissions'!$D:$D,'BAU Sector &amp; Region Breakout'!$C321,'EPS Emissions'!$C:$C,'BAU Sector &amp; Region Breakout'!$B321))</f>
        <v>10.144035281000001</v>
      </c>
      <c r="AH321" s="2">
        <f>IF($A321="GCAM",SUMIFS('GCAM By Region By Sector'!AH:AH,'GCAM By Region By Sector'!$C:$C,$C321,'GCAM By Region By Sector'!$B:$B,$B321)*10^3,SUMIFS('EPS Emissions'!AI:AI,'EPS Emissions'!$D:$D,'BAU Sector &amp; Region Breakout'!$C321,'EPS Emissions'!$C:$C,'BAU Sector &amp; Region Breakout'!$B321))</f>
        <v>10.2089573</v>
      </c>
    </row>
    <row r="322" spans="1:35" x14ac:dyDescent="0.35">
      <c r="A322" t="str">
        <f>VLOOKUP(B322,'BAU Global Total'!A$3:C$34,3,FALSE)</f>
        <v>GCAM</v>
      </c>
      <c r="B322" t="s">
        <v>49</v>
      </c>
      <c r="C322" t="s">
        <v>67</v>
      </c>
      <c r="D322" s="2">
        <f>IF($A322="GCAM",SUMIFS('GCAM By Region By Sector'!D:D,'GCAM By Region By Sector'!$C:$C,$C322,'GCAM By Region By Sector'!$B:$B,$B322)*10^3,SUMIFS('EPS Emissions'!E:E,'EPS Emissions'!$D:$D,'BAU Sector &amp; Region Breakout'!$C322,'EPS Emissions'!$C:$C,'BAU Sector &amp; Region Breakout'!$B322))</f>
        <v>33.471006626211995</v>
      </c>
      <c r="E322" s="2">
        <f>IF($A322="GCAM",SUMIFS('GCAM By Region By Sector'!E:E,'GCAM By Region By Sector'!$C:$C,$C322,'GCAM By Region By Sector'!$B:$B,$B322)*10^3,SUMIFS('EPS Emissions'!F:F,'EPS Emissions'!$D:$D,'BAU Sector &amp; Region Breakout'!$C322,'EPS Emissions'!$C:$C,'BAU Sector &amp; Region Breakout'!$B322))</f>
        <v>32.993706806249399</v>
      </c>
      <c r="F322" s="2">
        <f>IF($A322="GCAM",SUMIFS('GCAM By Region By Sector'!F:F,'GCAM By Region By Sector'!$C:$C,$C322,'GCAM By Region By Sector'!$B:$B,$B322)*10^3,SUMIFS('EPS Emissions'!G:G,'EPS Emissions'!$D:$D,'BAU Sector &amp; Region Breakout'!$C322,'EPS Emissions'!$C:$C,'BAU Sector &amp; Region Breakout'!$B322))</f>
        <v>32.516406986286803</v>
      </c>
      <c r="G322" s="2">
        <f>IF($A322="GCAM",SUMIFS('GCAM By Region By Sector'!G:G,'GCAM By Region By Sector'!$C:$C,$C322,'GCAM By Region By Sector'!$B:$B,$B322)*10^3,SUMIFS('EPS Emissions'!H:H,'EPS Emissions'!$D:$D,'BAU Sector &amp; Region Breakout'!$C322,'EPS Emissions'!$C:$C,'BAU Sector &amp; Region Breakout'!$B322))</f>
        <v>32.0391071663242</v>
      </c>
      <c r="H322" s="2">
        <f>IF($A322="GCAM",SUMIFS('GCAM By Region By Sector'!H:H,'GCAM By Region By Sector'!$C:$C,$C322,'GCAM By Region By Sector'!$B:$B,$B322)*10^3,SUMIFS('EPS Emissions'!I:I,'EPS Emissions'!$D:$D,'BAU Sector &amp; Region Breakout'!$C322,'EPS Emissions'!$C:$C,'BAU Sector &amp; Region Breakout'!$B322))</f>
        <v>31.561807346361604</v>
      </c>
      <c r="I322" s="2">
        <f>IF($A322="GCAM",SUMIFS('GCAM By Region By Sector'!I:I,'GCAM By Region By Sector'!$C:$C,$C322,'GCAM By Region By Sector'!$B:$B,$B322)*10^3,SUMIFS('EPS Emissions'!J:J,'EPS Emissions'!$D:$D,'BAU Sector &amp; Region Breakout'!$C322,'EPS Emissions'!$C:$C,'BAU Sector &amp; Region Breakout'!$B322))</f>
        <v>31.084507526399001</v>
      </c>
      <c r="J322" s="2">
        <f>IF($A322="GCAM",SUMIFS('GCAM By Region By Sector'!J:J,'GCAM By Region By Sector'!$C:$C,$C322,'GCAM By Region By Sector'!$B:$B,$B322)*10^3,SUMIFS('EPS Emissions'!K:K,'EPS Emissions'!$D:$D,'BAU Sector &amp; Region Breakout'!$C322,'EPS Emissions'!$C:$C,'BAU Sector &amp; Region Breakout'!$B322))</f>
        <v>30.888689325612052</v>
      </c>
      <c r="K322" s="2">
        <f>IF($A322="GCAM",SUMIFS('GCAM By Region By Sector'!K:K,'GCAM By Region By Sector'!$C:$C,$C322,'GCAM By Region By Sector'!$B:$B,$B322)*10^3,SUMIFS('EPS Emissions'!L:L,'EPS Emissions'!$D:$D,'BAU Sector &amp; Region Breakout'!$C322,'EPS Emissions'!$C:$C,'BAU Sector &amp; Region Breakout'!$B322))</f>
        <v>30.692871124825103</v>
      </c>
      <c r="L322" s="2">
        <f>IF($A322="GCAM",SUMIFS('GCAM By Region By Sector'!L:L,'GCAM By Region By Sector'!$C:$C,$C322,'GCAM By Region By Sector'!$B:$B,$B322)*10^3,SUMIFS('EPS Emissions'!M:M,'EPS Emissions'!$D:$D,'BAU Sector &amp; Region Breakout'!$C322,'EPS Emissions'!$C:$C,'BAU Sector &amp; Region Breakout'!$B322))</f>
        <v>30.497052924038151</v>
      </c>
      <c r="M322" s="2">
        <f>IF($A322="GCAM",SUMIFS('GCAM By Region By Sector'!M:M,'GCAM By Region By Sector'!$C:$C,$C322,'GCAM By Region By Sector'!$B:$B,$B322)*10^3,SUMIFS('EPS Emissions'!N:N,'EPS Emissions'!$D:$D,'BAU Sector &amp; Region Breakout'!$C322,'EPS Emissions'!$C:$C,'BAU Sector &amp; Region Breakout'!$B322))</f>
        <v>30.301234723251202</v>
      </c>
      <c r="N322" s="2">
        <f>IF($A322="GCAM",SUMIFS('GCAM By Region By Sector'!N:N,'GCAM By Region By Sector'!$C:$C,$C322,'GCAM By Region By Sector'!$B:$B,$B322)*10^3,SUMIFS('EPS Emissions'!O:O,'EPS Emissions'!$D:$D,'BAU Sector &amp; Region Breakout'!$C322,'EPS Emissions'!$C:$C,'BAU Sector &amp; Region Breakout'!$B322))</f>
        <v>30.105416522464253</v>
      </c>
      <c r="O322" s="2">
        <f>IF($A322="GCAM",SUMIFS('GCAM By Region By Sector'!O:O,'GCAM By Region By Sector'!$C:$C,$C322,'GCAM By Region By Sector'!$B:$B,$B322)*10^3,SUMIFS('EPS Emissions'!P:P,'EPS Emissions'!$D:$D,'BAU Sector &amp; Region Breakout'!$C322,'EPS Emissions'!$C:$C,'BAU Sector &amp; Region Breakout'!$B322))</f>
        <v>29.256305154093461</v>
      </c>
      <c r="P322" s="2">
        <f>IF($A322="GCAM",SUMIFS('GCAM By Region By Sector'!P:P,'GCAM By Region By Sector'!$C:$C,$C322,'GCAM By Region By Sector'!$B:$B,$B322)*10^3,SUMIFS('EPS Emissions'!Q:Q,'EPS Emissions'!$D:$D,'BAU Sector &amp; Region Breakout'!$C322,'EPS Emissions'!$C:$C,'BAU Sector &amp; Region Breakout'!$B322))</f>
        <v>28.407193785722669</v>
      </c>
      <c r="Q322" s="2">
        <f>IF($A322="GCAM",SUMIFS('GCAM By Region By Sector'!Q:Q,'GCAM By Region By Sector'!$C:$C,$C322,'GCAM By Region By Sector'!$B:$B,$B322)*10^3,SUMIFS('EPS Emissions'!R:R,'EPS Emissions'!$D:$D,'BAU Sector &amp; Region Breakout'!$C322,'EPS Emissions'!$C:$C,'BAU Sector &amp; Region Breakout'!$B322))</f>
        <v>27.558082417351876</v>
      </c>
      <c r="R322" s="2">
        <f>IF($A322="GCAM",SUMIFS('GCAM By Region By Sector'!R:R,'GCAM By Region By Sector'!$C:$C,$C322,'GCAM By Region By Sector'!$B:$B,$B322)*10^3,SUMIFS('EPS Emissions'!S:S,'EPS Emissions'!$D:$D,'BAU Sector &amp; Region Breakout'!$C322,'EPS Emissions'!$C:$C,'BAU Sector &amp; Region Breakout'!$B322))</f>
        <v>26.708971048981084</v>
      </c>
      <c r="S322" s="2">
        <f>IF($A322="GCAM",SUMIFS('GCAM By Region By Sector'!S:S,'GCAM By Region By Sector'!$C:$C,$C322,'GCAM By Region By Sector'!$B:$B,$B322)*10^3,SUMIFS('EPS Emissions'!T:T,'EPS Emissions'!$D:$D,'BAU Sector &amp; Region Breakout'!$C322,'EPS Emissions'!$C:$C,'BAU Sector &amp; Region Breakout'!$B322))</f>
        <v>25.859859680610292</v>
      </c>
      <c r="T322" s="2">
        <f>IF($A322="GCAM",SUMIFS('GCAM By Region By Sector'!T:T,'GCAM By Region By Sector'!$C:$C,$C322,'GCAM By Region By Sector'!$B:$B,$B322)*10^3,SUMIFS('EPS Emissions'!U:U,'EPS Emissions'!$D:$D,'BAU Sector &amp; Region Breakout'!$C322,'EPS Emissions'!$C:$C,'BAU Sector &amp; Region Breakout'!$B322))</f>
        <v>25.091257232113026</v>
      </c>
      <c r="U322" s="2">
        <f>IF($A322="GCAM",SUMIFS('GCAM By Region By Sector'!U:U,'GCAM By Region By Sector'!$C:$C,$C322,'GCAM By Region By Sector'!$B:$B,$B322)*10^3,SUMIFS('EPS Emissions'!V:V,'EPS Emissions'!$D:$D,'BAU Sector &amp; Region Breakout'!$C322,'EPS Emissions'!$C:$C,'BAU Sector &amp; Region Breakout'!$B322))</f>
        <v>24.322654783615761</v>
      </c>
      <c r="V322" s="2">
        <f>IF($A322="GCAM",SUMIFS('GCAM By Region By Sector'!V:V,'GCAM By Region By Sector'!$C:$C,$C322,'GCAM By Region By Sector'!$B:$B,$B322)*10^3,SUMIFS('EPS Emissions'!W:W,'EPS Emissions'!$D:$D,'BAU Sector &amp; Region Breakout'!$C322,'EPS Emissions'!$C:$C,'BAU Sector &amp; Region Breakout'!$B322))</f>
        <v>23.554052335118495</v>
      </c>
      <c r="W322" s="2">
        <f>IF($A322="GCAM",SUMIFS('GCAM By Region By Sector'!W:W,'GCAM By Region By Sector'!$C:$C,$C322,'GCAM By Region By Sector'!$B:$B,$B322)*10^3,SUMIFS('EPS Emissions'!X:X,'EPS Emissions'!$D:$D,'BAU Sector &amp; Region Breakout'!$C322,'EPS Emissions'!$C:$C,'BAU Sector &amp; Region Breakout'!$B322))</f>
        <v>22.78544988662123</v>
      </c>
      <c r="X322" s="2">
        <f>IF($A322="GCAM",SUMIFS('GCAM By Region By Sector'!X:X,'GCAM By Region By Sector'!$C:$C,$C322,'GCAM By Region By Sector'!$B:$B,$B322)*10^3,SUMIFS('EPS Emissions'!Y:Y,'EPS Emissions'!$D:$D,'BAU Sector &amp; Region Breakout'!$C322,'EPS Emissions'!$C:$C,'BAU Sector &amp; Region Breakout'!$B322))</f>
        <v>22.016847438123964</v>
      </c>
      <c r="Y322" s="2">
        <f>IF($A322="GCAM",SUMIFS('GCAM By Region By Sector'!Y:Y,'GCAM By Region By Sector'!$C:$C,$C322,'GCAM By Region By Sector'!$B:$B,$B322)*10^3,SUMIFS('EPS Emissions'!Z:Z,'EPS Emissions'!$D:$D,'BAU Sector &amp; Region Breakout'!$C322,'EPS Emissions'!$C:$C,'BAU Sector &amp; Region Breakout'!$B322))</f>
        <v>21.575159990838763</v>
      </c>
      <c r="Z322" s="2">
        <f>IF($A322="GCAM",SUMIFS('GCAM By Region By Sector'!Z:Z,'GCAM By Region By Sector'!$C:$C,$C322,'GCAM By Region By Sector'!$B:$B,$B322)*10^3,SUMIFS('EPS Emissions'!AA:AA,'EPS Emissions'!$D:$D,'BAU Sector &amp; Region Breakout'!$C322,'EPS Emissions'!$C:$C,'BAU Sector &amp; Region Breakout'!$B322))</f>
        <v>21.133472543553559</v>
      </c>
      <c r="AA322" s="2">
        <f>IF($A322="GCAM",SUMIFS('GCAM By Region By Sector'!AA:AA,'GCAM By Region By Sector'!$C:$C,$C322,'GCAM By Region By Sector'!$B:$B,$B322)*10^3,SUMIFS('EPS Emissions'!AB:AB,'EPS Emissions'!$D:$D,'BAU Sector &amp; Region Breakout'!$C322,'EPS Emissions'!$C:$C,'BAU Sector &amp; Region Breakout'!$B322))</f>
        <v>20.691785096268362</v>
      </c>
      <c r="AB322" s="2">
        <f>IF($A322="GCAM",SUMIFS('GCAM By Region By Sector'!AB:AB,'GCAM By Region By Sector'!$C:$C,$C322,'GCAM By Region By Sector'!$B:$B,$B322)*10^3,SUMIFS('EPS Emissions'!AC:AC,'EPS Emissions'!$D:$D,'BAU Sector &amp; Region Breakout'!$C322,'EPS Emissions'!$C:$C,'BAU Sector &amp; Region Breakout'!$B322))</f>
        <v>20.250097648983161</v>
      </c>
      <c r="AC322" s="2">
        <f>IF($A322="GCAM",SUMIFS('GCAM By Region By Sector'!AC:AC,'GCAM By Region By Sector'!$C:$C,$C322,'GCAM By Region By Sector'!$B:$B,$B322)*10^3,SUMIFS('EPS Emissions'!AD:AD,'EPS Emissions'!$D:$D,'BAU Sector &amp; Region Breakout'!$C322,'EPS Emissions'!$C:$C,'BAU Sector &amp; Region Breakout'!$B322))</f>
        <v>19.80841020169796</v>
      </c>
      <c r="AD322" s="2">
        <f>IF($A322="GCAM",SUMIFS('GCAM By Region By Sector'!AD:AD,'GCAM By Region By Sector'!$C:$C,$C322,'GCAM By Region By Sector'!$B:$B,$B322)*10^3,SUMIFS('EPS Emissions'!AE:AE,'EPS Emissions'!$D:$D,'BAU Sector &amp; Region Breakout'!$C322,'EPS Emissions'!$C:$C,'BAU Sector &amp; Region Breakout'!$B322))</f>
        <v>19.464028774063166</v>
      </c>
      <c r="AE322" s="2">
        <f>IF($A322="GCAM",SUMIFS('GCAM By Region By Sector'!AE:AE,'GCAM By Region By Sector'!$C:$C,$C322,'GCAM By Region By Sector'!$B:$B,$B322)*10^3,SUMIFS('EPS Emissions'!AF:AF,'EPS Emissions'!$D:$D,'BAU Sector &amp; Region Breakout'!$C322,'EPS Emissions'!$C:$C,'BAU Sector &amp; Region Breakout'!$B322))</f>
        <v>19.119647346428376</v>
      </c>
      <c r="AF322" s="2">
        <f>IF($A322="GCAM",SUMIFS('GCAM By Region By Sector'!AF:AF,'GCAM By Region By Sector'!$C:$C,$C322,'GCAM By Region By Sector'!$B:$B,$B322)*10^3,SUMIFS('EPS Emissions'!AG:AG,'EPS Emissions'!$D:$D,'BAU Sector &amp; Region Breakout'!$C322,'EPS Emissions'!$C:$C,'BAU Sector &amp; Region Breakout'!$B322))</f>
        <v>18.775265918793583</v>
      </c>
      <c r="AG322" s="2">
        <f>IF($A322="GCAM",SUMIFS('GCAM By Region By Sector'!AG:AG,'GCAM By Region By Sector'!$C:$C,$C322,'GCAM By Region By Sector'!$B:$B,$B322)*10^3,SUMIFS('EPS Emissions'!AH:AH,'EPS Emissions'!$D:$D,'BAU Sector &amp; Region Breakout'!$C322,'EPS Emissions'!$C:$C,'BAU Sector &amp; Region Breakout'!$B322))</f>
        <v>18.430884491158793</v>
      </c>
      <c r="AH322" s="2">
        <f>IF($A322="GCAM",SUMIFS('GCAM By Region By Sector'!AH:AH,'GCAM By Region By Sector'!$C:$C,$C322,'GCAM By Region By Sector'!$B:$B,$B322)*10^3,SUMIFS('EPS Emissions'!AI:AI,'EPS Emissions'!$D:$D,'BAU Sector &amp; Region Breakout'!$C322,'EPS Emissions'!$C:$C,'BAU Sector &amp; Region Breakout'!$B322))</f>
        <v>18.086503063523999</v>
      </c>
    </row>
    <row r="323" spans="1:35" x14ac:dyDescent="0.35">
      <c r="A323" t="str">
        <f>VLOOKUP(B323,'BAU Global Total'!A$3:C$34,3,FALSE)</f>
        <v>GCAM</v>
      </c>
      <c r="B323" t="s">
        <v>49</v>
      </c>
      <c r="C323" t="s">
        <v>68</v>
      </c>
      <c r="D323" s="2">
        <f>IF($A323="GCAM",SUMIFS('GCAM By Region By Sector'!D:D,'GCAM By Region By Sector'!$C:$C,$C323,'GCAM By Region By Sector'!$B:$B,$B323)*10^3,SUMIFS('EPS Emissions'!E:E,'EPS Emissions'!$D:$D,'BAU Sector &amp; Region Breakout'!$C323,'EPS Emissions'!$C:$C,'BAU Sector &amp; Region Breakout'!$B323))</f>
        <v>11.046075505400001</v>
      </c>
      <c r="E323" s="2">
        <f>IF($A323="GCAM",SUMIFS('GCAM By Region By Sector'!E:E,'GCAM By Region By Sector'!$C:$C,$C323,'GCAM By Region By Sector'!$B:$B,$B323)*10^3,SUMIFS('EPS Emissions'!F:F,'EPS Emissions'!$D:$D,'BAU Sector &amp; Region Breakout'!$C323,'EPS Emissions'!$C:$C,'BAU Sector &amp; Region Breakout'!$B323))</f>
        <v>11.082954067679999</v>
      </c>
      <c r="F323" s="2">
        <f>IF($A323="GCAM",SUMIFS('GCAM By Region By Sector'!F:F,'GCAM By Region By Sector'!$C:$C,$C323,'GCAM By Region By Sector'!$B:$B,$B323)*10^3,SUMIFS('EPS Emissions'!G:G,'EPS Emissions'!$D:$D,'BAU Sector &amp; Region Breakout'!$C323,'EPS Emissions'!$C:$C,'BAU Sector &amp; Region Breakout'!$B323))</f>
        <v>11.119832629960001</v>
      </c>
      <c r="G323" s="2">
        <f>IF($A323="GCAM",SUMIFS('GCAM By Region By Sector'!G:G,'GCAM By Region By Sector'!$C:$C,$C323,'GCAM By Region By Sector'!$B:$B,$B323)*10^3,SUMIFS('EPS Emissions'!H:H,'EPS Emissions'!$D:$D,'BAU Sector &amp; Region Breakout'!$C323,'EPS Emissions'!$C:$C,'BAU Sector &amp; Region Breakout'!$B323))</f>
        <v>11.15671119224</v>
      </c>
      <c r="H323" s="2">
        <f>IF($A323="GCAM",SUMIFS('GCAM By Region By Sector'!H:H,'GCAM By Region By Sector'!$C:$C,$C323,'GCAM By Region By Sector'!$B:$B,$B323)*10^3,SUMIFS('EPS Emissions'!I:I,'EPS Emissions'!$D:$D,'BAU Sector &amp; Region Breakout'!$C323,'EPS Emissions'!$C:$C,'BAU Sector &amp; Region Breakout'!$B323))</f>
        <v>11.193589754520001</v>
      </c>
      <c r="I323" s="2">
        <f>IF($A323="GCAM",SUMIFS('GCAM By Region By Sector'!I:I,'GCAM By Region By Sector'!$C:$C,$C323,'GCAM By Region By Sector'!$B:$B,$B323)*10^3,SUMIFS('EPS Emissions'!J:J,'EPS Emissions'!$D:$D,'BAU Sector &amp; Region Breakout'!$C323,'EPS Emissions'!$C:$C,'BAU Sector &amp; Region Breakout'!$B323))</f>
        <v>11.2304683168</v>
      </c>
      <c r="J323" s="2">
        <f>IF($A323="GCAM",SUMIFS('GCAM By Region By Sector'!J:J,'GCAM By Region By Sector'!$C:$C,$C323,'GCAM By Region By Sector'!$B:$B,$B323)*10^3,SUMIFS('EPS Emissions'!K:K,'EPS Emissions'!$D:$D,'BAU Sector &amp; Region Breakout'!$C323,'EPS Emissions'!$C:$C,'BAU Sector &amp; Region Breakout'!$B323))</f>
        <v>11.23921660924</v>
      </c>
      <c r="K323" s="2">
        <f>IF($A323="GCAM",SUMIFS('GCAM By Region By Sector'!K:K,'GCAM By Region By Sector'!$C:$C,$C323,'GCAM By Region By Sector'!$B:$B,$B323)*10^3,SUMIFS('EPS Emissions'!L:L,'EPS Emissions'!$D:$D,'BAU Sector &amp; Region Breakout'!$C323,'EPS Emissions'!$C:$C,'BAU Sector &amp; Region Breakout'!$B323))</f>
        <v>11.247964901680001</v>
      </c>
      <c r="L323" s="2">
        <f>IF($A323="GCAM",SUMIFS('GCAM By Region By Sector'!L:L,'GCAM By Region By Sector'!$C:$C,$C323,'GCAM By Region By Sector'!$B:$B,$B323)*10^3,SUMIFS('EPS Emissions'!M:M,'EPS Emissions'!$D:$D,'BAU Sector &amp; Region Breakout'!$C323,'EPS Emissions'!$C:$C,'BAU Sector &amp; Region Breakout'!$B323))</f>
        <v>11.25671319412</v>
      </c>
      <c r="M323" s="2">
        <f>IF($A323="GCAM",SUMIFS('GCAM By Region By Sector'!M:M,'GCAM By Region By Sector'!$C:$C,$C323,'GCAM By Region By Sector'!$B:$B,$B323)*10^3,SUMIFS('EPS Emissions'!N:N,'EPS Emissions'!$D:$D,'BAU Sector &amp; Region Breakout'!$C323,'EPS Emissions'!$C:$C,'BAU Sector &amp; Region Breakout'!$B323))</f>
        <v>11.26546148656</v>
      </c>
      <c r="N323" s="2">
        <f>IF($A323="GCAM",SUMIFS('GCAM By Region By Sector'!N:N,'GCAM By Region By Sector'!$C:$C,$C323,'GCAM By Region By Sector'!$B:$B,$B323)*10^3,SUMIFS('EPS Emissions'!O:O,'EPS Emissions'!$D:$D,'BAU Sector &amp; Region Breakout'!$C323,'EPS Emissions'!$C:$C,'BAU Sector &amp; Region Breakout'!$B323))</f>
        <v>11.274209779</v>
      </c>
      <c r="O323" s="2">
        <f>IF($A323="GCAM",SUMIFS('GCAM By Region By Sector'!O:O,'GCAM By Region By Sector'!$C:$C,$C323,'GCAM By Region By Sector'!$B:$B,$B323)*10^3,SUMIFS('EPS Emissions'!P:P,'EPS Emissions'!$D:$D,'BAU Sector &amp; Region Breakout'!$C323,'EPS Emissions'!$C:$C,'BAU Sector &amp; Region Breakout'!$B323))</f>
        <v>11.319332771240001</v>
      </c>
      <c r="P323" s="2">
        <f>IF($A323="GCAM",SUMIFS('GCAM By Region By Sector'!P:P,'GCAM By Region By Sector'!$C:$C,$C323,'GCAM By Region By Sector'!$B:$B,$B323)*10^3,SUMIFS('EPS Emissions'!Q:Q,'EPS Emissions'!$D:$D,'BAU Sector &amp; Region Breakout'!$C323,'EPS Emissions'!$C:$C,'BAU Sector &amp; Region Breakout'!$B323))</f>
        <v>11.364455763480001</v>
      </c>
      <c r="Q323" s="2">
        <f>IF($A323="GCAM",SUMIFS('GCAM By Region By Sector'!Q:Q,'GCAM By Region By Sector'!$C:$C,$C323,'GCAM By Region By Sector'!$B:$B,$B323)*10^3,SUMIFS('EPS Emissions'!R:R,'EPS Emissions'!$D:$D,'BAU Sector &amp; Region Breakout'!$C323,'EPS Emissions'!$C:$C,'BAU Sector &amp; Region Breakout'!$B323))</f>
        <v>11.409578755719998</v>
      </c>
      <c r="R323" s="2">
        <f>IF($A323="GCAM",SUMIFS('GCAM By Region By Sector'!R:R,'GCAM By Region By Sector'!$C:$C,$C323,'GCAM By Region By Sector'!$B:$B,$B323)*10^3,SUMIFS('EPS Emissions'!S:S,'EPS Emissions'!$D:$D,'BAU Sector &amp; Region Breakout'!$C323,'EPS Emissions'!$C:$C,'BAU Sector &amp; Region Breakout'!$B323))</f>
        <v>11.45470174796</v>
      </c>
      <c r="S323" s="2">
        <f>IF($A323="GCAM",SUMIFS('GCAM By Region By Sector'!S:S,'GCAM By Region By Sector'!$C:$C,$C323,'GCAM By Region By Sector'!$B:$B,$B323)*10^3,SUMIFS('EPS Emissions'!T:T,'EPS Emissions'!$D:$D,'BAU Sector &amp; Region Breakout'!$C323,'EPS Emissions'!$C:$C,'BAU Sector &amp; Region Breakout'!$B323))</f>
        <v>11.499824740199999</v>
      </c>
      <c r="T323" s="2">
        <f>IF($A323="GCAM",SUMIFS('GCAM By Region By Sector'!T:T,'GCAM By Region By Sector'!$C:$C,$C323,'GCAM By Region By Sector'!$B:$B,$B323)*10^3,SUMIFS('EPS Emissions'!U:U,'EPS Emissions'!$D:$D,'BAU Sector &amp; Region Breakout'!$C323,'EPS Emissions'!$C:$C,'BAU Sector &amp; Region Breakout'!$B323))</f>
        <v>11.565821357679999</v>
      </c>
      <c r="U323" s="2">
        <f>IF($A323="GCAM",SUMIFS('GCAM By Region By Sector'!U:U,'GCAM By Region By Sector'!$C:$C,$C323,'GCAM By Region By Sector'!$B:$B,$B323)*10^3,SUMIFS('EPS Emissions'!V:V,'EPS Emissions'!$D:$D,'BAU Sector &amp; Region Breakout'!$C323,'EPS Emissions'!$C:$C,'BAU Sector &amp; Region Breakout'!$B323))</f>
        <v>11.631817975159999</v>
      </c>
      <c r="V323" s="2">
        <f>IF($A323="GCAM",SUMIFS('GCAM By Region By Sector'!V:V,'GCAM By Region By Sector'!$C:$C,$C323,'GCAM By Region By Sector'!$B:$B,$B323)*10^3,SUMIFS('EPS Emissions'!W:W,'EPS Emissions'!$D:$D,'BAU Sector &amp; Region Breakout'!$C323,'EPS Emissions'!$C:$C,'BAU Sector &amp; Region Breakout'!$B323))</f>
        <v>11.69781459264</v>
      </c>
      <c r="W323" s="2">
        <f>IF($A323="GCAM",SUMIFS('GCAM By Region By Sector'!W:W,'GCAM By Region By Sector'!$C:$C,$C323,'GCAM By Region By Sector'!$B:$B,$B323)*10^3,SUMIFS('EPS Emissions'!X:X,'EPS Emissions'!$D:$D,'BAU Sector &amp; Region Breakout'!$C323,'EPS Emissions'!$C:$C,'BAU Sector &amp; Region Breakout'!$B323))</f>
        <v>11.76381121012</v>
      </c>
      <c r="X323" s="2">
        <f>IF($A323="GCAM",SUMIFS('GCAM By Region By Sector'!X:X,'GCAM By Region By Sector'!$C:$C,$C323,'GCAM By Region By Sector'!$B:$B,$B323)*10^3,SUMIFS('EPS Emissions'!Y:Y,'EPS Emissions'!$D:$D,'BAU Sector &amp; Region Breakout'!$C323,'EPS Emissions'!$C:$C,'BAU Sector &amp; Region Breakout'!$B323))</f>
        <v>11.8298078276</v>
      </c>
      <c r="Y323" s="2">
        <f>IF($A323="GCAM",SUMIFS('GCAM By Region By Sector'!Y:Y,'GCAM By Region By Sector'!$C:$C,$C323,'GCAM By Region By Sector'!$B:$B,$B323)*10^3,SUMIFS('EPS Emissions'!Z:Z,'EPS Emissions'!$D:$D,'BAU Sector &amp; Region Breakout'!$C323,'EPS Emissions'!$C:$C,'BAU Sector &amp; Region Breakout'!$B323))</f>
        <v>11.896912418720001</v>
      </c>
      <c r="Z323" s="2">
        <f>IF($A323="GCAM",SUMIFS('GCAM By Region By Sector'!Z:Z,'GCAM By Region By Sector'!$C:$C,$C323,'GCAM By Region By Sector'!$B:$B,$B323)*10^3,SUMIFS('EPS Emissions'!AA:AA,'EPS Emissions'!$D:$D,'BAU Sector &amp; Region Breakout'!$C323,'EPS Emissions'!$C:$C,'BAU Sector &amp; Region Breakout'!$B323))</f>
        <v>11.964017009840001</v>
      </c>
      <c r="AA323" s="2">
        <f>IF($A323="GCAM",SUMIFS('GCAM By Region By Sector'!AA:AA,'GCAM By Region By Sector'!$C:$C,$C323,'GCAM By Region By Sector'!$B:$B,$B323)*10^3,SUMIFS('EPS Emissions'!AB:AB,'EPS Emissions'!$D:$D,'BAU Sector &amp; Region Breakout'!$C323,'EPS Emissions'!$C:$C,'BAU Sector &amp; Region Breakout'!$B323))</f>
        <v>12.031121600959999</v>
      </c>
      <c r="AB323" s="2">
        <f>IF($A323="GCAM",SUMIFS('GCAM By Region By Sector'!AB:AB,'GCAM By Region By Sector'!$C:$C,$C323,'GCAM By Region By Sector'!$B:$B,$B323)*10^3,SUMIFS('EPS Emissions'!AC:AC,'EPS Emissions'!$D:$D,'BAU Sector &amp; Region Breakout'!$C323,'EPS Emissions'!$C:$C,'BAU Sector &amp; Region Breakout'!$B323))</f>
        <v>12.09822619208</v>
      </c>
      <c r="AC323" s="2">
        <f>IF($A323="GCAM",SUMIFS('GCAM By Region By Sector'!AC:AC,'GCAM By Region By Sector'!$C:$C,$C323,'GCAM By Region By Sector'!$B:$B,$B323)*10^3,SUMIFS('EPS Emissions'!AD:AD,'EPS Emissions'!$D:$D,'BAU Sector &amp; Region Breakout'!$C323,'EPS Emissions'!$C:$C,'BAU Sector &amp; Region Breakout'!$B323))</f>
        <v>12.1653307832</v>
      </c>
      <c r="AD323" s="2">
        <f>IF($A323="GCAM",SUMIFS('GCAM By Region By Sector'!AD:AD,'GCAM By Region By Sector'!$C:$C,$C323,'GCAM By Region By Sector'!$B:$B,$B323)*10^3,SUMIFS('EPS Emissions'!AE:AE,'EPS Emissions'!$D:$D,'BAU Sector &amp; Region Breakout'!$C323,'EPS Emissions'!$C:$C,'BAU Sector &amp; Region Breakout'!$B323))</f>
        <v>12.21061969832</v>
      </c>
      <c r="AE323" s="2">
        <f>IF($A323="GCAM",SUMIFS('GCAM By Region By Sector'!AE:AE,'GCAM By Region By Sector'!$C:$C,$C323,'GCAM By Region By Sector'!$B:$B,$B323)*10^3,SUMIFS('EPS Emissions'!AF:AF,'EPS Emissions'!$D:$D,'BAU Sector &amp; Region Breakout'!$C323,'EPS Emissions'!$C:$C,'BAU Sector &amp; Region Breakout'!$B323))</f>
        <v>12.255908613439999</v>
      </c>
      <c r="AF323" s="2">
        <f>IF($A323="GCAM",SUMIFS('GCAM By Region By Sector'!AF:AF,'GCAM By Region By Sector'!$C:$C,$C323,'GCAM By Region By Sector'!$B:$B,$B323)*10^3,SUMIFS('EPS Emissions'!AG:AG,'EPS Emissions'!$D:$D,'BAU Sector &amp; Region Breakout'!$C323,'EPS Emissions'!$C:$C,'BAU Sector &amp; Region Breakout'!$B323))</f>
        <v>12.301197528559999</v>
      </c>
      <c r="AG323" s="2">
        <f>IF($A323="GCAM",SUMIFS('GCAM By Region By Sector'!AG:AG,'GCAM By Region By Sector'!$C:$C,$C323,'GCAM By Region By Sector'!$B:$B,$B323)*10^3,SUMIFS('EPS Emissions'!AH:AH,'EPS Emissions'!$D:$D,'BAU Sector &amp; Region Breakout'!$C323,'EPS Emissions'!$C:$C,'BAU Sector &amp; Region Breakout'!$B323))</f>
        <v>12.34648644368</v>
      </c>
      <c r="AH323" s="2">
        <f>IF($A323="GCAM",SUMIFS('GCAM By Region By Sector'!AH:AH,'GCAM By Region By Sector'!$C:$C,$C323,'GCAM By Region By Sector'!$B:$B,$B323)*10^3,SUMIFS('EPS Emissions'!AI:AI,'EPS Emissions'!$D:$D,'BAU Sector &amp; Region Breakout'!$C323,'EPS Emissions'!$C:$C,'BAU Sector &amp; Region Breakout'!$B323))</f>
        <v>12.391775358799999</v>
      </c>
    </row>
    <row r="324" spans="1:35" x14ac:dyDescent="0.35">
      <c r="A324" t="str">
        <f>VLOOKUP(B324,'BAU Global Total'!A$3:C$34,3,FALSE)</f>
        <v>GCAM</v>
      </c>
      <c r="B324" t="s">
        <v>49</v>
      </c>
      <c r="C324" t="s">
        <v>69</v>
      </c>
      <c r="D324" s="2">
        <f>IF($A324="GCAM",SUMIFS('GCAM By Region By Sector'!D:D,'GCAM By Region By Sector'!$C:$C,$C324,'GCAM By Region By Sector'!$B:$B,$B324)*10^3,SUMIFS('EPS Emissions'!E:E,'EPS Emissions'!$D:$D,'BAU Sector &amp; Region Breakout'!$C324,'EPS Emissions'!$C:$C,'BAU Sector &amp; Region Breakout'!$B324))</f>
        <v>0</v>
      </c>
      <c r="E324" s="2">
        <f>IF($A324="GCAM",SUMIFS('GCAM By Region By Sector'!E:E,'GCAM By Region By Sector'!$C:$C,$C324,'GCAM By Region By Sector'!$B:$B,$B324)*10^3,SUMIFS('EPS Emissions'!F:F,'EPS Emissions'!$D:$D,'BAU Sector &amp; Region Breakout'!$C324,'EPS Emissions'!$C:$C,'BAU Sector &amp; Region Breakout'!$B324))</f>
        <v>0</v>
      </c>
      <c r="F324" s="2">
        <f>IF($A324="GCAM",SUMIFS('GCAM By Region By Sector'!F:F,'GCAM By Region By Sector'!$C:$C,$C324,'GCAM By Region By Sector'!$B:$B,$B324)*10^3,SUMIFS('EPS Emissions'!G:G,'EPS Emissions'!$D:$D,'BAU Sector &amp; Region Breakout'!$C324,'EPS Emissions'!$C:$C,'BAU Sector &amp; Region Breakout'!$B324))</f>
        <v>0</v>
      </c>
      <c r="G324" s="2">
        <f>IF($A324="GCAM",SUMIFS('GCAM By Region By Sector'!G:G,'GCAM By Region By Sector'!$C:$C,$C324,'GCAM By Region By Sector'!$B:$B,$B324)*10^3,SUMIFS('EPS Emissions'!H:H,'EPS Emissions'!$D:$D,'BAU Sector &amp; Region Breakout'!$C324,'EPS Emissions'!$C:$C,'BAU Sector &amp; Region Breakout'!$B324))</f>
        <v>0</v>
      </c>
      <c r="H324" s="2">
        <f>IF($A324="GCAM",SUMIFS('GCAM By Region By Sector'!H:H,'GCAM By Region By Sector'!$C:$C,$C324,'GCAM By Region By Sector'!$B:$B,$B324)*10^3,SUMIFS('EPS Emissions'!I:I,'EPS Emissions'!$D:$D,'BAU Sector &amp; Region Breakout'!$C324,'EPS Emissions'!$C:$C,'BAU Sector &amp; Region Breakout'!$B324))</f>
        <v>0</v>
      </c>
      <c r="I324" s="2">
        <f>IF($A324="GCAM",SUMIFS('GCAM By Region By Sector'!I:I,'GCAM By Region By Sector'!$C:$C,$C324,'GCAM By Region By Sector'!$B:$B,$B324)*10^3,SUMIFS('EPS Emissions'!J:J,'EPS Emissions'!$D:$D,'BAU Sector &amp; Region Breakout'!$C324,'EPS Emissions'!$C:$C,'BAU Sector &amp; Region Breakout'!$B324))</f>
        <v>0</v>
      </c>
      <c r="J324" s="2">
        <f>IF($A324="GCAM",SUMIFS('GCAM By Region By Sector'!J:J,'GCAM By Region By Sector'!$C:$C,$C324,'GCAM By Region By Sector'!$B:$B,$B324)*10^3,SUMIFS('EPS Emissions'!K:K,'EPS Emissions'!$D:$D,'BAU Sector &amp; Region Breakout'!$C324,'EPS Emissions'!$C:$C,'BAU Sector &amp; Region Breakout'!$B324))</f>
        <v>0</v>
      </c>
      <c r="K324" s="2">
        <f>IF($A324="GCAM",SUMIFS('GCAM By Region By Sector'!K:K,'GCAM By Region By Sector'!$C:$C,$C324,'GCAM By Region By Sector'!$B:$B,$B324)*10^3,SUMIFS('EPS Emissions'!L:L,'EPS Emissions'!$D:$D,'BAU Sector &amp; Region Breakout'!$C324,'EPS Emissions'!$C:$C,'BAU Sector &amp; Region Breakout'!$B324))</f>
        <v>0</v>
      </c>
      <c r="L324" s="2">
        <f>IF($A324="GCAM",SUMIFS('GCAM By Region By Sector'!L:L,'GCAM By Region By Sector'!$C:$C,$C324,'GCAM By Region By Sector'!$B:$B,$B324)*10^3,SUMIFS('EPS Emissions'!M:M,'EPS Emissions'!$D:$D,'BAU Sector &amp; Region Breakout'!$C324,'EPS Emissions'!$C:$C,'BAU Sector &amp; Region Breakout'!$B324))</f>
        <v>0</v>
      </c>
      <c r="M324" s="2">
        <f>IF($A324="GCAM",SUMIFS('GCAM By Region By Sector'!M:M,'GCAM By Region By Sector'!$C:$C,$C324,'GCAM By Region By Sector'!$B:$B,$B324)*10^3,SUMIFS('EPS Emissions'!N:N,'EPS Emissions'!$D:$D,'BAU Sector &amp; Region Breakout'!$C324,'EPS Emissions'!$C:$C,'BAU Sector &amp; Region Breakout'!$B324))</f>
        <v>0</v>
      </c>
      <c r="N324" s="2">
        <f>IF($A324="GCAM",SUMIFS('GCAM By Region By Sector'!N:N,'GCAM By Region By Sector'!$C:$C,$C324,'GCAM By Region By Sector'!$B:$B,$B324)*10^3,SUMIFS('EPS Emissions'!O:O,'EPS Emissions'!$D:$D,'BAU Sector &amp; Region Breakout'!$C324,'EPS Emissions'!$C:$C,'BAU Sector &amp; Region Breakout'!$B324))</f>
        <v>0</v>
      </c>
      <c r="O324" s="2">
        <f>IF($A324="GCAM",SUMIFS('GCAM By Region By Sector'!O:O,'GCAM By Region By Sector'!$C:$C,$C324,'GCAM By Region By Sector'!$B:$B,$B324)*10^3,SUMIFS('EPS Emissions'!P:P,'EPS Emissions'!$D:$D,'BAU Sector &amp; Region Breakout'!$C324,'EPS Emissions'!$C:$C,'BAU Sector &amp; Region Breakout'!$B324))</f>
        <v>0</v>
      </c>
      <c r="P324" s="2">
        <f>IF($A324="GCAM",SUMIFS('GCAM By Region By Sector'!P:P,'GCAM By Region By Sector'!$C:$C,$C324,'GCAM By Region By Sector'!$B:$B,$B324)*10^3,SUMIFS('EPS Emissions'!Q:Q,'EPS Emissions'!$D:$D,'BAU Sector &amp; Region Breakout'!$C324,'EPS Emissions'!$C:$C,'BAU Sector &amp; Region Breakout'!$B324))</f>
        <v>0</v>
      </c>
      <c r="Q324" s="2">
        <f>IF($A324="GCAM",SUMIFS('GCAM By Region By Sector'!Q:Q,'GCAM By Region By Sector'!$C:$C,$C324,'GCAM By Region By Sector'!$B:$B,$B324)*10^3,SUMIFS('EPS Emissions'!R:R,'EPS Emissions'!$D:$D,'BAU Sector &amp; Region Breakout'!$C324,'EPS Emissions'!$C:$C,'BAU Sector &amp; Region Breakout'!$B324))</f>
        <v>0</v>
      </c>
      <c r="R324" s="2">
        <f>IF($A324="GCAM",SUMIFS('GCAM By Region By Sector'!R:R,'GCAM By Region By Sector'!$C:$C,$C324,'GCAM By Region By Sector'!$B:$B,$B324)*10^3,SUMIFS('EPS Emissions'!S:S,'EPS Emissions'!$D:$D,'BAU Sector &amp; Region Breakout'!$C324,'EPS Emissions'!$C:$C,'BAU Sector &amp; Region Breakout'!$B324))</f>
        <v>0</v>
      </c>
      <c r="S324" s="2">
        <f>IF($A324="GCAM",SUMIFS('GCAM By Region By Sector'!S:S,'GCAM By Region By Sector'!$C:$C,$C324,'GCAM By Region By Sector'!$B:$B,$B324)*10^3,SUMIFS('EPS Emissions'!T:T,'EPS Emissions'!$D:$D,'BAU Sector &amp; Region Breakout'!$C324,'EPS Emissions'!$C:$C,'BAU Sector &amp; Region Breakout'!$B324))</f>
        <v>0</v>
      </c>
      <c r="T324" s="2">
        <f>IF($A324="GCAM",SUMIFS('GCAM By Region By Sector'!T:T,'GCAM By Region By Sector'!$C:$C,$C324,'GCAM By Region By Sector'!$B:$B,$B324)*10^3,SUMIFS('EPS Emissions'!U:U,'EPS Emissions'!$D:$D,'BAU Sector &amp; Region Breakout'!$C324,'EPS Emissions'!$C:$C,'BAU Sector &amp; Region Breakout'!$B324))</f>
        <v>0</v>
      </c>
      <c r="U324" s="2">
        <f>IF($A324="GCAM",SUMIFS('GCAM By Region By Sector'!U:U,'GCAM By Region By Sector'!$C:$C,$C324,'GCAM By Region By Sector'!$B:$B,$B324)*10^3,SUMIFS('EPS Emissions'!V:V,'EPS Emissions'!$D:$D,'BAU Sector &amp; Region Breakout'!$C324,'EPS Emissions'!$C:$C,'BAU Sector &amp; Region Breakout'!$B324))</f>
        <v>0</v>
      </c>
      <c r="V324" s="2">
        <f>IF($A324="GCAM",SUMIFS('GCAM By Region By Sector'!V:V,'GCAM By Region By Sector'!$C:$C,$C324,'GCAM By Region By Sector'!$B:$B,$B324)*10^3,SUMIFS('EPS Emissions'!W:W,'EPS Emissions'!$D:$D,'BAU Sector &amp; Region Breakout'!$C324,'EPS Emissions'!$C:$C,'BAU Sector &amp; Region Breakout'!$B324))</f>
        <v>0</v>
      </c>
      <c r="W324" s="2">
        <f>IF($A324="GCAM",SUMIFS('GCAM By Region By Sector'!W:W,'GCAM By Region By Sector'!$C:$C,$C324,'GCAM By Region By Sector'!$B:$B,$B324)*10^3,SUMIFS('EPS Emissions'!X:X,'EPS Emissions'!$D:$D,'BAU Sector &amp; Region Breakout'!$C324,'EPS Emissions'!$C:$C,'BAU Sector &amp; Region Breakout'!$B324))</f>
        <v>0</v>
      </c>
      <c r="X324" s="2">
        <f>IF($A324="GCAM",SUMIFS('GCAM By Region By Sector'!X:X,'GCAM By Region By Sector'!$C:$C,$C324,'GCAM By Region By Sector'!$B:$B,$B324)*10^3,SUMIFS('EPS Emissions'!Y:Y,'EPS Emissions'!$D:$D,'BAU Sector &amp; Region Breakout'!$C324,'EPS Emissions'!$C:$C,'BAU Sector &amp; Region Breakout'!$B324))</f>
        <v>0</v>
      </c>
      <c r="Y324" s="2">
        <f>IF($A324="GCAM",SUMIFS('GCAM By Region By Sector'!Y:Y,'GCAM By Region By Sector'!$C:$C,$C324,'GCAM By Region By Sector'!$B:$B,$B324)*10^3,SUMIFS('EPS Emissions'!Z:Z,'EPS Emissions'!$D:$D,'BAU Sector &amp; Region Breakout'!$C324,'EPS Emissions'!$C:$C,'BAU Sector &amp; Region Breakout'!$B324))</f>
        <v>0</v>
      </c>
      <c r="Z324" s="2">
        <f>IF($A324="GCAM",SUMIFS('GCAM By Region By Sector'!Z:Z,'GCAM By Region By Sector'!$C:$C,$C324,'GCAM By Region By Sector'!$B:$B,$B324)*10^3,SUMIFS('EPS Emissions'!AA:AA,'EPS Emissions'!$D:$D,'BAU Sector &amp; Region Breakout'!$C324,'EPS Emissions'!$C:$C,'BAU Sector &amp; Region Breakout'!$B324))</f>
        <v>0</v>
      </c>
      <c r="AA324" s="2">
        <f>IF($A324="GCAM",SUMIFS('GCAM By Region By Sector'!AA:AA,'GCAM By Region By Sector'!$C:$C,$C324,'GCAM By Region By Sector'!$B:$B,$B324)*10^3,SUMIFS('EPS Emissions'!AB:AB,'EPS Emissions'!$D:$D,'BAU Sector &amp; Region Breakout'!$C324,'EPS Emissions'!$C:$C,'BAU Sector &amp; Region Breakout'!$B324))</f>
        <v>0</v>
      </c>
      <c r="AB324" s="2">
        <f>IF($A324="GCAM",SUMIFS('GCAM By Region By Sector'!AB:AB,'GCAM By Region By Sector'!$C:$C,$C324,'GCAM By Region By Sector'!$B:$B,$B324)*10^3,SUMIFS('EPS Emissions'!AC:AC,'EPS Emissions'!$D:$D,'BAU Sector &amp; Region Breakout'!$C324,'EPS Emissions'!$C:$C,'BAU Sector &amp; Region Breakout'!$B324))</f>
        <v>0</v>
      </c>
      <c r="AC324" s="2">
        <f>IF($A324="GCAM",SUMIFS('GCAM By Region By Sector'!AC:AC,'GCAM By Region By Sector'!$C:$C,$C324,'GCAM By Region By Sector'!$B:$B,$B324)*10^3,SUMIFS('EPS Emissions'!AD:AD,'EPS Emissions'!$D:$D,'BAU Sector &amp; Region Breakout'!$C324,'EPS Emissions'!$C:$C,'BAU Sector &amp; Region Breakout'!$B324))</f>
        <v>0</v>
      </c>
      <c r="AD324" s="2">
        <f>IF($A324="GCAM",SUMIFS('GCAM By Region By Sector'!AD:AD,'GCAM By Region By Sector'!$C:$C,$C324,'GCAM By Region By Sector'!$B:$B,$B324)*10^3,SUMIFS('EPS Emissions'!AE:AE,'EPS Emissions'!$D:$D,'BAU Sector &amp; Region Breakout'!$C324,'EPS Emissions'!$C:$C,'BAU Sector &amp; Region Breakout'!$B324))</f>
        <v>0</v>
      </c>
      <c r="AE324" s="2">
        <f>IF($A324="GCAM",SUMIFS('GCAM By Region By Sector'!AE:AE,'GCAM By Region By Sector'!$C:$C,$C324,'GCAM By Region By Sector'!$B:$B,$B324)*10^3,SUMIFS('EPS Emissions'!AF:AF,'EPS Emissions'!$D:$D,'BAU Sector &amp; Region Breakout'!$C324,'EPS Emissions'!$C:$C,'BAU Sector &amp; Region Breakout'!$B324))</f>
        <v>0</v>
      </c>
      <c r="AF324" s="2">
        <f>IF($A324="GCAM",SUMIFS('GCAM By Region By Sector'!AF:AF,'GCAM By Region By Sector'!$C:$C,$C324,'GCAM By Region By Sector'!$B:$B,$B324)*10^3,SUMIFS('EPS Emissions'!AG:AG,'EPS Emissions'!$D:$D,'BAU Sector &amp; Region Breakout'!$C324,'EPS Emissions'!$C:$C,'BAU Sector &amp; Region Breakout'!$B324))</f>
        <v>0</v>
      </c>
      <c r="AG324" s="2">
        <f>IF($A324="GCAM",SUMIFS('GCAM By Region By Sector'!AG:AG,'GCAM By Region By Sector'!$C:$C,$C324,'GCAM By Region By Sector'!$B:$B,$B324)*10^3,SUMIFS('EPS Emissions'!AH:AH,'EPS Emissions'!$D:$D,'BAU Sector &amp; Region Breakout'!$C324,'EPS Emissions'!$C:$C,'BAU Sector &amp; Region Breakout'!$B324))</f>
        <v>0</v>
      </c>
      <c r="AH324" s="2">
        <f>IF($A324="GCAM",SUMIFS('GCAM By Region By Sector'!AH:AH,'GCAM By Region By Sector'!$C:$C,$C324,'GCAM By Region By Sector'!$B:$B,$B324)*10^3,SUMIFS('EPS Emissions'!AI:AI,'EPS Emissions'!$D:$D,'BAU Sector &amp; Region Breakout'!$C324,'EPS Emissions'!$C:$C,'BAU Sector &amp; Region Breakout'!$B324))</f>
        <v>0</v>
      </c>
    </row>
    <row r="325" spans="1:35" x14ac:dyDescent="0.35">
      <c r="A325" t="str">
        <f>VLOOKUP(B325,'BAU Global Total'!A$3:C$34,3,FALSE)</f>
        <v>EPS</v>
      </c>
      <c r="B325" t="s">
        <v>50</v>
      </c>
      <c r="C325" t="s">
        <v>53</v>
      </c>
      <c r="D325" s="2">
        <f>IF($A325="GCAM",'GCAM By Region By Sector'!D324*10^3,SUMIFS('EPS Emissions'!E:E,'EPS Emissions'!$D:$D,'BAU Sector &amp; Region Breakout'!$C325,'EPS Emissions'!$C:$C,'BAU Sector &amp; Region Breakout'!$B325))</f>
        <v>1622.93</v>
      </c>
      <c r="E325" s="2">
        <f>IF($A325="GCAM",'GCAM By Region By Sector'!E324*10^3,SUMIFS('EPS Emissions'!F:F,'EPS Emissions'!$D:$D,'BAU Sector &amp; Region Breakout'!$C325,'EPS Emissions'!$C:$C,'BAU Sector &amp; Region Breakout'!$B325))</f>
        <v>1682.56</v>
      </c>
      <c r="F325" s="2">
        <f>IF($A325="GCAM",'GCAM By Region By Sector'!F324*10^3,SUMIFS('EPS Emissions'!G:G,'EPS Emissions'!$D:$D,'BAU Sector &amp; Region Breakout'!$C325,'EPS Emissions'!$C:$C,'BAU Sector &amp; Region Breakout'!$B325))</f>
        <v>1691.61</v>
      </c>
      <c r="G325" s="2">
        <f>IF($A325="GCAM",'GCAM By Region By Sector'!G324*10^3,SUMIFS('EPS Emissions'!H:H,'EPS Emissions'!$D:$D,'BAU Sector &amp; Region Breakout'!$C325,'EPS Emissions'!$C:$C,'BAU Sector &amp; Region Breakout'!$B325))</f>
        <v>1692.86</v>
      </c>
      <c r="H325" s="2">
        <f>IF($A325="GCAM",'GCAM By Region By Sector'!H324*10^3,SUMIFS('EPS Emissions'!I:I,'EPS Emissions'!$D:$D,'BAU Sector &amp; Region Breakout'!$C325,'EPS Emissions'!$C:$C,'BAU Sector &amp; Region Breakout'!$B325))</f>
        <v>1662.14</v>
      </c>
      <c r="I325" s="2">
        <f>IF($A325="GCAM",'GCAM By Region By Sector'!I324*10^3,SUMIFS('EPS Emissions'!J:J,'EPS Emissions'!$D:$D,'BAU Sector &amp; Region Breakout'!$C325,'EPS Emissions'!$C:$C,'BAU Sector &amp; Region Breakout'!$B325))</f>
        <v>1668.18</v>
      </c>
      <c r="J325" s="2">
        <f>IF($A325="GCAM",'GCAM By Region By Sector'!J324*10^3,SUMIFS('EPS Emissions'!K:K,'EPS Emissions'!$D:$D,'BAU Sector &amp; Region Breakout'!$C325,'EPS Emissions'!$C:$C,'BAU Sector &amp; Region Breakout'!$B325))</f>
        <v>1670.74</v>
      </c>
      <c r="K325" s="2">
        <f>IF($A325="GCAM",'GCAM By Region By Sector'!K324*10^3,SUMIFS('EPS Emissions'!L:L,'EPS Emissions'!$D:$D,'BAU Sector &amp; Region Breakout'!$C325,'EPS Emissions'!$C:$C,'BAU Sector &amp; Region Breakout'!$B325))</f>
        <v>1662.73</v>
      </c>
      <c r="L325" s="2">
        <f>IF($A325="GCAM",'GCAM By Region By Sector'!L324*10^3,SUMIFS('EPS Emissions'!M:M,'EPS Emissions'!$D:$D,'BAU Sector &amp; Region Breakout'!$C325,'EPS Emissions'!$C:$C,'BAU Sector &amp; Region Breakout'!$B325))</f>
        <v>1660.47</v>
      </c>
      <c r="M325" s="2">
        <f>IF($A325="GCAM",'GCAM By Region By Sector'!M324*10^3,SUMIFS('EPS Emissions'!N:N,'EPS Emissions'!$D:$D,'BAU Sector &amp; Region Breakout'!$C325,'EPS Emissions'!$C:$C,'BAU Sector &amp; Region Breakout'!$B325))</f>
        <v>1623.43</v>
      </c>
      <c r="N325" s="2">
        <f>IF($A325="GCAM",'GCAM By Region By Sector'!N324*10^3,SUMIFS('EPS Emissions'!O:O,'EPS Emissions'!$D:$D,'BAU Sector &amp; Region Breakout'!$C325,'EPS Emissions'!$C:$C,'BAU Sector &amp; Region Breakout'!$B325))</f>
        <v>1615.21</v>
      </c>
      <c r="O325" s="2">
        <f>IF($A325="GCAM",'GCAM By Region By Sector'!O324*10^3,SUMIFS('EPS Emissions'!P:P,'EPS Emissions'!$D:$D,'BAU Sector &amp; Region Breakout'!$C325,'EPS Emissions'!$C:$C,'BAU Sector &amp; Region Breakout'!$B325))</f>
        <v>1606.54</v>
      </c>
      <c r="P325" s="2">
        <f>IF($A325="GCAM",'GCAM By Region By Sector'!P324*10^3,SUMIFS('EPS Emissions'!Q:Q,'EPS Emissions'!$D:$D,'BAU Sector &amp; Region Breakout'!$C325,'EPS Emissions'!$C:$C,'BAU Sector &amp; Region Breakout'!$B325))</f>
        <v>1603.19</v>
      </c>
      <c r="Q325" s="2">
        <f>IF($A325="GCAM",'GCAM By Region By Sector'!Q324*10^3,SUMIFS('EPS Emissions'!R:R,'EPS Emissions'!$D:$D,'BAU Sector &amp; Region Breakout'!$C325,'EPS Emissions'!$C:$C,'BAU Sector &amp; Region Breakout'!$B325))</f>
        <v>1596.8</v>
      </c>
      <c r="R325" s="2">
        <f>IF($A325="GCAM",'GCAM By Region By Sector'!R324*10^3,SUMIFS('EPS Emissions'!S:S,'EPS Emissions'!$D:$D,'BAU Sector &amp; Region Breakout'!$C325,'EPS Emissions'!$C:$C,'BAU Sector &amp; Region Breakout'!$B325))</f>
        <v>1565.13</v>
      </c>
      <c r="S325" s="2">
        <f>IF($A325="GCAM",'GCAM By Region By Sector'!S324*10^3,SUMIFS('EPS Emissions'!T:T,'EPS Emissions'!$D:$D,'BAU Sector &amp; Region Breakout'!$C325,'EPS Emissions'!$C:$C,'BAU Sector &amp; Region Breakout'!$B325))</f>
        <v>1555.17</v>
      </c>
      <c r="T325" s="2">
        <f>IF($A325="GCAM",'GCAM By Region By Sector'!T324*10^3,SUMIFS('EPS Emissions'!U:U,'EPS Emissions'!$D:$D,'BAU Sector &amp; Region Breakout'!$C325,'EPS Emissions'!$C:$C,'BAU Sector &amp; Region Breakout'!$B325))</f>
        <v>1554.35</v>
      </c>
      <c r="U325" s="2">
        <f>IF($A325="GCAM",'GCAM By Region By Sector'!U324*10^3,SUMIFS('EPS Emissions'!V:V,'EPS Emissions'!$D:$D,'BAU Sector &amp; Region Breakout'!$C325,'EPS Emissions'!$C:$C,'BAU Sector &amp; Region Breakout'!$B325))</f>
        <v>1561.7</v>
      </c>
      <c r="V325" s="2">
        <f>IF($A325="GCAM",'GCAM By Region By Sector'!V324*10^3,SUMIFS('EPS Emissions'!W:W,'EPS Emissions'!$D:$D,'BAU Sector &amp; Region Breakout'!$C325,'EPS Emissions'!$C:$C,'BAU Sector &amp; Region Breakout'!$B325))</f>
        <v>1570.91</v>
      </c>
      <c r="W325" s="2">
        <f>IF($A325="GCAM",'GCAM By Region By Sector'!W324*10^3,SUMIFS('EPS Emissions'!X:X,'EPS Emissions'!$D:$D,'BAU Sector &amp; Region Breakout'!$C325,'EPS Emissions'!$C:$C,'BAU Sector &amp; Region Breakout'!$B325))</f>
        <v>1580.58</v>
      </c>
      <c r="X325" s="2">
        <f>IF($A325="GCAM",'GCAM By Region By Sector'!X324*10^3,SUMIFS('EPS Emissions'!Y:Y,'EPS Emissions'!$D:$D,'BAU Sector &amp; Region Breakout'!$C325,'EPS Emissions'!$C:$C,'BAU Sector &amp; Region Breakout'!$B325))</f>
        <v>1587.69</v>
      </c>
      <c r="Y325" s="2">
        <f>IF($A325="GCAM",'GCAM By Region By Sector'!Y324*10^3,SUMIFS('EPS Emissions'!Z:Z,'EPS Emissions'!$D:$D,'BAU Sector &amp; Region Breakout'!$C325,'EPS Emissions'!$C:$C,'BAU Sector &amp; Region Breakout'!$B325))</f>
        <v>1596.06</v>
      </c>
      <c r="Z325" s="2">
        <f>IF($A325="GCAM",'GCAM By Region By Sector'!Z324*10^3,SUMIFS('EPS Emissions'!AA:AA,'EPS Emissions'!$D:$D,'BAU Sector &amp; Region Breakout'!$C325,'EPS Emissions'!$C:$C,'BAU Sector &amp; Region Breakout'!$B325))</f>
        <v>1605.62</v>
      </c>
      <c r="AA325" s="2">
        <f>IF($A325="GCAM",'GCAM By Region By Sector'!AA324*10^3,SUMIFS('EPS Emissions'!AB:AB,'EPS Emissions'!$D:$D,'BAU Sector &amp; Region Breakout'!$C325,'EPS Emissions'!$C:$C,'BAU Sector &amp; Region Breakout'!$B325))</f>
        <v>1617.28</v>
      </c>
      <c r="AB325" s="2">
        <f>IF($A325="GCAM",'GCAM By Region By Sector'!AB324*10^3,SUMIFS('EPS Emissions'!AC:AC,'EPS Emissions'!$D:$D,'BAU Sector &amp; Region Breakout'!$C325,'EPS Emissions'!$C:$C,'BAU Sector &amp; Region Breakout'!$B325))</f>
        <v>1624.76</v>
      </c>
      <c r="AC325" s="2">
        <f>IF($A325="GCAM",'GCAM By Region By Sector'!AC324*10^3,SUMIFS('EPS Emissions'!AD:AD,'EPS Emissions'!$D:$D,'BAU Sector &amp; Region Breakout'!$C325,'EPS Emissions'!$C:$C,'BAU Sector &amp; Region Breakout'!$B325))</f>
        <v>1630.08</v>
      </c>
      <c r="AD325" s="2">
        <f>IF($A325="GCAM",'GCAM By Region By Sector'!AD324*10^3,SUMIFS('EPS Emissions'!AE:AE,'EPS Emissions'!$D:$D,'BAU Sector &amp; Region Breakout'!$C325,'EPS Emissions'!$C:$C,'BAU Sector &amp; Region Breakout'!$B325))</f>
        <v>1643.79</v>
      </c>
      <c r="AE325" s="2">
        <f>IF($A325="GCAM",'GCAM By Region By Sector'!AE324*10^3,SUMIFS('EPS Emissions'!AF:AF,'EPS Emissions'!$D:$D,'BAU Sector &amp; Region Breakout'!$C325,'EPS Emissions'!$C:$C,'BAU Sector &amp; Region Breakout'!$B325))</f>
        <v>1654.71</v>
      </c>
      <c r="AF325" s="2">
        <f>IF($A325="GCAM",'GCAM By Region By Sector'!AF324*10^3,SUMIFS('EPS Emissions'!AG:AG,'EPS Emissions'!$D:$D,'BAU Sector &amp; Region Breakout'!$C325,'EPS Emissions'!$C:$C,'BAU Sector &amp; Region Breakout'!$B325))</f>
        <v>1661.34</v>
      </c>
      <c r="AG325" s="2">
        <f>IF($A325="GCAM",'GCAM By Region By Sector'!AG324*10^3,SUMIFS('EPS Emissions'!AH:AH,'EPS Emissions'!$D:$D,'BAU Sector &amp; Region Breakout'!$C325,'EPS Emissions'!$C:$C,'BAU Sector &amp; Region Breakout'!$B325))</f>
        <v>1669.77</v>
      </c>
      <c r="AH325" s="2">
        <f>IF($A325="GCAM",'GCAM By Region By Sector'!AH324*10^3,SUMIFS('EPS Emissions'!AI:AI,'EPS Emissions'!$D:$D,'BAU Sector &amp; Region Breakout'!$C325,'EPS Emissions'!$C:$C,'BAU Sector &amp; Region Breakout'!$B325))</f>
        <v>1688.45</v>
      </c>
    </row>
    <row r="326" spans="1:35" x14ac:dyDescent="0.35">
      <c r="A326" t="str">
        <f>VLOOKUP(B326,'BAU Global Total'!A$3:C$34,3,FALSE)</f>
        <v>EPS</v>
      </c>
      <c r="B326" t="s">
        <v>50</v>
      </c>
      <c r="C326" t="s">
        <v>60</v>
      </c>
      <c r="D326" s="2">
        <f>IF($A326="GCAM",'GCAM By Region By Sector'!D325*10^3,SUMIFS('EPS Emissions'!E:E,'EPS Emissions'!$D:$D,'BAU Sector &amp; Region Breakout'!$C326,'EPS Emissions'!$C:$C,'BAU Sector &amp; Region Breakout'!$B326))</f>
        <v>631.27800000000002</v>
      </c>
      <c r="E326" s="2">
        <f>IF($A326="GCAM",'GCAM By Region By Sector'!E325*10^3,SUMIFS('EPS Emissions'!F:F,'EPS Emissions'!$D:$D,'BAU Sector &amp; Region Breakout'!$C326,'EPS Emissions'!$C:$C,'BAU Sector &amp; Region Breakout'!$B326))</f>
        <v>638.98900000000003</v>
      </c>
      <c r="F326" s="2">
        <f>IF($A326="GCAM",'GCAM By Region By Sector'!F325*10^3,SUMIFS('EPS Emissions'!G:G,'EPS Emissions'!$D:$D,'BAU Sector &amp; Region Breakout'!$C326,'EPS Emissions'!$C:$C,'BAU Sector &amp; Region Breakout'!$B326))</f>
        <v>642.33399999999995</v>
      </c>
      <c r="G326" s="2">
        <f>IF($A326="GCAM",'GCAM By Region By Sector'!G325*10^3,SUMIFS('EPS Emissions'!H:H,'EPS Emissions'!$D:$D,'BAU Sector &amp; Region Breakout'!$C326,'EPS Emissions'!$C:$C,'BAU Sector &amp; Region Breakout'!$B326))</f>
        <v>647.86</v>
      </c>
      <c r="H326" s="2">
        <f>IF($A326="GCAM",'GCAM By Region By Sector'!H325*10^3,SUMIFS('EPS Emissions'!I:I,'EPS Emissions'!$D:$D,'BAU Sector &amp; Region Breakout'!$C326,'EPS Emissions'!$C:$C,'BAU Sector &amp; Region Breakout'!$B326))</f>
        <v>652.86300000000006</v>
      </c>
      <c r="I326" s="2">
        <f>IF($A326="GCAM",'GCAM By Region By Sector'!I325*10^3,SUMIFS('EPS Emissions'!J:J,'EPS Emissions'!$D:$D,'BAU Sector &amp; Region Breakout'!$C326,'EPS Emissions'!$C:$C,'BAU Sector &amp; Region Breakout'!$B326))</f>
        <v>657.84199999999998</v>
      </c>
      <c r="J326" s="2">
        <f>IF($A326="GCAM",'GCAM By Region By Sector'!J325*10^3,SUMIFS('EPS Emissions'!K:K,'EPS Emissions'!$D:$D,'BAU Sector &amp; Region Breakout'!$C326,'EPS Emissions'!$C:$C,'BAU Sector &amp; Region Breakout'!$B326))</f>
        <v>662.31100000000004</v>
      </c>
      <c r="K326" s="2">
        <f>IF($A326="GCAM",'GCAM By Region By Sector'!K325*10^3,SUMIFS('EPS Emissions'!L:L,'EPS Emissions'!$D:$D,'BAU Sector &amp; Region Breakout'!$C326,'EPS Emissions'!$C:$C,'BAU Sector &amp; Region Breakout'!$B326))</f>
        <v>666.41700000000003</v>
      </c>
      <c r="L326" s="2">
        <f>IF($A326="GCAM",'GCAM By Region By Sector'!L325*10^3,SUMIFS('EPS Emissions'!M:M,'EPS Emissions'!$D:$D,'BAU Sector &amp; Region Breakout'!$C326,'EPS Emissions'!$C:$C,'BAU Sector &amp; Region Breakout'!$B326))</f>
        <v>670.64800000000002</v>
      </c>
      <c r="M326" s="2">
        <f>IF($A326="GCAM",'GCAM By Region By Sector'!M325*10^3,SUMIFS('EPS Emissions'!N:N,'EPS Emissions'!$D:$D,'BAU Sector &amp; Region Breakout'!$C326,'EPS Emissions'!$C:$C,'BAU Sector &amp; Region Breakout'!$B326))</f>
        <v>674.88599999999997</v>
      </c>
      <c r="N326" s="2">
        <f>IF($A326="GCAM",'GCAM By Region By Sector'!N325*10^3,SUMIFS('EPS Emissions'!O:O,'EPS Emissions'!$D:$D,'BAU Sector &amp; Region Breakout'!$C326,'EPS Emissions'!$C:$C,'BAU Sector &amp; Region Breakout'!$B326))</f>
        <v>679.11599999999999</v>
      </c>
      <c r="O326" s="2">
        <f>IF($A326="GCAM",'GCAM By Region By Sector'!O325*10^3,SUMIFS('EPS Emissions'!P:P,'EPS Emissions'!$D:$D,'BAU Sector &amp; Region Breakout'!$C326,'EPS Emissions'!$C:$C,'BAU Sector &amp; Region Breakout'!$B326))</f>
        <v>680.06500000000005</v>
      </c>
      <c r="P326" s="2">
        <f>IF($A326="GCAM",'GCAM By Region By Sector'!P325*10^3,SUMIFS('EPS Emissions'!Q:Q,'EPS Emissions'!$D:$D,'BAU Sector &amp; Region Breakout'!$C326,'EPS Emissions'!$C:$C,'BAU Sector &amp; Region Breakout'!$B326))</f>
        <v>681.42700000000002</v>
      </c>
      <c r="Q326" s="2">
        <f>IF($A326="GCAM",'GCAM By Region By Sector'!Q325*10^3,SUMIFS('EPS Emissions'!R:R,'EPS Emissions'!$D:$D,'BAU Sector &amp; Region Breakout'!$C326,'EPS Emissions'!$C:$C,'BAU Sector &amp; Region Breakout'!$B326))</f>
        <v>682.56399999999996</v>
      </c>
      <c r="R326" s="2">
        <f>IF($A326="GCAM",'GCAM By Region By Sector'!R325*10^3,SUMIFS('EPS Emissions'!S:S,'EPS Emissions'!$D:$D,'BAU Sector &amp; Region Breakout'!$C326,'EPS Emissions'!$C:$C,'BAU Sector &amp; Region Breakout'!$B326))</f>
        <v>683.42499999999995</v>
      </c>
      <c r="S326" s="2">
        <f>IF($A326="GCAM",'GCAM By Region By Sector'!S325*10^3,SUMIFS('EPS Emissions'!T:T,'EPS Emissions'!$D:$D,'BAU Sector &amp; Region Breakout'!$C326,'EPS Emissions'!$C:$C,'BAU Sector &amp; Region Breakout'!$B326))</f>
        <v>684.78</v>
      </c>
      <c r="T326" s="2">
        <f>IF($A326="GCAM",'GCAM By Region By Sector'!T325*10^3,SUMIFS('EPS Emissions'!U:U,'EPS Emissions'!$D:$D,'BAU Sector &amp; Region Breakout'!$C326,'EPS Emissions'!$C:$C,'BAU Sector &amp; Region Breakout'!$B326))</f>
        <v>685.61199999999997</v>
      </c>
      <c r="U326" s="2">
        <f>IF($A326="GCAM",'GCAM By Region By Sector'!U325*10^3,SUMIFS('EPS Emissions'!V:V,'EPS Emissions'!$D:$D,'BAU Sector &amp; Region Breakout'!$C326,'EPS Emissions'!$C:$C,'BAU Sector &amp; Region Breakout'!$B326))</f>
        <v>686.52200000000005</v>
      </c>
      <c r="V326" s="2">
        <f>IF($A326="GCAM",'GCAM By Region By Sector'!V325*10^3,SUMIFS('EPS Emissions'!W:W,'EPS Emissions'!$D:$D,'BAU Sector &amp; Region Breakout'!$C326,'EPS Emissions'!$C:$C,'BAU Sector &amp; Region Breakout'!$B326))</f>
        <v>687.15899999999999</v>
      </c>
      <c r="W326" s="2">
        <f>IF($A326="GCAM",'GCAM By Region By Sector'!W325*10^3,SUMIFS('EPS Emissions'!X:X,'EPS Emissions'!$D:$D,'BAU Sector &amp; Region Breakout'!$C326,'EPS Emissions'!$C:$C,'BAU Sector &amp; Region Breakout'!$B326))</f>
        <v>687.82</v>
      </c>
      <c r="X326" s="2">
        <f>IF($A326="GCAM",'GCAM By Region By Sector'!X325*10^3,SUMIFS('EPS Emissions'!Y:Y,'EPS Emissions'!$D:$D,'BAU Sector &amp; Region Breakout'!$C326,'EPS Emissions'!$C:$C,'BAU Sector &amp; Region Breakout'!$B326))</f>
        <v>688.7</v>
      </c>
      <c r="Y326" s="2">
        <f>IF($A326="GCAM",'GCAM By Region By Sector'!Y325*10^3,SUMIFS('EPS Emissions'!Z:Z,'EPS Emissions'!$D:$D,'BAU Sector &amp; Region Breakout'!$C326,'EPS Emissions'!$C:$C,'BAU Sector &amp; Region Breakout'!$B326))</f>
        <v>688.94500000000005</v>
      </c>
      <c r="Z326" s="2">
        <f>IF($A326="GCAM",'GCAM By Region By Sector'!Z325*10^3,SUMIFS('EPS Emissions'!AA:AA,'EPS Emissions'!$D:$D,'BAU Sector &amp; Region Breakout'!$C326,'EPS Emissions'!$C:$C,'BAU Sector &amp; Region Breakout'!$B326))</f>
        <v>689.24400000000003</v>
      </c>
      <c r="AA326" s="2">
        <f>IF($A326="GCAM",'GCAM By Region By Sector'!AA325*10^3,SUMIFS('EPS Emissions'!AB:AB,'EPS Emissions'!$D:$D,'BAU Sector &amp; Region Breakout'!$C326,'EPS Emissions'!$C:$C,'BAU Sector &amp; Region Breakout'!$B326))</f>
        <v>689.28800000000001</v>
      </c>
      <c r="AB326" s="2">
        <f>IF($A326="GCAM",'GCAM By Region By Sector'!AB325*10^3,SUMIFS('EPS Emissions'!AC:AC,'EPS Emissions'!$D:$D,'BAU Sector &amp; Region Breakout'!$C326,'EPS Emissions'!$C:$C,'BAU Sector &amp; Region Breakout'!$B326))</f>
        <v>689.28800000000001</v>
      </c>
      <c r="AC326" s="2">
        <f>IF($A326="GCAM",'GCAM By Region By Sector'!AC325*10^3,SUMIFS('EPS Emissions'!AD:AD,'EPS Emissions'!$D:$D,'BAU Sector &amp; Region Breakout'!$C326,'EPS Emissions'!$C:$C,'BAU Sector &amp; Region Breakout'!$B326))</f>
        <v>689.43899999999996</v>
      </c>
      <c r="AD326" s="2">
        <f>IF($A326="GCAM",'GCAM By Region By Sector'!AD325*10^3,SUMIFS('EPS Emissions'!AE:AE,'EPS Emissions'!$D:$D,'BAU Sector &amp; Region Breakout'!$C326,'EPS Emissions'!$C:$C,'BAU Sector &amp; Region Breakout'!$B326))</f>
        <v>689.31100000000004</v>
      </c>
      <c r="AE326" s="2">
        <f>IF($A326="GCAM",'GCAM By Region By Sector'!AE325*10^3,SUMIFS('EPS Emissions'!AF:AF,'EPS Emissions'!$D:$D,'BAU Sector &amp; Region Breakout'!$C326,'EPS Emissions'!$C:$C,'BAU Sector &amp; Region Breakout'!$B326))</f>
        <v>689.18299999999999</v>
      </c>
      <c r="AF326" s="2">
        <f>IF($A326="GCAM",'GCAM By Region By Sector'!AF325*10^3,SUMIFS('EPS Emissions'!AG:AG,'EPS Emissions'!$D:$D,'BAU Sector &amp; Region Breakout'!$C326,'EPS Emissions'!$C:$C,'BAU Sector &amp; Region Breakout'!$B326))</f>
        <v>689.13699999999994</v>
      </c>
      <c r="AG326" s="2">
        <f>IF($A326="GCAM",'GCAM By Region By Sector'!AG325*10^3,SUMIFS('EPS Emissions'!AH:AH,'EPS Emissions'!$D:$D,'BAU Sector &amp; Region Breakout'!$C326,'EPS Emissions'!$C:$C,'BAU Sector &amp; Region Breakout'!$B326))</f>
        <v>689.11699999999996</v>
      </c>
      <c r="AH326" s="2">
        <f>IF($A326="GCAM",'GCAM By Region By Sector'!AH325*10^3,SUMIFS('EPS Emissions'!AI:AI,'EPS Emissions'!$D:$D,'BAU Sector &amp; Region Breakout'!$C326,'EPS Emissions'!$C:$C,'BAU Sector &amp; Region Breakout'!$B326))</f>
        <v>689.14300000000003</v>
      </c>
    </row>
    <row r="327" spans="1:35" x14ac:dyDescent="0.35">
      <c r="A327" t="str">
        <f>VLOOKUP(B327,'BAU Global Total'!A$3:C$34,3,FALSE)</f>
        <v>EPS</v>
      </c>
      <c r="B327" t="s">
        <v>50</v>
      </c>
      <c r="C327" t="s">
        <v>70</v>
      </c>
      <c r="D327" s="2">
        <f>IF($A327="GCAM",'GCAM By Region By Sector'!D326*10^3,SUMIFS('EPS Emissions'!E:E,'EPS Emissions'!$D:$D,'BAU Sector &amp; Region Breakout'!$C327,'EPS Emissions'!$C:$C,'BAU Sector &amp; Region Breakout'!$B327))</f>
        <v>181.488</v>
      </c>
      <c r="E327" s="2">
        <f>IF($A327="GCAM",'GCAM By Region By Sector'!E326*10^3,SUMIFS('EPS Emissions'!F:F,'EPS Emissions'!$D:$D,'BAU Sector &amp; Region Breakout'!$C327,'EPS Emissions'!$C:$C,'BAU Sector &amp; Region Breakout'!$B327))</f>
        <v>183.191</v>
      </c>
      <c r="F327" s="2">
        <f>IF($A327="GCAM",'GCAM By Region By Sector'!F326*10^3,SUMIFS('EPS Emissions'!G:G,'EPS Emissions'!$D:$D,'BAU Sector &amp; Region Breakout'!$C327,'EPS Emissions'!$C:$C,'BAU Sector &amp; Region Breakout'!$B327))</f>
        <v>184.86799999999999</v>
      </c>
      <c r="G327" s="2">
        <f>IF($A327="GCAM",'GCAM By Region By Sector'!G326*10^3,SUMIFS('EPS Emissions'!H:H,'EPS Emissions'!$D:$D,'BAU Sector &amp; Region Breakout'!$C327,'EPS Emissions'!$C:$C,'BAU Sector &amp; Region Breakout'!$B327))</f>
        <v>186.571</v>
      </c>
      <c r="H327" s="2">
        <f>IF($A327="GCAM",'GCAM By Region By Sector'!H326*10^3,SUMIFS('EPS Emissions'!I:I,'EPS Emissions'!$D:$D,'BAU Sector &amp; Region Breakout'!$C327,'EPS Emissions'!$C:$C,'BAU Sector &amp; Region Breakout'!$B327))</f>
        <v>188.24799999999999</v>
      </c>
      <c r="I327" s="2">
        <f>IF($A327="GCAM",'GCAM By Region By Sector'!I326*10^3,SUMIFS('EPS Emissions'!J:J,'EPS Emissions'!$D:$D,'BAU Sector &amp; Region Breakout'!$C327,'EPS Emissions'!$C:$C,'BAU Sector &amp; Region Breakout'!$B327))</f>
        <v>189.95</v>
      </c>
      <c r="J327" s="2">
        <f>IF($A327="GCAM",'GCAM By Region By Sector'!J326*10^3,SUMIFS('EPS Emissions'!K:K,'EPS Emissions'!$D:$D,'BAU Sector &amp; Region Breakout'!$C327,'EPS Emissions'!$C:$C,'BAU Sector &amp; Region Breakout'!$B327))</f>
        <v>191.79499999999999</v>
      </c>
      <c r="K327" s="2">
        <f>IF($A327="GCAM",'GCAM By Region By Sector'!K326*10^3,SUMIFS('EPS Emissions'!L:L,'EPS Emissions'!$D:$D,'BAU Sector &amp; Region Breakout'!$C327,'EPS Emissions'!$C:$C,'BAU Sector &amp; Region Breakout'!$B327))</f>
        <v>193.68</v>
      </c>
      <c r="L327" s="2">
        <f>IF($A327="GCAM",'GCAM By Region By Sector'!L326*10^3,SUMIFS('EPS Emissions'!M:M,'EPS Emissions'!$D:$D,'BAU Sector &amp; Region Breakout'!$C327,'EPS Emissions'!$C:$C,'BAU Sector &amp; Region Breakout'!$B327))</f>
        <v>195.52500000000001</v>
      </c>
      <c r="M327" s="2">
        <f>IF($A327="GCAM",'GCAM By Region By Sector'!M326*10^3,SUMIFS('EPS Emissions'!N:N,'EPS Emissions'!$D:$D,'BAU Sector &amp; Region Breakout'!$C327,'EPS Emissions'!$C:$C,'BAU Sector &amp; Region Breakout'!$B327))</f>
        <v>197.40799999999999</v>
      </c>
      <c r="N327" s="2">
        <f>IF($A327="GCAM",'GCAM By Region By Sector'!N326*10^3,SUMIFS('EPS Emissions'!O:O,'EPS Emissions'!$D:$D,'BAU Sector &amp; Region Breakout'!$C327,'EPS Emissions'!$C:$C,'BAU Sector &amp; Region Breakout'!$B327))</f>
        <v>199.25200000000001</v>
      </c>
      <c r="O327" s="2">
        <f>IF($A327="GCAM",'GCAM By Region By Sector'!O326*10^3,SUMIFS('EPS Emissions'!P:P,'EPS Emissions'!$D:$D,'BAU Sector &amp; Region Breakout'!$C327,'EPS Emissions'!$C:$C,'BAU Sector &amp; Region Breakout'!$B327))</f>
        <v>201.274</v>
      </c>
      <c r="P327" s="2">
        <f>IF($A327="GCAM",'GCAM By Region By Sector'!P326*10^3,SUMIFS('EPS Emissions'!Q:Q,'EPS Emissions'!$D:$D,'BAU Sector &amp; Region Breakout'!$C327,'EPS Emissions'!$C:$C,'BAU Sector &amp; Region Breakout'!$B327))</f>
        <v>203.26599999999999</v>
      </c>
      <c r="Q327" s="2">
        <f>IF($A327="GCAM",'GCAM By Region By Sector'!Q326*10^3,SUMIFS('EPS Emissions'!R:R,'EPS Emissions'!$D:$D,'BAU Sector &amp; Region Breakout'!$C327,'EPS Emissions'!$C:$C,'BAU Sector &amp; Region Breakout'!$B327))</f>
        <v>205.25</v>
      </c>
      <c r="R327" s="2">
        <f>IF($A327="GCAM",'GCAM By Region By Sector'!R326*10^3,SUMIFS('EPS Emissions'!S:S,'EPS Emissions'!$D:$D,'BAU Sector &amp; Region Breakout'!$C327,'EPS Emissions'!$C:$C,'BAU Sector &amp; Region Breakout'!$B327))</f>
        <v>207.24100000000001</v>
      </c>
      <c r="S327" s="2">
        <f>IF($A327="GCAM",'GCAM By Region By Sector'!S326*10^3,SUMIFS('EPS Emissions'!T:T,'EPS Emissions'!$D:$D,'BAU Sector &amp; Region Breakout'!$C327,'EPS Emissions'!$C:$C,'BAU Sector &amp; Region Breakout'!$B327))</f>
        <v>209.26300000000001</v>
      </c>
      <c r="T327" s="2">
        <f>IF($A327="GCAM",'GCAM By Region By Sector'!T326*10^3,SUMIFS('EPS Emissions'!U:U,'EPS Emissions'!$D:$D,'BAU Sector &amp; Region Breakout'!$C327,'EPS Emissions'!$C:$C,'BAU Sector &amp; Region Breakout'!$B327))</f>
        <v>211.33099999999999</v>
      </c>
      <c r="U327" s="2">
        <f>IF($A327="GCAM",'GCAM By Region By Sector'!U326*10^3,SUMIFS('EPS Emissions'!V:V,'EPS Emissions'!$D:$D,'BAU Sector &amp; Region Breakout'!$C327,'EPS Emissions'!$C:$C,'BAU Sector &amp; Region Breakout'!$B327))</f>
        <v>213.43299999999999</v>
      </c>
      <c r="V327" s="2">
        <f>IF($A327="GCAM",'GCAM By Region By Sector'!V326*10^3,SUMIFS('EPS Emissions'!W:W,'EPS Emissions'!$D:$D,'BAU Sector &amp; Region Breakout'!$C327,'EPS Emissions'!$C:$C,'BAU Sector &amp; Region Breakout'!$B327))</f>
        <v>215.529</v>
      </c>
      <c r="W327" s="2">
        <f>IF($A327="GCAM",'GCAM By Region By Sector'!W326*10^3,SUMIFS('EPS Emissions'!X:X,'EPS Emissions'!$D:$D,'BAU Sector &amp; Region Breakout'!$C327,'EPS Emissions'!$C:$C,'BAU Sector &amp; Region Breakout'!$B327))</f>
        <v>217.60599999999999</v>
      </c>
      <c r="X327" s="2">
        <f>IF($A327="GCAM",'GCAM By Region By Sector'!X326*10^3,SUMIFS('EPS Emissions'!Y:Y,'EPS Emissions'!$D:$D,'BAU Sector &amp; Region Breakout'!$C327,'EPS Emissions'!$C:$C,'BAU Sector &amp; Region Breakout'!$B327))</f>
        <v>219.702</v>
      </c>
      <c r="Y327" s="2">
        <f>IF($A327="GCAM",'GCAM By Region By Sector'!Y326*10^3,SUMIFS('EPS Emissions'!Z:Z,'EPS Emissions'!$D:$D,'BAU Sector &amp; Region Breakout'!$C327,'EPS Emissions'!$C:$C,'BAU Sector &amp; Region Breakout'!$B327))</f>
        <v>221.82499999999999</v>
      </c>
      <c r="Z327" s="2">
        <f>IF($A327="GCAM",'GCAM By Region By Sector'!Z326*10^3,SUMIFS('EPS Emissions'!AA:AA,'EPS Emissions'!$D:$D,'BAU Sector &amp; Region Breakout'!$C327,'EPS Emissions'!$C:$C,'BAU Sector &amp; Region Breakout'!$B327))</f>
        <v>223.95</v>
      </c>
      <c r="AA327" s="2">
        <f>IF($A327="GCAM",'GCAM By Region By Sector'!AA326*10^3,SUMIFS('EPS Emissions'!AB:AB,'EPS Emissions'!$D:$D,'BAU Sector &amp; Region Breakout'!$C327,'EPS Emissions'!$C:$C,'BAU Sector &amp; Region Breakout'!$B327))</f>
        <v>226.048</v>
      </c>
      <c r="AB327" s="2">
        <f>IF($A327="GCAM",'GCAM By Region By Sector'!AB326*10^3,SUMIFS('EPS Emissions'!AC:AC,'EPS Emissions'!$D:$D,'BAU Sector &amp; Region Breakout'!$C327,'EPS Emissions'!$C:$C,'BAU Sector &amp; Region Breakout'!$B327))</f>
        <v>228.17099999999999</v>
      </c>
      <c r="AC327" s="2">
        <f>IF($A327="GCAM",'GCAM By Region By Sector'!AC326*10^3,SUMIFS('EPS Emissions'!AD:AD,'EPS Emissions'!$D:$D,'BAU Sector &amp; Region Breakout'!$C327,'EPS Emissions'!$C:$C,'BAU Sector &amp; Region Breakout'!$B327))</f>
        <v>230.286</v>
      </c>
      <c r="AD327" s="2">
        <f>IF($A327="GCAM",'GCAM By Region By Sector'!AD326*10^3,SUMIFS('EPS Emissions'!AE:AE,'EPS Emissions'!$D:$D,'BAU Sector &amp; Region Breakout'!$C327,'EPS Emissions'!$C:$C,'BAU Sector &amp; Region Breakout'!$B327))</f>
        <v>232.40899999999999</v>
      </c>
      <c r="AE327" s="2">
        <f>IF($A327="GCAM",'GCAM By Region By Sector'!AE326*10^3,SUMIFS('EPS Emissions'!AF:AF,'EPS Emissions'!$D:$D,'BAU Sector &amp; Region Breakout'!$C327,'EPS Emissions'!$C:$C,'BAU Sector &amp; Region Breakout'!$B327))</f>
        <v>234.55699999999999</v>
      </c>
      <c r="AF327" s="2">
        <f>IF($A327="GCAM",'GCAM By Region By Sector'!AF326*10^3,SUMIFS('EPS Emissions'!AG:AG,'EPS Emissions'!$D:$D,'BAU Sector &amp; Region Breakout'!$C327,'EPS Emissions'!$C:$C,'BAU Sector &amp; Region Breakout'!$B327))</f>
        <v>236.68</v>
      </c>
      <c r="AG327" s="2">
        <f>IF($A327="GCAM",'GCAM By Region By Sector'!AG326*10^3,SUMIFS('EPS Emissions'!AH:AH,'EPS Emissions'!$D:$D,'BAU Sector &amp; Region Breakout'!$C327,'EPS Emissions'!$C:$C,'BAU Sector &amp; Region Breakout'!$B327))</f>
        <v>238.8</v>
      </c>
      <c r="AH327" s="2">
        <f>IF($A327="GCAM",'GCAM By Region By Sector'!AH326*10^3,SUMIFS('EPS Emissions'!AI:AI,'EPS Emissions'!$D:$D,'BAU Sector &amp; Region Breakout'!$C327,'EPS Emissions'!$C:$C,'BAU Sector &amp; Region Breakout'!$B327))</f>
        <v>240.94800000000001</v>
      </c>
    </row>
    <row r="328" spans="1:35" x14ac:dyDescent="0.35">
      <c r="A328" t="str">
        <f>VLOOKUP(B328,'BAU Global Total'!A$3:C$34,3,FALSE)</f>
        <v>EPS</v>
      </c>
      <c r="B328" t="s">
        <v>50</v>
      </c>
      <c r="C328" t="s">
        <v>67</v>
      </c>
      <c r="D328" s="2">
        <f>IF($A328="GCAM",'GCAM By Region By Sector'!D327*10^3,SUMIFS('EPS Emissions'!E:E,'EPS Emissions'!$D:$D,'BAU Sector &amp; Region Breakout'!$C328,'EPS Emissions'!$C:$C,'BAU Sector &amp; Region Breakout'!$B328))</f>
        <v>1581.2</v>
      </c>
      <c r="E328" s="2">
        <f>IF($A328="GCAM",'GCAM By Region By Sector'!E327*10^3,SUMIFS('EPS Emissions'!F:F,'EPS Emissions'!$D:$D,'BAU Sector &amp; Region Breakout'!$C328,'EPS Emissions'!$C:$C,'BAU Sector &amp; Region Breakout'!$B328))</f>
        <v>1679.33</v>
      </c>
      <c r="F328" s="2">
        <f>IF($A328="GCAM",'GCAM By Region By Sector'!F327*10^3,SUMIFS('EPS Emissions'!G:G,'EPS Emissions'!$D:$D,'BAU Sector &amp; Region Breakout'!$C328,'EPS Emissions'!$C:$C,'BAU Sector &amp; Region Breakout'!$B328))</f>
        <v>1728.7</v>
      </c>
      <c r="G328" s="2">
        <f>IF($A328="GCAM",'GCAM By Region By Sector'!G327*10^3,SUMIFS('EPS Emissions'!H:H,'EPS Emissions'!$D:$D,'BAU Sector &amp; Region Breakout'!$C328,'EPS Emissions'!$C:$C,'BAU Sector &amp; Region Breakout'!$B328))</f>
        <v>1761.66</v>
      </c>
      <c r="H328" s="2">
        <f>IF($A328="GCAM",'GCAM By Region By Sector'!H327*10^3,SUMIFS('EPS Emissions'!I:I,'EPS Emissions'!$D:$D,'BAU Sector &amp; Region Breakout'!$C328,'EPS Emissions'!$C:$C,'BAU Sector &amp; Region Breakout'!$B328))</f>
        <v>1752.38</v>
      </c>
      <c r="I328" s="2">
        <f>IF($A328="GCAM",'GCAM By Region By Sector'!I327*10^3,SUMIFS('EPS Emissions'!J:J,'EPS Emissions'!$D:$D,'BAU Sector &amp; Region Breakout'!$C328,'EPS Emissions'!$C:$C,'BAU Sector &amp; Region Breakout'!$B328))</f>
        <v>1739.17</v>
      </c>
      <c r="J328" s="2">
        <f>IF($A328="GCAM",'GCAM By Region By Sector'!J327*10^3,SUMIFS('EPS Emissions'!K:K,'EPS Emissions'!$D:$D,'BAU Sector &amp; Region Breakout'!$C328,'EPS Emissions'!$C:$C,'BAU Sector &amp; Region Breakout'!$B328))</f>
        <v>1714.46</v>
      </c>
      <c r="K328" s="2">
        <f>IF($A328="GCAM",'GCAM By Region By Sector'!K327*10^3,SUMIFS('EPS Emissions'!L:L,'EPS Emissions'!$D:$D,'BAU Sector &amp; Region Breakout'!$C328,'EPS Emissions'!$C:$C,'BAU Sector &amp; Region Breakout'!$B328))</f>
        <v>1684.89</v>
      </c>
      <c r="L328" s="2">
        <f>IF($A328="GCAM",'GCAM By Region By Sector'!L327*10^3,SUMIFS('EPS Emissions'!M:M,'EPS Emissions'!$D:$D,'BAU Sector &amp; Region Breakout'!$C328,'EPS Emissions'!$C:$C,'BAU Sector &amp; Region Breakout'!$B328))</f>
        <v>1657.3</v>
      </c>
      <c r="M328" s="2">
        <f>IF($A328="GCAM",'GCAM By Region By Sector'!M327*10^3,SUMIFS('EPS Emissions'!N:N,'EPS Emissions'!$D:$D,'BAU Sector &amp; Region Breakout'!$C328,'EPS Emissions'!$C:$C,'BAU Sector &amp; Region Breakout'!$B328))</f>
        <v>1626.93</v>
      </c>
      <c r="N328" s="2">
        <f>IF($A328="GCAM",'GCAM By Region By Sector'!N327*10^3,SUMIFS('EPS Emissions'!O:O,'EPS Emissions'!$D:$D,'BAU Sector &amp; Region Breakout'!$C328,'EPS Emissions'!$C:$C,'BAU Sector &amp; Region Breakout'!$B328))</f>
        <v>1596.71</v>
      </c>
      <c r="O328" s="2">
        <f>IF($A328="GCAM",'GCAM By Region By Sector'!O327*10^3,SUMIFS('EPS Emissions'!P:P,'EPS Emissions'!$D:$D,'BAU Sector &amp; Region Breakout'!$C328,'EPS Emissions'!$C:$C,'BAU Sector &amp; Region Breakout'!$B328))</f>
        <v>1565.82</v>
      </c>
      <c r="P328" s="2">
        <f>IF($A328="GCAM",'GCAM By Region By Sector'!P327*10^3,SUMIFS('EPS Emissions'!Q:Q,'EPS Emissions'!$D:$D,'BAU Sector &amp; Region Breakout'!$C328,'EPS Emissions'!$C:$C,'BAU Sector &amp; Region Breakout'!$B328))</f>
        <v>1534.71</v>
      </c>
      <c r="Q328" s="2">
        <f>IF($A328="GCAM",'GCAM By Region By Sector'!Q327*10^3,SUMIFS('EPS Emissions'!R:R,'EPS Emissions'!$D:$D,'BAU Sector &amp; Region Breakout'!$C328,'EPS Emissions'!$C:$C,'BAU Sector &amp; Region Breakout'!$B328))</f>
        <v>1501.76</v>
      </c>
      <c r="R328" s="2">
        <f>IF($A328="GCAM",'GCAM By Region By Sector'!R327*10^3,SUMIFS('EPS Emissions'!S:S,'EPS Emissions'!$D:$D,'BAU Sector &amp; Region Breakout'!$C328,'EPS Emissions'!$C:$C,'BAU Sector &amp; Region Breakout'!$B328))</f>
        <v>1466.58</v>
      </c>
      <c r="S328" s="2">
        <f>IF($A328="GCAM",'GCAM By Region By Sector'!S327*10^3,SUMIFS('EPS Emissions'!T:T,'EPS Emissions'!$D:$D,'BAU Sector &amp; Region Breakout'!$C328,'EPS Emissions'!$C:$C,'BAU Sector &amp; Region Breakout'!$B328))</f>
        <v>1432.28</v>
      </c>
      <c r="T328" s="2">
        <f>IF($A328="GCAM",'GCAM By Region By Sector'!T327*10^3,SUMIFS('EPS Emissions'!U:U,'EPS Emissions'!$D:$D,'BAU Sector &amp; Region Breakout'!$C328,'EPS Emissions'!$C:$C,'BAU Sector &amp; Region Breakout'!$B328))</f>
        <v>1398.72</v>
      </c>
      <c r="U328" s="2">
        <f>IF($A328="GCAM",'GCAM By Region By Sector'!U327*10^3,SUMIFS('EPS Emissions'!V:V,'EPS Emissions'!$D:$D,'BAU Sector &amp; Region Breakout'!$C328,'EPS Emissions'!$C:$C,'BAU Sector &amp; Region Breakout'!$B328))</f>
        <v>1366.93</v>
      </c>
      <c r="V328" s="2">
        <f>IF($A328="GCAM",'GCAM By Region By Sector'!V327*10^3,SUMIFS('EPS Emissions'!W:W,'EPS Emissions'!$D:$D,'BAU Sector &amp; Region Breakout'!$C328,'EPS Emissions'!$C:$C,'BAU Sector &amp; Region Breakout'!$B328))</f>
        <v>1334.53</v>
      </c>
      <c r="W328" s="2">
        <f>IF($A328="GCAM",'GCAM By Region By Sector'!W327*10^3,SUMIFS('EPS Emissions'!X:X,'EPS Emissions'!$D:$D,'BAU Sector &amp; Region Breakout'!$C328,'EPS Emissions'!$C:$C,'BAU Sector &amp; Region Breakout'!$B328))</f>
        <v>1305.7</v>
      </c>
      <c r="X328" s="2">
        <f>IF($A328="GCAM",'GCAM By Region By Sector'!X327*10^3,SUMIFS('EPS Emissions'!Y:Y,'EPS Emissions'!$D:$D,'BAU Sector &amp; Region Breakout'!$C328,'EPS Emissions'!$C:$C,'BAU Sector &amp; Region Breakout'!$B328))</f>
        <v>1276.83</v>
      </c>
      <c r="Y328" s="2">
        <f>IF($A328="GCAM",'GCAM By Region By Sector'!Y327*10^3,SUMIFS('EPS Emissions'!Z:Z,'EPS Emissions'!$D:$D,'BAU Sector &amp; Region Breakout'!$C328,'EPS Emissions'!$C:$C,'BAU Sector &amp; Region Breakout'!$B328))</f>
        <v>1249.97</v>
      </c>
      <c r="Z328" s="2">
        <f>IF($A328="GCAM",'GCAM By Region By Sector'!Z327*10^3,SUMIFS('EPS Emissions'!AA:AA,'EPS Emissions'!$D:$D,'BAU Sector &amp; Region Breakout'!$C328,'EPS Emissions'!$C:$C,'BAU Sector &amp; Region Breakout'!$B328))</f>
        <v>1225.72</v>
      </c>
      <c r="AA328" s="2">
        <f>IF($A328="GCAM",'GCAM By Region By Sector'!AA327*10^3,SUMIFS('EPS Emissions'!AB:AB,'EPS Emissions'!$D:$D,'BAU Sector &amp; Region Breakout'!$C328,'EPS Emissions'!$C:$C,'BAU Sector &amp; Region Breakout'!$B328))</f>
        <v>1203.83</v>
      </c>
      <c r="AB328" s="2">
        <f>IF($A328="GCAM",'GCAM By Region By Sector'!AB327*10^3,SUMIFS('EPS Emissions'!AC:AC,'EPS Emissions'!$D:$D,'BAU Sector &amp; Region Breakout'!$C328,'EPS Emissions'!$C:$C,'BAU Sector &amp; Region Breakout'!$B328))</f>
        <v>1181.48</v>
      </c>
      <c r="AC328" s="2">
        <f>IF($A328="GCAM",'GCAM By Region By Sector'!AC327*10^3,SUMIFS('EPS Emissions'!AD:AD,'EPS Emissions'!$D:$D,'BAU Sector &amp; Region Breakout'!$C328,'EPS Emissions'!$C:$C,'BAU Sector &amp; Region Breakout'!$B328))</f>
        <v>1162.1600000000001</v>
      </c>
      <c r="AD328" s="2">
        <f>IF($A328="GCAM",'GCAM By Region By Sector'!AD327*10^3,SUMIFS('EPS Emissions'!AE:AE,'EPS Emissions'!$D:$D,'BAU Sector &amp; Region Breakout'!$C328,'EPS Emissions'!$C:$C,'BAU Sector &amp; Region Breakout'!$B328))</f>
        <v>1146.1500000000001</v>
      </c>
      <c r="AE328" s="2">
        <f>IF($A328="GCAM",'GCAM By Region By Sector'!AE327*10^3,SUMIFS('EPS Emissions'!AF:AF,'EPS Emissions'!$D:$D,'BAU Sector &amp; Region Breakout'!$C328,'EPS Emissions'!$C:$C,'BAU Sector &amp; Region Breakout'!$B328))</f>
        <v>1131.8599999999999</v>
      </c>
      <c r="AF328" s="2">
        <f>IF($A328="GCAM",'GCAM By Region By Sector'!AF327*10^3,SUMIFS('EPS Emissions'!AG:AG,'EPS Emissions'!$D:$D,'BAU Sector &amp; Region Breakout'!$C328,'EPS Emissions'!$C:$C,'BAU Sector &amp; Region Breakout'!$B328))</f>
        <v>1118.2</v>
      </c>
      <c r="AG328" s="2">
        <f>IF($A328="GCAM",'GCAM By Region By Sector'!AG327*10^3,SUMIFS('EPS Emissions'!AH:AH,'EPS Emissions'!$D:$D,'BAU Sector &amp; Region Breakout'!$C328,'EPS Emissions'!$C:$C,'BAU Sector &amp; Region Breakout'!$B328))</f>
        <v>1106.43</v>
      </c>
      <c r="AH328" s="2">
        <f>IF($A328="GCAM",'GCAM By Region By Sector'!AH327*10^3,SUMIFS('EPS Emissions'!AI:AI,'EPS Emissions'!$D:$D,'BAU Sector &amp; Region Breakout'!$C328,'EPS Emissions'!$C:$C,'BAU Sector &amp; Region Breakout'!$B328))</f>
        <v>1099.52</v>
      </c>
    </row>
    <row r="329" spans="1:35" x14ac:dyDescent="0.35">
      <c r="A329" t="str">
        <f>VLOOKUP(B329,'BAU Global Total'!A$3:C$34,3,FALSE)</f>
        <v>EPS</v>
      </c>
      <c r="B329" t="s">
        <v>50</v>
      </c>
      <c r="C329" t="s">
        <v>63</v>
      </c>
      <c r="D329" s="2">
        <f>IF($A329="GCAM",'GCAM By Region By Sector'!D328*10^3,SUMIFS('EPS Emissions'!E:E,'EPS Emissions'!$D:$D,'BAU Sector &amp; Region Breakout'!$C329,'EPS Emissions'!$C:$C,'BAU Sector &amp; Region Breakout'!$B329))</f>
        <v>1459.77</v>
      </c>
      <c r="E329" s="2">
        <f>IF($A329="GCAM",'GCAM By Region By Sector'!E328*10^3,SUMIFS('EPS Emissions'!F:F,'EPS Emissions'!$D:$D,'BAU Sector &amp; Region Breakout'!$C329,'EPS Emissions'!$C:$C,'BAU Sector &amp; Region Breakout'!$B329))</f>
        <v>1504.74</v>
      </c>
      <c r="F329" s="2">
        <f>IF($A329="GCAM",'GCAM By Region By Sector'!F328*10^3,SUMIFS('EPS Emissions'!G:G,'EPS Emissions'!$D:$D,'BAU Sector &amp; Region Breakout'!$C329,'EPS Emissions'!$C:$C,'BAU Sector &amp; Region Breakout'!$B329))</f>
        <v>1454.2</v>
      </c>
      <c r="G329" s="2">
        <f>IF($A329="GCAM",'GCAM By Region By Sector'!G328*10^3,SUMIFS('EPS Emissions'!H:H,'EPS Emissions'!$D:$D,'BAU Sector &amp; Region Breakout'!$C329,'EPS Emissions'!$C:$C,'BAU Sector &amp; Region Breakout'!$B329))</f>
        <v>1437.37</v>
      </c>
      <c r="H329" s="2">
        <f>IF($A329="GCAM",'GCAM By Region By Sector'!H328*10^3,SUMIFS('EPS Emissions'!I:I,'EPS Emissions'!$D:$D,'BAU Sector &amp; Region Breakout'!$C329,'EPS Emissions'!$C:$C,'BAU Sector &amp; Region Breakout'!$B329))</f>
        <v>1415.13</v>
      </c>
      <c r="I329" s="2">
        <f>IF($A329="GCAM",'GCAM By Region By Sector'!I328*10^3,SUMIFS('EPS Emissions'!J:J,'EPS Emissions'!$D:$D,'BAU Sector &amp; Region Breakout'!$C329,'EPS Emissions'!$C:$C,'BAU Sector &amp; Region Breakout'!$B329))</f>
        <v>1358.11</v>
      </c>
      <c r="J329" s="2">
        <f>IF($A329="GCAM",'GCAM By Region By Sector'!J328*10^3,SUMIFS('EPS Emissions'!K:K,'EPS Emissions'!$D:$D,'BAU Sector &amp; Region Breakout'!$C329,'EPS Emissions'!$C:$C,'BAU Sector &amp; Region Breakout'!$B329))</f>
        <v>1325.46</v>
      </c>
      <c r="K329" s="2">
        <f>IF($A329="GCAM",'GCAM By Region By Sector'!K328*10^3,SUMIFS('EPS Emissions'!L:L,'EPS Emissions'!$D:$D,'BAU Sector &amp; Region Breakout'!$C329,'EPS Emissions'!$C:$C,'BAU Sector &amp; Region Breakout'!$B329))</f>
        <v>1298.54</v>
      </c>
      <c r="L329" s="2">
        <f>IF($A329="GCAM",'GCAM By Region By Sector'!L328*10^3,SUMIFS('EPS Emissions'!M:M,'EPS Emissions'!$D:$D,'BAU Sector &amp; Region Breakout'!$C329,'EPS Emissions'!$C:$C,'BAU Sector &amp; Region Breakout'!$B329))</f>
        <v>1256.4000000000001</v>
      </c>
      <c r="M329" s="2">
        <f>IF($A329="GCAM",'GCAM By Region By Sector'!M328*10^3,SUMIFS('EPS Emissions'!N:N,'EPS Emissions'!$D:$D,'BAU Sector &amp; Region Breakout'!$C329,'EPS Emissions'!$C:$C,'BAU Sector &amp; Region Breakout'!$B329))</f>
        <v>1230.26</v>
      </c>
      <c r="N329" s="2">
        <f>IF($A329="GCAM",'GCAM By Region By Sector'!N328*10^3,SUMIFS('EPS Emissions'!O:O,'EPS Emissions'!$D:$D,'BAU Sector &amp; Region Breakout'!$C329,'EPS Emissions'!$C:$C,'BAU Sector &amp; Region Breakout'!$B329))</f>
        <v>1208.53</v>
      </c>
      <c r="O329" s="2">
        <f>IF($A329="GCAM",'GCAM By Region By Sector'!O328*10^3,SUMIFS('EPS Emissions'!P:P,'EPS Emissions'!$D:$D,'BAU Sector &amp; Region Breakout'!$C329,'EPS Emissions'!$C:$C,'BAU Sector &amp; Region Breakout'!$B329))</f>
        <v>1214.33</v>
      </c>
      <c r="P329" s="2">
        <f>IF($A329="GCAM",'GCAM By Region By Sector'!P328*10^3,SUMIFS('EPS Emissions'!Q:Q,'EPS Emissions'!$D:$D,'BAU Sector &amp; Region Breakout'!$C329,'EPS Emissions'!$C:$C,'BAU Sector &amp; Region Breakout'!$B329))</f>
        <v>1211.55</v>
      </c>
      <c r="Q329" s="2">
        <f>IF($A329="GCAM",'GCAM By Region By Sector'!Q328*10^3,SUMIFS('EPS Emissions'!R:R,'EPS Emissions'!$D:$D,'BAU Sector &amp; Region Breakout'!$C329,'EPS Emissions'!$C:$C,'BAU Sector &amp; Region Breakout'!$B329))</f>
        <v>1219.03</v>
      </c>
      <c r="R329" s="2">
        <f>IF($A329="GCAM",'GCAM By Region By Sector'!R328*10^3,SUMIFS('EPS Emissions'!S:S,'EPS Emissions'!$D:$D,'BAU Sector &amp; Region Breakout'!$C329,'EPS Emissions'!$C:$C,'BAU Sector &amp; Region Breakout'!$B329))</f>
        <v>1207.6199999999999</v>
      </c>
      <c r="S329" s="2">
        <f>IF($A329="GCAM",'GCAM By Region By Sector'!S328*10^3,SUMIFS('EPS Emissions'!T:T,'EPS Emissions'!$D:$D,'BAU Sector &amp; Region Breakout'!$C329,'EPS Emissions'!$C:$C,'BAU Sector &amp; Region Breakout'!$B329))</f>
        <v>1205.45</v>
      </c>
      <c r="T329" s="2">
        <f>IF($A329="GCAM",'GCAM By Region By Sector'!T328*10^3,SUMIFS('EPS Emissions'!U:U,'EPS Emissions'!$D:$D,'BAU Sector &amp; Region Breakout'!$C329,'EPS Emissions'!$C:$C,'BAU Sector &amp; Region Breakout'!$B329))</f>
        <v>1208.67</v>
      </c>
      <c r="U329" s="2">
        <f>IF($A329="GCAM",'GCAM By Region By Sector'!U328*10^3,SUMIFS('EPS Emissions'!V:V,'EPS Emissions'!$D:$D,'BAU Sector &amp; Region Breakout'!$C329,'EPS Emissions'!$C:$C,'BAU Sector &amp; Region Breakout'!$B329))</f>
        <v>1213.18</v>
      </c>
      <c r="V329" s="2">
        <f>IF($A329="GCAM",'GCAM By Region By Sector'!V328*10^3,SUMIFS('EPS Emissions'!W:W,'EPS Emissions'!$D:$D,'BAU Sector &amp; Region Breakout'!$C329,'EPS Emissions'!$C:$C,'BAU Sector &amp; Region Breakout'!$B329))</f>
        <v>1214.8800000000001</v>
      </c>
      <c r="W329" s="2">
        <f>IF($A329="GCAM",'GCAM By Region By Sector'!W328*10^3,SUMIFS('EPS Emissions'!X:X,'EPS Emissions'!$D:$D,'BAU Sector &amp; Region Breakout'!$C329,'EPS Emissions'!$C:$C,'BAU Sector &amp; Region Breakout'!$B329))</f>
        <v>1219.96</v>
      </c>
      <c r="X329" s="2">
        <f>IF($A329="GCAM",'GCAM By Region By Sector'!X328*10^3,SUMIFS('EPS Emissions'!Y:Y,'EPS Emissions'!$D:$D,'BAU Sector &amp; Region Breakout'!$C329,'EPS Emissions'!$C:$C,'BAU Sector &amp; Region Breakout'!$B329))</f>
        <v>1219.58</v>
      </c>
      <c r="Y329" s="2">
        <f>IF($A329="GCAM",'GCAM By Region By Sector'!Y328*10^3,SUMIFS('EPS Emissions'!Z:Z,'EPS Emissions'!$D:$D,'BAU Sector &amp; Region Breakout'!$C329,'EPS Emissions'!$C:$C,'BAU Sector &amp; Region Breakout'!$B329))</f>
        <v>1223.95</v>
      </c>
      <c r="Z329" s="2">
        <f>IF($A329="GCAM",'GCAM By Region By Sector'!Z328*10^3,SUMIFS('EPS Emissions'!AA:AA,'EPS Emissions'!$D:$D,'BAU Sector &amp; Region Breakout'!$C329,'EPS Emissions'!$C:$C,'BAU Sector &amp; Region Breakout'!$B329))</f>
        <v>1228.79</v>
      </c>
      <c r="AA329" s="2">
        <f>IF($A329="GCAM",'GCAM By Region By Sector'!AA328*10^3,SUMIFS('EPS Emissions'!AB:AB,'EPS Emissions'!$D:$D,'BAU Sector &amp; Region Breakout'!$C329,'EPS Emissions'!$C:$C,'BAU Sector &amp; Region Breakout'!$B329))</f>
        <v>1231.8</v>
      </c>
      <c r="AB329" s="2">
        <f>IF($A329="GCAM",'GCAM By Region By Sector'!AB328*10^3,SUMIFS('EPS Emissions'!AC:AC,'EPS Emissions'!$D:$D,'BAU Sector &amp; Region Breakout'!$C329,'EPS Emissions'!$C:$C,'BAU Sector &amp; Region Breakout'!$B329))</f>
        <v>1236.54</v>
      </c>
      <c r="AC329" s="2">
        <f>IF($A329="GCAM",'GCAM By Region By Sector'!AC328*10^3,SUMIFS('EPS Emissions'!AD:AD,'EPS Emissions'!$D:$D,'BAU Sector &amp; Region Breakout'!$C329,'EPS Emissions'!$C:$C,'BAU Sector &amp; Region Breakout'!$B329))</f>
        <v>1230.3599999999999</v>
      </c>
      <c r="AD329" s="2">
        <f>IF($A329="GCAM",'GCAM By Region By Sector'!AD328*10^3,SUMIFS('EPS Emissions'!AE:AE,'EPS Emissions'!$D:$D,'BAU Sector &amp; Region Breakout'!$C329,'EPS Emissions'!$C:$C,'BAU Sector &amp; Region Breakout'!$B329))</f>
        <v>1234.92</v>
      </c>
      <c r="AE329" s="2">
        <f>IF($A329="GCAM",'GCAM By Region By Sector'!AE328*10^3,SUMIFS('EPS Emissions'!AF:AF,'EPS Emissions'!$D:$D,'BAU Sector &amp; Region Breakout'!$C329,'EPS Emissions'!$C:$C,'BAU Sector &amp; Region Breakout'!$B329))</f>
        <v>1239.72</v>
      </c>
      <c r="AF329" s="2">
        <f>IF($A329="GCAM",'GCAM By Region By Sector'!AF328*10^3,SUMIFS('EPS Emissions'!AG:AG,'EPS Emissions'!$D:$D,'BAU Sector &amp; Region Breakout'!$C329,'EPS Emissions'!$C:$C,'BAU Sector &amp; Region Breakout'!$B329))</f>
        <v>1245.68</v>
      </c>
      <c r="AG329" s="2">
        <f>IF($A329="GCAM",'GCAM By Region By Sector'!AG328*10^3,SUMIFS('EPS Emissions'!AH:AH,'EPS Emissions'!$D:$D,'BAU Sector &amp; Region Breakout'!$C329,'EPS Emissions'!$C:$C,'BAU Sector &amp; Region Breakout'!$B329))</f>
        <v>1249.28</v>
      </c>
      <c r="AH329" s="2">
        <f>IF($A329="GCAM",'GCAM By Region By Sector'!AH328*10^3,SUMIFS('EPS Emissions'!AI:AI,'EPS Emissions'!$D:$D,'BAU Sector &amp; Region Breakout'!$C329,'EPS Emissions'!$C:$C,'BAU Sector &amp; Region Breakout'!$B329))</f>
        <v>1255.01</v>
      </c>
    </row>
    <row r="330" spans="1:35" x14ac:dyDescent="0.35">
      <c r="A330" t="str">
        <f>VLOOKUP(B330,'BAU Global Total'!A$3:C$34,3,FALSE)</f>
        <v>EPS</v>
      </c>
      <c r="B330" t="s">
        <v>50</v>
      </c>
      <c r="C330" t="s">
        <v>65</v>
      </c>
      <c r="D330" s="2">
        <f>IF($A330="GCAM",'GCAM By Region By Sector'!D329*10^3,SUMIFS('EPS Emissions'!E:E,'EPS Emissions'!$D:$D,'BAU Sector &amp; Region Breakout'!$C330,'EPS Emissions'!$C:$C,'BAU Sector &amp; Region Breakout'!$B330))</f>
        <v>323.89400000000001</v>
      </c>
      <c r="E330" s="2">
        <f>IF($A330="GCAM",'GCAM By Region By Sector'!E329*10^3,SUMIFS('EPS Emissions'!F:F,'EPS Emissions'!$D:$D,'BAU Sector &amp; Region Breakout'!$C330,'EPS Emissions'!$C:$C,'BAU Sector &amp; Region Breakout'!$B330))</f>
        <v>326.63600000000002</v>
      </c>
      <c r="F330" s="2">
        <f>IF($A330="GCAM",'GCAM By Region By Sector'!F329*10^3,SUMIFS('EPS Emissions'!G:G,'EPS Emissions'!$D:$D,'BAU Sector &amp; Region Breakout'!$C330,'EPS Emissions'!$C:$C,'BAU Sector &amp; Region Breakout'!$B330))</f>
        <v>331.84100000000001</v>
      </c>
      <c r="G330" s="2">
        <f>IF($A330="GCAM",'GCAM By Region By Sector'!G329*10^3,SUMIFS('EPS Emissions'!H:H,'EPS Emissions'!$D:$D,'BAU Sector &amp; Region Breakout'!$C330,'EPS Emissions'!$C:$C,'BAU Sector &amp; Region Breakout'!$B330))</f>
        <v>324.51600000000002</v>
      </c>
      <c r="H330" s="2">
        <f>IF($A330="GCAM",'GCAM By Region By Sector'!H329*10^3,SUMIFS('EPS Emissions'!I:I,'EPS Emissions'!$D:$D,'BAU Sector &amp; Region Breakout'!$C330,'EPS Emissions'!$C:$C,'BAU Sector &amp; Region Breakout'!$B330))</f>
        <v>324.23</v>
      </c>
      <c r="I330" s="2">
        <f>IF($A330="GCAM",'GCAM By Region By Sector'!I329*10^3,SUMIFS('EPS Emissions'!J:J,'EPS Emissions'!$D:$D,'BAU Sector &amp; Region Breakout'!$C330,'EPS Emissions'!$C:$C,'BAU Sector &amp; Region Breakout'!$B330))</f>
        <v>324.09300000000002</v>
      </c>
      <c r="J330" s="2">
        <f>IF($A330="GCAM",'GCAM By Region By Sector'!J329*10^3,SUMIFS('EPS Emissions'!K:K,'EPS Emissions'!$D:$D,'BAU Sector &amp; Region Breakout'!$C330,'EPS Emissions'!$C:$C,'BAU Sector &amp; Region Breakout'!$B330))</f>
        <v>323.49400000000003</v>
      </c>
      <c r="K330" s="2">
        <f>IF($A330="GCAM",'GCAM By Region By Sector'!K329*10^3,SUMIFS('EPS Emissions'!L:L,'EPS Emissions'!$D:$D,'BAU Sector &amp; Region Breakout'!$C330,'EPS Emissions'!$C:$C,'BAU Sector &amp; Region Breakout'!$B330))</f>
        <v>322.55900000000003</v>
      </c>
      <c r="L330" s="2">
        <f>IF($A330="GCAM",'GCAM By Region By Sector'!L329*10^3,SUMIFS('EPS Emissions'!M:M,'EPS Emissions'!$D:$D,'BAU Sector &amp; Region Breakout'!$C330,'EPS Emissions'!$C:$C,'BAU Sector &amp; Region Breakout'!$B330))</f>
        <v>321.31299999999999</v>
      </c>
      <c r="M330" s="2">
        <f>IF($A330="GCAM",'GCAM By Region By Sector'!M329*10^3,SUMIFS('EPS Emissions'!N:N,'EPS Emissions'!$D:$D,'BAU Sector &amp; Region Breakout'!$C330,'EPS Emissions'!$C:$C,'BAU Sector &amp; Region Breakout'!$B330))</f>
        <v>319.779</v>
      </c>
      <c r="N330" s="2">
        <f>IF($A330="GCAM",'GCAM By Region By Sector'!N329*10^3,SUMIFS('EPS Emissions'!O:O,'EPS Emissions'!$D:$D,'BAU Sector &amp; Region Breakout'!$C330,'EPS Emissions'!$C:$C,'BAU Sector &amp; Region Breakout'!$B330))</f>
        <v>318.27699999999999</v>
      </c>
      <c r="O330" s="2">
        <f>IF($A330="GCAM",'GCAM By Region By Sector'!O329*10^3,SUMIFS('EPS Emissions'!P:P,'EPS Emissions'!$D:$D,'BAU Sector &amp; Region Breakout'!$C330,'EPS Emissions'!$C:$C,'BAU Sector &amp; Region Breakout'!$B330))</f>
        <v>316.88200000000001</v>
      </c>
      <c r="P330" s="2">
        <f>IF($A330="GCAM",'GCAM By Region By Sector'!P329*10^3,SUMIFS('EPS Emissions'!Q:Q,'EPS Emissions'!$D:$D,'BAU Sector &amp; Region Breakout'!$C330,'EPS Emissions'!$C:$C,'BAU Sector &amp; Region Breakout'!$B330))</f>
        <v>315.33600000000001</v>
      </c>
      <c r="Q330" s="2">
        <f>IF($A330="GCAM",'GCAM By Region By Sector'!Q329*10^3,SUMIFS('EPS Emissions'!R:R,'EPS Emissions'!$D:$D,'BAU Sector &amp; Region Breakout'!$C330,'EPS Emissions'!$C:$C,'BAU Sector &amp; Region Breakout'!$B330))</f>
        <v>313.755</v>
      </c>
      <c r="R330" s="2">
        <f>IF($A330="GCAM",'GCAM By Region By Sector'!R329*10^3,SUMIFS('EPS Emissions'!S:S,'EPS Emissions'!$D:$D,'BAU Sector &amp; Region Breakout'!$C330,'EPS Emissions'!$C:$C,'BAU Sector &amp; Region Breakout'!$B330))</f>
        <v>312.48599999999999</v>
      </c>
      <c r="S330" s="2">
        <f>IF($A330="GCAM",'GCAM By Region By Sector'!S329*10^3,SUMIFS('EPS Emissions'!T:T,'EPS Emissions'!$D:$D,'BAU Sector &amp; Region Breakout'!$C330,'EPS Emissions'!$C:$C,'BAU Sector &amp; Region Breakout'!$B330))</f>
        <v>311.41699999999997</v>
      </c>
      <c r="T330" s="2">
        <f>IF($A330="GCAM",'GCAM By Region By Sector'!T329*10^3,SUMIFS('EPS Emissions'!U:U,'EPS Emissions'!$D:$D,'BAU Sector &amp; Region Breakout'!$C330,'EPS Emissions'!$C:$C,'BAU Sector &amp; Region Breakout'!$B330))</f>
        <v>310.57499999999999</v>
      </c>
      <c r="U330" s="2">
        <f>IF($A330="GCAM",'GCAM By Region By Sector'!U329*10^3,SUMIFS('EPS Emissions'!V:V,'EPS Emissions'!$D:$D,'BAU Sector &amp; Region Breakout'!$C330,'EPS Emissions'!$C:$C,'BAU Sector &amp; Region Breakout'!$B330))</f>
        <v>309.68900000000002</v>
      </c>
      <c r="V330" s="2">
        <f>IF($A330="GCAM",'GCAM By Region By Sector'!V329*10^3,SUMIFS('EPS Emissions'!W:W,'EPS Emissions'!$D:$D,'BAU Sector &amp; Region Breakout'!$C330,'EPS Emissions'!$C:$C,'BAU Sector &amp; Region Breakout'!$B330))</f>
        <v>308.74200000000002</v>
      </c>
      <c r="W330" s="2">
        <f>IF($A330="GCAM",'GCAM By Region By Sector'!W329*10^3,SUMIFS('EPS Emissions'!X:X,'EPS Emissions'!$D:$D,'BAU Sector &amp; Region Breakout'!$C330,'EPS Emissions'!$C:$C,'BAU Sector &amp; Region Breakout'!$B330))</f>
        <v>307.82600000000002</v>
      </c>
      <c r="X330" s="2">
        <f>IF($A330="GCAM",'GCAM By Region By Sector'!X329*10^3,SUMIFS('EPS Emissions'!Y:Y,'EPS Emissions'!$D:$D,'BAU Sector &amp; Region Breakout'!$C330,'EPS Emissions'!$C:$C,'BAU Sector &amp; Region Breakout'!$B330))</f>
        <v>307.01900000000001</v>
      </c>
      <c r="Y330" s="2">
        <f>IF($A330="GCAM",'GCAM By Region By Sector'!Y329*10^3,SUMIFS('EPS Emissions'!Z:Z,'EPS Emissions'!$D:$D,'BAU Sector &amp; Region Breakout'!$C330,'EPS Emissions'!$C:$C,'BAU Sector &amp; Region Breakout'!$B330))</f>
        <v>306.04399999999998</v>
      </c>
      <c r="Z330" s="2">
        <f>IF($A330="GCAM",'GCAM By Region By Sector'!Z329*10^3,SUMIFS('EPS Emissions'!AA:AA,'EPS Emissions'!$D:$D,'BAU Sector &amp; Region Breakout'!$C330,'EPS Emissions'!$C:$C,'BAU Sector &amp; Region Breakout'!$B330))</f>
        <v>305.21100000000001</v>
      </c>
      <c r="AA330" s="2">
        <f>IF($A330="GCAM",'GCAM By Region By Sector'!AA329*10^3,SUMIFS('EPS Emissions'!AB:AB,'EPS Emissions'!$D:$D,'BAU Sector &amp; Region Breakout'!$C330,'EPS Emissions'!$C:$C,'BAU Sector &amp; Region Breakout'!$B330))</f>
        <v>304.49099999999999</v>
      </c>
      <c r="AB330" s="2">
        <f>IF($A330="GCAM",'GCAM By Region By Sector'!AB329*10^3,SUMIFS('EPS Emissions'!AC:AC,'EPS Emissions'!$D:$D,'BAU Sector &amp; Region Breakout'!$C330,'EPS Emissions'!$C:$C,'BAU Sector &amp; Region Breakout'!$B330))</f>
        <v>303.77300000000002</v>
      </c>
      <c r="AC330" s="2">
        <f>IF($A330="GCAM",'GCAM By Region By Sector'!AC329*10^3,SUMIFS('EPS Emissions'!AD:AD,'EPS Emissions'!$D:$D,'BAU Sector &amp; Region Breakout'!$C330,'EPS Emissions'!$C:$C,'BAU Sector &amp; Region Breakout'!$B330))</f>
        <v>303.09199999999998</v>
      </c>
      <c r="AD330" s="2">
        <f>IF($A330="GCAM",'GCAM By Region By Sector'!AD329*10^3,SUMIFS('EPS Emissions'!AE:AE,'EPS Emissions'!$D:$D,'BAU Sector &amp; Region Breakout'!$C330,'EPS Emissions'!$C:$C,'BAU Sector &amp; Region Breakout'!$B330))</f>
        <v>302.43</v>
      </c>
      <c r="AE330" s="2">
        <f>IF($A330="GCAM",'GCAM By Region By Sector'!AE329*10^3,SUMIFS('EPS Emissions'!AF:AF,'EPS Emissions'!$D:$D,'BAU Sector &amp; Region Breakout'!$C330,'EPS Emissions'!$C:$C,'BAU Sector &amp; Region Breakout'!$B330))</f>
        <v>301.73899999999998</v>
      </c>
      <c r="AF330" s="2">
        <f>IF($A330="GCAM",'GCAM By Region By Sector'!AF329*10^3,SUMIFS('EPS Emissions'!AG:AG,'EPS Emissions'!$D:$D,'BAU Sector &amp; Region Breakout'!$C330,'EPS Emissions'!$C:$C,'BAU Sector &amp; Region Breakout'!$B330))</f>
        <v>300.98899999999998</v>
      </c>
      <c r="AG330" s="2">
        <f>IF($A330="GCAM",'GCAM By Region By Sector'!AG329*10^3,SUMIFS('EPS Emissions'!AH:AH,'EPS Emissions'!$D:$D,'BAU Sector &amp; Region Breakout'!$C330,'EPS Emissions'!$C:$C,'BAU Sector &amp; Region Breakout'!$B330))</f>
        <v>300.18</v>
      </c>
      <c r="AH330" s="2">
        <f>IF($A330="GCAM",'GCAM By Region By Sector'!AH329*10^3,SUMIFS('EPS Emissions'!AI:AI,'EPS Emissions'!$D:$D,'BAU Sector &amp; Region Breakout'!$C330,'EPS Emissions'!$C:$C,'BAU Sector &amp; Region Breakout'!$B330))</f>
        <v>299.315</v>
      </c>
    </row>
    <row r="331" spans="1:35" x14ac:dyDescent="0.35">
      <c r="A331" t="str">
        <f>VLOOKUP(B331,'BAU Global Total'!A$3:C$34,3,FALSE)</f>
        <v>EPS</v>
      </c>
      <c r="B331" t="s">
        <v>50</v>
      </c>
      <c r="C331" t="s">
        <v>64</v>
      </c>
      <c r="D331" s="2">
        <f>IF($A331="GCAM",'GCAM By Region By Sector'!D330*10^3,SUMIFS('EPS Emissions'!E:E,'EPS Emissions'!$D:$D,'BAU Sector &amp; Region Breakout'!$C331,'EPS Emissions'!$C:$C,'BAU Sector &amp; Region Breakout'!$B331))</f>
        <v>222.696</v>
      </c>
      <c r="E331" s="2">
        <f>IF($A331="GCAM",'GCAM By Region By Sector'!E330*10^3,SUMIFS('EPS Emissions'!F:F,'EPS Emissions'!$D:$D,'BAU Sector &amp; Region Breakout'!$C331,'EPS Emissions'!$C:$C,'BAU Sector &amp; Region Breakout'!$B331))</f>
        <v>233.87100000000001</v>
      </c>
      <c r="F331" s="2">
        <f>IF($A331="GCAM",'GCAM By Region By Sector'!F330*10^3,SUMIFS('EPS Emissions'!G:G,'EPS Emissions'!$D:$D,'BAU Sector &amp; Region Breakout'!$C331,'EPS Emissions'!$C:$C,'BAU Sector &amp; Region Breakout'!$B331))</f>
        <v>242.49</v>
      </c>
      <c r="G331" s="2">
        <f>IF($A331="GCAM",'GCAM By Region By Sector'!G330*10^3,SUMIFS('EPS Emissions'!H:H,'EPS Emissions'!$D:$D,'BAU Sector &amp; Region Breakout'!$C331,'EPS Emissions'!$C:$C,'BAU Sector &amp; Region Breakout'!$B331))</f>
        <v>239.57400000000001</v>
      </c>
      <c r="H331" s="2">
        <f>IF($A331="GCAM",'GCAM By Region By Sector'!H330*10^3,SUMIFS('EPS Emissions'!I:I,'EPS Emissions'!$D:$D,'BAU Sector &amp; Region Breakout'!$C331,'EPS Emissions'!$C:$C,'BAU Sector &amp; Region Breakout'!$B331))</f>
        <v>239.488</v>
      </c>
      <c r="I331" s="2">
        <f>IF($A331="GCAM",'GCAM By Region By Sector'!I330*10^3,SUMIFS('EPS Emissions'!J:J,'EPS Emissions'!$D:$D,'BAU Sector &amp; Region Breakout'!$C331,'EPS Emissions'!$C:$C,'BAU Sector &amp; Region Breakout'!$B331))</f>
        <v>239.697</v>
      </c>
      <c r="J331" s="2">
        <f>IF($A331="GCAM",'GCAM By Region By Sector'!J330*10^3,SUMIFS('EPS Emissions'!K:K,'EPS Emissions'!$D:$D,'BAU Sector &amp; Region Breakout'!$C331,'EPS Emissions'!$C:$C,'BAU Sector &amp; Region Breakout'!$B331))</f>
        <v>239.38900000000001</v>
      </c>
      <c r="K331" s="2">
        <f>IF($A331="GCAM",'GCAM By Region By Sector'!K330*10^3,SUMIFS('EPS Emissions'!L:L,'EPS Emissions'!$D:$D,'BAU Sector &amp; Region Breakout'!$C331,'EPS Emissions'!$C:$C,'BAU Sector &amp; Region Breakout'!$B331))</f>
        <v>240.351</v>
      </c>
      <c r="L331" s="2">
        <f>IF($A331="GCAM",'GCAM By Region By Sector'!L330*10^3,SUMIFS('EPS Emissions'!M:M,'EPS Emissions'!$D:$D,'BAU Sector &amp; Region Breakout'!$C331,'EPS Emissions'!$C:$C,'BAU Sector &amp; Region Breakout'!$B331))</f>
        <v>240.631</v>
      </c>
      <c r="M331" s="2">
        <f>IF($A331="GCAM",'GCAM By Region By Sector'!M330*10^3,SUMIFS('EPS Emissions'!N:N,'EPS Emissions'!$D:$D,'BAU Sector &amp; Region Breakout'!$C331,'EPS Emissions'!$C:$C,'BAU Sector &amp; Region Breakout'!$B331))</f>
        <v>240.358</v>
      </c>
      <c r="N331" s="2">
        <f>IF($A331="GCAM",'GCAM By Region By Sector'!N330*10^3,SUMIFS('EPS Emissions'!O:O,'EPS Emissions'!$D:$D,'BAU Sector &amp; Region Breakout'!$C331,'EPS Emissions'!$C:$C,'BAU Sector &amp; Region Breakout'!$B331))</f>
        <v>240.214</v>
      </c>
      <c r="O331" s="2">
        <f>IF($A331="GCAM",'GCAM By Region By Sector'!O330*10^3,SUMIFS('EPS Emissions'!P:P,'EPS Emissions'!$D:$D,'BAU Sector &amp; Region Breakout'!$C331,'EPS Emissions'!$C:$C,'BAU Sector &amp; Region Breakout'!$B331))</f>
        <v>240.32599999999999</v>
      </c>
      <c r="P331" s="2">
        <f>IF($A331="GCAM",'GCAM By Region By Sector'!P330*10^3,SUMIFS('EPS Emissions'!Q:Q,'EPS Emissions'!$D:$D,'BAU Sector &amp; Region Breakout'!$C331,'EPS Emissions'!$C:$C,'BAU Sector &amp; Region Breakout'!$B331))</f>
        <v>240.119</v>
      </c>
      <c r="Q331" s="2">
        <f>IF($A331="GCAM",'GCAM By Region By Sector'!Q330*10^3,SUMIFS('EPS Emissions'!R:R,'EPS Emissions'!$D:$D,'BAU Sector &amp; Region Breakout'!$C331,'EPS Emissions'!$C:$C,'BAU Sector &amp; Region Breakout'!$B331))</f>
        <v>239.93700000000001</v>
      </c>
      <c r="R331" s="2">
        <f>IF($A331="GCAM",'GCAM By Region By Sector'!R330*10^3,SUMIFS('EPS Emissions'!S:S,'EPS Emissions'!$D:$D,'BAU Sector &amp; Region Breakout'!$C331,'EPS Emissions'!$C:$C,'BAU Sector &amp; Region Breakout'!$B331))</f>
        <v>239.96100000000001</v>
      </c>
      <c r="S331" s="2">
        <f>IF($A331="GCAM",'GCAM By Region By Sector'!S330*10^3,SUMIFS('EPS Emissions'!T:T,'EPS Emissions'!$D:$D,'BAU Sector &amp; Region Breakout'!$C331,'EPS Emissions'!$C:$C,'BAU Sector &amp; Region Breakout'!$B331))</f>
        <v>240.345</v>
      </c>
      <c r="T331" s="2">
        <f>IF($A331="GCAM",'GCAM By Region By Sector'!T330*10^3,SUMIFS('EPS Emissions'!U:U,'EPS Emissions'!$D:$D,'BAU Sector &amp; Region Breakout'!$C331,'EPS Emissions'!$C:$C,'BAU Sector &amp; Region Breakout'!$B331))</f>
        <v>240.834</v>
      </c>
      <c r="U331" s="2">
        <f>IF($A331="GCAM",'GCAM By Region By Sector'!U330*10^3,SUMIFS('EPS Emissions'!V:V,'EPS Emissions'!$D:$D,'BAU Sector &amp; Region Breakout'!$C331,'EPS Emissions'!$C:$C,'BAU Sector &amp; Region Breakout'!$B331))</f>
        <v>241.14500000000001</v>
      </c>
      <c r="V331" s="2">
        <f>IF($A331="GCAM",'GCAM By Region By Sector'!V330*10^3,SUMIFS('EPS Emissions'!W:W,'EPS Emissions'!$D:$D,'BAU Sector &amp; Region Breakout'!$C331,'EPS Emissions'!$C:$C,'BAU Sector &amp; Region Breakout'!$B331))</f>
        <v>241.28100000000001</v>
      </c>
      <c r="W331" s="2">
        <f>IF($A331="GCAM",'GCAM By Region By Sector'!W330*10^3,SUMIFS('EPS Emissions'!X:X,'EPS Emissions'!$D:$D,'BAU Sector &amp; Region Breakout'!$C331,'EPS Emissions'!$C:$C,'BAU Sector &amp; Region Breakout'!$B331))</f>
        <v>241.38200000000001</v>
      </c>
      <c r="X331" s="2">
        <f>IF($A331="GCAM",'GCAM By Region By Sector'!X330*10^3,SUMIFS('EPS Emissions'!Y:Y,'EPS Emissions'!$D:$D,'BAU Sector &amp; Region Breakout'!$C331,'EPS Emissions'!$C:$C,'BAU Sector &amp; Region Breakout'!$B331))</f>
        <v>241.39699999999999</v>
      </c>
      <c r="Y331" s="2">
        <f>IF($A331="GCAM",'GCAM By Region By Sector'!Y330*10^3,SUMIFS('EPS Emissions'!Z:Z,'EPS Emissions'!$D:$D,'BAU Sector &amp; Region Breakout'!$C331,'EPS Emissions'!$C:$C,'BAU Sector &amp; Region Breakout'!$B331))</f>
        <v>241.38200000000001</v>
      </c>
      <c r="Z331" s="2">
        <f>IF($A331="GCAM",'GCAM By Region By Sector'!Z330*10^3,SUMIFS('EPS Emissions'!AA:AA,'EPS Emissions'!$D:$D,'BAU Sector &amp; Region Breakout'!$C331,'EPS Emissions'!$C:$C,'BAU Sector &amp; Region Breakout'!$B331))</f>
        <v>241.584</v>
      </c>
      <c r="AA331" s="2">
        <f>IF($A331="GCAM",'GCAM By Region By Sector'!AA330*10^3,SUMIFS('EPS Emissions'!AB:AB,'EPS Emissions'!$D:$D,'BAU Sector &amp; Region Breakout'!$C331,'EPS Emissions'!$C:$C,'BAU Sector &amp; Region Breakout'!$B331))</f>
        <v>241.86</v>
      </c>
      <c r="AB331" s="2">
        <f>IF($A331="GCAM",'GCAM By Region By Sector'!AB330*10^3,SUMIFS('EPS Emissions'!AC:AC,'EPS Emissions'!$D:$D,'BAU Sector &amp; Region Breakout'!$C331,'EPS Emissions'!$C:$C,'BAU Sector &amp; Region Breakout'!$B331))</f>
        <v>242.16200000000001</v>
      </c>
      <c r="AC331" s="2">
        <f>IF($A331="GCAM",'GCAM By Region By Sector'!AC330*10^3,SUMIFS('EPS Emissions'!AD:AD,'EPS Emissions'!$D:$D,'BAU Sector &amp; Region Breakout'!$C331,'EPS Emissions'!$C:$C,'BAU Sector &amp; Region Breakout'!$B331))</f>
        <v>242.583</v>
      </c>
      <c r="AD331" s="2">
        <f>IF($A331="GCAM",'GCAM By Region By Sector'!AD330*10^3,SUMIFS('EPS Emissions'!AE:AE,'EPS Emissions'!$D:$D,'BAU Sector &amp; Region Breakout'!$C331,'EPS Emissions'!$C:$C,'BAU Sector &amp; Region Breakout'!$B331))</f>
        <v>242.83099999999999</v>
      </c>
      <c r="AE331" s="2">
        <f>IF($A331="GCAM",'GCAM By Region By Sector'!AE330*10^3,SUMIFS('EPS Emissions'!AF:AF,'EPS Emissions'!$D:$D,'BAU Sector &amp; Region Breakout'!$C331,'EPS Emissions'!$C:$C,'BAU Sector &amp; Region Breakout'!$B331))</f>
        <v>243.15100000000001</v>
      </c>
      <c r="AF331" s="2">
        <f>IF($A331="GCAM",'GCAM By Region By Sector'!AF330*10^3,SUMIFS('EPS Emissions'!AG:AG,'EPS Emissions'!$D:$D,'BAU Sector &amp; Region Breakout'!$C331,'EPS Emissions'!$C:$C,'BAU Sector &amp; Region Breakout'!$B331))</f>
        <v>243.327</v>
      </c>
      <c r="AG331" s="2">
        <f>IF($A331="GCAM",'GCAM By Region By Sector'!AG330*10^3,SUMIFS('EPS Emissions'!AH:AH,'EPS Emissions'!$D:$D,'BAU Sector &amp; Region Breakout'!$C331,'EPS Emissions'!$C:$C,'BAU Sector &amp; Region Breakout'!$B331))</f>
        <v>243.41399999999999</v>
      </c>
      <c r="AH331" s="2">
        <f>IF($A331="GCAM",'GCAM By Region By Sector'!AH330*10^3,SUMIFS('EPS Emissions'!AI:AI,'EPS Emissions'!$D:$D,'BAU Sector &amp; Region Breakout'!$C331,'EPS Emissions'!$C:$C,'BAU Sector &amp; Region Breakout'!$B331))</f>
        <v>243.523</v>
      </c>
    </row>
    <row r="332" spans="1:35" x14ac:dyDescent="0.35">
      <c r="A332" t="str">
        <f>VLOOKUP(B332,'BAU Global Total'!A$3:C$34,3,FALSE)</f>
        <v>EPS</v>
      </c>
      <c r="B332" t="s">
        <v>50</v>
      </c>
      <c r="C332" t="s">
        <v>69</v>
      </c>
      <c r="D332" s="2">
        <f>IF($A332="GCAM",'GCAM By Region By Sector'!D331*10^3,SUMIFS('EPS Emissions'!E:E,'EPS Emissions'!$D:$D,'BAU Sector &amp; Region Breakout'!$C332,'EPS Emissions'!$C:$C,'BAU Sector &amp; Region Breakout'!$B332))</f>
        <v>65.203100000000006</v>
      </c>
      <c r="E332" s="2">
        <f>IF($A332="GCAM",'GCAM By Region By Sector'!E331*10^3,SUMIFS('EPS Emissions'!F:F,'EPS Emissions'!$D:$D,'BAU Sector &amp; Region Breakout'!$C332,'EPS Emissions'!$C:$C,'BAU Sector &amp; Region Breakout'!$B332))</f>
        <v>69.629800000000003</v>
      </c>
      <c r="F332" s="2">
        <f>IF($A332="GCAM",'GCAM By Region By Sector'!F331*10^3,SUMIFS('EPS Emissions'!G:G,'EPS Emissions'!$D:$D,'BAU Sector &amp; Region Breakout'!$C332,'EPS Emissions'!$C:$C,'BAU Sector &amp; Region Breakout'!$B332))</f>
        <v>73.189499999999995</v>
      </c>
      <c r="G332" s="2">
        <f>IF($A332="GCAM",'GCAM By Region By Sector'!G331*10^3,SUMIFS('EPS Emissions'!H:H,'EPS Emissions'!$D:$D,'BAU Sector &amp; Region Breakout'!$C332,'EPS Emissions'!$C:$C,'BAU Sector &amp; Region Breakout'!$B332))</f>
        <v>74.647800000000004</v>
      </c>
      <c r="H332" s="2">
        <f>IF($A332="GCAM",'GCAM By Region By Sector'!H331*10^3,SUMIFS('EPS Emissions'!I:I,'EPS Emissions'!$D:$D,'BAU Sector &amp; Region Breakout'!$C332,'EPS Emissions'!$C:$C,'BAU Sector &amp; Region Breakout'!$B332))</f>
        <v>74.875</v>
      </c>
      <c r="I332" s="2">
        <f>IF($A332="GCAM",'GCAM By Region By Sector'!I331*10^3,SUMIFS('EPS Emissions'!J:J,'EPS Emissions'!$D:$D,'BAU Sector &amp; Region Breakout'!$C332,'EPS Emissions'!$C:$C,'BAU Sector &amp; Region Breakout'!$B332))</f>
        <v>75.482500000000002</v>
      </c>
      <c r="J332" s="2">
        <f>IF($A332="GCAM",'GCAM By Region By Sector'!J331*10^3,SUMIFS('EPS Emissions'!K:K,'EPS Emissions'!$D:$D,'BAU Sector &amp; Region Breakout'!$C332,'EPS Emissions'!$C:$C,'BAU Sector &amp; Region Breakout'!$B332))</f>
        <v>75.765600000000006</v>
      </c>
      <c r="K332" s="2">
        <f>IF($A332="GCAM",'GCAM By Region By Sector'!K331*10^3,SUMIFS('EPS Emissions'!L:L,'EPS Emissions'!$D:$D,'BAU Sector &amp; Region Breakout'!$C332,'EPS Emissions'!$C:$C,'BAU Sector &amp; Region Breakout'!$B332))</f>
        <v>75.809600000000003</v>
      </c>
      <c r="L332" s="2">
        <f>IF($A332="GCAM",'GCAM By Region By Sector'!L331*10^3,SUMIFS('EPS Emissions'!M:M,'EPS Emissions'!$D:$D,'BAU Sector &amp; Region Breakout'!$C332,'EPS Emissions'!$C:$C,'BAU Sector &amp; Region Breakout'!$B332))</f>
        <v>75.726799999999997</v>
      </c>
      <c r="M332" s="2">
        <f>IF($A332="GCAM",'GCAM By Region By Sector'!M331*10^3,SUMIFS('EPS Emissions'!N:N,'EPS Emissions'!$D:$D,'BAU Sector &amp; Region Breakout'!$C332,'EPS Emissions'!$C:$C,'BAU Sector &amp; Region Breakout'!$B332))</f>
        <v>75.6066</v>
      </c>
      <c r="N332" s="2">
        <f>IF($A332="GCAM",'GCAM By Region By Sector'!N331*10^3,SUMIFS('EPS Emissions'!O:O,'EPS Emissions'!$D:$D,'BAU Sector &amp; Region Breakout'!$C332,'EPS Emissions'!$C:$C,'BAU Sector &amp; Region Breakout'!$B332))</f>
        <v>75.476200000000006</v>
      </c>
      <c r="O332" s="2">
        <f>IF($A332="GCAM",'GCAM By Region By Sector'!O331*10^3,SUMIFS('EPS Emissions'!P:P,'EPS Emissions'!$D:$D,'BAU Sector &amp; Region Breakout'!$C332,'EPS Emissions'!$C:$C,'BAU Sector &amp; Region Breakout'!$B332))</f>
        <v>75.347200000000001</v>
      </c>
      <c r="P332" s="2">
        <f>IF($A332="GCAM",'GCAM By Region By Sector'!P331*10^3,SUMIFS('EPS Emissions'!Q:Q,'EPS Emissions'!$D:$D,'BAU Sector &amp; Region Breakout'!$C332,'EPS Emissions'!$C:$C,'BAU Sector &amp; Region Breakout'!$B332))</f>
        <v>75.773499999999999</v>
      </c>
      <c r="Q332" s="2">
        <f>IF($A332="GCAM",'GCAM By Region By Sector'!Q331*10^3,SUMIFS('EPS Emissions'!R:R,'EPS Emissions'!$D:$D,'BAU Sector &amp; Region Breakout'!$C332,'EPS Emissions'!$C:$C,'BAU Sector &amp; Region Breakout'!$B332))</f>
        <v>75.767300000000006</v>
      </c>
      <c r="R332" s="2">
        <f>IF($A332="GCAM",'GCAM By Region By Sector'!R331*10^3,SUMIFS('EPS Emissions'!S:S,'EPS Emissions'!$D:$D,'BAU Sector &amp; Region Breakout'!$C332,'EPS Emissions'!$C:$C,'BAU Sector &amp; Region Breakout'!$B332))</f>
        <v>75.629800000000003</v>
      </c>
      <c r="S332" s="2">
        <f>IF($A332="GCAM",'GCAM By Region By Sector'!S331*10^3,SUMIFS('EPS Emissions'!T:T,'EPS Emissions'!$D:$D,'BAU Sector &amp; Region Breakout'!$C332,'EPS Emissions'!$C:$C,'BAU Sector &amp; Region Breakout'!$B332))</f>
        <v>75.585999999999999</v>
      </c>
      <c r="T332" s="2">
        <f>IF($A332="GCAM",'GCAM By Region By Sector'!T331*10^3,SUMIFS('EPS Emissions'!U:U,'EPS Emissions'!$D:$D,'BAU Sector &amp; Region Breakout'!$C332,'EPS Emissions'!$C:$C,'BAU Sector &amp; Region Breakout'!$B332))</f>
        <v>75.461699999999993</v>
      </c>
      <c r="U332" s="2">
        <f>IF($A332="GCAM",'GCAM By Region By Sector'!U331*10^3,SUMIFS('EPS Emissions'!V:V,'EPS Emissions'!$D:$D,'BAU Sector &amp; Region Breakout'!$C332,'EPS Emissions'!$C:$C,'BAU Sector &amp; Region Breakout'!$B332))</f>
        <v>75.476600000000005</v>
      </c>
      <c r="V332" s="2">
        <f>IF($A332="GCAM",'GCAM By Region By Sector'!V331*10^3,SUMIFS('EPS Emissions'!W:W,'EPS Emissions'!$D:$D,'BAU Sector &amp; Region Breakout'!$C332,'EPS Emissions'!$C:$C,'BAU Sector &amp; Region Breakout'!$B332))</f>
        <v>75.592500000000001</v>
      </c>
      <c r="W332" s="2">
        <f>IF($A332="GCAM",'GCAM By Region By Sector'!W331*10^3,SUMIFS('EPS Emissions'!X:X,'EPS Emissions'!$D:$D,'BAU Sector &amp; Region Breakout'!$C332,'EPS Emissions'!$C:$C,'BAU Sector &amp; Region Breakout'!$B332))</f>
        <v>75.491299999999995</v>
      </c>
      <c r="X332" s="2">
        <f>IF($A332="GCAM",'GCAM By Region By Sector'!X331*10^3,SUMIFS('EPS Emissions'!Y:Y,'EPS Emissions'!$D:$D,'BAU Sector &amp; Region Breakout'!$C332,'EPS Emissions'!$C:$C,'BAU Sector &amp; Region Breakout'!$B332))</f>
        <v>75.421300000000002</v>
      </c>
      <c r="Y332" s="2">
        <f>IF($A332="GCAM",'GCAM By Region By Sector'!Y331*10^3,SUMIFS('EPS Emissions'!Z:Z,'EPS Emissions'!$D:$D,'BAU Sector &amp; Region Breakout'!$C332,'EPS Emissions'!$C:$C,'BAU Sector &amp; Region Breakout'!$B332))</f>
        <v>75.498699999999999</v>
      </c>
      <c r="Z332" s="2">
        <f>IF($A332="GCAM",'GCAM By Region By Sector'!Z331*10^3,SUMIFS('EPS Emissions'!AA:AA,'EPS Emissions'!$D:$D,'BAU Sector &amp; Region Breakout'!$C332,'EPS Emissions'!$C:$C,'BAU Sector &amp; Region Breakout'!$B332))</f>
        <v>75.466800000000006</v>
      </c>
      <c r="AA332" s="2">
        <f>IF($A332="GCAM",'GCAM By Region By Sector'!AA331*10^3,SUMIFS('EPS Emissions'!AB:AB,'EPS Emissions'!$D:$D,'BAU Sector &amp; Region Breakout'!$C332,'EPS Emissions'!$C:$C,'BAU Sector &amp; Region Breakout'!$B332))</f>
        <v>75.695400000000006</v>
      </c>
      <c r="AB332" s="2">
        <f>IF($A332="GCAM",'GCAM By Region By Sector'!AB331*10^3,SUMIFS('EPS Emissions'!AC:AC,'EPS Emissions'!$D:$D,'BAU Sector &amp; Region Breakout'!$C332,'EPS Emissions'!$C:$C,'BAU Sector &amp; Region Breakout'!$B332))</f>
        <v>75.642700000000005</v>
      </c>
      <c r="AC332" s="2">
        <f>IF($A332="GCAM",'GCAM By Region By Sector'!AC331*10^3,SUMIFS('EPS Emissions'!AD:AD,'EPS Emissions'!$D:$D,'BAU Sector &amp; Region Breakout'!$C332,'EPS Emissions'!$C:$C,'BAU Sector &amp; Region Breakout'!$B332))</f>
        <v>75.420599999999993</v>
      </c>
      <c r="AD332" s="2">
        <f>IF($A332="GCAM",'GCAM By Region By Sector'!AD331*10^3,SUMIFS('EPS Emissions'!AE:AE,'EPS Emissions'!$D:$D,'BAU Sector &amp; Region Breakout'!$C332,'EPS Emissions'!$C:$C,'BAU Sector &amp; Region Breakout'!$B332))</f>
        <v>75.649000000000001</v>
      </c>
      <c r="AE332" s="2">
        <f>IF($A332="GCAM",'GCAM By Region By Sector'!AE331*10^3,SUMIFS('EPS Emissions'!AF:AF,'EPS Emissions'!$D:$D,'BAU Sector &amp; Region Breakout'!$C332,'EPS Emissions'!$C:$C,'BAU Sector &amp; Region Breakout'!$B332))</f>
        <v>75.478999999999999</v>
      </c>
      <c r="AF332" s="2">
        <f>IF($A332="GCAM",'GCAM By Region By Sector'!AF331*10^3,SUMIFS('EPS Emissions'!AG:AG,'EPS Emissions'!$D:$D,'BAU Sector &amp; Region Breakout'!$C332,'EPS Emissions'!$C:$C,'BAU Sector &amp; Region Breakout'!$B332))</f>
        <v>75.350800000000007</v>
      </c>
      <c r="AG332" s="2">
        <f>IF($A332="GCAM",'GCAM By Region By Sector'!AG331*10^3,SUMIFS('EPS Emissions'!AH:AH,'EPS Emissions'!$D:$D,'BAU Sector &amp; Region Breakout'!$C332,'EPS Emissions'!$C:$C,'BAU Sector &amp; Region Breakout'!$B332))</f>
        <v>75.301100000000005</v>
      </c>
      <c r="AH332" s="2">
        <f>IF($A332="GCAM",'GCAM By Region By Sector'!AH331*10^3,SUMIFS('EPS Emissions'!AI:AI,'EPS Emissions'!$D:$D,'BAU Sector &amp; Region Breakout'!$C332,'EPS Emissions'!$C:$C,'BAU Sector &amp; Region Breakout'!$B332))</f>
        <v>75.525800000000004</v>
      </c>
    </row>
    <row r="333" spans="1:35" x14ac:dyDescent="0.35">
      <c r="A333" t="str">
        <f>VLOOKUP(B333,'BAU Global Total'!A$3:C$34,3,FALSE)</f>
        <v>EPS</v>
      </c>
      <c r="B333" t="s">
        <v>50</v>
      </c>
      <c r="C333" t="s">
        <v>62</v>
      </c>
      <c r="D333" s="2">
        <f>IF($A333="GCAM",'GCAM By Region By Sector'!D332*10^3,SUMIFS('EPS Emissions'!E:E,'EPS Emissions'!$D:$D,'BAU Sector &amp; Region Breakout'!$C333,'EPS Emissions'!$C:$C,'BAU Sector &amp; Region Breakout'!$B333))</f>
        <v>-758.70899999999995</v>
      </c>
      <c r="E333" s="2">
        <f>IF($A333="GCAM",'GCAM By Region By Sector'!E332*10^3,SUMIFS('EPS Emissions'!F:F,'EPS Emissions'!$D:$D,'BAU Sector &amp; Region Breakout'!$C333,'EPS Emissions'!$C:$C,'BAU Sector &amp; Region Breakout'!$B333))</f>
        <v>-740.18799999999999</v>
      </c>
      <c r="F333" s="2">
        <f>IF($A333="GCAM",'GCAM By Region By Sector'!F332*10^3,SUMIFS('EPS Emissions'!G:G,'EPS Emissions'!$D:$D,'BAU Sector &amp; Region Breakout'!$C333,'EPS Emissions'!$C:$C,'BAU Sector &amp; Region Breakout'!$B333))</f>
        <v>-735.697</v>
      </c>
      <c r="G333" s="2">
        <f>IF($A333="GCAM",'GCAM By Region By Sector'!G332*10^3,SUMIFS('EPS Emissions'!H:H,'EPS Emissions'!$D:$D,'BAU Sector &amp; Region Breakout'!$C333,'EPS Emissions'!$C:$C,'BAU Sector &amp; Region Breakout'!$B333))</f>
        <v>-732.20500000000004</v>
      </c>
      <c r="H333" s="2">
        <f>IF($A333="GCAM",'GCAM By Region By Sector'!H332*10^3,SUMIFS('EPS Emissions'!I:I,'EPS Emissions'!$D:$D,'BAU Sector &amp; Region Breakout'!$C333,'EPS Emissions'!$C:$C,'BAU Sector &amp; Region Breakout'!$B333))</f>
        <v>-728.96600000000001</v>
      </c>
      <c r="I333" s="2">
        <f>IF($A333="GCAM",'GCAM By Region By Sector'!I332*10^3,SUMIFS('EPS Emissions'!J:J,'EPS Emissions'!$D:$D,'BAU Sector &amp; Region Breakout'!$C333,'EPS Emissions'!$C:$C,'BAU Sector &amp; Region Breakout'!$B333))</f>
        <v>-724.47400000000005</v>
      </c>
      <c r="J333" s="2">
        <f>IF($A333="GCAM",'GCAM By Region By Sector'!J332*10^3,SUMIFS('EPS Emissions'!K:K,'EPS Emissions'!$D:$D,'BAU Sector &amp; Region Breakout'!$C333,'EPS Emissions'!$C:$C,'BAU Sector &amp; Region Breakout'!$B333))</f>
        <v>-720.98199999999997</v>
      </c>
      <c r="K333" s="2">
        <f>IF($A333="GCAM",'GCAM By Region By Sector'!K332*10^3,SUMIFS('EPS Emissions'!L:L,'EPS Emissions'!$D:$D,'BAU Sector &amp; Region Breakout'!$C333,'EPS Emissions'!$C:$C,'BAU Sector &amp; Region Breakout'!$B333))</f>
        <v>-717.74400000000003</v>
      </c>
      <c r="L333" s="2">
        <f>IF($A333="GCAM",'GCAM By Region By Sector'!L332*10^3,SUMIFS('EPS Emissions'!M:M,'EPS Emissions'!$D:$D,'BAU Sector &amp; Region Breakout'!$C333,'EPS Emissions'!$C:$C,'BAU Sector &amp; Region Breakout'!$B333))</f>
        <v>-713.25099999999998</v>
      </c>
      <c r="M333" s="2">
        <f>IF($A333="GCAM",'GCAM By Region By Sector'!M332*10^3,SUMIFS('EPS Emissions'!N:N,'EPS Emissions'!$D:$D,'BAU Sector &amp; Region Breakout'!$C333,'EPS Emissions'!$C:$C,'BAU Sector &amp; Region Breakout'!$B333))</f>
        <v>-709.73299999999995</v>
      </c>
      <c r="N333" s="2">
        <f>IF($A333="GCAM",'GCAM By Region By Sector'!N332*10^3,SUMIFS('EPS Emissions'!O:O,'EPS Emissions'!$D:$D,'BAU Sector &amp; Region Breakout'!$C333,'EPS Emissions'!$C:$C,'BAU Sector &amp; Region Breakout'!$B333))</f>
        <v>-705.24099999999999</v>
      </c>
      <c r="O333" s="2">
        <f>IF($A333="GCAM",'GCAM By Region By Sector'!O332*10^3,SUMIFS('EPS Emissions'!P:P,'EPS Emissions'!$D:$D,'BAU Sector &amp; Region Breakout'!$C333,'EPS Emissions'!$C:$C,'BAU Sector &amp; Region Breakout'!$B333))</f>
        <v>-702.029</v>
      </c>
      <c r="P333" s="2">
        <f>IF($A333="GCAM",'GCAM By Region By Sector'!P332*10^3,SUMIFS('EPS Emissions'!Q:Q,'EPS Emissions'!$D:$D,'BAU Sector &amp; Region Breakout'!$C333,'EPS Emissions'!$C:$C,'BAU Sector &amp; Region Breakout'!$B333))</f>
        <v>-698.51</v>
      </c>
      <c r="Q333" s="2">
        <f>IF($A333="GCAM",'GCAM By Region By Sector'!Q332*10^3,SUMIFS('EPS Emissions'!R:R,'EPS Emissions'!$D:$D,'BAU Sector &amp; Region Breakout'!$C333,'EPS Emissions'!$C:$C,'BAU Sector &amp; Region Breakout'!$B333))</f>
        <v>-694.01900000000001</v>
      </c>
      <c r="R333" s="2">
        <f>IF($A333="GCAM",'GCAM By Region By Sector'!R332*10^3,SUMIFS('EPS Emissions'!S:S,'EPS Emissions'!$D:$D,'BAU Sector &amp; Region Breakout'!$C333,'EPS Emissions'!$C:$C,'BAU Sector &amp; Region Breakout'!$B333))</f>
        <v>-690.52700000000004</v>
      </c>
      <c r="S333" s="2">
        <f>IF($A333="GCAM",'GCAM By Region By Sector'!S332*10^3,SUMIFS('EPS Emissions'!T:T,'EPS Emissions'!$D:$D,'BAU Sector &amp; Region Breakout'!$C333,'EPS Emissions'!$C:$C,'BAU Sector &amp; Region Breakout'!$B333))</f>
        <v>-686.28800000000001</v>
      </c>
      <c r="T333" s="2">
        <f>IF($A333="GCAM",'GCAM By Region By Sector'!T332*10^3,SUMIFS('EPS Emissions'!U:U,'EPS Emissions'!$D:$D,'BAU Sector &amp; Region Breakout'!$C333,'EPS Emissions'!$C:$C,'BAU Sector &amp; Region Breakout'!$B333))</f>
        <v>-682.79600000000005</v>
      </c>
      <c r="U333" s="2">
        <f>IF($A333="GCAM",'GCAM By Region By Sector'!U332*10^3,SUMIFS('EPS Emissions'!V:V,'EPS Emissions'!$D:$D,'BAU Sector &amp; Region Breakout'!$C333,'EPS Emissions'!$C:$C,'BAU Sector &amp; Region Breakout'!$B333))</f>
        <v>-679.30399999999997</v>
      </c>
      <c r="V333" s="2">
        <f>IF($A333="GCAM",'GCAM By Region By Sector'!V332*10^3,SUMIFS('EPS Emissions'!W:W,'EPS Emissions'!$D:$D,'BAU Sector &amp; Region Breakout'!$C333,'EPS Emissions'!$C:$C,'BAU Sector &amp; Region Breakout'!$B333))</f>
        <v>-674.78499999999997</v>
      </c>
      <c r="W333" s="2">
        <f>IF($A333="GCAM",'GCAM By Region By Sector'!W332*10^3,SUMIFS('EPS Emissions'!X:X,'EPS Emissions'!$D:$D,'BAU Sector &amp; Region Breakout'!$C333,'EPS Emissions'!$C:$C,'BAU Sector &amp; Region Breakout'!$B333))</f>
        <v>-671.57299999999998</v>
      </c>
      <c r="X333" s="2">
        <f>IF($A333="GCAM",'GCAM By Region By Sector'!X332*10^3,SUMIFS('EPS Emissions'!Y:Y,'EPS Emissions'!$D:$D,'BAU Sector &amp; Region Breakout'!$C333,'EPS Emissions'!$C:$C,'BAU Sector &amp; Region Breakout'!$B333))</f>
        <v>-668.08199999999999</v>
      </c>
      <c r="Y333" s="2">
        <f>IF($A333="GCAM",'GCAM By Region By Sector'!Y332*10^3,SUMIFS('EPS Emissions'!Z:Z,'EPS Emissions'!$D:$D,'BAU Sector &amp; Region Breakout'!$C333,'EPS Emissions'!$C:$C,'BAU Sector &amp; Region Breakout'!$B333))</f>
        <v>-663.56299999999999</v>
      </c>
      <c r="Z333" s="2">
        <f>IF($A333="GCAM",'GCAM By Region By Sector'!Z332*10^3,SUMIFS('EPS Emissions'!AA:AA,'EPS Emissions'!$D:$D,'BAU Sector &amp; Region Breakout'!$C333,'EPS Emissions'!$C:$C,'BAU Sector &amp; Region Breakout'!$B333))</f>
        <v>-660.07100000000003</v>
      </c>
      <c r="AA333" s="2">
        <f>IF($A333="GCAM",'GCAM By Region By Sector'!AA332*10^3,SUMIFS('EPS Emissions'!AB:AB,'EPS Emissions'!$D:$D,'BAU Sector &amp; Region Breakout'!$C333,'EPS Emissions'!$C:$C,'BAU Sector &amp; Region Breakout'!$B333))</f>
        <v>-655.85900000000004</v>
      </c>
      <c r="AB333" s="2">
        <f>IF($A333="GCAM",'GCAM By Region By Sector'!AB332*10^3,SUMIFS('EPS Emissions'!AC:AC,'EPS Emissions'!$D:$D,'BAU Sector &amp; Region Breakout'!$C333,'EPS Emissions'!$C:$C,'BAU Sector &amp; Region Breakout'!$B333))</f>
        <v>-652.34100000000001</v>
      </c>
      <c r="AC333" s="2">
        <f>IF($A333="GCAM",'GCAM By Region By Sector'!AC332*10^3,SUMIFS('EPS Emissions'!AD:AD,'EPS Emissions'!$D:$D,'BAU Sector &amp; Region Breakout'!$C333,'EPS Emissions'!$C:$C,'BAU Sector &amp; Region Breakout'!$B333))</f>
        <v>-648.84799999999996</v>
      </c>
      <c r="AD333" s="2">
        <f>IF($A333="GCAM",'GCAM By Region By Sector'!AD332*10^3,SUMIFS('EPS Emissions'!AE:AE,'EPS Emissions'!$D:$D,'BAU Sector &amp; Region Breakout'!$C333,'EPS Emissions'!$C:$C,'BAU Sector &amp; Region Breakout'!$B333))</f>
        <v>-644.63599999999997</v>
      </c>
      <c r="AE333" s="2">
        <f>IF($A333="GCAM",'GCAM By Region By Sector'!AE332*10^3,SUMIFS('EPS Emissions'!AF:AF,'EPS Emissions'!$D:$D,'BAU Sector &amp; Region Breakout'!$C333,'EPS Emissions'!$C:$C,'BAU Sector &amp; Region Breakout'!$B333))</f>
        <v>-641.11800000000005</v>
      </c>
      <c r="AF333" s="2">
        <f>IF($A333="GCAM",'GCAM By Region By Sector'!AF332*10^3,SUMIFS('EPS Emissions'!AG:AG,'EPS Emissions'!$D:$D,'BAU Sector &amp; Region Breakout'!$C333,'EPS Emissions'!$C:$C,'BAU Sector &amp; Region Breakout'!$B333))</f>
        <v>-636.62599999999998</v>
      </c>
      <c r="AG333" s="2">
        <f>IF($A333="GCAM",'GCAM By Region By Sector'!AG332*10^3,SUMIFS('EPS Emissions'!AH:AH,'EPS Emissions'!$D:$D,'BAU Sector &amp; Region Breakout'!$C333,'EPS Emissions'!$C:$C,'BAU Sector &amp; Region Breakout'!$B333))</f>
        <v>-633.13400000000001</v>
      </c>
      <c r="AH333" s="2">
        <f>IF($A333="GCAM",'GCAM By Region By Sector'!AH332*10^3,SUMIFS('EPS Emissions'!AI:AI,'EPS Emissions'!$D:$D,'BAU Sector &amp; Region Breakout'!$C333,'EPS Emissions'!$C:$C,'BAU Sector &amp; Region Breakout'!$B333))</f>
        <v>-629.89499999999998</v>
      </c>
    </row>
    <row r="334" spans="1:35" x14ac:dyDescent="0.35">
      <c r="A334" t="str">
        <f>VLOOKUP(B334,'BAU Global Total'!A$3:C$34,3,FALSE)</f>
        <v>EPS</v>
      </c>
      <c r="B334" t="s">
        <v>50</v>
      </c>
      <c r="C334" t="s">
        <v>71</v>
      </c>
      <c r="D334" s="2">
        <f>IF($A334="GCAM",'GCAM By Region By Sector'!D333*10^3,SUMIFS('EPS Emissions'!E:E,'EPS Emissions'!$D:$D,'BAU Sector &amp; Region Breakout'!$C334,'EPS Emissions'!$C:$C,'BAU Sector &amp; Region Breakout'!$B334))</f>
        <v>0</v>
      </c>
      <c r="E334" s="2">
        <f>IF($A334="GCAM",'GCAM By Region By Sector'!E333*10^3,SUMIFS('EPS Emissions'!F:F,'EPS Emissions'!$D:$D,'BAU Sector &amp; Region Breakout'!$C334,'EPS Emissions'!$C:$C,'BAU Sector &amp; Region Breakout'!$B334))</f>
        <v>0</v>
      </c>
      <c r="F334" s="2">
        <f>IF($A334="GCAM",'GCAM By Region By Sector'!F333*10^3,SUMIFS('EPS Emissions'!G:G,'EPS Emissions'!$D:$D,'BAU Sector &amp; Region Breakout'!$C334,'EPS Emissions'!$C:$C,'BAU Sector &amp; Region Breakout'!$B334))</f>
        <v>0</v>
      </c>
      <c r="G334" s="2">
        <f>IF($A334="GCAM",'GCAM By Region By Sector'!G333*10^3,SUMIFS('EPS Emissions'!H:H,'EPS Emissions'!$D:$D,'BAU Sector &amp; Region Breakout'!$C334,'EPS Emissions'!$C:$C,'BAU Sector &amp; Region Breakout'!$B334))</f>
        <v>0</v>
      </c>
      <c r="H334" s="2">
        <f>IF($A334="GCAM",'GCAM By Region By Sector'!H333*10^3,SUMIFS('EPS Emissions'!I:I,'EPS Emissions'!$D:$D,'BAU Sector &amp; Region Breakout'!$C334,'EPS Emissions'!$C:$C,'BAU Sector &amp; Region Breakout'!$B334))</f>
        <v>0</v>
      </c>
      <c r="I334" s="2">
        <f>IF($A334="GCAM",'GCAM By Region By Sector'!I333*10^3,SUMIFS('EPS Emissions'!J:J,'EPS Emissions'!$D:$D,'BAU Sector &amp; Region Breakout'!$C334,'EPS Emissions'!$C:$C,'BAU Sector &amp; Region Breakout'!$B334))</f>
        <v>0</v>
      </c>
      <c r="J334" s="2">
        <f>IF($A334="GCAM",'GCAM By Region By Sector'!J333*10^3,SUMIFS('EPS Emissions'!K:K,'EPS Emissions'!$D:$D,'BAU Sector &amp; Region Breakout'!$C334,'EPS Emissions'!$C:$C,'BAU Sector &amp; Region Breakout'!$B334))</f>
        <v>0</v>
      </c>
      <c r="K334" s="2">
        <f>IF($A334="GCAM",'GCAM By Region By Sector'!K333*10^3,SUMIFS('EPS Emissions'!L:L,'EPS Emissions'!$D:$D,'BAU Sector &amp; Region Breakout'!$C334,'EPS Emissions'!$C:$C,'BAU Sector &amp; Region Breakout'!$B334))</f>
        <v>0</v>
      </c>
      <c r="L334" s="2">
        <f>IF($A334="GCAM",'GCAM By Region By Sector'!L333*10^3,SUMIFS('EPS Emissions'!M:M,'EPS Emissions'!$D:$D,'BAU Sector &amp; Region Breakout'!$C334,'EPS Emissions'!$C:$C,'BAU Sector &amp; Region Breakout'!$B334))</f>
        <v>0</v>
      </c>
      <c r="M334" s="2">
        <f>IF($A334="GCAM",'GCAM By Region By Sector'!M333*10^3,SUMIFS('EPS Emissions'!N:N,'EPS Emissions'!$D:$D,'BAU Sector &amp; Region Breakout'!$C334,'EPS Emissions'!$C:$C,'BAU Sector &amp; Region Breakout'!$B334))</f>
        <v>0</v>
      </c>
      <c r="N334" s="2">
        <f>IF($A334="GCAM",'GCAM By Region By Sector'!N333*10^3,SUMIFS('EPS Emissions'!O:O,'EPS Emissions'!$D:$D,'BAU Sector &amp; Region Breakout'!$C334,'EPS Emissions'!$C:$C,'BAU Sector &amp; Region Breakout'!$B334))</f>
        <v>0</v>
      </c>
      <c r="O334" s="2">
        <f>IF($A334="GCAM",'GCAM By Region By Sector'!O333*10^3,SUMIFS('EPS Emissions'!P:P,'EPS Emissions'!$D:$D,'BAU Sector &amp; Region Breakout'!$C334,'EPS Emissions'!$C:$C,'BAU Sector &amp; Region Breakout'!$B334))</f>
        <v>0</v>
      </c>
      <c r="P334" s="2">
        <f>IF($A334="GCAM",'GCAM By Region By Sector'!P333*10^3,SUMIFS('EPS Emissions'!Q:Q,'EPS Emissions'!$D:$D,'BAU Sector &amp; Region Breakout'!$C334,'EPS Emissions'!$C:$C,'BAU Sector &amp; Region Breakout'!$B334))</f>
        <v>0</v>
      </c>
      <c r="Q334" s="2">
        <f>IF($A334="GCAM",'GCAM By Region By Sector'!Q333*10^3,SUMIFS('EPS Emissions'!R:R,'EPS Emissions'!$D:$D,'BAU Sector &amp; Region Breakout'!$C334,'EPS Emissions'!$C:$C,'BAU Sector &amp; Region Breakout'!$B334))</f>
        <v>0</v>
      </c>
      <c r="R334" s="2">
        <f>IF($A334="GCAM",'GCAM By Region By Sector'!R333*10^3,SUMIFS('EPS Emissions'!S:S,'EPS Emissions'!$D:$D,'BAU Sector &amp; Region Breakout'!$C334,'EPS Emissions'!$C:$C,'BAU Sector &amp; Region Breakout'!$B334))</f>
        <v>0</v>
      </c>
      <c r="S334" s="2">
        <f>IF($A334="GCAM",'GCAM By Region By Sector'!S333*10^3,SUMIFS('EPS Emissions'!T:T,'EPS Emissions'!$D:$D,'BAU Sector &amp; Region Breakout'!$C334,'EPS Emissions'!$C:$C,'BAU Sector &amp; Region Breakout'!$B334))</f>
        <v>0</v>
      </c>
      <c r="T334" s="2">
        <f>IF($A334="GCAM",'GCAM By Region By Sector'!T333*10^3,SUMIFS('EPS Emissions'!U:U,'EPS Emissions'!$D:$D,'BAU Sector &amp; Region Breakout'!$C334,'EPS Emissions'!$C:$C,'BAU Sector &amp; Region Breakout'!$B334))</f>
        <v>0</v>
      </c>
      <c r="U334" s="2">
        <f>IF($A334="GCAM",'GCAM By Region By Sector'!U333*10^3,SUMIFS('EPS Emissions'!V:V,'EPS Emissions'!$D:$D,'BAU Sector &amp; Region Breakout'!$C334,'EPS Emissions'!$C:$C,'BAU Sector &amp; Region Breakout'!$B334))</f>
        <v>0</v>
      </c>
      <c r="V334" s="2">
        <f>IF($A334="GCAM",'GCAM By Region By Sector'!V333*10^3,SUMIFS('EPS Emissions'!W:W,'EPS Emissions'!$D:$D,'BAU Sector &amp; Region Breakout'!$C334,'EPS Emissions'!$C:$C,'BAU Sector &amp; Region Breakout'!$B334))</f>
        <v>0</v>
      </c>
      <c r="W334" s="2">
        <f>IF($A334="GCAM",'GCAM By Region By Sector'!W333*10^3,SUMIFS('EPS Emissions'!X:X,'EPS Emissions'!$D:$D,'BAU Sector &amp; Region Breakout'!$C334,'EPS Emissions'!$C:$C,'BAU Sector &amp; Region Breakout'!$B334))</f>
        <v>0</v>
      </c>
      <c r="X334" s="2">
        <f>IF($A334="GCAM",'GCAM By Region By Sector'!X333*10^3,SUMIFS('EPS Emissions'!Y:Y,'EPS Emissions'!$D:$D,'BAU Sector &amp; Region Breakout'!$C334,'EPS Emissions'!$C:$C,'BAU Sector &amp; Region Breakout'!$B334))</f>
        <v>0</v>
      </c>
      <c r="Y334" s="2">
        <f>IF($A334="GCAM",'GCAM By Region By Sector'!Y333*10^3,SUMIFS('EPS Emissions'!Z:Z,'EPS Emissions'!$D:$D,'BAU Sector &amp; Region Breakout'!$C334,'EPS Emissions'!$C:$C,'BAU Sector &amp; Region Breakout'!$B334))</f>
        <v>0</v>
      </c>
      <c r="Z334" s="2">
        <f>IF($A334="GCAM",'GCAM By Region By Sector'!Z333*10^3,SUMIFS('EPS Emissions'!AA:AA,'EPS Emissions'!$D:$D,'BAU Sector &amp; Region Breakout'!$C334,'EPS Emissions'!$C:$C,'BAU Sector &amp; Region Breakout'!$B334))</f>
        <v>0</v>
      </c>
      <c r="AA334" s="2">
        <f>IF($A334="GCAM",'GCAM By Region By Sector'!AA333*10^3,SUMIFS('EPS Emissions'!AB:AB,'EPS Emissions'!$D:$D,'BAU Sector &amp; Region Breakout'!$C334,'EPS Emissions'!$C:$C,'BAU Sector &amp; Region Breakout'!$B334))</f>
        <v>0</v>
      </c>
      <c r="AB334" s="2">
        <f>IF($A334="GCAM",'GCAM By Region By Sector'!AB333*10^3,SUMIFS('EPS Emissions'!AC:AC,'EPS Emissions'!$D:$D,'BAU Sector &amp; Region Breakout'!$C334,'EPS Emissions'!$C:$C,'BAU Sector &amp; Region Breakout'!$B334))</f>
        <v>0</v>
      </c>
      <c r="AC334" s="2">
        <f>IF($A334="GCAM",'GCAM By Region By Sector'!AC333*10^3,SUMIFS('EPS Emissions'!AD:AD,'EPS Emissions'!$D:$D,'BAU Sector &amp; Region Breakout'!$C334,'EPS Emissions'!$C:$C,'BAU Sector &amp; Region Breakout'!$B334))</f>
        <v>0</v>
      </c>
      <c r="AD334" s="2">
        <f>IF($A334="GCAM",'GCAM By Region By Sector'!AD333*10^3,SUMIFS('EPS Emissions'!AE:AE,'EPS Emissions'!$D:$D,'BAU Sector &amp; Region Breakout'!$C334,'EPS Emissions'!$C:$C,'BAU Sector &amp; Region Breakout'!$B334))</f>
        <v>0</v>
      </c>
      <c r="AE334" s="2">
        <f>IF($A334="GCAM",'GCAM By Region By Sector'!AE333*10^3,SUMIFS('EPS Emissions'!AF:AF,'EPS Emissions'!$D:$D,'BAU Sector &amp; Region Breakout'!$C334,'EPS Emissions'!$C:$C,'BAU Sector &amp; Region Breakout'!$B334))</f>
        <v>0</v>
      </c>
      <c r="AF334" s="2">
        <f>IF($A334="GCAM",'GCAM By Region By Sector'!AF333*10^3,SUMIFS('EPS Emissions'!AG:AG,'EPS Emissions'!$D:$D,'BAU Sector &amp; Region Breakout'!$C334,'EPS Emissions'!$C:$C,'BAU Sector &amp; Region Breakout'!$B334))</f>
        <v>0</v>
      </c>
      <c r="AG334" s="2">
        <f>IF($A334="GCAM",'GCAM By Region By Sector'!AG333*10^3,SUMIFS('EPS Emissions'!AH:AH,'EPS Emissions'!$D:$D,'BAU Sector &amp; Region Breakout'!$C334,'EPS Emissions'!$C:$C,'BAU Sector &amp; Region Breakout'!$B334))</f>
        <v>0</v>
      </c>
      <c r="AH334" s="2">
        <f>IF($A334="GCAM",'GCAM By Region By Sector'!AH333*10^3,SUMIFS('EPS Emissions'!AI:AI,'EPS Emissions'!$D:$D,'BAU Sector &amp; Region Breakout'!$C334,'EPS Emissions'!$C:$C,'BAU Sector &amp; Region Breakout'!$B334))</f>
        <v>0</v>
      </c>
    </row>
    <row r="335" spans="1:35" s="95" customFormat="1" x14ac:dyDescent="0.35">
      <c r="A335" s="95" t="str">
        <f>VLOOKUP(B335,'BAU Global Total'!A$3:C$34,3,FALSE)</f>
        <v>EPS</v>
      </c>
      <c r="B335" s="95" t="s">
        <v>10</v>
      </c>
      <c r="C335" s="95" t="s">
        <v>53</v>
      </c>
      <c r="D335" s="65">
        <f>IF($A335="GCAM",'GCAM By Region By Sector'!D334*10^3,SUMIFS('EPS Emissions'!E:E,'EPS Emissions'!$D:$D,'BAU Sector &amp; Region Breakout'!$C335,'EPS Emissions'!$C:$C,'BAU Sector &amp; Region Breakout'!$B335))</f>
        <v>74.975621225128862</v>
      </c>
      <c r="E335" s="65">
        <f>IF($A335="GCAM",'GCAM By Region By Sector'!E334*10^3,SUMIFS('EPS Emissions'!F:F,'EPS Emissions'!$D:$D,'BAU Sector &amp; Region Breakout'!$C335,'EPS Emissions'!$C:$C,'BAU Sector &amp; Region Breakout'!$B335))</f>
        <v>77.262904013952493</v>
      </c>
      <c r="F335" s="65">
        <f>IF($A335="GCAM",'GCAM By Region By Sector'!F334*10^3,SUMIFS('EPS Emissions'!G:G,'EPS Emissions'!$D:$D,'BAU Sector &amp; Region Breakout'!$C335,'EPS Emissions'!$C:$C,'BAU Sector &amp; Region Breakout'!$B335))</f>
        <v>78.328925778813755</v>
      </c>
      <c r="G335" s="65">
        <f>IF($A335="GCAM",'GCAM By Region By Sector'!G334*10^3,SUMIFS('EPS Emissions'!H:H,'EPS Emissions'!$D:$D,'BAU Sector &amp; Region Breakout'!$C335,'EPS Emissions'!$C:$C,'BAU Sector &amp; Region Breakout'!$B335))</f>
        <v>76.706827195219148</v>
      </c>
      <c r="H335" s="65">
        <f>IF($A335="GCAM",'GCAM By Region By Sector'!H334*10^3,SUMIFS('EPS Emissions'!I:I,'EPS Emissions'!$D:$D,'BAU Sector &amp; Region Breakout'!$C335,'EPS Emissions'!$C:$C,'BAU Sector &amp; Region Breakout'!$B335))</f>
        <v>75.074387908421158</v>
      </c>
      <c r="I335" s="65">
        <f>IF($A335="GCAM",'GCAM By Region By Sector'!I334*10^3,SUMIFS('EPS Emissions'!J:J,'EPS Emissions'!$D:$D,'BAU Sector &amp; Region Breakout'!$C335,'EPS Emissions'!$C:$C,'BAU Sector &amp; Region Breakout'!$B335))</f>
        <v>75.063507258559525</v>
      </c>
      <c r="J335" s="65">
        <f>IF($A335="GCAM",'GCAM By Region By Sector'!J334*10^3,SUMIFS('EPS Emissions'!K:K,'EPS Emissions'!$D:$D,'BAU Sector &amp; Region Breakout'!$C335,'EPS Emissions'!$C:$C,'BAU Sector &amp; Region Breakout'!$B335))</f>
        <v>75.573592986384142</v>
      </c>
      <c r="K335" s="65">
        <f>IF($A335="GCAM",'GCAM By Region By Sector'!K334*10^3,SUMIFS('EPS Emissions'!L:L,'EPS Emissions'!$D:$D,'BAU Sector &amp; Region Breakout'!$C335,'EPS Emissions'!$C:$C,'BAU Sector &amp; Region Breakout'!$B335))</f>
        <v>76.234500970973613</v>
      </c>
      <c r="L335" s="65">
        <f>IF($A335="GCAM",'GCAM By Region By Sector'!L334*10^3,SUMIFS('EPS Emissions'!M:M,'EPS Emissions'!$D:$D,'BAU Sector &amp; Region Breakout'!$C335,'EPS Emissions'!$C:$C,'BAU Sector &amp; Region Breakout'!$B335))</f>
        <v>75.23063360440517</v>
      </c>
      <c r="M335" s="65">
        <f>IF($A335="GCAM",'GCAM By Region By Sector'!M334*10^3,SUMIFS('EPS Emissions'!N:N,'EPS Emissions'!$D:$D,'BAU Sector &amp; Region Breakout'!$C335,'EPS Emissions'!$C:$C,'BAU Sector &amp; Region Breakout'!$B335))</f>
        <v>74.98399615627784</v>
      </c>
      <c r="N335" s="65">
        <f>IF($A335="GCAM",'GCAM By Region By Sector'!N334*10^3,SUMIFS('EPS Emissions'!O:O,'EPS Emissions'!$D:$D,'BAU Sector &amp; Region Breakout'!$C335,'EPS Emissions'!$C:$C,'BAU Sector &amp; Region Breakout'!$B335))</f>
        <v>75.233338896506893</v>
      </c>
      <c r="O335" s="65">
        <f>IF($A335="GCAM",'GCAM By Region By Sector'!O334*10^3,SUMIFS('EPS Emissions'!P:P,'EPS Emissions'!$D:$D,'BAU Sector &amp; Region Breakout'!$C335,'EPS Emissions'!$C:$C,'BAU Sector &amp; Region Breakout'!$B335))</f>
        <v>75.994425715358147</v>
      </c>
      <c r="P335" s="65">
        <f>IF($A335="GCAM",'GCAM By Region By Sector'!P334*10^3,SUMIFS('EPS Emissions'!Q:Q,'EPS Emissions'!$D:$D,'BAU Sector &amp; Region Breakout'!$C335,'EPS Emissions'!$C:$C,'BAU Sector &amp; Region Breakout'!$B335))</f>
        <v>75.838114186841267</v>
      </c>
      <c r="Q335" s="65">
        <f>IF($A335="GCAM",'GCAM By Region By Sector'!Q334*10^3,SUMIFS('EPS Emissions'!R:R,'EPS Emissions'!$D:$D,'BAU Sector &amp; Region Breakout'!$C335,'EPS Emissions'!$C:$C,'BAU Sector &amp; Region Breakout'!$B335))</f>
        <v>75.50174116467133</v>
      </c>
      <c r="R335" s="65">
        <f>IF($A335="GCAM",'GCAM By Region By Sector'!R334*10^3,SUMIFS('EPS Emissions'!S:S,'EPS Emissions'!$D:$D,'BAU Sector &amp; Region Breakout'!$C335,'EPS Emissions'!$C:$C,'BAU Sector &amp; Region Breakout'!$B335))</f>
        <v>75.321483896196128</v>
      </c>
      <c r="S335" s="65">
        <f>IF($A335="GCAM",'GCAM By Region By Sector'!S334*10^3,SUMIFS('EPS Emissions'!T:T,'EPS Emissions'!$D:$D,'BAU Sector &amp; Region Breakout'!$C335,'EPS Emissions'!$C:$C,'BAU Sector &amp; Region Breakout'!$B335))</f>
        <v>74.180753648585551</v>
      </c>
      <c r="T335" s="65">
        <f>IF($A335="GCAM",'GCAM By Region By Sector'!T334*10^3,SUMIFS('EPS Emissions'!U:U,'EPS Emissions'!$D:$D,'BAU Sector &amp; Region Breakout'!$C335,'EPS Emissions'!$C:$C,'BAU Sector &amp; Region Breakout'!$B335))</f>
        <v>74.883008208382421</v>
      </c>
      <c r="U335" s="65">
        <f>IF($A335="GCAM",'GCAM By Region By Sector'!U334*10^3,SUMIFS('EPS Emissions'!V:V,'EPS Emissions'!$D:$D,'BAU Sector &amp; Region Breakout'!$C335,'EPS Emissions'!$C:$C,'BAU Sector &amp; Region Breakout'!$B335))</f>
        <v>75.816788794956096</v>
      </c>
      <c r="V335" s="65">
        <f>IF($A335="GCAM",'GCAM By Region By Sector'!V334*10^3,SUMIFS('EPS Emissions'!W:W,'EPS Emissions'!$D:$D,'BAU Sector &amp; Region Breakout'!$C335,'EPS Emissions'!$C:$C,'BAU Sector &amp; Region Breakout'!$B335))</f>
        <v>76.44242730059409</v>
      </c>
      <c r="W335" s="65">
        <f>IF($A335="GCAM",'GCAM By Region By Sector'!W334*10^3,SUMIFS('EPS Emissions'!X:X,'EPS Emissions'!$D:$D,'BAU Sector &amp; Region Breakout'!$C335,'EPS Emissions'!$C:$C,'BAU Sector &amp; Region Breakout'!$B335))</f>
        <v>76.561942260833575</v>
      </c>
      <c r="X335" s="65">
        <f>IF($A335="GCAM",'GCAM By Region By Sector'!X334*10^3,SUMIFS('EPS Emissions'!Y:Y,'EPS Emissions'!$D:$D,'BAU Sector &amp; Region Breakout'!$C335,'EPS Emissions'!$C:$C,'BAU Sector &amp; Region Breakout'!$B335))</f>
        <v>77.514816799935147</v>
      </c>
      <c r="Y335" s="65">
        <f>IF($A335="GCAM",'GCAM By Region By Sector'!Y334*10^3,SUMIFS('EPS Emissions'!Z:Z,'EPS Emissions'!$D:$D,'BAU Sector &amp; Region Breakout'!$C335,'EPS Emissions'!$C:$C,'BAU Sector &amp; Region Breakout'!$B335))</f>
        <v>77.450363938670307</v>
      </c>
      <c r="Z335" s="65">
        <f>IF($A335="GCAM",'GCAM By Region By Sector'!Z334*10^3,SUMIFS('EPS Emissions'!AA:AA,'EPS Emissions'!$D:$D,'BAU Sector &amp; Region Breakout'!$C335,'EPS Emissions'!$C:$C,'BAU Sector &amp; Region Breakout'!$B335))</f>
        <v>78.517554997097818</v>
      </c>
      <c r="AA335" s="65">
        <f>IF($A335="GCAM",'GCAM By Region By Sector'!AA334*10^3,SUMIFS('EPS Emissions'!AB:AB,'EPS Emissions'!$D:$D,'BAU Sector &amp; Region Breakout'!$C335,'EPS Emissions'!$C:$C,'BAU Sector &amp; Region Breakout'!$B335))</f>
        <v>77.522076893277927</v>
      </c>
      <c r="AB335" s="65">
        <f>IF($A335="GCAM",'GCAM By Region By Sector'!AB334*10^3,SUMIFS('EPS Emissions'!AC:AC,'EPS Emissions'!$D:$D,'BAU Sector &amp; Region Breakout'!$C335,'EPS Emissions'!$C:$C,'BAU Sector &amp; Region Breakout'!$B335))</f>
        <v>77.0684866563372</v>
      </c>
      <c r="AC335" s="65">
        <f>IF($A335="GCAM",'GCAM By Region By Sector'!AC334*10^3,SUMIFS('EPS Emissions'!AD:AD,'EPS Emissions'!$D:$D,'BAU Sector &amp; Region Breakout'!$C335,'EPS Emissions'!$C:$C,'BAU Sector &amp; Region Breakout'!$B335))</f>
        <v>77.323282702506617</v>
      </c>
      <c r="AD335" s="65">
        <f>IF($A335="GCAM",'GCAM By Region By Sector'!AD334*10^3,SUMIFS('EPS Emissions'!AE:AE,'EPS Emissions'!$D:$D,'BAU Sector &amp; Region Breakout'!$C335,'EPS Emissions'!$C:$C,'BAU Sector &amp; Region Breakout'!$B335))</f>
        <v>77.866300064886445</v>
      </c>
      <c r="AE335" s="65">
        <f>IF($A335="GCAM",'GCAM By Region By Sector'!AE334*10^3,SUMIFS('EPS Emissions'!AF:AF,'EPS Emissions'!$D:$D,'BAU Sector &amp; Region Breakout'!$C335,'EPS Emissions'!$C:$C,'BAU Sector &amp; Region Breakout'!$B335))</f>
        <v>79.317172045057873</v>
      </c>
      <c r="AF335" s="65">
        <f>IF($A335="GCAM",'GCAM By Region By Sector'!AF334*10^3,SUMIFS('EPS Emissions'!AG:AG,'EPS Emissions'!$D:$D,'BAU Sector &amp; Region Breakout'!$C335,'EPS Emissions'!$C:$C,'BAU Sector &amp; Region Breakout'!$B335))</f>
        <v>78.463482928288727</v>
      </c>
      <c r="AG335" s="65">
        <f>IF($A335="GCAM",'GCAM By Region By Sector'!AG334*10^3,SUMIFS('EPS Emissions'!AH:AH,'EPS Emissions'!$D:$D,'BAU Sector &amp; Region Breakout'!$C335,'EPS Emissions'!$C:$C,'BAU Sector &amp; Region Breakout'!$B335))</f>
        <v>79.297779149339476</v>
      </c>
      <c r="AH335" s="65">
        <f>IF($A335="GCAM",'GCAM By Region By Sector'!AH334*10^3,SUMIFS('EPS Emissions'!AI:AI,'EPS Emissions'!$D:$D,'BAU Sector &amp; Region Breakout'!$C335,'EPS Emissions'!$C:$C,'BAU Sector &amp; Region Breakout'!$B335))</f>
        <v>79.902836956789997</v>
      </c>
    </row>
    <row r="336" spans="1:35" s="95" customFormat="1" x14ac:dyDescent="0.35">
      <c r="A336" s="95" t="str">
        <f>VLOOKUP(B336,'BAU Global Total'!A$3:C$34,3,FALSE)</f>
        <v>EPS</v>
      </c>
      <c r="B336" s="95" t="s">
        <v>10</v>
      </c>
      <c r="C336" s="95" t="s">
        <v>60</v>
      </c>
      <c r="D336" s="65">
        <f>IF($A336="GCAM",'GCAM By Region By Sector'!D335*10^3,SUMIFS('EPS Emissions'!E:E,'EPS Emissions'!$D:$D,'BAU Sector &amp; Region Breakout'!$C336,'EPS Emissions'!$C:$C,'BAU Sector &amp; Region Breakout'!$B336))</f>
        <v>44.878734966713125</v>
      </c>
      <c r="E336" s="65">
        <f>IF($A336="GCAM",'GCAM By Region By Sector'!E335*10^3,SUMIFS('EPS Emissions'!F:F,'EPS Emissions'!$D:$D,'BAU Sector &amp; Region Breakout'!$C336,'EPS Emissions'!$C:$C,'BAU Sector &amp; Region Breakout'!$B336))</f>
        <v>47.13661126019133</v>
      </c>
      <c r="F336" s="65">
        <f>IF($A336="GCAM",'GCAM By Region By Sector'!F335*10^3,SUMIFS('EPS Emissions'!G:G,'EPS Emissions'!$D:$D,'BAU Sector &amp; Region Breakout'!$C336,'EPS Emissions'!$C:$C,'BAU Sector &amp; Region Breakout'!$B336))</f>
        <v>48.239532538721107</v>
      </c>
      <c r="G336" s="65">
        <f>IF($A336="GCAM",'GCAM By Region By Sector'!G335*10^3,SUMIFS('EPS Emissions'!H:H,'EPS Emissions'!$D:$D,'BAU Sector &amp; Region Breakout'!$C336,'EPS Emissions'!$C:$C,'BAU Sector &amp; Region Breakout'!$B336))</f>
        <v>48.373546450653748</v>
      </c>
      <c r="H336" s="65">
        <f>IF($A336="GCAM",'GCAM By Region By Sector'!H335*10^3,SUMIFS('EPS Emissions'!I:I,'EPS Emissions'!$D:$D,'BAU Sector &amp; Region Breakout'!$C336,'EPS Emissions'!$C:$C,'BAU Sector &amp; Region Breakout'!$B336))</f>
        <v>47.884258106635059</v>
      </c>
      <c r="I336" s="65">
        <f>IF($A336="GCAM",'GCAM By Region By Sector'!I335*10^3,SUMIFS('EPS Emissions'!J:J,'EPS Emissions'!$D:$D,'BAU Sector &amp; Region Breakout'!$C336,'EPS Emissions'!$C:$C,'BAU Sector &amp; Region Breakout'!$B336))</f>
        <v>48.209565602193436</v>
      </c>
      <c r="J336" s="65">
        <f>IF($A336="GCAM",'GCAM By Region By Sector'!J335*10^3,SUMIFS('EPS Emissions'!K:K,'EPS Emissions'!$D:$D,'BAU Sector &amp; Region Breakout'!$C336,'EPS Emissions'!$C:$C,'BAU Sector &amp; Region Breakout'!$B336))</f>
        <v>48.187596607160174</v>
      </c>
      <c r="K336" s="65">
        <f>IF($A336="GCAM",'GCAM By Region By Sector'!K335*10^3,SUMIFS('EPS Emissions'!L:L,'EPS Emissions'!$D:$D,'BAU Sector &amp; Region Breakout'!$C336,'EPS Emissions'!$C:$C,'BAU Sector &amp; Region Breakout'!$B336))</f>
        <v>48.028522672258418</v>
      </c>
      <c r="L336" s="65">
        <f>IF($A336="GCAM",'GCAM By Region By Sector'!L335*10^3,SUMIFS('EPS Emissions'!M:M,'EPS Emissions'!$D:$D,'BAU Sector &amp; Region Breakout'!$C336,'EPS Emissions'!$C:$C,'BAU Sector &amp; Region Breakout'!$B336))</f>
        <v>48.513408412474917</v>
      </c>
      <c r="M336" s="65">
        <f>IF($A336="GCAM",'GCAM By Region By Sector'!M335*10^3,SUMIFS('EPS Emissions'!N:N,'EPS Emissions'!$D:$D,'BAU Sector &amp; Region Breakout'!$C336,'EPS Emissions'!$C:$C,'BAU Sector &amp; Region Breakout'!$B336))</f>
        <v>49.110124129737528</v>
      </c>
      <c r="N336" s="65">
        <f>IF($A336="GCAM",'GCAM By Region By Sector'!N335*10^3,SUMIFS('EPS Emissions'!O:O,'EPS Emissions'!$D:$D,'BAU Sector &amp; Region Breakout'!$C336,'EPS Emissions'!$C:$C,'BAU Sector &amp; Region Breakout'!$B336))</f>
        <v>49.055429503110247</v>
      </c>
      <c r="O336" s="65">
        <f>IF($A336="GCAM",'GCAM By Region By Sector'!O335*10^3,SUMIFS('EPS Emissions'!P:P,'EPS Emissions'!$D:$D,'BAU Sector &amp; Region Breakout'!$C336,'EPS Emissions'!$C:$C,'BAU Sector &amp; Region Breakout'!$B336))</f>
        <v>49.765973960389942</v>
      </c>
      <c r="P336" s="65">
        <f>IF($A336="GCAM",'GCAM By Region By Sector'!P335*10^3,SUMIFS('EPS Emissions'!Q:Q,'EPS Emissions'!$D:$D,'BAU Sector &amp; Region Breakout'!$C336,'EPS Emissions'!$C:$C,'BAU Sector &amp; Region Breakout'!$B336))</f>
        <v>50.105120336646451</v>
      </c>
      <c r="Q336" s="65">
        <f>IF($A336="GCAM",'GCAM By Region By Sector'!Q335*10^3,SUMIFS('EPS Emissions'!R:R,'EPS Emissions'!$D:$D,'BAU Sector &amp; Region Breakout'!$C336,'EPS Emissions'!$C:$C,'BAU Sector &amp; Region Breakout'!$B336))</f>
        <v>50.529970819342736</v>
      </c>
      <c r="R336" s="65">
        <f>IF($A336="GCAM",'GCAM By Region By Sector'!R335*10^3,SUMIFS('EPS Emissions'!S:S,'EPS Emissions'!$D:$D,'BAU Sector &amp; Region Breakout'!$C336,'EPS Emissions'!$C:$C,'BAU Sector &amp; Region Breakout'!$B336))</f>
        <v>50.91974105767963</v>
      </c>
      <c r="S336" s="65">
        <f>IF($A336="GCAM",'GCAM By Region By Sector'!S335*10^3,SUMIFS('EPS Emissions'!T:T,'EPS Emissions'!$D:$D,'BAU Sector &amp; Region Breakout'!$C336,'EPS Emissions'!$C:$C,'BAU Sector &amp; Region Breakout'!$B336))</f>
        <v>50.976786469405511</v>
      </c>
      <c r="T336" s="65">
        <f>IF($A336="GCAM",'GCAM By Region By Sector'!T335*10^3,SUMIFS('EPS Emissions'!U:U,'EPS Emissions'!$D:$D,'BAU Sector &amp; Region Breakout'!$C336,'EPS Emissions'!$C:$C,'BAU Sector &amp; Region Breakout'!$B336))</f>
        <v>50.922272945010491</v>
      </c>
      <c r="U336" s="65">
        <f>IF($A336="GCAM",'GCAM By Region By Sector'!U335*10^3,SUMIFS('EPS Emissions'!V:V,'EPS Emissions'!$D:$D,'BAU Sector &amp; Region Breakout'!$C336,'EPS Emissions'!$C:$C,'BAU Sector &amp; Region Breakout'!$B336))</f>
        <v>51.192053878318177</v>
      </c>
      <c r="V336" s="65">
        <f>IF($A336="GCAM",'GCAM By Region By Sector'!V335*10^3,SUMIFS('EPS Emissions'!W:W,'EPS Emissions'!$D:$D,'BAU Sector &amp; Region Breakout'!$C336,'EPS Emissions'!$C:$C,'BAU Sector &amp; Region Breakout'!$B336))</f>
        <v>51.500402104143859</v>
      </c>
      <c r="W336" s="65">
        <f>IF($A336="GCAM",'GCAM By Region By Sector'!W335*10^3,SUMIFS('EPS Emissions'!X:X,'EPS Emissions'!$D:$D,'BAU Sector &amp; Region Breakout'!$C336,'EPS Emissions'!$C:$C,'BAU Sector &amp; Region Breakout'!$B336))</f>
        <v>51.740541348552256</v>
      </c>
      <c r="X336" s="65">
        <f>IF($A336="GCAM",'GCAM By Region By Sector'!X335*10^3,SUMIFS('EPS Emissions'!Y:Y,'EPS Emissions'!$D:$D,'BAU Sector &amp; Region Breakout'!$C336,'EPS Emissions'!$C:$C,'BAU Sector &amp; Region Breakout'!$B336))</f>
        <v>51.81848096426836</v>
      </c>
      <c r="Y336" s="65">
        <f>IF($A336="GCAM",'GCAM By Region By Sector'!Y335*10^3,SUMIFS('EPS Emissions'!Z:Z,'EPS Emissions'!$D:$D,'BAU Sector &amp; Region Breakout'!$C336,'EPS Emissions'!$C:$C,'BAU Sector &amp; Region Breakout'!$B336))</f>
        <v>52.128638216357388</v>
      </c>
      <c r="Z336" s="65">
        <f>IF($A336="GCAM",'GCAM By Region By Sector'!Z335*10^3,SUMIFS('EPS Emissions'!AA:AA,'EPS Emissions'!$D:$D,'BAU Sector &amp; Region Breakout'!$C336,'EPS Emissions'!$C:$C,'BAU Sector &amp; Region Breakout'!$B336))</f>
        <v>52.289796823828738</v>
      </c>
      <c r="AA336" s="65">
        <f>IF($A336="GCAM",'GCAM By Region By Sector'!AA335*10^3,SUMIFS('EPS Emissions'!AB:AB,'EPS Emissions'!$D:$D,'BAU Sector &amp; Region Breakout'!$C336,'EPS Emissions'!$C:$C,'BAU Sector &amp; Region Breakout'!$B336))</f>
        <v>52.414288807926653</v>
      </c>
      <c r="AB336" s="65">
        <f>IF($A336="GCAM",'GCAM By Region By Sector'!AB335*10^3,SUMIFS('EPS Emissions'!AC:AC,'EPS Emissions'!$D:$D,'BAU Sector &amp; Region Breakout'!$C336,'EPS Emissions'!$C:$C,'BAU Sector &amp; Region Breakout'!$B336))</f>
        <v>52.57742335910109</v>
      </c>
      <c r="AC336" s="65">
        <f>IF($A336="GCAM",'GCAM By Region By Sector'!AC335*10^3,SUMIFS('EPS Emissions'!AD:AD,'EPS Emissions'!$D:$D,'BAU Sector &amp; Region Breakout'!$C336,'EPS Emissions'!$C:$C,'BAU Sector &amp; Region Breakout'!$B336))</f>
        <v>52.700943765077568</v>
      </c>
      <c r="AD336" s="65">
        <f>IF($A336="GCAM",'GCAM By Region By Sector'!AD335*10^3,SUMIFS('EPS Emissions'!AE:AE,'EPS Emissions'!$D:$D,'BAU Sector &amp; Region Breakout'!$C336,'EPS Emissions'!$C:$C,'BAU Sector &amp; Region Breakout'!$B336))</f>
        <v>52.842150268920193</v>
      </c>
      <c r="AE336" s="65">
        <f>IF($A336="GCAM",'GCAM By Region By Sector'!AE335*10^3,SUMIFS('EPS Emissions'!AF:AF,'EPS Emissions'!$D:$D,'BAU Sector &amp; Region Breakout'!$C336,'EPS Emissions'!$C:$C,'BAU Sector &amp; Region Breakout'!$B336))</f>
        <v>52.867980091393576</v>
      </c>
      <c r="AF336" s="65">
        <f>IF($A336="GCAM",'GCAM By Region By Sector'!AF335*10^3,SUMIFS('EPS Emissions'!AG:AG,'EPS Emissions'!$D:$D,'BAU Sector &amp; Region Breakout'!$C336,'EPS Emissions'!$C:$C,'BAU Sector &amp; Region Breakout'!$B336))</f>
        <v>52.964014448766193</v>
      </c>
      <c r="AG336" s="65">
        <f>IF($A336="GCAM",'GCAM By Region By Sector'!AG335*10^3,SUMIFS('EPS Emissions'!AH:AH,'EPS Emissions'!$D:$D,'BAU Sector &amp; Region Breakout'!$C336,'EPS Emissions'!$C:$C,'BAU Sector &amp; Region Breakout'!$B336))</f>
        <v>53.051863153427462</v>
      </c>
      <c r="AH336" s="65">
        <f>IF($A336="GCAM",'GCAM By Region By Sector'!AH335*10^3,SUMIFS('EPS Emissions'!AI:AI,'EPS Emissions'!$D:$D,'BAU Sector &amp; Region Breakout'!$C336,'EPS Emissions'!$C:$C,'BAU Sector &amp; Region Breakout'!$B336))</f>
        <v>53.001323746298738</v>
      </c>
      <c r="AI336" s="95" t="s">
        <v>72</v>
      </c>
    </row>
    <row r="337" spans="1:35" s="95" customFormat="1" x14ac:dyDescent="0.35">
      <c r="A337" s="95" t="str">
        <f>VLOOKUP(B337,'BAU Global Total'!A$3:C$34,3,FALSE)</f>
        <v>EPS</v>
      </c>
      <c r="B337" s="95" t="s">
        <v>10</v>
      </c>
      <c r="C337" s="95" t="s">
        <v>70</v>
      </c>
      <c r="D337" s="65">
        <f>IF($A337="GCAM",'GCAM By Region By Sector'!D336*10^3,SUMIFS('EPS Emissions'!E:E,'EPS Emissions'!$D:$D,'BAU Sector &amp; Region Breakout'!$C337,'EPS Emissions'!$C:$C,'BAU Sector &amp; Region Breakout'!$B337))</f>
        <v>10.174391631671625</v>
      </c>
      <c r="E337" s="65">
        <f>IF($A337="GCAM",'GCAM By Region By Sector'!E336*10^3,SUMIFS('EPS Emissions'!F:F,'EPS Emissions'!$D:$D,'BAU Sector &amp; Region Breakout'!$C337,'EPS Emissions'!$C:$C,'BAU Sector &amp; Region Breakout'!$B337))</f>
        <v>10.294489462264423</v>
      </c>
      <c r="F337" s="65">
        <f>IF($A337="GCAM",'GCAM By Region By Sector'!F336*10^3,SUMIFS('EPS Emissions'!G:G,'EPS Emissions'!$D:$D,'BAU Sector &amp; Region Breakout'!$C337,'EPS Emissions'!$C:$C,'BAU Sector &amp; Region Breakout'!$B337))</f>
        <v>10.174910532637128</v>
      </c>
      <c r="G337" s="65">
        <f>IF($A337="GCAM",'GCAM By Region By Sector'!G336*10^3,SUMIFS('EPS Emissions'!H:H,'EPS Emissions'!$D:$D,'BAU Sector &amp; Region Breakout'!$C337,'EPS Emissions'!$C:$C,'BAU Sector &amp; Region Breakout'!$B337))</f>
        <v>9.9621122840346885</v>
      </c>
      <c r="H337" s="65">
        <f>IF($A337="GCAM",'GCAM By Region By Sector'!H336*10^3,SUMIFS('EPS Emissions'!I:I,'EPS Emissions'!$D:$D,'BAU Sector &amp; Region Breakout'!$C337,'EPS Emissions'!$C:$C,'BAU Sector &amp; Region Breakout'!$B337))</f>
        <v>9.7828923171333457</v>
      </c>
      <c r="I337" s="65">
        <f>IF($A337="GCAM",'GCAM By Region By Sector'!I336*10^3,SUMIFS('EPS Emissions'!J:J,'EPS Emissions'!$D:$D,'BAU Sector &amp; Region Breakout'!$C337,'EPS Emissions'!$C:$C,'BAU Sector &amp; Region Breakout'!$B337))</f>
        <v>9.5906474132410011</v>
      </c>
      <c r="J337" s="65">
        <f>IF($A337="GCAM",'GCAM By Region By Sector'!J336*10^3,SUMIFS('EPS Emissions'!K:K,'EPS Emissions'!$D:$D,'BAU Sector &amp; Region Breakout'!$C337,'EPS Emissions'!$C:$C,'BAU Sector &amp; Region Breakout'!$B337))</f>
        <v>9.474027024508473</v>
      </c>
      <c r="K337" s="65">
        <f>IF($A337="GCAM",'GCAM By Region By Sector'!K336*10^3,SUMIFS('EPS Emissions'!L:L,'EPS Emissions'!$D:$D,'BAU Sector &amp; Region Breakout'!$C337,'EPS Emissions'!$C:$C,'BAU Sector &amp; Region Breakout'!$B337))</f>
        <v>9.3695715566616116</v>
      </c>
      <c r="L337" s="65">
        <f>IF($A337="GCAM",'GCAM By Region By Sector'!L336*10^3,SUMIFS('EPS Emissions'!M:M,'EPS Emissions'!$D:$D,'BAU Sector &amp; Region Breakout'!$C337,'EPS Emissions'!$C:$C,'BAU Sector &amp; Region Breakout'!$B337))</f>
        <v>9.265647187278077</v>
      </c>
      <c r="M337" s="65">
        <f>IF($A337="GCAM",'GCAM By Region By Sector'!M336*10^3,SUMIFS('EPS Emissions'!N:N,'EPS Emissions'!$D:$D,'BAU Sector &amp; Region Breakout'!$C337,'EPS Emissions'!$C:$C,'BAU Sector &amp; Region Breakout'!$B337))</f>
        <v>9.1568981378326555</v>
      </c>
      <c r="N337" s="65">
        <f>IF($A337="GCAM",'GCAM By Region By Sector'!N336*10^3,SUMIFS('EPS Emissions'!O:O,'EPS Emissions'!$D:$D,'BAU Sector &amp; Region Breakout'!$C337,'EPS Emissions'!$C:$C,'BAU Sector &amp; Region Breakout'!$B337))</f>
        <v>9.0581619025485907</v>
      </c>
      <c r="O337" s="65">
        <f>IF($A337="GCAM",'GCAM By Region By Sector'!O336*10^3,SUMIFS('EPS Emissions'!P:P,'EPS Emissions'!$D:$D,'BAU Sector &amp; Region Breakout'!$C337,'EPS Emissions'!$C:$C,'BAU Sector &amp; Region Breakout'!$B337))</f>
        <v>8.9867163867785536</v>
      </c>
      <c r="P337" s="65">
        <f>IF($A337="GCAM",'GCAM By Region By Sector'!P336*10^3,SUMIFS('EPS Emissions'!Q:Q,'EPS Emissions'!$D:$D,'BAU Sector &amp; Region Breakout'!$C337,'EPS Emissions'!$C:$C,'BAU Sector &amp; Region Breakout'!$B337))</f>
        <v>8.9130627233617048</v>
      </c>
      <c r="Q337" s="65">
        <f>IF($A337="GCAM",'GCAM By Region By Sector'!Q336*10^3,SUMIFS('EPS Emissions'!R:R,'EPS Emissions'!$D:$D,'BAU Sector &amp; Region Breakout'!$C337,'EPS Emissions'!$C:$C,'BAU Sector &amp; Region Breakout'!$B337))</f>
        <v>8.8488422038800536</v>
      </c>
      <c r="R337" s="65">
        <f>IF($A337="GCAM",'GCAM By Region By Sector'!R336*10^3,SUMIFS('EPS Emissions'!S:S,'EPS Emissions'!$D:$D,'BAU Sector &amp; Region Breakout'!$C337,'EPS Emissions'!$C:$C,'BAU Sector &amp; Region Breakout'!$B337))</f>
        <v>8.8073953868803301</v>
      </c>
      <c r="S337" s="65">
        <f>IF($A337="GCAM",'GCAM By Region By Sector'!S336*10^3,SUMIFS('EPS Emissions'!T:T,'EPS Emissions'!$D:$D,'BAU Sector &amp; Region Breakout'!$C337,'EPS Emissions'!$C:$C,'BAU Sector &amp; Region Breakout'!$B337))</f>
        <v>8.7300067634454592</v>
      </c>
      <c r="T337" s="65">
        <f>IF($A337="GCAM",'GCAM By Region By Sector'!T336*10^3,SUMIFS('EPS Emissions'!U:U,'EPS Emissions'!$D:$D,'BAU Sector &amp; Region Breakout'!$C337,'EPS Emissions'!$C:$C,'BAU Sector &amp; Region Breakout'!$B337))</f>
        <v>8.6648654576774504</v>
      </c>
      <c r="U337" s="65">
        <f>IF($A337="GCAM",'GCAM By Region By Sector'!U336*10^3,SUMIFS('EPS Emissions'!V:V,'EPS Emissions'!$D:$D,'BAU Sector &amp; Region Breakout'!$C337,'EPS Emissions'!$C:$C,'BAU Sector &amp; Region Breakout'!$B337))</f>
        <v>8.59582021772394</v>
      </c>
      <c r="V337" s="65">
        <f>IF($A337="GCAM",'GCAM By Region By Sector'!V336*10^3,SUMIFS('EPS Emissions'!W:W,'EPS Emissions'!$D:$D,'BAU Sector &amp; Region Breakout'!$C337,'EPS Emissions'!$C:$C,'BAU Sector &amp; Region Breakout'!$B337))</f>
        <v>8.5407786402261792</v>
      </c>
      <c r="W337" s="65">
        <f>IF($A337="GCAM",'GCAM By Region By Sector'!W336*10^3,SUMIFS('EPS Emissions'!X:X,'EPS Emissions'!$D:$D,'BAU Sector &amp; Region Breakout'!$C337,'EPS Emissions'!$C:$C,'BAU Sector &amp; Region Breakout'!$B337))</f>
        <v>8.4726416198953558</v>
      </c>
      <c r="X337" s="65">
        <f>IF($A337="GCAM",'GCAM By Region By Sector'!X336*10^3,SUMIFS('EPS Emissions'!Y:Y,'EPS Emissions'!$D:$D,'BAU Sector &amp; Region Breakout'!$C337,'EPS Emissions'!$C:$C,'BAU Sector &amp; Region Breakout'!$B337))</f>
        <v>8.417434737792135</v>
      </c>
      <c r="Y337" s="65">
        <f>IF($A337="GCAM",'GCAM By Region By Sector'!Y336*10^3,SUMIFS('EPS Emissions'!Z:Z,'EPS Emissions'!$D:$D,'BAU Sector &amp; Region Breakout'!$C337,'EPS Emissions'!$C:$C,'BAU Sector &amp; Region Breakout'!$B337))</f>
        <v>8.277096088852602</v>
      </c>
      <c r="Z337" s="65">
        <f>IF($A337="GCAM",'GCAM By Region By Sector'!Z336*10^3,SUMIFS('EPS Emissions'!AA:AA,'EPS Emissions'!$D:$D,'BAU Sector &amp; Region Breakout'!$C337,'EPS Emissions'!$C:$C,'BAU Sector &amp; Region Breakout'!$B337))</f>
        <v>8.2640820084890123</v>
      </c>
      <c r="AA337" s="65">
        <f>IF($A337="GCAM",'GCAM By Region By Sector'!AA336*10^3,SUMIFS('EPS Emissions'!AB:AB,'EPS Emissions'!$D:$D,'BAU Sector &amp; Region Breakout'!$C337,'EPS Emissions'!$C:$C,'BAU Sector &amp; Region Breakout'!$B337))</f>
        <v>8.1265960568298397</v>
      </c>
      <c r="AB337" s="65">
        <f>IF($A337="GCAM",'GCAM By Region By Sector'!AB336*10^3,SUMIFS('EPS Emissions'!AC:AC,'EPS Emissions'!$D:$D,'BAU Sector &amp; Region Breakout'!$C337,'EPS Emissions'!$C:$C,'BAU Sector &amp; Region Breakout'!$B337))</f>
        <v>8.058620833493336</v>
      </c>
      <c r="AC337" s="65">
        <f>IF($A337="GCAM",'GCAM By Region By Sector'!AC336*10^3,SUMIFS('EPS Emissions'!AD:AD,'EPS Emissions'!$D:$D,'BAU Sector &amp; Region Breakout'!$C337,'EPS Emissions'!$C:$C,'BAU Sector &amp; Region Breakout'!$B337))</f>
        <v>7.9164229210877437</v>
      </c>
      <c r="AD337" s="65">
        <f>IF($A337="GCAM",'GCAM By Region By Sector'!AD336*10^3,SUMIFS('EPS Emissions'!AE:AE,'EPS Emissions'!$D:$D,'BAU Sector &amp; Region Breakout'!$C337,'EPS Emissions'!$C:$C,'BAU Sector &amp; Region Breakout'!$B337))</f>
        <v>7.8517266407906874</v>
      </c>
      <c r="AE337" s="65">
        <f>IF($A337="GCAM",'GCAM By Region By Sector'!AE336*10^3,SUMIFS('EPS Emissions'!AF:AF,'EPS Emissions'!$D:$D,'BAU Sector &amp; Region Breakout'!$C337,'EPS Emissions'!$C:$C,'BAU Sector &amp; Region Breakout'!$B337))</f>
        <v>7.8590967181606715</v>
      </c>
      <c r="AF337" s="65">
        <f>IF($A337="GCAM",'GCAM By Region By Sector'!AF336*10^3,SUMIFS('EPS Emissions'!AG:AG,'EPS Emissions'!$D:$D,'BAU Sector &amp; Region Breakout'!$C337,'EPS Emissions'!$C:$C,'BAU Sector &amp; Region Breakout'!$B337))</f>
        <v>7.7249117224092458</v>
      </c>
      <c r="AG337" s="65">
        <f>IF($A337="GCAM",'GCAM By Region By Sector'!AG336*10^3,SUMIFS('EPS Emissions'!AH:AH,'EPS Emissions'!$D:$D,'BAU Sector &amp; Region Breakout'!$C337,'EPS Emissions'!$C:$C,'BAU Sector &amp; Region Breakout'!$B337))</f>
        <v>7.5854948508630429</v>
      </c>
      <c r="AH337" s="65">
        <f>IF($A337="GCAM",'GCAM By Region By Sector'!AH336*10^3,SUMIFS('EPS Emissions'!AI:AI,'EPS Emissions'!$D:$D,'BAU Sector &amp; Region Breakout'!$C337,'EPS Emissions'!$C:$C,'BAU Sector &amp; Region Breakout'!$B337))</f>
        <v>7.5420455772591595</v>
      </c>
    </row>
    <row r="338" spans="1:35" s="95" customFormat="1" x14ac:dyDescent="0.35">
      <c r="A338" s="95" t="str">
        <f>VLOOKUP(B338,'BAU Global Total'!A$3:C$34,3,FALSE)</f>
        <v>EPS</v>
      </c>
      <c r="B338" s="95" t="s">
        <v>10</v>
      </c>
      <c r="C338" s="95" t="s">
        <v>67</v>
      </c>
      <c r="D338" s="65">
        <f>IF($A338="GCAM",'GCAM By Region By Sector'!D337*10^3,SUMIFS('EPS Emissions'!E:E,'EPS Emissions'!$D:$D,'BAU Sector &amp; Region Breakout'!$C338,'EPS Emissions'!$C:$C,'BAU Sector &amp; Region Breakout'!$B338))</f>
        <v>164.60551021939921</v>
      </c>
      <c r="E338" s="65">
        <f>IF($A338="GCAM",'GCAM By Region By Sector'!E337*10^3,SUMIFS('EPS Emissions'!F:F,'EPS Emissions'!$D:$D,'BAU Sector &amp; Region Breakout'!$C338,'EPS Emissions'!$C:$C,'BAU Sector &amp; Region Breakout'!$B338))</f>
        <v>186.03791534544575</v>
      </c>
      <c r="F338" s="65">
        <f>IF($A338="GCAM",'GCAM By Region By Sector'!F337*10^3,SUMIFS('EPS Emissions'!G:G,'EPS Emissions'!$D:$D,'BAU Sector &amp; Region Breakout'!$C338,'EPS Emissions'!$C:$C,'BAU Sector &amp; Region Breakout'!$B338))</f>
        <v>191.31904272094266</v>
      </c>
      <c r="G338" s="65">
        <f>IF($A338="GCAM",'GCAM By Region By Sector'!G337*10^3,SUMIFS('EPS Emissions'!H:H,'EPS Emissions'!$D:$D,'BAU Sector &amp; Region Breakout'!$C338,'EPS Emissions'!$C:$C,'BAU Sector &amp; Region Breakout'!$B338))</f>
        <v>190.72767757204588</v>
      </c>
      <c r="H338" s="65">
        <f>IF($A338="GCAM",'GCAM By Region By Sector'!H337*10^3,SUMIFS('EPS Emissions'!I:I,'EPS Emissions'!$D:$D,'BAU Sector &amp; Region Breakout'!$C338,'EPS Emissions'!$C:$C,'BAU Sector &amp; Region Breakout'!$B338))</f>
        <v>190.10670410783405</v>
      </c>
      <c r="I338" s="65">
        <f>IF($A338="GCAM",'GCAM By Region By Sector'!I337*10^3,SUMIFS('EPS Emissions'!J:J,'EPS Emissions'!$D:$D,'BAU Sector &amp; Region Breakout'!$C338,'EPS Emissions'!$C:$C,'BAU Sector &amp; Region Breakout'!$B338))</f>
        <v>189.640722605267</v>
      </c>
      <c r="J338" s="65">
        <f>IF($A338="GCAM",'GCAM By Region By Sector'!J337*10^3,SUMIFS('EPS Emissions'!K:K,'EPS Emissions'!$D:$D,'BAU Sector &amp; Region Breakout'!$C338,'EPS Emissions'!$C:$C,'BAU Sector &amp; Region Breakout'!$B338))</f>
        <v>189.27411989989719</v>
      </c>
      <c r="K338" s="65">
        <f>IF($A338="GCAM",'GCAM By Region By Sector'!K337*10^3,SUMIFS('EPS Emissions'!L:L,'EPS Emissions'!$D:$D,'BAU Sector &amp; Region Breakout'!$C338,'EPS Emissions'!$C:$C,'BAU Sector &amp; Region Breakout'!$B338))</f>
        <v>188.84580267964861</v>
      </c>
      <c r="L338" s="65">
        <f>IF($A338="GCAM",'GCAM By Region By Sector'!L337*10^3,SUMIFS('EPS Emissions'!M:M,'EPS Emissions'!$D:$D,'BAU Sector &amp; Region Breakout'!$C338,'EPS Emissions'!$C:$C,'BAU Sector &amp; Region Breakout'!$B338))</f>
        <v>188.06399462021477</v>
      </c>
      <c r="M338" s="65">
        <f>IF($A338="GCAM",'GCAM By Region By Sector'!M337*10^3,SUMIFS('EPS Emissions'!N:N,'EPS Emissions'!$D:$D,'BAU Sector &amp; Region Breakout'!$C338,'EPS Emissions'!$C:$C,'BAU Sector &amp; Region Breakout'!$B338))</f>
        <v>187.15671757611631</v>
      </c>
      <c r="N338" s="65">
        <f>IF($A338="GCAM",'GCAM By Region By Sector'!N337*10^3,SUMIFS('EPS Emissions'!O:O,'EPS Emissions'!$D:$D,'BAU Sector &amp; Region Breakout'!$C338,'EPS Emissions'!$C:$C,'BAU Sector &amp; Region Breakout'!$B338))</f>
        <v>186.17908351294113</v>
      </c>
      <c r="O338" s="65">
        <f>IF($A338="GCAM",'GCAM By Region By Sector'!O337*10^3,SUMIFS('EPS Emissions'!P:P,'EPS Emissions'!$D:$D,'BAU Sector &amp; Region Breakout'!$C338,'EPS Emissions'!$C:$C,'BAU Sector &amp; Region Breakout'!$B338))</f>
        <v>185.10115097448943</v>
      </c>
      <c r="P338" s="65">
        <f>IF($A338="GCAM",'GCAM By Region By Sector'!P337*10^3,SUMIFS('EPS Emissions'!Q:Q,'EPS Emissions'!$D:$D,'BAU Sector &amp; Region Breakout'!$C338,'EPS Emissions'!$C:$C,'BAU Sector &amp; Region Breakout'!$B338))</f>
        <v>184.11319701437083</v>
      </c>
      <c r="Q338" s="65">
        <f>IF($A338="GCAM",'GCAM By Region By Sector'!Q337*10^3,SUMIFS('EPS Emissions'!R:R,'EPS Emissions'!$D:$D,'BAU Sector &amp; Region Breakout'!$C338,'EPS Emissions'!$C:$C,'BAU Sector &amp; Region Breakout'!$B338))</f>
        <v>182.80876628008787</v>
      </c>
      <c r="R338" s="65">
        <f>IF($A338="GCAM",'GCAM By Region By Sector'!R337*10^3,SUMIFS('EPS Emissions'!S:S,'EPS Emissions'!$D:$D,'BAU Sector &amp; Region Breakout'!$C338,'EPS Emissions'!$C:$C,'BAU Sector &amp; Region Breakout'!$B338))</f>
        <v>181.5463169757611</v>
      </c>
      <c r="S338" s="65">
        <f>IF($A338="GCAM",'GCAM By Region By Sector'!S337*10^3,SUMIFS('EPS Emissions'!T:T,'EPS Emissions'!$D:$D,'BAU Sector &amp; Region Breakout'!$C338,'EPS Emissions'!$C:$C,'BAU Sector &amp; Region Breakout'!$B338))</f>
        <v>180.17228823950632</v>
      </c>
      <c r="T338" s="65">
        <f>IF($A338="GCAM",'GCAM By Region By Sector'!T337*10^3,SUMIFS('EPS Emissions'!U:U,'EPS Emissions'!$D:$D,'BAU Sector &amp; Region Breakout'!$C338,'EPS Emissions'!$C:$C,'BAU Sector &amp; Region Breakout'!$B338))</f>
        <v>178.85754023903746</v>
      </c>
      <c r="U338" s="65">
        <f>IF($A338="GCAM",'GCAM By Region By Sector'!U337*10^3,SUMIFS('EPS Emissions'!V:V,'EPS Emissions'!$D:$D,'BAU Sector &amp; Region Breakout'!$C338,'EPS Emissions'!$C:$C,'BAU Sector &amp; Region Breakout'!$B338))</f>
        <v>177.45685212712851</v>
      </c>
      <c r="V338" s="65">
        <f>IF($A338="GCAM",'GCAM By Region By Sector'!V337*10^3,SUMIFS('EPS Emissions'!W:W,'EPS Emissions'!$D:$D,'BAU Sector &amp; Region Breakout'!$C338,'EPS Emissions'!$C:$C,'BAU Sector &amp; Region Breakout'!$B338))</f>
        <v>176.12524750398961</v>
      </c>
      <c r="W338" s="65">
        <f>IF($A338="GCAM",'GCAM By Region By Sector'!W337*10^3,SUMIFS('EPS Emissions'!X:X,'EPS Emissions'!$D:$D,'BAU Sector &amp; Region Breakout'!$C338,'EPS Emissions'!$C:$C,'BAU Sector &amp; Region Breakout'!$B338))</f>
        <v>174.5960138874334</v>
      </c>
      <c r="X338" s="65">
        <f>IF($A338="GCAM",'GCAM By Region By Sector'!X337*10^3,SUMIFS('EPS Emissions'!Y:Y,'EPS Emissions'!$D:$D,'BAU Sector &amp; Region Breakout'!$C338,'EPS Emissions'!$C:$C,'BAU Sector &amp; Region Breakout'!$B338))</f>
        <v>173.22215986524884</v>
      </c>
      <c r="Y338" s="65">
        <f>IF($A338="GCAM",'GCAM By Region By Sector'!Y337*10^3,SUMIFS('EPS Emissions'!Z:Z,'EPS Emissions'!$D:$D,'BAU Sector &amp; Region Breakout'!$C338,'EPS Emissions'!$C:$C,'BAU Sector &amp; Region Breakout'!$B338))</f>
        <v>171.82264247020601</v>
      </c>
      <c r="Z338" s="65">
        <f>IF($A338="GCAM",'GCAM By Region By Sector'!Z337*10^3,SUMIFS('EPS Emissions'!AA:AA,'EPS Emissions'!$D:$D,'BAU Sector &amp; Region Breakout'!$C338,'EPS Emissions'!$C:$C,'BAU Sector &amp; Region Breakout'!$B338))</f>
        <v>170.44530679252409</v>
      </c>
      <c r="AA338" s="65">
        <f>IF($A338="GCAM",'GCAM By Region By Sector'!AA337*10^3,SUMIFS('EPS Emissions'!AB:AB,'EPS Emissions'!$D:$D,'BAU Sector &amp; Region Breakout'!$C338,'EPS Emissions'!$C:$C,'BAU Sector &amp; Region Breakout'!$B338))</f>
        <v>169.08542322925496</v>
      </c>
      <c r="AB338" s="65">
        <f>IF($A338="GCAM",'GCAM By Region By Sector'!AB337*10^3,SUMIFS('EPS Emissions'!AC:AC,'EPS Emissions'!$D:$D,'BAU Sector &amp; Region Breakout'!$C338,'EPS Emissions'!$C:$C,'BAU Sector &amp; Region Breakout'!$B338))</f>
        <v>167.67291807982542</v>
      </c>
      <c r="AC338" s="65">
        <f>IF($A338="GCAM",'GCAM By Region By Sector'!AC337*10^3,SUMIFS('EPS Emissions'!AD:AD,'EPS Emissions'!$D:$D,'BAU Sector &amp; Region Breakout'!$C338,'EPS Emissions'!$C:$C,'BAU Sector &amp; Region Breakout'!$B338))</f>
        <v>166.51698207179129</v>
      </c>
      <c r="AD338" s="65">
        <f>IF($A338="GCAM",'GCAM By Region By Sector'!AD337*10^3,SUMIFS('EPS Emissions'!AE:AE,'EPS Emissions'!$D:$D,'BAU Sector &amp; Region Breakout'!$C338,'EPS Emissions'!$C:$C,'BAU Sector &amp; Region Breakout'!$B338))</f>
        <v>165.53704727505874</v>
      </c>
      <c r="AE338" s="65">
        <f>IF($A338="GCAM",'GCAM By Region By Sector'!AE337*10^3,SUMIFS('EPS Emissions'!AF:AF,'EPS Emissions'!$D:$D,'BAU Sector &amp; Region Breakout'!$C338,'EPS Emissions'!$C:$C,'BAU Sector &amp; Region Breakout'!$B338))</f>
        <v>164.33039911458559</v>
      </c>
      <c r="AF338" s="65">
        <f>IF($A338="GCAM",'GCAM By Region By Sector'!AF337*10^3,SUMIFS('EPS Emissions'!AG:AG,'EPS Emissions'!$D:$D,'BAU Sector &amp; Region Breakout'!$C338,'EPS Emissions'!$C:$C,'BAU Sector &amp; Region Breakout'!$B338))</f>
        <v>163.10500376876666</v>
      </c>
      <c r="AG338" s="65">
        <f>IF($A338="GCAM",'GCAM By Region By Sector'!AG337*10^3,SUMIFS('EPS Emissions'!AH:AH,'EPS Emissions'!$D:$D,'BAU Sector &amp; Region Breakout'!$C338,'EPS Emissions'!$C:$C,'BAU Sector &amp; Region Breakout'!$B338))</f>
        <v>162.01643837931044</v>
      </c>
      <c r="AH338" s="65">
        <f>IF($A338="GCAM",'GCAM By Region By Sector'!AH337*10^3,SUMIFS('EPS Emissions'!AI:AI,'EPS Emissions'!$D:$D,'BAU Sector &amp; Region Breakout'!$C338,'EPS Emissions'!$C:$C,'BAU Sector &amp; Region Breakout'!$B338))</f>
        <v>160.86230152730911</v>
      </c>
    </row>
    <row r="339" spans="1:35" s="95" customFormat="1" x14ac:dyDescent="0.35">
      <c r="A339" s="95" t="str">
        <f>VLOOKUP(B339,'BAU Global Total'!A$3:C$34,3,FALSE)</f>
        <v>EPS</v>
      </c>
      <c r="B339" s="95" t="s">
        <v>10</v>
      </c>
      <c r="C339" s="95" t="s">
        <v>63</v>
      </c>
      <c r="D339" s="65">
        <f>IF($A339="GCAM",'GCAM By Region By Sector'!D338*10^3,SUMIFS('EPS Emissions'!E:E,'EPS Emissions'!$D:$D,'BAU Sector &amp; Region Breakout'!$C339,'EPS Emissions'!$C:$C,'BAU Sector &amp; Region Breakout'!$B339))</f>
        <v>63.102266727615302</v>
      </c>
      <c r="E339" s="65">
        <f>IF($A339="GCAM",'GCAM By Region By Sector'!E338*10^3,SUMIFS('EPS Emissions'!F:F,'EPS Emissions'!$D:$D,'BAU Sector &amp; Region Breakout'!$C339,'EPS Emissions'!$C:$C,'BAU Sector &amp; Region Breakout'!$B339))</f>
        <v>66.251488591796146</v>
      </c>
      <c r="F339" s="65">
        <f>IF($A339="GCAM",'GCAM By Region By Sector'!F338*10^3,SUMIFS('EPS Emissions'!G:G,'EPS Emissions'!$D:$D,'BAU Sector &amp; Region Breakout'!$C339,'EPS Emissions'!$C:$C,'BAU Sector &amp; Region Breakout'!$B339))</f>
        <v>57.024541268052644</v>
      </c>
      <c r="G339" s="65">
        <f>IF($A339="GCAM",'GCAM By Region By Sector'!G338*10^3,SUMIFS('EPS Emissions'!H:H,'EPS Emissions'!$D:$D,'BAU Sector &amp; Region Breakout'!$C339,'EPS Emissions'!$C:$C,'BAU Sector &amp; Region Breakout'!$B339))</f>
        <v>57.800898366882734</v>
      </c>
      <c r="H339" s="65">
        <f>IF($A339="GCAM",'GCAM By Region By Sector'!H338*10^3,SUMIFS('EPS Emissions'!I:I,'EPS Emissions'!$D:$D,'BAU Sector &amp; Region Breakout'!$C339,'EPS Emissions'!$C:$C,'BAU Sector &amp; Region Breakout'!$B339))</f>
        <v>56.07521704851888</v>
      </c>
      <c r="I339" s="65">
        <f>IF($A339="GCAM",'GCAM By Region By Sector'!I338*10^3,SUMIFS('EPS Emissions'!J:J,'EPS Emissions'!$D:$D,'BAU Sector &amp; Region Breakout'!$C339,'EPS Emissions'!$C:$C,'BAU Sector &amp; Region Breakout'!$B339))</f>
        <v>55.820214419648551</v>
      </c>
      <c r="J339" s="65">
        <f>IF($A339="GCAM",'GCAM By Region By Sector'!J338*10^3,SUMIFS('EPS Emissions'!K:K,'EPS Emissions'!$D:$D,'BAU Sector &amp; Region Breakout'!$C339,'EPS Emissions'!$C:$C,'BAU Sector &amp; Region Breakout'!$B339))</f>
        <v>49.286333448338951</v>
      </c>
      <c r="K339" s="65">
        <f>IF($A339="GCAM",'GCAM By Region By Sector'!K338*10^3,SUMIFS('EPS Emissions'!L:L,'EPS Emissions'!$D:$D,'BAU Sector &amp; Region Breakout'!$C339,'EPS Emissions'!$C:$C,'BAU Sector &amp; Region Breakout'!$B339))</f>
        <v>44.406074496143674</v>
      </c>
      <c r="L339" s="65">
        <f>IF($A339="GCAM",'GCAM By Region By Sector'!L338*10^3,SUMIFS('EPS Emissions'!M:M,'EPS Emissions'!$D:$D,'BAU Sector &amp; Region Breakout'!$C339,'EPS Emissions'!$C:$C,'BAU Sector &amp; Region Breakout'!$B339))</f>
        <v>46.451427713815406</v>
      </c>
      <c r="M339" s="65">
        <f>IF($A339="GCAM",'GCAM By Region By Sector'!M338*10^3,SUMIFS('EPS Emissions'!N:N,'EPS Emissions'!$D:$D,'BAU Sector &amp; Region Breakout'!$C339,'EPS Emissions'!$C:$C,'BAU Sector &amp; Region Breakout'!$B339))</f>
        <v>45.108145720482867</v>
      </c>
      <c r="N339" s="65">
        <f>IF($A339="GCAM",'GCAM By Region By Sector'!N338*10^3,SUMIFS('EPS Emissions'!O:O,'EPS Emissions'!$D:$D,'BAU Sector &amp; Region Breakout'!$C339,'EPS Emissions'!$C:$C,'BAU Sector &amp; Region Breakout'!$B339))</f>
        <v>49.074832448516304</v>
      </c>
      <c r="O339" s="65">
        <f>IF($A339="GCAM",'GCAM By Region By Sector'!O338*10^3,SUMIFS('EPS Emissions'!P:P,'EPS Emissions'!$D:$D,'BAU Sector &amp; Region Breakout'!$C339,'EPS Emissions'!$C:$C,'BAU Sector &amp; Region Breakout'!$B339))</f>
        <v>47.029092344610092</v>
      </c>
      <c r="P339" s="65">
        <f>IF($A339="GCAM",'GCAM By Region By Sector'!P338*10^3,SUMIFS('EPS Emissions'!Q:Q,'EPS Emissions'!$D:$D,'BAU Sector &amp; Region Breakout'!$C339,'EPS Emissions'!$C:$C,'BAU Sector &amp; Region Breakout'!$B339))</f>
        <v>45.520665525867116</v>
      </c>
      <c r="Q339" s="65">
        <f>IF($A339="GCAM",'GCAM By Region By Sector'!Q338*10^3,SUMIFS('EPS Emissions'!R:R,'EPS Emissions'!$D:$D,'BAU Sector &amp; Region Breakout'!$C339,'EPS Emissions'!$C:$C,'BAU Sector &amp; Region Breakout'!$B339))</f>
        <v>41.876330654462151</v>
      </c>
      <c r="R339" s="65">
        <f>IF($A339="GCAM",'GCAM By Region By Sector'!R338*10^3,SUMIFS('EPS Emissions'!S:S,'EPS Emissions'!$D:$D,'BAU Sector &amp; Region Breakout'!$C339,'EPS Emissions'!$C:$C,'BAU Sector &amp; Region Breakout'!$B339))</f>
        <v>39.236162880535403</v>
      </c>
      <c r="S339" s="65">
        <f>IF($A339="GCAM",'GCAM By Region By Sector'!S338*10^3,SUMIFS('EPS Emissions'!T:T,'EPS Emissions'!$D:$D,'BAU Sector &amp; Region Breakout'!$C339,'EPS Emissions'!$C:$C,'BAU Sector &amp; Region Breakout'!$B339))</f>
        <v>37.833894424344692</v>
      </c>
      <c r="T339" s="65">
        <f>IF($A339="GCAM",'GCAM By Region By Sector'!T338*10^3,SUMIFS('EPS Emissions'!U:U,'EPS Emissions'!$D:$D,'BAU Sector &amp; Region Breakout'!$C339,'EPS Emissions'!$C:$C,'BAU Sector &amp; Region Breakout'!$B339))</f>
        <v>32.601362013233427</v>
      </c>
      <c r="U339" s="65">
        <f>IF($A339="GCAM",'GCAM By Region By Sector'!U338*10^3,SUMIFS('EPS Emissions'!V:V,'EPS Emissions'!$D:$D,'BAU Sector &amp; Region Breakout'!$C339,'EPS Emissions'!$C:$C,'BAU Sector &amp; Region Breakout'!$B339))</f>
        <v>30.976225951893639</v>
      </c>
      <c r="V339" s="65">
        <f>IF($A339="GCAM",'GCAM By Region By Sector'!V338*10^3,SUMIFS('EPS Emissions'!W:W,'EPS Emissions'!$D:$D,'BAU Sector &amp; Region Breakout'!$C339,'EPS Emissions'!$C:$C,'BAU Sector &amp; Region Breakout'!$B339))</f>
        <v>29.843593648613989</v>
      </c>
      <c r="W339" s="65">
        <f>IF($A339="GCAM",'GCAM By Region By Sector'!W338*10^3,SUMIFS('EPS Emissions'!X:X,'EPS Emissions'!$D:$D,'BAU Sector &amp; Region Breakout'!$C339,'EPS Emissions'!$C:$C,'BAU Sector &amp; Region Breakout'!$B339))</f>
        <v>28.991230579234241</v>
      </c>
      <c r="X339" s="65">
        <f>IF($A339="GCAM",'GCAM By Region By Sector'!X338*10^3,SUMIFS('EPS Emissions'!Y:Y,'EPS Emissions'!$D:$D,'BAU Sector &amp; Region Breakout'!$C339,'EPS Emissions'!$C:$C,'BAU Sector &amp; Region Breakout'!$B339))</f>
        <v>28.108920009588928</v>
      </c>
      <c r="Y339" s="65">
        <f>IF($A339="GCAM",'GCAM By Region By Sector'!Y338*10^3,SUMIFS('EPS Emissions'!Z:Z,'EPS Emissions'!$D:$D,'BAU Sector &amp; Region Breakout'!$C339,'EPS Emissions'!$C:$C,'BAU Sector &amp; Region Breakout'!$B339))</f>
        <v>27.05723606275086</v>
      </c>
      <c r="Z339" s="65">
        <f>IF($A339="GCAM",'GCAM By Region By Sector'!Z338*10^3,SUMIFS('EPS Emissions'!AA:AA,'EPS Emissions'!$D:$D,'BAU Sector &amp; Region Breakout'!$C339,'EPS Emissions'!$C:$C,'BAU Sector &amp; Region Breakout'!$B339))</f>
        <v>26.507436249552427</v>
      </c>
      <c r="AA339" s="65">
        <f>IF($A339="GCAM",'GCAM By Region By Sector'!AA338*10^3,SUMIFS('EPS Emissions'!AB:AB,'EPS Emissions'!$D:$D,'BAU Sector &amp; Region Breakout'!$C339,'EPS Emissions'!$C:$C,'BAU Sector &amp; Region Breakout'!$B339))</f>
        <v>25.334926920285739</v>
      </c>
      <c r="AB339" s="65">
        <f>IF($A339="GCAM",'GCAM By Region By Sector'!AB338*10^3,SUMIFS('EPS Emissions'!AC:AC,'EPS Emissions'!$D:$D,'BAU Sector &amp; Region Breakout'!$C339,'EPS Emissions'!$C:$C,'BAU Sector &amp; Region Breakout'!$B339))</f>
        <v>20.767965036078294</v>
      </c>
      <c r="AC339" s="65">
        <f>IF($A339="GCAM",'GCAM By Region By Sector'!AC338*10^3,SUMIFS('EPS Emissions'!AD:AD,'EPS Emissions'!$D:$D,'BAU Sector &amp; Region Breakout'!$C339,'EPS Emissions'!$C:$C,'BAU Sector &amp; Region Breakout'!$B339))</f>
        <v>13.819780155119986</v>
      </c>
      <c r="AD339" s="65">
        <f>IF($A339="GCAM",'GCAM By Region By Sector'!AD338*10^3,SUMIFS('EPS Emissions'!AE:AE,'EPS Emissions'!$D:$D,'BAU Sector &amp; Region Breakout'!$C339,'EPS Emissions'!$C:$C,'BAU Sector &amp; Region Breakout'!$B339))</f>
        <v>13.648806148591461</v>
      </c>
      <c r="AE339" s="65">
        <f>IF($A339="GCAM",'GCAM By Region By Sector'!AE338*10^3,SUMIFS('EPS Emissions'!AF:AF,'EPS Emissions'!$D:$D,'BAU Sector &amp; Region Breakout'!$C339,'EPS Emissions'!$C:$C,'BAU Sector &amp; Region Breakout'!$B339))</f>
        <v>10.821518736477032</v>
      </c>
      <c r="AF339" s="65">
        <f>IF($A339="GCAM",'GCAM By Region By Sector'!AF338*10^3,SUMIFS('EPS Emissions'!AG:AG,'EPS Emissions'!$D:$D,'BAU Sector &amp; Region Breakout'!$C339,'EPS Emissions'!$C:$C,'BAU Sector &amp; Region Breakout'!$B339))</f>
        <v>7.4712249790872818</v>
      </c>
      <c r="AG339" s="65">
        <f>IF($A339="GCAM",'GCAM By Region By Sector'!AG338*10^3,SUMIFS('EPS Emissions'!AH:AH,'EPS Emissions'!$D:$D,'BAU Sector &amp; Region Breakout'!$C339,'EPS Emissions'!$C:$C,'BAU Sector &amp; Region Breakout'!$B339))</f>
        <v>6.7075585883939652</v>
      </c>
      <c r="AH339" s="65">
        <f>IF($A339="GCAM",'GCAM By Region By Sector'!AH338*10^3,SUMIFS('EPS Emissions'!AI:AI,'EPS Emissions'!$D:$D,'BAU Sector &amp; Region Breakout'!$C339,'EPS Emissions'!$C:$C,'BAU Sector &amp; Region Breakout'!$B339))</f>
        <v>7.1660059859016769</v>
      </c>
    </row>
    <row r="340" spans="1:35" s="95" customFormat="1" x14ac:dyDescent="0.35">
      <c r="A340" s="95" t="str">
        <f>VLOOKUP(B340,'BAU Global Total'!A$3:C$34,3,FALSE)</f>
        <v>EPS</v>
      </c>
      <c r="B340" s="95" t="s">
        <v>10</v>
      </c>
      <c r="C340" s="95" t="s">
        <v>65</v>
      </c>
      <c r="D340" s="65">
        <f>IF($A340="GCAM",'GCAM By Region By Sector'!D339*10^3,SUMIFS('EPS Emissions'!E:E,'EPS Emissions'!$D:$D,'BAU Sector &amp; Region Breakout'!$C340,'EPS Emissions'!$C:$C,'BAU Sector &amp; Region Breakout'!$B340))</f>
        <v>67.5645462360946</v>
      </c>
      <c r="E340" s="65">
        <f>IF($A340="GCAM",'GCAM By Region By Sector'!E339*10^3,SUMIFS('EPS Emissions'!F:F,'EPS Emissions'!$D:$D,'BAU Sector &amp; Region Breakout'!$C340,'EPS Emissions'!$C:$C,'BAU Sector &amp; Region Breakout'!$B340))</f>
        <v>67.33205446266237</v>
      </c>
      <c r="F340" s="65">
        <f>IF($A340="GCAM",'GCAM By Region By Sector'!F339*10^3,SUMIFS('EPS Emissions'!G:G,'EPS Emissions'!$D:$D,'BAU Sector &amp; Region Breakout'!$C340,'EPS Emissions'!$C:$C,'BAU Sector &amp; Region Breakout'!$B340))</f>
        <v>67.004638917852503</v>
      </c>
      <c r="G340" s="65">
        <f>IF($A340="GCAM",'GCAM By Region By Sector'!G339*10^3,SUMIFS('EPS Emissions'!H:H,'EPS Emissions'!$D:$D,'BAU Sector &amp; Region Breakout'!$C340,'EPS Emissions'!$C:$C,'BAU Sector &amp; Region Breakout'!$B340))</f>
        <v>65.78161632851959</v>
      </c>
      <c r="H340" s="65">
        <f>IF($A340="GCAM",'GCAM By Region By Sector'!H339*10^3,SUMIFS('EPS Emissions'!I:I,'EPS Emissions'!$D:$D,'BAU Sector &amp; Region Breakout'!$C340,'EPS Emissions'!$C:$C,'BAU Sector &amp; Region Breakout'!$B340))</f>
        <v>65.793263703880484</v>
      </c>
      <c r="I340" s="65">
        <f>IF($A340="GCAM",'GCAM By Region By Sector'!I339*10^3,SUMIFS('EPS Emissions'!J:J,'EPS Emissions'!$D:$D,'BAU Sector &amp; Region Breakout'!$C340,'EPS Emissions'!$C:$C,'BAU Sector &amp; Region Breakout'!$B340))</f>
        <v>65.316574881325721</v>
      </c>
      <c r="J340" s="65">
        <f>IF($A340="GCAM",'GCAM By Region By Sector'!J339*10^3,SUMIFS('EPS Emissions'!K:K,'EPS Emissions'!$D:$D,'BAU Sector &amp; Region Breakout'!$C340,'EPS Emissions'!$C:$C,'BAU Sector &amp; Region Breakout'!$B340))</f>
        <v>64.985340118223064</v>
      </c>
      <c r="K340" s="65">
        <f>IF($A340="GCAM",'GCAM By Region By Sector'!K339*10^3,SUMIFS('EPS Emissions'!L:L,'EPS Emissions'!$D:$D,'BAU Sector &amp; Region Breakout'!$C340,'EPS Emissions'!$C:$C,'BAU Sector &amp; Region Breakout'!$B340))</f>
        <v>64.820446436459179</v>
      </c>
      <c r="L340" s="65">
        <f>IF($A340="GCAM",'GCAM By Region By Sector'!L339*10^3,SUMIFS('EPS Emissions'!M:M,'EPS Emissions'!$D:$D,'BAU Sector &amp; Region Breakout'!$C340,'EPS Emissions'!$C:$C,'BAU Sector &amp; Region Breakout'!$B340))</f>
        <v>65.115959801949145</v>
      </c>
      <c r="M340" s="65">
        <f>IF($A340="GCAM",'GCAM By Region By Sector'!M339*10^3,SUMIFS('EPS Emissions'!N:N,'EPS Emissions'!$D:$D,'BAU Sector &amp; Region Breakout'!$C340,'EPS Emissions'!$C:$C,'BAU Sector &amp; Region Breakout'!$B340))</f>
        <v>65.677604846895122</v>
      </c>
      <c r="N340" s="65">
        <f>IF($A340="GCAM",'GCAM By Region By Sector'!N339*10^3,SUMIFS('EPS Emissions'!O:O,'EPS Emissions'!$D:$D,'BAU Sector &amp; Region Breakout'!$C340,'EPS Emissions'!$C:$C,'BAU Sector &amp; Region Breakout'!$B340))</f>
        <v>66.436338897183134</v>
      </c>
      <c r="O340" s="65">
        <f>IF($A340="GCAM",'GCAM By Region By Sector'!O339*10^3,SUMIFS('EPS Emissions'!P:P,'EPS Emissions'!$D:$D,'BAU Sector &amp; Region Breakout'!$C340,'EPS Emissions'!$C:$C,'BAU Sector &amp; Region Breakout'!$B340))</f>
        <v>67.056749778696542</v>
      </c>
      <c r="P340" s="65">
        <f>IF($A340="GCAM",'GCAM By Region By Sector'!P339*10^3,SUMIFS('EPS Emissions'!Q:Q,'EPS Emissions'!$D:$D,'BAU Sector &amp; Region Breakout'!$C340,'EPS Emissions'!$C:$C,'BAU Sector &amp; Region Breakout'!$B340))</f>
        <v>67.125678917028665</v>
      </c>
      <c r="Q340" s="65">
        <f>IF($A340="GCAM",'GCAM By Region By Sector'!Q339*10^3,SUMIFS('EPS Emissions'!R:R,'EPS Emissions'!$D:$D,'BAU Sector &amp; Region Breakout'!$C340,'EPS Emissions'!$C:$C,'BAU Sector &amp; Region Breakout'!$B340))</f>
        <v>67.217883737017587</v>
      </c>
      <c r="R340" s="65">
        <f>IF($A340="GCAM",'GCAM By Region By Sector'!R339*10^3,SUMIFS('EPS Emissions'!S:S,'EPS Emissions'!$D:$D,'BAU Sector &amp; Region Breakout'!$C340,'EPS Emissions'!$C:$C,'BAU Sector &amp; Region Breakout'!$B340))</f>
        <v>67.229852745956748</v>
      </c>
      <c r="S340" s="65">
        <f>IF($A340="GCAM",'GCAM By Region By Sector'!S339*10^3,SUMIFS('EPS Emissions'!T:T,'EPS Emissions'!$D:$D,'BAU Sector &amp; Region Breakout'!$C340,'EPS Emissions'!$C:$C,'BAU Sector &amp; Region Breakout'!$B340))</f>
        <v>67.145514724220391</v>
      </c>
      <c r="T340" s="65">
        <f>IF($A340="GCAM",'GCAM By Region By Sector'!T339*10^3,SUMIFS('EPS Emissions'!U:U,'EPS Emissions'!$D:$D,'BAU Sector &amp; Region Breakout'!$C340,'EPS Emissions'!$C:$C,'BAU Sector &amp; Region Breakout'!$B340))</f>
        <v>66.903884181682827</v>
      </c>
      <c r="U340" s="65">
        <f>IF($A340="GCAM",'GCAM By Region By Sector'!U339*10^3,SUMIFS('EPS Emissions'!V:V,'EPS Emissions'!$D:$D,'BAU Sector &amp; Region Breakout'!$C340,'EPS Emissions'!$C:$C,'BAU Sector &amp; Region Breakout'!$B340))</f>
        <v>66.648575986174933</v>
      </c>
      <c r="V340" s="65">
        <f>IF($A340="GCAM",'GCAM By Region By Sector'!V339*10^3,SUMIFS('EPS Emissions'!W:W,'EPS Emissions'!$D:$D,'BAU Sector &amp; Region Breakout'!$C340,'EPS Emissions'!$C:$C,'BAU Sector &amp; Region Breakout'!$B340))</f>
        <v>66.55276627345512</v>
      </c>
      <c r="W340" s="65">
        <f>IF($A340="GCAM",'GCAM By Region By Sector'!W339*10^3,SUMIFS('EPS Emissions'!X:X,'EPS Emissions'!$D:$D,'BAU Sector &amp; Region Breakout'!$C340,'EPS Emissions'!$C:$C,'BAU Sector &amp; Region Breakout'!$B340))</f>
        <v>66.292508428021677</v>
      </c>
      <c r="X340" s="65">
        <f>IF($A340="GCAM",'GCAM By Region By Sector'!X339*10^3,SUMIFS('EPS Emissions'!Y:Y,'EPS Emissions'!$D:$D,'BAU Sector &amp; Region Breakout'!$C340,'EPS Emissions'!$C:$C,'BAU Sector &amp; Region Breakout'!$B340))</f>
        <v>66.006483669521117</v>
      </c>
      <c r="Y340" s="65">
        <f>IF($A340="GCAM",'GCAM By Region By Sector'!Y339*10^3,SUMIFS('EPS Emissions'!Z:Z,'EPS Emissions'!$D:$D,'BAU Sector &amp; Region Breakout'!$C340,'EPS Emissions'!$C:$C,'BAU Sector &amp; Region Breakout'!$B340))</f>
        <v>65.657114413891463</v>
      </c>
      <c r="Z340" s="65">
        <f>IF($A340="GCAM",'GCAM By Region By Sector'!Z339*10^3,SUMIFS('EPS Emissions'!AA:AA,'EPS Emissions'!$D:$D,'BAU Sector &amp; Region Breakout'!$C340,'EPS Emissions'!$C:$C,'BAU Sector &amp; Region Breakout'!$B340))</f>
        <v>65.281493466784354</v>
      </c>
      <c r="AA340" s="65">
        <f>IF($A340="GCAM",'GCAM By Region By Sector'!AA339*10^3,SUMIFS('EPS Emissions'!AB:AB,'EPS Emissions'!$D:$D,'BAU Sector &amp; Region Breakout'!$C340,'EPS Emissions'!$C:$C,'BAU Sector &amp; Region Breakout'!$B340))</f>
        <v>64.882031256860159</v>
      </c>
      <c r="AB340" s="65">
        <f>IF($A340="GCAM",'GCAM By Region By Sector'!AB339*10^3,SUMIFS('EPS Emissions'!AC:AC,'EPS Emissions'!$D:$D,'BAU Sector &amp; Region Breakout'!$C340,'EPS Emissions'!$C:$C,'BAU Sector &amp; Region Breakout'!$B340))</f>
        <v>64.46523873966828</v>
      </c>
      <c r="AC340" s="65">
        <f>IF($A340="GCAM",'GCAM By Region By Sector'!AC339*10^3,SUMIFS('EPS Emissions'!AD:AD,'EPS Emissions'!$D:$D,'BAU Sector &amp; Region Breakout'!$C340,'EPS Emissions'!$C:$C,'BAU Sector &amp; Region Breakout'!$B340))</f>
        <v>64.089074712404113</v>
      </c>
      <c r="AD340" s="65">
        <f>IF($A340="GCAM",'GCAM By Region By Sector'!AD339*10^3,SUMIFS('EPS Emissions'!AE:AE,'EPS Emissions'!$D:$D,'BAU Sector &amp; Region Breakout'!$C340,'EPS Emissions'!$C:$C,'BAU Sector &amp; Region Breakout'!$B340))</f>
        <v>63.744736604370075</v>
      </c>
      <c r="AE340" s="65">
        <f>IF($A340="GCAM",'GCAM By Region By Sector'!AE339*10^3,SUMIFS('EPS Emissions'!AF:AF,'EPS Emissions'!$D:$D,'BAU Sector &amp; Region Breakout'!$C340,'EPS Emissions'!$C:$C,'BAU Sector &amp; Region Breakout'!$B340))</f>
        <v>63.328728729537545</v>
      </c>
      <c r="AF340" s="65">
        <f>IF($A340="GCAM",'GCAM By Region By Sector'!AF339*10^3,SUMIFS('EPS Emissions'!AG:AG,'EPS Emissions'!$D:$D,'BAU Sector &amp; Region Breakout'!$C340,'EPS Emissions'!$C:$C,'BAU Sector &amp; Region Breakout'!$B340))</f>
        <v>62.982604229832532</v>
      </c>
      <c r="AG340" s="65">
        <f>IF($A340="GCAM",'GCAM By Region By Sector'!AG339*10^3,SUMIFS('EPS Emissions'!AH:AH,'EPS Emissions'!$D:$D,'BAU Sector &amp; Region Breakout'!$C340,'EPS Emissions'!$C:$C,'BAU Sector &amp; Region Breakout'!$B340))</f>
        <v>62.522932557055356</v>
      </c>
      <c r="AH340" s="65">
        <f>IF($A340="GCAM",'GCAM By Region By Sector'!AH339*10^3,SUMIFS('EPS Emissions'!AI:AI,'EPS Emissions'!$D:$D,'BAU Sector &amp; Region Breakout'!$C340,'EPS Emissions'!$C:$C,'BAU Sector &amp; Region Breakout'!$B340))</f>
        <v>62.013327490854692</v>
      </c>
    </row>
    <row r="341" spans="1:35" s="95" customFormat="1" x14ac:dyDescent="0.35">
      <c r="A341" s="95" t="str">
        <f>VLOOKUP(B341,'BAU Global Total'!A$3:C$34,3,FALSE)</f>
        <v>EPS</v>
      </c>
      <c r="B341" s="95" t="s">
        <v>10</v>
      </c>
      <c r="C341" s="95" t="s">
        <v>64</v>
      </c>
      <c r="D341" s="65">
        <f>IF($A341="GCAM",'GCAM By Region By Sector'!D340*10^3,SUMIFS('EPS Emissions'!E:E,'EPS Emissions'!$D:$D,'BAU Sector &amp; Region Breakout'!$C341,'EPS Emissions'!$C:$C,'BAU Sector &amp; Region Breakout'!$B341))</f>
        <v>13.174906492985642</v>
      </c>
      <c r="E341" s="65">
        <f>IF($A341="GCAM",'GCAM By Region By Sector'!E340*10^3,SUMIFS('EPS Emissions'!F:F,'EPS Emissions'!$D:$D,'BAU Sector &amp; Region Breakout'!$C341,'EPS Emissions'!$C:$C,'BAU Sector &amp; Region Breakout'!$B341))</f>
        <v>14.837729506742306</v>
      </c>
      <c r="F341" s="65">
        <f>IF($A341="GCAM",'GCAM By Region By Sector'!F340*10^3,SUMIFS('EPS Emissions'!G:G,'EPS Emissions'!$D:$D,'BAU Sector &amp; Region Breakout'!$C341,'EPS Emissions'!$C:$C,'BAU Sector &amp; Region Breakout'!$B341))</f>
        <v>15.347266474813495</v>
      </c>
      <c r="G341" s="65">
        <f>IF($A341="GCAM",'GCAM By Region By Sector'!G340*10^3,SUMIFS('EPS Emissions'!H:H,'EPS Emissions'!$D:$D,'BAU Sector &amp; Region Breakout'!$C341,'EPS Emissions'!$C:$C,'BAU Sector &amp; Region Breakout'!$B341))</f>
        <v>15.252973220073613</v>
      </c>
      <c r="H341" s="65">
        <f>IF($A341="GCAM",'GCAM By Region By Sector'!H340*10^3,SUMIFS('EPS Emissions'!I:I,'EPS Emissions'!$D:$D,'BAU Sector &amp; Region Breakout'!$C341,'EPS Emissions'!$C:$C,'BAU Sector &amp; Region Breakout'!$B341))</f>
        <v>14.832432042038505</v>
      </c>
      <c r="I341" s="65">
        <f>IF($A341="GCAM",'GCAM By Region By Sector'!I340*10^3,SUMIFS('EPS Emissions'!J:J,'EPS Emissions'!$D:$D,'BAU Sector &amp; Region Breakout'!$C341,'EPS Emissions'!$C:$C,'BAU Sector &amp; Region Breakout'!$B341))</f>
        <v>14.782639770648586</v>
      </c>
      <c r="J341" s="65">
        <f>IF($A341="GCAM",'GCAM By Region By Sector'!J340*10^3,SUMIFS('EPS Emissions'!K:K,'EPS Emissions'!$D:$D,'BAU Sector &amp; Region Breakout'!$C341,'EPS Emissions'!$C:$C,'BAU Sector &amp; Region Breakout'!$B341))</f>
        <v>14.631504149262668</v>
      </c>
      <c r="K341" s="65">
        <f>IF($A341="GCAM",'GCAM By Region By Sector'!K340*10^3,SUMIFS('EPS Emissions'!L:L,'EPS Emissions'!$D:$D,'BAU Sector &amp; Region Breakout'!$C341,'EPS Emissions'!$C:$C,'BAU Sector &amp; Region Breakout'!$B341))</f>
        <v>14.441717339693724</v>
      </c>
      <c r="L341" s="65">
        <f>IF($A341="GCAM",'GCAM By Region By Sector'!L340*10^3,SUMIFS('EPS Emissions'!M:M,'EPS Emissions'!$D:$D,'BAU Sector &amp; Region Breakout'!$C341,'EPS Emissions'!$C:$C,'BAU Sector &amp; Region Breakout'!$B341))</f>
        <v>14.534911581646156</v>
      </c>
      <c r="M341" s="65">
        <f>IF($A341="GCAM",'GCAM By Region By Sector'!M340*10^3,SUMIFS('EPS Emissions'!N:N,'EPS Emissions'!$D:$D,'BAU Sector &amp; Region Breakout'!$C341,'EPS Emissions'!$C:$C,'BAU Sector &amp; Region Breakout'!$B341))</f>
        <v>14.604079289621751</v>
      </c>
      <c r="N341" s="65">
        <f>IF($A341="GCAM",'GCAM By Region By Sector'!N340*10^3,SUMIFS('EPS Emissions'!O:O,'EPS Emissions'!$D:$D,'BAU Sector &amp; Region Breakout'!$C341,'EPS Emissions'!$C:$C,'BAU Sector &amp; Region Breakout'!$B341))</f>
        <v>14.74473881438891</v>
      </c>
      <c r="O341" s="65">
        <f>IF($A341="GCAM",'GCAM By Region By Sector'!O340*10^3,SUMIFS('EPS Emissions'!P:P,'EPS Emissions'!$D:$D,'BAU Sector &amp; Region Breakout'!$C341,'EPS Emissions'!$C:$C,'BAU Sector &amp; Region Breakout'!$B341))</f>
        <v>15.262033744793882</v>
      </c>
      <c r="P341" s="65">
        <f>IF($A341="GCAM",'GCAM By Region By Sector'!P340*10^3,SUMIFS('EPS Emissions'!Q:Q,'EPS Emissions'!$D:$D,'BAU Sector &amp; Region Breakout'!$C341,'EPS Emissions'!$C:$C,'BAU Sector &amp; Region Breakout'!$B341))</f>
        <v>15.367422494410704</v>
      </c>
      <c r="Q341" s="65">
        <f>IF($A341="GCAM",'GCAM By Region By Sector'!Q340*10^3,SUMIFS('EPS Emissions'!R:R,'EPS Emissions'!$D:$D,'BAU Sector &amp; Region Breakout'!$C341,'EPS Emissions'!$C:$C,'BAU Sector &amp; Region Breakout'!$B341))</f>
        <v>15.505169275287557</v>
      </c>
      <c r="R341" s="65">
        <f>IF($A341="GCAM",'GCAM By Region By Sector'!R340*10^3,SUMIFS('EPS Emissions'!S:S,'EPS Emissions'!$D:$D,'BAU Sector &amp; Region Breakout'!$C341,'EPS Emissions'!$C:$C,'BAU Sector &amp; Region Breakout'!$B341))</f>
        <v>15.608565392186108</v>
      </c>
      <c r="S341" s="65">
        <f>IF($A341="GCAM",'GCAM By Region By Sector'!S340*10^3,SUMIFS('EPS Emissions'!T:T,'EPS Emissions'!$D:$D,'BAU Sector &amp; Region Breakout'!$C341,'EPS Emissions'!$C:$C,'BAU Sector &amp; Region Breakout'!$B341))</f>
        <v>15.555040988387788</v>
      </c>
      <c r="T341" s="65">
        <f>IF($A341="GCAM",'GCAM By Region By Sector'!T340*10^3,SUMIFS('EPS Emissions'!U:U,'EPS Emissions'!$D:$D,'BAU Sector &amp; Region Breakout'!$C341,'EPS Emissions'!$C:$C,'BAU Sector &amp; Region Breakout'!$B341))</f>
        <v>15.432776882103155</v>
      </c>
      <c r="U341" s="65">
        <f>IF($A341="GCAM",'GCAM By Region By Sector'!U340*10^3,SUMIFS('EPS Emissions'!V:V,'EPS Emissions'!$D:$D,'BAU Sector &amp; Region Breakout'!$C341,'EPS Emissions'!$C:$C,'BAU Sector &amp; Region Breakout'!$B341))</f>
        <v>15.413533207600665</v>
      </c>
      <c r="V341" s="65">
        <f>IF($A341="GCAM",'GCAM By Region By Sector'!V340*10^3,SUMIFS('EPS Emissions'!W:W,'EPS Emissions'!$D:$D,'BAU Sector &amp; Region Breakout'!$C341,'EPS Emissions'!$C:$C,'BAU Sector &amp; Region Breakout'!$B341))</f>
        <v>15.410702193817656</v>
      </c>
      <c r="W341" s="65">
        <f>IF($A341="GCAM",'GCAM By Region By Sector'!W340*10^3,SUMIFS('EPS Emissions'!X:X,'EPS Emissions'!$D:$D,'BAU Sector &amp; Region Breakout'!$C341,'EPS Emissions'!$C:$C,'BAU Sector &amp; Region Breakout'!$B341))</f>
        <v>15.375184488436645</v>
      </c>
      <c r="X341" s="65">
        <f>IF($A341="GCAM",'GCAM By Region By Sector'!X340*10^3,SUMIFS('EPS Emissions'!Y:Y,'EPS Emissions'!$D:$D,'BAU Sector &amp; Region Breakout'!$C341,'EPS Emissions'!$C:$C,'BAU Sector &amp; Region Breakout'!$B341))</f>
        <v>15.321345606094923</v>
      </c>
      <c r="Y341" s="65">
        <f>IF($A341="GCAM",'GCAM By Region By Sector'!Y340*10^3,SUMIFS('EPS Emissions'!Z:Z,'EPS Emissions'!$D:$D,'BAU Sector &amp; Region Breakout'!$C341,'EPS Emissions'!$C:$C,'BAU Sector &amp; Region Breakout'!$B341))</f>
        <v>15.365138178128547</v>
      </c>
      <c r="Z341" s="65">
        <f>IF($A341="GCAM",'GCAM By Region By Sector'!Z340*10^3,SUMIFS('EPS Emissions'!AA:AA,'EPS Emissions'!$D:$D,'BAU Sector &amp; Region Breakout'!$C341,'EPS Emissions'!$C:$C,'BAU Sector &amp; Region Breakout'!$B341))</f>
        <v>15.351264373321072</v>
      </c>
      <c r="AA341" s="65">
        <f>IF($A341="GCAM",'GCAM By Region By Sector'!AA340*10^3,SUMIFS('EPS Emissions'!AB:AB,'EPS Emissions'!$D:$D,'BAU Sector &amp; Region Breakout'!$C341,'EPS Emissions'!$C:$C,'BAU Sector &amp; Region Breakout'!$B341))</f>
        <v>15.329278402714607</v>
      </c>
      <c r="AB341" s="65">
        <f>IF($A341="GCAM",'GCAM By Region By Sector'!AB340*10^3,SUMIFS('EPS Emissions'!AC:AC,'EPS Emissions'!$D:$D,'BAU Sector &amp; Region Breakout'!$C341,'EPS Emissions'!$C:$C,'BAU Sector &amp; Region Breakout'!$B341))</f>
        <v>15.300226462398712</v>
      </c>
      <c r="AC341" s="65">
        <f>IF($A341="GCAM",'GCAM By Region By Sector'!AC340*10^3,SUMIFS('EPS Emissions'!AD:AD,'EPS Emissions'!$D:$D,'BAU Sector &amp; Region Breakout'!$C341,'EPS Emissions'!$C:$C,'BAU Sector &amp; Region Breakout'!$B341))</f>
        <v>15.251410953381381</v>
      </c>
      <c r="AD341" s="65">
        <f>IF($A341="GCAM",'GCAM By Region By Sector'!AD340*10^3,SUMIFS('EPS Emissions'!AE:AE,'EPS Emissions'!$D:$D,'BAU Sector &amp; Region Breakout'!$C341,'EPS Emissions'!$C:$C,'BAU Sector &amp; Region Breakout'!$B341))</f>
        <v>15.209792463489777</v>
      </c>
      <c r="AE341" s="65">
        <f>IF($A341="GCAM",'GCAM By Region By Sector'!AE340*10^3,SUMIFS('EPS Emissions'!AF:AF,'EPS Emissions'!$D:$D,'BAU Sector &amp; Region Breakout'!$C341,'EPS Emissions'!$C:$C,'BAU Sector &amp; Region Breakout'!$B341))</f>
        <v>15.142841032496065</v>
      </c>
      <c r="AF341" s="65">
        <f>IF($A341="GCAM",'GCAM By Region By Sector'!AF340*10^3,SUMIFS('EPS Emissions'!AG:AG,'EPS Emissions'!$D:$D,'BAU Sector &amp; Region Breakout'!$C341,'EPS Emissions'!$C:$C,'BAU Sector &amp; Region Breakout'!$B341))</f>
        <v>15.143210330151263</v>
      </c>
      <c r="AG341" s="65">
        <f>IF($A341="GCAM",'GCAM By Region By Sector'!AG340*10^3,SUMIFS('EPS Emissions'!AH:AH,'EPS Emissions'!$D:$D,'BAU Sector &amp; Region Breakout'!$C341,'EPS Emissions'!$C:$C,'BAU Sector &amp; Region Breakout'!$B341))</f>
        <v>15.117431091508564</v>
      </c>
      <c r="AH341" s="65">
        <f>IF($A341="GCAM",'GCAM By Region By Sector'!AH340*10^3,SUMIFS('EPS Emissions'!AI:AI,'EPS Emissions'!$D:$D,'BAU Sector &amp; Region Breakout'!$C341,'EPS Emissions'!$C:$C,'BAU Sector &amp; Region Breakout'!$B341))</f>
        <v>15.047540880571219</v>
      </c>
    </row>
    <row r="342" spans="1:35" s="95" customFormat="1" x14ac:dyDescent="0.35">
      <c r="A342" s="95" t="str">
        <f>VLOOKUP(B342,'BAU Global Total'!A$3:C$34,3,FALSE)</f>
        <v>EPS</v>
      </c>
      <c r="B342" s="95" t="s">
        <v>10</v>
      </c>
      <c r="C342" s="95" t="s">
        <v>69</v>
      </c>
      <c r="D342" s="65">
        <f>IF($A342="GCAM",'GCAM By Region By Sector'!D341*10^3,SUMIFS('EPS Emissions'!E:E,'EPS Emissions'!$D:$D,'BAU Sector &amp; Region Breakout'!$C342,'EPS Emissions'!$C:$C,'BAU Sector &amp; Region Breakout'!$B342))</f>
        <v>6.4040703164864254</v>
      </c>
      <c r="E342" s="65">
        <f>IF($A342="GCAM",'GCAM By Region By Sector'!E341*10^3,SUMIFS('EPS Emissions'!F:F,'EPS Emissions'!$D:$D,'BAU Sector &amp; Region Breakout'!$C342,'EPS Emissions'!$C:$C,'BAU Sector &amp; Region Breakout'!$B342))</f>
        <v>6.6845571202768497</v>
      </c>
      <c r="F342" s="65">
        <f>IF($A342="GCAM",'GCAM By Region By Sector'!F341*10^3,SUMIFS('EPS Emissions'!G:G,'EPS Emissions'!$D:$D,'BAU Sector &amp; Region Breakout'!$C342,'EPS Emissions'!$C:$C,'BAU Sector &amp; Region Breakout'!$B342))</f>
        <v>6.6347418571839327</v>
      </c>
      <c r="G342" s="65">
        <f>IF($A342="GCAM",'GCAM By Region By Sector'!G341*10^3,SUMIFS('EPS Emissions'!H:H,'EPS Emissions'!$D:$D,'BAU Sector &amp; Region Breakout'!$C342,'EPS Emissions'!$C:$C,'BAU Sector &amp; Region Breakout'!$B342))</f>
        <v>6.9331021153562347</v>
      </c>
      <c r="H342" s="65">
        <f>IF($A342="GCAM",'GCAM By Region By Sector'!H341*10^3,SUMIFS('EPS Emissions'!I:I,'EPS Emissions'!$D:$D,'BAU Sector &amp; Region Breakout'!$C342,'EPS Emissions'!$C:$C,'BAU Sector &amp; Region Breakout'!$B342))</f>
        <v>7.1014870447826368</v>
      </c>
      <c r="I342" s="65">
        <f>IF($A342="GCAM",'GCAM By Region By Sector'!I341*10^3,SUMIFS('EPS Emissions'!J:J,'EPS Emissions'!$D:$D,'BAU Sector &amp; Region Breakout'!$C342,'EPS Emissions'!$C:$C,'BAU Sector &amp; Region Breakout'!$B342))</f>
        <v>7.1764915707597581</v>
      </c>
      <c r="J342" s="65">
        <f>IF($A342="GCAM",'GCAM By Region By Sector'!J341*10^3,SUMIFS('EPS Emissions'!K:K,'EPS Emissions'!$D:$D,'BAU Sector &amp; Region Breakout'!$C342,'EPS Emissions'!$C:$C,'BAU Sector &amp; Region Breakout'!$B342))</f>
        <v>7.4279430079997937</v>
      </c>
      <c r="K342" s="65">
        <f>IF($A342="GCAM",'GCAM By Region By Sector'!K341*10^3,SUMIFS('EPS Emissions'!L:L,'EPS Emissions'!$D:$D,'BAU Sector &amp; Region Breakout'!$C342,'EPS Emissions'!$C:$C,'BAU Sector &amp; Region Breakout'!$B342))</f>
        <v>7.5454091521378572</v>
      </c>
      <c r="L342" s="65">
        <f>IF($A342="GCAM",'GCAM By Region By Sector'!L341*10^3,SUMIFS('EPS Emissions'!M:M,'EPS Emissions'!$D:$D,'BAU Sector &amp; Region Breakout'!$C342,'EPS Emissions'!$C:$C,'BAU Sector &amp; Region Breakout'!$B342))</f>
        <v>7.6298578919352948</v>
      </c>
      <c r="M342" s="65">
        <f>IF($A342="GCAM",'GCAM By Region By Sector'!M341*10^3,SUMIFS('EPS Emissions'!N:N,'EPS Emissions'!$D:$D,'BAU Sector &amp; Region Breakout'!$C342,'EPS Emissions'!$C:$C,'BAU Sector &amp; Region Breakout'!$B342))</f>
        <v>7.7398000460128884</v>
      </c>
      <c r="N342" s="65">
        <f>IF($A342="GCAM",'GCAM By Region By Sector'!N341*10^3,SUMIFS('EPS Emissions'!O:O,'EPS Emissions'!$D:$D,'BAU Sector &amp; Region Breakout'!$C342,'EPS Emissions'!$C:$C,'BAU Sector &amp; Region Breakout'!$B342))</f>
        <v>7.8224191998528241</v>
      </c>
      <c r="O342" s="65">
        <f>IF($A342="GCAM",'GCAM By Region By Sector'!O341*10^3,SUMIFS('EPS Emissions'!P:P,'EPS Emissions'!$D:$D,'BAU Sector &amp; Region Breakout'!$C342,'EPS Emissions'!$C:$C,'BAU Sector &amp; Region Breakout'!$B342))</f>
        <v>8.1136424152810633</v>
      </c>
      <c r="P342" s="65">
        <f>IF($A342="GCAM",'GCAM By Region By Sector'!P341*10^3,SUMIFS('EPS Emissions'!Q:Q,'EPS Emissions'!$D:$D,'BAU Sector &amp; Region Breakout'!$C342,'EPS Emissions'!$C:$C,'BAU Sector &amp; Region Breakout'!$B342))</f>
        <v>8.1898835254162279</v>
      </c>
      <c r="Q342" s="65">
        <f>IF($A342="GCAM",'GCAM By Region By Sector'!Q341*10^3,SUMIFS('EPS Emissions'!R:R,'EPS Emissions'!$D:$D,'BAU Sector &amp; Region Breakout'!$C342,'EPS Emissions'!$C:$C,'BAU Sector &amp; Region Breakout'!$B342))</f>
        <v>7.9502497344840819</v>
      </c>
      <c r="R342" s="65">
        <f>IF($A342="GCAM",'GCAM By Region By Sector'!R341*10^3,SUMIFS('EPS Emissions'!S:S,'EPS Emissions'!$D:$D,'BAU Sector &amp; Region Breakout'!$C342,'EPS Emissions'!$C:$C,'BAU Sector &amp; Region Breakout'!$B342))</f>
        <v>7.9093842681453097</v>
      </c>
      <c r="S342" s="65">
        <f>IF($A342="GCAM",'GCAM By Region By Sector'!S341*10^3,SUMIFS('EPS Emissions'!T:T,'EPS Emissions'!$D:$D,'BAU Sector &amp; Region Breakout'!$C342,'EPS Emissions'!$C:$C,'BAU Sector &amp; Region Breakout'!$B342))</f>
        <v>8.2503349343177916</v>
      </c>
      <c r="T342" s="65">
        <f>IF($A342="GCAM",'GCAM By Region By Sector'!T341*10^3,SUMIFS('EPS Emissions'!U:U,'EPS Emissions'!$D:$D,'BAU Sector &amp; Region Breakout'!$C342,'EPS Emissions'!$C:$C,'BAU Sector &amp; Region Breakout'!$B342))</f>
        <v>8.1791689747164469</v>
      </c>
      <c r="U342" s="65">
        <f>IF($A342="GCAM",'GCAM By Region By Sector'!U341*10^3,SUMIFS('EPS Emissions'!V:V,'EPS Emissions'!$D:$D,'BAU Sector &amp; Region Breakout'!$C342,'EPS Emissions'!$C:$C,'BAU Sector &amp; Region Breakout'!$B342))</f>
        <v>8.380981215775364</v>
      </c>
      <c r="V342" s="65">
        <f>IF($A342="GCAM",'GCAM By Region By Sector'!V341*10^3,SUMIFS('EPS Emissions'!W:W,'EPS Emissions'!$D:$D,'BAU Sector &amp; Region Breakout'!$C342,'EPS Emissions'!$C:$C,'BAU Sector &amp; Region Breakout'!$B342))</f>
        <v>8.6365664046188115</v>
      </c>
      <c r="W342" s="65">
        <f>IF($A342="GCAM",'GCAM By Region By Sector'!W341*10^3,SUMIFS('EPS Emissions'!X:X,'EPS Emissions'!$D:$D,'BAU Sector &amp; Region Breakout'!$C342,'EPS Emissions'!$C:$C,'BAU Sector &amp; Region Breakout'!$B342))</f>
        <v>8.9797384086156811</v>
      </c>
      <c r="X342" s="65">
        <f>IF($A342="GCAM",'GCAM By Region By Sector'!X341*10^3,SUMIFS('EPS Emissions'!Y:Y,'EPS Emissions'!$D:$D,'BAU Sector &amp; Region Breakout'!$C342,'EPS Emissions'!$C:$C,'BAU Sector &amp; Region Breakout'!$B342))</f>
        <v>9.3256758761858762</v>
      </c>
      <c r="Y342" s="65">
        <f>IF($A342="GCAM",'GCAM By Region By Sector'!Y341*10^3,SUMIFS('EPS Emissions'!Z:Z,'EPS Emissions'!$D:$D,'BAU Sector &amp; Region Breakout'!$C342,'EPS Emissions'!$C:$C,'BAU Sector &amp; Region Breakout'!$B342))</f>
        <v>9.6294416901884574</v>
      </c>
      <c r="Z342" s="65">
        <f>IF($A342="GCAM",'GCAM By Region By Sector'!Z341*10^3,SUMIFS('EPS Emissions'!AA:AA,'EPS Emissions'!$D:$D,'BAU Sector &amp; Region Breakout'!$C342,'EPS Emissions'!$C:$C,'BAU Sector &amp; Region Breakout'!$B342))</f>
        <v>10.01063482936916</v>
      </c>
      <c r="AA342" s="65">
        <f>IF($A342="GCAM",'GCAM By Region By Sector'!AA341*10^3,SUMIFS('EPS Emissions'!AB:AB,'EPS Emissions'!$D:$D,'BAU Sector &amp; Region Breakout'!$C342,'EPS Emissions'!$C:$C,'BAU Sector &amp; Region Breakout'!$B342))</f>
        <v>10.485394402653426</v>
      </c>
      <c r="AB342" s="65">
        <f>IF($A342="GCAM",'GCAM By Region By Sector'!AB341*10^3,SUMIFS('EPS Emissions'!AC:AC,'EPS Emissions'!$D:$D,'BAU Sector &amp; Region Breakout'!$C342,'EPS Emissions'!$C:$C,'BAU Sector &amp; Region Breakout'!$B342))</f>
        <v>10.935327343078647</v>
      </c>
      <c r="AC342" s="65">
        <f>IF($A342="GCAM",'GCAM By Region By Sector'!AC341*10^3,SUMIFS('EPS Emissions'!AD:AD,'EPS Emissions'!$D:$D,'BAU Sector &amp; Region Breakout'!$C342,'EPS Emissions'!$C:$C,'BAU Sector &amp; Region Breakout'!$B342))</f>
        <v>11.601408806890063</v>
      </c>
      <c r="AD342" s="65">
        <f>IF($A342="GCAM",'GCAM By Region By Sector'!AD341*10^3,SUMIFS('EPS Emissions'!AE:AE,'EPS Emissions'!$D:$D,'BAU Sector &amp; Region Breakout'!$C342,'EPS Emissions'!$C:$C,'BAU Sector &amp; Region Breakout'!$B342))</f>
        <v>11.903956941890428</v>
      </c>
      <c r="AE342" s="65">
        <f>IF($A342="GCAM",'GCAM By Region By Sector'!AE341*10^3,SUMIFS('EPS Emissions'!AF:AF,'EPS Emissions'!$D:$D,'BAU Sector &amp; Region Breakout'!$C342,'EPS Emissions'!$C:$C,'BAU Sector &amp; Region Breakout'!$B342))</f>
        <v>12.546350973797274</v>
      </c>
      <c r="AF342" s="65">
        <f>IF($A342="GCAM",'GCAM By Region By Sector'!AF341*10^3,SUMIFS('EPS Emissions'!AG:AG,'EPS Emissions'!$D:$D,'BAU Sector &amp; Region Breakout'!$C342,'EPS Emissions'!$C:$C,'BAU Sector &amp; Region Breakout'!$B342))</f>
        <v>13.050296705490645</v>
      </c>
      <c r="AG342" s="65">
        <f>IF($A342="GCAM",'GCAM By Region By Sector'!AG341*10^3,SUMIFS('EPS Emissions'!AH:AH,'EPS Emissions'!$D:$D,'BAU Sector &amp; Region Breakout'!$C342,'EPS Emissions'!$C:$C,'BAU Sector &amp; Region Breakout'!$B342))</f>
        <v>13.946648846536903</v>
      </c>
      <c r="AH342" s="65">
        <f>IF($A342="GCAM",'GCAM By Region By Sector'!AH341*10^3,SUMIFS('EPS Emissions'!AI:AI,'EPS Emissions'!$D:$D,'BAU Sector &amp; Region Breakout'!$C342,'EPS Emissions'!$C:$C,'BAU Sector &amp; Region Breakout'!$B342))</f>
        <v>14.59348391109522</v>
      </c>
    </row>
    <row r="343" spans="1:35" s="95" customFormat="1" x14ac:dyDescent="0.35">
      <c r="A343" s="95" t="str">
        <f>VLOOKUP(B343,'BAU Global Total'!A$3:C$34,3,FALSE)</f>
        <v>EPS</v>
      </c>
      <c r="B343" s="95" t="s">
        <v>10</v>
      </c>
      <c r="C343" s="95" t="s">
        <v>62</v>
      </c>
      <c r="D343" s="65">
        <f>IF($A343="GCAM",'GCAM By Region By Sector'!D342*10^3,SUMIFS('EPS Emissions'!E:E,'EPS Emissions'!$D:$D,'BAU Sector &amp; Region Breakout'!$C343,'EPS Emissions'!$C:$C,'BAU Sector &amp; Region Breakout'!$B343))</f>
        <v>-17.600376173229364</v>
      </c>
      <c r="E343" s="65">
        <f>IF($A343="GCAM",'GCAM By Region By Sector'!E342*10^3,SUMIFS('EPS Emissions'!F:F,'EPS Emissions'!$D:$D,'BAU Sector &amp; Region Breakout'!$C343,'EPS Emissions'!$C:$C,'BAU Sector &amp; Region Breakout'!$B343))</f>
        <v>-15.450096199746554</v>
      </c>
      <c r="F343" s="65">
        <f>IF($A343="GCAM",'GCAM By Region By Sector'!F342*10^3,SUMIFS('EPS Emissions'!G:G,'EPS Emissions'!$D:$D,'BAU Sector &amp; Region Breakout'!$C343,'EPS Emissions'!$C:$C,'BAU Sector &amp; Region Breakout'!$B343))</f>
        <v>-15.385826271054214</v>
      </c>
      <c r="G343" s="65">
        <f>IF($A343="GCAM",'GCAM By Region By Sector'!G342*10^3,SUMIFS('EPS Emissions'!H:H,'EPS Emissions'!$D:$D,'BAU Sector &amp; Region Breakout'!$C343,'EPS Emissions'!$C:$C,'BAU Sector &amp; Region Breakout'!$B343))</f>
        <v>-14.77442047911984</v>
      </c>
      <c r="H343" s="65">
        <f>IF($A343="GCAM",'GCAM By Region By Sector'!H342*10^3,SUMIFS('EPS Emissions'!I:I,'EPS Emissions'!$D:$D,'BAU Sector &amp; Region Breakout'!$C343,'EPS Emissions'!$C:$C,'BAU Sector &amp; Region Breakout'!$B343))</f>
        <v>-16.126628770036092</v>
      </c>
      <c r="I343" s="65">
        <f>IF($A343="GCAM",'GCAM By Region By Sector'!I342*10^3,SUMIFS('EPS Emissions'!J:J,'EPS Emissions'!$D:$D,'BAU Sector &amp; Region Breakout'!$C343,'EPS Emissions'!$C:$C,'BAU Sector &amp; Region Breakout'!$B343))</f>
        <v>-16.153902120806663</v>
      </c>
      <c r="J343" s="65">
        <f>IF($A343="GCAM",'GCAM By Region By Sector'!J342*10^3,SUMIFS('EPS Emissions'!K:K,'EPS Emissions'!$D:$D,'BAU Sector &amp; Region Breakout'!$C343,'EPS Emissions'!$C:$C,'BAU Sector &amp; Region Breakout'!$B343))</f>
        <v>-16.145226661047587</v>
      </c>
      <c r="K343" s="65">
        <f>IF($A343="GCAM",'GCAM By Region By Sector'!K342*10^3,SUMIFS('EPS Emissions'!L:L,'EPS Emissions'!$D:$D,'BAU Sector &amp; Region Breakout'!$C343,'EPS Emissions'!$C:$C,'BAU Sector &amp; Region Breakout'!$B343))</f>
        <v>-16.16084189422611</v>
      </c>
      <c r="L343" s="65">
        <f>IF($A343="GCAM",'GCAM By Region By Sector'!L342*10^3,SUMIFS('EPS Emissions'!M:M,'EPS Emissions'!$D:$D,'BAU Sector &amp; Region Breakout'!$C343,'EPS Emissions'!$C:$C,'BAU Sector &amp; Region Breakout'!$B343))</f>
        <v>-16.095693068064321</v>
      </c>
      <c r="M343" s="65">
        <f>IF($A343="GCAM",'GCAM By Region By Sector'!M342*10^3,SUMIFS('EPS Emissions'!N:N,'EPS Emissions'!$D:$D,'BAU Sector &amp; Region Breakout'!$C343,'EPS Emissions'!$C:$C,'BAU Sector &amp; Region Breakout'!$B343))</f>
        <v>-15.23768780020157</v>
      </c>
      <c r="N343" s="65">
        <f>IF($A343="GCAM",'GCAM By Region By Sector'!N342*10^3,SUMIFS('EPS Emissions'!O:O,'EPS Emissions'!$D:$D,'BAU Sector &amp; Region Breakout'!$C343,'EPS Emissions'!$C:$C,'BAU Sector &amp; Region Breakout'!$B343))</f>
        <v>-15.017117644163676</v>
      </c>
      <c r="O343" s="65">
        <f>IF($A343="GCAM",'GCAM By Region By Sector'!O342*10^3,SUMIFS('EPS Emissions'!P:P,'EPS Emissions'!$D:$D,'BAU Sector &amp; Region Breakout'!$C343,'EPS Emissions'!$C:$C,'BAU Sector &amp; Region Breakout'!$B343))</f>
        <v>-14.873217159732206</v>
      </c>
      <c r="P343" s="65">
        <f>IF($A343="GCAM",'GCAM By Region By Sector'!P342*10^3,SUMIFS('EPS Emissions'!Q:Q,'EPS Emissions'!$D:$D,'BAU Sector &amp; Region Breakout'!$C343,'EPS Emissions'!$C:$C,'BAU Sector &amp; Region Breakout'!$B343))</f>
        <v>-14.807315437412541</v>
      </c>
      <c r="Q343" s="65">
        <f>IF($A343="GCAM",'GCAM By Region By Sector'!Q342*10^3,SUMIFS('EPS Emissions'!R:R,'EPS Emissions'!$D:$D,'BAU Sector &amp; Region Breakout'!$C343,'EPS Emissions'!$C:$C,'BAU Sector &amp; Region Breakout'!$B343))</f>
        <v>-14.674115097730038</v>
      </c>
      <c r="R343" s="65">
        <f>IF($A343="GCAM",'GCAM By Region By Sector'!R342*10^3,SUMIFS('EPS Emissions'!S:S,'EPS Emissions'!$D:$D,'BAU Sector &amp; Region Breakout'!$C343,'EPS Emissions'!$C:$C,'BAU Sector &amp; Region Breakout'!$B343))</f>
        <v>-14.576073797102964</v>
      </c>
      <c r="S343" s="65">
        <f>IF($A343="GCAM",'GCAM By Region By Sector'!S342*10^3,SUMIFS('EPS Emissions'!T:T,'EPS Emissions'!$D:$D,'BAU Sector &amp; Region Breakout'!$C343,'EPS Emissions'!$C:$C,'BAU Sector &amp; Region Breakout'!$B343))</f>
        <v>-14.50181865924381</v>
      </c>
      <c r="T343" s="65">
        <f>IF($A343="GCAM",'GCAM By Region By Sector'!T342*10^3,SUMIFS('EPS Emissions'!U:U,'EPS Emissions'!$D:$D,'BAU Sector &amp; Region Breakout'!$C343,'EPS Emissions'!$C:$C,'BAU Sector &amp; Region Breakout'!$B343))</f>
        <v>-14.694449876917872</v>
      </c>
      <c r="U343" s="65">
        <f>IF($A343="GCAM",'GCAM By Region By Sector'!U342*10^3,SUMIFS('EPS Emissions'!V:V,'EPS Emissions'!$D:$D,'BAU Sector &amp; Region Breakout'!$C343,'EPS Emissions'!$C:$C,'BAU Sector &amp; Region Breakout'!$B343))</f>
        <v>-14.80441776655266</v>
      </c>
      <c r="V343" s="65">
        <f>IF($A343="GCAM",'GCAM By Region By Sector'!V342*10^3,SUMIFS('EPS Emissions'!W:W,'EPS Emissions'!$D:$D,'BAU Sector &amp; Region Breakout'!$C343,'EPS Emissions'!$C:$C,'BAU Sector &amp; Region Breakout'!$B343))</f>
        <v>-14.938091740836228</v>
      </c>
      <c r="W343" s="65">
        <f>IF($A343="GCAM",'GCAM By Region By Sector'!W342*10^3,SUMIFS('EPS Emissions'!X:X,'EPS Emissions'!$D:$D,'BAU Sector &amp; Region Breakout'!$C343,'EPS Emissions'!$C:$C,'BAU Sector &amp; Region Breakout'!$B343))</f>
        <v>-15.138408338484908</v>
      </c>
      <c r="X343" s="65">
        <f>IF($A343="GCAM",'GCAM By Region By Sector'!X342*10^3,SUMIFS('EPS Emissions'!Y:Y,'EPS Emissions'!$D:$D,'BAU Sector &amp; Region Breakout'!$C343,'EPS Emissions'!$C:$C,'BAU Sector &amp; Region Breakout'!$B343))</f>
        <v>-15.456936546028373</v>
      </c>
      <c r="Y343" s="65">
        <f>IF($A343="GCAM",'GCAM By Region By Sector'!Y342*10^3,SUMIFS('EPS Emissions'!Z:Z,'EPS Emissions'!$D:$D,'BAU Sector &amp; Region Breakout'!$C343,'EPS Emissions'!$C:$C,'BAU Sector &amp; Region Breakout'!$B343))</f>
        <v>-15.53450711988981</v>
      </c>
      <c r="Z343" s="65">
        <f>IF($A343="GCAM",'GCAM By Region By Sector'!Z342*10^3,SUMIFS('EPS Emissions'!AA:AA,'EPS Emissions'!$D:$D,'BAU Sector &amp; Region Breakout'!$C343,'EPS Emissions'!$C:$C,'BAU Sector &amp; Region Breakout'!$B343))</f>
        <v>-15.856540798135711</v>
      </c>
      <c r="AA343" s="65">
        <f>IF($A343="GCAM",'GCAM By Region By Sector'!AA342*10^3,SUMIFS('EPS Emissions'!AB:AB,'EPS Emissions'!$D:$D,'BAU Sector &amp; Region Breakout'!$C343,'EPS Emissions'!$C:$C,'BAU Sector &amp; Region Breakout'!$B343))</f>
        <v>-15.944647721161147</v>
      </c>
      <c r="AB343" s="65">
        <f>IF($A343="GCAM",'GCAM By Region By Sector'!AB342*10^3,SUMIFS('EPS Emissions'!AC:AC,'EPS Emissions'!$D:$D,'BAU Sector &amp; Region Breakout'!$C343,'EPS Emissions'!$C:$C,'BAU Sector &amp; Region Breakout'!$B343))</f>
        <v>-16.172028191675452</v>
      </c>
      <c r="AC343" s="65">
        <f>IF($A343="GCAM",'GCAM By Region By Sector'!AC342*10^3,SUMIFS('EPS Emissions'!AD:AD,'EPS Emissions'!$D:$D,'BAU Sector &amp; Region Breakout'!$C343,'EPS Emissions'!$C:$C,'BAU Sector &amp; Region Breakout'!$B343))</f>
        <v>-16.258643208561665</v>
      </c>
      <c r="AD343" s="65">
        <f>IF($A343="GCAM",'GCAM By Region By Sector'!AD342*10^3,SUMIFS('EPS Emissions'!AE:AE,'EPS Emissions'!$D:$D,'BAU Sector &amp; Region Breakout'!$C343,'EPS Emissions'!$C:$C,'BAU Sector &amp; Region Breakout'!$B343))</f>
        <v>-16.408265297014964</v>
      </c>
      <c r="AE343" s="65">
        <f>IF($A343="GCAM",'GCAM By Region By Sector'!AE342*10^3,SUMIFS('EPS Emissions'!AF:AF,'EPS Emissions'!$D:$D,'BAU Sector &amp; Region Breakout'!$C343,'EPS Emissions'!$C:$C,'BAU Sector &amp; Region Breakout'!$B343))</f>
        <v>-16.814061198541822</v>
      </c>
      <c r="AF343" s="65">
        <f>IF($A343="GCAM",'GCAM By Region By Sector'!AF342*10^3,SUMIFS('EPS Emissions'!AG:AG,'EPS Emissions'!$D:$D,'BAU Sector &amp; Region Breakout'!$C343,'EPS Emissions'!$C:$C,'BAU Sector &amp; Region Breakout'!$B343))</f>
        <v>-16.924551891062805</v>
      </c>
      <c r="AG343" s="65">
        <f>IF($A343="GCAM",'GCAM By Region By Sector'!AG342*10^3,SUMIFS('EPS Emissions'!AH:AH,'EPS Emissions'!$D:$D,'BAU Sector &amp; Region Breakout'!$C343,'EPS Emissions'!$C:$C,'BAU Sector &amp; Region Breakout'!$B343))</f>
        <v>-17.029768571915355</v>
      </c>
      <c r="AH343" s="65">
        <f>IF($A343="GCAM",'GCAM By Region By Sector'!AH342*10^3,SUMIFS('EPS Emissions'!AI:AI,'EPS Emissions'!$D:$D,'BAU Sector &amp; Region Breakout'!$C343,'EPS Emissions'!$C:$C,'BAU Sector &amp; Region Breakout'!$B343))</f>
        <v>-17.356608835975351</v>
      </c>
    </row>
    <row r="344" spans="1:35" s="95" customFormat="1" x14ac:dyDescent="0.35">
      <c r="A344" s="95" t="str">
        <f>VLOOKUP(B344,'BAU Global Total'!A$3:C$34,3,FALSE)</f>
        <v>EPS</v>
      </c>
      <c r="B344" s="95" t="s">
        <v>10</v>
      </c>
      <c r="C344" s="95" t="s">
        <v>71</v>
      </c>
      <c r="D344" s="65">
        <f>IF($A344="GCAM",'GCAM By Region By Sector'!D343*10^3,SUMIFS('EPS Emissions'!E:E,'EPS Emissions'!$D:$D,'BAU Sector &amp; Region Breakout'!$C344,'EPS Emissions'!$C:$C,'BAU Sector &amp; Region Breakout'!$B344))</f>
        <v>0</v>
      </c>
      <c r="E344" s="65">
        <f>IF($A344="GCAM",'GCAM By Region By Sector'!E343*10^3,SUMIFS('EPS Emissions'!F:F,'EPS Emissions'!$D:$D,'BAU Sector &amp; Region Breakout'!$C344,'EPS Emissions'!$C:$C,'BAU Sector &amp; Region Breakout'!$B344))</f>
        <v>0</v>
      </c>
      <c r="F344" s="65">
        <f>IF($A344="GCAM",'GCAM By Region By Sector'!F343*10^3,SUMIFS('EPS Emissions'!G:G,'EPS Emissions'!$D:$D,'BAU Sector &amp; Region Breakout'!$C344,'EPS Emissions'!$C:$C,'BAU Sector &amp; Region Breakout'!$B344))</f>
        <v>0</v>
      </c>
      <c r="G344" s="65">
        <f>IF($A344="GCAM",'GCAM By Region By Sector'!G343*10^3,SUMIFS('EPS Emissions'!H:H,'EPS Emissions'!$D:$D,'BAU Sector &amp; Region Breakout'!$C344,'EPS Emissions'!$C:$C,'BAU Sector &amp; Region Breakout'!$B344))</f>
        <v>0</v>
      </c>
      <c r="H344" s="65">
        <f>IF($A344="GCAM",'GCAM By Region By Sector'!H343*10^3,SUMIFS('EPS Emissions'!I:I,'EPS Emissions'!$D:$D,'BAU Sector &amp; Region Breakout'!$C344,'EPS Emissions'!$C:$C,'BAU Sector &amp; Region Breakout'!$B344))</f>
        <v>0</v>
      </c>
      <c r="I344" s="65">
        <f>IF($A344="GCAM",'GCAM By Region By Sector'!I343*10^3,SUMIFS('EPS Emissions'!J:J,'EPS Emissions'!$D:$D,'BAU Sector &amp; Region Breakout'!$C344,'EPS Emissions'!$C:$C,'BAU Sector &amp; Region Breakout'!$B344))</f>
        <v>0</v>
      </c>
      <c r="J344" s="65">
        <f>IF($A344="GCAM",'GCAM By Region By Sector'!J343*10^3,SUMIFS('EPS Emissions'!K:K,'EPS Emissions'!$D:$D,'BAU Sector &amp; Region Breakout'!$C344,'EPS Emissions'!$C:$C,'BAU Sector &amp; Region Breakout'!$B344))</f>
        <v>0</v>
      </c>
      <c r="K344" s="65">
        <f>IF($A344="GCAM",'GCAM By Region By Sector'!K343*10^3,SUMIFS('EPS Emissions'!L:L,'EPS Emissions'!$D:$D,'BAU Sector &amp; Region Breakout'!$C344,'EPS Emissions'!$C:$C,'BAU Sector &amp; Region Breakout'!$B344))</f>
        <v>0</v>
      </c>
      <c r="L344" s="65">
        <f>IF($A344="GCAM",'GCAM By Region By Sector'!L343*10^3,SUMIFS('EPS Emissions'!M:M,'EPS Emissions'!$D:$D,'BAU Sector &amp; Region Breakout'!$C344,'EPS Emissions'!$C:$C,'BAU Sector &amp; Region Breakout'!$B344))</f>
        <v>0</v>
      </c>
      <c r="M344" s="65">
        <f>IF($A344="GCAM",'GCAM By Region By Sector'!M343*10^3,SUMIFS('EPS Emissions'!N:N,'EPS Emissions'!$D:$D,'BAU Sector &amp; Region Breakout'!$C344,'EPS Emissions'!$C:$C,'BAU Sector &amp; Region Breakout'!$B344))</f>
        <v>0</v>
      </c>
      <c r="N344" s="65">
        <f>IF($A344="GCAM",'GCAM By Region By Sector'!N343*10^3,SUMIFS('EPS Emissions'!O:O,'EPS Emissions'!$D:$D,'BAU Sector &amp; Region Breakout'!$C344,'EPS Emissions'!$C:$C,'BAU Sector &amp; Region Breakout'!$B344))</f>
        <v>0</v>
      </c>
      <c r="O344" s="65">
        <f>IF($A344="GCAM",'GCAM By Region By Sector'!O343*10^3,SUMIFS('EPS Emissions'!P:P,'EPS Emissions'!$D:$D,'BAU Sector &amp; Region Breakout'!$C344,'EPS Emissions'!$C:$C,'BAU Sector &amp; Region Breakout'!$B344))</f>
        <v>0</v>
      </c>
      <c r="P344" s="65">
        <f>IF($A344="GCAM",'GCAM By Region By Sector'!P343*10^3,SUMIFS('EPS Emissions'!Q:Q,'EPS Emissions'!$D:$D,'BAU Sector &amp; Region Breakout'!$C344,'EPS Emissions'!$C:$C,'BAU Sector &amp; Region Breakout'!$B344))</f>
        <v>0</v>
      </c>
      <c r="Q344" s="65">
        <f>IF($A344="GCAM",'GCAM By Region By Sector'!Q343*10^3,SUMIFS('EPS Emissions'!R:R,'EPS Emissions'!$D:$D,'BAU Sector &amp; Region Breakout'!$C344,'EPS Emissions'!$C:$C,'BAU Sector &amp; Region Breakout'!$B344))</f>
        <v>0</v>
      </c>
      <c r="R344" s="65">
        <f>IF($A344="GCAM",'GCAM By Region By Sector'!R343*10^3,SUMIFS('EPS Emissions'!S:S,'EPS Emissions'!$D:$D,'BAU Sector &amp; Region Breakout'!$C344,'EPS Emissions'!$C:$C,'BAU Sector &amp; Region Breakout'!$B344))</f>
        <v>0</v>
      </c>
      <c r="S344" s="65">
        <f>IF($A344="GCAM",'GCAM By Region By Sector'!S343*10^3,SUMIFS('EPS Emissions'!T:T,'EPS Emissions'!$D:$D,'BAU Sector &amp; Region Breakout'!$C344,'EPS Emissions'!$C:$C,'BAU Sector &amp; Region Breakout'!$B344))</f>
        <v>0</v>
      </c>
      <c r="T344" s="65">
        <f>IF($A344="GCAM",'GCAM By Region By Sector'!T343*10^3,SUMIFS('EPS Emissions'!U:U,'EPS Emissions'!$D:$D,'BAU Sector &amp; Region Breakout'!$C344,'EPS Emissions'!$C:$C,'BAU Sector &amp; Region Breakout'!$B344))</f>
        <v>0</v>
      </c>
      <c r="U344" s="65">
        <f>IF($A344="GCAM",'GCAM By Region By Sector'!U343*10^3,SUMIFS('EPS Emissions'!V:V,'EPS Emissions'!$D:$D,'BAU Sector &amp; Region Breakout'!$C344,'EPS Emissions'!$C:$C,'BAU Sector &amp; Region Breakout'!$B344))</f>
        <v>0</v>
      </c>
      <c r="V344" s="65">
        <f>IF($A344="GCAM",'GCAM By Region By Sector'!V343*10^3,SUMIFS('EPS Emissions'!W:W,'EPS Emissions'!$D:$D,'BAU Sector &amp; Region Breakout'!$C344,'EPS Emissions'!$C:$C,'BAU Sector &amp; Region Breakout'!$B344))</f>
        <v>0</v>
      </c>
      <c r="W344" s="65">
        <f>IF($A344="GCAM",'GCAM By Region By Sector'!W343*10^3,SUMIFS('EPS Emissions'!X:X,'EPS Emissions'!$D:$D,'BAU Sector &amp; Region Breakout'!$C344,'EPS Emissions'!$C:$C,'BAU Sector &amp; Region Breakout'!$B344))</f>
        <v>0</v>
      </c>
      <c r="X344" s="65">
        <f>IF($A344="GCAM",'GCAM By Region By Sector'!X343*10^3,SUMIFS('EPS Emissions'!Y:Y,'EPS Emissions'!$D:$D,'BAU Sector &amp; Region Breakout'!$C344,'EPS Emissions'!$C:$C,'BAU Sector &amp; Region Breakout'!$B344))</f>
        <v>0</v>
      </c>
      <c r="Y344" s="65">
        <f>IF($A344="GCAM",'GCAM By Region By Sector'!Y343*10^3,SUMIFS('EPS Emissions'!Z:Z,'EPS Emissions'!$D:$D,'BAU Sector &amp; Region Breakout'!$C344,'EPS Emissions'!$C:$C,'BAU Sector &amp; Region Breakout'!$B344))</f>
        <v>0</v>
      </c>
      <c r="Z344" s="65">
        <f>IF($A344="GCAM",'GCAM By Region By Sector'!Z343*10^3,SUMIFS('EPS Emissions'!AA:AA,'EPS Emissions'!$D:$D,'BAU Sector &amp; Region Breakout'!$C344,'EPS Emissions'!$C:$C,'BAU Sector &amp; Region Breakout'!$B344))</f>
        <v>0</v>
      </c>
      <c r="AA344" s="65">
        <f>IF($A344="GCAM",'GCAM By Region By Sector'!AA343*10^3,SUMIFS('EPS Emissions'!AB:AB,'EPS Emissions'!$D:$D,'BAU Sector &amp; Region Breakout'!$C344,'EPS Emissions'!$C:$C,'BAU Sector &amp; Region Breakout'!$B344))</f>
        <v>0</v>
      </c>
      <c r="AB344" s="65">
        <f>IF($A344="GCAM",'GCAM By Region By Sector'!AB343*10^3,SUMIFS('EPS Emissions'!AC:AC,'EPS Emissions'!$D:$D,'BAU Sector &amp; Region Breakout'!$C344,'EPS Emissions'!$C:$C,'BAU Sector &amp; Region Breakout'!$B344))</f>
        <v>0</v>
      </c>
      <c r="AC344" s="65">
        <f>IF($A344="GCAM",'GCAM By Region By Sector'!AC343*10^3,SUMIFS('EPS Emissions'!AD:AD,'EPS Emissions'!$D:$D,'BAU Sector &amp; Region Breakout'!$C344,'EPS Emissions'!$C:$C,'BAU Sector &amp; Region Breakout'!$B344))</f>
        <v>0</v>
      </c>
      <c r="AD344" s="65">
        <f>IF($A344="GCAM",'GCAM By Region By Sector'!AD343*10^3,SUMIFS('EPS Emissions'!AE:AE,'EPS Emissions'!$D:$D,'BAU Sector &amp; Region Breakout'!$C344,'EPS Emissions'!$C:$C,'BAU Sector &amp; Region Breakout'!$B344))</f>
        <v>0</v>
      </c>
      <c r="AE344" s="65">
        <f>IF($A344="GCAM",'GCAM By Region By Sector'!AE343*10^3,SUMIFS('EPS Emissions'!AF:AF,'EPS Emissions'!$D:$D,'BAU Sector &amp; Region Breakout'!$C344,'EPS Emissions'!$C:$C,'BAU Sector &amp; Region Breakout'!$B344))</f>
        <v>0</v>
      </c>
      <c r="AF344" s="65">
        <f>IF($A344="GCAM",'GCAM By Region By Sector'!AF343*10^3,SUMIFS('EPS Emissions'!AG:AG,'EPS Emissions'!$D:$D,'BAU Sector &amp; Region Breakout'!$C344,'EPS Emissions'!$C:$C,'BAU Sector &amp; Region Breakout'!$B344))</f>
        <v>0</v>
      </c>
      <c r="AG344" s="65">
        <f>IF($A344="GCAM",'GCAM By Region By Sector'!AG343*10^3,SUMIFS('EPS Emissions'!AH:AH,'EPS Emissions'!$D:$D,'BAU Sector &amp; Region Breakout'!$C344,'EPS Emissions'!$C:$C,'BAU Sector &amp; Region Breakout'!$B344))</f>
        <v>0</v>
      </c>
      <c r="AH344" s="65">
        <f>IF($A344="GCAM",'GCAM By Region By Sector'!AH343*10^3,SUMIFS('EPS Emissions'!AI:AI,'EPS Emissions'!$D:$D,'BAU Sector &amp; Region Breakout'!$C344,'EPS Emissions'!$C:$C,'BAU Sector &amp; Region Breakout'!$B344))</f>
        <v>0</v>
      </c>
    </row>
    <row r="345" spans="1:35" x14ac:dyDescent="0.35"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5" x14ac:dyDescent="0.35"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89" t="s">
        <v>73</v>
      </c>
      <c r="AH346" s="90" t="e">
        <f>SUM(D3:AH334)/10^3-'BAU Global Total'!AI35+'BAU Global Total'!AI4</f>
        <v>#VALUE!</v>
      </c>
    </row>
    <row r="347" spans="1:35" x14ac:dyDescent="0.35"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x14ac:dyDescent="0.35"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5" x14ac:dyDescent="0.35"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5" x14ac:dyDescent="0.35"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5" x14ac:dyDescent="0.35"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5" x14ac:dyDescent="0.35"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4:34" x14ac:dyDescent="0.35"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</sheetData>
  <autoFilter ref="A2:AH344" xr:uid="{EB052F8A-2640-42C1-A0EA-1430931D99F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9124-3118-4435-A79D-64DBB14E61ED}">
  <sheetPr codeName="Sheet10">
    <tabColor theme="7"/>
  </sheetPr>
  <dimension ref="A1:AQ103"/>
  <sheetViews>
    <sheetView zoomScaleNormal="100" workbookViewId="0">
      <selection activeCell="I3" sqref="I3"/>
    </sheetView>
  </sheetViews>
  <sheetFormatPr defaultRowHeight="14.5" x14ac:dyDescent="0.35"/>
  <cols>
    <col min="2" max="2" width="28.6328125" customWidth="1"/>
    <col min="3" max="3" width="14" customWidth="1"/>
    <col min="15" max="15" width="27.453125" customWidth="1"/>
    <col min="16" max="19" width="10.54296875" customWidth="1"/>
    <col min="20" max="23" width="11.36328125" customWidth="1"/>
    <col min="24" max="24" width="8.6328125" style="23"/>
    <col min="26" max="29" width="9.36328125" bestFit="1" customWidth="1"/>
    <col min="32" max="33" width="10" bestFit="1" customWidth="1"/>
    <col min="34" max="35" width="11" bestFit="1" customWidth="1"/>
    <col min="40" max="40" width="9.36328125" bestFit="1" customWidth="1"/>
  </cols>
  <sheetData>
    <row r="1" spans="1:42" x14ac:dyDescent="0.35">
      <c r="B1" t="s">
        <v>59</v>
      </c>
      <c r="C1" s="9" t="str">
        <f>'GCAM By Region By Sector'!C8</f>
        <v>Residential</v>
      </c>
      <c r="I1" s="27" t="s">
        <v>74</v>
      </c>
      <c r="O1" s="14" t="s">
        <v>75</v>
      </c>
      <c r="P1" s="9" t="s">
        <v>76</v>
      </c>
    </row>
    <row r="2" spans="1:42" x14ac:dyDescent="0.35">
      <c r="B2" t="s">
        <v>0</v>
      </c>
      <c r="C2" t="s">
        <v>1</v>
      </c>
      <c r="D2">
        <v>2020</v>
      </c>
      <c r="E2">
        <f>D2+10</f>
        <v>2030</v>
      </c>
      <c r="F2">
        <f t="shared" ref="F2:G2" si="0">E2+10</f>
        <v>2040</v>
      </c>
      <c r="G2">
        <f t="shared" si="0"/>
        <v>2050</v>
      </c>
      <c r="I2">
        <v>2020</v>
      </c>
      <c r="J2">
        <f>I2+10</f>
        <v>2030</v>
      </c>
      <c r="K2">
        <f t="shared" ref="K2" si="1">J2+10</f>
        <v>2040</v>
      </c>
      <c r="L2">
        <f t="shared" ref="L2" si="2">K2+10</f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  <c r="AE2" s="68"/>
      <c r="AF2" s="69" t="s">
        <v>82</v>
      </c>
      <c r="AG2" s="69" t="s">
        <v>83</v>
      </c>
      <c r="AH2" s="69" t="s">
        <v>84</v>
      </c>
      <c r="AI2" s="69" t="s">
        <v>85</v>
      </c>
      <c r="AJ2" s="70"/>
      <c r="AL2" s="77"/>
      <c r="AM2" s="78"/>
      <c r="AN2" s="79">
        <v>2030</v>
      </c>
      <c r="AO2" s="79">
        <v>2040</v>
      </c>
      <c r="AP2" s="80">
        <v>2050</v>
      </c>
    </row>
    <row r="3" spans="1:42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Emissions'!$C$1:$C$101='Buildings Figure Cum'!$A3)*('EPS Emissions'!$D$1:$D$101='Buildings Figure Cum'!$C$1),0),MATCH('Buildings Figure Cum'!D$2,'EPS Emissions'!$C$1:$AI$1,0)),INDEX('GCAM By Region By Sector'!$B$1:$AH$342,MATCH(1,('GCAM By Region By Sector'!$B$1:$B$342='Buildings Figure Cum'!$A3)*('GCAM By Region By Sector'!$C$1:$C$342='Buildings Figure Cum'!$C$1),0),MATCH('Buildings Figure Cum'!D$2,'GCAM By Region By Sector'!$B$1:$AH$1,0))*10^3)</f>
        <v>303.79399999999998</v>
      </c>
      <c r="E3" cm="1">
        <f t="array" ref="E3">IF($C3="EPS",INDEX('EPS Emissions'!$C$1:$AI$101,MATCH(1,('EPS Emissions'!$C$1:$C$101='Buildings Figure Cum'!$A3)*('EPS Emissions'!$D$1:$D$101='Buildings Figure Cum'!$C$1),0),MATCH('Buildings Figure Cum'!E$2,'EPS Emissions'!$C$1:$AI$1,0)),INDEX('GCAM By Region By Sector'!$B$1:$AH$342,MATCH(1,('GCAM By Region By Sector'!$B$1:$B$342='Buildings Figure Cum'!$A3)*('GCAM By Region By Sector'!$C$1:$C$342='Buildings Figure Cum'!$C$1),0),MATCH('Buildings Figure Cum'!E$2,'GCAM By Region By Sector'!$B$1:$AH$1,0))*10^3)</f>
        <v>292.44299999999998</v>
      </c>
      <c r="F3" cm="1">
        <f t="array" ref="F3">IF($C3="EPS",INDEX('EPS Emissions'!$C$1:$AI$101,MATCH(1,('EPS Emissions'!$C$1:$C$101='Buildings Figure Cum'!$A3)*('EPS Emissions'!$D$1:$D$101='Buildings Figure Cum'!$C$1),0),MATCH('Buildings Figure Cum'!F$2,'EPS Emissions'!$C$1:$AI$1,0)),INDEX('GCAM By Region By Sector'!$B$1:$AH$342,MATCH(1,('GCAM By Region By Sector'!$B$1:$B$342='Buildings Figure Cum'!$A3)*('GCAM By Region By Sector'!$C$1:$C$342='Buildings Figure Cum'!$C$1),0),MATCH('Buildings Figure Cum'!F$2,'GCAM By Region By Sector'!$B$1:$AH$1,0))*10^3)</f>
        <v>272.87200000000001</v>
      </c>
      <c r="G3" cm="1">
        <f t="array" ref="G3">IF($C3="EPS",INDEX('EPS Emissions'!$C$1:$AI$101,MATCH(1,('EPS Emissions'!$C$1:$C$101='Buildings Figure Cum'!$A3)*('EPS Emissions'!$D$1:$D$101='Buildings Figure Cum'!$C$1),0),MATCH('Buildings Figure Cum'!G$2,'EPS Emissions'!$C$1:$AI$1,0)),INDEX('GCAM By Region By Sector'!$B$1:$AH$342,MATCH(1,('GCAM By Region By Sector'!$B$1:$B$342='Buildings Figure Cum'!$A3)*('GCAM By Region By Sector'!$C$1:$C$342='Buildings Figure Cum'!$C$1),0),MATCH('Buildings Figure Cum'!G$2,'GCAM By Region By Sector'!$B$1:$AH$1,0))*10^3)</f>
        <v>254.40899999999999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193.42493846131629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149.3286195149883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89.828215720347998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51.994174637532467</v>
      </c>
      <c r="O3" t="str">
        <f>B3</f>
        <v>EU-27</v>
      </c>
      <c r="P3" s="15">
        <f t="shared" ref="P3:P18" si="3">IF($P$1="Distribute Electricity",D3+D38+I3+I38,D3+D38)</f>
        <v>831.86121355076659</v>
      </c>
      <c r="Q3" s="15">
        <f t="shared" ref="Q3:S3" si="4">IF($P$1="Distribute Electricity",E3+E38+J3+J38,E3+E38)</f>
        <v>708.33732886324788</v>
      </c>
      <c r="R3" s="15">
        <f t="shared" si="4"/>
        <v>573.19953417849115</v>
      </c>
      <c r="S3" s="15">
        <f t="shared" si="4"/>
        <v>477.50519890357776</v>
      </c>
      <c r="T3">
        <f t="shared" ref="T3:T34" si="5">RANK($P3,$P$3:$P$34,0)</f>
        <v>3</v>
      </c>
      <c r="U3">
        <f t="shared" ref="U3:U34" si="6">RANK($Q3,$Q$3:$Q$34,0)</f>
        <v>4</v>
      </c>
      <c r="V3">
        <f t="shared" ref="V3:V34" si="7">RANK($R3,$R$3:$R$34,0)</f>
        <v>7</v>
      </c>
      <c r="W3">
        <f t="shared" ref="W3:W34" si="8">RANK($S3,$S$3:$S$34,0)</f>
        <v>8</v>
      </c>
      <c r="X3" s="22">
        <v>1</v>
      </c>
      <c r="Y3" t="str">
        <f t="shared" ref="Y3:Y12" si="9">INDEX(O$3:O$34,MATCH(X3,T$3:T$34,0),1)</f>
        <v>China</v>
      </c>
      <c r="Z3" s="16">
        <f t="shared" ref="Z3:AC12" si="10">INDEX($O$2:$S$35,MATCH($Y3,$O$2:$O$35,0),MATCH(Z$2,$O$2:$S$2,0))</f>
        <v>1890.4558847728317</v>
      </c>
      <c r="AA3" s="21">
        <f t="shared" si="10"/>
        <v>2268.7491487747639</v>
      </c>
      <c r="AB3" s="21">
        <f t="shared" si="10"/>
        <v>2318.3737365626389</v>
      </c>
      <c r="AC3" s="21">
        <f t="shared" si="10"/>
        <v>2120.2375293233308</v>
      </c>
      <c r="AE3" s="71" t="str">
        <f>O3</f>
        <v>EU-27</v>
      </c>
      <c r="AF3" s="47">
        <f>SUM(TREND(P3:Q3,P$2:Q$2,'BAU Sector &amp; Region Breakout'!D$2:M$2))</f>
        <v>7762.7546544138495</v>
      </c>
      <c r="AG3" s="47">
        <f>SUM(TREND(Q3:R3,Q$2:R$2,'BAU Sector &amp; Region Breakout'!N$2:'BAU Sector &amp; Region Breakout'!X$2))</f>
        <v>7048.452746729552</v>
      </c>
      <c r="AH3" s="47">
        <f>SUM(TREND(R3:S3,R$2:S$2,'BAU Sector &amp; Region Breakout'!X$2:AH$2))</f>
        <v>5778.8760319513785</v>
      </c>
      <c r="AI3" s="61">
        <f>SUM(AF3:AH3)</f>
        <v>20590.08343309478</v>
      </c>
      <c r="AJ3" s="72">
        <f>RANK(AI3,AI$3:AI$34,0)</f>
        <v>6</v>
      </c>
      <c r="AL3" s="81">
        <v>1</v>
      </c>
      <c r="AM3" s="82" t="str">
        <f>INDEX(AE$3:AE$34,MATCH(AL3,AJ$3:AJ$34,0),1)</f>
        <v>China</v>
      </c>
      <c r="AN3" s="83">
        <f>INDEX($O$2:$S$35,MATCH($AM3,$O$2:$O$35,0),MATCH(AN$2,$O$2:$S$2,0))</f>
        <v>2268.7491487747639</v>
      </c>
      <c r="AO3" s="83">
        <f t="shared" ref="AO3:AP3" si="11">INDEX($O$2:$S$35,MATCH($AM3,$O$2:$O$35,0),MATCH(AO$2,$O$2:$S$2,0))</f>
        <v>2318.3737365626389</v>
      </c>
      <c r="AP3" s="84">
        <f t="shared" si="11"/>
        <v>2120.2375293233308</v>
      </c>
    </row>
    <row r="4" spans="1:42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Emissions'!$C$1:$C$101='Buildings Figure Cum'!$A4)*('EPS Emissions'!$D$1:$D$101='Buildings Figure Cum'!$C$1),0),MATCH('Buildings Figure Cum'!D$2,'EPS Emissions'!$C$1:$AI$1,0)),INDEX('GCAM By Region By Sector'!$B$1:$AH$342,MATCH(1,('GCAM By Region By Sector'!$B$1:$B$342='Buildings Figure Cum'!$A4)*('GCAM By Region By Sector'!$C$1:$C$342='Buildings Figure Cum'!$C$1),0),MATCH('Buildings Figure Cum'!D$2,'GCAM By Region By Sector'!$B$1:$AH$1,0))*10^3)</f>
        <v>67.5645462360946</v>
      </c>
      <c r="E4" cm="1">
        <f t="array" ref="E4">IF($C4="EPS",INDEX('EPS Emissions'!$C$1:$AI$101,MATCH(1,('EPS Emissions'!$C$1:$C$101='Buildings Figure Cum'!$A4)*('EPS Emissions'!$D$1:$D$101='Buildings Figure Cum'!$C$1),0),MATCH('Buildings Figure Cum'!E$2,'EPS Emissions'!$C$1:$AI$1,0)),INDEX('GCAM By Region By Sector'!$B$1:$AH$342,MATCH(1,('GCAM By Region By Sector'!$B$1:$B$342='Buildings Figure Cum'!$A4)*('GCAM By Region By Sector'!$C$1:$C$342='Buildings Figure Cum'!$C$1),0),MATCH('Buildings Figure Cum'!E$2,'GCAM By Region By Sector'!$B$1:$AH$1,0))*10^3)</f>
        <v>66.436338897183134</v>
      </c>
      <c r="F4" cm="1">
        <f t="array" ref="F4">IF($C4="EPS",INDEX('EPS Emissions'!$C$1:$AI$101,MATCH(1,('EPS Emissions'!$C$1:$C$101='Buildings Figure Cum'!$A4)*('EPS Emissions'!$D$1:$D$101='Buildings Figure Cum'!$C$1),0),MATCH('Buildings Figure Cum'!F$2,'EPS Emissions'!$C$1:$AI$1,0)),INDEX('GCAM By Region By Sector'!$B$1:$AH$342,MATCH(1,('GCAM By Region By Sector'!$B$1:$B$342='Buildings Figure Cum'!$A4)*('GCAM By Region By Sector'!$C$1:$C$342='Buildings Figure Cum'!$C$1),0),MATCH('Buildings Figure Cum'!F$2,'GCAM By Region By Sector'!$B$1:$AH$1,0))*10^3)</f>
        <v>66.006483669521117</v>
      </c>
      <c r="G4" cm="1">
        <f t="array" ref="G4">IF($C4="EPS",INDEX('EPS Emissions'!$C$1:$AI$101,MATCH(1,('EPS Emissions'!$C$1:$C$101='Buildings Figure Cum'!$A4)*('EPS Emissions'!$D$1:$D$101='Buildings Figure Cum'!$C$1),0),MATCH('Buildings Figure Cum'!G$2,'EPS Emissions'!$C$1:$AI$1,0)),INDEX('GCAM By Region By Sector'!$B$1:$AH$342,MATCH(1,('GCAM By Region By Sector'!$B$1:$B$342='Buildings Figure Cum'!$A4)*('GCAM By Region By Sector'!$C$1:$C$342='Buildings Figure Cum'!$C$1),0),MATCH('Buildings Figure Cum'!G$2,'GCAM By Region By Sector'!$B$1:$AH$1,0))*10^3)</f>
        <v>62.013327490854692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ref="O4:O34" si="12">B4</f>
        <v>UK</v>
      </c>
      <c r="P4" s="15">
        <f t="shared" si="3"/>
        <v>80.739452729080242</v>
      </c>
      <c r="Q4" s="15">
        <f t="shared" ref="Q4:Q18" si="13">IF($P$1="Distribute Electricity",E4+E39+J4+J39,E4+E39)</f>
        <v>81.181077711572044</v>
      </c>
      <c r="R4" s="15">
        <f t="shared" ref="R4:R18" si="14">IF($P$1="Distribute Electricity",F4+F39+K4+K39,F4+F39)</f>
        <v>81.32782927561604</v>
      </c>
      <c r="S4" s="15">
        <f t="shared" ref="S4:S18" si="15">IF($P$1="Distribute Electricity",G4+G39+L4+L39,G4+G39)</f>
        <v>77.060868371425912</v>
      </c>
      <c r="T4">
        <f t="shared" si="5"/>
        <v>20</v>
      </c>
      <c r="U4">
        <f t="shared" si="6"/>
        <v>25</v>
      </c>
      <c r="V4">
        <f t="shared" si="7"/>
        <v>27</v>
      </c>
      <c r="W4">
        <f t="shared" si="8"/>
        <v>27</v>
      </c>
      <c r="X4" s="22">
        <v>2</v>
      </c>
      <c r="Y4" t="str">
        <f t="shared" si="9"/>
        <v>USA</v>
      </c>
      <c r="Z4" s="16">
        <f t="shared" si="10"/>
        <v>1613.9144332410624</v>
      </c>
      <c r="AA4" s="21">
        <f t="shared" si="10"/>
        <v>1400.974841770648</v>
      </c>
      <c r="AB4" s="21">
        <f t="shared" si="10"/>
        <v>1338.6385109719758</v>
      </c>
      <c r="AC4" s="21">
        <f t="shared" si="10"/>
        <v>1323.3413958417375</v>
      </c>
      <c r="AE4" s="71" t="str">
        <f t="shared" ref="AE4:AE34" si="16">O4</f>
        <v>UK</v>
      </c>
      <c r="AF4" s="47">
        <f>SUM(TREND(P4:Q4,P$2:Q$2,'BAU Sector &amp; Region Breakout'!D$2:M$2))</f>
        <v>809.38183971201545</v>
      </c>
      <c r="AG4" s="47">
        <f>SUM(TREND(Q4:R4,Q$2:R$2,'BAU Sector &amp; Region Breakout'!N$2:'BAU Sector &amp; Region Breakout'!X$2))</f>
        <v>893.79898842953457</v>
      </c>
      <c r="AH4" s="47">
        <f>SUM(TREND(R4:S4,R$2:S$2,'BAU Sector &amp; Region Breakout'!X$2:AH$2))</f>
        <v>871.13783705873095</v>
      </c>
      <c r="AI4" s="61">
        <f t="shared" ref="AI4:AI34" si="17">SUM(AF4:AH4)</f>
        <v>2574.318665200281</v>
      </c>
      <c r="AJ4" s="72">
        <f t="shared" ref="AJ4:AJ33" si="18">RANK(AI4,AI$3:AI$34,0)</f>
        <v>26</v>
      </c>
      <c r="AL4" s="81">
        <v>2</v>
      </c>
      <c r="AM4" s="82" t="str">
        <f t="shared" ref="AM4:AM12" si="19">INDEX(AE$3:AE$34,MATCH(AL4,AJ$3:AJ$34,0),1)</f>
        <v>USA</v>
      </c>
      <c r="AN4" s="83">
        <f t="shared" ref="AN4:AP12" si="20">INDEX($O$2:$S$35,MATCH($AM4,$O$2:$O$35,0),MATCH(AN$2,$O$2:$S$2,0))</f>
        <v>1400.974841770648</v>
      </c>
      <c r="AO4" s="83">
        <f t="shared" si="20"/>
        <v>1338.6385109719758</v>
      </c>
      <c r="AP4" s="84">
        <f t="shared" si="20"/>
        <v>1323.3413958417375</v>
      </c>
    </row>
    <row r="5" spans="1:42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Emissions'!$C$1:$C$101='Buildings Figure Cum'!$A5)*('EPS Emissions'!$D$1:$D$101='Buildings Figure Cum'!$C$1),0),MATCH('Buildings Figure Cum'!D$2,'EPS Emissions'!$C$1:$AI$1,0)),INDEX('GCAM By Region By Sector'!$B$1:$AH$342,MATCH(1,('GCAM By Region By Sector'!$B$1:$B$342='Buildings Figure Cum'!$A5)*('GCAM By Region By Sector'!$C$1:$C$342='Buildings Figure Cum'!$C$1),0),MATCH('Buildings Figure Cum'!D$2,'GCAM By Region By Sector'!$B$1:$AH$1,0))*10^3)</f>
        <v>67.204893942516634</v>
      </c>
      <c r="E5" cm="1">
        <f t="array" ref="E5">IF($C5="EPS",INDEX('EPS Emissions'!$C$1:$AI$101,MATCH(1,('EPS Emissions'!$C$1:$C$101='Buildings Figure Cum'!$A5)*('EPS Emissions'!$D$1:$D$101='Buildings Figure Cum'!$C$1),0),MATCH('Buildings Figure Cum'!E$2,'EPS Emissions'!$C$1:$AI$1,0)),INDEX('GCAM By Region By Sector'!$B$1:$AH$342,MATCH(1,('GCAM By Region By Sector'!$B$1:$B$342='Buildings Figure Cum'!$A5)*('GCAM By Region By Sector'!$C$1:$C$342='Buildings Figure Cum'!$C$1),0),MATCH('Buildings Figure Cum'!E$2,'GCAM By Region By Sector'!$B$1:$AH$1,0))*10^3)</f>
        <v>114.56090345122936</v>
      </c>
      <c r="F5" cm="1">
        <f t="array" ref="F5">IF($C5="EPS",INDEX('EPS Emissions'!$C$1:$AI$101,MATCH(1,('EPS Emissions'!$C$1:$C$101='Buildings Figure Cum'!$A5)*('EPS Emissions'!$D$1:$D$101='Buildings Figure Cum'!$C$1),0),MATCH('Buildings Figure Cum'!F$2,'EPS Emissions'!$C$1:$AI$1,0)),INDEX('GCAM By Region By Sector'!$B$1:$AH$342,MATCH(1,('GCAM By Region By Sector'!$B$1:$B$342='Buildings Figure Cum'!$A5)*('GCAM By Region By Sector'!$C$1:$C$342='Buildings Figure Cum'!$C$1),0),MATCH('Buildings Figure Cum'!F$2,'GCAM By Region By Sector'!$B$1:$AH$1,0))*10^3)</f>
        <v>206.606910982664</v>
      </c>
      <c r="G5" cm="1">
        <f t="array" ref="G5">IF($C5="EPS",INDEX('EPS Emissions'!$C$1:$AI$101,MATCH(1,('EPS Emissions'!$C$1:$C$101='Buildings Figure Cum'!$A5)*('EPS Emissions'!$D$1:$D$101='Buildings Figure Cum'!$C$1),0),MATCH('Buildings Figure Cum'!G$2,'EPS Emissions'!$C$1:$AI$1,0)),INDEX('GCAM By Region By Sector'!$B$1:$AH$342,MATCH(1,('GCAM By Region By Sector'!$B$1:$B$342='Buildings Figure Cum'!$A5)*('GCAM By Region By Sector'!$C$1:$C$342='Buildings Figure Cum'!$C$1),0),MATCH('Buildings Figure Cum'!G$2,'GCAM By Region By Sector'!$B$1:$AH$1,0))*10^3)</f>
        <v>279.36165963073904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4.0594679573971808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9.6124573300299048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34.823606233256633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71.292259214707357</v>
      </c>
      <c r="O5" t="str">
        <f t="shared" si="12"/>
        <v>East Africa</v>
      </c>
      <c r="P5" s="15">
        <f t="shared" si="3"/>
        <v>87.353910790128822</v>
      </c>
      <c r="Q5" s="15">
        <f t="shared" si="13"/>
        <v>151.50316590539279</v>
      </c>
      <c r="R5" s="15">
        <f t="shared" si="14"/>
        <v>292.18165521983281</v>
      </c>
      <c r="S5" s="15">
        <f t="shared" si="15"/>
        <v>435.811787126127</v>
      </c>
      <c r="T5">
        <f t="shared" si="5"/>
        <v>18</v>
      </c>
      <c r="U5">
        <f t="shared" si="6"/>
        <v>15</v>
      </c>
      <c r="V5">
        <f t="shared" si="7"/>
        <v>11</v>
      </c>
      <c r="W5">
        <f t="shared" si="8"/>
        <v>10</v>
      </c>
      <c r="X5" s="22">
        <v>3</v>
      </c>
      <c r="Y5" t="str">
        <f t="shared" si="9"/>
        <v>EU-27</v>
      </c>
      <c r="Z5" s="16">
        <f t="shared" si="10"/>
        <v>831.86121355076659</v>
      </c>
      <c r="AA5" s="21">
        <f t="shared" si="10"/>
        <v>708.33732886324788</v>
      </c>
      <c r="AB5" s="21">
        <f t="shared" si="10"/>
        <v>573.19953417849115</v>
      </c>
      <c r="AC5" s="21">
        <f t="shared" si="10"/>
        <v>477.50519890357776</v>
      </c>
      <c r="AE5" s="71" t="str">
        <f t="shared" si="16"/>
        <v>East Africa</v>
      </c>
      <c r="AF5" s="47">
        <f>SUM(TREND(P5:Q5,P$2:Q$2,'BAU Sector &amp; Region Breakout'!D$2:M$2))</f>
        <v>1162.2107559199685</v>
      </c>
      <c r="AG5" s="47">
        <f>SUM(TREND(Q5:R5,Q$2:R$2,'BAU Sector &amp; Region Breakout'!N$2:'BAU Sector &amp; Region Breakout'!X$2))</f>
        <v>2440.2665161887489</v>
      </c>
      <c r="AH5" s="47">
        <f>SUM(TREND(R5:S5,R$2:S$2,'BAU Sector &amp; Region Breakout'!X$2:AH$2))</f>
        <v>4003.9639329027668</v>
      </c>
      <c r="AI5" s="61">
        <f t="shared" si="17"/>
        <v>7606.4412050114843</v>
      </c>
      <c r="AJ5" s="72">
        <f t="shared" si="18"/>
        <v>13</v>
      </c>
      <c r="AL5" s="81">
        <v>3</v>
      </c>
      <c r="AM5" s="82" t="str">
        <f t="shared" si="19"/>
        <v>Middle East</v>
      </c>
      <c r="AN5" s="83">
        <f t="shared" si="20"/>
        <v>793.61611529992547</v>
      </c>
      <c r="AO5" s="83">
        <f t="shared" si="20"/>
        <v>919.91804399765215</v>
      </c>
      <c r="AP5" s="84">
        <f t="shared" si="20"/>
        <v>1002.8758352946929</v>
      </c>
    </row>
    <row r="6" spans="1:42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Emissions'!$C$1:$C$101='Buildings Figure Cum'!$A6)*('EPS Emissions'!$D$1:$D$101='Buildings Figure Cum'!$C$1),0),MATCH('Buildings Figure Cum'!D$2,'EPS Emissions'!$C$1:$AI$1,0)),INDEX('GCAM By Region By Sector'!$B$1:$AH$342,MATCH(1,('GCAM By Region By Sector'!$B$1:$B$342='Buildings Figure Cum'!$A6)*('GCAM By Region By Sector'!$C$1:$C$342='Buildings Figure Cum'!$C$1),0),MATCH('Buildings Figure Cum'!D$2,'GCAM By Region By Sector'!$B$1:$AH$1,0))*10^3)</f>
        <v>70.918492032521058</v>
      </c>
      <c r="E6" cm="1">
        <f t="array" ref="E6">IF($C6="EPS",INDEX('EPS Emissions'!$C$1:$AI$101,MATCH(1,('EPS Emissions'!$C$1:$C$101='Buildings Figure Cum'!$A6)*('EPS Emissions'!$D$1:$D$101='Buildings Figure Cum'!$C$1),0),MATCH('Buildings Figure Cum'!E$2,'EPS Emissions'!$C$1:$AI$1,0)),INDEX('GCAM By Region By Sector'!$B$1:$AH$342,MATCH(1,('GCAM By Region By Sector'!$B$1:$B$342='Buildings Figure Cum'!$A6)*('GCAM By Region By Sector'!$C$1:$C$342='Buildings Figure Cum'!$C$1),0),MATCH('Buildings Figure Cum'!E$2,'GCAM By Region By Sector'!$B$1:$AH$1,0))*10^3)</f>
        <v>105.19531636931663</v>
      </c>
      <c r="F6" cm="1">
        <f t="array" ref="F6">IF($C6="EPS",INDEX('EPS Emissions'!$C$1:$AI$101,MATCH(1,('EPS Emissions'!$C$1:$C$101='Buildings Figure Cum'!$A6)*('EPS Emissions'!$D$1:$D$101='Buildings Figure Cum'!$C$1),0),MATCH('Buildings Figure Cum'!F$2,'EPS Emissions'!$C$1:$AI$1,0)),INDEX('GCAM By Region By Sector'!$B$1:$AH$342,MATCH(1,('GCAM By Region By Sector'!$B$1:$B$342='Buildings Figure Cum'!$A6)*('GCAM By Region By Sector'!$C$1:$C$342='Buildings Figure Cum'!$C$1),0),MATCH('Buildings Figure Cum'!F$2,'GCAM By Region By Sector'!$B$1:$AH$1,0))*10^3)</f>
        <v>135.7028735987808</v>
      </c>
      <c r="G6" cm="1">
        <f t="array" ref="G6">IF($C6="EPS",INDEX('EPS Emissions'!$C$1:$AI$101,MATCH(1,('EPS Emissions'!$C$1:$C$101='Buildings Figure Cum'!$A6)*('EPS Emissions'!$D$1:$D$101='Buildings Figure Cum'!$C$1),0),MATCH('Buildings Figure Cum'!G$2,'EPS Emissions'!$C$1:$AI$1,0)),INDEX('GCAM By Region By Sector'!$B$1:$AH$342,MATCH(1,('GCAM By Region By Sector'!$B$1:$B$342='Buildings Figure Cum'!$A6)*('GCAM By Region By Sector'!$C$1:$C$342='Buildings Figure Cum'!$C$1),0),MATCH('Buildings Figure Cum'!G$2,'GCAM By Region By Sector'!$B$1:$AH$1,0))*10^3)</f>
        <v>150.53729401218797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74.247617769733822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92.541417997300641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114.16047179659974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128.29393791129223</v>
      </c>
      <c r="O6" t="str">
        <f t="shared" si="12"/>
        <v>North Africa</v>
      </c>
      <c r="P6" s="15">
        <f t="shared" si="3"/>
        <v>195.8695963731401</v>
      </c>
      <c r="Q6" s="15">
        <f t="shared" si="13"/>
        <v>280.49728562319513</v>
      </c>
      <c r="R6" s="15">
        <f t="shared" si="14"/>
        <v>384.79463665904223</v>
      </c>
      <c r="S6" s="15">
        <f t="shared" si="15"/>
        <v>467.51544310006466</v>
      </c>
      <c r="T6">
        <f t="shared" si="5"/>
        <v>10</v>
      </c>
      <c r="U6">
        <f t="shared" si="6"/>
        <v>11</v>
      </c>
      <c r="V6">
        <f t="shared" si="7"/>
        <v>10</v>
      </c>
      <c r="W6">
        <f t="shared" si="8"/>
        <v>9</v>
      </c>
      <c r="X6" s="22">
        <v>4</v>
      </c>
      <c r="Y6" t="str">
        <f t="shared" si="9"/>
        <v>Middle East</v>
      </c>
      <c r="Z6" s="16">
        <f t="shared" si="10"/>
        <v>733.54107930539863</v>
      </c>
      <c r="AA6" s="21">
        <f t="shared" si="10"/>
        <v>793.61611529992547</v>
      </c>
      <c r="AB6" s="21">
        <f t="shared" si="10"/>
        <v>919.91804399765215</v>
      </c>
      <c r="AC6" s="21">
        <f t="shared" si="10"/>
        <v>1002.8758352946929</v>
      </c>
      <c r="AE6" s="71" t="str">
        <f t="shared" si="16"/>
        <v>North Africa</v>
      </c>
      <c r="AF6" s="47">
        <f>SUM(TREND(P6:Q6,P$2:Q$2,'BAU Sector &amp; Region Breakout'!D$2:M$2))</f>
        <v>2339.52056535663</v>
      </c>
      <c r="AG6" s="47">
        <f>SUM(TREND(Q6:R6,Q$2:R$2,'BAU Sector &amp; Region Breakout'!N$2:'BAU Sector &amp; Region Breakout'!X$2))</f>
        <v>3659.1055725522929</v>
      </c>
      <c r="AH6" s="47">
        <f>SUM(TREND(R6:S6,R$2:S$2,'BAU Sector &amp; Region Breakout'!X$2:AH$2))</f>
        <v>4687.7054386750533</v>
      </c>
      <c r="AI6" s="61">
        <f t="shared" si="17"/>
        <v>10686.331576583976</v>
      </c>
      <c r="AJ6" s="72">
        <f t="shared" si="18"/>
        <v>10</v>
      </c>
      <c r="AL6" s="81">
        <v>4</v>
      </c>
      <c r="AM6" s="82" t="str">
        <f t="shared" si="19"/>
        <v>Southeast Asia</v>
      </c>
      <c r="AN6" s="83">
        <f t="shared" si="20"/>
        <v>557.00676874780333</v>
      </c>
      <c r="AO6" s="83">
        <f t="shared" si="20"/>
        <v>799.58733823161538</v>
      </c>
      <c r="AP6" s="84">
        <f t="shared" si="20"/>
        <v>1007.8472798359487</v>
      </c>
    </row>
    <row r="7" spans="1:42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Emissions'!$C$1:$C$101='Buildings Figure Cum'!$A7)*('EPS Emissions'!$D$1:$D$101='Buildings Figure Cum'!$C$1),0),MATCH('Buildings Figure Cum'!D$2,'EPS Emissions'!$C$1:$AI$1,0)),INDEX('GCAM By Region By Sector'!$B$1:$AH$342,MATCH(1,('GCAM By Region By Sector'!$B$1:$B$342='Buildings Figure Cum'!$A7)*('GCAM By Region By Sector'!$C$1:$C$342='Buildings Figure Cum'!$C$1),0),MATCH('Buildings Figure Cum'!D$2,'GCAM By Region By Sector'!$B$1:$AH$1,0))*10^3)</f>
        <v>36.445122554657651</v>
      </c>
      <c r="E7" cm="1">
        <f t="array" ref="E7">IF($C7="EPS",INDEX('EPS Emissions'!$C$1:$AI$101,MATCH(1,('EPS Emissions'!$C$1:$C$101='Buildings Figure Cum'!$A7)*('EPS Emissions'!$D$1:$D$101='Buildings Figure Cum'!$C$1),0),MATCH('Buildings Figure Cum'!E$2,'EPS Emissions'!$C$1:$AI$1,0)),INDEX('GCAM By Region By Sector'!$B$1:$AH$342,MATCH(1,('GCAM By Region By Sector'!$B$1:$B$342='Buildings Figure Cum'!$A7)*('GCAM By Region By Sector'!$C$1:$C$342='Buildings Figure Cum'!$C$1),0),MATCH('Buildings Figure Cum'!E$2,'GCAM By Region By Sector'!$B$1:$AH$1,0))*10^3)</f>
        <v>58.992480396005369</v>
      </c>
      <c r="F7" cm="1">
        <f t="array" ref="F7">IF($C7="EPS",INDEX('EPS Emissions'!$C$1:$AI$101,MATCH(1,('EPS Emissions'!$C$1:$C$101='Buildings Figure Cum'!$A7)*('EPS Emissions'!$D$1:$D$101='Buildings Figure Cum'!$C$1),0),MATCH('Buildings Figure Cum'!F$2,'EPS Emissions'!$C$1:$AI$1,0)),INDEX('GCAM By Region By Sector'!$B$1:$AH$342,MATCH(1,('GCAM By Region By Sector'!$B$1:$B$342='Buildings Figure Cum'!$A7)*('GCAM By Region By Sector'!$C$1:$C$342='Buildings Figure Cum'!$C$1),0),MATCH('Buildings Figure Cum'!F$2,'GCAM By Region By Sector'!$B$1:$AH$1,0))*10^3)</f>
        <v>102.91143835732143</v>
      </c>
      <c r="G7" cm="1">
        <f t="array" ref="G7">IF($C7="EPS",INDEX('EPS Emissions'!$C$1:$AI$101,MATCH(1,('EPS Emissions'!$C$1:$C$101='Buildings Figure Cum'!$A7)*('EPS Emissions'!$D$1:$D$101='Buildings Figure Cum'!$C$1),0),MATCH('Buildings Figure Cum'!G$2,'EPS Emissions'!$C$1:$AI$1,0)),INDEX('GCAM By Region By Sector'!$B$1:$AH$342,MATCH(1,('GCAM By Region By Sector'!$B$1:$B$342='Buildings Figure Cum'!$A7)*('GCAM By Region By Sector'!$C$1:$C$342='Buildings Figure Cum'!$C$1),0),MATCH('Buildings Figure Cum'!G$2,'GCAM By Region By Sector'!$B$1:$AH$1,0))*10^3)</f>
        <v>146.86988598406307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5.4614364180880157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9.954752613813616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34.777512601565384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83.746632068567479</v>
      </c>
      <c r="O7" t="str">
        <f t="shared" si="12"/>
        <v>Southern Africa</v>
      </c>
      <c r="P7" s="15">
        <f>IF($P$1="Distribute Electricity",D7+D42+I7+I42,D7+D42)</f>
        <v>53.332406802919017</v>
      </c>
      <c r="Q7" s="15">
        <f t="shared" si="13"/>
        <v>91.179894416588496</v>
      </c>
      <c r="R7" s="15">
        <f t="shared" si="14"/>
        <v>184.84004080236838</v>
      </c>
      <c r="S7" s="15">
        <f t="shared" si="15"/>
        <v>321.42673606946664</v>
      </c>
      <c r="T7">
        <f t="shared" si="5"/>
        <v>28</v>
      </c>
      <c r="U7">
        <f t="shared" si="6"/>
        <v>21</v>
      </c>
      <c r="V7">
        <f t="shared" si="7"/>
        <v>16</v>
      </c>
      <c r="W7">
        <f t="shared" si="8"/>
        <v>11</v>
      </c>
      <c r="X7" s="22">
        <v>5</v>
      </c>
      <c r="Y7" t="str">
        <f t="shared" si="9"/>
        <v>Japan</v>
      </c>
      <c r="Z7" s="16">
        <f t="shared" si="10"/>
        <v>471.35683629287365</v>
      </c>
      <c r="AA7" s="21">
        <f t="shared" si="10"/>
        <v>451.74883950753826</v>
      </c>
      <c r="AB7" s="21">
        <f t="shared" si="10"/>
        <v>387.13238582668168</v>
      </c>
      <c r="AC7" s="21">
        <f t="shared" si="10"/>
        <v>317.16917499579711</v>
      </c>
      <c r="AE7" s="71" t="str">
        <f t="shared" si="16"/>
        <v>Southern Africa</v>
      </c>
      <c r="AF7" s="47">
        <f>SUM(TREND(P7:Q7,P$2:Q$2,'BAU Sector &amp; Region Breakout'!D$2:M$2))</f>
        <v>703.63776229070299</v>
      </c>
      <c r="AG7" s="47">
        <f>SUM(TREND(Q7:R7,Q$2:R$2,'BAU Sector &amp; Region Breakout'!N$2:'BAU Sector &amp; Region Breakout'!X$2))</f>
        <v>1518.1096437042615</v>
      </c>
      <c r="AH7" s="47">
        <f>SUM(TREND(R7:S7,R$2:S$2,'BAU Sector &amp; Region Breakout'!X$2:AH$2))</f>
        <v>2784.4672727950965</v>
      </c>
      <c r="AI7" s="61">
        <f t="shared" si="17"/>
        <v>5006.214678790061</v>
      </c>
      <c r="AJ7" s="72">
        <f t="shared" si="18"/>
        <v>17</v>
      </c>
      <c r="AL7" s="81">
        <v>5</v>
      </c>
      <c r="AM7" s="82" t="str">
        <f t="shared" si="19"/>
        <v>West Africa</v>
      </c>
      <c r="AN7" s="83">
        <f t="shared" si="20"/>
        <v>329.98475930102524</v>
      </c>
      <c r="AO7" s="83">
        <f t="shared" si="20"/>
        <v>791.92590512813001</v>
      </c>
      <c r="AP7" s="84">
        <f t="shared" si="20"/>
        <v>1489.0080664576051</v>
      </c>
    </row>
    <row r="8" spans="1:42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Emissions'!$C$1:$C$101='Buildings Figure Cum'!$A8)*('EPS Emissions'!$D$1:$D$101='Buildings Figure Cum'!$C$1),0),MATCH('Buildings Figure Cum'!D$2,'EPS Emissions'!$C$1:$AI$1,0)),INDEX('GCAM By Region By Sector'!$B$1:$AH$342,MATCH(1,('GCAM By Region By Sector'!$B$1:$B$342='Buildings Figure Cum'!$A8)*('GCAM By Region By Sector'!$C$1:$C$342='Buildings Figure Cum'!$C$1),0),MATCH('Buildings Figure Cum'!D$2,'GCAM By Region By Sector'!$B$1:$AH$1,0))*10^3)</f>
        <v>126.278839023922</v>
      </c>
      <c r="E8" cm="1">
        <f t="array" ref="E8">IF($C8="EPS",INDEX('EPS Emissions'!$C$1:$AI$101,MATCH(1,('EPS Emissions'!$C$1:$C$101='Buildings Figure Cum'!$A8)*('EPS Emissions'!$D$1:$D$101='Buildings Figure Cum'!$C$1),0),MATCH('Buildings Figure Cum'!E$2,'EPS Emissions'!$C$1:$AI$1,0)),INDEX('GCAM By Region By Sector'!$B$1:$AH$342,MATCH(1,('GCAM By Region By Sector'!$B$1:$B$342='Buildings Figure Cum'!$A8)*('GCAM By Region By Sector'!$C$1:$C$342='Buildings Figure Cum'!$C$1),0),MATCH('Buildings Figure Cum'!E$2,'GCAM By Region By Sector'!$B$1:$AH$1,0))*10^3)</f>
        <v>225.61306746993185</v>
      </c>
      <c r="F8" cm="1">
        <f t="array" ref="F8">IF($C8="EPS",INDEX('EPS Emissions'!$C$1:$AI$101,MATCH(1,('EPS Emissions'!$C$1:$C$101='Buildings Figure Cum'!$A8)*('EPS Emissions'!$D$1:$D$101='Buildings Figure Cum'!$C$1),0),MATCH('Buildings Figure Cum'!F$2,'EPS Emissions'!$C$1:$AI$1,0)),INDEX('GCAM By Region By Sector'!$B$1:$AH$342,MATCH(1,('GCAM By Region By Sector'!$B$1:$B$342='Buildings Figure Cum'!$A8)*('GCAM By Region By Sector'!$C$1:$C$342='Buildings Figure Cum'!$C$1),0),MATCH('Buildings Figure Cum'!F$2,'GCAM By Region By Sector'!$B$1:$AH$1,0))*10^3)</f>
        <v>524.02379740623701</v>
      </c>
      <c r="G8" cm="1">
        <f t="array" ref="G8">IF($C8="EPS",INDEX('EPS Emissions'!$C$1:$AI$101,MATCH(1,('EPS Emissions'!$C$1:$C$101='Buildings Figure Cum'!$A8)*('EPS Emissions'!$D$1:$D$101='Buildings Figure Cum'!$C$1),0),MATCH('Buildings Figure Cum'!G$2,'EPS Emissions'!$C$1:$AI$1,0)),INDEX('GCAM By Region By Sector'!$B$1:$AH$342,MATCH(1,('GCAM By Region By Sector'!$B$1:$B$342='Buildings Figure Cum'!$A8)*('GCAM By Region By Sector'!$C$1:$C$342='Buildings Figure Cum'!$C$1),0),MATCH('Buildings Figure Cum'!G$2,'GCAM By Region By Sector'!$B$1:$AH$1,0))*10^3)</f>
        <v>920.0693403829215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10.102898459400111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18.602840213276739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63.8277962547035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160.6030671414058</v>
      </c>
      <c r="O8" t="str">
        <f t="shared" si="12"/>
        <v>West Africa</v>
      </c>
      <c r="P8" s="15">
        <f t="shared" si="3"/>
        <v>175.83510245073134</v>
      </c>
      <c r="Q8" s="15">
        <f t="shared" si="13"/>
        <v>329.98475930102524</v>
      </c>
      <c r="R8" s="15">
        <f t="shared" si="14"/>
        <v>791.92590512813001</v>
      </c>
      <c r="S8" s="15">
        <f t="shared" si="15"/>
        <v>1489.0080664576051</v>
      </c>
      <c r="T8">
        <f t="shared" si="5"/>
        <v>13</v>
      </c>
      <c r="U8">
        <f t="shared" si="6"/>
        <v>9</v>
      </c>
      <c r="V8">
        <f t="shared" si="7"/>
        <v>5</v>
      </c>
      <c r="W8">
        <f t="shared" si="8"/>
        <v>2</v>
      </c>
      <c r="X8" s="22">
        <v>6</v>
      </c>
      <c r="Y8" t="str">
        <f t="shared" si="9"/>
        <v>India</v>
      </c>
      <c r="Z8" s="16">
        <f t="shared" si="10"/>
        <v>442.35650711036072</v>
      </c>
      <c r="AA8" s="21">
        <f t="shared" si="10"/>
        <v>516.28184247626564</v>
      </c>
      <c r="AB8" s="21">
        <f t="shared" si="10"/>
        <v>574.62928370917427</v>
      </c>
      <c r="AC8" s="21">
        <f t="shared" si="10"/>
        <v>609.06829994646921</v>
      </c>
      <c r="AE8" s="71" t="str">
        <f t="shared" si="16"/>
        <v>West Africa</v>
      </c>
      <c r="AF8" s="47">
        <f>SUM(TREND(P8:Q8,P$2:Q$2,'BAU Sector &amp; Region Breakout'!D$2:M$2))</f>
        <v>2452.0244803336464</v>
      </c>
      <c r="AG8" s="47">
        <f>SUM(TREND(Q8:R8,Q$2:R$2,'BAU Sector &amp; Region Breakout'!N$2:'BAU Sector &amp; Region Breakout'!X$2))</f>
        <v>6170.5086543603829</v>
      </c>
      <c r="AH8" s="47">
        <f>SUM(TREND(R8:S8,R$2:S$2,'BAU Sector &amp; Region Breakout'!X$2:AH$2))</f>
        <v>12545.136843721644</v>
      </c>
      <c r="AI8" s="61">
        <f t="shared" si="17"/>
        <v>21167.669978415674</v>
      </c>
      <c r="AJ8" s="72">
        <f t="shared" si="18"/>
        <v>5</v>
      </c>
      <c r="AL8" s="81">
        <v>6</v>
      </c>
      <c r="AM8" s="82" t="str">
        <f t="shared" si="19"/>
        <v>EU-27</v>
      </c>
      <c r="AN8" s="83">
        <f t="shared" si="20"/>
        <v>708.33732886324788</v>
      </c>
      <c r="AO8" s="83">
        <f t="shared" si="20"/>
        <v>573.19953417849115</v>
      </c>
      <c r="AP8" s="84">
        <f t="shared" si="20"/>
        <v>477.50519890357776</v>
      </c>
    </row>
    <row r="9" spans="1:42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Emissions'!$C$1:$C$101='Buildings Figure Cum'!$A9)*('EPS Emissions'!$D$1:$D$101='Buildings Figure Cum'!$C$1),0),MATCH('Buildings Figure Cum'!D$2,'EPS Emissions'!$C$1:$AI$1,0)),INDEX('GCAM By Region By Sector'!$B$1:$AH$342,MATCH(1,('GCAM By Region By Sector'!$B$1:$B$342='Buildings Figure Cum'!$A9)*('GCAM By Region By Sector'!$C$1:$C$342='Buildings Figure Cum'!$C$1),0),MATCH('Buildings Figure Cum'!D$2,'GCAM By Region By Sector'!$B$1:$AH$1,0))*10^3)</f>
        <v>33.823873286775957</v>
      </c>
      <c r="E9" cm="1">
        <f t="array" ref="E9">IF($C9="EPS",INDEX('EPS Emissions'!$C$1:$AI$101,MATCH(1,('EPS Emissions'!$C$1:$C$101='Buildings Figure Cum'!$A9)*('EPS Emissions'!$D$1:$D$101='Buildings Figure Cum'!$C$1),0),MATCH('Buildings Figure Cum'!E$2,'EPS Emissions'!$C$1:$AI$1,0)),INDEX('GCAM By Region By Sector'!$B$1:$AH$342,MATCH(1,('GCAM By Region By Sector'!$B$1:$B$342='Buildings Figure Cum'!$A9)*('GCAM By Region By Sector'!$C$1:$C$342='Buildings Figure Cum'!$C$1),0),MATCH('Buildings Figure Cum'!E$2,'GCAM By Region By Sector'!$B$1:$AH$1,0))*10^3)</f>
        <v>38.747875435543996</v>
      </c>
      <c r="F9" cm="1">
        <f t="array" ref="F9">IF($C9="EPS",INDEX('EPS Emissions'!$C$1:$AI$101,MATCH(1,('EPS Emissions'!$C$1:$C$101='Buildings Figure Cum'!$A9)*('EPS Emissions'!$D$1:$D$101='Buildings Figure Cum'!$C$1),0),MATCH('Buildings Figure Cum'!F$2,'EPS Emissions'!$C$1:$AI$1,0)),INDEX('GCAM By Region By Sector'!$B$1:$AH$342,MATCH(1,('GCAM By Region By Sector'!$B$1:$B$342='Buildings Figure Cum'!$A9)*('GCAM By Region By Sector'!$C$1:$C$342='Buildings Figure Cum'!$C$1),0),MATCH('Buildings Figure Cum'!F$2,'GCAM By Region By Sector'!$B$1:$AH$1,0))*10^3)</f>
        <v>37.828048282001994</v>
      </c>
      <c r="G9" cm="1">
        <f t="array" ref="G9">IF($C9="EPS",INDEX('EPS Emissions'!$C$1:$AI$101,MATCH(1,('EPS Emissions'!$C$1:$C$101='Buildings Figure Cum'!$A9)*('EPS Emissions'!$D$1:$D$101='Buildings Figure Cum'!$C$1),0),MATCH('Buildings Figure Cum'!G$2,'EPS Emissions'!$C$1:$AI$1,0)),INDEX('GCAM By Region By Sector'!$B$1:$AH$342,MATCH(1,('GCAM By Region By Sector'!$B$1:$B$342='Buildings Figure Cum'!$A9)*('GCAM By Region By Sector'!$C$1:$C$342='Buildings Figure Cum'!$C$1),0),MATCH('Buildings Figure Cum'!G$2,'GCAM By Region By Sector'!$B$1:$AH$1,0))*10^3)</f>
        <v>37.538435236865972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15.798475446169544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16.481470820782668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16.9537275162151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16.868894445924219</v>
      </c>
      <c r="O9" t="str">
        <f t="shared" si="12"/>
        <v>Argentina</v>
      </c>
      <c r="P9" s="15">
        <f t="shared" si="3"/>
        <v>70.930935294377718</v>
      </c>
      <c r="Q9" s="15">
        <f t="shared" si="13"/>
        <v>82.250901378361036</v>
      </c>
      <c r="R9" s="15">
        <f t="shared" si="14"/>
        <v>83.985827437540138</v>
      </c>
      <c r="S9" s="15">
        <f t="shared" si="15"/>
        <v>85.755811635040615</v>
      </c>
      <c r="T9">
        <f t="shared" si="5"/>
        <v>22</v>
      </c>
      <c r="U9">
        <f t="shared" si="6"/>
        <v>24</v>
      </c>
      <c r="V9">
        <f t="shared" si="7"/>
        <v>26</v>
      </c>
      <c r="W9">
        <f t="shared" si="8"/>
        <v>24</v>
      </c>
      <c r="X9" s="22">
        <v>7</v>
      </c>
      <c r="Y9" t="str">
        <f t="shared" si="9"/>
        <v>Southeast Asia</v>
      </c>
      <c r="Z9" s="16">
        <f t="shared" si="10"/>
        <v>363.72495935850679</v>
      </c>
      <c r="AA9" s="21">
        <f t="shared" si="10"/>
        <v>557.00676874780333</v>
      </c>
      <c r="AB9" s="21">
        <f t="shared" si="10"/>
        <v>799.58733823161538</v>
      </c>
      <c r="AC9" s="21">
        <f t="shared" si="10"/>
        <v>1007.8472798359487</v>
      </c>
      <c r="AE9" s="71" t="str">
        <f t="shared" si="16"/>
        <v>Argentina</v>
      </c>
      <c r="AF9" s="47">
        <f>SUM(TREND(P9:Q9,P$2:Q$2,'BAU Sector &amp; Region Breakout'!D$2:M$2))</f>
        <v>760.24920032169985</v>
      </c>
      <c r="AG9" s="47">
        <f>SUM(TREND(Q9:R9,Q$2:R$2,'BAU Sector &amp; Region Breakout'!N$2:'BAU Sector &amp; Region Breakout'!X$2))</f>
        <v>914.30200848745676</v>
      </c>
      <c r="AH9" s="47">
        <f>SUM(TREND(R9:S9,R$2:S$2,'BAU Sector &amp; Region Breakout'!X$2:AH$2))</f>
        <v>933.57901489919436</v>
      </c>
      <c r="AI9" s="61">
        <f t="shared" si="17"/>
        <v>2608.130223708351</v>
      </c>
      <c r="AJ9" s="72">
        <f t="shared" si="18"/>
        <v>25</v>
      </c>
      <c r="AL9" s="81">
        <v>7</v>
      </c>
      <c r="AM9" s="82" t="str">
        <f t="shared" si="19"/>
        <v>India</v>
      </c>
      <c r="AN9" s="83">
        <f t="shared" si="20"/>
        <v>516.28184247626564</v>
      </c>
      <c r="AO9" s="83">
        <f t="shared" si="20"/>
        <v>574.62928370917427</v>
      </c>
      <c r="AP9" s="84">
        <f t="shared" si="20"/>
        <v>609.06829994646921</v>
      </c>
    </row>
    <row r="10" spans="1:42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Emissions'!$C$1:$C$101='Buildings Figure Cum'!$A10)*('EPS Emissions'!$D$1:$D$101='Buildings Figure Cum'!$C$1),0),MATCH('Buildings Figure Cum'!D$2,'EPS Emissions'!$C$1:$AI$1,0)),INDEX('GCAM By Region By Sector'!$B$1:$AH$342,MATCH(1,('GCAM By Region By Sector'!$B$1:$B$342='Buildings Figure Cum'!$A10)*('GCAM By Region By Sector'!$C$1:$C$342='Buildings Figure Cum'!$C$1),0),MATCH('Buildings Figure Cum'!D$2,'GCAM By Region By Sector'!$B$1:$AH$1,0))*10^3)</f>
        <v>21.055299905749997</v>
      </c>
      <c r="E10" cm="1">
        <f t="array" ref="E10">IF($C10="EPS",INDEX('EPS Emissions'!$C$1:$AI$101,MATCH(1,('EPS Emissions'!$C$1:$C$101='Buildings Figure Cum'!$A10)*('EPS Emissions'!$D$1:$D$101='Buildings Figure Cum'!$C$1),0),MATCH('Buildings Figure Cum'!E$2,'EPS Emissions'!$C$1:$AI$1,0)),INDEX('GCAM By Region By Sector'!$B$1:$AH$342,MATCH(1,('GCAM By Region By Sector'!$B$1:$B$342='Buildings Figure Cum'!$A10)*('GCAM By Region By Sector'!$C$1:$C$342='Buildings Figure Cum'!$C$1),0),MATCH('Buildings Figure Cum'!E$2,'GCAM By Region By Sector'!$B$1:$AH$1,0))*10^3)</f>
        <v>24.007047889192997</v>
      </c>
      <c r="F10" cm="1">
        <f t="array" ref="F10">IF($C10="EPS",INDEX('EPS Emissions'!$C$1:$AI$101,MATCH(1,('EPS Emissions'!$C$1:$C$101='Buildings Figure Cum'!$A10)*('EPS Emissions'!$D$1:$D$101='Buildings Figure Cum'!$C$1),0),MATCH('Buildings Figure Cum'!F$2,'EPS Emissions'!$C$1:$AI$1,0)),INDEX('GCAM By Region By Sector'!$B$1:$AH$342,MATCH(1,('GCAM By Region By Sector'!$B$1:$B$342='Buildings Figure Cum'!$A10)*('GCAM By Region By Sector'!$C$1:$C$342='Buildings Figure Cum'!$C$1),0),MATCH('Buildings Figure Cum'!F$2,'GCAM By Region By Sector'!$B$1:$AH$1,0))*10^3)</f>
        <v>24.098082950324947</v>
      </c>
      <c r="G10" cm="1">
        <f t="array" ref="G10">IF($C10="EPS",INDEX('EPS Emissions'!$C$1:$AI$101,MATCH(1,('EPS Emissions'!$C$1:$C$101='Buildings Figure Cum'!$A10)*('EPS Emissions'!$D$1:$D$101='Buildings Figure Cum'!$C$1),0),MATCH('Buildings Figure Cum'!G$2,'EPS Emissions'!$C$1:$AI$1,0)),INDEX('GCAM By Region By Sector'!$B$1:$AH$342,MATCH(1,('GCAM By Region By Sector'!$B$1:$B$342='Buildings Figure Cum'!$A10)*('GCAM By Region By Sector'!$C$1:$C$342='Buildings Figure Cum'!$C$1),0),MATCH('Buildings Figure Cum'!G$2,'GCAM By Region By Sector'!$B$1:$AH$1,0))*10^3)</f>
        <v>24.278973109545003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53.494536161317939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50.262973160269155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42.871504034353279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36.975204176682155</v>
      </c>
      <c r="O10" t="str">
        <f t="shared" si="12"/>
        <v>Australia &amp; New Zealand</v>
      </c>
      <c r="P10" s="15">
        <f t="shared" si="3"/>
        <v>143.92462269702909</v>
      </c>
      <c r="Q10" s="15">
        <f t="shared" si="13"/>
        <v>148.73834712607245</v>
      </c>
      <c r="R10" s="15">
        <f t="shared" si="14"/>
        <v>136.10065401491681</v>
      </c>
      <c r="S10" s="15">
        <f t="shared" si="15"/>
        <v>125.38184102727681</v>
      </c>
      <c r="T10">
        <f t="shared" si="5"/>
        <v>15</v>
      </c>
      <c r="U10">
        <f t="shared" si="6"/>
        <v>16</v>
      </c>
      <c r="V10">
        <f t="shared" si="7"/>
        <v>20</v>
      </c>
      <c r="W10">
        <f t="shared" si="8"/>
        <v>21</v>
      </c>
      <c r="X10" s="22">
        <v>8</v>
      </c>
      <c r="Y10" t="str">
        <f t="shared" si="9"/>
        <v>Russia</v>
      </c>
      <c r="Z10" s="16">
        <f t="shared" si="10"/>
        <v>343.78291691729476</v>
      </c>
      <c r="AA10" s="21">
        <f t="shared" si="10"/>
        <v>336.7292650480656</v>
      </c>
      <c r="AB10" s="21">
        <f t="shared" si="10"/>
        <v>289.14207875308682</v>
      </c>
      <c r="AC10" s="21">
        <f t="shared" si="10"/>
        <v>242.94473200895499</v>
      </c>
      <c r="AE10" s="71" t="str">
        <f t="shared" si="16"/>
        <v>Australia &amp; New Zealand</v>
      </c>
      <c r="AF10" s="47">
        <f>SUM(TREND(P10:Q10,P$2:Q$2,'BAU Sector &amp; Region Breakout'!D$2:M$2))</f>
        <v>1460.9079869009861</v>
      </c>
      <c r="AG10" s="47">
        <f>SUM(TREND(Q10:R10,Q$2:R$2,'BAU Sector &amp; Region Breakout'!N$2:'BAU Sector &amp; Region Breakout'!X$2))</f>
        <v>1566.6145062754404</v>
      </c>
      <c r="AH10" s="47">
        <f>SUM(TREND(R10:S10,R$2:S$2,'BAU Sector &amp; Region Breakout'!X$2:AH$2))</f>
        <v>1438.1537227320641</v>
      </c>
      <c r="AI10" s="61">
        <f t="shared" si="17"/>
        <v>4465.6762159084901</v>
      </c>
      <c r="AJ10" s="72">
        <f t="shared" si="18"/>
        <v>20</v>
      </c>
      <c r="AL10" s="81">
        <v>8</v>
      </c>
      <c r="AM10" s="82" t="str">
        <f t="shared" si="19"/>
        <v>Indonesia</v>
      </c>
      <c r="AN10" s="83">
        <f t="shared" si="20"/>
        <v>284.76605455301046</v>
      </c>
      <c r="AO10" s="83">
        <f t="shared" si="20"/>
        <v>407.58300736257786</v>
      </c>
      <c r="AP10" s="84">
        <f t="shared" si="20"/>
        <v>872.60338185224077</v>
      </c>
    </row>
    <row r="11" spans="1:42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Emissions'!$C$1:$C$101='Buildings Figure Cum'!$A11)*('EPS Emissions'!$D$1:$D$101='Buildings Figure Cum'!$C$1),0),MATCH('Buildings Figure Cum'!D$2,'EPS Emissions'!$C$1:$AI$1,0)),INDEX('GCAM By Region By Sector'!$B$1:$AH$342,MATCH(1,('GCAM By Region By Sector'!$B$1:$B$342='Buildings Figure Cum'!$A11)*('GCAM By Region By Sector'!$C$1:$C$342='Buildings Figure Cum'!$C$1),0),MATCH('Buildings Figure Cum'!D$2,'GCAM By Region By Sector'!$B$1:$AH$1,0))*10^3)</f>
        <v>16.9998</v>
      </c>
      <c r="E11" cm="1">
        <f t="array" ref="E11">IF($C11="EPS",INDEX('EPS Emissions'!$C$1:$AI$101,MATCH(1,('EPS Emissions'!$C$1:$C$101='Buildings Figure Cum'!$A11)*('EPS Emissions'!$D$1:$D$101='Buildings Figure Cum'!$C$1),0),MATCH('Buildings Figure Cum'!E$2,'EPS Emissions'!$C$1:$AI$1,0)),INDEX('GCAM By Region By Sector'!$B$1:$AH$342,MATCH(1,('GCAM By Region By Sector'!$B$1:$B$342='Buildings Figure Cum'!$A11)*('GCAM By Region By Sector'!$C$1:$C$342='Buildings Figure Cum'!$C$1),0),MATCH('Buildings Figure Cum'!E$2,'GCAM By Region By Sector'!$B$1:$AH$1,0))*10^3)</f>
        <v>17.718499999999999</v>
      </c>
      <c r="F11" cm="1">
        <f t="array" ref="F11">IF($C11="EPS",INDEX('EPS Emissions'!$C$1:$AI$101,MATCH(1,('EPS Emissions'!$C$1:$C$101='Buildings Figure Cum'!$A11)*('EPS Emissions'!$D$1:$D$101='Buildings Figure Cum'!$C$1),0),MATCH('Buildings Figure Cum'!F$2,'EPS Emissions'!$C$1:$AI$1,0)),INDEX('GCAM By Region By Sector'!$B$1:$AH$342,MATCH(1,('GCAM By Region By Sector'!$B$1:$B$342='Buildings Figure Cum'!$A11)*('GCAM By Region By Sector'!$C$1:$C$342='Buildings Figure Cum'!$C$1),0),MATCH('Buildings Figure Cum'!F$2,'GCAM By Region By Sector'!$B$1:$AH$1,0))*10^3)</f>
        <v>17.912700000000001</v>
      </c>
      <c r="G11" cm="1">
        <f t="array" ref="G11">IF($C11="EPS",INDEX('EPS Emissions'!$C$1:$AI$101,MATCH(1,('EPS Emissions'!$C$1:$C$101='Buildings Figure Cum'!$A11)*('EPS Emissions'!$D$1:$D$101='Buildings Figure Cum'!$C$1),0),MATCH('Buildings Figure Cum'!G$2,'EPS Emissions'!$C$1:$AI$1,0)),INDEX('GCAM By Region By Sector'!$B$1:$AH$342,MATCH(1,('GCAM By Region By Sector'!$B$1:$B$342='Buildings Figure Cum'!$A11)*('GCAM By Region By Sector'!$C$1:$C$342='Buildings Figure Cum'!$C$1),0),MATCH('Buildings Figure Cum'!G$2,'GCAM By Region By Sector'!$B$1:$AH$1,0))*10^3)</f>
        <v>17.801300000000001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14.201284373850873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15.148278270247765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11.634689355943189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6.961121095821678</v>
      </c>
      <c r="O11" t="str">
        <f t="shared" si="12"/>
        <v>Brazil</v>
      </c>
      <c r="P11" s="15">
        <f t="shared" si="3"/>
        <v>46.018190051006329</v>
      </c>
      <c r="Q11" s="15">
        <f t="shared" si="13"/>
        <v>49.533039533117332</v>
      </c>
      <c r="R11" s="15">
        <f t="shared" si="14"/>
        <v>44.122644263781098</v>
      </c>
      <c r="S11" s="15">
        <f t="shared" si="15"/>
        <v>35.416301275283963</v>
      </c>
      <c r="T11">
        <f t="shared" si="5"/>
        <v>29</v>
      </c>
      <c r="U11">
        <f t="shared" si="6"/>
        <v>29</v>
      </c>
      <c r="V11">
        <f t="shared" si="7"/>
        <v>29</v>
      </c>
      <c r="W11">
        <f t="shared" si="8"/>
        <v>30</v>
      </c>
      <c r="X11" s="22">
        <v>9</v>
      </c>
      <c r="Y11" t="str">
        <f t="shared" si="9"/>
        <v>Indonesia</v>
      </c>
      <c r="Z11" s="16">
        <f t="shared" si="10"/>
        <v>254.0160838063168</v>
      </c>
      <c r="AA11" s="21">
        <f t="shared" si="10"/>
        <v>284.76605455301046</v>
      </c>
      <c r="AB11" s="21">
        <f t="shared" si="10"/>
        <v>407.58300736257786</v>
      </c>
      <c r="AC11" s="21">
        <f t="shared" si="10"/>
        <v>872.60338185224077</v>
      </c>
      <c r="AE11" s="71" t="str">
        <f t="shared" si="16"/>
        <v>Brazil</v>
      </c>
      <c r="AF11" s="47">
        <f>SUM(TREND(P11:Q11,P$2:Q$2,'BAU Sector &amp; Region Breakout'!D$2:M$2))</f>
        <v>475.99872317956192</v>
      </c>
      <c r="AG11" s="47">
        <f>SUM(TREND(Q11:R11,Q$2:R$2,'BAU Sector &amp; Region Breakout'!N$2:'BAU Sector &amp; Region Breakout'!X$2))</f>
        <v>515.10626088294089</v>
      </c>
      <c r="AH11" s="47">
        <f>SUM(TREND(R11:S11,R$2:S$2,'BAU Sector &amp; Region Breakout'!X$2:AH$2))</f>
        <v>437.46420046485855</v>
      </c>
      <c r="AI11" s="61">
        <f t="shared" si="17"/>
        <v>1428.5691845273614</v>
      </c>
      <c r="AJ11" s="72">
        <f t="shared" si="18"/>
        <v>29</v>
      </c>
      <c r="AL11" s="81">
        <v>9</v>
      </c>
      <c r="AM11" s="82" t="str">
        <f t="shared" si="19"/>
        <v>Japan</v>
      </c>
      <c r="AN11" s="83">
        <f t="shared" si="20"/>
        <v>451.74883950753826</v>
      </c>
      <c r="AO11" s="83">
        <f t="shared" si="20"/>
        <v>387.13238582668168</v>
      </c>
      <c r="AP11" s="84">
        <f t="shared" si="20"/>
        <v>317.16917499579711</v>
      </c>
    </row>
    <row r="12" spans="1:42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Emissions'!$C$1:$C$101='Buildings Figure Cum'!$A12)*('EPS Emissions'!$D$1:$D$101='Buildings Figure Cum'!$C$1),0),MATCH('Buildings Figure Cum'!D$2,'EPS Emissions'!$C$1:$AI$1,0)),INDEX('GCAM By Region By Sector'!$B$1:$AH$342,MATCH(1,('GCAM By Region By Sector'!$B$1:$B$342='Buildings Figure Cum'!$A12)*('GCAM By Region By Sector'!$C$1:$C$342='Buildings Figure Cum'!$C$1),0),MATCH('Buildings Figure Cum'!D$2,'GCAM By Region By Sector'!$B$1:$AH$1,0))*10^3)</f>
        <v>40.614600000000003</v>
      </c>
      <c r="E12" cm="1">
        <f t="array" ref="E12">IF($C12="EPS",INDEX('EPS Emissions'!$C$1:$AI$101,MATCH(1,('EPS Emissions'!$C$1:$C$101='Buildings Figure Cum'!$A12)*('EPS Emissions'!$D$1:$D$101='Buildings Figure Cum'!$C$1),0),MATCH('Buildings Figure Cum'!E$2,'EPS Emissions'!$C$1:$AI$1,0)),INDEX('GCAM By Region By Sector'!$B$1:$AH$342,MATCH(1,('GCAM By Region By Sector'!$B$1:$B$342='Buildings Figure Cum'!$A12)*('GCAM By Region By Sector'!$C$1:$C$342='Buildings Figure Cum'!$C$1),0),MATCH('Buildings Figure Cum'!E$2,'GCAM By Region By Sector'!$B$1:$AH$1,0))*10^3)</f>
        <v>35.450899999999997</v>
      </c>
      <c r="F12" cm="1">
        <f t="array" ref="F12">IF($C12="EPS",INDEX('EPS Emissions'!$C$1:$AI$101,MATCH(1,('EPS Emissions'!$C$1:$C$101='Buildings Figure Cum'!$A12)*('EPS Emissions'!$D$1:$D$101='Buildings Figure Cum'!$C$1),0),MATCH('Buildings Figure Cum'!F$2,'EPS Emissions'!$C$1:$AI$1,0)),INDEX('GCAM By Region By Sector'!$B$1:$AH$342,MATCH(1,('GCAM By Region By Sector'!$B$1:$B$342='Buildings Figure Cum'!$A12)*('GCAM By Region By Sector'!$C$1:$C$342='Buildings Figure Cum'!$C$1),0),MATCH('Buildings Figure Cum'!F$2,'GCAM By Region By Sector'!$B$1:$AH$1,0))*10^3)</f>
        <v>34.778100000000002</v>
      </c>
      <c r="G12" cm="1">
        <f t="array" ref="G12">IF($C12="EPS",INDEX('EPS Emissions'!$C$1:$AI$101,MATCH(1,('EPS Emissions'!$C$1:$C$101='Buildings Figure Cum'!$A12)*('EPS Emissions'!$D$1:$D$101='Buildings Figure Cum'!$C$1),0),MATCH('Buildings Figure Cum'!G$2,'EPS Emissions'!$C$1:$AI$1,0)),INDEX('GCAM By Region By Sector'!$B$1:$AH$342,MATCH(1,('GCAM By Region By Sector'!$B$1:$B$342='Buildings Figure Cum'!$A12)*('GCAM By Region By Sector'!$C$1:$C$342='Buildings Figure Cum'!$C$1),0),MATCH('Buildings Figure Cum'!G$2,'GCAM By Region By Sector'!$B$1:$AH$1,0))*10^3)</f>
        <v>36.409999999999997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20.024882330549403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16.085920860236083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13.149580623478133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10.070372579595242</v>
      </c>
      <c r="O12" t="str">
        <f t="shared" si="12"/>
        <v>Canada</v>
      </c>
      <c r="P12" s="15">
        <f t="shared" si="3"/>
        <v>115.12593653842127</v>
      </c>
      <c r="Q12" s="15">
        <f t="shared" si="13"/>
        <v>103.59143915562262</v>
      </c>
      <c r="R12" s="15">
        <f t="shared" si="14"/>
        <v>99.049687115410265</v>
      </c>
      <c r="S12" s="15">
        <f t="shared" si="15"/>
        <v>99.284670108868553</v>
      </c>
      <c r="T12">
        <f t="shared" si="5"/>
        <v>17</v>
      </c>
      <c r="U12">
        <f t="shared" si="6"/>
        <v>19</v>
      </c>
      <c r="V12">
        <f t="shared" si="7"/>
        <v>23</v>
      </c>
      <c r="W12">
        <f t="shared" si="8"/>
        <v>23</v>
      </c>
      <c r="X12" s="22">
        <v>10</v>
      </c>
      <c r="Y12" t="str">
        <f t="shared" si="9"/>
        <v>North Africa</v>
      </c>
      <c r="Z12" s="16">
        <f t="shared" si="10"/>
        <v>195.8695963731401</v>
      </c>
      <c r="AA12" s="21">
        <f t="shared" si="10"/>
        <v>280.49728562319513</v>
      </c>
      <c r="AB12" s="21">
        <f t="shared" si="10"/>
        <v>384.79463665904223</v>
      </c>
      <c r="AC12" s="21">
        <f t="shared" si="10"/>
        <v>467.51544310006466</v>
      </c>
      <c r="AE12" s="71" t="str">
        <f t="shared" si="16"/>
        <v>Canada</v>
      </c>
      <c r="AF12" s="47">
        <f>SUM(TREND(P12:Q12,P$2:Q$2,'BAU Sector &amp; Region Breakout'!D$2:M$2))</f>
        <v>1099.3541271616191</v>
      </c>
      <c r="AG12" s="47">
        <f>SUM(TREND(Q12:R12,Q$2:R$2,'BAU Sector &amp; Region Breakout'!N$2:'BAU Sector &amp; Region Breakout'!X$2))</f>
        <v>1114.5261944906806</v>
      </c>
      <c r="AH12" s="47">
        <f>SUM(TREND(R12:S12,R$2:S$2,'BAU Sector &amp; Region Breakout'!X$2:AH$2))</f>
        <v>1090.8389647335334</v>
      </c>
      <c r="AI12" s="61">
        <f t="shared" si="17"/>
        <v>3304.7192863858331</v>
      </c>
      <c r="AJ12" s="72">
        <f t="shared" si="18"/>
        <v>21</v>
      </c>
      <c r="AL12" s="81">
        <v>10</v>
      </c>
      <c r="AM12" s="82" t="str">
        <f t="shared" si="19"/>
        <v>North Africa</v>
      </c>
      <c r="AN12" s="83">
        <f t="shared" si="20"/>
        <v>280.49728562319513</v>
      </c>
      <c r="AO12" s="83">
        <f t="shared" si="20"/>
        <v>384.79463665904223</v>
      </c>
      <c r="AP12" s="84">
        <f t="shared" si="20"/>
        <v>467.51544310006466</v>
      </c>
    </row>
    <row r="13" spans="1:42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Emissions'!$C$1:$C$101='Buildings Figure Cum'!$A13)*('EPS Emissions'!$D$1:$D$101='Buildings Figure Cum'!$C$1),0),MATCH('Buildings Figure Cum'!D$2,'EPS Emissions'!$C$1:$AI$1,0)),INDEX('GCAM By Region By Sector'!$B$1:$AH$342,MATCH(1,('GCAM By Region By Sector'!$B$1:$B$342='Buildings Figure Cum'!$A13)*('GCAM By Region By Sector'!$C$1:$C$342='Buildings Figure Cum'!$C$1),0),MATCH('Buildings Figure Cum'!D$2,'GCAM By Region By Sector'!$B$1:$AH$1,0))*10^3)</f>
        <v>22.202416546279366</v>
      </c>
      <c r="E13" cm="1">
        <f t="array" ref="E13">IF($C13="EPS",INDEX('EPS Emissions'!$C$1:$AI$101,MATCH(1,('EPS Emissions'!$C$1:$C$101='Buildings Figure Cum'!$A13)*('EPS Emissions'!$D$1:$D$101='Buildings Figure Cum'!$C$1),0),MATCH('Buildings Figure Cum'!E$2,'EPS Emissions'!$C$1:$AI$1,0)),INDEX('GCAM By Region By Sector'!$B$1:$AH$342,MATCH(1,('GCAM By Region By Sector'!$B$1:$B$342='Buildings Figure Cum'!$A13)*('GCAM By Region By Sector'!$C$1:$C$342='Buildings Figure Cum'!$C$1),0),MATCH('Buildings Figure Cum'!E$2,'GCAM By Region By Sector'!$B$1:$AH$1,0))*10^3)</f>
        <v>28.193029017819939</v>
      </c>
      <c r="F13" cm="1">
        <f t="array" ref="F13">IF($C13="EPS",INDEX('EPS Emissions'!$C$1:$AI$101,MATCH(1,('EPS Emissions'!$C$1:$C$101='Buildings Figure Cum'!$A13)*('EPS Emissions'!$D$1:$D$101='Buildings Figure Cum'!$C$1),0),MATCH('Buildings Figure Cum'!F$2,'EPS Emissions'!$C$1:$AI$1,0)),INDEX('GCAM By Region By Sector'!$B$1:$AH$342,MATCH(1,('GCAM By Region By Sector'!$B$1:$B$342='Buildings Figure Cum'!$A13)*('GCAM By Region By Sector'!$C$1:$C$342='Buildings Figure Cum'!$C$1),0),MATCH('Buildings Figure Cum'!F$2,'GCAM By Region By Sector'!$B$1:$AH$1,0))*10^3)</f>
        <v>34.034704212474665</v>
      </c>
      <c r="G13" cm="1">
        <f t="array" ref="G13">IF($C13="EPS",INDEX('EPS Emissions'!$C$1:$AI$101,MATCH(1,('EPS Emissions'!$C$1:$C$101='Buildings Figure Cum'!$A13)*('EPS Emissions'!$D$1:$D$101='Buildings Figure Cum'!$C$1),0),MATCH('Buildings Figure Cum'!G$2,'EPS Emissions'!$C$1:$AI$1,0)),INDEX('GCAM By Region By Sector'!$B$1:$AH$342,MATCH(1,('GCAM By Region By Sector'!$B$1:$B$342='Buildings Figure Cum'!$A13)*('GCAM By Region By Sector'!$C$1:$C$342='Buildings Figure Cum'!$C$1),0),MATCH('Buildings Figure Cum'!G$2,'GCAM By Region By Sector'!$B$1:$AH$1,0))*10^3)</f>
        <v>39.236652673239142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20.00726563771239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24.309286609026909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32.148477506126021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36.89797414957841</v>
      </c>
      <c r="O13" t="str">
        <f t="shared" si="12"/>
        <v>Central America and Caribbean</v>
      </c>
      <c r="P13" s="15">
        <f t="shared" si="3"/>
        <v>66.804905147720447</v>
      </c>
      <c r="Q13" s="15">
        <f t="shared" si="13"/>
        <v>85.100540088257176</v>
      </c>
      <c r="R13" s="15">
        <f t="shared" si="14"/>
        <v>111.62569650857968</v>
      </c>
      <c r="S13" s="15">
        <f t="shared" si="15"/>
        <v>135.31893090739388</v>
      </c>
      <c r="T13">
        <f t="shared" si="5"/>
        <v>24</v>
      </c>
      <c r="U13">
        <f t="shared" si="6"/>
        <v>23</v>
      </c>
      <c r="V13">
        <f t="shared" si="7"/>
        <v>21</v>
      </c>
      <c r="W13">
        <f t="shared" si="8"/>
        <v>20</v>
      </c>
      <c r="X13" s="22" t="s">
        <v>86</v>
      </c>
      <c r="Y13" t="s">
        <v>87</v>
      </c>
      <c r="Z13" s="16">
        <f>$P$35-SUM(Z3:Z12)</f>
        <v>1976.2500678410433</v>
      </c>
      <c r="AA13" s="21">
        <f>$Q$35-SUM(AA3:AA12)</f>
        <v>2510.9840973094406</v>
      </c>
      <c r="AB13" s="21">
        <f>$R$35-SUM(AB3:AB12)</f>
        <v>3478.9114888123258</v>
      </c>
      <c r="AC13" s="21">
        <f>$S$35-SUM(AC3:AC12)</f>
        <v>4670.1653914532744</v>
      </c>
      <c r="AE13" s="71" t="str">
        <f t="shared" si="16"/>
        <v>Central America and Caribbean</v>
      </c>
      <c r="AF13" s="47">
        <f>SUM(TREND(P13:Q13,P$2:Q$2,'BAU Sector &amp; Region Breakout'!D$2:M$2))</f>
        <v>750.37940870962075</v>
      </c>
      <c r="AG13" s="47">
        <f>SUM(TREND(Q13:R13,Q$2:R$2,'BAU Sector &amp; Region Breakout'!N$2:'BAU Sector &amp; Region Breakout'!X$2))</f>
        <v>1081.9943012825961</v>
      </c>
      <c r="AH13" s="47">
        <f>SUM(TREND(R13:S13,R$2:S$2,'BAU Sector &amp; Region Breakout'!X$2:AH$2))</f>
        <v>1358.1954507878545</v>
      </c>
      <c r="AI13" s="61">
        <f t="shared" si="17"/>
        <v>3190.5691607800713</v>
      </c>
      <c r="AJ13" s="72">
        <f t="shared" si="18"/>
        <v>22</v>
      </c>
      <c r="AL13" s="85" t="s">
        <v>86</v>
      </c>
      <c r="AM13" s="86" t="s">
        <v>87</v>
      </c>
      <c r="AN13" s="87">
        <f>Q35-SUM(AN3:AN12)</f>
        <v>2517.728603056481</v>
      </c>
      <c r="AO13" s="87">
        <f t="shared" ref="AO13:AP13" si="21">R35-SUM(AO3:AO12)</f>
        <v>2976.1276624372822</v>
      </c>
      <c r="AP13" s="88">
        <f t="shared" si="21"/>
        <v>3424.1020570046239</v>
      </c>
    </row>
    <row r="14" spans="1:42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Emissions'!$C$1:$C$101='Buildings Figure Cum'!$A14)*('EPS Emissions'!$D$1:$D$101='Buildings Figure Cum'!$C$1),0),MATCH('Buildings Figure Cum'!D$2,'EPS Emissions'!$C$1:$AI$1,0)),INDEX('GCAM By Region By Sector'!$B$1:$AH$342,MATCH(1,('GCAM By Region By Sector'!$B$1:$B$342='Buildings Figure Cum'!$A14)*('GCAM By Region By Sector'!$C$1:$C$342='Buildings Figure Cum'!$C$1),0),MATCH('Buildings Figure Cum'!D$2,'GCAM By Region By Sector'!$B$1:$AH$1,0))*10^3)</f>
        <v>62.188762158916006</v>
      </c>
      <c r="E14" cm="1">
        <f t="array" ref="E14">IF($C14="EPS",INDEX('EPS Emissions'!$C$1:$AI$101,MATCH(1,('EPS Emissions'!$C$1:$C$101='Buildings Figure Cum'!$A14)*('EPS Emissions'!$D$1:$D$101='Buildings Figure Cum'!$C$1),0),MATCH('Buildings Figure Cum'!E$2,'EPS Emissions'!$C$1:$AI$1,0)),INDEX('GCAM By Region By Sector'!$B$1:$AH$342,MATCH(1,('GCAM By Region By Sector'!$B$1:$B$342='Buildings Figure Cum'!$A14)*('GCAM By Region By Sector'!$C$1:$C$342='Buildings Figure Cum'!$C$1),0),MATCH('Buildings Figure Cum'!E$2,'GCAM By Region By Sector'!$B$1:$AH$1,0))*10^3)</f>
        <v>82.014601722477948</v>
      </c>
      <c r="F14" cm="1">
        <f t="array" ref="F14">IF($C14="EPS",INDEX('EPS Emissions'!$C$1:$AI$101,MATCH(1,('EPS Emissions'!$C$1:$C$101='Buildings Figure Cum'!$A14)*('EPS Emissions'!$D$1:$D$101='Buildings Figure Cum'!$C$1),0),MATCH('Buildings Figure Cum'!F$2,'EPS Emissions'!$C$1:$AI$1,0)),INDEX('GCAM By Region By Sector'!$B$1:$AH$342,MATCH(1,('GCAM By Region By Sector'!$B$1:$B$342='Buildings Figure Cum'!$A14)*('GCAM By Region By Sector'!$C$1:$C$342='Buildings Figure Cum'!$C$1),0),MATCH('Buildings Figure Cum'!F$2,'GCAM By Region By Sector'!$B$1:$AH$1,0))*10^3)</f>
        <v>92.351121412785005</v>
      </c>
      <c r="G14" cm="1">
        <f t="array" ref="G14">IF($C14="EPS",INDEX('EPS Emissions'!$C$1:$AI$101,MATCH(1,('EPS Emissions'!$C$1:$C$101='Buildings Figure Cum'!$A14)*('EPS Emissions'!$D$1:$D$101='Buildings Figure Cum'!$C$1),0),MATCH('Buildings Figure Cum'!G$2,'EPS Emissions'!$C$1:$AI$1,0)),INDEX('GCAM By Region By Sector'!$B$1:$AH$342,MATCH(1,('GCAM By Region By Sector'!$B$1:$B$342='Buildings Figure Cum'!$A14)*('GCAM By Region By Sector'!$C$1:$C$342='Buildings Figure Cum'!$C$1),0),MATCH('Buildings Figure Cum'!G$2,'GCAM By Region By Sector'!$B$1:$AH$1,0))*10^3)</f>
        <v>95.119722945901941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50.269170293445754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53.6934171689755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53.055986253224802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50.155105595255037</v>
      </c>
      <c r="O14" t="str">
        <f t="shared" si="12"/>
        <v>Central Asia</v>
      </c>
      <c r="P14" s="15">
        <f t="shared" si="3"/>
        <v>185.81837389875577</v>
      </c>
      <c r="Q14" s="15">
        <f t="shared" si="13"/>
        <v>238.29934736854747</v>
      </c>
      <c r="R14" s="15">
        <f t="shared" si="14"/>
        <v>273.16536724928562</v>
      </c>
      <c r="S14" s="15">
        <f t="shared" si="15"/>
        <v>284.16451153442097</v>
      </c>
      <c r="T14">
        <f t="shared" si="5"/>
        <v>12</v>
      </c>
      <c r="U14">
        <f t="shared" si="6"/>
        <v>12</v>
      </c>
      <c r="V14">
        <f t="shared" si="7"/>
        <v>13</v>
      </c>
      <c r="W14">
        <f t="shared" si="8"/>
        <v>13</v>
      </c>
      <c r="Y14" t="s">
        <v>88</v>
      </c>
      <c r="Z14">
        <v>0</v>
      </c>
      <c r="AA14">
        <v>0</v>
      </c>
      <c r="AB14">
        <v>0</v>
      </c>
      <c r="AC14">
        <v>0</v>
      </c>
      <c r="AE14" s="71" t="str">
        <f t="shared" si="16"/>
        <v>Central Asia</v>
      </c>
      <c r="AF14" s="47">
        <f>SUM(TREND(P14:Q14,P$2:Q$2,'BAU Sector &amp; Region Breakout'!D$2:M$2))</f>
        <v>2094.3481196016182</v>
      </c>
      <c r="AG14" s="47">
        <f>SUM(TREND(Q14:R14,Q$2:R$2,'BAU Sector &amp; Region Breakout'!N$2:'BAU Sector &amp; Region Breakout'!X$2))</f>
        <v>2813.0559303980872</v>
      </c>
      <c r="AH14" s="47">
        <f>SUM(TREND(R14:S14,R$2:S$2,'BAU Sector &amp; Region Breakout'!X$2:AH$2))</f>
        <v>3065.3143333103844</v>
      </c>
      <c r="AI14" s="61">
        <f t="shared" si="17"/>
        <v>7972.7183833100898</v>
      </c>
      <c r="AJ14" s="72">
        <f t="shared" si="18"/>
        <v>12</v>
      </c>
    </row>
    <row r="15" spans="1:42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Emissions'!$C$1:$C$101='Buildings Figure Cum'!$A15)*('EPS Emissions'!$D$1:$D$101='Buildings Figure Cum'!$C$1),0),MATCH('Buildings Figure Cum'!D$2,'EPS Emissions'!$C$1:$AI$1,0)),INDEX('GCAM By Region By Sector'!$B$1:$AH$342,MATCH(1,('GCAM By Region By Sector'!$B$1:$B$342='Buildings Figure Cum'!$A15)*('GCAM By Region By Sector'!$C$1:$C$342='Buildings Figure Cum'!$C$1),0),MATCH('Buildings Figure Cum'!D$2,'GCAM By Region By Sector'!$B$1:$AH$1,0))*10^3)</f>
        <v>406.649</v>
      </c>
      <c r="E15" cm="1">
        <f t="array" ref="E15">IF($C15="EPS",INDEX('EPS Emissions'!$C$1:$AI$101,MATCH(1,('EPS Emissions'!$C$1:$C$101='Buildings Figure Cum'!$A15)*('EPS Emissions'!$D$1:$D$101='Buildings Figure Cum'!$C$1),0),MATCH('Buildings Figure Cum'!E$2,'EPS Emissions'!$C$1:$AI$1,0)),INDEX('GCAM By Region By Sector'!$B$1:$AH$342,MATCH(1,('GCAM By Region By Sector'!$B$1:$B$342='Buildings Figure Cum'!$A15)*('GCAM By Region By Sector'!$C$1:$C$342='Buildings Figure Cum'!$C$1),0),MATCH('Buildings Figure Cum'!E$2,'GCAM By Region By Sector'!$B$1:$AH$1,0))*10^3)</f>
        <v>398.41199999999998</v>
      </c>
      <c r="F15" cm="1">
        <f t="array" ref="F15">IF($C15="EPS",INDEX('EPS Emissions'!$C$1:$AI$101,MATCH(1,('EPS Emissions'!$C$1:$C$101='Buildings Figure Cum'!$A15)*('EPS Emissions'!$D$1:$D$101='Buildings Figure Cum'!$C$1),0),MATCH('Buildings Figure Cum'!F$2,'EPS Emissions'!$C$1:$AI$1,0)),INDEX('GCAM By Region By Sector'!$B$1:$AH$342,MATCH(1,('GCAM By Region By Sector'!$B$1:$B$342='Buildings Figure Cum'!$A15)*('GCAM By Region By Sector'!$C$1:$C$342='Buildings Figure Cum'!$C$1),0),MATCH('Buildings Figure Cum'!F$2,'GCAM By Region By Sector'!$B$1:$AH$1,0))*10^3)</f>
        <v>401.86399999999998</v>
      </c>
      <c r="G15" cm="1">
        <f t="array" ref="G15">IF($C15="EPS",INDEX('EPS Emissions'!$C$1:$AI$101,MATCH(1,('EPS Emissions'!$C$1:$C$101='Buildings Figure Cum'!$A15)*('EPS Emissions'!$D$1:$D$101='Buildings Figure Cum'!$C$1),0),MATCH('Buildings Figure Cum'!G$2,'EPS Emissions'!$C$1:$AI$1,0)),INDEX('GCAM By Region By Sector'!$B$1:$AH$342,MATCH(1,('GCAM By Region By Sector'!$B$1:$B$342='Buildings Figure Cum'!$A15)*('GCAM By Region By Sector'!$C$1:$C$342='Buildings Figure Cum'!$C$1),0),MATCH('Buildings Figure Cum'!G$2,'GCAM By Region By Sector'!$B$1:$AH$1,0))*10^3)</f>
        <v>403.25799999999998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617.31053456255529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758.24814626951184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805.08755582985509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745.49471088264988</v>
      </c>
      <c r="O15" t="str">
        <f t="shared" si="12"/>
        <v>China</v>
      </c>
      <c r="P15" s="15">
        <f t="shared" si="3"/>
        <v>1890.4558847728317</v>
      </c>
      <c r="Q15" s="15">
        <f t="shared" si="13"/>
        <v>2268.7491487747639</v>
      </c>
      <c r="R15" s="15">
        <f t="shared" si="14"/>
        <v>2318.3737365626389</v>
      </c>
      <c r="S15" s="15">
        <f t="shared" si="15"/>
        <v>2120.2375293233308</v>
      </c>
      <c r="T15">
        <f t="shared" si="5"/>
        <v>1</v>
      </c>
      <c r="U15">
        <f t="shared" si="6"/>
        <v>1</v>
      </c>
      <c r="V15">
        <f t="shared" si="7"/>
        <v>1</v>
      </c>
      <c r="W15">
        <f t="shared" si="8"/>
        <v>1</v>
      </c>
      <c r="Y15" t="s">
        <v>89</v>
      </c>
      <c r="Z15">
        <v>0</v>
      </c>
      <c r="AA15">
        <v>0</v>
      </c>
      <c r="AB15">
        <v>0</v>
      </c>
      <c r="AC15">
        <v>0</v>
      </c>
      <c r="AE15" s="71" t="str">
        <f t="shared" si="16"/>
        <v>China</v>
      </c>
      <c r="AF15" s="47">
        <f>SUM(TREND(P15:Q15,P$2:Q$2,'BAU Sector &amp; Region Breakout'!D$2:M$2))</f>
        <v>20606.878535736934</v>
      </c>
      <c r="AG15" s="47">
        <f>SUM(TREND(Q15:R15,Q$2:R$2,'BAU Sector &amp; Region Breakout'!N$2:'BAU Sector &amp; Region Breakout'!X$2))</f>
        <v>25229.175869355724</v>
      </c>
      <c r="AH15" s="47">
        <f>SUM(TREND(R15:S15,R$2:S$2,'BAU Sector &amp; Region Breakout'!X$2:AH$2))</f>
        <v>24412.361962372765</v>
      </c>
      <c r="AI15" s="61">
        <f t="shared" si="17"/>
        <v>70248.416367465426</v>
      </c>
      <c r="AJ15" s="72">
        <f t="shared" si="18"/>
        <v>1</v>
      </c>
    </row>
    <row r="16" spans="1:42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Emissions'!$C$1:$C$101='Buildings Figure Cum'!$A16)*('EPS Emissions'!$D$1:$D$101='Buildings Figure Cum'!$C$1),0),MATCH('Buildings Figure Cum'!D$2,'EPS Emissions'!$C$1:$AI$1,0)),INDEX('GCAM By Region By Sector'!$B$1:$AH$342,MATCH(1,('GCAM By Region By Sector'!$B$1:$B$342='Buildings Figure Cum'!$A16)*('GCAM By Region By Sector'!$C$1:$C$342='Buildings Figure Cum'!$C$1),0),MATCH('Buildings Figure Cum'!D$2,'GCAM By Region By Sector'!$B$1:$AH$1,0))*10^3)</f>
        <v>7.4037590069429999</v>
      </c>
      <c r="E16" cm="1">
        <f t="array" ref="E16">IF($C16="EPS",INDEX('EPS Emissions'!$C$1:$AI$101,MATCH(1,('EPS Emissions'!$C$1:$C$101='Buildings Figure Cum'!$A16)*('EPS Emissions'!$D$1:$D$101='Buildings Figure Cum'!$C$1),0),MATCH('Buildings Figure Cum'!E$2,'EPS Emissions'!$C$1:$AI$1,0)),INDEX('GCAM By Region By Sector'!$B$1:$AH$342,MATCH(1,('GCAM By Region By Sector'!$B$1:$B$342='Buildings Figure Cum'!$A16)*('GCAM By Region By Sector'!$C$1:$C$342='Buildings Figure Cum'!$C$1),0),MATCH('Buildings Figure Cum'!E$2,'GCAM By Region By Sector'!$B$1:$AH$1,0))*10^3)</f>
        <v>9.4724031109769999</v>
      </c>
      <c r="F16" cm="1">
        <f t="array" ref="F16">IF($C16="EPS",INDEX('EPS Emissions'!$C$1:$AI$101,MATCH(1,('EPS Emissions'!$C$1:$C$101='Buildings Figure Cum'!$A16)*('EPS Emissions'!$D$1:$D$101='Buildings Figure Cum'!$C$1),0),MATCH('Buildings Figure Cum'!F$2,'EPS Emissions'!$C$1:$AI$1,0)),INDEX('GCAM By Region By Sector'!$B$1:$AH$342,MATCH(1,('GCAM By Region By Sector'!$B$1:$B$342='Buildings Figure Cum'!$A16)*('GCAM By Region By Sector'!$C$1:$C$342='Buildings Figure Cum'!$C$1),0),MATCH('Buildings Figure Cum'!F$2,'GCAM By Region By Sector'!$B$1:$AH$1,0))*10^3)</f>
        <v>9.7684176807389633</v>
      </c>
      <c r="G16" cm="1">
        <f t="array" ref="G16">IF($C16="EPS",INDEX('EPS Emissions'!$C$1:$AI$101,MATCH(1,('EPS Emissions'!$C$1:$C$101='Buildings Figure Cum'!$A16)*('EPS Emissions'!$D$1:$D$101='Buildings Figure Cum'!$C$1),0),MATCH('Buildings Figure Cum'!G$2,'EPS Emissions'!$C$1:$AI$1,0)),INDEX('GCAM By Region By Sector'!$B$1:$AH$342,MATCH(1,('GCAM By Region By Sector'!$B$1:$B$342='Buildings Figure Cum'!$A16)*('GCAM By Region By Sector'!$C$1:$C$342='Buildings Figure Cum'!$C$1),0),MATCH('Buildings Figure Cum'!G$2,'GCAM By Region By Sector'!$B$1:$AH$1,0))*10^3)</f>
        <v>9.8270602058487952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6.4582093095307682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8.9457183354178529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10.076281892323799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10.371027132606663</v>
      </c>
      <c r="O16" t="str">
        <f t="shared" si="12"/>
        <v>Colombia</v>
      </c>
      <c r="P16" s="15">
        <f t="shared" si="3"/>
        <v>29.531199944037521</v>
      </c>
      <c r="Q16" s="15">
        <f t="shared" si="13"/>
        <v>39.942860715131623</v>
      </c>
      <c r="R16" s="15">
        <f t="shared" si="14"/>
        <v>43.579426314744097</v>
      </c>
      <c r="S16" s="15">
        <f t="shared" si="15"/>
        <v>44.982613653411583</v>
      </c>
      <c r="T16">
        <f t="shared" si="5"/>
        <v>30</v>
      </c>
      <c r="U16">
        <f t="shared" si="6"/>
        <v>30</v>
      </c>
      <c r="V16">
        <f t="shared" si="7"/>
        <v>30</v>
      </c>
      <c r="W16">
        <f t="shared" si="8"/>
        <v>29</v>
      </c>
      <c r="Y16" t="s">
        <v>90</v>
      </c>
      <c r="Z16">
        <v>0</v>
      </c>
      <c r="AA16">
        <v>0</v>
      </c>
      <c r="AB16">
        <v>0</v>
      </c>
      <c r="AC16">
        <v>0</v>
      </c>
      <c r="AE16" s="71" t="str">
        <f t="shared" si="16"/>
        <v>Colombia</v>
      </c>
      <c r="AF16" s="47">
        <f>SUM(TREND(P16:Q16,P$2:Q$2,'BAU Sector &amp; Region Breakout'!D$2:M$2))</f>
        <v>342.16447291029999</v>
      </c>
      <c r="AG16" s="47">
        <f>SUM(TREND(Q16:R16,Q$2:R$2,'BAU Sector &amp; Region Breakout'!N$2:'BAU Sector &amp; Region Breakout'!X$2))</f>
        <v>459.37257866431696</v>
      </c>
      <c r="AH16" s="47">
        <f>SUM(TREND(R16:S16,R$2:S$2,'BAU Sector &amp; Region Breakout'!X$2:AH$2))</f>
        <v>487.09121982485601</v>
      </c>
      <c r="AI16" s="61">
        <f t="shared" si="17"/>
        <v>1288.6282713994729</v>
      </c>
      <c r="AJ16" s="72">
        <f t="shared" si="18"/>
        <v>30</v>
      </c>
    </row>
    <row r="17" spans="1:36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Emissions'!$C$1:$C$101='Buildings Figure Cum'!$A17)*('EPS Emissions'!$D$1:$D$101='Buildings Figure Cum'!$C$1),0),MATCH('Buildings Figure Cum'!D$2,'EPS Emissions'!$C$1:$AI$1,0)),INDEX('GCAM By Region By Sector'!$B$1:$AH$342,MATCH(1,('GCAM By Region By Sector'!$B$1:$B$342='Buildings Figure Cum'!$A17)*('GCAM By Region By Sector'!$C$1:$C$342='Buildings Figure Cum'!$C$1),0),MATCH('Buildings Figure Cum'!D$2,'GCAM By Region By Sector'!$B$1:$AH$1,0))*10^3)</f>
        <v>37.024822024857961</v>
      </c>
      <c r="E17" cm="1">
        <f t="array" ref="E17">IF($C17="EPS",INDEX('EPS Emissions'!$C$1:$AI$101,MATCH(1,('EPS Emissions'!$C$1:$C$101='Buildings Figure Cum'!$A17)*('EPS Emissions'!$D$1:$D$101='Buildings Figure Cum'!$C$1),0),MATCH('Buildings Figure Cum'!E$2,'EPS Emissions'!$C$1:$AI$1,0)),INDEX('GCAM By Region By Sector'!$B$1:$AH$342,MATCH(1,('GCAM By Region By Sector'!$B$1:$B$342='Buildings Figure Cum'!$A17)*('GCAM By Region By Sector'!$C$1:$C$342='Buildings Figure Cum'!$C$1),0),MATCH('Buildings Figure Cum'!E$2,'GCAM By Region By Sector'!$B$1:$AH$1,0))*10^3)</f>
        <v>39.581256974029401</v>
      </c>
      <c r="F17" cm="1">
        <f t="array" ref="F17">IF($C17="EPS",INDEX('EPS Emissions'!$C$1:$AI$101,MATCH(1,('EPS Emissions'!$C$1:$C$101='Buildings Figure Cum'!$A17)*('EPS Emissions'!$D$1:$D$101='Buildings Figure Cum'!$C$1),0),MATCH('Buildings Figure Cum'!F$2,'EPS Emissions'!$C$1:$AI$1,0)),INDEX('GCAM By Region By Sector'!$B$1:$AH$342,MATCH(1,('GCAM By Region By Sector'!$B$1:$B$342='Buildings Figure Cum'!$A17)*('GCAM By Region By Sector'!$C$1:$C$342='Buildings Figure Cum'!$C$1),0),MATCH('Buildings Figure Cum'!F$2,'GCAM By Region By Sector'!$B$1:$AH$1,0))*10^3)</f>
        <v>38.124287691400802</v>
      </c>
      <c r="G17" cm="1">
        <f t="array" ref="G17">IF($C17="EPS",INDEX('EPS Emissions'!$C$1:$AI$101,MATCH(1,('EPS Emissions'!$C$1:$C$101='Buildings Figure Cum'!$A17)*('EPS Emissions'!$D$1:$D$101='Buildings Figure Cum'!$C$1),0),MATCH('Buildings Figure Cum'!G$2,'EPS Emissions'!$C$1:$AI$1,0)),INDEX('GCAM By Region By Sector'!$B$1:$AH$342,MATCH(1,('GCAM By Region By Sector'!$B$1:$B$342='Buildings Figure Cum'!$A17)*('GCAM By Region By Sector'!$C$1:$C$342='Buildings Figure Cum'!$C$1),0),MATCH('Buildings Figure Cum'!G$2,'GCAM By Region By Sector'!$B$1:$AH$1,0))*10^3)</f>
        <v>35.281248373957155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25.276604611987675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21.576841746125318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17.609647997146769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14.263138926817543</v>
      </c>
      <c r="O17" t="str">
        <f t="shared" si="12"/>
        <v>Eastern Europe</v>
      </c>
      <c r="P17" s="15">
        <f t="shared" si="3"/>
        <v>82.352028434739992</v>
      </c>
      <c r="Q17" s="15">
        <f t="shared" si="13"/>
        <v>87.143680556997026</v>
      </c>
      <c r="R17" s="15">
        <f t="shared" si="14"/>
        <v>85.929162551256638</v>
      </c>
      <c r="S17" s="15">
        <f t="shared" si="15"/>
        <v>79.932004850622036</v>
      </c>
      <c r="T17">
        <f t="shared" si="5"/>
        <v>19</v>
      </c>
      <c r="U17">
        <f t="shared" si="6"/>
        <v>22</v>
      </c>
      <c r="V17">
        <f t="shared" si="7"/>
        <v>24</v>
      </c>
      <c r="W17">
        <f t="shared" si="8"/>
        <v>25</v>
      </c>
      <c r="Y17" t="s">
        <v>91</v>
      </c>
      <c r="Z17">
        <v>0</v>
      </c>
      <c r="AA17">
        <v>0</v>
      </c>
      <c r="AB17">
        <v>0</v>
      </c>
      <c r="AC17">
        <v>0</v>
      </c>
      <c r="AE17" s="71" t="str">
        <f t="shared" si="16"/>
        <v>Eastern Europe</v>
      </c>
      <c r="AF17" s="47">
        <f>SUM(TREND(P17:Q17,P$2:Q$2,'BAU Sector &amp; Region Breakout'!D$2:M$2))</f>
        <v>845.08271889755633</v>
      </c>
      <c r="AG17" s="47">
        <f>SUM(TREND(Q17:R17,Q$2:R$2,'BAU Sector &amp; Region Breakout'!N$2:'BAU Sector &amp; Region Breakout'!X$2))</f>
        <v>951.90063709539481</v>
      </c>
      <c r="AH17" s="47">
        <f>SUM(TREND(R17:S17,R$2:S$2,'BAU Sector &amp; Region Breakout'!X$2:AH$2))</f>
        <v>912.23642071033146</v>
      </c>
      <c r="AI17" s="61">
        <f t="shared" si="17"/>
        <v>2709.2197767032826</v>
      </c>
      <c r="AJ17" s="72">
        <f t="shared" si="18"/>
        <v>24</v>
      </c>
    </row>
    <row r="18" spans="1:36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Emissions'!$C$1:$C$101='Buildings Figure Cum'!$A18)*('EPS Emissions'!$D$1:$D$101='Buildings Figure Cum'!$C$1),0),MATCH('Buildings Figure Cum'!D$2,'EPS Emissions'!$C$1:$AI$1,0)),INDEX('GCAM By Region By Sector'!$B$1:$AH$342,MATCH(1,('GCAM By Region By Sector'!$B$1:$B$342='Buildings Figure Cum'!$A18)*('GCAM By Region By Sector'!$C$1:$C$342='Buildings Figure Cum'!$C$1),0),MATCH('Buildings Figure Cum'!D$2,'GCAM By Region By Sector'!$B$1:$AH$1,0))*10^3)</f>
        <v>69.737604985440001</v>
      </c>
      <c r="E18" cm="1">
        <f t="array" ref="E18">IF($C18="EPS",INDEX('EPS Emissions'!$C$1:$AI$101,MATCH(1,('EPS Emissions'!$C$1:$C$101='Buildings Figure Cum'!$A18)*('EPS Emissions'!$D$1:$D$101='Buildings Figure Cum'!$C$1),0),MATCH('Buildings Figure Cum'!E$2,'EPS Emissions'!$C$1:$AI$1,0)),INDEX('GCAM By Region By Sector'!$B$1:$AH$342,MATCH(1,('GCAM By Region By Sector'!$B$1:$B$342='Buildings Figure Cum'!$A18)*('GCAM By Region By Sector'!$C$1:$C$342='Buildings Figure Cum'!$C$1),0),MATCH('Buildings Figure Cum'!E$2,'GCAM By Region By Sector'!$B$1:$AH$1,0))*10^3)</f>
        <v>91.595989469409986</v>
      </c>
      <c r="F18" cm="1">
        <f t="array" ref="F18">IF($C18="EPS",INDEX('EPS Emissions'!$C$1:$AI$101,MATCH(1,('EPS Emissions'!$C$1:$C$101='Buildings Figure Cum'!$A18)*('EPS Emissions'!$D$1:$D$101='Buildings Figure Cum'!$C$1),0),MATCH('Buildings Figure Cum'!F$2,'EPS Emissions'!$C$1:$AI$1,0)),INDEX('GCAM By Region By Sector'!$B$1:$AH$342,MATCH(1,('GCAM By Region By Sector'!$B$1:$B$342='Buildings Figure Cum'!$A18)*('GCAM By Region By Sector'!$C$1:$C$342='Buildings Figure Cum'!$C$1),0),MATCH('Buildings Figure Cum'!F$2,'GCAM By Region By Sector'!$B$1:$AH$1,0))*10^3)</f>
        <v>98.50767550014362</v>
      </c>
      <c r="G18" cm="1">
        <f t="array" ref="G18">IF($C18="EPS",INDEX('EPS Emissions'!$C$1:$AI$101,MATCH(1,('EPS Emissions'!$C$1:$C$101='Buildings Figure Cum'!$A18)*('EPS Emissions'!$D$1:$D$101='Buildings Figure Cum'!$C$1),0),MATCH('Buildings Figure Cum'!G$2,'EPS Emissions'!$C$1:$AI$1,0)),INDEX('GCAM By Region By Sector'!$B$1:$AH$342,MATCH(1,('GCAM By Region By Sector'!$B$1:$B$342='Buildings Figure Cum'!$A18)*('GCAM By Region By Sector'!$C$1:$C$342='Buildings Figure Cum'!$C$1),0),MATCH('Buildings Figure Cum'!G$2,'GCAM By Region By Sector'!$B$1:$AH$1,0))*10^3)</f>
        <v>98.245412489219959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48.894312796530869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49.048107909901127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45.322970037741818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41.71529950148966</v>
      </c>
      <c r="O18" t="str">
        <f t="shared" si="12"/>
        <v>Non-EU Europe</v>
      </c>
      <c r="P18" s="15">
        <f t="shared" si="3"/>
        <v>193.01653206316689</v>
      </c>
      <c r="Q18" s="15">
        <f t="shared" si="13"/>
        <v>231.26249780211401</v>
      </c>
      <c r="R18" s="15">
        <f t="shared" si="14"/>
        <v>241.82922483641931</v>
      </c>
      <c r="S18" s="15">
        <f t="shared" si="15"/>
        <v>240.77629568118573</v>
      </c>
      <c r="T18">
        <f t="shared" si="5"/>
        <v>11</v>
      </c>
      <c r="U18">
        <f t="shared" si="6"/>
        <v>13</v>
      </c>
      <c r="V18">
        <f t="shared" si="7"/>
        <v>14</v>
      </c>
      <c r="W18">
        <f t="shared" si="8"/>
        <v>17</v>
      </c>
      <c r="AE18" s="71" t="str">
        <f t="shared" si="16"/>
        <v>Non-EU Europe</v>
      </c>
      <c r="AF18" s="47">
        <f>SUM(TREND(P18:Q18,P$2:Q$2,'BAU Sector &amp; Region Breakout'!D$2:M$2))</f>
        <v>2102.2721664569326</v>
      </c>
      <c r="AG18" s="47">
        <f>SUM(TREND(Q18:R18,Q$2:R$2,'BAU Sector &amp; Region Breakout'!N$2:'BAU Sector &amp; Region Breakout'!X$2))</f>
        <v>2602.0044745119339</v>
      </c>
      <c r="AH18" s="47">
        <f>SUM(TREND(R18:S18,R$2:S$2,'BAU Sector &amp; Region Breakout'!X$2:AH$2))</f>
        <v>2654.3303628468275</v>
      </c>
      <c r="AI18" s="61">
        <f t="shared" si="17"/>
        <v>7358.607003815694</v>
      </c>
      <c r="AJ18" s="72">
        <f t="shared" si="18"/>
        <v>14</v>
      </c>
    </row>
    <row r="19" spans="1:36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Emissions'!$C$1:$C$101='Buildings Figure Cum'!$A19)*('EPS Emissions'!$D$1:$D$101='Buildings Figure Cum'!$C$1),0),MATCH('Buildings Figure Cum'!D$2,'EPS Emissions'!$C$1:$AI$1,0)),INDEX('GCAM By Region By Sector'!$B$1:$AH$342,MATCH(1,('GCAM By Region By Sector'!$B$1:$B$342='Buildings Figure Cum'!$A19)*('GCAM By Region By Sector'!$C$1:$C$342='Buildings Figure Cum'!$C$1),0),MATCH('Buildings Figure Cum'!D$2,'GCAM By Region By Sector'!$B$1:$AH$1,0))*10^3)</f>
        <v>13.948369321162497</v>
      </c>
      <c r="E19" cm="1">
        <f t="array" ref="E19">IF($C19="EPS",INDEX('EPS Emissions'!$C$1:$AI$101,MATCH(1,('EPS Emissions'!$C$1:$C$101='Buildings Figure Cum'!$A19)*('EPS Emissions'!$D$1:$D$101='Buildings Figure Cum'!$C$1),0),MATCH('Buildings Figure Cum'!E$2,'EPS Emissions'!$C$1:$AI$1,0)),INDEX('GCAM By Region By Sector'!$B$1:$AH$342,MATCH(1,('GCAM By Region By Sector'!$B$1:$B$342='Buildings Figure Cum'!$A19)*('GCAM By Region By Sector'!$C$1:$C$342='Buildings Figure Cum'!$C$1),0),MATCH('Buildings Figure Cum'!E$2,'GCAM By Region By Sector'!$B$1:$AH$1,0))*10^3)</f>
        <v>15.708655567043497</v>
      </c>
      <c r="F19" cm="1">
        <f t="array" ref="F19">IF($C19="EPS",INDEX('EPS Emissions'!$C$1:$AI$101,MATCH(1,('EPS Emissions'!$C$1:$C$101='Buildings Figure Cum'!$A19)*('EPS Emissions'!$D$1:$D$101='Buildings Figure Cum'!$C$1),0),MATCH('Buildings Figure Cum'!F$2,'EPS Emissions'!$C$1:$AI$1,0)),INDEX('GCAM By Region By Sector'!$B$1:$AH$342,MATCH(1,('GCAM By Region By Sector'!$B$1:$B$342='Buildings Figure Cum'!$A19)*('GCAM By Region By Sector'!$C$1:$C$342='Buildings Figure Cum'!$C$1),0),MATCH('Buildings Figure Cum'!F$2,'GCAM By Region By Sector'!$B$1:$AH$1,0))*10^3)</f>
        <v>14.986721053468246</v>
      </c>
      <c r="G19" cm="1">
        <f t="array" ref="G19">IF($C19="EPS",INDEX('EPS Emissions'!$C$1:$AI$101,MATCH(1,('EPS Emissions'!$C$1:$C$101='Buildings Figure Cum'!$A19)*('EPS Emissions'!$D$1:$D$101='Buildings Figure Cum'!$C$1),0),MATCH('Buildings Figure Cum'!G$2,'EPS Emissions'!$C$1:$AI$1,0)),INDEX('GCAM By Region By Sector'!$B$1:$AH$342,MATCH(1,('GCAM By Region By Sector'!$B$1:$B$342='Buildings Figure Cum'!$A19)*('GCAM By Region By Sector'!$C$1:$C$342='Buildings Figure Cum'!$C$1),0),MATCH('Buildings Figure Cum'!G$2,'GCAM By Region By Sector'!$B$1:$AH$1,0))*10^3)</f>
        <v>14.163406522812316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0.44033382667698517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1.4436740334250295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2.2605134328639118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2.9200929142357483</v>
      </c>
      <c r="O19" t="str">
        <f t="shared" si="12"/>
        <v>European Free Trade Association</v>
      </c>
      <c r="P19" s="15">
        <f t="shared" ref="P19:S19" si="22">IF($P$1="Distribute Electricity",D19+D54+I19+I54,D19+D54)</f>
        <v>22.756592525351017</v>
      </c>
      <c r="Q19" s="15">
        <f t="shared" si="22"/>
        <v>27.328157454291322</v>
      </c>
      <c r="R19" s="15">
        <f t="shared" si="22"/>
        <v>27.434366350828256</v>
      </c>
      <c r="S19" s="15">
        <f t="shared" si="22"/>
        <v>27.43197871429156</v>
      </c>
      <c r="T19">
        <f t="shared" si="5"/>
        <v>31</v>
      </c>
      <c r="U19">
        <f t="shared" si="6"/>
        <v>31</v>
      </c>
      <c r="V19">
        <f t="shared" si="7"/>
        <v>31</v>
      </c>
      <c r="W19">
        <f t="shared" si="8"/>
        <v>32</v>
      </c>
      <c r="AE19" s="71" t="str">
        <f t="shared" si="16"/>
        <v>European Free Trade Association</v>
      </c>
      <c r="AF19" s="47">
        <f>SUM(TREND(P19:Q19,P$2:Q$2,'BAU Sector &amp; Region Breakout'!D$2:M$2))</f>
        <v>248.13796743374144</v>
      </c>
      <c r="AG19" s="47">
        <f>SUM(TREND(Q19:R19,Q$2:R$2,'BAU Sector &amp; Region Breakout'!N$2:'BAU Sector &amp; Region Breakout'!X$2))</f>
        <v>301.19388092815774</v>
      </c>
      <c r="AH19" s="47">
        <f>SUM(TREND(R19:S19,R$2:S$2,'BAU Sector &amp; Region Breakout'!X$2:AH$2))</f>
        <v>301.76489785815909</v>
      </c>
      <c r="AI19" s="61">
        <f t="shared" si="17"/>
        <v>851.09674622005821</v>
      </c>
      <c r="AJ19" s="72">
        <f t="shared" si="18"/>
        <v>31</v>
      </c>
    </row>
    <row r="20" spans="1:36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Emissions'!$C$1:$C$101='Buildings Figure Cum'!$A20)*('EPS Emissions'!$D$1:$D$101='Buildings Figure Cum'!$C$1),0),MATCH('Buildings Figure Cum'!D$2,'EPS Emissions'!$C$1:$AI$1,0)),INDEX('GCAM By Region By Sector'!$B$1:$AH$342,MATCH(1,('GCAM By Region By Sector'!$B$1:$B$342='Buildings Figure Cum'!$A20)*('GCAM By Region By Sector'!$C$1:$C$342='Buildings Figure Cum'!$C$1),0),MATCH('Buildings Figure Cum'!D$2,'GCAM By Region By Sector'!$B$1:$AH$1,0))*10^3)</f>
        <v>116.55800000000001</v>
      </c>
      <c r="E20" cm="1">
        <f t="array" ref="E20">IF($C20="EPS",INDEX('EPS Emissions'!$C$1:$AI$101,MATCH(1,('EPS Emissions'!$C$1:$C$101='Buildings Figure Cum'!$A20)*('EPS Emissions'!$D$1:$D$101='Buildings Figure Cum'!$C$1),0),MATCH('Buildings Figure Cum'!E$2,'EPS Emissions'!$C$1:$AI$1,0)),INDEX('GCAM By Region By Sector'!$B$1:$AH$342,MATCH(1,('GCAM By Region By Sector'!$B$1:$B$342='Buildings Figure Cum'!$A20)*('GCAM By Region By Sector'!$C$1:$C$342='Buildings Figure Cum'!$C$1),0),MATCH('Buildings Figure Cum'!E$2,'GCAM By Region By Sector'!$B$1:$AH$1,0))*10^3)</f>
        <v>119.20399999999999</v>
      </c>
      <c r="F20" cm="1">
        <f t="array" ref="F20">IF($C20="EPS",INDEX('EPS Emissions'!$C$1:$AI$101,MATCH(1,('EPS Emissions'!$C$1:$C$101='Buildings Figure Cum'!$A20)*('EPS Emissions'!$D$1:$D$101='Buildings Figure Cum'!$C$1),0),MATCH('Buildings Figure Cum'!F$2,'EPS Emissions'!$C$1:$AI$1,0)),INDEX('GCAM By Region By Sector'!$B$1:$AH$342,MATCH(1,('GCAM By Region By Sector'!$B$1:$B$342='Buildings Figure Cum'!$A20)*('GCAM By Region By Sector'!$C$1:$C$342='Buildings Figure Cum'!$C$1),0),MATCH('Buildings Figure Cum'!F$2,'GCAM By Region By Sector'!$B$1:$AH$1,0))*10^3)</f>
        <v>126.541</v>
      </c>
      <c r="G20" cm="1">
        <f t="array" ref="G20">IF($C20="EPS",INDEX('EPS Emissions'!$C$1:$AI$101,MATCH(1,('EPS Emissions'!$C$1:$C$101='Buildings Figure Cum'!$A20)*('EPS Emissions'!$D$1:$D$101='Buildings Figure Cum'!$C$1),0),MATCH('Buildings Figure Cum'!G$2,'EPS Emissions'!$C$1:$AI$1,0)),INDEX('GCAM By Region By Sector'!$B$1:$AH$342,MATCH(1,('GCAM By Region By Sector'!$B$1:$B$342='Buildings Figure Cum'!$A20)*('GCAM By Region By Sector'!$C$1:$C$342='Buildings Figure Cum'!$C$1),0),MATCH('Buildings Figure Cum'!G$2,'GCAM By Region By Sector'!$B$1:$AH$1,0))*10^3)</f>
        <v>128.16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239.79002017656592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303.68285506589848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336.6889838105165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352.45945396064536</v>
      </c>
      <c r="O20" t="str">
        <f t="shared" si="12"/>
        <v>India</v>
      </c>
      <c r="P20" s="15">
        <f t="shared" ref="P20:S20" si="23">IF($P$1="Distribute Electricity",D20+D55+I20+I55,D20+D55)</f>
        <v>442.35650711036072</v>
      </c>
      <c r="Q20" s="15">
        <f t="shared" si="23"/>
        <v>516.28184247626564</v>
      </c>
      <c r="R20" s="15">
        <f t="shared" si="23"/>
        <v>574.62928370917427</v>
      </c>
      <c r="S20" s="15">
        <f t="shared" si="23"/>
        <v>609.06829994646921</v>
      </c>
      <c r="T20">
        <f t="shared" si="5"/>
        <v>6</v>
      </c>
      <c r="U20">
        <f t="shared" si="6"/>
        <v>6</v>
      </c>
      <c r="V20">
        <f t="shared" si="7"/>
        <v>6</v>
      </c>
      <c r="W20">
        <f t="shared" si="8"/>
        <v>7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  <c r="AE20" s="71" t="str">
        <f t="shared" si="16"/>
        <v>India</v>
      </c>
      <c r="AF20" s="47">
        <f>SUM(TREND(P20:Q20,P$2:Q$2,'BAU Sector &amp; Region Breakout'!D$2:M$2))</f>
        <v>4756.2290802501775</v>
      </c>
      <c r="AG20" s="47">
        <f>SUM(TREND(Q20:R20,Q$2:R$2,'BAU Sector &amp; Region Breakout'!N$2:'BAU Sector &amp; Region Breakout'!X$2))</f>
        <v>6000.0111940199276</v>
      </c>
      <c r="AH20" s="47">
        <f>SUM(TREND(R20:S20,R$2:S$2,'BAU Sector &amp; Region Breakout'!X$2:AH$2))</f>
        <v>6510.3367101060394</v>
      </c>
      <c r="AI20" s="61">
        <f t="shared" si="17"/>
        <v>17266.576984376145</v>
      </c>
      <c r="AJ20" s="72">
        <f t="shared" si="18"/>
        <v>7</v>
      </c>
    </row>
    <row r="21" spans="1:36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Emissions'!$C$1:$C$101='Buildings Figure Cum'!$A21)*('EPS Emissions'!$D$1:$D$101='Buildings Figure Cum'!$C$1),0),MATCH('Buildings Figure Cum'!D$2,'EPS Emissions'!$C$1:$AI$1,0)),INDEX('GCAM By Region By Sector'!$B$1:$AH$342,MATCH(1,('GCAM By Region By Sector'!$B$1:$B$342='Buildings Figure Cum'!$A21)*('GCAM By Region By Sector'!$C$1:$C$342='Buildings Figure Cum'!$C$1),0),MATCH('Buildings Figure Cum'!D$2,'GCAM By Region By Sector'!$B$1:$AH$1,0))*10^3)</f>
        <v>155.95329000000001</v>
      </c>
      <c r="E21" cm="1">
        <f t="array" ref="E21">IF($C21="EPS",INDEX('EPS Emissions'!$C$1:$AI$101,MATCH(1,('EPS Emissions'!$C$1:$C$101='Buildings Figure Cum'!$A21)*('EPS Emissions'!$D$1:$D$101='Buildings Figure Cum'!$C$1),0),MATCH('Buildings Figure Cum'!E$2,'EPS Emissions'!$C$1:$AI$1,0)),INDEX('GCAM By Region By Sector'!$B$1:$AH$342,MATCH(1,('GCAM By Region By Sector'!$B$1:$B$342='Buildings Figure Cum'!$A21)*('GCAM By Region By Sector'!$C$1:$C$342='Buildings Figure Cum'!$C$1),0),MATCH('Buildings Figure Cum'!E$2,'GCAM By Region By Sector'!$B$1:$AH$1,0))*10^3)</f>
        <v>124.691</v>
      </c>
      <c r="F21" cm="1">
        <f t="array" ref="F21">IF($C21="EPS",INDEX('EPS Emissions'!$C$1:$AI$101,MATCH(1,('EPS Emissions'!$C$1:$C$101='Buildings Figure Cum'!$A21)*('EPS Emissions'!$D$1:$D$101='Buildings Figure Cum'!$C$1),0),MATCH('Buildings Figure Cum'!F$2,'EPS Emissions'!$C$1:$AI$1,0)),INDEX('GCAM By Region By Sector'!$B$1:$AH$342,MATCH(1,('GCAM By Region By Sector'!$B$1:$B$342='Buildings Figure Cum'!$A21)*('GCAM By Region By Sector'!$C$1:$C$342='Buildings Figure Cum'!$C$1),0),MATCH('Buildings Figure Cum'!F$2,'GCAM By Region By Sector'!$B$1:$AH$1,0))*10^3)</f>
        <v>73.649699999999996</v>
      </c>
      <c r="G21" cm="1">
        <f t="array" ref="G21">IF($C21="EPS",INDEX('EPS Emissions'!$C$1:$AI$101,MATCH(1,('EPS Emissions'!$C$1:$C$101='Buildings Figure Cum'!$A21)*('EPS Emissions'!$D$1:$D$101='Buildings Figure Cum'!$C$1),0),MATCH('Buildings Figure Cum'!G$2,'EPS Emissions'!$C$1:$AI$1,0)),INDEX('GCAM By Region By Sector'!$B$1:$AH$342,MATCH(1,('GCAM By Region By Sector'!$B$1:$B$342='Buildings Figure Cum'!$A21)*('GCAM By Region By Sector'!$C$1:$C$342='Buildings Figure Cum'!$C$1),0),MATCH('Buildings Figure Cum'!G$2,'GCAM By Region By Sector'!$B$1:$AH$1,0))*10^3)</f>
        <v>22.533999999999999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68.532355593883892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113.96611193710088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229.0926415704684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558.7284140628343</v>
      </c>
      <c r="O21" t="str">
        <f t="shared" si="12"/>
        <v>Indonesia</v>
      </c>
      <c r="P21" s="15">
        <f t="shared" ref="P21:S23" si="24">IF($P$1="Distribute Electricity",D21+D56+I21+I56,D21+D56)</f>
        <v>254.0160838063168</v>
      </c>
      <c r="Q21" s="15">
        <f t="shared" si="24"/>
        <v>284.76605455301046</v>
      </c>
      <c r="R21" s="15">
        <f t="shared" si="24"/>
        <v>407.58300736257786</v>
      </c>
      <c r="S21" s="15">
        <f t="shared" si="24"/>
        <v>872.60338185224077</v>
      </c>
      <c r="T21">
        <f t="shared" si="5"/>
        <v>9</v>
      </c>
      <c r="U21">
        <f t="shared" si="6"/>
        <v>10</v>
      </c>
      <c r="V21">
        <f t="shared" si="7"/>
        <v>8</v>
      </c>
      <c r="W21">
        <f t="shared" si="8"/>
        <v>6</v>
      </c>
      <c r="AE21" s="71" t="str">
        <f t="shared" si="16"/>
        <v>Indonesia</v>
      </c>
      <c r="AF21" s="47">
        <f>SUM(TREND(P21:Q21,P$2:Q$2,'BAU Sector &amp; Region Breakout'!D$2:M$2))</f>
        <v>2678.535706423294</v>
      </c>
      <c r="AG21" s="47">
        <f>SUM(TREND(Q21:R21,Q$2:R$2,'BAU Sector &amp; Region Breakout'!N$2:'BAU Sector &amp; Region Breakout'!X$2))</f>
        <v>3807.9198405357165</v>
      </c>
      <c r="AH21" s="47">
        <f>SUM(TREND(R21:S21,R$2:S$2,'BAU Sector &amp; Region Breakout'!X$2:AH$2))</f>
        <v>7041.0251406816096</v>
      </c>
      <c r="AI21" s="61">
        <f t="shared" si="17"/>
        <v>13527.48068764062</v>
      </c>
      <c r="AJ21" s="72">
        <f t="shared" si="18"/>
        <v>8</v>
      </c>
    </row>
    <row r="22" spans="1:36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Emissions'!$C$1:$C$101='Buildings Figure Cum'!$A22)*('EPS Emissions'!$D$1:$D$101='Buildings Figure Cum'!$C$1),0),MATCH('Buildings Figure Cum'!D$2,'EPS Emissions'!$C$1:$AI$1,0)),INDEX('GCAM By Region By Sector'!$B$1:$AH$342,MATCH(1,('GCAM By Region By Sector'!$B$1:$B$342='Buildings Figure Cum'!$A22)*('GCAM By Region By Sector'!$C$1:$C$342='Buildings Figure Cum'!$C$1),0),MATCH('Buildings Figure Cum'!D$2,'GCAM By Region By Sector'!$B$1:$AH$1,0))*10^3)</f>
        <v>64.999201449173995</v>
      </c>
      <c r="E22" cm="1">
        <f t="array" ref="E22">IF($C22="EPS",INDEX('EPS Emissions'!$C$1:$AI$101,MATCH(1,('EPS Emissions'!$C$1:$C$101='Buildings Figure Cum'!$A22)*('EPS Emissions'!$D$1:$D$101='Buildings Figure Cum'!$C$1),0),MATCH('Buildings Figure Cum'!E$2,'EPS Emissions'!$C$1:$AI$1,0)),INDEX('GCAM By Region By Sector'!$B$1:$AH$342,MATCH(1,('GCAM By Region By Sector'!$B$1:$B$342='Buildings Figure Cum'!$A22)*('GCAM By Region By Sector'!$C$1:$C$342='Buildings Figure Cum'!$C$1),0),MATCH('Buildings Figure Cum'!E$2,'GCAM By Region By Sector'!$B$1:$AH$1,0))*10^3)</f>
        <v>63.571838135865491</v>
      </c>
      <c r="F22" cm="1">
        <f t="array" ref="F22">IF($C22="EPS",INDEX('EPS Emissions'!$C$1:$AI$101,MATCH(1,('EPS Emissions'!$C$1:$C$101='Buildings Figure Cum'!$A22)*('EPS Emissions'!$D$1:$D$101='Buildings Figure Cum'!$C$1),0),MATCH('Buildings Figure Cum'!F$2,'EPS Emissions'!$C$1:$AI$1,0)),INDEX('GCAM By Region By Sector'!$B$1:$AH$342,MATCH(1,('GCAM By Region By Sector'!$B$1:$B$342='Buildings Figure Cum'!$A22)*('GCAM By Region By Sector'!$C$1:$C$342='Buildings Figure Cum'!$C$1),0),MATCH('Buildings Figure Cum'!F$2,'GCAM By Region By Sector'!$B$1:$AH$1,0))*10^3)</f>
        <v>56.167975449154468</v>
      </c>
      <c r="G22" cm="1">
        <f t="array" ref="G22">IF($C22="EPS",INDEX('EPS Emissions'!$C$1:$AI$101,MATCH(1,('EPS Emissions'!$C$1:$C$101='Buildings Figure Cum'!$A22)*('EPS Emissions'!$D$1:$D$101='Buildings Figure Cum'!$C$1),0),MATCH('Buildings Figure Cum'!G$2,'EPS Emissions'!$C$1:$AI$1,0)),INDEX('GCAM By Region By Sector'!$B$1:$AH$342,MATCH(1,('GCAM By Region By Sector'!$B$1:$B$342='Buildings Figure Cum'!$A22)*('GCAM By Region By Sector'!$C$1:$C$342='Buildings Figure Cum'!$C$1),0),MATCH('Buildings Figure Cum'!G$2,'GCAM By Region By Sector'!$B$1:$AH$1,0))*10^3)</f>
        <v>49.583622724615459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149.10567886439307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133.08690554821374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107.50585106272041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82.770132988019554</v>
      </c>
      <c r="O22" t="str">
        <f t="shared" si="12"/>
        <v>Japan</v>
      </c>
      <c r="P22" s="15">
        <f t="shared" si="24"/>
        <v>471.35683629287365</v>
      </c>
      <c r="Q22" s="15">
        <f t="shared" si="24"/>
        <v>451.74883950753826</v>
      </c>
      <c r="R22" s="15">
        <f t="shared" si="24"/>
        <v>387.13238582668168</v>
      </c>
      <c r="S22" s="15">
        <f t="shared" si="24"/>
        <v>317.16917499579711</v>
      </c>
      <c r="T22">
        <f t="shared" si="5"/>
        <v>5</v>
      </c>
      <c r="U22">
        <f t="shared" si="6"/>
        <v>7</v>
      </c>
      <c r="V22">
        <f t="shared" si="7"/>
        <v>9</v>
      </c>
      <c r="W22">
        <f t="shared" si="8"/>
        <v>12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  <c r="AE22" s="71" t="str">
        <f t="shared" si="16"/>
        <v>Japan</v>
      </c>
      <c r="AF22" s="47">
        <f>SUM(TREND(P22:Q22,P$2:Q$2,'BAU Sector &amp; Region Breakout'!D$2:M$2))</f>
        <v>4625.3323773947304</v>
      </c>
      <c r="AG22" s="47">
        <f>SUM(TREND(Q22:R22,Q$2:R$2,'BAU Sector &amp; Region Breakout'!N$2:'BAU Sector &amp; Region Breakout'!X$2))</f>
        <v>4613.8467393382052</v>
      </c>
      <c r="AH22" s="47">
        <f>SUM(TREND(R22:S22,R$2:S$2,'BAU Sector &amp; Region Breakout'!X$2:AH$2))</f>
        <v>3873.6585845236295</v>
      </c>
      <c r="AI22" s="61">
        <f t="shared" si="17"/>
        <v>13112.837701256565</v>
      </c>
      <c r="AJ22" s="72">
        <f t="shared" si="18"/>
        <v>9</v>
      </c>
    </row>
    <row r="23" spans="1:36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Emissions'!$C$1:$C$101='Buildings Figure Cum'!$A23)*('EPS Emissions'!$D$1:$D$101='Buildings Figure Cum'!$C$1),0),MATCH('Buildings Figure Cum'!D$2,'EPS Emissions'!$C$1:$AI$1,0)),INDEX('GCAM By Region By Sector'!$B$1:$AH$342,MATCH(1,('GCAM By Region By Sector'!$B$1:$B$342='Buildings Figure Cum'!$A23)*('GCAM By Region By Sector'!$C$1:$C$342='Buildings Figure Cum'!$C$1),0),MATCH('Buildings Figure Cum'!D$2,'GCAM By Region By Sector'!$B$1:$AH$1,0))*10^3)</f>
        <v>15.0266</v>
      </c>
      <c r="E23" cm="1">
        <f t="array" ref="E23">IF($C23="EPS",INDEX('EPS Emissions'!$C$1:$AI$101,MATCH(1,('EPS Emissions'!$C$1:$C$101='Buildings Figure Cum'!$A23)*('EPS Emissions'!$D$1:$D$101='Buildings Figure Cum'!$C$1),0),MATCH('Buildings Figure Cum'!E$2,'EPS Emissions'!$C$1:$AI$1,0)),INDEX('GCAM By Region By Sector'!$B$1:$AH$342,MATCH(1,('GCAM By Region By Sector'!$B$1:$B$342='Buildings Figure Cum'!$A23)*('GCAM By Region By Sector'!$C$1:$C$342='Buildings Figure Cum'!$C$1),0),MATCH('Buildings Figure Cum'!E$2,'GCAM By Region By Sector'!$B$1:$AH$1,0))*10^3)</f>
        <v>15.126899999999999</v>
      </c>
      <c r="F23" cm="1">
        <f t="array" ref="F23">IF($C23="EPS",INDEX('EPS Emissions'!$C$1:$AI$101,MATCH(1,('EPS Emissions'!$C$1:$C$101='Buildings Figure Cum'!$A23)*('EPS Emissions'!$D$1:$D$101='Buildings Figure Cum'!$C$1),0),MATCH('Buildings Figure Cum'!F$2,'EPS Emissions'!$C$1:$AI$1,0)),INDEX('GCAM By Region By Sector'!$B$1:$AH$342,MATCH(1,('GCAM By Region By Sector'!$B$1:$B$342='Buildings Figure Cum'!$A23)*('GCAM By Region By Sector'!$C$1:$C$342='Buildings Figure Cum'!$C$1),0),MATCH('Buildings Figure Cum'!F$2,'GCAM By Region By Sector'!$B$1:$AH$1,0))*10^3)</f>
        <v>15.397600000000001</v>
      </c>
      <c r="G23" cm="1">
        <f t="array" ref="G23">IF($C23="EPS",INDEX('EPS Emissions'!$C$1:$AI$101,MATCH(1,('EPS Emissions'!$C$1:$C$101='Buildings Figure Cum'!$A23)*('EPS Emissions'!$D$1:$D$101='Buildings Figure Cum'!$C$1),0),MATCH('Buildings Figure Cum'!G$2,'EPS Emissions'!$C$1:$AI$1,0)),INDEX('GCAM By Region By Sector'!$B$1:$AH$342,MATCH(1,('GCAM By Region By Sector'!$B$1:$B$342='Buildings Figure Cum'!$A23)*('GCAM By Region By Sector'!$C$1:$C$342='Buildings Figure Cum'!$C$1),0),MATCH('Buildings Figure Cum'!G$2,'GCAM By Region By Sector'!$B$1:$AH$1,0))*10^3)</f>
        <v>15.8681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34.653533006716096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37.839024889029375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36.282699114021725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35.631487387078224</v>
      </c>
      <c r="O23" t="str">
        <f t="shared" si="12"/>
        <v>Mexico</v>
      </c>
      <c r="P23" s="15">
        <f t="shared" si="24"/>
        <v>69.92694990469235</v>
      </c>
      <c r="Q23" s="15">
        <f t="shared" si="24"/>
        <v>74.071119614862155</v>
      </c>
      <c r="R23" s="15">
        <f t="shared" si="24"/>
        <v>72.277424194077469</v>
      </c>
      <c r="S23" s="15">
        <f t="shared" si="24"/>
        <v>72.266262538008661</v>
      </c>
      <c r="T23">
        <f t="shared" si="5"/>
        <v>23</v>
      </c>
      <c r="U23">
        <f t="shared" si="6"/>
        <v>28</v>
      </c>
      <c r="V23">
        <f t="shared" si="7"/>
        <v>28</v>
      </c>
      <c r="W23">
        <f t="shared" si="8"/>
        <v>28</v>
      </c>
      <c r="X23" s="22">
        <v>1</v>
      </c>
      <c r="Y23" t="str">
        <f t="shared" ref="Y23:Y32" si="25">INDEX(O$3:O$34,MATCH(X23,U$3:U$34,0),1)</f>
        <v>China</v>
      </c>
      <c r="Z23" s="21">
        <f t="shared" ref="Z23:AC32" si="26">INDEX($O$2:$S$35,MATCH($Y23,$O$2:$O$35,0),MATCH(Z$22,$O$2:$S$2,0))</f>
        <v>1890.4558847728317</v>
      </c>
      <c r="AA23" s="16">
        <f t="shared" si="26"/>
        <v>2268.7491487747639</v>
      </c>
      <c r="AB23" s="21">
        <f t="shared" si="26"/>
        <v>2318.3737365626389</v>
      </c>
      <c r="AC23" s="21">
        <f t="shared" si="26"/>
        <v>2120.2375293233308</v>
      </c>
      <c r="AE23" s="71" t="str">
        <f t="shared" si="16"/>
        <v>Mexico</v>
      </c>
      <c r="AF23" s="47">
        <f>SUM(TREND(P23:Q23,P$2:Q$2,'BAU Sector &amp; Region Breakout'!D$2:M$2))</f>
        <v>717.91826274268772</v>
      </c>
      <c r="AG23" s="47">
        <f>SUM(TREND(Q23:R23,Q$2:R$2,'BAU Sector &amp; Region Breakout'!N$2:'BAU Sector &amp; Region Breakout'!X$2))</f>
        <v>804.91699094916726</v>
      </c>
      <c r="AH23" s="47">
        <f>SUM(TREND(R23:S23,R$2:S$2,'BAU Sector &amp; Region Breakout'!X$2:AH$2))</f>
        <v>794.99027702647368</v>
      </c>
      <c r="AI23" s="61">
        <f t="shared" si="17"/>
        <v>2317.825530718329</v>
      </c>
      <c r="AJ23" s="72">
        <f t="shared" si="18"/>
        <v>28</v>
      </c>
    </row>
    <row r="24" spans="1:36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Emissions'!$C$1:$C$101='Buildings Figure Cum'!$A24)*('EPS Emissions'!$D$1:$D$101='Buildings Figure Cum'!$C$1),0),MATCH('Buildings Figure Cum'!D$2,'EPS Emissions'!$C$1:$AI$1,0)),INDEX('GCAM By Region By Sector'!$B$1:$AH$342,MATCH(1,('GCAM By Region By Sector'!$B$1:$B$342='Buildings Figure Cum'!$A24)*('GCAM By Region By Sector'!$C$1:$C$342='Buildings Figure Cum'!$C$1),0),MATCH('Buildings Figure Cum'!D$2,'GCAM By Region By Sector'!$B$1:$AH$1,0))*10^3)</f>
        <v>194.83046455312299</v>
      </c>
      <c r="E24" cm="1">
        <f t="array" ref="E24">IF($C24="EPS",INDEX('EPS Emissions'!$C$1:$AI$101,MATCH(1,('EPS Emissions'!$C$1:$C$101='Buildings Figure Cum'!$A24)*('EPS Emissions'!$D$1:$D$101='Buildings Figure Cum'!$C$1),0),MATCH('Buildings Figure Cum'!E$2,'EPS Emissions'!$C$1:$AI$1,0)),INDEX('GCAM By Region By Sector'!$B$1:$AH$342,MATCH(1,('GCAM By Region By Sector'!$B$1:$B$342='Buildings Figure Cum'!$A24)*('GCAM By Region By Sector'!$C$1:$C$342='Buildings Figure Cum'!$C$1),0),MATCH('Buildings Figure Cum'!E$2,'GCAM By Region By Sector'!$B$1:$AH$1,0))*10^3)</f>
        <v>245.68059771789018</v>
      </c>
      <c r="F24" cm="1">
        <f t="array" ref="F24">IF($C24="EPS",INDEX('EPS Emissions'!$C$1:$AI$101,MATCH(1,('EPS Emissions'!$C$1:$C$101='Buildings Figure Cum'!$A24)*('EPS Emissions'!$D$1:$D$101='Buildings Figure Cum'!$C$1),0),MATCH('Buildings Figure Cum'!F$2,'EPS Emissions'!$C$1:$AI$1,0)),INDEX('GCAM By Region By Sector'!$B$1:$AH$342,MATCH(1,('GCAM By Region By Sector'!$B$1:$B$342='Buildings Figure Cum'!$A24)*('GCAM By Region By Sector'!$C$1:$C$342='Buildings Figure Cum'!$C$1),0),MATCH('Buildings Figure Cum'!F$2,'GCAM By Region By Sector'!$B$1:$AH$1,0))*10^3)</f>
        <v>297.67730258474961</v>
      </c>
      <c r="G24" cm="1">
        <f t="array" ref="G24">IF($C24="EPS",INDEX('EPS Emissions'!$C$1:$AI$101,MATCH(1,('EPS Emissions'!$C$1:$C$101='Buildings Figure Cum'!$A24)*('EPS Emissions'!$D$1:$D$101='Buildings Figure Cum'!$C$1),0),MATCH('Buildings Figure Cum'!G$2,'EPS Emissions'!$C$1:$AI$1,0)),INDEX('GCAM By Region By Sector'!$B$1:$AH$342,MATCH(1,('GCAM By Region By Sector'!$B$1:$B$342='Buildings Figure Cum'!$A24)*('GCAM By Region By Sector'!$C$1:$C$342='Buildings Figure Cum'!$C$1),0),MATCH('Buildings Figure Cum'!G$2,'GCAM By Region By Sector'!$B$1:$AH$1,0))*10^3)</f>
        <v>322.39989927389809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269.42730279443469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243.58218741099981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245.93779873438922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248.47121086267811</v>
      </c>
      <c r="O24" t="str">
        <f t="shared" si="12"/>
        <v>Middle East</v>
      </c>
      <c r="P24" s="15">
        <f t="shared" ref="P24:S26" si="27">IF($P$1="Distribute Electricity",D24+D59+I24+I59,D24+D59)</f>
        <v>733.54107930539863</v>
      </c>
      <c r="Q24" s="15">
        <f t="shared" si="27"/>
        <v>793.61611529992547</v>
      </c>
      <c r="R24" s="15">
        <f t="shared" si="27"/>
        <v>919.91804399765215</v>
      </c>
      <c r="S24" s="15">
        <f t="shared" si="27"/>
        <v>1002.8758352946929</v>
      </c>
      <c r="T24">
        <f t="shared" si="5"/>
        <v>4</v>
      </c>
      <c r="U24">
        <f t="shared" si="6"/>
        <v>3</v>
      </c>
      <c r="V24">
        <f t="shared" si="7"/>
        <v>3</v>
      </c>
      <c r="W24">
        <f t="shared" si="8"/>
        <v>5</v>
      </c>
      <c r="X24" s="22">
        <v>2</v>
      </c>
      <c r="Y24" t="str">
        <f t="shared" si="25"/>
        <v>USA</v>
      </c>
      <c r="Z24" s="21">
        <f t="shared" si="26"/>
        <v>1613.9144332410624</v>
      </c>
      <c r="AA24" s="16">
        <f t="shared" si="26"/>
        <v>1400.974841770648</v>
      </c>
      <c r="AB24" s="21">
        <f t="shared" si="26"/>
        <v>1338.6385109719758</v>
      </c>
      <c r="AC24" s="21">
        <f t="shared" si="26"/>
        <v>1323.3413958417375</v>
      </c>
      <c r="AE24" s="71" t="str">
        <f t="shared" si="16"/>
        <v>Middle East</v>
      </c>
      <c r="AF24" s="47">
        <f>SUM(TREND(P24:Q24,P$2:Q$2,'BAU Sector &amp; Region Breakout'!D$2:M$2))</f>
        <v>7605.7484550293575</v>
      </c>
      <c r="AG24" s="47">
        <f>SUM(TREND(Q24:R24,Q$2:R$2,'BAU Sector &amp; Region Breakout'!N$2:'BAU Sector &amp; Region Breakout'!X$2))</f>
        <v>9424.4378761366679</v>
      </c>
      <c r="AH24" s="47">
        <f>SUM(TREND(R24:S24,R$2:S$2,'BAU Sector &amp; Region Breakout'!X$2:AH$2))</f>
        <v>10575.366336107887</v>
      </c>
      <c r="AI24" s="61">
        <f t="shared" si="17"/>
        <v>27605.552667273914</v>
      </c>
      <c r="AJ24" s="72">
        <f t="shared" si="18"/>
        <v>3</v>
      </c>
    </row>
    <row r="25" spans="1:36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Emissions'!$C$1:$C$101='Buildings Figure Cum'!$A25)*('EPS Emissions'!$D$1:$D$101='Buildings Figure Cum'!$C$1),0),MATCH('Buildings Figure Cum'!D$2,'EPS Emissions'!$C$1:$AI$1,0)),INDEX('GCAM By Region By Sector'!$B$1:$AH$342,MATCH(1,('GCAM By Region By Sector'!$B$1:$B$342='Buildings Figure Cum'!$A25)*('GCAM By Region By Sector'!$C$1:$C$342='Buildings Figure Cum'!$C$1),0),MATCH('Buildings Figure Cum'!D$2,'GCAM By Region By Sector'!$B$1:$AH$1,0))*10^3)</f>
        <v>37.636575331689997</v>
      </c>
      <c r="E25" cm="1">
        <f t="array" ref="E25">IF($C25="EPS",INDEX('EPS Emissions'!$C$1:$AI$101,MATCH(1,('EPS Emissions'!$C$1:$C$101='Buildings Figure Cum'!$A25)*('EPS Emissions'!$D$1:$D$101='Buildings Figure Cum'!$C$1),0),MATCH('Buildings Figure Cum'!E$2,'EPS Emissions'!$C$1:$AI$1,0)),INDEX('GCAM By Region By Sector'!$B$1:$AH$342,MATCH(1,('GCAM By Region By Sector'!$B$1:$B$342='Buildings Figure Cum'!$A25)*('GCAM By Region By Sector'!$C$1:$C$342='Buildings Figure Cum'!$C$1),0),MATCH('Buildings Figure Cum'!E$2,'GCAM By Region By Sector'!$B$1:$AH$1,0))*10^3)</f>
        <v>58.353820587649956</v>
      </c>
      <c r="F25" cm="1">
        <f t="array" ref="F25">IF($C25="EPS",INDEX('EPS Emissions'!$C$1:$AI$101,MATCH(1,('EPS Emissions'!$C$1:$C$101='Buildings Figure Cum'!$A25)*('EPS Emissions'!$D$1:$D$101='Buildings Figure Cum'!$C$1),0),MATCH('Buildings Figure Cum'!F$2,'EPS Emissions'!$C$1:$AI$1,0)),INDEX('GCAM By Region By Sector'!$B$1:$AH$342,MATCH(1,('GCAM By Region By Sector'!$B$1:$B$342='Buildings Figure Cum'!$A25)*('GCAM By Region By Sector'!$C$1:$C$342='Buildings Figure Cum'!$C$1),0),MATCH('Buildings Figure Cum'!F$2,'GCAM By Region By Sector'!$B$1:$AH$1,0))*10^3)</f>
        <v>102.987616361899</v>
      </c>
      <c r="G25" cm="1">
        <f t="array" ref="G25">IF($C25="EPS",INDEX('EPS Emissions'!$C$1:$AI$101,MATCH(1,('EPS Emissions'!$C$1:$C$101='Buildings Figure Cum'!$A25)*('EPS Emissions'!$D$1:$D$101='Buildings Figure Cum'!$C$1),0),MATCH('Buildings Figure Cum'!G$2,'EPS Emissions'!$C$1:$AI$1,0)),INDEX('GCAM By Region By Sector'!$B$1:$AH$342,MATCH(1,('GCAM By Region By Sector'!$B$1:$B$342='Buildings Figure Cum'!$A25)*('GCAM By Region By Sector'!$C$1:$C$342='Buildings Figure Cum'!$C$1),0),MATCH('Buildings Figure Cum'!G$2,'GCAM By Region By Sector'!$B$1:$AH$1,0))*10^3)</f>
        <v>148.92215348669362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20.888734037421003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29.173357178008093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57.221659748248086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71.842578219948052</v>
      </c>
      <c r="O25" t="str">
        <f t="shared" si="12"/>
        <v>Pakistan</v>
      </c>
      <c r="P25" s="15">
        <f t="shared" si="27"/>
        <v>71.096407145292062</v>
      </c>
      <c r="Q25" s="15">
        <f t="shared" si="27"/>
        <v>106.3753811983303</v>
      </c>
      <c r="R25" s="15">
        <f t="shared" si="27"/>
        <v>196.0439430650425</v>
      </c>
      <c r="S25" s="15">
        <f t="shared" si="27"/>
        <v>281.25469902410856</v>
      </c>
      <c r="T25">
        <f t="shared" si="5"/>
        <v>21</v>
      </c>
      <c r="U25">
        <f t="shared" si="6"/>
        <v>18</v>
      </c>
      <c r="V25">
        <f t="shared" si="7"/>
        <v>15</v>
      </c>
      <c r="W25">
        <f t="shared" si="8"/>
        <v>14</v>
      </c>
      <c r="X25" s="22">
        <v>3</v>
      </c>
      <c r="Y25" t="str">
        <f t="shared" si="25"/>
        <v>Middle East</v>
      </c>
      <c r="Z25" s="21">
        <f t="shared" si="26"/>
        <v>733.54107930539863</v>
      </c>
      <c r="AA25" s="16">
        <f t="shared" si="26"/>
        <v>793.61611529992547</v>
      </c>
      <c r="AB25" s="21">
        <f t="shared" si="26"/>
        <v>919.91804399765215</v>
      </c>
      <c r="AC25" s="21">
        <f t="shared" si="26"/>
        <v>1002.8758352946929</v>
      </c>
      <c r="AE25" s="71" t="str">
        <f t="shared" si="16"/>
        <v>Pakistan</v>
      </c>
      <c r="AF25" s="47">
        <f>SUM(TREND(P25:Q25,P$2:Q$2,'BAU Sector &amp; Region Breakout'!D$2:M$2))</f>
        <v>869.71945469159618</v>
      </c>
      <c r="AG25" s="47">
        <f>SUM(TREND(Q25:R25,Q$2:R$2,'BAU Sector &amp; Region Breakout'!N$2:'BAU Sector &amp; Region Breakout'!X$2))</f>
        <v>1663.3062834485499</v>
      </c>
      <c r="AH25" s="47">
        <f>SUM(TREND(R25:S25,R$2:S$2,'BAU Sector &amp; Region Breakout'!X$2:AH$2))</f>
        <v>2625.142531490339</v>
      </c>
      <c r="AI25" s="61">
        <f t="shared" si="17"/>
        <v>5158.1682696304852</v>
      </c>
      <c r="AJ25" s="72">
        <f t="shared" si="18"/>
        <v>16</v>
      </c>
    </row>
    <row r="26" spans="1:36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Emissions'!$C$1:$C$101='Buildings Figure Cum'!$A26)*('EPS Emissions'!$D$1:$D$101='Buildings Figure Cum'!$C$1),0),MATCH('Buildings Figure Cum'!D$2,'EPS Emissions'!$C$1:$AI$1,0)),INDEX('GCAM By Region By Sector'!$B$1:$AH$342,MATCH(1,('GCAM By Region By Sector'!$B$1:$B$342='Buildings Figure Cum'!$A26)*('GCAM By Region By Sector'!$C$1:$C$342='Buildings Figure Cum'!$C$1),0),MATCH('Buildings Figure Cum'!D$2,'GCAM By Region By Sector'!$B$1:$AH$1,0))*10^3)</f>
        <v>141.53583260945965</v>
      </c>
      <c r="E26" cm="1">
        <f t="array" ref="E26">IF($C26="EPS",INDEX('EPS Emissions'!$C$1:$AI$101,MATCH(1,('EPS Emissions'!$C$1:$C$101='Buildings Figure Cum'!$A26)*('EPS Emissions'!$D$1:$D$101='Buildings Figure Cum'!$C$1),0),MATCH('Buildings Figure Cum'!E$2,'EPS Emissions'!$C$1:$AI$1,0)),INDEX('GCAM By Region By Sector'!$B$1:$AH$342,MATCH(1,('GCAM By Region By Sector'!$B$1:$B$342='Buildings Figure Cum'!$A26)*('GCAM By Region By Sector'!$C$1:$C$342='Buildings Figure Cum'!$C$1),0),MATCH('Buildings Figure Cum'!E$2,'GCAM By Region By Sector'!$B$1:$AH$1,0))*10^3)</f>
        <v>135.19857955497997</v>
      </c>
      <c r="F26" cm="1">
        <f t="array" ref="F26">IF($C26="EPS",INDEX('EPS Emissions'!$C$1:$AI$101,MATCH(1,('EPS Emissions'!$C$1:$C$101='Buildings Figure Cum'!$A26)*('EPS Emissions'!$D$1:$D$101='Buildings Figure Cum'!$C$1),0),MATCH('Buildings Figure Cum'!F$2,'EPS Emissions'!$C$1:$AI$1,0)),INDEX('GCAM By Region By Sector'!$B$1:$AH$342,MATCH(1,('GCAM By Region By Sector'!$B$1:$B$342='Buildings Figure Cum'!$A26)*('GCAM By Region By Sector'!$C$1:$C$342='Buildings Figure Cum'!$C$1),0),MATCH('Buildings Figure Cum'!F$2,'GCAM By Region By Sector'!$B$1:$AH$1,0))*10^3)</f>
        <v>115.65707513999999</v>
      </c>
      <c r="G26" cm="1">
        <f t="array" ref="G26">IF($C26="EPS",INDEX('EPS Emissions'!$C$1:$AI$101,MATCH(1,('EPS Emissions'!$C$1:$C$101='Buildings Figure Cum'!$A26)*('EPS Emissions'!$D$1:$D$101='Buildings Figure Cum'!$C$1),0),MATCH('Buildings Figure Cum'!G$2,'EPS Emissions'!$C$1:$AI$1,0)),INDEX('GCAM By Region By Sector'!$B$1:$AH$342,MATCH(1,('GCAM By Region By Sector'!$B$1:$B$342='Buildings Figure Cum'!$A26)*('GCAM By Region By Sector'!$C$1:$C$342='Buildings Figure Cum'!$C$1),0),MATCH('Buildings Figure Cum'!G$2,'GCAM By Region By Sector'!$B$1:$AH$1,0))*10^3)</f>
        <v>101.09924335192363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85.945091735190744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77.446925416623429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64.833532720468867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51.26304788932336</v>
      </c>
      <c r="O26" t="str">
        <f t="shared" si="12"/>
        <v>Russia</v>
      </c>
      <c r="P26" s="15">
        <f t="shared" si="27"/>
        <v>343.78291691729476</v>
      </c>
      <c r="Q26" s="15">
        <f t="shared" si="27"/>
        <v>336.7292650480656</v>
      </c>
      <c r="R26" s="15">
        <f t="shared" si="27"/>
        <v>289.14207875308682</v>
      </c>
      <c r="S26" s="15">
        <f t="shared" si="27"/>
        <v>242.94473200895499</v>
      </c>
      <c r="T26">
        <f t="shared" si="5"/>
        <v>8</v>
      </c>
      <c r="U26">
        <f t="shared" si="6"/>
        <v>8</v>
      </c>
      <c r="V26">
        <f t="shared" si="7"/>
        <v>12</v>
      </c>
      <c r="W26">
        <f t="shared" si="8"/>
        <v>16</v>
      </c>
      <c r="X26" s="22">
        <v>4</v>
      </c>
      <c r="Y26" t="str">
        <f t="shared" si="25"/>
        <v>EU-27</v>
      </c>
      <c r="Z26" s="21">
        <f t="shared" si="26"/>
        <v>831.86121355076659</v>
      </c>
      <c r="AA26" s="16">
        <f t="shared" si="26"/>
        <v>708.33732886324788</v>
      </c>
      <c r="AB26" s="21">
        <f t="shared" si="26"/>
        <v>573.19953417849115</v>
      </c>
      <c r="AC26" s="21">
        <f t="shared" si="26"/>
        <v>477.50519890357776</v>
      </c>
      <c r="AE26" s="71" t="str">
        <f t="shared" si="16"/>
        <v>Russia</v>
      </c>
      <c r="AF26" s="47">
        <f>SUM(TREND(P26:Q26,P$2:Q$2,'BAU Sector &amp; Region Breakout'!D$2:M$2))</f>
        <v>3406.0877357614163</v>
      </c>
      <c r="AG26" s="47">
        <f>SUM(TREND(Q26:R26,Q$2:R$2,'BAU Sector &amp; Region Breakout'!N$2:'BAU Sector &amp; Region Breakout'!X$2))</f>
        <v>3442.2923909063247</v>
      </c>
      <c r="AH26" s="47">
        <f>SUM(TREND(R26:S26,R$2:S$2,'BAU Sector &amp; Region Breakout'!X$2:AH$2))</f>
        <v>2926.4774591912228</v>
      </c>
      <c r="AI26" s="61">
        <f t="shared" si="17"/>
        <v>9774.8575858589647</v>
      </c>
      <c r="AJ26" s="72">
        <f t="shared" si="18"/>
        <v>11</v>
      </c>
    </row>
    <row r="27" spans="1:36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Emissions'!$C$1:$C$101='Buildings Figure Cum'!$A27)*('EPS Emissions'!$D$1:$D$101='Buildings Figure Cum'!$C$1),0),MATCH('Buildings Figure Cum'!D$2,'EPS Emissions'!$C$1:$AI$1,0)),INDEX('GCAM By Region By Sector'!$B$1:$AH$342,MATCH(1,('GCAM By Region By Sector'!$B$1:$B$342='Buildings Figure Cum'!$A27)*('GCAM By Region By Sector'!$C$1:$C$342='Buildings Figure Cum'!$C$1),0),MATCH('Buildings Figure Cum'!D$2,'GCAM By Region By Sector'!$B$1:$AH$1,0))*10^3)</f>
        <v>32.509150255654703</v>
      </c>
      <c r="E27" cm="1">
        <f t="array" ref="E27">IF($C27="EPS",INDEX('EPS Emissions'!$C$1:$AI$101,MATCH(1,('EPS Emissions'!$C$1:$C$101='Buildings Figure Cum'!$A27)*('EPS Emissions'!$D$1:$D$101='Buildings Figure Cum'!$C$1),0),MATCH('Buildings Figure Cum'!E$2,'EPS Emissions'!$C$1:$AI$1,0)),INDEX('GCAM By Region By Sector'!$B$1:$AH$342,MATCH(1,('GCAM By Region By Sector'!$B$1:$B$342='Buildings Figure Cum'!$A27)*('GCAM By Region By Sector'!$C$1:$C$342='Buildings Figure Cum'!$C$1),0),MATCH('Buildings Figure Cum'!E$2,'GCAM By Region By Sector'!$B$1:$AH$1,0))*10^3)</f>
        <v>39.83774336069348</v>
      </c>
      <c r="F27" cm="1">
        <f t="array" ref="F27">IF($C27="EPS",INDEX('EPS Emissions'!$C$1:$AI$101,MATCH(1,('EPS Emissions'!$C$1:$C$101='Buildings Figure Cum'!$A27)*('EPS Emissions'!$D$1:$D$101='Buildings Figure Cum'!$C$1),0),MATCH('Buildings Figure Cum'!F$2,'EPS Emissions'!$C$1:$AI$1,0)),INDEX('GCAM By Region By Sector'!$B$1:$AH$342,MATCH(1,('GCAM By Region By Sector'!$B$1:$B$342='Buildings Figure Cum'!$A27)*('GCAM By Region By Sector'!$C$1:$C$342='Buildings Figure Cum'!$C$1),0),MATCH('Buildings Figure Cum'!F$2,'GCAM By Region By Sector'!$B$1:$AH$1,0))*10^3)</f>
        <v>44.529284891887499</v>
      </c>
      <c r="G27" cm="1">
        <f t="array" ref="G27">IF($C27="EPS",INDEX('EPS Emissions'!$C$1:$AI$101,MATCH(1,('EPS Emissions'!$C$1:$C$101='Buildings Figure Cum'!$A27)*('EPS Emissions'!$D$1:$D$101='Buildings Figure Cum'!$C$1),0),MATCH('Buildings Figure Cum'!G$2,'EPS Emissions'!$C$1:$AI$1,0)),INDEX('GCAM By Region By Sector'!$B$1:$AH$342,MATCH(1,('GCAM By Region By Sector'!$B$1:$B$342='Buildings Figure Cum'!$A27)*('GCAM By Region By Sector'!$C$1:$C$342='Buildings Figure Cum'!$C$1),0),MATCH('Buildings Figure Cum'!G$2,'GCAM By Region By Sector'!$B$1:$AH$1,0))*10^3)</f>
        <v>49.174945670389931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47.007677039071545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45.560107581941182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42.545445230362155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37.075724724297658</v>
      </c>
      <c r="O27" t="str">
        <f t="shared" si="12"/>
        <v>South Africa</v>
      </c>
      <c r="P27" s="15">
        <f t="shared" ref="P27:S29" si="28">IF($P$1="Distribute Electricity",D27+D62+I27+I62,D27+D62)</f>
        <v>126.20770904064489</v>
      </c>
      <c r="Q27" s="15">
        <f t="shared" si="28"/>
        <v>147.54243075614733</v>
      </c>
      <c r="R27" s="15">
        <f t="shared" si="28"/>
        <v>161.92227544968097</v>
      </c>
      <c r="S27" s="15">
        <f t="shared" si="28"/>
        <v>166.83147201176845</v>
      </c>
      <c r="T27">
        <f t="shared" si="5"/>
        <v>16</v>
      </c>
      <c r="U27">
        <f t="shared" si="6"/>
        <v>17</v>
      </c>
      <c r="V27">
        <f t="shared" si="7"/>
        <v>18</v>
      </c>
      <c r="W27">
        <f t="shared" si="8"/>
        <v>18</v>
      </c>
      <c r="X27" s="22">
        <v>5</v>
      </c>
      <c r="Y27" t="str">
        <f t="shared" si="25"/>
        <v>Southeast Asia</v>
      </c>
      <c r="Z27" s="21">
        <f t="shared" si="26"/>
        <v>363.72495935850679</v>
      </c>
      <c r="AA27" s="16">
        <f t="shared" si="26"/>
        <v>557.00676874780333</v>
      </c>
      <c r="AB27" s="21">
        <f t="shared" si="26"/>
        <v>799.58733823161538</v>
      </c>
      <c r="AC27" s="21">
        <f t="shared" si="26"/>
        <v>1007.8472798359487</v>
      </c>
      <c r="AE27" s="71" t="str">
        <f t="shared" si="16"/>
        <v>South Africa</v>
      </c>
      <c r="AF27" s="47">
        <f>SUM(TREND(P27:Q27,P$2:Q$2,'BAU Sector &amp; Region Breakout'!D$2:M$2))</f>
        <v>1358.0833381262073</v>
      </c>
      <c r="AG27" s="47">
        <f>SUM(TREND(Q27:R27,Q$2:R$2,'BAU Sector &amp; Region Breakout'!N$2:'BAU Sector &amp; Region Breakout'!X$2))</f>
        <v>1702.0558841320544</v>
      </c>
      <c r="AH27" s="47">
        <f>SUM(TREND(R27:S27,R$2:S$2,'BAU Sector &amp; Region Breakout'!X$2:AH$2))</f>
        <v>1808.145611037972</v>
      </c>
      <c r="AI27" s="61">
        <f t="shared" si="17"/>
        <v>4868.284833296234</v>
      </c>
      <c r="AJ27" s="72">
        <f t="shared" si="18"/>
        <v>18</v>
      </c>
    </row>
    <row r="28" spans="1:36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Emissions'!$C$1:$C$101='Buildings Figure Cum'!$A28)*('EPS Emissions'!$D$1:$D$101='Buildings Figure Cum'!$C$1),0),MATCH('Buildings Figure Cum'!D$2,'EPS Emissions'!$C$1:$AI$1,0)),INDEX('GCAM By Region By Sector'!$B$1:$AH$342,MATCH(1,('GCAM By Region By Sector'!$B$1:$B$342='Buildings Figure Cum'!$A28)*('GCAM By Region By Sector'!$C$1:$C$342='Buildings Figure Cum'!$C$1),0),MATCH('Buildings Figure Cum'!D$2,'GCAM By Region By Sector'!$B$1:$AH$1,0))*10^3)</f>
        <v>3.4197136387574996</v>
      </c>
      <c r="E28" cm="1">
        <f t="array" ref="E28">IF($C28="EPS",INDEX('EPS Emissions'!$C$1:$AI$101,MATCH(1,('EPS Emissions'!$C$1:$C$101='Buildings Figure Cum'!$A28)*('EPS Emissions'!$D$1:$D$101='Buildings Figure Cum'!$C$1),0),MATCH('Buildings Figure Cum'!E$2,'EPS Emissions'!$C$1:$AI$1,0)),INDEX('GCAM By Region By Sector'!$B$1:$AH$342,MATCH(1,('GCAM By Region By Sector'!$B$1:$B$342='Buildings Figure Cum'!$A28)*('GCAM By Region By Sector'!$C$1:$C$342='Buildings Figure Cum'!$C$1),0),MATCH('Buildings Figure Cum'!E$2,'GCAM By Region By Sector'!$B$1:$AH$1,0))*10^3)</f>
        <v>4.6428044563611</v>
      </c>
      <c r="F28" cm="1">
        <f t="array" ref="F28">IF($C28="EPS",INDEX('EPS Emissions'!$C$1:$AI$101,MATCH(1,('EPS Emissions'!$C$1:$C$101='Buildings Figure Cum'!$A28)*('EPS Emissions'!$D$1:$D$101='Buildings Figure Cum'!$C$1),0),MATCH('Buildings Figure Cum'!F$2,'EPS Emissions'!$C$1:$AI$1,0)),INDEX('GCAM By Region By Sector'!$B$1:$AH$342,MATCH(1,('GCAM By Region By Sector'!$B$1:$B$342='Buildings Figure Cum'!$A28)*('GCAM By Region By Sector'!$C$1:$C$342='Buildings Figure Cum'!$C$1),0),MATCH('Buildings Figure Cum'!F$2,'GCAM By Region By Sector'!$B$1:$AH$1,0))*10^3)</f>
        <v>6.7233683601215457</v>
      </c>
      <c r="G28" cm="1">
        <f t="array" ref="G28">IF($C28="EPS",INDEX('EPS Emissions'!$C$1:$AI$101,MATCH(1,('EPS Emissions'!$C$1:$C$101='Buildings Figure Cum'!$A28)*('EPS Emissions'!$D$1:$D$101='Buildings Figure Cum'!$C$1),0),MATCH('Buildings Figure Cum'!G$2,'EPS Emissions'!$C$1:$AI$1,0)),INDEX('GCAM By Region By Sector'!$B$1:$AH$342,MATCH(1,('GCAM By Region By Sector'!$B$1:$B$342='Buildings Figure Cum'!$A28)*('GCAM By Region By Sector'!$C$1:$C$342='Buildings Figure Cum'!$C$1),0),MATCH('Buildings Figure Cum'!G$2,'GCAM By Region By Sector'!$B$1:$AH$1,0))*10^3)</f>
        <v>9.2076674206634888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4.1879702994277785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3.3803820262705404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5.7551406368902809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8.3623024025920536</v>
      </c>
      <c r="O28" t="str">
        <f t="shared" si="12"/>
        <v>Northern South America</v>
      </c>
      <c r="P28" s="15">
        <f t="shared" si="28"/>
        <v>11.945724882258183</v>
      </c>
      <c r="Q28" s="15">
        <f t="shared" si="28"/>
        <v>12.785343416123869</v>
      </c>
      <c r="R28" s="15">
        <f t="shared" si="28"/>
        <v>21.684154265893067</v>
      </c>
      <c r="S28" s="15">
        <f t="shared" si="28"/>
        <v>31.728502406227296</v>
      </c>
      <c r="T28">
        <f t="shared" si="5"/>
        <v>32</v>
      </c>
      <c r="U28">
        <f t="shared" si="6"/>
        <v>32</v>
      </c>
      <c r="V28">
        <f t="shared" si="7"/>
        <v>32</v>
      </c>
      <c r="W28">
        <f t="shared" si="8"/>
        <v>31</v>
      </c>
      <c r="X28" s="22">
        <v>6</v>
      </c>
      <c r="Y28" t="str">
        <f t="shared" si="25"/>
        <v>India</v>
      </c>
      <c r="Z28" s="21">
        <f t="shared" si="26"/>
        <v>442.35650711036072</v>
      </c>
      <c r="AA28" s="16">
        <f t="shared" si="26"/>
        <v>516.28184247626564</v>
      </c>
      <c r="AB28" s="21">
        <f t="shared" si="26"/>
        <v>574.62928370917427</v>
      </c>
      <c r="AC28" s="21">
        <f t="shared" si="26"/>
        <v>609.06829994646921</v>
      </c>
      <c r="AE28" s="71" t="str">
        <f t="shared" si="16"/>
        <v>Northern South America</v>
      </c>
      <c r="AF28" s="47">
        <f>SUM(TREND(P28:Q28,P$2:Q$2,'BAU Sector &amp; Region Breakout'!D$2:M$2))</f>
        <v>123.2355322249775</v>
      </c>
      <c r="AG28" s="47">
        <f>SUM(TREND(Q28:R28,Q$2:R$2,'BAU Sector &amp; Region Breakout'!N$2:'BAU Sector &amp; Region Breakout'!X$2))</f>
        <v>189.58223725109224</v>
      </c>
      <c r="AH28" s="47">
        <f>SUM(TREND(R28:S28,R$2:S$2,'BAU Sector &amp; Region Breakout'!X$2:AH$2))</f>
        <v>293.76961169666288</v>
      </c>
      <c r="AI28" s="61">
        <f t="shared" si="17"/>
        <v>606.58738117273265</v>
      </c>
      <c r="AJ28" s="72">
        <f t="shared" si="18"/>
        <v>32</v>
      </c>
    </row>
    <row r="29" spans="1:36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Emissions'!$C$1:$C$101='Buildings Figure Cum'!$A29)*('EPS Emissions'!$D$1:$D$101='Buildings Figure Cum'!$C$1),0),MATCH('Buildings Figure Cum'!D$2,'EPS Emissions'!$C$1:$AI$1,0)),INDEX('GCAM By Region By Sector'!$B$1:$AH$342,MATCH(1,('GCAM By Region By Sector'!$B$1:$B$342='Buildings Figure Cum'!$A29)*('GCAM By Region By Sector'!$C$1:$C$342='Buildings Figure Cum'!$C$1),0),MATCH('Buildings Figure Cum'!D$2,'GCAM By Region By Sector'!$B$1:$AH$1,0))*10^3)</f>
        <v>19.08023099797996</v>
      </c>
      <c r="E29" cm="1">
        <f t="array" ref="E29">IF($C29="EPS",INDEX('EPS Emissions'!$C$1:$AI$101,MATCH(1,('EPS Emissions'!$C$1:$C$101='Buildings Figure Cum'!$A29)*('EPS Emissions'!$D$1:$D$101='Buildings Figure Cum'!$C$1),0),MATCH('Buildings Figure Cum'!E$2,'EPS Emissions'!$C$1:$AI$1,0)),INDEX('GCAM By Region By Sector'!$B$1:$AH$342,MATCH(1,('GCAM By Region By Sector'!$B$1:$B$342='Buildings Figure Cum'!$A29)*('GCAM By Region By Sector'!$C$1:$C$342='Buildings Figure Cum'!$C$1),0),MATCH('Buildings Figure Cum'!E$2,'GCAM By Region By Sector'!$B$1:$AH$1,0))*10^3)</f>
        <v>24.063929685660003</v>
      </c>
      <c r="F29" cm="1">
        <f t="array" ref="F29">IF($C29="EPS",INDEX('EPS Emissions'!$C$1:$AI$101,MATCH(1,('EPS Emissions'!$C$1:$C$101='Buildings Figure Cum'!$A29)*('EPS Emissions'!$D$1:$D$101='Buildings Figure Cum'!$C$1),0),MATCH('Buildings Figure Cum'!F$2,'EPS Emissions'!$C$1:$AI$1,0)),INDEX('GCAM By Region By Sector'!$B$1:$AH$342,MATCH(1,('GCAM By Region By Sector'!$B$1:$B$342='Buildings Figure Cum'!$A29)*('GCAM By Region By Sector'!$C$1:$C$342='Buildings Figure Cum'!$C$1),0),MATCH('Buildings Figure Cum'!F$2,'GCAM By Region By Sector'!$B$1:$AH$1,0))*10^3)</f>
        <v>28.056709200739963</v>
      </c>
      <c r="G29" cm="1">
        <f t="array" ref="G29">IF($C29="EPS",INDEX('EPS Emissions'!$C$1:$AI$101,MATCH(1,('EPS Emissions'!$C$1:$C$101='Buildings Figure Cum'!$A29)*('EPS Emissions'!$D$1:$D$101='Buildings Figure Cum'!$C$1),0),MATCH('Buildings Figure Cum'!G$2,'EPS Emissions'!$C$1:$AI$1,0)),INDEX('GCAM By Region By Sector'!$B$1:$AH$342,MATCH(1,('GCAM By Region By Sector'!$B$1:$B$342='Buildings Figure Cum'!$A29)*('GCAM By Region By Sector'!$C$1:$C$342='Buildings Figure Cum'!$C$1),0),MATCH('Buildings Figure Cum'!G$2,'GCAM By Region By Sector'!$B$1:$AH$1,0))*10^3)</f>
        <v>31.489542937174992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14.954237669771182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22.147377362144145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31.339120641124719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38.475022348262456</v>
      </c>
      <c r="O29" t="str">
        <f t="shared" si="12"/>
        <v>Southern South America</v>
      </c>
      <c r="P29" s="15">
        <f t="shared" si="28"/>
        <v>55.861847609926222</v>
      </c>
      <c r="Q29" s="15">
        <f t="shared" si="28"/>
        <v>78.096668279544673</v>
      </c>
      <c r="R29" s="15">
        <f t="shared" si="28"/>
        <v>103.04361818581589</v>
      </c>
      <c r="S29" s="15">
        <f t="shared" si="28"/>
        <v>124.34999480609878</v>
      </c>
      <c r="T29">
        <f t="shared" si="5"/>
        <v>27</v>
      </c>
      <c r="U29">
        <f t="shared" si="6"/>
        <v>27</v>
      </c>
      <c r="V29">
        <f t="shared" si="7"/>
        <v>22</v>
      </c>
      <c r="W29">
        <f t="shared" si="8"/>
        <v>22</v>
      </c>
      <c r="X29" s="22">
        <v>7</v>
      </c>
      <c r="Y29" t="str">
        <f t="shared" si="25"/>
        <v>Japan</v>
      </c>
      <c r="Z29" s="21">
        <f t="shared" si="26"/>
        <v>471.35683629287365</v>
      </c>
      <c r="AA29" s="16">
        <f t="shared" si="26"/>
        <v>451.74883950753826</v>
      </c>
      <c r="AB29" s="21">
        <f t="shared" si="26"/>
        <v>387.13238582668168</v>
      </c>
      <c r="AC29" s="21">
        <f t="shared" si="26"/>
        <v>317.16917499579711</v>
      </c>
      <c r="AE29" s="71" t="str">
        <f t="shared" si="16"/>
        <v>Southern South America</v>
      </c>
      <c r="AF29" s="47">
        <f>SUM(TREND(P29:Q29,P$2:Q$2,'BAU Sector &amp; Region Breakout'!D$2:M$2))</f>
        <v>658.67516911254825</v>
      </c>
      <c r="AG29" s="47">
        <f>SUM(TREND(Q29:R29,Q$2:R$2,'BAU Sector &amp; Region Breakout'!N$2:'BAU Sector &amp; Region Breakout'!X$2))</f>
        <v>996.27157555948634</v>
      </c>
      <c r="AH29" s="47">
        <f>SUM(TREND(R29:S29,R$2:S$2,'BAU Sector &amp; Region Breakout'!X$2:AH$2))</f>
        <v>1250.664871455534</v>
      </c>
      <c r="AI29" s="61">
        <f t="shared" si="17"/>
        <v>2905.6116161275686</v>
      </c>
      <c r="AJ29" s="72">
        <f t="shared" si="18"/>
        <v>23</v>
      </c>
    </row>
    <row r="30" spans="1:36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Emissions'!$C$1:$C$101='Buildings Figure Cum'!$A30)*('EPS Emissions'!$D$1:$D$101='Buildings Figure Cum'!$C$1),0),MATCH('Buildings Figure Cum'!D$2,'EPS Emissions'!$C$1:$AI$1,0)),INDEX('GCAM By Region By Sector'!$B$1:$AH$342,MATCH(1,('GCAM By Region By Sector'!$B$1:$B$342='Buildings Figure Cum'!$A30)*('GCAM By Region By Sector'!$C$1:$C$342='Buildings Figure Cum'!$C$1),0),MATCH('Buildings Figure Cum'!D$2,'GCAM By Region By Sector'!$B$1:$AH$1,0))*10^3)</f>
        <v>29.593679502139995</v>
      </c>
      <c r="E30" cm="1">
        <f t="array" ref="E30">IF($C30="EPS",INDEX('EPS Emissions'!$C$1:$AI$101,MATCH(1,('EPS Emissions'!$C$1:$C$101='Buildings Figure Cum'!$A30)*('EPS Emissions'!$D$1:$D$101='Buildings Figure Cum'!$C$1),0),MATCH('Buildings Figure Cum'!E$2,'EPS Emissions'!$C$1:$AI$1,0)),INDEX('GCAM By Region By Sector'!$B$1:$AH$342,MATCH(1,('GCAM By Region By Sector'!$B$1:$B$342='Buildings Figure Cum'!$A30)*('GCAM By Region By Sector'!$C$1:$C$342='Buildings Figure Cum'!$C$1),0),MATCH('Buildings Figure Cum'!E$2,'GCAM By Region By Sector'!$B$1:$AH$1,0))*10^3)</f>
        <v>54.689327404697963</v>
      </c>
      <c r="F30" cm="1">
        <f t="array" ref="F30">IF($C30="EPS",INDEX('EPS Emissions'!$C$1:$AI$101,MATCH(1,('EPS Emissions'!$C$1:$C$101='Buildings Figure Cum'!$A30)*('EPS Emissions'!$D$1:$D$101='Buildings Figure Cum'!$C$1),0),MATCH('Buildings Figure Cum'!F$2,'EPS Emissions'!$C$1:$AI$1,0)),INDEX('GCAM By Region By Sector'!$B$1:$AH$342,MATCH(1,('GCAM By Region By Sector'!$B$1:$B$342='Buildings Figure Cum'!$A30)*('GCAM By Region By Sector'!$C$1:$C$342='Buildings Figure Cum'!$C$1),0),MATCH('Buildings Figure Cum'!F$2,'GCAM By Region By Sector'!$B$1:$AH$1,0))*10^3)</f>
        <v>99.934912436026494</v>
      </c>
      <c r="G30" cm="1">
        <f t="array" ref="G30">IF($C30="EPS",INDEX('EPS Emissions'!$C$1:$AI$101,MATCH(1,('EPS Emissions'!$C$1:$C$101='Buildings Figure Cum'!$A30)*('EPS Emissions'!$D$1:$D$101='Buildings Figure Cum'!$C$1),0),MATCH('Buildings Figure Cum'!G$2,'EPS Emissions'!$C$1:$AI$1,0)),INDEX('GCAM By Region By Sector'!$B$1:$AH$342,MATCH(1,('GCAM By Region By Sector'!$B$1:$B$342='Buildings Figure Cum'!$A30)*('GCAM By Region By Sector'!$C$1:$C$342='Buildings Figure Cum'!$C$1),0),MATCH('Buildings Figure Cum'!G$2,'GCAM By Region By Sector'!$B$1:$AH$1,0))*10^3)</f>
        <v>146.31703086705201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18.2308363205305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28.934576867142578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52.155882724294798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76.852479358870696</v>
      </c>
      <c r="O30" t="str">
        <f t="shared" si="12"/>
        <v>South Asia</v>
      </c>
      <c r="P30" s="15">
        <f t="shared" ref="P30:S32" si="29">IF($P$1="Distribute Electricity",D30+D65+I30+I65,D30+D65)</f>
        <v>57.386889231212621</v>
      </c>
      <c r="Q30" s="15">
        <f t="shared" si="29"/>
        <v>99.44440033225554</v>
      </c>
      <c r="R30" s="15">
        <f t="shared" si="29"/>
        <v>180.70780843235835</v>
      </c>
      <c r="S30" s="15">
        <f t="shared" si="29"/>
        <v>272.60710870483655</v>
      </c>
      <c r="T30">
        <f t="shared" si="5"/>
        <v>26</v>
      </c>
      <c r="U30">
        <f t="shared" si="6"/>
        <v>20</v>
      </c>
      <c r="V30">
        <f t="shared" si="7"/>
        <v>17</v>
      </c>
      <c r="W30">
        <f t="shared" si="8"/>
        <v>15</v>
      </c>
      <c r="X30" s="22">
        <v>8</v>
      </c>
      <c r="Y30" t="str">
        <f t="shared" si="25"/>
        <v>Russia</v>
      </c>
      <c r="Z30" s="21">
        <f t="shared" si="26"/>
        <v>343.78291691729476</v>
      </c>
      <c r="AA30" s="16">
        <f t="shared" si="26"/>
        <v>336.7292650480656</v>
      </c>
      <c r="AB30" s="21">
        <f t="shared" si="26"/>
        <v>289.14207875308682</v>
      </c>
      <c r="AC30" s="21">
        <f t="shared" si="26"/>
        <v>242.94473200895499</v>
      </c>
      <c r="AE30" s="71" t="str">
        <f t="shared" si="16"/>
        <v>South Asia</v>
      </c>
      <c r="AF30" s="47">
        <f>SUM(TREND(P30:Q30,P$2:Q$2,'BAU Sector &amp; Region Breakout'!D$2:M$2))</f>
        <v>763.12769226682576</v>
      </c>
      <c r="AG30" s="47">
        <f>SUM(TREND(Q30:R30,Q$2:R$2,'BAU Sector &amp; Region Breakout'!N$2:'BAU Sector &amp; Region Breakout'!X$2))</f>
        <v>1540.8371482053808</v>
      </c>
      <c r="AH30" s="47">
        <f>SUM(TREND(R30:S30,R$2:S$2,'BAU Sector &amp; Region Breakout'!X$2:AH$2))</f>
        <v>2493.2320442545497</v>
      </c>
      <c r="AI30" s="61">
        <f t="shared" si="17"/>
        <v>4797.1968847267563</v>
      </c>
      <c r="AJ30" s="72">
        <f t="shared" si="18"/>
        <v>19</v>
      </c>
    </row>
    <row r="31" spans="1:36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Emissions'!$C$1:$C$101='Buildings Figure Cum'!$A31)*('EPS Emissions'!$D$1:$D$101='Buildings Figure Cum'!$C$1),0),MATCH('Buildings Figure Cum'!D$2,'EPS Emissions'!$C$1:$AI$1,0)),INDEX('GCAM By Region By Sector'!$B$1:$AH$342,MATCH(1,('GCAM By Region By Sector'!$B$1:$B$342='Buildings Figure Cum'!$A31)*('GCAM By Region By Sector'!$C$1:$C$342='Buildings Figure Cum'!$C$1),0),MATCH('Buildings Figure Cum'!D$2,'GCAM By Region By Sector'!$B$1:$AH$1,0))*10^3)</f>
        <v>32.1614</v>
      </c>
      <c r="E31" cm="1">
        <f t="array" ref="E31">IF($C31="EPS",INDEX('EPS Emissions'!$C$1:$AI$101,MATCH(1,('EPS Emissions'!$C$1:$C$101='Buildings Figure Cum'!$A31)*('EPS Emissions'!$D$1:$D$101='Buildings Figure Cum'!$C$1),0),MATCH('Buildings Figure Cum'!E$2,'EPS Emissions'!$C$1:$AI$1,0)),INDEX('GCAM By Region By Sector'!$B$1:$AH$342,MATCH(1,('GCAM By Region By Sector'!$B$1:$B$342='Buildings Figure Cum'!$A31)*('GCAM By Region By Sector'!$C$1:$C$342='Buildings Figure Cum'!$C$1),0),MATCH('Buildings Figure Cum'!E$2,'GCAM By Region By Sector'!$B$1:$AH$1,0))*10^3)</f>
        <v>28.1373</v>
      </c>
      <c r="F31" cm="1">
        <f t="array" ref="F31">IF($C31="EPS",INDEX('EPS Emissions'!$C$1:$AI$101,MATCH(1,('EPS Emissions'!$C$1:$C$101='Buildings Figure Cum'!$A31)*('EPS Emissions'!$D$1:$D$101='Buildings Figure Cum'!$C$1),0),MATCH('Buildings Figure Cum'!F$2,'EPS Emissions'!$C$1:$AI$1,0)),INDEX('GCAM By Region By Sector'!$B$1:$AH$342,MATCH(1,('GCAM By Region By Sector'!$B$1:$B$342='Buildings Figure Cum'!$A31)*('GCAM By Region By Sector'!$C$1:$C$342='Buildings Figure Cum'!$C$1),0),MATCH('Buildings Figure Cum'!F$2,'GCAM By Region By Sector'!$B$1:$AH$1,0))*10^3)</f>
        <v>25.2563</v>
      </c>
      <c r="G31" cm="1">
        <f t="array" ref="G31">IF($C31="EPS",INDEX('EPS Emissions'!$C$1:$AI$101,MATCH(1,('EPS Emissions'!$C$1:$C$101='Buildings Figure Cum'!$A31)*('EPS Emissions'!$D$1:$D$101='Buildings Figure Cum'!$C$1),0),MATCH('Buildings Figure Cum'!G$2,'EPS Emissions'!$C$1:$AI$1,0)),INDEX('GCAM By Region By Sector'!$B$1:$AH$342,MATCH(1,('GCAM By Region By Sector'!$B$1:$B$342='Buildings Figure Cum'!$A31)*('GCAM By Region By Sector'!$C$1:$C$342='Buildings Figure Cum'!$C$1),0),MATCH('Buildings Figure Cum'!G$2,'GCAM By Region By Sector'!$B$1:$AH$1,0))*10^3)</f>
        <v>23.447500000000002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35.045828482624202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35.298491816486028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30.971764789428157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27.496889510557825</v>
      </c>
      <c r="O31" t="str">
        <f t="shared" si="12"/>
        <v>South Korea</v>
      </c>
      <c r="P31" s="15">
        <f t="shared" si="29"/>
        <v>164.57943148422922</v>
      </c>
      <c r="Q31" s="15">
        <f t="shared" si="29"/>
        <v>164.99114789883117</v>
      </c>
      <c r="R31" s="15">
        <f t="shared" si="29"/>
        <v>160.89425560056105</v>
      </c>
      <c r="S31" s="15">
        <f t="shared" si="29"/>
        <v>160.98339196001902</v>
      </c>
      <c r="T31">
        <f t="shared" si="5"/>
        <v>14</v>
      </c>
      <c r="U31">
        <f t="shared" si="6"/>
        <v>14</v>
      </c>
      <c r="V31">
        <f t="shared" si="7"/>
        <v>19</v>
      </c>
      <c r="W31">
        <f t="shared" si="8"/>
        <v>19</v>
      </c>
      <c r="X31" s="22">
        <v>9</v>
      </c>
      <c r="Y31" t="str">
        <f t="shared" si="25"/>
        <v>West Africa</v>
      </c>
      <c r="Z31" s="21">
        <f t="shared" si="26"/>
        <v>175.83510245073134</v>
      </c>
      <c r="AA31" s="16">
        <f t="shared" si="26"/>
        <v>329.98475930102524</v>
      </c>
      <c r="AB31" s="21">
        <f t="shared" si="26"/>
        <v>791.92590512813001</v>
      </c>
      <c r="AC31" s="21">
        <f t="shared" si="26"/>
        <v>1489.0080664576051</v>
      </c>
      <c r="AE31" s="71" t="str">
        <f t="shared" si="16"/>
        <v>South Korea</v>
      </c>
      <c r="AF31" s="47">
        <f>SUM(TREND(P31:Q31,P$2:Q$2,'BAU Sector &amp; Region Breakout'!D$2:M$2))</f>
        <v>1647.6470387080008</v>
      </c>
      <c r="AG31" s="47">
        <f>SUM(TREND(Q31:R31,Q$2:R$2,'BAU Sector &amp; Region Breakout'!N$2:'BAU Sector &amp; Region Breakout'!X$2))</f>
        <v>1792.369719246657</v>
      </c>
      <c r="AH31" s="47">
        <f>SUM(TREND(R31:S31,R$2:S$2,'BAU Sector &amp; Region Breakout'!X$2:AH$2))</f>
        <v>1770.3270615831902</v>
      </c>
      <c r="AI31" s="61">
        <f t="shared" si="17"/>
        <v>5210.3438195378476</v>
      </c>
      <c r="AJ31" s="72">
        <f t="shared" si="18"/>
        <v>15</v>
      </c>
    </row>
    <row r="32" spans="1:36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Emissions'!$C$1:$C$101='Buildings Figure Cum'!$A32)*('EPS Emissions'!$D$1:$D$101='Buildings Figure Cum'!$C$1),0),MATCH('Buildings Figure Cum'!D$2,'EPS Emissions'!$C$1:$AI$1,0)),INDEX('GCAM By Region By Sector'!$B$1:$AH$342,MATCH(1,('GCAM By Region By Sector'!$B$1:$B$342='Buildings Figure Cum'!$A32)*('GCAM By Region By Sector'!$C$1:$C$342='Buildings Figure Cum'!$C$1),0),MATCH('Buildings Figure Cum'!D$2,'GCAM By Region By Sector'!$B$1:$AH$1,0))*10^3)</f>
        <v>106.5679725423692</v>
      </c>
      <c r="E32" cm="1">
        <f t="array" ref="E32">IF($C32="EPS",INDEX('EPS Emissions'!$C$1:$AI$101,MATCH(1,('EPS Emissions'!$C$1:$C$101='Buildings Figure Cum'!$A32)*('EPS Emissions'!$D$1:$D$101='Buildings Figure Cum'!$C$1),0),MATCH('Buildings Figure Cum'!E$2,'EPS Emissions'!$C$1:$AI$1,0)),INDEX('GCAM By Region By Sector'!$B$1:$AH$342,MATCH(1,('GCAM By Region By Sector'!$B$1:$B$342='Buildings Figure Cum'!$A32)*('GCAM By Region By Sector'!$C$1:$C$342='Buildings Figure Cum'!$C$1),0),MATCH('Buildings Figure Cum'!E$2,'GCAM By Region By Sector'!$B$1:$AH$1,0))*10^3)</f>
        <v>180.82350992316285</v>
      </c>
      <c r="F32" cm="1">
        <f t="array" ref="F32">IF($C32="EPS",INDEX('EPS Emissions'!$C$1:$AI$101,MATCH(1,('EPS Emissions'!$C$1:$C$101='Buildings Figure Cum'!$A32)*('EPS Emissions'!$D$1:$D$101='Buildings Figure Cum'!$C$1),0),MATCH('Buildings Figure Cum'!F$2,'EPS Emissions'!$C$1:$AI$1,0)),INDEX('GCAM By Region By Sector'!$B$1:$AH$342,MATCH(1,('GCAM By Region By Sector'!$B$1:$B$342='Buildings Figure Cum'!$A32)*('GCAM By Region By Sector'!$C$1:$C$342='Buildings Figure Cum'!$C$1),0),MATCH('Buildings Figure Cum'!F$2,'GCAM By Region By Sector'!$B$1:$AH$1,0))*10^3)</f>
        <v>259.14610210508755</v>
      </c>
      <c r="G32" cm="1">
        <f t="array" ref="G32">IF($C32="EPS",INDEX('EPS Emissions'!$C$1:$AI$101,MATCH(1,('EPS Emissions'!$C$1:$C$101='Buildings Figure Cum'!$A32)*('EPS Emissions'!$D$1:$D$101='Buildings Figure Cum'!$C$1),0),MATCH('Buildings Figure Cum'!G$2,'EPS Emissions'!$C$1:$AI$1,0)),INDEX('GCAM By Region By Sector'!$B$1:$AH$342,MATCH(1,('GCAM By Region By Sector'!$B$1:$B$342='Buildings Figure Cum'!$A32)*('GCAM By Region By Sector'!$C$1:$C$342='Buildings Figure Cum'!$C$1),0),MATCH('Buildings Figure Cum'!G$2,'GCAM By Region By Sector'!$B$1:$AH$1,0))*10^3)</f>
        <v>308.1458190819223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108.45753466177381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144.22331634674725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195.71076670303808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240.77862915574116</v>
      </c>
      <c r="O32" t="str">
        <f t="shared" si="12"/>
        <v>Southeast Asia</v>
      </c>
      <c r="P32" s="15">
        <f t="shared" si="29"/>
        <v>363.72495935850679</v>
      </c>
      <c r="Q32" s="15">
        <f t="shared" si="29"/>
        <v>557.00676874780333</v>
      </c>
      <c r="R32" s="15">
        <f t="shared" si="29"/>
        <v>799.58733823161538</v>
      </c>
      <c r="S32" s="15">
        <f t="shared" si="29"/>
        <v>1007.8472798359487</v>
      </c>
      <c r="T32">
        <f t="shared" si="5"/>
        <v>7</v>
      </c>
      <c r="U32">
        <f t="shared" si="6"/>
        <v>5</v>
      </c>
      <c r="V32">
        <f t="shared" si="7"/>
        <v>4</v>
      </c>
      <c r="W32">
        <f t="shared" si="8"/>
        <v>4</v>
      </c>
      <c r="X32" s="22">
        <v>10</v>
      </c>
      <c r="Y32" t="str">
        <f t="shared" si="25"/>
        <v>Indonesia</v>
      </c>
      <c r="Z32" s="21">
        <f t="shared" si="26"/>
        <v>254.0160838063168</v>
      </c>
      <c r="AA32" s="16">
        <f t="shared" si="26"/>
        <v>284.76605455301046</v>
      </c>
      <c r="AB32" s="21">
        <f t="shared" si="26"/>
        <v>407.58300736257786</v>
      </c>
      <c r="AC32" s="21">
        <f t="shared" si="26"/>
        <v>872.60338185224077</v>
      </c>
      <c r="AE32" s="71" t="str">
        <f t="shared" si="16"/>
        <v>Southeast Asia</v>
      </c>
      <c r="AF32" s="47">
        <f>SUM(TREND(P32:Q32,P$2:Q$2,'BAU Sector &amp; Region Breakout'!D$2:M$2))</f>
        <v>4507.0177358369256</v>
      </c>
      <c r="AG32" s="47">
        <f>SUM(TREND(Q32:R32,Q$2:R$2,'BAU Sector &amp; Region Breakout'!N$2:'BAU Sector &amp; Region Breakout'!X$2))</f>
        <v>7461.2675883868142</v>
      </c>
      <c r="AH32" s="47">
        <f>SUM(TREND(R32:S32,R$2:S$2,'BAU Sector &amp; Region Breakout'!X$2:AH$2))</f>
        <v>9940.8903993716012</v>
      </c>
      <c r="AI32" s="61">
        <f t="shared" si="17"/>
        <v>21909.175723595341</v>
      </c>
      <c r="AJ32" s="72">
        <f t="shared" si="18"/>
        <v>4</v>
      </c>
    </row>
    <row r="33" spans="1:4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Emissions'!$C$1:$C$101='Buildings Figure Cum'!$A33)*('EPS Emissions'!$D$1:$D$101='Buildings Figure Cum'!$C$1),0),MATCH('Buildings Figure Cum'!D$2,'EPS Emissions'!$C$1:$AI$1,0)),INDEX('GCAM By Region By Sector'!$B$1:$AH$342,MATCH(1,('GCAM By Region By Sector'!$B$1:$B$342='Buildings Figure Cum'!$A33)*('GCAM By Region By Sector'!$C$1:$C$342='Buildings Figure Cum'!$C$1),0),MATCH('Buildings Figure Cum'!D$2,'GCAM By Region By Sector'!$B$1:$AH$1,0))*10^3)</f>
        <v>6.397158794933496</v>
      </c>
      <c r="E33" cm="1">
        <f t="array" ref="E33">IF($C33="EPS",INDEX('EPS Emissions'!$C$1:$AI$101,MATCH(1,('EPS Emissions'!$C$1:$C$101='Buildings Figure Cum'!$A33)*('EPS Emissions'!$D$1:$D$101='Buildings Figure Cum'!$C$1),0),MATCH('Buildings Figure Cum'!E$2,'EPS Emissions'!$C$1:$AI$1,0)),INDEX('GCAM By Region By Sector'!$B$1:$AH$342,MATCH(1,('GCAM By Region By Sector'!$B$1:$B$342='Buildings Figure Cum'!$A33)*('GCAM By Region By Sector'!$C$1:$C$342='Buildings Figure Cum'!$C$1),0),MATCH('Buildings Figure Cum'!E$2,'GCAM By Region By Sector'!$B$1:$AH$1,0))*10^3)</f>
        <v>7.6104104916814919</v>
      </c>
      <c r="F33" cm="1">
        <f t="array" ref="F33">IF($C33="EPS",INDEX('EPS Emissions'!$C$1:$AI$101,MATCH(1,('EPS Emissions'!$C$1:$C$101='Buildings Figure Cum'!$A33)*('EPS Emissions'!$D$1:$D$101='Buildings Figure Cum'!$C$1),0),MATCH('Buildings Figure Cum'!F$2,'EPS Emissions'!$C$1:$AI$1,0)),INDEX('GCAM By Region By Sector'!$B$1:$AH$342,MATCH(1,('GCAM By Region By Sector'!$B$1:$B$342='Buildings Figure Cum'!$A33)*('GCAM By Region By Sector'!$C$1:$C$342='Buildings Figure Cum'!$C$1),0),MATCH('Buildings Figure Cum'!F$2,'GCAM By Region By Sector'!$B$1:$AH$1,0))*10^3)</f>
        <v>9.790959833979489</v>
      </c>
      <c r="G33" cm="1">
        <f t="array" ref="G33">IF($C33="EPS",INDEX('EPS Emissions'!$C$1:$AI$101,MATCH(1,('EPS Emissions'!$C$1:$C$101='Buildings Figure Cum'!$A33)*('EPS Emissions'!$D$1:$D$101='Buildings Figure Cum'!$C$1),0),MATCH('Buildings Figure Cum'!G$2,'EPS Emissions'!$C$1:$AI$1,0)),INDEX('GCAM By Region By Sector'!$B$1:$AH$342,MATCH(1,('GCAM By Region By Sector'!$B$1:$B$342='Buildings Figure Cum'!$A33)*('GCAM By Region By Sector'!$C$1:$C$342='Buildings Figure Cum'!$C$1),0),MATCH('Buildings Figure Cum'!G$2,'GCAM By Region By Sector'!$B$1:$AH$1,0))*10^3)</f>
        <v>9.8419194717629477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23.259805887097073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23.951641582968026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21.737894072847961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18.572147741990818</v>
      </c>
      <c r="O33" t="str">
        <f t="shared" si="12"/>
        <v>Taiwan</v>
      </c>
      <c r="P33" s="15">
        <f t="shared" ref="P33:S34" si="30">IF($P$1="Distribute Electricity",D33+D68+I33+I68,D33+D68)</f>
        <v>65.704919175322289</v>
      </c>
      <c r="Q33" s="15">
        <f t="shared" si="30"/>
        <v>80.637897300253201</v>
      </c>
      <c r="R33" s="15">
        <f t="shared" si="30"/>
        <v>85.240522550187364</v>
      </c>
      <c r="S33" s="15">
        <f t="shared" si="30"/>
        <v>78.391542589788244</v>
      </c>
      <c r="T33">
        <f t="shared" si="5"/>
        <v>25</v>
      </c>
      <c r="U33">
        <f t="shared" si="6"/>
        <v>26</v>
      </c>
      <c r="V33">
        <f t="shared" si="7"/>
        <v>25</v>
      </c>
      <c r="W33">
        <f t="shared" si="8"/>
        <v>26</v>
      </c>
      <c r="X33" s="22" t="s">
        <v>86</v>
      </c>
      <c r="Y33" t="s">
        <v>87</v>
      </c>
      <c r="Z33" s="21">
        <f>$P$35-SUM(Z23:Z32)</f>
        <v>1996.284561763453</v>
      </c>
      <c r="AA33" s="16">
        <f>$Q$35-SUM(AA23:AA32)</f>
        <v>2461.4966236316113</v>
      </c>
      <c r="AB33" s="21">
        <f>$R$35-SUM(AB23:AB32)</f>
        <v>3071.7802203432366</v>
      </c>
      <c r="AC33" s="21">
        <f>$S$35-SUM(AC23:AC32)</f>
        <v>3648.6727680957338</v>
      </c>
      <c r="AE33" s="71" t="str">
        <f t="shared" si="16"/>
        <v>Taiwan</v>
      </c>
      <c r="AF33" s="47">
        <f>SUM(TREND(P33:Q33,P$2:Q$2,'BAU Sector &amp; Region Breakout'!D$2:M$2))</f>
        <v>724.24759331540827</v>
      </c>
      <c r="AG33" s="47">
        <f>SUM(TREND(Q33:R33,Q$2:R$2,'BAU Sector &amp; Region Breakout'!N$2:'BAU Sector &amp; Region Breakout'!X$2))</f>
        <v>912.33130917742415</v>
      </c>
      <c r="AH33" s="47">
        <f>SUM(TREND(R33:S33,R$2:S$2,'BAU Sector &amp; Region Breakout'!X$2:AH$2))</f>
        <v>899.97635826986652</v>
      </c>
      <c r="AI33" s="61">
        <f t="shared" si="17"/>
        <v>2536.5552607626987</v>
      </c>
      <c r="AJ33" s="72">
        <f t="shared" si="18"/>
        <v>27</v>
      </c>
    </row>
    <row r="34" spans="1:4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Emissions'!$C$1:$C$101='Buildings Figure Cum'!$A34)*('EPS Emissions'!$D$1:$D$101='Buildings Figure Cum'!$C$1),0),MATCH('Buildings Figure Cum'!D$2,'EPS Emissions'!$C$1:$AI$1,0)),INDEX('GCAM By Region By Sector'!$B$1:$AH$342,MATCH(1,('GCAM By Region By Sector'!$B$1:$B$342='Buildings Figure Cum'!$A34)*('GCAM By Region By Sector'!$C$1:$C$342='Buildings Figure Cum'!$C$1),0),MATCH('Buildings Figure Cum'!D$2,'GCAM By Region By Sector'!$B$1:$AH$1,0))*10^3)</f>
        <v>323.89400000000001</v>
      </c>
      <c r="E34" cm="1">
        <f t="array" ref="E34">IF($C34="EPS",INDEX('EPS Emissions'!$C$1:$AI$101,MATCH(1,('EPS Emissions'!$C$1:$C$101='Buildings Figure Cum'!$A34)*('EPS Emissions'!$D$1:$D$101='Buildings Figure Cum'!$C$1),0),MATCH('Buildings Figure Cum'!E$2,'EPS Emissions'!$C$1:$AI$1,0)),INDEX('GCAM By Region By Sector'!$B$1:$AH$342,MATCH(1,('GCAM By Region By Sector'!$B$1:$B$342='Buildings Figure Cum'!$A34)*('GCAM By Region By Sector'!$C$1:$C$342='Buildings Figure Cum'!$C$1),0),MATCH('Buildings Figure Cum'!E$2,'GCAM By Region By Sector'!$B$1:$AH$1,0))*10^3)</f>
        <v>318.27699999999999</v>
      </c>
      <c r="F34" cm="1">
        <f t="array" ref="F34">IF($C34="EPS",INDEX('EPS Emissions'!$C$1:$AI$101,MATCH(1,('EPS Emissions'!$C$1:$C$101='Buildings Figure Cum'!$A34)*('EPS Emissions'!$D$1:$D$101='Buildings Figure Cum'!$C$1),0),MATCH('Buildings Figure Cum'!F$2,'EPS Emissions'!$C$1:$AI$1,0)),INDEX('GCAM By Region By Sector'!$B$1:$AH$342,MATCH(1,('GCAM By Region By Sector'!$B$1:$B$342='Buildings Figure Cum'!$A34)*('GCAM By Region By Sector'!$C$1:$C$342='Buildings Figure Cum'!$C$1),0),MATCH('Buildings Figure Cum'!F$2,'GCAM By Region By Sector'!$B$1:$AH$1,0))*10^3)</f>
        <v>307.01900000000001</v>
      </c>
      <c r="G34" cm="1">
        <f t="array" ref="G34">IF($C34="EPS",INDEX('EPS Emissions'!$C$1:$AI$101,MATCH(1,('EPS Emissions'!$C$1:$C$101='Buildings Figure Cum'!$A34)*('EPS Emissions'!$D$1:$D$101='Buildings Figure Cum'!$C$1),0),MATCH('Buildings Figure Cum'!G$2,'EPS Emissions'!$C$1:$AI$1,0)),INDEX('GCAM By Region By Sector'!$B$1:$AH$342,MATCH(1,('GCAM By Region By Sector'!$B$1:$B$342='Buildings Figure Cum'!$A34)*('GCAM By Region By Sector'!$C$1:$C$342='Buildings Figure Cum'!$C$1),0),MATCH('Buildings Figure Cum'!G$2,'GCAM By Region By Sector'!$B$1:$AH$1,0))*10^3)</f>
        <v>299.315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585.67758758704622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460.92847341245334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438.14930000473981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436.1984334943175</v>
      </c>
      <c r="O34" t="str">
        <f t="shared" si="12"/>
        <v>USA</v>
      </c>
      <c r="P34" s="15">
        <f t="shared" si="30"/>
        <v>1613.9144332410624</v>
      </c>
      <c r="Q34" s="15">
        <f t="shared" si="30"/>
        <v>1400.974841770648</v>
      </c>
      <c r="R34" s="15">
        <f t="shared" si="30"/>
        <v>1338.6385109719758</v>
      </c>
      <c r="S34" s="15">
        <f t="shared" si="30"/>
        <v>1323.3413958417375</v>
      </c>
      <c r="T34">
        <f t="shared" si="5"/>
        <v>2</v>
      </c>
      <c r="U34">
        <f t="shared" si="6"/>
        <v>2</v>
      </c>
      <c r="V34">
        <f t="shared" si="7"/>
        <v>2</v>
      </c>
      <c r="W34">
        <f t="shared" si="8"/>
        <v>3</v>
      </c>
      <c r="Y34" t="s">
        <v>93</v>
      </c>
      <c r="Z34">
        <v>0</v>
      </c>
      <c r="AA34">
        <v>0</v>
      </c>
      <c r="AB34">
        <v>0</v>
      </c>
      <c r="AC34">
        <v>0</v>
      </c>
      <c r="AE34" s="73" t="str">
        <f t="shared" si="16"/>
        <v>USA</v>
      </c>
      <c r="AF34" s="74">
        <f>SUM(TREND(P34:Q34,P$2:Q$2,'BAU Sector &amp; Region Breakout'!D$2:M$2))</f>
        <v>15180.916170793724</v>
      </c>
      <c r="AG34" s="74">
        <f>SUM(TREND(Q34:R34,Q$2:R$2,'BAU Sector &amp; Region Breakout'!N$2:'BAU Sector &amp; Region Breakout'!X$2))</f>
        <v>15067.873440084441</v>
      </c>
      <c r="AH34" s="74">
        <f>SUM(TREND(R34:S34,R$2:S$2,'BAU Sector &amp; Region Breakout'!X$2:AH$2))</f>
        <v>14640.889487475426</v>
      </c>
      <c r="AI34" s="75">
        <f t="shared" si="17"/>
        <v>44889.67909835359</v>
      </c>
      <c r="AJ34" s="76">
        <f>RANK(AI34,AI$3:AI$34,0)</f>
        <v>2</v>
      </c>
      <c r="AK34" s="26">
        <v>2030</v>
      </c>
      <c r="AN34" s="26">
        <v>2040</v>
      </c>
      <c r="AQ34" s="26">
        <v>2050</v>
      </c>
    </row>
    <row r="35" spans="1:43" x14ac:dyDescent="0.35">
      <c r="O35" s="14" t="s">
        <v>94</v>
      </c>
      <c r="P35" s="61">
        <f>SUM(P3:P34)</f>
        <v>9117.1295785695947</v>
      </c>
      <c r="Q35" s="61">
        <f t="shared" ref="Q35:S35" si="31">SUM(Q3:Q34)</f>
        <v>10109.691587973904</v>
      </c>
      <c r="R35" s="61">
        <f t="shared" si="31"/>
        <v>11471.91004506526</v>
      </c>
      <c r="S35" s="61">
        <f t="shared" si="31"/>
        <v>13111.273662556088</v>
      </c>
      <c r="AE35" s="21"/>
      <c r="AJ35" t="str">
        <f>Y23</f>
        <v>China</v>
      </c>
      <c r="AK35" s="25">
        <f>AA23/SUM($AA$23:$AA$33)</f>
        <v>0.22441328986470563</v>
      </c>
      <c r="AM35" t="str">
        <f>Y41</f>
        <v>China</v>
      </c>
      <c r="AN35" s="25">
        <f t="shared" ref="AN35:AN45" si="32">AB41/SUM($AB$41:$AB$51)</f>
        <v>0.20209134550875485</v>
      </c>
      <c r="AP35" t="str">
        <f>Y58</f>
        <v>China</v>
      </c>
      <c r="AQ35" s="25">
        <f t="shared" ref="AQ35:AQ45" si="33">AC58/SUM($AC$58:$AC$68)</f>
        <v>0.16171102700559323</v>
      </c>
    </row>
    <row r="36" spans="1:43" x14ac:dyDescent="0.35">
      <c r="B36" t="s">
        <v>59</v>
      </c>
      <c r="C36" s="9" t="s">
        <v>64</v>
      </c>
      <c r="I36" s="27" t="s">
        <v>74</v>
      </c>
      <c r="AE36" s="21"/>
      <c r="AJ36" t="str">
        <f t="shared" ref="AJ36:AJ44" si="34">Y24</f>
        <v>USA</v>
      </c>
      <c r="AK36" s="25">
        <f>AA24/SUM($AA$23:$AA$33)</f>
        <v>0.13857740659835688</v>
      </c>
      <c r="AM36" t="str">
        <f t="shared" ref="AM36:AM44" si="35">Y42</f>
        <v>USA</v>
      </c>
      <c r="AN36" s="25">
        <f t="shared" si="32"/>
        <v>0.11668837235590097</v>
      </c>
      <c r="AP36" t="str">
        <f t="shared" ref="AP36:AP44" si="36">Y59</f>
        <v>West Africa</v>
      </c>
      <c r="AQ36" s="25">
        <f>AC59/SUM($AC$58:$AC$68)</f>
        <v>0.11356700384570555</v>
      </c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 t="shared" ref="F37:G37" si="37">E37+10</f>
        <v>2040</v>
      </c>
      <c r="G37">
        <f t="shared" si="37"/>
        <v>2050</v>
      </c>
      <c r="I37">
        <v>2020</v>
      </c>
      <c r="J37">
        <f>I37+10</f>
        <v>2030</v>
      </c>
      <c r="K37">
        <f t="shared" ref="K37" si="38">J37+10</f>
        <v>2040</v>
      </c>
      <c r="L37">
        <f t="shared" ref="L37" si="39">K37+10</f>
        <v>2050</v>
      </c>
      <c r="AE37" s="21"/>
      <c r="AJ37" t="str">
        <f t="shared" si="34"/>
        <v>Middle East</v>
      </c>
      <c r="AK37" s="25">
        <f t="shared" ref="AK37:AK44" si="40">AA25/SUM($AA$23:$AA$33)</f>
        <v>7.8500526785998129E-2</v>
      </c>
      <c r="AM37" t="str">
        <f t="shared" si="35"/>
        <v>Middle East</v>
      </c>
      <c r="AN37" s="25">
        <f t="shared" si="32"/>
        <v>8.0188742797313223E-2</v>
      </c>
      <c r="AP37" t="str">
        <f t="shared" si="36"/>
        <v>USA</v>
      </c>
      <c r="AQ37" s="25">
        <f t="shared" si="33"/>
        <v>0.10093156697819604</v>
      </c>
    </row>
    <row r="38" spans="1:43" x14ac:dyDescent="0.35">
      <c r="A38" s="13" t="s">
        <v>7</v>
      </c>
      <c r="B38" t="s">
        <v>8</v>
      </c>
      <c r="C38" s="10" t="s">
        <v>9</v>
      </c>
      <c r="D38" cm="1">
        <f t="array" ref="D38">IF($C38="EPS",INDEX('EPS Emissions'!$C$1:$AI$101,MATCH(1,('EPS Emissions'!$C$1:$C$101='Buildings Figure Cum'!$A38)*('EPS Emissions'!$D$1:$D$101='Buildings Figure Cum'!$C$36),0),MATCH('Buildings Figure Cum'!D$2,'EPS Emissions'!$C$1:$AI$1,0)),INDEX('GCAM By Region By Sector'!$B$1:$AH$342,MATCH(1,('GCAM By Region By Sector'!$B$1:$B$342='Buildings Figure Cum'!$A38)*('GCAM By Region By Sector'!$C$1:$C$342='Buildings Figure Cum'!$C$36),0),MATCH('Buildings Figure Cum'!D$2,'GCAM By Region By Sector'!$B$1:$AH$1,0))*10^3)</f>
        <v>143.345</v>
      </c>
      <c r="E38" cm="1">
        <f t="array" ref="E38">IF($C38="EPS",INDEX('EPS Emissions'!$C$1:$AI$101,MATCH(1,('EPS Emissions'!$C$1:$C$101='Buildings Figure Cum'!$A38)*('EPS Emissions'!$D$1:$D$101='Buildings Figure Cum'!$C$36),0),MATCH('Buildings Figure Cum'!E$2,'EPS Emissions'!$C$1:$AI$1,0)),INDEX('GCAM By Region By Sector'!$B$1:$AH$342,MATCH(1,('GCAM By Region By Sector'!$B$1:$B$342='Buildings Figure Cum'!$A38)*('GCAM By Region By Sector'!$C$1:$C$342='Buildings Figure Cum'!$C$36),0),MATCH('Buildings Figure Cum'!E$2,'GCAM By Region By Sector'!$B$1:$AH$1,0))*10^3)</f>
        <v>129.87799999999999</v>
      </c>
      <c r="F38" cm="1">
        <f t="array" ref="F38">IF($C38="EPS",INDEX('EPS Emissions'!$C$1:$AI$101,MATCH(1,('EPS Emissions'!$C$1:$C$101='Buildings Figure Cum'!$A38)*('EPS Emissions'!$D$1:$D$101='Buildings Figure Cum'!$C$36),0),MATCH('Buildings Figure Cum'!F$2,'EPS Emissions'!$C$1:$AI$1,0)),INDEX('GCAM By Region By Sector'!$B$1:$AH$342,MATCH(1,('GCAM By Region By Sector'!$B$1:$B$342='Buildings Figure Cum'!$A38)*('GCAM By Region By Sector'!$C$1:$C$342='Buildings Figure Cum'!$C$36),0),MATCH('Buildings Figure Cum'!F$2,'GCAM By Region By Sector'!$B$1:$AH$1,0))*10^3)</f>
        <v>125.58</v>
      </c>
      <c r="G38" cm="1">
        <f t="array" ref="G38">IF($C38="EPS",INDEX('EPS Emissions'!$C$1:$AI$101,MATCH(1,('EPS Emissions'!$C$1:$C$101='Buildings Figure Cum'!$A38)*('EPS Emissions'!$D$1:$D$101='Buildings Figure Cum'!$C$36),0),MATCH('Buildings Figure Cum'!G$2,'EPS Emissions'!$C$1:$AI$1,0)),INDEX('GCAM By Region By Sector'!$B$1:$AH$342,MATCH(1,('GCAM By Region By Sector'!$B$1:$B$342='Buildings Figure Cum'!$A38)*('GCAM By Region By Sector'!$C$1:$C$342='Buildings Figure Cum'!$C$36),0),MATCH('Buildings Figure Cum'!G$2,'GCAM By Region By Sector'!$B$1:$AH$1,0))*10^3)</f>
        <v>119.474</v>
      </c>
      <c r="I38" s="2">
        <f>IF($C38="EPS",SUMIFS('Electricity Distribution'!D$113:D$157,'Electricity Distribution'!$C$113:$C$157,$C$36,'Electricity Distribution'!$A$113:$A$157,$A38),SUMIFS('Electricity Distribution'!D$384:D$600,'Electricity Distribution'!$C$384:$C$600,$C$36,'Electricity Distribution'!$B$384:$B$600,$B38))</f>
        <v>191.29727508945032</v>
      </c>
      <c r="J38" s="2">
        <f>IF($C38="EPS",SUMIFS('Electricity Distribution'!E$113:E$157,'Electricity Distribution'!$C$113:$C$157,$C$36,'Electricity Distribution'!$A$113:$A$157,$A38),SUMIFS('Electricity Distribution'!E$384:E$600,'Electricity Distribution'!$C$384:$C$600,$C$36,'Electricity Distribution'!$B$384:$B$600,$B38))</f>
        <v>136.6877093482596</v>
      </c>
      <c r="K38" s="2">
        <f>IF($C38="EPS",SUMIFS('Electricity Distribution'!F$113:F$157,'Electricity Distribution'!$C$113:$C$157,$C$36,'Electricity Distribution'!$A$113:$A$157,$A38),SUMIFS('Electricity Distribution'!F$384:F$600,'Electricity Distribution'!$C$384:$C$600,$C$36,'Electricity Distribution'!$B$384:$B$600,$B38))</f>
        <v>84.919318458143152</v>
      </c>
      <c r="L38" s="2">
        <f>IF($C38="EPS",SUMIFS('Electricity Distribution'!G$113:G$157,'Electricity Distribution'!$C$113:$C$157,$C$36,'Electricity Distribution'!$A$113:$A$157,$A38),SUMIFS('Electricity Distribution'!G$384:G$600,'Electricity Distribution'!$C$384:$C$600,$C$36,'Electricity Distribution'!$B$384:$B$600,$B38))</f>
        <v>51.628024266045308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E38" s="21"/>
      <c r="AJ38" t="str">
        <f t="shared" si="34"/>
        <v>EU-27</v>
      </c>
      <c r="AK38" s="25">
        <f>AA26/SUM($AA$23:$AA$33)</f>
        <v>7.0065176835449494E-2</v>
      </c>
      <c r="AM38" t="str">
        <f t="shared" si="35"/>
        <v>Southeast Asia</v>
      </c>
      <c r="AN38" s="25">
        <f t="shared" si="32"/>
        <v>6.9699582291927464E-2</v>
      </c>
      <c r="AP38" t="str">
        <f t="shared" si="36"/>
        <v>Southeast Asia</v>
      </c>
      <c r="AQ38" s="25">
        <f>AC61/SUM($AC$58:$AC$68)</f>
        <v>7.6868754765924502E-2</v>
      </c>
    </row>
    <row r="39" spans="1:43" x14ac:dyDescent="0.35">
      <c r="A39" s="13" t="s">
        <v>10</v>
      </c>
      <c r="B39" t="s">
        <v>10</v>
      </c>
      <c r="C39" s="10" t="s">
        <v>9</v>
      </c>
      <c r="D39" cm="1">
        <f t="array" ref="D39">IF($C39="EPS",INDEX('EPS Emissions'!$C$1:$AI$101,MATCH(1,('EPS Emissions'!$C$1:$C$101='Buildings Figure Cum'!$A39)*('EPS Emissions'!$D$1:$D$101='Buildings Figure Cum'!$C$36),0),MATCH('Buildings Figure Cum'!D$2,'EPS Emissions'!$C$1:$AI$1,0)),INDEX('GCAM By Region By Sector'!$B$1:$AH$342,MATCH(1,('GCAM By Region By Sector'!$B$1:$B$342='Buildings Figure Cum'!$A39)*('GCAM By Region By Sector'!$C$1:$C$342='Buildings Figure Cum'!$C$36),0),MATCH('Buildings Figure Cum'!D$2,'GCAM By Region By Sector'!$B$1:$AH$1,0))*10^3)</f>
        <v>13.174906492985642</v>
      </c>
      <c r="E39" cm="1">
        <f t="array" ref="E39">IF($C39="EPS",INDEX('EPS Emissions'!$C$1:$AI$101,MATCH(1,('EPS Emissions'!$C$1:$C$101='Buildings Figure Cum'!$A39)*('EPS Emissions'!$D$1:$D$101='Buildings Figure Cum'!$C$36),0),MATCH('Buildings Figure Cum'!E$2,'EPS Emissions'!$C$1:$AI$1,0)),INDEX('GCAM By Region By Sector'!$B$1:$AH$342,MATCH(1,('GCAM By Region By Sector'!$B$1:$B$342='Buildings Figure Cum'!$A39)*('GCAM By Region By Sector'!$C$1:$C$342='Buildings Figure Cum'!$C$36),0),MATCH('Buildings Figure Cum'!E$2,'GCAM By Region By Sector'!$B$1:$AH$1,0))*10^3)</f>
        <v>14.74473881438891</v>
      </c>
      <c r="F39" cm="1">
        <f t="array" ref="F39">IF($C39="EPS",INDEX('EPS Emissions'!$C$1:$AI$101,MATCH(1,('EPS Emissions'!$C$1:$C$101='Buildings Figure Cum'!$A39)*('EPS Emissions'!$D$1:$D$101='Buildings Figure Cum'!$C$36),0),MATCH('Buildings Figure Cum'!F$2,'EPS Emissions'!$C$1:$AI$1,0)),INDEX('GCAM By Region By Sector'!$B$1:$AH$342,MATCH(1,('GCAM By Region By Sector'!$B$1:$B$342='Buildings Figure Cum'!$A39)*('GCAM By Region By Sector'!$C$1:$C$342='Buildings Figure Cum'!$C$36),0),MATCH('Buildings Figure Cum'!F$2,'GCAM By Region By Sector'!$B$1:$AH$1,0))*10^3)</f>
        <v>15.321345606094923</v>
      </c>
      <c r="G39" cm="1">
        <f t="array" ref="G39">IF($C39="EPS",INDEX('EPS Emissions'!$C$1:$AI$101,MATCH(1,('EPS Emissions'!$C$1:$C$101='Buildings Figure Cum'!$A39)*('EPS Emissions'!$D$1:$D$101='Buildings Figure Cum'!$C$36),0),MATCH('Buildings Figure Cum'!G$2,'EPS Emissions'!$C$1:$AI$1,0)),INDEX('GCAM By Region By Sector'!$B$1:$AH$342,MATCH(1,('GCAM By Region By Sector'!$B$1:$B$342='Buildings Figure Cum'!$A39)*('GCAM By Region By Sector'!$C$1:$C$342='Buildings Figure Cum'!$C$36),0),MATCH('Buildings Figure Cum'!G$2,'GCAM By Region By Sector'!$B$1:$AH$1,0))*10^3)</f>
        <v>15.047540880571219</v>
      </c>
      <c r="I39" s="2">
        <f>IF($C39="EPS",SUMIFS('Electricity Distribution'!D$113:D$157,'Electricity Distribution'!$C$113:$C$157,$C$36,'Electricity Distribution'!$A$113:$A$157,$A39),SUMIFS('Electricity Distribution'!D$384:D$600,'Electricity Distribution'!$C$384:$C$600,$C$36,'Electricity Distribution'!$B$384:$B$600,$B39))</f>
        <v>0</v>
      </c>
      <c r="J39" s="2">
        <f>IF($C39="EPS",SUMIFS('Electricity Distribution'!E$113:E$157,'Electricity Distribution'!$C$113:$C$157,$C$36,'Electricity Distribution'!$A$113:$A$157,$A39),SUMIFS('Electricity Distribution'!E$384:E$600,'Electricity Distribution'!$C$384:$C$600,$C$36,'Electricity Distribution'!$B$384:$B$600,$B39))</f>
        <v>0</v>
      </c>
      <c r="K39" s="2">
        <f>IF($C39="EPS",SUMIFS('Electricity Distribution'!F$113:F$157,'Electricity Distribution'!$C$113:$C$157,$C$36,'Electricity Distribution'!$A$113:$A$157,$A39),SUMIFS('Electricity Distribution'!F$384:F$600,'Electricity Distribution'!$C$384:$C$600,$C$36,'Electricity Distribution'!$B$384:$B$600,$B39))</f>
        <v>0</v>
      </c>
      <c r="L39" s="2">
        <f>IF($C39="EPS",SUMIFS('Electricity Distribution'!G$113:G$157,'Electricity Distribution'!$C$113:$C$157,$C$36,'Electricity Distribution'!$A$113:$A$157,$A39),SUMIFS('Electricity Distribution'!G$384:G$600,'Electricity Distribution'!$C$384:$C$600,$C$36,'Electricity Distribution'!$B$384:$B$600,$B39))</f>
        <v>0</v>
      </c>
      <c r="AE39" s="21"/>
      <c r="AJ39" t="str">
        <f t="shared" si="34"/>
        <v>Southeast Asia</v>
      </c>
      <c r="AK39" s="25">
        <f t="shared" si="40"/>
        <v>5.5096316628530678E-2</v>
      </c>
      <c r="AM39" t="str">
        <f t="shared" si="35"/>
        <v>West Africa</v>
      </c>
      <c r="AN39" s="25">
        <f t="shared" si="32"/>
        <v>6.9031739441574827E-2</v>
      </c>
      <c r="AP39" t="str">
        <f t="shared" si="36"/>
        <v>Middle East</v>
      </c>
      <c r="AQ39" s="25">
        <f t="shared" si="33"/>
        <v>7.6489581493425926E-2</v>
      </c>
    </row>
    <row r="40" spans="1:43" x14ac:dyDescent="0.35">
      <c r="A40" s="13" t="s">
        <v>11</v>
      </c>
      <c r="B40" t="s">
        <v>12</v>
      </c>
      <c r="C40" s="10" t="s">
        <v>13</v>
      </c>
      <c r="D40" cm="1">
        <f t="array" ref="D40">IF($C40="EPS",INDEX('EPS Emissions'!$C$1:$AI$101,MATCH(1,('EPS Emissions'!$C$1:$C$101='Buildings Figure Cum'!$A40)*('EPS Emissions'!$D$1:$D$101='Buildings Figure Cum'!$C$36),0),MATCH('Buildings Figure Cum'!D$2,'EPS Emissions'!$C$1:$AI$1,0)),INDEX('GCAM By Region By Sector'!$B$1:$AH$342,MATCH(1,('GCAM By Region By Sector'!$B$1:$B$342='Buildings Figure Cum'!$A40)*('GCAM By Region By Sector'!$C$1:$C$342='Buildings Figure Cum'!$C$36),0),MATCH('Buildings Figure Cum'!D$2,'GCAM By Region By Sector'!$B$1:$AH$1,0))*10^3)</f>
        <v>14.040850736085002</v>
      </c>
      <c r="E40" cm="1">
        <f t="array" ref="E40">IF($C40="EPS",INDEX('EPS Emissions'!$C$1:$AI$101,MATCH(1,('EPS Emissions'!$C$1:$C$101='Buildings Figure Cum'!$A40)*('EPS Emissions'!$D$1:$D$101='Buildings Figure Cum'!$C$36),0),MATCH('Buildings Figure Cum'!E$2,'EPS Emissions'!$C$1:$AI$1,0)),INDEX('GCAM By Region By Sector'!$B$1:$AH$342,MATCH(1,('GCAM By Region By Sector'!$B$1:$B$342='Buildings Figure Cum'!$A40)*('GCAM By Region By Sector'!$C$1:$C$342='Buildings Figure Cum'!$C$36),0),MATCH('Buildings Figure Cum'!E$2,'GCAM By Region By Sector'!$B$1:$AH$1,0))*10^3)</f>
        <v>23.370501192167502</v>
      </c>
      <c r="F40" cm="1">
        <f t="array" ref="F40">IF($C40="EPS",INDEX('EPS Emissions'!$C$1:$AI$101,MATCH(1,('EPS Emissions'!$C$1:$C$101='Buildings Figure Cum'!$A40)*('EPS Emissions'!$D$1:$D$101='Buildings Figure Cum'!$C$36),0),MATCH('Buildings Figure Cum'!F$2,'EPS Emissions'!$C$1:$AI$1,0)),INDEX('GCAM By Region By Sector'!$B$1:$AH$342,MATCH(1,('GCAM By Region By Sector'!$B$1:$B$342='Buildings Figure Cum'!$A40)*('GCAM By Region By Sector'!$C$1:$C$342='Buildings Figure Cum'!$C$36),0),MATCH('Buildings Figure Cum'!F$2,'GCAM By Region By Sector'!$B$1:$AH$1,0))*10^3)</f>
        <v>38.603226541232459</v>
      </c>
      <c r="G40" cm="1">
        <f t="array" ref="G40">IF($C40="EPS",INDEX('EPS Emissions'!$C$1:$AI$101,MATCH(1,('EPS Emissions'!$C$1:$C$101='Buildings Figure Cum'!$A40)*('EPS Emissions'!$D$1:$D$101='Buildings Figure Cum'!$C$36),0),MATCH('Buildings Figure Cum'!G$2,'EPS Emissions'!$C$1:$AI$1,0)),INDEX('GCAM By Region By Sector'!$B$1:$AH$342,MATCH(1,('GCAM By Region By Sector'!$B$1:$B$342='Buildings Figure Cum'!$A40)*('GCAM By Region By Sector'!$C$1:$C$342='Buildings Figure Cum'!$C$36),0),MATCH('Buildings Figure Cum'!G$2,'GCAM By Region By Sector'!$B$1:$AH$1,0))*10^3)</f>
        <v>57.247729942781788</v>
      </c>
      <c r="I40" s="2">
        <f>IF($C40="EPS",SUMIFS('Electricity Distribution'!D$113:D$157,'Electricity Distribution'!$C$113:$C$157,$C$36,'Electricity Distribution'!$A$113:$A$157,$A40),SUMIFS('Electricity Distribution'!D$384:D$600,'Electricity Distribution'!$C$384:$C$600,$C$36,'Electricity Distribution'!$B$384:$B$600,$B40))</f>
        <v>2.0486981541300104</v>
      </c>
      <c r="J40" s="2">
        <f>IF($C40="EPS",SUMIFS('Electricity Distribution'!E$113:E$157,'Electricity Distribution'!$C$113:$C$157,$C$36,'Electricity Distribution'!$A$113:$A$157,$A40),SUMIFS('Electricity Distribution'!E$384:E$600,'Electricity Distribution'!$C$384:$C$600,$C$36,'Electricity Distribution'!$B$384:$B$600,$B40))</f>
        <v>3.959303931966033</v>
      </c>
      <c r="K40" s="2">
        <f>IF($C40="EPS",SUMIFS('Electricity Distribution'!F$113:F$157,'Electricity Distribution'!$C$113:$C$157,$C$36,'Electricity Distribution'!$A$113:$A$157,$A40),SUMIFS('Electricity Distribution'!F$384:F$600,'Electricity Distribution'!$C$384:$C$600,$C$36,'Electricity Distribution'!$B$384:$B$600,$B40))</f>
        <v>12.147911462679701</v>
      </c>
      <c r="L40" s="2">
        <f>IF($C40="EPS",SUMIFS('Electricity Distribution'!G$113:G$157,'Electricity Distribution'!$C$113:$C$157,$C$36,'Electricity Distribution'!$A$113:$A$157,$A40),SUMIFS('Electricity Distribution'!G$384:G$600,'Electricity Distribution'!$C$384:$C$600,$C$36,'Electricity Distribution'!$B$384:$B$600,$B40))</f>
        <v>27.910138337898811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E40" s="21"/>
      <c r="AJ40" t="str">
        <f t="shared" si="34"/>
        <v>India</v>
      </c>
      <c r="AK40" s="25">
        <f>AA28/SUM($AA$23:$AA$33)</f>
        <v>5.106801112413898E-2</v>
      </c>
      <c r="AM40" t="str">
        <f t="shared" si="35"/>
        <v>India</v>
      </c>
      <c r="AN40" s="25">
        <f t="shared" si="32"/>
        <v>5.0090114152904812E-2</v>
      </c>
      <c r="AP40" t="str">
        <f t="shared" si="36"/>
        <v>Indonesia</v>
      </c>
      <c r="AQ40" s="25">
        <f t="shared" si="33"/>
        <v>6.6553670094177841E-2</v>
      </c>
    </row>
    <row r="41" spans="1:43" x14ac:dyDescent="0.35">
      <c r="A41" s="13" t="s">
        <v>14</v>
      </c>
      <c r="B41" t="s">
        <v>15</v>
      </c>
      <c r="C41" s="10" t="s">
        <v>13</v>
      </c>
      <c r="D41" cm="1">
        <f t="array" ref="D41">IF($C41="EPS",INDEX('EPS Emissions'!$C$1:$AI$101,MATCH(1,('EPS Emissions'!$C$1:$C$101='Buildings Figure Cum'!$A41)*('EPS Emissions'!$D$1:$D$101='Buildings Figure Cum'!$C$36),0),MATCH('Buildings Figure Cum'!D$2,'EPS Emissions'!$C$1:$AI$1,0)),INDEX('GCAM By Region By Sector'!$B$1:$AH$342,MATCH(1,('GCAM By Region By Sector'!$B$1:$B$342='Buildings Figure Cum'!$A41)*('GCAM By Region By Sector'!$C$1:$C$342='Buildings Figure Cum'!$C$36),0),MATCH('Buildings Figure Cum'!D$2,'GCAM By Region By Sector'!$B$1:$AH$1,0))*10^3)</f>
        <v>13.639791246767095</v>
      </c>
      <c r="E41" cm="1">
        <f t="array" ref="E41">IF($C41="EPS",INDEX('EPS Emissions'!$C$1:$AI$101,MATCH(1,('EPS Emissions'!$C$1:$C$101='Buildings Figure Cum'!$A41)*('EPS Emissions'!$D$1:$D$101='Buildings Figure Cum'!$C$36),0),MATCH('Buildings Figure Cum'!E$2,'EPS Emissions'!$C$1:$AI$1,0)),INDEX('GCAM By Region By Sector'!$B$1:$AH$342,MATCH(1,('GCAM By Region By Sector'!$B$1:$B$342='Buildings Figure Cum'!$A41)*('GCAM By Region By Sector'!$C$1:$C$342='Buildings Figure Cum'!$C$36),0),MATCH('Buildings Figure Cum'!E$2,'GCAM By Region By Sector'!$B$1:$AH$1,0))*10^3)</f>
        <v>25.144935661361597</v>
      </c>
      <c r="F41" cm="1">
        <f t="array" ref="F41">IF($C41="EPS",INDEX('EPS Emissions'!$C$1:$AI$101,MATCH(1,('EPS Emissions'!$C$1:$C$101='Buildings Figure Cum'!$A41)*('EPS Emissions'!$D$1:$D$101='Buildings Figure Cum'!$C$36),0),MATCH('Buildings Figure Cum'!F$2,'EPS Emissions'!$C$1:$AI$1,0)),INDEX('GCAM By Region By Sector'!$B$1:$AH$342,MATCH(1,('GCAM By Region By Sector'!$B$1:$B$342='Buildings Figure Cum'!$A41)*('GCAM By Region By Sector'!$C$1:$C$342='Buildings Figure Cum'!$C$36),0),MATCH('Buildings Figure Cum'!F$2,'GCAM By Region By Sector'!$B$1:$AH$1,0))*10^3)</f>
        <v>41.404226270683893</v>
      </c>
      <c r="G41" cm="1">
        <f t="array" ref="G41">IF($C41="EPS",INDEX('EPS Emissions'!$C$1:$AI$101,MATCH(1,('EPS Emissions'!$C$1:$C$101='Buildings Figure Cum'!$A41)*('EPS Emissions'!$D$1:$D$101='Buildings Figure Cum'!$C$36),0),MATCH('Buildings Figure Cum'!G$2,'EPS Emissions'!$C$1:$AI$1,0)),INDEX('GCAM By Region By Sector'!$B$1:$AH$342,MATCH(1,('GCAM By Region By Sector'!$B$1:$B$342='Buildings Figure Cum'!$A41)*('GCAM By Region By Sector'!$C$1:$C$342='Buildings Figure Cum'!$C$36),0),MATCH('Buildings Figure Cum'!G$2,'GCAM By Region By Sector'!$B$1:$AH$1,0))*10^3)</f>
        <v>56.494893345377321</v>
      </c>
      <c r="I41" s="2">
        <f>IF($C41="EPS",SUMIFS('Electricity Distribution'!D$113:D$157,'Electricity Distribution'!$C$113:$C$157,$C$36,'Electricity Distribution'!$A$113:$A$157,$A41),SUMIFS('Electricity Distribution'!D$384:D$600,'Electricity Distribution'!$C$384:$C$600,$C$36,'Electricity Distribution'!$B$384:$B$600,$B41))</f>
        <v>37.063695324118129</v>
      </c>
      <c r="J41" s="2">
        <f>IF($C41="EPS",SUMIFS('Electricity Distribution'!E$113:E$157,'Electricity Distribution'!$C$113:$C$157,$C$36,'Electricity Distribution'!$A$113:$A$157,$A41),SUMIFS('Electricity Distribution'!E$384:E$600,'Electricity Distribution'!$C$384:$C$600,$C$36,'Electricity Distribution'!$B$384:$B$600,$B41))</f>
        <v>57.615615595216269</v>
      </c>
      <c r="K41" s="2">
        <f>IF($C41="EPS",SUMIFS('Electricity Distribution'!F$113:F$157,'Electricity Distribution'!$C$113:$C$157,$C$36,'Electricity Distribution'!$A$113:$A$157,$A41),SUMIFS('Electricity Distribution'!F$384:F$600,'Electricity Distribution'!$C$384:$C$600,$C$36,'Electricity Distribution'!$B$384:$B$600,$B41))</f>
        <v>93.52706499297777</v>
      </c>
      <c r="L41" s="2">
        <f>IF($C41="EPS",SUMIFS('Electricity Distribution'!G$113:G$157,'Electricity Distribution'!$C$113:$C$157,$C$36,'Electricity Distribution'!$A$113:$A$157,$A41),SUMIFS('Electricity Distribution'!G$384:G$600,'Electricity Distribution'!$C$384:$C$600,$C$36,'Electricity Distribution'!$B$384:$B$600,$B41))</f>
        <v>132.18931783120709</v>
      </c>
      <c r="X41" s="22">
        <v>1</v>
      </c>
      <c r="Y41" t="str">
        <f t="shared" ref="Y41:Y50" si="41">INDEX(O$3:O$34,MATCH(X41,V$3:V$34,0),1)</f>
        <v>China</v>
      </c>
      <c r="Z41" s="21">
        <f t="shared" ref="Z41:AC50" si="42">INDEX($O$2:$S$35,MATCH($Y41,$O$2:$O$35,0),MATCH(Z$40,$O$2:$S$2,0))</f>
        <v>1890.4558847728317</v>
      </c>
      <c r="AA41" s="21">
        <f t="shared" si="42"/>
        <v>2268.7491487747639</v>
      </c>
      <c r="AB41" s="16">
        <f t="shared" si="42"/>
        <v>2318.3737365626389</v>
      </c>
      <c r="AC41" s="21">
        <f t="shared" si="42"/>
        <v>2120.2375293233308</v>
      </c>
      <c r="AE41" s="21"/>
      <c r="AJ41" t="str">
        <f t="shared" si="34"/>
        <v>Japan</v>
      </c>
      <c r="AK41" s="25">
        <f>AA29/SUM($AA$23:$AA$33)</f>
        <v>4.4684730051005817E-2</v>
      </c>
      <c r="AM41" t="str">
        <f t="shared" si="35"/>
        <v>EU-27</v>
      </c>
      <c r="AN41" s="25">
        <f>AB47/SUM($AB$41:$AB$51)</f>
        <v>4.9965483683779212E-2</v>
      </c>
      <c r="AP41" t="str">
        <f t="shared" si="36"/>
        <v>India</v>
      </c>
      <c r="AQ41" s="25">
        <f t="shared" si="33"/>
        <v>4.6453785926677794E-2</v>
      </c>
    </row>
    <row r="42" spans="1:43" x14ac:dyDescent="0.35">
      <c r="A42" s="13" t="s">
        <v>16</v>
      </c>
      <c r="B42" t="s">
        <v>17</v>
      </c>
      <c r="C42" s="10" t="s">
        <v>13</v>
      </c>
      <c r="D42" cm="1">
        <f t="array" ref="D42">IF($C42="EPS",INDEX('EPS Emissions'!$C$1:$AI$101,MATCH(1,('EPS Emissions'!$C$1:$C$101='Buildings Figure Cum'!$A42)*('EPS Emissions'!$D$1:$D$101='Buildings Figure Cum'!$C$36),0),MATCH('Buildings Figure Cum'!D$2,'EPS Emissions'!$C$1:$AI$1,0)),INDEX('GCAM By Region By Sector'!$B$1:$AH$342,MATCH(1,('GCAM By Region By Sector'!$B$1:$B$342='Buildings Figure Cum'!$A42)*('GCAM By Region By Sector'!$C$1:$C$342='Buildings Figure Cum'!$C$36),0),MATCH('Buildings Figure Cum'!D$2,'GCAM By Region By Sector'!$B$1:$AH$1,0))*10^3)</f>
        <v>8.7014969923013901</v>
      </c>
      <c r="E42" cm="1">
        <f t="array" ref="E42">IF($C42="EPS",INDEX('EPS Emissions'!$C$1:$AI$101,MATCH(1,('EPS Emissions'!$C$1:$C$101='Buildings Figure Cum'!$A42)*('EPS Emissions'!$D$1:$D$101='Buildings Figure Cum'!$C$36),0),MATCH('Buildings Figure Cum'!E$2,'EPS Emissions'!$C$1:$AI$1,0)),INDEX('GCAM By Region By Sector'!$B$1:$AH$342,MATCH(1,('GCAM By Region By Sector'!$B$1:$B$342='Buildings Figure Cum'!$A42)*('GCAM By Region By Sector'!$C$1:$C$342='Buildings Figure Cum'!$C$36),0),MATCH('Buildings Figure Cum'!E$2,'GCAM By Region By Sector'!$B$1:$AH$1,0))*10^3)</f>
        <v>16.5025101407298</v>
      </c>
      <c r="F42" cm="1">
        <f t="array" ref="F42">IF($C42="EPS",INDEX('EPS Emissions'!$C$1:$AI$101,MATCH(1,('EPS Emissions'!$C$1:$C$101='Buildings Figure Cum'!$A42)*('EPS Emissions'!$D$1:$D$101='Buildings Figure Cum'!$C$36),0),MATCH('Buildings Figure Cum'!F$2,'EPS Emissions'!$C$1:$AI$1,0)),INDEX('GCAM By Region By Sector'!$B$1:$AH$342,MATCH(1,('GCAM By Region By Sector'!$B$1:$B$342='Buildings Figure Cum'!$A42)*('GCAM By Region By Sector'!$C$1:$C$342='Buildings Figure Cum'!$C$36),0),MATCH('Buildings Figure Cum'!F$2,'GCAM By Region By Sector'!$B$1:$AH$1,0))*10^3)</f>
        <v>27.673686159459731</v>
      </c>
      <c r="G42" cm="1">
        <f t="array" ref="G42">IF($C42="EPS",INDEX('EPS Emissions'!$C$1:$AI$101,MATCH(1,('EPS Emissions'!$C$1:$C$101='Buildings Figure Cum'!$A42)*('EPS Emissions'!$D$1:$D$101='Buildings Figure Cum'!$C$36),0),MATCH('Buildings Figure Cum'!G$2,'EPS Emissions'!$C$1:$AI$1,0)),INDEX('GCAM By Region By Sector'!$B$1:$AH$342,MATCH(1,('GCAM By Region By Sector'!$B$1:$B$342='Buildings Figure Cum'!$A42)*('GCAM By Region By Sector'!$C$1:$C$342='Buildings Figure Cum'!$C$36),0),MATCH('Buildings Figure Cum'!G$2,'GCAM By Region By Sector'!$B$1:$AH$1,0))*10^3)</f>
        <v>41.329974251996987</v>
      </c>
      <c r="I42" s="2">
        <f>IF($C42="EPS",SUMIFS('Electricity Distribution'!D$113:D$157,'Electricity Distribution'!$C$113:$C$157,$C$36,'Electricity Distribution'!$A$113:$A$157,$A42),SUMIFS('Electricity Distribution'!D$384:D$600,'Electricity Distribution'!$C$384:$C$600,$C$36,'Electricity Distribution'!$B$384:$B$600,$B42))</f>
        <v>2.7243508378719592</v>
      </c>
      <c r="J42" s="2">
        <f>IF($C42="EPS",SUMIFS('Electricity Distribution'!E$113:E$157,'Electricity Distribution'!$C$113:$C$157,$C$36,'Electricity Distribution'!$A$113:$A$157,$A42),SUMIFS('Electricity Distribution'!E$384:E$600,'Electricity Distribution'!$C$384:$C$600,$C$36,'Electricity Distribution'!$B$384:$B$600,$B42))</f>
        <v>5.7301512660397078</v>
      </c>
      <c r="K42" s="2">
        <f>IF($C42="EPS",SUMIFS('Electricity Distribution'!F$113:F$157,'Electricity Distribution'!$C$113:$C$157,$C$36,'Electricity Distribution'!$A$113:$A$157,$A42),SUMIFS('Electricity Distribution'!F$384:F$600,'Electricity Distribution'!$C$384:$C$600,$C$36,'Electricity Distribution'!$B$384:$B$600,$B42))</f>
        <v>19.477403684021866</v>
      </c>
      <c r="L42" s="2">
        <f>IF($C42="EPS",SUMIFS('Electricity Distribution'!G$113:G$157,'Electricity Distribution'!$C$113:$C$157,$C$36,'Electricity Distribution'!$A$113:$A$157,$A42),SUMIFS('Electricity Distribution'!G$384:G$600,'Electricity Distribution'!$C$384:$C$600,$C$36,'Electricity Distribution'!$B$384:$B$600,$B42))</f>
        <v>49.480243764839102</v>
      </c>
      <c r="X42" s="22">
        <v>2</v>
      </c>
      <c r="Y42" t="str">
        <f t="shared" si="41"/>
        <v>USA</v>
      </c>
      <c r="Z42" s="21">
        <f t="shared" si="42"/>
        <v>1613.9144332410624</v>
      </c>
      <c r="AA42" s="21">
        <f t="shared" si="42"/>
        <v>1400.974841770648</v>
      </c>
      <c r="AB42" s="16">
        <f t="shared" si="42"/>
        <v>1338.6385109719758</v>
      </c>
      <c r="AC42" s="21">
        <f t="shared" si="42"/>
        <v>1323.3413958417375</v>
      </c>
      <c r="AE42" s="21"/>
      <c r="AJ42" t="str">
        <f>Y30</f>
        <v>Russia</v>
      </c>
      <c r="AK42" s="25">
        <f>AA30/SUM($AA$23:$AA$33)</f>
        <v>3.3307570475109807E-2</v>
      </c>
      <c r="AM42" t="str">
        <f t="shared" si="35"/>
        <v>Indonesia</v>
      </c>
      <c r="AN42" s="25">
        <f>AB48/SUM($AB$41:$AB$51)</f>
        <v>3.5528783416315504E-2</v>
      </c>
      <c r="AP42" t="str">
        <f t="shared" si="36"/>
        <v>EU-27</v>
      </c>
      <c r="AQ42" s="25">
        <f>AC65/SUM($AC$58:$AC$68)</f>
        <v>3.6419436524100929E-2</v>
      </c>
    </row>
    <row r="43" spans="1:43" x14ac:dyDescent="0.35">
      <c r="A43" s="13" t="s">
        <v>18</v>
      </c>
      <c r="B43" t="s">
        <v>19</v>
      </c>
      <c r="C43" s="10" t="s">
        <v>13</v>
      </c>
      <c r="D43" cm="1">
        <f t="array" ref="D43">IF($C43="EPS",INDEX('EPS Emissions'!$C$1:$AI$101,MATCH(1,('EPS Emissions'!$C$1:$C$101='Buildings Figure Cum'!$A43)*('EPS Emissions'!$D$1:$D$101='Buildings Figure Cum'!$C$36),0),MATCH('Buildings Figure Cum'!D$2,'EPS Emissions'!$C$1:$AI$1,0)),INDEX('GCAM By Region By Sector'!$B$1:$AH$342,MATCH(1,('GCAM By Region By Sector'!$B$1:$B$342='Buildings Figure Cum'!$A43)*('GCAM By Region By Sector'!$C$1:$C$342='Buildings Figure Cum'!$C$36),0),MATCH('Buildings Figure Cum'!D$2,'GCAM By Region By Sector'!$B$1:$AH$1,0))*10^3)</f>
        <v>34.875244014069608</v>
      </c>
      <c r="E43" cm="1">
        <f t="array" ref="E43">IF($C43="EPS",INDEX('EPS Emissions'!$C$1:$AI$101,MATCH(1,('EPS Emissions'!$C$1:$C$101='Buildings Figure Cum'!$A43)*('EPS Emissions'!$D$1:$D$101='Buildings Figure Cum'!$C$36),0),MATCH('Buildings Figure Cum'!E$2,'EPS Emissions'!$C$1:$AI$1,0)),INDEX('GCAM By Region By Sector'!$B$1:$AH$342,MATCH(1,('GCAM By Region By Sector'!$B$1:$B$342='Buildings Figure Cum'!$A43)*('GCAM By Region By Sector'!$C$1:$C$342='Buildings Figure Cum'!$C$36),0),MATCH('Buildings Figure Cum'!E$2,'GCAM By Region By Sector'!$B$1:$AH$1,0))*10^3)</f>
        <v>76.055447070890438</v>
      </c>
      <c r="F43" cm="1">
        <f t="array" ref="F43">IF($C43="EPS",INDEX('EPS Emissions'!$C$1:$AI$101,MATCH(1,('EPS Emissions'!$C$1:$C$101='Buildings Figure Cum'!$A43)*('EPS Emissions'!$D$1:$D$101='Buildings Figure Cum'!$C$36),0),MATCH('Buildings Figure Cum'!F$2,'EPS Emissions'!$C$1:$AI$1,0)),INDEX('GCAM By Region By Sector'!$B$1:$AH$342,MATCH(1,('GCAM By Region By Sector'!$B$1:$B$342='Buildings Figure Cum'!$A43)*('GCAM By Region By Sector'!$C$1:$C$342='Buildings Figure Cum'!$C$36),0),MATCH('Buildings Figure Cum'!F$2,'GCAM By Region By Sector'!$B$1:$AH$1,0))*10^3)</f>
        <v>170.1118430810215</v>
      </c>
      <c r="G43" cm="1">
        <f t="array" ref="G43">IF($C43="EPS",INDEX('EPS Emissions'!$C$1:$AI$101,MATCH(1,('EPS Emissions'!$C$1:$C$101='Buildings Figure Cum'!$A43)*('EPS Emissions'!$D$1:$D$101='Buildings Figure Cum'!$C$36),0),MATCH('Buildings Figure Cum'!G$2,'EPS Emissions'!$C$1:$AI$1,0)),INDEX('GCAM By Region By Sector'!$B$1:$AH$342,MATCH(1,('GCAM By Region By Sector'!$B$1:$B$342='Buildings Figure Cum'!$A43)*('GCAM By Region By Sector'!$C$1:$C$342='Buildings Figure Cum'!$C$36),0),MATCH('Buildings Figure Cum'!G$2,'GCAM By Region By Sector'!$B$1:$AH$1,0))*10^3)</f>
        <v>311.63488901184638</v>
      </c>
      <c r="I43" s="2">
        <f>IF($C43="EPS",SUMIFS('Electricity Distribution'!D$113:D$157,'Electricity Distribution'!$C$113:$C$157,$C$36,'Electricity Distribution'!$A$113:$A$157,$A43),SUMIFS('Electricity Distribution'!D$384:D$600,'Electricity Distribution'!$C$384:$C$600,$C$36,'Electricity Distribution'!$B$384:$B$600,$B43))</f>
        <v>4.5781209533396305</v>
      </c>
      <c r="J43" s="2">
        <f>IF($C43="EPS",SUMIFS('Electricity Distribution'!E$113:E$157,'Electricity Distribution'!$C$113:$C$157,$C$36,'Electricity Distribution'!$A$113:$A$157,$A43),SUMIFS('Electricity Distribution'!E$384:E$600,'Electricity Distribution'!$C$384:$C$600,$C$36,'Electricity Distribution'!$B$384:$B$600,$B43))</f>
        <v>9.7134045469262098</v>
      </c>
      <c r="K43" s="2">
        <f>IF($C43="EPS",SUMIFS('Electricity Distribution'!F$113:F$157,'Electricity Distribution'!$C$113:$C$157,$C$36,'Electricity Distribution'!$A$113:$A$157,$A43),SUMIFS('Electricity Distribution'!F$384:F$600,'Electricity Distribution'!$C$384:$C$600,$C$36,'Electricity Distribution'!$B$384:$B$600,$B43))</f>
        <v>33.962468386167934</v>
      </c>
      <c r="L43" s="2">
        <f>IF($C43="EPS",SUMIFS('Electricity Distribution'!G$113:G$157,'Electricity Distribution'!$C$113:$C$157,$C$36,'Electricity Distribution'!$A$113:$A$157,$A43),SUMIFS('Electricity Distribution'!G$384:G$600,'Electricity Distribution'!$C$384:$C$600,$C$36,'Electricity Distribution'!$B$384:$B$600,$B43))</f>
        <v>96.700769921431402</v>
      </c>
      <c r="X43" s="22">
        <v>3</v>
      </c>
      <c r="Y43" t="str">
        <f t="shared" si="41"/>
        <v>Middle East</v>
      </c>
      <c r="Z43" s="21">
        <f t="shared" si="42"/>
        <v>733.54107930539863</v>
      </c>
      <c r="AA43" s="21">
        <f t="shared" si="42"/>
        <v>793.61611529992547</v>
      </c>
      <c r="AB43" s="16">
        <f t="shared" si="42"/>
        <v>919.91804399765215</v>
      </c>
      <c r="AC43" s="21">
        <f t="shared" si="42"/>
        <v>1002.8758352946929</v>
      </c>
      <c r="AE43" s="21"/>
      <c r="AJ43" t="str">
        <f>Y31</f>
        <v>West Africa</v>
      </c>
      <c r="AK43" s="25">
        <f t="shared" si="40"/>
        <v>3.2640437784824443E-2</v>
      </c>
      <c r="AM43" t="str">
        <f t="shared" si="35"/>
        <v>Japan</v>
      </c>
      <c r="AN43" s="25">
        <f t="shared" si="32"/>
        <v>3.3746114143669563E-2</v>
      </c>
      <c r="AP43" t="str">
        <f t="shared" si="36"/>
        <v>North Africa</v>
      </c>
      <c r="AQ43" s="25">
        <f t="shared" si="33"/>
        <v>3.5657515443005473E-2</v>
      </c>
    </row>
    <row r="44" spans="1:43" x14ac:dyDescent="0.35">
      <c r="A44" s="13" t="s">
        <v>20</v>
      </c>
      <c r="B44" t="s">
        <v>20</v>
      </c>
      <c r="C44" s="10" t="s">
        <v>13</v>
      </c>
      <c r="D44" cm="1">
        <f t="array" ref="D44">IF($C44="EPS",INDEX('EPS Emissions'!$C$1:$AI$101,MATCH(1,('EPS Emissions'!$C$1:$C$101='Buildings Figure Cum'!$A44)*('EPS Emissions'!$D$1:$D$101='Buildings Figure Cum'!$C$36),0),MATCH('Buildings Figure Cum'!D$2,'EPS Emissions'!$C$1:$AI$1,0)),INDEX('GCAM By Region By Sector'!$B$1:$AH$342,MATCH(1,('GCAM By Region By Sector'!$B$1:$B$342='Buildings Figure Cum'!$A44)*('GCAM By Region By Sector'!$C$1:$C$342='Buildings Figure Cum'!$C$36),0),MATCH('Buildings Figure Cum'!D$2,'GCAM By Region By Sector'!$B$1:$AH$1,0))*10^3)</f>
        <v>10.560825548158002</v>
      </c>
      <c r="E44" cm="1">
        <f t="array" ref="E44">IF($C44="EPS",INDEX('EPS Emissions'!$C$1:$AI$101,MATCH(1,('EPS Emissions'!$C$1:$C$101='Buildings Figure Cum'!$A44)*('EPS Emissions'!$D$1:$D$101='Buildings Figure Cum'!$C$36),0),MATCH('Buildings Figure Cum'!E$2,'EPS Emissions'!$C$1:$AI$1,0)),INDEX('GCAM By Region By Sector'!$B$1:$AH$342,MATCH(1,('GCAM By Region By Sector'!$B$1:$B$342='Buildings Figure Cum'!$A44)*('GCAM By Region By Sector'!$C$1:$C$342='Buildings Figure Cum'!$C$36),0),MATCH('Buildings Figure Cum'!E$2,'GCAM By Region By Sector'!$B$1:$AH$1,0))*10^3)</f>
        <v>14.287027395620978</v>
      </c>
      <c r="F44" cm="1">
        <f t="array" ref="F44">IF($C44="EPS",INDEX('EPS Emissions'!$C$1:$AI$101,MATCH(1,('EPS Emissions'!$C$1:$C$101='Buildings Figure Cum'!$A44)*('EPS Emissions'!$D$1:$D$101='Buildings Figure Cum'!$C$36),0),MATCH('Buildings Figure Cum'!F$2,'EPS Emissions'!$C$1:$AI$1,0)),INDEX('GCAM By Region By Sector'!$B$1:$AH$342,MATCH(1,('GCAM By Region By Sector'!$B$1:$B$342='Buildings Figure Cum'!$A44)*('GCAM By Region By Sector'!$C$1:$C$342='Buildings Figure Cum'!$C$36),0),MATCH('Buildings Figure Cum'!F$2,'GCAM By Region By Sector'!$B$1:$AH$1,0))*10^3)</f>
        <v>15.869020429269495</v>
      </c>
      <c r="G44" cm="1">
        <f t="array" ref="G44">IF($C44="EPS",INDEX('EPS Emissions'!$C$1:$AI$101,MATCH(1,('EPS Emissions'!$C$1:$C$101='Buildings Figure Cum'!$A44)*('EPS Emissions'!$D$1:$D$101='Buildings Figure Cum'!$C$36),0),MATCH('Buildings Figure Cum'!G$2,'EPS Emissions'!$C$1:$AI$1,0)),INDEX('GCAM By Region By Sector'!$B$1:$AH$342,MATCH(1,('GCAM By Region By Sector'!$B$1:$B$342='Buildings Figure Cum'!$A44)*('GCAM By Region By Sector'!$C$1:$C$342='Buildings Figure Cum'!$C$36),0),MATCH('Buildings Figure Cum'!G$2,'GCAM By Region By Sector'!$B$1:$AH$1,0))*10^3)</f>
        <v>17.367417100366989</v>
      </c>
      <c r="I44" s="2">
        <f>IF($C44="EPS",SUMIFS('Electricity Distribution'!D$113:D$157,'Electricity Distribution'!$C$113:$C$157,$C$36,'Electricity Distribution'!$A$113:$A$157,$A44),SUMIFS('Electricity Distribution'!D$384:D$600,'Electricity Distribution'!$C$384:$C$600,$C$36,'Electricity Distribution'!$B$384:$B$600,$B44))</f>
        <v>10.747761013274218</v>
      </c>
      <c r="J44" s="2">
        <f>IF($C44="EPS",SUMIFS('Electricity Distribution'!E$113:E$157,'Electricity Distribution'!$C$113:$C$157,$C$36,'Electricity Distribution'!$A$113:$A$157,$A44),SUMIFS('Electricity Distribution'!E$384:E$600,'Electricity Distribution'!$C$384:$C$600,$C$36,'Electricity Distribution'!$B$384:$B$600,$B44))</f>
        <v>12.734527726413384</v>
      </c>
      <c r="K44" s="2">
        <f>IF($C44="EPS",SUMIFS('Electricity Distribution'!F$113:F$157,'Electricity Distribution'!$C$113:$C$157,$C$36,'Electricity Distribution'!$A$113:$A$157,$A44),SUMIFS('Electricity Distribution'!F$384:F$600,'Electricity Distribution'!$C$384:$C$600,$C$36,'Electricity Distribution'!$B$384:$B$600,$B44))</f>
        <v>13.335031210053543</v>
      </c>
      <c r="L44" s="2">
        <f>IF($C44="EPS",SUMIFS('Electricity Distribution'!G$113:G$157,'Electricity Distribution'!$C$113:$C$157,$C$36,'Electricity Distribution'!$A$113:$A$157,$A44),SUMIFS('Electricity Distribution'!G$384:G$600,'Electricity Distribution'!$C$384:$C$600,$C$36,'Electricity Distribution'!$B$384:$B$600,$B44))</f>
        <v>13.981064851883437</v>
      </c>
      <c r="X44" s="22">
        <v>4</v>
      </c>
      <c r="Y44" t="str">
        <f t="shared" si="41"/>
        <v>Southeast Asia</v>
      </c>
      <c r="Z44" s="21">
        <f t="shared" si="42"/>
        <v>363.72495935850679</v>
      </c>
      <c r="AA44" s="21">
        <f t="shared" si="42"/>
        <v>557.00676874780333</v>
      </c>
      <c r="AB44" s="16">
        <f t="shared" si="42"/>
        <v>799.58733823161538</v>
      </c>
      <c r="AC44" s="21">
        <f t="shared" si="42"/>
        <v>1007.8472798359487</v>
      </c>
      <c r="AE44" s="21"/>
      <c r="AJ44" t="str">
        <f t="shared" si="34"/>
        <v>Indonesia</v>
      </c>
      <c r="AK44" s="25">
        <f t="shared" si="40"/>
        <v>2.8167630246184471E-2</v>
      </c>
      <c r="AM44" t="str">
        <f t="shared" si="35"/>
        <v>North Africa</v>
      </c>
      <c r="AN44" s="25">
        <f t="shared" si="32"/>
        <v>3.3542333852640771E-2</v>
      </c>
      <c r="AP44" t="str">
        <f t="shared" si="36"/>
        <v>East Africa</v>
      </c>
      <c r="AQ44" s="25">
        <f t="shared" si="33"/>
        <v>3.323946996627359E-2</v>
      </c>
    </row>
    <row r="45" spans="1:43" x14ac:dyDescent="0.35">
      <c r="A45" s="13" t="s">
        <v>21</v>
      </c>
      <c r="B45" t="s">
        <v>22</v>
      </c>
      <c r="C45" s="10" t="s">
        <v>13</v>
      </c>
      <c r="D45" cm="1">
        <f t="array" ref="D45">IF($C45="EPS",INDEX('EPS Emissions'!$C$1:$AI$101,MATCH(1,('EPS Emissions'!$C$1:$C$101='Buildings Figure Cum'!$A45)*('EPS Emissions'!$D$1:$D$101='Buildings Figure Cum'!$C$36),0),MATCH('Buildings Figure Cum'!D$2,'EPS Emissions'!$C$1:$AI$1,0)),INDEX('GCAM By Region By Sector'!$B$1:$AH$342,MATCH(1,('GCAM By Region By Sector'!$B$1:$B$342='Buildings Figure Cum'!$A45)*('GCAM By Region By Sector'!$C$1:$C$342='Buildings Figure Cum'!$C$36),0),MATCH('Buildings Figure Cum'!D$2,'GCAM By Region By Sector'!$B$1:$AH$1,0))*10^3)</f>
        <v>12.922297646277453</v>
      </c>
      <c r="E45" cm="1">
        <f t="array" ref="E45">IF($C45="EPS",INDEX('EPS Emissions'!$C$1:$AI$101,MATCH(1,('EPS Emissions'!$C$1:$C$101='Buildings Figure Cum'!$A45)*('EPS Emissions'!$D$1:$D$101='Buildings Figure Cum'!$C$36),0),MATCH('Buildings Figure Cum'!E$2,'EPS Emissions'!$C$1:$AI$1,0)),INDEX('GCAM By Region By Sector'!$B$1:$AH$342,MATCH(1,('GCAM By Region By Sector'!$B$1:$B$342='Buildings Figure Cum'!$A45)*('GCAM By Region By Sector'!$C$1:$C$342='Buildings Figure Cum'!$C$36),0),MATCH('Buildings Figure Cum'!E$2,'GCAM By Region By Sector'!$B$1:$AH$1,0))*10^3)</f>
        <v>15.407086567847397</v>
      </c>
      <c r="F45" cm="1">
        <f t="array" ref="F45">IF($C45="EPS",INDEX('EPS Emissions'!$C$1:$AI$101,MATCH(1,('EPS Emissions'!$C$1:$C$101='Buildings Figure Cum'!$A45)*('EPS Emissions'!$D$1:$D$101='Buildings Figure Cum'!$C$36),0),MATCH('Buildings Figure Cum'!F$2,'EPS Emissions'!$C$1:$AI$1,0)),INDEX('GCAM By Region By Sector'!$B$1:$AH$342,MATCH(1,('GCAM By Region By Sector'!$B$1:$B$342='Buildings Figure Cum'!$A45)*('GCAM By Region By Sector'!$C$1:$C$342='Buildings Figure Cum'!$C$36),0),MATCH('Buildings Figure Cum'!F$2,'GCAM By Region By Sector'!$B$1:$AH$1,0))*10^3)</f>
        <v>15.645283244665759</v>
      </c>
      <c r="G45" cm="1">
        <f t="array" ref="G45">IF($C45="EPS",INDEX('EPS Emissions'!$C$1:$AI$101,MATCH(1,('EPS Emissions'!$C$1:$C$101='Buildings Figure Cum'!$A45)*('EPS Emissions'!$D$1:$D$101='Buildings Figure Cum'!$C$36),0),MATCH('Buildings Figure Cum'!G$2,'EPS Emissions'!$C$1:$AI$1,0)),INDEX('GCAM By Region By Sector'!$B$1:$AH$342,MATCH(1,('GCAM By Region By Sector'!$B$1:$B$342='Buildings Figure Cum'!$A45)*('GCAM By Region By Sector'!$C$1:$C$342='Buildings Figure Cum'!$C$36),0),MATCH('Buildings Figure Cum'!G$2,'GCAM By Region By Sector'!$B$1:$AH$1,0))*10^3)</f>
        <v>16.168851117387749</v>
      </c>
      <c r="I45" s="2">
        <f>IF($C45="EPS",SUMIFS('Electricity Distribution'!D$113:D$157,'Electricity Distribution'!$C$113:$C$157,$C$36,'Electricity Distribution'!$A$113:$A$157,$A45),SUMIFS('Electricity Distribution'!D$384:D$600,'Electricity Distribution'!$C$384:$C$600,$C$36,'Electricity Distribution'!$B$384:$B$600,$B45))</f>
        <v>56.452488983683708</v>
      </c>
      <c r="J45" s="2">
        <f>IF($C45="EPS",SUMIFS('Electricity Distribution'!E$113:E$157,'Electricity Distribution'!$C$113:$C$157,$C$36,'Electricity Distribution'!$A$113:$A$157,$A45),SUMIFS('Electricity Distribution'!E$384:E$600,'Electricity Distribution'!$C$384:$C$600,$C$36,'Electricity Distribution'!$B$384:$B$600,$B45))</f>
        <v>59.061239508762917</v>
      </c>
      <c r="K45" s="2">
        <f>IF($C45="EPS",SUMIFS('Electricity Distribution'!F$113:F$157,'Electricity Distribution'!$C$113:$C$157,$C$36,'Electricity Distribution'!$A$113:$A$157,$A45),SUMIFS('Electricity Distribution'!F$384:F$600,'Electricity Distribution'!$C$384:$C$600,$C$36,'Electricity Distribution'!$B$384:$B$600,$B45))</f>
        <v>53.485783785572835</v>
      </c>
      <c r="L45" s="2">
        <f>IF($C45="EPS",SUMIFS('Electricity Distribution'!G$113:G$157,'Electricity Distribution'!$C$113:$C$157,$C$36,'Electricity Distribution'!$A$113:$A$157,$A45),SUMIFS('Electricity Distribution'!G$384:G$600,'Electricity Distribution'!$C$384:$C$600,$C$36,'Electricity Distribution'!$B$384:$B$600,$B45))</f>
        <v>47.958812623661899</v>
      </c>
      <c r="X45" s="22">
        <v>5</v>
      </c>
      <c r="Y45" t="str">
        <f t="shared" si="41"/>
        <v>West Africa</v>
      </c>
      <c r="Z45" s="21">
        <f t="shared" si="42"/>
        <v>175.83510245073134</v>
      </c>
      <c r="AA45" s="21">
        <f t="shared" si="42"/>
        <v>329.98475930102524</v>
      </c>
      <c r="AB45" s="16">
        <f t="shared" si="42"/>
        <v>791.92590512813001</v>
      </c>
      <c r="AC45" s="21">
        <f t="shared" si="42"/>
        <v>1489.0080664576051</v>
      </c>
      <c r="AE45" s="21"/>
      <c r="AJ45" t="s">
        <v>87</v>
      </c>
      <c r="AK45" s="25">
        <f>AA33/SUM($AA$23:$AA$33)</f>
        <v>0.24347890360569574</v>
      </c>
      <c r="AM45" t="s">
        <v>87</v>
      </c>
      <c r="AN45" s="25">
        <f t="shared" si="32"/>
        <v>0.25942738835521889</v>
      </c>
      <c r="AP45" t="s">
        <v>87</v>
      </c>
      <c r="AQ45" s="25">
        <f t="shared" si="33"/>
        <v>0.25210818795691897</v>
      </c>
    </row>
    <row r="46" spans="1:43" x14ac:dyDescent="0.35">
      <c r="A46" s="13" t="s">
        <v>23</v>
      </c>
      <c r="B46" t="s">
        <v>23</v>
      </c>
      <c r="C46" s="10" t="s">
        <v>9</v>
      </c>
      <c r="D46" cm="1">
        <f t="array" ref="D46">IF($C46="EPS",INDEX('EPS Emissions'!$C$1:$AI$101,MATCH(1,('EPS Emissions'!$C$1:$C$101='Buildings Figure Cum'!$A46)*('EPS Emissions'!$D$1:$D$101='Buildings Figure Cum'!$C$36),0),MATCH('Buildings Figure Cum'!D$2,'EPS Emissions'!$C$1:$AI$1,0)),INDEX('GCAM By Region By Sector'!$B$1:$AH$342,MATCH(1,('GCAM By Region By Sector'!$B$1:$B$342='Buildings Figure Cum'!$A46)*('GCAM By Region By Sector'!$C$1:$C$342='Buildings Figure Cum'!$C$36),0),MATCH('Buildings Figure Cum'!D$2,'GCAM By Region By Sector'!$B$1:$AH$1,0))*10^3)</f>
        <v>2.7573400000000001</v>
      </c>
      <c r="E46" cm="1">
        <f t="array" ref="E46">IF($C46="EPS",INDEX('EPS Emissions'!$C$1:$AI$101,MATCH(1,('EPS Emissions'!$C$1:$C$101='Buildings Figure Cum'!$A46)*('EPS Emissions'!$D$1:$D$101='Buildings Figure Cum'!$C$36),0),MATCH('Buildings Figure Cum'!E$2,'EPS Emissions'!$C$1:$AI$1,0)),INDEX('GCAM By Region By Sector'!$B$1:$AH$342,MATCH(1,('GCAM By Region By Sector'!$B$1:$B$342='Buildings Figure Cum'!$A46)*('GCAM By Region By Sector'!$C$1:$C$342='Buildings Figure Cum'!$C$36),0),MATCH('Buildings Figure Cum'!E$2,'GCAM By Region By Sector'!$B$1:$AH$1,0))*10^3)</f>
        <v>3.0971099999999998</v>
      </c>
      <c r="F46" cm="1">
        <f t="array" ref="F46">IF($C46="EPS",INDEX('EPS Emissions'!$C$1:$AI$101,MATCH(1,('EPS Emissions'!$C$1:$C$101='Buildings Figure Cum'!$A46)*('EPS Emissions'!$D$1:$D$101='Buildings Figure Cum'!$C$36),0),MATCH('Buildings Figure Cum'!F$2,'EPS Emissions'!$C$1:$AI$1,0)),INDEX('GCAM By Region By Sector'!$B$1:$AH$342,MATCH(1,('GCAM By Region By Sector'!$B$1:$B$342='Buildings Figure Cum'!$A46)*('GCAM By Region By Sector'!$C$1:$C$342='Buildings Figure Cum'!$C$36),0),MATCH('Buildings Figure Cum'!F$2,'GCAM By Region By Sector'!$B$1:$AH$1,0))*10^3)</f>
        <v>3.4157999999999999</v>
      </c>
      <c r="G46" cm="1">
        <f t="array" ref="G46">IF($C46="EPS",INDEX('EPS Emissions'!$C$1:$AI$101,MATCH(1,('EPS Emissions'!$C$1:$C$101='Buildings Figure Cum'!$A46)*('EPS Emissions'!$D$1:$D$101='Buildings Figure Cum'!$C$36),0),MATCH('Buildings Figure Cum'!G$2,'EPS Emissions'!$C$1:$AI$1,0)),INDEX('GCAM By Region By Sector'!$B$1:$AH$342,MATCH(1,('GCAM By Region By Sector'!$B$1:$B$342='Buildings Figure Cum'!$A46)*('GCAM By Region By Sector'!$C$1:$C$342='Buildings Figure Cum'!$C$36),0),MATCH('Buildings Figure Cum'!G$2,'GCAM By Region By Sector'!$B$1:$AH$1,0))*10^3)</f>
        <v>3.6674699999999998</v>
      </c>
      <c r="I46" s="2">
        <f>IF($C46="EPS",SUMIFS('Electricity Distribution'!D$113:D$157,'Electricity Distribution'!$C$113:$C$157,$C$36,'Electricity Distribution'!$A$113:$A$157,$A46),SUMIFS('Electricity Distribution'!D$384:D$600,'Electricity Distribution'!$C$384:$C$600,$C$36,'Electricity Distribution'!$B$384:$B$600,$B46))</f>
        <v>12.059765677155456</v>
      </c>
      <c r="J46" s="2">
        <f>IF($C46="EPS",SUMIFS('Electricity Distribution'!E$113:E$157,'Electricity Distribution'!$C$113:$C$157,$C$36,'Electricity Distribution'!$A$113:$A$157,$A46),SUMIFS('Electricity Distribution'!E$384:E$600,'Electricity Distribution'!$C$384:$C$600,$C$36,'Electricity Distribution'!$B$384:$B$600,$B46))</f>
        <v>13.569151262869568</v>
      </c>
      <c r="K46" s="2">
        <f>IF($C46="EPS",SUMIFS('Electricity Distribution'!F$113:F$157,'Electricity Distribution'!$C$113:$C$157,$C$36,'Electricity Distribution'!$A$113:$A$157,$A46),SUMIFS('Electricity Distribution'!F$384:F$600,'Electricity Distribution'!$C$384:$C$600,$C$36,'Electricity Distribution'!$B$384:$B$600,$B46))</f>
        <v>11.159454907837901</v>
      </c>
      <c r="L46" s="2">
        <f>IF($C46="EPS",SUMIFS('Electricity Distribution'!G$113:G$157,'Electricity Distribution'!$C$113:$C$157,$C$36,'Electricity Distribution'!$A$113:$A$157,$A46),SUMIFS('Electricity Distribution'!G$384:G$600,'Electricity Distribution'!$C$384:$C$600,$C$36,'Electricity Distribution'!$B$384:$B$600,$B46))</f>
        <v>6.9864101794622888</v>
      </c>
      <c r="X46" s="22">
        <v>6</v>
      </c>
      <c r="Y46" t="str">
        <f t="shared" si="41"/>
        <v>India</v>
      </c>
      <c r="Z46" s="21">
        <f t="shared" si="42"/>
        <v>442.35650711036072</v>
      </c>
      <c r="AA46" s="21">
        <f t="shared" si="42"/>
        <v>516.28184247626564</v>
      </c>
      <c r="AB46" s="16">
        <f t="shared" si="42"/>
        <v>574.62928370917427</v>
      </c>
      <c r="AC46" s="21">
        <f t="shared" si="42"/>
        <v>609.06829994646921</v>
      </c>
    </row>
    <row r="47" spans="1:43" x14ac:dyDescent="0.35">
      <c r="A47" s="13" t="s">
        <v>24</v>
      </c>
      <c r="B47" t="s">
        <v>24</v>
      </c>
      <c r="C47" s="10" t="s">
        <v>9</v>
      </c>
      <c r="D47" cm="1">
        <f t="array" ref="D47">IF($C47="EPS",INDEX('EPS Emissions'!$C$1:$AI$101,MATCH(1,('EPS Emissions'!$C$1:$C$101='Buildings Figure Cum'!$A47)*('EPS Emissions'!$D$1:$D$101='Buildings Figure Cum'!$C$36),0),MATCH('Buildings Figure Cum'!D$2,'EPS Emissions'!$C$1:$AI$1,0)),INDEX('GCAM By Region By Sector'!$B$1:$AH$342,MATCH(1,('GCAM By Region By Sector'!$B$1:$B$342='Buildings Figure Cum'!$A47)*('GCAM By Region By Sector'!$C$1:$C$342='Buildings Figure Cum'!$C$36),0),MATCH('Buildings Figure Cum'!D$2,'GCAM By Region By Sector'!$B$1:$AH$1,0))*10^3)</f>
        <v>39.099600000000002</v>
      </c>
      <c r="E47" cm="1">
        <f t="array" ref="E47">IF($C47="EPS",INDEX('EPS Emissions'!$C$1:$AI$101,MATCH(1,('EPS Emissions'!$C$1:$C$101='Buildings Figure Cum'!$A47)*('EPS Emissions'!$D$1:$D$101='Buildings Figure Cum'!$C$36),0),MATCH('Buildings Figure Cum'!E$2,'EPS Emissions'!$C$1:$AI$1,0)),INDEX('GCAM By Region By Sector'!$B$1:$AH$342,MATCH(1,('GCAM By Region By Sector'!$B$1:$B$342='Buildings Figure Cum'!$A47)*('GCAM By Region By Sector'!$C$1:$C$342='Buildings Figure Cum'!$C$36),0),MATCH('Buildings Figure Cum'!E$2,'GCAM By Region By Sector'!$B$1:$AH$1,0))*10^3)</f>
        <v>38.363900000000001</v>
      </c>
      <c r="F47" cm="1">
        <f t="array" ref="F47">IF($C47="EPS",INDEX('EPS Emissions'!$C$1:$AI$101,MATCH(1,('EPS Emissions'!$C$1:$C$101='Buildings Figure Cum'!$A47)*('EPS Emissions'!$D$1:$D$101='Buildings Figure Cum'!$C$36),0),MATCH('Buildings Figure Cum'!F$2,'EPS Emissions'!$C$1:$AI$1,0)),INDEX('GCAM By Region By Sector'!$B$1:$AH$342,MATCH(1,('GCAM By Region By Sector'!$B$1:$B$342='Buildings Figure Cum'!$A47)*('GCAM By Region By Sector'!$C$1:$C$342='Buildings Figure Cum'!$C$36),0),MATCH('Buildings Figure Cum'!F$2,'GCAM By Region By Sector'!$B$1:$AH$1,0))*10^3)</f>
        <v>40.110700000000001</v>
      </c>
      <c r="G47" cm="1">
        <f t="array" ref="G47">IF($C47="EPS",INDEX('EPS Emissions'!$C$1:$AI$101,MATCH(1,('EPS Emissions'!$C$1:$C$101='Buildings Figure Cum'!$A47)*('EPS Emissions'!$D$1:$D$101='Buildings Figure Cum'!$C$36),0),MATCH('Buildings Figure Cum'!G$2,'EPS Emissions'!$C$1:$AI$1,0)),INDEX('GCAM By Region By Sector'!$B$1:$AH$342,MATCH(1,('GCAM By Region By Sector'!$B$1:$B$342='Buildings Figure Cum'!$A47)*('GCAM By Region By Sector'!$C$1:$C$342='Buildings Figure Cum'!$C$36),0),MATCH('Buildings Figure Cum'!G$2,'GCAM By Region By Sector'!$B$1:$AH$1,0))*10^3)</f>
        <v>44.176099999999998</v>
      </c>
      <c r="I47" s="2">
        <f>IF($C47="EPS",SUMIFS('Electricity Distribution'!D$113:D$157,'Electricity Distribution'!$C$113:$C$157,$C$36,'Electricity Distribution'!$A$113:$A$157,$A47),SUMIFS('Electricity Distribution'!D$384:D$600,'Electricity Distribution'!$C$384:$C$600,$C$36,'Electricity Distribution'!$B$384:$B$600,$B47))</f>
        <v>15.386854207871865</v>
      </c>
      <c r="J47" s="2">
        <f>IF($C47="EPS",SUMIFS('Electricity Distribution'!E$113:E$157,'Electricity Distribution'!$C$113:$C$157,$C$36,'Electricity Distribution'!$A$113:$A$157,$A47),SUMIFS('Electricity Distribution'!E$384:E$600,'Electricity Distribution'!$C$384:$C$600,$C$36,'Electricity Distribution'!$B$384:$B$600,$B47))</f>
        <v>13.690718295386546</v>
      </c>
      <c r="K47" s="2">
        <f>IF($C47="EPS",SUMIFS('Electricity Distribution'!F$113:F$157,'Electricity Distribution'!$C$113:$C$157,$C$36,'Electricity Distribution'!$A$113:$A$157,$A47),SUMIFS('Electricity Distribution'!F$384:F$600,'Electricity Distribution'!$C$384:$C$600,$C$36,'Electricity Distribution'!$B$384:$B$600,$B47))</f>
        <v>11.011306491932134</v>
      </c>
      <c r="L47" s="2">
        <f>IF($C47="EPS",SUMIFS('Electricity Distribution'!G$113:G$157,'Electricity Distribution'!$C$113:$C$157,$C$36,'Electricity Distribution'!$A$113:$A$157,$A47),SUMIFS('Electricity Distribution'!G$384:G$600,'Electricity Distribution'!$C$384:$C$600,$C$36,'Electricity Distribution'!$B$384:$B$600,$B47))</f>
        <v>8.6281975292733257</v>
      </c>
      <c r="X47" s="22">
        <v>7</v>
      </c>
      <c r="Y47" t="str">
        <f t="shared" si="41"/>
        <v>EU-27</v>
      </c>
      <c r="Z47" s="21">
        <f t="shared" si="42"/>
        <v>831.86121355076659</v>
      </c>
      <c r="AA47" s="21">
        <f t="shared" si="42"/>
        <v>708.33732886324788</v>
      </c>
      <c r="AB47" s="16">
        <f t="shared" si="42"/>
        <v>573.19953417849115</v>
      </c>
      <c r="AC47" s="21">
        <f t="shared" si="42"/>
        <v>477.50519890357776</v>
      </c>
    </row>
    <row r="48" spans="1:43" x14ac:dyDescent="0.35">
      <c r="A48" s="13" t="s">
        <v>25</v>
      </c>
      <c r="B48" t="s">
        <v>25</v>
      </c>
      <c r="C48" s="10" t="s">
        <v>13</v>
      </c>
      <c r="D48" cm="1">
        <f t="array" ref="D48">IF($C48="EPS",INDEX('EPS Emissions'!$C$1:$AI$101,MATCH(1,('EPS Emissions'!$C$1:$C$101='Buildings Figure Cum'!$A48)*('EPS Emissions'!$D$1:$D$101='Buildings Figure Cum'!$C$36),0),MATCH('Buildings Figure Cum'!D$2,'EPS Emissions'!$C$1:$AI$1,0)),INDEX('GCAM By Region By Sector'!$B$1:$AH$342,MATCH(1,('GCAM By Region By Sector'!$B$1:$B$342='Buildings Figure Cum'!$A48)*('GCAM By Region By Sector'!$C$1:$C$342='Buildings Figure Cum'!$C$36),0),MATCH('Buildings Figure Cum'!D$2,'GCAM By Region By Sector'!$B$1:$AH$1,0))*10^3)</f>
        <v>11.93983102578704</v>
      </c>
      <c r="E48" cm="1">
        <f t="array" ref="E48">IF($C48="EPS",INDEX('EPS Emissions'!$C$1:$AI$101,MATCH(1,('EPS Emissions'!$C$1:$C$101='Buildings Figure Cum'!$A48)*('EPS Emissions'!$D$1:$D$101='Buildings Figure Cum'!$C$36),0),MATCH('Buildings Figure Cum'!E$2,'EPS Emissions'!$C$1:$AI$1,0)),INDEX('GCAM By Region By Sector'!$B$1:$AH$342,MATCH(1,('GCAM By Region By Sector'!$B$1:$B$342='Buildings Figure Cum'!$A48)*('GCAM By Region By Sector'!$C$1:$C$342='Buildings Figure Cum'!$C$36),0),MATCH('Buildings Figure Cum'!E$2,'GCAM By Region By Sector'!$B$1:$AH$1,0))*10^3)</f>
        <v>17.099616117261434</v>
      </c>
      <c r="F48" cm="1">
        <f t="array" ref="F48">IF($C48="EPS",INDEX('EPS Emissions'!$C$1:$AI$101,MATCH(1,('EPS Emissions'!$C$1:$C$101='Buildings Figure Cum'!$A48)*('EPS Emissions'!$D$1:$D$101='Buildings Figure Cum'!$C$36),0),MATCH('Buildings Figure Cum'!F$2,'EPS Emissions'!$C$1:$AI$1,0)),INDEX('GCAM By Region By Sector'!$B$1:$AH$342,MATCH(1,('GCAM By Region By Sector'!$B$1:$B$342='Buildings Figure Cum'!$A48)*('GCAM By Region By Sector'!$C$1:$C$342='Buildings Figure Cum'!$C$36),0),MATCH('Buildings Figure Cum'!F$2,'GCAM By Region By Sector'!$B$1:$AH$1,0))*10^3)</f>
        <v>24.14024697016302</v>
      </c>
      <c r="G48" cm="1">
        <f t="array" ref="G48">IF($C48="EPS",INDEX('EPS Emissions'!$C$1:$AI$101,MATCH(1,('EPS Emissions'!$C$1:$C$101='Buildings Figure Cum'!$A48)*('EPS Emissions'!$D$1:$D$101='Buildings Figure Cum'!$C$36),0),MATCH('Buildings Figure Cum'!G$2,'EPS Emissions'!$C$1:$AI$1,0)),INDEX('GCAM By Region By Sector'!$B$1:$AH$342,MATCH(1,('GCAM By Region By Sector'!$B$1:$B$342='Buildings Figure Cum'!$A48)*('GCAM By Region By Sector'!$C$1:$C$342='Buildings Figure Cum'!$C$36),0),MATCH('Buildings Figure Cum'!G$2,'GCAM By Region By Sector'!$B$1:$AH$1,0))*10^3)</f>
        <v>31.905984969861287</v>
      </c>
      <c r="I48" s="2">
        <f>IF($C48="EPS",SUMIFS('Electricity Distribution'!D$113:D$157,'Electricity Distribution'!$C$113:$C$157,$C$36,'Electricity Distribution'!$A$113:$A$157,$A48),SUMIFS('Electricity Distribution'!D$384:D$600,'Electricity Distribution'!$C$384:$C$600,$C$36,'Electricity Distribution'!$B$384:$B$600,$B48))</f>
        <v>12.655391937941644</v>
      </c>
      <c r="J48" s="2">
        <f>IF($C48="EPS",SUMIFS('Electricity Distribution'!E$113:E$157,'Electricity Distribution'!$C$113:$C$157,$C$36,'Electricity Distribution'!$A$113:$A$157,$A48),SUMIFS('Electricity Distribution'!E$384:E$600,'Electricity Distribution'!$C$384:$C$600,$C$36,'Electricity Distribution'!$B$384:$B$600,$B48))</f>
        <v>15.498608344148892</v>
      </c>
      <c r="K48" s="2">
        <f>IF($C48="EPS",SUMIFS('Electricity Distribution'!F$113:F$157,'Electricity Distribution'!$C$113:$C$157,$C$36,'Electricity Distribution'!$A$113:$A$157,$A48),SUMIFS('Electricity Distribution'!F$384:F$600,'Electricity Distribution'!$C$384:$C$600,$C$36,'Electricity Distribution'!$B$384:$B$600,$B48))</f>
        <v>21.302267819815984</v>
      </c>
      <c r="L48" s="2">
        <f>IF($C48="EPS",SUMIFS('Electricity Distribution'!G$113:G$157,'Electricity Distribution'!$C$113:$C$157,$C$36,'Electricity Distribution'!$A$113:$A$157,$A48),SUMIFS('Electricity Distribution'!G$384:G$600,'Electricity Distribution'!$C$384:$C$600,$C$36,'Electricity Distribution'!$B$384:$B$600,$B48))</f>
        <v>27.278319114715039</v>
      </c>
      <c r="X48" s="22">
        <v>8</v>
      </c>
      <c r="Y48" t="str">
        <f t="shared" si="41"/>
        <v>Indonesia</v>
      </c>
      <c r="Z48" s="21">
        <f t="shared" si="42"/>
        <v>254.0160838063168</v>
      </c>
      <c r="AA48" s="21">
        <f t="shared" si="42"/>
        <v>284.76605455301046</v>
      </c>
      <c r="AB48" s="16">
        <f t="shared" si="42"/>
        <v>407.58300736257786</v>
      </c>
      <c r="AC48" s="21">
        <f t="shared" si="42"/>
        <v>872.60338185224077</v>
      </c>
    </row>
    <row r="49" spans="1:29" x14ac:dyDescent="0.35">
      <c r="A49" s="13" t="s">
        <v>26</v>
      </c>
      <c r="B49" t="s">
        <v>26</v>
      </c>
      <c r="C49" s="10" t="s">
        <v>13</v>
      </c>
      <c r="D49" cm="1">
        <f t="array" ref="D49">IF($C49="EPS",INDEX('EPS Emissions'!$C$1:$AI$101,MATCH(1,('EPS Emissions'!$C$1:$C$101='Buildings Figure Cum'!$A49)*('EPS Emissions'!$D$1:$D$101='Buildings Figure Cum'!$C$36),0),MATCH('Buildings Figure Cum'!D$2,'EPS Emissions'!$C$1:$AI$1,0)),INDEX('GCAM By Region By Sector'!$B$1:$AH$342,MATCH(1,('GCAM By Region By Sector'!$B$1:$B$342='Buildings Figure Cum'!$A49)*('GCAM By Region By Sector'!$C$1:$C$342='Buildings Figure Cum'!$C$36),0),MATCH('Buildings Figure Cum'!D$2,'GCAM By Region By Sector'!$B$1:$AH$1,0))*10^3)</f>
        <v>54.503332279729008</v>
      </c>
      <c r="E49" cm="1">
        <f t="array" ref="E49">IF($C49="EPS",INDEX('EPS Emissions'!$C$1:$AI$101,MATCH(1,('EPS Emissions'!$C$1:$C$101='Buildings Figure Cum'!$A49)*('EPS Emissions'!$D$1:$D$101='Buildings Figure Cum'!$C$36),0),MATCH('Buildings Figure Cum'!E$2,'EPS Emissions'!$C$1:$AI$1,0)),INDEX('GCAM By Region By Sector'!$B$1:$AH$342,MATCH(1,('GCAM By Region By Sector'!$B$1:$B$342='Buildings Figure Cum'!$A49)*('GCAM By Region By Sector'!$C$1:$C$342='Buildings Figure Cum'!$C$36),0),MATCH('Buildings Figure Cum'!E$2,'GCAM By Region By Sector'!$B$1:$AH$1,0))*10^3)</f>
        <v>75.812404604287011</v>
      </c>
      <c r="F49" cm="1">
        <f t="array" ref="F49">IF($C49="EPS",INDEX('EPS Emissions'!$C$1:$AI$101,MATCH(1,('EPS Emissions'!$C$1:$C$101='Buildings Figure Cum'!$A49)*('EPS Emissions'!$D$1:$D$101='Buildings Figure Cum'!$C$36),0),MATCH('Buildings Figure Cum'!F$2,'EPS Emissions'!$C$1:$AI$1,0)),INDEX('GCAM By Region By Sector'!$B$1:$AH$342,MATCH(1,('GCAM By Region By Sector'!$B$1:$B$342='Buildings Figure Cum'!$A49)*('GCAM By Region By Sector'!$C$1:$C$342='Buildings Figure Cum'!$C$36),0),MATCH('Buildings Figure Cum'!F$2,'GCAM By Region By Sector'!$B$1:$AH$1,0))*10^3)</f>
        <v>92.805887261797594</v>
      </c>
      <c r="G49" cm="1">
        <f t="array" ref="G49">IF($C49="EPS",INDEX('EPS Emissions'!$C$1:$AI$101,MATCH(1,('EPS Emissions'!$C$1:$C$101='Buildings Figure Cum'!$A49)*('EPS Emissions'!$D$1:$D$101='Buildings Figure Cum'!$C$36),0),MATCH('Buildings Figure Cum'!G$2,'EPS Emissions'!$C$1:$AI$1,0)),INDEX('GCAM By Region By Sector'!$B$1:$AH$342,MATCH(1,('GCAM By Region By Sector'!$B$1:$B$342='Buildings Figure Cum'!$A49)*('GCAM By Region By Sector'!$C$1:$C$342='Buildings Figure Cum'!$C$36),0),MATCH('Buildings Figure Cum'!G$2,'GCAM By Region By Sector'!$B$1:$AH$1,0))*10^3)</f>
        <v>100.9269367428582</v>
      </c>
      <c r="I49" s="2">
        <f>IF($C49="EPS",SUMIFS('Electricity Distribution'!D$113:D$157,'Electricity Distribution'!$C$113:$C$157,$C$36,'Electricity Distribution'!$A$113:$A$157,$A49),SUMIFS('Electricity Distribution'!D$384:D$600,'Electricity Distribution'!$C$384:$C$600,$C$36,'Electricity Distribution'!$B$384:$B$600,$B49))</f>
        <v>18.857109166664998</v>
      </c>
      <c r="J49" s="2">
        <f>IF($C49="EPS",SUMIFS('Electricity Distribution'!E$113:E$157,'Electricity Distribution'!$C$113:$C$157,$C$36,'Electricity Distribution'!$A$113:$A$157,$A49),SUMIFS('Electricity Distribution'!E$384:E$600,'Electricity Distribution'!$C$384:$C$600,$C$36,'Electricity Distribution'!$B$384:$B$600,$B49))</f>
        <v>26.778923872807042</v>
      </c>
      <c r="K49" s="2">
        <f>IF($C49="EPS",SUMIFS('Electricity Distribution'!F$113:F$157,'Electricity Distribution'!$C$113:$C$157,$C$36,'Electricity Distribution'!$A$113:$A$157,$A49),SUMIFS('Electricity Distribution'!F$384:F$600,'Electricity Distribution'!$C$384:$C$600,$C$36,'Electricity Distribution'!$B$384:$B$600,$B49))</f>
        <v>34.952372321478208</v>
      </c>
      <c r="L49" s="2">
        <f>IF($C49="EPS",SUMIFS('Electricity Distribution'!G$113:G$157,'Electricity Distribution'!$C$113:$C$157,$C$36,'Electricity Distribution'!$A$113:$A$157,$A49),SUMIFS('Electricity Distribution'!G$384:G$600,'Electricity Distribution'!$C$384:$C$600,$C$36,'Electricity Distribution'!$B$384:$B$600,$B49))</f>
        <v>37.962746250405758</v>
      </c>
      <c r="X49" s="22">
        <v>9</v>
      </c>
      <c r="Y49" t="str">
        <f t="shared" si="41"/>
        <v>Japan</v>
      </c>
      <c r="Z49" s="21">
        <f t="shared" si="42"/>
        <v>471.35683629287365</v>
      </c>
      <c r="AA49" s="21">
        <f t="shared" si="42"/>
        <v>451.74883950753826</v>
      </c>
      <c r="AB49" s="16">
        <f t="shared" si="42"/>
        <v>387.13238582668168</v>
      </c>
      <c r="AC49" s="21">
        <f t="shared" si="42"/>
        <v>317.16917499579711</v>
      </c>
    </row>
    <row r="50" spans="1:29" x14ac:dyDescent="0.35">
      <c r="A50" s="13" t="s">
        <v>27</v>
      </c>
      <c r="B50" t="s">
        <v>27</v>
      </c>
      <c r="C50" s="11" t="s">
        <v>9</v>
      </c>
      <c r="D50" cm="1">
        <f t="array" ref="D50">IF($C50="EPS",INDEX('EPS Emissions'!$C$1:$AI$101,MATCH(1,('EPS Emissions'!$C$1:$C$101='Buildings Figure Cum'!$A50)*('EPS Emissions'!$D$1:$D$101='Buildings Figure Cum'!$C$36),0),MATCH('Buildings Figure Cum'!D$2,'EPS Emissions'!$C$1:$AI$1,0)),INDEX('GCAM By Region By Sector'!$B$1:$AH$342,MATCH(1,('GCAM By Region By Sector'!$B$1:$B$342='Buildings Figure Cum'!$A50)*('GCAM By Region By Sector'!$C$1:$C$342='Buildings Figure Cum'!$C$36),0),MATCH('Buildings Figure Cum'!D$2,'GCAM By Region By Sector'!$B$1:$AH$1,0))*10^3)</f>
        <v>284.24900000000002</v>
      </c>
      <c r="E50" cm="1">
        <f t="array" ref="E50">IF($C50="EPS",INDEX('EPS Emissions'!$C$1:$AI$101,MATCH(1,('EPS Emissions'!$C$1:$C$101='Buildings Figure Cum'!$A50)*('EPS Emissions'!$D$1:$D$101='Buildings Figure Cum'!$C$36),0),MATCH('Buildings Figure Cum'!E$2,'EPS Emissions'!$C$1:$AI$1,0)),INDEX('GCAM By Region By Sector'!$B$1:$AH$342,MATCH(1,('GCAM By Region By Sector'!$B$1:$B$342='Buildings Figure Cum'!$A50)*('GCAM By Region By Sector'!$C$1:$C$342='Buildings Figure Cum'!$C$36),0),MATCH('Buildings Figure Cum'!E$2,'GCAM By Region By Sector'!$B$1:$AH$1,0))*10^3)</f>
        <v>354.91399999999999</v>
      </c>
      <c r="F50" cm="1">
        <f t="array" ref="F50">IF($C50="EPS",INDEX('EPS Emissions'!$C$1:$AI$101,MATCH(1,('EPS Emissions'!$C$1:$C$101='Buildings Figure Cum'!$A50)*('EPS Emissions'!$D$1:$D$101='Buildings Figure Cum'!$C$36),0),MATCH('Buildings Figure Cum'!F$2,'EPS Emissions'!$C$1:$AI$1,0)),INDEX('GCAM By Region By Sector'!$B$1:$AH$342,MATCH(1,('GCAM By Region By Sector'!$B$1:$B$342='Buildings Figure Cum'!$A50)*('GCAM By Region By Sector'!$C$1:$C$342='Buildings Figure Cum'!$C$36),0),MATCH('Buildings Figure Cum'!F$2,'GCAM By Region By Sector'!$B$1:$AH$1,0))*10^3)</f>
        <v>367.13200000000001</v>
      </c>
      <c r="G50" cm="1">
        <f t="array" ref="G50">IF($C50="EPS",INDEX('EPS Emissions'!$C$1:$AI$101,MATCH(1,('EPS Emissions'!$C$1:$C$101='Buildings Figure Cum'!$A50)*('EPS Emissions'!$D$1:$D$101='Buildings Figure Cum'!$C$36),0),MATCH('Buildings Figure Cum'!G$2,'EPS Emissions'!$C$1:$AI$1,0)),INDEX('GCAM By Region By Sector'!$B$1:$AH$342,MATCH(1,('GCAM By Region By Sector'!$B$1:$B$342='Buildings Figure Cum'!$A50)*('GCAM By Region By Sector'!$C$1:$C$342='Buildings Figure Cum'!$C$36),0),MATCH('Buildings Figure Cum'!G$2,'GCAM By Region By Sector'!$B$1:$AH$1,0))*10^3)</f>
        <v>355.12799999999999</v>
      </c>
      <c r="I50" s="2">
        <f>IF($C50="EPS",SUMIFS('Electricity Distribution'!D$113:D$157,'Electricity Distribution'!$C$113:$C$157,$C$36,'Electricity Distribution'!$A$113:$A$157,$A50),SUMIFS('Electricity Distribution'!D$384:D$600,'Electricity Distribution'!$C$384:$C$600,$C$36,'Electricity Distribution'!$B$384:$B$600,$B50))</f>
        <v>582.2473502102763</v>
      </c>
      <c r="J50" s="2">
        <f>IF($C50="EPS",SUMIFS('Electricity Distribution'!E$113:E$157,'Electricity Distribution'!$C$113:$C$157,$C$36,'Electricity Distribution'!$A$113:$A$157,$A50),SUMIFS('Electricity Distribution'!E$384:E$600,'Electricity Distribution'!$C$384:$C$600,$C$36,'Electricity Distribution'!$B$384:$B$600,$B50))</f>
        <v>757.17500250525211</v>
      </c>
      <c r="K50" s="2">
        <f>IF($C50="EPS",SUMIFS('Electricity Distribution'!F$113:F$157,'Electricity Distribution'!$C$113:$C$157,$C$36,'Electricity Distribution'!$A$113:$A$157,$A50),SUMIFS('Electricity Distribution'!F$384:F$600,'Electricity Distribution'!$C$384:$C$600,$C$36,'Electricity Distribution'!$B$384:$B$600,$B50))</f>
        <v>744.29018073278394</v>
      </c>
      <c r="L50" s="2">
        <f>IF($C50="EPS",SUMIFS('Electricity Distribution'!G$113:G$157,'Electricity Distribution'!$C$113:$C$157,$C$36,'Electricity Distribution'!$A$113:$A$157,$A50),SUMIFS('Electricity Distribution'!G$384:G$600,'Electricity Distribution'!$C$384:$C$600,$C$36,'Electricity Distribution'!$B$384:$B$600,$B50))</f>
        <v>616.35681844068074</v>
      </c>
      <c r="X50" s="22">
        <v>10</v>
      </c>
      <c r="Y50" t="str">
        <f t="shared" si="41"/>
        <v>North Africa</v>
      </c>
      <c r="Z50" s="21">
        <f t="shared" si="42"/>
        <v>195.8695963731401</v>
      </c>
      <c r="AA50" s="21">
        <f t="shared" si="42"/>
        <v>280.49728562319513</v>
      </c>
      <c r="AB50" s="16">
        <f t="shared" si="42"/>
        <v>384.79463665904223</v>
      </c>
      <c r="AC50" s="21">
        <f t="shared" si="42"/>
        <v>467.51544310006466</v>
      </c>
    </row>
    <row r="51" spans="1:29" x14ac:dyDescent="0.35">
      <c r="A51" s="13" t="s">
        <v>28</v>
      </c>
      <c r="B51" t="s">
        <v>28</v>
      </c>
      <c r="C51" s="10" t="s">
        <v>13</v>
      </c>
      <c r="D51" cm="1">
        <f t="array" ref="D51">IF($C51="EPS",INDEX('EPS Emissions'!$C$1:$AI$101,MATCH(1,('EPS Emissions'!$C$1:$C$101='Buildings Figure Cum'!$A51)*('EPS Emissions'!$D$1:$D$101='Buildings Figure Cum'!$C$36),0),MATCH('Buildings Figure Cum'!D$2,'EPS Emissions'!$C$1:$AI$1,0)),INDEX('GCAM By Region By Sector'!$B$1:$AH$342,MATCH(1,('GCAM By Region By Sector'!$B$1:$B$342='Buildings Figure Cum'!$A51)*('GCAM By Region By Sector'!$C$1:$C$342='Buildings Figure Cum'!$C$36),0),MATCH('Buildings Figure Cum'!D$2,'GCAM By Region By Sector'!$B$1:$AH$1,0))*10^3)</f>
        <v>11.050897602717999</v>
      </c>
      <c r="E51" cm="1">
        <f t="array" ref="E51">IF($C51="EPS",INDEX('EPS Emissions'!$C$1:$AI$101,MATCH(1,('EPS Emissions'!$C$1:$C$101='Buildings Figure Cum'!$A51)*('EPS Emissions'!$D$1:$D$101='Buildings Figure Cum'!$C$36),0),MATCH('Buildings Figure Cum'!E$2,'EPS Emissions'!$C$1:$AI$1,0)),INDEX('GCAM By Region By Sector'!$B$1:$AH$342,MATCH(1,('GCAM By Region By Sector'!$B$1:$B$342='Buildings Figure Cum'!$A51)*('GCAM By Region By Sector'!$C$1:$C$342='Buildings Figure Cum'!$C$36),0),MATCH('Buildings Figure Cum'!E$2,'GCAM By Region By Sector'!$B$1:$AH$1,0))*10^3)</f>
        <v>14.3181492405295</v>
      </c>
      <c r="F51" cm="1">
        <f t="array" ref="F51">IF($C51="EPS",INDEX('EPS Emissions'!$C$1:$AI$101,MATCH(1,('EPS Emissions'!$C$1:$C$101='Buildings Figure Cum'!$A51)*('EPS Emissions'!$D$1:$D$101='Buildings Figure Cum'!$C$36),0),MATCH('Buildings Figure Cum'!F$2,'EPS Emissions'!$C$1:$AI$1,0)),INDEX('GCAM By Region By Sector'!$B$1:$AH$342,MATCH(1,('GCAM By Region By Sector'!$B$1:$B$342='Buildings Figure Cum'!$A51)*('GCAM By Region By Sector'!$C$1:$C$342='Buildings Figure Cum'!$C$36),0),MATCH('Buildings Figure Cum'!F$2,'GCAM By Region By Sector'!$B$1:$AH$1,0))*10^3)</f>
        <v>14.897825903224989</v>
      </c>
      <c r="G51" cm="1">
        <f t="array" ref="G51">IF($C51="EPS",INDEX('EPS Emissions'!$C$1:$AI$101,MATCH(1,('EPS Emissions'!$C$1:$C$101='Buildings Figure Cum'!$A51)*('EPS Emissions'!$D$1:$D$101='Buildings Figure Cum'!$C$36),0),MATCH('Buildings Figure Cum'!G$2,'EPS Emissions'!$C$1:$AI$1,0)),INDEX('GCAM By Region By Sector'!$B$1:$AH$342,MATCH(1,('GCAM By Region By Sector'!$B$1:$B$342='Buildings Figure Cum'!$A51)*('GCAM By Region By Sector'!$C$1:$C$342='Buildings Figure Cum'!$C$36),0),MATCH('Buildings Figure Cum'!G$2,'GCAM By Region By Sector'!$B$1:$AH$1,0))*10^3)</f>
        <v>15.268605180241501</v>
      </c>
      <c r="I51" s="2">
        <f>IF($C51="EPS",SUMIFS('Electricity Distribution'!D$113:D$157,'Electricity Distribution'!$C$113:$C$157,$C$36,'Electricity Distribution'!$A$113:$A$157,$A51),SUMIFS('Electricity Distribution'!D$384:D$600,'Electricity Distribution'!$C$384:$C$600,$C$36,'Electricity Distribution'!$B$384:$B$600,$B51))</f>
        <v>4.6183340248457503</v>
      </c>
      <c r="J51" s="2">
        <f>IF($C51="EPS",SUMIFS('Electricity Distribution'!E$113:E$157,'Electricity Distribution'!$C$113:$C$157,$C$36,'Electricity Distribution'!$A$113:$A$157,$A51),SUMIFS('Electricity Distribution'!E$384:E$600,'Electricity Distribution'!$C$384:$C$600,$C$36,'Electricity Distribution'!$B$384:$B$600,$B51))</f>
        <v>7.2065900282072723</v>
      </c>
      <c r="K51" s="2">
        <f>IF($C51="EPS",SUMIFS('Electricity Distribution'!F$113:F$157,'Electricity Distribution'!$C$113:$C$157,$C$36,'Electricity Distribution'!$A$113:$A$157,$A51),SUMIFS('Electricity Distribution'!F$384:F$600,'Electricity Distribution'!$C$384:$C$600,$C$36,'Electricity Distribution'!$B$384:$B$600,$B51))</f>
        <v>8.8369008384563426</v>
      </c>
      <c r="L51" s="2">
        <f>IF($C51="EPS",SUMIFS('Electricity Distribution'!G$113:G$157,'Electricity Distribution'!$C$113:$C$157,$C$36,'Electricity Distribution'!$A$113:$A$157,$A51),SUMIFS('Electricity Distribution'!G$384:G$600,'Electricity Distribution'!$C$384:$C$600,$C$36,'Electricity Distribution'!$B$384:$B$600,$B51))</f>
        <v>9.5159211347146222</v>
      </c>
      <c r="X51" s="22" t="s">
        <v>86</v>
      </c>
      <c r="Y51" t="s">
        <v>87</v>
      </c>
      <c r="Z51" s="21">
        <f>$P$35-SUM(Z41:Z50)</f>
        <v>2144.1978823076079</v>
      </c>
      <c r="AA51" s="21">
        <f>$Q$35-SUM(AA41:AA50)</f>
        <v>2517.7286030564819</v>
      </c>
      <c r="AB51" s="16">
        <f>$R$35-SUM(AB41:AB50)</f>
        <v>2976.1276624372822</v>
      </c>
      <c r="AC51" s="21">
        <f>$S$35-SUM(AC41:AC50)</f>
        <v>3424.1020570046239</v>
      </c>
    </row>
    <row r="52" spans="1:29" x14ac:dyDescent="0.35">
      <c r="A52" s="13" t="s">
        <v>29</v>
      </c>
      <c r="B52" t="s">
        <v>30</v>
      </c>
      <c r="C52" s="10" t="s">
        <v>13</v>
      </c>
      <c r="D52" cm="1">
        <f t="array" ref="D52">IF($C52="EPS",INDEX('EPS Emissions'!$C$1:$AI$101,MATCH(1,('EPS Emissions'!$C$1:$C$101='Buildings Figure Cum'!$A52)*('EPS Emissions'!$D$1:$D$101='Buildings Figure Cum'!$C$36),0),MATCH('Buildings Figure Cum'!D$2,'EPS Emissions'!$C$1:$AI$1,0)),INDEX('GCAM By Region By Sector'!$B$1:$AH$342,MATCH(1,('GCAM By Region By Sector'!$B$1:$B$342='Buildings Figure Cum'!$A52)*('GCAM By Region By Sector'!$C$1:$C$342='Buildings Figure Cum'!$C$36),0),MATCH('Buildings Figure Cum'!D$2,'GCAM By Region By Sector'!$B$1:$AH$1,0))*10^3)</f>
        <v>2.8568313973449997</v>
      </c>
      <c r="E52" cm="1">
        <f t="array" ref="E52">IF($C52="EPS",INDEX('EPS Emissions'!$C$1:$AI$101,MATCH(1,('EPS Emissions'!$C$1:$C$101='Buildings Figure Cum'!$A52)*('EPS Emissions'!$D$1:$D$101='Buildings Figure Cum'!$C$36),0),MATCH('Buildings Figure Cum'!E$2,'EPS Emissions'!$C$1:$AI$1,0)),INDEX('GCAM By Region By Sector'!$B$1:$AH$342,MATCH(1,('GCAM By Region By Sector'!$B$1:$B$342='Buildings Figure Cum'!$A52)*('GCAM By Region By Sector'!$C$1:$C$342='Buildings Figure Cum'!$C$36),0),MATCH('Buildings Figure Cum'!E$2,'GCAM By Region By Sector'!$B$1:$AH$1,0))*10^3)</f>
        <v>3.9152295015891956</v>
      </c>
      <c r="F52" cm="1">
        <f t="array" ref="F52">IF($C52="EPS",INDEX('EPS Emissions'!$C$1:$AI$101,MATCH(1,('EPS Emissions'!$C$1:$C$101='Buildings Figure Cum'!$A52)*('EPS Emissions'!$D$1:$D$101='Buildings Figure Cum'!$C$36),0),MATCH('Buildings Figure Cum'!F$2,'EPS Emissions'!$C$1:$AI$1,0)),INDEX('GCAM By Region By Sector'!$B$1:$AH$342,MATCH(1,('GCAM By Region By Sector'!$B$1:$B$342='Buildings Figure Cum'!$A52)*('GCAM By Region By Sector'!$C$1:$C$342='Buildings Figure Cum'!$C$36),0),MATCH('Buildings Figure Cum'!F$2,'GCAM By Region By Sector'!$B$1:$AH$1,0))*10^3)</f>
        <v>4.8006319203041992</v>
      </c>
      <c r="G52" cm="1">
        <f t="array" ref="G52">IF($C52="EPS",INDEX('EPS Emissions'!$C$1:$AI$101,MATCH(1,('EPS Emissions'!$C$1:$C$101='Buildings Figure Cum'!$A52)*('EPS Emissions'!$D$1:$D$101='Buildings Figure Cum'!$C$36),0),MATCH('Buildings Figure Cum'!G$2,'EPS Emissions'!$C$1:$AI$1,0)),INDEX('GCAM By Region By Sector'!$B$1:$AH$342,MATCH(1,('GCAM By Region By Sector'!$B$1:$B$342='Buildings Figure Cum'!$A52)*('GCAM By Region By Sector'!$C$1:$C$342='Buildings Figure Cum'!$C$36),0),MATCH('Buildings Figure Cum'!G$2,'GCAM By Region By Sector'!$B$1:$AH$1,0))*10^3)</f>
        <v>5.2281050064223962</v>
      </c>
      <c r="I52" s="2">
        <f>IF($C52="EPS",SUMIFS('Electricity Distribution'!D$113:D$157,'Electricity Distribution'!$C$113:$C$157,$C$36,'Electricity Distribution'!$A$113:$A$157,$A52),SUMIFS('Electricity Distribution'!D$384:D$600,'Electricity Distribution'!$C$384:$C$600,$C$36,'Electricity Distribution'!$B$384:$B$600,$B52))</f>
        <v>17.193770400549361</v>
      </c>
      <c r="J52" s="2">
        <f>IF($C52="EPS",SUMIFS('Electricity Distribution'!E$113:E$157,'Electricity Distribution'!$C$113:$C$157,$C$36,'Electricity Distribution'!$A$113:$A$157,$A52),SUMIFS('Electricity Distribution'!E$384:E$600,'Electricity Distribution'!$C$384:$C$600,$C$36,'Electricity Distribution'!$B$384:$B$600,$B52))</f>
        <v>22.070352335253112</v>
      </c>
      <c r="K52" s="2">
        <f>IF($C52="EPS",SUMIFS('Electricity Distribution'!F$113:F$157,'Electricity Distribution'!$C$113:$C$157,$C$36,'Electricity Distribution'!$A$113:$A$157,$A52),SUMIFS('Electricity Distribution'!F$384:F$600,'Electricity Distribution'!$C$384:$C$600,$C$36,'Electricity Distribution'!$B$384:$B$600,$B52))</f>
        <v>25.394594942404872</v>
      </c>
      <c r="L52" s="2">
        <f>IF($C52="EPS",SUMIFS('Electricity Distribution'!G$113:G$157,'Electricity Distribution'!$C$113:$C$157,$C$36,'Electricity Distribution'!$A$113:$A$157,$A52),SUMIFS('Electricity Distribution'!G$384:G$600,'Electricity Distribution'!$C$384:$C$600,$C$36,'Electricity Distribution'!$B$384:$B$600,$B52))</f>
        <v>25.159512543424945</v>
      </c>
      <c r="Y52" t="s">
        <v>96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 s="13" t="s">
        <v>31</v>
      </c>
      <c r="B53" t="s">
        <v>32</v>
      </c>
      <c r="C53" s="10" t="s">
        <v>13</v>
      </c>
      <c r="D53" cm="1">
        <f t="array" ref="D53">IF($C53="EPS",INDEX('EPS Emissions'!$C$1:$AI$101,MATCH(1,('EPS Emissions'!$C$1:$C$101='Buildings Figure Cum'!$A53)*('EPS Emissions'!$D$1:$D$101='Buildings Figure Cum'!$C$36),0),MATCH('Buildings Figure Cum'!D$2,'EPS Emissions'!$C$1:$AI$1,0)),INDEX('GCAM By Region By Sector'!$B$1:$AH$342,MATCH(1,('GCAM By Region By Sector'!$B$1:$B$342='Buildings Figure Cum'!$A53)*('GCAM By Region By Sector'!$C$1:$C$342='Buildings Figure Cum'!$C$36),0),MATCH('Buildings Figure Cum'!D$2,'GCAM By Region By Sector'!$B$1:$AH$1,0))*10^3)</f>
        <v>32.627138914979959</v>
      </c>
      <c r="E53" cm="1">
        <f t="array" ref="E53">IF($C53="EPS",INDEX('EPS Emissions'!$C$1:$AI$101,MATCH(1,('EPS Emissions'!$C$1:$C$101='Buildings Figure Cum'!$A53)*('EPS Emissions'!$D$1:$D$101='Buildings Figure Cum'!$C$36),0),MATCH('Buildings Figure Cum'!E$2,'EPS Emissions'!$C$1:$AI$1,0)),INDEX('GCAM By Region By Sector'!$B$1:$AH$342,MATCH(1,('GCAM By Region By Sector'!$B$1:$B$342='Buildings Figure Cum'!$A53)*('GCAM By Region By Sector'!$C$1:$C$342='Buildings Figure Cum'!$C$36),0),MATCH('Buildings Figure Cum'!E$2,'GCAM By Region By Sector'!$B$1:$AH$1,0))*10^3)</f>
        <v>44.658689496359997</v>
      </c>
      <c r="F53" cm="1">
        <f t="array" ref="F53">IF($C53="EPS",INDEX('EPS Emissions'!$C$1:$AI$101,MATCH(1,('EPS Emissions'!$C$1:$C$101='Buildings Figure Cum'!$A53)*('EPS Emissions'!$D$1:$D$101='Buildings Figure Cum'!$C$36),0),MATCH('Buildings Figure Cum'!F$2,'EPS Emissions'!$C$1:$AI$1,0)),INDEX('GCAM By Region By Sector'!$B$1:$AH$342,MATCH(1,('GCAM By Region By Sector'!$B$1:$B$342='Buildings Figure Cum'!$A53)*('GCAM By Region By Sector'!$C$1:$C$342='Buildings Figure Cum'!$C$36),0),MATCH('Buildings Figure Cum'!F$2,'GCAM By Region By Sector'!$B$1:$AH$1,0))*10^3)</f>
        <v>52.078844771771955</v>
      </c>
      <c r="G53" cm="1">
        <f t="array" ref="G53">IF($C53="EPS",INDEX('EPS Emissions'!$C$1:$AI$101,MATCH(1,('EPS Emissions'!$C$1:$C$101='Buildings Figure Cum'!$A53)*('EPS Emissions'!$D$1:$D$101='Buildings Figure Cum'!$C$36),0),MATCH('Buildings Figure Cum'!G$2,'EPS Emissions'!$C$1:$AI$1,0)),INDEX('GCAM By Region By Sector'!$B$1:$AH$342,MATCH(1,('GCAM By Region By Sector'!$B$1:$B$342='Buildings Figure Cum'!$A53)*('GCAM By Region By Sector'!$C$1:$C$342='Buildings Figure Cum'!$C$36),0),MATCH('Buildings Figure Cum'!G$2,'GCAM By Region By Sector'!$B$1:$AH$1,0))*10^3)</f>
        <v>55.722338376574982</v>
      </c>
      <c r="I53" s="2">
        <f>IF($C53="EPS",SUMIFS('Electricity Distribution'!D$113:D$157,'Electricity Distribution'!$C$113:$C$157,$C$36,'Electricity Distribution'!$A$113:$A$157,$A53),SUMIFS('Electricity Distribution'!D$384:D$600,'Electricity Distribution'!$C$384:$C$600,$C$36,'Electricity Distribution'!$B$384:$B$600,$B53))</f>
        <v>41.757475366216063</v>
      </c>
      <c r="J53" s="2">
        <f>IF($C53="EPS",SUMIFS('Electricity Distribution'!E$113:E$157,'Electricity Distribution'!$C$113:$C$157,$C$36,'Electricity Distribution'!$A$113:$A$157,$A53),SUMIFS('Electricity Distribution'!E$384:E$600,'Electricity Distribution'!$C$384:$C$600,$C$36,'Electricity Distribution'!$B$384:$B$600,$B53))</f>
        <v>45.959710926442916</v>
      </c>
      <c r="K53" s="2">
        <f>IF($C53="EPS",SUMIFS('Electricity Distribution'!F$113:F$157,'Electricity Distribution'!$C$113:$C$157,$C$36,'Electricity Distribution'!$A$113:$A$157,$A53),SUMIFS('Electricity Distribution'!F$384:F$600,'Electricity Distribution'!$C$384:$C$600,$C$36,'Electricity Distribution'!$B$384:$B$600,$B53))</f>
        <v>45.91973452676195</v>
      </c>
      <c r="L53" s="2">
        <f>IF($C53="EPS",SUMIFS('Electricity Distribution'!G$113:G$157,'Electricity Distribution'!$C$113:$C$157,$C$36,'Electricity Distribution'!$A$113:$A$157,$A53),SUMIFS('Electricity Distribution'!G$384:G$600,'Electricity Distribution'!$C$384:$C$600,$C$36,'Electricity Distribution'!$B$384:$B$600,$B53))</f>
        <v>45.09324531390115</v>
      </c>
    </row>
    <row r="54" spans="1:29" x14ac:dyDescent="0.35">
      <c r="A54" s="13" t="s">
        <v>33</v>
      </c>
      <c r="B54" t="s">
        <v>33</v>
      </c>
      <c r="C54" s="10" t="s">
        <v>13</v>
      </c>
      <c r="D54" cm="1">
        <f t="array" ref="D54">IF($C54="EPS",INDEX('EPS Emissions'!$C$1:$AI$101,MATCH(1,('EPS Emissions'!$C$1:$C$101='Buildings Figure Cum'!$A54)*('EPS Emissions'!$D$1:$D$101='Buildings Figure Cum'!$C$36),0),MATCH('Buildings Figure Cum'!D$2,'EPS Emissions'!$C$1:$AI$1,0)),INDEX('GCAM By Region By Sector'!$B$1:$AH$342,MATCH(1,('GCAM By Region By Sector'!$B$1:$B$342='Buildings Figure Cum'!$A54)*('GCAM By Region By Sector'!$C$1:$C$342='Buildings Figure Cum'!$C$36),0),MATCH('Buildings Figure Cum'!D$2,'GCAM By Region By Sector'!$B$1:$AH$1,0))*10^3)</f>
        <v>8.0236005353065991</v>
      </c>
      <c r="E54" cm="1">
        <f t="array" ref="E54">IF($C54="EPS",INDEX('EPS Emissions'!$C$1:$AI$101,MATCH(1,('EPS Emissions'!$C$1:$C$101='Buildings Figure Cum'!$A54)*('EPS Emissions'!$D$1:$D$101='Buildings Figure Cum'!$C$36),0),MATCH('Buildings Figure Cum'!E$2,'EPS Emissions'!$C$1:$AI$1,0)),INDEX('GCAM By Region By Sector'!$B$1:$AH$342,MATCH(1,('GCAM By Region By Sector'!$B$1:$B$342='Buildings Figure Cum'!$A54)*('GCAM By Region By Sector'!$C$1:$C$342='Buildings Figure Cum'!$C$36),0),MATCH('Buildings Figure Cum'!E$2,'GCAM By Region By Sector'!$B$1:$AH$1,0))*10^3)</f>
        <v>8.8140851438567012</v>
      </c>
      <c r="F54" cm="1">
        <f t="array" ref="F54">IF($C54="EPS",INDEX('EPS Emissions'!$C$1:$AI$101,MATCH(1,('EPS Emissions'!$C$1:$C$101='Buildings Figure Cum'!$A54)*('EPS Emissions'!$D$1:$D$101='Buildings Figure Cum'!$C$36),0),MATCH('Buildings Figure Cum'!F$2,'EPS Emissions'!$C$1:$AI$1,0)),INDEX('GCAM By Region By Sector'!$B$1:$AH$342,MATCH(1,('GCAM By Region By Sector'!$B$1:$B$342='Buildings Figure Cum'!$A54)*('GCAM By Region By Sector'!$C$1:$C$342='Buildings Figure Cum'!$C$36),0),MATCH('Buildings Figure Cum'!F$2,'GCAM By Region By Sector'!$B$1:$AH$1,0))*10^3)</f>
        <v>7.8940481392762578</v>
      </c>
      <c r="G54" cm="1">
        <f t="array" ref="G54">IF($C54="EPS",INDEX('EPS Emissions'!$C$1:$AI$101,MATCH(1,('EPS Emissions'!$C$1:$C$101='Buildings Figure Cum'!$A54)*('EPS Emissions'!$D$1:$D$101='Buildings Figure Cum'!$C$36),0),MATCH('Buildings Figure Cum'!G$2,'EPS Emissions'!$C$1:$AI$1,0)),INDEX('GCAM By Region By Sector'!$B$1:$AH$342,MATCH(1,('GCAM By Region By Sector'!$B$1:$B$342='Buildings Figure Cum'!$A54)*('GCAM By Region By Sector'!$C$1:$C$342='Buildings Figure Cum'!$C$36),0),MATCH('Buildings Figure Cum'!G$2,'GCAM By Region By Sector'!$B$1:$AH$1,0))*10^3)</f>
        <v>7.2459419993680987</v>
      </c>
      <c r="I54" s="2">
        <f>IF($C54="EPS",SUMIFS('Electricity Distribution'!D$113:D$157,'Electricity Distribution'!$C$113:$C$157,$C$36,'Electricity Distribution'!$A$113:$A$157,$A54),SUMIFS('Electricity Distribution'!D$384:D$600,'Electricity Distribution'!$C$384:$C$600,$C$36,'Electricity Distribution'!$B$384:$B$600,$B54))</f>
        <v>0.3442888422049396</v>
      </c>
      <c r="J54" s="2">
        <f>IF($C54="EPS",SUMIFS('Electricity Distribution'!E$113:E$157,'Electricity Distribution'!$C$113:$C$157,$C$36,'Electricity Distribution'!$A$113:$A$157,$A54),SUMIFS('Electricity Distribution'!E$384:E$600,'Electricity Distribution'!$C$384:$C$600,$C$36,'Electricity Distribution'!$B$384:$B$600,$B54))</f>
        <v>1.3617427099660944</v>
      </c>
      <c r="K54" s="2">
        <f>IF($C54="EPS",SUMIFS('Electricity Distribution'!F$113:F$157,'Electricity Distribution'!$C$113:$C$157,$C$36,'Electricity Distribution'!$A$113:$A$157,$A54),SUMIFS('Electricity Distribution'!F$384:F$600,'Electricity Distribution'!$C$384:$C$600,$C$36,'Electricity Distribution'!$B$384:$B$600,$B54))</f>
        <v>2.2930837252198417</v>
      </c>
      <c r="L54" s="2">
        <f>IF($C54="EPS",SUMIFS('Electricity Distribution'!G$113:G$157,'Electricity Distribution'!$C$113:$C$157,$C$36,'Electricity Distribution'!$A$113:$A$157,$A54),SUMIFS('Electricity Distribution'!G$384:G$600,'Electricity Distribution'!$C$384:$C$600,$C$36,'Electricity Distribution'!$B$384:$B$600,$B54))</f>
        <v>3.102537277875395</v>
      </c>
    </row>
    <row r="55" spans="1:29" x14ac:dyDescent="0.35">
      <c r="A55" s="13" t="s">
        <v>34</v>
      </c>
      <c r="B55" t="s">
        <v>34</v>
      </c>
      <c r="C55" s="10" t="s">
        <v>9</v>
      </c>
      <c r="D55" cm="1">
        <f t="array" ref="D55">IF($C55="EPS",INDEX('EPS Emissions'!$C$1:$AI$101,MATCH(1,('EPS Emissions'!$C$1:$C$101='Buildings Figure Cum'!$A55)*('EPS Emissions'!$D$1:$D$101='Buildings Figure Cum'!$C$36),0),MATCH('Buildings Figure Cum'!D$2,'EPS Emissions'!$C$1:$AI$1,0)),INDEX('GCAM By Region By Sector'!$B$1:$AH$342,MATCH(1,('GCAM By Region By Sector'!$B$1:$B$342='Buildings Figure Cum'!$A55)*('GCAM By Region By Sector'!$C$1:$C$342='Buildings Figure Cum'!$C$36),0),MATCH('Buildings Figure Cum'!D$2,'GCAM By Region By Sector'!$B$1:$AH$1,0))*10^3)</f>
        <v>7.3108399999999998</v>
      </c>
      <c r="E55" cm="1">
        <f t="array" ref="E55">IF($C55="EPS",INDEX('EPS Emissions'!$C$1:$AI$101,MATCH(1,('EPS Emissions'!$C$1:$C$101='Buildings Figure Cum'!$A55)*('EPS Emissions'!$D$1:$D$101='Buildings Figure Cum'!$C$36),0),MATCH('Buildings Figure Cum'!E$2,'EPS Emissions'!$C$1:$AI$1,0)),INDEX('GCAM By Region By Sector'!$B$1:$AH$342,MATCH(1,('GCAM By Region By Sector'!$B$1:$B$342='Buildings Figure Cum'!$A55)*('GCAM By Region By Sector'!$C$1:$C$342='Buildings Figure Cum'!$C$36),0),MATCH('Buildings Figure Cum'!E$2,'GCAM By Region By Sector'!$B$1:$AH$1,0))*10^3)</f>
        <v>9.3296500000000009</v>
      </c>
      <c r="F55" cm="1">
        <f t="array" ref="F55">IF($C55="EPS",INDEX('EPS Emissions'!$C$1:$AI$101,MATCH(1,('EPS Emissions'!$C$1:$C$101='Buildings Figure Cum'!$A55)*('EPS Emissions'!$D$1:$D$101='Buildings Figure Cum'!$C$36),0),MATCH('Buildings Figure Cum'!F$2,'EPS Emissions'!$C$1:$AI$1,0)),INDEX('GCAM By Region By Sector'!$B$1:$AH$342,MATCH(1,('GCAM By Region By Sector'!$B$1:$B$342='Buildings Figure Cum'!$A55)*('GCAM By Region By Sector'!$C$1:$C$342='Buildings Figure Cum'!$C$36),0),MATCH('Buildings Figure Cum'!F$2,'GCAM By Region By Sector'!$B$1:$AH$1,0))*10^3)</f>
        <v>9.9214699999999993</v>
      </c>
      <c r="G55" cm="1">
        <f t="array" ref="G55">IF($C55="EPS",INDEX('EPS Emissions'!$C$1:$AI$101,MATCH(1,('EPS Emissions'!$C$1:$C$101='Buildings Figure Cum'!$A55)*('EPS Emissions'!$D$1:$D$101='Buildings Figure Cum'!$C$36),0),MATCH('Buildings Figure Cum'!G$2,'EPS Emissions'!$C$1:$AI$1,0)),INDEX('GCAM By Region By Sector'!$B$1:$AH$342,MATCH(1,('GCAM By Region By Sector'!$B$1:$B$342='Buildings Figure Cum'!$A55)*('GCAM By Region By Sector'!$C$1:$C$342='Buildings Figure Cum'!$C$36),0),MATCH('Buildings Figure Cum'!G$2,'GCAM By Region By Sector'!$B$1:$AH$1,0))*10^3)</f>
        <v>9.5170399999999997</v>
      </c>
      <c r="I55" s="2">
        <f>IF($C55="EPS",SUMIFS('Electricity Distribution'!D$113:D$157,'Electricity Distribution'!$C$113:$C$157,$C$36,'Electricity Distribution'!$A$113:$A$157,$A55),SUMIFS('Electricity Distribution'!D$384:D$600,'Electricity Distribution'!$C$384:$C$600,$C$36,'Electricity Distribution'!$B$384:$B$600,$B55))</f>
        <v>78.697646933794815</v>
      </c>
      <c r="J55" s="2">
        <f>IF($C55="EPS",SUMIFS('Electricity Distribution'!E$113:E$157,'Electricity Distribution'!$C$113:$C$157,$C$36,'Electricity Distribution'!$A$113:$A$157,$A55),SUMIFS('Electricity Distribution'!E$384:E$600,'Electricity Distribution'!$C$384:$C$600,$C$36,'Electricity Distribution'!$B$384:$B$600,$B55))</f>
        <v>84.065337410367206</v>
      </c>
      <c r="K55" s="2">
        <f>IF($C55="EPS",SUMIFS('Electricity Distribution'!F$113:F$157,'Electricity Distribution'!$C$113:$C$157,$C$36,'Electricity Distribution'!$A$113:$A$157,$A55),SUMIFS('Electricity Distribution'!F$384:F$600,'Electricity Distribution'!$C$384:$C$600,$C$36,'Electricity Distribution'!$B$384:$B$600,$B55))</f>
        <v>101.47782989865773</v>
      </c>
      <c r="L55" s="2">
        <f>IF($C55="EPS",SUMIFS('Electricity Distribution'!G$113:G$157,'Electricity Distribution'!$C$113:$C$157,$C$36,'Electricity Distribution'!$A$113:$A$157,$A55),SUMIFS('Electricity Distribution'!G$384:G$600,'Electricity Distribution'!$C$384:$C$600,$C$36,'Electricity Distribution'!$B$384:$B$600,$B55))</f>
        <v>118.93180598582391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</row>
    <row r="56" spans="1:29" x14ac:dyDescent="0.35">
      <c r="A56" s="13" t="s">
        <v>35</v>
      </c>
      <c r="B56" t="s">
        <v>35</v>
      </c>
      <c r="C56" s="10" t="s">
        <v>9</v>
      </c>
      <c r="D56" cm="1">
        <f t="array" ref="D56">IF($C56="EPS",INDEX('EPS Emissions'!$C$1:$AI$101,MATCH(1,('EPS Emissions'!$C$1:$C$101='Buildings Figure Cum'!$A56)*('EPS Emissions'!$D$1:$D$101='Buildings Figure Cum'!$C$36),0),MATCH('Buildings Figure Cum'!D$2,'EPS Emissions'!$C$1:$AI$1,0)),INDEX('GCAM By Region By Sector'!$B$1:$AH$342,MATCH(1,('GCAM By Region By Sector'!$B$1:$B$342='Buildings Figure Cum'!$A56)*('GCAM By Region By Sector'!$C$1:$C$342='Buildings Figure Cum'!$C$36),0),MATCH('Buildings Figure Cum'!D$2,'GCAM By Region By Sector'!$B$1:$AH$1,0))*10^3)</f>
        <v>7.0385299999999997</v>
      </c>
      <c r="E56" cm="1">
        <f t="array" ref="E56">IF($C56="EPS",INDEX('EPS Emissions'!$C$1:$AI$101,MATCH(1,('EPS Emissions'!$C$1:$C$101='Buildings Figure Cum'!$A56)*('EPS Emissions'!$D$1:$D$101='Buildings Figure Cum'!$C$36),0),MATCH('Buildings Figure Cum'!E$2,'EPS Emissions'!$C$1:$AI$1,0)),INDEX('GCAM By Region By Sector'!$B$1:$AH$342,MATCH(1,('GCAM By Region By Sector'!$B$1:$B$342='Buildings Figure Cum'!$A56)*('GCAM By Region By Sector'!$C$1:$C$342='Buildings Figure Cum'!$C$36),0),MATCH('Buildings Figure Cum'!E$2,'GCAM By Region By Sector'!$B$1:$AH$1,0))*10^3)</f>
        <v>14.5609</v>
      </c>
      <c r="F56" cm="1">
        <f t="array" ref="F56">IF($C56="EPS",INDEX('EPS Emissions'!$C$1:$AI$101,MATCH(1,('EPS Emissions'!$C$1:$C$101='Buildings Figure Cum'!$A56)*('EPS Emissions'!$D$1:$D$101='Buildings Figure Cum'!$C$36),0),MATCH('Buildings Figure Cum'!F$2,'EPS Emissions'!$C$1:$AI$1,0)),INDEX('GCAM By Region By Sector'!$B$1:$AH$342,MATCH(1,('GCAM By Region By Sector'!$B$1:$B$342='Buildings Figure Cum'!$A56)*('GCAM By Region By Sector'!$C$1:$C$342='Buildings Figure Cum'!$C$36),0),MATCH('Buildings Figure Cum'!F$2,'GCAM By Region By Sector'!$B$1:$AH$1,0))*10^3)</f>
        <v>35.792299999999997</v>
      </c>
      <c r="G56" cm="1">
        <f t="array" ref="G56">IF($C56="EPS",INDEX('EPS Emissions'!$C$1:$AI$101,MATCH(1,('EPS Emissions'!$C$1:$C$101='Buildings Figure Cum'!$A56)*('EPS Emissions'!$D$1:$D$101='Buildings Figure Cum'!$C$36),0),MATCH('Buildings Figure Cum'!G$2,'EPS Emissions'!$C$1:$AI$1,0)),INDEX('GCAM By Region By Sector'!$B$1:$AH$342,MATCH(1,('GCAM By Region By Sector'!$B$1:$B$342='Buildings Figure Cum'!$A56)*('GCAM By Region By Sector'!$C$1:$C$342='Buildings Figure Cum'!$C$36),0),MATCH('Buildings Figure Cum'!G$2,'GCAM By Region By Sector'!$B$1:$AH$1,0))*10^3)</f>
        <v>102.807</v>
      </c>
      <c r="I56" s="2">
        <f>IF($C56="EPS",SUMIFS('Electricity Distribution'!D$113:D$157,'Electricity Distribution'!$C$113:$C$157,$C$36,'Electricity Distribution'!$A$113:$A$157,$A56),SUMIFS('Electricity Distribution'!D$384:D$600,'Electricity Distribution'!$C$384:$C$600,$C$36,'Electricity Distribution'!$B$384:$B$600,$B56))</f>
        <v>22.491908212432897</v>
      </c>
      <c r="J56" s="2">
        <f>IF($C56="EPS",SUMIFS('Electricity Distribution'!E$113:E$157,'Electricity Distribution'!$C$113:$C$157,$C$36,'Electricity Distribution'!$A$113:$A$157,$A56),SUMIFS('Electricity Distribution'!E$384:E$600,'Electricity Distribution'!$C$384:$C$600,$C$36,'Electricity Distribution'!$B$384:$B$600,$B56))</f>
        <v>31.548042615909594</v>
      </c>
      <c r="K56" s="2">
        <f>IF($C56="EPS",SUMIFS('Electricity Distribution'!F$113:F$157,'Electricity Distribution'!$C$113:$C$157,$C$36,'Electricity Distribution'!$A$113:$A$157,$A56),SUMIFS('Electricity Distribution'!F$384:F$600,'Electricity Distribution'!$C$384:$C$600,$C$36,'Electricity Distribution'!$B$384:$B$600,$B56))</f>
        <v>69.048365792109436</v>
      </c>
      <c r="L56" s="2">
        <f>IF($C56="EPS",SUMIFS('Electricity Distribution'!G$113:G$157,'Electricity Distribution'!$C$113:$C$157,$C$36,'Electricity Distribution'!$A$113:$A$157,$A56),SUMIFS('Electricity Distribution'!G$384:G$600,'Electricity Distribution'!$C$384:$C$600,$C$36,'Electricity Distribution'!$B$384:$B$600,$B56))</f>
        <v>188.53396778940646</v>
      </c>
    </row>
    <row r="57" spans="1:29" x14ac:dyDescent="0.35">
      <c r="A57" s="13" t="s">
        <v>36</v>
      </c>
      <c r="B57" t="s">
        <v>36</v>
      </c>
      <c r="C57" s="10" t="s">
        <v>13</v>
      </c>
      <c r="D57" cm="1">
        <f t="array" ref="D57">IF($C57="EPS",INDEX('EPS Emissions'!$C$1:$AI$101,MATCH(1,('EPS Emissions'!$C$1:$C$101='Buildings Figure Cum'!$A57)*('EPS Emissions'!$D$1:$D$101='Buildings Figure Cum'!$C$36),0),MATCH('Buildings Figure Cum'!D$2,'EPS Emissions'!$C$1:$AI$1,0)),INDEX('GCAM By Region By Sector'!$B$1:$AH$342,MATCH(1,('GCAM By Region By Sector'!$B$1:$B$342='Buildings Figure Cum'!$A57)*('GCAM By Region By Sector'!$C$1:$C$342='Buildings Figure Cum'!$C$36),0),MATCH('Buildings Figure Cum'!D$2,'GCAM By Region By Sector'!$B$1:$AH$1,0))*10^3)</f>
        <v>84.217691159917976</v>
      </c>
      <c r="E57" cm="1">
        <f t="array" ref="E57">IF($C57="EPS",INDEX('EPS Emissions'!$C$1:$AI$101,MATCH(1,('EPS Emissions'!$C$1:$C$101='Buildings Figure Cum'!$A57)*('EPS Emissions'!$D$1:$D$101='Buildings Figure Cum'!$C$36),0),MATCH('Buildings Figure Cum'!E$2,'EPS Emissions'!$C$1:$AI$1,0)),INDEX('GCAM By Region By Sector'!$B$1:$AH$342,MATCH(1,('GCAM By Region By Sector'!$B$1:$B$342='Buildings Figure Cum'!$A57)*('GCAM By Region By Sector'!$C$1:$C$342='Buildings Figure Cum'!$C$36),0),MATCH('Buildings Figure Cum'!E$2,'GCAM By Region By Sector'!$B$1:$AH$1,0))*10^3)</f>
        <v>88.68444933547697</v>
      </c>
      <c r="F57" cm="1">
        <f t="array" ref="F57">IF($C57="EPS",INDEX('EPS Emissions'!$C$1:$AI$101,MATCH(1,('EPS Emissions'!$C$1:$C$101='Buildings Figure Cum'!$A57)*('EPS Emissions'!$D$1:$D$101='Buildings Figure Cum'!$C$36),0),MATCH('Buildings Figure Cum'!F$2,'EPS Emissions'!$C$1:$AI$1,0)),INDEX('GCAM By Region By Sector'!$B$1:$AH$342,MATCH(1,('GCAM By Region By Sector'!$B$1:$B$342='Buildings Figure Cum'!$A57)*('GCAM By Region By Sector'!$C$1:$C$342='Buildings Figure Cum'!$C$36),0),MATCH('Buildings Figure Cum'!F$2,'GCAM By Region By Sector'!$B$1:$AH$1,0))*10^3)</f>
        <v>81.278506415654476</v>
      </c>
      <c r="G57" cm="1">
        <f t="array" ref="G57">IF($C57="EPS",INDEX('EPS Emissions'!$C$1:$AI$101,MATCH(1,('EPS Emissions'!$C$1:$C$101='Buildings Figure Cum'!$A57)*('EPS Emissions'!$D$1:$D$101='Buildings Figure Cum'!$C$36),0),MATCH('Buildings Figure Cum'!G$2,'EPS Emissions'!$C$1:$AI$1,0)),INDEX('GCAM By Region By Sector'!$B$1:$AH$342,MATCH(1,('GCAM By Region By Sector'!$B$1:$B$342='Buildings Figure Cum'!$A57)*('GCAM By Region By Sector'!$C$1:$C$342='Buildings Figure Cum'!$C$36),0),MATCH('Buildings Figure Cum'!G$2,'GCAM By Region By Sector'!$B$1:$AH$1,0))*10^3)</f>
        <v>71.312346056271608</v>
      </c>
      <c r="I57" s="2">
        <f>IF($C57="EPS",SUMIFS('Electricity Distribution'!D$113:D$157,'Electricity Distribution'!$C$113:$C$157,$C$36,'Electricity Distribution'!$A$113:$A$157,$A57),SUMIFS('Electricity Distribution'!D$384:D$600,'Electricity Distribution'!$C$384:$C$600,$C$36,'Electricity Distribution'!$B$384:$B$600,$B57))</f>
        <v>173.03426481938862</v>
      </c>
      <c r="J57" s="2">
        <f>IF($C57="EPS",SUMIFS('Electricity Distribution'!E$113:E$157,'Electricity Distribution'!$C$113:$C$157,$C$36,'Electricity Distribution'!$A$113:$A$157,$A57),SUMIFS('Electricity Distribution'!E$384:E$600,'Electricity Distribution'!$C$384:$C$600,$C$36,'Electricity Distribution'!$B$384:$B$600,$B57))</f>
        <v>166.40564648798201</v>
      </c>
      <c r="K57" s="2">
        <f>IF($C57="EPS",SUMIFS('Electricity Distribution'!F$113:F$157,'Electricity Distribution'!$C$113:$C$157,$C$36,'Electricity Distribution'!$A$113:$A$157,$A57),SUMIFS('Electricity Distribution'!F$384:F$600,'Electricity Distribution'!$C$384:$C$600,$C$36,'Electricity Distribution'!$B$384:$B$600,$B57))</f>
        <v>142.18005289915232</v>
      </c>
      <c r="L57" s="2">
        <f>IF($C57="EPS",SUMIFS('Electricity Distribution'!G$113:G$157,'Electricity Distribution'!$C$113:$C$157,$C$36,'Electricity Distribution'!$A$113:$A$157,$A57),SUMIFS('Electricity Distribution'!G$384:G$600,'Electricity Distribution'!$C$384:$C$600,$C$36,'Electricity Distribution'!$B$384:$B$600,$B57))</f>
        <v>113.50307322689051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</row>
    <row r="58" spans="1:29" x14ac:dyDescent="0.35">
      <c r="A58" s="13" t="s">
        <v>37</v>
      </c>
      <c r="B58" t="s">
        <v>37</v>
      </c>
      <c r="C58" s="10" t="s">
        <v>9</v>
      </c>
      <c r="D58" cm="1">
        <f t="array" ref="D58">IF($C58="EPS",INDEX('EPS Emissions'!$C$1:$AI$101,MATCH(1,('EPS Emissions'!$C$1:$C$101='Buildings Figure Cum'!$A58)*('EPS Emissions'!$D$1:$D$101='Buildings Figure Cum'!$C$36),0),MATCH('Buildings Figure Cum'!D$2,'EPS Emissions'!$C$1:$AI$1,0)),INDEX('GCAM By Region By Sector'!$B$1:$AH$342,MATCH(1,('GCAM By Region By Sector'!$B$1:$B$342='Buildings Figure Cum'!$A58)*('GCAM By Region By Sector'!$C$1:$C$342='Buildings Figure Cum'!$C$36),0),MATCH('Buildings Figure Cum'!D$2,'GCAM By Region By Sector'!$B$1:$AH$1,0))*10^3)</f>
        <v>4.1884499999999996</v>
      </c>
      <c r="E58" cm="1">
        <f t="array" ref="E58">IF($C58="EPS",INDEX('EPS Emissions'!$C$1:$AI$101,MATCH(1,('EPS Emissions'!$C$1:$C$101='Buildings Figure Cum'!$A58)*('EPS Emissions'!$D$1:$D$101='Buildings Figure Cum'!$C$36),0),MATCH('Buildings Figure Cum'!E$2,'EPS Emissions'!$C$1:$AI$1,0)),INDEX('GCAM By Region By Sector'!$B$1:$AH$342,MATCH(1,('GCAM By Region By Sector'!$B$1:$B$342='Buildings Figure Cum'!$A58)*('GCAM By Region By Sector'!$C$1:$C$342='Buildings Figure Cum'!$C$36),0),MATCH('Buildings Figure Cum'!E$2,'GCAM By Region By Sector'!$B$1:$AH$1,0))*10^3)</f>
        <v>4.3121700000000001</v>
      </c>
      <c r="F58" cm="1">
        <f t="array" ref="F58">IF($C58="EPS",INDEX('EPS Emissions'!$C$1:$AI$101,MATCH(1,('EPS Emissions'!$C$1:$C$101='Buildings Figure Cum'!$A58)*('EPS Emissions'!$D$1:$D$101='Buildings Figure Cum'!$C$36),0),MATCH('Buildings Figure Cum'!F$2,'EPS Emissions'!$C$1:$AI$1,0)),INDEX('GCAM By Region By Sector'!$B$1:$AH$342,MATCH(1,('GCAM By Region By Sector'!$B$1:$B$342='Buildings Figure Cum'!$A58)*('GCAM By Region By Sector'!$C$1:$C$342='Buildings Figure Cum'!$C$36),0),MATCH('Buildings Figure Cum'!F$2,'GCAM By Region By Sector'!$B$1:$AH$1,0))*10^3)</f>
        <v>4.9293899999999997</v>
      </c>
      <c r="G58" cm="1">
        <f t="array" ref="G58">IF($C58="EPS",INDEX('EPS Emissions'!$C$1:$AI$101,MATCH(1,('EPS Emissions'!$C$1:$C$101='Buildings Figure Cum'!$A58)*('EPS Emissions'!$D$1:$D$101='Buildings Figure Cum'!$C$36),0),MATCH('Buildings Figure Cum'!G$2,'EPS Emissions'!$C$1:$AI$1,0)),INDEX('GCAM By Region By Sector'!$B$1:$AH$342,MATCH(1,('GCAM By Region By Sector'!$B$1:$B$342='Buildings Figure Cum'!$A58)*('GCAM By Region By Sector'!$C$1:$C$342='Buildings Figure Cum'!$C$36),0),MATCH('Buildings Figure Cum'!G$2,'GCAM By Region By Sector'!$B$1:$AH$1,0))*10^3)</f>
        <v>5.7208300000000003</v>
      </c>
      <c r="I58" s="2">
        <f>IF($C58="EPS",SUMIFS('Electricity Distribution'!D$113:D$157,'Electricity Distribution'!$C$113:$C$157,$C$36,'Electricity Distribution'!$A$113:$A$157,$A58),SUMIFS('Electricity Distribution'!D$384:D$600,'Electricity Distribution'!$C$384:$C$600,$C$36,'Electricity Distribution'!$B$384:$B$600,$B58))</f>
        <v>16.058366897976256</v>
      </c>
      <c r="J58" s="2">
        <f>IF($C58="EPS",SUMIFS('Electricity Distribution'!E$113:E$157,'Electricity Distribution'!$C$113:$C$157,$C$36,'Electricity Distribution'!$A$113:$A$157,$A58),SUMIFS('Electricity Distribution'!E$384:E$600,'Electricity Distribution'!$C$384:$C$600,$C$36,'Electricity Distribution'!$B$384:$B$600,$B58))</f>
        <v>16.793024725832776</v>
      </c>
      <c r="K58" s="2">
        <f>IF($C58="EPS",SUMIFS('Electricity Distribution'!F$113:F$157,'Electricity Distribution'!$C$113:$C$157,$C$36,'Electricity Distribution'!$A$113:$A$157,$A58),SUMIFS('Electricity Distribution'!F$384:F$600,'Electricity Distribution'!$C$384:$C$600,$C$36,'Electricity Distribution'!$B$384:$B$600,$B58))</f>
        <v>15.667735080055737</v>
      </c>
      <c r="L58" s="2">
        <f>IF($C58="EPS",SUMIFS('Electricity Distribution'!G$113:G$157,'Electricity Distribution'!$C$113:$C$157,$C$36,'Electricity Distribution'!$A$113:$A$157,$A58),SUMIFS('Electricity Distribution'!G$384:G$600,'Electricity Distribution'!$C$384:$C$600,$C$36,'Electricity Distribution'!$B$384:$B$600,$B58))</f>
        <v>15.045845150930427</v>
      </c>
      <c r="X58" s="22">
        <v>1</v>
      </c>
      <c r="Y58" t="str">
        <f t="shared" ref="Y58:Y67" si="43">INDEX(O$3:O$34,MATCH(X58,W$3:W$34,0),1)</f>
        <v>China</v>
      </c>
      <c r="Z58" s="21">
        <f t="shared" ref="Z58:AC67" si="44">INDEX($O$2:$S$35,MATCH($Y58,$O$2:$O$35,0),MATCH(Z$57,$O$2:$S$2,0))</f>
        <v>1890.4558847728317</v>
      </c>
      <c r="AA58" s="21">
        <f t="shared" si="44"/>
        <v>2268.7491487747639</v>
      </c>
      <c r="AB58" s="21">
        <f t="shared" si="44"/>
        <v>2318.3737365626389</v>
      </c>
      <c r="AC58" s="16">
        <f t="shared" si="44"/>
        <v>2120.2375293233308</v>
      </c>
    </row>
    <row r="59" spans="1:29" x14ac:dyDescent="0.35">
      <c r="A59" s="13" t="s">
        <v>38</v>
      </c>
      <c r="B59" t="s">
        <v>38</v>
      </c>
      <c r="C59" s="10" t="s">
        <v>13</v>
      </c>
      <c r="D59" cm="1">
        <f t="array" ref="D59">IF($C59="EPS",INDEX('EPS Emissions'!$C$1:$AI$101,MATCH(1,('EPS Emissions'!$C$1:$C$101='Buildings Figure Cum'!$A59)*('EPS Emissions'!$D$1:$D$101='Buildings Figure Cum'!$C$36),0),MATCH('Buildings Figure Cum'!D$2,'EPS Emissions'!$C$1:$AI$1,0)),INDEX('GCAM By Region By Sector'!$B$1:$AH$342,MATCH(1,('GCAM By Region By Sector'!$B$1:$B$342='Buildings Figure Cum'!$A59)*('GCAM By Region By Sector'!$C$1:$C$342='Buildings Figure Cum'!$C$36),0),MATCH('Buildings Figure Cum'!D$2,'GCAM By Region By Sector'!$B$1:$AH$1,0))*10^3)</f>
        <v>71.588975819989983</v>
      </c>
      <c r="E59" cm="1">
        <f t="array" ref="E59">IF($C59="EPS",INDEX('EPS Emissions'!$C$1:$AI$101,MATCH(1,('EPS Emissions'!$C$1:$C$101='Buildings Figure Cum'!$A59)*('EPS Emissions'!$D$1:$D$101='Buildings Figure Cum'!$C$36),0),MATCH('Buildings Figure Cum'!E$2,'EPS Emissions'!$C$1:$AI$1,0)),INDEX('GCAM By Region By Sector'!$B$1:$AH$342,MATCH(1,('GCAM By Region By Sector'!$B$1:$B$342='Buildings Figure Cum'!$A59)*('GCAM By Region By Sector'!$C$1:$C$342='Buildings Figure Cum'!$C$36),0),MATCH('Buildings Figure Cum'!E$2,'GCAM By Region By Sector'!$B$1:$AH$1,0))*10^3)</f>
        <v>105.74730672311998</v>
      </c>
      <c r="F59" cm="1">
        <f t="array" ref="F59">IF($C59="EPS",INDEX('EPS Emissions'!$C$1:$AI$101,MATCH(1,('EPS Emissions'!$C$1:$C$101='Buildings Figure Cum'!$A59)*('EPS Emissions'!$D$1:$D$101='Buildings Figure Cum'!$C$36),0),MATCH('Buildings Figure Cum'!F$2,'EPS Emissions'!$C$1:$AI$1,0)),INDEX('GCAM By Region By Sector'!$B$1:$AH$342,MATCH(1,('GCAM By Region By Sector'!$B$1:$B$342='Buildings Figure Cum'!$A59)*('GCAM By Region By Sector'!$C$1:$C$342='Buildings Figure Cum'!$C$36),0),MATCH('Buildings Figure Cum'!F$2,'GCAM By Region By Sector'!$B$1:$AH$1,0))*10^3)</f>
        <v>151.77044341454999</v>
      </c>
      <c r="G59" cm="1">
        <f t="array" ref="G59">IF($C59="EPS",INDEX('EPS Emissions'!$C$1:$AI$101,MATCH(1,('EPS Emissions'!$C$1:$C$101='Buildings Figure Cum'!$A59)*('EPS Emissions'!$D$1:$D$101='Buildings Figure Cum'!$C$36),0),MATCH('Buildings Figure Cum'!G$2,'EPS Emissions'!$C$1:$AI$1,0)),INDEX('GCAM By Region By Sector'!$B$1:$AH$342,MATCH(1,('GCAM By Region By Sector'!$B$1:$B$342='Buildings Figure Cum'!$A59)*('GCAM By Region By Sector'!$C$1:$C$342='Buildings Figure Cum'!$C$36),0),MATCH('Buildings Figure Cum'!G$2,'GCAM By Region By Sector'!$B$1:$AH$1,0))*10^3)</f>
        <v>178.62852109021168</v>
      </c>
      <c r="I59" s="2">
        <f>IF($C59="EPS",SUMIFS('Electricity Distribution'!D$113:D$157,'Electricity Distribution'!$C$113:$C$157,$C$36,'Electricity Distribution'!$A$113:$A$157,$A59),SUMIFS('Electricity Distribution'!D$384:D$600,'Electricity Distribution'!$C$384:$C$600,$C$36,'Electricity Distribution'!$B$384:$B$600,$B59))</f>
        <v>197.694336137851</v>
      </c>
      <c r="J59" s="2">
        <f>IF($C59="EPS",SUMIFS('Electricity Distribution'!E$113:E$157,'Electricity Distribution'!$C$113:$C$157,$C$36,'Electricity Distribution'!$A$113:$A$157,$A59),SUMIFS('Electricity Distribution'!E$384:E$600,'Electricity Distribution'!$C$384:$C$600,$C$36,'Electricity Distribution'!$B$384:$B$600,$B59))</f>
        <v>198.60602344791545</v>
      </c>
      <c r="K59" s="2">
        <f>IF($C59="EPS",SUMIFS('Electricity Distribution'!F$113:F$157,'Electricity Distribution'!$C$113:$C$157,$C$36,'Electricity Distribution'!$A$113:$A$157,$A59),SUMIFS('Electricity Distribution'!F$384:F$600,'Electricity Distribution'!$C$384:$C$600,$C$36,'Electricity Distribution'!$B$384:$B$600,$B59))</f>
        <v>224.5324992639633</v>
      </c>
      <c r="L59" s="2">
        <f>IF($C59="EPS",SUMIFS('Electricity Distribution'!G$113:G$157,'Electricity Distribution'!$C$113:$C$157,$C$36,'Electricity Distribution'!$A$113:$A$157,$A59),SUMIFS('Electricity Distribution'!G$384:G$600,'Electricity Distribution'!$C$384:$C$600,$C$36,'Electricity Distribution'!$B$384:$B$600,$B59))</f>
        <v>253.37620406790512</v>
      </c>
      <c r="X59" s="22">
        <v>2</v>
      </c>
      <c r="Y59" t="str">
        <f t="shared" si="43"/>
        <v>West Africa</v>
      </c>
      <c r="Z59" s="21">
        <f t="shared" si="44"/>
        <v>175.83510245073134</v>
      </c>
      <c r="AA59" s="21">
        <f t="shared" si="44"/>
        <v>329.98475930102524</v>
      </c>
      <c r="AB59" s="21">
        <f t="shared" si="44"/>
        <v>791.92590512813001</v>
      </c>
      <c r="AC59" s="16">
        <f>INDEX($O$2:$S$35,MATCH($Y59,$O$2:$O$35,0),MATCH(AC$57,$O$2:$S$2,0))</f>
        <v>1489.0080664576051</v>
      </c>
    </row>
    <row r="60" spans="1:29" x14ac:dyDescent="0.35">
      <c r="A60" s="13" t="s">
        <v>39</v>
      </c>
      <c r="B60" t="s">
        <v>39</v>
      </c>
      <c r="C60" s="10" t="s">
        <v>13</v>
      </c>
      <c r="D60" cm="1">
        <f t="array" ref="D60">IF($C60="EPS",INDEX('EPS Emissions'!$C$1:$AI$101,MATCH(1,('EPS Emissions'!$C$1:$C$101='Buildings Figure Cum'!$A60)*('EPS Emissions'!$D$1:$D$101='Buildings Figure Cum'!$C$36),0),MATCH('Buildings Figure Cum'!D$2,'EPS Emissions'!$C$1:$AI$1,0)),INDEX('GCAM By Region By Sector'!$B$1:$AH$342,MATCH(1,('GCAM By Region By Sector'!$B$1:$B$342='Buildings Figure Cum'!$A60)*('GCAM By Region By Sector'!$C$1:$C$342='Buildings Figure Cum'!$C$36),0),MATCH('Buildings Figure Cum'!D$2,'GCAM By Region By Sector'!$B$1:$AH$1,0))*10^3)</f>
        <v>8.8307986197999995</v>
      </c>
      <c r="E60" cm="1">
        <f t="array" ref="E60">IF($C60="EPS",INDEX('EPS Emissions'!$C$1:$AI$101,MATCH(1,('EPS Emissions'!$C$1:$C$101='Buildings Figure Cum'!$A60)*('EPS Emissions'!$D$1:$D$101='Buildings Figure Cum'!$C$36),0),MATCH('Buildings Figure Cum'!E$2,'EPS Emissions'!$C$1:$AI$1,0)),INDEX('GCAM By Region By Sector'!$B$1:$AH$342,MATCH(1,('GCAM By Region By Sector'!$B$1:$B$342='Buildings Figure Cum'!$A60)*('GCAM By Region By Sector'!$C$1:$C$342='Buildings Figure Cum'!$C$36),0),MATCH('Buildings Figure Cum'!E$2,'GCAM By Region By Sector'!$B$1:$AH$1,0))*10^3)</f>
        <v>13.024451027594999</v>
      </c>
      <c r="F60" cm="1">
        <f t="array" ref="F60">IF($C60="EPS",INDEX('EPS Emissions'!$C$1:$AI$101,MATCH(1,('EPS Emissions'!$C$1:$C$101='Buildings Figure Cum'!$A60)*('EPS Emissions'!$D$1:$D$101='Buildings Figure Cum'!$C$36),0),MATCH('Buildings Figure Cum'!F$2,'EPS Emissions'!$C$1:$AI$1,0)),INDEX('GCAM By Region By Sector'!$B$1:$AH$342,MATCH(1,('GCAM By Region By Sector'!$B$1:$B$342='Buildings Figure Cum'!$A60)*('GCAM By Region By Sector'!$C$1:$C$342='Buildings Figure Cum'!$C$36),0),MATCH('Buildings Figure Cum'!F$2,'GCAM By Region By Sector'!$B$1:$AH$1,0))*10^3)</f>
        <v>23.026960608950461</v>
      </c>
      <c r="G60" cm="1">
        <f t="array" ref="G60">IF($C60="EPS",INDEX('EPS Emissions'!$C$1:$AI$101,MATCH(1,('EPS Emissions'!$C$1:$C$101='Buildings Figure Cum'!$A60)*('EPS Emissions'!$D$1:$D$101='Buildings Figure Cum'!$C$36),0),MATCH('Buildings Figure Cum'!G$2,'EPS Emissions'!$C$1:$AI$1,0)),INDEX('GCAM By Region By Sector'!$B$1:$AH$342,MATCH(1,('GCAM By Region By Sector'!$B$1:$B$342='Buildings Figure Cum'!$A60)*('GCAM By Region By Sector'!$C$1:$C$342='Buildings Figure Cum'!$C$36),0),MATCH('Buildings Figure Cum'!G$2,'GCAM By Region By Sector'!$B$1:$AH$1,0))*10^3)</f>
        <v>40.537115208113477</v>
      </c>
      <c r="I60" s="2">
        <f>IF($C60="EPS",SUMIFS('Electricity Distribution'!D$113:D$157,'Electricity Distribution'!$C$113:$C$157,$C$36,'Electricity Distribution'!$A$113:$A$157,$A60),SUMIFS('Electricity Distribution'!D$384:D$600,'Electricity Distribution'!$C$384:$C$600,$C$36,'Electricity Distribution'!$B$384:$B$600,$B60))</f>
        <v>3.740299156381067</v>
      </c>
      <c r="J60" s="2">
        <f>IF($C60="EPS",SUMIFS('Electricity Distribution'!E$113:E$157,'Electricity Distribution'!$C$113:$C$157,$C$36,'Electricity Distribution'!$A$113:$A$157,$A60),SUMIFS('Electricity Distribution'!E$384:E$600,'Electricity Distribution'!$C$384:$C$600,$C$36,'Electricity Distribution'!$B$384:$B$600,$B60))</f>
        <v>5.8237524050772516</v>
      </c>
      <c r="K60" s="2">
        <f>IF($C60="EPS",SUMIFS('Electricity Distribution'!F$113:F$157,'Electricity Distribution'!$C$113:$C$157,$C$36,'Electricity Distribution'!$A$113:$A$157,$A60),SUMIFS('Electricity Distribution'!F$384:F$600,'Electricity Distribution'!$C$384:$C$600,$C$36,'Electricity Distribution'!$B$384:$B$600,$B60))</f>
        <v>12.807706345944949</v>
      </c>
      <c r="L60" s="2">
        <f>IF($C60="EPS",SUMIFS('Electricity Distribution'!G$113:G$157,'Electricity Distribution'!$C$113:$C$157,$C$36,'Electricity Distribution'!$A$113:$A$157,$A60),SUMIFS('Electricity Distribution'!G$384:G$600,'Electricity Distribution'!$C$384:$C$600,$C$36,'Electricity Distribution'!$B$384:$B$600,$B60))</f>
        <v>19.952852109353397</v>
      </c>
      <c r="X60" s="22">
        <v>3</v>
      </c>
      <c r="Y60" t="str">
        <f t="shared" si="43"/>
        <v>USA</v>
      </c>
      <c r="Z60" s="21">
        <f t="shared" si="44"/>
        <v>1613.9144332410624</v>
      </c>
      <c r="AA60" s="21">
        <f t="shared" si="44"/>
        <v>1400.974841770648</v>
      </c>
      <c r="AB60" s="21">
        <f t="shared" si="44"/>
        <v>1338.6385109719758</v>
      </c>
      <c r="AC60" s="16">
        <f t="shared" si="44"/>
        <v>1323.3413958417375</v>
      </c>
    </row>
    <row r="61" spans="1:29" x14ac:dyDescent="0.35">
      <c r="A61" s="13" t="s">
        <v>40</v>
      </c>
      <c r="B61" t="s">
        <v>40</v>
      </c>
      <c r="C61" s="10" t="s">
        <v>13</v>
      </c>
      <c r="D61" cm="1">
        <f t="array" ref="D61">IF($C61="EPS",INDEX('EPS Emissions'!$C$1:$AI$101,MATCH(1,('EPS Emissions'!$C$1:$C$101='Buildings Figure Cum'!$A61)*('EPS Emissions'!$D$1:$D$101='Buildings Figure Cum'!$C$36),0),MATCH('Buildings Figure Cum'!D$2,'EPS Emissions'!$C$1:$AI$1,0)),INDEX('GCAM By Region By Sector'!$B$1:$AH$342,MATCH(1,('GCAM By Region By Sector'!$B$1:$B$342='Buildings Figure Cum'!$A61)*('GCAM By Region By Sector'!$C$1:$C$342='Buildings Figure Cum'!$C$36),0),MATCH('Buildings Figure Cum'!D$2,'GCAM By Region By Sector'!$B$1:$AH$1,0))*10^3)</f>
        <v>28.030712187664996</v>
      </c>
      <c r="E61" cm="1">
        <f t="array" ref="E61">IF($C61="EPS",INDEX('EPS Emissions'!$C$1:$AI$101,MATCH(1,('EPS Emissions'!$C$1:$C$101='Buildings Figure Cum'!$A61)*('EPS Emissions'!$D$1:$D$101='Buildings Figure Cum'!$C$36),0),MATCH('Buildings Figure Cum'!E$2,'EPS Emissions'!$C$1:$AI$1,0)),INDEX('GCAM By Region By Sector'!$B$1:$AH$342,MATCH(1,('GCAM By Region By Sector'!$B$1:$B$342='Buildings Figure Cum'!$A61)*('GCAM By Region By Sector'!$C$1:$C$342='Buildings Figure Cum'!$C$36),0),MATCH('Buildings Figure Cum'!E$2,'GCAM By Region By Sector'!$B$1:$AH$1,0))*10^3)</f>
        <v>30.353189562459999</v>
      </c>
      <c r="F61" cm="1">
        <f t="array" ref="F61">IF($C61="EPS",INDEX('EPS Emissions'!$C$1:$AI$101,MATCH(1,('EPS Emissions'!$C$1:$C$101='Buildings Figure Cum'!$A61)*('EPS Emissions'!$D$1:$D$101='Buildings Figure Cum'!$C$36),0),MATCH('Buildings Figure Cum'!F$2,'EPS Emissions'!$C$1:$AI$1,0)),INDEX('GCAM By Region By Sector'!$B$1:$AH$342,MATCH(1,('GCAM By Region By Sector'!$B$1:$B$342='Buildings Figure Cum'!$A61)*('GCAM By Region By Sector'!$C$1:$C$342='Buildings Figure Cum'!$C$36),0),MATCH('Buildings Figure Cum'!F$2,'GCAM By Region By Sector'!$B$1:$AH$1,0))*10^3)</f>
        <v>27.322695779042004</v>
      </c>
      <c r="G61" cm="1">
        <f t="array" ref="G61">IF($C61="EPS",INDEX('EPS Emissions'!$C$1:$AI$101,MATCH(1,('EPS Emissions'!$C$1:$C$101='Buildings Figure Cum'!$A61)*('EPS Emissions'!$D$1:$D$101='Buildings Figure Cum'!$C$36),0),MATCH('Buildings Figure Cum'!G$2,'EPS Emissions'!$C$1:$AI$1,0)),INDEX('GCAM By Region By Sector'!$B$1:$AH$342,MATCH(1,('GCAM By Region By Sector'!$B$1:$B$342='Buildings Figure Cum'!$A61)*('GCAM By Region By Sector'!$C$1:$C$342='Buildings Figure Cum'!$C$36),0),MATCH('Buildings Figure Cum'!G$2,'GCAM By Region By Sector'!$B$1:$AH$1,0))*10^3)</f>
        <v>24.951459172714959</v>
      </c>
      <c r="I61" s="2">
        <f>IF($C61="EPS",SUMIFS('Electricity Distribution'!D$113:D$157,'Electricity Distribution'!$C$113:$C$157,$C$36,'Electricity Distribution'!$A$113:$A$157,$A61),SUMIFS('Electricity Distribution'!D$384:D$600,'Electricity Distribution'!$C$384:$C$600,$C$36,'Electricity Distribution'!$B$384:$B$600,$B61))</f>
        <v>88.271280384979349</v>
      </c>
      <c r="J61" s="2">
        <f>IF($C61="EPS",SUMIFS('Electricity Distribution'!E$113:E$157,'Electricity Distribution'!$C$113:$C$157,$C$36,'Electricity Distribution'!$A$113:$A$157,$A61),SUMIFS('Electricity Distribution'!E$384:E$600,'Electricity Distribution'!$C$384:$C$600,$C$36,'Electricity Distribution'!$B$384:$B$600,$B61))</f>
        <v>93.73057051400221</v>
      </c>
      <c r="K61" s="2">
        <f>IF($C61="EPS",SUMIFS('Electricity Distribution'!F$113:F$157,'Electricity Distribution'!$C$113:$C$157,$C$36,'Electricity Distribution'!$A$113:$A$157,$A61),SUMIFS('Electricity Distribution'!F$384:F$600,'Electricity Distribution'!$C$384:$C$600,$C$36,'Electricity Distribution'!$B$384:$B$600,$B61))</f>
        <v>81.328775113575972</v>
      </c>
      <c r="L61" s="2">
        <f>IF($C61="EPS",SUMIFS('Electricity Distribution'!G$113:G$157,'Electricity Distribution'!$C$113:$C$157,$C$36,'Electricity Distribution'!$A$113:$A$157,$A61),SUMIFS('Electricity Distribution'!G$384:G$600,'Electricity Distribution'!$C$384:$C$600,$C$36,'Electricity Distribution'!$B$384:$B$600,$B61))</f>
        <v>65.63098159499306</v>
      </c>
      <c r="X61" s="22">
        <v>4</v>
      </c>
      <c r="Y61" t="str">
        <f t="shared" si="43"/>
        <v>Southeast Asia</v>
      </c>
      <c r="Z61" s="21">
        <f t="shared" si="44"/>
        <v>363.72495935850679</v>
      </c>
      <c r="AA61" s="21">
        <f t="shared" si="44"/>
        <v>557.00676874780333</v>
      </c>
      <c r="AB61" s="21">
        <f t="shared" si="44"/>
        <v>799.58733823161538</v>
      </c>
      <c r="AC61" s="16">
        <f t="shared" si="44"/>
        <v>1007.8472798359487</v>
      </c>
    </row>
    <row r="62" spans="1:29" x14ac:dyDescent="0.35">
      <c r="A62" s="13" t="s">
        <v>41</v>
      </c>
      <c r="B62" t="s">
        <v>41</v>
      </c>
      <c r="C62" s="10" t="s">
        <v>13</v>
      </c>
      <c r="D62" cm="1">
        <f t="array" ref="D62">IF($C62="EPS",INDEX('EPS Emissions'!$C$1:$AI$101,MATCH(1,('EPS Emissions'!$C$1:$C$101='Buildings Figure Cum'!$A62)*('EPS Emissions'!$D$1:$D$101='Buildings Figure Cum'!$C$36),0),MATCH('Buildings Figure Cum'!D$2,'EPS Emissions'!$C$1:$AI$1,0)),INDEX('GCAM By Region By Sector'!$B$1:$AH$342,MATCH(1,('GCAM By Region By Sector'!$B$1:$B$342='Buildings Figure Cum'!$A62)*('GCAM By Region By Sector'!$C$1:$C$342='Buildings Figure Cum'!$C$36),0),MATCH('Buildings Figure Cum'!D$2,'GCAM By Region By Sector'!$B$1:$AH$1,0))*10^3)</f>
        <v>13.493339645097999</v>
      </c>
      <c r="E62" cm="1">
        <f t="array" ref="E62">IF($C62="EPS",INDEX('EPS Emissions'!$C$1:$AI$101,MATCH(1,('EPS Emissions'!$C$1:$C$101='Buildings Figure Cum'!$A62)*('EPS Emissions'!$D$1:$D$101='Buildings Figure Cum'!$C$36),0),MATCH('Buildings Figure Cum'!E$2,'EPS Emissions'!$C$1:$AI$1,0)),INDEX('GCAM By Region By Sector'!$B$1:$AH$342,MATCH(1,('GCAM By Region By Sector'!$B$1:$B$342='Buildings Figure Cum'!$A62)*('GCAM By Region By Sector'!$C$1:$C$342='Buildings Figure Cum'!$C$36),0),MATCH('Buildings Figure Cum'!E$2,'GCAM By Region By Sector'!$B$1:$AH$1,0))*10^3)</f>
        <v>20.846572800940997</v>
      </c>
      <c r="F62" cm="1">
        <f t="array" ref="F62">IF($C62="EPS",INDEX('EPS Emissions'!$C$1:$AI$101,MATCH(1,('EPS Emissions'!$C$1:$C$101='Buildings Figure Cum'!$A62)*('EPS Emissions'!$D$1:$D$101='Buildings Figure Cum'!$C$36),0),MATCH('Buildings Figure Cum'!F$2,'EPS Emissions'!$C$1:$AI$1,0)),INDEX('GCAM By Region By Sector'!$B$1:$AH$342,MATCH(1,('GCAM By Region By Sector'!$B$1:$B$342='Buildings Figure Cum'!$A62)*('GCAM By Region By Sector'!$C$1:$C$342='Buildings Figure Cum'!$C$36),0),MATCH('Buildings Figure Cum'!F$2,'GCAM By Region By Sector'!$B$1:$AH$1,0))*10^3)</f>
        <v>28.259939079816487</v>
      </c>
      <c r="G62" cm="1">
        <f t="array" ref="G62">IF($C62="EPS",INDEX('EPS Emissions'!$C$1:$AI$101,MATCH(1,('EPS Emissions'!$C$1:$C$101='Buildings Figure Cum'!$A62)*('EPS Emissions'!$D$1:$D$101='Buildings Figure Cum'!$C$36),0),MATCH('Buildings Figure Cum'!G$2,'EPS Emissions'!$C$1:$AI$1,0)),INDEX('GCAM By Region By Sector'!$B$1:$AH$342,MATCH(1,('GCAM By Region By Sector'!$B$1:$B$342='Buildings Figure Cum'!$A62)*('GCAM By Region By Sector'!$C$1:$C$342='Buildings Figure Cum'!$C$36),0),MATCH('Buildings Figure Cum'!G$2,'GCAM By Region By Sector'!$B$1:$AH$1,0))*10^3)</f>
        <v>35.561829634957462</v>
      </c>
      <c r="I62" s="2">
        <f>IF($C62="EPS",SUMIFS('Electricity Distribution'!D$113:D$157,'Electricity Distribution'!$C$113:$C$157,$C$36,'Electricity Distribution'!$A$113:$A$157,$A62),SUMIFS('Electricity Distribution'!D$384:D$600,'Electricity Distribution'!$C$384:$C$600,$C$36,'Electricity Distribution'!$B$384:$B$600,$B62))</f>
        <v>33.197542100820641</v>
      </c>
      <c r="J62" s="2">
        <f>IF($C62="EPS",SUMIFS('Electricity Distribution'!E$113:E$157,'Electricity Distribution'!$C$113:$C$157,$C$36,'Electricity Distribution'!$A$113:$A$157,$A62),SUMIFS('Electricity Distribution'!E$384:E$600,'Electricity Distribution'!$C$384:$C$600,$C$36,'Electricity Distribution'!$B$384:$B$600,$B62))</f>
        <v>41.298007012571667</v>
      </c>
      <c r="K62" s="2">
        <f>IF($C62="EPS",SUMIFS('Electricity Distribution'!F$113:F$157,'Electricity Distribution'!$C$113:$C$157,$C$36,'Electricity Distribution'!$A$113:$A$157,$A62),SUMIFS('Electricity Distribution'!F$384:F$600,'Electricity Distribution'!$C$384:$C$600,$C$36,'Electricity Distribution'!$B$384:$B$600,$B62))</f>
        <v>46.587606247614822</v>
      </c>
      <c r="L62" s="2">
        <f>IF($C62="EPS",SUMIFS('Electricity Distribution'!G$113:G$157,'Electricity Distribution'!$C$113:$C$157,$C$36,'Electricity Distribution'!$A$113:$A$157,$A62),SUMIFS('Electricity Distribution'!G$384:G$600,'Electricity Distribution'!$C$384:$C$600,$C$36,'Electricity Distribution'!$B$384:$B$600,$B62))</f>
        <v>45.018971982123396</v>
      </c>
      <c r="X62" s="22">
        <v>5</v>
      </c>
      <c r="Y62" t="str">
        <f t="shared" si="43"/>
        <v>Middle East</v>
      </c>
      <c r="Z62" s="21">
        <f t="shared" si="44"/>
        <v>733.54107930539863</v>
      </c>
      <c r="AA62" s="21">
        <f t="shared" si="44"/>
        <v>793.61611529992547</v>
      </c>
      <c r="AB62" s="21">
        <f t="shared" si="44"/>
        <v>919.91804399765215</v>
      </c>
      <c r="AC62" s="16">
        <f t="shared" si="44"/>
        <v>1002.8758352946929</v>
      </c>
    </row>
    <row r="63" spans="1:29" x14ac:dyDescent="0.35">
      <c r="A63" s="13" t="s">
        <v>42</v>
      </c>
      <c r="B63" t="s">
        <v>43</v>
      </c>
      <c r="C63" s="10" t="s">
        <v>13</v>
      </c>
      <c r="D63" cm="1">
        <f t="array" ref="D63">IF($C63="EPS",INDEX('EPS Emissions'!$C$1:$AI$101,MATCH(1,('EPS Emissions'!$C$1:$C$101='Buildings Figure Cum'!$A63)*('EPS Emissions'!$D$1:$D$101='Buildings Figure Cum'!$C$36),0),MATCH('Buildings Figure Cum'!D$2,'EPS Emissions'!$C$1:$AI$1,0)),INDEX('GCAM By Region By Sector'!$B$1:$AH$342,MATCH(1,('GCAM By Region By Sector'!$B$1:$B$342='Buildings Figure Cum'!$A63)*('GCAM By Region By Sector'!$C$1:$C$342='Buildings Figure Cum'!$C$36),0),MATCH('Buildings Figure Cum'!D$2,'GCAM By Region By Sector'!$B$1:$AH$1,0))*10^3)</f>
        <v>1.7367148711297349</v>
      </c>
      <c r="E63" cm="1">
        <f t="array" ref="E63">IF($C63="EPS",INDEX('EPS Emissions'!$C$1:$AI$101,MATCH(1,('EPS Emissions'!$C$1:$C$101='Buildings Figure Cum'!$A63)*('EPS Emissions'!$D$1:$D$101='Buildings Figure Cum'!$C$36),0),MATCH('Buildings Figure Cum'!E$2,'EPS Emissions'!$C$1:$AI$1,0)),INDEX('GCAM By Region By Sector'!$B$1:$AH$342,MATCH(1,('GCAM By Region By Sector'!$B$1:$B$342='Buildings Figure Cum'!$A63)*('GCAM By Region By Sector'!$C$1:$C$342='Buildings Figure Cum'!$C$36),0),MATCH('Buildings Figure Cum'!E$2,'GCAM By Region By Sector'!$B$1:$AH$1,0))*10^3)</f>
        <v>2.5058132979316499</v>
      </c>
      <c r="F63" cm="1">
        <f t="array" ref="F63">IF($C63="EPS",INDEX('EPS Emissions'!$C$1:$AI$101,MATCH(1,('EPS Emissions'!$C$1:$C$101='Buildings Figure Cum'!$A63)*('EPS Emissions'!$D$1:$D$101='Buildings Figure Cum'!$C$36),0),MATCH('Buildings Figure Cum'!F$2,'EPS Emissions'!$C$1:$AI$1,0)),INDEX('GCAM By Region By Sector'!$B$1:$AH$342,MATCH(1,('GCAM By Region By Sector'!$B$1:$B$342='Buildings Figure Cum'!$A63)*('GCAM By Region By Sector'!$C$1:$C$342='Buildings Figure Cum'!$C$36),0),MATCH('Buildings Figure Cum'!F$2,'GCAM By Region By Sector'!$B$1:$AH$1,0))*10^3)</f>
        <v>5.4564661374540906</v>
      </c>
      <c r="G63" cm="1">
        <f t="array" ref="G63">IF($C63="EPS",INDEX('EPS Emissions'!$C$1:$AI$101,MATCH(1,('EPS Emissions'!$C$1:$C$101='Buildings Figure Cum'!$A63)*('EPS Emissions'!$D$1:$D$101='Buildings Figure Cum'!$C$36),0),MATCH('Buildings Figure Cum'!G$2,'EPS Emissions'!$C$1:$AI$1,0)),INDEX('GCAM By Region By Sector'!$B$1:$AH$342,MATCH(1,('GCAM By Region By Sector'!$B$1:$B$342='Buildings Figure Cum'!$A63)*('GCAM By Region By Sector'!$C$1:$C$342='Buildings Figure Cum'!$C$36),0),MATCH('Buildings Figure Cum'!G$2,'GCAM By Region By Sector'!$B$1:$AH$1,0))*10^3)</f>
        <v>8.3254878469646219</v>
      </c>
      <c r="I63" s="2">
        <f>IF($C63="EPS",SUMIFS('Electricity Distribution'!D$113:D$157,'Electricity Distribution'!$C$113:$C$157,$C$36,'Electricity Distribution'!$A$113:$A$157,$A63),SUMIFS('Electricity Distribution'!D$384:D$600,'Electricity Distribution'!$C$384:$C$600,$C$36,'Electricity Distribution'!$B$384:$B$600,$B63))</f>
        <v>2.60132607294317</v>
      </c>
      <c r="J63" s="2">
        <f>IF($C63="EPS",SUMIFS('Electricity Distribution'!E$113:E$157,'Electricity Distribution'!$C$113:$C$157,$C$36,'Electricity Distribution'!$A$113:$A$157,$A63),SUMIFS('Electricity Distribution'!E$384:E$600,'Electricity Distribution'!$C$384:$C$600,$C$36,'Electricity Distribution'!$B$384:$B$600,$B63))</f>
        <v>2.256343635560579</v>
      </c>
      <c r="K63" s="2">
        <f>IF($C63="EPS",SUMIFS('Electricity Distribution'!F$113:F$157,'Electricity Distribution'!$C$113:$C$157,$C$36,'Electricity Distribution'!$A$113:$A$157,$A63),SUMIFS('Electricity Distribution'!F$384:F$600,'Electricity Distribution'!$C$384:$C$600,$C$36,'Electricity Distribution'!$B$384:$B$600,$B63))</f>
        <v>3.7491791314271481</v>
      </c>
      <c r="L63" s="2">
        <f>IF($C63="EPS",SUMIFS('Electricity Distribution'!G$113:G$157,'Electricity Distribution'!$C$113:$C$157,$C$36,'Electricity Distribution'!$A$113:$A$157,$A63),SUMIFS('Electricity Distribution'!G$384:G$600,'Electricity Distribution'!$C$384:$C$600,$C$36,'Electricity Distribution'!$B$384:$B$600,$B63))</f>
        <v>5.8330447360071327</v>
      </c>
      <c r="X63" s="22">
        <v>6</v>
      </c>
      <c r="Y63" t="str">
        <f t="shared" si="43"/>
        <v>Indonesia</v>
      </c>
      <c r="Z63" s="21">
        <f t="shared" si="44"/>
        <v>254.0160838063168</v>
      </c>
      <c r="AA63" s="21">
        <f t="shared" si="44"/>
        <v>284.76605455301046</v>
      </c>
      <c r="AB63" s="21">
        <f t="shared" si="44"/>
        <v>407.58300736257786</v>
      </c>
      <c r="AC63" s="16">
        <f t="shared" si="44"/>
        <v>872.60338185224077</v>
      </c>
    </row>
    <row r="64" spans="1:29" x14ac:dyDescent="0.35">
      <c r="A64" s="13" t="s">
        <v>44</v>
      </c>
      <c r="B64" t="s">
        <v>45</v>
      </c>
      <c r="C64" s="10" t="s">
        <v>13</v>
      </c>
      <c r="D64" cm="1">
        <f t="array" ref="D64">IF($C64="EPS",INDEX('EPS Emissions'!$C$1:$AI$101,MATCH(1,('EPS Emissions'!$C$1:$C$101='Buildings Figure Cum'!$A64)*('EPS Emissions'!$D$1:$D$101='Buildings Figure Cum'!$C$36),0),MATCH('Buildings Figure Cum'!D$2,'EPS Emissions'!$C$1:$AI$1,0)),INDEX('GCAM By Region By Sector'!$B$1:$AH$342,MATCH(1,('GCAM By Region By Sector'!$B$1:$B$342='Buildings Figure Cum'!$A64)*('GCAM By Region By Sector'!$C$1:$C$342='Buildings Figure Cum'!$C$36),0),MATCH('Buildings Figure Cum'!D$2,'GCAM By Region By Sector'!$B$1:$AH$1,0))*10^3)</f>
        <v>9.896314714357997</v>
      </c>
      <c r="E64" cm="1">
        <f t="array" ref="E64">IF($C64="EPS",INDEX('EPS Emissions'!$C$1:$AI$101,MATCH(1,('EPS Emissions'!$C$1:$C$101='Buildings Figure Cum'!$A64)*('EPS Emissions'!$D$1:$D$101='Buildings Figure Cum'!$C$36),0),MATCH('Buildings Figure Cum'!E$2,'EPS Emissions'!$C$1:$AI$1,0)),INDEX('GCAM By Region By Sector'!$B$1:$AH$342,MATCH(1,('GCAM By Region By Sector'!$B$1:$B$342='Buildings Figure Cum'!$A64)*('GCAM By Region By Sector'!$C$1:$C$342='Buildings Figure Cum'!$C$36),0),MATCH('Buildings Figure Cum'!E$2,'GCAM By Region By Sector'!$B$1:$AH$1,0))*10^3)</f>
        <v>13.199252547087498</v>
      </c>
      <c r="F64" cm="1">
        <f t="array" ref="F64">IF($C64="EPS",INDEX('EPS Emissions'!$C$1:$AI$101,MATCH(1,('EPS Emissions'!$C$1:$C$101='Buildings Figure Cum'!$A64)*('EPS Emissions'!$D$1:$D$101='Buildings Figure Cum'!$C$36),0),MATCH('Buildings Figure Cum'!F$2,'EPS Emissions'!$C$1:$AI$1,0)),INDEX('GCAM By Region By Sector'!$B$1:$AH$342,MATCH(1,('GCAM By Region By Sector'!$B$1:$B$342='Buildings Figure Cum'!$A64)*('GCAM By Region By Sector'!$C$1:$C$342='Buildings Figure Cum'!$C$36),0),MATCH('Buildings Figure Cum'!F$2,'GCAM By Region By Sector'!$B$1:$AH$1,0))*10^3)</f>
        <v>15.890272857905213</v>
      </c>
      <c r="G64" cm="1">
        <f t="array" ref="G64">IF($C64="EPS",INDEX('EPS Emissions'!$C$1:$AI$101,MATCH(1,('EPS Emissions'!$C$1:$C$101='Buildings Figure Cum'!$A64)*('EPS Emissions'!$D$1:$D$101='Buildings Figure Cum'!$C$36),0),MATCH('Buildings Figure Cum'!G$2,'EPS Emissions'!$C$1:$AI$1,0)),INDEX('GCAM By Region By Sector'!$B$1:$AH$342,MATCH(1,('GCAM By Region By Sector'!$B$1:$B$342='Buildings Figure Cum'!$A64)*('GCAM By Region By Sector'!$C$1:$C$342='Buildings Figure Cum'!$C$36),0),MATCH('Buildings Figure Cum'!G$2,'GCAM By Region By Sector'!$B$1:$AH$1,0))*10^3)</f>
        <v>18.652960397708014</v>
      </c>
      <c r="I64" s="2">
        <f>IF($C64="EPS",SUMIFS('Electricity Distribution'!D$113:D$157,'Electricity Distribution'!$C$113:$C$157,$C$36,'Electricity Distribution'!$A$113:$A$157,$A64),SUMIFS('Electricity Distribution'!D$384:D$600,'Electricity Distribution'!$C$384:$C$600,$C$36,'Electricity Distribution'!$B$384:$B$600,$B64))</f>
        <v>11.931064227817082</v>
      </c>
      <c r="J64" s="2">
        <f>IF($C64="EPS",SUMIFS('Electricity Distribution'!E$113:E$157,'Electricity Distribution'!$C$113:$C$157,$C$36,'Electricity Distribution'!$A$113:$A$157,$A64),SUMIFS('Electricity Distribution'!E$384:E$600,'Electricity Distribution'!$C$384:$C$600,$C$36,'Electricity Distribution'!$B$384:$B$600,$B64))</f>
        <v>18.686108684653014</v>
      </c>
      <c r="K64" s="2">
        <f>IF($C64="EPS",SUMIFS('Electricity Distribution'!F$113:F$157,'Electricity Distribution'!$C$113:$C$157,$C$36,'Electricity Distribution'!$A$113:$A$157,$A64),SUMIFS('Electricity Distribution'!F$384:F$600,'Electricity Distribution'!$C$384:$C$600,$C$36,'Electricity Distribution'!$B$384:$B$600,$B64))</f>
        <v>27.757515486045985</v>
      </c>
      <c r="L64" s="2">
        <f>IF($C64="EPS",SUMIFS('Electricity Distribution'!G$113:G$157,'Electricity Distribution'!$C$113:$C$157,$C$36,'Electricity Distribution'!$A$113:$A$157,$A64),SUMIFS('Electricity Distribution'!G$384:G$600,'Electricity Distribution'!$C$384:$C$600,$C$36,'Electricity Distribution'!$B$384:$B$600,$B64))</f>
        <v>35.732469122953326</v>
      </c>
      <c r="X64" s="22">
        <v>7</v>
      </c>
      <c r="Y64" t="str">
        <f t="shared" si="43"/>
        <v>India</v>
      </c>
      <c r="Z64" s="21">
        <f t="shared" si="44"/>
        <v>442.35650711036072</v>
      </c>
      <c r="AA64" s="21">
        <f t="shared" si="44"/>
        <v>516.28184247626564</v>
      </c>
      <c r="AB64" s="21">
        <f t="shared" si="44"/>
        <v>574.62928370917427</v>
      </c>
      <c r="AC64" s="16">
        <f t="shared" si="44"/>
        <v>609.06829994646921</v>
      </c>
    </row>
    <row r="65" spans="1:29" x14ac:dyDescent="0.35">
      <c r="A65" s="13" t="s">
        <v>46</v>
      </c>
      <c r="B65" t="s">
        <v>46</v>
      </c>
      <c r="C65" s="10" t="s">
        <v>13</v>
      </c>
      <c r="D65" cm="1">
        <f t="array" ref="D65">IF($C65="EPS",INDEX('EPS Emissions'!$C$1:$AI$101,MATCH(1,('EPS Emissions'!$C$1:$C$101='Buildings Figure Cum'!$A65)*('EPS Emissions'!$D$1:$D$101='Buildings Figure Cum'!$C$36),0),MATCH('Buildings Figure Cum'!D$2,'EPS Emissions'!$C$1:$AI$1,0)),INDEX('GCAM By Region By Sector'!$B$1:$AH$342,MATCH(1,('GCAM By Region By Sector'!$B$1:$B$342='Buildings Figure Cum'!$A65)*('GCAM By Region By Sector'!$C$1:$C$342='Buildings Figure Cum'!$C$36),0),MATCH('Buildings Figure Cum'!D$2,'GCAM By Region By Sector'!$B$1:$AH$1,0))*10^3)</f>
        <v>6.121036501354995</v>
      </c>
      <c r="E65" cm="1">
        <f t="array" ref="E65">IF($C65="EPS",INDEX('EPS Emissions'!$C$1:$AI$101,MATCH(1,('EPS Emissions'!$C$1:$C$101='Buildings Figure Cum'!$A65)*('EPS Emissions'!$D$1:$D$101='Buildings Figure Cum'!$C$36),0),MATCH('Buildings Figure Cum'!E$2,'EPS Emissions'!$C$1:$AI$1,0)),INDEX('GCAM By Region By Sector'!$B$1:$AH$342,MATCH(1,('GCAM By Region By Sector'!$B$1:$B$342='Buildings Figure Cum'!$A65)*('GCAM By Region By Sector'!$C$1:$C$342='Buildings Figure Cum'!$C$36),0),MATCH('Buildings Figure Cum'!E$2,'GCAM By Region By Sector'!$B$1:$AH$1,0))*10^3)</f>
        <v>10.386398322644984</v>
      </c>
      <c r="F65" cm="1">
        <f t="array" ref="F65">IF($C65="EPS",INDEX('EPS Emissions'!$C$1:$AI$101,MATCH(1,('EPS Emissions'!$C$1:$C$101='Buildings Figure Cum'!$A65)*('EPS Emissions'!$D$1:$D$101='Buildings Figure Cum'!$C$36),0),MATCH('Buildings Figure Cum'!F$2,'EPS Emissions'!$C$1:$AI$1,0)),INDEX('GCAM By Region By Sector'!$B$1:$AH$342,MATCH(1,('GCAM By Region By Sector'!$B$1:$B$342='Buildings Figure Cum'!$A65)*('GCAM By Region By Sector'!$C$1:$C$342='Buildings Figure Cum'!$C$36),0),MATCH('Buildings Figure Cum'!F$2,'GCAM By Region By Sector'!$B$1:$AH$1,0))*10^3)</f>
        <v>18.098496150239999</v>
      </c>
      <c r="G65" cm="1">
        <f t="array" ref="G65">IF($C65="EPS",INDEX('EPS Emissions'!$C$1:$AI$101,MATCH(1,('EPS Emissions'!$C$1:$C$101='Buildings Figure Cum'!$A65)*('EPS Emissions'!$D$1:$D$101='Buildings Figure Cum'!$C$36),0),MATCH('Buildings Figure Cum'!G$2,'EPS Emissions'!$C$1:$AI$1,0)),INDEX('GCAM By Region By Sector'!$B$1:$AH$342,MATCH(1,('GCAM By Region By Sector'!$B$1:$B$342='Buildings Figure Cum'!$A65)*('GCAM By Region By Sector'!$C$1:$C$342='Buildings Figure Cum'!$C$36),0),MATCH('Buildings Figure Cum'!G$2,'GCAM By Region By Sector'!$B$1:$AH$1,0))*10^3)</f>
        <v>30.227581121778918</v>
      </c>
      <c r="I65" s="2">
        <f>IF($C65="EPS",SUMIFS('Electricity Distribution'!D$113:D$157,'Electricity Distribution'!$C$113:$C$157,$C$36,'Electricity Distribution'!$A$113:$A$157,$A65),SUMIFS('Electricity Distribution'!D$384:D$600,'Electricity Distribution'!$C$384:$C$600,$C$36,'Electricity Distribution'!$B$384:$B$600,$B65))</f>
        <v>3.4413369071871287</v>
      </c>
      <c r="J65" s="2">
        <f>IF($C65="EPS",SUMIFS('Electricity Distribution'!E$113:E$157,'Electricity Distribution'!$C$113:$C$157,$C$36,'Electricity Distribution'!$A$113:$A$157,$A65),SUMIFS('Electricity Distribution'!E$384:E$600,'Electricity Distribution'!$C$384:$C$600,$C$36,'Electricity Distribution'!$B$384:$B$600,$B65))</f>
        <v>5.4340977377700161</v>
      </c>
      <c r="K65" s="2">
        <f>IF($C65="EPS",SUMIFS('Electricity Distribution'!F$113:F$157,'Electricity Distribution'!$C$113:$C$157,$C$36,'Electricity Distribution'!$A$113:$A$157,$A65),SUMIFS('Electricity Distribution'!F$384:F$600,'Electricity Distribution'!$C$384:$C$600,$C$36,'Electricity Distribution'!$B$384:$B$600,$B65))</f>
        <v>10.518517121797057</v>
      </c>
      <c r="L65" s="2">
        <f>IF($C65="EPS",SUMIFS('Electricity Distribution'!G$113:G$157,'Electricity Distribution'!$C$113:$C$157,$C$36,'Electricity Distribution'!$A$113:$A$157,$A65),SUMIFS('Electricity Distribution'!G$384:G$600,'Electricity Distribution'!$C$384:$C$600,$C$36,'Electricity Distribution'!$B$384:$B$600,$B65))</f>
        <v>19.210017357134891</v>
      </c>
      <c r="X65" s="22">
        <v>8</v>
      </c>
      <c r="Y65" t="str">
        <f t="shared" si="43"/>
        <v>EU-27</v>
      </c>
      <c r="Z65" s="21">
        <f t="shared" si="44"/>
        <v>831.86121355076659</v>
      </c>
      <c r="AA65" s="21">
        <f t="shared" si="44"/>
        <v>708.33732886324788</v>
      </c>
      <c r="AB65" s="21">
        <f t="shared" si="44"/>
        <v>573.19953417849115</v>
      </c>
      <c r="AC65" s="16">
        <f t="shared" si="44"/>
        <v>477.50519890357776</v>
      </c>
    </row>
    <row r="66" spans="1:29" x14ac:dyDescent="0.35">
      <c r="A66" s="13" t="s">
        <v>47</v>
      </c>
      <c r="B66" t="s">
        <v>47</v>
      </c>
      <c r="C66" s="12" t="s">
        <v>9</v>
      </c>
      <c r="D66" cm="1">
        <f t="array" ref="D66">IF($C66="EPS",INDEX('EPS Emissions'!$C$1:$AI$101,MATCH(1,('EPS Emissions'!$C$1:$C$101='Buildings Figure Cum'!$A66)*('EPS Emissions'!$D$1:$D$101='Buildings Figure Cum'!$C$36),0),MATCH('Buildings Figure Cum'!D$2,'EPS Emissions'!$C$1:$AI$1,0)),INDEX('GCAM By Region By Sector'!$B$1:$AH$342,MATCH(1,('GCAM By Region By Sector'!$B$1:$B$342='Buildings Figure Cum'!$A66)*('GCAM By Region By Sector'!$C$1:$C$342='Buildings Figure Cum'!$C$36),0),MATCH('Buildings Figure Cum'!D$2,'GCAM By Region By Sector'!$B$1:$AH$1,0))*10^3)</f>
        <v>15.236800000000001</v>
      </c>
      <c r="E66" cm="1">
        <f t="array" ref="E66">IF($C66="EPS",INDEX('EPS Emissions'!$C$1:$AI$101,MATCH(1,('EPS Emissions'!$C$1:$C$101='Buildings Figure Cum'!$A66)*('EPS Emissions'!$D$1:$D$101='Buildings Figure Cum'!$C$36),0),MATCH('Buildings Figure Cum'!E$2,'EPS Emissions'!$C$1:$AI$1,0)),INDEX('GCAM By Region By Sector'!$B$1:$AH$342,MATCH(1,('GCAM By Region By Sector'!$B$1:$B$342='Buildings Figure Cum'!$A66)*('GCAM By Region By Sector'!$C$1:$C$342='Buildings Figure Cum'!$C$36),0),MATCH('Buildings Figure Cum'!E$2,'GCAM By Region By Sector'!$B$1:$AH$1,0))*10^3)</f>
        <v>14.6919</v>
      </c>
      <c r="F66" cm="1">
        <f t="array" ref="F66">IF($C66="EPS",INDEX('EPS Emissions'!$C$1:$AI$101,MATCH(1,('EPS Emissions'!$C$1:$C$101='Buildings Figure Cum'!$A66)*('EPS Emissions'!$D$1:$D$101='Buildings Figure Cum'!$C$36),0),MATCH('Buildings Figure Cum'!F$2,'EPS Emissions'!$C$1:$AI$1,0)),INDEX('GCAM By Region By Sector'!$B$1:$AH$342,MATCH(1,('GCAM By Region By Sector'!$B$1:$B$342='Buildings Figure Cum'!$A66)*('GCAM By Region By Sector'!$C$1:$C$342='Buildings Figure Cum'!$C$36),0),MATCH('Buildings Figure Cum'!F$2,'GCAM By Region By Sector'!$B$1:$AH$1,0))*10^3)</f>
        <v>15.4261</v>
      </c>
      <c r="G66" cm="1">
        <f t="array" ref="G66">IF($C66="EPS",INDEX('EPS Emissions'!$C$1:$AI$101,MATCH(1,('EPS Emissions'!$C$1:$C$101='Buildings Figure Cum'!$A66)*('EPS Emissions'!$D$1:$D$101='Buildings Figure Cum'!$C$36),0),MATCH('Buildings Figure Cum'!G$2,'EPS Emissions'!$C$1:$AI$1,0)),INDEX('GCAM By Region By Sector'!$B$1:$AH$342,MATCH(1,('GCAM By Region By Sector'!$B$1:$B$342='Buildings Figure Cum'!$A66)*('GCAM By Region By Sector'!$C$1:$C$342='Buildings Figure Cum'!$C$36),0),MATCH('Buildings Figure Cum'!G$2,'GCAM By Region By Sector'!$B$1:$AH$1,0))*10^3)</f>
        <v>17.293500000000002</v>
      </c>
      <c r="I66" s="2">
        <f>IF($C66="EPS",SUMIFS('Electricity Distribution'!D$113:D$157,'Electricity Distribution'!$C$113:$C$157,$C$36,'Electricity Distribution'!$A$113:$A$157,$A66),SUMIFS('Electricity Distribution'!D$384:D$600,'Electricity Distribution'!$C$384:$C$600,$C$36,'Electricity Distribution'!$B$384:$B$600,$B66))</f>
        <v>82.135403001605013</v>
      </c>
      <c r="J66" s="2">
        <f>IF($C66="EPS",SUMIFS('Electricity Distribution'!E$113:E$157,'Electricity Distribution'!$C$113:$C$157,$C$36,'Electricity Distribution'!$A$113:$A$157,$A66),SUMIFS('Electricity Distribution'!E$384:E$600,'Electricity Distribution'!$C$384:$C$600,$C$36,'Electricity Distribution'!$B$384:$B$600,$B66))</f>
        <v>86.863456082345166</v>
      </c>
      <c r="K66" s="2">
        <f>IF($C66="EPS",SUMIFS('Electricity Distribution'!F$113:F$157,'Electricity Distribution'!$C$113:$C$157,$C$36,'Electricity Distribution'!$A$113:$A$157,$A66),SUMIFS('Electricity Distribution'!F$384:F$600,'Electricity Distribution'!$C$384:$C$600,$C$36,'Electricity Distribution'!$B$384:$B$600,$B66))</f>
        <v>89.240090811132887</v>
      </c>
      <c r="L66" s="2">
        <f>IF($C66="EPS",SUMIFS('Electricity Distribution'!G$113:G$157,'Electricity Distribution'!$C$113:$C$157,$C$36,'Electricity Distribution'!$A$113:$A$157,$A66),SUMIFS('Electricity Distribution'!G$384:G$600,'Electricity Distribution'!$C$384:$C$600,$C$36,'Electricity Distribution'!$B$384:$B$600,$B66))</f>
        <v>92.745502449461199</v>
      </c>
      <c r="X66" s="22">
        <v>9</v>
      </c>
      <c r="Y66" t="str">
        <f t="shared" si="43"/>
        <v>North Africa</v>
      </c>
      <c r="Z66" s="21">
        <f t="shared" si="44"/>
        <v>195.8695963731401</v>
      </c>
      <c r="AA66" s="21">
        <f t="shared" si="44"/>
        <v>280.49728562319513</v>
      </c>
      <c r="AB66" s="21">
        <f t="shared" si="44"/>
        <v>384.79463665904223</v>
      </c>
      <c r="AC66" s="16">
        <f t="shared" si="44"/>
        <v>467.51544310006466</v>
      </c>
    </row>
    <row r="67" spans="1:29" x14ac:dyDescent="0.35">
      <c r="A67" s="13" t="s">
        <v>48</v>
      </c>
      <c r="B67" t="s">
        <v>48</v>
      </c>
      <c r="C67" s="10" t="s">
        <v>13</v>
      </c>
      <c r="D67" cm="1">
        <f t="array" ref="D67">IF($C67="EPS",INDEX('EPS Emissions'!$C$1:$AI$101,MATCH(1,('EPS Emissions'!$C$1:$C$101='Buildings Figure Cum'!$A67)*('EPS Emissions'!$D$1:$D$101='Buildings Figure Cum'!$C$36),0),MATCH('Buildings Figure Cum'!D$2,'EPS Emissions'!$C$1:$AI$1,0)),INDEX('GCAM By Region By Sector'!$B$1:$AH$342,MATCH(1,('GCAM By Region By Sector'!$B$1:$B$342='Buildings Figure Cum'!$A67)*('GCAM By Region By Sector'!$C$1:$C$342='Buildings Figure Cum'!$C$36),0),MATCH('Buildings Figure Cum'!D$2,'GCAM By Region By Sector'!$B$1:$AH$1,0))*10^3)</f>
        <v>51.12808829836667</v>
      </c>
      <c r="E67" cm="1">
        <f t="array" ref="E67">IF($C67="EPS",INDEX('EPS Emissions'!$C$1:$AI$101,MATCH(1,('EPS Emissions'!$C$1:$C$101='Buildings Figure Cum'!$A67)*('EPS Emissions'!$D$1:$D$101='Buildings Figure Cum'!$C$36),0),MATCH('Buildings Figure Cum'!E$2,'EPS Emissions'!$C$1:$AI$1,0)),INDEX('GCAM By Region By Sector'!$B$1:$AH$342,MATCH(1,('GCAM By Region By Sector'!$B$1:$B$342='Buildings Figure Cum'!$A67)*('GCAM By Region By Sector'!$C$1:$C$342='Buildings Figure Cum'!$C$36),0),MATCH('Buildings Figure Cum'!E$2,'GCAM By Region By Sector'!$B$1:$AH$1,0))*10^3)</f>
        <v>89.021703565800379</v>
      </c>
      <c r="F67" cm="1">
        <f t="array" ref="F67">IF($C67="EPS",INDEX('EPS Emissions'!$C$1:$AI$101,MATCH(1,('EPS Emissions'!$C$1:$C$101='Buildings Figure Cum'!$A67)*('EPS Emissions'!$D$1:$D$101='Buildings Figure Cum'!$C$36),0),MATCH('Buildings Figure Cum'!F$2,'EPS Emissions'!$C$1:$AI$1,0)),INDEX('GCAM By Region By Sector'!$B$1:$AH$342,MATCH(1,('GCAM By Region By Sector'!$B$1:$B$342='Buildings Figure Cum'!$A67)*('GCAM By Region By Sector'!$C$1:$C$342='Buildings Figure Cum'!$C$36),0),MATCH('Buildings Figure Cum'!F$2,'GCAM By Region By Sector'!$B$1:$AH$1,0))*10^3)</f>
        <v>135.71107801782259</v>
      </c>
      <c r="G67" cm="1">
        <f t="array" ref="G67">IF($C67="EPS",INDEX('EPS Emissions'!$C$1:$AI$101,MATCH(1,('EPS Emissions'!$C$1:$C$101='Buildings Figure Cum'!$A67)*('EPS Emissions'!$D$1:$D$101='Buildings Figure Cum'!$C$36),0),MATCH('Buildings Figure Cum'!G$2,'EPS Emissions'!$C$1:$AI$1,0)),INDEX('GCAM By Region By Sector'!$B$1:$AH$342,MATCH(1,('GCAM By Region By Sector'!$B$1:$B$342='Buildings Figure Cum'!$A67)*('GCAM By Region By Sector'!$C$1:$C$342='Buildings Figure Cum'!$C$36),0),MATCH('Buildings Figure Cum'!G$2,'GCAM By Region By Sector'!$B$1:$AH$1,0))*10^3)</f>
        <v>181.22325844862823</v>
      </c>
      <c r="I67" s="2">
        <f>IF($C67="EPS",SUMIFS('Electricity Distribution'!D$113:D$157,'Electricity Distribution'!$C$113:$C$157,$C$36,'Electricity Distribution'!$A$113:$A$157,$A67),SUMIFS('Electricity Distribution'!D$384:D$600,'Electricity Distribution'!$C$384:$C$600,$C$36,'Electricity Distribution'!$B$384:$B$600,$B67))</f>
        <v>97.571363855997092</v>
      </c>
      <c r="J67" s="2">
        <f>IF($C67="EPS",SUMIFS('Electricity Distribution'!E$113:E$157,'Electricity Distribution'!$C$113:$C$157,$C$36,'Electricity Distribution'!$A$113:$A$157,$A67),SUMIFS('Electricity Distribution'!E$384:E$600,'Electricity Distribution'!$C$384:$C$600,$C$36,'Electricity Distribution'!$B$384:$B$600,$B67))</f>
        <v>142.93823891209283</v>
      </c>
      <c r="K67" s="2">
        <f>IF($C67="EPS",SUMIFS('Electricity Distribution'!F$113:F$157,'Electricity Distribution'!$C$113:$C$157,$C$36,'Electricity Distribution'!$A$113:$A$157,$A67),SUMIFS('Electricity Distribution'!F$384:F$600,'Electricity Distribution'!$C$384:$C$600,$C$36,'Electricity Distribution'!$B$384:$B$600,$B67))</f>
        <v>209.01939140566719</v>
      </c>
      <c r="L67" s="2">
        <f>IF($C67="EPS",SUMIFS('Electricity Distribution'!G$113:G$157,'Electricity Distribution'!$C$113:$C$157,$C$36,'Electricity Distribution'!$A$113:$A$157,$A67),SUMIFS('Electricity Distribution'!G$384:G$600,'Electricity Distribution'!$C$384:$C$600,$C$36,'Electricity Distribution'!$B$384:$B$600,$B67))</f>
        <v>277.699573149657</v>
      </c>
      <c r="X67" s="22">
        <v>10</v>
      </c>
      <c r="Y67" t="str">
        <f t="shared" si="43"/>
        <v>East Africa</v>
      </c>
      <c r="Z67" s="21">
        <f>INDEX($O$2:$S$35,MATCH($Y67,$O$2:$O$35,0),MATCH(Z$57,$O$2:$S$2,0))</f>
        <v>87.353910790128822</v>
      </c>
      <c r="AA67" s="21">
        <f t="shared" si="44"/>
        <v>151.50316590539279</v>
      </c>
      <c r="AB67" s="21">
        <f t="shared" si="44"/>
        <v>292.18165521983281</v>
      </c>
      <c r="AC67" s="16">
        <f t="shared" si="44"/>
        <v>435.811787126127</v>
      </c>
    </row>
    <row r="68" spans="1:29" x14ac:dyDescent="0.35">
      <c r="A68" s="13" t="s">
        <v>49</v>
      </c>
      <c r="B68" t="s">
        <v>49</v>
      </c>
      <c r="C68" s="10" t="s">
        <v>13</v>
      </c>
      <c r="D68" cm="1">
        <f t="array" ref="D68">IF($C68="EPS",INDEX('EPS Emissions'!$C$1:$AI$101,MATCH(1,('EPS Emissions'!$C$1:$C$101='Buildings Figure Cum'!$A68)*('EPS Emissions'!$D$1:$D$101='Buildings Figure Cum'!$C$36),0),MATCH('Buildings Figure Cum'!D$2,'EPS Emissions'!$C$1:$AI$1,0)),INDEX('GCAM By Region By Sector'!$B$1:$AH$342,MATCH(1,('GCAM By Region By Sector'!$B$1:$B$342='Buildings Figure Cum'!$A68)*('GCAM By Region By Sector'!$C$1:$C$342='Buildings Figure Cum'!$C$36),0),MATCH('Buildings Figure Cum'!D$2,'GCAM By Region By Sector'!$B$1:$AH$1,0))*10^3)</f>
        <v>6.8072347749855009</v>
      </c>
      <c r="E68" cm="1">
        <f t="array" ref="E68">IF($C68="EPS",INDEX('EPS Emissions'!$C$1:$AI$101,MATCH(1,('EPS Emissions'!$C$1:$C$101='Buildings Figure Cum'!$A68)*('EPS Emissions'!$D$1:$D$101='Buildings Figure Cum'!$C$36),0),MATCH('Buildings Figure Cum'!E$2,'EPS Emissions'!$C$1:$AI$1,0)),INDEX('GCAM By Region By Sector'!$B$1:$AH$342,MATCH(1,('GCAM By Region By Sector'!$B$1:$B$342='Buildings Figure Cum'!$A68)*('GCAM By Region By Sector'!$C$1:$C$342='Buildings Figure Cum'!$C$36),0),MATCH('Buildings Figure Cum'!E$2,'GCAM By Region By Sector'!$B$1:$AH$1,0))*10^3)</f>
        <v>10.796593563022501</v>
      </c>
      <c r="F68" cm="1">
        <f t="array" ref="F68">IF($C68="EPS",INDEX('EPS Emissions'!$C$1:$AI$101,MATCH(1,('EPS Emissions'!$C$1:$C$101='Buildings Figure Cum'!$A68)*('EPS Emissions'!$D$1:$D$101='Buildings Figure Cum'!$C$36),0),MATCH('Buildings Figure Cum'!F$2,'EPS Emissions'!$C$1:$AI$1,0)),INDEX('GCAM By Region By Sector'!$B$1:$AH$342,MATCH(1,('GCAM By Region By Sector'!$B$1:$B$342='Buildings Figure Cum'!$A68)*('GCAM By Region By Sector'!$C$1:$C$342='Buildings Figure Cum'!$C$36),0),MATCH('Buildings Figure Cum'!F$2,'GCAM By Region By Sector'!$B$1:$AH$1,0))*10^3)</f>
        <v>13.771703355904457</v>
      </c>
      <c r="G68" cm="1">
        <f t="array" ref="G68">IF($C68="EPS",INDEX('EPS Emissions'!$C$1:$AI$101,MATCH(1,('EPS Emissions'!$C$1:$C$101='Buildings Figure Cum'!$A68)*('EPS Emissions'!$D$1:$D$101='Buildings Figure Cum'!$C$36),0),MATCH('Buildings Figure Cum'!G$2,'EPS Emissions'!$C$1:$AI$1,0)),INDEX('GCAM By Region By Sector'!$B$1:$AH$342,MATCH(1,('GCAM By Region By Sector'!$B$1:$B$342='Buildings Figure Cum'!$A68)*('GCAM By Region By Sector'!$C$1:$C$342='Buildings Figure Cum'!$C$36),0),MATCH('Buildings Figure Cum'!G$2,'GCAM By Region By Sector'!$B$1:$AH$1,0))*10^3)</f>
        <v>14.205010444054613</v>
      </c>
      <c r="I68" s="2">
        <f>IF($C68="EPS",SUMIFS('Electricity Distribution'!D$113:D$157,'Electricity Distribution'!$C$113:$C$157,$C$36,'Electricity Distribution'!$A$113:$A$157,$A68),SUMIFS('Electricity Distribution'!D$384:D$600,'Electricity Distribution'!$C$384:$C$600,$C$36,'Electricity Distribution'!$B$384:$B$600,$B68))</f>
        <v>29.240719718306217</v>
      </c>
      <c r="J68" s="2">
        <f>IF($C68="EPS",SUMIFS('Electricity Distribution'!E$113:E$157,'Electricity Distribution'!$C$113:$C$157,$C$36,'Electricity Distribution'!$A$113:$A$157,$A68),SUMIFS('Electricity Distribution'!E$384:E$600,'Electricity Distribution'!$C$384:$C$600,$C$36,'Electricity Distribution'!$B$384:$B$600,$B68))</f>
        <v>38.279251662581188</v>
      </c>
      <c r="K68" s="2">
        <f>IF($C68="EPS",SUMIFS('Electricity Distribution'!F$113:F$157,'Electricity Distribution'!$C$113:$C$157,$C$36,'Electricity Distribution'!$A$113:$A$157,$A68),SUMIFS('Electricity Distribution'!F$384:F$600,'Electricity Distribution'!$C$384:$C$600,$C$36,'Electricity Distribution'!$B$384:$B$600,$B68))</f>
        <v>39.93996528745545</v>
      </c>
      <c r="L68" s="2">
        <f>IF($C68="EPS",SUMIFS('Electricity Distribution'!G$113:G$157,'Electricity Distribution'!$C$113:$C$157,$C$36,'Electricity Distribution'!$A$113:$A$157,$A68),SUMIFS('Electricity Distribution'!G$384:G$600,'Electricity Distribution'!$C$384:$C$600,$C$36,'Electricity Distribution'!$B$384:$B$600,$B68))</f>
        <v>35.772464931979869</v>
      </c>
      <c r="X68" s="22" t="s">
        <v>86</v>
      </c>
      <c r="Y68" t="s">
        <v>87</v>
      </c>
      <c r="Z68" s="21">
        <f>$P$35-SUM(Z58:Z67)</f>
        <v>2528.2008078103518</v>
      </c>
      <c r="AA68" s="21">
        <f>$Q$35-SUM(AA58:AA67)</f>
        <v>2817.9742766586269</v>
      </c>
      <c r="AB68" s="21">
        <f>$R$35-SUM(AB58:AB67)</f>
        <v>3071.0783930441303</v>
      </c>
      <c r="AC68" s="16">
        <f>$S$35-SUM(AC58:AC67)</f>
        <v>3305.4594448742919</v>
      </c>
    </row>
    <row r="69" spans="1:29" x14ac:dyDescent="0.35">
      <c r="A69" s="13" t="s">
        <v>50</v>
      </c>
      <c r="B69" t="s">
        <v>50</v>
      </c>
      <c r="C69" s="10" t="s">
        <v>9</v>
      </c>
      <c r="D69" cm="1">
        <f t="array" ref="D69">IF($C69="EPS",INDEX('EPS Emissions'!$C$1:$AI$101,MATCH(1,('EPS Emissions'!$C$1:$C$101='Buildings Figure Cum'!$A69)*('EPS Emissions'!$D$1:$D$101='Buildings Figure Cum'!$C$36),0),MATCH('Buildings Figure Cum'!D$2,'EPS Emissions'!$C$1:$AI$1,0)),INDEX('GCAM By Region By Sector'!$B$1:$AH$342,MATCH(1,('GCAM By Region By Sector'!$B$1:$B$342='Buildings Figure Cum'!$A69)*('GCAM By Region By Sector'!$C$1:$C$342='Buildings Figure Cum'!$C$36),0),MATCH('Buildings Figure Cum'!D$2,'GCAM By Region By Sector'!$B$1:$AH$1,0))*10^3)</f>
        <v>222.696</v>
      </c>
      <c r="E69" cm="1">
        <f t="array" ref="E69">IF($C69="EPS",INDEX('EPS Emissions'!$C$1:$AI$101,MATCH(1,('EPS Emissions'!$C$1:$C$101='Buildings Figure Cum'!$A69)*('EPS Emissions'!$D$1:$D$101='Buildings Figure Cum'!$C$36),0),MATCH('Buildings Figure Cum'!E$2,'EPS Emissions'!$C$1:$AI$1,0)),INDEX('GCAM By Region By Sector'!$B$1:$AH$342,MATCH(1,('GCAM By Region By Sector'!$B$1:$B$342='Buildings Figure Cum'!$A69)*('GCAM By Region By Sector'!$C$1:$C$342='Buildings Figure Cum'!$C$36),0),MATCH('Buildings Figure Cum'!E$2,'GCAM By Region By Sector'!$B$1:$AH$1,0))*10^3)</f>
        <v>240.214</v>
      </c>
      <c r="F69" cm="1">
        <f t="array" ref="F69">IF($C69="EPS",INDEX('EPS Emissions'!$C$1:$AI$101,MATCH(1,('EPS Emissions'!$C$1:$C$101='Buildings Figure Cum'!$A69)*('EPS Emissions'!$D$1:$D$101='Buildings Figure Cum'!$C$36),0),MATCH('Buildings Figure Cum'!F$2,'EPS Emissions'!$C$1:$AI$1,0)),INDEX('GCAM By Region By Sector'!$B$1:$AH$342,MATCH(1,('GCAM By Region By Sector'!$B$1:$B$342='Buildings Figure Cum'!$A69)*('GCAM By Region By Sector'!$C$1:$C$342='Buildings Figure Cum'!$C$36),0),MATCH('Buildings Figure Cum'!F$2,'GCAM By Region By Sector'!$B$1:$AH$1,0))*10^3)</f>
        <v>241.39699999999999</v>
      </c>
      <c r="G69" cm="1">
        <f t="array" ref="G69">IF($C69="EPS",INDEX('EPS Emissions'!$C$1:$AI$101,MATCH(1,('EPS Emissions'!$C$1:$C$101='Buildings Figure Cum'!$A69)*('EPS Emissions'!$D$1:$D$101='Buildings Figure Cum'!$C$36),0),MATCH('Buildings Figure Cum'!G$2,'EPS Emissions'!$C$1:$AI$1,0)),INDEX('GCAM By Region By Sector'!$B$1:$AH$342,MATCH(1,('GCAM By Region By Sector'!$B$1:$B$342='Buildings Figure Cum'!$A69)*('GCAM By Region By Sector'!$C$1:$C$342='Buildings Figure Cum'!$C$36),0),MATCH('Buildings Figure Cum'!G$2,'GCAM By Region By Sector'!$B$1:$AH$1,0))*10^3)</f>
        <v>243.523</v>
      </c>
      <c r="I69" s="2">
        <f>IF($C69="EPS",SUMIFS('Electricity Distribution'!D$113:D$157,'Electricity Distribution'!$C$113:$C$157,$C$36,'Electricity Distribution'!$A$113:$A$157,$A69),SUMIFS('Electricity Distribution'!D$384:D$600,'Electricity Distribution'!$C$384:$C$600,$C$36,'Electricity Distribution'!$B$384:$B$600,$B69))</f>
        <v>481.64684565401615</v>
      </c>
      <c r="J69" s="2">
        <f>IF($C69="EPS",SUMIFS('Electricity Distribution'!E$113:E$157,'Electricity Distribution'!$C$113:$C$157,$C$36,'Electricity Distribution'!$A$113:$A$157,$A69),SUMIFS('Electricity Distribution'!E$384:E$600,'Electricity Distribution'!$C$384:$C$600,$C$36,'Electricity Distribution'!$B$384:$B$600,$B69))</f>
        <v>381.55536835819476</v>
      </c>
      <c r="K69" s="2">
        <f>IF($C69="EPS",SUMIFS('Electricity Distribution'!F$113:F$157,'Electricity Distribution'!$C$113:$C$157,$C$36,'Electricity Distribution'!$A$113:$A$157,$A69),SUMIFS('Electricity Distribution'!F$384:F$600,'Electricity Distribution'!$C$384:$C$600,$C$36,'Electricity Distribution'!$B$384:$B$600,$B69))</f>
        <v>352.07321096723615</v>
      </c>
      <c r="L69" s="2">
        <f>IF($C69="EPS",SUMIFS('Electricity Distribution'!G$113:G$157,'Electricity Distribution'!$C$113:$C$157,$C$36,'Electricity Distribution'!$A$113:$A$157,$A69),SUMIFS('Electricity Distribution'!G$384:G$600,'Electricity Distribution'!$C$384:$C$600,$C$36,'Electricity Distribution'!$B$384:$B$600,$B69))</f>
        <v>344.30496234742009</v>
      </c>
      <c r="Y69" t="s">
        <v>98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 s="13"/>
      <c r="C70" s="10"/>
    </row>
    <row r="71" spans="1:29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29" x14ac:dyDescent="0.35">
      <c r="A73" s="13"/>
      <c r="W73" s="23"/>
      <c r="X73"/>
    </row>
    <row r="74" spans="1:29" x14ac:dyDescent="0.35">
      <c r="A74" s="13"/>
      <c r="W74" s="23"/>
      <c r="X74"/>
    </row>
    <row r="75" spans="1:29" x14ac:dyDescent="0.35">
      <c r="A75" s="13"/>
      <c r="C75" s="10"/>
    </row>
    <row r="76" spans="1:29" x14ac:dyDescent="0.35">
      <c r="A76" s="13"/>
      <c r="C76" s="10"/>
    </row>
    <row r="77" spans="1:29" x14ac:dyDescent="0.35">
      <c r="A77" s="13"/>
      <c r="C77" s="10"/>
    </row>
    <row r="78" spans="1:29" x14ac:dyDescent="0.35">
      <c r="A78" s="13"/>
      <c r="C78" s="10"/>
    </row>
    <row r="79" spans="1:29" x14ac:dyDescent="0.35">
      <c r="A79" s="13"/>
      <c r="C79" s="10"/>
    </row>
    <row r="80" spans="1:29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1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12" priority="2" operator="lessThan">
      <formula>21</formula>
    </cfRule>
  </conditionalFormatting>
  <conditionalFormatting sqref="AJ3:AJ34">
    <cfRule type="cellIs" dxfId="11" priority="1" operator="lessThan">
      <formula>21</formula>
    </cfRule>
  </conditionalFormatting>
  <dataValidations count="1">
    <dataValidation type="list" allowBlank="1" showInputMessage="1" showErrorMessage="1" sqref="P1" xr:uid="{C936CF40-C1B4-4185-81E1-7AD4AE1F99BA}">
      <formula1>"Distribute Electricity, Don't Distribute Electricity"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D1E9-2791-4133-A78A-52E7C883002B}">
  <sheetPr>
    <tabColor theme="7"/>
  </sheetPr>
  <dimension ref="A1:AQ103"/>
  <sheetViews>
    <sheetView zoomScaleNormal="100" workbookViewId="0">
      <selection activeCell="D2" sqref="D2:AH2"/>
    </sheetView>
  </sheetViews>
  <sheetFormatPr defaultRowHeight="14.5" x14ac:dyDescent="0.35"/>
  <cols>
    <col min="2" max="2" width="28.6328125" customWidth="1"/>
    <col min="3" max="3" width="14" customWidth="1"/>
    <col min="15" max="15" width="27.453125" customWidth="1"/>
    <col min="16" max="19" width="10.54296875" customWidth="1"/>
    <col min="20" max="23" width="11.36328125" customWidth="1"/>
    <col min="24" max="24" width="8.6328125" style="23"/>
    <col min="26" max="29" width="9.36328125" bestFit="1" customWidth="1"/>
    <col min="32" max="33" width="10" bestFit="1" customWidth="1"/>
    <col min="34" max="35" width="11" bestFit="1" customWidth="1"/>
    <col min="40" max="40" width="9.36328125" bestFit="1" customWidth="1"/>
  </cols>
  <sheetData>
    <row r="1" spans="1:42" x14ac:dyDescent="0.35">
      <c r="B1" t="s">
        <v>59</v>
      </c>
      <c r="C1" s="9" t="s">
        <v>53</v>
      </c>
      <c r="I1" s="27" t="s">
        <v>74</v>
      </c>
      <c r="O1" s="14" t="str">
        <f>C1&amp;" Totals"</f>
        <v>Industry Totals</v>
      </c>
      <c r="P1" s="9" t="s">
        <v>76</v>
      </c>
    </row>
    <row r="2" spans="1:42" x14ac:dyDescent="0.35">
      <c r="B2" t="s">
        <v>0</v>
      </c>
      <c r="C2" t="s">
        <v>1</v>
      </c>
      <c r="D2">
        <v>2020</v>
      </c>
      <c r="E2">
        <f>D2+10</f>
        <v>2030</v>
      </c>
      <c r="F2">
        <f t="shared" ref="F2:G2" si="0">E2+10</f>
        <v>2040</v>
      </c>
      <c r="G2">
        <f t="shared" si="0"/>
        <v>2050</v>
      </c>
      <c r="I2">
        <v>2020</v>
      </c>
      <c r="J2">
        <f>I2+10</f>
        <v>2030</v>
      </c>
      <c r="K2">
        <f t="shared" ref="K2:L2" si="1">J2+10</f>
        <v>2040</v>
      </c>
      <c r="L2">
        <f t="shared" si="1"/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  <c r="AE2" s="68"/>
      <c r="AF2" s="69" t="s">
        <v>82</v>
      </c>
      <c r="AG2" s="69" t="s">
        <v>83</v>
      </c>
      <c r="AH2" s="69" t="s">
        <v>84</v>
      </c>
      <c r="AI2" s="69" t="s">
        <v>85</v>
      </c>
      <c r="AJ2" s="70"/>
      <c r="AL2" s="77"/>
      <c r="AM2" s="78"/>
      <c r="AN2" s="79">
        <v>2030</v>
      </c>
      <c r="AO2" s="79">
        <v>2040</v>
      </c>
      <c r="AP2" s="80">
        <v>2050</v>
      </c>
    </row>
    <row r="3" spans="1:42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Emissions'!$C$1:$C$101='Industry Figure Cum'!$A3)*('EPS Emissions'!$D$1:$D$101='Industry Figure Cum'!$C$1),0),MATCH('Industry Figure Cum'!D$2,'EPS Emissions'!$C$1:$AI$1,0)),INDEX('GCAM By Region By Sector'!$B$1:$AH$342,MATCH(1,('GCAM By Region By Sector'!$B$1:$B$342='Industry Figure Cum'!$A3)*('GCAM By Region By Sector'!$C$1:$C$342='Industry Figure Cum'!$C$1),0),MATCH('Industry Figure Cum'!D$2,'GCAM By Region By Sector'!$B$1:$AH$1,0))*10^3)</f>
        <v>851.97</v>
      </c>
      <c r="E3" cm="1">
        <f t="array" ref="E3">IF($C3="EPS",INDEX('EPS Emissions'!$C$1:$AI$101,MATCH(1,('EPS Emissions'!$C$1:$C$101='Industry Figure Cum'!$A3)*('EPS Emissions'!$D$1:$D$101='Industry Figure Cum'!$C$1),0),MATCH('Industry Figure Cum'!E$2,'EPS Emissions'!$C$1:$AI$1,0)),INDEX('GCAM By Region By Sector'!$B$1:$AH$342,MATCH(1,('GCAM By Region By Sector'!$B$1:$B$342='Industry Figure Cum'!$A3)*('GCAM By Region By Sector'!$C$1:$C$342='Industry Figure Cum'!$C$1),0),MATCH('Industry Figure Cum'!E$2,'GCAM By Region By Sector'!$B$1:$AH$1,0))*10^3)</f>
        <v>813.4</v>
      </c>
      <c r="F3" cm="1">
        <f t="array" ref="F3">IF($C3="EPS",INDEX('EPS Emissions'!$C$1:$AI$101,MATCH(1,('EPS Emissions'!$C$1:$C$101='Industry Figure Cum'!$A3)*('EPS Emissions'!$D$1:$D$101='Industry Figure Cum'!$C$1),0),MATCH('Industry Figure Cum'!F$2,'EPS Emissions'!$C$1:$AI$1,0)),INDEX('GCAM By Region By Sector'!$B$1:$AH$342,MATCH(1,('GCAM By Region By Sector'!$B$1:$B$342='Industry Figure Cum'!$A3)*('GCAM By Region By Sector'!$C$1:$C$342='Industry Figure Cum'!$C$1),0),MATCH('Industry Figure Cum'!F$2,'GCAM By Region By Sector'!$B$1:$AH$1,0))*10^3)</f>
        <v>781.23800000000006</v>
      </c>
      <c r="G3" cm="1">
        <f t="array" ref="G3">IF($C3="EPS",INDEX('EPS Emissions'!$C$1:$AI$101,MATCH(1,('EPS Emissions'!$C$1:$C$101='Industry Figure Cum'!$A3)*('EPS Emissions'!$D$1:$D$101='Industry Figure Cum'!$C$1),0),MATCH('Industry Figure Cum'!G$2,'EPS Emissions'!$C$1:$AI$1,0)),INDEX('GCAM By Region By Sector'!$B$1:$AH$342,MATCH(1,('GCAM By Region By Sector'!$B$1:$B$342='Industry Figure Cum'!$A3)*('GCAM By Region By Sector'!$C$1:$C$342='Industry Figure Cum'!$C$1),0),MATCH('Industry Figure Cum'!G$2,'GCAM By Region By Sector'!$B$1:$AH$1,0))*10^3)</f>
        <v>740.45899999999995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300.09127401807518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223.24299649637962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142.26558557995821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87.942251008556369</v>
      </c>
      <c r="O3" t="str">
        <f>B3</f>
        <v>EU-27</v>
      </c>
      <c r="P3" s="15">
        <f t="shared" ref="P3:S18" si="2">IF($P$1="Distribute Electricity",D3+D38+I3+I38,D3+D38)</f>
        <v>1274.6682740180752</v>
      </c>
      <c r="Q3" s="15">
        <f t="shared" si="2"/>
        <v>1136.6099964963796</v>
      </c>
      <c r="R3" s="15">
        <f t="shared" si="2"/>
        <v>1007.4913855799582</v>
      </c>
      <c r="S3" s="15">
        <f t="shared" si="2"/>
        <v>896.51255100855633</v>
      </c>
      <c r="T3">
        <f t="shared" ref="T3:T34" si="3">RANK($P3,$P$3:$P$34,0)</f>
        <v>6</v>
      </c>
      <c r="U3">
        <f t="shared" ref="U3:U34" si="4">RANK($Q3,$Q$3:$Q$34,0)</f>
        <v>7</v>
      </c>
      <c r="V3">
        <f t="shared" ref="V3:V34" si="5">RANK($R3,$R$3:$R$34,0)</f>
        <v>9</v>
      </c>
      <c r="W3">
        <f t="shared" ref="W3:W34" si="6">RANK($S3,$S$3:$S$34,0)</f>
        <v>10</v>
      </c>
      <c r="X3" s="22">
        <v>1</v>
      </c>
      <c r="Y3" t="str">
        <f t="shared" ref="Y3:Y12" si="7">INDEX(O$3:O$34,MATCH(X3,T$3:T$34,0),1)</f>
        <v>China</v>
      </c>
      <c r="Z3" s="16">
        <f t="shared" ref="Z3:AC12" si="8">INDEX($O$2:$S$35,MATCH($Y3,$O$2:$O$35,0),MATCH(Z$2,$O$2:$S$2,0))</f>
        <v>8504.4307842731687</v>
      </c>
      <c r="AA3" s="21">
        <f t="shared" si="8"/>
        <v>9455.5672087001258</v>
      </c>
      <c r="AB3" s="21">
        <f t="shared" si="8"/>
        <v>8775.8356699426422</v>
      </c>
      <c r="AC3" s="21">
        <f t="shared" si="8"/>
        <v>7526.0368154112221</v>
      </c>
      <c r="AE3" s="71" t="str">
        <f>O3</f>
        <v>EU-27</v>
      </c>
      <c r="AF3" s="47">
        <f>SUM(TREND(P3:Q3,P$2:Q$2,'BAU Sector &amp; Region Breakout'!D$2:M$2))</f>
        <v>12125.420491333141</v>
      </c>
      <c r="AG3" s="47">
        <f>SUM(TREND(Q3:R3,Q$2:R$2,'BAU Sector &amp; Region Breakout'!N$2:'BAU Sector &amp; Region Breakout'!X$2))</f>
        <v>11792.557601419885</v>
      </c>
      <c r="AH3" s="47">
        <f>SUM(TREND(R3:S3,R$2:S$2,'BAU Sector &amp; Region Breakout'!X$2:AH$2))</f>
        <v>10472.021651236861</v>
      </c>
      <c r="AI3" s="61">
        <f>SUM(AF3:AH3)</f>
        <v>34389.999743989887</v>
      </c>
      <c r="AJ3" s="72">
        <f>RANK(AI3,AI$3:AI$34,0)</f>
        <v>9</v>
      </c>
      <c r="AL3" s="81">
        <v>1</v>
      </c>
      <c r="AM3" s="82" t="str">
        <f>INDEX(AE$3:AE$34,MATCH(AL3,AJ$3:AJ$34,0),1)</f>
        <v>China</v>
      </c>
      <c r="AN3" s="83">
        <f>INDEX($O$2:$S$35,MATCH($AM3,$O$2:$O$35,0),MATCH(AN$2,$O$2:$S$2,0))</f>
        <v>9455.5672087001258</v>
      </c>
      <c r="AO3" s="83">
        <f t="shared" ref="AO3:AP3" si="9">INDEX($O$2:$S$35,MATCH($AM3,$O$2:$O$35,0),MATCH(AO$2,$O$2:$S$2,0))</f>
        <v>8775.8356699426422</v>
      </c>
      <c r="AP3" s="84">
        <f t="shared" si="9"/>
        <v>7526.0368154112221</v>
      </c>
    </row>
    <row r="4" spans="1:42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Emissions'!$C$1:$C$101='Industry Figure Cum'!$A4)*('EPS Emissions'!$D$1:$D$101='Industry Figure Cum'!$C$1),0),MATCH('Industry Figure Cum'!D$2,'EPS Emissions'!$C$1:$AI$1,0)),INDEX('GCAM By Region By Sector'!$B$1:$AH$342,MATCH(1,('GCAM By Region By Sector'!$B$1:$B$342='Industry Figure Cum'!$A4)*('GCAM By Region By Sector'!$C$1:$C$342='Industry Figure Cum'!$C$1),0),MATCH('Industry Figure Cum'!D$2,'GCAM By Region By Sector'!$B$1:$AH$1,0))*10^3)</f>
        <v>74.975621225128862</v>
      </c>
      <c r="E4" cm="1">
        <f t="array" ref="E4">IF($C4="EPS",INDEX('EPS Emissions'!$C$1:$AI$101,MATCH(1,('EPS Emissions'!$C$1:$C$101='Industry Figure Cum'!$A4)*('EPS Emissions'!$D$1:$D$101='Industry Figure Cum'!$C$1),0),MATCH('Industry Figure Cum'!E$2,'EPS Emissions'!$C$1:$AI$1,0)),INDEX('GCAM By Region By Sector'!$B$1:$AH$342,MATCH(1,('GCAM By Region By Sector'!$B$1:$B$342='Industry Figure Cum'!$A4)*('GCAM By Region By Sector'!$C$1:$C$342='Industry Figure Cum'!$C$1),0),MATCH('Industry Figure Cum'!E$2,'GCAM By Region By Sector'!$B$1:$AH$1,0))*10^3)</f>
        <v>75.233338896506893</v>
      </c>
      <c r="F4" cm="1">
        <f t="array" ref="F4">IF($C4="EPS",INDEX('EPS Emissions'!$C$1:$AI$101,MATCH(1,('EPS Emissions'!$C$1:$C$101='Industry Figure Cum'!$A4)*('EPS Emissions'!$D$1:$D$101='Industry Figure Cum'!$C$1),0),MATCH('Industry Figure Cum'!F$2,'EPS Emissions'!$C$1:$AI$1,0)),INDEX('GCAM By Region By Sector'!$B$1:$AH$342,MATCH(1,('GCAM By Region By Sector'!$B$1:$B$342='Industry Figure Cum'!$A4)*('GCAM By Region By Sector'!$C$1:$C$342='Industry Figure Cum'!$C$1),0),MATCH('Industry Figure Cum'!F$2,'GCAM By Region By Sector'!$B$1:$AH$1,0))*10^3)</f>
        <v>77.514816799935147</v>
      </c>
      <c r="G4" cm="1">
        <f t="array" ref="G4">IF($C4="EPS",INDEX('EPS Emissions'!$C$1:$AI$101,MATCH(1,('EPS Emissions'!$C$1:$C$101='Industry Figure Cum'!$A4)*('EPS Emissions'!$D$1:$D$101='Industry Figure Cum'!$C$1),0),MATCH('Industry Figure Cum'!G$2,'EPS Emissions'!$C$1:$AI$1,0)),INDEX('GCAM By Region By Sector'!$B$1:$AH$342,MATCH(1,('GCAM By Region By Sector'!$B$1:$B$342='Industry Figure Cum'!$A4)*('GCAM By Region By Sector'!$C$1:$C$342='Industry Figure Cum'!$C$1),0),MATCH('Industry Figure Cum'!G$2,'GCAM By Region By Sector'!$B$1:$AH$1,0))*10^3)</f>
        <v>79.902836956789997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ref="O4:O34" si="10">B4</f>
        <v>UK</v>
      </c>
      <c r="P4" s="15">
        <f t="shared" si="2"/>
        <v>85.150012856800487</v>
      </c>
      <c r="Q4" s="15">
        <f t="shared" si="2"/>
        <v>84.291500799055484</v>
      </c>
      <c r="R4" s="15">
        <f t="shared" si="2"/>
        <v>85.932251537727282</v>
      </c>
      <c r="S4" s="15">
        <f t="shared" si="2"/>
        <v>87.444882534049157</v>
      </c>
      <c r="T4">
        <f t="shared" si="3"/>
        <v>31</v>
      </c>
      <c r="U4">
        <f t="shared" si="4"/>
        <v>31</v>
      </c>
      <c r="V4">
        <f t="shared" si="5"/>
        <v>31</v>
      </c>
      <c r="W4">
        <f t="shared" si="6"/>
        <v>31</v>
      </c>
      <c r="X4" s="22">
        <v>2</v>
      </c>
      <c r="Y4" t="str">
        <f t="shared" si="7"/>
        <v>USA</v>
      </c>
      <c r="Z4" s="16">
        <f t="shared" si="8"/>
        <v>2186.1079438767811</v>
      </c>
      <c r="AA4" s="21">
        <f t="shared" si="8"/>
        <v>2123.5789385264829</v>
      </c>
      <c r="AB4" s="21">
        <f t="shared" si="8"/>
        <v>2086.9675352919171</v>
      </c>
      <c r="AC4" s="21">
        <f t="shared" si="8"/>
        <v>2189.7808078221624</v>
      </c>
      <c r="AE4" s="71" t="str">
        <f t="shared" ref="AE4:AE34" si="11">O4</f>
        <v>UK</v>
      </c>
      <c r="AF4" s="47">
        <f>SUM(TREND(P4:Q4,P$2:Q$2,'BAU Sector &amp; Region Breakout'!D$2:M$2))</f>
        <v>847.63682430815231</v>
      </c>
      <c r="AG4" s="47">
        <f>SUM(TREND(Q4:R4,Q$2:R$2,'BAU Sector &amp; Region Breakout'!N$2:'BAU Sector &amp; Region Breakout'!X$2))</f>
        <v>936.23063785230488</v>
      </c>
      <c r="AH4" s="47">
        <f>SUM(TREND(R4:S4,R$2:S$2,'BAU Sector &amp; Region Breakout'!X$2:AH$2))</f>
        <v>953.57423739477008</v>
      </c>
      <c r="AI4" s="61">
        <f t="shared" ref="AI4:AI34" si="12">SUM(AF4:AH4)</f>
        <v>2737.4416995552274</v>
      </c>
      <c r="AJ4" s="72">
        <f t="shared" ref="AJ4:AJ33" si="13">RANK(AI4,AI$3:AI$34,0)</f>
        <v>31</v>
      </c>
      <c r="AL4" s="81">
        <v>2</v>
      </c>
      <c r="AM4" s="82" t="str">
        <f t="shared" ref="AM4:AM12" si="14">INDEX(AE$3:AE$34,MATCH(AL4,AJ$3:AJ$34,0),1)</f>
        <v>India</v>
      </c>
      <c r="AN4" s="83">
        <f t="shared" ref="AN4:AP12" si="15">INDEX($O$2:$S$35,MATCH($AM4,$O$2:$O$35,0),MATCH(AN$2,$O$2:$S$2,0))</f>
        <v>2383.8262690803635</v>
      </c>
      <c r="AO4" s="83">
        <f t="shared" si="15"/>
        <v>3106.0039215483312</v>
      </c>
      <c r="AP4" s="84">
        <f t="shared" si="15"/>
        <v>3714.591818196483</v>
      </c>
    </row>
    <row r="5" spans="1:42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Emissions'!$C$1:$C$101='Industry Figure Cum'!$A5)*('EPS Emissions'!$D$1:$D$101='Industry Figure Cum'!$C$1),0),MATCH('Industry Figure Cum'!D$2,'EPS Emissions'!$C$1:$AI$1,0)),INDEX('GCAM By Region By Sector'!$B$1:$AH$342,MATCH(1,('GCAM By Region By Sector'!$B$1:$B$342='Industry Figure Cum'!$A5)*('GCAM By Region By Sector'!$C$1:$C$342='Industry Figure Cum'!$C$1),0),MATCH('Industry Figure Cum'!D$2,'GCAM By Region By Sector'!$B$1:$AH$1,0))*10^3)</f>
        <v>174.13345490410015</v>
      </c>
      <c r="E5" cm="1">
        <f t="array" ref="E5">IF($C5="EPS",INDEX('EPS Emissions'!$C$1:$AI$101,MATCH(1,('EPS Emissions'!$C$1:$C$101='Industry Figure Cum'!$A5)*('EPS Emissions'!$D$1:$D$101='Industry Figure Cum'!$C$1),0),MATCH('Industry Figure Cum'!E$2,'EPS Emissions'!$C$1:$AI$1,0)),INDEX('GCAM By Region By Sector'!$B$1:$AH$342,MATCH(1,('GCAM By Region By Sector'!$B$1:$B$342='Industry Figure Cum'!$A5)*('GCAM By Region By Sector'!$C$1:$C$342='Industry Figure Cum'!$C$1),0),MATCH('Industry Figure Cum'!E$2,'GCAM By Region By Sector'!$B$1:$AH$1,0))*10^3)</f>
        <v>306.15817768195797</v>
      </c>
      <c r="F5" cm="1">
        <f t="array" ref="F5">IF($C5="EPS",INDEX('EPS Emissions'!$C$1:$AI$101,MATCH(1,('EPS Emissions'!$C$1:$C$101='Industry Figure Cum'!$A5)*('EPS Emissions'!$D$1:$D$101='Industry Figure Cum'!$C$1),0),MATCH('Industry Figure Cum'!F$2,'EPS Emissions'!$C$1:$AI$1,0)),INDEX('GCAM By Region By Sector'!$B$1:$AH$342,MATCH(1,('GCAM By Region By Sector'!$B$1:$B$342='Industry Figure Cum'!$A5)*('GCAM By Region By Sector'!$C$1:$C$342='Industry Figure Cum'!$C$1),0),MATCH('Industry Figure Cum'!F$2,'GCAM By Region By Sector'!$B$1:$AH$1,0))*10^3)</f>
        <v>578.12629312145373</v>
      </c>
      <c r="G5" cm="1">
        <f t="array" ref="G5">IF($C5="EPS",INDEX('EPS Emissions'!$C$1:$AI$101,MATCH(1,('EPS Emissions'!$C$1:$C$101='Industry Figure Cum'!$A5)*('EPS Emissions'!$D$1:$D$101='Industry Figure Cum'!$C$1),0),MATCH('Industry Figure Cum'!G$2,'EPS Emissions'!$C$1:$AI$1,0)),INDEX('GCAM By Region By Sector'!$B$1:$AH$342,MATCH(1,('GCAM By Region By Sector'!$B$1:$B$342='Industry Figure Cum'!$A5)*('GCAM By Region By Sector'!$C$1:$C$342='Industry Figure Cum'!$C$1),0),MATCH('Industry Figure Cum'!G$2,'GCAM By Region By Sector'!$B$1:$AH$1,0))*10^3)</f>
        <v>904.59575963000088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5.4502732960835436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16.207405456749068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71.206931184011395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164.69244082419854</v>
      </c>
      <c r="O5" t="str">
        <f t="shared" si="10"/>
        <v>East Africa</v>
      </c>
      <c r="P5" s="15">
        <f t="shared" si="2"/>
        <v>179.58372820018369</v>
      </c>
      <c r="Q5" s="15">
        <f t="shared" si="2"/>
        <v>322.36558313870705</v>
      </c>
      <c r="R5" s="15">
        <f t="shared" si="2"/>
        <v>649.33322430546514</v>
      </c>
      <c r="S5" s="15">
        <f t="shared" si="2"/>
        <v>1069.2882004541993</v>
      </c>
      <c r="T5">
        <f t="shared" si="3"/>
        <v>24</v>
      </c>
      <c r="U5">
        <f t="shared" si="4"/>
        <v>19</v>
      </c>
      <c r="V5">
        <f t="shared" si="5"/>
        <v>11</v>
      </c>
      <c r="W5">
        <f t="shared" si="6"/>
        <v>9</v>
      </c>
      <c r="X5" s="22">
        <v>3</v>
      </c>
      <c r="Y5" t="str">
        <f t="shared" si="7"/>
        <v>India</v>
      </c>
      <c r="Z5" s="16">
        <f t="shared" si="8"/>
        <v>1681.6867257445369</v>
      </c>
      <c r="AA5" s="21">
        <f t="shared" si="8"/>
        <v>2383.8262690803635</v>
      </c>
      <c r="AB5" s="21">
        <f t="shared" si="8"/>
        <v>3106.0039215483312</v>
      </c>
      <c r="AC5" s="21">
        <f t="shared" si="8"/>
        <v>3714.591818196483</v>
      </c>
      <c r="AE5" s="71" t="str">
        <f t="shared" si="11"/>
        <v>East Africa</v>
      </c>
      <c r="AF5" s="47">
        <f>SUM(TREND(P5:Q5,P$2:Q$2,'BAU Sector &amp; Region Breakout'!D$2:M$2))</f>
        <v>2438.3556292251778</v>
      </c>
      <c r="AG5" s="47">
        <f>SUM(TREND(Q5:R5,Q$2:R$2,'BAU Sector &amp; Region Breakout'!N$2:'BAU Sector &amp; Region Breakout'!X$2))</f>
        <v>5344.3434409429028</v>
      </c>
      <c r="AH5" s="47">
        <f>SUM(TREND(R5:S5,R$2:S$2,'BAU Sector &amp; Region Breakout'!X$2:AH$2))</f>
        <v>9452.4178361780796</v>
      </c>
      <c r="AI5" s="61">
        <f t="shared" si="12"/>
        <v>17235.11690634616</v>
      </c>
      <c r="AJ5" s="72">
        <f t="shared" si="13"/>
        <v>13</v>
      </c>
      <c r="AL5" s="81">
        <v>3</v>
      </c>
      <c r="AM5" s="82" t="str">
        <f t="shared" si="14"/>
        <v>USA</v>
      </c>
      <c r="AN5" s="83">
        <f t="shared" si="15"/>
        <v>2123.5789385264829</v>
      </c>
      <c r="AO5" s="83">
        <f t="shared" si="15"/>
        <v>2086.9675352919171</v>
      </c>
      <c r="AP5" s="84">
        <f t="shared" si="15"/>
        <v>2189.7808078221624</v>
      </c>
    </row>
    <row r="6" spans="1:42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Emissions'!$C$1:$C$101='Industry Figure Cum'!$A6)*('EPS Emissions'!$D$1:$D$101='Industry Figure Cum'!$C$1),0),MATCH('Industry Figure Cum'!D$2,'EPS Emissions'!$C$1:$AI$1,0)),INDEX('GCAM By Region By Sector'!$B$1:$AH$342,MATCH(1,('GCAM By Region By Sector'!$B$1:$B$342='Industry Figure Cum'!$A6)*('GCAM By Region By Sector'!$C$1:$C$342='Industry Figure Cum'!$C$1),0),MATCH('Industry Figure Cum'!D$2,'GCAM By Region By Sector'!$B$1:$AH$1,0))*10^3)</f>
        <v>344.81542511302615</v>
      </c>
      <c r="E6" cm="1">
        <f t="array" ref="E6">IF($C6="EPS",INDEX('EPS Emissions'!$C$1:$AI$101,MATCH(1,('EPS Emissions'!$C$1:$C$101='Industry Figure Cum'!$A6)*('EPS Emissions'!$D$1:$D$101='Industry Figure Cum'!$C$1),0),MATCH('Industry Figure Cum'!E$2,'EPS Emissions'!$C$1:$AI$1,0)),INDEX('GCAM By Region By Sector'!$B$1:$AH$342,MATCH(1,('GCAM By Region By Sector'!$B$1:$B$342='Industry Figure Cum'!$A6)*('GCAM By Region By Sector'!$C$1:$C$342='Industry Figure Cum'!$C$1),0),MATCH('Industry Figure Cum'!E$2,'GCAM By Region By Sector'!$B$1:$AH$1,0))*10^3)</f>
        <v>449.11322536012648</v>
      </c>
      <c r="F6" cm="1">
        <f t="array" ref="F6">IF($C6="EPS",INDEX('EPS Emissions'!$C$1:$AI$101,MATCH(1,('EPS Emissions'!$C$1:$C$101='Industry Figure Cum'!$A6)*('EPS Emissions'!$D$1:$D$101='Industry Figure Cum'!$C$1),0),MATCH('Industry Figure Cum'!F$2,'EPS Emissions'!$C$1:$AI$1,0)),INDEX('GCAM By Region By Sector'!$B$1:$AH$342,MATCH(1,('GCAM By Region By Sector'!$B$1:$B$342='Industry Figure Cum'!$A6)*('GCAM By Region By Sector'!$C$1:$C$342='Industry Figure Cum'!$C$1),0),MATCH('Industry Figure Cum'!F$2,'GCAM By Region By Sector'!$B$1:$AH$1,0))*10^3)</f>
        <v>594.08597686698181</v>
      </c>
      <c r="G6" cm="1">
        <f t="array" ref="G6">IF($C6="EPS",INDEX('EPS Emissions'!$C$1:$AI$101,MATCH(1,('EPS Emissions'!$C$1:$C$101='Industry Figure Cum'!$A6)*('EPS Emissions'!$D$1:$D$101='Industry Figure Cum'!$C$1),0),MATCH('Industry Figure Cum'!G$2,'EPS Emissions'!$C$1:$AI$1,0)),INDEX('GCAM By Region By Sector'!$B$1:$AH$342,MATCH(1,('GCAM By Region By Sector'!$B$1:$B$342='Industry Figure Cum'!$A6)*('GCAM By Region By Sector'!$C$1:$C$342='Industry Figure Cum'!$C$1),0),MATCH('Industry Figure Cum'!G$2,'GCAM By Region By Sector'!$B$1:$AH$1,0))*10^3)</f>
        <v>751.61746605628252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53.100573120228582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67.134682399473604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91.55940294706069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114.47881824545695</v>
      </c>
      <c r="O6" t="str">
        <f t="shared" si="10"/>
        <v>North Africa</v>
      </c>
      <c r="P6" s="15">
        <f t="shared" si="2"/>
        <v>397.91599823325475</v>
      </c>
      <c r="Q6" s="15">
        <f t="shared" si="2"/>
        <v>516.24790775960014</v>
      </c>
      <c r="R6" s="15">
        <f t="shared" si="2"/>
        <v>685.64537981404249</v>
      </c>
      <c r="S6" s="15">
        <f t="shared" si="2"/>
        <v>866.0962843017395</v>
      </c>
      <c r="T6">
        <f t="shared" si="3"/>
        <v>14</v>
      </c>
      <c r="U6">
        <f t="shared" si="4"/>
        <v>12</v>
      </c>
      <c r="V6">
        <f t="shared" si="5"/>
        <v>10</v>
      </c>
      <c r="W6">
        <f t="shared" si="6"/>
        <v>11</v>
      </c>
      <c r="X6" s="22">
        <v>4</v>
      </c>
      <c r="Y6" t="str">
        <f t="shared" si="7"/>
        <v>Russia</v>
      </c>
      <c r="Z6" s="16">
        <f t="shared" si="8"/>
        <v>1556.5471902701795</v>
      </c>
      <c r="AA6" s="21">
        <f t="shared" si="8"/>
        <v>1563.041220297602</v>
      </c>
      <c r="AB6" s="21">
        <f t="shared" si="8"/>
        <v>1498.9069978930875</v>
      </c>
      <c r="AC6" s="21">
        <f t="shared" si="8"/>
        <v>1570.5089848963296</v>
      </c>
      <c r="AE6" s="71" t="str">
        <f t="shared" si="11"/>
        <v>North Africa</v>
      </c>
      <c r="AF6" s="47">
        <f>SUM(TREND(P6:Q6,P$2:Q$2,'BAU Sector &amp; Region Breakout'!D$2:M$2))</f>
        <v>4511.6535752011223</v>
      </c>
      <c r="AG6" s="47">
        <f>SUM(TREND(Q6:R6,Q$2:R$2,'BAU Sector &amp; Region Breakout'!N$2:'BAU Sector &amp; Region Breakout'!X$2))</f>
        <v>6610.4130816550532</v>
      </c>
      <c r="AH6" s="47">
        <f>SUM(TREND(R6:S6,R$2:S$2,'BAU Sector &amp; Region Breakout'!X$2:AH$2))</f>
        <v>8534.5791526367393</v>
      </c>
      <c r="AI6" s="61">
        <f t="shared" si="12"/>
        <v>19656.645809492915</v>
      </c>
      <c r="AJ6" s="72">
        <f t="shared" si="13"/>
        <v>10</v>
      </c>
      <c r="AL6" s="81">
        <v>4</v>
      </c>
      <c r="AM6" s="82" t="str">
        <f t="shared" si="14"/>
        <v>Middle East</v>
      </c>
      <c r="AN6" s="83">
        <f t="shared" si="15"/>
        <v>1620.6641558237279</v>
      </c>
      <c r="AO6" s="83">
        <f t="shared" si="15"/>
        <v>1845.3715706322823</v>
      </c>
      <c r="AP6" s="84">
        <f t="shared" si="15"/>
        <v>2126.0224259450806</v>
      </c>
    </row>
    <row r="7" spans="1:42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Emissions'!$C$1:$C$101='Industry Figure Cum'!$A7)*('EPS Emissions'!$D$1:$D$101='Industry Figure Cum'!$C$1),0),MATCH('Industry Figure Cum'!D$2,'EPS Emissions'!$C$1:$AI$1,0)),INDEX('GCAM By Region By Sector'!$B$1:$AH$342,MATCH(1,('GCAM By Region By Sector'!$B$1:$B$342='Industry Figure Cum'!$A7)*('GCAM By Region By Sector'!$C$1:$C$342='Industry Figure Cum'!$C$1),0),MATCH('Industry Figure Cum'!D$2,'GCAM By Region By Sector'!$B$1:$AH$1,0))*10^3)</f>
        <v>239.27984278883943</v>
      </c>
      <c r="E7" cm="1">
        <f t="array" ref="E7">IF($C7="EPS",INDEX('EPS Emissions'!$C$1:$AI$101,MATCH(1,('EPS Emissions'!$C$1:$C$101='Industry Figure Cum'!$A7)*('EPS Emissions'!$D$1:$D$101='Industry Figure Cum'!$C$1),0),MATCH('Industry Figure Cum'!E$2,'EPS Emissions'!$C$1:$AI$1,0)),INDEX('GCAM By Region By Sector'!$B$1:$AH$342,MATCH(1,('GCAM By Region By Sector'!$B$1:$B$342='Industry Figure Cum'!$A7)*('GCAM By Region By Sector'!$C$1:$C$342='Industry Figure Cum'!$C$1),0),MATCH('Industry Figure Cum'!E$2,'GCAM By Region By Sector'!$B$1:$AH$1,0))*10^3)</f>
        <v>319.9987276935305</v>
      </c>
      <c r="F7" cm="1">
        <f t="array" ref="F7">IF($C7="EPS",INDEX('EPS Emissions'!$C$1:$AI$101,MATCH(1,('EPS Emissions'!$C$1:$C$101='Industry Figure Cum'!$A7)*('EPS Emissions'!$D$1:$D$101='Industry Figure Cum'!$C$1),0),MATCH('Industry Figure Cum'!F$2,'EPS Emissions'!$C$1:$AI$1,0)),INDEX('GCAM By Region By Sector'!$B$1:$AH$342,MATCH(1,('GCAM By Region By Sector'!$B$1:$B$342='Industry Figure Cum'!$A7)*('GCAM By Region By Sector'!$C$1:$C$342='Industry Figure Cum'!$C$1),0),MATCH('Industry Figure Cum'!F$2,'GCAM By Region By Sector'!$B$1:$AH$1,0))*10^3)</f>
        <v>462.18884727864815</v>
      </c>
      <c r="G7" cm="1">
        <f t="array" ref="G7">IF($C7="EPS",INDEX('EPS Emissions'!$C$1:$AI$101,MATCH(1,('EPS Emissions'!$C$1:$C$101='Industry Figure Cum'!$A7)*('EPS Emissions'!$D$1:$D$101='Industry Figure Cum'!$C$1),0),MATCH('Industry Figure Cum'!G$2,'EPS Emissions'!$C$1:$AI$1,0)),INDEX('GCAM By Region By Sector'!$B$1:$AH$342,MATCH(1,('GCAM By Region By Sector'!$B$1:$B$342='Industry Figure Cum'!$A7)*('GCAM By Region By Sector'!$C$1:$C$342='Industry Figure Cum'!$C$1),0),MATCH('Industry Figure Cum'!G$2,'GCAM By Region By Sector'!$B$1:$AH$1,0))*10^3)</f>
        <v>672.3872169962309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7.4398799935681978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13.799752377296098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40.338196921868487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96.990173404356156</v>
      </c>
      <c r="O7" t="str">
        <f t="shared" si="10"/>
        <v>Southern Africa</v>
      </c>
      <c r="P7" s="15">
        <f>IF($P$1="Distribute Electricity",D7+D42+I7+I42,D7+D42)</f>
        <v>246.71972278240764</v>
      </c>
      <c r="Q7" s="15">
        <f t="shared" si="2"/>
        <v>333.7984800708266</v>
      </c>
      <c r="R7" s="15">
        <f t="shared" si="2"/>
        <v>502.52704420051663</v>
      </c>
      <c r="S7" s="15">
        <f t="shared" si="2"/>
        <v>769.37739040058705</v>
      </c>
      <c r="T7">
        <f t="shared" si="3"/>
        <v>21</v>
      </c>
      <c r="U7">
        <f t="shared" si="4"/>
        <v>18</v>
      </c>
      <c r="V7">
        <f t="shared" si="5"/>
        <v>15</v>
      </c>
      <c r="W7">
        <f t="shared" si="6"/>
        <v>12</v>
      </c>
      <c r="X7" s="22">
        <v>5</v>
      </c>
      <c r="Y7" t="str">
        <f t="shared" si="7"/>
        <v>Middle East</v>
      </c>
      <c r="Z7" s="16">
        <f t="shared" si="8"/>
        <v>1401.2824757887804</v>
      </c>
      <c r="AA7" s="21">
        <f t="shared" si="8"/>
        <v>1620.6641558237279</v>
      </c>
      <c r="AB7" s="21">
        <f t="shared" si="8"/>
        <v>1845.3715706322823</v>
      </c>
      <c r="AC7" s="21">
        <f t="shared" si="8"/>
        <v>2126.0224259450806</v>
      </c>
      <c r="AE7" s="71" t="str">
        <f t="shared" si="11"/>
        <v>Southern Africa</v>
      </c>
      <c r="AF7" s="47">
        <f>SUM(TREND(P7:Q7,P$2:Q$2,'BAU Sector &amp; Region Breakout'!D$2:M$2))</f>
        <v>2859.0516356219778</v>
      </c>
      <c r="AG7" s="47">
        <f>SUM(TREND(Q7:R7,Q$2:R$2,'BAU Sector &amp; Region Breakout'!N$2:'BAU Sector &amp; Region Breakout'!X$2))</f>
        <v>4599.7903834924073</v>
      </c>
      <c r="AH7" s="47">
        <f>SUM(TREND(R7:S7,R$2:S$2,'BAU Sector &amp; Region Breakout'!X$2:AH$2))</f>
        <v>6995.4743903061244</v>
      </c>
      <c r="AI7" s="61">
        <f t="shared" si="12"/>
        <v>14454.316409420509</v>
      </c>
      <c r="AJ7" s="72">
        <f t="shared" si="13"/>
        <v>16</v>
      </c>
      <c r="AL7" s="81">
        <v>5</v>
      </c>
      <c r="AM7" s="82" t="str">
        <f t="shared" si="14"/>
        <v>Southeast Asia</v>
      </c>
      <c r="AN7" s="83">
        <f t="shared" si="15"/>
        <v>1348.9538595623637</v>
      </c>
      <c r="AO7" s="83">
        <f t="shared" si="15"/>
        <v>1763.2904462000213</v>
      </c>
      <c r="AP7" s="84">
        <f t="shared" si="15"/>
        <v>2138.5675673503683</v>
      </c>
    </row>
    <row r="8" spans="1:42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Emissions'!$C$1:$C$101='Industry Figure Cum'!$A8)*('EPS Emissions'!$D$1:$D$101='Industry Figure Cum'!$C$1),0),MATCH('Industry Figure Cum'!D$2,'EPS Emissions'!$C$1:$AI$1,0)),INDEX('GCAM By Region By Sector'!$B$1:$AH$342,MATCH(1,('GCAM By Region By Sector'!$B$1:$B$342='Industry Figure Cum'!$A8)*('GCAM By Region By Sector'!$C$1:$C$342='Industry Figure Cum'!$C$1),0),MATCH('Industry Figure Cum'!D$2,'GCAM By Region By Sector'!$B$1:$AH$1,0))*10^3)</f>
        <v>403.85172652767596</v>
      </c>
      <c r="E8" cm="1">
        <f t="array" ref="E8">IF($C8="EPS",INDEX('EPS Emissions'!$C$1:$AI$101,MATCH(1,('EPS Emissions'!$C$1:$C$101='Industry Figure Cum'!$A8)*('EPS Emissions'!$D$1:$D$101='Industry Figure Cum'!$C$1),0),MATCH('Industry Figure Cum'!E$2,'EPS Emissions'!$C$1:$AI$1,0)),INDEX('GCAM By Region By Sector'!$B$1:$AH$342,MATCH(1,('GCAM By Region By Sector'!$B$1:$B$342='Industry Figure Cum'!$A8)*('GCAM By Region By Sector'!$C$1:$C$342='Industry Figure Cum'!$C$1),0),MATCH('Industry Figure Cum'!E$2,'GCAM By Region By Sector'!$B$1:$AH$1,0))*10^3)</f>
        <v>680.09835934644889</v>
      </c>
      <c r="F8" cm="1">
        <f t="array" ref="F8">IF($C8="EPS",INDEX('EPS Emissions'!$C$1:$AI$101,MATCH(1,('EPS Emissions'!$C$1:$C$101='Industry Figure Cum'!$A8)*('EPS Emissions'!$D$1:$D$101='Industry Figure Cum'!$C$1),0),MATCH('Industry Figure Cum'!F$2,'EPS Emissions'!$C$1:$AI$1,0)),INDEX('GCAM By Region By Sector'!$B$1:$AH$342,MATCH(1,('GCAM By Region By Sector'!$B$1:$B$342='Industry Figure Cum'!$A8)*('GCAM By Region By Sector'!$C$1:$C$342='Industry Figure Cum'!$C$1),0),MATCH('Industry Figure Cum'!F$2,'GCAM By Region By Sector'!$B$1:$AH$1,0))*10^3)</f>
        <v>1237.6142341156713</v>
      </c>
      <c r="G8" cm="1">
        <f t="array" ref="G8">IF($C8="EPS",INDEX('EPS Emissions'!$C$1:$AI$101,MATCH(1,('EPS Emissions'!$C$1:$C$101='Industry Figure Cum'!$A8)*('EPS Emissions'!$D$1:$D$101='Industry Figure Cum'!$C$1),0),MATCH('Industry Figure Cum'!G$2,'EPS Emissions'!$C$1:$AI$1,0)),INDEX('GCAM By Region By Sector'!$B$1:$AH$342,MATCH(1,('GCAM By Region By Sector'!$B$1:$B$342='Industry Figure Cum'!$A8)*('GCAM By Region By Sector'!$C$1:$C$342='Industry Figure Cum'!$C$1),0),MATCH('Industry Figure Cum'!G$2,'GCAM By Region By Sector'!$B$1:$AH$1,0))*10^3)</f>
        <v>1962.0071620305835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9.4272412290333438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21.558895708529864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81.556703679550239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203.58770852134339</v>
      </c>
      <c r="O8" t="str">
        <f t="shared" si="10"/>
        <v>West Africa</v>
      </c>
      <c r="P8" s="15">
        <f t="shared" ref="P8:S23" si="16">IF($P$1="Distribute Electricity",D8+D43+I8+I43,D8+D43)</f>
        <v>413.27896775670933</v>
      </c>
      <c r="Q8" s="15">
        <f t="shared" si="2"/>
        <v>701.6572550549788</v>
      </c>
      <c r="R8" s="15">
        <f t="shared" si="2"/>
        <v>1319.1709377952216</v>
      </c>
      <c r="S8" s="15">
        <f t="shared" si="2"/>
        <v>2165.5948705519268</v>
      </c>
      <c r="T8">
        <f t="shared" si="3"/>
        <v>13</v>
      </c>
      <c r="U8">
        <f t="shared" si="4"/>
        <v>9</v>
      </c>
      <c r="V8">
        <f t="shared" si="5"/>
        <v>8</v>
      </c>
      <c r="W8">
        <f t="shared" si="6"/>
        <v>5</v>
      </c>
      <c r="X8" s="22">
        <v>6</v>
      </c>
      <c r="Y8" t="str">
        <f t="shared" si="7"/>
        <v>EU-27</v>
      </c>
      <c r="Z8" s="16">
        <f t="shared" si="8"/>
        <v>1274.6682740180752</v>
      </c>
      <c r="AA8" s="21">
        <f t="shared" si="8"/>
        <v>1136.6099964963796</v>
      </c>
      <c r="AB8" s="21">
        <f t="shared" si="8"/>
        <v>1007.4913855799582</v>
      </c>
      <c r="AC8" s="21">
        <f t="shared" si="8"/>
        <v>896.51255100855633</v>
      </c>
      <c r="AE8" s="71" t="str">
        <f t="shared" si="11"/>
        <v>West Africa</v>
      </c>
      <c r="AF8" s="47">
        <f>SUM(TREND(P8:Q8,P$2:Q$2,'BAU Sector &amp; Region Breakout'!D$2:M$2))</f>
        <v>5430.4919704093118</v>
      </c>
      <c r="AG8" s="47">
        <f>SUM(TREND(Q8:R8,Q$2:R$2,'BAU Sector &amp; Region Breakout'!N$2:'BAU Sector &amp; Region Breakout'!X$2))</f>
        <v>11114.555060676081</v>
      </c>
      <c r="AH8" s="47">
        <f>SUM(TREND(R8:S8,R$2:S$2,'BAU Sector &amp; Region Breakout'!X$2:AH$2))</f>
        <v>19166.21194590925</v>
      </c>
      <c r="AI8" s="61">
        <f t="shared" si="12"/>
        <v>35711.258976994643</v>
      </c>
      <c r="AJ8" s="72">
        <f t="shared" si="13"/>
        <v>8</v>
      </c>
      <c r="AL8" s="81">
        <v>6</v>
      </c>
      <c r="AM8" s="82" t="str">
        <f t="shared" si="14"/>
        <v>Russia</v>
      </c>
      <c r="AN8" s="83">
        <f t="shared" si="15"/>
        <v>1563.041220297602</v>
      </c>
      <c r="AO8" s="83">
        <f t="shared" si="15"/>
        <v>1498.9069978930875</v>
      </c>
      <c r="AP8" s="84">
        <f t="shared" si="15"/>
        <v>1570.5089848963296</v>
      </c>
    </row>
    <row r="9" spans="1:42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Emissions'!$C$1:$C$101='Industry Figure Cum'!$A9)*('EPS Emissions'!$D$1:$D$101='Industry Figure Cum'!$C$1),0),MATCH('Industry Figure Cum'!D$2,'EPS Emissions'!$C$1:$AI$1,0)),INDEX('GCAM By Region By Sector'!$B$1:$AH$342,MATCH(1,('GCAM By Region By Sector'!$B$1:$B$342='Industry Figure Cum'!$A9)*('GCAM By Region By Sector'!$C$1:$C$342='Industry Figure Cum'!$C$1),0),MATCH('Industry Figure Cum'!D$2,'GCAM By Region By Sector'!$B$1:$AH$1,0))*10^3)</f>
        <v>105.27224811948474</v>
      </c>
      <c r="E9" cm="1">
        <f t="array" ref="E9">IF($C9="EPS",INDEX('EPS Emissions'!$C$1:$AI$101,MATCH(1,('EPS Emissions'!$C$1:$C$101='Industry Figure Cum'!$A9)*('EPS Emissions'!$D$1:$D$101='Industry Figure Cum'!$C$1),0),MATCH('Industry Figure Cum'!E$2,'EPS Emissions'!$C$1:$AI$1,0)),INDEX('GCAM By Region By Sector'!$B$1:$AH$342,MATCH(1,('GCAM By Region By Sector'!$B$1:$B$342='Industry Figure Cum'!$A9)*('GCAM By Region By Sector'!$C$1:$C$342='Industry Figure Cum'!$C$1),0),MATCH('Industry Figure Cum'!E$2,'GCAM By Region By Sector'!$B$1:$AH$1,0))*10^3)</f>
        <v>120.1826824614147</v>
      </c>
      <c r="F9" cm="1">
        <f t="array" ref="F9">IF($C9="EPS",INDEX('EPS Emissions'!$C$1:$AI$101,MATCH(1,('EPS Emissions'!$C$1:$C$101='Industry Figure Cum'!$A9)*('EPS Emissions'!$D$1:$D$101='Industry Figure Cum'!$C$1),0),MATCH('Industry Figure Cum'!F$2,'EPS Emissions'!$C$1:$AI$1,0)),INDEX('GCAM By Region By Sector'!$B$1:$AH$342,MATCH(1,('GCAM By Region By Sector'!$B$1:$B$342='Industry Figure Cum'!$A9)*('GCAM By Region By Sector'!$C$1:$C$342='Industry Figure Cum'!$C$1),0),MATCH('Industry Figure Cum'!F$2,'GCAM By Region By Sector'!$B$1:$AH$1,0))*10^3)</f>
        <v>128.93817296719149</v>
      </c>
      <c r="G9" cm="1">
        <f t="array" ref="G9">IF($C9="EPS",INDEX('EPS Emissions'!$C$1:$AI$101,MATCH(1,('EPS Emissions'!$C$1:$C$101='Industry Figure Cum'!$A9)*('EPS Emissions'!$D$1:$D$101='Industry Figure Cum'!$C$1),0),MATCH('Industry Figure Cum'!G$2,'EPS Emissions'!$C$1:$AI$1,0)),INDEX('GCAM By Region By Sector'!$B$1:$AH$342,MATCH(1,('GCAM By Region By Sector'!$B$1:$B$342='Industry Figure Cum'!$A9)*('GCAM By Region By Sector'!$C$1:$C$342='Industry Figure Cum'!$C$1),0),MATCH('Industry Figure Cum'!G$2,'GCAM By Region By Sector'!$B$1:$AH$1,0))*10^3)</f>
        <v>140.44008791947192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20.0965279178508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21.259117514713623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23.367150012669114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24.086581802124012</v>
      </c>
      <c r="O9" t="str">
        <f t="shared" si="10"/>
        <v>Argentina</v>
      </c>
      <c r="P9" s="15">
        <f t="shared" si="16"/>
        <v>125.36877603733555</v>
      </c>
      <c r="Q9" s="15">
        <f t="shared" si="2"/>
        <v>141.44179997612832</v>
      </c>
      <c r="R9" s="15">
        <f t="shared" si="2"/>
        <v>152.30532297986059</v>
      </c>
      <c r="S9" s="15">
        <f t="shared" si="2"/>
        <v>164.52666972159594</v>
      </c>
      <c r="T9">
        <f t="shared" si="3"/>
        <v>28</v>
      </c>
      <c r="U9">
        <f t="shared" si="4"/>
        <v>29</v>
      </c>
      <c r="V9">
        <f t="shared" si="5"/>
        <v>29</v>
      </c>
      <c r="W9">
        <f t="shared" si="6"/>
        <v>29</v>
      </c>
      <c r="X9" s="22">
        <v>7</v>
      </c>
      <c r="Y9" t="str">
        <f t="shared" si="7"/>
        <v>Southeast Asia</v>
      </c>
      <c r="Z9" s="16">
        <f t="shared" si="8"/>
        <v>997.24289669958171</v>
      </c>
      <c r="AA9" s="21">
        <f t="shared" si="8"/>
        <v>1348.9538595623637</v>
      </c>
      <c r="AB9" s="21">
        <f t="shared" si="8"/>
        <v>1763.2904462000213</v>
      </c>
      <c r="AC9" s="21">
        <f t="shared" si="8"/>
        <v>2138.5675673503683</v>
      </c>
      <c r="AE9" s="71" t="str">
        <f t="shared" si="11"/>
        <v>Argentina</v>
      </c>
      <c r="AF9" s="47">
        <f>SUM(TREND(P9:Q9,P$2:Q$2,'BAU Sector &amp; Region Breakout'!D$2:M$2))</f>
        <v>1326.0163680979222</v>
      </c>
      <c r="AG9" s="47">
        <f>SUM(TREND(Q9:R9,Q$2:R$2,'BAU Sector &amp; Region Breakout'!N$2:'BAU Sector &amp; Region Breakout'!X$2))</f>
        <v>1615.6091762579395</v>
      </c>
      <c r="AH9" s="47">
        <f>SUM(TREND(R9:S9,R$2:S$2,'BAU Sector &amp; Region Breakout'!X$2:AH$2))</f>
        <v>1742.5759598580094</v>
      </c>
      <c r="AI9" s="61">
        <f t="shared" si="12"/>
        <v>4684.201504213871</v>
      </c>
      <c r="AJ9" s="72">
        <f t="shared" si="13"/>
        <v>29</v>
      </c>
      <c r="AL9" s="81">
        <v>7</v>
      </c>
      <c r="AM9" s="82" t="str">
        <f t="shared" si="14"/>
        <v>Indonesia</v>
      </c>
      <c r="AN9" s="83">
        <f t="shared" si="15"/>
        <v>999.41668778103008</v>
      </c>
      <c r="AO9" s="83">
        <f t="shared" si="15"/>
        <v>1550.4486083737033</v>
      </c>
      <c r="AP9" s="84">
        <f t="shared" si="15"/>
        <v>2610.1941984190998</v>
      </c>
    </row>
    <row r="10" spans="1:42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Emissions'!$C$1:$C$101='Industry Figure Cum'!$A10)*('EPS Emissions'!$D$1:$D$101='Industry Figure Cum'!$C$1),0),MATCH('Industry Figure Cum'!D$2,'EPS Emissions'!$C$1:$AI$1,0)),INDEX('GCAM By Region By Sector'!$B$1:$AH$342,MATCH(1,('GCAM By Region By Sector'!$B$1:$B$342='Industry Figure Cum'!$A10)*('GCAM By Region By Sector'!$C$1:$C$342='Industry Figure Cum'!$C$1),0),MATCH('Industry Figure Cum'!D$2,'GCAM By Region By Sector'!$B$1:$AH$1,0))*10^3)</f>
        <v>205.70444313080833</v>
      </c>
      <c r="E10" cm="1">
        <f t="array" ref="E10">IF($C10="EPS",INDEX('EPS Emissions'!$C$1:$AI$101,MATCH(1,('EPS Emissions'!$C$1:$C$101='Industry Figure Cum'!$A10)*('EPS Emissions'!$D$1:$D$101='Industry Figure Cum'!$C$1),0),MATCH('Industry Figure Cum'!E$2,'EPS Emissions'!$C$1:$AI$1,0)),INDEX('GCAM By Region By Sector'!$B$1:$AH$342,MATCH(1,('GCAM By Region By Sector'!$B$1:$B$342='Industry Figure Cum'!$A10)*('GCAM By Region By Sector'!$C$1:$C$342='Industry Figure Cum'!$C$1),0),MATCH('Industry Figure Cum'!E$2,'GCAM By Region By Sector'!$B$1:$AH$1,0))*10^3)</f>
        <v>226.08853308485439</v>
      </c>
      <c r="F10" cm="1">
        <f t="array" ref="F10">IF($C10="EPS",INDEX('EPS Emissions'!$C$1:$AI$101,MATCH(1,('EPS Emissions'!$C$1:$C$101='Industry Figure Cum'!$A10)*('EPS Emissions'!$D$1:$D$101='Industry Figure Cum'!$C$1),0),MATCH('Industry Figure Cum'!F$2,'EPS Emissions'!$C$1:$AI$1,0)),INDEX('GCAM By Region By Sector'!$B$1:$AH$342,MATCH(1,('GCAM By Region By Sector'!$B$1:$B$342='Industry Figure Cum'!$A10)*('GCAM By Region By Sector'!$C$1:$C$342='Industry Figure Cum'!$C$1),0),MATCH('Industry Figure Cum'!F$2,'GCAM By Region By Sector'!$B$1:$AH$1,0))*10^3)</f>
        <v>243.31165867903539</v>
      </c>
      <c r="G10" cm="1">
        <f t="array" ref="G10">IF($C10="EPS",INDEX('EPS Emissions'!$C$1:$AI$101,MATCH(1,('EPS Emissions'!$C$1:$C$101='Industry Figure Cum'!$A10)*('EPS Emissions'!$D$1:$D$101='Industry Figure Cum'!$C$1),0),MATCH('Industry Figure Cum'!G$2,'EPS Emissions'!$C$1:$AI$1,0)),INDEX('GCAM By Region By Sector'!$B$1:$AH$342,MATCH(1,('GCAM By Region By Sector'!$B$1:$B$342='Industry Figure Cum'!$A10)*('GCAM By Region By Sector'!$C$1:$C$342='Industry Figure Cum'!$C$1),0),MATCH('Industry Figure Cum'!G$2,'GCAM By Region By Sector'!$B$1:$AH$1,0))*10^3)</f>
        <v>272.74625936361133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74.086944564695202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66.921467060156218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58.592540912806896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50.542618558046236</v>
      </c>
      <c r="O10" t="str">
        <f t="shared" si="10"/>
        <v>Australia &amp; New Zealand</v>
      </c>
      <c r="P10" s="15">
        <f t="shared" si="16"/>
        <v>279.79138769550354</v>
      </c>
      <c r="Q10" s="15">
        <f t="shared" si="2"/>
        <v>293.01000014501062</v>
      </c>
      <c r="R10" s="15">
        <f t="shared" si="2"/>
        <v>301.90419959184226</v>
      </c>
      <c r="S10" s="15">
        <f t="shared" si="2"/>
        <v>323.28887792165756</v>
      </c>
      <c r="T10">
        <f t="shared" si="3"/>
        <v>19</v>
      </c>
      <c r="U10">
        <f t="shared" si="4"/>
        <v>21</v>
      </c>
      <c r="V10">
        <f t="shared" si="5"/>
        <v>23</v>
      </c>
      <c r="W10">
        <f t="shared" si="6"/>
        <v>24</v>
      </c>
      <c r="X10" s="22">
        <v>8</v>
      </c>
      <c r="Y10" t="str">
        <f t="shared" si="7"/>
        <v>Indonesia</v>
      </c>
      <c r="Z10" s="16">
        <f t="shared" si="8"/>
        <v>687.5918041107584</v>
      </c>
      <c r="AA10" s="21">
        <f t="shared" si="8"/>
        <v>999.41668778103008</v>
      </c>
      <c r="AB10" s="21">
        <f t="shared" si="8"/>
        <v>1550.4486083737033</v>
      </c>
      <c r="AC10" s="21">
        <f t="shared" si="8"/>
        <v>2610.1941984190998</v>
      </c>
      <c r="AE10" s="71" t="str">
        <f t="shared" si="11"/>
        <v>Australia &amp; New Zealand</v>
      </c>
      <c r="AF10" s="47">
        <f>SUM(TREND(P10:Q10,P$2:Q$2,'BAU Sector &amp; Region Breakout'!D$2:M$2))</f>
        <v>2857.3976329778184</v>
      </c>
      <c r="AG10" s="47">
        <f>SUM(TREND(Q10:R10,Q$2:R$2,'BAU Sector &amp; Region Breakout'!N$2:'BAU Sector &amp; Region Breakout'!X$2))</f>
        <v>3272.0280985526906</v>
      </c>
      <c r="AH10" s="47">
        <f>SUM(TREND(R10:S10,R$2:S$2,'BAU Sector &amp; Region Breakout'!X$2:AH$2))</f>
        <v>3438.5619263242438</v>
      </c>
      <c r="AI10" s="61">
        <f t="shared" si="12"/>
        <v>9567.9876578547537</v>
      </c>
      <c r="AJ10" s="72">
        <f t="shared" si="13"/>
        <v>23</v>
      </c>
      <c r="AL10" s="81">
        <v>8</v>
      </c>
      <c r="AM10" s="82" t="str">
        <f t="shared" si="14"/>
        <v>West Africa</v>
      </c>
      <c r="AN10" s="83">
        <f t="shared" si="15"/>
        <v>701.6572550549788</v>
      </c>
      <c r="AO10" s="83">
        <f t="shared" si="15"/>
        <v>1319.1709377952216</v>
      </c>
      <c r="AP10" s="84">
        <f t="shared" si="15"/>
        <v>2165.5948705519268</v>
      </c>
    </row>
    <row r="11" spans="1:42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Emissions'!$C$1:$C$101='Industry Figure Cum'!$A11)*('EPS Emissions'!$D$1:$D$101='Industry Figure Cum'!$C$1),0),MATCH('Industry Figure Cum'!D$2,'EPS Emissions'!$C$1:$AI$1,0)),INDEX('GCAM By Region By Sector'!$B$1:$AH$342,MATCH(1,('GCAM By Region By Sector'!$B$1:$B$342='Industry Figure Cum'!$A11)*('GCAM By Region By Sector'!$C$1:$C$342='Industry Figure Cum'!$C$1),0),MATCH('Industry Figure Cum'!D$2,'GCAM By Region By Sector'!$B$1:$AH$1,0))*10^3)</f>
        <v>287.96100000000001</v>
      </c>
      <c r="E11" cm="1">
        <f t="array" ref="E11">IF($C11="EPS",INDEX('EPS Emissions'!$C$1:$AI$101,MATCH(1,('EPS Emissions'!$C$1:$C$101='Industry Figure Cum'!$A11)*('EPS Emissions'!$D$1:$D$101='Industry Figure Cum'!$C$1),0),MATCH('Industry Figure Cum'!E$2,'EPS Emissions'!$C$1:$AI$1,0)),INDEX('GCAM By Region By Sector'!$B$1:$AH$342,MATCH(1,('GCAM By Region By Sector'!$B$1:$B$342='Industry Figure Cum'!$A11)*('GCAM By Region By Sector'!$C$1:$C$342='Industry Figure Cum'!$C$1),0),MATCH('Industry Figure Cum'!E$2,'GCAM By Region By Sector'!$B$1:$AH$1,0))*10^3)</f>
        <v>363.97199999999998</v>
      </c>
      <c r="F11" cm="1">
        <f t="array" ref="F11">IF($C11="EPS",INDEX('EPS Emissions'!$C$1:$AI$101,MATCH(1,('EPS Emissions'!$C$1:$C$101='Industry Figure Cum'!$A11)*('EPS Emissions'!$D$1:$D$101='Industry Figure Cum'!$C$1),0),MATCH('Industry Figure Cum'!F$2,'EPS Emissions'!$C$1:$AI$1,0)),INDEX('GCAM By Region By Sector'!$B$1:$AH$342,MATCH(1,('GCAM By Region By Sector'!$B$1:$B$342='Industry Figure Cum'!$A11)*('GCAM By Region By Sector'!$C$1:$C$342='Industry Figure Cum'!$C$1),0),MATCH('Industry Figure Cum'!F$2,'GCAM By Region By Sector'!$B$1:$AH$1,0))*10^3)</f>
        <v>412.38</v>
      </c>
      <c r="G11" cm="1">
        <f t="array" ref="G11">IF($C11="EPS",INDEX('EPS Emissions'!$C$1:$AI$101,MATCH(1,('EPS Emissions'!$C$1:$C$101='Industry Figure Cum'!$A11)*('EPS Emissions'!$D$1:$D$101='Industry Figure Cum'!$C$1),0),MATCH('Industry Figure Cum'!G$2,'EPS Emissions'!$C$1:$AI$1,0)),INDEX('GCAM By Region By Sector'!$B$1:$AH$342,MATCH(1,('GCAM By Region By Sector'!$B$1:$B$342='Industry Figure Cum'!$A11)*('GCAM By Region By Sector'!$C$1:$C$342='Industry Figure Cum'!$C$1),0),MATCH('Industry Figure Cum'!G$2,'GCAM By Region By Sector'!$B$1:$AH$1,0))*10^3)</f>
        <v>443.25299999999999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27.830897012710277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30.278080545295733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23.530793340727477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14.238758492906962</v>
      </c>
      <c r="O11" t="str">
        <f t="shared" si="10"/>
        <v>Brazil</v>
      </c>
      <c r="P11" s="15">
        <f t="shared" si="16"/>
        <v>418.91789701271028</v>
      </c>
      <c r="Q11" s="15">
        <f t="shared" si="2"/>
        <v>527.74508054529576</v>
      </c>
      <c r="R11" s="15">
        <f t="shared" si="2"/>
        <v>594.16679334072739</v>
      </c>
      <c r="S11" s="15">
        <f t="shared" si="2"/>
        <v>628.146758492907</v>
      </c>
      <c r="T11">
        <f t="shared" si="3"/>
        <v>12</v>
      </c>
      <c r="U11">
        <f t="shared" si="4"/>
        <v>11</v>
      </c>
      <c r="V11">
        <f t="shared" si="5"/>
        <v>13</v>
      </c>
      <c r="W11">
        <f t="shared" si="6"/>
        <v>14</v>
      </c>
      <c r="X11" s="22">
        <v>9</v>
      </c>
      <c r="Y11" t="str">
        <f t="shared" si="7"/>
        <v>Japan</v>
      </c>
      <c r="Z11" s="16">
        <f t="shared" si="8"/>
        <v>563.7247051162044</v>
      </c>
      <c r="AA11" s="21">
        <f t="shared" si="8"/>
        <v>500.7939601481944</v>
      </c>
      <c r="AB11" s="21">
        <f t="shared" si="8"/>
        <v>433.96494064973228</v>
      </c>
      <c r="AC11" s="21">
        <f t="shared" si="8"/>
        <v>412.47418463694834</v>
      </c>
      <c r="AE11" s="71" t="str">
        <f t="shared" si="11"/>
        <v>Brazil</v>
      </c>
      <c r="AF11" s="47">
        <f>SUM(TREND(P11:Q11,P$2:Q$2,'BAU Sector &amp; Region Breakout'!D$2:M$2))</f>
        <v>4678.9012960237633</v>
      </c>
      <c r="AG11" s="47">
        <f>SUM(TREND(Q11:R11,Q$2:R$2,'BAU Sector &amp; Region Breakout'!N$2:'BAU Sector &amp; Region Breakout'!X$2))</f>
        <v>6170.5153063731359</v>
      </c>
      <c r="AH11" s="47">
        <f>SUM(TREND(R11:S11,R$2:S$2,'BAU Sector &amp; Region Breakout'!X$2:AH$2))</f>
        <v>6722.724535084988</v>
      </c>
      <c r="AI11" s="61">
        <f t="shared" si="12"/>
        <v>17572.141137481885</v>
      </c>
      <c r="AJ11" s="72">
        <f t="shared" si="13"/>
        <v>12</v>
      </c>
      <c r="AL11" s="81">
        <v>9</v>
      </c>
      <c r="AM11" s="82" t="str">
        <f>INDEX(AE$3:AE$34,MATCH(AL11,AJ$3:AJ$34,0),1)</f>
        <v>EU-27</v>
      </c>
      <c r="AN11" s="83">
        <f t="shared" si="15"/>
        <v>1136.6099964963796</v>
      </c>
      <c r="AO11" s="83">
        <f t="shared" si="15"/>
        <v>1007.4913855799582</v>
      </c>
      <c r="AP11" s="84">
        <f t="shared" si="15"/>
        <v>896.51255100855633</v>
      </c>
    </row>
    <row r="12" spans="1:42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Emissions'!$C$1:$C$101='Industry Figure Cum'!$A12)*('EPS Emissions'!$D$1:$D$101='Industry Figure Cum'!$C$1),0),MATCH('Industry Figure Cum'!D$2,'EPS Emissions'!$C$1:$AI$1,0)),INDEX('GCAM By Region By Sector'!$B$1:$AH$342,MATCH(1,('GCAM By Region By Sector'!$B$1:$B$342='Industry Figure Cum'!$A12)*('GCAM By Region By Sector'!$C$1:$C$342='Industry Figure Cum'!$C$1),0),MATCH('Industry Figure Cum'!D$2,'GCAM By Region By Sector'!$B$1:$AH$1,0))*10^3)</f>
        <v>288.32100000000003</v>
      </c>
      <c r="E12" cm="1">
        <f t="array" ref="E12">IF($C12="EPS",INDEX('EPS Emissions'!$C$1:$AI$101,MATCH(1,('EPS Emissions'!$C$1:$C$101='Industry Figure Cum'!$A12)*('EPS Emissions'!$D$1:$D$101='Industry Figure Cum'!$C$1),0),MATCH('Industry Figure Cum'!E$2,'EPS Emissions'!$C$1:$AI$1,0)),INDEX('GCAM By Region By Sector'!$B$1:$AH$342,MATCH(1,('GCAM By Region By Sector'!$B$1:$B$342='Industry Figure Cum'!$A12)*('GCAM By Region By Sector'!$C$1:$C$342='Industry Figure Cum'!$C$1),0),MATCH('Industry Figure Cum'!E$2,'GCAM By Region By Sector'!$B$1:$AH$1,0))*10^3)</f>
        <v>261.423</v>
      </c>
      <c r="F12" cm="1">
        <f t="array" ref="F12">IF($C12="EPS",INDEX('EPS Emissions'!$C$1:$AI$101,MATCH(1,('EPS Emissions'!$C$1:$C$101='Industry Figure Cum'!$A12)*('EPS Emissions'!$D$1:$D$101='Industry Figure Cum'!$C$1),0),MATCH('Industry Figure Cum'!F$2,'EPS Emissions'!$C$1:$AI$1,0)),INDEX('GCAM By Region By Sector'!$B$1:$AH$342,MATCH(1,('GCAM By Region By Sector'!$B$1:$B$342='Industry Figure Cum'!$A12)*('GCAM By Region By Sector'!$C$1:$C$342='Industry Figure Cum'!$C$1),0),MATCH('Industry Figure Cum'!F$2,'GCAM By Region By Sector'!$B$1:$AH$1,0))*10^3)</f>
        <v>262.60899999999998</v>
      </c>
      <c r="G12" cm="1">
        <f t="array" ref="G12">IF($C12="EPS",INDEX('EPS Emissions'!$C$1:$AI$101,MATCH(1,('EPS Emissions'!$C$1:$C$101='Industry Figure Cum'!$A12)*('EPS Emissions'!$D$1:$D$101='Industry Figure Cum'!$C$1),0),MATCH('Industry Figure Cum'!G$2,'EPS Emissions'!$C$1:$AI$1,0)),INDEX('GCAM By Region By Sector'!$B$1:$AH$342,MATCH(1,('GCAM By Region By Sector'!$B$1:$B$342='Industry Figure Cum'!$A12)*('GCAM By Region By Sector'!$C$1:$C$342='Industry Figure Cum'!$C$1),0),MATCH('Industry Figure Cum'!G$2,'GCAM By Region By Sector'!$B$1:$AH$1,0))*10^3)</f>
        <v>274.45699999999999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24.664921459042688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21.330937924321969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16.736225953100906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12.739869865412507</v>
      </c>
      <c r="O12" t="str">
        <f t="shared" si="10"/>
        <v>Canada</v>
      </c>
      <c r="P12" s="15">
        <f t="shared" si="16"/>
        <v>336.16202145904276</v>
      </c>
      <c r="Q12" s="15">
        <f t="shared" si="2"/>
        <v>309.595337924322</v>
      </c>
      <c r="R12" s="15">
        <f t="shared" si="2"/>
        <v>310.24752595310093</v>
      </c>
      <c r="S12" s="15">
        <f t="shared" si="2"/>
        <v>322.26136986541252</v>
      </c>
      <c r="T12">
        <f t="shared" si="3"/>
        <v>16</v>
      </c>
      <c r="U12">
        <f t="shared" si="4"/>
        <v>20</v>
      </c>
      <c r="V12">
        <f t="shared" si="5"/>
        <v>22</v>
      </c>
      <c r="W12">
        <f t="shared" si="6"/>
        <v>25</v>
      </c>
      <c r="X12" s="22">
        <v>10</v>
      </c>
      <c r="Y12" t="str">
        <f t="shared" si="7"/>
        <v>Central Asia</v>
      </c>
      <c r="Z12" s="16">
        <f t="shared" si="8"/>
        <v>487.93325189434285</v>
      </c>
      <c r="AA12" s="21">
        <f t="shared" si="8"/>
        <v>570.25713931086716</v>
      </c>
      <c r="AB12" s="21">
        <f t="shared" si="8"/>
        <v>644.64167383678523</v>
      </c>
      <c r="AC12" s="21">
        <f t="shared" si="8"/>
        <v>706.07391822319823</v>
      </c>
      <c r="AE12" s="71" t="str">
        <f t="shared" si="11"/>
        <v>Canada</v>
      </c>
      <c r="AF12" s="47">
        <f>SUM(TREND(P12:Q12,P$2:Q$2,'BAU Sector &amp; Region Breakout'!D$2:M$2))</f>
        <v>3242.0701386841774</v>
      </c>
      <c r="AG12" s="47">
        <f>SUM(TREND(Q12:R12,Q$2:R$2,'BAU Sector &amp; Region Breakout'!N$2:'BAU Sector &amp; Region Breakout'!X$2))</f>
        <v>3409.1357513258263</v>
      </c>
      <c r="AH12" s="47">
        <f>SUM(TREND(R12:S12,R$2:S$2,'BAU Sector &amp; Region Breakout'!X$2:AH$2))</f>
        <v>3478.7989270018256</v>
      </c>
      <c r="AI12" s="61">
        <f t="shared" si="12"/>
        <v>10130.00481701183</v>
      </c>
      <c r="AJ12" s="72">
        <f t="shared" si="13"/>
        <v>22</v>
      </c>
      <c r="AL12" s="81">
        <v>10</v>
      </c>
      <c r="AM12" s="82" t="str">
        <f t="shared" si="14"/>
        <v>North Africa</v>
      </c>
      <c r="AN12" s="83">
        <f t="shared" si="15"/>
        <v>516.24790775960014</v>
      </c>
      <c r="AO12" s="83">
        <f t="shared" si="15"/>
        <v>685.64537981404249</v>
      </c>
      <c r="AP12" s="84">
        <f t="shared" si="15"/>
        <v>866.0962843017395</v>
      </c>
    </row>
    <row r="13" spans="1:42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Emissions'!$C$1:$C$101='Industry Figure Cum'!$A13)*('EPS Emissions'!$D$1:$D$101='Industry Figure Cum'!$C$1),0),MATCH('Industry Figure Cum'!D$2,'EPS Emissions'!$C$1:$AI$1,0)),INDEX('GCAM By Region By Sector'!$B$1:$AH$342,MATCH(1,('GCAM By Region By Sector'!$B$1:$B$342='Industry Figure Cum'!$A13)*('GCAM By Region By Sector'!$C$1:$C$342='Industry Figure Cum'!$C$1),0),MATCH('Industry Figure Cum'!D$2,'GCAM By Region By Sector'!$B$1:$AH$1,0))*10^3)</f>
        <v>131.79944830289077</v>
      </c>
      <c r="E13" cm="1">
        <f t="array" ref="E13">IF($C13="EPS",INDEX('EPS Emissions'!$C$1:$AI$101,MATCH(1,('EPS Emissions'!$C$1:$C$101='Industry Figure Cum'!$A13)*('EPS Emissions'!$D$1:$D$101='Industry Figure Cum'!$C$1),0),MATCH('Industry Figure Cum'!E$2,'EPS Emissions'!$C$1:$AI$1,0)),INDEX('GCAM By Region By Sector'!$B$1:$AH$342,MATCH(1,('GCAM By Region By Sector'!$B$1:$B$342='Industry Figure Cum'!$A13)*('GCAM By Region By Sector'!$C$1:$C$342='Industry Figure Cum'!$C$1),0),MATCH('Industry Figure Cum'!E$2,'GCAM By Region By Sector'!$B$1:$AH$1,0))*10^3)</f>
        <v>168.19539981756748</v>
      </c>
      <c r="F13" cm="1">
        <f t="array" ref="F13">IF($C13="EPS",INDEX('EPS Emissions'!$C$1:$AI$101,MATCH(1,('EPS Emissions'!$C$1:$C$101='Industry Figure Cum'!$A13)*('EPS Emissions'!$D$1:$D$101='Industry Figure Cum'!$C$1),0),MATCH('Industry Figure Cum'!F$2,'EPS Emissions'!$C$1:$AI$1,0)),INDEX('GCAM By Region By Sector'!$B$1:$AH$342,MATCH(1,('GCAM By Region By Sector'!$B$1:$B$342='Industry Figure Cum'!$A13)*('GCAM By Region By Sector'!$C$1:$C$342='Industry Figure Cum'!$C$1),0),MATCH('Industry Figure Cum'!F$2,'GCAM By Region By Sector'!$B$1:$AH$1,0))*10^3)</f>
        <v>221.14442506234099</v>
      </c>
      <c r="G13" cm="1">
        <f t="array" ref="G13">IF($C13="EPS",INDEX('EPS Emissions'!$C$1:$AI$101,MATCH(1,('EPS Emissions'!$C$1:$C$101='Industry Figure Cum'!$A13)*('EPS Emissions'!$D$1:$D$101='Industry Figure Cum'!$C$1),0),MATCH('Industry Figure Cum'!G$2,'EPS Emissions'!$C$1:$AI$1,0)),INDEX('GCAM By Region By Sector'!$B$1:$AH$342,MATCH(1,('GCAM By Region By Sector'!$B$1:$B$342='Industry Figure Cum'!$A13)*('GCAM By Region By Sector'!$C$1:$C$342='Industry Figure Cum'!$C$1),0),MATCH('Industry Figure Cum'!G$2,'GCAM By Region By Sector'!$B$1:$AH$1,0))*10^3)</f>
        <v>288.51269392752135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20.725149769736092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27.173942950946774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39.148980275908258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46.573482085259641</v>
      </c>
      <c r="O13" t="str">
        <f t="shared" si="10"/>
        <v>Central America and Caribbean</v>
      </c>
      <c r="P13" s="15">
        <f t="shared" si="16"/>
        <v>152.52459807262687</v>
      </c>
      <c r="Q13" s="15">
        <f t="shared" si="2"/>
        <v>195.36934276851426</v>
      </c>
      <c r="R13" s="15">
        <f t="shared" si="2"/>
        <v>260.29340533824927</v>
      </c>
      <c r="S13" s="15">
        <f t="shared" si="2"/>
        <v>335.08617601278098</v>
      </c>
      <c r="T13">
        <f t="shared" si="3"/>
        <v>27</v>
      </c>
      <c r="U13">
        <f t="shared" si="4"/>
        <v>26</v>
      </c>
      <c r="V13">
        <f t="shared" si="5"/>
        <v>25</v>
      </c>
      <c r="W13">
        <f t="shared" si="6"/>
        <v>23</v>
      </c>
      <c r="X13" s="22" t="s">
        <v>86</v>
      </c>
      <c r="Y13" t="s">
        <v>87</v>
      </c>
      <c r="Z13" s="16">
        <f>$P$35-SUM(Z3:Z12)</f>
        <v>5290.9247428922608</v>
      </c>
      <c r="AA13" s="21">
        <f>$Q$35-SUM(AA3:AA12)</f>
        <v>6487.7439330219677</v>
      </c>
      <c r="AB13" s="21">
        <f>$R$35-SUM(AB3:AB12)</f>
        <v>8412.0266191872543</v>
      </c>
      <c r="AC13" s="21">
        <f>$S$35-SUM(AC3:AC12)</f>
        <v>10857.947109268069</v>
      </c>
      <c r="AE13" s="71" t="str">
        <f t="shared" si="11"/>
        <v>Central America and Caribbean</v>
      </c>
      <c r="AF13" s="47">
        <f>SUM(TREND(P13:Q13,P$2:Q$2,'BAU Sector &amp; Region Breakout'!D$2:M$2))</f>
        <v>1718.047331857777</v>
      </c>
      <c r="AG13" s="47">
        <f>SUM(TREND(Q13:R13,Q$2:R$2,'BAU Sector &amp; Region Breakout'!N$2:'BAU Sector &amp; Region Breakout'!X$2))</f>
        <v>2506.1451145871943</v>
      </c>
      <c r="AH13" s="47">
        <f>SUM(TREND(R13:S13,R$2:S$2,'BAU Sector &amp; Region Breakout'!X$2:AH$2))</f>
        <v>3274.5876974306684</v>
      </c>
      <c r="AI13" s="61">
        <f t="shared" si="12"/>
        <v>7498.7801438756396</v>
      </c>
      <c r="AJ13" s="72">
        <f t="shared" si="13"/>
        <v>26</v>
      </c>
      <c r="AL13" s="85" t="s">
        <v>86</v>
      </c>
      <c r="AM13" s="86" t="s">
        <v>87</v>
      </c>
      <c r="AN13" s="87">
        <f>Q35-SUM(AN3:AN12)</f>
        <v>6340.889869666451</v>
      </c>
      <c r="AO13" s="87">
        <f t="shared" ref="AO13:AP13" si="17">R35-SUM(AO3:AO12)</f>
        <v>7485.8169160645048</v>
      </c>
      <c r="AP13" s="88">
        <f t="shared" si="17"/>
        <v>8944.8040572745485</v>
      </c>
    </row>
    <row r="14" spans="1:42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Emissions'!$C$1:$C$101='Industry Figure Cum'!$A14)*('EPS Emissions'!$D$1:$D$101='Industry Figure Cum'!$C$1),0),MATCH('Industry Figure Cum'!D$2,'EPS Emissions'!$C$1:$AI$1,0)),INDEX('GCAM By Region By Sector'!$B$1:$AH$342,MATCH(1,('GCAM By Region By Sector'!$B$1:$B$342='Industry Figure Cum'!$A14)*('GCAM By Region By Sector'!$C$1:$C$342='Industry Figure Cum'!$C$1),0),MATCH('Industry Figure Cum'!D$2,'GCAM By Region By Sector'!$B$1:$AH$1,0))*10^3)</f>
        <v>398.17666695982143</v>
      </c>
      <c r="E14" cm="1">
        <f t="array" ref="E14">IF($C14="EPS",INDEX('EPS Emissions'!$C$1:$AI$101,MATCH(1,('EPS Emissions'!$C$1:$C$101='Industry Figure Cum'!$A14)*('EPS Emissions'!$D$1:$D$101='Industry Figure Cum'!$C$1),0),MATCH('Industry Figure Cum'!E$2,'EPS Emissions'!$C$1:$AI$1,0)),INDEX('GCAM By Region By Sector'!$B$1:$AH$342,MATCH(1,('GCAM By Region By Sector'!$B$1:$B$342='Industry Figure Cum'!$A14)*('GCAM By Region By Sector'!$C$1:$C$342='Industry Figure Cum'!$C$1),0),MATCH('Industry Figure Cum'!E$2,'GCAM By Region By Sector'!$B$1:$AH$1,0))*10^3)</f>
        <v>483.62476687215747</v>
      </c>
      <c r="F14" cm="1">
        <f t="array" ref="F14">IF($C14="EPS",INDEX('EPS Emissions'!$C$1:$AI$101,MATCH(1,('EPS Emissions'!$C$1:$C$101='Industry Figure Cum'!$A14)*('EPS Emissions'!$D$1:$D$101='Industry Figure Cum'!$C$1),0),MATCH('Industry Figure Cum'!F$2,'EPS Emissions'!$C$1:$AI$1,0)),INDEX('GCAM By Region By Sector'!$B$1:$AH$342,MATCH(1,('GCAM By Region By Sector'!$B$1:$B$342='Industry Figure Cum'!$A14)*('GCAM By Region By Sector'!$C$1:$C$342='Industry Figure Cum'!$C$1),0),MATCH('Industry Figure Cum'!F$2,'GCAM By Region By Sector'!$B$1:$AH$1,0))*10^3)</f>
        <v>557.64334606450677</v>
      </c>
      <c r="G14" cm="1">
        <f t="array" ref="G14">IF($C14="EPS",INDEX('EPS Emissions'!$C$1:$AI$101,MATCH(1,('EPS Emissions'!$C$1:$C$101='Industry Figure Cum'!$A14)*('EPS Emissions'!$D$1:$D$101='Industry Figure Cum'!$C$1),0),MATCH('Industry Figure Cum'!G$2,'EPS Emissions'!$C$1:$AI$1,0)),INDEX('GCAM By Region By Sector'!$B$1:$AH$342,MATCH(1,('GCAM By Region By Sector'!$B$1:$B$342='Industry Figure Cum'!$A14)*('GCAM By Region By Sector'!$C$1:$C$342='Industry Figure Cum'!$C$1),0),MATCH('Industry Figure Cum'!G$2,'GCAM By Region By Sector'!$B$1:$AH$1,0))*10^3)</f>
        <v>622.86373060748099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89.756584934521413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86.632372438709751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86.998327772278486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83.21018761571726</v>
      </c>
      <c r="O14" t="str">
        <f t="shared" si="10"/>
        <v>Central Asia</v>
      </c>
      <c r="P14" s="15">
        <f t="shared" si="16"/>
        <v>487.93325189434285</v>
      </c>
      <c r="Q14" s="15">
        <f t="shared" si="2"/>
        <v>570.25713931086716</v>
      </c>
      <c r="R14" s="15">
        <f t="shared" si="2"/>
        <v>644.64167383678523</v>
      </c>
      <c r="S14" s="15">
        <f t="shared" si="2"/>
        <v>706.07391822319823</v>
      </c>
      <c r="T14">
        <f t="shared" si="3"/>
        <v>10</v>
      </c>
      <c r="U14">
        <f t="shared" si="4"/>
        <v>10</v>
      </c>
      <c r="V14">
        <f t="shared" si="5"/>
        <v>12</v>
      </c>
      <c r="W14">
        <f t="shared" si="6"/>
        <v>13</v>
      </c>
      <c r="Y14" t="s">
        <v>88</v>
      </c>
      <c r="Z14">
        <v>0</v>
      </c>
      <c r="AA14">
        <v>0</v>
      </c>
      <c r="AB14">
        <v>0</v>
      </c>
      <c r="AC14">
        <v>0</v>
      </c>
      <c r="AE14" s="71" t="str">
        <f t="shared" si="11"/>
        <v>Central Asia</v>
      </c>
      <c r="AF14" s="47">
        <f>SUM(TREND(P14:Q14,P$2:Q$2,'BAU Sector &amp; Region Breakout'!D$2:M$2))</f>
        <v>5249.7900123178042</v>
      </c>
      <c r="AG14" s="47">
        <f>SUM(TREND(Q14:R14,Q$2:R$2,'BAU Sector &amp; Region Breakout'!N$2:'BAU Sector &amp; Region Breakout'!X$2))</f>
        <v>6681.9434723120794</v>
      </c>
      <c r="AH14" s="47">
        <f>SUM(TREND(R14:S14,R$2:S$2,'BAU Sector &amp; Region Breakout'!X$2:AH$2))</f>
        <v>7428.9357563299163</v>
      </c>
      <c r="AI14" s="61">
        <f t="shared" si="12"/>
        <v>19360.6692409598</v>
      </c>
      <c r="AJ14" s="72">
        <f t="shared" si="13"/>
        <v>11</v>
      </c>
    </row>
    <row r="15" spans="1:42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Emissions'!$C$1:$C$101='Industry Figure Cum'!$A15)*('EPS Emissions'!$D$1:$D$101='Industry Figure Cum'!$C$1),0),MATCH('Industry Figure Cum'!D$2,'EPS Emissions'!$C$1:$AI$1,0)),INDEX('GCAM By Region By Sector'!$B$1:$AH$342,MATCH(1,('GCAM By Region By Sector'!$B$1:$B$342='Industry Figure Cum'!$A15)*('GCAM By Region By Sector'!$C$1:$C$342='Industry Figure Cum'!$C$1),0),MATCH('Industry Figure Cum'!D$2,'GCAM By Region By Sector'!$B$1:$AH$1,0))*10^3)</f>
        <v>5634.91</v>
      </c>
      <c r="E15" cm="1">
        <f t="array" ref="E15">IF($C15="EPS",INDEX('EPS Emissions'!$C$1:$AI$101,MATCH(1,('EPS Emissions'!$C$1:$C$101='Industry Figure Cum'!$A15)*('EPS Emissions'!$D$1:$D$101='Industry Figure Cum'!$C$1),0),MATCH('Industry Figure Cum'!E$2,'EPS Emissions'!$C$1:$AI$1,0)),INDEX('GCAM By Region By Sector'!$B$1:$AH$342,MATCH(1,('GCAM By Region By Sector'!$B$1:$B$342='Industry Figure Cum'!$A15)*('GCAM By Region By Sector'!$C$1:$C$342='Industry Figure Cum'!$C$1),0),MATCH('Industry Figure Cum'!E$2,'GCAM By Region By Sector'!$B$1:$AH$1,0))*10^3)</f>
        <v>5917.86</v>
      </c>
      <c r="F15" cm="1">
        <f t="array" ref="F15">IF($C15="EPS",INDEX('EPS Emissions'!$C$1:$AI$101,MATCH(1,('EPS Emissions'!$C$1:$C$101='Industry Figure Cum'!$A15)*('EPS Emissions'!$D$1:$D$101='Industry Figure Cum'!$C$1),0),MATCH('Industry Figure Cum'!F$2,'EPS Emissions'!$C$1:$AI$1,0)),INDEX('GCAM By Region By Sector'!$B$1:$AH$342,MATCH(1,('GCAM By Region By Sector'!$B$1:$B$342='Industry Figure Cum'!$A15)*('GCAM By Region By Sector'!$C$1:$C$342='Industry Figure Cum'!$C$1),0),MATCH('Industry Figure Cum'!F$2,'GCAM By Region By Sector'!$B$1:$AH$1,0))*10^3)</f>
        <v>5533.65</v>
      </c>
      <c r="G15" cm="1">
        <f t="array" ref="G15">IF($C15="EPS",INDEX('EPS Emissions'!$C$1:$AI$101,MATCH(1,('EPS Emissions'!$C$1:$C$101='Industry Figure Cum'!$A15)*('EPS Emissions'!$D$1:$D$101='Industry Figure Cum'!$C$1),0),MATCH('Industry Figure Cum'!G$2,'EPS Emissions'!$C$1:$AI$1,0)),INDEX('GCAM By Region By Sector'!$B$1:$AH$342,MATCH(1,('GCAM By Region By Sector'!$B$1:$B$342='Industry Figure Cum'!$A15)*('GCAM By Region By Sector'!$C$1:$C$342='Industry Figure Cum'!$C$1),0),MATCH('Industry Figure Cum'!G$2,'GCAM By Region By Sector'!$B$1:$AH$1,0))*10^3)</f>
        <v>5203.46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2605.3157842731694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3266.2652087001256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2978.1366699426421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2065.134815411222</v>
      </c>
      <c r="O15" t="str">
        <f t="shared" si="10"/>
        <v>China</v>
      </c>
      <c r="P15" s="15">
        <f t="shared" si="16"/>
        <v>8504.4307842731687</v>
      </c>
      <c r="Q15" s="15">
        <f t="shared" si="2"/>
        <v>9455.5672087001258</v>
      </c>
      <c r="R15" s="15">
        <f t="shared" si="2"/>
        <v>8775.8356699426422</v>
      </c>
      <c r="S15" s="15">
        <f t="shared" si="2"/>
        <v>7526.0368154112221</v>
      </c>
      <c r="T15">
        <f t="shared" si="3"/>
        <v>1</v>
      </c>
      <c r="U15">
        <f t="shared" si="4"/>
        <v>1</v>
      </c>
      <c r="V15">
        <f t="shared" si="5"/>
        <v>1</v>
      </c>
      <c r="W15">
        <f t="shared" si="6"/>
        <v>1</v>
      </c>
      <c r="Y15" t="s">
        <v>89</v>
      </c>
      <c r="Z15">
        <v>0</v>
      </c>
      <c r="AA15">
        <v>0</v>
      </c>
      <c r="AB15">
        <v>0</v>
      </c>
      <c r="AC15">
        <v>0</v>
      </c>
      <c r="AE15" s="71" t="str">
        <f t="shared" si="11"/>
        <v>China</v>
      </c>
      <c r="AF15" s="47">
        <f>SUM(TREND(P15:Q15,P$2:Q$2,'BAU Sector &amp; Region Breakout'!D$2:M$2))</f>
        <v>89324.421752653026</v>
      </c>
      <c r="AG15" s="47">
        <f>SUM(TREND(Q15:R15,Q$2:R$2,'BAU Sector &amp; Region Breakout'!N$2:'BAU Sector &amp; Region Breakout'!X$2))</f>
        <v>100272.71583253521</v>
      </c>
      <c r="AH15" s="47">
        <f>SUM(TREND(R15:S15,R$2:S$2,'BAU Sector &amp; Region Breakout'!X$2:AH$2))</f>
        <v>89660.298669446056</v>
      </c>
      <c r="AI15" s="61">
        <f t="shared" si="12"/>
        <v>279257.43625463429</v>
      </c>
      <c r="AJ15" s="72">
        <f t="shared" si="13"/>
        <v>1</v>
      </c>
    </row>
    <row r="16" spans="1:42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Emissions'!$C$1:$C$101='Industry Figure Cum'!$A16)*('EPS Emissions'!$D$1:$D$101='Industry Figure Cum'!$C$1),0),MATCH('Industry Figure Cum'!D$2,'EPS Emissions'!$C$1:$AI$1,0)),INDEX('GCAM By Region By Sector'!$B$1:$AH$342,MATCH(1,('GCAM By Region By Sector'!$B$1:$B$342='Industry Figure Cum'!$A16)*('GCAM By Region By Sector'!$C$1:$C$342='Industry Figure Cum'!$C$1),0),MATCH('Industry Figure Cum'!D$2,'GCAM By Region By Sector'!$B$1:$AH$1,0))*10^3)</f>
        <v>84.313781158168695</v>
      </c>
      <c r="E16" cm="1">
        <f t="array" ref="E16">IF($C16="EPS",INDEX('EPS Emissions'!$C$1:$AI$101,MATCH(1,('EPS Emissions'!$C$1:$C$101='Industry Figure Cum'!$A16)*('EPS Emissions'!$D$1:$D$101='Industry Figure Cum'!$C$1),0),MATCH('Industry Figure Cum'!E$2,'EPS Emissions'!$C$1:$AI$1,0)),INDEX('GCAM By Region By Sector'!$B$1:$AH$342,MATCH(1,('GCAM By Region By Sector'!$B$1:$B$342='Industry Figure Cum'!$A16)*('GCAM By Region By Sector'!$C$1:$C$342='Industry Figure Cum'!$C$1),0),MATCH('Industry Figure Cum'!E$2,'GCAM By Region By Sector'!$B$1:$AH$1,0))*10^3)</f>
        <v>92.463455581930731</v>
      </c>
      <c r="F16" cm="1">
        <f t="array" ref="F16">IF($C16="EPS",INDEX('EPS Emissions'!$C$1:$AI$101,MATCH(1,('EPS Emissions'!$C$1:$C$101='Industry Figure Cum'!$A16)*('EPS Emissions'!$D$1:$D$101='Industry Figure Cum'!$C$1),0),MATCH('Industry Figure Cum'!F$2,'EPS Emissions'!$C$1:$AI$1,0)),INDEX('GCAM By Region By Sector'!$B$1:$AH$342,MATCH(1,('GCAM By Region By Sector'!$B$1:$B$342='Industry Figure Cum'!$A16)*('GCAM By Region By Sector'!$C$1:$C$342='Industry Figure Cum'!$C$1),0),MATCH('Industry Figure Cum'!F$2,'GCAM By Region By Sector'!$B$1:$AH$1,0))*10^3)</f>
        <v>97.630701599831824</v>
      </c>
      <c r="G16" cm="1">
        <f t="array" ref="G16">IF($C16="EPS",INDEX('EPS Emissions'!$C$1:$AI$101,MATCH(1,('EPS Emissions'!$C$1:$C$101='Industry Figure Cum'!$A16)*('EPS Emissions'!$D$1:$D$101='Industry Figure Cum'!$C$1),0),MATCH('Industry Figure Cum'!G$2,'EPS Emissions'!$C$1:$AI$1,0)),INDEX('GCAM By Region By Sector'!$B$1:$AH$342,MATCH(1,('GCAM By Region By Sector'!$B$1:$B$342='Industry Figure Cum'!$A16)*('GCAM By Region By Sector'!$C$1:$C$342='Industry Figure Cum'!$C$1),0),MATCH('Industry Figure Cum'!G$2,'GCAM By Region By Sector'!$B$1:$AH$1,0))*10^3)</f>
        <v>106.84366782330616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7.1021650703955803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9.2493822014380775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10.307423853546476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10.781195149975405</v>
      </c>
      <c r="O16" t="str">
        <f t="shared" si="10"/>
        <v>Colombia</v>
      </c>
      <c r="P16" s="15">
        <f t="shared" si="16"/>
        <v>91.41594622856428</v>
      </c>
      <c r="Q16" s="15">
        <f t="shared" si="2"/>
        <v>101.71283778336881</v>
      </c>
      <c r="R16" s="15">
        <f t="shared" si="2"/>
        <v>107.9381254533783</v>
      </c>
      <c r="S16" s="15">
        <f t="shared" si="2"/>
        <v>117.62486297328157</v>
      </c>
      <c r="T16">
        <f t="shared" si="3"/>
        <v>30</v>
      </c>
      <c r="U16">
        <f t="shared" si="4"/>
        <v>30</v>
      </c>
      <c r="V16">
        <f t="shared" si="5"/>
        <v>30</v>
      </c>
      <c r="W16">
        <f t="shared" si="6"/>
        <v>30</v>
      </c>
      <c r="Y16" t="s">
        <v>90</v>
      </c>
      <c r="Z16">
        <v>0</v>
      </c>
      <c r="AA16">
        <v>0</v>
      </c>
      <c r="AB16">
        <v>0</v>
      </c>
      <c r="AC16">
        <v>0</v>
      </c>
      <c r="AE16" s="71" t="str">
        <f t="shared" si="11"/>
        <v>Colombia</v>
      </c>
      <c r="AF16" s="47">
        <f>SUM(TREND(P16:Q16,P$2:Q$2,'BAU Sector &amp; Region Breakout'!D$2:M$2))</f>
        <v>960.49547428226288</v>
      </c>
      <c r="AG16" s="47">
        <f>SUM(TREND(Q16:R16,Q$2:R$2,'BAU Sector &amp; Region Breakout'!N$2:'BAU Sector &amp; Region Breakout'!X$2))</f>
        <v>1153.0802978021079</v>
      </c>
      <c r="AH16" s="47">
        <f>SUM(TREND(R16:S16,R$2:S$2,'BAU Sector &amp; Region Breakout'!X$2:AH$2))</f>
        <v>1240.5964363466296</v>
      </c>
      <c r="AI16" s="61">
        <f t="shared" si="12"/>
        <v>3354.1722084310004</v>
      </c>
      <c r="AJ16" s="72">
        <f t="shared" si="13"/>
        <v>30</v>
      </c>
    </row>
    <row r="17" spans="1:36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Emissions'!$C$1:$C$101='Industry Figure Cum'!$A17)*('EPS Emissions'!$D$1:$D$101='Industry Figure Cum'!$C$1),0),MATCH('Industry Figure Cum'!D$2,'EPS Emissions'!$C$1:$AI$1,0)),INDEX('GCAM By Region By Sector'!$B$1:$AH$342,MATCH(1,('GCAM By Region By Sector'!$B$1:$B$342='Industry Figure Cum'!$A17)*('GCAM By Region By Sector'!$C$1:$C$342='Industry Figure Cum'!$C$1),0),MATCH('Industry Figure Cum'!D$2,'GCAM By Region By Sector'!$B$1:$AH$1,0))*10^3)</f>
        <v>214.86922208867668</v>
      </c>
      <c r="E17" cm="1">
        <f t="array" ref="E17">IF($C17="EPS",INDEX('EPS Emissions'!$C$1:$AI$101,MATCH(1,('EPS Emissions'!$C$1:$C$101='Industry Figure Cum'!$A17)*('EPS Emissions'!$D$1:$D$101='Industry Figure Cum'!$C$1),0),MATCH('Industry Figure Cum'!E$2,'EPS Emissions'!$C$1:$AI$1,0)),INDEX('GCAM By Region By Sector'!$B$1:$AH$342,MATCH(1,('GCAM By Region By Sector'!$B$1:$B$342='Industry Figure Cum'!$A17)*('GCAM By Region By Sector'!$C$1:$C$342='Industry Figure Cum'!$C$1),0),MATCH('Industry Figure Cum'!E$2,'GCAM By Region By Sector'!$B$1:$AH$1,0))*10^3)</f>
        <v>214.34649165438495</v>
      </c>
      <c r="F17" cm="1">
        <f t="array" ref="F17">IF($C17="EPS",INDEX('EPS Emissions'!$C$1:$AI$101,MATCH(1,('EPS Emissions'!$C$1:$C$101='Industry Figure Cum'!$A17)*('EPS Emissions'!$D$1:$D$101='Industry Figure Cum'!$C$1),0),MATCH('Industry Figure Cum'!F$2,'EPS Emissions'!$C$1:$AI$1,0)),INDEX('GCAM By Region By Sector'!$B$1:$AH$342,MATCH(1,('GCAM By Region By Sector'!$B$1:$B$342='Industry Figure Cum'!$A17)*('GCAM By Region By Sector'!$C$1:$C$342='Industry Figure Cum'!$C$1),0),MATCH('Industry Figure Cum'!F$2,'GCAM By Region By Sector'!$B$1:$AH$1,0))*10^3)</f>
        <v>231.76134144344854</v>
      </c>
      <c r="G17" cm="1">
        <f t="array" ref="G17">IF($C17="EPS",INDEX('EPS Emissions'!$C$1:$AI$101,MATCH(1,('EPS Emissions'!$C$1:$C$101='Industry Figure Cum'!$A17)*('EPS Emissions'!$D$1:$D$101='Industry Figure Cum'!$C$1),0),MATCH('Industry Figure Cum'!G$2,'EPS Emissions'!$C$1:$AI$1,0)),INDEX('GCAM By Region By Sector'!$B$1:$AH$342,MATCH(1,('GCAM By Region By Sector'!$B$1:$B$342='Industry Figure Cum'!$A17)*('GCAM By Region By Sector'!$C$1:$C$342='Industry Figure Cum'!$C$1),0),MATCH('Industry Figure Cum'!G$2,'GCAM By Region By Sector'!$B$1:$AH$1,0))*10^3)</f>
        <v>248.57928486196812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37.743689039164515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32.538497819695358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28.299818433967371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23.929175462674635</v>
      </c>
      <c r="O17" t="str">
        <f t="shared" si="10"/>
        <v>Eastern Europe</v>
      </c>
      <c r="P17" s="15">
        <f t="shared" si="16"/>
        <v>252.61291112784119</v>
      </c>
      <c r="Q17" s="15">
        <f t="shared" si="2"/>
        <v>246.8849894740803</v>
      </c>
      <c r="R17" s="15">
        <f t="shared" si="2"/>
        <v>260.06115987741589</v>
      </c>
      <c r="S17" s="15">
        <f t="shared" si="2"/>
        <v>272.50846032464278</v>
      </c>
      <c r="T17">
        <f t="shared" si="3"/>
        <v>20</v>
      </c>
      <c r="U17">
        <f t="shared" si="4"/>
        <v>23</v>
      </c>
      <c r="V17">
        <f t="shared" si="5"/>
        <v>26</v>
      </c>
      <c r="W17">
        <f t="shared" si="6"/>
        <v>26</v>
      </c>
      <c r="Y17" t="s">
        <v>91</v>
      </c>
      <c r="Z17">
        <v>0</v>
      </c>
      <c r="AA17">
        <v>0</v>
      </c>
      <c r="AB17">
        <v>0</v>
      </c>
      <c r="AC17">
        <v>0</v>
      </c>
      <c r="AE17" s="71" t="str">
        <f t="shared" si="11"/>
        <v>Eastern Europe</v>
      </c>
      <c r="AF17" s="47">
        <f>SUM(TREND(P17:Q17,P$2:Q$2,'BAU Sector &amp; Region Breakout'!D$2:M$2))</f>
        <v>2500.353463836489</v>
      </c>
      <c r="AG17" s="47">
        <f>SUM(TREND(Q17:R17,Q$2:R$2,'BAU Sector &amp; Region Breakout'!N$2:'BAU Sector &amp; Region Breakout'!X$2))</f>
        <v>2788.2038214332292</v>
      </c>
      <c r="AH17" s="47">
        <f>SUM(TREND(R17:S17,R$2:S$2,'BAU Sector &amp; Region Breakout'!X$2:AH$2))</f>
        <v>2929.1329111113228</v>
      </c>
      <c r="AI17" s="61">
        <f t="shared" si="12"/>
        <v>8217.6901963810415</v>
      </c>
      <c r="AJ17" s="72">
        <f t="shared" si="13"/>
        <v>25</v>
      </c>
    </row>
    <row r="18" spans="1:36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Emissions'!$C$1:$C$101='Industry Figure Cum'!$A18)*('EPS Emissions'!$D$1:$D$101='Industry Figure Cum'!$C$1),0),MATCH('Industry Figure Cum'!D$2,'EPS Emissions'!$C$1:$AI$1,0)),INDEX('GCAM By Region By Sector'!$B$1:$AH$342,MATCH(1,('GCAM By Region By Sector'!$B$1:$B$342='Industry Figure Cum'!$A18)*('GCAM By Region By Sector'!$C$1:$C$342='Industry Figure Cum'!$C$1),0),MATCH('Industry Figure Cum'!D$2,'GCAM By Region By Sector'!$B$1:$AH$1,0))*10^3)</f>
        <v>237.19183087886128</v>
      </c>
      <c r="E18" cm="1">
        <f t="array" ref="E18">IF($C18="EPS",INDEX('EPS Emissions'!$C$1:$AI$101,MATCH(1,('EPS Emissions'!$C$1:$C$101='Industry Figure Cum'!$A18)*('EPS Emissions'!$D$1:$D$101='Industry Figure Cum'!$C$1),0),MATCH('Industry Figure Cum'!E$2,'EPS Emissions'!$C$1:$AI$1,0)),INDEX('GCAM By Region By Sector'!$B$1:$AH$342,MATCH(1,('GCAM By Region By Sector'!$B$1:$B$342='Industry Figure Cum'!$A18)*('GCAM By Region By Sector'!$C$1:$C$342='Industry Figure Cum'!$C$1),0),MATCH('Industry Figure Cum'!E$2,'GCAM By Region By Sector'!$B$1:$AH$1,0))*10^3)</f>
        <v>265.45220889052774</v>
      </c>
      <c r="F18" cm="1">
        <f t="array" ref="F18">IF($C18="EPS",INDEX('EPS Emissions'!$C$1:$AI$101,MATCH(1,('EPS Emissions'!$C$1:$C$101='Industry Figure Cum'!$A18)*('EPS Emissions'!$D$1:$D$101='Industry Figure Cum'!$C$1),0),MATCH('Industry Figure Cum'!F$2,'EPS Emissions'!$C$1:$AI$1,0)),INDEX('GCAM By Region By Sector'!$B$1:$AH$342,MATCH(1,('GCAM By Region By Sector'!$B$1:$B$342='Industry Figure Cum'!$A18)*('GCAM By Region By Sector'!$C$1:$C$342='Industry Figure Cum'!$C$1),0),MATCH('Industry Figure Cum'!F$2,'GCAM By Region By Sector'!$B$1:$AH$1,0))*10^3)</f>
        <v>290.03644744222885</v>
      </c>
      <c r="G18" cm="1">
        <f t="array" ref="G18">IF($C18="EPS",INDEX('EPS Emissions'!$C$1:$AI$101,MATCH(1,('EPS Emissions'!$C$1:$C$101='Industry Figure Cum'!$A18)*('EPS Emissions'!$D$1:$D$101='Industry Figure Cum'!$C$1),0),MATCH('Industry Figure Cum'!G$2,'EPS Emissions'!$C$1:$AI$1,0)),INDEX('GCAM By Region By Sector'!$B$1:$AH$342,MATCH(1,('GCAM By Region By Sector'!$B$1:$B$342='Industry Figure Cum'!$A18)*('GCAM By Region By Sector'!$C$1:$C$342='Industry Figure Cum'!$C$1),0),MATCH('Industry Figure Cum'!G$2,'GCAM By Region By Sector'!$B$1:$AH$1,0))*10^3)</f>
        <v>320.6755901738245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70.869464684512664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69.192341550616206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59.846347047551063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52.486170791759342</v>
      </c>
      <c r="O18" t="str">
        <f t="shared" si="10"/>
        <v>Non-EU Europe</v>
      </c>
      <c r="P18" s="15">
        <f t="shared" si="16"/>
        <v>308.06129556337396</v>
      </c>
      <c r="Q18" s="15">
        <f t="shared" si="2"/>
        <v>334.64455044114396</v>
      </c>
      <c r="R18" s="15">
        <f t="shared" si="2"/>
        <v>349.88279448977994</v>
      </c>
      <c r="S18" s="15">
        <f t="shared" si="2"/>
        <v>373.16176096558382</v>
      </c>
      <c r="T18">
        <f t="shared" si="3"/>
        <v>18</v>
      </c>
      <c r="U18">
        <f t="shared" si="4"/>
        <v>17</v>
      </c>
      <c r="V18">
        <f t="shared" si="5"/>
        <v>21</v>
      </c>
      <c r="W18">
        <f t="shared" si="6"/>
        <v>21</v>
      </c>
      <c r="AE18" s="71" t="str">
        <f t="shared" si="11"/>
        <v>Non-EU Europe</v>
      </c>
      <c r="AF18" s="47">
        <f>SUM(TREND(P18:Q18,P$2:Q$2,'BAU Sector &amp; Region Breakout'!D$2:M$2))</f>
        <v>3200.2376025837048</v>
      </c>
      <c r="AG18" s="47">
        <f>SUM(TREND(Q18:R18,Q$2:R$2,'BAU Sector &amp; Region Breakout'!N$2:'BAU Sector &amp; Region Breakout'!X$2))</f>
        <v>3764.9003971200855</v>
      </c>
      <c r="AH18" s="47">
        <f>SUM(TREND(R18:S18,R$2:S$2,'BAU Sector &amp; Region Breakout'!X$2:AH$2))</f>
        <v>3976.7450550045023</v>
      </c>
      <c r="AI18" s="61">
        <f t="shared" si="12"/>
        <v>10941.883054708293</v>
      </c>
      <c r="AJ18" s="72">
        <f t="shared" si="13"/>
        <v>20</v>
      </c>
    </row>
    <row r="19" spans="1:36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Emissions'!$C$1:$C$101='Industry Figure Cum'!$A19)*('EPS Emissions'!$D$1:$D$101='Industry Figure Cum'!$C$1),0),MATCH('Industry Figure Cum'!D$2,'EPS Emissions'!$C$1:$AI$1,0)),INDEX('GCAM By Region By Sector'!$B$1:$AH$342,MATCH(1,('GCAM By Region By Sector'!$B$1:$B$342='Industry Figure Cum'!$A19)*('GCAM By Region By Sector'!$C$1:$C$342='Industry Figure Cum'!$C$1),0),MATCH('Industry Figure Cum'!D$2,'GCAM By Region By Sector'!$B$1:$AH$1,0))*10^3)</f>
        <v>43.269135009541557</v>
      </c>
      <c r="E19" cm="1">
        <f t="array" ref="E19">IF($C19="EPS",INDEX('EPS Emissions'!$C$1:$AI$101,MATCH(1,('EPS Emissions'!$C$1:$C$101='Industry Figure Cum'!$A19)*('EPS Emissions'!$D$1:$D$101='Industry Figure Cum'!$C$1),0),MATCH('Industry Figure Cum'!E$2,'EPS Emissions'!$C$1:$AI$1,0)),INDEX('GCAM By Region By Sector'!$B$1:$AH$342,MATCH(1,('GCAM By Region By Sector'!$B$1:$B$342='Industry Figure Cum'!$A19)*('GCAM By Region By Sector'!$C$1:$C$342='Industry Figure Cum'!$C$1),0),MATCH('Industry Figure Cum'!E$2,'GCAM By Region By Sector'!$B$1:$AH$1,0))*10^3)</f>
        <v>46.550081807041877</v>
      </c>
      <c r="F19" cm="1">
        <f t="array" ref="F19">IF($C19="EPS",INDEX('EPS Emissions'!$C$1:$AI$101,MATCH(1,('EPS Emissions'!$C$1:$C$101='Industry Figure Cum'!$A19)*('EPS Emissions'!$D$1:$D$101='Industry Figure Cum'!$C$1),0),MATCH('Industry Figure Cum'!F$2,'EPS Emissions'!$C$1:$AI$1,0)),INDEX('GCAM By Region By Sector'!$B$1:$AH$342,MATCH(1,('GCAM By Region By Sector'!$B$1:$B$342='Industry Figure Cum'!$A19)*('GCAM By Region By Sector'!$C$1:$C$342='Industry Figure Cum'!$C$1),0),MATCH('Industry Figure Cum'!F$2,'GCAM By Region By Sector'!$B$1:$AH$1,0))*10^3)</f>
        <v>43.098180171430769</v>
      </c>
      <c r="G19" cm="1">
        <f t="array" ref="G19">IF($C19="EPS",INDEX('EPS Emissions'!$C$1:$AI$101,MATCH(1,('EPS Emissions'!$C$1:$C$101='Industry Figure Cum'!$A19)*('EPS Emissions'!$D$1:$D$101='Industry Figure Cum'!$C$1),0),MATCH('Industry Figure Cum'!G$2,'EPS Emissions'!$C$1:$AI$1,0)),INDEX('GCAM By Region By Sector'!$B$1:$AH$342,MATCH(1,('GCAM By Region By Sector'!$B$1:$B$342='Industry Figure Cum'!$A19)*('GCAM By Region By Sector'!$C$1:$C$342='Industry Figure Cum'!$C$1),0),MATCH('Industry Figure Cum'!G$2,'GCAM By Region By Sector'!$B$1:$AH$1,0))*10^3)</f>
        <v>61.097969273029086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0.65141069344658398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2.3383129536477183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4.2953080612175345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5.7736079527754223</v>
      </c>
      <c r="O19" t="str">
        <f t="shared" si="10"/>
        <v>European Free Trade Association</v>
      </c>
      <c r="P19" s="15">
        <f t="shared" si="16"/>
        <v>43.920545702988143</v>
      </c>
      <c r="Q19" s="15">
        <f t="shared" si="16"/>
        <v>48.888394760689593</v>
      </c>
      <c r="R19" s="15">
        <f t="shared" si="16"/>
        <v>47.393488232648302</v>
      </c>
      <c r="S19" s="15">
        <f t="shared" si="16"/>
        <v>66.871577225804515</v>
      </c>
      <c r="T19">
        <f t="shared" si="3"/>
        <v>32</v>
      </c>
      <c r="U19">
        <f t="shared" si="4"/>
        <v>32</v>
      </c>
      <c r="V19">
        <f t="shared" si="5"/>
        <v>32</v>
      </c>
      <c r="W19">
        <f t="shared" si="6"/>
        <v>32</v>
      </c>
      <c r="AE19" s="71" t="str">
        <f t="shared" si="11"/>
        <v>European Free Trade Association</v>
      </c>
      <c r="AF19" s="47">
        <f>SUM(TREND(P19:Q19,P$2:Q$2,'BAU Sector &amp; Region Breakout'!D$2:M$2))</f>
        <v>461.56077778953829</v>
      </c>
      <c r="AG19" s="47">
        <f>SUM(TREND(Q19:R19,Q$2:R$2,'BAU Sector &amp; Region Breakout'!N$2:'BAU Sector &amp; Region Breakout'!X$2))</f>
        <v>529.55035646335841</v>
      </c>
      <c r="AH19" s="47">
        <f>SUM(TREND(R19:S19,R$2:S$2,'BAU Sector &amp; Region Breakout'!X$2:AH$2))</f>
        <v>628.45786002149407</v>
      </c>
      <c r="AI19" s="61">
        <f t="shared" si="12"/>
        <v>1619.5689942743907</v>
      </c>
      <c r="AJ19" s="72">
        <f t="shared" si="13"/>
        <v>32</v>
      </c>
    </row>
    <row r="20" spans="1:36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Emissions'!$C$1:$C$101='Industry Figure Cum'!$A20)*('EPS Emissions'!$D$1:$D$101='Industry Figure Cum'!$C$1),0),MATCH('Industry Figure Cum'!D$2,'EPS Emissions'!$C$1:$AI$1,0)),INDEX('GCAM By Region By Sector'!$B$1:$AH$342,MATCH(1,('GCAM By Region By Sector'!$B$1:$B$342='Industry Figure Cum'!$A20)*('GCAM By Region By Sector'!$C$1:$C$342='Industry Figure Cum'!$C$1),0),MATCH('Industry Figure Cum'!D$2,'GCAM By Region By Sector'!$B$1:$AH$1,0))*10^3)</f>
        <v>995.61500000000001</v>
      </c>
      <c r="E20" cm="1">
        <f t="array" ref="E20">IF($C20="EPS",INDEX('EPS Emissions'!$C$1:$AI$101,MATCH(1,('EPS Emissions'!$C$1:$C$101='Industry Figure Cum'!$A20)*('EPS Emissions'!$D$1:$D$101='Industry Figure Cum'!$C$1),0),MATCH('Industry Figure Cum'!E$2,'EPS Emissions'!$C$1:$AI$1,0)),INDEX('GCAM By Region By Sector'!$B$1:$AH$342,MATCH(1,('GCAM By Region By Sector'!$B$1:$B$342='Industry Figure Cum'!$A20)*('GCAM By Region By Sector'!$C$1:$C$342='Industry Figure Cum'!$C$1),0),MATCH('Industry Figure Cum'!E$2,'GCAM By Region By Sector'!$B$1:$AH$1,0))*10^3)</f>
        <v>1633.12</v>
      </c>
      <c r="F20" cm="1">
        <f t="array" ref="F20">IF($C20="EPS",INDEX('EPS Emissions'!$C$1:$AI$101,MATCH(1,('EPS Emissions'!$C$1:$C$101='Industry Figure Cum'!$A20)*('EPS Emissions'!$D$1:$D$101='Industry Figure Cum'!$C$1),0),MATCH('Industry Figure Cum'!F$2,'EPS Emissions'!$C$1:$AI$1,0)),INDEX('GCAM By Region By Sector'!$B$1:$AH$342,MATCH(1,('GCAM By Region By Sector'!$B$1:$B$342='Industry Figure Cum'!$A20)*('GCAM By Region By Sector'!$C$1:$C$342='Industry Figure Cum'!$C$1),0),MATCH('Industry Figure Cum'!F$2,'GCAM By Region By Sector'!$B$1:$AH$1,0))*10^3)</f>
        <v>2362.89</v>
      </c>
      <c r="G20" cm="1">
        <f t="array" ref="G20">IF($C20="EPS",INDEX('EPS Emissions'!$C$1:$AI$101,MATCH(1,('EPS Emissions'!$C$1:$C$101='Industry Figure Cum'!$A20)*('EPS Emissions'!$D$1:$D$101='Industry Figure Cum'!$C$1),0),MATCH('Industry Figure Cum'!G$2,'EPS Emissions'!$C$1:$AI$1,0)),INDEX('GCAM By Region By Sector'!$B$1:$AH$342,MATCH(1,('GCAM By Region By Sector'!$B$1:$B$342='Industry Figure Cum'!$A20)*('GCAM By Region By Sector'!$C$1:$C$342='Industry Figure Cum'!$C$1),0),MATCH('Industry Figure Cum'!G$2,'GCAM By Region By Sector'!$B$1:$AH$1,0))*10^3)</f>
        <v>2978.52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555.35672574453702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570.77826908036366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534.70692154833102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497.09281819648328</v>
      </c>
      <c r="O20" t="str">
        <f t="shared" si="10"/>
        <v>India</v>
      </c>
      <c r="P20" s="15">
        <f t="shared" si="16"/>
        <v>1681.6867257445369</v>
      </c>
      <c r="Q20" s="15">
        <f t="shared" si="16"/>
        <v>2383.8262690803635</v>
      </c>
      <c r="R20" s="15">
        <f t="shared" si="16"/>
        <v>3106.0039215483312</v>
      </c>
      <c r="S20" s="15">
        <f t="shared" si="16"/>
        <v>3714.591818196483</v>
      </c>
      <c r="T20">
        <f t="shared" si="3"/>
        <v>3</v>
      </c>
      <c r="U20">
        <f t="shared" si="4"/>
        <v>2</v>
      </c>
      <c r="V20">
        <f t="shared" si="5"/>
        <v>2</v>
      </c>
      <c r="W20">
        <f t="shared" si="6"/>
        <v>2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  <c r="AE20" s="71" t="str">
        <f t="shared" si="11"/>
        <v>India</v>
      </c>
      <c r="AF20" s="47">
        <f>SUM(TREND(P20:Q20,P$2:Q$2,'BAU Sector &amp; Region Breakout'!D$2:M$2))</f>
        <v>19976.495202456688</v>
      </c>
      <c r="AG20" s="47">
        <f>SUM(TREND(Q20:R20,Q$2:R$2,'BAU Sector &amp; Region Breakout'!N$2:'BAU Sector &amp; Region Breakout'!X$2))</f>
        <v>30194.066048458044</v>
      </c>
      <c r="AH20" s="47">
        <f>SUM(TREND(R20:S20,R$2:S$2,'BAU Sector &amp; Region Breakout'!X$2:AH$2))</f>
        <v>37513.276568596411</v>
      </c>
      <c r="AI20" s="61">
        <f t="shared" si="12"/>
        <v>87683.837819511144</v>
      </c>
      <c r="AJ20" s="72">
        <f t="shared" si="13"/>
        <v>2</v>
      </c>
    </row>
    <row r="21" spans="1:36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Emissions'!$C$1:$C$101='Industry Figure Cum'!$A21)*('EPS Emissions'!$D$1:$D$101='Industry Figure Cum'!$C$1),0),MATCH('Industry Figure Cum'!D$2,'EPS Emissions'!$C$1:$AI$1,0)),INDEX('GCAM By Region By Sector'!$B$1:$AH$342,MATCH(1,('GCAM By Region By Sector'!$B$1:$B$342='Industry Figure Cum'!$A21)*('GCAM By Region By Sector'!$C$1:$C$342='Industry Figure Cum'!$C$1),0),MATCH('Industry Figure Cum'!D$2,'GCAM By Region By Sector'!$B$1:$AH$1,0))*10^3)</f>
        <v>455.6400000000001</v>
      </c>
      <c r="E21" cm="1">
        <f t="array" ref="E21">IF($C21="EPS",INDEX('EPS Emissions'!$C$1:$AI$101,MATCH(1,('EPS Emissions'!$C$1:$C$101='Industry Figure Cum'!$A21)*('EPS Emissions'!$D$1:$D$101='Industry Figure Cum'!$C$1),0),MATCH('Industry Figure Cum'!E$2,'EPS Emissions'!$C$1:$AI$1,0)),INDEX('GCAM By Region By Sector'!$B$1:$AH$342,MATCH(1,('GCAM By Region By Sector'!$B$1:$B$342='Industry Figure Cum'!$A21)*('GCAM By Region By Sector'!$C$1:$C$342='Industry Figure Cum'!$C$1),0),MATCH('Industry Figure Cum'!E$2,'GCAM By Region By Sector'!$B$1:$AH$1,0))*10^3)</f>
        <v>708.22500000000002</v>
      </c>
      <c r="F21" cm="1">
        <f t="array" ref="F21">IF($C21="EPS",INDEX('EPS Emissions'!$C$1:$AI$101,MATCH(1,('EPS Emissions'!$C$1:$C$101='Industry Figure Cum'!$A21)*('EPS Emissions'!$D$1:$D$101='Industry Figure Cum'!$C$1),0),MATCH('Industry Figure Cum'!F$2,'EPS Emissions'!$C$1:$AI$1,0)),INDEX('GCAM By Region By Sector'!$B$1:$AH$342,MATCH(1,('GCAM By Region By Sector'!$B$1:$B$342='Industry Figure Cum'!$A21)*('GCAM By Region By Sector'!$C$1:$C$342='Industry Figure Cum'!$C$1),0),MATCH('Industry Figure Cum'!F$2,'GCAM By Region By Sector'!$B$1:$AH$1,0))*10^3)</f>
        <v>1102.3789999999999</v>
      </c>
      <c r="G21" cm="1">
        <f t="array" ref="G21">IF($C21="EPS",INDEX('EPS Emissions'!$C$1:$AI$101,MATCH(1,('EPS Emissions'!$C$1:$C$101='Industry Figure Cum'!$A21)*('EPS Emissions'!$D$1:$D$101='Industry Figure Cum'!$C$1),0),MATCH('Industry Figure Cum'!G$2,'EPS Emissions'!$C$1:$AI$1,0)),INDEX('GCAM By Region By Sector'!$B$1:$AH$342,MATCH(1,('GCAM By Region By Sector'!$B$1:$B$342='Industry Figure Cum'!$A21)*('GCAM By Region By Sector'!$C$1:$C$342='Industry Figure Cum'!$C$1),0),MATCH('Industry Figure Cum'!G$2,'GCAM By Region By Sector'!$B$1:$AH$1,0))*10^3)</f>
        <v>1730.6890000000001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158.72180411075826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214.2016877810301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363.82960837370337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788.00519841909977</v>
      </c>
      <c r="O21" t="str">
        <f t="shared" si="10"/>
        <v>Indonesia</v>
      </c>
      <c r="P21" s="15">
        <f t="shared" si="16"/>
        <v>687.5918041107584</v>
      </c>
      <c r="Q21" s="15">
        <f t="shared" si="16"/>
        <v>999.41668778103008</v>
      </c>
      <c r="R21" s="15">
        <f t="shared" si="16"/>
        <v>1550.4486083737033</v>
      </c>
      <c r="S21" s="15">
        <f t="shared" si="16"/>
        <v>2610.1941984190998</v>
      </c>
      <c r="T21">
        <f t="shared" si="3"/>
        <v>8</v>
      </c>
      <c r="U21">
        <f t="shared" si="4"/>
        <v>8</v>
      </c>
      <c r="V21">
        <f t="shared" si="5"/>
        <v>6</v>
      </c>
      <c r="W21">
        <f t="shared" si="6"/>
        <v>3</v>
      </c>
      <c r="AE21" s="71" t="str">
        <f t="shared" si="11"/>
        <v>Indonesia</v>
      </c>
      <c r="AF21" s="47">
        <f>SUM(TREND(P21:Q21,P$2:Q$2,'BAU Sector &amp; Region Breakout'!D$2:M$2))</f>
        <v>8279.1300176237928</v>
      </c>
      <c r="AG21" s="47">
        <f>SUM(TREND(Q21:R21,Q$2:R$2,'BAU Sector &amp; Region Breakout'!N$2:'BAU Sector &amp; Region Breakout'!X$2))</f>
        <v>14024.259128850943</v>
      </c>
      <c r="AH21" s="47">
        <f>SUM(TREND(R21:S21,R$2:S$2,'BAU Sector &amp; Region Breakout'!X$2:AH$2))</f>
        <v>22883.53543736029</v>
      </c>
      <c r="AI21" s="61">
        <f t="shared" si="12"/>
        <v>45186.924583835025</v>
      </c>
      <c r="AJ21" s="72">
        <f t="shared" si="13"/>
        <v>7</v>
      </c>
    </row>
    <row r="22" spans="1:36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Emissions'!$C$1:$C$101='Industry Figure Cum'!$A22)*('EPS Emissions'!$D$1:$D$101='Industry Figure Cum'!$C$1),0),MATCH('Industry Figure Cum'!D$2,'EPS Emissions'!$C$1:$AI$1,0)),INDEX('GCAM By Region By Sector'!$B$1:$AH$342,MATCH(1,('GCAM By Region By Sector'!$B$1:$B$342='Industry Figure Cum'!$A22)*('GCAM By Region By Sector'!$C$1:$C$342='Industry Figure Cum'!$C$1),0),MATCH('Industry Figure Cum'!D$2,'GCAM By Region By Sector'!$B$1:$AH$1,0))*10^3)</f>
        <v>361.22189727587391</v>
      </c>
      <c r="E22" cm="1">
        <f t="array" ref="E22">IF($C22="EPS",INDEX('EPS Emissions'!$C$1:$AI$101,MATCH(1,('EPS Emissions'!$C$1:$C$101='Industry Figure Cum'!$A22)*('EPS Emissions'!$D$1:$D$101='Industry Figure Cum'!$C$1),0),MATCH('Industry Figure Cum'!E$2,'EPS Emissions'!$C$1:$AI$1,0)),INDEX('GCAM By Region By Sector'!$B$1:$AH$342,MATCH(1,('GCAM By Region By Sector'!$B$1:$B$342='Industry Figure Cum'!$A22)*('GCAM By Region By Sector'!$C$1:$C$342='Industry Figure Cum'!$C$1),0),MATCH('Industry Figure Cum'!E$2,'GCAM By Region By Sector'!$B$1:$AH$1,0))*10^3)</f>
        <v>325.11074806278754</v>
      </c>
      <c r="F22" cm="1">
        <f t="array" ref="F22">IF($C22="EPS",INDEX('EPS Emissions'!$C$1:$AI$101,MATCH(1,('EPS Emissions'!$C$1:$C$101='Industry Figure Cum'!$A22)*('EPS Emissions'!$D$1:$D$101='Industry Figure Cum'!$C$1),0),MATCH('Industry Figure Cum'!F$2,'EPS Emissions'!$C$1:$AI$1,0)),INDEX('GCAM By Region By Sector'!$B$1:$AH$342,MATCH(1,('GCAM By Region By Sector'!$B$1:$B$342='Industry Figure Cum'!$A22)*('GCAM By Region By Sector'!$C$1:$C$342='Industry Figure Cum'!$C$1),0),MATCH('Industry Figure Cum'!F$2,'GCAM By Region By Sector'!$B$1:$AH$1,0))*10^3)</f>
        <v>294.10650233425133</v>
      </c>
      <c r="G22" cm="1">
        <f t="array" ref="G22">IF($C22="EPS",INDEX('EPS Emissions'!$C$1:$AI$101,MATCH(1,('EPS Emissions'!$C$1:$C$101='Industry Figure Cum'!$A22)*('EPS Emissions'!$D$1:$D$101='Industry Figure Cum'!$C$1),0),MATCH('Industry Figure Cum'!G$2,'EPS Emissions'!$C$1:$AI$1,0)),INDEX('GCAM By Region By Sector'!$B$1:$AH$342,MATCH(1,('GCAM By Region By Sector'!$B$1:$B$342='Industry Figure Cum'!$A22)*('GCAM By Region By Sector'!$C$1:$C$342='Industry Figure Cum'!$C$1),0),MATCH('Industry Figure Cum'!G$2,'GCAM By Region By Sector'!$B$1:$AH$1,0))*10^3)</f>
        <v>303.50605795899349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202.50280784033049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175.68321208540689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139.85843831548092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108.96812667795483</v>
      </c>
      <c r="O22" t="str">
        <f t="shared" si="10"/>
        <v>Japan</v>
      </c>
      <c r="P22" s="15">
        <f t="shared" si="16"/>
        <v>563.7247051162044</v>
      </c>
      <c r="Q22" s="15">
        <f t="shared" si="16"/>
        <v>500.7939601481944</v>
      </c>
      <c r="R22" s="15">
        <f t="shared" si="16"/>
        <v>433.96494064973228</v>
      </c>
      <c r="S22" s="15">
        <f t="shared" si="16"/>
        <v>412.47418463694834</v>
      </c>
      <c r="T22">
        <f t="shared" si="3"/>
        <v>9</v>
      </c>
      <c r="U22">
        <f t="shared" si="4"/>
        <v>13</v>
      </c>
      <c r="V22">
        <f t="shared" si="5"/>
        <v>16</v>
      </c>
      <c r="W22">
        <f t="shared" si="6"/>
        <v>20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  <c r="AE22" s="71" t="str">
        <f t="shared" si="11"/>
        <v>Japan</v>
      </c>
      <c r="AF22" s="47">
        <f>SUM(TREND(P22:Q22,P$2:Q$2,'BAU Sector &amp; Region Breakout'!D$2:M$2))</f>
        <v>5354.0586988060077</v>
      </c>
      <c r="AG22" s="47">
        <f>SUM(TREND(Q22:R22,Q$2:R$2,'BAU Sector &amp; Region Breakout'!N$2:'BAU Sector &amp; Region Breakout'!X$2))</f>
        <v>5141.173954388596</v>
      </c>
      <c r="AH22" s="47">
        <f>SUM(TREND(R22:S22,R$2:S$2,'BAU Sector &amp; Region Breakout'!X$2:AH$2))</f>
        <v>4655.4151890767425</v>
      </c>
      <c r="AI22" s="61">
        <f t="shared" si="12"/>
        <v>15150.647842271346</v>
      </c>
      <c r="AJ22" s="72">
        <f t="shared" si="13"/>
        <v>15</v>
      </c>
    </row>
    <row r="23" spans="1:36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Emissions'!$C$1:$C$101='Industry Figure Cum'!$A23)*('EPS Emissions'!$D$1:$D$101='Industry Figure Cum'!$C$1),0),MATCH('Industry Figure Cum'!D$2,'EPS Emissions'!$C$1:$AI$1,0)),INDEX('GCAM By Region By Sector'!$B$1:$AH$342,MATCH(1,('GCAM By Region By Sector'!$B$1:$B$342='Industry Figure Cum'!$A23)*('GCAM By Region By Sector'!$C$1:$C$342='Industry Figure Cum'!$C$1),0),MATCH('Industry Figure Cum'!D$2,'GCAM By Region By Sector'!$B$1:$AH$1,0))*10^3)</f>
        <v>203.97800000000001</v>
      </c>
      <c r="E23" cm="1">
        <f t="array" ref="E23">IF($C23="EPS",INDEX('EPS Emissions'!$C$1:$AI$101,MATCH(1,('EPS Emissions'!$C$1:$C$101='Industry Figure Cum'!$A23)*('EPS Emissions'!$D$1:$D$101='Industry Figure Cum'!$C$1),0),MATCH('Industry Figure Cum'!E$2,'EPS Emissions'!$C$1:$AI$1,0)),INDEX('GCAM By Region By Sector'!$B$1:$AH$342,MATCH(1,('GCAM By Region By Sector'!$B$1:$B$342='Industry Figure Cum'!$A23)*('GCAM By Region By Sector'!$C$1:$C$342='Industry Figure Cum'!$C$1),0),MATCH('Industry Figure Cum'!E$2,'GCAM By Region By Sector'!$B$1:$AH$1,0))*10^3)</f>
        <v>235.35400000000001</v>
      </c>
      <c r="F23" cm="1">
        <f t="array" ref="F23">IF($C23="EPS",INDEX('EPS Emissions'!$C$1:$AI$101,MATCH(1,('EPS Emissions'!$C$1:$C$101='Industry Figure Cum'!$A23)*('EPS Emissions'!$D$1:$D$101='Industry Figure Cum'!$C$1),0),MATCH('Industry Figure Cum'!F$2,'EPS Emissions'!$C$1:$AI$1,0)),INDEX('GCAM By Region By Sector'!$B$1:$AH$342,MATCH(1,('GCAM By Region By Sector'!$B$1:$B$342='Industry Figure Cum'!$A23)*('GCAM By Region By Sector'!$C$1:$C$342='Industry Figure Cum'!$C$1),0),MATCH('Industry Figure Cum'!F$2,'GCAM By Region By Sector'!$B$1:$AH$1,0))*10^3)</f>
        <v>259.82100000000003</v>
      </c>
      <c r="G23" cm="1">
        <f t="array" ref="G23">IF($C23="EPS",INDEX('EPS Emissions'!$C$1:$AI$101,MATCH(1,('EPS Emissions'!$C$1:$C$101='Industry Figure Cum'!$A23)*('EPS Emissions'!$D$1:$D$101='Industry Figure Cum'!$C$1),0),MATCH('Industry Figure Cum'!G$2,'EPS Emissions'!$C$1:$AI$1,0)),INDEX('GCAM By Region By Sector'!$B$1:$AH$342,MATCH(1,('GCAM By Region By Sector'!$B$1:$B$342='Industry Figure Cum'!$A23)*('GCAM By Region By Sector'!$C$1:$C$342='Industry Figure Cum'!$C$1),0),MATCH('Industry Figure Cum'!G$2,'GCAM By Region By Sector'!$B$1:$AH$1,0))*10^3)</f>
        <v>289.51100000000002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78.511184827000719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83.707595916175649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81.2831995944276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77.851829250767409</v>
      </c>
      <c r="O23" t="str">
        <f t="shared" si="10"/>
        <v>Mexico</v>
      </c>
      <c r="P23" s="15">
        <f t="shared" si="16"/>
        <v>332.68288482700075</v>
      </c>
      <c r="Q23" s="15">
        <f t="shared" si="16"/>
        <v>377.32659591617568</v>
      </c>
      <c r="R23" s="15">
        <f t="shared" si="16"/>
        <v>406.68569959442766</v>
      </c>
      <c r="S23" s="15">
        <f t="shared" si="16"/>
        <v>439.80462925076745</v>
      </c>
      <c r="T23">
        <f t="shared" si="3"/>
        <v>17</v>
      </c>
      <c r="U23">
        <f t="shared" si="4"/>
        <v>16</v>
      </c>
      <c r="V23">
        <f t="shared" si="5"/>
        <v>18</v>
      </c>
      <c r="W23">
        <f t="shared" si="6"/>
        <v>18</v>
      </c>
      <c r="X23" s="22">
        <v>1</v>
      </c>
      <c r="Y23" t="str">
        <f t="shared" ref="Y23:Y32" si="18">INDEX(O$3:O$34,MATCH(X23,U$3:U$34,0),1)</f>
        <v>China</v>
      </c>
      <c r="Z23" s="21">
        <f t="shared" ref="Z23:AC32" si="19">INDEX($O$2:$S$35,MATCH($Y23,$O$2:$O$35,0),MATCH(Z$22,$O$2:$S$2,0))</f>
        <v>8504.4307842731687</v>
      </c>
      <c r="AA23" s="16">
        <f t="shared" si="19"/>
        <v>9455.5672087001258</v>
      </c>
      <c r="AB23" s="21">
        <f t="shared" si="19"/>
        <v>8775.8356699426422</v>
      </c>
      <c r="AC23" s="21">
        <f t="shared" si="19"/>
        <v>7526.0368154112221</v>
      </c>
      <c r="AE23" s="71" t="str">
        <f t="shared" si="11"/>
        <v>Mexico</v>
      </c>
      <c r="AF23" s="47">
        <f>SUM(TREND(P23:Q23,P$2:Q$2,'BAU Sector &amp; Region Breakout'!D$2:M$2))</f>
        <v>3527.7255481713019</v>
      </c>
      <c r="AG23" s="47">
        <f>SUM(TREND(Q23:R23,Q$2:R$2,'BAU Sector &amp; Region Breakout'!N$2:'BAU Sector &amp; Region Breakout'!X$2))</f>
        <v>4312.0676253083193</v>
      </c>
      <c r="AH23" s="47">
        <f>SUM(TREND(R23:S23,R$2:S$2,'BAU Sector &amp; Region Breakout'!X$2:AH$2))</f>
        <v>4655.6968086485704</v>
      </c>
      <c r="AI23" s="61">
        <f t="shared" si="12"/>
        <v>12495.489982128191</v>
      </c>
      <c r="AJ23" s="72">
        <f t="shared" si="13"/>
        <v>18</v>
      </c>
    </row>
    <row r="24" spans="1:36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Emissions'!$C$1:$C$101='Industry Figure Cum'!$A24)*('EPS Emissions'!$D$1:$D$101='Industry Figure Cum'!$C$1),0),MATCH('Industry Figure Cum'!D$2,'EPS Emissions'!$C$1:$AI$1,0)),INDEX('GCAM By Region By Sector'!$B$1:$AH$342,MATCH(1,('GCAM By Region By Sector'!$B$1:$B$342='Industry Figure Cum'!$A24)*('GCAM By Region By Sector'!$C$1:$C$342='Industry Figure Cum'!$C$1),0),MATCH('Industry Figure Cum'!D$2,'GCAM By Region By Sector'!$B$1:$AH$1,0))*10^3)</f>
        <v>1294.7303161142418</v>
      </c>
      <c r="E24" cm="1">
        <f t="array" ref="E24">IF($C24="EPS",INDEX('EPS Emissions'!$C$1:$AI$101,MATCH(1,('EPS Emissions'!$C$1:$C$101='Industry Figure Cum'!$A24)*('EPS Emissions'!$D$1:$D$101='Industry Figure Cum'!$C$1),0),MATCH('Industry Figure Cum'!E$2,'EPS Emissions'!$C$1:$AI$1,0)),INDEX('GCAM By Region By Sector'!$B$1:$AH$342,MATCH(1,('GCAM By Region By Sector'!$B$1:$B$342='Industry Figure Cum'!$A24)*('GCAM By Region By Sector'!$C$1:$C$342='Industry Figure Cum'!$C$1),0),MATCH('Industry Figure Cum'!E$2,'GCAM By Region By Sector'!$B$1:$AH$1,0))*10^3)</f>
        <v>1506.069674451064</v>
      </c>
      <c r="F24" cm="1">
        <f t="array" ref="F24">IF($C24="EPS",INDEX('EPS Emissions'!$C$1:$AI$101,MATCH(1,('EPS Emissions'!$C$1:$C$101='Industry Figure Cum'!$A24)*('EPS Emissions'!$D$1:$D$101='Industry Figure Cum'!$C$1),0),MATCH('Industry Figure Cum'!F$2,'EPS Emissions'!$C$1:$AI$1,0)),INDEX('GCAM By Region By Sector'!$B$1:$AH$342,MATCH(1,('GCAM By Region By Sector'!$B$1:$B$342='Industry Figure Cum'!$A24)*('GCAM By Region By Sector'!$C$1:$C$342='Industry Figure Cum'!$C$1),0),MATCH('Industry Figure Cum'!F$2,'GCAM By Region By Sector'!$B$1:$AH$1,0))*10^3)</f>
        <v>1708.0176198370257</v>
      </c>
      <c r="G24" cm="1">
        <f t="array" ref="G24">IF($C24="EPS",INDEX('EPS Emissions'!$C$1:$AI$101,MATCH(1,('EPS Emissions'!$C$1:$C$101='Industry Figure Cum'!$A24)*('EPS Emissions'!$D$1:$D$101='Industry Figure Cum'!$C$1),0),MATCH('Industry Figure Cum'!G$2,'EPS Emissions'!$C$1:$AI$1,0)),INDEX('GCAM By Region By Sector'!$B$1:$AH$342,MATCH(1,('GCAM By Region By Sector'!$B$1:$B$342='Industry Figure Cum'!$A24)*('GCAM By Region By Sector'!$C$1:$C$342='Industry Figure Cum'!$C$1),0),MATCH('Industry Figure Cum'!G$2,'GCAM By Region By Sector'!$B$1:$AH$1,0))*10^3)</f>
        <v>1974.6273919190041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106.55215967453871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114.59448137266385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137.35395079525659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151.39503402607664</v>
      </c>
      <c r="O24" t="str">
        <f t="shared" si="10"/>
        <v>Middle East</v>
      </c>
      <c r="P24" s="15">
        <f t="shared" ref="P24:S34" si="20">IF($P$1="Distribute Electricity",D24+D59+I24+I59,D24+D59)</f>
        <v>1401.2824757887804</v>
      </c>
      <c r="Q24" s="15">
        <f t="shared" si="20"/>
        <v>1620.6641558237279</v>
      </c>
      <c r="R24" s="15">
        <f t="shared" si="20"/>
        <v>1845.3715706322823</v>
      </c>
      <c r="S24" s="15">
        <f t="shared" si="20"/>
        <v>2126.0224259450806</v>
      </c>
      <c r="T24">
        <f t="shared" si="3"/>
        <v>5</v>
      </c>
      <c r="U24">
        <f t="shared" si="4"/>
        <v>4</v>
      </c>
      <c r="V24">
        <f t="shared" si="5"/>
        <v>4</v>
      </c>
      <c r="W24">
        <f t="shared" si="6"/>
        <v>7</v>
      </c>
      <c r="X24" s="22">
        <v>2</v>
      </c>
      <c r="Y24" t="str">
        <f t="shared" si="18"/>
        <v>India</v>
      </c>
      <c r="Z24" s="21">
        <f t="shared" si="19"/>
        <v>1681.6867257445369</v>
      </c>
      <c r="AA24" s="16">
        <f t="shared" si="19"/>
        <v>2383.8262690803635</v>
      </c>
      <c r="AB24" s="21">
        <f t="shared" si="19"/>
        <v>3106.0039215483312</v>
      </c>
      <c r="AC24" s="21">
        <f t="shared" si="19"/>
        <v>3714.591818196483</v>
      </c>
      <c r="AE24" s="71" t="str">
        <f t="shared" si="11"/>
        <v>Middle East</v>
      </c>
      <c r="AF24" s="47">
        <f>SUM(TREND(P24:Q24,P$2:Q$2,'BAU Sector &amp; Region Breakout'!D$2:M$2))</f>
        <v>15000.042318045016</v>
      </c>
      <c r="AG24" s="47">
        <f>SUM(TREND(Q24:R24,Q$2:R$2,'BAU Sector &amp; Region Breakout'!N$2:'BAU Sector &amp; Region Breakout'!X$2))</f>
        <v>19063.196495508069</v>
      </c>
      <c r="AH24" s="47">
        <f>SUM(TREND(R24:S24,R$2:S$2,'BAU Sector &amp; Region Breakout'!X$2:AH$2))</f>
        <v>21842.666981175498</v>
      </c>
      <c r="AI24" s="61">
        <f t="shared" si="12"/>
        <v>55905.905794728584</v>
      </c>
      <c r="AJ24" s="72">
        <f t="shared" si="13"/>
        <v>4</v>
      </c>
    </row>
    <row r="25" spans="1:36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Emissions'!$C$1:$C$101='Industry Figure Cum'!$A25)*('EPS Emissions'!$D$1:$D$101='Industry Figure Cum'!$C$1),0),MATCH('Industry Figure Cum'!D$2,'EPS Emissions'!$C$1:$AI$1,0)),INDEX('GCAM By Region By Sector'!$B$1:$AH$342,MATCH(1,('GCAM By Region By Sector'!$B$1:$B$342='Industry Figure Cum'!$A25)*('GCAM By Region By Sector'!$C$1:$C$342='Industry Figure Cum'!$C$1),0),MATCH('Industry Figure Cum'!D$2,'GCAM By Region By Sector'!$B$1:$AH$1,0))*10^3)</f>
        <v>152.96163913260702</v>
      </c>
      <c r="E25" cm="1">
        <f t="array" ref="E25">IF($C25="EPS",INDEX('EPS Emissions'!$C$1:$AI$101,MATCH(1,('EPS Emissions'!$C$1:$C$101='Industry Figure Cum'!$A25)*('EPS Emissions'!$D$1:$D$101='Industry Figure Cum'!$C$1),0),MATCH('Industry Figure Cum'!E$2,'EPS Emissions'!$C$1:$AI$1,0)),INDEX('GCAM By Region By Sector'!$B$1:$AH$342,MATCH(1,('GCAM By Region By Sector'!$B$1:$B$342='Industry Figure Cum'!$A25)*('GCAM By Region By Sector'!$C$1:$C$342='Industry Figure Cum'!$C$1),0),MATCH('Industry Figure Cum'!E$2,'GCAM By Region By Sector'!$B$1:$AH$1,0))*10^3)</f>
        <v>220.10791952870215</v>
      </c>
      <c r="F25" cm="1">
        <f t="array" ref="F25">IF($C25="EPS",INDEX('EPS Emissions'!$C$1:$AI$101,MATCH(1,('EPS Emissions'!$C$1:$C$101='Industry Figure Cum'!$A25)*('EPS Emissions'!$D$1:$D$101='Industry Figure Cum'!$C$1),0),MATCH('Industry Figure Cum'!F$2,'EPS Emissions'!$C$1:$AI$1,0)),INDEX('GCAM By Region By Sector'!$B$1:$AH$342,MATCH(1,('GCAM By Region By Sector'!$B$1:$B$342='Industry Figure Cum'!$A25)*('GCAM By Region By Sector'!$C$1:$C$342='Industry Figure Cum'!$C$1),0),MATCH('Industry Figure Cum'!F$2,'GCAM By Region By Sector'!$B$1:$AH$1,0))*10^3)</f>
        <v>355.2983834672379</v>
      </c>
      <c r="G25" cm="1">
        <f t="array" ref="G25">IF($C25="EPS",INDEX('EPS Emissions'!$C$1:$AI$101,MATCH(1,('EPS Emissions'!$C$1:$C$101='Industry Figure Cum'!$A25)*('EPS Emissions'!$D$1:$D$101='Industry Figure Cum'!$C$1),0),MATCH('Industry Figure Cum'!G$2,'EPS Emissions'!$C$1:$AI$1,0)),INDEX('GCAM By Region By Sector'!$B$1:$AH$342,MATCH(1,('GCAM By Region By Sector'!$B$1:$B$342='Industry Figure Cum'!$A25)*('GCAM By Region By Sector'!$C$1:$C$342='Industry Figure Cum'!$C$1),0),MATCH('Industry Figure Cum'!G$2,'GCAM By Region By Sector'!$B$1:$AH$1,0))*10^3)</f>
        <v>514.46707535554538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12.01540245841605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16.944203522501169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33.669081906178889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45.380901793242131</v>
      </c>
      <c r="O25" t="str">
        <f t="shared" si="10"/>
        <v>Pakistan</v>
      </c>
      <c r="P25" s="15">
        <f t="shared" si="20"/>
        <v>164.97704159102307</v>
      </c>
      <c r="Q25" s="15">
        <f t="shared" si="20"/>
        <v>237.05212305120332</v>
      </c>
      <c r="R25" s="15">
        <f t="shared" si="20"/>
        <v>388.96746537341676</v>
      </c>
      <c r="S25" s="15">
        <f t="shared" si="20"/>
        <v>559.84797714878755</v>
      </c>
      <c r="T25">
        <f t="shared" si="3"/>
        <v>25</v>
      </c>
      <c r="U25">
        <f t="shared" si="4"/>
        <v>25</v>
      </c>
      <c r="V25">
        <f t="shared" si="5"/>
        <v>20</v>
      </c>
      <c r="W25">
        <f t="shared" si="6"/>
        <v>16</v>
      </c>
      <c r="X25" s="22">
        <v>3</v>
      </c>
      <c r="Y25" t="str">
        <f t="shared" si="18"/>
        <v>USA</v>
      </c>
      <c r="Z25" s="21">
        <f t="shared" si="19"/>
        <v>2186.1079438767811</v>
      </c>
      <c r="AA25" s="16">
        <f t="shared" si="19"/>
        <v>2123.5789385264829</v>
      </c>
      <c r="AB25" s="21">
        <f t="shared" si="19"/>
        <v>2086.9675352919171</v>
      </c>
      <c r="AC25" s="21">
        <f t="shared" si="19"/>
        <v>2189.7808078221624</v>
      </c>
      <c r="AE25" s="71" t="str">
        <f t="shared" si="11"/>
        <v>Pakistan</v>
      </c>
      <c r="AF25" s="47">
        <f>SUM(TREND(P25:Q25,P$2:Q$2,'BAU Sector &amp; Region Breakout'!D$2:M$2))</f>
        <v>1974.1082824810383</v>
      </c>
      <c r="AG25" s="47">
        <f>SUM(TREND(Q25:R25,Q$2:R$2,'BAU Sector &amp; Region Breakout'!N$2:'BAU Sector &amp; Region Breakout'!X$2))</f>
        <v>3443.107736335427</v>
      </c>
      <c r="AH25" s="47">
        <f>SUM(TREND(R25:S25,R$2:S$2,'BAU Sector &amp; Region Breakout'!X$2:AH$2))</f>
        <v>5218.4849338721106</v>
      </c>
      <c r="AI25" s="61">
        <f t="shared" si="12"/>
        <v>10635.700952688576</v>
      </c>
      <c r="AJ25" s="72">
        <f t="shared" si="13"/>
        <v>21</v>
      </c>
    </row>
    <row r="26" spans="1:36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Emissions'!$C$1:$C$101='Industry Figure Cum'!$A26)*('EPS Emissions'!$D$1:$D$101='Industry Figure Cum'!$C$1),0),MATCH('Industry Figure Cum'!D$2,'EPS Emissions'!$C$1:$AI$1,0)),INDEX('GCAM By Region By Sector'!$B$1:$AH$342,MATCH(1,('GCAM By Region By Sector'!$B$1:$B$342='Industry Figure Cum'!$A26)*('GCAM By Region By Sector'!$C$1:$C$342='Industry Figure Cum'!$C$1),0),MATCH('Industry Figure Cum'!D$2,'GCAM By Region By Sector'!$B$1:$AH$1,0))*10^3)</f>
        <v>1295.4433990272416</v>
      </c>
      <c r="E26" cm="1">
        <f t="array" ref="E26">IF($C26="EPS",INDEX('EPS Emissions'!$C$1:$AI$101,MATCH(1,('EPS Emissions'!$C$1:$C$101='Industry Figure Cum'!$A26)*('EPS Emissions'!$D$1:$D$101='Industry Figure Cum'!$C$1),0),MATCH('Industry Figure Cum'!E$2,'EPS Emissions'!$C$1:$AI$1,0)),INDEX('GCAM By Region By Sector'!$B$1:$AH$342,MATCH(1,('GCAM By Region By Sector'!$B$1:$B$342='Industry Figure Cum'!$A26)*('GCAM By Region By Sector'!$C$1:$C$342='Industry Figure Cum'!$C$1),0),MATCH('Industry Figure Cum'!E$2,'GCAM By Region By Sector'!$B$1:$AH$1,0))*10^3)</f>
        <v>1336.1531971906109</v>
      </c>
      <c r="F26" cm="1">
        <f t="array" ref="F26">IF($C26="EPS",INDEX('EPS Emissions'!$C$1:$AI$101,MATCH(1,('EPS Emissions'!$C$1:$C$101='Industry Figure Cum'!$A26)*('EPS Emissions'!$D$1:$D$101='Industry Figure Cum'!$C$1),0),MATCH('Industry Figure Cum'!F$2,'EPS Emissions'!$C$1:$AI$1,0)),INDEX('GCAM By Region By Sector'!$B$1:$AH$342,MATCH(1,('GCAM By Region By Sector'!$B$1:$B$342='Industry Figure Cum'!$A26)*('GCAM By Region By Sector'!$C$1:$C$342='Industry Figure Cum'!$C$1),0),MATCH('Industry Figure Cum'!F$2,'GCAM By Region By Sector'!$B$1:$AH$1,0))*10^3)</f>
        <v>1300.955215544785</v>
      </c>
      <c r="G26" cm="1">
        <f t="array" ref="G26">IF($C26="EPS",INDEX('EPS Emissions'!$C$1:$AI$101,MATCH(1,('EPS Emissions'!$C$1:$C$101='Industry Figure Cum'!$A26)*('EPS Emissions'!$D$1:$D$101='Industry Figure Cum'!$C$1),0),MATCH('Industry Figure Cum'!G$2,'EPS Emissions'!$C$1:$AI$1,0)),INDEX('GCAM By Region By Sector'!$B$1:$AH$342,MATCH(1,('GCAM By Region By Sector'!$B$1:$B$342='Industry Figure Cum'!$A26)*('GCAM By Region By Sector'!$C$1:$C$342='Industry Figure Cum'!$C$1),0),MATCH('Industry Figure Cum'!G$2,'GCAM By Region By Sector'!$B$1:$AH$1,0))*10^3)</f>
        <v>1413.6350541231277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261.1037912429378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226.88802310699106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197.95178234830234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156.87393077320181</v>
      </c>
      <c r="O26" t="str">
        <f t="shared" si="10"/>
        <v>Russia</v>
      </c>
      <c r="P26" s="15">
        <f t="shared" si="20"/>
        <v>1556.5471902701795</v>
      </c>
      <c r="Q26" s="15">
        <f t="shared" si="20"/>
        <v>1563.041220297602</v>
      </c>
      <c r="R26" s="15">
        <f t="shared" si="20"/>
        <v>1498.9069978930875</v>
      </c>
      <c r="S26" s="15">
        <f t="shared" si="20"/>
        <v>1570.5089848963296</v>
      </c>
      <c r="T26">
        <f t="shared" si="3"/>
        <v>4</v>
      </c>
      <c r="U26">
        <f t="shared" si="4"/>
        <v>5</v>
      </c>
      <c r="V26">
        <f t="shared" si="5"/>
        <v>7</v>
      </c>
      <c r="W26">
        <f t="shared" si="6"/>
        <v>8</v>
      </c>
      <c r="X26" s="22">
        <v>4</v>
      </c>
      <c r="Y26" t="str">
        <f t="shared" si="18"/>
        <v>Middle East</v>
      </c>
      <c r="Z26" s="21">
        <f t="shared" si="19"/>
        <v>1401.2824757887804</v>
      </c>
      <c r="AA26" s="16">
        <f t="shared" si="19"/>
        <v>1620.6641558237279</v>
      </c>
      <c r="AB26" s="21">
        <f t="shared" si="19"/>
        <v>1845.3715706322823</v>
      </c>
      <c r="AC26" s="21">
        <f t="shared" si="19"/>
        <v>2126.0224259450806</v>
      </c>
      <c r="AE26" s="71" t="str">
        <f t="shared" si="11"/>
        <v>Russia</v>
      </c>
      <c r="AF26" s="47">
        <f>SUM(TREND(P26:Q26,P$2:Q$2,'BAU Sector &amp; Region Breakout'!D$2:M$2))</f>
        <v>15594.695037825195</v>
      </c>
      <c r="AG26" s="47">
        <f>SUM(TREND(Q26:R26,Q$2:R$2,'BAU Sector &amp; Region Breakout'!N$2:'BAU Sector &amp; Region Breakout'!X$2))</f>
        <v>16840.715200048799</v>
      </c>
      <c r="AH26" s="47">
        <f>SUM(TREND(R26:S26,R$2:S$2,'BAU Sector &amp; Region Breakout'!X$2:AH$2))</f>
        <v>16881.787905341807</v>
      </c>
      <c r="AI26" s="61">
        <f t="shared" si="12"/>
        <v>49317.198143215799</v>
      </c>
      <c r="AJ26" s="72">
        <f t="shared" si="13"/>
        <v>6</v>
      </c>
    </row>
    <row r="27" spans="1:36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Emissions'!$C$1:$C$101='Industry Figure Cum'!$A27)*('EPS Emissions'!$D$1:$D$101='Industry Figure Cum'!$C$1),0),MATCH('Industry Figure Cum'!D$2,'EPS Emissions'!$C$1:$AI$1,0)),INDEX('GCAM By Region By Sector'!$B$1:$AH$342,MATCH(1,('GCAM By Region By Sector'!$B$1:$B$342='Industry Figure Cum'!$A27)*('GCAM By Region By Sector'!$C$1:$C$342='Industry Figure Cum'!$C$1),0),MATCH('Industry Figure Cum'!D$2,'GCAM By Region By Sector'!$B$1:$AH$1,0))*10^3)</f>
        <v>236.89683221741166</v>
      </c>
      <c r="E27" cm="1">
        <f t="array" ref="E27">IF($C27="EPS",INDEX('EPS Emissions'!$C$1:$AI$101,MATCH(1,('EPS Emissions'!$C$1:$C$101='Industry Figure Cum'!$A27)*('EPS Emissions'!$D$1:$D$101='Industry Figure Cum'!$C$1),0),MATCH('Industry Figure Cum'!E$2,'EPS Emissions'!$C$1:$AI$1,0)),INDEX('GCAM By Region By Sector'!$B$1:$AH$342,MATCH(1,('GCAM By Region By Sector'!$B$1:$B$342='Industry Figure Cum'!$A27)*('GCAM By Region By Sector'!$C$1:$C$342='Industry Figure Cum'!$C$1),0),MATCH('Industry Figure Cum'!E$2,'GCAM By Region By Sector'!$B$1:$AH$1,0))*10^3)</f>
        <v>268.16996422545731</v>
      </c>
      <c r="F27" cm="1">
        <f t="array" ref="F27">IF($C27="EPS",INDEX('EPS Emissions'!$C$1:$AI$101,MATCH(1,('EPS Emissions'!$C$1:$C$101='Industry Figure Cum'!$A27)*('EPS Emissions'!$D$1:$D$101='Industry Figure Cum'!$C$1),0),MATCH('Industry Figure Cum'!F$2,'EPS Emissions'!$C$1:$AI$1,0)),INDEX('GCAM By Region By Sector'!$B$1:$AH$342,MATCH(1,('GCAM By Region By Sector'!$B$1:$B$342='Industry Figure Cum'!$A27)*('GCAM By Region By Sector'!$C$1:$C$342='Industry Figure Cum'!$C$1),0),MATCH('Industry Figure Cum'!F$2,'GCAM By Region By Sector'!$B$1:$AH$1,0))*10^3)</f>
        <v>304.33275969002949</v>
      </c>
      <c r="G27" cm="1">
        <f t="array" ref="G27">IF($C27="EPS",INDEX('EPS Emissions'!$C$1:$AI$101,MATCH(1,('EPS Emissions'!$C$1:$C$101='Industry Figure Cum'!$A27)*('EPS Emissions'!$D$1:$D$101='Industry Figure Cum'!$C$1),0),MATCH('Industry Figure Cum'!G$2,'EPS Emissions'!$C$1:$AI$1,0)),INDEX('GCAM By Region By Sector'!$B$1:$AH$342,MATCH(1,('GCAM By Region By Sector'!$B$1:$B$342='Industry Figure Cum'!$A27)*('GCAM By Region By Sector'!$C$1:$C$342='Industry Figure Cum'!$C$1),0),MATCH('Industry Figure Cum'!G$2,'GCAM By Region By Sector'!$B$1:$AH$1,0))*10^3)</f>
        <v>349.11643476761975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125.71174429108441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122.04617739433306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94.879443079918332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66.923511355306388</v>
      </c>
      <c r="O27" t="str">
        <f t="shared" si="10"/>
        <v>South Africa</v>
      </c>
      <c r="P27" s="15">
        <f t="shared" si="20"/>
        <v>362.60857650849607</v>
      </c>
      <c r="Q27" s="15">
        <f t="shared" si="20"/>
        <v>390.21614161979039</v>
      </c>
      <c r="R27" s="15">
        <f t="shared" si="20"/>
        <v>399.21220276994779</v>
      </c>
      <c r="S27" s="15">
        <f t="shared" si="20"/>
        <v>416.03994612292615</v>
      </c>
      <c r="T27">
        <f t="shared" si="3"/>
        <v>15</v>
      </c>
      <c r="U27">
        <f t="shared" si="4"/>
        <v>15</v>
      </c>
      <c r="V27">
        <f t="shared" si="5"/>
        <v>19</v>
      </c>
      <c r="W27">
        <f t="shared" si="6"/>
        <v>19</v>
      </c>
      <c r="X27" s="22">
        <v>5</v>
      </c>
      <c r="Y27" t="str">
        <f t="shared" si="18"/>
        <v>Russia</v>
      </c>
      <c r="Z27" s="21">
        <f t="shared" si="19"/>
        <v>1556.5471902701795</v>
      </c>
      <c r="AA27" s="16">
        <f t="shared" si="19"/>
        <v>1563.041220297602</v>
      </c>
      <c r="AB27" s="21">
        <f t="shared" si="19"/>
        <v>1498.9069978930875</v>
      </c>
      <c r="AC27" s="21">
        <f t="shared" si="19"/>
        <v>1570.5089848963296</v>
      </c>
      <c r="AE27" s="71" t="str">
        <f t="shared" si="11"/>
        <v>South Africa</v>
      </c>
      <c r="AF27" s="47">
        <f>SUM(TREND(P27:Q27,P$2:Q$2,'BAU Sector &amp; Region Breakout'!D$2:M$2))</f>
        <v>3750.3198080857865</v>
      </c>
      <c r="AG27" s="47">
        <f>SUM(TREND(Q27:R27,Q$2:R$2,'BAU Sector &amp; Region Breakout'!N$2:'BAU Sector &amp; Region Breakout'!X$2))</f>
        <v>4341.8558941435604</v>
      </c>
      <c r="AH27" s="47">
        <f>SUM(TREND(R27:S27,R$2:S$2,'BAU Sector &amp; Region Breakout'!X$2:AH$2))</f>
        <v>4483.886818910808</v>
      </c>
      <c r="AI27" s="61">
        <f t="shared" si="12"/>
        <v>12576.062521140155</v>
      </c>
      <c r="AJ27" s="72">
        <f t="shared" si="13"/>
        <v>17</v>
      </c>
    </row>
    <row r="28" spans="1:36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Emissions'!$C$1:$C$101='Industry Figure Cum'!$A28)*('EPS Emissions'!$D$1:$D$101='Industry Figure Cum'!$C$1),0),MATCH('Industry Figure Cum'!D$2,'EPS Emissions'!$C$1:$AI$1,0)),INDEX('GCAM By Region By Sector'!$B$1:$AH$342,MATCH(1,('GCAM By Region By Sector'!$B$1:$B$342='Industry Figure Cum'!$A28)*('GCAM By Region By Sector'!$C$1:$C$342='Industry Figure Cum'!$C$1),0),MATCH('Industry Figure Cum'!D$2,'GCAM By Region By Sector'!$B$1:$AH$1,0))*10^3)</f>
        <v>119.03251806411487</v>
      </c>
      <c r="E28" cm="1">
        <f t="array" ref="E28">IF($C28="EPS",INDEX('EPS Emissions'!$C$1:$AI$101,MATCH(1,('EPS Emissions'!$C$1:$C$101='Industry Figure Cum'!$A28)*('EPS Emissions'!$D$1:$D$101='Industry Figure Cum'!$C$1),0),MATCH('Industry Figure Cum'!E$2,'EPS Emissions'!$C$1:$AI$1,0)),INDEX('GCAM By Region By Sector'!$B$1:$AH$342,MATCH(1,('GCAM By Region By Sector'!$B$1:$B$342='Industry Figure Cum'!$A28)*('GCAM By Region By Sector'!$C$1:$C$342='Industry Figure Cum'!$C$1),0),MATCH('Industry Figure Cum'!E$2,'GCAM By Region By Sector'!$B$1:$AH$1,0))*10^3)</f>
        <v>143.49996798766878</v>
      </c>
      <c r="F28" cm="1">
        <f t="array" ref="F28">IF($C28="EPS",INDEX('EPS Emissions'!$C$1:$AI$101,MATCH(1,('EPS Emissions'!$C$1:$C$101='Industry Figure Cum'!$A28)*('EPS Emissions'!$D$1:$D$101='Industry Figure Cum'!$C$1),0),MATCH('Industry Figure Cum'!F$2,'EPS Emissions'!$C$1:$AI$1,0)),INDEX('GCAM By Region By Sector'!$B$1:$AH$342,MATCH(1,('GCAM By Region By Sector'!$B$1:$B$342='Industry Figure Cum'!$A28)*('GCAM By Region By Sector'!$C$1:$C$342='Industry Figure Cum'!$C$1),0),MATCH('Industry Figure Cum'!F$2,'GCAM By Region By Sector'!$B$1:$AH$1,0))*10^3)</f>
        <v>163.81173262966982</v>
      </c>
      <c r="G28" cm="1">
        <f t="array" ref="G28">IF($C28="EPS",INDEX('EPS Emissions'!$C$1:$AI$101,MATCH(1,('EPS Emissions'!$C$1:$C$101='Industry Figure Cum'!$A28)*('EPS Emissions'!$D$1:$D$101='Industry Figure Cum'!$C$1),0),MATCH('Industry Figure Cum'!G$2,'EPS Emissions'!$C$1:$AI$1,0)),INDEX('GCAM By Region By Sector'!$B$1:$AH$342,MATCH(1,('GCAM By Region By Sector'!$B$1:$B$342='Industry Figure Cum'!$A28)*('GCAM By Region By Sector'!$C$1:$C$342='Industry Figure Cum'!$C$1),0),MATCH('Industry Figure Cum'!G$2,'GCAM By Region By Sector'!$B$1:$AH$1,0))*10^3)</f>
        <v>173.42620952086341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4.570168677269594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3.8095819059237357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8.4102058145247831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12.441060485559637</v>
      </c>
      <c r="O28" t="str">
        <f t="shared" si="10"/>
        <v>Northern South America</v>
      </c>
      <c r="P28" s="15">
        <f t="shared" si="20"/>
        <v>123.60268674138446</v>
      </c>
      <c r="Q28" s="15">
        <f t="shared" si="20"/>
        <v>147.30954989359253</v>
      </c>
      <c r="R28" s="15">
        <f t="shared" si="20"/>
        <v>172.22193844419459</v>
      </c>
      <c r="S28" s="15">
        <f t="shared" si="20"/>
        <v>185.86727000642304</v>
      </c>
      <c r="T28">
        <f t="shared" si="3"/>
        <v>29</v>
      </c>
      <c r="U28">
        <f t="shared" si="4"/>
        <v>28</v>
      </c>
      <c r="V28">
        <f t="shared" si="5"/>
        <v>28</v>
      </c>
      <c r="W28">
        <f t="shared" si="6"/>
        <v>28</v>
      </c>
      <c r="X28" s="22">
        <v>6</v>
      </c>
      <c r="Y28" t="str">
        <f t="shared" si="18"/>
        <v>Southeast Asia</v>
      </c>
      <c r="Z28" s="21">
        <f t="shared" si="19"/>
        <v>997.24289669958171</v>
      </c>
      <c r="AA28" s="16">
        <f t="shared" si="19"/>
        <v>1348.9538595623637</v>
      </c>
      <c r="AB28" s="21">
        <f t="shared" si="19"/>
        <v>1763.2904462000213</v>
      </c>
      <c r="AC28" s="21">
        <f t="shared" si="19"/>
        <v>2138.5675673503683</v>
      </c>
      <c r="AE28" s="71" t="str">
        <f t="shared" si="11"/>
        <v>Northern South America</v>
      </c>
      <c r="AF28" s="47">
        <f>SUM(TREND(P28:Q28,P$2:Q$2,'BAU Sector &amp; Region Breakout'!D$2:M$2))</f>
        <v>1342.7077515987748</v>
      </c>
      <c r="AG28" s="47">
        <f>SUM(TREND(Q28:R28,Q$2:R$2,'BAU Sector &amp; Region Breakout'!N$2:'BAU Sector &amp; Region Breakout'!X$2))</f>
        <v>1757.4231858578278</v>
      </c>
      <c r="AH28" s="47">
        <f>SUM(TREND(R28:S28,R$2:S$2,'BAU Sector &amp; Region Breakout'!X$2:AH$2))</f>
        <v>1969.4906464783953</v>
      </c>
      <c r="AI28" s="61">
        <f t="shared" si="12"/>
        <v>5069.6215839349979</v>
      </c>
      <c r="AJ28" s="72">
        <f t="shared" si="13"/>
        <v>28</v>
      </c>
    </row>
    <row r="29" spans="1:36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Emissions'!$C$1:$C$101='Industry Figure Cum'!$A29)*('EPS Emissions'!$D$1:$D$101='Industry Figure Cum'!$C$1),0),MATCH('Industry Figure Cum'!D$2,'EPS Emissions'!$C$1:$AI$1,0)),INDEX('GCAM By Region By Sector'!$B$1:$AH$342,MATCH(1,('GCAM By Region By Sector'!$B$1:$B$342='Industry Figure Cum'!$A29)*('GCAM By Region By Sector'!$C$1:$C$342='Industry Figure Cum'!$C$1),0),MATCH('Industry Figure Cum'!D$2,'GCAM By Region By Sector'!$B$1:$AH$1,0))*10^3)</f>
        <v>164.55248677458627</v>
      </c>
      <c r="E29" cm="1">
        <f t="array" ref="E29">IF($C29="EPS",INDEX('EPS Emissions'!$C$1:$AI$101,MATCH(1,('EPS Emissions'!$C$1:$C$101='Industry Figure Cum'!$A29)*('EPS Emissions'!$D$1:$D$101='Industry Figure Cum'!$C$1),0),MATCH('Industry Figure Cum'!E$2,'EPS Emissions'!$C$1:$AI$1,0)),INDEX('GCAM By Region By Sector'!$B$1:$AH$342,MATCH(1,('GCAM By Region By Sector'!$B$1:$B$342='Industry Figure Cum'!$A29)*('GCAM By Region By Sector'!$C$1:$C$342='Industry Figure Cum'!$C$1),0),MATCH('Industry Figure Cum'!E$2,'GCAM By Region By Sector'!$B$1:$AH$1,0))*10^3)</f>
        <v>199.57479761657555</v>
      </c>
      <c r="F29" cm="1">
        <f t="array" ref="F29">IF($C29="EPS",INDEX('EPS Emissions'!$C$1:$AI$101,MATCH(1,('EPS Emissions'!$C$1:$C$101='Industry Figure Cum'!$A29)*('EPS Emissions'!$D$1:$D$101='Industry Figure Cum'!$C$1),0),MATCH('Industry Figure Cum'!F$2,'EPS Emissions'!$C$1:$AI$1,0)),INDEX('GCAM By Region By Sector'!$B$1:$AH$342,MATCH(1,('GCAM By Region By Sector'!$B$1:$B$342='Industry Figure Cum'!$A29)*('GCAM By Region By Sector'!$C$1:$C$342='Industry Figure Cum'!$C$1),0),MATCH('Industry Figure Cum'!F$2,'GCAM By Region By Sector'!$B$1:$AH$1,0))*10^3)</f>
        <v>239.9885352629901</v>
      </c>
      <c r="G29" cm="1">
        <f t="array" ref="G29">IF($C29="EPS",INDEX('EPS Emissions'!$C$1:$AI$101,MATCH(1,('EPS Emissions'!$C$1:$C$101='Industry Figure Cum'!$A29)*('EPS Emissions'!$D$1:$D$101='Industry Figure Cum'!$C$1),0),MATCH('Industry Figure Cum'!G$2,'EPS Emissions'!$C$1:$AI$1,0)),INDEX('GCAM By Region By Sector'!$B$1:$AH$342,MATCH(1,('GCAM By Region By Sector'!$B$1:$B$342='Industry Figure Cum'!$A29)*('GCAM By Region By Sector'!$C$1:$C$342='Industry Figure Cum'!$C$1),0),MATCH('Industry Figure Cum'!G$2,'GCAM By Region By Sector'!$B$1:$AH$1,0))*10^3)</f>
        <v>288.70872331225695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32.361773258154649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42.790560612215017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59.69417025721868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72.210405993340558</v>
      </c>
      <c r="O29" t="str">
        <f t="shared" si="10"/>
        <v>Southern South America</v>
      </c>
      <c r="P29" s="15">
        <f t="shared" si="20"/>
        <v>196.91426003274091</v>
      </c>
      <c r="Q29" s="15">
        <f t="shared" si="20"/>
        <v>242.36535822879057</v>
      </c>
      <c r="R29" s="15">
        <f t="shared" si="20"/>
        <v>299.6827055202088</v>
      </c>
      <c r="S29" s="15">
        <f t="shared" si="20"/>
        <v>360.91912930559749</v>
      </c>
      <c r="T29">
        <f t="shared" si="3"/>
        <v>22</v>
      </c>
      <c r="U29">
        <f t="shared" si="4"/>
        <v>24</v>
      </c>
      <c r="V29">
        <f t="shared" si="5"/>
        <v>24</v>
      </c>
      <c r="W29">
        <f t="shared" si="6"/>
        <v>22</v>
      </c>
      <c r="X29" s="22">
        <v>7</v>
      </c>
      <c r="Y29" t="str">
        <f t="shared" si="18"/>
        <v>EU-27</v>
      </c>
      <c r="Z29" s="21">
        <f t="shared" si="19"/>
        <v>1274.6682740180752</v>
      </c>
      <c r="AA29" s="16">
        <f t="shared" si="19"/>
        <v>1136.6099964963796</v>
      </c>
      <c r="AB29" s="21">
        <f t="shared" si="19"/>
        <v>1007.4913855799582</v>
      </c>
      <c r="AC29" s="21">
        <f t="shared" si="19"/>
        <v>896.51255100855633</v>
      </c>
      <c r="AE29" s="71" t="str">
        <f t="shared" si="11"/>
        <v>Southern South America</v>
      </c>
      <c r="AF29" s="47">
        <f>SUM(TREND(P29:Q29,P$2:Q$2,'BAU Sector &amp; Region Breakout'!D$2:M$2))</f>
        <v>2173.6725422096279</v>
      </c>
      <c r="AG29" s="47">
        <f>SUM(TREND(Q29:R29,Q$2:R$2,'BAU Sector &amp; Region Breakout'!N$2:'BAU Sector &amp; Region Breakout'!X$2))</f>
        <v>2981.2643506194945</v>
      </c>
      <c r="AH29" s="47">
        <f>SUM(TREND(R29:S29,R$2:S$2,'BAU Sector &amp; Region Breakout'!X$2:AH$2))</f>
        <v>3633.3100915419418</v>
      </c>
      <c r="AI29" s="61">
        <f t="shared" si="12"/>
        <v>8788.2469843710642</v>
      </c>
      <c r="AJ29" s="72">
        <f t="shared" si="13"/>
        <v>24</v>
      </c>
    </row>
    <row r="30" spans="1:36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Emissions'!$C$1:$C$101='Industry Figure Cum'!$A30)*('EPS Emissions'!$D$1:$D$101='Industry Figure Cum'!$C$1),0),MATCH('Industry Figure Cum'!D$2,'EPS Emissions'!$C$1:$AI$1,0)),INDEX('GCAM By Region By Sector'!$B$1:$AH$342,MATCH(1,('GCAM By Region By Sector'!$B$1:$B$342='Industry Figure Cum'!$A30)*('GCAM By Region By Sector'!$C$1:$C$342='Industry Figure Cum'!$C$1),0),MATCH('Industry Figure Cum'!D$2,'GCAM By Region By Sector'!$B$1:$AH$1,0))*10^3)</f>
        <v>123.79396190018703</v>
      </c>
      <c r="E30" cm="1">
        <f t="array" ref="E30">IF($C30="EPS",INDEX('EPS Emissions'!$C$1:$AI$101,MATCH(1,('EPS Emissions'!$C$1:$C$101='Industry Figure Cum'!$A30)*('EPS Emissions'!$D$1:$D$101='Industry Figure Cum'!$C$1),0),MATCH('Industry Figure Cum'!E$2,'EPS Emissions'!$C$1:$AI$1,0)),INDEX('GCAM By Region By Sector'!$B$1:$AH$342,MATCH(1,('GCAM By Region By Sector'!$B$1:$B$342='Industry Figure Cum'!$A30)*('GCAM By Region By Sector'!$C$1:$C$342='Industry Figure Cum'!$C$1),0),MATCH('Industry Figure Cum'!E$2,'GCAM By Region By Sector'!$B$1:$AH$1,0))*10^3)</f>
        <v>202.90719400134051</v>
      </c>
      <c r="F30" cm="1">
        <f t="array" ref="F30">IF($C30="EPS",INDEX('EPS Emissions'!$C$1:$AI$101,MATCH(1,('EPS Emissions'!$C$1:$C$101='Industry Figure Cum'!$A30)*('EPS Emissions'!$D$1:$D$101='Industry Figure Cum'!$C$1),0),MATCH('Industry Figure Cum'!F$2,'EPS Emissions'!$C$1:$AI$1,0)),INDEX('GCAM By Region By Sector'!$B$1:$AH$342,MATCH(1,('GCAM By Region By Sector'!$B$1:$B$342='Industry Figure Cum'!$A30)*('GCAM By Region By Sector'!$C$1:$C$342='Industry Figure Cum'!$C$1),0),MATCH('Industry Figure Cum'!F$2,'GCAM By Region By Sector'!$B$1:$AH$1,0))*10^3)</f>
        <v>347.47213291149109</v>
      </c>
      <c r="G30" cm="1">
        <f t="array" ref="G30">IF($C30="EPS",INDEX('EPS Emissions'!$C$1:$AI$101,MATCH(1,('EPS Emissions'!$C$1:$C$101='Industry Figure Cum'!$A30)*('EPS Emissions'!$D$1:$D$101='Industry Figure Cum'!$C$1),0),MATCH('Industry Figure Cum'!G$2,'EPS Emissions'!$C$1:$AI$1,0)),INDEX('GCAM By Region By Sector'!$B$1:$AH$342,MATCH(1,('GCAM By Region By Sector'!$B$1:$B$342='Industry Figure Cum'!$A30)*('GCAM By Region By Sector'!$C$1:$C$342='Industry Figure Cum'!$C$1),0),MATCH('Industry Figure Cum'!G$2,'GCAM By Region By Sector'!$B$1:$AH$1,0))*10^3)</f>
        <v>508.5000271472552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30.721009287460536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47.857835418393222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80.607188894668084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114.59562838613498</v>
      </c>
      <c r="O30" t="str">
        <f t="shared" si="10"/>
        <v>South Asia</v>
      </c>
      <c r="P30" s="15">
        <f t="shared" si="20"/>
        <v>154.51497118764757</v>
      </c>
      <c r="Q30" s="15">
        <f t="shared" si="20"/>
        <v>250.76502941973374</v>
      </c>
      <c r="R30" s="15">
        <f t="shared" si="20"/>
        <v>428.07932180615916</v>
      </c>
      <c r="S30" s="15">
        <f t="shared" si="20"/>
        <v>623.09565553339019</v>
      </c>
      <c r="T30">
        <f t="shared" si="3"/>
        <v>26</v>
      </c>
      <c r="U30">
        <f t="shared" si="4"/>
        <v>22</v>
      </c>
      <c r="V30">
        <f t="shared" si="5"/>
        <v>17</v>
      </c>
      <c r="W30">
        <f t="shared" si="6"/>
        <v>15</v>
      </c>
      <c r="X30" s="22">
        <v>8</v>
      </c>
      <c r="Y30" t="str">
        <f t="shared" si="18"/>
        <v>Indonesia</v>
      </c>
      <c r="Z30" s="21">
        <f t="shared" si="19"/>
        <v>687.5918041107584</v>
      </c>
      <c r="AA30" s="16">
        <f t="shared" si="19"/>
        <v>999.41668778103008</v>
      </c>
      <c r="AB30" s="21">
        <f t="shared" si="19"/>
        <v>1550.4486083737033</v>
      </c>
      <c r="AC30" s="21">
        <f t="shared" si="19"/>
        <v>2610.1941984190998</v>
      </c>
      <c r="AE30" s="71" t="str">
        <f t="shared" si="11"/>
        <v>South Asia</v>
      </c>
      <c r="AF30" s="47">
        <f>SUM(TREND(P30:Q30,P$2:Q$2,'BAU Sector &amp; Region Breakout'!D$2:M$2))</f>
        <v>1978.2749739208557</v>
      </c>
      <c r="AG30" s="47">
        <f>SUM(TREND(Q30:R30,Q$2:R$2,'BAU Sector &amp; Region Breakout'!N$2:'BAU Sector &amp; Region Breakout'!X$2))</f>
        <v>3733.6439317424229</v>
      </c>
      <c r="AH30" s="47">
        <f>SUM(TREND(R30:S30,R$2:S$2,'BAU Sector &amp; Region Breakout'!X$2:AH$2))</f>
        <v>5781.462375367475</v>
      </c>
      <c r="AI30" s="61">
        <f t="shared" si="12"/>
        <v>11493.381281030754</v>
      </c>
      <c r="AJ30" s="72">
        <f t="shared" si="13"/>
        <v>19</v>
      </c>
    </row>
    <row r="31" spans="1:36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Emissions'!$C$1:$C$101='Industry Figure Cum'!$A31)*('EPS Emissions'!$D$1:$D$101='Industry Figure Cum'!$C$1),0),MATCH('Industry Figure Cum'!D$2,'EPS Emissions'!$C$1:$AI$1,0)),INDEX('GCAM By Region By Sector'!$B$1:$AH$342,MATCH(1,('GCAM By Region By Sector'!$B$1:$B$342='Industry Figure Cum'!$A31)*('GCAM By Region By Sector'!$C$1:$C$342='Industry Figure Cum'!$C$1),0),MATCH('Industry Figure Cum'!D$2,'GCAM By Region By Sector'!$B$1:$AH$1,0))*10^3)</f>
        <v>263.48500000000001</v>
      </c>
      <c r="E31" cm="1">
        <f t="array" ref="E31">IF($C31="EPS",INDEX('EPS Emissions'!$C$1:$AI$101,MATCH(1,('EPS Emissions'!$C$1:$C$101='Industry Figure Cum'!$A31)*('EPS Emissions'!$D$1:$D$101='Industry Figure Cum'!$C$1),0),MATCH('Industry Figure Cum'!E$2,'EPS Emissions'!$C$1:$AI$1,0)),INDEX('GCAM By Region By Sector'!$B$1:$AH$342,MATCH(1,('GCAM By Region By Sector'!$B$1:$B$342='Industry Figure Cum'!$A31)*('GCAM By Region By Sector'!$C$1:$C$342='Industry Figure Cum'!$C$1),0),MATCH('Industry Figure Cum'!E$2,'GCAM By Region By Sector'!$B$1:$AH$1,0))*10^3)</f>
        <v>323.46199999999999</v>
      </c>
      <c r="F31" cm="1">
        <f t="array" ref="F31">IF($C31="EPS",INDEX('EPS Emissions'!$C$1:$AI$101,MATCH(1,('EPS Emissions'!$C$1:$C$101='Industry Figure Cum'!$A31)*('EPS Emissions'!$D$1:$D$101='Industry Figure Cum'!$C$1),0),MATCH('Industry Figure Cum'!F$2,'EPS Emissions'!$C$1:$AI$1,0)),INDEX('GCAM By Region By Sector'!$B$1:$AH$342,MATCH(1,('GCAM By Region By Sector'!$B$1:$B$342='Industry Figure Cum'!$A31)*('GCAM By Region By Sector'!$C$1:$C$342='Industry Figure Cum'!$C$1),0),MATCH('Industry Figure Cum'!F$2,'GCAM By Region By Sector'!$B$1:$AH$1,0))*10^3)</f>
        <v>345.18599999999998</v>
      </c>
      <c r="G31" cm="1">
        <f t="array" ref="G31">IF($C31="EPS",INDEX('EPS Emissions'!$C$1:$AI$101,MATCH(1,('EPS Emissions'!$C$1:$C$101='Industry Figure Cum'!$A31)*('EPS Emissions'!$D$1:$D$101='Industry Figure Cum'!$C$1),0),MATCH('Industry Figure Cum'!G$2,'EPS Emissions'!$C$1:$AI$1,0)),INDEX('GCAM By Region By Sector'!$B$1:$AH$342,MATCH(1,('GCAM By Region By Sector'!$B$1:$B$342='Industry Figure Cum'!$A31)*('GCAM By Region By Sector'!$C$1:$C$342='Industry Figure Cum'!$C$1),0),MATCH('Industry Figure Cum'!G$2,'GCAM By Region By Sector'!$B$1:$AH$1,0))*10^3)</f>
        <v>373.065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135.22935568917737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147.26584041765108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133.44527936963902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121.07718587287623</v>
      </c>
      <c r="O31" t="str">
        <f t="shared" si="10"/>
        <v>South Korea</v>
      </c>
      <c r="P31" s="15">
        <f t="shared" si="20"/>
        <v>431.24595568917744</v>
      </c>
      <c r="Q31" s="15">
        <f t="shared" si="20"/>
        <v>499.84504041765109</v>
      </c>
      <c r="R31" s="15">
        <f t="shared" si="20"/>
        <v>505.75737936963901</v>
      </c>
      <c r="S31" s="15">
        <f t="shared" si="20"/>
        <v>519.94598587287624</v>
      </c>
      <c r="T31">
        <f t="shared" si="3"/>
        <v>11</v>
      </c>
      <c r="U31">
        <f t="shared" si="4"/>
        <v>14</v>
      </c>
      <c r="V31">
        <f t="shared" si="5"/>
        <v>14</v>
      </c>
      <c r="W31">
        <f t="shared" si="6"/>
        <v>17</v>
      </c>
      <c r="X31" s="22">
        <v>9</v>
      </c>
      <c r="Y31" t="str">
        <f t="shared" si="18"/>
        <v>West Africa</v>
      </c>
      <c r="Z31" s="21">
        <f t="shared" si="19"/>
        <v>413.27896775670933</v>
      </c>
      <c r="AA31" s="16">
        <f t="shared" si="19"/>
        <v>701.6572550549788</v>
      </c>
      <c r="AB31" s="21">
        <f t="shared" si="19"/>
        <v>1319.1709377952216</v>
      </c>
      <c r="AC31" s="21">
        <f t="shared" si="19"/>
        <v>2165.5948705519268</v>
      </c>
      <c r="AE31" s="71" t="str">
        <f t="shared" si="11"/>
        <v>South Korea</v>
      </c>
      <c r="AF31" s="47">
        <f>SUM(TREND(P31:Q31,P$2:Q$2,'BAU Sector &amp; Region Breakout'!D$2:M$2))</f>
        <v>4621.1554381699043</v>
      </c>
      <c r="AG31" s="47">
        <f>SUM(TREND(Q31:R31,Q$2:R$2,'BAU Sector &amp; Region Breakout'!N$2:'BAU Sector &amp; Region Breakout'!X$2))</f>
        <v>5530.8133088300947</v>
      </c>
      <c r="AH31" s="47">
        <f>SUM(TREND(R31:S31,R$2:S$2,'BAU Sector &amp; Region Breakout'!X$2:AH$2))</f>
        <v>5641.3685088338325</v>
      </c>
      <c r="AI31" s="61">
        <f t="shared" si="12"/>
        <v>15793.337255833831</v>
      </c>
      <c r="AJ31" s="72">
        <f t="shared" si="13"/>
        <v>14</v>
      </c>
    </row>
    <row r="32" spans="1:36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Emissions'!$C$1:$C$101='Industry Figure Cum'!$A32)*('EPS Emissions'!$D$1:$D$101='Industry Figure Cum'!$C$1),0),MATCH('Industry Figure Cum'!D$2,'EPS Emissions'!$C$1:$AI$1,0)),INDEX('GCAM By Region By Sector'!$B$1:$AH$342,MATCH(1,('GCAM By Region By Sector'!$B$1:$B$342='Industry Figure Cum'!$A32)*('GCAM By Region By Sector'!$C$1:$C$342='Industry Figure Cum'!$C$1),0),MATCH('Industry Figure Cum'!D$2,'GCAM By Region By Sector'!$B$1:$AH$1,0))*10^3)</f>
        <v>804.59657535887538</v>
      </c>
      <c r="E32" cm="1">
        <f t="array" ref="E32">IF($C32="EPS",INDEX('EPS Emissions'!$C$1:$AI$101,MATCH(1,('EPS Emissions'!$C$1:$C$101='Industry Figure Cum'!$A32)*('EPS Emissions'!$D$1:$D$101='Industry Figure Cum'!$C$1),0),MATCH('Industry Figure Cum'!E$2,'EPS Emissions'!$C$1:$AI$1,0)),INDEX('GCAM By Region By Sector'!$B$1:$AH$342,MATCH(1,('GCAM By Region By Sector'!$B$1:$B$342='Industry Figure Cum'!$A32)*('GCAM By Region By Sector'!$C$1:$C$342='Industry Figure Cum'!$C$1),0),MATCH('Industry Figure Cum'!E$2,'GCAM By Region By Sector'!$B$1:$AH$1,0))*10^3)</f>
        <v>1102.5326139425274</v>
      </c>
      <c r="F32" cm="1">
        <f t="array" ref="F32">IF($C32="EPS",INDEX('EPS Emissions'!$C$1:$AI$101,MATCH(1,('EPS Emissions'!$C$1:$C$101='Industry Figure Cum'!$A32)*('EPS Emissions'!$D$1:$D$101='Industry Figure Cum'!$C$1),0),MATCH('Industry Figure Cum'!F$2,'EPS Emissions'!$C$1:$AI$1,0)),INDEX('GCAM By Region By Sector'!$B$1:$AH$342,MATCH(1,('GCAM By Region By Sector'!$B$1:$B$342='Industry Figure Cum'!$A32)*('GCAM By Region By Sector'!$C$1:$C$342='Industry Figure Cum'!$C$1),0),MATCH('Industry Figure Cum'!F$2,'GCAM By Region By Sector'!$B$1:$AH$1,0))*10^3)</f>
        <v>1454.0987107739259</v>
      </c>
      <c r="G32" cm="1">
        <f t="array" ref="G32">IF($C32="EPS",INDEX('EPS Emissions'!$C$1:$AI$101,MATCH(1,('EPS Emissions'!$C$1:$C$101='Industry Figure Cum'!$A32)*('EPS Emissions'!$D$1:$D$101='Industry Figure Cum'!$C$1),0),MATCH('Industry Figure Cum'!G$2,'EPS Emissions'!$C$1:$AI$1,0)),INDEX('GCAM By Region By Sector'!$B$1:$AH$342,MATCH(1,('GCAM By Region By Sector'!$B$1:$B$342='Industry Figure Cum'!$A32)*('GCAM By Region By Sector'!$C$1:$C$342='Industry Figure Cum'!$C$1),0),MATCH('Industry Figure Cum'!G$2,'GCAM By Region By Sector'!$B$1:$AH$1,0))*10^3)</f>
        <v>1794.0105130986792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192.64632134070627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246.4212456198363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309.19173542609536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344.55705425168912</v>
      </c>
      <c r="O32" t="str">
        <f t="shared" si="10"/>
        <v>Southeast Asia</v>
      </c>
      <c r="P32" s="15">
        <f t="shared" si="20"/>
        <v>997.24289669958171</v>
      </c>
      <c r="Q32" s="15">
        <f t="shared" si="20"/>
        <v>1348.9538595623637</v>
      </c>
      <c r="R32" s="15">
        <f t="shared" si="20"/>
        <v>1763.2904462000213</v>
      </c>
      <c r="S32" s="15">
        <f t="shared" si="20"/>
        <v>2138.5675673503683</v>
      </c>
      <c r="T32">
        <f t="shared" si="3"/>
        <v>7</v>
      </c>
      <c r="U32">
        <f t="shared" si="4"/>
        <v>6</v>
      </c>
      <c r="V32">
        <f t="shared" si="5"/>
        <v>5</v>
      </c>
      <c r="W32">
        <f t="shared" si="6"/>
        <v>6</v>
      </c>
      <c r="X32" s="22">
        <v>10</v>
      </c>
      <c r="Y32" t="str">
        <f t="shared" si="18"/>
        <v>Central Asia</v>
      </c>
      <c r="Z32" s="21">
        <f t="shared" si="19"/>
        <v>487.93325189434285</v>
      </c>
      <c r="AA32" s="16">
        <f t="shared" si="19"/>
        <v>570.25713931086716</v>
      </c>
      <c r="AB32" s="21">
        <f t="shared" si="19"/>
        <v>644.64167383678523</v>
      </c>
      <c r="AC32" s="21">
        <f t="shared" si="19"/>
        <v>706.07391822319823</v>
      </c>
      <c r="AE32" s="71" t="str">
        <f t="shared" si="11"/>
        <v>Southeast Asia</v>
      </c>
      <c r="AF32" s="47">
        <f>SUM(TREND(P32:Q32,P$2:Q$2,'BAU Sector &amp; Region Breakout'!D$2:M$2))</f>
        <v>11555.128299878415</v>
      </c>
      <c r="AG32" s="47">
        <f>SUM(TREND(Q32:R32,Q$2:R$2,'BAU Sector &amp; Region Breakout'!N$2:'BAU Sector &amp; Region Breakout'!X$2))</f>
        <v>17117.343681693063</v>
      </c>
      <c r="AH32" s="47">
        <f>SUM(TREND(R32:S32,R$2:S$2,'BAU Sector &amp; Region Breakout'!X$2:AH$2))</f>
        <v>21460.219074527166</v>
      </c>
      <c r="AI32" s="61">
        <f t="shared" si="12"/>
        <v>50132.691056098643</v>
      </c>
      <c r="AJ32" s="72">
        <f t="shared" si="13"/>
        <v>5</v>
      </c>
    </row>
    <row r="33" spans="1:4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Emissions'!$C$1:$C$101='Industry Figure Cum'!$A33)*('EPS Emissions'!$D$1:$D$101='Industry Figure Cum'!$C$1),0),MATCH('Industry Figure Cum'!D$2,'EPS Emissions'!$C$1:$AI$1,0)),INDEX('GCAM By Region By Sector'!$B$1:$AH$342,MATCH(1,('GCAM By Region By Sector'!$B$1:$B$342='Industry Figure Cum'!$A33)*('GCAM By Region By Sector'!$C$1:$C$342='Industry Figure Cum'!$C$1),0),MATCH('Industry Figure Cum'!D$2,'GCAM By Region By Sector'!$B$1:$AH$1,0))*10^3)</f>
        <v>135.35406054107443</v>
      </c>
      <c r="E33" cm="1">
        <f t="array" ref="E33">IF($C33="EPS",INDEX('EPS Emissions'!$C$1:$AI$101,MATCH(1,('EPS Emissions'!$C$1:$C$101='Industry Figure Cum'!$A33)*('EPS Emissions'!$D$1:$D$101='Industry Figure Cum'!$C$1),0),MATCH('Industry Figure Cum'!E$2,'EPS Emissions'!$C$1:$AI$1,0)),INDEX('GCAM By Region By Sector'!$B$1:$AH$342,MATCH(1,('GCAM By Region By Sector'!$B$1:$B$342='Industry Figure Cum'!$A33)*('GCAM By Region By Sector'!$C$1:$C$342='Industry Figure Cum'!$C$1),0),MATCH('Industry Figure Cum'!E$2,'GCAM By Region By Sector'!$B$1:$AH$1,0))*10^3)</f>
        <v>126.20854689047289</v>
      </c>
      <c r="F33" cm="1">
        <f t="array" ref="F33">IF($C33="EPS",INDEX('EPS Emissions'!$C$1:$AI$101,MATCH(1,('EPS Emissions'!$C$1:$C$101='Industry Figure Cum'!$A33)*('EPS Emissions'!$D$1:$D$101='Industry Figure Cum'!$C$1),0),MATCH('Industry Figure Cum'!F$2,'EPS Emissions'!$C$1:$AI$1,0)),INDEX('GCAM By Region By Sector'!$B$1:$AH$342,MATCH(1,('GCAM By Region By Sector'!$B$1:$B$342='Industry Figure Cum'!$A33)*('GCAM By Region By Sector'!$C$1:$C$342='Industry Figure Cum'!$C$1),0),MATCH('Industry Figure Cum'!F$2,'GCAM By Region By Sector'!$B$1:$AH$1,0))*10^3)</f>
        <v>130.59024376819085</v>
      </c>
      <c r="G33" cm="1">
        <f t="array" ref="G33">IF($C33="EPS",INDEX('EPS Emissions'!$C$1:$AI$101,MATCH(1,('EPS Emissions'!$C$1:$C$101='Industry Figure Cum'!$A33)*('EPS Emissions'!$D$1:$D$101='Industry Figure Cum'!$C$1),0),MATCH('Industry Figure Cum'!G$2,'EPS Emissions'!$C$1:$AI$1,0)),INDEX('GCAM By Region By Sector'!$B$1:$AH$342,MATCH(1,('GCAM By Region By Sector'!$B$1:$B$342='Industry Figure Cum'!$A33)*('GCAM By Region By Sector'!$C$1:$C$342='Industry Figure Cum'!$C$1),0),MATCH('Industry Figure Cum'!G$2,'GCAM By Region By Sector'!$B$1:$AH$1,0))*10^3)</f>
        <v>142.60955456483808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57.600497044370513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59.002486942839909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54.02800963107893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48.538819716290064</v>
      </c>
      <c r="O33" t="str">
        <f t="shared" si="10"/>
        <v>Taiwan</v>
      </c>
      <c r="P33" s="15">
        <f t="shared" si="20"/>
        <v>192.95455758544495</v>
      </c>
      <c r="Q33" s="15">
        <f t="shared" si="20"/>
        <v>185.2110338333128</v>
      </c>
      <c r="R33" s="15">
        <f t="shared" si="20"/>
        <v>184.61825339926978</v>
      </c>
      <c r="S33" s="15">
        <f t="shared" si="20"/>
        <v>191.14837428112816</v>
      </c>
      <c r="T33">
        <f t="shared" si="3"/>
        <v>23</v>
      </c>
      <c r="U33">
        <f t="shared" si="4"/>
        <v>27</v>
      </c>
      <c r="V33">
        <f t="shared" si="5"/>
        <v>27</v>
      </c>
      <c r="W33">
        <f t="shared" si="6"/>
        <v>27</v>
      </c>
      <c r="X33" s="22" t="s">
        <v>86</v>
      </c>
      <c r="Y33" t="s">
        <v>87</v>
      </c>
      <c r="Z33" s="21">
        <f>$P$35-SUM(Z23:Z32)</f>
        <v>5441.3704802517568</v>
      </c>
      <c r="AA33" s="16">
        <f>$Q$35-SUM(AA23:AA32)</f>
        <v>6286.8806381151844</v>
      </c>
      <c r="AB33" s="21">
        <f>$R$35-SUM(AB23:AB32)</f>
        <v>7526.8206220417633</v>
      </c>
      <c r="AC33" s="21">
        <f>$S$35-SUM(AC23:AC32)</f>
        <v>9104.8264233530899</v>
      </c>
      <c r="AE33" s="71" t="str">
        <f t="shared" si="11"/>
        <v>Taiwan</v>
      </c>
      <c r="AF33" s="47">
        <f>SUM(TREND(P33:Q33,P$2:Q$2,'BAU Sector &amp; Region Breakout'!D$2:M$2))</f>
        <v>1894.699718969855</v>
      </c>
      <c r="AG33" s="47">
        <f>SUM(TREND(Q33:R33,Q$2:R$2,'BAU Sector &amp; Region Breakout'!N$2:'BAU Sector &amp; Region Breakout'!X$2))</f>
        <v>2034.0610797792037</v>
      </c>
      <c r="AH33" s="47">
        <f>SUM(TREND(R33:S33,R$2:S$2,'BAU Sector &amp; Region Breakout'!X$2:AH$2))</f>
        <v>2066.7164522421881</v>
      </c>
      <c r="AI33" s="61">
        <f t="shared" si="12"/>
        <v>5995.4772509912473</v>
      </c>
      <c r="AJ33" s="72">
        <f t="shared" si="13"/>
        <v>27</v>
      </c>
    </row>
    <row r="34" spans="1:4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Emissions'!$C$1:$C$101='Industry Figure Cum'!$A34)*('EPS Emissions'!$D$1:$D$101='Industry Figure Cum'!$C$1),0),MATCH('Industry Figure Cum'!D$2,'EPS Emissions'!$C$1:$AI$1,0)),INDEX('GCAM By Region By Sector'!$B$1:$AH$342,MATCH(1,('GCAM By Region By Sector'!$B$1:$B$342='Industry Figure Cum'!$A34)*('GCAM By Region By Sector'!$C$1:$C$342='Industry Figure Cum'!$C$1),0),MATCH('Industry Figure Cum'!D$2,'GCAM By Region By Sector'!$B$1:$AH$1,0))*10^3)</f>
        <v>1622.93</v>
      </c>
      <c r="E34" cm="1">
        <f t="array" ref="E34">IF($C34="EPS",INDEX('EPS Emissions'!$C$1:$AI$101,MATCH(1,('EPS Emissions'!$C$1:$C$101='Industry Figure Cum'!$A34)*('EPS Emissions'!$D$1:$D$101='Industry Figure Cum'!$C$1),0),MATCH('Industry Figure Cum'!E$2,'EPS Emissions'!$C$1:$AI$1,0)),INDEX('GCAM By Region By Sector'!$B$1:$AH$342,MATCH(1,('GCAM By Region By Sector'!$B$1:$B$342='Industry Figure Cum'!$A34)*('GCAM By Region By Sector'!$C$1:$C$342='Industry Figure Cum'!$C$1),0),MATCH('Industry Figure Cum'!E$2,'GCAM By Region By Sector'!$B$1:$AH$1,0))*10^3)</f>
        <v>1615.21</v>
      </c>
      <c r="F34" cm="1">
        <f t="array" ref="F34">IF($C34="EPS",INDEX('EPS Emissions'!$C$1:$AI$101,MATCH(1,('EPS Emissions'!$C$1:$C$101='Industry Figure Cum'!$A34)*('EPS Emissions'!$D$1:$D$101='Industry Figure Cum'!$C$1),0),MATCH('Industry Figure Cum'!F$2,'EPS Emissions'!$C$1:$AI$1,0)),INDEX('GCAM By Region By Sector'!$B$1:$AH$342,MATCH(1,('GCAM By Region By Sector'!$B$1:$B$342='Industry Figure Cum'!$A34)*('GCAM By Region By Sector'!$C$1:$C$342='Industry Figure Cum'!$C$1),0),MATCH('Industry Figure Cum'!F$2,'GCAM By Region By Sector'!$B$1:$AH$1,0))*10^3)</f>
        <v>1587.69</v>
      </c>
      <c r="G34" cm="1">
        <f t="array" ref="G34">IF($C34="EPS",INDEX('EPS Emissions'!$C$1:$AI$101,MATCH(1,('EPS Emissions'!$C$1:$C$101='Industry Figure Cum'!$A34)*('EPS Emissions'!$D$1:$D$101='Industry Figure Cum'!$C$1),0),MATCH('Industry Figure Cum'!G$2,'EPS Emissions'!$C$1:$AI$1,0)),INDEX('GCAM By Region By Sector'!$B$1:$AH$342,MATCH(1,('GCAM By Region By Sector'!$B$1:$B$342='Industry Figure Cum'!$A34)*('GCAM By Region By Sector'!$C$1:$C$342='Industry Figure Cum'!$C$1),0),MATCH('Industry Figure Cum'!G$2,'GCAM By Region By Sector'!$B$1:$AH$1,0))*10^3)</f>
        <v>1688.45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381.68994387678089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309.11693852648307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279.57553529191705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260.38280782216219</v>
      </c>
      <c r="O34" t="str">
        <f t="shared" si="10"/>
        <v>USA</v>
      </c>
      <c r="P34" s="15">
        <f t="shared" si="20"/>
        <v>2186.1079438767811</v>
      </c>
      <c r="Q34" s="15">
        <f t="shared" si="20"/>
        <v>2123.5789385264829</v>
      </c>
      <c r="R34" s="15">
        <f t="shared" si="20"/>
        <v>2086.9675352919171</v>
      </c>
      <c r="S34" s="15">
        <f t="shared" si="20"/>
        <v>2189.7808078221624</v>
      </c>
      <c r="T34">
        <f t="shared" si="3"/>
        <v>2</v>
      </c>
      <c r="U34">
        <f t="shared" si="4"/>
        <v>3</v>
      </c>
      <c r="V34">
        <f t="shared" si="5"/>
        <v>3</v>
      </c>
      <c r="W34">
        <f t="shared" si="6"/>
        <v>4</v>
      </c>
      <c r="Y34" t="s">
        <v>93</v>
      </c>
      <c r="Z34">
        <v>0</v>
      </c>
      <c r="AA34">
        <v>0</v>
      </c>
      <c r="AB34">
        <v>0</v>
      </c>
      <c r="AC34">
        <v>0</v>
      </c>
      <c r="AE34" s="73" t="str">
        <f t="shared" si="11"/>
        <v>USA</v>
      </c>
      <c r="AF34" s="74">
        <f>SUM(TREND(P34:Q34,P$2:Q$2,'BAU Sector &amp; Region Breakout'!D$2:M$2))</f>
        <v>21579.698914691464</v>
      </c>
      <c r="AG34" s="74">
        <f>SUM(TREND(Q34:R34,Q$2:R$2,'BAU Sector &amp; Region Breakout'!N$2:'BAU Sector &amp; Region Breakout'!X$2))</f>
        <v>23158.00560600121</v>
      </c>
      <c r="AH34" s="74">
        <f>SUM(TREND(R34:S34,R$2:S$2,'BAU Sector &amp; Region Breakout'!X$2:AH$2))</f>
        <v>23522.115887127435</v>
      </c>
      <c r="AI34" s="75">
        <f t="shared" si="12"/>
        <v>68259.820407820109</v>
      </c>
      <c r="AJ34" s="76">
        <f>RANK(AI34,AI$3:AI$34,0)</f>
        <v>3</v>
      </c>
      <c r="AK34" s="26"/>
      <c r="AN34" s="26"/>
      <c r="AQ34" s="26"/>
    </row>
    <row r="35" spans="1:43" x14ac:dyDescent="0.35">
      <c r="O35" s="14" t="s">
        <v>94</v>
      </c>
      <c r="P35" s="61">
        <f>SUM(P3:P34)</f>
        <v>24632.14079468467</v>
      </c>
      <c r="Q35" s="61">
        <f t="shared" ref="Q35:S35" si="21">SUM(Q3:Q34)</f>
        <v>28190.453368749106</v>
      </c>
      <c r="R35" s="61">
        <f t="shared" si="21"/>
        <v>31124.949369135713</v>
      </c>
      <c r="S35" s="61">
        <f t="shared" si="21"/>
        <v>34748.710381177516</v>
      </c>
      <c r="AE35" s="21"/>
      <c r="AK35" s="25"/>
      <c r="AN35" s="25"/>
      <c r="AQ35" s="25"/>
    </row>
    <row r="36" spans="1:43" x14ac:dyDescent="0.35">
      <c r="B36" t="s">
        <v>59</v>
      </c>
      <c r="C36" s="9" t="s">
        <v>70</v>
      </c>
      <c r="I36" s="27" t="s">
        <v>74</v>
      </c>
      <c r="AE36" s="21"/>
      <c r="AK36" s="25"/>
      <c r="AN36" s="25"/>
      <c r="AQ36" s="25"/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 t="shared" ref="F37:G37" si="22">E37+10</f>
        <v>2040</v>
      </c>
      <c r="G37">
        <f t="shared" si="22"/>
        <v>2050</v>
      </c>
      <c r="I37">
        <v>2020</v>
      </c>
      <c r="J37">
        <f>I37+10</f>
        <v>2030</v>
      </c>
      <c r="K37">
        <f t="shared" ref="K37:L37" si="23">J37+10</f>
        <v>2040</v>
      </c>
      <c r="L37">
        <f t="shared" si="23"/>
        <v>2050</v>
      </c>
      <c r="AE37" s="21"/>
      <c r="AK37" s="25"/>
      <c r="AN37" s="25"/>
      <c r="AQ37" s="25"/>
    </row>
    <row r="38" spans="1:43" x14ac:dyDescent="0.35">
      <c r="A38" s="13" t="s">
        <v>7</v>
      </c>
      <c r="B38" t="s">
        <v>8</v>
      </c>
      <c r="C38" s="10" t="s">
        <v>9</v>
      </c>
      <c r="D38" cm="1">
        <f t="array" ref="D38">IFERROR(IF($C38="EPS",INDEX('EPS Emissions'!$C$1:$AI$101,MATCH(1,('EPS Emissions'!$C$1:$C$101=$A38)*('EPS Emissions'!$D$1:$D$101=$C$36),0),MATCH(D$2,'EPS Emissions'!$C$1:$AI$1,0)),INDEX('GCAM By Region By Sector'!$B$1:$AH$342,MATCH(1,('GCAM By Region By Sector'!$B$1:$B$342=$A38)*('GCAM By Region By Sector'!$C$1:$C$342=$C$36),0),MATCH(D$2,'GCAM By Region By Sector'!$B$1:$AH$1,0))*10^3),0)</f>
        <v>122.607</v>
      </c>
      <c r="E38" cm="1">
        <f t="array" ref="E38">IFERROR(IF($C38="EPS",INDEX('EPS Emissions'!$C$1:$AI$101,MATCH(1,('EPS Emissions'!$C$1:$C$101=$A38)*('EPS Emissions'!$D$1:$D$101=$C$36),0),MATCH(E$2,'EPS Emissions'!$C$1:$AI$1,0)),INDEX('GCAM By Region By Sector'!$B$1:$AH$342,MATCH(1,('GCAM By Region By Sector'!$B$1:$B$342=$A38)*('GCAM By Region By Sector'!$C$1:$C$342=$C$36),0),MATCH(E$2,'GCAM By Region By Sector'!$B$1:$AH$1,0))*10^3),0)</f>
        <v>99.966999999999999</v>
      </c>
      <c r="F38" cm="1">
        <f t="array" ref="F38">IFERROR(IF($C38="EPS",INDEX('EPS Emissions'!$C$1:$AI$101,MATCH(1,('EPS Emissions'!$C$1:$C$101=$A38)*('EPS Emissions'!$D$1:$D$101=$C$36),0),MATCH(F$2,'EPS Emissions'!$C$1:$AI$1,0)),INDEX('GCAM By Region By Sector'!$B$1:$AH$342,MATCH(1,('GCAM By Region By Sector'!$B$1:$B$342=$A38)*('GCAM By Region By Sector'!$C$1:$C$342=$C$36),0),MATCH(F$2,'GCAM By Region By Sector'!$B$1:$AH$1,0))*10^3),0)</f>
        <v>83.987799999999993</v>
      </c>
      <c r="G38" cm="1">
        <f t="array" ref="G38">IFERROR(IF($C38="EPS",INDEX('EPS Emissions'!$C$1:$AI$101,MATCH(1,('EPS Emissions'!$C$1:$C$101=$A38)*('EPS Emissions'!$D$1:$D$101=$C$36),0),MATCH(G$2,'EPS Emissions'!$C$1:$AI$1,0)),INDEX('GCAM By Region By Sector'!$B$1:$AH$342,MATCH(1,('GCAM By Region By Sector'!$B$1:$B$342=$A38)*('GCAM By Region By Sector'!$C$1:$C$342=$C$36),0),MATCH(G$2,'GCAM By Region By Sector'!$B$1:$AH$1,0))*10^3),0)</f>
        <v>68.1113</v>
      </c>
      <c r="I38" s="2">
        <f>IF($C38="EPS",SUMIFS('Electricity Distribution'!D$113:D$157,'Electricity Distribution'!$C$113:$C$157,$C$36,'Electricity Distribution'!$A$113:$A$157,$A38),SUMIFS('Electricity Distribution'!D$384:D$600,'Electricity Distribution'!$C$384:$C$600,$C$36,'Electricity Distribution'!$B$384:$B$600,$B38))</f>
        <v>0</v>
      </c>
      <c r="J38" s="2">
        <f>IF($C38="EPS",SUMIFS('Electricity Distribution'!E$113:E$157,'Electricity Distribution'!$C$113:$C$157,$C$36,'Electricity Distribution'!$A$113:$A$157,$A38),SUMIFS('Electricity Distribution'!E$384:E$600,'Electricity Distribution'!$C$384:$C$600,$C$36,'Electricity Distribution'!$B$384:$B$600,$B38))</f>
        <v>0</v>
      </c>
      <c r="K38" s="2">
        <f>IF($C38="EPS",SUMIFS('Electricity Distribution'!F$113:F$157,'Electricity Distribution'!$C$113:$C$157,$C$36,'Electricity Distribution'!$A$113:$A$157,$A38),SUMIFS('Electricity Distribution'!F$384:F$600,'Electricity Distribution'!$C$384:$C$600,$C$36,'Electricity Distribution'!$B$384:$B$600,$B38))</f>
        <v>0</v>
      </c>
      <c r="L38" s="2">
        <f>IF($C38="EPS",SUMIFS('Electricity Distribution'!G$113:G$157,'Electricity Distribution'!$C$113:$C$157,$C$36,'Electricity Distribution'!$A$113:$A$157,$A38),SUMIFS('Electricity Distribution'!G$384:G$600,'Electricity Distribution'!$C$384:$C$600,$C$36,'Electricity Distribution'!$B$384:$B$600,$B38))</f>
        <v>0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E38" s="21"/>
      <c r="AK38" s="25"/>
      <c r="AN38" s="25"/>
      <c r="AQ38" s="25"/>
    </row>
    <row r="39" spans="1:43" x14ac:dyDescent="0.35">
      <c r="A39" s="13" t="s">
        <v>10</v>
      </c>
      <c r="B39" t="s">
        <v>10</v>
      </c>
      <c r="C39" s="10" t="s">
        <v>9</v>
      </c>
      <c r="D39" cm="1">
        <f t="array" ref="D39">IFERROR(IF($C39="EPS",INDEX('EPS Emissions'!$C$1:$AI$101,MATCH(1,('EPS Emissions'!$C$1:$C$101=$A39)*('EPS Emissions'!$D$1:$D$101=$C$36),0),MATCH(D$2,'EPS Emissions'!$C$1:$AI$1,0)),INDEX('GCAM By Region By Sector'!$B$1:$AH$342,MATCH(1,('GCAM By Region By Sector'!$B$1:$B$342=$A39)*('GCAM By Region By Sector'!$C$1:$C$342=$C$36),0),MATCH(D$2,'GCAM By Region By Sector'!$B$1:$AH$1,0))*10^3),0)</f>
        <v>10.174391631671625</v>
      </c>
      <c r="E39" cm="1">
        <f t="array" ref="E39">IFERROR(IF($C39="EPS",INDEX('EPS Emissions'!$C$1:$AI$101,MATCH(1,('EPS Emissions'!$C$1:$C$101=$A39)*('EPS Emissions'!$D$1:$D$101=$C$36),0),MATCH(E$2,'EPS Emissions'!$C$1:$AI$1,0)),INDEX('GCAM By Region By Sector'!$B$1:$AH$342,MATCH(1,('GCAM By Region By Sector'!$B$1:$B$342=$A39)*('GCAM By Region By Sector'!$C$1:$C$342=$C$36),0),MATCH(E$2,'GCAM By Region By Sector'!$B$1:$AH$1,0))*10^3),0)</f>
        <v>9.0581619025485907</v>
      </c>
      <c r="F39" cm="1">
        <f t="array" ref="F39">IFERROR(IF($C39="EPS",INDEX('EPS Emissions'!$C$1:$AI$101,MATCH(1,('EPS Emissions'!$C$1:$C$101=$A39)*('EPS Emissions'!$D$1:$D$101=$C$36),0),MATCH(F$2,'EPS Emissions'!$C$1:$AI$1,0)),INDEX('GCAM By Region By Sector'!$B$1:$AH$342,MATCH(1,('GCAM By Region By Sector'!$B$1:$B$342=$A39)*('GCAM By Region By Sector'!$C$1:$C$342=$C$36),0),MATCH(F$2,'GCAM By Region By Sector'!$B$1:$AH$1,0))*10^3),0)</f>
        <v>8.417434737792135</v>
      </c>
      <c r="G39" cm="1">
        <f t="array" ref="G39">IFERROR(IF($C39="EPS",INDEX('EPS Emissions'!$C$1:$AI$101,MATCH(1,('EPS Emissions'!$C$1:$C$101=$A39)*('EPS Emissions'!$D$1:$D$101=$C$36),0),MATCH(G$2,'EPS Emissions'!$C$1:$AI$1,0)),INDEX('GCAM By Region By Sector'!$B$1:$AH$342,MATCH(1,('GCAM By Region By Sector'!$B$1:$B$342=$A39)*('GCAM By Region By Sector'!$C$1:$C$342=$C$36),0),MATCH(G$2,'GCAM By Region By Sector'!$B$1:$AH$1,0))*10^3),0)</f>
        <v>7.5420455772591595</v>
      </c>
      <c r="I39" s="2">
        <f>IF($C39="EPS",SUMIFS('Electricity Distribution'!D$113:D$157,'Electricity Distribution'!$C$113:$C$157,$C$36,'Electricity Distribution'!$A$113:$A$157,$A39),SUMIFS('Electricity Distribution'!D$384:D$600,'Electricity Distribution'!$C$384:$C$600,$C$36,'Electricity Distribution'!$B$384:$B$600,$B39))</f>
        <v>0</v>
      </c>
      <c r="J39" s="2">
        <f>IF($C39="EPS",SUMIFS('Electricity Distribution'!E$113:E$157,'Electricity Distribution'!$C$113:$C$157,$C$36,'Electricity Distribution'!$A$113:$A$157,$A39),SUMIFS('Electricity Distribution'!E$384:E$600,'Electricity Distribution'!$C$384:$C$600,$C$36,'Electricity Distribution'!$B$384:$B$600,$B39))</f>
        <v>0</v>
      </c>
      <c r="K39" s="2">
        <f>IF($C39="EPS",SUMIFS('Electricity Distribution'!F$113:F$157,'Electricity Distribution'!$C$113:$C$157,$C$36,'Electricity Distribution'!$A$113:$A$157,$A39),SUMIFS('Electricity Distribution'!F$384:F$600,'Electricity Distribution'!$C$384:$C$600,$C$36,'Electricity Distribution'!$B$384:$B$600,$B39))</f>
        <v>0</v>
      </c>
      <c r="L39" s="2">
        <f>IF($C39="EPS",SUMIFS('Electricity Distribution'!G$113:G$157,'Electricity Distribution'!$C$113:$C$157,$C$36,'Electricity Distribution'!$A$113:$A$157,$A39),SUMIFS('Electricity Distribution'!G$384:G$600,'Electricity Distribution'!$C$384:$C$600,$C$36,'Electricity Distribution'!$B$384:$B$600,$B39))</f>
        <v>0</v>
      </c>
      <c r="AE39" s="21"/>
      <c r="AK39" s="25"/>
      <c r="AN39" s="25"/>
      <c r="AQ39" s="25"/>
    </row>
    <row r="40" spans="1:43" x14ac:dyDescent="0.35">
      <c r="A40" s="13" t="s">
        <v>11</v>
      </c>
      <c r="B40" t="s">
        <v>12</v>
      </c>
      <c r="C40" s="10" t="s">
        <v>13</v>
      </c>
      <c r="D40" cm="1">
        <f t="array" ref="D40">IFERROR(IF($C40="EPS",INDEX('EPS Emissions'!$C$1:$AI$101,MATCH(1,('EPS Emissions'!$C$1:$C$101=$A40)*('EPS Emissions'!$D$1:$D$101=$C$36),0),MATCH(D$2,'EPS Emissions'!$C$1:$AI$1,0)),INDEX('GCAM By Region By Sector'!$B$1:$AH$342,MATCH(1,('GCAM By Region By Sector'!$B$1:$B$342=$A40)*('GCAM By Region By Sector'!$C$1:$C$342=$C$36),0),MATCH(D$2,'GCAM By Region By Sector'!$B$1:$AH$1,0))*10^3),0)</f>
        <v>0</v>
      </c>
      <c r="E40" cm="1">
        <f t="array" ref="E40">IFERROR(IF($C40="EPS",INDEX('EPS Emissions'!$C$1:$AI$101,MATCH(1,('EPS Emissions'!$C$1:$C$101=$A40)*('EPS Emissions'!$D$1:$D$101=$C$36),0),MATCH(E$2,'EPS Emissions'!$C$1:$AI$1,0)),INDEX('GCAM By Region By Sector'!$B$1:$AH$342,MATCH(1,('GCAM By Region By Sector'!$B$1:$B$342=$A40)*('GCAM By Region By Sector'!$C$1:$C$342=$C$36),0),MATCH(E$2,'GCAM By Region By Sector'!$B$1:$AH$1,0))*10^3),0)</f>
        <v>0</v>
      </c>
      <c r="F40" cm="1">
        <f t="array" ref="F40">IFERROR(IF($C40="EPS",INDEX('EPS Emissions'!$C$1:$AI$101,MATCH(1,('EPS Emissions'!$C$1:$C$101=$A40)*('EPS Emissions'!$D$1:$D$101=$C$36),0),MATCH(F$2,'EPS Emissions'!$C$1:$AI$1,0)),INDEX('GCAM By Region By Sector'!$B$1:$AH$342,MATCH(1,('GCAM By Region By Sector'!$B$1:$B$342=$A40)*('GCAM By Region By Sector'!$C$1:$C$342=$C$36),0),MATCH(F$2,'GCAM By Region By Sector'!$B$1:$AH$1,0))*10^3),0)</f>
        <v>0</v>
      </c>
      <c r="G40" cm="1">
        <f t="array" ref="G40">IFERROR(IF($C40="EPS",INDEX('EPS Emissions'!$C$1:$AI$101,MATCH(1,('EPS Emissions'!$C$1:$C$101=$A40)*('EPS Emissions'!$D$1:$D$101=$C$36),0),MATCH(G$2,'EPS Emissions'!$C$1:$AI$1,0)),INDEX('GCAM By Region By Sector'!$B$1:$AH$342,MATCH(1,('GCAM By Region By Sector'!$B$1:$B$342=$A40)*('GCAM By Region By Sector'!$C$1:$C$342=$C$36),0),MATCH(G$2,'GCAM By Region By Sector'!$B$1:$AH$1,0))*10^3),0)</f>
        <v>0</v>
      </c>
      <c r="I40" s="2">
        <f>IF($C40="EPS",SUMIFS('Electricity Distribution'!D$113:D$157,'Electricity Distribution'!$C$113:$C$157,$C$36,'Electricity Distribution'!$A$113:$A$157,$A40),SUMIFS('Electricity Distribution'!D$384:D$600,'Electricity Distribution'!$C$384:$C$600,$C$36,'Electricity Distribution'!$B$384:$B$600,$B40))</f>
        <v>0</v>
      </c>
      <c r="J40" s="2">
        <f>IF($C40="EPS",SUMIFS('Electricity Distribution'!E$113:E$157,'Electricity Distribution'!$C$113:$C$157,$C$36,'Electricity Distribution'!$A$113:$A$157,$A40),SUMIFS('Electricity Distribution'!E$384:E$600,'Electricity Distribution'!$C$384:$C$600,$C$36,'Electricity Distribution'!$B$384:$B$600,$B40))</f>
        <v>0</v>
      </c>
      <c r="K40" s="2">
        <f>IF($C40="EPS",SUMIFS('Electricity Distribution'!F$113:F$157,'Electricity Distribution'!$C$113:$C$157,$C$36,'Electricity Distribution'!$A$113:$A$157,$A40),SUMIFS('Electricity Distribution'!F$384:F$600,'Electricity Distribution'!$C$384:$C$600,$C$36,'Electricity Distribution'!$B$384:$B$600,$B40))</f>
        <v>0</v>
      </c>
      <c r="L40" s="2">
        <f>IF($C40="EPS",SUMIFS('Electricity Distribution'!G$113:G$157,'Electricity Distribution'!$C$113:$C$157,$C$36,'Electricity Distribution'!$A$113:$A$157,$A40),SUMIFS('Electricity Distribution'!G$384:G$600,'Electricity Distribution'!$C$384:$C$600,$C$36,'Electricity Distribution'!$B$384:$B$600,$B40))</f>
        <v>0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E40" s="21"/>
      <c r="AK40" s="25"/>
      <c r="AN40" s="25"/>
      <c r="AQ40" s="25"/>
    </row>
    <row r="41" spans="1:43" x14ac:dyDescent="0.35">
      <c r="A41" s="13" t="s">
        <v>14</v>
      </c>
      <c r="B41" t="s">
        <v>15</v>
      </c>
      <c r="C41" s="10" t="s">
        <v>13</v>
      </c>
      <c r="D41" cm="1">
        <f t="array" ref="D41">IFERROR(IF($C41="EPS",INDEX('EPS Emissions'!$C$1:$AI$101,MATCH(1,('EPS Emissions'!$C$1:$C$101=$A41)*('EPS Emissions'!$D$1:$D$101=$C$36),0),MATCH(D$2,'EPS Emissions'!$C$1:$AI$1,0)),INDEX('GCAM By Region By Sector'!$B$1:$AH$342,MATCH(1,('GCAM By Region By Sector'!$B$1:$B$342=$A41)*('GCAM By Region By Sector'!$C$1:$C$342=$C$36),0),MATCH(D$2,'GCAM By Region By Sector'!$B$1:$AH$1,0))*10^3),0)</f>
        <v>0</v>
      </c>
      <c r="E41" cm="1">
        <f t="array" ref="E41">IFERROR(IF($C41="EPS",INDEX('EPS Emissions'!$C$1:$AI$101,MATCH(1,('EPS Emissions'!$C$1:$C$101=$A41)*('EPS Emissions'!$D$1:$D$101=$C$36),0),MATCH(E$2,'EPS Emissions'!$C$1:$AI$1,0)),INDEX('GCAM By Region By Sector'!$B$1:$AH$342,MATCH(1,('GCAM By Region By Sector'!$B$1:$B$342=$A41)*('GCAM By Region By Sector'!$C$1:$C$342=$C$36),0),MATCH(E$2,'GCAM By Region By Sector'!$B$1:$AH$1,0))*10^3),0)</f>
        <v>0</v>
      </c>
      <c r="F41" cm="1">
        <f t="array" ref="F41">IFERROR(IF($C41="EPS",INDEX('EPS Emissions'!$C$1:$AI$101,MATCH(1,('EPS Emissions'!$C$1:$C$101=$A41)*('EPS Emissions'!$D$1:$D$101=$C$36),0),MATCH(F$2,'EPS Emissions'!$C$1:$AI$1,0)),INDEX('GCAM By Region By Sector'!$B$1:$AH$342,MATCH(1,('GCAM By Region By Sector'!$B$1:$B$342=$A41)*('GCAM By Region By Sector'!$C$1:$C$342=$C$36),0),MATCH(F$2,'GCAM By Region By Sector'!$B$1:$AH$1,0))*10^3),0)</f>
        <v>0</v>
      </c>
      <c r="G41" cm="1">
        <f t="array" ref="G41">IFERROR(IF($C41="EPS",INDEX('EPS Emissions'!$C$1:$AI$101,MATCH(1,('EPS Emissions'!$C$1:$C$101=$A41)*('EPS Emissions'!$D$1:$D$101=$C$36),0),MATCH(G$2,'EPS Emissions'!$C$1:$AI$1,0)),INDEX('GCAM By Region By Sector'!$B$1:$AH$342,MATCH(1,('GCAM By Region By Sector'!$B$1:$B$342=$A41)*('GCAM By Region By Sector'!$C$1:$C$342=$C$36),0),MATCH(G$2,'GCAM By Region By Sector'!$B$1:$AH$1,0))*10^3),0)</f>
        <v>0</v>
      </c>
      <c r="I41" s="2">
        <f>IF($C41="EPS",SUMIFS('Electricity Distribution'!D$113:D$157,'Electricity Distribution'!$C$113:$C$157,$C$36,'Electricity Distribution'!$A$113:$A$157,$A41),SUMIFS('Electricity Distribution'!D$384:D$600,'Electricity Distribution'!$C$384:$C$600,$C$36,'Electricity Distribution'!$B$384:$B$600,$B41))</f>
        <v>0</v>
      </c>
      <c r="J41" s="2">
        <f>IF($C41="EPS",SUMIFS('Electricity Distribution'!E$113:E$157,'Electricity Distribution'!$C$113:$C$157,$C$36,'Electricity Distribution'!$A$113:$A$157,$A41),SUMIFS('Electricity Distribution'!E$384:E$600,'Electricity Distribution'!$C$384:$C$600,$C$36,'Electricity Distribution'!$B$384:$B$600,$B41))</f>
        <v>0</v>
      </c>
      <c r="K41" s="2">
        <f>IF($C41="EPS",SUMIFS('Electricity Distribution'!F$113:F$157,'Electricity Distribution'!$C$113:$C$157,$C$36,'Electricity Distribution'!$A$113:$A$157,$A41),SUMIFS('Electricity Distribution'!F$384:F$600,'Electricity Distribution'!$C$384:$C$600,$C$36,'Electricity Distribution'!$B$384:$B$600,$B41))</f>
        <v>0</v>
      </c>
      <c r="L41" s="2">
        <f>IF($C41="EPS",SUMIFS('Electricity Distribution'!G$113:G$157,'Electricity Distribution'!$C$113:$C$157,$C$36,'Electricity Distribution'!$A$113:$A$157,$A41),SUMIFS('Electricity Distribution'!G$384:G$600,'Electricity Distribution'!$C$384:$C$600,$C$36,'Electricity Distribution'!$B$384:$B$600,$B41))</f>
        <v>0</v>
      </c>
      <c r="X41" s="22">
        <v>1</v>
      </c>
      <c r="Y41" t="str">
        <f t="shared" ref="Y41:Y50" si="24">INDEX(O$3:O$34,MATCH(X41,V$3:V$34,0),1)</f>
        <v>China</v>
      </c>
      <c r="Z41" s="21">
        <f t="shared" ref="Z41:AC50" si="25">INDEX($O$2:$S$35,MATCH($Y41,$O$2:$O$35,0),MATCH(Z$40,$O$2:$S$2,0))</f>
        <v>8504.4307842731687</v>
      </c>
      <c r="AA41" s="21">
        <f t="shared" si="25"/>
        <v>9455.5672087001258</v>
      </c>
      <c r="AB41" s="16">
        <f t="shared" si="25"/>
        <v>8775.8356699426422</v>
      </c>
      <c r="AC41" s="21">
        <f t="shared" si="25"/>
        <v>7526.0368154112221</v>
      </c>
      <c r="AE41" s="21"/>
      <c r="AK41" s="25"/>
      <c r="AN41" s="25"/>
      <c r="AQ41" s="25"/>
    </row>
    <row r="42" spans="1:43" x14ac:dyDescent="0.35">
      <c r="A42" s="13" t="s">
        <v>16</v>
      </c>
      <c r="B42" t="s">
        <v>17</v>
      </c>
      <c r="C42" s="10" t="s">
        <v>13</v>
      </c>
      <c r="D42" cm="1">
        <f t="array" ref="D42">IFERROR(IF($C42="EPS",INDEX('EPS Emissions'!$C$1:$AI$101,MATCH(1,('EPS Emissions'!$C$1:$C$101=$A42)*('EPS Emissions'!$D$1:$D$101=$C$36),0),MATCH(D$2,'EPS Emissions'!$C$1:$AI$1,0)),INDEX('GCAM By Region By Sector'!$B$1:$AH$342,MATCH(1,('GCAM By Region By Sector'!$B$1:$B$342=$A42)*('GCAM By Region By Sector'!$C$1:$C$342=$C$36),0),MATCH(D$2,'GCAM By Region By Sector'!$B$1:$AH$1,0))*10^3),0)</f>
        <v>0</v>
      </c>
      <c r="E42" cm="1">
        <f t="array" ref="E42">IFERROR(IF($C42="EPS",INDEX('EPS Emissions'!$C$1:$AI$101,MATCH(1,('EPS Emissions'!$C$1:$C$101=$A42)*('EPS Emissions'!$D$1:$D$101=$C$36),0),MATCH(E$2,'EPS Emissions'!$C$1:$AI$1,0)),INDEX('GCAM By Region By Sector'!$B$1:$AH$342,MATCH(1,('GCAM By Region By Sector'!$B$1:$B$342=$A42)*('GCAM By Region By Sector'!$C$1:$C$342=$C$36),0),MATCH(E$2,'GCAM By Region By Sector'!$B$1:$AH$1,0))*10^3),0)</f>
        <v>0</v>
      </c>
      <c r="F42" cm="1">
        <f t="array" ref="F42">IFERROR(IF($C42="EPS",INDEX('EPS Emissions'!$C$1:$AI$101,MATCH(1,('EPS Emissions'!$C$1:$C$101=$A42)*('EPS Emissions'!$D$1:$D$101=$C$36),0),MATCH(F$2,'EPS Emissions'!$C$1:$AI$1,0)),INDEX('GCAM By Region By Sector'!$B$1:$AH$342,MATCH(1,('GCAM By Region By Sector'!$B$1:$B$342=$A42)*('GCAM By Region By Sector'!$C$1:$C$342=$C$36),0),MATCH(F$2,'GCAM By Region By Sector'!$B$1:$AH$1,0))*10^3),0)</f>
        <v>0</v>
      </c>
      <c r="G42" cm="1">
        <f t="array" ref="G42">IFERROR(IF($C42="EPS",INDEX('EPS Emissions'!$C$1:$AI$101,MATCH(1,('EPS Emissions'!$C$1:$C$101=$A42)*('EPS Emissions'!$D$1:$D$101=$C$36),0),MATCH(G$2,'EPS Emissions'!$C$1:$AI$1,0)),INDEX('GCAM By Region By Sector'!$B$1:$AH$342,MATCH(1,('GCAM By Region By Sector'!$B$1:$B$342=$A42)*('GCAM By Region By Sector'!$C$1:$C$342=$C$36),0),MATCH(G$2,'GCAM By Region By Sector'!$B$1:$AH$1,0))*10^3),0)</f>
        <v>0</v>
      </c>
      <c r="I42" s="2">
        <f>IF($C42="EPS",SUMIFS('Electricity Distribution'!D$113:D$157,'Electricity Distribution'!$C$113:$C$157,$C$36,'Electricity Distribution'!$A$113:$A$157,$A42),SUMIFS('Electricity Distribution'!D$384:D$600,'Electricity Distribution'!$C$384:$C$600,$C$36,'Electricity Distribution'!$B$384:$B$600,$B42))</f>
        <v>0</v>
      </c>
      <c r="J42" s="2">
        <f>IF($C42="EPS",SUMIFS('Electricity Distribution'!E$113:E$157,'Electricity Distribution'!$C$113:$C$157,$C$36,'Electricity Distribution'!$A$113:$A$157,$A42),SUMIFS('Electricity Distribution'!E$384:E$600,'Electricity Distribution'!$C$384:$C$600,$C$36,'Electricity Distribution'!$B$384:$B$600,$B42))</f>
        <v>0</v>
      </c>
      <c r="K42" s="2">
        <f>IF($C42="EPS",SUMIFS('Electricity Distribution'!F$113:F$157,'Electricity Distribution'!$C$113:$C$157,$C$36,'Electricity Distribution'!$A$113:$A$157,$A42),SUMIFS('Electricity Distribution'!F$384:F$600,'Electricity Distribution'!$C$384:$C$600,$C$36,'Electricity Distribution'!$B$384:$B$600,$B42))</f>
        <v>0</v>
      </c>
      <c r="L42" s="2">
        <f>IF($C42="EPS",SUMIFS('Electricity Distribution'!G$113:G$157,'Electricity Distribution'!$C$113:$C$157,$C$36,'Electricity Distribution'!$A$113:$A$157,$A42),SUMIFS('Electricity Distribution'!G$384:G$600,'Electricity Distribution'!$C$384:$C$600,$C$36,'Electricity Distribution'!$B$384:$B$600,$B42))</f>
        <v>0</v>
      </c>
      <c r="X42" s="22">
        <v>2</v>
      </c>
      <c r="Y42" t="str">
        <f t="shared" si="24"/>
        <v>India</v>
      </c>
      <c r="Z42" s="21">
        <f t="shared" si="25"/>
        <v>1681.6867257445369</v>
      </c>
      <c r="AA42" s="21">
        <f t="shared" si="25"/>
        <v>2383.8262690803635</v>
      </c>
      <c r="AB42" s="16">
        <f t="shared" si="25"/>
        <v>3106.0039215483312</v>
      </c>
      <c r="AC42" s="21">
        <f t="shared" si="25"/>
        <v>3714.591818196483</v>
      </c>
      <c r="AE42" s="21"/>
      <c r="AK42" s="25"/>
      <c r="AN42" s="25"/>
      <c r="AQ42" s="25"/>
    </row>
    <row r="43" spans="1:43" x14ac:dyDescent="0.35">
      <c r="A43" s="13" t="s">
        <v>18</v>
      </c>
      <c r="B43" t="s">
        <v>19</v>
      </c>
      <c r="C43" s="10" t="s">
        <v>13</v>
      </c>
      <c r="D43" cm="1">
        <f t="array" ref="D43">IFERROR(IF($C43="EPS",INDEX('EPS Emissions'!$C$1:$AI$101,MATCH(1,('EPS Emissions'!$C$1:$C$101=$A43)*('EPS Emissions'!$D$1:$D$101=$C$36),0),MATCH(D$2,'EPS Emissions'!$C$1:$AI$1,0)),INDEX('GCAM By Region By Sector'!$B$1:$AH$342,MATCH(1,('GCAM By Region By Sector'!$B$1:$B$342=$A43)*('GCAM By Region By Sector'!$C$1:$C$342=$C$36),0),MATCH(D$2,'GCAM By Region By Sector'!$B$1:$AH$1,0))*10^3),0)</f>
        <v>0</v>
      </c>
      <c r="E43" cm="1">
        <f t="array" ref="E43">IFERROR(IF($C43="EPS",INDEX('EPS Emissions'!$C$1:$AI$101,MATCH(1,('EPS Emissions'!$C$1:$C$101=$A43)*('EPS Emissions'!$D$1:$D$101=$C$36),0),MATCH(E$2,'EPS Emissions'!$C$1:$AI$1,0)),INDEX('GCAM By Region By Sector'!$B$1:$AH$342,MATCH(1,('GCAM By Region By Sector'!$B$1:$B$342=$A43)*('GCAM By Region By Sector'!$C$1:$C$342=$C$36),0),MATCH(E$2,'GCAM By Region By Sector'!$B$1:$AH$1,0))*10^3),0)</f>
        <v>0</v>
      </c>
      <c r="F43" cm="1">
        <f t="array" ref="F43">IFERROR(IF($C43="EPS",INDEX('EPS Emissions'!$C$1:$AI$101,MATCH(1,('EPS Emissions'!$C$1:$C$101=$A43)*('EPS Emissions'!$D$1:$D$101=$C$36),0),MATCH(F$2,'EPS Emissions'!$C$1:$AI$1,0)),INDEX('GCAM By Region By Sector'!$B$1:$AH$342,MATCH(1,('GCAM By Region By Sector'!$B$1:$B$342=$A43)*('GCAM By Region By Sector'!$C$1:$C$342=$C$36),0),MATCH(F$2,'GCAM By Region By Sector'!$B$1:$AH$1,0))*10^3),0)</f>
        <v>0</v>
      </c>
      <c r="G43" cm="1">
        <f t="array" ref="G43">IFERROR(IF($C43="EPS",INDEX('EPS Emissions'!$C$1:$AI$101,MATCH(1,('EPS Emissions'!$C$1:$C$101=$A43)*('EPS Emissions'!$D$1:$D$101=$C$36),0),MATCH(G$2,'EPS Emissions'!$C$1:$AI$1,0)),INDEX('GCAM By Region By Sector'!$B$1:$AH$342,MATCH(1,('GCAM By Region By Sector'!$B$1:$B$342=$A43)*('GCAM By Region By Sector'!$C$1:$C$342=$C$36),0),MATCH(G$2,'GCAM By Region By Sector'!$B$1:$AH$1,0))*10^3),0)</f>
        <v>0</v>
      </c>
      <c r="I43" s="2">
        <f>IF($C43="EPS",SUMIFS('Electricity Distribution'!D$113:D$157,'Electricity Distribution'!$C$113:$C$157,$C$36,'Electricity Distribution'!$A$113:$A$157,$A43),SUMIFS('Electricity Distribution'!D$384:D$600,'Electricity Distribution'!$C$384:$C$600,$C$36,'Electricity Distribution'!$B$384:$B$600,$B43))</f>
        <v>0</v>
      </c>
      <c r="J43" s="2">
        <f>IF($C43="EPS",SUMIFS('Electricity Distribution'!E$113:E$157,'Electricity Distribution'!$C$113:$C$157,$C$36,'Electricity Distribution'!$A$113:$A$157,$A43),SUMIFS('Electricity Distribution'!E$384:E$600,'Electricity Distribution'!$C$384:$C$600,$C$36,'Electricity Distribution'!$B$384:$B$600,$B43))</f>
        <v>0</v>
      </c>
      <c r="K43" s="2">
        <f>IF($C43="EPS",SUMIFS('Electricity Distribution'!F$113:F$157,'Electricity Distribution'!$C$113:$C$157,$C$36,'Electricity Distribution'!$A$113:$A$157,$A43),SUMIFS('Electricity Distribution'!F$384:F$600,'Electricity Distribution'!$C$384:$C$600,$C$36,'Electricity Distribution'!$B$384:$B$600,$B43))</f>
        <v>0</v>
      </c>
      <c r="L43" s="2">
        <f>IF($C43="EPS",SUMIFS('Electricity Distribution'!G$113:G$157,'Electricity Distribution'!$C$113:$C$157,$C$36,'Electricity Distribution'!$A$113:$A$157,$A43),SUMIFS('Electricity Distribution'!G$384:G$600,'Electricity Distribution'!$C$384:$C$600,$C$36,'Electricity Distribution'!$B$384:$B$600,$B43))</f>
        <v>0</v>
      </c>
      <c r="X43" s="22">
        <v>3</v>
      </c>
      <c r="Y43" t="str">
        <f t="shared" si="24"/>
        <v>USA</v>
      </c>
      <c r="Z43" s="21">
        <f t="shared" si="25"/>
        <v>2186.1079438767811</v>
      </c>
      <c r="AA43" s="21">
        <f t="shared" si="25"/>
        <v>2123.5789385264829</v>
      </c>
      <c r="AB43" s="16">
        <f t="shared" si="25"/>
        <v>2086.9675352919171</v>
      </c>
      <c r="AC43" s="21">
        <f t="shared" si="25"/>
        <v>2189.7808078221624</v>
      </c>
      <c r="AE43" s="21"/>
      <c r="AK43" s="25"/>
      <c r="AN43" s="25"/>
      <c r="AQ43" s="25"/>
    </row>
    <row r="44" spans="1:43" x14ac:dyDescent="0.35">
      <c r="A44" s="13" t="s">
        <v>20</v>
      </c>
      <c r="B44" t="s">
        <v>20</v>
      </c>
      <c r="C44" s="10" t="s">
        <v>13</v>
      </c>
      <c r="D44" cm="1">
        <f t="array" ref="D44">IFERROR(IF($C44="EPS",INDEX('EPS Emissions'!$C$1:$AI$101,MATCH(1,('EPS Emissions'!$C$1:$C$101=$A44)*('EPS Emissions'!$D$1:$D$101=$C$36),0),MATCH(D$2,'EPS Emissions'!$C$1:$AI$1,0)),INDEX('GCAM By Region By Sector'!$B$1:$AH$342,MATCH(1,('GCAM By Region By Sector'!$B$1:$B$342=$A44)*('GCAM By Region By Sector'!$C$1:$C$342=$C$36),0),MATCH(D$2,'GCAM By Region By Sector'!$B$1:$AH$1,0))*10^3),0)</f>
        <v>0</v>
      </c>
      <c r="E44" cm="1">
        <f t="array" ref="E44">IFERROR(IF($C44="EPS",INDEX('EPS Emissions'!$C$1:$AI$101,MATCH(1,('EPS Emissions'!$C$1:$C$101=$A44)*('EPS Emissions'!$D$1:$D$101=$C$36),0),MATCH(E$2,'EPS Emissions'!$C$1:$AI$1,0)),INDEX('GCAM By Region By Sector'!$B$1:$AH$342,MATCH(1,('GCAM By Region By Sector'!$B$1:$B$342=$A44)*('GCAM By Region By Sector'!$C$1:$C$342=$C$36),0),MATCH(E$2,'GCAM By Region By Sector'!$B$1:$AH$1,0))*10^3),0)</f>
        <v>0</v>
      </c>
      <c r="F44" cm="1">
        <f t="array" ref="F44">IFERROR(IF($C44="EPS",INDEX('EPS Emissions'!$C$1:$AI$101,MATCH(1,('EPS Emissions'!$C$1:$C$101=$A44)*('EPS Emissions'!$D$1:$D$101=$C$36),0),MATCH(F$2,'EPS Emissions'!$C$1:$AI$1,0)),INDEX('GCAM By Region By Sector'!$B$1:$AH$342,MATCH(1,('GCAM By Region By Sector'!$B$1:$B$342=$A44)*('GCAM By Region By Sector'!$C$1:$C$342=$C$36),0),MATCH(F$2,'GCAM By Region By Sector'!$B$1:$AH$1,0))*10^3),0)</f>
        <v>0</v>
      </c>
      <c r="G44" cm="1">
        <f t="array" ref="G44">IFERROR(IF($C44="EPS",INDEX('EPS Emissions'!$C$1:$AI$101,MATCH(1,('EPS Emissions'!$C$1:$C$101=$A44)*('EPS Emissions'!$D$1:$D$101=$C$36),0),MATCH(G$2,'EPS Emissions'!$C$1:$AI$1,0)),INDEX('GCAM By Region By Sector'!$B$1:$AH$342,MATCH(1,('GCAM By Region By Sector'!$B$1:$B$342=$A44)*('GCAM By Region By Sector'!$C$1:$C$342=$C$36),0),MATCH(G$2,'GCAM By Region By Sector'!$B$1:$AH$1,0))*10^3),0)</f>
        <v>0</v>
      </c>
      <c r="I44" s="2">
        <f>IF($C44="EPS",SUMIFS('Electricity Distribution'!D$113:D$157,'Electricity Distribution'!$C$113:$C$157,$C$36,'Electricity Distribution'!$A$113:$A$157,$A44),SUMIFS('Electricity Distribution'!D$384:D$600,'Electricity Distribution'!$C$384:$C$600,$C$36,'Electricity Distribution'!$B$384:$B$600,$B44))</f>
        <v>0</v>
      </c>
      <c r="J44" s="2">
        <f>IF($C44="EPS",SUMIFS('Electricity Distribution'!E$113:E$157,'Electricity Distribution'!$C$113:$C$157,$C$36,'Electricity Distribution'!$A$113:$A$157,$A44),SUMIFS('Electricity Distribution'!E$384:E$600,'Electricity Distribution'!$C$384:$C$600,$C$36,'Electricity Distribution'!$B$384:$B$600,$B44))</f>
        <v>0</v>
      </c>
      <c r="K44" s="2">
        <f>IF($C44="EPS",SUMIFS('Electricity Distribution'!F$113:F$157,'Electricity Distribution'!$C$113:$C$157,$C$36,'Electricity Distribution'!$A$113:$A$157,$A44),SUMIFS('Electricity Distribution'!F$384:F$600,'Electricity Distribution'!$C$384:$C$600,$C$36,'Electricity Distribution'!$B$384:$B$600,$B44))</f>
        <v>0</v>
      </c>
      <c r="L44" s="2">
        <f>IF($C44="EPS",SUMIFS('Electricity Distribution'!G$113:G$157,'Electricity Distribution'!$C$113:$C$157,$C$36,'Electricity Distribution'!$A$113:$A$157,$A44),SUMIFS('Electricity Distribution'!G$384:G$600,'Electricity Distribution'!$C$384:$C$600,$C$36,'Electricity Distribution'!$B$384:$B$600,$B44))</f>
        <v>0</v>
      </c>
      <c r="X44" s="22">
        <v>4</v>
      </c>
      <c r="Y44" t="str">
        <f t="shared" si="24"/>
        <v>Middle East</v>
      </c>
      <c r="Z44" s="21">
        <f t="shared" si="25"/>
        <v>1401.2824757887804</v>
      </c>
      <c r="AA44" s="21">
        <f t="shared" si="25"/>
        <v>1620.6641558237279</v>
      </c>
      <c r="AB44" s="16">
        <f t="shared" si="25"/>
        <v>1845.3715706322823</v>
      </c>
      <c r="AC44" s="21">
        <f t="shared" si="25"/>
        <v>2126.0224259450806</v>
      </c>
      <c r="AE44" s="21"/>
      <c r="AK44" s="25"/>
      <c r="AN44" s="25"/>
      <c r="AQ44" s="25"/>
    </row>
    <row r="45" spans="1:43" x14ac:dyDescent="0.35">
      <c r="A45" s="13" t="s">
        <v>21</v>
      </c>
      <c r="B45" t="s">
        <v>22</v>
      </c>
      <c r="C45" s="10" t="s">
        <v>13</v>
      </c>
      <c r="D45" cm="1">
        <f t="array" ref="D45">IFERROR(IF($C45="EPS",INDEX('EPS Emissions'!$C$1:$AI$101,MATCH(1,('EPS Emissions'!$C$1:$C$101=$A45)*('EPS Emissions'!$D$1:$D$101=$C$36),0),MATCH(D$2,'EPS Emissions'!$C$1:$AI$1,0)),INDEX('GCAM By Region By Sector'!$B$1:$AH$342,MATCH(1,('GCAM By Region By Sector'!$B$1:$B$342=$A45)*('GCAM By Region By Sector'!$C$1:$C$342=$C$36),0),MATCH(D$2,'GCAM By Region By Sector'!$B$1:$AH$1,0))*10^3),0)</f>
        <v>0</v>
      </c>
      <c r="E45" cm="1">
        <f t="array" ref="E45">IFERROR(IF($C45="EPS",INDEX('EPS Emissions'!$C$1:$AI$101,MATCH(1,('EPS Emissions'!$C$1:$C$101=$A45)*('EPS Emissions'!$D$1:$D$101=$C$36),0),MATCH(E$2,'EPS Emissions'!$C$1:$AI$1,0)),INDEX('GCAM By Region By Sector'!$B$1:$AH$342,MATCH(1,('GCAM By Region By Sector'!$B$1:$B$342=$A45)*('GCAM By Region By Sector'!$C$1:$C$342=$C$36),0),MATCH(E$2,'GCAM By Region By Sector'!$B$1:$AH$1,0))*10^3),0)</f>
        <v>0</v>
      </c>
      <c r="F45" cm="1">
        <f t="array" ref="F45">IFERROR(IF($C45="EPS",INDEX('EPS Emissions'!$C$1:$AI$101,MATCH(1,('EPS Emissions'!$C$1:$C$101=$A45)*('EPS Emissions'!$D$1:$D$101=$C$36),0),MATCH(F$2,'EPS Emissions'!$C$1:$AI$1,0)),INDEX('GCAM By Region By Sector'!$B$1:$AH$342,MATCH(1,('GCAM By Region By Sector'!$B$1:$B$342=$A45)*('GCAM By Region By Sector'!$C$1:$C$342=$C$36),0),MATCH(F$2,'GCAM By Region By Sector'!$B$1:$AH$1,0))*10^3),0)</f>
        <v>0</v>
      </c>
      <c r="G45" cm="1">
        <f t="array" ref="G45">IFERROR(IF($C45="EPS",INDEX('EPS Emissions'!$C$1:$AI$101,MATCH(1,('EPS Emissions'!$C$1:$C$101=$A45)*('EPS Emissions'!$D$1:$D$101=$C$36),0),MATCH(G$2,'EPS Emissions'!$C$1:$AI$1,0)),INDEX('GCAM By Region By Sector'!$B$1:$AH$342,MATCH(1,('GCAM By Region By Sector'!$B$1:$B$342=$A45)*('GCAM By Region By Sector'!$C$1:$C$342=$C$36),0),MATCH(G$2,'GCAM By Region By Sector'!$B$1:$AH$1,0))*10^3),0)</f>
        <v>0</v>
      </c>
      <c r="I45" s="2">
        <f>IF($C45="EPS",SUMIFS('Electricity Distribution'!D$113:D$157,'Electricity Distribution'!$C$113:$C$157,$C$36,'Electricity Distribution'!$A$113:$A$157,$A45),SUMIFS('Electricity Distribution'!D$384:D$600,'Electricity Distribution'!$C$384:$C$600,$C$36,'Electricity Distribution'!$B$384:$B$600,$B45))</f>
        <v>0</v>
      </c>
      <c r="J45" s="2">
        <f>IF($C45="EPS",SUMIFS('Electricity Distribution'!E$113:E$157,'Electricity Distribution'!$C$113:$C$157,$C$36,'Electricity Distribution'!$A$113:$A$157,$A45),SUMIFS('Electricity Distribution'!E$384:E$600,'Electricity Distribution'!$C$384:$C$600,$C$36,'Electricity Distribution'!$B$384:$B$600,$B45))</f>
        <v>0</v>
      </c>
      <c r="K45" s="2">
        <f>IF($C45="EPS",SUMIFS('Electricity Distribution'!F$113:F$157,'Electricity Distribution'!$C$113:$C$157,$C$36,'Electricity Distribution'!$A$113:$A$157,$A45),SUMIFS('Electricity Distribution'!F$384:F$600,'Electricity Distribution'!$C$384:$C$600,$C$36,'Electricity Distribution'!$B$384:$B$600,$B45))</f>
        <v>0</v>
      </c>
      <c r="L45" s="2">
        <f>IF($C45="EPS",SUMIFS('Electricity Distribution'!G$113:G$157,'Electricity Distribution'!$C$113:$C$157,$C$36,'Electricity Distribution'!$A$113:$A$157,$A45),SUMIFS('Electricity Distribution'!G$384:G$600,'Electricity Distribution'!$C$384:$C$600,$C$36,'Electricity Distribution'!$B$384:$B$600,$B45))</f>
        <v>0</v>
      </c>
      <c r="X45" s="22">
        <v>5</v>
      </c>
      <c r="Y45" t="str">
        <f t="shared" si="24"/>
        <v>Southeast Asia</v>
      </c>
      <c r="Z45" s="21">
        <f t="shared" si="25"/>
        <v>997.24289669958171</v>
      </c>
      <c r="AA45" s="21">
        <f t="shared" si="25"/>
        <v>1348.9538595623637</v>
      </c>
      <c r="AB45" s="16">
        <f t="shared" si="25"/>
        <v>1763.2904462000213</v>
      </c>
      <c r="AC45" s="21">
        <f t="shared" si="25"/>
        <v>2138.5675673503683</v>
      </c>
      <c r="AE45" s="21"/>
      <c r="AK45" s="25"/>
      <c r="AN45" s="25"/>
      <c r="AQ45" s="25"/>
    </row>
    <row r="46" spans="1:43" x14ac:dyDescent="0.35">
      <c r="A46" s="13" t="s">
        <v>23</v>
      </c>
      <c r="B46" t="s">
        <v>23</v>
      </c>
      <c r="C46" s="10" t="s">
        <v>9</v>
      </c>
      <c r="D46" cm="1">
        <f t="array" ref="D46">IFERROR(IF($C46="EPS",INDEX('EPS Emissions'!$C$1:$AI$101,MATCH(1,('EPS Emissions'!$C$1:$C$101=$A46)*('EPS Emissions'!$D$1:$D$101=$C$36),0),MATCH(D$2,'EPS Emissions'!$C$1:$AI$1,0)),INDEX('GCAM By Region By Sector'!$B$1:$AH$342,MATCH(1,('GCAM By Region By Sector'!$B$1:$B$342=$A46)*('GCAM By Region By Sector'!$C$1:$C$342=$C$36),0),MATCH(D$2,'GCAM By Region By Sector'!$B$1:$AH$1,0))*10^3),0)</f>
        <v>103.126</v>
      </c>
      <c r="E46" cm="1">
        <f t="array" ref="E46">IFERROR(IF($C46="EPS",INDEX('EPS Emissions'!$C$1:$AI$101,MATCH(1,('EPS Emissions'!$C$1:$C$101=$A46)*('EPS Emissions'!$D$1:$D$101=$C$36),0),MATCH(E$2,'EPS Emissions'!$C$1:$AI$1,0)),INDEX('GCAM By Region By Sector'!$B$1:$AH$342,MATCH(1,('GCAM By Region By Sector'!$B$1:$B$342=$A46)*('GCAM By Region By Sector'!$C$1:$C$342=$C$36),0),MATCH(E$2,'GCAM By Region By Sector'!$B$1:$AH$1,0))*10^3),0)</f>
        <v>133.495</v>
      </c>
      <c r="F46" cm="1">
        <f t="array" ref="F46">IFERROR(IF($C46="EPS",INDEX('EPS Emissions'!$C$1:$AI$101,MATCH(1,('EPS Emissions'!$C$1:$C$101=$A46)*('EPS Emissions'!$D$1:$D$101=$C$36),0),MATCH(F$2,'EPS Emissions'!$C$1:$AI$1,0)),INDEX('GCAM By Region By Sector'!$B$1:$AH$342,MATCH(1,('GCAM By Region By Sector'!$B$1:$B$342=$A46)*('GCAM By Region By Sector'!$C$1:$C$342=$C$36),0),MATCH(F$2,'GCAM By Region By Sector'!$B$1:$AH$1,0))*10^3),0)</f>
        <v>158.256</v>
      </c>
      <c r="G46" cm="1">
        <f t="array" ref="G46">IFERROR(IF($C46="EPS",INDEX('EPS Emissions'!$C$1:$AI$101,MATCH(1,('EPS Emissions'!$C$1:$C$101=$A46)*('EPS Emissions'!$D$1:$D$101=$C$36),0),MATCH(G$2,'EPS Emissions'!$C$1:$AI$1,0)),INDEX('GCAM By Region By Sector'!$B$1:$AH$342,MATCH(1,('GCAM By Region By Sector'!$B$1:$B$342=$A46)*('GCAM By Region By Sector'!$C$1:$C$342=$C$36),0),MATCH(G$2,'GCAM By Region By Sector'!$B$1:$AH$1,0))*10^3),0)</f>
        <v>170.655</v>
      </c>
      <c r="I46" s="2">
        <f>IF($C46="EPS",SUMIFS('Electricity Distribution'!D$113:D$157,'Electricity Distribution'!$C$113:$C$157,$C$36,'Electricity Distribution'!$A$113:$A$157,$A46),SUMIFS('Electricity Distribution'!D$384:D$600,'Electricity Distribution'!$C$384:$C$600,$C$36,'Electricity Distribution'!$B$384:$B$600,$B46))</f>
        <v>0</v>
      </c>
      <c r="J46" s="2">
        <f>IF($C46="EPS",SUMIFS('Electricity Distribution'!E$113:E$157,'Electricity Distribution'!$C$113:$C$157,$C$36,'Electricity Distribution'!$A$113:$A$157,$A46),SUMIFS('Electricity Distribution'!E$384:E$600,'Electricity Distribution'!$C$384:$C$600,$C$36,'Electricity Distribution'!$B$384:$B$600,$B46))</f>
        <v>0</v>
      </c>
      <c r="K46" s="2">
        <f>IF($C46="EPS",SUMIFS('Electricity Distribution'!F$113:F$157,'Electricity Distribution'!$C$113:$C$157,$C$36,'Electricity Distribution'!$A$113:$A$157,$A46),SUMIFS('Electricity Distribution'!F$384:F$600,'Electricity Distribution'!$C$384:$C$600,$C$36,'Electricity Distribution'!$B$384:$B$600,$B46))</f>
        <v>0</v>
      </c>
      <c r="L46" s="2">
        <f>IF($C46="EPS",SUMIFS('Electricity Distribution'!G$113:G$157,'Electricity Distribution'!$C$113:$C$157,$C$36,'Electricity Distribution'!$A$113:$A$157,$A46),SUMIFS('Electricity Distribution'!G$384:G$600,'Electricity Distribution'!$C$384:$C$600,$C$36,'Electricity Distribution'!$B$384:$B$600,$B46))</f>
        <v>0</v>
      </c>
      <c r="X46" s="22">
        <v>6</v>
      </c>
      <c r="Y46" t="str">
        <f t="shared" si="24"/>
        <v>Indonesia</v>
      </c>
      <c r="Z46" s="21">
        <f t="shared" si="25"/>
        <v>687.5918041107584</v>
      </c>
      <c r="AA46" s="21">
        <f t="shared" si="25"/>
        <v>999.41668778103008</v>
      </c>
      <c r="AB46" s="16">
        <f t="shared" si="25"/>
        <v>1550.4486083737033</v>
      </c>
      <c r="AC46" s="21">
        <f t="shared" si="25"/>
        <v>2610.1941984190998</v>
      </c>
    </row>
    <row r="47" spans="1:43" x14ac:dyDescent="0.35">
      <c r="A47" s="13" t="s">
        <v>24</v>
      </c>
      <c r="B47" t="s">
        <v>24</v>
      </c>
      <c r="C47" s="10" t="s">
        <v>9</v>
      </c>
      <c r="D47" cm="1">
        <f t="array" ref="D47">IFERROR(IF($C47="EPS",INDEX('EPS Emissions'!$C$1:$AI$101,MATCH(1,('EPS Emissions'!$C$1:$C$101=$A47)*('EPS Emissions'!$D$1:$D$101=$C$36),0),MATCH(D$2,'EPS Emissions'!$C$1:$AI$1,0)),INDEX('GCAM By Region By Sector'!$B$1:$AH$342,MATCH(1,('GCAM By Region By Sector'!$B$1:$B$342=$A47)*('GCAM By Region By Sector'!$C$1:$C$342=$C$36),0),MATCH(D$2,'GCAM By Region By Sector'!$B$1:$AH$1,0))*10^3),0)</f>
        <v>23.176100000000002</v>
      </c>
      <c r="E47" cm="1">
        <f t="array" ref="E47">IFERROR(IF($C47="EPS",INDEX('EPS Emissions'!$C$1:$AI$101,MATCH(1,('EPS Emissions'!$C$1:$C$101=$A47)*('EPS Emissions'!$D$1:$D$101=$C$36),0),MATCH(E$2,'EPS Emissions'!$C$1:$AI$1,0)),INDEX('GCAM By Region By Sector'!$B$1:$AH$342,MATCH(1,('GCAM By Region By Sector'!$B$1:$B$342=$A47)*('GCAM By Region By Sector'!$C$1:$C$342=$C$36),0),MATCH(E$2,'GCAM By Region By Sector'!$B$1:$AH$1,0))*10^3),0)</f>
        <v>26.8414</v>
      </c>
      <c r="F47" cm="1">
        <f t="array" ref="F47">IFERROR(IF($C47="EPS",INDEX('EPS Emissions'!$C$1:$AI$101,MATCH(1,('EPS Emissions'!$C$1:$C$101=$A47)*('EPS Emissions'!$D$1:$D$101=$C$36),0),MATCH(F$2,'EPS Emissions'!$C$1:$AI$1,0)),INDEX('GCAM By Region By Sector'!$B$1:$AH$342,MATCH(1,('GCAM By Region By Sector'!$B$1:$B$342=$A47)*('GCAM By Region By Sector'!$C$1:$C$342=$C$36),0),MATCH(F$2,'GCAM By Region By Sector'!$B$1:$AH$1,0))*10^3),0)</f>
        <v>30.9023</v>
      </c>
      <c r="G47" cm="1">
        <f t="array" ref="G47">IFERROR(IF($C47="EPS",INDEX('EPS Emissions'!$C$1:$AI$101,MATCH(1,('EPS Emissions'!$C$1:$C$101=$A47)*('EPS Emissions'!$D$1:$D$101=$C$36),0),MATCH(G$2,'EPS Emissions'!$C$1:$AI$1,0)),INDEX('GCAM By Region By Sector'!$B$1:$AH$342,MATCH(1,('GCAM By Region By Sector'!$B$1:$B$342=$A47)*('GCAM By Region By Sector'!$C$1:$C$342=$C$36),0),MATCH(G$2,'GCAM By Region By Sector'!$B$1:$AH$1,0))*10^3),0)</f>
        <v>35.064500000000002</v>
      </c>
      <c r="I47" s="2">
        <f>IF($C47="EPS",SUMIFS('Electricity Distribution'!D$113:D$157,'Electricity Distribution'!$C$113:$C$157,$C$36,'Electricity Distribution'!$A$113:$A$157,$A47),SUMIFS('Electricity Distribution'!D$384:D$600,'Electricity Distribution'!$C$384:$C$600,$C$36,'Electricity Distribution'!$B$384:$B$600,$B47))</f>
        <v>0</v>
      </c>
      <c r="J47" s="2">
        <f>IF($C47="EPS",SUMIFS('Electricity Distribution'!E$113:E$157,'Electricity Distribution'!$C$113:$C$157,$C$36,'Electricity Distribution'!$A$113:$A$157,$A47),SUMIFS('Electricity Distribution'!E$384:E$600,'Electricity Distribution'!$C$384:$C$600,$C$36,'Electricity Distribution'!$B$384:$B$600,$B47))</f>
        <v>0</v>
      </c>
      <c r="K47" s="2">
        <f>IF($C47="EPS",SUMIFS('Electricity Distribution'!F$113:F$157,'Electricity Distribution'!$C$113:$C$157,$C$36,'Electricity Distribution'!$A$113:$A$157,$A47),SUMIFS('Electricity Distribution'!F$384:F$600,'Electricity Distribution'!$C$384:$C$600,$C$36,'Electricity Distribution'!$B$384:$B$600,$B47))</f>
        <v>0</v>
      </c>
      <c r="L47" s="2">
        <f>IF($C47="EPS",SUMIFS('Electricity Distribution'!G$113:G$157,'Electricity Distribution'!$C$113:$C$157,$C$36,'Electricity Distribution'!$A$113:$A$157,$A47),SUMIFS('Electricity Distribution'!G$384:G$600,'Electricity Distribution'!$C$384:$C$600,$C$36,'Electricity Distribution'!$B$384:$B$600,$B47))</f>
        <v>0</v>
      </c>
      <c r="X47" s="22">
        <v>7</v>
      </c>
      <c r="Y47" t="str">
        <f t="shared" si="24"/>
        <v>Russia</v>
      </c>
      <c r="Z47" s="21">
        <f t="shared" si="25"/>
        <v>1556.5471902701795</v>
      </c>
      <c r="AA47" s="21">
        <f t="shared" si="25"/>
        <v>1563.041220297602</v>
      </c>
      <c r="AB47" s="16">
        <f t="shared" si="25"/>
        <v>1498.9069978930875</v>
      </c>
      <c r="AC47" s="21">
        <f t="shared" si="25"/>
        <v>1570.5089848963296</v>
      </c>
    </row>
    <row r="48" spans="1:43" x14ac:dyDescent="0.35">
      <c r="A48" s="13" t="s">
        <v>25</v>
      </c>
      <c r="B48" t="s">
        <v>25</v>
      </c>
      <c r="C48" s="10" t="s">
        <v>13</v>
      </c>
      <c r="D48" cm="1">
        <f t="array" ref="D48">IFERROR(IF($C48="EPS",INDEX('EPS Emissions'!$C$1:$AI$101,MATCH(1,('EPS Emissions'!$C$1:$C$101=$A48)*('EPS Emissions'!$D$1:$D$101=$C$36),0),MATCH(D$2,'EPS Emissions'!$C$1:$AI$1,0)),INDEX('GCAM By Region By Sector'!$B$1:$AH$342,MATCH(1,('GCAM By Region By Sector'!$B$1:$B$342=$A48)*('GCAM By Region By Sector'!$C$1:$C$342=$C$36),0),MATCH(D$2,'GCAM By Region By Sector'!$B$1:$AH$1,0))*10^3),0)</f>
        <v>0</v>
      </c>
      <c r="E48" cm="1">
        <f t="array" ref="E48">IFERROR(IF($C48="EPS",INDEX('EPS Emissions'!$C$1:$AI$101,MATCH(1,('EPS Emissions'!$C$1:$C$101=$A48)*('EPS Emissions'!$D$1:$D$101=$C$36),0),MATCH(E$2,'EPS Emissions'!$C$1:$AI$1,0)),INDEX('GCAM By Region By Sector'!$B$1:$AH$342,MATCH(1,('GCAM By Region By Sector'!$B$1:$B$342=$A48)*('GCAM By Region By Sector'!$C$1:$C$342=$C$36),0),MATCH(E$2,'GCAM By Region By Sector'!$B$1:$AH$1,0))*10^3),0)</f>
        <v>0</v>
      </c>
      <c r="F48" cm="1">
        <f t="array" ref="F48">IFERROR(IF($C48="EPS",INDEX('EPS Emissions'!$C$1:$AI$101,MATCH(1,('EPS Emissions'!$C$1:$C$101=$A48)*('EPS Emissions'!$D$1:$D$101=$C$36),0),MATCH(F$2,'EPS Emissions'!$C$1:$AI$1,0)),INDEX('GCAM By Region By Sector'!$B$1:$AH$342,MATCH(1,('GCAM By Region By Sector'!$B$1:$B$342=$A48)*('GCAM By Region By Sector'!$C$1:$C$342=$C$36),0),MATCH(F$2,'GCAM By Region By Sector'!$B$1:$AH$1,0))*10^3),0)</f>
        <v>0</v>
      </c>
      <c r="G48" cm="1">
        <f t="array" ref="G48">IFERROR(IF($C48="EPS",INDEX('EPS Emissions'!$C$1:$AI$101,MATCH(1,('EPS Emissions'!$C$1:$C$101=$A48)*('EPS Emissions'!$D$1:$D$101=$C$36),0),MATCH(G$2,'EPS Emissions'!$C$1:$AI$1,0)),INDEX('GCAM By Region By Sector'!$B$1:$AH$342,MATCH(1,('GCAM By Region By Sector'!$B$1:$B$342=$A48)*('GCAM By Region By Sector'!$C$1:$C$342=$C$36),0),MATCH(G$2,'GCAM By Region By Sector'!$B$1:$AH$1,0))*10^3),0)</f>
        <v>0</v>
      </c>
      <c r="I48" s="2">
        <f>IF($C48="EPS",SUMIFS('Electricity Distribution'!D$113:D$157,'Electricity Distribution'!$C$113:$C$157,$C$36,'Electricity Distribution'!$A$113:$A$157,$A48),SUMIFS('Electricity Distribution'!D$384:D$600,'Electricity Distribution'!$C$384:$C$600,$C$36,'Electricity Distribution'!$B$384:$B$600,$B48))</f>
        <v>0</v>
      </c>
      <c r="J48" s="2">
        <f>IF($C48="EPS",SUMIFS('Electricity Distribution'!E$113:E$157,'Electricity Distribution'!$C$113:$C$157,$C$36,'Electricity Distribution'!$A$113:$A$157,$A48),SUMIFS('Electricity Distribution'!E$384:E$600,'Electricity Distribution'!$C$384:$C$600,$C$36,'Electricity Distribution'!$B$384:$B$600,$B48))</f>
        <v>0</v>
      </c>
      <c r="K48" s="2">
        <f>IF($C48="EPS",SUMIFS('Electricity Distribution'!F$113:F$157,'Electricity Distribution'!$C$113:$C$157,$C$36,'Electricity Distribution'!$A$113:$A$157,$A48),SUMIFS('Electricity Distribution'!F$384:F$600,'Electricity Distribution'!$C$384:$C$600,$C$36,'Electricity Distribution'!$B$384:$B$600,$B48))</f>
        <v>0</v>
      </c>
      <c r="L48" s="2">
        <f>IF($C48="EPS",SUMIFS('Electricity Distribution'!G$113:G$157,'Electricity Distribution'!$C$113:$C$157,$C$36,'Electricity Distribution'!$A$113:$A$157,$A48),SUMIFS('Electricity Distribution'!G$384:G$600,'Electricity Distribution'!$C$384:$C$600,$C$36,'Electricity Distribution'!$B$384:$B$600,$B48))</f>
        <v>0</v>
      </c>
      <c r="X48" s="22">
        <v>8</v>
      </c>
      <c r="Y48" t="str">
        <f t="shared" si="24"/>
        <v>West Africa</v>
      </c>
      <c r="Z48" s="21">
        <f t="shared" si="25"/>
        <v>413.27896775670933</v>
      </c>
      <c r="AA48" s="21">
        <f t="shared" si="25"/>
        <v>701.6572550549788</v>
      </c>
      <c r="AB48" s="16">
        <f t="shared" si="25"/>
        <v>1319.1709377952216</v>
      </c>
      <c r="AC48" s="21">
        <f t="shared" si="25"/>
        <v>2165.5948705519268</v>
      </c>
    </row>
    <row r="49" spans="1:29" x14ac:dyDescent="0.35">
      <c r="A49" s="13" t="s">
        <v>26</v>
      </c>
      <c r="B49" t="s">
        <v>26</v>
      </c>
      <c r="C49" s="10" t="s">
        <v>13</v>
      </c>
      <c r="D49" cm="1">
        <f t="array" ref="D49">IFERROR(IF($C49="EPS",INDEX('EPS Emissions'!$C$1:$AI$101,MATCH(1,('EPS Emissions'!$C$1:$C$101=$A49)*('EPS Emissions'!$D$1:$D$101=$C$36),0),MATCH(D$2,'EPS Emissions'!$C$1:$AI$1,0)),INDEX('GCAM By Region By Sector'!$B$1:$AH$342,MATCH(1,('GCAM By Region By Sector'!$B$1:$B$342=$A49)*('GCAM By Region By Sector'!$C$1:$C$342=$C$36),0),MATCH(D$2,'GCAM By Region By Sector'!$B$1:$AH$1,0))*10^3),0)</f>
        <v>0</v>
      </c>
      <c r="E49" cm="1">
        <f t="array" ref="E49">IFERROR(IF($C49="EPS",INDEX('EPS Emissions'!$C$1:$AI$101,MATCH(1,('EPS Emissions'!$C$1:$C$101=$A49)*('EPS Emissions'!$D$1:$D$101=$C$36),0),MATCH(E$2,'EPS Emissions'!$C$1:$AI$1,0)),INDEX('GCAM By Region By Sector'!$B$1:$AH$342,MATCH(1,('GCAM By Region By Sector'!$B$1:$B$342=$A49)*('GCAM By Region By Sector'!$C$1:$C$342=$C$36),0),MATCH(E$2,'GCAM By Region By Sector'!$B$1:$AH$1,0))*10^3),0)</f>
        <v>0</v>
      </c>
      <c r="F49" cm="1">
        <f t="array" ref="F49">IFERROR(IF($C49="EPS",INDEX('EPS Emissions'!$C$1:$AI$101,MATCH(1,('EPS Emissions'!$C$1:$C$101=$A49)*('EPS Emissions'!$D$1:$D$101=$C$36),0),MATCH(F$2,'EPS Emissions'!$C$1:$AI$1,0)),INDEX('GCAM By Region By Sector'!$B$1:$AH$342,MATCH(1,('GCAM By Region By Sector'!$B$1:$B$342=$A49)*('GCAM By Region By Sector'!$C$1:$C$342=$C$36),0),MATCH(F$2,'GCAM By Region By Sector'!$B$1:$AH$1,0))*10^3),0)</f>
        <v>0</v>
      </c>
      <c r="G49" cm="1">
        <f t="array" ref="G49">IFERROR(IF($C49="EPS",INDEX('EPS Emissions'!$C$1:$AI$101,MATCH(1,('EPS Emissions'!$C$1:$C$101=$A49)*('EPS Emissions'!$D$1:$D$101=$C$36),0),MATCH(G$2,'EPS Emissions'!$C$1:$AI$1,0)),INDEX('GCAM By Region By Sector'!$B$1:$AH$342,MATCH(1,('GCAM By Region By Sector'!$B$1:$B$342=$A49)*('GCAM By Region By Sector'!$C$1:$C$342=$C$36),0),MATCH(G$2,'GCAM By Region By Sector'!$B$1:$AH$1,0))*10^3),0)</f>
        <v>0</v>
      </c>
      <c r="I49" s="2">
        <f>IF($C49="EPS",SUMIFS('Electricity Distribution'!D$113:D$157,'Electricity Distribution'!$C$113:$C$157,$C$36,'Electricity Distribution'!$A$113:$A$157,$A49),SUMIFS('Electricity Distribution'!D$384:D$600,'Electricity Distribution'!$C$384:$C$600,$C$36,'Electricity Distribution'!$B$384:$B$600,$B49))</f>
        <v>0</v>
      </c>
      <c r="J49" s="2">
        <f>IF($C49="EPS",SUMIFS('Electricity Distribution'!E$113:E$157,'Electricity Distribution'!$C$113:$C$157,$C$36,'Electricity Distribution'!$A$113:$A$157,$A49),SUMIFS('Electricity Distribution'!E$384:E$600,'Electricity Distribution'!$C$384:$C$600,$C$36,'Electricity Distribution'!$B$384:$B$600,$B49))</f>
        <v>0</v>
      </c>
      <c r="K49" s="2">
        <f>IF($C49="EPS",SUMIFS('Electricity Distribution'!F$113:F$157,'Electricity Distribution'!$C$113:$C$157,$C$36,'Electricity Distribution'!$A$113:$A$157,$A49),SUMIFS('Electricity Distribution'!F$384:F$600,'Electricity Distribution'!$C$384:$C$600,$C$36,'Electricity Distribution'!$B$384:$B$600,$B49))</f>
        <v>0</v>
      </c>
      <c r="L49" s="2">
        <f>IF($C49="EPS",SUMIFS('Electricity Distribution'!G$113:G$157,'Electricity Distribution'!$C$113:$C$157,$C$36,'Electricity Distribution'!$A$113:$A$157,$A49),SUMIFS('Electricity Distribution'!G$384:G$600,'Electricity Distribution'!$C$384:$C$600,$C$36,'Electricity Distribution'!$B$384:$B$600,$B49))</f>
        <v>0</v>
      </c>
      <c r="X49" s="22">
        <v>9</v>
      </c>
      <c r="Y49" t="str">
        <f t="shared" si="24"/>
        <v>EU-27</v>
      </c>
      <c r="Z49" s="21">
        <f t="shared" si="25"/>
        <v>1274.6682740180752</v>
      </c>
      <c r="AA49" s="21">
        <f t="shared" si="25"/>
        <v>1136.6099964963796</v>
      </c>
      <c r="AB49" s="16">
        <f t="shared" si="25"/>
        <v>1007.4913855799582</v>
      </c>
      <c r="AC49" s="21">
        <f t="shared" si="25"/>
        <v>896.51255100855633</v>
      </c>
    </row>
    <row r="50" spans="1:29" x14ac:dyDescent="0.35">
      <c r="A50" s="13" t="s">
        <v>27</v>
      </c>
      <c r="B50" t="s">
        <v>27</v>
      </c>
      <c r="C50" s="11" t="s">
        <v>9</v>
      </c>
      <c r="D50" cm="1">
        <f t="array" ref="D50">IFERROR(IF($C50="EPS",INDEX('EPS Emissions'!$C$1:$AI$101,MATCH(1,('EPS Emissions'!$C$1:$C$101=$A50)*('EPS Emissions'!$D$1:$D$101=$C$36),0),MATCH(D$2,'EPS Emissions'!$C$1:$AI$1,0)),INDEX('GCAM By Region By Sector'!$B$1:$AH$342,MATCH(1,('GCAM By Region By Sector'!$B$1:$B$342=$A50)*('GCAM By Region By Sector'!$C$1:$C$342=$C$36),0),MATCH(D$2,'GCAM By Region By Sector'!$B$1:$AH$1,0))*10^3),0)</f>
        <v>264.20499999999998</v>
      </c>
      <c r="E50" cm="1">
        <f t="array" ref="E50">IFERROR(IF($C50="EPS",INDEX('EPS Emissions'!$C$1:$AI$101,MATCH(1,('EPS Emissions'!$C$1:$C$101=$A50)*('EPS Emissions'!$D$1:$D$101=$C$36),0),MATCH(E$2,'EPS Emissions'!$C$1:$AI$1,0)),INDEX('GCAM By Region By Sector'!$B$1:$AH$342,MATCH(1,('GCAM By Region By Sector'!$B$1:$B$342=$A50)*('GCAM By Region By Sector'!$C$1:$C$342=$C$36),0),MATCH(E$2,'GCAM By Region By Sector'!$B$1:$AH$1,0))*10^3),0)</f>
        <v>271.44200000000001</v>
      </c>
      <c r="F50" cm="1">
        <f t="array" ref="F50">IFERROR(IF($C50="EPS",INDEX('EPS Emissions'!$C$1:$AI$101,MATCH(1,('EPS Emissions'!$C$1:$C$101=$A50)*('EPS Emissions'!$D$1:$D$101=$C$36),0),MATCH(F$2,'EPS Emissions'!$C$1:$AI$1,0)),INDEX('GCAM By Region By Sector'!$B$1:$AH$342,MATCH(1,('GCAM By Region By Sector'!$B$1:$B$342=$A50)*('GCAM By Region By Sector'!$C$1:$C$342=$C$36),0),MATCH(F$2,'GCAM By Region By Sector'!$B$1:$AH$1,0))*10^3),0)</f>
        <v>264.04899999999998</v>
      </c>
      <c r="G50" cm="1">
        <f t="array" ref="G50">IFERROR(IF($C50="EPS",INDEX('EPS Emissions'!$C$1:$AI$101,MATCH(1,('EPS Emissions'!$C$1:$C$101=$A50)*('EPS Emissions'!$D$1:$D$101=$C$36),0),MATCH(G$2,'EPS Emissions'!$C$1:$AI$1,0)),INDEX('GCAM By Region By Sector'!$B$1:$AH$342,MATCH(1,('GCAM By Region By Sector'!$B$1:$B$342=$A50)*('GCAM By Region By Sector'!$C$1:$C$342=$C$36),0),MATCH(G$2,'GCAM By Region By Sector'!$B$1:$AH$1,0))*10^3),0)</f>
        <v>257.44200000000001</v>
      </c>
      <c r="I50" s="2">
        <f>IF($C50="EPS",SUMIFS('Electricity Distribution'!D$113:D$157,'Electricity Distribution'!$C$113:$C$157,$C$36,'Electricity Distribution'!$A$113:$A$157,$A50),SUMIFS('Electricity Distribution'!D$384:D$600,'Electricity Distribution'!$C$384:$C$600,$C$36,'Electricity Distribution'!$B$384:$B$600,$B50))</f>
        <v>0</v>
      </c>
      <c r="J50" s="2">
        <f>IF($C50="EPS",SUMIFS('Electricity Distribution'!E$113:E$157,'Electricity Distribution'!$C$113:$C$157,$C$36,'Electricity Distribution'!$A$113:$A$157,$A50),SUMIFS('Electricity Distribution'!E$384:E$600,'Electricity Distribution'!$C$384:$C$600,$C$36,'Electricity Distribution'!$B$384:$B$600,$B50))</f>
        <v>0</v>
      </c>
      <c r="K50" s="2">
        <f>IF($C50="EPS",SUMIFS('Electricity Distribution'!F$113:F$157,'Electricity Distribution'!$C$113:$C$157,$C$36,'Electricity Distribution'!$A$113:$A$157,$A50),SUMIFS('Electricity Distribution'!F$384:F$600,'Electricity Distribution'!$C$384:$C$600,$C$36,'Electricity Distribution'!$B$384:$B$600,$B50))</f>
        <v>0</v>
      </c>
      <c r="L50" s="2">
        <f>IF($C50="EPS",SUMIFS('Electricity Distribution'!G$113:G$157,'Electricity Distribution'!$C$113:$C$157,$C$36,'Electricity Distribution'!$A$113:$A$157,$A50),SUMIFS('Electricity Distribution'!G$384:G$600,'Electricity Distribution'!$C$384:$C$600,$C$36,'Electricity Distribution'!$B$384:$B$600,$B50))</f>
        <v>0</v>
      </c>
      <c r="X50" s="22">
        <v>10</v>
      </c>
      <c r="Y50" t="str">
        <f t="shared" si="24"/>
        <v>North Africa</v>
      </c>
      <c r="Z50" s="21">
        <f t="shared" si="25"/>
        <v>397.91599823325475</v>
      </c>
      <c r="AA50" s="21">
        <f t="shared" si="25"/>
        <v>516.24790775960014</v>
      </c>
      <c r="AB50" s="16">
        <f t="shared" si="25"/>
        <v>685.64537981404249</v>
      </c>
      <c r="AC50" s="21">
        <f t="shared" si="25"/>
        <v>866.0962843017395</v>
      </c>
    </row>
    <row r="51" spans="1:29" x14ac:dyDescent="0.35">
      <c r="A51" s="13" t="s">
        <v>28</v>
      </c>
      <c r="B51" t="s">
        <v>28</v>
      </c>
      <c r="C51" s="10" t="s">
        <v>13</v>
      </c>
      <c r="D51" cm="1">
        <f t="array" ref="D51">IFERROR(IF($C51="EPS",INDEX('EPS Emissions'!$C$1:$AI$101,MATCH(1,('EPS Emissions'!$C$1:$C$101=$A51)*('EPS Emissions'!$D$1:$D$101=$C$36),0),MATCH(D$2,'EPS Emissions'!$C$1:$AI$1,0)),INDEX('GCAM By Region By Sector'!$B$1:$AH$342,MATCH(1,('GCAM By Region By Sector'!$B$1:$B$342=$A51)*('GCAM By Region By Sector'!$C$1:$C$342=$C$36),0),MATCH(D$2,'GCAM By Region By Sector'!$B$1:$AH$1,0))*10^3),0)</f>
        <v>0</v>
      </c>
      <c r="E51" cm="1">
        <f t="array" ref="E51">IFERROR(IF($C51="EPS",INDEX('EPS Emissions'!$C$1:$AI$101,MATCH(1,('EPS Emissions'!$C$1:$C$101=$A51)*('EPS Emissions'!$D$1:$D$101=$C$36),0),MATCH(E$2,'EPS Emissions'!$C$1:$AI$1,0)),INDEX('GCAM By Region By Sector'!$B$1:$AH$342,MATCH(1,('GCAM By Region By Sector'!$B$1:$B$342=$A51)*('GCAM By Region By Sector'!$C$1:$C$342=$C$36),0),MATCH(E$2,'GCAM By Region By Sector'!$B$1:$AH$1,0))*10^3),0)</f>
        <v>0</v>
      </c>
      <c r="F51" cm="1">
        <f t="array" ref="F51">IFERROR(IF($C51="EPS",INDEX('EPS Emissions'!$C$1:$AI$101,MATCH(1,('EPS Emissions'!$C$1:$C$101=$A51)*('EPS Emissions'!$D$1:$D$101=$C$36),0),MATCH(F$2,'EPS Emissions'!$C$1:$AI$1,0)),INDEX('GCAM By Region By Sector'!$B$1:$AH$342,MATCH(1,('GCAM By Region By Sector'!$B$1:$B$342=$A51)*('GCAM By Region By Sector'!$C$1:$C$342=$C$36),0),MATCH(F$2,'GCAM By Region By Sector'!$B$1:$AH$1,0))*10^3),0)</f>
        <v>0</v>
      </c>
      <c r="G51" cm="1">
        <f t="array" ref="G51">IFERROR(IF($C51="EPS",INDEX('EPS Emissions'!$C$1:$AI$101,MATCH(1,('EPS Emissions'!$C$1:$C$101=$A51)*('EPS Emissions'!$D$1:$D$101=$C$36),0),MATCH(G$2,'EPS Emissions'!$C$1:$AI$1,0)),INDEX('GCAM By Region By Sector'!$B$1:$AH$342,MATCH(1,('GCAM By Region By Sector'!$B$1:$B$342=$A51)*('GCAM By Region By Sector'!$C$1:$C$342=$C$36),0),MATCH(G$2,'GCAM By Region By Sector'!$B$1:$AH$1,0))*10^3),0)</f>
        <v>0</v>
      </c>
      <c r="I51" s="2">
        <f>IF($C51="EPS",SUMIFS('Electricity Distribution'!D$113:D$157,'Electricity Distribution'!$C$113:$C$157,$C$36,'Electricity Distribution'!$A$113:$A$157,$A51),SUMIFS('Electricity Distribution'!D$384:D$600,'Electricity Distribution'!$C$384:$C$600,$C$36,'Electricity Distribution'!$B$384:$B$600,$B51))</f>
        <v>0</v>
      </c>
      <c r="J51" s="2">
        <f>IF($C51="EPS",SUMIFS('Electricity Distribution'!E$113:E$157,'Electricity Distribution'!$C$113:$C$157,$C$36,'Electricity Distribution'!$A$113:$A$157,$A51),SUMIFS('Electricity Distribution'!E$384:E$600,'Electricity Distribution'!$C$384:$C$600,$C$36,'Electricity Distribution'!$B$384:$B$600,$B51))</f>
        <v>0</v>
      </c>
      <c r="K51" s="2">
        <f>IF($C51="EPS",SUMIFS('Electricity Distribution'!F$113:F$157,'Electricity Distribution'!$C$113:$C$157,$C$36,'Electricity Distribution'!$A$113:$A$157,$A51),SUMIFS('Electricity Distribution'!F$384:F$600,'Electricity Distribution'!$C$384:$C$600,$C$36,'Electricity Distribution'!$B$384:$B$600,$B51))</f>
        <v>0</v>
      </c>
      <c r="L51" s="2">
        <f>IF($C51="EPS",SUMIFS('Electricity Distribution'!G$113:G$157,'Electricity Distribution'!$C$113:$C$157,$C$36,'Electricity Distribution'!$A$113:$A$157,$A51),SUMIFS('Electricity Distribution'!G$384:G$600,'Electricity Distribution'!$C$384:$C$600,$C$36,'Electricity Distribution'!$B$384:$B$600,$B51))</f>
        <v>0</v>
      </c>
      <c r="X51" s="22" t="s">
        <v>86</v>
      </c>
      <c r="Y51" t="s">
        <v>87</v>
      </c>
      <c r="Z51" s="21">
        <f>$P$35-SUM(Z41:Z50)</f>
        <v>5531.3877339128449</v>
      </c>
      <c r="AA51" s="21">
        <f>$Q$35-SUM(AA41:AA50)</f>
        <v>6340.889869666451</v>
      </c>
      <c r="AB51" s="16">
        <f>$R$35-SUM(AB41:AB50)</f>
        <v>7485.8169160645084</v>
      </c>
      <c r="AC51" s="21">
        <f>$S$35-SUM(AC41:AC50)</f>
        <v>8944.8040572745485</v>
      </c>
    </row>
    <row r="52" spans="1:29" x14ac:dyDescent="0.35">
      <c r="A52" s="13" t="s">
        <v>29</v>
      </c>
      <c r="B52" t="s">
        <v>30</v>
      </c>
      <c r="C52" s="10" t="s">
        <v>13</v>
      </c>
      <c r="D52" cm="1">
        <f t="array" ref="D52">IFERROR(IF($C52="EPS",INDEX('EPS Emissions'!$C$1:$AI$101,MATCH(1,('EPS Emissions'!$C$1:$C$101=$A52)*('EPS Emissions'!$D$1:$D$101=$C$36),0),MATCH(D$2,'EPS Emissions'!$C$1:$AI$1,0)),INDEX('GCAM By Region By Sector'!$B$1:$AH$342,MATCH(1,('GCAM By Region By Sector'!$B$1:$B$342=$A52)*('GCAM By Region By Sector'!$C$1:$C$342=$C$36),0),MATCH(D$2,'GCAM By Region By Sector'!$B$1:$AH$1,0))*10^3),0)</f>
        <v>0</v>
      </c>
      <c r="E52" cm="1">
        <f t="array" ref="E52">IFERROR(IF($C52="EPS",INDEX('EPS Emissions'!$C$1:$AI$101,MATCH(1,('EPS Emissions'!$C$1:$C$101=$A52)*('EPS Emissions'!$D$1:$D$101=$C$36),0),MATCH(E$2,'EPS Emissions'!$C$1:$AI$1,0)),INDEX('GCAM By Region By Sector'!$B$1:$AH$342,MATCH(1,('GCAM By Region By Sector'!$B$1:$B$342=$A52)*('GCAM By Region By Sector'!$C$1:$C$342=$C$36),0),MATCH(E$2,'GCAM By Region By Sector'!$B$1:$AH$1,0))*10^3),0)</f>
        <v>0</v>
      </c>
      <c r="F52" cm="1">
        <f t="array" ref="F52">IFERROR(IF($C52="EPS",INDEX('EPS Emissions'!$C$1:$AI$101,MATCH(1,('EPS Emissions'!$C$1:$C$101=$A52)*('EPS Emissions'!$D$1:$D$101=$C$36),0),MATCH(F$2,'EPS Emissions'!$C$1:$AI$1,0)),INDEX('GCAM By Region By Sector'!$B$1:$AH$342,MATCH(1,('GCAM By Region By Sector'!$B$1:$B$342=$A52)*('GCAM By Region By Sector'!$C$1:$C$342=$C$36),0),MATCH(F$2,'GCAM By Region By Sector'!$B$1:$AH$1,0))*10^3),0)</f>
        <v>0</v>
      </c>
      <c r="G52" cm="1">
        <f t="array" ref="G52">IFERROR(IF($C52="EPS",INDEX('EPS Emissions'!$C$1:$AI$101,MATCH(1,('EPS Emissions'!$C$1:$C$101=$A52)*('EPS Emissions'!$D$1:$D$101=$C$36),0),MATCH(G$2,'EPS Emissions'!$C$1:$AI$1,0)),INDEX('GCAM By Region By Sector'!$B$1:$AH$342,MATCH(1,('GCAM By Region By Sector'!$B$1:$B$342=$A52)*('GCAM By Region By Sector'!$C$1:$C$342=$C$36),0),MATCH(G$2,'GCAM By Region By Sector'!$B$1:$AH$1,0))*10^3),0)</f>
        <v>0</v>
      </c>
      <c r="I52" s="2">
        <f>IF($C52="EPS",SUMIFS('Electricity Distribution'!D$113:D$157,'Electricity Distribution'!$C$113:$C$157,$C$36,'Electricity Distribution'!$A$113:$A$157,$A52),SUMIFS('Electricity Distribution'!D$384:D$600,'Electricity Distribution'!$C$384:$C$600,$C$36,'Electricity Distribution'!$B$384:$B$600,$B52))</f>
        <v>0</v>
      </c>
      <c r="J52" s="2">
        <f>IF($C52="EPS",SUMIFS('Electricity Distribution'!E$113:E$157,'Electricity Distribution'!$C$113:$C$157,$C$36,'Electricity Distribution'!$A$113:$A$157,$A52),SUMIFS('Electricity Distribution'!E$384:E$600,'Electricity Distribution'!$C$384:$C$600,$C$36,'Electricity Distribution'!$B$384:$B$600,$B52))</f>
        <v>0</v>
      </c>
      <c r="K52" s="2">
        <f>IF($C52="EPS",SUMIFS('Electricity Distribution'!F$113:F$157,'Electricity Distribution'!$C$113:$C$157,$C$36,'Electricity Distribution'!$A$113:$A$157,$A52),SUMIFS('Electricity Distribution'!F$384:F$600,'Electricity Distribution'!$C$384:$C$600,$C$36,'Electricity Distribution'!$B$384:$B$600,$B52))</f>
        <v>0</v>
      </c>
      <c r="L52" s="2">
        <f>IF($C52="EPS",SUMIFS('Electricity Distribution'!G$113:G$157,'Electricity Distribution'!$C$113:$C$157,$C$36,'Electricity Distribution'!$A$113:$A$157,$A52),SUMIFS('Electricity Distribution'!G$384:G$600,'Electricity Distribution'!$C$384:$C$600,$C$36,'Electricity Distribution'!$B$384:$B$600,$B52))</f>
        <v>0</v>
      </c>
      <c r="Y52" t="s">
        <v>96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 s="13" t="s">
        <v>31</v>
      </c>
      <c r="B53" t="s">
        <v>32</v>
      </c>
      <c r="C53" s="10" t="s">
        <v>13</v>
      </c>
      <c r="D53" cm="1">
        <f t="array" ref="D53">IFERROR(IF($C53="EPS",INDEX('EPS Emissions'!$C$1:$AI$101,MATCH(1,('EPS Emissions'!$C$1:$C$101=$A53)*('EPS Emissions'!$D$1:$D$101=$C$36),0),MATCH(D$2,'EPS Emissions'!$C$1:$AI$1,0)),INDEX('GCAM By Region By Sector'!$B$1:$AH$342,MATCH(1,('GCAM By Region By Sector'!$B$1:$B$342=$A53)*('GCAM By Region By Sector'!$C$1:$C$342=$C$36),0),MATCH(D$2,'GCAM By Region By Sector'!$B$1:$AH$1,0))*10^3),0)</f>
        <v>0</v>
      </c>
      <c r="E53" cm="1">
        <f t="array" ref="E53">IFERROR(IF($C53="EPS",INDEX('EPS Emissions'!$C$1:$AI$101,MATCH(1,('EPS Emissions'!$C$1:$C$101=$A53)*('EPS Emissions'!$D$1:$D$101=$C$36),0),MATCH(E$2,'EPS Emissions'!$C$1:$AI$1,0)),INDEX('GCAM By Region By Sector'!$B$1:$AH$342,MATCH(1,('GCAM By Region By Sector'!$B$1:$B$342=$A53)*('GCAM By Region By Sector'!$C$1:$C$342=$C$36),0),MATCH(E$2,'GCAM By Region By Sector'!$B$1:$AH$1,0))*10^3),0)</f>
        <v>0</v>
      </c>
      <c r="F53" cm="1">
        <f t="array" ref="F53">IFERROR(IF($C53="EPS",INDEX('EPS Emissions'!$C$1:$AI$101,MATCH(1,('EPS Emissions'!$C$1:$C$101=$A53)*('EPS Emissions'!$D$1:$D$101=$C$36),0),MATCH(F$2,'EPS Emissions'!$C$1:$AI$1,0)),INDEX('GCAM By Region By Sector'!$B$1:$AH$342,MATCH(1,('GCAM By Region By Sector'!$B$1:$B$342=$A53)*('GCAM By Region By Sector'!$C$1:$C$342=$C$36),0),MATCH(F$2,'GCAM By Region By Sector'!$B$1:$AH$1,0))*10^3),0)</f>
        <v>0</v>
      </c>
      <c r="G53" cm="1">
        <f t="array" ref="G53">IFERROR(IF($C53="EPS",INDEX('EPS Emissions'!$C$1:$AI$101,MATCH(1,('EPS Emissions'!$C$1:$C$101=$A53)*('EPS Emissions'!$D$1:$D$101=$C$36),0),MATCH(G$2,'EPS Emissions'!$C$1:$AI$1,0)),INDEX('GCAM By Region By Sector'!$B$1:$AH$342,MATCH(1,('GCAM By Region By Sector'!$B$1:$B$342=$A53)*('GCAM By Region By Sector'!$C$1:$C$342=$C$36),0),MATCH(G$2,'GCAM By Region By Sector'!$B$1:$AH$1,0))*10^3),0)</f>
        <v>0</v>
      </c>
      <c r="I53" s="2">
        <f>IF($C53="EPS",SUMIFS('Electricity Distribution'!D$113:D$157,'Electricity Distribution'!$C$113:$C$157,$C$36,'Electricity Distribution'!$A$113:$A$157,$A53),SUMIFS('Electricity Distribution'!D$384:D$600,'Electricity Distribution'!$C$384:$C$600,$C$36,'Electricity Distribution'!$B$384:$B$600,$B53))</f>
        <v>0</v>
      </c>
      <c r="J53" s="2">
        <f>IF($C53="EPS",SUMIFS('Electricity Distribution'!E$113:E$157,'Electricity Distribution'!$C$113:$C$157,$C$36,'Electricity Distribution'!$A$113:$A$157,$A53),SUMIFS('Electricity Distribution'!E$384:E$600,'Electricity Distribution'!$C$384:$C$600,$C$36,'Electricity Distribution'!$B$384:$B$600,$B53))</f>
        <v>0</v>
      </c>
      <c r="K53" s="2">
        <f>IF($C53="EPS",SUMIFS('Electricity Distribution'!F$113:F$157,'Electricity Distribution'!$C$113:$C$157,$C$36,'Electricity Distribution'!$A$113:$A$157,$A53),SUMIFS('Electricity Distribution'!F$384:F$600,'Electricity Distribution'!$C$384:$C$600,$C$36,'Electricity Distribution'!$B$384:$B$600,$B53))</f>
        <v>0</v>
      </c>
      <c r="L53" s="2">
        <f>IF($C53="EPS",SUMIFS('Electricity Distribution'!G$113:G$157,'Electricity Distribution'!$C$113:$C$157,$C$36,'Electricity Distribution'!$A$113:$A$157,$A53),SUMIFS('Electricity Distribution'!G$384:G$600,'Electricity Distribution'!$C$384:$C$600,$C$36,'Electricity Distribution'!$B$384:$B$600,$B53))</f>
        <v>0</v>
      </c>
    </row>
    <row r="54" spans="1:29" x14ac:dyDescent="0.35">
      <c r="A54" s="13" t="s">
        <v>33</v>
      </c>
      <c r="B54" t="s">
        <v>33</v>
      </c>
      <c r="C54" s="10" t="s">
        <v>13</v>
      </c>
      <c r="D54" cm="1">
        <f t="array" ref="D54">IFERROR(IF($C54="EPS",INDEX('EPS Emissions'!$C$1:$AI$101,MATCH(1,('EPS Emissions'!$C$1:$C$101=$A54)*('EPS Emissions'!$D$1:$D$101=$C$36),0),MATCH(D$2,'EPS Emissions'!$C$1:$AI$1,0)),INDEX('GCAM By Region By Sector'!$B$1:$AH$342,MATCH(1,('GCAM By Region By Sector'!$B$1:$B$342=$A54)*('GCAM By Region By Sector'!$C$1:$C$342=$C$36),0),MATCH(D$2,'GCAM By Region By Sector'!$B$1:$AH$1,0))*10^3),0)</f>
        <v>0</v>
      </c>
      <c r="E54" cm="1">
        <f t="array" ref="E54">IFERROR(IF($C54="EPS",INDEX('EPS Emissions'!$C$1:$AI$101,MATCH(1,('EPS Emissions'!$C$1:$C$101=$A54)*('EPS Emissions'!$D$1:$D$101=$C$36),0),MATCH(E$2,'EPS Emissions'!$C$1:$AI$1,0)),INDEX('GCAM By Region By Sector'!$B$1:$AH$342,MATCH(1,('GCAM By Region By Sector'!$B$1:$B$342=$A54)*('GCAM By Region By Sector'!$C$1:$C$342=$C$36),0),MATCH(E$2,'GCAM By Region By Sector'!$B$1:$AH$1,0))*10^3),0)</f>
        <v>0</v>
      </c>
      <c r="F54" cm="1">
        <f t="array" ref="F54">IFERROR(IF($C54="EPS",INDEX('EPS Emissions'!$C$1:$AI$101,MATCH(1,('EPS Emissions'!$C$1:$C$101=$A54)*('EPS Emissions'!$D$1:$D$101=$C$36),0),MATCH(F$2,'EPS Emissions'!$C$1:$AI$1,0)),INDEX('GCAM By Region By Sector'!$B$1:$AH$342,MATCH(1,('GCAM By Region By Sector'!$B$1:$B$342=$A54)*('GCAM By Region By Sector'!$C$1:$C$342=$C$36),0),MATCH(F$2,'GCAM By Region By Sector'!$B$1:$AH$1,0))*10^3),0)</f>
        <v>0</v>
      </c>
      <c r="G54" cm="1">
        <f t="array" ref="G54">IFERROR(IF($C54="EPS",INDEX('EPS Emissions'!$C$1:$AI$101,MATCH(1,('EPS Emissions'!$C$1:$C$101=$A54)*('EPS Emissions'!$D$1:$D$101=$C$36),0),MATCH(G$2,'EPS Emissions'!$C$1:$AI$1,0)),INDEX('GCAM By Region By Sector'!$B$1:$AH$342,MATCH(1,('GCAM By Region By Sector'!$B$1:$B$342=$A54)*('GCAM By Region By Sector'!$C$1:$C$342=$C$36),0),MATCH(G$2,'GCAM By Region By Sector'!$B$1:$AH$1,0))*10^3),0)</f>
        <v>0</v>
      </c>
      <c r="I54" s="2">
        <f>IF($C54="EPS",SUMIFS('Electricity Distribution'!D$113:D$157,'Electricity Distribution'!$C$113:$C$157,$C$36,'Electricity Distribution'!$A$113:$A$157,$A54),SUMIFS('Electricity Distribution'!D$384:D$600,'Electricity Distribution'!$C$384:$C$600,$C$36,'Electricity Distribution'!$B$384:$B$600,$B54))</f>
        <v>0</v>
      </c>
      <c r="J54" s="2">
        <f>IF($C54="EPS",SUMIFS('Electricity Distribution'!E$113:E$157,'Electricity Distribution'!$C$113:$C$157,$C$36,'Electricity Distribution'!$A$113:$A$157,$A54),SUMIFS('Electricity Distribution'!E$384:E$600,'Electricity Distribution'!$C$384:$C$600,$C$36,'Electricity Distribution'!$B$384:$B$600,$B54))</f>
        <v>0</v>
      </c>
      <c r="K54" s="2">
        <f>IF($C54="EPS",SUMIFS('Electricity Distribution'!F$113:F$157,'Electricity Distribution'!$C$113:$C$157,$C$36,'Electricity Distribution'!$A$113:$A$157,$A54),SUMIFS('Electricity Distribution'!F$384:F$600,'Electricity Distribution'!$C$384:$C$600,$C$36,'Electricity Distribution'!$B$384:$B$600,$B54))</f>
        <v>0</v>
      </c>
      <c r="L54" s="2">
        <f>IF($C54="EPS",SUMIFS('Electricity Distribution'!G$113:G$157,'Electricity Distribution'!$C$113:$C$157,$C$36,'Electricity Distribution'!$A$113:$A$157,$A54),SUMIFS('Electricity Distribution'!G$384:G$600,'Electricity Distribution'!$C$384:$C$600,$C$36,'Electricity Distribution'!$B$384:$B$600,$B54))</f>
        <v>0</v>
      </c>
    </row>
    <row r="55" spans="1:29" x14ac:dyDescent="0.35">
      <c r="A55" s="13" t="s">
        <v>34</v>
      </c>
      <c r="B55" t="s">
        <v>34</v>
      </c>
      <c r="C55" s="10" t="s">
        <v>9</v>
      </c>
      <c r="D55" cm="1">
        <f t="array" ref="D55">IFERROR(IF($C55="EPS",INDEX('EPS Emissions'!$C$1:$AI$101,MATCH(1,('EPS Emissions'!$C$1:$C$101=$A55)*('EPS Emissions'!$D$1:$D$101=$C$36),0),MATCH(D$2,'EPS Emissions'!$C$1:$AI$1,0)),INDEX('GCAM By Region By Sector'!$B$1:$AH$342,MATCH(1,('GCAM By Region By Sector'!$B$1:$B$342=$A55)*('GCAM By Region By Sector'!$C$1:$C$342=$C$36),0),MATCH(D$2,'GCAM By Region By Sector'!$B$1:$AH$1,0))*10^3),0)</f>
        <v>130.715</v>
      </c>
      <c r="E55" cm="1">
        <f t="array" ref="E55">IFERROR(IF($C55="EPS",INDEX('EPS Emissions'!$C$1:$AI$101,MATCH(1,('EPS Emissions'!$C$1:$C$101=$A55)*('EPS Emissions'!$D$1:$D$101=$C$36),0),MATCH(E$2,'EPS Emissions'!$C$1:$AI$1,0)),INDEX('GCAM By Region By Sector'!$B$1:$AH$342,MATCH(1,('GCAM By Region By Sector'!$B$1:$B$342=$A55)*('GCAM By Region By Sector'!$C$1:$C$342=$C$36),0),MATCH(E$2,'GCAM By Region By Sector'!$B$1:$AH$1,0))*10^3),0)</f>
        <v>179.928</v>
      </c>
      <c r="F55" cm="1">
        <f t="array" ref="F55">IFERROR(IF($C55="EPS",INDEX('EPS Emissions'!$C$1:$AI$101,MATCH(1,('EPS Emissions'!$C$1:$C$101=$A55)*('EPS Emissions'!$D$1:$D$101=$C$36),0),MATCH(F$2,'EPS Emissions'!$C$1:$AI$1,0)),INDEX('GCAM By Region By Sector'!$B$1:$AH$342,MATCH(1,('GCAM By Region By Sector'!$B$1:$B$342=$A55)*('GCAM By Region By Sector'!$C$1:$C$342=$C$36),0),MATCH(F$2,'GCAM By Region By Sector'!$B$1:$AH$1,0))*10^3),0)</f>
        <v>208.40700000000001</v>
      </c>
      <c r="G55" cm="1">
        <f t="array" ref="G55">IFERROR(IF($C55="EPS",INDEX('EPS Emissions'!$C$1:$AI$101,MATCH(1,('EPS Emissions'!$C$1:$C$101=$A55)*('EPS Emissions'!$D$1:$D$101=$C$36),0),MATCH(G$2,'EPS Emissions'!$C$1:$AI$1,0)),INDEX('GCAM By Region By Sector'!$B$1:$AH$342,MATCH(1,('GCAM By Region By Sector'!$B$1:$B$342=$A55)*('GCAM By Region By Sector'!$C$1:$C$342=$C$36),0),MATCH(G$2,'GCAM By Region By Sector'!$B$1:$AH$1,0))*10^3),0)</f>
        <v>238.97900000000001</v>
      </c>
      <c r="I55" s="2">
        <f>IF($C55="EPS",SUMIFS('Electricity Distribution'!D$113:D$157,'Electricity Distribution'!$C$113:$C$157,$C$36,'Electricity Distribution'!$A$113:$A$157,$A55),SUMIFS('Electricity Distribution'!D$384:D$600,'Electricity Distribution'!$C$384:$C$600,$C$36,'Electricity Distribution'!$B$384:$B$600,$B55))</f>
        <v>0</v>
      </c>
      <c r="J55" s="2">
        <f>IF($C55="EPS",SUMIFS('Electricity Distribution'!E$113:E$157,'Electricity Distribution'!$C$113:$C$157,$C$36,'Electricity Distribution'!$A$113:$A$157,$A55),SUMIFS('Electricity Distribution'!E$384:E$600,'Electricity Distribution'!$C$384:$C$600,$C$36,'Electricity Distribution'!$B$384:$B$600,$B55))</f>
        <v>0</v>
      </c>
      <c r="K55" s="2">
        <f>IF($C55="EPS",SUMIFS('Electricity Distribution'!F$113:F$157,'Electricity Distribution'!$C$113:$C$157,$C$36,'Electricity Distribution'!$A$113:$A$157,$A55),SUMIFS('Electricity Distribution'!F$384:F$600,'Electricity Distribution'!$C$384:$C$600,$C$36,'Electricity Distribution'!$B$384:$B$600,$B55))</f>
        <v>0</v>
      </c>
      <c r="L55" s="2">
        <f>IF($C55="EPS",SUMIFS('Electricity Distribution'!G$113:G$157,'Electricity Distribution'!$C$113:$C$157,$C$36,'Electricity Distribution'!$A$113:$A$157,$A55),SUMIFS('Electricity Distribution'!G$384:G$600,'Electricity Distribution'!$C$384:$C$600,$C$36,'Electricity Distribution'!$B$384:$B$600,$B55))</f>
        <v>0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</row>
    <row r="56" spans="1:29" x14ac:dyDescent="0.35">
      <c r="A56" s="13" t="s">
        <v>35</v>
      </c>
      <c r="B56" t="s">
        <v>35</v>
      </c>
      <c r="C56" s="10" t="s">
        <v>9</v>
      </c>
      <c r="D56" cm="1">
        <f t="array" ref="D56">IFERROR(IF($C56="EPS",INDEX('EPS Emissions'!$C$1:$AI$101,MATCH(1,('EPS Emissions'!$C$1:$C$101=$A56)*('EPS Emissions'!$D$1:$D$101=$C$36),0),MATCH(D$2,'EPS Emissions'!$C$1:$AI$1,0)),INDEX('GCAM By Region By Sector'!$B$1:$AH$342,MATCH(1,('GCAM By Region By Sector'!$B$1:$B$342=$A56)*('GCAM By Region By Sector'!$C$1:$C$342=$C$36),0),MATCH(D$2,'GCAM By Region By Sector'!$B$1:$AH$1,0))*10^3),0)</f>
        <v>73.23</v>
      </c>
      <c r="E56" cm="1">
        <f t="array" ref="E56">IFERROR(IF($C56="EPS",INDEX('EPS Emissions'!$C$1:$AI$101,MATCH(1,('EPS Emissions'!$C$1:$C$101=$A56)*('EPS Emissions'!$D$1:$D$101=$C$36),0),MATCH(E$2,'EPS Emissions'!$C$1:$AI$1,0)),INDEX('GCAM By Region By Sector'!$B$1:$AH$342,MATCH(1,('GCAM By Region By Sector'!$B$1:$B$342=$A56)*('GCAM By Region By Sector'!$C$1:$C$342=$C$36),0),MATCH(E$2,'GCAM By Region By Sector'!$B$1:$AH$1,0))*10^3),0)</f>
        <v>76.989999999999995</v>
      </c>
      <c r="F56" cm="1">
        <f t="array" ref="F56">IFERROR(IF($C56="EPS",INDEX('EPS Emissions'!$C$1:$AI$101,MATCH(1,('EPS Emissions'!$C$1:$C$101=$A56)*('EPS Emissions'!$D$1:$D$101=$C$36),0),MATCH(F$2,'EPS Emissions'!$C$1:$AI$1,0)),INDEX('GCAM By Region By Sector'!$B$1:$AH$342,MATCH(1,('GCAM By Region By Sector'!$B$1:$B$342=$A56)*('GCAM By Region By Sector'!$C$1:$C$342=$C$36),0),MATCH(F$2,'GCAM By Region By Sector'!$B$1:$AH$1,0))*10^3),0)</f>
        <v>84.24</v>
      </c>
      <c r="G56" cm="1">
        <f t="array" ref="G56">IFERROR(IF($C56="EPS",INDEX('EPS Emissions'!$C$1:$AI$101,MATCH(1,('EPS Emissions'!$C$1:$C$101=$A56)*('EPS Emissions'!$D$1:$D$101=$C$36),0),MATCH(G$2,'EPS Emissions'!$C$1:$AI$1,0)),INDEX('GCAM By Region By Sector'!$B$1:$AH$342,MATCH(1,('GCAM By Region By Sector'!$B$1:$B$342=$A56)*('GCAM By Region By Sector'!$C$1:$C$342=$C$36),0),MATCH(G$2,'GCAM By Region By Sector'!$B$1:$AH$1,0))*10^3),0)</f>
        <v>91.5</v>
      </c>
      <c r="I56" s="2">
        <f>IF($C56="EPS",SUMIFS('Electricity Distribution'!D$113:D$157,'Electricity Distribution'!$C$113:$C$157,$C$36,'Electricity Distribution'!$A$113:$A$157,$A56),SUMIFS('Electricity Distribution'!D$384:D$600,'Electricity Distribution'!$C$384:$C$600,$C$36,'Electricity Distribution'!$B$384:$B$600,$B56))</f>
        <v>0</v>
      </c>
      <c r="J56" s="2">
        <f>IF($C56="EPS",SUMIFS('Electricity Distribution'!E$113:E$157,'Electricity Distribution'!$C$113:$C$157,$C$36,'Electricity Distribution'!$A$113:$A$157,$A56),SUMIFS('Electricity Distribution'!E$384:E$600,'Electricity Distribution'!$C$384:$C$600,$C$36,'Electricity Distribution'!$B$384:$B$600,$B56))</f>
        <v>0</v>
      </c>
      <c r="K56" s="2">
        <f>IF($C56="EPS",SUMIFS('Electricity Distribution'!F$113:F$157,'Electricity Distribution'!$C$113:$C$157,$C$36,'Electricity Distribution'!$A$113:$A$157,$A56),SUMIFS('Electricity Distribution'!F$384:F$600,'Electricity Distribution'!$C$384:$C$600,$C$36,'Electricity Distribution'!$B$384:$B$600,$B56))</f>
        <v>0</v>
      </c>
      <c r="L56" s="2">
        <f>IF($C56="EPS",SUMIFS('Electricity Distribution'!G$113:G$157,'Electricity Distribution'!$C$113:$C$157,$C$36,'Electricity Distribution'!$A$113:$A$157,$A56),SUMIFS('Electricity Distribution'!G$384:G$600,'Electricity Distribution'!$C$384:$C$600,$C$36,'Electricity Distribution'!$B$384:$B$600,$B56))</f>
        <v>0</v>
      </c>
    </row>
    <row r="57" spans="1:29" x14ac:dyDescent="0.35">
      <c r="A57" s="13" t="s">
        <v>36</v>
      </c>
      <c r="B57" t="s">
        <v>36</v>
      </c>
      <c r="C57" s="10" t="s">
        <v>13</v>
      </c>
      <c r="D57" cm="1">
        <f t="array" ref="D57">IFERROR(IF($C57="EPS",INDEX('EPS Emissions'!$C$1:$AI$101,MATCH(1,('EPS Emissions'!$C$1:$C$101=$A57)*('EPS Emissions'!$D$1:$D$101=$C$36),0),MATCH(D$2,'EPS Emissions'!$C$1:$AI$1,0)),INDEX('GCAM By Region By Sector'!$B$1:$AH$342,MATCH(1,('GCAM By Region By Sector'!$B$1:$B$342=$A57)*('GCAM By Region By Sector'!$C$1:$C$342=$C$36),0),MATCH(D$2,'GCAM By Region By Sector'!$B$1:$AH$1,0))*10^3),0)</f>
        <v>0</v>
      </c>
      <c r="E57" cm="1">
        <f t="array" ref="E57">IFERROR(IF($C57="EPS",INDEX('EPS Emissions'!$C$1:$AI$101,MATCH(1,('EPS Emissions'!$C$1:$C$101=$A57)*('EPS Emissions'!$D$1:$D$101=$C$36),0),MATCH(E$2,'EPS Emissions'!$C$1:$AI$1,0)),INDEX('GCAM By Region By Sector'!$B$1:$AH$342,MATCH(1,('GCAM By Region By Sector'!$B$1:$B$342=$A57)*('GCAM By Region By Sector'!$C$1:$C$342=$C$36),0),MATCH(E$2,'GCAM By Region By Sector'!$B$1:$AH$1,0))*10^3),0)</f>
        <v>0</v>
      </c>
      <c r="F57" cm="1">
        <f t="array" ref="F57">IFERROR(IF($C57="EPS",INDEX('EPS Emissions'!$C$1:$AI$101,MATCH(1,('EPS Emissions'!$C$1:$C$101=$A57)*('EPS Emissions'!$D$1:$D$101=$C$36),0),MATCH(F$2,'EPS Emissions'!$C$1:$AI$1,0)),INDEX('GCAM By Region By Sector'!$B$1:$AH$342,MATCH(1,('GCAM By Region By Sector'!$B$1:$B$342=$A57)*('GCAM By Region By Sector'!$C$1:$C$342=$C$36),0),MATCH(F$2,'GCAM By Region By Sector'!$B$1:$AH$1,0))*10^3),0)</f>
        <v>0</v>
      </c>
      <c r="G57" cm="1">
        <f t="array" ref="G57">IFERROR(IF($C57="EPS",INDEX('EPS Emissions'!$C$1:$AI$101,MATCH(1,('EPS Emissions'!$C$1:$C$101=$A57)*('EPS Emissions'!$D$1:$D$101=$C$36),0),MATCH(G$2,'EPS Emissions'!$C$1:$AI$1,0)),INDEX('GCAM By Region By Sector'!$B$1:$AH$342,MATCH(1,('GCAM By Region By Sector'!$B$1:$B$342=$A57)*('GCAM By Region By Sector'!$C$1:$C$342=$C$36),0),MATCH(G$2,'GCAM By Region By Sector'!$B$1:$AH$1,0))*10^3),0)</f>
        <v>0</v>
      </c>
      <c r="I57" s="2">
        <f>IF($C57="EPS",SUMIFS('Electricity Distribution'!D$113:D$157,'Electricity Distribution'!$C$113:$C$157,$C$36,'Electricity Distribution'!$A$113:$A$157,$A57),SUMIFS('Electricity Distribution'!D$384:D$600,'Electricity Distribution'!$C$384:$C$600,$C$36,'Electricity Distribution'!$B$384:$B$600,$B57))</f>
        <v>0</v>
      </c>
      <c r="J57" s="2">
        <f>IF($C57="EPS",SUMIFS('Electricity Distribution'!E$113:E$157,'Electricity Distribution'!$C$113:$C$157,$C$36,'Electricity Distribution'!$A$113:$A$157,$A57),SUMIFS('Electricity Distribution'!E$384:E$600,'Electricity Distribution'!$C$384:$C$600,$C$36,'Electricity Distribution'!$B$384:$B$600,$B57))</f>
        <v>0</v>
      </c>
      <c r="K57" s="2">
        <f>IF($C57="EPS",SUMIFS('Electricity Distribution'!F$113:F$157,'Electricity Distribution'!$C$113:$C$157,$C$36,'Electricity Distribution'!$A$113:$A$157,$A57),SUMIFS('Electricity Distribution'!F$384:F$600,'Electricity Distribution'!$C$384:$C$600,$C$36,'Electricity Distribution'!$B$384:$B$600,$B57))</f>
        <v>0</v>
      </c>
      <c r="L57" s="2">
        <f>IF($C57="EPS",SUMIFS('Electricity Distribution'!G$113:G$157,'Electricity Distribution'!$C$113:$C$157,$C$36,'Electricity Distribution'!$A$113:$A$157,$A57),SUMIFS('Electricity Distribution'!G$384:G$600,'Electricity Distribution'!$C$384:$C$600,$C$36,'Electricity Distribution'!$B$384:$B$600,$B57))</f>
        <v>0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</row>
    <row r="58" spans="1:29" x14ac:dyDescent="0.35">
      <c r="A58" s="13" t="s">
        <v>37</v>
      </c>
      <c r="B58" t="s">
        <v>37</v>
      </c>
      <c r="C58" s="10" t="s">
        <v>9</v>
      </c>
      <c r="D58" cm="1">
        <f t="array" ref="D58">IFERROR(IF($C58="EPS",INDEX('EPS Emissions'!$C$1:$AI$101,MATCH(1,('EPS Emissions'!$C$1:$C$101=$A58)*('EPS Emissions'!$D$1:$D$101=$C$36),0),MATCH(D$2,'EPS Emissions'!$C$1:$AI$1,0)),INDEX('GCAM By Region By Sector'!$B$1:$AH$342,MATCH(1,('GCAM By Region By Sector'!$B$1:$B$342=$A58)*('GCAM By Region By Sector'!$C$1:$C$342=$C$36),0),MATCH(D$2,'GCAM By Region By Sector'!$B$1:$AH$1,0))*10^3),0)</f>
        <v>50.1937</v>
      </c>
      <c r="E58" cm="1">
        <f t="array" ref="E58">IFERROR(IF($C58="EPS",INDEX('EPS Emissions'!$C$1:$AI$101,MATCH(1,('EPS Emissions'!$C$1:$C$101=$A58)*('EPS Emissions'!$D$1:$D$101=$C$36),0),MATCH(E$2,'EPS Emissions'!$C$1:$AI$1,0)),INDEX('GCAM By Region By Sector'!$B$1:$AH$342,MATCH(1,('GCAM By Region By Sector'!$B$1:$B$342=$A58)*('GCAM By Region By Sector'!$C$1:$C$342=$C$36),0),MATCH(E$2,'GCAM By Region By Sector'!$B$1:$AH$1,0))*10^3),0)</f>
        <v>58.265000000000001</v>
      </c>
      <c r="F58" cm="1">
        <f t="array" ref="F58">IFERROR(IF($C58="EPS",INDEX('EPS Emissions'!$C$1:$AI$101,MATCH(1,('EPS Emissions'!$C$1:$C$101=$A58)*('EPS Emissions'!$D$1:$D$101=$C$36),0),MATCH(F$2,'EPS Emissions'!$C$1:$AI$1,0)),INDEX('GCAM By Region By Sector'!$B$1:$AH$342,MATCH(1,('GCAM By Region By Sector'!$B$1:$B$342=$A58)*('GCAM By Region By Sector'!$C$1:$C$342=$C$36),0),MATCH(F$2,'GCAM By Region By Sector'!$B$1:$AH$1,0))*10^3),0)</f>
        <v>65.581500000000005</v>
      </c>
      <c r="G58" cm="1">
        <f t="array" ref="G58">IFERROR(IF($C58="EPS",INDEX('EPS Emissions'!$C$1:$AI$101,MATCH(1,('EPS Emissions'!$C$1:$C$101=$A58)*('EPS Emissions'!$D$1:$D$101=$C$36),0),MATCH(G$2,'EPS Emissions'!$C$1:$AI$1,0)),INDEX('GCAM By Region By Sector'!$B$1:$AH$342,MATCH(1,('GCAM By Region By Sector'!$B$1:$B$342=$A58)*('GCAM By Region By Sector'!$C$1:$C$342=$C$36),0),MATCH(G$2,'GCAM By Region By Sector'!$B$1:$AH$1,0))*10^3),0)</f>
        <v>72.441800000000001</v>
      </c>
      <c r="I58" s="2">
        <f>IF($C58="EPS",SUMIFS('Electricity Distribution'!D$113:D$157,'Electricity Distribution'!$C$113:$C$157,$C$36,'Electricity Distribution'!$A$113:$A$157,$A58),SUMIFS('Electricity Distribution'!D$384:D$600,'Electricity Distribution'!$C$384:$C$600,$C$36,'Electricity Distribution'!$B$384:$B$600,$B58))</f>
        <v>0</v>
      </c>
      <c r="J58" s="2">
        <f>IF($C58="EPS",SUMIFS('Electricity Distribution'!E$113:E$157,'Electricity Distribution'!$C$113:$C$157,$C$36,'Electricity Distribution'!$A$113:$A$157,$A58),SUMIFS('Electricity Distribution'!E$384:E$600,'Electricity Distribution'!$C$384:$C$600,$C$36,'Electricity Distribution'!$B$384:$B$600,$B58))</f>
        <v>0</v>
      </c>
      <c r="K58" s="2">
        <f>IF($C58="EPS",SUMIFS('Electricity Distribution'!F$113:F$157,'Electricity Distribution'!$C$113:$C$157,$C$36,'Electricity Distribution'!$A$113:$A$157,$A58),SUMIFS('Electricity Distribution'!F$384:F$600,'Electricity Distribution'!$C$384:$C$600,$C$36,'Electricity Distribution'!$B$384:$B$600,$B58))</f>
        <v>0</v>
      </c>
      <c r="L58" s="2">
        <f>IF($C58="EPS",SUMIFS('Electricity Distribution'!G$113:G$157,'Electricity Distribution'!$C$113:$C$157,$C$36,'Electricity Distribution'!$A$113:$A$157,$A58),SUMIFS('Electricity Distribution'!G$384:G$600,'Electricity Distribution'!$C$384:$C$600,$C$36,'Electricity Distribution'!$B$384:$B$600,$B58))</f>
        <v>0</v>
      </c>
      <c r="X58" s="22">
        <v>1</v>
      </c>
      <c r="Y58" t="str">
        <f t="shared" ref="Y58:Y67" si="26">INDEX(O$3:O$34,MATCH(X58,W$3:W$34,0),1)</f>
        <v>China</v>
      </c>
      <c r="Z58" s="21">
        <f t="shared" ref="Z58:AC67" si="27">INDEX($O$2:$S$35,MATCH($Y58,$O$2:$O$35,0),MATCH(Z$57,$O$2:$S$2,0))</f>
        <v>8504.4307842731687</v>
      </c>
      <c r="AA58" s="21">
        <f t="shared" si="27"/>
        <v>9455.5672087001258</v>
      </c>
      <c r="AB58" s="21">
        <f t="shared" si="27"/>
        <v>8775.8356699426422</v>
      </c>
      <c r="AC58" s="16">
        <f t="shared" si="27"/>
        <v>7526.0368154112221</v>
      </c>
    </row>
    <row r="59" spans="1:29" x14ac:dyDescent="0.35">
      <c r="A59" s="13" t="s">
        <v>38</v>
      </c>
      <c r="B59" t="s">
        <v>38</v>
      </c>
      <c r="C59" s="10" t="s">
        <v>13</v>
      </c>
      <c r="D59" cm="1">
        <f t="array" ref="D59">IFERROR(IF($C59="EPS",INDEX('EPS Emissions'!$C$1:$AI$101,MATCH(1,('EPS Emissions'!$C$1:$C$101=$A59)*('EPS Emissions'!$D$1:$D$101=$C$36),0),MATCH(D$2,'EPS Emissions'!$C$1:$AI$1,0)),INDEX('GCAM By Region By Sector'!$B$1:$AH$342,MATCH(1,('GCAM By Region By Sector'!$B$1:$B$342=$A59)*('GCAM By Region By Sector'!$C$1:$C$342=$C$36),0),MATCH(D$2,'GCAM By Region By Sector'!$B$1:$AH$1,0))*10^3),0)</f>
        <v>0</v>
      </c>
      <c r="E59" cm="1">
        <f t="array" ref="E59">IFERROR(IF($C59="EPS",INDEX('EPS Emissions'!$C$1:$AI$101,MATCH(1,('EPS Emissions'!$C$1:$C$101=$A59)*('EPS Emissions'!$D$1:$D$101=$C$36),0),MATCH(E$2,'EPS Emissions'!$C$1:$AI$1,0)),INDEX('GCAM By Region By Sector'!$B$1:$AH$342,MATCH(1,('GCAM By Region By Sector'!$B$1:$B$342=$A59)*('GCAM By Region By Sector'!$C$1:$C$342=$C$36),0),MATCH(E$2,'GCAM By Region By Sector'!$B$1:$AH$1,0))*10^3),0)</f>
        <v>0</v>
      </c>
      <c r="F59" cm="1">
        <f t="array" ref="F59">IFERROR(IF($C59="EPS",INDEX('EPS Emissions'!$C$1:$AI$101,MATCH(1,('EPS Emissions'!$C$1:$C$101=$A59)*('EPS Emissions'!$D$1:$D$101=$C$36),0),MATCH(F$2,'EPS Emissions'!$C$1:$AI$1,0)),INDEX('GCAM By Region By Sector'!$B$1:$AH$342,MATCH(1,('GCAM By Region By Sector'!$B$1:$B$342=$A59)*('GCAM By Region By Sector'!$C$1:$C$342=$C$36),0),MATCH(F$2,'GCAM By Region By Sector'!$B$1:$AH$1,0))*10^3),0)</f>
        <v>0</v>
      </c>
      <c r="G59" cm="1">
        <f t="array" ref="G59">IFERROR(IF($C59="EPS",INDEX('EPS Emissions'!$C$1:$AI$101,MATCH(1,('EPS Emissions'!$C$1:$C$101=$A59)*('EPS Emissions'!$D$1:$D$101=$C$36),0),MATCH(G$2,'EPS Emissions'!$C$1:$AI$1,0)),INDEX('GCAM By Region By Sector'!$B$1:$AH$342,MATCH(1,('GCAM By Region By Sector'!$B$1:$B$342=$A59)*('GCAM By Region By Sector'!$C$1:$C$342=$C$36),0),MATCH(G$2,'GCAM By Region By Sector'!$B$1:$AH$1,0))*10^3),0)</f>
        <v>0</v>
      </c>
      <c r="I59" s="2">
        <f>IF($C59="EPS",SUMIFS('Electricity Distribution'!D$113:D$157,'Electricity Distribution'!$C$113:$C$157,$C$36,'Electricity Distribution'!$A$113:$A$157,$A59),SUMIFS('Electricity Distribution'!D$384:D$600,'Electricity Distribution'!$C$384:$C$600,$C$36,'Electricity Distribution'!$B$384:$B$600,$B59))</f>
        <v>0</v>
      </c>
      <c r="J59" s="2">
        <f>IF($C59="EPS",SUMIFS('Electricity Distribution'!E$113:E$157,'Electricity Distribution'!$C$113:$C$157,$C$36,'Electricity Distribution'!$A$113:$A$157,$A59),SUMIFS('Electricity Distribution'!E$384:E$600,'Electricity Distribution'!$C$384:$C$600,$C$36,'Electricity Distribution'!$B$384:$B$600,$B59))</f>
        <v>0</v>
      </c>
      <c r="K59" s="2">
        <f>IF($C59="EPS",SUMIFS('Electricity Distribution'!F$113:F$157,'Electricity Distribution'!$C$113:$C$157,$C$36,'Electricity Distribution'!$A$113:$A$157,$A59),SUMIFS('Electricity Distribution'!F$384:F$600,'Electricity Distribution'!$C$384:$C$600,$C$36,'Electricity Distribution'!$B$384:$B$600,$B59))</f>
        <v>0</v>
      </c>
      <c r="L59" s="2">
        <f>IF($C59="EPS",SUMIFS('Electricity Distribution'!G$113:G$157,'Electricity Distribution'!$C$113:$C$157,$C$36,'Electricity Distribution'!$A$113:$A$157,$A59),SUMIFS('Electricity Distribution'!G$384:G$600,'Electricity Distribution'!$C$384:$C$600,$C$36,'Electricity Distribution'!$B$384:$B$600,$B59))</f>
        <v>0</v>
      </c>
      <c r="X59" s="22">
        <v>2</v>
      </c>
      <c r="Y59" t="str">
        <f t="shared" si="26"/>
        <v>India</v>
      </c>
      <c r="Z59" s="21">
        <f t="shared" si="27"/>
        <v>1681.6867257445369</v>
      </c>
      <c r="AA59" s="21">
        <f t="shared" si="27"/>
        <v>2383.8262690803635</v>
      </c>
      <c r="AB59" s="21">
        <f t="shared" si="27"/>
        <v>3106.0039215483312</v>
      </c>
      <c r="AC59" s="16">
        <f>INDEX($O$2:$S$35,MATCH($Y59,$O$2:$O$35,0),MATCH(AC$57,$O$2:$S$2,0))</f>
        <v>3714.591818196483</v>
      </c>
    </row>
    <row r="60" spans="1:29" x14ac:dyDescent="0.35">
      <c r="A60" s="13" t="s">
        <v>39</v>
      </c>
      <c r="B60" t="s">
        <v>39</v>
      </c>
      <c r="C60" s="10" t="s">
        <v>13</v>
      </c>
      <c r="D60" cm="1">
        <f t="array" ref="D60">IFERROR(IF($C60="EPS",INDEX('EPS Emissions'!$C$1:$AI$101,MATCH(1,('EPS Emissions'!$C$1:$C$101=$A60)*('EPS Emissions'!$D$1:$D$101=$C$36),0),MATCH(D$2,'EPS Emissions'!$C$1:$AI$1,0)),INDEX('GCAM By Region By Sector'!$B$1:$AH$342,MATCH(1,('GCAM By Region By Sector'!$B$1:$B$342=$A60)*('GCAM By Region By Sector'!$C$1:$C$342=$C$36),0),MATCH(D$2,'GCAM By Region By Sector'!$B$1:$AH$1,0))*10^3),0)</f>
        <v>0</v>
      </c>
      <c r="E60" cm="1">
        <f t="array" ref="E60">IFERROR(IF($C60="EPS",INDEX('EPS Emissions'!$C$1:$AI$101,MATCH(1,('EPS Emissions'!$C$1:$C$101=$A60)*('EPS Emissions'!$D$1:$D$101=$C$36),0),MATCH(E$2,'EPS Emissions'!$C$1:$AI$1,0)),INDEX('GCAM By Region By Sector'!$B$1:$AH$342,MATCH(1,('GCAM By Region By Sector'!$B$1:$B$342=$A60)*('GCAM By Region By Sector'!$C$1:$C$342=$C$36),0),MATCH(E$2,'GCAM By Region By Sector'!$B$1:$AH$1,0))*10^3),0)</f>
        <v>0</v>
      </c>
      <c r="F60" cm="1">
        <f t="array" ref="F60">IFERROR(IF($C60="EPS",INDEX('EPS Emissions'!$C$1:$AI$101,MATCH(1,('EPS Emissions'!$C$1:$C$101=$A60)*('EPS Emissions'!$D$1:$D$101=$C$36),0),MATCH(F$2,'EPS Emissions'!$C$1:$AI$1,0)),INDEX('GCAM By Region By Sector'!$B$1:$AH$342,MATCH(1,('GCAM By Region By Sector'!$B$1:$B$342=$A60)*('GCAM By Region By Sector'!$C$1:$C$342=$C$36),0),MATCH(F$2,'GCAM By Region By Sector'!$B$1:$AH$1,0))*10^3),0)</f>
        <v>0</v>
      </c>
      <c r="G60" cm="1">
        <f t="array" ref="G60">IFERROR(IF($C60="EPS",INDEX('EPS Emissions'!$C$1:$AI$101,MATCH(1,('EPS Emissions'!$C$1:$C$101=$A60)*('EPS Emissions'!$D$1:$D$101=$C$36),0),MATCH(G$2,'EPS Emissions'!$C$1:$AI$1,0)),INDEX('GCAM By Region By Sector'!$B$1:$AH$342,MATCH(1,('GCAM By Region By Sector'!$B$1:$B$342=$A60)*('GCAM By Region By Sector'!$C$1:$C$342=$C$36),0),MATCH(G$2,'GCAM By Region By Sector'!$B$1:$AH$1,0))*10^3),0)</f>
        <v>0</v>
      </c>
      <c r="I60" s="2">
        <f>IF($C60="EPS",SUMIFS('Electricity Distribution'!D$113:D$157,'Electricity Distribution'!$C$113:$C$157,$C$36,'Electricity Distribution'!$A$113:$A$157,$A60),SUMIFS('Electricity Distribution'!D$384:D$600,'Electricity Distribution'!$C$384:$C$600,$C$36,'Electricity Distribution'!$B$384:$B$600,$B60))</f>
        <v>0</v>
      </c>
      <c r="J60" s="2">
        <f>IF($C60="EPS",SUMIFS('Electricity Distribution'!E$113:E$157,'Electricity Distribution'!$C$113:$C$157,$C$36,'Electricity Distribution'!$A$113:$A$157,$A60),SUMIFS('Electricity Distribution'!E$384:E$600,'Electricity Distribution'!$C$384:$C$600,$C$36,'Electricity Distribution'!$B$384:$B$600,$B60))</f>
        <v>0</v>
      </c>
      <c r="K60" s="2">
        <f>IF($C60="EPS",SUMIFS('Electricity Distribution'!F$113:F$157,'Electricity Distribution'!$C$113:$C$157,$C$36,'Electricity Distribution'!$A$113:$A$157,$A60),SUMIFS('Electricity Distribution'!F$384:F$600,'Electricity Distribution'!$C$384:$C$600,$C$36,'Electricity Distribution'!$B$384:$B$600,$B60))</f>
        <v>0</v>
      </c>
      <c r="L60" s="2">
        <f>IF($C60="EPS",SUMIFS('Electricity Distribution'!G$113:G$157,'Electricity Distribution'!$C$113:$C$157,$C$36,'Electricity Distribution'!$A$113:$A$157,$A60),SUMIFS('Electricity Distribution'!G$384:G$600,'Electricity Distribution'!$C$384:$C$600,$C$36,'Electricity Distribution'!$B$384:$B$600,$B60))</f>
        <v>0</v>
      </c>
      <c r="X60" s="22">
        <v>3</v>
      </c>
      <c r="Y60" t="str">
        <f t="shared" si="26"/>
        <v>Indonesia</v>
      </c>
      <c r="Z60" s="21">
        <f t="shared" si="27"/>
        <v>687.5918041107584</v>
      </c>
      <c r="AA60" s="21">
        <f t="shared" si="27"/>
        <v>999.41668778103008</v>
      </c>
      <c r="AB60" s="21">
        <f t="shared" si="27"/>
        <v>1550.4486083737033</v>
      </c>
      <c r="AC60" s="16">
        <f t="shared" si="27"/>
        <v>2610.1941984190998</v>
      </c>
    </row>
    <row r="61" spans="1:29" x14ac:dyDescent="0.35">
      <c r="A61" s="13" t="s">
        <v>40</v>
      </c>
      <c r="B61" t="s">
        <v>40</v>
      </c>
      <c r="C61" s="10" t="s">
        <v>13</v>
      </c>
      <c r="D61" cm="1">
        <f t="array" ref="D61">IFERROR(IF($C61="EPS",INDEX('EPS Emissions'!$C$1:$AI$101,MATCH(1,('EPS Emissions'!$C$1:$C$101=$A61)*('EPS Emissions'!$D$1:$D$101=$C$36),0),MATCH(D$2,'EPS Emissions'!$C$1:$AI$1,0)),INDEX('GCAM By Region By Sector'!$B$1:$AH$342,MATCH(1,('GCAM By Region By Sector'!$B$1:$B$342=$A61)*('GCAM By Region By Sector'!$C$1:$C$342=$C$36),0),MATCH(D$2,'GCAM By Region By Sector'!$B$1:$AH$1,0))*10^3),0)</f>
        <v>0</v>
      </c>
      <c r="E61" cm="1">
        <f t="array" ref="E61">IFERROR(IF($C61="EPS",INDEX('EPS Emissions'!$C$1:$AI$101,MATCH(1,('EPS Emissions'!$C$1:$C$101=$A61)*('EPS Emissions'!$D$1:$D$101=$C$36),0),MATCH(E$2,'EPS Emissions'!$C$1:$AI$1,0)),INDEX('GCAM By Region By Sector'!$B$1:$AH$342,MATCH(1,('GCAM By Region By Sector'!$B$1:$B$342=$A61)*('GCAM By Region By Sector'!$C$1:$C$342=$C$36),0),MATCH(E$2,'GCAM By Region By Sector'!$B$1:$AH$1,0))*10^3),0)</f>
        <v>0</v>
      </c>
      <c r="F61" cm="1">
        <f t="array" ref="F61">IFERROR(IF($C61="EPS",INDEX('EPS Emissions'!$C$1:$AI$101,MATCH(1,('EPS Emissions'!$C$1:$C$101=$A61)*('EPS Emissions'!$D$1:$D$101=$C$36),0),MATCH(F$2,'EPS Emissions'!$C$1:$AI$1,0)),INDEX('GCAM By Region By Sector'!$B$1:$AH$342,MATCH(1,('GCAM By Region By Sector'!$B$1:$B$342=$A61)*('GCAM By Region By Sector'!$C$1:$C$342=$C$36),0),MATCH(F$2,'GCAM By Region By Sector'!$B$1:$AH$1,0))*10^3),0)</f>
        <v>0</v>
      </c>
      <c r="G61" cm="1">
        <f t="array" ref="G61">IFERROR(IF($C61="EPS",INDEX('EPS Emissions'!$C$1:$AI$101,MATCH(1,('EPS Emissions'!$C$1:$C$101=$A61)*('EPS Emissions'!$D$1:$D$101=$C$36),0),MATCH(G$2,'EPS Emissions'!$C$1:$AI$1,0)),INDEX('GCAM By Region By Sector'!$B$1:$AH$342,MATCH(1,('GCAM By Region By Sector'!$B$1:$B$342=$A61)*('GCAM By Region By Sector'!$C$1:$C$342=$C$36),0),MATCH(G$2,'GCAM By Region By Sector'!$B$1:$AH$1,0))*10^3),0)</f>
        <v>0</v>
      </c>
      <c r="I61" s="2">
        <f>IF($C61="EPS",SUMIFS('Electricity Distribution'!D$113:D$157,'Electricity Distribution'!$C$113:$C$157,$C$36,'Electricity Distribution'!$A$113:$A$157,$A61),SUMIFS('Electricity Distribution'!D$384:D$600,'Electricity Distribution'!$C$384:$C$600,$C$36,'Electricity Distribution'!$B$384:$B$600,$B61))</f>
        <v>0</v>
      </c>
      <c r="J61" s="2">
        <f>IF($C61="EPS",SUMIFS('Electricity Distribution'!E$113:E$157,'Electricity Distribution'!$C$113:$C$157,$C$36,'Electricity Distribution'!$A$113:$A$157,$A61),SUMIFS('Electricity Distribution'!E$384:E$600,'Electricity Distribution'!$C$384:$C$600,$C$36,'Electricity Distribution'!$B$384:$B$600,$B61))</f>
        <v>0</v>
      </c>
      <c r="K61" s="2">
        <f>IF($C61="EPS",SUMIFS('Electricity Distribution'!F$113:F$157,'Electricity Distribution'!$C$113:$C$157,$C$36,'Electricity Distribution'!$A$113:$A$157,$A61),SUMIFS('Electricity Distribution'!F$384:F$600,'Electricity Distribution'!$C$384:$C$600,$C$36,'Electricity Distribution'!$B$384:$B$600,$B61))</f>
        <v>0</v>
      </c>
      <c r="L61" s="2">
        <f>IF($C61="EPS",SUMIFS('Electricity Distribution'!G$113:G$157,'Electricity Distribution'!$C$113:$C$157,$C$36,'Electricity Distribution'!$A$113:$A$157,$A61),SUMIFS('Electricity Distribution'!G$384:G$600,'Electricity Distribution'!$C$384:$C$600,$C$36,'Electricity Distribution'!$B$384:$B$600,$B61))</f>
        <v>0</v>
      </c>
      <c r="X61" s="22">
        <v>4</v>
      </c>
      <c r="Y61" t="str">
        <f t="shared" si="26"/>
        <v>USA</v>
      </c>
      <c r="Z61" s="21">
        <f t="shared" si="27"/>
        <v>2186.1079438767811</v>
      </c>
      <c r="AA61" s="21">
        <f t="shared" si="27"/>
        <v>2123.5789385264829</v>
      </c>
      <c r="AB61" s="21">
        <f t="shared" si="27"/>
        <v>2086.9675352919171</v>
      </c>
      <c r="AC61" s="16">
        <f t="shared" si="27"/>
        <v>2189.7808078221624</v>
      </c>
    </row>
    <row r="62" spans="1:29" x14ac:dyDescent="0.35">
      <c r="A62" s="13" t="s">
        <v>41</v>
      </c>
      <c r="B62" t="s">
        <v>41</v>
      </c>
      <c r="C62" s="10" t="s">
        <v>13</v>
      </c>
      <c r="D62" cm="1">
        <f t="array" ref="D62">IFERROR(IF($C62="EPS",INDEX('EPS Emissions'!$C$1:$AI$101,MATCH(1,('EPS Emissions'!$C$1:$C$101=$A62)*('EPS Emissions'!$D$1:$D$101=$C$36),0),MATCH(D$2,'EPS Emissions'!$C$1:$AI$1,0)),INDEX('GCAM By Region By Sector'!$B$1:$AH$342,MATCH(1,('GCAM By Region By Sector'!$B$1:$B$342=$A62)*('GCAM By Region By Sector'!$C$1:$C$342=$C$36),0),MATCH(D$2,'GCAM By Region By Sector'!$B$1:$AH$1,0))*10^3),0)</f>
        <v>0</v>
      </c>
      <c r="E62" cm="1">
        <f t="array" ref="E62">IFERROR(IF($C62="EPS",INDEX('EPS Emissions'!$C$1:$AI$101,MATCH(1,('EPS Emissions'!$C$1:$C$101=$A62)*('EPS Emissions'!$D$1:$D$101=$C$36),0),MATCH(E$2,'EPS Emissions'!$C$1:$AI$1,0)),INDEX('GCAM By Region By Sector'!$B$1:$AH$342,MATCH(1,('GCAM By Region By Sector'!$B$1:$B$342=$A62)*('GCAM By Region By Sector'!$C$1:$C$342=$C$36),0),MATCH(E$2,'GCAM By Region By Sector'!$B$1:$AH$1,0))*10^3),0)</f>
        <v>0</v>
      </c>
      <c r="F62" cm="1">
        <f t="array" ref="F62">IFERROR(IF($C62="EPS",INDEX('EPS Emissions'!$C$1:$AI$101,MATCH(1,('EPS Emissions'!$C$1:$C$101=$A62)*('EPS Emissions'!$D$1:$D$101=$C$36),0),MATCH(F$2,'EPS Emissions'!$C$1:$AI$1,0)),INDEX('GCAM By Region By Sector'!$B$1:$AH$342,MATCH(1,('GCAM By Region By Sector'!$B$1:$B$342=$A62)*('GCAM By Region By Sector'!$C$1:$C$342=$C$36),0),MATCH(F$2,'GCAM By Region By Sector'!$B$1:$AH$1,0))*10^3),0)</f>
        <v>0</v>
      </c>
      <c r="G62" cm="1">
        <f t="array" ref="G62">IFERROR(IF($C62="EPS",INDEX('EPS Emissions'!$C$1:$AI$101,MATCH(1,('EPS Emissions'!$C$1:$C$101=$A62)*('EPS Emissions'!$D$1:$D$101=$C$36),0),MATCH(G$2,'EPS Emissions'!$C$1:$AI$1,0)),INDEX('GCAM By Region By Sector'!$B$1:$AH$342,MATCH(1,('GCAM By Region By Sector'!$B$1:$B$342=$A62)*('GCAM By Region By Sector'!$C$1:$C$342=$C$36),0),MATCH(G$2,'GCAM By Region By Sector'!$B$1:$AH$1,0))*10^3),0)</f>
        <v>0</v>
      </c>
      <c r="I62" s="2">
        <f>IF($C62="EPS",SUMIFS('Electricity Distribution'!D$113:D$157,'Electricity Distribution'!$C$113:$C$157,$C$36,'Electricity Distribution'!$A$113:$A$157,$A62),SUMIFS('Electricity Distribution'!D$384:D$600,'Electricity Distribution'!$C$384:$C$600,$C$36,'Electricity Distribution'!$B$384:$B$600,$B62))</f>
        <v>0</v>
      </c>
      <c r="J62" s="2">
        <f>IF($C62="EPS",SUMIFS('Electricity Distribution'!E$113:E$157,'Electricity Distribution'!$C$113:$C$157,$C$36,'Electricity Distribution'!$A$113:$A$157,$A62),SUMIFS('Electricity Distribution'!E$384:E$600,'Electricity Distribution'!$C$384:$C$600,$C$36,'Electricity Distribution'!$B$384:$B$600,$B62))</f>
        <v>0</v>
      </c>
      <c r="K62" s="2">
        <f>IF($C62="EPS",SUMIFS('Electricity Distribution'!F$113:F$157,'Electricity Distribution'!$C$113:$C$157,$C$36,'Electricity Distribution'!$A$113:$A$157,$A62),SUMIFS('Electricity Distribution'!F$384:F$600,'Electricity Distribution'!$C$384:$C$600,$C$36,'Electricity Distribution'!$B$384:$B$600,$B62))</f>
        <v>0</v>
      </c>
      <c r="L62" s="2">
        <f>IF($C62="EPS",SUMIFS('Electricity Distribution'!G$113:G$157,'Electricity Distribution'!$C$113:$C$157,$C$36,'Electricity Distribution'!$A$113:$A$157,$A62),SUMIFS('Electricity Distribution'!G$384:G$600,'Electricity Distribution'!$C$384:$C$600,$C$36,'Electricity Distribution'!$B$384:$B$600,$B62))</f>
        <v>0</v>
      </c>
      <c r="X62" s="22">
        <v>5</v>
      </c>
      <c r="Y62" t="str">
        <f t="shared" si="26"/>
        <v>West Africa</v>
      </c>
      <c r="Z62" s="21">
        <f t="shared" si="27"/>
        <v>413.27896775670933</v>
      </c>
      <c r="AA62" s="21">
        <f t="shared" si="27"/>
        <v>701.6572550549788</v>
      </c>
      <c r="AB62" s="21">
        <f t="shared" si="27"/>
        <v>1319.1709377952216</v>
      </c>
      <c r="AC62" s="16">
        <f t="shared" si="27"/>
        <v>2165.5948705519268</v>
      </c>
    </row>
    <row r="63" spans="1:29" x14ac:dyDescent="0.35">
      <c r="A63" s="13" t="s">
        <v>42</v>
      </c>
      <c r="B63" t="s">
        <v>43</v>
      </c>
      <c r="C63" s="10" t="s">
        <v>13</v>
      </c>
      <c r="D63" cm="1">
        <f t="array" ref="D63">IFERROR(IF($C63="EPS",INDEX('EPS Emissions'!$C$1:$AI$101,MATCH(1,('EPS Emissions'!$C$1:$C$101=$A63)*('EPS Emissions'!$D$1:$D$101=$C$36),0),MATCH(D$2,'EPS Emissions'!$C$1:$AI$1,0)),INDEX('GCAM By Region By Sector'!$B$1:$AH$342,MATCH(1,('GCAM By Region By Sector'!$B$1:$B$342=$A63)*('GCAM By Region By Sector'!$C$1:$C$342=$C$36),0),MATCH(D$2,'GCAM By Region By Sector'!$B$1:$AH$1,0))*10^3),0)</f>
        <v>0</v>
      </c>
      <c r="E63" cm="1">
        <f t="array" ref="E63">IFERROR(IF($C63="EPS",INDEX('EPS Emissions'!$C$1:$AI$101,MATCH(1,('EPS Emissions'!$C$1:$C$101=$A63)*('EPS Emissions'!$D$1:$D$101=$C$36),0),MATCH(E$2,'EPS Emissions'!$C$1:$AI$1,0)),INDEX('GCAM By Region By Sector'!$B$1:$AH$342,MATCH(1,('GCAM By Region By Sector'!$B$1:$B$342=$A63)*('GCAM By Region By Sector'!$C$1:$C$342=$C$36),0),MATCH(E$2,'GCAM By Region By Sector'!$B$1:$AH$1,0))*10^3),0)</f>
        <v>0</v>
      </c>
      <c r="F63" cm="1">
        <f t="array" ref="F63">IFERROR(IF($C63="EPS",INDEX('EPS Emissions'!$C$1:$AI$101,MATCH(1,('EPS Emissions'!$C$1:$C$101=$A63)*('EPS Emissions'!$D$1:$D$101=$C$36),0),MATCH(F$2,'EPS Emissions'!$C$1:$AI$1,0)),INDEX('GCAM By Region By Sector'!$B$1:$AH$342,MATCH(1,('GCAM By Region By Sector'!$B$1:$B$342=$A63)*('GCAM By Region By Sector'!$C$1:$C$342=$C$36),0),MATCH(F$2,'GCAM By Region By Sector'!$B$1:$AH$1,0))*10^3),0)</f>
        <v>0</v>
      </c>
      <c r="G63" cm="1">
        <f t="array" ref="G63">IFERROR(IF($C63="EPS",INDEX('EPS Emissions'!$C$1:$AI$101,MATCH(1,('EPS Emissions'!$C$1:$C$101=$A63)*('EPS Emissions'!$D$1:$D$101=$C$36),0),MATCH(G$2,'EPS Emissions'!$C$1:$AI$1,0)),INDEX('GCAM By Region By Sector'!$B$1:$AH$342,MATCH(1,('GCAM By Region By Sector'!$B$1:$B$342=$A63)*('GCAM By Region By Sector'!$C$1:$C$342=$C$36),0),MATCH(G$2,'GCAM By Region By Sector'!$B$1:$AH$1,0))*10^3),0)</f>
        <v>0</v>
      </c>
      <c r="I63" s="2">
        <f>IF($C63="EPS",SUMIFS('Electricity Distribution'!D$113:D$157,'Electricity Distribution'!$C$113:$C$157,$C$36,'Electricity Distribution'!$A$113:$A$157,$A63),SUMIFS('Electricity Distribution'!D$384:D$600,'Electricity Distribution'!$C$384:$C$600,$C$36,'Electricity Distribution'!$B$384:$B$600,$B63))</f>
        <v>0</v>
      </c>
      <c r="J63" s="2">
        <f>IF($C63="EPS",SUMIFS('Electricity Distribution'!E$113:E$157,'Electricity Distribution'!$C$113:$C$157,$C$36,'Electricity Distribution'!$A$113:$A$157,$A63),SUMIFS('Electricity Distribution'!E$384:E$600,'Electricity Distribution'!$C$384:$C$600,$C$36,'Electricity Distribution'!$B$384:$B$600,$B63))</f>
        <v>0</v>
      </c>
      <c r="K63" s="2">
        <f>IF($C63="EPS",SUMIFS('Electricity Distribution'!F$113:F$157,'Electricity Distribution'!$C$113:$C$157,$C$36,'Electricity Distribution'!$A$113:$A$157,$A63),SUMIFS('Electricity Distribution'!F$384:F$600,'Electricity Distribution'!$C$384:$C$600,$C$36,'Electricity Distribution'!$B$384:$B$600,$B63))</f>
        <v>0</v>
      </c>
      <c r="L63" s="2">
        <f>IF($C63="EPS",SUMIFS('Electricity Distribution'!G$113:G$157,'Electricity Distribution'!$C$113:$C$157,$C$36,'Electricity Distribution'!$A$113:$A$157,$A63),SUMIFS('Electricity Distribution'!G$384:G$600,'Electricity Distribution'!$C$384:$C$600,$C$36,'Electricity Distribution'!$B$384:$B$600,$B63))</f>
        <v>0</v>
      </c>
      <c r="X63" s="22">
        <v>6</v>
      </c>
      <c r="Y63" t="str">
        <f t="shared" si="26"/>
        <v>Southeast Asia</v>
      </c>
      <c r="Z63" s="21">
        <f t="shared" si="27"/>
        <v>997.24289669958171</v>
      </c>
      <c r="AA63" s="21">
        <f t="shared" si="27"/>
        <v>1348.9538595623637</v>
      </c>
      <c r="AB63" s="21">
        <f t="shared" si="27"/>
        <v>1763.2904462000213</v>
      </c>
      <c r="AC63" s="16">
        <f t="shared" si="27"/>
        <v>2138.5675673503683</v>
      </c>
    </row>
    <row r="64" spans="1:29" x14ac:dyDescent="0.35">
      <c r="A64" s="13" t="s">
        <v>44</v>
      </c>
      <c r="B64" t="s">
        <v>45</v>
      </c>
      <c r="C64" s="10" t="s">
        <v>13</v>
      </c>
      <c r="D64" cm="1">
        <f t="array" ref="D64">IFERROR(IF($C64="EPS",INDEX('EPS Emissions'!$C$1:$AI$101,MATCH(1,('EPS Emissions'!$C$1:$C$101=$A64)*('EPS Emissions'!$D$1:$D$101=$C$36),0),MATCH(D$2,'EPS Emissions'!$C$1:$AI$1,0)),INDEX('GCAM By Region By Sector'!$B$1:$AH$342,MATCH(1,('GCAM By Region By Sector'!$B$1:$B$342=$A64)*('GCAM By Region By Sector'!$C$1:$C$342=$C$36),0),MATCH(D$2,'GCAM By Region By Sector'!$B$1:$AH$1,0))*10^3),0)</f>
        <v>0</v>
      </c>
      <c r="E64" cm="1">
        <f t="array" ref="E64">IFERROR(IF($C64="EPS",INDEX('EPS Emissions'!$C$1:$AI$101,MATCH(1,('EPS Emissions'!$C$1:$C$101=$A64)*('EPS Emissions'!$D$1:$D$101=$C$36),0),MATCH(E$2,'EPS Emissions'!$C$1:$AI$1,0)),INDEX('GCAM By Region By Sector'!$B$1:$AH$342,MATCH(1,('GCAM By Region By Sector'!$B$1:$B$342=$A64)*('GCAM By Region By Sector'!$C$1:$C$342=$C$36),0),MATCH(E$2,'GCAM By Region By Sector'!$B$1:$AH$1,0))*10^3),0)</f>
        <v>0</v>
      </c>
      <c r="F64" cm="1">
        <f t="array" ref="F64">IFERROR(IF($C64="EPS",INDEX('EPS Emissions'!$C$1:$AI$101,MATCH(1,('EPS Emissions'!$C$1:$C$101=$A64)*('EPS Emissions'!$D$1:$D$101=$C$36),0),MATCH(F$2,'EPS Emissions'!$C$1:$AI$1,0)),INDEX('GCAM By Region By Sector'!$B$1:$AH$342,MATCH(1,('GCAM By Region By Sector'!$B$1:$B$342=$A64)*('GCAM By Region By Sector'!$C$1:$C$342=$C$36),0),MATCH(F$2,'GCAM By Region By Sector'!$B$1:$AH$1,0))*10^3),0)</f>
        <v>0</v>
      </c>
      <c r="G64" cm="1">
        <f t="array" ref="G64">IFERROR(IF($C64="EPS",INDEX('EPS Emissions'!$C$1:$AI$101,MATCH(1,('EPS Emissions'!$C$1:$C$101=$A64)*('EPS Emissions'!$D$1:$D$101=$C$36),0),MATCH(G$2,'EPS Emissions'!$C$1:$AI$1,0)),INDEX('GCAM By Region By Sector'!$B$1:$AH$342,MATCH(1,('GCAM By Region By Sector'!$B$1:$B$342=$A64)*('GCAM By Region By Sector'!$C$1:$C$342=$C$36),0),MATCH(G$2,'GCAM By Region By Sector'!$B$1:$AH$1,0))*10^3),0)</f>
        <v>0</v>
      </c>
      <c r="I64" s="2">
        <f>IF($C64="EPS",SUMIFS('Electricity Distribution'!D$113:D$157,'Electricity Distribution'!$C$113:$C$157,$C$36,'Electricity Distribution'!$A$113:$A$157,$A64),SUMIFS('Electricity Distribution'!D$384:D$600,'Electricity Distribution'!$C$384:$C$600,$C$36,'Electricity Distribution'!$B$384:$B$600,$B64))</f>
        <v>0</v>
      </c>
      <c r="J64" s="2">
        <f>IF($C64="EPS",SUMIFS('Electricity Distribution'!E$113:E$157,'Electricity Distribution'!$C$113:$C$157,$C$36,'Electricity Distribution'!$A$113:$A$157,$A64),SUMIFS('Electricity Distribution'!E$384:E$600,'Electricity Distribution'!$C$384:$C$600,$C$36,'Electricity Distribution'!$B$384:$B$600,$B64))</f>
        <v>0</v>
      </c>
      <c r="K64" s="2">
        <f>IF($C64="EPS",SUMIFS('Electricity Distribution'!F$113:F$157,'Electricity Distribution'!$C$113:$C$157,$C$36,'Electricity Distribution'!$A$113:$A$157,$A64),SUMIFS('Electricity Distribution'!F$384:F$600,'Electricity Distribution'!$C$384:$C$600,$C$36,'Electricity Distribution'!$B$384:$B$600,$B64))</f>
        <v>0</v>
      </c>
      <c r="L64" s="2">
        <f>IF($C64="EPS",SUMIFS('Electricity Distribution'!G$113:G$157,'Electricity Distribution'!$C$113:$C$157,$C$36,'Electricity Distribution'!$A$113:$A$157,$A64),SUMIFS('Electricity Distribution'!G$384:G$600,'Electricity Distribution'!$C$384:$C$600,$C$36,'Electricity Distribution'!$B$384:$B$600,$B64))</f>
        <v>0</v>
      </c>
      <c r="X64" s="22">
        <v>7</v>
      </c>
      <c r="Y64" t="str">
        <f t="shared" si="26"/>
        <v>Middle East</v>
      </c>
      <c r="Z64" s="21">
        <f t="shared" si="27"/>
        <v>1401.2824757887804</v>
      </c>
      <c r="AA64" s="21">
        <f t="shared" si="27"/>
        <v>1620.6641558237279</v>
      </c>
      <c r="AB64" s="21">
        <f t="shared" si="27"/>
        <v>1845.3715706322823</v>
      </c>
      <c r="AC64" s="16">
        <f t="shared" si="27"/>
        <v>2126.0224259450806</v>
      </c>
    </row>
    <row r="65" spans="1:29" x14ac:dyDescent="0.35">
      <c r="A65" s="13" t="s">
        <v>46</v>
      </c>
      <c r="B65" t="s">
        <v>46</v>
      </c>
      <c r="C65" s="10" t="s">
        <v>13</v>
      </c>
      <c r="D65" cm="1">
        <f t="array" ref="D65">IFERROR(IF($C65="EPS",INDEX('EPS Emissions'!$C$1:$AI$101,MATCH(1,('EPS Emissions'!$C$1:$C$101=$A65)*('EPS Emissions'!$D$1:$D$101=$C$36),0),MATCH(D$2,'EPS Emissions'!$C$1:$AI$1,0)),INDEX('GCAM By Region By Sector'!$B$1:$AH$342,MATCH(1,('GCAM By Region By Sector'!$B$1:$B$342=$A65)*('GCAM By Region By Sector'!$C$1:$C$342=$C$36),0),MATCH(D$2,'GCAM By Region By Sector'!$B$1:$AH$1,0))*10^3),0)</f>
        <v>0</v>
      </c>
      <c r="E65" cm="1">
        <f t="array" ref="E65">IFERROR(IF($C65="EPS",INDEX('EPS Emissions'!$C$1:$AI$101,MATCH(1,('EPS Emissions'!$C$1:$C$101=$A65)*('EPS Emissions'!$D$1:$D$101=$C$36),0),MATCH(E$2,'EPS Emissions'!$C$1:$AI$1,0)),INDEX('GCAM By Region By Sector'!$B$1:$AH$342,MATCH(1,('GCAM By Region By Sector'!$B$1:$B$342=$A65)*('GCAM By Region By Sector'!$C$1:$C$342=$C$36),0),MATCH(E$2,'GCAM By Region By Sector'!$B$1:$AH$1,0))*10^3),0)</f>
        <v>0</v>
      </c>
      <c r="F65" cm="1">
        <f t="array" ref="F65">IFERROR(IF($C65="EPS",INDEX('EPS Emissions'!$C$1:$AI$101,MATCH(1,('EPS Emissions'!$C$1:$C$101=$A65)*('EPS Emissions'!$D$1:$D$101=$C$36),0),MATCH(F$2,'EPS Emissions'!$C$1:$AI$1,0)),INDEX('GCAM By Region By Sector'!$B$1:$AH$342,MATCH(1,('GCAM By Region By Sector'!$B$1:$B$342=$A65)*('GCAM By Region By Sector'!$C$1:$C$342=$C$36),0),MATCH(F$2,'GCAM By Region By Sector'!$B$1:$AH$1,0))*10^3),0)</f>
        <v>0</v>
      </c>
      <c r="G65" cm="1">
        <f t="array" ref="G65">IFERROR(IF($C65="EPS",INDEX('EPS Emissions'!$C$1:$AI$101,MATCH(1,('EPS Emissions'!$C$1:$C$101=$A65)*('EPS Emissions'!$D$1:$D$101=$C$36),0),MATCH(G$2,'EPS Emissions'!$C$1:$AI$1,0)),INDEX('GCAM By Region By Sector'!$B$1:$AH$342,MATCH(1,('GCAM By Region By Sector'!$B$1:$B$342=$A65)*('GCAM By Region By Sector'!$C$1:$C$342=$C$36),0),MATCH(G$2,'GCAM By Region By Sector'!$B$1:$AH$1,0))*10^3),0)</f>
        <v>0</v>
      </c>
      <c r="I65" s="2">
        <f>IF($C65="EPS",SUMIFS('Electricity Distribution'!D$113:D$157,'Electricity Distribution'!$C$113:$C$157,$C$36,'Electricity Distribution'!$A$113:$A$157,$A65),SUMIFS('Electricity Distribution'!D$384:D$600,'Electricity Distribution'!$C$384:$C$600,$C$36,'Electricity Distribution'!$B$384:$B$600,$B65))</f>
        <v>0</v>
      </c>
      <c r="J65" s="2">
        <f>IF($C65="EPS",SUMIFS('Electricity Distribution'!E$113:E$157,'Electricity Distribution'!$C$113:$C$157,$C$36,'Electricity Distribution'!$A$113:$A$157,$A65),SUMIFS('Electricity Distribution'!E$384:E$600,'Electricity Distribution'!$C$384:$C$600,$C$36,'Electricity Distribution'!$B$384:$B$600,$B65))</f>
        <v>0</v>
      </c>
      <c r="K65" s="2">
        <f>IF($C65="EPS",SUMIFS('Electricity Distribution'!F$113:F$157,'Electricity Distribution'!$C$113:$C$157,$C$36,'Electricity Distribution'!$A$113:$A$157,$A65),SUMIFS('Electricity Distribution'!F$384:F$600,'Electricity Distribution'!$C$384:$C$600,$C$36,'Electricity Distribution'!$B$384:$B$600,$B65))</f>
        <v>0</v>
      </c>
      <c r="L65" s="2">
        <f>IF($C65="EPS",SUMIFS('Electricity Distribution'!G$113:G$157,'Electricity Distribution'!$C$113:$C$157,$C$36,'Electricity Distribution'!$A$113:$A$157,$A65),SUMIFS('Electricity Distribution'!G$384:G$600,'Electricity Distribution'!$C$384:$C$600,$C$36,'Electricity Distribution'!$B$384:$B$600,$B65))</f>
        <v>0</v>
      </c>
      <c r="X65" s="22">
        <v>8</v>
      </c>
      <c r="Y65" t="str">
        <f t="shared" si="26"/>
        <v>Russia</v>
      </c>
      <c r="Z65" s="21">
        <f t="shared" si="27"/>
        <v>1556.5471902701795</v>
      </c>
      <c r="AA65" s="21">
        <f t="shared" si="27"/>
        <v>1563.041220297602</v>
      </c>
      <c r="AB65" s="21">
        <f t="shared" si="27"/>
        <v>1498.9069978930875</v>
      </c>
      <c r="AC65" s="16">
        <f t="shared" si="27"/>
        <v>1570.5089848963296</v>
      </c>
    </row>
    <row r="66" spans="1:29" x14ac:dyDescent="0.35">
      <c r="A66" s="13" t="s">
        <v>47</v>
      </c>
      <c r="B66" t="s">
        <v>47</v>
      </c>
      <c r="C66" s="12" t="s">
        <v>9</v>
      </c>
      <c r="D66" cm="1">
        <f t="array" ref="D66">IFERROR(IF($C66="EPS",INDEX('EPS Emissions'!$C$1:$AI$101,MATCH(1,('EPS Emissions'!$C$1:$C$101=$A66)*('EPS Emissions'!$D$1:$D$101=$C$36),0),MATCH(D$2,'EPS Emissions'!$C$1:$AI$1,0)),INDEX('GCAM By Region By Sector'!$B$1:$AH$342,MATCH(1,('GCAM By Region By Sector'!$B$1:$B$342=$A66)*('GCAM By Region By Sector'!$C$1:$C$342=$C$36),0),MATCH(D$2,'GCAM By Region By Sector'!$B$1:$AH$1,0))*10^3),0)</f>
        <v>32.531599999999997</v>
      </c>
      <c r="E66" cm="1">
        <f t="array" ref="E66">IFERROR(IF($C66="EPS",INDEX('EPS Emissions'!$C$1:$AI$101,MATCH(1,('EPS Emissions'!$C$1:$C$101=$A66)*('EPS Emissions'!$D$1:$D$101=$C$36),0),MATCH(E$2,'EPS Emissions'!$C$1:$AI$1,0)),INDEX('GCAM By Region By Sector'!$B$1:$AH$342,MATCH(1,('GCAM By Region By Sector'!$B$1:$B$342=$A66)*('GCAM By Region By Sector'!$C$1:$C$342=$C$36),0),MATCH(E$2,'GCAM By Region By Sector'!$B$1:$AH$1,0))*10^3),0)</f>
        <v>29.1172</v>
      </c>
      <c r="F66" cm="1">
        <f t="array" ref="F66">IFERROR(IF($C66="EPS",INDEX('EPS Emissions'!$C$1:$AI$101,MATCH(1,('EPS Emissions'!$C$1:$C$101=$A66)*('EPS Emissions'!$D$1:$D$101=$C$36),0),MATCH(F$2,'EPS Emissions'!$C$1:$AI$1,0)),INDEX('GCAM By Region By Sector'!$B$1:$AH$342,MATCH(1,('GCAM By Region By Sector'!$B$1:$B$342=$A66)*('GCAM By Region By Sector'!$C$1:$C$342=$C$36),0),MATCH(F$2,'GCAM By Region By Sector'!$B$1:$AH$1,0))*10^3),0)</f>
        <v>27.126100000000001</v>
      </c>
      <c r="G66" cm="1">
        <f t="array" ref="G66">IFERROR(IF($C66="EPS",INDEX('EPS Emissions'!$C$1:$AI$101,MATCH(1,('EPS Emissions'!$C$1:$C$101=$A66)*('EPS Emissions'!$D$1:$D$101=$C$36),0),MATCH(G$2,'EPS Emissions'!$C$1:$AI$1,0)),INDEX('GCAM By Region By Sector'!$B$1:$AH$342,MATCH(1,('GCAM By Region By Sector'!$B$1:$B$342=$A66)*('GCAM By Region By Sector'!$C$1:$C$342=$C$36),0),MATCH(G$2,'GCAM By Region By Sector'!$B$1:$AH$1,0))*10^3),0)</f>
        <v>25.803799999999999</v>
      </c>
      <c r="I66" s="2">
        <f>IF($C66="EPS",SUMIFS('Electricity Distribution'!D$113:D$157,'Electricity Distribution'!$C$113:$C$157,$C$36,'Electricity Distribution'!$A$113:$A$157,$A66),SUMIFS('Electricity Distribution'!D$384:D$600,'Electricity Distribution'!$C$384:$C$600,$C$36,'Electricity Distribution'!$B$384:$B$600,$B66))</f>
        <v>0</v>
      </c>
      <c r="J66" s="2">
        <f>IF($C66="EPS",SUMIFS('Electricity Distribution'!E$113:E$157,'Electricity Distribution'!$C$113:$C$157,$C$36,'Electricity Distribution'!$A$113:$A$157,$A66),SUMIFS('Electricity Distribution'!E$384:E$600,'Electricity Distribution'!$C$384:$C$600,$C$36,'Electricity Distribution'!$B$384:$B$600,$B66))</f>
        <v>0</v>
      </c>
      <c r="K66" s="2">
        <f>IF($C66="EPS",SUMIFS('Electricity Distribution'!F$113:F$157,'Electricity Distribution'!$C$113:$C$157,$C$36,'Electricity Distribution'!$A$113:$A$157,$A66),SUMIFS('Electricity Distribution'!F$384:F$600,'Electricity Distribution'!$C$384:$C$600,$C$36,'Electricity Distribution'!$B$384:$B$600,$B66))</f>
        <v>0</v>
      </c>
      <c r="L66" s="2">
        <f>IF($C66="EPS",SUMIFS('Electricity Distribution'!G$113:G$157,'Electricity Distribution'!$C$113:$C$157,$C$36,'Electricity Distribution'!$A$113:$A$157,$A66),SUMIFS('Electricity Distribution'!G$384:G$600,'Electricity Distribution'!$C$384:$C$600,$C$36,'Electricity Distribution'!$B$384:$B$600,$B66))</f>
        <v>0</v>
      </c>
      <c r="X66" s="22">
        <v>9</v>
      </c>
      <c r="Y66" t="str">
        <f t="shared" si="26"/>
        <v>East Africa</v>
      </c>
      <c r="Z66" s="21">
        <f t="shared" si="27"/>
        <v>179.58372820018369</v>
      </c>
      <c r="AA66" s="21">
        <f t="shared" si="27"/>
        <v>322.36558313870705</v>
      </c>
      <c r="AB66" s="21">
        <f t="shared" si="27"/>
        <v>649.33322430546514</v>
      </c>
      <c r="AC66" s="16">
        <f t="shared" si="27"/>
        <v>1069.2882004541993</v>
      </c>
    </row>
    <row r="67" spans="1:29" x14ac:dyDescent="0.35">
      <c r="A67" s="13" t="s">
        <v>48</v>
      </c>
      <c r="B67" t="s">
        <v>48</v>
      </c>
      <c r="C67" s="10" t="s">
        <v>13</v>
      </c>
      <c r="D67" cm="1">
        <f t="array" ref="D67">IFERROR(IF($C67="EPS",INDEX('EPS Emissions'!$C$1:$AI$101,MATCH(1,('EPS Emissions'!$C$1:$C$101=$A67)*('EPS Emissions'!$D$1:$D$101=$C$36),0),MATCH(D$2,'EPS Emissions'!$C$1:$AI$1,0)),INDEX('GCAM By Region By Sector'!$B$1:$AH$342,MATCH(1,('GCAM By Region By Sector'!$B$1:$B$342=$A67)*('GCAM By Region By Sector'!$C$1:$C$342=$C$36),0),MATCH(D$2,'GCAM By Region By Sector'!$B$1:$AH$1,0))*10^3),0)</f>
        <v>0</v>
      </c>
      <c r="E67" cm="1">
        <f t="array" ref="E67">IFERROR(IF($C67="EPS",INDEX('EPS Emissions'!$C$1:$AI$101,MATCH(1,('EPS Emissions'!$C$1:$C$101=$A67)*('EPS Emissions'!$D$1:$D$101=$C$36),0),MATCH(E$2,'EPS Emissions'!$C$1:$AI$1,0)),INDEX('GCAM By Region By Sector'!$B$1:$AH$342,MATCH(1,('GCAM By Region By Sector'!$B$1:$B$342=$A67)*('GCAM By Region By Sector'!$C$1:$C$342=$C$36),0),MATCH(E$2,'GCAM By Region By Sector'!$B$1:$AH$1,0))*10^3),0)</f>
        <v>0</v>
      </c>
      <c r="F67" cm="1">
        <f t="array" ref="F67">IFERROR(IF($C67="EPS",INDEX('EPS Emissions'!$C$1:$AI$101,MATCH(1,('EPS Emissions'!$C$1:$C$101=$A67)*('EPS Emissions'!$D$1:$D$101=$C$36),0),MATCH(F$2,'EPS Emissions'!$C$1:$AI$1,0)),INDEX('GCAM By Region By Sector'!$B$1:$AH$342,MATCH(1,('GCAM By Region By Sector'!$B$1:$B$342=$A67)*('GCAM By Region By Sector'!$C$1:$C$342=$C$36),0),MATCH(F$2,'GCAM By Region By Sector'!$B$1:$AH$1,0))*10^3),0)</f>
        <v>0</v>
      </c>
      <c r="G67" cm="1">
        <f t="array" ref="G67">IFERROR(IF($C67="EPS",INDEX('EPS Emissions'!$C$1:$AI$101,MATCH(1,('EPS Emissions'!$C$1:$C$101=$A67)*('EPS Emissions'!$D$1:$D$101=$C$36),0),MATCH(G$2,'EPS Emissions'!$C$1:$AI$1,0)),INDEX('GCAM By Region By Sector'!$B$1:$AH$342,MATCH(1,('GCAM By Region By Sector'!$B$1:$B$342=$A67)*('GCAM By Region By Sector'!$C$1:$C$342=$C$36),0),MATCH(G$2,'GCAM By Region By Sector'!$B$1:$AH$1,0))*10^3),0)</f>
        <v>0</v>
      </c>
      <c r="I67" s="2">
        <f>IF($C67="EPS",SUMIFS('Electricity Distribution'!D$113:D$157,'Electricity Distribution'!$C$113:$C$157,$C$36,'Electricity Distribution'!$A$113:$A$157,$A67),SUMIFS('Electricity Distribution'!D$384:D$600,'Electricity Distribution'!$C$384:$C$600,$C$36,'Electricity Distribution'!$B$384:$B$600,$B67))</f>
        <v>0</v>
      </c>
      <c r="J67" s="2">
        <f>IF($C67="EPS",SUMIFS('Electricity Distribution'!E$113:E$157,'Electricity Distribution'!$C$113:$C$157,$C$36,'Electricity Distribution'!$A$113:$A$157,$A67),SUMIFS('Electricity Distribution'!E$384:E$600,'Electricity Distribution'!$C$384:$C$600,$C$36,'Electricity Distribution'!$B$384:$B$600,$B67))</f>
        <v>0</v>
      </c>
      <c r="K67" s="2">
        <f>IF($C67="EPS",SUMIFS('Electricity Distribution'!F$113:F$157,'Electricity Distribution'!$C$113:$C$157,$C$36,'Electricity Distribution'!$A$113:$A$157,$A67),SUMIFS('Electricity Distribution'!F$384:F$600,'Electricity Distribution'!$C$384:$C$600,$C$36,'Electricity Distribution'!$B$384:$B$600,$B67))</f>
        <v>0</v>
      </c>
      <c r="L67" s="2">
        <f>IF($C67="EPS",SUMIFS('Electricity Distribution'!G$113:G$157,'Electricity Distribution'!$C$113:$C$157,$C$36,'Electricity Distribution'!$A$113:$A$157,$A67),SUMIFS('Electricity Distribution'!G$384:G$600,'Electricity Distribution'!$C$384:$C$600,$C$36,'Electricity Distribution'!$B$384:$B$600,$B67))</f>
        <v>0</v>
      </c>
      <c r="X67" s="22">
        <v>10</v>
      </c>
      <c r="Y67" t="str">
        <f t="shared" si="26"/>
        <v>EU-27</v>
      </c>
      <c r="Z67" s="21">
        <f>INDEX($O$2:$S$35,MATCH($Y67,$O$2:$O$35,0),MATCH(Z$57,$O$2:$S$2,0))</f>
        <v>1274.6682740180752</v>
      </c>
      <c r="AA67" s="21">
        <f t="shared" si="27"/>
        <v>1136.6099964963796</v>
      </c>
      <c r="AB67" s="21">
        <f t="shared" si="27"/>
        <v>1007.4913855799582</v>
      </c>
      <c r="AC67" s="16">
        <f t="shared" si="27"/>
        <v>896.51255100855633</v>
      </c>
    </row>
    <row r="68" spans="1:29" x14ac:dyDescent="0.35">
      <c r="A68" s="13" t="s">
        <v>49</v>
      </c>
      <c r="B68" t="s">
        <v>49</v>
      </c>
      <c r="C68" s="10" t="s">
        <v>13</v>
      </c>
      <c r="D68" cm="1">
        <f t="array" ref="D68">IFERROR(IF($C68="EPS",INDEX('EPS Emissions'!$C$1:$AI$101,MATCH(1,('EPS Emissions'!$C$1:$C$101=$A68)*('EPS Emissions'!$D$1:$D$101=$C$36),0),MATCH(D$2,'EPS Emissions'!$C$1:$AI$1,0)),INDEX('GCAM By Region By Sector'!$B$1:$AH$342,MATCH(1,('GCAM By Region By Sector'!$B$1:$B$342=$A68)*('GCAM By Region By Sector'!$C$1:$C$342=$C$36),0),MATCH(D$2,'GCAM By Region By Sector'!$B$1:$AH$1,0))*10^3),0)</f>
        <v>0</v>
      </c>
      <c r="E68" cm="1">
        <f t="array" ref="E68">IFERROR(IF($C68="EPS",INDEX('EPS Emissions'!$C$1:$AI$101,MATCH(1,('EPS Emissions'!$C$1:$C$101=$A68)*('EPS Emissions'!$D$1:$D$101=$C$36),0),MATCH(E$2,'EPS Emissions'!$C$1:$AI$1,0)),INDEX('GCAM By Region By Sector'!$B$1:$AH$342,MATCH(1,('GCAM By Region By Sector'!$B$1:$B$342=$A68)*('GCAM By Region By Sector'!$C$1:$C$342=$C$36),0),MATCH(E$2,'GCAM By Region By Sector'!$B$1:$AH$1,0))*10^3),0)</f>
        <v>0</v>
      </c>
      <c r="F68" cm="1">
        <f t="array" ref="F68">IFERROR(IF($C68="EPS",INDEX('EPS Emissions'!$C$1:$AI$101,MATCH(1,('EPS Emissions'!$C$1:$C$101=$A68)*('EPS Emissions'!$D$1:$D$101=$C$36),0),MATCH(F$2,'EPS Emissions'!$C$1:$AI$1,0)),INDEX('GCAM By Region By Sector'!$B$1:$AH$342,MATCH(1,('GCAM By Region By Sector'!$B$1:$B$342=$A68)*('GCAM By Region By Sector'!$C$1:$C$342=$C$36),0),MATCH(F$2,'GCAM By Region By Sector'!$B$1:$AH$1,0))*10^3),0)</f>
        <v>0</v>
      </c>
      <c r="G68" cm="1">
        <f t="array" ref="G68">IFERROR(IF($C68="EPS",INDEX('EPS Emissions'!$C$1:$AI$101,MATCH(1,('EPS Emissions'!$C$1:$C$101=$A68)*('EPS Emissions'!$D$1:$D$101=$C$36),0),MATCH(G$2,'EPS Emissions'!$C$1:$AI$1,0)),INDEX('GCAM By Region By Sector'!$B$1:$AH$342,MATCH(1,('GCAM By Region By Sector'!$B$1:$B$342=$A68)*('GCAM By Region By Sector'!$C$1:$C$342=$C$36),0),MATCH(G$2,'GCAM By Region By Sector'!$B$1:$AH$1,0))*10^3),0)</f>
        <v>0</v>
      </c>
      <c r="I68" s="2">
        <f>IF($C68="EPS",SUMIFS('Electricity Distribution'!D$113:D$157,'Electricity Distribution'!$C$113:$C$157,$C$36,'Electricity Distribution'!$A$113:$A$157,$A68),SUMIFS('Electricity Distribution'!D$384:D$600,'Electricity Distribution'!$C$384:$C$600,$C$36,'Electricity Distribution'!$B$384:$B$600,$B68))</f>
        <v>0</v>
      </c>
      <c r="J68" s="2">
        <f>IF($C68="EPS",SUMIFS('Electricity Distribution'!E$113:E$157,'Electricity Distribution'!$C$113:$C$157,$C$36,'Electricity Distribution'!$A$113:$A$157,$A68),SUMIFS('Electricity Distribution'!E$384:E$600,'Electricity Distribution'!$C$384:$C$600,$C$36,'Electricity Distribution'!$B$384:$B$600,$B68))</f>
        <v>0</v>
      </c>
      <c r="K68" s="2">
        <f>IF($C68="EPS",SUMIFS('Electricity Distribution'!F$113:F$157,'Electricity Distribution'!$C$113:$C$157,$C$36,'Electricity Distribution'!$A$113:$A$157,$A68),SUMIFS('Electricity Distribution'!F$384:F$600,'Electricity Distribution'!$C$384:$C$600,$C$36,'Electricity Distribution'!$B$384:$B$600,$B68))</f>
        <v>0</v>
      </c>
      <c r="L68" s="2">
        <f>IF($C68="EPS",SUMIFS('Electricity Distribution'!G$113:G$157,'Electricity Distribution'!$C$113:$C$157,$C$36,'Electricity Distribution'!$A$113:$A$157,$A68),SUMIFS('Electricity Distribution'!G$384:G$600,'Electricity Distribution'!$C$384:$C$600,$C$36,'Electricity Distribution'!$B$384:$B$600,$B68))</f>
        <v>0</v>
      </c>
      <c r="X68" s="22" t="s">
        <v>86</v>
      </c>
      <c r="Y68" t="s">
        <v>87</v>
      </c>
      <c r="Z68" s="21">
        <f>$P$35-SUM(Z58:Z67)</f>
        <v>5749.720003945913</v>
      </c>
      <c r="AA68" s="21">
        <f>$Q$35-SUM(AA58:AA67)</f>
        <v>6534.7721942873432</v>
      </c>
      <c r="AB68" s="21">
        <f>$R$35-SUM(AB58:AB67)</f>
        <v>7522.1290715730793</v>
      </c>
      <c r="AC68" s="16">
        <f>$S$35-SUM(AC58:AC67)</f>
        <v>8741.6121411220884</v>
      </c>
    </row>
    <row r="69" spans="1:29" x14ac:dyDescent="0.35">
      <c r="A69" s="13" t="s">
        <v>50</v>
      </c>
      <c r="B69" t="s">
        <v>50</v>
      </c>
      <c r="C69" s="10" t="s">
        <v>9</v>
      </c>
      <c r="D69" cm="1">
        <f t="array" ref="D69">IFERROR(IF($C69="EPS",INDEX('EPS Emissions'!$C$1:$AI$101,MATCH(1,('EPS Emissions'!$C$1:$C$101=$A69)*('EPS Emissions'!$D$1:$D$101=$C$36),0),MATCH(D$2,'EPS Emissions'!$C$1:$AI$1,0)),INDEX('GCAM By Region By Sector'!$B$1:$AH$342,MATCH(1,('GCAM By Region By Sector'!$B$1:$B$342=$A69)*('GCAM By Region By Sector'!$C$1:$C$342=$C$36),0),MATCH(D$2,'GCAM By Region By Sector'!$B$1:$AH$1,0))*10^3),0)</f>
        <v>181.488</v>
      </c>
      <c r="E69" cm="1">
        <f t="array" ref="E69">IFERROR(IF($C69="EPS",INDEX('EPS Emissions'!$C$1:$AI$101,MATCH(1,('EPS Emissions'!$C$1:$C$101=$A69)*('EPS Emissions'!$D$1:$D$101=$C$36),0),MATCH(E$2,'EPS Emissions'!$C$1:$AI$1,0)),INDEX('GCAM By Region By Sector'!$B$1:$AH$342,MATCH(1,('GCAM By Region By Sector'!$B$1:$B$342=$A69)*('GCAM By Region By Sector'!$C$1:$C$342=$C$36),0),MATCH(E$2,'GCAM By Region By Sector'!$B$1:$AH$1,0))*10^3),0)</f>
        <v>199.25200000000001</v>
      </c>
      <c r="F69" cm="1">
        <f t="array" ref="F69">IFERROR(IF($C69="EPS",INDEX('EPS Emissions'!$C$1:$AI$101,MATCH(1,('EPS Emissions'!$C$1:$C$101=$A69)*('EPS Emissions'!$D$1:$D$101=$C$36),0),MATCH(F$2,'EPS Emissions'!$C$1:$AI$1,0)),INDEX('GCAM By Region By Sector'!$B$1:$AH$342,MATCH(1,('GCAM By Region By Sector'!$B$1:$B$342=$A69)*('GCAM By Region By Sector'!$C$1:$C$342=$C$36),0),MATCH(F$2,'GCAM By Region By Sector'!$B$1:$AH$1,0))*10^3),0)</f>
        <v>219.702</v>
      </c>
      <c r="G69" cm="1">
        <f t="array" ref="G69">IFERROR(IF($C69="EPS",INDEX('EPS Emissions'!$C$1:$AI$101,MATCH(1,('EPS Emissions'!$C$1:$C$101=$A69)*('EPS Emissions'!$D$1:$D$101=$C$36),0),MATCH(G$2,'EPS Emissions'!$C$1:$AI$1,0)),INDEX('GCAM By Region By Sector'!$B$1:$AH$342,MATCH(1,('GCAM By Region By Sector'!$B$1:$B$342=$A69)*('GCAM By Region By Sector'!$C$1:$C$342=$C$36),0),MATCH(G$2,'GCAM By Region By Sector'!$B$1:$AH$1,0))*10^3),0)</f>
        <v>240.94800000000001</v>
      </c>
      <c r="I69" s="2">
        <f>IF($C69="EPS",SUMIFS('Electricity Distribution'!D$113:D$157,'Electricity Distribution'!$C$113:$C$157,$C$36,'Electricity Distribution'!$A$113:$A$157,$A69),SUMIFS('Electricity Distribution'!D$384:D$600,'Electricity Distribution'!$C$384:$C$600,$C$36,'Electricity Distribution'!$B$384:$B$600,$B69))</f>
        <v>0</v>
      </c>
      <c r="J69" s="2">
        <f>IF($C69="EPS",SUMIFS('Electricity Distribution'!E$113:E$157,'Electricity Distribution'!$C$113:$C$157,$C$36,'Electricity Distribution'!$A$113:$A$157,$A69),SUMIFS('Electricity Distribution'!E$384:E$600,'Electricity Distribution'!$C$384:$C$600,$C$36,'Electricity Distribution'!$B$384:$B$600,$B69))</f>
        <v>0</v>
      </c>
      <c r="K69" s="2">
        <f>IF($C69="EPS",SUMIFS('Electricity Distribution'!F$113:F$157,'Electricity Distribution'!$C$113:$C$157,$C$36,'Electricity Distribution'!$A$113:$A$157,$A69),SUMIFS('Electricity Distribution'!F$384:F$600,'Electricity Distribution'!$C$384:$C$600,$C$36,'Electricity Distribution'!$B$384:$B$600,$B69))</f>
        <v>0</v>
      </c>
      <c r="L69" s="2">
        <f>IF($C69="EPS",SUMIFS('Electricity Distribution'!G$113:G$157,'Electricity Distribution'!$C$113:$C$157,$C$36,'Electricity Distribution'!$A$113:$A$157,$A69),SUMIFS('Electricity Distribution'!G$384:G$600,'Electricity Distribution'!$C$384:$C$600,$C$36,'Electricity Distribution'!$B$384:$B$600,$B69))</f>
        <v>0</v>
      </c>
      <c r="Y69" t="s">
        <v>98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 s="13"/>
      <c r="C70" s="10"/>
    </row>
    <row r="71" spans="1:29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29" x14ac:dyDescent="0.35">
      <c r="A73" s="13"/>
      <c r="W73" s="23"/>
      <c r="X73"/>
    </row>
    <row r="74" spans="1:29" x14ac:dyDescent="0.35">
      <c r="A74" s="13"/>
      <c r="W74" s="23"/>
      <c r="X74"/>
    </row>
    <row r="75" spans="1:29" x14ac:dyDescent="0.35">
      <c r="A75" s="13"/>
      <c r="C75" s="10"/>
    </row>
    <row r="76" spans="1:29" x14ac:dyDescent="0.35">
      <c r="A76" s="13"/>
      <c r="C76" s="10"/>
    </row>
    <row r="77" spans="1:29" x14ac:dyDescent="0.35">
      <c r="A77" s="13"/>
      <c r="C77" s="10"/>
    </row>
    <row r="78" spans="1:29" x14ac:dyDescent="0.35">
      <c r="A78" s="13"/>
      <c r="C78" s="10"/>
    </row>
    <row r="79" spans="1:29" x14ac:dyDescent="0.35">
      <c r="A79" s="13"/>
      <c r="C79" s="10"/>
    </row>
    <row r="80" spans="1:29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1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10" priority="2" operator="lessThan">
      <formula>21</formula>
    </cfRule>
  </conditionalFormatting>
  <conditionalFormatting sqref="AJ3:AJ34">
    <cfRule type="cellIs" dxfId="9" priority="1" operator="lessThan">
      <formula>21</formula>
    </cfRule>
  </conditionalFormatting>
  <dataValidations count="1">
    <dataValidation type="list" allowBlank="1" showInputMessage="1" showErrorMessage="1" sqref="P1" xr:uid="{7F89650A-D7D9-4350-943B-E325C68A4F58}">
      <formula1>"Distribute Electricity, Don't Distribute Electricity"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9305A-B3CE-4490-94BB-FA0DD11A13BC}">
  <sheetPr>
    <tabColor theme="7"/>
  </sheetPr>
  <dimension ref="A1:AQ103"/>
  <sheetViews>
    <sheetView zoomScaleNormal="100" workbookViewId="0">
      <selection activeCell="O37" sqref="O37"/>
    </sheetView>
  </sheetViews>
  <sheetFormatPr defaultRowHeight="14.5" x14ac:dyDescent="0.35"/>
  <cols>
    <col min="2" max="2" width="28.6328125" customWidth="1"/>
    <col min="3" max="3" width="14" customWidth="1"/>
    <col min="15" max="15" width="27.453125" customWidth="1"/>
    <col min="16" max="19" width="10.54296875" customWidth="1"/>
    <col min="20" max="23" width="11.36328125" customWidth="1"/>
    <col min="24" max="24" width="8.6328125" style="23"/>
    <col min="26" max="29" width="9.36328125" bestFit="1" customWidth="1"/>
    <col min="32" max="33" width="10" bestFit="1" customWidth="1"/>
    <col min="34" max="35" width="11" bestFit="1" customWidth="1"/>
    <col min="40" max="40" width="9.36328125" bestFit="1" customWidth="1"/>
  </cols>
  <sheetData>
    <row r="1" spans="1:42" x14ac:dyDescent="0.35">
      <c r="B1" t="s">
        <v>59</v>
      </c>
      <c r="C1" s="9" t="s">
        <v>67</v>
      </c>
      <c r="I1" s="27" t="s">
        <v>74</v>
      </c>
      <c r="O1" s="14" t="str">
        <f>C1&amp;" Totals"</f>
        <v>Transportation Totals</v>
      </c>
      <c r="P1" s="9" t="s">
        <v>76</v>
      </c>
      <c r="R1" s="14" t="s">
        <v>99</v>
      </c>
      <c r="S1" s="9" t="s">
        <v>100</v>
      </c>
    </row>
    <row r="2" spans="1:42" x14ac:dyDescent="0.35">
      <c r="B2" t="s">
        <v>0</v>
      </c>
      <c r="C2" t="s">
        <v>1</v>
      </c>
      <c r="D2">
        <v>2020</v>
      </c>
      <c r="E2">
        <f>D2+10</f>
        <v>2030</v>
      </c>
      <c r="F2">
        <f t="shared" ref="F2:G2" si="0">E2+10</f>
        <v>2040</v>
      </c>
      <c r="G2">
        <f t="shared" si="0"/>
        <v>2050</v>
      </c>
      <c r="I2">
        <v>2020</v>
      </c>
      <c r="J2">
        <f>I2+10</f>
        <v>2030</v>
      </c>
      <c r="K2">
        <f t="shared" ref="K2:L2" si="1">J2+10</f>
        <v>2040</v>
      </c>
      <c r="L2">
        <f t="shared" si="1"/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  <c r="AE2" s="68"/>
      <c r="AF2" s="69" t="s">
        <v>82</v>
      </c>
      <c r="AG2" s="69" t="s">
        <v>83</v>
      </c>
      <c r="AH2" s="69" t="s">
        <v>84</v>
      </c>
      <c r="AI2" s="69" t="s">
        <v>85</v>
      </c>
      <c r="AJ2" s="70"/>
      <c r="AL2" s="77"/>
      <c r="AM2" s="78"/>
      <c r="AN2" s="79">
        <v>2030</v>
      </c>
      <c r="AO2" s="79">
        <v>2040</v>
      </c>
      <c r="AP2" s="80">
        <v>2050</v>
      </c>
    </row>
    <row r="3" spans="1:42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Emissions'!$C$1:$C$101='Transportation Figure Cum'!$A3)*('EPS Emissions'!$D$1:$D$101='Transportation Figure Cum'!$C$1),0),MATCH('Transportation Figure Cum'!D$2,'EPS Emissions'!$C$1:$AI$1,0)),INDEX('GCAM By Region By Sector'!$B$1:$AH$342,MATCH(1,('GCAM By Region By Sector'!$B$1:$B$342='Transportation Figure Cum'!$A3)*('GCAM By Region By Sector'!$C$1:$C$342='Transportation Figure Cum'!$C$1),0),MATCH('Transportation Figure Cum'!D$2,'GCAM By Region By Sector'!$B$1:$AH$1,0))*10^3)</f>
        <v>1025.72</v>
      </c>
      <c r="E3" cm="1">
        <f t="array" ref="E3">IF($C3="EPS",INDEX('EPS Emissions'!$C$1:$AI$101,MATCH(1,('EPS Emissions'!$C$1:$C$101='Transportation Figure Cum'!$A3)*('EPS Emissions'!$D$1:$D$101='Transportation Figure Cum'!$C$1),0),MATCH('Transportation Figure Cum'!E$2,'EPS Emissions'!$C$1:$AI$1,0)),INDEX('GCAM By Region By Sector'!$B$1:$AH$342,MATCH(1,('GCAM By Region By Sector'!$B$1:$B$342='Transportation Figure Cum'!$A3)*('GCAM By Region By Sector'!$C$1:$C$342='Transportation Figure Cum'!$C$1),0),MATCH('Transportation Figure Cum'!E$2,'GCAM By Region By Sector'!$B$1:$AH$1,0))*10^3)</f>
        <v>988.32100000000003</v>
      </c>
      <c r="F3" cm="1">
        <f t="array" ref="F3">IF($C3="EPS",INDEX('EPS Emissions'!$C$1:$AI$101,MATCH(1,('EPS Emissions'!$C$1:$C$101='Transportation Figure Cum'!$A3)*('EPS Emissions'!$D$1:$D$101='Transportation Figure Cum'!$C$1),0),MATCH('Transportation Figure Cum'!F$2,'EPS Emissions'!$C$1:$AI$1,0)),INDEX('GCAM By Region By Sector'!$B$1:$AH$342,MATCH(1,('GCAM By Region By Sector'!$B$1:$B$342='Transportation Figure Cum'!$A3)*('GCAM By Region By Sector'!$C$1:$C$342='Transportation Figure Cum'!$C$1),0),MATCH('Transportation Figure Cum'!F$2,'GCAM By Region By Sector'!$B$1:$AH$1,0))*10^3)</f>
        <v>937.37</v>
      </c>
      <c r="G3" cm="1">
        <f t="array" ref="G3">IF($C3="EPS",INDEX('EPS Emissions'!$C$1:$AI$101,MATCH(1,('EPS Emissions'!$C$1:$C$101='Transportation Figure Cum'!$A3)*('EPS Emissions'!$D$1:$D$101='Transportation Figure Cum'!$C$1),0),MATCH('Transportation Figure Cum'!G$2,'EPS Emissions'!$C$1:$AI$1,0)),INDEX('GCAM By Region By Sector'!$B$1:$AH$342,MATCH(1,('GCAM By Region By Sector'!$B$1:$B$342='Transportation Figure Cum'!$A3)*('GCAM By Region By Sector'!$C$1:$C$342='Transportation Figure Cum'!$C$1),0),MATCH('Transportation Figure Cum'!G$2,'GCAM By Region By Sector'!$B$1:$AH$1,0))*10^3)</f>
        <v>895.35400000000004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15.728673253600931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25.761116526251207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29.950142747740429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25.651484106172852</v>
      </c>
      <c r="O3" t="str">
        <f>B3</f>
        <v>EU-27</v>
      </c>
      <c r="P3" s="15">
        <f t="shared" ref="P3:S18" si="2">IF($P$1="Distribute Electricity",D3+D38+I3+I38,D3+D38)</f>
        <v>1041.4486732536009</v>
      </c>
      <c r="Q3" s="15">
        <f t="shared" si="2"/>
        <v>1014.0821165262512</v>
      </c>
      <c r="R3" s="15">
        <f t="shared" si="2"/>
        <v>967.32014274774042</v>
      </c>
      <c r="S3" s="15">
        <f t="shared" si="2"/>
        <v>921.00548410617284</v>
      </c>
      <c r="T3">
        <f t="shared" ref="T3:T34" si="3">RANK($P3,$P$3:$P$34,0)</f>
        <v>2</v>
      </c>
      <c r="U3">
        <f t="shared" ref="U3:U34" si="4">RANK($Q3,$Q$3:$Q$34,0)</f>
        <v>3</v>
      </c>
      <c r="V3">
        <f t="shared" ref="V3:V34" si="5">RANK($R3,$R$3:$R$34,0)</f>
        <v>3</v>
      </c>
      <c r="W3">
        <f t="shared" ref="W3:W34" si="6">RANK($S3,$S$3:$S$34,0)</f>
        <v>5</v>
      </c>
      <c r="X3" s="22">
        <v>1</v>
      </c>
      <c r="Y3" t="str">
        <f t="shared" ref="Y3:Y12" si="7">INDEX(O$3:O$34,MATCH(X3,T$3:T$34,0),1)</f>
        <v>USA</v>
      </c>
      <c r="Z3" s="16">
        <f t="shared" ref="Z3:AC12" si="8">INDEX($O$2:$S$35,MATCH($Y3,$O$2:$O$35,0),MATCH(Z$2,$O$2:$S$2,0))</f>
        <v>1585.9252094146641</v>
      </c>
      <c r="AA3" s="21">
        <f t="shared" si="8"/>
        <v>1648.6009710536405</v>
      </c>
      <c r="AB3" s="21">
        <f t="shared" si="8"/>
        <v>1422.3229739823341</v>
      </c>
      <c r="AC3" s="21">
        <f t="shared" si="8"/>
        <v>1309.887538871556</v>
      </c>
      <c r="AE3" s="71" t="str">
        <f>O3</f>
        <v>EU-27</v>
      </c>
      <c r="AF3" s="47">
        <f>SUM(TREND(P3:Q3,P$2:Q$2,'BAU Sector &amp; Region Breakout'!D$2:M$2))</f>
        <v>10291.337227262931</v>
      </c>
      <c r="AG3" s="47">
        <f>SUM(TREND(Q3:R3,Q$2:R$2,'BAU Sector &amp; Region Breakout'!N$2:'BAU Sector &amp; Region Breakout'!X$2))</f>
        <v>10897.712426006958</v>
      </c>
      <c r="AH3" s="47">
        <f>SUM(TREND(R3:S3,R$2:S$2,'BAU Sector &amp; Region Breakout'!X$2:AH$2))</f>
        <v>10385.790947696514</v>
      </c>
      <c r="AI3" s="61">
        <f>SUM(AF3:AH3)</f>
        <v>31574.840600966403</v>
      </c>
      <c r="AJ3" s="72">
        <f>RANK(AI3,AI$3:AI$34,0)</f>
        <v>3</v>
      </c>
      <c r="AL3" s="81">
        <v>1</v>
      </c>
      <c r="AM3" s="82" t="str">
        <f>INDEX(AE$3:AE$34,MATCH(AL3,AJ$3:AJ$34,0),1)</f>
        <v>USA</v>
      </c>
      <c r="AN3" s="83">
        <f>INDEX($O$2:$S$35,MATCH($AM3,$O$2:$O$35,0),MATCH(AN$2,$O$2:$S$2,0))</f>
        <v>1648.6009710536405</v>
      </c>
      <c r="AO3" s="83">
        <f t="shared" ref="AO3:AP3" si="9">INDEX($O$2:$S$35,MATCH($AM3,$O$2:$O$35,0),MATCH(AO$2,$O$2:$S$2,0))</f>
        <v>1422.3229739823341</v>
      </c>
      <c r="AP3" s="84">
        <f t="shared" si="9"/>
        <v>1309.887538871556</v>
      </c>
    </row>
    <row r="4" spans="1:42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Emissions'!$C$1:$C$101='Transportation Figure Cum'!$A4)*('EPS Emissions'!$D$1:$D$101='Transportation Figure Cum'!$C$1),0),MATCH('Transportation Figure Cum'!D$2,'EPS Emissions'!$C$1:$AI$1,0)),INDEX('GCAM By Region By Sector'!$B$1:$AH$342,MATCH(1,('GCAM By Region By Sector'!$B$1:$B$342='Transportation Figure Cum'!$A4)*('GCAM By Region By Sector'!$C$1:$C$342='Transportation Figure Cum'!$C$1),0),MATCH('Transportation Figure Cum'!D$2,'GCAM By Region By Sector'!$B$1:$AH$1,0))*10^3)</f>
        <v>164.60551021939921</v>
      </c>
      <c r="E4" cm="1">
        <f t="array" ref="E4">IF($C4="EPS",INDEX('EPS Emissions'!$C$1:$AI$101,MATCH(1,('EPS Emissions'!$C$1:$C$101='Transportation Figure Cum'!$A4)*('EPS Emissions'!$D$1:$D$101='Transportation Figure Cum'!$C$1),0),MATCH('Transportation Figure Cum'!E$2,'EPS Emissions'!$C$1:$AI$1,0)),INDEX('GCAM By Region By Sector'!$B$1:$AH$342,MATCH(1,('GCAM By Region By Sector'!$B$1:$B$342='Transportation Figure Cum'!$A4)*('GCAM By Region By Sector'!$C$1:$C$342='Transportation Figure Cum'!$C$1),0),MATCH('Transportation Figure Cum'!E$2,'GCAM By Region By Sector'!$B$1:$AH$1,0))*10^3)</f>
        <v>186.17908351294113</v>
      </c>
      <c r="F4" cm="1">
        <f t="array" ref="F4">IF($C4="EPS",INDEX('EPS Emissions'!$C$1:$AI$101,MATCH(1,('EPS Emissions'!$C$1:$C$101='Transportation Figure Cum'!$A4)*('EPS Emissions'!$D$1:$D$101='Transportation Figure Cum'!$C$1),0),MATCH('Transportation Figure Cum'!F$2,'EPS Emissions'!$C$1:$AI$1,0)),INDEX('GCAM By Region By Sector'!$B$1:$AH$342,MATCH(1,('GCAM By Region By Sector'!$B$1:$B$342='Transportation Figure Cum'!$A4)*('GCAM By Region By Sector'!$C$1:$C$342='Transportation Figure Cum'!$C$1),0),MATCH('Transportation Figure Cum'!F$2,'GCAM By Region By Sector'!$B$1:$AH$1,0))*10^3)</f>
        <v>173.22215986524884</v>
      </c>
      <c r="G4" cm="1">
        <f t="array" ref="G4">IF($C4="EPS",INDEX('EPS Emissions'!$C$1:$AI$101,MATCH(1,('EPS Emissions'!$C$1:$C$101='Transportation Figure Cum'!$A4)*('EPS Emissions'!$D$1:$D$101='Transportation Figure Cum'!$C$1),0),MATCH('Transportation Figure Cum'!G$2,'EPS Emissions'!$C$1:$AI$1,0)),INDEX('GCAM By Region By Sector'!$B$1:$AH$342,MATCH(1,('GCAM By Region By Sector'!$B$1:$B$342='Transportation Figure Cum'!$A4)*('GCAM By Region By Sector'!$C$1:$C$342='Transportation Figure Cum'!$C$1),0),MATCH('Transportation Figure Cum'!G$2,'GCAM By Region By Sector'!$B$1:$AH$1,0))*10^3)</f>
        <v>160.86230152730911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ref="O4:O34" si="10">B4</f>
        <v>UK</v>
      </c>
      <c r="P4" s="15">
        <f t="shared" si="2"/>
        <v>164.60551021939921</v>
      </c>
      <c r="Q4" s="15">
        <f t="shared" si="2"/>
        <v>186.17908351294113</v>
      </c>
      <c r="R4" s="15">
        <f t="shared" si="2"/>
        <v>173.22215986524884</v>
      </c>
      <c r="S4" s="15">
        <f t="shared" si="2"/>
        <v>160.86230152730911</v>
      </c>
      <c r="T4">
        <f t="shared" si="3"/>
        <v>11</v>
      </c>
      <c r="U4">
        <f t="shared" si="4"/>
        <v>13</v>
      </c>
      <c r="V4">
        <f t="shared" si="5"/>
        <v>13</v>
      </c>
      <c r="W4">
        <f t="shared" si="6"/>
        <v>12</v>
      </c>
      <c r="X4" s="22">
        <v>2</v>
      </c>
      <c r="Y4" t="str">
        <f t="shared" si="7"/>
        <v>EU-27</v>
      </c>
      <c r="Z4" s="16">
        <f t="shared" si="8"/>
        <v>1041.4486732536009</v>
      </c>
      <c r="AA4" s="21">
        <f t="shared" si="8"/>
        <v>1014.0821165262512</v>
      </c>
      <c r="AB4" s="21">
        <f t="shared" si="8"/>
        <v>967.32014274774042</v>
      </c>
      <c r="AC4" s="21">
        <f t="shared" si="8"/>
        <v>921.00548410617284</v>
      </c>
      <c r="AE4" s="71" t="str">
        <f t="shared" ref="AE4:AE34" si="11">O4</f>
        <v>UK</v>
      </c>
      <c r="AF4" s="47">
        <f>SUM(TREND(P4:Q4,P$2:Q$2,'BAU Sector &amp; Region Breakout'!D$2:M$2))</f>
        <v>1743.136182014925</v>
      </c>
      <c r="AG4" s="47">
        <f>SUM(TREND(Q4:R4,Q$2:R$2,'BAU Sector &amp; Region Breakout'!N$2:'BAU Sector &amp; Region Breakout'!X$2))</f>
        <v>1976.7068385800453</v>
      </c>
      <c r="AH4" s="47">
        <f>SUM(TREND(R4:S4,R$2:S$2,'BAU Sector &amp; Region Breakout'!X$2:AH$2))</f>
        <v>1837.464537659072</v>
      </c>
      <c r="AI4" s="61">
        <f t="shared" ref="AI4:AI34" si="12">SUM(AF4:AH4)</f>
        <v>5557.3075582540423</v>
      </c>
      <c r="AJ4" s="72">
        <f t="shared" ref="AJ4:AJ33" si="13">RANK(AI4,AI$3:AI$34,0)</f>
        <v>14</v>
      </c>
      <c r="AL4" s="81">
        <v>2</v>
      </c>
      <c r="AM4" s="82" t="str">
        <f t="shared" ref="AM4:AM10" si="14">INDEX(AE$3:AE$34,MATCH(AL4,AJ$3:AJ$34,0),1)</f>
        <v>China</v>
      </c>
      <c r="AN4" s="83">
        <f t="shared" ref="AN4:AP12" si="15">INDEX($O$2:$S$35,MATCH($AM4,$O$2:$O$35,0),MATCH(AN$2,$O$2:$S$2,0))</f>
        <v>1169.1941358043937</v>
      </c>
      <c r="AO4" s="83">
        <f t="shared" si="15"/>
        <v>1380.5096001101067</v>
      </c>
      <c r="AP4" s="84">
        <f t="shared" si="15"/>
        <v>1442.4241844454252</v>
      </c>
    </row>
    <row r="5" spans="1:42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Emissions'!$C$1:$C$101='Transportation Figure Cum'!$A5)*('EPS Emissions'!$D$1:$D$101='Transportation Figure Cum'!$C$1),0),MATCH('Transportation Figure Cum'!D$2,'EPS Emissions'!$C$1:$AI$1,0)),INDEX('GCAM By Region By Sector'!$B$1:$AH$342,MATCH(1,('GCAM By Region By Sector'!$B$1:$B$342='Transportation Figure Cum'!$A5)*('GCAM By Region By Sector'!$C$1:$C$342='Transportation Figure Cum'!$C$1),0),MATCH('Transportation Figure Cum'!D$2,'GCAM By Region By Sector'!$B$1:$AH$1,0))*10^3)</f>
        <v>41.702502767388992</v>
      </c>
      <c r="E5" cm="1">
        <f t="array" ref="E5">IF($C5="EPS",INDEX('EPS Emissions'!$C$1:$AI$101,MATCH(1,('EPS Emissions'!$C$1:$C$101='Transportation Figure Cum'!$A5)*('EPS Emissions'!$D$1:$D$101='Transportation Figure Cum'!$C$1),0),MATCH('Transportation Figure Cum'!E$2,'EPS Emissions'!$C$1:$AI$1,0)),INDEX('GCAM By Region By Sector'!$B$1:$AH$342,MATCH(1,('GCAM By Region By Sector'!$B$1:$B$342='Transportation Figure Cum'!$A5)*('GCAM By Region By Sector'!$C$1:$C$342='Transportation Figure Cum'!$C$1),0),MATCH('Transportation Figure Cum'!E$2,'GCAM By Region By Sector'!$B$1:$AH$1,0))*10^3)</f>
        <v>60.210529783646933</v>
      </c>
      <c r="F5" cm="1">
        <f t="array" ref="F5">IF($C5="EPS",INDEX('EPS Emissions'!$C$1:$AI$101,MATCH(1,('EPS Emissions'!$C$1:$C$101='Transportation Figure Cum'!$A5)*('EPS Emissions'!$D$1:$D$101='Transportation Figure Cum'!$C$1),0),MATCH('Transportation Figure Cum'!F$2,'EPS Emissions'!$C$1:$AI$1,0)),INDEX('GCAM By Region By Sector'!$B$1:$AH$342,MATCH(1,('GCAM By Region By Sector'!$B$1:$B$342='Transportation Figure Cum'!$A5)*('GCAM By Region By Sector'!$C$1:$C$342='Transportation Figure Cum'!$C$1),0),MATCH('Transportation Figure Cum'!F$2,'GCAM By Region By Sector'!$B$1:$AH$1,0))*10^3)</f>
        <v>93.449109407749873</v>
      </c>
      <c r="G5" cm="1">
        <f t="array" ref="G5">IF($C5="EPS",INDEX('EPS Emissions'!$C$1:$AI$101,MATCH(1,('EPS Emissions'!$C$1:$C$101='Transportation Figure Cum'!$A5)*('EPS Emissions'!$D$1:$D$101='Transportation Figure Cum'!$C$1),0),MATCH('Transportation Figure Cum'!G$2,'EPS Emissions'!$C$1:$AI$1,0)),INDEX('GCAM By Region By Sector'!$B$1:$AH$342,MATCH(1,('GCAM By Region By Sector'!$B$1:$B$342='Transportation Figure Cum'!$A5)*('GCAM By Region By Sector'!$C$1:$C$342='Transportation Figure Cum'!$C$1),0),MATCH('Transportation Figure Cum'!G$2,'GCAM By Region By Sector'!$B$1:$AH$1,0))*10^3)</f>
        <v>147.84787318940963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0.13189745323751742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1.379512248191296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5.8786611467589562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12.9478086784152</v>
      </c>
      <c r="O5" t="str">
        <f t="shared" si="10"/>
        <v>East Africa</v>
      </c>
      <c r="P5" s="15">
        <f t="shared" si="2"/>
        <v>41.834400220626513</v>
      </c>
      <c r="Q5" s="15">
        <f t="shared" si="2"/>
        <v>61.59004203183823</v>
      </c>
      <c r="R5" s="15">
        <f t="shared" si="2"/>
        <v>99.327770554508831</v>
      </c>
      <c r="S5" s="15">
        <f t="shared" si="2"/>
        <v>160.79568186782484</v>
      </c>
      <c r="T5">
        <f t="shared" si="3"/>
        <v>25</v>
      </c>
      <c r="U5">
        <f t="shared" si="4"/>
        <v>22</v>
      </c>
      <c r="V5">
        <f t="shared" si="5"/>
        <v>20</v>
      </c>
      <c r="W5">
        <f t="shared" si="6"/>
        <v>13</v>
      </c>
      <c r="X5" s="22">
        <v>3</v>
      </c>
      <c r="Y5" t="str">
        <f t="shared" si="7"/>
        <v>China</v>
      </c>
      <c r="Z5" s="16">
        <f t="shared" si="8"/>
        <v>842.55398955463909</v>
      </c>
      <c r="AA5" s="21">
        <f t="shared" si="8"/>
        <v>1169.1941358043937</v>
      </c>
      <c r="AB5" s="21">
        <f t="shared" si="8"/>
        <v>1380.5096001101067</v>
      </c>
      <c r="AC5" s="21">
        <f t="shared" si="8"/>
        <v>1442.4241844454252</v>
      </c>
      <c r="AE5" s="71" t="str">
        <f t="shared" si="11"/>
        <v>East Africa</v>
      </c>
      <c r="AF5" s="47">
        <f>SUM(TREND(P5:Q5,P$2:Q$2,'BAU Sector &amp; Region Breakout'!D$2:M$2))</f>
        <v>507.24439035671594</v>
      </c>
      <c r="AG5" s="47">
        <f>SUM(TREND(Q5:R5,Q$2:R$2,'BAU Sector &amp; Region Breakout'!N$2:'BAU Sector &amp; Region Breakout'!X$2))</f>
        <v>885.04796922490732</v>
      </c>
      <c r="AH5" s="47">
        <f>SUM(TREND(R5:S5,R$2:S$2,'BAU Sector &amp; Region Breakout'!X$2:AH$2))</f>
        <v>1430.6789883228266</v>
      </c>
      <c r="AI5" s="61">
        <f t="shared" si="12"/>
        <v>2822.9713479044499</v>
      </c>
      <c r="AJ5" s="72">
        <f t="shared" si="13"/>
        <v>20</v>
      </c>
      <c r="AL5" s="81">
        <v>3</v>
      </c>
      <c r="AM5" s="82" t="str">
        <f t="shared" si="14"/>
        <v>EU-27</v>
      </c>
      <c r="AN5" s="83">
        <f t="shared" si="15"/>
        <v>1014.0821165262512</v>
      </c>
      <c r="AO5" s="83">
        <f t="shared" si="15"/>
        <v>967.32014274774042</v>
      </c>
      <c r="AP5" s="84">
        <f t="shared" si="15"/>
        <v>921.00548410617284</v>
      </c>
    </row>
    <row r="6" spans="1:42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Emissions'!$C$1:$C$101='Transportation Figure Cum'!$A6)*('EPS Emissions'!$D$1:$D$101='Transportation Figure Cum'!$C$1),0),MATCH('Transportation Figure Cum'!D$2,'EPS Emissions'!$C$1:$AI$1,0)),INDEX('GCAM By Region By Sector'!$B$1:$AH$342,MATCH(1,('GCAM By Region By Sector'!$B$1:$B$342='Transportation Figure Cum'!$A6)*('GCAM By Region By Sector'!$C$1:$C$342='Transportation Figure Cum'!$C$1),0),MATCH('Transportation Figure Cum'!D$2,'GCAM By Region By Sector'!$B$1:$AH$1,0))*10^3)</f>
        <v>151.52769760421597</v>
      </c>
      <c r="E6" cm="1">
        <f t="array" ref="E6">IF($C6="EPS",INDEX('EPS Emissions'!$C$1:$AI$101,MATCH(1,('EPS Emissions'!$C$1:$C$101='Transportation Figure Cum'!$A6)*('EPS Emissions'!$D$1:$D$101='Transportation Figure Cum'!$C$1),0),MATCH('Transportation Figure Cum'!E$2,'EPS Emissions'!$C$1:$AI$1,0)),INDEX('GCAM By Region By Sector'!$B$1:$AH$342,MATCH(1,('GCAM By Region By Sector'!$B$1:$B$342='Transportation Figure Cum'!$A6)*('GCAM By Region By Sector'!$C$1:$C$342='Transportation Figure Cum'!$C$1),0),MATCH('Transportation Figure Cum'!E$2,'GCAM By Region By Sector'!$B$1:$AH$1,0))*10^3)</f>
        <v>189.55031731438015</v>
      </c>
      <c r="F6" cm="1">
        <f t="array" ref="F6">IF($C6="EPS",INDEX('EPS Emissions'!$C$1:$AI$101,MATCH(1,('EPS Emissions'!$C$1:$C$101='Transportation Figure Cum'!$A6)*('EPS Emissions'!$D$1:$D$101='Transportation Figure Cum'!$C$1),0),MATCH('Transportation Figure Cum'!F$2,'EPS Emissions'!$C$1:$AI$1,0)),INDEX('GCAM By Region By Sector'!$B$1:$AH$342,MATCH(1,('GCAM By Region By Sector'!$B$1:$B$342='Transportation Figure Cum'!$A6)*('GCAM By Region By Sector'!$C$1:$C$342='Transportation Figure Cum'!$C$1),0),MATCH('Transportation Figure Cum'!F$2,'GCAM By Region By Sector'!$B$1:$AH$1,0))*10^3)</f>
        <v>225.10499219597926</v>
      </c>
      <c r="G6" cm="1">
        <f t="array" ref="G6">IF($C6="EPS",INDEX('EPS Emissions'!$C$1:$AI$101,MATCH(1,('EPS Emissions'!$C$1:$C$101='Transportation Figure Cum'!$A6)*('EPS Emissions'!$D$1:$D$101='Transportation Figure Cum'!$C$1),0),MATCH('Transportation Figure Cum'!G$2,'EPS Emissions'!$C$1:$AI$1,0)),INDEX('GCAM By Region By Sector'!$B$1:$AH$342,MATCH(1,('GCAM By Region By Sector'!$B$1:$B$342='Transportation Figure Cum'!$A6)*('GCAM By Region By Sector'!$C$1:$C$342='Transportation Figure Cum'!$C$1),0),MATCH('Transportation Figure Cum'!G$2,'GCAM By Region By Sector'!$B$1:$AH$1,0))*10^3)</f>
        <v>259.60509697262012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2.3759118366078935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10.272477167675236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28.9481827735152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51.56186420458009</v>
      </c>
      <c r="O6" t="str">
        <f t="shared" si="10"/>
        <v>North Africa</v>
      </c>
      <c r="P6" s="15">
        <f t="shared" si="2"/>
        <v>153.90360944082386</v>
      </c>
      <c r="Q6" s="15">
        <f t="shared" si="2"/>
        <v>199.8227944820554</v>
      </c>
      <c r="R6" s="15">
        <f t="shared" si="2"/>
        <v>254.05317496949448</v>
      </c>
      <c r="S6" s="15">
        <f t="shared" si="2"/>
        <v>311.16696117720022</v>
      </c>
      <c r="T6">
        <f t="shared" si="3"/>
        <v>14</v>
      </c>
      <c r="U6">
        <f t="shared" si="4"/>
        <v>11</v>
      </c>
      <c r="V6">
        <f t="shared" si="5"/>
        <v>9</v>
      </c>
      <c r="W6">
        <f t="shared" si="6"/>
        <v>10</v>
      </c>
      <c r="X6" s="22">
        <v>4</v>
      </c>
      <c r="Y6" t="str">
        <f t="shared" si="7"/>
        <v>Middle East</v>
      </c>
      <c r="Z6" s="16">
        <f t="shared" si="8"/>
        <v>420.87107988441437</v>
      </c>
      <c r="AA6" s="21">
        <f t="shared" si="8"/>
        <v>456.77470107275064</v>
      </c>
      <c r="AB6" s="21">
        <f t="shared" si="8"/>
        <v>459.51583505207168</v>
      </c>
      <c r="AC6" s="21">
        <f t="shared" si="8"/>
        <v>467.9440797198572</v>
      </c>
      <c r="AE6" s="71" t="str">
        <f t="shared" si="11"/>
        <v>North Africa</v>
      </c>
      <c r="AF6" s="47">
        <f>SUM(TREND(P6:Q6,P$2:Q$2,'BAU Sector &amp; Region Breakout'!D$2:M$2))</f>
        <v>1745.6724270937884</v>
      </c>
      <c r="AG6" s="47">
        <f>SUM(TREND(Q6:R6,Q$2:R$2,'BAU Sector &amp; Region Breakout'!N$2:'BAU Sector &amp; Region Breakout'!X$2))</f>
        <v>2496.3178319835188</v>
      </c>
      <c r="AH6" s="47">
        <f>SUM(TREND(R6:S6,R$2:S$2,'BAU Sector &amp; Region Breakout'!X$2:AH$2))</f>
        <v>3108.7107488068232</v>
      </c>
      <c r="AI6" s="61">
        <f t="shared" si="12"/>
        <v>7350.7010078841304</v>
      </c>
      <c r="AJ6" s="72">
        <f t="shared" si="13"/>
        <v>9</v>
      </c>
      <c r="AL6" s="81">
        <v>4</v>
      </c>
      <c r="AM6" s="82" t="str">
        <f t="shared" si="14"/>
        <v>India</v>
      </c>
      <c r="AN6" s="83">
        <f t="shared" si="15"/>
        <v>614.94953844337067</v>
      </c>
      <c r="AO6" s="83">
        <f t="shared" si="15"/>
        <v>798.24426474249481</v>
      </c>
      <c r="AP6" s="84">
        <f t="shared" si="15"/>
        <v>945.08492185704745</v>
      </c>
    </row>
    <row r="7" spans="1:42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Emissions'!$C$1:$C$101='Transportation Figure Cum'!$A7)*('EPS Emissions'!$D$1:$D$101='Transportation Figure Cum'!$C$1),0),MATCH('Transportation Figure Cum'!D$2,'EPS Emissions'!$C$1:$AI$1,0)),INDEX('GCAM By Region By Sector'!$B$1:$AH$342,MATCH(1,('GCAM By Region By Sector'!$B$1:$B$342='Transportation Figure Cum'!$A7)*('GCAM By Region By Sector'!$C$1:$C$342='Transportation Figure Cum'!$C$1),0),MATCH('Transportation Figure Cum'!D$2,'GCAM By Region By Sector'!$B$1:$AH$1,0))*10^3)</f>
        <v>28.892531910328383</v>
      </c>
      <c r="E7" cm="1">
        <f t="array" ref="E7">IF($C7="EPS",INDEX('EPS Emissions'!$C$1:$AI$101,MATCH(1,('EPS Emissions'!$C$1:$C$101='Transportation Figure Cum'!$A7)*('EPS Emissions'!$D$1:$D$101='Transportation Figure Cum'!$C$1),0),MATCH('Transportation Figure Cum'!E$2,'EPS Emissions'!$C$1:$AI$1,0)),INDEX('GCAM By Region By Sector'!$B$1:$AH$342,MATCH(1,('GCAM By Region By Sector'!$B$1:$B$342='Transportation Figure Cum'!$A7)*('GCAM By Region By Sector'!$C$1:$C$342='Transportation Figure Cum'!$C$1),0),MATCH('Transportation Figure Cum'!E$2,'GCAM By Region By Sector'!$B$1:$AH$1,0))*10^3)</f>
        <v>39.474682853137395</v>
      </c>
      <c r="F7" cm="1">
        <f t="array" ref="F7">IF($C7="EPS",INDEX('EPS Emissions'!$C$1:$AI$101,MATCH(1,('EPS Emissions'!$C$1:$C$101='Transportation Figure Cum'!$A7)*('EPS Emissions'!$D$1:$D$101='Transportation Figure Cum'!$C$1),0),MATCH('Transportation Figure Cum'!F$2,'EPS Emissions'!$C$1:$AI$1,0)),INDEX('GCAM By Region By Sector'!$B$1:$AH$342,MATCH(1,('GCAM By Region By Sector'!$B$1:$B$342='Transportation Figure Cum'!$A7)*('GCAM By Region By Sector'!$C$1:$C$342='Transportation Figure Cum'!$C$1),0),MATCH('Transportation Figure Cum'!F$2,'GCAM By Region By Sector'!$B$1:$AH$1,0))*10^3)</f>
        <v>55.317413863986992</v>
      </c>
      <c r="G7" cm="1">
        <f t="array" ref="G7">IF($C7="EPS",INDEX('EPS Emissions'!$C$1:$AI$101,MATCH(1,('EPS Emissions'!$C$1:$C$101='Transportation Figure Cum'!$A7)*('EPS Emissions'!$D$1:$D$101='Transportation Figure Cum'!$C$1),0),MATCH('Transportation Figure Cum'!G$2,'EPS Emissions'!$C$1:$AI$1,0)),INDEX('GCAM By Region By Sector'!$B$1:$AH$342,MATCH(1,('GCAM By Region By Sector'!$B$1:$B$342='Transportation Figure Cum'!$A7)*('GCAM By Region By Sector'!$C$1:$C$342='Transportation Figure Cum'!$C$1),0),MATCH('Transportation Figure Cum'!G$2,'GCAM By Region By Sector'!$B$1:$AH$1,0))*10^3)</f>
        <v>80.924481738371611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0.17083781569959658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1.299859117454323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5.714617427706937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14.21730816556556</v>
      </c>
      <c r="O7" t="str">
        <f t="shared" si="10"/>
        <v>Southern Africa</v>
      </c>
      <c r="P7" s="15">
        <f>IF($P$1="Distribute Electricity",D7+D42+I7+I42,D7+D42)</f>
        <v>29.063369726027979</v>
      </c>
      <c r="Q7" s="15">
        <f t="shared" si="2"/>
        <v>40.77454197059172</v>
      </c>
      <c r="R7" s="15">
        <f t="shared" si="2"/>
        <v>61.032031291693926</v>
      </c>
      <c r="S7" s="15">
        <f t="shared" si="2"/>
        <v>95.141789903937166</v>
      </c>
      <c r="T7">
        <f t="shared" si="3"/>
        <v>31</v>
      </c>
      <c r="U7">
        <f t="shared" si="4"/>
        <v>28</v>
      </c>
      <c r="V7">
        <f t="shared" si="5"/>
        <v>25</v>
      </c>
      <c r="W7">
        <f t="shared" si="6"/>
        <v>22</v>
      </c>
      <c r="X7" s="22">
        <v>5</v>
      </c>
      <c r="Y7" t="str">
        <f t="shared" si="7"/>
        <v>India</v>
      </c>
      <c r="Z7" s="16">
        <f t="shared" si="8"/>
        <v>311.11360714510221</v>
      </c>
      <c r="AA7" s="21">
        <f t="shared" si="8"/>
        <v>614.94953844337067</v>
      </c>
      <c r="AB7" s="21">
        <f t="shared" si="8"/>
        <v>798.24426474249481</v>
      </c>
      <c r="AC7" s="21">
        <f t="shared" si="8"/>
        <v>945.08492185704745</v>
      </c>
      <c r="AE7" s="71" t="str">
        <f t="shared" si="11"/>
        <v>Southern Africa</v>
      </c>
      <c r="AF7" s="47">
        <f>SUM(TREND(P7:Q7,P$2:Q$2,'BAU Sector &amp; Region Breakout'!D$2:M$2))</f>
        <v>343.33397236081782</v>
      </c>
      <c r="AG7" s="47">
        <f>SUM(TREND(Q7:R7,Q$2:R$2,'BAU Sector &amp; Region Breakout'!N$2:'BAU Sector &amp; Region Breakout'!X$2))</f>
        <v>559.93615294256961</v>
      </c>
      <c r="AH7" s="47">
        <f>SUM(TREND(R7:S7,R$2:S$2,'BAU Sector &amp; Region Breakout'!X$2:AH$2))</f>
        <v>858.95601657596762</v>
      </c>
      <c r="AI7" s="61">
        <f t="shared" si="12"/>
        <v>1762.2261418793551</v>
      </c>
      <c r="AJ7" s="72">
        <f t="shared" si="13"/>
        <v>25</v>
      </c>
      <c r="AL7" s="81">
        <v>5</v>
      </c>
      <c r="AM7" s="82" t="str">
        <f t="shared" si="14"/>
        <v>Indonesia</v>
      </c>
      <c r="AN7" s="83">
        <f t="shared" si="15"/>
        <v>352.49215766595938</v>
      </c>
      <c r="AO7" s="83">
        <f t="shared" si="15"/>
        <v>619.92238426371875</v>
      </c>
      <c r="AP7" s="84">
        <f t="shared" si="15"/>
        <v>945.27541972865936</v>
      </c>
    </row>
    <row r="8" spans="1:42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Emissions'!$C$1:$C$101='Transportation Figure Cum'!$A8)*('EPS Emissions'!$D$1:$D$101='Transportation Figure Cum'!$C$1),0),MATCH('Transportation Figure Cum'!D$2,'EPS Emissions'!$C$1:$AI$1,0)),INDEX('GCAM By Region By Sector'!$B$1:$AH$342,MATCH(1,('GCAM By Region By Sector'!$B$1:$B$342='Transportation Figure Cum'!$A8)*('GCAM By Region By Sector'!$C$1:$C$342='Transportation Figure Cum'!$C$1),0),MATCH('Transportation Figure Cum'!D$2,'GCAM By Region By Sector'!$B$1:$AH$1,0))*10^3)</f>
        <v>90.075573617969638</v>
      </c>
      <c r="E8" cm="1">
        <f t="array" ref="E8">IF($C8="EPS",INDEX('EPS Emissions'!$C$1:$AI$101,MATCH(1,('EPS Emissions'!$C$1:$C$101='Transportation Figure Cum'!$A8)*('EPS Emissions'!$D$1:$D$101='Transportation Figure Cum'!$C$1),0),MATCH('Transportation Figure Cum'!E$2,'EPS Emissions'!$C$1:$AI$1,0)),INDEX('GCAM By Region By Sector'!$B$1:$AH$342,MATCH(1,('GCAM By Region By Sector'!$B$1:$B$342='Transportation Figure Cum'!$A8)*('GCAM By Region By Sector'!$C$1:$C$342='Transportation Figure Cum'!$C$1),0),MATCH('Transportation Figure Cum'!E$2,'GCAM By Region By Sector'!$B$1:$AH$1,0))*10^3)</f>
        <v>127.85828345476399</v>
      </c>
      <c r="F8" cm="1">
        <f t="array" ref="F8">IF($C8="EPS",INDEX('EPS Emissions'!$C$1:$AI$101,MATCH(1,('EPS Emissions'!$C$1:$C$101='Transportation Figure Cum'!$A8)*('EPS Emissions'!$D$1:$D$101='Transportation Figure Cum'!$C$1),0),MATCH('Transportation Figure Cum'!F$2,'EPS Emissions'!$C$1:$AI$1,0)),INDEX('GCAM By Region By Sector'!$B$1:$AH$342,MATCH(1,('GCAM By Region By Sector'!$B$1:$B$342='Transportation Figure Cum'!$A8)*('GCAM By Region By Sector'!$C$1:$C$342='Transportation Figure Cum'!$C$1),0),MATCH('Transportation Figure Cum'!F$2,'GCAM By Region By Sector'!$B$1:$AH$1,0))*10^3)</f>
        <v>195.68087856570921</v>
      </c>
      <c r="G8" cm="1">
        <f t="array" ref="G8">IF($C8="EPS",INDEX('EPS Emissions'!$C$1:$AI$101,MATCH(1,('EPS Emissions'!$C$1:$C$101='Transportation Figure Cum'!$A8)*('EPS Emissions'!$D$1:$D$101='Transportation Figure Cum'!$C$1),0),MATCH('Transportation Figure Cum'!G$2,'EPS Emissions'!$C$1:$AI$1,0)),INDEX('GCAM By Region By Sector'!$B$1:$AH$342,MATCH(1,('GCAM By Region By Sector'!$B$1:$B$342='Transportation Figure Cum'!$A8)*('GCAM By Region By Sector'!$C$1:$C$342='Transportation Figure Cum'!$C$1),0),MATCH('Transportation Figure Cum'!G$2,'GCAM By Region By Sector'!$B$1:$AH$1,0))*10^3)</f>
        <v>292.94544214099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0.56955288093604306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5.1859082992130956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20.98659777938084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51.837852212867922</v>
      </c>
      <c r="O8" t="str">
        <f t="shared" si="10"/>
        <v>West Africa</v>
      </c>
      <c r="P8" s="15">
        <f t="shared" ref="P8:S23" si="16">IF($P$1="Distribute Electricity",D8+D43+I8+I43,D8+D43)</f>
        <v>90.645126498905682</v>
      </c>
      <c r="Q8" s="15">
        <f t="shared" si="2"/>
        <v>133.04419175397709</v>
      </c>
      <c r="R8" s="15">
        <f t="shared" si="2"/>
        <v>216.66747634509005</v>
      </c>
      <c r="S8" s="15">
        <f t="shared" si="2"/>
        <v>344.78329435385791</v>
      </c>
      <c r="T8">
        <f t="shared" si="3"/>
        <v>18</v>
      </c>
      <c r="U8">
        <f t="shared" si="4"/>
        <v>16</v>
      </c>
      <c r="V8">
        <f t="shared" si="5"/>
        <v>11</v>
      </c>
      <c r="W8">
        <f t="shared" si="6"/>
        <v>9</v>
      </c>
      <c r="X8" s="22">
        <v>6</v>
      </c>
      <c r="Y8" t="str">
        <f t="shared" si="7"/>
        <v>Indonesia</v>
      </c>
      <c r="Z8" s="16">
        <f t="shared" si="8"/>
        <v>266.92293208292494</v>
      </c>
      <c r="AA8" s="21">
        <f t="shared" si="8"/>
        <v>352.49215766595938</v>
      </c>
      <c r="AB8" s="21">
        <f t="shared" si="8"/>
        <v>619.92238426371875</v>
      </c>
      <c r="AC8" s="21">
        <f t="shared" si="8"/>
        <v>945.27541972865936</v>
      </c>
      <c r="AE8" s="71" t="str">
        <f t="shared" si="11"/>
        <v>West Africa</v>
      </c>
      <c r="AF8" s="47">
        <f>SUM(TREND(P8:Q8,P$2:Q$2,'BAU Sector &amp; Region Breakout'!D$2:M$2))</f>
        <v>1097.2470586368818</v>
      </c>
      <c r="AG8" s="47">
        <f>SUM(TREND(Q8:R8,Q$2:R$2,'BAU Sector &amp; Region Breakout'!N$2:'BAU Sector &amp; Region Breakout'!X$2))</f>
        <v>1923.4141745448651</v>
      </c>
      <c r="AH8" s="47">
        <f>SUM(TREND(R8:S8,R$2:S$2,'BAU Sector &amp; Region Breakout'!X$2:AH$2))</f>
        <v>3087.979238844222</v>
      </c>
      <c r="AI8" s="61">
        <f t="shared" si="12"/>
        <v>6108.6404720259688</v>
      </c>
      <c r="AJ8" s="72">
        <f t="shared" si="13"/>
        <v>12</v>
      </c>
      <c r="AL8" s="81">
        <v>6</v>
      </c>
      <c r="AM8" s="82" t="str">
        <f t="shared" si="14"/>
        <v>Middle East</v>
      </c>
      <c r="AN8" s="83">
        <f t="shared" si="15"/>
        <v>456.77470107275064</v>
      </c>
      <c r="AO8" s="83">
        <f t="shared" si="15"/>
        <v>459.51583505207168</v>
      </c>
      <c r="AP8" s="84">
        <f t="shared" si="15"/>
        <v>467.9440797198572</v>
      </c>
    </row>
    <row r="9" spans="1:42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Emissions'!$C$1:$C$101='Transportation Figure Cum'!$A9)*('EPS Emissions'!$D$1:$D$101='Transportation Figure Cum'!$C$1),0),MATCH('Transportation Figure Cum'!D$2,'EPS Emissions'!$C$1:$AI$1,0)),INDEX('GCAM By Region By Sector'!$B$1:$AH$342,MATCH(1,('GCAM By Region By Sector'!$B$1:$B$342='Transportation Figure Cum'!$A9)*('GCAM By Region By Sector'!$C$1:$C$342='Transportation Figure Cum'!$C$1),0),MATCH('Transportation Figure Cum'!D$2,'GCAM By Region By Sector'!$B$1:$AH$1,0))*10^3)</f>
        <v>44.714626874248857</v>
      </c>
      <c r="E9" cm="1">
        <f t="array" ref="E9">IF($C9="EPS",INDEX('EPS Emissions'!$C$1:$AI$101,MATCH(1,('EPS Emissions'!$C$1:$C$101='Transportation Figure Cum'!$A9)*('EPS Emissions'!$D$1:$D$101='Transportation Figure Cum'!$C$1),0),MATCH('Transportation Figure Cum'!E$2,'EPS Emissions'!$C$1:$AI$1,0)),INDEX('GCAM By Region By Sector'!$B$1:$AH$342,MATCH(1,('GCAM By Region By Sector'!$B$1:$B$342='Transportation Figure Cum'!$A9)*('GCAM By Region By Sector'!$C$1:$C$342='Transportation Figure Cum'!$C$1),0),MATCH('Transportation Figure Cum'!E$2,'GCAM By Region By Sector'!$B$1:$AH$1,0))*10^3)</f>
        <v>43.80303664119797</v>
      </c>
      <c r="F9" cm="1">
        <f t="array" ref="F9">IF($C9="EPS",INDEX('EPS Emissions'!$C$1:$AI$101,MATCH(1,('EPS Emissions'!$C$1:$C$101='Transportation Figure Cum'!$A9)*('EPS Emissions'!$D$1:$D$101='Transportation Figure Cum'!$C$1),0),MATCH('Transportation Figure Cum'!F$2,'EPS Emissions'!$C$1:$AI$1,0)),INDEX('GCAM By Region By Sector'!$B$1:$AH$342,MATCH(1,('GCAM By Region By Sector'!$B$1:$B$342='Transportation Figure Cum'!$A9)*('GCAM By Region By Sector'!$C$1:$C$342='Transportation Figure Cum'!$C$1),0),MATCH('Transportation Figure Cum'!F$2,'GCAM By Region By Sector'!$B$1:$AH$1,0))*10^3)</f>
        <v>37.905043091309153</v>
      </c>
      <c r="G9" cm="1">
        <f t="array" ref="G9">IF($C9="EPS",INDEX('EPS Emissions'!$C$1:$AI$101,MATCH(1,('EPS Emissions'!$C$1:$C$101='Transportation Figure Cum'!$A9)*('EPS Emissions'!$D$1:$D$101='Transportation Figure Cum'!$C$1),0),MATCH('Transportation Figure Cum'!G$2,'EPS Emissions'!$C$1:$AI$1,0)),INDEX('GCAM By Region By Sector'!$B$1:$AH$342,MATCH(1,('GCAM By Region By Sector'!$B$1:$B$342='Transportation Figure Cum'!$A9)*('GCAM By Region By Sector'!$C$1:$C$342='Transportation Figure Cum'!$C$1),0),MATCH('Transportation Figure Cum'!G$2,'GCAM By Region By Sector'!$B$1:$AH$1,0))*10^3)</f>
        <v>35.495361307624535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0.53151924206912549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4.7402120414175322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8.2086886902939842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9.7259022160016464</v>
      </c>
      <c r="O9" t="str">
        <f t="shared" si="10"/>
        <v>Argentina</v>
      </c>
      <c r="P9" s="15">
        <f t="shared" si="16"/>
        <v>45.246146116317981</v>
      </c>
      <c r="Q9" s="15">
        <f t="shared" si="2"/>
        <v>48.543248682615499</v>
      </c>
      <c r="R9" s="15">
        <f t="shared" si="2"/>
        <v>46.113731781603136</v>
      </c>
      <c r="S9" s="15">
        <f t="shared" si="2"/>
        <v>45.221263523626178</v>
      </c>
      <c r="T9">
        <f t="shared" si="3"/>
        <v>24</v>
      </c>
      <c r="U9">
        <f t="shared" si="4"/>
        <v>25</v>
      </c>
      <c r="V9">
        <f t="shared" si="5"/>
        <v>28</v>
      </c>
      <c r="W9">
        <f t="shared" si="6"/>
        <v>28</v>
      </c>
      <c r="X9" s="22">
        <v>7</v>
      </c>
      <c r="Y9" t="str">
        <f t="shared" si="7"/>
        <v>Brazil</v>
      </c>
      <c r="Z9" s="16">
        <f t="shared" si="8"/>
        <v>260.95665293628338</v>
      </c>
      <c r="AA9" s="21">
        <f t="shared" si="8"/>
        <v>322.67608992158694</v>
      </c>
      <c r="AB9" s="21">
        <f t="shared" si="8"/>
        <v>361.61276239549142</v>
      </c>
      <c r="AC9" s="21">
        <f t="shared" si="8"/>
        <v>381.28581023180902</v>
      </c>
      <c r="AE9" s="71" t="str">
        <f t="shared" si="11"/>
        <v>Argentina</v>
      </c>
      <c r="AF9" s="47">
        <f>SUM(TREND(P9:Q9,P$2:Q$2,'BAU Sector &amp; Region Breakout'!D$2:M$2))</f>
        <v>467.29842271151813</v>
      </c>
      <c r="AG9" s="47">
        <f>SUM(TREND(Q9:R9,Q$2:R$2,'BAU Sector &amp; Region Breakout'!N$2:'BAU Sector &amp; Region Breakout'!X$2))</f>
        <v>520.61339255320217</v>
      </c>
      <c r="AH9" s="47">
        <f>SUM(TREND(R9:S9,R$2:S$2,'BAU Sector &amp; Region Breakout'!X$2:AH$2))</f>
        <v>502.34247417876111</v>
      </c>
      <c r="AI9" s="61">
        <f t="shared" si="12"/>
        <v>1490.2542894434814</v>
      </c>
      <c r="AJ9" s="72">
        <f t="shared" si="13"/>
        <v>28</v>
      </c>
      <c r="AL9" s="81">
        <v>7</v>
      </c>
      <c r="AM9" s="82" t="str">
        <f t="shared" si="14"/>
        <v>Brazil</v>
      </c>
      <c r="AN9" s="83">
        <f t="shared" si="15"/>
        <v>322.67608992158694</v>
      </c>
      <c r="AO9" s="83">
        <f t="shared" si="15"/>
        <v>361.61276239549142</v>
      </c>
      <c r="AP9" s="84">
        <f t="shared" si="15"/>
        <v>381.28581023180902</v>
      </c>
    </row>
    <row r="10" spans="1:42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Emissions'!$C$1:$C$101='Transportation Figure Cum'!$A10)*('EPS Emissions'!$D$1:$D$101='Transportation Figure Cum'!$C$1),0),MATCH('Transportation Figure Cum'!D$2,'EPS Emissions'!$C$1:$AI$1,0)),INDEX('GCAM By Region By Sector'!$B$1:$AH$342,MATCH(1,('GCAM By Region By Sector'!$B$1:$B$342='Transportation Figure Cum'!$A10)*('GCAM By Region By Sector'!$C$1:$C$342='Transportation Figure Cum'!$C$1),0),MATCH('Transportation Figure Cum'!D$2,'GCAM By Region By Sector'!$B$1:$AH$1,0))*10^3)</f>
        <v>127.18988913829962</v>
      </c>
      <c r="E10" cm="1">
        <f t="array" ref="E10">IF($C10="EPS",INDEX('EPS Emissions'!$C$1:$AI$101,MATCH(1,('EPS Emissions'!$C$1:$C$101='Transportation Figure Cum'!$A10)*('EPS Emissions'!$D$1:$D$101='Transportation Figure Cum'!$C$1),0),MATCH('Transportation Figure Cum'!E$2,'EPS Emissions'!$C$1:$AI$1,0)),INDEX('GCAM By Region By Sector'!$B$1:$AH$342,MATCH(1,('GCAM By Region By Sector'!$B$1:$B$342='Transportation Figure Cum'!$A10)*('GCAM By Region By Sector'!$C$1:$C$342='Transportation Figure Cum'!$C$1),0),MATCH('Transportation Figure Cum'!E$2,'GCAM By Region By Sector'!$B$1:$AH$1,0))*10^3)</f>
        <v>130.18586526206298</v>
      </c>
      <c r="F10" cm="1">
        <f t="array" ref="F10">IF($C10="EPS",INDEX('EPS Emissions'!$C$1:$AI$101,MATCH(1,('EPS Emissions'!$C$1:$C$101='Transportation Figure Cum'!$A10)*('EPS Emissions'!$D$1:$D$101='Transportation Figure Cum'!$C$1),0),MATCH('Transportation Figure Cum'!F$2,'EPS Emissions'!$C$1:$AI$1,0)),INDEX('GCAM By Region By Sector'!$B$1:$AH$342,MATCH(1,('GCAM By Region By Sector'!$B$1:$B$342='Transportation Figure Cum'!$A10)*('GCAM By Region By Sector'!$C$1:$C$342='Transportation Figure Cum'!$C$1),0),MATCH('Transportation Figure Cum'!F$2,'GCAM By Region By Sector'!$B$1:$AH$1,0))*10^3)</f>
        <v>110.22428347791958</v>
      </c>
      <c r="G10" cm="1">
        <f t="array" ref="G10">IF($C10="EPS",INDEX('EPS Emissions'!$C$1:$AI$101,MATCH(1,('EPS Emissions'!$C$1:$C$101='Transportation Figure Cum'!$A10)*('EPS Emissions'!$D$1:$D$101='Transportation Figure Cum'!$C$1),0),MATCH('Transportation Figure Cum'!G$2,'EPS Emissions'!$C$1:$AI$1,0)),INDEX('GCAM By Region By Sector'!$B$1:$AH$342,MATCH(1,('GCAM By Region By Sector'!$B$1:$B$342='Transportation Figure Cum'!$A10)*('GCAM By Region By Sector'!$C$1:$C$342='Transportation Figure Cum'!$C$1),0),MATCH('Transportation Figure Cum'!G$2,'GCAM By Region By Sector'!$B$1:$AH$1,0))*10^3)</f>
        <v>101.35550807871364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4.6442092561150305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18.49267942674043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32.124162435694643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35.120732525524119</v>
      </c>
      <c r="O10" t="str">
        <f t="shared" si="10"/>
        <v>Australia &amp; New Zealand</v>
      </c>
      <c r="P10" s="15">
        <f t="shared" si="16"/>
        <v>131.83409839441464</v>
      </c>
      <c r="Q10" s="15">
        <f t="shared" si="2"/>
        <v>148.67854468880341</v>
      </c>
      <c r="R10" s="15">
        <f t="shared" si="2"/>
        <v>142.34844591361423</v>
      </c>
      <c r="S10" s="15">
        <f t="shared" si="2"/>
        <v>136.47624060423777</v>
      </c>
      <c r="T10">
        <f t="shared" si="3"/>
        <v>15</v>
      </c>
      <c r="U10">
        <f t="shared" si="4"/>
        <v>15</v>
      </c>
      <c r="V10">
        <f t="shared" si="5"/>
        <v>15</v>
      </c>
      <c r="W10">
        <f t="shared" si="6"/>
        <v>16</v>
      </c>
      <c r="X10" s="22">
        <v>8</v>
      </c>
      <c r="Y10" t="str">
        <f t="shared" si="7"/>
        <v>Southeast Asia</v>
      </c>
      <c r="Z10" s="16">
        <f t="shared" si="8"/>
        <v>251.56821697146415</v>
      </c>
      <c r="AA10" s="21">
        <f t="shared" si="8"/>
        <v>293.6581475958144</v>
      </c>
      <c r="AB10" s="21">
        <f t="shared" si="8"/>
        <v>332.06443426542495</v>
      </c>
      <c r="AC10" s="21">
        <f t="shared" si="8"/>
        <v>378.47295293851278</v>
      </c>
      <c r="AE10" s="71" t="str">
        <f t="shared" si="11"/>
        <v>Australia &amp; New Zealand</v>
      </c>
      <c r="AF10" s="47">
        <f>SUM(TREND(P10:Q10,P$2:Q$2,'BAU Sector &amp; Region Breakout'!D$2:M$2))</f>
        <v>1394.1409922688972</v>
      </c>
      <c r="AG10" s="47">
        <f>SUM(TREND(Q10:R10,Q$2:R$2,'BAU Sector &amp; Region Breakout'!N$2:'BAU Sector &amp; Region Breakout'!X$2))</f>
        <v>1600.6484483132972</v>
      </c>
      <c r="AH10" s="47">
        <f>SUM(TREND(R10:S10,R$2:S$2,'BAU Sector &amp; Region Breakout'!X$2:AH$2))</f>
        <v>1533.5357758481866</v>
      </c>
      <c r="AI10" s="61">
        <f t="shared" si="12"/>
        <v>4528.3252164303813</v>
      </c>
      <c r="AJ10" s="72">
        <f t="shared" si="13"/>
        <v>15</v>
      </c>
      <c r="AL10" s="81">
        <v>8</v>
      </c>
      <c r="AM10" s="82" t="str">
        <f t="shared" si="14"/>
        <v>Southeast Asia</v>
      </c>
      <c r="AN10" s="83">
        <f t="shared" si="15"/>
        <v>293.6581475958144</v>
      </c>
      <c r="AO10" s="83">
        <f t="shared" si="15"/>
        <v>332.06443426542495</v>
      </c>
      <c r="AP10" s="84">
        <f t="shared" si="15"/>
        <v>378.47295293851278</v>
      </c>
    </row>
    <row r="11" spans="1:42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Emissions'!$C$1:$C$101='Transportation Figure Cum'!$A11)*('EPS Emissions'!$D$1:$D$101='Transportation Figure Cum'!$C$1),0),MATCH('Transportation Figure Cum'!D$2,'EPS Emissions'!$C$1:$AI$1,0)),INDEX('GCAM By Region By Sector'!$B$1:$AH$342,MATCH(1,('GCAM By Region By Sector'!$B$1:$B$342='Transportation Figure Cum'!$A11)*('GCAM By Region By Sector'!$C$1:$C$342='Transportation Figure Cum'!$C$1),0),MATCH('Transportation Figure Cum'!D$2,'GCAM By Region By Sector'!$B$1:$AH$1,0))*10^3)</f>
        <v>260.73599999999999</v>
      </c>
      <c r="E11" cm="1">
        <f t="array" ref="E11">IF($C11="EPS",INDEX('EPS Emissions'!$C$1:$AI$101,MATCH(1,('EPS Emissions'!$C$1:$C$101='Transportation Figure Cum'!$A11)*('EPS Emissions'!$D$1:$D$101='Transportation Figure Cum'!$C$1),0),MATCH('Transportation Figure Cum'!E$2,'EPS Emissions'!$C$1:$AI$1,0)),INDEX('GCAM By Region By Sector'!$B$1:$AH$342,MATCH(1,('GCAM By Region By Sector'!$B$1:$B$342='Transportation Figure Cum'!$A11)*('GCAM By Region By Sector'!$C$1:$C$342='Transportation Figure Cum'!$C$1),0),MATCH('Transportation Figure Cum'!E$2,'GCAM By Region By Sector'!$B$1:$AH$1,0))*10^3)</f>
        <v>321.96899999999999</v>
      </c>
      <c r="F11" cm="1">
        <f t="array" ref="F11">IF($C11="EPS",INDEX('EPS Emissions'!$C$1:$AI$101,MATCH(1,('EPS Emissions'!$C$1:$C$101='Transportation Figure Cum'!$A11)*('EPS Emissions'!$D$1:$D$101='Transportation Figure Cum'!$C$1),0),MATCH('Transportation Figure Cum'!F$2,'EPS Emissions'!$C$1:$AI$1,0)),INDEX('GCAM By Region By Sector'!$B$1:$AH$342,MATCH(1,('GCAM By Region By Sector'!$B$1:$B$342='Transportation Figure Cum'!$A11)*('GCAM By Region By Sector'!$C$1:$C$342='Transportation Figure Cum'!$C$1),0),MATCH('Transportation Figure Cum'!F$2,'GCAM By Region By Sector'!$B$1:$AH$1,0))*10^3)</f>
        <v>359.78399999999999</v>
      </c>
      <c r="G11" cm="1">
        <f t="array" ref="G11">IF($C11="EPS",INDEX('EPS Emissions'!$C$1:$AI$101,MATCH(1,('EPS Emissions'!$C$1:$C$101='Transportation Figure Cum'!$A11)*('EPS Emissions'!$D$1:$D$101='Transportation Figure Cum'!$C$1),0),MATCH('Transportation Figure Cum'!G$2,'EPS Emissions'!$C$1:$AI$1,0)),INDEX('GCAM By Region By Sector'!$B$1:$AH$342,MATCH(1,('GCAM By Region By Sector'!$B$1:$B$342='Transportation Figure Cum'!$A11)*('GCAM By Region By Sector'!$C$1:$C$342='Transportation Figure Cum'!$C$1),0),MATCH('Transportation Figure Cum'!G$2,'GCAM By Region By Sector'!$B$1:$AH$1,0))*10^3)</f>
        <v>379.70299999999997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0.22065293628339566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0.70708992158693307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1.8287623954914356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1.5828102318090742</v>
      </c>
      <c r="O11" t="str">
        <f t="shared" si="10"/>
        <v>Brazil</v>
      </c>
      <c r="P11" s="15">
        <f t="shared" si="16"/>
        <v>260.95665293628338</v>
      </c>
      <c r="Q11" s="15">
        <f t="shared" si="2"/>
        <v>322.67608992158694</v>
      </c>
      <c r="R11" s="15">
        <f t="shared" si="2"/>
        <v>361.61276239549142</v>
      </c>
      <c r="S11" s="15">
        <f t="shared" si="2"/>
        <v>381.28581023180902</v>
      </c>
      <c r="T11">
        <f t="shared" si="3"/>
        <v>7</v>
      </c>
      <c r="U11">
        <f t="shared" si="4"/>
        <v>7</v>
      </c>
      <c r="V11">
        <f t="shared" si="5"/>
        <v>7</v>
      </c>
      <c r="W11">
        <f t="shared" si="6"/>
        <v>7</v>
      </c>
      <c r="X11" s="22">
        <v>9</v>
      </c>
      <c r="Y11" t="str">
        <f t="shared" si="7"/>
        <v>Japan</v>
      </c>
      <c r="Z11" s="16">
        <f t="shared" si="8"/>
        <v>230.90345633285801</v>
      </c>
      <c r="AA11" s="21">
        <f t="shared" si="8"/>
        <v>210.56966419474719</v>
      </c>
      <c r="AB11" s="21">
        <f t="shared" si="8"/>
        <v>172.43274525526505</v>
      </c>
      <c r="AC11" s="21">
        <f t="shared" si="8"/>
        <v>143.34012875663655</v>
      </c>
      <c r="AE11" s="71" t="str">
        <f t="shared" si="11"/>
        <v>Brazil</v>
      </c>
      <c r="AF11" s="47">
        <f>SUM(TREND(P11:Q11,P$2:Q$2,'BAU Sector &amp; Region Breakout'!D$2:M$2))</f>
        <v>2887.3039957967012</v>
      </c>
      <c r="AG11" s="47">
        <f>SUM(TREND(Q11:R11,Q$2:R$2,'BAU Sector &amp; Region Breakout'!N$2:'BAU Sector &amp; Region Breakout'!X$2))</f>
        <v>3763.5886877439343</v>
      </c>
      <c r="AH11" s="47">
        <f>SUM(TREND(R11:S11,R$2:S$2,'BAU Sector &amp; Region Breakout'!X$2:AH$2))</f>
        <v>4085.9421494501526</v>
      </c>
      <c r="AI11" s="61">
        <f t="shared" si="12"/>
        <v>10736.834832990788</v>
      </c>
      <c r="AJ11" s="72">
        <f t="shared" si="13"/>
        <v>7</v>
      </c>
      <c r="AL11" s="81">
        <v>9</v>
      </c>
      <c r="AM11" s="82" t="str">
        <f>INDEX(AE$3:AE$34,MATCH(AL11,AJ$3:AJ$34,0),1)</f>
        <v>North Africa</v>
      </c>
      <c r="AN11" s="83">
        <f t="shared" si="15"/>
        <v>199.8227944820554</v>
      </c>
      <c r="AO11" s="83">
        <f t="shared" si="15"/>
        <v>254.05317496949448</v>
      </c>
      <c r="AP11" s="84">
        <f t="shared" si="15"/>
        <v>311.16696117720022</v>
      </c>
    </row>
    <row r="12" spans="1:42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Emissions'!$C$1:$C$101='Transportation Figure Cum'!$A12)*('EPS Emissions'!$D$1:$D$101='Transportation Figure Cum'!$C$1),0),MATCH('Transportation Figure Cum'!D$2,'EPS Emissions'!$C$1:$AI$1,0)),INDEX('GCAM By Region By Sector'!$B$1:$AH$342,MATCH(1,('GCAM By Region By Sector'!$B$1:$B$342='Transportation Figure Cum'!$A12)*('GCAM By Region By Sector'!$C$1:$C$342='Transportation Figure Cum'!$C$1),0),MATCH('Transportation Figure Cum'!D$2,'GCAM By Region By Sector'!$B$1:$AH$1,0))*10^3)</f>
        <v>158.92699999999999</v>
      </c>
      <c r="E12" cm="1">
        <f t="array" ref="E12">IF($C12="EPS",INDEX('EPS Emissions'!$C$1:$AI$101,MATCH(1,('EPS Emissions'!$C$1:$C$101='Transportation Figure Cum'!$A12)*('EPS Emissions'!$D$1:$D$101='Transportation Figure Cum'!$C$1),0),MATCH('Transportation Figure Cum'!E$2,'EPS Emissions'!$C$1:$AI$1,0)),INDEX('GCAM By Region By Sector'!$B$1:$AH$342,MATCH(1,('GCAM By Region By Sector'!$B$1:$B$342='Transportation Figure Cum'!$A12)*('GCAM By Region By Sector'!$C$1:$C$342='Transportation Figure Cum'!$C$1),0),MATCH('Transportation Figure Cum'!E$2,'GCAM By Region By Sector'!$B$1:$AH$1,0))*10^3)</f>
        <v>148.654</v>
      </c>
      <c r="F12" cm="1">
        <f t="array" ref="F12">IF($C12="EPS",INDEX('EPS Emissions'!$C$1:$AI$101,MATCH(1,('EPS Emissions'!$C$1:$C$101='Transportation Figure Cum'!$A12)*('EPS Emissions'!$D$1:$D$101='Transportation Figure Cum'!$C$1),0),MATCH('Transportation Figure Cum'!F$2,'EPS Emissions'!$C$1:$AI$1,0)),INDEX('GCAM By Region By Sector'!$B$1:$AH$342,MATCH(1,('GCAM By Region By Sector'!$B$1:$B$342='Transportation Figure Cum'!$A12)*('GCAM By Region By Sector'!$C$1:$C$342='Transportation Figure Cum'!$C$1),0),MATCH('Transportation Figure Cum'!F$2,'GCAM By Region By Sector'!$B$1:$AH$1,0))*10^3)</f>
        <v>127.111</v>
      </c>
      <c r="G12" cm="1">
        <f t="array" ref="G12">IF($C12="EPS",INDEX('EPS Emissions'!$C$1:$AI$101,MATCH(1,('EPS Emissions'!$C$1:$C$101='Transportation Figure Cum'!$A12)*('EPS Emissions'!$D$1:$D$101='Transportation Figure Cum'!$C$1),0),MATCH('Transportation Figure Cum'!G$2,'EPS Emissions'!$C$1:$AI$1,0)),INDEX('GCAM By Region By Sector'!$B$1:$AH$342,MATCH(1,('GCAM By Region By Sector'!$B$1:$B$342='Transportation Figure Cum'!$A12)*('GCAM By Region By Sector'!$C$1:$C$342='Transportation Figure Cum'!$C$1),0),MATCH('Transportation Figure Cum'!G$2,'GCAM By Region By Sector'!$B$1:$AH$1,0))*10^3)</f>
        <v>113.89100000000001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0.15605307823502343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1.5659142784932798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2.9813241601124334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3.18656457774135</v>
      </c>
      <c r="O12" t="str">
        <f t="shared" si="10"/>
        <v>Canada</v>
      </c>
      <c r="P12" s="15">
        <f t="shared" si="16"/>
        <v>159.08305307823503</v>
      </c>
      <c r="Q12" s="15">
        <f t="shared" si="2"/>
        <v>150.21991427849326</v>
      </c>
      <c r="R12" s="15">
        <f t="shared" si="2"/>
        <v>130.09232416011244</v>
      </c>
      <c r="S12" s="15">
        <f t="shared" si="2"/>
        <v>117.07756457774136</v>
      </c>
      <c r="T12">
        <f t="shared" si="3"/>
        <v>12</v>
      </c>
      <c r="U12">
        <f t="shared" si="4"/>
        <v>14</v>
      </c>
      <c r="V12">
        <f t="shared" si="5"/>
        <v>16</v>
      </c>
      <c r="W12">
        <f t="shared" si="6"/>
        <v>19</v>
      </c>
      <c r="X12" s="22">
        <v>10</v>
      </c>
      <c r="Y12" t="str">
        <f t="shared" si="7"/>
        <v>Russia</v>
      </c>
      <c r="Z12" s="16">
        <f t="shared" si="8"/>
        <v>228.70800141345282</v>
      </c>
      <c r="AA12" s="21">
        <f t="shared" si="8"/>
        <v>215.84251599618963</v>
      </c>
      <c r="AB12" s="21">
        <f t="shared" si="8"/>
        <v>180.50565441557856</v>
      </c>
      <c r="AC12" s="21">
        <f t="shared" si="8"/>
        <v>154.58198573421097</v>
      </c>
      <c r="AE12" s="71" t="str">
        <f t="shared" si="11"/>
        <v>Canada</v>
      </c>
      <c r="AF12" s="47">
        <f>SUM(TREND(P12:Q12,P$2:Q$2,'BAU Sector &amp; Region Breakout'!D$2:M$2))</f>
        <v>1550.9464061835126</v>
      </c>
      <c r="AG12" s="47">
        <f>SUM(TREND(Q12:R12,Q$2:R$2,'BAU Sector &amp; Region Breakout'!N$2:'BAU Sector &amp; Region Breakout'!X$2))</f>
        <v>1541.7173114123302</v>
      </c>
      <c r="AH12" s="47">
        <f>SUM(TREND(R12:S12,R$2:S$2,'BAU Sector &amp; Region Breakout'!X$2:AH$2))</f>
        <v>1359.4343880581923</v>
      </c>
      <c r="AI12" s="61">
        <f t="shared" si="12"/>
        <v>4452.098105654035</v>
      </c>
      <c r="AJ12" s="72">
        <f t="shared" si="13"/>
        <v>16</v>
      </c>
      <c r="AL12" s="81">
        <v>10</v>
      </c>
      <c r="AM12" s="82" t="str">
        <f t="shared" ref="AM12" si="17">INDEX(AE$3:AE$34,MATCH(AL12,AJ$3:AJ$34,0),1)</f>
        <v>Mexico</v>
      </c>
      <c r="AN12" s="83">
        <f t="shared" si="15"/>
        <v>199.47034569284409</v>
      </c>
      <c r="AO12" s="83">
        <f t="shared" si="15"/>
        <v>226.81128602963193</v>
      </c>
      <c r="AP12" s="84">
        <f t="shared" si="15"/>
        <v>242.77664937369667</v>
      </c>
    </row>
    <row r="13" spans="1:42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Emissions'!$C$1:$C$101='Transportation Figure Cum'!$A13)*('EPS Emissions'!$D$1:$D$101='Transportation Figure Cum'!$C$1),0),MATCH('Transportation Figure Cum'!D$2,'EPS Emissions'!$C$1:$AI$1,0)),INDEX('GCAM By Region By Sector'!$B$1:$AH$342,MATCH(1,('GCAM By Region By Sector'!$B$1:$B$342='Transportation Figure Cum'!$A13)*('GCAM By Region By Sector'!$C$1:$C$342='Transportation Figure Cum'!$C$1),0),MATCH('Transportation Figure Cum'!D$2,'GCAM By Region By Sector'!$B$1:$AH$1,0))*10^3)</f>
        <v>48.605172203010653</v>
      </c>
      <c r="E13" cm="1">
        <f t="array" ref="E13">IF($C13="EPS",INDEX('EPS Emissions'!$C$1:$AI$101,MATCH(1,('EPS Emissions'!$C$1:$C$101='Transportation Figure Cum'!$A13)*('EPS Emissions'!$D$1:$D$101='Transportation Figure Cum'!$C$1),0),MATCH('Transportation Figure Cum'!E$2,'EPS Emissions'!$C$1:$AI$1,0)),INDEX('GCAM By Region By Sector'!$B$1:$AH$342,MATCH(1,('GCAM By Region By Sector'!$B$1:$B$342='Transportation Figure Cum'!$A13)*('GCAM By Region By Sector'!$C$1:$C$342='Transportation Figure Cum'!$C$1),0),MATCH('Transportation Figure Cum'!E$2,'GCAM By Region By Sector'!$B$1:$AH$1,0))*10^3)</f>
        <v>52.081972928059152</v>
      </c>
      <c r="F13" cm="1">
        <f t="array" ref="F13">IF($C13="EPS",INDEX('EPS Emissions'!$C$1:$AI$101,MATCH(1,('EPS Emissions'!$C$1:$C$101='Transportation Figure Cum'!$A13)*('EPS Emissions'!$D$1:$D$101='Transportation Figure Cum'!$C$1),0),MATCH('Transportation Figure Cum'!F$2,'EPS Emissions'!$C$1:$AI$1,0)),INDEX('GCAM By Region By Sector'!$B$1:$AH$342,MATCH(1,('GCAM By Region By Sector'!$B$1:$B$342='Transportation Figure Cum'!$A13)*('GCAM By Region By Sector'!$C$1:$C$342='Transportation Figure Cum'!$C$1),0),MATCH('Transportation Figure Cum'!F$2,'GCAM By Region By Sector'!$B$1:$AH$1,0))*10^3)</f>
        <v>56.415767915141082</v>
      </c>
      <c r="G13" cm="1">
        <f t="array" ref="G13">IF($C13="EPS",INDEX('EPS Emissions'!$C$1:$AI$101,MATCH(1,('EPS Emissions'!$C$1:$C$101='Transportation Figure Cum'!$A13)*('EPS Emissions'!$D$1:$D$101='Transportation Figure Cum'!$C$1),0),MATCH('Transportation Figure Cum'!G$2,'EPS Emissions'!$C$1:$AI$1,0)),INDEX('GCAM By Region By Sector'!$B$1:$AH$342,MATCH(1,('GCAM By Region By Sector'!$B$1:$B$342='Transportation Figure Cum'!$A13)*('GCAM By Region By Sector'!$C$1:$C$342='Transportation Figure Cum'!$C$1),0),MATCH('Transportation Figure Cum'!G$2,'GCAM By Region By Sector'!$B$1:$AH$1,0))*10^3)</f>
        <v>65.026213620846477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0.58112996156793728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6.4694639237562397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12.557106367907885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16.162378966603068</v>
      </c>
      <c r="O13" t="str">
        <f t="shared" si="10"/>
        <v>Central America and Caribbean</v>
      </c>
      <c r="P13" s="15">
        <f t="shared" si="16"/>
        <v>49.186302164578592</v>
      </c>
      <c r="Q13" s="15">
        <f t="shared" si="2"/>
        <v>58.551436851815389</v>
      </c>
      <c r="R13" s="15">
        <f t="shared" si="2"/>
        <v>68.972874283048967</v>
      </c>
      <c r="S13" s="15">
        <f t="shared" si="2"/>
        <v>81.188592587449548</v>
      </c>
      <c r="T13">
        <f t="shared" si="3"/>
        <v>23</v>
      </c>
      <c r="U13">
        <f t="shared" si="4"/>
        <v>24</v>
      </c>
      <c r="V13">
        <f t="shared" si="5"/>
        <v>24</v>
      </c>
      <c r="W13">
        <f t="shared" si="6"/>
        <v>24</v>
      </c>
      <c r="X13" s="22" t="s">
        <v>86</v>
      </c>
      <c r="Y13" t="s">
        <v>87</v>
      </c>
      <c r="Z13" s="16">
        <f>$P$35-SUM(Z3:Z12)</f>
        <v>1676.8410664276362</v>
      </c>
      <c r="AA13" s="21">
        <f>$Q$35-SUM(AA3:AA12)</f>
        <v>1956.2110372646684</v>
      </c>
      <c r="AB13" s="21">
        <f>$R$35-SUM(AB3:AB12)</f>
        <v>2209.0406500098497</v>
      </c>
      <c r="AC13" s="21">
        <f>$S$35-SUM(AC3:AC12)</f>
        <v>2551.7939103191211</v>
      </c>
      <c r="AE13" s="71" t="str">
        <f t="shared" si="11"/>
        <v>Central America and Caribbean</v>
      </c>
      <c r="AF13" s="47">
        <f>SUM(TREND(P13:Q13,P$2:Q$2,'BAU Sector &amp; Region Breakout'!D$2:M$2))</f>
        <v>534.00612773835064</v>
      </c>
      <c r="AG13" s="47">
        <f>SUM(TREND(Q13:R13,Q$2:R$2,'BAU Sector &amp; Region Breakout'!N$2:'BAU Sector &amp; Region Breakout'!X$2))</f>
        <v>701.38371124175728</v>
      </c>
      <c r="AH13" s="47">
        <f>SUM(TREND(R13:S13,R$2:S$2,'BAU Sector &amp; Region Breakout'!X$2:AH$2))</f>
        <v>825.8880677877446</v>
      </c>
      <c r="AI13" s="61">
        <f t="shared" si="12"/>
        <v>2061.2779067678525</v>
      </c>
      <c r="AJ13" s="72">
        <f t="shared" si="13"/>
        <v>24</v>
      </c>
      <c r="AL13" s="85" t="s">
        <v>86</v>
      </c>
      <c r="AM13" s="86" t="s">
        <v>87</v>
      </c>
      <c r="AN13" s="87">
        <f>Q35-SUM(AN3:AN12)</f>
        <v>1983.3300772807052</v>
      </c>
      <c r="AO13" s="87">
        <f t="shared" ref="AO13:AP13" si="18">R35-SUM(AO3:AO12)</f>
        <v>2081.1145886815657</v>
      </c>
      <c r="AP13" s="88">
        <f t="shared" si="18"/>
        <v>2295.7724142590723</v>
      </c>
    </row>
    <row r="14" spans="1:42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Emissions'!$C$1:$C$101='Transportation Figure Cum'!$A14)*('EPS Emissions'!$D$1:$D$101='Transportation Figure Cum'!$C$1),0),MATCH('Transportation Figure Cum'!D$2,'EPS Emissions'!$C$1:$AI$1,0)),INDEX('GCAM By Region By Sector'!$B$1:$AH$342,MATCH(1,('GCAM By Region By Sector'!$B$1:$B$342='Transportation Figure Cum'!$A14)*('GCAM By Region By Sector'!$C$1:$C$342='Transportation Figure Cum'!$C$1),0),MATCH('Transportation Figure Cum'!D$2,'GCAM By Region By Sector'!$B$1:$AH$1,0))*10^3)</f>
        <v>52.314658580919996</v>
      </c>
      <c r="E14" cm="1">
        <f t="array" ref="E14">IF($C14="EPS",INDEX('EPS Emissions'!$C$1:$AI$101,MATCH(1,('EPS Emissions'!$C$1:$C$101='Transportation Figure Cum'!$A14)*('EPS Emissions'!$D$1:$D$101='Transportation Figure Cum'!$C$1),0),MATCH('Transportation Figure Cum'!E$2,'EPS Emissions'!$C$1:$AI$1,0)),INDEX('GCAM By Region By Sector'!$B$1:$AH$342,MATCH(1,('GCAM By Region By Sector'!$B$1:$B$342='Transportation Figure Cum'!$A14)*('GCAM By Region By Sector'!$C$1:$C$342='Transportation Figure Cum'!$C$1),0),MATCH('Transportation Figure Cum'!E$2,'GCAM By Region By Sector'!$B$1:$AH$1,0))*10^3)</f>
        <v>58.87125720309588</v>
      </c>
      <c r="F14" cm="1">
        <f t="array" ref="F14">IF($C14="EPS",INDEX('EPS Emissions'!$C$1:$AI$101,MATCH(1,('EPS Emissions'!$C$1:$C$101='Transportation Figure Cum'!$A14)*('EPS Emissions'!$D$1:$D$101='Transportation Figure Cum'!$C$1),0),MATCH('Transportation Figure Cum'!F$2,'EPS Emissions'!$C$1:$AI$1,0)),INDEX('GCAM By Region By Sector'!$B$1:$AH$342,MATCH(1,('GCAM By Region By Sector'!$B$1:$B$342='Transportation Figure Cum'!$A14)*('GCAM By Region By Sector'!$C$1:$C$342='Transportation Figure Cum'!$C$1),0),MATCH('Transportation Figure Cum'!F$2,'GCAM By Region By Sector'!$B$1:$AH$1,0))*10^3)</f>
        <v>63.023198768122718</v>
      </c>
      <c r="G14" cm="1">
        <f t="array" ref="G14">IF($C14="EPS",INDEX('EPS Emissions'!$C$1:$AI$101,MATCH(1,('EPS Emissions'!$C$1:$C$101='Transportation Figure Cum'!$A14)*('EPS Emissions'!$D$1:$D$101='Transportation Figure Cum'!$C$1),0),MATCH('Transportation Figure Cum'!G$2,'EPS Emissions'!$C$1:$AI$1,0)),INDEX('GCAM By Region By Sector'!$B$1:$AH$342,MATCH(1,('GCAM By Region By Sector'!$B$1:$B$342='Transportation Figure Cum'!$A14)*('GCAM By Region By Sector'!$C$1:$C$342='Transportation Figure Cum'!$C$1),0),MATCH('Transportation Figure Cum'!G$2,'GCAM By Region By Sector'!$B$1:$AH$1,0))*10^3)</f>
        <v>65.751845478635587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5.712097160622652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18.566043837191586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27.565593208799577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29.87293217632903</v>
      </c>
      <c r="O14" t="str">
        <f t="shared" si="10"/>
        <v>Central Asia</v>
      </c>
      <c r="P14" s="15">
        <f t="shared" si="16"/>
        <v>58.026755741542651</v>
      </c>
      <c r="Q14" s="15">
        <f t="shared" si="2"/>
        <v>77.437301040287466</v>
      </c>
      <c r="R14" s="15">
        <f t="shared" si="2"/>
        <v>90.588791976922295</v>
      </c>
      <c r="S14" s="15">
        <f t="shared" si="2"/>
        <v>95.624777654964618</v>
      </c>
      <c r="T14">
        <f t="shared" si="3"/>
        <v>20</v>
      </c>
      <c r="U14">
        <f t="shared" si="4"/>
        <v>20</v>
      </c>
      <c r="V14">
        <f t="shared" si="5"/>
        <v>21</v>
      </c>
      <c r="W14">
        <f t="shared" si="6"/>
        <v>21</v>
      </c>
      <c r="Y14" t="s">
        <v>88</v>
      </c>
      <c r="Z14">
        <v>0</v>
      </c>
      <c r="AA14">
        <v>0</v>
      </c>
      <c r="AB14">
        <v>0</v>
      </c>
      <c r="AC14">
        <v>0</v>
      </c>
      <c r="AE14" s="71" t="str">
        <f t="shared" si="11"/>
        <v>Central Asia</v>
      </c>
      <c r="AF14" s="47">
        <f>SUM(TREND(P14:Q14,P$2:Q$2,'BAU Sector &amp; Region Breakout'!D$2:M$2))</f>
        <v>667.61501125977884</v>
      </c>
      <c r="AG14" s="47">
        <f>SUM(TREND(Q14:R14,Q$2:R$2,'BAU Sector &amp; Region Breakout'!N$2:'BAU Sector &amp; Region Breakout'!X$2))</f>
        <v>924.14351159465605</v>
      </c>
      <c r="AH14" s="47">
        <f>SUM(TREND(R14:S14,R$2:S$2,'BAU Sector &amp; Region Breakout'!X$2:AH$2))</f>
        <v>1024.1746329753778</v>
      </c>
      <c r="AI14" s="61">
        <f t="shared" si="12"/>
        <v>2615.9331558298127</v>
      </c>
      <c r="AJ14" s="72">
        <f t="shared" si="13"/>
        <v>21</v>
      </c>
    </row>
    <row r="15" spans="1:42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Emissions'!$C$1:$C$101='Transportation Figure Cum'!$A15)*('EPS Emissions'!$D$1:$D$101='Transportation Figure Cum'!$C$1),0),MATCH('Transportation Figure Cum'!D$2,'EPS Emissions'!$C$1:$AI$1,0)),INDEX('GCAM By Region By Sector'!$B$1:$AH$342,MATCH(1,('GCAM By Region By Sector'!$B$1:$B$342='Transportation Figure Cum'!$A15)*('GCAM By Region By Sector'!$C$1:$C$342='Transportation Figure Cum'!$C$1),0),MATCH('Transportation Figure Cum'!D$2,'GCAM By Region By Sector'!$B$1:$AH$1,0))*10^3)</f>
        <v>818.26800000000003</v>
      </c>
      <c r="E15" cm="1">
        <f t="array" ref="E15">IF($C15="EPS",INDEX('EPS Emissions'!$C$1:$AI$101,MATCH(1,('EPS Emissions'!$C$1:$C$101='Transportation Figure Cum'!$A15)*('EPS Emissions'!$D$1:$D$101='Transportation Figure Cum'!$C$1),0),MATCH('Transportation Figure Cum'!E$2,'EPS Emissions'!$C$1:$AI$1,0)),INDEX('GCAM By Region By Sector'!$B$1:$AH$342,MATCH(1,('GCAM By Region By Sector'!$B$1:$B$342='Transportation Figure Cum'!$A15)*('GCAM By Region By Sector'!$C$1:$C$342='Transportation Figure Cum'!$C$1),0),MATCH('Transportation Figure Cum'!E$2,'GCAM By Region By Sector'!$B$1:$AH$1,0))*10^3)</f>
        <v>1067.6600000000001</v>
      </c>
      <c r="F15" cm="1">
        <f t="array" ref="F15">IF($C15="EPS",INDEX('EPS Emissions'!$C$1:$AI$101,MATCH(1,('EPS Emissions'!$C$1:$C$101='Transportation Figure Cum'!$A15)*('EPS Emissions'!$D$1:$D$101='Transportation Figure Cum'!$C$1),0),MATCH('Transportation Figure Cum'!F$2,'EPS Emissions'!$C$1:$AI$1,0)),INDEX('GCAM By Region By Sector'!$B$1:$AH$342,MATCH(1,('GCAM By Region By Sector'!$B$1:$B$342='Transportation Figure Cum'!$A15)*('GCAM By Region By Sector'!$C$1:$C$342='Transportation Figure Cum'!$C$1),0),MATCH('Transportation Figure Cum'!F$2,'GCAM By Region By Sector'!$B$1:$AH$1,0))*10^3)</f>
        <v>1088.52</v>
      </c>
      <c r="G15" cm="1">
        <f t="array" ref="G15">IF($C15="EPS",INDEX('EPS Emissions'!$C$1:$AI$101,MATCH(1,('EPS Emissions'!$C$1:$C$101='Transportation Figure Cum'!$A15)*('EPS Emissions'!$D$1:$D$101='Transportation Figure Cum'!$C$1),0),MATCH('Transportation Figure Cum'!G$2,'EPS Emissions'!$C$1:$AI$1,0)),INDEX('GCAM By Region By Sector'!$B$1:$AH$342,MATCH(1,('GCAM By Region By Sector'!$B$1:$B$342='Transportation Figure Cum'!$A15)*('GCAM By Region By Sector'!$C$1:$C$342='Transportation Figure Cum'!$C$1),0),MATCH('Transportation Figure Cum'!G$2,'GCAM By Region By Sector'!$B$1:$AH$1,0))*10^3)</f>
        <v>1036.07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24.285989554639073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101.5341358043935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291.98960011010666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406.35418444542535</v>
      </c>
      <c r="O15" t="str">
        <f t="shared" si="10"/>
        <v>China</v>
      </c>
      <c r="P15" s="15">
        <f t="shared" si="16"/>
        <v>842.55398955463909</v>
      </c>
      <c r="Q15" s="15">
        <f t="shared" si="2"/>
        <v>1169.1941358043937</v>
      </c>
      <c r="R15" s="15">
        <f t="shared" si="2"/>
        <v>1380.5096001101067</v>
      </c>
      <c r="S15" s="15">
        <f t="shared" si="2"/>
        <v>1442.4241844454252</v>
      </c>
      <c r="T15">
        <f t="shared" si="3"/>
        <v>3</v>
      </c>
      <c r="U15">
        <f t="shared" si="4"/>
        <v>2</v>
      </c>
      <c r="V15">
        <f t="shared" si="5"/>
        <v>2</v>
      </c>
      <c r="W15">
        <f t="shared" si="6"/>
        <v>1</v>
      </c>
      <c r="Y15" t="s">
        <v>89</v>
      </c>
      <c r="Z15">
        <v>0</v>
      </c>
      <c r="AA15">
        <v>0</v>
      </c>
      <c r="AB15">
        <v>0</v>
      </c>
      <c r="AC15">
        <v>0</v>
      </c>
      <c r="AE15" s="71" t="str">
        <f t="shared" si="11"/>
        <v>China</v>
      </c>
      <c r="AF15" s="47">
        <f>SUM(TREND(P15:Q15,P$2:Q$2,'BAU Sector &amp; Region Breakout'!D$2:M$2))</f>
        <v>9895.4205536702648</v>
      </c>
      <c r="AG15" s="47">
        <f>SUM(TREND(Q15:R15,Q$2:R$2,'BAU Sector &amp; Region Breakout'!N$2:'BAU Sector &amp; Region Breakout'!X$2))</f>
        <v>14023.370547529761</v>
      </c>
      <c r="AH15" s="47">
        <f>SUM(TREND(R15:S15,R$2:S$2,'BAU Sector &amp; Region Breakout'!X$2:AH$2))</f>
        <v>15526.135815055421</v>
      </c>
      <c r="AI15" s="61">
        <f t="shared" si="12"/>
        <v>39444.926916255448</v>
      </c>
      <c r="AJ15" s="72">
        <f t="shared" si="13"/>
        <v>2</v>
      </c>
    </row>
    <row r="16" spans="1:42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Emissions'!$C$1:$C$101='Transportation Figure Cum'!$A16)*('EPS Emissions'!$D$1:$D$101='Transportation Figure Cum'!$C$1),0),MATCH('Transportation Figure Cum'!D$2,'EPS Emissions'!$C$1:$AI$1,0)),INDEX('GCAM By Region By Sector'!$B$1:$AH$342,MATCH(1,('GCAM By Region By Sector'!$B$1:$B$342='Transportation Figure Cum'!$A16)*('GCAM By Region By Sector'!$C$1:$C$342='Transportation Figure Cum'!$C$1),0),MATCH('Transportation Figure Cum'!D$2,'GCAM By Region By Sector'!$B$1:$AH$1,0))*10^3)</f>
        <v>32.880524461214002</v>
      </c>
      <c r="E16" cm="1">
        <f t="array" ref="E16">IF($C16="EPS",INDEX('EPS Emissions'!$C$1:$AI$101,MATCH(1,('EPS Emissions'!$C$1:$C$101='Transportation Figure Cum'!$A16)*('EPS Emissions'!$D$1:$D$101='Transportation Figure Cum'!$C$1),0),MATCH('Transportation Figure Cum'!E$2,'EPS Emissions'!$C$1:$AI$1,0)),INDEX('GCAM By Region By Sector'!$B$1:$AH$342,MATCH(1,('GCAM By Region By Sector'!$B$1:$B$342='Transportation Figure Cum'!$A16)*('GCAM By Region By Sector'!$C$1:$C$342='Transportation Figure Cum'!$C$1),0),MATCH('Transportation Figure Cum'!E$2,'GCAM By Region By Sector'!$B$1:$AH$1,0))*10^3)</f>
        <v>32.015727596723501</v>
      </c>
      <c r="F16" cm="1">
        <f t="array" ref="F16">IF($C16="EPS",INDEX('EPS Emissions'!$C$1:$AI$101,MATCH(1,('EPS Emissions'!$C$1:$C$101='Transportation Figure Cum'!$A16)*('EPS Emissions'!$D$1:$D$101='Transportation Figure Cum'!$C$1),0),MATCH('Transportation Figure Cum'!F$2,'EPS Emissions'!$C$1:$AI$1,0)),INDEX('GCAM By Region By Sector'!$B$1:$AH$342,MATCH(1,('GCAM By Region By Sector'!$B$1:$B$342='Transportation Figure Cum'!$A16)*('GCAM By Region By Sector'!$C$1:$C$342='Transportation Figure Cum'!$C$1),0),MATCH('Transportation Figure Cum'!F$2,'GCAM By Region By Sector'!$B$1:$AH$1,0))*10^3)</f>
        <v>26.864355018250205</v>
      </c>
      <c r="G16" cm="1">
        <f t="array" ref="G16">IF($C16="EPS",INDEX('EPS Emissions'!$C$1:$AI$101,MATCH(1,('EPS Emissions'!$C$1:$C$101='Transportation Figure Cum'!$A16)*('EPS Emissions'!$D$1:$D$101='Transportation Figure Cum'!$C$1),0),MATCH('Transportation Figure Cum'!G$2,'EPS Emissions'!$C$1:$AI$1,0)),INDEX('GCAM By Region By Sector'!$B$1:$AH$342,MATCH(1,('GCAM By Region By Sector'!$B$1:$B$342='Transportation Figure Cum'!$A16)*('GCAM By Region By Sector'!$C$1:$C$342='Transportation Figure Cum'!$C$1),0),MATCH('Transportation Figure Cum'!G$2,'GCAM By Region By Sector'!$B$1:$AH$1,0))*10^3)</f>
        <v>24.602206491001397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0.18216347690578688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3.1967461580174845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6.1818218453641904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7.2418517493239278</v>
      </c>
      <c r="O16" t="str">
        <f t="shared" si="10"/>
        <v>Colombia</v>
      </c>
      <c r="P16" s="15">
        <f t="shared" si="16"/>
        <v>33.062687938119787</v>
      </c>
      <c r="Q16" s="15">
        <f t="shared" si="2"/>
        <v>35.212473754740984</v>
      </c>
      <c r="R16" s="15">
        <f t="shared" si="2"/>
        <v>33.046176863614392</v>
      </c>
      <c r="S16" s="15">
        <f t="shared" si="2"/>
        <v>31.844058240325325</v>
      </c>
      <c r="T16">
        <f t="shared" si="3"/>
        <v>30</v>
      </c>
      <c r="U16">
        <f t="shared" si="4"/>
        <v>29</v>
      </c>
      <c r="V16">
        <f t="shared" si="5"/>
        <v>29</v>
      </c>
      <c r="W16">
        <f t="shared" si="6"/>
        <v>30</v>
      </c>
      <c r="Y16" t="s">
        <v>90</v>
      </c>
      <c r="Z16">
        <v>0</v>
      </c>
      <c r="AA16">
        <v>0</v>
      </c>
      <c r="AB16">
        <v>0</v>
      </c>
      <c r="AC16">
        <v>0</v>
      </c>
      <c r="AE16" s="71" t="str">
        <f t="shared" si="11"/>
        <v>Colombia</v>
      </c>
      <c r="AF16" s="47">
        <f>SUM(TREND(P16:Q16,P$2:Q$2,'BAU Sector &amp; Region Breakout'!D$2:M$2))</f>
        <v>340.30091555599307</v>
      </c>
      <c r="AG16" s="47">
        <f>SUM(TREND(Q16:R16,Q$2:R$2,'BAU Sector &amp; Region Breakout'!N$2:'BAU Sector &amp; Region Breakout'!X$2))</f>
        <v>375.42257840095465</v>
      </c>
      <c r="AH16" s="47">
        <f>SUM(TREND(R16:S16,R$2:S$2,'BAU Sector &amp; Region Breakout'!X$2:AH$2))</f>
        <v>356.89629307166831</v>
      </c>
      <c r="AI16" s="61">
        <f t="shared" si="12"/>
        <v>1072.619787028616</v>
      </c>
      <c r="AJ16" s="72">
        <f t="shared" si="13"/>
        <v>29</v>
      </c>
    </row>
    <row r="17" spans="1:36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Emissions'!$C$1:$C$101='Transportation Figure Cum'!$A17)*('EPS Emissions'!$D$1:$D$101='Transportation Figure Cum'!$C$1),0),MATCH('Transportation Figure Cum'!D$2,'EPS Emissions'!$C$1:$AI$1,0)),INDEX('GCAM By Region By Sector'!$B$1:$AH$342,MATCH(1,('GCAM By Region By Sector'!$B$1:$B$342='Transportation Figure Cum'!$A17)*('GCAM By Region By Sector'!$C$1:$C$342='Transportation Figure Cum'!$C$1),0),MATCH('Transportation Figure Cum'!D$2,'GCAM By Region By Sector'!$B$1:$AH$1,0))*10^3)</f>
        <v>35.154646930479196</v>
      </c>
      <c r="E17" cm="1">
        <f t="array" ref="E17">IF($C17="EPS",INDEX('EPS Emissions'!$C$1:$AI$101,MATCH(1,('EPS Emissions'!$C$1:$C$101='Transportation Figure Cum'!$A17)*('EPS Emissions'!$D$1:$D$101='Transportation Figure Cum'!$C$1),0),MATCH('Transportation Figure Cum'!E$2,'EPS Emissions'!$C$1:$AI$1,0)),INDEX('GCAM By Region By Sector'!$B$1:$AH$342,MATCH(1,('GCAM By Region By Sector'!$B$1:$B$342='Transportation Figure Cum'!$A17)*('GCAM By Region By Sector'!$C$1:$C$342='Transportation Figure Cum'!$C$1),0),MATCH('Transportation Figure Cum'!E$2,'GCAM By Region By Sector'!$B$1:$AH$1,0))*10^3)</f>
        <v>35.476027597976255</v>
      </c>
      <c r="F17" cm="1">
        <f t="array" ref="F17">IF($C17="EPS",INDEX('EPS Emissions'!$C$1:$AI$101,MATCH(1,('EPS Emissions'!$C$1:$C$101='Transportation Figure Cum'!$A17)*('EPS Emissions'!$D$1:$D$101='Transportation Figure Cum'!$C$1),0),MATCH('Transportation Figure Cum'!F$2,'EPS Emissions'!$C$1:$AI$1,0)),INDEX('GCAM By Region By Sector'!$B$1:$AH$342,MATCH(1,('GCAM By Region By Sector'!$B$1:$B$342='Transportation Figure Cum'!$A17)*('GCAM By Region By Sector'!$C$1:$C$342='Transportation Figure Cum'!$C$1),0),MATCH('Transportation Figure Cum'!F$2,'GCAM By Region By Sector'!$B$1:$AH$1,0))*10^3)</f>
        <v>35.286825127497146</v>
      </c>
      <c r="G17" cm="1">
        <f t="array" ref="G17">IF($C17="EPS",INDEX('EPS Emissions'!$C$1:$AI$101,MATCH(1,('EPS Emissions'!$C$1:$C$101='Transportation Figure Cum'!$A17)*('EPS Emissions'!$D$1:$D$101='Transportation Figure Cum'!$C$1),0),MATCH('Transportation Figure Cum'!G$2,'EPS Emissions'!$C$1:$AI$1,0)),INDEX('GCAM By Region By Sector'!$B$1:$AH$342,MATCH(1,('GCAM By Region By Sector'!$B$1:$B$342='Transportation Figure Cum'!$A17)*('GCAM By Region By Sector'!$C$1:$C$342='Transportation Figure Cum'!$C$1),0),MATCH('Transportation Figure Cum'!G$2,'GCAM By Region By Sector'!$B$1:$AH$1,0))*10^3)</f>
        <v>35.902105672779889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4.6831439370346484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10.673759678460268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14.699963745377614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14.65826042307083</v>
      </c>
      <c r="O17" t="str">
        <f t="shared" si="10"/>
        <v>Eastern Europe</v>
      </c>
      <c r="P17" s="15">
        <f t="shared" si="16"/>
        <v>39.837790867513846</v>
      </c>
      <c r="Q17" s="15">
        <f t="shared" si="2"/>
        <v>46.149787276436527</v>
      </c>
      <c r="R17" s="15">
        <f t="shared" si="2"/>
        <v>49.986788872874762</v>
      </c>
      <c r="S17" s="15">
        <f t="shared" si="2"/>
        <v>50.560366095850718</v>
      </c>
      <c r="T17">
        <f t="shared" si="3"/>
        <v>26</v>
      </c>
      <c r="U17">
        <f t="shared" si="4"/>
        <v>26</v>
      </c>
      <c r="V17">
        <f t="shared" si="5"/>
        <v>27</v>
      </c>
      <c r="W17">
        <f t="shared" si="6"/>
        <v>27</v>
      </c>
      <c r="Y17" t="s">
        <v>91</v>
      </c>
      <c r="Z17">
        <v>0</v>
      </c>
      <c r="AA17">
        <v>0</v>
      </c>
      <c r="AB17">
        <v>0</v>
      </c>
      <c r="AC17">
        <v>0</v>
      </c>
      <c r="AE17" s="71" t="str">
        <f t="shared" si="11"/>
        <v>Eastern Europe</v>
      </c>
      <c r="AF17" s="47">
        <f>SUM(TREND(P17:Q17,P$2:Q$2,'BAU Sector &amp; Region Breakout'!D$2:M$2))</f>
        <v>426.78189251529193</v>
      </c>
      <c r="AG17" s="47">
        <f>SUM(TREND(Q17:R17,Q$2:R$2,'BAU Sector &amp; Region Breakout'!N$2:'BAU Sector &amp; Region Breakout'!X$2))</f>
        <v>528.75116882121188</v>
      </c>
      <c r="AH17" s="47">
        <f>SUM(TREND(R17:S17,R$2:S$2,'BAU Sector &amp; Region Breakout'!X$2:AH$2))</f>
        <v>553.00935232798997</v>
      </c>
      <c r="AI17" s="61">
        <f t="shared" si="12"/>
        <v>1508.5424136644938</v>
      </c>
      <c r="AJ17" s="72">
        <f t="shared" si="13"/>
        <v>27</v>
      </c>
    </row>
    <row r="18" spans="1:36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Emissions'!$C$1:$C$101='Transportation Figure Cum'!$A18)*('EPS Emissions'!$D$1:$D$101='Transportation Figure Cum'!$C$1),0),MATCH('Transportation Figure Cum'!D$2,'EPS Emissions'!$C$1:$AI$1,0)),INDEX('GCAM By Region By Sector'!$B$1:$AH$342,MATCH(1,('GCAM By Region By Sector'!$B$1:$B$342='Transportation Figure Cum'!$A18)*('GCAM By Region By Sector'!$C$1:$C$342='Transportation Figure Cum'!$C$1),0),MATCH('Transportation Figure Cum'!D$2,'GCAM By Region By Sector'!$B$1:$AH$1,0))*10^3)</f>
        <v>104.62589033519318</v>
      </c>
      <c r="E18" cm="1">
        <f t="array" ref="E18">IF($C18="EPS",INDEX('EPS Emissions'!$C$1:$AI$101,MATCH(1,('EPS Emissions'!$C$1:$C$101='Transportation Figure Cum'!$A18)*('EPS Emissions'!$D$1:$D$101='Transportation Figure Cum'!$C$1),0),MATCH('Transportation Figure Cum'!E$2,'EPS Emissions'!$C$1:$AI$1,0)),INDEX('GCAM By Region By Sector'!$B$1:$AH$342,MATCH(1,('GCAM By Region By Sector'!$B$1:$B$342='Transportation Figure Cum'!$A18)*('GCAM By Region By Sector'!$C$1:$C$342='Transportation Figure Cum'!$C$1),0),MATCH('Transportation Figure Cum'!E$2,'GCAM By Region By Sector'!$B$1:$AH$1,0))*10^3)</f>
        <v>109.81163704812052</v>
      </c>
      <c r="F18" cm="1">
        <f t="array" ref="F18">IF($C18="EPS",INDEX('EPS Emissions'!$C$1:$AI$101,MATCH(1,('EPS Emissions'!$C$1:$C$101='Transportation Figure Cum'!$A18)*('EPS Emissions'!$D$1:$D$101='Transportation Figure Cum'!$C$1),0),MATCH('Transportation Figure Cum'!F$2,'EPS Emissions'!$C$1:$AI$1,0)),INDEX('GCAM By Region By Sector'!$B$1:$AH$342,MATCH(1,('GCAM By Region By Sector'!$B$1:$B$342='Transportation Figure Cum'!$A18)*('GCAM By Region By Sector'!$C$1:$C$342='Transportation Figure Cum'!$C$1),0),MATCH('Transportation Figure Cum'!F$2,'GCAM By Region By Sector'!$B$1:$AH$1,0))*10^3)</f>
        <v>98.224952169112413</v>
      </c>
      <c r="G18" cm="1">
        <f t="array" ref="G18">IF($C18="EPS",INDEX('EPS Emissions'!$C$1:$AI$101,MATCH(1,('EPS Emissions'!$C$1:$C$101='Transportation Figure Cum'!$A18)*('EPS Emissions'!$D$1:$D$101='Transportation Figure Cum'!$C$1),0),MATCH('Transportation Figure Cum'!G$2,'EPS Emissions'!$C$1:$AI$1,0)),INDEX('GCAM By Region By Sector'!$B$1:$AH$342,MATCH(1,('GCAM By Region By Sector'!$B$1:$B$342='Transportation Figure Cum'!$A18)*('GCAM By Region By Sector'!$C$1:$C$342='Transportation Figure Cum'!$C$1),0),MATCH('Transportation Figure Cum'!G$2,'GCAM By Region By Sector'!$B$1:$AH$1,0))*10^3)</f>
        <v>92.025940957230972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1.5717972790155108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12.780514621832323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24.586998272527655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29.058375511175342</v>
      </c>
      <c r="O18" t="str">
        <f t="shared" si="10"/>
        <v>Non-EU Europe</v>
      </c>
      <c r="P18" s="15">
        <f t="shared" si="16"/>
        <v>106.19768761420869</v>
      </c>
      <c r="Q18" s="15">
        <f t="shared" si="2"/>
        <v>122.59215166995284</v>
      </c>
      <c r="R18" s="15">
        <f t="shared" si="2"/>
        <v>122.81195044164006</v>
      </c>
      <c r="S18" s="15">
        <f t="shared" si="2"/>
        <v>121.08431646840631</v>
      </c>
      <c r="T18">
        <f t="shared" si="3"/>
        <v>16</v>
      </c>
      <c r="U18">
        <f t="shared" si="4"/>
        <v>17</v>
      </c>
      <c r="V18">
        <f t="shared" si="5"/>
        <v>17</v>
      </c>
      <c r="W18">
        <f t="shared" si="6"/>
        <v>17</v>
      </c>
      <c r="AE18" s="71" t="str">
        <f t="shared" si="11"/>
        <v>Non-EU Europe</v>
      </c>
      <c r="AF18" s="47">
        <f>SUM(TREND(P18:Q18,P$2:Q$2,'BAU Sector &amp; Region Breakout'!D$2:M$2))</f>
        <v>1135.751964392935</v>
      </c>
      <c r="AG18" s="47">
        <f>SUM(TREND(Q18:R18,Q$2:R$2,'BAU Sector &amp; Region Breakout'!N$2:'BAU Sector &amp; Region Breakout'!X$2))</f>
        <v>1349.7225616137612</v>
      </c>
      <c r="AH18" s="47">
        <f>SUM(TREND(R18:S18,R$2:S$2,'BAU Sector &amp; Region Breakout'!X$2:AH$2))</f>
        <v>1341.4294680052551</v>
      </c>
      <c r="AI18" s="61">
        <f t="shared" si="12"/>
        <v>3826.903994011951</v>
      </c>
      <c r="AJ18" s="72">
        <f t="shared" si="13"/>
        <v>17</v>
      </c>
    </row>
    <row r="19" spans="1:36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Emissions'!$C$1:$C$101='Transportation Figure Cum'!$A19)*('EPS Emissions'!$D$1:$D$101='Transportation Figure Cum'!$C$1),0),MATCH('Transportation Figure Cum'!D$2,'EPS Emissions'!$C$1:$AI$1,0)),INDEX('GCAM By Region By Sector'!$B$1:$AH$342,MATCH(1,('GCAM By Region By Sector'!$B$1:$B$342='Transportation Figure Cum'!$A19)*('GCAM By Region By Sector'!$C$1:$C$342='Transportation Figure Cum'!$C$1),0),MATCH('Transportation Figure Cum'!D$2,'GCAM By Region By Sector'!$B$1:$AH$1,0))*10^3)</f>
        <v>35.903056013446609</v>
      </c>
      <c r="E19" cm="1">
        <f t="array" ref="E19">IF($C19="EPS",INDEX('EPS Emissions'!$C$1:$AI$101,MATCH(1,('EPS Emissions'!$C$1:$C$101='Transportation Figure Cum'!$A19)*('EPS Emissions'!$D$1:$D$101='Transportation Figure Cum'!$C$1),0),MATCH('Transportation Figure Cum'!E$2,'EPS Emissions'!$C$1:$AI$1,0)),INDEX('GCAM By Region By Sector'!$B$1:$AH$342,MATCH(1,('GCAM By Region By Sector'!$B$1:$B$342='Transportation Figure Cum'!$A19)*('GCAM By Region By Sector'!$C$1:$C$342='Transportation Figure Cum'!$C$1),0),MATCH('Transportation Figure Cum'!E$2,'GCAM By Region By Sector'!$B$1:$AH$1,0))*10^3)</f>
        <v>32.550597195298408</v>
      </c>
      <c r="F19" cm="1">
        <f t="array" ref="F19">IF($C19="EPS",INDEX('EPS Emissions'!$C$1:$AI$101,MATCH(1,('EPS Emissions'!$C$1:$C$101='Transportation Figure Cum'!$A19)*('EPS Emissions'!$D$1:$D$101='Transportation Figure Cum'!$C$1),0),MATCH('Transportation Figure Cum'!F$2,'EPS Emissions'!$C$1:$AI$1,0)),INDEX('GCAM By Region By Sector'!$B$1:$AH$342,MATCH(1,('GCAM By Region By Sector'!$B$1:$B$342='Transportation Figure Cum'!$A19)*('GCAM By Region By Sector'!$C$1:$C$342='Transportation Figure Cum'!$C$1),0),MATCH('Transportation Figure Cum'!F$2,'GCAM By Region By Sector'!$B$1:$AH$1,0))*10^3)</f>
        <v>27.284495690824752</v>
      </c>
      <c r="G19" cm="1">
        <f t="array" ref="G19">IF($C19="EPS",INDEX('EPS Emissions'!$C$1:$AI$101,MATCH(1,('EPS Emissions'!$C$1:$C$101='Transportation Figure Cum'!$A19)*('EPS Emissions'!$D$1:$D$101='Transportation Figure Cum'!$C$1),0),MATCH('Transportation Figure Cum'!G$2,'EPS Emissions'!$C$1:$AI$1,0)),INDEX('GCAM By Region By Sector'!$B$1:$AH$342,MATCH(1,('GCAM By Region By Sector'!$B$1:$B$342='Transportation Figure Cum'!$A19)*('GCAM By Region By Sector'!$C$1:$C$342='Transportation Figure Cum'!$C$1),0),MATCH('Transportation Figure Cum'!G$2,'GCAM By Region By Sector'!$B$1:$AH$1,0))*10^3)</f>
        <v>24.861127686498047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3.2215713706532798E-2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0.20254046738892933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0.51945637985466497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0.83855234540757928</v>
      </c>
      <c r="O19" t="str">
        <f t="shared" si="10"/>
        <v>European Free Trade Association</v>
      </c>
      <c r="P19" s="15">
        <f t="shared" si="16"/>
        <v>35.935271727153143</v>
      </c>
      <c r="Q19" s="15">
        <f t="shared" si="16"/>
        <v>32.753137662687337</v>
      </c>
      <c r="R19" s="15">
        <f t="shared" si="16"/>
        <v>27.803952070679415</v>
      </c>
      <c r="S19" s="15">
        <f t="shared" si="16"/>
        <v>25.699680031905626</v>
      </c>
      <c r="T19">
        <f t="shared" si="3"/>
        <v>27</v>
      </c>
      <c r="U19">
        <f t="shared" si="4"/>
        <v>31</v>
      </c>
      <c r="V19">
        <f t="shared" si="5"/>
        <v>31</v>
      </c>
      <c r="W19">
        <f t="shared" si="6"/>
        <v>32</v>
      </c>
      <c r="AE19" s="71" t="str">
        <f t="shared" si="11"/>
        <v>European Free Trade Association</v>
      </c>
      <c r="AF19" s="47">
        <f>SUM(TREND(P19:Q19,P$2:Q$2,'BAU Sector &amp; Region Breakout'!D$2:M$2))</f>
        <v>345.03311398143467</v>
      </c>
      <c r="AG19" s="47">
        <f>SUM(TREND(Q19:R19,Q$2:R$2,'BAU Sector &amp; Region Breakout'!N$2:'BAU Sector &amp; Region Breakout'!X$2))</f>
        <v>333.06399353351685</v>
      </c>
      <c r="AH19" s="47">
        <f>SUM(TREND(R19:S19,R$2:S$2,'BAU Sector &amp; Region Breakout'!X$2:AH$2))</f>
        <v>294.26997656421781</v>
      </c>
      <c r="AI19" s="61">
        <f t="shared" si="12"/>
        <v>972.36708407916933</v>
      </c>
      <c r="AJ19" s="72">
        <f t="shared" si="13"/>
        <v>31</v>
      </c>
    </row>
    <row r="20" spans="1:36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Emissions'!$C$1:$C$101='Transportation Figure Cum'!$A20)*('EPS Emissions'!$D$1:$D$101='Transportation Figure Cum'!$C$1),0),MATCH('Transportation Figure Cum'!D$2,'EPS Emissions'!$C$1:$AI$1,0)),INDEX('GCAM By Region By Sector'!$B$1:$AH$342,MATCH(1,('GCAM By Region By Sector'!$B$1:$B$342='Transportation Figure Cum'!$A20)*('GCAM By Region By Sector'!$C$1:$C$342='Transportation Figure Cum'!$C$1),0),MATCH('Transportation Figure Cum'!D$2,'GCAM By Region By Sector'!$B$1:$AH$1,0))*10^3)</f>
        <v>299.14400000000001</v>
      </c>
      <c r="E20" cm="1">
        <f t="array" ref="E20">IF($C20="EPS",INDEX('EPS Emissions'!$C$1:$AI$101,MATCH(1,('EPS Emissions'!$C$1:$C$101='Transportation Figure Cum'!$A20)*('EPS Emissions'!$D$1:$D$101='Transportation Figure Cum'!$C$1),0),MATCH('Transportation Figure Cum'!E$2,'EPS Emissions'!$C$1:$AI$1,0)),INDEX('GCAM By Region By Sector'!$B$1:$AH$342,MATCH(1,('GCAM By Region By Sector'!$B$1:$B$342='Transportation Figure Cum'!$A20)*('GCAM By Region By Sector'!$C$1:$C$342='Transportation Figure Cum'!$C$1),0),MATCH('Transportation Figure Cum'!E$2,'GCAM By Region By Sector'!$B$1:$AH$1,0))*10^3)</f>
        <v>574.04100000000005</v>
      </c>
      <c r="F20" cm="1">
        <f t="array" ref="F20">IF($C20="EPS",INDEX('EPS Emissions'!$C$1:$AI$101,MATCH(1,('EPS Emissions'!$C$1:$C$101='Transportation Figure Cum'!$A20)*('EPS Emissions'!$D$1:$D$101='Transportation Figure Cum'!$C$1),0),MATCH('Transportation Figure Cum'!F$2,'EPS Emissions'!$C$1:$AI$1,0)),INDEX('GCAM By Region By Sector'!$B$1:$AH$342,MATCH(1,('GCAM By Region By Sector'!$B$1:$B$342='Transportation Figure Cum'!$A20)*('GCAM By Region By Sector'!$C$1:$C$342='Transportation Figure Cum'!$C$1),0),MATCH('Transportation Figure Cum'!F$2,'GCAM By Region By Sector'!$B$1:$AH$1,0))*10^3)</f>
        <v>715.72799999999995</v>
      </c>
      <c r="G20" cm="1">
        <f t="array" ref="G20">IF($C20="EPS",INDEX('EPS Emissions'!$C$1:$AI$101,MATCH(1,('EPS Emissions'!$C$1:$C$101='Transportation Figure Cum'!$A20)*('EPS Emissions'!$D$1:$D$101='Transportation Figure Cum'!$C$1),0),MATCH('Transportation Figure Cum'!G$2,'EPS Emissions'!$C$1:$AI$1,0)),INDEX('GCAM By Region By Sector'!$B$1:$AH$342,MATCH(1,('GCAM By Region By Sector'!$B$1:$B$342='Transportation Figure Cum'!$A20)*('GCAM By Region By Sector'!$C$1:$C$342='Transportation Figure Cum'!$C$1),0),MATCH('Transportation Figure Cum'!G$2,'GCAM By Region By Sector'!$B$1:$AH$1,0))*10^3)</f>
        <v>847.12900000000002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11.969607145102216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40.908538443370652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82.516264742494883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97.955921857047386</v>
      </c>
      <c r="O20" t="str">
        <f t="shared" si="10"/>
        <v>India</v>
      </c>
      <c r="P20" s="15">
        <f t="shared" si="16"/>
        <v>311.11360714510221</v>
      </c>
      <c r="Q20" s="15">
        <f t="shared" si="16"/>
        <v>614.94953844337067</v>
      </c>
      <c r="R20" s="15">
        <f t="shared" si="16"/>
        <v>798.24426474249481</v>
      </c>
      <c r="S20" s="15">
        <f t="shared" si="16"/>
        <v>945.08492185704745</v>
      </c>
      <c r="T20">
        <f t="shared" si="3"/>
        <v>5</v>
      </c>
      <c r="U20">
        <f t="shared" si="4"/>
        <v>4</v>
      </c>
      <c r="V20">
        <f t="shared" si="5"/>
        <v>4</v>
      </c>
      <c r="W20">
        <f t="shared" si="6"/>
        <v>4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  <c r="AE20" s="71" t="str">
        <f t="shared" si="11"/>
        <v>India</v>
      </c>
      <c r="AF20" s="47">
        <f>SUM(TREND(P20:Q20,P$2:Q$2,'BAU Sector &amp; Region Breakout'!D$2:M$2))</f>
        <v>4478.3977622931998</v>
      </c>
      <c r="AG20" s="47">
        <f>SUM(TREND(Q20:R20,Q$2:R$2,'BAU Sector &amp; Region Breakout'!N$2:'BAU Sector &amp; Region Breakout'!X$2))</f>
        <v>7772.5659175222463</v>
      </c>
      <c r="AH20" s="47">
        <f>SUM(TREND(R20:S20,R$2:S$2,'BAU Sector &amp; Region Breakout'!X$2:AH$2))</f>
        <v>9588.3105262974786</v>
      </c>
      <c r="AI20" s="61">
        <f t="shared" si="12"/>
        <v>21839.274206112925</v>
      </c>
      <c r="AJ20" s="72">
        <f t="shared" si="13"/>
        <v>4</v>
      </c>
    </row>
    <row r="21" spans="1:36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Emissions'!$C$1:$C$101='Transportation Figure Cum'!$A21)*('EPS Emissions'!$D$1:$D$101='Transportation Figure Cum'!$C$1),0),MATCH('Transportation Figure Cum'!D$2,'EPS Emissions'!$C$1:$AI$1,0)),INDEX('GCAM By Region By Sector'!$B$1:$AH$342,MATCH(1,('GCAM By Region By Sector'!$B$1:$B$342='Transportation Figure Cum'!$A21)*('GCAM By Region By Sector'!$C$1:$C$342='Transportation Figure Cum'!$C$1),0),MATCH('Transportation Figure Cum'!D$2,'GCAM By Region By Sector'!$B$1:$AH$1,0))*10^3)</f>
        <v>263.50200000000001</v>
      </c>
      <c r="E21" cm="1">
        <f t="array" ref="E21">IF($C21="EPS",INDEX('EPS Emissions'!$C$1:$AI$101,MATCH(1,('EPS Emissions'!$C$1:$C$101='Transportation Figure Cum'!$A21)*('EPS Emissions'!$D$1:$D$101='Transportation Figure Cum'!$C$1),0),MATCH('Transportation Figure Cum'!E$2,'EPS Emissions'!$C$1:$AI$1,0)),INDEX('GCAM By Region By Sector'!$B$1:$AH$342,MATCH(1,('GCAM By Region By Sector'!$B$1:$B$342='Transportation Figure Cum'!$A21)*('GCAM By Region By Sector'!$C$1:$C$342='Transportation Figure Cum'!$C$1),0),MATCH('Transportation Figure Cum'!E$2,'GCAM By Region By Sector'!$B$1:$AH$1,0))*10^3)</f>
        <v>337.14</v>
      </c>
      <c r="F21" cm="1">
        <f t="array" ref="F21">IF($C21="EPS",INDEX('EPS Emissions'!$C$1:$AI$101,MATCH(1,('EPS Emissions'!$C$1:$C$101='Transportation Figure Cum'!$A21)*('EPS Emissions'!$D$1:$D$101='Transportation Figure Cum'!$C$1),0),MATCH('Transportation Figure Cum'!F$2,'EPS Emissions'!$C$1:$AI$1,0)),INDEX('GCAM By Region By Sector'!$B$1:$AH$342,MATCH(1,('GCAM By Region By Sector'!$B$1:$B$342='Transportation Figure Cum'!$A21)*('GCAM By Region By Sector'!$C$1:$C$342='Transportation Figure Cum'!$C$1),0),MATCH('Transportation Figure Cum'!F$2,'GCAM By Region By Sector'!$B$1:$AH$1,0))*10^3)</f>
        <v>563.77599999999995</v>
      </c>
      <c r="G21" cm="1">
        <f t="array" ref="G21">IF($C21="EPS",INDEX('EPS Emissions'!$C$1:$AI$101,MATCH(1,('EPS Emissions'!$C$1:$C$101='Transportation Figure Cum'!$A21)*('EPS Emissions'!$D$1:$D$101='Transportation Figure Cum'!$C$1),0),MATCH('Transportation Figure Cum'!G$2,'EPS Emissions'!$C$1:$AI$1,0)),INDEX('GCAM By Region By Sector'!$B$1:$AH$342,MATCH(1,('GCAM By Region By Sector'!$B$1:$B$342='Transportation Figure Cum'!$A21)*('GCAM By Region By Sector'!$C$1:$C$342='Transportation Figure Cum'!$C$1),0),MATCH('Transportation Figure Cum'!G$2,'GCAM By Region By Sector'!$B$1:$AH$1,0))*10^3)</f>
        <v>789.99300000000005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3.420932082924963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15.352157665959412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56.146384263718801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155.28241972865931</v>
      </c>
      <c r="O21" t="str">
        <f t="shared" si="10"/>
        <v>Indonesia</v>
      </c>
      <c r="P21" s="15">
        <f t="shared" si="16"/>
        <v>266.92293208292494</v>
      </c>
      <c r="Q21" s="15">
        <f t="shared" si="16"/>
        <v>352.49215766595938</v>
      </c>
      <c r="R21" s="15">
        <f t="shared" si="16"/>
        <v>619.92238426371875</v>
      </c>
      <c r="S21" s="15">
        <f t="shared" si="16"/>
        <v>945.27541972865936</v>
      </c>
      <c r="T21">
        <f t="shared" si="3"/>
        <v>6</v>
      </c>
      <c r="U21">
        <f t="shared" si="4"/>
        <v>6</v>
      </c>
      <c r="V21">
        <f t="shared" si="5"/>
        <v>5</v>
      </c>
      <c r="W21">
        <f t="shared" si="6"/>
        <v>3</v>
      </c>
      <c r="AE21" s="71" t="str">
        <f t="shared" si="11"/>
        <v>Indonesia</v>
      </c>
      <c r="AF21" s="47">
        <f>SUM(TREND(P21:Q21,P$2:Q$2,'BAU Sector &amp; Region Breakout'!D$2:M$2))</f>
        <v>3054.2908359529174</v>
      </c>
      <c r="AG21" s="47">
        <f>SUM(TREND(Q21:R21,Q$2:R$2,'BAU Sector &amp; Region Breakout'!N$2:'BAU Sector &amp; Region Breakout'!X$2))</f>
        <v>5348.2799806132898</v>
      </c>
      <c r="AH21" s="47">
        <f>SUM(TREND(R21:S21,R$2:S$2,'BAU Sector &amp; Region Breakout'!X$2:AH$2))</f>
        <v>8608.5879219580384</v>
      </c>
      <c r="AI21" s="61">
        <f t="shared" si="12"/>
        <v>17011.158738524246</v>
      </c>
      <c r="AJ21" s="72">
        <f t="shared" si="13"/>
        <v>5</v>
      </c>
    </row>
    <row r="22" spans="1:36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Emissions'!$C$1:$C$101='Transportation Figure Cum'!$A22)*('EPS Emissions'!$D$1:$D$101='Transportation Figure Cum'!$C$1),0),MATCH('Transportation Figure Cum'!D$2,'EPS Emissions'!$C$1:$AI$1,0)),INDEX('GCAM By Region By Sector'!$B$1:$AH$342,MATCH(1,('GCAM By Region By Sector'!$B$1:$B$342='Transportation Figure Cum'!$A22)*('GCAM By Region By Sector'!$C$1:$C$342='Transportation Figure Cum'!$C$1),0),MATCH('Transportation Figure Cum'!D$2,'GCAM By Region By Sector'!$B$1:$AH$1,0))*10^3)</f>
        <v>218.42326818904999</v>
      </c>
      <c r="E22" cm="1">
        <f t="array" ref="E22">IF($C22="EPS",INDEX('EPS Emissions'!$C$1:$AI$101,MATCH(1,('EPS Emissions'!$C$1:$C$101='Transportation Figure Cum'!$A22)*('EPS Emissions'!$D$1:$D$101='Transportation Figure Cum'!$C$1),0),MATCH('Transportation Figure Cum'!E$2,'EPS Emissions'!$C$1:$AI$1,0)),INDEX('GCAM By Region By Sector'!$B$1:$AH$342,MATCH(1,('GCAM By Region By Sector'!$B$1:$B$342='Transportation Figure Cum'!$A22)*('GCAM By Region By Sector'!$C$1:$C$342='Transportation Figure Cum'!$C$1),0),MATCH('Transportation Figure Cum'!E$2,'GCAM By Region By Sector'!$B$1:$AH$1,0))*10^3)</f>
        <v>180.49697277209961</v>
      </c>
      <c r="F22" cm="1">
        <f t="array" ref="F22">IF($C22="EPS",INDEX('EPS Emissions'!$C$1:$AI$101,MATCH(1,('EPS Emissions'!$C$1:$C$101='Transportation Figure Cum'!$A22)*('EPS Emissions'!$D$1:$D$101='Transportation Figure Cum'!$C$1),0),MATCH('Transportation Figure Cum'!F$2,'EPS Emissions'!$C$1:$AI$1,0)),INDEX('GCAM By Region By Sector'!$B$1:$AH$342,MATCH(1,('GCAM By Region By Sector'!$B$1:$B$342='Transportation Figure Cum'!$A22)*('GCAM By Region By Sector'!$C$1:$C$342='Transportation Figure Cum'!$C$1),0),MATCH('Transportation Figure Cum'!F$2,'GCAM By Region By Sector'!$B$1:$AH$1,0))*10^3)</f>
        <v>127.54466827955</v>
      </c>
      <c r="G22" cm="1">
        <f t="array" ref="G22">IF($C22="EPS",INDEX('EPS Emissions'!$C$1:$AI$101,MATCH(1,('EPS Emissions'!$C$1:$C$101='Transportation Figure Cum'!$A22)*('EPS Emissions'!$D$1:$D$101='Transportation Figure Cum'!$C$1),0),MATCH('Transportation Figure Cum'!G$2,'EPS Emissions'!$C$1:$AI$1,0)),INDEX('GCAM By Region By Sector'!$B$1:$AH$342,MATCH(1,('GCAM By Region By Sector'!$B$1:$B$342='Transportation Figure Cum'!$A22)*('GCAM By Region By Sector'!$C$1:$C$342='Transportation Figure Cum'!$C$1),0),MATCH('Transportation Figure Cum'!G$2,'GCAM By Region By Sector'!$B$1:$AH$1,0))*10^3)</f>
        <v>100.38096180629999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12.480188143808007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30.072691422647566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44.888076975715045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42.959166950336538</v>
      </c>
      <c r="O22" t="str">
        <f t="shared" si="10"/>
        <v>Japan</v>
      </c>
      <c r="P22" s="15">
        <f t="shared" si="16"/>
        <v>230.90345633285801</v>
      </c>
      <c r="Q22" s="15">
        <f t="shared" si="16"/>
        <v>210.56966419474719</v>
      </c>
      <c r="R22" s="15">
        <f t="shared" si="16"/>
        <v>172.43274525526505</v>
      </c>
      <c r="S22" s="15">
        <f t="shared" si="16"/>
        <v>143.34012875663655</v>
      </c>
      <c r="T22">
        <f t="shared" si="3"/>
        <v>9</v>
      </c>
      <c r="U22">
        <f t="shared" si="4"/>
        <v>10</v>
      </c>
      <c r="V22">
        <f t="shared" si="5"/>
        <v>14</v>
      </c>
      <c r="W22">
        <f t="shared" si="6"/>
        <v>15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  <c r="AE22" s="71" t="str">
        <f t="shared" si="11"/>
        <v>Japan</v>
      </c>
      <c r="AF22" s="47">
        <f>SUM(TREND(P22:Q22,P$2:Q$2,'BAU Sector &amp; Region Breakout'!D$2:M$2))</f>
        <v>2217.5324987070844</v>
      </c>
      <c r="AG22" s="47">
        <f>SUM(TREND(Q22:R22,Q$2:R$2,'BAU Sector &amp; Region Breakout'!N$2:'BAU Sector &amp; Region Breakout'!X$2))</f>
        <v>2106.5132519750587</v>
      </c>
      <c r="AH22" s="47">
        <f>SUM(TREND(R22:S22,R$2:S$2,'BAU Sector &amp; Region Breakout'!X$2:AH$2))</f>
        <v>1736.7508070654603</v>
      </c>
      <c r="AI22" s="61">
        <f t="shared" si="12"/>
        <v>6060.7965577476034</v>
      </c>
      <c r="AJ22" s="72">
        <f t="shared" si="13"/>
        <v>13</v>
      </c>
    </row>
    <row r="23" spans="1:36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Emissions'!$C$1:$C$101='Transportation Figure Cum'!$A23)*('EPS Emissions'!$D$1:$D$101='Transportation Figure Cum'!$C$1),0),MATCH('Transportation Figure Cum'!D$2,'EPS Emissions'!$C$1:$AI$1,0)),INDEX('GCAM By Region By Sector'!$B$1:$AH$342,MATCH(1,('GCAM By Region By Sector'!$B$1:$B$342='Transportation Figure Cum'!$A23)*('GCAM By Region By Sector'!$C$1:$C$342='Transportation Figure Cum'!$C$1),0),MATCH('Transportation Figure Cum'!D$2,'GCAM By Region By Sector'!$B$1:$AH$1,0))*10^3)</f>
        <v>152.20599999999999</v>
      </c>
      <c r="E23" cm="1">
        <f t="array" ref="E23">IF($C23="EPS",INDEX('EPS Emissions'!$C$1:$AI$101,MATCH(1,('EPS Emissions'!$C$1:$C$101='Transportation Figure Cum'!$A23)*('EPS Emissions'!$D$1:$D$101='Transportation Figure Cum'!$C$1),0),MATCH('Transportation Figure Cum'!E$2,'EPS Emissions'!$C$1:$AI$1,0)),INDEX('GCAM By Region By Sector'!$B$1:$AH$342,MATCH(1,('GCAM By Region By Sector'!$B$1:$B$342='Transportation Figure Cum'!$A23)*('GCAM By Region By Sector'!$C$1:$C$342='Transportation Figure Cum'!$C$1),0),MATCH('Transportation Figure Cum'!E$2,'GCAM By Region By Sector'!$B$1:$AH$1,0))*10^3)</f>
        <v>196.08699999999999</v>
      </c>
      <c r="F23" cm="1">
        <f t="array" ref="F23">IF($C23="EPS",INDEX('EPS Emissions'!$C$1:$AI$101,MATCH(1,('EPS Emissions'!$C$1:$C$101='Transportation Figure Cum'!$A23)*('EPS Emissions'!$D$1:$D$101='Transportation Figure Cum'!$C$1),0),MATCH('Transportation Figure Cum'!F$2,'EPS Emissions'!$C$1:$AI$1,0)),INDEX('GCAM By Region By Sector'!$B$1:$AH$342,MATCH(1,('GCAM By Region By Sector'!$B$1:$B$342='Transportation Figure Cum'!$A23)*('GCAM By Region By Sector'!$C$1:$C$342='Transportation Figure Cum'!$C$1),0),MATCH('Transportation Figure Cum'!F$2,'GCAM By Region By Sector'!$B$1:$AH$1,0))*10^3)</f>
        <v>218.018</v>
      </c>
      <c r="G23" cm="1">
        <f t="array" ref="G23">IF($C23="EPS",INDEX('EPS Emissions'!$C$1:$AI$101,MATCH(1,('EPS Emissions'!$C$1:$C$101='Transportation Figure Cum'!$A23)*('EPS Emissions'!$D$1:$D$101='Transportation Figure Cum'!$C$1),0),MATCH('Transportation Figure Cum'!G$2,'EPS Emissions'!$C$1:$AI$1,0)),INDEX('GCAM By Region By Sector'!$B$1:$AH$342,MATCH(1,('GCAM By Region By Sector'!$B$1:$B$342='Transportation Figure Cum'!$A23)*('GCAM By Region By Sector'!$C$1:$C$342='Transportation Figure Cum'!$C$1),0),MATCH('Transportation Figure Cum'!G$2,'GCAM By Region By Sector'!$B$1:$AH$1,0))*10^3)</f>
        <v>229.101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1.9119152683069125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3.3833456928441041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8.7932860296319397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13.675649373696681</v>
      </c>
      <c r="O23" t="str">
        <f t="shared" si="10"/>
        <v>Mexico</v>
      </c>
      <c r="P23" s="15">
        <f t="shared" si="16"/>
        <v>154.11791526830689</v>
      </c>
      <c r="Q23" s="15">
        <f t="shared" si="16"/>
        <v>199.47034569284409</v>
      </c>
      <c r="R23" s="15">
        <f t="shared" si="16"/>
        <v>226.81128602963193</v>
      </c>
      <c r="S23" s="15">
        <f t="shared" si="16"/>
        <v>242.77664937369667</v>
      </c>
      <c r="T23">
        <f t="shared" si="3"/>
        <v>13</v>
      </c>
      <c r="U23">
        <f t="shared" si="4"/>
        <v>12</v>
      </c>
      <c r="V23">
        <f t="shared" si="5"/>
        <v>10</v>
      </c>
      <c r="W23">
        <f t="shared" si="6"/>
        <v>11</v>
      </c>
      <c r="X23" s="22">
        <v>1</v>
      </c>
      <c r="Y23" t="str">
        <f t="shared" ref="Y23:Y32" si="19">INDEX(O$3:O$34,MATCH(X23,U$3:U$34,0),1)</f>
        <v>USA</v>
      </c>
      <c r="Z23" s="21">
        <f t="shared" ref="Z23:AC32" si="20">INDEX($O$2:$S$35,MATCH($Y23,$O$2:$O$35,0),MATCH(Z$22,$O$2:$S$2,0))</f>
        <v>1585.9252094146641</v>
      </c>
      <c r="AA23" s="16">
        <f t="shared" si="20"/>
        <v>1648.6009710536405</v>
      </c>
      <c r="AB23" s="21">
        <f t="shared" si="20"/>
        <v>1422.3229739823341</v>
      </c>
      <c r="AC23" s="21">
        <f t="shared" si="20"/>
        <v>1309.887538871556</v>
      </c>
      <c r="AE23" s="71" t="str">
        <f t="shared" si="11"/>
        <v>Mexico</v>
      </c>
      <c r="AF23" s="47">
        <f>SUM(TREND(P23:Q23,P$2:Q$2,'BAU Sector &amp; Region Breakout'!D$2:M$2))</f>
        <v>1745.2650895934858</v>
      </c>
      <c r="AG23" s="47">
        <f>SUM(TREND(Q23:R23,Q$2:R$2,'BAU Sector &amp; Region Breakout'!N$2:'BAU Sector &amp; Region Breakout'!X$2))</f>
        <v>2344.5489744736178</v>
      </c>
      <c r="AH23" s="47">
        <f>SUM(TREND(R23:S23,R$2:S$2,'BAU Sector &amp; Region Breakout'!X$2:AH$2))</f>
        <v>2582.7336447183088</v>
      </c>
      <c r="AI23" s="61">
        <f t="shared" si="12"/>
        <v>6672.5477087854124</v>
      </c>
      <c r="AJ23" s="72">
        <f t="shared" si="13"/>
        <v>10</v>
      </c>
    </row>
    <row r="24" spans="1:36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Emissions'!$C$1:$C$101='Transportation Figure Cum'!$A24)*('EPS Emissions'!$D$1:$D$101='Transportation Figure Cum'!$C$1),0),MATCH('Transportation Figure Cum'!D$2,'EPS Emissions'!$C$1:$AI$1,0)),INDEX('GCAM By Region By Sector'!$B$1:$AH$342,MATCH(1,('GCAM By Region By Sector'!$B$1:$B$342='Transportation Figure Cum'!$A24)*('GCAM By Region By Sector'!$C$1:$C$342='Transportation Figure Cum'!$C$1),0),MATCH('Transportation Figure Cum'!D$2,'GCAM By Region By Sector'!$B$1:$AH$1,0))*10^3)</f>
        <v>417.18083500072532</v>
      </c>
      <c r="E24" cm="1">
        <f t="array" ref="E24">IF($C24="EPS",INDEX('EPS Emissions'!$C$1:$AI$101,MATCH(1,('EPS Emissions'!$C$1:$C$101='Transportation Figure Cum'!$A24)*('EPS Emissions'!$D$1:$D$101='Transportation Figure Cum'!$C$1),0),MATCH('Transportation Figure Cum'!E$2,'EPS Emissions'!$C$1:$AI$1,0)),INDEX('GCAM By Region By Sector'!$B$1:$AH$342,MATCH(1,('GCAM By Region By Sector'!$B$1:$B$342='Transportation Figure Cum'!$A24)*('GCAM By Region By Sector'!$C$1:$C$342='Transportation Figure Cum'!$C$1),0),MATCH('Transportation Figure Cum'!E$2,'GCAM By Region By Sector'!$B$1:$AH$1,0))*10^3)</f>
        <v>402.67802243463598</v>
      </c>
      <c r="F24" cm="1">
        <f t="array" ref="F24">IF($C24="EPS",INDEX('EPS Emissions'!$C$1:$AI$101,MATCH(1,('EPS Emissions'!$C$1:$C$101='Transportation Figure Cum'!$A24)*('EPS Emissions'!$D$1:$D$101='Transportation Figure Cum'!$C$1),0),MATCH('Transportation Figure Cum'!F$2,'EPS Emissions'!$C$1:$AI$1,0)),INDEX('GCAM By Region By Sector'!$B$1:$AH$342,MATCH(1,('GCAM By Region By Sector'!$B$1:$B$342='Transportation Figure Cum'!$A24)*('GCAM By Region By Sector'!$C$1:$C$342='Transportation Figure Cum'!$C$1),0),MATCH('Transportation Figure Cum'!F$2,'GCAM By Region By Sector'!$B$1:$AH$1,0))*10^3)</f>
        <v>331.52166517494965</v>
      </c>
      <c r="G24" cm="1">
        <f t="array" ref="G24">IF($C24="EPS",INDEX('EPS Emissions'!$C$1:$AI$101,MATCH(1,('EPS Emissions'!$C$1:$C$101='Transportation Figure Cum'!$A24)*('EPS Emissions'!$D$1:$D$101='Transportation Figure Cum'!$C$1),0),MATCH('Transportation Figure Cum'!G$2,'EPS Emissions'!$C$1:$AI$1,0)),INDEX('GCAM By Region By Sector'!$B$1:$AH$342,MATCH(1,('GCAM By Region By Sector'!$B$1:$B$342='Transportation Figure Cum'!$A24)*('GCAM By Region By Sector'!$C$1:$C$342='Transportation Figure Cum'!$C$1),0),MATCH('Transportation Figure Cum'!G$2,'GCAM By Region By Sector'!$B$1:$AH$1,0))*10^3)</f>
        <v>290.17158458910762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3.69024488368904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54.096678638114668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127.994169877122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177.77249513074955</v>
      </c>
      <c r="O24" t="str">
        <f t="shared" si="10"/>
        <v>Middle East</v>
      </c>
      <c r="P24" s="15">
        <f t="shared" ref="P24:S34" si="21">IF($P$1="Distribute Electricity",D24+D59+I24+I59,D24+D59)</f>
        <v>420.87107988441437</v>
      </c>
      <c r="Q24" s="15">
        <f t="shared" si="21"/>
        <v>456.77470107275064</v>
      </c>
      <c r="R24" s="15">
        <f t="shared" si="21"/>
        <v>459.51583505207168</v>
      </c>
      <c r="S24" s="15">
        <f t="shared" si="21"/>
        <v>467.9440797198572</v>
      </c>
      <c r="T24">
        <f t="shared" si="3"/>
        <v>4</v>
      </c>
      <c r="U24">
        <f t="shared" si="4"/>
        <v>5</v>
      </c>
      <c r="V24">
        <f t="shared" si="5"/>
        <v>6</v>
      </c>
      <c r="W24">
        <f t="shared" si="6"/>
        <v>6</v>
      </c>
      <c r="X24" s="22">
        <v>2</v>
      </c>
      <c r="Y24" t="str">
        <f t="shared" si="19"/>
        <v>China</v>
      </c>
      <c r="Z24" s="21">
        <f t="shared" si="20"/>
        <v>842.55398955463909</v>
      </c>
      <c r="AA24" s="16">
        <f t="shared" si="20"/>
        <v>1169.1941358043937</v>
      </c>
      <c r="AB24" s="21">
        <f t="shared" si="20"/>
        <v>1380.5096001101067</v>
      </c>
      <c r="AC24" s="21">
        <f t="shared" si="20"/>
        <v>1442.4241844454252</v>
      </c>
      <c r="AE24" s="71" t="str">
        <f t="shared" si="11"/>
        <v>Middle East</v>
      </c>
      <c r="AF24" s="47">
        <f>SUM(TREND(P24:Q24,P$2:Q$2,'BAU Sector &amp; Region Breakout'!D$2:M$2))</f>
        <v>4370.2770941916606</v>
      </c>
      <c r="AG24" s="47">
        <f>SUM(TREND(Q24:R24,Q$2:R$2,'BAU Sector &amp; Region Breakout'!N$2:'BAU Sector &amp; Region Breakout'!X$2))</f>
        <v>5039.5979486865226</v>
      </c>
      <c r="AH24" s="47">
        <f>SUM(TREND(R24:S24,R$2:S$2,'BAU Sector &amp; Region Breakout'!X$2:AH$2))</f>
        <v>5101.0295312456092</v>
      </c>
      <c r="AI24" s="61">
        <f t="shared" si="12"/>
        <v>14510.904574123791</v>
      </c>
      <c r="AJ24" s="72">
        <f t="shared" si="13"/>
        <v>6</v>
      </c>
    </row>
    <row r="25" spans="1:36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Emissions'!$C$1:$C$101='Transportation Figure Cum'!$A25)*('EPS Emissions'!$D$1:$D$101='Transportation Figure Cum'!$C$1),0),MATCH('Transportation Figure Cum'!D$2,'EPS Emissions'!$C$1:$AI$1,0)),INDEX('GCAM By Region By Sector'!$B$1:$AH$342,MATCH(1,('GCAM By Region By Sector'!$B$1:$B$342='Transportation Figure Cum'!$A25)*('GCAM By Region By Sector'!$C$1:$C$342='Transportation Figure Cum'!$C$1),0),MATCH('Transportation Figure Cum'!D$2,'GCAM By Region By Sector'!$B$1:$AH$1,0))*10^3)</f>
        <v>49.952507271141009</v>
      </c>
      <c r="E25" cm="1">
        <f t="array" ref="E25">IF($C25="EPS",INDEX('EPS Emissions'!$C$1:$AI$101,MATCH(1,('EPS Emissions'!$C$1:$C$101='Transportation Figure Cum'!$A25)*('EPS Emissions'!$D$1:$D$101='Transportation Figure Cum'!$C$1),0),MATCH('Transportation Figure Cum'!E$2,'EPS Emissions'!$C$1:$AI$1,0)),INDEX('GCAM By Region By Sector'!$B$1:$AH$342,MATCH(1,('GCAM By Region By Sector'!$B$1:$B$342='Transportation Figure Cum'!$A25)*('GCAM By Region By Sector'!$C$1:$C$342='Transportation Figure Cum'!$C$1),0),MATCH('Transportation Figure Cum'!E$2,'GCAM By Region By Sector'!$B$1:$AH$1,0))*10^3)</f>
        <v>55.754941783565229</v>
      </c>
      <c r="F25" cm="1">
        <f t="array" ref="F25">IF($C25="EPS",INDEX('EPS Emissions'!$C$1:$AI$101,MATCH(1,('EPS Emissions'!$C$1:$C$101='Transportation Figure Cum'!$A25)*('EPS Emissions'!$D$1:$D$101='Transportation Figure Cum'!$C$1),0),MATCH('Transportation Figure Cum'!F$2,'EPS Emissions'!$C$1:$AI$1,0)),INDEX('GCAM By Region By Sector'!$B$1:$AH$342,MATCH(1,('GCAM By Region By Sector'!$B$1:$B$342='Transportation Figure Cum'!$A25)*('GCAM By Region By Sector'!$C$1:$C$342='Transportation Figure Cum'!$C$1),0),MATCH('Transportation Figure Cum'!F$2,'GCAM By Region By Sector'!$B$1:$AH$1,0))*10^3)</f>
        <v>64.349315477876942</v>
      </c>
      <c r="G25" cm="1">
        <f t="array" ref="G25">IF($C25="EPS",INDEX('EPS Emissions'!$C$1:$AI$101,MATCH(1,('EPS Emissions'!$C$1:$C$101='Transportation Figure Cum'!$A25)*('EPS Emissions'!$D$1:$D$101='Transportation Figure Cum'!$C$1),0),MATCH('Transportation Figure Cum'!G$2,'EPS Emissions'!$C$1:$AI$1,0)),INDEX('GCAM By Region By Sector'!$B$1:$AH$342,MATCH(1,('GCAM By Region By Sector'!$B$1:$B$342='Transportation Figure Cum'!$A25)*('GCAM By Region By Sector'!$C$1:$C$342='Transportation Figure Cum'!$C$1),0),MATCH('Transportation Figure Cum'!G$2,'GCAM By Region By Sector'!$B$1:$AH$1,0))*10^3)</f>
        <v>76.746387907107959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0.39266070074364801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3.6276881141716122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10.591655199374733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15.199021617397742</v>
      </c>
      <c r="O25" t="str">
        <f t="shared" si="10"/>
        <v>Pakistan</v>
      </c>
      <c r="P25" s="15">
        <f t="shared" si="21"/>
        <v>50.345167971884656</v>
      </c>
      <c r="Q25" s="15">
        <f t="shared" si="21"/>
        <v>59.382629897736841</v>
      </c>
      <c r="R25" s="15">
        <f t="shared" si="21"/>
        <v>74.94097067725167</v>
      </c>
      <c r="S25" s="15">
        <f t="shared" si="21"/>
        <v>91.945409524505706</v>
      </c>
      <c r="T25">
        <f t="shared" si="3"/>
        <v>22</v>
      </c>
      <c r="U25">
        <f t="shared" si="4"/>
        <v>23</v>
      </c>
      <c r="V25">
        <f t="shared" si="5"/>
        <v>22</v>
      </c>
      <c r="W25">
        <f t="shared" si="6"/>
        <v>23</v>
      </c>
      <c r="X25" s="22">
        <v>3</v>
      </c>
      <c r="Y25" t="str">
        <f t="shared" si="19"/>
        <v>EU-27</v>
      </c>
      <c r="Z25" s="21">
        <f t="shared" si="20"/>
        <v>1041.4486732536009</v>
      </c>
      <c r="AA25" s="16">
        <f t="shared" si="20"/>
        <v>1014.0821165262512</v>
      </c>
      <c r="AB25" s="21">
        <f t="shared" si="20"/>
        <v>967.32014274774042</v>
      </c>
      <c r="AC25" s="21">
        <f t="shared" si="20"/>
        <v>921.00548410617284</v>
      </c>
      <c r="AE25" s="71" t="str">
        <f t="shared" si="11"/>
        <v>Pakistan</v>
      </c>
      <c r="AF25" s="47">
        <f>SUM(TREND(P25:Q25,P$2:Q$2,'BAU Sector &amp; Region Breakout'!D$2:M$2))</f>
        <v>544.12025838518207</v>
      </c>
      <c r="AG25" s="47">
        <f>SUM(TREND(Q25:R25,Q$2:R$2,'BAU Sector &amp; Region Breakout'!N$2:'BAU Sector &amp; Region Breakout'!X$2))</f>
        <v>738.77980316243747</v>
      </c>
      <c r="AH25" s="47">
        <f>SUM(TREND(R25:S25,R$2:S$2,'BAU Sector &amp; Region Breakout'!X$2:AH$2))</f>
        <v>917.87509110966721</v>
      </c>
      <c r="AI25" s="61">
        <f t="shared" si="12"/>
        <v>2200.7751526572865</v>
      </c>
      <c r="AJ25" s="72">
        <f t="shared" si="13"/>
        <v>22</v>
      </c>
    </row>
    <row r="26" spans="1:36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Emissions'!$C$1:$C$101='Transportation Figure Cum'!$A26)*('EPS Emissions'!$D$1:$D$101='Transportation Figure Cum'!$C$1),0),MATCH('Transportation Figure Cum'!D$2,'EPS Emissions'!$C$1:$AI$1,0)),INDEX('GCAM By Region By Sector'!$B$1:$AH$342,MATCH(1,('GCAM By Region By Sector'!$B$1:$B$342='Transportation Figure Cum'!$A26)*('GCAM By Region By Sector'!$C$1:$C$342='Transportation Figure Cum'!$C$1),0),MATCH('Transportation Figure Cum'!D$2,'GCAM By Region By Sector'!$B$1:$AH$1,0))*10^3)</f>
        <v>189.29461414597534</v>
      </c>
      <c r="E26" cm="1">
        <f t="array" ref="E26">IF($C26="EPS",INDEX('EPS Emissions'!$C$1:$AI$101,MATCH(1,('EPS Emissions'!$C$1:$C$101='Transportation Figure Cum'!$A26)*('EPS Emissions'!$D$1:$D$101='Transportation Figure Cum'!$C$1),0),MATCH('Transportation Figure Cum'!E$2,'EPS Emissions'!$C$1:$AI$1,0)),INDEX('GCAM By Region By Sector'!$B$1:$AH$342,MATCH(1,('GCAM By Region By Sector'!$B$1:$B$342='Transportation Figure Cum'!$A26)*('GCAM By Region By Sector'!$C$1:$C$342='Transportation Figure Cum'!$C$1),0),MATCH('Transportation Figure Cum'!E$2,'GCAM By Region By Sector'!$B$1:$AH$1,0))*10^3)</f>
        <v>160.67081814523306</v>
      </c>
      <c r="F26" cm="1">
        <f t="array" ref="F26">IF($C26="EPS",INDEX('EPS Emissions'!$C$1:$AI$101,MATCH(1,('EPS Emissions'!$C$1:$C$101='Transportation Figure Cum'!$A26)*('EPS Emissions'!$D$1:$D$101='Transportation Figure Cum'!$C$1),0),MATCH('Transportation Figure Cum'!F$2,'EPS Emissions'!$C$1:$AI$1,0)),INDEX('GCAM By Region By Sector'!$B$1:$AH$342,MATCH(1,('GCAM By Region By Sector'!$B$1:$B$342='Transportation Figure Cum'!$A26)*('GCAM By Region By Sector'!$C$1:$C$342='Transportation Figure Cum'!$C$1),0),MATCH('Transportation Figure Cum'!F$2,'GCAM By Region By Sector'!$B$1:$AH$1,0))*10^3)</f>
        <v>124.03151828047199</v>
      </c>
      <c r="G26" cm="1">
        <f t="array" ref="G26">IF($C26="EPS",INDEX('EPS Emissions'!$C$1:$AI$101,MATCH(1,('EPS Emissions'!$C$1:$C$101='Transportation Figure Cum'!$A26)*('EPS Emissions'!$D$1:$D$101='Transportation Figure Cum'!$C$1),0),MATCH('Transportation Figure Cum'!G$2,'EPS Emissions'!$C$1:$AI$1,0)),INDEX('GCAM By Region By Sector'!$B$1:$AH$342,MATCH(1,('GCAM By Region By Sector'!$B$1:$B$342='Transportation Figure Cum'!$A26)*('GCAM By Region By Sector'!$C$1:$C$342='Transportation Figure Cum'!$C$1),0),MATCH('Transportation Figure Cum'!G$2,'GCAM By Region By Sector'!$B$1:$AH$1,0))*10^3)</f>
        <v>107.2442459674764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39.413387267477475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55.171697850956583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56.474136135106583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47.337739766734572</v>
      </c>
      <c r="O26" t="str">
        <f t="shared" si="10"/>
        <v>Russia</v>
      </c>
      <c r="P26" s="15">
        <f t="shared" si="21"/>
        <v>228.70800141345282</v>
      </c>
      <c r="Q26" s="15">
        <f t="shared" si="21"/>
        <v>215.84251599618963</v>
      </c>
      <c r="R26" s="15">
        <f t="shared" si="21"/>
        <v>180.50565441557856</v>
      </c>
      <c r="S26" s="15">
        <f t="shared" si="21"/>
        <v>154.58198573421097</v>
      </c>
      <c r="T26">
        <f t="shared" si="3"/>
        <v>10</v>
      </c>
      <c r="U26">
        <f t="shared" si="4"/>
        <v>9</v>
      </c>
      <c r="V26">
        <f t="shared" si="5"/>
        <v>12</v>
      </c>
      <c r="W26">
        <f t="shared" si="6"/>
        <v>14</v>
      </c>
      <c r="X26" s="22">
        <v>4</v>
      </c>
      <c r="Y26" t="str">
        <f t="shared" si="19"/>
        <v>India</v>
      </c>
      <c r="Z26" s="21">
        <f t="shared" si="20"/>
        <v>311.11360714510221</v>
      </c>
      <c r="AA26" s="16">
        <f t="shared" si="20"/>
        <v>614.94953844337067</v>
      </c>
      <c r="AB26" s="21">
        <f t="shared" si="20"/>
        <v>798.24426474249481</v>
      </c>
      <c r="AC26" s="21">
        <f t="shared" si="20"/>
        <v>945.08492185704745</v>
      </c>
      <c r="AE26" s="71" t="str">
        <f t="shared" si="11"/>
        <v>Russia</v>
      </c>
      <c r="AF26" s="47">
        <f>SUM(TREND(P26:Q26,P$2:Q$2,'BAU Sector &amp; Region Breakout'!D$2:M$2))</f>
        <v>2229.1853297568427</v>
      </c>
      <c r="AG26" s="47">
        <f>SUM(TREND(Q26:R26,Q$2:R$2,'BAU Sector &amp; Region Breakout'!N$2:'BAU Sector &amp; Region Breakout'!X$2))</f>
        <v>2179.9149372647189</v>
      </c>
      <c r="AH26" s="47">
        <f>SUM(TREND(R26:S26,R$2:S$2,'BAU Sector &amp; Region Breakout'!X$2:AH$2))</f>
        <v>1842.9820208238425</v>
      </c>
      <c r="AI26" s="61">
        <f t="shared" si="12"/>
        <v>6252.0822878454046</v>
      </c>
      <c r="AJ26" s="72">
        <f t="shared" si="13"/>
        <v>11</v>
      </c>
    </row>
    <row r="27" spans="1:36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Emissions'!$C$1:$C$101='Transportation Figure Cum'!$A27)*('EPS Emissions'!$D$1:$D$101='Transportation Figure Cum'!$C$1),0),MATCH('Transportation Figure Cum'!D$2,'EPS Emissions'!$C$1:$AI$1,0)),INDEX('GCAM By Region By Sector'!$B$1:$AH$342,MATCH(1,('GCAM By Region By Sector'!$B$1:$B$342='Transportation Figure Cum'!$A27)*('GCAM By Region By Sector'!$C$1:$C$342='Transportation Figure Cum'!$C$1),0),MATCH('Transportation Figure Cum'!D$2,'GCAM By Region By Sector'!$B$1:$AH$1,0))*10^3)</f>
        <v>52.291526546825999</v>
      </c>
      <c r="E27" cm="1">
        <f t="array" ref="E27">IF($C27="EPS",INDEX('EPS Emissions'!$C$1:$AI$101,MATCH(1,('EPS Emissions'!$C$1:$C$101='Transportation Figure Cum'!$A27)*('EPS Emissions'!$D$1:$D$101='Transportation Figure Cum'!$C$1),0),MATCH('Transportation Figure Cum'!E$2,'EPS Emissions'!$C$1:$AI$1,0)),INDEX('GCAM By Region By Sector'!$B$1:$AH$342,MATCH(1,('GCAM By Region By Sector'!$B$1:$B$342='Transportation Figure Cum'!$A27)*('GCAM By Region By Sector'!$C$1:$C$342='Transportation Figure Cum'!$C$1),0),MATCH('Transportation Figure Cum'!E$2,'GCAM By Region By Sector'!$B$1:$AH$1,0))*10^3)</f>
        <v>56.430485272779002</v>
      </c>
      <c r="F27" cm="1">
        <f t="array" ref="F27">IF($C27="EPS",INDEX('EPS Emissions'!$C$1:$AI$101,MATCH(1,('EPS Emissions'!$C$1:$C$101='Transportation Figure Cum'!$A27)*('EPS Emissions'!$D$1:$D$101='Transportation Figure Cum'!$C$1),0),MATCH('Transportation Figure Cum'!F$2,'EPS Emissions'!$C$1:$AI$1,0)),INDEX('GCAM By Region By Sector'!$B$1:$AH$342,MATCH(1,('GCAM By Region By Sector'!$B$1:$B$342='Transportation Figure Cum'!$A27)*('GCAM By Region By Sector'!$C$1:$C$342='Transportation Figure Cum'!$C$1),0),MATCH('Transportation Figure Cum'!F$2,'GCAM By Region By Sector'!$B$1:$AH$1,0))*10^3)</f>
        <v>52.826171793367955</v>
      </c>
      <c r="G27" cm="1">
        <f t="array" ref="G27">IF($C27="EPS",INDEX('EPS Emissions'!$C$1:$AI$101,MATCH(1,('EPS Emissions'!$C$1:$C$101='Transportation Figure Cum'!$A27)*('EPS Emissions'!$D$1:$D$101='Transportation Figure Cum'!$C$1),0),MATCH('Transportation Figure Cum'!G$2,'EPS Emissions'!$C$1:$AI$1,0)),INDEX('GCAM By Region By Sector'!$B$1:$AH$342,MATCH(1,('GCAM By Region By Sector'!$B$1:$B$342='Transportation Figure Cum'!$A27)*('GCAM By Region By Sector'!$C$1:$C$342='Transportation Figure Cum'!$C$1),0),MATCH('Transportation Figure Cum'!G$2,'GCAM By Region By Sector'!$B$1:$AH$1,0))*10^3)</f>
        <v>53.249760360644999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4.9277522689718305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10.294117998880967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17.443124217022874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20.175138795135656</v>
      </c>
      <c r="O27" t="str">
        <f t="shared" si="10"/>
        <v>South Africa</v>
      </c>
      <c r="P27" s="15">
        <f t="shared" si="21"/>
        <v>57.219278815797828</v>
      </c>
      <c r="Q27" s="15">
        <f t="shared" si="21"/>
        <v>66.724603271659973</v>
      </c>
      <c r="R27" s="15">
        <f t="shared" si="21"/>
        <v>70.269296010390832</v>
      </c>
      <c r="S27" s="15">
        <f t="shared" si="21"/>
        <v>73.424899155780651</v>
      </c>
      <c r="T27">
        <f t="shared" si="3"/>
        <v>21</v>
      </c>
      <c r="U27">
        <f t="shared" si="4"/>
        <v>21</v>
      </c>
      <c r="V27">
        <f t="shared" si="5"/>
        <v>23</v>
      </c>
      <c r="W27">
        <f t="shared" si="6"/>
        <v>25</v>
      </c>
      <c r="X27" s="22">
        <v>5</v>
      </c>
      <c r="Y27" t="str">
        <f t="shared" si="19"/>
        <v>Middle East</v>
      </c>
      <c r="Z27" s="21">
        <f t="shared" si="20"/>
        <v>420.87107988441437</v>
      </c>
      <c r="AA27" s="16">
        <f t="shared" si="20"/>
        <v>456.77470107275064</v>
      </c>
      <c r="AB27" s="21">
        <f t="shared" si="20"/>
        <v>459.51583505207168</v>
      </c>
      <c r="AC27" s="21">
        <f t="shared" si="20"/>
        <v>467.9440797198572</v>
      </c>
      <c r="AE27" s="71" t="str">
        <f t="shared" si="11"/>
        <v>South Africa</v>
      </c>
      <c r="AF27" s="47">
        <f>SUM(TREND(P27:Q27,P$2:Q$2,'BAU Sector &amp; Region Breakout'!D$2:M$2))</f>
        <v>614.96674820935914</v>
      </c>
      <c r="AG27" s="47">
        <f>SUM(TREND(Q27:R27,Q$2:R$2,'BAU Sector &amp; Region Breakout'!N$2:'BAU Sector &amp; Region Breakout'!X$2))</f>
        <v>753.46644605127858</v>
      </c>
      <c r="AH27" s="47">
        <f>SUM(TREND(R27:S27,R$2:S$2,'BAU Sector &amp; Region Breakout'!X$2:AH$2))</f>
        <v>790.31807341394313</v>
      </c>
      <c r="AI27" s="61">
        <f t="shared" si="12"/>
        <v>2158.751267674581</v>
      </c>
      <c r="AJ27" s="72">
        <f t="shared" si="13"/>
        <v>23</v>
      </c>
    </row>
    <row r="28" spans="1:36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Emissions'!$C$1:$C$101='Transportation Figure Cum'!$A28)*('EPS Emissions'!$D$1:$D$101='Transportation Figure Cum'!$C$1),0),MATCH('Transportation Figure Cum'!D$2,'EPS Emissions'!$C$1:$AI$1,0)),INDEX('GCAM By Region By Sector'!$B$1:$AH$342,MATCH(1,('GCAM By Region By Sector'!$B$1:$B$342='Transportation Figure Cum'!$A28)*('GCAM By Region By Sector'!$C$1:$C$342='Transportation Figure Cum'!$C$1),0),MATCH('Transportation Figure Cum'!D$2,'GCAM By Region By Sector'!$B$1:$AH$1,0))*10^3)</f>
        <v>22.609405212823024</v>
      </c>
      <c r="E28" cm="1">
        <f t="array" ref="E28">IF($C28="EPS",INDEX('EPS Emissions'!$C$1:$AI$101,MATCH(1,('EPS Emissions'!$C$1:$C$101='Transportation Figure Cum'!$A28)*('EPS Emissions'!$D$1:$D$101='Transportation Figure Cum'!$C$1),0),MATCH('Transportation Figure Cum'!E$2,'EPS Emissions'!$C$1:$AI$1,0)),INDEX('GCAM By Region By Sector'!$B$1:$AH$342,MATCH(1,('GCAM By Region By Sector'!$B$1:$B$342='Transportation Figure Cum'!$A28)*('GCAM By Region By Sector'!$C$1:$C$342='Transportation Figure Cum'!$C$1),0),MATCH('Transportation Figure Cum'!E$2,'GCAM By Region By Sector'!$B$1:$AH$1,0))*10^3)</f>
        <v>23.918480039027912</v>
      </c>
      <c r="F28" cm="1">
        <f t="array" ref="F28">IF($C28="EPS",INDEX('EPS Emissions'!$C$1:$AI$101,MATCH(1,('EPS Emissions'!$C$1:$C$101='Transportation Figure Cum'!$A28)*('EPS Emissions'!$D$1:$D$101='Transportation Figure Cum'!$C$1),0),MATCH('Transportation Figure Cum'!F$2,'EPS Emissions'!$C$1:$AI$1,0)),INDEX('GCAM By Region By Sector'!$B$1:$AH$342,MATCH(1,('GCAM By Region By Sector'!$B$1:$B$342='Transportation Figure Cum'!$A28)*('GCAM By Region By Sector'!$C$1:$C$342='Transportation Figure Cum'!$C$1),0),MATCH('Transportation Figure Cum'!F$2,'GCAM By Region By Sector'!$B$1:$AH$1,0))*10^3)</f>
        <v>23.505583164331849</v>
      </c>
      <c r="G28" cm="1">
        <f t="array" ref="G28">IF($C28="EPS",INDEX('EPS Emissions'!$C$1:$AI$101,MATCH(1,('EPS Emissions'!$C$1:$C$101='Transportation Figure Cum'!$A28)*('EPS Emissions'!$D$1:$D$101='Transportation Figure Cum'!$C$1),0),MATCH('Transportation Figure Cum'!G$2,'EPS Emissions'!$C$1:$AI$1,0)),INDEX('GCAM By Region By Sector'!$B$1:$AH$342,MATCH(1,('GCAM By Region By Sector'!$B$1:$B$342='Transportation Figure Cum'!$A28)*('GCAM By Region By Sector'!$C$1:$C$342='Transportation Figure Cum'!$C$1),0),MATCH('Transportation Figure Cum'!G$2,'GCAM By Region By Sector'!$B$1:$AH$1,0))*10^3)</f>
        <v>28.384788453845538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0.17647472186452406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0.84124270311995508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3.0448176602974284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4.4517855114399243</v>
      </c>
      <c r="O28" t="str">
        <f t="shared" si="10"/>
        <v>Northern South America</v>
      </c>
      <c r="P28" s="15">
        <f t="shared" si="21"/>
        <v>22.785879934687546</v>
      </c>
      <c r="Q28" s="15">
        <f t="shared" si="21"/>
        <v>24.759722742147869</v>
      </c>
      <c r="R28" s="15">
        <f t="shared" si="21"/>
        <v>26.550400824629278</v>
      </c>
      <c r="S28" s="15">
        <f t="shared" si="21"/>
        <v>32.83657396528546</v>
      </c>
      <c r="T28">
        <f t="shared" si="3"/>
        <v>32</v>
      </c>
      <c r="U28">
        <f t="shared" si="4"/>
        <v>32</v>
      </c>
      <c r="V28">
        <f t="shared" si="5"/>
        <v>32</v>
      </c>
      <c r="W28">
        <f t="shared" si="6"/>
        <v>29</v>
      </c>
      <c r="X28" s="22">
        <v>6</v>
      </c>
      <c r="Y28" t="str">
        <f t="shared" si="19"/>
        <v>Indonesia</v>
      </c>
      <c r="Z28" s="21">
        <f t="shared" si="20"/>
        <v>266.92293208292494</v>
      </c>
      <c r="AA28" s="16">
        <f t="shared" si="20"/>
        <v>352.49215766595938</v>
      </c>
      <c r="AB28" s="21">
        <f t="shared" si="20"/>
        <v>619.92238426371875</v>
      </c>
      <c r="AC28" s="21">
        <f t="shared" si="20"/>
        <v>945.27541972865936</v>
      </c>
      <c r="AE28" s="71" t="str">
        <f t="shared" si="11"/>
        <v>Northern South America</v>
      </c>
      <c r="AF28" s="47">
        <f>SUM(TREND(P28:Q28,P$2:Q$2,'BAU Sector &amp; Region Breakout'!D$2:M$2))</f>
        <v>236.74109198044692</v>
      </c>
      <c r="AG28" s="47">
        <f>SUM(TREND(Q28:R28,Q$2:R$2,'BAU Sector &amp; Region Breakout'!N$2:'BAU Sector &amp; Region Breakout'!X$2))</f>
        <v>282.20567961727426</v>
      </c>
      <c r="AH28" s="47">
        <f>SUM(TREND(R28:S28,R$2:S$2,'BAU Sector &amp; Region Breakout'!X$2:AH$2))</f>
        <v>326.62836134453255</v>
      </c>
      <c r="AI28" s="61">
        <f t="shared" si="12"/>
        <v>845.57513294225373</v>
      </c>
      <c r="AJ28" s="72">
        <f t="shared" si="13"/>
        <v>32</v>
      </c>
    </row>
    <row r="29" spans="1:36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Emissions'!$C$1:$C$101='Transportation Figure Cum'!$A29)*('EPS Emissions'!$D$1:$D$101='Transportation Figure Cum'!$C$1),0),MATCH('Transportation Figure Cum'!D$2,'EPS Emissions'!$C$1:$AI$1,0)),INDEX('GCAM By Region By Sector'!$B$1:$AH$342,MATCH(1,('GCAM By Region By Sector'!$B$1:$B$342='Transportation Figure Cum'!$A29)*('GCAM By Region By Sector'!$C$1:$C$342='Transportation Figure Cum'!$C$1),0),MATCH('Transportation Figure Cum'!D$2,'GCAM By Region By Sector'!$B$1:$AH$1,0))*10^3)</f>
        <v>84.448294815747957</v>
      </c>
      <c r="E29" cm="1">
        <f t="array" ref="E29">IF($C29="EPS",INDEX('EPS Emissions'!$C$1:$AI$101,MATCH(1,('EPS Emissions'!$C$1:$C$101='Transportation Figure Cum'!$A29)*('EPS Emissions'!$D$1:$D$101='Transportation Figure Cum'!$C$1),0),MATCH('Transportation Figure Cum'!E$2,'EPS Emissions'!$C$1:$AI$1,0)),INDEX('GCAM By Region By Sector'!$B$1:$AH$342,MATCH(1,('GCAM By Region By Sector'!$B$1:$B$342='Transportation Figure Cum'!$A29)*('GCAM By Region By Sector'!$C$1:$C$342='Transportation Figure Cum'!$C$1),0),MATCH('Transportation Figure Cum'!E$2,'GCAM By Region By Sector'!$B$1:$AH$1,0))*10^3)</f>
        <v>86.2767114474902</v>
      </c>
      <c r="F29" cm="1">
        <f t="array" ref="F29">IF($C29="EPS",INDEX('EPS Emissions'!$C$1:$AI$101,MATCH(1,('EPS Emissions'!$C$1:$C$101='Transportation Figure Cum'!$A29)*('EPS Emissions'!$D$1:$D$101='Transportation Figure Cum'!$C$1),0),MATCH('Transportation Figure Cum'!F$2,'EPS Emissions'!$C$1:$AI$1,0)),INDEX('GCAM By Region By Sector'!$B$1:$AH$342,MATCH(1,('GCAM By Region By Sector'!$B$1:$B$342='Transportation Figure Cum'!$A29)*('GCAM By Region By Sector'!$C$1:$C$342='Transportation Figure Cum'!$C$1),0),MATCH('Transportation Figure Cum'!F$2,'GCAM By Region By Sector'!$B$1:$AH$1,0))*10^3)</f>
        <v>85.016827886624</v>
      </c>
      <c r="G29" cm="1">
        <f t="array" ref="G29">IF($C29="EPS",INDEX('EPS Emissions'!$C$1:$AI$101,MATCH(1,('EPS Emissions'!$C$1:$C$101='Transportation Figure Cum'!$A29)*('EPS Emissions'!$D$1:$D$101='Transportation Figure Cum'!$C$1),0),MATCH('Transportation Figure Cum'!G$2,'EPS Emissions'!$C$1:$AI$1,0)),INDEX('GCAM By Region By Sector'!$B$1:$AH$342,MATCH(1,('GCAM By Region By Sector'!$B$1:$B$342='Transportation Figure Cum'!$A29)*('GCAM By Region By Sector'!$C$1:$C$342='Transportation Figure Cum'!$C$1),0),MATCH('Transportation Figure Cum'!G$2,'GCAM By Region By Sector'!$B$1:$AH$1,0))*10^3)</f>
        <v>90.816301957516174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0.84380197580973182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9.1141949033973493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20.354356594276144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27.580337427408391</v>
      </c>
      <c r="O29" t="str">
        <f t="shared" si="10"/>
        <v>Southern South America</v>
      </c>
      <c r="P29" s="15">
        <f t="shared" si="21"/>
        <v>85.292096791557682</v>
      </c>
      <c r="Q29" s="15">
        <f t="shared" si="21"/>
        <v>95.390906350887548</v>
      </c>
      <c r="R29" s="15">
        <f t="shared" si="21"/>
        <v>105.37118448090014</v>
      </c>
      <c r="S29" s="15">
        <f t="shared" si="21"/>
        <v>118.39663938492457</v>
      </c>
      <c r="T29">
        <f t="shared" si="3"/>
        <v>19</v>
      </c>
      <c r="U29">
        <f t="shared" si="4"/>
        <v>18</v>
      </c>
      <c r="V29">
        <f t="shared" si="5"/>
        <v>18</v>
      </c>
      <c r="W29">
        <f t="shared" si="6"/>
        <v>18</v>
      </c>
      <c r="X29" s="22">
        <v>7</v>
      </c>
      <c r="Y29" t="str">
        <f t="shared" si="19"/>
        <v>Brazil</v>
      </c>
      <c r="Z29" s="21">
        <f t="shared" si="20"/>
        <v>260.95665293628338</v>
      </c>
      <c r="AA29" s="16">
        <f t="shared" si="20"/>
        <v>322.67608992158694</v>
      </c>
      <c r="AB29" s="21">
        <f t="shared" si="20"/>
        <v>361.61276239549142</v>
      </c>
      <c r="AC29" s="21">
        <f t="shared" si="20"/>
        <v>381.28581023180902</v>
      </c>
      <c r="AE29" s="71" t="str">
        <f t="shared" si="11"/>
        <v>Southern South America</v>
      </c>
      <c r="AF29" s="47">
        <f>SUM(TREND(P29:Q29,P$2:Q$2,'BAU Sector &amp; Region Breakout'!D$2:M$2))</f>
        <v>898.36561093256046</v>
      </c>
      <c r="AG29" s="47">
        <f>SUM(TREND(Q29:R29,Q$2:R$2,'BAU Sector &amp; Region Breakout'!N$2:'BAU Sector &amp; Region Breakout'!X$2))</f>
        <v>1104.1914995748318</v>
      </c>
      <c r="AH29" s="47">
        <f>SUM(TREND(R29:S29,R$2:S$2,'BAU Sector &amp; Region Breakout'!X$2:AH$2))</f>
        <v>1230.723031262035</v>
      </c>
      <c r="AI29" s="61">
        <f t="shared" si="12"/>
        <v>3233.2801417694272</v>
      </c>
      <c r="AJ29" s="72">
        <f t="shared" si="13"/>
        <v>18</v>
      </c>
    </row>
    <row r="30" spans="1:36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Emissions'!$C$1:$C$101='Transportation Figure Cum'!$A30)*('EPS Emissions'!$D$1:$D$101='Transportation Figure Cum'!$C$1),0),MATCH('Transportation Figure Cum'!D$2,'EPS Emissions'!$C$1:$AI$1,0)),INDEX('GCAM By Region By Sector'!$B$1:$AH$342,MATCH(1,('GCAM By Region By Sector'!$B$1:$B$342='Transportation Figure Cum'!$A30)*('GCAM By Region By Sector'!$C$1:$C$342='Transportation Figure Cum'!$C$1),0),MATCH('Transportation Figure Cum'!D$2,'GCAM By Region By Sector'!$B$1:$AH$1,0))*10^3)</f>
        <v>34.41432196431397</v>
      </c>
      <c r="E30" cm="1">
        <f t="array" ref="E30">IF($C30="EPS",INDEX('EPS Emissions'!$C$1:$AI$101,MATCH(1,('EPS Emissions'!$C$1:$C$101='Transportation Figure Cum'!$A30)*('EPS Emissions'!$D$1:$D$101='Transportation Figure Cum'!$C$1),0),MATCH('Transportation Figure Cum'!E$2,'EPS Emissions'!$C$1:$AI$1,0)),INDEX('GCAM By Region By Sector'!$B$1:$AH$342,MATCH(1,('GCAM By Region By Sector'!$B$1:$B$342='Transportation Figure Cum'!$A30)*('GCAM By Region By Sector'!$C$1:$C$342='Transportation Figure Cum'!$C$1),0),MATCH('Transportation Figure Cum'!E$2,'GCAM By Region By Sector'!$B$1:$AH$1,0))*10^3)</f>
        <v>42.476158688488702</v>
      </c>
      <c r="F30" cm="1">
        <f t="array" ref="F30">IF($C30="EPS",INDEX('EPS Emissions'!$C$1:$AI$101,MATCH(1,('EPS Emissions'!$C$1:$C$101='Transportation Figure Cum'!$A30)*('EPS Emissions'!$D$1:$D$101='Transportation Figure Cum'!$C$1),0),MATCH('Transportation Figure Cum'!F$2,'EPS Emissions'!$C$1:$AI$1,0)),INDEX('GCAM By Region By Sector'!$B$1:$AH$342,MATCH(1,('GCAM By Region By Sector'!$B$1:$B$342='Transportation Figure Cum'!$A30)*('GCAM By Region By Sector'!$C$1:$C$342='Transportation Figure Cum'!$C$1),0),MATCH('Transportation Figure Cum'!F$2,'GCAM By Region By Sector'!$B$1:$AH$1,0))*10^3)</f>
        <v>49.20672919058498</v>
      </c>
      <c r="G30" cm="1">
        <f t="array" ref="G30">IF($C30="EPS",INDEX('EPS Emissions'!$C$1:$AI$101,MATCH(1,('EPS Emissions'!$C$1:$C$101='Transportation Figure Cum'!$A30)*('EPS Emissions'!$D$1:$D$101='Transportation Figure Cum'!$C$1),0),MATCH('Transportation Figure Cum'!G$2,'EPS Emissions'!$C$1:$AI$1,0)),INDEX('GCAM By Region By Sector'!$B$1:$AH$342,MATCH(1,('GCAM By Region By Sector'!$B$1:$B$342='Transportation Figure Cum'!$A30)*('GCAM By Region By Sector'!$C$1:$C$342='Transportation Figure Cum'!$C$1),0),MATCH('Transportation Figure Cum'!G$2,'GCAM By Region By Sector'!$B$1:$AH$1,0))*10^3)</f>
        <v>59.967298430040955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0.33122403459616095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2.745773892832962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6.974772224613015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12.609132203975571</v>
      </c>
      <c r="O30" t="str">
        <f t="shared" si="10"/>
        <v>South Asia</v>
      </c>
      <c r="P30" s="15">
        <f t="shared" si="21"/>
        <v>34.745545998910131</v>
      </c>
      <c r="Q30" s="15">
        <f t="shared" si="21"/>
        <v>45.221932581321667</v>
      </c>
      <c r="R30" s="15">
        <f t="shared" si="21"/>
        <v>56.181501415197992</v>
      </c>
      <c r="S30" s="15">
        <f t="shared" si="21"/>
        <v>72.576430634016532</v>
      </c>
      <c r="T30">
        <f t="shared" si="3"/>
        <v>28</v>
      </c>
      <c r="U30">
        <f t="shared" si="4"/>
        <v>27</v>
      </c>
      <c r="V30">
        <f t="shared" si="5"/>
        <v>26</v>
      </c>
      <c r="W30">
        <f t="shared" si="6"/>
        <v>26</v>
      </c>
      <c r="X30" s="22">
        <v>8</v>
      </c>
      <c r="Y30" t="str">
        <f t="shared" si="19"/>
        <v>Southeast Asia</v>
      </c>
      <c r="Z30" s="21">
        <f t="shared" si="20"/>
        <v>251.56821697146415</v>
      </c>
      <c r="AA30" s="16">
        <f t="shared" si="20"/>
        <v>293.6581475958144</v>
      </c>
      <c r="AB30" s="21">
        <f t="shared" si="20"/>
        <v>332.06443426542495</v>
      </c>
      <c r="AC30" s="21">
        <f t="shared" si="20"/>
        <v>378.47295293851278</v>
      </c>
      <c r="AE30" s="71" t="str">
        <f t="shared" si="11"/>
        <v>South Asia</v>
      </c>
      <c r="AF30" s="47">
        <f>SUM(TREND(P30:Q30,P$2:Q$2,'BAU Sector &amp; Region Breakout'!D$2:M$2))</f>
        <v>394.59919960995467</v>
      </c>
      <c r="AG30" s="47">
        <f>SUM(TREND(Q30:R30,Q$2:R$2,'BAU Sector &amp; Region Breakout'!N$2:'BAU Sector &amp; Region Breakout'!X$2))</f>
        <v>557.71888698086013</v>
      </c>
      <c r="AH30" s="47">
        <f>SUM(TREND(R30:S30,R$2:S$2,'BAU Sector &amp; Region Breakout'!X$2:AH$2))</f>
        <v>708.16862627067621</v>
      </c>
      <c r="AI30" s="61">
        <f t="shared" si="12"/>
        <v>1660.486712861491</v>
      </c>
      <c r="AJ30" s="72">
        <f t="shared" si="13"/>
        <v>26</v>
      </c>
    </row>
    <row r="31" spans="1:36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Emissions'!$C$1:$C$101='Transportation Figure Cum'!$A31)*('EPS Emissions'!$D$1:$D$101='Transportation Figure Cum'!$C$1),0),MATCH('Transportation Figure Cum'!D$2,'EPS Emissions'!$C$1:$AI$1,0)),INDEX('GCAM By Region By Sector'!$B$1:$AH$342,MATCH(1,('GCAM By Region By Sector'!$B$1:$B$342='Transportation Figure Cum'!$A31)*('GCAM By Region By Sector'!$C$1:$C$342='Transportation Figure Cum'!$C$1),0),MATCH('Transportation Figure Cum'!D$2,'GCAM By Region By Sector'!$B$1:$AH$1,0))*10^3)</f>
        <v>91.8797</v>
      </c>
      <c r="E31" cm="1">
        <f t="array" ref="E31">IF($C31="EPS",INDEX('EPS Emissions'!$C$1:$AI$101,MATCH(1,('EPS Emissions'!$C$1:$C$101='Transportation Figure Cum'!$A31)*('EPS Emissions'!$D$1:$D$101='Transportation Figure Cum'!$C$1),0),MATCH('Transportation Figure Cum'!E$2,'EPS Emissions'!$C$1:$AI$1,0)),INDEX('GCAM By Region By Sector'!$B$1:$AH$342,MATCH(1,('GCAM By Region By Sector'!$B$1:$B$342='Transportation Figure Cum'!$A31)*('GCAM By Region By Sector'!$C$1:$C$342='Transportation Figure Cum'!$C$1),0),MATCH('Transportation Figure Cum'!E$2,'GCAM By Region By Sector'!$B$1:$AH$1,0))*10^3)</f>
        <v>78.029700000000005</v>
      </c>
      <c r="F31" cm="1">
        <f t="array" ref="F31">IF($C31="EPS",INDEX('EPS Emissions'!$C$1:$AI$101,MATCH(1,('EPS Emissions'!$C$1:$C$101='Transportation Figure Cum'!$A31)*('EPS Emissions'!$D$1:$D$101='Transportation Figure Cum'!$C$1),0),MATCH('Transportation Figure Cum'!F$2,'EPS Emissions'!$C$1:$AI$1,0)),INDEX('GCAM By Region By Sector'!$B$1:$AH$342,MATCH(1,('GCAM By Region By Sector'!$B$1:$B$342='Transportation Figure Cum'!$A31)*('GCAM By Region By Sector'!$C$1:$C$342='Transportation Figure Cum'!$C$1),0),MATCH('Transportation Figure Cum'!F$2,'GCAM By Region By Sector'!$B$1:$AH$1,0))*10^3)</f>
        <v>72.461399999999998</v>
      </c>
      <c r="G31" cm="1">
        <f t="array" ref="G31">IF($C31="EPS",INDEX('EPS Emissions'!$C$1:$AI$101,MATCH(1,('EPS Emissions'!$C$1:$C$101='Transportation Figure Cum'!$A31)*('EPS Emissions'!$D$1:$D$101='Transportation Figure Cum'!$C$1),0),MATCH('Transportation Figure Cum'!G$2,'EPS Emissions'!$C$1:$AI$1,0)),INDEX('GCAM By Region By Sector'!$B$1:$AH$342,MATCH(1,('GCAM By Region By Sector'!$B$1:$B$342='Transportation Figure Cum'!$A31)*('GCAM By Region By Sector'!$C$1:$C$342='Transportation Figure Cum'!$C$1),0),MATCH('Transportation Figure Cum'!G$2,'GCAM By Region By Sector'!$B$1:$AH$1,0))*10^3)</f>
        <v>69.270600000000002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7.537714260623706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11.613827410119608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30.440809183448501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44.986632136712039</v>
      </c>
      <c r="O31" t="str">
        <f t="shared" si="10"/>
        <v>South Korea</v>
      </c>
      <c r="P31" s="15">
        <f t="shared" si="21"/>
        <v>99.417414260623701</v>
      </c>
      <c r="Q31" s="15">
        <f t="shared" si="21"/>
        <v>89.643527410119617</v>
      </c>
      <c r="R31" s="15">
        <f t="shared" si="21"/>
        <v>102.90220918344849</v>
      </c>
      <c r="S31" s="15">
        <f t="shared" si="21"/>
        <v>114.25723213671205</v>
      </c>
      <c r="T31">
        <f t="shared" si="3"/>
        <v>17</v>
      </c>
      <c r="U31">
        <f t="shared" si="4"/>
        <v>19</v>
      </c>
      <c r="V31">
        <f t="shared" si="5"/>
        <v>19</v>
      </c>
      <c r="W31">
        <f t="shared" si="6"/>
        <v>20</v>
      </c>
      <c r="X31" s="22">
        <v>9</v>
      </c>
      <c r="Y31" t="str">
        <f t="shared" si="19"/>
        <v>Russia</v>
      </c>
      <c r="Z31" s="21">
        <f t="shared" si="20"/>
        <v>228.70800141345282</v>
      </c>
      <c r="AA31" s="16">
        <f t="shared" si="20"/>
        <v>215.84251599618963</v>
      </c>
      <c r="AB31" s="21">
        <f t="shared" si="20"/>
        <v>180.50565441557856</v>
      </c>
      <c r="AC31" s="21">
        <f t="shared" si="20"/>
        <v>154.58198573421097</v>
      </c>
      <c r="AE31" s="71" t="str">
        <f t="shared" si="11"/>
        <v>South Korea</v>
      </c>
      <c r="AF31" s="47">
        <f>SUM(TREND(P31:Q31,P$2:Q$2,'BAU Sector &amp; Region Breakout'!D$2:M$2))</f>
        <v>950.19165177896866</v>
      </c>
      <c r="AG31" s="47">
        <f>SUM(TREND(Q31:R31,Q$2:R$2,'BAU Sector &amp; Region Breakout'!N$2:'BAU Sector &amp; Region Breakout'!X$2))</f>
        <v>1059.001551264626</v>
      </c>
      <c r="AH31" s="47">
        <f>SUM(TREND(R31:S31,R$2:S$2,'BAU Sector &amp; Region Breakout'!X$2:AH$2))</f>
        <v>1194.3769272608806</v>
      </c>
      <c r="AI31" s="61">
        <f t="shared" si="12"/>
        <v>3203.5701303044752</v>
      </c>
      <c r="AJ31" s="72">
        <f t="shared" si="13"/>
        <v>19</v>
      </c>
    </row>
    <row r="32" spans="1:36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Emissions'!$C$1:$C$101='Transportation Figure Cum'!$A32)*('EPS Emissions'!$D$1:$D$101='Transportation Figure Cum'!$C$1),0),MATCH('Transportation Figure Cum'!D$2,'EPS Emissions'!$C$1:$AI$1,0)),INDEX('GCAM By Region By Sector'!$B$1:$AH$342,MATCH(1,('GCAM By Region By Sector'!$B$1:$B$342='Transportation Figure Cum'!$A32)*('GCAM By Region By Sector'!$C$1:$C$342='Transportation Figure Cum'!$C$1),0),MATCH('Transportation Figure Cum'!D$2,'GCAM By Region By Sector'!$B$1:$AH$1,0))*10^3)</f>
        <v>247.062043792498</v>
      </c>
      <c r="E32" cm="1">
        <f t="array" ref="E32">IF($C32="EPS",INDEX('EPS Emissions'!$C$1:$AI$101,MATCH(1,('EPS Emissions'!$C$1:$C$101='Transportation Figure Cum'!$A32)*('EPS Emissions'!$D$1:$D$101='Transportation Figure Cum'!$C$1),0),MATCH('Transportation Figure Cum'!E$2,'EPS Emissions'!$C$1:$AI$1,0)),INDEX('GCAM By Region By Sector'!$B$1:$AH$342,MATCH(1,('GCAM By Region By Sector'!$B$1:$B$342='Transportation Figure Cum'!$A32)*('GCAM By Region By Sector'!$C$1:$C$342='Transportation Figure Cum'!$C$1),0),MATCH('Transportation Figure Cum'!E$2,'GCAM By Region By Sector'!$B$1:$AH$1,0))*10^3)</f>
        <v>269.43432404710757</v>
      </c>
      <c r="F32" cm="1">
        <f t="array" ref="F32">IF($C32="EPS",INDEX('EPS Emissions'!$C$1:$AI$101,MATCH(1,('EPS Emissions'!$C$1:$C$101='Transportation Figure Cum'!$A32)*('EPS Emissions'!$D$1:$D$101='Transportation Figure Cum'!$C$1),0),MATCH('Transportation Figure Cum'!F$2,'EPS Emissions'!$C$1:$AI$1,0)),INDEX('GCAM By Region By Sector'!$B$1:$AH$342,MATCH(1,('GCAM By Region By Sector'!$B$1:$B$342='Transportation Figure Cum'!$A32)*('GCAM By Region By Sector'!$C$1:$C$342='Transportation Figure Cum'!$C$1),0),MATCH('Transportation Figure Cum'!F$2,'GCAM By Region By Sector'!$B$1:$AH$1,0))*10^3)</f>
        <v>275.42856174382604</v>
      </c>
      <c r="G32" cm="1">
        <f t="array" ref="G32">IF($C32="EPS",INDEX('EPS Emissions'!$C$1:$AI$101,MATCH(1,('EPS Emissions'!$C$1:$C$101='Transportation Figure Cum'!$A32)*('EPS Emissions'!$D$1:$D$101='Transportation Figure Cum'!$C$1),0),MATCH('Transportation Figure Cum'!G$2,'EPS Emissions'!$C$1:$AI$1,0)),INDEX('GCAM By Region By Sector'!$B$1:$AH$342,MATCH(1,('GCAM By Region By Sector'!$B$1:$B$342='Transportation Figure Cum'!$A32)*('GCAM By Region By Sector'!$C$1:$C$342='Transportation Figure Cum'!$C$1),0),MATCH('Transportation Figure Cum'!G$2,'GCAM By Region By Sector'!$B$1:$AH$1,0))*10^3)</f>
        <v>290.17635602765188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4.5061731789661437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24.22382354870685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56.635872521598891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88.296596910860885</v>
      </c>
      <c r="O32" t="str">
        <f t="shared" si="10"/>
        <v>Southeast Asia</v>
      </c>
      <c r="P32" s="15">
        <f t="shared" si="21"/>
        <v>251.56821697146415</v>
      </c>
      <c r="Q32" s="15">
        <f t="shared" si="21"/>
        <v>293.6581475958144</v>
      </c>
      <c r="R32" s="15">
        <f t="shared" si="21"/>
        <v>332.06443426542495</v>
      </c>
      <c r="S32" s="15">
        <f t="shared" si="21"/>
        <v>378.47295293851278</v>
      </c>
      <c r="T32">
        <f t="shared" si="3"/>
        <v>8</v>
      </c>
      <c r="U32">
        <f t="shared" si="4"/>
        <v>8</v>
      </c>
      <c r="V32">
        <f t="shared" si="5"/>
        <v>8</v>
      </c>
      <c r="W32">
        <f t="shared" si="6"/>
        <v>8</v>
      </c>
      <c r="X32" s="22">
        <v>10</v>
      </c>
      <c r="Y32" t="str">
        <f t="shared" si="19"/>
        <v>Japan</v>
      </c>
      <c r="Z32" s="21">
        <f t="shared" si="20"/>
        <v>230.90345633285801</v>
      </c>
      <c r="AA32" s="16">
        <f t="shared" si="20"/>
        <v>210.56966419474719</v>
      </c>
      <c r="AB32" s="21">
        <f t="shared" si="20"/>
        <v>172.43274525526505</v>
      </c>
      <c r="AC32" s="21">
        <f t="shared" si="20"/>
        <v>143.34012875663655</v>
      </c>
      <c r="AE32" s="71" t="str">
        <f t="shared" si="11"/>
        <v>Southeast Asia</v>
      </c>
      <c r="AF32" s="47">
        <f>SUM(TREND(P32:Q32,P$2:Q$2,'BAU Sector &amp; Region Breakout'!D$2:M$2))</f>
        <v>2705.0868575242202</v>
      </c>
      <c r="AG32" s="47">
        <f>SUM(TREND(Q32:R32,Q$2:R$2,'BAU Sector &amp; Region Breakout'!N$2:'BAU Sector &amp; Region Breakout'!X$2))</f>
        <v>3441.4742002368157</v>
      </c>
      <c r="AH32" s="47">
        <f>SUM(TREND(R32:S32,R$2:S$2,'BAU Sector &amp; Region Breakout'!X$2:AH$2))</f>
        <v>3907.9556296216597</v>
      </c>
      <c r="AI32" s="61">
        <f t="shared" si="12"/>
        <v>10054.516687382697</v>
      </c>
      <c r="AJ32" s="72">
        <f t="shared" si="13"/>
        <v>8</v>
      </c>
    </row>
    <row r="33" spans="1:4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Emissions'!$C$1:$C$101='Transportation Figure Cum'!$A33)*('EPS Emissions'!$D$1:$D$101='Transportation Figure Cum'!$C$1),0),MATCH('Transportation Figure Cum'!D$2,'EPS Emissions'!$C$1:$AI$1,0)),INDEX('GCAM By Region By Sector'!$B$1:$AH$342,MATCH(1,('GCAM By Region By Sector'!$B$1:$B$342='Transportation Figure Cum'!$A33)*('GCAM By Region By Sector'!$C$1:$C$342='Transportation Figure Cum'!$C$1),0),MATCH('Transportation Figure Cum'!D$2,'GCAM By Region By Sector'!$B$1:$AH$1,0))*10^3)</f>
        <v>33.471006626211995</v>
      </c>
      <c r="E33" cm="1">
        <f t="array" ref="E33">IF($C33="EPS",INDEX('EPS Emissions'!$C$1:$AI$101,MATCH(1,('EPS Emissions'!$C$1:$C$101='Transportation Figure Cum'!$A33)*('EPS Emissions'!$D$1:$D$101='Transportation Figure Cum'!$C$1),0),MATCH('Transportation Figure Cum'!E$2,'EPS Emissions'!$C$1:$AI$1,0)),INDEX('GCAM By Region By Sector'!$B$1:$AH$342,MATCH(1,('GCAM By Region By Sector'!$B$1:$B$342='Transportation Figure Cum'!$A33)*('GCAM By Region By Sector'!$C$1:$C$342='Transportation Figure Cum'!$C$1),0),MATCH('Transportation Figure Cum'!E$2,'GCAM By Region By Sector'!$B$1:$AH$1,0))*10^3)</f>
        <v>30.105416522464253</v>
      </c>
      <c r="F33" cm="1">
        <f t="array" ref="F33">IF($C33="EPS",INDEX('EPS Emissions'!$C$1:$AI$101,MATCH(1,('EPS Emissions'!$C$1:$C$101='Transportation Figure Cum'!$A33)*('EPS Emissions'!$D$1:$D$101='Transportation Figure Cum'!$C$1),0),MATCH('Transportation Figure Cum'!F$2,'EPS Emissions'!$C$1:$AI$1,0)),INDEX('GCAM By Region By Sector'!$B$1:$AH$342,MATCH(1,('GCAM By Region By Sector'!$B$1:$B$342='Transportation Figure Cum'!$A33)*('GCAM By Region By Sector'!$C$1:$C$342='Transportation Figure Cum'!$C$1),0),MATCH('Transportation Figure Cum'!F$2,'GCAM By Region By Sector'!$B$1:$AH$1,0))*10^3)</f>
        <v>22.016847438123964</v>
      </c>
      <c r="G33" cm="1">
        <f t="array" ref="G33">IF($C33="EPS",INDEX('EPS Emissions'!$C$1:$AI$101,MATCH(1,('EPS Emissions'!$C$1:$C$101='Transportation Figure Cum'!$A33)*('EPS Emissions'!$D$1:$D$101='Transportation Figure Cum'!$C$1),0),MATCH('Transportation Figure Cum'!G$2,'EPS Emissions'!$C$1:$AI$1,0)),INDEX('GCAM By Region By Sector'!$B$1:$AH$342,MATCH(1,('GCAM By Region By Sector'!$B$1:$B$342='Transportation Figure Cum'!$A33)*('GCAM By Region By Sector'!$C$1:$C$342='Transportation Figure Cum'!$C$1),0),MATCH('Transportation Figure Cum'!G$2,'GCAM By Region By Sector'!$B$1:$AH$1,0))*10^3)</f>
        <v>18.086503063523999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0.98495101178641364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3.9633031382486803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7.9293045601301264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9.96668446603916</v>
      </c>
      <c r="O33" t="str">
        <f t="shared" si="10"/>
        <v>Taiwan</v>
      </c>
      <c r="P33" s="15">
        <f t="shared" si="21"/>
        <v>34.455957637998409</v>
      </c>
      <c r="Q33" s="15">
        <f t="shared" si="21"/>
        <v>34.068719660712937</v>
      </c>
      <c r="R33" s="15">
        <f t="shared" si="21"/>
        <v>29.946151998254091</v>
      </c>
      <c r="S33" s="15">
        <f t="shared" si="21"/>
        <v>28.053187529563161</v>
      </c>
      <c r="T33">
        <f t="shared" si="3"/>
        <v>29</v>
      </c>
      <c r="U33">
        <f t="shared" si="4"/>
        <v>30</v>
      </c>
      <c r="V33">
        <f t="shared" si="5"/>
        <v>30</v>
      </c>
      <c r="W33">
        <f t="shared" si="6"/>
        <v>31</v>
      </c>
      <c r="X33" s="22" t="s">
        <v>86</v>
      </c>
      <c r="Y33" t="s">
        <v>87</v>
      </c>
      <c r="Z33" s="21">
        <f>$P$35-SUM(Z23:Z32)</f>
        <v>1676.8410664276362</v>
      </c>
      <c r="AA33" s="16">
        <f>$Q$35-SUM(AA23:AA32)</f>
        <v>1956.2110372646675</v>
      </c>
      <c r="AB33" s="21">
        <f>$R$35-SUM(AB23:AB32)</f>
        <v>2209.0406500098488</v>
      </c>
      <c r="AC33" s="21">
        <f>$S$35-SUM(AC23:AC32)</f>
        <v>2551.7939103191211</v>
      </c>
      <c r="AE33" s="71" t="str">
        <f t="shared" si="11"/>
        <v>Taiwan</v>
      </c>
      <c r="AF33" s="47">
        <f>SUM(TREND(P33:Q33,P$2:Q$2,'BAU Sector &amp; Region Breakout'!D$2:M$2))</f>
        <v>342.81700548219948</v>
      </c>
      <c r="AG33" s="47">
        <f>SUM(TREND(Q33:R33,Q$2:R$2,'BAU Sector &amp; Region Breakout'!N$2:'BAU Sector &amp; Region Breakout'!X$2))</f>
        <v>352.08179412431832</v>
      </c>
      <c r="AH33" s="47">
        <f>SUM(TREND(R33:S33,R$2:S$2,'BAU Sector &amp; Region Breakout'!X$2:AH$2))</f>
        <v>318.99636740299491</v>
      </c>
      <c r="AI33" s="61">
        <f t="shared" si="12"/>
        <v>1013.8951670095126</v>
      </c>
      <c r="AJ33" s="72">
        <f t="shared" si="13"/>
        <v>30</v>
      </c>
    </row>
    <row r="34" spans="1:4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Emissions'!$C$1:$C$101='Transportation Figure Cum'!$A34)*('EPS Emissions'!$D$1:$D$101='Transportation Figure Cum'!$C$1),0),MATCH('Transportation Figure Cum'!D$2,'EPS Emissions'!$C$1:$AI$1,0)),INDEX('GCAM By Region By Sector'!$B$1:$AH$342,MATCH(1,('GCAM By Region By Sector'!$B$1:$B$342='Transportation Figure Cum'!$A34)*('GCAM By Region By Sector'!$C$1:$C$342='Transportation Figure Cum'!$C$1),0),MATCH('Transportation Figure Cum'!D$2,'GCAM By Region By Sector'!$B$1:$AH$1,0))*10^3)</f>
        <v>1581.2</v>
      </c>
      <c r="E34" cm="1">
        <f t="array" ref="E34">IF($C34="EPS",INDEX('EPS Emissions'!$C$1:$AI$101,MATCH(1,('EPS Emissions'!$C$1:$C$101='Transportation Figure Cum'!$A34)*('EPS Emissions'!$D$1:$D$101='Transportation Figure Cum'!$C$1),0),MATCH('Transportation Figure Cum'!E$2,'EPS Emissions'!$C$1:$AI$1,0)),INDEX('GCAM By Region By Sector'!$B$1:$AH$342,MATCH(1,('GCAM By Region By Sector'!$B$1:$B$342='Transportation Figure Cum'!$A34)*('GCAM By Region By Sector'!$C$1:$C$342='Transportation Figure Cum'!$C$1),0),MATCH('Transportation Figure Cum'!E$2,'GCAM By Region By Sector'!$B$1:$AH$1,0))*10^3)</f>
        <v>1596.71</v>
      </c>
      <c r="F34" cm="1">
        <f t="array" ref="F34">IF($C34="EPS",INDEX('EPS Emissions'!$C$1:$AI$101,MATCH(1,('EPS Emissions'!$C$1:$C$101='Transportation Figure Cum'!$A34)*('EPS Emissions'!$D$1:$D$101='Transportation Figure Cum'!$C$1),0),MATCH('Transportation Figure Cum'!F$2,'EPS Emissions'!$C$1:$AI$1,0)),INDEX('GCAM By Region By Sector'!$B$1:$AH$342,MATCH(1,('GCAM By Region By Sector'!$B$1:$B$342='Transportation Figure Cum'!$A34)*('GCAM By Region By Sector'!$C$1:$C$342='Transportation Figure Cum'!$C$1),0),MATCH('Transportation Figure Cum'!F$2,'GCAM By Region By Sector'!$B$1:$AH$1,0))*10^3)</f>
        <v>1276.83</v>
      </c>
      <c r="G34" cm="1">
        <f t="array" ref="G34">IF($C34="EPS",INDEX('EPS Emissions'!$C$1:$AI$101,MATCH(1,('EPS Emissions'!$C$1:$C$101='Transportation Figure Cum'!$A34)*('EPS Emissions'!$D$1:$D$101='Transportation Figure Cum'!$C$1),0),MATCH('Transportation Figure Cum'!G$2,'EPS Emissions'!$C$1:$AI$1,0)),INDEX('GCAM By Region By Sector'!$B$1:$AH$342,MATCH(1,('GCAM By Region By Sector'!$B$1:$B$342='Transportation Figure Cum'!$A34)*('GCAM By Region By Sector'!$C$1:$C$342='Transportation Figure Cum'!$C$1),0),MATCH('Transportation Figure Cum'!G$2,'GCAM By Region By Sector'!$B$1:$AH$1,0))*10^3)</f>
        <v>1099.52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4.7252094146640626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51.89097105364047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145.49297398233418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210.36753887155595</v>
      </c>
      <c r="O34" t="str">
        <f t="shared" si="10"/>
        <v>USA</v>
      </c>
      <c r="P34" s="15">
        <f t="shared" si="21"/>
        <v>1585.9252094146641</v>
      </c>
      <c r="Q34" s="15">
        <f t="shared" si="21"/>
        <v>1648.6009710536405</v>
      </c>
      <c r="R34" s="15">
        <f t="shared" si="21"/>
        <v>1422.3229739823341</v>
      </c>
      <c r="S34" s="15">
        <f t="shared" si="21"/>
        <v>1309.887538871556</v>
      </c>
      <c r="T34">
        <f t="shared" si="3"/>
        <v>1</v>
      </c>
      <c r="U34">
        <f t="shared" si="4"/>
        <v>1</v>
      </c>
      <c r="V34">
        <f t="shared" si="5"/>
        <v>1</v>
      </c>
      <c r="W34">
        <f t="shared" si="6"/>
        <v>2</v>
      </c>
      <c r="Y34" t="s">
        <v>93</v>
      </c>
      <c r="Z34">
        <v>0</v>
      </c>
      <c r="AA34">
        <v>0</v>
      </c>
      <c r="AB34">
        <v>0</v>
      </c>
      <c r="AC34">
        <v>0</v>
      </c>
      <c r="AE34" s="73" t="str">
        <f t="shared" si="11"/>
        <v>USA</v>
      </c>
      <c r="AF34" s="74">
        <f>SUM(TREND(P34:Q34,P$2:Q$2,'BAU Sector &amp; Region Breakout'!D$2:M$2))</f>
        <v>16141.293021522024</v>
      </c>
      <c r="AG34" s="74">
        <f>SUM(TREND(Q34:R34,Q$2:R$2,'BAU Sector &amp; Region Breakout'!N$2:'BAU Sector &amp; Region Breakout'!X$2))</f>
        <v>16890.081697697853</v>
      </c>
      <c r="AH34" s="74">
        <f>SUM(TREND(R34:S34,R$2:S$2,'BAU Sector &amp; Region Breakout'!X$2:AH$2))</f>
        <v>15027.157820696375</v>
      </c>
      <c r="AI34" s="75">
        <f t="shared" si="12"/>
        <v>48058.532539916254</v>
      </c>
      <c r="AJ34" s="76">
        <f>RANK(AI34,AI$3:AI$34,0)</f>
        <v>1</v>
      </c>
      <c r="AK34" s="26"/>
      <c r="AN34" s="26"/>
      <c r="AQ34" s="26"/>
    </row>
    <row r="35" spans="1:43" x14ac:dyDescent="0.35">
      <c r="O35" s="14" t="s">
        <v>94</v>
      </c>
      <c r="P35" s="61">
        <f>SUM(P3:P34)</f>
        <v>7117.8128854170391</v>
      </c>
      <c r="Q35" s="61">
        <f t="shared" ref="Q35:S35" si="22">SUM(Q3:Q34)</f>
        <v>8255.0510755393716</v>
      </c>
      <c r="R35" s="61">
        <f t="shared" si="22"/>
        <v>8903.491447240076</v>
      </c>
      <c r="S35" s="61">
        <f t="shared" si="22"/>
        <v>9641.0964167090096</v>
      </c>
      <c r="AE35" s="21"/>
      <c r="AK35" s="25"/>
      <c r="AN35" s="25"/>
      <c r="AQ35" s="25"/>
    </row>
    <row r="36" spans="1:43" x14ac:dyDescent="0.35">
      <c r="B36" t="s">
        <v>59</v>
      </c>
      <c r="C36" s="9">
        <f>VLOOKUP($S$1,$O$38:$Q$41,2,FALSE)</f>
        <v>0</v>
      </c>
      <c r="I36" s="9">
        <f>VLOOKUP($S$1,$O$38:$Q$41,3,FALSE)</f>
        <v>0</v>
      </c>
      <c r="AE36" s="21"/>
      <c r="AK36" s="25"/>
      <c r="AN36" s="25"/>
      <c r="AQ36" s="25"/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 t="shared" ref="F37:G37" si="23">E37+10</f>
        <v>2040</v>
      </c>
      <c r="G37">
        <f t="shared" si="23"/>
        <v>2050</v>
      </c>
      <c r="I37">
        <v>2020</v>
      </c>
      <c r="J37">
        <f>I37+10</f>
        <v>2030</v>
      </c>
      <c r="K37">
        <f t="shared" ref="K37:L37" si="24">J37+10</f>
        <v>2040</v>
      </c>
      <c r="L37">
        <f t="shared" si="24"/>
        <v>2050</v>
      </c>
      <c r="P37" t="s">
        <v>101</v>
      </c>
      <c r="Q37" t="s">
        <v>102</v>
      </c>
      <c r="AE37" s="21"/>
      <c r="AK37" s="25"/>
      <c r="AN37" s="25"/>
      <c r="AQ37" s="25"/>
    </row>
    <row r="38" spans="1:43" x14ac:dyDescent="0.35">
      <c r="A38" s="13" t="s">
        <v>7</v>
      </c>
      <c r="B38" t="s">
        <v>8</v>
      </c>
      <c r="C38" s="10" t="s">
        <v>9</v>
      </c>
      <c r="D38" cm="1">
        <f t="array" ref="D38">IFERROR(IF($C38="EPS",INDEX('EPS Emissions'!$C$1:$AI$101,MATCH(1,('EPS Emissions'!$C$1:$C$101=$A38)*('EPS Emissions'!$D$1:$D$101=$C$36),0),MATCH(D$2,'EPS Emissions'!$C$1:$AI$1,0)),INDEX('GCAM By Region By Sector'!$B$1:$AH$342,MATCH(1,('GCAM By Region By Sector'!$B$1:$B$342=$A38)*('GCAM By Region By Sector'!$C$1:$C$342=$C$36),0),MATCH(D$2,'GCAM By Region By Sector'!$B$1:$AH$1,0))*10^3),0)</f>
        <v>0</v>
      </c>
      <c r="E38" cm="1">
        <f t="array" ref="E38">IFERROR(IF($C38="EPS",INDEX('EPS Emissions'!$C$1:$AI$101,MATCH(1,('EPS Emissions'!$C$1:$C$101=$A38)*('EPS Emissions'!$D$1:$D$101=$C$36),0),MATCH(E$2,'EPS Emissions'!$C$1:$AI$1,0)),INDEX('GCAM By Region By Sector'!$B$1:$AH$342,MATCH(1,('GCAM By Region By Sector'!$B$1:$B$342=$A38)*('GCAM By Region By Sector'!$C$1:$C$342=$C$36),0),MATCH(E$2,'GCAM By Region By Sector'!$B$1:$AH$1,0))*10^3),0)</f>
        <v>0</v>
      </c>
      <c r="F38" cm="1">
        <f t="array" ref="F38">IFERROR(IF($C38="EPS",INDEX('EPS Emissions'!$C$1:$AI$101,MATCH(1,('EPS Emissions'!$C$1:$C$101=$A38)*('EPS Emissions'!$D$1:$D$101=$C$36),0),MATCH(F$2,'EPS Emissions'!$C$1:$AI$1,0)),INDEX('GCAM By Region By Sector'!$B$1:$AH$342,MATCH(1,('GCAM By Region By Sector'!$B$1:$B$342=$A38)*('GCAM By Region By Sector'!$C$1:$C$342=$C$36),0),MATCH(F$2,'GCAM By Region By Sector'!$B$1:$AH$1,0))*10^3),0)</f>
        <v>0</v>
      </c>
      <c r="G38" cm="1">
        <f t="array" ref="G38">IFERROR(IF($C38="EPS",INDEX('EPS Emissions'!$C$1:$AI$101,MATCH(1,('EPS Emissions'!$C$1:$C$101=$A38)*('EPS Emissions'!$D$1:$D$101=$C$36),0),MATCH(G$2,'EPS Emissions'!$C$1:$AI$1,0)),INDEX('GCAM By Region By Sector'!$B$1:$AH$342,MATCH(1,('GCAM By Region By Sector'!$B$1:$B$342=$A38)*('GCAM By Region By Sector'!$C$1:$C$342=$C$36),0),MATCH(G$2,'GCAM By Region By Sector'!$B$1:$AH$1,0))*10^3),0)</f>
        <v>0</v>
      </c>
      <c r="I38" cm="1">
        <f t="array" ref="I38">IFERROR(IF($C38="EPS",INDEX('EPS Emissions'!$C$1:$AI$101,MATCH(1,('EPS Emissions'!$C$1:$C$101=$A38)*('EPS Emissions'!$D$1:$D$101=$I$36),0),MATCH(I$2,'EPS Emissions'!$C$1:$AI$1,0)),INDEX('GCAM By Region By Sector'!$B$1:$AH$342,MATCH(1,('GCAM By Region By Sector'!$B$1:$B$342=$A38)*('GCAM By Region By Sector'!$C$1:$C$342=$I$36),0),MATCH(I$2,'GCAM By Region By Sector'!$B$1:$AH$1,0))*10^3),0)</f>
        <v>0</v>
      </c>
      <c r="J38" cm="1">
        <f t="array" ref="J38">IFERROR(IF($C38="EPS",INDEX('EPS Emissions'!$C$1:$AI$101,MATCH(1,('EPS Emissions'!$C$1:$C$101=$A38)*('EPS Emissions'!$D$1:$D$101=$I$36),0),MATCH(J$2,'EPS Emissions'!$C$1:$AI$1,0)),INDEX('GCAM By Region By Sector'!$B$1:$AH$342,MATCH(1,('GCAM By Region By Sector'!$B$1:$B$342=$A38)*('GCAM By Region By Sector'!$C$1:$C$342=$I$36),0),MATCH(J$2,'GCAM By Region By Sector'!$B$1:$AH$1,0))*10^3),0)</f>
        <v>0</v>
      </c>
      <c r="K38" cm="1">
        <f t="array" ref="K38">IFERROR(IF($C38="EPS",INDEX('EPS Emissions'!$C$1:$AI$101,MATCH(1,('EPS Emissions'!$C$1:$C$101=$A38)*('EPS Emissions'!$D$1:$D$101=$I$36),0),MATCH(K$2,'EPS Emissions'!$C$1:$AI$1,0)),INDEX('GCAM By Region By Sector'!$B$1:$AH$342,MATCH(1,('GCAM By Region By Sector'!$B$1:$B$342=$A38)*('GCAM By Region By Sector'!$C$1:$C$342=$I$36),0),MATCH(K$2,'GCAM By Region By Sector'!$B$1:$AH$1,0))*10^3),0)</f>
        <v>0</v>
      </c>
      <c r="L38" cm="1">
        <f t="array" ref="L38">IFERROR(IF($C38="EPS",INDEX('EPS Emissions'!$C$1:$AI$101,MATCH(1,('EPS Emissions'!$C$1:$C$101=$A38)*('EPS Emissions'!$D$1:$D$101=$I$36),0),MATCH(L$2,'EPS Emissions'!$C$1:$AI$1,0)),INDEX('GCAM By Region By Sector'!$B$1:$AH$342,MATCH(1,('GCAM By Region By Sector'!$B$1:$B$342=$A38)*('GCAM By Region By Sector'!$C$1:$C$342=$I$36),0),MATCH(L$2,'GCAM By Region By Sector'!$B$1:$AH$1,0))*10^3),0)</f>
        <v>0</v>
      </c>
      <c r="O38" t="s">
        <v>66</v>
      </c>
      <c r="P38" t="str">
        <f>O38</f>
        <v>International Aviation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E38" s="21"/>
      <c r="AK38" s="25"/>
      <c r="AN38" s="25"/>
      <c r="AQ38" s="25"/>
    </row>
    <row r="39" spans="1:43" x14ac:dyDescent="0.35">
      <c r="A39" s="13" t="s">
        <v>10</v>
      </c>
      <c r="B39" t="s">
        <v>10</v>
      </c>
      <c r="C39" s="10" t="s">
        <v>9</v>
      </c>
      <c r="D39" cm="1">
        <f t="array" ref="D39">IFERROR(IF($C39="EPS",INDEX('EPS Emissions'!$C$1:$AI$101,MATCH(1,('EPS Emissions'!$C$1:$C$101=$A39)*('EPS Emissions'!$D$1:$D$101=$C$36),0),MATCH(D$2,'EPS Emissions'!$C$1:$AI$1,0)),INDEX('GCAM By Region By Sector'!$B$1:$AH$342,MATCH(1,('GCAM By Region By Sector'!$B$1:$B$342=$A39)*('GCAM By Region By Sector'!$C$1:$C$342=$C$36),0),MATCH(D$2,'GCAM By Region By Sector'!$B$1:$AH$1,0))*10^3),0)</f>
        <v>0</v>
      </c>
      <c r="E39" cm="1">
        <f t="array" ref="E39">IFERROR(IF($C39="EPS",INDEX('EPS Emissions'!$C$1:$AI$101,MATCH(1,('EPS Emissions'!$C$1:$C$101=$A39)*('EPS Emissions'!$D$1:$D$101=$C$36),0),MATCH(E$2,'EPS Emissions'!$C$1:$AI$1,0)),INDEX('GCAM By Region By Sector'!$B$1:$AH$342,MATCH(1,('GCAM By Region By Sector'!$B$1:$B$342=$A39)*('GCAM By Region By Sector'!$C$1:$C$342=$C$36),0),MATCH(E$2,'GCAM By Region By Sector'!$B$1:$AH$1,0))*10^3),0)</f>
        <v>0</v>
      </c>
      <c r="F39" cm="1">
        <f t="array" ref="F39">IFERROR(IF($C39="EPS",INDEX('EPS Emissions'!$C$1:$AI$101,MATCH(1,('EPS Emissions'!$C$1:$C$101=$A39)*('EPS Emissions'!$D$1:$D$101=$C$36),0),MATCH(F$2,'EPS Emissions'!$C$1:$AI$1,0)),INDEX('GCAM By Region By Sector'!$B$1:$AH$342,MATCH(1,('GCAM By Region By Sector'!$B$1:$B$342=$A39)*('GCAM By Region By Sector'!$C$1:$C$342=$C$36),0),MATCH(F$2,'GCAM By Region By Sector'!$B$1:$AH$1,0))*10^3),0)</f>
        <v>0</v>
      </c>
      <c r="G39" cm="1">
        <f t="array" ref="G39">IFERROR(IF($C39="EPS",INDEX('EPS Emissions'!$C$1:$AI$101,MATCH(1,('EPS Emissions'!$C$1:$C$101=$A39)*('EPS Emissions'!$D$1:$D$101=$C$36),0),MATCH(G$2,'EPS Emissions'!$C$1:$AI$1,0)),INDEX('GCAM By Region By Sector'!$B$1:$AH$342,MATCH(1,('GCAM By Region By Sector'!$B$1:$B$342=$A39)*('GCAM By Region By Sector'!$C$1:$C$342=$C$36),0),MATCH(G$2,'GCAM By Region By Sector'!$B$1:$AH$1,0))*10^3),0)</f>
        <v>0</v>
      </c>
      <c r="I39" cm="1">
        <f t="array" ref="I39">IFERROR(IF($C39="EPS",INDEX('EPS Emissions'!$C$1:$AI$101,MATCH(1,('EPS Emissions'!$C$1:$C$101=$A39)*('EPS Emissions'!$D$1:$D$101=$I$36),0),MATCH(I$2,'EPS Emissions'!$C$1:$AI$1,0)),INDEX('GCAM By Region By Sector'!$B$1:$AH$342,MATCH(1,('GCAM By Region By Sector'!$B$1:$B$342=$A39)*('GCAM By Region By Sector'!$C$1:$C$342=$I$36),0),MATCH(I$2,'GCAM By Region By Sector'!$B$1:$AH$1,0))*10^3),0)</f>
        <v>0</v>
      </c>
      <c r="J39" cm="1">
        <f t="array" ref="J39">IFERROR(IF($C39="EPS",INDEX('EPS Emissions'!$C$1:$AI$101,MATCH(1,('EPS Emissions'!$C$1:$C$101=$A39)*('EPS Emissions'!$D$1:$D$101=$I$36),0),MATCH(J$2,'EPS Emissions'!$C$1:$AI$1,0)),INDEX('GCAM By Region By Sector'!$B$1:$AH$342,MATCH(1,('GCAM By Region By Sector'!$B$1:$B$342=$A39)*('GCAM By Region By Sector'!$C$1:$C$342=$I$36),0),MATCH(J$2,'GCAM By Region By Sector'!$B$1:$AH$1,0))*10^3),0)</f>
        <v>0</v>
      </c>
      <c r="K39" cm="1">
        <f t="array" ref="K39">IFERROR(IF($C39="EPS",INDEX('EPS Emissions'!$C$1:$AI$101,MATCH(1,('EPS Emissions'!$C$1:$C$101=$A39)*('EPS Emissions'!$D$1:$D$101=$I$36),0),MATCH(K$2,'EPS Emissions'!$C$1:$AI$1,0)),INDEX('GCAM By Region By Sector'!$B$1:$AH$342,MATCH(1,('GCAM By Region By Sector'!$B$1:$B$342=$A39)*('GCAM By Region By Sector'!$C$1:$C$342=$I$36),0),MATCH(K$2,'GCAM By Region By Sector'!$B$1:$AH$1,0))*10^3),0)</f>
        <v>0</v>
      </c>
      <c r="L39" cm="1">
        <f t="array" ref="L39">IFERROR(IF($C39="EPS",INDEX('EPS Emissions'!$C$1:$AI$101,MATCH(1,('EPS Emissions'!$C$1:$C$101=$A39)*('EPS Emissions'!$D$1:$D$101=$I$36),0),MATCH(L$2,'EPS Emissions'!$C$1:$AI$1,0)),INDEX('GCAM By Region By Sector'!$B$1:$AH$342,MATCH(1,('GCAM By Region By Sector'!$B$1:$B$342=$A39)*('GCAM By Region By Sector'!$C$1:$C$342=$I$36),0),MATCH(L$2,'GCAM By Region By Sector'!$B$1:$AH$1,0))*10^3),0)</f>
        <v>0</v>
      </c>
      <c r="O39" t="s">
        <v>68</v>
      </c>
      <c r="Q39" t="str">
        <f>O39</f>
        <v>International Shipping</v>
      </c>
      <c r="AE39" s="21"/>
      <c r="AK39" s="25"/>
      <c r="AN39" s="25"/>
      <c r="AQ39" s="25"/>
    </row>
    <row r="40" spans="1:43" x14ac:dyDescent="0.35">
      <c r="A40" s="13" t="s">
        <v>11</v>
      </c>
      <c r="B40" t="s">
        <v>12</v>
      </c>
      <c r="C40" s="10" t="s">
        <v>13</v>
      </c>
      <c r="D40" cm="1">
        <f t="array" ref="D40">IFERROR(IF($C40="EPS",INDEX('EPS Emissions'!$C$1:$AI$101,MATCH(1,('EPS Emissions'!$C$1:$C$101=$A40)*('EPS Emissions'!$D$1:$D$101=$C$36),0),MATCH(D$2,'EPS Emissions'!$C$1:$AI$1,0)),INDEX('GCAM By Region By Sector'!$B$1:$AH$342,MATCH(1,('GCAM By Region By Sector'!$B$1:$B$342=$A40)*('GCAM By Region By Sector'!$C$1:$C$342=$C$36),0),MATCH(D$2,'GCAM By Region By Sector'!$B$1:$AH$1,0))*10^3),0)</f>
        <v>0</v>
      </c>
      <c r="E40" cm="1">
        <f t="array" ref="E40">IFERROR(IF($C40="EPS",INDEX('EPS Emissions'!$C$1:$AI$101,MATCH(1,('EPS Emissions'!$C$1:$C$101=$A40)*('EPS Emissions'!$D$1:$D$101=$C$36),0),MATCH(E$2,'EPS Emissions'!$C$1:$AI$1,0)),INDEX('GCAM By Region By Sector'!$B$1:$AH$342,MATCH(1,('GCAM By Region By Sector'!$B$1:$B$342=$A40)*('GCAM By Region By Sector'!$C$1:$C$342=$C$36),0),MATCH(E$2,'GCAM By Region By Sector'!$B$1:$AH$1,0))*10^3),0)</f>
        <v>0</v>
      </c>
      <c r="F40" cm="1">
        <f t="array" ref="F40">IFERROR(IF($C40="EPS",INDEX('EPS Emissions'!$C$1:$AI$101,MATCH(1,('EPS Emissions'!$C$1:$C$101=$A40)*('EPS Emissions'!$D$1:$D$101=$C$36),0),MATCH(F$2,'EPS Emissions'!$C$1:$AI$1,0)),INDEX('GCAM By Region By Sector'!$B$1:$AH$342,MATCH(1,('GCAM By Region By Sector'!$B$1:$B$342=$A40)*('GCAM By Region By Sector'!$C$1:$C$342=$C$36),0),MATCH(F$2,'GCAM By Region By Sector'!$B$1:$AH$1,0))*10^3),0)</f>
        <v>0</v>
      </c>
      <c r="G40" cm="1">
        <f t="array" ref="G40">IFERROR(IF($C40="EPS",INDEX('EPS Emissions'!$C$1:$AI$101,MATCH(1,('EPS Emissions'!$C$1:$C$101=$A40)*('EPS Emissions'!$D$1:$D$101=$C$36),0),MATCH(G$2,'EPS Emissions'!$C$1:$AI$1,0)),INDEX('GCAM By Region By Sector'!$B$1:$AH$342,MATCH(1,('GCAM By Region By Sector'!$B$1:$B$342=$A40)*('GCAM By Region By Sector'!$C$1:$C$342=$C$36),0),MATCH(G$2,'GCAM By Region By Sector'!$B$1:$AH$1,0))*10^3),0)</f>
        <v>0</v>
      </c>
      <c r="I40" cm="1">
        <f t="array" ref="I40">IFERROR(IF($C40="EPS",INDEX('EPS Emissions'!$C$1:$AI$101,MATCH(1,('EPS Emissions'!$C$1:$C$101=$A40)*('EPS Emissions'!$D$1:$D$101=$I$36),0),MATCH(I$2,'EPS Emissions'!$C$1:$AI$1,0)),INDEX('GCAM By Region By Sector'!$B$1:$AH$342,MATCH(1,('GCAM By Region By Sector'!$B$1:$B$342=$A40)*('GCAM By Region By Sector'!$C$1:$C$342=$I$36),0),MATCH(I$2,'GCAM By Region By Sector'!$B$1:$AH$1,0))*10^3),0)</f>
        <v>0</v>
      </c>
      <c r="J40" cm="1">
        <f t="array" ref="J40">IFERROR(IF($C40="EPS",INDEX('EPS Emissions'!$C$1:$AI$101,MATCH(1,('EPS Emissions'!$C$1:$C$101=$A40)*('EPS Emissions'!$D$1:$D$101=$I$36),0),MATCH(J$2,'EPS Emissions'!$C$1:$AI$1,0)),INDEX('GCAM By Region By Sector'!$B$1:$AH$342,MATCH(1,('GCAM By Region By Sector'!$B$1:$B$342=$A40)*('GCAM By Region By Sector'!$C$1:$C$342=$I$36),0),MATCH(J$2,'GCAM By Region By Sector'!$B$1:$AH$1,0))*10^3),0)</f>
        <v>0</v>
      </c>
      <c r="K40" cm="1">
        <f t="array" ref="K40">IFERROR(IF($C40="EPS",INDEX('EPS Emissions'!$C$1:$AI$101,MATCH(1,('EPS Emissions'!$C$1:$C$101=$A40)*('EPS Emissions'!$D$1:$D$101=$I$36),0),MATCH(K$2,'EPS Emissions'!$C$1:$AI$1,0)),INDEX('GCAM By Region By Sector'!$B$1:$AH$342,MATCH(1,('GCAM By Region By Sector'!$B$1:$B$342=$A40)*('GCAM By Region By Sector'!$C$1:$C$342=$I$36),0),MATCH(K$2,'GCAM By Region By Sector'!$B$1:$AH$1,0))*10^3),0)</f>
        <v>0</v>
      </c>
      <c r="L40" cm="1">
        <f t="array" ref="L40">IFERROR(IF($C40="EPS",INDEX('EPS Emissions'!$C$1:$AI$101,MATCH(1,('EPS Emissions'!$C$1:$C$101=$A40)*('EPS Emissions'!$D$1:$D$101=$I$36),0),MATCH(L$2,'EPS Emissions'!$C$1:$AI$1,0)),INDEX('GCAM By Region By Sector'!$B$1:$AH$342,MATCH(1,('GCAM By Region By Sector'!$B$1:$B$342=$A40)*('GCAM By Region By Sector'!$C$1:$C$342=$I$36),0),MATCH(L$2,'GCAM By Region By Sector'!$B$1:$AH$1,0))*10^3),0)</f>
        <v>0</v>
      </c>
      <c r="O40" t="s">
        <v>103</v>
      </c>
      <c r="P40" t="str">
        <f>P38</f>
        <v>International Aviation</v>
      </c>
      <c r="Q40" t="str">
        <f>Q39</f>
        <v>International Shipping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E40" s="21"/>
      <c r="AK40" s="25"/>
      <c r="AN40" s="25"/>
      <c r="AQ40" s="25"/>
    </row>
    <row r="41" spans="1:43" x14ac:dyDescent="0.35">
      <c r="A41" s="13" t="s">
        <v>14</v>
      </c>
      <c r="B41" t="s">
        <v>15</v>
      </c>
      <c r="C41" s="10" t="s">
        <v>13</v>
      </c>
      <c r="D41" cm="1">
        <f t="array" ref="D41">IFERROR(IF($C41="EPS",INDEX('EPS Emissions'!$C$1:$AI$101,MATCH(1,('EPS Emissions'!$C$1:$C$101=$A41)*('EPS Emissions'!$D$1:$D$101=$C$36),0),MATCH(D$2,'EPS Emissions'!$C$1:$AI$1,0)),INDEX('GCAM By Region By Sector'!$B$1:$AH$342,MATCH(1,('GCAM By Region By Sector'!$B$1:$B$342=$A41)*('GCAM By Region By Sector'!$C$1:$C$342=$C$36),0),MATCH(D$2,'GCAM By Region By Sector'!$B$1:$AH$1,0))*10^3),0)</f>
        <v>0</v>
      </c>
      <c r="E41" cm="1">
        <f t="array" ref="E41">IFERROR(IF($C41="EPS",INDEX('EPS Emissions'!$C$1:$AI$101,MATCH(1,('EPS Emissions'!$C$1:$C$101=$A41)*('EPS Emissions'!$D$1:$D$101=$C$36),0),MATCH(E$2,'EPS Emissions'!$C$1:$AI$1,0)),INDEX('GCAM By Region By Sector'!$B$1:$AH$342,MATCH(1,('GCAM By Region By Sector'!$B$1:$B$342=$A41)*('GCAM By Region By Sector'!$C$1:$C$342=$C$36),0),MATCH(E$2,'GCAM By Region By Sector'!$B$1:$AH$1,0))*10^3),0)</f>
        <v>0</v>
      </c>
      <c r="F41" cm="1">
        <f t="array" ref="F41">IFERROR(IF($C41="EPS",INDEX('EPS Emissions'!$C$1:$AI$101,MATCH(1,('EPS Emissions'!$C$1:$C$101=$A41)*('EPS Emissions'!$D$1:$D$101=$C$36),0),MATCH(F$2,'EPS Emissions'!$C$1:$AI$1,0)),INDEX('GCAM By Region By Sector'!$B$1:$AH$342,MATCH(1,('GCAM By Region By Sector'!$B$1:$B$342=$A41)*('GCAM By Region By Sector'!$C$1:$C$342=$C$36),0),MATCH(F$2,'GCAM By Region By Sector'!$B$1:$AH$1,0))*10^3),0)</f>
        <v>0</v>
      </c>
      <c r="G41" cm="1">
        <f t="array" ref="G41">IFERROR(IF($C41="EPS",INDEX('EPS Emissions'!$C$1:$AI$101,MATCH(1,('EPS Emissions'!$C$1:$C$101=$A41)*('EPS Emissions'!$D$1:$D$101=$C$36),0),MATCH(G$2,'EPS Emissions'!$C$1:$AI$1,0)),INDEX('GCAM By Region By Sector'!$B$1:$AH$342,MATCH(1,('GCAM By Region By Sector'!$B$1:$B$342=$A41)*('GCAM By Region By Sector'!$C$1:$C$342=$C$36),0),MATCH(G$2,'GCAM By Region By Sector'!$B$1:$AH$1,0))*10^3),0)</f>
        <v>0</v>
      </c>
      <c r="I41" cm="1">
        <f t="array" ref="I41">IFERROR(IF($C41="EPS",INDEX('EPS Emissions'!$C$1:$AI$101,MATCH(1,('EPS Emissions'!$C$1:$C$101=$A41)*('EPS Emissions'!$D$1:$D$101=$I$36),0),MATCH(I$2,'EPS Emissions'!$C$1:$AI$1,0)),INDEX('GCAM By Region By Sector'!$B$1:$AH$342,MATCH(1,('GCAM By Region By Sector'!$B$1:$B$342=$A41)*('GCAM By Region By Sector'!$C$1:$C$342=$I$36),0),MATCH(I$2,'GCAM By Region By Sector'!$B$1:$AH$1,0))*10^3),0)</f>
        <v>0</v>
      </c>
      <c r="J41" cm="1">
        <f t="array" ref="J41">IFERROR(IF($C41="EPS",INDEX('EPS Emissions'!$C$1:$AI$101,MATCH(1,('EPS Emissions'!$C$1:$C$101=$A41)*('EPS Emissions'!$D$1:$D$101=$I$36),0),MATCH(J$2,'EPS Emissions'!$C$1:$AI$1,0)),INDEX('GCAM By Region By Sector'!$B$1:$AH$342,MATCH(1,('GCAM By Region By Sector'!$B$1:$B$342=$A41)*('GCAM By Region By Sector'!$C$1:$C$342=$I$36),0),MATCH(J$2,'GCAM By Region By Sector'!$B$1:$AH$1,0))*10^3),0)</f>
        <v>0</v>
      </c>
      <c r="K41" cm="1">
        <f t="array" ref="K41">IFERROR(IF($C41="EPS",INDEX('EPS Emissions'!$C$1:$AI$101,MATCH(1,('EPS Emissions'!$C$1:$C$101=$A41)*('EPS Emissions'!$D$1:$D$101=$I$36),0),MATCH(K$2,'EPS Emissions'!$C$1:$AI$1,0)),INDEX('GCAM By Region By Sector'!$B$1:$AH$342,MATCH(1,('GCAM By Region By Sector'!$B$1:$B$342=$A41)*('GCAM By Region By Sector'!$C$1:$C$342=$I$36),0),MATCH(K$2,'GCAM By Region By Sector'!$B$1:$AH$1,0))*10^3),0)</f>
        <v>0</v>
      </c>
      <c r="L41" cm="1">
        <f t="array" ref="L41">IFERROR(IF($C41="EPS",INDEX('EPS Emissions'!$C$1:$AI$101,MATCH(1,('EPS Emissions'!$C$1:$C$101=$A41)*('EPS Emissions'!$D$1:$D$101=$I$36),0),MATCH(L$2,'EPS Emissions'!$C$1:$AI$1,0)),INDEX('GCAM By Region By Sector'!$B$1:$AH$342,MATCH(1,('GCAM By Region By Sector'!$B$1:$B$342=$A41)*('GCAM By Region By Sector'!$C$1:$C$342=$I$36),0),MATCH(L$2,'GCAM By Region By Sector'!$B$1:$AH$1,0))*10^3),0)</f>
        <v>0</v>
      </c>
      <c r="O41" t="s">
        <v>100</v>
      </c>
      <c r="X41" s="22">
        <v>1</v>
      </c>
      <c r="Y41" t="str">
        <f t="shared" ref="Y41:Y50" si="25">INDEX(O$3:O$34,MATCH(X41,V$3:V$34,0),1)</f>
        <v>USA</v>
      </c>
      <c r="Z41" s="21">
        <f t="shared" ref="Z41:AC50" si="26">INDEX($O$2:$S$35,MATCH($Y41,$O$2:$O$35,0),MATCH(Z$40,$O$2:$S$2,0))</f>
        <v>1585.9252094146641</v>
      </c>
      <c r="AA41" s="21">
        <f t="shared" si="26"/>
        <v>1648.6009710536405</v>
      </c>
      <c r="AB41" s="16">
        <f t="shared" si="26"/>
        <v>1422.3229739823341</v>
      </c>
      <c r="AC41" s="21">
        <f t="shared" si="26"/>
        <v>1309.887538871556</v>
      </c>
      <c r="AE41" s="21"/>
      <c r="AK41" s="25"/>
      <c r="AN41" s="25"/>
      <c r="AQ41" s="25"/>
    </row>
    <row r="42" spans="1:43" x14ac:dyDescent="0.35">
      <c r="A42" s="13" t="s">
        <v>16</v>
      </c>
      <c r="B42" t="s">
        <v>17</v>
      </c>
      <c r="C42" s="10" t="s">
        <v>13</v>
      </c>
      <c r="D42" cm="1">
        <f t="array" ref="D42">IFERROR(IF($C42="EPS",INDEX('EPS Emissions'!$C$1:$AI$101,MATCH(1,('EPS Emissions'!$C$1:$C$101=$A42)*('EPS Emissions'!$D$1:$D$101=$C$36),0),MATCH(D$2,'EPS Emissions'!$C$1:$AI$1,0)),INDEX('GCAM By Region By Sector'!$B$1:$AH$342,MATCH(1,('GCAM By Region By Sector'!$B$1:$B$342=$A42)*('GCAM By Region By Sector'!$C$1:$C$342=$C$36),0),MATCH(D$2,'GCAM By Region By Sector'!$B$1:$AH$1,0))*10^3),0)</f>
        <v>0</v>
      </c>
      <c r="E42" cm="1">
        <f t="array" ref="E42">IFERROR(IF($C42="EPS",INDEX('EPS Emissions'!$C$1:$AI$101,MATCH(1,('EPS Emissions'!$C$1:$C$101=$A42)*('EPS Emissions'!$D$1:$D$101=$C$36),0),MATCH(E$2,'EPS Emissions'!$C$1:$AI$1,0)),INDEX('GCAM By Region By Sector'!$B$1:$AH$342,MATCH(1,('GCAM By Region By Sector'!$B$1:$B$342=$A42)*('GCAM By Region By Sector'!$C$1:$C$342=$C$36),0),MATCH(E$2,'GCAM By Region By Sector'!$B$1:$AH$1,0))*10^3),0)</f>
        <v>0</v>
      </c>
      <c r="F42" cm="1">
        <f t="array" ref="F42">IFERROR(IF($C42="EPS",INDEX('EPS Emissions'!$C$1:$AI$101,MATCH(1,('EPS Emissions'!$C$1:$C$101=$A42)*('EPS Emissions'!$D$1:$D$101=$C$36),0),MATCH(F$2,'EPS Emissions'!$C$1:$AI$1,0)),INDEX('GCAM By Region By Sector'!$B$1:$AH$342,MATCH(1,('GCAM By Region By Sector'!$B$1:$B$342=$A42)*('GCAM By Region By Sector'!$C$1:$C$342=$C$36),0),MATCH(F$2,'GCAM By Region By Sector'!$B$1:$AH$1,0))*10^3),0)</f>
        <v>0</v>
      </c>
      <c r="G42" cm="1">
        <f t="array" ref="G42">IFERROR(IF($C42="EPS",INDEX('EPS Emissions'!$C$1:$AI$101,MATCH(1,('EPS Emissions'!$C$1:$C$101=$A42)*('EPS Emissions'!$D$1:$D$101=$C$36),0),MATCH(G$2,'EPS Emissions'!$C$1:$AI$1,0)),INDEX('GCAM By Region By Sector'!$B$1:$AH$342,MATCH(1,('GCAM By Region By Sector'!$B$1:$B$342=$A42)*('GCAM By Region By Sector'!$C$1:$C$342=$C$36),0),MATCH(G$2,'GCAM By Region By Sector'!$B$1:$AH$1,0))*10^3),0)</f>
        <v>0</v>
      </c>
      <c r="I42" cm="1">
        <f t="array" ref="I42">IFERROR(IF($C42="EPS",INDEX('EPS Emissions'!$C$1:$AI$101,MATCH(1,('EPS Emissions'!$C$1:$C$101=$A42)*('EPS Emissions'!$D$1:$D$101=$I$36),0),MATCH(I$2,'EPS Emissions'!$C$1:$AI$1,0)),INDEX('GCAM By Region By Sector'!$B$1:$AH$342,MATCH(1,('GCAM By Region By Sector'!$B$1:$B$342=$A42)*('GCAM By Region By Sector'!$C$1:$C$342=$I$36),0),MATCH(I$2,'GCAM By Region By Sector'!$B$1:$AH$1,0))*10^3),0)</f>
        <v>0</v>
      </c>
      <c r="J42" cm="1">
        <f t="array" ref="J42">IFERROR(IF($C42="EPS",INDEX('EPS Emissions'!$C$1:$AI$101,MATCH(1,('EPS Emissions'!$C$1:$C$101=$A42)*('EPS Emissions'!$D$1:$D$101=$I$36),0),MATCH(J$2,'EPS Emissions'!$C$1:$AI$1,0)),INDEX('GCAM By Region By Sector'!$B$1:$AH$342,MATCH(1,('GCAM By Region By Sector'!$B$1:$B$342=$A42)*('GCAM By Region By Sector'!$C$1:$C$342=$I$36),0),MATCH(J$2,'GCAM By Region By Sector'!$B$1:$AH$1,0))*10^3),0)</f>
        <v>0</v>
      </c>
      <c r="K42" cm="1">
        <f t="array" ref="K42">IFERROR(IF($C42="EPS",INDEX('EPS Emissions'!$C$1:$AI$101,MATCH(1,('EPS Emissions'!$C$1:$C$101=$A42)*('EPS Emissions'!$D$1:$D$101=$I$36),0),MATCH(K$2,'EPS Emissions'!$C$1:$AI$1,0)),INDEX('GCAM By Region By Sector'!$B$1:$AH$342,MATCH(1,('GCAM By Region By Sector'!$B$1:$B$342=$A42)*('GCAM By Region By Sector'!$C$1:$C$342=$I$36),0),MATCH(K$2,'GCAM By Region By Sector'!$B$1:$AH$1,0))*10^3),0)</f>
        <v>0</v>
      </c>
      <c r="L42" cm="1">
        <f t="array" ref="L42">IFERROR(IF($C42="EPS",INDEX('EPS Emissions'!$C$1:$AI$101,MATCH(1,('EPS Emissions'!$C$1:$C$101=$A42)*('EPS Emissions'!$D$1:$D$101=$I$36),0),MATCH(L$2,'EPS Emissions'!$C$1:$AI$1,0)),INDEX('GCAM By Region By Sector'!$B$1:$AH$342,MATCH(1,('GCAM By Region By Sector'!$B$1:$B$342=$A42)*('GCAM By Region By Sector'!$C$1:$C$342=$I$36),0),MATCH(L$2,'GCAM By Region By Sector'!$B$1:$AH$1,0))*10^3),0)</f>
        <v>0</v>
      </c>
      <c r="X42" s="22">
        <v>2</v>
      </c>
      <c r="Y42" t="str">
        <f t="shared" si="25"/>
        <v>China</v>
      </c>
      <c r="Z42" s="21">
        <f t="shared" si="26"/>
        <v>842.55398955463909</v>
      </c>
      <c r="AA42" s="21">
        <f t="shared" si="26"/>
        <v>1169.1941358043937</v>
      </c>
      <c r="AB42" s="16">
        <f t="shared" si="26"/>
        <v>1380.5096001101067</v>
      </c>
      <c r="AC42" s="21">
        <f t="shared" si="26"/>
        <v>1442.4241844454252</v>
      </c>
      <c r="AE42" s="21"/>
      <c r="AK42" s="25"/>
      <c r="AN42" s="25"/>
      <c r="AQ42" s="25"/>
    </row>
    <row r="43" spans="1:43" x14ac:dyDescent="0.35">
      <c r="A43" s="13" t="s">
        <v>18</v>
      </c>
      <c r="B43" t="s">
        <v>19</v>
      </c>
      <c r="C43" s="10" t="s">
        <v>13</v>
      </c>
      <c r="D43" cm="1">
        <f t="array" ref="D43">IFERROR(IF($C43="EPS",INDEX('EPS Emissions'!$C$1:$AI$101,MATCH(1,('EPS Emissions'!$C$1:$C$101=$A43)*('EPS Emissions'!$D$1:$D$101=$C$36),0),MATCH(D$2,'EPS Emissions'!$C$1:$AI$1,0)),INDEX('GCAM By Region By Sector'!$B$1:$AH$342,MATCH(1,('GCAM By Region By Sector'!$B$1:$B$342=$A43)*('GCAM By Region By Sector'!$C$1:$C$342=$C$36),0),MATCH(D$2,'GCAM By Region By Sector'!$B$1:$AH$1,0))*10^3),0)</f>
        <v>0</v>
      </c>
      <c r="E43" cm="1">
        <f t="array" ref="E43">IFERROR(IF($C43="EPS",INDEX('EPS Emissions'!$C$1:$AI$101,MATCH(1,('EPS Emissions'!$C$1:$C$101=$A43)*('EPS Emissions'!$D$1:$D$101=$C$36),0),MATCH(E$2,'EPS Emissions'!$C$1:$AI$1,0)),INDEX('GCAM By Region By Sector'!$B$1:$AH$342,MATCH(1,('GCAM By Region By Sector'!$B$1:$B$342=$A43)*('GCAM By Region By Sector'!$C$1:$C$342=$C$36),0),MATCH(E$2,'GCAM By Region By Sector'!$B$1:$AH$1,0))*10^3),0)</f>
        <v>0</v>
      </c>
      <c r="F43" cm="1">
        <f t="array" ref="F43">IFERROR(IF($C43="EPS",INDEX('EPS Emissions'!$C$1:$AI$101,MATCH(1,('EPS Emissions'!$C$1:$C$101=$A43)*('EPS Emissions'!$D$1:$D$101=$C$36),0),MATCH(F$2,'EPS Emissions'!$C$1:$AI$1,0)),INDEX('GCAM By Region By Sector'!$B$1:$AH$342,MATCH(1,('GCAM By Region By Sector'!$B$1:$B$342=$A43)*('GCAM By Region By Sector'!$C$1:$C$342=$C$36),0),MATCH(F$2,'GCAM By Region By Sector'!$B$1:$AH$1,0))*10^3),0)</f>
        <v>0</v>
      </c>
      <c r="G43" cm="1">
        <f t="array" ref="G43">IFERROR(IF($C43="EPS",INDEX('EPS Emissions'!$C$1:$AI$101,MATCH(1,('EPS Emissions'!$C$1:$C$101=$A43)*('EPS Emissions'!$D$1:$D$101=$C$36),0),MATCH(G$2,'EPS Emissions'!$C$1:$AI$1,0)),INDEX('GCAM By Region By Sector'!$B$1:$AH$342,MATCH(1,('GCAM By Region By Sector'!$B$1:$B$342=$A43)*('GCAM By Region By Sector'!$C$1:$C$342=$C$36),0),MATCH(G$2,'GCAM By Region By Sector'!$B$1:$AH$1,0))*10^3),0)</f>
        <v>0</v>
      </c>
      <c r="I43" cm="1">
        <f t="array" ref="I43">IFERROR(IF($C43="EPS",INDEX('EPS Emissions'!$C$1:$AI$101,MATCH(1,('EPS Emissions'!$C$1:$C$101=$A43)*('EPS Emissions'!$D$1:$D$101=$I$36),0),MATCH(I$2,'EPS Emissions'!$C$1:$AI$1,0)),INDEX('GCAM By Region By Sector'!$B$1:$AH$342,MATCH(1,('GCAM By Region By Sector'!$B$1:$B$342=$A43)*('GCAM By Region By Sector'!$C$1:$C$342=$I$36),0),MATCH(I$2,'GCAM By Region By Sector'!$B$1:$AH$1,0))*10^3),0)</f>
        <v>0</v>
      </c>
      <c r="J43" cm="1">
        <f t="array" ref="J43">IFERROR(IF($C43="EPS",INDEX('EPS Emissions'!$C$1:$AI$101,MATCH(1,('EPS Emissions'!$C$1:$C$101=$A43)*('EPS Emissions'!$D$1:$D$101=$I$36),0),MATCH(J$2,'EPS Emissions'!$C$1:$AI$1,0)),INDEX('GCAM By Region By Sector'!$B$1:$AH$342,MATCH(1,('GCAM By Region By Sector'!$B$1:$B$342=$A43)*('GCAM By Region By Sector'!$C$1:$C$342=$I$36),0),MATCH(J$2,'GCAM By Region By Sector'!$B$1:$AH$1,0))*10^3),0)</f>
        <v>0</v>
      </c>
      <c r="K43" cm="1">
        <f t="array" ref="K43">IFERROR(IF($C43="EPS",INDEX('EPS Emissions'!$C$1:$AI$101,MATCH(1,('EPS Emissions'!$C$1:$C$101=$A43)*('EPS Emissions'!$D$1:$D$101=$I$36),0),MATCH(K$2,'EPS Emissions'!$C$1:$AI$1,0)),INDEX('GCAM By Region By Sector'!$B$1:$AH$342,MATCH(1,('GCAM By Region By Sector'!$B$1:$B$342=$A43)*('GCAM By Region By Sector'!$C$1:$C$342=$I$36),0),MATCH(K$2,'GCAM By Region By Sector'!$B$1:$AH$1,0))*10^3),0)</f>
        <v>0</v>
      </c>
      <c r="L43" cm="1">
        <f t="array" ref="L43">IFERROR(IF($C43="EPS",INDEX('EPS Emissions'!$C$1:$AI$101,MATCH(1,('EPS Emissions'!$C$1:$C$101=$A43)*('EPS Emissions'!$D$1:$D$101=$I$36),0),MATCH(L$2,'EPS Emissions'!$C$1:$AI$1,0)),INDEX('GCAM By Region By Sector'!$B$1:$AH$342,MATCH(1,('GCAM By Region By Sector'!$B$1:$B$342=$A43)*('GCAM By Region By Sector'!$C$1:$C$342=$I$36),0),MATCH(L$2,'GCAM By Region By Sector'!$B$1:$AH$1,0))*10^3),0)</f>
        <v>0</v>
      </c>
      <c r="X43" s="22">
        <v>3</v>
      </c>
      <c r="Y43" t="str">
        <f t="shared" si="25"/>
        <v>EU-27</v>
      </c>
      <c r="Z43" s="21">
        <f t="shared" si="26"/>
        <v>1041.4486732536009</v>
      </c>
      <c r="AA43" s="21">
        <f t="shared" si="26"/>
        <v>1014.0821165262512</v>
      </c>
      <c r="AB43" s="16">
        <f t="shared" si="26"/>
        <v>967.32014274774042</v>
      </c>
      <c r="AC43" s="21">
        <f t="shared" si="26"/>
        <v>921.00548410617284</v>
      </c>
      <c r="AE43" s="21"/>
      <c r="AK43" s="25"/>
      <c r="AN43" s="25"/>
      <c r="AQ43" s="25"/>
    </row>
    <row r="44" spans="1:43" x14ac:dyDescent="0.35">
      <c r="A44" s="13" t="s">
        <v>20</v>
      </c>
      <c r="B44" t="s">
        <v>20</v>
      </c>
      <c r="C44" s="10" t="s">
        <v>13</v>
      </c>
      <c r="D44" cm="1">
        <f t="array" ref="D44">IFERROR(IF($C44="EPS",INDEX('EPS Emissions'!$C$1:$AI$101,MATCH(1,('EPS Emissions'!$C$1:$C$101=$A44)*('EPS Emissions'!$D$1:$D$101=$C$36),0),MATCH(D$2,'EPS Emissions'!$C$1:$AI$1,0)),INDEX('GCAM By Region By Sector'!$B$1:$AH$342,MATCH(1,('GCAM By Region By Sector'!$B$1:$B$342=$A44)*('GCAM By Region By Sector'!$C$1:$C$342=$C$36),0),MATCH(D$2,'GCAM By Region By Sector'!$B$1:$AH$1,0))*10^3),0)</f>
        <v>0</v>
      </c>
      <c r="E44" cm="1">
        <f t="array" ref="E44">IFERROR(IF($C44="EPS",INDEX('EPS Emissions'!$C$1:$AI$101,MATCH(1,('EPS Emissions'!$C$1:$C$101=$A44)*('EPS Emissions'!$D$1:$D$101=$C$36),0),MATCH(E$2,'EPS Emissions'!$C$1:$AI$1,0)),INDEX('GCAM By Region By Sector'!$B$1:$AH$342,MATCH(1,('GCAM By Region By Sector'!$B$1:$B$342=$A44)*('GCAM By Region By Sector'!$C$1:$C$342=$C$36),0),MATCH(E$2,'GCAM By Region By Sector'!$B$1:$AH$1,0))*10^3),0)</f>
        <v>0</v>
      </c>
      <c r="F44" cm="1">
        <f t="array" ref="F44">IFERROR(IF($C44="EPS",INDEX('EPS Emissions'!$C$1:$AI$101,MATCH(1,('EPS Emissions'!$C$1:$C$101=$A44)*('EPS Emissions'!$D$1:$D$101=$C$36),0),MATCH(F$2,'EPS Emissions'!$C$1:$AI$1,0)),INDEX('GCAM By Region By Sector'!$B$1:$AH$342,MATCH(1,('GCAM By Region By Sector'!$B$1:$B$342=$A44)*('GCAM By Region By Sector'!$C$1:$C$342=$C$36),0),MATCH(F$2,'GCAM By Region By Sector'!$B$1:$AH$1,0))*10^3),0)</f>
        <v>0</v>
      </c>
      <c r="G44" cm="1">
        <f t="array" ref="G44">IFERROR(IF($C44="EPS",INDEX('EPS Emissions'!$C$1:$AI$101,MATCH(1,('EPS Emissions'!$C$1:$C$101=$A44)*('EPS Emissions'!$D$1:$D$101=$C$36),0),MATCH(G$2,'EPS Emissions'!$C$1:$AI$1,0)),INDEX('GCAM By Region By Sector'!$B$1:$AH$342,MATCH(1,('GCAM By Region By Sector'!$B$1:$B$342=$A44)*('GCAM By Region By Sector'!$C$1:$C$342=$C$36),0),MATCH(G$2,'GCAM By Region By Sector'!$B$1:$AH$1,0))*10^3),0)</f>
        <v>0</v>
      </c>
      <c r="I44" cm="1">
        <f t="array" ref="I44">IFERROR(IF($C44="EPS",INDEX('EPS Emissions'!$C$1:$AI$101,MATCH(1,('EPS Emissions'!$C$1:$C$101=$A44)*('EPS Emissions'!$D$1:$D$101=$I$36),0),MATCH(I$2,'EPS Emissions'!$C$1:$AI$1,0)),INDEX('GCAM By Region By Sector'!$B$1:$AH$342,MATCH(1,('GCAM By Region By Sector'!$B$1:$B$342=$A44)*('GCAM By Region By Sector'!$C$1:$C$342=$I$36),0),MATCH(I$2,'GCAM By Region By Sector'!$B$1:$AH$1,0))*10^3),0)</f>
        <v>0</v>
      </c>
      <c r="J44" cm="1">
        <f t="array" ref="J44">IFERROR(IF($C44="EPS",INDEX('EPS Emissions'!$C$1:$AI$101,MATCH(1,('EPS Emissions'!$C$1:$C$101=$A44)*('EPS Emissions'!$D$1:$D$101=$I$36),0),MATCH(J$2,'EPS Emissions'!$C$1:$AI$1,0)),INDEX('GCAM By Region By Sector'!$B$1:$AH$342,MATCH(1,('GCAM By Region By Sector'!$B$1:$B$342=$A44)*('GCAM By Region By Sector'!$C$1:$C$342=$I$36),0),MATCH(J$2,'GCAM By Region By Sector'!$B$1:$AH$1,0))*10^3),0)</f>
        <v>0</v>
      </c>
      <c r="K44" cm="1">
        <f t="array" ref="K44">IFERROR(IF($C44="EPS",INDEX('EPS Emissions'!$C$1:$AI$101,MATCH(1,('EPS Emissions'!$C$1:$C$101=$A44)*('EPS Emissions'!$D$1:$D$101=$I$36),0),MATCH(K$2,'EPS Emissions'!$C$1:$AI$1,0)),INDEX('GCAM By Region By Sector'!$B$1:$AH$342,MATCH(1,('GCAM By Region By Sector'!$B$1:$B$342=$A44)*('GCAM By Region By Sector'!$C$1:$C$342=$I$36),0),MATCH(K$2,'GCAM By Region By Sector'!$B$1:$AH$1,0))*10^3),0)</f>
        <v>0</v>
      </c>
      <c r="L44" cm="1">
        <f t="array" ref="L44">IFERROR(IF($C44="EPS",INDEX('EPS Emissions'!$C$1:$AI$101,MATCH(1,('EPS Emissions'!$C$1:$C$101=$A44)*('EPS Emissions'!$D$1:$D$101=$I$36),0),MATCH(L$2,'EPS Emissions'!$C$1:$AI$1,0)),INDEX('GCAM By Region By Sector'!$B$1:$AH$342,MATCH(1,('GCAM By Region By Sector'!$B$1:$B$342=$A44)*('GCAM By Region By Sector'!$C$1:$C$342=$I$36),0),MATCH(L$2,'GCAM By Region By Sector'!$B$1:$AH$1,0))*10^3),0)</f>
        <v>0</v>
      </c>
      <c r="X44" s="22">
        <v>4</v>
      </c>
      <c r="Y44" t="str">
        <f t="shared" si="25"/>
        <v>India</v>
      </c>
      <c r="Z44" s="21">
        <f t="shared" si="26"/>
        <v>311.11360714510221</v>
      </c>
      <c r="AA44" s="21">
        <f t="shared" si="26"/>
        <v>614.94953844337067</v>
      </c>
      <c r="AB44" s="16">
        <f t="shared" si="26"/>
        <v>798.24426474249481</v>
      </c>
      <c r="AC44" s="21">
        <f t="shared" si="26"/>
        <v>945.08492185704745</v>
      </c>
      <c r="AE44" s="21"/>
      <c r="AK44" s="25"/>
      <c r="AN44" s="25"/>
      <c r="AQ44" s="25"/>
    </row>
    <row r="45" spans="1:43" x14ac:dyDescent="0.35">
      <c r="A45" s="13" t="s">
        <v>21</v>
      </c>
      <c r="B45" t="s">
        <v>22</v>
      </c>
      <c r="C45" s="10" t="s">
        <v>13</v>
      </c>
      <c r="D45" cm="1">
        <f t="array" ref="D45">IFERROR(IF($C45="EPS",INDEX('EPS Emissions'!$C$1:$AI$101,MATCH(1,('EPS Emissions'!$C$1:$C$101=$A45)*('EPS Emissions'!$D$1:$D$101=$C$36),0),MATCH(D$2,'EPS Emissions'!$C$1:$AI$1,0)),INDEX('GCAM By Region By Sector'!$B$1:$AH$342,MATCH(1,('GCAM By Region By Sector'!$B$1:$B$342=$A45)*('GCAM By Region By Sector'!$C$1:$C$342=$C$36),0),MATCH(D$2,'GCAM By Region By Sector'!$B$1:$AH$1,0))*10^3),0)</f>
        <v>0</v>
      </c>
      <c r="E45" cm="1">
        <f t="array" ref="E45">IFERROR(IF($C45="EPS",INDEX('EPS Emissions'!$C$1:$AI$101,MATCH(1,('EPS Emissions'!$C$1:$C$101=$A45)*('EPS Emissions'!$D$1:$D$101=$C$36),0),MATCH(E$2,'EPS Emissions'!$C$1:$AI$1,0)),INDEX('GCAM By Region By Sector'!$B$1:$AH$342,MATCH(1,('GCAM By Region By Sector'!$B$1:$B$342=$A45)*('GCAM By Region By Sector'!$C$1:$C$342=$C$36),0),MATCH(E$2,'GCAM By Region By Sector'!$B$1:$AH$1,0))*10^3),0)</f>
        <v>0</v>
      </c>
      <c r="F45" cm="1">
        <f t="array" ref="F45">IFERROR(IF($C45="EPS",INDEX('EPS Emissions'!$C$1:$AI$101,MATCH(1,('EPS Emissions'!$C$1:$C$101=$A45)*('EPS Emissions'!$D$1:$D$101=$C$36),0),MATCH(F$2,'EPS Emissions'!$C$1:$AI$1,0)),INDEX('GCAM By Region By Sector'!$B$1:$AH$342,MATCH(1,('GCAM By Region By Sector'!$B$1:$B$342=$A45)*('GCAM By Region By Sector'!$C$1:$C$342=$C$36),0),MATCH(F$2,'GCAM By Region By Sector'!$B$1:$AH$1,0))*10^3),0)</f>
        <v>0</v>
      </c>
      <c r="G45" cm="1">
        <f t="array" ref="G45">IFERROR(IF($C45="EPS",INDEX('EPS Emissions'!$C$1:$AI$101,MATCH(1,('EPS Emissions'!$C$1:$C$101=$A45)*('EPS Emissions'!$D$1:$D$101=$C$36),0),MATCH(G$2,'EPS Emissions'!$C$1:$AI$1,0)),INDEX('GCAM By Region By Sector'!$B$1:$AH$342,MATCH(1,('GCAM By Region By Sector'!$B$1:$B$342=$A45)*('GCAM By Region By Sector'!$C$1:$C$342=$C$36),0),MATCH(G$2,'GCAM By Region By Sector'!$B$1:$AH$1,0))*10^3),0)</f>
        <v>0</v>
      </c>
      <c r="I45" cm="1">
        <f t="array" ref="I45">IFERROR(IF($C45="EPS",INDEX('EPS Emissions'!$C$1:$AI$101,MATCH(1,('EPS Emissions'!$C$1:$C$101=$A45)*('EPS Emissions'!$D$1:$D$101=$I$36),0),MATCH(I$2,'EPS Emissions'!$C$1:$AI$1,0)),INDEX('GCAM By Region By Sector'!$B$1:$AH$342,MATCH(1,('GCAM By Region By Sector'!$B$1:$B$342=$A45)*('GCAM By Region By Sector'!$C$1:$C$342=$I$36),0),MATCH(I$2,'GCAM By Region By Sector'!$B$1:$AH$1,0))*10^3),0)</f>
        <v>0</v>
      </c>
      <c r="J45" cm="1">
        <f t="array" ref="J45">IFERROR(IF($C45="EPS",INDEX('EPS Emissions'!$C$1:$AI$101,MATCH(1,('EPS Emissions'!$C$1:$C$101=$A45)*('EPS Emissions'!$D$1:$D$101=$I$36),0),MATCH(J$2,'EPS Emissions'!$C$1:$AI$1,0)),INDEX('GCAM By Region By Sector'!$B$1:$AH$342,MATCH(1,('GCAM By Region By Sector'!$B$1:$B$342=$A45)*('GCAM By Region By Sector'!$C$1:$C$342=$I$36),0),MATCH(J$2,'GCAM By Region By Sector'!$B$1:$AH$1,0))*10^3),0)</f>
        <v>0</v>
      </c>
      <c r="K45" cm="1">
        <f t="array" ref="K45">IFERROR(IF($C45="EPS",INDEX('EPS Emissions'!$C$1:$AI$101,MATCH(1,('EPS Emissions'!$C$1:$C$101=$A45)*('EPS Emissions'!$D$1:$D$101=$I$36),0),MATCH(K$2,'EPS Emissions'!$C$1:$AI$1,0)),INDEX('GCAM By Region By Sector'!$B$1:$AH$342,MATCH(1,('GCAM By Region By Sector'!$B$1:$B$342=$A45)*('GCAM By Region By Sector'!$C$1:$C$342=$I$36),0),MATCH(K$2,'GCAM By Region By Sector'!$B$1:$AH$1,0))*10^3),0)</f>
        <v>0</v>
      </c>
      <c r="L45" cm="1">
        <f t="array" ref="L45">IFERROR(IF($C45="EPS",INDEX('EPS Emissions'!$C$1:$AI$101,MATCH(1,('EPS Emissions'!$C$1:$C$101=$A45)*('EPS Emissions'!$D$1:$D$101=$I$36),0),MATCH(L$2,'EPS Emissions'!$C$1:$AI$1,0)),INDEX('GCAM By Region By Sector'!$B$1:$AH$342,MATCH(1,('GCAM By Region By Sector'!$B$1:$B$342=$A45)*('GCAM By Region By Sector'!$C$1:$C$342=$I$36),0),MATCH(L$2,'GCAM By Region By Sector'!$B$1:$AH$1,0))*10^3),0)</f>
        <v>0</v>
      </c>
      <c r="X45" s="22">
        <v>5</v>
      </c>
      <c r="Y45" t="str">
        <f t="shared" si="25"/>
        <v>Indonesia</v>
      </c>
      <c r="Z45" s="21">
        <f t="shared" si="26"/>
        <v>266.92293208292494</v>
      </c>
      <c r="AA45" s="21">
        <f t="shared" si="26"/>
        <v>352.49215766595938</v>
      </c>
      <c r="AB45" s="16">
        <f t="shared" si="26"/>
        <v>619.92238426371875</v>
      </c>
      <c r="AC45" s="21">
        <f t="shared" si="26"/>
        <v>945.27541972865936</v>
      </c>
      <c r="AE45" s="21"/>
      <c r="AK45" s="25"/>
      <c r="AN45" s="25"/>
      <c r="AQ45" s="25"/>
    </row>
    <row r="46" spans="1:43" x14ac:dyDescent="0.35">
      <c r="A46" s="13" t="s">
        <v>23</v>
      </c>
      <c r="B46" t="s">
        <v>23</v>
      </c>
      <c r="C46" s="10" t="s">
        <v>9</v>
      </c>
      <c r="D46" cm="1">
        <f t="array" ref="D46">IFERROR(IF($C46="EPS",INDEX('EPS Emissions'!$C$1:$AI$101,MATCH(1,('EPS Emissions'!$C$1:$C$101=$A46)*('EPS Emissions'!$D$1:$D$101=$C$36),0),MATCH(D$2,'EPS Emissions'!$C$1:$AI$1,0)),INDEX('GCAM By Region By Sector'!$B$1:$AH$342,MATCH(1,('GCAM By Region By Sector'!$B$1:$B$342=$A46)*('GCAM By Region By Sector'!$C$1:$C$342=$C$36),0),MATCH(D$2,'GCAM By Region By Sector'!$B$1:$AH$1,0))*10^3),0)</f>
        <v>0</v>
      </c>
      <c r="E46" cm="1">
        <f t="array" ref="E46">IFERROR(IF($C46="EPS",INDEX('EPS Emissions'!$C$1:$AI$101,MATCH(1,('EPS Emissions'!$C$1:$C$101=$A46)*('EPS Emissions'!$D$1:$D$101=$C$36),0),MATCH(E$2,'EPS Emissions'!$C$1:$AI$1,0)),INDEX('GCAM By Region By Sector'!$B$1:$AH$342,MATCH(1,('GCAM By Region By Sector'!$B$1:$B$342=$A46)*('GCAM By Region By Sector'!$C$1:$C$342=$C$36),0),MATCH(E$2,'GCAM By Region By Sector'!$B$1:$AH$1,0))*10^3),0)</f>
        <v>0</v>
      </c>
      <c r="F46" cm="1">
        <f t="array" ref="F46">IFERROR(IF($C46="EPS",INDEX('EPS Emissions'!$C$1:$AI$101,MATCH(1,('EPS Emissions'!$C$1:$C$101=$A46)*('EPS Emissions'!$D$1:$D$101=$C$36),0),MATCH(F$2,'EPS Emissions'!$C$1:$AI$1,0)),INDEX('GCAM By Region By Sector'!$B$1:$AH$342,MATCH(1,('GCAM By Region By Sector'!$B$1:$B$342=$A46)*('GCAM By Region By Sector'!$C$1:$C$342=$C$36),0),MATCH(F$2,'GCAM By Region By Sector'!$B$1:$AH$1,0))*10^3),0)</f>
        <v>0</v>
      </c>
      <c r="G46" cm="1">
        <f t="array" ref="G46">IFERROR(IF($C46="EPS",INDEX('EPS Emissions'!$C$1:$AI$101,MATCH(1,('EPS Emissions'!$C$1:$C$101=$A46)*('EPS Emissions'!$D$1:$D$101=$C$36),0),MATCH(G$2,'EPS Emissions'!$C$1:$AI$1,0)),INDEX('GCAM By Region By Sector'!$B$1:$AH$342,MATCH(1,('GCAM By Region By Sector'!$B$1:$B$342=$A46)*('GCAM By Region By Sector'!$C$1:$C$342=$C$36),0),MATCH(G$2,'GCAM By Region By Sector'!$B$1:$AH$1,0))*10^3),0)</f>
        <v>0</v>
      </c>
      <c r="I46" cm="1">
        <f t="array" ref="I46">IFERROR(IF($C46="EPS",INDEX('EPS Emissions'!$C$1:$AI$101,MATCH(1,('EPS Emissions'!$C$1:$C$101=$A46)*('EPS Emissions'!$D$1:$D$101=$I$36),0),MATCH(I$2,'EPS Emissions'!$C$1:$AI$1,0)),INDEX('GCAM By Region By Sector'!$B$1:$AH$342,MATCH(1,('GCAM By Region By Sector'!$B$1:$B$342=$A46)*('GCAM By Region By Sector'!$C$1:$C$342=$I$36),0),MATCH(I$2,'GCAM By Region By Sector'!$B$1:$AH$1,0))*10^3),0)</f>
        <v>0</v>
      </c>
      <c r="J46" cm="1">
        <f t="array" ref="J46">IFERROR(IF($C46="EPS",INDEX('EPS Emissions'!$C$1:$AI$101,MATCH(1,('EPS Emissions'!$C$1:$C$101=$A46)*('EPS Emissions'!$D$1:$D$101=$I$36),0),MATCH(J$2,'EPS Emissions'!$C$1:$AI$1,0)),INDEX('GCAM By Region By Sector'!$B$1:$AH$342,MATCH(1,('GCAM By Region By Sector'!$B$1:$B$342=$A46)*('GCAM By Region By Sector'!$C$1:$C$342=$I$36),0),MATCH(J$2,'GCAM By Region By Sector'!$B$1:$AH$1,0))*10^3),0)</f>
        <v>0</v>
      </c>
      <c r="K46" cm="1">
        <f t="array" ref="K46">IFERROR(IF($C46="EPS",INDEX('EPS Emissions'!$C$1:$AI$101,MATCH(1,('EPS Emissions'!$C$1:$C$101=$A46)*('EPS Emissions'!$D$1:$D$101=$I$36),0),MATCH(K$2,'EPS Emissions'!$C$1:$AI$1,0)),INDEX('GCAM By Region By Sector'!$B$1:$AH$342,MATCH(1,('GCAM By Region By Sector'!$B$1:$B$342=$A46)*('GCAM By Region By Sector'!$C$1:$C$342=$I$36),0),MATCH(K$2,'GCAM By Region By Sector'!$B$1:$AH$1,0))*10^3),0)</f>
        <v>0</v>
      </c>
      <c r="L46" cm="1">
        <f t="array" ref="L46">IFERROR(IF($C46="EPS",INDEX('EPS Emissions'!$C$1:$AI$101,MATCH(1,('EPS Emissions'!$C$1:$C$101=$A46)*('EPS Emissions'!$D$1:$D$101=$I$36),0),MATCH(L$2,'EPS Emissions'!$C$1:$AI$1,0)),INDEX('GCAM By Region By Sector'!$B$1:$AH$342,MATCH(1,('GCAM By Region By Sector'!$B$1:$B$342=$A46)*('GCAM By Region By Sector'!$C$1:$C$342=$I$36),0),MATCH(L$2,'GCAM By Region By Sector'!$B$1:$AH$1,0))*10^3),0)</f>
        <v>0</v>
      </c>
      <c r="X46" s="22">
        <v>6</v>
      </c>
      <c r="Y46" t="str">
        <f t="shared" si="25"/>
        <v>Middle East</v>
      </c>
      <c r="Z46" s="21">
        <f t="shared" si="26"/>
        <v>420.87107988441437</v>
      </c>
      <c r="AA46" s="21">
        <f t="shared" si="26"/>
        <v>456.77470107275064</v>
      </c>
      <c r="AB46" s="16">
        <f t="shared" si="26"/>
        <v>459.51583505207168</v>
      </c>
      <c r="AC46" s="21">
        <f t="shared" si="26"/>
        <v>467.9440797198572</v>
      </c>
    </row>
    <row r="47" spans="1:43" x14ac:dyDescent="0.35">
      <c r="A47" s="13" t="s">
        <v>24</v>
      </c>
      <c r="B47" t="s">
        <v>24</v>
      </c>
      <c r="C47" s="10" t="s">
        <v>9</v>
      </c>
      <c r="D47" cm="1">
        <f t="array" ref="D47">IFERROR(IF($C47="EPS",INDEX('EPS Emissions'!$C$1:$AI$101,MATCH(1,('EPS Emissions'!$C$1:$C$101=$A47)*('EPS Emissions'!$D$1:$D$101=$C$36),0),MATCH(D$2,'EPS Emissions'!$C$1:$AI$1,0)),INDEX('GCAM By Region By Sector'!$B$1:$AH$342,MATCH(1,('GCAM By Region By Sector'!$B$1:$B$342=$A47)*('GCAM By Region By Sector'!$C$1:$C$342=$C$36),0),MATCH(D$2,'GCAM By Region By Sector'!$B$1:$AH$1,0))*10^3),0)</f>
        <v>0</v>
      </c>
      <c r="E47" cm="1">
        <f t="array" ref="E47">IFERROR(IF($C47="EPS",INDEX('EPS Emissions'!$C$1:$AI$101,MATCH(1,('EPS Emissions'!$C$1:$C$101=$A47)*('EPS Emissions'!$D$1:$D$101=$C$36),0),MATCH(E$2,'EPS Emissions'!$C$1:$AI$1,0)),INDEX('GCAM By Region By Sector'!$B$1:$AH$342,MATCH(1,('GCAM By Region By Sector'!$B$1:$B$342=$A47)*('GCAM By Region By Sector'!$C$1:$C$342=$C$36),0),MATCH(E$2,'GCAM By Region By Sector'!$B$1:$AH$1,0))*10^3),0)</f>
        <v>0</v>
      </c>
      <c r="F47" cm="1">
        <f t="array" ref="F47">IFERROR(IF($C47="EPS",INDEX('EPS Emissions'!$C$1:$AI$101,MATCH(1,('EPS Emissions'!$C$1:$C$101=$A47)*('EPS Emissions'!$D$1:$D$101=$C$36),0),MATCH(F$2,'EPS Emissions'!$C$1:$AI$1,0)),INDEX('GCAM By Region By Sector'!$B$1:$AH$342,MATCH(1,('GCAM By Region By Sector'!$B$1:$B$342=$A47)*('GCAM By Region By Sector'!$C$1:$C$342=$C$36),0),MATCH(F$2,'GCAM By Region By Sector'!$B$1:$AH$1,0))*10^3),0)</f>
        <v>0</v>
      </c>
      <c r="G47" cm="1">
        <f t="array" ref="G47">IFERROR(IF($C47="EPS",INDEX('EPS Emissions'!$C$1:$AI$101,MATCH(1,('EPS Emissions'!$C$1:$C$101=$A47)*('EPS Emissions'!$D$1:$D$101=$C$36),0),MATCH(G$2,'EPS Emissions'!$C$1:$AI$1,0)),INDEX('GCAM By Region By Sector'!$B$1:$AH$342,MATCH(1,('GCAM By Region By Sector'!$B$1:$B$342=$A47)*('GCAM By Region By Sector'!$C$1:$C$342=$C$36),0),MATCH(G$2,'GCAM By Region By Sector'!$B$1:$AH$1,0))*10^3),0)</f>
        <v>0</v>
      </c>
      <c r="I47" cm="1">
        <f t="array" ref="I47">IFERROR(IF($C47="EPS",INDEX('EPS Emissions'!$C$1:$AI$101,MATCH(1,('EPS Emissions'!$C$1:$C$101=$A47)*('EPS Emissions'!$D$1:$D$101=$I$36),0),MATCH(I$2,'EPS Emissions'!$C$1:$AI$1,0)),INDEX('GCAM By Region By Sector'!$B$1:$AH$342,MATCH(1,('GCAM By Region By Sector'!$B$1:$B$342=$A47)*('GCAM By Region By Sector'!$C$1:$C$342=$I$36),0),MATCH(I$2,'GCAM By Region By Sector'!$B$1:$AH$1,0))*10^3),0)</f>
        <v>0</v>
      </c>
      <c r="J47" cm="1">
        <f t="array" ref="J47">IFERROR(IF($C47="EPS",INDEX('EPS Emissions'!$C$1:$AI$101,MATCH(1,('EPS Emissions'!$C$1:$C$101=$A47)*('EPS Emissions'!$D$1:$D$101=$I$36),0),MATCH(J$2,'EPS Emissions'!$C$1:$AI$1,0)),INDEX('GCAM By Region By Sector'!$B$1:$AH$342,MATCH(1,('GCAM By Region By Sector'!$B$1:$B$342=$A47)*('GCAM By Region By Sector'!$C$1:$C$342=$I$36),0),MATCH(J$2,'GCAM By Region By Sector'!$B$1:$AH$1,0))*10^3),0)</f>
        <v>0</v>
      </c>
      <c r="K47" cm="1">
        <f t="array" ref="K47">IFERROR(IF($C47="EPS",INDEX('EPS Emissions'!$C$1:$AI$101,MATCH(1,('EPS Emissions'!$C$1:$C$101=$A47)*('EPS Emissions'!$D$1:$D$101=$I$36),0),MATCH(K$2,'EPS Emissions'!$C$1:$AI$1,0)),INDEX('GCAM By Region By Sector'!$B$1:$AH$342,MATCH(1,('GCAM By Region By Sector'!$B$1:$B$342=$A47)*('GCAM By Region By Sector'!$C$1:$C$342=$I$36),0),MATCH(K$2,'GCAM By Region By Sector'!$B$1:$AH$1,0))*10^3),0)</f>
        <v>0</v>
      </c>
      <c r="L47" cm="1">
        <f t="array" ref="L47">IFERROR(IF($C47="EPS",INDEX('EPS Emissions'!$C$1:$AI$101,MATCH(1,('EPS Emissions'!$C$1:$C$101=$A47)*('EPS Emissions'!$D$1:$D$101=$I$36),0),MATCH(L$2,'EPS Emissions'!$C$1:$AI$1,0)),INDEX('GCAM By Region By Sector'!$B$1:$AH$342,MATCH(1,('GCAM By Region By Sector'!$B$1:$B$342=$A47)*('GCAM By Region By Sector'!$C$1:$C$342=$I$36),0),MATCH(L$2,'GCAM By Region By Sector'!$B$1:$AH$1,0))*10^3),0)</f>
        <v>0</v>
      </c>
      <c r="X47" s="22">
        <v>7</v>
      </c>
      <c r="Y47" t="str">
        <f t="shared" si="25"/>
        <v>Brazil</v>
      </c>
      <c r="Z47" s="21">
        <f t="shared" si="26"/>
        <v>260.95665293628338</v>
      </c>
      <c r="AA47" s="21">
        <f t="shared" si="26"/>
        <v>322.67608992158694</v>
      </c>
      <c r="AB47" s="16">
        <f t="shared" si="26"/>
        <v>361.61276239549142</v>
      </c>
      <c r="AC47" s="21">
        <f t="shared" si="26"/>
        <v>381.28581023180902</v>
      </c>
    </row>
    <row r="48" spans="1:43" x14ac:dyDescent="0.35">
      <c r="A48" s="13" t="s">
        <v>25</v>
      </c>
      <c r="B48" t="s">
        <v>25</v>
      </c>
      <c r="C48" s="10" t="s">
        <v>13</v>
      </c>
      <c r="D48" cm="1">
        <f t="array" ref="D48">IFERROR(IF($C48="EPS",INDEX('EPS Emissions'!$C$1:$AI$101,MATCH(1,('EPS Emissions'!$C$1:$C$101=$A48)*('EPS Emissions'!$D$1:$D$101=$C$36),0),MATCH(D$2,'EPS Emissions'!$C$1:$AI$1,0)),INDEX('GCAM By Region By Sector'!$B$1:$AH$342,MATCH(1,('GCAM By Region By Sector'!$B$1:$B$342=$A48)*('GCAM By Region By Sector'!$C$1:$C$342=$C$36),0),MATCH(D$2,'GCAM By Region By Sector'!$B$1:$AH$1,0))*10^3),0)</f>
        <v>0</v>
      </c>
      <c r="E48" cm="1">
        <f t="array" ref="E48">IFERROR(IF($C48="EPS",INDEX('EPS Emissions'!$C$1:$AI$101,MATCH(1,('EPS Emissions'!$C$1:$C$101=$A48)*('EPS Emissions'!$D$1:$D$101=$C$36),0),MATCH(E$2,'EPS Emissions'!$C$1:$AI$1,0)),INDEX('GCAM By Region By Sector'!$B$1:$AH$342,MATCH(1,('GCAM By Region By Sector'!$B$1:$B$342=$A48)*('GCAM By Region By Sector'!$C$1:$C$342=$C$36),0),MATCH(E$2,'GCAM By Region By Sector'!$B$1:$AH$1,0))*10^3),0)</f>
        <v>0</v>
      </c>
      <c r="F48" cm="1">
        <f t="array" ref="F48">IFERROR(IF($C48="EPS",INDEX('EPS Emissions'!$C$1:$AI$101,MATCH(1,('EPS Emissions'!$C$1:$C$101=$A48)*('EPS Emissions'!$D$1:$D$101=$C$36),0),MATCH(F$2,'EPS Emissions'!$C$1:$AI$1,0)),INDEX('GCAM By Region By Sector'!$B$1:$AH$342,MATCH(1,('GCAM By Region By Sector'!$B$1:$B$342=$A48)*('GCAM By Region By Sector'!$C$1:$C$342=$C$36),0),MATCH(F$2,'GCAM By Region By Sector'!$B$1:$AH$1,0))*10^3),0)</f>
        <v>0</v>
      </c>
      <c r="G48" cm="1">
        <f t="array" ref="G48">IFERROR(IF($C48="EPS",INDEX('EPS Emissions'!$C$1:$AI$101,MATCH(1,('EPS Emissions'!$C$1:$C$101=$A48)*('EPS Emissions'!$D$1:$D$101=$C$36),0),MATCH(G$2,'EPS Emissions'!$C$1:$AI$1,0)),INDEX('GCAM By Region By Sector'!$B$1:$AH$342,MATCH(1,('GCAM By Region By Sector'!$B$1:$B$342=$A48)*('GCAM By Region By Sector'!$C$1:$C$342=$C$36),0),MATCH(G$2,'GCAM By Region By Sector'!$B$1:$AH$1,0))*10^3),0)</f>
        <v>0</v>
      </c>
      <c r="I48" cm="1">
        <f t="array" ref="I48">IFERROR(IF($C48="EPS",INDEX('EPS Emissions'!$C$1:$AI$101,MATCH(1,('EPS Emissions'!$C$1:$C$101=$A48)*('EPS Emissions'!$D$1:$D$101=$I$36),0),MATCH(I$2,'EPS Emissions'!$C$1:$AI$1,0)),INDEX('GCAM By Region By Sector'!$B$1:$AH$342,MATCH(1,('GCAM By Region By Sector'!$B$1:$B$342=$A48)*('GCAM By Region By Sector'!$C$1:$C$342=$I$36),0),MATCH(I$2,'GCAM By Region By Sector'!$B$1:$AH$1,0))*10^3),0)</f>
        <v>0</v>
      </c>
      <c r="J48" cm="1">
        <f t="array" ref="J48">IFERROR(IF($C48="EPS",INDEX('EPS Emissions'!$C$1:$AI$101,MATCH(1,('EPS Emissions'!$C$1:$C$101=$A48)*('EPS Emissions'!$D$1:$D$101=$I$36),0),MATCH(J$2,'EPS Emissions'!$C$1:$AI$1,0)),INDEX('GCAM By Region By Sector'!$B$1:$AH$342,MATCH(1,('GCAM By Region By Sector'!$B$1:$B$342=$A48)*('GCAM By Region By Sector'!$C$1:$C$342=$I$36),0),MATCH(J$2,'GCAM By Region By Sector'!$B$1:$AH$1,0))*10^3),0)</f>
        <v>0</v>
      </c>
      <c r="K48" cm="1">
        <f t="array" ref="K48">IFERROR(IF($C48="EPS",INDEX('EPS Emissions'!$C$1:$AI$101,MATCH(1,('EPS Emissions'!$C$1:$C$101=$A48)*('EPS Emissions'!$D$1:$D$101=$I$36),0),MATCH(K$2,'EPS Emissions'!$C$1:$AI$1,0)),INDEX('GCAM By Region By Sector'!$B$1:$AH$342,MATCH(1,('GCAM By Region By Sector'!$B$1:$B$342=$A48)*('GCAM By Region By Sector'!$C$1:$C$342=$I$36),0),MATCH(K$2,'GCAM By Region By Sector'!$B$1:$AH$1,0))*10^3),0)</f>
        <v>0</v>
      </c>
      <c r="L48" cm="1">
        <f t="array" ref="L48">IFERROR(IF($C48="EPS",INDEX('EPS Emissions'!$C$1:$AI$101,MATCH(1,('EPS Emissions'!$C$1:$C$101=$A48)*('EPS Emissions'!$D$1:$D$101=$I$36),0),MATCH(L$2,'EPS Emissions'!$C$1:$AI$1,0)),INDEX('GCAM By Region By Sector'!$B$1:$AH$342,MATCH(1,('GCAM By Region By Sector'!$B$1:$B$342=$A48)*('GCAM By Region By Sector'!$C$1:$C$342=$I$36),0),MATCH(L$2,'GCAM By Region By Sector'!$B$1:$AH$1,0))*10^3),0)</f>
        <v>0</v>
      </c>
      <c r="X48" s="22">
        <v>8</v>
      </c>
      <c r="Y48" t="str">
        <f t="shared" si="25"/>
        <v>Southeast Asia</v>
      </c>
      <c r="Z48" s="21">
        <f t="shared" si="26"/>
        <v>251.56821697146415</v>
      </c>
      <c r="AA48" s="21">
        <f t="shared" si="26"/>
        <v>293.6581475958144</v>
      </c>
      <c r="AB48" s="16">
        <f t="shared" si="26"/>
        <v>332.06443426542495</v>
      </c>
      <c r="AC48" s="21">
        <f t="shared" si="26"/>
        <v>378.47295293851278</v>
      </c>
    </row>
    <row r="49" spans="1:29" x14ac:dyDescent="0.35">
      <c r="A49" s="13" t="s">
        <v>26</v>
      </c>
      <c r="B49" t="s">
        <v>26</v>
      </c>
      <c r="C49" s="10" t="s">
        <v>13</v>
      </c>
      <c r="D49" cm="1">
        <f t="array" ref="D49">IFERROR(IF($C49="EPS",INDEX('EPS Emissions'!$C$1:$AI$101,MATCH(1,('EPS Emissions'!$C$1:$C$101=$A49)*('EPS Emissions'!$D$1:$D$101=$C$36),0),MATCH(D$2,'EPS Emissions'!$C$1:$AI$1,0)),INDEX('GCAM By Region By Sector'!$B$1:$AH$342,MATCH(1,('GCAM By Region By Sector'!$B$1:$B$342=$A49)*('GCAM By Region By Sector'!$C$1:$C$342=$C$36),0),MATCH(D$2,'GCAM By Region By Sector'!$B$1:$AH$1,0))*10^3),0)</f>
        <v>0</v>
      </c>
      <c r="E49" cm="1">
        <f t="array" ref="E49">IFERROR(IF($C49="EPS",INDEX('EPS Emissions'!$C$1:$AI$101,MATCH(1,('EPS Emissions'!$C$1:$C$101=$A49)*('EPS Emissions'!$D$1:$D$101=$C$36),0),MATCH(E$2,'EPS Emissions'!$C$1:$AI$1,0)),INDEX('GCAM By Region By Sector'!$B$1:$AH$342,MATCH(1,('GCAM By Region By Sector'!$B$1:$B$342=$A49)*('GCAM By Region By Sector'!$C$1:$C$342=$C$36),0),MATCH(E$2,'GCAM By Region By Sector'!$B$1:$AH$1,0))*10^3),0)</f>
        <v>0</v>
      </c>
      <c r="F49" cm="1">
        <f t="array" ref="F49">IFERROR(IF($C49="EPS",INDEX('EPS Emissions'!$C$1:$AI$101,MATCH(1,('EPS Emissions'!$C$1:$C$101=$A49)*('EPS Emissions'!$D$1:$D$101=$C$36),0),MATCH(F$2,'EPS Emissions'!$C$1:$AI$1,0)),INDEX('GCAM By Region By Sector'!$B$1:$AH$342,MATCH(1,('GCAM By Region By Sector'!$B$1:$B$342=$A49)*('GCAM By Region By Sector'!$C$1:$C$342=$C$36),0),MATCH(F$2,'GCAM By Region By Sector'!$B$1:$AH$1,0))*10^3),0)</f>
        <v>0</v>
      </c>
      <c r="G49" cm="1">
        <f t="array" ref="G49">IFERROR(IF($C49="EPS",INDEX('EPS Emissions'!$C$1:$AI$101,MATCH(1,('EPS Emissions'!$C$1:$C$101=$A49)*('EPS Emissions'!$D$1:$D$101=$C$36),0),MATCH(G$2,'EPS Emissions'!$C$1:$AI$1,0)),INDEX('GCAM By Region By Sector'!$B$1:$AH$342,MATCH(1,('GCAM By Region By Sector'!$B$1:$B$342=$A49)*('GCAM By Region By Sector'!$C$1:$C$342=$C$36),0),MATCH(G$2,'GCAM By Region By Sector'!$B$1:$AH$1,0))*10^3),0)</f>
        <v>0</v>
      </c>
      <c r="I49" cm="1">
        <f t="array" ref="I49">IFERROR(IF($C49="EPS",INDEX('EPS Emissions'!$C$1:$AI$101,MATCH(1,('EPS Emissions'!$C$1:$C$101=$A49)*('EPS Emissions'!$D$1:$D$101=$I$36),0),MATCH(I$2,'EPS Emissions'!$C$1:$AI$1,0)),INDEX('GCAM By Region By Sector'!$B$1:$AH$342,MATCH(1,('GCAM By Region By Sector'!$B$1:$B$342=$A49)*('GCAM By Region By Sector'!$C$1:$C$342=$I$36),0),MATCH(I$2,'GCAM By Region By Sector'!$B$1:$AH$1,0))*10^3),0)</f>
        <v>0</v>
      </c>
      <c r="J49" cm="1">
        <f t="array" ref="J49">IFERROR(IF($C49="EPS",INDEX('EPS Emissions'!$C$1:$AI$101,MATCH(1,('EPS Emissions'!$C$1:$C$101=$A49)*('EPS Emissions'!$D$1:$D$101=$I$36),0),MATCH(J$2,'EPS Emissions'!$C$1:$AI$1,0)),INDEX('GCAM By Region By Sector'!$B$1:$AH$342,MATCH(1,('GCAM By Region By Sector'!$B$1:$B$342=$A49)*('GCAM By Region By Sector'!$C$1:$C$342=$I$36),0),MATCH(J$2,'GCAM By Region By Sector'!$B$1:$AH$1,0))*10^3),0)</f>
        <v>0</v>
      </c>
      <c r="K49" cm="1">
        <f t="array" ref="K49">IFERROR(IF($C49="EPS",INDEX('EPS Emissions'!$C$1:$AI$101,MATCH(1,('EPS Emissions'!$C$1:$C$101=$A49)*('EPS Emissions'!$D$1:$D$101=$I$36),0),MATCH(K$2,'EPS Emissions'!$C$1:$AI$1,0)),INDEX('GCAM By Region By Sector'!$B$1:$AH$342,MATCH(1,('GCAM By Region By Sector'!$B$1:$B$342=$A49)*('GCAM By Region By Sector'!$C$1:$C$342=$I$36),0),MATCH(K$2,'GCAM By Region By Sector'!$B$1:$AH$1,0))*10^3),0)</f>
        <v>0</v>
      </c>
      <c r="L49" cm="1">
        <f t="array" ref="L49">IFERROR(IF($C49="EPS",INDEX('EPS Emissions'!$C$1:$AI$101,MATCH(1,('EPS Emissions'!$C$1:$C$101=$A49)*('EPS Emissions'!$D$1:$D$101=$I$36),0),MATCH(L$2,'EPS Emissions'!$C$1:$AI$1,0)),INDEX('GCAM By Region By Sector'!$B$1:$AH$342,MATCH(1,('GCAM By Region By Sector'!$B$1:$B$342=$A49)*('GCAM By Region By Sector'!$C$1:$C$342=$I$36),0),MATCH(L$2,'GCAM By Region By Sector'!$B$1:$AH$1,0))*10^3),0)</f>
        <v>0</v>
      </c>
      <c r="X49" s="22">
        <v>9</v>
      </c>
      <c r="Y49" t="str">
        <f t="shared" si="25"/>
        <v>North Africa</v>
      </c>
      <c r="Z49" s="21">
        <f t="shared" si="26"/>
        <v>153.90360944082386</v>
      </c>
      <c r="AA49" s="21">
        <f t="shared" si="26"/>
        <v>199.8227944820554</v>
      </c>
      <c r="AB49" s="16">
        <f t="shared" si="26"/>
        <v>254.05317496949448</v>
      </c>
      <c r="AC49" s="21">
        <f t="shared" si="26"/>
        <v>311.16696117720022</v>
      </c>
    </row>
    <row r="50" spans="1:29" x14ac:dyDescent="0.35">
      <c r="A50" s="13" t="s">
        <v>27</v>
      </c>
      <c r="B50" t="s">
        <v>27</v>
      </c>
      <c r="C50" s="11" t="s">
        <v>9</v>
      </c>
      <c r="D50" cm="1">
        <f t="array" ref="D50">IFERROR(IF($C50="EPS",INDEX('EPS Emissions'!$C$1:$AI$101,MATCH(1,('EPS Emissions'!$C$1:$C$101=$A50)*('EPS Emissions'!$D$1:$D$101=$C$36),0),MATCH(D$2,'EPS Emissions'!$C$1:$AI$1,0)),INDEX('GCAM By Region By Sector'!$B$1:$AH$342,MATCH(1,('GCAM By Region By Sector'!$B$1:$B$342=$A50)*('GCAM By Region By Sector'!$C$1:$C$342=$C$36),0),MATCH(D$2,'GCAM By Region By Sector'!$B$1:$AH$1,0))*10^3),0)</f>
        <v>0</v>
      </c>
      <c r="E50" cm="1">
        <f t="array" ref="E50">IFERROR(IF($C50="EPS",INDEX('EPS Emissions'!$C$1:$AI$101,MATCH(1,('EPS Emissions'!$C$1:$C$101=$A50)*('EPS Emissions'!$D$1:$D$101=$C$36),0),MATCH(E$2,'EPS Emissions'!$C$1:$AI$1,0)),INDEX('GCAM By Region By Sector'!$B$1:$AH$342,MATCH(1,('GCAM By Region By Sector'!$B$1:$B$342=$A50)*('GCAM By Region By Sector'!$C$1:$C$342=$C$36),0),MATCH(E$2,'GCAM By Region By Sector'!$B$1:$AH$1,0))*10^3),0)</f>
        <v>0</v>
      </c>
      <c r="F50" cm="1">
        <f t="array" ref="F50">IFERROR(IF($C50="EPS",INDEX('EPS Emissions'!$C$1:$AI$101,MATCH(1,('EPS Emissions'!$C$1:$C$101=$A50)*('EPS Emissions'!$D$1:$D$101=$C$36),0),MATCH(F$2,'EPS Emissions'!$C$1:$AI$1,0)),INDEX('GCAM By Region By Sector'!$B$1:$AH$342,MATCH(1,('GCAM By Region By Sector'!$B$1:$B$342=$A50)*('GCAM By Region By Sector'!$C$1:$C$342=$C$36),0),MATCH(F$2,'GCAM By Region By Sector'!$B$1:$AH$1,0))*10^3),0)</f>
        <v>0</v>
      </c>
      <c r="G50" cm="1">
        <f t="array" ref="G50">IFERROR(IF($C50="EPS",INDEX('EPS Emissions'!$C$1:$AI$101,MATCH(1,('EPS Emissions'!$C$1:$C$101=$A50)*('EPS Emissions'!$D$1:$D$101=$C$36),0),MATCH(G$2,'EPS Emissions'!$C$1:$AI$1,0)),INDEX('GCAM By Region By Sector'!$B$1:$AH$342,MATCH(1,('GCAM By Region By Sector'!$B$1:$B$342=$A50)*('GCAM By Region By Sector'!$C$1:$C$342=$C$36),0),MATCH(G$2,'GCAM By Region By Sector'!$B$1:$AH$1,0))*10^3),0)</f>
        <v>0</v>
      </c>
      <c r="I50" cm="1">
        <f t="array" ref="I50">IFERROR(IF($C50="EPS",INDEX('EPS Emissions'!$C$1:$AI$101,MATCH(1,('EPS Emissions'!$C$1:$C$101=$A50)*('EPS Emissions'!$D$1:$D$101=$I$36),0),MATCH(I$2,'EPS Emissions'!$C$1:$AI$1,0)),INDEX('GCAM By Region By Sector'!$B$1:$AH$342,MATCH(1,('GCAM By Region By Sector'!$B$1:$B$342=$A50)*('GCAM By Region By Sector'!$C$1:$C$342=$I$36),0),MATCH(I$2,'GCAM By Region By Sector'!$B$1:$AH$1,0))*10^3),0)</f>
        <v>0</v>
      </c>
      <c r="J50" cm="1">
        <f t="array" ref="J50">IFERROR(IF($C50="EPS",INDEX('EPS Emissions'!$C$1:$AI$101,MATCH(1,('EPS Emissions'!$C$1:$C$101=$A50)*('EPS Emissions'!$D$1:$D$101=$I$36),0),MATCH(J$2,'EPS Emissions'!$C$1:$AI$1,0)),INDEX('GCAM By Region By Sector'!$B$1:$AH$342,MATCH(1,('GCAM By Region By Sector'!$B$1:$B$342=$A50)*('GCAM By Region By Sector'!$C$1:$C$342=$I$36),0),MATCH(J$2,'GCAM By Region By Sector'!$B$1:$AH$1,0))*10^3),0)</f>
        <v>0</v>
      </c>
      <c r="K50" cm="1">
        <f t="array" ref="K50">IFERROR(IF($C50="EPS",INDEX('EPS Emissions'!$C$1:$AI$101,MATCH(1,('EPS Emissions'!$C$1:$C$101=$A50)*('EPS Emissions'!$D$1:$D$101=$I$36),0),MATCH(K$2,'EPS Emissions'!$C$1:$AI$1,0)),INDEX('GCAM By Region By Sector'!$B$1:$AH$342,MATCH(1,('GCAM By Region By Sector'!$B$1:$B$342=$A50)*('GCAM By Region By Sector'!$C$1:$C$342=$I$36),0),MATCH(K$2,'GCAM By Region By Sector'!$B$1:$AH$1,0))*10^3),0)</f>
        <v>0</v>
      </c>
      <c r="L50" cm="1">
        <f t="array" ref="L50">IFERROR(IF($C50="EPS",INDEX('EPS Emissions'!$C$1:$AI$101,MATCH(1,('EPS Emissions'!$C$1:$C$101=$A50)*('EPS Emissions'!$D$1:$D$101=$I$36),0),MATCH(L$2,'EPS Emissions'!$C$1:$AI$1,0)),INDEX('GCAM By Region By Sector'!$B$1:$AH$342,MATCH(1,('GCAM By Region By Sector'!$B$1:$B$342=$A50)*('GCAM By Region By Sector'!$C$1:$C$342=$I$36),0),MATCH(L$2,'GCAM By Region By Sector'!$B$1:$AH$1,0))*10^3),0)</f>
        <v>0</v>
      </c>
      <c r="X50" s="22">
        <v>10</v>
      </c>
      <c r="Y50" t="str">
        <f t="shared" si="25"/>
        <v>Mexico</v>
      </c>
      <c r="Z50" s="21">
        <f t="shared" si="26"/>
        <v>154.11791526830689</v>
      </c>
      <c r="AA50" s="21">
        <f t="shared" si="26"/>
        <v>199.47034569284409</v>
      </c>
      <c r="AB50" s="16">
        <f t="shared" si="26"/>
        <v>226.81128602963193</v>
      </c>
      <c r="AC50" s="21">
        <f t="shared" si="26"/>
        <v>242.77664937369667</v>
      </c>
    </row>
    <row r="51" spans="1:29" x14ac:dyDescent="0.35">
      <c r="A51" s="13" t="s">
        <v>28</v>
      </c>
      <c r="B51" t="s">
        <v>28</v>
      </c>
      <c r="C51" s="10" t="s">
        <v>13</v>
      </c>
      <c r="D51" cm="1">
        <f t="array" ref="D51">IFERROR(IF($C51="EPS",INDEX('EPS Emissions'!$C$1:$AI$101,MATCH(1,('EPS Emissions'!$C$1:$C$101=$A51)*('EPS Emissions'!$D$1:$D$101=$C$36),0),MATCH(D$2,'EPS Emissions'!$C$1:$AI$1,0)),INDEX('GCAM By Region By Sector'!$B$1:$AH$342,MATCH(1,('GCAM By Region By Sector'!$B$1:$B$342=$A51)*('GCAM By Region By Sector'!$C$1:$C$342=$C$36),0),MATCH(D$2,'GCAM By Region By Sector'!$B$1:$AH$1,0))*10^3),0)</f>
        <v>0</v>
      </c>
      <c r="E51" cm="1">
        <f t="array" ref="E51">IFERROR(IF($C51="EPS",INDEX('EPS Emissions'!$C$1:$AI$101,MATCH(1,('EPS Emissions'!$C$1:$C$101=$A51)*('EPS Emissions'!$D$1:$D$101=$C$36),0),MATCH(E$2,'EPS Emissions'!$C$1:$AI$1,0)),INDEX('GCAM By Region By Sector'!$B$1:$AH$342,MATCH(1,('GCAM By Region By Sector'!$B$1:$B$342=$A51)*('GCAM By Region By Sector'!$C$1:$C$342=$C$36),0),MATCH(E$2,'GCAM By Region By Sector'!$B$1:$AH$1,0))*10^3),0)</f>
        <v>0</v>
      </c>
      <c r="F51" cm="1">
        <f t="array" ref="F51">IFERROR(IF($C51="EPS",INDEX('EPS Emissions'!$C$1:$AI$101,MATCH(1,('EPS Emissions'!$C$1:$C$101=$A51)*('EPS Emissions'!$D$1:$D$101=$C$36),0),MATCH(F$2,'EPS Emissions'!$C$1:$AI$1,0)),INDEX('GCAM By Region By Sector'!$B$1:$AH$342,MATCH(1,('GCAM By Region By Sector'!$B$1:$B$342=$A51)*('GCAM By Region By Sector'!$C$1:$C$342=$C$36),0),MATCH(F$2,'GCAM By Region By Sector'!$B$1:$AH$1,0))*10^3),0)</f>
        <v>0</v>
      </c>
      <c r="G51" cm="1">
        <f t="array" ref="G51">IFERROR(IF($C51="EPS",INDEX('EPS Emissions'!$C$1:$AI$101,MATCH(1,('EPS Emissions'!$C$1:$C$101=$A51)*('EPS Emissions'!$D$1:$D$101=$C$36),0),MATCH(G$2,'EPS Emissions'!$C$1:$AI$1,0)),INDEX('GCAM By Region By Sector'!$B$1:$AH$342,MATCH(1,('GCAM By Region By Sector'!$B$1:$B$342=$A51)*('GCAM By Region By Sector'!$C$1:$C$342=$C$36),0),MATCH(G$2,'GCAM By Region By Sector'!$B$1:$AH$1,0))*10^3),0)</f>
        <v>0</v>
      </c>
      <c r="I51" cm="1">
        <f t="array" ref="I51">IFERROR(IF($C51="EPS",INDEX('EPS Emissions'!$C$1:$AI$101,MATCH(1,('EPS Emissions'!$C$1:$C$101=$A51)*('EPS Emissions'!$D$1:$D$101=$I$36),0),MATCH(I$2,'EPS Emissions'!$C$1:$AI$1,0)),INDEX('GCAM By Region By Sector'!$B$1:$AH$342,MATCH(1,('GCAM By Region By Sector'!$B$1:$B$342=$A51)*('GCAM By Region By Sector'!$C$1:$C$342=$I$36),0),MATCH(I$2,'GCAM By Region By Sector'!$B$1:$AH$1,0))*10^3),0)</f>
        <v>0</v>
      </c>
      <c r="J51" cm="1">
        <f t="array" ref="J51">IFERROR(IF($C51="EPS",INDEX('EPS Emissions'!$C$1:$AI$101,MATCH(1,('EPS Emissions'!$C$1:$C$101=$A51)*('EPS Emissions'!$D$1:$D$101=$I$36),0),MATCH(J$2,'EPS Emissions'!$C$1:$AI$1,0)),INDEX('GCAM By Region By Sector'!$B$1:$AH$342,MATCH(1,('GCAM By Region By Sector'!$B$1:$B$342=$A51)*('GCAM By Region By Sector'!$C$1:$C$342=$I$36),0),MATCH(J$2,'GCAM By Region By Sector'!$B$1:$AH$1,0))*10^3),0)</f>
        <v>0</v>
      </c>
      <c r="K51" cm="1">
        <f t="array" ref="K51">IFERROR(IF($C51="EPS",INDEX('EPS Emissions'!$C$1:$AI$101,MATCH(1,('EPS Emissions'!$C$1:$C$101=$A51)*('EPS Emissions'!$D$1:$D$101=$I$36),0),MATCH(K$2,'EPS Emissions'!$C$1:$AI$1,0)),INDEX('GCAM By Region By Sector'!$B$1:$AH$342,MATCH(1,('GCAM By Region By Sector'!$B$1:$B$342=$A51)*('GCAM By Region By Sector'!$C$1:$C$342=$I$36),0),MATCH(K$2,'GCAM By Region By Sector'!$B$1:$AH$1,0))*10^3),0)</f>
        <v>0</v>
      </c>
      <c r="L51" cm="1">
        <f t="array" ref="L51">IFERROR(IF($C51="EPS",INDEX('EPS Emissions'!$C$1:$AI$101,MATCH(1,('EPS Emissions'!$C$1:$C$101=$A51)*('EPS Emissions'!$D$1:$D$101=$I$36),0),MATCH(L$2,'EPS Emissions'!$C$1:$AI$1,0)),INDEX('GCAM By Region By Sector'!$B$1:$AH$342,MATCH(1,('GCAM By Region By Sector'!$B$1:$B$342=$A51)*('GCAM By Region By Sector'!$C$1:$C$342=$I$36),0),MATCH(L$2,'GCAM By Region By Sector'!$B$1:$AH$1,0))*10^3),0)</f>
        <v>0</v>
      </c>
      <c r="X51" s="22" t="s">
        <v>86</v>
      </c>
      <c r="Y51" t="s">
        <v>87</v>
      </c>
      <c r="Z51" s="21">
        <f>$P$35-SUM(Z41:Z50)</f>
        <v>1828.4309994648156</v>
      </c>
      <c r="AA51" s="21">
        <f>$Q$35-SUM(AA41:AA50)</f>
        <v>1983.3300772807052</v>
      </c>
      <c r="AB51" s="16">
        <f>$R$35-SUM(AB41:AB50)</f>
        <v>2081.1145886815657</v>
      </c>
      <c r="AC51" s="21">
        <f>$S$35-SUM(AC41:AC50)</f>
        <v>2295.7724142590723</v>
      </c>
    </row>
    <row r="52" spans="1:29" x14ac:dyDescent="0.35">
      <c r="A52" s="13" t="s">
        <v>29</v>
      </c>
      <c r="B52" t="s">
        <v>30</v>
      </c>
      <c r="C52" s="10" t="s">
        <v>13</v>
      </c>
      <c r="D52" cm="1">
        <f t="array" ref="D52">IFERROR(IF($C52="EPS",INDEX('EPS Emissions'!$C$1:$AI$101,MATCH(1,('EPS Emissions'!$C$1:$C$101=$A52)*('EPS Emissions'!$D$1:$D$101=$C$36),0),MATCH(D$2,'EPS Emissions'!$C$1:$AI$1,0)),INDEX('GCAM By Region By Sector'!$B$1:$AH$342,MATCH(1,('GCAM By Region By Sector'!$B$1:$B$342=$A52)*('GCAM By Region By Sector'!$C$1:$C$342=$C$36),0),MATCH(D$2,'GCAM By Region By Sector'!$B$1:$AH$1,0))*10^3),0)</f>
        <v>0</v>
      </c>
      <c r="E52" cm="1">
        <f t="array" ref="E52">IFERROR(IF($C52="EPS",INDEX('EPS Emissions'!$C$1:$AI$101,MATCH(1,('EPS Emissions'!$C$1:$C$101=$A52)*('EPS Emissions'!$D$1:$D$101=$C$36),0),MATCH(E$2,'EPS Emissions'!$C$1:$AI$1,0)),INDEX('GCAM By Region By Sector'!$B$1:$AH$342,MATCH(1,('GCAM By Region By Sector'!$B$1:$B$342=$A52)*('GCAM By Region By Sector'!$C$1:$C$342=$C$36),0),MATCH(E$2,'GCAM By Region By Sector'!$B$1:$AH$1,0))*10^3),0)</f>
        <v>0</v>
      </c>
      <c r="F52" cm="1">
        <f t="array" ref="F52">IFERROR(IF($C52="EPS",INDEX('EPS Emissions'!$C$1:$AI$101,MATCH(1,('EPS Emissions'!$C$1:$C$101=$A52)*('EPS Emissions'!$D$1:$D$101=$C$36),0),MATCH(F$2,'EPS Emissions'!$C$1:$AI$1,0)),INDEX('GCAM By Region By Sector'!$B$1:$AH$342,MATCH(1,('GCAM By Region By Sector'!$B$1:$B$342=$A52)*('GCAM By Region By Sector'!$C$1:$C$342=$C$36),0),MATCH(F$2,'GCAM By Region By Sector'!$B$1:$AH$1,0))*10^3),0)</f>
        <v>0</v>
      </c>
      <c r="G52" cm="1">
        <f t="array" ref="G52">IFERROR(IF($C52="EPS",INDEX('EPS Emissions'!$C$1:$AI$101,MATCH(1,('EPS Emissions'!$C$1:$C$101=$A52)*('EPS Emissions'!$D$1:$D$101=$C$36),0),MATCH(G$2,'EPS Emissions'!$C$1:$AI$1,0)),INDEX('GCAM By Region By Sector'!$B$1:$AH$342,MATCH(1,('GCAM By Region By Sector'!$B$1:$B$342=$A52)*('GCAM By Region By Sector'!$C$1:$C$342=$C$36),0),MATCH(G$2,'GCAM By Region By Sector'!$B$1:$AH$1,0))*10^3),0)</f>
        <v>0</v>
      </c>
      <c r="I52" cm="1">
        <f t="array" ref="I52">IFERROR(IF($C52="EPS",INDEX('EPS Emissions'!$C$1:$AI$101,MATCH(1,('EPS Emissions'!$C$1:$C$101=$A52)*('EPS Emissions'!$D$1:$D$101=$I$36),0),MATCH(I$2,'EPS Emissions'!$C$1:$AI$1,0)),INDEX('GCAM By Region By Sector'!$B$1:$AH$342,MATCH(1,('GCAM By Region By Sector'!$B$1:$B$342=$A52)*('GCAM By Region By Sector'!$C$1:$C$342=$I$36),0),MATCH(I$2,'GCAM By Region By Sector'!$B$1:$AH$1,0))*10^3),0)</f>
        <v>0</v>
      </c>
      <c r="J52" cm="1">
        <f t="array" ref="J52">IFERROR(IF($C52="EPS",INDEX('EPS Emissions'!$C$1:$AI$101,MATCH(1,('EPS Emissions'!$C$1:$C$101=$A52)*('EPS Emissions'!$D$1:$D$101=$I$36),0),MATCH(J$2,'EPS Emissions'!$C$1:$AI$1,0)),INDEX('GCAM By Region By Sector'!$B$1:$AH$342,MATCH(1,('GCAM By Region By Sector'!$B$1:$B$342=$A52)*('GCAM By Region By Sector'!$C$1:$C$342=$I$36),0),MATCH(J$2,'GCAM By Region By Sector'!$B$1:$AH$1,0))*10^3),0)</f>
        <v>0</v>
      </c>
      <c r="K52" cm="1">
        <f t="array" ref="K52">IFERROR(IF($C52="EPS",INDEX('EPS Emissions'!$C$1:$AI$101,MATCH(1,('EPS Emissions'!$C$1:$C$101=$A52)*('EPS Emissions'!$D$1:$D$101=$I$36),0),MATCH(K$2,'EPS Emissions'!$C$1:$AI$1,0)),INDEX('GCAM By Region By Sector'!$B$1:$AH$342,MATCH(1,('GCAM By Region By Sector'!$B$1:$B$342=$A52)*('GCAM By Region By Sector'!$C$1:$C$342=$I$36),0),MATCH(K$2,'GCAM By Region By Sector'!$B$1:$AH$1,0))*10^3),0)</f>
        <v>0</v>
      </c>
      <c r="L52" cm="1">
        <f t="array" ref="L52">IFERROR(IF($C52="EPS",INDEX('EPS Emissions'!$C$1:$AI$101,MATCH(1,('EPS Emissions'!$C$1:$C$101=$A52)*('EPS Emissions'!$D$1:$D$101=$I$36),0),MATCH(L$2,'EPS Emissions'!$C$1:$AI$1,0)),INDEX('GCAM By Region By Sector'!$B$1:$AH$342,MATCH(1,('GCAM By Region By Sector'!$B$1:$B$342=$A52)*('GCAM By Region By Sector'!$C$1:$C$342=$I$36),0),MATCH(L$2,'GCAM By Region By Sector'!$B$1:$AH$1,0))*10^3),0)</f>
        <v>0</v>
      </c>
      <c r="Y52" t="s">
        <v>96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 s="13" t="s">
        <v>31</v>
      </c>
      <c r="B53" t="s">
        <v>32</v>
      </c>
      <c r="C53" s="10" t="s">
        <v>13</v>
      </c>
      <c r="D53" cm="1">
        <f t="array" ref="D53">IFERROR(IF($C53="EPS",INDEX('EPS Emissions'!$C$1:$AI$101,MATCH(1,('EPS Emissions'!$C$1:$C$101=$A53)*('EPS Emissions'!$D$1:$D$101=$C$36),0),MATCH(D$2,'EPS Emissions'!$C$1:$AI$1,0)),INDEX('GCAM By Region By Sector'!$B$1:$AH$342,MATCH(1,('GCAM By Region By Sector'!$B$1:$B$342=$A53)*('GCAM By Region By Sector'!$C$1:$C$342=$C$36),0),MATCH(D$2,'GCAM By Region By Sector'!$B$1:$AH$1,0))*10^3),0)</f>
        <v>0</v>
      </c>
      <c r="E53" cm="1">
        <f t="array" ref="E53">IFERROR(IF($C53="EPS",INDEX('EPS Emissions'!$C$1:$AI$101,MATCH(1,('EPS Emissions'!$C$1:$C$101=$A53)*('EPS Emissions'!$D$1:$D$101=$C$36),0),MATCH(E$2,'EPS Emissions'!$C$1:$AI$1,0)),INDEX('GCAM By Region By Sector'!$B$1:$AH$342,MATCH(1,('GCAM By Region By Sector'!$B$1:$B$342=$A53)*('GCAM By Region By Sector'!$C$1:$C$342=$C$36),0),MATCH(E$2,'GCAM By Region By Sector'!$B$1:$AH$1,0))*10^3),0)</f>
        <v>0</v>
      </c>
      <c r="F53" cm="1">
        <f t="array" ref="F53">IFERROR(IF($C53="EPS",INDEX('EPS Emissions'!$C$1:$AI$101,MATCH(1,('EPS Emissions'!$C$1:$C$101=$A53)*('EPS Emissions'!$D$1:$D$101=$C$36),0),MATCH(F$2,'EPS Emissions'!$C$1:$AI$1,0)),INDEX('GCAM By Region By Sector'!$B$1:$AH$342,MATCH(1,('GCAM By Region By Sector'!$B$1:$B$342=$A53)*('GCAM By Region By Sector'!$C$1:$C$342=$C$36),0),MATCH(F$2,'GCAM By Region By Sector'!$B$1:$AH$1,0))*10^3),0)</f>
        <v>0</v>
      </c>
      <c r="G53" cm="1">
        <f t="array" ref="G53">IFERROR(IF($C53="EPS",INDEX('EPS Emissions'!$C$1:$AI$101,MATCH(1,('EPS Emissions'!$C$1:$C$101=$A53)*('EPS Emissions'!$D$1:$D$101=$C$36),0),MATCH(G$2,'EPS Emissions'!$C$1:$AI$1,0)),INDEX('GCAM By Region By Sector'!$B$1:$AH$342,MATCH(1,('GCAM By Region By Sector'!$B$1:$B$342=$A53)*('GCAM By Region By Sector'!$C$1:$C$342=$C$36),0),MATCH(G$2,'GCAM By Region By Sector'!$B$1:$AH$1,0))*10^3),0)</f>
        <v>0</v>
      </c>
      <c r="I53" cm="1">
        <f t="array" ref="I53">IFERROR(IF($C53="EPS",INDEX('EPS Emissions'!$C$1:$AI$101,MATCH(1,('EPS Emissions'!$C$1:$C$101=$A53)*('EPS Emissions'!$D$1:$D$101=$I$36),0),MATCH(I$2,'EPS Emissions'!$C$1:$AI$1,0)),INDEX('GCAM By Region By Sector'!$B$1:$AH$342,MATCH(1,('GCAM By Region By Sector'!$B$1:$B$342=$A53)*('GCAM By Region By Sector'!$C$1:$C$342=$I$36),0),MATCH(I$2,'GCAM By Region By Sector'!$B$1:$AH$1,0))*10^3),0)</f>
        <v>0</v>
      </c>
      <c r="J53" cm="1">
        <f t="array" ref="J53">IFERROR(IF($C53="EPS",INDEX('EPS Emissions'!$C$1:$AI$101,MATCH(1,('EPS Emissions'!$C$1:$C$101=$A53)*('EPS Emissions'!$D$1:$D$101=$I$36),0),MATCH(J$2,'EPS Emissions'!$C$1:$AI$1,0)),INDEX('GCAM By Region By Sector'!$B$1:$AH$342,MATCH(1,('GCAM By Region By Sector'!$B$1:$B$342=$A53)*('GCAM By Region By Sector'!$C$1:$C$342=$I$36),0),MATCH(J$2,'GCAM By Region By Sector'!$B$1:$AH$1,0))*10^3),0)</f>
        <v>0</v>
      </c>
      <c r="K53" cm="1">
        <f t="array" ref="K53">IFERROR(IF($C53="EPS",INDEX('EPS Emissions'!$C$1:$AI$101,MATCH(1,('EPS Emissions'!$C$1:$C$101=$A53)*('EPS Emissions'!$D$1:$D$101=$I$36),0),MATCH(K$2,'EPS Emissions'!$C$1:$AI$1,0)),INDEX('GCAM By Region By Sector'!$B$1:$AH$342,MATCH(1,('GCAM By Region By Sector'!$B$1:$B$342=$A53)*('GCAM By Region By Sector'!$C$1:$C$342=$I$36),0),MATCH(K$2,'GCAM By Region By Sector'!$B$1:$AH$1,0))*10^3),0)</f>
        <v>0</v>
      </c>
      <c r="L53" cm="1">
        <f t="array" ref="L53">IFERROR(IF($C53="EPS",INDEX('EPS Emissions'!$C$1:$AI$101,MATCH(1,('EPS Emissions'!$C$1:$C$101=$A53)*('EPS Emissions'!$D$1:$D$101=$I$36),0),MATCH(L$2,'EPS Emissions'!$C$1:$AI$1,0)),INDEX('GCAM By Region By Sector'!$B$1:$AH$342,MATCH(1,('GCAM By Region By Sector'!$B$1:$B$342=$A53)*('GCAM By Region By Sector'!$C$1:$C$342=$I$36),0),MATCH(L$2,'GCAM By Region By Sector'!$B$1:$AH$1,0))*10^3),0)</f>
        <v>0</v>
      </c>
    </row>
    <row r="54" spans="1:29" x14ac:dyDescent="0.35">
      <c r="A54" s="13" t="s">
        <v>33</v>
      </c>
      <c r="B54" t="s">
        <v>33</v>
      </c>
      <c r="C54" s="10" t="s">
        <v>13</v>
      </c>
      <c r="D54" cm="1">
        <f t="array" ref="D54">IFERROR(IF($C54="EPS",INDEX('EPS Emissions'!$C$1:$AI$101,MATCH(1,('EPS Emissions'!$C$1:$C$101=$A54)*('EPS Emissions'!$D$1:$D$101=$C$36),0),MATCH(D$2,'EPS Emissions'!$C$1:$AI$1,0)),INDEX('GCAM By Region By Sector'!$B$1:$AH$342,MATCH(1,('GCAM By Region By Sector'!$B$1:$B$342=$A54)*('GCAM By Region By Sector'!$C$1:$C$342=$C$36),0),MATCH(D$2,'GCAM By Region By Sector'!$B$1:$AH$1,0))*10^3),0)</f>
        <v>0</v>
      </c>
      <c r="E54" cm="1">
        <f t="array" ref="E54">IFERROR(IF($C54="EPS",INDEX('EPS Emissions'!$C$1:$AI$101,MATCH(1,('EPS Emissions'!$C$1:$C$101=$A54)*('EPS Emissions'!$D$1:$D$101=$C$36),0),MATCH(E$2,'EPS Emissions'!$C$1:$AI$1,0)),INDEX('GCAM By Region By Sector'!$B$1:$AH$342,MATCH(1,('GCAM By Region By Sector'!$B$1:$B$342=$A54)*('GCAM By Region By Sector'!$C$1:$C$342=$C$36),0),MATCH(E$2,'GCAM By Region By Sector'!$B$1:$AH$1,0))*10^3),0)</f>
        <v>0</v>
      </c>
      <c r="F54" cm="1">
        <f t="array" ref="F54">IFERROR(IF($C54="EPS",INDEX('EPS Emissions'!$C$1:$AI$101,MATCH(1,('EPS Emissions'!$C$1:$C$101=$A54)*('EPS Emissions'!$D$1:$D$101=$C$36),0),MATCH(F$2,'EPS Emissions'!$C$1:$AI$1,0)),INDEX('GCAM By Region By Sector'!$B$1:$AH$342,MATCH(1,('GCAM By Region By Sector'!$B$1:$B$342=$A54)*('GCAM By Region By Sector'!$C$1:$C$342=$C$36),0),MATCH(F$2,'GCAM By Region By Sector'!$B$1:$AH$1,0))*10^3),0)</f>
        <v>0</v>
      </c>
      <c r="G54" cm="1">
        <f t="array" ref="G54">IFERROR(IF($C54="EPS",INDEX('EPS Emissions'!$C$1:$AI$101,MATCH(1,('EPS Emissions'!$C$1:$C$101=$A54)*('EPS Emissions'!$D$1:$D$101=$C$36),0),MATCH(G$2,'EPS Emissions'!$C$1:$AI$1,0)),INDEX('GCAM By Region By Sector'!$B$1:$AH$342,MATCH(1,('GCAM By Region By Sector'!$B$1:$B$342=$A54)*('GCAM By Region By Sector'!$C$1:$C$342=$C$36),0),MATCH(G$2,'GCAM By Region By Sector'!$B$1:$AH$1,0))*10^3),0)</f>
        <v>0</v>
      </c>
      <c r="I54" cm="1">
        <f t="array" ref="I54">IFERROR(IF($C54="EPS",INDEX('EPS Emissions'!$C$1:$AI$101,MATCH(1,('EPS Emissions'!$C$1:$C$101=$A54)*('EPS Emissions'!$D$1:$D$101=$I$36),0),MATCH(I$2,'EPS Emissions'!$C$1:$AI$1,0)),INDEX('GCAM By Region By Sector'!$B$1:$AH$342,MATCH(1,('GCAM By Region By Sector'!$B$1:$B$342=$A54)*('GCAM By Region By Sector'!$C$1:$C$342=$I$36),0),MATCH(I$2,'GCAM By Region By Sector'!$B$1:$AH$1,0))*10^3),0)</f>
        <v>0</v>
      </c>
      <c r="J54" cm="1">
        <f t="array" ref="J54">IFERROR(IF($C54="EPS",INDEX('EPS Emissions'!$C$1:$AI$101,MATCH(1,('EPS Emissions'!$C$1:$C$101=$A54)*('EPS Emissions'!$D$1:$D$101=$I$36),0),MATCH(J$2,'EPS Emissions'!$C$1:$AI$1,0)),INDEX('GCAM By Region By Sector'!$B$1:$AH$342,MATCH(1,('GCAM By Region By Sector'!$B$1:$B$342=$A54)*('GCAM By Region By Sector'!$C$1:$C$342=$I$36),0),MATCH(J$2,'GCAM By Region By Sector'!$B$1:$AH$1,0))*10^3),0)</f>
        <v>0</v>
      </c>
      <c r="K54" cm="1">
        <f t="array" ref="K54">IFERROR(IF($C54="EPS",INDEX('EPS Emissions'!$C$1:$AI$101,MATCH(1,('EPS Emissions'!$C$1:$C$101=$A54)*('EPS Emissions'!$D$1:$D$101=$I$36),0),MATCH(K$2,'EPS Emissions'!$C$1:$AI$1,0)),INDEX('GCAM By Region By Sector'!$B$1:$AH$342,MATCH(1,('GCAM By Region By Sector'!$B$1:$B$342=$A54)*('GCAM By Region By Sector'!$C$1:$C$342=$I$36),0),MATCH(K$2,'GCAM By Region By Sector'!$B$1:$AH$1,0))*10^3),0)</f>
        <v>0</v>
      </c>
      <c r="L54" cm="1">
        <f t="array" ref="L54">IFERROR(IF($C54="EPS",INDEX('EPS Emissions'!$C$1:$AI$101,MATCH(1,('EPS Emissions'!$C$1:$C$101=$A54)*('EPS Emissions'!$D$1:$D$101=$I$36),0),MATCH(L$2,'EPS Emissions'!$C$1:$AI$1,0)),INDEX('GCAM By Region By Sector'!$B$1:$AH$342,MATCH(1,('GCAM By Region By Sector'!$B$1:$B$342=$A54)*('GCAM By Region By Sector'!$C$1:$C$342=$I$36),0),MATCH(L$2,'GCAM By Region By Sector'!$B$1:$AH$1,0))*10^3),0)</f>
        <v>0</v>
      </c>
    </row>
    <row r="55" spans="1:29" x14ac:dyDescent="0.35">
      <c r="A55" s="13" t="s">
        <v>34</v>
      </c>
      <c r="B55" t="s">
        <v>34</v>
      </c>
      <c r="C55" s="10" t="s">
        <v>9</v>
      </c>
      <c r="D55" cm="1">
        <f t="array" ref="D55">IFERROR(IF($C55="EPS",INDEX('EPS Emissions'!$C$1:$AI$101,MATCH(1,('EPS Emissions'!$C$1:$C$101=$A55)*('EPS Emissions'!$D$1:$D$101=$C$36),0),MATCH(D$2,'EPS Emissions'!$C$1:$AI$1,0)),INDEX('GCAM By Region By Sector'!$B$1:$AH$342,MATCH(1,('GCAM By Region By Sector'!$B$1:$B$342=$A55)*('GCAM By Region By Sector'!$C$1:$C$342=$C$36),0),MATCH(D$2,'GCAM By Region By Sector'!$B$1:$AH$1,0))*10^3),0)</f>
        <v>0</v>
      </c>
      <c r="E55" cm="1">
        <f t="array" ref="E55">IFERROR(IF($C55="EPS",INDEX('EPS Emissions'!$C$1:$AI$101,MATCH(1,('EPS Emissions'!$C$1:$C$101=$A55)*('EPS Emissions'!$D$1:$D$101=$C$36),0),MATCH(E$2,'EPS Emissions'!$C$1:$AI$1,0)),INDEX('GCAM By Region By Sector'!$B$1:$AH$342,MATCH(1,('GCAM By Region By Sector'!$B$1:$B$342=$A55)*('GCAM By Region By Sector'!$C$1:$C$342=$C$36),0),MATCH(E$2,'GCAM By Region By Sector'!$B$1:$AH$1,0))*10^3),0)</f>
        <v>0</v>
      </c>
      <c r="F55" cm="1">
        <f t="array" ref="F55">IFERROR(IF($C55="EPS",INDEX('EPS Emissions'!$C$1:$AI$101,MATCH(1,('EPS Emissions'!$C$1:$C$101=$A55)*('EPS Emissions'!$D$1:$D$101=$C$36),0),MATCH(F$2,'EPS Emissions'!$C$1:$AI$1,0)),INDEX('GCAM By Region By Sector'!$B$1:$AH$342,MATCH(1,('GCAM By Region By Sector'!$B$1:$B$342=$A55)*('GCAM By Region By Sector'!$C$1:$C$342=$C$36),0),MATCH(F$2,'GCAM By Region By Sector'!$B$1:$AH$1,0))*10^3),0)</f>
        <v>0</v>
      </c>
      <c r="G55" cm="1">
        <f t="array" ref="G55">IFERROR(IF($C55="EPS",INDEX('EPS Emissions'!$C$1:$AI$101,MATCH(1,('EPS Emissions'!$C$1:$C$101=$A55)*('EPS Emissions'!$D$1:$D$101=$C$36),0),MATCH(G$2,'EPS Emissions'!$C$1:$AI$1,0)),INDEX('GCAM By Region By Sector'!$B$1:$AH$342,MATCH(1,('GCAM By Region By Sector'!$B$1:$B$342=$A55)*('GCAM By Region By Sector'!$C$1:$C$342=$C$36),0),MATCH(G$2,'GCAM By Region By Sector'!$B$1:$AH$1,0))*10^3),0)</f>
        <v>0</v>
      </c>
      <c r="I55" cm="1">
        <f t="array" ref="I55">IFERROR(IF($C55="EPS",INDEX('EPS Emissions'!$C$1:$AI$101,MATCH(1,('EPS Emissions'!$C$1:$C$101=$A55)*('EPS Emissions'!$D$1:$D$101=$I$36),0),MATCH(I$2,'EPS Emissions'!$C$1:$AI$1,0)),INDEX('GCAM By Region By Sector'!$B$1:$AH$342,MATCH(1,('GCAM By Region By Sector'!$B$1:$B$342=$A55)*('GCAM By Region By Sector'!$C$1:$C$342=$I$36),0),MATCH(I$2,'GCAM By Region By Sector'!$B$1:$AH$1,0))*10^3),0)</f>
        <v>0</v>
      </c>
      <c r="J55" cm="1">
        <f t="array" ref="J55">IFERROR(IF($C55="EPS",INDEX('EPS Emissions'!$C$1:$AI$101,MATCH(1,('EPS Emissions'!$C$1:$C$101=$A55)*('EPS Emissions'!$D$1:$D$101=$I$36),0),MATCH(J$2,'EPS Emissions'!$C$1:$AI$1,0)),INDEX('GCAM By Region By Sector'!$B$1:$AH$342,MATCH(1,('GCAM By Region By Sector'!$B$1:$B$342=$A55)*('GCAM By Region By Sector'!$C$1:$C$342=$I$36),0),MATCH(J$2,'GCAM By Region By Sector'!$B$1:$AH$1,0))*10^3),0)</f>
        <v>0</v>
      </c>
      <c r="K55" cm="1">
        <f t="array" ref="K55">IFERROR(IF($C55="EPS",INDEX('EPS Emissions'!$C$1:$AI$101,MATCH(1,('EPS Emissions'!$C$1:$C$101=$A55)*('EPS Emissions'!$D$1:$D$101=$I$36),0),MATCH(K$2,'EPS Emissions'!$C$1:$AI$1,0)),INDEX('GCAM By Region By Sector'!$B$1:$AH$342,MATCH(1,('GCAM By Region By Sector'!$B$1:$B$342=$A55)*('GCAM By Region By Sector'!$C$1:$C$342=$I$36),0),MATCH(K$2,'GCAM By Region By Sector'!$B$1:$AH$1,0))*10^3),0)</f>
        <v>0</v>
      </c>
      <c r="L55" cm="1">
        <f t="array" ref="L55">IFERROR(IF($C55="EPS",INDEX('EPS Emissions'!$C$1:$AI$101,MATCH(1,('EPS Emissions'!$C$1:$C$101=$A55)*('EPS Emissions'!$D$1:$D$101=$I$36),0),MATCH(L$2,'EPS Emissions'!$C$1:$AI$1,0)),INDEX('GCAM By Region By Sector'!$B$1:$AH$342,MATCH(1,('GCAM By Region By Sector'!$B$1:$B$342=$A55)*('GCAM By Region By Sector'!$C$1:$C$342=$I$36),0),MATCH(L$2,'GCAM By Region By Sector'!$B$1:$AH$1,0))*10^3),0)</f>
        <v>0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</row>
    <row r="56" spans="1:29" x14ac:dyDescent="0.35">
      <c r="A56" s="13" t="s">
        <v>35</v>
      </c>
      <c r="B56" t="s">
        <v>35</v>
      </c>
      <c r="C56" s="10" t="s">
        <v>9</v>
      </c>
      <c r="D56" cm="1">
        <f t="array" ref="D56">IFERROR(IF($C56="EPS",INDEX('EPS Emissions'!$C$1:$AI$101,MATCH(1,('EPS Emissions'!$C$1:$C$101=$A56)*('EPS Emissions'!$D$1:$D$101=$C$36),0),MATCH(D$2,'EPS Emissions'!$C$1:$AI$1,0)),INDEX('GCAM By Region By Sector'!$B$1:$AH$342,MATCH(1,('GCAM By Region By Sector'!$B$1:$B$342=$A56)*('GCAM By Region By Sector'!$C$1:$C$342=$C$36),0),MATCH(D$2,'GCAM By Region By Sector'!$B$1:$AH$1,0))*10^3),0)</f>
        <v>0</v>
      </c>
      <c r="E56" cm="1">
        <f t="array" ref="E56">IFERROR(IF($C56="EPS",INDEX('EPS Emissions'!$C$1:$AI$101,MATCH(1,('EPS Emissions'!$C$1:$C$101=$A56)*('EPS Emissions'!$D$1:$D$101=$C$36),0),MATCH(E$2,'EPS Emissions'!$C$1:$AI$1,0)),INDEX('GCAM By Region By Sector'!$B$1:$AH$342,MATCH(1,('GCAM By Region By Sector'!$B$1:$B$342=$A56)*('GCAM By Region By Sector'!$C$1:$C$342=$C$36),0),MATCH(E$2,'GCAM By Region By Sector'!$B$1:$AH$1,0))*10^3),0)</f>
        <v>0</v>
      </c>
      <c r="F56" cm="1">
        <f t="array" ref="F56">IFERROR(IF($C56="EPS",INDEX('EPS Emissions'!$C$1:$AI$101,MATCH(1,('EPS Emissions'!$C$1:$C$101=$A56)*('EPS Emissions'!$D$1:$D$101=$C$36),0),MATCH(F$2,'EPS Emissions'!$C$1:$AI$1,0)),INDEX('GCAM By Region By Sector'!$B$1:$AH$342,MATCH(1,('GCAM By Region By Sector'!$B$1:$B$342=$A56)*('GCAM By Region By Sector'!$C$1:$C$342=$C$36),0),MATCH(F$2,'GCAM By Region By Sector'!$B$1:$AH$1,0))*10^3),0)</f>
        <v>0</v>
      </c>
      <c r="G56" cm="1">
        <f t="array" ref="G56">IFERROR(IF($C56="EPS",INDEX('EPS Emissions'!$C$1:$AI$101,MATCH(1,('EPS Emissions'!$C$1:$C$101=$A56)*('EPS Emissions'!$D$1:$D$101=$C$36),0),MATCH(G$2,'EPS Emissions'!$C$1:$AI$1,0)),INDEX('GCAM By Region By Sector'!$B$1:$AH$342,MATCH(1,('GCAM By Region By Sector'!$B$1:$B$342=$A56)*('GCAM By Region By Sector'!$C$1:$C$342=$C$36),0),MATCH(G$2,'GCAM By Region By Sector'!$B$1:$AH$1,0))*10^3),0)</f>
        <v>0</v>
      </c>
      <c r="I56" cm="1">
        <f t="array" ref="I56">IFERROR(IF($C56="EPS",INDEX('EPS Emissions'!$C$1:$AI$101,MATCH(1,('EPS Emissions'!$C$1:$C$101=$A56)*('EPS Emissions'!$D$1:$D$101=$I$36),0),MATCH(I$2,'EPS Emissions'!$C$1:$AI$1,0)),INDEX('GCAM By Region By Sector'!$B$1:$AH$342,MATCH(1,('GCAM By Region By Sector'!$B$1:$B$342=$A56)*('GCAM By Region By Sector'!$C$1:$C$342=$I$36),0),MATCH(I$2,'GCAM By Region By Sector'!$B$1:$AH$1,0))*10^3),0)</f>
        <v>0</v>
      </c>
      <c r="J56" cm="1">
        <f t="array" ref="J56">IFERROR(IF($C56="EPS",INDEX('EPS Emissions'!$C$1:$AI$101,MATCH(1,('EPS Emissions'!$C$1:$C$101=$A56)*('EPS Emissions'!$D$1:$D$101=$I$36),0),MATCH(J$2,'EPS Emissions'!$C$1:$AI$1,0)),INDEX('GCAM By Region By Sector'!$B$1:$AH$342,MATCH(1,('GCAM By Region By Sector'!$B$1:$B$342=$A56)*('GCAM By Region By Sector'!$C$1:$C$342=$I$36),0),MATCH(J$2,'GCAM By Region By Sector'!$B$1:$AH$1,0))*10^3),0)</f>
        <v>0</v>
      </c>
      <c r="K56" cm="1">
        <f t="array" ref="K56">IFERROR(IF($C56="EPS",INDEX('EPS Emissions'!$C$1:$AI$101,MATCH(1,('EPS Emissions'!$C$1:$C$101=$A56)*('EPS Emissions'!$D$1:$D$101=$I$36),0),MATCH(K$2,'EPS Emissions'!$C$1:$AI$1,0)),INDEX('GCAM By Region By Sector'!$B$1:$AH$342,MATCH(1,('GCAM By Region By Sector'!$B$1:$B$342=$A56)*('GCAM By Region By Sector'!$C$1:$C$342=$I$36),0),MATCH(K$2,'GCAM By Region By Sector'!$B$1:$AH$1,0))*10^3),0)</f>
        <v>0</v>
      </c>
      <c r="L56" cm="1">
        <f t="array" ref="L56">IFERROR(IF($C56="EPS",INDEX('EPS Emissions'!$C$1:$AI$101,MATCH(1,('EPS Emissions'!$C$1:$C$101=$A56)*('EPS Emissions'!$D$1:$D$101=$I$36),0),MATCH(L$2,'EPS Emissions'!$C$1:$AI$1,0)),INDEX('GCAM By Region By Sector'!$B$1:$AH$342,MATCH(1,('GCAM By Region By Sector'!$B$1:$B$342=$A56)*('GCAM By Region By Sector'!$C$1:$C$342=$I$36),0),MATCH(L$2,'GCAM By Region By Sector'!$B$1:$AH$1,0))*10^3),0)</f>
        <v>0</v>
      </c>
    </row>
    <row r="57" spans="1:29" x14ac:dyDescent="0.35">
      <c r="A57" s="13" t="s">
        <v>36</v>
      </c>
      <c r="B57" t="s">
        <v>36</v>
      </c>
      <c r="C57" s="10" t="s">
        <v>13</v>
      </c>
      <c r="D57" cm="1">
        <f t="array" ref="D57">IFERROR(IF($C57="EPS",INDEX('EPS Emissions'!$C$1:$AI$101,MATCH(1,('EPS Emissions'!$C$1:$C$101=$A57)*('EPS Emissions'!$D$1:$D$101=$C$36),0),MATCH(D$2,'EPS Emissions'!$C$1:$AI$1,0)),INDEX('GCAM By Region By Sector'!$B$1:$AH$342,MATCH(1,('GCAM By Region By Sector'!$B$1:$B$342=$A57)*('GCAM By Region By Sector'!$C$1:$C$342=$C$36),0),MATCH(D$2,'GCAM By Region By Sector'!$B$1:$AH$1,0))*10^3),0)</f>
        <v>0</v>
      </c>
      <c r="E57" cm="1">
        <f t="array" ref="E57">IFERROR(IF($C57="EPS",INDEX('EPS Emissions'!$C$1:$AI$101,MATCH(1,('EPS Emissions'!$C$1:$C$101=$A57)*('EPS Emissions'!$D$1:$D$101=$C$36),0),MATCH(E$2,'EPS Emissions'!$C$1:$AI$1,0)),INDEX('GCAM By Region By Sector'!$B$1:$AH$342,MATCH(1,('GCAM By Region By Sector'!$B$1:$B$342=$A57)*('GCAM By Region By Sector'!$C$1:$C$342=$C$36),0),MATCH(E$2,'GCAM By Region By Sector'!$B$1:$AH$1,0))*10^3),0)</f>
        <v>0</v>
      </c>
      <c r="F57" cm="1">
        <f t="array" ref="F57">IFERROR(IF($C57="EPS",INDEX('EPS Emissions'!$C$1:$AI$101,MATCH(1,('EPS Emissions'!$C$1:$C$101=$A57)*('EPS Emissions'!$D$1:$D$101=$C$36),0),MATCH(F$2,'EPS Emissions'!$C$1:$AI$1,0)),INDEX('GCAM By Region By Sector'!$B$1:$AH$342,MATCH(1,('GCAM By Region By Sector'!$B$1:$B$342=$A57)*('GCAM By Region By Sector'!$C$1:$C$342=$C$36),0),MATCH(F$2,'GCAM By Region By Sector'!$B$1:$AH$1,0))*10^3),0)</f>
        <v>0</v>
      </c>
      <c r="G57" cm="1">
        <f t="array" ref="G57">IFERROR(IF($C57="EPS",INDEX('EPS Emissions'!$C$1:$AI$101,MATCH(1,('EPS Emissions'!$C$1:$C$101=$A57)*('EPS Emissions'!$D$1:$D$101=$C$36),0),MATCH(G$2,'EPS Emissions'!$C$1:$AI$1,0)),INDEX('GCAM By Region By Sector'!$B$1:$AH$342,MATCH(1,('GCAM By Region By Sector'!$B$1:$B$342=$A57)*('GCAM By Region By Sector'!$C$1:$C$342=$C$36),0),MATCH(G$2,'GCAM By Region By Sector'!$B$1:$AH$1,0))*10^3),0)</f>
        <v>0</v>
      </c>
      <c r="I57" cm="1">
        <f t="array" ref="I57">IFERROR(IF($C57="EPS",INDEX('EPS Emissions'!$C$1:$AI$101,MATCH(1,('EPS Emissions'!$C$1:$C$101=$A57)*('EPS Emissions'!$D$1:$D$101=$I$36),0),MATCH(I$2,'EPS Emissions'!$C$1:$AI$1,0)),INDEX('GCAM By Region By Sector'!$B$1:$AH$342,MATCH(1,('GCAM By Region By Sector'!$B$1:$B$342=$A57)*('GCAM By Region By Sector'!$C$1:$C$342=$I$36),0),MATCH(I$2,'GCAM By Region By Sector'!$B$1:$AH$1,0))*10^3),0)</f>
        <v>0</v>
      </c>
      <c r="J57" cm="1">
        <f t="array" ref="J57">IFERROR(IF($C57="EPS",INDEX('EPS Emissions'!$C$1:$AI$101,MATCH(1,('EPS Emissions'!$C$1:$C$101=$A57)*('EPS Emissions'!$D$1:$D$101=$I$36),0),MATCH(J$2,'EPS Emissions'!$C$1:$AI$1,0)),INDEX('GCAM By Region By Sector'!$B$1:$AH$342,MATCH(1,('GCAM By Region By Sector'!$B$1:$B$342=$A57)*('GCAM By Region By Sector'!$C$1:$C$342=$I$36),0),MATCH(J$2,'GCAM By Region By Sector'!$B$1:$AH$1,0))*10^3),0)</f>
        <v>0</v>
      </c>
      <c r="K57" cm="1">
        <f t="array" ref="K57">IFERROR(IF($C57="EPS",INDEX('EPS Emissions'!$C$1:$AI$101,MATCH(1,('EPS Emissions'!$C$1:$C$101=$A57)*('EPS Emissions'!$D$1:$D$101=$I$36),0),MATCH(K$2,'EPS Emissions'!$C$1:$AI$1,0)),INDEX('GCAM By Region By Sector'!$B$1:$AH$342,MATCH(1,('GCAM By Region By Sector'!$B$1:$B$342=$A57)*('GCAM By Region By Sector'!$C$1:$C$342=$I$36),0),MATCH(K$2,'GCAM By Region By Sector'!$B$1:$AH$1,0))*10^3),0)</f>
        <v>0</v>
      </c>
      <c r="L57" cm="1">
        <f t="array" ref="L57">IFERROR(IF($C57="EPS",INDEX('EPS Emissions'!$C$1:$AI$101,MATCH(1,('EPS Emissions'!$C$1:$C$101=$A57)*('EPS Emissions'!$D$1:$D$101=$I$36),0),MATCH(L$2,'EPS Emissions'!$C$1:$AI$1,0)),INDEX('GCAM By Region By Sector'!$B$1:$AH$342,MATCH(1,('GCAM By Region By Sector'!$B$1:$B$342=$A57)*('GCAM By Region By Sector'!$C$1:$C$342=$I$36),0),MATCH(L$2,'GCAM By Region By Sector'!$B$1:$AH$1,0))*10^3),0)</f>
        <v>0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</row>
    <row r="58" spans="1:29" x14ac:dyDescent="0.35">
      <c r="A58" s="13" t="s">
        <v>37</v>
      </c>
      <c r="B58" t="s">
        <v>37</v>
      </c>
      <c r="C58" s="10" t="s">
        <v>9</v>
      </c>
      <c r="D58" cm="1">
        <f t="array" ref="D58">IFERROR(IF($C58="EPS",INDEX('EPS Emissions'!$C$1:$AI$101,MATCH(1,('EPS Emissions'!$C$1:$C$101=$A58)*('EPS Emissions'!$D$1:$D$101=$C$36),0),MATCH(D$2,'EPS Emissions'!$C$1:$AI$1,0)),INDEX('GCAM By Region By Sector'!$B$1:$AH$342,MATCH(1,('GCAM By Region By Sector'!$B$1:$B$342=$A58)*('GCAM By Region By Sector'!$C$1:$C$342=$C$36),0),MATCH(D$2,'GCAM By Region By Sector'!$B$1:$AH$1,0))*10^3),0)</f>
        <v>0</v>
      </c>
      <c r="E58" cm="1">
        <f t="array" ref="E58">IFERROR(IF($C58="EPS",INDEX('EPS Emissions'!$C$1:$AI$101,MATCH(1,('EPS Emissions'!$C$1:$C$101=$A58)*('EPS Emissions'!$D$1:$D$101=$C$36),0),MATCH(E$2,'EPS Emissions'!$C$1:$AI$1,0)),INDEX('GCAM By Region By Sector'!$B$1:$AH$342,MATCH(1,('GCAM By Region By Sector'!$B$1:$B$342=$A58)*('GCAM By Region By Sector'!$C$1:$C$342=$C$36),0),MATCH(E$2,'GCAM By Region By Sector'!$B$1:$AH$1,0))*10^3),0)</f>
        <v>0</v>
      </c>
      <c r="F58" cm="1">
        <f t="array" ref="F58">IFERROR(IF($C58="EPS",INDEX('EPS Emissions'!$C$1:$AI$101,MATCH(1,('EPS Emissions'!$C$1:$C$101=$A58)*('EPS Emissions'!$D$1:$D$101=$C$36),0),MATCH(F$2,'EPS Emissions'!$C$1:$AI$1,0)),INDEX('GCAM By Region By Sector'!$B$1:$AH$342,MATCH(1,('GCAM By Region By Sector'!$B$1:$B$342=$A58)*('GCAM By Region By Sector'!$C$1:$C$342=$C$36),0),MATCH(F$2,'GCAM By Region By Sector'!$B$1:$AH$1,0))*10^3),0)</f>
        <v>0</v>
      </c>
      <c r="G58" cm="1">
        <f t="array" ref="G58">IFERROR(IF($C58="EPS",INDEX('EPS Emissions'!$C$1:$AI$101,MATCH(1,('EPS Emissions'!$C$1:$C$101=$A58)*('EPS Emissions'!$D$1:$D$101=$C$36),0),MATCH(G$2,'EPS Emissions'!$C$1:$AI$1,0)),INDEX('GCAM By Region By Sector'!$B$1:$AH$342,MATCH(1,('GCAM By Region By Sector'!$B$1:$B$342=$A58)*('GCAM By Region By Sector'!$C$1:$C$342=$C$36),0),MATCH(G$2,'GCAM By Region By Sector'!$B$1:$AH$1,0))*10^3),0)</f>
        <v>0</v>
      </c>
      <c r="I58" cm="1">
        <f t="array" ref="I58">IFERROR(IF($C58="EPS",INDEX('EPS Emissions'!$C$1:$AI$101,MATCH(1,('EPS Emissions'!$C$1:$C$101=$A58)*('EPS Emissions'!$D$1:$D$101=$I$36),0),MATCH(I$2,'EPS Emissions'!$C$1:$AI$1,0)),INDEX('GCAM By Region By Sector'!$B$1:$AH$342,MATCH(1,('GCAM By Region By Sector'!$B$1:$B$342=$A58)*('GCAM By Region By Sector'!$C$1:$C$342=$I$36),0),MATCH(I$2,'GCAM By Region By Sector'!$B$1:$AH$1,0))*10^3),0)</f>
        <v>0</v>
      </c>
      <c r="J58" cm="1">
        <f t="array" ref="J58">IFERROR(IF($C58="EPS",INDEX('EPS Emissions'!$C$1:$AI$101,MATCH(1,('EPS Emissions'!$C$1:$C$101=$A58)*('EPS Emissions'!$D$1:$D$101=$I$36),0),MATCH(J$2,'EPS Emissions'!$C$1:$AI$1,0)),INDEX('GCAM By Region By Sector'!$B$1:$AH$342,MATCH(1,('GCAM By Region By Sector'!$B$1:$B$342=$A58)*('GCAM By Region By Sector'!$C$1:$C$342=$I$36),0),MATCH(J$2,'GCAM By Region By Sector'!$B$1:$AH$1,0))*10^3),0)</f>
        <v>0</v>
      </c>
      <c r="K58" cm="1">
        <f t="array" ref="K58">IFERROR(IF($C58="EPS",INDEX('EPS Emissions'!$C$1:$AI$101,MATCH(1,('EPS Emissions'!$C$1:$C$101=$A58)*('EPS Emissions'!$D$1:$D$101=$I$36),0),MATCH(K$2,'EPS Emissions'!$C$1:$AI$1,0)),INDEX('GCAM By Region By Sector'!$B$1:$AH$342,MATCH(1,('GCAM By Region By Sector'!$B$1:$B$342=$A58)*('GCAM By Region By Sector'!$C$1:$C$342=$I$36),0),MATCH(K$2,'GCAM By Region By Sector'!$B$1:$AH$1,0))*10^3),0)</f>
        <v>0</v>
      </c>
      <c r="L58" cm="1">
        <f t="array" ref="L58">IFERROR(IF($C58="EPS",INDEX('EPS Emissions'!$C$1:$AI$101,MATCH(1,('EPS Emissions'!$C$1:$C$101=$A58)*('EPS Emissions'!$D$1:$D$101=$I$36),0),MATCH(L$2,'EPS Emissions'!$C$1:$AI$1,0)),INDEX('GCAM By Region By Sector'!$B$1:$AH$342,MATCH(1,('GCAM By Region By Sector'!$B$1:$B$342=$A58)*('GCAM By Region By Sector'!$C$1:$C$342=$I$36),0),MATCH(L$2,'GCAM By Region By Sector'!$B$1:$AH$1,0))*10^3),0)</f>
        <v>0</v>
      </c>
      <c r="X58" s="22">
        <v>1</v>
      </c>
      <c r="Y58" t="str">
        <f t="shared" ref="Y58:Y67" si="27">INDEX(O$3:O$34,MATCH(X58,W$3:W$34,0),1)</f>
        <v>China</v>
      </c>
      <c r="Z58" s="21">
        <f t="shared" ref="Z58:AC67" si="28">INDEX($O$2:$S$35,MATCH($Y58,$O$2:$O$35,0),MATCH(Z$57,$O$2:$S$2,0))</f>
        <v>842.55398955463909</v>
      </c>
      <c r="AA58" s="21">
        <f t="shared" si="28"/>
        <v>1169.1941358043937</v>
      </c>
      <c r="AB58" s="21">
        <f t="shared" si="28"/>
        <v>1380.5096001101067</v>
      </c>
      <c r="AC58" s="16">
        <f t="shared" si="28"/>
        <v>1442.4241844454252</v>
      </c>
    </row>
    <row r="59" spans="1:29" x14ac:dyDescent="0.35">
      <c r="A59" s="13" t="s">
        <v>38</v>
      </c>
      <c r="B59" t="s">
        <v>38</v>
      </c>
      <c r="C59" s="10" t="s">
        <v>13</v>
      </c>
      <c r="D59" cm="1">
        <f t="array" ref="D59">IFERROR(IF($C59="EPS",INDEX('EPS Emissions'!$C$1:$AI$101,MATCH(1,('EPS Emissions'!$C$1:$C$101=$A59)*('EPS Emissions'!$D$1:$D$101=$C$36),0),MATCH(D$2,'EPS Emissions'!$C$1:$AI$1,0)),INDEX('GCAM By Region By Sector'!$B$1:$AH$342,MATCH(1,('GCAM By Region By Sector'!$B$1:$B$342=$A59)*('GCAM By Region By Sector'!$C$1:$C$342=$C$36),0),MATCH(D$2,'GCAM By Region By Sector'!$B$1:$AH$1,0))*10^3),0)</f>
        <v>0</v>
      </c>
      <c r="E59" cm="1">
        <f t="array" ref="E59">IFERROR(IF($C59="EPS",INDEX('EPS Emissions'!$C$1:$AI$101,MATCH(1,('EPS Emissions'!$C$1:$C$101=$A59)*('EPS Emissions'!$D$1:$D$101=$C$36),0),MATCH(E$2,'EPS Emissions'!$C$1:$AI$1,0)),INDEX('GCAM By Region By Sector'!$B$1:$AH$342,MATCH(1,('GCAM By Region By Sector'!$B$1:$B$342=$A59)*('GCAM By Region By Sector'!$C$1:$C$342=$C$36),0),MATCH(E$2,'GCAM By Region By Sector'!$B$1:$AH$1,0))*10^3),0)</f>
        <v>0</v>
      </c>
      <c r="F59" cm="1">
        <f t="array" ref="F59">IFERROR(IF($C59="EPS",INDEX('EPS Emissions'!$C$1:$AI$101,MATCH(1,('EPS Emissions'!$C$1:$C$101=$A59)*('EPS Emissions'!$D$1:$D$101=$C$36),0),MATCH(F$2,'EPS Emissions'!$C$1:$AI$1,0)),INDEX('GCAM By Region By Sector'!$B$1:$AH$342,MATCH(1,('GCAM By Region By Sector'!$B$1:$B$342=$A59)*('GCAM By Region By Sector'!$C$1:$C$342=$C$36),0),MATCH(F$2,'GCAM By Region By Sector'!$B$1:$AH$1,0))*10^3),0)</f>
        <v>0</v>
      </c>
      <c r="G59" cm="1">
        <f t="array" ref="G59">IFERROR(IF($C59="EPS",INDEX('EPS Emissions'!$C$1:$AI$101,MATCH(1,('EPS Emissions'!$C$1:$C$101=$A59)*('EPS Emissions'!$D$1:$D$101=$C$36),0),MATCH(G$2,'EPS Emissions'!$C$1:$AI$1,0)),INDEX('GCAM By Region By Sector'!$B$1:$AH$342,MATCH(1,('GCAM By Region By Sector'!$B$1:$B$342=$A59)*('GCAM By Region By Sector'!$C$1:$C$342=$C$36),0),MATCH(G$2,'GCAM By Region By Sector'!$B$1:$AH$1,0))*10^3),0)</f>
        <v>0</v>
      </c>
      <c r="I59" cm="1">
        <f t="array" ref="I59">IFERROR(IF($C59="EPS",INDEX('EPS Emissions'!$C$1:$AI$101,MATCH(1,('EPS Emissions'!$C$1:$C$101=$A59)*('EPS Emissions'!$D$1:$D$101=$I$36),0),MATCH(I$2,'EPS Emissions'!$C$1:$AI$1,0)),INDEX('GCAM By Region By Sector'!$B$1:$AH$342,MATCH(1,('GCAM By Region By Sector'!$B$1:$B$342=$A59)*('GCAM By Region By Sector'!$C$1:$C$342=$I$36),0),MATCH(I$2,'GCAM By Region By Sector'!$B$1:$AH$1,0))*10^3),0)</f>
        <v>0</v>
      </c>
      <c r="J59" cm="1">
        <f t="array" ref="J59">IFERROR(IF($C59="EPS",INDEX('EPS Emissions'!$C$1:$AI$101,MATCH(1,('EPS Emissions'!$C$1:$C$101=$A59)*('EPS Emissions'!$D$1:$D$101=$I$36),0),MATCH(J$2,'EPS Emissions'!$C$1:$AI$1,0)),INDEX('GCAM By Region By Sector'!$B$1:$AH$342,MATCH(1,('GCAM By Region By Sector'!$B$1:$B$342=$A59)*('GCAM By Region By Sector'!$C$1:$C$342=$I$36),0),MATCH(J$2,'GCAM By Region By Sector'!$B$1:$AH$1,0))*10^3),0)</f>
        <v>0</v>
      </c>
      <c r="K59" cm="1">
        <f t="array" ref="K59">IFERROR(IF($C59="EPS",INDEX('EPS Emissions'!$C$1:$AI$101,MATCH(1,('EPS Emissions'!$C$1:$C$101=$A59)*('EPS Emissions'!$D$1:$D$101=$I$36),0),MATCH(K$2,'EPS Emissions'!$C$1:$AI$1,0)),INDEX('GCAM By Region By Sector'!$B$1:$AH$342,MATCH(1,('GCAM By Region By Sector'!$B$1:$B$342=$A59)*('GCAM By Region By Sector'!$C$1:$C$342=$I$36),0),MATCH(K$2,'GCAM By Region By Sector'!$B$1:$AH$1,0))*10^3),0)</f>
        <v>0</v>
      </c>
      <c r="L59" cm="1">
        <f t="array" ref="L59">IFERROR(IF($C59="EPS",INDEX('EPS Emissions'!$C$1:$AI$101,MATCH(1,('EPS Emissions'!$C$1:$C$101=$A59)*('EPS Emissions'!$D$1:$D$101=$I$36),0),MATCH(L$2,'EPS Emissions'!$C$1:$AI$1,0)),INDEX('GCAM By Region By Sector'!$B$1:$AH$342,MATCH(1,('GCAM By Region By Sector'!$B$1:$B$342=$A59)*('GCAM By Region By Sector'!$C$1:$C$342=$I$36),0),MATCH(L$2,'GCAM By Region By Sector'!$B$1:$AH$1,0))*10^3),0)</f>
        <v>0</v>
      </c>
      <c r="X59" s="22">
        <v>2</v>
      </c>
      <c r="Y59" t="str">
        <f t="shared" si="27"/>
        <v>USA</v>
      </c>
      <c r="Z59" s="21">
        <f t="shared" si="28"/>
        <v>1585.9252094146641</v>
      </c>
      <c r="AA59" s="21">
        <f t="shared" si="28"/>
        <v>1648.6009710536405</v>
      </c>
      <c r="AB59" s="21">
        <f t="shared" si="28"/>
        <v>1422.3229739823341</v>
      </c>
      <c r="AC59" s="16">
        <f>INDEX($O$2:$S$35,MATCH($Y59,$O$2:$O$35,0),MATCH(AC$57,$O$2:$S$2,0))</f>
        <v>1309.887538871556</v>
      </c>
    </row>
    <row r="60" spans="1:29" x14ac:dyDescent="0.35">
      <c r="A60" s="13" t="s">
        <v>39</v>
      </c>
      <c r="B60" t="s">
        <v>39</v>
      </c>
      <c r="C60" s="10" t="s">
        <v>13</v>
      </c>
      <c r="D60" cm="1">
        <f t="array" ref="D60">IFERROR(IF($C60="EPS",INDEX('EPS Emissions'!$C$1:$AI$101,MATCH(1,('EPS Emissions'!$C$1:$C$101=$A60)*('EPS Emissions'!$D$1:$D$101=$C$36),0),MATCH(D$2,'EPS Emissions'!$C$1:$AI$1,0)),INDEX('GCAM By Region By Sector'!$B$1:$AH$342,MATCH(1,('GCAM By Region By Sector'!$B$1:$B$342=$A60)*('GCAM By Region By Sector'!$C$1:$C$342=$C$36),0),MATCH(D$2,'GCAM By Region By Sector'!$B$1:$AH$1,0))*10^3),0)</f>
        <v>0</v>
      </c>
      <c r="E60" cm="1">
        <f t="array" ref="E60">IFERROR(IF($C60="EPS",INDEX('EPS Emissions'!$C$1:$AI$101,MATCH(1,('EPS Emissions'!$C$1:$C$101=$A60)*('EPS Emissions'!$D$1:$D$101=$C$36),0),MATCH(E$2,'EPS Emissions'!$C$1:$AI$1,0)),INDEX('GCAM By Region By Sector'!$B$1:$AH$342,MATCH(1,('GCAM By Region By Sector'!$B$1:$B$342=$A60)*('GCAM By Region By Sector'!$C$1:$C$342=$C$36),0),MATCH(E$2,'GCAM By Region By Sector'!$B$1:$AH$1,0))*10^3),0)</f>
        <v>0</v>
      </c>
      <c r="F60" cm="1">
        <f t="array" ref="F60">IFERROR(IF($C60="EPS",INDEX('EPS Emissions'!$C$1:$AI$101,MATCH(1,('EPS Emissions'!$C$1:$C$101=$A60)*('EPS Emissions'!$D$1:$D$101=$C$36),0),MATCH(F$2,'EPS Emissions'!$C$1:$AI$1,0)),INDEX('GCAM By Region By Sector'!$B$1:$AH$342,MATCH(1,('GCAM By Region By Sector'!$B$1:$B$342=$A60)*('GCAM By Region By Sector'!$C$1:$C$342=$C$36),0),MATCH(F$2,'GCAM By Region By Sector'!$B$1:$AH$1,0))*10^3),0)</f>
        <v>0</v>
      </c>
      <c r="G60" cm="1">
        <f t="array" ref="G60">IFERROR(IF($C60="EPS",INDEX('EPS Emissions'!$C$1:$AI$101,MATCH(1,('EPS Emissions'!$C$1:$C$101=$A60)*('EPS Emissions'!$D$1:$D$101=$C$36),0),MATCH(G$2,'EPS Emissions'!$C$1:$AI$1,0)),INDEX('GCAM By Region By Sector'!$B$1:$AH$342,MATCH(1,('GCAM By Region By Sector'!$B$1:$B$342=$A60)*('GCAM By Region By Sector'!$C$1:$C$342=$C$36),0),MATCH(G$2,'GCAM By Region By Sector'!$B$1:$AH$1,0))*10^3),0)</f>
        <v>0</v>
      </c>
      <c r="I60" cm="1">
        <f t="array" ref="I60">IFERROR(IF($C60="EPS",INDEX('EPS Emissions'!$C$1:$AI$101,MATCH(1,('EPS Emissions'!$C$1:$C$101=$A60)*('EPS Emissions'!$D$1:$D$101=$I$36),0),MATCH(I$2,'EPS Emissions'!$C$1:$AI$1,0)),INDEX('GCAM By Region By Sector'!$B$1:$AH$342,MATCH(1,('GCAM By Region By Sector'!$B$1:$B$342=$A60)*('GCAM By Region By Sector'!$C$1:$C$342=$I$36),0),MATCH(I$2,'GCAM By Region By Sector'!$B$1:$AH$1,0))*10^3),0)</f>
        <v>0</v>
      </c>
      <c r="J60" cm="1">
        <f t="array" ref="J60">IFERROR(IF($C60="EPS",INDEX('EPS Emissions'!$C$1:$AI$101,MATCH(1,('EPS Emissions'!$C$1:$C$101=$A60)*('EPS Emissions'!$D$1:$D$101=$I$36),0),MATCH(J$2,'EPS Emissions'!$C$1:$AI$1,0)),INDEX('GCAM By Region By Sector'!$B$1:$AH$342,MATCH(1,('GCAM By Region By Sector'!$B$1:$B$342=$A60)*('GCAM By Region By Sector'!$C$1:$C$342=$I$36),0),MATCH(J$2,'GCAM By Region By Sector'!$B$1:$AH$1,0))*10^3),0)</f>
        <v>0</v>
      </c>
      <c r="K60" cm="1">
        <f t="array" ref="K60">IFERROR(IF($C60="EPS",INDEX('EPS Emissions'!$C$1:$AI$101,MATCH(1,('EPS Emissions'!$C$1:$C$101=$A60)*('EPS Emissions'!$D$1:$D$101=$I$36),0),MATCH(K$2,'EPS Emissions'!$C$1:$AI$1,0)),INDEX('GCAM By Region By Sector'!$B$1:$AH$342,MATCH(1,('GCAM By Region By Sector'!$B$1:$B$342=$A60)*('GCAM By Region By Sector'!$C$1:$C$342=$I$36),0),MATCH(K$2,'GCAM By Region By Sector'!$B$1:$AH$1,0))*10^3),0)</f>
        <v>0</v>
      </c>
      <c r="L60" cm="1">
        <f t="array" ref="L60">IFERROR(IF($C60="EPS",INDEX('EPS Emissions'!$C$1:$AI$101,MATCH(1,('EPS Emissions'!$C$1:$C$101=$A60)*('EPS Emissions'!$D$1:$D$101=$I$36),0),MATCH(L$2,'EPS Emissions'!$C$1:$AI$1,0)),INDEX('GCAM By Region By Sector'!$B$1:$AH$342,MATCH(1,('GCAM By Region By Sector'!$B$1:$B$342=$A60)*('GCAM By Region By Sector'!$C$1:$C$342=$I$36),0),MATCH(L$2,'GCAM By Region By Sector'!$B$1:$AH$1,0))*10^3),0)</f>
        <v>0</v>
      </c>
      <c r="X60" s="22">
        <v>3</v>
      </c>
      <c r="Y60" t="str">
        <f t="shared" si="27"/>
        <v>Indonesia</v>
      </c>
      <c r="Z60" s="21">
        <f t="shared" si="28"/>
        <v>266.92293208292494</v>
      </c>
      <c r="AA60" s="21">
        <f t="shared" si="28"/>
        <v>352.49215766595938</v>
      </c>
      <c r="AB60" s="21">
        <f t="shared" si="28"/>
        <v>619.92238426371875</v>
      </c>
      <c r="AC60" s="16">
        <f t="shared" si="28"/>
        <v>945.27541972865936</v>
      </c>
    </row>
    <row r="61" spans="1:29" x14ac:dyDescent="0.35">
      <c r="A61" s="13" t="s">
        <v>40</v>
      </c>
      <c r="B61" t="s">
        <v>40</v>
      </c>
      <c r="C61" s="10" t="s">
        <v>13</v>
      </c>
      <c r="D61" cm="1">
        <f t="array" ref="D61">IFERROR(IF($C61="EPS",INDEX('EPS Emissions'!$C$1:$AI$101,MATCH(1,('EPS Emissions'!$C$1:$C$101=$A61)*('EPS Emissions'!$D$1:$D$101=$C$36),0),MATCH(D$2,'EPS Emissions'!$C$1:$AI$1,0)),INDEX('GCAM By Region By Sector'!$B$1:$AH$342,MATCH(1,('GCAM By Region By Sector'!$B$1:$B$342=$A61)*('GCAM By Region By Sector'!$C$1:$C$342=$C$36),0),MATCH(D$2,'GCAM By Region By Sector'!$B$1:$AH$1,0))*10^3),0)</f>
        <v>0</v>
      </c>
      <c r="E61" cm="1">
        <f t="array" ref="E61">IFERROR(IF($C61="EPS",INDEX('EPS Emissions'!$C$1:$AI$101,MATCH(1,('EPS Emissions'!$C$1:$C$101=$A61)*('EPS Emissions'!$D$1:$D$101=$C$36),0),MATCH(E$2,'EPS Emissions'!$C$1:$AI$1,0)),INDEX('GCAM By Region By Sector'!$B$1:$AH$342,MATCH(1,('GCAM By Region By Sector'!$B$1:$B$342=$A61)*('GCAM By Region By Sector'!$C$1:$C$342=$C$36),0),MATCH(E$2,'GCAM By Region By Sector'!$B$1:$AH$1,0))*10^3),0)</f>
        <v>0</v>
      </c>
      <c r="F61" cm="1">
        <f t="array" ref="F61">IFERROR(IF($C61="EPS",INDEX('EPS Emissions'!$C$1:$AI$101,MATCH(1,('EPS Emissions'!$C$1:$C$101=$A61)*('EPS Emissions'!$D$1:$D$101=$C$36),0),MATCH(F$2,'EPS Emissions'!$C$1:$AI$1,0)),INDEX('GCAM By Region By Sector'!$B$1:$AH$342,MATCH(1,('GCAM By Region By Sector'!$B$1:$B$342=$A61)*('GCAM By Region By Sector'!$C$1:$C$342=$C$36),0),MATCH(F$2,'GCAM By Region By Sector'!$B$1:$AH$1,0))*10^3),0)</f>
        <v>0</v>
      </c>
      <c r="G61" cm="1">
        <f t="array" ref="G61">IFERROR(IF($C61="EPS",INDEX('EPS Emissions'!$C$1:$AI$101,MATCH(1,('EPS Emissions'!$C$1:$C$101=$A61)*('EPS Emissions'!$D$1:$D$101=$C$36),0),MATCH(G$2,'EPS Emissions'!$C$1:$AI$1,0)),INDEX('GCAM By Region By Sector'!$B$1:$AH$342,MATCH(1,('GCAM By Region By Sector'!$B$1:$B$342=$A61)*('GCAM By Region By Sector'!$C$1:$C$342=$C$36),0),MATCH(G$2,'GCAM By Region By Sector'!$B$1:$AH$1,0))*10^3),0)</f>
        <v>0</v>
      </c>
      <c r="I61" cm="1">
        <f t="array" ref="I61">IFERROR(IF($C61="EPS",INDEX('EPS Emissions'!$C$1:$AI$101,MATCH(1,('EPS Emissions'!$C$1:$C$101=$A61)*('EPS Emissions'!$D$1:$D$101=$I$36),0),MATCH(I$2,'EPS Emissions'!$C$1:$AI$1,0)),INDEX('GCAM By Region By Sector'!$B$1:$AH$342,MATCH(1,('GCAM By Region By Sector'!$B$1:$B$342=$A61)*('GCAM By Region By Sector'!$C$1:$C$342=$I$36),0),MATCH(I$2,'GCAM By Region By Sector'!$B$1:$AH$1,0))*10^3),0)</f>
        <v>0</v>
      </c>
      <c r="J61" cm="1">
        <f t="array" ref="J61">IFERROR(IF($C61="EPS",INDEX('EPS Emissions'!$C$1:$AI$101,MATCH(1,('EPS Emissions'!$C$1:$C$101=$A61)*('EPS Emissions'!$D$1:$D$101=$I$36),0),MATCH(J$2,'EPS Emissions'!$C$1:$AI$1,0)),INDEX('GCAM By Region By Sector'!$B$1:$AH$342,MATCH(1,('GCAM By Region By Sector'!$B$1:$B$342=$A61)*('GCAM By Region By Sector'!$C$1:$C$342=$I$36),0),MATCH(J$2,'GCAM By Region By Sector'!$B$1:$AH$1,0))*10^3),0)</f>
        <v>0</v>
      </c>
      <c r="K61" cm="1">
        <f t="array" ref="K61">IFERROR(IF($C61="EPS",INDEX('EPS Emissions'!$C$1:$AI$101,MATCH(1,('EPS Emissions'!$C$1:$C$101=$A61)*('EPS Emissions'!$D$1:$D$101=$I$36),0),MATCH(K$2,'EPS Emissions'!$C$1:$AI$1,0)),INDEX('GCAM By Region By Sector'!$B$1:$AH$342,MATCH(1,('GCAM By Region By Sector'!$B$1:$B$342=$A61)*('GCAM By Region By Sector'!$C$1:$C$342=$I$36),0),MATCH(K$2,'GCAM By Region By Sector'!$B$1:$AH$1,0))*10^3),0)</f>
        <v>0</v>
      </c>
      <c r="L61" cm="1">
        <f t="array" ref="L61">IFERROR(IF($C61="EPS",INDEX('EPS Emissions'!$C$1:$AI$101,MATCH(1,('EPS Emissions'!$C$1:$C$101=$A61)*('EPS Emissions'!$D$1:$D$101=$I$36),0),MATCH(L$2,'EPS Emissions'!$C$1:$AI$1,0)),INDEX('GCAM By Region By Sector'!$B$1:$AH$342,MATCH(1,('GCAM By Region By Sector'!$B$1:$B$342=$A61)*('GCAM By Region By Sector'!$C$1:$C$342=$I$36),0),MATCH(L$2,'GCAM By Region By Sector'!$B$1:$AH$1,0))*10^3),0)</f>
        <v>0</v>
      </c>
      <c r="X61" s="22">
        <v>4</v>
      </c>
      <c r="Y61" t="str">
        <f t="shared" si="27"/>
        <v>India</v>
      </c>
      <c r="Z61" s="21">
        <f t="shared" si="28"/>
        <v>311.11360714510221</v>
      </c>
      <c r="AA61" s="21">
        <f t="shared" si="28"/>
        <v>614.94953844337067</v>
      </c>
      <c r="AB61" s="21">
        <f t="shared" si="28"/>
        <v>798.24426474249481</v>
      </c>
      <c r="AC61" s="16">
        <f t="shared" si="28"/>
        <v>945.08492185704745</v>
      </c>
    </row>
    <row r="62" spans="1:29" x14ac:dyDescent="0.35">
      <c r="A62" s="13" t="s">
        <v>41</v>
      </c>
      <c r="B62" t="s">
        <v>41</v>
      </c>
      <c r="C62" s="10" t="s">
        <v>13</v>
      </c>
      <c r="D62" cm="1">
        <f t="array" ref="D62">IFERROR(IF($C62="EPS",INDEX('EPS Emissions'!$C$1:$AI$101,MATCH(1,('EPS Emissions'!$C$1:$C$101=$A62)*('EPS Emissions'!$D$1:$D$101=$C$36),0),MATCH(D$2,'EPS Emissions'!$C$1:$AI$1,0)),INDEX('GCAM By Region By Sector'!$B$1:$AH$342,MATCH(1,('GCAM By Region By Sector'!$B$1:$B$342=$A62)*('GCAM By Region By Sector'!$C$1:$C$342=$C$36),0),MATCH(D$2,'GCAM By Region By Sector'!$B$1:$AH$1,0))*10^3),0)</f>
        <v>0</v>
      </c>
      <c r="E62" cm="1">
        <f t="array" ref="E62">IFERROR(IF($C62="EPS",INDEX('EPS Emissions'!$C$1:$AI$101,MATCH(1,('EPS Emissions'!$C$1:$C$101=$A62)*('EPS Emissions'!$D$1:$D$101=$C$36),0),MATCH(E$2,'EPS Emissions'!$C$1:$AI$1,0)),INDEX('GCAM By Region By Sector'!$B$1:$AH$342,MATCH(1,('GCAM By Region By Sector'!$B$1:$B$342=$A62)*('GCAM By Region By Sector'!$C$1:$C$342=$C$36),0),MATCH(E$2,'GCAM By Region By Sector'!$B$1:$AH$1,0))*10^3),0)</f>
        <v>0</v>
      </c>
      <c r="F62" cm="1">
        <f t="array" ref="F62">IFERROR(IF($C62="EPS",INDEX('EPS Emissions'!$C$1:$AI$101,MATCH(1,('EPS Emissions'!$C$1:$C$101=$A62)*('EPS Emissions'!$D$1:$D$101=$C$36),0),MATCH(F$2,'EPS Emissions'!$C$1:$AI$1,0)),INDEX('GCAM By Region By Sector'!$B$1:$AH$342,MATCH(1,('GCAM By Region By Sector'!$B$1:$B$342=$A62)*('GCAM By Region By Sector'!$C$1:$C$342=$C$36),0),MATCH(F$2,'GCAM By Region By Sector'!$B$1:$AH$1,0))*10^3),0)</f>
        <v>0</v>
      </c>
      <c r="G62" cm="1">
        <f t="array" ref="G62">IFERROR(IF($C62="EPS",INDEX('EPS Emissions'!$C$1:$AI$101,MATCH(1,('EPS Emissions'!$C$1:$C$101=$A62)*('EPS Emissions'!$D$1:$D$101=$C$36),0),MATCH(G$2,'EPS Emissions'!$C$1:$AI$1,0)),INDEX('GCAM By Region By Sector'!$B$1:$AH$342,MATCH(1,('GCAM By Region By Sector'!$B$1:$B$342=$A62)*('GCAM By Region By Sector'!$C$1:$C$342=$C$36),0),MATCH(G$2,'GCAM By Region By Sector'!$B$1:$AH$1,0))*10^3),0)</f>
        <v>0</v>
      </c>
      <c r="I62" cm="1">
        <f t="array" ref="I62">IFERROR(IF($C62="EPS",INDEX('EPS Emissions'!$C$1:$AI$101,MATCH(1,('EPS Emissions'!$C$1:$C$101=$A62)*('EPS Emissions'!$D$1:$D$101=$I$36),0),MATCH(I$2,'EPS Emissions'!$C$1:$AI$1,0)),INDEX('GCAM By Region By Sector'!$B$1:$AH$342,MATCH(1,('GCAM By Region By Sector'!$B$1:$B$342=$A62)*('GCAM By Region By Sector'!$C$1:$C$342=$I$36),0),MATCH(I$2,'GCAM By Region By Sector'!$B$1:$AH$1,0))*10^3),0)</f>
        <v>0</v>
      </c>
      <c r="J62" cm="1">
        <f t="array" ref="J62">IFERROR(IF($C62="EPS",INDEX('EPS Emissions'!$C$1:$AI$101,MATCH(1,('EPS Emissions'!$C$1:$C$101=$A62)*('EPS Emissions'!$D$1:$D$101=$I$36),0),MATCH(J$2,'EPS Emissions'!$C$1:$AI$1,0)),INDEX('GCAM By Region By Sector'!$B$1:$AH$342,MATCH(1,('GCAM By Region By Sector'!$B$1:$B$342=$A62)*('GCAM By Region By Sector'!$C$1:$C$342=$I$36),0),MATCH(J$2,'GCAM By Region By Sector'!$B$1:$AH$1,0))*10^3),0)</f>
        <v>0</v>
      </c>
      <c r="K62" cm="1">
        <f t="array" ref="K62">IFERROR(IF($C62="EPS",INDEX('EPS Emissions'!$C$1:$AI$101,MATCH(1,('EPS Emissions'!$C$1:$C$101=$A62)*('EPS Emissions'!$D$1:$D$101=$I$36),0),MATCH(K$2,'EPS Emissions'!$C$1:$AI$1,0)),INDEX('GCAM By Region By Sector'!$B$1:$AH$342,MATCH(1,('GCAM By Region By Sector'!$B$1:$B$342=$A62)*('GCAM By Region By Sector'!$C$1:$C$342=$I$36),0),MATCH(K$2,'GCAM By Region By Sector'!$B$1:$AH$1,0))*10^3),0)</f>
        <v>0</v>
      </c>
      <c r="L62" cm="1">
        <f t="array" ref="L62">IFERROR(IF($C62="EPS",INDEX('EPS Emissions'!$C$1:$AI$101,MATCH(1,('EPS Emissions'!$C$1:$C$101=$A62)*('EPS Emissions'!$D$1:$D$101=$I$36),0),MATCH(L$2,'EPS Emissions'!$C$1:$AI$1,0)),INDEX('GCAM By Region By Sector'!$B$1:$AH$342,MATCH(1,('GCAM By Region By Sector'!$B$1:$B$342=$A62)*('GCAM By Region By Sector'!$C$1:$C$342=$I$36),0),MATCH(L$2,'GCAM By Region By Sector'!$B$1:$AH$1,0))*10^3),0)</f>
        <v>0</v>
      </c>
      <c r="X62" s="22">
        <v>5</v>
      </c>
      <c r="Y62" t="str">
        <f t="shared" si="27"/>
        <v>EU-27</v>
      </c>
      <c r="Z62" s="21">
        <f t="shared" si="28"/>
        <v>1041.4486732536009</v>
      </c>
      <c r="AA62" s="21">
        <f t="shared" si="28"/>
        <v>1014.0821165262512</v>
      </c>
      <c r="AB62" s="21">
        <f t="shared" si="28"/>
        <v>967.32014274774042</v>
      </c>
      <c r="AC62" s="16">
        <f t="shared" si="28"/>
        <v>921.00548410617284</v>
      </c>
    </row>
    <row r="63" spans="1:29" x14ac:dyDescent="0.35">
      <c r="A63" s="13" t="s">
        <v>42</v>
      </c>
      <c r="B63" t="s">
        <v>43</v>
      </c>
      <c r="C63" s="10" t="s">
        <v>13</v>
      </c>
      <c r="D63" cm="1">
        <f t="array" ref="D63">IFERROR(IF($C63="EPS",INDEX('EPS Emissions'!$C$1:$AI$101,MATCH(1,('EPS Emissions'!$C$1:$C$101=$A63)*('EPS Emissions'!$D$1:$D$101=$C$36),0),MATCH(D$2,'EPS Emissions'!$C$1:$AI$1,0)),INDEX('GCAM By Region By Sector'!$B$1:$AH$342,MATCH(1,('GCAM By Region By Sector'!$B$1:$B$342=$A63)*('GCAM By Region By Sector'!$C$1:$C$342=$C$36),0),MATCH(D$2,'GCAM By Region By Sector'!$B$1:$AH$1,0))*10^3),0)</f>
        <v>0</v>
      </c>
      <c r="E63" cm="1">
        <f t="array" ref="E63">IFERROR(IF($C63="EPS",INDEX('EPS Emissions'!$C$1:$AI$101,MATCH(1,('EPS Emissions'!$C$1:$C$101=$A63)*('EPS Emissions'!$D$1:$D$101=$C$36),0),MATCH(E$2,'EPS Emissions'!$C$1:$AI$1,0)),INDEX('GCAM By Region By Sector'!$B$1:$AH$342,MATCH(1,('GCAM By Region By Sector'!$B$1:$B$342=$A63)*('GCAM By Region By Sector'!$C$1:$C$342=$C$36),0),MATCH(E$2,'GCAM By Region By Sector'!$B$1:$AH$1,0))*10^3),0)</f>
        <v>0</v>
      </c>
      <c r="F63" cm="1">
        <f t="array" ref="F63">IFERROR(IF($C63="EPS",INDEX('EPS Emissions'!$C$1:$AI$101,MATCH(1,('EPS Emissions'!$C$1:$C$101=$A63)*('EPS Emissions'!$D$1:$D$101=$C$36),0),MATCH(F$2,'EPS Emissions'!$C$1:$AI$1,0)),INDEX('GCAM By Region By Sector'!$B$1:$AH$342,MATCH(1,('GCAM By Region By Sector'!$B$1:$B$342=$A63)*('GCAM By Region By Sector'!$C$1:$C$342=$C$36),0),MATCH(F$2,'GCAM By Region By Sector'!$B$1:$AH$1,0))*10^3),0)</f>
        <v>0</v>
      </c>
      <c r="G63" cm="1">
        <f t="array" ref="G63">IFERROR(IF($C63="EPS",INDEX('EPS Emissions'!$C$1:$AI$101,MATCH(1,('EPS Emissions'!$C$1:$C$101=$A63)*('EPS Emissions'!$D$1:$D$101=$C$36),0),MATCH(G$2,'EPS Emissions'!$C$1:$AI$1,0)),INDEX('GCAM By Region By Sector'!$B$1:$AH$342,MATCH(1,('GCAM By Region By Sector'!$B$1:$B$342=$A63)*('GCAM By Region By Sector'!$C$1:$C$342=$C$36),0),MATCH(G$2,'GCAM By Region By Sector'!$B$1:$AH$1,0))*10^3),0)</f>
        <v>0</v>
      </c>
      <c r="I63" cm="1">
        <f t="array" ref="I63">IFERROR(IF($C63="EPS",INDEX('EPS Emissions'!$C$1:$AI$101,MATCH(1,('EPS Emissions'!$C$1:$C$101=$A63)*('EPS Emissions'!$D$1:$D$101=$I$36),0),MATCH(I$2,'EPS Emissions'!$C$1:$AI$1,0)),INDEX('GCAM By Region By Sector'!$B$1:$AH$342,MATCH(1,('GCAM By Region By Sector'!$B$1:$B$342=$A63)*('GCAM By Region By Sector'!$C$1:$C$342=$I$36),0),MATCH(I$2,'GCAM By Region By Sector'!$B$1:$AH$1,0))*10^3),0)</f>
        <v>0</v>
      </c>
      <c r="J63" cm="1">
        <f t="array" ref="J63">IFERROR(IF($C63="EPS",INDEX('EPS Emissions'!$C$1:$AI$101,MATCH(1,('EPS Emissions'!$C$1:$C$101=$A63)*('EPS Emissions'!$D$1:$D$101=$I$36),0),MATCH(J$2,'EPS Emissions'!$C$1:$AI$1,0)),INDEX('GCAM By Region By Sector'!$B$1:$AH$342,MATCH(1,('GCAM By Region By Sector'!$B$1:$B$342=$A63)*('GCAM By Region By Sector'!$C$1:$C$342=$I$36),0),MATCH(J$2,'GCAM By Region By Sector'!$B$1:$AH$1,0))*10^3),0)</f>
        <v>0</v>
      </c>
      <c r="K63" cm="1">
        <f t="array" ref="K63">IFERROR(IF($C63="EPS",INDEX('EPS Emissions'!$C$1:$AI$101,MATCH(1,('EPS Emissions'!$C$1:$C$101=$A63)*('EPS Emissions'!$D$1:$D$101=$I$36),0),MATCH(K$2,'EPS Emissions'!$C$1:$AI$1,0)),INDEX('GCAM By Region By Sector'!$B$1:$AH$342,MATCH(1,('GCAM By Region By Sector'!$B$1:$B$342=$A63)*('GCAM By Region By Sector'!$C$1:$C$342=$I$36),0),MATCH(K$2,'GCAM By Region By Sector'!$B$1:$AH$1,0))*10^3),0)</f>
        <v>0</v>
      </c>
      <c r="L63" cm="1">
        <f t="array" ref="L63">IFERROR(IF($C63="EPS",INDEX('EPS Emissions'!$C$1:$AI$101,MATCH(1,('EPS Emissions'!$C$1:$C$101=$A63)*('EPS Emissions'!$D$1:$D$101=$I$36),0),MATCH(L$2,'EPS Emissions'!$C$1:$AI$1,0)),INDEX('GCAM By Region By Sector'!$B$1:$AH$342,MATCH(1,('GCAM By Region By Sector'!$B$1:$B$342=$A63)*('GCAM By Region By Sector'!$C$1:$C$342=$I$36),0),MATCH(L$2,'GCAM By Region By Sector'!$B$1:$AH$1,0))*10^3),0)</f>
        <v>0</v>
      </c>
      <c r="X63" s="22">
        <v>6</v>
      </c>
      <c r="Y63" t="str">
        <f t="shared" si="27"/>
        <v>Middle East</v>
      </c>
      <c r="Z63" s="21">
        <f t="shared" si="28"/>
        <v>420.87107988441437</v>
      </c>
      <c r="AA63" s="21">
        <f t="shared" si="28"/>
        <v>456.77470107275064</v>
      </c>
      <c r="AB63" s="21">
        <f t="shared" si="28"/>
        <v>459.51583505207168</v>
      </c>
      <c r="AC63" s="16">
        <f t="shared" si="28"/>
        <v>467.9440797198572</v>
      </c>
    </row>
    <row r="64" spans="1:29" x14ac:dyDescent="0.35">
      <c r="A64" s="13" t="s">
        <v>44</v>
      </c>
      <c r="B64" t="s">
        <v>45</v>
      </c>
      <c r="C64" s="10" t="s">
        <v>13</v>
      </c>
      <c r="D64" cm="1">
        <f t="array" ref="D64">IFERROR(IF($C64="EPS",INDEX('EPS Emissions'!$C$1:$AI$101,MATCH(1,('EPS Emissions'!$C$1:$C$101=$A64)*('EPS Emissions'!$D$1:$D$101=$C$36),0),MATCH(D$2,'EPS Emissions'!$C$1:$AI$1,0)),INDEX('GCAM By Region By Sector'!$B$1:$AH$342,MATCH(1,('GCAM By Region By Sector'!$B$1:$B$342=$A64)*('GCAM By Region By Sector'!$C$1:$C$342=$C$36),0),MATCH(D$2,'GCAM By Region By Sector'!$B$1:$AH$1,0))*10^3),0)</f>
        <v>0</v>
      </c>
      <c r="E64" cm="1">
        <f t="array" ref="E64">IFERROR(IF($C64="EPS",INDEX('EPS Emissions'!$C$1:$AI$101,MATCH(1,('EPS Emissions'!$C$1:$C$101=$A64)*('EPS Emissions'!$D$1:$D$101=$C$36),0),MATCH(E$2,'EPS Emissions'!$C$1:$AI$1,0)),INDEX('GCAM By Region By Sector'!$B$1:$AH$342,MATCH(1,('GCAM By Region By Sector'!$B$1:$B$342=$A64)*('GCAM By Region By Sector'!$C$1:$C$342=$C$36),0),MATCH(E$2,'GCAM By Region By Sector'!$B$1:$AH$1,0))*10^3),0)</f>
        <v>0</v>
      </c>
      <c r="F64" cm="1">
        <f t="array" ref="F64">IFERROR(IF($C64="EPS",INDEX('EPS Emissions'!$C$1:$AI$101,MATCH(1,('EPS Emissions'!$C$1:$C$101=$A64)*('EPS Emissions'!$D$1:$D$101=$C$36),0),MATCH(F$2,'EPS Emissions'!$C$1:$AI$1,0)),INDEX('GCAM By Region By Sector'!$B$1:$AH$342,MATCH(1,('GCAM By Region By Sector'!$B$1:$B$342=$A64)*('GCAM By Region By Sector'!$C$1:$C$342=$C$36),0),MATCH(F$2,'GCAM By Region By Sector'!$B$1:$AH$1,0))*10^3),0)</f>
        <v>0</v>
      </c>
      <c r="G64" cm="1">
        <f t="array" ref="G64">IFERROR(IF($C64="EPS",INDEX('EPS Emissions'!$C$1:$AI$101,MATCH(1,('EPS Emissions'!$C$1:$C$101=$A64)*('EPS Emissions'!$D$1:$D$101=$C$36),0),MATCH(G$2,'EPS Emissions'!$C$1:$AI$1,0)),INDEX('GCAM By Region By Sector'!$B$1:$AH$342,MATCH(1,('GCAM By Region By Sector'!$B$1:$B$342=$A64)*('GCAM By Region By Sector'!$C$1:$C$342=$C$36),0),MATCH(G$2,'GCAM By Region By Sector'!$B$1:$AH$1,0))*10^3),0)</f>
        <v>0</v>
      </c>
      <c r="I64" cm="1">
        <f t="array" ref="I64">IFERROR(IF($C64="EPS",INDEX('EPS Emissions'!$C$1:$AI$101,MATCH(1,('EPS Emissions'!$C$1:$C$101=$A64)*('EPS Emissions'!$D$1:$D$101=$I$36),0),MATCH(I$2,'EPS Emissions'!$C$1:$AI$1,0)),INDEX('GCAM By Region By Sector'!$B$1:$AH$342,MATCH(1,('GCAM By Region By Sector'!$B$1:$B$342=$A64)*('GCAM By Region By Sector'!$C$1:$C$342=$I$36),0),MATCH(I$2,'GCAM By Region By Sector'!$B$1:$AH$1,0))*10^3),0)</f>
        <v>0</v>
      </c>
      <c r="J64" cm="1">
        <f t="array" ref="J64">IFERROR(IF($C64="EPS",INDEX('EPS Emissions'!$C$1:$AI$101,MATCH(1,('EPS Emissions'!$C$1:$C$101=$A64)*('EPS Emissions'!$D$1:$D$101=$I$36),0),MATCH(J$2,'EPS Emissions'!$C$1:$AI$1,0)),INDEX('GCAM By Region By Sector'!$B$1:$AH$342,MATCH(1,('GCAM By Region By Sector'!$B$1:$B$342=$A64)*('GCAM By Region By Sector'!$C$1:$C$342=$I$36),0),MATCH(J$2,'GCAM By Region By Sector'!$B$1:$AH$1,0))*10^3),0)</f>
        <v>0</v>
      </c>
      <c r="K64" cm="1">
        <f t="array" ref="K64">IFERROR(IF($C64="EPS",INDEX('EPS Emissions'!$C$1:$AI$101,MATCH(1,('EPS Emissions'!$C$1:$C$101=$A64)*('EPS Emissions'!$D$1:$D$101=$I$36),0),MATCH(K$2,'EPS Emissions'!$C$1:$AI$1,0)),INDEX('GCAM By Region By Sector'!$B$1:$AH$342,MATCH(1,('GCAM By Region By Sector'!$B$1:$B$342=$A64)*('GCAM By Region By Sector'!$C$1:$C$342=$I$36),0),MATCH(K$2,'GCAM By Region By Sector'!$B$1:$AH$1,0))*10^3),0)</f>
        <v>0</v>
      </c>
      <c r="L64" cm="1">
        <f t="array" ref="L64">IFERROR(IF($C64="EPS",INDEX('EPS Emissions'!$C$1:$AI$101,MATCH(1,('EPS Emissions'!$C$1:$C$101=$A64)*('EPS Emissions'!$D$1:$D$101=$I$36),0),MATCH(L$2,'EPS Emissions'!$C$1:$AI$1,0)),INDEX('GCAM By Region By Sector'!$B$1:$AH$342,MATCH(1,('GCAM By Region By Sector'!$B$1:$B$342=$A64)*('GCAM By Region By Sector'!$C$1:$C$342=$I$36),0),MATCH(L$2,'GCAM By Region By Sector'!$B$1:$AH$1,0))*10^3),0)</f>
        <v>0</v>
      </c>
      <c r="X64" s="22">
        <v>7</v>
      </c>
      <c r="Y64" t="str">
        <f t="shared" si="27"/>
        <v>Brazil</v>
      </c>
      <c r="Z64" s="21">
        <f t="shared" si="28"/>
        <v>260.95665293628338</v>
      </c>
      <c r="AA64" s="21">
        <f t="shared" si="28"/>
        <v>322.67608992158694</v>
      </c>
      <c r="AB64" s="21">
        <f t="shared" si="28"/>
        <v>361.61276239549142</v>
      </c>
      <c r="AC64" s="16">
        <f t="shared" si="28"/>
        <v>381.28581023180902</v>
      </c>
    </row>
    <row r="65" spans="1:29" x14ac:dyDescent="0.35">
      <c r="A65" s="13" t="s">
        <v>46</v>
      </c>
      <c r="B65" t="s">
        <v>46</v>
      </c>
      <c r="C65" s="10" t="s">
        <v>13</v>
      </c>
      <c r="D65" cm="1">
        <f t="array" ref="D65">IFERROR(IF($C65="EPS",INDEX('EPS Emissions'!$C$1:$AI$101,MATCH(1,('EPS Emissions'!$C$1:$C$101=$A65)*('EPS Emissions'!$D$1:$D$101=$C$36),0),MATCH(D$2,'EPS Emissions'!$C$1:$AI$1,0)),INDEX('GCAM By Region By Sector'!$B$1:$AH$342,MATCH(1,('GCAM By Region By Sector'!$B$1:$B$342=$A65)*('GCAM By Region By Sector'!$C$1:$C$342=$C$36),0),MATCH(D$2,'GCAM By Region By Sector'!$B$1:$AH$1,0))*10^3),0)</f>
        <v>0</v>
      </c>
      <c r="E65" cm="1">
        <f t="array" ref="E65">IFERROR(IF($C65="EPS",INDEX('EPS Emissions'!$C$1:$AI$101,MATCH(1,('EPS Emissions'!$C$1:$C$101=$A65)*('EPS Emissions'!$D$1:$D$101=$C$36),0),MATCH(E$2,'EPS Emissions'!$C$1:$AI$1,0)),INDEX('GCAM By Region By Sector'!$B$1:$AH$342,MATCH(1,('GCAM By Region By Sector'!$B$1:$B$342=$A65)*('GCAM By Region By Sector'!$C$1:$C$342=$C$36),0),MATCH(E$2,'GCAM By Region By Sector'!$B$1:$AH$1,0))*10^3),0)</f>
        <v>0</v>
      </c>
      <c r="F65" cm="1">
        <f t="array" ref="F65">IFERROR(IF($C65="EPS",INDEX('EPS Emissions'!$C$1:$AI$101,MATCH(1,('EPS Emissions'!$C$1:$C$101=$A65)*('EPS Emissions'!$D$1:$D$101=$C$36),0),MATCH(F$2,'EPS Emissions'!$C$1:$AI$1,0)),INDEX('GCAM By Region By Sector'!$B$1:$AH$342,MATCH(1,('GCAM By Region By Sector'!$B$1:$B$342=$A65)*('GCAM By Region By Sector'!$C$1:$C$342=$C$36),0),MATCH(F$2,'GCAM By Region By Sector'!$B$1:$AH$1,0))*10^3),0)</f>
        <v>0</v>
      </c>
      <c r="G65" cm="1">
        <f t="array" ref="G65">IFERROR(IF($C65="EPS",INDEX('EPS Emissions'!$C$1:$AI$101,MATCH(1,('EPS Emissions'!$C$1:$C$101=$A65)*('EPS Emissions'!$D$1:$D$101=$C$36),0),MATCH(G$2,'EPS Emissions'!$C$1:$AI$1,0)),INDEX('GCAM By Region By Sector'!$B$1:$AH$342,MATCH(1,('GCAM By Region By Sector'!$B$1:$B$342=$A65)*('GCAM By Region By Sector'!$C$1:$C$342=$C$36),0),MATCH(G$2,'GCAM By Region By Sector'!$B$1:$AH$1,0))*10^3),0)</f>
        <v>0</v>
      </c>
      <c r="I65" cm="1">
        <f t="array" ref="I65">IFERROR(IF($C65="EPS",INDEX('EPS Emissions'!$C$1:$AI$101,MATCH(1,('EPS Emissions'!$C$1:$C$101=$A65)*('EPS Emissions'!$D$1:$D$101=$I$36),0),MATCH(I$2,'EPS Emissions'!$C$1:$AI$1,0)),INDEX('GCAM By Region By Sector'!$B$1:$AH$342,MATCH(1,('GCAM By Region By Sector'!$B$1:$B$342=$A65)*('GCAM By Region By Sector'!$C$1:$C$342=$I$36),0),MATCH(I$2,'GCAM By Region By Sector'!$B$1:$AH$1,0))*10^3),0)</f>
        <v>0</v>
      </c>
      <c r="J65" cm="1">
        <f t="array" ref="J65">IFERROR(IF($C65="EPS",INDEX('EPS Emissions'!$C$1:$AI$101,MATCH(1,('EPS Emissions'!$C$1:$C$101=$A65)*('EPS Emissions'!$D$1:$D$101=$I$36),0),MATCH(J$2,'EPS Emissions'!$C$1:$AI$1,0)),INDEX('GCAM By Region By Sector'!$B$1:$AH$342,MATCH(1,('GCAM By Region By Sector'!$B$1:$B$342=$A65)*('GCAM By Region By Sector'!$C$1:$C$342=$I$36),0),MATCH(J$2,'GCAM By Region By Sector'!$B$1:$AH$1,0))*10^3),0)</f>
        <v>0</v>
      </c>
      <c r="K65" cm="1">
        <f t="array" ref="K65">IFERROR(IF($C65="EPS",INDEX('EPS Emissions'!$C$1:$AI$101,MATCH(1,('EPS Emissions'!$C$1:$C$101=$A65)*('EPS Emissions'!$D$1:$D$101=$I$36),0),MATCH(K$2,'EPS Emissions'!$C$1:$AI$1,0)),INDEX('GCAM By Region By Sector'!$B$1:$AH$342,MATCH(1,('GCAM By Region By Sector'!$B$1:$B$342=$A65)*('GCAM By Region By Sector'!$C$1:$C$342=$I$36),0),MATCH(K$2,'GCAM By Region By Sector'!$B$1:$AH$1,0))*10^3),0)</f>
        <v>0</v>
      </c>
      <c r="L65" cm="1">
        <f t="array" ref="L65">IFERROR(IF($C65="EPS",INDEX('EPS Emissions'!$C$1:$AI$101,MATCH(1,('EPS Emissions'!$C$1:$C$101=$A65)*('EPS Emissions'!$D$1:$D$101=$I$36),0),MATCH(L$2,'EPS Emissions'!$C$1:$AI$1,0)),INDEX('GCAM By Region By Sector'!$B$1:$AH$342,MATCH(1,('GCAM By Region By Sector'!$B$1:$B$342=$A65)*('GCAM By Region By Sector'!$C$1:$C$342=$I$36),0),MATCH(L$2,'GCAM By Region By Sector'!$B$1:$AH$1,0))*10^3),0)</f>
        <v>0</v>
      </c>
      <c r="X65" s="22">
        <v>8</v>
      </c>
      <c r="Y65" t="str">
        <f t="shared" si="27"/>
        <v>Southeast Asia</v>
      </c>
      <c r="Z65" s="21">
        <f t="shared" si="28"/>
        <v>251.56821697146415</v>
      </c>
      <c r="AA65" s="21">
        <f t="shared" si="28"/>
        <v>293.6581475958144</v>
      </c>
      <c r="AB65" s="21">
        <f t="shared" si="28"/>
        <v>332.06443426542495</v>
      </c>
      <c r="AC65" s="16">
        <f t="shared" si="28"/>
        <v>378.47295293851278</v>
      </c>
    </row>
    <row r="66" spans="1:29" x14ac:dyDescent="0.35">
      <c r="A66" s="13" t="s">
        <v>47</v>
      </c>
      <c r="B66" t="s">
        <v>47</v>
      </c>
      <c r="C66" s="12" t="s">
        <v>9</v>
      </c>
      <c r="D66" cm="1">
        <f t="array" ref="D66">IFERROR(IF($C66="EPS",INDEX('EPS Emissions'!$C$1:$AI$101,MATCH(1,('EPS Emissions'!$C$1:$C$101=$A66)*('EPS Emissions'!$D$1:$D$101=$C$36),0),MATCH(D$2,'EPS Emissions'!$C$1:$AI$1,0)),INDEX('GCAM By Region By Sector'!$B$1:$AH$342,MATCH(1,('GCAM By Region By Sector'!$B$1:$B$342=$A66)*('GCAM By Region By Sector'!$C$1:$C$342=$C$36),0),MATCH(D$2,'GCAM By Region By Sector'!$B$1:$AH$1,0))*10^3),0)</f>
        <v>0</v>
      </c>
      <c r="E66" cm="1">
        <f t="array" ref="E66">IFERROR(IF($C66="EPS",INDEX('EPS Emissions'!$C$1:$AI$101,MATCH(1,('EPS Emissions'!$C$1:$C$101=$A66)*('EPS Emissions'!$D$1:$D$101=$C$36),0),MATCH(E$2,'EPS Emissions'!$C$1:$AI$1,0)),INDEX('GCAM By Region By Sector'!$B$1:$AH$342,MATCH(1,('GCAM By Region By Sector'!$B$1:$B$342=$A66)*('GCAM By Region By Sector'!$C$1:$C$342=$C$36),0),MATCH(E$2,'GCAM By Region By Sector'!$B$1:$AH$1,0))*10^3),0)</f>
        <v>0</v>
      </c>
      <c r="F66" cm="1">
        <f t="array" ref="F66">IFERROR(IF($C66="EPS",INDEX('EPS Emissions'!$C$1:$AI$101,MATCH(1,('EPS Emissions'!$C$1:$C$101=$A66)*('EPS Emissions'!$D$1:$D$101=$C$36),0),MATCH(F$2,'EPS Emissions'!$C$1:$AI$1,0)),INDEX('GCAM By Region By Sector'!$B$1:$AH$342,MATCH(1,('GCAM By Region By Sector'!$B$1:$B$342=$A66)*('GCAM By Region By Sector'!$C$1:$C$342=$C$36),0),MATCH(F$2,'GCAM By Region By Sector'!$B$1:$AH$1,0))*10^3),0)</f>
        <v>0</v>
      </c>
      <c r="G66" cm="1">
        <f t="array" ref="G66">IFERROR(IF($C66="EPS",INDEX('EPS Emissions'!$C$1:$AI$101,MATCH(1,('EPS Emissions'!$C$1:$C$101=$A66)*('EPS Emissions'!$D$1:$D$101=$C$36),0),MATCH(G$2,'EPS Emissions'!$C$1:$AI$1,0)),INDEX('GCAM By Region By Sector'!$B$1:$AH$342,MATCH(1,('GCAM By Region By Sector'!$B$1:$B$342=$A66)*('GCAM By Region By Sector'!$C$1:$C$342=$C$36),0),MATCH(G$2,'GCAM By Region By Sector'!$B$1:$AH$1,0))*10^3),0)</f>
        <v>0</v>
      </c>
      <c r="I66" cm="1">
        <f t="array" ref="I66">IFERROR(IF($C66="EPS",INDEX('EPS Emissions'!$C$1:$AI$101,MATCH(1,('EPS Emissions'!$C$1:$C$101=$A66)*('EPS Emissions'!$D$1:$D$101=$I$36),0),MATCH(I$2,'EPS Emissions'!$C$1:$AI$1,0)),INDEX('GCAM By Region By Sector'!$B$1:$AH$342,MATCH(1,('GCAM By Region By Sector'!$B$1:$B$342=$A66)*('GCAM By Region By Sector'!$C$1:$C$342=$I$36),0),MATCH(I$2,'GCAM By Region By Sector'!$B$1:$AH$1,0))*10^3),0)</f>
        <v>0</v>
      </c>
      <c r="J66" cm="1">
        <f t="array" ref="J66">IFERROR(IF($C66="EPS",INDEX('EPS Emissions'!$C$1:$AI$101,MATCH(1,('EPS Emissions'!$C$1:$C$101=$A66)*('EPS Emissions'!$D$1:$D$101=$I$36),0),MATCH(J$2,'EPS Emissions'!$C$1:$AI$1,0)),INDEX('GCAM By Region By Sector'!$B$1:$AH$342,MATCH(1,('GCAM By Region By Sector'!$B$1:$B$342=$A66)*('GCAM By Region By Sector'!$C$1:$C$342=$I$36),0),MATCH(J$2,'GCAM By Region By Sector'!$B$1:$AH$1,0))*10^3),0)</f>
        <v>0</v>
      </c>
      <c r="K66" cm="1">
        <f t="array" ref="K66">IFERROR(IF($C66="EPS",INDEX('EPS Emissions'!$C$1:$AI$101,MATCH(1,('EPS Emissions'!$C$1:$C$101=$A66)*('EPS Emissions'!$D$1:$D$101=$I$36),0),MATCH(K$2,'EPS Emissions'!$C$1:$AI$1,0)),INDEX('GCAM By Region By Sector'!$B$1:$AH$342,MATCH(1,('GCAM By Region By Sector'!$B$1:$B$342=$A66)*('GCAM By Region By Sector'!$C$1:$C$342=$I$36),0),MATCH(K$2,'GCAM By Region By Sector'!$B$1:$AH$1,0))*10^3),0)</f>
        <v>0</v>
      </c>
      <c r="L66" cm="1">
        <f t="array" ref="L66">IFERROR(IF($C66="EPS",INDEX('EPS Emissions'!$C$1:$AI$101,MATCH(1,('EPS Emissions'!$C$1:$C$101=$A66)*('EPS Emissions'!$D$1:$D$101=$I$36),0),MATCH(L$2,'EPS Emissions'!$C$1:$AI$1,0)),INDEX('GCAM By Region By Sector'!$B$1:$AH$342,MATCH(1,('GCAM By Region By Sector'!$B$1:$B$342=$A66)*('GCAM By Region By Sector'!$C$1:$C$342=$I$36),0),MATCH(L$2,'GCAM By Region By Sector'!$B$1:$AH$1,0))*10^3),0)</f>
        <v>0</v>
      </c>
      <c r="X66" s="22">
        <v>9</v>
      </c>
      <c r="Y66" t="str">
        <f t="shared" si="27"/>
        <v>West Africa</v>
      </c>
      <c r="Z66" s="21">
        <f t="shared" si="28"/>
        <v>90.645126498905682</v>
      </c>
      <c r="AA66" s="21">
        <f t="shared" si="28"/>
        <v>133.04419175397709</v>
      </c>
      <c r="AB66" s="21">
        <f t="shared" si="28"/>
        <v>216.66747634509005</v>
      </c>
      <c r="AC66" s="16">
        <f t="shared" si="28"/>
        <v>344.78329435385791</v>
      </c>
    </row>
    <row r="67" spans="1:29" x14ac:dyDescent="0.35">
      <c r="A67" s="13" t="s">
        <v>48</v>
      </c>
      <c r="B67" t="s">
        <v>48</v>
      </c>
      <c r="C67" s="10" t="s">
        <v>13</v>
      </c>
      <c r="D67" cm="1">
        <f t="array" ref="D67">IFERROR(IF($C67="EPS",INDEX('EPS Emissions'!$C$1:$AI$101,MATCH(1,('EPS Emissions'!$C$1:$C$101=$A67)*('EPS Emissions'!$D$1:$D$101=$C$36),0),MATCH(D$2,'EPS Emissions'!$C$1:$AI$1,0)),INDEX('GCAM By Region By Sector'!$B$1:$AH$342,MATCH(1,('GCAM By Region By Sector'!$B$1:$B$342=$A67)*('GCAM By Region By Sector'!$C$1:$C$342=$C$36),0),MATCH(D$2,'GCAM By Region By Sector'!$B$1:$AH$1,0))*10^3),0)</f>
        <v>0</v>
      </c>
      <c r="E67" cm="1">
        <f t="array" ref="E67">IFERROR(IF($C67="EPS",INDEX('EPS Emissions'!$C$1:$AI$101,MATCH(1,('EPS Emissions'!$C$1:$C$101=$A67)*('EPS Emissions'!$D$1:$D$101=$C$36),0),MATCH(E$2,'EPS Emissions'!$C$1:$AI$1,0)),INDEX('GCAM By Region By Sector'!$B$1:$AH$342,MATCH(1,('GCAM By Region By Sector'!$B$1:$B$342=$A67)*('GCAM By Region By Sector'!$C$1:$C$342=$C$36),0),MATCH(E$2,'GCAM By Region By Sector'!$B$1:$AH$1,0))*10^3),0)</f>
        <v>0</v>
      </c>
      <c r="F67" cm="1">
        <f t="array" ref="F67">IFERROR(IF($C67="EPS",INDEX('EPS Emissions'!$C$1:$AI$101,MATCH(1,('EPS Emissions'!$C$1:$C$101=$A67)*('EPS Emissions'!$D$1:$D$101=$C$36),0),MATCH(F$2,'EPS Emissions'!$C$1:$AI$1,0)),INDEX('GCAM By Region By Sector'!$B$1:$AH$342,MATCH(1,('GCAM By Region By Sector'!$B$1:$B$342=$A67)*('GCAM By Region By Sector'!$C$1:$C$342=$C$36),0),MATCH(F$2,'GCAM By Region By Sector'!$B$1:$AH$1,0))*10^3),0)</f>
        <v>0</v>
      </c>
      <c r="G67" cm="1">
        <f t="array" ref="G67">IFERROR(IF($C67="EPS",INDEX('EPS Emissions'!$C$1:$AI$101,MATCH(1,('EPS Emissions'!$C$1:$C$101=$A67)*('EPS Emissions'!$D$1:$D$101=$C$36),0),MATCH(G$2,'EPS Emissions'!$C$1:$AI$1,0)),INDEX('GCAM By Region By Sector'!$B$1:$AH$342,MATCH(1,('GCAM By Region By Sector'!$B$1:$B$342=$A67)*('GCAM By Region By Sector'!$C$1:$C$342=$C$36),0),MATCH(G$2,'GCAM By Region By Sector'!$B$1:$AH$1,0))*10^3),0)</f>
        <v>0</v>
      </c>
      <c r="I67" cm="1">
        <f t="array" ref="I67">IFERROR(IF($C67="EPS",INDEX('EPS Emissions'!$C$1:$AI$101,MATCH(1,('EPS Emissions'!$C$1:$C$101=$A67)*('EPS Emissions'!$D$1:$D$101=$I$36),0),MATCH(I$2,'EPS Emissions'!$C$1:$AI$1,0)),INDEX('GCAM By Region By Sector'!$B$1:$AH$342,MATCH(1,('GCAM By Region By Sector'!$B$1:$B$342=$A67)*('GCAM By Region By Sector'!$C$1:$C$342=$I$36),0),MATCH(I$2,'GCAM By Region By Sector'!$B$1:$AH$1,0))*10^3),0)</f>
        <v>0</v>
      </c>
      <c r="J67" cm="1">
        <f t="array" ref="J67">IFERROR(IF($C67="EPS",INDEX('EPS Emissions'!$C$1:$AI$101,MATCH(1,('EPS Emissions'!$C$1:$C$101=$A67)*('EPS Emissions'!$D$1:$D$101=$I$36),0),MATCH(J$2,'EPS Emissions'!$C$1:$AI$1,0)),INDEX('GCAM By Region By Sector'!$B$1:$AH$342,MATCH(1,('GCAM By Region By Sector'!$B$1:$B$342=$A67)*('GCAM By Region By Sector'!$C$1:$C$342=$I$36),0),MATCH(J$2,'GCAM By Region By Sector'!$B$1:$AH$1,0))*10^3),0)</f>
        <v>0</v>
      </c>
      <c r="K67" cm="1">
        <f t="array" ref="K67">IFERROR(IF($C67="EPS",INDEX('EPS Emissions'!$C$1:$AI$101,MATCH(1,('EPS Emissions'!$C$1:$C$101=$A67)*('EPS Emissions'!$D$1:$D$101=$I$36),0),MATCH(K$2,'EPS Emissions'!$C$1:$AI$1,0)),INDEX('GCAM By Region By Sector'!$B$1:$AH$342,MATCH(1,('GCAM By Region By Sector'!$B$1:$B$342=$A67)*('GCAM By Region By Sector'!$C$1:$C$342=$I$36),0),MATCH(K$2,'GCAM By Region By Sector'!$B$1:$AH$1,0))*10^3),0)</f>
        <v>0</v>
      </c>
      <c r="L67" cm="1">
        <f t="array" ref="L67">IFERROR(IF($C67="EPS",INDEX('EPS Emissions'!$C$1:$AI$101,MATCH(1,('EPS Emissions'!$C$1:$C$101=$A67)*('EPS Emissions'!$D$1:$D$101=$I$36),0),MATCH(L$2,'EPS Emissions'!$C$1:$AI$1,0)),INDEX('GCAM By Region By Sector'!$B$1:$AH$342,MATCH(1,('GCAM By Region By Sector'!$B$1:$B$342=$A67)*('GCAM By Region By Sector'!$C$1:$C$342=$I$36),0),MATCH(L$2,'GCAM By Region By Sector'!$B$1:$AH$1,0))*10^3),0)</f>
        <v>0</v>
      </c>
      <c r="X67" s="22">
        <v>10</v>
      </c>
      <c r="Y67" t="str">
        <f t="shared" si="27"/>
        <v>North Africa</v>
      </c>
      <c r="Z67" s="21">
        <f>INDEX($O$2:$S$35,MATCH($Y67,$O$2:$O$35,0),MATCH(Z$57,$O$2:$S$2,0))</f>
        <v>153.90360944082386</v>
      </c>
      <c r="AA67" s="21">
        <f t="shared" si="28"/>
        <v>199.8227944820554</v>
      </c>
      <c r="AB67" s="21">
        <f t="shared" si="28"/>
        <v>254.05317496949448</v>
      </c>
      <c r="AC67" s="16">
        <f t="shared" si="28"/>
        <v>311.16696117720022</v>
      </c>
    </row>
    <row r="68" spans="1:29" x14ac:dyDescent="0.35">
      <c r="A68" s="13" t="s">
        <v>49</v>
      </c>
      <c r="B68" t="s">
        <v>49</v>
      </c>
      <c r="C68" s="10" t="s">
        <v>13</v>
      </c>
      <c r="D68" cm="1">
        <f t="array" ref="D68">IFERROR(IF($C68="EPS",INDEX('EPS Emissions'!$C$1:$AI$101,MATCH(1,('EPS Emissions'!$C$1:$C$101=$A68)*('EPS Emissions'!$D$1:$D$101=$C$36),0),MATCH(D$2,'EPS Emissions'!$C$1:$AI$1,0)),INDEX('GCAM By Region By Sector'!$B$1:$AH$342,MATCH(1,('GCAM By Region By Sector'!$B$1:$B$342=$A68)*('GCAM By Region By Sector'!$C$1:$C$342=$C$36),0),MATCH(D$2,'GCAM By Region By Sector'!$B$1:$AH$1,0))*10^3),0)</f>
        <v>0</v>
      </c>
      <c r="E68" cm="1">
        <f t="array" ref="E68">IFERROR(IF($C68="EPS",INDEX('EPS Emissions'!$C$1:$AI$101,MATCH(1,('EPS Emissions'!$C$1:$C$101=$A68)*('EPS Emissions'!$D$1:$D$101=$C$36),0),MATCH(E$2,'EPS Emissions'!$C$1:$AI$1,0)),INDEX('GCAM By Region By Sector'!$B$1:$AH$342,MATCH(1,('GCAM By Region By Sector'!$B$1:$B$342=$A68)*('GCAM By Region By Sector'!$C$1:$C$342=$C$36),0),MATCH(E$2,'GCAM By Region By Sector'!$B$1:$AH$1,0))*10^3),0)</f>
        <v>0</v>
      </c>
      <c r="F68" cm="1">
        <f t="array" ref="F68">IFERROR(IF($C68="EPS",INDEX('EPS Emissions'!$C$1:$AI$101,MATCH(1,('EPS Emissions'!$C$1:$C$101=$A68)*('EPS Emissions'!$D$1:$D$101=$C$36),0),MATCH(F$2,'EPS Emissions'!$C$1:$AI$1,0)),INDEX('GCAM By Region By Sector'!$B$1:$AH$342,MATCH(1,('GCAM By Region By Sector'!$B$1:$B$342=$A68)*('GCAM By Region By Sector'!$C$1:$C$342=$C$36),0),MATCH(F$2,'GCAM By Region By Sector'!$B$1:$AH$1,0))*10^3),0)</f>
        <v>0</v>
      </c>
      <c r="G68" cm="1">
        <f t="array" ref="G68">IFERROR(IF($C68="EPS",INDEX('EPS Emissions'!$C$1:$AI$101,MATCH(1,('EPS Emissions'!$C$1:$C$101=$A68)*('EPS Emissions'!$D$1:$D$101=$C$36),0),MATCH(G$2,'EPS Emissions'!$C$1:$AI$1,0)),INDEX('GCAM By Region By Sector'!$B$1:$AH$342,MATCH(1,('GCAM By Region By Sector'!$B$1:$B$342=$A68)*('GCAM By Region By Sector'!$C$1:$C$342=$C$36),0),MATCH(G$2,'GCAM By Region By Sector'!$B$1:$AH$1,0))*10^3),0)</f>
        <v>0</v>
      </c>
      <c r="I68" cm="1">
        <f t="array" ref="I68">IFERROR(IF($C68="EPS",INDEX('EPS Emissions'!$C$1:$AI$101,MATCH(1,('EPS Emissions'!$C$1:$C$101=$A68)*('EPS Emissions'!$D$1:$D$101=$I$36),0),MATCH(I$2,'EPS Emissions'!$C$1:$AI$1,0)),INDEX('GCAM By Region By Sector'!$B$1:$AH$342,MATCH(1,('GCAM By Region By Sector'!$B$1:$B$342=$A68)*('GCAM By Region By Sector'!$C$1:$C$342=$I$36),0),MATCH(I$2,'GCAM By Region By Sector'!$B$1:$AH$1,0))*10^3),0)</f>
        <v>0</v>
      </c>
      <c r="J68" cm="1">
        <f t="array" ref="J68">IFERROR(IF($C68="EPS",INDEX('EPS Emissions'!$C$1:$AI$101,MATCH(1,('EPS Emissions'!$C$1:$C$101=$A68)*('EPS Emissions'!$D$1:$D$101=$I$36),0),MATCH(J$2,'EPS Emissions'!$C$1:$AI$1,0)),INDEX('GCAM By Region By Sector'!$B$1:$AH$342,MATCH(1,('GCAM By Region By Sector'!$B$1:$B$342=$A68)*('GCAM By Region By Sector'!$C$1:$C$342=$I$36),0),MATCH(J$2,'GCAM By Region By Sector'!$B$1:$AH$1,0))*10^3),0)</f>
        <v>0</v>
      </c>
      <c r="K68" cm="1">
        <f t="array" ref="K68">IFERROR(IF($C68="EPS",INDEX('EPS Emissions'!$C$1:$AI$101,MATCH(1,('EPS Emissions'!$C$1:$C$101=$A68)*('EPS Emissions'!$D$1:$D$101=$I$36),0),MATCH(K$2,'EPS Emissions'!$C$1:$AI$1,0)),INDEX('GCAM By Region By Sector'!$B$1:$AH$342,MATCH(1,('GCAM By Region By Sector'!$B$1:$B$342=$A68)*('GCAM By Region By Sector'!$C$1:$C$342=$I$36),0),MATCH(K$2,'GCAM By Region By Sector'!$B$1:$AH$1,0))*10^3),0)</f>
        <v>0</v>
      </c>
      <c r="L68" cm="1">
        <f t="array" ref="L68">IFERROR(IF($C68="EPS",INDEX('EPS Emissions'!$C$1:$AI$101,MATCH(1,('EPS Emissions'!$C$1:$C$101=$A68)*('EPS Emissions'!$D$1:$D$101=$I$36),0),MATCH(L$2,'EPS Emissions'!$C$1:$AI$1,0)),INDEX('GCAM By Region By Sector'!$B$1:$AH$342,MATCH(1,('GCAM By Region By Sector'!$B$1:$B$342=$A68)*('GCAM By Region By Sector'!$C$1:$C$342=$I$36),0),MATCH(L$2,'GCAM By Region By Sector'!$B$1:$AH$1,0))*10^3),0)</f>
        <v>0</v>
      </c>
      <c r="X68" s="22" t="s">
        <v>86</v>
      </c>
      <c r="Y68" t="s">
        <v>87</v>
      </c>
      <c r="Z68" s="21">
        <f>$P$35-SUM(Z58:Z67)</f>
        <v>1891.9037882342172</v>
      </c>
      <c r="AA68" s="21">
        <f>$Q$35-SUM(AA58:AA67)</f>
        <v>2049.7562312195705</v>
      </c>
      <c r="AB68" s="21">
        <f>$R$35-SUM(AB58:AB67)</f>
        <v>2091.2583983661079</v>
      </c>
      <c r="AC68" s="16">
        <f>$S$35-SUM(AC58:AC67)</f>
        <v>2193.7657692789107</v>
      </c>
    </row>
    <row r="69" spans="1:29" x14ac:dyDescent="0.35">
      <c r="A69" s="13" t="s">
        <v>50</v>
      </c>
      <c r="B69" t="s">
        <v>50</v>
      </c>
      <c r="C69" s="10" t="s">
        <v>9</v>
      </c>
      <c r="D69" cm="1">
        <f t="array" ref="D69">IFERROR(IF($C69="EPS",INDEX('EPS Emissions'!$C$1:$AI$101,MATCH(1,('EPS Emissions'!$C$1:$C$101=$A69)*('EPS Emissions'!$D$1:$D$101=$C$36),0),MATCH(D$2,'EPS Emissions'!$C$1:$AI$1,0)),INDEX('GCAM By Region By Sector'!$B$1:$AH$342,MATCH(1,('GCAM By Region By Sector'!$B$1:$B$342=$A69)*('GCAM By Region By Sector'!$C$1:$C$342=$C$36),0),MATCH(D$2,'GCAM By Region By Sector'!$B$1:$AH$1,0))*10^3),0)</f>
        <v>0</v>
      </c>
      <c r="E69" cm="1">
        <f t="array" ref="E69">IFERROR(IF($C69="EPS",INDEX('EPS Emissions'!$C$1:$AI$101,MATCH(1,('EPS Emissions'!$C$1:$C$101=$A69)*('EPS Emissions'!$D$1:$D$101=$C$36),0),MATCH(E$2,'EPS Emissions'!$C$1:$AI$1,0)),INDEX('GCAM By Region By Sector'!$B$1:$AH$342,MATCH(1,('GCAM By Region By Sector'!$B$1:$B$342=$A69)*('GCAM By Region By Sector'!$C$1:$C$342=$C$36),0),MATCH(E$2,'GCAM By Region By Sector'!$B$1:$AH$1,0))*10^3),0)</f>
        <v>0</v>
      </c>
      <c r="F69" cm="1">
        <f t="array" ref="F69">IFERROR(IF($C69="EPS",INDEX('EPS Emissions'!$C$1:$AI$101,MATCH(1,('EPS Emissions'!$C$1:$C$101=$A69)*('EPS Emissions'!$D$1:$D$101=$C$36),0),MATCH(F$2,'EPS Emissions'!$C$1:$AI$1,0)),INDEX('GCAM By Region By Sector'!$B$1:$AH$342,MATCH(1,('GCAM By Region By Sector'!$B$1:$B$342=$A69)*('GCAM By Region By Sector'!$C$1:$C$342=$C$36),0),MATCH(F$2,'GCAM By Region By Sector'!$B$1:$AH$1,0))*10^3),0)</f>
        <v>0</v>
      </c>
      <c r="G69" cm="1">
        <f t="array" ref="G69">IFERROR(IF($C69="EPS",INDEX('EPS Emissions'!$C$1:$AI$101,MATCH(1,('EPS Emissions'!$C$1:$C$101=$A69)*('EPS Emissions'!$D$1:$D$101=$C$36),0),MATCH(G$2,'EPS Emissions'!$C$1:$AI$1,0)),INDEX('GCAM By Region By Sector'!$B$1:$AH$342,MATCH(1,('GCAM By Region By Sector'!$B$1:$B$342=$A69)*('GCAM By Region By Sector'!$C$1:$C$342=$C$36),0),MATCH(G$2,'GCAM By Region By Sector'!$B$1:$AH$1,0))*10^3),0)</f>
        <v>0</v>
      </c>
      <c r="I69" cm="1">
        <f t="array" ref="I69">IFERROR(IF($C69="EPS",INDEX('EPS Emissions'!$C$1:$AI$101,MATCH(1,('EPS Emissions'!$C$1:$C$101=$A69)*('EPS Emissions'!$D$1:$D$101=$I$36),0),MATCH(I$2,'EPS Emissions'!$C$1:$AI$1,0)),INDEX('GCAM By Region By Sector'!$B$1:$AH$342,MATCH(1,('GCAM By Region By Sector'!$B$1:$B$342=$A69)*('GCAM By Region By Sector'!$C$1:$C$342=$I$36),0),MATCH(I$2,'GCAM By Region By Sector'!$B$1:$AH$1,0))*10^3),0)</f>
        <v>0</v>
      </c>
      <c r="J69" cm="1">
        <f t="array" ref="J69">IFERROR(IF($C69="EPS",INDEX('EPS Emissions'!$C$1:$AI$101,MATCH(1,('EPS Emissions'!$C$1:$C$101=$A69)*('EPS Emissions'!$D$1:$D$101=$I$36),0),MATCH(J$2,'EPS Emissions'!$C$1:$AI$1,0)),INDEX('GCAM By Region By Sector'!$B$1:$AH$342,MATCH(1,('GCAM By Region By Sector'!$B$1:$B$342=$A69)*('GCAM By Region By Sector'!$C$1:$C$342=$I$36),0),MATCH(J$2,'GCAM By Region By Sector'!$B$1:$AH$1,0))*10^3),0)</f>
        <v>0</v>
      </c>
      <c r="K69" cm="1">
        <f t="array" ref="K69">IFERROR(IF($C69="EPS",INDEX('EPS Emissions'!$C$1:$AI$101,MATCH(1,('EPS Emissions'!$C$1:$C$101=$A69)*('EPS Emissions'!$D$1:$D$101=$I$36),0),MATCH(K$2,'EPS Emissions'!$C$1:$AI$1,0)),INDEX('GCAM By Region By Sector'!$B$1:$AH$342,MATCH(1,('GCAM By Region By Sector'!$B$1:$B$342=$A69)*('GCAM By Region By Sector'!$C$1:$C$342=$I$36),0),MATCH(K$2,'GCAM By Region By Sector'!$B$1:$AH$1,0))*10^3),0)</f>
        <v>0</v>
      </c>
      <c r="L69" cm="1">
        <f t="array" ref="L69">IFERROR(IF($C69="EPS",INDEX('EPS Emissions'!$C$1:$AI$101,MATCH(1,('EPS Emissions'!$C$1:$C$101=$A69)*('EPS Emissions'!$D$1:$D$101=$I$36),0),MATCH(L$2,'EPS Emissions'!$C$1:$AI$1,0)),INDEX('GCAM By Region By Sector'!$B$1:$AH$342,MATCH(1,('GCAM By Region By Sector'!$B$1:$B$342=$A69)*('GCAM By Region By Sector'!$C$1:$C$342=$I$36),0),MATCH(L$2,'GCAM By Region By Sector'!$B$1:$AH$1,0))*10^3),0)</f>
        <v>0</v>
      </c>
      <c r="Y69" t="s">
        <v>98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 s="13"/>
      <c r="C70" s="10"/>
    </row>
    <row r="71" spans="1:29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29" x14ac:dyDescent="0.35">
      <c r="A73" s="13"/>
      <c r="W73" s="23"/>
      <c r="X73"/>
    </row>
    <row r="74" spans="1:29" x14ac:dyDescent="0.35">
      <c r="A74" s="13"/>
      <c r="W74" s="23"/>
      <c r="X74"/>
    </row>
    <row r="75" spans="1:29" x14ac:dyDescent="0.35">
      <c r="A75" s="13"/>
      <c r="C75" s="10"/>
    </row>
    <row r="76" spans="1:29" x14ac:dyDescent="0.35">
      <c r="A76" s="13"/>
      <c r="C76" s="10"/>
    </row>
    <row r="77" spans="1:29" x14ac:dyDescent="0.35">
      <c r="A77" s="13"/>
      <c r="C77" s="10"/>
    </row>
    <row r="78" spans="1:29" x14ac:dyDescent="0.35">
      <c r="A78" s="13"/>
      <c r="C78" s="10"/>
    </row>
    <row r="79" spans="1:29" x14ac:dyDescent="0.35">
      <c r="A79" s="13"/>
      <c r="C79" s="10"/>
    </row>
    <row r="80" spans="1:29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1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8" priority="2" operator="lessThan">
      <formula>21</formula>
    </cfRule>
  </conditionalFormatting>
  <conditionalFormatting sqref="AJ3:AJ34">
    <cfRule type="cellIs" dxfId="7" priority="1" operator="lessThan">
      <formula>21</formula>
    </cfRule>
  </conditionalFormatting>
  <dataValidations count="2">
    <dataValidation type="list" allowBlank="1" showInputMessage="1" showErrorMessage="1" sqref="P1" xr:uid="{6E20128E-277A-4641-AB00-B7F815A708C6}">
      <formula1>"Distribute Electricity, Don't Distribute Electricity"</formula1>
    </dataValidation>
    <dataValidation type="list" allowBlank="1" showInputMessage="1" showErrorMessage="1" sqref="S1" xr:uid="{8F8AAC7E-6FA1-4EEF-872C-31AF82DE0F1D}">
      <formula1>$O$38:$O$41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FF8D3-4A1B-4AB5-A136-5E54F3C85A6F}">
  <sheetPr>
    <tabColor theme="7"/>
  </sheetPr>
  <dimension ref="A1:AQ103"/>
  <sheetViews>
    <sheetView topLeftCell="R1" zoomScaleNormal="100" workbookViewId="0">
      <selection activeCell="D2" sqref="D2:AH2"/>
    </sheetView>
  </sheetViews>
  <sheetFormatPr defaultRowHeight="14.5" x14ac:dyDescent="0.35"/>
  <cols>
    <col min="2" max="2" width="28.6328125" customWidth="1"/>
    <col min="3" max="3" width="14" customWidth="1"/>
    <col min="15" max="15" width="27.453125" customWidth="1"/>
    <col min="16" max="19" width="10.54296875" customWidth="1"/>
    <col min="20" max="23" width="11.36328125" customWidth="1"/>
    <col min="24" max="24" width="8.6328125" style="23"/>
    <col min="26" max="29" width="9.36328125" bestFit="1" customWidth="1"/>
    <col min="32" max="33" width="10" bestFit="1" customWidth="1"/>
    <col min="34" max="35" width="11" bestFit="1" customWidth="1"/>
    <col min="40" max="40" width="9.36328125" bestFit="1" customWidth="1"/>
  </cols>
  <sheetData>
    <row r="1" spans="1:42" x14ac:dyDescent="0.35">
      <c r="B1" t="s">
        <v>59</v>
      </c>
      <c r="C1" s="9" t="s">
        <v>63</v>
      </c>
      <c r="I1" s="27" t="s">
        <v>74</v>
      </c>
      <c r="O1" s="14" t="str">
        <f>C1&amp;" Totals"</f>
        <v>Electricity Totals</v>
      </c>
      <c r="P1" s="9" t="s">
        <v>76</v>
      </c>
      <c r="R1" s="14" t="s">
        <v>99</v>
      </c>
      <c r="S1" s="9" t="s">
        <v>103</v>
      </c>
    </row>
    <row r="2" spans="1:42" x14ac:dyDescent="0.35">
      <c r="B2" t="s">
        <v>0</v>
      </c>
      <c r="C2" t="s">
        <v>1</v>
      </c>
      <c r="D2">
        <v>2020</v>
      </c>
      <c r="E2">
        <f>D2+10</f>
        <v>2030</v>
      </c>
      <c r="F2">
        <f t="shared" ref="F2:G2" si="0">E2+10</f>
        <v>2040</v>
      </c>
      <c r="G2">
        <f t="shared" si="0"/>
        <v>2050</v>
      </c>
      <c r="I2">
        <v>2020</v>
      </c>
      <c r="J2">
        <f>I2+10</f>
        <v>2030</v>
      </c>
      <c r="K2">
        <f t="shared" ref="K2:L2" si="1">J2+10</f>
        <v>2040</v>
      </c>
      <c r="L2">
        <f t="shared" si="1"/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  <c r="AE2" s="68"/>
      <c r="AF2" s="69" t="s">
        <v>82</v>
      </c>
      <c r="AG2" s="69" t="s">
        <v>83</v>
      </c>
      <c r="AH2" s="69" t="s">
        <v>84</v>
      </c>
      <c r="AI2" s="69" t="s">
        <v>85</v>
      </c>
      <c r="AJ2" s="70"/>
      <c r="AL2" s="77"/>
      <c r="AM2" s="78"/>
      <c r="AN2" s="79">
        <v>2030</v>
      </c>
      <c r="AO2" s="79">
        <v>2040</v>
      </c>
      <c r="AP2" s="80">
        <v>2050</v>
      </c>
    </row>
    <row r="3" spans="1:42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Emissions'!$C$1:$C$101='Electricity Figure Cum'!$A3)*('EPS Emissions'!$D$1:$D$101='Electricity Figure Cum'!$C$1),0),MATCH('Electricity Figure Cum'!D$2,'EPS Emissions'!$C$1:$AI$1,0)),INDEX('GCAM By Region By Sector'!$B$1:$AH$342,MATCH(1,('GCAM By Region By Sector'!$B$1:$B$342='Electricity Figure Cum'!$A3)*('GCAM By Region By Sector'!$C$1:$C$342='Electricity Figure Cum'!$C$1),0),MATCH('Electricity Figure Cum'!D$2,'GCAM By Region By Sector'!$B$1:$AH$1,0))*10^3)</f>
        <v>700.58799999999997</v>
      </c>
      <c r="E3" cm="1">
        <f t="array" ref="E3">IF($C3="EPS",INDEX('EPS Emissions'!$C$1:$AI$101,MATCH(1,('EPS Emissions'!$C$1:$C$101='Electricity Figure Cum'!$A3)*('EPS Emissions'!$D$1:$D$101='Electricity Figure Cum'!$C$1),0),MATCH('Electricity Figure Cum'!E$2,'EPS Emissions'!$C$1:$AI$1,0)),INDEX('GCAM By Region By Sector'!$B$1:$AH$342,MATCH(1,('GCAM By Region By Sector'!$B$1:$B$342='Electricity Figure Cum'!$A3)*('GCAM By Region By Sector'!$C$1:$C$342='Electricity Figure Cum'!$C$1),0),MATCH('Electricity Figure Cum'!E$2,'GCAM By Region By Sector'!$B$1:$AH$1,0))*10^3)</f>
        <v>535.10299999999995</v>
      </c>
      <c r="F3" cm="1">
        <f t="array" ref="F3">IF($C3="EPS",INDEX('EPS Emissions'!$C$1:$AI$101,MATCH(1,('EPS Emissions'!$C$1:$C$101='Electricity Figure Cum'!$A3)*('EPS Emissions'!$D$1:$D$101='Electricity Figure Cum'!$C$1),0),MATCH('Electricity Figure Cum'!F$2,'EPS Emissions'!$C$1:$AI$1,0)),INDEX('GCAM By Region By Sector'!$B$1:$AH$342,MATCH(1,('GCAM By Region By Sector'!$B$1:$B$342='Electricity Figure Cum'!$A3)*('GCAM By Region By Sector'!$C$1:$C$342='Electricity Figure Cum'!$C$1),0),MATCH('Electricity Figure Cum'!F$2,'GCAM By Region By Sector'!$B$1:$AH$1,0))*10^3)</f>
        <v>347.09899999999999</v>
      </c>
      <c r="G3" cm="1">
        <f t="array" ref="G3">IF($C3="EPS",INDEX('EPS Emissions'!$C$1:$AI$101,MATCH(1,('EPS Emissions'!$C$1:$C$101='Electricity Figure Cum'!$A3)*('EPS Emissions'!$D$1:$D$101='Electricity Figure Cum'!$C$1),0),MATCH('Electricity Figure Cum'!G$2,'EPS Emissions'!$C$1:$AI$1,0)),INDEX('GCAM By Region By Sector'!$B$1:$AH$342,MATCH(1,('GCAM By Region By Sector'!$B$1:$B$342='Electricity Figure Cum'!$A3)*('GCAM By Region By Sector'!$C$1:$C$342='Electricity Figure Cum'!$C$1),0),MATCH('Electricity Figure Cum'!G$2,'GCAM By Region By Sector'!$B$1:$AH$1,0))*10^3)</f>
        <v>217.38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0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0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0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0</v>
      </c>
      <c r="O3" t="str">
        <f>B3</f>
        <v>EU-27</v>
      </c>
      <c r="P3" s="15">
        <f t="shared" ref="P3:S18" si="2">IF($P$1="Distribute Electricity",D3+D38+I3+I38,D3+D38)</f>
        <v>700.58799999999997</v>
      </c>
      <c r="Q3" s="15">
        <f t="shared" si="2"/>
        <v>535.10299999999995</v>
      </c>
      <c r="R3" s="15">
        <f t="shared" si="2"/>
        <v>347.09899999999999</v>
      </c>
      <c r="S3" s="15">
        <f t="shared" si="2"/>
        <v>217.38</v>
      </c>
      <c r="T3">
        <f t="shared" ref="T3:T34" si="3">RANK($P3,$P$3:$P$34,0)</f>
        <v>4</v>
      </c>
      <c r="U3">
        <f t="shared" ref="U3:U34" si="4">RANK($Q3,$Q$3:$Q$34,0)</f>
        <v>6</v>
      </c>
      <c r="V3">
        <f t="shared" ref="V3:V34" si="5">RANK($R3,$R$3:$R$34,0)</f>
        <v>9</v>
      </c>
      <c r="W3">
        <f t="shared" ref="W3:W34" si="6">RANK($S3,$S$3:$S$34,0)</f>
        <v>15</v>
      </c>
      <c r="X3" s="22">
        <v>1</v>
      </c>
      <c r="Y3" t="str">
        <f t="shared" ref="Y3:Y12" si="7">INDEX(O$3:O$34,MATCH(X3,T$3:T$34,0),1)</f>
        <v>China</v>
      </c>
      <c r="Z3" s="16">
        <f t="shared" ref="Z3:AC12" si="8">INDEX($O$2:$S$35,MATCH($Y3,$O$2:$O$35,0),MATCH(Z$2,$O$2:$S$2,0))</f>
        <v>3829.16</v>
      </c>
      <c r="AA3" s="21">
        <f t="shared" si="8"/>
        <v>4883.2299999999996</v>
      </c>
      <c r="AB3" s="21">
        <f t="shared" si="8"/>
        <v>4819.63</v>
      </c>
      <c r="AC3" s="21">
        <f t="shared" si="8"/>
        <v>3833.81</v>
      </c>
      <c r="AE3" s="71" t="str">
        <f>O3</f>
        <v>EU-27</v>
      </c>
      <c r="AF3" s="47">
        <f>SUM(TREND(P3:Q3,P$2:Q$2,'BAU Sector &amp; Region Breakout'!D$2:M$2))</f>
        <v>6261.1975000000311</v>
      </c>
      <c r="AG3" s="47">
        <f>SUM(TREND(Q3:R3,Q$2:R$2,'BAU Sector &amp; Region Breakout'!N$2:'BAU Sector &amp; Region Breakout'!X$2))</f>
        <v>4852.1110000000263</v>
      </c>
      <c r="AH3" s="47">
        <f>SUM(TREND(R3:S3,R$2:S$2,'BAU Sector &amp; Region Breakout'!X$2:AH$2))</f>
        <v>3104.6344999999783</v>
      </c>
      <c r="AI3" s="61">
        <f>SUM(AF3:AH3)</f>
        <v>14217.943000000036</v>
      </c>
      <c r="AJ3" s="72">
        <f>RANK(AI3,AI$3:AI$34,0)</f>
        <v>8</v>
      </c>
      <c r="AL3" s="81">
        <v>1</v>
      </c>
      <c r="AM3" s="82" t="str">
        <f>INDEX(AE$3:AE$34,MATCH(AL3,AJ$3:AJ$34,0),1)</f>
        <v>China</v>
      </c>
      <c r="AN3" s="83">
        <f>INDEX($O$2:$S$35,MATCH($AM3,$O$2:$O$35,0),MATCH(AN$2,$O$2:$S$2,0))</f>
        <v>4883.2299999999996</v>
      </c>
      <c r="AO3" s="83">
        <f t="shared" ref="AO3:AP3" si="9">INDEX($O$2:$S$35,MATCH($AM3,$O$2:$O$35,0),MATCH(AO$2,$O$2:$S$2,0))</f>
        <v>4819.63</v>
      </c>
      <c r="AP3" s="84">
        <f t="shared" si="9"/>
        <v>3833.81</v>
      </c>
    </row>
    <row r="4" spans="1:42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Emissions'!$C$1:$C$101='Electricity Figure Cum'!$A4)*('EPS Emissions'!$D$1:$D$101='Electricity Figure Cum'!$C$1),0),MATCH('Electricity Figure Cum'!D$2,'EPS Emissions'!$C$1:$AI$1,0)),INDEX('GCAM By Region By Sector'!$B$1:$AH$342,MATCH(1,('GCAM By Region By Sector'!$B$1:$B$342='Electricity Figure Cum'!$A4)*('GCAM By Region By Sector'!$C$1:$C$342='Electricity Figure Cum'!$C$1),0),MATCH('Electricity Figure Cum'!D$2,'GCAM By Region By Sector'!$B$1:$AH$1,0))*10^3)</f>
        <v>63.102266727615302</v>
      </c>
      <c r="E4" cm="1">
        <f t="array" ref="E4">IF($C4="EPS",INDEX('EPS Emissions'!$C$1:$AI$101,MATCH(1,('EPS Emissions'!$C$1:$C$101='Electricity Figure Cum'!$A4)*('EPS Emissions'!$D$1:$D$101='Electricity Figure Cum'!$C$1),0),MATCH('Electricity Figure Cum'!E$2,'EPS Emissions'!$C$1:$AI$1,0)),INDEX('GCAM By Region By Sector'!$B$1:$AH$342,MATCH(1,('GCAM By Region By Sector'!$B$1:$B$342='Electricity Figure Cum'!$A4)*('GCAM By Region By Sector'!$C$1:$C$342='Electricity Figure Cum'!$C$1),0),MATCH('Electricity Figure Cum'!E$2,'GCAM By Region By Sector'!$B$1:$AH$1,0))*10^3)</f>
        <v>49.074832448516304</v>
      </c>
      <c r="F4" cm="1">
        <f t="array" ref="F4">IF($C4="EPS",INDEX('EPS Emissions'!$C$1:$AI$101,MATCH(1,('EPS Emissions'!$C$1:$C$101='Electricity Figure Cum'!$A4)*('EPS Emissions'!$D$1:$D$101='Electricity Figure Cum'!$C$1),0),MATCH('Electricity Figure Cum'!F$2,'EPS Emissions'!$C$1:$AI$1,0)),INDEX('GCAM By Region By Sector'!$B$1:$AH$342,MATCH(1,('GCAM By Region By Sector'!$B$1:$B$342='Electricity Figure Cum'!$A4)*('GCAM By Region By Sector'!$C$1:$C$342='Electricity Figure Cum'!$C$1),0),MATCH('Electricity Figure Cum'!F$2,'GCAM By Region By Sector'!$B$1:$AH$1,0))*10^3)</f>
        <v>28.108920009588928</v>
      </c>
      <c r="G4" cm="1">
        <f t="array" ref="G4">IF($C4="EPS",INDEX('EPS Emissions'!$C$1:$AI$101,MATCH(1,('EPS Emissions'!$C$1:$C$101='Electricity Figure Cum'!$A4)*('EPS Emissions'!$D$1:$D$101='Electricity Figure Cum'!$C$1),0),MATCH('Electricity Figure Cum'!G$2,'EPS Emissions'!$C$1:$AI$1,0)),INDEX('GCAM By Region By Sector'!$B$1:$AH$342,MATCH(1,('GCAM By Region By Sector'!$B$1:$B$342='Electricity Figure Cum'!$A4)*('GCAM By Region By Sector'!$C$1:$C$342='Electricity Figure Cum'!$C$1),0),MATCH('Electricity Figure Cum'!G$2,'GCAM By Region By Sector'!$B$1:$AH$1,0))*10^3)</f>
        <v>7.1660059859016769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ref="O4:O34" si="10">B4</f>
        <v>UK</v>
      </c>
      <c r="P4" s="15">
        <f t="shared" si="2"/>
        <v>63.102266727615302</v>
      </c>
      <c r="Q4" s="15">
        <f t="shared" si="2"/>
        <v>49.074832448516304</v>
      </c>
      <c r="R4" s="15">
        <f t="shared" si="2"/>
        <v>28.108920009588928</v>
      </c>
      <c r="S4" s="15">
        <f t="shared" si="2"/>
        <v>7.1660059859016769</v>
      </c>
      <c r="T4">
        <f t="shared" si="3"/>
        <v>19</v>
      </c>
      <c r="U4">
        <f t="shared" si="4"/>
        <v>27</v>
      </c>
      <c r="V4">
        <f t="shared" si="5"/>
        <v>30</v>
      </c>
      <c r="W4">
        <f t="shared" si="6"/>
        <v>32</v>
      </c>
      <c r="X4" s="22">
        <v>2</v>
      </c>
      <c r="Y4" t="str">
        <f t="shared" si="7"/>
        <v>USA</v>
      </c>
      <c r="Z4" s="16">
        <f t="shared" si="8"/>
        <v>1459.77</v>
      </c>
      <c r="AA4" s="21">
        <f t="shared" si="8"/>
        <v>1208.53</v>
      </c>
      <c r="AB4" s="21">
        <f t="shared" si="8"/>
        <v>1219.58</v>
      </c>
      <c r="AC4" s="21">
        <f t="shared" si="8"/>
        <v>1255.01</v>
      </c>
      <c r="AE4" s="71" t="str">
        <f t="shared" ref="AE4:AE34" si="11">O4</f>
        <v>UK</v>
      </c>
      <c r="AF4" s="47">
        <f>SUM(TREND(P4:Q4,P$2:Q$2,'BAU Sector &amp; Region Breakout'!D$2:M$2))</f>
        <v>567.89921302020548</v>
      </c>
      <c r="AG4" s="47">
        <f>SUM(TREND(Q4:R4,Q$2:R$2,'BAU Sector &amp; Region Breakout'!N$2:'BAU Sector &amp; Region Breakout'!X$2))</f>
        <v>424.51063851958679</v>
      </c>
      <c r="AH4" s="47">
        <f>SUM(TREND(R4:S4,R$2:S$2,'BAU Sector &amp; Region Breakout'!X$2:AH$2))</f>
        <v>194.01209297520109</v>
      </c>
      <c r="AI4" s="61">
        <f t="shared" ref="AI4:AI34" si="12">SUM(AF4:AH4)</f>
        <v>1186.4219445149934</v>
      </c>
      <c r="AJ4" s="72">
        <f t="shared" ref="AJ4:AJ33" si="13">RANK(AI4,AI$3:AI$34,0)</f>
        <v>29</v>
      </c>
      <c r="AL4" s="81">
        <v>2</v>
      </c>
      <c r="AM4" s="82" t="str">
        <f t="shared" ref="AM4:AM10" si="14">INDEX(AE$3:AE$34,MATCH(AL4,AJ$3:AJ$34,0),1)</f>
        <v>USA</v>
      </c>
      <c r="AN4" s="83">
        <f t="shared" ref="AN4:AP12" si="15">INDEX($O$2:$S$35,MATCH($AM4,$O$2:$O$35,0),MATCH(AN$2,$O$2:$S$2,0))</f>
        <v>1208.53</v>
      </c>
      <c r="AO4" s="83">
        <f t="shared" si="15"/>
        <v>1219.58</v>
      </c>
      <c r="AP4" s="84">
        <f t="shared" si="15"/>
        <v>1255.01</v>
      </c>
    </row>
    <row r="5" spans="1:42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Emissions'!$C$1:$C$101='Electricity Figure Cum'!$A5)*('EPS Emissions'!$D$1:$D$101='Electricity Figure Cum'!$C$1),0),MATCH('Electricity Figure Cum'!D$2,'EPS Emissions'!$C$1:$AI$1,0)),INDEX('GCAM By Region By Sector'!$B$1:$AH$342,MATCH(1,('GCAM By Region By Sector'!$B$1:$B$342='Electricity Figure Cum'!$A5)*('GCAM By Region By Sector'!$C$1:$C$342='Electricity Figure Cum'!$C$1),0),MATCH('Electricity Figure Cum'!D$2,'GCAM By Region By Sector'!$B$1:$AH$1,0))*10^3)</f>
        <v>12.046764470410498</v>
      </c>
      <c r="E5" cm="1">
        <f t="array" ref="E5">IF($C5="EPS",INDEX('EPS Emissions'!$C$1:$AI$101,MATCH(1,('EPS Emissions'!$C$1:$C$101='Electricity Figure Cum'!$A5)*('EPS Emissions'!$D$1:$D$101='Electricity Figure Cum'!$C$1),0),MATCH('Electricity Figure Cum'!E$2,'EPS Emissions'!$C$1:$AI$1,0)),INDEX('GCAM By Region By Sector'!$B$1:$AH$342,MATCH(1,('GCAM By Region By Sector'!$B$1:$B$342='Electricity Figure Cum'!$A5)*('GCAM By Region By Sector'!$C$1:$C$342='Electricity Figure Cum'!$C$1),0),MATCH('Electricity Figure Cum'!E$2,'GCAM By Region By Sector'!$B$1:$AH$1,0))*10^3)</f>
        <v>31.726220507055967</v>
      </c>
      <c r="F5" cm="1">
        <f t="array" ref="F5">IF($C5="EPS",INDEX('EPS Emissions'!$C$1:$AI$101,MATCH(1,('EPS Emissions'!$C$1:$C$101='Electricity Figure Cum'!$A5)*('EPS Emissions'!$D$1:$D$101='Electricity Figure Cum'!$C$1),0),MATCH('Electricity Figure Cum'!F$2,'EPS Emissions'!$C$1:$AI$1,0)),INDEX('GCAM By Region By Sector'!$B$1:$AH$342,MATCH(1,('GCAM By Region By Sector'!$B$1:$B$342='Electricity Figure Cum'!$A5)*('GCAM By Region By Sector'!$C$1:$C$342='Electricity Figure Cum'!$C$1),0),MATCH('Electricity Figure Cum'!F$2,'GCAM By Region By Sector'!$B$1:$AH$1,0))*10^3)</f>
        <v>124.78063741820012</v>
      </c>
      <c r="G5" cm="1">
        <f t="array" ref="G5">IF($C5="EPS",INDEX('EPS Emissions'!$C$1:$AI$101,MATCH(1,('EPS Emissions'!$C$1:$C$101='Electricity Figure Cum'!$A5)*('EPS Emissions'!$D$1:$D$101='Electricity Figure Cum'!$C$1),0),MATCH('Electricity Figure Cum'!G$2,'EPS Emissions'!$C$1:$AI$1,0)),INDEX('GCAM By Region By Sector'!$B$1:$AH$342,MATCH(1,('GCAM By Region By Sector'!$B$1:$B$342='Electricity Figure Cum'!$A5)*('GCAM By Region By Sector'!$C$1:$C$342='Electricity Figure Cum'!$C$1),0),MATCH('Electricity Figure Cum'!G$2,'GCAM By Region By Sector'!$B$1:$AH$1,0))*10^3)</f>
        <v>277.82521828909597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0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0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0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0</v>
      </c>
      <c r="O5" t="str">
        <f t="shared" si="10"/>
        <v>East Africa</v>
      </c>
      <c r="P5" s="15">
        <f t="shared" si="2"/>
        <v>12.046764470410498</v>
      </c>
      <c r="Q5" s="15">
        <f t="shared" si="2"/>
        <v>31.726220507055967</v>
      </c>
      <c r="R5" s="15">
        <f t="shared" si="2"/>
        <v>124.78063741820012</v>
      </c>
      <c r="S5" s="15">
        <f t="shared" si="2"/>
        <v>277.82521828909597</v>
      </c>
      <c r="T5">
        <f t="shared" si="3"/>
        <v>30</v>
      </c>
      <c r="U5">
        <f t="shared" si="4"/>
        <v>28</v>
      </c>
      <c r="V5">
        <f t="shared" si="5"/>
        <v>20</v>
      </c>
      <c r="W5">
        <f t="shared" si="6"/>
        <v>12</v>
      </c>
      <c r="X5" s="22">
        <v>3</v>
      </c>
      <c r="Y5" t="str">
        <f t="shared" si="7"/>
        <v>India</v>
      </c>
      <c r="Z5" s="16">
        <f t="shared" si="8"/>
        <v>885.81399999999996</v>
      </c>
      <c r="AA5" s="21">
        <f t="shared" si="8"/>
        <v>999.43499999999995</v>
      </c>
      <c r="AB5" s="21">
        <f t="shared" si="8"/>
        <v>1055.3900000000001</v>
      </c>
      <c r="AC5" s="21">
        <f t="shared" si="8"/>
        <v>1066.44</v>
      </c>
      <c r="AE5" s="71" t="str">
        <f t="shared" si="11"/>
        <v>East Africa</v>
      </c>
      <c r="AF5" s="47">
        <f>SUM(TREND(P5:Q5,P$2:Q$2,'BAU Sector &amp; Region Breakout'!D$2:M$2))</f>
        <v>209.02519686901178</v>
      </c>
      <c r="AG5" s="47">
        <f>SUM(TREND(Q5:R5,Q$2:R$2,'BAU Sector &amp; Region Breakout'!N$2:'BAU Sector &amp; Region Breakout'!X$2))</f>
        <v>860.7877185889156</v>
      </c>
      <c r="AH5" s="47">
        <f>SUM(TREND(R5:S5,R$2:S$2,'BAU Sector &amp; Region Breakout'!X$2:AH$2))</f>
        <v>2214.3322063901323</v>
      </c>
      <c r="AI5" s="61">
        <f t="shared" si="12"/>
        <v>3284.1451218480597</v>
      </c>
      <c r="AJ5" s="72">
        <f t="shared" si="13"/>
        <v>21</v>
      </c>
      <c r="AL5" s="81">
        <v>3</v>
      </c>
      <c r="AM5" s="82" t="str">
        <f t="shared" si="14"/>
        <v>India</v>
      </c>
      <c r="AN5" s="83">
        <f t="shared" si="15"/>
        <v>999.43499999999995</v>
      </c>
      <c r="AO5" s="83">
        <f t="shared" si="15"/>
        <v>1055.3900000000001</v>
      </c>
      <c r="AP5" s="84">
        <f t="shared" si="15"/>
        <v>1066.44</v>
      </c>
    </row>
    <row r="6" spans="1:42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Emissions'!$C$1:$C$101='Electricity Figure Cum'!$A6)*('EPS Emissions'!$D$1:$D$101='Electricity Figure Cum'!$C$1),0),MATCH('Electricity Figure Cum'!D$2,'EPS Emissions'!$C$1:$AI$1,0)),INDEX('GCAM By Region By Sector'!$B$1:$AH$342,MATCH(1,('GCAM By Region By Sector'!$B$1:$B$342='Electricity Figure Cum'!$A6)*('GCAM By Region By Sector'!$C$1:$C$342='Electricity Figure Cum'!$C$1),0),MATCH('Electricity Figure Cum'!D$2,'GCAM By Region By Sector'!$B$1:$AH$1,0))*10^3)</f>
        <v>174.9154652751356</v>
      </c>
      <c r="E6" cm="1">
        <f t="array" ref="E6">IF($C6="EPS",INDEX('EPS Emissions'!$C$1:$AI$101,MATCH(1,('EPS Emissions'!$C$1:$C$101='Electricity Figure Cum'!$A6)*('EPS Emissions'!$D$1:$D$101='Electricity Figure Cum'!$C$1),0),MATCH('Electricity Figure Cum'!E$2,'EPS Emissions'!$C$1:$AI$1,0)),INDEX('GCAM By Region By Sector'!$B$1:$AH$342,MATCH(1,('GCAM By Region By Sector'!$B$1:$B$342='Electricity Figure Cum'!$A6)*('GCAM By Region By Sector'!$C$1:$C$342='Electricity Figure Cum'!$C$1),0),MATCH('Electricity Figure Cum'!E$2,'GCAM By Region By Sector'!$B$1:$AH$1,0))*10^3)</f>
        <v>235.50677049253028</v>
      </c>
      <c r="F6" cm="1">
        <f t="array" ref="F6">IF($C6="EPS",INDEX('EPS Emissions'!$C$1:$AI$101,MATCH(1,('EPS Emissions'!$C$1:$C$101='Electricity Figure Cum'!$A6)*('EPS Emissions'!$D$1:$D$101='Electricity Figure Cum'!$C$1),0),MATCH('Electricity Figure Cum'!F$2,'EPS Emissions'!$C$1:$AI$1,0)),INDEX('GCAM By Region By Sector'!$B$1:$AH$342,MATCH(1,('GCAM By Region By Sector'!$B$1:$B$342='Electricity Figure Cum'!$A6)*('GCAM By Region By Sector'!$C$1:$C$342='Electricity Figure Cum'!$C$1),0),MATCH('Electricity Figure Cum'!F$2,'GCAM By Region By Sector'!$B$1:$AH$1,0))*10^3)</f>
        <v>335.92380547380048</v>
      </c>
      <c r="G6" cm="1">
        <f t="array" ref="G6">IF($C6="EPS",INDEX('EPS Emissions'!$C$1:$AI$101,MATCH(1,('EPS Emissions'!$C$1:$C$101='Electricity Figure Cum'!$A6)*('EPS Emissions'!$D$1:$D$101='Electricity Figure Cum'!$C$1),0),MATCH('Electricity Figure Cum'!G$2,'EPS Emissions'!$C$1:$AI$1,0)),INDEX('GCAM By Region By Sector'!$B$1:$AH$342,MATCH(1,('GCAM By Region By Sector'!$B$1:$B$342='Electricity Figure Cum'!$A6)*('GCAM By Region By Sector'!$C$1:$C$342='Electricity Figure Cum'!$C$1),0),MATCH('Electricity Figure Cum'!G$2,'GCAM By Region By Sector'!$B$1:$AH$1,0))*10^3)</f>
        <v>434.50318535928176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0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0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0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0</v>
      </c>
      <c r="O6" t="str">
        <f t="shared" si="10"/>
        <v>North Africa</v>
      </c>
      <c r="P6" s="15">
        <f t="shared" si="2"/>
        <v>174.9154652751356</v>
      </c>
      <c r="Q6" s="15">
        <f t="shared" si="2"/>
        <v>235.50677049253028</v>
      </c>
      <c r="R6" s="15">
        <f t="shared" si="2"/>
        <v>335.92380547380048</v>
      </c>
      <c r="S6" s="15">
        <f t="shared" si="2"/>
        <v>434.50318535928176</v>
      </c>
      <c r="T6">
        <f t="shared" si="3"/>
        <v>14</v>
      </c>
      <c r="U6">
        <f t="shared" si="4"/>
        <v>11</v>
      </c>
      <c r="V6">
        <f t="shared" si="5"/>
        <v>10</v>
      </c>
      <c r="W6">
        <f t="shared" si="6"/>
        <v>8</v>
      </c>
      <c r="X6" s="22">
        <v>4</v>
      </c>
      <c r="Y6" t="str">
        <f t="shared" si="7"/>
        <v>EU-27</v>
      </c>
      <c r="Z6" s="16">
        <f t="shared" si="8"/>
        <v>700.58799999999997</v>
      </c>
      <c r="AA6" s="21">
        <f t="shared" si="8"/>
        <v>535.10299999999995</v>
      </c>
      <c r="AB6" s="21">
        <f t="shared" si="8"/>
        <v>347.09899999999999</v>
      </c>
      <c r="AC6" s="21">
        <f t="shared" si="8"/>
        <v>217.38</v>
      </c>
      <c r="AE6" s="71" t="str">
        <f t="shared" si="11"/>
        <v>North Africa</v>
      </c>
      <c r="AF6" s="47">
        <f>SUM(TREND(P6:Q6,P$2:Q$2,'BAU Sector &amp; Region Breakout'!D$2:M$2))</f>
        <v>2021.8155262296386</v>
      </c>
      <c r="AG6" s="47">
        <f>SUM(TREND(Q6:R6,Q$2:R$2,'BAU Sector &amp; Region Breakout'!N$2:'BAU Sector &amp; Region Breakout'!X$2))</f>
        <v>3142.8681678148241</v>
      </c>
      <c r="AH6" s="47">
        <f>SUM(TREND(R6:S6,R$2:S$2,'BAU Sector &amp; Region Breakout'!X$2:AH$2))</f>
        <v>4237.3484495819721</v>
      </c>
      <c r="AI6" s="61">
        <f t="shared" si="12"/>
        <v>9402.0321436264348</v>
      </c>
      <c r="AJ6" s="72">
        <f t="shared" si="13"/>
        <v>10</v>
      </c>
      <c r="AL6" s="81">
        <v>4</v>
      </c>
      <c r="AM6" s="82" t="str">
        <f t="shared" si="14"/>
        <v>Middle East</v>
      </c>
      <c r="AN6" s="83">
        <f t="shared" si="15"/>
        <v>637.27438365526302</v>
      </c>
      <c r="AO6" s="83">
        <f t="shared" si="15"/>
        <v>761.75675695829807</v>
      </c>
      <c r="AP6" s="84">
        <f t="shared" si="15"/>
        <v>857.122989708006</v>
      </c>
    </row>
    <row r="7" spans="1:42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Emissions'!$C$1:$C$101='Electricity Figure Cum'!$A7)*('EPS Emissions'!$D$1:$D$101='Electricity Figure Cum'!$C$1),0),MATCH('Electricity Figure Cum'!D$2,'EPS Emissions'!$C$1:$AI$1,0)),INDEX('GCAM By Region By Sector'!$B$1:$AH$342,MATCH(1,('GCAM By Region By Sector'!$B$1:$B$342='Electricity Figure Cum'!$A7)*('GCAM By Region By Sector'!$C$1:$C$342='Electricity Figure Cum'!$C$1),0),MATCH('Electricity Figure Cum'!D$2,'GCAM By Region By Sector'!$B$1:$AH$1,0))*10^3)</f>
        <v>16.26722891955</v>
      </c>
      <c r="E7" cm="1">
        <f t="array" ref="E7">IF($C7="EPS",INDEX('EPS Emissions'!$C$1:$AI$101,MATCH(1,('EPS Emissions'!$C$1:$C$101='Electricity Figure Cum'!$A7)*('EPS Emissions'!$D$1:$D$101='Electricity Figure Cum'!$C$1),0),MATCH('Electricity Figure Cum'!E$2,'EPS Emissions'!$C$1:$AI$1,0)),INDEX('GCAM By Region By Sector'!$B$1:$AH$342,MATCH(1,('GCAM By Region By Sector'!$B$1:$B$342='Electricity Figure Cum'!$A7)*('GCAM By Region By Sector'!$C$1:$C$342='Electricity Figure Cum'!$C$1),0),MATCH('Electricity Figure Cum'!E$2,'GCAM By Region By Sector'!$B$1:$AH$1,0))*10^3)</f>
        <v>31.213926058393685</v>
      </c>
      <c r="F7" cm="1">
        <f t="array" ref="F7">IF($C7="EPS",INDEX('EPS Emissions'!$C$1:$AI$101,MATCH(1,('EPS Emissions'!$C$1:$C$101='Electricity Figure Cum'!$A7)*('EPS Emissions'!$D$1:$D$101='Electricity Figure Cum'!$C$1),0),MATCH('Electricity Figure Cum'!F$2,'EPS Emissions'!$C$1:$AI$1,0)),INDEX('GCAM By Region By Sector'!$B$1:$AH$342,MATCH(1,('GCAM By Region By Sector'!$B$1:$B$342='Electricity Figure Cum'!$A7)*('GCAM By Region By Sector'!$C$1:$C$342='Electricity Figure Cum'!$C$1),0),MATCH('Electricity Figure Cum'!F$2,'GCAM By Region By Sector'!$B$1:$AH$1,0))*10^3)</f>
        <v>101.07183048785571</v>
      </c>
      <c r="G7" cm="1">
        <f t="array" ref="G7">IF($C7="EPS",INDEX('EPS Emissions'!$C$1:$AI$101,MATCH(1,('EPS Emissions'!$C$1:$C$101='Electricity Figure Cum'!$A7)*('EPS Emissions'!$D$1:$D$101='Electricity Figure Cum'!$C$1),0),MATCH('Electricity Figure Cum'!G$2,'EPS Emissions'!$C$1:$AI$1,0)),INDEX('GCAM By Region By Sector'!$B$1:$AH$342,MATCH(1,('GCAM By Region By Sector'!$B$1:$B$342='Electricity Figure Cum'!$A7)*('GCAM By Region By Sector'!$C$1:$C$342='Electricity Figure Cum'!$C$1),0),MATCH('Electricity Figure Cum'!G$2,'GCAM By Region By Sector'!$B$1:$AH$1,0))*10^3)</f>
        <v>245.99596388693837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0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0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0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0</v>
      </c>
      <c r="O7" t="str">
        <f t="shared" si="10"/>
        <v>Southern Africa</v>
      </c>
      <c r="P7" s="15">
        <f>IF($P$1="Distribute Electricity",D7+D42+I7+I42,D7+D42)</f>
        <v>16.26722891955</v>
      </c>
      <c r="Q7" s="15">
        <f t="shared" si="2"/>
        <v>31.213926058393685</v>
      </c>
      <c r="R7" s="15">
        <f t="shared" si="2"/>
        <v>101.07183048785571</v>
      </c>
      <c r="S7" s="15">
        <f t="shared" si="2"/>
        <v>245.99596388693837</v>
      </c>
      <c r="T7">
        <f t="shared" si="3"/>
        <v>29</v>
      </c>
      <c r="U7">
        <f t="shared" si="4"/>
        <v>29</v>
      </c>
      <c r="V7">
        <f t="shared" si="5"/>
        <v>24</v>
      </c>
      <c r="W7">
        <f t="shared" si="6"/>
        <v>13</v>
      </c>
      <c r="X7" s="22">
        <v>5</v>
      </c>
      <c r="Y7" t="str">
        <f t="shared" si="7"/>
        <v>Middle East</v>
      </c>
      <c r="Z7" s="16">
        <f t="shared" si="8"/>
        <v>606.01414217087006</v>
      </c>
      <c r="AA7" s="21">
        <f t="shared" si="8"/>
        <v>637.27438365526302</v>
      </c>
      <c r="AB7" s="21">
        <f t="shared" si="8"/>
        <v>761.75675695829807</v>
      </c>
      <c r="AC7" s="21">
        <f t="shared" si="8"/>
        <v>857.122989708006</v>
      </c>
      <c r="AE7" s="71" t="str">
        <f t="shared" si="11"/>
        <v>Southern Africa</v>
      </c>
      <c r="AF7" s="47">
        <f>SUM(TREND(P7:Q7,P$2:Q$2,'BAU Sector &amp; Region Breakout'!D$2:M$2))</f>
        <v>229.9324263202966</v>
      </c>
      <c r="AG7" s="47">
        <f>SUM(TREND(Q7:R7,Q$2:R$2,'BAU Sector &amp; Region Breakout'!N$2:'BAU Sector &amp; Region Breakout'!X$2))</f>
        <v>727.57166100438553</v>
      </c>
      <c r="AH7" s="47">
        <f>SUM(TREND(R7:S7,R$2:S$2,'BAU Sector &amp; Region Breakout'!X$2:AH$2))</f>
        <v>1908.8728690613752</v>
      </c>
      <c r="AI7" s="61">
        <f t="shared" si="12"/>
        <v>2866.3769563860574</v>
      </c>
      <c r="AJ7" s="72">
        <f t="shared" si="13"/>
        <v>24</v>
      </c>
      <c r="AL7" s="81">
        <v>5</v>
      </c>
      <c r="AM7" s="82" t="str">
        <f t="shared" si="14"/>
        <v>Indonesia</v>
      </c>
      <c r="AN7" s="83">
        <f t="shared" si="15"/>
        <v>375.06799999999998</v>
      </c>
      <c r="AO7" s="83">
        <f t="shared" si="15"/>
        <v>718.11699999999996</v>
      </c>
      <c r="AP7" s="84">
        <f t="shared" si="15"/>
        <v>1690.55</v>
      </c>
    </row>
    <row r="8" spans="1:42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Emissions'!$C$1:$C$101='Electricity Figure Cum'!$A8)*('EPS Emissions'!$D$1:$D$101='Electricity Figure Cum'!$C$1),0),MATCH('Electricity Figure Cum'!D$2,'EPS Emissions'!$C$1:$AI$1,0)),INDEX('GCAM By Region By Sector'!$B$1:$AH$342,MATCH(1,('GCAM By Region By Sector'!$B$1:$B$342='Electricity Figure Cum'!$A8)*('GCAM By Region By Sector'!$C$1:$C$342='Electricity Figure Cum'!$C$1),0),MATCH('Electricity Figure Cum'!D$2,'GCAM By Region By Sector'!$B$1:$AH$1,0))*10^3)</f>
        <v>24.792865326535001</v>
      </c>
      <c r="E8" cm="1">
        <f t="array" ref="E8">IF($C8="EPS",INDEX('EPS Emissions'!$C$1:$AI$101,MATCH(1,('EPS Emissions'!$C$1:$C$101='Electricity Figure Cum'!$A8)*('EPS Emissions'!$D$1:$D$101='Electricity Figure Cum'!$C$1),0),MATCH('Electricity Figure Cum'!E$2,'EPS Emissions'!$C$1:$AI$1,0)),INDEX('GCAM By Region By Sector'!$B$1:$AH$342,MATCH(1,('GCAM By Region By Sector'!$B$1:$B$342='Electricity Figure Cum'!$A8)*('GCAM By Region By Sector'!$C$1:$C$342='Electricity Figure Cum'!$C$1),0),MATCH('Electricity Figure Cum'!E$2,'GCAM By Region By Sector'!$B$1:$AH$1,0))*10^3)</f>
        <v>55.214501161986298</v>
      </c>
      <c r="F8" cm="1">
        <f t="array" ref="F8">IF($C8="EPS",INDEX('EPS Emissions'!$C$1:$AI$101,MATCH(1,('EPS Emissions'!$C$1:$C$101='Electricity Figure Cum'!$A8)*('EPS Emissions'!$D$1:$D$101='Electricity Figure Cum'!$C$1),0),MATCH('Electricity Figure Cum'!F$2,'EPS Emissions'!$C$1:$AI$1,0)),INDEX('GCAM By Region By Sector'!$B$1:$AH$342,MATCH(1,('GCAM By Region By Sector'!$B$1:$B$342='Electricity Figure Cum'!$A8)*('GCAM By Region By Sector'!$C$1:$C$342='Electricity Figure Cum'!$C$1),0),MATCH('Electricity Figure Cum'!F$2,'GCAM By Region By Sector'!$B$1:$AH$1,0))*10^3)</f>
        <v>200.57377639341766</v>
      </c>
      <c r="G8" cm="1">
        <f t="array" ref="G8">IF($C8="EPS",INDEX('EPS Emissions'!$C$1:$AI$101,MATCH(1,('EPS Emissions'!$C$1:$C$101='Electricity Figure Cum'!$A8)*('EPS Emissions'!$D$1:$D$101='Electricity Figure Cum'!$C$1),0),MATCH('Electricity Figure Cum'!G$2,'EPS Emissions'!$C$1:$AI$1,0)),INDEX('GCAM By Region By Sector'!$B$1:$AH$342,MATCH(1,('GCAM By Region By Sector'!$B$1:$B$342='Electricity Figure Cum'!$A8)*('GCAM By Region By Sector'!$C$1:$C$342='Electricity Figure Cum'!$C$1),0),MATCH('Electricity Figure Cum'!G$2,'GCAM By Region By Sector'!$B$1:$AH$1,0))*10^3)</f>
        <v>513.11755256627623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0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0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0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0</v>
      </c>
      <c r="O8" t="str">
        <f t="shared" si="10"/>
        <v>West Africa</v>
      </c>
      <c r="P8" s="15">
        <f t="shared" ref="P8:S23" si="16">IF($P$1="Distribute Electricity",D8+D43+I8+I43,D8+D43)</f>
        <v>24.792865326535001</v>
      </c>
      <c r="Q8" s="15">
        <f t="shared" si="2"/>
        <v>55.214501161986298</v>
      </c>
      <c r="R8" s="15">
        <f t="shared" si="2"/>
        <v>200.57377639341766</v>
      </c>
      <c r="S8" s="15">
        <f t="shared" si="2"/>
        <v>513.11755256627623</v>
      </c>
      <c r="T8">
        <f t="shared" si="3"/>
        <v>27</v>
      </c>
      <c r="U8">
        <f t="shared" si="4"/>
        <v>25</v>
      </c>
      <c r="V8">
        <f t="shared" si="5"/>
        <v>14</v>
      </c>
      <c r="W8">
        <f t="shared" si="6"/>
        <v>7</v>
      </c>
      <c r="X8" s="22">
        <v>6</v>
      </c>
      <c r="Y8" t="str">
        <f t="shared" si="7"/>
        <v>Japan</v>
      </c>
      <c r="Z8" s="16">
        <f t="shared" si="8"/>
        <v>538.60184404658503</v>
      </c>
      <c r="AA8" s="21">
        <f t="shared" si="8"/>
        <v>506.75268650736007</v>
      </c>
      <c r="AB8" s="21">
        <f t="shared" si="8"/>
        <v>436.17103442815898</v>
      </c>
      <c r="AC8" s="21">
        <f t="shared" si="8"/>
        <v>350.15965637786366</v>
      </c>
      <c r="AE8" s="71" t="str">
        <f t="shared" si="11"/>
        <v>West Africa</v>
      </c>
      <c r="AF8" s="47">
        <f>SUM(TREND(P8:Q8,P$2:Q$2,'BAU Sector &amp; Region Breakout'!D$2:M$2))</f>
        <v>384.82601452488234</v>
      </c>
      <c r="AG8" s="47">
        <f>SUM(TREND(Q8:R8,Q$2:R$2,'BAU Sector &amp; Region Breakout'!N$2:'BAU Sector &amp; Region Breakout'!X$2))</f>
        <v>1406.8355265546961</v>
      </c>
      <c r="AH8" s="47">
        <f>SUM(TREND(R8:S8,R$2:S$2,'BAU Sector &amp; Region Breakout'!X$2:AH$2))</f>
        <v>3925.3023092783187</v>
      </c>
      <c r="AI8" s="61">
        <f t="shared" si="12"/>
        <v>5716.9638503578972</v>
      </c>
      <c r="AJ8" s="72">
        <f t="shared" si="13"/>
        <v>15</v>
      </c>
      <c r="AL8" s="81">
        <v>6</v>
      </c>
      <c r="AM8" s="82" t="str">
        <f t="shared" si="14"/>
        <v>Southeast Asia</v>
      </c>
      <c r="AN8" s="83">
        <f t="shared" si="15"/>
        <v>560.68913625641346</v>
      </c>
      <c r="AO8" s="83">
        <f t="shared" si="15"/>
        <v>773.83636452356131</v>
      </c>
      <c r="AP8" s="84">
        <f t="shared" si="15"/>
        <v>955.47975873396433</v>
      </c>
    </row>
    <row r="9" spans="1:42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Emissions'!$C$1:$C$101='Electricity Figure Cum'!$A9)*('EPS Emissions'!$D$1:$D$101='Electricity Figure Cum'!$C$1),0),MATCH('Electricity Figure Cum'!D$2,'EPS Emissions'!$C$1:$AI$1,0)),INDEX('GCAM By Region By Sector'!$B$1:$AH$342,MATCH(1,('GCAM By Region By Sector'!$B$1:$B$342='Electricity Figure Cum'!$A9)*('GCAM By Region By Sector'!$C$1:$C$342='Electricity Figure Cum'!$C$1),0),MATCH('Electricity Figure Cum'!D$2,'GCAM By Region By Sector'!$B$1:$AH$1,0))*10^3)</f>
        <v>47.596324959124999</v>
      </c>
      <c r="E9" cm="1">
        <f t="array" ref="E9">IF($C9="EPS",INDEX('EPS Emissions'!$C$1:$AI$101,MATCH(1,('EPS Emissions'!$C$1:$C$101='Electricity Figure Cum'!$A9)*('EPS Emissions'!$D$1:$D$101='Electricity Figure Cum'!$C$1),0),MATCH('Electricity Figure Cum'!E$2,'EPS Emissions'!$C$1:$AI$1,0)),INDEX('GCAM By Region By Sector'!$B$1:$AH$342,MATCH(1,('GCAM By Region By Sector'!$B$1:$B$342='Electricity Figure Cum'!$A9)*('GCAM By Region By Sector'!$C$1:$C$342='Electricity Figure Cum'!$C$1),0),MATCH('Electricity Figure Cum'!E$2,'GCAM By Region By Sector'!$B$1:$AH$1,0))*10^3)</f>
        <v>55.984773204418005</v>
      </c>
      <c r="F9" cm="1">
        <f t="array" ref="F9">IF($C9="EPS",INDEX('EPS Emissions'!$C$1:$AI$101,MATCH(1,('EPS Emissions'!$C$1:$C$101='Electricity Figure Cum'!$A9)*('EPS Emissions'!$D$1:$D$101='Electricity Figure Cum'!$C$1),0),MATCH('Electricity Figure Cum'!F$2,'EPS Emissions'!$C$1:$AI$1,0)),INDEX('GCAM By Region By Sector'!$B$1:$AH$342,MATCH(1,('GCAM By Region By Sector'!$B$1:$B$342='Electricity Figure Cum'!$A9)*('GCAM By Region By Sector'!$C$1:$C$342='Electricity Figure Cum'!$C$1),0),MATCH('Electricity Figure Cum'!F$2,'GCAM By Region By Sector'!$B$1:$AH$1,0))*10^3)</f>
        <v>63.044245605645642</v>
      </c>
      <c r="G9" cm="1">
        <f t="array" ref="G9">IF($C9="EPS",INDEX('EPS Emissions'!$C$1:$AI$101,MATCH(1,('EPS Emissions'!$C$1:$C$101='Electricity Figure Cum'!$A9)*('EPS Emissions'!$D$1:$D$101='Electricity Figure Cum'!$C$1),0),MATCH('Electricity Figure Cum'!G$2,'EPS Emissions'!$C$1:$AI$1,0)),INDEX('GCAM By Region By Sector'!$B$1:$AH$342,MATCH(1,('GCAM By Region By Sector'!$B$1:$B$342='Electricity Figure Cum'!$A9)*('GCAM By Region By Sector'!$C$1:$C$342='Electricity Figure Cum'!$C$1),0),MATCH('Electricity Figure Cum'!G$2,'GCAM By Region By Sector'!$B$1:$AH$1,0))*10^3)</f>
        <v>66.402853047852517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0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0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0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0</v>
      </c>
      <c r="O9" t="str">
        <f t="shared" si="10"/>
        <v>Argentina</v>
      </c>
      <c r="P9" s="15">
        <f t="shared" si="16"/>
        <v>47.596324959124999</v>
      </c>
      <c r="Q9" s="15">
        <f t="shared" si="2"/>
        <v>55.984773204418005</v>
      </c>
      <c r="R9" s="15">
        <f t="shared" si="2"/>
        <v>63.044245605645642</v>
      </c>
      <c r="S9" s="15">
        <f t="shared" si="2"/>
        <v>66.402853047852517</v>
      </c>
      <c r="T9">
        <f t="shared" si="3"/>
        <v>25</v>
      </c>
      <c r="U9">
        <f t="shared" si="4"/>
        <v>24</v>
      </c>
      <c r="V9">
        <f t="shared" si="5"/>
        <v>26</v>
      </c>
      <c r="W9">
        <f t="shared" si="6"/>
        <v>26</v>
      </c>
      <c r="X9" s="22">
        <v>7</v>
      </c>
      <c r="Y9" t="str">
        <f t="shared" si="7"/>
        <v>Russia</v>
      </c>
      <c r="Z9" s="16">
        <f t="shared" si="8"/>
        <v>483.72421430543699</v>
      </c>
      <c r="AA9" s="21">
        <f t="shared" si="8"/>
        <v>462.1175670374717</v>
      </c>
      <c r="AB9" s="21">
        <f t="shared" si="8"/>
        <v>408.64580626853279</v>
      </c>
      <c r="AC9" s="21">
        <f t="shared" si="8"/>
        <v>328.26677694136384</v>
      </c>
      <c r="AE9" s="71" t="str">
        <f t="shared" si="11"/>
        <v>Argentina</v>
      </c>
      <c r="AF9" s="47">
        <f>SUM(TREND(P9:Q9,P$2:Q$2,'BAU Sector &amp; Region Breakout'!D$2:M$2))</f>
        <v>513.71126669506953</v>
      </c>
      <c r="AG9" s="47">
        <f>SUM(TREND(Q9:R9,Q$2:R$2,'BAU Sector &amp; Region Breakout'!N$2:'BAU Sector &amp; Region Breakout'!X$2))</f>
        <v>654.65960345534791</v>
      </c>
      <c r="AH9" s="47">
        <f>SUM(TREND(R9:S9,R$2:S$2,'BAU Sector &amp; Region Breakout'!X$2:AH$2))</f>
        <v>711.9590425942406</v>
      </c>
      <c r="AI9" s="61">
        <f t="shared" si="12"/>
        <v>1880.329912744658</v>
      </c>
      <c r="AJ9" s="72">
        <f t="shared" si="13"/>
        <v>26</v>
      </c>
      <c r="AL9" s="81">
        <v>7</v>
      </c>
      <c r="AM9" s="82" t="str">
        <f t="shared" si="14"/>
        <v>Japan</v>
      </c>
      <c r="AN9" s="83">
        <f t="shared" si="15"/>
        <v>506.75268650736007</v>
      </c>
      <c r="AO9" s="83">
        <f t="shared" si="15"/>
        <v>436.17103442815898</v>
      </c>
      <c r="AP9" s="84">
        <f t="shared" si="15"/>
        <v>350.15965637786366</v>
      </c>
    </row>
    <row r="10" spans="1:42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Emissions'!$C$1:$C$101='Electricity Figure Cum'!$A10)*('EPS Emissions'!$D$1:$D$101='Electricity Figure Cum'!$C$1),0),MATCH('Electricity Figure Cum'!D$2,'EPS Emissions'!$C$1:$AI$1,0)),INDEX('GCAM By Region By Sector'!$B$1:$AH$342,MATCH(1,('GCAM By Region By Sector'!$B$1:$B$342='Electricity Figure Cum'!$A10)*('GCAM By Region By Sector'!$C$1:$C$342='Electricity Figure Cum'!$C$1),0),MATCH('Electricity Figure Cum'!D$2,'GCAM By Region By Sector'!$B$1:$AH$1,0))*10^3)</f>
        <v>192.45118645109952</v>
      </c>
      <c r="E10" cm="1">
        <f t="array" ref="E10">IF($C10="EPS",INDEX('EPS Emissions'!$C$1:$AI$101,MATCH(1,('EPS Emissions'!$C$1:$C$101='Electricity Figure Cum'!$A10)*('EPS Emissions'!$D$1:$D$101='Electricity Figure Cum'!$C$1),0),MATCH('Electricity Figure Cum'!E$2,'EPS Emissions'!$C$1:$AI$1,0)),INDEX('GCAM By Region By Sector'!$B$1:$AH$342,MATCH(1,('GCAM By Region By Sector'!$B$1:$B$342='Electricity Figure Cum'!$A10)*('GCAM By Region By Sector'!$C$1:$C$342='Electricity Figure Cum'!$C$1),0),MATCH('Electricity Figure Cum'!E$2,'GCAM By Region By Sector'!$B$1:$AH$1,0))*10^3)</f>
        <v>198.34728742175864</v>
      </c>
      <c r="F10" cm="1">
        <f t="array" ref="F10">IF($C10="EPS",INDEX('EPS Emissions'!$C$1:$AI$101,MATCH(1,('EPS Emissions'!$C$1:$C$101='Electricity Figure Cum'!$A10)*('EPS Emissions'!$D$1:$D$101='Electricity Figure Cum'!$C$1),0),MATCH('Electricity Figure Cum'!F$2,'EPS Emissions'!$C$1:$AI$1,0)),INDEX('GCAM By Region By Sector'!$B$1:$AH$342,MATCH(1,('GCAM By Region By Sector'!$B$1:$B$342='Electricity Figure Cum'!$A10)*('GCAM By Region By Sector'!$C$1:$C$342='Electricity Figure Cum'!$C$1),0),MATCH('Electricity Figure Cum'!F$2,'GCAM By Region By Sector'!$B$1:$AH$1,0))*10^3)</f>
        <v>190.60092474410078</v>
      </c>
      <c r="G10" cm="1">
        <f t="array" ref="G10">IF($C10="EPS",INDEX('EPS Emissions'!$C$1:$AI$101,MATCH(1,('EPS Emissions'!$C$1:$C$101='Electricity Figure Cum'!$A10)*('EPS Emissions'!$D$1:$D$101='Electricity Figure Cum'!$C$1),0),MATCH('Electricity Figure Cum'!G$2,'EPS Emissions'!$C$1:$AI$1,0)),INDEX('GCAM By Region By Sector'!$B$1:$AH$342,MATCH(1,('GCAM By Region By Sector'!$B$1:$B$342='Electricity Figure Cum'!$A10)*('GCAM By Region By Sector'!$C$1:$C$342='Electricity Figure Cum'!$C$1),0),MATCH('Electricity Figure Cum'!G$2,'GCAM By Region By Sector'!$B$1:$AH$1,0))*10^3)</f>
        <v>174.02280512065377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0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0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0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0</v>
      </c>
      <c r="O10" t="str">
        <f t="shared" si="10"/>
        <v>Australia &amp; New Zealand</v>
      </c>
      <c r="P10" s="15">
        <f t="shared" si="16"/>
        <v>192.45118645109952</v>
      </c>
      <c r="Q10" s="15">
        <f t="shared" si="2"/>
        <v>198.34728742175864</v>
      </c>
      <c r="R10" s="15">
        <f t="shared" si="2"/>
        <v>190.60092474410078</v>
      </c>
      <c r="S10" s="15">
        <f t="shared" si="2"/>
        <v>174.02280512065377</v>
      </c>
      <c r="T10">
        <f t="shared" si="3"/>
        <v>12</v>
      </c>
      <c r="U10">
        <f t="shared" si="4"/>
        <v>14</v>
      </c>
      <c r="V10">
        <f t="shared" si="5"/>
        <v>15</v>
      </c>
      <c r="W10">
        <f t="shared" si="6"/>
        <v>18</v>
      </c>
      <c r="X10" s="22">
        <v>8</v>
      </c>
      <c r="Y10" t="str">
        <f t="shared" si="7"/>
        <v>Southeast Asia</v>
      </c>
      <c r="Z10" s="16">
        <f t="shared" si="8"/>
        <v>406.26524547848135</v>
      </c>
      <c r="AA10" s="21">
        <f t="shared" si="8"/>
        <v>560.68913625641346</v>
      </c>
      <c r="AB10" s="21">
        <f t="shared" si="8"/>
        <v>773.83636452356131</v>
      </c>
      <c r="AC10" s="21">
        <f t="shared" si="8"/>
        <v>955.47975873396433</v>
      </c>
      <c r="AE10" s="71" t="str">
        <f t="shared" si="11"/>
        <v>Australia &amp; New Zealand</v>
      </c>
      <c r="AF10" s="47">
        <f>SUM(TREND(P10:Q10,P$2:Q$2,'BAU Sector &amp; Region Breakout'!D$2:M$2))</f>
        <v>1951.0443188789625</v>
      </c>
      <c r="AG10" s="47">
        <f>SUM(TREND(Q10:R10,Q$2:R$2,'BAU Sector &amp; Region Breakout'!N$2:'BAU Sector &amp; Region Breakout'!X$2))</f>
        <v>2139.2151669122263</v>
      </c>
      <c r="AH10" s="47">
        <f>SUM(TREND(R10:S10,R$2:S$2,'BAU Sector &amp; Region Breakout'!X$2:AH$2))</f>
        <v>2005.4305142561502</v>
      </c>
      <c r="AI10" s="61">
        <f t="shared" si="12"/>
        <v>6095.6900000473397</v>
      </c>
      <c r="AJ10" s="72">
        <f t="shared" si="13"/>
        <v>14</v>
      </c>
      <c r="AL10" s="81">
        <v>8</v>
      </c>
      <c r="AM10" s="82" t="str">
        <f t="shared" si="14"/>
        <v>EU-27</v>
      </c>
      <c r="AN10" s="83">
        <f t="shared" si="15"/>
        <v>535.10299999999995</v>
      </c>
      <c r="AO10" s="83">
        <f t="shared" si="15"/>
        <v>347.09899999999999</v>
      </c>
      <c r="AP10" s="84">
        <f t="shared" si="15"/>
        <v>217.38</v>
      </c>
    </row>
    <row r="11" spans="1:42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Emissions'!$C$1:$C$101='Electricity Figure Cum'!$A11)*('EPS Emissions'!$D$1:$D$101='Electricity Figure Cum'!$C$1),0),MATCH('Electricity Figure Cum'!D$2,'EPS Emissions'!$C$1:$AI$1,0)),INDEX('GCAM By Region By Sector'!$B$1:$AH$342,MATCH(1,('GCAM By Region By Sector'!$B$1:$B$342='Electricity Figure Cum'!$A11)*('GCAM By Region By Sector'!$C$1:$C$342='Electricity Figure Cum'!$C$1),0),MATCH('Electricity Figure Cum'!D$2,'GCAM By Region By Sector'!$B$1:$AH$1,0))*10^3)</f>
        <v>54.312600000000003</v>
      </c>
      <c r="E11" cm="1">
        <f t="array" ref="E11">IF($C11="EPS",INDEX('EPS Emissions'!$C$1:$AI$101,MATCH(1,('EPS Emissions'!$C$1:$C$101='Electricity Figure Cum'!$A11)*('EPS Emissions'!$D$1:$D$101='Electricity Figure Cum'!$C$1),0),MATCH('Electricity Figure Cum'!E$2,'EPS Emissions'!$C$1:$AI$1,0)),INDEX('GCAM By Region By Sector'!$B$1:$AH$342,MATCH(1,('GCAM By Region By Sector'!$B$1:$B$342='Electricity Figure Cum'!$A11)*('GCAM By Region By Sector'!$C$1:$C$342='Electricity Figure Cum'!$C$1),0),MATCH('Electricity Figure Cum'!E$2,'GCAM By Region By Sector'!$B$1:$AH$1,0))*10^3)</f>
        <v>59.702599999999997</v>
      </c>
      <c r="F11" cm="1">
        <f t="array" ref="F11">IF($C11="EPS",INDEX('EPS Emissions'!$C$1:$AI$101,MATCH(1,('EPS Emissions'!$C$1:$C$101='Electricity Figure Cum'!$A11)*('EPS Emissions'!$D$1:$D$101='Electricity Figure Cum'!$C$1),0),MATCH('Electricity Figure Cum'!F$2,'EPS Emissions'!$C$1:$AI$1,0)),INDEX('GCAM By Region By Sector'!$B$1:$AH$342,MATCH(1,('GCAM By Region By Sector'!$B$1:$B$342='Electricity Figure Cum'!$A11)*('GCAM By Region By Sector'!$C$1:$C$342='Electricity Figure Cum'!$C$1),0),MATCH('Electricity Figure Cum'!F$2,'GCAM By Region By Sector'!$B$1:$AH$1,0))*10^3)</f>
        <v>48.153700000000001</v>
      </c>
      <c r="G11" cm="1">
        <f t="array" ref="G11">IF($C11="EPS",INDEX('EPS Emissions'!$C$1:$AI$101,MATCH(1,('EPS Emissions'!$C$1:$C$101='Electricity Figure Cum'!$A11)*('EPS Emissions'!$D$1:$D$101='Electricity Figure Cum'!$C$1),0),MATCH('Electricity Figure Cum'!G$2,'EPS Emissions'!$C$1:$AI$1,0)),INDEX('GCAM By Region By Sector'!$B$1:$AH$342,MATCH(1,('GCAM By Region By Sector'!$B$1:$B$342='Electricity Figure Cum'!$A11)*('GCAM By Region By Sector'!$C$1:$C$342='Electricity Figure Cum'!$C$1),0),MATCH('Electricity Figure Cum'!G$2,'GCAM By Region By Sector'!$B$1:$AH$1,0))*10^3)</f>
        <v>29.769100000000002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0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0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0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0</v>
      </c>
      <c r="O11" t="str">
        <f t="shared" si="10"/>
        <v>Brazil</v>
      </c>
      <c r="P11" s="15">
        <f t="shared" si="16"/>
        <v>54.312600000000003</v>
      </c>
      <c r="Q11" s="15">
        <f t="shared" si="2"/>
        <v>59.702599999999997</v>
      </c>
      <c r="R11" s="15">
        <f t="shared" si="2"/>
        <v>48.153700000000001</v>
      </c>
      <c r="S11" s="15">
        <f t="shared" si="2"/>
        <v>29.769100000000002</v>
      </c>
      <c r="T11">
        <f t="shared" si="3"/>
        <v>23</v>
      </c>
      <c r="U11">
        <f t="shared" si="4"/>
        <v>22</v>
      </c>
      <c r="V11">
        <f t="shared" si="5"/>
        <v>27</v>
      </c>
      <c r="W11">
        <f t="shared" si="6"/>
        <v>30</v>
      </c>
      <c r="X11" s="22">
        <v>9</v>
      </c>
      <c r="Y11" t="str">
        <f t="shared" si="7"/>
        <v>South Korea</v>
      </c>
      <c r="Z11" s="16">
        <f t="shared" si="8"/>
        <v>259.95100000000002</v>
      </c>
      <c r="AA11" s="21">
        <f t="shared" si="8"/>
        <v>281.04199999999997</v>
      </c>
      <c r="AB11" s="21">
        <f t="shared" si="8"/>
        <v>284.09899999999999</v>
      </c>
      <c r="AC11" s="21">
        <f t="shared" si="8"/>
        <v>286.30799999999999</v>
      </c>
      <c r="AE11" s="71" t="str">
        <f t="shared" si="11"/>
        <v>Brazil</v>
      </c>
      <c r="AF11" s="47">
        <f>SUM(TREND(P11:Q11,P$2:Q$2,'BAU Sector &amp; Region Breakout'!D$2:M$2))</f>
        <v>567.38099999999918</v>
      </c>
      <c r="AG11" s="47">
        <f>SUM(TREND(Q11:R11,Q$2:R$2,'BAU Sector &amp; Region Breakout'!N$2:'BAU Sector &amp; Region Breakout'!X$2))</f>
        <v>593.20965000000115</v>
      </c>
      <c r="AH11" s="47">
        <f>SUM(TREND(R11:S11,R$2:S$2,'BAU Sector &amp; Region Breakout'!X$2:AH$2))</f>
        <v>428.57540000000381</v>
      </c>
      <c r="AI11" s="61">
        <f t="shared" si="12"/>
        <v>1589.1660500000041</v>
      </c>
      <c r="AJ11" s="72">
        <f t="shared" si="13"/>
        <v>27</v>
      </c>
      <c r="AL11" s="81">
        <v>9</v>
      </c>
      <c r="AM11" s="82" t="str">
        <f>INDEX(AE$3:AE$34,MATCH(AL11,AJ$3:AJ$34,0),1)</f>
        <v>Russia</v>
      </c>
      <c r="AN11" s="83">
        <f t="shared" si="15"/>
        <v>462.1175670374717</v>
      </c>
      <c r="AO11" s="83">
        <f t="shared" si="15"/>
        <v>408.64580626853279</v>
      </c>
      <c r="AP11" s="84">
        <f t="shared" si="15"/>
        <v>328.26677694136384</v>
      </c>
    </row>
    <row r="12" spans="1:42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Emissions'!$C$1:$C$101='Electricity Figure Cum'!$A12)*('EPS Emissions'!$D$1:$D$101='Electricity Figure Cum'!$C$1),0),MATCH('Electricity Figure Cum'!D$2,'EPS Emissions'!$C$1:$AI$1,0)),INDEX('GCAM By Region By Sector'!$B$1:$AH$342,MATCH(1,('GCAM By Region By Sector'!$B$1:$B$342='Electricity Figure Cum'!$A12)*('GCAM By Region By Sector'!$C$1:$C$342='Electricity Figure Cum'!$C$1),0),MATCH('Electricity Figure Cum'!D$2,'GCAM By Region By Sector'!$B$1:$AH$1,0))*10^3)</f>
        <v>60.268999999999998</v>
      </c>
      <c r="E12" cm="1">
        <f t="array" ref="E12">IF($C12="EPS",INDEX('EPS Emissions'!$C$1:$AI$101,MATCH(1,('EPS Emissions'!$C$1:$C$101='Electricity Figure Cum'!$A12)*('EPS Emissions'!$D$1:$D$101='Electricity Figure Cum'!$C$1),0),MATCH('Electricity Figure Cum'!E$2,'EPS Emissions'!$C$1:$AI$1,0)),INDEX('GCAM By Region By Sector'!$B$1:$AH$342,MATCH(1,('GCAM By Region By Sector'!$B$1:$B$342='Electricity Figure Cum'!$A12)*('GCAM By Region By Sector'!$C$1:$C$342='Electricity Figure Cum'!$C$1),0),MATCH('Electricity Figure Cum'!E$2,'GCAM By Region By Sector'!$B$1:$AH$1,0))*10^3)</f>
        <v>52.753900000000002</v>
      </c>
      <c r="F12" cm="1">
        <f t="array" ref="F12">IF($C12="EPS",INDEX('EPS Emissions'!$C$1:$AI$101,MATCH(1,('EPS Emissions'!$C$1:$C$101='Electricity Figure Cum'!$A12)*('EPS Emissions'!$D$1:$D$101='Electricity Figure Cum'!$C$1),0),MATCH('Electricity Figure Cum'!F$2,'EPS Emissions'!$C$1:$AI$1,0)),INDEX('GCAM By Region By Sector'!$B$1:$AH$342,MATCH(1,('GCAM By Region By Sector'!$B$1:$B$342='Electricity Figure Cum'!$A12)*('GCAM By Region By Sector'!$C$1:$C$342='Electricity Figure Cum'!$C$1),0),MATCH('Electricity Figure Cum'!F$2,'GCAM By Region By Sector'!$B$1:$AH$1,0))*10^3)</f>
        <v>44.054099999999998</v>
      </c>
      <c r="G12" cm="1">
        <f t="array" ref="G12">IF($C12="EPS",INDEX('EPS Emissions'!$C$1:$AI$101,MATCH(1,('EPS Emissions'!$C$1:$C$101='Electricity Figure Cum'!$A12)*('EPS Emissions'!$D$1:$D$101='Electricity Figure Cum'!$C$1),0),MATCH('Electricity Figure Cum'!G$2,'EPS Emissions'!$C$1:$AI$1,0)),INDEX('GCAM By Region By Sector'!$B$1:$AH$342,MATCH(1,('GCAM By Region By Sector'!$B$1:$B$342='Electricity Figure Cum'!$A12)*('GCAM By Region By Sector'!$C$1:$C$342='Electricity Figure Cum'!$C$1),0),MATCH('Electricity Figure Cum'!G$2,'GCAM By Region By Sector'!$B$1:$AH$1,0))*10^3)</f>
        <v>34.816400000000002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0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0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0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0</v>
      </c>
      <c r="O12" t="str">
        <f t="shared" si="10"/>
        <v>Canada</v>
      </c>
      <c r="P12" s="15">
        <f t="shared" si="16"/>
        <v>60.268999999999998</v>
      </c>
      <c r="Q12" s="15">
        <f t="shared" si="2"/>
        <v>52.753900000000002</v>
      </c>
      <c r="R12" s="15">
        <f t="shared" si="2"/>
        <v>44.054099999999998</v>
      </c>
      <c r="S12" s="15">
        <f t="shared" si="2"/>
        <v>34.816400000000002</v>
      </c>
      <c r="T12">
        <f t="shared" si="3"/>
        <v>21</v>
      </c>
      <c r="U12">
        <f t="shared" si="4"/>
        <v>26</v>
      </c>
      <c r="V12">
        <f t="shared" si="5"/>
        <v>28</v>
      </c>
      <c r="W12">
        <f t="shared" si="6"/>
        <v>28</v>
      </c>
      <c r="X12" s="22">
        <v>10</v>
      </c>
      <c r="Y12" t="str">
        <f t="shared" si="7"/>
        <v>Indonesia</v>
      </c>
      <c r="Z12" s="16">
        <f t="shared" si="8"/>
        <v>253.167</v>
      </c>
      <c r="AA12" s="21">
        <f t="shared" si="8"/>
        <v>375.06799999999998</v>
      </c>
      <c r="AB12" s="21">
        <f t="shared" si="8"/>
        <v>718.11699999999996</v>
      </c>
      <c r="AC12" s="21">
        <f t="shared" si="8"/>
        <v>1690.55</v>
      </c>
      <c r="AE12" s="71" t="str">
        <f t="shared" si="11"/>
        <v>Canada</v>
      </c>
      <c r="AF12" s="47">
        <f>SUM(TREND(P12:Q12,P$2:Q$2,'BAU Sector &amp; Region Breakout'!D$2:M$2))</f>
        <v>568.87204999999881</v>
      </c>
      <c r="AG12" s="47">
        <f>SUM(TREND(Q12:R12,Q$2:R$2,'BAU Sector &amp; Region Breakout'!N$2:'BAU Sector &amp; Region Breakout'!X$2))</f>
        <v>532.44400000000087</v>
      </c>
      <c r="AH12" s="47">
        <f>SUM(TREND(R12:S12,R$2:S$2,'BAU Sector &amp; Region Breakout'!X$2:AH$2))</f>
        <v>433.78774999999905</v>
      </c>
      <c r="AI12" s="61">
        <f t="shared" si="12"/>
        <v>1535.1037999999987</v>
      </c>
      <c r="AJ12" s="72">
        <f t="shared" si="13"/>
        <v>28</v>
      </c>
      <c r="AL12" s="81">
        <v>10</v>
      </c>
      <c r="AM12" s="82" t="str">
        <f t="shared" ref="AM12" si="17">INDEX(AE$3:AE$34,MATCH(AL12,AJ$3:AJ$34,0),1)</f>
        <v>North Africa</v>
      </c>
      <c r="AN12" s="83">
        <f t="shared" si="15"/>
        <v>235.50677049253028</v>
      </c>
      <c r="AO12" s="83">
        <f t="shared" si="15"/>
        <v>335.92380547380048</v>
      </c>
      <c r="AP12" s="84">
        <f t="shared" si="15"/>
        <v>434.50318535928176</v>
      </c>
    </row>
    <row r="13" spans="1:42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Emissions'!$C$1:$C$101='Electricity Figure Cum'!$A13)*('EPS Emissions'!$D$1:$D$101='Electricity Figure Cum'!$C$1),0),MATCH('Electricity Figure Cum'!D$2,'EPS Emissions'!$C$1:$AI$1,0)),INDEX('GCAM By Region By Sector'!$B$1:$AH$342,MATCH(1,('GCAM By Region By Sector'!$B$1:$B$342='Electricity Figure Cum'!$A13)*('GCAM By Region By Sector'!$C$1:$C$342='Electricity Figure Cum'!$C$1),0),MATCH('Electricity Figure Cum'!D$2,'GCAM By Region By Sector'!$B$1:$AH$1,0))*10^3)</f>
        <v>54.808458298930006</v>
      </c>
      <c r="E13" cm="1">
        <f t="array" ref="E13">IF($C13="EPS",INDEX('EPS Emissions'!$C$1:$AI$101,MATCH(1,('EPS Emissions'!$C$1:$C$101='Electricity Figure Cum'!$A13)*('EPS Emissions'!$D$1:$D$101='Electricity Figure Cum'!$C$1),0),MATCH('Electricity Figure Cum'!E$2,'EPS Emissions'!$C$1:$AI$1,0)),INDEX('GCAM By Region By Sector'!$B$1:$AH$342,MATCH(1,('GCAM By Region By Sector'!$B$1:$B$342='Electricity Figure Cum'!$A13)*('GCAM By Region By Sector'!$C$1:$C$342='Electricity Figure Cum'!$C$1),0),MATCH('Electricity Figure Cum'!E$2,'GCAM By Region By Sector'!$B$1:$AH$1,0))*10^3)</f>
        <v>74.317342308228007</v>
      </c>
      <c r="F13" cm="1">
        <f t="array" ref="F13">IF($C13="EPS",INDEX('EPS Emissions'!$C$1:$AI$101,MATCH(1,('EPS Emissions'!$C$1:$C$101='Electricity Figure Cum'!$A13)*('EPS Emissions'!$D$1:$D$101='Electricity Figure Cum'!$C$1),0),MATCH('Electricity Figure Cum'!F$2,'EPS Emissions'!$C$1:$AI$1,0)),INDEX('GCAM By Region By Sector'!$B$1:$AH$342,MATCH(1,('GCAM By Region By Sector'!$B$1:$B$342='Electricity Figure Cum'!$A13)*('GCAM By Region By Sector'!$C$1:$C$342='Electricity Figure Cum'!$C$1),0),MATCH('Electricity Figure Cum'!F$2,'GCAM By Region By Sector'!$B$1:$AH$1,0))*10^3)</f>
        <v>105.95048246572699</v>
      </c>
      <c r="G13" cm="1">
        <f t="array" ref="G13">IF($C13="EPS",INDEX('EPS Emissions'!$C$1:$AI$101,MATCH(1,('EPS Emissions'!$C$1:$C$101='Electricity Figure Cum'!$A13)*('EPS Emissions'!$D$1:$D$101='Electricity Figure Cum'!$C$1),0),MATCH('Electricity Figure Cum'!G$2,'EPS Emissions'!$C$1:$AI$1,0)),INDEX('GCAM By Region By Sector'!$B$1:$AH$342,MATCH(1,('GCAM By Region By Sector'!$B$1:$B$342='Electricity Figure Cum'!$A13)*('GCAM By Region By Sector'!$C$1:$C$342='Electricity Figure Cum'!$C$1),0),MATCH('Electricity Figure Cum'!G$2,'GCAM By Region By Sector'!$B$1:$AH$1,0))*10^3)</f>
        <v>127.67424678162797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0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0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0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0</v>
      </c>
      <c r="O13" t="str">
        <f t="shared" si="10"/>
        <v>Central America and Caribbean</v>
      </c>
      <c r="P13" s="15">
        <f t="shared" si="16"/>
        <v>54.808458298930006</v>
      </c>
      <c r="Q13" s="15">
        <f t="shared" si="2"/>
        <v>74.317342308228007</v>
      </c>
      <c r="R13" s="15">
        <f t="shared" si="2"/>
        <v>105.95048246572699</v>
      </c>
      <c r="S13" s="15">
        <f t="shared" si="2"/>
        <v>127.67424678162797</v>
      </c>
      <c r="T13">
        <f t="shared" si="3"/>
        <v>22</v>
      </c>
      <c r="U13">
        <f t="shared" si="4"/>
        <v>21</v>
      </c>
      <c r="V13">
        <f t="shared" si="5"/>
        <v>23</v>
      </c>
      <c r="W13">
        <f t="shared" si="6"/>
        <v>23</v>
      </c>
      <c r="X13" s="22" t="s">
        <v>86</v>
      </c>
      <c r="Y13" t="s">
        <v>87</v>
      </c>
      <c r="Z13" s="16">
        <f>$P$35-SUM(Z3:Z12)</f>
        <v>1782.190356598283</v>
      </c>
      <c r="AA13" s="21">
        <f>$Q$35-SUM(AA3:AA12)</f>
        <v>2085.9062258805825</v>
      </c>
      <c r="AB13" s="21">
        <f>$R$35-SUM(AB3:AB12)</f>
        <v>2668.0120849750547</v>
      </c>
      <c r="AC13" s="21">
        <f>$S$35-SUM(AC3:AC12)</f>
        <v>3436.4271199325449</v>
      </c>
      <c r="AE13" s="71" t="str">
        <f t="shared" si="11"/>
        <v>Central America and Caribbean</v>
      </c>
      <c r="AF13" s="47">
        <f>SUM(TREND(P13:Q13,P$2:Q$2,'BAU Sector &amp; Region Breakout'!D$2:M$2))</f>
        <v>635.87456103114073</v>
      </c>
      <c r="AG13" s="47">
        <f>SUM(TREND(Q13:R13,Q$2:R$2,'BAU Sector &amp; Region Breakout'!N$2:'BAU Sector &amp; Region Breakout'!X$2))</f>
        <v>991.47303625674886</v>
      </c>
      <c r="AH13" s="47">
        <f>SUM(TREND(R13:S13,R$2:S$2,'BAU Sector &amp; Region Breakout'!X$2:AH$2))</f>
        <v>1284.9360108604542</v>
      </c>
      <c r="AI13" s="61">
        <f t="shared" si="12"/>
        <v>2912.2836081483438</v>
      </c>
      <c r="AJ13" s="72">
        <f t="shared" si="13"/>
        <v>23</v>
      </c>
      <c r="AL13" s="85" t="s">
        <v>86</v>
      </c>
      <c r="AM13" s="86" t="s">
        <v>87</v>
      </c>
      <c r="AN13" s="87">
        <f>Q35-SUM(AN3:AN12)</f>
        <v>2131.4414553880524</v>
      </c>
      <c r="AO13" s="87">
        <f t="shared" ref="AO13:AP13" si="18">R35-SUM(AO3:AO12)</f>
        <v>2616.187279501255</v>
      </c>
      <c r="AP13" s="88">
        <f t="shared" si="18"/>
        <v>3288.2319345732649</v>
      </c>
    </row>
    <row r="14" spans="1:42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Emissions'!$C$1:$C$101='Electricity Figure Cum'!$A14)*('EPS Emissions'!$D$1:$D$101='Electricity Figure Cum'!$C$1),0),MATCH('Electricity Figure Cum'!D$2,'EPS Emissions'!$C$1:$AI$1,0)),INDEX('GCAM By Region By Sector'!$B$1:$AH$342,MATCH(1,('GCAM By Region By Sector'!$B$1:$B$342='Electricity Figure Cum'!$A14)*('GCAM By Region By Sector'!$C$1:$C$342='Electricity Figure Cum'!$C$1),0),MATCH('Electricity Figure Cum'!D$2,'GCAM By Region By Sector'!$B$1:$AH$1,0))*10^3)</f>
        <v>181.07843838332153</v>
      </c>
      <c r="E14" cm="1">
        <f t="array" ref="E14">IF($C14="EPS",INDEX('EPS Emissions'!$C$1:$AI$101,MATCH(1,('EPS Emissions'!$C$1:$C$101='Electricity Figure Cum'!$A14)*('EPS Emissions'!$D$1:$D$101='Electricity Figure Cum'!$C$1),0),MATCH('Electricity Figure Cum'!E$2,'EPS Emissions'!$C$1:$AI$1,0)),INDEX('GCAM By Region By Sector'!$B$1:$AH$342,MATCH(1,('GCAM By Region By Sector'!$B$1:$B$342='Electricity Figure Cum'!$A14)*('GCAM By Region By Sector'!$C$1:$C$342='Electricity Figure Cum'!$C$1),0),MATCH('Electricity Figure Cum'!E$2,'GCAM By Region By Sector'!$B$1:$AH$1,0))*10^3)</f>
        <v>199.55487780837274</v>
      </c>
      <c r="F14" cm="1">
        <f t="array" ref="F14">IF($C14="EPS",INDEX('EPS Emissions'!$C$1:$AI$101,MATCH(1,('EPS Emissions'!$C$1:$C$101='Electricity Figure Cum'!$A14)*('EPS Emissions'!$D$1:$D$101='Electricity Figure Cum'!$C$1),0),MATCH('Electricity Figure Cum'!F$2,'EPS Emissions'!$C$1:$AI$1,0)),INDEX('GCAM By Region By Sector'!$B$1:$AH$342,MATCH(1,('GCAM By Region By Sector'!$B$1:$B$342='Electricity Figure Cum'!$A14)*('GCAM By Region By Sector'!$C$1:$C$342='Electricity Figure Cum'!$C$1),0),MATCH('Electricity Figure Cum'!F$2,'GCAM By Region By Sector'!$B$1:$AH$1,0))*10^3)</f>
        <v>213.60397629400831</v>
      </c>
      <c r="G14" cm="1">
        <f t="array" ref="G14">IF($C14="EPS",INDEX('EPS Emissions'!$C$1:$AI$101,MATCH(1,('EPS Emissions'!$C$1:$C$101='Electricity Figure Cum'!$A14)*('EPS Emissions'!$D$1:$D$101='Electricity Figure Cum'!$C$1),0),MATCH('Electricity Figure Cum'!G$2,'EPS Emissions'!$C$1:$AI$1,0)),INDEX('GCAM By Region By Sector'!$B$1:$AH$342,MATCH(1,('GCAM By Region By Sector'!$B$1:$B$342='Electricity Figure Cum'!$A14)*('GCAM By Region By Sector'!$C$1:$C$342='Electricity Figure Cum'!$C$1),0),MATCH('Electricity Figure Cum'!G$2,'GCAM By Region By Sector'!$B$1:$AH$1,0))*10^3)</f>
        <v>210.82523276716378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0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0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0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0</v>
      </c>
      <c r="O14" t="str">
        <f t="shared" si="10"/>
        <v>Central Asia</v>
      </c>
      <c r="P14" s="15">
        <f t="shared" si="16"/>
        <v>181.07843838332153</v>
      </c>
      <c r="Q14" s="15">
        <f t="shared" si="2"/>
        <v>199.55487780837274</v>
      </c>
      <c r="R14" s="15">
        <f t="shared" si="2"/>
        <v>213.60397629400831</v>
      </c>
      <c r="S14" s="15">
        <f t="shared" si="2"/>
        <v>210.82523276716378</v>
      </c>
      <c r="T14">
        <f t="shared" si="3"/>
        <v>13</v>
      </c>
      <c r="U14">
        <f t="shared" si="4"/>
        <v>13</v>
      </c>
      <c r="V14">
        <f t="shared" si="5"/>
        <v>12</v>
      </c>
      <c r="W14">
        <f t="shared" si="6"/>
        <v>16</v>
      </c>
      <c r="Y14" t="s">
        <v>88</v>
      </c>
      <c r="Z14">
        <v>0</v>
      </c>
      <c r="AA14">
        <v>0</v>
      </c>
      <c r="AB14">
        <v>0</v>
      </c>
      <c r="AC14">
        <v>0</v>
      </c>
      <c r="AE14" s="71" t="str">
        <f t="shared" si="11"/>
        <v>Central Asia</v>
      </c>
      <c r="AF14" s="47">
        <f>SUM(TREND(P14:Q14,P$2:Q$2,'BAU Sector &amp; Region Breakout'!D$2:M$2))</f>
        <v>1893.9283612459453</v>
      </c>
      <c r="AG14" s="47">
        <f>SUM(TREND(Q14:R14,Q$2:R$2,'BAU Sector &amp; Region Breakout'!N$2:'BAU Sector &amp; Region Breakout'!X$2))</f>
        <v>2272.3736975630973</v>
      </c>
      <c r="AH14" s="47">
        <f>SUM(TREND(R14:S14,R$2:S$2,'BAU Sector &amp; Region Breakout'!X$2:AH$2))</f>
        <v>2334.3606498364461</v>
      </c>
      <c r="AI14" s="61">
        <f t="shared" si="12"/>
        <v>6500.6627086454882</v>
      </c>
      <c r="AJ14" s="72">
        <f t="shared" si="13"/>
        <v>13</v>
      </c>
    </row>
    <row r="15" spans="1:42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Emissions'!$C$1:$C$101='Electricity Figure Cum'!$A15)*('EPS Emissions'!$D$1:$D$101='Electricity Figure Cum'!$C$1),0),MATCH('Electricity Figure Cum'!D$2,'EPS Emissions'!$C$1:$AI$1,0)),INDEX('GCAM By Region By Sector'!$B$1:$AH$342,MATCH(1,('GCAM By Region By Sector'!$B$1:$B$342='Electricity Figure Cum'!$A15)*('GCAM By Region By Sector'!$C$1:$C$342='Electricity Figure Cum'!$C$1),0),MATCH('Electricity Figure Cum'!D$2,'GCAM By Region By Sector'!$B$1:$AH$1,0))*10^3)</f>
        <v>3829.16</v>
      </c>
      <c r="E15" cm="1">
        <f t="array" ref="E15">IF($C15="EPS",INDEX('EPS Emissions'!$C$1:$AI$101,MATCH(1,('EPS Emissions'!$C$1:$C$101='Electricity Figure Cum'!$A15)*('EPS Emissions'!$D$1:$D$101='Electricity Figure Cum'!$C$1),0),MATCH('Electricity Figure Cum'!E$2,'EPS Emissions'!$C$1:$AI$1,0)),INDEX('GCAM By Region By Sector'!$B$1:$AH$342,MATCH(1,('GCAM By Region By Sector'!$B$1:$B$342='Electricity Figure Cum'!$A15)*('GCAM By Region By Sector'!$C$1:$C$342='Electricity Figure Cum'!$C$1),0),MATCH('Electricity Figure Cum'!E$2,'GCAM By Region By Sector'!$B$1:$AH$1,0))*10^3)</f>
        <v>4883.2299999999996</v>
      </c>
      <c r="F15" cm="1">
        <f t="array" ref="F15">IF($C15="EPS",INDEX('EPS Emissions'!$C$1:$AI$101,MATCH(1,('EPS Emissions'!$C$1:$C$101='Electricity Figure Cum'!$A15)*('EPS Emissions'!$D$1:$D$101='Electricity Figure Cum'!$C$1),0),MATCH('Electricity Figure Cum'!F$2,'EPS Emissions'!$C$1:$AI$1,0)),INDEX('GCAM By Region By Sector'!$B$1:$AH$342,MATCH(1,('GCAM By Region By Sector'!$B$1:$B$342='Electricity Figure Cum'!$A15)*('GCAM By Region By Sector'!$C$1:$C$342='Electricity Figure Cum'!$C$1),0),MATCH('Electricity Figure Cum'!F$2,'GCAM By Region By Sector'!$B$1:$AH$1,0))*10^3)</f>
        <v>4819.63</v>
      </c>
      <c r="G15" cm="1">
        <f t="array" ref="G15">IF($C15="EPS",INDEX('EPS Emissions'!$C$1:$AI$101,MATCH(1,('EPS Emissions'!$C$1:$C$101='Electricity Figure Cum'!$A15)*('EPS Emissions'!$D$1:$D$101='Electricity Figure Cum'!$C$1),0),MATCH('Electricity Figure Cum'!G$2,'EPS Emissions'!$C$1:$AI$1,0)),INDEX('GCAM By Region By Sector'!$B$1:$AH$342,MATCH(1,('GCAM By Region By Sector'!$B$1:$B$342='Electricity Figure Cum'!$A15)*('GCAM By Region By Sector'!$C$1:$C$342='Electricity Figure Cum'!$C$1),0),MATCH('Electricity Figure Cum'!G$2,'GCAM By Region By Sector'!$B$1:$AH$1,0))*10^3)</f>
        <v>3833.81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0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0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0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0</v>
      </c>
      <c r="O15" t="str">
        <f t="shared" si="10"/>
        <v>China</v>
      </c>
      <c r="P15" s="15">
        <f t="shared" si="16"/>
        <v>3829.16</v>
      </c>
      <c r="Q15" s="15">
        <f t="shared" si="2"/>
        <v>4883.2299999999996</v>
      </c>
      <c r="R15" s="15">
        <f t="shared" si="2"/>
        <v>4819.63</v>
      </c>
      <c r="S15" s="15">
        <f t="shared" si="2"/>
        <v>3833.81</v>
      </c>
      <c r="T15">
        <f t="shared" si="3"/>
        <v>1</v>
      </c>
      <c r="U15">
        <f t="shared" si="4"/>
        <v>1</v>
      </c>
      <c r="V15">
        <f t="shared" si="5"/>
        <v>1</v>
      </c>
      <c r="W15">
        <f t="shared" si="6"/>
        <v>1</v>
      </c>
      <c r="Y15" t="s">
        <v>89</v>
      </c>
      <c r="Z15">
        <v>0</v>
      </c>
      <c r="AA15">
        <v>0</v>
      </c>
      <c r="AB15">
        <v>0</v>
      </c>
      <c r="AC15">
        <v>0</v>
      </c>
      <c r="AE15" s="71" t="str">
        <f t="shared" si="11"/>
        <v>China</v>
      </c>
      <c r="AF15" s="47">
        <f>SUM(TREND(P15:Q15,P$2:Q$2,'BAU Sector &amp; Region Breakout'!D$2:M$2))</f>
        <v>43034.915000000125</v>
      </c>
      <c r="AG15" s="47">
        <f>SUM(TREND(Q15:R15,Q$2:R$2,'BAU Sector &amp; Region Breakout'!N$2:'BAU Sector &amp; Region Breakout'!X$2))</f>
        <v>53365.729999999989</v>
      </c>
      <c r="AH15" s="47">
        <f>SUM(TREND(R15:S15,R$2:S$2,'BAU Sector &amp; Region Breakout'!X$2:AH$2))</f>
        <v>47593.919999999867</v>
      </c>
      <c r="AI15" s="61">
        <f t="shared" si="12"/>
        <v>143994.56499999997</v>
      </c>
      <c r="AJ15" s="72">
        <f t="shared" si="13"/>
        <v>1</v>
      </c>
    </row>
    <row r="16" spans="1:42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Emissions'!$C$1:$C$101='Electricity Figure Cum'!$A16)*('EPS Emissions'!$D$1:$D$101='Electricity Figure Cum'!$C$1),0),MATCH('Electricity Figure Cum'!D$2,'EPS Emissions'!$C$1:$AI$1,0)),INDEX('GCAM By Region By Sector'!$B$1:$AH$342,MATCH(1,('GCAM By Region By Sector'!$B$1:$B$342='Electricity Figure Cum'!$A16)*('GCAM By Region By Sector'!$C$1:$C$342='Electricity Figure Cum'!$C$1),0),MATCH('Electricity Figure Cum'!D$2,'GCAM By Region By Sector'!$B$1:$AH$1,0))*10^3)</f>
        <v>18.502269725459961</v>
      </c>
      <c r="E16" cm="1">
        <f t="array" ref="E16">IF($C16="EPS",INDEX('EPS Emissions'!$C$1:$AI$101,MATCH(1,('EPS Emissions'!$C$1:$C$101='Electricity Figure Cum'!$A16)*('EPS Emissions'!$D$1:$D$101='Electricity Figure Cum'!$C$1),0),MATCH('Electricity Figure Cum'!E$2,'EPS Emissions'!$C$1:$AI$1,0)),INDEX('GCAM By Region By Sector'!$B$1:$AH$342,MATCH(1,('GCAM By Region By Sector'!$B$1:$B$342='Electricity Figure Cum'!$A16)*('GCAM By Region By Sector'!$C$1:$C$342='Electricity Figure Cum'!$C$1),0),MATCH('Electricity Figure Cum'!E$2,'GCAM By Region By Sector'!$B$1:$AH$1,0))*10^3)</f>
        <v>28.743881523964902</v>
      </c>
      <c r="F16" cm="1">
        <f t="array" ref="F16">IF($C16="EPS",INDEX('EPS Emissions'!$C$1:$AI$101,MATCH(1,('EPS Emissions'!$C$1:$C$101='Electricity Figure Cum'!$A16)*('EPS Emissions'!$D$1:$D$101='Electricity Figure Cum'!$C$1),0),MATCH('Electricity Figure Cum'!F$2,'EPS Emissions'!$C$1:$AI$1,0)),INDEX('GCAM By Region By Sector'!$B$1:$AH$342,MATCH(1,('GCAM By Region By Sector'!$B$1:$B$342='Electricity Figure Cum'!$A16)*('GCAM By Region By Sector'!$C$1:$C$342='Electricity Figure Cum'!$C$1),0),MATCH('Electricity Figure Cum'!F$2,'GCAM By Region By Sector'!$B$1:$AH$1,0))*10^3)</f>
        <v>35.569669365878305</v>
      </c>
      <c r="G16" cm="1">
        <f t="array" ref="G16">IF($C16="EPS",INDEX('EPS Emissions'!$C$1:$AI$101,MATCH(1,('EPS Emissions'!$C$1:$C$101='Electricity Figure Cum'!$A16)*('EPS Emissions'!$D$1:$D$101='Electricity Figure Cum'!$C$1),0),MATCH('Electricity Figure Cum'!G$2,'EPS Emissions'!$C$1:$AI$1,0)),INDEX('GCAM By Region By Sector'!$B$1:$AH$342,MATCH(1,('GCAM By Region By Sector'!$B$1:$B$342='Electricity Figure Cum'!$A16)*('GCAM By Region By Sector'!$C$1:$C$342='Electricity Figure Cum'!$C$1),0),MATCH('Electricity Figure Cum'!G$2,'GCAM By Region By Sector'!$B$1:$AH$1,0))*10^3)</f>
        <v>38.099411267198505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0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0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0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0</v>
      </c>
      <c r="O16" t="str">
        <f t="shared" si="10"/>
        <v>Colombia</v>
      </c>
      <c r="P16" s="15">
        <f t="shared" si="16"/>
        <v>18.502269725459961</v>
      </c>
      <c r="Q16" s="15">
        <f t="shared" si="2"/>
        <v>28.743881523964902</v>
      </c>
      <c r="R16" s="15">
        <f t="shared" si="2"/>
        <v>35.569669365878305</v>
      </c>
      <c r="S16" s="15">
        <f t="shared" si="2"/>
        <v>38.099411267198505</v>
      </c>
      <c r="T16">
        <f t="shared" si="3"/>
        <v>28</v>
      </c>
      <c r="U16">
        <f t="shared" si="4"/>
        <v>30</v>
      </c>
      <c r="V16">
        <f t="shared" si="5"/>
        <v>29</v>
      </c>
      <c r="W16">
        <f t="shared" si="6"/>
        <v>27</v>
      </c>
      <c r="Y16" t="s">
        <v>90</v>
      </c>
      <c r="Z16">
        <v>0</v>
      </c>
      <c r="AA16">
        <v>0</v>
      </c>
      <c r="AB16">
        <v>0</v>
      </c>
      <c r="AC16">
        <v>0</v>
      </c>
      <c r="AE16" s="71" t="str">
        <f t="shared" si="11"/>
        <v>Colombia</v>
      </c>
      <c r="AF16" s="47">
        <f>SUM(TREND(P16:Q16,P$2:Q$2,'BAU Sector &amp; Region Breakout'!D$2:M$2))</f>
        <v>231.10995034787265</v>
      </c>
      <c r="AG16" s="47">
        <f>SUM(TREND(Q16:R16,Q$2:R$2,'BAU Sector &amp; Region Breakout'!N$2:'BAU Sector &amp; Region Breakout'!X$2))</f>
        <v>353.72452989413614</v>
      </c>
      <c r="AH16" s="47">
        <f>SUM(TREND(R16:S16,R$2:S$2,'BAU Sector &amp; Region Breakout'!X$2:AH$2))</f>
        <v>405.17994348192281</v>
      </c>
      <c r="AI16" s="61">
        <f t="shared" si="12"/>
        <v>990.0144237239316</v>
      </c>
      <c r="AJ16" s="72">
        <f t="shared" si="13"/>
        <v>30</v>
      </c>
    </row>
    <row r="17" spans="1:36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Emissions'!$C$1:$C$101='Electricity Figure Cum'!$A17)*('EPS Emissions'!$D$1:$D$101='Electricity Figure Cum'!$C$1),0),MATCH('Electricity Figure Cum'!D$2,'EPS Emissions'!$C$1:$AI$1,0)),INDEX('GCAM By Region By Sector'!$B$1:$AH$342,MATCH(1,('GCAM By Region By Sector'!$B$1:$B$342='Electricity Figure Cum'!$A17)*('GCAM By Region By Sector'!$C$1:$C$342='Electricity Figure Cum'!$C$1),0),MATCH('Electricity Figure Cum'!D$2,'GCAM By Region By Sector'!$B$1:$AH$1,0))*10^3)</f>
        <v>87.371526605329137</v>
      </c>
      <c r="E17" cm="1">
        <f t="array" ref="E17">IF($C17="EPS",INDEX('EPS Emissions'!$C$1:$AI$101,MATCH(1,('EPS Emissions'!$C$1:$C$101='Electricity Figure Cum'!$A17)*('EPS Emissions'!$D$1:$D$101='Electricity Figure Cum'!$C$1),0),MATCH('Electricity Figure Cum'!E$2,'EPS Emissions'!$C$1:$AI$1,0)),INDEX('GCAM By Region By Sector'!$B$1:$AH$342,MATCH(1,('GCAM By Region By Sector'!$B$1:$B$342='Electricity Figure Cum'!$A17)*('GCAM By Region By Sector'!$C$1:$C$342='Electricity Figure Cum'!$C$1),0),MATCH('Electricity Figure Cum'!E$2,'GCAM By Region By Sector'!$B$1:$AH$1,0))*10^3)</f>
        <v>88.609716141329898</v>
      </c>
      <c r="F17" cm="1">
        <f t="array" ref="F17">IF($C17="EPS",INDEX('EPS Emissions'!$C$1:$AI$101,MATCH(1,('EPS Emissions'!$C$1:$C$101='Electricity Figure Cum'!$A17)*('EPS Emissions'!$D$1:$D$101='Electricity Figure Cum'!$C$1),0),MATCH('Electricity Figure Cum'!F$2,'EPS Emissions'!$C$1:$AI$1,0)),INDEX('GCAM By Region By Sector'!$B$1:$AH$342,MATCH(1,('GCAM By Region By Sector'!$B$1:$B$342='Electricity Figure Cum'!$A17)*('GCAM By Region By Sector'!$C$1:$C$342='Electricity Figure Cum'!$C$1),0),MATCH('Electricity Figure Cum'!F$2,'GCAM By Region By Sector'!$B$1:$AH$1,0))*10^3)</f>
        <v>87.36310429460579</v>
      </c>
      <c r="G17" cm="1">
        <f t="array" ref="G17">IF($C17="EPS",INDEX('EPS Emissions'!$C$1:$AI$101,MATCH(1,('EPS Emissions'!$C$1:$C$101='Electricity Figure Cum'!$A17)*('EPS Emissions'!$D$1:$D$101='Electricity Figure Cum'!$C$1),0),MATCH('Electricity Figure Cum'!G$2,'EPS Emissions'!$C$1:$AI$1,0)),INDEX('GCAM By Region By Sector'!$B$1:$AH$342,MATCH(1,('GCAM By Region By Sector'!$B$1:$B$342='Electricity Figure Cum'!$A17)*('GCAM By Region By Sector'!$C$1:$C$342='Electricity Figure Cum'!$C$1),0),MATCH('Electricity Figure Cum'!G$2,'GCAM By Region By Sector'!$B$1:$AH$1,0))*10^3)</f>
        <v>79.1776601321653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0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0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0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0</v>
      </c>
      <c r="O17" t="str">
        <f t="shared" si="10"/>
        <v>Eastern Europe</v>
      </c>
      <c r="P17" s="15">
        <f t="shared" si="16"/>
        <v>87.371526605329137</v>
      </c>
      <c r="Q17" s="15">
        <f t="shared" si="2"/>
        <v>88.609716141329898</v>
      </c>
      <c r="R17" s="15">
        <f t="shared" si="2"/>
        <v>87.36310429460579</v>
      </c>
      <c r="S17" s="15">
        <f t="shared" si="2"/>
        <v>79.1776601321653</v>
      </c>
      <c r="T17">
        <f t="shared" si="3"/>
        <v>18</v>
      </c>
      <c r="U17">
        <f t="shared" si="4"/>
        <v>19</v>
      </c>
      <c r="V17">
        <f t="shared" si="5"/>
        <v>25</v>
      </c>
      <c r="W17">
        <f t="shared" si="6"/>
        <v>25</v>
      </c>
      <c r="Y17" t="s">
        <v>91</v>
      </c>
      <c r="Z17">
        <v>0</v>
      </c>
      <c r="AA17">
        <v>0</v>
      </c>
      <c r="AB17">
        <v>0</v>
      </c>
      <c r="AC17">
        <v>0</v>
      </c>
      <c r="AE17" s="71" t="str">
        <f t="shared" si="11"/>
        <v>Eastern Europe</v>
      </c>
      <c r="AF17" s="47">
        <f>SUM(TREND(P17:Q17,P$2:Q$2,'BAU Sector &amp; Region Breakout'!D$2:M$2))</f>
        <v>879.28711896529467</v>
      </c>
      <c r="AG17" s="47">
        <f>SUM(TREND(Q17:R17,Q$2:R$2,'BAU Sector &amp; Region Breakout'!N$2:'BAU Sector &amp; Region Breakout'!X$2))</f>
        <v>967.8505123976463</v>
      </c>
      <c r="AH17" s="47">
        <f>SUM(TREND(R17:S17,R$2:S$2,'BAU Sector &amp; Region Breakout'!X$2:AH$2))</f>
        <v>915.97420434724222</v>
      </c>
      <c r="AI17" s="61">
        <f t="shared" si="12"/>
        <v>2763.1118357101832</v>
      </c>
      <c r="AJ17" s="72">
        <f t="shared" si="13"/>
        <v>25</v>
      </c>
    </row>
    <row r="18" spans="1:36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Emissions'!$C$1:$C$101='Electricity Figure Cum'!$A18)*('EPS Emissions'!$D$1:$D$101='Electricity Figure Cum'!$C$1),0),MATCH('Electricity Figure Cum'!D$2,'EPS Emissions'!$C$1:$AI$1,0)),INDEX('GCAM By Region By Sector'!$B$1:$AH$342,MATCH(1,('GCAM By Region By Sector'!$B$1:$B$342='Electricity Figure Cum'!$A18)*('GCAM By Region By Sector'!$C$1:$C$342='Electricity Figure Cum'!$C$1),0),MATCH('Electricity Figure Cum'!D$2,'GCAM By Region By Sector'!$B$1:$AH$1,0))*10^3)</f>
        <v>166.19800824815405</v>
      </c>
      <c r="E18" cm="1">
        <f t="array" ref="E18">IF($C18="EPS",INDEX('EPS Emissions'!$C$1:$AI$101,MATCH(1,('EPS Emissions'!$C$1:$C$101='Electricity Figure Cum'!$A18)*('EPS Emissions'!$D$1:$D$101='Electricity Figure Cum'!$C$1),0),MATCH('Electricity Figure Cum'!E$2,'EPS Emissions'!$C$1:$AI$1,0)),INDEX('GCAM By Region By Sector'!$B$1:$AH$342,MATCH(1,('GCAM By Region By Sector'!$B$1:$B$342='Electricity Figure Cum'!$A18)*('GCAM By Region By Sector'!$C$1:$C$342='Electricity Figure Cum'!$C$1),0),MATCH('Electricity Figure Cum'!E$2,'GCAM By Region By Sector'!$B$1:$AH$1,0))*10^3)</f>
        <v>179.26100577093032</v>
      </c>
      <c r="F18" cm="1">
        <f t="array" ref="F18">IF($C18="EPS",INDEX('EPS Emissions'!$C$1:$AI$101,MATCH(1,('EPS Emissions'!$C$1:$C$101='Electricity Figure Cum'!$A18)*('EPS Emissions'!$D$1:$D$101='Electricity Figure Cum'!$C$1),0),MATCH('Electricity Figure Cum'!F$2,'EPS Emissions'!$C$1:$AI$1,0)),INDEX('GCAM By Region By Sector'!$B$1:$AH$342,MATCH(1,('GCAM By Region By Sector'!$B$1:$B$342='Electricity Figure Cum'!$A18)*('GCAM By Region By Sector'!$C$1:$C$342='Electricity Figure Cum'!$C$1),0),MATCH('Electricity Figure Cum'!F$2,'GCAM By Region By Sector'!$B$1:$AH$1,0))*10^3)</f>
        <v>177.48901193870557</v>
      </c>
      <c r="G18" cm="1">
        <f t="array" ref="G18">IF($C18="EPS",INDEX('EPS Emissions'!$C$1:$AI$101,MATCH(1,('EPS Emissions'!$C$1:$C$101='Electricity Figure Cum'!$A18)*('EPS Emissions'!$D$1:$D$101='Electricity Figure Cum'!$C$1),0),MATCH('Electricity Figure Cum'!G$2,'EPS Emissions'!$C$1:$AI$1,0)),INDEX('GCAM By Region By Sector'!$B$1:$AH$342,MATCH(1,('GCAM By Region By Sector'!$B$1:$B$342='Electricity Figure Cum'!$A18)*('GCAM By Region By Sector'!$C$1:$C$342='Electricity Figure Cum'!$C$1),0),MATCH('Electricity Figure Cum'!G$2,'GCAM By Region By Sector'!$B$1:$AH$1,0))*10^3)</f>
        <v>169.83667340343678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0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0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0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0</v>
      </c>
      <c r="O18" t="str">
        <f t="shared" si="10"/>
        <v>Non-EU Europe</v>
      </c>
      <c r="P18" s="15">
        <f t="shared" si="16"/>
        <v>166.19800824815405</v>
      </c>
      <c r="Q18" s="15">
        <f t="shared" si="2"/>
        <v>179.26100577093032</v>
      </c>
      <c r="R18" s="15">
        <f t="shared" si="2"/>
        <v>177.48901193870557</v>
      </c>
      <c r="S18" s="15">
        <f t="shared" si="2"/>
        <v>169.83667340343678</v>
      </c>
      <c r="T18">
        <f t="shared" si="3"/>
        <v>15</v>
      </c>
      <c r="U18">
        <f t="shared" si="4"/>
        <v>15</v>
      </c>
      <c r="V18">
        <f t="shared" si="5"/>
        <v>16</v>
      </c>
      <c r="W18">
        <f t="shared" si="6"/>
        <v>20</v>
      </c>
      <c r="AE18" s="71" t="str">
        <f t="shared" si="11"/>
        <v>Non-EU Europe</v>
      </c>
      <c r="AF18" s="47">
        <f>SUM(TREND(P18:Q18,P$2:Q$2,'BAU Sector &amp; Region Breakout'!D$2:M$2))</f>
        <v>1720.7635713340346</v>
      </c>
      <c r="AG18" s="47">
        <f>SUM(TREND(Q18:R18,Q$2:R$2,'BAU Sector &amp; Region Breakout'!N$2:'BAU Sector &amp; Region Breakout'!X$2))</f>
        <v>1962.1250974029972</v>
      </c>
      <c r="AH18" s="47">
        <f>SUM(TREND(R18:S18,R$2:S$2,'BAU Sector &amp; Region Breakout'!X$2:AH$2))</f>
        <v>1910.2912693817834</v>
      </c>
      <c r="AI18" s="61">
        <f t="shared" si="12"/>
        <v>5593.1799381188157</v>
      </c>
      <c r="AJ18" s="72">
        <f t="shared" si="13"/>
        <v>16</v>
      </c>
    </row>
    <row r="19" spans="1:36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Emissions'!$C$1:$C$101='Electricity Figure Cum'!$A19)*('EPS Emissions'!$D$1:$D$101='Electricity Figure Cum'!$C$1),0),MATCH('Electricity Figure Cum'!D$2,'EPS Emissions'!$C$1:$AI$1,0)),INDEX('GCAM By Region By Sector'!$B$1:$AH$342,MATCH(1,('GCAM By Region By Sector'!$B$1:$B$342='Electricity Figure Cum'!$A19)*('GCAM By Region By Sector'!$C$1:$C$342='Electricity Figure Cum'!$C$1),0),MATCH('Electricity Figure Cum'!D$2,'GCAM By Region By Sector'!$B$1:$AH$1,0))*10^3)</f>
        <v>1.4898570293332765</v>
      </c>
      <c r="E19" cm="1">
        <f t="array" ref="E19">IF($C19="EPS",INDEX('EPS Emissions'!$C$1:$AI$101,MATCH(1,('EPS Emissions'!$C$1:$C$101='Electricity Figure Cum'!$A19)*('EPS Emissions'!$D$1:$D$101='Electricity Figure Cum'!$C$1),0),MATCH('Electricity Figure Cum'!E$2,'EPS Emissions'!$C$1:$AI$1,0)),INDEX('GCAM By Region By Sector'!$B$1:$AH$342,MATCH(1,('GCAM By Region By Sector'!$B$1:$B$342='Electricity Figure Cum'!$A19)*('GCAM By Region By Sector'!$C$1:$C$342='Electricity Figure Cum'!$C$1),0),MATCH('Electricity Figure Cum'!E$2,'GCAM By Region By Sector'!$B$1:$AH$1,0))*10^3)</f>
        <v>5.4220069122803904</v>
      </c>
      <c r="F19" cm="1">
        <f t="array" ref="F19">IF($C19="EPS",INDEX('EPS Emissions'!$C$1:$AI$101,MATCH(1,('EPS Emissions'!$C$1:$C$101='Electricity Figure Cum'!$A19)*('EPS Emissions'!$D$1:$D$101='Electricity Figure Cum'!$C$1),0),MATCH('Electricity Figure Cum'!F$2,'EPS Emissions'!$C$1:$AI$1,0)),INDEX('GCAM By Region By Sector'!$B$1:$AH$342,MATCH(1,('GCAM By Region By Sector'!$B$1:$B$342='Electricity Figure Cum'!$A19)*('GCAM By Region By Sector'!$C$1:$C$342='Electricity Figure Cum'!$C$1),0),MATCH('Electricity Figure Cum'!F$2,'GCAM By Region By Sector'!$B$1:$AH$1,0))*10^3)</f>
        <v>9.4864246567418586</v>
      </c>
      <c r="G19" cm="1">
        <f t="array" ref="G19">IF($C19="EPS",INDEX('EPS Emissions'!$C$1:$AI$101,MATCH(1,('EPS Emissions'!$C$1:$C$101='Electricity Figure Cum'!$A19)*('EPS Emissions'!$D$1:$D$101='Electricity Figure Cum'!$C$1),0),MATCH('Electricity Figure Cum'!G$2,'EPS Emissions'!$C$1:$AI$1,0)),INDEX('GCAM By Region By Sector'!$B$1:$AH$342,MATCH(1,('GCAM By Region By Sector'!$B$1:$B$342='Electricity Figure Cum'!$A19)*('GCAM By Region By Sector'!$C$1:$C$342='Electricity Figure Cum'!$C$1),0),MATCH('Electricity Figure Cum'!G$2,'GCAM By Region By Sector'!$B$1:$AH$1,0))*10^3)</f>
        <v>12.786640784902339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0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0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0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0</v>
      </c>
      <c r="O19" t="str">
        <f t="shared" si="10"/>
        <v>European Free Trade Association</v>
      </c>
      <c r="P19" s="15">
        <f t="shared" si="16"/>
        <v>1.4898570293332765</v>
      </c>
      <c r="Q19" s="15">
        <f t="shared" si="16"/>
        <v>5.4220069122803904</v>
      </c>
      <c r="R19" s="15">
        <f t="shared" si="16"/>
        <v>9.4864246567418586</v>
      </c>
      <c r="S19" s="15">
        <f t="shared" si="16"/>
        <v>12.786640784902339</v>
      </c>
      <c r="T19">
        <f t="shared" si="3"/>
        <v>32</v>
      </c>
      <c r="U19">
        <f t="shared" si="4"/>
        <v>32</v>
      </c>
      <c r="V19">
        <f t="shared" si="5"/>
        <v>32</v>
      </c>
      <c r="W19">
        <f t="shared" si="6"/>
        <v>31</v>
      </c>
      <c r="AE19" s="71" t="str">
        <f t="shared" si="11"/>
        <v>European Free Trade Association</v>
      </c>
      <c r="AF19" s="47">
        <f>SUM(TREND(P19:Q19,P$2:Q$2,'BAU Sector &amp; Region Breakout'!D$2:M$2))</f>
        <v>32.593244766594921</v>
      </c>
      <c r="AG19" s="47">
        <f>SUM(TREND(Q19:R19,Q$2:R$2,'BAU Sector &amp; Region Breakout'!N$2:'BAU Sector &amp; Region Breakout'!X$2))</f>
        <v>81.996373629622781</v>
      </c>
      <c r="AH19" s="47">
        <f>SUM(TREND(R19:S19,R$2:S$2,'BAU Sector &amp; Region Breakout'!X$2:AH$2))</f>
        <v>122.50185992904255</v>
      </c>
      <c r="AI19" s="61">
        <f t="shared" si="12"/>
        <v>237.09147832526025</v>
      </c>
      <c r="AJ19" s="72">
        <f t="shared" si="13"/>
        <v>32</v>
      </c>
    </row>
    <row r="20" spans="1:36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Emissions'!$C$1:$C$101='Electricity Figure Cum'!$A20)*('EPS Emissions'!$D$1:$D$101='Electricity Figure Cum'!$C$1),0),MATCH('Electricity Figure Cum'!D$2,'EPS Emissions'!$C$1:$AI$1,0)),INDEX('GCAM By Region By Sector'!$B$1:$AH$342,MATCH(1,('GCAM By Region By Sector'!$B$1:$B$342='Electricity Figure Cum'!$A20)*('GCAM By Region By Sector'!$C$1:$C$342='Electricity Figure Cum'!$C$1),0),MATCH('Electricity Figure Cum'!D$2,'GCAM By Region By Sector'!$B$1:$AH$1,0))*10^3)</f>
        <v>885.81399999999996</v>
      </c>
      <c r="E20" cm="1">
        <f t="array" ref="E20">IF($C20="EPS",INDEX('EPS Emissions'!$C$1:$AI$101,MATCH(1,('EPS Emissions'!$C$1:$C$101='Electricity Figure Cum'!$A20)*('EPS Emissions'!$D$1:$D$101='Electricity Figure Cum'!$C$1),0),MATCH('Electricity Figure Cum'!E$2,'EPS Emissions'!$C$1:$AI$1,0)),INDEX('GCAM By Region By Sector'!$B$1:$AH$342,MATCH(1,('GCAM By Region By Sector'!$B$1:$B$342='Electricity Figure Cum'!$A20)*('GCAM By Region By Sector'!$C$1:$C$342='Electricity Figure Cum'!$C$1),0),MATCH('Electricity Figure Cum'!E$2,'GCAM By Region By Sector'!$B$1:$AH$1,0))*10^3)</f>
        <v>999.43499999999995</v>
      </c>
      <c r="F20" cm="1">
        <f t="array" ref="F20">IF($C20="EPS",INDEX('EPS Emissions'!$C$1:$AI$101,MATCH(1,('EPS Emissions'!$C$1:$C$101='Electricity Figure Cum'!$A20)*('EPS Emissions'!$D$1:$D$101='Electricity Figure Cum'!$C$1),0),MATCH('Electricity Figure Cum'!F$2,'EPS Emissions'!$C$1:$AI$1,0)),INDEX('GCAM By Region By Sector'!$B$1:$AH$342,MATCH(1,('GCAM By Region By Sector'!$B$1:$B$342='Electricity Figure Cum'!$A20)*('GCAM By Region By Sector'!$C$1:$C$342='Electricity Figure Cum'!$C$1),0),MATCH('Electricity Figure Cum'!F$2,'GCAM By Region By Sector'!$B$1:$AH$1,0))*10^3)</f>
        <v>1055.3900000000001</v>
      </c>
      <c r="G20" cm="1">
        <f t="array" ref="G20">IF($C20="EPS",INDEX('EPS Emissions'!$C$1:$AI$101,MATCH(1,('EPS Emissions'!$C$1:$C$101='Electricity Figure Cum'!$A20)*('EPS Emissions'!$D$1:$D$101='Electricity Figure Cum'!$C$1),0),MATCH('Electricity Figure Cum'!G$2,'EPS Emissions'!$C$1:$AI$1,0)),INDEX('GCAM By Region By Sector'!$B$1:$AH$342,MATCH(1,('GCAM By Region By Sector'!$B$1:$B$342='Electricity Figure Cum'!$A20)*('GCAM By Region By Sector'!$C$1:$C$342='Electricity Figure Cum'!$C$1),0),MATCH('Electricity Figure Cum'!G$2,'GCAM By Region By Sector'!$B$1:$AH$1,0))*10^3)</f>
        <v>1066.44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0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0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0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0</v>
      </c>
      <c r="O20" t="str">
        <f t="shared" si="10"/>
        <v>India</v>
      </c>
      <c r="P20" s="15">
        <f t="shared" si="16"/>
        <v>885.81399999999996</v>
      </c>
      <c r="Q20" s="15">
        <f t="shared" si="16"/>
        <v>999.43499999999995</v>
      </c>
      <c r="R20" s="15">
        <f t="shared" si="16"/>
        <v>1055.3900000000001</v>
      </c>
      <c r="S20" s="15">
        <f t="shared" si="16"/>
        <v>1066.44</v>
      </c>
      <c r="T20">
        <f t="shared" si="3"/>
        <v>3</v>
      </c>
      <c r="U20">
        <f t="shared" si="4"/>
        <v>3</v>
      </c>
      <c r="V20">
        <f t="shared" si="5"/>
        <v>3</v>
      </c>
      <c r="W20">
        <f t="shared" si="6"/>
        <v>4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  <c r="AE20" s="71" t="str">
        <f t="shared" si="11"/>
        <v>India</v>
      </c>
      <c r="AF20" s="47">
        <f>SUM(TREND(P20:Q20,P$2:Q$2,'BAU Sector &amp; Region Breakout'!D$2:M$2))</f>
        <v>9369.4344999999921</v>
      </c>
      <c r="AG20" s="47">
        <f>SUM(TREND(Q20:R20,Q$2:R$2,'BAU Sector &amp; Region Breakout'!N$2:'BAU Sector &amp; Region Breakout'!X$2))</f>
        <v>11301.537500000004</v>
      </c>
      <c r="AH20" s="47">
        <f>SUM(TREND(R20:S20,R$2:S$2,'BAU Sector &amp; Region Breakout'!X$2:AH$2))</f>
        <v>11670.065000000001</v>
      </c>
      <c r="AI20" s="61">
        <f t="shared" si="12"/>
        <v>32341.036999999997</v>
      </c>
      <c r="AJ20" s="72">
        <f t="shared" si="13"/>
        <v>3</v>
      </c>
    </row>
    <row r="21" spans="1:36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Emissions'!$C$1:$C$101='Electricity Figure Cum'!$A21)*('EPS Emissions'!$D$1:$D$101='Electricity Figure Cum'!$C$1),0),MATCH('Electricity Figure Cum'!D$2,'EPS Emissions'!$C$1:$AI$1,0)),INDEX('GCAM By Region By Sector'!$B$1:$AH$342,MATCH(1,('GCAM By Region By Sector'!$B$1:$B$342='Electricity Figure Cum'!$A21)*('GCAM By Region By Sector'!$C$1:$C$342='Electricity Figure Cum'!$C$1),0),MATCH('Electricity Figure Cum'!D$2,'GCAM By Region By Sector'!$B$1:$AH$1,0))*10^3)</f>
        <v>253.167</v>
      </c>
      <c r="E21" cm="1">
        <f t="array" ref="E21">IF($C21="EPS",INDEX('EPS Emissions'!$C$1:$AI$101,MATCH(1,('EPS Emissions'!$C$1:$C$101='Electricity Figure Cum'!$A21)*('EPS Emissions'!$D$1:$D$101='Electricity Figure Cum'!$C$1),0),MATCH('Electricity Figure Cum'!E$2,'EPS Emissions'!$C$1:$AI$1,0)),INDEX('GCAM By Region By Sector'!$B$1:$AH$342,MATCH(1,('GCAM By Region By Sector'!$B$1:$B$342='Electricity Figure Cum'!$A21)*('GCAM By Region By Sector'!$C$1:$C$342='Electricity Figure Cum'!$C$1),0),MATCH('Electricity Figure Cum'!E$2,'GCAM By Region By Sector'!$B$1:$AH$1,0))*10^3)</f>
        <v>375.06799999999998</v>
      </c>
      <c r="F21" cm="1">
        <f t="array" ref="F21">IF($C21="EPS",INDEX('EPS Emissions'!$C$1:$AI$101,MATCH(1,('EPS Emissions'!$C$1:$C$101='Electricity Figure Cum'!$A21)*('EPS Emissions'!$D$1:$D$101='Electricity Figure Cum'!$C$1),0),MATCH('Electricity Figure Cum'!F$2,'EPS Emissions'!$C$1:$AI$1,0)),INDEX('GCAM By Region By Sector'!$B$1:$AH$342,MATCH(1,('GCAM By Region By Sector'!$B$1:$B$342='Electricity Figure Cum'!$A21)*('GCAM By Region By Sector'!$C$1:$C$342='Electricity Figure Cum'!$C$1),0),MATCH('Electricity Figure Cum'!F$2,'GCAM By Region By Sector'!$B$1:$AH$1,0))*10^3)</f>
        <v>718.11699999999996</v>
      </c>
      <c r="G21" cm="1">
        <f t="array" ref="G21">IF($C21="EPS",INDEX('EPS Emissions'!$C$1:$AI$101,MATCH(1,('EPS Emissions'!$C$1:$C$101='Electricity Figure Cum'!$A21)*('EPS Emissions'!$D$1:$D$101='Electricity Figure Cum'!$C$1),0),MATCH('Electricity Figure Cum'!G$2,'EPS Emissions'!$C$1:$AI$1,0)),INDEX('GCAM By Region By Sector'!$B$1:$AH$342,MATCH(1,('GCAM By Region By Sector'!$B$1:$B$342='Electricity Figure Cum'!$A21)*('GCAM By Region By Sector'!$C$1:$C$342='Electricity Figure Cum'!$C$1),0),MATCH('Electricity Figure Cum'!G$2,'GCAM By Region By Sector'!$B$1:$AH$1,0))*10^3)</f>
        <v>1690.55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0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0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0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0</v>
      </c>
      <c r="O21" t="str">
        <f t="shared" si="10"/>
        <v>Indonesia</v>
      </c>
      <c r="P21" s="15">
        <f t="shared" si="16"/>
        <v>253.167</v>
      </c>
      <c r="Q21" s="15">
        <f t="shared" si="16"/>
        <v>375.06799999999998</v>
      </c>
      <c r="R21" s="15">
        <f t="shared" si="16"/>
        <v>718.11699999999996</v>
      </c>
      <c r="S21" s="15">
        <f t="shared" si="16"/>
        <v>1690.55</v>
      </c>
      <c r="T21">
        <f t="shared" si="3"/>
        <v>10</v>
      </c>
      <c r="U21">
        <f t="shared" si="4"/>
        <v>9</v>
      </c>
      <c r="V21">
        <f t="shared" si="5"/>
        <v>6</v>
      </c>
      <c r="W21">
        <f t="shared" si="6"/>
        <v>2</v>
      </c>
      <c r="AE21" s="71" t="str">
        <f t="shared" si="11"/>
        <v>Indonesia</v>
      </c>
      <c r="AF21" s="47">
        <f>SUM(TREND(P21:Q21,P$2:Q$2,'BAU Sector &amp; Region Breakout'!D$2:M$2))</f>
        <v>3080.2245000000003</v>
      </c>
      <c r="AG21" s="47">
        <f>SUM(TREND(Q21:R21,Q$2:R$2,'BAU Sector &amp; Region Breakout'!N$2:'BAU Sector &amp; Region Breakout'!X$2))</f>
        <v>6012.517499999929</v>
      </c>
      <c r="AH21" s="47">
        <f>SUM(TREND(R21:S21,R$2:S$2,'BAU Sector &amp; Region Breakout'!X$2:AH$2))</f>
        <v>13247.668500000116</v>
      </c>
      <c r="AI21" s="61">
        <f t="shared" si="12"/>
        <v>22340.410500000045</v>
      </c>
      <c r="AJ21" s="72">
        <f t="shared" si="13"/>
        <v>5</v>
      </c>
    </row>
    <row r="22" spans="1:36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Emissions'!$C$1:$C$101='Electricity Figure Cum'!$A22)*('EPS Emissions'!$D$1:$D$101='Electricity Figure Cum'!$C$1),0),MATCH('Electricity Figure Cum'!D$2,'EPS Emissions'!$C$1:$AI$1,0)),INDEX('GCAM By Region By Sector'!$B$1:$AH$342,MATCH(1,('GCAM By Region By Sector'!$B$1:$B$342='Electricity Figure Cum'!$A22)*('GCAM By Region By Sector'!$C$1:$C$342='Electricity Figure Cum'!$C$1),0),MATCH('Electricity Figure Cum'!D$2,'GCAM By Region By Sector'!$B$1:$AH$1,0))*10^3)</f>
        <v>538.60184404658503</v>
      </c>
      <c r="E22" cm="1">
        <f t="array" ref="E22">IF($C22="EPS",INDEX('EPS Emissions'!$C$1:$AI$101,MATCH(1,('EPS Emissions'!$C$1:$C$101='Electricity Figure Cum'!$A22)*('EPS Emissions'!$D$1:$D$101='Electricity Figure Cum'!$C$1),0),MATCH('Electricity Figure Cum'!E$2,'EPS Emissions'!$C$1:$AI$1,0)),INDEX('GCAM By Region By Sector'!$B$1:$AH$342,MATCH(1,('GCAM By Region By Sector'!$B$1:$B$342='Electricity Figure Cum'!$A22)*('GCAM By Region By Sector'!$C$1:$C$342='Electricity Figure Cum'!$C$1),0),MATCH('Electricity Figure Cum'!E$2,'GCAM By Region By Sector'!$B$1:$AH$1,0))*10^3)</f>
        <v>506.75268650736007</v>
      </c>
      <c r="F22" cm="1">
        <f t="array" ref="F22">IF($C22="EPS",INDEX('EPS Emissions'!$C$1:$AI$101,MATCH(1,('EPS Emissions'!$C$1:$C$101='Electricity Figure Cum'!$A22)*('EPS Emissions'!$D$1:$D$101='Electricity Figure Cum'!$C$1),0),MATCH('Electricity Figure Cum'!F$2,'EPS Emissions'!$C$1:$AI$1,0)),INDEX('GCAM By Region By Sector'!$B$1:$AH$342,MATCH(1,('GCAM By Region By Sector'!$B$1:$B$342='Electricity Figure Cum'!$A22)*('GCAM By Region By Sector'!$C$1:$C$342='Electricity Figure Cum'!$C$1),0),MATCH('Electricity Figure Cum'!F$2,'GCAM By Region By Sector'!$B$1:$AH$1,0))*10^3)</f>
        <v>436.17103442815898</v>
      </c>
      <c r="G22" cm="1">
        <f t="array" ref="G22">IF($C22="EPS",INDEX('EPS Emissions'!$C$1:$AI$101,MATCH(1,('EPS Emissions'!$C$1:$C$101='Electricity Figure Cum'!$A22)*('EPS Emissions'!$D$1:$D$101='Electricity Figure Cum'!$C$1),0),MATCH('Electricity Figure Cum'!G$2,'EPS Emissions'!$C$1:$AI$1,0)),INDEX('GCAM By Region By Sector'!$B$1:$AH$342,MATCH(1,('GCAM By Region By Sector'!$B$1:$B$342='Electricity Figure Cum'!$A22)*('GCAM By Region By Sector'!$C$1:$C$342='Electricity Figure Cum'!$C$1),0),MATCH('Electricity Figure Cum'!G$2,'GCAM By Region By Sector'!$B$1:$AH$1,0))*10^3)</f>
        <v>350.15965637786366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0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0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0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0</v>
      </c>
      <c r="O22" t="str">
        <f t="shared" si="10"/>
        <v>Japan</v>
      </c>
      <c r="P22" s="15">
        <f t="shared" si="16"/>
        <v>538.60184404658503</v>
      </c>
      <c r="Q22" s="15">
        <f t="shared" si="16"/>
        <v>506.75268650736007</v>
      </c>
      <c r="R22" s="15">
        <f t="shared" si="16"/>
        <v>436.17103442815898</v>
      </c>
      <c r="S22" s="15">
        <f t="shared" si="16"/>
        <v>350.15965637786366</v>
      </c>
      <c r="T22">
        <f t="shared" si="3"/>
        <v>6</v>
      </c>
      <c r="U22">
        <f t="shared" si="4"/>
        <v>7</v>
      </c>
      <c r="V22">
        <f t="shared" si="5"/>
        <v>7</v>
      </c>
      <c r="W22">
        <f t="shared" si="6"/>
        <v>9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  <c r="AE22" s="71" t="str">
        <f t="shared" si="11"/>
        <v>Japan</v>
      </c>
      <c r="AF22" s="47">
        <f>SUM(TREND(P22:Q22,P$2:Q$2,'BAU Sector &amp; Region Breakout'!D$2:M$2))</f>
        <v>5242.6972315393368</v>
      </c>
      <c r="AG22" s="47">
        <f>SUM(TREND(Q22:R22,Q$2:R$2,'BAU Sector &amp; Region Breakout'!N$2:'BAU Sector &amp; Region Breakout'!X$2))</f>
        <v>5186.08046514536</v>
      </c>
      <c r="AH22" s="47">
        <f>SUM(TREND(R22:S22,R$2:S$2,'BAU Sector &amp; Region Breakout'!X$2:AH$2))</f>
        <v>4324.8187994331529</v>
      </c>
      <c r="AI22" s="61">
        <f t="shared" si="12"/>
        <v>14753.596496117851</v>
      </c>
      <c r="AJ22" s="72">
        <f t="shared" si="13"/>
        <v>7</v>
      </c>
    </row>
    <row r="23" spans="1:36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Emissions'!$C$1:$C$101='Electricity Figure Cum'!$A23)*('EPS Emissions'!$D$1:$D$101='Electricity Figure Cum'!$C$1),0),MATCH('Electricity Figure Cum'!D$2,'EPS Emissions'!$C$1:$AI$1,0)),INDEX('GCAM By Region By Sector'!$B$1:$AH$342,MATCH(1,('GCAM By Region By Sector'!$B$1:$B$342='Electricity Figure Cum'!$A23)*('GCAM By Region By Sector'!$C$1:$C$342='Electricity Figure Cum'!$C$1),0),MATCH('Electricity Figure Cum'!D$2,'GCAM By Region By Sector'!$B$1:$AH$1,0))*10^3)</f>
        <v>131.13499999999999</v>
      </c>
      <c r="E23" cm="1">
        <f t="array" ref="E23">IF($C23="EPS",INDEX('EPS Emissions'!$C$1:$AI$101,MATCH(1,('EPS Emissions'!$C$1:$C$101='Electricity Figure Cum'!$A23)*('EPS Emissions'!$D$1:$D$101='Electricity Figure Cum'!$C$1),0),MATCH('Electricity Figure Cum'!E$2,'EPS Emissions'!$C$1:$AI$1,0)),INDEX('GCAM By Region By Sector'!$B$1:$AH$342,MATCH(1,('GCAM By Region By Sector'!$B$1:$B$342='Electricity Figure Cum'!$A23)*('GCAM By Region By Sector'!$C$1:$C$342='Electricity Figure Cum'!$C$1),0),MATCH('Electricity Figure Cum'!E$2,'GCAM By Region By Sector'!$B$1:$AH$1,0))*10^3)</f>
        <v>141.72300000000001</v>
      </c>
      <c r="F23" cm="1">
        <f t="array" ref="F23">IF($C23="EPS",INDEX('EPS Emissions'!$C$1:$AI$101,MATCH(1,('EPS Emissions'!$C$1:$C$101='Electricity Figure Cum'!$A23)*('EPS Emissions'!$D$1:$D$101='Electricity Figure Cum'!$C$1),0),MATCH('Electricity Figure Cum'!F$2,'EPS Emissions'!$C$1:$AI$1,0)),INDEX('GCAM By Region By Sector'!$B$1:$AH$342,MATCH(1,('GCAM By Region By Sector'!$B$1:$B$342='Electricity Figure Cum'!$A23)*('GCAM By Region By Sector'!$C$1:$C$342='Electricity Figure Cum'!$C$1),0),MATCH('Electricity Figure Cum'!F$2,'GCAM By Region By Sector'!$B$1:$AH$1,0))*10^3)</f>
        <v>142.02699999999999</v>
      </c>
      <c r="G23" cm="1">
        <f t="array" ref="G23">IF($C23="EPS",INDEX('EPS Emissions'!$C$1:$AI$101,MATCH(1,('EPS Emissions'!$C$1:$C$101='Electricity Figure Cum'!$A23)*('EPS Emissions'!$D$1:$D$101='Electricity Figure Cum'!$C$1),0),MATCH('Electricity Figure Cum'!G$2,'EPS Emissions'!$C$1:$AI$1,0)),INDEX('GCAM By Region By Sector'!$B$1:$AH$342,MATCH(1,('GCAM By Region By Sector'!$B$1:$B$342='Electricity Figure Cum'!$A23)*('GCAM By Region By Sector'!$C$1:$C$342='Electricity Figure Cum'!$C$1),0),MATCH('Electricity Figure Cum'!G$2,'GCAM By Region By Sector'!$B$1:$AH$1,0))*10^3)</f>
        <v>142.20500000000001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0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0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0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0</v>
      </c>
      <c r="O23" t="str">
        <f t="shared" si="10"/>
        <v>Mexico</v>
      </c>
      <c r="P23" s="15">
        <f t="shared" si="16"/>
        <v>131.13499999999999</v>
      </c>
      <c r="Q23" s="15">
        <f t="shared" si="16"/>
        <v>141.72300000000001</v>
      </c>
      <c r="R23" s="15">
        <f t="shared" si="16"/>
        <v>142.02699999999999</v>
      </c>
      <c r="S23" s="15">
        <f t="shared" si="16"/>
        <v>142.20500000000001</v>
      </c>
      <c r="T23">
        <f t="shared" si="3"/>
        <v>16</v>
      </c>
      <c r="U23">
        <f t="shared" si="4"/>
        <v>16</v>
      </c>
      <c r="V23">
        <f t="shared" si="5"/>
        <v>18</v>
      </c>
      <c r="W23">
        <f t="shared" si="6"/>
        <v>22</v>
      </c>
      <c r="X23" s="22">
        <v>1</v>
      </c>
      <c r="Y23" t="str">
        <f t="shared" ref="Y23:Y32" si="19">INDEX(O$3:O$34,MATCH(X23,U$3:U$34,0),1)</f>
        <v>China</v>
      </c>
      <c r="Z23" s="21">
        <f t="shared" ref="Z23:AC32" si="20">INDEX($O$2:$S$35,MATCH($Y23,$O$2:$O$35,0),MATCH(Z$22,$O$2:$S$2,0))</f>
        <v>3829.16</v>
      </c>
      <c r="AA23" s="16">
        <f t="shared" si="20"/>
        <v>4883.2299999999996</v>
      </c>
      <c r="AB23" s="21">
        <f t="shared" si="20"/>
        <v>4819.63</v>
      </c>
      <c r="AC23" s="21">
        <f t="shared" si="20"/>
        <v>3833.81</v>
      </c>
      <c r="AE23" s="71" t="str">
        <f t="shared" si="11"/>
        <v>Mexico</v>
      </c>
      <c r="AF23" s="47">
        <f>SUM(TREND(P23:Q23,P$2:Q$2,'BAU Sector &amp; Region Breakout'!D$2:M$2))</f>
        <v>1358.9960000000024</v>
      </c>
      <c r="AG23" s="47">
        <f>SUM(TREND(Q23:R23,Q$2:R$2,'BAU Sector &amp; Region Breakout'!N$2:'BAU Sector &amp; Region Breakout'!X$2))</f>
        <v>1560.625</v>
      </c>
      <c r="AH23" s="47">
        <f>SUM(TREND(R23:S23,R$2:S$2,'BAU Sector &amp; Region Breakout'!X$2:AH$2))</f>
        <v>1563.2759999999998</v>
      </c>
      <c r="AI23" s="61">
        <f t="shared" si="12"/>
        <v>4482.8970000000027</v>
      </c>
      <c r="AJ23" s="72">
        <f t="shared" si="13"/>
        <v>17</v>
      </c>
    </row>
    <row r="24" spans="1:36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Emissions'!$C$1:$C$101='Electricity Figure Cum'!$A24)*('EPS Emissions'!$D$1:$D$101='Electricity Figure Cum'!$C$1),0),MATCH('Electricity Figure Cum'!D$2,'EPS Emissions'!$C$1:$AI$1,0)),INDEX('GCAM By Region By Sector'!$B$1:$AH$342,MATCH(1,('GCAM By Region By Sector'!$B$1:$B$342='Electricity Figure Cum'!$A24)*('GCAM By Region By Sector'!$C$1:$C$342='Electricity Figure Cum'!$C$1),0),MATCH('Electricity Figure Cum'!D$2,'GCAM By Region By Sector'!$B$1:$AH$1,0))*10^3)</f>
        <v>606.01414217087006</v>
      </c>
      <c r="E24" cm="1">
        <f t="array" ref="E24">IF($C24="EPS",INDEX('EPS Emissions'!$C$1:$AI$101,MATCH(1,('EPS Emissions'!$C$1:$C$101='Electricity Figure Cum'!$A24)*('EPS Emissions'!$D$1:$D$101='Electricity Figure Cum'!$C$1),0),MATCH('Electricity Figure Cum'!E$2,'EPS Emissions'!$C$1:$AI$1,0)),INDEX('GCAM By Region By Sector'!$B$1:$AH$342,MATCH(1,('GCAM By Region By Sector'!$B$1:$B$342='Electricity Figure Cum'!$A24)*('GCAM By Region By Sector'!$C$1:$C$342='Electricity Figure Cum'!$C$1),0),MATCH('Electricity Figure Cum'!E$2,'GCAM By Region By Sector'!$B$1:$AH$1,0))*10^3)</f>
        <v>637.27438365526302</v>
      </c>
      <c r="F24" cm="1">
        <f t="array" ref="F24">IF($C24="EPS",INDEX('EPS Emissions'!$C$1:$AI$101,MATCH(1,('EPS Emissions'!$C$1:$C$101='Electricity Figure Cum'!$A24)*('EPS Emissions'!$D$1:$D$101='Electricity Figure Cum'!$C$1),0),MATCH('Electricity Figure Cum'!F$2,'EPS Emissions'!$C$1:$AI$1,0)),INDEX('GCAM By Region By Sector'!$B$1:$AH$342,MATCH(1,('GCAM By Region By Sector'!$B$1:$B$342='Electricity Figure Cum'!$A24)*('GCAM By Region By Sector'!$C$1:$C$342='Electricity Figure Cum'!$C$1),0),MATCH('Electricity Figure Cum'!F$2,'GCAM By Region By Sector'!$B$1:$AH$1,0))*10^3)</f>
        <v>761.75675695829807</v>
      </c>
      <c r="G24" cm="1">
        <f t="array" ref="G24">IF($C24="EPS",INDEX('EPS Emissions'!$C$1:$AI$101,MATCH(1,('EPS Emissions'!$C$1:$C$101='Electricity Figure Cum'!$A24)*('EPS Emissions'!$D$1:$D$101='Electricity Figure Cum'!$C$1),0),MATCH('Electricity Figure Cum'!G$2,'EPS Emissions'!$C$1:$AI$1,0)),INDEX('GCAM By Region By Sector'!$B$1:$AH$342,MATCH(1,('GCAM By Region By Sector'!$B$1:$B$342='Electricity Figure Cum'!$A24)*('GCAM By Region By Sector'!$C$1:$C$342='Electricity Figure Cum'!$C$1),0),MATCH('Electricity Figure Cum'!G$2,'GCAM By Region By Sector'!$B$1:$AH$1,0))*10^3)</f>
        <v>857.122989708006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0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0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0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0</v>
      </c>
      <c r="O24" t="str">
        <f t="shared" si="10"/>
        <v>Middle East</v>
      </c>
      <c r="P24" s="15">
        <f t="shared" ref="P24:S34" si="21">IF($P$1="Distribute Electricity",D24+D59+I24+I59,D24+D59)</f>
        <v>606.01414217087006</v>
      </c>
      <c r="Q24" s="15">
        <f t="shared" si="21"/>
        <v>637.27438365526302</v>
      </c>
      <c r="R24" s="15">
        <f t="shared" si="21"/>
        <v>761.75675695829807</v>
      </c>
      <c r="S24" s="15">
        <f t="shared" si="21"/>
        <v>857.122989708006</v>
      </c>
      <c r="T24">
        <f t="shared" si="3"/>
        <v>5</v>
      </c>
      <c r="U24">
        <f t="shared" si="4"/>
        <v>4</v>
      </c>
      <c r="V24">
        <f t="shared" si="5"/>
        <v>5</v>
      </c>
      <c r="W24">
        <f t="shared" si="6"/>
        <v>6</v>
      </c>
      <c r="X24" s="22">
        <v>2</v>
      </c>
      <c r="Y24" t="str">
        <f t="shared" si="19"/>
        <v>USA</v>
      </c>
      <c r="Z24" s="21">
        <f t="shared" si="20"/>
        <v>1459.77</v>
      </c>
      <c r="AA24" s="16">
        <f t="shared" si="20"/>
        <v>1208.53</v>
      </c>
      <c r="AB24" s="21">
        <f t="shared" si="20"/>
        <v>1219.58</v>
      </c>
      <c r="AC24" s="21">
        <f t="shared" si="20"/>
        <v>1255.01</v>
      </c>
      <c r="AE24" s="71" t="str">
        <f t="shared" si="11"/>
        <v>Middle East</v>
      </c>
      <c r="AF24" s="47">
        <f>SUM(TREND(P24:Q24,P$2:Q$2,'BAU Sector &amp; Region Breakout'!D$2:M$2))</f>
        <v>6200.8125083884624</v>
      </c>
      <c r="AG24" s="47">
        <f>SUM(TREND(Q24:R24,Q$2:R$2,'BAU Sector &amp; Region Breakout'!N$2:'BAU Sector &amp; Region Breakout'!X$2))</f>
        <v>7694.6712733745735</v>
      </c>
      <c r="AH24" s="47">
        <f>SUM(TREND(R24:S24,R$2:S$2,'BAU Sector &amp; Region Breakout'!X$2:AH$2))</f>
        <v>8903.8386066646526</v>
      </c>
      <c r="AI24" s="61">
        <f t="shared" si="12"/>
        <v>22799.322388427689</v>
      </c>
      <c r="AJ24" s="72">
        <f t="shared" si="13"/>
        <v>4</v>
      </c>
    </row>
    <row r="25" spans="1:36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Emissions'!$C$1:$C$101='Electricity Figure Cum'!$A25)*('EPS Emissions'!$D$1:$D$101='Electricity Figure Cum'!$C$1),0),MATCH('Electricity Figure Cum'!D$2,'EPS Emissions'!$C$1:$AI$1,0)),INDEX('GCAM By Region By Sector'!$B$1:$AH$342,MATCH(1,('GCAM By Region By Sector'!$B$1:$B$342='Electricity Figure Cum'!$A25)*('GCAM By Region By Sector'!$C$1:$C$342='Electricity Figure Cum'!$C$1),0),MATCH('Electricity Figure Cum'!D$2,'GCAM By Region By Sector'!$B$1:$AH$1,0))*10^3)</f>
        <v>40.655998841795004</v>
      </c>
      <c r="E25" cm="1">
        <f t="array" ref="E25">IF($C25="EPS",INDEX('EPS Emissions'!$C$1:$AI$101,MATCH(1,('EPS Emissions'!$C$1:$C$101='Electricity Figure Cum'!$A25)*('EPS Emissions'!$D$1:$D$101='Electricity Figure Cum'!$C$1),0),MATCH('Electricity Figure Cum'!E$2,'EPS Emissions'!$C$1:$AI$1,0)),INDEX('GCAM By Region By Sector'!$B$1:$AH$342,MATCH(1,('GCAM By Region By Sector'!$B$1:$B$342='Electricity Figure Cum'!$A25)*('GCAM By Region By Sector'!$C$1:$C$342='Electricity Figure Cum'!$C$1),0),MATCH('Electricity Figure Cum'!E$2,'GCAM By Region By Sector'!$B$1:$AH$1,0))*10^3)</f>
        <v>59.110396236275491</v>
      </c>
      <c r="F25" cm="1">
        <f t="array" ref="F25">IF($C25="EPS",INDEX('EPS Emissions'!$C$1:$AI$101,MATCH(1,('EPS Emissions'!$C$1:$C$101='Electricity Figure Cum'!$A25)*('EPS Emissions'!$D$1:$D$101='Electricity Figure Cum'!$C$1),0),MATCH('Electricity Figure Cum'!F$2,'EPS Emissions'!$C$1:$AI$1,0)),INDEX('GCAM By Region By Sector'!$B$1:$AH$342,MATCH(1,('GCAM By Region By Sector'!$B$1:$B$342='Electricity Figure Cum'!$A25)*('GCAM By Region By Sector'!$C$1:$C$342='Electricity Figure Cum'!$C$1),0),MATCH('Electricity Figure Cum'!F$2,'GCAM By Region By Sector'!$B$1:$AH$1,0))*10^3)</f>
        <v>118.30651863953501</v>
      </c>
      <c r="G25" cm="1">
        <f t="array" ref="G25">IF($C25="EPS",INDEX('EPS Emissions'!$C$1:$AI$101,MATCH(1,('EPS Emissions'!$C$1:$C$101='Electricity Figure Cum'!$A25)*('EPS Emissions'!$D$1:$D$101='Electricity Figure Cum'!$C$1),0),MATCH('Electricity Figure Cum'!G$2,'EPS Emissions'!$C$1:$AI$1,0)),INDEX('GCAM By Region By Sector'!$B$1:$AH$342,MATCH(1,('GCAM By Region By Sector'!$B$1:$B$342='Electricity Figure Cum'!$A25)*('GCAM By Region By Sector'!$C$1:$C$342='Electricity Figure Cum'!$C$1),0),MATCH('Electricity Figure Cum'!G$2,'GCAM By Region By Sector'!$B$1:$AH$1,0))*10^3)</f>
        <v>156.05644612900952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0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0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0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0</v>
      </c>
      <c r="O25" t="str">
        <f t="shared" si="10"/>
        <v>Pakistan</v>
      </c>
      <c r="P25" s="15">
        <f t="shared" si="21"/>
        <v>40.655998841795004</v>
      </c>
      <c r="Q25" s="15">
        <f t="shared" si="21"/>
        <v>59.110396236275491</v>
      </c>
      <c r="R25" s="15">
        <f t="shared" si="21"/>
        <v>118.30651863953501</v>
      </c>
      <c r="S25" s="15">
        <f t="shared" si="21"/>
        <v>156.05644612900952</v>
      </c>
      <c r="T25">
        <f t="shared" si="3"/>
        <v>26</v>
      </c>
      <c r="U25">
        <f t="shared" si="4"/>
        <v>23</v>
      </c>
      <c r="V25">
        <f t="shared" si="5"/>
        <v>22</v>
      </c>
      <c r="W25">
        <f t="shared" si="6"/>
        <v>21</v>
      </c>
      <c r="X25" s="22">
        <v>3</v>
      </c>
      <c r="Y25" t="str">
        <f t="shared" si="19"/>
        <v>India</v>
      </c>
      <c r="Z25" s="21">
        <f t="shared" si="20"/>
        <v>885.81399999999996</v>
      </c>
      <c r="AA25" s="16">
        <f t="shared" si="20"/>
        <v>999.43499999999995</v>
      </c>
      <c r="AB25" s="21">
        <f t="shared" si="20"/>
        <v>1055.3900000000001</v>
      </c>
      <c r="AC25" s="21">
        <f t="shared" si="20"/>
        <v>1066.44</v>
      </c>
      <c r="AE25" s="71" t="str">
        <f t="shared" si="11"/>
        <v>Pakistan</v>
      </c>
      <c r="AF25" s="47">
        <f>SUM(TREND(P25:Q25,P$2:Q$2,'BAU Sector &amp; Region Breakout'!D$2:M$2))</f>
        <v>489.60477669311331</v>
      </c>
      <c r="AG25" s="47">
        <f>SUM(TREND(Q25:R25,Q$2:R$2,'BAU Sector &amp; Region Breakout'!N$2:'BAU Sector &amp; Region Breakout'!X$2))</f>
        <v>975.79303181696741</v>
      </c>
      <c r="AH25" s="47">
        <f>SUM(TREND(R25:S25,R$2:S$2,'BAU Sector &amp; Region Breakout'!X$2:AH$2))</f>
        <v>1508.9963062269926</v>
      </c>
      <c r="AI25" s="61">
        <f t="shared" si="12"/>
        <v>2974.3941147370733</v>
      </c>
      <c r="AJ25" s="72">
        <f t="shared" si="13"/>
        <v>22</v>
      </c>
    </row>
    <row r="26" spans="1:36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Emissions'!$C$1:$C$101='Electricity Figure Cum'!$A26)*('EPS Emissions'!$D$1:$D$101='Electricity Figure Cum'!$C$1),0),MATCH('Electricity Figure Cum'!D$2,'EPS Emissions'!$C$1:$AI$1,0)),INDEX('GCAM By Region By Sector'!$B$1:$AH$342,MATCH(1,('GCAM By Region By Sector'!$B$1:$B$342='Electricity Figure Cum'!$A26)*('GCAM By Region By Sector'!$C$1:$C$342='Electricity Figure Cum'!$C$1),0),MATCH('Electricity Figure Cum'!D$2,'GCAM By Region By Sector'!$B$1:$AH$1,0))*10^3)</f>
        <v>483.72421430543699</v>
      </c>
      <c r="E26" cm="1">
        <f t="array" ref="E26">IF($C26="EPS",INDEX('EPS Emissions'!$C$1:$AI$101,MATCH(1,('EPS Emissions'!$C$1:$C$101='Electricity Figure Cum'!$A26)*('EPS Emissions'!$D$1:$D$101='Electricity Figure Cum'!$C$1),0),MATCH('Electricity Figure Cum'!E$2,'EPS Emissions'!$C$1:$AI$1,0)),INDEX('GCAM By Region By Sector'!$B$1:$AH$342,MATCH(1,('GCAM By Region By Sector'!$B$1:$B$342='Electricity Figure Cum'!$A26)*('GCAM By Region By Sector'!$C$1:$C$342='Electricity Figure Cum'!$C$1),0),MATCH('Electricity Figure Cum'!E$2,'GCAM By Region By Sector'!$B$1:$AH$1,0))*10^3)</f>
        <v>462.1175670374717</v>
      </c>
      <c r="F26" cm="1">
        <f t="array" ref="F26">IF($C26="EPS",INDEX('EPS Emissions'!$C$1:$AI$101,MATCH(1,('EPS Emissions'!$C$1:$C$101='Electricity Figure Cum'!$A26)*('EPS Emissions'!$D$1:$D$101='Electricity Figure Cum'!$C$1),0),MATCH('Electricity Figure Cum'!F$2,'EPS Emissions'!$C$1:$AI$1,0)),INDEX('GCAM By Region By Sector'!$B$1:$AH$342,MATCH(1,('GCAM By Region By Sector'!$B$1:$B$342='Electricity Figure Cum'!$A26)*('GCAM By Region By Sector'!$C$1:$C$342='Electricity Figure Cum'!$C$1),0),MATCH('Electricity Figure Cum'!F$2,'GCAM By Region By Sector'!$B$1:$AH$1,0))*10^3)</f>
        <v>408.64580626853279</v>
      </c>
      <c r="G26" cm="1">
        <f t="array" ref="G26">IF($C26="EPS",INDEX('EPS Emissions'!$C$1:$AI$101,MATCH(1,('EPS Emissions'!$C$1:$C$101='Electricity Figure Cum'!$A26)*('EPS Emissions'!$D$1:$D$101='Electricity Figure Cum'!$C$1),0),MATCH('Electricity Figure Cum'!G$2,'EPS Emissions'!$C$1:$AI$1,0)),INDEX('GCAM By Region By Sector'!$B$1:$AH$342,MATCH(1,('GCAM By Region By Sector'!$B$1:$B$342='Electricity Figure Cum'!$A26)*('GCAM By Region By Sector'!$C$1:$C$342='Electricity Figure Cum'!$C$1),0),MATCH('Electricity Figure Cum'!G$2,'GCAM By Region By Sector'!$B$1:$AH$1,0))*10^3)</f>
        <v>328.26677694136384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0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0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0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0</v>
      </c>
      <c r="O26" t="str">
        <f t="shared" si="10"/>
        <v>Russia</v>
      </c>
      <c r="P26" s="15">
        <f t="shared" si="21"/>
        <v>483.72421430543699</v>
      </c>
      <c r="Q26" s="15">
        <f t="shared" si="21"/>
        <v>462.1175670374717</v>
      </c>
      <c r="R26" s="15">
        <f t="shared" si="21"/>
        <v>408.64580626853279</v>
      </c>
      <c r="S26" s="15">
        <f t="shared" si="21"/>
        <v>328.26677694136384</v>
      </c>
      <c r="T26">
        <f t="shared" si="3"/>
        <v>7</v>
      </c>
      <c r="U26">
        <f t="shared" si="4"/>
        <v>8</v>
      </c>
      <c r="V26">
        <f t="shared" si="5"/>
        <v>8</v>
      </c>
      <c r="W26">
        <f t="shared" si="6"/>
        <v>10</v>
      </c>
      <c r="X26" s="22">
        <v>4</v>
      </c>
      <c r="Y26" t="str">
        <f t="shared" si="19"/>
        <v>Middle East</v>
      </c>
      <c r="Z26" s="21">
        <f t="shared" si="20"/>
        <v>606.01414217087006</v>
      </c>
      <c r="AA26" s="16">
        <f t="shared" si="20"/>
        <v>637.27438365526302</v>
      </c>
      <c r="AB26" s="21">
        <f t="shared" si="20"/>
        <v>761.75675695829807</v>
      </c>
      <c r="AC26" s="21">
        <f t="shared" si="20"/>
        <v>857.122989708006</v>
      </c>
      <c r="AE26" s="71" t="str">
        <f t="shared" si="11"/>
        <v>Russia</v>
      </c>
      <c r="AF26" s="47">
        <f>SUM(TREND(P26:Q26,P$2:Q$2,'BAU Sector &amp; Region Breakout'!D$2:M$2))</f>
        <v>4740.012230348535</v>
      </c>
      <c r="AG26" s="47">
        <f>SUM(TREND(Q26:R26,Q$2:R$2,'BAU Sector &amp; Region Breakout'!N$2:'BAU Sector &amp; Region Breakout'!X$2))</f>
        <v>4789.1985531830178</v>
      </c>
      <c r="AH26" s="47">
        <f>SUM(TREND(R26:S26,R$2:S$2,'BAU Sector &amp; Region Breakout'!X$2:AH$2))</f>
        <v>4053.0192076544117</v>
      </c>
      <c r="AI26" s="61">
        <f t="shared" si="12"/>
        <v>13582.229991185965</v>
      </c>
      <c r="AJ26" s="72">
        <f t="shared" si="13"/>
        <v>9</v>
      </c>
    </row>
    <row r="27" spans="1:36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Emissions'!$C$1:$C$101='Electricity Figure Cum'!$A27)*('EPS Emissions'!$D$1:$D$101='Electricity Figure Cum'!$C$1),0),MATCH('Electricity Figure Cum'!D$2,'EPS Emissions'!$C$1:$AI$1,0)),INDEX('GCAM By Region By Sector'!$B$1:$AH$342,MATCH(1,('GCAM By Region By Sector'!$B$1:$B$342='Electricity Figure Cum'!$A27)*('GCAM By Region By Sector'!$C$1:$C$342='Electricity Figure Cum'!$C$1),0),MATCH('Electricity Figure Cum'!D$2,'GCAM By Region By Sector'!$B$1:$AH$1,0))*10^3)</f>
        <v>217.16808781346265</v>
      </c>
      <c r="E27" cm="1">
        <f t="array" ref="E27">IF($C27="EPS",INDEX('EPS Emissions'!$C$1:$AI$101,MATCH(1,('EPS Emissions'!$C$1:$C$101='Electricity Figure Cum'!$A27)*('EPS Emissions'!$D$1:$D$101='Electricity Figure Cum'!$C$1),0),MATCH('Electricity Figure Cum'!E$2,'EPS Emissions'!$C$1:$AI$1,0)),INDEX('GCAM By Region By Sector'!$B$1:$AH$342,MATCH(1,('GCAM By Region By Sector'!$B$1:$B$342='Electricity Figure Cum'!$A27)*('GCAM By Region By Sector'!$C$1:$C$342='Electricity Figure Cum'!$C$1),0),MATCH('Electricity Figure Cum'!E$2,'GCAM By Region By Sector'!$B$1:$AH$1,0))*10^3)</f>
        <v>223.73539045958219</v>
      </c>
      <c r="F27" cm="1">
        <f t="array" ref="F27">IF($C27="EPS",INDEX('EPS Emissions'!$C$1:$AI$101,MATCH(1,('EPS Emissions'!$C$1:$C$101='Electricity Figure Cum'!$A27)*('EPS Emissions'!$D$1:$D$101='Electricity Figure Cum'!$C$1),0),MATCH('Electricity Figure Cum'!F$2,'EPS Emissions'!$C$1:$AI$1,0)),INDEX('GCAM By Region By Sector'!$B$1:$AH$342,MATCH(1,('GCAM By Region By Sector'!$B$1:$B$342='Electricity Figure Cum'!$A27)*('GCAM By Region By Sector'!$C$1:$C$342='Electricity Figure Cum'!$C$1),0),MATCH('Electricity Figure Cum'!F$2,'GCAM By Region By Sector'!$B$1:$AH$1,0))*10^3)</f>
        <v>204.94334017028274</v>
      </c>
      <c r="G27" cm="1">
        <f t="array" ref="G27">IF($C27="EPS",INDEX('EPS Emissions'!$C$1:$AI$101,MATCH(1,('EPS Emissions'!$C$1:$C$101='Electricity Figure Cum'!$A27)*('EPS Emissions'!$D$1:$D$101='Electricity Figure Cum'!$C$1),0),MATCH('Electricity Figure Cum'!G$2,'EPS Emissions'!$C$1:$AI$1,0)),INDEX('GCAM By Region By Sector'!$B$1:$AH$342,MATCH(1,('GCAM By Region By Sector'!$B$1:$B$342='Electricity Figure Cum'!$A27)*('GCAM By Region By Sector'!$C$1:$C$342='Electricity Figure Cum'!$C$1),0),MATCH('Electricity Figure Cum'!G$2,'GCAM By Region By Sector'!$B$1:$AH$1,0))*10^3)</f>
        <v>171.66776779692898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0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0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0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0</v>
      </c>
      <c r="O27" t="str">
        <f t="shared" si="10"/>
        <v>South Africa</v>
      </c>
      <c r="P27" s="15">
        <f t="shared" si="21"/>
        <v>217.16808781346265</v>
      </c>
      <c r="Q27" s="15">
        <f t="shared" si="21"/>
        <v>223.73539045958219</v>
      </c>
      <c r="R27" s="15">
        <f t="shared" si="21"/>
        <v>204.94334017028274</v>
      </c>
      <c r="S27" s="15">
        <f t="shared" si="21"/>
        <v>171.66776779692898</v>
      </c>
      <c r="T27">
        <f t="shared" si="3"/>
        <v>11</v>
      </c>
      <c r="U27">
        <f t="shared" si="4"/>
        <v>12</v>
      </c>
      <c r="V27">
        <f t="shared" si="5"/>
        <v>13</v>
      </c>
      <c r="W27">
        <f t="shared" si="6"/>
        <v>19</v>
      </c>
      <c r="X27" s="22">
        <v>5</v>
      </c>
      <c r="Y27" t="str">
        <f t="shared" si="19"/>
        <v>Southeast Asia</v>
      </c>
      <c r="Z27" s="21">
        <f t="shared" si="20"/>
        <v>406.26524547848135</v>
      </c>
      <c r="AA27" s="16">
        <f t="shared" si="20"/>
        <v>560.68913625641346</v>
      </c>
      <c r="AB27" s="21">
        <f t="shared" si="20"/>
        <v>773.83636452356131</v>
      </c>
      <c r="AC27" s="21">
        <f t="shared" si="20"/>
        <v>955.47975873396433</v>
      </c>
      <c r="AE27" s="71" t="str">
        <f t="shared" si="11"/>
        <v>South Africa</v>
      </c>
      <c r="AF27" s="47">
        <f>SUM(TREND(P27:Q27,P$2:Q$2,'BAU Sector &amp; Region Breakout'!D$2:M$2))</f>
        <v>2201.2337400421657</v>
      </c>
      <c r="AG27" s="47">
        <f>SUM(TREND(Q27:R27,Q$2:R$2,'BAU Sector &amp; Region Breakout'!N$2:'BAU Sector &amp; Region Breakout'!X$2))</f>
        <v>2357.7330184642551</v>
      </c>
      <c r="AH27" s="47">
        <f>SUM(TREND(R27:S27,R$2:S$2,'BAU Sector &amp; Region Breakout'!X$2:AH$2))</f>
        <v>2071.361093819668</v>
      </c>
      <c r="AI27" s="61">
        <f t="shared" si="12"/>
        <v>6630.3278523260888</v>
      </c>
      <c r="AJ27" s="72">
        <f t="shared" si="13"/>
        <v>12</v>
      </c>
    </row>
    <row r="28" spans="1:36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Emissions'!$C$1:$C$101='Electricity Figure Cum'!$A28)*('EPS Emissions'!$D$1:$D$101='Electricity Figure Cum'!$C$1),0),MATCH('Electricity Figure Cum'!D$2,'EPS Emissions'!$C$1:$AI$1,0)),INDEX('GCAM By Region By Sector'!$B$1:$AH$342,MATCH(1,('GCAM By Region By Sector'!$B$1:$B$342='Electricity Figure Cum'!$A28)*('GCAM By Region By Sector'!$C$1:$C$342='Electricity Figure Cum'!$C$1),0),MATCH('Electricity Figure Cum'!D$2,'GCAM By Region By Sector'!$B$1:$AH$1,0))*10^3)</f>
        <v>11.691296209120001</v>
      </c>
      <c r="E28" cm="1">
        <f t="array" ref="E28">IF($C28="EPS",INDEX('EPS Emissions'!$C$1:$AI$101,MATCH(1,('EPS Emissions'!$C$1:$C$101='Electricity Figure Cum'!$A28)*('EPS Emissions'!$D$1:$D$101='Electricity Figure Cum'!$C$1),0),MATCH('Electricity Figure Cum'!E$2,'EPS Emissions'!$C$1:$AI$1,0)),INDEX('GCAM By Region By Sector'!$B$1:$AH$342,MATCH(1,('GCAM By Region By Sector'!$B$1:$B$342='Electricity Figure Cum'!$A28)*('GCAM By Region By Sector'!$C$1:$C$342='Electricity Figure Cum'!$C$1),0),MATCH('Electricity Figure Cum'!E$2,'GCAM By Region By Sector'!$B$1:$AH$1,0))*10^3)</f>
        <v>10.434104415844999</v>
      </c>
      <c r="F28" cm="1">
        <f t="array" ref="F28">IF($C28="EPS",INDEX('EPS Emissions'!$C$1:$AI$101,MATCH(1,('EPS Emissions'!$C$1:$C$101='Electricity Figure Cum'!$A28)*('EPS Emissions'!$D$1:$D$101='Electricity Figure Cum'!$C$1),0),MATCH('Electricity Figure Cum'!F$2,'EPS Emissions'!$C$1:$AI$1,0)),INDEX('GCAM By Region By Sector'!$B$1:$AH$342,MATCH(1,('GCAM By Region By Sector'!$B$1:$B$342='Electricity Figure Cum'!$A28)*('GCAM By Region By Sector'!$C$1:$C$342='Electricity Figure Cum'!$C$1),0),MATCH('Electricity Figure Cum'!F$2,'GCAM By Region By Sector'!$B$1:$AH$1,0))*10^3)</f>
        <v>21.126612807851973</v>
      </c>
      <c r="G28" cm="1">
        <f t="array" ref="G28">IF($C28="EPS",INDEX('EPS Emissions'!$C$1:$AI$101,MATCH(1,('EPS Emissions'!$C$1:$C$101='Electricity Figure Cum'!$A28)*('EPS Emissions'!$D$1:$D$101='Electricity Figure Cum'!$C$1),0),MATCH('Electricity Figure Cum'!G$2,'EPS Emissions'!$C$1:$AI$1,0)),INDEX('GCAM By Region By Sector'!$B$1:$AH$342,MATCH(1,('GCAM By Region By Sector'!$B$1:$B$342='Electricity Figure Cum'!$A28)*('GCAM By Region By Sector'!$C$1:$C$342='Electricity Figure Cum'!$C$1),0),MATCH('Electricity Figure Cum'!G$2,'GCAM By Region By Sector'!$B$1:$AH$1,0))*10^3)</f>
        <v>31.276364272905582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0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0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0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0</v>
      </c>
      <c r="O28" t="str">
        <f t="shared" si="10"/>
        <v>Northern South America</v>
      </c>
      <c r="P28" s="15">
        <f t="shared" si="21"/>
        <v>11.691296209120001</v>
      </c>
      <c r="Q28" s="15">
        <f t="shared" si="21"/>
        <v>10.434104415844999</v>
      </c>
      <c r="R28" s="15">
        <f t="shared" si="21"/>
        <v>21.126612807851973</v>
      </c>
      <c r="S28" s="15">
        <f t="shared" si="21"/>
        <v>31.276364272905582</v>
      </c>
      <c r="T28">
        <f t="shared" si="3"/>
        <v>31</v>
      </c>
      <c r="U28">
        <f t="shared" si="4"/>
        <v>31</v>
      </c>
      <c r="V28">
        <f t="shared" si="5"/>
        <v>31</v>
      </c>
      <c r="W28">
        <f t="shared" si="6"/>
        <v>29</v>
      </c>
      <c r="X28" s="22">
        <v>6</v>
      </c>
      <c r="Y28" t="str">
        <f t="shared" si="19"/>
        <v>EU-27</v>
      </c>
      <c r="Z28" s="21">
        <f t="shared" si="20"/>
        <v>700.58799999999997</v>
      </c>
      <c r="AA28" s="16">
        <f t="shared" si="20"/>
        <v>535.10299999999995</v>
      </c>
      <c r="AB28" s="21">
        <f t="shared" si="20"/>
        <v>347.09899999999999</v>
      </c>
      <c r="AC28" s="21">
        <f t="shared" si="20"/>
        <v>217.38</v>
      </c>
      <c r="AE28" s="71" t="str">
        <f t="shared" si="11"/>
        <v>Northern South America</v>
      </c>
      <c r="AF28" s="47">
        <f>SUM(TREND(P28:Q28,P$2:Q$2,'BAU Sector &amp; Region Breakout'!D$2:M$2))</f>
        <v>111.25559902146279</v>
      </c>
      <c r="AG28" s="47">
        <f>SUM(TREND(Q28:R28,Q$2:R$2,'BAU Sector &amp; Region Breakout'!N$2:'BAU Sector &amp; Region Breakout'!X$2))</f>
        <v>173.58394473033422</v>
      </c>
      <c r="AH28" s="47">
        <f>SUM(TREND(R28:S28,R$2:S$2,'BAU Sector &amp; Region Breakout'!X$2:AH$2))</f>
        <v>288.21637394416666</v>
      </c>
      <c r="AI28" s="61">
        <f t="shared" si="12"/>
        <v>573.05591769596367</v>
      </c>
      <c r="AJ28" s="72">
        <f t="shared" si="13"/>
        <v>31</v>
      </c>
    </row>
    <row r="29" spans="1:36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Emissions'!$C$1:$C$101='Electricity Figure Cum'!$A29)*('EPS Emissions'!$D$1:$D$101='Electricity Figure Cum'!$C$1),0),MATCH('Electricity Figure Cum'!D$2,'EPS Emissions'!$C$1:$AI$1,0)),INDEX('GCAM By Region By Sector'!$B$1:$AH$342,MATCH(1,('GCAM By Region By Sector'!$B$1:$B$342='Electricity Figure Cum'!$A29)*('GCAM By Region By Sector'!$C$1:$C$342='Electricity Figure Cum'!$C$1),0),MATCH('Electricity Figure Cum'!D$2,'GCAM By Region By Sector'!$B$1:$AH$1,0))*10^3)</f>
        <v>60.671847791750004</v>
      </c>
      <c r="E29" cm="1">
        <f t="array" ref="E29">IF($C29="EPS",INDEX('EPS Emissions'!$C$1:$AI$101,MATCH(1,('EPS Emissions'!$C$1:$C$101='Electricity Figure Cum'!$A29)*('EPS Emissions'!$D$1:$D$101='Electricity Figure Cum'!$C$1),0),MATCH('Electricity Figure Cum'!E$2,'EPS Emissions'!$C$1:$AI$1,0)),INDEX('GCAM By Region By Sector'!$B$1:$AH$342,MATCH(1,('GCAM By Region By Sector'!$B$1:$B$342='Electricity Figure Cum'!$A29)*('GCAM By Region By Sector'!$C$1:$C$342='Electricity Figure Cum'!$C$1),0),MATCH('Electricity Figure Cum'!E$2,'GCAM By Region By Sector'!$B$1:$AH$1,0))*10^3)</f>
        <v>93.452738922647512</v>
      </c>
      <c r="F29" cm="1">
        <f t="array" ref="F29">IF($C29="EPS",INDEX('EPS Emissions'!$C$1:$AI$101,MATCH(1,('EPS Emissions'!$C$1:$C$101='Electricity Figure Cum'!$A29)*('EPS Emissions'!$D$1:$D$101='Electricity Figure Cum'!$C$1),0),MATCH('Electricity Figure Cum'!F$2,'EPS Emissions'!$C$1:$AI$1,0)),INDEX('GCAM By Region By Sector'!$B$1:$AH$342,MATCH(1,('GCAM By Region By Sector'!$B$1:$B$342='Electricity Figure Cum'!$A29)*('GCAM By Region By Sector'!$C$1:$C$342='Electricity Figure Cum'!$C$1),0),MATCH('Electricity Figure Cum'!F$2,'GCAM By Region By Sector'!$B$1:$AH$1,0))*10^3)</f>
        <v>140.06651133302398</v>
      </c>
      <c r="G29" cm="1">
        <f t="array" ref="G29">IF($C29="EPS",INDEX('EPS Emissions'!$C$1:$AI$101,MATCH(1,('EPS Emissions'!$C$1:$C$101='Electricity Figure Cum'!$A29)*('EPS Emissions'!$D$1:$D$101='Electricity Figure Cum'!$C$1),0),MATCH('Electricity Figure Cum'!G$2,'EPS Emissions'!$C$1:$AI$1,0)),INDEX('GCAM By Region By Sector'!$B$1:$AH$342,MATCH(1,('GCAM By Region By Sector'!$B$1:$B$342='Electricity Figure Cum'!$A29)*('GCAM By Region By Sector'!$C$1:$C$342='Electricity Figure Cum'!$C$1),0),MATCH('Electricity Figure Cum'!G$2,'GCAM By Region By Sector'!$B$1:$AH$1,0))*10^3)</f>
        <v>175.10995726314866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0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0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0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0</v>
      </c>
      <c r="O29" t="str">
        <f t="shared" si="10"/>
        <v>Southern South America</v>
      </c>
      <c r="P29" s="15">
        <f t="shared" si="21"/>
        <v>60.671847791750004</v>
      </c>
      <c r="Q29" s="15">
        <f t="shared" si="21"/>
        <v>93.452738922647512</v>
      </c>
      <c r="R29" s="15">
        <f t="shared" si="21"/>
        <v>140.06651133302398</v>
      </c>
      <c r="S29" s="15">
        <f t="shared" si="21"/>
        <v>175.10995726314866</v>
      </c>
      <c r="T29">
        <f t="shared" si="3"/>
        <v>20</v>
      </c>
      <c r="U29">
        <f t="shared" si="4"/>
        <v>18</v>
      </c>
      <c r="V29">
        <f t="shared" si="5"/>
        <v>19</v>
      </c>
      <c r="W29">
        <f t="shared" si="6"/>
        <v>17</v>
      </c>
      <c r="X29" s="22">
        <v>7</v>
      </c>
      <c r="Y29" t="str">
        <f t="shared" si="19"/>
        <v>Japan</v>
      </c>
      <c r="Z29" s="21">
        <f t="shared" si="20"/>
        <v>538.60184404658503</v>
      </c>
      <c r="AA29" s="16">
        <f t="shared" si="20"/>
        <v>506.75268650736007</v>
      </c>
      <c r="AB29" s="21">
        <f t="shared" si="20"/>
        <v>436.17103442815898</v>
      </c>
      <c r="AC29" s="21">
        <f t="shared" si="20"/>
        <v>350.15965637786366</v>
      </c>
      <c r="AE29" s="71" t="str">
        <f t="shared" si="11"/>
        <v>Southern South America</v>
      </c>
      <c r="AF29" s="47">
        <f>SUM(TREND(P29:Q29,P$2:Q$2,'BAU Sector &amp; Region Breakout'!D$2:M$2))</f>
        <v>754.23248800653528</v>
      </c>
      <c r="AG29" s="47">
        <f>SUM(TREND(Q29:R29,Q$2:R$2,'BAU Sector &amp; Region Breakout'!N$2:'BAU Sector &amp; Region Breakout'!X$2))</f>
        <v>1284.3558764061818</v>
      </c>
      <c r="AH29" s="47">
        <f>SUM(TREND(R29:S29,R$2:S$2,'BAU Sector &amp; Region Breakout'!X$2:AH$2))</f>
        <v>1733.4705772789493</v>
      </c>
      <c r="AI29" s="61">
        <f t="shared" si="12"/>
        <v>3772.0589416916664</v>
      </c>
      <c r="AJ29" s="72">
        <f t="shared" si="13"/>
        <v>20</v>
      </c>
    </row>
    <row r="30" spans="1:36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Emissions'!$C$1:$C$101='Electricity Figure Cum'!$A30)*('EPS Emissions'!$D$1:$D$101='Electricity Figure Cum'!$C$1),0),MATCH('Electricity Figure Cum'!D$2,'EPS Emissions'!$C$1:$AI$1,0)),INDEX('GCAM By Region By Sector'!$B$1:$AH$342,MATCH(1,('GCAM By Region By Sector'!$B$1:$B$342='Electricity Figure Cum'!$A30)*('GCAM By Region By Sector'!$C$1:$C$342='Electricity Figure Cum'!$C$1),0),MATCH('Electricity Figure Cum'!D$2,'GCAM By Region By Sector'!$B$1:$AH$1,0))*10^3)</f>
        <v>53.650198709855005</v>
      </c>
      <c r="E30" cm="1">
        <f t="array" ref="E30">IF($C30="EPS",INDEX('EPS Emissions'!$C$1:$AI$101,MATCH(1,('EPS Emissions'!$C$1:$C$101='Electricity Figure Cum'!$A30)*('EPS Emissions'!$D$1:$D$101='Electricity Figure Cum'!$C$1),0),MATCH('Electricity Figure Cum'!E$2,'EPS Emissions'!$C$1:$AI$1,0)),INDEX('GCAM By Region By Sector'!$B$1:$AH$342,MATCH(1,('GCAM By Region By Sector'!$B$1:$B$342='Electricity Figure Cum'!$A30)*('GCAM By Region By Sector'!$C$1:$C$342='Electricity Figure Cum'!$C$1),0),MATCH('Electricity Figure Cum'!E$2,'GCAM By Region By Sector'!$B$1:$AH$1,0))*10^3)</f>
        <v>85.977732869289014</v>
      </c>
      <c r="F30" cm="1">
        <f t="array" ref="F30">IF($C30="EPS",INDEX('EPS Emissions'!$C$1:$AI$101,MATCH(1,('EPS Emissions'!$C$1:$C$101='Electricity Figure Cum'!$A30)*('EPS Emissions'!$D$1:$D$101='Electricity Figure Cum'!$C$1),0),MATCH('Electricity Figure Cum'!F$2,'EPS Emissions'!$C$1:$AI$1,0)),INDEX('GCAM By Region By Sector'!$B$1:$AH$342,MATCH(1,('GCAM By Region By Sector'!$B$1:$B$342='Electricity Figure Cum'!$A30)*('GCAM By Region By Sector'!$C$1:$C$342='Electricity Figure Cum'!$C$1),0),MATCH('Electricity Figure Cum'!F$2,'GCAM By Region By Sector'!$B$1:$AH$1,0))*10^3)</f>
        <v>151.41112789555766</v>
      </c>
      <c r="G30" cm="1">
        <f t="array" ref="G30">IF($C30="EPS",INDEX('EPS Emissions'!$C$1:$AI$101,MATCH(1,('EPS Emissions'!$C$1:$C$101='Electricity Figure Cum'!$A30)*('EPS Emissions'!$D$1:$D$101='Electricity Figure Cum'!$C$1),0),MATCH('Electricity Figure Cum'!G$2,'EPS Emissions'!$C$1:$AI$1,0)),INDEX('GCAM By Region By Sector'!$B$1:$AH$342,MATCH(1,('GCAM By Region By Sector'!$B$1:$B$342='Electricity Figure Cum'!$A30)*('GCAM By Region By Sector'!$C$1:$C$342='Electricity Figure Cum'!$C$1),0),MATCH('Electricity Figure Cum'!G$2,'GCAM By Region By Sector'!$B$1:$AH$1,0))*10^3)</f>
        <v>224.633713678671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0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0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0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0</v>
      </c>
      <c r="O30" t="str">
        <f t="shared" si="10"/>
        <v>South Asia</v>
      </c>
      <c r="P30" s="15">
        <f t="shared" si="21"/>
        <v>53.650198709855005</v>
      </c>
      <c r="Q30" s="15">
        <f t="shared" si="21"/>
        <v>85.977732869289014</v>
      </c>
      <c r="R30" s="15">
        <f t="shared" si="21"/>
        <v>151.41112789555766</v>
      </c>
      <c r="S30" s="15">
        <f t="shared" si="21"/>
        <v>224.633713678671</v>
      </c>
      <c r="T30">
        <f t="shared" si="3"/>
        <v>24</v>
      </c>
      <c r="U30">
        <f t="shared" si="4"/>
        <v>20</v>
      </c>
      <c r="V30">
        <f t="shared" si="5"/>
        <v>17</v>
      </c>
      <c r="W30">
        <f t="shared" si="6"/>
        <v>14</v>
      </c>
      <c r="X30" s="22">
        <v>8</v>
      </c>
      <c r="Y30" t="str">
        <f t="shared" si="19"/>
        <v>Russia</v>
      </c>
      <c r="Z30" s="21">
        <f t="shared" si="20"/>
        <v>483.72421430543699</v>
      </c>
      <c r="AA30" s="16">
        <f t="shared" si="20"/>
        <v>462.1175670374717</v>
      </c>
      <c r="AB30" s="21">
        <f t="shared" si="20"/>
        <v>408.64580626853279</v>
      </c>
      <c r="AC30" s="21">
        <f t="shared" si="20"/>
        <v>328.26677694136384</v>
      </c>
      <c r="AE30" s="71" t="str">
        <f t="shared" si="11"/>
        <v>South Asia</v>
      </c>
      <c r="AF30" s="47">
        <f>SUM(TREND(P30:Q30,P$2:Q$2,'BAU Sector &amp; Region Breakout'!D$2:M$2))</f>
        <v>681.97589081600017</v>
      </c>
      <c r="AG30" s="47">
        <f>SUM(TREND(Q30:R30,Q$2:R$2,'BAU Sector &amp; Region Breakout'!N$2:'BAU Sector &amp; Region Breakout'!X$2))</f>
        <v>1305.6387342066701</v>
      </c>
      <c r="AH30" s="47">
        <f>SUM(TREND(R30:S30,R$2:S$2,'BAU Sector &amp; Region Breakout'!X$2:AH$2))</f>
        <v>2068.2466286582585</v>
      </c>
      <c r="AI30" s="61">
        <f t="shared" si="12"/>
        <v>4055.8612536809287</v>
      </c>
      <c r="AJ30" s="72">
        <f t="shared" si="13"/>
        <v>18</v>
      </c>
    </row>
    <row r="31" spans="1:36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Emissions'!$C$1:$C$101='Electricity Figure Cum'!$A31)*('EPS Emissions'!$D$1:$D$101='Electricity Figure Cum'!$C$1),0),MATCH('Electricity Figure Cum'!D$2,'EPS Emissions'!$C$1:$AI$1,0)),INDEX('GCAM By Region By Sector'!$B$1:$AH$342,MATCH(1,('GCAM By Region By Sector'!$B$1:$B$342='Electricity Figure Cum'!$A31)*('GCAM By Region By Sector'!$C$1:$C$342='Electricity Figure Cum'!$C$1),0),MATCH('Electricity Figure Cum'!D$2,'GCAM By Region By Sector'!$B$1:$AH$1,0))*10^3)</f>
        <v>259.95100000000002</v>
      </c>
      <c r="E31" cm="1">
        <f t="array" ref="E31">IF($C31="EPS",INDEX('EPS Emissions'!$C$1:$AI$101,MATCH(1,('EPS Emissions'!$C$1:$C$101='Electricity Figure Cum'!$A31)*('EPS Emissions'!$D$1:$D$101='Electricity Figure Cum'!$C$1),0),MATCH('Electricity Figure Cum'!E$2,'EPS Emissions'!$C$1:$AI$1,0)),INDEX('GCAM By Region By Sector'!$B$1:$AH$342,MATCH(1,('GCAM By Region By Sector'!$B$1:$B$342='Electricity Figure Cum'!$A31)*('GCAM By Region By Sector'!$C$1:$C$342='Electricity Figure Cum'!$C$1),0),MATCH('Electricity Figure Cum'!E$2,'GCAM By Region By Sector'!$B$1:$AH$1,0))*10^3)</f>
        <v>281.04199999999997</v>
      </c>
      <c r="F31" cm="1">
        <f t="array" ref="F31">IF($C31="EPS",INDEX('EPS Emissions'!$C$1:$AI$101,MATCH(1,('EPS Emissions'!$C$1:$C$101='Electricity Figure Cum'!$A31)*('EPS Emissions'!$D$1:$D$101='Electricity Figure Cum'!$C$1),0),MATCH('Electricity Figure Cum'!F$2,'EPS Emissions'!$C$1:$AI$1,0)),INDEX('GCAM By Region By Sector'!$B$1:$AH$342,MATCH(1,('GCAM By Region By Sector'!$B$1:$B$342='Electricity Figure Cum'!$A31)*('GCAM By Region By Sector'!$C$1:$C$342='Electricity Figure Cum'!$C$1),0),MATCH('Electricity Figure Cum'!F$2,'GCAM By Region By Sector'!$B$1:$AH$1,0))*10^3)</f>
        <v>284.09899999999999</v>
      </c>
      <c r="G31" cm="1">
        <f t="array" ref="G31">IF($C31="EPS",INDEX('EPS Emissions'!$C$1:$AI$101,MATCH(1,('EPS Emissions'!$C$1:$C$101='Electricity Figure Cum'!$A31)*('EPS Emissions'!$D$1:$D$101='Electricity Figure Cum'!$C$1),0),MATCH('Electricity Figure Cum'!G$2,'EPS Emissions'!$C$1:$AI$1,0)),INDEX('GCAM By Region By Sector'!$B$1:$AH$342,MATCH(1,('GCAM By Region By Sector'!$B$1:$B$342='Electricity Figure Cum'!$A31)*('GCAM By Region By Sector'!$C$1:$C$342='Electricity Figure Cum'!$C$1),0),MATCH('Electricity Figure Cum'!G$2,'GCAM By Region By Sector'!$B$1:$AH$1,0))*10^3)</f>
        <v>286.30799999999999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0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0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0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0</v>
      </c>
      <c r="O31" t="str">
        <f t="shared" si="10"/>
        <v>South Korea</v>
      </c>
      <c r="P31" s="15">
        <f t="shared" si="21"/>
        <v>259.95100000000002</v>
      </c>
      <c r="Q31" s="15">
        <f t="shared" si="21"/>
        <v>281.04199999999997</v>
      </c>
      <c r="R31" s="15">
        <f t="shared" si="21"/>
        <v>284.09899999999999</v>
      </c>
      <c r="S31" s="15">
        <f t="shared" si="21"/>
        <v>286.30799999999999</v>
      </c>
      <c r="T31">
        <f t="shared" si="3"/>
        <v>9</v>
      </c>
      <c r="U31">
        <f t="shared" si="4"/>
        <v>10</v>
      </c>
      <c r="V31">
        <f t="shared" si="5"/>
        <v>11</v>
      </c>
      <c r="W31">
        <f t="shared" si="6"/>
        <v>11</v>
      </c>
      <c r="X31" s="22">
        <v>9</v>
      </c>
      <c r="Y31" t="str">
        <f t="shared" si="19"/>
        <v>Indonesia</v>
      </c>
      <c r="Z31" s="21">
        <f t="shared" si="20"/>
        <v>253.167</v>
      </c>
      <c r="AA31" s="16">
        <f t="shared" si="20"/>
        <v>375.06799999999998</v>
      </c>
      <c r="AB31" s="21">
        <f t="shared" si="20"/>
        <v>718.11699999999996</v>
      </c>
      <c r="AC31" s="21">
        <f t="shared" si="20"/>
        <v>1690.55</v>
      </c>
      <c r="AE31" s="71" t="str">
        <f t="shared" si="11"/>
        <v>South Korea</v>
      </c>
      <c r="AF31" s="47">
        <f>SUM(TREND(P31:Q31,P$2:Q$2,'BAU Sector &amp; Region Breakout'!D$2:M$2))</f>
        <v>2694.4195</v>
      </c>
      <c r="AG31" s="47">
        <f>SUM(TREND(Q31:R31,Q$2:R$2,'BAU Sector &amp; Region Breakout'!N$2:'BAU Sector &amp; Region Breakout'!X$2))</f>
        <v>3108.2754999999997</v>
      </c>
      <c r="AH31" s="47">
        <f>SUM(TREND(R31:S31,R$2:S$2,'BAU Sector &amp; Region Breakout'!X$2:AH$2))</f>
        <v>3137.2384999999995</v>
      </c>
      <c r="AI31" s="61">
        <f t="shared" si="12"/>
        <v>8939.9334999999992</v>
      </c>
      <c r="AJ31" s="72">
        <f t="shared" si="13"/>
        <v>11</v>
      </c>
    </row>
    <row r="32" spans="1:36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Emissions'!$C$1:$C$101='Electricity Figure Cum'!$A32)*('EPS Emissions'!$D$1:$D$101='Electricity Figure Cum'!$C$1),0),MATCH('Electricity Figure Cum'!D$2,'EPS Emissions'!$C$1:$AI$1,0)),INDEX('GCAM By Region By Sector'!$B$1:$AH$342,MATCH(1,('GCAM By Region By Sector'!$B$1:$B$342='Electricity Figure Cum'!$A32)*('GCAM By Region By Sector'!$C$1:$C$342='Electricity Figure Cum'!$C$1),0),MATCH('Electricity Figure Cum'!D$2,'GCAM By Region By Sector'!$B$1:$AH$1,0))*10^3)</f>
        <v>406.26524547848135</v>
      </c>
      <c r="E32" cm="1">
        <f t="array" ref="E32">IF($C32="EPS",INDEX('EPS Emissions'!$C$1:$AI$101,MATCH(1,('EPS Emissions'!$C$1:$C$101='Electricity Figure Cum'!$A32)*('EPS Emissions'!$D$1:$D$101='Electricity Figure Cum'!$C$1),0),MATCH('Electricity Figure Cum'!E$2,'EPS Emissions'!$C$1:$AI$1,0)),INDEX('GCAM By Region By Sector'!$B$1:$AH$342,MATCH(1,('GCAM By Region By Sector'!$B$1:$B$342='Electricity Figure Cum'!$A32)*('GCAM By Region By Sector'!$C$1:$C$342='Electricity Figure Cum'!$C$1),0),MATCH('Electricity Figure Cum'!E$2,'GCAM By Region By Sector'!$B$1:$AH$1,0))*10^3)</f>
        <v>560.68913625641346</v>
      </c>
      <c r="F32" cm="1">
        <f t="array" ref="F32">IF($C32="EPS",INDEX('EPS Emissions'!$C$1:$AI$101,MATCH(1,('EPS Emissions'!$C$1:$C$101='Electricity Figure Cum'!$A32)*('EPS Emissions'!$D$1:$D$101='Electricity Figure Cum'!$C$1),0),MATCH('Electricity Figure Cum'!F$2,'EPS Emissions'!$C$1:$AI$1,0)),INDEX('GCAM By Region By Sector'!$B$1:$AH$342,MATCH(1,('GCAM By Region By Sector'!$B$1:$B$342='Electricity Figure Cum'!$A32)*('GCAM By Region By Sector'!$C$1:$C$342='Electricity Figure Cum'!$C$1),0),MATCH('Electricity Figure Cum'!F$2,'GCAM By Region By Sector'!$B$1:$AH$1,0))*10^3)</f>
        <v>773.83636452356131</v>
      </c>
      <c r="G32" cm="1">
        <f t="array" ref="G32">IF($C32="EPS",INDEX('EPS Emissions'!$C$1:$AI$101,MATCH(1,('EPS Emissions'!$C$1:$C$101='Electricity Figure Cum'!$A32)*('EPS Emissions'!$D$1:$D$101='Electricity Figure Cum'!$C$1),0),MATCH('Electricity Figure Cum'!G$2,'EPS Emissions'!$C$1:$AI$1,0)),INDEX('GCAM By Region By Sector'!$B$1:$AH$342,MATCH(1,('GCAM By Region By Sector'!$B$1:$B$342='Electricity Figure Cum'!$A32)*('GCAM By Region By Sector'!$C$1:$C$342='Electricity Figure Cum'!$C$1),0),MATCH('Electricity Figure Cum'!G$2,'GCAM By Region By Sector'!$B$1:$AH$1,0))*10^3)</f>
        <v>955.47975873396433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0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0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0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0</v>
      </c>
      <c r="O32" t="str">
        <f t="shared" si="10"/>
        <v>Southeast Asia</v>
      </c>
      <c r="P32" s="15">
        <f t="shared" si="21"/>
        <v>406.26524547848135</v>
      </c>
      <c r="Q32" s="15">
        <f t="shared" si="21"/>
        <v>560.68913625641346</v>
      </c>
      <c r="R32" s="15">
        <f t="shared" si="21"/>
        <v>773.83636452356131</v>
      </c>
      <c r="S32" s="15">
        <f t="shared" si="21"/>
        <v>955.47975873396433</v>
      </c>
      <c r="T32">
        <f t="shared" si="3"/>
        <v>8</v>
      </c>
      <c r="U32">
        <f t="shared" si="4"/>
        <v>5</v>
      </c>
      <c r="V32">
        <f t="shared" si="5"/>
        <v>4</v>
      </c>
      <c r="W32">
        <f t="shared" si="6"/>
        <v>5</v>
      </c>
      <c r="X32" s="22">
        <v>10</v>
      </c>
      <c r="Y32" t="str">
        <f t="shared" si="19"/>
        <v>South Korea</v>
      </c>
      <c r="Z32" s="21">
        <f t="shared" si="20"/>
        <v>259.95100000000002</v>
      </c>
      <c r="AA32" s="16">
        <f t="shared" si="20"/>
        <v>281.04199999999997</v>
      </c>
      <c r="AB32" s="21">
        <f t="shared" si="20"/>
        <v>284.09899999999999</v>
      </c>
      <c r="AC32" s="21">
        <f t="shared" si="20"/>
        <v>286.30799999999999</v>
      </c>
      <c r="AE32" s="71" t="str">
        <f t="shared" si="11"/>
        <v>Southeast Asia</v>
      </c>
      <c r="AF32" s="47">
        <f>SUM(TREND(P32:Q32,P$2:Q$2,'BAU Sector &amp; Region Breakout'!D$2:M$2))</f>
        <v>4757.5599632855301</v>
      </c>
      <c r="AG32" s="47">
        <f>SUM(TREND(Q32:R32,Q$2:R$2,'BAU Sector &amp; Region Breakout'!N$2:'BAU Sector &amp; Region Breakout'!X$2))</f>
        <v>7339.8902542898795</v>
      </c>
      <c r="AH32" s="47">
        <f>SUM(TREND(R32:S32,R$2:S$2,'BAU Sector &amp; Region Breakout'!X$2:AH$2))</f>
        <v>9511.2386779163717</v>
      </c>
      <c r="AI32" s="61">
        <f t="shared" si="12"/>
        <v>21608.688895491781</v>
      </c>
      <c r="AJ32" s="72">
        <f t="shared" si="13"/>
        <v>6</v>
      </c>
    </row>
    <row r="33" spans="1:4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Emissions'!$C$1:$C$101='Electricity Figure Cum'!$A33)*('EPS Emissions'!$D$1:$D$101='Electricity Figure Cum'!$C$1),0),MATCH('Electricity Figure Cum'!D$2,'EPS Emissions'!$C$1:$AI$1,0)),INDEX('GCAM By Region By Sector'!$B$1:$AH$342,MATCH(1,('GCAM By Region By Sector'!$B$1:$B$342='Electricity Figure Cum'!$A33)*('GCAM By Region By Sector'!$C$1:$C$342='Electricity Figure Cum'!$C$1),0),MATCH('Electricity Figure Cum'!D$2,'GCAM By Region By Sector'!$B$1:$AH$1,0))*10^3)</f>
        <v>112.01566681230248</v>
      </c>
      <c r="E33" cm="1">
        <f t="array" ref="E33">IF($C33="EPS",INDEX('EPS Emissions'!$C$1:$AI$101,MATCH(1,('EPS Emissions'!$C$1:$C$101='Electricity Figure Cum'!$A33)*('EPS Emissions'!$D$1:$D$101='Electricity Figure Cum'!$C$1),0),MATCH('Electricity Figure Cum'!E$2,'EPS Emissions'!$C$1:$AI$1,0)),INDEX('GCAM By Region By Sector'!$B$1:$AH$342,MATCH(1,('GCAM By Region By Sector'!$B$1:$B$342='Electricity Figure Cum'!$A33)*('GCAM By Region By Sector'!$C$1:$C$342='Electricity Figure Cum'!$C$1),0),MATCH('Electricity Figure Cum'!E$2,'GCAM By Region By Sector'!$B$1:$AH$1,0))*10^3)</f>
        <v>126.03922121717437</v>
      </c>
      <c r="F33" cm="1">
        <f t="array" ref="F33">IF($C33="EPS",INDEX('EPS Emissions'!$C$1:$AI$101,MATCH(1,('EPS Emissions'!$C$1:$C$101='Electricity Figure Cum'!$A33)*('EPS Emissions'!$D$1:$D$101='Electricity Figure Cum'!$C$1),0),MATCH('Electricity Figure Cum'!F$2,'EPS Emissions'!$C$1:$AI$1,0)),INDEX('GCAM By Region By Sector'!$B$1:$AH$342,MATCH(1,('GCAM By Region By Sector'!$B$1:$B$342='Electricity Figure Cum'!$A33)*('GCAM By Region By Sector'!$C$1:$C$342='Electricity Figure Cum'!$C$1),0),MATCH('Electricity Figure Cum'!F$2,'GCAM By Region By Sector'!$B$1:$AH$1,0))*10^3)</f>
        <v>124.35636498052845</v>
      </c>
      <c r="G33" cm="1">
        <f t="array" ref="G33">IF($C33="EPS",INDEX('EPS Emissions'!$C$1:$AI$101,MATCH(1,('EPS Emissions'!$C$1:$C$101='Electricity Figure Cum'!$A33)*('EPS Emissions'!$D$1:$D$101='Electricity Figure Cum'!$C$1),0),MATCH('Electricity Figure Cum'!G$2,'EPS Emissions'!$C$1:$AI$1,0)),INDEX('GCAM By Region By Sector'!$B$1:$AH$342,MATCH(1,('GCAM By Region By Sector'!$B$1:$B$342='Electricity Figure Cum'!$A33)*('GCAM By Region By Sector'!$C$1:$C$342='Electricity Figure Cum'!$C$1),0),MATCH('Electricity Figure Cum'!G$2,'GCAM By Region By Sector'!$B$1:$AH$1,0))*10^3)</f>
        <v>113.45892139938321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0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0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0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0</v>
      </c>
      <c r="O33" t="str">
        <f t="shared" si="10"/>
        <v>Taiwan</v>
      </c>
      <c r="P33" s="15">
        <f t="shared" si="21"/>
        <v>112.01566681230248</v>
      </c>
      <c r="Q33" s="15">
        <f t="shared" si="21"/>
        <v>126.03922121717437</v>
      </c>
      <c r="R33" s="15">
        <f t="shared" si="21"/>
        <v>124.35636498052845</v>
      </c>
      <c r="S33" s="15">
        <f t="shared" si="21"/>
        <v>113.45892139938321</v>
      </c>
      <c r="T33">
        <f t="shared" si="3"/>
        <v>17</v>
      </c>
      <c r="U33">
        <f t="shared" si="4"/>
        <v>17</v>
      </c>
      <c r="V33">
        <f t="shared" si="5"/>
        <v>21</v>
      </c>
      <c r="W33">
        <f t="shared" si="6"/>
        <v>24</v>
      </c>
      <c r="X33" s="22" t="s">
        <v>86</v>
      </c>
      <c r="Y33" t="s">
        <v>87</v>
      </c>
      <c r="Z33" s="21">
        <f>$P$35-SUM(Z23:Z32)</f>
        <v>1782.1903565982848</v>
      </c>
      <c r="AA33" s="16">
        <f>$Q$35-SUM(AA23:AA32)</f>
        <v>2085.9062258805825</v>
      </c>
      <c r="AB33" s="21">
        <f>$R$35-SUM(AB23:AB32)</f>
        <v>2668.0120849750547</v>
      </c>
      <c r="AC33" s="21">
        <f>$S$35-SUM(AC23:AC32)</f>
        <v>3436.4271199325449</v>
      </c>
      <c r="AE33" s="71" t="str">
        <f t="shared" si="11"/>
        <v>Taiwan</v>
      </c>
      <c r="AF33" s="47">
        <f>SUM(TREND(P33:Q33,P$2:Q$2,'BAU Sector &amp; Region Breakout'!D$2:M$2))</f>
        <v>1183.2626629449524</v>
      </c>
      <c r="AG33" s="47">
        <f>SUM(TREND(Q33:R33,Q$2:R$2,'BAU Sector &amp; Region Breakout'!N$2:'BAU Sector &amp; Region Breakout'!X$2))</f>
        <v>1377.1757240873658</v>
      </c>
      <c r="AH33" s="47">
        <f>SUM(TREND(R33:S33,R$2:S$2,'BAU Sector &amp; Region Breakout'!X$2:AH$2))</f>
        <v>1307.9840750895141</v>
      </c>
      <c r="AI33" s="61">
        <f t="shared" si="12"/>
        <v>3868.4224621218323</v>
      </c>
      <c r="AJ33" s="72">
        <f t="shared" si="13"/>
        <v>19</v>
      </c>
    </row>
    <row r="34" spans="1:4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Emissions'!$C$1:$C$101='Electricity Figure Cum'!$A34)*('EPS Emissions'!$D$1:$D$101='Electricity Figure Cum'!$C$1),0),MATCH('Electricity Figure Cum'!D$2,'EPS Emissions'!$C$1:$AI$1,0)),INDEX('GCAM By Region By Sector'!$B$1:$AH$342,MATCH(1,('GCAM By Region By Sector'!$B$1:$B$342='Electricity Figure Cum'!$A34)*('GCAM By Region By Sector'!$C$1:$C$342='Electricity Figure Cum'!$C$1),0),MATCH('Electricity Figure Cum'!D$2,'GCAM By Region By Sector'!$B$1:$AH$1,0))*10^3)</f>
        <v>1459.77</v>
      </c>
      <c r="E34" cm="1">
        <f t="array" ref="E34">IF($C34="EPS",INDEX('EPS Emissions'!$C$1:$AI$101,MATCH(1,('EPS Emissions'!$C$1:$C$101='Electricity Figure Cum'!$A34)*('EPS Emissions'!$D$1:$D$101='Electricity Figure Cum'!$C$1),0),MATCH('Electricity Figure Cum'!E$2,'EPS Emissions'!$C$1:$AI$1,0)),INDEX('GCAM By Region By Sector'!$B$1:$AH$342,MATCH(1,('GCAM By Region By Sector'!$B$1:$B$342='Electricity Figure Cum'!$A34)*('GCAM By Region By Sector'!$C$1:$C$342='Electricity Figure Cum'!$C$1),0),MATCH('Electricity Figure Cum'!E$2,'GCAM By Region By Sector'!$B$1:$AH$1,0))*10^3)</f>
        <v>1208.53</v>
      </c>
      <c r="F34" cm="1">
        <f t="array" ref="F34">IF($C34="EPS",INDEX('EPS Emissions'!$C$1:$AI$101,MATCH(1,('EPS Emissions'!$C$1:$C$101='Electricity Figure Cum'!$A34)*('EPS Emissions'!$D$1:$D$101='Electricity Figure Cum'!$C$1),0),MATCH('Electricity Figure Cum'!F$2,'EPS Emissions'!$C$1:$AI$1,0)),INDEX('GCAM By Region By Sector'!$B$1:$AH$342,MATCH(1,('GCAM By Region By Sector'!$B$1:$B$342='Electricity Figure Cum'!$A34)*('GCAM By Region By Sector'!$C$1:$C$342='Electricity Figure Cum'!$C$1),0),MATCH('Electricity Figure Cum'!F$2,'GCAM By Region By Sector'!$B$1:$AH$1,0))*10^3)</f>
        <v>1219.58</v>
      </c>
      <c r="G34" cm="1">
        <f t="array" ref="G34">IF($C34="EPS",INDEX('EPS Emissions'!$C$1:$AI$101,MATCH(1,('EPS Emissions'!$C$1:$C$101='Electricity Figure Cum'!$A34)*('EPS Emissions'!$D$1:$D$101='Electricity Figure Cum'!$C$1),0),MATCH('Electricity Figure Cum'!G$2,'EPS Emissions'!$C$1:$AI$1,0)),INDEX('GCAM By Region By Sector'!$B$1:$AH$342,MATCH(1,('GCAM By Region By Sector'!$B$1:$B$342='Electricity Figure Cum'!$A34)*('GCAM By Region By Sector'!$C$1:$C$342='Electricity Figure Cum'!$C$1),0),MATCH('Electricity Figure Cum'!G$2,'GCAM By Region By Sector'!$B$1:$AH$1,0))*10^3)</f>
        <v>1255.01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0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0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0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0</v>
      </c>
      <c r="O34" t="str">
        <f t="shared" si="10"/>
        <v>USA</v>
      </c>
      <c r="P34" s="15">
        <f t="shared" si="21"/>
        <v>1459.77</v>
      </c>
      <c r="Q34" s="15">
        <f t="shared" si="21"/>
        <v>1208.53</v>
      </c>
      <c r="R34" s="15">
        <f t="shared" si="21"/>
        <v>1219.58</v>
      </c>
      <c r="S34" s="15">
        <f t="shared" si="21"/>
        <v>1255.01</v>
      </c>
      <c r="T34">
        <f t="shared" si="3"/>
        <v>2</v>
      </c>
      <c r="U34">
        <f t="shared" si="4"/>
        <v>2</v>
      </c>
      <c r="V34">
        <f t="shared" si="5"/>
        <v>2</v>
      </c>
      <c r="W34">
        <f t="shared" si="6"/>
        <v>3</v>
      </c>
      <c r="Y34" t="s">
        <v>93</v>
      </c>
      <c r="Z34">
        <v>0</v>
      </c>
      <c r="AA34">
        <v>0</v>
      </c>
      <c r="AB34">
        <v>0</v>
      </c>
      <c r="AC34">
        <v>0</v>
      </c>
      <c r="AE34" s="73" t="str">
        <f t="shared" si="11"/>
        <v>USA</v>
      </c>
      <c r="AF34" s="74">
        <f>SUM(TREND(P34:Q34,P$2:Q$2,'BAU Sector &amp; Region Breakout'!D$2:M$2))</f>
        <v>13467.120000000032</v>
      </c>
      <c r="AG34" s="74">
        <f>SUM(TREND(Q34:R34,Q$2:R$2,'BAU Sector &amp; Region Breakout'!N$2:'BAU Sector &amp; Region Breakout'!X$2))</f>
        <v>13354.604999999998</v>
      </c>
      <c r="AH34" s="74">
        <f>SUM(TREND(R34:S34,R$2:S$2,'BAU Sector &amp; Region Breakout'!X$2:AH$2))</f>
        <v>13610.245000000001</v>
      </c>
      <c r="AI34" s="75">
        <f t="shared" si="12"/>
        <v>40431.97000000003</v>
      </c>
      <c r="AJ34" s="76">
        <f>RANK(AI34,AI$3:AI$34,0)</f>
        <v>2</v>
      </c>
      <c r="AK34" s="26"/>
      <c r="AN34" s="26"/>
      <c r="AQ34" s="26"/>
    </row>
    <row r="35" spans="1:43" x14ac:dyDescent="0.35">
      <c r="O35" s="14" t="s">
        <v>94</v>
      </c>
      <c r="P35" s="61">
        <f>SUM(P3:P34)</f>
        <v>11205.245802599658</v>
      </c>
      <c r="Q35" s="61">
        <f t="shared" ref="Q35:S35" si="22">SUM(Q3:Q34)</f>
        <v>12535.147999337089</v>
      </c>
      <c r="R35" s="61">
        <f t="shared" si="22"/>
        <v>13492.337047153605</v>
      </c>
      <c r="S35" s="61">
        <f t="shared" si="22"/>
        <v>14276.954301693742</v>
      </c>
      <c r="AE35" s="21"/>
      <c r="AK35" s="25"/>
      <c r="AN35" s="25"/>
      <c r="AQ35" s="25"/>
    </row>
    <row r="36" spans="1:43" x14ac:dyDescent="0.35">
      <c r="B36" t="s">
        <v>59</v>
      </c>
      <c r="C36" s="9"/>
      <c r="I36" s="9"/>
      <c r="AE36" s="21"/>
      <c r="AK36" s="25"/>
      <c r="AN36" s="25"/>
      <c r="AQ36" s="25"/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 t="shared" ref="F37:G37" si="23">E37+10</f>
        <v>2040</v>
      </c>
      <c r="G37">
        <f t="shared" si="23"/>
        <v>2050</v>
      </c>
      <c r="I37">
        <v>2020</v>
      </c>
      <c r="J37">
        <f>I37+10</f>
        <v>2030</v>
      </c>
      <c r="K37">
        <f t="shared" ref="K37:L37" si="24">J37+10</f>
        <v>2040</v>
      </c>
      <c r="L37">
        <f t="shared" si="24"/>
        <v>2050</v>
      </c>
      <c r="P37" t="s">
        <v>101</v>
      </c>
      <c r="Q37" t="s">
        <v>102</v>
      </c>
      <c r="AE37" s="21"/>
      <c r="AK37" s="25"/>
      <c r="AN37" s="25"/>
      <c r="AQ37" s="25"/>
    </row>
    <row r="38" spans="1:43" x14ac:dyDescent="0.35">
      <c r="A38" s="13" t="s">
        <v>7</v>
      </c>
      <c r="B38" t="s">
        <v>8</v>
      </c>
      <c r="C38" s="10" t="s">
        <v>9</v>
      </c>
      <c r="D38" cm="1">
        <f t="array" ref="D38">IFERROR(IF($C38="EPS",INDEX('EPS Emissions'!$C$1:$AI$101,MATCH(1,('EPS Emissions'!$C$1:$C$101=$A38)*('EPS Emissions'!$D$1:$D$101=$C$36),0),MATCH(D$2,'EPS Emissions'!$C$1:$AI$1,0)),INDEX('GCAM By Region By Sector'!$B$1:$AH$342,MATCH(1,('GCAM By Region By Sector'!$B$1:$B$342=$A38)*('GCAM By Region By Sector'!$C$1:$C$342=$C$36),0),MATCH(D$2,'GCAM By Region By Sector'!$B$1:$AH$1,0))*10^3),0)</f>
        <v>0</v>
      </c>
      <c r="E38" cm="1">
        <f t="array" ref="E38">IFERROR(IF($C38="EPS",INDEX('EPS Emissions'!$C$1:$AI$101,MATCH(1,('EPS Emissions'!$C$1:$C$101=$A38)*('EPS Emissions'!$D$1:$D$101=$C$36),0),MATCH(E$2,'EPS Emissions'!$C$1:$AI$1,0)),INDEX('GCAM By Region By Sector'!$B$1:$AH$342,MATCH(1,('GCAM By Region By Sector'!$B$1:$B$342=$A38)*('GCAM By Region By Sector'!$C$1:$C$342=$C$36),0),MATCH(E$2,'GCAM By Region By Sector'!$B$1:$AH$1,0))*10^3),0)</f>
        <v>0</v>
      </c>
      <c r="F38" cm="1">
        <f t="array" ref="F38">IFERROR(IF($C38="EPS",INDEX('EPS Emissions'!$C$1:$AI$101,MATCH(1,('EPS Emissions'!$C$1:$C$101=$A38)*('EPS Emissions'!$D$1:$D$101=$C$36),0),MATCH(F$2,'EPS Emissions'!$C$1:$AI$1,0)),INDEX('GCAM By Region By Sector'!$B$1:$AH$342,MATCH(1,('GCAM By Region By Sector'!$B$1:$B$342=$A38)*('GCAM By Region By Sector'!$C$1:$C$342=$C$36),0),MATCH(F$2,'GCAM By Region By Sector'!$B$1:$AH$1,0))*10^3),0)</f>
        <v>0</v>
      </c>
      <c r="G38" cm="1">
        <f t="array" ref="G38">IFERROR(IF($C38="EPS",INDEX('EPS Emissions'!$C$1:$AI$101,MATCH(1,('EPS Emissions'!$C$1:$C$101=$A38)*('EPS Emissions'!$D$1:$D$101=$C$36),0),MATCH(G$2,'EPS Emissions'!$C$1:$AI$1,0)),INDEX('GCAM By Region By Sector'!$B$1:$AH$342,MATCH(1,('GCAM By Region By Sector'!$B$1:$B$342=$A38)*('GCAM By Region By Sector'!$C$1:$C$342=$C$36),0),MATCH(G$2,'GCAM By Region By Sector'!$B$1:$AH$1,0))*10^3),0)</f>
        <v>0</v>
      </c>
      <c r="I38" cm="1">
        <f t="array" ref="I38">IFERROR(IF($C38="EPS",INDEX('EPS Emissions'!$C$1:$AI$101,MATCH(1,('EPS Emissions'!$C$1:$C$101=$A38)*('EPS Emissions'!$D$1:$D$101=$I$36),0),MATCH(I$2,'EPS Emissions'!$C$1:$AI$1,0)),INDEX('GCAM By Region By Sector'!$B$1:$AH$342,MATCH(1,('GCAM By Region By Sector'!$B$1:$B$342=$A38)*('GCAM By Region By Sector'!$C$1:$C$342=$I$36),0),MATCH(I$2,'GCAM By Region By Sector'!$B$1:$AH$1,0))*10^3),0)</f>
        <v>0</v>
      </c>
      <c r="J38" cm="1">
        <f t="array" ref="J38">IFERROR(IF($C38="EPS",INDEX('EPS Emissions'!$C$1:$AI$101,MATCH(1,('EPS Emissions'!$C$1:$C$101=$A38)*('EPS Emissions'!$D$1:$D$101=$I$36),0),MATCH(J$2,'EPS Emissions'!$C$1:$AI$1,0)),INDEX('GCAM By Region By Sector'!$B$1:$AH$342,MATCH(1,('GCAM By Region By Sector'!$B$1:$B$342=$A38)*('GCAM By Region By Sector'!$C$1:$C$342=$I$36),0),MATCH(J$2,'GCAM By Region By Sector'!$B$1:$AH$1,0))*10^3),0)</f>
        <v>0</v>
      </c>
      <c r="K38" cm="1">
        <f t="array" ref="K38">IFERROR(IF($C38="EPS",INDEX('EPS Emissions'!$C$1:$AI$101,MATCH(1,('EPS Emissions'!$C$1:$C$101=$A38)*('EPS Emissions'!$D$1:$D$101=$I$36),0),MATCH(K$2,'EPS Emissions'!$C$1:$AI$1,0)),INDEX('GCAM By Region By Sector'!$B$1:$AH$342,MATCH(1,('GCAM By Region By Sector'!$B$1:$B$342=$A38)*('GCAM By Region By Sector'!$C$1:$C$342=$I$36),0),MATCH(K$2,'GCAM By Region By Sector'!$B$1:$AH$1,0))*10^3),0)</f>
        <v>0</v>
      </c>
      <c r="L38" cm="1">
        <f t="array" ref="L38">IFERROR(IF($C38="EPS",INDEX('EPS Emissions'!$C$1:$AI$101,MATCH(1,('EPS Emissions'!$C$1:$C$101=$A38)*('EPS Emissions'!$D$1:$D$101=$I$36),0),MATCH(L$2,'EPS Emissions'!$C$1:$AI$1,0)),INDEX('GCAM By Region By Sector'!$B$1:$AH$342,MATCH(1,('GCAM By Region By Sector'!$B$1:$B$342=$A38)*('GCAM By Region By Sector'!$C$1:$C$342=$I$36),0),MATCH(L$2,'GCAM By Region By Sector'!$B$1:$AH$1,0))*10^3),0)</f>
        <v>0</v>
      </c>
      <c r="O38" t="s">
        <v>66</v>
      </c>
      <c r="P38" t="str">
        <f>O38</f>
        <v>International Aviation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E38" s="21"/>
      <c r="AK38" s="25"/>
      <c r="AN38" s="25"/>
      <c r="AQ38" s="25"/>
    </row>
    <row r="39" spans="1:43" x14ac:dyDescent="0.35">
      <c r="A39" s="13" t="s">
        <v>10</v>
      </c>
      <c r="B39" t="s">
        <v>10</v>
      </c>
      <c r="C39" s="10" t="s">
        <v>9</v>
      </c>
      <c r="D39" cm="1">
        <f t="array" ref="D39">IFERROR(IF($C39="EPS",INDEX('EPS Emissions'!$C$1:$AI$101,MATCH(1,('EPS Emissions'!$C$1:$C$101=$A39)*('EPS Emissions'!$D$1:$D$101=$C$36),0),MATCH(D$2,'EPS Emissions'!$C$1:$AI$1,0)),INDEX('GCAM By Region By Sector'!$B$1:$AH$342,MATCH(1,('GCAM By Region By Sector'!$B$1:$B$342=$A39)*('GCAM By Region By Sector'!$C$1:$C$342=$C$36),0),MATCH(D$2,'GCAM By Region By Sector'!$B$1:$AH$1,0))*10^3),0)</f>
        <v>0</v>
      </c>
      <c r="E39" cm="1">
        <f t="array" ref="E39">IFERROR(IF($C39="EPS",INDEX('EPS Emissions'!$C$1:$AI$101,MATCH(1,('EPS Emissions'!$C$1:$C$101=$A39)*('EPS Emissions'!$D$1:$D$101=$C$36),0),MATCH(E$2,'EPS Emissions'!$C$1:$AI$1,0)),INDEX('GCAM By Region By Sector'!$B$1:$AH$342,MATCH(1,('GCAM By Region By Sector'!$B$1:$B$342=$A39)*('GCAM By Region By Sector'!$C$1:$C$342=$C$36),0),MATCH(E$2,'GCAM By Region By Sector'!$B$1:$AH$1,0))*10^3),0)</f>
        <v>0</v>
      </c>
      <c r="F39" cm="1">
        <f t="array" ref="F39">IFERROR(IF($C39="EPS",INDEX('EPS Emissions'!$C$1:$AI$101,MATCH(1,('EPS Emissions'!$C$1:$C$101=$A39)*('EPS Emissions'!$D$1:$D$101=$C$36),0),MATCH(F$2,'EPS Emissions'!$C$1:$AI$1,0)),INDEX('GCAM By Region By Sector'!$B$1:$AH$342,MATCH(1,('GCAM By Region By Sector'!$B$1:$B$342=$A39)*('GCAM By Region By Sector'!$C$1:$C$342=$C$36),0),MATCH(F$2,'GCAM By Region By Sector'!$B$1:$AH$1,0))*10^3),0)</f>
        <v>0</v>
      </c>
      <c r="G39" cm="1">
        <f t="array" ref="G39">IFERROR(IF($C39="EPS",INDEX('EPS Emissions'!$C$1:$AI$101,MATCH(1,('EPS Emissions'!$C$1:$C$101=$A39)*('EPS Emissions'!$D$1:$D$101=$C$36),0),MATCH(G$2,'EPS Emissions'!$C$1:$AI$1,0)),INDEX('GCAM By Region By Sector'!$B$1:$AH$342,MATCH(1,('GCAM By Region By Sector'!$B$1:$B$342=$A39)*('GCAM By Region By Sector'!$C$1:$C$342=$C$36),0),MATCH(G$2,'GCAM By Region By Sector'!$B$1:$AH$1,0))*10^3),0)</f>
        <v>0</v>
      </c>
      <c r="I39" cm="1">
        <f t="array" ref="I39">IFERROR(IF($C39="EPS",INDEX('EPS Emissions'!$C$1:$AI$101,MATCH(1,('EPS Emissions'!$C$1:$C$101=$A39)*('EPS Emissions'!$D$1:$D$101=$I$36),0),MATCH(I$2,'EPS Emissions'!$C$1:$AI$1,0)),INDEX('GCAM By Region By Sector'!$B$1:$AH$342,MATCH(1,('GCAM By Region By Sector'!$B$1:$B$342=$A39)*('GCAM By Region By Sector'!$C$1:$C$342=$I$36),0),MATCH(I$2,'GCAM By Region By Sector'!$B$1:$AH$1,0))*10^3),0)</f>
        <v>0</v>
      </c>
      <c r="J39" cm="1">
        <f t="array" ref="J39">IFERROR(IF($C39="EPS",INDEX('EPS Emissions'!$C$1:$AI$101,MATCH(1,('EPS Emissions'!$C$1:$C$101=$A39)*('EPS Emissions'!$D$1:$D$101=$I$36),0),MATCH(J$2,'EPS Emissions'!$C$1:$AI$1,0)),INDEX('GCAM By Region By Sector'!$B$1:$AH$342,MATCH(1,('GCAM By Region By Sector'!$B$1:$B$342=$A39)*('GCAM By Region By Sector'!$C$1:$C$342=$I$36),0),MATCH(J$2,'GCAM By Region By Sector'!$B$1:$AH$1,0))*10^3),0)</f>
        <v>0</v>
      </c>
      <c r="K39" cm="1">
        <f t="array" ref="K39">IFERROR(IF($C39="EPS",INDEX('EPS Emissions'!$C$1:$AI$101,MATCH(1,('EPS Emissions'!$C$1:$C$101=$A39)*('EPS Emissions'!$D$1:$D$101=$I$36),0),MATCH(K$2,'EPS Emissions'!$C$1:$AI$1,0)),INDEX('GCAM By Region By Sector'!$B$1:$AH$342,MATCH(1,('GCAM By Region By Sector'!$B$1:$B$342=$A39)*('GCAM By Region By Sector'!$C$1:$C$342=$I$36),0),MATCH(K$2,'GCAM By Region By Sector'!$B$1:$AH$1,0))*10^3),0)</f>
        <v>0</v>
      </c>
      <c r="L39" cm="1">
        <f t="array" ref="L39">IFERROR(IF($C39="EPS",INDEX('EPS Emissions'!$C$1:$AI$101,MATCH(1,('EPS Emissions'!$C$1:$C$101=$A39)*('EPS Emissions'!$D$1:$D$101=$I$36),0),MATCH(L$2,'EPS Emissions'!$C$1:$AI$1,0)),INDEX('GCAM By Region By Sector'!$B$1:$AH$342,MATCH(1,('GCAM By Region By Sector'!$B$1:$B$342=$A39)*('GCAM By Region By Sector'!$C$1:$C$342=$I$36),0),MATCH(L$2,'GCAM By Region By Sector'!$B$1:$AH$1,0))*10^3),0)</f>
        <v>0</v>
      </c>
      <c r="O39" t="s">
        <v>68</v>
      </c>
      <c r="Q39" t="str">
        <f>O39</f>
        <v>International Shipping</v>
      </c>
      <c r="AE39" s="21"/>
      <c r="AK39" s="25"/>
      <c r="AN39" s="25"/>
      <c r="AQ39" s="25"/>
    </row>
    <row r="40" spans="1:43" x14ac:dyDescent="0.35">
      <c r="A40" s="13" t="s">
        <v>11</v>
      </c>
      <c r="B40" t="s">
        <v>12</v>
      </c>
      <c r="C40" s="10" t="s">
        <v>13</v>
      </c>
      <c r="D40" cm="1">
        <f t="array" ref="D40">IFERROR(IF($C40="EPS",INDEX('EPS Emissions'!$C$1:$AI$101,MATCH(1,('EPS Emissions'!$C$1:$C$101=$A40)*('EPS Emissions'!$D$1:$D$101=$C$36),0),MATCH(D$2,'EPS Emissions'!$C$1:$AI$1,0)),INDEX('GCAM By Region By Sector'!$B$1:$AH$342,MATCH(1,('GCAM By Region By Sector'!$B$1:$B$342=$A40)*('GCAM By Region By Sector'!$C$1:$C$342=$C$36),0),MATCH(D$2,'GCAM By Region By Sector'!$B$1:$AH$1,0))*10^3),0)</f>
        <v>0</v>
      </c>
      <c r="E40" cm="1">
        <f t="array" ref="E40">IFERROR(IF($C40="EPS",INDEX('EPS Emissions'!$C$1:$AI$101,MATCH(1,('EPS Emissions'!$C$1:$C$101=$A40)*('EPS Emissions'!$D$1:$D$101=$C$36),0),MATCH(E$2,'EPS Emissions'!$C$1:$AI$1,0)),INDEX('GCAM By Region By Sector'!$B$1:$AH$342,MATCH(1,('GCAM By Region By Sector'!$B$1:$B$342=$A40)*('GCAM By Region By Sector'!$C$1:$C$342=$C$36),0),MATCH(E$2,'GCAM By Region By Sector'!$B$1:$AH$1,0))*10^3),0)</f>
        <v>0</v>
      </c>
      <c r="F40" cm="1">
        <f t="array" ref="F40">IFERROR(IF($C40="EPS",INDEX('EPS Emissions'!$C$1:$AI$101,MATCH(1,('EPS Emissions'!$C$1:$C$101=$A40)*('EPS Emissions'!$D$1:$D$101=$C$36),0),MATCH(F$2,'EPS Emissions'!$C$1:$AI$1,0)),INDEX('GCAM By Region By Sector'!$B$1:$AH$342,MATCH(1,('GCAM By Region By Sector'!$B$1:$B$342=$A40)*('GCAM By Region By Sector'!$C$1:$C$342=$C$36),0),MATCH(F$2,'GCAM By Region By Sector'!$B$1:$AH$1,0))*10^3),0)</f>
        <v>0</v>
      </c>
      <c r="G40" cm="1">
        <f t="array" ref="G40">IFERROR(IF($C40="EPS",INDEX('EPS Emissions'!$C$1:$AI$101,MATCH(1,('EPS Emissions'!$C$1:$C$101=$A40)*('EPS Emissions'!$D$1:$D$101=$C$36),0),MATCH(G$2,'EPS Emissions'!$C$1:$AI$1,0)),INDEX('GCAM By Region By Sector'!$B$1:$AH$342,MATCH(1,('GCAM By Region By Sector'!$B$1:$B$342=$A40)*('GCAM By Region By Sector'!$C$1:$C$342=$C$36),0),MATCH(G$2,'GCAM By Region By Sector'!$B$1:$AH$1,0))*10^3),0)</f>
        <v>0</v>
      </c>
      <c r="I40" cm="1">
        <f t="array" ref="I40">IFERROR(IF($C40="EPS",INDEX('EPS Emissions'!$C$1:$AI$101,MATCH(1,('EPS Emissions'!$C$1:$C$101=$A40)*('EPS Emissions'!$D$1:$D$101=$I$36),0),MATCH(I$2,'EPS Emissions'!$C$1:$AI$1,0)),INDEX('GCAM By Region By Sector'!$B$1:$AH$342,MATCH(1,('GCAM By Region By Sector'!$B$1:$B$342=$A40)*('GCAM By Region By Sector'!$C$1:$C$342=$I$36),0),MATCH(I$2,'GCAM By Region By Sector'!$B$1:$AH$1,0))*10^3),0)</f>
        <v>0</v>
      </c>
      <c r="J40" cm="1">
        <f t="array" ref="J40">IFERROR(IF($C40="EPS",INDEX('EPS Emissions'!$C$1:$AI$101,MATCH(1,('EPS Emissions'!$C$1:$C$101=$A40)*('EPS Emissions'!$D$1:$D$101=$I$36),0),MATCH(J$2,'EPS Emissions'!$C$1:$AI$1,0)),INDEX('GCAM By Region By Sector'!$B$1:$AH$342,MATCH(1,('GCAM By Region By Sector'!$B$1:$B$342=$A40)*('GCAM By Region By Sector'!$C$1:$C$342=$I$36),0),MATCH(J$2,'GCAM By Region By Sector'!$B$1:$AH$1,0))*10^3),0)</f>
        <v>0</v>
      </c>
      <c r="K40" cm="1">
        <f t="array" ref="K40">IFERROR(IF($C40="EPS",INDEX('EPS Emissions'!$C$1:$AI$101,MATCH(1,('EPS Emissions'!$C$1:$C$101=$A40)*('EPS Emissions'!$D$1:$D$101=$I$36),0),MATCH(K$2,'EPS Emissions'!$C$1:$AI$1,0)),INDEX('GCAM By Region By Sector'!$B$1:$AH$342,MATCH(1,('GCAM By Region By Sector'!$B$1:$B$342=$A40)*('GCAM By Region By Sector'!$C$1:$C$342=$I$36),0),MATCH(K$2,'GCAM By Region By Sector'!$B$1:$AH$1,0))*10^3),0)</f>
        <v>0</v>
      </c>
      <c r="L40" cm="1">
        <f t="array" ref="L40">IFERROR(IF($C40="EPS",INDEX('EPS Emissions'!$C$1:$AI$101,MATCH(1,('EPS Emissions'!$C$1:$C$101=$A40)*('EPS Emissions'!$D$1:$D$101=$I$36),0),MATCH(L$2,'EPS Emissions'!$C$1:$AI$1,0)),INDEX('GCAM By Region By Sector'!$B$1:$AH$342,MATCH(1,('GCAM By Region By Sector'!$B$1:$B$342=$A40)*('GCAM By Region By Sector'!$C$1:$C$342=$I$36),0),MATCH(L$2,'GCAM By Region By Sector'!$B$1:$AH$1,0))*10^3),0)</f>
        <v>0</v>
      </c>
      <c r="O40" t="s">
        <v>103</v>
      </c>
      <c r="P40" t="str">
        <f>P38</f>
        <v>International Aviation</v>
      </c>
      <c r="Q40" t="str">
        <f>Q39</f>
        <v>International Shipping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E40" s="21"/>
      <c r="AK40" s="25"/>
      <c r="AN40" s="25"/>
      <c r="AQ40" s="25"/>
    </row>
    <row r="41" spans="1:43" x14ac:dyDescent="0.35">
      <c r="A41" s="13" t="s">
        <v>14</v>
      </c>
      <c r="B41" t="s">
        <v>15</v>
      </c>
      <c r="C41" s="10" t="s">
        <v>13</v>
      </c>
      <c r="D41" cm="1">
        <f t="array" ref="D41">IFERROR(IF($C41="EPS",INDEX('EPS Emissions'!$C$1:$AI$101,MATCH(1,('EPS Emissions'!$C$1:$C$101=$A41)*('EPS Emissions'!$D$1:$D$101=$C$36),0),MATCH(D$2,'EPS Emissions'!$C$1:$AI$1,0)),INDEX('GCAM By Region By Sector'!$B$1:$AH$342,MATCH(1,('GCAM By Region By Sector'!$B$1:$B$342=$A41)*('GCAM By Region By Sector'!$C$1:$C$342=$C$36),0),MATCH(D$2,'GCAM By Region By Sector'!$B$1:$AH$1,0))*10^3),0)</f>
        <v>0</v>
      </c>
      <c r="E41" cm="1">
        <f t="array" ref="E41">IFERROR(IF($C41="EPS",INDEX('EPS Emissions'!$C$1:$AI$101,MATCH(1,('EPS Emissions'!$C$1:$C$101=$A41)*('EPS Emissions'!$D$1:$D$101=$C$36),0),MATCH(E$2,'EPS Emissions'!$C$1:$AI$1,0)),INDEX('GCAM By Region By Sector'!$B$1:$AH$342,MATCH(1,('GCAM By Region By Sector'!$B$1:$B$342=$A41)*('GCAM By Region By Sector'!$C$1:$C$342=$C$36),0),MATCH(E$2,'GCAM By Region By Sector'!$B$1:$AH$1,0))*10^3),0)</f>
        <v>0</v>
      </c>
      <c r="F41" cm="1">
        <f t="array" ref="F41">IFERROR(IF($C41="EPS",INDEX('EPS Emissions'!$C$1:$AI$101,MATCH(1,('EPS Emissions'!$C$1:$C$101=$A41)*('EPS Emissions'!$D$1:$D$101=$C$36),0),MATCH(F$2,'EPS Emissions'!$C$1:$AI$1,0)),INDEX('GCAM By Region By Sector'!$B$1:$AH$342,MATCH(1,('GCAM By Region By Sector'!$B$1:$B$342=$A41)*('GCAM By Region By Sector'!$C$1:$C$342=$C$36),0),MATCH(F$2,'GCAM By Region By Sector'!$B$1:$AH$1,0))*10^3),0)</f>
        <v>0</v>
      </c>
      <c r="G41" cm="1">
        <f t="array" ref="G41">IFERROR(IF($C41="EPS",INDEX('EPS Emissions'!$C$1:$AI$101,MATCH(1,('EPS Emissions'!$C$1:$C$101=$A41)*('EPS Emissions'!$D$1:$D$101=$C$36),0),MATCH(G$2,'EPS Emissions'!$C$1:$AI$1,0)),INDEX('GCAM By Region By Sector'!$B$1:$AH$342,MATCH(1,('GCAM By Region By Sector'!$B$1:$B$342=$A41)*('GCAM By Region By Sector'!$C$1:$C$342=$C$36),0),MATCH(G$2,'GCAM By Region By Sector'!$B$1:$AH$1,0))*10^3),0)</f>
        <v>0</v>
      </c>
      <c r="I41" cm="1">
        <f t="array" ref="I41">IFERROR(IF($C41="EPS",INDEX('EPS Emissions'!$C$1:$AI$101,MATCH(1,('EPS Emissions'!$C$1:$C$101=$A41)*('EPS Emissions'!$D$1:$D$101=$I$36),0),MATCH(I$2,'EPS Emissions'!$C$1:$AI$1,0)),INDEX('GCAM By Region By Sector'!$B$1:$AH$342,MATCH(1,('GCAM By Region By Sector'!$B$1:$B$342=$A41)*('GCAM By Region By Sector'!$C$1:$C$342=$I$36),0),MATCH(I$2,'GCAM By Region By Sector'!$B$1:$AH$1,0))*10^3),0)</f>
        <v>0</v>
      </c>
      <c r="J41" cm="1">
        <f t="array" ref="J41">IFERROR(IF($C41="EPS",INDEX('EPS Emissions'!$C$1:$AI$101,MATCH(1,('EPS Emissions'!$C$1:$C$101=$A41)*('EPS Emissions'!$D$1:$D$101=$I$36),0),MATCH(J$2,'EPS Emissions'!$C$1:$AI$1,0)),INDEX('GCAM By Region By Sector'!$B$1:$AH$342,MATCH(1,('GCAM By Region By Sector'!$B$1:$B$342=$A41)*('GCAM By Region By Sector'!$C$1:$C$342=$I$36),0),MATCH(J$2,'GCAM By Region By Sector'!$B$1:$AH$1,0))*10^3),0)</f>
        <v>0</v>
      </c>
      <c r="K41" cm="1">
        <f t="array" ref="K41">IFERROR(IF($C41="EPS",INDEX('EPS Emissions'!$C$1:$AI$101,MATCH(1,('EPS Emissions'!$C$1:$C$101=$A41)*('EPS Emissions'!$D$1:$D$101=$I$36),0),MATCH(K$2,'EPS Emissions'!$C$1:$AI$1,0)),INDEX('GCAM By Region By Sector'!$B$1:$AH$342,MATCH(1,('GCAM By Region By Sector'!$B$1:$B$342=$A41)*('GCAM By Region By Sector'!$C$1:$C$342=$I$36),0),MATCH(K$2,'GCAM By Region By Sector'!$B$1:$AH$1,0))*10^3),0)</f>
        <v>0</v>
      </c>
      <c r="L41" cm="1">
        <f t="array" ref="L41">IFERROR(IF($C41="EPS",INDEX('EPS Emissions'!$C$1:$AI$101,MATCH(1,('EPS Emissions'!$C$1:$C$101=$A41)*('EPS Emissions'!$D$1:$D$101=$I$36),0),MATCH(L$2,'EPS Emissions'!$C$1:$AI$1,0)),INDEX('GCAM By Region By Sector'!$B$1:$AH$342,MATCH(1,('GCAM By Region By Sector'!$B$1:$B$342=$A41)*('GCAM By Region By Sector'!$C$1:$C$342=$I$36),0),MATCH(L$2,'GCAM By Region By Sector'!$B$1:$AH$1,0))*10^3),0)</f>
        <v>0</v>
      </c>
      <c r="O41" t="s">
        <v>100</v>
      </c>
      <c r="X41" s="22">
        <v>1</v>
      </c>
      <c r="Y41" t="str">
        <f t="shared" ref="Y41:Y50" si="25">INDEX(O$3:O$34,MATCH(X41,V$3:V$34,0),1)</f>
        <v>China</v>
      </c>
      <c r="Z41" s="21">
        <f t="shared" ref="Z41:AC50" si="26">INDEX($O$2:$S$35,MATCH($Y41,$O$2:$O$35,0),MATCH(Z$40,$O$2:$S$2,0))</f>
        <v>3829.16</v>
      </c>
      <c r="AA41" s="21">
        <f t="shared" si="26"/>
        <v>4883.2299999999996</v>
      </c>
      <c r="AB41" s="16">
        <f t="shared" si="26"/>
        <v>4819.63</v>
      </c>
      <c r="AC41" s="21">
        <f t="shared" si="26"/>
        <v>3833.81</v>
      </c>
      <c r="AE41" s="21"/>
      <c r="AK41" s="25"/>
      <c r="AN41" s="25"/>
      <c r="AQ41" s="25"/>
    </row>
    <row r="42" spans="1:43" x14ac:dyDescent="0.35">
      <c r="A42" s="13" t="s">
        <v>16</v>
      </c>
      <c r="B42" t="s">
        <v>17</v>
      </c>
      <c r="C42" s="10" t="s">
        <v>13</v>
      </c>
      <c r="D42" cm="1">
        <f t="array" ref="D42">IFERROR(IF($C42="EPS",INDEX('EPS Emissions'!$C$1:$AI$101,MATCH(1,('EPS Emissions'!$C$1:$C$101=$A42)*('EPS Emissions'!$D$1:$D$101=$C$36),0),MATCH(D$2,'EPS Emissions'!$C$1:$AI$1,0)),INDEX('GCAM By Region By Sector'!$B$1:$AH$342,MATCH(1,('GCAM By Region By Sector'!$B$1:$B$342=$A42)*('GCAM By Region By Sector'!$C$1:$C$342=$C$36),0),MATCH(D$2,'GCAM By Region By Sector'!$B$1:$AH$1,0))*10^3),0)</f>
        <v>0</v>
      </c>
      <c r="E42" cm="1">
        <f t="array" ref="E42">IFERROR(IF($C42="EPS",INDEX('EPS Emissions'!$C$1:$AI$101,MATCH(1,('EPS Emissions'!$C$1:$C$101=$A42)*('EPS Emissions'!$D$1:$D$101=$C$36),0),MATCH(E$2,'EPS Emissions'!$C$1:$AI$1,0)),INDEX('GCAM By Region By Sector'!$B$1:$AH$342,MATCH(1,('GCAM By Region By Sector'!$B$1:$B$342=$A42)*('GCAM By Region By Sector'!$C$1:$C$342=$C$36),0),MATCH(E$2,'GCAM By Region By Sector'!$B$1:$AH$1,0))*10^3),0)</f>
        <v>0</v>
      </c>
      <c r="F42" cm="1">
        <f t="array" ref="F42">IFERROR(IF($C42="EPS",INDEX('EPS Emissions'!$C$1:$AI$101,MATCH(1,('EPS Emissions'!$C$1:$C$101=$A42)*('EPS Emissions'!$D$1:$D$101=$C$36),0),MATCH(F$2,'EPS Emissions'!$C$1:$AI$1,0)),INDEX('GCAM By Region By Sector'!$B$1:$AH$342,MATCH(1,('GCAM By Region By Sector'!$B$1:$B$342=$A42)*('GCAM By Region By Sector'!$C$1:$C$342=$C$36),0),MATCH(F$2,'GCAM By Region By Sector'!$B$1:$AH$1,0))*10^3),0)</f>
        <v>0</v>
      </c>
      <c r="G42" cm="1">
        <f t="array" ref="G42">IFERROR(IF($C42="EPS",INDEX('EPS Emissions'!$C$1:$AI$101,MATCH(1,('EPS Emissions'!$C$1:$C$101=$A42)*('EPS Emissions'!$D$1:$D$101=$C$36),0),MATCH(G$2,'EPS Emissions'!$C$1:$AI$1,0)),INDEX('GCAM By Region By Sector'!$B$1:$AH$342,MATCH(1,('GCAM By Region By Sector'!$B$1:$B$342=$A42)*('GCAM By Region By Sector'!$C$1:$C$342=$C$36),0),MATCH(G$2,'GCAM By Region By Sector'!$B$1:$AH$1,0))*10^3),0)</f>
        <v>0</v>
      </c>
      <c r="I42" cm="1">
        <f t="array" ref="I42">IFERROR(IF($C42="EPS",INDEX('EPS Emissions'!$C$1:$AI$101,MATCH(1,('EPS Emissions'!$C$1:$C$101=$A42)*('EPS Emissions'!$D$1:$D$101=$I$36),0),MATCH(I$2,'EPS Emissions'!$C$1:$AI$1,0)),INDEX('GCAM By Region By Sector'!$B$1:$AH$342,MATCH(1,('GCAM By Region By Sector'!$B$1:$B$342=$A42)*('GCAM By Region By Sector'!$C$1:$C$342=$I$36),0),MATCH(I$2,'GCAM By Region By Sector'!$B$1:$AH$1,0))*10^3),0)</f>
        <v>0</v>
      </c>
      <c r="J42" cm="1">
        <f t="array" ref="J42">IFERROR(IF($C42="EPS",INDEX('EPS Emissions'!$C$1:$AI$101,MATCH(1,('EPS Emissions'!$C$1:$C$101=$A42)*('EPS Emissions'!$D$1:$D$101=$I$36),0),MATCH(J$2,'EPS Emissions'!$C$1:$AI$1,0)),INDEX('GCAM By Region By Sector'!$B$1:$AH$342,MATCH(1,('GCAM By Region By Sector'!$B$1:$B$342=$A42)*('GCAM By Region By Sector'!$C$1:$C$342=$I$36),0),MATCH(J$2,'GCAM By Region By Sector'!$B$1:$AH$1,0))*10^3),0)</f>
        <v>0</v>
      </c>
      <c r="K42" cm="1">
        <f t="array" ref="K42">IFERROR(IF($C42="EPS",INDEX('EPS Emissions'!$C$1:$AI$101,MATCH(1,('EPS Emissions'!$C$1:$C$101=$A42)*('EPS Emissions'!$D$1:$D$101=$I$36),0),MATCH(K$2,'EPS Emissions'!$C$1:$AI$1,0)),INDEX('GCAM By Region By Sector'!$B$1:$AH$342,MATCH(1,('GCAM By Region By Sector'!$B$1:$B$342=$A42)*('GCAM By Region By Sector'!$C$1:$C$342=$I$36),0),MATCH(K$2,'GCAM By Region By Sector'!$B$1:$AH$1,0))*10^3),0)</f>
        <v>0</v>
      </c>
      <c r="L42" cm="1">
        <f t="array" ref="L42">IFERROR(IF($C42="EPS",INDEX('EPS Emissions'!$C$1:$AI$101,MATCH(1,('EPS Emissions'!$C$1:$C$101=$A42)*('EPS Emissions'!$D$1:$D$101=$I$36),0),MATCH(L$2,'EPS Emissions'!$C$1:$AI$1,0)),INDEX('GCAM By Region By Sector'!$B$1:$AH$342,MATCH(1,('GCAM By Region By Sector'!$B$1:$B$342=$A42)*('GCAM By Region By Sector'!$C$1:$C$342=$I$36),0),MATCH(L$2,'GCAM By Region By Sector'!$B$1:$AH$1,0))*10^3),0)</f>
        <v>0</v>
      </c>
      <c r="X42" s="22">
        <v>2</v>
      </c>
      <c r="Y42" t="str">
        <f t="shared" si="25"/>
        <v>USA</v>
      </c>
      <c r="Z42" s="21">
        <f t="shared" si="26"/>
        <v>1459.77</v>
      </c>
      <c r="AA42" s="21">
        <f t="shared" si="26"/>
        <v>1208.53</v>
      </c>
      <c r="AB42" s="16">
        <f t="shared" si="26"/>
        <v>1219.58</v>
      </c>
      <c r="AC42" s="21">
        <f t="shared" si="26"/>
        <v>1255.01</v>
      </c>
      <c r="AE42" s="21"/>
      <c r="AK42" s="25"/>
      <c r="AN42" s="25"/>
      <c r="AQ42" s="25"/>
    </row>
    <row r="43" spans="1:43" x14ac:dyDescent="0.35">
      <c r="A43" s="13" t="s">
        <v>18</v>
      </c>
      <c r="B43" t="s">
        <v>19</v>
      </c>
      <c r="C43" s="10" t="s">
        <v>13</v>
      </c>
      <c r="D43" cm="1">
        <f t="array" ref="D43">IFERROR(IF($C43="EPS",INDEX('EPS Emissions'!$C$1:$AI$101,MATCH(1,('EPS Emissions'!$C$1:$C$101=$A43)*('EPS Emissions'!$D$1:$D$101=$C$36),0),MATCH(D$2,'EPS Emissions'!$C$1:$AI$1,0)),INDEX('GCAM By Region By Sector'!$B$1:$AH$342,MATCH(1,('GCAM By Region By Sector'!$B$1:$B$342=$A43)*('GCAM By Region By Sector'!$C$1:$C$342=$C$36),0),MATCH(D$2,'GCAM By Region By Sector'!$B$1:$AH$1,0))*10^3),0)</f>
        <v>0</v>
      </c>
      <c r="E43" cm="1">
        <f t="array" ref="E43">IFERROR(IF($C43="EPS",INDEX('EPS Emissions'!$C$1:$AI$101,MATCH(1,('EPS Emissions'!$C$1:$C$101=$A43)*('EPS Emissions'!$D$1:$D$101=$C$36),0),MATCH(E$2,'EPS Emissions'!$C$1:$AI$1,0)),INDEX('GCAM By Region By Sector'!$B$1:$AH$342,MATCH(1,('GCAM By Region By Sector'!$B$1:$B$342=$A43)*('GCAM By Region By Sector'!$C$1:$C$342=$C$36),0),MATCH(E$2,'GCAM By Region By Sector'!$B$1:$AH$1,0))*10^3),0)</f>
        <v>0</v>
      </c>
      <c r="F43" cm="1">
        <f t="array" ref="F43">IFERROR(IF($C43="EPS",INDEX('EPS Emissions'!$C$1:$AI$101,MATCH(1,('EPS Emissions'!$C$1:$C$101=$A43)*('EPS Emissions'!$D$1:$D$101=$C$36),0),MATCH(F$2,'EPS Emissions'!$C$1:$AI$1,0)),INDEX('GCAM By Region By Sector'!$B$1:$AH$342,MATCH(1,('GCAM By Region By Sector'!$B$1:$B$342=$A43)*('GCAM By Region By Sector'!$C$1:$C$342=$C$36),0),MATCH(F$2,'GCAM By Region By Sector'!$B$1:$AH$1,0))*10^3),0)</f>
        <v>0</v>
      </c>
      <c r="G43" cm="1">
        <f t="array" ref="G43">IFERROR(IF($C43="EPS",INDEX('EPS Emissions'!$C$1:$AI$101,MATCH(1,('EPS Emissions'!$C$1:$C$101=$A43)*('EPS Emissions'!$D$1:$D$101=$C$36),0),MATCH(G$2,'EPS Emissions'!$C$1:$AI$1,0)),INDEX('GCAM By Region By Sector'!$B$1:$AH$342,MATCH(1,('GCAM By Region By Sector'!$B$1:$B$342=$A43)*('GCAM By Region By Sector'!$C$1:$C$342=$C$36),0),MATCH(G$2,'GCAM By Region By Sector'!$B$1:$AH$1,0))*10^3),0)</f>
        <v>0</v>
      </c>
      <c r="I43" cm="1">
        <f t="array" ref="I43">IFERROR(IF($C43="EPS",INDEX('EPS Emissions'!$C$1:$AI$101,MATCH(1,('EPS Emissions'!$C$1:$C$101=$A43)*('EPS Emissions'!$D$1:$D$101=$I$36),0),MATCH(I$2,'EPS Emissions'!$C$1:$AI$1,0)),INDEX('GCAM By Region By Sector'!$B$1:$AH$342,MATCH(1,('GCAM By Region By Sector'!$B$1:$B$342=$A43)*('GCAM By Region By Sector'!$C$1:$C$342=$I$36),0),MATCH(I$2,'GCAM By Region By Sector'!$B$1:$AH$1,0))*10^3),0)</f>
        <v>0</v>
      </c>
      <c r="J43" cm="1">
        <f t="array" ref="J43">IFERROR(IF($C43="EPS",INDEX('EPS Emissions'!$C$1:$AI$101,MATCH(1,('EPS Emissions'!$C$1:$C$101=$A43)*('EPS Emissions'!$D$1:$D$101=$I$36),0),MATCH(J$2,'EPS Emissions'!$C$1:$AI$1,0)),INDEX('GCAM By Region By Sector'!$B$1:$AH$342,MATCH(1,('GCAM By Region By Sector'!$B$1:$B$342=$A43)*('GCAM By Region By Sector'!$C$1:$C$342=$I$36),0),MATCH(J$2,'GCAM By Region By Sector'!$B$1:$AH$1,0))*10^3),0)</f>
        <v>0</v>
      </c>
      <c r="K43" cm="1">
        <f t="array" ref="K43">IFERROR(IF($C43="EPS",INDEX('EPS Emissions'!$C$1:$AI$101,MATCH(1,('EPS Emissions'!$C$1:$C$101=$A43)*('EPS Emissions'!$D$1:$D$101=$I$36),0),MATCH(K$2,'EPS Emissions'!$C$1:$AI$1,0)),INDEX('GCAM By Region By Sector'!$B$1:$AH$342,MATCH(1,('GCAM By Region By Sector'!$B$1:$B$342=$A43)*('GCAM By Region By Sector'!$C$1:$C$342=$I$36),0),MATCH(K$2,'GCAM By Region By Sector'!$B$1:$AH$1,0))*10^3),0)</f>
        <v>0</v>
      </c>
      <c r="L43" cm="1">
        <f t="array" ref="L43">IFERROR(IF($C43="EPS",INDEX('EPS Emissions'!$C$1:$AI$101,MATCH(1,('EPS Emissions'!$C$1:$C$101=$A43)*('EPS Emissions'!$D$1:$D$101=$I$36),0),MATCH(L$2,'EPS Emissions'!$C$1:$AI$1,0)),INDEX('GCAM By Region By Sector'!$B$1:$AH$342,MATCH(1,('GCAM By Region By Sector'!$B$1:$B$342=$A43)*('GCAM By Region By Sector'!$C$1:$C$342=$I$36),0),MATCH(L$2,'GCAM By Region By Sector'!$B$1:$AH$1,0))*10^3),0)</f>
        <v>0</v>
      </c>
      <c r="X43" s="22">
        <v>3</v>
      </c>
      <c r="Y43" t="str">
        <f t="shared" si="25"/>
        <v>India</v>
      </c>
      <c r="Z43" s="21">
        <f t="shared" si="26"/>
        <v>885.81399999999996</v>
      </c>
      <c r="AA43" s="21">
        <f t="shared" si="26"/>
        <v>999.43499999999995</v>
      </c>
      <c r="AB43" s="16">
        <f t="shared" si="26"/>
        <v>1055.3900000000001</v>
      </c>
      <c r="AC43" s="21">
        <f t="shared" si="26"/>
        <v>1066.44</v>
      </c>
      <c r="AE43" s="21"/>
      <c r="AK43" s="25"/>
      <c r="AN43" s="25"/>
      <c r="AQ43" s="25"/>
    </row>
    <row r="44" spans="1:43" x14ac:dyDescent="0.35">
      <c r="A44" s="13" t="s">
        <v>20</v>
      </c>
      <c r="B44" t="s">
        <v>20</v>
      </c>
      <c r="C44" s="10" t="s">
        <v>13</v>
      </c>
      <c r="D44" cm="1">
        <f t="array" ref="D44">IFERROR(IF($C44="EPS",INDEX('EPS Emissions'!$C$1:$AI$101,MATCH(1,('EPS Emissions'!$C$1:$C$101=$A44)*('EPS Emissions'!$D$1:$D$101=$C$36),0),MATCH(D$2,'EPS Emissions'!$C$1:$AI$1,0)),INDEX('GCAM By Region By Sector'!$B$1:$AH$342,MATCH(1,('GCAM By Region By Sector'!$B$1:$B$342=$A44)*('GCAM By Region By Sector'!$C$1:$C$342=$C$36),0),MATCH(D$2,'GCAM By Region By Sector'!$B$1:$AH$1,0))*10^3),0)</f>
        <v>0</v>
      </c>
      <c r="E44" cm="1">
        <f t="array" ref="E44">IFERROR(IF($C44="EPS",INDEX('EPS Emissions'!$C$1:$AI$101,MATCH(1,('EPS Emissions'!$C$1:$C$101=$A44)*('EPS Emissions'!$D$1:$D$101=$C$36),0),MATCH(E$2,'EPS Emissions'!$C$1:$AI$1,0)),INDEX('GCAM By Region By Sector'!$B$1:$AH$342,MATCH(1,('GCAM By Region By Sector'!$B$1:$B$342=$A44)*('GCAM By Region By Sector'!$C$1:$C$342=$C$36),0),MATCH(E$2,'GCAM By Region By Sector'!$B$1:$AH$1,0))*10^3),0)</f>
        <v>0</v>
      </c>
      <c r="F44" cm="1">
        <f t="array" ref="F44">IFERROR(IF($C44="EPS",INDEX('EPS Emissions'!$C$1:$AI$101,MATCH(1,('EPS Emissions'!$C$1:$C$101=$A44)*('EPS Emissions'!$D$1:$D$101=$C$36),0),MATCH(F$2,'EPS Emissions'!$C$1:$AI$1,0)),INDEX('GCAM By Region By Sector'!$B$1:$AH$342,MATCH(1,('GCAM By Region By Sector'!$B$1:$B$342=$A44)*('GCAM By Region By Sector'!$C$1:$C$342=$C$36),0),MATCH(F$2,'GCAM By Region By Sector'!$B$1:$AH$1,0))*10^3),0)</f>
        <v>0</v>
      </c>
      <c r="G44" cm="1">
        <f t="array" ref="G44">IFERROR(IF($C44="EPS",INDEX('EPS Emissions'!$C$1:$AI$101,MATCH(1,('EPS Emissions'!$C$1:$C$101=$A44)*('EPS Emissions'!$D$1:$D$101=$C$36),0),MATCH(G$2,'EPS Emissions'!$C$1:$AI$1,0)),INDEX('GCAM By Region By Sector'!$B$1:$AH$342,MATCH(1,('GCAM By Region By Sector'!$B$1:$B$342=$A44)*('GCAM By Region By Sector'!$C$1:$C$342=$C$36),0),MATCH(G$2,'GCAM By Region By Sector'!$B$1:$AH$1,0))*10^3),0)</f>
        <v>0</v>
      </c>
      <c r="I44" cm="1">
        <f t="array" ref="I44">IFERROR(IF($C44="EPS",INDEX('EPS Emissions'!$C$1:$AI$101,MATCH(1,('EPS Emissions'!$C$1:$C$101=$A44)*('EPS Emissions'!$D$1:$D$101=$I$36),0),MATCH(I$2,'EPS Emissions'!$C$1:$AI$1,0)),INDEX('GCAM By Region By Sector'!$B$1:$AH$342,MATCH(1,('GCAM By Region By Sector'!$B$1:$B$342=$A44)*('GCAM By Region By Sector'!$C$1:$C$342=$I$36),0),MATCH(I$2,'GCAM By Region By Sector'!$B$1:$AH$1,0))*10^3),0)</f>
        <v>0</v>
      </c>
      <c r="J44" cm="1">
        <f t="array" ref="J44">IFERROR(IF($C44="EPS",INDEX('EPS Emissions'!$C$1:$AI$101,MATCH(1,('EPS Emissions'!$C$1:$C$101=$A44)*('EPS Emissions'!$D$1:$D$101=$I$36),0),MATCH(J$2,'EPS Emissions'!$C$1:$AI$1,0)),INDEX('GCAM By Region By Sector'!$B$1:$AH$342,MATCH(1,('GCAM By Region By Sector'!$B$1:$B$342=$A44)*('GCAM By Region By Sector'!$C$1:$C$342=$I$36),0),MATCH(J$2,'GCAM By Region By Sector'!$B$1:$AH$1,0))*10^3),0)</f>
        <v>0</v>
      </c>
      <c r="K44" cm="1">
        <f t="array" ref="K44">IFERROR(IF($C44="EPS",INDEX('EPS Emissions'!$C$1:$AI$101,MATCH(1,('EPS Emissions'!$C$1:$C$101=$A44)*('EPS Emissions'!$D$1:$D$101=$I$36),0),MATCH(K$2,'EPS Emissions'!$C$1:$AI$1,0)),INDEX('GCAM By Region By Sector'!$B$1:$AH$342,MATCH(1,('GCAM By Region By Sector'!$B$1:$B$342=$A44)*('GCAM By Region By Sector'!$C$1:$C$342=$I$36),0),MATCH(K$2,'GCAM By Region By Sector'!$B$1:$AH$1,0))*10^3),0)</f>
        <v>0</v>
      </c>
      <c r="L44" cm="1">
        <f t="array" ref="L44">IFERROR(IF($C44="EPS",INDEX('EPS Emissions'!$C$1:$AI$101,MATCH(1,('EPS Emissions'!$C$1:$C$101=$A44)*('EPS Emissions'!$D$1:$D$101=$I$36),0),MATCH(L$2,'EPS Emissions'!$C$1:$AI$1,0)),INDEX('GCAM By Region By Sector'!$B$1:$AH$342,MATCH(1,('GCAM By Region By Sector'!$B$1:$B$342=$A44)*('GCAM By Region By Sector'!$C$1:$C$342=$I$36),0),MATCH(L$2,'GCAM By Region By Sector'!$B$1:$AH$1,0))*10^3),0)</f>
        <v>0</v>
      </c>
      <c r="X44" s="22">
        <v>4</v>
      </c>
      <c r="Y44" t="str">
        <f t="shared" si="25"/>
        <v>Southeast Asia</v>
      </c>
      <c r="Z44" s="21">
        <f t="shared" si="26"/>
        <v>406.26524547848135</v>
      </c>
      <c r="AA44" s="21">
        <f t="shared" si="26"/>
        <v>560.68913625641346</v>
      </c>
      <c r="AB44" s="16">
        <f t="shared" si="26"/>
        <v>773.83636452356131</v>
      </c>
      <c r="AC44" s="21">
        <f t="shared" si="26"/>
        <v>955.47975873396433</v>
      </c>
      <c r="AE44" s="21"/>
      <c r="AK44" s="25"/>
      <c r="AN44" s="25"/>
      <c r="AQ44" s="25"/>
    </row>
    <row r="45" spans="1:43" x14ac:dyDescent="0.35">
      <c r="A45" s="13" t="s">
        <v>21</v>
      </c>
      <c r="B45" t="s">
        <v>22</v>
      </c>
      <c r="C45" s="10" t="s">
        <v>13</v>
      </c>
      <c r="D45" cm="1">
        <f t="array" ref="D45">IFERROR(IF($C45="EPS",INDEX('EPS Emissions'!$C$1:$AI$101,MATCH(1,('EPS Emissions'!$C$1:$C$101=$A45)*('EPS Emissions'!$D$1:$D$101=$C$36),0),MATCH(D$2,'EPS Emissions'!$C$1:$AI$1,0)),INDEX('GCAM By Region By Sector'!$B$1:$AH$342,MATCH(1,('GCAM By Region By Sector'!$B$1:$B$342=$A45)*('GCAM By Region By Sector'!$C$1:$C$342=$C$36),0),MATCH(D$2,'GCAM By Region By Sector'!$B$1:$AH$1,0))*10^3),0)</f>
        <v>0</v>
      </c>
      <c r="E45" cm="1">
        <f t="array" ref="E45">IFERROR(IF($C45="EPS",INDEX('EPS Emissions'!$C$1:$AI$101,MATCH(1,('EPS Emissions'!$C$1:$C$101=$A45)*('EPS Emissions'!$D$1:$D$101=$C$36),0),MATCH(E$2,'EPS Emissions'!$C$1:$AI$1,0)),INDEX('GCAM By Region By Sector'!$B$1:$AH$342,MATCH(1,('GCAM By Region By Sector'!$B$1:$B$342=$A45)*('GCAM By Region By Sector'!$C$1:$C$342=$C$36),0),MATCH(E$2,'GCAM By Region By Sector'!$B$1:$AH$1,0))*10^3),0)</f>
        <v>0</v>
      </c>
      <c r="F45" cm="1">
        <f t="array" ref="F45">IFERROR(IF($C45="EPS",INDEX('EPS Emissions'!$C$1:$AI$101,MATCH(1,('EPS Emissions'!$C$1:$C$101=$A45)*('EPS Emissions'!$D$1:$D$101=$C$36),0),MATCH(F$2,'EPS Emissions'!$C$1:$AI$1,0)),INDEX('GCAM By Region By Sector'!$B$1:$AH$342,MATCH(1,('GCAM By Region By Sector'!$B$1:$B$342=$A45)*('GCAM By Region By Sector'!$C$1:$C$342=$C$36),0),MATCH(F$2,'GCAM By Region By Sector'!$B$1:$AH$1,0))*10^3),0)</f>
        <v>0</v>
      </c>
      <c r="G45" cm="1">
        <f t="array" ref="G45">IFERROR(IF($C45="EPS",INDEX('EPS Emissions'!$C$1:$AI$101,MATCH(1,('EPS Emissions'!$C$1:$C$101=$A45)*('EPS Emissions'!$D$1:$D$101=$C$36),0),MATCH(G$2,'EPS Emissions'!$C$1:$AI$1,0)),INDEX('GCAM By Region By Sector'!$B$1:$AH$342,MATCH(1,('GCAM By Region By Sector'!$B$1:$B$342=$A45)*('GCAM By Region By Sector'!$C$1:$C$342=$C$36),0),MATCH(G$2,'GCAM By Region By Sector'!$B$1:$AH$1,0))*10^3),0)</f>
        <v>0</v>
      </c>
      <c r="I45" cm="1">
        <f t="array" ref="I45">IFERROR(IF($C45="EPS",INDEX('EPS Emissions'!$C$1:$AI$101,MATCH(1,('EPS Emissions'!$C$1:$C$101=$A45)*('EPS Emissions'!$D$1:$D$101=$I$36),0),MATCH(I$2,'EPS Emissions'!$C$1:$AI$1,0)),INDEX('GCAM By Region By Sector'!$B$1:$AH$342,MATCH(1,('GCAM By Region By Sector'!$B$1:$B$342=$A45)*('GCAM By Region By Sector'!$C$1:$C$342=$I$36),0),MATCH(I$2,'GCAM By Region By Sector'!$B$1:$AH$1,0))*10^3),0)</f>
        <v>0</v>
      </c>
      <c r="J45" cm="1">
        <f t="array" ref="J45">IFERROR(IF($C45="EPS",INDEX('EPS Emissions'!$C$1:$AI$101,MATCH(1,('EPS Emissions'!$C$1:$C$101=$A45)*('EPS Emissions'!$D$1:$D$101=$I$36),0),MATCH(J$2,'EPS Emissions'!$C$1:$AI$1,0)),INDEX('GCAM By Region By Sector'!$B$1:$AH$342,MATCH(1,('GCAM By Region By Sector'!$B$1:$B$342=$A45)*('GCAM By Region By Sector'!$C$1:$C$342=$I$36),0),MATCH(J$2,'GCAM By Region By Sector'!$B$1:$AH$1,0))*10^3),0)</f>
        <v>0</v>
      </c>
      <c r="K45" cm="1">
        <f t="array" ref="K45">IFERROR(IF($C45="EPS",INDEX('EPS Emissions'!$C$1:$AI$101,MATCH(1,('EPS Emissions'!$C$1:$C$101=$A45)*('EPS Emissions'!$D$1:$D$101=$I$36),0),MATCH(K$2,'EPS Emissions'!$C$1:$AI$1,0)),INDEX('GCAM By Region By Sector'!$B$1:$AH$342,MATCH(1,('GCAM By Region By Sector'!$B$1:$B$342=$A45)*('GCAM By Region By Sector'!$C$1:$C$342=$I$36),0),MATCH(K$2,'GCAM By Region By Sector'!$B$1:$AH$1,0))*10^3),0)</f>
        <v>0</v>
      </c>
      <c r="L45" cm="1">
        <f t="array" ref="L45">IFERROR(IF($C45="EPS",INDEX('EPS Emissions'!$C$1:$AI$101,MATCH(1,('EPS Emissions'!$C$1:$C$101=$A45)*('EPS Emissions'!$D$1:$D$101=$I$36),0),MATCH(L$2,'EPS Emissions'!$C$1:$AI$1,0)),INDEX('GCAM By Region By Sector'!$B$1:$AH$342,MATCH(1,('GCAM By Region By Sector'!$B$1:$B$342=$A45)*('GCAM By Region By Sector'!$C$1:$C$342=$I$36),0),MATCH(L$2,'GCAM By Region By Sector'!$B$1:$AH$1,0))*10^3),0)</f>
        <v>0</v>
      </c>
      <c r="X45" s="22">
        <v>5</v>
      </c>
      <c r="Y45" t="str">
        <f t="shared" si="25"/>
        <v>Middle East</v>
      </c>
      <c r="Z45" s="21">
        <f t="shared" si="26"/>
        <v>606.01414217087006</v>
      </c>
      <c r="AA45" s="21">
        <f t="shared" si="26"/>
        <v>637.27438365526302</v>
      </c>
      <c r="AB45" s="16">
        <f t="shared" si="26"/>
        <v>761.75675695829807</v>
      </c>
      <c r="AC45" s="21">
        <f t="shared" si="26"/>
        <v>857.122989708006</v>
      </c>
      <c r="AE45" s="21"/>
      <c r="AK45" s="25"/>
      <c r="AN45" s="25"/>
      <c r="AQ45" s="25"/>
    </row>
    <row r="46" spans="1:43" x14ac:dyDescent="0.35">
      <c r="A46" s="13" t="s">
        <v>23</v>
      </c>
      <c r="B46" t="s">
        <v>23</v>
      </c>
      <c r="C46" s="10" t="s">
        <v>9</v>
      </c>
      <c r="D46" cm="1">
        <f t="array" ref="D46">IFERROR(IF($C46="EPS",INDEX('EPS Emissions'!$C$1:$AI$101,MATCH(1,('EPS Emissions'!$C$1:$C$101=$A46)*('EPS Emissions'!$D$1:$D$101=$C$36),0),MATCH(D$2,'EPS Emissions'!$C$1:$AI$1,0)),INDEX('GCAM By Region By Sector'!$B$1:$AH$342,MATCH(1,('GCAM By Region By Sector'!$B$1:$B$342=$A46)*('GCAM By Region By Sector'!$C$1:$C$342=$C$36),0),MATCH(D$2,'GCAM By Region By Sector'!$B$1:$AH$1,0))*10^3),0)</f>
        <v>0</v>
      </c>
      <c r="E46" cm="1">
        <f t="array" ref="E46">IFERROR(IF($C46="EPS",INDEX('EPS Emissions'!$C$1:$AI$101,MATCH(1,('EPS Emissions'!$C$1:$C$101=$A46)*('EPS Emissions'!$D$1:$D$101=$C$36),0),MATCH(E$2,'EPS Emissions'!$C$1:$AI$1,0)),INDEX('GCAM By Region By Sector'!$B$1:$AH$342,MATCH(1,('GCAM By Region By Sector'!$B$1:$B$342=$A46)*('GCAM By Region By Sector'!$C$1:$C$342=$C$36),0),MATCH(E$2,'GCAM By Region By Sector'!$B$1:$AH$1,0))*10^3),0)</f>
        <v>0</v>
      </c>
      <c r="F46" cm="1">
        <f t="array" ref="F46">IFERROR(IF($C46="EPS",INDEX('EPS Emissions'!$C$1:$AI$101,MATCH(1,('EPS Emissions'!$C$1:$C$101=$A46)*('EPS Emissions'!$D$1:$D$101=$C$36),0),MATCH(F$2,'EPS Emissions'!$C$1:$AI$1,0)),INDEX('GCAM By Region By Sector'!$B$1:$AH$342,MATCH(1,('GCAM By Region By Sector'!$B$1:$B$342=$A46)*('GCAM By Region By Sector'!$C$1:$C$342=$C$36),0),MATCH(F$2,'GCAM By Region By Sector'!$B$1:$AH$1,0))*10^3),0)</f>
        <v>0</v>
      </c>
      <c r="G46" cm="1">
        <f t="array" ref="G46">IFERROR(IF($C46="EPS",INDEX('EPS Emissions'!$C$1:$AI$101,MATCH(1,('EPS Emissions'!$C$1:$C$101=$A46)*('EPS Emissions'!$D$1:$D$101=$C$36),0),MATCH(G$2,'EPS Emissions'!$C$1:$AI$1,0)),INDEX('GCAM By Region By Sector'!$B$1:$AH$342,MATCH(1,('GCAM By Region By Sector'!$B$1:$B$342=$A46)*('GCAM By Region By Sector'!$C$1:$C$342=$C$36),0),MATCH(G$2,'GCAM By Region By Sector'!$B$1:$AH$1,0))*10^3),0)</f>
        <v>0</v>
      </c>
      <c r="I46" cm="1">
        <f t="array" ref="I46">IFERROR(IF($C46="EPS",INDEX('EPS Emissions'!$C$1:$AI$101,MATCH(1,('EPS Emissions'!$C$1:$C$101=$A46)*('EPS Emissions'!$D$1:$D$101=$I$36),0),MATCH(I$2,'EPS Emissions'!$C$1:$AI$1,0)),INDEX('GCAM By Region By Sector'!$B$1:$AH$342,MATCH(1,('GCAM By Region By Sector'!$B$1:$B$342=$A46)*('GCAM By Region By Sector'!$C$1:$C$342=$I$36),0),MATCH(I$2,'GCAM By Region By Sector'!$B$1:$AH$1,0))*10^3),0)</f>
        <v>0</v>
      </c>
      <c r="J46" cm="1">
        <f t="array" ref="J46">IFERROR(IF($C46="EPS",INDEX('EPS Emissions'!$C$1:$AI$101,MATCH(1,('EPS Emissions'!$C$1:$C$101=$A46)*('EPS Emissions'!$D$1:$D$101=$I$36),0),MATCH(J$2,'EPS Emissions'!$C$1:$AI$1,0)),INDEX('GCAM By Region By Sector'!$B$1:$AH$342,MATCH(1,('GCAM By Region By Sector'!$B$1:$B$342=$A46)*('GCAM By Region By Sector'!$C$1:$C$342=$I$36),0),MATCH(J$2,'GCAM By Region By Sector'!$B$1:$AH$1,0))*10^3),0)</f>
        <v>0</v>
      </c>
      <c r="K46" cm="1">
        <f t="array" ref="K46">IFERROR(IF($C46="EPS",INDEX('EPS Emissions'!$C$1:$AI$101,MATCH(1,('EPS Emissions'!$C$1:$C$101=$A46)*('EPS Emissions'!$D$1:$D$101=$I$36),0),MATCH(K$2,'EPS Emissions'!$C$1:$AI$1,0)),INDEX('GCAM By Region By Sector'!$B$1:$AH$342,MATCH(1,('GCAM By Region By Sector'!$B$1:$B$342=$A46)*('GCAM By Region By Sector'!$C$1:$C$342=$I$36),0),MATCH(K$2,'GCAM By Region By Sector'!$B$1:$AH$1,0))*10^3),0)</f>
        <v>0</v>
      </c>
      <c r="L46" cm="1">
        <f t="array" ref="L46">IFERROR(IF($C46="EPS",INDEX('EPS Emissions'!$C$1:$AI$101,MATCH(1,('EPS Emissions'!$C$1:$C$101=$A46)*('EPS Emissions'!$D$1:$D$101=$I$36),0),MATCH(L$2,'EPS Emissions'!$C$1:$AI$1,0)),INDEX('GCAM By Region By Sector'!$B$1:$AH$342,MATCH(1,('GCAM By Region By Sector'!$B$1:$B$342=$A46)*('GCAM By Region By Sector'!$C$1:$C$342=$I$36),0),MATCH(L$2,'GCAM By Region By Sector'!$B$1:$AH$1,0))*10^3),0)</f>
        <v>0</v>
      </c>
      <c r="X46" s="22">
        <v>6</v>
      </c>
      <c r="Y46" t="str">
        <f t="shared" si="25"/>
        <v>Indonesia</v>
      </c>
      <c r="Z46" s="21">
        <f t="shared" si="26"/>
        <v>253.167</v>
      </c>
      <c r="AA46" s="21">
        <f t="shared" si="26"/>
        <v>375.06799999999998</v>
      </c>
      <c r="AB46" s="16">
        <f t="shared" si="26"/>
        <v>718.11699999999996</v>
      </c>
      <c r="AC46" s="21">
        <f t="shared" si="26"/>
        <v>1690.55</v>
      </c>
    </row>
    <row r="47" spans="1:43" x14ac:dyDescent="0.35">
      <c r="A47" s="13" t="s">
        <v>24</v>
      </c>
      <c r="B47" t="s">
        <v>24</v>
      </c>
      <c r="C47" s="10" t="s">
        <v>9</v>
      </c>
      <c r="D47" cm="1">
        <f t="array" ref="D47">IFERROR(IF($C47="EPS",INDEX('EPS Emissions'!$C$1:$AI$101,MATCH(1,('EPS Emissions'!$C$1:$C$101=$A47)*('EPS Emissions'!$D$1:$D$101=$C$36),0),MATCH(D$2,'EPS Emissions'!$C$1:$AI$1,0)),INDEX('GCAM By Region By Sector'!$B$1:$AH$342,MATCH(1,('GCAM By Region By Sector'!$B$1:$B$342=$A47)*('GCAM By Region By Sector'!$C$1:$C$342=$C$36),0),MATCH(D$2,'GCAM By Region By Sector'!$B$1:$AH$1,0))*10^3),0)</f>
        <v>0</v>
      </c>
      <c r="E47" cm="1">
        <f t="array" ref="E47">IFERROR(IF($C47="EPS",INDEX('EPS Emissions'!$C$1:$AI$101,MATCH(1,('EPS Emissions'!$C$1:$C$101=$A47)*('EPS Emissions'!$D$1:$D$101=$C$36),0),MATCH(E$2,'EPS Emissions'!$C$1:$AI$1,0)),INDEX('GCAM By Region By Sector'!$B$1:$AH$342,MATCH(1,('GCAM By Region By Sector'!$B$1:$B$342=$A47)*('GCAM By Region By Sector'!$C$1:$C$342=$C$36),0),MATCH(E$2,'GCAM By Region By Sector'!$B$1:$AH$1,0))*10^3),0)</f>
        <v>0</v>
      </c>
      <c r="F47" cm="1">
        <f t="array" ref="F47">IFERROR(IF($C47="EPS",INDEX('EPS Emissions'!$C$1:$AI$101,MATCH(1,('EPS Emissions'!$C$1:$C$101=$A47)*('EPS Emissions'!$D$1:$D$101=$C$36),0),MATCH(F$2,'EPS Emissions'!$C$1:$AI$1,0)),INDEX('GCAM By Region By Sector'!$B$1:$AH$342,MATCH(1,('GCAM By Region By Sector'!$B$1:$B$342=$A47)*('GCAM By Region By Sector'!$C$1:$C$342=$C$36),0),MATCH(F$2,'GCAM By Region By Sector'!$B$1:$AH$1,0))*10^3),0)</f>
        <v>0</v>
      </c>
      <c r="G47" cm="1">
        <f t="array" ref="G47">IFERROR(IF($C47="EPS",INDEX('EPS Emissions'!$C$1:$AI$101,MATCH(1,('EPS Emissions'!$C$1:$C$101=$A47)*('EPS Emissions'!$D$1:$D$101=$C$36),0),MATCH(G$2,'EPS Emissions'!$C$1:$AI$1,0)),INDEX('GCAM By Region By Sector'!$B$1:$AH$342,MATCH(1,('GCAM By Region By Sector'!$B$1:$B$342=$A47)*('GCAM By Region By Sector'!$C$1:$C$342=$C$36),0),MATCH(G$2,'GCAM By Region By Sector'!$B$1:$AH$1,0))*10^3),0)</f>
        <v>0</v>
      </c>
      <c r="I47" cm="1">
        <f t="array" ref="I47">IFERROR(IF($C47="EPS",INDEX('EPS Emissions'!$C$1:$AI$101,MATCH(1,('EPS Emissions'!$C$1:$C$101=$A47)*('EPS Emissions'!$D$1:$D$101=$I$36),0),MATCH(I$2,'EPS Emissions'!$C$1:$AI$1,0)),INDEX('GCAM By Region By Sector'!$B$1:$AH$342,MATCH(1,('GCAM By Region By Sector'!$B$1:$B$342=$A47)*('GCAM By Region By Sector'!$C$1:$C$342=$I$36),0),MATCH(I$2,'GCAM By Region By Sector'!$B$1:$AH$1,0))*10^3),0)</f>
        <v>0</v>
      </c>
      <c r="J47" cm="1">
        <f t="array" ref="J47">IFERROR(IF($C47="EPS",INDEX('EPS Emissions'!$C$1:$AI$101,MATCH(1,('EPS Emissions'!$C$1:$C$101=$A47)*('EPS Emissions'!$D$1:$D$101=$I$36),0),MATCH(J$2,'EPS Emissions'!$C$1:$AI$1,0)),INDEX('GCAM By Region By Sector'!$B$1:$AH$342,MATCH(1,('GCAM By Region By Sector'!$B$1:$B$342=$A47)*('GCAM By Region By Sector'!$C$1:$C$342=$I$36),0),MATCH(J$2,'GCAM By Region By Sector'!$B$1:$AH$1,0))*10^3),0)</f>
        <v>0</v>
      </c>
      <c r="K47" cm="1">
        <f t="array" ref="K47">IFERROR(IF($C47="EPS",INDEX('EPS Emissions'!$C$1:$AI$101,MATCH(1,('EPS Emissions'!$C$1:$C$101=$A47)*('EPS Emissions'!$D$1:$D$101=$I$36),0),MATCH(K$2,'EPS Emissions'!$C$1:$AI$1,0)),INDEX('GCAM By Region By Sector'!$B$1:$AH$342,MATCH(1,('GCAM By Region By Sector'!$B$1:$B$342=$A47)*('GCAM By Region By Sector'!$C$1:$C$342=$I$36),0),MATCH(K$2,'GCAM By Region By Sector'!$B$1:$AH$1,0))*10^3),0)</f>
        <v>0</v>
      </c>
      <c r="L47" cm="1">
        <f t="array" ref="L47">IFERROR(IF($C47="EPS",INDEX('EPS Emissions'!$C$1:$AI$101,MATCH(1,('EPS Emissions'!$C$1:$C$101=$A47)*('EPS Emissions'!$D$1:$D$101=$I$36),0),MATCH(L$2,'EPS Emissions'!$C$1:$AI$1,0)),INDEX('GCAM By Region By Sector'!$B$1:$AH$342,MATCH(1,('GCAM By Region By Sector'!$B$1:$B$342=$A47)*('GCAM By Region By Sector'!$C$1:$C$342=$I$36),0),MATCH(L$2,'GCAM By Region By Sector'!$B$1:$AH$1,0))*10^3),0)</f>
        <v>0</v>
      </c>
      <c r="X47" s="22">
        <v>7</v>
      </c>
      <c r="Y47" t="str">
        <f t="shared" si="25"/>
        <v>Japan</v>
      </c>
      <c r="Z47" s="21">
        <f t="shared" si="26"/>
        <v>538.60184404658503</v>
      </c>
      <c r="AA47" s="21">
        <f t="shared" si="26"/>
        <v>506.75268650736007</v>
      </c>
      <c r="AB47" s="16">
        <f t="shared" si="26"/>
        <v>436.17103442815898</v>
      </c>
      <c r="AC47" s="21">
        <f t="shared" si="26"/>
        <v>350.15965637786366</v>
      </c>
    </row>
    <row r="48" spans="1:43" x14ac:dyDescent="0.35">
      <c r="A48" s="13" t="s">
        <v>25</v>
      </c>
      <c r="B48" t="s">
        <v>25</v>
      </c>
      <c r="C48" s="10" t="s">
        <v>13</v>
      </c>
      <c r="D48" cm="1">
        <f t="array" ref="D48">IFERROR(IF($C48="EPS",INDEX('EPS Emissions'!$C$1:$AI$101,MATCH(1,('EPS Emissions'!$C$1:$C$101=$A48)*('EPS Emissions'!$D$1:$D$101=$C$36),0),MATCH(D$2,'EPS Emissions'!$C$1:$AI$1,0)),INDEX('GCAM By Region By Sector'!$B$1:$AH$342,MATCH(1,('GCAM By Region By Sector'!$B$1:$B$342=$A48)*('GCAM By Region By Sector'!$C$1:$C$342=$C$36),0),MATCH(D$2,'GCAM By Region By Sector'!$B$1:$AH$1,0))*10^3),0)</f>
        <v>0</v>
      </c>
      <c r="E48" cm="1">
        <f t="array" ref="E48">IFERROR(IF($C48="EPS",INDEX('EPS Emissions'!$C$1:$AI$101,MATCH(1,('EPS Emissions'!$C$1:$C$101=$A48)*('EPS Emissions'!$D$1:$D$101=$C$36),0),MATCH(E$2,'EPS Emissions'!$C$1:$AI$1,0)),INDEX('GCAM By Region By Sector'!$B$1:$AH$342,MATCH(1,('GCAM By Region By Sector'!$B$1:$B$342=$A48)*('GCAM By Region By Sector'!$C$1:$C$342=$C$36),0),MATCH(E$2,'GCAM By Region By Sector'!$B$1:$AH$1,0))*10^3),0)</f>
        <v>0</v>
      </c>
      <c r="F48" cm="1">
        <f t="array" ref="F48">IFERROR(IF($C48="EPS",INDEX('EPS Emissions'!$C$1:$AI$101,MATCH(1,('EPS Emissions'!$C$1:$C$101=$A48)*('EPS Emissions'!$D$1:$D$101=$C$36),0),MATCH(F$2,'EPS Emissions'!$C$1:$AI$1,0)),INDEX('GCAM By Region By Sector'!$B$1:$AH$342,MATCH(1,('GCAM By Region By Sector'!$B$1:$B$342=$A48)*('GCAM By Region By Sector'!$C$1:$C$342=$C$36),0),MATCH(F$2,'GCAM By Region By Sector'!$B$1:$AH$1,0))*10^3),0)</f>
        <v>0</v>
      </c>
      <c r="G48" cm="1">
        <f t="array" ref="G48">IFERROR(IF($C48="EPS",INDEX('EPS Emissions'!$C$1:$AI$101,MATCH(1,('EPS Emissions'!$C$1:$C$101=$A48)*('EPS Emissions'!$D$1:$D$101=$C$36),0),MATCH(G$2,'EPS Emissions'!$C$1:$AI$1,0)),INDEX('GCAM By Region By Sector'!$B$1:$AH$342,MATCH(1,('GCAM By Region By Sector'!$B$1:$B$342=$A48)*('GCAM By Region By Sector'!$C$1:$C$342=$C$36),0),MATCH(G$2,'GCAM By Region By Sector'!$B$1:$AH$1,0))*10^3),0)</f>
        <v>0</v>
      </c>
      <c r="I48" cm="1">
        <f t="array" ref="I48">IFERROR(IF($C48="EPS",INDEX('EPS Emissions'!$C$1:$AI$101,MATCH(1,('EPS Emissions'!$C$1:$C$101=$A48)*('EPS Emissions'!$D$1:$D$101=$I$36),0),MATCH(I$2,'EPS Emissions'!$C$1:$AI$1,0)),INDEX('GCAM By Region By Sector'!$B$1:$AH$342,MATCH(1,('GCAM By Region By Sector'!$B$1:$B$342=$A48)*('GCAM By Region By Sector'!$C$1:$C$342=$I$36),0),MATCH(I$2,'GCAM By Region By Sector'!$B$1:$AH$1,0))*10^3),0)</f>
        <v>0</v>
      </c>
      <c r="J48" cm="1">
        <f t="array" ref="J48">IFERROR(IF($C48="EPS",INDEX('EPS Emissions'!$C$1:$AI$101,MATCH(1,('EPS Emissions'!$C$1:$C$101=$A48)*('EPS Emissions'!$D$1:$D$101=$I$36),0),MATCH(J$2,'EPS Emissions'!$C$1:$AI$1,0)),INDEX('GCAM By Region By Sector'!$B$1:$AH$342,MATCH(1,('GCAM By Region By Sector'!$B$1:$B$342=$A48)*('GCAM By Region By Sector'!$C$1:$C$342=$I$36),0),MATCH(J$2,'GCAM By Region By Sector'!$B$1:$AH$1,0))*10^3),0)</f>
        <v>0</v>
      </c>
      <c r="K48" cm="1">
        <f t="array" ref="K48">IFERROR(IF($C48="EPS",INDEX('EPS Emissions'!$C$1:$AI$101,MATCH(1,('EPS Emissions'!$C$1:$C$101=$A48)*('EPS Emissions'!$D$1:$D$101=$I$36),0),MATCH(K$2,'EPS Emissions'!$C$1:$AI$1,0)),INDEX('GCAM By Region By Sector'!$B$1:$AH$342,MATCH(1,('GCAM By Region By Sector'!$B$1:$B$342=$A48)*('GCAM By Region By Sector'!$C$1:$C$342=$I$36),0),MATCH(K$2,'GCAM By Region By Sector'!$B$1:$AH$1,0))*10^3),0)</f>
        <v>0</v>
      </c>
      <c r="L48" cm="1">
        <f t="array" ref="L48">IFERROR(IF($C48="EPS",INDEX('EPS Emissions'!$C$1:$AI$101,MATCH(1,('EPS Emissions'!$C$1:$C$101=$A48)*('EPS Emissions'!$D$1:$D$101=$I$36),0),MATCH(L$2,'EPS Emissions'!$C$1:$AI$1,0)),INDEX('GCAM By Region By Sector'!$B$1:$AH$342,MATCH(1,('GCAM By Region By Sector'!$B$1:$B$342=$A48)*('GCAM By Region By Sector'!$C$1:$C$342=$I$36),0),MATCH(L$2,'GCAM By Region By Sector'!$B$1:$AH$1,0))*10^3),0)</f>
        <v>0</v>
      </c>
      <c r="X48" s="22">
        <v>8</v>
      </c>
      <c r="Y48" t="str">
        <f t="shared" si="25"/>
        <v>Russia</v>
      </c>
      <c r="Z48" s="21">
        <f t="shared" si="26"/>
        <v>483.72421430543699</v>
      </c>
      <c r="AA48" s="21">
        <f t="shared" si="26"/>
        <v>462.1175670374717</v>
      </c>
      <c r="AB48" s="16">
        <f t="shared" si="26"/>
        <v>408.64580626853279</v>
      </c>
      <c r="AC48" s="21">
        <f t="shared" si="26"/>
        <v>328.26677694136384</v>
      </c>
    </row>
    <row r="49" spans="1:29" x14ac:dyDescent="0.35">
      <c r="A49" s="13" t="s">
        <v>26</v>
      </c>
      <c r="B49" t="s">
        <v>26</v>
      </c>
      <c r="C49" s="10" t="s">
        <v>13</v>
      </c>
      <c r="D49" cm="1">
        <f t="array" ref="D49">IFERROR(IF($C49="EPS",INDEX('EPS Emissions'!$C$1:$AI$101,MATCH(1,('EPS Emissions'!$C$1:$C$101=$A49)*('EPS Emissions'!$D$1:$D$101=$C$36),0),MATCH(D$2,'EPS Emissions'!$C$1:$AI$1,0)),INDEX('GCAM By Region By Sector'!$B$1:$AH$342,MATCH(1,('GCAM By Region By Sector'!$B$1:$B$342=$A49)*('GCAM By Region By Sector'!$C$1:$C$342=$C$36),0),MATCH(D$2,'GCAM By Region By Sector'!$B$1:$AH$1,0))*10^3),0)</f>
        <v>0</v>
      </c>
      <c r="E49" cm="1">
        <f t="array" ref="E49">IFERROR(IF($C49="EPS",INDEX('EPS Emissions'!$C$1:$AI$101,MATCH(1,('EPS Emissions'!$C$1:$C$101=$A49)*('EPS Emissions'!$D$1:$D$101=$C$36),0),MATCH(E$2,'EPS Emissions'!$C$1:$AI$1,0)),INDEX('GCAM By Region By Sector'!$B$1:$AH$342,MATCH(1,('GCAM By Region By Sector'!$B$1:$B$342=$A49)*('GCAM By Region By Sector'!$C$1:$C$342=$C$36),0),MATCH(E$2,'GCAM By Region By Sector'!$B$1:$AH$1,0))*10^3),0)</f>
        <v>0</v>
      </c>
      <c r="F49" cm="1">
        <f t="array" ref="F49">IFERROR(IF($C49="EPS",INDEX('EPS Emissions'!$C$1:$AI$101,MATCH(1,('EPS Emissions'!$C$1:$C$101=$A49)*('EPS Emissions'!$D$1:$D$101=$C$36),0),MATCH(F$2,'EPS Emissions'!$C$1:$AI$1,0)),INDEX('GCAM By Region By Sector'!$B$1:$AH$342,MATCH(1,('GCAM By Region By Sector'!$B$1:$B$342=$A49)*('GCAM By Region By Sector'!$C$1:$C$342=$C$36),0),MATCH(F$2,'GCAM By Region By Sector'!$B$1:$AH$1,0))*10^3),0)</f>
        <v>0</v>
      </c>
      <c r="G49" cm="1">
        <f t="array" ref="G49">IFERROR(IF($C49="EPS",INDEX('EPS Emissions'!$C$1:$AI$101,MATCH(1,('EPS Emissions'!$C$1:$C$101=$A49)*('EPS Emissions'!$D$1:$D$101=$C$36),0),MATCH(G$2,'EPS Emissions'!$C$1:$AI$1,0)),INDEX('GCAM By Region By Sector'!$B$1:$AH$342,MATCH(1,('GCAM By Region By Sector'!$B$1:$B$342=$A49)*('GCAM By Region By Sector'!$C$1:$C$342=$C$36),0),MATCH(G$2,'GCAM By Region By Sector'!$B$1:$AH$1,0))*10^3),0)</f>
        <v>0</v>
      </c>
      <c r="I49" cm="1">
        <f t="array" ref="I49">IFERROR(IF($C49="EPS",INDEX('EPS Emissions'!$C$1:$AI$101,MATCH(1,('EPS Emissions'!$C$1:$C$101=$A49)*('EPS Emissions'!$D$1:$D$101=$I$36),0),MATCH(I$2,'EPS Emissions'!$C$1:$AI$1,0)),INDEX('GCAM By Region By Sector'!$B$1:$AH$342,MATCH(1,('GCAM By Region By Sector'!$B$1:$B$342=$A49)*('GCAM By Region By Sector'!$C$1:$C$342=$I$36),0),MATCH(I$2,'GCAM By Region By Sector'!$B$1:$AH$1,0))*10^3),0)</f>
        <v>0</v>
      </c>
      <c r="J49" cm="1">
        <f t="array" ref="J49">IFERROR(IF($C49="EPS",INDEX('EPS Emissions'!$C$1:$AI$101,MATCH(1,('EPS Emissions'!$C$1:$C$101=$A49)*('EPS Emissions'!$D$1:$D$101=$I$36),0),MATCH(J$2,'EPS Emissions'!$C$1:$AI$1,0)),INDEX('GCAM By Region By Sector'!$B$1:$AH$342,MATCH(1,('GCAM By Region By Sector'!$B$1:$B$342=$A49)*('GCAM By Region By Sector'!$C$1:$C$342=$I$36),0),MATCH(J$2,'GCAM By Region By Sector'!$B$1:$AH$1,0))*10^3),0)</f>
        <v>0</v>
      </c>
      <c r="K49" cm="1">
        <f t="array" ref="K49">IFERROR(IF($C49="EPS",INDEX('EPS Emissions'!$C$1:$AI$101,MATCH(1,('EPS Emissions'!$C$1:$C$101=$A49)*('EPS Emissions'!$D$1:$D$101=$I$36),0),MATCH(K$2,'EPS Emissions'!$C$1:$AI$1,0)),INDEX('GCAM By Region By Sector'!$B$1:$AH$342,MATCH(1,('GCAM By Region By Sector'!$B$1:$B$342=$A49)*('GCAM By Region By Sector'!$C$1:$C$342=$I$36),0),MATCH(K$2,'GCAM By Region By Sector'!$B$1:$AH$1,0))*10^3),0)</f>
        <v>0</v>
      </c>
      <c r="L49" cm="1">
        <f t="array" ref="L49">IFERROR(IF($C49="EPS",INDEX('EPS Emissions'!$C$1:$AI$101,MATCH(1,('EPS Emissions'!$C$1:$C$101=$A49)*('EPS Emissions'!$D$1:$D$101=$I$36),0),MATCH(L$2,'EPS Emissions'!$C$1:$AI$1,0)),INDEX('GCAM By Region By Sector'!$B$1:$AH$342,MATCH(1,('GCAM By Region By Sector'!$B$1:$B$342=$A49)*('GCAM By Region By Sector'!$C$1:$C$342=$I$36),0),MATCH(L$2,'GCAM By Region By Sector'!$B$1:$AH$1,0))*10^3),0)</f>
        <v>0</v>
      </c>
      <c r="X49" s="22">
        <v>9</v>
      </c>
      <c r="Y49" t="str">
        <f t="shared" si="25"/>
        <v>EU-27</v>
      </c>
      <c r="Z49" s="21">
        <f t="shared" si="26"/>
        <v>700.58799999999997</v>
      </c>
      <c r="AA49" s="21">
        <f t="shared" si="26"/>
        <v>535.10299999999995</v>
      </c>
      <c r="AB49" s="16">
        <f t="shared" si="26"/>
        <v>347.09899999999999</v>
      </c>
      <c r="AC49" s="21">
        <f t="shared" si="26"/>
        <v>217.38</v>
      </c>
    </row>
    <row r="50" spans="1:29" x14ac:dyDescent="0.35">
      <c r="A50" s="13" t="s">
        <v>27</v>
      </c>
      <c r="B50" t="s">
        <v>27</v>
      </c>
      <c r="C50" s="11" t="s">
        <v>9</v>
      </c>
      <c r="D50" cm="1">
        <f t="array" ref="D50">IFERROR(IF($C50="EPS",INDEX('EPS Emissions'!$C$1:$AI$101,MATCH(1,('EPS Emissions'!$C$1:$C$101=$A50)*('EPS Emissions'!$D$1:$D$101=$C$36),0),MATCH(D$2,'EPS Emissions'!$C$1:$AI$1,0)),INDEX('GCAM By Region By Sector'!$B$1:$AH$342,MATCH(1,('GCAM By Region By Sector'!$B$1:$B$342=$A50)*('GCAM By Region By Sector'!$C$1:$C$342=$C$36),0),MATCH(D$2,'GCAM By Region By Sector'!$B$1:$AH$1,0))*10^3),0)</f>
        <v>0</v>
      </c>
      <c r="E50" cm="1">
        <f t="array" ref="E50">IFERROR(IF($C50="EPS",INDEX('EPS Emissions'!$C$1:$AI$101,MATCH(1,('EPS Emissions'!$C$1:$C$101=$A50)*('EPS Emissions'!$D$1:$D$101=$C$36),0),MATCH(E$2,'EPS Emissions'!$C$1:$AI$1,0)),INDEX('GCAM By Region By Sector'!$B$1:$AH$342,MATCH(1,('GCAM By Region By Sector'!$B$1:$B$342=$A50)*('GCAM By Region By Sector'!$C$1:$C$342=$C$36),0),MATCH(E$2,'GCAM By Region By Sector'!$B$1:$AH$1,0))*10^3),0)</f>
        <v>0</v>
      </c>
      <c r="F50" cm="1">
        <f t="array" ref="F50">IFERROR(IF($C50="EPS",INDEX('EPS Emissions'!$C$1:$AI$101,MATCH(1,('EPS Emissions'!$C$1:$C$101=$A50)*('EPS Emissions'!$D$1:$D$101=$C$36),0),MATCH(F$2,'EPS Emissions'!$C$1:$AI$1,0)),INDEX('GCAM By Region By Sector'!$B$1:$AH$342,MATCH(1,('GCAM By Region By Sector'!$B$1:$B$342=$A50)*('GCAM By Region By Sector'!$C$1:$C$342=$C$36),0),MATCH(F$2,'GCAM By Region By Sector'!$B$1:$AH$1,0))*10^3),0)</f>
        <v>0</v>
      </c>
      <c r="G50" cm="1">
        <f t="array" ref="G50">IFERROR(IF($C50="EPS",INDEX('EPS Emissions'!$C$1:$AI$101,MATCH(1,('EPS Emissions'!$C$1:$C$101=$A50)*('EPS Emissions'!$D$1:$D$101=$C$36),0),MATCH(G$2,'EPS Emissions'!$C$1:$AI$1,0)),INDEX('GCAM By Region By Sector'!$B$1:$AH$342,MATCH(1,('GCAM By Region By Sector'!$B$1:$B$342=$A50)*('GCAM By Region By Sector'!$C$1:$C$342=$C$36),0),MATCH(G$2,'GCAM By Region By Sector'!$B$1:$AH$1,0))*10^3),0)</f>
        <v>0</v>
      </c>
      <c r="I50" cm="1">
        <f t="array" ref="I50">IFERROR(IF($C50="EPS",INDEX('EPS Emissions'!$C$1:$AI$101,MATCH(1,('EPS Emissions'!$C$1:$C$101=$A50)*('EPS Emissions'!$D$1:$D$101=$I$36),0),MATCH(I$2,'EPS Emissions'!$C$1:$AI$1,0)),INDEX('GCAM By Region By Sector'!$B$1:$AH$342,MATCH(1,('GCAM By Region By Sector'!$B$1:$B$342=$A50)*('GCAM By Region By Sector'!$C$1:$C$342=$I$36),0),MATCH(I$2,'GCAM By Region By Sector'!$B$1:$AH$1,0))*10^3),0)</f>
        <v>0</v>
      </c>
      <c r="J50" cm="1">
        <f t="array" ref="J50">IFERROR(IF($C50="EPS",INDEX('EPS Emissions'!$C$1:$AI$101,MATCH(1,('EPS Emissions'!$C$1:$C$101=$A50)*('EPS Emissions'!$D$1:$D$101=$I$36),0),MATCH(J$2,'EPS Emissions'!$C$1:$AI$1,0)),INDEX('GCAM By Region By Sector'!$B$1:$AH$342,MATCH(1,('GCAM By Region By Sector'!$B$1:$B$342=$A50)*('GCAM By Region By Sector'!$C$1:$C$342=$I$36),0),MATCH(J$2,'GCAM By Region By Sector'!$B$1:$AH$1,0))*10^3),0)</f>
        <v>0</v>
      </c>
      <c r="K50" cm="1">
        <f t="array" ref="K50">IFERROR(IF($C50="EPS",INDEX('EPS Emissions'!$C$1:$AI$101,MATCH(1,('EPS Emissions'!$C$1:$C$101=$A50)*('EPS Emissions'!$D$1:$D$101=$I$36),0),MATCH(K$2,'EPS Emissions'!$C$1:$AI$1,0)),INDEX('GCAM By Region By Sector'!$B$1:$AH$342,MATCH(1,('GCAM By Region By Sector'!$B$1:$B$342=$A50)*('GCAM By Region By Sector'!$C$1:$C$342=$I$36),0),MATCH(K$2,'GCAM By Region By Sector'!$B$1:$AH$1,0))*10^3),0)</f>
        <v>0</v>
      </c>
      <c r="L50" cm="1">
        <f t="array" ref="L50">IFERROR(IF($C50="EPS",INDEX('EPS Emissions'!$C$1:$AI$101,MATCH(1,('EPS Emissions'!$C$1:$C$101=$A50)*('EPS Emissions'!$D$1:$D$101=$I$36),0),MATCH(L$2,'EPS Emissions'!$C$1:$AI$1,0)),INDEX('GCAM By Region By Sector'!$B$1:$AH$342,MATCH(1,('GCAM By Region By Sector'!$B$1:$B$342=$A50)*('GCAM By Region By Sector'!$C$1:$C$342=$I$36),0),MATCH(L$2,'GCAM By Region By Sector'!$B$1:$AH$1,0))*10^3),0)</f>
        <v>0</v>
      </c>
      <c r="X50" s="22">
        <v>10</v>
      </c>
      <c r="Y50" t="str">
        <f t="shared" si="25"/>
        <v>North Africa</v>
      </c>
      <c r="Z50" s="21">
        <f t="shared" si="26"/>
        <v>174.9154652751356</v>
      </c>
      <c r="AA50" s="21">
        <f t="shared" si="26"/>
        <v>235.50677049253028</v>
      </c>
      <c r="AB50" s="16">
        <f t="shared" si="26"/>
        <v>335.92380547380048</v>
      </c>
      <c r="AC50" s="21">
        <f t="shared" si="26"/>
        <v>434.50318535928176</v>
      </c>
    </row>
    <row r="51" spans="1:29" x14ac:dyDescent="0.35">
      <c r="A51" s="13" t="s">
        <v>28</v>
      </c>
      <c r="B51" t="s">
        <v>28</v>
      </c>
      <c r="C51" s="10" t="s">
        <v>13</v>
      </c>
      <c r="D51" cm="1">
        <f t="array" ref="D51">IFERROR(IF($C51="EPS",INDEX('EPS Emissions'!$C$1:$AI$101,MATCH(1,('EPS Emissions'!$C$1:$C$101=$A51)*('EPS Emissions'!$D$1:$D$101=$C$36),0),MATCH(D$2,'EPS Emissions'!$C$1:$AI$1,0)),INDEX('GCAM By Region By Sector'!$B$1:$AH$342,MATCH(1,('GCAM By Region By Sector'!$B$1:$B$342=$A51)*('GCAM By Region By Sector'!$C$1:$C$342=$C$36),0),MATCH(D$2,'GCAM By Region By Sector'!$B$1:$AH$1,0))*10^3),0)</f>
        <v>0</v>
      </c>
      <c r="E51" cm="1">
        <f t="array" ref="E51">IFERROR(IF($C51="EPS",INDEX('EPS Emissions'!$C$1:$AI$101,MATCH(1,('EPS Emissions'!$C$1:$C$101=$A51)*('EPS Emissions'!$D$1:$D$101=$C$36),0),MATCH(E$2,'EPS Emissions'!$C$1:$AI$1,0)),INDEX('GCAM By Region By Sector'!$B$1:$AH$342,MATCH(1,('GCAM By Region By Sector'!$B$1:$B$342=$A51)*('GCAM By Region By Sector'!$C$1:$C$342=$C$36),0),MATCH(E$2,'GCAM By Region By Sector'!$B$1:$AH$1,0))*10^3),0)</f>
        <v>0</v>
      </c>
      <c r="F51" cm="1">
        <f t="array" ref="F51">IFERROR(IF($C51="EPS",INDEX('EPS Emissions'!$C$1:$AI$101,MATCH(1,('EPS Emissions'!$C$1:$C$101=$A51)*('EPS Emissions'!$D$1:$D$101=$C$36),0),MATCH(F$2,'EPS Emissions'!$C$1:$AI$1,0)),INDEX('GCAM By Region By Sector'!$B$1:$AH$342,MATCH(1,('GCAM By Region By Sector'!$B$1:$B$342=$A51)*('GCAM By Region By Sector'!$C$1:$C$342=$C$36),0),MATCH(F$2,'GCAM By Region By Sector'!$B$1:$AH$1,0))*10^3),0)</f>
        <v>0</v>
      </c>
      <c r="G51" cm="1">
        <f t="array" ref="G51">IFERROR(IF($C51="EPS",INDEX('EPS Emissions'!$C$1:$AI$101,MATCH(1,('EPS Emissions'!$C$1:$C$101=$A51)*('EPS Emissions'!$D$1:$D$101=$C$36),0),MATCH(G$2,'EPS Emissions'!$C$1:$AI$1,0)),INDEX('GCAM By Region By Sector'!$B$1:$AH$342,MATCH(1,('GCAM By Region By Sector'!$B$1:$B$342=$A51)*('GCAM By Region By Sector'!$C$1:$C$342=$C$36),0),MATCH(G$2,'GCAM By Region By Sector'!$B$1:$AH$1,0))*10^3),0)</f>
        <v>0</v>
      </c>
      <c r="I51" cm="1">
        <f t="array" ref="I51">IFERROR(IF($C51="EPS",INDEX('EPS Emissions'!$C$1:$AI$101,MATCH(1,('EPS Emissions'!$C$1:$C$101=$A51)*('EPS Emissions'!$D$1:$D$101=$I$36),0),MATCH(I$2,'EPS Emissions'!$C$1:$AI$1,0)),INDEX('GCAM By Region By Sector'!$B$1:$AH$342,MATCH(1,('GCAM By Region By Sector'!$B$1:$B$342=$A51)*('GCAM By Region By Sector'!$C$1:$C$342=$I$36),0),MATCH(I$2,'GCAM By Region By Sector'!$B$1:$AH$1,0))*10^3),0)</f>
        <v>0</v>
      </c>
      <c r="J51" cm="1">
        <f t="array" ref="J51">IFERROR(IF($C51="EPS",INDEX('EPS Emissions'!$C$1:$AI$101,MATCH(1,('EPS Emissions'!$C$1:$C$101=$A51)*('EPS Emissions'!$D$1:$D$101=$I$36),0),MATCH(J$2,'EPS Emissions'!$C$1:$AI$1,0)),INDEX('GCAM By Region By Sector'!$B$1:$AH$342,MATCH(1,('GCAM By Region By Sector'!$B$1:$B$342=$A51)*('GCAM By Region By Sector'!$C$1:$C$342=$I$36),0),MATCH(J$2,'GCAM By Region By Sector'!$B$1:$AH$1,0))*10^3),0)</f>
        <v>0</v>
      </c>
      <c r="K51" cm="1">
        <f t="array" ref="K51">IFERROR(IF($C51="EPS",INDEX('EPS Emissions'!$C$1:$AI$101,MATCH(1,('EPS Emissions'!$C$1:$C$101=$A51)*('EPS Emissions'!$D$1:$D$101=$I$36),0),MATCH(K$2,'EPS Emissions'!$C$1:$AI$1,0)),INDEX('GCAM By Region By Sector'!$B$1:$AH$342,MATCH(1,('GCAM By Region By Sector'!$B$1:$B$342=$A51)*('GCAM By Region By Sector'!$C$1:$C$342=$I$36),0),MATCH(K$2,'GCAM By Region By Sector'!$B$1:$AH$1,0))*10^3),0)</f>
        <v>0</v>
      </c>
      <c r="L51" cm="1">
        <f t="array" ref="L51">IFERROR(IF($C51="EPS",INDEX('EPS Emissions'!$C$1:$AI$101,MATCH(1,('EPS Emissions'!$C$1:$C$101=$A51)*('EPS Emissions'!$D$1:$D$101=$I$36),0),MATCH(L$2,'EPS Emissions'!$C$1:$AI$1,0)),INDEX('GCAM By Region By Sector'!$B$1:$AH$342,MATCH(1,('GCAM By Region By Sector'!$B$1:$B$342=$A51)*('GCAM By Region By Sector'!$C$1:$C$342=$I$36),0),MATCH(L$2,'GCAM By Region By Sector'!$B$1:$AH$1,0))*10^3),0)</f>
        <v>0</v>
      </c>
      <c r="X51" s="22" t="s">
        <v>86</v>
      </c>
      <c r="Y51" t="s">
        <v>87</v>
      </c>
      <c r="Z51" s="21">
        <f>$P$35-SUM(Z41:Z50)</f>
        <v>1867.225891323149</v>
      </c>
      <c r="AA51" s="21">
        <f>$Q$35-SUM(AA41:AA50)</f>
        <v>2131.4414553880524</v>
      </c>
      <c r="AB51" s="16">
        <f>$R$35-SUM(AB41:AB50)</f>
        <v>2616.187279501255</v>
      </c>
      <c r="AC51" s="21">
        <f>$S$35-SUM(AC41:AC50)</f>
        <v>3288.2319345732649</v>
      </c>
    </row>
    <row r="52" spans="1:29" x14ac:dyDescent="0.35">
      <c r="A52" s="13" t="s">
        <v>29</v>
      </c>
      <c r="B52" t="s">
        <v>30</v>
      </c>
      <c r="C52" s="10" t="s">
        <v>13</v>
      </c>
      <c r="D52" cm="1">
        <f t="array" ref="D52">IFERROR(IF($C52="EPS",INDEX('EPS Emissions'!$C$1:$AI$101,MATCH(1,('EPS Emissions'!$C$1:$C$101=$A52)*('EPS Emissions'!$D$1:$D$101=$C$36),0),MATCH(D$2,'EPS Emissions'!$C$1:$AI$1,0)),INDEX('GCAM By Region By Sector'!$B$1:$AH$342,MATCH(1,('GCAM By Region By Sector'!$B$1:$B$342=$A52)*('GCAM By Region By Sector'!$C$1:$C$342=$C$36),0),MATCH(D$2,'GCAM By Region By Sector'!$B$1:$AH$1,0))*10^3),0)</f>
        <v>0</v>
      </c>
      <c r="E52" cm="1">
        <f t="array" ref="E52">IFERROR(IF($C52="EPS",INDEX('EPS Emissions'!$C$1:$AI$101,MATCH(1,('EPS Emissions'!$C$1:$C$101=$A52)*('EPS Emissions'!$D$1:$D$101=$C$36),0),MATCH(E$2,'EPS Emissions'!$C$1:$AI$1,0)),INDEX('GCAM By Region By Sector'!$B$1:$AH$342,MATCH(1,('GCAM By Region By Sector'!$B$1:$B$342=$A52)*('GCAM By Region By Sector'!$C$1:$C$342=$C$36),0),MATCH(E$2,'GCAM By Region By Sector'!$B$1:$AH$1,0))*10^3),0)</f>
        <v>0</v>
      </c>
      <c r="F52" cm="1">
        <f t="array" ref="F52">IFERROR(IF($C52="EPS",INDEX('EPS Emissions'!$C$1:$AI$101,MATCH(1,('EPS Emissions'!$C$1:$C$101=$A52)*('EPS Emissions'!$D$1:$D$101=$C$36),0),MATCH(F$2,'EPS Emissions'!$C$1:$AI$1,0)),INDEX('GCAM By Region By Sector'!$B$1:$AH$342,MATCH(1,('GCAM By Region By Sector'!$B$1:$B$342=$A52)*('GCAM By Region By Sector'!$C$1:$C$342=$C$36),0),MATCH(F$2,'GCAM By Region By Sector'!$B$1:$AH$1,0))*10^3),0)</f>
        <v>0</v>
      </c>
      <c r="G52" cm="1">
        <f t="array" ref="G52">IFERROR(IF($C52="EPS",INDEX('EPS Emissions'!$C$1:$AI$101,MATCH(1,('EPS Emissions'!$C$1:$C$101=$A52)*('EPS Emissions'!$D$1:$D$101=$C$36),0),MATCH(G$2,'EPS Emissions'!$C$1:$AI$1,0)),INDEX('GCAM By Region By Sector'!$B$1:$AH$342,MATCH(1,('GCAM By Region By Sector'!$B$1:$B$342=$A52)*('GCAM By Region By Sector'!$C$1:$C$342=$C$36),0),MATCH(G$2,'GCAM By Region By Sector'!$B$1:$AH$1,0))*10^3),0)</f>
        <v>0</v>
      </c>
      <c r="I52" cm="1">
        <f t="array" ref="I52">IFERROR(IF($C52="EPS",INDEX('EPS Emissions'!$C$1:$AI$101,MATCH(1,('EPS Emissions'!$C$1:$C$101=$A52)*('EPS Emissions'!$D$1:$D$101=$I$36),0),MATCH(I$2,'EPS Emissions'!$C$1:$AI$1,0)),INDEX('GCAM By Region By Sector'!$B$1:$AH$342,MATCH(1,('GCAM By Region By Sector'!$B$1:$B$342=$A52)*('GCAM By Region By Sector'!$C$1:$C$342=$I$36),0),MATCH(I$2,'GCAM By Region By Sector'!$B$1:$AH$1,0))*10^3),0)</f>
        <v>0</v>
      </c>
      <c r="J52" cm="1">
        <f t="array" ref="J52">IFERROR(IF($C52="EPS",INDEX('EPS Emissions'!$C$1:$AI$101,MATCH(1,('EPS Emissions'!$C$1:$C$101=$A52)*('EPS Emissions'!$D$1:$D$101=$I$36),0),MATCH(J$2,'EPS Emissions'!$C$1:$AI$1,0)),INDEX('GCAM By Region By Sector'!$B$1:$AH$342,MATCH(1,('GCAM By Region By Sector'!$B$1:$B$342=$A52)*('GCAM By Region By Sector'!$C$1:$C$342=$I$36),0),MATCH(J$2,'GCAM By Region By Sector'!$B$1:$AH$1,0))*10^3),0)</f>
        <v>0</v>
      </c>
      <c r="K52" cm="1">
        <f t="array" ref="K52">IFERROR(IF($C52="EPS",INDEX('EPS Emissions'!$C$1:$AI$101,MATCH(1,('EPS Emissions'!$C$1:$C$101=$A52)*('EPS Emissions'!$D$1:$D$101=$I$36),0),MATCH(K$2,'EPS Emissions'!$C$1:$AI$1,0)),INDEX('GCAM By Region By Sector'!$B$1:$AH$342,MATCH(1,('GCAM By Region By Sector'!$B$1:$B$342=$A52)*('GCAM By Region By Sector'!$C$1:$C$342=$I$36),0),MATCH(K$2,'GCAM By Region By Sector'!$B$1:$AH$1,0))*10^3),0)</f>
        <v>0</v>
      </c>
      <c r="L52" cm="1">
        <f t="array" ref="L52">IFERROR(IF($C52="EPS",INDEX('EPS Emissions'!$C$1:$AI$101,MATCH(1,('EPS Emissions'!$C$1:$C$101=$A52)*('EPS Emissions'!$D$1:$D$101=$I$36),0),MATCH(L$2,'EPS Emissions'!$C$1:$AI$1,0)),INDEX('GCAM By Region By Sector'!$B$1:$AH$342,MATCH(1,('GCAM By Region By Sector'!$B$1:$B$342=$A52)*('GCAM By Region By Sector'!$C$1:$C$342=$I$36),0),MATCH(L$2,'GCAM By Region By Sector'!$B$1:$AH$1,0))*10^3),0)</f>
        <v>0</v>
      </c>
      <c r="Y52" t="s">
        <v>96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 s="13" t="s">
        <v>31</v>
      </c>
      <c r="B53" t="s">
        <v>32</v>
      </c>
      <c r="C53" s="10" t="s">
        <v>13</v>
      </c>
      <c r="D53" cm="1">
        <f t="array" ref="D53">IFERROR(IF($C53="EPS",INDEX('EPS Emissions'!$C$1:$AI$101,MATCH(1,('EPS Emissions'!$C$1:$C$101=$A53)*('EPS Emissions'!$D$1:$D$101=$C$36),0),MATCH(D$2,'EPS Emissions'!$C$1:$AI$1,0)),INDEX('GCAM By Region By Sector'!$B$1:$AH$342,MATCH(1,('GCAM By Region By Sector'!$B$1:$B$342=$A53)*('GCAM By Region By Sector'!$C$1:$C$342=$C$36),0),MATCH(D$2,'GCAM By Region By Sector'!$B$1:$AH$1,0))*10^3),0)</f>
        <v>0</v>
      </c>
      <c r="E53" cm="1">
        <f t="array" ref="E53">IFERROR(IF($C53="EPS",INDEX('EPS Emissions'!$C$1:$AI$101,MATCH(1,('EPS Emissions'!$C$1:$C$101=$A53)*('EPS Emissions'!$D$1:$D$101=$C$36),0),MATCH(E$2,'EPS Emissions'!$C$1:$AI$1,0)),INDEX('GCAM By Region By Sector'!$B$1:$AH$342,MATCH(1,('GCAM By Region By Sector'!$B$1:$B$342=$A53)*('GCAM By Region By Sector'!$C$1:$C$342=$C$36),0),MATCH(E$2,'GCAM By Region By Sector'!$B$1:$AH$1,0))*10^3),0)</f>
        <v>0</v>
      </c>
      <c r="F53" cm="1">
        <f t="array" ref="F53">IFERROR(IF($C53="EPS",INDEX('EPS Emissions'!$C$1:$AI$101,MATCH(1,('EPS Emissions'!$C$1:$C$101=$A53)*('EPS Emissions'!$D$1:$D$101=$C$36),0),MATCH(F$2,'EPS Emissions'!$C$1:$AI$1,0)),INDEX('GCAM By Region By Sector'!$B$1:$AH$342,MATCH(1,('GCAM By Region By Sector'!$B$1:$B$342=$A53)*('GCAM By Region By Sector'!$C$1:$C$342=$C$36),0),MATCH(F$2,'GCAM By Region By Sector'!$B$1:$AH$1,0))*10^3),0)</f>
        <v>0</v>
      </c>
      <c r="G53" cm="1">
        <f t="array" ref="G53">IFERROR(IF($C53="EPS",INDEX('EPS Emissions'!$C$1:$AI$101,MATCH(1,('EPS Emissions'!$C$1:$C$101=$A53)*('EPS Emissions'!$D$1:$D$101=$C$36),0),MATCH(G$2,'EPS Emissions'!$C$1:$AI$1,0)),INDEX('GCAM By Region By Sector'!$B$1:$AH$342,MATCH(1,('GCAM By Region By Sector'!$B$1:$B$342=$A53)*('GCAM By Region By Sector'!$C$1:$C$342=$C$36),0),MATCH(G$2,'GCAM By Region By Sector'!$B$1:$AH$1,0))*10^3),0)</f>
        <v>0</v>
      </c>
      <c r="I53" cm="1">
        <f t="array" ref="I53">IFERROR(IF($C53="EPS",INDEX('EPS Emissions'!$C$1:$AI$101,MATCH(1,('EPS Emissions'!$C$1:$C$101=$A53)*('EPS Emissions'!$D$1:$D$101=$I$36),0),MATCH(I$2,'EPS Emissions'!$C$1:$AI$1,0)),INDEX('GCAM By Region By Sector'!$B$1:$AH$342,MATCH(1,('GCAM By Region By Sector'!$B$1:$B$342=$A53)*('GCAM By Region By Sector'!$C$1:$C$342=$I$36),0),MATCH(I$2,'GCAM By Region By Sector'!$B$1:$AH$1,0))*10^3),0)</f>
        <v>0</v>
      </c>
      <c r="J53" cm="1">
        <f t="array" ref="J53">IFERROR(IF($C53="EPS",INDEX('EPS Emissions'!$C$1:$AI$101,MATCH(1,('EPS Emissions'!$C$1:$C$101=$A53)*('EPS Emissions'!$D$1:$D$101=$I$36),0),MATCH(J$2,'EPS Emissions'!$C$1:$AI$1,0)),INDEX('GCAM By Region By Sector'!$B$1:$AH$342,MATCH(1,('GCAM By Region By Sector'!$B$1:$B$342=$A53)*('GCAM By Region By Sector'!$C$1:$C$342=$I$36),0),MATCH(J$2,'GCAM By Region By Sector'!$B$1:$AH$1,0))*10^3),0)</f>
        <v>0</v>
      </c>
      <c r="K53" cm="1">
        <f t="array" ref="K53">IFERROR(IF($C53="EPS",INDEX('EPS Emissions'!$C$1:$AI$101,MATCH(1,('EPS Emissions'!$C$1:$C$101=$A53)*('EPS Emissions'!$D$1:$D$101=$I$36),0),MATCH(K$2,'EPS Emissions'!$C$1:$AI$1,0)),INDEX('GCAM By Region By Sector'!$B$1:$AH$342,MATCH(1,('GCAM By Region By Sector'!$B$1:$B$342=$A53)*('GCAM By Region By Sector'!$C$1:$C$342=$I$36),0),MATCH(K$2,'GCAM By Region By Sector'!$B$1:$AH$1,0))*10^3),0)</f>
        <v>0</v>
      </c>
      <c r="L53" cm="1">
        <f t="array" ref="L53">IFERROR(IF($C53="EPS",INDEX('EPS Emissions'!$C$1:$AI$101,MATCH(1,('EPS Emissions'!$C$1:$C$101=$A53)*('EPS Emissions'!$D$1:$D$101=$I$36),0),MATCH(L$2,'EPS Emissions'!$C$1:$AI$1,0)),INDEX('GCAM By Region By Sector'!$B$1:$AH$342,MATCH(1,('GCAM By Region By Sector'!$B$1:$B$342=$A53)*('GCAM By Region By Sector'!$C$1:$C$342=$I$36),0),MATCH(L$2,'GCAM By Region By Sector'!$B$1:$AH$1,0))*10^3),0)</f>
        <v>0</v>
      </c>
    </row>
    <row r="54" spans="1:29" x14ac:dyDescent="0.35">
      <c r="A54" s="13" t="s">
        <v>33</v>
      </c>
      <c r="B54" t="s">
        <v>33</v>
      </c>
      <c r="C54" s="10" t="s">
        <v>13</v>
      </c>
      <c r="D54" cm="1">
        <f t="array" ref="D54">IFERROR(IF($C54="EPS",INDEX('EPS Emissions'!$C$1:$AI$101,MATCH(1,('EPS Emissions'!$C$1:$C$101=$A54)*('EPS Emissions'!$D$1:$D$101=$C$36),0),MATCH(D$2,'EPS Emissions'!$C$1:$AI$1,0)),INDEX('GCAM By Region By Sector'!$B$1:$AH$342,MATCH(1,('GCAM By Region By Sector'!$B$1:$B$342=$A54)*('GCAM By Region By Sector'!$C$1:$C$342=$C$36),0),MATCH(D$2,'GCAM By Region By Sector'!$B$1:$AH$1,0))*10^3),0)</f>
        <v>0</v>
      </c>
      <c r="E54" cm="1">
        <f t="array" ref="E54">IFERROR(IF($C54="EPS",INDEX('EPS Emissions'!$C$1:$AI$101,MATCH(1,('EPS Emissions'!$C$1:$C$101=$A54)*('EPS Emissions'!$D$1:$D$101=$C$36),0),MATCH(E$2,'EPS Emissions'!$C$1:$AI$1,0)),INDEX('GCAM By Region By Sector'!$B$1:$AH$342,MATCH(1,('GCAM By Region By Sector'!$B$1:$B$342=$A54)*('GCAM By Region By Sector'!$C$1:$C$342=$C$36),0),MATCH(E$2,'GCAM By Region By Sector'!$B$1:$AH$1,0))*10^3),0)</f>
        <v>0</v>
      </c>
      <c r="F54" cm="1">
        <f t="array" ref="F54">IFERROR(IF($C54="EPS",INDEX('EPS Emissions'!$C$1:$AI$101,MATCH(1,('EPS Emissions'!$C$1:$C$101=$A54)*('EPS Emissions'!$D$1:$D$101=$C$36),0),MATCH(F$2,'EPS Emissions'!$C$1:$AI$1,0)),INDEX('GCAM By Region By Sector'!$B$1:$AH$342,MATCH(1,('GCAM By Region By Sector'!$B$1:$B$342=$A54)*('GCAM By Region By Sector'!$C$1:$C$342=$C$36),0),MATCH(F$2,'GCAM By Region By Sector'!$B$1:$AH$1,0))*10^3),0)</f>
        <v>0</v>
      </c>
      <c r="G54" cm="1">
        <f t="array" ref="G54">IFERROR(IF($C54="EPS",INDEX('EPS Emissions'!$C$1:$AI$101,MATCH(1,('EPS Emissions'!$C$1:$C$101=$A54)*('EPS Emissions'!$D$1:$D$101=$C$36),0),MATCH(G$2,'EPS Emissions'!$C$1:$AI$1,0)),INDEX('GCAM By Region By Sector'!$B$1:$AH$342,MATCH(1,('GCAM By Region By Sector'!$B$1:$B$342=$A54)*('GCAM By Region By Sector'!$C$1:$C$342=$C$36),0),MATCH(G$2,'GCAM By Region By Sector'!$B$1:$AH$1,0))*10^3),0)</f>
        <v>0</v>
      </c>
      <c r="I54" cm="1">
        <f t="array" ref="I54">IFERROR(IF($C54="EPS",INDEX('EPS Emissions'!$C$1:$AI$101,MATCH(1,('EPS Emissions'!$C$1:$C$101=$A54)*('EPS Emissions'!$D$1:$D$101=$I$36),0),MATCH(I$2,'EPS Emissions'!$C$1:$AI$1,0)),INDEX('GCAM By Region By Sector'!$B$1:$AH$342,MATCH(1,('GCAM By Region By Sector'!$B$1:$B$342=$A54)*('GCAM By Region By Sector'!$C$1:$C$342=$I$36),0),MATCH(I$2,'GCAM By Region By Sector'!$B$1:$AH$1,0))*10^3),0)</f>
        <v>0</v>
      </c>
      <c r="J54" cm="1">
        <f t="array" ref="J54">IFERROR(IF($C54="EPS",INDEX('EPS Emissions'!$C$1:$AI$101,MATCH(1,('EPS Emissions'!$C$1:$C$101=$A54)*('EPS Emissions'!$D$1:$D$101=$I$36),0),MATCH(J$2,'EPS Emissions'!$C$1:$AI$1,0)),INDEX('GCAM By Region By Sector'!$B$1:$AH$342,MATCH(1,('GCAM By Region By Sector'!$B$1:$B$342=$A54)*('GCAM By Region By Sector'!$C$1:$C$342=$I$36),0),MATCH(J$2,'GCAM By Region By Sector'!$B$1:$AH$1,0))*10^3),0)</f>
        <v>0</v>
      </c>
      <c r="K54" cm="1">
        <f t="array" ref="K54">IFERROR(IF($C54="EPS",INDEX('EPS Emissions'!$C$1:$AI$101,MATCH(1,('EPS Emissions'!$C$1:$C$101=$A54)*('EPS Emissions'!$D$1:$D$101=$I$36),0),MATCH(K$2,'EPS Emissions'!$C$1:$AI$1,0)),INDEX('GCAM By Region By Sector'!$B$1:$AH$342,MATCH(1,('GCAM By Region By Sector'!$B$1:$B$342=$A54)*('GCAM By Region By Sector'!$C$1:$C$342=$I$36),0),MATCH(K$2,'GCAM By Region By Sector'!$B$1:$AH$1,0))*10^3),0)</f>
        <v>0</v>
      </c>
      <c r="L54" cm="1">
        <f t="array" ref="L54">IFERROR(IF($C54="EPS",INDEX('EPS Emissions'!$C$1:$AI$101,MATCH(1,('EPS Emissions'!$C$1:$C$101=$A54)*('EPS Emissions'!$D$1:$D$101=$I$36),0),MATCH(L$2,'EPS Emissions'!$C$1:$AI$1,0)),INDEX('GCAM By Region By Sector'!$B$1:$AH$342,MATCH(1,('GCAM By Region By Sector'!$B$1:$B$342=$A54)*('GCAM By Region By Sector'!$C$1:$C$342=$I$36),0),MATCH(L$2,'GCAM By Region By Sector'!$B$1:$AH$1,0))*10^3),0)</f>
        <v>0</v>
      </c>
    </row>
    <row r="55" spans="1:29" x14ac:dyDescent="0.35">
      <c r="A55" s="13" t="s">
        <v>34</v>
      </c>
      <c r="B55" t="s">
        <v>34</v>
      </c>
      <c r="C55" s="10" t="s">
        <v>9</v>
      </c>
      <c r="D55" cm="1">
        <f t="array" ref="D55">IFERROR(IF($C55="EPS",INDEX('EPS Emissions'!$C$1:$AI$101,MATCH(1,('EPS Emissions'!$C$1:$C$101=$A55)*('EPS Emissions'!$D$1:$D$101=$C$36),0),MATCH(D$2,'EPS Emissions'!$C$1:$AI$1,0)),INDEX('GCAM By Region By Sector'!$B$1:$AH$342,MATCH(1,('GCAM By Region By Sector'!$B$1:$B$342=$A55)*('GCAM By Region By Sector'!$C$1:$C$342=$C$36),0),MATCH(D$2,'GCAM By Region By Sector'!$B$1:$AH$1,0))*10^3),0)</f>
        <v>0</v>
      </c>
      <c r="E55" cm="1">
        <f t="array" ref="E55">IFERROR(IF($C55="EPS",INDEX('EPS Emissions'!$C$1:$AI$101,MATCH(1,('EPS Emissions'!$C$1:$C$101=$A55)*('EPS Emissions'!$D$1:$D$101=$C$36),0),MATCH(E$2,'EPS Emissions'!$C$1:$AI$1,0)),INDEX('GCAM By Region By Sector'!$B$1:$AH$342,MATCH(1,('GCAM By Region By Sector'!$B$1:$B$342=$A55)*('GCAM By Region By Sector'!$C$1:$C$342=$C$36),0),MATCH(E$2,'GCAM By Region By Sector'!$B$1:$AH$1,0))*10^3),0)</f>
        <v>0</v>
      </c>
      <c r="F55" cm="1">
        <f t="array" ref="F55">IFERROR(IF($C55="EPS",INDEX('EPS Emissions'!$C$1:$AI$101,MATCH(1,('EPS Emissions'!$C$1:$C$101=$A55)*('EPS Emissions'!$D$1:$D$101=$C$36),0),MATCH(F$2,'EPS Emissions'!$C$1:$AI$1,0)),INDEX('GCAM By Region By Sector'!$B$1:$AH$342,MATCH(1,('GCAM By Region By Sector'!$B$1:$B$342=$A55)*('GCAM By Region By Sector'!$C$1:$C$342=$C$36),0),MATCH(F$2,'GCAM By Region By Sector'!$B$1:$AH$1,0))*10^3),0)</f>
        <v>0</v>
      </c>
      <c r="G55" cm="1">
        <f t="array" ref="G55">IFERROR(IF($C55="EPS",INDEX('EPS Emissions'!$C$1:$AI$101,MATCH(1,('EPS Emissions'!$C$1:$C$101=$A55)*('EPS Emissions'!$D$1:$D$101=$C$36),0),MATCH(G$2,'EPS Emissions'!$C$1:$AI$1,0)),INDEX('GCAM By Region By Sector'!$B$1:$AH$342,MATCH(1,('GCAM By Region By Sector'!$B$1:$B$342=$A55)*('GCAM By Region By Sector'!$C$1:$C$342=$C$36),0),MATCH(G$2,'GCAM By Region By Sector'!$B$1:$AH$1,0))*10^3),0)</f>
        <v>0</v>
      </c>
      <c r="I55" cm="1">
        <f t="array" ref="I55">IFERROR(IF($C55="EPS",INDEX('EPS Emissions'!$C$1:$AI$101,MATCH(1,('EPS Emissions'!$C$1:$C$101=$A55)*('EPS Emissions'!$D$1:$D$101=$I$36),0),MATCH(I$2,'EPS Emissions'!$C$1:$AI$1,0)),INDEX('GCAM By Region By Sector'!$B$1:$AH$342,MATCH(1,('GCAM By Region By Sector'!$B$1:$B$342=$A55)*('GCAM By Region By Sector'!$C$1:$C$342=$I$36),0),MATCH(I$2,'GCAM By Region By Sector'!$B$1:$AH$1,0))*10^3),0)</f>
        <v>0</v>
      </c>
      <c r="J55" cm="1">
        <f t="array" ref="J55">IFERROR(IF($C55="EPS",INDEX('EPS Emissions'!$C$1:$AI$101,MATCH(1,('EPS Emissions'!$C$1:$C$101=$A55)*('EPS Emissions'!$D$1:$D$101=$I$36),0),MATCH(J$2,'EPS Emissions'!$C$1:$AI$1,0)),INDEX('GCAM By Region By Sector'!$B$1:$AH$342,MATCH(1,('GCAM By Region By Sector'!$B$1:$B$342=$A55)*('GCAM By Region By Sector'!$C$1:$C$342=$I$36),0),MATCH(J$2,'GCAM By Region By Sector'!$B$1:$AH$1,0))*10^3),0)</f>
        <v>0</v>
      </c>
      <c r="K55" cm="1">
        <f t="array" ref="K55">IFERROR(IF($C55="EPS",INDEX('EPS Emissions'!$C$1:$AI$101,MATCH(1,('EPS Emissions'!$C$1:$C$101=$A55)*('EPS Emissions'!$D$1:$D$101=$I$36),0),MATCH(K$2,'EPS Emissions'!$C$1:$AI$1,0)),INDEX('GCAM By Region By Sector'!$B$1:$AH$342,MATCH(1,('GCAM By Region By Sector'!$B$1:$B$342=$A55)*('GCAM By Region By Sector'!$C$1:$C$342=$I$36),0),MATCH(K$2,'GCAM By Region By Sector'!$B$1:$AH$1,0))*10^3),0)</f>
        <v>0</v>
      </c>
      <c r="L55" cm="1">
        <f t="array" ref="L55">IFERROR(IF($C55="EPS",INDEX('EPS Emissions'!$C$1:$AI$101,MATCH(1,('EPS Emissions'!$C$1:$C$101=$A55)*('EPS Emissions'!$D$1:$D$101=$I$36),0),MATCH(L$2,'EPS Emissions'!$C$1:$AI$1,0)),INDEX('GCAM By Region By Sector'!$B$1:$AH$342,MATCH(1,('GCAM By Region By Sector'!$B$1:$B$342=$A55)*('GCAM By Region By Sector'!$C$1:$C$342=$I$36),0),MATCH(L$2,'GCAM By Region By Sector'!$B$1:$AH$1,0))*10^3),0)</f>
        <v>0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</row>
    <row r="56" spans="1:29" x14ac:dyDescent="0.35">
      <c r="A56" s="13" t="s">
        <v>35</v>
      </c>
      <c r="B56" t="s">
        <v>35</v>
      </c>
      <c r="C56" s="10" t="s">
        <v>9</v>
      </c>
      <c r="D56" cm="1">
        <f t="array" ref="D56">IFERROR(IF($C56="EPS",INDEX('EPS Emissions'!$C$1:$AI$101,MATCH(1,('EPS Emissions'!$C$1:$C$101=$A56)*('EPS Emissions'!$D$1:$D$101=$C$36),0),MATCH(D$2,'EPS Emissions'!$C$1:$AI$1,0)),INDEX('GCAM By Region By Sector'!$B$1:$AH$342,MATCH(1,('GCAM By Region By Sector'!$B$1:$B$342=$A56)*('GCAM By Region By Sector'!$C$1:$C$342=$C$36),0),MATCH(D$2,'GCAM By Region By Sector'!$B$1:$AH$1,0))*10^3),0)</f>
        <v>0</v>
      </c>
      <c r="E56" cm="1">
        <f t="array" ref="E56">IFERROR(IF($C56="EPS",INDEX('EPS Emissions'!$C$1:$AI$101,MATCH(1,('EPS Emissions'!$C$1:$C$101=$A56)*('EPS Emissions'!$D$1:$D$101=$C$36),0),MATCH(E$2,'EPS Emissions'!$C$1:$AI$1,0)),INDEX('GCAM By Region By Sector'!$B$1:$AH$342,MATCH(1,('GCAM By Region By Sector'!$B$1:$B$342=$A56)*('GCAM By Region By Sector'!$C$1:$C$342=$C$36),0),MATCH(E$2,'GCAM By Region By Sector'!$B$1:$AH$1,0))*10^3),0)</f>
        <v>0</v>
      </c>
      <c r="F56" cm="1">
        <f t="array" ref="F56">IFERROR(IF($C56="EPS",INDEX('EPS Emissions'!$C$1:$AI$101,MATCH(1,('EPS Emissions'!$C$1:$C$101=$A56)*('EPS Emissions'!$D$1:$D$101=$C$36),0),MATCH(F$2,'EPS Emissions'!$C$1:$AI$1,0)),INDEX('GCAM By Region By Sector'!$B$1:$AH$342,MATCH(1,('GCAM By Region By Sector'!$B$1:$B$342=$A56)*('GCAM By Region By Sector'!$C$1:$C$342=$C$36),0),MATCH(F$2,'GCAM By Region By Sector'!$B$1:$AH$1,0))*10^3),0)</f>
        <v>0</v>
      </c>
      <c r="G56" cm="1">
        <f t="array" ref="G56">IFERROR(IF($C56="EPS",INDEX('EPS Emissions'!$C$1:$AI$101,MATCH(1,('EPS Emissions'!$C$1:$C$101=$A56)*('EPS Emissions'!$D$1:$D$101=$C$36),0),MATCH(G$2,'EPS Emissions'!$C$1:$AI$1,0)),INDEX('GCAM By Region By Sector'!$B$1:$AH$342,MATCH(1,('GCAM By Region By Sector'!$B$1:$B$342=$A56)*('GCAM By Region By Sector'!$C$1:$C$342=$C$36),0),MATCH(G$2,'GCAM By Region By Sector'!$B$1:$AH$1,0))*10^3),0)</f>
        <v>0</v>
      </c>
      <c r="I56" cm="1">
        <f t="array" ref="I56">IFERROR(IF($C56="EPS",INDEX('EPS Emissions'!$C$1:$AI$101,MATCH(1,('EPS Emissions'!$C$1:$C$101=$A56)*('EPS Emissions'!$D$1:$D$101=$I$36),0),MATCH(I$2,'EPS Emissions'!$C$1:$AI$1,0)),INDEX('GCAM By Region By Sector'!$B$1:$AH$342,MATCH(1,('GCAM By Region By Sector'!$B$1:$B$342=$A56)*('GCAM By Region By Sector'!$C$1:$C$342=$I$36),0),MATCH(I$2,'GCAM By Region By Sector'!$B$1:$AH$1,0))*10^3),0)</f>
        <v>0</v>
      </c>
      <c r="J56" cm="1">
        <f t="array" ref="J56">IFERROR(IF($C56="EPS",INDEX('EPS Emissions'!$C$1:$AI$101,MATCH(1,('EPS Emissions'!$C$1:$C$101=$A56)*('EPS Emissions'!$D$1:$D$101=$I$36),0),MATCH(J$2,'EPS Emissions'!$C$1:$AI$1,0)),INDEX('GCAM By Region By Sector'!$B$1:$AH$342,MATCH(1,('GCAM By Region By Sector'!$B$1:$B$342=$A56)*('GCAM By Region By Sector'!$C$1:$C$342=$I$36),0),MATCH(J$2,'GCAM By Region By Sector'!$B$1:$AH$1,0))*10^3),0)</f>
        <v>0</v>
      </c>
      <c r="K56" cm="1">
        <f t="array" ref="K56">IFERROR(IF($C56="EPS",INDEX('EPS Emissions'!$C$1:$AI$101,MATCH(1,('EPS Emissions'!$C$1:$C$101=$A56)*('EPS Emissions'!$D$1:$D$101=$I$36),0),MATCH(K$2,'EPS Emissions'!$C$1:$AI$1,0)),INDEX('GCAM By Region By Sector'!$B$1:$AH$342,MATCH(1,('GCAM By Region By Sector'!$B$1:$B$342=$A56)*('GCAM By Region By Sector'!$C$1:$C$342=$I$36),0),MATCH(K$2,'GCAM By Region By Sector'!$B$1:$AH$1,0))*10^3),0)</f>
        <v>0</v>
      </c>
      <c r="L56" cm="1">
        <f t="array" ref="L56">IFERROR(IF($C56="EPS",INDEX('EPS Emissions'!$C$1:$AI$101,MATCH(1,('EPS Emissions'!$C$1:$C$101=$A56)*('EPS Emissions'!$D$1:$D$101=$I$36),0),MATCH(L$2,'EPS Emissions'!$C$1:$AI$1,0)),INDEX('GCAM By Region By Sector'!$B$1:$AH$342,MATCH(1,('GCAM By Region By Sector'!$B$1:$B$342=$A56)*('GCAM By Region By Sector'!$C$1:$C$342=$I$36),0),MATCH(L$2,'GCAM By Region By Sector'!$B$1:$AH$1,0))*10^3),0)</f>
        <v>0</v>
      </c>
    </row>
    <row r="57" spans="1:29" x14ac:dyDescent="0.35">
      <c r="A57" s="13" t="s">
        <v>36</v>
      </c>
      <c r="B57" t="s">
        <v>36</v>
      </c>
      <c r="C57" s="10" t="s">
        <v>13</v>
      </c>
      <c r="D57" cm="1">
        <f t="array" ref="D57">IFERROR(IF($C57="EPS",INDEX('EPS Emissions'!$C$1:$AI$101,MATCH(1,('EPS Emissions'!$C$1:$C$101=$A57)*('EPS Emissions'!$D$1:$D$101=$C$36),0),MATCH(D$2,'EPS Emissions'!$C$1:$AI$1,0)),INDEX('GCAM By Region By Sector'!$B$1:$AH$342,MATCH(1,('GCAM By Region By Sector'!$B$1:$B$342=$A57)*('GCAM By Region By Sector'!$C$1:$C$342=$C$36),0),MATCH(D$2,'GCAM By Region By Sector'!$B$1:$AH$1,0))*10^3),0)</f>
        <v>0</v>
      </c>
      <c r="E57" cm="1">
        <f t="array" ref="E57">IFERROR(IF($C57="EPS",INDEX('EPS Emissions'!$C$1:$AI$101,MATCH(1,('EPS Emissions'!$C$1:$C$101=$A57)*('EPS Emissions'!$D$1:$D$101=$C$36),0),MATCH(E$2,'EPS Emissions'!$C$1:$AI$1,0)),INDEX('GCAM By Region By Sector'!$B$1:$AH$342,MATCH(1,('GCAM By Region By Sector'!$B$1:$B$342=$A57)*('GCAM By Region By Sector'!$C$1:$C$342=$C$36),0),MATCH(E$2,'GCAM By Region By Sector'!$B$1:$AH$1,0))*10^3),0)</f>
        <v>0</v>
      </c>
      <c r="F57" cm="1">
        <f t="array" ref="F57">IFERROR(IF($C57="EPS",INDEX('EPS Emissions'!$C$1:$AI$101,MATCH(1,('EPS Emissions'!$C$1:$C$101=$A57)*('EPS Emissions'!$D$1:$D$101=$C$36),0),MATCH(F$2,'EPS Emissions'!$C$1:$AI$1,0)),INDEX('GCAM By Region By Sector'!$B$1:$AH$342,MATCH(1,('GCAM By Region By Sector'!$B$1:$B$342=$A57)*('GCAM By Region By Sector'!$C$1:$C$342=$C$36),0),MATCH(F$2,'GCAM By Region By Sector'!$B$1:$AH$1,0))*10^3),0)</f>
        <v>0</v>
      </c>
      <c r="G57" cm="1">
        <f t="array" ref="G57">IFERROR(IF($C57="EPS",INDEX('EPS Emissions'!$C$1:$AI$101,MATCH(1,('EPS Emissions'!$C$1:$C$101=$A57)*('EPS Emissions'!$D$1:$D$101=$C$36),0),MATCH(G$2,'EPS Emissions'!$C$1:$AI$1,0)),INDEX('GCAM By Region By Sector'!$B$1:$AH$342,MATCH(1,('GCAM By Region By Sector'!$B$1:$B$342=$A57)*('GCAM By Region By Sector'!$C$1:$C$342=$C$36),0),MATCH(G$2,'GCAM By Region By Sector'!$B$1:$AH$1,0))*10^3),0)</f>
        <v>0</v>
      </c>
      <c r="I57" cm="1">
        <f t="array" ref="I57">IFERROR(IF($C57="EPS",INDEX('EPS Emissions'!$C$1:$AI$101,MATCH(1,('EPS Emissions'!$C$1:$C$101=$A57)*('EPS Emissions'!$D$1:$D$101=$I$36),0),MATCH(I$2,'EPS Emissions'!$C$1:$AI$1,0)),INDEX('GCAM By Region By Sector'!$B$1:$AH$342,MATCH(1,('GCAM By Region By Sector'!$B$1:$B$342=$A57)*('GCAM By Region By Sector'!$C$1:$C$342=$I$36),0),MATCH(I$2,'GCAM By Region By Sector'!$B$1:$AH$1,0))*10^3),0)</f>
        <v>0</v>
      </c>
      <c r="J57" cm="1">
        <f t="array" ref="J57">IFERROR(IF($C57="EPS",INDEX('EPS Emissions'!$C$1:$AI$101,MATCH(1,('EPS Emissions'!$C$1:$C$101=$A57)*('EPS Emissions'!$D$1:$D$101=$I$36),0),MATCH(J$2,'EPS Emissions'!$C$1:$AI$1,0)),INDEX('GCAM By Region By Sector'!$B$1:$AH$342,MATCH(1,('GCAM By Region By Sector'!$B$1:$B$342=$A57)*('GCAM By Region By Sector'!$C$1:$C$342=$I$36),0),MATCH(J$2,'GCAM By Region By Sector'!$B$1:$AH$1,0))*10^3),0)</f>
        <v>0</v>
      </c>
      <c r="K57" cm="1">
        <f t="array" ref="K57">IFERROR(IF($C57="EPS",INDEX('EPS Emissions'!$C$1:$AI$101,MATCH(1,('EPS Emissions'!$C$1:$C$101=$A57)*('EPS Emissions'!$D$1:$D$101=$I$36),0),MATCH(K$2,'EPS Emissions'!$C$1:$AI$1,0)),INDEX('GCAM By Region By Sector'!$B$1:$AH$342,MATCH(1,('GCAM By Region By Sector'!$B$1:$B$342=$A57)*('GCAM By Region By Sector'!$C$1:$C$342=$I$36),0),MATCH(K$2,'GCAM By Region By Sector'!$B$1:$AH$1,0))*10^3),0)</f>
        <v>0</v>
      </c>
      <c r="L57" cm="1">
        <f t="array" ref="L57">IFERROR(IF($C57="EPS",INDEX('EPS Emissions'!$C$1:$AI$101,MATCH(1,('EPS Emissions'!$C$1:$C$101=$A57)*('EPS Emissions'!$D$1:$D$101=$I$36),0),MATCH(L$2,'EPS Emissions'!$C$1:$AI$1,0)),INDEX('GCAM By Region By Sector'!$B$1:$AH$342,MATCH(1,('GCAM By Region By Sector'!$B$1:$B$342=$A57)*('GCAM By Region By Sector'!$C$1:$C$342=$I$36),0),MATCH(L$2,'GCAM By Region By Sector'!$B$1:$AH$1,0))*10^3),0)</f>
        <v>0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</row>
    <row r="58" spans="1:29" x14ac:dyDescent="0.35">
      <c r="A58" s="13" t="s">
        <v>37</v>
      </c>
      <c r="B58" t="s">
        <v>37</v>
      </c>
      <c r="C58" s="10" t="s">
        <v>9</v>
      </c>
      <c r="D58" cm="1">
        <f t="array" ref="D58">IFERROR(IF($C58="EPS",INDEX('EPS Emissions'!$C$1:$AI$101,MATCH(1,('EPS Emissions'!$C$1:$C$101=$A58)*('EPS Emissions'!$D$1:$D$101=$C$36),0),MATCH(D$2,'EPS Emissions'!$C$1:$AI$1,0)),INDEX('GCAM By Region By Sector'!$B$1:$AH$342,MATCH(1,('GCAM By Region By Sector'!$B$1:$B$342=$A58)*('GCAM By Region By Sector'!$C$1:$C$342=$C$36),0),MATCH(D$2,'GCAM By Region By Sector'!$B$1:$AH$1,0))*10^3),0)</f>
        <v>0</v>
      </c>
      <c r="E58" cm="1">
        <f t="array" ref="E58">IFERROR(IF($C58="EPS",INDEX('EPS Emissions'!$C$1:$AI$101,MATCH(1,('EPS Emissions'!$C$1:$C$101=$A58)*('EPS Emissions'!$D$1:$D$101=$C$36),0),MATCH(E$2,'EPS Emissions'!$C$1:$AI$1,0)),INDEX('GCAM By Region By Sector'!$B$1:$AH$342,MATCH(1,('GCAM By Region By Sector'!$B$1:$B$342=$A58)*('GCAM By Region By Sector'!$C$1:$C$342=$C$36),0),MATCH(E$2,'GCAM By Region By Sector'!$B$1:$AH$1,0))*10^3),0)</f>
        <v>0</v>
      </c>
      <c r="F58" cm="1">
        <f t="array" ref="F58">IFERROR(IF($C58="EPS",INDEX('EPS Emissions'!$C$1:$AI$101,MATCH(1,('EPS Emissions'!$C$1:$C$101=$A58)*('EPS Emissions'!$D$1:$D$101=$C$36),0),MATCH(F$2,'EPS Emissions'!$C$1:$AI$1,0)),INDEX('GCAM By Region By Sector'!$B$1:$AH$342,MATCH(1,('GCAM By Region By Sector'!$B$1:$B$342=$A58)*('GCAM By Region By Sector'!$C$1:$C$342=$C$36),0),MATCH(F$2,'GCAM By Region By Sector'!$B$1:$AH$1,0))*10^3),0)</f>
        <v>0</v>
      </c>
      <c r="G58" cm="1">
        <f t="array" ref="G58">IFERROR(IF($C58="EPS",INDEX('EPS Emissions'!$C$1:$AI$101,MATCH(1,('EPS Emissions'!$C$1:$C$101=$A58)*('EPS Emissions'!$D$1:$D$101=$C$36),0),MATCH(G$2,'EPS Emissions'!$C$1:$AI$1,0)),INDEX('GCAM By Region By Sector'!$B$1:$AH$342,MATCH(1,('GCAM By Region By Sector'!$B$1:$B$342=$A58)*('GCAM By Region By Sector'!$C$1:$C$342=$C$36),0),MATCH(G$2,'GCAM By Region By Sector'!$B$1:$AH$1,0))*10^3),0)</f>
        <v>0</v>
      </c>
      <c r="I58" cm="1">
        <f t="array" ref="I58">IFERROR(IF($C58="EPS",INDEX('EPS Emissions'!$C$1:$AI$101,MATCH(1,('EPS Emissions'!$C$1:$C$101=$A58)*('EPS Emissions'!$D$1:$D$101=$I$36),0),MATCH(I$2,'EPS Emissions'!$C$1:$AI$1,0)),INDEX('GCAM By Region By Sector'!$B$1:$AH$342,MATCH(1,('GCAM By Region By Sector'!$B$1:$B$342=$A58)*('GCAM By Region By Sector'!$C$1:$C$342=$I$36),0),MATCH(I$2,'GCAM By Region By Sector'!$B$1:$AH$1,0))*10^3),0)</f>
        <v>0</v>
      </c>
      <c r="J58" cm="1">
        <f t="array" ref="J58">IFERROR(IF($C58="EPS",INDEX('EPS Emissions'!$C$1:$AI$101,MATCH(1,('EPS Emissions'!$C$1:$C$101=$A58)*('EPS Emissions'!$D$1:$D$101=$I$36),0),MATCH(J$2,'EPS Emissions'!$C$1:$AI$1,0)),INDEX('GCAM By Region By Sector'!$B$1:$AH$342,MATCH(1,('GCAM By Region By Sector'!$B$1:$B$342=$A58)*('GCAM By Region By Sector'!$C$1:$C$342=$I$36),0),MATCH(J$2,'GCAM By Region By Sector'!$B$1:$AH$1,0))*10^3),0)</f>
        <v>0</v>
      </c>
      <c r="K58" cm="1">
        <f t="array" ref="K58">IFERROR(IF($C58="EPS",INDEX('EPS Emissions'!$C$1:$AI$101,MATCH(1,('EPS Emissions'!$C$1:$C$101=$A58)*('EPS Emissions'!$D$1:$D$101=$I$36),0),MATCH(K$2,'EPS Emissions'!$C$1:$AI$1,0)),INDEX('GCAM By Region By Sector'!$B$1:$AH$342,MATCH(1,('GCAM By Region By Sector'!$B$1:$B$342=$A58)*('GCAM By Region By Sector'!$C$1:$C$342=$I$36),0),MATCH(K$2,'GCAM By Region By Sector'!$B$1:$AH$1,0))*10^3),0)</f>
        <v>0</v>
      </c>
      <c r="L58" cm="1">
        <f t="array" ref="L58">IFERROR(IF($C58="EPS",INDEX('EPS Emissions'!$C$1:$AI$101,MATCH(1,('EPS Emissions'!$C$1:$C$101=$A58)*('EPS Emissions'!$D$1:$D$101=$I$36),0),MATCH(L$2,'EPS Emissions'!$C$1:$AI$1,0)),INDEX('GCAM By Region By Sector'!$B$1:$AH$342,MATCH(1,('GCAM By Region By Sector'!$B$1:$B$342=$A58)*('GCAM By Region By Sector'!$C$1:$C$342=$I$36),0),MATCH(L$2,'GCAM By Region By Sector'!$B$1:$AH$1,0))*10^3),0)</f>
        <v>0</v>
      </c>
      <c r="X58" s="22">
        <v>1</v>
      </c>
      <c r="Y58" t="str">
        <f t="shared" ref="Y58:Y67" si="27">INDEX(O$3:O$34,MATCH(X58,W$3:W$34,0),1)</f>
        <v>China</v>
      </c>
      <c r="Z58" s="21">
        <f t="shared" ref="Z58:AC67" si="28">INDEX($O$2:$S$35,MATCH($Y58,$O$2:$O$35,0),MATCH(Z$57,$O$2:$S$2,0))</f>
        <v>3829.16</v>
      </c>
      <c r="AA58" s="21">
        <f t="shared" si="28"/>
        <v>4883.2299999999996</v>
      </c>
      <c r="AB58" s="21">
        <f t="shared" si="28"/>
        <v>4819.63</v>
      </c>
      <c r="AC58" s="16">
        <f t="shared" si="28"/>
        <v>3833.81</v>
      </c>
    </row>
    <row r="59" spans="1:29" x14ac:dyDescent="0.35">
      <c r="A59" s="13" t="s">
        <v>38</v>
      </c>
      <c r="B59" t="s">
        <v>38</v>
      </c>
      <c r="C59" s="10" t="s">
        <v>13</v>
      </c>
      <c r="D59" cm="1">
        <f t="array" ref="D59">IFERROR(IF($C59="EPS",INDEX('EPS Emissions'!$C$1:$AI$101,MATCH(1,('EPS Emissions'!$C$1:$C$101=$A59)*('EPS Emissions'!$D$1:$D$101=$C$36),0),MATCH(D$2,'EPS Emissions'!$C$1:$AI$1,0)),INDEX('GCAM By Region By Sector'!$B$1:$AH$342,MATCH(1,('GCAM By Region By Sector'!$B$1:$B$342=$A59)*('GCAM By Region By Sector'!$C$1:$C$342=$C$36),0),MATCH(D$2,'GCAM By Region By Sector'!$B$1:$AH$1,0))*10^3),0)</f>
        <v>0</v>
      </c>
      <c r="E59" cm="1">
        <f t="array" ref="E59">IFERROR(IF($C59="EPS",INDEX('EPS Emissions'!$C$1:$AI$101,MATCH(1,('EPS Emissions'!$C$1:$C$101=$A59)*('EPS Emissions'!$D$1:$D$101=$C$36),0),MATCH(E$2,'EPS Emissions'!$C$1:$AI$1,0)),INDEX('GCAM By Region By Sector'!$B$1:$AH$342,MATCH(1,('GCAM By Region By Sector'!$B$1:$B$342=$A59)*('GCAM By Region By Sector'!$C$1:$C$342=$C$36),0),MATCH(E$2,'GCAM By Region By Sector'!$B$1:$AH$1,0))*10^3),0)</f>
        <v>0</v>
      </c>
      <c r="F59" cm="1">
        <f t="array" ref="F59">IFERROR(IF($C59="EPS",INDEX('EPS Emissions'!$C$1:$AI$101,MATCH(1,('EPS Emissions'!$C$1:$C$101=$A59)*('EPS Emissions'!$D$1:$D$101=$C$36),0),MATCH(F$2,'EPS Emissions'!$C$1:$AI$1,0)),INDEX('GCAM By Region By Sector'!$B$1:$AH$342,MATCH(1,('GCAM By Region By Sector'!$B$1:$B$342=$A59)*('GCAM By Region By Sector'!$C$1:$C$342=$C$36),0),MATCH(F$2,'GCAM By Region By Sector'!$B$1:$AH$1,0))*10^3),0)</f>
        <v>0</v>
      </c>
      <c r="G59" cm="1">
        <f t="array" ref="G59">IFERROR(IF($C59="EPS",INDEX('EPS Emissions'!$C$1:$AI$101,MATCH(1,('EPS Emissions'!$C$1:$C$101=$A59)*('EPS Emissions'!$D$1:$D$101=$C$36),0),MATCH(G$2,'EPS Emissions'!$C$1:$AI$1,0)),INDEX('GCAM By Region By Sector'!$B$1:$AH$342,MATCH(1,('GCAM By Region By Sector'!$B$1:$B$342=$A59)*('GCAM By Region By Sector'!$C$1:$C$342=$C$36),0),MATCH(G$2,'GCAM By Region By Sector'!$B$1:$AH$1,0))*10^3),0)</f>
        <v>0</v>
      </c>
      <c r="I59" cm="1">
        <f t="array" ref="I59">IFERROR(IF($C59="EPS",INDEX('EPS Emissions'!$C$1:$AI$101,MATCH(1,('EPS Emissions'!$C$1:$C$101=$A59)*('EPS Emissions'!$D$1:$D$101=$I$36),0),MATCH(I$2,'EPS Emissions'!$C$1:$AI$1,0)),INDEX('GCAM By Region By Sector'!$B$1:$AH$342,MATCH(1,('GCAM By Region By Sector'!$B$1:$B$342=$A59)*('GCAM By Region By Sector'!$C$1:$C$342=$I$36),0),MATCH(I$2,'GCAM By Region By Sector'!$B$1:$AH$1,0))*10^3),0)</f>
        <v>0</v>
      </c>
      <c r="J59" cm="1">
        <f t="array" ref="J59">IFERROR(IF($C59="EPS",INDEX('EPS Emissions'!$C$1:$AI$101,MATCH(1,('EPS Emissions'!$C$1:$C$101=$A59)*('EPS Emissions'!$D$1:$D$101=$I$36),0),MATCH(J$2,'EPS Emissions'!$C$1:$AI$1,0)),INDEX('GCAM By Region By Sector'!$B$1:$AH$342,MATCH(1,('GCAM By Region By Sector'!$B$1:$B$342=$A59)*('GCAM By Region By Sector'!$C$1:$C$342=$I$36),0),MATCH(J$2,'GCAM By Region By Sector'!$B$1:$AH$1,0))*10^3),0)</f>
        <v>0</v>
      </c>
      <c r="K59" cm="1">
        <f t="array" ref="K59">IFERROR(IF($C59="EPS",INDEX('EPS Emissions'!$C$1:$AI$101,MATCH(1,('EPS Emissions'!$C$1:$C$101=$A59)*('EPS Emissions'!$D$1:$D$101=$I$36),0),MATCH(K$2,'EPS Emissions'!$C$1:$AI$1,0)),INDEX('GCAM By Region By Sector'!$B$1:$AH$342,MATCH(1,('GCAM By Region By Sector'!$B$1:$B$342=$A59)*('GCAM By Region By Sector'!$C$1:$C$342=$I$36),0),MATCH(K$2,'GCAM By Region By Sector'!$B$1:$AH$1,0))*10^3),0)</f>
        <v>0</v>
      </c>
      <c r="L59" cm="1">
        <f t="array" ref="L59">IFERROR(IF($C59="EPS",INDEX('EPS Emissions'!$C$1:$AI$101,MATCH(1,('EPS Emissions'!$C$1:$C$101=$A59)*('EPS Emissions'!$D$1:$D$101=$I$36),0),MATCH(L$2,'EPS Emissions'!$C$1:$AI$1,0)),INDEX('GCAM By Region By Sector'!$B$1:$AH$342,MATCH(1,('GCAM By Region By Sector'!$B$1:$B$342=$A59)*('GCAM By Region By Sector'!$C$1:$C$342=$I$36),0),MATCH(L$2,'GCAM By Region By Sector'!$B$1:$AH$1,0))*10^3),0)</f>
        <v>0</v>
      </c>
      <c r="X59" s="22">
        <v>2</v>
      </c>
      <c r="Y59" t="str">
        <f t="shared" si="27"/>
        <v>Indonesia</v>
      </c>
      <c r="Z59" s="21">
        <f t="shared" si="28"/>
        <v>253.167</v>
      </c>
      <c r="AA59" s="21">
        <f t="shared" si="28"/>
        <v>375.06799999999998</v>
      </c>
      <c r="AB59" s="21">
        <f t="shared" si="28"/>
        <v>718.11699999999996</v>
      </c>
      <c r="AC59" s="16">
        <f>INDEX($O$2:$S$35,MATCH($Y59,$O$2:$O$35,0),MATCH(AC$57,$O$2:$S$2,0))</f>
        <v>1690.55</v>
      </c>
    </row>
    <row r="60" spans="1:29" x14ac:dyDescent="0.35">
      <c r="A60" s="13" t="s">
        <v>39</v>
      </c>
      <c r="B60" t="s">
        <v>39</v>
      </c>
      <c r="C60" s="10" t="s">
        <v>13</v>
      </c>
      <c r="D60" cm="1">
        <f t="array" ref="D60">IFERROR(IF($C60="EPS",INDEX('EPS Emissions'!$C$1:$AI$101,MATCH(1,('EPS Emissions'!$C$1:$C$101=$A60)*('EPS Emissions'!$D$1:$D$101=$C$36),0),MATCH(D$2,'EPS Emissions'!$C$1:$AI$1,0)),INDEX('GCAM By Region By Sector'!$B$1:$AH$342,MATCH(1,('GCAM By Region By Sector'!$B$1:$B$342=$A60)*('GCAM By Region By Sector'!$C$1:$C$342=$C$36),0),MATCH(D$2,'GCAM By Region By Sector'!$B$1:$AH$1,0))*10^3),0)</f>
        <v>0</v>
      </c>
      <c r="E60" cm="1">
        <f t="array" ref="E60">IFERROR(IF($C60="EPS",INDEX('EPS Emissions'!$C$1:$AI$101,MATCH(1,('EPS Emissions'!$C$1:$C$101=$A60)*('EPS Emissions'!$D$1:$D$101=$C$36),0),MATCH(E$2,'EPS Emissions'!$C$1:$AI$1,0)),INDEX('GCAM By Region By Sector'!$B$1:$AH$342,MATCH(1,('GCAM By Region By Sector'!$B$1:$B$342=$A60)*('GCAM By Region By Sector'!$C$1:$C$342=$C$36),0),MATCH(E$2,'GCAM By Region By Sector'!$B$1:$AH$1,0))*10^3),0)</f>
        <v>0</v>
      </c>
      <c r="F60" cm="1">
        <f t="array" ref="F60">IFERROR(IF($C60="EPS",INDEX('EPS Emissions'!$C$1:$AI$101,MATCH(1,('EPS Emissions'!$C$1:$C$101=$A60)*('EPS Emissions'!$D$1:$D$101=$C$36),0),MATCH(F$2,'EPS Emissions'!$C$1:$AI$1,0)),INDEX('GCAM By Region By Sector'!$B$1:$AH$342,MATCH(1,('GCAM By Region By Sector'!$B$1:$B$342=$A60)*('GCAM By Region By Sector'!$C$1:$C$342=$C$36),0),MATCH(F$2,'GCAM By Region By Sector'!$B$1:$AH$1,0))*10^3),0)</f>
        <v>0</v>
      </c>
      <c r="G60" cm="1">
        <f t="array" ref="G60">IFERROR(IF($C60="EPS",INDEX('EPS Emissions'!$C$1:$AI$101,MATCH(1,('EPS Emissions'!$C$1:$C$101=$A60)*('EPS Emissions'!$D$1:$D$101=$C$36),0),MATCH(G$2,'EPS Emissions'!$C$1:$AI$1,0)),INDEX('GCAM By Region By Sector'!$B$1:$AH$342,MATCH(1,('GCAM By Region By Sector'!$B$1:$B$342=$A60)*('GCAM By Region By Sector'!$C$1:$C$342=$C$36),0),MATCH(G$2,'GCAM By Region By Sector'!$B$1:$AH$1,0))*10^3),0)</f>
        <v>0</v>
      </c>
      <c r="I60" cm="1">
        <f t="array" ref="I60">IFERROR(IF($C60="EPS",INDEX('EPS Emissions'!$C$1:$AI$101,MATCH(1,('EPS Emissions'!$C$1:$C$101=$A60)*('EPS Emissions'!$D$1:$D$101=$I$36),0),MATCH(I$2,'EPS Emissions'!$C$1:$AI$1,0)),INDEX('GCAM By Region By Sector'!$B$1:$AH$342,MATCH(1,('GCAM By Region By Sector'!$B$1:$B$342=$A60)*('GCAM By Region By Sector'!$C$1:$C$342=$I$36),0),MATCH(I$2,'GCAM By Region By Sector'!$B$1:$AH$1,0))*10^3),0)</f>
        <v>0</v>
      </c>
      <c r="J60" cm="1">
        <f t="array" ref="J60">IFERROR(IF($C60="EPS",INDEX('EPS Emissions'!$C$1:$AI$101,MATCH(1,('EPS Emissions'!$C$1:$C$101=$A60)*('EPS Emissions'!$D$1:$D$101=$I$36),0),MATCH(J$2,'EPS Emissions'!$C$1:$AI$1,0)),INDEX('GCAM By Region By Sector'!$B$1:$AH$342,MATCH(1,('GCAM By Region By Sector'!$B$1:$B$342=$A60)*('GCAM By Region By Sector'!$C$1:$C$342=$I$36),0),MATCH(J$2,'GCAM By Region By Sector'!$B$1:$AH$1,0))*10^3),0)</f>
        <v>0</v>
      </c>
      <c r="K60" cm="1">
        <f t="array" ref="K60">IFERROR(IF($C60="EPS",INDEX('EPS Emissions'!$C$1:$AI$101,MATCH(1,('EPS Emissions'!$C$1:$C$101=$A60)*('EPS Emissions'!$D$1:$D$101=$I$36),0),MATCH(K$2,'EPS Emissions'!$C$1:$AI$1,0)),INDEX('GCAM By Region By Sector'!$B$1:$AH$342,MATCH(1,('GCAM By Region By Sector'!$B$1:$B$342=$A60)*('GCAM By Region By Sector'!$C$1:$C$342=$I$36),0),MATCH(K$2,'GCAM By Region By Sector'!$B$1:$AH$1,0))*10^3),0)</f>
        <v>0</v>
      </c>
      <c r="L60" cm="1">
        <f t="array" ref="L60">IFERROR(IF($C60="EPS",INDEX('EPS Emissions'!$C$1:$AI$101,MATCH(1,('EPS Emissions'!$C$1:$C$101=$A60)*('EPS Emissions'!$D$1:$D$101=$I$36),0),MATCH(L$2,'EPS Emissions'!$C$1:$AI$1,0)),INDEX('GCAM By Region By Sector'!$B$1:$AH$342,MATCH(1,('GCAM By Region By Sector'!$B$1:$B$342=$A60)*('GCAM By Region By Sector'!$C$1:$C$342=$I$36),0),MATCH(L$2,'GCAM By Region By Sector'!$B$1:$AH$1,0))*10^3),0)</f>
        <v>0</v>
      </c>
      <c r="X60" s="22">
        <v>3</v>
      </c>
      <c r="Y60" t="str">
        <f t="shared" si="27"/>
        <v>USA</v>
      </c>
      <c r="Z60" s="21">
        <f t="shared" si="28"/>
        <v>1459.77</v>
      </c>
      <c r="AA60" s="21">
        <f t="shared" si="28"/>
        <v>1208.53</v>
      </c>
      <c r="AB60" s="21">
        <f t="shared" si="28"/>
        <v>1219.58</v>
      </c>
      <c r="AC60" s="16">
        <f t="shared" si="28"/>
        <v>1255.01</v>
      </c>
    </row>
    <row r="61" spans="1:29" x14ac:dyDescent="0.35">
      <c r="A61" s="13" t="s">
        <v>40</v>
      </c>
      <c r="B61" t="s">
        <v>40</v>
      </c>
      <c r="C61" s="10" t="s">
        <v>13</v>
      </c>
      <c r="D61" cm="1">
        <f t="array" ref="D61">IFERROR(IF($C61="EPS",INDEX('EPS Emissions'!$C$1:$AI$101,MATCH(1,('EPS Emissions'!$C$1:$C$101=$A61)*('EPS Emissions'!$D$1:$D$101=$C$36),0),MATCH(D$2,'EPS Emissions'!$C$1:$AI$1,0)),INDEX('GCAM By Region By Sector'!$B$1:$AH$342,MATCH(1,('GCAM By Region By Sector'!$B$1:$B$342=$A61)*('GCAM By Region By Sector'!$C$1:$C$342=$C$36),0),MATCH(D$2,'GCAM By Region By Sector'!$B$1:$AH$1,0))*10^3),0)</f>
        <v>0</v>
      </c>
      <c r="E61" cm="1">
        <f t="array" ref="E61">IFERROR(IF($C61="EPS",INDEX('EPS Emissions'!$C$1:$AI$101,MATCH(1,('EPS Emissions'!$C$1:$C$101=$A61)*('EPS Emissions'!$D$1:$D$101=$C$36),0),MATCH(E$2,'EPS Emissions'!$C$1:$AI$1,0)),INDEX('GCAM By Region By Sector'!$B$1:$AH$342,MATCH(1,('GCAM By Region By Sector'!$B$1:$B$342=$A61)*('GCAM By Region By Sector'!$C$1:$C$342=$C$36),0),MATCH(E$2,'GCAM By Region By Sector'!$B$1:$AH$1,0))*10^3),0)</f>
        <v>0</v>
      </c>
      <c r="F61" cm="1">
        <f t="array" ref="F61">IFERROR(IF($C61="EPS",INDEX('EPS Emissions'!$C$1:$AI$101,MATCH(1,('EPS Emissions'!$C$1:$C$101=$A61)*('EPS Emissions'!$D$1:$D$101=$C$36),0),MATCH(F$2,'EPS Emissions'!$C$1:$AI$1,0)),INDEX('GCAM By Region By Sector'!$B$1:$AH$342,MATCH(1,('GCAM By Region By Sector'!$B$1:$B$342=$A61)*('GCAM By Region By Sector'!$C$1:$C$342=$C$36),0),MATCH(F$2,'GCAM By Region By Sector'!$B$1:$AH$1,0))*10^3),0)</f>
        <v>0</v>
      </c>
      <c r="G61" cm="1">
        <f t="array" ref="G61">IFERROR(IF($C61="EPS",INDEX('EPS Emissions'!$C$1:$AI$101,MATCH(1,('EPS Emissions'!$C$1:$C$101=$A61)*('EPS Emissions'!$D$1:$D$101=$C$36),0),MATCH(G$2,'EPS Emissions'!$C$1:$AI$1,0)),INDEX('GCAM By Region By Sector'!$B$1:$AH$342,MATCH(1,('GCAM By Region By Sector'!$B$1:$B$342=$A61)*('GCAM By Region By Sector'!$C$1:$C$342=$C$36),0),MATCH(G$2,'GCAM By Region By Sector'!$B$1:$AH$1,0))*10^3),0)</f>
        <v>0</v>
      </c>
      <c r="I61" cm="1">
        <f t="array" ref="I61">IFERROR(IF($C61="EPS",INDEX('EPS Emissions'!$C$1:$AI$101,MATCH(1,('EPS Emissions'!$C$1:$C$101=$A61)*('EPS Emissions'!$D$1:$D$101=$I$36),0),MATCH(I$2,'EPS Emissions'!$C$1:$AI$1,0)),INDEX('GCAM By Region By Sector'!$B$1:$AH$342,MATCH(1,('GCAM By Region By Sector'!$B$1:$B$342=$A61)*('GCAM By Region By Sector'!$C$1:$C$342=$I$36),0),MATCH(I$2,'GCAM By Region By Sector'!$B$1:$AH$1,0))*10^3),0)</f>
        <v>0</v>
      </c>
      <c r="J61" cm="1">
        <f t="array" ref="J61">IFERROR(IF($C61="EPS",INDEX('EPS Emissions'!$C$1:$AI$101,MATCH(1,('EPS Emissions'!$C$1:$C$101=$A61)*('EPS Emissions'!$D$1:$D$101=$I$36),0),MATCH(J$2,'EPS Emissions'!$C$1:$AI$1,0)),INDEX('GCAM By Region By Sector'!$B$1:$AH$342,MATCH(1,('GCAM By Region By Sector'!$B$1:$B$342=$A61)*('GCAM By Region By Sector'!$C$1:$C$342=$I$36),0),MATCH(J$2,'GCAM By Region By Sector'!$B$1:$AH$1,0))*10^3),0)</f>
        <v>0</v>
      </c>
      <c r="K61" cm="1">
        <f t="array" ref="K61">IFERROR(IF($C61="EPS",INDEX('EPS Emissions'!$C$1:$AI$101,MATCH(1,('EPS Emissions'!$C$1:$C$101=$A61)*('EPS Emissions'!$D$1:$D$101=$I$36),0),MATCH(K$2,'EPS Emissions'!$C$1:$AI$1,0)),INDEX('GCAM By Region By Sector'!$B$1:$AH$342,MATCH(1,('GCAM By Region By Sector'!$B$1:$B$342=$A61)*('GCAM By Region By Sector'!$C$1:$C$342=$I$36),0),MATCH(K$2,'GCAM By Region By Sector'!$B$1:$AH$1,0))*10^3),0)</f>
        <v>0</v>
      </c>
      <c r="L61" cm="1">
        <f t="array" ref="L61">IFERROR(IF($C61="EPS",INDEX('EPS Emissions'!$C$1:$AI$101,MATCH(1,('EPS Emissions'!$C$1:$C$101=$A61)*('EPS Emissions'!$D$1:$D$101=$I$36),0),MATCH(L$2,'EPS Emissions'!$C$1:$AI$1,0)),INDEX('GCAM By Region By Sector'!$B$1:$AH$342,MATCH(1,('GCAM By Region By Sector'!$B$1:$B$342=$A61)*('GCAM By Region By Sector'!$C$1:$C$342=$I$36),0),MATCH(L$2,'GCAM By Region By Sector'!$B$1:$AH$1,0))*10^3),0)</f>
        <v>0</v>
      </c>
      <c r="X61" s="22">
        <v>4</v>
      </c>
      <c r="Y61" t="str">
        <f t="shared" si="27"/>
        <v>India</v>
      </c>
      <c r="Z61" s="21">
        <f t="shared" si="28"/>
        <v>885.81399999999996</v>
      </c>
      <c r="AA61" s="21">
        <f t="shared" si="28"/>
        <v>999.43499999999995</v>
      </c>
      <c r="AB61" s="21">
        <f t="shared" si="28"/>
        <v>1055.3900000000001</v>
      </c>
      <c r="AC61" s="16">
        <f t="shared" si="28"/>
        <v>1066.44</v>
      </c>
    </row>
    <row r="62" spans="1:29" x14ac:dyDescent="0.35">
      <c r="A62" s="13" t="s">
        <v>41</v>
      </c>
      <c r="B62" t="s">
        <v>41</v>
      </c>
      <c r="C62" s="10" t="s">
        <v>13</v>
      </c>
      <c r="D62" cm="1">
        <f t="array" ref="D62">IFERROR(IF($C62="EPS",INDEX('EPS Emissions'!$C$1:$AI$101,MATCH(1,('EPS Emissions'!$C$1:$C$101=$A62)*('EPS Emissions'!$D$1:$D$101=$C$36),0),MATCH(D$2,'EPS Emissions'!$C$1:$AI$1,0)),INDEX('GCAM By Region By Sector'!$B$1:$AH$342,MATCH(1,('GCAM By Region By Sector'!$B$1:$B$342=$A62)*('GCAM By Region By Sector'!$C$1:$C$342=$C$36),0),MATCH(D$2,'GCAM By Region By Sector'!$B$1:$AH$1,0))*10^3),0)</f>
        <v>0</v>
      </c>
      <c r="E62" cm="1">
        <f t="array" ref="E62">IFERROR(IF($C62="EPS",INDEX('EPS Emissions'!$C$1:$AI$101,MATCH(1,('EPS Emissions'!$C$1:$C$101=$A62)*('EPS Emissions'!$D$1:$D$101=$C$36),0),MATCH(E$2,'EPS Emissions'!$C$1:$AI$1,0)),INDEX('GCAM By Region By Sector'!$B$1:$AH$342,MATCH(1,('GCAM By Region By Sector'!$B$1:$B$342=$A62)*('GCAM By Region By Sector'!$C$1:$C$342=$C$36),0),MATCH(E$2,'GCAM By Region By Sector'!$B$1:$AH$1,0))*10^3),0)</f>
        <v>0</v>
      </c>
      <c r="F62" cm="1">
        <f t="array" ref="F62">IFERROR(IF($C62="EPS",INDEX('EPS Emissions'!$C$1:$AI$101,MATCH(1,('EPS Emissions'!$C$1:$C$101=$A62)*('EPS Emissions'!$D$1:$D$101=$C$36),0),MATCH(F$2,'EPS Emissions'!$C$1:$AI$1,0)),INDEX('GCAM By Region By Sector'!$B$1:$AH$342,MATCH(1,('GCAM By Region By Sector'!$B$1:$B$342=$A62)*('GCAM By Region By Sector'!$C$1:$C$342=$C$36),0),MATCH(F$2,'GCAM By Region By Sector'!$B$1:$AH$1,0))*10^3),0)</f>
        <v>0</v>
      </c>
      <c r="G62" cm="1">
        <f t="array" ref="G62">IFERROR(IF($C62="EPS",INDEX('EPS Emissions'!$C$1:$AI$101,MATCH(1,('EPS Emissions'!$C$1:$C$101=$A62)*('EPS Emissions'!$D$1:$D$101=$C$36),0),MATCH(G$2,'EPS Emissions'!$C$1:$AI$1,0)),INDEX('GCAM By Region By Sector'!$B$1:$AH$342,MATCH(1,('GCAM By Region By Sector'!$B$1:$B$342=$A62)*('GCAM By Region By Sector'!$C$1:$C$342=$C$36),0),MATCH(G$2,'GCAM By Region By Sector'!$B$1:$AH$1,0))*10^3),0)</f>
        <v>0</v>
      </c>
      <c r="I62" cm="1">
        <f t="array" ref="I62">IFERROR(IF($C62="EPS",INDEX('EPS Emissions'!$C$1:$AI$101,MATCH(1,('EPS Emissions'!$C$1:$C$101=$A62)*('EPS Emissions'!$D$1:$D$101=$I$36),0),MATCH(I$2,'EPS Emissions'!$C$1:$AI$1,0)),INDEX('GCAM By Region By Sector'!$B$1:$AH$342,MATCH(1,('GCAM By Region By Sector'!$B$1:$B$342=$A62)*('GCAM By Region By Sector'!$C$1:$C$342=$I$36),0),MATCH(I$2,'GCAM By Region By Sector'!$B$1:$AH$1,0))*10^3),0)</f>
        <v>0</v>
      </c>
      <c r="J62" cm="1">
        <f t="array" ref="J62">IFERROR(IF($C62="EPS",INDEX('EPS Emissions'!$C$1:$AI$101,MATCH(1,('EPS Emissions'!$C$1:$C$101=$A62)*('EPS Emissions'!$D$1:$D$101=$I$36),0),MATCH(J$2,'EPS Emissions'!$C$1:$AI$1,0)),INDEX('GCAM By Region By Sector'!$B$1:$AH$342,MATCH(1,('GCAM By Region By Sector'!$B$1:$B$342=$A62)*('GCAM By Region By Sector'!$C$1:$C$342=$I$36),0),MATCH(J$2,'GCAM By Region By Sector'!$B$1:$AH$1,0))*10^3),0)</f>
        <v>0</v>
      </c>
      <c r="K62" cm="1">
        <f t="array" ref="K62">IFERROR(IF($C62="EPS",INDEX('EPS Emissions'!$C$1:$AI$101,MATCH(1,('EPS Emissions'!$C$1:$C$101=$A62)*('EPS Emissions'!$D$1:$D$101=$I$36),0),MATCH(K$2,'EPS Emissions'!$C$1:$AI$1,0)),INDEX('GCAM By Region By Sector'!$B$1:$AH$342,MATCH(1,('GCAM By Region By Sector'!$B$1:$B$342=$A62)*('GCAM By Region By Sector'!$C$1:$C$342=$I$36),0),MATCH(K$2,'GCAM By Region By Sector'!$B$1:$AH$1,0))*10^3),0)</f>
        <v>0</v>
      </c>
      <c r="L62" cm="1">
        <f t="array" ref="L62">IFERROR(IF($C62="EPS",INDEX('EPS Emissions'!$C$1:$AI$101,MATCH(1,('EPS Emissions'!$C$1:$C$101=$A62)*('EPS Emissions'!$D$1:$D$101=$I$36),0),MATCH(L$2,'EPS Emissions'!$C$1:$AI$1,0)),INDEX('GCAM By Region By Sector'!$B$1:$AH$342,MATCH(1,('GCAM By Region By Sector'!$B$1:$B$342=$A62)*('GCAM By Region By Sector'!$C$1:$C$342=$I$36),0),MATCH(L$2,'GCAM By Region By Sector'!$B$1:$AH$1,0))*10^3),0)</f>
        <v>0</v>
      </c>
      <c r="X62" s="22">
        <v>5</v>
      </c>
      <c r="Y62" t="str">
        <f t="shared" si="27"/>
        <v>Southeast Asia</v>
      </c>
      <c r="Z62" s="21">
        <f t="shared" si="28"/>
        <v>406.26524547848135</v>
      </c>
      <c r="AA62" s="21">
        <f t="shared" si="28"/>
        <v>560.68913625641346</v>
      </c>
      <c r="AB62" s="21">
        <f t="shared" si="28"/>
        <v>773.83636452356131</v>
      </c>
      <c r="AC62" s="16">
        <f t="shared" si="28"/>
        <v>955.47975873396433</v>
      </c>
    </row>
    <row r="63" spans="1:29" x14ac:dyDescent="0.35">
      <c r="A63" s="13" t="s">
        <v>42</v>
      </c>
      <c r="B63" t="s">
        <v>43</v>
      </c>
      <c r="C63" s="10" t="s">
        <v>13</v>
      </c>
      <c r="D63" cm="1">
        <f t="array" ref="D63">IFERROR(IF($C63="EPS",INDEX('EPS Emissions'!$C$1:$AI$101,MATCH(1,('EPS Emissions'!$C$1:$C$101=$A63)*('EPS Emissions'!$D$1:$D$101=$C$36),0),MATCH(D$2,'EPS Emissions'!$C$1:$AI$1,0)),INDEX('GCAM By Region By Sector'!$B$1:$AH$342,MATCH(1,('GCAM By Region By Sector'!$B$1:$B$342=$A63)*('GCAM By Region By Sector'!$C$1:$C$342=$C$36),0),MATCH(D$2,'GCAM By Region By Sector'!$B$1:$AH$1,0))*10^3),0)</f>
        <v>0</v>
      </c>
      <c r="E63" cm="1">
        <f t="array" ref="E63">IFERROR(IF($C63="EPS",INDEX('EPS Emissions'!$C$1:$AI$101,MATCH(1,('EPS Emissions'!$C$1:$C$101=$A63)*('EPS Emissions'!$D$1:$D$101=$C$36),0),MATCH(E$2,'EPS Emissions'!$C$1:$AI$1,0)),INDEX('GCAM By Region By Sector'!$B$1:$AH$342,MATCH(1,('GCAM By Region By Sector'!$B$1:$B$342=$A63)*('GCAM By Region By Sector'!$C$1:$C$342=$C$36),0),MATCH(E$2,'GCAM By Region By Sector'!$B$1:$AH$1,0))*10^3),0)</f>
        <v>0</v>
      </c>
      <c r="F63" cm="1">
        <f t="array" ref="F63">IFERROR(IF($C63="EPS",INDEX('EPS Emissions'!$C$1:$AI$101,MATCH(1,('EPS Emissions'!$C$1:$C$101=$A63)*('EPS Emissions'!$D$1:$D$101=$C$36),0),MATCH(F$2,'EPS Emissions'!$C$1:$AI$1,0)),INDEX('GCAM By Region By Sector'!$B$1:$AH$342,MATCH(1,('GCAM By Region By Sector'!$B$1:$B$342=$A63)*('GCAM By Region By Sector'!$C$1:$C$342=$C$36),0),MATCH(F$2,'GCAM By Region By Sector'!$B$1:$AH$1,0))*10^3),0)</f>
        <v>0</v>
      </c>
      <c r="G63" cm="1">
        <f t="array" ref="G63">IFERROR(IF($C63="EPS",INDEX('EPS Emissions'!$C$1:$AI$101,MATCH(1,('EPS Emissions'!$C$1:$C$101=$A63)*('EPS Emissions'!$D$1:$D$101=$C$36),0),MATCH(G$2,'EPS Emissions'!$C$1:$AI$1,0)),INDEX('GCAM By Region By Sector'!$B$1:$AH$342,MATCH(1,('GCAM By Region By Sector'!$B$1:$B$342=$A63)*('GCAM By Region By Sector'!$C$1:$C$342=$C$36),0),MATCH(G$2,'GCAM By Region By Sector'!$B$1:$AH$1,0))*10^3),0)</f>
        <v>0</v>
      </c>
      <c r="I63" cm="1">
        <f t="array" ref="I63">IFERROR(IF($C63="EPS",INDEX('EPS Emissions'!$C$1:$AI$101,MATCH(1,('EPS Emissions'!$C$1:$C$101=$A63)*('EPS Emissions'!$D$1:$D$101=$I$36),0),MATCH(I$2,'EPS Emissions'!$C$1:$AI$1,0)),INDEX('GCAM By Region By Sector'!$B$1:$AH$342,MATCH(1,('GCAM By Region By Sector'!$B$1:$B$342=$A63)*('GCAM By Region By Sector'!$C$1:$C$342=$I$36),0),MATCH(I$2,'GCAM By Region By Sector'!$B$1:$AH$1,0))*10^3),0)</f>
        <v>0</v>
      </c>
      <c r="J63" cm="1">
        <f t="array" ref="J63">IFERROR(IF($C63="EPS",INDEX('EPS Emissions'!$C$1:$AI$101,MATCH(1,('EPS Emissions'!$C$1:$C$101=$A63)*('EPS Emissions'!$D$1:$D$101=$I$36),0),MATCH(J$2,'EPS Emissions'!$C$1:$AI$1,0)),INDEX('GCAM By Region By Sector'!$B$1:$AH$342,MATCH(1,('GCAM By Region By Sector'!$B$1:$B$342=$A63)*('GCAM By Region By Sector'!$C$1:$C$342=$I$36),0),MATCH(J$2,'GCAM By Region By Sector'!$B$1:$AH$1,0))*10^3),0)</f>
        <v>0</v>
      </c>
      <c r="K63" cm="1">
        <f t="array" ref="K63">IFERROR(IF($C63="EPS",INDEX('EPS Emissions'!$C$1:$AI$101,MATCH(1,('EPS Emissions'!$C$1:$C$101=$A63)*('EPS Emissions'!$D$1:$D$101=$I$36),0),MATCH(K$2,'EPS Emissions'!$C$1:$AI$1,0)),INDEX('GCAM By Region By Sector'!$B$1:$AH$342,MATCH(1,('GCAM By Region By Sector'!$B$1:$B$342=$A63)*('GCAM By Region By Sector'!$C$1:$C$342=$I$36),0),MATCH(K$2,'GCAM By Region By Sector'!$B$1:$AH$1,0))*10^3),0)</f>
        <v>0</v>
      </c>
      <c r="L63" cm="1">
        <f t="array" ref="L63">IFERROR(IF($C63="EPS",INDEX('EPS Emissions'!$C$1:$AI$101,MATCH(1,('EPS Emissions'!$C$1:$C$101=$A63)*('EPS Emissions'!$D$1:$D$101=$I$36),0),MATCH(L$2,'EPS Emissions'!$C$1:$AI$1,0)),INDEX('GCAM By Region By Sector'!$B$1:$AH$342,MATCH(1,('GCAM By Region By Sector'!$B$1:$B$342=$A63)*('GCAM By Region By Sector'!$C$1:$C$342=$I$36),0),MATCH(L$2,'GCAM By Region By Sector'!$B$1:$AH$1,0))*10^3),0)</f>
        <v>0</v>
      </c>
      <c r="X63" s="22">
        <v>6</v>
      </c>
      <c r="Y63" t="str">
        <f t="shared" si="27"/>
        <v>Middle East</v>
      </c>
      <c r="Z63" s="21">
        <f t="shared" si="28"/>
        <v>606.01414217087006</v>
      </c>
      <c r="AA63" s="21">
        <f t="shared" si="28"/>
        <v>637.27438365526302</v>
      </c>
      <c r="AB63" s="21">
        <f t="shared" si="28"/>
        <v>761.75675695829807</v>
      </c>
      <c r="AC63" s="16">
        <f t="shared" si="28"/>
        <v>857.122989708006</v>
      </c>
    </row>
    <row r="64" spans="1:29" x14ac:dyDescent="0.35">
      <c r="A64" s="13" t="s">
        <v>44</v>
      </c>
      <c r="B64" t="s">
        <v>45</v>
      </c>
      <c r="C64" s="10" t="s">
        <v>13</v>
      </c>
      <c r="D64" cm="1">
        <f t="array" ref="D64">IFERROR(IF($C64="EPS",INDEX('EPS Emissions'!$C$1:$AI$101,MATCH(1,('EPS Emissions'!$C$1:$C$101=$A64)*('EPS Emissions'!$D$1:$D$101=$C$36),0),MATCH(D$2,'EPS Emissions'!$C$1:$AI$1,0)),INDEX('GCAM By Region By Sector'!$B$1:$AH$342,MATCH(1,('GCAM By Region By Sector'!$B$1:$B$342=$A64)*('GCAM By Region By Sector'!$C$1:$C$342=$C$36),0),MATCH(D$2,'GCAM By Region By Sector'!$B$1:$AH$1,0))*10^3),0)</f>
        <v>0</v>
      </c>
      <c r="E64" cm="1">
        <f t="array" ref="E64">IFERROR(IF($C64="EPS",INDEX('EPS Emissions'!$C$1:$AI$101,MATCH(1,('EPS Emissions'!$C$1:$C$101=$A64)*('EPS Emissions'!$D$1:$D$101=$C$36),0),MATCH(E$2,'EPS Emissions'!$C$1:$AI$1,0)),INDEX('GCAM By Region By Sector'!$B$1:$AH$342,MATCH(1,('GCAM By Region By Sector'!$B$1:$B$342=$A64)*('GCAM By Region By Sector'!$C$1:$C$342=$C$36),0),MATCH(E$2,'GCAM By Region By Sector'!$B$1:$AH$1,0))*10^3),0)</f>
        <v>0</v>
      </c>
      <c r="F64" cm="1">
        <f t="array" ref="F64">IFERROR(IF($C64="EPS",INDEX('EPS Emissions'!$C$1:$AI$101,MATCH(1,('EPS Emissions'!$C$1:$C$101=$A64)*('EPS Emissions'!$D$1:$D$101=$C$36),0),MATCH(F$2,'EPS Emissions'!$C$1:$AI$1,0)),INDEX('GCAM By Region By Sector'!$B$1:$AH$342,MATCH(1,('GCAM By Region By Sector'!$B$1:$B$342=$A64)*('GCAM By Region By Sector'!$C$1:$C$342=$C$36),0),MATCH(F$2,'GCAM By Region By Sector'!$B$1:$AH$1,0))*10^3),0)</f>
        <v>0</v>
      </c>
      <c r="G64" cm="1">
        <f t="array" ref="G64">IFERROR(IF($C64="EPS",INDEX('EPS Emissions'!$C$1:$AI$101,MATCH(1,('EPS Emissions'!$C$1:$C$101=$A64)*('EPS Emissions'!$D$1:$D$101=$C$36),0),MATCH(G$2,'EPS Emissions'!$C$1:$AI$1,0)),INDEX('GCAM By Region By Sector'!$B$1:$AH$342,MATCH(1,('GCAM By Region By Sector'!$B$1:$B$342=$A64)*('GCAM By Region By Sector'!$C$1:$C$342=$C$36),0),MATCH(G$2,'GCAM By Region By Sector'!$B$1:$AH$1,0))*10^3),0)</f>
        <v>0</v>
      </c>
      <c r="I64" cm="1">
        <f t="array" ref="I64">IFERROR(IF($C64="EPS",INDEX('EPS Emissions'!$C$1:$AI$101,MATCH(1,('EPS Emissions'!$C$1:$C$101=$A64)*('EPS Emissions'!$D$1:$D$101=$I$36),0),MATCH(I$2,'EPS Emissions'!$C$1:$AI$1,0)),INDEX('GCAM By Region By Sector'!$B$1:$AH$342,MATCH(1,('GCAM By Region By Sector'!$B$1:$B$342=$A64)*('GCAM By Region By Sector'!$C$1:$C$342=$I$36),0),MATCH(I$2,'GCAM By Region By Sector'!$B$1:$AH$1,0))*10^3),0)</f>
        <v>0</v>
      </c>
      <c r="J64" cm="1">
        <f t="array" ref="J64">IFERROR(IF($C64="EPS",INDEX('EPS Emissions'!$C$1:$AI$101,MATCH(1,('EPS Emissions'!$C$1:$C$101=$A64)*('EPS Emissions'!$D$1:$D$101=$I$36),0),MATCH(J$2,'EPS Emissions'!$C$1:$AI$1,0)),INDEX('GCAM By Region By Sector'!$B$1:$AH$342,MATCH(1,('GCAM By Region By Sector'!$B$1:$B$342=$A64)*('GCAM By Region By Sector'!$C$1:$C$342=$I$36),0),MATCH(J$2,'GCAM By Region By Sector'!$B$1:$AH$1,0))*10^3),0)</f>
        <v>0</v>
      </c>
      <c r="K64" cm="1">
        <f t="array" ref="K64">IFERROR(IF($C64="EPS",INDEX('EPS Emissions'!$C$1:$AI$101,MATCH(1,('EPS Emissions'!$C$1:$C$101=$A64)*('EPS Emissions'!$D$1:$D$101=$I$36),0),MATCH(K$2,'EPS Emissions'!$C$1:$AI$1,0)),INDEX('GCAM By Region By Sector'!$B$1:$AH$342,MATCH(1,('GCAM By Region By Sector'!$B$1:$B$342=$A64)*('GCAM By Region By Sector'!$C$1:$C$342=$I$36),0),MATCH(K$2,'GCAM By Region By Sector'!$B$1:$AH$1,0))*10^3),0)</f>
        <v>0</v>
      </c>
      <c r="L64" cm="1">
        <f t="array" ref="L64">IFERROR(IF($C64="EPS",INDEX('EPS Emissions'!$C$1:$AI$101,MATCH(1,('EPS Emissions'!$C$1:$C$101=$A64)*('EPS Emissions'!$D$1:$D$101=$I$36),0),MATCH(L$2,'EPS Emissions'!$C$1:$AI$1,0)),INDEX('GCAM By Region By Sector'!$B$1:$AH$342,MATCH(1,('GCAM By Region By Sector'!$B$1:$B$342=$A64)*('GCAM By Region By Sector'!$C$1:$C$342=$I$36),0),MATCH(L$2,'GCAM By Region By Sector'!$B$1:$AH$1,0))*10^3),0)</f>
        <v>0</v>
      </c>
      <c r="X64" s="22">
        <v>7</v>
      </c>
      <c r="Y64" t="str">
        <f t="shared" si="27"/>
        <v>West Africa</v>
      </c>
      <c r="Z64" s="21">
        <f t="shared" si="28"/>
        <v>24.792865326535001</v>
      </c>
      <c r="AA64" s="21">
        <f t="shared" si="28"/>
        <v>55.214501161986298</v>
      </c>
      <c r="AB64" s="21">
        <f t="shared" si="28"/>
        <v>200.57377639341766</v>
      </c>
      <c r="AC64" s="16">
        <f t="shared" si="28"/>
        <v>513.11755256627623</v>
      </c>
    </row>
    <row r="65" spans="1:29" x14ac:dyDescent="0.35">
      <c r="A65" s="13" t="s">
        <v>46</v>
      </c>
      <c r="B65" t="s">
        <v>46</v>
      </c>
      <c r="C65" s="10" t="s">
        <v>13</v>
      </c>
      <c r="D65" cm="1">
        <f t="array" ref="D65">IFERROR(IF($C65="EPS",INDEX('EPS Emissions'!$C$1:$AI$101,MATCH(1,('EPS Emissions'!$C$1:$C$101=$A65)*('EPS Emissions'!$D$1:$D$101=$C$36),0),MATCH(D$2,'EPS Emissions'!$C$1:$AI$1,0)),INDEX('GCAM By Region By Sector'!$B$1:$AH$342,MATCH(1,('GCAM By Region By Sector'!$B$1:$B$342=$A65)*('GCAM By Region By Sector'!$C$1:$C$342=$C$36),0),MATCH(D$2,'GCAM By Region By Sector'!$B$1:$AH$1,0))*10^3),0)</f>
        <v>0</v>
      </c>
      <c r="E65" cm="1">
        <f t="array" ref="E65">IFERROR(IF($C65="EPS",INDEX('EPS Emissions'!$C$1:$AI$101,MATCH(1,('EPS Emissions'!$C$1:$C$101=$A65)*('EPS Emissions'!$D$1:$D$101=$C$36),0),MATCH(E$2,'EPS Emissions'!$C$1:$AI$1,0)),INDEX('GCAM By Region By Sector'!$B$1:$AH$342,MATCH(1,('GCAM By Region By Sector'!$B$1:$B$342=$A65)*('GCAM By Region By Sector'!$C$1:$C$342=$C$36),0),MATCH(E$2,'GCAM By Region By Sector'!$B$1:$AH$1,0))*10^3),0)</f>
        <v>0</v>
      </c>
      <c r="F65" cm="1">
        <f t="array" ref="F65">IFERROR(IF($C65="EPS",INDEX('EPS Emissions'!$C$1:$AI$101,MATCH(1,('EPS Emissions'!$C$1:$C$101=$A65)*('EPS Emissions'!$D$1:$D$101=$C$36),0),MATCH(F$2,'EPS Emissions'!$C$1:$AI$1,0)),INDEX('GCAM By Region By Sector'!$B$1:$AH$342,MATCH(1,('GCAM By Region By Sector'!$B$1:$B$342=$A65)*('GCAM By Region By Sector'!$C$1:$C$342=$C$36),0),MATCH(F$2,'GCAM By Region By Sector'!$B$1:$AH$1,0))*10^3),0)</f>
        <v>0</v>
      </c>
      <c r="G65" cm="1">
        <f t="array" ref="G65">IFERROR(IF($C65="EPS",INDEX('EPS Emissions'!$C$1:$AI$101,MATCH(1,('EPS Emissions'!$C$1:$C$101=$A65)*('EPS Emissions'!$D$1:$D$101=$C$36),0),MATCH(G$2,'EPS Emissions'!$C$1:$AI$1,0)),INDEX('GCAM By Region By Sector'!$B$1:$AH$342,MATCH(1,('GCAM By Region By Sector'!$B$1:$B$342=$A65)*('GCAM By Region By Sector'!$C$1:$C$342=$C$36),0),MATCH(G$2,'GCAM By Region By Sector'!$B$1:$AH$1,0))*10^3),0)</f>
        <v>0</v>
      </c>
      <c r="I65" cm="1">
        <f t="array" ref="I65">IFERROR(IF($C65="EPS",INDEX('EPS Emissions'!$C$1:$AI$101,MATCH(1,('EPS Emissions'!$C$1:$C$101=$A65)*('EPS Emissions'!$D$1:$D$101=$I$36),0),MATCH(I$2,'EPS Emissions'!$C$1:$AI$1,0)),INDEX('GCAM By Region By Sector'!$B$1:$AH$342,MATCH(1,('GCAM By Region By Sector'!$B$1:$B$342=$A65)*('GCAM By Region By Sector'!$C$1:$C$342=$I$36),0),MATCH(I$2,'GCAM By Region By Sector'!$B$1:$AH$1,0))*10^3),0)</f>
        <v>0</v>
      </c>
      <c r="J65" cm="1">
        <f t="array" ref="J65">IFERROR(IF($C65="EPS",INDEX('EPS Emissions'!$C$1:$AI$101,MATCH(1,('EPS Emissions'!$C$1:$C$101=$A65)*('EPS Emissions'!$D$1:$D$101=$I$36),0),MATCH(J$2,'EPS Emissions'!$C$1:$AI$1,0)),INDEX('GCAM By Region By Sector'!$B$1:$AH$342,MATCH(1,('GCAM By Region By Sector'!$B$1:$B$342=$A65)*('GCAM By Region By Sector'!$C$1:$C$342=$I$36),0),MATCH(J$2,'GCAM By Region By Sector'!$B$1:$AH$1,0))*10^3),0)</f>
        <v>0</v>
      </c>
      <c r="K65" cm="1">
        <f t="array" ref="K65">IFERROR(IF($C65="EPS",INDEX('EPS Emissions'!$C$1:$AI$101,MATCH(1,('EPS Emissions'!$C$1:$C$101=$A65)*('EPS Emissions'!$D$1:$D$101=$I$36),0),MATCH(K$2,'EPS Emissions'!$C$1:$AI$1,0)),INDEX('GCAM By Region By Sector'!$B$1:$AH$342,MATCH(1,('GCAM By Region By Sector'!$B$1:$B$342=$A65)*('GCAM By Region By Sector'!$C$1:$C$342=$I$36),0),MATCH(K$2,'GCAM By Region By Sector'!$B$1:$AH$1,0))*10^3),0)</f>
        <v>0</v>
      </c>
      <c r="L65" cm="1">
        <f t="array" ref="L65">IFERROR(IF($C65="EPS",INDEX('EPS Emissions'!$C$1:$AI$101,MATCH(1,('EPS Emissions'!$C$1:$C$101=$A65)*('EPS Emissions'!$D$1:$D$101=$I$36),0),MATCH(L$2,'EPS Emissions'!$C$1:$AI$1,0)),INDEX('GCAM By Region By Sector'!$B$1:$AH$342,MATCH(1,('GCAM By Region By Sector'!$B$1:$B$342=$A65)*('GCAM By Region By Sector'!$C$1:$C$342=$I$36),0),MATCH(L$2,'GCAM By Region By Sector'!$B$1:$AH$1,0))*10^3),0)</f>
        <v>0</v>
      </c>
      <c r="X65" s="22">
        <v>8</v>
      </c>
      <c r="Y65" t="str">
        <f t="shared" si="27"/>
        <v>North Africa</v>
      </c>
      <c r="Z65" s="21">
        <f t="shared" si="28"/>
        <v>174.9154652751356</v>
      </c>
      <c r="AA65" s="21">
        <f t="shared" si="28"/>
        <v>235.50677049253028</v>
      </c>
      <c r="AB65" s="21">
        <f t="shared" si="28"/>
        <v>335.92380547380048</v>
      </c>
      <c r="AC65" s="16">
        <f t="shared" si="28"/>
        <v>434.50318535928176</v>
      </c>
    </row>
    <row r="66" spans="1:29" x14ac:dyDescent="0.35">
      <c r="A66" s="13" t="s">
        <v>47</v>
      </c>
      <c r="B66" t="s">
        <v>47</v>
      </c>
      <c r="C66" s="12" t="s">
        <v>9</v>
      </c>
      <c r="D66" cm="1">
        <f t="array" ref="D66">IFERROR(IF($C66="EPS",INDEX('EPS Emissions'!$C$1:$AI$101,MATCH(1,('EPS Emissions'!$C$1:$C$101=$A66)*('EPS Emissions'!$D$1:$D$101=$C$36),0),MATCH(D$2,'EPS Emissions'!$C$1:$AI$1,0)),INDEX('GCAM By Region By Sector'!$B$1:$AH$342,MATCH(1,('GCAM By Region By Sector'!$B$1:$B$342=$A66)*('GCAM By Region By Sector'!$C$1:$C$342=$C$36),0),MATCH(D$2,'GCAM By Region By Sector'!$B$1:$AH$1,0))*10^3),0)</f>
        <v>0</v>
      </c>
      <c r="E66" cm="1">
        <f t="array" ref="E66">IFERROR(IF($C66="EPS",INDEX('EPS Emissions'!$C$1:$AI$101,MATCH(1,('EPS Emissions'!$C$1:$C$101=$A66)*('EPS Emissions'!$D$1:$D$101=$C$36),0),MATCH(E$2,'EPS Emissions'!$C$1:$AI$1,0)),INDEX('GCAM By Region By Sector'!$B$1:$AH$342,MATCH(1,('GCAM By Region By Sector'!$B$1:$B$342=$A66)*('GCAM By Region By Sector'!$C$1:$C$342=$C$36),0),MATCH(E$2,'GCAM By Region By Sector'!$B$1:$AH$1,0))*10^3),0)</f>
        <v>0</v>
      </c>
      <c r="F66" cm="1">
        <f t="array" ref="F66">IFERROR(IF($C66="EPS",INDEX('EPS Emissions'!$C$1:$AI$101,MATCH(1,('EPS Emissions'!$C$1:$C$101=$A66)*('EPS Emissions'!$D$1:$D$101=$C$36),0),MATCH(F$2,'EPS Emissions'!$C$1:$AI$1,0)),INDEX('GCAM By Region By Sector'!$B$1:$AH$342,MATCH(1,('GCAM By Region By Sector'!$B$1:$B$342=$A66)*('GCAM By Region By Sector'!$C$1:$C$342=$C$36),0),MATCH(F$2,'GCAM By Region By Sector'!$B$1:$AH$1,0))*10^3),0)</f>
        <v>0</v>
      </c>
      <c r="G66" cm="1">
        <f t="array" ref="G66">IFERROR(IF($C66="EPS",INDEX('EPS Emissions'!$C$1:$AI$101,MATCH(1,('EPS Emissions'!$C$1:$C$101=$A66)*('EPS Emissions'!$D$1:$D$101=$C$36),0),MATCH(G$2,'EPS Emissions'!$C$1:$AI$1,0)),INDEX('GCAM By Region By Sector'!$B$1:$AH$342,MATCH(1,('GCAM By Region By Sector'!$B$1:$B$342=$A66)*('GCAM By Region By Sector'!$C$1:$C$342=$C$36),0),MATCH(G$2,'GCAM By Region By Sector'!$B$1:$AH$1,0))*10^3),0)</f>
        <v>0</v>
      </c>
      <c r="I66" cm="1">
        <f t="array" ref="I66">IFERROR(IF($C66="EPS",INDEX('EPS Emissions'!$C$1:$AI$101,MATCH(1,('EPS Emissions'!$C$1:$C$101=$A66)*('EPS Emissions'!$D$1:$D$101=$I$36),0),MATCH(I$2,'EPS Emissions'!$C$1:$AI$1,0)),INDEX('GCAM By Region By Sector'!$B$1:$AH$342,MATCH(1,('GCAM By Region By Sector'!$B$1:$B$342=$A66)*('GCAM By Region By Sector'!$C$1:$C$342=$I$36),0),MATCH(I$2,'GCAM By Region By Sector'!$B$1:$AH$1,0))*10^3),0)</f>
        <v>0</v>
      </c>
      <c r="J66" cm="1">
        <f t="array" ref="J66">IFERROR(IF($C66="EPS",INDEX('EPS Emissions'!$C$1:$AI$101,MATCH(1,('EPS Emissions'!$C$1:$C$101=$A66)*('EPS Emissions'!$D$1:$D$101=$I$36),0),MATCH(J$2,'EPS Emissions'!$C$1:$AI$1,0)),INDEX('GCAM By Region By Sector'!$B$1:$AH$342,MATCH(1,('GCAM By Region By Sector'!$B$1:$B$342=$A66)*('GCAM By Region By Sector'!$C$1:$C$342=$I$36),0),MATCH(J$2,'GCAM By Region By Sector'!$B$1:$AH$1,0))*10^3),0)</f>
        <v>0</v>
      </c>
      <c r="K66" cm="1">
        <f t="array" ref="K66">IFERROR(IF($C66="EPS",INDEX('EPS Emissions'!$C$1:$AI$101,MATCH(1,('EPS Emissions'!$C$1:$C$101=$A66)*('EPS Emissions'!$D$1:$D$101=$I$36),0),MATCH(K$2,'EPS Emissions'!$C$1:$AI$1,0)),INDEX('GCAM By Region By Sector'!$B$1:$AH$342,MATCH(1,('GCAM By Region By Sector'!$B$1:$B$342=$A66)*('GCAM By Region By Sector'!$C$1:$C$342=$I$36),0),MATCH(K$2,'GCAM By Region By Sector'!$B$1:$AH$1,0))*10^3),0)</f>
        <v>0</v>
      </c>
      <c r="L66" cm="1">
        <f t="array" ref="L66">IFERROR(IF($C66="EPS",INDEX('EPS Emissions'!$C$1:$AI$101,MATCH(1,('EPS Emissions'!$C$1:$C$101=$A66)*('EPS Emissions'!$D$1:$D$101=$I$36),0),MATCH(L$2,'EPS Emissions'!$C$1:$AI$1,0)),INDEX('GCAM By Region By Sector'!$B$1:$AH$342,MATCH(1,('GCAM By Region By Sector'!$B$1:$B$342=$A66)*('GCAM By Region By Sector'!$C$1:$C$342=$I$36),0),MATCH(L$2,'GCAM By Region By Sector'!$B$1:$AH$1,0))*10^3),0)</f>
        <v>0</v>
      </c>
      <c r="X66" s="22">
        <v>9</v>
      </c>
      <c r="Y66" t="str">
        <f t="shared" si="27"/>
        <v>Japan</v>
      </c>
      <c r="Z66" s="21">
        <f t="shared" si="28"/>
        <v>538.60184404658503</v>
      </c>
      <c r="AA66" s="21">
        <f t="shared" si="28"/>
        <v>506.75268650736007</v>
      </c>
      <c r="AB66" s="21">
        <f t="shared" si="28"/>
        <v>436.17103442815898</v>
      </c>
      <c r="AC66" s="16">
        <f t="shared" si="28"/>
        <v>350.15965637786366</v>
      </c>
    </row>
    <row r="67" spans="1:29" x14ac:dyDescent="0.35">
      <c r="A67" s="13" t="s">
        <v>48</v>
      </c>
      <c r="B67" t="s">
        <v>48</v>
      </c>
      <c r="C67" s="10" t="s">
        <v>13</v>
      </c>
      <c r="D67" cm="1">
        <f t="array" ref="D67">IFERROR(IF($C67="EPS",INDEX('EPS Emissions'!$C$1:$AI$101,MATCH(1,('EPS Emissions'!$C$1:$C$101=$A67)*('EPS Emissions'!$D$1:$D$101=$C$36),0),MATCH(D$2,'EPS Emissions'!$C$1:$AI$1,0)),INDEX('GCAM By Region By Sector'!$B$1:$AH$342,MATCH(1,('GCAM By Region By Sector'!$B$1:$B$342=$A67)*('GCAM By Region By Sector'!$C$1:$C$342=$C$36),0),MATCH(D$2,'GCAM By Region By Sector'!$B$1:$AH$1,0))*10^3),0)</f>
        <v>0</v>
      </c>
      <c r="E67" cm="1">
        <f t="array" ref="E67">IFERROR(IF($C67="EPS",INDEX('EPS Emissions'!$C$1:$AI$101,MATCH(1,('EPS Emissions'!$C$1:$C$101=$A67)*('EPS Emissions'!$D$1:$D$101=$C$36),0),MATCH(E$2,'EPS Emissions'!$C$1:$AI$1,0)),INDEX('GCAM By Region By Sector'!$B$1:$AH$342,MATCH(1,('GCAM By Region By Sector'!$B$1:$B$342=$A67)*('GCAM By Region By Sector'!$C$1:$C$342=$C$36),0),MATCH(E$2,'GCAM By Region By Sector'!$B$1:$AH$1,0))*10^3),0)</f>
        <v>0</v>
      </c>
      <c r="F67" cm="1">
        <f t="array" ref="F67">IFERROR(IF($C67="EPS",INDEX('EPS Emissions'!$C$1:$AI$101,MATCH(1,('EPS Emissions'!$C$1:$C$101=$A67)*('EPS Emissions'!$D$1:$D$101=$C$36),0),MATCH(F$2,'EPS Emissions'!$C$1:$AI$1,0)),INDEX('GCAM By Region By Sector'!$B$1:$AH$342,MATCH(1,('GCAM By Region By Sector'!$B$1:$B$342=$A67)*('GCAM By Region By Sector'!$C$1:$C$342=$C$36),0),MATCH(F$2,'GCAM By Region By Sector'!$B$1:$AH$1,0))*10^3),0)</f>
        <v>0</v>
      </c>
      <c r="G67" cm="1">
        <f t="array" ref="G67">IFERROR(IF($C67="EPS",INDEX('EPS Emissions'!$C$1:$AI$101,MATCH(1,('EPS Emissions'!$C$1:$C$101=$A67)*('EPS Emissions'!$D$1:$D$101=$C$36),0),MATCH(G$2,'EPS Emissions'!$C$1:$AI$1,0)),INDEX('GCAM By Region By Sector'!$B$1:$AH$342,MATCH(1,('GCAM By Region By Sector'!$B$1:$B$342=$A67)*('GCAM By Region By Sector'!$C$1:$C$342=$C$36),0),MATCH(G$2,'GCAM By Region By Sector'!$B$1:$AH$1,0))*10^3),0)</f>
        <v>0</v>
      </c>
      <c r="I67" cm="1">
        <f t="array" ref="I67">IFERROR(IF($C67="EPS",INDEX('EPS Emissions'!$C$1:$AI$101,MATCH(1,('EPS Emissions'!$C$1:$C$101=$A67)*('EPS Emissions'!$D$1:$D$101=$I$36),0),MATCH(I$2,'EPS Emissions'!$C$1:$AI$1,0)),INDEX('GCAM By Region By Sector'!$B$1:$AH$342,MATCH(1,('GCAM By Region By Sector'!$B$1:$B$342=$A67)*('GCAM By Region By Sector'!$C$1:$C$342=$I$36),0),MATCH(I$2,'GCAM By Region By Sector'!$B$1:$AH$1,0))*10^3),0)</f>
        <v>0</v>
      </c>
      <c r="J67" cm="1">
        <f t="array" ref="J67">IFERROR(IF($C67="EPS",INDEX('EPS Emissions'!$C$1:$AI$101,MATCH(1,('EPS Emissions'!$C$1:$C$101=$A67)*('EPS Emissions'!$D$1:$D$101=$I$36),0),MATCH(J$2,'EPS Emissions'!$C$1:$AI$1,0)),INDEX('GCAM By Region By Sector'!$B$1:$AH$342,MATCH(1,('GCAM By Region By Sector'!$B$1:$B$342=$A67)*('GCAM By Region By Sector'!$C$1:$C$342=$I$36),0),MATCH(J$2,'GCAM By Region By Sector'!$B$1:$AH$1,0))*10^3),0)</f>
        <v>0</v>
      </c>
      <c r="K67" cm="1">
        <f t="array" ref="K67">IFERROR(IF($C67="EPS",INDEX('EPS Emissions'!$C$1:$AI$101,MATCH(1,('EPS Emissions'!$C$1:$C$101=$A67)*('EPS Emissions'!$D$1:$D$101=$I$36),0),MATCH(K$2,'EPS Emissions'!$C$1:$AI$1,0)),INDEX('GCAM By Region By Sector'!$B$1:$AH$342,MATCH(1,('GCAM By Region By Sector'!$B$1:$B$342=$A67)*('GCAM By Region By Sector'!$C$1:$C$342=$I$36),0),MATCH(K$2,'GCAM By Region By Sector'!$B$1:$AH$1,0))*10^3),0)</f>
        <v>0</v>
      </c>
      <c r="L67" cm="1">
        <f t="array" ref="L67">IFERROR(IF($C67="EPS",INDEX('EPS Emissions'!$C$1:$AI$101,MATCH(1,('EPS Emissions'!$C$1:$C$101=$A67)*('EPS Emissions'!$D$1:$D$101=$I$36),0),MATCH(L$2,'EPS Emissions'!$C$1:$AI$1,0)),INDEX('GCAM By Region By Sector'!$B$1:$AH$342,MATCH(1,('GCAM By Region By Sector'!$B$1:$B$342=$A67)*('GCAM By Region By Sector'!$C$1:$C$342=$I$36),0),MATCH(L$2,'GCAM By Region By Sector'!$B$1:$AH$1,0))*10^3),0)</f>
        <v>0</v>
      </c>
      <c r="X67" s="22">
        <v>10</v>
      </c>
      <c r="Y67" t="str">
        <f t="shared" si="27"/>
        <v>Russia</v>
      </c>
      <c r="Z67" s="21">
        <f>INDEX($O$2:$S$35,MATCH($Y67,$O$2:$O$35,0),MATCH(Z$57,$O$2:$S$2,0))</f>
        <v>483.72421430543699</v>
      </c>
      <c r="AA67" s="21">
        <f t="shared" si="28"/>
        <v>462.1175670374717</v>
      </c>
      <c r="AB67" s="21">
        <f t="shared" si="28"/>
        <v>408.64580626853279</v>
      </c>
      <c r="AC67" s="16">
        <f t="shared" si="28"/>
        <v>328.26677694136384</v>
      </c>
    </row>
    <row r="68" spans="1:29" x14ac:dyDescent="0.35">
      <c r="A68" s="13" t="s">
        <v>49</v>
      </c>
      <c r="B68" t="s">
        <v>49</v>
      </c>
      <c r="C68" s="10" t="s">
        <v>13</v>
      </c>
      <c r="D68" cm="1">
        <f t="array" ref="D68">IFERROR(IF($C68="EPS",INDEX('EPS Emissions'!$C$1:$AI$101,MATCH(1,('EPS Emissions'!$C$1:$C$101=$A68)*('EPS Emissions'!$D$1:$D$101=$C$36),0),MATCH(D$2,'EPS Emissions'!$C$1:$AI$1,0)),INDEX('GCAM By Region By Sector'!$B$1:$AH$342,MATCH(1,('GCAM By Region By Sector'!$B$1:$B$342=$A68)*('GCAM By Region By Sector'!$C$1:$C$342=$C$36),0),MATCH(D$2,'GCAM By Region By Sector'!$B$1:$AH$1,0))*10^3),0)</f>
        <v>0</v>
      </c>
      <c r="E68" cm="1">
        <f t="array" ref="E68">IFERROR(IF($C68="EPS",INDEX('EPS Emissions'!$C$1:$AI$101,MATCH(1,('EPS Emissions'!$C$1:$C$101=$A68)*('EPS Emissions'!$D$1:$D$101=$C$36),0),MATCH(E$2,'EPS Emissions'!$C$1:$AI$1,0)),INDEX('GCAM By Region By Sector'!$B$1:$AH$342,MATCH(1,('GCAM By Region By Sector'!$B$1:$B$342=$A68)*('GCAM By Region By Sector'!$C$1:$C$342=$C$36),0),MATCH(E$2,'GCAM By Region By Sector'!$B$1:$AH$1,0))*10^3),0)</f>
        <v>0</v>
      </c>
      <c r="F68" cm="1">
        <f t="array" ref="F68">IFERROR(IF($C68="EPS",INDEX('EPS Emissions'!$C$1:$AI$101,MATCH(1,('EPS Emissions'!$C$1:$C$101=$A68)*('EPS Emissions'!$D$1:$D$101=$C$36),0),MATCH(F$2,'EPS Emissions'!$C$1:$AI$1,0)),INDEX('GCAM By Region By Sector'!$B$1:$AH$342,MATCH(1,('GCAM By Region By Sector'!$B$1:$B$342=$A68)*('GCAM By Region By Sector'!$C$1:$C$342=$C$36),0),MATCH(F$2,'GCAM By Region By Sector'!$B$1:$AH$1,0))*10^3),0)</f>
        <v>0</v>
      </c>
      <c r="G68" cm="1">
        <f t="array" ref="G68">IFERROR(IF($C68="EPS",INDEX('EPS Emissions'!$C$1:$AI$101,MATCH(1,('EPS Emissions'!$C$1:$C$101=$A68)*('EPS Emissions'!$D$1:$D$101=$C$36),0),MATCH(G$2,'EPS Emissions'!$C$1:$AI$1,0)),INDEX('GCAM By Region By Sector'!$B$1:$AH$342,MATCH(1,('GCAM By Region By Sector'!$B$1:$B$342=$A68)*('GCAM By Region By Sector'!$C$1:$C$342=$C$36),0),MATCH(G$2,'GCAM By Region By Sector'!$B$1:$AH$1,0))*10^3),0)</f>
        <v>0</v>
      </c>
      <c r="I68" cm="1">
        <f t="array" ref="I68">IFERROR(IF($C68="EPS",INDEX('EPS Emissions'!$C$1:$AI$101,MATCH(1,('EPS Emissions'!$C$1:$C$101=$A68)*('EPS Emissions'!$D$1:$D$101=$I$36),0),MATCH(I$2,'EPS Emissions'!$C$1:$AI$1,0)),INDEX('GCAM By Region By Sector'!$B$1:$AH$342,MATCH(1,('GCAM By Region By Sector'!$B$1:$B$342=$A68)*('GCAM By Region By Sector'!$C$1:$C$342=$I$36),0),MATCH(I$2,'GCAM By Region By Sector'!$B$1:$AH$1,0))*10^3),0)</f>
        <v>0</v>
      </c>
      <c r="J68" cm="1">
        <f t="array" ref="J68">IFERROR(IF($C68="EPS",INDEX('EPS Emissions'!$C$1:$AI$101,MATCH(1,('EPS Emissions'!$C$1:$C$101=$A68)*('EPS Emissions'!$D$1:$D$101=$I$36),0),MATCH(J$2,'EPS Emissions'!$C$1:$AI$1,0)),INDEX('GCAM By Region By Sector'!$B$1:$AH$342,MATCH(1,('GCAM By Region By Sector'!$B$1:$B$342=$A68)*('GCAM By Region By Sector'!$C$1:$C$342=$I$36),0),MATCH(J$2,'GCAM By Region By Sector'!$B$1:$AH$1,0))*10^3),0)</f>
        <v>0</v>
      </c>
      <c r="K68" cm="1">
        <f t="array" ref="K68">IFERROR(IF($C68="EPS",INDEX('EPS Emissions'!$C$1:$AI$101,MATCH(1,('EPS Emissions'!$C$1:$C$101=$A68)*('EPS Emissions'!$D$1:$D$101=$I$36),0),MATCH(K$2,'EPS Emissions'!$C$1:$AI$1,0)),INDEX('GCAM By Region By Sector'!$B$1:$AH$342,MATCH(1,('GCAM By Region By Sector'!$B$1:$B$342=$A68)*('GCAM By Region By Sector'!$C$1:$C$342=$I$36),0),MATCH(K$2,'GCAM By Region By Sector'!$B$1:$AH$1,0))*10^3),0)</f>
        <v>0</v>
      </c>
      <c r="L68" cm="1">
        <f t="array" ref="L68">IFERROR(IF($C68="EPS",INDEX('EPS Emissions'!$C$1:$AI$101,MATCH(1,('EPS Emissions'!$C$1:$C$101=$A68)*('EPS Emissions'!$D$1:$D$101=$I$36),0),MATCH(L$2,'EPS Emissions'!$C$1:$AI$1,0)),INDEX('GCAM By Region By Sector'!$B$1:$AH$342,MATCH(1,('GCAM By Region By Sector'!$B$1:$B$342=$A68)*('GCAM By Region By Sector'!$C$1:$C$342=$I$36),0),MATCH(L$2,'GCAM By Region By Sector'!$B$1:$AH$1,0))*10^3),0)</f>
        <v>0</v>
      </c>
      <c r="X68" s="22" t="s">
        <v>86</v>
      </c>
      <c r="Y68" t="s">
        <v>87</v>
      </c>
      <c r="Z68" s="21">
        <f>$P$35-SUM(Z58:Z67)</f>
        <v>2543.0210259966134</v>
      </c>
      <c r="AA68" s="21">
        <f>$Q$35-SUM(AA58:AA67)</f>
        <v>2611.3299542260647</v>
      </c>
      <c r="AB68" s="21">
        <f>$R$35-SUM(AB58:AB67)</f>
        <v>2762.7125031078358</v>
      </c>
      <c r="AC68" s="16">
        <f>$S$35-SUM(AC58:AC67)</f>
        <v>2992.4943820069875</v>
      </c>
    </row>
    <row r="69" spans="1:29" x14ac:dyDescent="0.35">
      <c r="A69" s="13" t="s">
        <v>50</v>
      </c>
      <c r="B69" t="s">
        <v>50</v>
      </c>
      <c r="C69" s="10" t="s">
        <v>9</v>
      </c>
      <c r="D69" cm="1">
        <f t="array" ref="D69">IFERROR(IF($C69="EPS",INDEX('EPS Emissions'!$C$1:$AI$101,MATCH(1,('EPS Emissions'!$C$1:$C$101=$A69)*('EPS Emissions'!$D$1:$D$101=$C$36),0),MATCH(D$2,'EPS Emissions'!$C$1:$AI$1,0)),INDEX('GCAM By Region By Sector'!$B$1:$AH$342,MATCH(1,('GCAM By Region By Sector'!$B$1:$B$342=$A69)*('GCAM By Region By Sector'!$C$1:$C$342=$C$36),0),MATCH(D$2,'GCAM By Region By Sector'!$B$1:$AH$1,0))*10^3),0)</f>
        <v>0</v>
      </c>
      <c r="E69" cm="1">
        <f t="array" ref="E69">IFERROR(IF($C69="EPS",INDEX('EPS Emissions'!$C$1:$AI$101,MATCH(1,('EPS Emissions'!$C$1:$C$101=$A69)*('EPS Emissions'!$D$1:$D$101=$C$36),0),MATCH(E$2,'EPS Emissions'!$C$1:$AI$1,0)),INDEX('GCAM By Region By Sector'!$B$1:$AH$342,MATCH(1,('GCAM By Region By Sector'!$B$1:$B$342=$A69)*('GCAM By Region By Sector'!$C$1:$C$342=$C$36),0),MATCH(E$2,'GCAM By Region By Sector'!$B$1:$AH$1,0))*10^3),0)</f>
        <v>0</v>
      </c>
      <c r="F69" cm="1">
        <f t="array" ref="F69">IFERROR(IF($C69="EPS",INDEX('EPS Emissions'!$C$1:$AI$101,MATCH(1,('EPS Emissions'!$C$1:$C$101=$A69)*('EPS Emissions'!$D$1:$D$101=$C$36),0),MATCH(F$2,'EPS Emissions'!$C$1:$AI$1,0)),INDEX('GCAM By Region By Sector'!$B$1:$AH$342,MATCH(1,('GCAM By Region By Sector'!$B$1:$B$342=$A69)*('GCAM By Region By Sector'!$C$1:$C$342=$C$36),0),MATCH(F$2,'GCAM By Region By Sector'!$B$1:$AH$1,0))*10^3),0)</f>
        <v>0</v>
      </c>
      <c r="G69" cm="1">
        <f t="array" ref="G69">IFERROR(IF($C69="EPS",INDEX('EPS Emissions'!$C$1:$AI$101,MATCH(1,('EPS Emissions'!$C$1:$C$101=$A69)*('EPS Emissions'!$D$1:$D$101=$C$36),0),MATCH(G$2,'EPS Emissions'!$C$1:$AI$1,0)),INDEX('GCAM By Region By Sector'!$B$1:$AH$342,MATCH(1,('GCAM By Region By Sector'!$B$1:$B$342=$A69)*('GCAM By Region By Sector'!$C$1:$C$342=$C$36),0),MATCH(G$2,'GCAM By Region By Sector'!$B$1:$AH$1,0))*10^3),0)</f>
        <v>0</v>
      </c>
      <c r="I69" cm="1">
        <f t="array" ref="I69">IFERROR(IF($C69="EPS",INDEX('EPS Emissions'!$C$1:$AI$101,MATCH(1,('EPS Emissions'!$C$1:$C$101=$A69)*('EPS Emissions'!$D$1:$D$101=$I$36),0),MATCH(I$2,'EPS Emissions'!$C$1:$AI$1,0)),INDEX('GCAM By Region By Sector'!$B$1:$AH$342,MATCH(1,('GCAM By Region By Sector'!$B$1:$B$342=$A69)*('GCAM By Region By Sector'!$C$1:$C$342=$I$36),0),MATCH(I$2,'GCAM By Region By Sector'!$B$1:$AH$1,0))*10^3),0)</f>
        <v>0</v>
      </c>
      <c r="J69" cm="1">
        <f t="array" ref="J69">IFERROR(IF($C69="EPS",INDEX('EPS Emissions'!$C$1:$AI$101,MATCH(1,('EPS Emissions'!$C$1:$C$101=$A69)*('EPS Emissions'!$D$1:$D$101=$I$36),0),MATCH(J$2,'EPS Emissions'!$C$1:$AI$1,0)),INDEX('GCAM By Region By Sector'!$B$1:$AH$342,MATCH(1,('GCAM By Region By Sector'!$B$1:$B$342=$A69)*('GCAM By Region By Sector'!$C$1:$C$342=$I$36),0),MATCH(J$2,'GCAM By Region By Sector'!$B$1:$AH$1,0))*10^3),0)</f>
        <v>0</v>
      </c>
      <c r="K69" cm="1">
        <f t="array" ref="K69">IFERROR(IF($C69="EPS",INDEX('EPS Emissions'!$C$1:$AI$101,MATCH(1,('EPS Emissions'!$C$1:$C$101=$A69)*('EPS Emissions'!$D$1:$D$101=$I$36),0),MATCH(K$2,'EPS Emissions'!$C$1:$AI$1,0)),INDEX('GCAM By Region By Sector'!$B$1:$AH$342,MATCH(1,('GCAM By Region By Sector'!$B$1:$B$342=$A69)*('GCAM By Region By Sector'!$C$1:$C$342=$I$36),0),MATCH(K$2,'GCAM By Region By Sector'!$B$1:$AH$1,0))*10^3),0)</f>
        <v>0</v>
      </c>
      <c r="L69" cm="1">
        <f t="array" ref="L69">IFERROR(IF($C69="EPS",INDEX('EPS Emissions'!$C$1:$AI$101,MATCH(1,('EPS Emissions'!$C$1:$C$101=$A69)*('EPS Emissions'!$D$1:$D$101=$I$36),0),MATCH(L$2,'EPS Emissions'!$C$1:$AI$1,0)),INDEX('GCAM By Region By Sector'!$B$1:$AH$342,MATCH(1,('GCAM By Region By Sector'!$B$1:$B$342=$A69)*('GCAM By Region By Sector'!$C$1:$C$342=$I$36),0),MATCH(L$2,'GCAM By Region By Sector'!$B$1:$AH$1,0))*10^3),0)</f>
        <v>0</v>
      </c>
      <c r="Y69" t="s">
        <v>98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 s="13"/>
      <c r="C70" s="10"/>
    </row>
    <row r="71" spans="1:29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29" x14ac:dyDescent="0.35">
      <c r="A73" s="13"/>
      <c r="W73" s="23"/>
      <c r="X73"/>
    </row>
    <row r="74" spans="1:29" x14ac:dyDescent="0.35">
      <c r="A74" s="13"/>
      <c r="W74" s="23"/>
      <c r="X74"/>
    </row>
    <row r="75" spans="1:29" x14ac:dyDescent="0.35">
      <c r="A75" s="13"/>
      <c r="C75" s="10"/>
    </row>
    <row r="76" spans="1:29" x14ac:dyDescent="0.35">
      <c r="A76" s="13"/>
      <c r="C76" s="10"/>
    </row>
    <row r="77" spans="1:29" x14ac:dyDescent="0.35">
      <c r="A77" s="13"/>
      <c r="C77" s="10"/>
    </row>
    <row r="78" spans="1:29" x14ac:dyDescent="0.35">
      <c r="A78" s="13"/>
      <c r="C78" s="10"/>
    </row>
    <row r="79" spans="1:29" x14ac:dyDescent="0.35">
      <c r="A79" s="13"/>
      <c r="C79" s="10"/>
    </row>
    <row r="80" spans="1:29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1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6" priority="2" operator="lessThan">
      <formula>21</formula>
    </cfRule>
  </conditionalFormatting>
  <conditionalFormatting sqref="AJ3:AJ34">
    <cfRule type="cellIs" dxfId="5" priority="1" operator="lessThan">
      <formula>21</formula>
    </cfRule>
  </conditionalFormatting>
  <dataValidations count="2">
    <dataValidation type="list" allowBlank="1" showInputMessage="1" showErrorMessage="1" sqref="S1" xr:uid="{DD5A0BA3-6606-4F0A-8D6B-6CA4E8A359CC}">
      <formula1>$O$38:$O$41</formula1>
    </dataValidation>
    <dataValidation type="list" allowBlank="1" showInputMessage="1" showErrorMessage="1" sqref="P1" xr:uid="{9955D293-E9B1-4C70-BAA7-23AFED19AF00}">
      <formula1>"Distribute Electricity, Don't Distribute Electricity"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156C-D18B-4B46-8F57-73264E073312}">
  <sheetPr codeName="Sheet1" filterMode="1"/>
  <dimension ref="A1:AP342"/>
  <sheetViews>
    <sheetView tabSelected="1" workbookViewId="0">
      <selection activeCell="D22" sqref="D22"/>
    </sheetView>
  </sheetViews>
  <sheetFormatPr defaultRowHeight="14.5" x14ac:dyDescent="0.35"/>
  <cols>
    <col min="2" max="2" width="29.36328125" bestFit="1" customWidth="1"/>
    <col min="3" max="3" width="20" bestFit="1" customWidth="1"/>
    <col min="4" max="4" width="8.54296875" style="1"/>
    <col min="9" max="9" width="8.54296875" style="1"/>
    <col min="14" max="14" width="8.54296875" style="1"/>
    <col min="19" max="19" width="8.54296875" style="1"/>
    <col min="24" max="24" width="8.54296875" style="1"/>
    <col min="29" max="29" width="8.54296875" style="1"/>
    <col min="34" max="34" width="8.54296875" style="1"/>
    <col min="35" max="37" width="16.54296875" bestFit="1" customWidth="1"/>
    <col min="38" max="38" width="16.36328125" bestFit="1" customWidth="1"/>
    <col min="39" max="39" width="16.54296875" bestFit="1" customWidth="1"/>
    <col min="40" max="40" width="38" bestFit="1" customWidth="1"/>
    <col min="41" max="41" width="33.6328125" bestFit="1" customWidth="1"/>
    <col min="42" max="42" width="20.36328125" bestFit="1" customWidth="1"/>
  </cols>
  <sheetData>
    <row r="1" spans="1:42" s="23" customFormat="1" x14ac:dyDescent="0.35">
      <c r="B1" s="23" t="s">
        <v>0</v>
      </c>
      <c r="C1" s="23" t="s">
        <v>59</v>
      </c>
      <c r="D1" s="91">
        <v>2020</v>
      </c>
      <c r="E1" s="23">
        <v>2021</v>
      </c>
      <c r="F1" s="23">
        <v>2022</v>
      </c>
      <c r="G1" s="23">
        <v>2023</v>
      </c>
      <c r="H1" s="23">
        <v>2024</v>
      </c>
      <c r="I1" s="91">
        <v>2025</v>
      </c>
      <c r="J1" s="23">
        <v>2026</v>
      </c>
      <c r="K1" s="23">
        <v>2027</v>
      </c>
      <c r="L1" s="23">
        <v>2028</v>
      </c>
      <c r="M1" s="23">
        <v>2029</v>
      </c>
      <c r="N1" s="91">
        <v>2030</v>
      </c>
      <c r="O1" s="23">
        <v>2031</v>
      </c>
      <c r="P1" s="23">
        <v>2032</v>
      </c>
      <c r="Q1" s="23">
        <v>2033</v>
      </c>
      <c r="R1" s="23">
        <v>2034</v>
      </c>
      <c r="S1" s="91">
        <v>2035</v>
      </c>
      <c r="T1" s="23">
        <v>2036</v>
      </c>
      <c r="U1" s="23">
        <v>2037</v>
      </c>
      <c r="V1" s="23">
        <v>2038</v>
      </c>
      <c r="W1" s="23">
        <v>2039</v>
      </c>
      <c r="X1" s="91">
        <v>2040</v>
      </c>
      <c r="Y1" s="23">
        <v>2041</v>
      </c>
      <c r="Z1" s="23">
        <v>2042</v>
      </c>
      <c r="AA1" s="23">
        <v>2043</v>
      </c>
      <c r="AB1" s="23">
        <v>2044</v>
      </c>
      <c r="AC1" s="91">
        <v>2045</v>
      </c>
      <c r="AD1" s="23">
        <v>2046</v>
      </c>
      <c r="AE1" s="23">
        <v>2047</v>
      </c>
      <c r="AF1" s="23">
        <v>2048</v>
      </c>
      <c r="AG1" s="23">
        <v>2049</v>
      </c>
      <c r="AH1" s="91">
        <v>2050</v>
      </c>
      <c r="AI1" s="23" t="s">
        <v>104</v>
      </c>
      <c r="AJ1" s="23" t="s">
        <v>105</v>
      </c>
      <c r="AK1" s="23" t="s">
        <v>106</v>
      </c>
      <c r="AL1" s="23" t="s">
        <v>107</v>
      </c>
      <c r="AM1" s="23" t="s">
        <v>108</v>
      </c>
      <c r="AN1" s="23" t="s">
        <v>109</v>
      </c>
      <c r="AO1" s="23" t="s">
        <v>110</v>
      </c>
      <c r="AP1" s="23" t="s">
        <v>111</v>
      </c>
    </row>
    <row r="2" spans="1:42" hidden="1" x14ac:dyDescent="0.35">
      <c r="A2" t="str">
        <f>VLOOKUP(B2,'BAU Global Total'!A$3:C$34,3,FALSE)</f>
        <v>GCAM</v>
      </c>
      <c r="B2" t="s">
        <v>11</v>
      </c>
      <c r="C2" t="s">
        <v>60</v>
      </c>
      <c r="D2" s="1">
        <v>0.1889223458942843</v>
      </c>
      <c r="E2">
        <f>$D2+($I2-$D2)*(E$1-$D$1)/($I$1-$D$1)</f>
        <v>0.19552335575390037</v>
      </c>
      <c r="F2">
        <f t="shared" ref="F2:H17" si="0">$D2+($I2-$D2)*(F$1-$D$1)/($I$1-$D$1)</f>
        <v>0.20212436561351646</v>
      </c>
      <c r="G2">
        <f>$D2+($I2-$D2)*(G$1-$D$1)/($I$1-$D$1)</f>
        <v>0.20872537547313252</v>
      </c>
      <c r="H2">
        <f t="shared" si="0"/>
        <v>0.21532638533274862</v>
      </c>
      <c r="I2" s="1">
        <v>0.22192739519236468</v>
      </c>
      <c r="J2">
        <f>$I2+($N2-$I2)*(J$1-$I$1)/($N$1-$I$1)</f>
        <v>0.23298902233150787</v>
      </c>
      <c r="K2">
        <f t="shared" ref="K2:M17" si="1">$I2+($N2-$I2)*(K$1-$I$1)/($N$1-$I$1)</f>
        <v>0.24405064947065103</v>
      </c>
      <c r="L2">
        <f t="shared" si="1"/>
        <v>0.25511227660979419</v>
      </c>
      <c r="M2">
        <f t="shared" si="1"/>
        <v>0.2661739037489374</v>
      </c>
      <c r="N2" s="1">
        <v>0.27723553088808056</v>
      </c>
      <c r="O2">
        <f>$N2+($S2-$N2)*(O$1-$N$1)/($S$1-$N$1)</f>
        <v>0.29137654102035071</v>
      </c>
      <c r="P2">
        <f t="shared" ref="P2:R17" si="2">$N2+($S2-$N2)*(P$1-$N$1)/($S$1-$N$1)</f>
        <v>0.30551755115262091</v>
      </c>
      <c r="Q2">
        <f t="shared" si="2"/>
        <v>0.31965856128489106</v>
      </c>
      <c r="R2">
        <f t="shared" si="2"/>
        <v>0.33379957141716127</v>
      </c>
      <c r="S2" s="1">
        <v>0.34794058154943142</v>
      </c>
      <c r="T2">
        <f>$S2+($X2-$S2)*(T$1-$S$1)/($X$1-$S$1)</f>
        <v>0.36435327899877662</v>
      </c>
      <c r="U2">
        <f t="shared" ref="U2:W17" si="3">$S2+($X2-$S2)*(U$1-$S$1)/($X$1-$S$1)</f>
        <v>0.38076597644812182</v>
      </c>
      <c r="V2">
        <f t="shared" si="3"/>
        <v>0.39717867389746703</v>
      </c>
      <c r="W2">
        <f t="shared" si="3"/>
        <v>0.41359137134681223</v>
      </c>
      <c r="X2" s="1">
        <v>0.43000406879615743</v>
      </c>
      <c r="Y2">
        <f>$X2+($AC2-$X2)*(Y$1-$X$1)/($AC$1-$X$1)</f>
        <v>0.448535657113449</v>
      </c>
      <c r="Z2">
        <f t="shared" ref="Z2:AB17" si="4">$X2+($AC2-$X2)*(Z$1-$X$1)/($AC$1-$X$1)</f>
        <v>0.46706724543074057</v>
      </c>
      <c r="AA2">
        <f t="shared" si="4"/>
        <v>0.48559883374803214</v>
      </c>
      <c r="AB2">
        <f t="shared" si="4"/>
        <v>0.50413042206532377</v>
      </c>
      <c r="AC2" s="1">
        <v>0.52266201038261528</v>
      </c>
      <c r="AD2">
        <f>$AC2+($AH2-$AC2)*(AD$1-$AC$1)/($AH$1-$AC$1)</f>
        <v>0.54238228002798505</v>
      </c>
      <c r="AE2">
        <f t="shared" ref="AE2:AG17" si="5">$AC2+($AH2-$AC2)*(AE$1-$AC$1)/($AH$1-$AC$1)</f>
        <v>0.56210254967335482</v>
      </c>
      <c r="AF2">
        <f t="shared" si="5"/>
        <v>0.58182281931872459</v>
      </c>
      <c r="AG2">
        <f t="shared" si="5"/>
        <v>0.60154308896409436</v>
      </c>
      <c r="AH2" s="1">
        <v>0.62126335860946413</v>
      </c>
      <c r="AI2" s="2">
        <f>SUM(D2:N2)</f>
        <v>2.508110606308918</v>
      </c>
      <c r="AJ2" s="2">
        <f>SUM(N2:X2)</f>
        <v>3.8614217067998711</v>
      </c>
      <c r="AK2" s="2">
        <f>SUM(X2:AH2)</f>
        <v>5.7671123341299406</v>
      </c>
      <c r="AL2" s="2">
        <f>SUM(D2:X2)</f>
        <v>6.0922967822207079</v>
      </c>
      <c r="AM2" s="2">
        <f>SUM(D2:AH2)</f>
        <v>11.429405047554491</v>
      </c>
      <c r="AN2" s="2">
        <f>IF(OR(C2="International Shipping",C2="International Aviation"),0,AM2)</f>
        <v>11.429405047554491</v>
      </c>
      <c r="AO2">
        <f>IF(OR(C2="International Shipping",C2="International Aviation"),AM2,0)</f>
        <v>0</v>
      </c>
    </row>
    <row r="3" spans="1:42" hidden="1" x14ac:dyDescent="0.35">
      <c r="A3" t="str">
        <f>VLOOKUP(B3,'BAU Global Total'!A$3:C$34,3,FALSE)</f>
        <v>GCAM</v>
      </c>
      <c r="B3" t="s">
        <v>11</v>
      </c>
      <c r="C3" t="s">
        <v>61</v>
      </c>
      <c r="D3" s="1">
        <v>0</v>
      </c>
      <c r="E3">
        <f t="shared" ref="E3:H66" si="6">$D3+($I3-$D3)*(E$1-$D$1)/($I$1-$D$1)</f>
        <v>3.1726011840000003E-5</v>
      </c>
      <c r="F3">
        <f t="shared" si="0"/>
        <v>6.3452023680000006E-5</v>
      </c>
      <c r="G3">
        <f t="shared" si="0"/>
        <v>9.5178035520000003E-5</v>
      </c>
      <c r="H3">
        <f t="shared" si="0"/>
        <v>1.2690404736000001E-4</v>
      </c>
      <c r="I3" s="1">
        <v>1.5863005920000001E-4</v>
      </c>
      <c r="J3">
        <f t="shared" ref="J3:M66" si="7">$I3+($N3-$I3)*(J$1-$I$1)/($N$1-$I$1)</f>
        <v>4.5489993593119998E-4</v>
      </c>
      <c r="K3">
        <f t="shared" si="1"/>
        <v>7.5116981266239993E-4</v>
      </c>
      <c r="L3">
        <f t="shared" si="1"/>
        <v>1.0474396893935998E-3</v>
      </c>
      <c r="M3">
        <f t="shared" si="1"/>
        <v>1.3437095661247998E-3</v>
      </c>
      <c r="N3" s="1">
        <v>1.6399794428559999E-3</v>
      </c>
      <c r="O3">
        <f t="shared" ref="O3:R66" si="8">$N3+($S3-$N3)*(O$1-$N$1)/($S$1-$N$1)</f>
        <v>2.3082693699847997E-3</v>
      </c>
      <c r="P3">
        <f t="shared" si="2"/>
        <v>2.9765592971135999E-3</v>
      </c>
      <c r="Q3">
        <f t="shared" si="2"/>
        <v>3.6448492242424002E-3</v>
      </c>
      <c r="R3">
        <f t="shared" si="2"/>
        <v>4.3131391513712E-3</v>
      </c>
      <c r="S3" s="1">
        <v>4.9814290784999998E-3</v>
      </c>
      <c r="T3">
        <f t="shared" ref="T3:W66" si="9">$S3+($X3-$S3)*(T$1-$S$1)/($X$1-$S$1)</f>
        <v>5.947496868432E-3</v>
      </c>
      <c r="U3">
        <f t="shared" si="3"/>
        <v>6.9135646583640001E-3</v>
      </c>
      <c r="V3">
        <f t="shared" si="3"/>
        <v>7.8796324482960003E-3</v>
      </c>
      <c r="W3">
        <f t="shared" si="3"/>
        <v>8.8457002382280013E-3</v>
      </c>
      <c r="X3" s="1">
        <v>9.8117680281600006E-3</v>
      </c>
      <c r="Y3">
        <f t="shared" ref="Y3:AB66" si="10">$X3+($AC3-$X3)*(Y$1-$X$1)/($AC$1-$X$1)</f>
        <v>1.1109124397927992E-2</v>
      </c>
      <c r="Z3">
        <f t="shared" si="4"/>
        <v>1.2406480767695984E-2</v>
      </c>
      <c r="AA3">
        <f t="shared" si="4"/>
        <v>1.3703837137463978E-2</v>
      </c>
      <c r="AB3">
        <f t="shared" si="4"/>
        <v>1.5001193507231969E-2</v>
      </c>
      <c r="AC3" s="1">
        <v>1.6298549876999961E-2</v>
      </c>
      <c r="AD3">
        <f t="shared" ref="AD3:AG66" si="11">$AC3+($AH3-$AC3)*(AD$1-$AC$1)/($AH$1-$AC$1)</f>
        <v>1.7884856926651968E-2</v>
      </c>
      <c r="AE3">
        <f t="shared" si="5"/>
        <v>1.9471163976303978E-2</v>
      </c>
      <c r="AF3">
        <f t="shared" si="5"/>
        <v>2.1057471025955985E-2</v>
      </c>
      <c r="AG3">
        <f t="shared" si="5"/>
        <v>2.2643778075607995E-2</v>
      </c>
      <c r="AH3" s="1">
        <v>2.4230085125260002E-2</v>
      </c>
      <c r="AI3" s="2">
        <f t="shared" ref="AI3:AI66" si="12">SUM(D3:N3)</f>
        <v>5.7130886245679996E-3</v>
      </c>
      <c r="AJ3" s="2">
        <f t="shared" ref="AJ3:AJ66" si="13">SUM(N3:X3)</f>
        <v>5.9262387805548003E-2</v>
      </c>
      <c r="AK3" s="2">
        <f t="shared" ref="AK3:AK66" si="14">SUM(X3:AH3)</f>
        <v>0.18361830884525984</v>
      </c>
      <c r="AL3" s="2">
        <f t="shared" ref="AL3:AL66" si="15">SUM(D3:X3)</f>
        <v>6.3335496987260001E-2</v>
      </c>
      <c r="AM3" s="2">
        <f t="shared" ref="AM3:AM66" si="16">SUM(D3:AH3)</f>
        <v>0.23714203780435983</v>
      </c>
      <c r="AN3" s="2">
        <f t="shared" ref="AN3:AN66" si="17">IF(OR(C3="International Shipping",C3="International Aviation"),0,AM3)</f>
        <v>0.23714203780435983</v>
      </c>
      <c r="AO3">
        <f>IF(OR(C3="International Shipping",C3="International Aviation"),AM3,0)</f>
        <v>0</v>
      </c>
    </row>
    <row r="4" spans="1:42" hidden="1" x14ac:dyDescent="0.35">
      <c r="A4" t="str">
        <f>VLOOKUP(B4,'BAU Global Total'!A$3:C$34,3,FALSE)</f>
        <v>GCAM</v>
      </c>
      <c r="B4" t="s">
        <v>11</v>
      </c>
      <c r="C4" t="s">
        <v>53</v>
      </c>
      <c r="D4" s="1">
        <v>0.17413345490410015</v>
      </c>
      <c r="E4">
        <f t="shared" si="6"/>
        <v>0.18269250009877161</v>
      </c>
      <c r="F4">
        <f t="shared" si="0"/>
        <v>0.19125154529344307</v>
      </c>
      <c r="G4">
        <f t="shared" si="0"/>
        <v>0.1998105904881145</v>
      </c>
      <c r="H4">
        <f t="shared" si="0"/>
        <v>0.20836963568278596</v>
      </c>
      <c r="I4" s="1">
        <v>0.21692868087745742</v>
      </c>
      <c r="J4">
        <f t="shared" si="7"/>
        <v>0.23477458023835754</v>
      </c>
      <c r="K4">
        <f t="shared" si="1"/>
        <v>0.25262047959925765</v>
      </c>
      <c r="L4">
        <f t="shared" si="1"/>
        <v>0.27046637896015774</v>
      </c>
      <c r="M4">
        <f t="shared" si="1"/>
        <v>0.28831227832105788</v>
      </c>
      <c r="N4" s="1">
        <v>0.30615817768195797</v>
      </c>
      <c r="O4">
        <f t="shared" si="8"/>
        <v>0.33126012880387207</v>
      </c>
      <c r="P4">
        <f t="shared" si="2"/>
        <v>0.35636207992578622</v>
      </c>
      <c r="Q4">
        <f t="shared" si="2"/>
        <v>0.38146403104770032</v>
      </c>
      <c r="R4">
        <f t="shared" si="2"/>
        <v>0.40656598216961448</v>
      </c>
      <c r="S4" s="1">
        <v>0.43166793329152858</v>
      </c>
      <c r="T4">
        <f t="shared" si="9"/>
        <v>0.46095960525751362</v>
      </c>
      <c r="U4">
        <f t="shared" si="3"/>
        <v>0.49025127722349865</v>
      </c>
      <c r="V4">
        <f t="shared" si="3"/>
        <v>0.51954294918948363</v>
      </c>
      <c r="W4">
        <f t="shared" si="3"/>
        <v>0.54883462115546866</v>
      </c>
      <c r="X4" s="1">
        <v>0.57812629312145369</v>
      </c>
      <c r="Y4">
        <f t="shared" si="10"/>
        <v>0.61117199335508909</v>
      </c>
      <c r="Z4">
        <f t="shared" si="4"/>
        <v>0.64421769358872438</v>
      </c>
      <c r="AA4">
        <f t="shared" si="4"/>
        <v>0.67726339382235978</v>
      </c>
      <c r="AB4">
        <f t="shared" si="4"/>
        <v>0.71030909405599507</v>
      </c>
      <c r="AC4" s="1">
        <v>0.74335479428963047</v>
      </c>
      <c r="AD4">
        <f t="shared" si="11"/>
        <v>0.7756029873577045</v>
      </c>
      <c r="AE4">
        <f t="shared" si="5"/>
        <v>0.80785118042577864</v>
      </c>
      <c r="AF4">
        <f t="shared" si="5"/>
        <v>0.84009937349385266</v>
      </c>
      <c r="AG4">
        <f t="shared" si="5"/>
        <v>0.87234756656192669</v>
      </c>
      <c r="AH4" s="1">
        <v>0.90459575963000083</v>
      </c>
      <c r="AI4" s="2">
        <f t="shared" si="12"/>
        <v>2.5255183021454615</v>
      </c>
      <c r="AJ4" s="2">
        <f t="shared" si="13"/>
        <v>4.8111930788678778</v>
      </c>
      <c r="AK4" s="2">
        <f t="shared" si="14"/>
        <v>8.1649401297025168</v>
      </c>
      <c r="AL4" s="2">
        <f t="shared" si="15"/>
        <v>7.0305532033313813</v>
      </c>
      <c r="AM4" s="2">
        <f t="shared" si="16"/>
        <v>14.617367039912443</v>
      </c>
      <c r="AN4" s="2">
        <f t="shared" si="17"/>
        <v>14.617367039912443</v>
      </c>
      <c r="AO4">
        <f t="shared" ref="AO4:AO66" si="18">IF(OR(C4="International Shipping",C4="International Aviation"),AM4,0)</f>
        <v>0</v>
      </c>
    </row>
    <row r="5" spans="1:42" hidden="1" x14ac:dyDescent="0.35">
      <c r="A5" t="str">
        <f>VLOOKUP(B5,'BAU Global Total'!A$3:C$34,3,FALSE)</f>
        <v>GCAM</v>
      </c>
      <c r="B5" t="s">
        <v>11</v>
      </c>
      <c r="C5" t="s">
        <v>62</v>
      </c>
      <c r="D5" s="1">
        <v>-9.1470887336499995E-2</v>
      </c>
      <c r="E5">
        <f t="shared" si="6"/>
        <v>-9.9060126229047252E-2</v>
      </c>
      <c r="F5">
        <f t="shared" si="0"/>
        <v>-0.10664936512159452</v>
      </c>
      <c r="G5">
        <f t="shared" si="0"/>
        <v>-0.11423860401414178</v>
      </c>
      <c r="H5">
        <f t="shared" si="0"/>
        <v>-0.12182784290668905</v>
      </c>
      <c r="I5" s="1">
        <v>-0.12941708179923631</v>
      </c>
      <c r="J5">
        <f t="shared" si="7"/>
        <v>-0.14951863476179442</v>
      </c>
      <c r="K5">
        <f t="shared" si="1"/>
        <v>-0.16962018772435256</v>
      </c>
      <c r="L5">
        <f t="shared" si="1"/>
        <v>-0.18972174068691067</v>
      </c>
      <c r="M5">
        <f t="shared" si="1"/>
        <v>-0.20982329364946878</v>
      </c>
      <c r="N5" s="1">
        <v>-0.22992484661202689</v>
      </c>
      <c r="O5">
        <f t="shared" si="8"/>
        <v>-0.25958142946796842</v>
      </c>
      <c r="P5">
        <f t="shared" si="2"/>
        <v>-0.28923801232390994</v>
      </c>
      <c r="Q5">
        <f t="shared" si="2"/>
        <v>-0.31889459517985141</v>
      </c>
      <c r="R5">
        <f t="shared" si="2"/>
        <v>-0.34855117803579294</v>
      </c>
      <c r="S5" s="1">
        <v>-0.37820776089173447</v>
      </c>
      <c r="T5">
        <f t="shared" si="9"/>
        <v>-0.4119854440779207</v>
      </c>
      <c r="U5">
        <f t="shared" si="3"/>
        <v>-0.44576312726410694</v>
      </c>
      <c r="V5">
        <f t="shared" si="3"/>
        <v>-0.47954081045029318</v>
      </c>
      <c r="W5">
        <f t="shared" si="3"/>
        <v>-0.51331849363647941</v>
      </c>
      <c r="X5" s="1">
        <v>-0.54709617682266565</v>
      </c>
      <c r="Y5">
        <f t="shared" si="10"/>
        <v>-0.58180649912385263</v>
      </c>
      <c r="Z5">
        <f t="shared" si="4"/>
        <v>-0.6165168214250395</v>
      </c>
      <c r="AA5">
        <f t="shared" si="4"/>
        <v>-0.65122714372622648</v>
      </c>
      <c r="AB5">
        <f t="shared" si="4"/>
        <v>-0.68593746602741335</v>
      </c>
      <c r="AC5" s="1">
        <v>-0.72064778832860032</v>
      </c>
      <c r="AD5">
        <f t="shared" si="11"/>
        <v>-0.7516079953672371</v>
      </c>
      <c r="AE5">
        <f t="shared" si="5"/>
        <v>-0.78256820240587388</v>
      </c>
      <c r="AF5">
        <f t="shared" si="5"/>
        <v>-0.81352840944451066</v>
      </c>
      <c r="AG5">
        <f t="shared" si="5"/>
        <v>-0.84448861648314744</v>
      </c>
      <c r="AH5" s="1">
        <v>-0.87544882352178421</v>
      </c>
      <c r="AI5" s="2">
        <f t="shared" si="12"/>
        <v>-1.6112726108417623</v>
      </c>
      <c r="AJ5" s="2">
        <f t="shared" si="13"/>
        <v>-4.2221018747627506</v>
      </c>
      <c r="AK5" s="2">
        <f t="shared" si="14"/>
        <v>-7.8708739426763517</v>
      </c>
      <c r="AL5" s="2">
        <f t="shared" si="15"/>
        <v>-5.6034496389924859</v>
      </c>
      <c r="AM5" s="2">
        <f t="shared" si="16"/>
        <v>-12.927227404846173</v>
      </c>
      <c r="AN5" s="2">
        <f t="shared" si="17"/>
        <v>-12.927227404846173</v>
      </c>
      <c r="AO5">
        <f t="shared" si="18"/>
        <v>0</v>
      </c>
    </row>
    <row r="6" spans="1:42" hidden="1" x14ac:dyDescent="0.35">
      <c r="A6" t="str">
        <f>VLOOKUP(B6,'BAU Global Total'!A$3:C$34,3,FALSE)</f>
        <v>GCAM</v>
      </c>
      <c r="B6" t="s">
        <v>11</v>
      </c>
      <c r="C6" t="s">
        <v>63</v>
      </c>
      <c r="D6" s="1">
        <v>1.2046764470410498E-2</v>
      </c>
      <c r="E6">
        <f t="shared" si="6"/>
        <v>1.2934437629656199E-2</v>
      </c>
      <c r="F6">
        <f t="shared" si="0"/>
        <v>1.3822110788901901E-2</v>
      </c>
      <c r="G6">
        <f t="shared" si="0"/>
        <v>1.4709783948147601E-2</v>
      </c>
      <c r="H6">
        <f t="shared" si="0"/>
        <v>1.5597457107393301E-2</v>
      </c>
      <c r="I6" s="1">
        <v>1.6485130266639003E-2</v>
      </c>
      <c r="J6">
        <f t="shared" si="7"/>
        <v>1.9533348314722396E-2</v>
      </c>
      <c r="K6">
        <f t="shared" si="1"/>
        <v>2.258156636280579E-2</v>
      </c>
      <c r="L6">
        <f t="shared" si="1"/>
        <v>2.562978441088918E-2</v>
      </c>
      <c r="M6">
        <f t="shared" si="1"/>
        <v>2.8678002458972573E-2</v>
      </c>
      <c r="N6" s="1">
        <v>3.1726220507055966E-2</v>
      </c>
      <c r="O6">
        <f t="shared" si="8"/>
        <v>3.8941591500254169E-2</v>
      </c>
      <c r="P6">
        <f t="shared" si="2"/>
        <v>4.6156962493452379E-2</v>
      </c>
      <c r="Q6">
        <f t="shared" si="2"/>
        <v>5.3372333486650582E-2</v>
      </c>
      <c r="R6">
        <f t="shared" si="2"/>
        <v>6.0587704479848792E-2</v>
      </c>
      <c r="S6" s="1">
        <v>6.7803075473046995E-2</v>
      </c>
      <c r="T6">
        <f t="shared" si="9"/>
        <v>7.9198587862077618E-2</v>
      </c>
      <c r="U6">
        <f t="shared" si="3"/>
        <v>9.0594100251108242E-2</v>
      </c>
      <c r="V6">
        <f t="shared" si="3"/>
        <v>0.10198961264013887</v>
      </c>
      <c r="W6">
        <f t="shared" si="3"/>
        <v>0.11338512502916949</v>
      </c>
      <c r="X6" s="1">
        <v>0.12478063741820011</v>
      </c>
      <c r="Y6">
        <f t="shared" si="10"/>
        <v>0.13872565452507998</v>
      </c>
      <c r="Z6">
        <f t="shared" si="4"/>
        <v>0.15267067163195985</v>
      </c>
      <c r="AA6">
        <f t="shared" si="4"/>
        <v>0.1666156887388397</v>
      </c>
      <c r="AB6">
        <f t="shared" si="4"/>
        <v>0.18056070584571957</v>
      </c>
      <c r="AC6" s="1">
        <v>0.19450572295259944</v>
      </c>
      <c r="AD6">
        <f t="shared" si="11"/>
        <v>0.21116962201989875</v>
      </c>
      <c r="AE6">
        <f t="shared" si="5"/>
        <v>0.22783352108719804</v>
      </c>
      <c r="AF6">
        <f t="shared" si="5"/>
        <v>0.24449742015449735</v>
      </c>
      <c r="AG6">
        <f t="shared" si="5"/>
        <v>0.26116131922179664</v>
      </c>
      <c r="AH6" s="1">
        <v>0.27782521828909595</v>
      </c>
      <c r="AI6" s="2">
        <f t="shared" si="12"/>
        <v>0.21374460626559438</v>
      </c>
      <c r="AJ6" s="2">
        <f t="shared" si="13"/>
        <v>0.8085359511410033</v>
      </c>
      <c r="AK6" s="2">
        <f t="shared" si="14"/>
        <v>2.1803461818848855</v>
      </c>
      <c r="AL6" s="2">
        <f t="shared" si="15"/>
        <v>0.99055433689954164</v>
      </c>
      <c r="AM6" s="2">
        <f t="shared" si="16"/>
        <v>3.0461198813662271</v>
      </c>
      <c r="AN6" s="2">
        <f t="shared" si="17"/>
        <v>3.0461198813662271</v>
      </c>
      <c r="AO6">
        <f t="shared" si="18"/>
        <v>0</v>
      </c>
    </row>
    <row r="7" spans="1:42" hidden="1" x14ac:dyDescent="0.35">
      <c r="A7" t="str">
        <f>VLOOKUP(B7,'BAU Global Total'!A$3:C$34,3,FALSE)</f>
        <v>GCAM</v>
      </c>
      <c r="B7" t="s">
        <v>11</v>
      </c>
      <c r="C7" t="s">
        <v>64</v>
      </c>
      <c r="D7" s="1">
        <v>1.4040850736085001E-2</v>
      </c>
      <c r="E7">
        <f t="shared" si="6"/>
        <v>1.4773775657418794E-2</v>
      </c>
      <c r="F7">
        <f t="shared" si="0"/>
        <v>1.5506700578752588E-2</v>
      </c>
      <c r="G7">
        <f t="shared" si="0"/>
        <v>1.6239625500086379E-2</v>
      </c>
      <c r="H7">
        <f t="shared" si="0"/>
        <v>1.6972550421420173E-2</v>
      </c>
      <c r="I7" s="1">
        <v>1.7705475342753966E-2</v>
      </c>
      <c r="J7">
        <f t="shared" si="7"/>
        <v>1.8838480512636674E-2</v>
      </c>
      <c r="K7">
        <f t="shared" si="1"/>
        <v>1.9971485682519382E-2</v>
      </c>
      <c r="L7">
        <f t="shared" si="1"/>
        <v>2.1104490852402086E-2</v>
      </c>
      <c r="M7">
        <f t="shared" si="1"/>
        <v>2.2237496022284794E-2</v>
      </c>
      <c r="N7" s="1">
        <v>2.3370501192167503E-2</v>
      </c>
      <c r="O7">
        <f t="shared" si="8"/>
        <v>2.4818421129488004E-2</v>
      </c>
      <c r="P7">
        <f t="shared" si="2"/>
        <v>2.6266341066808502E-2</v>
      </c>
      <c r="Q7">
        <f t="shared" si="2"/>
        <v>2.7714261004129003E-2</v>
      </c>
      <c r="R7">
        <f t="shared" si="2"/>
        <v>2.9162180941449505E-2</v>
      </c>
      <c r="S7" s="1">
        <v>3.0610100878770002E-2</v>
      </c>
      <c r="T7">
        <f t="shared" si="9"/>
        <v>3.2208726011262491E-2</v>
      </c>
      <c r="U7">
        <f t="shared" si="3"/>
        <v>3.3807351143754986E-2</v>
      </c>
      <c r="V7">
        <f t="shared" si="3"/>
        <v>3.5405976276247475E-2</v>
      </c>
      <c r="W7">
        <f t="shared" si="3"/>
        <v>3.7004601408739971E-2</v>
      </c>
      <c r="X7" s="1">
        <v>3.8603226541232459E-2</v>
      </c>
      <c r="Y7">
        <f t="shared" si="10"/>
        <v>4.0316015245176258E-2</v>
      </c>
      <c r="Z7">
        <f t="shared" si="4"/>
        <v>4.2028803949120057E-2</v>
      </c>
      <c r="AA7">
        <f t="shared" si="4"/>
        <v>4.3741592653063863E-2</v>
      </c>
      <c r="AB7">
        <f t="shared" si="4"/>
        <v>4.5454381357007662E-2</v>
      </c>
      <c r="AC7" s="1">
        <v>4.716717006095146E-2</v>
      </c>
      <c r="AD7">
        <f t="shared" si="11"/>
        <v>4.9183282037317526E-2</v>
      </c>
      <c r="AE7">
        <f t="shared" si="5"/>
        <v>5.1199394013683591E-2</v>
      </c>
      <c r="AF7">
        <f t="shared" si="5"/>
        <v>5.3215505990049657E-2</v>
      </c>
      <c r="AG7">
        <f t="shared" si="5"/>
        <v>5.5231617966415722E-2</v>
      </c>
      <c r="AH7" s="1">
        <v>5.7247729942781787E-2</v>
      </c>
      <c r="AI7" s="2">
        <f t="shared" si="12"/>
        <v>0.20076143249852735</v>
      </c>
      <c r="AJ7" s="2">
        <f t="shared" si="13"/>
        <v>0.33897168759404989</v>
      </c>
      <c r="AK7" s="2">
        <f t="shared" si="14"/>
        <v>0.52338871975680012</v>
      </c>
      <c r="AL7" s="2">
        <f t="shared" si="15"/>
        <v>0.5163626189004098</v>
      </c>
      <c r="AM7" s="2">
        <f t="shared" si="16"/>
        <v>1.0011481121159773</v>
      </c>
      <c r="AN7" s="2">
        <f t="shared" si="17"/>
        <v>1.0011481121159773</v>
      </c>
      <c r="AO7">
        <f t="shared" si="18"/>
        <v>0</v>
      </c>
    </row>
    <row r="8" spans="1:42" hidden="1" x14ac:dyDescent="0.35">
      <c r="A8" t="str">
        <f>VLOOKUP(B8,'BAU Global Total'!A$3:C$34,3,FALSE)</f>
        <v>GCAM</v>
      </c>
      <c r="B8" t="s">
        <v>11</v>
      </c>
      <c r="C8" t="s">
        <v>65</v>
      </c>
      <c r="D8" s="1">
        <v>6.7204893942516636E-2</v>
      </c>
      <c r="E8">
        <f t="shared" si="6"/>
        <v>6.9890683894316422E-2</v>
      </c>
      <c r="F8">
        <f t="shared" si="0"/>
        <v>7.2576473846116207E-2</v>
      </c>
      <c r="G8">
        <f t="shared" si="0"/>
        <v>7.5262263797916007E-2</v>
      </c>
      <c r="H8">
        <f t="shared" si="0"/>
        <v>7.7948053749715793E-2</v>
      </c>
      <c r="I8" s="1">
        <v>8.0633843701515578E-2</v>
      </c>
      <c r="J8">
        <f t="shared" si="7"/>
        <v>8.7419255651458333E-2</v>
      </c>
      <c r="K8">
        <f t="shared" si="1"/>
        <v>9.4204667601401088E-2</v>
      </c>
      <c r="L8">
        <f t="shared" si="1"/>
        <v>0.10099007955134384</v>
      </c>
      <c r="M8">
        <f t="shared" si="1"/>
        <v>0.10777549150128661</v>
      </c>
      <c r="N8" s="1">
        <v>0.11456090345122937</v>
      </c>
      <c r="O8">
        <f t="shared" si="8"/>
        <v>0.12379662587791121</v>
      </c>
      <c r="P8">
        <f t="shared" si="2"/>
        <v>0.13303234830459304</v>
      </c>
      <c r="Q8">
        <f t="shared" si="2"/>
        <v>0.1422680707312749</v>
      </c>
      <c r="R8">
        <f t="shared" si="2"/>
        <v>0.15150379315795676</v>
      </c>
      <c r="S8" s="1">
        <v>0.16073951558463859</v>
      </c>
      <c r="T8">
        <f t="shared" si="9"/>
        <v>0.16991299466424367</v>
      </c>
      <c r="U8">
        <f t="shared" si="3"/>
        <v>0.17908647374384876</v>
      </c>
      <c r="V8">
        <f t="shared" si="3"/>
        <v>0.18825995282345384</v>
      </c>
      <c r="W8">
        <f t="shared" si="3"/>
        <v>0.19743343190305893</v>
      </c>
      <c r="X8" s="1">
        <v>0.20660691098266401</v>
      </c>
      <c r="Y8">
        <f t="shared" si="10"/>
        <v>0.21458751378304294</v>
      </c>
      <c r="Z8">
        <f t="shared" si="4"/>
        <v>0.22256811658342188</v>
      </c>
      <c r="AA8">
        <f t="shared" si="4"/>
        <v>0.23054871938380078</v>
      </c>
      <c r="AB8">
        <f t="shared" si="4"/>
        <v>0.23852932218417972</v>
      </c>
      <c r="AC8" s="1">
        <v>0.24650992498455865</v>
      </c>
      <c r="AD8">
        <f t="shared" si="11"/>
        <v>0.25308027191379473</v>
      </c>
      <c r="AE8">
        <f t="shared" si="5"/>
        <v>0.25965061884303081</v>
      </c>
      <c r="AF8">
        <f t="shared" si="5"/>
        <v>0.26622096577226689</v>
      </c>
      <c r="AG8">
        <f t="shared" si="5"/>
        <v>0.27279131270150297</v>
      </c>
      <c r="AH8" s="1">
        <v>0.27936165963073906</v>
      </c>
      <c r="AI8" s="2">
        <f t="shared" si="12"/>
        <v>0.94846661068881599</v>
      </c>
      <c r="AJ8" s="2">
        <f t="shared" si="13"/>
        <v>1.7672010212248732</v>
      </c>
      <c r="AK8" s="2">
        <f t="shared" si="14"/>
        <v>2.6904553367630024</v>
      </c>
      <c r="AL8" s="2">
        <f t="shared" si="15"/>
        <v>2.6011067284624594</v>
      </c>
      <c r="AM8" s="2">
        <f t="shared" si="16"/>
        <v>5.084955154242798</v>
      </c>
      <c r="AN8" s="2">
        <f t="shared" si="17"/>
        <v>5.084955154242798</v>
      </c>
      <c r="AO8">
        <f t="shared" si="18"/>
        <v>0</v>
      </c>
    </row>
    <row r="9" spans="1:42" x14ac:dyDescent="0.35">
      <c r="A9" t="str">
        <f>VLOOKUP(B9,'BAU Global Total'!A$3:C$34,3,FALSE)</f>
        <v>GCAM</v>
      </c>
      <c r="B9" t="s">
        <v>11</v>
      </c>
      <c r="C9" t="s">
        <v>66</v>
      </c>
      <c r="D9" s="1">
        <v>4.68669094E-3</v>
      </c>
      <c r="E9">
        <f t="shared" si="6"/>
        <v>4.8314340419999997E-3</v>
      </c>
      <c r="F9">
        <f t="shared" si="0"/>
        <v>4.9761771440000003E-3</v>
      </c>
      <c r="G9">
        <f t="shared" si="0"/>
        <v>5.120920246E-3</v>
      </c>
      <c r="H9">
        <f t="shared" si="0"/>
        <v>5.2656633480000006E-3</v>
      </c>
      <c r="I9" s="1">
        <v>5.4104064500000004E-3</v>
      </c>
      <c r="J9">
        <f t="shared" si="7"/>
        <v>5.7736814490000005E-3</v>
      </c>
      <c r="K9">
        <f t="shared" si="1"/>
        <v>6.1369564479999998E-3</v>
      </c>
      <c r="L9">
        <f t="shared" si="1"/>
        <v>6.5002314469999999E-3</v>
      </c>
      <c r="M9">
        <f t="shared" si="1"/>
        <v>6.8635064459999992E-3</v>
      </c>
      <c r="N9" s="1">
        <v>7.2267814449999994E-3</v>
      </c>
      <c r="O9">
        <f t="shared" si="8"/>
        <v>7.8542149879999995E-3</v>
      </c>
      <c r="P9">
        <f t="shared" si="2"/>
        <v>8.4816485309999988E-3</v>
      </c>
      <c r="Q9">
        <f t="shared" si="2"/>
        <v>9.1090820739999998E-3</v>
      </c>
      <c r="R9">
        <f t="shared" si="2"/>
        <v>9.7365156170000008E-3</v>
      </c>
      <c r="S9" s="1">
        <v>1.036394916E-2</v>
      </c>
      <c r="T9">
        <f t="shared" si="9"/>
        <v>1.1397703396000001E-2</v>
      </c>
      <c r="U9">
        <f t="shared" si="3"/>
        <v>1.2431457632000001E-2</v>
      </c>
      <c r="V9">
        <f t="shared" si="3"/>
        <v>1.3465211868E-2</v>
      </c>
      <c r="W9">
        <f t="shared" si="3"/>
        <v>1.4498966104E-2</v>
      </c>
      <c r="X9" s="1">
        <v>1.553272034E-2</v>
      </c>
      <c r="Y9">
        <f t="shared" si="10"/>
        <v>1.6936897602000001E-2</v>
      </c>
      <c r="Z9">
        <f t="shared" si="4"/>
        <v>1.8341074863999999E-2</v>
      </c>
      <c r="AA9">
        <f t="shared" si="4"/>
        <v>1.9745252126E-2</v>
      </c>
      <c r="AB9">
        <f t="shared" si="4"/>
        <v>2.1149429387999998E-2</v>
      </c>
      <c r="AC9" s="1">
        <v>2.2553606649999999E-2</v>
      </c>
      <c r="AD9">
        <f t="shared" si="11"/>
        <v>2.441832322E-2</v>
      </c>
      <c r="AE9">
        <f t="shared" si="5"/>
        <v>2.6283039790000001E-2</v>
      </c>
      <c r="AF9">
        <f t="shared" si="5"/>
        <v>2.8147756360000005E-2</v>
      </c>
      <c r="AG9">
        <f t="shared" si="5"/>
        <v>3.0012472930000006E-2</v>
      </c>
      <c r="AH9" s="1">
        <v>3.1877189500000007E-2</v>
      </c>
      <c r="AI9" s="2">
        <f t="shared" si="12"/>
        <v>6.2792449404999992E-2</v>
      </c>
      <c r="AJ9" s="2">
        <f t="shared" si="13"/>
        <v>0.120098251155</v>
      </c>
      <c r="AK9" s="2">
        <f t="shared" si="14"/>
        <v>0.25499776276999997</v>
      </c>
      <c r="AL9" s="2">
        <f t="shared" si="15"/>
        <v>0.17566391911500001</v>
      </c>
      <c r="AM9" s="2">
        <f t="shared" si="16"/>
        <v>0.41512896154500006</v>
      </c>
      <c r="AN9" s="2">
        <f t="shared" si="17"/>
        <v>0</v>
      </c>
      <c r="AO9">
        <f>IF(OR(C9="International Shipping",C9="International Aviation"),AM9,0)</f>
        <v>0.41512896154500006</v>
      </c>
    </row>
    <row r="10" spans="1:42" x14ac:dyDescent="0.35">
      <c r="A10" t="str">
        <f>VLOOKUP(B10,'BAU Global Total'!A$3:C$34,3,FALSE)</f>
        <v>GCAM</v>
      </c>
      <c r="B10" t="s">
        <v>11</v>
      </c>
      <c r="C10" t="s">
        <v>67</v>
      </c>
      <c r="D10" s="1">
        <v>4.1702502767388995E-2</v>
      </c>
      <c r="E10">
        <f t="shared" si="6"/>
        <v>4.3091705928017782E-2</v>
      </c>
      <c r="F10">
        <f t="shared" si="0"/>
        <v>4.4480909088646568E-2</v>
      </c>
      <c r="G10">
        <f t="shared" si="0"/>
        <v>4.5870112249275355E-2</v>
      </c>
      <c r="H10">
        <f t="shared" si="0"/>
        <v>4.7259315409904142E-2</v>
      </c>
      <c r="I10" s="1">
        <v>4.8648518570532928E-2</v>
      </c>
      <c r="J10">
        <f t="shared" si="7"/>
        <v>5.096092081315573E-2</v>
      </c>
      <c r="K10">
        <f t="shared" si="1"/>
        <v>5.3273323055778532E-2</v>
      </c>
      <c r="L10">
        <f t="shared" si="1"/>
        <v>5.5585725298401327E-2</v>
      </c>
      <c r="M10">
        <f t="shared" si="1"/>
        <v>5.7898127541024129E-2</v>
      </c>
      <c r="N10" s="1">
        <v>6.0210529783646931E-2</v>
      </c>
      <c r="O10">
        <f t="shared" si="8"/>
        <v>6.3048281891084176E-2</v>
      </c>
      <c r="P10">
        <f t="shared" si="2"/>
        <v>6.5886033998521429E-2</v>
      </c>
      <c r="Q10">
        <f t="shared" si="2"/>
        <v>6.8723786105958681E-2</v>
      </c>
      <c r="R10">
        <f t="shared" si="2"/>
        <v>7.156153821339592E-2</v>
      </c>
      <c r="S10" s="1">
        <v>7.4399290320833172E-2</v>
      </c>
      <c r="T10">
        <f t="shared" si="9"/>
        <v>7.8209254138216514E-2</v>
      </c>
      <c r="U10">
        <f t="shared" si="3"/>
        <v>8.2019217955599855E-2</v>
      </c>
      <c r="V10">
        <f t="shared" si="3"/>
        <v>8.5829181772983196E-2</v>
      </c>
      <c r="W10">
        <f t="shared" si="3"/>
        <v>8.9639145590366537E-2</v>
      </c>
      <c r="X10" s="1">
        <v>9.3449109407749878E-2</v>
      </c>
      <c r="Y10">
        <f t="shared" si="10"/>
        <v>9.824666555734056E-2</v>
      </c>
      <c r="Z10">
        <f t="shared" si="4"/>
        <v>0.10304422170693124</v>
      </c>
      <c r="AA10">
        <f t="shared" si="4"/>
        <v>0.10784177785652192</v>
      </c>
      <c r="AB10">
        <f t="shared" si="4"/>
        <v>0.1126393340061126</v>
      </c>
      <c r="AC10" s="1">
        <v>0.11743689015570329</v>
      </c>
      <c r="AD10">
        <f t="shared" si="11"/>
        <v>0.12351908676244455</v>
      </c>
      <c r="AE10">
        <f t="shared" si="5"/>
        <v>0.1296012833691858</v>
      </c>
      <c r="AF10">
        <f t="shared" si="5"/>
        <v>0.13568347997592708</v>
      </c>
      <c r="AG10">
        <f t="shared" si="5"/>
        <v>0.14176567658266837</v>
      </c>
      <c r="AH10" s="1">
        <v>0.14784787318940962</v>
      </c>
      <c r="AI10" s="2">
        <f t="shared" si="12"/>
        <v>0.54898169050577239</v>
      </c>
      <c r="AJ10" s="2">
        <f t="shared" si="13"/>
        <v>0.83297536917835613</v>
      </c>
      <c r="AK10" s="2">
        <f t="shared" si="14"/>
        <v>1.311075398569995</v>
      </c>
      <c r="AL10" s="2">
        <f t="shared" si="15"/>
        <v>1.3217465299004816</v>
      </c>
      <c r="AM10" s="2">
        <f t="shared" si="16"/>
        <v>2.5393728190627272</v>
      </c>
      <c r="AN10" s="2">
        <f>IF(OR(C10="International Shipping",C10="International Aviation"),0,AM10)</f>
        <v>2.5393728190627272</v>
      </c>
      <c r="AO10">
        <f t="shared" si="18"/>
        <v>0</v>
      </c>
    </row>
    <row r="11" spans="1:42" x14ac:dyDescent="0.35">
      <c r="A11" t="str">
        <f>VLOOKUP(B11,'BAU Global Total'!A$3:C$34,3,FALSE)</f>
        <v>GCAM</v>
      </c>
      <c r="B11" t="s">
        <v>11</v>
      </c>
      <c r="C11" t="s">
        <v>68</v>
      </c>
      <c r="D11" s="1">
        <v>7.6990703327999999E-3</v>
      </c>
      <c r="E11">
        <f t="shared" si="6"/>
        <v>7.7349382257200002E-3</v>
      </c>
      <c r="F11">
        <f t="shared" si="0"/>
        <v>7.7708061186399996E-3</v>
      </c>
      <c r="G11">
        <f t="shared" si="0"/>
        <v>7.8066740115599999E-3</v>
      </c>
      <c r="H11">
        <f t="shared" si="0"/>
        <v>7.8425419044799993E-3</v>
      </c>
      <c r="I11" s="1">
        <v>7.8784097973999996E-3</v>
      </c>
      <c r="J11">
        <f t="shared" si="7"/>
        <v>7.9324794712399994E-3</v>
      </c>
      <c r="K11">
        <f t="shared" si="1"/>
        <v>7.9865491450799991E-3</v>
      </c>
      <c r="L11">
        <f t="shared" si="1"/>
        <v>8.0406188189200006E-3</v>
      </c>
      <c r="M11">
        <f t="shared" si="1"/>
        <v>8.0946884927600004E-3</v>
      </c>
      <c r="N11" s="1">
        <v>8.1487581666000002E-3</v>
      </c>
      <c r="O11">
        <f t="shared" si="8"/>
        <v>8.3725095670400002E-3</v>
      </c>
      <c r="P11">
        <f t="shared" si="2"/>
        <v>8.5962609674800003E-3</v>
      </c>
      <c r="Q11">
        <f t="shared" si="2"/>
        <v>8.8200123679200004E-3</v>
      </c>
      <c r="R11">
        <f t="shared" si="2"/>
        <v>9.0437637683600004E-3</v>
      </c>
      <c r="S11" s="1">
        <v>9.2675151688000005E-3</v>
      </c>
      <c r="T11">
        <f t="shared" si="9"/>
        <v>9.5609358308200009E-3</v>
      </c>
      <c r="U11">
        <f t="shared" si="3"/>
        <v>9.8543564928399996E-3</v>
      </c>
      <c r="V11">
        <f t="shared" si="3"/>
        <v>1.014777715486E-2</v>
      </c>
      <c r="W11">
        <f t="shared" si="3"/>
        <v>1.0441197816879999E-2</v>
      </c>
      <c r="X11" s="1">
        <v>1.0734618478899999E-2</v>
      </c>
      <c r="Y11">
        <f t="shared" si="10"/>
        <v>1.1061850238299999E-2</v>
      </c>
      <c r="Z11">
        <f t="shared" si="4"/>
        <v>1.13890819977E-2</v>
      </c>
      <c r="AA11">
        <f t="shared" si="4"/>
        <v>1.17163137571E-2</v>
      </c>
      <c r="AB11">
        <f t="shared" si="4"/>
        <v>1.20435455165E-2</v>
      </c>
      <c r="AC11" s="1">
        <v>1.23707772759E-2</v>
      </c>
      <c r="AD11">
        <f t="shared" si="11"/>
        <v>1.2744037994520001E-2</v>
      </c>
      <c r="AE11">
        <f t="shared" si="5"/>
        <v>1.3117298713140001E-2</v>
      </c>
      <c r="AF11">
        <f t="shared" si="5"/>
        <v>1.349055943176E-2</v>
      </c>
      <c r="AG11">
        <f t="shared" si="5"/>
        <v>1.3863820150380001E-2</v>
      </c>
      <c r="AH11" s="1">
        <v>1.4237080869000001E-2</v>
      </c>
      <c r="AI11" s="2">
        <f t="shared" si="12"/>
        <v>8.69355344852E-2</v>
      </c>
      <c r="AJ11" s="2">
        <f t="shared" si="13"/>
        <v>0.1029877057805</v>
      </c>
      <c r="AK11" s="2">
        <f t="shared" si="14"/>
        <v>0.13676898442320001</v>
      </c>
      <c r="AL11" s="2">
        <f t="shared" si="15"/>
        <v>0.18177448209909999</v>
      </c>
      <c r="AM11" s="2">
        <f t="shared" si="16"/>
        <v>0.30780884804339997</v>
      </c>
      <c r="AN11" s="2">
        <f t="shared" si="17"/>
        <v>0</v>
      </c>
      <c r="AO11">
        <f t="shared" si="18"/>
        <v>0.30780884804339997</v>
      </c>
    </row>
    <row r="12" spans="1:42" hidden="1" x14ac:dyDescent="0.35">
      <c r="A12" t="str">
        <f>VLOOKUP(B12,'BAU Global Total'!A$3:C$34,3,FALSE)</f>
        <v>GCAM</v>
      </c>
      <c r="B12" t="s">
        <v>11</v>
      </c>
      <c r="C12" t="s">
        <v>69</v>
      </c>
      <c r="D12" s="1">
        <v>0</v>
      </c>
      <c r="E12">
        <f t="shared" si="6"/>
        <v>0</v>
      </c>
      <c r="F12">
        <f t="shared" si="0"/>
        <v>0</v>
      </c>
      <c r="G12">
        <f t="shared" si="0"/>
        <v>0</v>
      </c>
      <c r="H12">
        <f t="shared" si="0"/>
        <v>0</v>
      </c>
      <c r="I12" s="1">
        <v>0</v>
      </c>
      <c r="J12">
        <f t="shared" si="7"/>
        <v>0</v>
      </c>
      <c r="K12">
        <f t="shared" si="1"/>
        <v>0</v>
      </c>
      <c r="L12">
        <f t="shared" si="1"/>
        <v>0</v>
      </c>
      <c r="M12">
        <f t="shared" si="1"/>
        <v>0</v>
      </c>
      <c r="N12" s="1">
        <v>0</v>
      </c>
      <c r="O12">
        <f t="shared" si="8"/>
        <v>0</v>
      </c>
      <c r="P12">
        <f t="shared" si="2"/>
        <v>0</v>
      </c>
      <c r="Q12">
        <f t="shared" si="2"/>
        <v>0</v>
      </c>
      <c r="R12">
        <f t="shared" si="2"/>
        <v>0</v>
      </c>
      <c r="S12" s="1">
        <v>0</v>
      </c>
      <c r="T12">
        <f t="shared" si="9"/>
        <v>0</v>
      </c>
      <c r="U12">
        <f t="shared" si="3"/>
        <v>0</v>
      </c>
      <c r="V12">
        <f t="shared" si="3"/>
        <v>0</v>
      </c>
      <c r="W12">
        <f t="shared" si="3"/>
        <v>0</v>
      </c>
      <c r="X12" s="1">
        <v>0</v>
      </c>
      <c r="Y12">
        <f t="shared" si="10"/>
        <v>0</v>
      </c>
      <c r="Z12">
        <f t="shared" si="4"/>
        <v>0</v>
      </c>
      <c r="AA12">
        <f t="shared" si="4"/>
        <v>0</v>
      </c>
      <c r="AB12">
        <f t="shared" si="4"/>
        <v>0</v>
      </c>
      <c r="AC12" s="1">
        <v>0</v>
      </c>
      <c r="AD12">
        <f t="shared" si="11"/>
        <v>0</v>
      </c>
      <c r="AE12">
        <f t="shared" si="5"/>
        <v>0</v>
      </c>
      <c r="AF12">
        <f t="shared" si="5"/>
        <v>0</v>
      </c>
      <c r="AG12">
        <f t="shared" si="5"/>
        <v>0</v>
      </c>
      <c r="AH12" s="1">
        <v>0</v>
      </c>
      <c r="AI12" s="2">
        <f t="shared" si="12"/>
        <v>0</v>
      </c>
      <c r="AJ12" s="2">
        <f t="shared" si="13"/>
        <v>0</v>
      </c>
      <c r="AK12" s="2">
        <f t="shared" si="14"/>
        <v>0</v>
      </c>
      <c r="AL12" s="2">
        <f t="shared" si="15"/>
        <v>0</v>
      </c>
      <c r="AM12" s="2">
        <f t="shared" si="16"/>
        <v>0</v>
      </c>
      <c r="AN12" s="2">
        <f t="shared" si="17"/>
        <v>0</v>
      </c>
      <c r="AO12">
        <f t="shared" si="18"/>
        <v>0</v>
      </c>
    </row>
    <row r="13" spans="1:42" hidden="1" x14ac:dyDescent="0.35">
      <c r="A13" t="str">
        <f>VLOOKUP(B13,'BAU Global Total'!A$3:C$34,3,FALSE)</f>
        <v>GCAM</v>
      </c>
      <c r="B13" t="s">
        <v>14</v>
      </c>
      <c r="C13" t="s">
        <v>60</v>
      </c>
      <c r="D13" s="1">
        <v>8.382866546482827E-2</v>
      </c>
      <c r="E13">
        <f t="shared" si="6"/>
        <v>8.5684525623563088E-2</v>
      </c>
      <c r="F13">
        <f t="shared" si="0"/>
        <v>8.7540385782297905E-2</v>
      </c>
      <c r="G13">
        <f t="shared" si="0"/>
        <v>8.9396245941032723E-2</v>
      </c>
      <c r="H13">
        <f t="shared" si="0"/>
        <v>9.1252106099767541E-2</v>
      </c>
      <c r="I13" s="1">
        <v>9.3107966258502359E-2</v>
      </c>
      <c r="J13">
        <f t="shared" si="7"/>
        <v>9.5499396217996788E-2</v>
      </c>
      <c r="K13">
        <f t="shared" si="1"/>
        <v>9.789082617749123E-2</v>
      </c>
      <c r="L13">
        <f t="shared" si="1"/>
        <v>0.10028225613698566</v>
      </c>
      <c r="M13">
        <f t="shared" si="1"/>
        <v>0.1026736860964801</v>
      </c>
      <c r="N13" s="1">
        <v>0.10506511605597453</v>
      </c>
      <c r="O13">
        <f t="shared" si="8"/>
        <v>0.10742708804128702</v>
      </c>
      <c r="P13">
        <f t="shared" si="2"/>
        <v>0.10978906002659952</v>
      </c>
      <c r="Q13">
        <f t="shared" si="2"/>
        <v>0.11215103201191201</v>
      </c>
      <c r="R13">
        <f t="shared" si="2"/>
        <v>0.11451300399722451</v>
      </c>
      <c r="S13" s="1">
        <v>0.116874975982537</v>
      </c>
      <c r="T13">
        <f t="shared" si="9"/>
        <v>0.11911005358429505</v>
      </c>
      <c r="U13">
        <f t="shared" si="3"/>
        <v>0.1213451311860531</v>
      </c>
      <c r="V13">
        <f t="shared" si="3"/>
        <v>0.12358020878781115</v>
      </c>
      <c r="W13">
        <f t="shared" si="3"/>
        <v>0.12581528638956918</v>
      </c>
      <c r="X13" s="1">
        <v>0.12805036399132724</v>
      </c>
      <c r="Y13">
        <f t="shared" si="10"/>
        <v>0.13024267124303682</v>
      </c>
      <c r="Z13">
        <f t="shared" si="4"/>
        <v>0.13243497849474636</v>
      </c>
      <c r="AA13">
        <f t="shared" si="4"/>
        <v>0.13462728574645594</v>
      </c>
      <c r="AB13">
        <f t="shared" si="4"/>
        <v>0.13681959299816548</v>
      </c>
      <c r="AC13" s="1">
        <v>0.13901190024987506</v>
      </c>
      <c r="AD13">
        <f t="shared" si="11"/>
        <v>0.14098796110768969</v>
      </c>
      <c r="AE13">
        <f t="shared" si="5"/>
        <v>0.14296402196550428</v>
      </c>
      <c r="AF13">
        <f t="shared" si="5"/>
        <v>0.14494008282331891</v>
      </c>
      <c r="AG13">
        <f t="shared" si="5"/>
        <v>0.14691614368113351</v>
      </c>
      <c r="AH13" s="1">
        <v>0.14889220453894814</v>
      </c>
      <c r="AI13" s="2">
        <f t="shared" si="12"/>
        <v>1.0322211758549202</v>
      </c>
      <c r="AJ13" s="2">
        <f t="shared" si="13"/>
        <v>1.2837213200545903</v>
      </c>
      <c r="AK13" s="2">
        <f t="shared" si="14"/>
        <v>1.5258872068402014</v>
      </c>
      <c r="AL13" s="2">
        <f t="shared" si="15"/>
        <v>2.2108773798535357</v>
      </c>
      <c r="AM13" s="2">
        <f t="shared" si="16"/>
        <v>3.6087142227024098</v>
      </c>
      <c r="AN13" s="2">
        <f t="shared" si="17"/>
        <v>3.6087142227024098</v>
      </c>
      <c r="AO13">
        <f t="shared" si="18"/>
        <v>0</v>
      </c>
    </row>
    <row r="14" spans="1:42" hidden="1" x14ac:dyDescent="0.35">
      <c r="A14" t="str">
        <f>VLOOKUP(B14,'BAU Global Total'!A$3:C$34,3,FALSE)</f>
        <v>GCAM</v>
      </c>
      <c r="B14" t="s">
        <v>14</v>
      </c>
      <c r="C14" t="s">
        <v>61</v>
      </c>
      <c r="D14" s="1">
        <v>0</v>
      </c>
      <c r="E14">
        <f t="shared" si="6"/>
        <v>5.7234465704000009E-5</v>
      </c>
      <c r="F14">
        <f t="shared" si="0"/>
        <v>1.1446893140800002E-4</v>
      </c>
      <c r="G14">
        <f t="shared" si="0"/>
        <v>1.7170339711200004E-4</v>
      </c>
      <c r="H14">
        <f t="shared" si="0"/>
        <v>2.2893786281600004E-4</v>
      </c>
      <c r="I14" s="1">
        <v>2.8617232852000006E-4</v>
      </c>
      <c r="J14">
        <f t="shared" si="7"/>
        <v>6.8038823616319998E-4</v>
      </c>
      <c r="K14">
        <f t="shared" si="1"/>
        <v>1.0746041438063998E-3</v>
      </c>
      <c r="L14">
        <f t="shared" si="1"/>
        <v>1.4688200514495998E-3</v>
      </c>
      <c r="M14">
        <f t="shared" si="1"/>
        <v>1.8630359590927998E-3</v>
      </c>
      <c r="N14" s="1">
        <v>2.2572518667359999E-3</v>
      </c>
      <c r="O14">
        <f t="shared" si="8"/>
        <v>3.2148961649519996E-3</v>
      </c>
      <c r="P14">
        <f t="shared" si="2"/>
        <v>4.1725404631679994E-3</v>
      </c>
      <c r="Q14">
        <f t="shared" si="2"/>
        <v>5.1301847613839996E-3</v>
      </c>
      <c r="R14">
        <f t="shared" si="2"/>
        <v>6.0878290595999997E-3</v>
      </c>
      <c r="S14" s="1">
        <v>7.0454733578159991E-3</v>
      </c>
      <c r="T14">
        <f t="shared" si="9"/>
        <v>8.1417081141047995E-3</v>
      </c>
      <c r="U14">
        <f t="shared" si="3"/>
        <v>9.2379428703935999E-3</v>
      </c>
      <c r="V14">
        <f t="shared" si="3"/>
        <v>1.03341776266824E-2</v>
      </c>
      <c r="W14">
        <f t="shared" si="3"/>
        <v>1.1430412382971201E-2</v>
      </c>
      <c r="X14" s="1">
        <v>1.2526647139260001E-2</v>
      </c>
      <c r="Y14">
        <f t="shared" si="10"/>
        <v>1.3518449913488793E-2</v>
      </c>
      <c r="Z14">
        <f t="shared" si="4"/>
        <v>1.4510252687717586E-2</v>
      </c>
      <c r="AA14">
        <f t="shared" si="4"/>
        <v>1.5502055461946378E-2</v>
      </c>
      <c r="AB14">
        <f t="shared" si="4"/>
        <v>1.649385823617517E-2</v>
      </c>
      <c r="AC14" s="1">
        <v>1.7485661010403962E-2</v>
      </c>
      <c r="AD14">
        <f t="shared" si="11"/>
        <v>1.8358313560402368E-2</v>
      </c>
      <c r="AE14">
        <f t="shared" si="5"/>
        <v>1.9230966110400777E-2</v>
      </c>
      <c r="AF14">
        <f t="shared" si="5"/>
        <v>2.0103618660399183E-2</v>
      </c>
      <c r="AG14">
        <f t="shared" si="5"/>
        <v>2.0976271210397593E-2</v>
      </c>
      <c r="AH14" s="1">
        <v>2.1848923760395999E-2</v>
      </c>
      <c r="AI14" s="2">
        <f t="shared" si="12"/>
        <v>8.202617242808E-3</v>
      </c>
      <c r="AJ14" s="2">
        <f t="shared" si="13"/>
        <v>7.9579063807068001E-2</v>
      </c>
      <c r="AK14" s="2">
        <f t="shared" si="14"/>
        <v>0.19055501775098777</v>
      </c>
      <c r="AL14" s="2">
        <f t="shared" si="15"/>
        <v>8.5524429183139988E-2</v>
      </c>
      <c r="AM14" s="2">
        <f t="shared" si="16"/>
        <v>0.26355279979486779</v>
      </c>
      <c r="AN14" s="2">
        <f t="shared" si="17"/>
        <v>0.26355279979486779</v>
      </c>
      <c r="AO14">
        <f t="shared" si="18"/>
        <v>0</v>
      </c>
    </row>
    <row r="15" spans="1:42" hidden="1" x14ac:dyDescent="0.35">
      <c r="A15" t="str">
        <f>VLOOKUP(B15,'BAU Global Total'!A$3:C$34,3,FALSE)</f>
        <v>GCAM</v>
      </c>
      <c r="B15" t="s">
        <v>14</v>
      </c>
      <c r="C15" t="s">
        <v>53</v>
      </c>
      <c r="D15" s="1">
        <v>0.34481542511302615</v>
      </c>
      <c r="E15">
        <f t="shared" si="6"/>
        <v>0.35274715421600961</v>
      </c>
      <c r="F15">
        <f t="shared" si="0"/>
        <v>0.36067888331899306</v>
      </c>
      <c r="G15">
        <f t="shared" si="0"/>
        <v>0.36861061242197657</v>
      </c>
      <c r="H15">
        <f t="shared" si="0"/>
        <v>0.37654234152496002</v>
      </c>
      <c r="I15" s="1">
        <v>0.38447407062794348</v>
      </c>
      <c r="J15">
        <f t="shared" si="7"/>
        <v>0.3974019015743801</v>
      </c>
      <c r="K15">
        <f t="shared" si="1"/>
        <v>0.41032973252081667</v>
      </c>
      <c r="L15">
        <f t="shared" si="1"/>
        <v>0.42325756346725329</v>
      </c>
      <c r="M15">
        <f t="shared" si="1"/>
        <v>0.43618539441368986</v>
      </c>
      <c r="N15" s="1">
        <v>0.44911322536012649</v>
      </c>
      <c r="O15">
        <f t="shared" si="8"/>
        <v>0.46312700418844244</v>
      </c>
      <c r="P15">
        <f t="shared" si="2"/>
        <v>0.47714078301675844</v>
      </c>
      <c r="Q15">
        <f t="shared" si="2"/>
        <v>0.49115456184507439</v>
      </c>
      <c r="R15">
        <f t="shared" si="2"/>
        <v>0.50516834067339034</v>
      </c>
      <c r="S15" s="1">
        <v>0.51918211950170634</v>
      </c>
      <c r="T15">
        <f t="shared" si="9"/>
        <v>0.53416289097476144</v>
      </c>
      <c r="U15">
        <f t="shared" si="3"/>
        <v>0.54914366244781654</v>
      </c>
      <c r="V15">
        <f t="shared" si="3"/>
        <v>0.56412443392087164</v>
      </c>
      <c r="W15">
        <f t="shared" si="3"/>
        <v>0.57910520539392674</v>
      </c>
      <c r="X15" s="1">
        <v>0.59408597686698184</v>
      </c>
      <c r="Y15">
        <f t="shared" si="10"/>
        <v>0.61031197878176768</v>
      </c>
      <c r="Z15">
        <f t="shared" si="4"/>
        <v>0.62653798069655353</v>
      </c>
      <c r="AA15">
        <f t="shared" si="4"/>
        <v>0.64276398261133949</v>
      </c>
      <c r="AB15">
        <f t="shared" si="4"/>
        <v>0.65898998452612534</v>
      </c>
      <c r="AC15" s="1">
        <v>0.67521598644091119</v>
      </c>
      <c r="AD15">
        <f t="shared" si="11"/>
        <v>0.69049628236398541</v>
      </c>
      <c r="AE15">
        <f t="shared" si="5"/>
        <v>0.70577657828705975</v>
      </c>
      <c r="AF15">
        <f t="shared" si="5"/>
        <v>0.72105687421013398</v>
      </c>
      <c r="AG15">
        <f t="shared" si="5"/>
        <v>0.73633717013320832</v>
      </c>
      <c r="AH15" s="1">
        <v>0.75161746605628255</v>
      </c>
      <c r="AI15" s="2">
        <f t="shared" si="12"/>
        <v>4.3041563045591751</v>
      </c>
      <c r="AJ15" s="2">
        <f t="shared" si="13"/>
        <v>5.7255082041898566</v>
      </c>
      <c r="AK15" s="2">
        <f t="shared" si="14"/>
        <v>7.4131902609743507</v>
      </c>
      <c r="AL15" s="2">
        <f t="shared" si="15"/>
        <v>9.580551283388905</v>
      </c>
      <c r="AM15" s="2">
        <f t="shared" si="16"/>
        <v>16.399655567496271</v>
      </c>
      <c r="AN15" s="2">
        <f t="shared" si="17"/>
        <v>16.399655567496271</v>
      </c>
      <c r="AO15">
        <f t="shared" si="18"/>
        <v>0</v>
      </c>
    </row>
    <row r="16" spans="1:42" hidden="1" x14ac:dyDescent="0.35">
      <c r="A16" t="str">
        <f>VLOOKUP(B16,'BAU Global Total'!A$3:C$34,3,FALSE)</f>
        <v>GCAM</v>
      </c>
      <c r="B16" t="s">
        <v>14</v>
      </c>
      <c r="C16" t="s">
        <v>62</v>
      </c>
      <c r="D16" s="1">
        <v>-1.6593732693017497E-2</v>
      </c>
      <c r="E16">
        <f t="shared" si="6"/>
        <v>-1.7563031062625651E-2</v>
      </c>
      <c r="F16">
        <f t="shared" si="0"/>
        <v>-1.8532329432233804E-2</v>
      </c>
      <c r="G16">
        <f t="shared" si="0"/>
        <v>-1.9501627801841961E-2</v>
      </c>
      <c r="H16">
        <f t="shared" si="0"/>
        <v>-2.0470926171450115E-2</v>
      </c>
      <c r="I16" s="1">
        <v>-2.1440224541058268E-2</v>
      </c>
      <c r="J16">
        <f t="shared" si="7"/>
        <v>-2.3120914047936605E-2</v>
      </c>
      <c r="K16">
        <f t="shared" si="1"/>
        <v>-2.4801603554814942E-2</v>
      </c>
      <c r="L16">
        <f t="shared" si="1"/>
        <v>-2.6482293061693279E-2</v>
      </c>
      <c r="M16">
        <f t="shared" si="1"/>
        <v>-2.8162982568571613E-2</v>
      </c>
      <c r="N16" s="1">
        <v>-2.984367207544995E-2</v>
      </c>
      <c r="O16">
        <f t="shared" si="8"/>
        <v>-3.1471560421221678E-2</v>
      </c>
      <c r="P16">
        <f t="shared" si="2"/>
        <v>-3.3099448766993403E-2</v>
      </c>
      <c r="Q16">
        <f t="shared" si="2"/>
        <v>-3.4727337112765128E-2</v>
      </c>
      <c r="R16">
        <f t="shared" si="2"/>
        <v>-3.6355225458536859E-2</v>
      </c>
      <c r="S16" s="1">
        <v>-3.7983113804308584E-2</v>
      </c>
      <c r="T16">
        <f t="shared" si="9"/>
        <v>-3.946931453561605E-2</v>
      </c>
      <c r="U16">
        <f t="shared" si="3"/>
        <v>-4.0955515266923523E-2</v>
      </c>
      <c r="V16">
        <f t="shared" si="3"/>
        <v>-4.2441715998230989E-2</v>
      </c>
      <c r="W16">
        <f t="shared" si="3"/>
        <v>-4.3927916729538462E-2</v>
      </c>
      <c r="X16" s="1">
        <v>-4.5414117460845928E-2</v>
      </c>
      <c r="Y16">
        <f t="shared" si="10"/>
        <v>-4.6659147782513087E-2</v>
      </c>
      <c r="Z16">
        <f t="shared" si="4"/>
        <v>-4.7904178104180246E-2</v>
      </c>
      <c r="AA16">
        <f t="shared" si="4"/>
        <v>-4.9149208425847413E-2</v>
      </c>
      <c r="AB16">
        <f t="shared" si="4"/>
        <v>-5.0394238747514572E-2</v>
      </c>
      <c r="AC16" s="1">
        <v>-5.1639269069181731E-2</v>
      </c>
      <c r="AD16">
        <f t="shared" si="11"/>
        <v>-5.2561124378336981E-2</v>
      </c>
      <c r="AE16">
        <f t="shared" si="5"/>
        <v>-5.348297968749223E-2</v>
      </c>
      <c r="AF16">
        <f t="shared" si="5"/>
        <v>-5.4404834996647472E-2</v>
      </c>
      <c r="AG16">
        <f t="shared" si="5"/>
        <v>-5.5326690305802721E-2</v>
      </c>
      <c r="AH16" s="1">
        <v>-5.624854561495797E-2</v>
      </c>
      <c r="AI16" s="2">
        <f t="shared" si="12"/>
        <v>-0.24651333701069367</v>
      </c>
      <c r="AJ16" s="2">
        <f t="shared" si="13"/>
        <v>-0.41568893763043058</v>
      </c>
      <c r="AK16" s="2">
        <f t="shared" si="14"/>
        <v>-0.5631843345733204</v>
      </c>
      <c r="AL16" s="2">
        <f t="shared" si="15"/>
        <v>-0.63235860256567422</v>
      </c>
      <c r="AM16" s="2">
        <f t="shared" si="16"/>
        <v>-1.1501288196781485</v>
      </c>
      <c r="AN16" s="2">
        <f t="shared" si="17"/>
        <v>-1.1501288196781485</v>
      </c>
      <c r="AO16">
        <f t="shared" si="18"/>
        <v>0</v>
      </c>
    </row>
    <row r="17" spans="1:41" hidden="1" x14ac:dyDescent="0.35">
      <c r="A17" t="str">
        <f>VLOOKUP(B17,'BAU Global Total'!A$3:C$34,3,FALSE)</f>
        <v>GCAM</v>
      </c>
      <c r="B17" t="s">
        <v>14</v>
      </c>
      <c r="C17" t="s">
        <v>63</v>
      </c>
      <c r="D17" s="1">
        <v>0.1749154652751356</v>
      </c>
      <c r="E17">
        <f t="shared" si="6"/>
        <v>0.17832454444806145</v>
      </c>
      <c r="F17">
        <f t="shared" si="0"/>
        <v>0.1817336236209873</v>
      </c>
      <c r="G17">
        <f t="shared" si="0"/>
        <v>0.18514270279391318</v>
      </c>
      <c r="H17">
        <f t="shared" si="0"/>
        <v>0.18855178196683903</v>
      </c>
      <c r="I17" s="1">
        <v>0.19196086113976488</v>
      </c>
      <c r="J17">
        <f t="shared" si="7"/>
        <v>0.20067004301031796</v>
      </c>
      <c r="K17">
        <f t="shared" si="1"/>
        <v>0.20937922488087105</v>
      </c>
      <c r="L17">
        <f t="shared" si="1"/>
        <v>0.2180884067514241</v>
      </c>
      <c r="M17">
        <f t="shared" si="1"/>
        <v>0.22679758862197719</v>
      </c>
      <c r="N17" s="1">
        <v>0.23550677049253027</v>
      </c>
      <c r="O17">
        <f t="shared" si="8"/>
        <v>0.24567708533608132</v>
      </c>
      <c r="P17">
        <f t="shared" si="2"/>
        <v>0.25584740017963237</v>
      </c>
      <c r="Q17">
        <f t="shared" si="2"/>
        <v>0.26601771502318344</v>
      </c>
      <c r="R17">
        <f t="shared" si="2"/>
        <v>0.27618802986673446</v>
      </c>
      <c r="S17" s="1">
        <v>0.28635834471028554</v>
      </c>
      <c r="T17">
        <f t="shared" si="9"/>
        <v>0.29627143686298851</v>
      </c>
      <c r="U17">
        <f t="shared" si="3"/>
        <v>0.30618452901569149</v>
      </c>
      <c r="V17">
        <f t="shared" si="3"/>
        <v>0.31609762116839452</v>
      </c>
      <c r="W17">
        <f t="shared" si="3"/>
        <v>0.32601071332109749</v>
      </c>
      <c r="X17" s="1">
        <v>0.33592380547380046</v>
      </c>
      <c r="Y17">
        <f t="shared" si="10"/>
        <v>0.34610232649577499</v>
      </c>
      <c r="Z17">
        <f t="shared" si="4"/>
        <v>0.35628084751774952</v>
      </c>
      <c r="AA17">
        <f t="shared" si="4"/>
        <v>0.366459368539724</v>
      </c>
      <c r="AB17">
        <f t="shared" si="4"/>
        <v>0.37663788956169852</v>
      </c>
      <c r="AC17" s="1">
        <v>0.38681641058367305</v>
      </c>
      <c r="AD17">
        <f t="shared" si="11"/>
        <v>0.39635376553879481</v>
      </c>
      <c r="AE17">
        <f t="shared" si="5"/>
        <v>0.40589112049391657</v>
      </c>
      <c r="AF17">
        <f t="shared" si="5"/>
        <v>0.41542847544903827</v>
      </c>
      <c r="AG17">
        <f t="shared" si="5"/>
        <v>0.42496583040416003</v>
      </c>
      <c r="AH17" s="1">
        <v>0.43450318535928178</v>
      </c>
      <c r="AI17" s="2">
        <f t="shared" si="12"/>
        <v>2.1910710130018218</v>
      </c>
      <c r="AJ17" s="2">
        <f t="shared" si="13"/>
        <v>3.1460834514504201</v>
      </c>
      <c r="AK17" s="2">
        <f t="shared" si="14"/>
        <v>4.2453630254176122</v>
      </c>
      <c r="AL17" s="2">
        <f t="shared" si="15"/>
        <v>5.1016476939597108</v>
      </c>
      <c r="AM17" s="2">
        <f t="shared" si="16"/>
        <v>9.0110869139035206</v>
      </c>
      <c r="AN17" s="2">
        <f t="shared" si="17"/>
        <v>9.0110869139035206</v>
      </c>
      <c r="AO17">
        <f t="shared" si="18"/>
        <v>0</v>
      </c>
    </row>
    <row r="18" spans="1:41" hidden="1" x14ac:dyDescent="0.35">
      <c r="A18" t="str">
        <f>VLOOKUP(B18,'BAU Global Total'!A$3:C$34,3,FALSE)</f>
        <v>GCAM</v>
      </c>
      <c r="B18" t="s">
        <v>14</v>
      </c>
      <c r="C18" t="s">
        <v>64</v>
      </c>
      <c r="D18" s="1">
        <v>1.3639791246767095E-2</v>
      </c>
      <c r="E18">
        <f t="shared" si="6"/>
        <v>1.4494739705888108E-2</v>
      </c>
      <c r="F18">
        <f t="shared" si="6"/>
        <v>1.5349688165009121E-2</v>
      </c>
      <c r="G18">
        <f t="shared" si="6"/>
        <v>1.6204636624130134E-2</v>
      </c>
      <c r="H18">
        <f t="shared" si="6"/>
        <v>1.7059585083251148E-2</v>
      </c>
      <c r="I18" s="1">
        <v>1.7914533542372161E-2</v>
      </c>
      <c r="J18">
        <f t="shared" si="7"/>
        <v>1.9360613966170049E-2</v>
      </c>
      <c r="K18">
        <f t="shared" si="7"/>
        <v>2.0806694389967937E-2</v>
      </c>
      <c r="L18">
        <f t="shared" si="7"/>
        <v>2.2252774813765822E-2</v>
      </c>
      <c r="M18">
        <f t="shared" si="7"/>
        <v>2.369885523756371E-2</v>
      </c>
      <c r="N18" s="1">
        <v>2.5144935661361598E-2</v>
      </c>
      <c r="O18">
        <f t="shared" si="8"/>
        <v>2.677177984711817E-2</v>
      </c>
      <c r="P18">
        <f t="shared" si="8"/>
        <v>2.8398624032874745E-2</v>
      </c>
      <c r="Q18">
        <f t="shared" si="8"/>
        <v>3.0025468218631318E-2</v>
      </c>
      <c r="R18">
        <f t="shared" si="8"/>
        <v>3.1652312404387893E-2</v>
      </c>
      <c r="S18" s="1">
        <v>3.3279156590144465E-2</v>
      </c>
      <c r="T18">
        <f t="shared" si="9"/>
        <v>3.4904170526252352E-2</v>
      </c>
      <c r="U18">
        <f t="shared" si="9"/>
        <v>3.652918446236024E-2</v>
      </c>
      <c r="V18">
        <f t="shared" si="9"/>
        <v>3.815419839846812E-2</v>
      </c>
      <c r="W18">
        <f t="shared" si="9"/>
        <v>3.9779212334576007E-2</v>
      </c>
      <c r="X18" s="1">
        <v>4.1404226270683894E-2</v>
      </c>
      <c r="Y18">
        <f t="shared" si="10"/>
        <v>4.2974563583073153E-2</v>
      </c>
      <c r="Z18">
        <f t="shared" si="10"/>
        <v>4.4544900895462411E-2</v>
      </c>
      <c r="AA18">
        <f t="shared" si="10"/>
        <v>4.6115238207851662E-2</v>
      </c>
      <c r="AB18">
        <f t="shared" si="10"/>
        <v>4.7685575520240921E-2</v>
      </c>
      <c r="AC18" s="1">
        <v>4.9255912832630179E-2</v>
      </c>
      <c r="AD18">
        <f t="shared" si="11"/>
        <v>5.0703708935179607E-2</v>
      </c>
      <c r="AE18">
        <f t="shared" si="11"/>
        <v>5.2151505037729036E-2</v>
      </c>
      <c r="AF18">
        <f t="shared" si="11"/>
        <v>5.3599301140278464E-2</v>
      </c>
      <c r="AG18">
        <f t="shared" si="11"/>
        <v>5.5047097242827893E-2</v>
      </c>
      <c r="AH18" s="1">
        <v>5.6494893345377321E-2</v>
      </c>
      <c r="AI18" s="2">
        <f t="shared" si="12"/>
        <v>0.20592684843624687</v>
      </c>
      <c r="AJ18" s="2">
        <f t="shared" si="13"/>
        <v>0.36604326874685883</v>
      </c>
      <c r="AK18" s="2">
        <f t="shared" si="14"/>
        <v>0.53997692301133449</v>
      </c>
      <c r="AL18" s="2">
        <f t="shared" si="15"/>
        <v>0.54682518152174409</v>
      </c>
      <c r="AM18" s="2">
        <f t="shared" si="16"/>
        <v>1.0453978782623947</v>
      </c>
      <c r="AN18" s="2">
        <f t="shared" si="17"/>
        <v>1.0453978782623947</v>
      </c>
      <c r="AO18">
        <f t="shared" si="18"/>
        <v>0</v>
      </c>
    </row>
    <row r="19" spans="1:41" hidden="1" x14ac:dyDescent="0.35">
      <c r="A19" t="str">
        <f>VLOOKUP(B19,'BAU Global Total'!A$3:C$34,3,FALSE)</f>
        <v>GCAM</v>
      </c>
      <c r="B19" t="s">
        <v>14</v>
      </c>
      <c r="C19" t="s">
        <v>65</v>
      </c>
      <c r="D19" s="1">
        <v>7.0918492032521055E-2</v>
      </c>
      <c r="E19">
        <f t="shared" si="6"/>
        <v>7.3720292821109562E-2</v>
      </c>
      <c r="F19">
        <f t="shared" si="6"/>
        <v>7.6522093609698069E-2</v>
      </c>
      <c r="G19">
        <f t="shared" si="6"/>
        <v>7.932389439828659E-2</v>
      </c>
      <c r="H19">
        <f t="shared" si="6"/>
        <v>8.2125695186875097E-2</v>
      </c>
      <c r="I19" s="1">
        <v>8.4927495975463604E-2</v>
      </c>
      <c r="J19">
        <f t="shared" si="7"/>
        <v>8.8981060054234215E-2</v>
      </c>
      <c r="K19">
        <f t="shared" si="7"/>
        <v>9.3034624133004812E-2</v>
      </c>
      <c r="L19">
        <f t="shared" si="7"/>
        <v>9.7088188211775422E-2</v>
      </c>
      <c r="M19">
        <f t="shared" si="7"/>
        <v>0.10114175229054603</v>
      </c>
      <c r="N19" s="1">
        <v>0.10519531636931663</v>
      </c>
      <c r="O19">
        <f t="shared" si="8"/>
        <v>0.10870399186349369</v>
      </c>
      <c r="P19">
        <f t="shared" si="8"/>
        <v>0.11221266735767074</v>
      </c>
      <c r="Q19">
        <f t="shared" si="8"/>
        <v>0.11572134285184781</v>
      </c>
      <c r="R19">
        <f t="shared" si="8"/>
        <v>0.11923001834602485</v>
      </c>
      <c r="S19" s="1">
        <v>0.12273869384020192</v>
      </c>
      <c r="T19">
        <f t="shared" si="9"/>
        <v>0.1253315297919177</v>
      </c>
      <c r="U19">
        <f t="shared" si="9"/>
        <v>0.12792436574363347</v>
      </c>
      <c r="V19">
        <f t="shared" si="9"/>
        <v>0.13051720169534925</v>
      </c>
      <c r="W19">
        <f t="shared" si="9"/>
        <v>0.13311003764706503</v>
      </c>
      <c r="X19" s="1">
        <v>0.1357028735987808</v>
      </c>
      <c r="Y19">
        <f t="shared" si="10"/>
        <v>0.13747139808342967</v>
      </c>
      <c r="Z19">
        <f t="shared" si="10"/>
        <v>0.13923992256807854</v>
      </c>
      <c r="AA19">
        <f t="shared" si="10"/>
        <v>0.14100844705272744</v>
      </c>
      <c r="AB19">
        <f t="shared" si="10"/>
        <v>0.14277697153737631</v>
      </c>
      <c r="AC19" s="1">
        <v>0.14454549602202518</v>
      </c>
      <c r="AD19">
        <f t="shared" si="11"/>
        <v>0.14574385562005773</v>
      </c>
      <c r="AE19">
        <f t="shared" si="11"/>
        <v>0.14694221521809028</v>
      </c>
      <c r="AF19">
        <f t="shared" si="11"/>
        <v>0.14814057481612286</v>
      </c>
      <c r="AG19">
        <f t="shared" si="11"/>
        <v>0.14933893441415541</v>
      </c>
      <c r="AH19" s="1">
        <v>0.15053729401218796</v>
      </c>
      <c r="AI19" s="2">
        <f t="shared" si="12"/>
        <v>0.95297890508283112</v>
      </c>
      <c r="AJ19" s="2">
        <f t="shared" si="13"/>
        <v>1.3363880391053022</v>
      </c>
      <c r="AK19" s="2">
        <f t="shared" si="14"/>
        <v>1.5814479829430321</v>
      </c>
      <c r="AL19" s="2">
        <f t="shared" si="15"/>
        <v>2.1841716278188161</v>
      </c>
      <c r="AM19" s="2">
        <f t="shared" si="16"/>
        <v>3.6299167371630676</v>
      </c>
      <c r="AN19" s="2">
        <f t="shared" si="17"/>
        <v>3.6299167371630676</v>
      </c>
      <c r="AO19">
        <f t="shared" si="18"/>
        <v>0</v>
      </c>
    </row>
    <row r="20" spans="1:41" x14ac:dyDescent="0.35">
      <c r="A20" t="str">
        <f>VLOOKUP(B20,'BAU Global Total'!A$3:C$34,3,FALSE)</f>
        <v>GCAM</v>
      </c>
      <c r="B20" t="s">
        <v>14</v>
      </c>
      <c r="C20" t="s">
        <v>66</v>
      </c>
      <c r="D20" s="1">
        <v>5.6782797100000011E-3</v>
      </c>
      <c r="E20">
        <f t="shared" si="6"/>
        <v>5.8273334080000006E-3</v>
      </c>
      <c r="F20">
        <f t="shared" si="6"/>
        <v>5.976387106000001E-3</v>
      </c>
      <c r="G20">
        <f t="shared" si="6"/>
        <v>6.1254408040000005E-3</v>
      </c>
      <c r="H20">
        <f t="shared" si="6"/>
        <v>6.2744945020000008E-3</v>
      </c>
      <c r="I20" s="1">
        <v>6.4235482000000003E-3</v>
      </c>
      <c r="J20">
        <f t="shared" si="7"/>
        <v>6.7317877180000001E-3</v>
      </c>
      <c r="K20">
        <f t="shared" si="7"/>
        <v>7.0400272359999998E-3</v>
      </c>
      <c r="L20">
        <f t="shared" si="7"/>
        <v>7.3482667540000005E-3</v>
      </c>
      <c r="M20">
        <f t="shared" si="7"/>
        <v>7.6565062720000002E-3</v>
      </c>
      <c r="N20" s="1">
        <v>7.96474579E-3</v>
      </c>
      <c r="O20">
        <f t="shared" si="8"/>
        <v>8.3207759230000001E-3</v>
      </c>
      <c r="P20">
        <f t="shared" si="8"/>
        <v>8.6768060560000002E-3</v>
      </c>
      <c r="Q20">
        <f t="shared" si="8"/>
        <v>9.0328361889999986E-3</v>
      </c>
      <c r="R20">
        <f t="shared" si="8"/>
        <v>9.3888663219999988E-3</v>
      </c>
      <c r="S20" s="1">
        <v>9.7448964549999989E-3</v>
      </c>
      <c r="T20">
        <f t="shared" si="9"/>
        <v>1.0251233783999999E-2</v>
      </c>
      <c r="U20">
        <f t="shared" si="9"/>
        <v>1.0757571112999999E-2</v>
      </c>
      <c r="V20">
        <f t="shared" si="9"/>
        <v>1.1263908442E-2</v>
      </c>
      <c r="W20">
        <f t="shared" si="9"/>
        <v>1.1770245771E-2</v>
      </c>
      <c r="X20" s="1">
        <v>1.22765831E-2</v>
      </c>
      <c r="Y20">
        <f t="shared" si="10"/>
        <v>1.2809690011E-2</v>
      </c>
      <c r="Z20">
        <f t="shared" si="10"/>
        <v>1.3342796921999999E-2</v>
      </c>
      <c r="AA20">
        <f t="shared" si="10"/>
        <v>1.3875903833000001E-2</v>
      </c>
      <c r="AB20">
        <f t="shared" si="10"/>
        <v>1.4409010744E-2</v>
      </c>
      <c r="AC20" s="1">
        <v>1.4942117655E-2</v>
      </c>
      <c r="AD20">
        <f t="shared" si="11"/>
        <v>1.5476040446000001E-2</v>
      </c>
      <c r="AE20">
        <f t="shared" si="11"/>
        <v>1.6009963237000002E-2</v>
      </c>
      <c r="AF20">
        <f t="shared" si="11"/>
        <v>1.6543886027999999E-2</v>
      </c>
      <c r="AG20">
        <f t="shared" si="11"/>
        <v>1.7077808819E-2</v>
      </c>
      <c r="AH20" s="1">
        <v>1.761173161E-2</v>
      </c>
      <c r="AI20" s="2">
        <f t="shared" si="12"/>
        <v>7.3046817500000014E-2</v>
      </c>
      <c r="AJ20" s="2">
        <f t="shared" si="13"/>
        <v>0.10944846894499999</v>
      </c>
      <c r="AK20" s="2">
        <f t="shared" si="14"/>
        <v>0.16437553240500002</v>
      </c>
      <c r="AL20" s="2">
        <f t="shared" si="15"/>
        <v>0.17453054065499998</v>
      </c>
      <c r="AM20" s="2">
        <f t="shared" si="16"/>
        <v>0.32662948995999996</v>
      </c>
      <c r="AN20" s="2">
        <f t="shared" si="17"/>
        <v>0</v>
      </c>
      <c r="AO20">
        <f t="shared" si="18"/>
        <v>0.32662948995999996</v>
      </c>
    </row>
    <row r="21" spans="1:41" x14ac:dyDescent="0.35">
      <c r="A21" t="str">
        <f>VLOOKUP(B21,'BAU Global Total'!A$3:C$34,3,FALSE)</f>
        <v>GCAM</v>
      </c>
      <c r="B21" t="s">
        <v>14</v>
      </c>
      <c r="C21" t="s">
        <v>67</v>
      </c>
      <c r="D21" s="1">
        <v>0.15152769760421597</v>
      </c>
      <c r="E21">
        <f t="shared" si="6"/>
        <v>0.1536182242888425</v>
      </c>
      <c r="F21">
        <f t="shared" si="6"/>
        <v>0.15570875097346903</v>
      </c>
      <c r="G21">
        <f t="shared" si="6"/>
        <v>0.15779927765809554</v>
      </c>
      <c r="H21">
        <f t="shared" si="6"/>
        <v>0.15988980434272207</v>
      </c>
      <c r="I21" s="1">
        <v>0.1619803310273486</v>
      </c>
      <c r="J21">
        <f t="shared" si="7"/>
        <v>0.16749432828475491</v>
      </c>
      <c r="K21">
        <f t="shared" si="7"/>
        <v>0.17300832554216122</v>
      </c>
      <c r="L21">
        <f t="shared" si="7"/>
        <v>0.17852232279956753</v>
      </c>
      <c r="M21">
        <f t="shared" si="7"/>
        <v>0.18403632005697385</v>
      </c>
      <c r="N21" s="1">
        <v>0.18955031731438016</v>
      </c>
      <c r="O21">
        <f t="shared" si="8"/>
        <v>0.19329311741040101</v>
      </c>
      <c r="P21">
        <f t="shared" si="8"/>
        <v>0.19703591750642188</v>
      </c>
      <c r="Q21">
        <f t="shared" si="8"/>
        <v>0.20077871760244273</v>
      </c>
      <c r="R21">
        <f t="shared" si="8"/>
        <v>0.20452151769846361</v>
      </c>
      <c r="S21" s="1">
        <v>0.20826431779448445</v>
      </c>
      <c r="T21">
        <f t="shared" si="9"/>
        <v>0.21163245267478342</v>
      </c>
      <c r="U21">
        <f t="shared" si="9"/>
        <v>0.21500058755508239</v>
      </c>
      <c r="V21">
        <f t="shared" si="9"/>
        <v>0.21836872243538133</v>
      </c>
      <c r="W21">
        <f t="shared" si="9"/>
        <v>0.2217368573156803</v>
      </c>
      <c r="X21" s="1">
        <v>0.22510499219597926</v>
      </c>
      <c r="Y21">
        <f t="shared" si="10"/>
        <v>0.22878412676119453</v>
      </c>
      <c r="Z21">
        <f t="shared" si="10"/>
        <v>0.23246326132640982</v>
      </c>
      <c r="AA21">
        <f t="shared" si="10"/>
        <v>0.23614239589162508</v>
      </c>
      <c r="AB21">
        <f t="shared" si="10"/>
        <v>0.23982153045684038</v>
      </c>
      <c r="AC21" s="1">
        <v>0.24350066502205564</v>
      </c>
      <c r="AD21">
        <f t="shared" si="11"/>
        <v>0.24672155141216853</v>
      </c>
      <c r="AE21">
        <f t="shared" si="11"/>
        <v>0.24994243780228143</v>
      </c>
      <c r="AF21">
        <f t="shared" si="11"/>
        <v>0.25316332419239435</v>
      </c>
      <c r="AG21">
        <f t="shared" si="11"/>
        <v>0.25638421058250721</v>
      </c>
      <c r="AH21" s="1">
        <v>0.25960509697262013</v>
      </c>
      <c r="AI21" s="2">
        <f t="shared" si="12"/>
        <v>1.8331356998925317</v>
      </c>
      <c r="AJ21" s="2">
        <f t="shared" si="13"/>
        <v>2.2852875175035003</v>
      </c>
      <c r="AK21" s="2">
        <f t="shared" si="14"/>
        <v>2.6716335926160766</v>
      </c>
      <c r="AL21" s="2">
        <f t="shared" si="15"/>
        <v>3.9288729000816511</v>
      </c>
      <c r="AM21" s="2">
        <f t="shared" si="16"/>
        <v>6.3754015005017477</v>
      </c>
      <c r="AN21" s="2">
        <f t="shared" si="17"/>
        <v>6.3754015005017477</v>
      </c>
      <c r="AO21">
        <f t="shared" si="18"/>
        <v>0</v>
      </c>
    </row>
    <row r="22" spans="1:41" x14ac:dyDescent="0.35">
      <c r="A22" t="str">
        <f>VLOOKUP(B22,'BAU Global Total'!A$3:C$34,3,FALSE)</f>
        <v>GCAM</v>
      </c>
      <c r="B22" t="s">
        <v>14</v>
      </c>
      <c r="C22" t="s">
        <v>68</v>
      </c>
      <c r="D22" s="1" t="e">
        <v>#VALUE!</v>
      </c>
      <c r="E22" t="e">
        <f t="shared" si="6"/>
        <v>#VALUE!</v>
      </c>
      <c r="F22" t="e">
        <f t="shared" si="6"/>
        <v>#VALUE!</v>
      </c>
      <c r="G22" t="e">
        <f t="shared" si="6"/>
        <v>#VALUE!</v>
      </c>
      <c r="H22" t="e">
        <f t="shared" si="6"/>
        <v>#VALUE!</v>
      </c>
      <c r="I22" s="1">
        <v>1.45958670414E-2</v>
      </c>
      <c r="J22">
        <f t="shared" si="7"/>
        <v>1.4850304034159999E-2</v>
      </c>
      <c r="K22">
        <f t="shared" si="7"/>
        <v>1.5104741026920001E-2</v>
      </c>
      <c r="L22">
        <f t="shared" si="7"/>
        <v>1.535917801968E-2</v>
      </c>
      <c r="M22">
        <f t="shared" si="7"/>
        <v>1.5613615012440001E-2</v>
      </c>
      <c r="N22" s="1">
        <v>1.5868052005200001E-2</v>
      </c>
      <c r="O22">
        <f t="shared" si="8"/>
        <v>1.6178550026839999E-2</v>
      </c>
      <c r="P22">
        <f t="shared" si="8"/>
        <v>1.648904804848E-2</v>
      </c>
      <c r="Q22">
        <f t="shared" si="8"/>
        <v>1.6799546070119999E-2</v>
      </c>
      <c r="R22">
        <f t="shared" si="8"/>
        <v>1.711004409176E-2</v>
      </c>
      <c r="S22" s="1">
        <v>1.7420542113399998E-2</v>
      </c>
      <c r="T22">
        <f t="shared" si="9"/>
        <v>1.7775873375559997E-2</v>
      </c>
      <c r="U22">
        <f t="shared" si="9"/>
        <v>1.8131204637719996E-2</v>
      </c>
      <c r="V22">
        <f t="shared" si="9"/>
        <v>1.8486535899879999E-2</v>
      </c>
      <c r="W22">
        <f t="shared" si="9"/>
        <v>1.8841867162039998E-2</v>
      </c>
      <c r="X22" s="1">
        <v>1.9197198424199997E-2</v>
      </c>
      <c r="Y22">
        <f t="shared" si="10"/>
        <v>1.9563547780439998E-2</v>
      </c>
      <c r="Z22">
        <f t="shared" si="10"/>
        <v>1.9929897136679999E-2</v>
      </c>
      <c r="AA22">
        <f t="shared" si="10"/>
        <v>2.029624649292E-2</v>
      </c>
      <c r="AB22">
        <f t="shared" si="10"/>
        <v>2.0662595849160002E-2</v>
      </c>
      <c r="AC22" s="1">
        <v>2.1028945205400003E-2</v>
      </c>
      <c r="AD22">
        <f t="shared" si="11"/>
        <v>2.1374431553280001E-2</v>
      </c>
      <c r="AE22">
        <f t="shared" si="11"/>
        <v>2.1719917901160003E-2</v>
      </c>
      <c r="AF22">
        <f t="shared" si="11"/>
        <v>2.2065404249040001E-2</v>
      </c>
      <c r="AG22">
        <f t="shared" si="11"/>
        <v>2.2410890596920002E-2</v>
      </c>
      <c r="AH22" s="1">
        <v>2.27563769448E-2</v>
      </c>
      <c r="AI22" s="2" t="e">
        <f t="shared" si="12"/>
        <v>#VALUE!</v>
      </c>
      <c r="AJ22" s="2">
        <f t="shared" si="13"/>
        <v>0.19229846185520003</v>
      </c>
      <c r="AK22" s="2">
        <f t="shared" si="14"/>
        <v>0.23100545213400003</v>
      </c>
      <c r="AL22" s="2" t="e">
        <f t="shared" si="15"/>
        <v>#VALUE!</v>
      </c>
      <c r="AM22" s="2" t="e">
        <f t="shared" si="16"/>
        <v>#VALUE!</v>
      </c>
      <c r="AN22" s="2">
        <f t="shared" si="17"/>
        <v>0</v>
      </c>
      <c r="AO22" t="e">
        <f t="shared" si="18"/>
        <v>#VALUE!</v>
      </c>
    </row>
    <row r="23" spans="1:41" hidden="1" x14ac:dyDescent="0.35">
      <c r="A23" t="str">
        <f>VLOOKUP(B23,'BAU Global Total'!A$3:C$34,3,FALSE)</f>
        <v>GCAM</v>
      </c>
      <c r="B23" t="s">
        <v>14</v>
      </c>
      <c r="C23" t="s">
        <v>69</v>
      </c>
      <c r="D23" s="1">
        <v>0</v>
      </c>
      <c r="E23">
        <f t="shared" si="6"/>
        <v>0</v>
      </c>
      <c r="F23">
        <f t="shared" si="6"/>
        <v>0</v>
      </c>
      <c r="G23">
        <f t="shared" si="6"/>
        <v>0</v>
      </c>
      <c r="H23">
        <f t="shared" si="6"/>
        <v>0</v>
      </c>
      <c r="I23" s="1">
        <v>0</v>
      </c>
      <c r="J23">
        <f t="shared" si="7"/>
        <v>0</v>
      </c>
      <c r="K23">
        <f t="shared" si="7"/>
        <v>0</v>
      </c>
      <c r="L23">
        <f t="shared" si="7"/>
        <v>0</v>
      </c>
      <c r="M23">
        <f t="shared" si="7"/>
        <v>0</v>
      </c>
      <c r="N23" s="1">
        <v>0</v>
      </c>
      <c r="O23">
        <f t="shared" si="8"/>
        <v>0</v>
      </c>
      <c r="P23">
        <f t="shared" si="8"/>
        <v>0</v>
      </c>
      <c r="Q23">
        <f t="shared" si="8"/>
        <v>0</v>
      </c>
      <c r="R23">
        <f t="shared" si="8"/>
        <v>0</v>
      </c>
      <c r="S23" s="1">
        <v>0</v>
      </c>
      <c r="T23">
        <f t="shared" si="9"/>
        <v>0</v>
      </c>
      <c r="U23">
        <f t="shared" si="9"/>
        <v>0</v>
      </c>
      <c r="V23">
        <f t="shared" si="9"/>
        <v>0</v>
      </c>
      <c r="W23">
        <f t="shared" si="9"/>
        <v>0</v>
      </c>
      <c r="X23" s="1">
        <v>0</v>
      </c>
      <c r="Y23">
        <f t="shared" si="10"/>
        <v>0</v>
      </c>
      <c r="Z23">
        <f t="shared" si="10"/>
        <v>0</v>
      </c>
      <c r="AA23">
        <f t="shared" si="10"/>
        <v>0</v>
      </c>
      <c r="AB23">
        <f t="shared" si="10"/>
        <v>0</v>
      </c>
      <c r="AC23" s="1">
        <v>0</v>
      </c>
      <c r="AD23">
        <f t="shared" si="11"/>
        <v>0</v>
      </c>
      <c r="AE23">
        <f t="shared" si="11"/>
        <v>0</v>
      </c>
      <c r="AF23">
        <f t="shared" si="11"/>
        <v>0</v>
      </c>
      <c r="AG23">
        <f t="shared" si="11"/>
        <v>0</v>
      </c>
      <c r="AH23" s="1">
        <v>0</v>
      </c>
      <c r="AI23" s="2">
        <f t="shared" si="12"/>
        <v>0</v>
      </c>
      <c r="AJ23" s="2">
        <f t="shared" si="13"/>
        <v>0</v>
      </c>
      <c r="AK23" s="2">
        <f t="shared" si="14"/>
        <v>0</v>
      </c>
      <c r="AL23" s="2">
        <f t="shared" si="15"/>
        <v>0</v>
      </c>
      <c r="AM23" s="2">
        <f t="shared" si="16"/>
        <v>0</v>
      </c>
      <c r="AN23" s="2">
        <f t="shared" si="17"/>
        <v>0</v>
      </c>
      <c r="AO23">
        <f t="shared" si="18"/>
        <v>0</v>
      </c>
    </row>
    <row r="24" spans="1:41" hidden="1" x14ac:dyDescent="0.35">
      <c r="A24" t="str">
        <f>VLOOKUP(B24,'BAU Global Total'!A$3:C$34,3,FALSE)</f>
        <v>GCAM</v>
      </c>
      <c r="B24" t="s">
        <v>16</v>
      </c>
      <c r="C24" t="s">
        <v>60</v>
      </c>
      <c r="D24" s="1">
        <v>0.12045737177578661</v>
      </c>
      <c r="E24">
        <f t="shared" si="6"/>
        <v>0.12437127786782445</v>
      </c>
      <c r="F24">
        <f t="shared" si="6"/>
        <v>0.1282851839598623</v>
      </c>
      <c r="G24">
        <f t="shared" si="6"/>
        <v>0.13219909005190017</v>
      </c>
      <c r="H24">
        <f t="shared" si="6"/>
        <v>0.13611299614393801</v>
      </c>
      <c r="I24" s="1">
        <v>0.14002690223597586</v>
      </c>
      <c r="J24">
        <f t="shared" si="7"/>
        <v>0.14612148867357061</v>
      </c>
      <c r="K24">
        <f t="shared" si="7"/>
        <v>0.15221607511116536</v>
      </c>
      <c r="L24">
        <f t="shared" si="7"/>
        <v>0.15831066154876011</v>
      </c>
      <c r="M24">
        <f t="shared" si="7"/>
        <v>0.16440524798635486</v>
      </c>
      <c r="N24" s="1">
        <v>0.17049983442394961</v>
      </c>
      <c r="O24">
        <f t="shared" si="8"/>
        <v>0.17800267536418488</v>
      </c>
      <c r="P24">
        <f t="shared" si="8"/>
        <v>0.18550551630442014</v>
      </c>
      <c r="Q24">
        <f t="shared" si="8"/>
        <v>0.19300835724465537</v>
      </c>
      <c r="R24">
        <f t="shared" si="8"/>
        <v>0.20051119818489063</v>
      </c>
      <c r="S24" s="1">
        <v>0.20801403912512589</v>
      </c>
      <c r="T24">
        <f t="shared" si="9"/>
        <v>0.21659519046903383</v>
      </c>
      <c r="U24">
        <f t="shared" si="9"/>
        <v>0.22517634181294177</v>
      </c>
      <c r="V24">
        <f t="shared" si="9"/>
        <v>0.23375749315684974</v>
      </c>
      <c r="W24">
        <f t="shared" si="9"/>
        <v>0.24233864450075768</v>
      </c>
      <c r="X24" s="1">
        <v>0.25091979584466562</v>
      </c>
      <c r="Y24">
        <f t="shared" si="10"/>
        <v>0.26067269659961995</v>
      </c>
      <c r="Z24">
        <f t="shared" si="10"/>
        <v>0.27042559735457428</v>
      </c>
      <c r="AA24">
        <f t="shared" si="10"/>
        <v>0.28017849810952861</v>
      </c>
      <c r="AB24">
        <f t="shared" si="10"/>
        <v>0.28993139886448294</v>
      </c>
      <c r="AC24" s="1">
        <v>0.29968429961943727</v>
      </c>
      <c r="AD24">
        <f t="shared" si="11"/>
        <v>0.31033466688941758</v>
      </c>
      <c r="AE24">
        <f t="shared" si="11"/>
        <v>0.32098503415939789</v>
      </c>
      <c r="AF24">
        <f t="shared" si="11"/>
        <v>0.3316354014293782</v>
      </c>
      <c r="AG24">
        <f t="shared" si="11"/>
        <v>0.34228576869935851</v>
      </c>
      <c r="AH24" s="1">
        <v>0.35293613596933882</v>
      </c>
      <c r="AI24" s="2">
        <f t="shared" si="12"/>
        <v>1.5730061297790883</v>
      </c>
      <c r="AJ24" s="2">
        <f t="shared" si="13"/>
        <v>2.3043290864314754</v>
      </c>
      <c r="AK24" s="2">
        <f t="shared" si="14"/>
        <v>3.3099892935391999</v>
      </c>
      <c r="AL24" s="2">
        <f t="shared" si="15"/>
        <v>3.7068353817866138</v>
      </c>
      <c r="AM24" s="2">
        <f t="shared" si="16"/>
        <v>6.7659048794811483</v>
      </c>
      <c r="AN24" s="2">
        <f t="shared" si="17"/>
        <v>6.7659048794811483</v>
      </c>
      <c r="AO24">
        <f t="shared" si="18"/>
        <v>0</v>
      </c>
    </row>
    <row r="25" spans="1:41" hidden="1" x14ac:dyDescent="0.35">
      <c r="A25" t="str">
        <f>VLOOKUP(B25,'BAU Global Total'!A$3:C$34,3,FALSE)</f>
        <v>GCAM</v>
      </c>
      <c r="B25" t="s">
        <v>16</v>
      </c>
      <c r="C25" t="s">
        <v>61</v>
      </c>
      <c r="D25" s="1">
        <v>0</v>
      </c>
      <c r="E25">
        <f t="shared" si="6"/>
        <v>2.3053479233599999E-5</v>
      </c>
      <c r="F25">
        <f t="shared" si="6"/>
        <v>4.6106958467199998E-5</v>
      </c>
      <c r="G25">
        <f t="shared" si="6"/>
        <v>6.9160437700799997E-5</v>
      </c>
      <c r="H25">
        <f t="shared" si="6"/>
        <v>9.2213916934399997E-5</v>
      </c>
      <c r="I25" s="1">
        <v>1.15267396168E-4</v>
      </c>
      <c r="J25">
        <f t="shared" si="7"/>
        <v>4.9322411352799994E-4</v>
      </c>
      <c r="K25">
        <f t="shared" si="7"/>
        <v>8.7118083088799994E-4</v>
      </c>
      <c r="L25">
        <f t="shared" si="7"/>
        <v>1.2491375482479999E-3</v>
      </c>
      <c r="M25">
        <f t="shared" si="7"/>
        <v>1.6270942656079999E-3</v>
      </c>
      <c r="N25" s="1">
        <v>2.0050509829679999E-3</v>
      </c>
      <c r="O25">
        <f t="shared" si="8"/>
        <v>2.6093172270455992E-3</v>
      </c>
      <c r="P25">
        <f t="shared" si="8"/>
        <v>3.2135834711231989E-3</v>
      </c>
      <c r="Q25">
        <f t="shared" si="8"/>
        <v>3.8178497152007982E-3</v>
      </c>
      <c r="R25">
        <f t="shared" si="8"/>
        <v>4.4221159592783979E-3</v>
      </c>
      <c r="S25" s="1">
        <v>5.0263822033559972E-3</v>
      </c>
      <c r="T25">
        <f t="shared" si="9"/>
        <v>5.8067997038455978E-3</v>
      </c>
      <c r="U25">
        <f t="shared" si="9"/>
        <v>6.5872172043351983E-3</v>
      </c>
      <c r="V25">
        <f t="shared" si="9"/>
        <v>7.3676347048247989E-3</v>
      </c>
      <c r="W25">
        <f t="shared" si="9"/>
        <v>8.1480522053144003E-3</v>
      </c>
      <c r="X25" s="1">
        <v>8.928469705804E-3</v>
      </c>
      <c r="Y25">
        <f t="shared" si="10"/>
        <v>9.8828749935703994E-3</v>
      </c>
      <c r="Z25">
        <f t="shared" si="10"/>
        <v>1.0837280281336801E-2</v>
      </c>
      <c r="AA25">
        <f t="shared" si="10"/>
        <v>1.17916855691032E-2</v>
      </c>
      <c r="AB25">
        <f t="shared" si="10"/>
        <v>1.2746090856869601E-2</v>
      </c>
      <c r="AC25" s="1">
        <v>1.3700496144636001E-2</v>
      </c>
      <c r="AD25">
        <f t="shared" si="11"/>
        <v>1.4810505377535192E-2</v>
      </c>
      <c r="AE25">
        <f t="shared" si="11"/>
        <v>1.5920514610434384E-2</v>
      </c>
      <c r="AF25">
        <f t="shared" si="11"/>
        <v>1.7030523843333579E-2</v>
      </c>
      <c r="AG25">
        <f t="shared" si="11"/>
        <v>1.814053307623277E-2</v>
      </c>
      <c r="AH25" s="1">
        <v>1.9250542309131962E-2</v>
      </c>
      <c r="AI25" s="2">
        <f t="shared" si="12"/>
        <v>6.5914899297439995E-3</v>
      </c>
      <c r="AJ25" s="2">
        <f t="shared" si="13"/>
        <v>5.7932473083095987E-2</v>
      </c>
      <c r="AK25" s="2">
        <f t="shared" si="14"/>
        <v>0.15303951676798785</v>
      </c>
      <c r="AL25" s="2">
        <f t="shared" si="15"/>
        <v>6.251891202987199E-2</v>
      </c>
      <c r="AM25" s="2">
        <f t="shared" si="16"/>
        <v>0.20662995909205592</v>
      </c>
      <c r="AN25" s="2">
        <f t="shared" si="17"/>
        <v>0.20662995909205592</v>
      </c>
      <c r="AO25">
        <f t="shared" si="18"/>
        <v>0</v>
      </c>
    </row>
    <row r="26" spans="1:41" hidden="1" x14ac:dyDescent="0.35">
      <c r="A26" t="str">
        <f>VLOOKUP(B26,'BAU Global Total'!A$3:C$34,3,FALSE)</f>
        <v>GCAM</v>
      </c>
      <c r="B26" t="s">
        <v>16</v>
      </c>
      <c r="C26" t="s">
        <v>53</v>
      </c>
      <c r="D26" s="1">
        <v>0.23927984278883943</v>
      </c>
      <c r="E26">
        <f t="shared" si="6"/>
        <v>0.2454639781633319</v>
      </c>
      <c r="F26">
        <f t="shared" si="6"/>
        <v>0.25164811353782435</v>
      </c>
      <c r="G26">
        <f t="shared" si="6"/>
        <v>0.25783224891231682</v>
      </c>
      <c r="H26">
        <f t="shared" si="6"/>
        <v>0.26401638428680929</v>
      </c>
      <c r="I26" s="1">
        <v>0.27020051966130176</v>
      </c>
      <c r="J26">
        <f t="shared" si="7"/>
        <v>0.28016016126774751</v>
      </c>
      <c r="K26">
        <f t="shared" si="7"/>
        <v>0.29011980287419326</v>
      </c>
      <c r="L26">
        <f t="shared" si="7"/>
        <v>0.300079444480639</v>
      </c>
      <c r="M26">
        <f t="shared" si="7"/>
        <v>0.31003908608708475</v>
      </c>
      <c r="N26" s="1">
        <v>0.31999872769353049</v>
      </c>
      <c r="O26">
        <f t="shared" si="8"/>
        <v>0.33304924959608168</v>
      </c>
      <c r="P26">
        <f t="shared" si="8"/>
        <v>0.34609977149863286</v>
      </c>
      <c r="Q26">
        <f t="shared" si="8"/>
        <v>0.35915029340118404</v>
      </c>
      <c r="R26">
        <f t="shared" si="8"/>
        <v>0.37220081530373522</v>
      </c>
      <c r="S26" s="1">
        <v>0.3852513372062864</v>
      </c>
      <c r="T26">
        <f t="shared" si="9"/>
        <v>0.40063883922075877</v>
      </c>
      <c r="U26">
        <f t="shared" si="9"/>
        <v>0.41602634123523113</v>
      </c>
      <c r="V26">
        <f t="shared" si="9"/>
        <v>0.43141384324970344</v>
      </c>
      <c r="W26">
        <f t="shared" si="9"/>
        <v>0.44680134526417581</v>
      </c>
      <c r="X26" s="1">
        <v>0.46218884727864817</v>
      </c>
      <c r="Y26">
        <f t="shared" si="10"/>
        <v>0.4823084133854596</v>
      </c>
      <c r="Z26">
        <f t="shared" si="10"/>
        <v>0.50242797949227103</v>
      </c>
      <c r="AA26">
        <f t="shared" si="10"/>
        <v>0.52254754559908245</v>
      </c>
      <c r="AB26">
        <f t="shared" si="10"/>
        <v>0.54266711170589388</v>
      </c>
      <c r="AC26" s="1">
        <v>0.5627866778127053</v>
      </c>
      <c r="AD26">
        <f t="shared" si="11"/>
        <v>0.58470678564941048</v>
      </c>
      <c r="AE26">
        <f t="shared" si="11"/>
        <v>0.60662689348611554</v>
      </c>
      <c r="AF26">
        <f t="shared" si="11"/>
        <v>0.62854700132282071</v>
      </c>
      <c r="AG26">
        <f t="shared" si="11"/>
        <v>0.65046710915952577</v>
      </c>
      <c r="AH26" s="1">
        <v>0.67238721699623094</v>
      </c>
      <c r="AI26" s="2">
        <f t="shared" si="12"/>
        <v>3.0288383097536187</v>
      </c>
      <c r="AJ26" s="2">
        <f t="shared" si="13"/>
        <v>4.2728194109479682</v>
      </c>
      <c r="AK26" s="2">
        <f t="shared" si="14"/>
        <v>6.2176615818881649</v>
      </c>
      <c r="AL26" s="2">
        <f t="shared" si="15"/>
        <v>6.9816589930080548</v>
      </c>
      <c r="AM26" s="2">
        <f t="shared" si="16"/>
        <v>12.73713172761757</v>
      </c>
      <c r="AN26" s="2">
        <f t="shared" si="17"/>
        <v>12.73713172761757</v>
      </c>
      <c r="AO26">
        <f t="shared" si="18"/>
        <v>0</v>
      </c>
    </row>
    <row r="27" spans="1:41" hidden="1" x14ac:dyDescent="0.35">
      <c r="A27" t="str">
        <f>VLOOKUP(B27,'BAU Global Total'!A$3:C$34,3,FALSE)</f>
        <v>GCAM</v>
      </c>
      <c r="B27" t="s">
        <v>16</v>
      </c>
      <c r="C27" t="s">
        <v>62</v>
      </c>
      <c r="D27" s="1">
        <v>2.4216478537049987E-2</v>
      </c>
      <c r="E27">
        <f t="shared" si="6"/>
        <v>2.0339460432531788E-2</v>
      </c>
      <c r="F27">
        <f t="shared" si="6"/>
        <v>1.6462442328013589E-2</v>
      </c>
      <c r="G27">
        <f t="shared" si="6"/>
        <v>1.2585424223495392E-2</v>
      </c>
      <c r="H27">
        <f t="shared" si="6"/>
        <v>8.7084061189771945E-3</v>
      </c>
      <c r="I27" s="1">
        <v>4.8313880144589955E-3</v>
      </c>
      <c r="J27">
        <f t="shared" si="7"/>
        <v>-3.7413969056182186E-3</v>
      </c>
      <c r="K27">
        <f t="shared" si="7"/>
        <v>-1.2314181825695433E-2</v>
      </c>
      <c r="L27">
        <f t="shared" si="7"/>
        <v>-2.0886966745772648E-2</v>
      </c>
      <c r="M27">
        <f t="shared" si="7"/>
        <v>-2.9459751665849861E-2</v>
      </c>
      <c r="N27" s="1">
        <v>-3.8032536585927076E-2</v>
      </c>
      <c r="O27">
        <f t="shared" si="8"/>
        <v>-5.0060314588861669E-2</v>
      </c>
      <c r="P27">
        <f t="shared" si="8"/>
        <v>-6.2088092591796262E-2</v>
      </c>
      <c r="Q27">
        <f t="shared" si="8"/>
        <v>-7.4115870594730848E-2</v>
      </c>
      <c r="R27">
        <f t="shared" si="8"/>
        <v>-8.6143648597665462E-2</v>
      </c>
      <c r="S27" s="1">
        <v>-9.8171426600600048E-2</v>
      </c>
      <c r="T27">
        <f t="shared" si="9"/>
        <v>-0.11206223436424377</v>
      </c>
      <c r="U27">
        <f t="shared" si="9"/>
        <v>-0.12595304212788749</v>
      </c>
      <c r="V27">
        <f t="shared" si="9"/>
        <v>-0.13984384989153123</v>
      </c>
      <c r="W27">
        <f t="shared" si="9"/>
        <v>-0.15373465765517497</v>
      </c>
      <c r="X27" s="1">
        <v>-0.16762546541881868</v>
      </c>
      <c r="Y27">
        <f t="shared" si="10"/>
        <v>-0.18269175629602061</v>
      </c>
      <c r="Z27">
        <f t="shared" si="10"/>
        <v>-0.19775804717322254</v>
      </c>
      <c r="AA27">
        <f t="shared" si="10"/>
        <v>-0.2128243380504245</v>
      </c>
      <c r="AB27">
        <f t="shared" si="10"/>
        <v>-0.22789062892762643</v>
      </c>
      <c r="AC27" s="1">
        <v>-0.24295691980482836</v>
      </c>
      <c r="AD27">
        <f t="shared" si="11"/>
        <v>-0.25796477870831935</v>
      </c>
      <c r="AE27">
        <f t="shared" si="11"/>
        <v>-0.27297263761181029</v>
      </c>
      <c r="AF27">
        <f t="shared" si="11"/>
        <v>-0.28798049651530128</v>
      </c>
      <c r="AG27">
        <f t="shared" si="11"/>
        <v>-0.30298835541879221</v>
      </c>
      <c r="AH27" s="1">
        <v>-0.3179962143222832</v>
      </c>
      <c r="AI27" s="2">
        <f t="shared" si="12"/>
        <v>-1.7291234074336283E-2</v>
      </c>
      <c r="AJ27" s="2">
        <f t="shared" si="13"/>
        <v>-1.1078311390172375</v>
      </c>
      <c r="AK27" s="2">
        <f t="shared" si="14"/>
        <v>-2.6716496382474473</v>
      </c>
      <c r="AL27" s="2">
        <f t="shared" si="15"/>
        <v>-1.0870898365056467</v>
      </c>
      <c r="AM27" s="2">
        <f t="shared" si="16"/>
        <v>-3.5911140093342757</v>
      </c>
      <c r="AN27" s="2">
        <f t="shared" si="17"/>
        <v>-3.5911140093342757</v>
      </c>
      <c r="AO27">
        <f t="shared" si="18"/>
        <v>0</v>
      </c>
    </row>
    <row r="28" spans="1:41" hidden="1" x14ac:dyDescent="0.35">
      <c r="A28" t="str">
        <f>VLOOKUP(B28,'BAU Global Total'!A$3:C$34,3,FALSE)</f>
        <v>GCAM</v>
      </c>
      <c r="B28" t="s">
        <v>16</v>
      </c>
      <c r="C28" t="s">
        <v>63</v>
      </c>
      <c r="D28" s="1">
        <v>1.626722891955E-2</v>
      </c>
      <c r="E28">
        <f t="shared" si="6"/>
        <v>1.6467488274794613E-2</v>
      </c>
      <c r="F28">
        <f t="shared" si="6"/>
        <v>1.6667747630039229E-2</v>
      </c>
      <c r="G28">
        <f t="shared" si="6"/>
        <v>1.6868006985283842E-2</v>
      </c>
      <c r="H28">
        <f t="shared" si="6"/>
        <v>1.7068266340528458E-2</v>
      </c>
      <c r="I28" s="1">
        <v>1.7268525695773071E-2</v>
      </c>
      <c r="J28">
        <f t="shared" si="7"/>
        <v>2.0057605768297192E-2</v>
      </c>
      <c r="K28">
        <f t="shared" si="7"/>
        <v>2.2846685840821317E-2</v>
      </c>
      <c r="L28">
        <f t="shared" si="7"/>
        <v>2.5635765913345439E-2</v>
      </c>
      <c r="M28">
        <f t="shared" si="7"/>
        <v>2.8424845985869564E-2</v>
      </c>
      <c r="N28" s="1">
        <v>3.1213926058393685E-2</v>
      </c>
      <c r="O28">
        <f t="shared" si="8"/>
        <v>3.6934950099970748E-2</v>
      </c>
      <c r="P28">
        <f t="shared" si="8"/>
        <v>4.2655974141547807E-2</v>
      </c>
      <c r="Q28">
        <f t="shared" si="8"/>
        <v>4.8376998183124867E-2</v>
      </c>
      <c r="R28">
        <f t="shared" si="8"/>
        <v>5.4098022224701933E-2</v>
      </c>
      <c r="S28" s="1">
        <v>5.9819046266278993E-2</v>
      </c>
      <c r="T28">
        <f t="shared" si="9"/>
        <v>6.8069603110594332E-2</v>
      </c>
      <c r="U28">
        <f t="shared" si="9"/>
        <v>7.6320159954909678E-2</v>
      </c>
      <c r="V28">
        <f t="shared" si="9"/>
        <v>8.457071679922501E-2</v>
      </c>
      <c r="W28">
        <f t="shared" si="9"/>
        <v>9.282127364354037E-2</v>
      </c>
      <c r="X28" s="1">
        <v>0.1010718304878557</v>
      </c>
      <c r="Y28">
        <f t="shared" si="10"/>
        <v>0.11329325115102762</v>
      </c>
      <c r="Z28">
        <f t="shared" si="10"/>
        <v>0.12551467181419954</v>
      </c>
      <c r="AA28">
        <f t="shared" si="10"/>
        <v>0.13773609247737145</v>
      </c>
      <c r="AB28">
        <f t="shared" si="10"/>
        <v>0.14995751314054337</v>
      </c>
      <c r="AC28" s="1">
        <v>0.16217893380371529</v>
      </c>
      <c r="AD28">
        <f t="shared" si="11"/>
        <v>0.1789423398203599</v>
      </c>
      <c r="AE28">
        <f t="shared" si="11"/>
        <v>0.19570574583700451</v>
      </c>
      <c r="AF28">
        <f t="shared" si="11"/>
        <v>0.21246915185364915</v>
      </c>
      <c r="AG28">
        <f t="shared" si="11"/>
        <v>0.22923255787029376</v>
      </c>
      <c r="AH28" s="1">
        <v>0.24599596388693837</v>
      </c>
      <c r="AI28" s="2">
        <f t="shared" si="12"/>
        <v>0.2287860934126964</v>
      </c>
      <c r="AJ28" s="2">
        <f t="shared" si="13"/>
        <v>0.69595250097014327</v>
      </c>
      <c r="AK28" s="2">
        <f t="shared" si="14"/>
        <v>1.8520980521429589</v>
      </c>
      <c r="AL28" s="2">
        <f t="shared" si="15"/>
        <v>0.89352466832444577</v>
      </c>
      <c r="AM28" s="2">
        <f t="shared" si="16"/>
        <v>2.6445508899795485</v>
      </c>
      <c r="AN28" s="2">
        <f t="shared" si="17"/>
        <v>2.6445508899795485</v>
      </c>
      <c r="AO28">
        <f t="shared" si="18"/>
        <v>0</v>
      </c>
    </row>
    <row r="29" spans="1:41" hidden="1" x14ac:dyDescent="0.35">
      <c r="A29" t="str">
        <f>VLOOKUP(B29,'BAU Global Total'!A$3:C$34,3,FALSE)</f>
        <v>GCAM</v>
      </c>
      <c r="B29" t="s">
        <v>16</v>
      </c>
      <c r="C29" t="s">
        <v>64</v>
      </c>
      <c r="D29" s="1">
        <v>8.7014969923013899E-3</v>
      </c>
      <c r="E29">
        <f t="shared" si="6"/>
        <v>9.3210058337524701E-3</v>
      </c>
      <c r="F29">
        <f t="shared" si="6"/>
        <v>9.9405146752035503E-3</v>
      </c>
      <c r="G29">
        <f t="shared" si="6"/>
        <v>1.0560023516654629E-2</v>
      </c>
      <c r="H29">
        <f t="shared" si="6"/>
        <v>1.1179532358105709E-2</v>
      </c>
      <c r="I29" s="1">
        <v>1.1799041199556789E-2</v>
      </c>
      <c r="J29">
        <f t="shared" si="7"/>
        <v>1.2739734987791391E-2</v>
      </c>
      <c r="K29">
        <f t="shared" si="7"/>
        <v>1.3680428776025993E-2</v>
      </c>
      <c r="L29">
        <f t="shared" si="7"/>
        <v>1.4621122564260597E-2</v>
      </c>
      <c r="M29">
        <f t="shared" si="7"/>
        <v>1.5561816352495199E-2</v>
      </c>
      <c r="N29" s="1">
        <v>1.6502510140729801E-2</v>
      </c>
      <c r="O29">
        <f t="shared" si="8"/>
        <v>1.7589055045575074E-2</v>
      </c>
      <c r="P29">
        <f t="shared" si="8"/>
        <v>1.8675599950420351E-2</v>
      </c>
      <c r="Q29">
        <f t="shared" si="8"/>
        <v>1.9762144855265625E-2</v>
      </c>
      <c r="R29">
        <f t="shared" si="8"/>
        <v>2.0848689760110901E-2</v>
      </c>
      <c r="S29" s="1">
        <v>2.1935234664956175E-2</v>
      </c>
      <c r="T29">
        <f t="shared" si="9"/>
        <v>2.3082924963856884E-2</v>
      </c>
      <c r="U29">
        <f t="shared" si="9"/>
        <v>2.4230615262757597E-2</v>
      </c>
      <c r="V29">
        <f t="shared" si="9"/>
        <v>2.5378305561658307E-2</v>
      </c>
      <c r="W29">
        <f t="shared" si="9"/>
        <v>2.6525995860559017E-2</v>
      </c>
      <c r="X29" s="1">
        <v>2.767368615945973E-2</v>
      </c>
      <c r="Y29">
        <f t="shared" si="10"/>
        <v>2.8920051965506118E-2</v>
      </c>
      <c r="Z29">
        <f t="shared" si="10"/>
        <v>3.0166417771552507E-2</v>
      </c>
      <c r="AA29">
        <f t="shared" si="10"/>
        <v>3.1412783577598892E-2</v>
      </c>
      <c r="AB29">
        <f t="shared" si="10"/>
        <v>3.2659149383645281E-2</v>
      </c>
      <c r="AC29" s="1">
        <v>3.3905515189691669E-2</v>
      </c>
      <c r="AD29">
        <f t="shared" si="11"/>
        <v>3.5390407002152735E-2</v>
      </c>
      <c r="AE29">
        <f t="shared" si="11"/>
        <v>3.6875298814613794E-2</v>
      </c>
      <c r="AF29">
        <f t="shared" si="11"/>
        <v>3.836019062707486E-2</v>
      </c>
      <c r="AG29">
        <f t="shared" si="11"/>
        <v>3.9845082439535918E-2</v>
      </c>
      <c r="AH29" s="1">
        <v>4.1329974251996984E-2</v>
      </c>
      <c r="AI29" s="2">
        <f t="shared" si="12"/>
        <v>0.13460722739687753</v>
      </c>
      <c r="AJ29" s="2">
        <f t="shared" si="13"/>
        <v>0.24220476222534948</v>
      </c>
      <c r="AK29" s="2">
        <f t="shared" si="14"/>
        <v>0.37653855718282847</v>
      </c>
      <c r="AL29" s="2">
        <f t="shared" si="15"/>
        <v>0.36030947948149722</v>
      </c>
      <c r="AM29" s="2">
        <f t="shared" si="16"/>
        <v>0.7091743505048661</v>
      </c>
      <c r="AN29" s="2">
        <f t="shared" si="17"/>
        <v>0.7091743505048661</v>
      </c>
      <c r="AO29">
        <f t="shared" si="18"/>
        <v>0</v>
      </c>
    </row>
    <row r="30" spans="1:41" hidden="1" x14ac:dyDescent="0.35">
      <c r="A30" t="str">
        <f>VLOOKUP(B30,'BAU Global Total'!A$3:C$34,3,FALSE)</f>
        <v>GCAM</v>
      </c>
      <c r="B30" t="s">
        <v>16</v>
      </c>
      <c r="C30" t="s">
        <v>65</v>
      </c>
      <c r="D30" s="1">
        <v>3.644512255465765E-2</v>
      </c>
      <c r="E30">
        <f t="shared" si="6"/>
        <v>3.7794027558114111E-2</v>
      </c>
      <c r="F30">
        <f t="shared" si="6"/>
        <v>3.9142932561570573E-2</v>
      </c>
      <c r="G30">
        <f t="shared" si="6"/>
        <v>4.0491837565027035E-2</v>
      </c>
      <c r="H30">
        <f t="shared" si="6"/>
        <v>4.1840742568483497E-2</v>
      </c>
      <c r="I30" s="1">
        <v>4.3189647571939958E-2</v>
      </c>
      <c r="J30">
        <f t="shared" si="7"/>
        <v>4.635021413675304E-2</v>
      </c>
      <c r="K30">
        <f t="shared" si="7"/>
        <v>4.9510780701566122E-2</v>
      </c>
      <c r="L30">
        <f t="shared" si="7"/>
        <v>5.2671347266379204E-2</v>
      </c>
      <c r="M30">
        <f t="shared" si="7"/>
        <v>5.5831913831192286E-2</v>
      </c>
      <c r="N30" s="1">
        <v>5.8992480396005367E-2</v>
      </c>
      <c r="O30">
        <f t="shared" si="8"/>
        <v>6.3306032844581084E-2</v>
      </c>
      <c r="P30">
        <f t="shared" si="8"/>
        <v>6.7619585293156786E-2</v>
      </c>
      <c r="Q30">
        <f t="shared" si="8"/>
        <v>7.1933137741732503E-2</v>
      </c>
      <c r="R30">
        <f t="shared" si="8"/>
        <v>7.6246690190308219E-2</v>
      </c>
      <c r="S30" s="1">
        <v>8.0560242638883922E-2</v>
      </c>
      <c r="T30">
        <f t="shared" si="9"/>
        <v>8.5030481782571429E-2</v>
      </c>
      <c r="U30">
        <f t="shared" si="9"/>
        <v>8.9500720926258923E-2</v>
      </c>
      <c r="V30">
        <f t="shared" si="9"/>
        <v>9.397096006994643E-2</v>
      </c>
      <c r="W30">
        <f t="shared" si="9"/>
        <v>9.8441199213633923E-2</v>
      </c>
      <c r="X30" s="1">
        <v>0.10291143835732143</v>
      </c>
      <c r="Y30">
        <f t="shared" si="10"/>
        <v>0.10735354541745398</v>
      </c>
      <c r="Z30">
        <f t="shared" si="10"/>
        <v>0.11179565247758654</v>
      </c>
      <c r="AA30">
        <f t="shared" si="10"/>
        <v>0.11623775953771909</v>
      </c>
      <c r="AB30">
        <f t="shared" si="10"/>
        <v>0.12067986659785164</v>
      </c>
      <c r="AC30" s="1">
        <v>0.12512197365798419</v>
      </c>
      <c r="AD30">
        <f t="shared" si="11"/>
        <v>0.12947155612319997</v>
      </c>
      <c r="AE30">
        <f t="shared" si="11"/>
        <v>0.13382113858841574</v>
      </c>
      <c r="AF30">
        <f t="shared" si="11"/>
        <v>0.13817072105363154</v>
      </c>
      <c r="AG30">
        <f t="shared" si="11"/>
        <v>0.14252030351884731</v>
      </c>
      <c r="AH30" s="1">
        <v>0.14686988598406309</v>
      </c>
      <c r="AI30" s="2">
        <f t="shared" si="12"/>
        <v>0.50226104671168892</v>
      </c>
      <c r="AJ30" s="2">
        <f t="shared" si="13"/>
        <v>0.88851296945440006</v>
      </c>
      <c r="AK30" s="2">
        <f t="shared" si="14"/>
        <v>1.3749538413140745</v>
      </c>
      <c r="AL30" s="2">
        <f t="shared" si="15"/>
        <v>1.3317815357700835</v>
      </c>
      <c r="AM30" s="2">
        <f t="shared" si="16"/>
        <v>2.6038239387268365</v>
      </c>
      <c r="AN30" s="2">
        <f t="shared" si="17"/>
        <v>2.6038239387268365</v>
      </c>
      <c r="AO30">
        <f t="shared" si="18"/>
        <v>0</v>
      </c>
    </row>
    <row r="31" spans="1:41" x14ac:dyDescent="0.35">
      <c r="A31" t="str">
        <f>VLOOKUP(B31,'BAU Global Total'!A$3:C$34,3,FALSE)</f>
        <v>GCAM</v>
      </c>
      <c r="B31" t="s">
        <v>16</v>
      </c>
      <c r="C31" t="s">
        <v>66</v>
      </c>
      <c r="D31" s="1">
        <v>1.6272581730000001E-3</v>
      </c>
      <c r="E31">
        <f t="shared" si="6"/>
        <v>1.6741000790000001E-3</v>
      </c>
      <c r="F31">
        <f t="shared" si="6"/>
        <v>1.7209419850000001E-3</v>
      </c>
      <c r="G31">
        <f t="shared" si="6"/>
        <v>1.7677838909999999E-3</v>
      </c>
      <c r="H31">
        <f t="shared" si="6"/>
        <v>1.8146257969999999E-3</v>
      </c>
      <c r="I31" s="1">
        <v>1.8614677029999999E-3</v>
      </c>
      <c r="J31">
        <f t="shared" si="7"/>
        <v>1.9778633704E-3</v>
      </c>
      <c r="K31">
        <f t="shared" si="7"/>
        <v>2.0942590378000003E-3</v>
      </c>
      <c r="L31">
        <f t="shared" si="7"/>
        <v>2.2106547052000002E-3</v>
      </c>
      <c r="M31">
        <f t="shared" si="7"/>
        <v>2.3270503726000001E-3</v>
      </c>
      <c r="N31" s="1">
        <v>2.4434460400000004E-3</v>
      </c>
      <c r="O31">
        <f t="shared" si="8"/>
        <v>2.6099354720000001E-3</v>
      </c>
      <c r="P31">
        <f t="shared" si="8"/>
        <v>2.7764249040000003E-3</v>
      </c>
      <c r="Q31">
        <f t="shared" si="8"/>
        <v>2.942914336E-3</v>
      </c>
      <c r="R31">
        <f t="shared" si="8"/>
        <v>3.1094037679999997E-3</v>
      </c>
      <c r="S31" s="1">
        <v>3.2758931999999998E-3</v>
      </c>
      <c r="T31">
        <f t="shared" si="9"/>
        <v>3.5452512269999997E-3</v>
      </c>
      <c r="U31">
        <f t="shared" si="9"/>
        <v>3.8146092539999999E-3</v>
      </c>
      <c r="V31">
        <f t="shared" si="9"/>
        <v>4.0839672810000002E-3</v>
      </c>
      <c r="W31">
        <f t="shared" si="9"/>
        <v>4.3533253079999995E-3</v>
      </c>
      <c r="X31" s="1">
        <v>4.6226833349999998E-3</v>
      </c>
      <c r="Y31">
        <f t="shared" si="10"/>
        <v>4.9868267949999996E-3</v>
      </c>
      <c r="Z31">
        <f t="shared" si="10"/>
        <v>5.3509702549999994E-3</v>
      </c>
      <c r="AA31">
        <f t="shared" si="10"/>
        <v>5.7151137149999993E-3</v>
      </c>
      <c r="AB31">
        <f t="shared" si="10"/>
        <v>6.079257175E-3</v>
      </c>
      <c r="AC31" s="1">
        <v>6.4434006349999998E-3</v>
      </c>
      <c r="AD31">
        <f t="shared" si="11"/>
        <v>6.9186355399999998E-3</v>
      </c>
      <c r="AE31">
        <f t="shared" si="11"/>
        <v>7.3938704449999998E-3</v>
      </c>
      <c r="AF31">
        <f t="shared" si="11"/>
        <v>7.8691053500000007E-3</v>
      </c>
      <c r="AG31">
        <f t="shared" si="11"/>
        <v>8.3443402550000007E-3</v>
      </c>
      <c r="AH31" s="1">
        <v>8.8195751600000007E-3</v>
      </c>
      <c r="AI31" s="2">
        <f t="shared" si="12"/>
        <v>2.1519451154000002E-2</v>
      </c>
      <c r="AJ31" s="2">
        <f t="shared" si="13"/>
        <v>3.7577854125000004E-2</v>
      </c>
      <c r="AK31" s="2">
        <f t="shared" si="14"/>
        <v>7.2543778660000002E-2</v>
      </c>
      <c r="AL31" s="2">
        <f t="shared" si="15"/>
        <v>5.6653859239000001E-2</v>
      </c>
      <c r="AM31" s="2">
        <f t="shared" si="16"/>
        <v>0.124574954564</v>
      </c>
      <c r="AN31" s="2">
        <f t="shared" si="17"/>
        <v>0</v>
      </c>
      <c r="AO31">
        <f t="shared" si="18"/>
        <v>0.124574954564</v>
      </c>
    </row>
    <row r="32" spans="1:41" x14ac:dyDescent="0.35">
      <c r="A32" t="str">
        <f>VLOOKUP(B32,'BAU Global Total'!A$3:C$34,3,FALSE)</f>
        <v>GCAM</v>
      </c>
      <c r="B32" t="s">
        <v>16</v>
      </c>
      <c r="C32" t="s">
        <v>67</v>
      </c>
      <c r="D32" s="1">
        <v>2.8892531910328385E-2</v>
      </c>
      <c r="E32">
        <f t="shared" si="6"/>
        <v>2.9633031646102752E-2</v>
      </c>
      <c r="F32">
        <f t="shared" si="6"/>
        <v>3.0373531381877122E-2</v>
      </c>
      <c r="G32">
        <f t="shared" si="6"/>
        <v>3.111403111765149E-2</v>
      </c>
      <c r="H32">
        <f t="shared" si="6"/>
        <v>3.1854530853425857E-2</v>
      </c>
      <c r="I32" s="1">
        <v>3.2595030589200227E-2</v>
      </c>
      <c r="J32">
        <f t="shared" si="7"/>
        <v>3.3970961041987664E-2</v>
      </c>
      <c r="K32">
        <f t="shared" si="7"/>
        <v>3.5346891494775094E-2</v>
      </c>
      <c r="L32">
        <f t="shared" si="7"/>
        <v>3.6722821947562531E-2</v>
      </c>
      <c r="M32">
        <f t="shared" si="7"/>
        <v>3.8098752400349961E-2</v>
      </c>
      <c r="N32" s="1">
        <v>3.9474682853137398E-2</v>
      </c>
      <c r="O32">
        <f t="shared" si="8"/>
        <v>4.0848158255359208E-2</v>
      </c>
      <c r="P32">
        <f t="shared" si="8"/>
        <v>4.2221633657581019E-2</v>
      </c>
      <c r="Q32">
        <f t="shared" si="8"/>
        <v>4.3595109059802829E-2</v>
      </c>
      <c r="R32">
        <f t="shared" si="8"/>
        <v>4.496858446202464E-2</v>
      </c>
      <c r="S32" s="1">
        <v>4.634205986424645E-2</v>
      </c>
      <c r="T32">
        <f t="shared" si="9"/>
        <v>4.8137130664194561E-2</v>
      </c>
      <c r="U32">
        <f t="shared" si="9"/>
        <v>4.9932201464142664E-2</v>
      </c>
      <c r="V32">
        <f t="shared" si="9"/>
        <v>5.1727272264090775E-2</v>
      </c>
      <c r="W32">
        <f t="shared" si="9"/>
        <v>5.3522343064038878E-2</v>
      </c>
      <c r="X32" s="1">
        <v>5.5317413863986989E-2</v>
      </c>
      <c r="Y32">
        <f t="shared" si="10"/>
        <v>5.7630173468430843E-2</v>
      </c>
      <c r="Z32">
        <f t="shared" si="10"/>
        <v>5.9942933072874689E-2</v>
      </c>
      <c r="AA32">
        <f t="shared" si="10"/>
        <v>6.2255692677318543E-2</v>
      </c>
      <c r="AB32">
        <f t="shared" si="10"/>
        <v>6.456845228176239E-2</v>
      </c>
      <c r="AC32" s="1">
        <v>6.6881211886206243E-2</v>
      </c>
      <c r="AD32">
        <f t="shared" si="11"/>
        <v>6.9689865856639319E-2</v>
      </c>
      <c r="AE32">
        <f t="shared" si="11"/>
        <v>7.2498519827072394E-2</v>
      </c>
      <c r="AF32">
        <f t="shared" si="11"/>
        <v>7.5307173797505456E-2</v>
      </c>
      <c r="AG32">
        <f t="shared" si="11"/>
        <v>7.8115827767938531E-2</v>
      </c>
      <c r="AH32" s="1">
        <v>8.0924481738371606E-2</v>
      </c>
      <c r="AI32" s="2">
        <f t="shared" si="12"/>
        <v>0.36807679723639852</v>
      </c>
      <c r="AJ32" s="2">
        <f t="shared" si="13"/>
        <v>0.51608658947260544</v>
      </c>
      <c r="AK32" s="2">
        <f t="shared" si="14"/>
        <v>0.74313174623810707</v>
      </c>
      <c r="AL32" s="2">
        <f t="shared" si="15"/>
        <v>0.8446887038558667</v>
      </c>
      <c r="AM32" s="2">
        <f t="shared" si="16"/>
        <v>1.532503036229987</v>
      </c>
      <c r="AN32" s="2">
        <f t="shared" si="17"/>
        <v>1.532503036229987</v>
      </c>
      <c r="AO32">
        <f t="shared" si="18"/>
        <v>0</v>
      </c>
    </row>
    <row r="33" spans="1:41" x14ac:dyDescent="0.35">
      <c r="A33" t="str">
        <f>VLOOKUP(B33,'BAU Global Total'!A$3:C$34,3,FALSE)</f>
        <v>GCAM</v>
      </c>
      <c r="B33" t="s">
        <v>16</v>
      </c>
      <c r="C33" t="s">
        <v>68</v>
      </c>
      <c r="D33" s="1">
        <v>2.8516199651999964E-3</v>
      </c>
      <c r="E33">
        <f t="shared" si="6"/>
        <v>2.8819882119599971E-3</v>
      </c>
      <c r="F33">
        <f t="shared" si="6"/>
        <v>2.9123564587199978E-3</v>
      </c>
      <c r="G33">
        <f t="shared" si="6"/>
        <v>2.9427247054799985E-3</v>
      </c>
      <c r="H33">
        <f t="shared" si="6"/>
        <v>2.9730929522399992E-3</v>
      </c>
      <c r="I33" s="1">
        <v>3.0034611989999999E-3</v>
      </c>
      <c r="J33">
        <f t="shared" si="7"/>
        <v>3.05578838614E-3</v>
      </c>
      <c r="K33">
        <f t="shared" si="7"/>
        <v>3.1081155732800001E-3</v>
      </c>
      <c r="L33">
        <f t="shared" si="7"/>
        <v>3.1604427604199998E-3</v>
      </c>
      <c r="M33">
        <f t="shared" si="7"/>
        <v>3.21276994756E-3</v>
      </c>
      <c r="N33" s="1">
        <v>3.2650971347000001E-3</v>
      </c>
      <c r="O33">
        <f t="shared" si="8"/>
        <v>3.34180637674E-3</v>
      </c>
      <c r="P33">
        <f t="shared" si="8"/>
        <v>3.4185156187800003E-3</v>
      </c>
      <c r="Q33">
        <f t="shared" si="8"/>
        <v>3.4952248608200003E-3</v>
      </c>
      <c r="R33">
        <f t="shared" si="8"/>
        <v>3.5719341028600006E-3</v>
      </c>
      <c r="S33" s="1">
        <v>3.6486433449000005E-3</v>
      </c>
      <c r="T33">
        <f t="shared" si="9"/>
        <v>3.7435136797400008E-3</v>
      </c>
      <c r="U33">
        <f t="shared" si="9"/>
        <v>3.8383840145800006E-3</v>
      </c>
      <c r="V33">
        <f t="shared" si="9"/>
        <v>3.9332543494200005E-3</v>
      </c>
      <c r="W33">
        <f t="shared" si="9"/>
        <v>4.0281246842600012E-3</v>
      </c>
      <c r="X33" s="1">
        <v>4.1229950191000011E-3</v>
      </c>
      <c r="Y33">
        <f t="shared" si="10"/>
        <v>4.2364050741800011E-3</v>
      </c>
      <c r="Z33">
        <f t="shared" si="10"/>
        <v>4.3498151292600002E-3</v>
      </c>
      <c r="AA33">
        <f t="shared" si="10"/>
        <v>4.4632251843400002E-3</v>
      </c>
      <c r="AB33">
        <f t="shared" si="10"/>
        <v>4.5766352394199994E-3</v>
      </c>
      <c r="AC33" s="1">
        <v>4.6900452944999994E-3</v>
      </c>
      <c r="AD33">
        <f t="shared" si="11"/>
        <v>4.8157004743799997E-3</v>
      </c>
      <c r="AE33">
        <f t="shared" si="11"/>
        <v>4.9413556542599992E-3</v>
      </c>
      <c r="AF33">
        <f t="shared" si="11"/>
        <v>5.0670108341399995E-3</v>
      </c>
      <c r="AG33">
        <f t="shared" si="11"/>
        <v>5.192666014019999E-3</v>
      </c>
      <c r="AH33" s="1">
        <v>5.3183211938999993E-3</v>
      </c>
      <c r="AI33" s="2">
        <f t="shared" si="12"/>
        <v>3.336745729469999E-2</v>
      </c>
      <c r="AJ33" s="2">
        <f t="shared" si="13"/>
        <v>4.0407493185900013E-2</v>
      </c>
      <c r="AK33" s="2">
        <f t="shared" si="14"/>
        <v>5.1774175111500002E-2</v>
      </c>
      <c r="AL33" s="2">
        <f t="shared" si="15"/>
        <v>7.05098533459E-2</v>
      </c>
      <c r="AM33" s="2">
        <f t="shared" si="16"/>
        <v>0.11816103343830001</v>
      </c>
      <c r="AN33" s="2">
        <f t="shared" si="17"/>
        <v>0</v>
      </c>
      <c r="AO33">
        <f t="shared" si="18"/>
        <v>0.11816103343830001</v>
      </c>
    </row>
    <row r="34" spans="1:41" hidden="1" x14ac:dyDescent="0.35">
      <c r="A34" t="str">
        <f>VLOOKUP(B34,'BAU Global Total'!A$3:C$34,3,FALSE)</f>
        <v>GCAM</v>
      </c>
      <c r="B34" t="s">
        <v>16</v>
      </c>
      <c r="C34" t="s">
        <v>69</v>
      </c>
      <c r="D34" s="1">
        <v>0</v>
      </c>
      <c r="E34">
        <f t="shared" si="6"/>
        <v>0</v>
      </c>
      <c r="F34">
        <f t="shared" si="6"/>
        <v>0</v>
      </c>
      <c r="G34">
        <f t="shared" si="6"/>
        <v>0</v>
      </c>
      <c r="H34">
        <f t="shared" si="6"/>
        <v>0</v>
      </c>
      <c r="I34" s="1">
        <v>0</v>
      </c>
      <c r="J34">
        <f t="shared" si="7"/>
        <v>0</v>
      </c>
      <c r="K34">
        <f t="shared" si="7"/>
        <v>0</v>
      </c>
      <c r="L34">
        <f t="shared" si="7"/>
        <v>0</v>
      </c>
      <c r="M34">
        <f t="shared" si="7"/>
        <v>0</v>
      </c>
      <c r="N34" s="1">
        <v>0</v>
      </c>
      <c r="O34">
        <f t="shared" si="8"/>
        <v>0</v>
      </c>
      <c r="P34">
        <f t="shared" si="8"/>
        <v>0</v>
      </c>
      <c r="Q34">
        <f t="shared" si="8"/>
        <v>0</v>
      </c>
      <c r="R34">
        <f t="shared" si="8"/>
        <v>0</v>
      </c>
      <c r="S34" s="1">
        <v>0</v>
      </c>
      <c r="T34">
        <f t="shared" si="9"/>
        <v>0</v>
      </c>
      <c r="U34">
        <f t="shared" si="9"/>
        <v>0</v>
      </c>
      <c r="V34">
        <f t="shared" si="9"/>
        <v>0</v>
      </c>
      <c r="W34">
        <f t="shared" si="9"/>
        <v>0</v>
      </c>
      <c r="X34" s="1">
        <v>0</v>
      </c>
      <c r="Y34">
        <f t="shared" si="10"/>
        <v>0</v>
      </c>
      <c r="Z34">
        <f t="shared" si="10"/>
        <v>0</v>
      </c>
      <c r="AA34">
        <f t="shared" si="10"/>
        <v>0</v>
      </c>
      <c r="AB34">
        <f t="shared" si="10"/>
        <v>0</v>
      </c>
      <c r="AC34" s="1">
        <v>0</v>
      </c>
      <c r="AD34">
        <f t="shared" si="11"/>
        <v>0</v>
      </c>
      <c r="AE34">
        <f t="shared" si="11"/>
        <v>0</v>
      </c>
      <c r="AF34">
        <f t="shared" si="11"/>
        <v>0</v>
      </c>
      <c r="AG34">
        <f t="shared" si="11"/>
        <v>0</v>
      </c>
      <c r="AH34" s="1">
        <v>0</v>
      </c>
      <c r="AI34" s="2">
        <f t="shared" si="12"/>
        <v>0</v>
      </c>
      <c r="AJ34" s="2">
        <f t="shared" si="13"/>
        <v>0</v>
      </c>
      <c r="AK34" s="2">
        <f t="shared" si="14"/>
        <v>0</v>
      </c>
      <c r="AL34" s="2">
        <f t="shared" si="15"/>
        <v>0</v>
      </c>
      <c r="AM34" s="2">
        <f t="shared" si="16"/>
        <v>0</v>
      </c>
      <c r="AN34" s="2">
        <f t="shared" si="17"/>
        <v>0</v>
      </c>
      <c r="AO34">
        <f t="shared" si="18"/>
        <v>0</v>
      </c>
    </row>
    <row r="35" spans="1:41" hidden="1" x14ac:dyDescent="0.35">
      <c r="A35" t="str">
        <f>VLOOKUP(B35,'BAU Global Total'!A$3:C$34,3,FALSE)</f>
        <v>GCAM</v>
      </c>
      <c r="B35" t="s">
        <v>18</v>
      </c>
      <c r="C35" t="s">
        <v>60</v>
      </c>
      <c r="D35" s="1">
        <v>0.29112488877883685</v>
      </c>
      <c r="E35">
        <f t="shared" si="6"/>
        <v>0.30067914702954895</v>
      </c>
      <c r="F35">
        <f t="shared" si="6"/>
        <v>0.31023340528026105</v>
      </c>
      <c r="G35">
        <f t="shared" si="6"/>
        <v>0.31978766353097315</v>
      </c>
      <c r="H35">
        <f t="shared" si="6"/>
        <v>0.32934192178168525</v>
      </c>
      <c r="I35" s="1">
        <v>0.33889618003239735</v>
      </c>
      <c r="J35">
        <f t="shared" si="7"/>
        <v>0.35668521158339017</v>
      </c>
      <c r="K35">
        <f t="shared" si="7"/>
        <v>0.37447424313438299</v>
      </c>
      <c r="L35">
        <f t="shared" si="7"/>
        <v>0.39226327468537575</v>
      </c>
      <c r="M35">
        <f t="shared" si="7"/>
        <v>0.41005230623636857</v>
      </c>
      <c r="N35" s="1">
        <v>0.42784133778736139</v>
      </c>
      <c r="O35">
        <f t="shared" si="8"/>
        <v>0.44992404366638006</v>
      </c>
      <c r="P35">
        <f t="shared" si="8"/>
        <v>0.47200674954539867</v>
      </c>
      <c r="Q35">
        <f t="shared" si="8"/>
        <v>0.49408945542441735</v>
      </c>
      <c r="R35">
        <f t="shared" si="8"/>
        <v>0.51617216130343602</v>
      </c>
      <c r="S35" s="1">
        <v>0.53825486718245463</v>
      </c>
      <c r="T35">
        <f t="shared" si="9"/>
        <v>0.5632613854567956</v>
      </c>
      <c r="U35">
        <f t="shared" si="9"/>
        <v>0.58826790373113658</v>
      </c>
      <c r="V35">
        <f t="shared" si="9"/>
        <v>0.61327442200547755</v>
      </c>
      <c r="W35">
        <f t="shared" si="9"/>
        <v>0.63828094027981852</v>
      </c>
      <c r="X35" s="1">
        <v>0.66328745855415949</v>
      </c>
      <c r="Y35">
        <f t="shared" si="10"/>
        <v>0.69146878666380274</v>
      </c>
      <c r="Z35">
        <f t="shared" si="10"/>
        <v>0.71965011477344609</v>
      </c>
      <c r="AA35">
        <f t="shared" si="10"/>
        <v>0.74783144288308934</v>
      </c>
      <c r="AB35">
        <f t="shared" si="10"/>
        <v>0.77601277099273269</v>
      </c>
      <c r="AC35" s="1">
        <v>0.80419409910237594</v>
      </c>
      <c r="AD35">
        <f t="shared" si="11"/>
        <v>0.83389080810326488</v>
      </c>
      <c r="AE35">
        <f t="shared" si="11"/>
        <v>0.86358751710415382</v>
      </c>
      <c r="AF35">
        <f t="shared" si="11"/>
        <v>0.89328422610504277</v>
      </c>
      <c r="AG35">
        <f t="shared" si="11"/>
        <v>0.92298093510593171</v>
      </c>
      <c r="AH35" s="1">
        <v>0.95267764410682065</v>
      </c>
      <c r="AI35" s="2">
        <f t="shared" si="12"/>
        <v>3.8513795798605814</v>
      </c>
      <c r="AJ35" s="2">
        <f t="shared" si="13"/>
        <v>5.9646607249368353</v>
      </c>
      <c r="AK35" s="2">
        <f t="shared" si="14"/>
        <v>8.8688658034948205</v>
      </c>
      <c r="AL35" s="2">
        <f t="shared" si="15"/>
        <v>9.3881989670100552</v>
      </c>
      <c r="AM35" s="2">
        <f t="shared" si="16"/>
        <v>17.593777311950717</v>
      </c>
      <c r="AN35" s="2">
        <f t="shared" si="17"/>
        <v>17.593777311950717</v>
      </c>
      <c r="AO35">
        <f t="shared" si="18"/>
        <v>0</v>
      </c>
    </row>
    <row r="36" spans="1:41" hidden="1" x14ac:dyDescent="0.35">
      <c r="A36" t="str">
        <f>VLOOKUP(B36,'BAU Global Total'!A$3:C$34,3,FALSE)</f>
        <v>GCAM</v>
      </c>
      <c r="B36" t="s">
        <v>18</v>
      </c>
      <c r="C36" t="s">
        <v>61</v>
      </c>
      <c r="D36" s="1">
        <v>0</v>
      </c>
      <c r="E36">
        <f t="shared" si="6"/>
        <v>5.5532872447199998E-5</v>
      </c>
      <c r="F36">
        <f t="shared" si="6"/>
        <v>1.110657448944E-4</v>
      </c>
      <c r="G36">
        <f t="shared" si="6"/>
        <v>1.6659861734159999E-4</v>
      </c>
      <c r="H36">
        <f t="shared" si="6"/>
        <v>2.2213148978879999E-4</v>
      </c>
      <c r="I36" s="1">
        <v>2.7766436223599999E-4</v>
      </c>
      <c r="J36">
        <f t="shared" si="7"/>
        <v>8.6757371575680014E-4</v>
      </c>
      <c r="K36">
        <f t="shared" si="7"/>
        <v>1.4574830692776002E-3</v>
      </c>
      <c r="L36">
        <f t="shared" si="7"/>
        <v>2.0473924227983999E-3</v>
      </c>
      <c r="M36">
        <f t="shared" si="7"/>
        <v>2.6373017763192002E-3</v>
      </c>
      <c r="N36" s="1">
        <v>3.2272111298400001E-3</v>
      </c>
      <c r="O36">
        <f t="shared" si="8"/>
        <v>4.7678014656352009E-3</v>
      </c>
      <c r="P36">
        <f t="shared" si="8"/>
        <v>6.3083918014304012E-3</v>
      </c>
      <c r="Q36">
        <f t="shared" si="8"/>
        <v>7.8489821372256015E-3</v>
      </c>
      <c r="R36">
        <f t="shared" si="8"/>
        <v>9.3895724730208019E-3</v>
      </c>
      <c r="S36" s="1">
        <v>1.0930162808816002E-2</v>
      </c>
      <c r="T36">
        <f t="shared" si="9"/>
        <v>1.3489156233797601E-2</v>
      </c>
      <c r="U36">
        <f t="shared" si="9"/>
        <v>1.6048149658779202E-2</v>
      </c>
      <c r="V36">
        <f t="shared" si="9"/>
        <v>1.86071430837608E-2</v>
      </c>
      <c r="W36">
        <f t="shared" si="9"/>
        <v>2.1166136508742397E-2</v>
      </c>
      <c r="X36" s="1">
        <v>2.3725129933723998E-2</v>
      </c>
      <c r="Y36">
        <f t="shared" si="10"/>
        <v>2.7396772855521591E-2</v>
      </c>
      <c r="Z36">
        <f t="shared" si="10"/>
        <v>3.1068415777319183E-2</v>
      </c>
      <c r="AA36">
        <f t="shared" si="10"/>
        <v>3.4740058699116776E-2</v>
      </c>
      <c r="AB36">
        <f t="shared" si="10"/>
        <v>3.8411701620914368E-2</v>
      </c>
      <c r="AC36" s="1">
        <v>4.208334454271196E-2</v>
      </c>
      <c r="AD36">
        <f t="shared" si="11"/>
        <v>4.6851695182651171E-2</v>
      </c>
      <c r="AE36">
        <f t="shared" si="11"/>
        <v>5.1620045822590374E-2</v>
      </c>
      <c r="AF36">
        <f t="shared" si="11"/>
        <v>5.6388396462529584E-2</v>
      </c>
      <c r="AG36">
        <f t="shared" si="11"/>
        <v>6.1156747102468795E-2</v>
      </c>
      <c r="AH36" s="1">
        <v>6.5925097742407998E-2</v>
      </c>
      <c r="AI36" s="2">
        <f t="shared" si="12"/>
        <v>1.1069955200700001E-2</v>
      </c>
      <c r="AJ36" s="2">
        <f t="shared" si="13"/>
        <v>0.135507837234772</v>
      </c>
      <c r="AK36" s="2">
        <f t="shared" si="14"/>
        <v>0.47936740574195585</v>
      </c>
      <c r="AL36" s="2">
        <f t="shared" si="15"/>
        <v>0.143350581305632</v>
      </c>
      <c r="AM36" s="2">
        <f t="shared" si="16"/>
        <v>0.59899285711386374</v>
      </c>
      <c r="AN36" s="2">
        <f t="shared" si="17"/>
        <v>0.59899285711386374</v>
      </c>
      <c r="AO36">
        <f t="shared" si="18"/>
        <v>0</v>
      </c>
    </row>
    <row r="37" spans="1:41" hidden="1" x14ac:dyDescent="0.35">
      <c r="A37" t="str">
        <f>VLOOKUP(B37,'BAU Global Total'!A$3:C$34,3,FALSE)</f>
        <v>GCAM</v>
      </c>
      <c r="B37" t="s">
        <v>18</v>
      </c>
      <c r="C37" t="s">
        <v>53</v>
      </c>
      <c r="D37" s="1">
        <v>0.40385172652767598</v>
      </c>
      <c r="E37">
        <f t="shared" si="6"/>
        <v>0.42051722236941791</v>
      </c>
      <c r="F37">
        <f t="shared" si="6"/>
        <v>0.43718271821115989</v>
      </c>
      <c r="G37">
        <f t="shared" si="6"/>
        <v>0.45384821405290182</v>
      </c>
      <c r="H37">
        <f t="shared" si="6"/>
        <v>0.47051370989464381</v>
      </c>
      <c r="I37" s="1">
        <v>0.48717920573638573</v>
      </c>
      <c r="J37">
        <f t="shared" si="7"/>
        <v>0.52576303645839839</v>
      </c>
      <c r="K37">
        <f t="shared" si="7"/>
        <v>0.56434686718041105</v>
      </c>
      <c r="L37">
        <f t="shared" si="7"/>
        <v>0.6029306979024236</v>
      </c>
      <c r="M37">
        <f t="shared" si="7"/>
        <v>0.64151452862443625</v>
      </c>
      <c r="N37" s="1">
        <v>0.68009835934644891</v>
      </c>
      <c r="O37">
        <f t="shared" si="8"/>
        <v>0.73238818306402986</v>
      </c>
      <c r="P37">
        <f t="shared" si="8"/>
        <v>0.78467800678161082</v>
      </c>
      <c r="Q37">
        <f t="shared" si="8"/>
        <v>0.83696783049919188</v>
      </c>
      <c r="R37">
        <f t="shared" si="8"/>
        <v>0.88925765421677283</v>
      </c>
      <c r="S37" s="1">
        <v>0.94154747793435378</v>
      </c>
      <c r="T37">
        <f t="shared" si="9"/>
        <v>1.0007608291706174</v>
      </c>
      <c r="U37">
        <f t="shared" si="9"/>
        <v>1.0599741804068807</v>
      </c>
      <c r="V37">
        <f t="shared" si="9"/>
        <v>1.1191875316431443</v>
      </c>
      <c r="W37">
        <f t="shared" si="9"/>
        <v>1.1784008828794077</v>
      </c>
      <c r="X37" s="1">
        <v>1.2376142341156713</v>
      </c>
      <c r="Y37">
        <f t="shared" si="10"/>
        <v>1.3069970150747052</v>
      </c>
      <c r="Z37">
        <f t="shared" si="10"/>
        <v>1.3763797960337392</v>
      </c>
      <c r="AA37">
        <f t="shared" si="10"/>
        <v>1.4457625769927733</v>
      </c>
      <c r="AB37">
        <f t="shared" si="10"/>
        <v>1.5151453579518073</v>
      </c>
      <c r="AC37" s="1">
        <v>1.5845281389108412</v>
      </c>
      <c r="AD37">
        <f t="shared" si="11"/>
        <v>1.6600239435347897</v>
      </c>
      <c r="AE37">
        <f t="shared" si="11"/>
        <v>1.7355197481587381</v>
      </c>
      <c r="AF37">
        <f t="shared" si="11"/>
        <v>1.8110155527826866</v>
      </c>
      <c r="AG37">
        <f t="shared" si="11"/>
        <v>1.886511357406635</v>
      </c>
      <c r="AH37" s="1">
        <v>1.9620071620305835</v>
      </c>
      <c r="AI37" s="2">
        <f t="shared" si="12"/>
        <v>5.6877462863043045</v>
      </c>
      <c r="AJ37" s="2">
        <f t="shared" si="13"/>
        <v>10.460875170058131</v>
      </c>
      <c r="AK37" s="2">
        <f t="shared" si="14"/>
        <v>17.521504882992968</v>
      </c>
      <c r="AL37" s="2">
        <f t="shared" si="15"/>
        <v>15.468523097015986</v>
      </c>
      <c r="AM37" s="2">
        <f t="shared" si="16"/>
        <v>31.752413745893286</v>
      </c>
      <c r="AN37" s="2">
        <f t="shared" si="17"/>
        <v>31.752413745893286</v>
      </c>
      <c r="AO37">
        <f t="shared" si="18"/>
        <v>0</v>
      </c>
    </row>
    <row r="38" spans="1:41" hidden="1" x14ac:dyDescent="0.35">
      <c r="A38" t="str">
        <f>VLOOKUP(B38,'BAU Global Total'!A$3:C$34,3,FALSE)</f>
        <v>GCAM</v>
      </c>
      <c r="B38" t="s">
        <v>18</v>
      </c>
      <c r="C38" t="s">
        <v>62</v>
      </c>
      <c r="D38" s="1">
        <v>-0.10081714647764575</v>
      </c>
      <c r="E38">
        <f t="shared" si="6"/>
        <v>-0.1128074050526425</v>
      </c>
      <c r="F38">
        <f t="shared" si="6"/>
        <v>-0.12479766362763924</v>
      </c>
      <c r="G38">
        <f t="shared" si="6"/>
        <v>-0.13678792220263597</v>
      </c>
      <c r="H38">
        <f t="shared" si="6"/>
        <v>-0.14877818077763272</v>
      </c>
      <c r="I38" s="1">
        <v>-0.16076843935262947</v>
      </c>
      <c r="J38">
        <f t="shared" si="7"/>
        <v>-0.19666494864829689</v>
      </c>
      <c r="K38">
        <f t="shared" si="7"/>
        <v>-0.23256145794396432</v>
      </c>
      <c r="L38">
        <f t="shared" si="7"/>
        <v>-0.26845796723963172</v>
      </c>
      <c r="M38">
        <f t="shared" si="7"/>
        <v>-0.30435447653529912</v>
      </c>
      <c r="N38" s="1">
        <v>-0.34025098583096658</v>
      </c>
      <c r="O38">
        <f t="shared" si="8"/>
        <v>-0.39506206250127468</v>
      </c>
      <c r="P38">
        <f t="shared" si="8"/>
        <v>-0.44987313917158278</v>
      </c>
      <c r="Q38">
        <f t="shared" si="8"/>
        <v>-0.50468421584189094</v>
      </c>
      <c r="R38">
        <f t="shared" si="8"/>
        <v>-0.55949529251219898</v>
      </c>
      <c r="S38" s="1">
        <v>-0.61430636918250714</v>
      </c>
      <c r="T38">
        <f t="shared" si="9"/>
        <v>-0.67957155694439841</v>
      </c>
      <c r="U38">
        <f t="shared" si="9"/>
        <v>-0.7448367447062898</v>
      </c>
      <c r="V38">
        <f t="shared" si="9"/>
        <v>-0.81010193246818107</v>
      </c>
      <c r="W38">
        <f t="shared" si="9"/>
        <v>-0.87536712023007235</v>
      </c>
      <c r="X38" s="1">
        <v>-0.94063230799196373</v>
      </c>
      <c r="Y38">
        <f t="shared" si="10"/>
        <v>-1.0115077134436108</v>
      </c>
      <c r="Z38">
        <f t="shared" si="10"/>
        <v>-1.0823831188952577</v>
      </c>
      <c r="AA38">
        <f t="shared" si="10"/>
        <v>-1.1532585243469047</v>
      </c>
      <c r="AB38">
        <f t="shared" si="10"/>
        <v>-1.2241339297985516</v>
      </c>
      <c r="AC38" s="1">
        <v>-1.2950093352501986</v>
      </c>
      <c r="AD38">
        <f t="shared" si="11"/>
        <v>-1.363928693281848</v>
      </c>
      <c r="AE38">
        <f t="shared" si="11"/>
        <v>-1.4328480513134974</v>
      </c>
      <c r="AF38">
        <f t="shared" si="11"/>
        <v>-1.5017674093451467</v>
      </c>
      <c r="AG38">
        <f t="shared" si="11"/>
        <v>-1.5706867673767961</v>
      </c>
      <c r="AH38" s="1">
        <v>-1.6396061254084455</v>
      </c>
      <c r="AI38" s="2">
        <f t="shared" si="12"/>
        <v>-2.1270465936889842</v>
      </c>
      <c r="AJ38" s="2">
        <f t="shared" si="13"/>
        <v>-6.914181727381326</v>
      </c>
      <c r="AK38" s="2">
        <f t="shared" si="14"/>
        <v>-14.215761976452221</v>
      </c>
      <c r="AL38" s="2">
        <f t="shared" si="15"/>
        <v>-8.7009773352393438</v>
      </c>
      <c r="AM38" s="2">
        <f t="shared" si="16"/>
        <v>-21.976107003699596</v>
      </c>
      <c r="AN38" s="2">
        <f t="shared" si="17"/>
        <v>-21.976107003699596</v>
      </c>
      <c r="AO38">
        <f t="shared" si="18"/>
        <v>0</v>
      </c>
    </row>
    <row r="39" spans="1:41" hidden="1" x14ac:dyDescent="0.35">
      <c r="A39" t="str">
        <f>VLOOKUP(B39,'BAU Global Total'!A$3:C$34,3,FALSE)</f>
        <v>GCAM</v>
      </c>
      <c r="B39" t="s">
        <v>18</v>
      </c>
      <c r="C39" t="s">
        <v>63</v>
      </c>
      <c r="D39" s="1">
        <v>2.4792865326535001E-2</v>
      </c>
      <c r="E39">
        <f t="shared" si="6"/>
        <v>2.5405884232435262E-2</v>
      </c>
      <c r="F39">
        <f t="shared" si="6"/>
        <v>2.601890313833552E-2</v>
      </c>
      <c r="G39">
        <f t="shared" si="6"/>
        <v>2.6631922044235781E-2</v>
      </c>
      <c r="H39">
        <f t="shared" si="6"/>
        <v>2.7244940950136038E-2</v>
      </c>
      <c r="I39" s="1">
        <v>2.7857959856036299E-2</v>
      </c>
      <c r="J39">
        <f t="shared" si="7"/>
        <v>3.33292681172263E-2</v>
      </c>
      <c r="K39">
        <f t="shared" si="7"/>
        <v>3.8800576378416302E-2</v>
      </c>
      <c r="L39">
        <f t="shared" si="7"/>
        <v>4.4271884639606296E-2</v>
      </c>
      <c r="M39">
        <f t="shared" si="7"/>
        <v>4.9743192900796297E-2</v>
      </c>
      <c r="N39" s="1">
        <v>5.5214501161986299E-2</v>
      </c>
      <c r="O39">
        <f t="shared" si="8"/>
        <v>6.6428897370254952E-2</v>
      </c>
      <c r="P39">
        <f t="shared" si="8"/>
        <v>7.764329357852362E-2</v>
      </c>
      <c r="Q39">
        <f t="shared" si="8"/>
        <v>8.8857689786792274E-2</v>
      </c>
      <c r="R39">
        <f t="shared" si="8"/>
        <v>0.10007208599506093</v>
      </c>
      <c r="S39" s="1">
        <v>0.1112864822033296</v>
      </c>
      <c r="T39">
        <f t="shared" si="9"/>
        <v>0.12914394104134722</v>
      </c>
      <c r="U39">
        <f t="shared" si="9"/>
        <v>0.14700139987936484</v>
      </c>
      <c r="V39">
        <f t="shared" si="9"/>
        <v>0.16485885871738243</v>
      </c>
      <c r="W39">
        <f t="shared" si="9"/>
        <v>0.18271631755540005</v>
      </c>
      <c r="X39" s="1">
        <v>0.20057377639341767</v>
      </c>
      <c r="Y39">
        <f t="shared" si="10"/>
        <v>0.22738835820601536</v>
      </c>
      <c r="Z39">
        <f t="shared" si="10"/>
        <v>0.25420294001861304</v>
      </c>
      <c r="AA39">
        <f t="shared" si="10"/>
        <v>0.2810175218312107</v>
      </c>
      <c r="AB39">
        <f t="shared" si="10"/>
        <v>0.30783210364380842</v>
      </c>
      <c r="AC39" s="1">
        <v>0.33464668545640608</v>
      </c>
      <c r="AD39">
        <f t="shared" si="11"/>
        <v>0.37034085887838009</v>
      </c>
      <c r="AE39">
        <f t="shared" si="11"/>
        <v>0.40603503230035415</v>
      </c>
      <c r="AF39">
        <f t="shared" si="11"/>
        <v>0.44172920572232816</v>
      </c>
      <c r="AG39">
        <f t="shared" si="11"/>
        <v>0.47742337914430222</v>
      </c>
      <c r="AH39" s="1">
        <v>0.51311755256627622</v>
      </c>
      <c r="AI39" s="2">
        <f t="shared" si="12"/>
        <v>0.37931189874574539</v>
      </c>
      <c r="AJ39" s="2">
        <f t="shared" si="13"/>
        <v>1.32379724368286</v>
      </c>
      <c r="AK39" s="2">
        <f t="shared" si="14"/>
        <v>3.814307414161112</v>
      </c>
      <c r="AL39" s="2">
        <f t="shared" si="15"/>
        <v>1.6478946412666191</v>
      </c>
      <c r="AM39" s="2">
        <f t="shared" si="16"/>
        <v>5.2616282790343147</v>
      </c>
      <c r="AN39" s="2">
        <f t="shared" si="17"/>
        <v>5.2616282790343147</v>
      </c>
      <c r="AO39">
        <f t="shared" si="18"/>
        <v>0</v>
      </c>
    </row>
    <row r="40" spans="1:41" hidden="1" x14ac:dyDescent="0.35">
      <c r="A40" t="str">
        <f>VLOOKUP(B40,'BAU Global Total'!A$3:C$34,3,FALSE)</f>
        <v>GCAM</v>
      </c>
      <c r="B40" t="s">
        <v>18</v>
      </c>
      <c r="C40" t="s">
        <v>64</v>
      </c>
      <c r="D40" s="1">
        <v>3.4875244014069606E-2</v>
      </c>
      <c r="E40">
        <f t="shared" si="6"/>
        <v>3.7501673009011305E-2</v>
      </c>
      <c r="F40">
        <f t="shared" si="6"/>
        <v>4.0128102003952996E-2</v>
      </c>
      <c r="G40">
        <f t="shared" si="6"/>
        <v>4.2754530998894695E-2</v>
      </c>
      <c r="H40">
        <f t="shared" si="6"/>
        <v>4.5380959993836387E-2</v>
      </c>
      <c r="I40" s="1">
        <v>4.8007388988778085E-2</v>
      </c>
      <c r="J40">
        <f t="shared" si="7"/>
        <v>5.3617000605200554E-2</v>
      </c>
      <c r="K40">
        <f t="shared" si="7"/>
        <v>5.9226612221623023E-2</v>
      </c>
      <c r="L40">
        <f t="shared" si="7"/>
        <v>6.4836223838045492E-2</v>
      </c>
      <c r="M40">
        <f t="shared" si="7"/>
        <v>7.0445835454467962E-2</v>
      </c>
      <c r="N40" s="1">
        <v>7.6055447070890431E-2</v>
      </c>
      <c r="O40">
        <f t="shared" si="8"/>
        <v>8.429766468310361E-2</v>
      </c>
      <c r="P40">
        <f t="shared" si="8"/>
        <v>9.2539882295316789E-2</v>
      </c>
      <c r="Q40">
        <f t="shared" si="8"/>
        <v>0.10078209990752997</v>
      </c>
      <c r="R40">
        <f t="shared" si="8"/>
        <v>0.10902431751974315</v>
      </c>
      <c r="S40" s="1">
        <v>0.11726653513195633</v>
      </c>
      <c r="T40">
        <f t="shared" si="9"/>
        <v>0.12783559672176936</v>
      </c>
      <c r="U40">
        <f t="shared" si="9"/>
        <v>0.13840465831158238</v>
      </c>
      <c r="V40">
        <f t="shared" si="9"/>
        <v>0.14897371990139543</v>
      </c>
      <c r="W40">
        <f t="shared" si="9"/>
        <v>0.15954278149120849</v>
      </c>
      <c r="X40" s="1">
        <v>0.17011184308102151</v>
      </c>
      <c r="Y40">
        <f t="shared" si="10"/>
        <v>0.18306006065480385</v>
      </c>
      <c r="Z40">
        <f t="shared" si="10"/>
        <v>0.19600827822858619</v>
      </c>
      <c r="AA40">
        <f t="shared" si="10"/>
        <v>0.20895649580236852</v>
      </c>
      <c r="AB40">
        <f t="shared" si="10"/>
        <v>0.22190471337615089</v>
      </c>
      <c r="AC40" s="1">
        <v>0.23485293094993323</v>
      </c>
      <c r="AD40">
        <f t="shared" si="11"/>
        <v>0.25020932256231587</v>
      </c>
      <c r="AE40">
        <f t="shared" si="11"/>
        <v>0.26556571417469849</v>
      </c>
      <c r="AF40">
        <f t="shared" si="11"/>
        <v>0.2809221057870811</v>
      </c>
      <c r="AG40">
        <f t="shared" si="11"/>
        <v>0.29627849739946377</v>
      </c>
      <c r="AH40" s="1">
        <v>0.31163488901184638</v>
      </c>
      <c r="AI40" s="2">
        <f t="shared" si="12"/>
        <v>0.57282901819877063</v>
      </c>
      <c r="AJ40" s="2">
        <f t="shared" si="13"/>
        <v>1.3248345461155173</v>
      </c>
      <c r="AK40" s="2">
        <f t="shared" si="14"/>
        <v>2.6195048510282701</v>
      </c>
      <c r="AL40" s="2">
        <f t="shared" si="15"/>
        <v>1.8216081172433976</v>
      </c>
      <c r="AM40" s="2">
        <f t="shared" si="16"/>
        <v>4.2710011251906463</v>
      </c>
      <c r="AN40" s="2">
        <f t="shared" si="17"/>
        <v>4.2710011251906463</v>
      </c>
      <c r="AO40">
        <f t="shared" si="18"/>
        <v>0</v>
      </c>
    </row>
    <row r="41" spans="1:41" hidden="1" x14ac:dyDescent="0.35">
      <c r="A41" t="str">
        <f>VLOOKUP(B41,'BAU Global Total'!A$3:C$34,3,FALSE)</f>
        <v>GCAM</v>
      </c>
      <c r="B41" t="s">
        <v>18</v>
      </c>
      <c r="C41" t="s">
        <v>65</v>
      </c>
      <c r="D41" s="1">
        <v>0.12627883902392201</v>
      </c>
      <c r="E41">
        <f t="shared" si="6"/>
        <v>0.1306465021978144</v>
      </c>
      <c r="F41">
        <f t="shared" si="6"/>
        <v>0.1350141653717068</v>
      </c>
      <c r="G41">
        <f t="shared" si="6"/>
        <v>0.13938182854559922</v>
      </c>
      <c r="H41">
        <f t="shared" si="6"/>
        <v>0.14374949171949161</v>
      </c>
      <c r="I41" s="1">
        <v>0.14811715489338401</v>
      </c>
      <c r="J41">
        <f t="shared" si="7"/>
        <v>0.16361633740869358</v>
      </c>
      <c r="K41">
        <f t="shared" si="7"/>
        <v>0.17911551992400315</v>
      </c>
      <c r="L41">
        <f t="shared" si="7"/>
        <v>0.19461470243931273</v>
      </c>
      <c r="M41">
        <f t="shared" si="7"/>
        <v>0.21011388495462227</v>
      </c>
      <c r="N41" s="1">
        <v>0.22561306746993184</v>
      </c>
      <c r="O41">
        <f t="shared" si="8"/>
        <v>0.25202593945703183</v>
      </c>
      <c r="P41">
        <f t="shared" si="8"/>
        <v>0.27843881144413185</v>
      </c>
      <c r="Q41">
        <f t="shared" si="8"/>
        <v>0.30485168343123187</v>
      </c>
      <c r="R41">
        <f t="shared" si="8"/>
        <v>0.33126455541833189</v>
      </c>
      <c r="S41" s="1">
        <v>0.3576774274054319</v>
      </c>
      <c r="T41">
        <f t="shared" si="9"/>
        <v>0.39094670140559296</v>
      </c>
      <c r="U41">
        <f t="shared" si="9"/>
        <v>0.42421597540575395</v>
      </c>
      <c r="V41">
        <f t="shared" si="9"/>
        <v>0.45748524940591501</v>
      </c>
      <c r="W41">
        <f t="shared" si="9"/>
        <v>0.49075452340607606</v>
      </c>
      <c r="X41" s="1">
        <v>0.52402379740623706</v>
      </c>
      <c r="Y41">
        <f t="shared" si="10"/>
        <v>0.56259816071372981</v>
      </c>
      <c r="Z41">
        <f t="shared" si="10"/>
        <v>0.60117252402122257</v>
      </c>
      <c r="AA41">
        <f t="shared" si="10"/>
        <v>0.63974688732871543</v>
      </c>
      <c r="AB41">
        <f t="shared" si="10"/>
        <v>0.67832125063620818</v>
      </c>
      <c r="AC41" s="1">
        <v>0.71689561394370094</v>
      </c>
      <c r="AD41">
        <f t="shared" si="11"/>
        <v>0.7575303592315451</v>
      </c>
      <c r="AE41">
        <f t="shared" si="11"/>
        <v>0.79816510451938916</v>
      </c>
      <c r="AF41">
        <f t="shared" si="11"/>
        <v>0.83879984980723332</v>
      </c>
      <c r="AG41">
        <f t="shared" si="11"/>
        <v>0.87943459509507749</v>
      </c>
      <c r="AH41" s="1">
        <v>0.92006934038292154</v>
      </c>
      <c r="AI41" s="2">
        <f t="shared" si="12"/>
        <v>1.7962614939484818</v>
      </c>
      <c r="AJ41" s="2">
        <f t="shared" si="13"/>
        <v>4.0372977316556664</v>
      </c>
      <c r="AK41" s="2">
        <f t="shared" si="14"/>
        <v>7.9167574830859806</v>
      </c>
      <c r="AL41" s="2">
        <f t="shared" si="15"/>
        <v>5.6079461581342143</v>
      </c>
      <c r="AM41" s="2">
        <f t="shared" si="16"/>
        <v>13.000679843813957</v>
      </c>
      <c r="AN41" s="2">
        <f t="shared" si="17"/>
        <v>13.000679843813957</v>
      </c>
      <c r="AO41">
        <f t="shared" si="18"/>
        <v>0</v>
      </c>
    </row>
    <row r="42" spans="1:41" x14ac:dyDescent="0.35">
      <c r="A42" t="str">
        <f>VLOOKUP(B42,'BAU Global Total'!A$3:C$34,3,FALSE)</f>
        <v>GCAM</v>
      </c>
      <c r="B42" t="s">
        <v>18</v>
      </c>
      <c r="C42" t="s">
        <v>66</v>
      </c>
      <c r="D42" s="1">
        <v>3.6470324849999999E-3</v>
      </c>
      <c r="E42">
        <f t="shared" si="6"/>
        <v>3.760620685E-3</v>
      </c>
      <c r="F42">
        <f t="shared" si="6"/>
        <v>3.874208885E-3</v>
      </c>
      <c r="G42">
        <f t="shared" si="6"/>
        <v>3.9877970850000005E-3</v>
      </c>
      <c r="H42">
        <f t="shared" si="6"/>
        <v>4.1013852850000001E-3</v>
      </c>
      <c r="I42" s="1">
        <v>4.2149734850000006E-3</v>
      </c>
      <c r="J42">
        <f t="shared" si="7"/>
        <v>4.5801820850000004E-3</v>
      </c>
      <c r="K42">
        <f t="shared" si="7"/>
        <v>4.9453906850000003E-3</v>
      </c>
      <c r="L42">
        <f t="shared" si="7"/>
        <v>5.3105992850000002E-3</v>
      </c>
      <c r="M42">
        <f t="shared" si="7"/>
        <v>5.6758078850000001E-3</v>
      </c>
      <c r="N42" s="1">
        <v>6.041016485E-3</v>
      </c>
      <c r="O42">
        <f t="shared" si="8"/>
        <v>6.5687054850000004E-3</v>
      </c>
      <c r="P42">
        <f t="shared" si="8"/>
        <v>7.0963944850000009E-3</v>
      </c>
      <c r="Q42">
        <f t="shared" si="8"/>
        <v>7.6240834850000005E-3</v>
      </c>
      <c r="R42">
        <f t="shared" si="8"/>
        <v>8.1517724850000001E-3</v>
      </c>
      <c r="S42" s="1">
        <v>8.6794614850000014E-3</v>
      </c>
      <c r="T42">
        <f t="shared" si="9"/>
        <v>9.4950835220000019E-3</v>
      </c>
      <c r="U42">
        <f t="shared" si="9"/>
        <v>1.0310705559000002E-2</v>
      </c>
      <c r="V42">
        <f t="shared" si="9"/>
        <v>1.1126327596000001E-2</v>
      </c>
      <c r="W42">
        <f t="shared" si="9"/>
        <v>1.1941949633000002E-2</v>
      </c>
      <c r="X42" s="1">
        <v>1.2757571670000002E-2</v>
      </c>
      <c r="Y42">
        <f t="shared" si="10"/>
        <v>1.3817791822000002E-2</v>
      </c>
      <c r="Z42">
        <f t="shared" si="10"/>
        <v>1.4878011974E-2</v>
      </c>
      <c r="AA42">
        <f t="shared" si="10"/>
        <v>1.5938232125999999E-2</v>
      </c>
      <c r="AB42">
        <f t="shared" si="10"/>
        <v>1.6998452277999999E-2</v>
      </c>
      <c r="AC42" s="1">
        <v>1.8058672429999999E-2</v>
      </c>
      <c r="AD42">
        <f t="shared" si="11"/>
        <v>1.9384630234E-2</v>
      </c>
      <c r="AE42">
        <f t="shared" si="11"/>
        <v>2.0710588038000001E-2</v>
      </c>
      <c r="AF42">
        <f t="shared" si="11"/>
        <v>2.2036545842000002E-2</v>
      </c>
      <c r="AG42">
        <f t="shared" si="11"/>
        <v>2.3362503646E-2</v>
      </c>
      <c r="AH42" s="1">
        <v>2.4688461450000001E-2</v>
      </c>
      <c r="AI42" s="2">
        <f t="shared" si="12"/>
        <v>5.0139014335000016E-2</v>
      </c>
      <c r="AJ42" s="2">
        <f t="shared" si="13"/>
        <v>9.9793071890000029E-2</v>
      </c>
      <c r="AK42" s="2">
        <f t="shared" si="14"/>
        <v>0.20263146151000003</v>
      </c>
      <c r="AL42" s="2">
        <f t="shared" si="15"/>
        <v>0.14389106974000002</v>
      </c>
      <c r="AM42" s="2">
        <f t="shared" si="16"/>
        <v>0.33376495957999996</v>
      </c>
      <c r="AN42" s="2">
        <f t="shared" si="17"/>
        <v>0</v>
      </c>
      <c r="AO42">
        <f t="shared" si="18"/>
        <v>0.33376495957999996</v>
      </c>
    </row>
    <row r="43" spans="1:41" x14ac:dyDescent="0.35">
      <c r="A43" t="str">
        <f>VLOOKUP(B43,'BAU Global Total'!A$3:C$34,3,FALSE)</f>
        <v>GCAM</v>
      </c>
      <c r="B43" t="s">
        <v>18</v>
      </c>
      <c r="C43" t="s">
        <v>67</v>
      </c>
      <c r="D43" s="1">
        <v>9.007557361796964E-2</v>
      </c>
      <c r="E43">
        <f t="shared" si="6"/>
        <v>9.2204140939513304E-2</v>
      </c>
      <c r="F43">
        <f t="shared" si="6"/>
        <v>9.4332708261056983E-2</v>
      </c>
      <c r="G43">
        <f t="shared" si="6"/>
        <v>9.6461275582600647E-2</v>
      </c>
      <c r="H43">
        <f t="shared" si="6"/>
        <v>9.8589842904144326E-2</v>
      </c>
      <c r="I43" s="1">
        <v>0.10071841022568799</v>
      </c>
      <c r="J43">
        <f t="shared" si="7"/>
        <v>0.10614638487150319</v>
      </c>
      <c r="K43">
        <f t="shared" si="7"/>
        <v>0.11157435951731839</v>
      </c>
      <c r="L43">
        <f t="shared" si="7"/>
        <v>0.11700233416313359</v>
      </c>
      <c r="M43">
        <f t="shared" si="7"/>
        <v>0.12243030880894878</v>
      </c>
      <c r="N43" s="1">
        <v>0.12785828345476399</v>
      </c>
      <c r="O43">
        <f t="shared" si="8"/>
        <v>0.13392786142422453</v>
      </c>
      <c r="P43">
        <f t="shared" si="8"/>
        <v>0.13999743939368506</v>
      </c>
      <c r="Q43">
        <f t="shared" si="8"/>
        <v>0.14606701736314559</v>
      </c>
      <c r="R43">
        <f t="shared" si="8"/>
        <v>0.15213659533260612</v>
      </c>
      <c r="S43" s="1">
        <v>0.15820617330206665</v>
      </c>
      <c r="T43">
        <f t="shared" si="9"/>
        <v>0.16570111435479518</v>
      </c>
      <c r="U43">
        <f t="shared" si="9"/>
        <v>0.17319605540752367</v>
      </c>
      <c r="V43">
        <f t="shared" si="9"/>
        <v>0.18069099646025219</v>
      </c>
      <c r="W43">
        <f t="shared" si="9"/>
        <v>0.18818593751298068</v>
      </c>
      <c r="X43" s="1">
        <v>0.1956808785657092</v>
      </c>
      <c r="Y43">
        <f t="shared" si="10"/>
        <v>0.20477520080226735</v>
      </c>
      <c r="Z43">
        <f t="shared" si="10"/>
        <v>0.21386952303882553</v>
      </c>
      <c r="AA43">
        <f t="shared" si="10"/>
        <v>0.22296384527538368</v>
      </c>
      <c r="AB43">
        <f t="shared" si="10"/>
        <v>0.23205816751194186</v>
      </c>
      <c r="AC43" s="1">
        <v>0.24115248974850001</v>
      </c>
      <c r="AD43">
        <f t="shared" si="11"/>
        <v>0.25151108022699803</v>
      </c>
      <c r="AE43">
        <f t="shared" si="11"/>
        <v>0.26186967070549599</v>
      </c>
      <c r="AF43">
        <f t="shared" si="11"/>
        <v>0.27222826118399401</v>
      </c>
      <c r="AG43">
        <f t="shared" si="11"/>
        <v>0.28258685166249198</v>
      </c>
      <c r="AH43" s="1">
        <v>0.29294544214099</v>
      </c>
      <c r="AI43" s="2">
        <f t="shared" si="12"/>
        <v>1.1573936223466408</v>
      </c>
      <c r="AJ43" s="2">
        <f t="shared" si="13"/>
        <v>1.7616483525717526</v>
      </c>
      <c r="AK43" s="2">
        <f t="shared" si="14"/>
        <v>2.6716414108625974</v>
      </c>
      <c r="AL43" s="2">
        <f t="shared" si="15"/>
        <v>2.7911836914636305</v>
      </c>
      <c r="AM43" s="2">
        <f t="shared" si="16"/>
        <v>5.2671442237605186</v>
      </c>
      <c r="AN43" s="2">
        <f t="shared" si="17"/>
        <v>5.2671442237605186</v>
      </c>
      <c r="AO43">
        <f t="shared" si="18"/>
        <v>0</v>
      </c>
    </row>
    <row r="44" spans="1:41" x14ac:dyDescent="0.35">
      <c r="A44" t="str">
        <f>VLOOKUP(B44,'BAU Global Total'!A$3:C$34,3,FALSE)</f>
        <v>GCAM</v>
      </c>
      <c r="B44" t="s">
        <v>18</v>
      </c>
      <c r="C44" t="s">
        <v>68</v>
      </c>
      <c r="D44" s="1">
        <v>7.4235450311999993E-3</v>
      </c>
      <c r="E44">
        <f t="shared" si="6"/>
        <v>7.5252413892399998E-3</v>
      </c>
      <c r="F44">
        <f t="shared" si="6"/>
        <v>7.6269377472799995E-3</v>
      </c>
      <c r="G44">
        <f t="shared" si="6"/>
        <v>7.72863410532E-3</v>
      </c>
      <c r="H44">
        <f t="shared" si="6"/>
        <v>7.8303304633599996E-3</v>
      </c>
      <c r="I44" s="1">
        <v>7.9320268214000001E-3</v>
      </c>
      <c r="J44">
        <f t="shared" si="7"/>
        <v>8.1604006737199999E-3</v>
      </c>
      <c r="K44">
        <f t="shared" si="7"/>
        <v>8.3887745260399996E-3</v>
      </c>
      <c r="L44">
        <f t="shared" si="7"/>
        <v>8.6171483783600011E-3</v>
      </c>
      <c r="M44">
        <f t="shared" si="7"/>
        <v>8.8455222306800009E-3</v>
      </c>
      <c r="N44" s="1">
        <v>9.0738960830000007E-3</v>
      </c>
      <c r="O44">
        <f t="shared" si="8"/>
        <v>9.3674199179599998E-3</v>
      </c>
      <c r="P44">
        <f t="shared" si="8"/>
        <v>9.6609437529200006E-3</v>
      </c>
      <c r="Q44">
        <f t="shared" si="8"/>
        <v>9.9544675878799997E-3</v>
      </c>
      <c r="R44">
        <f t="shared" si="8"/>
        <v>1.0247991422840001E-2</v>
      </c>
      <c r="S44" s="1">
        <v>1.05415152578E-2</v>
      </c>
      <c r="T44">
        <f t="shared" si="9"/>
        <v>1.0865606938439999E-2</v>
      </c>
      <c r="U44">
        <f t="shared" si="9"/>
        <v>1.1189698619079999E-2</v>
      </c>
      <c r="V44">
        <f t="shared" si="9"/>
        <v>1.151379029972E-2</v>
      </c>
      <c r="W44">
        <f t="shared" si="9"/>
        <v>1.183788198036E-2</v>
      </c>
      <c r="X44" s="1">
        <v>1.2161973660999999E-2</v>
      </c>
      <c r="Y44">
        <f t="shared" si="10"/>
        <v>1.2515973989679992E-2</v>
      </c>
      <c r="Z44">
        <f t="shared" si="10"/>
        <v>1.2869974318359985E-2</v>
      </c>
      <c r="AA44">
        <f t="shared" si="10"/>
        <v>1.3223974647039977E-2</v>
      </c>
      <c r="AB44">
        <f t="shared" si="10"/>
        <v>1.357797497571997E-2</v>
      </c>
      <c r="AC44" s="1">
        <v>1.3931975304399963E-2</v>
      </c>
      <c r="AD44">
        <f t="shared" si="11"/>
        <v>1.4303758980599971E-2</v>
      </c>
      <c r="AE44">
        <f t="shared" si="11"/>
        <v>1.4675542656799979E-2</v>
      </c>
      <c r="AF44">
        <f t="shared" si="11"/>
        <v>1.5047326332999985E-2</v>
      </c>
      <c r="AG44">
        <f t="shared" si="11"/>
        <v>1.5419110009199993E-2</v>
      </c>
      <c r="AH44" s="1">
        <v>1.5790893685400001E-2</v>
      </c>
      <c r="AI44" s="2">
        <f t="shared" si="12"/>
        <v>8.9152457449599987E-2</v>
      </c>
      <c r="AJ44" s="2">
        <f t="shared" si="13"/>
        <v>0.11641518552099998</v>
      </c>
      <c r="AK44" s="2">
        <f t="shared" si="14"/>
        <v>0.15351847856119982</v>
      </c>
      <c r="AL44" s="2">
        <f t="shared" si="15"/>
        <v>0.19649374688759999</v>
      </c>
      <c r="AM44" s="2">
        <f t="shared" si="16"/>
        <v>0.33785025178779982</v>
      </c>
      <c r="AN44" s="2">
        <f t="shared" si="17"/>
        <v>0</v>
      </c>
      <c r="AO44">
        <f t="shared" si="18"/>
        <v>0.33785025178779982</v>
      </c>
    </row>
    <row r="45" spans="1:41" hidden="1" x14ac:dyDescent="0.35">
      <c r="A45" t="str">
        <f>VLOOKUP(B45,'BAU Global Total'!A$3:C$34,3,FALSE)</f>
        <v>GCAM</v>
      </c>
      <c r="B45" t="s">
        <v>18</v>
      </c>
      <c r="C45" t="s">
        <v>69</v>
      </c>
      <c r="D45" s="1">
        <v>0</v>
      </c>
      <c r="E45">
        <f t="shared" si="6"/>
        <v>0</v>
      </c>
      <c r="F45">
        <f t="shared" si="6"/>
        <v>0</v>
      </c>
      <c r="G45">
        <f t="shared" si="6"/>
        <v>0</v>
      </c>
      <c r="H45">
        <f t="shared" si="6"/>
        <v>0</v>
      </c>
      <c r="I45" s="1"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 s="1">
        <v>0</v>
      </c>
      <c r="O45">
        <f t="shared" si="8"/>
        <v>0</v>
      </c>
      <c r="P45">
        <f t="shared" si="8"/>
        <v>0</v>
      </c>
      <c r="Q45">
        <f t="shared" si="8"/>
        <v>0</v>
      </c>
      <c r="R45">
        <f t="shared" si="8"/>
        <v>0</v>
      </c>
      <c r="S45" s="1">
        <v>0</v>
      </c>
      <c r="T45">
        <f t="shared" si="9"/>
        <v>0</v>
      </c>
      <c r="U45">
        <f t="shared" si="9"/>
        <v>0</v>
      </c>
      <c r="V45">
        <f t="shared" si="9"/>
        <v>0</v>
      </c>
      <c r="W45">
        <f t="shared" si="9"/>
        <v>0</v>
      </c>
      <c r="X45" s="1">
        <v>0</v>
      </c>
      <c r="Y45">
        <f t="shared" si="10"/>
        <v>0</v>
      </c>
      <c r="Z45">
        <f t="shared" si="10"/>
        <v>0</v>
      </c>
      <c r="AA45">
        <f t="shared" si="10"/>
        <v>0</v>
      </c>
      <c r="AB45">
        <f t="shared" si="10"/>
        <v>0</v>
      </c>
      <c r="AC45" s="1">
        <v>0</v>
      </c>
      <c r="AD45">
        <f t="shared" si="11"/>
        <v>0</v>
      </c>
      <c r="AE45">
        <f t="shared" si="11"/>
        <v>0</v>
      </c>
      <c r="AF45">
        <f t="shared" si="11"/>
        <v>0</v>
      </c>
      <c r="AG45">
        <f t="shared" si="11"/>
        <v>0</v>
      </c>
      <c r="AH45" s="1">
        <v>0</v>
      </c>
      <c r="AI45" s="2">
        <f t="shared" si="12"/>
        <v>0</v>
      </c>
      <c r="AJ45" s="2">
        <f t="shared" si="13"/>
        <v>0</v>
      </c>
      <c r="AK45" s="2">
        <f t="shared" si="14"/>
        <v>0</v>
      </c>
      <c r="AL45" s="2">
        <f t="shared" si="15"/>
        <v>0</v>
      </c>
      <c r="AM45" s="2">
        <f t="shared" si="16"/>
        <v>0</v>
      </c>
      <c r="AN45" s="2">
        <f t="shared" si="17"/>
        <v>0</v>
      </c>
      <c r="AO45">
        <f t="shared" si="18"/>
        <v>0</v>
      </c>
    </row>
    <row r="46" spans="1:41" hidden="1" x14ac:dyDescent="0.35">
      <c r="A46" t="str">
        <f>VLOOKUP(B46,'BAU Global Total'!A$3:C$34,3,FALSE)</f>
        <v>GCAM</v>
      </c>
      <c r="B46" t="s">
        <v>20</v>
      </c>
      <c r="C46" t="s">
        <v>60</v>
      </c>
      <c r="D46" s="1">
        <v>0.13347100818794189</v>
      </c>
      <c r="E46">
        <f t="shared" si="6"/>
        <v>0.13500514189526897</v>
      </c>
      <c r="F46">
        <f t="shared" si="6"/>
        <v>0.13653927560259604</v>
      </c>
      <c r="G46">
        <f t="shared" si="6"/>
        <v>0.1380734093099231</v>
      </c>
      <c r="H46">
        <f t="shared" si="6"/>
        <v>0.13960754301725017</v>
      </c>
      <c r="I46" s="1">
        <v>0.14114167672457725</v>
      </c>
      <c r="J46">
        <f t="shared" si="7"/>
        <v>0.14239054120272576</v>
      </c>
      <c r="K46">
        <f t="shared" si="7"/>
        <v>0.14363940568087427</v>
      </c>
      <c r="L46">
        <f t="shared" si="7"/>
        <v>0.14488827015902281</v>
      </c>
      <c r="M46">
        <f t="shared" si="7"/>
        <v>0.14613713463717132</v>
      </c>
      <c r="N46" s="1">
        <v>0.14738599911531983</v>
      </c>
      <c r="O46">
        <f t="shared" si="8"/>
        <v>0.1483808168163514</v>
      </c>
      <c r="P46">
        <f t="shared" si="8"/>
        <v>0.14937563451738295</v>
      </c>
      <c r="Q46">
        <f t="shared" si="8"/>
        <v>0.15037045221841452</v>
      </c>
      <c r="R46">
        <f t="shared" si="8"/>
        <v>0.15136526991944607</v>
      </c>
      <c r="S46" s="1">
        <v>0.15236008762047765</v>
      </c>
      <c r="T46">
        <f t="shared" si="9"/>
        <v>0.15315679417409067</v>
      </c>
      <c r="U46">
        <f t="shared" si="9"/>
        <v>0.15395350072770367</v>
      </c>
      <c r="V46">
        <f t="shared" si="9"/>
        <v>0.15475020728131669</v>
      </c>
      <c r="W46">
        <f t="shared" si="9"/>
        <v>0.15554691383492969</v>
      </c>
      <c r="X46" s="1">
        <v>0.15634362038854271</v>
      </c>
      <c r="Y46">
        <f t="shared" si="10"/>
        <v>0.15706633208003085</v>
      </c>
      <c r="Z46">
        <f t="shared" si="10"/>
        <v>0.15778904377151898</v>
      </c>
      <c r="AA46">
        <f t="shared" si="10"/>
        <v>0.15851175546300708</v>
      </c>
      <c r="AB46">
        <f t="shared" si="10"/>
        <v>0.15923446715449521</v>
      </c>
      <c r="AC46" s="1">
        <v>0.15995717884598334</v>
      </c>
      <c r="AD46">
        <f t="shared" si="11"/>
        <v>0.16063456153807246</v>
      </c>
      <c r="AE46">
        <f t="shared" si="11"/>
        <v>0.16131194423016154</v>
      </c>
      <c r="AF46">
        <f t="shared" si="11"/>
        <v>0.16198932692225065</v>
      </c>
      <c r="AG46">
        <f t="shared" si="11"/>
        <v>0.16266670961433974</v>
      </c>
      <c r="AH46" s="1">
        <v>0.16334409230642885</v>
      </c>
      <c r="AI46" s="2">
        <f t="shared" si="12"/>
        <v>1.5482794055326716</v>
      </c>
      <c r="AJ46" s="2">
        <f t="shared" si="13"/>
        <v>1.6729892966139759</v>
      </c>
      <c r="AK46" s="2">
        <f t="shared" si="14"/>
        <v>1.7588490323148314</v>
      </c>
      <c r="AL46" s="2">
        <f t="shared" si="15"/>
        <v>3.0738827030313276</v>
      </c>
      <c r="AM46" s="2">
        <f t="shared" si="16"/>
        <v>4.6763881149576152</v>
      </c>
      <c r="AN46" s="2">
        <f t="shared" si="17"/>
        <v>4.6763881149576152</v>
      </c>
      <c r="AO46">
        <f t="shared" si="18"/>
        <v>0</v>
      </c>
    </row>
    <row r="47" spans="1:41" hidden="1" x14ac:dyDescent="0.35">
      <c r="A47" t="str">
        <f>VLOOKUP(B47,'BAU Global Total'!A$3:C$34,3,FALSE)</f>
        <v>GCAM</v>
      </c>
      <c r="B47" t="s">
        <v>20</v>
      </c>
      <c r="C47" t="s">
        <v>61</v>
      </c>
      <c r="D47" s="1">
        <v>0</v>
      </c>
      <c r="E47">
        <f t="shared" si="6"/>
        <v>1.1591315724000001E-4</v>
      </c>
      <c r="F47">
        <f t="shared" si="6"/>
        <v>2.3182631448000001E-4</v>
      </c>
      <c r="G47">
        <f t="shared" si="6"/>
        <v>3.4773947172000004E-4</v>
      </c>
      <c r="H47">
        <f t="shared" si="6"/>
        <v>4.6365262896000002E-4</v>
      </c>
      <c r="I47" s="1">
        <v>5.7956578620000005E-4</v>
      </c>
      <c r="J47">
        <f t="shared" si="7"/>
        <v>8.6974485851199997E-4</v>
      </c>
      <c r="K47">
        <f t="shared" si="7"/>
        <v>1.1599239308240001E-3</v>
      </c>
      <c r="L47">
        <f t="shared" si="7"/>
        <v>1.450103003136E-3</v>
      </c>
      <c r="M47">
        <f t="shared" si="7"/>
        <v>1.740282075448E-3</v>
      </c>
      <c r="N47" s="1">
        <v>2.0304611477599999E-3</v>
      </c>
      <c r="O47">
        <f t="shared" si="8"/>
        <v>2.2882119098887998E-3</v>
      </c>
      <c r="P47">
        <f t="shared" si="8"/>
        <v>2.5459626720176001E-3</v>
      </c>
      <c r="Q47">
        <f t="shared" si="8"/>
        <v>2.8037134341464E-3</v>
      </c>
      <c r="R47">
        <f t="shared" si="8"/>
        <v>3.0614641962751999E-3</v>
      </c>
      <c r="S47" s="1">
        <v>3.3192149584040003E-3</v>
      </c>
      <c r="T47">
        <f t="shared" si="9"/>
        <v>3.4928083772223996E-3</v>
      </c>
      <c r="U47">
        <f t="shared" si="9"/>
        <v>3.6664017960407989E-3</v>
      </c>
      <c r="V47">
        <f t="shared" si="9"/>
        <v>3.8399952148591978E-3</v>
      </c>
      <c r="W47">
        <f t="shared" si="9"/>
        <v>4.0135886336775976E-3</v>
      </c>
      <c r="X47" s="1">
        <v>4.1871820524959965E-3</v>
      </c>
      <c r="Y47">
        <f t="shared" si="10"/>
        <v>4.3415476140815975E-3</v>
      </c>
      <c r="Z47">
        <f t="shared" si="10"/>
        <v>4.4959131756671976E-3</v>
      </c>
      <c r="AA47">
        <f t="shared" si="10"/>
        <v>4.6502787372527986E-3</v>
      </c>
      <c r="AB47">
        <f t="shared" si="10"/>
        <v>4.8046442988383987E-3</v>
      </c>
      <c r="AC47" s="1">
        <v>4.9590098604239997E-3</v>
      </c>
      <c r="AD47">
        <f t="shared" si="11"/>
        <v>5.0869870510344001E-3</v>
      </c>
      <c r="AE47">
        <f t="shared" si="11"/>
        <v>5.2149642416447995E-3</v>
      </c>
      <c r="AF47">
        <f t="shared" si="11"/>
        <v>5.3429414322551999E-3</v>
      </c>
      <c r="AG47">
        <f t="shared" si="11"/>
        <v>5.4709186228655993E-3</v>
      </c>
      <c r="AH47" s="1">
        <v>5.5988958134759997E-3</v>
      </c>
      <c r="AI47" s="2">
        <f t="shared" si="12"/>
        <v>8.9892123742799993E-3</v>
      </c>
      <c r="AJ47" s="2">
        <f t="shared" si="13"/>
        <v>3.524900439278799E-2</v>
      </c>
      <c r="AK47" s="2">
        <f t="shared" si="14"/>
        <v>5.4153282900035987E-2</v>
      </c>
      <c r="AL47" s="2">
        <f t="shared" si="15"/>
        <v>4.2207755619307986E-2</v>
      </c>
      <c r="AM47" s="2">
        <f t="shared" si="16"/>
        <v>9.2173856466847975E-2</v>
      </c>
      <c r="AN47" s="2">
        <f t="shared" si="17"/>
        <v>9.2173856466847975E-2</v>
      </c>
      <c r="AO47">
        <f t="shared" si="18"/>
        <v>0</v>
      </c>
    </row>
    <row r="48" spans="1:41" hidden="1" x14ac:dyDescent="0.35">
      <c r="A48" t="str">
        <f>VLOOKUP(B48,'BAU Global Total'!A$3:C$34,3,FALSE)</f>
        <v>GCAM</v>
      </c>
      <c r="B48" t="s">
        <v>20</v>
      </c>
      <c r="C48" t="s">
        <v>53</v>
      </c>
      <c r="D48" s="1">
        <v>0.10527224811948474</v>
      </c>
      <c r="E48">
        <f t="shared" si="6"/>
        <v>0.10712379312837908</v>
      </c>
      <c r="F48">
        <f t="shared" si="6"/>
        <v>0.10897533813727341</v>
      </c>
      <c r="G48">
        <f t="shared" si="6"/>
        <v>0.11082688314616775</v>
      </c>
      <c r="H48">
        <f t="shared" si="6"/>
        <v>0.11267842815506207</v>
      </c>
      <c r="I48" s="1">
        <v>0.11452997316395641</v>
      </c>
      <c r="J48">
        <f t="shared" si="7"/>
        <v>0.11566051502344807</v>
      </c>
      <c r="K48">
        <f t="shared" si="7"/>
        <v>0.11679105688293973</v>
      </c>
      <c r="L48">
        <f t="shared" si="7"/>
        <v>0.11792159874243138</v>
      </c>
      <c r="M48">
        <f t="shared" si="7"/>
        <v>0.11905214060192304</v>
      </c>
      <c r="N48" s="1">
        <v>0.1201826824614147</v>
      </c>
      <c r="O48">
        <f t="shared" si="8"/>
        <v>0.12096407861192496</v>
      </c>
      <c r="P48">
        <f t="shared" si="8"/>
        <v>0.12174547476243522</v>
      </c>
      <c r="Q48">
        <f t="shared" si="8"/>
        <v>0.12252687091294549</v>
      </c>
      <c r="R48">
        <f t="shared" si="8"/>
        <v>0.12330826706345575</v>
      </c>
      <c r="S48" s="1">
        <v>0.12408966321396601</v>
      </c>
      <c r="T48">
        <f t="shared" si="9"/>
        <v>0.12505936516461111</v>
      </c>
      <c r="U48">
        <f t="shared" si="9"/>
        <v>0.12602906711525619</v>
      </c>
      <c r="V48">
        <f t="shared" si="9"/>
        <v>0.1269987690659013</v>
      </c>
      <c r="W48">
        <f t="shared" si="9"/>
        <v>0.1279684710165464</v>
      </c>
      <c r="X48" s="1">
        <v>0.12893817296719148</v>
      </c>
      <c r="Y48">
        <f t="shared" si="10"/>
        <v>0.13006659166213916</v>
      </c>
      <c r="Z48">
        <f t="shared" si="10"/>
        <v>0.13119501035708683</v>
      </c>
      <c r="AA48">
        <f t="shared" si="10"/>
        <v>0.13232342905203451</v>
      </c>
      <c r="AB48">
        <f t="shared" si="10"/>
        <v>0.13345184774698218</v>
      </c>
      <c r="AC48" s="1">
        <v>0.13458026644192986</v>
      </c>
      <c r="AD48">
        <f t="shared" si="11"/>
        <v>0.13575223073743828</v>
      </c>
      <c r="AE48">
        <f t="shared" si="11"/>
        <v>0.1369241950329467</v>
      </c>
      <c r="AF48">
        <f t="shared" si="11"/>
        <v>0.13809615932845509</v>
      </c>
      <c r="AG48">
        <f t="shared" si="11"/>
        <v>0.13926812362396351</v>
      </c>
      <c r="AH48" s="1">
        <v>0.14044008791947193</v>
      </c>
      <c r="AI48" s="2">
        <f t="shared" si="12"/>
        <v>1.2490146575624803</v>
      </c>
      <c r="AJ48" s="2">
        <f t="shared" si="13"/>
        <v>1.3678108823556485</v>
      </c>
      <c r="AK48" s="2">
        <f t="shared" si="14"/>
        <v>1.4810361148696396</v>
      </c>
      <c r="AL48" s="2">
        <f t="shared" si="15"/>
        <v>2.4966428574567137</v>
      </c>
      <c r="AM48" s="2">
        <f t="shared" si="16"/>
        <v>3.8487407993591614</v>
      </c>
      <c r="AN48" s="2">
        <f t="shared" si="17"/>
        <v>3.8487407993591614</v>
      </c>
      <c r="AO48">
        <f t="shared" si="18"/>
        <v>0</v>
      </c>
    </row>
    <row r="49" spans="1:41" hidden="1" x14ac:dyDescent="0.35">
      <c r="A49" t="str">
        <f>VLOOKUP(B49,'BAU Global Total'!A$3:C$34,3,FALSE)</f>
        <v>GCAM</v>
      </c>
      <c r="B49" t="s">
        <v>20</v>
      </c>
      <c r="C49" t="s">
        <v>62</v>
      </c>
      <c r="D49" s="1">
        <v>-4.6688538607660059E-3</v>
      </c>
      <c r="E49">
        <f t="shared" si="6"/>
        <v>-4.9208423177739564E-3</v>
      </c>
      <c r="F49">
        <f t="shared" si="6"/>
        <v>-5.172830774781906E-3</v>
      </c>
      <c r="G49">
        <f t="shared" si="6"/>
        <v>-5.4248192317898564E-3</v>
      </c>
      <c r="H49">
        <f t="shared" si="6"/>
        <v>-5.676807688797806E-3</v>
      </c>
      <c r="I49" s="1">
        <v>-5.9287961458057564E-3</v>
      </c>
      <c r="J49">
        <f t="shared" si="7"/>
        <v>-6.1019200326809155E-3</v>
      </c>
      <c r="K49">
        <f t="shared" si="7"/>
        <v>-6.2750439195560738E-3</v>
      </c>
      <c r="L49">
        <f t="shared" si="7"/>
        <v>-6.4481678064312329E-3</v>
      </c>
      <c r="M49">
        <f t="shared" si="7"/>
        <v>-6.6212916933063911E-3</v>
      </c>
      <c r="N49" s="1">
        <v>-6.7944155801815502E-3</v>
      </c>
      <c r="O49">
        <f t="shared" si="8"/>
        <v>-6.9363873624855507E-3</v>
      </c>
      <c r="P49">
        <f t="shared" si="8"/>
        <v>-7.0783591447895512E-3</v>
      </c>
      <c r="Q49">
        <f t="shared" si="8"/>
        <v>-7.2203309270935517E-3</v>
      </c>
      <c r="R49">
        <f t="shared" si="8"/>
        <v>-7.3623027093975522E-3</v>
      </c>
      <c r="S49" s="1">
        <v>-7.5042744917015528E-3</v>
      </c>
      <c r="T49">
        <f t="shared" si="9"/>
        <v>-7.7978759044694335E-3</v>
      </c>
      <c r="U49">
        <f t="shared" si="9"/>
        <v>-8.0914773172373142E-3</v>
      </c>
      <c r="V49">
        <f t="shared" si="9"/>
        <v>-8.3850787300051941E-3</v>
      </c>
      <c r="W49">
        <f t="shared" si="9"/>
        <v>-8.6786801427730757E-3</v>
      </c>
      <c r="X49" s="1">
        <v>-8.9722815555409556E-3</v>
      </c>
      <c r="Y49">
        <f t="shared" si="10"/>
        <v>-9.4297940534560261E-3</v>
      </c>
      <c r="Z49">
        <f t="shared" si="10"/>
        <v>-9.8873065513710966E-3</v>
      </c>
      <c r="AA49">
        <f t="shared" si="10"/>
        <v>-1.0344819049286167E-2</v>
      </c>
      <c r="AB49">
        <f t="shared" si="10"/>
        <v>-1.0802331547201238E-2</v>
      </c>
      <c r="AC49" s="1">
        <v>-1.1259844045116308E-2</v>
      </c>
      <c r="AD49">
        <f t="shared" si="11"/>
        <v>-1.1734076038391278E-2</v>
      </c>
      <c r="AE49">
        <f t="shared" si="11"/>
        <v>-1.2208308031666247E-2</v>
      </c>
      <c r="AF49">
        <f t="shared" si="11"/>
        <v>-1.2682540024941218E-2</v>
      </c>
      <c r="AG49">
        <f t="shared" si="11"/>
        <v>-1.3156772018216188E-2</v>
      </c>
      <c r="AH49" s="1">
        <v>-1.3631004011491157E-2</v>
      </c>
      <c r="AI49" s="2">
        <f t="shared" si="12"/>
        <v>-6.4033789051871445E-2</v>
      </c>
      <c r="AJ49" s="2">
        <f t="shared" si="13"/>
        <v>-8.4821463865675281E-2</v>
      </c>
      <c r="AK49" s="2">
        <f t="shared" si="14"/>
        <v>-0.12410907692667789</v>
      </c>
      <c r="AL49" s="2">
        <f t="shared" si="15"/>
        <v>-0.14206083733736519</v>
      </c>
      <c r="AM49" s="2">
        <f t="shared" si="16"/>
        <v>-0.2571976327085021</v>
      </c>
      <c r="AN49" s="2">
        <f t="shared" si="17"/>
        <v>-0.2571976327085021</v>
      </c>
      <c r="AO49">
        <f t="shared" si="18"/>
        <v>0</v>
      </c>
    </row>
    <row r="50" spans="1:41" hidden="1" x14ac:dyDescent="0.35">
      <c r="A50" t="str">
        <f>VLOOKUP(B50,'BAU Global Total'!A$3:C$34,3,FALSE)</f>
        <v>GCAM</v>
      </c>
      <c r="B50" t="s">
        <v>20</v>
      </c>
      <c r="C50" t="s">
        <v>63</v>
      </c>
      <c r="D50" s="1">
        <v>4.7596324959124997E-2</v>
      </c>
      <c r="E50">
        <f t="shared" si="6"/>
        <v>4.8579285300687197E-2</v>
      </c>
      <c r="F50">
        <f t="shared" si="6"/>
        <v>4.9562245642249397E-2</v>
      </c>
      <c r="G50">
        <f t="shared" si="6"/>
        <v>5.0545205983811604E-2</v>
      </c>
      <c r="H50">
        <f t="shared" si="6"/>
        <v>5.1528166325373805E-2</v>
      </c>
      <c r="I50" s="1">
        <v>5.2511126666936005E-2</v>
      </c>
      <c r="J50">
        <f t="shared" si="7"/>
        <v>5.3205855974432406E-2</v>
      </c>
      <c r="K50">
        <f t="shared" si="7"/>
        <v>5.3900585281928808E-2</v>
      </c>
      <c r="L50">
        <f t="shared" si="7"/>
        <v>5.4595314589425202E-2</v>
      </c>
      <c r="M50">
        <f t="shared" si="7"/>
        <v>5.5290043896921603E-2</v>
      </c>
      <c r="N50" s="1">
        <v>5.5984773204418005E-2</v>
      </c>
      <c r="O50">
        <f t="shared" si="8"/>
        <v>5.6786349989228602E-2</v>
      </c>
      <c r="P50">
        <f t="shared" si="8"/>
        <v>5.7587926774039205E-2</v>
      </c>
      <c r="Q50">
        <f t="shared" si="8"/>
        <v>5.8389503558849802E-2</v>
      </c>
      <c r="R50">
        <f t="shared" si="8"/>
        <v>5.9191080343660406E-2</v>
      </c>
      <c r="S50" s="1">
        <v>5.9992657128471003E-2</v>
      </c>
      <c r="T50">
        <f t="shared" si="9"/>
        <v>6.0602974823905933E-2</v>
      </c>
      <c r="U50">
        <f t="shared" si="9"/>
        <v>6.1213292519340858E-2</v>
      </c>
      <c r="V50">
        <f t="shared" si="9"/>
        <v>6.1823610214775788E-2</v>
      </c>
      <c r="W50">
        <f t="shared" si="9"/>
        <v>6.2433927910210713E-2</v>
      </c>
      <c r="X50" s="1">
        <v>6.3044245605645644E-2</v>
      </c>
      <c r="Y50">
        <f t="shared" si="10"/>
        <v>6.3344514598890109E-2</v>
      </c>
      <c r="Z50">
        <f t="shared" si="10"/>
        <v>6.3644783592134588E-2</v>
      </c>
      <c r="AA50">
        <f t="shared" si="10"/>
        <v>6.3945052585379053E-2</v>
      </c>
      <c r="AB50">
        <f t="shared" si="10"/>
        <v>6.4245321578623532E-2</v>
      </c>
      <c r="AC50" s="1">
        <v>6.4545590571867997E-2</v>
      </c>
      <c r="AD50">
        <f t="shared" si="11"/>
        <v>6.4917043067064903E-2</v>
      </c>
      <c r="AE50">
        <f t="shared" si="11"/>
        <v>6.5288495562261809E-2</v>
      </c>
      <c r="AF50">
        <f t="shared" si="11"/>
        <v>6.56599480574587E-2</v>
      </c>
      <c r="AG50">
        <f t="shared" si="11"/>
        <v>6.6031400552655606E-2</v>
      </c>
      <c r="AH50" s="1">
        <v>6.6402853047852511E-2</v>
      </c>
      <c r="AI50" s="2">
        <f t="shared" si="12"/>
        <v>0.573298927825309</v>
      </c>
      <c r="AJ50" s="2">
        <f t="shared" si="13"/>
        <v>0.65705034207254598</v>
      </c>
      <c r="AK50" s="2">
        <f t="shared" si="14"/>
        <v>0.71106924881983458</v>
      </c>
      <c r="AL50" s="2">
        <f t="shared" si="15"/>
        <v>1.174364496693437</v>
      </c>
      <c r="AM50" s="2">
        <f t="shared" si="16"/>
        <v>1.8223894999076258</v>
      </c>
      <c r="AN50" s="2">
        <f t="shared" si="17"/>
        <v>1.8223894999076258</v>
      </c>
      <c r="AO50">
        <f t="shared" si="18"/>
        <v>0</v>
      </c>
    </row>
    <row r="51" spans="1:41" hidden="1" x14ac:dyDescent="0.35">
      <c r="A51" t="str">
        <f>VLOOKUP(B51,'BAU Global Total'!A$3:C$34,3,FALSE)</f>
        <v>GCAM</v>
      </c>
      <c r="B51" t="s">
        <v>20</v>
      </c>
      <c r="C51" t="s">
        <v>64</v>
      </c>
      <c r="D51" s="1">
        <v>1.0560825548158003E-2</v>
      </c>
      <c r="E51">
        <f t="shared" si="6"/>
        <v>1.1003844331540601E-2</v>
      </c>
      <c r="F51">
        <f t="shared" si="6"/>
        <v>1.1446863114923199E-2</v>
      </c>
      <c r="G51">
        <f t="shared" si="6"/>
        <v>1.1889881898305798E-2</v>
      </c>
      <c r="H51">
        <f t="shared" si="6"/>
        <v>1.2332900681688396E-2</v>
      </c>
      <c r="I51" s="1">
        <v>1.2775919465070994E-2</v>
      </c>
      <c r="J51">
        <f t="shared" si="7"/>
        <v>1.3078141051180991E-2</v>
      </c>
      <c r="K51">
        <f t="shared" si="7"/>
        <v>1.3380362637290987E-2</v>
      </c>
      <c r="L51">
        <f t="shared" si="7"/>
        <v>1.3682584223400985E-2</v>
      </c>
      <c r="M51">
        <f t="shared" si="7"/>
        <v>1.398480580951098E-2</v>
      </c>
      <c r="N51" s="1">
        <v>1.4287027395620978E-2</v>
      </c>
      <c r="O51">
        <f t="shared" si="8"/>
        <v>1.4471204111308082E-2</v>
      </c>
      <c r="P51">
        <f t="shared" si="8"/>
        <v>1.4655380826995187E-2</v>
      </c>
      <c r="Q51">
        <f t="shared" si="8"/>
        <v>1.4839557542682289E-2</v>
      </c>
      <c r="R51">
        <f t="shared" si="8"/>
        <v>1.5023734258369394E-2</v>
      </c>
      <c r="S51" s="1">
        <v>1.5207910974056498E-2</v>
      </c>
      <c r="T51">
        <f t="shared" si="9"/>
        <v>1.5340132865099098E-2</v>
      </c>
      <c r="U51">
        <f t="shared" si="9"/>
        <v>1.5472354756141697E-2</v>
      </c>
      <c r="V51">
        <f t="shared" si="9"/>
        <v>1.5604576647184298E-2</v>
      </c>
      <c r="W51">
        <f t="shared" si="9"/>
        <v>1.5736798538226897E-2</v>
      </c>
      <c r="X51" s="1">
        <v>1.5869020429269496E-2</v>
      </c>
      <c r="Y51">
        <f t="shared" si="10"/>
        <v>1.6009679538370198E-2</v>
      </c>
      <c r="Z51">
        <f t="shared" si="10"/>
        <v>1.6150338647470897E-2</v>
      </c>
      <c r="AA51">
        <f t="shared" si="10"/>
        <v>1.6290997756571599E-2</v>
      </c>
      <c r="AB51">
        <f t="shared" si="10"/>
        <v>1.6431656865672297E-2</v>
      </c>
      <c r="AC51" s="1">
        <v>1.6572315974772999E-2</v>
      </c>
      <c r="AD51">
        <f t="shared" si="11"/>
        <v>1.6731336199891797E-2</v>
      </c>
      <c r="AE51">
        <f t="shared" si="11"/>
        <v>1.6890356425010595E-2</v>
      </c>
      <c r="AF51">
        <f t="shared" si="11"/>
        <v>1.7049376650129393E-2</v>
      </c>
      <c r="AG51">
        <f t="shared" si="11"/>
        <v>1.7208396875248191E-2</v>
      </c>
      <c r="AH51" s="1">
        <v>1.7367417100366989E-2</v>
      </c>
      <c r="AI51" s="2">
        <f t="shared" si="12"/>
        <v>0.13842315615669193</v>
      </c>
      <c r="AJ51" s="2">
        <f t="shared" si="13"/>
        <v>0.16650769834495391</v>
      </c>
      <c r="AK51" s="2">
        <f t="shared" si="14"/>
        <v>0.18257089246277447</v>
      </c>
      <c r="AL51" s="2">
        <f t="shared" si="15"/>
        <v>0.29064382710602493</v>
      </c>
      <c r="AM51" s="2">
        <f t="shared" si="16"/>
        <v>0.45734569913952983</v>
      </c>
      <c r="AN51" s="2">
        <f t="shared" si="17"/>
        <v>0.45734569913952983</v>
      </c>
      <c r="AO51">
        <f t="shared" si="18"/>
        <v>0</v>
      </c>
    </row>
    <row r="52" spans="1:41" hidden="1" x14ac:dyDescent="0.35">
      <c r="A52" t="str">
        <f>VLOOKUP(B52,'BAU Global Total'!A$3:C$34,3,FALSE)</f>
        <v>GCAM</v>
      </c>
      <c r="B52" t="s">
        <v>20</v>
      </c>
      <c r="C52" t="s">
        <v>65</v>
      </c>
      <c r="D52" s="1">
        <v>3.3823873286775955E-2</v>
      </c>
      <c r="E52">
        <f t="shared" si="6"/>
        <v>3.4535993310794356E-2</v>
      </c>
      <c r="F52">
        <f t="shared" si="6"/>
        <v>3.5248113334812758E-2</v>
      </c>
      <c r="G52">
        <f t="shared" si="6"/>
        <v>3.5960233358831153E-2</v>
      </c>
      <c r="H52">
        <f t="shared" si="6"/>
        <v>3.6672353382849555E-2</v>
      </c>
      <c r="I52" s="1">
        <v>3.7384473406867957E-2</v>
      </c>
      <c r="J52">
        <f t="shared" si="7"/>
        <v>3.7657153812603164E-2</v>
      </c>
      <c r="K52">
        <f t="shared" si="7"/>
        <v>3.7929834218338371E-2</v>
      </c>
      <c r="L52">
        <f t="shared" si="7"/>
        <v>3.8202514624073584E-2</v>
      </c>
      <c r="M52">
        <f t="shared" si="7"/>
        <v>3.8475195029808791E-2</v>
      </c>
      <c r="N52" s="1">
        <v>3.8747875435543998E-2</v>
      </c>
      <c r="O52">
        <f t="shared" si="8"/>
        <v>3.8685540626804397E-2</v>
      </c>
      <c r="P52">
        <f t="shared" si="8"/>
        <v>3.8623205818064797E-2</v>
      </c>
      <c r="Q52">
        <f t="shared" si="8"/>
        <v>3.8560871009325204E-2</v>
      </c>
      <c r="R52">
        <f t="shared" si="8"/>
        <v>3.8498536200585604E-2</v>
      </c>
      <c r="S52" s="1">
        <v>3.8436201391846003E-2</v>
      </c>
      <c r="T52">
        <f t="shared" si="9"/>
        <v>3.8314570769877203E-2</v>
      </c>
      <c r="U52">
        <f t="shared" si="9"/>
        <v>3.8192940147908402E-2</v>
      </c>
      <c r="V52">
        <f t="shared" si="9"/>
        <v>3.8071309525939595E-2</v>
      </c>
      <c r="W52">
        <f t="shared" si="9"/>
        <v>3.7949678903970795E-2</v>
      </c>
      <c r="X52" s="1">
        <v>3.7828048282001994E-2</v>
      </c>
      <c r="Y52">
        <f t="shared" si="10"/>
        <v>3.772325643424599E-2</v>
      </c>
      <c r="Z52">
        <f t="shared" si="10"/>
        <v>3.7618464586489986E-2</v>
      </c>
      <c r="AA52">
        <f t="shared" si="10"/>
        <v>3.7513672738733975E-2</v>
      </c>
      <c r="AB52">
        <f t="shared" si="10"/>
        <v>3.740888089097797E-2</v>
      </c>
      <c r="AC52" s="1">
        <v>3.7304089043221966E-2</v>
      </c>
      <c r="AD52">
        <f t="shared" si="11"/>
        <v>3.7350958281950765E-2</v>
      </c>
      <c r="AE52">
        <f t="shared" si="11"/>
        <v>3.739782752067957E-2</v>
      </c>
      <c r="AF52">
        <f t="shared" si="11"/>
        <v>3.7444696759408369E-2</v>
      </c>
      <c r="AG52">
        <f t="shared" si="11"/>
        <v>3.7491565998137175E-2</v>
      </c>
      <c r="AH52" s="1">
        <v>3.7538435236865973E-2</v>
      </c>
      <c r="AI52" s="2">
        <f t="shared" si="12"/>
        <v>0.40463761320129965</v>
      </c>
      <c r="AJ52" s="2">
        <f t="shared" si="13"/>
        <v>0.421908778111868</v>
      </c>
      <c r="AK52" s="2">
        <f t="shared" si="14"/>
        <v>0.41261989577271369</v>
      </c>
      <c r="AL52" s="2">
        <f t="shared" si="15"/>
        <v>0.78779851587762384</v>
      </c>
      <c r="AM52" s="2">
        <f t="shared" si="16"/>
        <v>1.1625903633683357</v>
      </c>
      <c r="AN52" s="2">
        <f t="shared" si="17"/>
        <v>1.1625903633683357</v>
      </c>
      <c r="AO52">
        <f t="shared" si="18"/>
        <v>0</v>
      </c>
    </row>
    <row r="53" spans="1:41" x14ac:dyDescent="0.35">
      <c r="A53" t="str">
        <f>VLOOKUP(B53,'BAU Global Total'!A$3:C$34,3,FALSE)</f>
        <v>GCAM</v>
      </c>
      <c r="B53" t="s">
        <v>20</v>
      </c>
      <c r="C53" t="s">
        <v>66</v>
      </c>
      <c r="D53" s="1">
        <v>2.9489311034999999E-3</v>
      </c>
      <c r="E53">
        <f t="shared" si="6"/>
        <v>2.9933219214999997E-3</v>
      </c>
      <c r="F53">
        <f t="shared" si="6"/>
        <v>3.0377127395E-3</v>
      </c>
      <c r="G53">
        <f t="shared" si="6"/>
        <v>3.0821035574999998E-3</v>
      </c>
      <c r="H53">
        <f t="shared" si="6"/>
        <v>3.1264943755000001E-3</v>
      </c>
      <c r="I53" s="1">
        <v>3.1708851934999999E-3</v>
      </c>
      <c r="J53">
        <f t="shared" si="7"/>
        <v>3.1952197843999998E-3</v>
      </c>
      <c r="K53">
        <f t="shared" si="7"/>
        <v>3.2195543753000002E-3</v>
      </c>
      <c r="L53">
        <f t="shared" si="7"/>
        <v>3.2438889662000001E-3</v>
      </c>
      <c r="M53">
        <f t="shared" si="7"/>
        <v>3.2682235571000005E-3</v>
      </c>
      <c r="N53" s="1">
        <v>3.2925581480000004E-3</v>
      </c>
      <c r="O53">
        <f t="shared" si="8"/>
        <v>3.3073185834000002E-3</v>
      </c>
      <c r="P53">
        <f t="shared" si="8"/>
        <v>3.3220790188000001E-3</v>
      </c>
      <c r="Q53">
        <f t="shared" si="8"/>
        <v>3.3368394542E-3</v>
      </c>
      <c r="R53">
        <f t="shared" si="8"/>
        <v>3.3515998895999998E-3</v>
      </c>
      <c r="S53" s="1">
        <v>3.3663603249999997E-3</v>
      </c>
      <c r="T53">
        <f t="shared" si="9"/>
        <v>3.4191584259999999E-3</v>
      </c>
      <c r="U53">
        <f t="shared" si="9"/>
        <v>3.4719565270000001E-3</v>
      </c>
      <c r="V53">
        <f t="shared" si="9"/>
        <v>3.5247546279999998E-3</v>
      </c>
      <c r="W53">
        <f t="shared" si="9"/>
        <v>3.577552729E-3</v>
      </c>
      <c r="X53" s="1">
        <v>3.6303508300000002E-3</v>
      </c>
      <c r="Y53">
        <f t="shared" si="10"/>
        <v>3.6760661610000002E-3</v>
      </c>
      <c r="Z53">
        <f t="shared" si="10"/>
        <v>3.7217814920000002E-3</v>
      </c>
      <c r="AA53">
        <f t="shared" si="10"/>
        <v>3.7674968230000001E-3</v>
      </c>
      <c r="AB53">
        <f t="shared" si="10"/>
        <v>3.8132121540000001E-3</v>
      </c>
      <c r="AC53" s="1">
        <v>3.8589274850000001E-3</v>
      </c>
      <c r="AD53">
        <f t="shared" si="11"/>
        <v>3.9054182490000002E-3</v>
      </c>
      <c r="AE53">
        <f t="shared" si="11"/>
        <v>3.9519090130000004E-3</v>
      </c>
      <c r="AF53">
        <f t="shared" si="11"/>
        <v>3.9983997769999996E-3</v>
      </c>
      <c r="AG53">
        <f t="shared" si="11"/>
        <v>4.0448905409999998E-3</v>
      </c>
      <c r="AH53" s="1">
        <v>4.0913813049999999E-3</v>
      </c>
      <c r="AI53" s="2">
        <f t="shared" si="12"/>
        <v>3.4578893722000001E-2</v>
      </c>
      <c r="AJ53" s="2">
        <f t="shared" si="13"/>
        <v>3.7600528559000007E-2</v>
      </c>
      <c r="AK53" s="2">
        <f t="shared" si="14"/>
        <v>4.2459833830000002E-2</v>
      </c>
      <c r="AL53" s="2">
        <f t="shared" si="15"/>
        <v>6.8886864132999992E-2</v>
      </c>
      <c r="AM53" s="2">
        <f t="shared" si="16"/>
        <v>0.107716347133</v>
      </c>
      <c r="AN53" s="2">
        <f t="shared" si="17"/>
        <v>0</v>
      </c>
      <c r="AO53">
        <f t="shared" si="18"/>
        <v>0.107716347133</v>
      </c>
    </row>
    <row r="54" spans="1:41" x14ac:dyDescent="0.35">
      <c r="A54" t="str">
        <f>VLOOKUP(B54,'BAU Global Total'!A$3:C$34,3,FALSE)</f>
        <v>GCAM</v>
      </c>
      <c r="B54" t="s">
        <v>20</v>
      </c>
      <c r="C54" t="s">
        <v>67</v>
      </c>
      <c r="D54" s="1">
        <v>4.4714626874248854E-2</v>
      </c>
      <c r="E54">
        <f t="shared" si="6"/>
        <v>4.4969041193279241E-2</v>
      </c>
      <c r="F54">
        <f t="shared" si="6"/>
        <v>4.5223455512309628E-2</v>
      </c>
      <c r="G54">
        <f t="shared" si="6"/>
        <v>4.5477869831340015E-2</v>
      </c>
      <c r="H54">
        <f t="shared" si="6"/>
        <v>4.5732284150370402E-2</v>
      </c>
      <c r="I54" s="1">
        <v>4.5986698469400789E-2</v>
      </c>
      <c r="J54">
        <f t="shared" si="7"/>
        <v>4.5549966103760227E-2</v>
      </c>
      <c r="K54">
        <f t="shared" si="7"/>
        <v>4.5113233738119665E-2</v>
      </c>
      <c r="L54">
        <f t="shared" si="7"/>
        <v>4.4676501372479097E-2</v>
      </c>
      <c r="M54">
        <f t="shared" si="7"/>
        <v>4.4239769006838535E-2</v>
      </c>
      <c r="N54" s="1">
        <v>4.3803036641197973E-2</v>
      </c>
      <c r="O54">
        <f t="shared" si="8"/>
        <v>4.3142530384307994E-2</v>
      </c>
      <c r="P54">
        <f t="shared" si="8"/>
        <v>4.2482024127418021E-2</v>
      </c>
      <c r="Q54">
        <f t="shared" si="8"/>
        <v>4.1821517870528041E-2</v>
      </c>
      <c r="R54">
        <f t="shared" si="8"/>
        <v>4.1161011613638068E-2</v>
      </c>
      <c r="S54" s="1">
        <v>4.0500505356748089E-2</v>
      </c>
      <c r="T54">
        <f t="shared" si="9"/>
        <v>3.99814129036603E-2</v>
      </c>
      <c r="U54">
        <f t="shared" si="9"/>
        <v>3.9462320450572512E-2</v>
      </c>
      <c r="V54">
        <f t="shared" si="9"/>
        <v>3.8943227997484731E-2</v>
      </c>
      <c r="W54">
        <f t="shared" si="9"/>
        <v>3.8424135544396942E-2</v>
      </c>
      <c r="X54" s="1">
        <v>3.7905043091309154E-2</v>
      </c>
      <c r="Y54">
        <f t="shared" si="10"/>
        <v>3.7715370435674633E-2</v>
      </c>
      <c r="Z54">
        <f t="shared" si="10"/>
        <v>3.7525697780040113E-2</v>
      </c>
      <c r="AA54">
        <f t="shared" si="10"/>
        <v>3.7336025124405599E-2</v>
      </c>
      <c r="AB54">
        <f t="shared" si="10"/>
        <v>3.7146352468771078E-2</v>
      </c>
      <c r="AC54" s="1">
        <v>3.6956679813136557E-2</v>
      </c>
      <c r="AD54">
        <f t="shared" si="11"/>
        <v>3.6664416112034151E-2</v>
      </c>
      <c r="AE54">
        <f t="shared" si="11"/>
        <v>3.6372152410931745E-2</v>
      </c>
      <c r="AF54">
        <f t="shared" si="11"/>
        <v>3.6079888709829346E-2</v>
      </c>
      <c r="AG54">
        <f t="shared" si="11"/>
        <v>3.5787625008726939E-2</v>
      </c>
      <c r="AH54" s="1">
        <v>3.5495361307624533E-2</v>
      </c>
      <c r="AI54" s="2">
        <f t="shared" si="12"/>
        <v>0.4954864828933444</v>
      </c>
      <c r="AJ54" s="2">
        <f t="shared" si="13"/>
        <v>0.44762676598126183</v>
      </c>
      <c r="AK54" s="2">
        <f t="shared" si="14"/>
        <v>0.40498461226248383</v>
      </c>
      <c r="AL54" s="2">
        <f t="shared" si="15"/>
        <v>0.89931021223340823</v>
      </c>
      <c r="AM54" s="2">
        <f t="shared" si="16"/>
        <v>1.2663897814045832</v>
      </c>
      <c r="AN54" s="2">
        <f t="shared" si="17"/>
        <v>1.2663897814045832</v>
      </c>
      <c r="AO54">
        <f t="shared" si="18"/>
        <v>0</v>
      </c>
    </row>
    <row r="55" spans="1:41" x14ac:dyDescent="0.35">
      <c r="A55" t="str">
        <f>VLOOKUP(B55,'BAU Global Total'!A$3:C$34,3,FALSE)</f>
        <v>GCAM</v>
      </c>
      <c r="B55" t="s">
        <v>20</v>
      </c>
      <c r="C55" t="s">
        <v>68</v>
      </c>
      <c r="D55" s="1">
        <v>7.2139960862000006E-3</v>
      </c>
      <c r="E55">
        <f t="shared" si="6"/>
        <v>7.2838157537200004E-3</v>
      </c>
      <c r="F55">
        <f t="shared" si="6"/>
        <v>7.3536354212400002E-3</v>
      </c>
      <c r="G55">
        <f t="shared" si="6"/>
        <v>7.4234550887600009E-3</v>
      </c>
      <c r="H55">
        <f t="shared" si="6"/>
        <v>7.4932747562800007E-3</v>
      </c>
      <c r="I55" s="1">
        <v>7.5630944238000005E-3</v>
      </c>
      <c r="J55">
        <f t="shared" si="7"/>
        <v>7.5821206747600008E-3</v>
      </c>
      <c r="K55">
        <f t="shared" si="7"/>
        <v>7.6011469257200003E-3</v>
      </c>
      <c r="L55">
        <f t="shared" si="7"/>
        <v>7.6201731766800005E-3</v>
      </c>
      <c r="M55">
        <f t="shared" si="7"/>
        <v>7.63919942764E-3</v>
      </c>
      <c r="N55" s="1">
        <v>7.6582256786000003E-3</v>
      </c>
      <c r="O55">
        <f t="shared" si="8"/>
        <v>7.6824136373999999E-3</v>
      </c>
      <c r="P55">
        <f t="shared" si="8"/>
        <v>7.7066015962000004E-3</v>
      </c>
      <c r="Q55">
        <f t="shared" si="8"/>
        <v>7.730789555E-3</v>
      </c>
      <c r="R55">
        <f t="shared" si="8"/>
        <v>7.7549775138000005E-3</v>
      </c>
      <c r="S55" s="1">
        <v>7.7791654726000001E-3</v>
      </c>
      <c r="T55">
        <f t="shared" si="9"/>
        <v>7.8222499260800007E-3</v>
      </c>
      <c r="U55">
        <f t="shared" si="9"/>
        <v>7.8653343795600014E-3</v>
      </c>
      <c r="V55">
        <f t="shared" si="9"/>
        <v>7.9084188330400002E-3</v>
      </c>
      <c r="W55">
        <f t="shared" si="9"/>
        <v>7.9515032865200008E-3</v>
      </c>
      <c r="X55" s="1">
        <v>7.9945877400000014E-3</v>
      </c>
      <c r="Y55">
        <f t="shared" si="10"/>
        <v>8.025700957519994E-3</v>
      </c>
      <c r="Z55">
        <f t="shared" si="10"/>
        <v>8.0568141750399867E-3</v>
      </c>
      <c r="AA55">
        <f t="shared" si="10"/>
        <v>8.0879273925599793E-3</v>
      </c>
      <c r="AB55">
        <f t="shared" si="10"/>
        <v>8.1190406100799719E-3</v>
      </c>
      <c r="AC55" s="1">
        <v>8.1501538275999645E-3</v>
      </c>
      <c r="AD55">
        <f t="shared" si="11"/>
        <v>8.1834708757599715E-3</v>
      </c>
      <c r="AE55">
        <f t="shared" si="11"/>
        <v>8.2167879239199784E-3</v>
      </c>
      <c r="AF55">
        <f t="shared" si="11"/>
        <v>8.2501049720799854E-3</v>
      </c>
      <c r="AG55">
        <f t="shared" si="11"/>
        <v>8.2834220202399923E-3</v>
      </c>
      <c r="AH55" s="1">
        <v>8.3167390683999993E-3</v>
      </c>
      <c r="AI55" s="2">
        <f t="shared" si="12"/>
        <v>8.2432137413400011E-2</v>
      </c>
      <c r="AJ55" s="2">
        <f t="shared" si="13"/>
        <v>8.5854267618800009E-2</v>
      </c>
      <c r="AK55" s="2">
        <f t="shared" si="14"/>
        <v>8.9684749563199814E-2</v>
      </c>
      <c r="AL55" s="2">
        <f t="shared" si="15"/>
        <v>0.16062817935360002</v>
      </c>
      <c r="AM55" s="2">
        <f t="shared" si="16"/>
        <v>0.24231834117679982</v>
      </c>
      <c r="AN55" s="2">
        <f t="shared" si="17"/>
        <v>0</v>
      </c>
      <c r="AO55">
        <f t="shared" si="18"/>
        <v>0.24231834117679982</v>
      </c>
    </row>
    <row r="56" spans="1:41" hidden="1" x14ac:dyDescent="0.35">
      <c r="A56" t="str">
        <f>VLOOKUP(B56,'BAU Global Total'!A$3:C$34,3,FALSE)</f>
        <v>GCAM</v>
      </c>
      <c r="B56" t="s">
        <v>20</v>
      </c>
      <c r="C56" t="s">
        <v>69</v>
      </c>
      <c r="D56" s="1">
        <v>0</v>
      </c>
      <c r="E56">
        <f t="shared" si="6"/>
        <v>0</v>
      </c>
      <c r="F56">
        <f t="shared" si="6"/>
        <v>0</v>
      </c>
      <c r="G56">
        <f t="shared" si="6"/>
        <v>0</v>
      </c>
      <c r="H56">
        <f t="shared" si="6"/>
        <v>0</v>
      </c>
      <c r="I56" s="1">
        <v>0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 s="1">
        <v>0</v>
      </c>
      <c r="O56">
        <f t="shared" si="8"/>
        <v>0</v>
      </c>
      <c r="P56">
        <f t="shared" si="8"/>
        <v>0</v>
      </c>
      <c r="Q56">
        <f t="shared" si="8"/>
        <v>0</v>
      </c>
      <c r="R56">
        <f t="shared" si="8"/>
        <v>0</v>
      </c>
      <c r="S56" s="1">
        <v>0</v>
      </c>
      <c r="T56">
        <f t="shared" si="9"/>
        <v>0</v>
      </c>
      <c r="U56">
        <f t="shared" si="9"/>
        <v>0</v>
      </c>
      <c r="V56">
        <f t="shared" si="9"/>
        <v>0</v>
      </c>
      <c r="W56">
        <f t="shared" si="9"/>
        <v>0</v>
      </c>
      <c r="X56" s="1">
        <v>0</v>
      </c>
      <c r="Y56">
        <f t="shared" si="10"/>
        <v>0</v>
      </c>
      <c r="Z56">
        <f t="shared" si="10"/>
        <v>0</v>
      </c>
      <c r="AA56">
        <f t="shared" si="10"/>
        <v>0</v>
      </c>
      <c r="AB56">
        <f t="shared" si="10"/>
        <v>0</v>
      </c>
      <c r="AC56" s="1">
        <v>0</v>
      </c>
      <c r="AD56">
        <f t="shared" si="11"/>
        <v>0</v>
      </c>
      <c r="AE56">
        <f t="shared" si="11"/>
        <v>0</v>
      </c>
      <c r="AF56">
        <f t="shared" si="11"/>
        <v>0</v>
      </c>
      <c r="AG56">
        <f t="shared" si="11"/>
        <v>0</v>
      </c>
      <c r="AH56" s="1">
        <v>0</v>
      </c>
      <c r="AI56" s="2">
        <f t="shared" si="12"/>
        <v>0</v>
      </c>
      <c r="AJ56" s="2">
        <f t="shared" si="13"/>
        <v>0</v>
      </c>
      <c r="AK56" s="2">
        <f t="shared" si="14"/>
        <v>0</v>
      </c>
      <c r="AL56" s="2">
        <f t="shared" si="15"/>
        <v>0</v>
      </c>
      <c r="AM56" s="2">
        <f t="shared" si="16"/>
        <v>0</v>
      </c>
      <c r="AN56" s="2">
        <f t="shared" si="17"/>
        <v>0</v>
      </c>
      <c r="AO56">
        <f t="shared" si="18"/>
        <v>0</v>
      </c>
    </row>
    <row r="57" spans="1:41" hidden="1" x14ac:dyDescent="0.35">
      <c r="A57" t="str">
        <f>VLOOKUP(B57,'BAU Global Total'!A$3:C$34,3,FALSE)</f>
        <v>GCAM</v>
      </c>
      <c r="B57" t="s">
        <v>21</v>
      </c>
      <c r="C57" t="s">
        <v>60</v>
      </c>
      <c r="D57" s="1">
        <v>0.129928068330183</v>
      </c>
      <c r="E57">
        <f t="shared" si="6"/>
        <v>0.13198519321879176</v>
      </c>
      <c r="F57">
        <f t="shared" si="6"/>
        <v>0.1340423181074005</v>
      </c>
      <c r="G57">
        <f t="shared" si="6"/>
        <v>0.13609944299600926</v>
      </c>
      <c r="H57">
        <f t="shared" si="6"/>
        <v>0.138156567884618</v>
      </c>
      <c r="I57" s="1">
        <v>0.14021369277322676</v>
      </c>
      <c r="J57">
        <f t="shared" si="7"/>
        <v>0.14233177226268021</v>
      </c>
      <c r="K57">
        <f t="shared" si="7"/>
        <v>0.14444985175213365</v>
      </c>
      <c r="L57">
        <f t="shared" si="7"/>
        <v>0.1465679312415871</v>
      </c>
      <c r="M57">
        <f t="shared" si="7"/>
        <v>0.14868601073104054</v>
      </c>
      <c r="N57" s="1">
        <v>0.15080409022049399</v>
      </c>
      <c r="O57">
        <f t="shared" si="8"/>
        <v>0.15276964688307368</v>
      </c>
      <c r="P57">
        <f t="shared" si="8"/>
        <v>0.1547352035456534</v>
      </c>
      <c r="Q57">
        <f t="shared" si="8"/>
        <v>0.15670076020823309</v>
      </c>
      <c r="R57">
        <f t="shared" si="8"/>
        <v>0.15866631687081281</v>
      </c>
      <c r="S57" s="1">
        <v>0.16063187353339251</v>
      </c>
      <c r="T57">
        <f t="shared" si="9"/>
        <v>0.16247015095044942</v>
      </c>
      <c r="U57">
        <f t="shared" si="9"/>
        <v>0.16430842836750637</v>
      </c>
      <c r="V57">
        <f t="shared" si="9"/>
        <v>0.16614670578456328</v>
      </c>
      <c r="W57">
        <f t="shared" si="9"/>
        <v>0.16798498320162022</v>
      </c>
      <c r="X57" s="1">
        <v>0.16982326061867714</v>
      </c>
      <c r="Y57">
        <f t="shared" si="10"/>
        <v>0.17197868252530235</v>
      </c>
      <c r="Z57">
        <f t="shared" si="10"/>
        <v>0.17413410443192756</v>
      </c>
      <c r="AA57">
        <f t="shared" si="10"/>
        <v>0.17628952633855277</v>
      </c>
      <c r="AB57">
        <f t="shared" si="10"/>
        <v>0.17844494824517798</v>
      </c>
      <c r="AC57" s="1">
        <v>0.18060037015180319</v>
      </c>
      <c r="AD57">
        <f t="shared" si="11"/>
        <v>0.18275907271121392</v>
      </c>
      <c r="AE57">
        <f t="shared" si="11"/>
        <v>0.18491777527062461</v>
      </c>
      <c r="AF57">
        <f t="shared" si="11"/>
        <v>0.18707647783003534</v>
      </c>
      <c r="AG57">
        <f t="shared" si="11"/>
        <v>0.18923518038944603</v>
      </c>
      <c r="AH57" s="1">
        <v>0.19139388294885676</v>
      </c>
      <c r="AI57" s="2">
        <f t="shared" si="12"/>
        <v>1.5432649395181646</v>
      </c>
      <c r="AJ57" s="2">
        <f t="shared" si="13"/>
        <v>1.7650414201844762</v>
      </c>
      <c r="AK57" s="2">
        <f t="shared" si="14"/>
        <v>1.9866532814616176</v>
      </c>
      <c r="AL57" s="2">
        <f t="shared" si="15"/>
        <v>3.1575022694821469</v>
      </c>
      <c r="AM57" s="2">
        <f t="shared" si="16"/>
        <v>4.9743322903250879</v>
      </c>
      <c r="AN57" s="2">
        <f t="shared" si="17"/>
        <v>4.9743322903250879</v>
      </c>
      <c r="AO57">
        <f t="shared" si="18"/>
        <v>0</v>
      </c>
    </row>
    <row r="58" spans="1:41" hidden="1" x14ac:dyDescent="0.35">
      <c r="A58" t="str">
        <f>VLOOKUP(B58,'BAU Global Total'!A$3:C$34,3,FALSE)</f>
        <v>GCAM</v>
      </c>
      <c r="B58" t="s">
        <v>21</v>
      </c>
      <c r="C58" t="s">
        <v>61</v>
      </c>
      <c r="D58" s="1">
        <v>0</v>
      </c>
      <c r="E58">
        <f t="shared" si="6"/>
        <v>6.8166157598399931E-5</v>
      </c>
      <c r="F58">
        <f t="shared" si="6"/>
        <v>1.3633231519679986E-4</v>
      </c>
      <c r="G58">
        <f t="shared" si="6"/>
        <v>2.0449847279519978E-4</v>
      </c>
      <c r="H58">
        <f t="shared" si="6"/>
        <v>2.7266463039359972E-4</v>
      </c>
      <c r="I58" s="1">
        <v>3.4083078799199964E-4</v>
      </c>
      <c r="J58">
        <f t="shared" si="7"/>
        <v>5.8583107683519975E-4</v>
      </c>
      <c r="K58">
        <f t="shared" si="7"/>
        <v>8.3083136567839986E-4</v>
      </c>
      <c r="L58">
        <f t="shared" si="7"/>
        <v>1.0758316545215999E-3</v>
      </c>
      <c r="M58">
        <f t="shared" si="7"/>
        <v>1.3208319433648001E-3</v>
      </c>
      <c r="N58" s="1">
        <v>1.5658322322080001E-3</v>
      </c>
      <c r="O58">
        <f t="shared" si="8"/>
        <v>1.9054356245568E-3</v>
      </c>
      <c r="P58">
        <f t="shared" si="8"/>
        <v>2.2450390169056001E-3</v>
      </c>
      <c r="Q58">
        <f t="shared" si="8"/>
        <v>2.5846424092543997E-3</v>
      </c>
      <c r="R58">
        <f t="shared" si="8"/>
        <v>2.9242458016031994E-3</v>
      </c>
      <c r="S58" s="1">
        <v>3.2638491939519995E-3</v>
      </c>
      <c r="T58">
        <f t="shared" si="9"/>
        <v>3.6098096269887997E-3</v>
      </c>
      <c r="U58">
        <f t="shared" si="9"/>
        <v>3.9557700600255999E-3</v>
      </c>
      <c r="V58">
        <f t="shared" si="9"/>
        <v>4.3017304930624001E-3</v>
      </c>
      <c r="W58">
        <f t="shared" si="9"/>
        <v>4.6476909260992003E-3</v>
      </c>
      <c r="X58" s="1">
        <v>4.9936513591360004E-3</v>
      </c>
      <c r="Y58">
        <f t="shared" si="10"/>
        <v>5.3039091154735993E-3</v>
      </c>
      <c r="Z58">
        <f t="shared" si="10"/>
        <v>5.614166871811199E-3</v>
      </c>
      <c r="AA58">
        <f t="shared" si="10"/>
        <v>5.9244246281487979E-3</v>
      </c>
      <c r="AB58">
        <f t="shared" si="10"/>
        <v>6.2346823844863977E-3</v>
      </c>
      <c r="AC58" s="1">
        <v>6.5449401408239965E-3</v>
      </c>
      <c r="AD58">
        <f t="shared" si="11"/>
        <v>6.7981985167575969E-3</v>
      </c>
      <c r="AE58">
        <f t="shared" si="11"/>
        <v>7.0514568926911981E-3</v>
      </c>
      <c r="AF58">
        <f t="shared" si="11"/>
        <v>7.3047152686247984E-3</v>
      </c>
      <c r="AG58">
        <f t="shared" si="11"/>
        <v>7.5579736445583988E-3</v>
      </c>
      <c r="AH58" s="1">
        <v>7.811232020492E-3</v>
      </c>
      <c r="AI58" s="2">
        <f t="shared" si="12"/>
        <v>6.4016506365839982E-3</v>
      </c>
      <c r="AJ58" s="2">
        <f t="shared" si="13"/>
        <v>3.5997696743791996E-2</v>
      </c>
      <c r="AK58" s="2">
        <f t="shared" si="14"/>
        <v>7.1139350843003976E-2</v>
      </c>
      <c r="AL58" s="2">
        <f t="shared" si="15"/>
        <v>4.0833515148167993E-2</v>
      </c>
      <c r="AM58" s="2">
        <f t="shared" si="16"/>
        <v>0.10697921463203595</v>
      </c>
      <c r="AN58" s="2">
        <f t="shared" si="17"/>
        <v>0.10697921463203595</v>
      </c>
      <c r="AO58">
        <f t="shared" si="18"/>
        <v>0</v>
      </c>
    </row>
    <row r="59" spans="1:41" hidden="1" x14ac:dyDescent="0.35">
      <c r="A59" t="str">
        <f>VLOOKUP(B59,'BAU Global Total'!A$3:C$34,3,FALSE)</f>
        <v>GCAM</v>
      </c>
      <c r="B59" t="s">
        <v>21</v>
      </c>
      <c r="C59" t="s">
        <v>53</v>
      </c>
      <c r="D59" s="1">
        <v>0.20570444313080832</v>
      </c>
      <c r="E59">
        <f t="shared" si="6"/>
        <v>0.20820995221285823</v>
      </c>
      <c r="F59">
        <f t="shared" si="6"/>
        <v>0.21071546129490817</v>
      </c>
      <c r="G59">
        <f t="shared" si="6"/>
        <v>0.21322097037695809</v>
      </c>
      <c r="H59">
        <f t="shared" si="6"/>
        <v>0.21572647945900802</v>
      </c>
      <c r="I59" s="1">
        <v>0.21823198854105794</v>
      </c>
      <c r="J59">
        <f t="shared" si="7"/>
        <v>0.21980329744981722</v>
      </c>
      <c r="K59">
        <f t="shared" si="7"/>
        <v>0.2213746063585765</v>
      </c>
      <c r="L59">
        <f t="shared" si="7"/>
        <v>0.22294591526733581</v>
      </c>
      <c r="M59">
        <f t="shared" si="7"/>
        <v>0.2245172241760951</v>
      </c>
      <c r="N59" s="1">
        <v>0.22608853308485438</v>
      </c>
      <c r="O59">
        <f t="shared" si="8"/>
        <v>0.22752869466852857</v>
      </c>
      <c r="P59">
        <f t="shared" si="8"/>
        <v>0.22896885625220276</v>
      </c>
      <c r="Q59">
        <f t="shared" si="8"/>
        <v>0.23040901783587697</v>
      </c>
      <c r="R59">
        <f t="shared" si="8"/>
        <v>0.23184917941955116</v>
      </c>
      <c r="S59" s="1">
        <v>0.23328934100322535</v>
      </c>
      <c r="T59">
        <f t="shared" si="9"/>
        <v>0.23529380453838736</v>
      </c>
      <c r="U59">
        <f t="shared" si="9"/>
        <v>0.23729826807354937</v>
      </c>
      <c r="V59">
        <f t="shared" si="9"/>
        <v>0.23930273160871138</v>
      </c>
      <c r="W59">
        <f t="shared" si="9"/>
        <v>0.24130719514387339</v>
      </c>
      <c r="X59" s="1">
        <v>0.2433116586790354</v>
      </c>
      <c r="Y59">
        <f t="shared" si="10"/>
        <v>0.24627432320118778</v>
      </c>
      <c r="Z59">
        <f t="shared" si="10"/>
        <v>0.24923698772334016</v>
      </c>
      <c r="AA59">
        <f t="shared" si="10"/>
        <v>0.25219965224549251</v>
      </c>
      <c r="AB59">
        <f t="shared" si="10"/>
        <v>0.25516231676764489</v>
      </c>
      <c r="AC59" s="1">
        <v>0.25812498128979727</v>
      </c>
      <c r="AD59">
        <f t="shared" si="11"/>
        <v>0.26104923690456011</v>
      </c>
      <c r="AE59">
        <f t="shared" si="11"/>
        <v>0.26397349251932289</v>
      </c>
      <c r="AF59">
        <f t="shared" si="11"/>
        <v>0.26689774813408573</v>
      </c>
      <c r="AG59">
        <f t="shared" si="11"/>
        <v>0.26982200374884852</v>
      </c>
      <c r="AH59" s="1">
        <v>0.27274625936361135</v>
      </c>
      <c r="AI59" s="2">
        <f t="shared" si="12"/>
        <v>2.3865388713522777</v>
      </c>
      <c r="AJ59" s="2">
        <f t="shared" si="13"/>
        <v>2.5746472803077962</v>
      </c>
      <c r="AK59" s="2">
        <f t="shared" si="14"/>
        <v>2.8387986605769258</v>
      </c>
      <c r="AL59" s="2">
        <f t="shared" si="15"/>
        <v>4.73509761857522</v>
      </c>
      <c r="AM59" s="2">
        <f t="shared" si="16"/>
        <v>7.330584620473112</v>
      </c>
      <c r="AN59" s="2">
        <f t="shared" si="17"/>
        <v>7.330584620473112</v>
      </c>
      <c r="AO59">
        <f t="shared" si="18"/>
        <v>0</v>
      </c>
    </row>
    <row r="60" spans="1:41" hidden="1" x14ac:dyDescent="0.35">
      <c r="A60" t="str">
        <f>VLOOKUP(B60,'BAU Global Total'!A$3:C$34,3,FALSE)</f>
        <v>GCAM</v>
      </c>
      <c r="B60" t="s">
        <v>21</v>
      </c>
      <c r="C60" t="s">
        <v>62</v>
      </c>
      <c r="D60" s="1">
        <v>-5.6292633292502614E-4</v>
      </c>
      <c r="E60">
        <f t="shared" si="6"/>
        <v>-1.8048977599944907E-3</v>
      </c>
      <c r="F60">
        <f t="shared" si="6"/>
        <v>-3.0468691870639553E-3</v>
      </c>
      <c r="G60">
        <f t="shared" si="6"/>
        <v>-4.2888406141334198E-3</v>
      </c>
      <c r="H60">
        <f t="shared" si="6"/>
        <v>-5.5308120412028844E-3</v>
      </c>
      <c r="I60" s="1">
        <v>-6.772783468272349E-3</v>
      </c>
      <c r="J60">
        <f t="shared" si="7"/>
        <v>-7.5172049234603893E-3</v>
      </c>
      <c r="K60">
        <f t="shared" si="7"/>
        <v>-8.2616263786484297E-3</v>
      </c>
      <c r="L60">
        <f t="shared" si="7"/>
        <v>-9.0060478338364683E-3</v>
      </c>
      <c r="M60">
        <f t="shared" si="7"/>
        <v>-9.7504692890245086E-3</v>
      </c>
      <c r="N60" s="1">
        <v>-1.0494890744212549E-2</v>
      </c>
      <c r="O60">
        <f t="shared" si="8"/>
        <v>-1.1594141668033171E-2</v>
      </c>
      <c r="P60">
        <f t="shared" si="8"/>
        <v>-1.2693392591853793E-2</v>
      </c>
      <c r="Q60">
        <f t="shared" si="8"/>
        <v>-1.3792643515674413E-2</v>
      </c>
      <c r="R60">
        <f t="shared" si="8"/>
        <v>-1.4891894439495035E-2</v>
      </c>
      <c r="S60" s="1">
        <v>-1.5991145363315657E-2</v>
      </c>
      <c r="T60">
        <f t="shared" si="9"/>
        <v>-1.8035278842028858E-2</v>
      </c>
      <c r="U60">
        <f t="shared" si="9"/>
        <v>-2.0079412320742056E-2</v>
      </c>
      <c r="V60">
        <f t="shared" si="9"/>
        <v>-2.2123545799455257E-2</v>
      </c>
      <c r="W60">
        <f t="shared" si="9"/>
        <v>-2.4167679278168458E-2</v>
      </c>
      <c r="X60" s="1">
        <v>-2.6211812756881656E-2</v>
      </c>
      <c r="Y60">
        <f t="shared" si="10"/>
        <v>-2.8676754528303851E-2</v>
      </c>
      <c r="Z60">
        <f t="shared" si="10"/>
        <v>-3.1141696299726046E-2</v>
      </c>
      <c r="AA60">
        <f t="shared" si="10"/>
        <v>-3.3606638071148241E-2</v>
      </c>
      <c r="AB60">
        <f t="shared" si="10"/>
        <v>-3.6071579842570436E-2</v>
      </c>
      <c r="AC60" s="1">
        <v>-3.8536521613992632E-2</v>
      </c>
      <c r="AD60">
        <f t="shared" si="11"/>
        <v>-4.0985743933938314E-2</v>
      </c>
      <c r="AE60">
        <f t="shared" si="11"/>
        <v>-4.3434966253883996E-2</v>
      </c>
      <c r="AF60">
        <f t="shared" si="11"/>
        <v>-4.5884188573829685E-2</v>
      </c>
      <c r="AG60">
        <f t="shared" si="11"/>
        <v>-4.8333410893775366E-2</v>
      </c>
      <c r="AH60" s="1">
        <v>-5.0782633213721048E-2</v>
      </c>
      <c r="AI60" s="2">
        <f t="shared" si="12"/>
        <v>-6.7037368572774481E-2</v>
      </c>
      <c r="AJ60" s="2">
        <f t="shared" si="13"/>
        <v>-0.19007583731986089</v>
      </c>
      <c r="AK60" s="2">
        <f t="shared" si="14"/>
        <v>-0.42366594598177132</v>
      </c>
      <c r="AL60" s="2">
        <f t="shared" si="15"/>
        <v>-0.24661831514842286</v>
      </c>
      <c r="AM60" s="2">
        <f t="shared" si="16"/>
        <v>-0.64407244837331246</v>
      </c>
      <c r="AN60" s="2">
        <f t="shared" si="17"/>
        <v>-0.64407244837331246</v>
      </c>
      <c r="AO60">
        <f t="shared" si="18"/>
        <v>0</v>
      </c>
    </row>
    <row r="61" spans="1:41" hidden="1" x14ac:dyDescent="0.35">
      <c r="A61" t="str">
        <f>VLOOKUP(B61,'BAU Global Total'!A$3:C$34,3,FALSE)</f>
        <v>GCAM</v>
      </c>
      <c r="B61" t="s">
        <v>21</v>
      </c>
      <c r="C61" t="s">
        <v>63</v>
      </c>
      <c r="D61" s="1">
        <v>0.19245118645109952</v>
      </c>
      <c r="E61">
        <f t="shared" si="6"/>
        <v>0.1931309723817651</v>
      </c>
      <c r="F61">
        <f t="shared" si="6"/>
        <v>0.19381075831243066</v>
      </c>
      <c r="G61">
        <f t="shared" si="6"/>
        <v>0.19449054424309625</v>
      </c>
      <c r="H61">
        <f t="shared" si="6"/>
        <v>0.19517033017376181</v>
      </c>
      <c r="I61" s="1">
        <v>0.1958501161044274</v>
      </c>
      <c r="J61">
        <f t="shared" si="7"/>
        <v>0.19634955036789364</v>
      </c>
      <c r="K61">
        <f t="shared" si="7"/>
        <v>0.19684898463135989</v>
      </c>
      <c r="L61">
        <f t="shared" si="7"/>
        <v>0.19734841889482616</v>
      </c>
      <c r="M61">
        <f t="shared" si="7"/>
        <v>0.1978478531582924</v>
      </c>
      <c r="N61" s="1">
        <v>0.19834728742175864</v>
      </c>
      <c r="O61">
        <f t="shared" si="8"/>
        <v>0.19806278870615912</v>
      </c>
      <c r="P61">
        <f t="shared" si="8"/>
        <v>0.1977782899905596</v>
      </c>
      <c r="Q61">
        <f t="shared" si="8"/>
        <v>0.19749379127496006</v>
      </c>
      <c r="R61">
        <f t="shared" si="8"/>
        <v>0.19720929255936054</v>
      </c>
      <c r="S61" s="1">
        <v>0.19692479384376102</v>
      </c>
      <c r="T61">
        <f t="shared" si="9"/>
        <v>0.19566002002382898</v>
      </c>
      <c r="U61">
        <f t="shared" si="9"/>
        <v>0.19439524620389692</v>
      </c>
      <c r="V61">
        <f t="shared" si="9"/>
        <v>0.19313047238396489</v>
      </c>
      <c r="W61">
        <f t="shared" si="9"/>
        <v>0.19186569856403282</v>
      </c>
      <c r="X61" s="1">
        <v>0.19060092474410079</v>
      </c>
      <c r="Y61">
        <f t="shared" si="10"/>
        <v>0.18937566818214696</v>
      </c>
      <c r="Z61">
        <f t="shared" si="10"/>
        <v>0.18815041162019314</v>
      </c>
      <c r="AA61">
        <f t="shared" si="10"/>
        <v>0.18692515505823934</v>
      </c>
      <c r="AB61">
        <f t="shared" si="10"/>
        <v>0.18569989849628551</v>
      </c>
      <c r="AC61" s="1">
        <v>0.18447464193433169</v>
      </c>
      <c r="AD61">
        <f t="shared" si="11"/>
        <v>0.18238427457159612</v>
      </c>
      <c r="AE61">
        <f t="shared" si="11"/>
        <v>0.18029390720886052</v>
      </c>
      <c r="AF61">
        <f t="shared" si="11"/>
        <v>0.17820353984612494</v>
      </c>
      <c r="AG61">
        <f t="shared" si="11"/>
        <v>0.17611317248338934</v>
      </c>
      <c r="AH61" s="1">
        <v>0.17402280512065377</v>
      </c>
      <c r="AI61" s="2">
        <f t="shared" si="12"/>
        <v>2.1516460021407116</v>
      </c>
      <c r="AJ61" s="2">
        <f t="shared" si="13"/>
        <v>2.1514686057163832</v>
      </c>
      <c r="AK61" s="2">
        <f t="shared" si="14"/>
        <v>2.016244399265922</v>
      </c>
      <c r="AL61" s="2">
        <f t="shared" si="15"/>
        <v>4.1047673204353368</v>
      </c>
      <c r="AM61" s="2">
        <f t="shared" si="16"/>
        <v>5.9304107949571589</v>
      </c>
      <c r="AN61" s="2">
        <f t="shared" si="17"/>
        <v>5.9304107949571589</v>
      </c>
      <c r="AO61">
        <f t="shared" si="18"/>
        <v>0</v>
      </c>
    </row>
    <row r="62" spans="1:41" hidden="1" x14ac:dyDescent="0.35">
      <c r="A62" t="str">
        <f>VLOOKUP(B62,'BAU Global Total'!A$3:C$34,3,FALSE)</f>
        <v>GCAM</v>
      </c>
      <c r="B62" t="s">
        <v>21</v>
      </c>
      <c r="C62" t="s">
        <v>64</v>
      </c>
      <c r="D62" s="1">
        <v>1.2922297646277453E-2</v>
      </c>
      <c r="E62">
        <f t="shared" si="6"/>
        <v>1.3235560282861722E-2</v>
      </c>
      <c r="F62">
        <f t="shared" si="6"/>
        <v>1.3548822919445992E-2</v>
      </c>
      <c r="G62">
        <f t="shared" si="6"/>
        <v>1.386208555603026E-2</v>
      </c>
      <c r="H62">
        <f t="shared" si="6"/>
        <v>1.4175348192614529E-2</v>
      </c>
      <c r="I62" s="1">
        <v>1.4488610829198799E-2</v>
      </c>
      <c r="J62">
        <f t="shared" si="7"/>
        <v>1.4672305976928519E-2</v>
      </c>
      <c r="K62">
        <f t="shared" si="7"/>
        <v>1.4856001124658239E-2</v>
      </c>
      <c r="L62">
        <f t="shared" si="7"/>
        <v>1.5039696272387958E-2</v>
      </c>
      <c r="M62">
        <f t="shared" si="7"/>
        <v>1.5223391420117678E-2</v>
      </c>
      <c r="N62" s="1">
        <v>1.5407086567847398E-2</v>
      </c>
      <c r="O62">
        <f t="shared" si="8"/>
        <v>1.5456814597026598E-2</v>
      </c>
      <c r="P62">
        <f t="shared" si="8"/>
        <v>1.5506542626205797E-2</v>
      </c>
      <c r="Q62">
        <f t="shared" si="8"/>
        <v>1.5556270655384997E-2</v>
      </c>
      <c r="R62">
        <f t="shared" si="8"/>
        <v>1.5605998684564196E-2</v>
      </c>
      <c r="S62" s="1">
        <v>1.5655726713743396E-2</v>
      </c>
      <c r="T62">
        <f t="shared" si="9"/>
        <v>1.5653638019927869E-2</v>
      </c>
      <c r="U62">
        <f t="shared" si="9"/>
        <v>1.5651549326112343E-2</v>
      </c>
      <c r="V62">
        <f t="shared" si="9"/>
        <v>1.5649460632296813E-2</v>
      </c>
      <c r="W62">
        <f t="shared" si="9"/>
        <v>1.5647371938481286E-2</v>
      </c>
      <c r="X62" s="1">
        <v>1.5645283244665759E-2</v>
      </c>
      <c r="Y62">
        <f t="shared" si="10"/>
        <v>1.5678134684925345E-2</v>
      </c>
      <c r="Z62">
        <f t="shared" si="10"/>
        <v>1.5710986125184932E-2</v>
      </c>
      <c r="AA62">
        <f t="shared" si="10"/>
        <v>1.5743837565444518E-2</v>
      </c>
      <c r="AB62">
        <f t="shared" si="10"/>
        <v>1.5776689005704104E-2</v>
      </c>
      <c r="AC62" s="1">
        <v>1.580954044596369E-2</v>
      </c>
      <c r="AD62">
        <f t="shared" si="11"/>
        <v>1.5881402580248501E-2</v>
      </c>
      <c r="AE62">
        <f t="shared" si="11"/>
        <v>1.5953264714533313E-2</v>
      </c>
      <c r="AF62">
        <f t="shared" si="11"/>
        <v>1.6025126848818128E-2</v>
      </c>
      <c r="AG62">
        <f t="shared" si="11"/>
        <v>1.6096988983102939E-2</v>
      </c>
      <c r="AH62" s="1">
        <v>1.616885111738775E-2</v>
      </c>
      <c r="AI62" s="2">
        <f t="shared" si="12"/>
        <v>0.15743120678836853</v>
      </c>
      <c r="AJ62" s="2">
        <f t="shared" si="13"/>
        <v>0.17143574300625644</v>
      </c>
      <c r="AK62" s="2">
        <f t="shared" si="14"/>
        <v>0.17449010531597897</v>
      </c>
      <c r="AL62" s="2">
        <f t="shared" si="15"/>
        <v>0.31345986322677766</v>
      </c>
      <c r="AM62" s="2">
        <f t="shared" si="16"/>
        <v>0.47230468529809089</v>
      </c>
      <c r="AN62" s="2">
        <f t="shared" si="17"/>
        <v>0.47230468529809089</v>
      </c>
      <c r="AO62">
        <f t="shared" si="18"/>
        <v>0</v>
      </c>
    </row>
    <row r="63" spans="1:41" hidden="1" x14ac:dyDescent="0.35">
      <c r="A63" t="str">
        <f>VLOOKUP(B63,'BAU Global Total'!A$3:C$34,3,FALSE)</f>
        <v>GCAM</v>
      </c>
      <c r="B63" t="s">
        <v>21</v>
      </c>
      <c r="C63" t="s">
        <v>65</v>
      </c>
      <c r="D63" s="1">
        <v>2.1055299905749999E-2</v>
      </c>
      <c r="E63">
        <f t="shared" si="6"/>
        <v>2.142458499879539E-2</v>
      </c>
      <c r="F63">
        <f t="shared" si="6"/>
        <v>2.1793870091840785E-2</v>
      </c>
      <c r="G63">
        <f t="shared" si="6"/>
        <v>2.2163155184886176E-2</v>
      </c>
      <c r="H63">
        <f t="shared" si="6"/>
        <v>2.2532440277931571E-2</v>
      </c>
      <c r="I63" s="1">
        <v>2.2901725370976962E-2</v>
      </c>
      <c r="J63">
        <f t="shared" si="7"/>
        <v>2.3122789874620169E-2</v>
      </c>
      <c r="K63">
        <f t="shared" si="7"/>
        <v>2.3343854378263376E-2</v>
      </c>
      <c r="L63">
        <f t="shared" si="7"/>
        <v>2.3564918881906583E-2</v>
      </c>
      <c r="M63">
        <f t="shared" si="7"/>
        <v>2.378598338554979E-2</v>
      </c>
      <c r="N63" s="1">
        <v>2.4007047889192997E-2</v>
      </c>
      <c r="O63">
        <f t="shared" si="8"/>
        <v>2.4055456584221195E-2</v>
      </c>
      <c r="P63">
        <f t="shared" si="8"/>
        <v>2.4103865279249397E-2</v>
      </c>
      <c r="Q63">
        <f t="shared" si="8"/>
        <v>2.4152273974277595E-2</v>
      </c>
      <c r="R63">
        <f t="shared" si="8"/>
        <v>2.4200682669305796E-2</v>
      </c>
      <c r="S63" s="1">
        <v>2.4249091364333994E-2</v>
      </c>
      <c r="T63">
        <f t="shared" si="9"/>
        <v>2.4218889681532185E-2</v>
      </c>
      <c r="U63">
        <f t="shared" si="9"/>
        <v>2.4188687998730377E-2</v>
      </c>
      <c r="V63">
        <f t="shared" si="9"/>
        <v>2.4158486315928564E-2</v>
      </c>
      <c r="W63">
        <f t="shared" si="9"/>
        <v>2.4128284633126756E-2</v>
      </c>
      <c r="X63" s="1">
        <v>2.4098082950324947E-2</v>
      </c>
      <c r="Y63">
        <f t="shared" si="10"/>
        <v>2.4098405842956951E-2</v>
      </c>
      <c r="Z63">
        <f t="shared" si="10"/>
        <v>2.4098728735588951E-2</v>
      </c>
      <c r="AA63">
        <f t="shared" si="10"/>
        <v>2.4099051628220954E-2</v>
      </c>
      <c r="AB63">
        <f t="shared" si="10"/>
        <v>2.4099374520852954E-2</v>
      </c>
      <c r="AC63" s="1">
        <v>2.4099697413484958E-2</v>
      </c>
      <c r="AD63">
        <f t="shared" si="11"/>
        <v>2.4135552552696966E-2</v>
      </c>
      <c r="AE63">
        <f t="shared" si="11"/>
        <v>2.4171407691908977E-2</v>
      </c>
      <c r="AF63">
        <f t="shared" si="11"/>
        <v>2.4207262831120985E-2</v>
      </c>
      <c r="AG63">
        <f t="shared" si="11"/>
        <v>2.4243117970332996E-2</v>
      </c>
      <c r="AH63" s="1">
        <v>2.4278973109545004E-2</v>
      </c>
      <c r="AI63" s="2">
        <f t="shared" si="12"/>
        <v>0.24969567023971381</v>
      </c>
      <c r="AJ63" s="2">
        <f t="shared" si="13"/>
        <v>0.26556084934022378</v>
      </c>
      <c r="AK63" s="2">
        <f t="shared" si="14"/>
        <v>0.26562965524703464</v>
      </c>
      <c r="AL63" s="2">
        <f t="shared" si="15"/>
        <v>0.49124947169074462</v>
      </c>
      <c r="AM63" s="2">
        <f t="shared" si="16"/>
        <v>0.73278104398745414</v>
      </c>
      <c r="AN63" s="2">
        <f t="shared" si="17"/>
        <v>0.73278104398745414</v>
      </c>
      <c r="AO63">
        <f t="shared" si="18"/>
        <v>0</v>
      </c>
    </row>
    <row r="64" spans="1:41" x14ac:dyDescent="0.35">
      <c r="A64" t="str">
        <f>VLOOKUP(B64,'BAU Global Total'!A$3:C$34,3,FALSE)</f>
        <v>GCAM</v>
      </c>
      <c r="B64" t="s">
        <v>21</v>
      </c>
      <c r="C64" t="s">
        <v>66</v>
      </c>
      <c r="D64" s="1">
        <v>1.6538818300000001E-2</v>
      </c>
      <c r="E64">
        <f t="shared" si="6"/>
        <v>1.6507416306E-2</v>
      </c>
      <c r="F64">
        <f t="shared" si="6"/>
        <v>1.6476014311999999E-2</v>
      </c>
      <c r="G64">
        <f t="shared" si="6"/>
        <v>1.6444612317999999E-2</v>
      </c>
      <c r="H64">
        <f t="shared" si="6"/>
        <v>1.6413210323999998E-2</v>
      </c>
      <c r="I64" s="1">
        <v>1.6381808329999997E-2</v>
      </c>
      <c r="J64">
        <f t="shared" si="7"/>
        <v>1.6369632137999999E-2</v>
      </c>
      <c r="K64">
        <f t="shared" si="7"/>
        <v>1.6357455946E-2</v>
      </c>
      <c r="L64">
        <f t="shared" si="7"/>
        <v>1.6345279753999999E-2</v>
      </c>
      <c r="M64">
        <f t="shared" si="7"/>
        <v>1.6333103562E-2</v>
      </c>
      <c r="N64" s="1">
        <v>1.6320927370000002E-2</v>
      </c>
      <c r="O64">
        <f t="shared" si="8"/>
        <v>1.6349281646E-2</v>
      </c>
      <c r="P64">
        <f t="shared" si="8"/>
        <v>1.6377635921999999E-2</v>
      </c>
      <c r="Q64">
        <f t="shared" si="8"/>
        <v>1.6405990198000001E-2</v>
      </c>
      <c r="R64">
        <f t="shared" si="8"/>
        <v>1.6434344473999999E-2</v>
      </c>
      <c r="S64" s="1">
        <v>1.6462698749999997E-2</v>
      </c>
      <c r="T64">
        <f t="shared" si="9"/>
        <v>1.6684902448999998E-2</v>
      </c>
      <c r="U64">
        <f t="shared" si="9"/>
        <v>1.6907106147999999E-2</v>
      </c>
      <c r="V64">
        <f t="shared" si="9"/>
        <v>1.7129309847E-2</v>
      </c>
      <c r="W64">
        <f t="shared" si="9"/>
        <v>1.7351513546000001E-2</v>
      </c>
      <c r="X64" s="1">
        <v>1.7573717245000002E-2</v>
      </c>
      <c r="Y64">
        <f t="shared" si="10"/>
        <v>1.7792133449000002E-2</v>
      </c>
      <c r="Z64">
        <f t="shared" si="10"/>
        <v>1.8010549653000002E-2</v>
      </c>
      <c r="AA64">
        <f t="shared" si="10"/>
        <v>1.8228965856999998E-2</v>
      </c>
      <c r="AB64">
        <f t="shared" si="10"/>
        <v>1.8447382060999998E-2</v>
      </c>
      <c r="AC64" s="1">
        <v>1.8665798264999998E-2</v>
      </c>
      <c r="AD64">
        <f t="shared" si="11"/>
        <v>1.8873029627999999E-2</v>
      </c>
      <c r="AE64">
        <f t="shared" si="11"/>
        <v>1.9080260990999999E-2</v>
      </c>
      <c r="AF64">
        <f t="shared" si="11"/>
        <v>1.9287492353999999E-2</v>
      </c>
      <c r="AG64">
        <f t="shared" si="11"/>
        <v>1.9494723717E-2</v>
      </c>
      <c r="AH64" s="1">
        <v>1.970195508E-2</v>
      </c>
      <c r="AI64" s="2">
        <f t="shared" si="12"/>
        <v>0.18048827865999995</v>
      </c>
      <c r="AJ64" s="2">
        <f t="shared" si="13"/>
        <v>0.18399742759500004</v>
      </c>
      <c r="AK64" s="2">
        <f t="shared" si="14"/>
        <v>0.20515600829999997</v>
      </c>
      <c r="AL64" s="2">
        <f t="shared" si="15"/>
        <v>0.34816477888499997</v>
      </c>
      <c r="AM64" s="2">
        <f t="shared" si="16"/>
        <v>0.53574706993999999</v>
      </c>
      <c r="AN64" s="2">
        <f t="shared" si="17"/>
        <v>0</v>
      </c>
      <c r="AO64">
        <f t="shared" si="18"/>
        <v>0.53574706993999999</v>
      </c>
    </row>
    <row r="65" spans="1:41" x14ac:dyDescent="0.35">
      <c r="A65" t="str">
        <f>VLOOKUP(B65,'BAU Global Total'!A$3:C$34,3,FALSE)</f>
        <v>GCAM</v>
      </c>
      <c r="B65" t="s">
        <v>21</v>
      </c>
      <c r="C65" t="s">
        <v>67</v>
      </c>
      <c r="D65" s="1">
        <v>0.12718988913829962</v>
      </c>
      <c r="E65">
        <f t="shared" si="6"/>
        <v>0.12864212166976569</v>
      </c>
      <c r="F65">
        <f t="shared" si="6"/>
        <v>0.13009435420123178</v>
      </c>
      <c r="G65">
        <f t="shared" si="6"/>
        <v>0.13154658673269784</v>
      </c>
      <c r="H65">
        <f t="shared" si="6"/>
        <v>0.13299881926416393</v>
      </c>
      <c r="I65" s="1">
        <v>0.13445105179562999</v>
      </c>
      <c r="J65">
        <f t="shared" si="7"/>
        <v>0.13359801448891659</v>
      </c>
      <c r="K65">
        <f t="shared" si="7"/>
        <v>0.13274497718220318</v>
      </c>
      <c r="L65">
        <f t="shared" si="7"/>
        <v>0.13189193987548978</v>
      </c>
      <c r="M65">
        <f t="shared" si="7"/>
        <v>0.13103890256877637</v>
      </c>
      <c r="N65" s="1">
        <v>0.13018586526206297</v>
      </c>
      <c r="O65">
        <f t="shared" si="8"/>
        <v>0.1281066536635477</v>
      </c>
      <c r="P65">
        <f t="shared" si="8"/>
        <v>0.12602744206503241</v>
      </c>
      <c r="Q65">
        <f t="shared" si="8"/>
        <v>0.12394823046651715</v>
      </c>
      <c r="R65">
        <f t="shared" si="8"/>
        <v>0.12186901886800189</v>
      </c>
      <c r="S65" s="1">
        <v>0.11978980726948661</v>
      </c>
      <c r="T65">
        <f t="shared" si="9"/>
        <v>0.1178767025111732</v>
      </c>
      <c r="U65">
        <f t="shared" si="9"/>
        <v>0.1159635977528598</v>
      </c>
      <c r="V65">
        <f t="shared" si="9"/>
        <v>0.11405049299454639</v>
      </c>
      <c r="W65">
        <f t="shared" si="9"/>
        <v>0.112137388236233</v>
      </c>
      <c r="X65" s="1">
        <v>0.11022428347791959</v>
      </c>
      <c r="Y65">
        <f t="shared" si="10"/>
        <v>0.10920123502322726</v>
      </c>
      <c r="Z65">
        <f t="shared" si="10"/>
        <v>0.10817818656853494</v>
      </c>
      <c r="AA65">
        <f t="shared" si="10"/>
        <v>0.1071551381138426</v>
      </c>
      <c r="AB65">
        <f t="shared" si="10"/>
        <v>0.10613208965915027</v>
      </c>
      <c r="AC65" s="1">
        <v>0.10510904120445795</v>
      </c>
      <c r="AD65">
        <f t="shared" si="11"/>
        <v>0.10435833457930908</v>
      </c>
      <c r="AE65">
        <f t="shared" si="11"/>
        <v>0.10360762795416023</v>
      </c>
      <c r="AF65">
        <f t="shared" si="11"/>
        <v>0.10285692132901136</v>
      </c>
      <c r="AG65">
        <f t="shared" si="11"/>
        <v>0.10210621470386251</v>
      </c>
      <c r="AH65" s="1">
        <v>0.10135550807871364</v>
      </c>
      <c r="AI65" s="2">
        <f t="shared" si="12"/>
        <v>1.4443825221792377</v>
      </c>
      <c r="AJ65" s="2">
        <f t="shared" si="13"/>
        <v>1.3201794825673809</v>
      </c>
      <c r="AK65" s="2">
        <f t="shared" si="14"/>
        <v>1.1602845806921895</v>
      </c>
      <c r="AL65" s="2">
        <f t="shared" si="15"/>
        <v>2.6343761394845555</v>
      </c>
      <c r="AM65" s="2">
        <f t="shared" si="16"/>
        <v>3.6844364366988258</v>
      </c>
      <c r="AN65" s="2">
        <f t="shared" si="17"/>
        <v>3.6844364366988258</v>
      </c>
      <c r="AO65">
        <f t="shared" si="18"/>
        <v>0</v>
      </c>
    </row>
    <row r="66" spans="1:41" x14ac:dyDescent="0.35">
      <c r="A66" t="str">
        <f>VLOOKUP(B66,'BAU Global Total'!A$3:C$34,3,FALSE)</f>
        <v>GCAM</v>
      </c>
      <c r="B66" t="s">
        <v>21</v>
      </c>
      <c r="C66" t="s">
        <v>68</v>
      </c>
      <c r="D66" s="1">
        <v>3.1237284772000001E-3</v>
      </c>
      <c r="E66">
        <f t="shared" si="6"/>
        <v>3.1405743320400002E-3</v>
      </c>
      <c r="F66">
        <f t="shared" si="6"/>
        <v>3.1574201868799999E-3</v>
      </c>
      <c r="G66">
        <f t="shared" si="6"/>
        <v>3.1742660417200001E-3</v>
      </c>
      <c r="H66">
        <f t="shared" si="6"/>
        <v>3.1911118965599998E-3</v>
      </c>
      <c r="I66" s="1">
        <v>3.2079577513999999E-3</v>
      </c>
      <c r="J66">
        <f t="shared" si="7"/>
        <v>3.2078317675199998E-3</v>
      </c>
      <c r="K66">
        <f t="shared" si="7"/>
        <v>3.20770578364E-3</v>
      </c>
      <c r="L66">
        <f t="shared" si="7"/>
        <v>3.2075797997599999E-3</v>
      </c>
      <c r="M66">
        <f t="shared" si="7"/>
        <v>3.2074538158800001E-3</v>
      </c>
      <c r="N66" s="1">
        <v>3.207327832E-3</v>
      </c>
      <c r="O66">
        <f t="shared" si="8"/>
        <v>3.21712437592E-3</v>
      </c>
      <c r="P66">
        <f t="shared" si="8"/>
        <v>3.2269209198400001E-3</v>
      </c>
      <c r="Q66">
        <f t="shared" si="8"/>
        <v>3.2367174637599997E-3</v>
      </c>
      <c r="R66">
        <f t="shared" si="8"/>
        <v>3.2465140076799997E-3</v>
      </c>
      <c r="S66" s="1">
        <v>3.2563105515999997E-3</v>
      </c>
      <c r="T66">
        <f t="shared" si="9"/>
        <v>3.2760533805199989E-3</v>
      </c>
      <c r="U66">
        <f t="shared" si="9"/>
        <v>3.2957962094399985E-3</v>
      </c>
      <c r="V66">
        <f t="shared" si="9"/>
        <v>3.3155390383599976E-3</v>
      </c>
      <c r="W66">
        <f t="shared" si="9"/>
        <v>3.3352818672799972E-3</v>
      </c>
      <c r="X66" s="1">
        <v>3.3550246961999964E-3</v>
      </c>
      <c r="Y66">
        <f t="shared" si="10"/>
        <v>3.3810667752999964E-3</v>
      </c>
      <c r="Z66">
        <f t="shared" si="10"/>
        <v>3.4071088543999963E-3</v>
      </c>
      <c r="AA66">
        <f t="shared" si="10"/>
        <v>3.4331509334999968E-3</v>
      </c>
      <c r="AB66">
        <f t="shared" si="10"/>
        <v>3.4591930125999967E-3</v>
      </c>
      <c r="AC66" s="1">
        <v>3.4852350916999967E-3</v>
      </c>
      <c r="AD66">
        <f t="shared" si="11"/>
        <v>3.5116236752799966E-3</v>
      </c>
      <c r="AE66">
        <f t="shared" si="11"/>
        <v>3.5380122588599965E-3</v>
      </c>
      <c r="AF66">
        <f t="shared" si="11"/>
        <v>3.5644008424399968E-3</v>
      </c>
      <c r="AG66">
        <f t="shared" si="11"/>
        <v>3.5907894260199967E-3</v>
      </c>
      <c r="AH66" s="1">
        <v>3.6171780095999966E-3</v>
      </c>
      <c r="AI66" s="2">
        <f t="shared" si="12"/>
        <v>3.5032957684599998E-2</v>
      </c>
      <c r="AJ66" s="2">
        <f t="shared" si="13"/>
        <v>3.5968610342599988E-2</v>
      </c>
      <c r="AK66" s="2">
        <f t="shared" si="14"/>
        <v>3.8342783575899958E-2</v>
      </c>
      <c r="AL66" s="2">
        <f t="shared" si="15"/>
        <v>6.7794240195199987E-2</v>
      </c>
      <c r="AM66" s="2">
        <f t="shared" si="16"/>
        <v>0.10278199907489995</v>
      </c>
      <c r="AN66" s="2">
        <f t="shared" si="17"/>
        <v>0</v>
      </c>
      <c r="AO66">
        <f t="shared" si="18"/>
        <v>0.10278199907489995</v>
      </c>
    </row>
    <row r="67" spans="1:41" hidden="1" x14ac:dyDescent="0.35">
      <c r="A67" t="str">
        <f>VLOOKUP(B67,'BAU Global Total'!A$3:C$34,3,FALSE)</f>
        <v>GCAM</v>
      </c>
      <c r="B67" t="s">
        <v>21</v>
      </c>
      <c r="C67" t="s">
        <v>69</v>
      </c>
      <c r="D67" s="1">
        <v>0</v>
      </c>
      <c r="E67">
        <f t="shared" ref="E67:H130" si="19">$D67+($I67-$D67)*(E$1-$D$1)/($I$1-$D$1)</f>
        <v>0</v>
      </c>
      <c r="F67">
        <f t="shared" si="19"/>
        <v>0</v>
      </c>
      <c r="G67">
        <f t="shared" si="19"/>
        <v>0</v>
      </c>
      <c r="H67">
        <f t="shared" si="19"/>
        <v>0</v>
      </c>
      <c r="I67" s="1">
        <v>0</v>
      </c>
      <c r="J67">
        <f t="shared" ref="J67:M130" si="20">$I67+($N67-$I67)*(J$1-$I$1)/($N$1-$I$1)</f>
        <v>0</v>
      </c>
      <c r="K67">
        <f t="shared" si="20"/>
        <v>0</v>
      </c>
      <c r="L67">
        <f t="shared" si="20"/>
        <v>0</v>
      </c>
      <c r="M67">
        <f t="shared" si="20"/>
        <v>0</v>
      </c>
      <c r="N67" s="1">
        <v>0</v>
      </c>
      <c r="O67">
        <f t="shared" ref="O67:R130" si="21">$N67+($S67-$N67)*(O$1-$N$1)/($S$1-$N$1)</f>
        <v>0</v>
      </c>
      <c r="P67">
        <f t="shared" si="21"/>
        <v>0</v>
      </c>
      <c r="Q67">
        <f t="shared" si="21"/>
        <v>0</v>
      </c>
      <c r="R67">
        <f t="shared" si="21"/>
        <v>0</v>
      </c>
      <c r="S67" s="1">
        <v>0</v>
      </c>
      <c r="T67">
        <f t="shared" ref="T67:W130" si="22">$S67+($X67-$S67)*(T$1-$S$1)/($X$1-$S$1)</f>
        <v>0</v>
      </c>
      <c r="U67">
        <f t="shared" si="22"/>
        <v>0</v>
      </c>
      <c r="V67">
        <f t="shared" si="22"/>
        <v>0</v>
      </c>
      <c r="W67">
        <f t="shared" si="22"/>
        <v>0</v>
      </c>
      <c r="X67" s="1">
        <v>0</v>
      </c>
      <c r="Y67">
        <f t="shared" ref="Y67:AB130" si="23">$X67+($AC67-$X67)*(Y$1-$X$1)/($AC$1-$X$1)</f>
        <v>0</v>
      </c>
      <c r="Z67">
        <f t="shared" si="23"/>
        <v>0</v>
      </c>
      <c r="AA67">
        <f t="shared" si="23"/>
        <v>0</v>
      </c>
      <c r="AB67">
        <f t="shared" si="23"/>
        <v>0</v>
      </c>
      <c r="AC67" s="1">
        <v>0</v>
      </c>
      <c r="AD67">
        <f t="shared" ref="AD67:AG130" si="24">$AC67+($AH67-$AC67)*(AD$1-$AC$1)/($AH$1-$AC$1)</f>
        <v>0</v>
      </c>
      <c r="AE67">
        <f t="shared" si="24"/>
        <v>0</v>
      </c>
      <c r="AF67">
        <f t="shared" si="24"/>
        <v>0</v>
      </c>
      <c r="AG67">
        <f t="shared" si="24"/>
        <v>0</v>
      </c>
      <c r="AH67" s="1">
        <v>0</v>
      </c>
      <c r="AI67" s="2">
        <f t="shared" ref="AI67:AI130" si="25">SUM(D67:N67)</f>
        <v>0</v>
      </c>
      <c r="AJ67" s="2">
        <f t="shared" ref="AJ67:AJ130" si="26">SUM(N67:X67)</f>
        <v>0</v>
      </c>
      <c r="AK67" s="2">
        <f t="shared" ref="AK67:AK130" si="27">SUM(X67:AH67)</f>
        <v>0</v>
      </c>
      <c r="AL67" s="2">
        <f t="shared" ref="AL67:AL130" si="28">SUM(D67:X67)</f>
        <v>0</v>
      </c>
      <c r="AM67" s="2">
        <f t="shared" ref="AM67:AM130" si="29">SUM(D67:AH67)</f>
        <v>0</v>
      </c>
      <c r="AN67" s="2">
        <f t="shared" ref="AN67:AN130" si="30">IF(OR(C67="International Shipping",C67="International Aviation"),0,AM67)</f>
        <v>0</v>
      </c>
      <c r="AO67">
        <f t="shared" ref="AO67:AO130" si="31">IF(OR(C67="International Shipping",C67="International Aviation"),AM67,0)</f>
        <v>0</v>
      </c>
    </row>
    <row r="68" spans="1:41" hidden="1" x14ac:dyDescent="0.35">
      <c r="A68" t="str">
        <f>VLOOKUP(B68,'BAU Global Total'!A$3:C$34,3,FALSE)</f>
        <v>EPS</v>
      </c>
      <c r="B68" t="s">
        <v>23</v>
      </c>
      <c r="C68" t="s">
        <v>60</v>
      </c>
      <c r="D68" s="1">
        <v>0.49092089619830587</v>
      </c>
      <c r="E68">
        <f t="shared" si="19"/>
        <v>0.49498302317026477</v>
      </c>
      <c r="F68">
        <f t="shared" si="19"/>
        <v>0.49904515014222373</v>
      </c>
      <c r="G68">
        <f t="shared" si="19"/>
        <v>0.50310727711418268</v>
      </c>
      <c r="H68">
        <f t="shared" si="19"/>
        <v>0.50716940408614153</v>
      </c>
      <c r="I68" s="1">
        <v>0.51123153105810049</v>
      </c>
      <c r="J68">
        <f t="shared" si="20"/>
        <v>0.51570070834825288</v>
      </c>
      <c r="K68">
        <f t="shared" si="20"/>
        <v>0.52016988563840527</v>
      </c>
      <c r="L68">
        <f t="shared" si="20"/>
        <v>0.52463906292855766</v>
      </c>
      <c r="M68">
        <f t="shared" si="20"/>
        <v>0.52910824021871006</v>
      </c>
      <c r="N68" s="1">
        <v>0.53357741750886245</v>
      </c>
      <c r="O68">
        <f t="shared" si="21"/>
        <v>0.53752583713077362</v>
      </c>
      <c r="P68">
        <f t="shared" si="21"/>
        <v>0.54147425675268479</v>
      </c>
      <c r="Q68">
        <f t="shared" si="21"/>
        <v>0.54542267637459607</v>
      </c>
      <c r="R68">
        <f t="shared" si="21"/>
        <v>0.54937109599650724</v>
      </c>
      <c r="S68" s="1">
        <v>0.55331951561841841</v>
      </c>
      <c r="T68">
        <f t="shared" si="22"/>
        <v>0.5549116147971509</v>
      </c>
      <c r="U68">
        <f t="shared" si="22"/>
        <v>0.55650371397588339</v>
      </c>
      <c r="V68">
        <f t="shared" si="22"/>
        <v>0.55809581315461576</v>
      </c>
      <c r="W68">
        <f t="shared" si="22"/>
        <v>0.55968791233334825</v>
      </c>
      <c r="X68" s="1">
        <v>0.56128001151208073</v>
      </c>
      <c r="Y68">
        <f t="shared" si="23"/>
        <v>0.56001636701845148</v>
      </c>
      <c r="Z68">
        <f t="shared" si="23"/>
        <v>0.55875272252482211</v>
      </c>
      <c r="AA68">
        <f t="shared" si="23"/>
        <v>0.55748907803119285</v>
      </c>
      <c r="AB68">
        <f t="shared" si="23"/>
        <v>0.55622543353756349</v>
      </c>
      <c r="AC68" s="1">
        <v>0.55496178904393423</v>
      </c>
      <c r="AD68">
        <f t="shared" si="24"/>
        <v>0.55360980728989884</v>
      </c>
      <c r="AE68">
        <f t="shared" si="24"/>
        <v>0.55225782553586344</v>
      </c>
      <c r="AF68">
        <f t="shared" si="24"/>
        <v>0.55090584378182816</v>
      </c>
      <c r="AG68">
        <f t="shared" si="24"/>
        <v>0.54955386202779277</v>
      </c>
      <c r="AH68" s="1">
        <v>0.54820188027375738</v>
      </c>
      <c r="AI68" s="2">
        <f t="shared" si="25"/>
        <v>5.629652596412007</v>
      </c>
      <c r="AJ68" s="2">
        <f t="shared" si="26"/>
        <v>6.0511698651549208</v>
      </c>
      <c r="AK68" s="2">
        <f t="shared" si="27"/>
        <v>6.1032546205771849</v>
      </c>
      <c r="AL68" s="2">
        <f t="shared" si="28"/>
        <v>11.147245044058065</v>
      </c>
      <c r="AM68" s="2">
        <f t="shared" si="29"/>
        <v>16.689219653123171</v>
      </c>
      <c r="AN68" s="2">
        <f t="shared" si="30"/>
        <v>16.689219653123171</v>
      </c>
      <c r="AO68">
        <f t="shared" si="31"/>
        <v>0</v>
      </c>
    </row>
    <row r="69" spans="1:41" hidden="1" x14ac:dyDescent="0.35">
      <c r="A69" t="str">
        <f>VLOOKUP(B69,'BAU Global Total'!A$3:C$34,3,FALSE)</f>
        <v>EPS</v>
      </c>
      <c r="B69" t="s">
        <v>23</v>
      </c>
      <c r="C69" t="s">
        <v>61</v>
      </c>
      <c r="D69" s="1">
        <v>0</v>
      </c>
      <c r="E69">
        <f t="shared" si="19"/>
        <v>1.5919662707999997E-4</v>
      </c>
      <c r="F69">
        <f t="shared" si="19"/>
        <v>3.1839325415999994E-4</v>
      </c>
      <c r="G69">
        <f t="shared" si="19"/>
        <v>4.7758988123999997E-4</v>
      </c>
      <c r="H69">
        <f t="shared" si="19"/>
        <v>6.3678650831999989E-4</v>
      </c>
      <c r="I69" s="1">
        <v>7.9598313539999991E-4</v>
      </c>
      <c r="J69">
        <f t="shared" si="20"/>
        <v>1.3616239791679999E-3</v>
      </c>
      <c r="K69">
        <f t="shared" si="20"/>
        <v>1.9272648229359999E-3</v>
      </c>
      <c r="L69">
        <f t="shared" si="20"/>
        <v>2.4929056667040003E-3</v>
      </c>
      <c r="M69">
        <f t="shared" si="20"/>
        <v>3.0585465104719998E-3</v>
      </c>
      <c r="N69" s="1">
        <v>3.6241873542399998E-3</v>
      </c>
      <c r="O69">
        <f t="shared" si="21"/>
        <v>4.2202775541680003E-3</v>
      </c>
      <c r="P69">
        <f t="shared" si="21"/>
        <v>4.8163677540960003E-3</v>
      </c>
      <c r="Q69">
        <f t="shared" si="21"/>
        <v>5.4124579540240003E-3</v>
      </c>
      <c r="R69">
        <f t="shared" si="21"/>
        <v>6.0085481539520003E-3</v>
      </c>
      <c r="S69" s="1">
        <v>6.6046383538800003E-3</v>
      </c>
      <c r="T69">
        <f t="shared" si="22"/>
        <v>7.0611660386479935E-3</v>
      </c>
      <c r="U69">
        <f t="shared" si="22"/>
        <v>7.5176937234159857E-3</v>
      </c>
      <c r="V69">
        <f t="shared" si="22"/>
        <v>7.974221408183978E-3</v>
      </c>
      <c r="W69">
        <f t="shared" si="22"/>
        <v>8.430749092951972E-3</v>
      </c>
      <c r="X69" s="1">
        <v>8.8872767777199643E-3</v>
      </c>
      <c r="Y69">
        <f t="shared" si="23"/>
        <v>9.2570844716639705E-3</v>
      </c>
      <c r="Z69">
        <f t="shared" si="23"/>
        <v>9.6268921656079767E-3</v>
      </c>
      <c r="AA69">
        <f t="shared" si="23"/>
        <v>9.9966998595519829E-3</v>
      </c>
      <c r="AB69">
        <f t="shared" si="23"/>
        <v>1.0366507553495989E-2</v>
      </c>
      <c r="AC69" s="1">
        <v>1.0736315247439995E-2</v>
      </c>
      <c r="AD69">
        <f t="shared" si="24"/>
        <v>1.1043485442616789E-2</v>
      </c>
      <c r="AE69">
        <f t="shared" si="24"/>
        <v>1.1350655637793583E-2</v>
      </c>
      <c r="AF69">
        <f t="shared" si="24"/>
        <v>1.1657825832970375E-2</v>
      </c>
      <c r="AG69">
        <f t="shared" si="24"/>
        <v>1.1964996028147169E-2</v>
      </c>
      <c r="AH69" s="1">
        <v>1.2272166223323963E-2</v>
      </c>
      <c r="AI69" s="2">
        <f t="shared" si="25"/>
        <v>1.485247773972E-2</v>
      </c>
      <c r="AJ69" s="2">
        <f t="shared" si="26"/>
        <v>7.0557584165279894E-2</v>
      </c>
      <c r="AK69" s="2">
        <f t="shared" si="27"/>
        <v>0.11715990524033175</v>
      </c>
      <c r="AL69" s="2">
        <f t="shared" si="28"/>
        <v>8.1785874550759891E-2</v>
      </c>
      <c r="AM69" s="2">
        <f t="shared" si="29"/>
        <v>0.19005850301337171</v>
      </c>
      <c r="AN69" s="2">
        <f t="shared" si="30"/>
        <v>0.19005850301337171</v>
      </c>
      <c r="AO69">
        <f t="shared" si="31"/>
        <v>0</v>
      </c>
    </row>
    <row r="70" spans="1:41" hidden="1" x14ac:dyDescent="0.35">
      <c r="A70" t="str">
        <f>VLOOKUP(B70,'BAU Global Total'!A$3:C$34,3,FALSE)</f>
        <v>EPS</v>
      </c>
      <c r="B70" t="s">
        <v>23</v>
      </c>
      <c r="C70" t="s">
        <v>53</v>
      </c>
      <c r="D70" s="1">
        <v>0.53572101749837031</v>
      </c>
      <c r="E70">
        <f t="shared" si="19"/>
        <v>0.54240471692667658</v>
      </c>
      <c r="F70">
        <f t="shared" si="19"/>
        <v>0.54908841635498296</v>
      </c>
      <c r="G70">
        <f t="shared" si="19"/>
        <v>0.55577211578328922</v>
      </c>
      <c r="H70">
        <f t="shared" si="19"/>
        <v>0.5624558152115956</v>
      </c>
      <c r="I70" s="1">
        <v>0.56913951463990187</v>
      </c>
      <c r="J70">
        <f t="shared" si="20"/>
        <v>0.57364133202480372</v>
      </c>
      <c r="K70">
        <f t="shared" si="20"/>
        <v>0.57814314940970568</v>
      </c>
      <c r="L70">
        <f t="shared" si="20"/>
        <v>0.58264496679460753</v>
      </c>
      <c r="M70">
        <f t="shared" si="20"/>
        <v>0.5871467841795095</v>
      </c>
      <c r="N70" s="1">
        <v>0.59164860156441135</v>
      </c>
      <c r="O70">
        <f t="shared" si="21"/>
        <v>0.59311085516679674</v>
      </c>
      <c r="P70">
        <f t="shared" si="21"/>
        <v>0.59457310876918212</v>
      </c>
      <c r="Q70">
        <f t="shared" si="21"/>
        <v>0.59603536237156762</v>
      </c>
      <c r="R70">
        <f t="shared" si="21"/>
        <v>0.59749761597395301</v>
      </c>
      <c r="S70" s="1">
        <v>0.5989598695763384</v>
      </c>
      <c r="T70">
        <f t="shared" si="22"/>
        <v>0.5998275745658127</v>
      </c>
      <c r="U70">
        <f t="shared" si="22"/>
        <v>0.60069527955528701</v>
      </c>
      <c r="V70">
        <f t="shared" si="22"/>
        <v>0.60156298454476143</v>
      </c>
      <c r="W70">
        <f t="shared" si="22"/>
        <v>0.60243068953423573</v>
      </c>
      <c r="X70" s="1">
        <v>0.60329839452371004</v>
      </c>
      <c r="Y70">
        <f t="shared" si="23"/>
        <v>0.60652664630024766</v>
      </c>
      <c r="Z70">
        <f t="shared" si="23"/>
        <v>0.60975489807678518</v>
      </c>
      <c r="AA70">
        <f t="shared" si="23"/>
        <v>0.61298314985332281</v>
      </c>
      <c r="AB70">
        <f t="shared" si="23"/>
        <v>0.61621140162986032</v>
      </c>
      <c r="AC70" s="1">
        <v>0.61943965340639795</v>
      </c>
      <c r="AD70">
        <f t="shared" si="24"/>
        <v>0.62244104957163138</v>
      </c>
      <c r="AE70">
        <f t="shared" si="24"/>
        <v>0.62544244573686492</v>
      </c>
      <c r="AF70">
        <f t="shared" si="24"/>
        <v>0.62844384190209834</v>
      </c>
      <c r="AG70">
        <f t="shared" si="24"/>
        <v>0.63144523806733188</v>
      </c>
      <c r="AH70" s="1">
        <v>0.63444663423256531</v>
      </c>
      <c r="AI70" s="2">
        <f t="shared" si="25"/>
        <v>6.2278064303878544</v>
      </c>
      <c r="AJ70" s="2">
        <f t="shared" si="26"/>
        <v>6.5796403361460571</v>
      </c>
      <c r="AK70" s="2">
        <f t="shared" si="27"/>
        <v>6.8104333533008159</v>
      </c>
      <c r="AL70" s="2">
        <f t="shared" si="28"/>
        <v>12.215798164969502</v>
      </c>
      <c r="AM70" s="2">
        <f t="shared" si="29"/>
        <v>18.422933123746603</v>
      </c>
      <c r="AN70" s="2">
        <f t="shared" si="30"/>
        <v>18.422933123746603</v>
      </c>
      <c r="AO70">
        <f t="shared" si="31"/>
        <v>0</v>
      </c>
    </row>
    <row r="71" spans="1:41" hidden="1" x14ac:dyDescent="0.35">
      <c r="A71" t="str">
        <f>VLOOKUP(B71,'BAU Global Total'!A$3:C$34,3,FALSE)</f>
        <v>EPS</v>
      </c>
      <c r="B71" t="s">
        <v>23</v>
      </c>
      <c r="C71" t="s">
        <v>62</v>
      </c>
      <c r="D71" s="1">
        <v>-0.19868216879444059</v>
      </c>
      <c r="E71">
        <f t="shared" si="19"/>
        <v>-0.20208245985779508</v>
      </c>
      <c r="F71">
        <f t="shared" si="19"/>
        <v>-0.20548275092114957</v>
      </c>
      <c r="G71">
        <f t="shared" si="19"/>
        <v>-0.20888304198450405</v>
      </c>
      <c r="H71">
        <f t="shared" si="19"/>
        <v>-0.21228333304785854</v>
      </c>
      <c r="I71" s="1">
        <v>-0.21568362411121303</v>
      </c>
      <c r="J71">
        <f t="shared" si="20"/>
        <v>-0.21859535792451562</v>
      </c>
      <c r="K71">
        <f t="shared" si="20"/>
        <v>-0.22150709173781821</v>
      </c>
      <c r="L71">
        <f t="shared" si="20"/>
        <v>-0.2244188255511208</v>
      </c>
      <c r="M71">
        <f t="shared" si="20"/>
        <v>-0.2273305593644234</v>
      </c>
      <c r="N71" s="1">
        <v>-0.23024229317772599</v>
      </c>
      <c r="O71">
        <f t="shared" si="21"/>
        <v>-0.2309057325423356</v>
      </c>
      <c r="P71">
        <f t="shared" si="21"/>
        <v>-0.2315691719069452</v>
      </c>
      <c r="Q71">
        <f t="shared" si="21"/>
        <v>-0.23223261127155481</v>
      </c>
      <c r="R71">
        <f t="shared" si="21"/>
        <v>-0.23289605063616442</v>
      </c>
      <c r="S71" s="1">
        <v>-0.23355949000077403</v>
      </c>
      <c r="T71">
        <f t="shared" si="22"/>
        <v>-0.23478947770625949</v>
      </c>
      <c r="U71">
        <f t="shared" si="22"/>
        <v>-0.23601946541174493</v>
      </c>
      <c r="V71">
        <f t="shared" si="22"/>
        <v>-0.23724945311723039</v>
      </c>
      <c r="W71">
        <f t="shared" si="22"/>
        <v>-0.23847944082271583</v>
      </c>
      <c r="X71" s="1">
        <v>-0.23970942852820129</v>
      </c>
      <c r="Y71">
        <f t="shared" si="23"/>
        <v>-0.24285761380031662</v>
      </c>
      <c r="Z71">
        <f t="shared" si="23"/>
        <v>-0.24600579907243195</v>
      </c>
      <c r="AA71">
        <f t="shared" si="23"/>
        <v>-0.24915398434454727</v>
      </c>
      <c r="AB71">
        <f t="shared" si="23"/>
        <v>-0.25230216961666263</v>
      </c>
      <c r="AC71" s="1">
        <v>-0.25545035488877793</v>
      </c>
      <c r="AD71">
        <f t="shared" si="24"/>
        <v>-0.25845040148575588</v>
      </c>
      <c r="AE71">
        <f t="shared" si="24"/>
        <v>-0.26145044808273382</v>
      </c>
      <c r="AF71">
        <f t="shared" si="24"/>
        <v>-0.26445049467971177</v>
      </c>
      <c r="AG71">
        <f t="shared" si="24"/>
        <v>-0.26745054127668971</v>
      </c>
      <c r="AH71" s="1">
        <v>-0.27045058787366766</v>
      </c>
      <c r="AI71" s="2">
        <f t="shared" si="25"/>
        <v>-2.365191506472565</v>
      </c>
      <c r="AJ71" s="2">
        <f t="shared" si="26"/>
        <v>-2.5776526151216523</v>
      </c>
      <c r="AK71" s="2">
        <f t="shared" si="27"/>
        <v>-2.807731823649497</v>
      </c>
      <c r="AL71" s="2">
        <f t="shared" si="28"/>
        <v>-4.7126018284164912</v>
      </c>
      <c r="AM71" s="2">
        <f t="shared" si="29"/>
        <v>-7.2806242235377834</v>
      </c>
      <c r="AN71" s="2">
        <f t="shared" si="30"/>
        <v>-7.2806242235377834</v>
      </c>
      <c r="AO71">
        <f t="shared" si="31"/>
        <v>0</v>
      </c>
    </row>
    <row r="72" spans="1:41" hidden="1" x14ac:dyDescent="0.35">
      <c r="A72" t="str">
        <f>VLOOKUP(B72,'BAU Global Total'!A$3:C$34,3,FALSE)</f>
        <v>EPS</v>
      </c>
      <c r="B72" t="s">
        <v>23</v>
      </c>
      <c r="C72" t="s">
        <v>63</v>
      </c>
      <c r="D72" s="1">
        <v>5.9722431321634628E-2</v>
      </c>
      <c r="E72">
        <f t="shared" si="19"/>
        <v>6.3304936512011731E-2</v>
      </c>
      <c r="F72">
        <f t="shared" si="19"/>
        <v>6.6887441702388833E-2</v>
      </c>
      <c r="G72">
        <f t="shared" si="19"/>
        <v>7.0469946892765922E-2</v>
      </c>
      <c r="H72">
        <f t="shared" si="19"/>
        <v>7.4052452083143025E-2</v>
      </c>
      <c r="I72" s="1">
        <v>7.7634957273520128E-2</v>
      </c>
      <c r="J72">
        <f t="shared" si="20"/>
        <v>8.2126516983101902E-2</v>
      </c>
      <c r="K72">
        <f t="shared" si="20"/>
        <v>8.6618076692683676E-2</v>
      </c>
      <c r="L72">
        <f t="shared" si="20"/>
        <v>9.1109636402265437E-2</v>
      </c>
      <c r="M72">
        <f t="shared" si="20"/>
        <v>9.5601196111847211E-2</v>
      </c>
      <c r="N72" s="1">
        <v>0.10009275582142899</v>
      </c>
      <c r="O72">
        <f t="shared" si="21"/>
        <v>0.10509817507107502</v>
      </c>
      <c r="P72">
        <f t="shared" si="21"/>
        <v>0.11010359432072105</v>
      </c>
      <c r="Q72">
        <f t="shared" si="21"/>
        <v>0.11510901357036708</v>
      </c>
      <c r="R72">
        <f t="shared" si="21"/>
        <v>0.12011443282001311</v>
      </c>
      <c r="S72" s="1">
        <v>0.12511985206965914</v>
      </c>
      <c r="T72">
        <f t="shared" si="22"/>
        <v>0.12919347379224336</v>
      </c>
      <c r="U72">
        <f t="shared" si="22"/>
        <v>0.13326709551482754</v>
      </c>
      <c r="V72">
        <f t="shared" si="22"/>
        <v>0.13734071723741176</v>
      </c>
      <c r="W72">
        <f t="shared" si="22"/>
        <v>0.14141433895999594</v>
      </c>
      <c r="X72" s="1">
        <v>0.14548796068258016</v>
      </c>
      <c r="Y72">
        <f t="shared" si="23"/>
        <v>0.14846537951420316</v>
      </c>
      <c r="Z72">
        <f t="shared" si="23"/>
        <v>0.15144279834582614</v>
      </c>
      <c r="AA72">
        <f t="shared" si="23"/>
        <v>0.15442021717744914</v>
      </c>
      <c r="AB72">
        <f t="shared" si="23"/>
        <v>0.15739763600907211</v>
      </c>
      <c r="AC72" s="1">
        <v>0.16037505484069511</v>
      </c>
      <c r="AD72">
        <f t="shared" si="24"/>
        <v>0.16238274816281489</v>
      </c>
      <c r="AE72">
        <f t="shared" si="24"/>
        <v>0.16439044148493467</v>
      </c>
      <c r="AF72">
        <f t="shared" si="24"/>
        <v>0.16639813480705445</v>
      </c>
      <c r="AG72">
        <f t="shared" si="24"/>
        <v>0.16840582812917423</v>
      </c>
      <c r="AH72" s="1">
        <v>0.17041352145129401</v>
      </c>
      <c r="AI72" s="2">
        <f t="shared" si="25"/>
        <v>0.86762034779679154</v>
      </c>
      <c r="AJ72" s="2">
        <f t="shared" si="26"/>
        <v>1.362341409860323</v>
      </c>
      <c r="AK72" s="2">
        <f t="shared" si="27"/>
        <v>1.7495797206050983</v>
      </c>
      <c r="AL72" s="2">
        <f t="shared" si="28"/>
        <v>2.1298690018356861</v>
      </c>
      <c r="AM72" s="2">
        <f t="shared" si="29"/>
        <v>3.7339607617582038</v>
      </c>
      <c r="AN72" s="2">
        <f t="shared" si="30"/>
        <v>3.7339607617582038</v>
      </c>
      <c r="AO72">
        <f t="shared" si="31"/>
        <v>0</v>
      </c>
    </row>
    <row r="73" spans="1:41" hidden="1" x14ac:dyDescent="0.35">
      <c r="A73" t="str">
        <f>VLOOKUP(B73,'BAU Global Total'!A$3:C$34,3,FALSE)</f>
        <v>EPS</v>
      </c>
      <c r="B73" t="s">
        <v>23</v>
      </c>
      <c r="C73" t="s">
        <v>64</v>
      </c>
      <c r="D73" s="1">
        <v>7.687969594847497E-3</v>
      </c>
      <c r="E73">
        <f t="shared" si="19"/>
        <v>8.4654422489845952E-3</v>
      </c>
      <c r="F73">
        <f t="shared" si="19"/>
        <v>9.2429149031216951E-3</v>
      </c>
      <c r="G73">
        <f t="shared" si="19"/>
        <v>1.0020387557258793E-2</v>
      </c>
      <c r="H73">
        <f t="shared" si="19"/>
        <v>1.0797860211395893E-2</v>
      </c>
      <c r="I73" s="1">
        <v>1.1575332865532991E-2</v>
      </c>
      <c r="J73">
        <f t="shared" si="20"/>
        <v>1.2697722857022493E-2</v>
      </c>
      <c r="K73">
        <f t="shared" si="20"/>
        <v>1.3820112848511994E-2</v>
      </c>
      <c r="L73">
        <f t="shared" si="20"/>
        <v>1.4942502840001495E-2</v>
      </c>
      <c r="M73">
        <f t="shared" si="20"/>
        <v>1.6064892831490998E-2</v>
      </c>
      <c r="N73" s="1">
        <v>1.7187282822980498E-2</v>
      </c>
      <c r="O73">
        <f t="shared" si="21"/>
        <v>1.8406144009084798E-2</v>
      </c>
      <c r="P73">
        <f t="shared" si="21"/>
        <v>1.9625005195189098E-2</v>
      </c>
      <c r="Q73">
        <f t="shared" si="21"/>
        <v>2.0843866381293395E-2</v>
      </c>
      <c r="R73">
        <f t="shared" si="21"/>
        <v>2.2062727567397696E-2</v>
      </c>
      <c r="S73" s="1">
        <v>2.3281588753501996E-2</v>
      </c>
      <c r="T73">
        <f t="shared" si="22"/>
        <v>2.425053215244086E-2</v>
      </c>
      <c r="U73">
        <f t="shared" si="22"/>
        <v>2.5219475551379725E-2</v>
      </c>
      <c r="V73">
        <f t="shared" si="22"/>
        <v>2.6188418950318586E-2</v>
      </c>
      <c r="W73">
        <f t="shared" si="22"/>
        <v>2.715736234925745E-2</v>
      </c>
      <c r="X73" s="1">
        <v>2.8126305748196315E-2</v>
      </c>
      <c r="Y73">
        <f t="shared" si="23"/>
        <v>2.8913165130665879E-2</v>
      </c>
      <c r="Z73">
        <f t="shared" si="23"/>
        <v>2.9700024513135446E-2</v>
      </c>
      <c r="AA73">
        <f t="shared" si="23"/>
        <v>3.048688389560501E-2</v>
      </c>
      <c r="AB73">
        <f t="shared" si="23"/>
        <v>3.1273743278074577E-2</v>
      </c>
      <c r="AC73" s="1">
        <v>3.2060602660544141E-2</v>
      </c>
      <c r="AD73">
        <f t="shared" si="24"/>
        <v>3.2478792676971409E-2</v>
      </c>
      <c r="AE73">
        <f t="shared" si="24"/>
        <v>3.2896982693398684E-2</v>
      </c>
      <c r="AF73">
        <f t="shared" si="24"/>
        <v>3.3315172709825952E-2</v>
      </c>
      <c r="AG73">
        <f t="shared" si="24"/>
        <v>3.3733362726253227E-2</v>
      </c>
      <c r="AH73" s="1">
        <v>3.4151552742680495E-2</v>
      </c>
      <c r="AI73" s="2">
        <f t="shared" si="25"/>
        <v>0.13250242158114894</v>
      </c>
      <c r="AJ73" s="2">
        <f t="shared" si="26"/>
        <v>0.25234870948104043</v>
      </c>
      <c r="AK73" s="2">
        <f t="shared" si="27"/>
        <v>0.34713658877535114</v>
      </c>
      <c r="AL73" s="2">
        <f t="shared" si="28"/>
        <v>0.36766384823920889</v>
      </c>
      <c r="AM73" s="2">
        <f t="shared" si="29"/>
        <v>0.68667413126636379</v>
      </c>
      <c r="AN73" s="2">
        <f t="shared" si="30"/>
        <v>0.68667413126636379</v>
      </c>
      <c r="AO73">
        <f t="shared" si="31"/>
        <v>0</v>
      </c>
    </row>
    <row r="74" spans="1:41" hidden="1" x14ac:dyDescent="0.35">
      <c r="A74" t="str">
        <f>VLOOKUP(B74,'BAU Global Total'!A$3:C$34,3,FALSE)</f>
        <v>EPS</v>
      </c>
      <c r="B74" t="s">
        <v>23</v>
      </c>
      <c r="C74" t="s">
        <v>65</v>
      </c>
      <c r="D74" s="1">
        <v>3.1099995188147E-2</v>
      </c>
      <c r="E74">
        <f t="shared" si="19"/>
        <v>3.1916126142276798E-2</v>
      </c>
      <c r="F74">
        <f t="shared" si="19"/>
        <v>3.2732257096406599E-2</v>
      </c>
      <c r="G74">
        <f t="shared" si="19"/>
        <v>3.35483880505364E-2</v>
      </c>
      <c r="H74">
        <f t="shared" si="19"/>
        <v>3.4364519004666194E-2</v>
      </c>
      <c r="I74" s="1">
        <v>3.5180649958795995E-2</v>
      </c>
      <c r="J74">
        <f t="shared" si="20"/>
        <v>3.5821555822027881E-2</v>
      </c>
      <c r="K74">
        <f t="shared" si="20"/>
        <v>3.6462461685259767E-2</v>
      </c>
      <c r="L74">
        <f t="shared" si="20"/>
        <v>3.7103367548491653E-2</v>
      </c>
      <c r="M74">
        <f t="shared" si="20"/>
        <v>3.7744273411723539E-2</v>
      </c>
      <c r="N74" s="1">
        <v>3.8385179274955425E-2</v>
      </c>
      <c r="O74">
        <f t="shared" si="21"/>
        <v>3.8780458256961838E-2</v>
      </c>
      <c r="P74">
        <f t="shared" si="21"/>
        <v>3.917573723896825E-2</v>
      </c>
      <c r="Q74">
        <f t="shared" si="21"/>
        <v>3.957101622097467E-2</v>
      </c>
      <c r="R74">
        <f t="shared" si="21"/>
        <v>3.9966295202981082E-2</v>
      </c>
      <c r="S74" s="1">
        <v>4.0361574184987495E-2</v>
      </c>
      <c r="T74">
        <f t="shared" si="22"/>
        <v>4.0598655654184176E-2</v>
      </c>
      <c r="U74">
        <f t="shared" si="22"/>
        <v>4.0835737123380858E-2</v>
      </c>
      <c r="V74">
        <f t="shared" si="22"/>
        <v>4.1072818592577547E-2</v>
      </c>
      <c r="W74">
        <f t="shared" si="22"/>
        <v>4.1309900061774228E-2</v>
      </c>
      <c r="X74" s="1">
        <v>4.154698153097091E-2</v>
      </c>
      <c r="Y74">
        <f t="shared" si="23"/>
        <v>4.1678062916544328E-2</v>
      </c>
      <c r="Z74">
        <f t="shared" si="23"/>
        <v>4.180914430211774E-2</v>
      </c>
      <c r="AA74">
        <f t="shared" si="23"/>
        <v>4.1940225687691159E-2</v>
      </c>
      <c r="AB74">
        <f t="shared" si="23"/>
        <v>4.207130707326457E-2</v>
      </c>
      <c r="AC74" s="1">
        <v>4.2202388458837989E-2</v>
      </c>
      <c r="AD74">
        <f t="shared" si="24"/>
        <v>4.234941592075938E-2</v>
      </c>
      <c r="AE74">
        <f t="shared" si="24"/>
        <v>4.2496443382680771E-2</v>
      </c>
      <c r="AF74">
        <f t="shared" si="24"/>
        <v>4.2643470844602162E-2</v>
      </c>
      <c r="AG74">
        <f t="shared" si="24"/>
        <v>4.2790498306523553E-2</v>
      </c>
      <c r="AH74" s="1">
        <v>4.2937525768444944E-2</v>
      </c>
      <c r="AI74" s="2">
        <f t="shared" si="25"/>
        <v>0.38435877318328721</v>
      </c>
      <c r="AJ74" s="2">
        <f t="shared" si="26"/>
        <v>0.44160435334271647</v>
      </c>
      <c r="AK74" s="2">
        <f t="shared" si="27"/>
        <v>0.4644654641924375</v>
      </c>
      <c r="AL74" s="2">
        <f t="shared" si="28"/>
        <v>0.78757794725104835</v>
      </c>
      <c r="AM74" s="2">
        <f t="shared" si="29"/>
        <v>1.2104964299125149</v>
      </c>
      <c r="AN74" s="2">
        <f t="shared" si="30"/>
        <v>1.2104964299125149</v>
      </c>
      <c r="AO74">
        <f t="shared" si="31"/>
        <v>0</v>
      </c>
    </row>
    <row r="75" spans="1:41" hidden="1" x14ac:dyDescent="0.35">
      <c r="A75" t="str">
        <f>VLOOKUP(B75,'BAU Global Total'!A$3:C$34,3,FALSE)</f>
        <v>EPS</v>
      </c>
      <c r="B75" t="s">
        <v>23</v>
      </c>
      <c r="C75" t="s">
        <v>66</v>
      </c>
      <c r="D75" s="1">
        <v>1.0363383395E-2</v>
      </c>
      <c r="E75">
        <f t="shared" si="19"/>
        <v>1.0388026117E-2</v>
      </c>
      <c r="F75">
        <f t="shared" si="19"/>
        <v>1.0412668839E-2</v>
      </c>
      <c r="G75">
        <f t="shared" si="19"/>
        <v>1.0437311560999999E-2</v>
      </c>
      <c r="H75">
        <f t="shared" si="19"/>
        <v>1.0461954282999999E-2</v>
      </c>
      <c r="I75" s="1">
        <v>1.0486597004999999E-2</v>
      </c>
      <c r="J75">
        <f t="shared" si="20"/>
        <v>1.0523062616999999E-2</v>
      </c>
      <c r="K75">
        <f t="shared" si="20"/>
        <v>1.0559528229E-2</v>
      </c>
      <c r="L75">
        <f t="shared" si="20"/>
        <v>1.0595993841E-2</v>
      </c>
      <c r="M75">
        <f t="shared" si="20"/>
        <v>1.0632459453000001E-2</v>
      </c>
      <c r="N75" s="1">
        <v>1.0668925065000001E-2</v>
      </c>
      <c r="O75">
        <f t="shared" si="21"/>
        <v>1.0695598583000001E-2</v>
      </c>
      <c r="P75">
        <f t="shared" si="21"/>
        <v>1.0722272101000001E-2</v>
      </c>
      <c r="Q75">
        <f t="shared" si="21"/>
        <v>1.0748945619E-2</v>
      </c>
      <c r="R75">
        <f t="shared" si="21"/>
        <v>1.0775619137E-2</v>
      </c>
      <c r="S75" s="1">
        <v>1.0802292655E-2</v>
      </c>
      <c r="T75">
        <f t="shared" si="22"/>
        <v>1.0945747687999999E-2</v>
      </c>
      <c r="U75">
        <f t="shared" si="22"/>
        <v>1.1089202721E-2</v>
      </c>
      <c r="V75">
        <f t="shared" si="22"/>
        <v>1.1232657754E-2</v>
      </c>
      <c r="W75">
        <f t="shared" si="22"/>
        <v>1.1376112787000001E-2</v>
      </c>
      <c r="X75" s="1">
        <v>1.151956782E-2</v>
      </c>
      <c r="Y75">
        <f t="shared" si="23"/>
        <v>1.1650003728E-2</v>
      </c>
      <c r="Z75">
        <f t="shared" si="23"/>
        <v>1.1780439635999999E-2</v>
      </c>
      <c r="AA75">
        <f t="shared" si="23"/>
        <v>1.1910875543999999E-2</v>
      </c>
      <c r="AB75">
        <f t="shared" si="23"/>
        <v>1.2041311451999999E-2</v>
      </c>
      <c r="AC75" s="1">
        <v>1.2171747359999999E-2</v>
      </c>
      <c r="AD75">
        <f t="shared" si="24"/>
        <v>1.2284068537999999E-2</v>
      </c>
      <c r="AE75">
        <f t="shared" si="24"/>
        <v>1.2396389716E-2</v>
      </c>
      <c r="AF75">
        <f t="shared" si="24"/>
        <v>1.2508710894E-2</v>
      </c>
      <c r="AG75">
        <f t="shared" si="24"/>
        <v>1.2621032072E-2</v>
      </c>
      <c r="AH75" s="1">
        <v>1.2733353250000001E-2</v>
      </c>
      <c r="AI75" s="2">
        <f t="shared" si="25"/>
        <v>0.11552991040499999</v>
      </c>
      <c r="AJ75" s="2">
        <f t="shared" si="26"/>
        <v>0.12057694192999999</v>
      </c>
      <c r="AK75" s="2">
        <f t="shared" si="27"/>
        <v>0.13361750001</v>
      </c>
      <c r="AL75" s="2">
        <f t="shared" si="28"/>
        <v>0.22543792726999998</v>
      </c>
      <c r="AM75" s="2">
        <f t="shared" si="29"/>
        <v>0.34753585945999999</v>
      </c>
      <c r="AN75" s="2">
        <f t="shared" si="30"/>
        <v>0</v>
      </c>
      <c r="AO75">
        <f t="shared" si="31"/>
        <v>0.34753585945999999</v>
      </c>
    </row>
    <row r="76" spans="1:41" hidden="1" x14ac:dyDescent="0.35">
      <c r="A76" t="str">
        <f>VLOOKUP(B76,'BAU Global Total'!A$3:C$34,3,FALSE)</f>
        <v>EPS</v>
      </c>
      <c r="B76" t="s">
        <v>23</v>
      </c>
      <c r="C76" t="s">
        <v>67</v>
      </c>
      <c r="D76" s="1">
        <v>0.24517257374913398</v>
      </c>
      <c r="E76">
        <f t="shared" si="19"/>
        <v>0.24435744605408641</v>
      </c>
      <c r="F76">
        <f t="shared" si="19"/>
        <v>0.24354231835903881</v>
      </c>
      <c r="G76">
        <f t="shared" si="19"/>
        <v>0.24272719066399123</v>
      </c>
      <c r="H76">
        <f t="shared" si="19"/>
        <v>0.24191206296894363</v>
      </c>
      <c r="I76" s="1">
        <v>0.24109693527389606</v>
      </c>
      <c r="J76">
        <f t="shared" si="20"/>
        <v>0.23801259328795626</v>
      </c>
      <c r="K76">
        <f t="shared" si="20"/>
        <v>0.23492825130201647</v>
      </c>
      <c r="L76">
        <f t="shared" si="20"/>
        <v>0.23184390931607665</v>
      </c>
      <c r="M76">
        <f t="shared" si="20"/>
        <v>0.22875956733013686</v>
      </c>
      <c r="N76" s="1">
        <v>0.22567522534419707</v>
      </c>
      <c r="O76">
        <f t="shared" si="21"/>
        <v>0.22243235015436538</v>
      </c>
      <c r="P76">
        <f t="shared" si="21"/>
        <v>0.2191894749645337</v>
      </c>
      <c r="Q76">
        <f t="shared" si="21"/>
        <v>0.21594659977470204</v>
      </c>
      <c r="R76">
        <f t="shared" si="21"/>
        <v>0.21270372458487036</v>
      </c>
      <c r="S76" s="1">
        <v>0.20946084939503867</v>
      </c>
      <c r="T76">
        <f t="shared" si="22"/>
        <v>0.20714753587079993</v>
      </c>
      <c r="U76">
        <f t="shared" si="22"/>
        <v>0.20483422234656118</v>
      </c>
      <c r="V76">
        <f t="shared" si="22"/>
        <v>0.20252090882232243</v>
      </c>
      <c r="W76">
        <f t="shared" si="22"/>
        <v>0.20020759529808368</v>
      </c>
      <c r="X76" s="1">
        <v>0.19789428177384494</v>
      </c>
      <c r="Y76">
        <f t="shared" si="23"/>
        <v>0.19753810635895491</v>
      </c>
      <c r="Z76">
        <f t="shared" si="23"/>
        <v>0.19718193094406489</v>
      </c>
      <c r="AA76">
        <f t="shared" si="23"/>
        <v>0.19682575552917483</v>
      </c>
      <c r="AB76">
        <f t="shared" si="23"/>
        <v>0.19646958011428481</v>
      </c>
      <c r="AC76" s="1">
        <v>0.19611340469939478</v>
      </c>
      <c r="AD76">
        <f t="shared" si="24"/>
        <v>0.19517204696170121</v>
      </c>
      <c r="AE76">
        <f t="shared" si="24"/>
        <v>0.19423068922400766</v>
      </c>
      <c r="AF76">
        <f t="shared" si="24"/>
        <v>0.19328933148631408</v>
      </c>
      <c r="AG76">
        <f t="shared" si="24"/>
        <v>0.19234797374862053</v>
      </c>
      <c r="AH76" s="1">
        <v>0.19140661601092696</v>
      </c>
      <c r="AI76" s="2">
        <f t="shared" si="25"/>
        <v>2.6180280736494734</v>
      </c>
      <c r="AJ76" s="2">
        <f t="shared" si="26"/>
        <v>2.3180127683293192</v>
      </c>
      <c r="AK76" s="2">
        <f t="shared" si="27"/>
        <v>2.1484697168512898</v>
      </c>
      <c r="AL76" s="2">
        <f t="shared" si="28"/>
        <v>4.7103656166345953</v>
      </c>
      <c r="AM76" s="2">
        <f t="shared" si="29"/>
        <v>6.6609410517120402</v>
      </c>
      <c r="AN76" s="2">
        <f t="shared" si="30"/>
        <v>6.6609410517120402</v>
      </c>
      <c r="AO76">
        <f t="shared" si="31"/>
        <v>0</v>
      </c>
    </row>
    <row r="77" spans="1:41" hidden="1" x14ac:dyDescent="0.35">
      <c r="A77" t="str">
        <f>VLOOKUP(B77,'BAU Global Total'!A$3:C$34,3,FALSE)</f>
        <v>EPS</v>
      </c>
      <c r="B77" t="s">
        <v>23</v>
      </c>
      <c r="C77" t="s">
        <v>68</v>
      </c>
      <c r="D77" s="1">
        <v>1.8038293301000003E-2</v>
      </c>
      <c r="E77">
        <f t="shared" si="19"/>
        <v>1.8092672769600002E-2</v>
      </c>
      <c r="F77">
        <f t="shared" si="19"/>
        <v>1.8147052238200002E-2</v>
      </c>
      <c r="G77">
        <f t="shared" si="19"/>
        <v>1.8201431706800001E-2</v>
      </c>
      <c r="H77">
        <f t="shared" si="19"/>
        <v>1.82558111754E-2</v>
      </c>
      <c r="I77" s="1">
        <v>1.8310190644E-2</v>
      </c>
      <c r="J77">
        <f t="shared" si="20"/>
        <v>1.8307462434599998E-2</v>
      </c>
      <c r="K77">
        <f t="shared" si="20"/>
        <v>1.8304734225200001E-2</v>
      </c>
      <c r="L77">
        <f t="shared" si="20"/>
        <v>1.8302006015799999E-2</v>
      </c>
      <c r="M77">
        <f t="shared" si="20"/>
        <v>1.8299277806400002E-2</v>
      </c>
      <c r="N77" s="1">
        <v>1.8296549597E-2</v>
      </c>
      <c r="O77">
        <f t="shared" si="21"/>
        <v>1.83324255844E-2</v>
      </c>
      <c r="P77">
        <f t="shared" si="21"/>
        <v>1.83683015718E-2</v>
      </c>
      <c r="Q77">
        <f t="shared" si="21"/>
        <v>1.84041775592E-2</v>
      </c>
      <c r="R77">
        <f t="shared" si="21"/>
        <v>1.8440053546599999E-2</v>
      </c>
      <c r="S77" s="1">
        <v>1.8475929533999999E-2</v>
      </c>
      <c r="T77">
        <f t="shared" si="22"/>
        <v>1.85475540432E-2</v>
      </c>
      <c r="U77">
        <f t="shared" si="22"/>
        <v>1.8619178552400001E-2</v>
      </c>
      <c r="V77">
        <f t="shared" si="22"/>
        <v>1.8690803061600002E-2</v>
      </c>
      <c r="W77">
        <f t="shared" si="22"/>
        <v>1.8762427570800003E-2</v>
      </c>
      <c r="X77" s="1">
        <v>1.8834052080000004E-2</v>
      </c>
      <c r="Y77">
        <f t="shared" si="23"/>
        <v>1.8923292543400003E-2</v>
      </c>
      <c r="Z77">
        <f t="shared" si="23"/>
        <v>1.9012533006800003E-2</v>
      </c>
      <c r="AA77">
        <f t="shared" si="23"/>
        <v>1.9101773470199999E-2</v>
      </c>
      <c r="AB77">
        <f t="shared" si="23"/>
        <v>1.9191013933599999E-2</v>
      </c>
      <c r="AC77" s="1">
        <v>1.9280254396999999E-2</v>
      </c>
      <c r="AD77">
        <f t="shared" si="24"/>
        <v>1.9359666224999999E-2</v>
      </c>
      <c r="AE77">
        <f t="shared" si="24"/>
        <v>1.9439078052999999E-2</v>
      </c>
      <c r="AF77">
        <f t="shared" si="24"/>
        <v>1.9518489880999999E-2</v>
      </c>
      <c r="AG77">
        <f t="shared" si="24"/>
        <v>1.9597901708999999E-2</v>
      </c>
      <c r="AH77" s="1">
        <v>1.9677313536999998E-2</v>
      </c>
      <c r="AI77" s="2">
        <f t="shared" si="25"/>
        <v>0.20055548191400002</v>
      </c>
      <c r="AJ77" s="2">
        <f t="shared" si="26"/>
        <v>0.203771452701</v>
      </c>
      <c r="AK77" s="2">
        <f t="shared" si="27"/>
        <v>0.21193536883599998</v>
      </c>
      <c r="AL77" s="2">
        <f t="shared" si="28"/>
        <v>0.38603038501800008</v>
      </c>
      <c r="AM77" s="2">
        <f t="shared" si="29"/>
        <v>0.57913170177400008</v>
      </c>
      <c r="AN77" s="2">
        <f t="shared" si="30"/>
        <v>0</v>
      </c>
      <c r="AO77">
        <f t="shared" si="31"/>
        <v>0.57913170177400008</v>
      </c>
    </row>
    <row r="78" spans="1:41" hidden="1" x14ac:dyDescent="0.35">
      <c r="A78" t="str">
        <f>VLOOKUP(B78,'BAU Global Total'!A$3:C$34,3,FALSE)</f>
        <v>EPS</v>
      </c>
      <c r="B78" t="s">
        <v>23</v>
      </c>
      <c r="C78" t="s">
        <v>69</v>
      </c>
      <c r="D78" s="1">
        <v>0</v>
      </c>
      <c r="E78">
        <f t="shared" si="19"/>
        <v>0</v>
      </c>
      <c r="F78">
        <f t="shared" si="19"/>
        <v>0</v>
      </c>
      <c r="G78">
        <f t="shared" si="19"/>
        <v>0</v>
      </c>
      <c r="H78">
        <f t="shared" si="19"/>
        <v>0</v>
      </c>
      <c r="I78" s="1">
        <v>0</v>
      </c>
      <c r="J78">
        <f t="shared" si="20"/>
        <v>0</v>
      </c>
      <c r="K78">
        <f t="shared" si="20"/>
        <v>0</v>
      </c>
      <c r="L78">
        <f t="shared" si="20"/>
        <v>0</v>
      </c>
      <c r="M78">
        <f t="shared" si="20"/>
        <v>0</v>
      </c>
      <c r="N78" s="1">
        <v>0</v>
      </c>
      <c r="O78">
        <f t="shared" si="21"/>
        <v>0</v>
      </c>
      <c r="P78">
        <f t="shared" si="21"/>
        <v>0</v>
      </c>
      <c r="Q78">
        <f t="shared" si="21"/>
        <v>0</v>
      </c>
      <c r="R78">
        <f t="shared" si="21"/>
        <v>0</v>
      </c>
      <c r="S78" s="1">
        <v>0</v>
      </c>
      <c r="T78">
        <f t="shared" si="22"/>
        <v>0</v>
      </c>
      <c r="U78">
        <f t="shared" si="22"/>
        <v>0</v>
      </c>
      <c r="V78">
        <f t="shared" si="22"/>
        <v>0</v>
      </c>
      <c r="W78">
        <f t="shared" si="22"/>
        <v>0</v>
      </c>
      <c r="X78" s="1">
        <v>0</v>
      </c>
      <c r="Y78">
        <f t="shared" si="23"/>
        <v>0</v>
      </c>
      <c r="Z78">
        <f t="shared" si="23"/>
        <v>0</v>
      </c>
      <c r="AA78">
        <f t="shared" si="23"/>
        <v>0</v>
      </c>
      <c r="AB78">
        <f t="shared" si="23"/>
        <v>0</v>
      </c>
      <c r="AC78" s="1">
        <v>0</v>
      </c>
      <c r="AD78">
        <f t="shared" si="24"/>
        <v>0</v>
      </c>
      <c r="AE78">
        <f t="shared" si="24"/>
        <v>0</v>
      </c>
      <c r="AF78">
        <f t="shared" si="24"/>
        <v>0</v>
      </c>
      <c r="AG78">
        <f t="shared" si="24"/>
        <v>0</v>
      </c>
      <c r="AH78" s="1">
        <v>0</v>
      </c>
      <c r="AI78" s="2">
        <f t="shared" si="25"/>
        <v>0</v>
      </c>
      <c r="AJ78" s="2">
        <f t="shared" si="26"/>
        <v>0</v>
      </c>
      <c r="AK78" s="2">
        <f t="shared" si="27"/>
        <v>0</v>
      </c>
      <c r="AL78" s="2">
        <f t="shared" si="28"/>
        <v>0</v>
      </c>
      <c r="AM78" s="2">
        <f t="shared" si="29"/>
        <v>0</v>
      </c>
      <c r="AN78" s="2">
        <f t="shared" si="30"/>
        <v>0</v>
      </c>
      <c r="AO78">
        <f t="shared" si="31"/>
        <v>0</v>
      </c>
    </row>
    <row r="79" spans="1:41" hidden="1" x14ac:dyDescent="0.35">
      <c r="A79" t="str">
        <f>VLOOKUP(B79,'BAU Global Total'!A$3:C$34,3,FALSE)</f>
        <v>EPS</v>
      </c>
      <c r="B79" t="s">
        <v>24</v>
      </c>
      <c r="C79" t="s">
        <v>60</v>
      </c>
      <c r="D79" s="1">
        <v>8.0788978729960881E-2</v>
      </c>
      <c r="E79">
        <f t="shared" si="19"/>
        <v>8.1855382788109582E-2</v>
      </c>
      <c r="F79">
        <f t="shared" si="19"/>
        <v>8.2921786846258283E-2</v>
      </c>
      <c r="G79">
        <f t="shared" si="19"/>
        <v>8.3988190904406984E-2</v>
      </c>
      <c r="H79">
        <f t="shared" si="19"/>
        <v>8.5054594962555685E-2</v>
      </c>
      <c r="I79" s="1">
        <v>8.6120999020704386E-2</v>
      </c>
      <c r="J79">
        <f t="shared" si="20"/>
        <v>8.723655734060351E-2</v>
      </c>
      <c r="K79">
        <f t="shared" si="20"/>
        <v>8.8352115660502634E-2</v>
      </c>
      <c r="L79">
        <f t="shared" si="20"/>
        <v>8.9467673980401771E-2</v>
      </c>
      <c r="M79">
        <f t="shared" si="20"/>
        <v>9.0583232300300895E-2</v>
      </c>
      <c r="N79" s="1">
        <v>9.1698790620200019E-2</v>
      </c>
      <c r="O79">
        <f t="shared" si="21"/>
        <v>9.247730418441602E-2</v>
      </c>
      <c r="P79">
        <f t="shared" si="21"/>
        <v>9.3255817748632036E-2</v>
      </c>
      <c r="Q79">
        <f t="shared" si="21"/>
        <v>9.4034331312848038E-2</v>
      </c>
      <c r="R79">
        <f t="shared" si="21"/>
        <v>9.4812844877064054E-2</v>
      </c>
      <c r="S79" s="1">
        <v>9.5591358441280055E-2</v>
      </c>
      <c r="T79">
        <f t="shared" si="22"/>
        <v>9.5827473375240002E-2</v>
      </c>
      <c r="U79">
        <f t="shared" si="22"/>
        <v>9.6063588309199949E-2</v>
      </c>
      <c r="V79">
        <f t="shared" si="22"/>
        <v>9.6299703243159882E-2</v>
      </c>
      <c r="W79">
        <f t="shared" si="22"/>
        <v>9.6535818177119828E-2</v>
      </c>
      <c r="X79" s="1">
        <v>9.6771933111079775E-2</v>
      </c>
      <c r="Y79">
        <f t="shared" si="23"/>
        <v>9.6729905651045195E-2</v>
      </c>
      <c r="Z79">
        <f t="shared" si="23"/>
        <v>9.6687878191010629E-2</v>
      </c>
      <c r="AA79">
        <f t="shared" si="23"/>
        <v>9.6645850730976049E-2</v>
      </c>
      <c r="AB79">
        <f t="shared" si="23"/>
        <v>9.6603823270941483E-2</v>
      </c>
      <c r="AC79" s="1">
        <v>9.6561795810906903E-2</v>
      </c>
      <c r="AD79">
        <f t="shared" si="24"/>
        <v>9.6620251430952112E-2</v>
      </c>
      <c r="AE79">
        <f t="shared" si="24"/>
        <v>9.6678707050997306E-2</v>
      </c>
      <c r="AF79">
        <f t="shared" si="24"/>
        <v>9.6737162671042515E-2</v>
      </c>
      <c r="AG79">
        <f t="shared" si="24"/>
        <v>9.6795618291087709E-2</v>
      </c>
      <c r="AH79" s="1">
        <v>9.6854073911132918E-2</v>
      </c>
      <c r="AI79" s="2">
        <f t="shared" si="25"/>
        <v>0.94806830315400459</v>
      </c>
      <c r="AJ79" s="2">
        <f t="shared" si="26"/>
        <v>1.0433689634002397</v>
      </c>
      <c r="AK79" s="2">
        <f t="shared" si="27"/>
        <v>1.0636870001211727</v>
      </c>
      <c r="AL79" s="2">
        <f t="shared" si="28"/>
        <v>1.8997384759340441</v>
      </c>
      <c r="AM79" s="2">
        <f t="shared" si="29"/>
        <v>2.8666535429441367</v>
      </c>
      <c r="AN79" s="2">
        <f t="shared" si="30"/>
        <v>2.8666535429441367</v>
      </c>
      <c r="AO79">
        <f t="shared" si="31"/>
        <v>0</v>
      </c>
    </row>
    <row r="80" spans="1:41" hidden="1" x14ac:dyDescent="0.35">
      <c r="A80" t="str">
        <f>VLOOKUP(B80,'BAU Global Total'!A$3:C$34,3,FALSE)</f>
        <v>EPS</v>
      </c>
      <c r="B80" t="s">
        <v>24</v>
      </c>
      <c r="C80" t="s">
        <v>61</v>
      </c>
      <c r="D80" s="1">
        <v>0</v>
      </c>
      <c r="E80">
        <f t="shared" si="19"/>
        <v>1.0604973667999993E-4</v>
      </c>
      <c r="F80">
        <f t="shared" si="19"/>
        <v>2.1209947335999987E-4</v>
      </c>
      <c r="G80">
        <f t="shared" si="19"/>
        <v>3.1814921003999982E-4</v>
      </c>
      <c r="H80">
        <f t="shared" si="19"/>
        <v>4.2419894671999974E-4</v>
      </c>
      <c r="I80" s="1">
        <v>5.3024868339999966E-4</v>
      </c>
      <c r="J80">
        <f t="shared" si="20"/>
        <v>8.8838061608079969E-4</v>
      </c>
      <c r="K80">
        <f t="shared" si="20"/>
        <v>1.2465125487615999E-3</v>
      </c>
      <c r="L80">
        <f t="shared" si="20"/>
        <v>1.6046444814424E-3</v>
      </c>
      <c r="M80">
        <f t="shared" si="20"/>
        <v>1.9627764141232E-3</v>
      </c>
      <c r="N80" s="1">
        <v>2.320908346804E-3</v>
      </c>
      <c r="O80">
        <f t="shared" si="21"/>
        <v>2.7936618218696E-3</v>
      </c>
      <c r="P80">
        <f t="shared" si="21"/>
        <v>3.2664152969352003E-3</v>
      </c>
      <c r="Q80">
        <f t="shared" si="21"/>
        <v>3.7391687720008003E-3</v>
      </c>
      <c r="R80">
        <f t="shared" si="21"/>
        <v>4.2119222470664002E-3</v>
      </c>
      <c r="S80" s="1">
        <v>4.6846757221320002E-3</v>
      </c>
      <c r="T80">
        <f t="shared" si="22"/>
        <v>5.0846476711943998E-3</v>
      </c>
      <c r="U80">
        <f t="shared" si="22"/>
        <v>5.4846196202567995E-3</v>
      </c>
      <c r="V80">
        <f t="shared" si="22"/>
        <v>5.8845915693191992E-3</v>
      </c>
      <c r="W80">
        <f t="shared" si="22"/>
        <v>6.2845635183815998E-3</v>
      </c>
      <c r="X80" s="1">
        <v>6.6845354674439994E-3</v>
      </c>
      <c r="Y80">
        <f t="shared" si="23"/>
        <v>6.9937490315991994E-3</v>
      </c>
      <c r="Z80">
        <f t="shared" si="23"/>
        <v>7.3029625957543995E-3</v>
      </c>
      <c r="AA80">
        <f t="shared" si="23"/>
        <v>7.6121761599095995E-3</v>
      </c>
      <c r="AB80">
        <f t="shared" si="23"/>
        <v>7.9213897240647986E-3</v>
      </c>
      <c r="AC80" s="1">
        <v>8.2306032882199995E-3</v>
      </c>
      <c r="AD80">
        <f t="shared" si="24"/>
        <v>8.4743144351575993E-3</v>
      </c>
      <c r="AE80">
        <f t="shared" si="24"/>
        <v>8.7180255820951992E-3</v>
      </c>
      <c r="AF80">
        <f t="shared" si="24"/>
        <v>8.9617367290328008E-3</v>
      </c>
      <c r="AG80">
        <f t="shared" si="24"/>
        <v>9.2054478759704007E-3</v>
      </c>
      <c r="AH80" s="1">
        <v>9.4491590229080005E-3</v>
      </c>
      <c r="AI80" s="2">
        <f t="shared" si="25"/>
        <v>9.6139684574119994E-3</v>
      </c>
      <c r="AJ80" s="2">
        <f t="shared" si="26"/>
        <v>5.0439710053403995E-2</v>
      </c>
      <c r="AK80" s="2">
        <f t="shared" si="27"/>
        <v>8.9554099912156016E-2</v>
      </c>
      <c r="AL80" s="2">
        <f t="shared" si="28"/>
        <v>5.7732770164012001E-2</v>
      </c>
      <c r="AM80" s="2">
        <f t="shared" si="29"/>
        <v>0.14060233460872398</v>
      </c>
      <c r="AN80" s="2">
        <f t="shared" si="30"/>
        <v>0.14060233460872398</v>
      </c>
      <c r="AO80">
        <f t="shared" si="31"/>
        <v>0</v>
      </c>
    </row>
    <row r="81" spans="1:41" hidden="1" x14ac:dyDescent="0.35">
      <c r="A81" t="str">
        <f>VLOOKUP(B81,'BAU Global Total'!A$3:C$34,3,FALSE)</f>
        <v>EPS</v>
      </c>
      <c r="B81" t="s">
        <v>24</v>
      </c>
      <c r="C81" t="s">
        <v>53</v>
      </c>
      <c r="D81" s="1">
        <v>0.35164005719678937</v>
      </c>
      <c r="E81">
        <f t="shared" si="19"/>
        <v>0.35379936220120506</v>
      </c>
      <c r="F81">
        <f t="shared" si="19"/>
        <v>0.35595866720562075</v>
      </c>
      <c r="G81">
        <f t="shared" si="19"/>
        <v>0.35811797221003644</v>
      </c>
      <c r="H81">
        <f t="shared" si="19"/>
        <v>0.36027727721445213</v>
      </c>
      <c r="I81" s="1">
        <v>0.36243658221886782</v>
      </c>
      <c r="J81">
        <f t="shared" si="20"/>
        <v>0.36428497591647718</v>
      </c>
      <c r="K81">
        <f t="shared" si="20"/>
        <v>0.36613336961408655</v>
      </c>
      <c r="L81">
        <f t="shared" si="20"/>
        <v>0.36798176331169596</v>
      </c>
      <c r="M81">
        <f t="shared" si="20"/>
        <v>0.36983015700930533</v>
      </c>
      <c r="N81" s="1">
        <v>0.37167855070691469</v>
      </c>
      <c r="O81">
        <f t="shared" si="21"/>
        <v>0.3715753927747068</v>
      </c>
      <c r="P81">
        <f t="shared" si="21"/>
        <v>0.37147223484249886</v>
      </c>
      <c r="Q81">
        <f t="shared" si="21"/>
        <v>0.37136907691029097</v>
      </c>
      <c r="R81">
        <f t="shared" si="21"/>
        <v>0.37126591897808303</v>
      </c>
      <c r="S81" s="1">
        <v>0.37116276104587514</v>
      </c>
      <c r="T81">
        <f t="shared" si="22"/>
        <v>0.37198599395163262</v>
      </c>
      <c r="U81">
        <f t="shared" si="22"/>
        <v>0.3728092268573901</v>
      </c>
      <c r="V81">
        <f t="shared" si="22"/>
        <v>0.37363245976314763</v>
      </c>
      <c r="W81">
        <f t="shared" si="22"/>
        <v>0.3744556926689051</v>
      </c>
      <c r="X81" s="1">
        <v>0.37527892557466258</v>
      </c>
      <c r="Y81">
        <f t="shared" si="23"/>
        <v>0.37689376866018293</v>
      </c>
      <c r="Z81">
        <f t="shared" si="23"/>
        <v>0.37850861174570327</v>
      </c>
      <c r="AA81">
        <f t="shared" si="23"/>
        <v>0.38012345483122356</v>
      </c>
      <c r="AB81">
        <f t="shared" si="23"/>
        <v>0.38173829791674391</v>
      </c>
      <c r="AC81" s="1">
        <v>0.38335314100226425</v>
      </c>
      <c r="AD81">
        <f t="shared" si="24"/>
        <v>0.38466035244697028</v>
      </c>
      <c r="AE81">
        <f t="shared" si="24"/>
        <v>0.3859675638916763</v>
      </c>
      <c r="AF81">
        <f t="shared" si="24"/>
        <v>0.38727477533638233</v>
      </c>
      <c r="AG81">
        <f t="shared" si="24"/>
        <v>0.38858198678108835</v>
      </c>
      <c r="AH81" s="1">
        <v>0.38988919822579438</v>
      </c>
      <c r="AI81" s="2">
        <f t="shared" si="25"/>
        <v>3.9821387348054511</v>
      </c>
      <c r="AJ81" s="2">
        <f t="shared" si="26"/>
        <v>4.0966862340741077</v>
      </c>
      <c r="AK81" s="2">
        <f t="shared" si="27"/>
        <v>4.2122700764126915</v>
      </c>
      <c r="AL81" s="2">
        <f t="shared" si="28"/>
        <v>7.7071464181726439</v>
      </c>
      <c r="AM81" s="2">
        <f t="shared" si="29"/>
        <v>11.544137569010671</v>
      </c>
      <c r="AN81" s="2">
        <f t="shared" si="30"/>
        <v>11.544137569010671</v>
      </c>
      <c r="AO81">
        <f t="shared" si="31"/>
        <v>0</v>
      </c>
    </row>
    <row r="82" spans="1:41" hidden="1" x14ac:dyDescent="0.35">
      <c r="A82" t="str">
        <f>VLOOKUP(B82,'BAU Global Total'!A$3:C$34,3,FALSE)</f>
        <v>EPS</v>
      </c>
      <c r="B82" t="s">
        <v>24</v>
      </c>
      <c r="C82" t="s">
        <v>62</v>
      </c>
      <c r="D82" s="1">
        <v>-1.4628722423786399E-2</v>
      </c>
      <c r="E82">
        <f t="shared" si="19"/>
        <v>-1.3873217144770963E-2</v>
      </c>
      <c r="F82">
        <f t="shared" si="19"/>
        <v>-1.3117711865755529E-2</v>
      </c>
      <c r="G82">
        <f t="shared" si="19"/>
        <v>-1.2362206586740093E-2</v>
      </c>
      <c r="H82">
        <f t="shared" si="19"/>
        <v>-1.1606701307724659E-2</v>
      </c>
      <c r="I82" s="1">
        <v>-1.0851196028709223E-2</v>
      </c>
      <c r="J82">
        <f t="shared" si="20"/>
        <v>-1.1939707593543823E-2</v>
      </c>
      <c r="K82">
        <f t="shared" si="20"/>
        <v>-1.3028219158378424E-2</v>
      </c>
      <c r="L82">
        <f t="shared" si="20"/>
        <v>-1.4116730723213023E-2</v>
      </c>
      <c r="M82">
        <f t="shared" si="20"/>
        <v>-1.5205242288047625E-2</v>
      </c>
      <c r="N82" s="1">
        <v>-1.6293753852882224E-2</v>
      </c>
      <c r="O82">
        <f t="shared" si="21"/>
        <v>-1.6211980222660842E-2</v>
      </c>
      <c r="P82">
        <f t="shared" si="21"/>
        <v>-1.6130206592439456E-2</v>
      </c>
      <c r="Q82">
        <f t="shared" si="21"/>
        <v>-1.6048432962218074E-2</v>
      </c>
      <c r="R82">
        <f t="shared" si="21"/>
        <v>-1.5966659331996688E-2</v>
      </c>
      <c r="S82" s="1">
        <v>-1.5884885701775306E-2</v>
      </c>
      <c r="T82">
        <f t="shared" si="22"/>
        <v>-1.6940000755274465E-2</v>
      </c>
      <c r="U82">
        <f t="shared" si="22"/>
        <v>-1.7995115808773623E-2</v>
      </c>
      <c r="V82">
        <f t="shared" si="22"/>
        <v>-1.9050230862272782E-2</v>
      </c>
      <c r="W82">
        <f t="shared" si="22"/>
        <v>-2.0105345915771941E-2</v>
      </c>
      <c r="X82" s="1">
        <v>-2.11604609692711E-2</v>
      </c>
      <c r="Y82">
        <f t="shared" si="23"/>
        <v>-2.2198855268847524E-2</v>
      </c>
      <c r="Z82">
        <f t="shared" si="23"/>
        <v>-2.3237249568423948E-2</v>
      </c>
      <c r="AA82">
        <f t="shared" si="23"/>
        <v>-2.4275643868000372E-2</v>
      </c>
      <c r="AB82">
        <f t="shared" si="23"/>
        <v>-2.5314038167576797E-2</v>
      </c>
      <c r="AC82" s="1">
        <v>-2.6352432467153221E-2</v>
      </c>
      <c r="AD82">
        <f t="shared" si="24"/>
        <v>-2.7835557400258337E-2</v>
      </c>
      <c r="AE82">
        <f t="shared" si="24"/>
        <v>-2.9318682333363457E-2</v>
      </c>
      <c r="AF82">
        <f t="shared" si="24"/>
        <v>-3.0801807266468573E-2</v>
      </c>
      <c r="AG82">
        <f t="shared" si="24"/>
        <v>-3.2284932199573693E-2</v>
      </c>
      <c r="AH82" s="1">
        <v>-3.376805713267881E-2</v>
      </c>
      <c r="AI82" s="2">
        <f t="shared" si="25"/>
        <v>-0.14702340897355201</v>
      </c>
      <c r="AJ82" s="2">
        <f t="shared" si="26"/>
        <v>-0.19178707297533648</v>
      </c>
      <c r="AK82" s="2">
        <f t="shared" si="27"/>
        <v>-0.29654771664161589</v>
      </c>
      <c r="AL82" s="2">
        <f t="shared" si="28"/>
        <v>-0.32251672809600634</v>
      </c>
      <c r="AM82" s="2">
        <f t="shared" si="29"/>
        <v>-0.59790398376835108</v>
      </c>
      <c r="AN82" s="2">
        <f t="shared" si="30"/>
        <v>-0.59790398376835108</v>
      </c>
      <c r="AO82">
        <f t="shared" si="31"/>
        <v>0</v>
      </c>
    </row>
    <row r="83" spans="1:41" hidden="1" x14ac:dyDescent="0.35">
      <c r="A83" t="str">
        <f>VLOOKUP(B83,'BAU Global Total'!A$3:C$34,3,FALSE)</f>
        <v>EPS</v>
      </c>
      <c r="B83" t="s">
        <v>24</v>
      </c>
      <c r="C83" t="s">
        <v>63</v>
      </c>
      <c r="D83" s="1">
        <v>0.10881476148526899</v>
      </c>
      <c r="E83">
        <f t="shared" si="19"/>
        <v>0.1094242990970354</v>
      </c>
      <c r="F83">
        <f t="shared" si="19"/>
        <v>0.11003383670880179</v>
      </c>
      <c r="G83">
        <f t="shared" si="19"/>
        <v>0.1106433743205682</v>
      </c>
      <c r="H83">
        <f t="shared" si="19"/>
        <v>0.11125291193233459</v>
      </c>
      <c r="I83" s="1">
        <v>0.111862449544101</v>
      </c>
      <c r="J83">
        <f t="shared" si="20"/>
        <v>0.1126617225378016</v>
      </c>
      <c r="K83">
        <f t="shared" si="20"/>
        <v>0.1134609955315022</v>
      </c>
      <c r="L83">
        <f t="shared" si="20"/>
        <v>0.11426026852520281</v>
      </c>
      <c r="M83">
        <f t="shared" si="20"/>
        <v>0.11505954151890341</v>
      </c>
      <c r="N83" s="1">
        <v>0.11585881451260401</v>
      </c>
      <c r="O83">
        <f t="shared" si="21"/>
        <v>0.1163512097628559</v>
      </c>
      <c r="P83">
        <f t="shared" si="21"/>
        <v>0.1168436050131078</v>
      </c>
      <c r="Q83">
        <f t="shared" si="21"/>
        <v>0.1173360002633597</v>
      </c>
      <c r="R83">
        <f t="shared" si="21"/>
        <v>0.1178283955136116</v>
      </c>
      <c r="S83" s="1">
        <v>0.1183207907638635</v>
      </c>
      <c r="T83">
        <f t="shared" si="22"/>
        <v>0.1181727585753735</v>
      </c>
      <c r="U83">
        <f t="shared" si="22"/>
        <v>0.11802472638688351</v>
      </c>
      <c r="V83">
        <f t="shared" si="22"/>
        <v>0.1178766941983935</v>
      </c>
      <c r="W83">
        <f t="shared" si="22"/>
        <v>0.11772866200990351</v>
      </c>
      <c r="X83" s="1">
        <v>0.11758062982141351</v>
      </c>
      <c r="Y83">
        <f t="shared" si="23"/>
        <v>0.11705949791369914</v>
      </c>
      <c r="Z83">
        <f t="shared" si="23"/>
        <v>0.11653836600598476</v>
      </c>
      <c r="AA83">
        <f t="shared" si="23"/>
        <v>0.11601723409827039</v>
      </c>
      <c r="AB83">
        <f t="shared" si="23"/>
        <v>0.115496102190556</v>
      </c>
      <c r="AC83" s="1">
        <v>0.11497497028284163</v>
      </c>
      <c r="AD83">
        <f t="shared" si="24"/>
        <v>0.11392784525041903</v>
      </c>
      <c r="AE83">
        <f t="shared" si="24"/>
        <v>0.11288072021799643</v>
      </c>
      <c r="AF83">
        <f t="shared" si="24"/>
        <v>0.11183359518557384</v>
      </c>
      <c r="AG83">
        <f t="shared" si="24"/>
        <v>0.11078647015315124</v>
      </c>
      <c r="AH83" s="1">
        <v>0.10973934512072864</v>
      </c>
      <c r="AI83" s="2">
        <f t="shared" si="25"/>
        <v>1.2333329757141243</v>
      </c>
      <c r="AJ83" s="2">
        <f t="shared" si="26"/>
        <v>1.2919222868213698</v>
      </c>
      <c r="AK83" s="2">
        <f t="shared" si="27"/>
        <v>1.2568347762406344</v>
      </c>
      <c r="AL83" s="2">
        <f t="shared" si="28"/>
        <v>2.40939644802289</v>
      </c>
      <c r="AM83" s="2">
        <f t="shared" si="29"/>
        <v>3.548650594442111</v>
      </c>
      <c r="AN83" s="2">
        <f t="shared" si="30"/>
        <v>3.548650594442111</v>
      </c>
      <c r="AO83">
        <f t="shared" si="31"/>
        <v>0</v>
      </c>
    </row>
    <row r="84" spans="1:41" hidden="1" x14ac:dyDescent="0.35">
      <c r="A84" t="str">
        <f>VLOOKUP(B84,'BAU Global Total'!A$3:C$34,3,FALSE)</f>
        <v>EPS</v>
      </c>
      <c r="B84" t="s">
        <v>24</v>
      </c>
      <c r="C84" t="s">
        <v>64</v>
      </c>
      <c r="D84" s="1">
        <v>4.5377735271104468E-2</v>
      </c>
      <c r="E84">
        <f t="shared" si="19"/>
        <v>4.5734091117242269E-2</v>
      </c>
      <c r="F84">
        <f t="shared" si="19"/>
        <v>4.609044696338007E-2</v>
      </c>
      <c r="G84">
        <f t="shared" si="19"/>
        <v>4.6446802809517872E-2</v>
      </c>
      <c r="H84">
        <f t="shared" si="19"/>
        <v>4.6803158655655673E-2</v>
      </c>
      <c r="I84" s="1">
        <v>4.7159514501793474E-2</v>
      </c>
      <c r="J84">
        <f t="shared" si="20"/>
        <v>4.7236374374587983E-2</v>
      </c>
      <c r="K84">
        <f t="shared" si="20"/>
        <v>4.7313234247382485E-2</v>
      </c>
      <c r="L84">
        <f t="shared" si="20"/>
        <v>4.7390094120176994E-2</v>
      </c>
      <c r="M84">
        <f t="shared" si="20"/>
        <v>4.7466953992971496E-2</v>
      </c>
      <c r="N84" s="1">
        <v>4.7543813865766005E-2</v>
      </c>
      <c r="O84">
        <f t="shared" si="21"/>
        <v>4.735467746663926E-2</v>
      </c>
      <c r="P84">
        <f t="shared" si="21"/>
        <v>4.7165541067512522E-2</v>
      </c>
      <c r="Q84">
        <f t="shared" si="21"/>
        <v>4.6976404668385777E-2</v>
      </c>
      <c r="R84">
        <f t="shared" si="21"/>
        <v>4.6787268269259039E-2</v>
      </c>
      <c r="S84" s="1">
        <v>4.6598131870132294E-2</v>
      </c>
      <c r="T84">
        <f t="shared" si="22"/>
        <v>4.633673882517339E-2</v>
      </c>
      <c r="U84">
        <f t="shared" si="22"/>
        <v>4.6075345780214487E-2</v>
      </c>
      <c r="V84">
        <f t="shared" si="22"/>
        <v>4.5813952735255591E-2</v>
      </c>
      <c r="W84">
        <f t="shared" si="22"/>
        <v>4.5552559690296687E-2</v>
      </c>
      <c r="X84" s="1">
        <v>4.5291166645337784E-2</v>
      </c>
      <c r="Y84">
        <f t="shared" si="23"/>
        <v>4.505699720963656E-2</v>
      </c>
      <c r="Z84">
        <f t="shared" si="23"/>
        <v>4.4822827773935335E-2</v>
      </c>
      <c r="AA84">
        <f t="shared" si="23"/>
        <v>4.4588658338234104E-2</v>
      </c>
      <c r="AB84">
        <f t="shared" si="23"/>
        <v>4.4354488902532879E-2</v>
      </c>
      <c r="AC84" s="1">
        <v>4.4120319466831655E-2</v>
      </c>
      <c r="AD84">
        <f t="shared" si="24"/>
        <v>4.4008440894288604E-2</v>
      </c>
      <c r="AE84">
        <f t="shared" si="24"/>
        <v>4.3896562321745554E-2</v>
      </c>
      <c r="AF84">
        <f t="shared" si="24"/>
        <v>4.3784683749202497E-2</v>
      </c>
      <c r="AG84">
        <f t="shared" si="24"/>
        <v>4.3672805176659446E-2</v>
      </c>
      <c r="AH84" s="1">
        <v>4.3560926604116396E-2</v>
      </c>
      <c r="AI84" s="2">
        <f t="shared" si="25"/>
        <v>0.51456221991957873</v>
      </c>
      <c r="AJ84" s="2">
        <f t="shared" si="26"/>
        <v>0.51149560088397283</v>
      </c>
      <c r="AK84" s="2">
        <f t="shared" si="27"/>
        <v>0.4871578770825209</v>
      </c>
      <c r="AL84" s="2">
        <f t="shared" si="28"/>
        <v>0.97851400693778556</v>
      </c>
      <c r="AM84" s="2">
        <f t="shared" si="29"/>
        <v>1.4203807173749685</v>
      </c>
      <c r="AN84" s="2">
        <f t="shared" si="30"/>
        <v>1.4203807173749685</v>
      </c>
      <c r="AO84">
        <f t="shared" si="31"/>
        <v>0</v>
      </c>
    </row>
    <row r="85" spans="1:41" hidden="1" x14ac:dyDescent="0.35">
      <c r="A85" t="str">
        <f>VLOOKUP(B85,'BAU Global Total'!A$3:C$34,3,FALSE)</f>
        <v>EPS</v>
      </c>
      <c r="B85" t="s">
        <v>24</v>
      </c>
      <c r="C85" t="s">
        <v>65</v>
      </c>
      <c r="D85" s="1">
        <v>5.7575089452663139E-2</v>
      </c>
      <c r="E85">
        <f t="shared" si="19"/>
        <v>5.7814978209824036E-2</v>
      </c>
      <c r="F85">
        <f t="shared" si="19"/>
        <v>5.8054866966984933E-2</v>
      </c>
      <c r="G85">
        <f t="shared" si="19"/>
        <v>5.8294755724145837E-2</v>
      </c>
      <c r="H85">
        <f t="shared" si="19"/>
        <v>5.8534644481306734E-2</v>
      </c>
      <c r="I85" s="1">
        <v>5.8774533238467631E-2</v>
      </c>
      <c r="J85">
        <f t="shared" si="20"/>
        <v>5.8672800428757395E-2</v>
      </c>
      <c r="K85">
        <f t="shared" si="20"/>
        <v>5.8571067619047165E-2</v>
      </c>
      <c r="L85">
        <f t="shared" si="20"/>
        <v>5.8469334809336929E-2</v>
      </c>
      <c r="M85">
        <f t="shared" si="20"/>
        <v>5.8367601999626699E-2</v>
      </c>
      <c r="N85" s="1">
        <v>5.8265869189916462E-2</v>
      </c>
      <c r="O85">
        <f t="shared" si="21"/>
        <v>5.7822841990641666E-2</v>
      </c>
      <c r="P85">
        <f t="shared" si="21"/>
        <v>5.7379814791366876E-2</v>
      </c>
      <c r="Q85">
        <f t="shared" si="21"/>
        <v>5.6936787592092079E-2</v>
      </c>
      <c r="R85">
        <f t="shared" si="21"/>
        <v>5.649376039281729E-2</v>
      </c>
      <c r="S85" s="1">
        <v>5.6050733193542493E-2</v>
      </c>
      <c r="T85">
        <f t="shared" si="22"/>
        <v>5.5448566915246723E-2</v>
      </c>
      <c r="U85">
        <f t="shared" si="22"/>
        <v>5.4846400636950947E-2</v>
      </c>
      <c r="V85">
        <f t="shared" si="22"/>
        <v>5.4244234358655177E-2</v>
      </c>
      <c r="W85">
        <f t="shared" si="22"/>
        <v>5.3642068080359401E-2</v>
      </c>
      <c r="X85" s="1">
        <v>5.3039901802063631E-2</v>
      </c>
      <c r="Y85">
        <f t="shared" si="23"/>
        <v>5.2417847080491589E-2</v>
      </c>
      <c r="Z85">
        <f t="shared" si="23"/>
        <v>5.1795792358919554E-2</v>
      </c>
      <c r="AA85">
        <f t="shared" si="23"/>
        <v>5.1173737637347512E-2</v>
      </c>
      <c r="AB85">
        <f t="shared" si="23"/>
        <v>5.0551682915775477E-2</v>
      </c>
      <c r="AC85" s="1">
        <v>4.9929628194203435E-2</v>
      </c>
      <c r="AD85">
        <f t="shared" si="24"/>
        <v>4.9455180708165146E-2</v>
      </c>
      <c r="AE85">
        <f t="shared" si="24"/>
        <v>4.8980733222126864E-2</v>
      </c>
      <c r="AF85">
        <f t="shared" si="24"/>
        <v>4.8506285736088575E-2</v>
      </c>
      <c r="AG85">
        <f t="shared" si="24"/>
        <v>4.8031838250050293E-2</v>
      </c>
      <c r="AH85" s="1">
        <v>4.7557390764012004E-2</v>
      </c>
      <c r="AI85" s="2">
        <f t="shared" si="25"/>
        <v>0.64139554212007699</v>
      </c>
      <c r="AJ85" s="2">
        <f t="shared" si="26"/>
        <v>0.6141709789436528</v>
      </c>
      <c r="AK85" s="2">
        <f t="shared" si="27"/>
        <v>0.55144001866924408</v>
      </c>
      <c r="AL85" s="2">
        <f t="shared" si="28"/>
        <v>1.197300651873813</v>
      </c>
      <c r="AM85" s="2">
        <f t="shared" si="29"/>
        <v>1.6957007687409935</v>
      </c>
      <c r="AN85" s="2">
        <f t="shared" si="30"/>
        <v>1.6957007687409935</v>
      </c>
      <c r="AO85">
        <f t="shared" si="31"/>
        <v>0</v>
      </c>
    </row>
    <row r="86" spans="1:41" hidden="1" x14ac:dyDescent="0.35">
      <c r="A86" t="str">
        <f>VLOOKUP(B86,'BAU Global Total'!A$3:C$34,3,FALSE)</f>
        <v>EPS</v>
      </c>
      <c r="B86" t="s">
        <v>24</v>
      </c>
      <c r="C86" t="s">
        <v>66</v>
      </c>
      <c r="D86" s="1">
        <v>2.7162685849999998E-3</v>
      </c>
      <c r="E86">
        <f t="shared" si="19"/>
        <v>2.6984729939E-3</v>
      </c>
      <c r="F86">
        <f t="shared" si="19"/>
        <v>2.6806774028000002E-3</v>
      </c>
      <c r="G86">
        <f t="shared" si="19"/>
        <v>2.6628818116999999E-3</v>
      </c>
      <c r="H86">
        <f t="shared" si="19"/>
        <v>2.6450862206000001E-3</v>
      </c>
      <c r="I86" s="1">
        <v>2.6272906295000003E-3</v>
      </c>
      <c r="J86">
        <f t="shared" si="20"/>
        <v>2.6133782239000001E-3</v>
      </c>
      <c r="K86">
        <f t="shared" si="20"/>
        <v>2.5994658183000003E-3</v>
      </c>
      <c r="L86">
        <f t="shared" si="20"/>
        <v>2.5855534127E-3</v>
      </c>
      <c r="M86">
        <f t="shared" si="20"/>
        <v>2.5716410071000002E-3</v>
      </c>
      <c r="N86" s="1">
        <v>2.5577286015E-3</v>
      </c>
      <c r="O86">
        <f t="shared" si="21"/>
        <v>2.5512924009E-3</v>
      </c>
      <c r="P86">
        <f t="shared" si="21"/>
        <v>2.5448562003E-3</v>
      </c>
      <c r="Q86">
        <f t="shared" si="21"/>
        <v>2.5384199997E-3</v>
      </c>
      <c r="R86">
        <f t="shared" si="21"/>
        <v>2.5319837990999999E-3</v>
      </c>
      <c r="S86" s="1">
        <v>2.5255475984999999E-3</v>
      </c>
      <c r="T86">
        <f t="shared" si="22"/>
        <v>2.5499015283999998E-3</v>
      </c>
      <c r="U86">
        <f t="shared" si="22"/>
        <v>2.5742554583000001E-3</v>
      </c>
      <c r="V86">
        <f t="shared" si="22"/>
        <v>2.5986093881999999E-3</v>
      </c>
      <c r="W86">
        <f t="shared" si="22"/>
        <v>2.6229633181000002E-3</v>
      </c>
      <c r="X86" s="1">
        <v>2.647317248E-3</v>
      </c>
      <c r="Y86">
        <f t="shared" si="23"/>
        <v>2.6708813642999998E-3</v>
      </c>
      <c r="Z86">
        <f t="shared" si="23"/>
        <v>2.6944454806000001E-3</v>
      </c>
      <c r="AA86">
        <f t="shared" si="23"/>
        <v>2.7180095968999999E-3</v>
      </c>
      <c r="AB86">
        <f t="shared" si="23"/>
        <v>2.7415737132000001E-3</v>
      </c>
      <c r="AC86" s="1">
        <v>2.7651378294999999E-3</v>
      </c>
      <c r="AD86">
        <f t="shared" si="24"/>
        <v>2.7873473361000002E-3</v>
      </c>
      <c r="AE86">
        <f t="shared" si="24"/>
        <v>2.8095568427E-3</v>
      </c>
      <c r="AF86">
        <f t="shared" si="24"/>
        <v>2.8317663493000003E-3</v>
      </c>
      <c r="AG86">
        <f t="shared" si="24"/>
        <v>2.8539758559000001E-3</v>
      </c>
      <c r="AH86" s="1">
        <v>2.8761853625000004E-3</v>
      </c>
      <c r="AI86" s="2">
        <f t="shared" si="25"/>
        <v>2.8958444707E-2</v>
      </c>
      <c r="AJ86" s="2">
        <f t="shared" si="26"/>
        <v>2.8242875540999999E-2</v>
      </c>
      <c r="AK86" s="2">
        <f t="shared" si="27"/>
        <v>3.0396196978999999E-2</v>
      </c>
      <c r="AL86" s="2">
        <f t="shared" si="28"/>
        <v>5.4643591646499991E-2</v>
      </c>
      <c r="AM86" s="2">
        <f t="shared" si="29"/>
        <v>8.2392471377499998E-2</v>
      </c>
      <c r="AN86" s="2">
        <f t="shared" si="30"/>
        <v>0</v>
      </c>
      <c r="AO86">
        <f t="shared" si="31"/>
        <v>8.2392471377499998E-2</v>
      </c>
    </row>
    <row r="87" spans="1:41" hidden="1" x14ac:dyDescent="0.35">
      <c r="A87" t="str">
        <f>VLOOKUP(B87,'BAU Global Total'!A$3:C$34,3,FALSE)</f>
        <v>EPS</v>
      </c>
      <c r="B87" t="s">
        <v>24</v>
      </c>
      <c r="C87" t="s">
        <v>67</v>
      </c>
      <c r="D87" s="1">
        <v>0.18507958710458006</v>
      </c>
      <c r="E87">
        <f t="shared" si="19"/>
        <v>0.18493189501161303</v>
      </c>
      <c r="F87">
        <f t="shared" si="19"/>
        <v>0.184784202918646</v>
      </c>
      <c r="G87">
        <f t="shared" si="19"/>
        <v>0.184636510825679</v>
      </c>
      <c r="H87">
        <f t="shared" si="19"/>
        <v>0.18448881873271197</v>
      </c>
      <c r="I87" s="1">
        <v>0.18434112663974495</v>
      </c>
      <c r="J87">
        <f t="shared" si="20"/>
        <v>0.18133673044394052</v>
      </c>
      <c r="K87">
        <f t="shared" si="20"/>
        <v>0.1783323342481361</v>
      </c>
      <c r="L87">
        <f t="shared" si="20"/>
        <v>0.17532793805233168</v>
      </c>
      <c r="M87">
        <f t="shared" si="20"/>
        <v>0.17232354185652726</v>
      </c>
      <c r="N87" s="1">
        <v>0.16931914566072284</v>
      </c>
      <c r="O87">
        <f t="shared" si="21"/>
        <v>0.16561340836267363</v>
      </c>
      <c r="P87">
        <f t="shared" si="21"/>
        <v>0.16190767106462442</v>
      </c>
      <c r="Q87">
        <f t="shared" si="21"/>
        <v>0.15820193376657518</v>
      </c>
      <c r="R87">
        <f t="shared" si="21"/>
        <v>0.15449619646852597</v>
      </c>
      <c r="S87" s="1">
        <v>0.15079045917047676</v>
      </c>
      <c r="T87">
        <f t="shared" si="22"/>
        <v>0.14766238054333569</v>
      </c>
      <c r="U87">
        <f t="shared" si="22"/>
        <v>0.14453430191619462</v>
      </c>
      <c r="V87">
        <f t="shared" si="22"/>
        <v>0.14140622328905353</v>
      </c>
      <c r="W87">
        <f t="shared" si="22"/>
        <v>0.13827814466191246</v>
      </c>
      <c r="X87" s="1">
        <v>0.13515006603477139</v>
      </c>
      <c r="Y87">
        <f t="shared" si="23"/>
        <v>0.13362323940675527</v>
      </c>
      <c r="Z87">
        <f t="shared" si="23"/>
        <v>0.13209641277873915</v>
      </c>
      <c r="AA87">
        <f t="shared" si="23"/>
        <v>0.13056958615072306</v>
      </c>
      <c r="AB87">
        <f t="shared" si="23"/>
        <v>0.12904275952270694</v>
      </c>
      <c r="AC87" s="1">
        <v>0.12751593289469082</v>
      </c>
      <c r="AD87">
        <f t="shared" si="24"/>
        <v>0.12634118388729262</v>
      </c>
      <c r="AE87">
        <f t="shared" si="24"/>
        <v>0.1251664348798944</v>
      </c>
      <c r="AF87">
        <f t="shared" si="24"/>
        <v>0.1239916858724962</v>
      </c>
      <c r="AG87">
        <f t="shared" si="24"/>
        <v>0.12281693686509801</v>
      </c>
      <c r="AH87" s="1">
        <v>0.1216421878576998</v>
      </c>
      <c r="AI87" s="2">
        <f t="shared" si="25"/>
        <v>1.9849018314946334</v>
      </c>
      <c r="AJ87" s="2">
        <f t="shared" si="26"/>
        <v>1.6673599309388667</v>
      </c>
      <c r="AK87" s="2">
        <f t="shared" si="27"/>
        <v>1.4079564261508675</v>
      </c>
      <c r="AL87" s="2">
        <f t="shared" si="28"/>
        <v>3.4829426167727764</v>
      </c>
      <c r="AM87" s="2">
        <f t="shared" si="29"/>
        <v>4.7557489768888717</v>
      </c>
      <c r="AN87" s="2">
        <f t="shared" si="30"/>
        <v>4.7557489768888717</v>
      </c>
      <c r="AO87">
        <f t="shared" si="31"/>
        <v>0</v>
      </c>
    </row>
    <row r="88" spans="1:41" hidden="1" x14ac:dyDescent="0.35">
      <c r="A88" t="str">
        <f>VLOOKUP(B88,'BAU Global Total'!A$3:C$34,3,FALSE)</f>
        <v>EPS</v>
      </c>
      <c r="B88" t="s">
        <v>24</v>
      </c>
      <c r="C88" t="s">
        <v>68</v>
      </c>
      <c r="D88" s="1">
        <v>1.3010888442E-3</v>
      </c>
      <c r="E88">
        <f t="shared" si="19"/>
        <v>1.30514554702E-3</v>
      </c>
      <c r="F88">
        <f t="shared" si="19"/>
        <v>1.30920224984E-3</v>
      </c>
      <c r="G88">
        <f t="shared" si="19"/>
        <v>1.3132589526599998E-3</v>
      </c>
      <c r="H88">
        <f t="shared" si="19"/>
        <v>1.3173156554799998E-3</v>
      </c>
      <c r="I88" s="1">
        <v>1.3213723582999998E-3</v>
      </c>
      <c r="J88">
        <f t="shared" si="20"/>
        <v>1.3183146937599999E-3</v>
      </c>
      <c r="K88">
        <f t="shared" si="20"/>
        <v>1.3152570292199999E-3</v>
      </c>
      <c r="L88">
        <f t="shared" si="20"/>
        <v>1.3121993646799997E-3</v>
      </c>
      <c r="M88">
        <f t="shared" si="20"/>
        <v>1.3091417001399998E-3</v>
      </c>
      <c r="N88" s="1">
        <v>1.3060840355999998E-3</v>
      </c>
      <c r="O88">
        <f t="shared" si="21"/>
        <v>1.3065655050759999E-3</v>
      </c>
      <c r="P88">
        <f t="shared" si="21"/>
        <v>1.3070469745519999E-3</v>
      </c>
      <c r="Q88">
        <f t="shared" si="21"/>
        <v>1.3075284440279998E-3</v>
      </c>
      <c r="R88">
        <f t="shared" si="21"/>
        <v>1.3080099135039998E-3</v>
      </c>
      <c r="S88" s="1">
        <v>1.3084913829799999E-3</v>
      </c>
      <c r="T88">
        <f t="shared" si="22"/>
        <v>1.313130703872E-3</v>
      </c>
      <c r="U88">
        <f t="shared" si="22"/>
        <v>1.3177700247639999E-3</v>
      </c>
      <c r="V88">
        <f t="shared" si="22"/>
        <v>1.322409345656E-3</v>
      </c>
      <c r="W88">
        <f t="shared" si="22"/>
        <v>1.3270486665479999E-3</v>
      </c>
      <c r="X88" s="1">
        <v>1.33168798744E-3</v>
      </c>
      <c r="Y88">
        <f t="shared" si="23"/>
        <v>1.3387689338439999E-3</v>
      </c>
      <c r="Z88">
        <f t="shared" si="23"/>
        <v>1.345849880248E-3</v>
      </c>
      <c r="AA88">
        <f t="shared" si="23"/>
        <v>1.3529308266519999E-3</v>
      </c>
      <c r="AB88">
        <f t="shared" si="23"/>
        <v>1.360011773056E-3</v>
      </c>
      <c r="AC88" s="1">
        <v>1.3670927194599999E-3</v>
      </c>
      <c r="AD88">
        <f t="shared" si="24"/>
        <v>1.374244260692E-3</v>
      </c>
      <c r="AE88">
        <f t="shared" si="24"/>
        <v>1.381395801924E-3</v>
      </c>
      <c r="AF88">
        <f t="shared" si="24"/>
        <v>1.3885473431560001E-3</v>
      </c>
      <c r="AG88">
        <f t="shared" si="24"/>
        <v>1.395698884388E-3</v>
      </c>
      <c r="AH88" s="1">
        <v>1.4028504256200002E-3</v>
      </c>
      <c r="AI88" s="2">
        <f t="shared" si="25"/>
        <v>1.4428380430899997E-2</v>
      </c>
      <c r="AJ88" s="2">
        <f t="shared" si="26"/>
        <v>1.4455772984019998E-2</v>
      </c>
      <c r="AK88" s="2">
        <f t="shared" si="27"/>
        <v>1.5039078836479999E-2</v>
      </c>
      <c r="AL88" s="2">
        <f t="shared" si="28"/>
        <v>2.7578069379319999E-2</v>
      </c>
      <c r="AM88" s="2">
        <f t="shared" si="29"/>
        <v>4.1285460228360001E-2</v>
      </c>
      <c r="AN88" s="2">
        <f t="shared" si="30"/>
        <v>0</v>
      </c>
      <c r="AO88">
        <f t="shared" si="31"/>
        <v>4.1285460228360001E-2</v>
      </c>
    </row>
    <row r="89" spans="1:41" hidden="1" x14ac:dyDescent="0.35">
      <c r="A89" t="str">
        <f>VLOOKUP(B89,'BAU Global Total'!A$3:C$34,3,FALSE)</f>
        <v>EPS</v>
      </c>
      <c r="B89" t="s">
        <v>24</v>
      </c>
      <c r="C89" t="s">
        <v>69</v>
      </c>
      <c r="D89" s="1">
        <v>0</v>
      </c>
      <c r="E89">
        <f t="shared" si="19"/>
        <v>0</v>
      </c>
      <c r="F89">
        <f t="shared" si="19"/>
        <v>0</v>
      </c>
      <c r="G89">
        <f t="shared" si="19"/>
        <v>0</v>
      </c>
      <c r="H89">
        <f t="shared" si="19"/>
        <v>0</v>
      </c>
      <c r="I89" s="1">
        <v>0</v>
      </c>
      <c r="J89">
        <f t="shared" si="20"/>
        <v>0</v>
      </c>
      <c r="K89">
        <f t="shared" si="20"/>
        <v>0</v>
      </c>
      <c r="L89">
        <f t="shared" si="20"/>
        <v>0</v>
      </c>
      <c r="M89">
        <f t="shared" si="20"/>
        <v>0</v>
      </c>
      <c r="N89" s="1">
        <v>0</v>
      </c>
      <c r="O89">
        <f t="shared" si="21"/>
        <v>0</v>
      </c>
      <c r="P89">
        <f t="shared" si="21"/>
        <v>0</v>
      </c>
      <c r="Q89">
        <f t="shared" si="21"/>
        <v>0</v>
      </c>
      <c r="R89">
        <f t="shared" si="21"/>
        <v>0</v>
      </c>
      <c r="S89" s="1">
        <v>0</v>
      </c>
      <c r="T89">
        <f t="shared" si="22"/>
        <v>0</v>
      </c>
      <c r="U89">
        <f t="shared" si="22"/>
        <v>0</v>
      </c>
      <c r="V89">
        <f t="shared" si="22"/>
        <v>0</v>
      </c>
      <c r="W89">
        <f t="shared" si="22"/>
        <v>0</v>
      </c>
      <c r="X89" s="1">
        <v>0</v>
      </c>
      <c r="Y89">
        <f t="shared" si="23"/>
        <v>0</v>
      </c>
      <c r="Z89">
        <f t="shared" si="23"/>
        <v>0</v>
      </c>
      <c r="AA89">
        <f t="shared" si="23"/>
        <v>0</v>
      </c>
      <c r="AB89">
        <f t="shared" si="23"/>
        <v>0</v>
      </c>
      <c r="AC89" s="1">
        <v>0</v>
      </c>
      <c r="AD89">
        <f t="shared" si="24"/>
        <v>0</v>
      </c>
      <c r="AE89">
        <f t="shared" si="24"/>
        <v>0</v>
      </c>
      <c r="AF89">
        <f t="shared" si="24"/>
        <v>0</v>
      </c>
      <c r="AG89">
        <f t="shared" si="24"/>
        <v>0</v>
      </c>
      <c r="AH89" s="1">
        <v>0</v>
      </c>
      <c r="AI89" s="2">
        <f t="shared" si="25"/>
        <v>0</v>
      </c>
      <c r="AJ89" s="2">
        <f t="shared" si="26"/>
        <v>0</v>
      </c>
      <c r="AK89" s="2">
        <f t="shared" si="27"/>
        <v>0</v>
      </c>
      <c r="AL89" s="2">
        <f t="shared" si="28"/>
        <v>0</v>
      </c>
      <c r="AM89" s="2">
        <f t="shared" si="29"/>
        <v>0</v>
      </c>
      <c r="AN89" s="2">
        <f t="shared" si="30"/>
        <v>0</v>
      </c>
      <c r="AO89">
        <f t="shared" si="31"/>
        <v>0</v>
      </c>
    </row>
    <row r="90" spans="1:41" hidden="1" x14ac:dyDescent="0.35">
      <c r="A90" t="str">
        <f>VLOOKUP(B90,'BAU Global Total'!A$3:C$34,3,FALSE)</f>
        <v>GCAM</v>
      </c>
      <c r="B90" t="s">
        <v>25</v>
      </c>
      <c r="C90" t="s">
        <v>60</v>
      </c>
      <c r="D90" s="1">
        <v>7.2000573439692447E-2</v>
      </c>
      <c r="E90">
        <f t="shared" si="19"/>
        <v>7.2935540311985833E-2</v>
      </c>
      <c r="F90">
        <f t="shared" si="19"/>
        <v>7.3870507184279233E-2</v>
      </c>
      <c r="G90">
        <f t="shared" si="19"/>
        <v>7.4805474056572618E-2</v>
      </c>
      <c r="H90">
        <f t="shared" si="19"/>
        <v>7.5740440928866018E-2</v>
      </c>
      <c r="I90" s="1">
        <v>7.6675407801159404E-2</v>
      </c>
      <c r="J90">
        <f t="shared" si="20"/>
        <v>7.7854859099153642E-2</v>
      </c>
      <c r="K90">
        <f t="shared" si="20"/>
        <v>7.9034310397147881E-2</v>
      </c>
      <c r="L90">
        <f t="shared" si="20"/>
        <v>8.0213761695142119E-2</v>
      </c>
      <c r="M90">
        <f t="shared" si="20"/>
        <v>8.1393212993136357E-2</v>
      </c>
      <c r="N90" s="1">
        <v>8.2572664291130596E-2</v>
      </c>
      <c r="O90">
        <f t="shared" si="21"/>
        <v>8.3730697116961197E-2</v>
      </c>
      <c r="P90">
        <f t="shared" si="21"/>
        <v>8.4888729942791799E-2</v>
      </c>
      <c r="Q90">
        <f t="shared" si="21"/>
        <v>8.6046762768622387E-2</v>
      </c>
      <c r="R90">
        <f t="shared" si="21"/>
        <v>8.7204795594452988E-2</v>
      </c>
      <c r="S90" s="1">
        <v>8.836282842028359E-2</v>
      </c>
      <c r="T90">
        <f t="shared" si="22"/>
        <v>8.9201008638836898E-2</v>
      </c>
      <c r="U90">
        <f t="shared" si="22"/>
        <v>9.0039188857390207E-2</v>
      </c>
      <c r="V90">
        <f t="shared" si="22"/>
        <v>9.0877369075943515E-2</v>
      </c>
      <c r="W90">
        <f t="shared" si="22"/>
        <v>9.1715549294496823E-2</v>
      </c>
      <c r="X90" s="1">
        <v>9.2553729513050131E-2</v>
      </c>
      <c r="Y90">
        <f t="shared" si="23"/>
        <v>9.3325906118458368E-2</v>
      </c>
      <c r="Z90">
        <f t="shared" si="23"/>
        <v>9.4098082723866591E-2</v>
      </c>
      <c r="AA90">
        <f t="shared" si="23"/>
        <v>9.4870259329274828E-2</v>
      </c>
      <c r="AB90">
        <f t="shared" si="23"/>
        <v>9.5642435934683051E-2</v>
      </c>
      <c r="AC90" s="1">
        <v>9.6414612540091288E-2</v>
      </c>
      <c r="AD90">
        <f t="shared" si="24"/>
        <v>9.7032470802041221E-2</v>
      </c>
      <c r="AE90">
        <f t="shared" si="24"/>
        <v>9.7650329063991154E-2</v>
      </c>
      <c r="AF90">
        <f t="shared" si="24"/>
        <v>9.82681873259411E-2</v>
      </c>
      <c r="AG90">
        <f t="shared" si="24"/>
        <v>9.8886045587891033E-2</v>
      </c>
      <c r="AH90" s="1">
        <v>9.9503903849840966E-2</v>
      </c>
      <c r="AI90" s="2">
        <f t="shared" si="25"/>
        <v>0.8470967521982663</v>
      </c>
      <c r="AJ90" s="2">
        <f t="shared" si="26"/>
        <v>0.96719332351395981</v>
      </c>
      <c r="AK90" s="2">
        <f t="shared" si="27"/>
        <v>1.0582459627891299</v>
      </c>
      <c r="AL90" s="2">
        <f t="shared" si="28"/>
        <v>1.7317174114210956</v>
      </c>
      <c r="AM90" s="2">
        <f t="shared" si="29"/>
        <v>2.6974096446971756</v>
      </c>
      <c r="AN90" s="2">
        <f t="shared" si="30"/>
        <v>2.6974096446971756</v>
      </c>
      <c r="AO90">
        <f t="shared" si="31"/>
        <v>0</v>
      </c>
    </row>
    <row r="91" spans="1:41" hidden="1" x14ac:dyDescent="0.35">
      <c r="A91" t="str">
        <f>VLOOKUP(B91,'BAU Global Total'!A$3:C$34,3,FALSE)</f>
        <v>GCAM</v>
      </c>
      <c r="B91" t="s">
        <v>25</v>
      </c>
      <c r="C91" t="s">
        <v>61</v>
      </c>
      <c r="D91" s="1">
        <v>0</v>
      </c>
      <c r="E91">
        <f t="shared" si="19"/>
        <v>4.1354252355999999E-5</v>
      </c>
      <c r="F91">
        <f t="shared" si="19"/>
        <v>8.2708504711999999E-5</v>
      </c>
      <c r="G91">
        <f t="shared" si="19"/>
        <v>1.2406275706800001E-4</v>
      </c>
      <c r="H91">
        <f t="shared" si="19"/>
        <v>1.65417009424E-4</v>
      </c>
      <c r="I91" s="1">
        <v>2.0677126178000001E-4</v>
      </c>
      <c r="J91">
        <f t="shared" si="20"/>
        <v>4.8175386553040008E-4</v>
      </c>
      <c r="K91">
        <f t="shared" si="20"/>
        <v>7.5673646928080013E-4</v>
      </c>
      <c r="L91">
        <f t="shared" si="20"/>
        <v>1.0317190730312E-3</v>
      </c>
      <c r="M91">
        <f t="shared" si="20"/>
        <v>1.3067016767816001E-3</v>
      </c>
      <c r="N91" s="1">
        <v>1.5816842805320001E-3</v>
      </c>
      <c r="O91">
        <f t="shared" si="21"/>
        <v>1.9538813397344001E-3</v>
      </c>
      <c r="P91">
        <f t="shared" si="21"/>
        <v>2.3260783989367999E-3</v>
      </c>
      <c r="Q91">
        <f t="shared" si="21"/>
        <v>2.6982754581392002E-3</v>
      </c>
      <c r="R91">
        <f t="shared" si="21"/>
        <v>3.0704725173415996E-3</v>
      </c>
      <c r="S91" s="1">
        <v>3.4426695765439998E-3</v>
      </c>
      <c r="T91">
        <f t="shared" si="22"/>
        <v>3.8652723184399991E-3</v>
      </c>
      <c r="U91">
        <f t="shared" si="22"/>
        <v>4.2878750603359984E-3</v>
      </c>
      <c r="V91">
        <f t="shared" si="22"/>
        <v>4.7104778022319981E-3</v>
      </c>
      <c r="W91">
        <f t="shared" si="22"/>
        <v>5.1330805441279978E-3</v>
      </c>
      <c r="X91" s="1">
        <v>5.5556832860239967E-3</v>
      </c>
      <c r="Y91">
        <f t="shared" si="23"/>
        <v>5.9762552919311977E-3</v>
      </c>
      <c r="Z91">
        <f t="shared" si="23"/>
        <v>6.3968272978383979E-3</v>
      </c>
      <c r="AA91">
        <f t="shared" si="23"/>
        <v>6.817399303745599E-3</v>
      </c>
      <c r="AB91">
        <f t="shared" si="23"/>
        <v>7.2379713096527992E-3</v>
      </c>
      <c r="AC91" s="1">
        <v>7.6585433155600003E-3</v>
      </c>
      <c r="AD91">
        <f t="shared" si="24"/>
        <v>8.0259755295728E-3</v>
      </c>
      <c r="AE91">
        <f t="shared" si="24"/>
        <v>8.3934077435856014E-3</v>
      </c>
      <c r="AF91">
        <f t="shared" si="24"/>
        <v>8.760839957598401E-3</v>
      </c>
      <c r="AG91">
        <f t="shared" si="24"/>
        <v>9.1282721716112025E-3</v>
      </c>
      <c r="AH91" s="1">
        <v>9.4957043856240021E-3</v>
      </c>
      <c r="AI91" s="2">
        <f t="shared" si="25"/>
        <v>5.7789091504960007E-3</v>
      </c>
      <c r="AJ91" s="2">
        <f t="shared" si="26"/>
        <v>3.8625450582387984E-2</v>
      </c>
      <c r="AK91" s="2">
        <f t="shared" si="27"/>
        <v>8.3446879592743994E-2</v>
      </c>
      <c r="AL91" s="2">
        <f t="shared" si="28"/>
        <v>4.2822675452351994E-2</v>
      </c>
      <c r="AM91" s="2">
        <f t="shared" si="29"/>
        <v>0.120713871759072</v>
      </c>
      <c r="AN91" s="2">
        <f t="shared" si="30"/>
        <v>0.120713871759072</v>
      </c>
      <c r="AO91">
        <f t="shared" si="31"/>
        <v>0</v>
      </c>
    </row>
    <row r="92" spans="1:41" hidden="1" x14ac:dyDescent="0.35">
      <c r="A92" t="str">
        <f>VLOOKUP(B92,'BAU Global Total'!A$3:C$34,3,FALSE)</f>
        <v>GCAM</v>
      </c>
      <c r="B92" t="s">
        <v>25</v>
      </c>
      <c r="C92" t="s">
        <v>53</v>
      </c>
      <c r="D92" s="1">
        <v>0.13179944830289075</v>
      </c>
      <c r="E92">
        <f t="shared" si="19"/>
        <v>0.13457658333631128</v>
      </c>
      <c r="F92">
        <f t="shared" si="19"/>
        <v>0.13735371836973179</v>
      </c>
      <c r="G92">
        <f t="shared" si="19"/>
        <v>0.14013085340315232</v>
      </c>
      <c r="H92">
        <f t="shared" si="19"/>
        <v>0.14290798843657282</v>
      </c>
      <c r="I92" s="1">
        <v>0.14568512346999335</v>
      </c>
      <c r="J92">
        <f t="shared" si="20"/>
        <v>0.15018717873950818</v>
      </c>
      <c r="K92">
        <f t="shared" si="20"/>
        <v>0.15468923400902301</v>
      </c>
      <c r="L92">
        <f t="shared" si="20"/>
        <v>0.15919128927853782</v>
      </c>
      <c r="M92">
        <f t="shared" si="20"/>
        <v>0.16369334454805265</v>
      </c>
      <c r="N92" s="1">
        <v>0.16819539981756748</v>
      </c>
      <c r="O92">
        <f t="shared" si="21"/>
        <v>0.17313955360044214</v>
      </c>
      <c r="P92">
        <f t="shared" si="21"/>
        <v>0.1780837073833168</v>
      </c>
      <c r="Q92">
        <f t="shared" si="21"/>
        <v>0.18302786116619146</v>
      </c>
      <c r="R92">
        <f t="shared" si="21"/>
        <v>0.18797201494906612</v>
      </c>
      <c r="S92" s="1">
        <v>0.19291616873194078</v>
      </c>
      <c r="T92">
        <f t="shared" si="22"/>
        <v>0.19856181999802083</v>
      </c>
      <c r="U92">
        <f t="shared" si="22"/>
        <v>0.20420747126410088</v>
      </c>
      <c r="V92">
        <f t="shared" si="22"/>
        <v>0.2098531225301809</v>
      </c>
      <c r="W92">
        <f t="shared" si="22"/>
        <v>0.21549877379626095</v>
      </c>
      <c r="X92" s="1">
        <v>0.221144425062341</v>
      </c>
      <c r="Y92">
        <f t="shared" si="23"/>
        <v>0.22810187714967187</v>
      </c>
      <c r="Z92">
        <f t="shared" si="23"/>
        <v>0.23505932923700273</v>
      </c>
      <c r="AA92">
        <f t="shared" si="23"/>
        <v>0.24201678132433363</v>
      </c>
      <c r="AB92">
        <f t="shared" si="23"/>
        <v>0.2489742334116645</v>
      </c>
      <c r="AC92" s="1">
        <v>0.25593168549899536</v>
      </c>
      <c r="AD92">
        <f t="shared" si="24"/>
        <v>0.26244788718470058</v>
      </c>
      <c r="AE92">
        <f t="shared" si="24"/>
        <v>0.26896408887040579</v>
      </c>
      <c r="AF92">
        <f t="shared" si="24"/>
        <v>0.27548029055611095</v>
      </c>
      <c r="AG92">
        <f t="shared" si="24"/>
        <v>0.28199649224181617</v>
      </c>
      <c r="AH92" s="1">
        <v>0.28851269392752138</v>
      </c>
      <c r="AI92" s="2">
        <f t="shared" si="25"/>
        <v>1.6284101617113413</v>
      </c>
      <c r="AJ92" s="2">
        <f t="shared" si="26"/>
        <v>2.1326003182994295</v>
      </c>
      <c r="AK92" s="2">
        <f t="shared" si="27"/>
        <v>2.8086297844645642</v>
      </c>
      <c r="AL92" s="2">
        <f t="shared" si="28"/>
        <v>3.5928150801932035</v>
      </c>
      <c r="AM92" s="2">
        <f t="shared" si="29"/>
        <v>6.1803004395954275</v>
      </c>
      <c r="AN92" s="2">
        <f t="shared" si="30"/>
        <v>6.1803004395954275</v>
      </c>
      <c r="AO92">
        <f t="shared" si="31"/>
        <v>0</v>
      </c>
    </row>
    <row r="93" spans="1:41" hidden="1" x14ac:dyDescent="0.35">
      <c r="A93" t="str">
        <f>VLOOKUP(B93,'BAU Global Total'!A$3:C$34,3,FALSE)</f>
        <v>GCAM</v>
      </c>
      <c r="B93" t="s">
        <v>25</v>
      </c>
      <c r="C93" t="s">
        <v>62</v>
      </c>
      <c r="D93" s="1">
        <v>-2.3943425568583952E-2</v>
      </c>
      <c r="E93">
        <f t="shared" si="19"/>
        <v>-2.5937174447476723E-2</v>
      </c>
      <c r="F93">
        <f t="shared" si="19"/>
        <v>-2.7930923326369497E-2</v>
      </c>
      <c r="G93">
        <f t="shared" si="19"/>
        <v>-2.9924672205262268E-2</v>
      </c>
      <c r="H93">
        <f t="shared" si="19"/>
        <v>-3.1918421084155039E-2</v>
      </c>
      <c r="I93" s="1">
        <v>-3.3912169963047814E-2</v>
      </c>
      <c r="J93">
        <f t="shared" si="20"/>
        <v>-3.7860050564029933E-2</v>
      </c>
      <c r="K93">
        <f t="shared" si="20"/>
        <v>-4.1807931165012052E-2</v>
      </c>
      <c r="L93">
        <f t="shared" si="20"/>
        <v>-4.5755811765994164E-2</v>
      </c>
      <c r="M93">
        <f t="shared" si="20"/>
        <v>-4.9703692366976283E-2</v>
      </c>
      <c r="N93" s="1">
        <v>-5.3651572967958402E-2</v>
      </c>
      <c r="O93">
        <f t="shared" si="21"/>
        <v>-5.8535516781068872E-2</v>
      </c>
      <c r="P93">
        <f t="shared" si="21"/>
        <v>-6.3419460594179342E-2</v>
      </c>
      <c r="Q93">
        <f t="shared" si="21"/>
        <v>-6.8303404407289797E-2</v>
      </c>
      <c r="R93">
        <f t="shared" si="21"/>
        <v>-7.3187348220400267E-2</v>
      </c>
      <c r="S93" s="1">
        <v>-7.8071292033510736E-2</v>
      </c>
      <c r="T93">
        <f t="shared" si="22"/>
        <v>-8.3866732944634453E-2</v>
      </c>
      <c r="U93">
        <f t="shared" si="22"/>
        <v>-8.966217385575817E-2</v>
      </c>
      <c r="V93">
        <f t="shared" si="22"/>
        <v>-9.5457614766881888E-2</v>
      </c>
      <c r="W93">
        <f t="shared" si="22"/>
        <v>-0.10125305567800559</v>
      </c>
      <c r="X93" s="1">
        <v>-0.10704849658912931</v>
      </c>
      <c r="Y93">
        <f t="shared" si="23"/>
        <v>-0.11364732866206242</v>
      </c>
      <c r="Z93">
        <f t="shared" si="23"/>
        <v>-0.12024616073499554</v>
      </c>
      <c r="AA93">
        <f t="shared" si="23"/>
        <v>-0.12684499280792866</v>
      </c>
      <c r="AB93">
        <f t="shared" si="23"/>
        <v>-0.13344382488086176</v>
      </c>
      <c r="AC93" s="1">
        <v>-0.14004265695379489</v>
      </c>
      <c r="AD93">
        <f t="shared" si="24"/>
        <v>-0.14611499537508471</v>
      </c>
      <c r="AE93">
        <f t="shared" si="24"/>
        <v>-0.15218733379637453</v>
      </c>
      <c r="AF93">
        <f t="shared" si="24"/>
        <v>-0.15825967221766432</v>
      </c>
      <c r="AG93">
        <f t="shared" si="24"/>
        <v>-0.16433201063895414</v>
      </c>
      <c r="AH93" s="1">
        <v>-0.17040434906024396</v>
      </c>
      <c r="AI93" s="2">
        <f t="shared" si="25"/>
        <v>-0.40234584542486612</v>
      </c>
      <c r="AJ93" s="2">
        <f t="shared" si="26"/>
        <v>-0.87245666883881667</v>
      </c>
      <c r="AK93" s="2">
        <f t="shared" si="27"/>
        <v>-1.5325718217170945</v>
      </c>
      <c r="AL93" s="2">
        <f t="shared" si="28"/>
        <v>-1.2211509412957247</v>
      </c>
      <c r="AM93" s="2">
        <f t="shared" si="29"/>
        <v>-2.6466742664236897</v>
      </c>
      <c r="AN93" s="2">
        <f t="shared" si="30"/>
        <v>-2.6466742664236897</v>
      </c>
      <c r="AO93">
        <f t="shared" si="31"/>
        <v>0</v>
      </c>
    </row>
    <row r="94" spans="1:41" hidden="1" x14ac:dyDescent="0.35">
      <c r="A94" t="str">
        <f>VLOOKUP(B94,'BAU Global Total'!A$3:C$34,3,FALSE)</f>
        <v>GCAM</v>
      </c>
      <c r="B94" t="s">
        <v>25</v>
      </c>
      <c r="C94" t="s">
        <v>63</v>
      </c>
      <c r="D94" s="1">
        <v>5.4808458298930003E-2</v>
      </c>
      <c r="E94">
        <f t="shared" si="19"/>
        <v>5.5702648196966929E-2</v>
      </c>
      <c r="F94">
        <f t="shared" si="19"/>
        <v>5.6596838095003855E-2</v>
      </c>
      <c r="G94">
        <f t="shared" si="19"/>
        <v>5.7491027993040782E-2</v>
      </c>
      <c r="H94">
        <f t="shared" si="19"/>
        <v>5.8385217891077708E-2</v>
      </c>
      <c r="I94" s="1">
        <v>5.9279407789114634E-2</v>
      </c>
      <c r="J94">
        <f t="shared" si="20"/>
        <v>6.228699469293731E-2</v>
      </c>
      <c r="K94">
        <f t="shared" si="20"/>
        <v>6.5294581596759979E-2</v>
      </c>
      <c r="L94">
        <f t="shared" si="20"/>
        <v>6.8302168500582655E-2</v>
      </c>
      <c r="M94">
        <f t="shared" si="20"/>
        <v>7.1309755404405331E-2</v>
      </c>
      <c r="N94" s="1">
        <v>7.4317342308228007E-2</v>
      </c>
      <c r="O94">
        <f t="shared" si="21"/>
        <v>7.7843713430477413E-2</v>
      </c>
      <c r="P94">
        <f t="shared" si="21"/>
        <v>8.1370084552726804E-2</v>
      </c>
      <c r="Q94">
        <f t="shared" si="21"/>
        <v>8.4896455674976209E-2</v>
      </c>
      <c r="R94">
        <f t="shared" si="21"/>
        <v>8.8422826797225601E-2</v>
      </c>
      <c r="S94" s="1">
        <v>9.1949197919475006E-2</v>
      </c>
      <c r="T94">
        <f t="shared" si="22"/>
        <v>9.4749454828725405E-2</v>
      </c>
      <c r="U94">
        <f t="shared" si="22"/>
        <v>9.7549711737975803E-2</v>
      </c>
      <c r="V94">
        <f t="shared" si="22"/>
        <v>0.1003499686472262</v>
      </c>
      <c r="W94">
        <f t="shared" si="22"/>
        <v>0.1031502255564766</v>
      </c>
      <c r="X94" s="1">
        <v>0.105950482465727</v>
      </c>
      <c r="Y94">
        <f t="shared" si="23"/>
        <v>0.1081662318961998</v>
      </c>
      <c r="Z94">
        <f t="shared" si="23"/>
        <v>0.1103819813266726</v>
      </c>
      <c r="AA94">
        <f t="shared" si="23"/>
        <v>0.11259773075714541</v>
      </c>
      <c r="AB94">
        <f t="shared" si="23"/>
        <v>0.11481348018761821</v>
      </c>
      <c r="AC94" s="1">
        <v>0.11702922961809101</v>
      </c>
      <c r="AD94">
        <f t="shared" si="24"/>
        <v>0.1191582330507984</v>
      </c>
      <c r="AE94">
        <f t="shared" si="24"/>
        <v>0.1212872364835058</v>
      </c>
      <c r="AF94">
        <f t="shared" si="24"/>
        <v>0.12341623991621319</v>
      </c>
      <c r="AG94">
        <f t="shared" si="24"/>
        <v>0.12554524334892059</v>
      </c>
      <c r="AH94" s="1">
        <v>0.12767424678162798</v>
      </c>
      <c r="AI94" s="2">
        <f t="shared" si="25"/>
        <v>0.68377444076704719</v>
      </c>
      <c r="AJ94" s="2">
        <f t="shared" si="26"/>
        <v>1.00054946391924</v>
      </c>
      <c r="AK94" s="2">
        <f t="shared" si="27"/>
        <v>1.2860203358325202</v>
      </c>
      <c r="AL94" s="2">
        <f t="shared" si="28"/>
        <v>1.6100065623780593</v>
      </c>
      <c r="AM94" s="2">
        <f t="shared" si="29"/>
        <v>2.7900764157448519</v>
      </c>
      <c r="AN94" s="2">
        <f t="shared" si="30"/>
        <v>2.7900764157448519</v>
      </c>
      <c r="AO94">
        <f t="shared" si="31"/>
        <v>0</v>
      </c>
    </row>
    <row r="95" spans="1:41" hidden="1" x14ac:dyDescent="0.35">
      <c r="A95" t="str">
        <f>VLOOKUP(B95,'BAU Global Total'!A$3:C$34,3,FALSE)</f>
        <v>GCAM</v>
      </c>
      <c r="B95" t="s">
        <v>25</v>
      </c>
      <c r="C95" t="s">
        <v>64</v>
      </c>
      <c r="D95" s="1">
        <v>1.1939831025787041E-2</v>
      </c>
      <c r="E95">
        <f t="shared" si="19"/>
        <v>1.2391771874506895E-2</v>
      </c>
      <c r="F95">
        <f t="shared" si="19"/>
        <v>1.2843712723226748E-2</v>
      </c>
      <c r="G95">
        <f t="shared" si="19"/>
        <v>1.3295653571946602E-2</v>
      </c>
      <c r="H95">
        <f t="shared" si="19"/>
        <v>1.3747594420666455E-2</v>
      </c>
      <c r="I95" s="1">
        <v>1.4199535269386309E-2</v>
      </c>
      <c r="J95">
        <f t="shared" si="20"/>
        <v>1.4779551438961334E-2</v>
      </c>
      <c r="K95">
        <f t="shared" si="20"/>
        <v>1.535956760853636E-2</v>
      </c>
      <c r="L95">
        <f t="shared" si="20"/>
        <v>1.5939583778111385E-2</v>
      </c>
      <c r="M95">
        <f t="shared" si="20"/>
        <v>1.6519599947686411E-2</v>
      </c>
      <c r="N95" s="1">
        <v>1.7099616117261435E-2</v>
      </c>
      <c r="O95">
        <f t="shared" si="21"/>
        <v>1.7781468721298127E-2</v>
      </c>
      <c r="P95">
        <f t="shared" si="21"/>
        <v>1.8463321325334823E-2</v>
      </c>
      <c r="Q95">
        <f t="shared" si="21"/>
        <v>1.9145173929371515E-2</v>
      </c>
      <c r="R95">
        <f t="shared" si="21"/>
        <v>1.9827026533408211E-2</v>
      </c>
      <c r="S95" s="1">
        <v>2.0508879137444903E-2</v>
      </c>
      <c r="T95">
        <f t="shared" si="22"/>
        <v>2.1235152703988527E-2</v>
      </c>
      <c r="U95">
        <f t="shared" si="22"/>
        <v>2.1961426270532151E-2</v>
      </c>
      <c r="V95">
        <f t="shared" si="22"/>
        <v>2.2687699837075772E-2</v>
      </c>
      <c r="W95">
        <f t="shared" si="22"/>
        <v>2.3413973403619396E-2</v>
      </c>
      <c r="X95" s="1">
        <v>2.414024697016302E-2</v>
      </c>
      <c r="Y95">
        <f t="shared" si="23"/>
        <v>2.4906875072913174E-2</v>
      </c>
      <c r="Z95">
        <f t="shared" si="23"/>
        <v>2.5673503175663328E-2</v>
      </c>
      <c r="AA95">
        <f t="shared" si="23"/>
        <v>2.6440131278413478E-2</v>
      </c>
      <c r="AB95">
        <f t="shared" si="23"/>
        <v>2.7206759381163632E-2</v>
      </c>
      <c r="AC95" s="1">
        <v>2.7973387483913786E-2</v>
      </c>
      <c r="AD95">
        <f t="shared" si="24"/>
        <v>2.8759906981103287E-2</v>
      </c>
      <c r="AE95">
        <f t="shared" si="24"/>
        <v>2.9546426478292788E-2</v>
      </c>
      <c r="AF95">
        <f t="shared" si="24"/>
        <v>3.0332945975482285E-2</v>
      </c>
      <c r="AG95">
        <f t="shared" si="24"/>
        <v>3.1119465472671786E-2</v>
      </c>
      <c r="AH95" s="1">
        <v>3.1905984969861287E-2</v>
      </c>
      <c r="AI95" s="2">
        <f t="shared" si="25"/>
        <v>0.15811601777607698</v>
      </c>
      <c r="AJ95" s="2">
        <f t="shared" si="26"/>
        <v>0.22626398494949784</v>
      </c>
      <c r="AK95" s="2">
        <f t="shared" si="27"/>
        <v>0.30800563323964186</v>
      </c>
      <c r="AL95" s="2">
        <f t="shared" si="28"/>
        <v>0.36728038660831341</v>
      </c>
      <c r="AM95" s="2">
        <f t="shared" si="29"/>
        <v>0.65114577287779218</v>
      </c>
      <c r="AN95" s="2">
        <f t="shared" si="30"/>
        <v>0.65114577287779218</v>
      </c>
      <c r="AO95">
        <f t="shared" si="31"/>
        <v>0</v>
      </c>
    </row>
    <row r="96" spans="1:41" hidden="1" x14ac:dyDescent="0.35">
      <c r="A96" t="str">
        <f>VLOOKUP(B96,'BAU Global Total'!A$3:C$34,3,FALSE)</f>
        <v>GCAM</v>
      </c>
      <c r="B96" t="s">
        <v>25</v>
      </c>
      <c r="C96" t="s">
        <v>65</v>
      </c>
      <c r="D96" s="1">
        <v>2.2202416546279365E-2</v>
      </c>
      <c r="E96">
        <f t="shared" si="19"/>
        <v>2.2740383952648623E-2</v>
      </c>
      <c r="F96">
        <f t="shared" si="19"/>
        <v>2.3278351359017877E-2</v>
      </c>
      <c r="G96">
        <f t="shared" si="19"/>
        <v>2.3816318765387135E-2</v>
      </c>
      <c r="H96">
        <f t="shared" si="19"/>
        <v>2.435428617175639E-2</v>
      </c>
      <c r="I96" s="1">
        <v>2.4892253578125648E-2</v>
      </c>
      <c r="J96">
        <f t="shared" si="20"/>
        <v>2.5552408666064504E-2</v>
      </c>
      <c r="K96">
        <f t="shared" si="20"/>
        <v>2.6212563754003364E-2</v>
      </c>
      <c r="L96">
        <f t="shared" si="20"/>
        <v>2.6872718841942221E-2</v>
      </c>
      <c r="M96">
        <f t="shared" si="20"/>
        <v>2.7532873929881081E-2</v>
      </c>
      <c r="N96" s="1">
        <v>2.8193029017819938E-2</v>
      </c>
      <c r="O96">
        <f t="shared" si="21"/>
        <v>2.8808402208643918E-2</v>
      </c>
      <c r="P96">
        <f t="shared" si="21"/>
        <v>2.9423775399467895E-2</v>
      </c>
      <c r="Q96">
        <f t="shared" si="21"/>
        <v>3.0039148590291876E-2</v>
      </c>
      <c r="R96">
        <f t="shared" si="21"/>
        <v>3.0654521781115853E-2</v>
      </c>
      <c r="S96" s="1">
        <v>3.1269894971939834E-2</v>
      </c>
      <c r="T96">
        <f t="shared" si="22"/>
        <v>3.1822856820046798E-2</v>
      </c>
      <c r="U96">
        <f t="shared" si="22"/>
        <v>3.2375818668153762E-2</v>
      </c>
      <c r="V96">
        <f t="shared" si="22"/>
        <v>3.2928780516260733E-2</v>
      </c>
      <c r="W96">
        <f t="shared" si="22"/>
        <v>3.3481742364367698E-2</v>
      </c>
      <c r="X96" s="1">
        <v>3.4034704212474662E-2</v>
      </c>
      <c r="Y96">
        <f t="shared" si="23"/>
        <v>3.4531158141547724E-2</v>
      </c>
      <c r="Z96">
        <f t="shared" si="23"/>
        <v>3.5027612070620787E-2</v>
      </c>
      <c r="AA96">
        <f t="shared" si="23"/>
        <v>3.5524065999693842E-2</v>
      </c>
      <c r="AB96">
        <f t="shared" si="23"/>
        <v>3.6020519928766905E-2</v>
      </c>
      <c r="AC96" s="1">
        <v>3.6516973857839967E-2</v>
      </c>
      <c r="AD96">
        <f t="shared" si="24"/>
        <v>3.7060909620919805E-2</v>
      </c>
      <c r="AE96">
        <f t="shared" si="24"/>
        <v>3.7604845383999635E-2</v>
      </c>
      <c r="AF96">
        <f t="shared" si="24"/>
        <v>3.8148781147079473E-2</v>
      </c>
      <c r="AG96">
        <f t="shared" si="24"/>
        <v>3.8692716910159304E-2</v>
      </c>
      <c r="AH96" s="1">
        <v>3.9236652673239142E-2</v>
      </c>
      <c r="AI96" s="2">
        <f t="shared" si="25"/>
        <v>0.27564760458292614</v>
      </c>
      <c r="AJ96" s="2">
        <f t="shared" si="26"/>
        <v>0.34303267455058295</v>
      </c>
      <c r="AK96" s="2">
        <f t="shared" si="27"/>
        <v>0.40239893994634124</v>
      </c>
      <c r="AL96" s="2">
        <f t="shared" si="28"/>
        <v>0.59048725011568914</v>
      </c>
      <c r="AM96" s="2">
        <f t="shared" si="29"/>
        <v>0.9588514858495556</v>
      </c>
      <c r="AN96" s="2">
        <f t="shared" si="30"/>
        <v>0.9588514858495556</v>
      </c>
      <c r="AO96">
        <f t="shared" si="31"/>
        <v>0</v>
      </c>
    </row>
    <row r="97" spans="1:41" x14ac:dyDescent="0.35">
      <c r="A97" t="str">
        <f>VLOOKUP(B97,'BAU Global Total'!A$3:C$34,3,FALSE)</f>
        <v>GCAM</v>
      </c>
      <c r="B97" t="s">
        <v>25</v>
      </c>
      <c r="C97" t="s">
        <v>66</v>
      </c>
      <c r="D97" s="1">
        <v>6.284936310000001E-3</v>
      </c>
      <c r="E97">
        <f t="shared" si="19"/>
        <v>6.3993063370000004E-3</v>
      </c>
      <c r="F97">
        <f t="shared" si="19"/>
        <v>6.5136763640000006E-3</v>
      </c>
      <c r="G97">
        <f t="shared" si="19"/>
        <v>6.628046391E-3</v>
      </c>
      <c r="H97">
        <f t="shared" si="19"/>
        <v>6.7424164180000003E-3</v>
      </c>
      <c r="I97" s="1">
        <v>6.8567864449999997E-3</v>
      </c>
      <c r="J97">
        <f t="shared" si="20"/>
        <v>7.0760617609999998E-3</v>
      </c>
      <c r="K97">
        <f t="shared" si="20"/>
        <v>7.295337077E-3</v>
      </c>
      <c r="L97">
        <f t="shared" si="20"/>
        <v>7.5146123929999992E-3</v>
      </c>
      <c r="M97">
        <f t="shared" si="20"/>
        <v>7.7338877089999994E-3</v>
      </c>
      <c r="N97" s="1">
        <v>7.9531630249999995E-3</v>
      </c>
      <c r="O97">
        <f t="shared" si="21"/>
        <v>8.2094070589999995E-3</v>
      </c>
      <c r="P97">
        <f t="shared" si="21"/>
        <v>8.4656510929999994E-3</v>
      </c>
      <c r="Q97">
        <f t="shared" si="21"/>
        <v>8.7218951270000011E-3</v>
      </c>
      <c r="R97">
        <f t="shared" si="21"/>
        <v>8.9781391610000011E-3</v>
      </c>
      <c r="S97" s="1">
        <v>9.234383195000001E-3</v>
      </c>
      <c r="T97">
        <f t="shared" si="22"/>
        <v>9.620203150000001E-3</v>
      </c>
      <c r="U97">
        <f t="shared" si="22"/>
        <v>1.0006023105000001E-2</v>
      </c>
      <c r="V97">
        <f t="shared" si="22"/>
        <v>1.0391843059999999E-2</v>
      </c>
      <c r="W97">
        <f t="shared" si="22"/>
        <v>1.0777663014999999E-2</v>
      </c>
      <c r="X97" s="1">
        <v>1.1163482969999999E-2</v>
      </c>
      <c r="Y97">
        <f t="shared" si="23"/>
        <v>1.1576903172999999E-2</v>
      </c>
      <c r="Z97">
        <f t="shared" si="23"/>
        <v>1.1990323375999999E-2</v>
      </c>
      <c r="AA97">
        <f t="shared" si="23"/>
        <v>1.2403743579000001E-2</v>
      </c>
      <c r="AB97">
        <f t="shared" si="23"/>
        <v>1.2817163782000001E-2</v>
      </c>
      <c r="AC97" s="1">
        <v>1.3230583985000001E-2</v>
      </c>
      <c r="AD97">
        <f t="shared" si="24"/>
        <v>1.3651399548000001E-2</v>
      </c>
      <c r="AE97">
        <f t="shared" si="24"/>
        <v>1.4072215111E-2</v>
      </c>
      <c r="AF97">
        <f t="shared" si="24"/>
        <v>1.4493030674E-2</v>
      </c>
      <c r="AG97">
        <f t="shared" si="24"/>
        <v>1.4913846236999999E-2</v>
      </c>
      <c r="AH97" s="1">
        <v>1.53346618E-2</v>
      </c>
      <c r="AI97" s="2">
        <f t="shared" si="25"/>
        <v>7.6998230230000006E-2</v>
      </c>
      <c r="AJ97" s="2">
        <f t="shared" si="26"/>
        <v>0.10352185395999999</v>
      </c>
      <c r="AK97" s="2">
        <f t="shared" si="27"/>
        <v>0.145647354235</v>
      </c>
      <c r="AL97" s="2">
        <f t="shared" si="28"/>
        <v>0.172566921165</v>
      </c>
      <c r="AM97" s="2">
        <f t="shared" si="29"/>
        <v>0.30705079242999994</v>
      </c>
      <c r="AN97" s="2">
        <f t="shared" si="30"/>
        <v>0</v>
      </c>
      <c r="AO97">
        <f t="shared" si="31"/>
        <v>0.30705079242999994</v>
      </c>
    </row>
    <row r="98" spans="1:41" x14ac:dyDescent="0.35">
      <c r="A98" t="str">
        <f>VLOOKUP(B98,'BAU Global Total'!A$3:C$34,3,FALSE)</f>
        <v>GCAM</v>
      </c>
      <c r="B98" t="s">
        <v>25</v>
      </c>
      <c r="C98" t="s">
        <v>67</v>
      </c>
      <c r="D98" s="1">
        <v>4.8605172203010652E-2</v>
      </c>
      <c r="E98">
        <f t="shared" si="19"/>
        <v>4.8972464023218414E-2</v>
      </c>
      <c r="F98">
        <f t="shared" si="19"/>
        <v>4.9339755843426175E-2</v>
      </c>
      <c r="G98">
        <f t="shared" si="19"/>
        <v>4.9707047663633944E-2</v>
      </c>
      <c r="H98">
        <f t="shared" si="19"/>
        <v>5.0074339483841705E-2</v>
      </c>
      <c r="I98" s="1">
        <v>5.0441631304049467E-2</v>
      </c>
      <c r="J98">
        <f t="shared" si="20"/>
        <v>5.0769699628851403E-2</v>
      </c>
      <c r="K98">
        <f t="shared" si="20"/>
        <v>5.1097767953653339E-2</v>
      </c>
      <c r="L98">
        <f t="shared" si="20"/>
        <v>5.1425836278455282E-2</v>
      </c>
      <c r="M98">
        <f t="shared" si="20"/>
        <v>5.1753904603257218E-2</v>
      </c>
      <c r="N98" s="1">
        <v>5.2081972928059155E-2</v>
      </c>
      <c r="O98">
        <f t="shared" si="21"/>
        <v>5.2400276360816102E-2</v>
      </c>
      <c r="P98">
        <f t="shared" si="21"/>
        <v>5.2718579793573042E-2</v>
      </c>
      <c r="Q98">
        <f t="shared" si="21"/>
        <v>5.3036883226329989E-2</v>
      </c>
      <c r="R98">
        <f t="shared" si="21"/>
        <v>5.335518665908693E-2</v>
      </c>
      <c r="S98" s="1">
        <v>5.3673490091843877E-2</v>
      </c>
      <c r="T98">
        <f t="shared" si="22"/>
        <v>5.4221945656503318E-2</v>
      </c>
      <c r="U98">
        <f t="shared" si="22"/>
        <v>5.4770401221162758E-2</v>
      </c>
      <c r="V98">
        <f t="shared" si="22"/>
        <v>5.5318856785822199E-2</v>
      </c>
      <c r="W98">
        <f t="shared" si="22"/>
        <v>5.5867312350481639E-2</v>
      </c>
      <c r="X98" s="1">
        <v>5.641576791514108E-2</v>
      </c>
      <c r="Y98">
        <f t="shared" si="23"/>
        <v>5.7392003316668189E-2</v>
      </c>
      <c r="Z98">
        <f t="shared" si="23"/>
        <v>5.8368238718195298E-2</v>
      </c>
      <c r="AA98">
        <f t="shared" si="23"/>
        <v>5.9344474119722414E-2</v>
      </c>
      <c r="AB98">
        <f t="shared" si="23"/>
        <v>6.0320709521249523E-2</v>
      </c>
      <c r="AC98" s="1">
        <v>6.1296944922776632E-2</v>
      </c>
      <c r="AD98">
        <f t="shared" si="24"/>
        <v>6.2042798662390597E-2</v>
      </c>
      <c r="AE98">
        <f t="shared" si="24"/>
        <v>6.2788652402004569E-2</v>
      </c>
      <c r="AF98">
        <f t="shared" si="24"/>
        <v>6.3534506141618541E-2</v>
      </c>
      <c r="AG98">
        <f t="shared" si="24"/>
        <v>6.4280359881232499E-2</v>
      </c>
      <c r="AH98" s="1">
        <v>6.5026213620846471E-2</v>
      </c>
      <c r="AI98" s="2">
        <f t="shared" si="25"/>
        <v>0.55426959191345671</v>
      </c>
      <c r="AJ98" s="2">
        <f t="shared" si="26"/>
        <v>0.59386067298882006</v>
      </c>
      <c r="AK98" s="2">
        <f t="shared" si="27"/>
        <v>0.67081066922184573</v>
      </c>
      <c r="AL98" s="2">
        <f t="shared" si="28"/>
        <v>1.0960482919742176</v>
      </c>
      <c r="AM98" s="2">
        <f t="shared" si="29"/>
        <v>1.7104431932809221</v>
      </c>
      <c r="AN98" s="2">
        <f t="shared" si="30"/>
        <v>1.7104431932809221</v>
      </c>
      <c r="AO98">
        <f t="shared" si="31"/>
        <v>0</v>
      </c>
    </row>
    <row r="99" spans="1:41" x14ac:dyDescent="0.35">
      <c r="A99" t="str">
        <f>VLOOKUP(B99,'BAU Global Total'!A$3:C$34,3,FALSE)</f>
        <v>GCAM</v>
      </c>
      <c r="B99" t="s">
        <v>25</v>
      </c>
      <c r="C99" t="s">
        <v>68</v>
      </c>
      <c r="D99" s="1">
        <v>2.6504690176000004E-2</v>
      </c>
      <c r="E99">
        <f t="shared" si="19"/>
        <v>2.6742764826800002E-2</v>
      </c>
      <c r="F99">
        <f t="shared" si="19"/>
        <v>2.6980839477600001E-2</v>
      </c>
      <c r="G99">
        <f t="shared" si="19"/>
        <v>2.7218914128399999E-2</v>
      </c>
      <c r="H99">
        <f t="shared" si="19"/>
        <v>2.7456988779199998E-2</v>
      </c>
      <c r="I99" s="1">
        <v>2.7695063429999996E-2</v>
      </c>
      <c r="J99">
        <f t="shared" si="20"/>
        <v>2.7953191555199996E-2</v>
      </c>
      <c r="K99">
        <f t="shared" si="20"/>
        <v>2.8211319680399999E-2</v>
      </c>
      <c r="L99">
        <f t="shared" si="20"/>
        <v>2.8469447805599998E-2</v>
      </c>
      <c r="M99">
        <f t="shared" si="20"/>
        <v>2.8727575930800001E-2</v>
      </c>
      <c r="N99" s="1">
        <v>2.8985704056000001E-2</v>
      </c>
      <c r="O99">
        <f t="shared" si="21"/>
        <v>2.9366523468800001E-2</v>
      </c>
      <c r="P99">
        <f t="shared" si="21"/>
        <v>2.9747342881600001E-2</v>
      </c>
      <c r="Q99">
        <f t="shared" si="21"/>
        <v>3.0128162294399997E-2</v>
      </c>
      <c r="R99">
        <f t="shared" si="21"/>
        <v>3.0508981707199997E-2</v>
      </c>
      <c r="S99" s="1">
        <v>3.0889801119999998E-2</v>
      </c>
      <c r="T99">
        <f t="shared" si="22"/>
        <v>3.1356811874199995E-2</v>
      </c>
      <c r="U99">
        <f t="shared" si="22"/>
        <v>3.18238226284E-2</v>
      </c>
      <c r="V99">
        <f t="shared" si="22"/>
        <v>3.2290833382599998E-2</v>
      </c>
      <c r="W99">
        <f t="shared" si="22"/>
        <v>3.2757844136800003E-2</v>
      </c>
      <c r="X99" s="1">
        <v>3.3224854891000001E-2</v>
      </c>
      <c r="Y99">
        <f t="shared" si="23"/>
        <v>3.3731383879400001E-2</v>
      </c>
      <c r="Z99">
        <f t="shared" si="23"/>
        <v>3.4237912867800001E-2</v>
      </c>
      <c r="AA99">
        <f t="shared" si="23"/>
        <v>3.4744441856200001E-2</v>
      </c>
      <c r="AB99">
        <f t="shared" si="23"/>
        <v>3.5250970844600001E-2</v>
      </c>
      <c r="AC99" s="1">
        <v>3.5757499833E-2</v>
      </c>
      <c r="AD99">
        <f t="shared" si="24"/>
        <v>3.6230023239999999E-2</v>
      </c>
      <c r="AE99">
        <f t="shared" si="24"/>
        <v>3.6702546646999998E-2</v>
      </c>
      <c r="AF99">
        <f t="shared" si="24"/>
        <v>3.7175070054000003E-2</v>
      </c>
      <c r="AG99">
        <f t="shared" si="24"/>
        <v>3.7647593461000002E-2</v>
      </c>
      <c r="AH99" s="1">
        <v>3.8120116868000001E-2</v>
      </c>
      <c r="AI99" s="2">
        <f t="shared" si="25"/>
        <v>0.30494649984599997</v>
      </c>
      <c r="AJ99" s="2">
        <f t="shared" si="26"/>
        <v>0.34108068244100004</v>
      </c>
      <c r="AK99" s="2">
        <f t="shared" si="27"/>
        <v>0.392822414442</v>
      </c>
      <c r="AL99" s="2">
        <f t="shared" si="28"/>
        <v>0.61704147823100008</v>
      </c>
      <c r="AM99" s="2">
        <f t="shared" si="29"/>
        <v>0.97663903778200012</v>
      </c>
      <c r="AN99" s="2">
        <f t="shared" si="30"/>
        <v>0</v>
      </c>
      <c r="AO99">
        <f t="shared" si="31"/>
        <v>0.97663903778200012</v>
      </c>
    </row>
    <row r="100" spans="1:41" hidden="1" x14ac:dyDescent="0.35">
      <c r="A100" t="str">
        <f>VLOOKUP(B100,'BAU Global Total'!A$3:C$34,3,FALSE)</f>
        <v>GCAM</v>
      </c>
      <c r="B100" t="s">
        <v>25</v>
      </c>
      <c r="C100" t="s">
        <v>69</v>
      </c>
      <c r="D100" s="1">
        <v>0</v>
      </c>
      <c r="E100">
        <f t="shared" si="19"/>
        <v>0</v>
      </c>
      <c r="F100">
        <f t="shared" si="19"/>
        <v>0</v>
      </c>
      <c r="G100">
        <f t="shared" si="19"/>
        <v>0</v>
      </c>
      <c r="H100">
        <f t="shared" si="19"/>
        <v>0</v>
      </c>
      <c r="I100" s="1">
        <v>0</v>
      </c>
      <c r="J100">
        <f t="shared" si="20"/>
        <v>0</v>
      </c>
      <c r="K100">
        <f t="shared" si="20"/>
        <v>0</v>
      </c>
      <c r="L100">
        <f t="shared" si="20"/>
        <v>0</v>
      </c>
      <c r="M100">
        <f t="shared" si="20"/>
        <v>0</v>
      </c>
      <c r="N100" s="1">
        <v>0</v>
      </c>
      <c r="O100">
        <f t="shared" si="21"/>
        <v>0</v>
      </c>
      <c r="P100">
        <f t="shared" si="21"/>
        <v>0</v>
      </c>
      <c r="Q100">
        <f t="shared" si="21"/>
        <v>0</v>
      </c>
      <c r="R100">
        <f t="shared" si="21"/>
        <v>0</v>
      </c>
      <c r="S100" s="1">
        <v>0</v>
      </c>
      <c r="T100">
        <f t="shared" si="22"/>
        <v>0</v>
      </c>
      <c r="U100">
        <f t="shared" si="22"/>
        <v>0</v>
      </c>
      <c r="V100">
        <f t="shared" si="22"/>
        <v>0</v>
      </c>
      <c r="W100">
        <f t="shared" si="22"/>
        <v>0</v>
      </c>
      <c r="X100" s="1">
        <v>0</v>
      </c>
      <c r="Y100">
        <f t="shared" si="23"/>
        <v>0</v>
      </c>
      <c r="Z100">
        <f t="shared" si="23"/>
        <v>0</v>
      </c>
      <c r="AA100">
        <f t="shared" si="23"/>
        <v>0</v>
      </c>
      <c r="AB100">
        <f t="shared" si="23"/>
        <v>0</v>
      </c>
      <c r="AC100" s="1">
        <v>0</v>
      </c>
      <c r="AD100">
        <f t="shared" si="24"/>
        <v>0</v>
      </c>
      <c r="AE100">
        <f t="shared" si="24"/>
        <v>0</v>
      </c>
      <c r="AF100">
        <f t="shared" si="24"/>
        <v>0</v>
      </c>
      <c r="AG100">
        <f t="shared" si="24"/>
        <v>0</v>
      </c>
      <c r="AH100" s="1">
        <v>0</v>
      </c>
      <c r="AI100" s="2">
        <f t="shared" si="25"/>
        <v>0</v>
      </c>
      <c r="AJ100" s="2">
        <f t="shared" si="26"/>
        <v>0</v>
      </c>
      <c r="AK100" s="2">
        <f t="shared" si="27"/>
        <v>0</v>
      </c>
      <c r="AL100" s="2">
        <f t="shared" si="28"/>
        <v>0</v>
      </c>
      <c r="AM100" s="2">
        <f t="shared" si="29"/>
        <v>0</v>
      </c>
      <c r="AN100" s="2">
        <f t="shared" si="30"/>
        <v>0</v>
      </c>
      <c r="AO100">
        <f t="shared" si="31"/>
        <v>0</v>
      </c>
    </row>
    <row r="101" spans="1:41" hidden="1" x14ac:dyDescent="0.35">
      <c r="A101" t="str">
        <f>VLOOKUP(B101,'BAU Global Total'!A$3:C$34,3,FALSE)</f>
        <v>GCAM</v>
      </c>
      <c r="B101" t="s">
        <v>26</v>
      </c>
      <c r="C101" t="s">
        <v>60</v>
      </c>
      <c r="D101" s="1">
        <v>0.12456437612952051</v>
      </c>
      <c r="E101">
        <f t="shared" si="19"/>
        <v>0.12725470737804942</v>
      </c>
      <c r="F101">
        <f t="shared" si="19"/>
        <v>0.12994503862657833</v>
      </c>
      <c r="G101">
        <f t="shared" si="19"/>
        <v>0.13263536987510721</v>
      </c>
      <c r="H101">
        <f t="shared" si="19"/>
        <v>0.13532570112363612</v>
      </c>
      <c r="I101" s="1">
        <v>0.13801603237216503</v>
      </c>
      <c r="J101">
        <f t="shared" si="20"/>
        <v>0.14122526727152251</v>
      </c>
      <c r="K101">
        <f t="shared" si="20"/>
        <v>0.14443450217088</v>
      </c>
      <c r="L101">
        <f t="shared" si="20"/>
        <v>0.14764373707023748</v>
      </c>
      <c r="M101">
        <f t="shared" si="20"/>
        <v>0.15085297196959496</v>
      </c>
      <c r="N101" s="1">
        <v>0.15406220686895244</v>
      </c>
      <c r="O101">
        <f t="shared" si="21"/>
        <v>0.15722324692413736</v>
      </c>
      <c r="P101">
        <f t="shared" si="21"/>
        <v>0.16038428697932228</v>
      </c>
      <c r="Q101">
        <f t="shared" si="21"/>
        <v>0.16354532703450719</v>
      </c>
      <c r="R101">
        <f t="shared" si="21"/>
        <v>0.16670636708969211</v>
      </c>
      <c r="S101" s="1">
        <v>0.16986740714487703</v>
      </c>
      <c r="T101">
        <f t="shared" si="22"/>
        <v>0.17266910273572428</v>
      </c>
      <c r="U101">
        <f t="shared" si="22"/>
        <v>0.17547079832657153</v>
      </c>
      <c r="V101">
        <f t="shared" si="22"/>
        <v>0.17827249391741878</v>
      </c>
      <c r="W101">
        <f t="shared" si="22"/>
        <v>0.18107418950826604</v>
      </c>
      <c r="X101" s="1">
        <v>0.18387588509911329</v>
      </c>
      <c r="Y101">
        <f t="shared" si="23"/>
        <v>0.18635472550739365</v>
      </c>
      <c r="Z101">
        <f t="shared" si="23"/>
        <v>0.18883356591567399</v>
      </c>
      <c r="AA101">
        <f t="shared" si="23"/>
        <v>0.19131240632395435</v>
      </c>
      <c r="AB101">
        <f t="shared" si="23"/>
        <v>0.19379124673223469</v>
      </c>
      <c r="AC101" s="1">
        <v>0.19627008714051505</v>
      </c>
      <c r="AD101">
        <f t="shared" si="24"/>
        <v>0.19833881920987392</v>
      </c>
      <c r="AE101">
        <f t="shared" si="24"/>
        <v>0.20040755127923279</v>
      </c>
      <c r="AF101">
        <f t="shared" si="24"/>
        <v>0.20247628334859169</v>
      </c>
      <c r="AG101">
        <f t="shared" si="24"/>
        <v>0.20454501541795056</v>
      </c>
      <c r="AH101" s="1">
        <v>0.20661374748730943</v>
      </c>
      <c r="AI101" s="2">
        <f t="shared" si="25"/>
        <v>1.5259599108562441</v>
      </c>
      <c r="AJ101" s="2">
        <f t="shared" si="26"/>
        <v>1.8631513116285825</v>
      </c>
      <c r="AK101" s="2">
        <f t="shared" si="27"/>
        <v>2.1528193334618431</v>
      </c>
      <c r="AL101" s="2">
        <f t="shared" si="28"/>
        <v>3.2350490156158731</v>
      </c>
      <c r="AM101" s="2">
        <f t="shared" si="29"/>
        <v>5.2039924639786044</v>
      </c>
      <c r="AN101" s="2">
        <f t="shared" si="30"/>
        <v>5.2039924639786044</v>
      </c>
      <c r="AO101">
        <f t="shared" si="31"/>
        <v>0</v>
      </c>
    </row>
    <row r="102" spans="1:41" hidden="1" x14ac:dyDescent="0.35">
      <c r="A102" t="str">
        <f>VLOOKUP(B102,'BAU Global Total'!A$3:C$34,3,FALSE)</f>
        <v>GCAM</v>
      </c>
      <c r="B102" t="s">
        <v>26</v>
      </c>
      <c r="C102" t="s">
        <v>61</v>
      </c>
      <c r="D102" s="1">
        <v>0</v>
      </c>
      <c r="E102">
        <f t="shared" si="19"/>
        <v>2.5359457976799999E-4</v>
      </c>
      <c r="F102">
        <f t="shared" si="19"/>
        <v>5.0718915953599998E-4</v>
      </c>
      <c r="G102">
        <f t="shared" si="19"/>
        <v>7.6078373930400008E-4</v>
      </c>
      <c r="H102">
        <f t="shared" si="19"/>
        <v>1.014378319072E-3</v>
      </c>
      <c r="I102" s="1">
        <v>1.2679728988400001E-3</v>
      </c>
      <c r="J102">
        <f t="shared" si="20"/>
        <v>1.834338007528E-3</v>
      </c>
      <c r="K102">
        <f t="shared" si="20"/>
        <v>2.4007031162160001E-3</v>
      </c>
      <c r="L102">
        <f t="shared" si="20"/>
        <v>2.9670682249039997E-3</v>
      </c>
      <c r="M102">
        <f t="shared" si="20"/>
        <v>3.5334333335920003E-3</v>
      </c>
      <c r="N102" s="1">
        <v>4.0997984422799999E-3</v>
      </c>
      <c r="O102">
        <f t="shared" si="21"/>
        <v>4.7196418544240004E-3</v>
      </c>
      <c r="P102">
        <f t="shared" si="21"/>
        <v>5.339485266568E-3</v>
      </c>
      <c r="Q102">
        <f t="shared" si="21"/>
        <v>5.9593286787120005E-3</v>
      </c>
      <c r="R102">
        <f t="shared" si="21"/>
        <v>6.579172090856001E-3</v>
      </c>
      <c r="S102" s="1">
        <v>7.1990155030000006E-3</v>
      </c>
      <c r="T102">
        <f t="shared" si="22"/>
        <v>7.7476935068400005E-3</v>
      </c>
      <c r="U102">
        <f t="shared" si="22"/>
        <v>8.2963715106800003E-3</v>
      </c>
      <c r="V102">
        <f t="shared" si="22"/>
        <v>8.8450495145200002E-3</v>
      </c>
      <c r="W102">
        <f t="shared" si="22"/>
        <v>9.39372751836E-3</v>
      </c>
      <c r="X102" s="1">
        <v>9.9424055221999999E-3</v>
      </c>
      <c r="Y102">
        <f t="shared" si="23"/>
        <v>1.0389124752528E-2</v>
      </c>
      <c r="Z102">
        <f t="shared" si="23"/>
        <v>1.0835843982855999E-2</v>
      </c>
      <c r="AA102">
        <f t="shared" si="23"/>
        <v>1.1282563213183999E-2</v>
      </c>
      <c r="AB102">
        <f t="shared" si="23"/>
        <v>1.1729282443511999E-2</v>
      </c>
      <c r="AC102" s="1">
        <v>1.2176001673839998E-2</v>
      </c>
      <c r="AD102">
        <f t="shared" si="24"/>
        <v>1.2522938413583991E-2</v>
      </c>
      <c r="AE102">
        <f t="shared" si="24"/>
        <v>1.2869875153327983E-2</v>
      </c>
      <c r="AF102">
        <f t="shared" si="24"/>
        <v>1.3216811893071976E-2</v>
      </c>
      <c r="AG102">
        <f t="shared" si="24"/>
        <v>1.3563748632815969E-2</v>
      </c>
      <c r="AH102" s="1">
        <v>1.3910685372559961E-2</v>
      </c>
      <c r="AI102" s="2">
        <f t="shared" si="25"/>
        <v>1.8639259821040002E-2</v>
      </c>
      <c r="AJ102" s="2">
        <f t="shared" si="26"/>
        <v>7.8121689408439998E-2</v>
      </c>
      <c r="AK102" s="2">
        <f t="shared" si="27"/>
        <v>0.13243928105347985</v>
      </c>
      <c r="AL102" s="2">
        <f t="shared" si="28"/>
        <v>9.2661150787199997E-2</v>
      </c>
      <c r="AM102" s="2">
        <f t="shared" si="29"/>
        <v>0.21515802631847988</v>
      </c>
      <c r="AN102" s="2">
        <f t="shared" si="30"/>
        <v>0.21515802631847988</v>
      </c>
      <c r="AO102">
        <f t="shared" si="31"/>
        <v>0</v>
      </c>
    </row>
    <row r="103" spans="1:41" hidden="1" x14ac:dyDescent="0.35">
      <c r="A103" t="str">
        <f>VLOOKUP(B103,'BAU Global Total'!A$3:C$34,3,FALSE)</f>
        <v>GCAM</v>
      </c>
      <c r="B103" t="s">
        <v>26</v>
      </c>
      <c r="C103" t="s">
        <v>53</v>
      </c>
      <c r="D103" s="1">
        <v>0.39817666695982146</v>
      </c>
      <c r="E103">
        <f t="shared" si="19"/>
        <v>0.4054607012492179</v>
      </c>
      <c r="F103">
        <f t="shared" si="19"/>
        <v>0.4127447355386144</v>
      </c>
      <c r="G103">
        <f t="shared" si="19"/>
        <v>0.42002876982801085</v>
      </c>
      <c r="H103">
        <f t="shared" si="19"/>
        <v>0.42731280411740735</v>
      </c>
      <c r="I103" s="1">
        <v>0.4345968384068038</v>
      </c>
      <c r="J103">
        <f t="shared" si="20"/>
        <v>0.44440242409987452</v>
      </c>
      <c r="K103">
        <f t="shared" si="20"/>
        <v>0.45420800979294523</v>
      </c>
      <c r="L103">
        <f t="shared" si="20"/>
        <v>0.46401359548601601</v>
      </c>
      <c r="M103">
        <f t="shared" si="20"/>
        <v>0.47381918117908672</v>
      </c>
      <c r="N103" s="1">
        <v>0.48362476687215744</v>
      </c>
      <c r="O103">
        <f t="shared" si="21"/>
        <v>0.49224097647864717</v>
      </c>
      <c r="P103">
        <f t="shared" si="21"/>
        <v>0.50085718608513696</v>
      </c>
      <c r="Q103">
        <f t="shared" si="21"/>
        <v>0.50947339569162664</v>
      </c>
      <c r="R103">
        <f t="shared" si="21"/>
        <v>0.51808960529811632</v>
      </c>
      <c r="S103" s="1">
        <v>0.52670581490460611</v>
      </c>
      <c r="T103">
        <f t="shared" si="22"/>
        <v>0.53289332113658627</v>
      </c>
      <c r="U103">
        <f t="shared" si="22"/>
        <v>0.53908082736856644</v>
      </c>
      <c r="V103">
        <f t="shared" si="22"/>
        <v>0.5452683336005465</v>
      </c>
      <c r="W103">
        <f t="shared" si="22"/>
        <v>0.55145583983252666</v>
      </c>
      <c r="X103" s="1">
        <v>0.55764334606450683</v>
      </c>
      <c r="Y103">
        <f t="shared" si="23"/>
        <v>0.56425434192561097</v>
      </c>
      <c r="Z103">
        <f t="shared" si="23"/>
        <v>0.57086533778671522</v>
      </c>
      <c r="AA103">
        <f t="shared" si="23"/>
        <v>0.57747633364781936</v>
      </c>
      <c r="AB103">
        <f t="shared" si="23"/>
        <v>0.58408732950892361</v>
      </c>
      <c r="AC103" s="1">
        <v>0.59069832537002775</v>
      </c>
      <c r="AD103">
        <f t="shared" si="24"/>
        <v>0.59713140641751838</v>
      </c>
      <c r="AE103">
        <f t="shared" si="24"/>
        <v>0.60356448746500901</v>
      </c>
      <c r="AF103">
        <f t="shared" si="24"/>
        <v>0.60999756851249975</v>
      </c>
      <c r="AG103">
        <f t="shared" si="24"/>
        <v>0.61643064955999038</v>
      </c>
      <c r="AH103" s="1">
        <v>0.62286373060748101</v>
      </c>
      <c r="AI103" s="2">
        <f t="shared" si="25"/>
        <v>4.8183884935299561</v>
      </c>
      <c r="AJ103" s="2">
        <f t="shared" si="26"/>
        <v>5.757333413333023</v>
      </c>
      <c r="AK103" s="2">
        <f t="shared" si="27"/>
        <v>6.4950128568661025</v>
      </c>
      <c r="AL103" s="2">
        <f t="shared" si="28"/>
        <v>10.092097139990821</v>
      </c>
      <c r="AM103" s="2">
        <f t="shared" si="29"/>
        <v>16.029466650792418</v>
      </c>
      <c r="AN103" s="2">
        <f t="shared" si="30"/>
        <v>16.029466650792418</v>
      </c>
      <c r="AO103">
        <f t="shared" si="31"/>
        <v>0</v>
      </c>
    </row>
    <row r="104" spans="1:41" hidden="1" x14ac:dyDescent="0.35">
      <c r="A104" t="str">
        <f>VLOOKUP(B104,'BAU Global Total'!A$3:C$34,3,FALSE)</f>
        <v>GCAM</v>
      </c>
      <c r="B104" t="s">
        <v>26</v>
      </c>
      <c r="C104" t="s">
        <v>62</v>
      </c>
      <c r="D104" s="1">
        <v>1.0180345418004978E-3</v>
      </c>
      <c r="E104">
        <f t="shared" si="19"/>
        <v>-2.6232929276596398E-4</v>
      </c>
      <c r="F104">
        <f t="shared" si="19"/>
        <v>-1.5426931273324258E-3</v>
      </c>
      <c r="G104">
        <f t="shared" si="19"/>
        <v>-2.8230569618988878E-3</v>
      </c>
      <c r="H104">
        <f t="shared" si="19"/>
        <v>-4.1034207964653494E-3</v>
      </c>
      <c r="I104" s="1">
        <v>-5.383784631031811E-3</v>
      </c>
      <c r="J104">
        <f t="shared" si="20"/>
        <v>-6.5090781687065762E-3</v>
      </c>
      <c r="K104">
        <f t="shared" si="20"/>
        <v>-7.6343717063813406E-3</v>
      </c>
      <c r="L104">
        <f t="shared" si="20"/>
        <v>-8.759665244056105E-3</v>
      </c>
      <c r="M104">
        <f t="shared" si="20"/>
        <v>-9.8849587817308703E-3</v>
      </c>
      <c r="N104" s="1">
        <v>-1.1010252319405636E-2</v>
      </c>
      <c r="O104">
        <f t="shared" si="21"/>
        <v>-1.2064028111111937E-2</v>
      </c>
      <c r="P104">
        <f t="shared" si="21"/>
        <v>-1.3117803902818236E-2</v>
      </c>
      <c r="Q104">
        <f t="shared" si="21"/>
        <v>-1.4171579694524537E-2</v>
      </c>
      <c r="R104">
        <f t="shared" si="21"/>
        <v>-1.5225355486230836E-2</v>
      </c>
      <c r="S104" s="1">
        <v>-1.6279131277937137E-2</v>
      </c>
      <c r="T104">
        <f t="shared" si="22"/>
        <v>-1.740947350873958E-2</v>
      </c>
      <c r="U104">
        <f t="shared" si="22"/>
        <v>-1.8539815739542023E-2</v>
      </c>
      <c r="V104">
        <f t="shared" si="22"/>
        <v>-1.9670157970344465E-2</v>
      </c>
      <c r="W104">
        <f t="shared" si="22"/>
        <v>-2.0800500201146908E-2</v>
      </c>
      <c r="X104" s="1">
        <v>-2.193084243194935E-2</v>
      </c>
      <c r="Y104">
        <f t="shared" si="23"/>
        <v>-2.3138273858961934E-2</v>
      </c>
      <c r="Z104">
        <f t="shared" si="23"/>
        <v>-2.4345705285974517E-2</v>
      </c>
      <c r="AA104">
        <f t="shared" si="23"/>
        <v>-2.5553136712987104E-2</v>
      </c>
      <c r="AB104">
        <f t="shared" si="23"/>
        <v>-2.6760568139999687E-2</v>
      </c>
      <c r="AC104" s="1">
        <v>-2.7967999567012271E-2</v>
      </c>
      <c r="AD104">
        <f t="shared" si="24"/>
        <v>-2.9026921434071176E-2</v>
      </c>
      <c r="AE104">
        <f t="shared" si="24"/>
        <v>-3.008584330113008E-2</v>
      </c>
      <c r="AF104">
        <f t="shared" si="24"/>
        <v>-3.1144765168188988E-2</v>
      </c>
      <c r="AG104">
        <f t="shared" si="24"/>
        <v>-3.220368703524789E-2</v>
      </c>
      <c r="AH104" s="1">
        <v>-3.3262608902306798E-2</v>
      </c>
      <c r="AI104" s="2">
        <f t="shared" si="25"/>
        <v>-5.689557648797447E-2</v>
      </c>
      <c r="AJ104" s="2">
        <f t="shared" si="26"/>
        <v>-0.18021894064375063</v>
      </c>
      <c r="AK104" s="2">
        <f t="shared" si="27"/>
        <v>-0.30542035183782984</v>
      </c>
      <c r="AL104" s="2">
        <f t="shared" si="28"/>
        <v>-0.22610426481231949</v>
      </c>
      <c r="AM104" s="2">
        <f t="shared" si="29"/>
        <v>-0.50959377421819985</v>
      </c>
      <c r="AN104" s="2">
        <f t="shared" si="30"/>
        <v>-0.50959377421819985</v>
      </c>
      <c r="AO104">
        <f t="shared" si="31"/>
        <v>0</v>
      </c>
    </row>
    <row r="105" spans="1:41" hidden="1" x14ac:dyDescent="0.35">
      <c r="A105" t="str">
        <f>VLOOKUP(B105,'BAU Global Total'!A$3:C$34,3,FALSE)</f>
        <v>GCAM</v>
      </c>
      <c r="B105" t="s">
        <v>26</v>
      </c>
      <c r="C105" t="s">
        <v>63</v>
      </c>
      <c r="D105" s="1">
        <v>0.18107843838332152</v>
      </c>
      <c r="E105">
        <f t="shared" si="19"/>
        <v>0.18225437433932937</v>
      </c>
      <c r="F105">
        <f t="shared" si="19"/>
        <v>0.18343031029533721</v>
      </c>
      <c r="G105">
        <f t="shared" si="19"/>
        <v>0.18460624625134509</v>
      </c>
      <c r="H105">
        <f t="shared" si="19"/>
        <v>0.18578218220735293</v>
      </c>
      <c r="I105" s="1">
        <v>0.18695811816336078</v>
      </c>
      <c r="J105">
        <f t="shared" si="20"/>
        <v>0.18947747009236318</v>
      </c>
      <c r="K105">
        <f t="shared" si="20"/>
        <v>0.19199682202136556</v>
      </c>
      <c r="L105">
        <f t="shared" si="20"/>
        <v>0.19451617395036797</v>
      </c>
      <c r="M105">
        <f t="shared" si="20"/>
        <v>0.19703552587937034</v>
      </c>
      <c r="N105" s="1">
        <v>0.19955487780837275</v>
      </c>
      <c r="O105">
        <f t="shared" si="21"/>
        <v>0.20148250284552735</v>
      </c>
      <c r="P105">
        <f t="shared" si="21"/>
        <v>0.20341012788268195</v>
      </c>
      <c r="Q105">
        <f t="shared" si="21"/>
        <v>0.20533775291983655</v>
      </c>
      <c r="R105">
        <f t="shared" si="21"/>
        <v>0.20726537795699115</v>
      </c>
      <c r="S105" s="1">
        <v>0.20919300299414575</v>
      </c>
      <c r="T105">
        <f t="shared" si="22"/>
        <v>0.21007519765411828</v>
      </c>
      <c r="U105">
        <f t="shared" si="22"/>
        <v>0.21095739231409077</v>
      </c>
      <c r="V105">
        <f t="shared" si="22"/>
        <v>0.2118395869740633</v>
      </c>
      <c r="W105">
        <f t="shared" si="22"/>
        <v>0.21272178163403579</v>
      </c>
      <c r="X105" s="1">
        <v>0.21360397629400832</v>
      </c>
      <c r="Y105">
        <f t="shared" si="23"/>
        <v>0.2137141650048329</v>
      </c>
      <c r="Z105">
        <f t="shared" si="23"/>
        <v>0.21382435371565747</v>
      </c>
      <c r="AA105">
        <f t="shared" si="23"/>
        <v>0.21393454242648205</v>
      </c>
      <c r="AB105">
        <f t="shared" si="23"/>
        <v>0.21404473113730663</v>
      </c>
      <c r="AC105" s="1">
        <v>0.2141549198481312</v>
      </c>
      <c r="AD105">
        <f t="shared" si="24"/>
        <v>0.21348898243193773</v>
      </c>
      <c r="AE105">
        <f t="shared" si="24"/>
        <v>0.21282304501574423</v>
      </c>
      <c r="AF105">
        <f t="shared" si="24"/>
        <v>0.21215710759955075</v>
      </c>
      <c r="AG105">
        <f t="shared" si="24"/>
        <v>0.21149117018335725</v>
      </c>
      <c r="AH105" s="1">
        <v>0.21082523276716378</v>
      </c>
      <c r="AI105" s="2">
        <f t="shared" si="25"/>
        <v>2.0766905393918869</v>
      </c>
      <c r="AJ105" s="2">
        <f t="shared" si="26"/>
        <v>2.2854415772778718</v>
      </c>
      <c r="AK105" s="2">
        <f t="shared" si="27"/>
        <v>2.3440622264241719</v>
      </c>
      <c r="AL105" s="2">
        <f t="shared" si="28"/>
        <v>4.1625772388613864</v>
      </c>
      <c r="AM105" s="2">
        <f t="shared" si="29"/>
        <v>6.293035488991551</v>
      </c>
      <c r="AN105" s="2">
        <f t="shared" si="30"/>
        <v>6.293035488991551</v>
      </c>
      <c r="AO105">
        <f t="shared" si="31"/>
        <v>0</v>
      </c>
    </row>
    <row r="106" spans="1:41" hidden="1" x14ac:dyDescent="0.35">
      <c r="A106" t="str">
        <f>VLOOKUP(B106,'BAU Global Total'!A$3:C$34,3,FALSE)</f>
        <v>GCAM</v>
      </c>
      <c r="B106" t="s">
        <v>26</v>
      </c>
      <c r="C106" t="s">
        <v>64</v>
      </c>
      <c r="D106" s="1">
        <v>5.4503332279729005E-2</v>
      </c>
      <c r="E106">
        <f t="shared" si="19"/>
        <v>5.6395731736191404E-2</v>
      </c>
      <c r="F106">
        <f t="shared" si="19"/>
        <v>5.828813119265381E-2</v>
      </c>
      <c r="G106">
        <f t="shared" si="19"/>
        <v>6.0180530649116208E-2</v>
      </c>
      <c r="H106">
        <f t="shared" si="19"/>
        <v>6.2072930105578614E-2</v>
      </c>
      <c r="I106" s="1">
        <v>6.3965329562041012E-2</v>
      </c>
      <c r="J106">
        <f t="shared" si="20"/>
        <v>6.6334744570490212E-2</v>
      </c>
      <c r="K106">
        <f t="shared" si="20"/>
        <v>6.8704159578939411E-2</v>
      </c>
      <c r="L106">
        <f t="shared" si="20"/>
        <v>7.107357458738861E-2</v>
      </c>
      <c r="M106">
        <f t="shared" si="20"/>
        <v>7.344298959583781E-2</v>
      </c>
      <c r="N106" s="1">
        <v>7.5812404604287009E-2</v>
      </c>
      <c r="O106">
        <f t="shared" si="21"/>
        <v>7.7760002456135929E-2</v>
      </c>
      <c r="P106">
        <f t="shared" si="21"/>
        <v>7.9707600307984849E-2</v>
      </c>
      <c r="Q106">
        <f t="shared" si="21"/>
        <v>8.1655198159833756E-2</v>
      </c>
      <c r="R106">
        <f t="shared" si="21"/>
        <v>8.3602796011682676E-2</v>
      </c>
      <c r="S106" s="1">
        <v>8.5550393863531596E-2</v>
      </c>
      <c r="T106">
        <f t="shared" si="22"/>
        <v>8.7001492543184789E-2</v>
      </c>
      <c r="U106">
        <f t="shared" si="22"/>
        <v>8.8452591222837995E-2</v>
      </c>
      <c r="V106">
        <f t="shared" si="22"/>
        <v>8.9903689902491188E-2</v>
      </c>
      <c r="W106">
        <f t="shared" si="22"/>
        <v>9.1354788582144394E-2</v>
      </c>
      <c r="X106" s="1">
        <v>9.2805887261797587E-2</v>
      </c>
      <c r="Y106">
        <f t="shared" si="23"/>
        <v>9.3764035615321956E-2</v>
      </c>
      <c r="Z106">
        <f t="shared" si="23"/>
        <v>9.4722183968846338E-2</v>
      </c>
      <c r="AA106">
        <f t="shared" si="23"/>
        <v>9.5680332322370706E-2</v>
      </c>
      <c r="AB106">
        <f t="shared" si="23"/>
        <v>9.6638480675895089E-2</v>
      </c>
      <c r="AC106" s="1">
        <v>9.7596629029419457E-2</v>
      </c>
      <c r="AD106">
        <f t="shared" si="24"/>
        <v>9.8262690572107209E-2</v>
      </c>
      <c r="AE106">
        <f t="shared" si="24"/>
        <v>9.892875211479496E-2</v>
      </c>
      <c r="AF106">
        <f t="shared" si="24"/>
        <v>9.9594813657482698E-2</v>
      </c>
      <c r="AG106">
        <f t="shared" si="24"/>
        <v>0.10026087520017045</v>
      </c>
      <c r="AH106" s="1">
        <v>0.1009269367428582</v>
      </c>
      <c r="AI106" s="2">
        <f t="shared" si="25"/>
        <v>0.71077385846225316</v>
      </c>
      <c r="AJ106" s="2">
        <f t="shared" si="26"/>
        <v>0.93360684491591184</v>
      </c>
      <c r="AK106" s="2">
        <f t="shared" si="27"/>
        <v>1.0691816171610646</v>
      </c>
      <c r="AL106" s="2">
        <f t="shared" si="28"/>
        <v>1.568568298773878</v>
      </c>
      <c r="AM106" s="2">
        <f t="shared" si="29"/>
        <v>2.5449440286731453</v>
      </c>
      <c r="AN106" s="2">
        <f t="shared" si="30"/>
        <v>2.5449440286731453</v>
      </c>
      <c r="AO106">
        <f t="shared" si="31"/>
        <v>0</v>
      </c>
    </row>
    <row r="107" spans="1:41" hidden="1" x14ac:dyDescent="0.35">
      <c r="A107" t="str">
        <f>VLOOKUP(B107,'BAU Global Total'!A$3:C$34,3,FALSE)</f>
        <v>GCAM</v>
      </c>
      <c r="B107" t="s">
        <v>26</v>
      </c>
      <c r="C107" t="s">
        <v>65</v>
      </c>
      <c r="D107" s="1">
        <v>6.2188762158916007E-2</v>
      </c>
      <c r="E107">
        <f t="shared" si="19"/>
        <v>6.4092902369160806E-2</v>
      </c>
      <c r="F107">
        <f t="shared" si="19"/>
        <v>6.5997042579405599E-2</v>
      </c>
      <c r="G107">
        <f t="shared" si="19"/>
        <v>6.7901182789650391E-2</v>
      </c>
      <c r="H107">
        <f t="shared" si="19"/>
        <v>6.9805322999895197E-2</v>
      </c>
      <c r="I107" s="1">
        <v>7.170946321013999E-2</v>
      </c>
      <c r="J107">
        <f t="shared" si="20"/>
        <v>7.3770490912607581E-2</v>
      </c>
      <c r="K107">
        <f t="shared" si="20"/>
        <v>7.5831518615075172E-2</v>
      </c>
      <c r="L107">
        <f t="shared" si="20"/>
        <v>7.7892546317542763E-2</v>
      </c>
      <c r="M107">
        <f t="shared" si="20"/>
        <v>7.9953574020010354E-2</v>
      </c>
      <c r="N107" s="1">
        <v>8.2014601722477945E-2</v>
      </c>
      <c r="O107">
        <f t="shared" si="21"/>
        <v>8.3326971605541547E-2</v>
      </c>
      <c r="P107">
        <f t="shared" si="21"/>
        <v>8.4639341488605149E-2</v>
      </c>
      <c r="Q107">
        <f t="shared" si="21"/>
        <v>8.5951711371668751E-2</v>
      </c>
      <c r="R107">
        <f t="shared" si="21"/>
        <v>8.7264081254732354E-2</v>
      </c>
      <c r="S107" s="1">
        <v>8.8576451137795956E-2</v>
      </c>
      <c r="T107">
        <f t="shared" si="22"/>
        <v>8.9331385192793766E-2</v>
      </c>
      <c r="U107">
        <f t="shared" si="22"/>
        <v>9.0086319247791577E-2</v>
      </c>
      <c r="V107">
        <f t="shared" si="22"/>
        <v>9.0841253302789388E-2</v>
      </c>
      <c r="W107">
        <f t="shared" si="22"/>
        <v>9.1596187357787198E-2</v>
      </c>
      <c r="X107" s="1">
        <v>9.2351121412785009E-2</v>
      </c>
      <c r="Y107">
        <f t="shared" si="23"/>
        <v>9.2690588976954813E-2</v>
      </c>
      <c r="Z107">
        <f t="shared" si="23"/>
        <v>9.3030056541124603E-2</v>
      </c>
      <c r="AA107">
        <f t="shared" si="23"/>
        <v>9.3369524105294407E-2</v>
      </c>
      <c r="AB107">
        <f t="shared" si="23"/>
        <v>9.3708991669464198E-2</v>
      </c>
      <c r="AC107" s="1">
        <v>9.4048459233634002E-2</v>
      </c>
      <c r="AD107">
        <f t="shared" si="24"/>
        <v>9.4262711976087585E-2</v>
      </c>
      <c r="AE107">
        <f t="shared" si="24"/>
        <v>9.4476964718541181E-2</v>
      </c>
      <c r="AF107">
        <f t="shared" si="24"/>
        <v>9.4691217460994764E-2</v>
      </c>
      <c r="AG107">
        <f t="shared" si="24"/>
        <v>9.4905470203448361E-2</v>
      </c>
      <c r="AH107" s="1">
        <v>9.5119722945901944E-2</v>
      </c>
      <c r="AI107" s="2">
        <f t="shared" si="25"/>
        <v>0.79115740769488174</v>
      </c>
      <c r="AJ107" s="2">
        <f t="shared" si="26"/>
        <v>0.96597942509476864</v>
      </c>
      <c r="AK107" s="2">
        <f t="shared" si="27"/>
        <v>1.032654829244231</v>
      </c>
      <c r="AL107" s="2">
        <f t="shared" si="28"/>
        <v>1.6751222310671725</v>
      </c>
      <c r="AM107" s="2">
        <f t="shared" si="29"/>
        <v>2.6154259388986181</v>
      </c>
      <c r="AN107" s="2">
        <f t="shared" si="30"/>
        <v>2.6154259388986181</v>
      </c>
      <c r="AO107">
        <f t="shared" si="31"/>
        <v>0</v>
      </c>
    </row>
    <row r="108" spans="1:41" x14ac:dyDescent="0.35">
      <c r="A108" t="str">
        <f>VLOOKUP(B108,'BAU Global Total'!A$3:C$34,3,FALSE)</f>
        <v>GCAM</v>
      </c>
      <c r="B108" t="s">
        <v>26</v>
      </c>
      <c r="C108" t="s">
        <v>66</v>
      </c>
      <c r="D108" s="1">
        <v>2.1725725799999996E-3</v>
      </c>
      <c r="E108">
        <f t="shared" si="19"/>
        <v>2.2346362309999999E-3</v>
      </c>
      <c r="F108">
        <f t="shared" si="19"/>
        <v>2.2966998819999996E-3</v>
      </c>
      <c r="G108">
        <f t="shared" si="19"/>
        <v>2.3587635329999999E-3</v>
      </c>
      <c r="H108">
        <f t="shared" si="19"/>
        <v>2.4208271839999997E-3</v>
      </c>
      <c r="I108" s="1">
        <v>2.4828908349999999E-3</v>
      </c>
      <c r="J108">
        <f t="shared" si="20"/>
        <v>2.5877074199999999E-3</v>
      </c>
      <c r="K108">
        <f t="shared" si="20"/>
        <v>2.6925240049999999E-3</v>
      </c>
      <c r="L108">
        <f t="shared" si="20"/>
        <v>2.79734059E-3</v>
      </c>
      <c r="M108">
        <f t="shared" si="20"/>
        <v>2.902157175E-3</v>
      </c>
      <c r="N108" s="1">
        <v>3.00697376E-3</v>
      </c>
      <c r="O108">
        <f t="shared" si="21"/>
        <v>3.1160365769999998E-3</v>
      </c>
      <c r="P108">
        <f t="shared" si="21"/>
        <v>3.2250993940000001E-3</v>
      </c>
      <c r="Q108">
        <f t="shared" si="21"/>
        <v>3.3341622109999999E-3</v>
      </c>
      <c r="R108">
        <f t="shared" si="21"/>
        <v>3.4432250280000002E-3</v>
      </c>
      <c r="S108" s="1">
        <v>3.552287845E-3</v>
      </c>
      <c r="T108">
        <f t="shared" si="22"/>
        <v>3.6933336889999999E-3</v>
      </c>
      <c r="U108">
        <f t="shared" si="22"/>
        <v>3.8343795329999998E-3</v>
      </c>
      <c r="V108">
        <f t="shared" si="22"/>
        <v>3.9754253770000001E-3</v>
      </c>
      <c r="W108">
        <f t="shared" si="22"/>
        <v>4.1164712209999996E-3</v>
      </c>
      <c r="X108" s="1">
        <v>4.2575170649999999E-3</v>
      </c>
      <c r="Y108">
        <f t="shared" si="23"/>
        <v>4.3849043959999995E-3</v>
      </c>
      <c r="Z108">
        <f t="shared" si="23"/>
        <v>4.512291727E-3</v>
      </c>
      <c r="AA108">
        <f t="shared" si="23"/>
        <v>4.6396790579999996E-3</v>
      </c>
      <c r="AB108">
        <f t="shared" si="23"/>
        <v>4.7670663890000001E-3</v>
      </c>
      <c r="AC108" s="1">
        <v>4.8944537199999997E-3</v>
      </c>
      <c r="AD108">
        <f t="shared" si="24"/>
        <v>5.0004418259999997E-3</v>
      </c>
      <c r="AE108">
        <f t="shared" si="24"/>
        <v>5.1064299319999997E-3</v>
      </c>
      <c r="AF108">
        <f t="shared" si="24"/>
        <v>5.2124180379999998E-3</v>
      </c>
      <c r="AG108">
        <f t="shared" si="24"/>
        <v>5.3184061439999998E-3</v>
      </c>
      <c r="AH108" s="1">
        <v>5.4243942499999998E-3</v>
      </c>
      <c r="AI108" s="2">
        <f t="shared" si="25"/>
        <v>2.7953093194999994E-2</v>
      </c>
      <c r="AJ108" s="2">
        <f t="shared" si="26"/>
        <v>3.9554911700000001E-2</v>
      </c>
      <c r="AK108" s="2">
        <f t="shared" si="27"/>
        <v>5.3518002544999999E-2</v>
      </c>
      <c r="AL108" s="2">
        <f t="shared" si="28"/>
        <v>6.4501031134999984E-2</v>
      </c>
      <c r="AM108" s="2">
        <f t="shared" si="29"/>
        <v>0.113761516615</v>
      </c>
      <c r="AN108" s="2">
        <f t="shared" si="30"/>
        <v>0</v>
      </c>
      <c r="AO108">
        <f t="shared" si="31"/>
        <v>0.113761516615</v>
      </c>
    </row>
    <row r="109" spans="1:41" x14ac:dyDescent="0.35">
      <c r="A109" t="str">
        <f>VLOOKUP(B109,'BAU Global Total'!A$3:C$34,3,FALSE)</f>
        <v>GCAM</v>
      </c>
      <c r="B109" t="s">
        <v>26</v>
      </c>
      <c r="C109" t="s">
        <v>67</v>
      </c>
      <c r="D109" s="1">
        <v>5.2314658580919993E-2</v>
      </c>
      <c r="E109">
        <f t="shared" si="19"/>
        <v>5.2950554515992551E-2</v>
      </c>
      <c r="F109">
        <f t="shared" si="19"/>
        <v>5.3586450451065117E-2</v>
      </c>
      <c r="G109">
        <f t="shared" si="19"/>
        <v>5.4222346386137675E-2</v>
      </c>
      <c r="H109">
        <f t="shared" si="19"/>
        <v>5.485824232121024E-2</v>
      </c>
      <c r="I109" s="1">
        <v>5.5494138256282799E-2</v>
      </c>
      <c r="J109">
        <f t="shared" si="20"/>
        <v>5.6169562045645417E-2</v>
      </c>
      <c r="K109">
        <f t="shared" si="20"/>
        <v>5.6844985835008029E-2</v>
      </c>
      <c r="L109">
        <f t="shared" si="20"/>
        <v>5.7520409624370647E-2</v>
      </c>
      <c r="M109">
        <f t="shared" si="20"/>
        <v>5.8195833413733258E-2</v>
      </c>
      <c r="N109" s="1">
        <v>5.8871257203095877E-2</v>
      </c>
      <c r="O109">
        <f t="shared" si="21"/>
        <v>5.9343090125723086E-2</v>
      </c>
      <c r="P109">
        <f t="shared" si="21"/>
        <v>5.9814923048350302E-2</v>
      </c>
      <c r="Q109">
        <f t="shared" si="21"/>
        <v>6.0286755970977511E-2</v>
      </c>
      <c r="R109">
        <f t="shared" si="21"/>
        <v>6.0758588893604727E-2</v>
      </c>
      <c r="S109" s="1">
        <v>6.1230421816231936E-2</v>
      </c>
      <c r="T109">
        <f t="shared" si="22"/>
        <v>6.1588977206610093E-2</v>
      </c>
      <c r="U109">
        <f t="shared" si="22"/>
        <v>6.194753259698825E-2</v>
      </c>
      <c r="V109">
        <f t="shared" si="22"/>
        <v>6.2306087987366407E-2</v>
      </c>
      <c r="W109">
        <f t="shared" si="22"/>
        <v>6.2664643377744564E-2</v>
      </c>
      <c r="X109" s="1">
        <v>6.3023198768122721E-2</v>
      </c>
      <c r="Y109">
        <f t="shared" si="23"/>
        <v>6.346637744696576E-2</v>
      </c>
      <c r="Z109">
        <f t="shared" si="23"/>
        <v>6.39095561258088E-2</v>
      </c>
      <c r="AA109">
        <f t="shared" si="23"/>
        <v>6.435273480465184E-2</v>
      </c>
      <c r="AB109">
        <f t="shared" si="23"/>
        <v>6.479591348349488E-2</v>
      </c>
      <c r="AC109" s="1">
        <v>6.5239092162337919E-2</v>
      </c>
      <c r="AD109">
        <f t="shared" si="24"/>
        <v>6.5341642825597457E-2</v>
      </c>
      <c r="AE109">
        <f t="shared" si="24"/>
        <v>6.5444193488856994E-2</v>
      </c>
      <c r="AF109">
        <f t="shared" si="24"/>
        <v>6.5546744152116518E-2</v>
      </c>
      <c r="AG109">
        <f t="shared" si="24"/>
        <v>6.5649294815376055E-2</v>
      </c>
      <c r="AH109" s="1">
        <v>6.5751845478635593E-2</v>
      </c>
      <c r="AI109" s="2">
        <f t="shared" si="25"/>
        <v>0.61102843863346157</v>
      </c>
      <c r="AJ109" s="2">
        <f t="shared" si="26"/>
        <v>0.67183547699481549</v>
      </c>
      <c r="AK109" s="2">
        <f t="shared" si="27"/>
        <v>0.71252059355196451</v>
      </c>
      <c r="AL109" s="2">
        <f t="shared" si="28"/>
        <v>1.2239926584251812</v>
      </c>
      <c r="AM109" s="2">
        <f t="shared" si="29"/>
        <v>1.8734900532090228</v>
      </c>
      <c r="AN109" s="2">
        <f t="shared" si="30"/>
        <v>1.8734900532090228</v>
      </c>
      <c r="AO109">
        <f t="shared" si="31"/>
        <v>0</v>
      </c>
    </row>
    <row r="110" spans="1:41" x14ac:dyDescent="0.35">
      <c r="A110" t="str">
        <f>VLOOKUP(B110,'BAU Global Total'!A$3:C$34,3,FALSE)</f>
        <v>GCAM</v>
      </c>
      <c r="B110" t="s">
        <v>26</v>
      </c>
      <c r="C110" t="s">
        <v>68</v>
      </c>
      <c r="D110" s="1">
        <v>4.2993263196000001E-3</v>
      </c>
      <c r="E110">
        <f t="shared" si="19"/>
        <v>4.3540893328799998E-3</v>
      </c>
      <c r="F110">
        <f t="shared" si="19"/>
        <v>4.4088523461600004E-3</v>
      </c>
      <c r="G110">
        <f t="shared" si="19"/>
        <v>4.4636153594400001E-3</v>
      </c>
      <c r="H110">
        <f t="shared" si="19"/>
        <v>4.5183783727200007E-3</v>
      </c>
      <c r="I110" s="1">
        <v>4.5731413860000004E-3</v>
      </c>
      <c r="J110">
        <f t="shared" si="20"/>
        <v>4.6352000081800009E-3</v>
      </c>
      <c r="K110">
        <f t="shared" si="20"/>
        <v>4.6972586303600005E-3</v>
      </c>
      <c r="L110">
        <f t="shared" si="20"/>
        <v>4.759317252540001E-3</v>
      </c>
      <c r="M110">
        <f t="shared" si="20"/>
        <v>4.8213758747200006E-3</v>
      </c>
      <c r="N110" s="1">
        <v>4.883434496900001E-3</v>
      </c>
      <c r="O110">
        <f t="shared" si="21"/>
        <v>4.9586886139200009E-3</v>
      </c>
      <c r="P110">
        <f t="shared" si="21"/>
        <v>5.0339427309400008E-3</v>
      </c>
      <c r="Q110">
        <f t="shared" si="21"/>
        <v>5.1091968479599998E-3</v>
      </c>
      <c r="R110">
        <f t="shared" si="21"/>
        <v>5.1844509649799997E-3</v>
      </c>
      <c r="S110" s="1">
        <v>5.2597050819999996E-3</v>
      </c>
      <c r="T110">
        <f t="shared" si="22"/>
        <v>5.3339597468599923E-3</v>
      </c>
      <c r="U110">
        <f t="shared" si="22"/>
        <v>5.4082144117199851E-3</v>
      </c>
      <c r="V110">
        <f t="shared" si="22"/>
        <v>5.4824690765799778E-3</v>
      </c>
      <c r="W110">
        <f t="shared" si="22"/>
        <v>5.5567237414399706E-3</v>
      </c>
      <c r="X110" s="1">
        <v>5.6309784062999633E-3</v>
      </c>
      <c r="Y110">
        <f t="shared" si="23"/>
        <v>5.6997598782799709E-3</v>
      </c>
      <c r="Z110">
        <f t="shared" si="23"/>
        <v>5.7685413502599784E-3</v>
      </c>
      <c r="AA110">
        <f t="shared" si="23"/>
        <v>5.8373228222399851E-3</v>
      </c>
      <c r="AB110">
        <f t="shared" si="23"/>
        <v>5.9061042942199927E-3</v>
      </c>
      <c r="AC110" s="1">
        <v>5.9748857662000002E-3</v>
      </c>
      <c r="AD110">
        <f t="shared" si="24"/>
        <v>6.0304309632999925E-3</v>
      </c>
      <c r="AE110">
        <f t="shared" si="24"/>
        <v>6.0859761603999857E-3</v>
      </c>
      <c r="AF110">
        <f t="shared" si="24"/>
        <v>6.141521357499978E-3</v>
      </c>
      <c r="AG110">
        <f t="shared" si="24"/>
        <v>6.1970665545999712E-3</v>
      </c>
      <c r="AH110" s="1">
        <v>6.2526117516999635E-3</v>
      </c>
      <c r="AI110" s="2">
        <f t="shared" si="25"/>
        <v>5.0413989379500007E-2</v>
      </c>
      <c r="AJ110" s="2">
        <f t="shared" si="26"/>
        <v>5.7841764119599889E-2</v>
      </c>
      <c r="AK110" s="2">
        <f t="shared" si="27"/>
        <v>6.5525199304999768E-2</v>
      </c>
      <c r="AL110" s="2">
        <f t="shared" si="28"/>
        <v>0.1033723190021999</v>
      </c>
      <c r="AM110" s="2">
        <f t="shared" si="29"/>
        <v>0.16326653990089976</v>
      </c>
      <c r="AN110" s="2">
        <f t="shared" si="30"/>
        <v>0</v>
      </c>
      <c r="AO110">
        <f t="shared" si="31"/>
        <v>0.16326653990089976</v>
      </c>
    </row>
    <row r="111" spans="1:41" hidden="1" x14ac:dyDescent="0.35">
      <c r="A111" t="str">
        <f>VLOOKUP(B111,'BAU Global Total'!A$3:C$34,3,FALSE)</f>
        <v>GCAM</v>
      </c>
      <c r="B111" t="s">
        <v>26</v>
      </c>
      <c r="C111" t="s">
        <v>69</v>
      </c>
      <c r="D111" s="1">
        <v>0</v>
      </c>
      <c r="E111">
        <f t="shared" si="19"/>
        <v>0</v>
      </c>
      <c r="F111">
        <f t="shared" si="19"/>
        <v>0</v>
      </c>
      <c r="G111">
        <f t="shared" si="19"/>
        <v>0</v>
      </c>
      <c r="H111">
        <f t="shared" si="19"/>
        <v>0</v>
      </c>
      <c r="I111" s="1">
        <v>0</v>
      </c>
      <c r="J111">
        <f t="shared" si="20"/>
        <v>0</v>
      </c>
      <c r="K111">
        <f t="shared" si="20"/>
        <v>0</v>
      </c>
      <c r="L111">
        <f t="shared" si="20"/>
        <v>0</v>
      </c>
      <c r="M111">
        <f t="shared" si="20"/>
        <v>0</v>
      </c>
      <c r="N111" s="1">
        <v>0</v>
      </c>
      <c r="O111">
        <f t="shared" si="21"/>
        <v>0</v>
      </c>
      <c r="P111">
        <f t="shared" si="21"/>
        <v>0</v>
      </c>
      <c r="Q111">
        <f t="shared" si="21"/>
        <v>0</v>
      </c>
      <c r="R111">
        <f t="shared" si="21"/>
        <v>0</v>
      </c>
      <c r="S111" s="1">
        <v>0</v>
      </c>
      <c r="T111">
        <f t="shared" si="22"/>
        <v>0</v>
      </c>
      <c r="U111">
        <f t="shared" si="22"/>
        <v>0</v>
      </c>
      <c r="V111">
        <f t="shared" si="22"/>
        <v>0</v>
      </c>
      <c r="W111">
        <f t="shared" si="22"/>
        <v>0</v>
      </c>
      <c r="X111" s="1">
        <v>0</v>
      </c>
      <c r="Y111">
        <f t="shared" si="23"/>
        <v>0</v>
      </c>
      <c r="Z111">
        <f t="shared" si="23"/>
        <v>0</v>
      </c>
      <c r="AA111">
        <f t="shared" si="23"/>
        <v>0</v>
      </c>
      <c r="AB111">
        <f t="shared" si="23"/>
        <v>0</v>
      </c>
      <c r="AC111" s="1">
        <v>0</v>
      </c>
      <c r="AD111">
        <f t="shared" si="24"/>
        <v>0</v>
      </c>
      <c r="AE111">
        <f t="shared" si="24"/>
        <v>0</v>
      </c>
      <c r="AF111">
        <f t="shared" si="24"/>
        <v>0</v>
      </c>
      <c r="AG111">
        <f t="shared" si="24"/>
        <v>0</v>
      </c>
      <c r="AH111" s="1">
        <v>0</v>
      </c>
      <c r="AI111" s="2">
        <f t="shared" si="25"/>
        <v>0</v>
      </c>
      <c r="AJ111" s="2">
        <f t="shared" si="26"/>
        <v>0</v>
      </c>
      <c r="AK111" s="2">
        <f t="shared" si="27"/>
        <v>0</v>
      </c>
      <c r="AL111" s="2">
        <f t="shared" si="28"/>
        <v>0</v>
      </c>
      <c r="AM111" s="2">
        <f t="shared" si="29"/>
        <v>0</v>
      </c>
      <c r="AN111" s="2">
        <f t="shared" si="30"/>
        <v>0</v>
      </c>
      <c r="AO111">
        <f t="shared" si="31"/>
        <v>0</v>
      </c>
    </row>
    <row r="112" spans="1:41" hidden="1" x14ac:dyDescent="0.35">
      <c r="A112" t="str">
        <f>VLOOKUP(B112,'BAU Global Total'!A$3:C$34,3,FALSE)</f>
        <v>EPS</v>
      </c>
      <c r="B112" t="s">
        <v>27</v>
      </c>
      <c r="C112" t="s">
        <v>60</v>
      </c>
      <c r="D112" s="1">
        <v>0.97431768849764888</v>
      </c>
      <c r="E112">
        <f t="shared" si="19"/>
        <v>0.98320568319652879</v>
      </c>
      <c r="F112">
        <f t="shared" si="19"/>
        <v>0.99209367789540859</v>
      </c>
      <c r="G112">
        <f t="shared" si="19"/>
        <v>1.0009816725942884</v>
      </c>
      <c r="H112">
        <f t="shared" si="19"/>
        <v>1.0098696672931684</v>
      </c>
      <c r="I112" s="1">
        <v>1.0187576619920482</v>
      </c>
      <c r="J112">
        <f t="shared" si="20"/>
        <v>1.0221642510526694</v>
      </c>
      <c r="K112">
        <f t="shared" si="20"/>
        <v>1.0255708401132906</v>
      </c>
      <c r="L112">
        <f t="shared" si="20"/>
        <v>1.0289774291739116</v>
      </c>
      <c r="M112">
        <f t="shared" si="20"/>
        <v>1.0323840182345327</v>
      </c>
      <c r="N112" s="1">
        <v>1.0357906072951539</v>
      </c>
      <c r="O112">
        <f t="shared" si="21"/>
        <v>1.0361853767784253</v>
      </c>
      <c r="P112">
        <f t="shared" si="21"/>
        <v>1.0365801462616966</v>
      </c>
      <c r="Q112">
        <f t="shared" si="21"/>
        <v>1.0369749157449681</v>
      </c>
      <c r="R112">
        <f t="shared" si="21"/>
        <v>1.0373696852282395</v>
      </c>
      <c r="S112" s="1">
        <v>1.0377644547115108</v>
      </c>
      <c r="T112">
        <f t="shared" si="22"/>
        <v>1.0359108452643573</v>
      </c>
      <c r="U112">
        <f t="shared" si="22"/>
        <v>1.0340572358172035</v>
      </c>
      <c r="V112">
        <f t="shared" si="22"/>
        <v>1.03220362637005</v>
      </c>
      <c r="W112">
        <f t="shared" si="22"/>
        <v>1.0303500169228963</v>
      </c>
      <c r="X112" s="1">
        <v>1.0284964074757428</v>
      </c>
      <c r="Y112">
        <f t="shared" si="23"/>
        <v>1.0268842866899193</v>
      </c>
      <c r="Z112">
        <f t="shared" si="23"/>
        <v>1.0252721659040958</v>
      </c>
      <c r="AA112">
        <f t="shared" si="23"/>
        <v>1.0236600451182722</v>
      </c>
      <c r="AB112">
        <f t="shared" si="23"/>
        <v>1.0220479243324487</v>
      </c>
      <c r="AC112" s="1">
        <v>1.0204358035466252</v>
      </c>
      <c r="AD112">
        <f t="shared" si="24"/>
        <v>1.0172864094120495</v>
      </c>
      <c r="AE112">
        <f t="shared" si="24"/>
        <v>1.014137015277474</v>
      </c>
      <c r="AF112">
        <f t="shared" si="24"/>
        <v>1.0109876211428983</v>
      </c>
      <c r="AG112">
        <f t="shared" si="24"/>
        <v>1.0078382270083228</v>
      </c>
      <c r="AH112" s="1">
        <v>1.0046888328737471</v>
      </c>
      <c r="AI112" s="2">
        <f t="shared" si="25"/>
        <v>11.124113197338648</v>
      </c>
      <c r="AJ112" s="2">
        <f t="shared" si="26"/>
        <v>11.381683317870245</v>
      </c>
      <c r="AK112" s="2">
        <f t="shared" si="27"/>
        <v>11.201734738781596</v>
      </c>
      <c r="AL112" s="2">
        <f t="shared" si="28"/>
        <v>21.470005907913738</v>
      </c>
      <c r="AM112" s="2">
        <f t="shared" si="29"/>
        <v>31.643244239219591</v>
      </c>
      <c r="AN112" s="2">
        <f t="shared" si="30"/>
        <v>31.643244239219591</v>
      </c>
      <c r="AO112">
        <f t="shared" si="31"/>
        <v>0</v>
      </c>
    </row>
    <row r="113" spans="1:41" hidden="1" x14ac:dyDescent="0.35">
      <c r="A113" t="str">
        <f>VLOOKUP(B113,'BAU Global Total'!A$3:C$34,3,FALSE)</f>
        <v>EPS</v>
      </c>
      <c r="B113" t="s">
        <v>27</v>
      </c>
      <c r="C113" t="s">
        <v>61</v>
      </c>
      <c r="D113" s="1">
        <v>0</v>
      </c>
      <c r="E113">
        <f t="shared" si="19"/>
        <v>2.7465635152800001E-3</v>
      </c>
      <c r="F113">
        <f t="shared" si="19"/>
        <v>5.4931270305600003E-3</v>
      </c>
      <c r="G113">
        <f t="shared" si="19"/>
        <v>8.2396905458400008E-3</v>
      </c>
      <c r="H113">
        <f t="shared" si="19"/>
        <v>1.0986254061120001E-2</v>
      </c>
      <c r="I113" s="1">
        <v>1.37328175764E-2</v>
      </c>
      <c r="J113">
        <f t="shared" si="20"/>
        <v>2.1475967081519998E-2</v>
      </c>
      <c r="K113">
        <f t="shared" si="20"/>
        <v>2.9219116586639997E-2</v>
      </c>
      <c r="L113">
        <f t="shared" si="20"/>
        <v>3.6962266091759996E-2</v>
      </c>
      <c r="M113">
        <f t="shared" si="20"/>
        <v>4.4705415596879995E-2</v>
      </c>
      <c r="N113" s="1">
        <v>5.2448565101999994E-2</v>
      </c>
      <c r="O113">
        <f t="shared" si="21"/>
        <v>5.8957996084959989E-2</v>
      </c>
      <c r="P113">
        <f t="shared" si="21"/>
        <v>6.5467427067919984E-2</v>
      </c>
      <c r="Q113">
        <f t="shared" si="21"/>
        <v>7.1976858050879985E-2</v>
      </c>
      <c r="R113">
        <f t="shared" si="21"/>
        <v>7.8486289033839973E-2</v>
      </c>
      <c r="S113" s="1">
        <v>8.4995720016799975E-2</v>
      </c>
      <c r="T113">
        <f t="shared" si="22"/>
        <v>8.8039820353919981E-2</v>
      </c>
      <c r="U113">
        <f t="shared" si="22"/>
        <v>9.1083920691039988E-2</v>
      </c>
      <c r="V113">
        <f t="shared" si="22"/>
        <v>9.4128021028159981E-2</v>
      </c>
      <c r="W113">
        <f t="shared" si="22"/>
        <v>9.7172121365279987E-2</v>
      </c>
      <c r="X113" s="1">
        <v>0.10021622170239999</v>
      </c>
      <c r="Y113">
        <f t="shared" si="23"/>
        <v>0.10168029782256</v>
      </c>
      <c r="Z113">
        <f t="shared" si="23"/>
        <v>0.10314437394272</v>
      </c>
      <c r="AA113">
        <f t="shared" si="23"/>
        <v>0.10460845006288</v>
      </c>
      <c r="AB113">
        <f t="shared" si="23"/>
        <v>0.10607252618304</v>
      </c>
      <c r="AC113" s="1">
        <v>0.1075366023032</v>
      </c>
      <c r="AD113">
        <f t="shared" si="24"/>
        <v>0.10849815950863993</v>
      </c>
      <c r="AE113">
        <f t="shared" si="24"/>
        <v>0.10945971671407986</v>
      </c>
      <c r="AF113">
        <f t="shared" si="24"/>
        <v>0.11042127391951978</v>
      </c>
      <c r="AG113">
        <f t="shared" si="24"/>
        <v>0.11138283112495971</v>
      </c>
      <c r="AH113" s="1">
        <v>0.11234438833039964</v>
      </c>
      <c r="AI113" s="2">
        <f t="shared" si="25"/>
        <v>0.22600978318799997</v>
      </c>
      <c r="AJ113" s="2">
        <f t="shared" si="26"/>
        <v>0.88297296049719987</v>
      </c>
      <c r="AK113" s="2">
        <f t="shared" si="27"/>
        <v>1.1753648416143987</v>
      </c>
      <c r="AL113" s="2">
        <f t="shared" si="28"/>
        <v>1.0565341785831999</v>
      </c>
      <c r="AM113" s="2">
        <f t="shared" si="29"/>
        <v>2.1316827984951985</v>
      </c>
      <c r="AN113" s="2">
        <f t="shared" si="30"/>
        <v>2.1316827984951985</v>
      </c>
      <c r="AO113">
        <f t="shared" si="31"/>
        <v>0</v>
      </c>
    </row>
    <row r="114" spans="1:41" hidden="1" x14ac:dyDescent="0.35">
      <c r="A114" t="str">
        <f>VLOOKUP(B114,'BAU Global Total'!A$3:C$34,3,FALSE)</f>
        <v>EPS</v>
      </c>
      <c r="B114" t="s">
        <v>27</v>
      </c>
      <c r="C114" t="s">
        <v>53</v>
      </c>
      <c r="D114" s="1">
        <v>6.9916507481901782</v>
      </c>
      <c r="E114">
        <f t="shared" si="19"/>
        <v>7.0714367786762953</v>
      </c>
      <c r="F114">
        <f t="shared" si="19"/>
        <v>7.1512228091624124</v>
      </c>
      <c r="G114">
        <f t="shared" si="19"/>
        <v>7.2310088396485286</v>
      </c>
      <c r="H114">
        <f t="shared" si="19"/>
        <v>7.3107948701346457</v>
      </c>
      <c r="I114" s="1">
        <v>7.3905809006207628</v>
      </c>
      <c r="J114">
        <f t="shared" si="20"/>
        <v>7.4089795664259315</v>
      </c>
      <c r="K114">
        <f t="shared" si="20"/>
        <v>7.4273782322311011</v>
      </c>
      <c r="L114">
        <f t="shared" si="20"/>
        <v>7.4457768980362697</v>
      </c>
      <c r="M114">
        <f t="shared" si="20"/>
        <v>7.4641755638414393</v>
      </c>
      <c r="N114" s="1">
        <v>7.482574229646608</v>
      </c>
      <c r="O114">
        <f t="shared" si="21"/>
        <v>7.4948226939924485</v>
      </c>
      <c r="P114">
        <f t="shared" si="21"/>
        <v>7.507071158338289</v>
      </c>
      <c r="Q114">
        <f t="shared" si="21"/>
        <v>7.5193196226841295</v>
      </c>
      <c r="R114">
        <f t="shared" si="21"/>
        <v>7.5315680870299699</v>
      </c>
      <c r="S114" s="1">
        <v>7.5438165513758104</v>
      </c>
      <c r="T114">
        <f t="shared" si="22"/>
        <v>7.5540400230198506</v>
      </c>
      <c r="U114">
        <f t="shared" si="22"/>
        <v>7.5642634946638907</v>
      </c>
      <c r="V114">
        <f t="shared" si="22"/>
        <v>7.5744869663079317</v>
      </c>
      <c r="W114">
        <f t="shared" si="22"/>
        <v>7.5847104379519719</v>
      </c>
      <c r="X114" s="1">
        <v>7.594933909596012</v>
      </c>
      <c r="Y114">
        <f t="shared" si="23"/>
        <v>7.5927414429774398</v>
      </c>
      <c r="Z114">
        <f t="shared" si="23"/>
        <v>7.5905489763588676</v>
      </c>
      <c r="AA114">
        <f t="shared" si="23"/>
        <v>7.5883565097402954</v>
      </c>
      <c r="AB114">
        <f t="shared" si="23"/>
        <v>7.5861640431217232</v>
      </c>
      <c r="AC114" s="1">
        <v>7.583971576503151</v>
      </c>
      <c r="AD114">
        <f t="shared" si="24"/>
        <v>7.5696877586929077</v>
      </c>
      <c r="AE114">
        <f t="shared" si="24"/>
        <v>7.5554039408826652</v>
      </c>
      <c r="AF114">
        <f t="shared" si="24"/>
        <v>7.5411201230724219</v>
      </c>
      <c r="AG114">
        <f t="shared" si="24"/>
        <v>7.5268363052621794</v>
      </c>
      <c r="AH114" s="1">
        <v>7.512552487451936</v>
      </c>
      <c r="AI114" s="2">
        <f t="shared" si="25"/>
        <v>80.37557943661416</v>
      </c>
      <c r="AJ114" s="2">
        <f t="shared" si="26"/>
        <v>82.951607174606906</v>
      </c>
      <c r="AK114" s="2">
        <f t="shared" si="27"/>
        <v>83.242317073659592</v>
      </c>
      <c r="AL114" s="2">
        <f t="shared" si="28"/>
        <v>155.84461238157448</v>
      </c>
      <c r="AM114" s="2">
        <f t="shared" si="29"/>
        <v>231.49199554563805</v>
      </c>
      <c r="AN114" s="2">
        <f t="shared" si="30"/>
        <v>231.49199554563805</v>
      </c>
      <c r="AO114">
        <f t="shared" si="31"/>
        <v>0</v>
      </c>
    </row>
    <row r="115" spans="1:41" hidden="1" x14ac:dyDescent="0.35">
      <c r="A115" t="str">
        <f>VLOOKUP(B115,'BAU Global Total'!A$3:C$34,3,FALSE)</f>
        <v>EPS</v>
      </c>
      <c r="B115" t="s">
        <v>27</v>
      </c>
      <c r="C115" t="s">
        <v>62</v>
      </c>
      <c r="D115" s="1">
        <v>-0.17652192734992</v>
      </c>
      <c r="E115">
        <f t="shared" si="19"/>
        <v>-0.21642931473154059</v>
      </c>
      <c r="F115">
        <f t="shared" si="19"/>
        <v>-0.25633670211316117</v>
      </c>
      <c r="G115">
        <f t="shared" si="19"/>
        <v>-0.29624408949478176</v>
      </c>
      <c r="H115">
        <f t="shared" si="19"/>
        <v>-0.33615147687640229</v>
      </c>
      <c r="I115" s="1">
        <v>-0.37605886425802287</v>
      </c>
      <c r="J115">
        <f t="shared" si="20"/>
        <v>-0.40893133585190955</v>
      </c>
      <c r="K115">
        <f t="shared" si="20"/>
        <v>-0.44180380744579628</v>
      </c>
      <c r="L115">
        <f t="shared" si="20"/>
        <v>-0.47467627903968296</v>
      </c>
      <c r="M115">
        <f t="shared" si="20"/>
        <v>-0.50754875063356963</v>
      </c>
      <c r="N115" s="1">
        <v>-0.54042122222745637</v>
      </c>
      <c r="O115">
        <f t="shared" si="21"/>
        <v>-0.57371024049847974</v>
      </c>
      <c r="P115">
        <f t="shared" si="21"/>
        <v>-0.60699925876950311</v>
      </c>
      <c r="Q115">
        <f t="shared" si="21"/>
        <v>-0.64028827704052649</v>
      </c>
      <c r="R115">
        <f t="shared" si="21"/>
        <v>-0.67357729531154986</v>
      </c>
      <c r="S115" s="1">
        <v>-0.70686631358257324</v>
      </c>
      <c r="T115">
        <f t="shared" si="22"/>
        <v>-0.73856020282636714</v>
      </c>
      <c r="U115">
        <f t="shared" si="22"/>
        <v>-0.77025409207016104</v>
      </c>
      <c r="V115">
        <f t="shared" si="22"/>
        <v>-0.80194798131395484</v>
      </c>
      <c r="W115">
        <f t="shared" si="22"/>
        <v>-0.83364187055774874</v>
      </c>
      <c r="X115" s="1">
        <v>-0.86533575980154265</v>
      </c>
      <c r="Y115">
        <f t="shared" si="23"/>
        <v>-0.89783332052838316</v>
      </c>
      <c r="Z115">
        <f t="shared" si="23"/>
        <v>-0.93033088125522367</v>
      </c>
      <c r="AA115">
        <f t="shared" si="23"/>
        <v>-0.9628284419820643</v>
      </c>
      <c r="AB115">
        <f t="shared" si="23"/>
        <v>-0.99532600270890481</v>
      </c>
      <c r="AC115" s="1">
        <v>-1.0278235634357453</v>
      </c>
      <c r="AD115">
        <f t="shared" si="24"/>
        <v>-1.059524099100762</v>
      </c>
      <c r="AE115">
        <f t="shared" si="24"/>
        <v>-1.0912246347657786</v>
      </c>
      <c r="AF115">
        <f t="shared" si="24"/>
        <v>-1.1229251704307952</v>
      </c>
      <c r="AG115">
        <f t="shared" si="24"/>
        <v>-1.1546257060958118</v>
      </c>
      <c r="AH115" s="1">
        <v>-1.1863262417608285</v>
      </c>
      <c r="AI115" s="2">
        <f t="shared" si="25"/>
        <v>-4.0311237700222433</v>
      </c>
      <c r="AJ115" s="2">
        <f t="shared" si="26"/>
        <v>-7.7516025139998623</v>
      </c>
      <c r="AK115" s="2">
        <f t="shared" si="27"/>
        <v>-11.294103821865839</v>
      </c>
      <c r="AL115" s="2">
        <f t="shared" si="28"/>
        <v>-11.242305061794649</v>
      </c>
      <c r="AM115" s="2">
        <f t="shared" si="29"/>
        <v>-21.671073123858946</v>
      </c>
      <c r="AN115" s="2">
        <f t="shared" si="30"/>
        <v>-21.671073123858946</v>
      </c>
      <c r="AO115">
        <f t="shared" si="31"/>
        <v>0</v>
      </c>
    </row>
    <row r="116" spans="1:41" hidden="1" x14ac:dyDescent="0.35">
      <c r="A116" t="str">
        <f>VLOOKUP(B116,'BAU Global Total'!A$3:C$34,3,FALSE)</f>
        <v>EPS</v>
      </c>
      <c r="B116" t="s">
        <v>27</v>
      </c>
      <c r="C116" t="s">
        <v>63</v>
      </c>
      <c r="D116" s="1">
        <v>4.3598348578084218</v>
      </c>
      <c r="E116">
        <f t="shared" si="19"/>
        <v>4.3974968893905944</v>
      </c>
      <c r="F116">
        <f t="shared" si="19"/>
        <v>4.4351589209727669</v>
      </c>
      <c r="G116">
        <f t="shared" si="19"/>
        <v>4.4728209525549403</v>
      </c>
      <c r="H116">
        <f t="shared" si="19"/>
        <v>4.5104829841371128</v>
      </c>
      <c r="I116" s="1">
        <v>4.5481450157192853</v>
      </c>
      <c r="J116">
        <f t="shared" si="20"/>
        <v>4.5445484252221355</v>
      </c>
      <c r="K116">
        <f t="shared" si="20"/>
        <v>4.5409518347249849</v>
      </c>
      <c r="L116">
        <f t="shared" si="20"/>
        <v>4.5373552442278351</v>
      </c>
      <c r="M116">
        <f t="shared" si="20"/>
        <v>4.5337586537306844</v>
      </c>
      <c r="N116" s="1">
        <v>4.5301620632335347</v>
      </c>
      <c r="O116">
        <f t="shared" si="21"/>
        <v>4.4951255832656702</v>
      </c>
      <c r="P116">
        <f t="shared" si="21"/>
        <v>4.4600891032978058</v>
      </c>
      <c r="Q116">
        <f t="shared" si="21"/>
        <v>4.4250526233299423</v>
      </c>
      <c r="R116">
        <f t="shared" si="21"/>
        <v>4.3900161433620779</v>
      </c>
      <c r="S116" s="1">
        <v>4.3549796633942135</v>
      </c>
      <c r="T116">
        <f t="shared" si="22"/>
        <v>4.2914001048742128</v>
      </c>
      <c r="U116">
        <f t="shared" si="22"/>
        <v>4.2278205463542111</v>
      </c>
      <c r="V116">
        <f t="shared" si="22"/>
        <v>4.1642409878342104</v>
      </c>
      <c r="W116">
        <f t="shared" si="22"/>
        <v>4.1006614293142087</v>
      </c>
      <c r="X116" s="1">
        <v>4.037081870794208</v>
      </c>
      <c r="Y116">
        <f t="shared" si="23"/>
        <v>3.9643299442262947</v>
      </c>
      <c r="Z116">
        <f t="shared" si="23"/>
        <v>3.8915780176583818</v>
      </c>
      <c r="AA116">
        <f t="shared" si="23"/>
        <v>3.8188260910904686</v>
      </c>
      <c r="AB116">
        <f t="shared" si="23"/>
        <v>3.7460741645225557</v>
      </c>
      <c r="AC116" s="1">
        <v>3.6733222379546424</v>
      </c>
      <c r="AD116">
        <f t="shared" si="24"/>
        <v>3.5926823394618657</v>
      </c>
      <c r="AE116">
        <f t="shared" si="24"/>
        <v>3.5120424409690889</v>
      </c>
      <c r="AF116">
        <f t="shared" si="24"/>
        <v>3.4314025424763117</v>
      </c>
      <c r="AG116">
        <f t="shared" si="24"/>
        <v>3.350762643983535</v>
      </c>
      <c r="AH116" s="1">
        <v>3.2701227454907582</v>
      </c>
      <c r="AI116" s="2">
        <f t="shared" si="25"/>
        <v>49.410715841722293</v>
      </c>
      <c r="AJ116" s="2">
        <f t="shared" si="26"/>
        <v>47.476630119054299</v>
      </c>
      <c r="AK116" s="2">
        <f t="shared" si="27"/>
        <v>40.28822503862812</v>
      </c>
      <c r="AL116" s="2">
        <f t="shared" si="28"/>
        <v>92.357183897543052</v>
      </c>
      <c r="AM116" s="2">
        <f t="shared" si="29"/>
        <v>128.60832706537693</v>
      </c>
      <c r="AN116" s="2">
        <f t="shared" si="30"/>
        <v>128.60832706537693</v>
      </c>
      <c r="AO116">
        <f t="shared" si="31"/>
        <v>0</v>
      </c>
    </row>
    <row r="117" spans="1:41" hidden="1" x14ac:dyDescent="0.35">
      <c r="A117" t="str">
        <f>VLOOKUP(B117,'BAU Global Total'!A$3:C$34,3,FALSE)</f>
        <v>EPS</v>
      </c>
      <c r="B117" t="s">
        <v>27</v>
      </c>
      <c r="C117" t="s">
        <v>64</v>
      </c>
      <c r="D117" s="1">
        <v>0.38246702853789966</v>
      </c>
      <c r="E117">
        <f t="shared" si="19"/>
        <v>0.40198527893455971</v>
      </c>
      <c r="F117">
        <f t="shared" si="19"/>
        <v>0.42150352933121976</v>
      </c>
      <c r="G117">
        <f t="shared" si="19"/>
        <v>0.44102177972787976</v>
      </c>
      <c r="H117">
        <f t="shared" si="19"/>
        <v>0.46054003012453981</v>
      </c>
      <c r="I117" s="1">
        <v>0.48005828052119986</v>
      </c>
      <c r="J117">
        <f t="shared" si="20"/>
        <v>0.49338178487064982</v>
      </c>
      <c r="K117">
        <f t="shared" si="20"/>
        <v>0.50670528922009983</v>
      </c>
      <c r="L117">
        <f t="shared" si="20"/>
        <v>0.52002879356954979</v>
      </c>
      <c r="M117">
        <f t="shared" si="20"/>
        <v>0.53335229791899974</v>
      </c>
      <c r="N117" s="1">
        <v>0.5466758022684497</v>
      </c>
      <c r="O117">
        <f t="shared" si="21"/>
        <v>0.55460277081815967</v>
      </c>
      <c r="P117">
        <f t="shared" si="21"/>
        <v>0.56252973936786965</v>
      </c>
      <c r="Q117">
        <f t="shared" si="21"/>
        <v>0.57045670791757963</v>
      </c>
      <c r="R117">
        <f t="shared" si="21"/>
        <v>0.57838367646728961</v>
      </c>
      <c r="S117" s="1">
        <v>0.58631064501699959</v>
      </c>
      <c r="T117">
        <f t="shared" si="22"/>
        <v>0.58932514226239363</v>
      </c>
      <c r="U117">
        <f t="shared" si="22"/>
        <v>0.59233963950778756</v>
      </c>
      <c r="V117">
        <f t="shared" si="22"/>
        <v>0.59535413675318161</v>
      </c>
      <c r="W117">
        <f t="shared" si="22"/>
        <v>0.59836863399857554</v>
      </c>
      <c r="X117" s="1">
        <v>0.60138313124396958</v>
      </c>
      <c r="Y117">
        <f t="shared" si="23"/>
        <v>0.6011407270333976</v>
      </c>
      <c r="Z117">
        <f t="shared" si="23"/>
        <v>0.60089832282282563</v>
      </c>
      <c r="AA117">
        <f t="shared" si="23"/>
        <v>0.60065591861225354</v>
      </c>
      <c r="AB117">
        <f t="shared" si="23"/>
        <v>0.60041351440168156</v>
      </c>
      <c r="AC117" s="1">
        <v>0.60017111019110958</v>
      </c>
      <c r="AD117">
        <f t="shared" si="24"/>
        <v>0.59770419019393162</v>
      </c>
      <c r="AE117">
        <f t="shared" si="24"/>
        <v>0.59523727019675354</v>
      </c>
      <c r="AF117">
        <f t="shared" si="24"/>
        <v>0.59277035019957558</v>
      </c>
      <c r="AG117">
        <f t="shared" si="24"/>
        <v>0.59030343020239751</v>
      </c>
      <c r="AH117" s="1">
        <v>0.58783651020521954</v>
      </c>
      <c r="AI117" s="2">
        <f t="shared" si="25"/>
        <v>5.1877198950250465</v>
      </c>
      <c r="AJ117" s="2">
        <f t="shared" si="26"/>
        <v>6.3757300256222553</v>
      </c>
      <c r="AK117" s="2">
        <f t="shared" si="27"/>
        <v>6.5685144753031164</v>
      </c>
      <c r="AL117" s="2">
        <f t="shared" si="28"/>
        <v>11.016774118378853</v>
      </c>
      <c r="AM117" s="2">
        <f t="shared" si="29"/>
        <v>16.983905462437999</v>
      </c>
      <c r="AN117" s="2">
        <f t="shared" si="30"/>
        <v>16.983905462437999</v>
      </c>
      <c r="AO117">
        <f t="shared" si="31"/>
        <v>0</v>
      </c>
    </row>
    <row r="118" spans="1:41" hidden="1" x14ac:dyDescent="0.35">
      <c r="A118" t="str">
        <f>VLOOKUP(B118,'BAU Global Total'!A$3:C$34,3,FALSE)</f>
        <v>EPS</v>
      </c>
      <c r="B118" t="s">
        <v>27</v>
      </c>
      <c r="C118" t="s">
        <v>65</v>
      </c>
      <c r="D118" s="1">
        <v>0.58608754250560002</v>
      </c>
      <c r="E118">
        <f t="shared" si="19"/>
        <v>0.61260730615569092</v>
      </c>
      <c r="F118">
        <f t="shared" si="19"/>
        <v>0.63912706980578182</v>
      </c>
      <c r="G118">
        <f t="shared" si="19"/>
        <v>0.66564683345587283</v>
      </c>
      <c r="H118">
        <f t="shared" si="19"/>
        <v>0.69216659710596373</v>
      </c>
      <c r="I118" s="1">
        <v>0.71868636075605463</v>
      </c>
      <c r="J118">
        <f t="shared" si="20"/>
        <v>0.73476353063814459</v>
      </c>
      <c r="K118">
        <f t="shared" si="20"/>
        <v>0.75084070052023455</v>
      </c>
      <c r="L118">
        <f t="shared" si="20"/>
        <v>0.76691787040232451</v>
      </c>
      <c r="M118">
        <f t="shared" si="20"/>
        <v>0.78299504028441447</v>
      </c>
      <c r="N118" s="1">
        <v>0.79907221016650443</v>
      </c>
      <c r="O118">
        <f t="shared" si="21"/>
        <v>0.80647776448938047</v>
      </c>
      <c r="P118">
        <f t="shared" si="21"/>
        <v>0.81388331881225651</v>
      </c>
      <c r="Q118">
        <f t="shared" si="21"/>
        <v>0.82128887313513255</v>
      </c>
      <c r="R118">
        <f t="shared" si="21"/>
        <v>0.82869442745800859</v>
      </c>
      <c r="S118" s="1">
        <v>0.83609998178088463</v>
      </c>
      <c r="T118">
        <f t="shared" si="22"/>
        <v>0.83752624980619716</v>
      </c>
      <c r="U118">
        <f t="shared" si="22"/>
        <v>0.8389525178315097</v>
      </c>
      <c r="V118">
        <f t="shared" si="22"/>
        <v>0.84037878585682235</v>
      </c>
      <c r="W118">
        <f t="shared" si="22"/>
        <v>0.84180505388213489</v>
      </c>
      <c r="X118" s="1">
        <v>0.84323132190744743</v>
      </c>
      <c r="Y118">
        <f t="shared" si="23"/>
        <v>0.84124880644955824</v>
      </c>
      <c r="Z118">
        <f t="shared" si="23"/>
        <v>0.83926629099166905</v>
      </c>
      <c r="AA118">
        <f t="shared" si="23"/>
        <v>0.83728377553377986</v>
      </c>
      <c r="AB118">
        <f t="shared" si="23"/>
        <v>0.83530126007589067</v>
      </c>
      <c r="AC118" s="1">
        <v>0.83331874461800148</v>
      </c>
      <c r="AD118">
        <f t="shared" si="24"/>
        <v>0.83055534364064509</v>
      </c>
      <c r="AE118">
        <f t="shared" si="24"/>
        <v>0.8277919426632887</v>
      </c>
      <c r="AF118">
        <f t="shared" si="24"/>
        <v>0.82502854168593243</v>
      </c>
      <c r="AG118">
        <f t="shared" si="24"/>
        <v>0.82226514070857604</v>
      </c>
      <c r="AH118" s="1">
        <v>0.81950173973121965</v>
      </c>
      <c r="AI118" s="2">
        <f t="shared" si="25"/>
        <v>7.7489110617965871</v>
      </c>
      <c r="AJ118" s="2">
        <f t="shared" si="26"/>
        <v>9.1074105051262801</v>
      </c>
      <c r="AK118" s="2">
        <f t="shared" si="27"/>
        <v>9.1547929080060086</v>
      </c>
      <c r="AL118" s="2">
        <f t="shared" si="28"/>
        <v>16.057249356756365</v>
      </c>
      <c r="AM118" s="2">
        <f t="shared" si="29"/>
        <v>24.368810942854928</v>
      </c>
      <c r="AN118" s="2">
        <f t="shared" si="30"/>
        <v>24.368810942854928</v>
      </c>
      <c r="AO118">
        <f t="shared" si="31"/>
        <v>0</v>
      </c>
    </row>
    <row r="119" spans="1:41" hidden="1" x14ac:dyDescent="0.35">
      <c r="A119" t="str">
        <f>VLOOKUP(B119,'BAU Global Total'!A$3:C$34,3,FALSE)</f>
        <v>EPS</v>
      </c>
      <c r="B119" t="s">
        <v>27</v>
      </c>
      <c r="C119" t="s">
        <v>66</v>
      </c>
      <c r="D119" s="1">
        <v>4.8273434050000001E-2</v>
      </c>
      <c r="E119">
        <f t="shared" si="19"/>
        <v>4.9830538710000004E-2</v>
      </c>
      <c r="F119">
        <f t="shared" si="19"/>
        <v>5.138764337E-2</v>
      </c>
      <c r="G119">
        <f t="shared" si="19"/>
        <v>5.2944748030000002E-2</v>
      </c>
      <c r="H119">
        <f t="shared" si="19"/>
        <v>5.4501852689999998E-2</v>
      </c>
      <c r="I119" s="1">
        <v>5.6058957350000001E-2</v>
      </c>
      <c r="J119">
        <f t="shared" si="20"/>
        <v>5.6934277310000003E-2</v>
      </c>
      <c r="K119">
        <f t="shared" si="20"/>
        <v>5.7809597269999999E-2</v>
      </c>
      <c r="L119">
        <f t="shared" si="20"/>
        <v>5.8684917230000001E-2</v>
      </c>
      <c r="M119">
        <f t="shared" si="20"/>
        <v>5.9560237189999997E-2</v>
      </c>
      <c r="N119" s="1">
        <v>6.0435557149999999E-2</v>
      </c>
      <c r="O119">
        <f t="shared" si="21"/>
        <v>6.103506543E-2</v>
      </c>
      <c r="P119">
        <f t="shared" si="21"/>
        <v>6.1634573710000001E-2</v>
      </c>
      <c r="Q119">
        <f t="shared" si="21"/>
        <v>6.2234081989999995E-2</v>
      </c>
      <c r="R119">
        <f t="shared" si="21"/>
        <v>6.2833590270000003E-2</v>
      </c>
      <c r="S119" s="1">
        <v>6.3433098549999997E-2</v>
      </c>
      <c r="T119">
        <f t="shared" si="22"/>
        <v>6.4458888610000001E-2</v>
      </c>
      <c r="U119">
        <f t="shared" si="22"/>
        <v>6.5484678670000004E-2</v>
      </c>
      <c r="V119">
        <f t="shared" si="22"/>
        <v>6.6510468729999994E-2</v>
      </c>
      <c r="W119">
        <f t="shared" si="22"/>
        <v>6.7536258789999998E-2</v>
      </c>
      <c r="X119" s="1">
        <v>6.8562048850000001E-2</v>
      </c>
      <c r="Y119">
        <f t="shared" si="23"/>
        <v>6.9348865839999996E-2</v>
      </c>
      <c r="Z119">
        <f t="shared" si="23"/>
        <v>7.0135682830000004E-2</v>
      </c>
      <c r="AA119">
        <f t="shared" si="23"/>
        <v>7.0922499819999998E-2</v>
      </c>
      <c r="AB119">
        <f t="shared" si="23"/>
        <v>7.1709316810000007E-2</v>
      </c>
      <c r="AC119" s="1">
        <v>7.2496133800000001E-2</v>
      </c>
      <c r="AD119">
        <f t="shared" si="24"/>
        <v>7.3125513249999996E-2</v>
      </c>
      <c r="AE119">
        <f t="shared" si="24"/>
        <v>7.3754892700000005E-2</v>
      </c>
      <c r="AF119">
        <f t="shared" si="24"/>
        <v>7.438427215E-2</v>
      </c>
      <c r="AG119">
        <f t="shared" si="24"/>
        <v>7.5013651600000009E-2</v>
      </c>
      <c r="AH119" s="1">
        <v>7.5643031050000004E-2</v>
      </c>
      <c r="AI119" s="2">
        <f t="shared" si="25"/>
        <v>0.60642176035000006</v>
      </c>
      <c r="AJ119" s="2">
        <f t="shared" si="26"/>
        <v>0.70415831075000002</v>
      </c>
      <c r="AK119" s="2">
        <f t="shared" si="27"/>
        <v>0.79509590870000002</v>
      </c>
      <c r="AL119" s="2">
        <f t="shared" si="28"/>
        <v>1.2501445139500003</v>
      </c>
      <c r="AM119" s="2">
        <f t="shared" si="29"/>
        <v>1.9766783738000004</v>
      </c>
      <c r="AN119" s="2">
        <f t="shared" si="30"/>
        <v>0</v>
      </c>
      <c r="AO119">
        <f t="shared" si="31"/>
        <v>1.9766783738000004</v>
      </c>
    </row>
    <row r="120" spans="1:41" hidden="1" x14ac:dyDescent="0.35">
      <c r="A120" t="str">
        <f>VLOOKUP(B120,'BAU Global Total'!A$3:C$34,3,FALSE)</f>
        <v>EPS</v>
      </c>
      <c r="B120" t="s">
        <v>27</v>
      </c>
      <c r="C120" t="s">
        <v>67</v>
      </c>
      <c r="D120" s="1">
        <v>0.98825143779191571</v>
      </c>
      <c r="E120">
        <f t="shared" si="19"/>
        <v>1.0054755295795312</v>
      </c>
      <c r="F120">
        <f t="shared" si="19"/>
        <v>1.0226996213671466</v>
      </c>
      <c r="G120">
        <f t="shared" si="19"/>
        <v>1.0399237131547621</v>
      </c>
      <c r="H120">
        <f t="shared" si="19"/>
        <v>1.0571478049423777</v>
      </c>
      <c r="I120" s="1">
        <v>1.0743718967299931</v>
      </c>
      <c r="J120">
        <f t="shared" si="20"/>
        <v>1.083708295649745</v>
      </c>
      <c r="K120">
        <f t="shared" si="20"/>
        <v>1.0930446945694969</v>
      </c>
      <c r="L120">
        <f t="shared" si="20"/>
        <v>1.1023810934892486</v>
      </c>
      <c r="M120">
        <f t="shared" si="20"/>
        <v>1.1117174924090005</v>
      </c>
      <c r="N120" s="1">
        <v>1.1210538913287524</v>
      </c>
      <c r="O120">
        <f t="shared" si="21"/>
        <v>1.1269627584517059</v>
      </c>
      <c r="P120">
        <f t="shared" si="21"/>
        <v>1.1328716255746594</v>
      </c>
      <c r="Q120">
        <f t="shared" si="21"/>
        <v>1.1387804926976131</v>
      </c>
      <c r="R120">
        <f t="shared" si="21"/>
        <v>1.1446893598205665</v>
      </c>
      <c r="S120" s="1">
        <v>1.15059822694352</v>
      </c>
      <c r="T120">
        <f t="shared" si="22"/>
        <v>1.1569531439094685</v>
      </c>
      <c r="U120">
        <f t="shared" si="22"/>
        <v>1.1633080608754167</v>
      </c>
      <c r="V120">
        <f t="shared" si="22"/>
        <v>1.1696629778413652</v>
      </c>
      <c r="W120">
        <f t="shared" si="22"/>
        <v>1.1760178948073134</v>
      </c>
      <c r="X120" s="1">
        <v>1.1823728117732619</v>
      </c>
      <c r="Y120">
        <f t="shared" si="23"/>
        <v>1.1863837578998984</v>
      </c>
      <c r="Z120">
        <f t="shared" si="23"/>
        <v>1.1903947040265346</v>
      </c>
      <c r="AA120">
        <f t="shared" si="23"/>
        <v>1.194405650153171</v>
      </c>
      <c r="AB120">
        <f t="shared" si="23"/>
        <v>1.1984165962798072</v>
      </c>
      <c r="AC120" s="1">
        <v>1.2024275424064437</v>
      </c>
      <c r="AD120">
        <f t="shared" si="24"/>
        <v>1.2033531598075033</v>
      </c>
      <c r="AE120">
        <f t="shared" si="24"/>
        <v>1.204278777208563</v>
      </c>
      <c r="AF120">
        <f t="shared" si="24"/>
        <v>1.2052043946096229</v>
      </c>
      <c r="AG120">
        <f t="shared" si="24"/>
        <v>1.2061300120106826</v>
      </c>
      <c r="AH120" s="1">
        <v>1.2070556294117423</v>
      </c>
      <c r="AI120" s="2">
        <f t="shared" si="25"/>
        <v>11.69977547101197</v>
      </c>
      <c r="AJ120" s="2">
        <f t="shared" si="26"/>
        <v>12.663271244023647</v>
      </c>
      <c r="AK120" s="2">
        <f t="shared" si="27"/>
        <v>13.180423035587232</v>
      </c>
      <c r="AL120" s="2">
        <f t="shared" si="28"/>
        <v>23.241992823706859</v>
      </c>
      <c r="AM120" s="2">
        <f t="shared" si="29"/>
        <v>35.240043047520821</v>
      </c>
      <c r="AN120" s="2">
        <f t="shared" si="30"/>
        <v>35.240043047520821</v>
      </c>
      <c r="AO120">
        <f t="shared" si="31"/>
        <v>0</v>
      </c>
    </row>
    <row r="121" spans="1:41" hidden="1" x14ac:dyDescent="0.35">
      <c r="A121" t="str">
        <f>VLOOKUP(B121,'BAU Global Total'!A$3:C$34,3,FALSE)</f>
        <v>EPS</v>
      </c>
      <c r="B121" t="s">
        <v>27</v>
      </c>
      <c r="C121" t="s">
        <v>68</v>
      </c>
      <c r="D121" s="1">
        <v>9.4638960659999993E-2</v>
      </c>
      <c r="E121">
        <f t="shared" si="19"/>
        <v>9.6045047304E-2</v>
      </c>
      <c r="F121">
        <f t="shared" si="19"/>
        <v>9.7451133947999993E-2</v>
      </c>
      <c r="G121">
        <f t="shared" si="19"/>
        <v>9.8857220592E-2</v>
      </c>
      <c r="H121">
        <f t="shared" si="19"/>
        <v>0.10026330723599999</v>
      </c>
      <c r="I121" s="1">
        <v>0.10166939388</v>
      </c>
      <c r="J121">
        <f t="shared" si="20"/>
        <v>0.10206204870999994</v>
      </c>
      <c r="K121">
        <f t="shared" si="20"/>
        <v>0.10245470353999986</v>
      </c>
      <c r="L121">
        <f t="shared" si="20"/>
        <v>0.10284735836999979</v>
      </c>
      <c r="M121">
        <f t="shared" si="20"/>
        <v>0.10324001319999972</v>
      </c>
      <c r="N121" s="1">
        <v>0.10363266802999965</v>
      </c>
      <c r="O121">
        <f t="shared" si="21"/>
        <v>0.10421417706119965</v>
      </c>
      <c r="P121">
        <f t="shared" si="21"/>
        <v>0.10479568609239964</v>
      </c>
      <c r="Q121">
        <f t="shared" si="21"/>
        <v>0.10537719512359964</v>
      </c>
      <c r="R121">
        <f t="shared" si="21"/>
        <v>0.10595870415479963</v>
      </c>
      <c r="S121" s="1">
        <v>0.10654021318599963</v>
      </c>
      <c r="T121">
        <f t="shared" si="22"/>
        <v>0.10719782346759971</v>
      </c>
      <c r="U121">
        <f t="shared" si="22"/>
        <v>0.10785543374919977</v>
      </c>
      <c r="V121">
        <f t="shared" si="22"/>
        <v>0.10851304403079985</v>
      </c>
      <c r="W121">
        <f t="shared" si="22"/>
        <v>0.10917065431239992</v>
      </c>
      <c r="X121" s="1">
        <v>0.109828264594</v>
      </c>
      <c r="Y121">
        <f t="shared" si="23"/>
        <v>0.1104833513984</v>
      </c>
      <c r="Z121">
        <f t="shared" si="23"/>
        <v>0.11113843820280001</v>
      </c>
      <c r="AA121">
        <f t="shared" si="23"/>
        <v>0.1117935250072</v>
      </c>
      <c r="AB121">
        <f t="shared" si="23"/>
        <v>0.1124486118116</v>
      </c>
      <c r="AC121" s="1">
        <v>0.113103698616</v>
      </c>
      <c r="AD121">
        <f t="shared" si="24"/>
        <v>0.11367331133359992</v>
      </c>
      <c r="AE121">
        <f t="shared" si="24"/>
        <v>0.11424292405119986</v>
      </c>
      <c r="AF121">
        <f t="shared" si="24"/>
        <v>0.11481253676879978</v>
      </c>
      <c r="AG121">
        <f t="shared" si="24"/>
        <v>0.11538214948639972</v>
      </c>
      <c r="AH121" s="1">
        <v>0.11595176220399964</v>
      </c>
      <c r="AI121" s="2">
        <f t="shared" si="25"/>
        <v>1.1031618554699989</v>
      </c>
      <c r="AJ121" s="2">
        <f t="shared" si="26"/>
        <v>1.1730838638019974</v>
      </c>
      <c r="AK121" s="2">
        <f t="shared" si="27"/>
        <v>1.242858573473999</v>
      </c>
      <c r="AL121" s="2">
        <f t="shared" si="28"/>
        <v>2.1726130512419957</v>
      </c>
      <c r="AM121" s="2">
        <f t="shared" si="29"/>
        <v>3.3056433601219948</v>
      </c>
      <c r="AN121" s="2">
        <f t="shared" si="30"/>
        <v>0</v>
      </c>
      <c r="AO121">
        <f t="shared" si="31"/>
        <v>3.3056433601219948</v>
      </c>
    </row>
    <row r="122" spans="1:41" hidden="1" x14ac:dyDescent="0.35">
      <c r="A122" t="str">
        <f>VLOOKUP(B122,'BAU Global Total'!A$3:C$34,3,FALSE)</f>
        <v>EPS</v>
      </c>
      <c r="B122" t="s">
        <v>27</v>
      </c>
      <c r="C122" t="s">
        <v>69</v>
      </c>
      <c r="D122" s="1">
        <v>0.225743818565</v>
      </c>
      <c r="E122">
        <f t="shared" si="19"/>
        <v>0.252077398846</v>
      </c>
      <c r="F122">
        <f t="shared" si="19"/>
        <v>0.27841097912699997</v>
      </c>
      <c r="G122">
        <f t="shared" si="19"/>
        <v>0.30474455940799999</v>
      </c>
      <c r="H122">
        <f t="shared" si="19"/>
        <v>0.33107813968900002</v>
      </c>
      <c r="I122" s="1">
        <v>0.35741171996999999</v>
      </c>
      <c r="J122">
        <f t="shared" si="20"/>
        <v>0.37870438067000001</v>
      </c>
      <c r="K122">
        <f t="shared" si="20"/>
        <v>0.39999704136999997</v>
      </c>
      <c r="L122">
        <f t="shared" si="20"/>
        <v>0.42128970206999999</v>
      </c>
      <c r="M122">
        <f t="shared" si="20"/>
        <v>0.44258236276999996</v>
      </c>
      <c r="N122" s="1">
        <v>0.46387502346999998</v>
      </c>
      <c r="O122">
        <f t="shared" si="21"/>
        <v>0.48307589072299995</v>
      </c>
      <c r="P122">
        <f t="shared" si="21"/>
        <v>0.50227675797599991</v>
      </c>
      <c r="Q122">
        <f t="shared" si="21"/>
        <v>0.52147762522899999</v>
      </c>
      <c r="R122">
        <f t="shared" si="21"/>
        <v>0.54067849248199995</v>
      </c>
      <c r="S122" s="1">
        <v>0.55987935973499992</v>
      </c>
      <c r="T122">
        <f t="shared" si="22"/>
        <v>0.57780499459599999</v>
      </c>
      <c r="U122">
        <f t="shared" si="22"/>
        <v>0.59573062945699995</v>
      </c>
      <c r="V122">
        <f t="shared" si="22"/>
        <v>0.61365626431800002</v>
      </c>
      <c r="W122">
        <f t="shared" si="22"/>
        <v>0.63158189917899998</v>
      </c>
      <c r="X122" s="1">
        <v>0.64950753404000006</v>
      </c>
      <c r="Y122">
        <f t="shared" si="23"/>
        <v>0.66450717299399931</v>
      </c>
      <c r="Z122">
        <f t="shared" si="23"/>
        <v>0.67950681194799856</v>
      </c>
      <c r="AA122">
        <f t="shared" si="23"/>
        <v>0.69450645090199792</v>
      </c>
      <c r="AB122">
        <f t="shared" si="23"/>
        <v>0.70950608985599717</v>
      </c>
      <c r="AC122" s="1">
        <v>0.72450572880999642</v>
      </c>
      <c r="AD122">
        <f t="shared" si="24"/>
        <v>0.73636423792199712</v>
      </c>
      <c r="AE122">
        <f t="shared" si="24"/>
        <v>0.74822274703399783</v>
      </c>
      <c r="AF122">
        <f t="shared" si="24"/>
        <v>0.76008125614599853</v>
      </c>
      <c r="AG122">
        <f t="shared" si="24"/>
        <v>0.77193976525799923</v>
      </c>
      <c r="AH122" s="1">
        <v>0.78379827436999994</v>
      </c>
      <c r="AI122" s="2">
        <f t="shared" si="25"/>
        <v>3.8559151259549997</v>
      </c>
      <c r="AJ122" s="2">
        <f t="shared" si="26"/>
        <v>6.1395444712049994</v>
      </c>
      <c r="AK122" s="2">
        <f t="shared" si="27"/>
        <v>7.9224460692799799</v>
      </c>
      <c r="AL122" s="2">
        <f t="shared" si="28"/>
        <v>9.5315845736899991</v>
      </c>
      <c r="AM122" s="2">
        <f t="shared" si="29"/>
        <v>16.804523108929981</v>
      </c>
      <c r="AN122" s="2">
        <f t="shared" si="30"/>
        <v>16.804523108929981</v>
      </c>
      <c r="AO122">
        <f t="shared" si="31"/>
        <v>0</v>
      </c>
    </row>
    <row r="123" spans="1:41" hidden="1" x14ac:dyDescent="0.35">
      <c r="A123" t="str">
        <f>VLOOKUP(B123,'BAU Global Total'!A$3:C$34,3,FALSE)</f>
        <v>GCAM</v>
      </c>
      <c r="B123" t="s">
        <v>28</v>
      </c>
      <c r="C123" t="s">
        <v>60</v>
      </c>
      <c r="D123" s="1">
        <v>6.7553085262331281E-2</v>
      </c>
      <c r="E123">
        <f t="shared" si="19"/>
        <v>6.847725493494447E-2</v>
      </c>
      <c r="F123">
        <f t="shared" si="19"/>
        <v>6.9401424607557674E-2</v>
      </c>
      <c r="G123">
        <f t="shared" si="19"/>
        <v>7.0325594280170864E-2</v>
      </c>
      <c r="H123">
        <f t="shared" si="19"/>
        <v>7.1249763952784068E-2</v>
      </c>
      <c r="I123" s="1">
        <v>7.2173933625397257E-2</v>
      </c>
      <c r="J123">
        <f t="shared" si="20"/>
        <v>7.2898812662721441E-2</v>
      </c>
      <c r="K123">
        <f t="shared" si="20"/>
        <v>7.3623691700045624E-2</v>
      </c>
      <c r="L123">
        <f t="shared" si="20"/>
        <v>7.4348570737369807E-2</v>
      </c>
      <c r="M123">
        <f t="shared" si="20"/>
        <v>7.507344977469399E-2</v>
      </c>
      <c r="N123" s="1">
        <v>7.5798328812018173E-2</v>
      </c>
      <c r="O123">
        <f t="shared" si="21"/>
        <v>7.6357242949109644E-2</v>
      </c>
      <c r="P123">
        <f t="shared" si="21"/>
        <v>7.6916157086201115E-2</v>
      </c>
      <c r="Q123">
        <f t="shared" si="21"/>
        <v>7.7475071223292571E-2</v>
      </c>
      <c r="R123">
        <f t="shared" si="21"/>
        <v>7.8033985360384042E-2</v>
      </c>
      <c r="S123" s="1">
        <v>7.8592899497475513E-2</v>
      </c>
      <c r="T123">
        <f t="shared" si="22"/>
        <v>7.8910853797574204E-2</v>
      </c>
      <c r="U123">
        <f t="shared" si="22"/>
        <v>7.9228808097672881E-2</v>
      </c>
      <c r="V123">
        <f t="shared" si="22"/>
        <v>7.9546762397771573E-2</v>
      </c>
      <c r="W123">
        <f t="shared" si="22"/>
        <v>7.986471669787025E-2</v>
      </c>
      <c r="X123" s="1">
        <v>8.0182670997968941E-2</v>
      </c>
      <c r="Y123">
        <f t="shared" si="23"/>
        <v>8.0388324208420944E-2</v>
      </c>
      <c r="Z123">
        <f t="shared" si="23"/>
        <v>8.0593977418872961E-2</v>
      </c>
      <c r="AA123">
        <f t="shared" si="23"/>
        <v>8.0799630629324964E-2</v>
      </c>
      <c r="AB123">
        <f t="shared" si="23"/>
        <v>8.1005283839776981E-2</v>
      </c>
      <c r="AC123" s="1">
        <v>8.1210937050228985E-2</v>
      </c>
      <c r="AD123">
        <f t="shared" si="24"/>
        <v>8.1301615172904462E-2</v>
      </c>
      <c r="AE123">
        <f t="shared" si="24"/>
        <v>8.1392293295579926E-2</v>
      </c>
      <c r="AF123">
        <f t="shared" si="24"/>
        <v>8.1482971418255404E-2</v>
      </c>
      <c r="AG123">
        <f t="shared" si="24"/>
        <v>8.1573649540930868E-2</v>
      </c>
      <c r="AH123" s="1">
        <v>8.1664327663606345E-2</v>
      </c>
      <c r="AI123" s="2">
        <f t="shared" si="25"/>
        <v>0.79092391035003462</v>
      </c>
      <c r="AJ123" s="2">
        <f t="shared" si="26"/>
        <v>0.86090749691733881</v>
      </c>
      <c r="AK123" s="2">
        <f t="shared" si="27"/>
        <v>0.89159568123587085</v>
      </c>
      <c r="AL123" s="2">
        <f t="shared" si="28"/>
        <v>1.5760330784553553</v>
      </c>
      <c r="AM123" s="2">
        <f t="shared" si="29"/>
        <v>2.3874460886932574</v>
      </c>
      <c r="AN123" s="2">
        <f t="shared" si="30"/>
        <v>2.3874460886932574</v>
      </c>
      <c r="AO123">
        <f t="shared" si="31"/>
        <v>0</v>
      </c>
    </row>
    <row r="124" spans="1:41" hidden="1" x14ac:dyDescent="0.35">
      <c r="A124" t="str">
        <f>VLOOKUP(B124,'BAU Global Total'!A$3:C$34,3,FALSE)</f>
        <v>GCAM</v>
      </c>
      <c r="B124" t="s">
        <v>28</v>
      </c>
      <c r="C124" t="s">
        <v>61</v>
      </c>
      <c r="D124" s="1">
        <v>0</v>
      </c>
      <c r="E124">
        <f t="shared" si="19"/>
        <v>3.4001795068799922E-5</v>
      </c>
      <c r="F124">
        <f t="shared" si="19"/>
        <v>6.8003590137599845E-5</v>
      </c>
      <c r="G124">
        <f t="shared" si="19"/>
        <v>1.0200538520639976E-4</v>
      </c>
      <c r="H124">
        <f t="shared" si="19"/>
        <v>1.3600718027519969E-4</v>
      </c>
      <c r="I124" s="1">
        <v>1.7000897534399961E-4</v>
      </c>
      <c r="J124">
        <f t="shared" si="20"/>
        <v>2.6557987569599971E-4</v>
      </c>
      <c r="K124">
        <f t="shared" si="20"/>
        <v>3.6115077604799981E-4</v>
      </c>
      <c r="L124">
        <f t="shared" si="20"/>
        <v>4.5672167639999991E-4</v>
      </c>
      <c r="M124">
        <f t="shared" si="20"/>
        <v>5.5229257675200002E-4</v>
      </c>
      <c r="N124" s="1">
        <v>6.4786347710400012E-4</v>
      </c>
      <c r="O124">
        <f t="shared" si="21"/>
        <v>7.5406160860800014E-4</v>
      </c>
      <c r="P124">
        <f t="shared" si="21"/>
        <v>8.6025974011200005E-4</v>
      </c>
      <c r="Q124">
        <f t="shared" si="21"/>
        <v>9.6645787161600007E-4</v>
      </c>
      <c r="R124">
        <f t="shared" si="21"/>
        <v>1.0726560031200001E-3</v>
      </c>
      <c r="S124" s="1">
        <v>1.1788541346240001E-3</v>
      </c>
      <c r="T124">
        <f t="shared" si="22"/>
        <v>1.2661143299200002E-3</v>
      </c>
      <c r="U124">
        <f t="shared" si="22"/>
        <v>1.3533745252160001E-3</v>
      </c>
      <c r="V124">
        <f t="shared" si="22"/>
        <v>1.4406347205120002E-3</v>
      </c>
      <c r="W124">
        <f t="shared" si="22"/>
        <v>1.5278949158080003E-3</v>
      </c>
      <c r="X124" s="1">
        <v>1.6151551111040002E-3</v>
      </c>
      <c r="Y124">
        <f t="shared" si="23"/>
        <v>1.6830399638304001E-3</v>
      </c>
      <c r="Z124">
        <f t="shared" si="23"/>
        <v>1.7509248165568001E-3</v>
      </c>
      <c r="AA124">
        <f t="shared" si="23"/>
        <v>1.8188096692832003E-3</v>
      </c>
      <c r="AB124">
        <f t="shared" si="23"/>
        <v>1.8866945220096002E-3</v>
      </c>
      <c r="AC124" s="1">
        <v>1.9545793747360002E-3</v>
      </c>
      <c r="AD124">
        <f t="shared" si="24"/>
        <v>2.0147659943336002E-3</v>
      </c>
      <c r="AE124">
        <f t="shared" si="24"/>
        <v>2.0749526139312003E-3</v>
      </c>
      <c r="AF124">
        <f t="shared" si="24"/>
        <v>2.1351392335287999E-3</v>
      </c>
      <c r="AG124">
        <f t="shared" si="24"/>
        <v>2.1953258531264E-3</v>
      </c>
      <c r="AH124" s="1">
        <v>2.255512472724E-3</v>
      </c>
      <c r="AI124" s="2">
        <f t="shared" si="25"/>
        <v>2.7936353080319988E-3</v>
      </c>
      <c r="AJ124" s="2">
        <f t="shared" si="26"/>
        <v>1.2683326437744002E-2</v>
      </c>
      <c r="AK124" s="2">
        <f t="shared" si="27"/>
        <v>2.1384899625164003E-2</v>
      </c>
      <c r="AL124" s="2">
        <f t="shared" si="28"/>
        <v>1.4829098268672E-2</v>
      </c>
      <c r="AM124" s="2">
        <f t="shared" si="29"/>
        <v>3.4598842782732002E-2</v>
      </c>
      <c r="AN124" s="2">
        <f t="shared" si="30"/>
        <v>3.4598842782732002E-2</v>
      </c>
      <c r="AO124">
        <f t="shared" si="31"/>
        <v>0</v>
      </c>
    </row>
    <row r="125" spans="1:41" hidden="1" x14ac:dyDescent="0.35">
      <c r="A125" t="str">
        <f>VLOOKUP(B125,'BAU Global Total'!A$3:C$34,3,FALSE)</f>
        <v>GCAM</v>
      </c>
      <c r="B125" t="s">
        <v>28</v>
      </c>
      <c r="C125" t="s">
        <v>53</v>
      </c>
      <c r="D125" s="1">
        <v>8.4313781158168691E-2</v>
      </c>
      <c r="E125">
        <f t="shared" si="19"/>
        <v>8.5492550543170717E-2</v>
      </c>
      <c r="F125">
        <f t="shared" si="19"/>
        <v>8.6671319928172758E-2</v>
      </c>
      <c r="G125">
        <f t="shared" si="19"/>
        <v>8.7850089313174784E-2</v>
      </c>
      <c r="H125">
        <f t="shared" si="19"/>
        <v>8.9028858698176824E-2</v>
      </c>
      <c r="I125" s="1">
        <v>9.0207628083178851E-2</v>
      </c>
      <c r="J125">
        <f t="shared" si="20"/>
        <v>9.065879358292922E-2</v>
      </c>
      <c r="K125">
        <f t="shared" si="20"/>
        <v>9.1109959082679604E-2</v>
      </c>
      <c r="L125">
        <f t="shared" si="20"/>
        <v>9.1561124582429973E-2</v>
      </c>
      <c r="M125">
        <f t="shared" si="20"/>
        <v>9.2012290082180356E-2</v>
      </c>
      <c r="N125" s="1">
        <v>9.2463455581930726E-2</v>
      </c>
      <c r="O125">
        <f t="shared" si="21"/>
        <v>9.2763210886345704E-2</v>
      </c>
      <c r="P125">
        <f t="shared" si="21"/>
        <v>9.3062966190760682E-2</v>
      </c>
      <c r="Q125">
        <f t="shared" si="21"/>
        <v>9.3362721495175646E-2</v>
      </c>
      <c r="R125">
        <f t="shared" si="21"/>
        <v>9.3662476799590624E-2</v>
      </c>
      <c r="S125" s="1">
        <v>9.3962232104005602E-2</v>
      </c>
      <c r="T125">
        <f t="shared" si="22"/>
        <v>9.4695926003170852E-2</v>
      </c>
      <c r="U125">
        <f t="shared" si="22"/>
        <v>9.5429619902336088E-2</v>
      </c>
      <c r="V125">
        <f t="shared" si="22"/>
        <v>9.6163313801501338E-2</v>
      </c>
      <c r="W125">
        <f t="shared" si="22"/>
        <v>9.6897007700666574E-2</v>
      </c>
      <c r="X125" s="1">
        <v>9.7630701599831823E-2</v>
      </c>
      <c r="Y125">
        <f t="shared" si="23"/>
        <v>9.8716934460703745E-2</v>
      </c>
      <c r="Z125">
        <f t="shared" si="23"/>
        <v>9.9803167321575667E-2</v>
      </c>
      <c r="AA125">
        <f t="shared" si="23"/>
        <v>0.10088940018244759</v>
      </c>
      <c r="AB125">
        <f t="shared" si="23"/>
        <v>0.10197563304331951</v>
      </c>
      <c r="AC125" s="1">
        <v>0.10306186590419143</v>
      </c>
      <c r="AD125">
        <f t="shared" si="24"/>
        <v>0.10381822628801438</v>
      </c>
      <c r="AE125">
        <f t="shared" si="24"/>
        <v>0.10457458667183732</v>
      </c>
      <c r="AF125">
        <f t="shared" si="24"/>
        <v>0.10533094705566028</v>
      </c>
      <c r="AG125">
        <f t="shared" si="24"/>
        <v>0.10608730743948322</v>
      </c>
      <c r="AH125" s="1">
        <v>0.10684366782330616</v>
      </c>
      <c r="AI125" s="2">
        <f t="shared" si="25"/>
        <v>0.98136985063619253</v>
      </c>
      <c r="AJ125" s="2">
        <f t="shared" si="26"/>
        <v>1.0400936320653158</v>
      </c>
      <c r="AK125" s="2">
        <f t="shared" si="27"/>
        <v>1.1287324377903711</v>
      </c>
      <c r="AL125" s="2">
        <f t="shared" si="28"/>
        <v>1.9290000271195773</v>
      </c>
      <c r="AM125" s="2">
        <f t="shared" si="29"/>
        <v>2.9601017633101168</v>
      </c>
      <c r="AN125" s="2">
        <f t="shared" si="30"/>
        <v>2.9601017633101168</v>
      </c>
      <c r="AO125">
        <f t="shared" si="31"/>
        <v>0</v>
      </c>
    </row>
    <row r="126" spans="1:41" hidden="1" x14ac:dyDescent="0.35">
      <c r="A126" t="str">
        <f>VLOOKUP(B126,'BAU Global Total'!A$3:C$34,3,FALSE)</f>
        <v>GCAM</v>
      </c>
      <c r="B126" t="s">
        <v>28</v>
      </c>
      <c r="C126" t="s">
        <v>62</v>
      </c>
      <c r="D126" s="1">
        <v>-7.9658516705000005E-3</v>
      </c>
      <c r="E126">
        <f t="shared" si="19"/>
        <v>-8.709296630799529E-3</v>
      </c>
      <c r="F126">
        <f t="shared" si="19"/>
        <v>-9.4527415910990575E-3</v>
      </c>
      <c r="G126">
        <f t="shared" si="19"/>
        <v>-1.0196186551398586E-2</v>
      </c>
      <c r="H126">
        <f t="shared" si="19"/>
        <v>-1.0939631511698116E-2</v>
      </c>
      <c r="I126" s="1">
        <v>-1.1683076471997645E-2</v>
      </c>
      <c r="J126">
        <f t="shared" si="20"/>
        <v>-1.2151191732030532E-2</v>
      </c>
      <c r="K126">
        <f t="shared" si="20"/>
        <v>-1.261930699206342E-2</v>
      </c>
      <c r="L126">
        <f t="shared" si="20"/>
        <v>-1.3087422252096305E-2</v>
      </c>
      <c r="M126">
        <f t="shared" si="20"/>
        <v>-1.3555537512129193E-2</v>
      </c>
      <c r="N126" s="1">
        <v>-1.402365277216208E-2</v>
      </c>
      <c r="O126">
        <f t="shared" si="21"/>
        <v>-1.4451049847728274E-2</v>
      </c>
      <c r="P126">
        <f t="shared" si="21"/>
        <v>-1.4878446923294467E-2</v>
      </c>
      <c r="Q126">
        <f t="shared" si="21"/>
        <v>-1.530584399886066E-2</v>
      </c>
      <c r="R126">
        <f t="shared" si="21"/>
        <v>-1.5733241074426856E-2</v>
      </c>
      <c r="S126" s="1">
        <v>-1.6160638149993047E-2</v>
      </c>
      <c r="T126">
        <f t="shared" si="22"/>
        <v>-1.6761806926683491E-2</v>
      </c>
      <c r="U126">
        <f t="shared" si="22"/>
        <v>-1.7362975703373931E-2</v>
      </c>
      <c r="V126">
        <f t="shared" si="22"/>
        <v>-1.7964144480064375E-2</v>
      </c>
      <c r="W126">
        <f t="shared" si="22"/>
        <v>-1.8565313256754815E-2</v>
      </c>
      <c r="X126" s="1">
        <v>-1.9166482033445259E-2</v>
      </c>
      <c r="Y126">
        <f t="shared" si="23"/>
        <v>-1.9973290538560919E-2</v>
      </c>
      <c r="Z126">
        <f t="shared" si="23"/>
        <v>-2.078009904367658E-2</v>
      </c>
      <c r="AA126">
        <f t="shared" si="23"/>
        <v>-2.1586907548792236E-2</v>
      </c>
      <c r="AB126">
        <f t="shared" si="23"/>
        <v>-2.2393716053907897E-2</v>
      </c>
      <c r="AC126" s="1">
        <v>-2.3200524559023557E-2</v>
      </c>
      <c r="AD126">
        <f t="shared" si="24"/>
        <v>-2.3925462158579783E-2</v>
      </c>
      <c r="AE126">
        <f t="shared" si="24"/>
        <v>-2.4650399758136012E-2</v>
      </c>
      <c r="AF126">
        <f t="shared" si="24"/>
        <v>-2.5375337357692238E-2</v>
      </c>
      <c r="AG126">
        <f t="shared" si="24"/>
        <v>-2.6100274957248468E-2</v>
      </c>
      <c r="AH126" s="1">
        <v>-2.6825212556804694E-2</v>
      </c>
      <c r="AI126" s="2">
        <f t="shared" si="25"/>
        <v>-0.12438389568797446</v>
      </c>
      <c r="AJ126" s="2">
        <f t="shared" si="26"/>
        <v>-0.18037359516678725</v>
      </c>
      <c r="AK126" s="2">
        <f t="shared" si="27"/>
        <v>-0.25397770656586766</v>
      </c>
      <c r="AL126" s="2">
        <f t="shared" si="28"/>
        <v>-0.29073383808259967</v>
      </c>
      <c r="AM126" s="2">
        <f t="shared" si="29"/>
        <v>-0.52554506261502199</v>
      </c>
      <c r="AN126" s="2">
        <f t="shared" si="30"/>
        <v>-0.52554506261502199</v>
      </c>
      <c r="AO126">
        <f t="shared" si="31"/>
        <v>0</v>
      </c>
    </row>
    <row r="127" spans="1:41" hidden="1" x14ac:dyDescent="0.35">
      <c r="A127" t="str">
        <f>VLOOKUP(B127,'BAU Global Total'!A$3:C$34,3,FALSE)</f>
        <v>GCAM</v>
      </c>
      <c r="B127" t="s">
        <v>28</v>
      </c>
      <c r="C127" t="s">
        <v>63</v>
      </c>
      <c r="D127" s="1">
        <v>1.8502269725459961E-2</v>
      </c>
      <c r="E127">
        <f t="shared" si="19"/>
        <v>1.9560469899505863E-2</v>
      </c>
      <c r="F127">
        <f t="shared" si="19"/>
        <v>2.0618670073551764E-2</v>
      </c>
      <c r="G127">
        <f t="shared" si="19"/>
        <v>2.1676870247597662E-2</v>
      </c>
      <c r="H127">
        <f t="shared" si="19"/>
        <v>2.2735070421643563E-2</v>
      </c>
      <c r="I127" s="1">
        <v>2.3793270595689465E-2</v>
      </c>
      <c r="J127">
        <f t="shared" si="20"/>
        <v>2.4783392781344553E-2</v>
      </c>
      <c r="K127">
        <f t="shared" si="20"/>
        <v>2.5773514966999641E-2</v>
      </c>
      <c r="L127">
        <f t="shared" si="20"/>
        <v>2.6763637152654726E-2</v>
      </c>
      <c r="M127">
        <f t="shared" si="20"/>
        <v>2.7753759338309814E-2</v>
      </c>
      <c r="N127" s="1">
        <v>2.8743881523964902E-2</v>
      </c>
      <c r="O127">
        <f t="shared" si="21"/>
        <v>2.9581861773894724E-2</v>
      </c>
      <c r="P127">
        <f t="shared" si="21"/>
        <v>3.0419842023824546E-2</v>
      </c>
      <c r="Q127">
        <f t="shared" si="21"/>
        <v>3.1257822273754364E-2</v>
      </c>
      <c r="R127">
        <f t="shared" si="21"/>
        <v>3.2095802523684186E-2</v>
      </c>
      <c r="S127" s="1">
        <v>3.2933782773614008E-2</v>
      </c>
      <c r="T127">
        <f t="shared" si="22"/>
        <v>3.3460960092066866E-2</v>
      </c>
      <c r="U127">
        <f t="shared" si="22"/>
        <v>3.3988137410519724E-2</v>
      </c>
      <c r="V127">
        <f t="shared" si="22"/>
        <v>3.4515314728972589E-2</v>
      </c>
      <c r="W127">
        <f t="shared" si="22"/>
        <v>3.5042492047425447E-2</v>
      </c>
      <c r="X127" s="1">
        <v>3.5569669365878305E-2</v>
      </c>
      <c r="Y127">
        <f t="shared" si="23"/>
        <v>3.5865114152158255E-2</v>
      </c>
      <c r="Z127">
        <f t="shared" si="23"/>
        <v>3.6160558938438211E-2</v>
      </c>
      <c r="AA127">
        <f t="shared" si="23"/>
        <v>3.6456003724718161E-2</v>
      </c>
      <c r="AB127">
        <f t="shared" si="23"/>
        <v>3.6751448510998118E-2</v>
      </c>
      <c r="AC127" s="1">
        <v>3.7046893297278068E-2</v>
      </c>
      <c r="AD127">
        <f t="shared" si="24"/>
        <v>3.7257396891262153E-2</v>
      </c>
      <c r="AE127">
        <f t="shared" si="24"/>
        <v>3.7467900485246244E-2</v>
      </c>
      <c r="AF127">
        <f t="shared" si="24"/>
        <v>3.7678404079230329E-2</v>
      </c>
      <c r="AG127">
        <f t="shared" si="24"/>
        <v>3.7888907673214421E-2</v>
      </c>
      <c r="AH127" s="1">
        <v>3.8099411267198506E-2</v>
      </c>
      <c r="AI127" s="2">
        <f t="shared" si="25"/>
        <v>0.26070480672672197</v>
      </c>
      <c r="AJ127" s="2">
        <f t="shared" si="26"/>
        <v>0.35760956653759962</v>
      </c>
      <c r="AK127" s="2">
        <f t="shared" si="27"/>
        <v>0.40624170838562074</v>
      </c>
      <c r="AL127" s="2">
        <f t="shared" si="28"/>
        <v>0.58957049174035681</v>
      </c>
      <c r="AM127" s="2">
        <f t="shared" si="29"/>
        <v>0.96024253076009913</v>
      </c>
      <c r="AN127" s="2">
        <f t="shared" si="30"/>
        <v>0.96024253076009913</v>
      </c>
      <c r="AO127">
        <f t="shared" si="31"/>
        <v>0</v>
      </c>
    </row>
    <row r="128" spans="1:41" hidden="1" x14ac:dyDescent="0.35">
      <c r="A128" t="str">
        <f>VLOOKUP(B128,'BAU Global Total'!A$3:C$34,3,FALSE)</f>
        <v>GCAM</v>
      </c>
      <c r="B128" t="s">
        <v>28</v>
      </c>
      <c r="C128" t="s">
        <v>64</v>
      </c>
      <c r="D128" s="1">
        <v>1.1050897602717999E-2</v>
      </c>
      <c r="E128">
        <f t="shared" si="19"/>
        <v>1.1465798497349598E-2</v>
      </c>
      <c r="F128">
        <f t="shared" si="19"/>
        <v>1.1880699391981196E-2</v>
      </c>
      <c r="G128">
        <f t="shared" si="19"/>
        <v>1.2295600286612795E-2</v>
      </c>
      <c r="H128">
        <f t="shared" si="19"/>
        <v>1.2710501181244392E-2</v>
      </c>
      <c r="I128" s="1">
        <v>1.3125402075875991E-2</v>
      </c>
      <c r="J128">
        <f t="shared" si="20"/>
        <v>1.3363951508806692E-2</v>
      </c>
      <c r="K128">
        <f t="shared" si="20"/>
        <v>1.3602500941737395E-2</v>
      </c>
      <c r="L128">
        <f t="shared" si="20"/>
        <v>1.3841050374668096E-2</v>
      </c>
      <c r="M128">
        <f t="shared" si="20"/>
        <v>1.4079599807598799E-2</v>
      </c>
      <c r="N128" s="1">
        <v>1.43181492405295E-2</v>
      </c>
      <c r="O128">
        <f t="shared" si="21"/>
        <v>1.4406529913077497E-2</v>
      </c>
      <c r="P128">
        <f t="shared" si="21"/>
        <v>1.4494910585625494E-2</v>
      </c>
      <c r="Q128">
        <f t="shared" si="21"/>
        <v>1.4583291258173491E-2</v>
      </c>
      <c r="R128">
        <f t="shared" si="21"/>
        <v>1.4671671930721488E-2</v>
      </c>
      <c r="S128" s="1">
        <v>1.4760052603269486E-2</v>
      </c>
      <c r="T128">
        <f t="shared" si="22"/>
        <v>1.4787607263260586E-2</v>
      </c>
      <c r="U128">
        <f t="shared" si="22"/>
        <v>1.4815161923251687E-2</v>
      </c>
      <c r="V128">
        <f t="shared" si="22"/>
        <v>1.4842716583242788E-2</v>
      </c>
      <c r="W128">
        <f t="shared" si="22"/>
        <v>1.4870271243233889E-2</v>
      </c>
      <c r="X128" s="1">
        <v>1.489782590322499E-2</v>
      </c>
      <c r="Y128">
        <f t="shared" si="23"/>
        <v>1.4919222870833191E-2</v>
      </c>
      <c r="Z128">
        <f t="shared" si="23"/>
        <v>1.4940619838441393E-2</v>
      </c>
      <c r="AA128">
        <f t="shared" si="23"/>
        <v>1.4962016806049595E-2</v>
      </c>
      <c r="AB128">
        <f t="shared" si="23"/>
        <v>1.4983413773657797E-2</v>
      </c>
      <c r="AC128" s="1">
        <v>1.5004810741265999E-2</v>
      </c>
      <c r="AD128">
        <f t="shared" si="24"/>
        <v>1.50575696290611E-2</v>
      </c>
      <c r="AE128">
        <f t="shared" si="24"/>
        <v>1.5110328516856199E-2</v>
      </c>
      <c r="AF128">
        <f t="shared" si="24"/>
        <v>1.5163087404651301E-2</v>
      </c>
      <c r="AG128">
        <f t="shared" si="24"/>
        <v>1.52158462924464E-2</v>
      </c>
      <c r="AH128" s="1">
        <v>1.5268605180241502E-2</v>
      </c>
      <c r="AI128" s="2">
        <f t="shared" si="25"/>
        <v>0.14173415090912245</v>
      </c>
      <c r="AJ128" s="2">
        <f t="shared" si="26"/>
        <v>0.16144818844761091</v>
      </c>
      <c r="AK128" s="2">
        <f t="shared" si="27"/>
        <v>0.16552334695672949</v>
      </c>
      <c r="AL128" s="2">
        <f t="shared" si="28"/>
        <v>0.28886419011620379</v>
      </c>
      <c r="AM128" s="2">
        <f t="shared" si="29"/>
        <v>0.43948971116970814</v>
      </c>
      <c r="AN128" s="2">
        <f t="shared" si="30"/>
        <v>0.43948971116970814</v>
      </c>
      <c r="AO128">
        <f t="shared" si="31"/>
        <v>0</v>
      </c>
    </row>
    <row r="129" spans="1:41" hidden="1" x14ac:dyDescent="0.35">
      <c r="A129" t="str">
        <f>VLOOKUP(B129,'BAU Global Total'!A$3:C$34,3,FALSE)</f>
        <v>GCAM</v>
      </c>
      <c r="B129" t="s">
        <v>28</v>
      </c>
      <c r="C129" t="s">
        <v>65</v>
      </c>
      <c r="D129" s="1">
        <v>7.4037590069430002E-3</v>
      </c>
      <c r="E129">
        <f t="shared" si="19"/>
        <v>7.6644137666577929E-3</v>
      </c>
      <c r="F129">
        <f t="shared" si="19"/>
        <v>7.9250685263725848E-3</v>
      </c>
      <c r="G129">
        <f t="shared" si="19"/>
        <v>8.1857232860873767E-3</v>
      </c>
      <c r="H129">
        <f t="shared" si="19"/>
        <v>8.4463780458021703E-3</v>
      </c>
      <c r="I129" s="1">
        <v>8.7070328055169621E-3</v>
      </c>
      <c r="J129">
        <f t="shared" si="20"/>
        <v>8.8601068666089699E-3</v>
      </c>
      <c r="K129">
        <f t="shared" si="20"/>
        <v>9.0131809277009776E-3</v>
      </c>
      <c r="L129">
        <f t="shared" si="20"/>
        <v>9.1662549887929837E-3</v>
      </c>
      <c r="M129">
        <f t="shared" si="20"/>
        <v>9.3193290498849914E-3</v>
      </c>
      <c r="N129" s="1">
        <v>9.4724031109769992E-3</v>
      </c>
      <c r="O129">
        <f t="shared" si="21"/>
        <v>9.5254640350899925E-3</v>
      </c>
      <c r="P129">
        <f t="shared" si="21"/>
        <v>9.5785249592029841E-3</v>
      </c>
      <c r="Q129">
        <f t="shared" si="21"/>
        <v>9.6315858833159775E-3</v>
      </c>
      <c r="R129">
        <f t="shared" si="21"/>
        <v>9.6846468074289691E-3</v>
      </c>
      <c r="S129" s="1">
        <v>9.7377077315419624E-3</v>
      </c>
      <c r="T129">
        <f t="shared" si="22"/>
        <v>9.7438497213813632E-3</v>
      </c>
      <c r="U129">
        <f t="shared" si="22"/>
        <v>9.7499917112207624E-3</v>
      </c>
      <c r="V129">
        <f t="shared" si="22"/>
        <v>9.7561337010601632E-3</v>
      </c>
      <c r="W129">
        <f t="shared" si="22"/>
        <v>9.7622756908995623E-3</v>
      </c>
      <c r="X129" s="1">
        <v>9.7684176807389632E-3</v>
      </c>
      <c r="Y129">
        <f t="shared" si="23"/>
        <v>9.7675699535564684E-3</v>
      </c>
      <c r="Z129">
        <f t="shared" si="23"/>
        <v>9.7667222263739736E-3</v>
      </c>
      <c r="AA129">
        <f t="shared" si="23"/>
        <v>9.7658744991914789E-3</v>
      </c>
      <c r="AB129">
        <f t="shared" si="23"/>
        <v>9.7650267720089841E-3</v>
      </c>
      <c r="AC129" s="1">
        <v>9.7641790448264893E-3</v>
      </c>
      <c r="AD129">
        <f t="shared" si="24"/>
        <v>9.7767552770309501E-3</v>
      </c>
      <c r="AE129">
        <f t="shared" si="24"/>
        <v>9.7893315092354109E-3</v>
      </c>
      <c r="AF129">
        <f t="shared" si="24"/>
        <v>9.8019077414398734E-3</v>
      </c>
      <c r="AG129">
        <f t="shared" si="24"/>
        <v>9.8144839736443341E-3</v>
      </c>
      <c r="AH129" s="1">
        <v>9.8270602058487949E-3</v>
      </c>
      <c r="AI129" s="2">
        <f t="shared" si="25"/>
        <v>9.4163650381344791E-2</v>
      </c>
      <c r="AJ129" s="2">
        <f t="shared" si="26"/>
        <v>0.10641100103285771</v>
      </c>
      <c r="AK129" s="2">
        <f t="shared" si="27"/>
        <v>0.10760732888389574</v>
      </c>
      <c r="AL129" s="2">
        <f t="shared" si="28"/>
        <v>0.1911022483032255</v>
      </c>
      <c r="AM129" s="2">
        <f t="shared" si="29"/>
        <v>0.28894115950638222</v>
      </c>
      <c r="AN129" s="2">
        <f t="shared" si="30"/>
        <v>0.28894115950638222</v>
      </c>
      <c r="AO129">
        <f t="shared" si="31"/>
        <v>0</v>
      </c>
    </row>
    <row r="130" spans="1:41" x14ac:dyDescent="0.35">
      <c r="A130" t="str">
        <f>VLOOKUP(B130,'BAU Global Total'!A$3:C$34,3,FALSE)</f>
        <v>GCAM</v>
      </c>
      <c r="B130" t="s">
        <v>28</v>
      </c>
      <c r="C130" t="s">
        <v>66</v>
      </c>
      <c r="D130" s="1">
        <v>3.14725289E-3</v>
      </c>
      <c r="E130">
        <f t="shared" si="19"/>
        <v>3.1995926650000002E-3</v>
      </c>
      <c r="F130">
        <f t="shared" si="19"/>
        <v>3.2519324399999999E-3</v>
      </c>
      <c r="G130">
        <f t="shared" si="19"/>
        <v>3.304272215E-3</v>
      </c>
      <c r="H130">
        <f t="shared" ref="F130:H193" si="32">$D130+($I130-$D130)*(H$1-$D$1)/($I$1-$D$1)</f>
        <v>3.3566119899999997E-3</v>
      </c>
      <c r="I130" s="1">
        <v>3.4089517649999999E-3</v>
      </c>
      <c r="J130">
        <f t="shared" si="20"/>
        <v>3.435990741E-3</v>
      </c>
      <c r="K130">
        <f t="shared" si="20"/>
        <v>3.463029717E-3</v>
      </c>
      <c r="L130">
        <f t="shared" si="20"/>
        <v>3.4900686930000001E-3</v>
      </c>
      <c r="M130">
        <f t="shared" ref="K130:M193" si="33">$I130+($N130-$I130)*(M$1-$I$1)/($N$1-$I$1)</f>
        <v>3.5171076690000001E-3</v>
      </c>
      <c r="N130" s="1">
        <v>3.5441466450000002E-3</v>
      </c>
      <c r="O130">
        <f t="shared" si="21"/>
        <v>3.560746442E-3</v>
      </c>
      <c r="P130">
        <f t="shared" si="21"/>
        <v>3.5773462390000003E-3</v>
      </c>
      <c r="Q130">
        <f t="shared" si="21"/>
        <v>3.5939460360000001E-3</v>
      </c>
      <c r="R130">
        <f t="shared" ref="P130:R193" si="34">$N130+($S130-$N130)*(R$1-$N$1)/($S$1-$N$1)</f>
        <v>3.6105458330000003E-3</v>
      </c>
      <c r="S130" s="1">
        <v>3.6271456300000001E-3</v>
      </c>
      <c r="T130">
        <f t="shared" si="22"/>
        <v>3.678152028E-3</v>
      </c>
      <c r="U130">
        <f t="shared" si="22"/>
        <v>3.7291584259999998E-3</v>
      </c>
      <c r="V130">
        <f t="shared" si="22"/>
        <v>3.7801648240000001E-3</v>
      </c>
      <c r="W130">
        <f t="shared" ref="U130:W193" si="35">$S130+($X130-$S130)*(W$1-$S$1)/($X$1-$S$1)</f>
        <v>3.8311712219999999E-3</v>
      </c>
      <c r="X130" s="1">
        <v>3.8821776199999998E-3</v>
      </c>
      <c r="Y130">
        <f t="shared" si="23"/>
        <v>3.9264403200000002E-3</v>
      </c>
      <c r="Z130">
        <f t="shared" si="23"/>
        <v>3.9707030199999998E-3</v>
      </c>
      <c r="AA130">
        <f t="shared" si="23"/>
        <v>4.0149657200000003E-3</v>
      </c>
      <c r="AB130">
        <f t="shared" ref="Z130:AB193" si="36">$X130+($AC130-$X130)*(AB$1-$X$1)/($AC$1-$X$1)</f>
        <v>4.0592284199999999E-3</v>
      </c>
      <c r="AC130" s="1">
        <v>4.1034911200000003E-3</v>
      </c>
      <c r="AD130">
        <f t="shared" si="24"/>
        <v>4.1406527750000007E-3</v>
      </c>
      <c r="AE130">
        <f t="shared" si="24"/>
        <v>4.1778144300000002E-3</v>
      </c>
      <c r="AF130">
        <f t="shared" si="24"/>
        <v>4.2149760850000006E-3</v>
      </c>
      <c r="AG130">
        <f t="shared" ref="AE130:AG193" si="37">$AC130+($AH130-$AC130)*(AG$1-$AC$1)/($AH$1-$AC$1)</f>
        <v>4.2521377400000001E-3</v>
      </c>
      <c r="AH130" s="1">
        <v>4.2892993950000005E-3</v>
      </c>
      <c r="AI130" s="2">
        <f t="shared" si="25"/>
        <v>3.7118957430000009E-2</v>
      </c>
      <c r="AJ130" s="2">
        <f t="shared" si="26"/>
        <v>4.0414700945000007E-2</v>
      </c>
      <c r="AK130" s="2">
        <f t="shared" si="27"/>
        <v>4.5031886645000005E-2</v>
      </c>
      <c r="AL130" s="2">
        <f t="shared" si="28"/>
        <v>7.3989511730000013E-2</v>
      </c>
      <c r="AM130" s="2">
        <f t="shared" si="29"/>
        <v>0.11513922075500001</v>
      </c>
      <c r="AN130" s="2">
        <f t="shared" si="30"/>
        <v>0</v>
      </c>
      <c r="AO130">
        <f t="shared" si="31"/>
        <v>0.11513922075500001</v>
      </c>
    </row>
    <row r="131" spans="1:41" x14ac:dyDescent="0.35">
      <c r="A131" t="str">
        <f>VLOOKUP(B131,'BAU Global Total'!A$3:C$34,3,FALSE)</f>
        <v>GCAM</v>
      </c>
      <c r="B131" t="s">
        <v>28</v>
      </c>
      <c r="C131" t="s">
        <v>67</v>
      </c>
      <c r="D131" s="1">
        <v>3.2880524461213999E-2</v>
      </c>
      <c r="E131">
        <f t="shared" ref="E131:H194" si="38">$D131+($I131-$D131)*(E$1-$D$1)/($I$1-$D$1)</f>
        <v>3.3107995017697921E-2</v>
      </c>
      <c r="F131">
        <f t="shared" si="32"/>
        <v>3.3335465574181836E-2</v>
      </c>
      <c r="G131">
        <f t="shared" si="32"/>
        <v>3.3562936130665758E-2</v>
      </c>
      <c r="H131">
        <f t="shared" si="32"/>
        <v>3.3790406687149672E-2</v>
      </c>
      <c r="I131" s="1">
        <v>3.4017877243633594E-2</v>
      </c>
      <c r="J131">
        <f t="shared" ref="J131:M194" si="39">$I131+($N131-$I131)*(J$1-$I$1)/($N$1-$I$1)</f>
        <v>3.3617447314251578E-2</v>
      </c>
      <c r="K131">
        <f t="shared" si="33"/>
        <v>3.3217017384869554E-2</v>
      </c>
      <c r="L131">
        <f t="shared" si="33"/>
        <v>3.2816587455487538E-2</v>
      </c>
      <c r="M131">
        <f t="shared" si="33"/>
        <v>3.2416157526105514E-2</v>
      </c>
      <c r="N131" s="1">
        <v>3.2015727596723498E-2</v>
      </c>
      <c r="O131">
        <f t="shared" ref="O131:R194" si="40">$N131+($S131-$N131)*(O$1-$N$1)/($S$1-$N$1)</f>
        <v>3.1441253172661374E-2</v>
      </c>
      <c r="P131">
        <f t="shared" si="34"/>
        <v>3.0866778748599256E-2</v>
      </c>
      <c r="Q131">
        <f t="shared" si="34"/>
        <v>3.0292304324537132E-2</v>
      </c>
      <c r="R131">
        <f t="shared" si="34"/>
        <v>2.9717829900475012E-2</v>
      </c>
      <c r="S131" s="1">
        <v>2.9143355476412891E-2</v>
      </c>
      <c r="T131">
        <f t="shared" ref="T131:W194" si="41">$S131+($X131-$S131)*(T$1-$S$1)/($X$1-$S$1)</f>
        <v>2.8687555384780353E-2</v>
      </c>
      <c r="U131">
        <f t="shared" si="35"/>
        <v>2.8231755293147816E-2</v>
      </c>
      <c r="V131">
        <f t="shared" si="35"/>
        <v>2.7775955201515278E-2</v>
      </c>
      <c r="W131">
        <f t="shared" si="35"/>
        <v>2.7320155109882741E-2</v>
      </c>
      <c r="X131" s="1">
        <v>2.6864355018250203E-2</v>
      </c>
      <c r="Y131">
        <f t="shared" ref="Y131:AB194" si="42">$X131+($AC131-$X131)*(Y$1-$X$1)/($AC$1-$X$1)</f>
        <v>2.6677076603502242E-2</v>
      </c>
      <c r="Z131">
        <f t="shared" si="36"/>
        <v>2.6489798188754278E-2</v>
      </c>
      <c r="AA131">
        <f t="shared" si="36"/>
        <v>2.6302519774006317E-2</v>
      </c>
      <c r="AB131">
        <f t="shared" si="36"/>
        <v>2.6115241359258353E-2</v>
      </c>
      <c r="AC131" s="1">
        <v>2.5927962944510392E-2</v>
      </c>
      <c r="AD131">
        <f t="shared" ref="AD131:AG194" si="43">$AC131+($AH131-$AC131)*(AD$1-$AC$1)/($AH$1-$AC$1)</f>
        <v>2.5662811653808595E-2</v>
      </c>
      <c r="AE131">
        <f t="shared" si="37"/>
        <v>2.5397660363106794E-2</v>
      </c>
      <c r="AF131">
        <f t="shared" si="37"/>
        <v>2.5132509072404996E-2</v>
      </c>
      <c r="AG131">
        <f t="shared" si="37"/>
        <v>2.4867357781703195E-2</v>
      </c>
      <c r="AH131" s="1">
        <v>2.4602206491001397E-2</v>
      </c>
      <c r="AI131" s="2">
        <f t="shared" ref="AI131:AI194" si="44">SUM(D131:N131)</f>
        <v>0.36477814239198042</v>
      </c>
      <c r="AJ131" s="2">
        <f t="shared" ref="AJ131:AJ194" si="45">SUM(N131:X131)</f>
        <v>0.32235702522698551</v>
      </c>
      <c r="AK131" s="2">
        <f t="shared" ref="AK131:AK194" si="46">SUM(X131:AH131)</f>
        <v>0.28403949925030675</v>
      </c>
      <c r="AL131" s="2">
        <f t="shared" ref="AL131:AL194" si="47">SUM(D131:X131)</f>
        <v>0.65511944002224254</v>
      </c>
      <c r="AM131" s="2">
        <f t="shared" ref="AM131:AM194" si="48">SUM(D131:AH131)</f>
        <v>0.91229458425429921</v>
      </c>
      <c r="AN131" s="2">
        <f t="shared" ref="AN131:AN194" si="49">IF(OR(C131="International Shipping",C131="International Aviation"),0,AM131)</f>
        <v>0.91229458425429921</v>
      </c>
      <c r="AO131">
        <f t="shared" ref="AO131:AO194" si="50">IF(OR(C131="International Shipping",C131="International Aviation"),AM131,0)</f>
        <v>0</v>
      </c>
    </row>
    <row r="132" spans="1:41" x14ac:dyDescent="0.35">
      <c r="A132" t="str">
        <f>VLOOKUP(B132,'BAU Global Total'!A$3:C$34,3,FALSE)</f>
        <v>GCAM</v>
      </c>
      <c r="B132" t="s">
        <v>28</v>
      </c>
      <c r="C132" t="s">
        <v>68</v>
      </c>
      <c r="D132" s="1">
        <v>5.9286147758000002E-3</v>
      </c>
      <c r="E132">
        <f t="shared" si="38"/>
        <v>5.97186096276E-3</v>
      </c>
      <c r="F132">
        <f t="shared" si="32"/>
        <v>6.0151071497200007E-3</v>
      </c>
      <c r="G132">
        <f t="shared" si="32"/>
        <v>6.0583533366800005E-3</v>
      </c>
      <c r="H132">
        <f t="shared" si="32"/>
        <v>6.1015995236400012E-3</v>
      </c>
      <c r="I132" s="1">
        <v>6.1448457106000011E-3</v>
      </c>
      <c r="J132">
        <f t="shared" si="39"/>
        <v>6.1415359673999935E-3</v>
      </c>
      <c r="K132">
        <f t="shared" si="33"/>
        <v>6.1382262241999859E-3</v>
      </c>
      <c r="L132">
        <f t="shared" si="33"/>
        <v>6.1349164809999784E-3</v>
      </c>
      <c r="M132">
        <f t="shared" si="33"/>
        <v>6.1316067377999708E-3</v>
      </c>
      <c r="N132" s="1">
        <v>6.1282969945999632E-3</v>
      </c>
      <c r="O132">
        <f t="shared" si="40"/>
        <v>6.1405223500999705E-3</v>
      </c>
      <c r="P132">
        <f t="shared" si="34"/>
        <v>6.1527477055999778E-3</v>
      </c>
      <c r="Q132">
        <f t="shared" si="34"/>
        <v>6.1649730610999851E-3</v>
      </c>
      <c r="R132">
        <f t="shared" si="34"/>
        <v>6.1771984165999924E-3</v>
      </c>
      <c r="S132" s="1">
        <v>6.1894237720999997E-3</v>
      </c>
      <c r="T132">
        <f t="shared" si="41"/>
        <v>6.2176361011399995E-3</v>
      </c>
      <c r="U132">
        <f t="shared" si="35"/>
        <v>6.2458484301799993E-3</v>
      </c>
      <c r="V132">
        <f t="shared" si="35"/>
        <v>6.2740607592199999E-3</v>
      </c>
      <c r="W132">
        <f t="shared" si="35"/>
        <v>6.3022730882599997E-3</v>
      </c>
      <c r="X132" s="1">
        <v>6.3304854172999995E-3</v>
      </c>
      <c r="Y132">
        <f t="shared" si="42"/>
        <v>6.3616175722399993E-3</v>
      </c>
      <c r="Z132">
        <f t="shared" si="36"/>
        <v>6.3927497271799999E-3</v>
      </c>
      <c r="AA132">
        <f t="shared" si="36"/>
        <v>6.4238818821199997E-3</v>
      </c>
      <c r="AB132">
        <f t="shared" si="36"/>
        <v>6.4550140370600003E-3</v>
      </c>
      <c r="AC132" s="1">
        <v>6.486146192E-3</v>
      </c>
      <c r="AD132">
        <f t="shared" si="43"/>
        <v>6.5076454733199998E-3</v>
      </c>
      <c r="AE132">
        <f t="shared" si="37"/>
        <v>6.5291447546399995E-3</v>
      </c>
      <c r="AF132">
        <f t="shared" si="37"/>
        <v>6.5506440359600002E-3</v>
      </c>
      <c r="AG132">
        <f t="shared" si="37"/>
        <v>6.5721433172799999E-3</v>
      </c>
      <c r="AH132" s="1">
        <v>6.5936425985999997E-3</v>
      </c>
      <c r="AI132" s="2">
        <f t="shared" si="44"/>
        <v>6.6894963864199908E-2</v>
      </c>
      <c r="AJ132" s="2">
        <f t="shared" si="45"/>
        <v>6.8323466096199881E-2</v>
      </c>
      <c r="AK132" s="2">
        <f t="shared" si="46"/>
        <v>7.1203115007699991E-2</v>
      </c>
      <c r="AL132" s="2">
        <f t="shared" si="47"/>
        <v>0.12909013296579985</v>
      </c>
      <c r="AM132" s="2">
        <f t="shared" si="48"/>
        <v>0.19396276255619987</v>
      </c>
      <c r="AN132" s="2">
        <f t="shared" si="49"/>
        <v>0</v>
      </c>
      <c r="AO132">
        <f t="shared" si="50"/>
        <v>0.19396276255619987</v>
      </c>
    </row>
    <row r="133" spans="1:41" hidden="1" x14ac:dyDescent="0.35">
      <c r="A133" t="str">
        <f>VLOOKUP(B133,'BAU Global Total'!A$3:C$34,3,FALSE)</f>
        <v>GCAM</v>
      </c>
      <c r="B133" t="s">
        <v>28</v>
      </c>
      <c r="C133" t="s">
        <v>69</v>
      </c>
      <c r="D133" s="1">
        <v>0</v>
      </c>
      <c r="E133">
        <f t="shared" si="38"/>
        <v>0</v>
      </c>
      <c r="F133">
        <f t="shared" si="32"/>
        <v>0</v>
      </c>
      <c r="G133">
        <f t="shared" si="32"/>
        <v>0</v>
      </c>
      <c r="H133">
        <f t="shared" si="32"/>
        <v>0</v>
      </c>
      <c r="I133" s="1">
        <v>0</v>
      </c>
      <c r="J133">
        <f t="shared" si="39"/>
        <v>0</v>
      </c>
      <c r="K133">
        <f t="shared" si="33"/>
        <v>0</v>
      </c>
      <c r="L133">
        <f t="shared" si="33"/>
        <v>0</v>
      </c>
      <c r="M133">
        <f t="shared" si="33"/>
        <v>0</v>
      </c>
      <c r="N133" s="1">
        <v>0</v>
      </c>
      <c r="O133">
        <f t="shared" si="40"/>
        <v>0</v>
      </c>
      <c r="P133">
        <f t="shared" si="34"/>
        <v>0</v>
      </c>
      <c r="Q133">
        <f t="shared" si="34"/>
        <v>0</v>
      </c>
      <c r="R133">
        <f t="shared" si="34"/>
        <v>0</v>
      </c>
      <c r="S133" s="1">
        <v>0</v>
      </c>
      <c r="T133">
        <f t="shared" si="41"/>
        <v>0</v>
      </c>
      <c r="U133">
        <f t="shared" si="35"/>
        <v>0</v>
      </c>
      <c r="V133">
        <f t="shared" si="35"/>
        <v>0</v>
      </c>
      <c r="W133">
        <f t="shared" si="35"/>
        <v>0</v>
      </c>
      <c r="X133" s="1">
        <v>0</v>
      </c>
      <c r="Y133">
        <f t="shared" si="42"/>
        <v>0</v>
      </c>
      <c r="Z133">
        <f t="shared" si="36"/>
        <v>0</v>
      </c>
      <c r="AA133">
        <f t="shared" si="36"/>
        <v>0</v>
      </c>
      <c r="AB133">
        <f t="shared" si="36"/>
        <v>0</v>
      </c>
      <c r="AC133" s="1">
        <v>0</v>
      </c>
      <c r="AD133">
        <f t="shared" si="43"/>
        <v>0</v>
      </c>
      <c r="AE133">
        <f t="shared" si="37"/>
        <v>0</v>
      </c>
      <c r="AF133">
        <f t="shared" si="37"/>
        <v>0</v>
      </c>
      <c r="AG133">
        <f t="shared" si="37"/>
        <v>0</v>
      </c>
      <c r="AH133" s="1">
        <v>0</v>
      </c>
      <c r="AI133" s="2">
        <f t="shared" si="44"/>
        <v>0</v>
      </c>
      <c r="AJ133" s="2">
        <f t="shared" si="45"/>
        <v>0</v>
      </c>
      <c r="AK133" s="2">
        <f t="shared" si="46"/>
        <v>0</v>
      </c>
      <c r="AL133" s="2">
        <f t="shared" si="47"/>
        <v>0</v>
      </c>
      <c r="AM133" s="2">
        <f t="shared" si="48"/>
        <v>0</v>
      </c>
      <c r="AN133" s="2">
        <f t="shared" si="49"/>
        <v>0</v>
      </c>
      <c r="AO133">
        <f t="shared" si="50"/>
        <v>0</v>
      </c>
    </row>
    <row r="134" spans="1:41" hidden="1" x14ac:dyDescent="0.35">
      <c r="A134" t="s">
        <v>9</v>
      </c>
      <c r="B134" t="s">
        <v>7</v>
      </c>
      <c r="C134" t="s">
        <v>60</v>
      </c>
      <c r="D134" s="1">
        <v>0.43254801081812477</v>
      </c>
      <c r="E134">
        <f t="shared" si="38"/>
        <v>0.43396979909241223</v>
      </c>
      <c r="F134">
        <f t="shared" si="32"/>
        <v>0.43539158736669969</v>
      </c>
      <c r="G134">
        <f t="shared" si="32"/>
        <v>0.43681337564098716</v>
      </c>
      <c r="H134">
        <f t="shared" si="32"/>
        <v>0.43823516391527462</v>
      </c>
      <c r="I134" s="1">
        <v>0.43965695218956208</v>
      </c>
      <c r="J134">
        <f t="shared" si="39"/>
        <v>0.44151464191695799</v>
      </c>
      <c r="K134">
        <f t="shared" si="33"/>
        <v>0.44337233164435391</v>
      </c>
      <c r="L134">
        <f t="shared" si="33"/>
        <v>0.44523002137174988</v>
      </c>
      <c r="M134">
        <f t="shared" si="33"/>
        <v>0.4470877110991458</v>
      </c>
      <c r="N134" s="1">
        <v>0.44894540082654172</v>
      </c>
      <c r="O134">
        <f t="shared" si="40"/>
        <v>0.450027746637361</v>
      </c>
      <c r="P134">
        <f t="shared" si="34"/>
        <v>0.45111009244818034</v>
      </c>
      <c r="Q134">
        <f t="shared" si="34"/>
        <v>0.45219243825899963</v>
      </c>
      <c r="R134">
        <f t="shared" si="34"/>
        <v>0.45327478406981897</v>
      </c>
      <c r="S134" s="1">
        <v>0.45435712988063826</v>
      </c>
      <c r="T134">
        <f t="shared" si="41"/>
        <v>0.4546372423322661</v>
      </c>
      <c r="U134">
        <f t="shared" si="35"/>
        <v>0.45491735478389389</v>
      </c>
      <c r="V134">
        <f t="shared" si="35"/>
        <v>0.45519746723552174</v>
      </c>
      <c r="W134">
        <f t="shared" si="35"/>
        <v>0.45547757968714953</v>
      </c>
      <c r="X134" s="1">
        <v>0.45575769213877737</v>
      </c>
      <c r="Y134">
        <f t="shared" si="42"/>
        <v>0.45348367366777342</v>
      </c>
      <c r="Z134">
        <f t="shared" si="36"/>
        <v>0.45120965519676942</v>
      </c>
      <c r="AA134">
        <f t="shared" si="36"/>
        <v>0.44893563672576547</v>
      </c>
      <c r="AB134">
        <f t="shared" si="36"/>
        <v>0.44666161825476147</v>
      </c>
      <c r="AC134" s="1">
        <v>0.44438759978375753</v>
      </c>
      <c r="AD134">
        <f t="shared" si="43"/>
        <v>0.44188678910242879</v>
      </c>
      <c r="AE134">
        <f t="shared" si="37"/>
        <v>0.43938597842110011</v>
      </c>
      <c r="AF134">
        <f t="shared" si="37"/>
        <v>0.43688516773977137</v>
      </c>
      <c r="AG134">
        <f t="shared" si="37"/>
        <v>0.43438435705844269</v>
      </c>
      <c r="AH134" s="1">
        <v>0.43188354637711396</v>
      </c>
      <c r="AI134" s="2">
        <f t="shared" si="44"/>
        <v>4.8427649958818098</v>
      </c>
      <c r="AJ134" s="2">
        <f t="shared" si="45"/>
        <v>4.9858949282991487</v>
      </c>
      <c r="AK134" s="2">
        <f t="shared" si="46"/>
        <v>4.8848617144664628</v>
      </c>
      <c r="AL134" s="2">
        <f t="shared" si="47"/>
        <v>9.3797145233544175</v>
      </c>
      <c r="AM134" s="2">
        <f t="shared" si="48"/>
        <v>13.808818545682103</v>
      </c>
      <c r="AN134" s="2">
        <f t="shared" si="49"/>
        <v>13.808818545682103</v>
      </c>
      <c r="AO134">
        <f t="shared" si="50"/>
        <v>0</v>
      </c>
    </row>
    <row r="135" spans="1:41" hidden="1" x14ac:dyDescent="0.35">
      <c r="A135" t="s">
        <v>9</v>
      </c>
      <c r="B135" t="s">
        <v>7</v>
      </c>
      <c r="C135" t="s">
        <v>61</v>
      </c>
      <c r="D135" s="1">
        <v>0</v>
      </c>
      <c r="E135">
        <f t="shared" si="38"/>
        <v>3.6097825485599999E-4</v>
      </c>
      <c r="F135">
        <f t="shared" si="32"/>
        <v>7.2195650971199998E-4</v>
      </c>
      <c r="G135">
        <f t="shared" si="32"/>
        <v>1.0829347645680001E-3</v>
      </c>
      <c r="H135">
        <f t="shared" si="32"/>
        <v>1.443913019424E-3</v>
      </c>
      <c r="I135" s="1">
        <v>1.8048912742800001E-3</v>
      </c>
      <c r="J135">
        <f t="shared" si="39"/>
        <v>3.3637794720159991E-3</v>
      </c>
      <c r="K135">
        <f t="shared" si="33"/>
        <v>4.922667669751999E-3</v>
      </c>
      <c r="L135">
        <f t="shared" si="33"/>
        <v>6.4815558674879981E-3</v>
      </c>
      <c r="M135">
        <f t="shared" si="33"/>
        <v>8.0404440652239971E-3</v>
      </c>
      <c r="N135" s="1">
        <v>9.5993322629599961E-3</v>
      </c>
      <c r="O135">
        <f t="shared" si="40"/>
        <v>1.1770870088615997E-2</v>
      </c>
      <c r="P135">
        <f t="shared" si="34"/>
        <v>1.3942407914271999E-2</v>
      </c>
      <c r="Q135">
        <f t="shared" si="34"/>
        <v>1.6113945739927998E-2</v>
      </c>
      <c r="R135">
        <f t="shared" si="34"/>
        <v>1.8285483565584001E-2</v>
      </c>
      <c r="S135" s="1">
        <v>2.0457021391240001E-2</v>
      </c>
      <c r="T135">
        <f t="shared" si="41"/>
        <v>2.2535301707048001E-2</v>
      </c>
      <c r="U135">
        <f t="shared" si="35"/>
        <v>2.4613582022855997E-2</v>
      </c>
      <c r="V135">
        <f t="shared" si="35"/>
        <v>2.6691862338663996E-2</v>
      </c>
      <c r="W135">
        <f t="shared" si="35"/>
        <v>2.8770142654471996E-2</v>
      </c>
      <c r="X135" s="1">
        <v>3.0848422970279996E-2</v>
      </c>
      <c r="Y135">
        <f t="shared" si="42"/>
        <v>3.2439040853459999E-2</v>
      </c>
      <c r="Z135">
        <f t="shared" si="36"/>
        <v>3.4029658736639996E-2</v>
      </c>
      <c r="AA135">
        <f t="shared" si="36"/>
        <v>3.562027661982E-2</v>
      </c>
      <c r="AB135">
        <f t="shared" si="36"/>
        <v>3.7210894502999997E-2</v>
      </c>
      <c r="AC135" s="1">
        <v>3.8801512386180001E-2</v>
      </c>
      <c r="AD135">
        <f t="shared" si="43"/>
        <v>4.0051558591049592E-2</v>
      </c>
      <c r="AE135">
        <f t="shared" si="37"/>
        <v>4.1301604795919183E-2</v>
      </c>
      <c r="AF135">
        <f t="shared" si="37"/>
        <v>4.2551651000788782E-2</v>
      </c>
      <c r="AG135">
        <f t="shared" si="37"/>
        <v>4.3801697205658373E-2</v>
      </c>
      <c r="AH135" s="1">
        <v>4.5051743410527964E-2</v>
      </c>
      <c r="AI135" s="2">
        <f t="shared" si="44"/>
        <v>3.782245316027999E-2</v>
      </c>
      <c r="AJ135" s="2">
        <f t="shared" si="45"/>
        <v>0.22362837265592</v>
      </c>
      <c r="AK135" s="2">
        <f t="shared" si="46"/>
        <v>0.42170806107332393</v>
      </c>
      <c r="AL135" s="2">
        <f t="shared" si="47"/>
        <v>0.25185149355323999</v>
      </c>
      <c r="AM135" s="2">
        <f t="shared" si="48"/>
        <v>0.6427111316562838</v>
      </c>
      <c r="AN135" s="2">
        <f t="shared" si="49"/>
        <v>0.6427111316562838</v>
      </c>
      <c r="AO135">
        <f t="shared" si="50"/>
        <v>0</v>
      </c>
    </row>
    <row r="136" spans="1:41" hidden="1" x14ac:dyDescent="0.35">
      <c r="A136" t="s">
        <v>9</v>
      </c>
      <c r="B136" t="s">
        <v>7</v>
      </c>
      <c r="C136" t="s">
        <v>53</v>
      </c>
      <c r="D136" s="1">
        <v>1.4997639762867039</v>
      </c>
      <c r="E136">
        <f t="shared" si="38"/>
        <v>1.5146804556464764</v>
      </c>
      <c r="F136">
        <f t="shared" si="32"/>
        <v>1.5295969350062488</v>
      </c>
      <c r="G136">
        <f t="shared" si="32"/>
        <v>1.5445134143660215</v>
      </c>
      <c r="H136">
        <f t="shared" si="32"/>
        <v>1.559429893725794</v>
      </c>
      <c r="I136" s="1">
        <v>1.5743463730855665</v>
      </c>
      <c r="J136">
        <f t="shared" si="39"/>
        <v>1.5716801988905389</v>
      </c>
      <c r="K136">
        <f t="shared" si="33"/>
        <v>1.5690140246955113</v>
      </c>
      <c r="L136">
        <f t="shared" si="33"/>
        <v>1.5663478505004838</v>
      </c>
      <c r="M136">
        <f t="shared" si="33"/>
        <v>1.5636816763054562</v>
      </c>
      <c r="N136" s="1">
        <v>1.5610155021104286</v>
      </c>
      <c r="O136">
        <f t="shared" si="40"/>
        <v>1.5555547492257142</v>
      </c>
      <c r="P136">
        <f t="shared" si="34"/>
        <v>1.5500939963409996</v>
      </c>
      <c r="Q136">
        <f t="shared" si="34"/>
        <v>1.5446332434562853</v>
      </c>
      <c r="R136">
        <f t="shared" si="34"/>
        <v>1.5391724905715707</v>
      </c>
      <c r="S136" s="1">
        <v>1.5337117376868563</v>
      </c>
      <c r="T136">
        <f t="shared" si="41"/>
        <v>1.5293092802611257</v>
      </c>
      <c r="U136">
        <f t="shared" si="35"/>
        <v>1.524906822835395</v>
      </c>
      <c r="V136">
        <f t="shared" si="35"/>
        <v>1.5205043654096642</v>
      </c>
      <c r="W136">
        <f t="shared" si="35"/>
        <v>1.5161019079839335</v>
      </c>
      <c r="X136" s="1">
        <v>1.5116994505582029</v>
      </c>
      <c r="Y136">
        <f t="shared" si="42"/>
        <v>1.5176310172460219</v>
      </c>
      <c r="Z136">
        <f t="shared" si="36"/>
        <v>1.5235625839338409</v>
      </c>
      <c r="AA136">
        <f t="shared" si="36"/>
        <v>1.5294941506216602</v>
      </c>
      <c r="AB136">
        <f t="shared" si="36"/>
        <v>1.5354257173094792</v>
      </c>
      <c r="AC136" s="1">
        <v>1.5413572839972982</v>
      </c>
      <c r="AD136">
        <f t="shared" si="43"/>
        <v>1.5503917963271048</v>
      </c>
      <c r="AE136">
        <f t="shared" si="37"/>
        <v>1.5594263086569116</v>
      </c>
      <c r="AF136">
        <f t="shared" si="37"/>
        <v>1.5684608209867181</v>
      </c>
      <c r="AG136">
        <f t="shared" si="37"/>
        <v>1.5774953333165249</v>
      </c>
      <c r="AH136" s="1">
        <v>1.5865298456463315</v>
      </c>
      <c r="AI136" s="2">
        <f t="shared" si="44"/>
        <v>17.05407030061923</v>
      </c>
      <c r="AJ136" s="2">
        <f t="shared" si="45"/>
        <v>16.886703546440177</v>
      </c>
      <c r="AK136" s="2">
        <f t="shared" si="46"/>
        <v>17.001474308600095</v>
      </c>
      <c r="AL136" s="2">
        <f t="shared" si="47"/>
        <v>32.379758344948975</v>
      </c>
      <c r="AM136" s="2">
        <f t="shared" si="48"/>
        <v>47.869533202990866</v>
      </c>
      <c r="AN136" s="2">
        <f t="shared" si="49"/>
        <v>47.869533202990866</v>
      </c>
      <c r="AO136">
        <f t="shared" si="50"/>
        <v>0</v>
      </c>
    </row>
    <row r="137" spans="1:41" hidden="1" x14ac:dyDescent="0.35">
      <c r="A137" t="s">
        <v>9</v>
      </c>
      <c r="B137" t="s">
        <v>7</v>
      </c>
      <c r="C137" t="s">
        <v>62</v>
      </c>
      <c r="D137" s="1">
        <v>-0.50131892087634</v>
      </c>
      <c r="E137">
        <f t="shared" si="38"/>
        <v>-0.53139001938339969</v>
      </c>
      <c r="F137">
        <f t="shared" si="32"/>
        <v>-0.56146111789045938</v>
      </c>
      <c r="G137">
        <f t="shared" si="32"/>
        <v>-0.59153221639751918</v>
      </c>
      <c r="H137">
        <f t="shared" si="32"/>
        <v>-0.62160331490457887</v>
      </c>
      <c r="I137" s="1">
        <v>-0.65167441341163856</v>
      </c>
      <c r="J137">
        <f t="shared" si="39"/>
        <v>-0.65958606519962149</v>
      </c>
      <c r="K137">
        <f t="shared" si="33"/>
        <v>-0.66749771698760429</v>
      </c>
      <c r="L137">
        <f t="shared" si="33"/>
        <v>-0.67540936877558722</v>
      </c>
      <c r="M137">
        <f t="shared" si="33"/>
        <v>-0.68332102056357003</v>
      </c>
      <c r="N137" s="1">
        <v>-0.69123267235155295</v>
      </c>
      <c r="O137">
        <f t="shared" si="40"/>
        <v>-0.69944857038958241</v>
      </c>
      <c r="P137">
        <f t="shared" si="34"/>
        <v>-0.70766446842761188</v>
      </c>
      <c r="Q137">
        <f t="shared" si="34"/>
        <v>-0.71588036646564124</v>
      </c>
      <c r="R137">
        <f t="shared" si="34"/>
        <v>-0.72409626450367071</v>
      </c>
      <c r="S137" s="1">
        <v>-0.73231216254170017</v>
      </c>
      <c r="T137">
        <f t="shared" si="41"/>
        <v>-0.74145632276115148</v>
      </c>
      <c r="U137">
        <f t="shared" si="35"/>
        <v>-0.75060048298060267</v>
      </c>
      <c r="V137">
        <f t="shared" si="35"/>
        <v>-0.75974464320005397</v>
      </c>
      <c r="W137">
        <f t="shared" si="35"/>
        <v>-0.76888880341950516</v>
      </c>
      <c r="X137" s="1">
        <v>-0.77803296363895647</v>
      </c>
      <c r="Y137">
        <f t="shared" si="42"/>
        <v>-0.79299001152927462</v>
      </c>
      <c r="Z137">
        <f t="shared" si="36"/>
        <v>-0.80794705941959277</v>
      </c>
      <c r="AA137">
        <f t="shared" si="36"/>
        <v>-0.82290410730991082</v>
      </c>
      <c r="AB137">
        <f t="shared" si="36"/>
        <v>-0.83786115520022897</v>
      </c>
      <c r="AC137" s="1">
        <v>-0.85281820309054712</v>
      </c>
      <c r="AD137">
        <f t="shared" si="43"/>
        <v>-0.86662087146178135</v>
      </c>
      <c r="AE137">
        <f t="shared" si="37"/>
        <v>-0.88042353983301558</v>
      </c>
      <c r="AF137">
        <f t="shared" si="37"/>
        <v>-0.89422620820424981</v>
      </c>
      <c r="AG137">
        <f t="shared" si="37"/>
        <v>-0.90802887657548403</v>
      </c>
      <c r="AH137" s="1">
        <v>-0.92183154494671826</v>
      </c>
      <c r="AI137" s="2">
        <f t="shared" si="44"/>
        <v>-6.8360268467418717</v>
      </c>
      <c r="AJ137" s="2">
        <f t="shared" si="45"/>
        <v>-8.0693577206800295</v>
      </c>
      <c r="AK137" s="2">
        <f t="shared" si="46"/>
        <v>-9.3636845412097589</v>
      </c>
      <c r="AL137" s="2">
        <f t="shared" si="47"/>
        <v>-14.214151895070348</v>
      </c>
      <c r="AM137" s="2">
        <f t="shared" si="48"/>
        <v>-22.799803472641152</v>
      </c>
      <c r="AN137" s="2">
        <f t="shared" si="49"/>
        <v>-22.799803472641152</v>
      </c>
      <c r="AO137">
        <f t="shared" si="50"/>
        <v>0</v>
      </c>
    </row>
    <row r="138" spans="1:41" hidden="1" x14ac:dyDescent="0.35">
      <c r="A138" t="s">
        <v>9</v>
      </c>
      <c r="B138" t="s">
        <v>7</v>
      </c>
      <c r="C138" t="s">
        <v>63</v>
      </c>
      <c r="D138" s="1">
        <v>1.081131597243066</v>
      </c>
      <c r="E138">
        <f t="shared" si="38"/>
        <v>1.0876977583197536</v>
      </c>
      <c r="F138">
        <f t="shared" si="32"/>
        <v>1.0942639193964414</v>
      </c>
      <c r="G138">
        <f t="shared" si="32"/>
        <v>1.100830080473129</v>
      </c>
      <c r="H138">
        <f t="shared" si="32"/>
        <v>1.1073962415498169</v>
      </c>
      <c r="I138" s="1">
        <v>1.1139624026265045</v>
      </c>
      <c r="J138">
        <f t="shared" si="39"/>
        <v>1.112927192350146</v>
      </c>
      <c r="K138">
        <f t="shared" si="33"/>
        <v>1.1118919820737876</v>
      </c>
      <c r="L138">
        <f t="shared" si="33"/>
        <v>1.1108567717974294</v>
      </c>
      <c r="M138">
        <f t="shared" si="33"/>
        <v>1.1098215615210709</v>
      </c>
      <c r="N138" s="1">
        <v>1.1087863512447125</v>
      </c>
      <c r="O138">
        <f t="shared" si="40"/>
        <v>1.1042349535849105</v>
      </c>
      <c r="P138">
        <f t="shared" si="34"/>
        <v>1.0996835559251086</v>
      </c>
      <c r="Q138">
        <f t="shared" si="34"/>
        <v>1.0951321582653069</v>
      </c>
      <c r="R138">
        <f t="shared" si="34"/>
        <v>1.0905807606055049</v>
      </c>
      <c r="S138" s="1">
        <v>1.086029362945703</v>
      </c>
      <c r="T138">
        <f t="shared" si="41"/>
        <v>1.0760861062200437</v>
      </c>
      <c r="U138">
        <f t="shared" si="35"/>
        <v>1.0661428494943845</v>
      </c>
      <c r="V138">
        <f t="shared" si="35"/>
        <v>1.0561995927687255</v>
      </c>
      <c r="W138">
        <f t="shared" si="35"/>
        <v>1.0462563360430663</v>
      </c>
      <c r="X138" s="1">
        <v>1.0363130793174071</v>
      </c>
      <c r="Y138">
        <f t="shared" si="42"/>
        <v>1.0278849619582859</v>
      </c>
      <c r="Z138">
        <f t="shared" si="36"/>
        <v>1.019456844599165</v>
      </c>
      <c r="AA138">
        <f t="shared" si="36"/>
        <v>1.0110287272400438</v>
      </c>
      <c r="AB138">
        <f t="shared" si="36"/>
        <v>1.0026006098809226</v>
      </c>
      <c r="AC138" s="1">
        <v>0.99417249252180151</v>
      </c>
      <c r="AD138">
        <f t="shared" si="43"/>
        <v>0.97953395994815529</v>
      </c>
      <c r="AE138">
        <f t="shared" si="37"/>
        <v>0.96489542737450895</v>
      </c>
      <c r="AF138">
        <f t="shared" si="37"/>
        <v>0.95025689480086273</v>
      </c>
      <c r="AG138">
        <f t="shared" si="37"/>
        <v>0.93561836222721639</v>
      </c>
      <c r="AH138" s="1">
        <v>0.92097982965357017</v>
      </c>
      <c r="AI138" s="2">
        <f t="shared" si="44"/>
        <v>12.139565858595859</v>
      </c>
      <c r="AJ138" s="2">
        <f t="shared" si="45"/>
        <v>11.865445106414874</v>
      </c>
      <c r="AK138" s="2">
        <f t="shared" si="46"/>
        <v>10.84274118952194</v>
      </c>
      <c r="AL138" s="2">
        <f t="shared" si="47"/>
        <v>22.896224613766012</v>
      </c>
      <c r="AM138" s="2">
        <f t="shared" si="48"/>
        <v>32.702652723970544</v>
      </c>
      <c r="AN138" s="2">
        <f t="shared" si="49"/>
        <v>32.702652723970544</v>
      </c>
      <c r="AO138">
        <f t="shared" si="50"/>
        <v>0</v>
      </c>
    </row>
    <row r="139" spans="1:41" hidden="1" x14ac:dyDescent="0.35">
      <c r="A139" t="s">
        <v>9</v>
      </c>
      <c r="B139" t="s">
        <v>7</v>
      </c>
      <c r="C139" t="s">
        <v>64</v>
      </c>
      <c r="D139" s="1">
        <v>0.23745721837309997</v>
      </c>
      <c r="E139">
        <f t="shared" si="38"/>
        <v>0.24052665314477661</v>
      </c>
      <c r="F139">
        <f t="shared" si="32"/>
        <v>0.24359608791645329</v>
      </c>
      <c r="G139">
        <f t="shared" si="32"/>
        <v>0.24666552268812994</v>
      </c>
      <c r="H139">
        <f t="shared" si="32"/>
        <v>0.24973495745980662</v>
      </c>
      <c r="I139" s="1">
        <v>0.25280439223148327</v>
      </c>
      <c r="J139">
        <f t="shared" si="39"/>
        <v>0.25357160706266701</v>
      </c>
      <c r="K139">
        <f t="shared" si="33"/>
        <v>0.25433882189385076</v>
      </c>
      <c r="L139">
        <f t="shared" si="33"/>
        <v>0.25510603672503451</v>
      </c>
      <c r="M139">
        <f t="shared" si="33"/>
        <v>0.25587325155621826</v>
      </c>
      <c r="N139" s="1">
        <v>0.25664046638740201</v>
      </c>
      <c r="O139">
        <f t="shared" si="40"/>
        <v>0.25537249123173283</v>
      </c>
      <c r="P139">
        <f t="shared" si="34"/>
        <v>0.25410451607606366</v>
      </c>
      <c r="Q139">
        <f t="shared" si="34"/>
        <v>0.25283654092039454</v>
      </c>
      <c r="R139">
        <f t="shared" si="34"/>
        <v>0.25156856576472536</v>
      </c>
      <c r="S139" s="1">
        <v>0.25030059060905618</v>
      </c>
      <c r="T139">
        <f t="shared" si="41"/>
        <v>0.24833972612232316</v>
      </c>
      <c r="U139">
        <f t="shared" si="35"/>
        <v>0.24637886163559011</v>
      </c>
      <c r="V139">
        <f t="shared" si="35"/>
        <v>0.24441799714885709</v>
      </c>
      <c r="W139">
        <f t="shared" si="35"/>
        <v>0.24245713266212404</v>
      </c>
      <c r="X139" s="1">
        <v>0.24049626817539102</v>
      </c>
      <c r="Y139">
        <f t="shared" si="42"/>
        <v>0.23876248753365015</v>
      </c>
      <c r="Z139">
        <f t="shared" si="36"/>
        <v>0.23702870689190925</v>
      </c>
      <c r="AA139">
        <f t="shared" si="36"/>
        <v>0.23529492625016837</v>
      </c>
      <c r="AB139">
        <f t="shared" si="36"/>
        <v>0.23356114560842747</v>
      </c>
      <c r="AC139" s="1">
        <v>0.2318273649666866</v>
      </c>
      <c r="AD139">
        <f t="shared" si="43"/>
        <v>0.23066393500189</v>
      </c>
      <c r="AE139">
        <f t="shared" si="37"/>
        <v>0.22950050503709343</v>
      </c>
      <c r="AF139">
        <f t="shared" si="37"/>
        <v>0.22833707507229684</v>
      </c>
      <c r="AG139">
        <f t="shared" si="37"/>
        <v>0.22717364510750027</v>
      </c>
      <c r="AH139" s="1">
        <v>0.22601021514270367</v>
      </c>
      <c r="AI139" s="2">
        <f t="shared" si="44"/>
        <v>2.7463150154389222</v>
      </c>
      <c r="AJ139" s="2">
        <f t="shared" si="45"/>
        <v>2.74291315673366</v>
      </c>
      <c r="AK139" s="2">
        <f t="shared" si="46"/>
        <v>2.5586562747877175</v>
      </c>
      <c r="AL139" s="2">
        <f t="shared" si="47"/>
        <v>5.2325877057851802</v>
      </c>
      <c r="AM139" s="2">
        <f t="shared" si="48"/>
        <v>7.5507477123975058</v>
      </c>
      <c r="AN139" s="2">
        <f t="shared" si="49"/>
        <v>7.5507477123975058</v>
      </c>
      <c r="AO139">
        <f t="shared" si="50"/>
        <v>0</v>
      </c>
    </row>
    <row r="140" spans="1:41" hidden="1" x14ac:dyDescent="0.35">
      <c r="A140" t="s">
        <v>9</v>
      </c>
      <c r="B140" t="s">
        <v>7</v>
      </c>
      <c r="C140" t="s">
        <v>65</v>
      </c>
      <c r="D140" s="1">
        <v>0.59544738927324992</v>
      </c>
      <c r="E140">
        <f t="shared" si="38"/>
        <v>0.59886983001272798</v>
      </c>
      <c r="F140">
        <f t="shared" si="32"/>
        <v>0.60229227075220593</v>
      </c>
      <c r="G140">
        <f t="shared" si="32"/>
        <v>0.60571471149168399</v>
      </c>
      <c r="H140">
        <f t="shared" si="32"/>
        <v>0.60913715223116194</v>
      </c>
      <c r="I140" s="1">
        <v>0.61255959297064</v>
      </c>
      <c r="J140">
        <f t="shared" si="39"/>
        <v>0.6118236845226539</v>
      </c>
      <c r="K140">
        <f t="shared" si="33"/>
        <v>0.61108777607466769</v>
      </c>
      <c r="L140">
        <f t="shared" si="33"/>
        <v>0.61035186762668159</v>
      </c>
      <c r="M140">
        <f t="shared" si="33"/>
        <v>0.60961595917869538</v>
      </c>
      <c r="N140" s="1">
        <v>0.60888005073070928</v>
      </c>
      <c r="O140">
        <f t="shared" si="40"/>
        <v>0.60481667740252931</v>
      </c>
      <c r="P140">
        <f t="shared" si="34"/>
        <v>0.60075330407434935</v>
      </c>
      <c r="Q140">
        <f t="shared" si="34"/>
        <v>0.59668993074616938</v>
      </c>
      <c r="R140">
        <f t="shared" si="34"/>
        <v>0.59262655741798942</v>
      </c>
      <c r="S140" s="1">
        <v>0.58856318408980945</v>
      </c>
      <c r="T140">
        <f t="shared" si="41"/>
        <v>0.58307672644531605</v>
      </c>
      <c r="U140">
        <f t="shared" si="35"/>
        <v>0.57759026880082265</v>
      </c>
      <c r="V140">
        <f t="shared" si="35"/>
        <v>0.57210381115632936</v>
      </c>
      <c r="W140">
        <f t="shared" si="35"/>
        <v>0.56661735351183595</v>
      </c>
      <c r="X140" s="1">
        <v>0.56113089586734255</v>
      </c>
      <c r="Y140">
        <f t="shared" si="42"/>
        <v>0.55524128397278205</v>
      </c>
      <c r="Z140">
        <f t="shared" si="36"/>
        <v>0.54935167207822144</v>
      </c>
      <c r="AA140">
        <f t="shared" si="36"/>
        <v>0.54346206018366094</v>
      </c>
      <c r="AB140">
        <f t="shared" si="36"/>
        <v>0.53757244828910034</v>
      </c>
      <c r="AC140" s="1">
        <v>0.53168283639453984</v>
      </c>
      <c r="AD140">
        <f t="shared" si="43"/>
        <v>0.5268403147900631</v>
      </c>
      <c r="AE140">
        <f t="shared" si="37"/>
        <v>0.52199779318558626</v>
      </c>
      <c r="AF140">
        <f t="shared" si="37"/>
        <v>0.51715527158110952</v>
      </c>
      <c r="AG140">
        <f t="shared" si="37"/>
        <v>0.51231274997663268</v>
      </c>
      <c r="AH140" s="1">
        <v>0.50747022837215594</v>
      </c>
      <c r="AI140" s="2">
        <f t="shared" si="44"/>
        <v>6.6757802848650778</v>
      </c>
      <c r="AJ140" s="2">
        <f t="shared" si="45"/>
        <v>6.4528487602432021</v>
      </c>
      <c r="AK140" s="2">
        <f t="shared" si="46"/>
        <v>5.8642175546911943</v>
      </c>
      <c r="AL140" s="2">
        <f t="shared" si="47"/>
        <v>12.519748994377572</v>
      </c>
      <c r="AM140" s="2">
        <f t="shared" si="48"/>
        <v>17.822835653201427</v>
      </c>
      <c r="AN140" s="2">
        <f t="shared" si="49"/>
        <v>17.822835653201427</v>
      </c>
      <c r="AO140">
        <f t="shared" si="50"/>
        <v>0</v>
      </c>
    </row>
    <row r="141" spans="1:41" hidden="1" x14ac:dyDescent="0.35">
      <c r="A141" t="s">
        <v>9</v>
      </c>
      <c r="B141" t="s">
        <v>7</v>
      </c>
      <c r="C141" t="s">
        <v>66</v>
      </c>
      <c r="D141" s="1">
        <v>7.9956175229999996E-2</v>
      </c>
      <c r="E141">
        <f t="shared" si="38"/>
        <v>7.9291660579000001E-2</v>
      </c>
      <c r="F141">
        <f t="shared" si="32"/>
        <v>7.8627145927999992E-2</v>
      </c>
      <c r="G141">
        <f t="shared" si="32"/>
        <v>7.7962631276999997E-2</v>
      </c>
      <c r="H141">
        <f t="shared" si="32"/>
        <v>7.7298116625999988E-2</v>
      </c>
      <c r="I141" s="1">
        <v>7.6633601974999993E-2</v>
      </c>
      <c r="J141">
        <f t="shared" si="39"/>
        <v>7.5927346785000002E-2</v>
      </c>
      <c r="K141">
        <f t="shared" si="33"/>
        <v>7.5221091594999998E-2</v>
      </c>
      <c r="L141">
        <f t="shared" si="33"/>
        <v>7.4514836405000007E-2</v>
      </c>
      <c r="M141">
        <f t="shared" si="33"/>
        <v>7.3808581215000002E-2</v>
      </c>
      <c r="N141" s="1">
        <v>7.3102326025000011E-2</v>
      </c>
      <c r="O141">
        <f t="shared" si="40"/>
        <v>7.2563871321000006E-2</v>
      </c>
      <c r="P141">
        <f t="shared" si="34"/>
        <v>7.2025416617000015E-2</v>
      </c>
      <c r="Q141">
        <f t="shared" si="34"/>
        <v>7.1486961913000011E-2</v>
      </c>
      <c r="R141">
        <f t="shared" si="34"/>
        <v>7.094850720900002E-2</v>
      </c>
      <c r="S141" s="1">
        <v>7.0410052505000015E-2</v>
      </c>
      <c r="T141">
        <f t="shared" si="41"/>
        <v>7.0712318425000004E-2</v>
      </c>
      <c r="U141">
        <f t="shared" si="35"/>
        <v>7.1014584345000006E-2</v>
      </c>
      <c r="V141">
        <f t="shared" si="35"/>
        <v>7.1316850264999995E-2</v>
      </c>
      <c r="W141">
        <f t="shared" si="35"/>
        <v>7.1619116184999998E-2</v>
      </c>
      <c r="X141" s="1">
        <v>7.1921382104999987E-2</v>
      </c>
      <c r="Y141">
        <f t="shared" si="42"/>
        <v>7.2202622165999986E-2</v>
      </c>
      <c r="Z141">
        <f t="shared" si="36"/>
        <v>7.2483862226999998E-2</v>
      </c>
      <c r="AA141">
        <f t="shared" si="36"/>
        <v>7.2765102287999997E-2</v>
      </c>
      <c r="AB141">
        <f t="shared" si="36"/>
        <v>7.304634234900001E-2</v>
      </c>
      <c r="AC141" s="1">
        <v>7.3327582410000008E-2</v>
      </c>
      <c r="AD141">
        <f t="shared" si="43"/>
        <v>7.3595749151000006E-2</v>
      </c>
      <c r="AE141">
        <f t="shared" si="37"/>
        <v>7.3863915892000004E-2</v>
      </c>
      <c r="AF141">
        <f t="shared" si="37"/>
        <v>7.4132082633000002E-2</v>
      </c>
      <c r="AG141">
        <f t="shared" si="37"/>
        <v>7.4400249373999999E-2</v>
      </c>
      <c r="AH141" s="1">
        <v>7.4668416114999997E-2</v>
      </c>
      <c r="AI141" s="2">
        <f t="shared" si="44"/>
        <v>0.84234351364000004</v>
      </c>
      <c r="AJ141" s="2">
        <f t="shared" si="45"/>
        <v>0.787121386915</v>
      </c>
      <c r="AK141" s="2">
        <f t="shared" si="46"/>
        <v>0.80640730670999994</v>
      </c>
      <c r="AL141" s="2">
        <f t="shared" si="47"/>
        <v>1.55636257453</v>
      </c>
      <c r="AM141" s="2">
        <f t="shared" si="48"/>
        <v>2.290848499135</v>
      </c>
      <c r="AN141" s="2">
        <f t="shared" si="49"/>
        <v>0</v>
      </c>
      <c r="AO141">
        <f t="shared" si="50"/>
        <v>2.290848499135</v>
      </c>
    </row>
    <row r="142" spans="1:41" hidden="1" x14ac:dyDescent="0.35">
      <c r="A142" t="s">
        <v>9</v>
      </c>
      <c r="B142" t="s">
        <v>7</v>
      </c>
      <c r="C142" t="s">
        <v>67</v>
      </c>
      <c r="D142" s="1">
        <v>1.0116898684758215</v>
      </c>
      <c r="E142">
        <f t="shared" si="38"/>
        <v>1.0074206505863847</v>
      </c>
      <c r="F142">
        <f t="shared" si="32"/>
        <v>1.003151432696948</v>
      </c>
      <c r="G142">
        <f t="shared" si="32"/>
        <v>0.99888221480751127</v>
      </c>
      <c r="H142">
        <f t="shared" si="32"/>
        <v>0.99461299691807448</v>
      </c>
      <c r="I142" s="1">
        <v>0.99034377902863768</v>
      </c>
      <c r="J142">
        <f t="shared" si="39"/>
        <v>0.9733412614633643</v>
      </c>
      <c r="K142">
        <f t="shared" si="33"/>
        <v>0.95633874389809093</v>
      </c>
      <c r="L142">
        <f t="shared" si="33"/>
        <v>0.93933622633281755</v>
      </c>
      <c r="M142">
        <f t="shared" si="33"/>
        <v>0.92233370876754417</v>
      </c>
      <c r="N142" s="1">
        <v>0.90533119120227079</v>
      </c>
      <c r="O142">
        <f t="shared" si="40"/>
        <v>0.88511180419724367</v>
      </c>
      <c r="P142">
        <f t="shared" si="34"/>
        <v>0.86489241719221654</v>
      </c>
      <c r="Q142">
        <f t="shared" si="34"/>
        <v>0.84467303018718942</v>
      </c>
      <c r="R142">
        <f t="shared" si="34"/>
        <v>0.8244536431821623</v>
      </c>
      <c r="S142" s="1">
        <v>0.80423425617713518</v>
      </c>
      <c r="T142">
        <f t="shared" si="41"/>
        <v>0.7849212780181597</v>
      </c>
      <c r="U142">
        <f t="shared" si="35"/>
        <v>0.76560829985918422</v>
      </c>
      <c r="V142">
        <f t="shared" si="35"/>
        <v>0.74629532170020885</v>
      </c>
      <c r="W142">
        <f t="shared" si="35"/>
        <v>0.72698234354123337</v>
      </c>
      <c r="X142" s="1">
        <v>0.70766936538225789</v>
      </c>
      <c r="Y142">
        <f t="shared" si="42"/>
        <v>0.69651111661235143</v>
      </c>
      <c r="Z142">
        <f t="shared" si="36"/>
        <v>0.68535286784244498</v>
      </c>
      <c r="AA142">
        <f t="shared" si="36"/>
        <v>0.67419461907253841</v>
      </c>
      <c r="AB142">
        <f t="shared" si="36"/>
        <v>0.66303637030263196</v>
      </c>
      <c r="AC142" s="1">
        <v>0.65187812153272551</v>
      </c>
      <c r="AD142">
        <f t="shared" si="43"/>
        <v>0.6419772143214687</v>
      </c>
      <c r="AE142">
        <f t="shared" si="37"/>
        <v>0.6320763071102119</v>
      </c>
      <c r="AF142">
        <f t="shared" si="37"/>
        <v>0.62217539989895498</v>
      </c>
      <c r="AG142">
        <f t="shared" si="37"/>
        <v>0.61227449268769818</v>
      </c>
      <c r="AH142" s="1">
        <v>0.60237358547644138</v>
      </c>
      <c r="AI142" s="2">
        <f t="shared" si="44"/>
        <v>10.702782074177465</v>
      </c>
      <c r="AJ142" s="2">
        <f t="shared" si="45"/>
        <v>8.8601729506392601</v>
      </c>
      <c r="AK142" s="2">
        <f t="shared" si="46"/>
        <v>7.1895194602397252</v>
      </c>
      <c r="AL142" s="2">
        <f t="shared" si="47"/>
        <v>18.657623833614458</v>
      </c>
      <c r="AM142" s="2">
        <f t="shared" si="48"/>
        <v>25.139473928471922</v>
      </c>
      <c r="AN142" s="2">
        <f t="shared" si="49"/>
        <v>25.139473928471922</v>
      </c>
      <c r="AO142">
        <f t="shared" si="50"/>
        <v>0</v>
      </c>
    </row>
    <row r="143" spans="1:41" hidden="1" x14ac:dyDescent="0.35">
      <c r="A143" t="s">
        <v>9</v>
      </c>
      <c r="B143" t="s">
        <v>7</v>
      </c>
      <c r="C143" t="s">
        <v>68</v>
      </c>
      <c r="D143" s="1">
        <v>0.136754638382</v>
      </c>
      <c r="E143">
        <f t="shared" si="38"/>
        <v>0.1369546009356</v>
      </c>
      <c r="F143">
        <f t="shared" si="32"/>
        <v>0.13715456348919999</v>
      </c>
      <c r="G143">
        <f t="shared" si="32"/>
        <v>0.13735452604279999</v>
      </c>
      <c r="H143">
        <f t="shared" si="32"/>
        <v>0.13755448859639999</v>
      </c>
      <c r="I143" s="1">
        <v>0.13775445114999998</v>
      </c>
      <c r="J143">
        <f t="shared" si="39"/>
        <v>0.1370980933198</v>
      </c>
      <c r="K143">
        <f t="shared" si="33"/>
        <v>0.13644173548960001</v>
      </c>
      <c r="L143">
        <f t="shared" si="33"/>
        <v>0.13578537765939999</v>
      </c>
      <c r="M143">
        <f t="shared" si="33"/>
        <v>0.1351290198292</v>
      </c>
      <c r="N143" s="1">
        <v>0.13447266199900001</v>
      </c>
      <c r="O143">
        <f t="shared" si="40"/>
        <v>0.13413505979232002</v>
      </c>
      <c r="P143">
        <f t="shared" si="34"/>
        <v>0.13379745758564002</v>
      </c>
      <c r="Q143">
        <f t="shared" si="34"/>
        <v>0.13345985537896002</v>
      </c>
      <c r="R143">
        <f t="shared" si="34"/>
        <v>0.13312225317228002</v>
      </c>
      <c r="S143" s="1">
        <v>0.13278465096560002</v>
      </c>
      <c r="T143">
        <f t="shared" si="41"/>
        <v>0.13286875074572002</v>
      </c>
      <c r="U143">
        <f t="shared" si="35"/>
        <v>0.13295285052584002</v>
      </c>
      <c r="V143">
        <f t="shared" si="35"/>
        <v>0.13303695030596002</v>
      </c>
      <c r="W143">
        <f t="shared" si="35"/>
        <v>0.13312105008608002</v>
      </c>
      <c r="X143" s="1">
        <v>0.13320514986620002</v>
      </c>
      <c r="Y143">
        <f t="shared" si="42"/>
        <v>0.13356119274660003</v>
      </c>
      <c r="Z143">
        <f t="shared" si="36"/>
        <v>0.13391723562700003</v>
      </c>
      <c r="AA143">
        <f t="shared" si="36"/>
        <v>0.13427327850740001</v>
      </c>
      <c r="AB143">
        <f t="shared" si="36"/>
        <v>0.13462932138780001</v>
      </c>
      <c r="AC143" s="1">
        <v>0.13498536426820001</v>
      </c>
      <c r="AD143">
        <f t="shared" si="43"/>
        <v>0.13542985603048002</v>
      </c>
      <c r="AE143">
        <f t="shared" si="37"/>
        <v>0.13587434779276</v>
      </c>
      <c r="AF143">
        <f t="shared" si="37"/>
        <v>0.13631883955504001</v>
      </c>
      <c r="AG143">
        <f t="shared" si="37"/>
        <v>0.13676333131731999</v>
      </c>
      <c r="AH143" s="1">
        <v>0.1372078230796</v>
      </c>
      <c r="AI143" s="2">
        <f t="shared" si="44"/>
        <v>1.5024541568929999</v>
      </c>
      <c r="AJ143" s="2">
        <f t="shared" si="45"/>
        <v>1.4669566904236002</v>
      </c>
      <c r="AK143" s="2">
        <f t="shared" si="46"/>
        <v>1.4861657401784001</v>
      </c>
      <c r="AL143" s="2">
        <f t="shared" si="47"/>
        <v>2.8349381853176006</v>
      </c>
      <c r="AM143" s="2">
        <f t="shared" si="48"/>
        <v>4.1878987756298001</v>
      </c>
      <c r="AN143" s="2">
        <f t="shared" si="49"/>
        <v>0</v>
      </c>
      <c r="AO143">
        <f t="shared" si="50"/>
        <v>4.1878987756298001</v>
      </c>
    </row>
    <row r="144" spans="1:41" hidden="1" x14ac:dyDescent="0.35">
      <c r="A144" t="s">
        <v>9</v>
      </c>
      <c r="B144" t="s">
        <v>7</v>
      </c>
      <c r="C144" t="s">
        <v>69</v>
      </c>
      <c r="D144" s="1">
        <v>3.6457437177E-2</v>
      </c>
      <c r="E144">
        <f t="shared" si="38"/>
        <v>3.7877261694199998E-2</v>
      </c>
      <c r="F144">
        <f t="shared" si="32"/>
        <v>3.9297086211399997E-2</v>
      </c>
      <c r="G144">
        <f t="shared" si="32"/>
        <v>4.0716910728600002E-2</v>
      </c>
      <c r="H144">
        <f t="shared" si="32"/>
        <v>4.21367352458E-2</v>
      </c>
      <c r="I144" s="1">
        <v>4.3556559762999998E-2</v>
      </c>
      <c r="J144">
        <f t="shared" si="39"/>
        <v>4.4412446772199923E-2</v>
      </c>
      <c r="K144">
        <f t="shared" si="33"/>
        <v>4.5268333781399848E-2</v>
      </c>
      <c r="L144">
        <f t="shared" si="33"/>
        <v>4.6124220790599781E-2</v>
      </c>
      <c r="M144">
        <f t="shared" si="33"/>
        <v>4.6980107799799706E-2</v>
      </c>
      <c r="N144" s="1">
        <v>4.7835994808999631E-2</v>
      </c>
      <c r="O144">
        <f t="shared" si="40"/>
        <v>4.8645482245199705E-2</v>
      </c>
      <c r="P144">
        <f t="shared" si="34"/>
        <v>4.9454969681399778E-2</v>
      </c>
      <c r="Q144">
        <f t="shared" si="34"/>
        <v>5.0264457117599859E-2</v>
      </c>
      <c r="R144">
        <f t="shared" si="34"/>
        <v>5.1073944553799933E-2</v>
      </c>
      <c r="S144" s="1">
        <v>5.1883431990000006E-2</v>
      </c>
      <c r="T144">
        <f t="shared" si="41"/>
        <v>5.2729587376700006E-2</v>
      </c>
      <c r="U144">
        <f t="shared" si="35"/>
        <v>5.3575742763400006E-2</v>
      </c>
      <c r="V144">
        <f t="shared" si="35"/>
        <v>5.4421898150099998E-2</v>
      </c>
      <c r="W144">
        <f t="shared" si="35"/>
        <v>5.5268053536799998E-2</v>
      </c>
      <c r="X144" s="1">
        <v>5.6114208923499997E-2</v>
      </c>
      <c r="Y144">
        <f t="shared" si="42"/>
        <v>5.6771376481899997E-2</v>
      </c>
      <c r="Z144">
        <f t="shared" si="36"/>
        <v>5.7428544040299997E-2</v>
      </c>
      <c r="AA144">
        <f t="shared" si="36"/>
        <v>5.8085711598699998E-2</v>
      </c>
      <c r="AB144">
        <f t="shared" si="36"/>
        <v>5.8742879157099998E-2</v>
      </c>
      <c r="AC144" s="1">
        <v>5.9400046715499998E-2</v>
      </c>
      <c r="AD144">
        <f t="shared" si="43"/>
        <v>6.0099361446099994E-2</v>
      </c>
      <c r="AE144">
        <f t="shared" si="37"/>
        <v>6.0798676176699998E-2</v>
      </c>
      <c r="AF144">
        <f t="shared" si="37"/>
        <v>6.1497990907299994E-2</v>
      </c>
      <c r="AG144">
        <f t="shared" si="37"/>
        <v>6.2197305637899998E-2</v>
      </c>
      <c r="AH144" s="1">
        <v>6.2896620368499995E-2</v>
      </c>
      <c r="AI144" s="2">
        <f t="shared" si="44"/>
        <v>0.47066309477299889</v>
      </c>
      <c r="AJ144" s="2">
        <f t="shared" si="45"/>
        <v>0.57126777114749894</v>
      </c>
      <c r="AK144" s="2">
        <f t="shared" si="46"/>
        <v>0.6540327214535</v>
      </c>
      <c r="AL144" s="2">
        <f t="shared" si="47"/>
        <v>0.99409487111149808</v>
      </c>
      <c r="AM144" s="2">
        <f t="shared" si="48"/>
        <v>1.592013383641498</v>
      </c>
      <c r="AN144" s="2">
        <f t="shared" si="49"/>
        <v>1.592013383641498</v>
      </c>
      <c r="AO144">
        <f t="shared" si="50"/>
        <v>0</v>
      </c>
    </row>
    <row r="145" spans="1:41" hidden="1" x14ac:dyDescent="0.35">
      <c r="A145" t="str">
        <f>VLOOKUP(B145,'BAU Global Total'!A$3:C$34,3,FALSE)</f>
        <v>GCAM</v>
      </c>
      <c r="B145" t="s">
        <v>29</v>
      </c>
      <c r="C145" t="s">
        <v>60</v>
      </c>
      <c r="D145" s="1">
        <v>5.5564113277188923E-2</v>
      </c>
      <c r="E145">
        <f t="shared" si="38"/>
        <v>5.5433132019979924E-2</v>
      </c>
      <c r="F145">
        <f t="shared" si="32"/>
        <v>5.5302150762770924E-2</v>
      </c>
      <c r="G145">
        <f t="shared" si="32"/>
        <v>5.5171169505561932E-2</v>
      </c>
      <c r="H145">
        <f t="shared" si="32"/>
        <v>5.5040188248352932E-2</v>
      </c>
      <c r="I145" s="1">
        <v>5.4909206991143933E-2</v>
      </c>
      <c r="J145">
        <f t="shared" si="39"/>
        <v>5.5091026329502801E-2</v>
      </c>
      <c r="K145">
        <f t="shared" si="33"/>
        <v>5.527284566786167E-2</v>
      </c>
      <c r="L145">
        <f t="shared" si="33"/>
        <v>5.5454665006220545E-2</v>
      </c>
      <c r="M145">
        <f t="shared" si="33"/>
        <v>5.5636484344579414E-2</v>
      </c>
      <c r="N145" s="1">
        <v>5.5818303682938282E-2</v>
      </c>
      <c r="O145">
        <f t="shared" si="40"/>
        <v>5.5884056888550762E-2</v>
      </c>
      <c r="P145">
        <f t="shared" si="34"/>
        <v>5.5949810094163242E-2</v>
      </c>
      <c r="Q145">
        <f t="shared" si="34"/>
        <v>5.6015563299775716E-2</v>
      </c>
      <c r="R145">
        <f t="shared" si="34"/>
        <v>5.6081316505388196E-2</v>
      </c>
      <c r="S145" s="1">
        <v>5.6147069711000676E-2</v>
      </c>
      <c r="T145">
        <f t="shared" si="41"/>
        <v>5.6180127511119067E-2</v>
      </c>
      <c r="U145">
        <f t="shared" si="35"/>
        <v>5.6213185311237465E-2</v>
      </c>
      <c r="V145">
        <f t="shared" si="35"/>
        <v>5.6246243111355856E-2</v>
      </c>
      <c r="W145">
        <f t="shared" si="35"/>
        <v>5.6279300911474255E-2</v>
      </c>
      <c r="X145" s="1">
        <v>5.6312358711592646E-2</v>
      </c>
      <c r="Y145">
        <f t="shared" si="42"/>
        <v>5.6422378251624036E-2</v>
      </c>
      <c r="Z145">
        <f t="shared" si="36"/>
        <v>5.653239779165542E-2</v>
      </c>
      <c r="AA145">
        <f t="shared" si="36"/>
        <v>5.664241733168681E-2</v>
      </c>
      <c r="AB145">
        <f t="shared" si="36"/>
        <v>5.6752436871718194E-2</v>
      </c>
      <c r="AC145" s="1">
        <v>5.6862456411749585E-2</v>
      </c>
      <c r="AD145">
        <f t="shared" si="43"/>
        <v>5.6951766320379398E-2</v>
      </c>
      <c r="AE145">
        <f t="shared" si="37"/>
        <v>5.7041076229009204E-2</v>
      </c>
      <c r="AF145">
        <f t="shared" si="37"/>
        <v>5.7130386137639017E-2</v>
      </c>
      <c r="AG145">
        <f t="shared" si="37"/>
        <v>5.7219696046268823E-2</v>
      </c>
      <c r="AH145" s="1">
        <v>5.7309005954898636E-2</v>
      </c>
      <c r="AI145" s="2">
        <f t="shared" si="44"/>
        <v>0.60869328583610127</v>
      </c>
      <c r="AJ145" s="2">
        <f t="shared" si="45"/>
        <v>0.61712733573859624</v>
      </c>
      <c r="AK145" s="2">
        <f t="shared" si="46"/>
        <v>0.62517637605822185</v>
      </c>
      <c r="AL145" s="2">
        <f t="shared" si="47"/>
        <v>1.1700023178917591</v>
      </c>
      <c r="AM145" s="2">
        <f t="shared" si="48"/>
        <v>1.7388663352383884</v>
      </c>
      <c r="AN145" s="2">
        <f t="shared" si="49"/>
        <v>1.7388663352383884</v>
      </c>
      <c r="AO145">
        <f t="shared" si="50"/>
        <v>0</v>
      </c>
    </row>
    <row r="146" spans="1:41" hidden="1" x14ac:dyDescent="0.35">
      <c r="A146" t="str">
        <f>VLOOKUP(B146,'BAU Global Total'!A$3:C$34,3,FALSE)</f>
        <v>GCAM</v>
      </c>
      <c r="B146" t="s">
        <v>29</v>
      </c>
      <c r="C146" t="s">
        <v>61</v>
      </c>
      <c r="D146" s="1">
        <v>0</v>
      </c>
      <c r="E146">
        <f t="shared" si="38"/>
        <v>6.8103555432000003E-5</v>
      </c>
      <c r="F146">
        <f t="shared" si="32"/>
        <v>1.3620711086400001E-4</v>
      </c>
      <c r="G146">
        <f t="shared" si="32"/>
        <v>2.0431066629600001E-4</v>
      </c>
      <c r="H146">
        <f t="shared" si="32"/>
        <v>2.7241422172800001E-4</v>
      </c>
      <c r="I146" s="1">
        <v>3.4051777716000002E-4</v>
      </c>
      <c r="J146">
        <f t="shared" si="39"/>
        <v>6.6967396940320004E-4</v>
      </c>
      <c r="K146">
        <f t="shared" si="33"/>
        <v>9.9883016164640007E-4</v>
      </c>
      <c r="L146">
        <f t="shared" si="33"/>
        <v>1.3279863538896001E-3</v>
      </c>
      <c r="M146">
        <f t="shared" si="33"/>
        <v>1.6571425461328001E-3</v>
      </c>
      <c r="N146" s="1">
        <v>1.9862987383760002E-3</v>
      </c>
      <c r="O146">
        <f t="shared" si="40"/>
        <v>2.2854587131135996E-3</v>
      </c>
      <c r="P146">
        <f t="shared" si="34"/>
        <v>2.5846186878511986E-3</v>
      </c>
      <c r="Q146">
        <f t="shared" si="34"/>
        <v>2.8837786625887981E-3</v>
      </c>
      <c r="R146">
        <f t="shared" si="34"/>
        <v>3.1829386373263971E-3</v>
      </c>
      <c r="S146" s="1">
        <v>3.4820986120639966E-3</v>
      </c>
      <c r="T146">
        <f t="shared" si="41"/>
        <v>3.6753142122567966E-3</v>
      </c>
      <c r="U146">
        <f t="shared" si="35"/>
        <v>3.8685298124495966E-3</v>
      </c>
      <c r="V146">
        <f t="shared" si="35"/>
        <v>4.0617454126423962E-3</v>
      </c>
      <c r="W146">
        <f t="shared" si="35"/>
        <v>4.2549610128351963E-3</v>
      </c>
      <c r="X146" s="1">
        <v>4.4481766130279963E-3</v>
      </c>
      <c r="Y146">
        <f t="shared" si="42"/>
        <v>4.5815735302831969E-3</v>
      </c>
      <c r="Z146">
        <f t="shared" si="36"/>
        <v>4.7149704475383976E-3</v>
      </c>
      <c r="AA146">
        <f t="shared" si="36"/>
        <v>4.8483673647935991E-3</v>
      </c>
      <c r="AB146">
        <f t="shared" si="36"/>
        <v>4.9817642820487998E-3</v>
      </c>
      <c r="AC146" s="1">
        <v>5.1151611993040004E-3</v>
      </c>
      <c r="AD146">
        <f t="shared" si="43"/>
        <v>5.2070080180000007E-3</v>
      </c>
      <c r="AE146">
        <f t="shared" si="37"/>
        <v>5.2988548366960002E-3</v>
      </c>
      <c r="AF146">
        <f t="shared" si="37"/>
        <v>5.3907016553920006E-3</v>
      </c>
      <c r="AG146">
        <f t="shared" si="37"/>
        <v>5.482548474088E-3</v>
      </c>
      <c r="AH146" s="1">
        <v>5.5743952927840004E-3</v>
      </c>
      <c r="AI146" s="2">
        <f t="shared" si="44"/>
        <v>7.6614851009280003E-3</v>
      </c>
      <c r="AJ146" s="2">
        <f t="shared" si="45"/>
        <v>3.6713919114531972E-2</v>
      </c>
      <c r="AK146" s="2">
        <f t="shared" si="46"/>
        <v>5.5643521713956E-2</v>
      </c>
      <c r="AL146" s="2">
        <f t="shared" si="47"/>
        <v>4.2389105477083973E-2</v>
      </c>
      <c r="AM146" s="2">
        <f t="shared" si="48"/>
        <v>9.3584450578011971E-2</v>
      </c>
      <c r="AN146" s="2">
        <f t="shared" si="49"/>
        <v>9.3584450578011971E-2</v>
      </c>
      <c r="AO146">
        <f t="shared" si="50"/>
        <v>0</v>
      </c>
    </row>
    <row r="147" spans="1:41" hidden="1" x14ac:dyDescent="0.35">
      <c r="A147" t="str">
        <f>VLOOKUP(B147,'BAU Global Total'!A$3:C$34,3,FALSE)</f>
        <v>GCAM</v>
      </c>
      <c r="B147" t="s">
        <v>29</v>
      </c>
      <c r="C147" t="s">
        <v>53</v>
      </c>
      <c r="D147" s="1">
        <v>0.21486922208867668</v>
      </c>
      <c r="E147">
        <f t="shared" si="38"/>
        <v>0.2130931409295618</v>
      </c>
      <c r="F147">
        <f t="shared" si="32"/>
        <v>0.21131705977044693</v>
      </c>
      <c r="G147">
        <f t="shared" si="32"/>
        <v>0.20954097861133208</v>
      </c>
      <c r="H147">
        <f t="shared" si="32"/>
        <v>0.20776489745221721</v>
      </c>
      <c r="I147" s="1">
        <v>0.20598881629310234</v>
      </c>
      <c r="J147">
        <f t="shared" si="39"/>
        <v>0.20766035136535885</v>
      </c>
      <c r="K147">
        <f t="shared" si="33"/>
        <v>0.20933188643761538</v>
      </c>
      <c r="L147">
        <f t="shared" si="33"/>
        <v>0.21100342150987189</v>
      </c>
      <c r="M147">
        <f t="shared" si="33"/>
        <v>0.21267495658212843</v>
      </c>
      <c r="N147" s="1">
        <v>0.21434649165438494</v>
      </c>
      <c r="O147">
        <f t="shared" si="40"/>
        <v>0.21578148435897809</v>
      </c>
      <c r="P147">
        <f t="shared" si="34"/>
        <v>0.21721647706357125</v>
      </c>
      <c r="Q147">
        <f t="shared" si="34"/>
        <v>0.21865146976816438</v>
      </c>
      <c r="R147">
        <f t="shared" si="34"/>
        <v>0.22008646247275754</v>
      </c>
      <c r="S147" s="1">
        <v>0.2215214551773507</v>
      </c>
      <c r="T147">
        <f t="shared" si="41"/>
        <v>0.22356943243057026</v>
      </c>
      <c r="U147">
        <f t="shared" si="35"/>
        <v>0.22561740968378982</v>
      </c>
      <c r="V147">
        <f t="shared" si="35"/>
        <v>0.22766538693700941</v>
      </c>
      <c r="W147">
        <f t="shared" si="35"/>
        <v>0.22971336419022897</v>
      </c>
      <c r="X147" s="1">
        <v>0.23176134144344854</v>
      </c>
      <c r="Y147">
        <f t="shared" si="42"/>
        <v>0.23361821753621512</v>
      </c>
      <c r="Z147">
        <f t="shared" si="36"/>
        <v>0.2354750936289817</v>
      </c>
      <c r="AA147">
        <f t="shared" si="36"/>
        <v>0.23733196972174825</v>
      </c>
      <c r="AB147">
        <f t="shared" si="36"/>
        <v>0.23918884581451483</v>
      </c>
      <c r="AC147" s="1">
        <v>0.24104572190728141</v>
      </c>
      <c r="AD147">
        <f t="shared" si="43"/>
        <v>0.24255243449821876</v>
      </c>
      <c r="AE147">
        <f t="shared" si="37"/>
        <v>0.2440591470891561</v>
      </c>
      <c r="AF147">
        <f t="shared" si="37"/>
        <v>0.24556585968009342</v>
      </c>
      <c r="AG147">
        <f t="shared" si="37"/>
        <v>0.24707257227103077</v>
      </c>
      <c r="AH147" s="1">
        <v>0.24857928486196812</v>
      </c>
      <c r="AI147" s="2">
        <f t="shared" si="44"/>
        <v>2.3175912226946971</v>
      </c>
      <c r="AJ147" s="2">
        <f t="shared" si="45"/>
        <v>2.4459307751802544</v>
      </c>
      <c r="AK147" s="2">
        <f t="shared" si="46"/>
        <v>2.6462504884526572</v>
      </c>
      <c r="AL147" s="2">
        <f t="shared" si="47"/>
        <v>4.5491755062205659</v>
      </c>
      <c r="AM147" s="2">
        <f t="shared" si="48"/>
        <v>6.9636646532297739</v>
      </c>
      <c r="AN147" s="2">
        <f t="shared" si="49"/>
        <v>6.9636646532297739</v>
      </c>
      <c r="AO147">
        <f t="shared" si="50"/>
        <v>0</v>
      </c>
    </row>
    <row r="148" spans="1:41" hidden="1" x14ac:dyDescent="0.35">
      <c r="A148" t="str">
        <f>VLOOKUP(B148,'BAU Global Total'!A$3:C$34,3,FALSE)</f>
        <v>GCAM</v>
      </c>
      <c r="B148" t="s">
        <v>29</v>
      </c>
      <c r="C148" t="s">
        <v>62</v>
      </c>
      <c r="D148" s="1">
        <v>-1.5742637134416551E-2</v>
      </c>
      <c r="E148">
        <f t="shared" si="38"/>
        <v>-1.6070871101853162E-2</v>
      </c>
      <c r="F148">
        <f t="shared" si="32"/>
        <v>-1.6399105069289772E-2</v>
      </c>
      <c r="G148">
        <f t="shared" si="32"/>
        <v>-1.672733903672638E-2</v>
      </c>
      <c r="H148">
        <f t="shared" si="32"/>
        <v>-1.705557300416299E-2</v>
      </c>
      <c r="I148" s="1">
        <v>-1.7383806971599601E-2</v>
      </c>
      <c r="J148">
        <f t="shared" si="39"/>
        <v>-1.814338733843272E-2</v>
      </c>
      <c r="K148">
        <f t="shared" si="33"/>
        <v>-1.8902967705265842E-2</v>
      </c>
      <c r="L148">
        <f t="shared" si="33"/>
        <v>-1.9662548072098961E-2</v>
      </c>
      <c r="M148">
        <f t="shared" si="33"/>
        <v>-2.0422128438932083E-2</v>
      </c>
      <c r="N148" s="1">
        <v>-2.1181708805765202E-2</v>
      </c>
      <c r="O148">
        <f t="shared" si="40"/>
        <v>-2.1584837510431151E-2</v>
      </c>
      <c r="P148">
        <f t="shared" si="34"/>
        <v>-2.1987966215097101E-2</v>
      </c>
      <c r="Q148">
        <f t="shared" si="34"/>
        <v>-2.2391094919763054E-2</v>
      </c>
      <c r="R148">
        <f t="shared" si="34"/>
        <v>-2.2794223624429004E-2</v>
      </c>
      <c r="S148" s="1">
        <v>-2.3197352329094954E-2</v>
      </c>
      <c r="T148">
        <f t="shared" si="41"/>
        <v>-2.3338747481189904E-2</v>
      </c>
      <c r="U148">
        <f t="shared" si="35"/>
        <v>-2.3480142633284851E-2</v>
      </c>
      <c r="V148">
        <f t="shared" si="35"/>
        <v>-2.3621537785379801E-2</v>
      </c>
      <c r="W148">
        <f t="shared" si="35"/>
        <v>-2.3762932937474748E-2</v>
      </c>
      <c r="X148" s="1">
        <v>-2.3904328089569698E-2</v>
      </c>
      <c r="Y148">
        <f t="shared" si="42"/>
        <v>-2.3801259790932849E-2</v>
      </c>
      <c r="Z148">
        <f t="shared" si="36"/>
        <v>-2.3698191492296003E-2</v>
      </c>
      <c r="AA148">
        <f t="shared" si="36"/>
        <v>-2.3595123193659154E-2</v>
      </c>
      <c r="AB148">
        <f t="shared" si="36"/>
        <v>-2.3492054895022308E-2</v>
      </c>
      <c r="AC148" s="1">
        <v>-2.3388986596385459E-2</v>
      </c>
      <c r="AD148">
        <f t="shared" si="43"/>
        <v>-2.3343551635135039E-2</v>
      </c>
      <c r="AE148">
        <f t="shared" si="37"/>
        <v>-2.3298116673884615E-2</v>
      </c>
      <c r="AF148">
        <f t="shared" si="37"/>
        <v>-2.3252681712634195E-2</v>
      </c>
      <c r="AG148">
        <f t="shared" si="37"/>
        <v>-2.3207246751383772E-2</v>
      </c>
      <c r="AH148" s="1">
        <v>-2.3161811790133352E-2</v>
      </c>
      <c r="AI148" s="2">
        <f t="shared" si="44"/>
        <v>-0.19769207267854327</v>
      </c>
      <c r="AJ148" s="2">
        <f t="shared" si="45"/>
        <v>-0.25124487233147946</v>
      </c>
      <c r="AK148" s="2">
        <f t="shared" si="46"/>
        <v>-0.25814335262103649</v>
      </c>
      <c r="AL148" s="2">
        <f t="shared" si="47"/>
        <v>-0.42775523620425759</v>
      </c>
      <c r="AM148" s="2">
        <f t="shared" si="48"/>
        <v>-0.6619942607357242</v>
      </c>
      <c r="AN148" s="2">
        <f t="shared" si="49"/>
        <v>-0.6619942607357242</v>
      </c>
      <c r="AO148">
        <f t="shared" si="50"/>
        <v>0</v>
      </c>
    </row>
    <row r="149" spans="1:41" hidden="1" x14ac:dyDescent="0.35">
      <c r="A149" t="str">
        <f>VLOOKUP(B149,'BAU Global Total'!A$3:C$34,3,FALSE)</f>
        <v>GCAM</v>
      </c>
      <c r="B149" t="s">
        <v>29</v>
      </c>
      <c r="C149" t="s">
        <v>63</v>
      </c>
      <c r="D149" s="1">
        <v>8.7371526605329139E-2</v>
      </c>
      <c r="E149">
        <f t="shared" si="38"/>
        <v>8.7193883363472932E-2</v>
      </c>
      <c r="F149">
        <f t="shared" si="32"/>
        <v>8.7016240121616739E-2</v>
      </c>
      <c r="G149">
        <f t="shared" si="32"/>
        <v>8.6838596879760532E-2</v>
      </c>
      <c r="H149">
        <f t="shared" si="32"/>
        <v>8.6660953637904339E-2</v>
      </c>
      <c r="I149" s="1">
        <v>8.6483310396048133E-2</v>
      </c>
      <c r="J149">
        <f t="shared" si="39"/>
        <v>8.6908591545104483E-2</v>
      </c>
      <c r="K149">
        <f t="shared" si="33"/>
        <v>8.7333872694160833E-2</v>
      </c>
      <c r="L149">
        <f t="shared" si="33"/>
        <v>8.7759153843217197E-2</v>
      </c>
      <c r="M149">
        <f t="shared" si="33"/>
        <v>8.8184434992273547E-2</v>
      </c>
      <c r="N149" s="1">
        <v>8.8609716141329897E-2</v>
      </c>
      <c r="O149">
        <f t="shared" si="40"/>
        <v>8.8666123362213342E-2</v>
      </c>
      <c r="P149">
        <f t="shared" si="34"/>
        <v>8.8722530583096787E-2</v>
      </c>
      <c r="Q149">
        <f t="shared" si="34"/>
        <v>8.8778937803980246E-2</v>
      </c>
      <c r="R149">
        <f t="shared" si="34"/>
        <v>8.8835345024863691E-2</v>
      </c>
      <c r="S149" s="1">
        <v>8.8891752245747135E-2</v>
      </c>
      <c r="T149">
        <f t="shared" si="41"/>
        <v>8.8586022655518862E-2</v>
      </c>
      <c r="U149">
        <f t="shared" si="35"/>
        <v>8.8280293065290602E-2</v>
      </c>
      <c r="V149">
        <f t="shared" si="35"/>
        <v>8.7974563475062328E-2</v>
      </c>
      <c r="W149">
        <f t="shared" si="35"/>
        <v>8.7668833884834069E-2</v>
      </c>
      <c r="X149" s="1">
        <v>8.7363104294605795E-2</v>
      </c>
      <c r="Y149">
        <f t="shared" si="42"/>
        <v>8.6659989847187924E-2</v>
      </c>
      <c r="Z149">
        <f t="shared" si="36"/>
        <v>8.5956875399770052E-2</v>
      </c>
      <c r="AA149">
        <f t="shared" si="36"/>
        <v>8.5253760952352167E-2</v>
      </c>
      <c r="AB149">
        <f t="shared" si="36"/>
        <v>8.4550646504934296E-2</v>
      </c>
      <c r="AC149" s="1">
        <v>8.3847532057516425E-2</v>
      </c>
      <c r="AD149">
        <f t="shared" si="43"/>
        <v>8.2913557672446195E-2</v>
      </c>
      <c r="AE149">
        <f t="shared" si="37"/>
        <v>8.1979583287375979E-2</v>
      </c>
      <c r="AF149">
        <f t="shared" si="37"/>
        <v>8.1045608902305749E-2</v>
      </c>
      <c r="AG149">
        <f t="shared" si="37"/>
        <v>8.0111634517235533E-2</v>
      </c>
      <c r="AH149" s="1">
        <v>7.9177660132165303E-2</v>
      </c>
      <c r="AI149" s="2">
        <f t="shared" si="44"/>
        <v>0.9603602802202178</v>
      </c>
      <c r="AJ149" s="2">
        <f t="shared" si="45"/>
        <v>0.9723772225365428</v>
      </c>
      <c r="AK149" s="2">
        <f t="shared" si="46"/>
        <v>0.9188599535678954</v>
      </c>
      <c r="AL149" s="2">
        <f t="shared" si="47"/>
        <v>1.8441277866154306</v>
      </c>
      <c r="AM149" s="2">
        <f t="shared" si="48"/>
        <v>2.6756246358887203</v>
      </c>
      <c r="AN149" s="2">
        <f t="shared" si="49"/>
        <v>2.6756246358887203</v>
      </c>
      <c r="AO149">
        <f t="shared" si="50"/>
        <v>0</v>
      </c>
    </row>
    <row r="150" spans="1:41" hidden="1" x14ac:dyDescent="0.35">
      <c r="A150" t="str">
        <f>VLOOKUP(B150,'BAU Global Total'!A$3:C$34,3,FALSE)</f>
        <v>GCAM</v>
      </c>
      <c r="B150" t="s">
        <v>29</v>
      </c>
      <c r="C150" t="s">
        <v>64</v>
      </c>
      <c r="D150" s="1">
        <v>2.8568313973449996E-3</v>
      </c>
      <c r="E150">
        <f t="shared" si="38"/>
        <v>2.9414191622737997E-3</v>
      </c>
      <c r="F150">
        <f t="shared" si="32"/>
        <v>3.0260069272025998E-3</v>
      </c>
      <c r="G150">
        <f t="shared" si="32"/>
        <v>3.1105946921313999E-3</v>
      </c>
      <c r="H150">
        <f t="shared" si="32"/>
        <v>3.1951824570602E-3</v>
      </c>
      <c r="I150" s="1">
        <v>3.2797702219890001E-3</v>
      </c>
      <c r="J150">
        <f t="shared" si="39"/>
        <v>3.4068620779090391E-3</v>
      </c>
      <c r="K150">
        <f t="shared" si="33"/>
        <v>3.5339539338290781E-3</v>
      </c>
      <c r="L150">
        <f t="shared" si="33"/>
        <v>3.6610457897491176E-3</v>
      </c>
      <c r="M150">
        <f t="shared" si="33"/>
        <v>3.7881376456691566E-3</v>
      </c>
      <c r="N150" s="1">
        <v>3.9152295015891956E-3</v>
      </c>
      <c r="O150">
        <f t="shared" si="40"/>
        <v>4.0177380240932967E-3</v>
      </c>
      <c r="P150">
        <f t="shared" si="34"/>
        <v>4.1202465465973977E-3</v>
      </c>
      <c r="Q150">
        <f t="shared" si="34"/>
        <v>4.2227550691014979E-3</v>
      </c>
      <c r="R150">
        <f t="shared" si="34"/>
        <v>4.3252635916055989E-3</v>
      </c>
      <c r="S150" s="1">
        <v>4.4277721141096999E-3</v>
      </c>
      <c r="T150">
        <f t="shared" si="41"/>
        <v>4.5023440753485999E-3</v>
      </c>
      <c r="U150">
        <f t="shared" si="35"/>
        <v>4.5769160365874998E-3</v>
      </c>
      <c r="V150">
        <f t="shared" si="35"/>
        <v>4.6514879978263989E-3</v>
      </c>
      <c r="W150">
        <f t="shared" si="35"/>
        <v>4.7260599590652989E-3</v>
      </c>
      <c r="X150" s="1">
        <v>4.8006319203041988E-3</v>
      </c>
      <c r="Y150">
        <f t="shared" si="42"/>
        <v>4.8493520583813392E-3</v>
      </c>
      <c r="Z150">
        <f t="shared" si="36"/>
        <v>4.8980721964584795E-3</v>
      </c>
      <c r="AA150">
        <f t="shared" si="36"/>
        <v>4.9467923345356199E-3</v>
      </c>
      <c r="AB150">
        <f t="shared" si="36"/>
        <v>4.9955124726127603E-3</v>
      </c>
      <c r="AC150" s="1">
        <v>5.0442326106899006E-3</v>
      </c>
      <c r="AD150">
        <f t="shared" si="43"/>
        <v>5.0810070898363998E-3</v>
      </c>
      <c r="AE150">
        <f t="shared" si="37"/>
        <v>5.1177815689828991E-3</v>
      </c>
      <c r="AF150">
        <f t="shared" si="37"/>
        <v>5.1545560481293974E-3</v>
      </c>
      <c r="AG150">
        <f t="shared" si="37"/>
        <v>5.1913305272758966E-3</v>
      </c>
      <c r="AH150" s="1">
        <v>5.2281050064223959E-3</v>
      </c>
      <c r="AI150" s="2">
        <f t="shared" si="44"/>
        <v>3.6715033806747586E-2</v>
      </c>
      <c r="AJ150" s="2">
        <f t="shared" si="45"/>
        <v>4.8286444836228688E-2</v>
      </c>
      <c r="AK150" s="2">
        <f t="shared" si="46"/>
        <v>5.5307373833629277E-2</v>
      </c>
      <c r="AL150" s="2">
        <f t="shared" si="47"/>
        <v>8.1086249141387082E-2</v>
      </c>
      <c r="AM150" s="2">
        <f t="shared" si="48"/>
        <v>0.13159299105471217</v>
      </c>
      <c r="AN150" s="2">
        <f t="shared" si="49"/>
        <v>0.13159299105471217</v>
      </c>
      <c r="AO150">
        <f t="shared" si="50"/>
        <v>0</v>
      </c>
    </row>
    <row r="151" spans="1:41" hidden="1" x14ac:dyDescent="0.35">
      <c r="A151" t="str">
        <f>VLOOKUP(B151,'BAU Global Total'!A$3:C$34,3,FALSE)</f>
        <v>GCAM</v>
      </c>
      <c r="B151" t="s">
        <v>29</v>
      </c>
      <c r="C151" t="s">
        <v>65</v>
      </c>
      <c r="D151" s="1">
        <v>3.7024822024857962E-2</v>
      </c>
      <c r="E151">
        <f t="shared" si="38"/>
        <v>3.7147225903694771E-2</v>
      </c>
      <c r="F151">
        <f t="shared" si="32"/>
        <v>3.726962978253158E-2</v>
      </c>
      <c r="G151">
        <f t="shared" si="32"/>
        <v>3.7392033661368382E-2</v>
      </c>
      <c r="H151">
        <f t="shared" si="32"/>
        <v>3.7514437540205191E-2</v>
      </c>
      <c r="I151" s="1">
        <v>3.7636841419042E-2</v>
      </c>
      <c r="J151">
        <f t="shared" si="39"/>
        <v>3.8025724530039481E-2</v>
      </c>
      <c r="K151">
        <f t="shared" si="33"/>
        <v>3.8414607641036963E-2</v>
      </c>
      <c r="L151">
        <f t="shared" si="33"/>
        <v>3.8803490752034438E-2</v>
      </c>
      <c r="M151">
        <f t="shared" si="33"/>
        <v>3.9192373863031919E-2</v>
      </c>
      <c r="N151" s="1">
        <v>3.9581256974029401E-2</v>
      </c>
      <c r="O151">
        <f t="shared" si="40"/>
        <v>3.9535040578178318E-2</v>
      </c>
      <c r="P151">
        <f t="shared" si="34"/>
        <v>3.9488824182327235E-2</v>
      </c>
      <c r="Q151">
        <f t="shared" si="34"/>
        <v>3.944260778647616E-2</v>
      </c>
      <c r="R151">
        <f t="shared" si="34"/>
        <v>3.9396391390625077E-2</v>
      </c>
      <c r="S151" s="1">
        <v>3.9350174994773994E-2</v>
      </c>
      <c r="T151">
        <f t="shared" si="41"/>
        <v>3.9104997534099357E-2</v>
      </c>
      <c r="U151">
        <f t="shared" si="35"/>
        <v>3.8859820073424721E-2</v>
      </c>
      <c r="V151">
        <f t="shared" si="35"/>
        <v>3.8614642612750077E-2</v>
      </c>
      <c r="W151">
        <f t="shared" si="35"/>
        <v>3.8369465152075441E-2</v>
      </c>
      <c r="X151" s="1">
        <v>3.8124287691400804E-2</v>
      </c>
      <c r="Y151">
        <f t="shared" si="42"/>
        <v>3.7803695236629423E-2</v>
      </c>
      <c r="Z151">
        <f t="shared" si="36"/>
        <v>3.7483102781858041E-2</v>
      </c>
      <c r="AA151">
        <f t="shared" si="36"/>
        <v>3.7162510327086659E-2</v>
      </c>
      <c r="AB151">
        <f t="shared" si="36"/>
        <v>3.6841917872315277E-2</v>
      </c>
      <c r="AC151" s="1">
        <v>3.6521325417543896E-2</v>
      </c>
      <c r="AD151">
        <f t="shared" si="43"/>
        <v>3.6273310008826547E-2</v>
      </c>
      <c r="AE151">
        <f t="shared" si="37"/>
        <v>3.6025294600109198E-2</v>
      </c>
      <c r="AF151">
        <f t="shared" si="37"/>
        <v>3.5777279191391856E-2</v>
      </c>
      <c r="AG151">
        <f t="shared" si="37"/>
        <v>3.5529263782674507E-2</v>
      </c>
      <c r="AH151" s="1">
        <v>3.5281248373957158E-2</v>
      </c>
      <c r="AI151" s="2">
        <f t="shared" si="44"/>
        <v>0.41800244409187209</v>
      </c>
      <c r="AJ151" s="2">
        <f t="shared" si="45"/>
        <v>0.42986750897016057</v>
      </c>
      <c r="AK151" s="2">
        <f t="shared" si="46"/>
        <v>0.40282323528379338</v>
      </c>
      <c r="AL151" s="2">
        <f t="shared" si="47"/>
        <v>0.80828869608800313</v>
      </c>
      <c r="AM151" s="2">
        <f t="shared" si="48"/>
        <v>1.1729876436803957</v>
      </c>
      <c r="AN151" s="2">
        <f t="shared" si="49"/>
        <v>1.1729876436803957</v>
      </c>
      <c r="AO151">
        <f t="shared" si="50"/>
        <v>0</v>
      </c>
    </row>
    <row r="152" spans="1:41" x14ac:dyDescent="0.35">
      <c r="A152" t="str">
        <f>VLOOKUP(B152,'BAU Global Total'!A$3:C$34,3,FALSE)</f>
        <v>GCAM</v>
      </c>
      <c r="B152" t="s">
        <v>29</v>
      </c>
      <c r="C152" t="s">
        <v>66</v>
      </c>
      <c r="D152" s="1">
        <v>3.5483892450000005E-4</v>
      </c>
      <c r="E152">
        <f t="shared" si="38"/>
        <v>3.5999614670000003E-4</v>
      </c>
      <c r="F152">
        <f t="shared" si="32"/>
        <v>3.6515336890000002E-4</v>
      </c>
      <c r="G152">
        <f t="shared" si="32"/>
        <v>3.7031059110000005E-4</v>
      </c>
      <c r="H152">
        <f t="shared" si="32"/>
        <v>3.7546781330000003E-4</v>
      </c>
      <c r="I152" s="1">
        <v>3.8062503550000002E-4</v>
      </c>
      <c r="J152">
        <f t="shared" si="39"/>
        <v>3.9492349910000003E-4</v>
      </c>
      <c r="K152">
        <f t="shared" si="33"/>
        <v>4.0922196269999999E-4</v>
      </c>
      <c r="L152">
        <f t="shared" si="33"/>
        <v>4.235204263E-4</v>
      </c>
      <c r="M152">
        <f t="shared" si="33"/>
        <v>4.3781888989999996E-4</v>
      </c>
      <c r="N152" s="1">
        <v>4.5211735349999998E-4</v>
      </c>
      <c r="O152">
        <f t="shared" si="40"/>
        <v>4.6722734409999998E-4</v>
      </c>
      <c r="P152">
        <f t="shared" si="34"/>
        <v>4.8233733470000003E-4</v>
      </c>
      <c r="Q152">
        <f t="shared" si="34"/>
        <v>4.9744732530000008E-4</v>
      </c>
      <c r="R152">
        <f t="shared" si="34"/>
        <v>5.1255731590000003E-4</v>
      </c>
      <c r="S152" s="1">
        <v>5.2766730650000008E-4</v>
      </c>
      <c r="T152">
        <f t="shared" si="41"/>
        <v>5.4785073400000011E-4</v>
      </c>
      <c r="U152">
        <f t="shared" si="35"/>
        <v>5.6803416150000004E-4</v>
      </c>
      <c r="V152">
        <f t="shared" si="35"/>
        <v>5.8821758900000007E-4</v>
      </c>
      <c r="W152">
        <f t="shared" si="35"/>
        <v>6.0840101649999999E-4</v>
      </c>
      <c r="X152" s="1">
        <v>6.2858444400000003E-4</v>
      </c>
      <c r="Y152">
        <f t="shared" si="42"/>
        <v>6.4683550890000006E-4</v>
      </c>
      <c r="Z152">
        <f t="shared" si="36"/>
        <v>6.6508657379999998E-4</v>
      </c>
      <c r="AA152">
        <f t="shared" si="36"/>
        <v>6.8333763870000001E-4</v>
      </c>
      <c r="AB152">
        <f t="shared" si="36"/>
        <v>7.0158870359999994E-4</v>
      </c>
      <c r="AC152" s="1">
        <v>7.1983976849999997E-4</v>
      </c>
      <c r="AD152">
        <f t="shared" si="43"/>
        <v>7.3550454999999997E-4</v>
      </c>
      <c r="AE152">
        <f t="shared" si="37"/>
        <v>7.5116933149999997E-4</v>
      </c>
      <c r="AF152">
        <f t="shared" si="37"/>
        <v>7.6683411299999997E-4</v>
      </c>
      <c r="AG152">
        <f t="shared" si="37"/>
        <v>7.8249889449999996E-4</v>
      </c>
      <c r="AH152" s="1">
        <v>7.9816367599999996E-4</v>
      </c>
      <c r="AI152" s="2">
        <f t="shared" si="44"/>
        <v>4.3239940115E-3</v>
      </c>
      <c r="AJ152" s="2">
        <f t="shared" si="45"/>
        <v>5.8804419250000003E-3</v>
      </c>
      <c r="AK152" s="2">
        <f t="shared" si="46"/>
        <v>7.8794432024999993E-3</v>
      </c>
      <c r="AL152" s="2">
        <f t="shared" si="47"/>
        <v>9.7523185830000001E-3</v>
      </c>
      <c r="AM152" s="2">
        <f t="shared" si="48"/>
        <v>1.70031773415E-2</v>
      </c>
      <c r="AN152" s="2">
        <f t="shared" si="49"/>
        <v>0</v>
      </c>
      <c r="AO152">
        <f t="shared" si="50"/>
        <v>1.70031773415E-2</v>
      </c>
    </row>
    <row r="153" spans="1:41" x14ac:dyDescent="0.35">
      <c r="A153" t="str">
        <f>VLOOKUP(B153,'BAU Global Total'!A$3:C$34,3,FALSE)</f>
        <v>GCAM</v>
      </c>
      <c r="B153" t="s">
        <v>29</v>
      </c>
      <c r="C153" t="s">
        <v>67</v>
      </c>
      <c r="D153" s="1">
        <v>3.5154646930479198E-2</v>
      </c>
      <c r="E153">
        <f t="shared" si="38"/>
        <v>3.5143226057539577E-2</v>
      </c>
      <c r="F153">
        <f t="shared" si="32"/>
        <v>3.5131805184599948E-2</v>
      </c>
      <c r="G153">
        <f t="shared" si="32"/>
        <v>3.5120384311660327E-2</v>
      </c>
      <c r="H153">
        <f t="shared" si="32"/>
        <v>3.5108963438720699E-2</v>
      </c>
      <c r="I153" s="1">
        <v>3.5097542565781077E-2</v>
      </c>
      <c r="J153">
        <f t="shared" si="39"/>
        <v>3.5173239572220114E-2</v>
      </c>
      <c r="K153">
        <f t="shared" si="33"/>
        <v>3.524893657865915E-2</v>
      </c>
      <c r="L153">
        <f t="shared" si="33"/>
        <v>3.5324633585098179E-2</v>
      </c>
      <c r="M153">
        <f t="shared" si="33"/>
        <v>3.5400330591537216E-2</v>
      </c>
      <c r="N153" s="1">
        <v>3.5476027597976252E-2</v>
      </c>
      <c r="O153">
        <f t="shared" si="40"/>
        <v>3.5504273764406548E-2</v>
      </c>
      <c r="P153">
        <f t="shared" si="34"/>
        <v>3.5532519930836844E-2</v>
      </c>
      <c r="Q153">
        <f t="shared" si="34"/>
        <v>3.5560766097267146E-2</v>
      </c>
      <c r="R153">
        <f t="shared" si="34"/>
        <v>3.5589012263697442E-2</v>
      </c>
      <c r="S153" s="1">
        <v>3.5617258430127738E-2</v>
      </c>
      <c r="T153">
        <f t="shared" si="41"/>
        <v>3.5551171769601618E-2</v>
      </c>
      <c r="U153">
        <f t="shared" si="35"/>
        <v>3.5485085109075498E-2</v>
      </c>
      <c r="V153">
        <f t="shared" si="35"/>
        <v>3.5418998448549385E-2</v>
      </c>
      <c r="W153">
        <f t="shared" si="35"/>
        <v>3.5352911788023265E-2</v>
      </c>
      <c r="X153" s="1">
        <v>3.5286825127497146E-2</v>
      </c>
      <c r="Y153">
        <f t="shared" si="42"/>
        <v>3.537009048043583E-2</v>
      </c>
      <c r="Z153">
        <f t="shared" si="36"/>
        <v>3.5453355833374521E-2</v>
      </c>
      <c r="AA153">
        <f t="shared" si="36"/>
        <v>3.5536621186313205E-2</v>
      </c>
      <c r="AB153">
        <f t="shared" si="36"/>
        <v>3.5619886539251897E-2</v>
      </c>
      <c r="AC153" s="1">
        <v>3.5703151892190581E-2</v>
      </c>
      <c r="AD153">
        <f t="shared" si="43"/>
        <v>3.5742942648308441E-2</v>
      </c>
      <c r="AE153">
        <f t="shared" si="37"/>
        <v>3.5782733404426302E-2</v>
      </c>
      <c r="AF153">
        <f t="shared" si="37"/>
        <v>3.582252416054417E-2</v>
      </c>
      <c r="AG153">
        <f t="shared" si="37"/>
        <v>3.586231491666203E-2</v>
      </c>
      <c r="AH153" s="1">
        <v>3.5902105672779891E-2</v>
      </c>
      <c r="AI153" s="2">
        <f t="shared" si="44"/>
        <v>0.38737973641427165</v>
      </c>
      <c r="AJ153" s="2">
        <f t="shared" si="45"/>
        <v>0.39037485032705893</v>
      </c>
      <c r="AK153" s="2">
        <f t="shared" si="46"/>
        <v>0.39208255186178403</v>
      </c>
      <c r="AL153" s="2">
        <f t="shared" si="47"/>
        <v>0.74227855914335439</v>
      </c>
      <c r="AM153" s="2">
        <f t="shared" si="48"/>
        <v>1.099074285877641</v>
      </c>
      <c r="AN153" s="2">
        <f t="shared" si="49"/>
        <v>1.099074285877641</v>
      </c>
      <c r="AO153">
        <f t="shared" si="50"/>
        <v>0</v>
      </c>
    </row>
    <row r="154" spans="1:41" x14ac:dyDescent="0.35">
      <c r="A154" t="str">
        <f>VLOOKUP(B154,'BAU Global Total'!A$3:C$34,3,FALSE)</f>
        <v>GCAM</v>
      </c>
      <c r="B154" t="s">
        <v>29</v>
      </c>
      <c r="C154" t="s">
        <v>68</v>
      </c>
      <c r="D154" s="1">
        <v>9.1764894513999998E-4</v>
      </c>
      <c r="E154">
        <f t="shared" si="38"/>
        <v>9.2619811928599995E-4</v>
      </c>
      <c r="F154">
        <f t="shared" si="32"/>
        <v>9.3474729343199993E-4</v>
      </c>
      <c r="G154">
        <f t="shared" si="32"/>
        <v>9.4329646757800002E-4</v>
      </c>
      <c r="H154">
        <f t="shared" si="32"/>
        <v>9.5184564172399999E-4</v>
      </c>
      <c r="I154" s="1">
        <v>9.6039481586999997E-4</v>
      </c>
      <c r="J154">
        <f t="shared" si="39"/>
        <v>9.7385832065599999E-4</v>
      </c>
      <c r="K154">
        <f t="shared" si="33"/>
        <v>9.873218254419999E-4</v>
      </c>
      <c r="L154">
        <f t="shared" si="33"/>
        <v>1.0007853302279998E-3</v>
      </c>
      <c r="M154">
        <f t="shared" si="33"/>
        <v>1.0142488350139999E-3</v>
      </c>
      <c r="N154" s="1">
        <v>1.0277123397999998E-3</v>
      </c>
      <c r="O154">
        <f t="shared" si="40"/>
        <v>1.0444510268619999E-3</v>
      </c>
      <c r="P154">
        <f t="shared" si="34"/>
        <v>1.0611897139239999E-3</v>
      </c>
      <c r="Q154">
        <f t="shared" si="34"/>
        <v>1.077928400986E-3</v>
      </c>
      <c r="R154">
        <f t="shared" si="34"/>
        <v>1.094667088048E-3</v>
      </c>
      <c r="S154" s="1">
        <v>1.11140577511E-3</v>
      </c>
      <c r="T154">
        <f t="shared" si="41"/>
        <v>1.129120648246E-3</v>
      </c>
      <c r="U154">
        <f t="shared" si="35"/>
        <v>1.146835521382E-3</v>
      </c>
      <c r="V154">
        <f t="shared" si="35"/>
        <v>1.1645503945180002E-3</v>
      </c>
      <c r="W154">
        <f t="shared" si="35"/>
        <v>1.1822652676540001E-3</v>
      </c>
      <c r="X154" s="1">
        <v>1.1999801407900001E-3</v>
      </c>
      <c r="Y154">
        <f t="shared" si="42"/>
        <v>1.2175487629360001E-3</v>
      </c>
      <c r="Z154">
        <f t="shared" si="36"/>
        <v>1.2351173850819999E-3</v>
      </c>
      <c r="AA154">
        <f t="shared" si="36"/>
        <v>1.2526860072279999E-3</v>
      </c>
      <c r="AB154">
        <f t="shared" si="36"/>
        <v>1.2702546293739997E-3</v>
      </c>
      <c r="AC154" s="1">
        <v>1.2878232515199997E-3</v>
      </c>
      <c r="AD154">
        <f t="shared" si="43"/>
        <v>1.3037361663259998E-3</v>
      </c>
      <c r="AE154">
        <f t="shared" si="37"/>
        <v>1.3196490811319998E-3</v>
      </c>
      <c r="AF154">
        <f t="shared" si="37"/>
        <v>1.3355619959379999E-3</v>
      </c>
      <c r="AG154">
        <f t="shared" si="37"/>
        <v>1.3514749107439998E-3</v>
      </c>
      <c r="AH154" s="1">
        <v>1.36738782555E-3</v>
      </c>
      <c r="AI154" s="2">
        <f t="shared" si="44"/>
        <v>1.0638057934169998E-2</v>
      </c>
      <c r="AJ154" s="2">
        <f t="shared" si="45"/>
        <v>1.2240106317320001E-2</v>
      </c>
      <c r="AK154" s="2">
        <f t="shared" si="46"/>
        <v>1.4141220156619996E-2</v>
      </c>
      <c r="AL154" s="2">
        <f t="shared" si="47"/>
        <v>2.1850451911689998E-2</v>
      </c>
      <c r="AM154" s="2">
        <f t="shared" si="48"/>
        <v>3.4791691927519998E-2</v>
      </c>
      <c r="AN154" s="2">
        <f t="shared" si="49"/>
        <v>0</v>
      </c>
      <c r="AO154">
        <f t="shared" si="50"/>
        <v>3.4791691927519998E-2</v>
      </c>
    </row>
    <row r="155" spans="1:41" hidden="1" x14ac:dyDescent="0.35">
      <c r="A155" t="str">
        <f>VLOOKUP(B155,'BAU Global Total'!A$3:C$34,3,FALSE)</f>
        <v>GCAM</v>
      </c>
      <c r="B155" t="s">
        <v>29</v>
      </c>
      <c r="C155" t="s">
        <v>69</v>
      </c>
      <c r="D155" s="1">
        <v>2.667663348286E-2</v>
      </c>
      <c r="E155">
        <f t="shared" si="38"/>
        <v>2.7378651842686001E-2</v>
      </c>
      <c r="F155">
        <f t="shared" si="32"/>
        <v>2.8080670202512002E-2</v>
      </c>
      <c r="G155">
        <f t="shared" si="32"/>
        <v>2.8782688562338E-2</v>
      </c>
      <c r="H155">
        <f t="shared" si="32"/>
        <v>2.9484706922164001E-2</v>
      </c>
      <c r="I155" s="1">
        <v>3.0186725281990002E-2</v>
      </c>
      <c r="J155">
        <f t="shared" si="39"/>
        <v>3.1468799066424004E-2</v>
      </c>
      <c r="K155">
        <f t="shared" si="33"/>
        <v>3.2750872850858002E-2</v>
      </c>
      <c r="L155">
        <f t="shared" si="33"/>
        <v>3.4032946635292001E-2</v>
      </c>
      <c r="M155">
        <f t="shared" si="33"/>
        <v>3.5315020419726006E-2</v>
      </c>
      <c r="N155" s="1">
        <v>3.6597094204160005E-2</v>
      </c>
      <c r="O155">
        <f t="shared" si="40"/>
        <v>3.7693565469892006E-2</v>
      </c>
      <c r="P155">
        <f t="shared" si="34"/>
        <v>3.8790036735623999E-2</v>
      </c>
      <c r="Q155">
        <f t="shared" si="34"/>
        <v>3.9886508001356E-2</v>
      </c>
      <c r="R155">
        <f t="shared" si="34"/>
        <v>4.0982979267087993E-2</v>
      </c>
      <c r="S155" s="1">
        <v>4.2079450532819994E-2</v>
      </c>
      <c r="T155">
        <f t="shared" si="41"/>
        <v>4.2886731624279993E-2</v>
      </c>
      <c r="U155">
        <f t="shared" si="35"/>
        <v>4.3694012715739999E-2</v>
      </c>
      <c r="V155">
        <f t="shared" si="35"/>
        <v>4.4501293807199999E-2</v>
      </c>
      <c r="W155">
        <f t="shared" si="35"/>
        <v>4.5308574898660005E-2</v>
      </c>
      <c r="X155" s="1">
        <v>4.6115855990120004E-2</v>
      </c>
      <c r="Y155">
        <f t="shared" si="42"/>
        <v>4.6620021537732002E-2</v>
      </c>
      <c r="Z155">
        <f t="shared" si="36"/>
        <v>4.7124187085344001E-2</v>
      </c>
      <c r="AA155">
        <f t="shared" si="36"/>
        <v>4.7628352632956006E-2</v>
      </c>
      <c r="AB155">
        <f t="shared" si="36"/>
        <v>4.8132518180568004E-2</v>
      </c>
      <c r="AC155" s="1">
        <v>4.8636683728180002E-2</v>
      </c>
      <c r="AD155">
        <f t="shared" si="43"/>
        <v>4.8942182992284006E-2</v>
      </c>
      <c r="AE155">
        <f t="shared" si="37"/>
        <v>4.9247682256388002E-2</v>
      </c>
      <c r="AF155">
        <f t="shared" si="37"/>
        <v>4.9553181520492005E-2</v>
      </c>
      <c r="AG155">
        <f t="shared" si="37"/>
        <v>4.9858680784596002E-2</v>
      </c>
      <c r="AH155" s="1">
        <v>5.0164180048700005E-2</v>
      </c>
      <c r="AI155" s="2">
        <f t="shared" si="44"/>
        <v>0.34075480947101006</v>
      </c>
      <c r="AJ155" s="2">
        <f t="shared" si="45"/>
        <v>0.45853610324694005</v>
      </c>
      <c r="AK155" s="2">
        <f t="shared" si="46"/>
        <v>0.53202352675735998</v>
      </c>
      <c r="AL155" s="2">
        <f t="shared" si="47"/>
        <v>0.76269381851379014</v>
      </c>
      <c r="AM155" s="2">
        <f t="shared" si="48"/>
        <v>1.2486014892810304</v>
      </c>
      <c r="AN155" s="2">
        <f t="shared" si="49"/>
        <v>1.2486014892810304</v>
      </c>
      <c r="AO155">
        <f t="shared" si="50"/>
        <v>0</v>
      </c>
    </row>
    <row r="156" spans="1:41" hidden="1" x14ac:dyDescent="0.35">
      <c r="A156" t="str">
        <f>VLOOKUP(B156,'BAU Global Total'!A$3:C$34,3,FALSE)</f>
        <v>GCAM</v>
      </c>
      <c r="B156" t="s">
        <v>31</v>
      </c>
      <c r="C156" t="s">
        <v>60</v>
      </c>
      <c r="D156" s="1">
        <v>6.7697430689823049E-2</v>
      </c>
      <c r="E156">
        <f t="shared" si="38"/>
        <v>6.8318116032961479E-2</v>
      </c>
      <c r="F156">
        <f t="shared" si="32"/>
        <v>6.8938801376099909E-2</v>
      </c>
      <c r="G156">
        <f t="shared" si="32"/>
        <v>6.9559486719238325E-2</v>
      </c>
      <c r="H156">
        <f t="shared" si="32"/>
        <v>7.0180172062376756E-2</v>
      </c>
      <c r="I156" s="1">
        <v>7.0800857405515186E-2</v>
      </c>
      <c r="J156">
        <f t="shared" si="39"/>
        <v>7.1459396048511939E-2</v>
      </c>
      <c r="K156">
        <f t="shared" si="33"/>
        <v>7.2117934691508706E-2</v>
      </c>
      <c r="L156">
        <f t="shared" si="33"/>
        <v>7.2776473334505459E-2</v>
      </c>
      <c r="M156">
        <f t="shared" si="33"/>
        <v>7.3435011977502226E-2</v>
      </c>
      <c r="N156" s="1">
        <v>7.409355062049898E-2</v>
      </c>
      <c r="O156">
        <f t="shared" si="40"/>
        <v>7.4580333335590152E-2</v>
      </c>
      <c r="P156">
        <f t="shared" si="34"/>
        <v>7.5067116050681323E-2</v>
      </c>
      <c r="Q156">
        <f t="shared" si="34"/>
        <v>7.5553898765772509E-2</v>
      </c>
      <c r="R156">
        <f t="shared" si="34"/>
        <v>7.6040681480863681E-2</v>
      </c>
      <c r="S156" s="1">
        <v>7.6527464195954853E-2</v>
      </c>
      <c r="T156">
        <f t="shared" si="41"/>
        <v>7.6851437020770935E-2</v>
      </c>
      <c r="U156">
        <f t="shared" si="35"/>
        <v>7.7175409845587017E-2</v>
      </c>
      <c r="V156">
        <f t="shared" si="35"/>
        <v>7.7499382670403086E-2</v>
      </c>
      <c r="W156">
        <f t="shared" si="35"/>
        <v>7.7823355495219168E-2</v>
      </c>
      <c r="X156" s="1">
        <v>7.814732832003525E-2</v>
      </c>
      <c r="Y156">
        <f t="shared" si="42"/>
        <v>7.8448242867035306E-2</v>
      </c>
      <c r="Z156">
        <f t="shared" si="36"/>
        <v>7.8749157414035362E-2</v>
      </c>
      <c r="AA156">
        <f t="shared" si="36"/>
        <v>7.9050071961035417E-2</v>
      </c>
      <c r="AB156">
        <f t="shared" si="36"/>
        <v>7.9350986508035473E-2</v>
      </c>
      <c r="AC156" s="1">
        <v>7.9651901055035529E-2</v>
      </c>
      <c r="AD156">
        <f t="shared" si="43"/>
        <v>7.9899311657629701E-2</v>
      </c>
      <c r="AE156">
        <f t="shared" si="37"/>
        <v>8.0146722260223874E-2</v>
      </c>
      <c r="AF156">
        <f t="shared" si="37"/>
        <v>8.0394132862818046E-2</v>
      </c>
      <c r="AG156">
        <f t="shared" si="37"/>
        <v>8.0641543465412219E-2</v>
      </c>
      <c r="AH156" s="1">
        <v>8.0888954068006391E-2</v>
      </c>
      <c r="AI156" s="2">
        <f t="shared" si="44"/>
        <v>0.77937723095854194</v>
      </c>
      <c r="AJ156" s="2">
        <f t="shared" si="45"/>
        <v>0.83935995780137695</v>
      </c>
      <c r="AK156" s="2">
        <f t="shared" si="46"/>
        <v>0.87536835243930256</v>
      </c>
      <c r="AL156" s="2">
        <f t="shared" si="47"/>
        <v>1.54464363813942</v>
      </c>
      <c r="AM156" s="2">
        <f t="shared" si="48"/>
        <v>2.3418646622586872</v>
      </c>
      <c r="AN156" s="2">
        <f t="shared" si="49"/>
        <v>2.3418646622586872</v>
      </c>
      <c r="AO156">
        <f t="shared" si="50"/>
        <v>0</v>
      </c>
    </row>
    <row r="157" spans="1:41" hidden="1" x14ac:dyDescent="0.35">
      <c r="A157" t="str">
        <f>VLOOKUP(B157,'BAU Global Total'!A$3:C$34,3,FALSE)</f>
        <v>GCAM</v>
      </c>
      <c r="B157" t="s">
        <v>31</v>
      </c>
      <c r="C157" t="s">
        <v>61</v>
      </c>
      <c r="D157" s="1">
        <v>0</v>
      </c>
      <c r="E157">
        <f t="shared" si="38"/>
        <v>3.9041550331199998E-5</v>
      </c>
      <c r="F157">
        <f t="shared" si="32"/>
        <v>7.8083100662399997E-5</v>
      </c>
      <c r="G157">
        <f t="shared" si="32"/>
        <v>1.1712465099360001E-4</v>
      </c>
      <c r="H157">
        <f t="shared" si="32"/>
        <v>1.5616620132479999E-4</v>
      </c>
      <c r="I157" s="1">
        <v>1.95207751656E-4</v>
      </c>
      <c r="J157">
        <f t="shared" si="39"/>
        <v>4.1343986129359995E-4</v>
      </c>
      <c r="K157">
        <f t="shared" si="33"/>
        <v>6.316719709311999E-4</v>
      </c>
      <c r="L157">
        <f t="shared" si="33"/>
        <v>8.4990408056879985E-4</v>
      </c>
      <c r="M157">
        <f t="shared" si="33"/>
        <v>1.0681361902064E-3</v>
      </c>
      <c r="N157" s="1">
        <v>1.2863682998439999E-3</v>
      </c>
      <c r="O157">
        <f t="shared" si="40"/>
        <v>1.5929140568096E-3</v>
      </c>
      <c r="P157">
        <f t="shared" si="34"/>
        <v>1.8994598137751998E-3</v>
      </c>
      <c r="Q157">
        <f t="shared" si="34"/>
        <v>2.2060055707407997E-3</v>
      </c>
      <c r="R157">
        <f t="shared" si="34"/>
        <v>2.5125513277063998E-3</v>
      </c>
      <c r="S157" s="1">
        <v>2.8190970846719999E-3</v>
      </c>
      <c r="T157">
        <f t="shared" si="41"/>
        <v>3.1229545259351919E-3</v>
      </c>
      <c r="U157">
        <f t="shared" si="35"/>
        <v>3.426811967198384E-3</v>
      </c>
      <c r="V157">
        <f t="shared" si="35"/>
        <v>3.730669408461576E-3</v>
      </c>
      <c r="W157">
        <f t="shared" si="35"/>
        <v>4.0345268497247681E-3</v>
      </c>
      <c r="X157" s="1">
        <v>4.3383842909879601E-3</v>
      </c>
      <c r="Y157">
        <f t="shared" si="42"/>
        <v>4.5689587332631678E-3</v>
      </c>
      <c r="Z157">
        <f t="shared" si="36"/>
        <v>4.7995331755383754E-3</v>
      </c>
      <c r="AA157">
        <f t="shared" si="36"/>
        <v>5.030107617813584E-3</v>
      </c>
      <c r="AB157">
        <f t="shared" si="36"/>
        <v>5.2606820600887916E-3</v>
      </c>
      <c r="AC157" s="1">
        <v>5.4912565023639993E-3</v>
      </c>
      <c r="AD157">
        <f t="shared" si="43"/>
        <v>5.7021023452079921E-3</v>
      </c>
      <c r="AE157">
        <f t="shared" si="37"/>
        <v>5.9129481880519849E-3</v>
      </c>
      <c r="AF157">
        <f t="shared" si="37"/>
        <v>6.1237940308959777E-3</v>
      </c>
      <c r="AG157">
        <f t="shared" si="37"/>
        <v>6.3346398737399705E-3</v>
      </c>
      <c r="AH157" s="1">
        <v>6.5454857165839634E-3</v>
      </c>
      <c r="AI157" s="2">
        <f t="shared" si="44"/>
        <v>4.8351436578119994E-3</v>
      </c>
      <c r="AJ157" s="2">
        <f t="shared" si="45"/>
        <v>3.0969743195855878E-2</v>
      </c>
      <c r="AK157" s="2">
        <f t="shared" si="46"/>
        <v>6.0107892534535766E-2</v>
      </c>
      <c r="AL157" s="2">
        <f t="shared" si="47"/>
        <v>3.4518518553823874E-2</v>
      </c>
      <c r="AM157" s="2">
        <f t="shared" si="48"/>
        <v>9.028802679737169E-2</v>
      </c>
      <c r="AN157" s="2">
        <f t="shared" si="49"/>
        <v>9.028802679737169E-2</v>
      </c>
      <c r="AO157">
        <f t="shared" si="50"/>
        <v>0</v>
      </c>
    </row>
    <row r="158" spans="1:41" hidden="1" x14ac:dyDescent="0.35">
      <c r="A158" t="str">
        <f>VLOOKUP(B158,'BAU Global Total'!A$3:C$34,3,FALSE)</f>
        <v>GCAM</v>
      </c>
      <c r="B158" t="s">
        <v>31</v>
      </c>
      <c r="C158" t="s">
        <v>53</v>
      </c>
      <c r="D158" s="1">
        <v>0.23719183087886128</v>
      </c>
      <c r="E158">
        <f t="shared" si="38"/>
        <v>0.24002076009745626</v>
      </c>
      <c r="F158">
        <f t="shared" si="32"/>
        <v>0.24284968931605122</v>
      </c>
      <c r="G158">
        <f t="shared" si="32"/>
        <v>0.2456786185346462</v>
      </c>
      <c r="H158">
        <f t="shared" si="32"/>
        <v>0.24850754775324116</v>
      </c>
      <c r="I158" s="1">
        <v>0.25133647697183614</v>
      </c>
      <c r="J158">
        <f t="shared" si="39"/>
        <v>0.25415962335557446</v>
      </c>
      <c r="K158">
        <f t="shared" si="33"/>
        <v>0.25698276973931278</v>
      </c>
      <c r="L158">
        <f t="shared" si="33"/>
        <v>0.25980591612305109</v>
      </c>
      <c r="M158">
        <f t="shared" si="33"/>
        <v>0.26262906250678941</v>
      </c>
      <c r="N158" s="1">
        <v>0.26545220889052773</v>
      </c>
      <c r="O158">
        <f t="shared" si="40"/>
        <v>0.26784785915181297</v>
      </c>
      <c r="P158">
        <f t="shared" si="34"/>
        <v>0.27024350941309822</v>
      </c>
      <c r="Q158">
        <f t="shared" si="34"/>
        <v>0.27263915967438351</v>
      </c>
      <c r="R158">
        <f t="shared" si="34"/>
        <v>0.27503480993566876</v>
      </c>
      <c r="S158" s="1">
        <v>0.277430460196954</v>
      </c>
      <c r="T158">
        <f t="shared" si="41"/>
        <v>0.27995165764600899</v>
      </c>
      <c r="U158">
        <f t="shared" si="35"/>
        <v>0.28247285509506392</v>
      </c>
      <c r="V158">
        <f t="shared" si="35"/>
        <v>0.28499405254411891</v>
      </c>
      <c r="W158">
        <f t="shared" si="35"/>
        <v>0.28751524999317385</v>
      </c>
      <c r="X158" s="1">
        <v>0.29003644744222884</v>
      </c>
      <c r="Y158">
        <f t="shared" si="42"/>
        <v>0.29320453147245318</v>
      </c>
      <c r="Z158">
        <f t="shared" si="36"/>
        <v>0.29637261550267746</v>
      </c>
      <c r="AA158">
        <f t="shared" si="36"/>
        <v>0.2995406995329018</v>
      </c>
      <c r="AB158">
        <f t="shared" si="36"/>
        <v>0.30270878356312608</v>
      </c>
      <c r="AC158" s="1">
        <v>0.30587686759335042</v>
      </c>
      <c r="AD158">
        <f t="shared" si="43"/>
        <v>0.30883661210944524</v>
      </c>
      <c r="AE158">
        <f t="shared" si="37"/>
        <v>0.31179635662554006</v>
      </c>
      <c r="AF158">
        <f t="shared" si="37"/>
        <v>0.31475610114163488</v>
      </c>
      <c r="AG158">
        <f t="shared" si="37"/>
        <v>0.3177158456577297</v>
      </c>
      <c r="AH158" s="1">
        <v>0.32067559017382452</v>
      </c>
      <c r="AI158" s="2">
        <f t="shared" si="44"/>
        <v>2.7646145041673482</v>
      </c>
      <c r="AJ158" s="2">
        <f t="shared" si="45"/>
        <v>3.0536182699830396</v>
      </c>
      <c r="AK158" s="2">
        <f t="shared" si="46"/>
        <v>3.3615204508149121</v>
      </c>
      <c r="AL158" s="2">
        <f t="shared" si="47"/>
        <v>5.5527805652598605</v>
      </c>
      <c r="AM158" s="2">
        <f t="shared" si="48"/>
        <v>8.6242645686325439</v>
      </c>
      <c r="AN158" s="2">
        <f t="shared" si="49"/>
        <v>8.6242645686325439</v>
      </c>
      <c r="AO158">
        <f t="shared" si="50"/>
        <v>0</v>
      </c>
    </row>
    <row r="159" spans="1:41" hidden="1" x14ac:dyDescent="0.35">
      <c r="A159" t="str">
        <f>VLOOKUP(B159,'BAU Global Total'!A$3:C$34,3,FALSE)</f>
        <v>GCAM</v>
      </c>
      <c r="B159" t="s">
        <v>31</v>
      </c>
      <c r="C159" t="s">
        <v>62</v>
      </c>
      <c r="D159" s="1">
        <v>-2.9939301266571502E-2</v>
      </c>
      <c r="E159">
        <f t="shared" si="38"/>
        <v>-3.1358643662154281E-2</v>
      </c>
      <c r="F159">
        <f t="shared" si="32"/>
        <v>-3.2777986057737067E-2</v>
      </c>
      <c r="G159">
        <f t="shared" si="32"/>
        <v>-3.4197328453319846E-2</v>
      </c>
      <c r="H159">
        <f t="shared" si="32"/>
        <v>-3.5616670848902632E-2</v>
      </c>
      <c r="I159" s="1">
        <v>-3.7036013244485411E-2</v>
      </c>
      <c r="J159">
        <f t="shared" si="39"/>
        <v>-3.8484196264320543E-2</v>
      </c>
      <c r="K159">
        <f t="shared" si="33"/>
        <v>-3.9932379284155668E-2</v>
      </c>
      <c r="L159">
        <f t="shared" si="33"/>
        <v>-4.13805623039908E-2</v>
      </c>
      <c r="M159">
        <f t="shared" si="33"/>
        <v>-4.2828745323825926E-2</v>
      </c>
      <c r="N159" s="1">
        <v>-4.4276928343661058E-2</v>
      </c>
      <c r="O159">
        <f t="shared" si="40"/>
        <v>-4.5215097231454927E-2</v>
      </c>
      <c r="P159">
        <f t="shared" si="34"/>
        <v>-4.6153266119248797E-2</v>
      </c>
      <c r="Q159">
        <f t="shared" si="34"/>
        <v>-4.7091435007042666E-2</v>
      </c>
      <c r="R159">
        <f t="shared" si="34"/>
        <v>-4.8029603894836535E-2</v>
      </c>
      <c r="S159" s="1">
        <v>-4.8967772782630405E-2</v>
      </c>
      <c r="T159">
        <f t="shared" si="41"/>
        <v>-5.0121369250301091E-2</v>
      </c>
      <c r="U159">
        <f t="shared" si="35"/>
        <v>-5.1274965717971785E-2</v>
      </c>
      <c r="V159">
        <f t="shared" si="35"/>
        <v>-5.2428562185642472E-2</v>
      </c>
      <c r="W159">
        <f t="shared" si="35"/>
        <v>-5.3582158653313165E-2</v>
      </c>
      <c r="X159" s="1">
        <v>-5.4735755120983852E-2</v>
      </c>
      <c r="Y159">
        <f t="shared" si="42"/>
        <v>-5.6334181385866801E-2</v>
      </c>
      <c r="Z159">
        <f t="shared" si="36"/>
        <v>-5.793260765074975E-2</v>
      </c>
      <c r="AA159">
        <f t="shared" si="36"/>
        <v>-5.9531033915632706E-2</v>
      </c>
      <c r="AB159">
        <f t="shared" si="36"/>
        <v>-6.1129460180515655E-2</v>
      </c>
      <c r="AC159" s="1">
        <v>-6.2727886445398603E-2</v>
      </c>
      <c r="AD159">
        <f t="shared" si="43"/>
        <v>-6.4327035407730673E-2</v>
      </c>
      <c r="AE159">
        <f t="shared" si="37"/>
        <v>-6.5926184370062743E-2</v>
      </c>
      <c r="AF159">
        <f t="shared" si="37"/>
        <v>-6.7525333332394827E-2</v>
      </c>
      <c r="AG159">
        <f t="shared" si="37"/>
        <v>-6.9124482294726897E-2</v>
      </c>
      <c r="AH159" s="1">
        <v>-7.0723631257058966E-2</v>
      </c>
      <c r="AI159" s="2">
        <f t="shared" si="44"/>
        <v>-0.40782875505312471</v>
      </c>
      <c r="AJ159" s="2">
        <f t="shared" si="45"/>
        <v>-0.54187691430708673</v>
      </c>
      <c r="AK159" s="2">
        <f t="shared" si="46"/>
        <v>-0.6900175913611214</v>
      </c>
      <c r="AL159" s="2">
        <f t="shared" si="47"/>
        <v>-0.90542874101655046</v>
      </c>
      <c r="AM159" s="2">
        <f t="shared" si="48"/>
        <v>-1.5407105772566883</v>
      </c>
      <c r="AN159" s="2">
        <f t="shared" si="49"/>
        <v>-1.5407105772566883</v>
      </c>
      <c r="AO159">
        <f t="shared" si="50"/>
        <v>0</v>
      </c>
    </row>
    <row r="160" spans="1:41" hidden="1" x14ac:dyDescent="0.35">
      <c r="A160" t="str">
        <f>VLOOKUP(B160,'BAU Global Total'!A$3:C$34,3,FALSE)</f>
        <v>GCAM</v>
      </c>
      <c r="B160" t="s">
        <v>31</v>
      </c>
      <c r="C160" t="s">
        <v>63</v>
      </c>
      <c r="D160" s="1">
        <v>0.16619800824815406</v>
      </c>
      <c r="E160">
        <f t="shared" si="38"/>
        <v>0.16737035124342592</v>
      </c>
      <c r="F160">
        <f t="shared" si="32"/>
        <v>0.16854269423869775</v>
      </c>
      <c r="G160">
        <f t="shared" si="32"/>
        <v>0.16971503723396961</v>
      </c>
      <c r="H160">
        <f t="shared" si="32"/>
        <v>0.17088738022924144</v>
      </c>
      <c r="I160" s="1">
        <v>0.17205972322451329</v>
      </c>
      <c r="J160">
        <f t="shared" si="39"/>
        <v>0.17349997973379669</v>
      </c>
      <c r="K160">
        <f t="shared" si="33"/>
        <v>0.17494023624308011</v>
      </c>
      <c r="L160">
        <f t="shared" si="33"/>
        <v>0.1763804927523635</v>
      </c>
      <c r="M160">
        <f t="shared" si="33"/>
        <v>0.17782074926164693</v>
      </c>
      <c r="N160" s="1">
        <v>0.17926100577093032</v>
      </c>
      <c r="O160">
        <f t="shared" si="40"/>
        <v>0.17954776094873701</v>
      </c>
      <c r="P160">
        <f t="shared" si="34"/>
        <v>0.17983451612654369</v>
      </c>
      <c r="Q160">
        <f t="shared" si="34"/>
        <v>0.18012127130435035</v>
      </c>
      <c r="R160">
        <f t="shared" si="34"/>
        <v>0.18040802648215704</v>
      </c>
      <c r="S160" s="1">
        <v>0.18069478165996372</v>
      </c>
      <c r="T160">
        <f t="shared" si="41"/>
        <v>0.18005362771571209</v>
      </c>
      <c r="U160">
        <f t="shared" si="35"/>
        <v>0.17941247377146047</v>
      </c>
      <c r="V160">
        <f t="shared" si="35"/>
        <v>0.17877131982720881</v>
      </c>
      <c r="W160">
        <f t="shared" si="35"/>
        <v>0.17813016588295719</v>
      </c>
      <c r="X160" s="1">
        <v>0.17748901193870556</v>
      </c>
      <c r="Y160">
        <f t="shared" si="42"/>
        <v>0.17703496686827483</v>
      </c>
      <c r="Z160">
        <f t="shared" si="36"/>
        <v>0.17658092179784413</v>
      </c>
      <c r="AA160">
        <f t="shared" si="36"/>
        <v>0.1761268767274134</v>
      </c>
      <c r="AB160">
        <f t="shared" si="36"/>
        <v>0.17567283165698269</v>
      </c>
      <c r="AC160" s="1">
        <v>0.17521878658655196</v>
      </c>
      <c r="AD160">
        <f t="shared" si="43"/>
        <v>0.17414236394992894</v>
      </c>
      <c r="AE160">
        <f t="shared" si="37"/>
        <v>0.17306594131330588</v>
      </c>
      <c r="AF160">
        <f t="shared" si="37"/>
        <v>0.17198951867668286</v>
      </c>
      <c r="AG160">
        <f t="shared" si="37"/>
        <v>0.1709130960400598</v>
      </c>
      <c r="AH160" s="1">
        <v>0.16983667340343678</v>
      </c>
      <c r="AI160" s="2">
        <f t="shared" si="44"/>
        <v>1.8966756581798196</v>
      </c>
      <c r="AJ160" s="2">
        <f t="shared" si="45"/>
        <v>1.9737239614287263</v>
      </c>
      <c r="AK160" s="2">
        <f t="shared" si="46"/>
        <v>1.9180709889591867</v>
      </c>
      <c r="AL160" s="2">
        <f t="shared" si="47"/>
        <v>3.691138613837615</v>
      </c>
      <c r="AM160" s="2">
        <f t="shared" si="48"/>
        <v>5.4317205908580961</v>
      </c>
      <c r="AN160" s="2">
        <f t="shared" si="49"/>
        <v>5.4317205908580961</v>
      </c>
      <c r="AO160">
        <f t="shared" si="50"/>
        <v>0</v>
      </c>
    </row>
    <row r="161" spans="1:41" hidden="1" x14ac:dyDescent="0.35">
      <c r="A161" t="str">
        <f>VLOOKUP(B161,'BAU Global Total'!A$3:C$34,3,FALSE)</f>
        <v>GCAM</v>
      </c>
      <c r="B161" t="s">
        <v>31</v>
      </c>
      <c r="C161" t="s">
        <v>64</v>
      </c>
      <c r="D161" s="1">
        <v>3.262713891497996E-2</v>
      </c>
      <c r="E161">
        <f t="shared" si="38"/>
        <v>3.3766936620672962E-2</v>
      </c>
      <c r="F161">
        <f t="shared" si="32"/>
        <v>3.4906734326365964E-2</v>
      </c>
      <c r="G161">
        <f t="shared" si="32"/>
        <v>3.6046532032058959E-2</v>
      </c>
      <c r="H161">
        <f t="shared" si="32"/>
        <v>3.7186329737751961E-2</v>
      </c>
      <c r="I161" s="1">
        <v>3.8326127443444963E-2</v>
      </c>
      <c r="J161">
        <f t="shared" si="39"/>
        <v>3.9592639854027972E-2</v>
      </c>
      <c r="K161">
        <f t="shared" si="33"/>
        <v>4.0859152264610975E-2</v>
      </c>
      <c r="L161">
        <f t="shared" si="33"/>
        <v>4.2125664675193984E-2</v>
      </c>
      <c r="M161">
        <f t="shared" si="33"/>
        <v>4.3392177085776987E-2</v>
      </c>
      <c r="N161" s="1">
        <v>4.4658689496359996E-2</v>
      </c>
      <c r="O161">
        <f t="shared" si="40"/>
        <v>4.5543836932764988E-2</v>
      </c>
      <c r="P161">
        <f t="shared" si="34"/>
        <v>4.6428984369169979E-2</v>
      </c>
      <c r="Q161">
        <f t="shared" si="34"/>
        <v>4.731413180557497E-2</v>
      </c>
      <c r="R161">
        <f t="shared" si="34"/>
        <v>4.8199279241979961E-2</v>
      </c>
      <c r="S161" s="1">
        <v>4.9084426678384953E-2</v>
      </c>
      <c r="T161">
        <f t="shared" si="41"/>
        <v>4.9683310297062355E-2</v>
      </c>
      <c r="U161">
        <f t="shared" si="35"/>
        <v>5.0282193915739758E-2</v>
      </c>
      <c r="V161">
        <f t="shared" si="35"/>
        <v>5.0881077534417153E-2</v>
      </c>
      <c r="W161">
        <f t="shared" si="35"/>
        <v>5.1479961153094556E-2</v>
      </c>
      <c r="X161" s="1">
        <v>5.2078844771771958E-2</v>
      </c>
      <c r="Y161">
        <f t="shared" si="42"/>
        <v>5.252784750998777E-2</v>
      </c>
      <c r="Z161">
        <f t="shared" si="36"/>
        <v>5.2976850248203575E-2</v>
      </c>
      <c r="AA161">
        <f t="shared" si="36"/>
        <v>5.3425852986419387E-2</v>
      </c>
      <c r="AB161">
        <f t="shared" si="36"/>
        <v>5.3874855724635191E-2</v>
      </c>
      <c r="AC161" s="1">
        <v>5.4323858462851003E-2</v>
      </c>
      <c r="AD161">
        <f t="shared" si="43"/>
        <v>5.4603554445595802E-2</v>
      </c>
      <c r="AE161">
        <f t="shared" si="37"/>
        <v>5.4883250428340594E-2</v>
      </c>
      <c r="AF161">
        <f t="shared" si="37"/>
        <v>5.5162946411085392E-2</v>
      </c>
      <c r="AG161">
        <f t="shared" si="37"/>
        <v>5.5442642393830184E-2</v>
      </c>
      <c r="AH161" s="1">
        <v>5.5722338376574983E-2</v>
      </c>
      <c r="AI161" s="2">
        <f t="shared" si="44"/>
        <v>0.42348812245124462</v>
      </c>
      <c r="AJ161" s="2">
        <f t="shared" si="45"/>
        <v>0.53563473619632063</v>
      </c>
      <c r="AK161" s="2">
        <f t="shared" si="46"/>
        <v>0.59502284175929587</v>
      </c>
      <c r="AL161" s="2">
        <f t="shared" si="47"/>
        <v>0.91446416915120521</v>
      </c>
      <c r="AM161" s="2">
        <f t="shared" si="48"/>
        <v>1.4574081661387288</v>
      </c>
      <c r="AN161" s="2">
        <f t="shared" si="49"/>
        <v>1.4574081661387288</v>
      </c>
      <c r="AO161">
        <f t="shared" si="50"/>
        <v>0</v>
      </c>
    </row>
    <row r="162" spans="1:41" hidden="1" x14ac:dyDescent="0.35">
      <c r="A162" t="str">
        <f>VLOOKUP(B162,'BAU Global Total'!A$3:C$34,3,FALSE)</f>
        <v>GCAM</v>
      </c>
      <c r="B162" t="s">
        <v>31</v>
      </c>
      <c r="C162" t="s">
        <v>65</v>
      </c>
      <c r="D162" s="1">
        <v>6.9737604985440002E-2</v>
      </c>
      <c r="E162">
        <f t="shared" si="38"/>
        <v>7.2060194483053994E-2</v>
      </c>
      <c r="F162">
        <f t="shared" si="32"/>
        <v>7.4382783980667985E-2</v>
      </c>
      <c r="G162">
        <f t="shared" si="32"/>
        <v>7.6705373478281991E-2</v>
      </c>
      <c r="H162">
        <f t="shared" si="32"/>
        <v>7.9027962975895982E-2</v>
      </c>
      <c r="I162" s="1">
        <v>8.1350552473509974E-2</v>
      </c>
      <c r="J162">
        <f t="shared" si="39"/>
        <v>8.3399639872689973E-2</v>
      </c>
      <c r="K162">
        <f t="shared" si="33"/>
        <v>8.5448727271869973E-2</v>
      </c>
      <c r="L162">
        <f t="shared" si="33"/>
        <v>8.7497814671049987E-2</v>
      </c>
      <c r="M162">
        <f t="shared" si="33"/>
        <v>8.9546902070229986E-2</v>
      </c>
      <c r="N162" s="1">
        <v>9.1595989469409986E-2</v>
      </c>
      <c r="O162">
        <f t="shared" si="40"/>
        <v>9.2606522038649983E-2</v>
      </c>
      <c r="P162">
        <f t="shared" si="34"/>
        <v>9.3617054607889993E-2</v>
      </c>
      <c r="Q162">
        <f t="shared" si="34"/>
        <v>9.462758717712999E-2</v>
      </c>
      <c r="R162">
        <f t="shared" si="34"/>
        <v>9.5638119746370001E-2</v>
      </c>
      <c r="S162" s="1">
        <v>9.6648652315609998E-2</v>
      </c>
      <c r="T162">
        <f t="shared" si="41"/>
        <v>9.7020456952516723E-2</v>
      </c>
      <c r="U162">
        <f t="shared" si="35"/>
        <v>9.7392261589423448E-2</v>
      </c>
      <c r="V162">
        <f t="shared" si="35"/>
        <v>9.7764066226330174E-2</v>
      </c>
      <c r="W162">
        <f t="shared" si="35"/>
        <v>9.8135870863236899E-2</v>
      </c>
      <c r="X162" s="1">
        <v>9.8507675500143624E-2</v>
      </c>
      <c r="Y162">
        <f t="shared" si="42"/>
        <v>9.857696289060322E-2</v>
      </c>
      <c r="Z162">
        <f t="shared" si="36"/>
        <v>9.8646250281062803E-2</v>
      </c>
      <c r="AA162">
        <f t="shared" si="36"/>
        <v>9.8715537671522399E-2</v>
      </c>
      <c r="AB162">
        <f t="shared" si="36"/>
        <v>9.8784825061981982E-2</v>
      </c>
      <c r="AC162" s="1">
        <v>9.8854112452441578E-2</v>
      </c>
      <c r="AD162">
        <f t="shared" si="43"/>
        <v>9.8732372459797255E-2</v>
      </c>
      <c r="AE162">
        <f t="shared" si="37"/>
        <v>9.8610632467152931E-2</v>
      </c>
      <c r="AF162">
        <f t="shared" si="37"/>
        <v>9.8488892474508608E-2</v>
      </c>
      <c r="AG162">
        <f t="shared" si="37"/>
        <v>9.8367152481864284E-2</v>
      </c>
      <c r="AH162" s="1">
        <v>9.824541248921996E-2</v>
      </c>
      <c r="AI162" s="2">
        <f t="shared" si="44"/>
        <v>0.89075354573209986</v>
      </c>
      <c r="AJ162" s="2">
        <f t="shared" si="45"/>
        <v>1.0535542564867109</v>
      </c>
      <c r="AK162" s="2">
        <f t="shared" si="46"/>
        <v>1.0845298262302989</v>
      </c>
      <c r="AL162" s="2">
        <f t="shared" si="47"/>
        <v>1.8527118127494009</v>
      </c>
      <c r="AM162" s="2">
        <f t="shared" si="48"/>
        <v>2.8387339634795561</v>
      </c>
      <c r="AN162" s="2">
        <f t="shared" si="49"/>
        <v>2.8387339634795561</v>
      </c>
      <c r="AO162">
        <f t="shared" si="50"/>
        <v>0</v>
      </c>
    </row>
    <row r="163" spans="1:41" x14ac:dyDescent="0.35">
      <c r="A163" t="str">
        <f>VLOOKUP(B163,'BAU Global Total'!A$3:C$34,3,FALSE)</f>
        <v>GCAM</v>
      </c>
      <c r="B163" t="s">
        <v>31</v>
      </c>
      <c r="C163" t="s">
        <v>66</v>
      </c>
      <c r="D163" s="1">
        <v>8.3431319250000004E-3</v>
      </c>
      <c r="E163">
        <f t="shared" si="38"/>
        <v>8.454390551E-3</v>
      </c>
      <c r="F163">
        <f t="shared" si="32"/>
        <v>8.5656491769999996E-3</v>
      </c>
      <c r="G163">
        <f t="shared" si="32"/>
        <v>8.6769078029999992E-3</v>
      </c>
      <c r="H163">
        <f t="shared" si="32"/>
        <v>8.7881664289999988E-3</v>
      </c>
      <c r="I163" s="1">
        <v>8.8994250549999983E-3</v>
      </c>
      <c r="J163">
        <f t="shared" si="39"/>
        <v>9.0492869479999981E-3</v>
      </c>
      <c r="K163">
        <f t="shared" si="33"/>
        <v>9.1991488409999995E-3</v>
      </c>
      <c r="L163">
        <f t="shared" si="33"/>
        <v>9.3490107339999993E-3</v>
      </c>
      <c r="M163">
        <f t="shared" si="33"/>
        <v>9.4988726270000007E-3</v>
      </c>
      <c r="N163" s="1">
        <v>9.6487345200000005E-3</v>
      </c>
      <c r="O163">
        <f t="shared" si="40"/>
        <v>9.7542445959999998E-3</v>
      </c>
      <c r="P163">
        <f t="shared" si="34"/>
        <v>9.8597546719999991E-3</v>
      </c>
      <c r="Q163">
        <f t="shared" si="34"/>
        <v>9.9652647480000002E-3</v>
      </c>
      <c r="R163">
        <f t="shared" si="34"/>
        <v>1.0070774824E-2</v>
      </c>
      <c r="S163" s="1">
        <v>1.0176284899999999E-2</v>
      </c>
      <c r="T163">
        <f t="shared" si="41"/>
        <v>1.0384159580999999E-2</v>
      </c>
      <c r="U163">
        <f t="shared" si="35"/>
        <v>1.0592034262E-2</v>
      </c>
      <c r="V163">
        <f t="shared" si="35"/>
        <v>1.0799908943E-2</v>
      </c>
      <c r="W163">
        <f t="shared" si="35"/>
        <v>1.1007783624000001E-2</v>
      </c>
      <c r="X163" s="1">
        <v>1.1215658305000001E-2</v>
      </c>
      <c r="Y163">
        <f t="shared" si="42"/>
        <v>1.1418290075E-2</v>
      </c>
      <c r="Z163">
        <f t="shared" si="36"/>
        <v>1.1620921845E-2</v>
      </c>
      <c r="AA163">
        <f t="shared" si="36"/>
        <v>1.1823553615000001E-2</v>
      </c>
      <c r="AB163">
        <f t="shared" si="36"/>
        <v>1.2026185385000001E-2</v>
      </c>
      <c r="AC163" s="1">
        <v>1.2228817155E-2</v>
      </c>
      <c r="AD163">
        <f t="shared" si="43"/>
        <v>1.2418189614E-2</v>
      </c>
      <c r="AE163">
        <f t="shared" si="37"/>
        <v>1.2607562072999999E-2</v>
      </c>
      <c r="AF163">
        <f t="shared" si="37"/>
        <v>1.2796934532000001E-2</v>
      </c>
      <c r="AG163">
        <f t="shared" si="37"/>
        <v>1.2986306991E-2</v>
      </c>
      <c r="AH163" s="1">
        <v>1.317567945E-2</v>
      </c>
      <c r="AI163" s="2">
        <f t="shared" si="44"/>
        <v>9.8472724609999979E-2</v>
      </c>
      <c r="AJ163" s="2">
        <f t="shared" si="45"/>
        <v>0.11347460297499999</v>
      </c>
      <c r="AK163" s="2">
        <f t="shared" si="46"/>
        <v>0.13431809904</v>
      </c>
      <c r="AL163" s="2">
        <f t="shared" si="47"/>
        <v>0.20229859306500003</v>
      </c>
      <c r="AM163" s="2">
        <f t="shared" si="48"/>
        <v>0.32540103380000002</v>
      </c>
      <c r="AN163" s="2">
        <f t="shared" si="49"/>
        <v>0</v>
      </c>
      <c r="AO163">
        <f t="shared" si="50"/>
        <v>0.32540103380000002</v>
      </c>
    </row>
    <row r="164" spans="1:41" x14ac:dyDescent="0.35">
      <c r="A164" t="str">
        <f>VLOOKUP(B164,'BAU Global Total'!A$3:C$34,3,FALSE)</f>
        <v>GCAM</v>
      </c>
      <c r="B164" t="s">
        <v>31</v>
      </c>
      <c r="C164" t="s">
        <v>67</v>
      </c>
      <c r="D164" s="1">
        <v>0.10462589033519318</v>
      </c>
      <c r="E164">
        <f t="shared" si="38"/>
        <v>0.105738759037644</v>
      </c>
      <c r="F164">
        <f t="shared" si="32"/>
        <v>0.10685162774009481</v>
      </c>
      <c r="G164">
        <f t="shared" si="32"/>
        <v>0.10796449644254563</v>
      </c>
      <c r="H164">
        <f t="shared" si="32"/>
        <v>0.10907736514499644</v>
      </c>
      <c r="I164" s="1">
        <v>0.11019023384744726</v>
      </c>
      <c r="J164">
        <f t="shared" si="39"/>
        <v>0.11011451448758192</v>
      </c>
      <c r="K164">
        <f t="shared" si="33"/>
        <v>0.11003879512771657</v>
      </c>
      <c r="L164">
        <f t="shared" si="33"/>
        <v>0.10996307576785121</v>
      </c>
      <c r="M164">
        <f t="shared" si="33"/>
        <v>0.10988735640798586</v>
      </c>
      <c r="N164" s="1">
        <v>0.10981163704812051</v>
      </c>
      <c r="O164">
        <f t="shared" si="40"/>
        <v>0.10874700459173078</v>
      </c>
      <c r="P164">
        <f t="shared" si="34"/>
        <v>0.10768237213534106</v>
      </c>
      <c r="Q164">
        <f t="shared" si="34"/>
        <v>0.10661773967895131</v>
      </c>
      <c r="R164">
        <f t="shared" si="34"/>
        <v>0.10555310722256159</v>
      </c>
      <c r="S164" s="1">
        <v>0.10448847476617186</v>
      </c>
      <c r="T164">
        <f t="shared" si="41"/>
        <v>0.10323577024675996</v>
      </c>
      <c r="U164">
        <f t="shared" si="35"/>
        <v>0.10198306572734808</v>
      </c>
      <c r="V164">
        <f t="shared" si="35"/>
        <v>0.10073036120793619</v>
      </c>
      <c r="W164">
        <f t="shared" si="35"/>
        <v>9.9477656688524305E-2</v>
      </c>
      <c r="X164" s="1">
        <v>9.8224952169112409E-2</v>
      </c>
      <c r="Y164">
        <f t="shared" si="42"/>
        <v>9.7628851036604694E-2</v>
      </c>
      <c r="Z164">
        <f t="shared" si="36"/>
        <v>9.7032749904096993E-2</v>
      </c>
      <c r="AA164">
        <f t="shared" si="36"/>
        <v>9.6436648771589278E-2</v>
      </c>
      <c r="AB164">
        <f t="shared" si="36"/>
        <v>9.5840547639081577E-2</v>
      </c>
      <c r="AC164" s="1">
        <v>9.5244446506573863E-2</v>
      </c>
      <c r="AD164">
        <f t="shared" si="43"/>
        <v>9.460074539670528E-2</v>
      </c>
      <c r="AE164">
        <f t="shared" si="37"/>
        <v>9.3957044286836711E-2</v>
      </c>
      <c r="AF164">
        <f t="shared" si="37"/>
        <v>9.3313343176968128E-2</v>
      </c>
      <c r="AG164">
        <f t="shared" si="37"/>
        <v>9.2669642067099559E-2</v>
      </c>
      <c r="AH164" s="1">
        <v>9.2025940957230976E-2</v>
      </c>
      <c r="AI164" s="2">
        <f t="shared" si="44"/>
        <v>1.1942637513871777</v>
      </c>
      <c r="AJ164" s="2">
        <f t="shared" si="45"/>
        <v>1.1465521414825579</v>
      </c>
      <c r="AK164" s="2">
        <f t="shared" si="46"/>
        <v>1.0469749119118994</v>
      </c>
      <c r="AL164" s="2">
        <f t="shared" si="47"/>
        <v>2.231004255821615</v>
      </c>
      <c r="AM164" s="2">
        <f t="shared" si="48"/>
        <v>3.1797542155644014</v>
      </c>
      <c r="AN164" s="2">
        <f t="shared" si="49"/>
        <v>3.1797542155644014</v>
      </c>
      <c r="AO164">
        <f t="shared" si="50"/>
        <v>0</v>
      </c>
    </row>
    <row r="165" spans="1:41" x14ac:dyDescent="0.35">
      <c r="A165" t="str">
        <f>VLOOKUP(B165,'BAU Global Total'!A$3:C$34,3,FALSE)</f>
        <v>GCAM</v>
      </c>
      <c r="B165" t="s">
        <v>31</v>
      </c>
      <c r="C165" t="s">
        <v>68</v>
      </c>
      <c r="D165" s="1">
        <v>3.8441443500000002E-3</v>
      </c>
      <c r="E165">
        <f t="shared" si="38"/>
        <v>3.8762018387599999E-3</v>
      </c>
      <c r="F165">
        <f t="shared" si="32"/>
        <v>3.9082593275199997E-3</v>
      </c>
      <c r="G165">
        <f t="shared" si="32"/>
        <v>3.9403168162800003E-3</v>
      </c>
      <c r="H165">
        <f t="shared" si="32"/>
        <v>3.9723743050400001E-3</v>
      </c>
      <c r="I165" s="1">
        <v>4.0044317937999998E-3</v>
      </c>
      <c r="J165">
        <f t="shared" si="39"/>
        <v>4.0258827052399998E-3</v>
      </c>
      <c r="K165">
        <f t="shared" si="33"/>
        <v>4.0473336166799998E-3</v>
      </c>
      <c r="L165">
        <f t="shared" si="33"/>
        <v>4.0687845281200006E-3</v>
      </c>
      <c r="M165">
        <f t="shared" si="33"/>
        <v>4.0902354395600006E-3</v>
      </c>
      <c r="N165" s="1">
        <v>4.1116863510000006E-3</v>
      </c>
      <c r="O165">
        <f t="shared" si="40"/>
        <v>4.1352023816800003E-3</v>
      </c>
      <c r="P165">
        <f t="shared" si="34"/>
        <v>4.1587184123599999E-3</v>
      </c>
      <c r="Q165">
        <f t="shared" si="34"/>
        <v>4.1822344430400005E-3</v>
      </c>
      <c r="R165">
        <f t="shared" si="34"/>
        <v>4.2057504737200001E-3</v>
      </c>
      <c r="S165" s="1">
        <v>4.2292665043999998E-3</v>
      </c>
      <c r="T165">
        <f t="shared" si="41"/>
        <v>4.2613278804599997E-3</v>
      </c>
      <c r="U165">
        <f t="shared" si="35"/>
        <v>4.2933892565200004E-3</v>
      </c>
      <c r="V165">
        <f t="shared" si="35"/>
        <v>4.3254506325800003E-3</v>
      </c>
      <c r="W165">
        <f t="shared" si="35"/>
        <v>4.3575120086400011E-3</v>
      </c>
      <c r="X165" s="1">
        <v>4.3895733847000009E-3</v>
      </c>
      <c r="Y165">
        <f t="shared" si="42"/>
        <v>4.4276165909000005E-3</v>
      </c>
      <c r="Z165">
        <f t="shared" si="36"/>
        <v>4.4656597971000009E-3</v>
      </c>
      <c r="AA165">
        <f t="shared" si="36"/>
        <v>4.5037030033000004E-3</v>
      </c>
      <c r="AB165">
        <f t="shared" si="36"/>
        <v>4.5417462095000008E-3</v>
      </c>
      <c r="AC165" s="1">
        <v>4.5797894157000004E-3</v>
      </c>
      <c r="AD165">
        <f t="shared" si="43"/>
        <v>4.6160147881400002E-3</v>
      </c>
      <c r="AE165">
        <f t="shared" si="37"/>
        <v>4.65224016058E-3</v>
      </c>
      <c r="AF165">
        <f t="shared" si="37"/>
        <v>4.6884655330200007E-3</v>
      </c>
      <c r="AG165">
        <f t="shared" si="37"/>
        <v>4.7246909054600005E-3</v>
      </c>
      <c r="AH165" s="1">
        <v>4.7609162779000003E-3</v>
      </c>
      <c r="AI165" s="2">
        <f t="shared" si="44"/>
        <v>4.3889651071999998E-2</v>
      </c>
      <c r="AJ165" s="2">
        <f t="shared" si="45"/>
        <v>4.6650111729099997E-2</v>
      </c>
      <c r="AK165" s="2">
        <f t="shared" si="46"/>
        <v>5.0350416066300009E-2</v>
      </c>
      <c r="AL165" s="2">
        <f t="shared" si="47"/>
        <v>8.6428076450099992E-2</v>
      </c>
      <c r="AM165" s="2">
        <f t="shared" si="48"/>
        <v>0.13238891913170001</v>
      </c>
      <c r="AN165" s="2">
        <f t="shared" si="49"/>
        <v>0</v>
      </c>
      <c r="AO165">
        <f t="shared" si="50"/>
        <v>0.13238891913170001</v>
      </c>
    </row>
    <row r="166" spans="1:41" hidden="1" x14ac:dyDescent="0.35">
      <c r="A166" t="str">
        <f>VLOOKUP(B166,'BAU Global Total'!A$3:C$34,3,FALSE)</f>
        <v>GCAM</v>
      </c>
      <c r="B166" t="s">
        <v>31</v>
      </c>
      <c r="C166" t="s">
        <v>69</v>
      </c>
      <c r="D166" s="1">
        <v>4.2634124737999995E-3</v>
      </c>
      <c r="E166">
        <f t="shared" si="38"/>
        <v>4.5075038072199996E-3</v>
      </c>
      <c r="F166">
        <f t="shared" si="32"/>
        <v>4.7515951406399996E-3</v>
      </c>
      <c r="G166">
        <f t="shared" si="32"/>
        <v>4.9956864740599996E-3</v>
      </c>
      <c r="H166">
        <f t="shared" si="32"/>
        <v>5.2397778074799997E-3</v>
      </c>
      <c r="I166" s="1">
        <v>5.4838691408999997E-3</v>
      </c>
      <c r="J166">
        <f t="shared" si="39"/>
        <v>5.7857639329599994E-3</v>
      </c>
      <c r="K166">
        <f t="shared" si="33"/>
        <v>6.0876587250199999E-3</v>
      </c>
      <c r="L166">
        <f t="shared" si="33"/>
        <v>6.3895535170799996E-3</v>
      </c>
      <c r="M166">
        <f t="shared" si="33"/>
        <v>6.6914483091399992E-3</v>
      </c>
      <c r="N166" s="1">
        <v>6.9933431011999997E-3</v>
      </c>
      <c r="O166">
        <f t="shared" si="40"/>
        <v>7.2918013360199997E-3</v>
      </c>
      <c r="P166">
        <f t="shared" si="34"/>
        <v>7.5902595708399996E-3</v>
      </c>
      <c r="Q166">
        <f t="shared" si="34"/>
        <v>7.8887178056599987E-3</v>
      </c>
      <c r="R166">
        <f t="shared" si="34"/>
        <v>8.1871760404799987E-3</v>
      </c>
      <c r="S166" s="1">
        <v>8.4856342752999987E-3</v>
      </c>
      <c r="T166">
        <f t="shared" si="41"/>
        <v>8.7788783842799988E-3</v>
      </c>
      <c r="U166">
        <f t="shared" si="35"/>
        <v>9.072122493259999E-3</v>
      </c>
      <c r="V166">
        <f t="shared" si="35"/>
        <v>9.3653666022399974E-3</v>
      </c>
      <c r="W166">
        <f t="shared" si="35"/>
        <v>9.6586107112199976E-3</v>
      </c>
      <c r="X166" s="1">
        <v>9.9518548201999978E-3</v>
      </c>
      <c r="Y166">
        <f t="shared" si="42"/>
        <v>1.0200511152199998E-2</v>
      </c>
      <c r="Z166">
        <f t="shared" si="36"/>
        <v>1.0449167484199998E-2</v>
      </c>
      <c r="AA166">
        <f t="shared" si="36"/>
        <v>1.0697823816199999E-2</v>
      </c>
      <c r="AB166">
        <f t="shared" si="36"/>
        <v>1.0946480148199999E-2</v>
      </c>
      <c r="AC166" s="1">
        <v>1.1195136480199999E-2</v>
      </c>
      <c r="AD166">
        <f t="shared" si="43"/>
        <v>1.141039699848E-2</v>
      </c>
      <c r="AE166">
        <f t="shared" si="37"/>
        <v>1.1625657516759999E-2</v>
      </c>
      <c r="AF166">
        <f t="shared" si="37"/>
        <v>1.1840918035039999E-2</v>
      </c>
      <c r="AG166">
        <f t="shared" si="37"/>
        <v>1.2056178553319998E-2</v>
      </c>
      <c r="AH166" s="1">
        <v>1.2271439071599999E-2</v>
      </c>
      <c r="AI166" s="2">
        <f t="shared" si="44"/>
        <v>6.1189612429499995E-2</v>
      </c>
      <c r="AJ166" s="2">
        <f t="shared" si="45"/>
        <v>9.3263765140699992E-2</v>
      </c>
      <c r="AK166" s="2">
        <f t="shared" si="46"/>
        <v>0.12264556407639998</v>
      </c>
      <c r="AL166" s="2">
        <f t="shared" si="47"/>
        <v>0.14746003446900002</v>
      </c>
      <c r="AM166" s="2">
        <f t="shared" si="48"/>
        <v>0.2601537437252</v>
      </c>
      <c r="AN166" s="2">
        <f t="shared" si="49"/>
        <v>0.2601537437252</v>
      </c>
      <c r="AO166">
        <f t="shared" si="50"/>
        <v>0</v>
      </c>
    </row>
    <row r="167" spans="1:41" hidden="1" x14ac:dyDescent="0.35">
      <c r="A167" t="str">
        <f>VLOOKUP(B167,'BAU Global Total'!A$3:C$34,3,FALSE)</f>
        <v>GCAM</v>
      </c>
      <c r="B167" t="s">
        <v>33</v>
      </c>
      <c r="C167" t="s">
        <v>60</v>
      </c>
      <c r="D167" s="1">
        <v>1.1440429704429652E-2</v>
      </c>
      <c r="E167">
        <f t="shared" si="38"/>
        <v>1.148978658904772E-2</v>
      </c>
      <c r="F167">
        <f t="shared" si="32"/>
        <v>1.1539143473665787E-2</v>
      </c>
      <c r="G167">
        <f t="shared" si="32"/>
        <v>1.1588500358283856E-2</v>
      </c>
      <c r="H167">
        <f t="shared" si="32"/>
        <v>1.1637857242901922E-2</v>
      </c>
      <c r="I167" s="1">
        <v>1.1687214127519991E-2</v>
      </c>
      <c r="J167">
        <f t="shared" si="39"/>
        <v>1.1747107649800696E-2</v>
      </c>
      <c r="K167">
        <f t="shared" si="33"/>
        <v>1.18070011720814E-2</v>
      </c>
      <c r="L167">
        <f t="shared" si="33"/>
        <v>1.1866894694362107E-2</v>
      </c>
      <c r="M167">
        <f t="shared" si="33"/>
        <v>1.1926788216642812E-2</v>
      </c>
      <c r="N167" s="1">
        <v>1.1986681738923517E-2</v>
      </c>
      <c r="O167">
        <f t="shared" si="40"/>
        <v>1.2038233350167044E-2</v>
      </c>
      <c r="P167">
        <f t="shared" si="34"/>
        <v>1.208978496141057E-2</v>
      </c>
      <c r="Q167">
        <f t="shared" si="34"/>
        <v>1.2141336572654099E-2</v>
      </c>
      <c r="R167">
        <f t="shared" si="34"/>
        <v>1.2192888183897625E-2</v>
      </c>
      <c r="S167" s="1">
        <v>1.2244439795141152E-2</v>
      </c>
      <c r="T167">
        <f t="shared" si="41"/>
        <v>1.2243667365794216E-2</v>
      </c>
      <c r="U167">
        <f t="shared" si="35"/>
        <v>1.224289493644728E-2</v>
      </c>
      <c r="V167">
        <f t="shared" si="35"/>
        <v>1.2242122507100342E-2</v>
      </c>
      <c r="W167">
        <f t="shared" si="35"/>
        <v>1.2241350077753406E-2</v>
      </c>
      <c r="X167" s="1">
        <v>1.224057764840647E-2</v>
      </c>
      <c r="Y167">
        <f t="shared" si="42"/>
        <v>1.22115848179434E-2</v>
      </c>
      <c r="Z167">
        <f t="shared" si="36"/>
        <v>1.2182591987480331E-2</v>
      </c>
      <c r="AA167">
        <f t="shared" si="36"/>
        <v>1.2153599157017261E-2</v>
      </c>
      <c r="AB167">
        <f t="shared" si="36"/>
        <v>1.2124606326554193E-2</v>
      </c>
      <c r="AC167" s="1">
        <v>1.2095613496091123E-2</v>
      </c>
      <c r="AD167">
        <f t="shared" si="43"/>
        <v>1.2080235591376482E-2</v>
      </c>
      <c r="AE167">
        <f t="shared" si="37"/>
        <v>1.2064857686661842E-2</v>
      </c>
      <c r="AF167">
        <f t="shared" si="37"/>
        <v>1.2049479781947203E-2</v>
      </c>
      <c r="AG167">
        <f t="shared" si="37"/>
        <v>1.2034101877232563E-2</v>
      </c>
      <c r="AH167" s="1">
        <v>1.2018723972517922E-2</v>
      </c>
      <c r="AI167" s="2">
        <f t="shared" si="44"/>
        <v>0.12871740496765946</v>
      </c>
      <c r="AJ167" s="2">
        <f t="shared" si="45"/>
        <v>0.13390397713769572</v>
      </c>
      <c r="AK167" s="2">
        <f t="shared" si="46"/>
        <v>0.13325597234322878</v>
      </c>
      <c r="AL167" s="2">
        <f t="shared" si="47"/>
        <v>0.25063470036643165</v>
      </c>
      <c r="AM167" s="2">
        <f t="shared" si="48"/>
        <v>0.37165009506125396</v>
      </c>
      <c r="AN167" s="2">
        <f t="shared" si="49"/>
        <v>0.37165009506125396</v>
      </c>
      <c r="AO167">
        <f t="shared" si="50"/>
        <v>0</v>
      </c>
    </row>
    <row r="168" spans="1:41" hidden="1" x14ac:dyDescent="0.35">
      <c r="A168" t="str">
        <f>VLOOKUP(B168,'BAU Global Total'!A$3:C$34,3,FALSE)</f>
        <v>GCAM</v>
      </c>
      <c r="B168" t="s">
        <v>33</v>
      </c>
      <c r="C168" t="s">
        <v>61</v>
      </c>
      <c r="D168" s="1">
        <v>0</v>
      </c>
      <c r="E168">
        <f t="shared" si="38"/>
        <v>1.2147817743199999E-5</v>
      </c>
      <c r="F168">
        <f t="shared" si="32"/>
        <v>2.4295635486399997E-5</v>
      </c>
      <c r="G168">
        <f t="shared" si="32"/>
        <v>3.6443453229599999E-5</v>
      </c>
      <c r="H168">
        <f t="shared" si="32"/>
        <v>4.8591270972799994E-5</v>
      </c>
      <c r="I168" s="1">
        <v>6.0739088715999996E-5</v>
      </c>
      <c r="J168">
        <f t="shared" si="39"/>
        <v>1.029185151312E-4</v>
      </c>
      <c r="K168">
        <f t="shared" si="33"/>
        <v>1.4509794154640002E-4</v>
      </c>
      <c r="L168">
        <f t="shared" si="33"/>
        <v>1.8727736796160004E-4</v>
      </c>
      <c r="M168">
        <f t="shared" si="33"/>
        <v>2.2945679437680002E-4</v>
      </c>
      <c r="N168" s="1">
        <v>2.7163622079200004E-4</v>
      </c>
      <c r="O168">
        <f t="shared" si="40"/>
        <v>3.3377874072960001E-4</v>
      </c>
      <c r="P168">
        <f t="shared" si="34"/>
        <v>3.9592126066720004E-4</v>
      </c>
      <c r="Q168">
        <f t="shared" si="34"/>
        <v>4.5806378060480002E-4</v>
      </c>
      <c r="R168">
        <f t="shared" si="34"/>
        <v>5.2020630054240005E-4</v>
      </c>
      <c r="S168" s="1">
        <v>5.8234882048000002E-4</v>
      </c>
      <c r="T168">
        <f t="shared" si="41"/>
        <v>6.4593222073760007E-4</v>
      </c>
      <c r="U168">
        <f t="shared" si="35"/>
        <v>7.0951562099520011E-4</v>
      </c>
      <c r="V168">
        <f t="shared" si="35"/>
        <v>7.7309902125280005E-4</v>
      </c>
      <c r="W168">
        <f t="shared" si="35"/>
        <v>8.3668242151040009E-4</v>
      </c>
      <c r="X168" s="1">
        <v>9.0026582176800014E-4</v>
      </c>
      <c r="Y168">
        <f t="shared" si="42"/>
        <v>9.6089643285760006E-4</v>
      </c>
      <c r="Z168">
        <f t="shared" si="36"/>
        <v>1.0215270439472E-3</v>
      </c>
      <c r="AA168">
        <f t="shared" si="36"/>
        <v>1.0821576550368E-3</v>
      </c>
      <c r="AB168">
        <f t="shared" si="36"/>
        <v>1.1427882661263998E-3</v>
      </c>
      <c r="AC168" s="1">
        <v>1.2034188772159999E-3</v>
      </c>
      <c r="AD168">
        <f t="shared" si="43"/>
        <v>1.2641559402543992E-3</v>
      </c>
      <c r="AE168">
        <f t="shared" si="37"/>
        <v>1.3248930032927985E-3</v>
      </c>
      <c r="AF168">
        <f t="shared" si="37"/>
        <v>1.3856300663311978E-3</v>
      </c>
      <c r="AG168">
        <f t="shared" si="37"/>
        <v>1.4463671293695971E-3</v>
      </c>
      <c r="AH168" s="1">
        <v>1.5071041924079964E-3</v>
      </c>
      <c r="AI168" s="2">
        <f t="shared" si="44"/>
        <v>1.1186041059560001E-3</v>
      </c>
      <c r="AJ168" s="2">
        <f t="shared" si="45"/>
        <v>6.4274502300800014E-3</v>
      </c>
      <c r="AK168" s="2">
        <f t="shared" si="46"/>
        <v>1.3239204428607989E-2</v>
      </c>
      <c r="AL168" s="2">
        <f t="shared" si="47"/>
        <v>7.2744181152440014E-3</v>
      </c>
      <c r="AM168" s="2">
        <f t="shared" si="48"/>
        <v>1.9613356722083992E-2</v>
      </c>
      <c r="AN168" s="2">
        <f t="shared" si="49"/>
        <v>1.9613356722083992E-2</v>
      </c>
      <c r="AO168">
        <f t="shared" si="50"/>
        <v>0</v>
      </c>
    </row>
    <row r="169" spans="1:41" hidden="1" x14ac:dyDescent="0.35">
      <c r="A169" t="str">
        <f>VLOOKUP(B169,'BAU Global Total'!A$3:C$34,3,FALSE)</f>
        <v>GCAM</v>
      </c>
      <c r="B169" t="s">
        <v>33</v>
      </c>
      <c r="C169" t="s">
        <v>53</v>
      </c>
      <c r="D169" s="1">
        <v>4.3269135009541555E-2</v>
      </c>
      <c r="E169">
        <f t="shared" si="38"/>
        <v>4.3993773696587433E-2</v>
      </c>
      <c r="F169">
        <f t="shared" si="32"/>
        <v>4.4718412383633312E-2</v>
      </c>
      <c r="G169">
        <f t="shared" si="32"/>
        <v>4.5443051070679183E-2</v>
      </c>
      <c r="H169">
        <f t="shared" si="32"/>
        <v>4.6167689757725061E-2</v>
      </c>
      <c r="I169" s="1">
        <v>4.6892328444770939E-2</v>
      </c>
      <c r="J169">
        <f t="shared" si="39"/>
        <v>4.6823879117225124E-2</v>
      </c>
      <c r="K169">
        <f t="shared" si="33"/>
        <v>4.6755429789679316E-2</v>
      </c>
      <c r="L169">
        <f t="shared" si="33"/>
        <v>4.6686980462133501E-2</v>
      </c>
      <c r="M169">
        <f t="shared" si="33"/>
        <v>4.6618531134587693E-2</v>
      </c>
      <c r="N169" s="1">
        <v>4.6550081807041878E-2</v>
      </c>
      <c r="O169">
        <f t="shared" si="40"/>
        <v>4.6074944590587467E-2</v>
      </c>
      <c r="P169">
        <f t="shared" si="34"/>
        <v>4.5599807374133057E-2</v>
      </c>
      <c r="Q169">
        <f t="shared" si="34"/>
        <v>4.5124670157678647E-2</v>
      </c>
      <c r="R169">
        <f t="shared" si="34"/>
        <v>4.4649532941224236E-2</v>
      </c>
      <c r="S169" s="1">
        <v>4.4174395724769826E-2</v>
      </c>
      <c r="T169">
        <f t="shared" si="41"/>
        <v>4.3959152614102014E-2</v>
      </c>
      <c r="U169">
        <f t="shared" si="35"/>
        <v>4.3743909503434202E-2</v>
      </c>
      <c r="V169">
        <f t="shared" si="35"/>
        <v>4.3528666392766396E-2</v>
      </c>
      <c r="W169">
        <f t="shared" si="35"/>
        <v>4.3313423282098584E-2</v>
      </c>
      <c r="X169" s="1">
        <v>4.3098180171430772E-2</v>
      </c>
      <c r="Y169">
        <f t="shared" si="42"/>
        <v>4.444145236115854E-2</v>
      </c>
      <c r="Z169">
        <f t="shared" si="36"/>
        <v>4.5784724550886315E-2</v>
      </c>
      <c r="AA169">
        <f t="shared" si="36"/>
        <v>4.7127996740614082E-2</v>
      </c>
      <c r="AB169">
        <f t="shared" si="36"/>
        <v>4.8471268930341857E-2</v>
      </c>
      <c r="AC169" s="1">
        <v>4.9814541120069625E-2</v>
      </c>
      <c r="AD169">
        <f t="shared" si="43"/>
        <v>5.2071226750661517E-2</v>
      </c>
      <c r="AE169">
        <f t="shared" si="37"/>
        <v>5.432791238125341E-2</v>
      </c>
      <c r="AF169">
        <f t="shared" si="37"/>
        <v>5.6584598011845302E-2</v>
      </c>
      <c r="AG169">
        <f t="shared" si="37"/>
        <v>5.8841283642437195E-2</v>
      </c>
      <c r="AH169" s="1">
        <v>6.1097969273029087E-2</v>
      </c>
      <c r="AI169" s="2">
        <f t="shared" si="44"/>
        <v>0.50391929267360502</v>
      </c>
      <c r="AJ169" s="2">
        <f t="shared" si="45"/>
        <v>0.48981676455926704</v>
      </c>
      <c r="AK169" s="2">
        <f t="shared" si="46"/>
        <v>0.56166115393372773</v>
      </c>
      <c r="AL169" s="2">
        <f t="shared" si="47"/>
        <v>0.94718597542583005</v>
      </c>
      <c r="AM169" s="2">
        <f t="shared" si="48"/>
        <v>1.4657489491881273</v>
      </c>
      <c r="AN169" s="2">
        <f t="shared" si="49"/>
        <v>1.4657489491881273</v>
      </c>
      <c r="AO169">
        <f t="shared" si="50"/>
        <v>0</v>
      </c>
    </row>
    <row r="170" spans="1:41" hidden="1" x14ac:dyDescent="0.35">
      <c r="A170" t="str">
        <f>VLOOKUP(B170,'BAU Global Total'!A$3:C$34,3,FALSE)</f>
        <v>GCAM</v>
      </c>
      <c r="B170" t="s">
        <v>33</v>
      </c>
      <c r="C170" t="s">
        <v>62</v>
      </c>
      <c r="D170" s="1">
        <v>-1.3663750965424406E-2</v>
      </c>
      <c r="E170">
        <f t="shared" si="38"/>
        <v>-1.3993298245673311E-2</v>
      </c>
      <c r="F170">
        <f t="shared" si="32"/>
        <v>-1.4322845525922216E-2</v>
      </c>
      <c r="G170">
        <f t="shared" si="32"/>
        <v>-1.4652392806171123E-2</v>
      </c>
      <c r="H170">
        <f t="shared" si="32"/>
        <v>-1.4981940086420028E-2</v>
      </c>
      <c r="I170" s="1">
        <v>-1.5311487366668933E-2</v>
      </c>
      <c r="J170">
        <f t="shared" si="39"/>
        <v>-1.6118997154971386E-2</v>
      </c>
      <c r="K170">
        <f t="shared" si="33"/>
        <v>-1.6926506943273838E-2</v>
      </c>
      <c r="L170">
        <f t="shared" si="33"/>
        <v>-1.7734016731576291E-2</v>
      </c>
      <c r="M170">
        <f t="shared" si="33"/>
        <v>-1.8541526519878743E-2</v>
      </c>
      <c r="N170" s="1">
        <v>-1.9349036308181196E-2</v>
      </c>
      <c r="O170">
        <f t="shared" si="40"/>
        <v>-1.9870685258331432E-2</v>
      </c>
      <c r="P170">
        <f t="shared" si="34"/>
        <v>-2.0392334208481668E-2</v>
      </c>
      <c r="Q170">
        <f t="shared" si="34"/>
        <v>-2.0913983158631903E-2</v>
      </c>
      <c r="R170">
        <f t="shared" si="34"/>
        <v>-2.1435632108782139E-2</v>
      </c>
      <c r="S170" s="1">
        <v>-2.1957281058932375E-2</v>
      </c>
      <c r="T170">
        <f t="shared" si="41"/>
        <v>-2.2997051697428626E-2</v>
      </c>
      <c r="U170">
        <f t="shared" si="35"/>
        <v>-2.4036822335924878E-2</v>
      </c>
      <c r="V170">
        <f t="shared" si="35"/>
        <v>-2.5076592974421129E-2</v>
      </c>
      <c r="W170">
        <f t="shared" si="35"/>
        <v>-2.611636361291738E-2</v>
      </c>
      <c r="X170" s="1">
        <v>-2.7156134251413631E-2</v>
      </c>
      <c r="Y170">
        <f t="shared" si="42"/>
        <v>-2.8550819871082211E-2</v>
      </c>
      <c r="Z170">
        <f t="shared" si="36"/>
        <v>-2.9945505490750788E-2</v>
      </c>
      <c r="AA170">
        <f t="shared" si="36"/>
        <v>-3.1340191110419365E-2</v>
      </c>
      <c r="AB170">
        <f t="shared" si="36"/>
        <v>-3.2734876730087945E-2</v>
      </c>
      <c r="AC170" s="1">
        <v>-3.4129562349756525E-2</v>
      </c>
      <c r="AD170">
        <f t="shared" si="43"/>
        <v>-3.5606374916821587E-2</v>
      </c>
      <c r="AE170">
        <f t="shared" si="37"/>
        <v>-3.708318748388665E-2</v>
      </c>
      <c r="AF170">
        <f t="shared" si="37"/>
        <v>-3.8560000050951712E-2</v>
      </c>
      <c r="AG170">
        <f t="shared" si="37"/>
        <v>-4.0036812618016775E-2</v>
      </c>
      <c r="AH170" s="1">
        <v>-4.1513625185081837E-2</v>
      </c>
      <c r="AI170" s="2">
        <f t="shared" si="44"/>
        <v>-0.1755957986541615</v>
      </c>
      <c r="AJ170" s="2">
        <f t="shared" si="45"/>
        <v>-0.24930191697344639</v>
      </c>
      <c r="AK170" s="2">
        <f t="shared" si="46"/>
        <v>-0.37665709005826908</v>
      </c>
      <c r="AL170" s="2">
        <f t="shared" si="47"/>
        <v>-0.40554867931942656</v>
      </c>
      <c r="AM170" s="2">
        <f t="shared" si="48"/>
        <v>-0.75504963512628187</v>
      </c>
      <c r="AN170" s="2">
        <f t="shared" si="49"/>
        <v>-0.75504963512628187</v>
      </c>
      <c r="AO170">
        <f t="shared" si="50"/>
        <v>0</v>
      </c>
    </row>
    <row r="171" spans="1:41" hidden="1" x14ac:dyDescent="0.35">
      <c r="A171" t="str">
        <f>VLOOKUP(B171,'BAU Global Total'!A$3:C$34,3,FALSE)</f>
        <v>GCAM</v>
      </c>
      <c r="B171" t="s">
        <v>33</v>
      </c>
      <c r="C171" t="s">
        <v>63</v>
      </c>
      <c r="D171" s="1">
        <v>1.4898570293332765E-3</v>
      </c>
      <c r="E171">
        <f t="shared" si="38"/>
        <v>1.9824761561559353E-3</v>
      </c>
      <c r="F171">
        <f t="shared" si="32"/>
        <v>2.4750952829785938E-3</v>
      </c>
      <c r="G171">
        <f t="shared" si="32"/>
        <v>2.9677144098012526E-3</v>
      </c>
      <c r="H171">
        <f t="shared" si="32"/>
        <v>3.4603335366239114E-3</v>
      </c>
      <c r="I171" s="1">
        <v>3.9529526634465703E-3</v>
      </c>
      <c r="J171">
        <f t="shared" si="39"/>
        <v>4.2467635132133344E-3</v>
      </c>
      <c r="K171">
        <f t="shared" si="33"/>
        <v>4.5405743629800986E-3</v>
      </c>
      <c r="L171">
        <f t="shared" si="33"/>
        <v>4.8343852127468619E-3</v>
      </c>
      <c r="M171">
        <f t="shared" si="33"/>
        <v>5.128196062513626E-3</v>
      </c>
      <c r="N171" s="1">
        <v>5.4220069122803902E-3</v>
      </c>
      <c r="O171">
        <f t="shared" si="40"/>
        <v>5.8208780525777987E-3</v>
      </c>
      <c r="P171">
        <f t="shared" si="34"/>
        <v>6.2197491928752072E-3</v>
      </c>
      <c r="Q171">
        <f t="shared" si="34"/>
        <v>6.6186203331726149E-3</v>
      </c>
      <c r="R171">
        <f t="shared" si="34"/>
        <v>7.0174914734700234E-3</v>
      </c>
      <c r="S171" s="1">
        <v>7.416362613767432E-3</v>
      </c>
      <c r="T171">
        <f t="shared" si="41"/>
        <v>7.8303750223623174E-3</v>
      </c>
      <c r="U171">
        <f t="shared" si="35"/>
        <v>8.2443874309572028E-3</v>
      </c>
      <c r="V171">
        <f t="shared" si="35"/>
        <v>8.6583998395520882E-3</v>
      </c>
      <c r="W171">
        <f t="shared" si="35"/>
        <v>9.0724122481469736E-3</v>
      </c>
      <c r="X171" s="1">
        <v>9.4864246567418591E-3</v>
      </c>
      <c r="Y171">
        <f t="shared" si="42"/>
        <v>9.8269633614544716E-3</v>
      </c>
      <c r="Z171">
        <f t="shared" si="36"/>
        <v>1.0167502066167084E-2</v>
      </c>
      <c r="AA171">
        <f t="shared" si="36"/>
        <v>1.0508040770879698E-2</v>
      </c>
      <c r="AB171">
        <f t="shared" si="36"/>
        <v>1.0848579475592311E-2</v>
      </c>
      <c r="AC171" s="1">
        <v>1.1189118180304923E-2</v>
      </c>
      <c r="AD171">
        <f t="shared" si="43"/>
        <v>1.1508622701224406E-2</v>
      </c>
      <c r="AE171">
        <f t="shared" si="37"/>
        <v>1.1828127222143889E-2</v>
      </c>
      <c r="AF171">
        <f t="shared" si="37"/>
        <v>1.2147631743063374E-2</v>
      </c>
      <c r="AG171">
        <f t="shared" si="37"/>
        <v>1.2467136263982857E-2</v>
      </c>
      <c r="AH171" s="1">
        <v>1.2786640784902339E-2</v>
      </c>
      <c r="AI171" s="2">
        <f t="shared" si="44"/>
        <v>4.0500355142073854E-2</v>
      </c>
      <c r="AJ171" s="2">
        <f t="shared" si="45"/>
        <v>8.1807107775903914E-2</v>
      </c>
      <c r="AK171" s="2">
        <f t="shared" si="46"/>
        <v>0.12276478722645721</v>
      </c>
      <c r="AL171" s="2">
        <f t="shared" si="47"/>
        <v>0.11688545600569739</v>
      </c>
      <c r="AM171" s="2">
        <f t="shared" si="48"/>
        <v>0.23016381857541274</v>
      </c>
      <c r="AN171" s="2">
        <f t="shared" si="49"/>
        <v>0.23016381857541274</v>
      </c>
      <c r="AO171">
        <f t="shared" si="50"/>
        <v>0</v>
      </c>
    </row>
    <row r="172" spans="1:41" hidden="1" x14ac:dyDescent="0.35">
      <c r="A172" t="str">
        <f>VLOOKUP(B172,'BAU Global Total'!A$3:C$34,3,FALSE)</f>
        <v>GCAM</v>
      </c>
      <c r="B172" t="s">
        <v>33</v>
      </c>
      <c r="C172" t="s">
        <v>64</v>
      </c>
      <c r="D172" s="1">
        <v>8.0236005353065999E-3</v>
      </c>
      <c r="E172">
        <f t="shared" si="38"/>
        <v>8.1914568775148591E-3</v>
      </c>
      <c r="F172">
        <f t="shared" si="32"/>
        <v>8.3593132197231183E-3</v>
      </c>
      <c r="G172">
        <f t="shared" si="32"/>
        <v>8.5271695619313775E-3</v>
      </c>
      <c r="H172">
        <f t="shared" si="32"/>
        <v>8.6950259041396367E-3</v>
      </c>
      <c r="I172" s="1">
        <v>8.862882246347896E-3</v>
      </c>
      <c r="J172">
        <f t="shared" si="39"/>
        <v>8.8531228258496575E-3</v>
      </c>
      <c r="K172">
        <f t="shared" si="33"/>
        <v>8.843363405351419E-3</v>
      </c>
      <c r="L172">
        <f t="shared" si="33"/>
        <v>8.8336039848531788E-3</v>
      </c>
      <c r="M172">
        <f t="shared" si="33"/>
        <v>8.8238445643549403E-3</v>
      </c>
      <c r="N172" s="1">
        <v>8.8140851438567019E-3</v>
      </c>
      <c r="O172">
        <f t="shared" si="40"/>
        <v>8.7299887225490008E-3</v>
      </c>
      <c r="P172">
        <f t="shared" si="34"/>
        <v>8.6458923012412998E-3</v>
      </c>
      <c r="Q172">
        <f t="shared" si="34"/>
        <v>8.5617958799335987E-3</v>
      </c>
      <c r="R172">
        <f t="shared" si="34"/>
        <v>8.4776994586258977E-3</v>
      </c>
      <c r="S172" s="1">
        <v>8.3936030373181966E-3</v>
      </c>
      <c r="T172">
        <f t="shared" si="41"/>
        <v>8.2936920577098092E-3</v>
      </c>
      <c r="U172">
        <f t="shared" si="35"/>
        <v>8.1937810781014218E-3</v>
      </c>
      <c r="V172">
        <f t="shared" si="35"/>
        <v>8.0938700984930327E-3</v>
      </c>
      <c r="W172">
        <f t="shared" si="35"/>
        <v>7.9939591188846453E-3</v>
      </c>
      <c r="X172" s="1">
        <v>7.8940481392762579E-3</v>
      </c>
      <c r="Y172">
        <f t="shared" si="42"/>
        <v>7.8115845178015064E-3</v>
      </c>
      <c r="Z172">
        <f t="shared" si="36"/>
        <v>7.7291208963267549E-3</v>
      </c>
      <c r="AA172">
        <f t="shared" si="36"/>
        <v>7.6466572748520034E-3</v>
      </c>
      <c r="AB172">
        <f t="shared" si="36"/>
        <v>7.5641936533772519E-3</v>
      </c>
      <c r="AC172" s="1">
        <v>7.4817300319025004E-3</v>
      </c>
      <c r="AD172">
        <f t="shared" si="43"/>
        <v>7.4345724253956202E-3</v>
      </c>
      <c r="AE172">
        <f t="shared" si="37"/>
        <v>7.3874148188887399E-3</v>
      </c>
      <c r="AF172">
        <f t="shared" si="37"/>
        <v>7.3402572123818588E-3</v>
      </c>
      <c r="AG172">
        <f t="shared" si="37"/>
        <v>7.2930996058749786E-3</v>
      </c>
      <c r="AH172" s="1">
        <v>7.2459419993680984E-3</v>
      </c>
      <c r="AI172" s="2">
        <f t="shared" si="44"/>
        <v>9.4827468269229387E-2</v>
      </c>
      <c r="AJ172" s="2">
        <f t="shared" si="45"/>
        <v>9.2092415035989861E-2</v>
      </c>
      <c r="AK172" s="2">
        <f t="shared" si="46"/>
        <v>8.2828620575445572E-2</v>
      </c>
      <c r="AL172" s="2">
        <f t="shared" si="47"/>
        <v>0.17810579816136252</v>
      </c>
      <c r="AM172" s="2">
        <f t="shared" si="48"/>
        <v>0.25304037059753187</v>
      </c>
      <c r="AN172" s="2">
        <f t="shared" si="49"/>
        <v>0.25304037059753187</v>
      </c>
      <c r="AO172">
        <f t="shared" si="50"/>
        <v>0</v>
      </c>
    </row>
    <row r="173" spans="1:41" hidden="1" x14ac:dyDescent="0.35">
      <c r="A173" t="str">
        <f>VLOOKUP(B173,'BAU Global Total'!A$3:C$34,3,FALSE)</f>
        <v>GCAM</v>
      </c>
      <c r="B173" t="s">
        <v>33</v>
      </c>
      <c r="C173" t="s">
        <v>65</v>
      </c>
      <c r="D173" s="1">
        <v>1.3948369321162496E-2</v>
      </c>
      <c r="E173">
        <f t="shared" si="38"/>
        <v>1.4269858763435896E-2</v>
      </c>
      <c r="F173">
        <f t="shared" si="32"/>
        <v>1.4591348205709297E-2</v>
      </c>
      <c r="G173">
        <f t="shared" si="32"/>
        <v>1.4912837647982697E-2</v>
      </c>
      <c r="H173">
        <f t="shared" si="32"/>
        <v>1.5234327090256098E-2</v>
      </c>
      <c r="I173" s="1">
        <v>1.5555816532529498E-2</v>
      </c>
      <c r="J173">
        <f t="shared" si="39"/>
        <v>1.5586384339432298E-2</v>
      </c>
      <c r="K173">
        <f t="shared" si="33"/>
        <v>1.5616952146335098E-2</v>
      </c>
      <c r="L173">
        <f t="shared" si="33"/>
        <v>1.5647519953237897E-2</v>
      </c>
      <c r="M173">
        <f t="shared" si="33"/>
        <v>1.5678087760140697E-2</v>
      </c>
      <c r="N173" s="1">
        <v>1.5708655567043497E-2</v>
      </c>
      <c r="O173">
        <f t="shared" si="40"/>
        <v>1.5657526446527639E-2</v>
      </c>
      <c r="P173">
        <f t="shared" si="34"/>
        <v>1.5606397326011783E-2</v>
      </c>
      <c r="Q173">
        <f t="shared" si="34"/>
        <v>1.5555268205495926E-2</v>
      </c>
      <c r="R173">
        <f t="shared" si="34"/>
        <v>1.5504139084980068E-2</v>
      </c>
      <c r="S173" s="1">
        <v>1.5453009964464212E-2</v>
      </c>
      <c r="T173">
        <f t="shared" si="41"/>
        <v>1.5359752182265018E-2</v>
      </c>
      <c r="U173">
        <f t="shared" si="35"/>
        <v>1.5266494400065824E-2</v>
      </c>
      <c r="V173">
        <f t="shared" si="35"/>
        <v>1.5173236617866633E-2</v>
      </c>
      <c r="W173">
        <f t="shared" si="35"/>
        <v>1.5079978835667439E-2</v>
      </c>
      <c r="X173" s="1">
        <v>1.4986721053468245E-2</v>
      </c>
      <c r="Y173">
        <f t="shared" si="42"/>
        <v>1.4901317586973077E-2</v>
      </c>
      <c r="Z173">
        <f t="shared" si="36"/>
        <v>1.4815914120477907E-2</v>
      </c>
      <c r="AA173">
        <f t="shared" si="36"/>
        <v>1.4730510653982738E-2</v>
      </c>
      <c r="AB173">
        <f t="shared" si="36"/>
        <v>1.4645107187487568E-2</v>
      </c>
      <c r="AC173" s="1">
        <v>1.45597037209924E-2</v>
      </c>
      <c r="AD173">
        <f t="shared" si="43"/>
        <v>1.4480444281356383E-2</v>
      </c>
      <c r="AE173">
        <f t="shared" si="37"/>
        <v>1.4401184841720366E-2</v>
      </c>
      <c r="AF173">
        <f t="shared" si="37"/>
        <v>1.4321925402084349E-2</v>
      </c>
      <c r="AG173">
        <f t="shared" si="37"/>
        <v>1.4242665962448333E-2</v>
      </c>
      <c r="AH173" s="1">
        <v>1.4163406522812316E-2</v>
      </c>
      <c r="AI173" s="2">
        <f t="shared" si="44"/>
        <v>0.1667501573272655</v>
      </c>
      <c r="AJ173" s="2">
        <f t="shared" si="45"/>
        <v>0.16935117968385627</v>
      </c>
      <c r="AK173" s="2">
        <f t="shared" si="46"/>
        <v>0.16024890133380368</v>
      </c>
      <c r="AL173" s="2">
        <f t="shared" si="47"/>
        <v>0.32039268144407834</v>
      </c>
      <c r="AM173" s="2">
        <f t="shared" si="48"/>
        <v>0.46565486172441373</v>
      </c>
      <c r="AN173" s="2">
        <f t="shared" si="49"/>
        <v>0.46565486172441373</v>
      </c>
      <c r="AO173">
        <f t="shared" si="50"/>
        <v>0</v>
      </c>
    </row>
    <row r="174" spans="1:41" x14ac:dyDescent="0.35">
      <c r="A174" t="str">
        <f>VLOOKUP(B174,'BAU Global Total'!A$3:C$34,3,FALSE)</f>
        <v>GCAM</v>
      </c>
      <c r="B174" t="s">
        <v>33</v>
      </c>
      <c r="C174" t="s">
        <v>66</v>
      </c>
      <c r="D174" s="1">
        <v>4.3819757249999999E-3</v>
      </c>
      <c r="E174">
        <f t="shared" si="38"/>
        <v>4.3289801819999998E-3</v>
      </c>
      <c r="F174">
        <f t="shared" si="32"/>
        <v>4.2759846389999996E-3</v>
      </c>
      <c r="G174">
        <f t="shared" si="32"/>
        <v>4.2229890960000004E-3</v>
      </c>
      <c r="H174">
        <f t="shared" si="32"/>
        <v>4.1699935530000003E-3</v>
      </c>
      <c r="I174" s="1">
        <v>4.1169980100000001E-3</v>
      </c>
      <c r="J174">
        <f t="shared" si="39"/>
        <v>4.0781826460000005E-3</v>
      </c>
      <c r="K174">
        <f t="shared" si="33"/>
        <v>4.039367282E-3</v>
      </c>
      <c r="L174">
        <f t="shared" si="33"/>
        <v>4.0005519180000004E-3</v>
      </c>
      <c r="M174">
        <f t="shared" si="33"/>
        <v>3.9617365539999999E-3</v>
      </c>
      <c r="N174" s="1">
        <v>3.9229211900000003E-3</v>
      </c>
      <c r="O174">
        <f t="shared" si="40"/>
        <v>3.9021909950000002E-3</v>
      </c>
      <c r="P174">
        <f t="shared" si="34"/>
        <v>3.8814608E-3</v>
      </c>
      <c r="Q174">
        <f t="shared" si="34"/>
        <v>3.8607306050000003E-3</v>
      </c>
      <c r="R174">
        <f t="shared" si="34"/>
        <v>3.8400004100000002E-3</v>
      </c>
      <c r="S174" s="1">
        <v>3.8192702150000001E-3</v>
      </c>
      <c r="T174">
        <f t="shared" si="41"/>
        <v>3.8464833590000002E-3</v>
      </c>
      <c r="U174">
        <f t="shared" si="35"/>
        <v>3.873696503E-3</v>
      </c>
      <c r="V174">
        <f t="shared" si="35"/>
        <v>3.9009096470000002E-3</v>
      </c>
      <c r="W174">
        <f t="shared" si="35"/>
        <v>3.9281227909999999E-3</v>
      </c>
      <c r="X174" s="1">
        <v>3.9553359350000001E-3</v>
      </c>
      <c r="Y174">
        <f t="shared" si="42"/>
        <v>3.9827950090000003E-3</v>
      </c>
      <c r="Z174">
        <f t="shared" si="36"/>
        <v>4.0102540829999997E-3</v>
      </c>
      <c r="AA174">
        <f t="shared" si="36"/>
        <v>4.0377131569999999E-3</v>
      </c>
      <c r="AB174">
        <f t="shared" si="36"/>
        <v>4.0651722309999992E-3</v>
      </c>
      <c r="AC174" s="1">
        <v>4.0926313049999994E-3</v>
      </c>
      <c r="AD174">
        <f t="shared" si="43"/>
        <v>4.1196433009999993E-3</v>
      </c>
      <c r="AE174">
        <f t="shared" si="37"/>
        <v>4.1466552970000001E-3</v>
      </c>
      <c r="AF174">
        <f t="shared" si="37"/>
        <v>4.173667293E-3</v>
      </c>
      <c r="AG174">
        <f t="shared" si="37"/>
        <v>4.2006792890000007E-3</v>
      </c>
      <c r="AH174" s="1">
        <v>4.2276912850000006E-3</v>
      </c>
      <c r="AI174" s="2">
        <f t="shared" si="44"/>
        <v>4.5499680794999997E-2</v>
      </c>
      <c r="AJ174" s="2">
        <f t="shared" si="45"/>
        <v>4.2731122449999999E-2</v>
      </c>
      <c r="AK174" s="2">
        <f t="shared" si="46"/>
        <v>4.5012238185000004E-2</v>
      </c>
      <c r="AL174" s="2">
        <f t="shared" si="47"/>
        <v>8.4307882054999991E-2</v>
      </c>
      <c r="AM174" s="2">
        <f t="shared" si="48"/>
        <v>0.125364784305</v>
      </c>
      <c r="AN174" s="2">
        <f t="shared" si="49"/>
        <v>0</v>
      </c>
      <c r="AO174">
        <f t="shared" si="50"/>
        <v>0.125364784305</v>
      </c>
    </row>
    <row r="175" spans="1:41" x14ac:dyDescent="0.35">
      <c r="A175" t="str">
        <f>VLOOKUP(B175,'BAU Global Total'!A$3:C$34,3,FALSE)</f>
        <v>GCAM</v>
      </c>
      <c r="B175" t="s">
        <v>33</v>
      </c>
      <c r="C175" t="s">
        <v>67</v>
      </c>
      <c r="D175" s="1">
        <v>3.5903056013446608E-2</v>
      </c>
      <c r="E175">
        <f t="shared" si="38"/>
        <v>3.5734336160725549E-2</v>
      </c>
      <c r="F175">
        <f t="shared" si="32"/>
        <v>3.5565616308004491E-2</v>
      </c>
      <c r="G175">
        <f t="shared" si="32"/>
        <v>3.539689645528344E-2</v>
      </c>
      <c r="H175">
        <f t="shared" si="32"/>
        <v>3.5228176602562382E-2</v>
      </c>
      <c r="I175" s="1">
        <v>3.5059456749841324E-2</v>
      </c>
      <c r="J175">
        <f t="shared" si="39"/>
        <v>3.4557684838932741E-2</v>
      </c>
      <c r="K175">
        <f t="shared" si="33"/>
        <v>3.4055912928024158E-2</v>
      </c>
      <c r="L175">
        <f t="shared" si="33"/>
        <v>3.3554141017115575E-2</v>
      </c>
      <c r="M175">
        <f t="shared" si="33"/>
        <v>3.3052369106206993E-2</v>
      </c>
      <c r="N175" s="1">
        <v>3.255059719529841E-2</v>
      </c>
      <c r="O175">
        <f t="shared" si="40"/>
        <v>3.199179784904134E-2</v>
      </c>
      <c r="P175">
        <f t="shared" si="34"/>
        <v>3.1432998502784269E-2</v>
      </c>
      <c r="Q175">
        <f t="shared" si="34"/>
        <v>3.0874199156527202E-2</v>
      </c>
      <c r="R175">
        <f t="shared" si="34"/>
        <v>3.0315399810270136E-2</v>
      </c>
      <c r="S175" s="1">
        <v>2.9756600464013065E-2</v>
      </c>
      <c r="T175">
        <f t="shared" si="41"/>
        <v>2.9262179509375402E-2</v>
      </c>
      <c r="U175">
        <f t="shared" si="35"/>
        <v>2.8767758554737739E-2</v>
      </c>
      <c r="V175">
        <f t="shared" si="35"/>
        <v>2.8273337600100076E-2</v>
      </c>
      <c r="W175">
        <f t="shared" si="35"/>
        <v>2.7778916645462413E-2</v>
      </c>
      <c r="X175" s="1">
        <v>2.728449569082475E-2</v>
      </c>
      <c r="Y175">
        <f t="shared" si="42"/>
        <v>2.7039030009580776E-2</v>
      </c>
      <c r="Z175">
        <f t="shared" si="36"/>
        <v>2.6793564328336801E-2</v>
      </c>
      <c r="AA175">
        <f t="shared" si="36"/>
        <v>2.6548098647092826E-2</v>
      </c>
      <c r="AB175">
        <f t="shared" si="36"/>
        <v>2.6302632965848852E-2</v>
      </c>
      <c r="AC175" s="1">
        <v>2.6057167284604877E-2</v>
      </c>
      <c r="AD175">
        <f t="shared" si="43"/>
        <v>2.581795936498351E-2</v>
      </c>
      <c r="AE175">
        <f t="shared" si="37"/>
        <v>2.5578751445362143E-2</v>
      </c>
      <c r="AF175">
        <f t="shared" si="37"/>
        <v>2.533954352574078E-2</v>
      </c>
      <c r="AG175">
        <f t="shared" si="37"/>
        <v>2.5100335606119413E-2</v>
      </c>
      <c r="AH175" s="1">
        <v>2.4861127686498046E-2</v>
      </c>
      <c r="AI175" s="2">
        <f t="shared" si="44"/>
        <v>0.38065824337544168</v>
      </c>
      <c r="AJ175" s="2">
        <f t="shared" si="45"/>
        <v>0.32828828097843477</v>
      </c>
      <c r="AK175" s="2">
        <f t="shared" si="46"/>
        <v>0.28672270655499282</v>
      </c>
      <c r="AL175" s="2">
        <f t="shared" si="47"/>
        <v>0.67639592715857799</v>
      </c>
      <c r="AM175" s="2">
        <f t="shared" si="48"/>
        <v>0.93583413802274606</v>
      </c>
      <c r="AN175" s="2">
        <f t="shared" si="49"/>
        <v>0.93583413802274606</v>
      </c>
      <c r="AO175">
        <f t="shared" si="50"/>
        <v>0</v>
      </c>
    </row>
    <row r="176" spans="1:41" x14ac:dyDescent="0.35">
      <c r="A176" t="str">
        <f>VLOOKUP(B176,'BAU Global Total'!A$3:C$34,3,FALSE)</f>
        <v>GCAM</v>
      </c>
      <c r="B176" t="s">
        <v>33</v>
      </c>
      <c r="C176" t="s">
        <v>68</v>
      </c>
      <c r="D176" s="1">
        <v>4.4017471598E-4</v>
      </c>
      <c r="E176">
        <f t="shared" si="38"/>
        <v>4.4056490985600001E-4</v>
      </c>
      <c r="F176">
        <f t="shared" si="32"/>
        <v>4.4095510373200002E-4</v>
      </c>
      <c r="G176">
        <f t="shared" si="32"/>
        <v>4.4134529760799998E-4</v>
      </c>
      <c r="H176">
        <f t="shared" si="32"/>
        <v>4.4173549148399999E-4</v>
      </c>
      <c r="I176" s="1">
        <v>4.4212568536000001E-4</v>
      </c>
      <c r="J176">
        <f t="shared" si="39"/>
        <v>4.3972495684799928E-4</v>
      </c>
      <c r="K176">
        <f t="shared" si="33"/>
        <v>4.3732422833599855E-4</v>
      </c>
      <c r="L176">
        <f t="shared" si="33"/>
        <v>4.3492349982399777E-4</v>
      </c>
      <c r="M176">
        <f t="shared" si="33"/>
        <v>4.3252277131199704E-4</v>
      </c>
      <c r="N176" s="1">
        <v>4.3012204279999631E-4</v>
      </c>
      <c r="O176">
        <f t="shared" si="40"/>
        <v>4.2925479487999706E-4</v>
      </c>
      <c r="P176">
        <f t="shared" si="34"/>
        <v>4.2838754695999782E-4</v>
      </c>
      <c r="Q176">
        <f t="shared" si="34"/>
        <v>4.2752029903999852E-4</v>
      </c>
      <c r="R176">
        <f t="shared" si="34"/>
        <v>4.2665305111999928E-4</v>
      </c>
      <c r="S176" s="1">
        <v>4.2578580320000003E-4</v>
      </c>
      <c r="T176">
        <f t="shared" si="41"/>
        <v>4.2653382785600005E-4</v>
      </c>
      <c r="U176">
        <f t="shared" si="35"/>
        <v>4.2728185251200002E-4</v>
      </c>
      <c r="V176">
        <f t="shared" si="35"/>
        <v>4.2802987716800004E-4</v>
      </c>
      <c r="W176">
        <f t="shared" si="35"/>
        <v>4.28777901824E-4</v>
      </c>
      <c r="X176" s="1">
        <v>4.2952592648000002E-4</v>
      </c>
      <c r="Y176">
        <f t="shared" si="42"/>
        <v>4.3131774448000002E-4</v>
      </c>
      <c r="Z176">
        <f t="shared" si="36"/>
        <v>4.3310956248000001E-4</v>
      </c>
      <c r="AA176">
        <f t="shared" si="36"/>
        <v>4.3490138048000001E-4</v>
      </c>
      <c r="AB176">
        <f t="shared" si="36"/>
        <v>4.3669319848E-4</v>
      </c>
      <c r="AC176" s="1">
        <v>4.3848501648E-4</v>
      </c>
      <c r="AD176">
        <f t="shared" si="43"/>
        <v>4.4071916672000001E-4</v>
      </c>
      <c r="AE176">
        <f t="shared" si="37"/>
        <v>4.4295331696000002E-4</v>
      </c>
      <c r="AF176">
        <f t="shared" si="37"/>
        <v>4.4518746719999998E-4</v>
      </c>
      <c r="AG176">
        <f t="shared" si="37"/>
        <v>4.4742161743999999E-4</v>
      </c>
      <c r="AH176" s="1">
        <v>4.4965576768E-4</v>
      </c>
      <c r="AI176" s="2">
        <f t="shared" si="44"/>
        <v>4.8215187031399884E-3</v>
      </c>
      <c r="AJ176" s="2">
        <f t="shared" si="45"/>
        <v>4.7078729238399898E-3</v>
      </c>
      <c r="AK176" s="2">
        <f t="shared" si="46"/>
        <v>4.8299701648799997E-3</v>
      </c>
      <c r="AL176" s="2">
        <f t="shared" si="47"/>
        <v>9.0992695841799823E-3</v>
      </c>
      <c r="AM176" s="2">
        <f t="shared" si="48"/>
        <v>1.3499713822579982E-2</v>
      </c>
      <c r="AN176" s="2">
        <f t="shared" si="49"/>
        <v>0</v>
      </c>
      <c r="AO176">
        <f t="shared" si="50"/>
        <v>1.3499713822579982E-2</v>
      </c>
    </row>
    <row r="177" spans="1:41" hidden="1" x14ac:dyDescent="0.35">
      <c r="A177" t="str">
        <f>VLOOKUP(B177,'BAU Global Total'!A$3:C$34,3,FALSE)</f>
        <v>GCAM</v>
      </c>
      <c r="B177" t="s">
        <v>33</v>
      </c>
      <c r="C177" t="s">
        <v>69</v>
      </c>
      <c r="D177" s="1">
        <v>0</v>
      </c>
      <c r="E177">
        <f t="shared" si="38"/>
        <v>0</v>
      </c>
      <c r="F177">
        <f t="shared" si="32"/>
        <v>0</v>
      </c>
      <c r="G177">
        <f t="shared" si="32"/>
        <v>0</v>
      </c>
      <c r="H177">
        <f t="shared" si="32"/>
        <v>0</v>
      </c>
      <c r="I177" s="1">
        <v>0</v>
      </c>
      <c r="J177">
        <f t="shared" si="39"/>
        <v>0</v>
      </c>
      <c r="K177">
        <f t="shared" si="33"/>
        <v>0</v>
      </c>
      <c r="L177">
        <f t="shared" si="33"/>
        <v>0</v>
      </c>
      <c r="M177">
        <f t="shared" si="33"/>
        <v>0</v>
      </c>
      <c r="N177" s="1">
        <v>0</v>
      </c>
      <c r="O177">
        <f t="shared" si="40"/>
        <v>0</v>
      </c>
      <c r="P177">
        <f t="shared" si="34"/>
        <v>0</v>
      </c>
      <c r="Q177">
        <f t="shared" si="34"/>
        <v>0</v>
      </c>
      <c r="R177">
        <f t="shared" si="34"/>
        <v>0</v>
      </c>
      <c r="S177" s="1">
        <v>0</v>
      </c>
      <c r="T177">
        <f t="shared" si="41"/>
        <v>0</v>
      </c>
      <c r="U177">
        <f t="shared" si="35"/>
        <v>0</v>
      </c>
      <c r="V177">
        <f t="shared" si="35"/>
        <v>0</v>
      </c>
      <c r="W177">
        <f t="shared" si="35"/>
        <v>0</v>
      </c>
      <c r="X177" s="1">
        <v>0</v>
      </c>
      <c r="Y177">
        <f t="shared" si="42"/>
        <v>0</v>
      </c>
      <c r="Z177">
        <f t="shared" si="36"/>
        <v>0</v>
      </c>
      <c r="AA177">
        <f t="shared" si="36"/>
        <v>0</v>
      </c>
      <c r="AB177">
        <f t="shared" si="36"/>
        <v>0</v>
      </c>
      <c r="AC177" s="1">
        <v>0</v>
      </c>
      <c r="AD177">
        <f t="shared" si="43"/>
        <v>0</v>
      </c>
      <c r="AE177">
        <f t="shared" si="37"/>
        <v>0</v>
      </c>
      <c r="AF177">
        <f t="shared" si="37"/>
        <v>0</v>
      </c>
      <c r="AG177">
        <f t="shared" si="37"/>
        <v>0</v>
      </c>
      <c r="AH177" s="1">
        <v>0</v>
      </c>
      <c r="AI177" s="2">
        <f t="shared" si="44"/>
        <v>0</v>
      </c>
      <c r="AJ177" s="2">
        <f t="shared" si="45"/>
        <v>0</v>
      </c>
      <c r="AK177" s="2">
        <f t="shared" si="46"/>
        <v>0</v>
      </c>
      <c r="AL177" s="2">
        <f t="shared" si="47"/>
        <v>0</v>
      </c>
      <c r="AM177" s="2">
        <f t="shared" si="48"/>
        <v>0</v>
      </c>
      <c r="AN177" s="2">
        <f t="shared" si="49"/>
        <v>0</v>
      </c>
      <c r="AO177">
        <f t="shared" si="50"/>
        <v>0</v>
      </c>
    </row>
    <row r="178" spans="1:41" hidden="1" x14ac:dyDescent="0.35">
      <c r="A178" t="str">
        <f>VLOOKUP(B178,'BAU Global Total'!A$3:C$34,3,FALSE)</f>
        <v>EPS</v>
      </c>
      <c r="B178" t="s">
        <v>34</v>
      </c>
      <c r="C178" t="s">
        <v>60</v>
      </c>
      <c r="D178" s="1">
        <v>0.83969193985869461</v>
      </c>
      <c r="E178">
        <f t="shared" si="38"/>
        <v>0.858351544307425</v>
      </c>
      <c r="F178">
        <f t="shared" si="32"/>
        <v>0.87701114875615538</v>
      </c>
      <c r="G178">
        <f t="shared" si="32"/>
        <v>0.89567075320488565</v>
      </c>
      <c r="H178">
        <f t="shared" si="32"/>
        <v>0.91433035765361603</v>
      </c>
      <c r="I178" s="1">
        <v>0.93298996210234642</v>
      </c>
      <c r="J178">
        <f t="shared" si="39"/>
        <v>0.94978822946249919</v>
      </c>
      <c r="K178">
        <f t="shared" si="33"/>
        <v>0.96658649682265196</v>
      </c>
      <c r="L178">
        <f t="shared" si="33"/>
        <v>0.98338476418280485</v>
      </c>
      <c r="M178">
        <f t="shared" si="33"/>
        <v>1.0001830315429576</v>
      </c>
      <c r="N178" s="1">
        <v>1.0169812989031104</v>
      </c>
      <c r="O178">
        <f t="shared" si="40"/>
        <v>1.0312612953392517</v>
      </c>
      <c r="P178">
        <f t="shared" si="34"/>
        <v>1.045541291775393</v>
      </c>
      <c r="Q178">
        <f t="shared" si="34"/>
        <v>1.0598212882115343</v>
      </c>
      <c r="R178">
        <f t="shared" si="34"/>
        <v>1.0741012846476756</v>
      </c>
      <c r="S178" s="1">
        <v>1.0883812810838169</v>
      </c>
      <c r="T178">
        <f t="shared" si="41"/>
        <v>1.0993951909996447</v>
      </c>
      <c r="U178">
        <f t="shared" si="35"/>
        <v>1.1104091009154724</v>
      </c>
      <c r="V178">
        <f t="shared" si="35"/>
        <v>1.1214230108313001</v>
      </c>
      <c r="W178">
        <f t="shared" si="35"/>
        <v>1.1324369207471279</v>
      </c>
      <c r="X178" s="1">
        <v>1.1434508306629556</v>
      </c>
      <c r="Y178">
        <f t="shared" si="42"/>
        <v>1.1542712780129707</v>
      </c>
      <c r="Z178">
        <f t="shared" si="36"/>
        <v>1.1650917253629858</v>
      </c>
      <c r="AA178">
        <f t="shared" si="36"/>
        <v>1.1759121727130009</v>
      </c>
      <c r="AB178">
        <f t="shared" si="36"/>
        <v>1.1867326200630159</v>
      </c>
      <c r="AC178" s="1">
        <v>1.197553067413031</v>
      </c>
      <c r="AD178">
        <f t="shared" si="43"/>
        <v>1.2052237864170268</v>
      </c>
      <c r="AE178">
        <f t="shared" si="37"/>
        <v>1.2128945054210225</v>
      </c>
      <c r="AF178">
        <f t="shared" si="37"/>
        <v>1.220565224425018</v>
      </c>
      <c r="AG178">
        <f t="shared" si="37"/>
        <v>1.2282359434290138</v>
      </c>
      <c r="AH178" s="1">
        <v>1.2359066624330095</v>
      </c>
      <c r="AI178" s="2">
        <f t="shared" si="44"/>
        <v>10.234969526797148</v>
      </c>
      <c r="AJ178" s="2">
        <f t="shared" si="45"/>
        <v>11.923202794117284</v>
      </c>
      <c r="AK178" s="2">
        <f t="shared" si="46"/>
        <v>13.125837816353052</v>
      </c>
      <c r="AL178" s="2">
        <f t="shared" si="47"/>
        <v>21.141191022011323</v>
      </c>
      <c r="AM178" s="2">
        <f t="shared" si="48"/>
        <v>33.123578007701418</v>
      </c>
      <c r="AN178" s="2">
        <f t="shared" si="49"/>
        <v>33.123578007701418</v>
      </c>
      <c r="AO178">
        <f t="shared" si="50"/>
        <v>0</v>
      </c>
    </row>
    <row r="179" spans="1:41" hidden="1" x14ac:dyDescent="0.35">
      <c r="A179" t="str">
        <f>VLOOKUP(B179,'BAU Global Total'!A$3:C$34,3,FALSE)</f>
        <v>EPS</v>
      </c>
      <c r="B179" t="s">
        <v>34</v>
      </c>
      <c r="C179" t="s">
        <v>61</v>
      </c>
      <c r="D179" s="1">
        <v>0</v>
      </c>
      <c r="E179">
        <f t="shared" si="38"/>
        <v>1.9270323087999999E-3</v>
      </c>
      <c r="F179">
        <f t="shared" si="32"/>
        <v>3.8540646175999997E-3</v>
      </c>
      <c r="G179">
        <f t="shared" si="32"/>
        <v>5.7810969263999996E-3</v>
      </c>
      <c r="H179">
        <f t="shared" si="32"/>
        <v>7.7081292351999994E-3</v>
      </c>
      <c r="I179" s="1">
        <v>9.6351615439999993E-3</v>
      </c>
      <c r="J179">
        <f t="shared" si="39"/>
        <v>1.5081839375280001E-2</v>
      </c>
      <c r="K179">
        <f t="shared" si="33"/>
        <v>2.0528517206560001E-2</v>
      </c>
      <c r="L179">
        <f t="shared" si="33"/>
        <v>2.5975195037840008E-2</v>
      </c>
      <c r="M179">
        <f t="shared" si="33"/>
        <v>3.1421872869120009E-2</v>
      </c>
      <c r="N179" s="1">
        <v>3.6868550700400009E-2</v>
      </c>
      <c r="O179">
        <f t="shared" si="40"/>
        <v>4.2703923520480011E-2</v>
      </c>
      <c r="P179">
        <f t="shared" si="34"/>
        <v>4.8539296340560006E-2</v>
      </c>
      <c r="Q179">
        <f t="shared" si="34"/>
        <v>5.4374669160640009E-2</v>
      </c>
      <c r="R179">
        <f t="shared" si="34"/>
        <v>6.0210041980720011E-2</v>
      </c>
      <c r="S179" s="1">
        <v>6.6045414800800006E-2</v>
      </c>
      <c r="T179">
        <f t="shared" si="41"/>
        <v>7.04468169432E-2</v>
      </c>
      <c r="U179">
        <f t="shared" si="35"/>
        <v>7.4848219085600007E-2</v>
      </c>
      <c r="V179">
        <f t="shared" si="35"/>
        <v>7.9249621228E-2</v>
      </c>
      <c r="W179">
        <f t="shared" si="35"/>
        <v>8.3651023370400007E-2</v>
      </c>
      <c r="X179" s="1">
        <v>8.8052425512800001E-2</v>
      </c>
      <c r="Y179">
        <f t="shared" si="42"/>
        <v>9.0859799544640005E-2</v>
      </c>
      <c r="Z179">
        <f t="shared" si="36"/>
        <v>9.3667173576480009E-2</v>
      </c>
      <c r="AA179">
        <f t="shared" si="36"/>
        <v>9.6474547608319999E-2</v>
      </c>
      <c r="AB179">
        <f t="shared" si="36"/>
        <v>9.9281921640160004E-2</v>
      </c>
      <c r="AC179" s="1">
        <v>0.10208929567200001</v>
      </c>
      <c r="AD179">
        <f t="shared" si="43"/>
        <v>0.10392163404328801</v>
      </c>
      <c r="AE179">
        <f t="shared" si="37"/>
        <v>0.10575397241457601</v>
      </c>
      <c r="AF179">
        <f t="shared" si="37"/>
        <v>0.107586310785864</v>
      </c>
      <c r="AG179">
        <f t="shared" si="37"/>
        <v>0.10941864915715201</v>
      </c>
      <c r="AH179" s="1">
        <v>0.11125098752844001</v>
      </c>
      <c r="AI179" s="2">
        <f t="shared" si="44"/>
        <v>0.15878145982120004</v>
      </c>
      <c r="AJ179" s="2">
        <f t="shared" si="45"/>
        <v>0.70499000264360012</v>
      </c>
      <c r="AK179" s="2">
        <f t="shared" si="46"/>
        <v>1.1083567174837201</v>
      </c>
      <c r="AL179" s="2">
        <f t="shared" si="47"/>
        <v>0.82690291176440012</v>
      </c>
      <c r="AM179" s="2">
        <f t="shared" si="48"/>
        <v>1.84720720373532</v>
      </c>
      <c r="AN179" s="2">
        <f t="shared" si="49"/>
        <v>1.84720720373532</v>
      </c>
      <c r="AO179">
        <f t="shared" si="50"/>
        <v>0</v>
      </c>
    </row>
    <row r="180" spans="1:41" hidden="1" x14ac:dyDescent="0.35">
      <c r="A180" t="str">
        <f>VLOOKUP(B180,'BAU Global Total'!A$3:C$34,3,FALSE)</f>
        <v>EPS</v>
      </c>
      <c r="B180" t="s">
        <v>34</v>
      </c>
      <c r="C180" t="s">
        <v>53</v>
      </c>
      <c r="D180" s="1">
        <v>1.7219398583457595</v>
      </c>
      <c r="E180">
        <f t="shared" si="38"/>
        <v>1.8153935538570598</v>
      </c>
      <c r="F180">
        <f t="shared" si="32"/>
        <v>1.9088472493683601</v>
      </c>
      <c r="G180">
        <f t="shared" si="32"/>
        <v>2.0023009448796607</v>
      </c>
      <c r="H180">
        <f t="shared" si="32"/>
        <v>2.095754640390961</v>
      </c>
      <c r="I180" s="1">
        <v>2.1892083359022614</v>
      </c>
      <c r="J180">
        <f t="shared" si="39"/>
        <v>2.2663227720127774</v>
      </c>
      <c r="K180">
        <f t="shared" si="33"/>
        <v>2.343437208123293</v>
      </c>
      <c r="L180">
        <f t="shared" si="33"/>
        <v>2.4205516442338091</v>
      </c>
      <c r="M180">
        <f t="shared" si="33"/>
        <v>2.4976660803443247</v>
      </c>
      <c r="N180" s="1">
        <v>2.5747805164548407</v>
      </c>
      <c r="O180">
        <f t="shared" si="40"/>
        <v>2.6387997907040077</v>
      </c>
      <c r="P180">
        <f t="shared" si="34"/>
        <v>2.7028190649531747</v>
      </c>
      <c r="Q180">
        <f t="shared" si="34"/>
        <v>2.7668383392023412</v>
      </c>
      <c r="R180">
        <f t="shared" si="34"/>
        <v>2.8308576134515082</v>
      </c>
      <c r="S180" s="1">
        <v>2.8948768877006752</v>
      </c>
      <c r="T180">
        <f t="shared" si="41"/>
        <v>2.9531667031330224</v>
      </c>
      <c r="U180">
        <f t="shared" si="35"/>
        <v>3.0114565185653697</v>
      </c>
      <c r="V180">
        <f t="shared" si="35"/>
        <v>3.0697463339977169</v>
      </c>
      <c r="W180">
        <f t="shared" si="35"/>
        <v>3.1280361494300641</v>
      </c>
      <c r="X180" s="1">
        <v>3.1863259648624114</v>
      </c>
      <c r="Y180">
        <f t="shared" si="42"/>
        <v>3.2419632354897581</v>
      </c>
      <c r="Z180">
        <f t="shared" si="36"/>
        <v>3.2976005061171048</v>
      </c>
      <c r="AA180">
        <f t="shared" si="36"/>
        <v>3.3532377767444519</v>
      </c>
      <c r="AB180">
        <f t="shared" si="36"/>
        <v>3.4088750473717986</v>
      </c>
      <c r="AC180" s="1">
        <v>3.4645123179991453</v>
      </c>
      <c r="AD180">
        <f t="shared" si="43"/>
        <v>3.5109436378862089</v>
      </c>
      <c r="AE180">
        <f t="shared" si="37"/>
        <v>3.5573749577732725</v>
      </c>
      <c r="AF180">
        <f t="shared" si="37"/>
        <v>3.6038062776603366</v>
      </c>
      <c r="AG180">
        <f t="shared" si="37"/>
        <v>3.6502375975474002</v>
      </c>
      <c r="AH180" s="1">
        <v>3.6966689174344638</v>
      </c>
      <c r="AI180" s="2">
        <f t="shared" si="44"/>
        <v>23.836202803913107</v>
      </c>
      <c r="AJ180" s="2">
        <f t="shared" si="45"/>
        <v>31.757703882455132</v>
      </c>
      <c r="AK180" s="2">
        <f t="shared" si="46"/>
        <v>37.971546236886354</v>
      </c>
      <c r="AL180" s="2">
        <f t="shared" si="47"/>
        <v>53.019126169913406</v>
      </c>
      <c r="AM180" s="2">
        <f t="shared" si="48"/>
        <v>87.804346441937369</v>
      </c>
      <c r="AN180" s="2">
        <f t="shared" si="49"/>
        <v>87.804346441937369</v>
      </c>
      <c r="AO180">
        <f t="shared" si="50"/>
        <v>0</v>
      </c>
    </row>
    <row r="181" spans="1:41" hidden="1" x14ac:dyDescent="0.35">
      <c r="A181" t="str">
        <f>VLOOKUP(B181,'BAU Global Total'!A$3:C$34,3,FALSE)</f>
        <v>EPS</v>
      </c>
      <c r="B181" t="s">
        <v>34</v>
      </c>
      <c r="C181" t="s">
        <v>62</v>
      </c>
      <c r="D181" s="1">
        <v>-0.27142237298641847</v>
      </c>
      <c r="E181">
        <f t="shared" si="38"/>
        <v>-0.31266092182213939</v>
      </c>
      <c r="F181">
        <f t="shared" si="32"/>
        <v>-0.35389947065786026</v>
      </c>
      <c r="G181">
        <f t="shared" si="32"/>
        <v>-0.39513801949358118</v>
      </c>
      <c r="H181">
        <f t="shared" si="32"/>
        <v>-0.43637656832930205</v>
      </c>
      <c r="I181" s="1">
        <v>-0.47761511716502297</v>
      </c>
      <c r="J181">
        <f t="shared" si="39"/>
        <v>-0.51942610060931782</v>
      </c>
      <c r="K181">
        <f t="shared" si="33"/>
        <v>-0.56123708405361272</v>
      </c>
      <c r="L181">
        <f t="shared" si="33"/>
        <v>-0.60304806749790762</v>
      </c>
      <c r="M181">
        <f t="shared" si="33"/>
        <v>-0.64485905094220253</v>
      </c>
      <c r="N181" s="1">
        <v>-0.68667003438649743</v>
      </c>
      <c r="O181">
        <f t="shared" si="40"/>
        <v>-0.72070108181916792</v>
      </c>
      <c r="P181">
        <f t="shared" si="34"/>
        <v>-0.75473212925183841</v>
      </c>
      <c r="Q181">
        <f t="shared" si="34"/>
        <v>-0.7887631766845089</v>
      </c>
      <c r="R181">
        <f t="shared" si="34"/>
        <v>-0.8227942241171794</v>
      </c>
      <c r="S181" s="1">
        <v>-0.85682527154984989</v>
      </c>
      <c r="T181">
        <f t="shared" si="41"/>
        <v>-0.88030321170059156</v>
      </c>
      <c r="U181">
        <f t="shared" si="35"/>
        <v>-0.90378115185133323</v>
      </c>
      <c r="V181">
        <f t="shared" si="35"/>
        <v>-0.9272590920020749</v>
      </c>
      <c r="W181">
        <f t="shared" si="35"/>
        <v>-0.95073703215281657</v>
      </c>
      <c r="X181" s="1">
        <v>-0.97421497230355825</v>
      </c>
      <c r="Y181">
        <f t="shared" si="42"/>
        <v>-0.9937448680698483</v>
      </c>
      <c r="Z181">
        <f t="shared" si="36"/>
        <v>-1.0132747638361383</v>
      </c>
      <c r="AA181">
        <f t="shared" si="36"/>
        <v>-1.0328046596024285</v>
      </c>
      <c r="AB181">
        <f t="shared" si="36"/>
        <v>-1.0523345553687184</v>
      </c>
      <c r="AC181" s="1">
        <v>-1.0718644511350086</v>
      </c>
      <c r="AD181">
        <f t="shared" si="43"/>
        <v>-1.0882043058296134</v>
      </c>
      <c r="AE181">
        <f t="shared" si="37"/>
        <v>-1.1045441605242179</v>
      </c>
      <c r="AF181">
        <f t="shared" si="37"/>
        <v>-1.1208840152188226</v>
      </c>
      <c r="AG181">
        <f t="shared" si="37"/>
        <v>-1.1372238699134272</v>
      </c>
      <c r="AH181" s="1">
        <v>-1.1535637246080319</v>
      </c>
      <c r="AI181" s="2">
        <f t="shared" si="44"/>
        <v>-5.2623528079438628</v>
      </c>
      <c r="AJ181" s="2">
        <f t="shared" si="45"/>
        <v>-9.2667813778194148</v>
      </c>
      <c r="AK181" s="2">
        <f t="shared" si="46"/>
        <v>-11.742658346409813</v>
      </c>
      <c r="AL181" s="2">
        <f t="shared" si="47"/>
        <v>-13.842464151376783</v>
      </c>
      <c r="AM181" s="2">
        <f t="shared" si="48"/>
        <v>-24.610907525483039</v>
      </c>
      <c r="AN181" s="2">
        <f t="shared" si="49"/>
        <v>-24.610907525483039</v>
      </c>
      <c r="AO181">
        <f t="shared" si="50"/>
        <v>0</v>
      </c>
    </row>
    <row r="182" spans="1:41" hidden="1" x14ac:dyDescent="0.35">
      <c r="A182" t="str">
        <f>VLOOKUP(B182,'BAU Global Total'!A$3:C$34,3,FALSE)</f>
        <v>EPS</v>
      </c>
      <c r="B182" t="s">
        <v>34</v>
      </c>
      <c r="C182" t="s">
        <v>63</v>
      </c>
      <c r="D182" s="1">
        <v>1.2914313710912999</v>
      </c>
      <c r="E182">
        <f t="shared" si="38"/>
        <v>1.346838887229892</v>
      </c>
      <c r="F182">
        <f t="shared" si="32"/>
        <v>1.4022464033684841</v>
      </c>
      <c r="G182">
        <f t="shared" si="32"/>
        <v>1.4576539195070759</v>
      </c>
      <c r="H182">
        <f t="shared" si="32"/>
        <v>1.513061435645668</v>
      </c>
      <c r="I182" s="1">
        <v>1.56846895178426</v>
      </c>
      <c r="J182">
        <f t="shared" si="39"/>
        <v>1.6284575881039431</v>
      </c>
      <c r="K182">
        <f t="shared" si="33"/>
        <v>1.688446224423626</v>
      </c>
      <c r="L182">
        <f t="shared" si="33"/>
        <v>1.7484348607433091</v>
      </c>
      <c r="M182">
        <f t="shared" si="33"/>
        <v>1.808423497062992</v>
      </c>
      <c r="N182" s="1">
        <v>1.8684121333826751</v>
      </c>
      <c r="O182">
        <f t="shared" si="40"/>
        <v>1.924231985076049</v>
      </c>
      <c r="P182">
        <f t="shared" si="34"/>
        <v>1.9800518367694231</v>
      </c>
      <c r="Q182">
        <f t="shared" si="34"/>
        <v>2.0358716884627972</v>
      </c>
      <c r="R182">
        <f t="shared" si="34"/>
        <v>2.0916915401561709</v>
      </c>
      <c r="S182" s="1">
        <v>2.147511391849545</v>
      </c>
      <c r="T182">
        <f t="shared" si="41"/>
        <v>2.182124189811665</v>
      </c>
      <c r="U182">
        <f t="shared" si="35"/>
        <v>2.216736987773785</v>
      </c>
      <c r="V182">
        <f t="shared" si="35"/>
        <v>2.2513497857359051</v>
      </c>
      <c r="W182">
        <f t="shared" si="35"/>
        <v>2.2859625836980251</v>
      </c>
      <c r="X182" s="1">
        <v>2.3205753816601451</v>
      </c>
      <c r="Y182">
        <f t="shared" si="42"/>
        <v>2.3447707901084516</v>
      </c>
      <c r="Z182">
        <f t="shared" si="36"/>
        <v>2.3689661985567576</v>
      </c>
      <c r="AA182">
        <f t="shared" si="36"/>
        <v>2.3931616070050641</v>
      </c>
      <c r="AB182">
        <f t="shared" si="36"/>
        <v>2.4173570154533701</v>
      </c>
      <c r="AC182" s="1">
        <v>2.4415524239016766</v>
      </c>
      <c r="AD182">
        <f t="shared" si="43"/>
        <v>2.4582561586010887</v>
      </c>
      <c r="AE182">
        <f t="shared" si="37"/>
        <v>2.4749598933005004</v>
      </c>
      <c r="AF182">
        <f t="shared" si="37"/>
        <v>2.4916636279999125</v>
      </c>
      <c r="AG182">
        <f t="shared" si="37"/>
        <v>2.5083673626993241</v>
      </c>
      <c r="AH182" s="1">
        <v>2.5250710973987363</v>
      </c>
      <c r="AI182" s="2">
        <f t="shared" si="44"/>
        <v>17.321875272343224</v>
      </c>
      <c r="AJ182" s="2">
        <f t="shared" si="45"/>
        <v>23.304519504376184</v>
      </c>
      <c r="AK182" s="2">
        <f t="shared" si="46"/>
        <v>26.744701556685026</v>
      </c>
      <c r="AL182" s="2">
        <f t="shared" si="47"/>
        <v>38.757982643336732</v>
      </c>
      <c r="AM182" s="2">
        <f t="shared" si="48"/>
        <v>63.182108818361606</v>
      </c>
      <c r="AN182" s="2">
        <f t="shared" si="49"/>
        <v>63.182108818361606</v>
      </c>
      <c r="AO182">
        <f t="shared" si="50"/>
        <v>0</v>
      </c>
    </row>
    <row r="183" spans="1:41" hidden="1" x14ac:dyDescent="0.35">
      <c r="A183" t="str">
        <f>VLOOKUP(B183,'BAU Global Total'!A$3:C$34,3,FALSE)</f>
        <v>EPS</v>
      </c>
      <c r="B183" t="s">
        <v>34</v>
      </c>
      <c r="C183" t="s">
        <v>64</v>
      </c>
      <c r="D183" s="1">
        <v>0.14463585348164998</v>
      </c>
      <c r="E183">
        <f t="shared" si="38"/>
        <v>0.16013798379620198</v>
      </c>
      <c r="F183">
        <f t="shared" si="32"/>
        <v>0.17564011411075398</v>
      </c>
      <c r="G183">
        <f t="shared" si="32"/>
        <v>0.19114224442530597</v>
      </c>
      <c r="H183">
        <f t="shared" si="32"/>
        <v>0.206644374739858</v>
      </c>
      <c r="I183" s="1">
        <v>0.22214650505441</v>
      </c>
      <c r="J183">
        <f t="shared" si="39"/>
        <v>0.23320569317563999</v>
      </c>
      <c r="K183">
        <f t="shared" si="33"/>
        <v>0.24426488129686999</v>
      </c>
      <c r="L183">
        <f t="shared" si="33"/>
        <v>0.25532406941809999</v>
      </c>
      <c r="M183">
        <f t="shared" si="33"/>
        <v>0.26638325753933001</v>
      </c>
      <c r="N183" s="1">
        <v>0.27744244566055998</v>
      </c>
      <c r="O183">
        <f t="shared" si="40"/>
        <v>0.283768286325354</v>
      </c>
      <c r="P183">
        <f t="shared" si="34"/>
        <v>0.29009412699014797</v>
      </c>
      <c r="Q183">
        <f t="shared" si="34"/>
        <v>0.296419967654942</v>
      </c>
      <c r="R183">
        <f t="shared" si="34"/>
        <v>0.30274580831973597</v>
      </c>
      <c r="S183" s="1">
        <v>0.30907164898452999</v>
      </c>
      <c r="T183">
        <f t="shared" si="41"/>
        <v>0.31163714358175099</v>
      </c>
      <c r="U183">
        <f t="shared" si="35"/>
        <v>0.31420263817897198</v>
      </c>
      <c r="V183">
        <f t="shared" si="35"/>
        <v>0.31676813277619298</v>
      </c>
      <c r="W183">
        <f t="shared" si="35"/>
        <v>0.31933362737341398</v>
      </c>
      <c r="X183" s="1">
        <v>0.32189912197063497</v>
      </c>
      <c r="Y183">
        <f t="shared" si="42"/>
        <v>0.32154878729400788</v>
      </c>
      <c r="Z183">
        <f t="shared" si="36"/>
        <v>0.32119845261738084</v>
      </c>
      <c r="AA183">
        <f t="shared" si="36"/>
        <v>0.32084811794075374</v>
      </c>
      <c r="AB183">
        <f t="shared" si="36"/>
        <v>0.3204977832641267</v>
      </c>
      <c r="AC183" s="1">
        <v>0.32014744858749961</v>
      </c>
      <c r="AD183">
        <f t="shared" si="43"/>
        <v>0.31829259434593771</v>
      </c>
      <c r="AE183">
        <f t="shared" si="37"/>
        <v>0.31643774010437575</v>
      </c>
      <c r="AF183">
        <f t="shared" si="37"/>
        <v>0.31458288586281385</v>
      </c>
      <c r="AG183">
        <f t="shared" si="37"/>
        <v>0.3127280316212519</v>
      </c>
      <c r="AH183" s="1">
        <v>0.31087317737969</v>
      </c>
      <c r="AI183" s="2">
        <f t="shared" si="44"/>
        <v>2.3769674226986801</v>
      </c>
      <c r="AJ183" s="2">
        <f t="shared" si="45"/>
        <v>3.3433829478162345</v>
      </c>
      <c r="AK183" s="2">
        <f t="shared" si="46"/>
        <v>3.4990541409884726</v>
      </c>
      <c r="AL183" s="2">
        <f t="shared" si="47"/>
        <v>5.4429079248543548</v>
      </c>
      <c r="AM183" s="2">
        <f t="shared" si="48"/>
        <v>8.6200629438721936</v>
      </c>
      <c r="AN183" s="2">
        <f t="shared" si="49"/>
        <v>8.6200629438721936</v>
      </c>
      <c r="AO183">
        <f t="shared" si="50"/>
        <v>0</v>
      </c>
    </row>
    <row r="184" spans="1:41" hidden="1" x14ac:dyDescent="0.35">
      <c r="A184" t="str">
        <f>VLOOKUP(B184,'BAU Global Total'!A$3:C$34,3,FALSE)</f>
        <v>EPS</v>
      </c>
      <c r="B184" t="s">
        <v>34</v>
      </c>
      <c r="C184" t="s">
        <v>65</v>
      </c>
      <c r="D184" s="1">
        <v>0.21825794210454996</v>
      </c>
      <c r="E184">
        <f t="shared" si="38"/>
        <v>0.22993775723842996</v>
      </c>
      <c r="F184">
        <f t="shared" si="32"/>
        <v>0.24161757237230999</v>
      </c>
      <c r="G184">
        <f t="shared" si="32"/>
        <v>0.25329738750619002</v>
      </c>
      <c r="H184">
        <f t="shared" si="32"/>
        <v>0.26497720264007002</v>
      </c>
      <c r="I184" s="1">
        <v>0.27665701777395002</v>
      </c>
      <c r="J184">
        <f t="shared" si="39"/>
        <v>0.28506850820586194</v>
      </c>
      <c r="K184">
        <f t="shared" si="33"/>
        <v>0.29347999863777385</v>
      </c>
      <c r="L184">
        <f t="shared" si="33"/>
        <v>0.30189148906968583</v>
      </c>
      <c r="M184">
        <f t="shared" si="33"/>
        <v>0.31030297950159774</v>
      </c>
      <c r="N184" s="1">
        <v>0.31871446993350966</v>
      </c>
      <c r="O184">
        <f t="shared" si="40"/>
        <v>0.32279025142415768</v>
      </c>
      <c r="P184">
        <f t="shared" si="34"/>
        <v>0.32686603291480565</v>
      </c>
      <c r="Q184">
        <f t="shared" si="34"/>
        <v>0.33094181440545367</v>
      </c>
      <c r="R184">
        <f t="shared" si="34"/>
        <v>0.33501759589610164</v>
      </c>
      <c r="S184" s="1">
        <v>0.33909337738674966</v>
      </c>
      <c r="T184">
        <f t="shared" si="41"/>
        <v>0.33998611863593775</v>
      </c>
      <c r="U184">
        <f t="shared" si="35"/>
        <v>0.34087885988512584</v>
      </c>
      <c r="V184">
        <f t="shared" si="35"/>
        <v>0.34177160113431387</v>
      </c>
      <c r="W184">
        <f t="shared" si="35"/>
        <v>0.34266434238350196</v>
      </c>
      <c r="X184" s="1">
        <v>0.34355708363269005</v>
      </c>
      <c r="Y184">
        <f t="shared" si="42"/>
        <v>0.34244119180485805</v>
      </c>
      <c r="Z184">
        <f t="shared" si="36"/>
        <v>0.34132529997702604</v>
      </c>
      <c r="AA184">
        <f t="shared" si="36"/>
        <v>0.34020940814919404</v>
      </c>
      <c r="AB184">
        <f t="shared" si="36"/>
        <v>0.33909351632136203</v>
      </c>
      <c r="AC184" s="1">
        <v>0.33797762449353003</v>
      </c>
      <c r="AD184">
        <f t="shared" si="43"/>
        <v>0.33684451991894399</v>
      </c>
      <c r="AE184">
        <f t="shared" si="37"/>
        <v>0.33571141534435794</v>
      </c>
      <c r="AF184">
        <f t="shared" si="37"/>
        <v>0.33457831076977185</v>
      </c>
      <c r="AG184">
        <f t="shared" si="37"/>
        <v>0.33344520619518581</v>
      </c>
      <c r="AH184" s="1">
        <v>0.33231210162059976</v>
      </c>
      <c r="AI184" s="2">
        <f t="shared" si="44"/>
        <v>2.9942023249839291</v>
      </c>
      <c r="AJ184" s="2">
        <f t="shared" si="45"/>
        <v>3.6822815476323476</v>
      </c>
      <c r="AK184" s="2">
        <f t="shared" si="46"/>
        <v>3.7174956782275199</v>
      </c>
      <c r="AL184" s="2">
        <f t="shared" si="47"/>
        <v>6.3577694026827665</v>
      </c>
      <c r="AM184" s="2">
        <f t="shared" si="48"/>
        <v>9.7317079972775957</v>
      </c>
      <c r="AN184" s="2">
        <f t="shared" si="49"/>
        <v>9.7317079972775957</v>
      </c>
      <c r="AO184">
        <f t="shared" si="50"/>
        <v>0</v>
      </c>
    </row>
    <row r="185" spans="1:41" hidden="1" x14ac:dyDescent="0.35">
      <c r="A185" t="str">
        <f>VLOOKUP(B185,'BAU Global Total'!A$3:C$34,3,FALSE)</f>
        <v>EPS</v>
      </c>
      <c r="B185" t="s">
        <v>34</v>
      </c>
      <c r="C185" t="s">
        <v>66</v>
      </c>
      <c r="D185" s="1">
        <v>1.4254448820000001E-2</v>
      </c>
      <c r="E185">
        <f t="shared" si="38"/>
        <v>1.5168402264E-2</v>
      </c>
      <c r="F185">
        <f t="shared" si="32"/>
        <v>1.6082355707999998E-2</v>
      </c>
      <c r="G185">
        <f t="shared" si="32"/>
        <v>1.6996309152000001E-2</v>
      </c>
      <c r="H185">
        <f t="shared" si="32"/>
        <v>1.7910262595999999E-2</v>
      </c>
      <c r="I185" s="1">
        <v>1.8824216039999998E-2</v>
      </c>
      <c r="J185">
        <f t="shared" si="39"/>
        <v>1.9682988443999998E-2</v>
      </c>
      <c r="K185">
        <f t="shared" si="33"/>
        <v>2.0541760847999999E-2</v>
      </c>
      <c r="L185">
        <f t="shared" si="33"/>
        <v>2.1400533252E-2</v>
      </c>
      <c r="M185">
        <f t="shared" si="33"/>
        <v>2.2259305656000001E-2</v>
      </c>
      <c r="N185" s="1">
        <v>2.3118078060000002E-2</v>
      </c>
      <c r="O185">
        <f t="shared" si="40"/>
        <v>2.3867280548000001E-2</v>
      </c>
      <c r="P185">
        <f t="shared" si="34"/>
        <v>2.4616483036E-2</v>
      </c>
      <c r="Q185">
        <f t="shared" si="34"/>
        <v>2.5365685524000002E-2</v>
      </c>
      <c r="R185">
        <f t="shared" si="34"/>
        <v>2.6114888012000001E-2</v>
      </c>
      <c r="S185" s="1">
        <v>2.68640905E-2</v>
      </c>
      <c r="T185">
        <f t="shared" si="41"/>
        <v>2.7860734339999998E-2</v>
      </c>
      <c r="U185">
        <f t="shared" si="35"/>
        <v>2.8857378180000001E-2</v>
      </c>
      <c r="V185">
        <f t="shared" si="35"/>
        <v>2.9854022019999999E-2</v>
      </c>
      <c r="W185">
        <f t="shared" si="35"/>
        <v>3.0850665860000001E-2</v>
      </c>
      <c r="X185" s="1">
        <v>3.18473097E-2</v>
      </c>
      <c r="Y185">
        <f t="shared" si="42"/>
        <v>3.2818628669999995E-2</v>
      </c>
      <c r="Z185">
        <f t="shared" si="36"/>
        <v>3.3789947639999998E-2</v>
      </c>
      <c r="AA185">
        <f t="shared" si="36"/>
        <v>3.4761266609999994E-2</v>
      </c>
      <c r="AB185">
        <f t="shared" si="36"/>
        <v>3.5732585579999997E-2</v>
      </c>
      <c r="AC185" s="1">
        <v>3.6703904549999992E-2</v>
      </c>
      <c r="AD185">
        <f t="shared" si="43"/>
        <v>3.7653171549999996E-2</v>
      </c>
      <c r="AE185">
        <f t="shared" si="37"/>
        <v>3.8602438549999993E-2</v>
      </c>
      <c r="AF185">
        <f t="shared" si="37"/>
        <v>3.9551705549999996E-2</v>
      </c>
      <c r="AG185">
        <f t="shared" si="37"/>
        <v>4.0500972549999993E-2</v>
      </c>
      <c r="AH185" s="1">
        <v>4.1450239549999997E-2</v>
      </c>
      <c r="AI185" s="2">
        <f t="shared" si="44"/>
        <v>0.20623866084</v>
      </c>
      <c r="AJ185" s="2">
        <f t="shared" si="45"/>
        <v>0.29921661578000003</v>
      </c>
      <c r="AK185" s="2">
        <f t="shared" si="46"/>
        <v>0.4034121705</v>
      </c>
      <c r="AL185" s="2">
        <f t="shared" si="47"/>
        <v>0.48233719856000001</v>
      </c>
      <c r="AM185" s="2">
        <f t="shared" si="48"/>
        <v>0.85390205935999997</v>
      </c>
      <c r="AN185" s="2">
        <f t="shared" si="49"/>
        <v>0</v>
      </c>
      <c r="AO185">
        <f t="shared" si="50"/>
        <v>0.85390205935999997</v>
      </c>
    </row>
    <row r="186" spans="1:41" hidden="1" x14ac:dyDescent="0.35">
      <c r="A186" t="str">
        <f>VLOOKUP(B186,'BAU Global Total'!A$3:C$34,3,FALSE)</f>
        <v>EPS</v>
      </c>
      <c r="B186" t="s">
        <v>34</v>
      </c>
      <c r="C186" t="s">
        <v>67</v>
      </c>
      <c r="D186" s="1">
        <v>0.33279470244156001</v>
      </c>
      <c r="E186">
        <f t="shared" si="38"/>
        <v>0.34551147937770799</v>
      </c>
      <c r="F186">
        <f t="shared" si="32"/>
        <v>0.35822825631385602</v>
      </c>
      <c r="G186">
        <f t="shared" si="32"/>
        <v>0.370945033250004</v>
      </c>
      <c r="H186">
        <f t="shared" si="32"/>
        <v>0.38366181018615203</v>
      </c>
      <c r="I186" s="1">
        <v>0.39637858712230001</v>
      </c>
      <c r="J186">
        <f t="shared" si="39"/>
        <v>0.40496053989325403</v>
      </c>
      <c r="K186">
        <f t="shared" si="33"/>
        <v>0.41354249266420801</v>
      </c>
      <c r="L186">
        <f t="shared" si="33"/>
        <v>0.42212444543516203</v>
      </c>
      <c r="M186">
        <f t="shared" si="33"/>
        <v>0.430706398206116</v>
      </c>
      <c r="N186" s="1">
        <v>0.43928835097707003</v>
      </c>
      <c r="O186">
        <f t="shared" si="40"/>
        <v>0.44072766495748239</v>
      </c>
      <c r="P186">
        <f t="shared" si="34"/>
        <v>0.44216697893789475</v>
      </c>
      <c r="Q186">
        <f t="shared" si="34"/>
        <v>0.44360629291830717</v>
      </c>
      <c r="R186">
        <f t="shared" si="34"/>
        <v>0.44504560689871953</v>
      </c>
      <c r="S186" s="1">
        <v>0.44648492087913189</v>
      </c>
      <c r="T186">
        <f t="shared" si="41"/>
        <v>0.44672430930742324</v>
      </c>
      <c r="U186">
        <f t="shared" si="35"/>
        <v>0.44696369773571459</v>
      </c>
      <c r="V186">
        <f t="shared" si="35"/>
        <v>0.44720308616400589</v>
      </c>
      <c r="W186">
        <f t="shared" si="35"/>
        <v>0.44744247459229725</v>
      </c>
      <c r="X186" s="1">
        <v>0.4476818630205886</v>
      </c>
      <c r="Y186">
        <f t="shared" si="42"/>
        <v>0.44940448878351141</v>
      </c>
      <c r="Z186">
        <f t="shared" si="36"/>
        <v>0.45112711454643428</v>
      </c>
      <c r="AA186">
        <f t="shared" si="36"/>
        <v>0.4528497403093571</v>
      </c>
      <c r="AB186">
        <f t="shared" si="36"/>
        <v>0.45457236607227997</v>
      </c>
      <c r="AC186" s="1">
        <v>0.45629499183520278</v>
      </c>
      <c r="AD186">
        <f t="shared" si="43"/>
        <v>0.45902228502130421</v>
      </c>
      <c r="AE186">
        <f t="shared" si="37"/>
        <v>0.46174957820740564</v>
      </c>
      <c r="AF186">
        <f t="shared" si="37"/>
        <v>0.46447687139350713</v>
      </c>
      <c r="AG186">
        <f t="shared" si="37"/>
        <v>0.46720416457960856</v>
      </c>
      <c r="AH186" s="1">
        <v>0.46993145776570999</v>
      </c>
      <c r="AI186" s="2">
        <f t="shared" si="44"/>
        <v>4.2981420958673899</v>
      </c>
      <c r="AJ186" s="2">
        <f t="shared" si="45"/>
        <v>4.8933352463886353</v>
      </c>
      <c r="AK186" s="2">
        <f t="shared" si="46"/>
        <v>5.034314921534909</v>
      </c>
      <c r="AL186" s="2">
        <f t="shared" si="47"/>
        <v>8.7521889912789561</v>
      </c>
      <c r="AM186" s="2">
        <f t="shared" si="48"/>
        <v>13.338822049793277</v>
      </c>
      <c r="AN186" s="2">
        <f t="shared" si="49"/>
        <v>13.338822049793277</v>
      </c>
      <c r="AO186">
        <f t="shared" si="50"/>
        <v>0</v>
      </c>
    </row>
    <row r="187" spans="1:41" hidden="1" x14ac:dyDescent="0.35">
      <c r="A187" t="str">
        <f>VLOOKUP(B187,'BAU Global Total'!A$3:C$34,3,FALSE)</f>
        <v>EPS</v>
      </c>
      <c r="B187" t="s">
        <v>34</v>
      </c>
      <c r="C187" t="s">
        <v>68</v>
      </c>
      <c r="D187" s="1">
        <v>1.8492960607000002E-2</v>
      </c>
      <c r="E187">
        <f t="shared" si="38"/>
        <v>1.8953279490400002E-2</v>
      </c>
      <c r="F187">
        <f t="shared" si="32"/>
        <v>1.9413598373800002E-2</v>
      </c>
      <c r="G187">
        <f t="shared" si="32"/>
        <v>1.9873917257200002E-2</v>
      </c>
      <c r="H187">
        <f t="shared" si="32"/>
        <v>2.0334236140600002E-2</v>
      </c>
      <c r="I187" s="1">
        <v>2.0794555024000003E-2</v>
      </c>
      <c r="J187">
        <f t="shared" si="39"/>
        <v>2.1084827422799993E-2</v>
      </c>
      <c r="K187">
        <f t="shared" si="33"/>
        <v>2.1375099821599988E-2</v>
      </c>
      <c r="L187">
        <f t="shared" si="33"/>
        <v>2.1665372220399978E-2</v>
      </c>
      <c r="M187">
        <f t="shared" si="33"/>
        <v>2.1955644619199972E-2</v>
      </c>
      <c r="N187" s="1">
        <v>2.2245917017999963E-2</v>
      </c>
      <c r="O187">
        <f t="shared" si="40"/>
        <v>2.2533570631119972E-2</v>
      </c>
      <c r="P187">
        <f t="shared" si="34"/>
        <v>2.282122424423998E-2</v>
      </c>
      <c r="Q187">
        <f t="shared" si="34"/>
        <v>2.3108877857359985E-2</v>
      </c>
      <c r="R187">
        <f t="shared" si="34"/>
        <v>2.3396531470479993E-2</v>
      </c>
      <c r="S187" s="1">
        <v>2.3684185083600002E-2</v>
      </c>
      <c r="T187">
        <f t="shared" si="41"/>
        <v>2.399185941872E-2</v>
      </c>
      <c r="U187">
        <f t="shared" si="35"/>
        <v>2.4299533753840002E-2</v>
      </c>
      <c r="V187">
        <f t="shared" si="35"/>
        <v>2.4607208088960001E-2</v>
      </c>
      <c r="W187">
        <f t="shared" si="35"/>
        <v>2.4914882424080003E-2</v>
      </c>
      <c r="X187" s="1">
        <v>2.5222556759200002E-2</v>
      </c>
      <c r="Y187">
        <f t="shared" si="42"/>
        <v>2.5543006428080002E-2</v>
      </c>
      <c r="Z187">
        <f t="shared" si="36"/>
        <v>2.5863456096960002E-2</v>
      </c>
      <c r="AA187">
        <f t="shared" si="36"/>
        <v>2.6183905765839999E-2</v>
      </c>
      <c r="AB187">
        <f t="shared" si="36"/>
        <v>2.650435543472E-2</v>
      </c>
      <c r="AC187" s="1">
        <v>2.68248051036E-2</v>
      </c>
      <c r="AD187">
        <f t="shared" si="43"/>
        <v>2.7124316179960001E-2</v>
      </c>
      <c r="AE187">
        <f t="shared" si="37"/>
        <v>2.7423827256320001E-2</v>
      </c>
      <c r="AF187">
        <f t="shared" si="37"/>
        <v>2.7723338332679998E-2</v>
      </c>
      <c r="AG187">
        <f t="shared" si="37"/>
        <v>2.8022849409039999E-2</v>
      </c>
      <c r="AH187" s="1">
        <v>2.8322360485399999E-2</v>
      </c>
      <c r="AI187" s="2">
        <f t="shared" si="44"/>
        <v>0.2261894079949999</v>
      </c>
      <c r="AJ187" s="2">
        <f t="shared" si="45"/>
        <v>0.26082634674959992</v>
      </c>
      <c r="AK187" s="2">
        <f t="shared" si="46"/>
        <v>0.2947587772518</v>
      </c>
      <c r="AL187" s="2">
        <f t="shared" si="47"/>
        <v>0.4647698377265998</v>
      </c>
      <c r="AM187" s="2">
        <f t="shared" si="48"/>
        <v>0.7343060582191997</v>
      </c>
      <c r="AN187" s="2">
        <f t="shared" si="49"/>
        <v>0</v>
      </c>
      <c r="AO187">
        <f t="shared" si="50"/>
        <v>0.7343060582191997</v>
      </c>
    </row>
    <row r="188" spans="1:41" hidden="1" x14ac:dyDescent="0.35">
      <c r="A188" t="str">
        <f>VLOOKUP(B188,'BAU Global Total'!A$3:C$34,3,FALSE)</f>
        <v>EPS</v>
      </c>
      <c r="B188" t="s">
        <v>34</v>
      </c>
      <c r="C188" t="s">
        <v>69</v>
      </c>
      <c r="D188" s="1">
        <v>0</v>
      </c>
      <c r="E188">
        <f t="shared" si="38"/>
        <v>0</v>
      </c>
      <c r="F188">
        <f t="shared" si="32"/>
        <v>0</v>
      </c>
      <c r="G188">
        <f t="shared" si="32"/>
        <v>0</v>
      </c>
      <c r="H188">
        <f t="shared" si="32"/>
        <v>0</v>
      </c>
      <c r="I188" s="1">
        <v>0</v>
      </c>
      <c r="J188">
        <f t="shared" si="39"/>
        <v>0</v>
      </c>
      <c r="K188">
        <f t="shared" si="33"/>
        <v>0</v>
      </c>
      <c r="L188">
        <f t="shared" si="33"/>
        <v>0</v>
      </c>
      <c r="M188">
        <f t="shared" si="33"/>
        <v>0</v>
      </c>
      <c r="N188" s="1">
        <v>0</v>
      </c>
      <c r="O188">
        <f t="shared" si="40"/>
        <v>0</v>
      </c>
      <c r="P188">
        <f t="shared" si="34"/>
        <v>0</v>
      </c>
      <c r="Q188">
        <f t="shared" si="34"/>
        <v>0</v>
      </c>
      <c r="R188">
        <f t="shared" si="34"/>
        <v>0</v>
      </c>
      <c r="S188" s="1">
        <v>0</v>
      </c>
      <c r="T188">
        <f t="shared" si="41"/>
        <v>0</v>
      </c>
      <c r="U188">
        <f t="shared" si="35"/>
        <v>0</v>
      </c>
      <c r="V188">
        <f t="shared" si="35"/>
        <v>0</v>
      </c>
      <c r="W188">
        <f t="shared" si="35"/>
        <v>0</v>
      </c>
      <c r="X188" s="1">
        <v>0</v>
      </c>
      <c r="Y188">
        <f t="shared" si="42"/>
        <v>0</v>
      </c>
      <c r="Z188">
        <f t="shared" si="36"/>
        <v>0</v>
      </c>
      <c r="AA188">
        <f t="shared" si="36"/>
        <v>0</v>
      </c>
      <c r="AB188">
        <f t="shared" si="36"/>
        <v>0</v>
      </c>
      <c r="AC188" s="1">
        <v>0</v>
      </c>
      <c r="AD188">
        <f t="shared" si="43"/>
        <v>0</v>
      </c>
      <c r="AE188">
        <f t="shared" si="37"/>
        <v>0</v>
      </c>
      <c r="AF188">
        <f t="shared" si="37"/>
        <v>0</v>
      </c>
      <c r="AG188">
        <f t="shared" si="37"/>
        <v>0</v>
      </c>
      <c r="AH188" s="1">
        <v>0</v>
      </c>
      <c r="AI188" s="2">
        <f t="shared" si="44"/>
        <v>0</v>
      </c>
      <c r="AJ188" s="2">
        <f t="shared" si="45"/>
        <v>0</v>
      </c>
      <c r="AK188" s="2">
        <f t="shared" si="46"/>
        <v>0</v>
      </c>
      <c r="AL188" s="2">
        <f t="shared" si="47"/>
        <v>0</v>
      </c>
      <c r="AM188" s="2">
        <f t="shared" si="48"/>
        <v>0</v>
      </c>
      <c r="AN188" s="2">
        <f t="shared" si="49"/>
        <v>0</v>
      </c>
      <c r="AO188">
        <f t="shared" si="50"/>
        <v>0</v>
      </c>
    </row>
    <row r="189" spans="1:41" hidden="1" x14ac:dyDescent="0.35">
      <c r="A189" t="str">
        <f>VLOOKUP(B189,'BAU Global Total'!A$3:C$34,3,FALSE)</f>
        <v>EPS</v>
      </c>
      <c r="B189" t="s">
        <v>35</v>
      </c>
      <c r="C189" t="s">
        <v>60</v>
      </c>
      <c r="D189" s="1">
        <v>0.18293416719244732</v>
      </c>
      <c r="E189">
        <f t="shared" si="38"/>
        <v>0.18311489527093652</v>
      </c>
      <c r="F189">
        <f t="shared" si="32"/>
        <v>0.18329562334942573</v>
      </c>
      <c r="G189">
        <f t="shared" si="32"/>
        <v>0.18347635142791496</v>
      </c>
      <c r="H189">
        <f t="shared" si="32"/>
        <v>0.18365707950640417</v>
      </c>
      <c r="I189" s="1">
        <v>0.18383780758489338</v>
      </c>
      <c r="J189">
        <f t="shared" si="39"/>
        <v>0.18272554953705045</v>
      </c>
      <c r="K189">
        <f t="shared" si="33"/>
        <v>0.18161329148920752</v>
      </c>
      <c r="L189">
        <f t="shared" si="33"/>
        <v>0.18050103344136456</v>
      </c>
      <c r="M189">
        <f t="shared" si="33"/>
        <v>0.17938877539352163</v>
      </c>
      <c r="N189" s="1">
        <v>0.1782765173456787</v>
      </c>
      <c r="O189">
        <f t="shared" si="40"/>
        <v>0.17719279213510308</v>
      </c>
      <c r="P189">
        <f t="shared" si="34"/>
        <v>0.17610906692452749</v>
      </c>
      <c r="Q189">
        <f t="shared" si="34"/>
        <v>0.17502534171395187</v>
      </c>
      <c r="R189">
        <f t="shared" si="34"/>
        <v>0.17394161650337628</v>
      </c>
      <c r="S189" s="1">
        <v>0.17285789129280066</v>
      </c>
      <c r="T189">
        <f t="shared" si="41"/>
        <v>0.17063305782931273</v>
      </c>
      <c r="U189">
        <f t="shared" si="35"/>
        <v>0.16840822436582481</v>
      </c>
      <c r="V189">
        <f t="shared" si="35"/>
        <v>0.16618339090233691</v>
      </c>
      <c r="W189">
        <f t="shared" si="35"/>
        <v>0.16395855743884899</v>
      </c>
      <c r="X189" s="1">
        <v>0.16173372397536107</v>
      </c>
      <c r="Y189">
        <f t="shared" si="42"/>
        <v>0.15930618709529823</v>
      </c>
      <c r="Z189">
        <f t="shared" si="36"/>
        <v>0.15687865021523542</v>
      </c>
      <c r="AA189">
        <f t="shared" si="36"/>
        <v>0.15445111333517259</v>
      </c>
      <c r="AB189">
        <f t="shared" si="36"/>
        <v>0.15202357645510978</v>
      </c>
      <c r="AC189" s="1">
        <v>0.14959603957504694</v>
      </c>
      <c r="AD189">
        <f t="shared" si="43"/>
        <v>0.14740067032978241</v>
      </c>
      <c r="AE189">
        <f t="shared" si="37"/>
        <v>0.14520530108451787</v>
      </c>
      <c r="AF189">
        <f t="shared" si="37"/>
        <v>0.14300993183925331</v>
      </c>
      <c r="AG189">
        <f t="shared" si="37"/>
        <v>0.14081456259398878</v>
      </c>
      <c r="AH189" s="1">
        <v>0.13861919334872425</v>
      </c>
      <c r="AI189" s="2">
        <f t="shared" si="44"/>
        <v>2.0028210915388454</v>
      </c>
      <c r="AJ189" s="2">
        <f t="shared" si="45"/>
        <v>1.8843201804271226</v>
      </c>
      <c r="AK189" s="2">
        <f t="shared" si="46"/>
        <v>1.6490389498474904</v>
      </c>
      <c r="AL189" s="2">
        <f t="shared" si="47"/>
        <v>3.7088647546202895</v>
      </c>
      <c r="AM189" s="2">
        <f t="shared" si="48"/>
        <v>5.1961699804924191</v>
      </c>
      <c r="AN189" s="2">
        <f t="shared" si="49"/>
        <v>5.1961699804924191</v>
      </c>
      <c r="AO189">
        <f t="shared" si="50"/>
        <v>0</v>
      </c>
    </row>
    <row r="190" spans="1:41" hidden="1" x14ac:dyDescent="0.35">
      <c r="A190" t="str">
        <f>VLOOKUP(B190,'BAU Global Total'!A$3:C$34,3,FALSE)</f>
        <v>EPS</v>
      </c>
      <c r="B190" t="s">
        <v>35</v>
      </c>
      <c r="C190" t="s">
        <v>61</v>
      </c>
      <c r="D190" s="1">
        <v>0</v>
      </c>
      <c r="E190">
        <f t="shared" si="38"/>
        <v>1.6467338516000003E-4</v>
      </c>
      <c r="F190">
        <f t="shared" si="32"/>
        <v>3.2934677032000006E-4</v>
      </c>
      <c r="G190">
        <f t="shared" si="32"/>
        <v>4.9402015548000015E-4</v>
      </c>
      <c r="H190">
        <f t="shared" si="32"/>
        <v>6.5869354064000013E-4</v>
      </c>
      <c r="I190" s="1">
        <v>8.233669258000001E-4</v>
      </c>
      <c r="J190">
        <f t="shared" si="39"/>
        <v>1.6788969574399928E-3</v>
      </c>
      <c r="K190">
        <f t="shared" si="33"/>
        <v>2.5344269890799857E-3</v>
      </c>
      <c r="L190">
        <f t="shared" si="33"/>
        <v>3.3899570207199777E-3</v>
      </c>
      <c r="M190">
        <f t="shared" si="33"/>
        <v>4.2454870523599706E-3</v>
      </c>
      <c r="N190" s="1">
        <v>5.1010170839999635E-3</v>
      </c>
      <c r="O190">
        <f t="shared" si="40"/>
        <v>6.1728211605599709E-3</v>
      </c>
      <c r="P190">
        <f t="shared" si="34"/>
        <v>7.2446252371199775E-3</v>
      </c>
      <c r="Q190">
        <f t="shared" si="34"/>
        <v>8.3164293136799849E-3</v>
      </c>
      <c r="R190">
        <f t="shared" si="34"/>
        <v>9.3882333902399924E-3</v>
      </c>
      <c r="S190" s="1">
        <v>1.04600374668E-2</v>
      </c>
      <c r="T190">
        <f t="shared" si="41"/>
        <v>1.1309495852247994E-2</v>
      </c>
      <c r="U190">
        <f t="shared" si="35"/>
        <v>1.2158954237695986E-2</v>
      </c>
      <c r="V190">
        <f t="shared" si="35"/>
        <v>1.300841262314398E-2</v>
      </c>
      <c r="W190">
        <f t="shared" si="35"/>
        <v>1.3857871008591972E-2</v>
      </c>
      <c r="X190" s="1">
        <v>1.4707329394039965E-2</v>
      </c>
      <c r="Y190">
        <f t="shared" si="42"/>
        <v>1.5325372645967972E-2</v>
      </c>
      <c r="Z190">
        <f t="shared" si="36"/>
        <v>1.5943415897895979E-2</v>
      </c>
      <c r="AA190">
        <f t="shared" si="36"/>
        <v>1.6561459149823987E-2</v>
      </c>
      <c r="AB190">
        <f t="shared" si="36"/>
        <v>1.7179502401751992E-2</v>
      </c>
      <c r="AC190" s="1">
        <v>1.779754565368E-2</v>
      </c>
      <c r="AD190">
        <f t="shared" si="43"/>
        <v>1.8182161097446393E-2</v>
      </c>
      <c r="AE190">
        <f t="shared" si="37"/>
        <v>1.8566776541212787E-2</v>
      </c>
      <c r="AF190">
        <f t="shared" si="37"/>
        <v>1.895139198497918E-2</v>
      </c>
      <c r="AG190">
        <f t="shared" si="37"/>
        <v>1.9336007428745573E-2</v>
      </c>
      <c r="AH190" s="1">
        <v>1.9720622872511966E-2</v>
      </c>
      <c r="AI190" s="2">
        <f t="shared" si="44"/>
        <v>1.9419885880999889E-2</v>
      </c>
      <c r="AJ190" s="2">
        <f t="shared" si="45"/>
        <v>0.11172522676811977</v>
      </c>
      <c r="AK190" s="2">
        <f t="shared" si="46"/>
        <v>0.19227158506805581</v>
      </c>
      <c r="AL190" s="2">
        <f t="shared" si="47"/>
        <v>0.1260440955651197</v>
      </c>
      <c r="AM190" s="2">
        <f t="shared" si="48"/>
        <v>0.30360835123913549</v>
      </c>
      <c r="AN190" s="2">
        <f t="shared" si="49"/>
        <v>0.30360835123913549</v>
      </c>
      <c r="AO190">
        <f t="shared" si="50"/>
        <v>0</v>
      </c>
    </row>
    <row r="191" spans="1:41" hidden="1" x14ac:dyDescent="0.35">
      <c r="A191" t="str">
        <f>VLOOKUP(B191,'BAU Global Total'!A$3:C$34,3,FALSE)</f>
        <v>EPS</v>
      </c>
      <c r="B191" t="s">
        <v>35</v>
      </c>
      <c r="C191" t="s">
        <v>53</v>
      </c>
      <c r="D191" s="1">
        <v>0.4983432971909002</v>
      </c>
      <c r="E191">
        <f t="shared" si="38"/>
        <v>0.51337404712217527</v>
      </c>
      <c r="F191">
        <f t="shared" si="32"/>
        <v>0.52840479705345034</v>
      </c>
      <c r="G191">
        <f t="shared" si="32"/>
        <v>0.54343554698472529</v>
      </c>
      <c r="H191">
        <f t="shared" si="32"/>
        <v>0.55846629691600036</v>
      </c>
      <c r="I191" s="1">
        <v>0.57349704684727543</v>
      </c>
      <c r="J191">
        <f t="shared" si="39"/>
        <v>0.58798826744917776</v>
      </c>
      <c r="K191">
        <f t="shared" si="33"/>
        <v>0.60247948805108009</v>
      </c>
      <c r="L191">
        <f t="shared" si="33"/>
        <v>0.61697070865298242</v>
      </c>
      <c r="M191">
        <f t="shared" si="33"/>
        <v>0.63146192925488476</v>
      </c>
      <c r="N191" s="1">
        <v>0.64595314985678709</v>
      </c>
      <c r="O191">
        <f t="shared" si="40"/>
        <v>0.65762114320150356</v>
      </c>
      <c r="P191">
        <f t="shared" si="34"/>
        <v>0.66928913654622002</v>
      </c>
      <c r="Q191">
        <f t="shared" si="34"/>
        <v>0.6809571298909366</v>
      </c>
      <c r="R191">
        <f t="shared" si="34"/>
        <v>0.69262512323565306</v>
      </c>
      <c r="S191" s="1">
        <v>0.70429311658036953</v>
      </c>
      <c r="T191">
        <f t="shared" si="41"/>
        <v>0.71466797297048634</v>
      </c>
      <c r="U191">
        <f t="shared" si="35"/>
        <v>0.72504282936060316</v>
      </c>
      <c r="V191">
        <f t="shared" si="35"/>
        <v>0.73541768575071997</v>
      </c>
      <c r="W191">
        <f t="shared" si="35"/>
        <v>0.74579254214083679</v>
      </c>
      <c r="X191" s="1">
        <v>0.75616739853095361</v>
      </c>
      <c r="Y191">
        <f t="shared" si="42"/>
        <v>0.76728311528947346</v>
      </c>
      <c r="Z191">
        <f t="shared" si="36"/>
        <v>0.77839883204799343</v>
      </c>
      <c r="AA191">
        <f t="shared" si="36"/>
        <v>0.78951454880651328</v>
      </c>
      <c r="AB191">
        <f t="shared" si="36"/>
        <v>0.80063026556503325</v>
      </c>
      <c r="AC191" s="1">
        <v>0.81174598232355311</v>
      </c>
      <c r="AD191">
        <f t="shared" si="43"/>
        <v>0.82054398620631408</v>
      </c>
      <c r="AE191">
        <f t="shared" si="37"/>
        <v>0.82934199008907505</v>
      </c>
      <c r="AF191">
        <f t="shared" si="37"/>
        <v>0.83813999397183603</v>
      </c>
      <c r="AG191">
        <f t="shared" si="37"/>
        <v>0.846937997854597</v>
      </c>
      <c r="AH191" s="1">
        <v>0.85573600173735798</v>
      </c>
      <c r="AI191" s="2">
        <f t="shared" si="44"/>
        <v>6.3003745753794389</v>
      </c>
      <c r="AJ191" s="2">
        <f t="shared" si="45"/>
        <v>7.7278272280650704</v>
      </c>
      <c r="AK191" s="2">
        <f t="shared" si="46"/>
        <v>8.8944401124226999</v>
      </c>
      <c r="AL191" s="2">
        <f t="shared" si="47"/>
        <v>13.382248653587723</v>
      </c>
      <c r="AM191" s="2">
        <f t="shared" si="48"/>
        <v>21.520521367479471</v>
      </c>
      <c r="AN191" s="2">
        <f t="shared" si="49"/>
        <v>21.520521367479471</v>
      </c>
      <c r="AO191">
        <f t="shared" si="50"/>
        <v>0</v>
      </c>
    </row>
    <row r="192" spans="1:41" hidden="1" x14ac:dyDescent="0.35">
      <c r="A192" t="str">
        <f>VLOOKUP(B192,'BAU Global Total'!A$3:C$34,3,FALSE)</f>
        <v>EPS</v>
      </c>
      <c r="B192" t="s">
        <v>35</v>
      </c>
      <c r="C192" t="s">
        <v>62</v>
      </c>
      <c r="D192" s="1">
        <v>-2.8795329088449999E-2</v>
      </c>
      <c r="E192">
        <f t="shared" si="38"/>
        <v>-3.1875267744141039E-2</v>
      </c>
      <c r="F192">
        <f t="shared" si="32"/>
        <v>-3.495520639983208E-2</v>
      </c>
      <c r="G192">
        <f t="shared" si="32"/>
        <v>-3.803514505552312E-2</v>
      </c>
      <c r="H192">
        <f t="shared" si="32"/>
        <v>-4.1115083711214154E-2</v>
      </c>
      <c r="I192" s="1">
        <v>-4.4195022366905194E-2</v>
      </c>
      <c r="J192">
        <f t="shared" si="39"/>
        <v>-4.7891755683374358E-2</v>
      </c>
      <c r="K192">
        <f t="shared" si="33"/>
        <v>-5.1588488999843522E-2</v>
      </c>
      <c r="L192">
        <f t="shared" si="33"/>
        <v>-5.5285222316312679E-2</v>
      </c>
      <c r="M192">
        <f t="shared" si="33"/>
        <v>-5.8981955632781843E-2</v>
      </c>
      <c r="N192" s="1">
        <v>-6.2678688949251007E-2</v>
      </c>
      <c r="O192">
        <f t="shared" si="40"/>
        <v>-6.6130904763060133E-2</v>
      </c>
      <c r="P192">
        <f t="shared" si="34"/>
        <v>-6.9583120576869259E-2</v>
      </c>
      <c r="Q192">
        <f t="shared" si="34"/>
        <v>-7.3035336390678385E-2</v>
      </c>
      <c r="R192">
        <f t="shared" si="34"/>
        <v>-7.6487552204487511E-2</v>
      </c>
      <c r="S192" s="1">
        <v>-7.9939768018296636E-2</v>
      </c>
      <c r="T192">
        <f t="shared" si="41"/>
        <v>-8.3554440764333673E-2</v>
      </c>
      <c r="U192">
        <f t="shared" si="35"/>
        <v>-8.716911351037071E-2</v>
      </c>
      <c r="V192">
        <f t="shared" si="35"/>
        <v>-9.0783786256407734E-2</v>
      </c>
      <c r="W192">
        <f t="shared" si="35"/>
        <v>-9.4398459002444771E-2</v>
      </c>
      <c r="X192" s="1">
        <v>-9.8013131748481808E-2</v>
      </c>
      <c r="Y192">
        <f t="shared" si="42"/>
        <v>-0.10197756489943741</v>
      </c>
      <c r="Z192">
        <f t="shared" si="36"/>
        <v>-0.105941998050393</v>
      </c>
      <c r="AA192">
        <f t="shared" si="36"/>
        <v>-0.1099064312013486</v>
      </c>
      <c r="AB192">
        <f t="shared" si="36"/>
        <v>-0.1138708643523042</v>
      </c>
      <c r="AC192" s="1">
        <v>-0.1178352975032598</v>
      </c>
      <c r="AD192">
        <f t="shared" si="43"/>
        <v>-0.12177698149597115</v>
      </c>
      <c r="AE192">
        <f t="shared" si="37"/>
        <v>-0.12571866548868249</v>
      </c>
      <c r="AF192">
        <f t="shared" si="37"/>
        <v>-0.12966034948139385</v>
      </c>
      <c r="AG192">
        <f t="shared" si="37"/>
        <v>-0.13360203347410518</v>
      </c>
      <c r="AH192" s="1">
        <v>-0.13754371746681654</v>
      </c>
      <c r="AI192" s="2">
        <f t="shared" si="44"/>
        <v>-0.49539716594762895</v>
      </c>
      <c r="AJ192" s="2">
        <f t="shared" si="45"/>
        <v>-0.88177430218468167</v>
      </c>
      <c r="AK192" s="2">
        <f t="shared" si="46"/>
        <v>-1.2958470351621942</v>
      </c>
      <c r="AL192" s="2">
        <f t="shared" si="47"/>
        <v>-1.3144927791830596</v>
      </c>
      <c r="AM192" s="2">
        <f t="shared" si="48"/>
        <v>-2.5123266825967718</v>
      </c>
      <c r="AN192" s="2">
        <f t="shared" si="49"/>
        <v>-2.5123266825967718</v>
      </c>
      <c r="AO192">
        <f t="shared" si="50"/>
        <v>0</v>
      </c>
    </row>
    <row r="193" spans="1:41" hidden="1" x14ac:dyDescent="0.35">
      <c r="A193" t="str">
        <f>VLOOKUP(B193,'BAU Global Total'!A$3:C$34,3,FALSE)</f>
        <v>EPS</v>
      </c>
      <c r="B193" t="s">
        <v>35</v>
      </c>
      <c r="C193" t="s">
        <v>63</v>
      </c>
      <c r="D193" s="1">
        <v>0.19062845136128459</v>
      </c>
      <c r="E193">
        <f t="shared" si="38"/>
        <v>0.19588884601910367</v>
      </c>
      <c r="F193">
        <f t="shared" si="32"/>
        <v>0.20114924067692275</v>
      </c>
      <c r="G193">
        <f t="shared" si="32"/>
        <v>0.20640963533474185</v>
      </c>
      <c r="H193">
        <f t="shared" si="32"/>
        <v>0.21167002999256093</v>
      </c>
      <c r="I193" s="1">
        <v>0.21693042465038001</v>
      </c>
      <c r="J193">
        <f t="shared" si="39"/>
        <v>0.22367399424950141</v>
      </c>
      <c r="K193">
        <f t="shared" si="33"/>
        <v>0.23041756384862283</v>
      </c>
      <c r="L193">
        <f t="shared" si="33"/>
        <v>0.23716113344774423</v>
      </c>
      <c r="M193">
        <f t="shared" si="33"/>
        <v>0.24390470304686565</v>
      </c>
      <c r="N193" s="1">
        <v>0.25064827264598705</v>
      </c>
      <c r="O193">
        <f t="shared" si="40"/>
        <v>0.25680295259903096</v>
      </c>
      <c r="P193">
        <f t="shared" si="34"/>
        <v>0.26295763255207488</v>
      </c>
      <c r="Q193">
        <f t="shared" si="34"/>
        <v>0.26911231250511886</v>
      </c>
      <c r="R193">
        <f t="shared" si="34"/>
        <v>0.27526699245816277</v>
      </c>
      <c r="S193" s="1">
        <v>0.28142167241120669</v>
      </c>
      <c r="T193">
        <f t="shared" si="41"/>
        <v>0.28652100381438372</v>
      </c>
      <c r="U193">
        <f t="shared" si="35"/>
        <v>0.29162033521756081</v>
      </c>
      <c r="V193">
        <f t="shared" si="35"/>
        <v>0.29671966662073784</v>
      </c>
      <c r="W193">
        <f t="shared" si="35"/>
        <v>0.30181899802391493</v>
      </c>
      <c r="X193" s="1">
        <v>0.30691832942709196</v>
      </c>
      <c r="Y193">
        <f t="shared" si="42"/>
        <v>0.31169896882172088</v>
      </c>
      <c r="Z193">
        <f t="shared" si="36"/>
        <v>0.31647960821634985</v>
      </c>
      <c r="AA193">
        <f t="shared" si="36"/>
        <v>0.32126024761097877</v>
      </c>
      <c r="AB193">
        <f t="shared" si="36"/>
        <v>0.32604088700560774</v>
      </c>
      <c r="AC193" s="1">
        <v>0.33082152640023665</v>
      </c>
      <c r="AD193">
        <f t="shared" si="43"/>
        <v>0.33455094052618711</v>
      </c>
      <c r="AE193">
        <f t="shared" si="37"/>
        <v>0.33828035465213757</v>
      </c>
      <c r="AF193">
        <f t="shared" si="37"/>
        <v>0.34200976877808809</v>
      </c>
      <c r="AG193">
        <f t="shared" si="37"/>
        <v>0.34573918290403854</v>
      </c>
      <c r="AH193" s="1">
        <v>0.349468597029989</v>
      </c>
      <c r="AI193" s="2">
        <f t="shared" si="44"/>
        <v>2.408482295273715</v>
      </c>
      <c r="AJ193" s="2">
        <f t="shared" si="45"/>
        <v>3.0798081682752705</v>
      </c>
      <c r="AK193" s="2">
        <f t="shared" si="46"/>
        <v>3.6232684113724263</v>
      </c>
      <c r="AL193" s="2">
        <f t="shared" si="47"/>
        <v>5.2376421909029993</v>
      </c>
      <c r="AM193" s="2">
        <f t="shared" si="48"/>
        <v>8.5539922728483333</v>
      </c>
      <c r="AN193" s="2">
        <f t="shared" si="49"/>
        <v>8.5539922728483333</v>
      </c>
      <c r="AO193">
        <f t="shared" si="50"/>
        <v>0</v>
      </c>
    </row>
    <row r="194" spans="1:41" hidden="1" x14ac:dyDescent="0.35">
      <c r="A194" t="str">
        <f>VLOOKUP(B194,'BAU Global Total'!A$3:C$34,3,FALSE)</f>
        <v>EPS</v>
      </c>
      <c r="B194" t="s">
        <v>35</v>
      </c>
      <c r="C194" t="s">
        <v>64</v>
      </c>
      <c r="D194" s="1">
        <v>8.751653249405E-3</v>
      </c>
      <c r="E194">
        <f t="shared" si="38"/>
        <v>9.777272950552E-3</v>
      </c>
      <c r="F194">
        <f t="shared" si="38"/>
        <v>1.0802892651698998E-2</v>
      </c>
      <c r="G194">
        <f t="shared" si="38"/>
        <v>1.1828512352845998E-2</v>
      </c>
      <c r="H194">
        <f t="shared" si="38"/>
        <v>1.2854132053992998E-2</v>
      </c>
      <c r="I194" s="1">
        <v>1.3879751755139997E-2</v>
      </c>
      <c r="J194">
        <f t="shared" si="39"/>
        <v>1.523625412816299E-2</v>
      </c>
      <c r="K194">
        <f t="shared" si="39"/>
        <v>1.6592756501185985E-2</v>
      </c>
      <c r="L194">
        <f t="shared" si="39"/>
        <v>1.7949258874208979E-2</v>
      </c>
      <c r="M194">
        <f t="shared" si="39"/>
        <v>1.9305761247231972E-2</v>
      </c>
      <c r="N194" s="1">
        <v>2.0662263620254966E-2</v>
      </c>
      <c r="O194">
        <f t="shared" si="40"/>
        <v>2.1988204538687158E-2</v>
      </c>
      <c r="P194">
        <f t="shared" si="40"/>
        <v>2.3314145457119351E-2</v>
      </c>
      <c r="Q194">
        <f t="shared" si="40"/>
        <v>2.4640086375551547E-2</v>
      </c>
      <c r="R194">
        <f t="shared" si="40"/>
        <v>2.5966027293983739E-2</v>
      </c>
      <c r="S194" s="1">
        <v>2.7291968212415932E-2</v>
      </c>
      <c r="T194">
        <f t="shared" si="41"/>
        <v>2.8498079098097939E-2</v>
      </c>
      <c r="U194">
        <f t="shared" si="41"/>
        <v>2.9704189983779945E-2</v>
      </c>
      <c r="V194">
        <f t="shared" si="41"/>
        <v>3.0910300869461949E-2</v>
      </c>
      <c r="W194">
        <f t="shared" si="41"/>
        <v>3.2116411755143959E-2</v>
      </c>
      <c r="X194" s="1">
        <v>3.3322522640825962E-2</v>
      </c>
      <c r="Y194">
        <f t="shared" si="42"/>
        <v>3.4504918369441362E-2</v>
      </c>
      <c r="Z194">
        <f t="shared" si="42"/>
        <v>3.5687314098056762E-2</v>
      </c>
      <c r="AA194">
        <f t="shared" si="42"/>
        <v>3.6869709826672155E-2</v>
      </c>
      <c r="AB194">
        <f t="shared" si="42"/>
        <v>3.8052105555287555E-2</v>
      </c>
      <c r="AC194" s="1">
        <v>3.9234501283902955E-2</v>
      </c>
      <c r="AD194">
        <f t="shared" si="43"/>
        <v>4.0293605323731364E-2</v>
      </c>
      <c r="AE194">
        <f t="shared" si="43"/>
        <v>4.1352709363559774E-2</v>
      </c>
      <c r="AF194">
        <f t="shared" si="43"/>
        <v>4.2411813403388177E-2</v>
      </c>
      <c r="AG194">
        <f t="shared" si="43"/>
        <v>4.3470917443216586E-2</v>
      </c>
      <c r="AH194" s="1">
        <v>4.4530021483044996E-2</v>
      </c>
      <c r="AI194" s="2">
        <f t="shared" si="44"/>
        <v>0.15764050938467988</v>
      </c>
      <c r="AJ194" s="2">
        <f t="shared" si="45"/>
        <v>0.29841419984532241</v>
      </c>
      <c r="AK194" s="2">
        <f t="shared" si="46"/>
        <v>0.42973013879112765</v>
      </c>
      <c r="AL194" s="2">
        <f t="shared" si="47"/>
        <v>0.43539244560974733</v>
      </c>
      <c r="AM194" s="2">
        <f t="shared" si="48"/>
        <v>0.83180006176004906</v>
      </c>
      <c r="AN194" s="2">
        <f t="shared" si="49"/>
        <v>0.83180006176004906</v>
      </c>
      <c r="AO194">
        <f t="shared" si="50"/>
        <v>0</v>
      </c>
    </row>
    <row r="195" spans="1:41" hidden="1" x14ac:dyDescent="0.35">
      <c r="A195" t="str">
        <f>VLOOKUP(B195,'BAU Global Total'!A$3:C$34,3,FALSE)</f>
        <v>EPS</v>
      </c>
      <c r="B195" t="s">
        <v>35</v>
      </c>
      <c r="C195" t="s">
        <v>65</v>
      </c>
      <c r="D195" s="1">
        <v>5.6645547133755469E-2</v>
      </c>
      <c r="E195">
        <f t="shared" ref="E195:H226" si="51">$D195+($I195-$D195)*(E$1-$D$1)/($I$1-$D$1)</f>
        <v>6.0407076348928258E-2</v>
      </c>
      <c r="F195">
        <f t="shared" si="51"/>
        <v>6.4168605564101047E-2</v>
      </c>
      <c r="G195">
        <f t="shared" si="51"/>
        <v>6.7930134779273843E-2</v>
      </c>
      <c r="H195">
        <f t="shared" si="51"/>
        <v>7.1691663994446625E-2</v>
      </c>
      <c r="I195" s="1">
        <v>7.5453193209619421E-2</v>
      </c>
      <c r="J195">
        <f t="shared" ref="J195:M226" si="52">$I195+($N195-$I195)*(J$1-$I$1)/($N$1-$I$1)</f>
        <v>8.0817690649779436E-2</v>
      </c>
      <c r="K195">
        <f t="shared" si="52"/>
        <v>8.6182188089939452E-2</v>
      </c>
      <c r="L195">
        <f t="shared" si="52"/>
        <v>9.1546685530099467E-2</v>
      </c>
      <c r="M195">
        <f t="shared" si="52"/>
        <v>9.6911182970259482E-2</v>
      </c>
      <c r="N195" s="1">
        <v>0.1022756804104195</v>
      </c>
      <c r="O195">
        <f t="shared" ref="O195:R226" si="53">$N195+($S195-$N195)*(O$1-$N$1)/($S$1-$N$1)</f>
        <v>0.10756879188374562</v>
      </c>
      <c r="P195">
        <f t="shared" si="53"/>
        <v>0.11286190335707173</v>
      </c>
      <c r="Q195">
        <f t="shared" si="53"/>
        <v>0.11815501483039786</v>
      </c>
      <c r="R195">
        <f t="shared" si="53"/>
        <v>0.12344812630372398</v>
      </c>
      <c r="S195" s="1">
        <v>0.1287412377770501</v>
      </c>
      <c r="T195">
        <f t="shared" ref="T195:W226" si="54">$S195+($X195-$S195)*(T$1-$S$1)/($X$1-$S$1)</f>
        <v>0.13309721044624198</v>
      </c>
      <c r="U195">
        <f t="shared" si="54"/>
        <v>0.13745318311543389</v>
      </c>
      <c r="V195">
        <f t="shared" si="54"/>
        <v>0.14180915578462577</v>
      </c>
      <c r="W195">
        <f t="shared" si="54"/>
        <v>0.14616512845381768</v>
      </c>
      <c r="X195" s="1">
        <v>0.15052110112300957</v>
      </c>
      <c r="Y195">
        <f t="shared" ref="Y195:AB226" si="55">$X195+($AC195-$X195)*(Y$1-$X$1)/($AC$1-$X$1)</f>
        <v>0.15402632366186536</v>
      </c>
      <c r="Z195">
        <f t="shared" si="55"/>
        <v>0.15753154620072113</v>
      </c>
      <c r="AA195">
        <f t="shared" si="55"/>
        <v>0.16103676873957692</v>
      </c>
      <c r="AB195">
        <f t="shared" si="55"/>
        <v>0.16454199127843269</v>
      </c>
      <c r="AC195" s="1">
        <v>0.16804721381728849</v>
      </c>
      <c r="AD195">
        <f t="shared" ref="AD195:AG226" si="56">$AC195+($AH195-$AC195)*(AD$1-$AC$1)/($AH$1-$AC$1)</f>
        <v>0.17043585619667662</v>
      </c>
      <c r="AE195">
        <f t="shared" si="56"/>
        <v>0.17282449857606474</v>
      </c>
      <c r="AF195">
        <f t="shared" si="56"/>
        <v>0.17521314095545285</v>
      </c>
      <c r="AG195">
        <f t="shared" si="56"/>
        <v>0.17760178333484097</v>
      </c>
      <c r="AH195" s="1">
        <v>0.1799904257142291</v>
      </c>
      <c r="AI195" s="2">
        <f t="shared" ref="AI195:AI258" si="57">SUM(D195:N195)</f>
        <v>0.85402964868062192</v>
      </c>
      <c r="AJ195" s="2">
        <f t="shared" ref="AJ195:AJ258" si="58">SUM(N195:X195)</f>
        <v>1.4020965334855378</v>
      </c>
      <c r="AK195" s="2">
        <f t="shared" ref="AK195:AK258" si="59">SUM(X195:AH195)</f>
        <v>1.8317706495981585</v>
      </c>
      <c r="AL195" s="2">
        <f t="shared" ref="AL195:AL258" si="60">SUM(D195:X195)</f>
        <v>2.1538505017557399</v>
      </c>
      <c r="AM195" s="2">
        <f t="shared" ref="AM195:AM258" si="61">SUM(D195:AH195)</f>
        <v>3.835100050230889</v>
      </c>
      <c r="AN195" s="2">
        <f t="shared" ref="AN195:AN258" si="62">IF(OR(C195="International Shipping",C195="International Aviation"),0,AM195)</f>
        <v>3.835100050230889</v>
      </c>
      <c r="AO195">
        <f t="shared" ref="AO195:AO258" si="63">IF(OR(C195="International Shipping",C195="International Aviation"),AM195,0)</f>
        <v>0</v>
      </c>
    </row>
    <row r="196" spans="1:41" hidden="1" x14ac:dyDescent="0.35">
      <c r="A196" t="str">
        <f>VLOOKUP(B196,'BAU Global Total'!A$3:C$34,3,FALSE)</f>
        <v>EPS</v>
      </c>
      <c r="B196" t="s">
        <v>35</v>
      </c>
      <c r="C196" t="s">
        <v>66</v>
      </c>
      <c r="D196" s="1">
        <v>1.3113363145000001E-2</v>
      </c>
      <c r="E196">
        <f t="shared" si="51"/>
        <v>1.3606605532E-2</v>
      </c>
      <c r="F196">
        <f t="shared" si="51"/>
        <v>1.4099847919000002E-2</v>
      </c>
      <c r="G196">
        <f t="shared" si="51"/>
        <v>1.4593090306000001E-2</v>
      </c>
      <c r="H196">
        <f t="shared" si="51"/>
        <v>1.5086332693000002E-2</v>
      </c>
      <c r="I196" s="1">
        <v>1.5579575080000001E-2</v>
      </c>
      <c r="J196">
        <f t="shared" si="52"/>
        <v>1.6067596235000002E-2</v>
      </c>
      <c r="K196">
        <f t="shared" si="52"/>
        <v>1.6555617390000003E-2</v>
      </c>
      <c r="L196">
        <f t="shared" si="52"/>
        <v>1.7043638545E-2</v>
      </c>
      <c r="M196">
        <f t="shared" si="52"/>
        <v>1.75316597E-2</v>
      </c>
      <c r="N196" s="1">
        <v>1.8019680855000001E-2</v>
      </c>
      <c r="O196">
        <f t="shared" si="53"/>
        <v>1.8416547351000002E-2</v>
      </c>
      <c r="P196">
        <f t="shared" si="53"/>
        <v>1.8813413847000002E-2</v>
      </c>
      <c r="Q196">
        <f t="shared" si="53"/>
        <v>1.9210280343E-2</v>
      </c>
      <c r="R196">
        <f t="shared" si="53"/>
        <v>1.9607146839E-2</v>
      </c>
      <c r="S196" s="1">
        <v>2.0004013335000001E-2</v>
      </c>
      <c r="T196">
        <f t="shared" si="54"/>
        <v>2.0620805677E-2</v>
      </c>
      <c r="U196">
        <f t="shared" si="54"/>
        <v>2.1237598018999999E-2</v>
      </c>
      <c r="V196">
        <f t="shared" si="54"/>
        <v>2.1854390361000002E-2</v>
      </c>
      <c r="W196">
        <f t="shared" si="54"/>
        <v>2.2471182703000001E-2</v>
      </c>
      <c r="X196" s="1">
        <v>2.3087975045E-2</v>
      </c>
      <c r="Y196">
        <f t="shared" si="55"/>
        <v>2.3706895642999999E-2</v>
      </c>
      <c r="Z196">
        <f t="shared" si="55"/>
        <v>2.4325816241000001E-2</v>
      </c>
      <c r="AA196">
        <f t="shared" si="55"/>
        <v>2.4944736839E-2</v>
      </c>
      <c r="AB196">
        <f t="shared" si="55"/>
        <v>2.5563657437000002E-2</v>
      </c>
      <c r="AC196" s="1">
        <v>2.6182578035000001E-2</v>
      </c>
      <c r="AD196">
        <f t="shared" si="56"/>
        <v>2.6793618863000003E-2</v>
      </c>
      <c r="AE196">
        <f t="shared" si="56"/>
        <v>2.7404659691000002E-2</v>
      </c>
      <c r="AF196">
        <f t="shared" si="56"/>
        <v>2.8015700519000004E-2</v>
      </c>
      <c r="AG196">
        <f t="shared" si="56"/>
        <v>2.8626741347000002E-2</v>
      </c>
      <c r="AH196" s="1">
        <v>2.9237782175000004E-2</v>
      </c>
      <c r="AI196" s="2">
        <f t="shared" si="57"/>
        <v>0.17129700740000001</v>
      </c>
      <c r="AJ196" s="2">
        <f t="shared" si="58"/>
        <v>0.22334303437500003</v>
      </c>
      <c r="AK196" s="2">
        <f t="shared" si="59"/>
        <v>0.28789016183500005</v>
      </c>
      <c r="AL196" s="2">
        <f t="shared" si="60"/>
        <v>0.37662036092000001</v>
      </c>
      <c r="AM196" s="2">
        <f t="shared" si="61"/>
        <v>0.64142254771000018</v>
      </c>
      <c r="AN196" s="2">
        <f t="shared" si="62"/>
        <v>0</v>
      </c>
      <c r="AO196">
        <f t="shared" si="63"/>
        <v>0.64142254771000018</v>
      </c>
    </row>
    <row r="197" spans="1:41" hidden="1" x14ac:dyDescent="0.35">
      <c r="A197" t="str">
        <f>VLOOKUP(B197,'BAU Global Total'!A$3:C$34,3,FALSE)</f>
        <v>EPS</v>
      </c>
      <c r="B197" t="s">
        <v>35</v>
      </c>
      <c r="C197" t="s">
        <v>67</v>
      </c>
      <c r="D197" s="1">
        <v>0.12684005373027288</v>
      </c>
      <c r="E197">
        <f t="shared" si="51"/>
        <v>0.12754229436918646</v>
      </c>
      <c r="F197">
        <f t="shared" si="51"/>
        <v>0.12824453500810004</v>
      </c>
      <c r="G197">
        <f t="shared" si="51"/>
        <v>0.12894677564701365</v>
      </c>
      <c r="H197">
        <f t="shared" si="51"/>
        <v>0.12964901628592723</v>
      </c>
      <c r="I197" s="1">
        <v>0.13035125692484081</v>
      </c>
      <c r="J197">
        <f t="shared" si="52"/>
        <v>0.13182040502393547</v>
      </c>
      <c r="K197">
        <f t="shared" si="52"/>
        <v>0.13328955312303012</v>
      </c>
      <c r="L197">
        <f t="shared" si="52"/>
        <v>0.1347587012221248</v>
      </c>
      <c r="M197">
        <f t="shared" si="52"/>
        <v>0.13622784932121945</v>
      </c>
      <c r="N197" s="1">
        <v>0.1376969974203141</v>
      </c>
      <c r="O197">
        <f t="shared" si="53"/>
        <v>0.13647578716089362</v>
      </c>
      <c r="P197">
        <f t="shared" si="53"/>
        <v>0.13525457690147311</v>
      </c>
      <c r="Q197">
        <f t="shared" si="53"/>
        <v>0.13403336664205262</v>
      </c>
      <c r="R197">
        <f t="shared" si="53"/>
        <v>0.13281215638263211</v>
      </c>
      <c r="S197" s="1">
        <v>0.13159094612321162</v>
      </c>
      <c r="T197">
        <f t="shared" si="54"/>
        <v>0.13013907924263396</v>
      </c>
      <c r="U197">
        <f t="shared" si="54"/>
        <v>0.12868721236205627</v>
      </c>
      <c r="V197">
        <f t="shared" si="54"/>
        <v>0.12723534548147858</v>
      </c>
      <c r="W197">
        <f t="shared" si="54"/>
        <v>0.12578347860090092</v>
      </c>
      <c r="X197" s="1">
        <v>0.12433161172032324</v>
      </c>
      <c r="Y197">
        <f t="shared" si="55"/>
        <v>0.12364562288902418</v>
      </c>
      <c r="Z197">
        <f t="shared" si="55"/>
        <v>0.12295963405772511</v>
      </c>
      <c r="AA197">
        <f t="shared" si="55"/>
        <v>0.12227364522642606</v>
      </c>
      <c r="AB197">
        <f t="shared" si="55"/>
        <v>0.12158765639512699</v>
      </c>
      <c r="AC197" s="1">
        <v>0.12090166756382793</v>
      </c>
      <c r="AD197">
        <f t="shared" si="56"/>
        <v>0.12052153378942553</v>
      </c>
      <c r="AE197">
        <f t="shared" si="56"/>
        <v>0.12014140001502312</v>
      </c>
      <c r="AF197">
        <f t="shared" si="56"/>
        <v>0.11976126624062071</v>
      </c>
      <c r="AG197">
        <f t="shared" si="56"/>
        <v>0.1193811324662183</v>
      </c>
      <c r="AH197" s="1">
        <v>0.11900099869181589</v>
      </c>
      <c r="AI197" s="2">
        <f t="shared" si="57"/>
        <v>1.4453674380759651</v>
      </c>
      <c r="AJ197" s="2">
        <f t="shared" si="58"/>
        <v>1.4440405580379703</v>
      </c>
      <c r="AK197" s="2">
        <f t="shared" si="59"/>
        <v>1.3345061690555573</v>
      </c>
      <c r="AL197" s="2">
        <f t="shared" si="60"/>
        <v>2.7517109986936208</v>
      </c>
      <c r="AM197" s="2">
        <f t="shared" si="61"/>
        <v>3.9618855560288546</v>
      </c>
      <c r="AN197" s="2">
        <f t="shared" si="62"/>
        <v>3.9618855560288546</v>
      </c>
      <c r="AO197">
        <f t="shared" si="63"/>
        <v>0</v>
      </c>
    </row>
    <row r="198" spans="1:41" hidden="1" x14ac:dyDescent="0.35">
      <c r="A198" t="str">
        <f>VLOOKUP(B198,'BAU Global Total'!A$3:C$34,3,FALSE)</f>
        <v>EPS</v>
      </c>
      <c r="B198" t="s">
        <v>35</v>
      </c>
      <c r="C198" t="s">
        <v>68</v>
      </c>
      <c r="D198" s="1">
        <v>3.4279144777999964E-3</v>
      </c>
      <c r="E198">
        <f t="shared" si="51"/>
        <v>3.484963519759997E-3</v>
      </c>
      <c r="F198">
        <f t="shared" si="51"/>
        <v>3.542012561719998E-3</v>
      </c>
      <c r="G198">
        <f t="shared" si="51"/>
        <v>3.5990616036799985E-3</v>
      </c>
      <c r="H198">
        <f t="shared" si="51"/>
        <v>3.6561106456399995E-3</v>
      </c>
      <c r="I198" s="1">
        <v>3.7131596876000001E-3</v>
      </c>
      <c r="J198">
        <f t="shared" si="52"/>
        <v>3.7504088000799999E-3</v>
      </c>
      <c r="K198">
        <f t="shared" si="52"/>
        <v>3.7876579125600001E-3</v>
      </c>
      <c r="L198">
        <f t="shared" si="52"/>
        <v>3.8249070250399998E-3</v>
      </c>
      <c r="M198">
        <f t="shared" si="52"/>
        <v>3.86215613752E-3</v>
      </c>
      <c r="N198" s="1">
        <v>3.8994052499999998E-3</v>
      </c>
      <c r="O198">
        <f t="shared" si="53"/>
        <v>3.9343226626399998E-3</v>
      </c>
      <c r="P198">
        <f t="shared" si="53"/>
        <v>3.9692400752799999E-3</v>
      </c>
      <c r="Q198">
        <f t="shared" si="53"/>
        <v>4.0041574879199999E-3</v>
      </c>
      <c r="R198">
        <f t="shared" si="53"/>
        <v>4.03907490056E-3</v>
      </c>
      <c r="S198" s="1">
        <v>4.0739923132E-3</v>
      </c>
      <c r="T198">
        <f t="shared" si="54"/>
        <v>4.1159004905000005E-3</v>
      </c>
      <c r="U198">
        <f t="shared" si="54"/>
        <v>4.1578086678E-3</v>
      </c>
      <c r="V198">
        <f t="shared" si="54"/>
        <v>4.1997168451000004E-3</v>
      </c>
      <c r="W198">
        <f t="shared" si="54"/>
        <v>4.2416250224E-3</v>
      </c>
      <c r="X198" s="1">
        <v>4.2835331997000004E-3</v>
      </c>
      <c r="Y198">
        <f t="shared" si="55"/>
        <v>4.3289656140600005E-3</v>
      </c>
      <c r="Z198">
        <f t="shared" si="55"/>
        <v>4.3743980284200006E-3</v>
      </c>
      <c r="AA198">
        <f t="shared" si="55"/>
        <v>4.4198304427799998E-3</v>
      </c>
      <c r="AB198">
        <f t="shared" si="55"/>
        <v>4.4652628571399998E-3</v>
      </c>
      <c r="AC198" s="1">
        <v>4.5106952714999999E-3</v>
      </c>
      <c r="AD198">
        <f t="shared" si="56"/>
        <v>4.5539378322E-3</v>
      </c>
      <c r="AE198">
        <f t="shared" si="56"/>
        <v>4.5971803929000001E-3</v>
      </c>
      <c r="AF198">
        <f t="shared" si="56"/>
        <v>4.6404229536000001E-3</v>
      </c>
      <c r="AG198">
        <f t="shared" si="56"/>
        <v>4.6836655143000002E-3</v>
      </c>
      <c r="AH198" s="1">
        <v>4.7269080750000003E-3</v>
      </c>
      <c r="AI198" s="2">
        <f t="shared" si="57"/>
        <v>4.0547757621399991E-2</v>
      </c>
      <c r="AJ198" s="2">
        <f t="shared" si="58"/>
        <v>4.4918776915100003E-2</v>
      </c>
      <c r="AK198" s="2">
        <f t="shared" si="59"/>
        <v>4.9584800181600004E-2</v>
      </c>
      <c r="AL198" s="2">
        <f t="shared" si="60"/>
        <v>8.1567129286499979E-2</v>
      </c>
      <c r="AM198" s="2">
        <f t="shared" si="61"/>
        <v>0.12686839626839996</v>
      </c>
      <c r="AN198" s="2">
        <f t="shared" si="62"/>
        <v>0</v>
      </c>
      <c r="AO198">
        <f t="shared" si="63"/>
        <v>0.12686839626839996</v>
      </c>
    </row>
    <row r="199" spans="1:41" hidden="1" x14ac:dyDescent="0.35">
      <c r="A199" t="str">
        <f>VLOOKUP(B199,'BAU Global Total'!A$3:C$34,3,FALSE)</f>
        <v>EPS</v>
      </c>
      <c r="B199" t="s">
        <v>35</v>
      </c>
      <c r="C199" t="s">
        <v>69</v>
      </c>
      <c r="D199" s="1">
        <v>0</v>
      </c>
      <c r="E199">
        <f t="shared" si="51"/>
        <v>0</v>
      </c>
      <c r="F199">
        <f t="shared" si="51"/>
        <v>0</v>
      </c>
      <c r="G199">
        <f t="shared" si="51"/>
        <v>0</v>
      </c>
      <c r="H199">
        <f t="shared" si="51"/>
        <v>0</v>
      </c>
      <c r="I199" s="1">
        <v>0</v>
      </c>
      <c r="J199">
        <f t="shared" si="52"/>
        <v>0</v>
      </c>
      <c r="K199">
        <f t="shared" si="52"/>
        <v>0</v>
      </c>
      <c r="L199">
        <f t="shared" si="52"/>
        <v>0</v>
      </c>
      <c r="M199">
        <f t="shared" si="52"/>
        <v>0</v>
      </c>
      <c r="N199" s="1">
        <v>0</v>
      </c>
      <c r="O199">
        <f t="shared" si="53"/>
        <v>0</v>
      </c>
      <c r="P199">
        <f t="shared" si="53"/>
        <v>0</v>
      </c>
      <c r="Q199">
        <f t="shared" si="53"/>
        <v>0</v>
      </c>
      <c r="R199">
        <f t="shared" si="53"/>
        <v>0</v>
      </c>
      <c r="S199" s="1">
        <v>0</v>
      </c>
      <c r="T199">
        <f t="shared" si="54"/>
        <v>0</v>
      </c>
      <c r="U199">
        <f t="shared" si="54"/>
        <v>0</v>
      </c>
      <c r="V199">
        <f t="shared" si="54"/>
        <v>0</v>
      </c>
      <c r="W199">
        <f t="shared" si="54"/>
        <v>0</v>
      </c>
      <c r="X199" s="1">
        <v>0</v>
      </c>
      <c r="Y199">
        <f t="shared" si="55"/>
        <v>0</v>
      </c>
      <c r="Z199">
        <f t="shared" si="55"/>
        <v>0</v>
      </c>
      <c r="AA199">
        <f t="shared" si="55"/>
        <v>0</v>
      </c>
      <c r="AB199">
        <f t="shared" si="55"/>
        <v>0</v>
      </c>
      <c r="AC199" s="1">
        <v>0</v>
      </c>
      <c r="AD199">
        <f t="shared" si="56"/>
        <v>0</v>
      </c>
      <c r="AE199">
        <f t="shared" si="56"/>
        <v>0</v>
      </c>
      <c r="AF199">
        <f t="shared" si="56"/>
        <v>0</v>
      </c>
      <c r="AG199">
        <f t="shared" si="56"/>
        <v>0</v>
      </c>
      <c r="AH199" s="1">
        <v>0</v>
      </c>
      <c r="AI199" s="2">
        <f t="shared" si="57"/>
        <v>0</v>
      </c>
      <c r="AJ199" s="2">
        <f t="shared" si="58"/>
        <v>0</v>
      </c>
      <c r="AK199" s="2">
        <f t="shared" si="59"/>
        <v>0</v>
      </c>
      <c r="AL199" s="2">
        <f t="shared" si="60"/>
        <v>0</v>
      </c>
      <c r="AM199" s="2">
        <f t="shared" si="61"/>
        <v>0</v>
      </c>
      <c r="AN199" s="2">
        <f t="shared" si="62"/>
        <v>0</v>
      </c>
      <c r="AO199">
        <f t="shared" si="63"/>
        <v>0</v>
      </c>
    </row>
    <row r="200" spans="1:41" hidden="1" x14ac:dyDescent="0.35">
      <c r="A200" t="str">
        <f>VLOOKUP(B200,'BAU Global Total'!A$3:C$34,3,FALSE)</f>
        <v>GCAM</v>
      </c>
      <c r="B200" t="s">
        <v>36</v>
      </c>
      <c r="C200" t="s">
        <v>60</v>
      </c>
      <c r="D200" s="1">
        <v>4.2583156790035097E-2</v>
      </c>
      <c r="E200">
        <f t="shared" si="51"/>
        <v>4.2046065380307245E-2</v>
      </c>
      <c r="F200">
        <f t="shared" si="51"/>
        <v>4.1508973970579385E-2</v>
      </c>
      <c r="G200">
        <f t="shared" si="51"/>
        <v>4.0971882560851533E-2</v>
      </c>
      <c r="H200">
        <f t="shared" si="51"/>
        <v>4.0434791151123674E-2</v>
      </c>
      <c r="I200" s="1">
        <v>3.9897699741395821E-2</v>
      </c>
      <c r="J200">
        <f t="shared" si="52"/>
        <v>3.9313888176622597E-2</v>
      </c>
      <c r="K200">
        <f t="shared" si="52"/>
        <v>3.8730076611849372E-2</v>
      </c>
      <c r="L200">
        <f t="shared" si="52"/>
        <v>3.8146265047076147E-2</v>
      </c>
      <c r="M200">
        <f t="shared" si="52"/>
        <v>3.7562453482302922E-2</v>
      </c>
      <c r="N200" s="1">
        <v>3.6978641917529698E-2</v>
      </c>
      <c r="O200">
        <f t="shared" si="53"/>
        <v>3.6394529459992178E-2</v>
      </c>
      <c r="P200">
        <f t="shared" si="53"/>
        <v>3.5810417002454652E-2</v>
      </c>
      <c r="Q200">
        <f t="shared" si="53"/>
        <v>3.5226304544917132E-2</v>
      </c>
      <c r="R200">
        <f t="shared" si="53"/>
        <v>3.4642192087379606E-2</v>
      </c>
      <c r="S200" s="1">
        <v>3.4058079629842086E-2</v>
      </c>
      <c r="T200">
        <f t="shared" si="54"/>
        <v>3.3486898551537456E-2</v>
      </c>
      <c r="U200">
        <f t="shared" si="54"/>
        <v>3.2915717473232825E-2</v>
      </c>
      <c r="V200">
        <f t="shared" si="54"/>
        <v>3.2344536394928194E-2</v>
      </c>
      <c r="W200">
        <f t="shared" si="54"/>
        <v>3.1773355316623564E-2</v>
      </c>
      <c r="X200" s="1">
        <v>3.1202174238318933E-2</v>
      </c>
      <c r="Y200">
        <f t="shared" si="55"/>
        <v>3.0321362796295329E-2</v>
      </c>
      <c r="Z200">
        <f t="shared" si="55"/>
        <v>2.9440551354271725E-2</v>
      </c>
      <c r="AA200">
        <f t="shared" si="55"/>
        <v>2.8559739912248121E-2</v>
      </c>
      <c r="AB200">
        <f t="shared" si="55"/>
        <v>2.7678928470224518E-2</v>
      </c>
      <c r="AC200" s="1">
        <v>2.6798117028200914E-2</v>
      </c>
      <c r="AD200">
        <f t="shared" si="56"/>
        <v>2.5934171741769881E-2</v>
      </c>
      <c r="AE200">
        <f t="shared" si="56"/>
        <v>2.5070226455338851E-2</v>
      </c>
      <c r="AF200">
        <f t="shared" si="56"/>
        <v>2.4206281168907818E-2</v>
      </c>
      <c r="AG200">
        <f t="shared" si="56"/>
        <v>2.3342335882476788E-2</v>
      </c>
      <c r="AH200" s="1">
        <v>2.2478390596045755E-2</v>
      </c>
      <c r="AI200" s="2">
        <f t="shared" si="57"/>
        <v>0.43817389482967339</v>
      </c>
      <c r="AJ200" s="2">
        <f t="shared" si="58"/>
        <v>0.37483284661675637</v>
      </c>
      <c r="AK200" s="2">
        <f t="shared" si="59"/>
        <v>0.29503227964409862</v>
      </c>
      <c r="AL200" s="2">
        <f t="shared" si="60"/>
        <v>0.77602809952890006</v>
      </c>
      <c r="AM200" s="2">
        <f t="shared" si="61"/>
        <v>1.0398582049346798</v>
      </c>
      <c r="AN200" s="2">
        <f t="shared" si="62"/>
        <v>1.0398582049346798</v>
      </c>
      <c r="AO200">
        <f t="shared" si="63"/>
        <v>0</v>
      </c>
    </row>
    <row r="201" spans="1:41" hidden="1" x14ac:dyDescent="0.35">
      <c r="A201" t="str">
        <f>VLOOKUP(B201,'BAU Global Total'!A$3:C$34,3,FALSE)</f>
        <v>GCAM</v>
      </c>
      <c r="B201" t="s">
        <v>36</v>
      </c>
      <c r="C201" t="s">
        <v>61</v>
      </c>
      <c r="D201" s="1">
        <v>0</v>
      </c>
      <c r="E201">
        <f t="shared" si="51"/>
        <v>1.6406515151200002E-4</v>
      </c>
      <c r="F201">
        <f t="shared" si="51"/>
        <v>3.2813030302400003E-4</v>
      </c>
      <c r="G201">
        <f t="shared" si="51"/>
        <v>4.9219545453600005E-4</v>
      </c>
      <c r="H201">
        <f t="shared" si="51"/>
        <v>6.5626060604800007E-4</v>
      </c>
      <c r="I201" s="1">
        <v>8.2032575756000009E-4</v>
      </c>
      <c r="J201">
        <f t="shared" si="52"/>
        <v>1.5529480414479928E-3</v>
      </c>
      <c r="K201">
        <f t="shared" si="52"/>
        <v>2.2855703253359854E-3</v>
      </c>
      <c r="L201">
        <f t="shared" si="52"/>
        <v>3.018192609223978E-3</v>
      </c>
      <c r="M201">
        <f t="shared" si="52"/>
        <v>3.7508148931119705E-3</v>
      </c>
      <c r="N201" s="1">
        <v>4.4834371769999631E-3</v>
      </c>
      <c r="O201">
        <f t="shared" si="53"/>
        <v>5.3971775384959704E-3</v>
      </c>
      <c r="P201">
        <f t="shared" si="53"/>
        <v>6.3109178999919777E-3</v>
      </c>
      <c r="Q201">
        <f t="shared" si="53"/>
        <v>7.2246582614879859E-3</v>
      </c>
      <c r="R201">
        <f t="shared" si="53"/>
        <v>8.1383986229839923E-3</v>
      </c>
      <c r="S201" s="1">
        <v>9.0521389844800005E-3</v>
      </c>
      <c r="T201">
        <f t="shared" si="54"/>
        <v>9.6539949393120005E-3</v>
      </c>
      <c r="U201">
        <f t="shared" si="54"/>
        <v>1.0255850894144001E-2</v>
      </c>
      <c r="V201">
        <f t="shared" si="54"/>
        <v>1.0857706848976001E-2</v>
      </c>
      <c r="W201">
        <f t="shared" si="54"/>
        <v>1.1459562803808001E-2</v>
      </c>
      <c r="X201" s="1">
        <v>1.2061418758640001E-2</v>
      </c>
      <c r="Y201">
        <f t="shared" si="55"/>
        <v>1.2459934820640001E-2</v>
      </c>
      <c r="Z201">
        <f t="shared" si="55"/>
        <v>1.2858450882640001E-2</v>
      </c>
      <c r="AA201">
        <f t="shared" si="55"/>
        <v>1.325696694464E-2</v>
      </c>
      <c r="AB201">
        <f t="shared" si="55"/>
        <v>1.3655483006640001E-2</v>
      </c>
      <c r="AC201" s="1">
        <v>1.4053999068640001E-2</v>
      </c>
      <c r="AD201">
        <f t="shared" si="56"/>
        <v>1.4272157819608E-2</v>
      </c>
      <c r="AE201">
        <f t="shared" si="56"/>
        <v>1.4490316570576001E-2</v>
      </c>
      <c r="AF201">
        <f t="shared" si="56"/>
        <v>1.4708475321544E-2</v>
      </c>
      <c r="AG201">
        <f t="shared" si="56"/>
        <v>1.4926634072512001E-2</v>
      </c>
      <c r="AH201" s="1">
        <v>1.514479282348E-2</v>
      </c>
      <c r="AI201" s="2">
        <f t="shared" si="57"/>
        <v>1.7551940318799891E-2</v>
      </c>
      <c r="AJ201" s="2">
        <f t="shared" si="58"/>
        <v>9.489526272931989E-2</v>
      </c>
      <c r="AK201" s="2">
        <f t="shared" si="59"/>
        <v>0.15188863008956002</v>
      </c>
      <c r="AL201" s="2">
        <f t="shared" si="60"/>
        <v>0.10796376587111982</v>
      </c>
      <c r="AM201" s="2">
        <f t="shared" si="61"/>
        <v>0.24779097720203982</v>
      </c>
      <c r="AN201" s="2">
        <f t="shared" si="62"/>
        <v>0.24779097720203982</v>
      </c>
      <c r="AO201">
        <f t="shared" si="63"/>
        <v>0</v>
      </c>
    </row>
    <row r="202" spans="1:41" hidden="1" x14ac:dyDescent="0.35">
      <c r="A202" t="str">
        <f>VLOOKUP(B202,'BAU Global Total'!A$3:C$34,3,FALSE)</f>
        <v>GCAM</v>
      </c>
      <c r="B202" t="s">
        <v>36</v>
      </c>
      <c r="C202" t="s">
        <v>53</v>
      </c>
      <c r="D202" s="1">
        <v>0.36122189727587389</v>
      </c>
      <c r="E202">
        <f t="shared" si="51"/>
        <v>0.3579002947619595</v>
      </c>
      <c r="F202">
        <f t="shared" si="51"/>
        <v>0.35457869224804506</v>
      </c>
      <c r="G202">
        <f t="shared" si="51"/>
        <v>0.35125708973413067</v>
      </c>
      <c r="H202">
        <f t="shared" si="51"/>
        <v>0.34793548722021622</v>
      </c>
      <c r="I202" s="1">
        <v>0.34461388470630183</v>
      </c>
      <c r="J202">
        <f t="shared" si="52"/>
        <v>0.340713257377599</v>
      </c>
      <c r="K202">
        <f t="shared" si="52"/>
        <v>0.33681263004889611</v>
      </c>
      <c r="L202">
        <f t="shared" si="52"/>
        <v>0.33291200272019328</v>
      </c>
      <c r="M202">
        <f t="shared" si="52"/>
        <v>0.32901137539149039</v>
      </c>
      <c r="N202" s="1">
        <v>0.32511074806278756</v>
      </c>
      <c r="O202">
        <f t="shared" si="53"/>
        <v>0.32187375135884017</v>
      </c>
      <c r="P202">
        <f t="shared" si="53"/>
        <v>0.31863675465489272</v>
      </c>
      <c r="Q202">
        <f t="shared" si="53"/>
        <v>0.31539975795094533</v>
      </c>
      <c r="R202">
        <f t="shared" si="53"/>
        <v>0.31216276124699788</v>
      </c>
      <c r="S202" s="1">
        <v>0.30892576454305049</v>
      </c>
      <c r="T202">
        <f t="shared" si="54"/>
        <v>0.30596191210129065</v>
      </c>
      <c r="U202">
        <f t="shared" si="54"/>
        <v>0.30299805965953081</v>
      </c>
      <c r="V202">
        <f t="shared" si="54"/>
        <v>0.30003420721777102</v>
      </c>
      <c r="W202">
        <f t="shared" si="54"/>
        <v>0.29707035477601118</v>
      </c>
      <c r="X202" s="1">
        <v>0.29410650233425134</v>
      </c>
      <c r="Y202">
        <f t="shared" si="55"/>
        <v>0.29433179181503405</v>
      </c>
      <c r="Z202">
        <f t="shared" si="55"/>
        <v>0.2945570812958167</v>
      </c>
      <c r="AA202">
        <f t="shared" si="55"/>
        <v>0.29478237077659941</v>
      </c>
      <c r="AB202">
        <f t="shared" si="55"/>
        <v>0.29500766025738206</v>
      </c>
      <c r="AC202" s="1">
        <v>0.29523294973816477</v>
      </c>
      <c r="AD202">
        <f t="shared" si="56"/>
        <v>0.29688757138233052</v>
      </c>
      <c r="AE202">
        <f t="shared" si="56"/>
        <v>0.29854219302649626</v>
      </c>
      <c r="AF202">
        <f t="shared" si="56"/>
        <v>0.300196814670662</v>
      </c>
      <c r="AG202">
        <f t="shared" si="56"/>
        <v>0.30185143631482775</v>
      </c>
      <c r="AH202" s="1">
        <v>0.30350605795899349</v>
      </c>
      <c r="AI202" s="2">
        <f t="shared" si="57"/>
        <v>3.7820673595474936</v>
      </c>
      <c r="AJ202" s="2">
        <f t="shared" si="58"/>
        <v>3.4022805739063693</v>
      </c>
      <c r="AK202" s="2">
        <f t="shared" si="59"/>
        <v>3.2690024295705591</v>
      </c>
      <c r="AL202" s="2">
        <f t="shared" si="60"/>
        <v>6.8592371853910761</v>
      </c>
      <c r="AM202" s="2">
        <f t="shared" si="61"/>
        <v>9.8341331126273772</v>
      </c>
      <c r="AN202" s="2">
        <f t="shared" si="62"/>
        <v>9.8341331126273772</v>
      </c>
      <c r="AO202">
        <f t="shared" si="63"/>
        <v>0</v>
      </c>
    </row>
    <row r="203" spans="1:41" hidden="1" x14ac:dyDescent="0.35">
      <c r="A203" t="str">
        <f>VLOOKUP(B203,'BAU Global Total'!A$3:C$34,3,FALSE)</f>
        <v>GCAM</v>
      </c>
      <c r="B203" t="s">
        <v>36</v>
      </c>
      <c r="C203" t="s">
        <v>62</v>
      </c>
      <c r="D203" s="1">
        <v>-4.5561902613985503E-2</v>
      </c>
      <c r="E203">
        <f t="shared" si="51"/>
        <v>-4.638950342878452E-2</v>
      </c>
      <c r="F203">
        <f t="shared" si="51"/>
        <v>-4.7217104243583538E-2</v>
      </c>
      <c r="G203">
        <f t="shared" si="51"/>
        <v>-4.8044705058382563E-2</v>
      </c>
      <c r="H203">
        <f t="shared" si="51"/>
        <v>-4.887230587318158E-2</v>
      </c>
      <c r="I203" s="1">
        <v>-4.9699906687980598E-2</v>
      </c>
      <c r="J203">
        <f t="shared" si="52"/>
        <v>-5.1700427791476017E-2</v>
      </c>
      <c r="K203">
        <f t="shared" si="52"/>
        <v>-5.3700948894971443E-2</v>
      </c>
      <c r="L203">
        <f t="shared" si="52"/>
        <v>-5.5701469998466861E-2</v>
      </c>
      <c r="M203">
        <f t="shared" si="52"/>
        <v>-5.770199110196228E-2</v>
      </c>
      <c r="N203" s="1">
        <v>-5.9702512205457706E-2</v>
      </c>
      <c r="O203">
        <f t="shared" si="53"/>
        <v>-6.0960384153748166E-2</v>
      </c>
      <c r="P203">
        <f t="shared" si="53"/>
        <v>-6.2218256102038627E-2</v>
      </c>
      <c r="Q203">
        <f t="shared" si="53"/>
        <v>-6.3476128050329095E-2</v>
      </c>
      <c r="R203">
        <f t="shared" si="53"/>
        <v>-6.4733999998619549E-2</v>
      </c>
      <c r="S203" s="1">
        <v>-6.5991871946910016E-2</v>
      </c>
      <c r="T203">
        <f t="shared" si="54"/>
        <v>-6.625239974697944E-2</v>
      </c>
      <c r="U203">
        <f t="shared" si="54"/>
        <v>-6.6512927547048864E-2</v>
      </c>
      <c r="V203">
        <f t="shared" si="54"/>
        <v>-6.6773455347118288E-2</v>
      </c>
      <c r="W203">
        <f t="shared" si="54"/>
        <v>-6.7033983147187712E-2</v>
      </c>
      <c r="X203" s="1">
        <v>-6.7294510947257136E-2</v>
      </c>
      <c r="Y203">
        <f t="shared" si="55"/>
        <v>-6.9513185282240098E-2</v>
      </c>
      <c r="Z203">
        <f t="shared" si="55"/>
        <v>-7.1731859617223059E-2</v>
      </c>
      <c r="AA203">
        <f t="shared" si="55"/>
        <v>-7.3950533952206035E-2</v>
      </c>
      <c r="AB203">
        <f t="shared" si="55"/>
        <v>-7.6169208287188997E-2</v>
      </c>
      <c r="AC203" s="1">
        <v>-7.8387882622171959E-2</v>
      </c>
      <c r="AD203">
        <f t="shared" si="56"/>
        <v>-8.1181818923040258E-2</v>
      </c>
      <c r="AE203">
        <f t="shared" si="56"/>
        <v>-8.3975755223908558E-2</v>
      </c>
      <c r="AF203">
        <f t="shared" si="56"/>
        <v>-8.6769691524776857E-2</v>
      </c>
      <c r="AG203">
        <f t="shared" si="56"/>
        <v>-8.9563627825645156E-2</v>
      </c>
      <c r="AH203" s="1">
        <v>-9.2357564126513456E-2</v>
      </c>
      <c r="AI203" s="2">
        <f t="shared" si="57"/>
        <v>-0.56429277789823273</v>
      </c>
      <c r="AJ203" s="2">
        <f t="shared" si="58"/>
        <v>-0.71095042919269458</v>
      </c>
      <c r="AK203" s="2">
        <f t="shared" si="59"/>
        <v>-0.87089563833217154</v>
      </c>
      <c r="AL203" s="2">
        <f t="shared" si="60"/>
        <v>-1.2155406948854697</v>
      </c>
      <c r="AM203" s="2">
        <f t="shared" si="61"/>
        <v>-2.0191418222703841</v>
      </c>
      <c r="AN203" s="2">
        <f t="shared" si="62"/>
        <v>-2.0191418222703841</v>
      </c>
      <c r="AO203">
        <f t="shared" si="63"/>
        <v>0</v>
      </c>
    </row>
    <row r="204" spans="1:41" hidden="1" x14ac:dyDescent="0.35">
      <c r="A204" t="str">
        <f>VLOOKUP(B204,'BAU Global Total'!A$3:C$34,3,FALSE)</f>
        <v>GCAM</v>
      </c>
      <c r="B204" t="s">
        <v>36</v>
      </c>
      <c r="C204" t="s">
        <v>63</v>
      </c>
      <c r="D204" s="1">
        <v>0.53860184404658507</v>
      </c>
      <c r="E204">
        <f t="shared" si="51"/>
        <v>0.53651701052095502</v>
      </c>
      <c r="F204">
        <f t="shared" si="51"/>
        <v>0.53443217699532508</v>
      </c>
      <c r="G204">
        <f t="shared" si="51"/>
        <v>0.53234734346969503</v>
      </c>
      <c r="H204">
        <f t="shared" si="51"/>
        <v>0.5302625099440651</v>
      </c>
      <c r="I204" s="1">
        <v>0.52817767641843505</v>
      </c>
      <c r="J204">
        <f t="shared" si="52"/>
        <v>0.52389267843622001</v>
      </c>
      <c r="K204">
        <f t="shared" si="52"/>
        <v>0.51960768045400507</v>
      </c>
      <c r="L204">
        <f t="shared" si="52"/>
        <v>0.51532268247179003</v>
      </c>
      <c r="M204">
        <f t="shared" si="52"/>
        <v>0.51103768448957509</v>
      </c>
      <c r="N204" s="1">
        <v>0.50675268650736005</v>
      </c>
      <c r="O204">
        <f t="shared" si="53"/>
        <v>0.50068210722495743</v>
      </c>
      <c r="P204">
        <f t="shared" si="53"/>
        <v>0.49461152794255481</v>
      </c>
      <c r="Q204">
        <f t="shared" si="53"/>
        <v>0.48854094866015219</v>
      </c>
      <c r="R204">
        <f t="shared" si="53"/>
        <v>0.48247036937774956</v>
      </c>
      <c r="S204" s="1">
        <v>0.47639979009534694</v>
      </c>
      <c r="T204">
        <f t="shared" si="54"/>
        <v>0.46835403896190936</v>
      </c>
      <c r="U204">
        <f t="shared" si="54"/>
        <v>0.46030828782847177</v>
      </c>
      <c r="V204">
        <f t="shared" si="54"/>
        <v>0.45226253669503413</v>
      </c>
      <c r="W204">
        <f t="shared" si="54"/>
        <v>0.44421678556159655</v>
      </c>
      <c r="X204" s="1">
        <v>0.43617103442815897</v>
      </c>
      <c r="Y204">
        <f t="shared" si="55"/>
        <v>0.42772922448068817</v>
      </c>
      <c r="Z204">
        <f t="shared" si="55"/>
        <v>0.41928741453321738</v>
      </c>
      <c r="AA204">
        <f t="shared" si="55"/>
        <v>0.41084560458574659</v>
      </c>
      <c r="AB204">
        <f t="shared" si="55"/>
        <v>0.4024037946382758</v>
      </c>
      <c r="AC204" s="1">
        <v>0.39396198469080501</v>
      </c>
      <c r="AD204">
        <f t="shared" si="56"/>
        <v>0.38520151902821675</v>
      </c>
      <c r="AE204">
        <f t="shared" si="56"/>
        <v>0.3764410533656285</v>
      </c>
      <c r="AF204">
        <f t="shared" si="56"/>
        <v>0.36768058770304018</v>
      </c>
      <c r="AG204">
        <f t="shared" si="56"/>
        <v>0.35892012204045193</v>
      </c>
      <c r="AH204" s="1">
        <v>0.35015965637786367</v>
      </c>
      <c r="AI204" s="2">
        <f t="shared" si="57"/>
        <v>5.7769519737540103</v>
      </c>
      <c r="AJ204" s="2">
        <f t="shared" si="58"/>
        <v>5.2107701132832913</v>
      </c>
      <c r="AK204" s="2">
        <f t="shared" si="59"/>
        <v>4.3288019958720927</v>
      </c>
      <c r="AL204" s="2">
        <f t="shared" si="60"/>
        <v>10.480969400529943</v>
      </c>
      <c r="AM204" s="2">
        <f t="shared" si="61"/>
        <v>14.373600361973876</v>
      </c>
      <c r="AN204" s="2">
        <f t="shared" si="62"/>
        <v>14.373600361973876</v>
      </c>
      <c r="AO204">
        <f t="shared" si="63"/>
        <v>0</v>
      </c>
    </row>
    <row r="205" spans="1:41" hidden="1" x14ac:dyDescent="0.35">
      <c r="A205" t="str">
        <f>VLOOKUP(B205,'BAU Global Total'!A$3:C$34,3,FALSE)</f>
        <v>GCAM</v>
      </c>
      <c r="B205" t="s">
        <v>36</v>
      </c>
      <c r="C205" t="s">
        <v>64</v>
      </c>
      <c r="D205" s="1">
        <v>8.4217691159917979E-2</v>
      </c>
      <c r="E205">
        <f t="shared" si="51"/>
        <v>8.4953773460111362E-2</v>
      </c>
      <c r="F205">
        <f t="shared" si="51"/>
        <v>8.5689855760304745E-2</v>
      </c>
      <c r="G205">
        <f t="shared" si="51"/>
        <v>8.6425938060498142E-2</v>
      </c>
      <c r="H205">
        <f t="shared" si="51"/>
        <v>8.7162020360691525E-2</v>
      </c>
      <c r="I205" s="1">
        <v>8.7898102660884908E-2</v>
      </c>
      <c r="J205">
        <f t="shared" si="52"/>
        <v>8.8055371995803322E-2</v>
      </c>
      <c r="K205">
        <f t="shared" si="52"/>
        <v>8.8212641330721736E-2</v>
      </c>
      <c r="L205">
        <f t="shared" si="52"/>
        <v>8.8369910665640136E-2</v>
      </c>
      <c r="M205">
        <f t="shared" si="52"/>
        <v>8.852718000055855E-2</v>
      </c>
      <c r="N205" s="1">
        <v>8.8684449335476964E-2</v>
      </c>
      <c r="O205">
        <f t="shared" si="53"/>
        <v>8.8193126528378782E-2</v>
      </c>
      <c r="P205">
        <f t="shared" si="53"/>
        <v>8.77018037212806E-2</v>
      </c>
      <c r="Q205">
        <f t="shared" si="53"/>
        <v>8.7210480914182403E-2</v>
      </c>
      <c r="R205">
        <f t="shared" si="53"/>
        <v>8.6719158107084221E-2</v>
      </c>
      <c r="S205" s="1">
        <v>8.6227835299986039E-2</v>
      </c>
      <c r="T205">
        <f t="shared" si="54"/>
        <v>8.5237969523119725E-2</v>
      </c>
      <c r="U205">
        <f t="shared" si="54"/>
        <v>8.4248103746253411E-2</v>
      </c>
      <c r="V205">
        <f t="shared" si="54"/>
        <v>8.3258237969387097E-2</v>
      </c>
      <c r="W205">
        <f t="shared" si="54"/>
        <v>8.2268372192520783E-2</v>
      </c>
      <c r="X205" s="1">
        <v>8.127850641565447E-2</v>
      </c>
      <c r="Y205">
        <f t="shared" si="55"/>
        <v>8.0137805751319943E-2</v>
      </c>
      <c r="Z205">
        <f t="shared" si="55"/>
        <v>7.8997105086985403E-2</v>
      </c>
      <c r="AA205">
        <f t="shared" si="55"/>
        <v>7.7856404422650877E-2</v>
      </c>
      <c r="AB205">
        <f t="shared" si="55"/>
        <v>7.6715703758316336E-2</v>
      </c>
      <c r="AC205" s="1">
        <v>7.557500309398181E-2</v>
      </c>
      <c r="AD205">
        <f t="shared" si="56"/>
        <v>7.4722471686439765E-2</v>
      </c>
      <c r="AE205">
        <f t="shared" si="56"/>
        <v>7.3869940278897733E-2</v>
      </c>
      <c r="AF205">
        <f t="shared" si="56"/>
        <v>7.3017408871355688E-2</v>
      </c>
      <c r="AG205">
        <f t="shared" si="56"/>
        <v>7.2164877463813656E-2</v>
      </c>
      <c r="AH205" s="1">
        <v>7.1312346056271611E-2</v>
      </c>
      <c r="AI205" s="2">
        <f t="shared" si="57"/>
        <v>0.9581969347906093</v>
      </c>
      <c r="AJ205" s="2">
        <f t="shared" si="58"/>
        <v>0.94102804375332449</v>
      </c>
      <c r="AK205" s="2">
        <f t="shared" si="59"/>
        <v>0.83564757288568714</v>
      </c>
      <c r="AL205" s="2">
        <f t="shared" si="60"/>
        <v>1.8105405292084573</v>
      </c>
      <c r="AM205" s="2">
        <f t="shared" si="61"/>
        <v>2.5649095956784893</v>
      </c>
      <c r="AN205" s="2">
        <f t="shared" si="62"/>
        <v>2.5649095956784893</v>
      </c>
      <c r="AO205">
        <f t="shared" si="63"/>
        <v>0</v>
      </c>
    </row>
    <row r="206" spans="1:41" hidden="1" x14ac:dyDescent="0.35">
      <c r="A206" t="str">
        <f>VLOOKUP(B206,'BAU Global Total'!A$3:C$34,3,FALSE)</f>
        <v>GCAM</v>
      </c>
      <c r="B206" t="s">
        <v>36</v>
      </c>
      <c r="C206" t="s">
        <v>65</v>
      </c>
      <c r="D206" s="1">
        <v>6.4999201449173996E-2</v>
      </c>
      <c r="E206">
        <f t="shared" si="51"/>
        <v>6.5026370456609695E-2</v>
      </c>
      <c r="F206">
        <f t="shared" si="51"/>
        <v>6.5053539464045393E-2</v>
      </c>
      <c r="G206">
        <f t="shared" si="51"/>
        <v>6.5080708471481077E-2</v>
      </c>
      <c r="H206">
        <f t="shared" si="51"/>
        <v>6.5107877478916776E-2</v>
      </c>
      <c r="I206" s="1">
        <v>6.5135046486352474E-2</v>
      </c>
      <c r="J206">
        <f t="shared" si="52"/>
        <v>6.4822404816255078E-2</v>
      </c>
      <c r="K206">
        <f t="shared" si="52"/>
        <v>6.4509763146157681E-2</v>
      </c>
      <c r="L206">
        <f t="shared" si="52"/>
        <v>6.4197121476060284E-2</v>
      </c>
      <c r="M206">
        <f t="shared" si="52"/>
        <v>6.3884479805962888E-2</v>
      </c>
      <c r="N206" s="1">
        <v>6.3571838135865491E-2</v>
      </c>
      <c r="O206">
        <f t="shared" si="53"/>
        <v>6.2912891958826392E-2</v>
      </c>
      <c r="P206">
        <f t="shared" si="53"/>
        <v>6.2253945781787279E-2</v>
      </c>
      <c r="Q206">
        <f t="shared" si="53"/>
        <v>6.159499960474818E-2</v>
      </c>
      <c r="R206">
        <f t="shared" si="53"/>
        <v>6.0936053427709073E-2</v>
      </c>
      <c r="S206" s="1">
        <v>6.0277107250669967E-2</v>
      </c>
      <c r="T206">
        <f t="shared" si="54"/>
        <v>5.945528089036687E-2</v>
      </c>
      <c r="U206">
        <f t="shared" si="54"/>
        <v>5.8633454530063765E-2</v>
      </c>
      <c r="V206">
        <f t="shared" si="54"/>
        <v>5.7811628169760668E-2</v>
      </c>
      <c r="W206">
        <f t="shared" si="54"/>
        <v>5.6989801809457563E-2</v>
      </c>
      <c r="X206" s="1">
        <v>5.6167975449154466E-2</v>
      </c>
      <c r="Y206">
        <f t="shared" si="55"/>
        <v>5.5371953729172751E-2</v>
      </c>
      <c r="Z206">
        <f t="shared" si="55"/>
        <v>5.4575932009191037E-2</v>
      </c>
      <c r="AA206">
        <f t="shared" si="55"/>
        <v>5.377991028920933E-2</v>
      </c>
      <c r="AB206">
        <f t="shared" si="55"/>
        <v>5.2983888569227616E-2</v>
      </c>
      <c r="AC206" s="1">
        <v>5.2187866849245902E-2</v>
      </c>
      <c r="AD206">
        <f t="shared" si="56"/>
        <v>5.1667018024319812E-2</v>
      </c>
      <c r="AE206">
        <f t="shared" si="56"/>
        <v>5.1146169199393722E-2</v>
      </c>
      <c r="AF206">
        <f t="shared" si="56"/>
        <v>5.0625320374467639E-2</v>
      </c>
      <c r="AG206">
        <f t="shared" si="56"/>
        <v>5.0104471549541549E-2</v>
      </c>
      <c r="AH206" s="1">
        <v>4.9583622724615459E-2</v>
      </c>
      <c r="AI206" s="2">
        <f t="shared" si="57"/>
        <v>0.71138835118688082</v>
      </c>
      <c r="AJ206" s="2">
        <f t="shared" si="58"/>
        <v>0.6606049770084097</v>
      </c>
      <c r="AK206" s="2">
        <f t="shared" si="59"/>
        <v>0.57819412876753939</v>
      </c>
      <c r="AL206" s="2">
        <f t="shared" si="60"/>
        <v>1.3084214900594249</v>
      </c>
      <c r="AM206" s="2">
        <f t="shared" si="61"/>
        <v>1.8304476433778094</v>
      </c>
      <c r="AN206" s="2">
        <f t="shared" si="62"/>
        <v>1.8304476433778094</v>
      </c>
      <c r="AO206">
        <f t="shared" si="63"/>
        <v>0</v>
      </c>
    </row>
    <row r="207" spans="1:41" x14ac:dyDescent="0.35">
      <c r="A207" t="str">
        <f>VLOOKUP(B207,'BAU Global Total'!A$3:C$34,3,FALSE)</f>
        <v>GCAM</v>
      </c>
      <c r="B207" t="s">
        <v>36</v>
      </c>
      <c r="C207" t="s">
        <v>66</v>
      </c>
      <c r="D207" s="1">
        <v>1.6608579219999999E-2</v>
      </c>
      <c r="E207">
        <f t="shared" si="51"/>
        <v>1.6312645409000001E-2</v>
      </c>
      <c r="F207">
        <f t="shared" si="51"/>
        <v>1.6016711598E-2</v>
      </c>
      <c r="G207">
        <f t="shared" si="51"/>
        <v>1.5720777786999998E-2</v>
      </c>
      <c r="H207">
        <f t="shared" si="51"/>
        <v>1.5424843976E-2</v>
      </c>
      <c r="I207" s="1">
        <v>1.5128910165E-2</v>
      </c>
      <c r="J207">
        <f t="shared" si="52"/>
        <v>1.4887013601999999E-2</v>
      </c>
      <c r="K207">
        <f t="shared" si="52"/>
        <v>1.4645117039E-2</v>
      </c>
      <c r="L207">
        <f t="shared" si="52"/>
        <v>1.4403220475999999E-2</v>
      </c>
      <c r="M207">
        <f t="shared" si="52"/>
        <v>1.4161323913E-2</v>
      </c>
      <c r="N207" s="1">
        <v>1.3919427349999999E-2</v>
      </c>
      <c r="O207">
        <f t="shared" si="53"/>
        <v>1.3739268600999999E-2</v>
      </c>
      <c r="P207">
        <f t="shared" si="53"/>
        <v>1.3559109852E-2</v>
      </c>
      <c r="Q207">
        <f t="shared" si="53"/>
        <v>1.3378951102999999E-2</v>
      </c>
      <c r="R207">
        <f t="shared" si="53"/>
        <v>1.3198792354E-2</v>
      </c>
      <c r="S207" s="1">
        <v>1.3018633605E-2</v>
      </c>
      <c r="T207">
        <f t="shared" si="54"/>
        <v>1.299624349E-2</v>
      </c>
      <c r="U207">
        <f t="shared" si="54"/>
        <v>1.2973853375E-2</v>
      </c>
      <c r="V207">
        <f t="shared" si="54"/>
        <v>1.2951463260000001E-2</v>
      </c>
      <c r="W207">
        <f t="shared" si="54"/>
        <v>1.2929073145000001E-2</v>
      </c>
      <c r="X207" s="1">
        <v>1.2906683030000001E-2</v>
      </c>
      <c r="Y207">
        <f t="shared" si="55"/>
        <v>1.2875280449000001E-2</v>
      </c>
      <c r="Z207">
        <f t="shared" si="55"/>
        <v>1.2843877868000002E-2</v>
      </c>
      <c r="AA207">
        <f t="shared" si="55"/>
        <v>1.2812475287E-2</v>
      </c>
      <c r="AB207">
        <f t="shared" si="55"/>
        <v>1.2781072706000001E-2</v>
      </c>
      <c r="AC207" s="1">
        <v>1.2749670125000001E-2</v>
      </c>
      <c r="AD207">
        <f t="shared" si="56"/>
        <v>1.2712694175000001E-2</v>
      </c>
      <c r="AE207">
        <f t="shared" si="56"/>
        <v>1.2675718225E-2</v>
      </c>
      <c r="AF207">
        <f t="shared" si="56"/>
        <v>1.2638742275000002E-2</v>
      </c>
      <c r="AG207">
        <f t="shared" si="56"/>
        <v>1.2601766325000001E-2</v>
      </c>
      <c r="AH207" s="1">
        <v>1.2564790375000001E-2</v>
      </c>
      <c r="AI207" s="2">
        <f t="shared" si="57"/>
        <v>0.16722857053500001</v>
      </c>
      <c r="AJ207" s="2">
        <f t="shared" si="58"/>
        <v>0.14557149916500001</v>
      </c>
      <c r="AK207" s="2">
        <f t="shared" si="59"/>
        <v>0.14016277084000001</v>
      </c>
      <c r="AL207" s="2">
        <f t="shared" si="60"/>
        <v>0.29888064235000006</v>
      </c>
      <c r="AM207" s="2">
        <f t="shared" si="61"/>
        <v>0.42613673016000009</v>
      </c>
      <c r="AN207" s="2">
        <f t="shared" si="62"/>
        <v>0</v>
      </c>
      <c r="AO207">
        <f t="shared" si="63"/>
        <v>0.42613673016000009</v>
      </c>
    </row>
    <row r="208" spans="1:41" x14ac:dyDescent="0.35">
      <c r="A208" t="str">
        <f>VLOOKUP(B208,'BAU Global Total'!A$3:C$34,3,FALSE)</f>
        <v>GCAM</v>
      </c>
      <c r="B208" t="s">
        <v>36</v>
      </c>
      <c r="C208" t="s">
        <v>67</v>
      </c>
      <c r="D208" s="1">
        <v>0.21842326818905</v>
      </c>
      <c r="E208">
        <f t="shared" si="51"/>
        <v>0.21606812617971999</v>
      </c>
      <c r="F208">
        <f t="shared" si="51"/>
        <v>0.21371298417038997</v>
      </c>
      <c r="G208">
        <f t="shared" si="51"/>
        <v>0.21135784216105996</v>
      </c>
      <c r="H208">
        <f t="shared" si="51"/>
        <v>0.20900270015172995</v>
      </c>
      <c r="I208" s="1">
        <v>0.20664755814239993</v>
      </c>
      <c r="J208">
        <f t="shared" si="52"/>
        <v>0.20141744106833986</v>
      </c>
      <c r="K208">
        <f t="shared" si="52"/>
        <v>0.19618732399427979</v>
      </c>
      <c r="L208">
        <f t="shared" si="52"/>
        <v>0.19095720692021975</v>
      </c>
      <c r="M208">
        <f t="shared" si="52"/>
        <v>0.18572708984615968</v>
      </c>
      <c r="N208" s="1">
        <v>0.18049697277209961</v>
      </c>
      <c r="O208">
        <f t="shared" si="53"/>
        <v>0.17456301253889961</v>
      </c>
      <c r="P208">
        <f t="shared" si="53"/>
        <v>0.16862905230569961</v>
      </c>
      <c r="Q208">
        <f t="shared" si="53"/>
        <v>0.16269509207249963</v>
      </c>
      <c r="R208">
        <f t="shared" si="53"/>
        <v>0.15676113183929963</v>
      </c>
      <c r="S208" s="1">
        <v>0.15082717160609962</v>
      </c>
      <c r="T208">
        <f t="shared" si="54"/>
        <v>0.1461706709407897</v>
      </c>
      <c r="U208">
        <f t="shared" si="54"/>
        <v>0.14151417027547977</v>
      </c>
      <c r="V208">
        <f t="shared" si="54"/>
        <v>0.13685766961016985</v>
      </c>
      <c r="W208">
        <f t="shared" si="54"/>
        <v>0.13220116894485992</v>
      </c>
      <c r="X208" s="1">
        <v>0.12754466827954999</v>
      </c>
      <c r="Y208">
        <f t="shared" si="55"/>
        <v>0.12447613296816999</v>
      </c>
      <c r="Z208">
        <f t="shared" si="55"/>
        <v>0.12140759765678999</v>
      </c>
      <c r="AA208">
        <f t="shared" si="55"/>
        <v>0.11833906234540997</v>
      </c>
      <c r="AB208">
        <f t="shared" si="55"/>
        <v>0.11527052703402997</v>
      </c>
      <c r="AC208" s="1">
        <v>0.11220199172264997</v>
      </c>
      <c r="AD208">
        <f t="shared" si="56"/>
        <v>0.10983778573937997</v>
      </c>
      <c r="AE208">
        <f t="shared" si="56"/>
        <v>0.10747357975610998</v>
      </c>
      <c r="AF208">
        <f t="shared" si="56"/>
        <v>0.10510937377283998</v>
      </c>
      <c r="AG208">
        <f t="shared" si="56"/>
        <v>0.10274516778956999</v>
      </c>
      <c r="AH208" s="1">
        <v>0.10038096180629999</v>
      </c>
      <c r="AI208" s="2">
        <f t="shared" si="57"/>
        <v>2.2299985135954485</v>
      </c>
      <c r="AJ208" s="2">
        <f t="shared" si="58"/>
        <v>1.6782607811854469</v>
      </c>
      <c r="AK208" s="2">
        <f t="shared" si="59"/>
        <v>1.2447868488708</v>
      </c>
      <c r="AL208" s="2">
        <f t="shared" si="60"/>
        <v>3.7277623220087963</v>
      </c>
      <c r="AM208" s="2">
        <f t="shared" si="61"/>
        <v>4.8450045026000463</v>
      </c>
      <c r="AN208" s="2">
        <f t="shared" si="62"/>
        <v>4.8450045026000463</v>
      </c>
      <c r="AO208">
        <f t="shared" si="63"/>
        <v>0</v>
      </c>
    </row>
    <row r="209" spans="1:41" x14ac:dyDescent="0.35">
      <c r="A209" t="str">
        <f>VLOOKUP(B209,'BAU Global Total'!A$3:C$34,3,FALSE)</f>
        <v>GCAM</v>
      </c>
      <c r="B209" t="s">
        <v>36</v>
      </c>
      <c r="C209" t="s">
        <v>68</v>
      </c>
      <c r="D209" s="1">
        <v>1.0602659193999999E-2</v>
      </c>
      <c r="E209">
        <f t="shared" si="51"/>
        <v>1.0579276732199992E-2</v>
      </c>
      <c r="F209">
        <f t="shared" si="51"/>
        <v>1.0555894270399985E-2</v>
      </c>
      <c r="G209">
        <f t="shared" si="51"/>
        <v>1.0532511808599978E-2</v>
      </c>
      <c r="H209">
        <f t="shared" si="51"/>
        <v>1.0509129346799971E-2</v>
      </c>
      <c r="I209" s="1">
        <v>1.0485746884999965E-2</v>
      </c>
      <c r="J209">
        <f t="shared" si="52"/>
        <v>1.0407813795399972E-2</v>
      </c>
      <c r="K209">
        <f t="shared" si="52"/>
        <v>1.0329880705799979E-2</v>
      </c>
      <c r="L209">
        <f t="shared" si="52"/>
        <v>1.0251947616199986E-2</v>
      </c>
      <c r="M209">
        <f t="shared" si="52"/>
        <v>1.0174014526599993E-2</v>
      </c>
      <c r="N209" s="1">
        <v>1.0096081437E-2</v>
      </c>
      <c r="O209">
        <f t="shared" si="53"/>
        <v>1.0053299777000001E-2</v>
      </c>
      <c r="P209">
        <f t="shared" si="53"/>
        <v>1.0010518116999999E-2</v>
      </c>
      <c r="Q209">
        <f t="shared" si="53"/>
        <v>9.967736457E-3</v>
      </c>
      <c r="R209">
        <f t="shared" si="53"/>
        <v>9.9249547969999987E-3</v>
      </c>
      <c r="S209" s="1">
        <v>9.8821731369999992E-3</v>
      </c>
      <c r="T209">
        <f t="shared" si="54"/>
        <v>9.8703199365599917E-3</v>
      </c>
      <c r="U209">
        <f t="shared" si="54"/>
        <v>9.8584667361199842E-3</v>
      </c>
      <c r="V209">
        <f t="shared" si="54"/>
        <v>9.8466135356799784E-3</v>
      </c>
      <c r="W209">
        <f t="shared" si="54"/>
        <v>9.8347603352399709E-3</v>
      </c>
      <c r="X209" s="1">
        <v>9.8229071347999634E-3</v>
      </c>
      <c r="Y209">
        <f t="shared" si="55"/>
        <v>9.8261426173999709E-3</v>
      </c>
      <c r="Z209">
        <f t="shared" si="55"/>
        <v>9.8293780999999785E-3</v>
      </c>
      <c r="AA209">
        <f t="shared" si="55"/>
        <v>9.8326135825999843E-3</v>
      </c>
      <c r="AB209">
        <f t="shared" si="55"/>
        <v>9.8358490651999919E-3</v>
      </c>
      <c r="AC209" s="1">
        <v>9.8390845477999995E-3</v>
      </c>
      <c r="AD209">
        <f t="shared" si="56"/>
        <v>9.841428921959999E-3</v>
      </c>
      <c r="AE209">
        <f t="shared" si="56"/>
        <v>9.8437732961200002E-3</v>
      </c>
      <c r="AF209">
        <f t="shared" si="56"/>
        <v>9.8461176702799996E-3</v>
      </c>
      <c r="AG209">
        <f t="shared" si="56"/>
        <v>9.8484620444400008E-3</v>
      </c>
      <c r="AH209" s="1">
        <v>9.8508064186000003E-3</v>
      </c>
      <c r="AI209" s="2">
        <f t="shared" si="57"/>
        <v>0.11452495631799982</v>
      </c>
      <c r="AJ209" s="2">
        <f t="shared" si="58"/>
        <v>0.1091678314003999</v>
      </c>
      <c r="AK209" s="2">
        <f t="shared" si="59"/>
        <v>0.1082165633991999</v>
      </c>
      <c r="AL209" s="2">
        <f t="shared" si="60"/>
        <v>0.21359670628139968</v>
      </c>
      <c r="AM209" s="2">
        <f t="shared" si="61"/>
        <v>0.31199036254579965</v>
      </c>
      <c r="AN209" s="2">
        <f t="shared" si="62"/>
        <v>0</v>
      </c>
      <c r="AO209">
        <f t="shared" si="63"/>
        <v>0.31199036254579965</v>
      </c>
    </row>
    <row r="210" spans="1:41" hidden="1" x14ac:dyDescent="0.35">
      <c r="A210" t="str">
        <f>VLOOKUP(B210,'BAU Global Total'!A$3:C$34,3,FALSE)</f>
        <v>GCAM</v>
      </c>
      <c r="B210" t="s">
        <v>36</v>
      </c>
      <c r="C210" t="s">
        <v>69</v>
      </c>
      <c r="D210" s="1">
        <v>0</v>
      </c>
      <c r="E210">
        <f t="shared" si="51"/>
        <v>0</v>
      </c>
      <c r="F210">
        <f t="shared" si="51"/>
        <v>0</v>
      </c>
      <c r="G210">
        <f t="shared" si="51"/>
        <v>0</v>
      </c>
      <c r="H210">
        <f t="shared" si="51"/>
        <v>0</v>
      </c>
      <c r="I210" s="1">
        <v>0</v>
      </c>
      <c r="J210">
        <f t="shared" si="52"/>
        <v>0</v>
      </c>
      <c r="K210">
        <f t="shared" si="52"/>
        <v>0</v>
      </c>
      <c r="L210">
        <f t="shared" si="52"/>
        <v>0</v>
      </c>
      <c r="M210">
        <f t="shared" si="52"/>
        <v>0</v>
      </c>
      <c r="N210" s="1">
        <v>0</v>
      </c>
      <c r="O210">
        <f t="shared" si="53"/>
        <v>0</v>
      </c>
      <c r="P210">
        <f t="shared" si="53"/>
        <v>0</v>
      </c>
      <c r="Q210">
        <f t="shared" si="53"/>
        <v>0</v>
      </c>
      <c r="R210">
        <f t="shared" si="53"/>
        <v>0</v>
      </c>
      <c r="S210" s="1">
        <v>0</v>
      </c>
      <c r="T210">
        <f t="shared" si="54"/>
        <v>0</v>
      </c>
      <c r="U210">
        <f t="shared" si="54"/>
        <v>0</v>
      </c>
      <c r="V210">
        <f t="shared" si="54"/>
        <v>0</v>
      </c>
      <c r="W210">
        <f t="shared" si="54"/>
        <v>0</v>
      </c>
      <c r="X210" s="1">
        <v>0</v>
      </c>
      <c r="Y210">
        <f t="shared" si="55"/>
        <v>0</v>
      </c>
      <c r="Z210">
        <f t="shared" si="55"/>
        <v>0</v>
      </c>
      <c r="AA210">
        <f t="shared" si="55"/>
        <v>0</v>
      </c>
      <c r="AB210">
        <f t="shared" si="55"/>
        <v>0</v>
      </c>
      <c r="AC210" s="1">
        <v>0</v>
      </c>
      <c r="AD210">
        <f t="shared" si="56"/>
        <v>0</v>
      </c>
      <c r="AE210">
        <f t="shared" si="56"/>
        <v>0</v>
      </c>
      <c r="AF210">
        <f t="shared" si="56"/>
        <v>0</v>
      </c>
      <c r="AG210">
        <f t="shared" si="56"/>
        <v>0</v>
      </c>
      <c r="AH210" s="1">
        <v>0</v>
      </c>
      <c r="AI210" s="2">
        <f t="shared" si="57"/>
        <v>0</v>
      </c>
      <c r="AJ210" s="2">
        <f t="shared" si="58"/>
        <v>0</v>
      </c>
      <c r="AK210" s="2">
        <f t="shared" si="59"/>
        <v>0</v>
      </c>
      <c r="AL210" s="2">
        <f t="shared" si="60"/>
        <v>0</v>
      </c>
      <c r="AM210" s="2">
        <f t="shared" si="61"/>
        <v>0</v>
      </c>
      <c r="AN210" s="2">
        <f t="shared" si="62"/>
        <v>0</v>
      </c>
      <c r="AO210">
        <f t="shared" si="63"/>
        <v>0</v>
      </c>
    </row>
    <row r="211" spans="1:41" hidden="1" x14ac:dyDescent="0.35">
      <c r="A211" t="str">
        <f>VLOOKUP(B211,'BAU Global Total'!A$3:C$34,3,FALSE)</f>
        <v>EPS</v>
      </c>
      <c r="B211" t="s">
        <v>37</v>
      </c>
      <c r="C211" t="s">
        <v>60</v>
      </c>
      <c r="D211" s="1">
        <v>0.1140854030019246</v>
      </c>
      <c r="E211">
        <f t="shared" si="51"/>
        <v>0.11545976130293095</v>
      </c>
      <c r="F211">
        <f t="shared" si="51"/>
        <v>0.11683411960393732</v>
      </c>
      <c r="G211">
        <f t="shared" si="51"/>
        <v>0.11820847790494367</v>
      </c>
      <c r="H211">
        <f t="shared" si="51"/>
        <v>0.11958283620595003</v>
      </c>
      <c r="I211" s="1">
        <v>0.12095719450695638</v>
      </c>
      <c r="J211">
        <f t="shared" si="52"/>
        <v>0.12227489945842014</v>
      </c>
      <c r="K211">
        <f t="shared" si="52"/>
        <v>0.1235926044098839</v>
      </c>
      <c r="L211">
        <f t="shared" si="52"/>
        <v>0.12491030936134767</v>
      </c>
      <c r="M211">
        <f t="shared" si="52"/>
        <v>0.12622801431281142</v>
      </c>
      <c r="N211" s="1">
        <v>0.12754571926427519</v>
      </c>
      <c r="O211">
        <f t="shared" si="53"/>
        <v>0.12857753837636923</v>
      </c>
      <c r="P211">
        <f t="shared" si="53"/>
        <v>0.12960935748846328</v>
      </c>
      <c r="Q211">
        <f t="shared" si="53"/>
        <v>0.13064117660055732</v>
      </c>
      <c r="R211">
        <f t="shared" si="53"/>
        <v>0.13167299571265137</v>
      </c>
      <c r="S211" s="1">
        <v>0.13270481482474542</v>
      </c>
      <c r="T211">
        <f t="shared" si="54"/>
        <v>0.13345908585841915</v>
      </c>
      <c r="U211">
        <f t="shared" si="54"/>
        <v>0.13421335689209285</v>
      </c>
      <c r="V211">
        <f t="shared" si="54"/>
        <v>0.13496762792576658</v>
      </c>
      <c r="W211">
        <f t="shared" si="54"/>
        <v>0.13572189895944028</v>
      </c>
      <c r="X211" s="1">
        <v>0.13647616999311402</v>
      </c>
      <c r="Y211">
        <f t="shared" si="55"/>
        <v>0.13702164651599025</v>
      </c>
      <c r="Z211">
        <f t="shared" si="55"/>
        <v>0.13756712303886648</v>
      </c>
      <c r="AA211">
        <f t="shared" si="55"/>
        <v>0.13811259956174271</v>
      </c>
      <c r="AB211">
        <f t="shared" si="55"/>
        <v>0.13865807608461894</v>
      </c>
      <c r="AC211" s="1">
        <v>0.13920355260749517</v>
      </c>
      <c r="AD211">
        <f t="shared" si="56"/>
        <v>0.13963731422163483</v>
      </c>
      <c r="AE211">
        <f t="shared" si="56"/>
        <v>0.14007107583577447</v>
      </c>
      <c r="AF211">
        <f t="shared" si="56"/>
        <v>0.14050483744991413</v>
      </c>
      <c r="AG211">
        <f t="shared" si="56"/>
        <v>0.14093859906405376</v>
      </c>
      <c r="AH211" s="1">
        <v>0.14137236067819342</v>
      </c>
      <c r="AI211" s="2">
        <f t="shared" si="57"/>
        <v>1.3296793393333814</v>
      </c>
      <c r="AJ211" s="2">
        <f t="shared" si="58"/>
        <v>1.4555897418958945</v>
      </c>
      <c r="AK211" s="2">
        <f t="shared" si="59"/>
        <v>1.5295633550513978</v>
      </c>
      <c r="AL211" s="2">
        <f t="shared" si="60"/>
        <v>2.6577233619650009</v>
      </c>
      <c r="AM211" s="2">
        <f t="shared" si="61"/>
        <v>4.0508105470232856</v>
      </c>
      <c r="AN211" s="2">
        <f t="shared" si="62"/>
        <v>4.0508105470232856</v>
      </c>
      <c r="AO211">
        <f t="shared" si="63"/>
        <v>0</v>
      </c>
    </row>
    <row r="212" spans="1:41" hidden="1" x14ac:dyDescent="0.35">
      <c r="A212" t="str">
        <f>VLOOKUP(B212,'BAU Global Total'!A$3:C$34,3,FALSE)</f>
        <v>EPS</v>
      </c>
      <c r="B212" t="s">
        <v>37</v>
      </c>
      <c r="C212" t="s">
        <v>61</v>
      </c>
      <c r="D212" s="1">
        <v>0</v>
      </c>
      <c r="E212">
        <f t="shared" si="51"/>
        <v>5.3729668028800002E-5</v>
      </c>
      <c r="F212">
        <f t="shared" si="51"/>
        <v>1.074593360576E-4</v>
      </c>
      <c r="G212">
        <f t="shared" si="51"/>
        <v>1.6118900408640001E-4</v>
      </c>
      <c r="H212">
        <f t="shared" si="51"/>
        <v>2.1491867211520001E-4</v>
      </c>
      <c r="I212" s="1">
        <v>2.6864834014400001E-4</v>
      </c>
      <c r="J212">
        <f t="shared" si="52"/>
        <v>5.5908282589519926E-4</v>
      </c>
      <c r="K212">
        <f t="shared" si="52"/>
        <v>8.4951731164639851E-4</v>
      </c>
      <c r="L212">
        <f t="shared" si="52"/>
        <v>1.1399517973975978E-3</v>
      </c>
      <c r="M212">
        <f t="shared" si="52"/>
        <v>1.430386283148797E-3</v>
      </c>
      <c r="N212" s="1">
        <v>1.7208207688999963E-3</v>
      </c>
      <c r="O212">
        <f t="shared" si="53"/>
        <v>2.1555622518631963E-3</v>
      </c>
      <c r="P212">
        <f t="shared" si="53"/>
        <v>2.5903037348263963E-3</v>
      </c>
      <c r="Q212">
        <f t="shared" si="53"/>
        <v>3.0250452177895963E-3</v>
      </c>
      <c r="R212">
        <f t="shared" si="53"/>
        <v>3.4597867007527964E-3</v>
      </c>
      <c r="S212" s="1">
        <v>3.8945281837159964E-3</v>
      </c>
      <c r="T212">
        <f t="shared" si="54"/>
        <v>4.3289464692623974E-3</v>
      </c>
      <c r="U212">
        <f t="shared" si="54"/>
        <v>4.7633647548087979E-3</v>
      </c>
      <c r="V212">
        <f t="shared" si="54"/>
        <v>5.1977830403551993E-3</v>
      </c>
      <c r="W212">
        <f t="shared" si="54"/>
        <v>5.6322013259015999E-3</v>
      </c>
      <c r="X212" s="1">
        <v>6.0666196114480004E-3</v>
      </c>
      <c r="Y212">
        <f t="shared" si="55"/>
        <v>6.4219410347304004E-3</v>
      </c>
      <c r="Z212">
        <f t="shared" si="55"/>
        <v>6.7772624580128005E-3</v>
      </c>
      <c r="AA212">
        <f t="shared" si="55"/>
        <v>7.1325838812951996E-3</v>
      </c>
      <c r="AB212">
        <f t="shared" si="55"/>
        <v>7.4879053045775997E-3</v>
      </c>
      <c r="AC212" s="1">
        <v>7.8432267278599997E-3</v>
      </c>
      <c r="AD212">
        <f t="shared" si="56"/>
        <v>8.1776200178839999E-3</v>
      </c>
      <c r="AE212">
        <f t="shared" si="56"/>
        <v>8.512013307908E-3</v>
      </c>
      <c r="AF212">
        <f t="shared" si="56"/>
        <v>8.8464065979320002E-3</v>
      </c>
      <c r="AG212">
        <f t="shared" si="56"/>
        <v>9.1807998879560003E-3</v>
      </c>
      <c r="AH212" s="1">
        <v>9.5151931779800004E-3</v>
      </c>
      <c r="AI212" s="2">
        <f t="shared" si="57"/>
        <v>6.5057040074199884E-3</v>
      </c>
      <c r="AJ212" s="2">
        <f t="shared" si="58"/>
        <v>4.283496205962397E-2</v>
      </c>
      <c r="AK212" s="2">
        <f t="shared" si="59"/>
        <v>8.5961572007584003E-2</v>
      </c>
      <c r="AL212" s="2">
        <f t="shared" si="60"/>
        <v>4.7619845298143962E-2</v>
      </c>
      <c r="AM212" s="2">
        <f t="shared" si="61"/>
        <v>0.12751479769427998</v>
      </c>
      <c r="AN212" s="2">
        <f t="shared" si="62"/>
        <v>0.12751479769427998</v>
      </c>
      <c r="AO212">
        <f t="shared" si="63"/>
        <v>0</v>
      </c>
    </row>
    <row r="213" spans="1:41" hidden="1" x14ac:dyDescent="0.35">
      <c r="A213" t="str">
        <f>VLOOKUP(B213,'BAU Global Total'!A$3:C$34,3,FALSE)</f>
        <v>EPS</v>
      </c>
      <c r="B213" t="s">
        <v>37</v>
      </c>
      <c r="C213" t="s">
        <v>53</v>
      </c>
      <c r="D213" s="1">
        <v>0.36171057293147402</v>
      </c>
      <c r="E213">
        <f t="shared" si="51"/>
        <v>0.36390037748271198</v>
      </c>
      <c r="F213">
        <f t="shared" si="51"/>
        <v>0.36609018203394988</v>
      </c>
      <c r="G213">
        <f t="shared" si="51"/>
        <v>0.36827998658518785</v>
      </c>
      <c r="H213">
        <f t="shared" si="51"/>
        <v>0.37046979113642575</v>
      </c>
      <c r="I213" s="1">
        <v>0.37265959568766371</v>
      </c>
      <c r="J213">
        <f t="shared" si="52"/>
        <v>0.37355214469327497</v>
      </c>
      <c r="K213">
        <f t="shared" si="52"/>
        <v>0.37444469369888628</v>
      </c>
      <c r="L213">
        <f t="shared" si="52"/>
        <v>0.37533724270449753</v>
      </c>
      <c r="M213">
        <f t="shared" si="52"/>
        <v>0.37622979171010884</v>
      </c>
      <c r="N213" s="1">
        <v>0.37712234071572009</v>
      </c>
      <c r="O213">
        <f t="shared" si="53"/>
        <v>0.37564924657371057</v>
      </c>
      <c r="P213">
        <f t="shared" si="53"/>
        <v>0.37417615243170105</v>
      </c>
      <c r="Q213">
        <f t="shared" si="53"/>
        <v>0.37270305828969152</v>
      </c>
      <c r="R213">
        <f t="shared" si="53"/>
        <v>0.371229964147682</v>
      </c>
      <c r="S213" s="1">
        <v>0.36975687000567248</v>
      </c>
      <c r="T213">
        <f t="shared" si="54"/>
        <v>0.36688156038405884</v>
      </c>
      <c r="U213">
        <f t="shared" si="54"/>
        <v>0.36400625076244519</v>
      </c>
      <c r="V213">
        <f t="shared" si="54"/>
        <v>0.36113094114083155</v>
      </c>
      <c r="W213">
        <f t="shared" si="54"/>
        <v>0.35825563151921791</v>
      </c>
      <c r="X213" s="1">
        <v>0.35538032189760427</v>
      </c>
      <c r="Y213">
        <f t="shared" si="55"/>
        <v>0.35688339509871414</v>
      </c>
      <c r="Z213">
        <f t="shared" si="55"/>
        <v>0.35838646829982401</v>
      </c>
      <c r="AA213">
        <f t="shared" si="55"/>
        <v>0.35988954150093394</v>
      </c>
      <c r="AB213">
        <f t="shared" si="55"/>
        <v>0.36139261470204381</v>
      </c>
      <c r="AC213" s="1">
        <v>0.36289568790315369</v>
      </c>
      <c r="AD213">
        <f t="shared" si="56"/>
        <v>0.36464203429010617</v>
      </c>
      <c r="AE213">
        <f t="shared" si="56"/>
        <v>0.3663883806770587</v>
      </c>
      <c r="AF213">
        <f t="shared" si="56"/>
        <v>0.36813472706401118</v>
      </c>
      <c r="AG213">
        <f t="shared" si="56"/>
        <v>0.36988107345096372</v>
      </c>
      <c r="AH213" s="1">
        <v>0.3716274198379162</v>
      </c>
      <c r="AI213" s="2">
        <f t="shared" si="57"/>
        <v>4.0797967193799005</v>
      </c>
      <c r="AJ213" s="2">
        <f t="shared" si="58"/>
        <v>4.0462923378683362</v>
      </c>
      <c r="AK213" s="2">
        <f t="shared" si="59"/>
        <v>3.99550166472233</v>
      </c>
      <c r="AL213" s="2">
        <f t="shared" si="60"/>
        <v>7.7489667165325162</v>
      </c>
      <c r="AM213" s="2">
        <f t="shared" si="61"/>
        <v>11.389088059357242</v>
      </c>
      <c r="AN213" s="2">
        <f t="shared" si="62"/>
        <v>11.389088059357242</v>
      </c>
      <c r="AO213">
        <f t="shared" si="63"/>
        <v>0</v>
      </c>
    </row>
    <row r="214" spans="1:41" hidden="1" x14ac:dyDescent="0.35">
      <c r="A214" t="str">
        <f>VLOOKUP(B214,'BAU Global Total'!A$3:C$34,3,FALSE)</f>
        <v>EPS</v>
      </c>
      <c r="B214" t="s">
        <v>37</v>
      </c>
      <c r="C214" t="s">
        <v>62</v>
      </c>
      <c r="D214" s="1">
        <v>-4.4984636752795053E-3</v>
      </c>
      <c r="E214">
        <f t="shared" si="51"/>
        <v>-5.4791309996645556E-3</v>
      </c>
      <c r="F214">
        <f t="shared" si="51"/>
        <v>-6.4597983240496058E-3</v>
      </c>
      <c r="G214">
        <f t="shared" si="51"/>
        <v>-7.4404656484346569E-3</v>
      </c>
      <c r="H214">
        <f t="shared" si="51"/>
        <v>-8.421132972819708E-3</v>
      </c>
      <c r="I214" s="1">
        <v>-9.4018002972047574E-3</v>
      </c>
      <c r="J214">
        <f t="shared" si="52"/>
        <v>-1.0794183366604367E-2</v>
      </c>
      <c r="K214">
        <f t="shared" si="52"/>
        <v>-1.2186566436003975E-2</v>
      </c>
      <c r="L214">
        <f t="shared" si="52"/>
        <v>-1.3578949505403583E-2</v>
      </c>
      <c r="M214">
        <f t="shared" si="52"/>
        <v>-1.4971332574803195E-2</v>
      </c>
      <c r="N214" s="1">
        <v>-1.6363715644202803E-2</v>
      </c>
      <c r="O214">
        <f t="shared" si="53"/>
        <v>-1.7792204733112944E-2</v>
      </c>
      <c r="P214">
        <f t="shared" si="53"/>
        <v>-1.9220693822023082E-2</v>
      </c>
      <c r="Q214">
        <f t="shared" si="53"/>
        <v>-2.0649182910933223E-2</v>
      </c>
      <c r="R214">
        <f t="shared" si="53"/>
        <v>-2.2077671999843361E-2</v>
      </c>
      <c r="S214" s="1">
        <v>-2.3506161088753502E-2</v>
      </c>
      <c r="T214">
        <f t="shared" si="54"/>
        <v>-2.5311581872051521E-2</v>
      </c>
      <c r="U214">
        <f t="shared" si="54"/>
        <v>-2.7117002655349543E-2</v>
      </c>
      <c r="V214">
        <f t="shared" si="54"/>
        <v>-2.8922423438647562E-2</v>
      </c>
      <c r="W214">
        <f t="shared" si="54"/>
        <v>-3.0727844221945584E-2</v>
      </c>
      <c r="X214" s="1">
        <v>-3.2533265005243603E-2</v>
      </c>
      <c r="Y214">
        <f t="shared" si="55"/>
        <v>-3.4723770135788659E-2</v>
      </c>
      <c r="Z214">
        <f t="shared" si="55"/>
        <v>-3.6914275266333722E-2</v>
      </c>
      <c r="AA214">
        <f t="shared" si="55"/>
        <v>-3.9104780396878779E-2</v>
      </c>
      <c r="AB214">
        <f t="shared" si="55"/>
        <v>-4.1295285527423842E-2</v>
      </c>
      <c r="AC214" s="1">
        <v>-4.3485790657968898E-2</v>
      </c>
      <c r="AD214">
        <f t="shared" si="56"/>
        <v>-4.5467136274600958E-2</v>
      </c>
      <c r="AE214">
        <f t="shared" si="56"/>
        <v>-4.7448481891233026E-2</v>
      </c>
      <c r="AF214">
        <f t="shared" si="56"/>
        <v>-4.9429827507865086E-2</v>
      </c>
      <c r="AG214">
        <f t="shared" si="56"/>
        <v>-5.1411173124497153E-2</v>
      </c>
      <c r="AH214" s="1">
        <v>-5.3392518741129213E-2</v>
      </c>
      <c r="AI214" s="2">
        <f t="shared" si="57"/>
        <v>-0.10959553944447072</v>
      </c>
      <c r="AJ214" s="2">
        <f t="shared" si="58"/>
        <v>-0.26422174739210674</v>
      </c>
      <c r="AK214" s="2">
        <f t="shared" si="59"/>
        <v>-0.47520630452896295</v>
      </c>
      <c r="AL214" s="2">
        <f t="shared" si="60"/>
        <v>-0.35745357119237464</v>
      </c>
      <c r="AM214" s="2">
        <f t="shared" si="61"/>
        <v>-0.80012661071609403</v>
      </c>
      <c r="AN214" s="2">
        <f t="shared" si="62"/>
        <v>-0.80012661071609403</v>
      </c>
      <c r="AO214">
        <f t="shared" si="63"/>
        <v>0</v>
      </c>
    </row>
    <row r="215" spans="1:41" hidden="1" x14ac:dyDescent="0.35">
      <c r="A215" t="str">
        <f>VLOOKUP(B215,'BAU Global Total'!A$3:C$34,3,FALSE)</f>
        <v>EPS</v>
      </c>
      <c r="B215" t="s">
        <v>37</v>
      </c>
      <c r="C215" t="s">
        <v>63</v>
      </c>
      <c r="D215" s="1">
        <v>0.1221913378091853</v>
      </c>
      <c r="E215">
        <f t="shared" si="51"/>
        <v>0.12443060045096782</v>
      </c>
      <c r="F215">
        <f t="shared" si="51"/>
        <v>0.12666986309275036</v>
      </c>
      <c r="G215">
        <f t="shared" si="51"/>
        <v>0.12890912573453289</v>
      </c>
      <c r="H215">
        <f t="shared" si="51"/>
        <v>0.1311483883763154</v>
      </c>
      <c r="I215" s="1">
        <v>0.13338765101809794</v>
      </c>
      <c r="J215">
        <f t="shared" si="52"/>
        <v>0.13707580078295961</v>
      </c>
      <c r="K215">
        <f t="shared" si="52"/>
        <v>0.14076395054782129</v>
      </c>
      <c r="L215">
        <f t="shared" si="52"/>
        <v>0.14445210031268296</v>
      </c>
      <c r="M215">
        <f t="shared" si="52"/>
        <v>0.14814025007754464</v>
      </c>
      <c r="N215" s="1">
        <v>0.15182839984240631</v>
      </c>
      <c r="O215">
        <f t="shared" si="53"/>
        <v>0.15526055797828897</v>
      </c>
      <c r="P215">
        <f t="shared" si="53"/>
        <v>0.15869271611417163</v>
      </c>
      <c r="Q215">
        <f t="shared" si="53"/>
        <v>0.16212487425005428</v>
      </c>
      <c r="R215">
        <f t="shared" si="53"/>
        <v>0.16555703238593694</v>
      </c>
      <c r="S215" s="1">
        <v>0.1689891905218196</v>
      </c>
      <c r="T215">
        <f t="shared" si="54"/>
        <v>0.17178827366118354</v>
      </c>
      <c r="U215">
        <f t="shared" si="54"/>
        <v>0.17458735680054749</v>
      </c>
      <c r="V215">
        <f t="shared" si="54"/>
        <v>0.17738643993991146</v>
      </c>
      <c r="W215">
        <f t="shared" si="54"/>
        <v>0.18018552307927541</v>
      </c>
      <c r="X215" s="1">
        <v>0.18298460621863935</v>
      </c>
      <c r="Y215">
        <f t="shared" si="55"/>
        <v>0.18562592362624597</v>
      </c>
      <c r="Z215">
        <f t="shared" si="55"/>
        <v>0.18826724103385259</v>
      </c>
      <c r="AA215">
        <f t="shared" si="55"/>
        <v>0.19090855844145918</v>
      </c>
      <c r="AB215">
        <f t="shared" si="55"/>
        <v>0.1935498758490658</v>
      </c>
      <c r="AC215" s="1">
        <v>0.19619119325667242</v>
      </c>
      <c r="AD215">
        <f t="shared" si="56"/>
        <v>0.19821503048605152</v>
      </c>
      <c r="AE215">
        <f t="shared" si="56"/>
        <v>0.20023886771543059</v>
      </c>
      <c r="AF215">
        <f t="shared" si="56"/>
        <v>0.20226270494480969</v>
      </c>
      <c r="AG215">
        <f t="shared" si="56"/>
        <v>0.20428654217418876</v>
      </c>
      <c r="AH215" s="1">
        <v>0.20631037940356786</v>
      </c>
      <c r="AI215" s="2">
        <f t="shared" si="57"/>
        <v>1.4889974680452647</v>
      </c>
      <c r="AJ215" s="2">
        <f t="shared" si="58"/>
        <v>1.8493849707922352</v>
      </c>
      <c r="AK215" s="2">
        <f t="shared" si="59"/>
        <v>2.1488409231499839</v>
      </c>
      <c r="AL215" s="2">
        <f t="shared" si="60"/>
        <v>3.186554038995093</v>
      </c>
      <c r="AM215" s="2">
        <f t="shared" si="61"/>
        <v>5.1524103559264365</v>
      </c>
      <c r="AN215" s="2">
        <f t="shared" si="62"/>
        <v>5.1524103559264365</v>
      </c>
      <c r="AO215">
        <f t="shared" si="63"/>
        <v>0</v>
      </c>
    </row>
    <row r="216" spans="1:41" hidden="1" x14ac:dyDescent="0.35">
      <c r="A216" t="str">
        <f>VLOOKUP(B216,'BAU Global Total'!A$3:C$34,3,FALSE)</f>
        <v>EPS</v>
      </c>
      <c r="B216" t="s">
        <v>37</v>
      </c>
      <c r="C216" t="s">
        <v>64</v>
      </c>
      <c r="D216" s="1">
        <v>1.2756870820392995E-2</v>
      </c>
      <c r="E216">
        <f t="shared" si="51"/>
        <v>1.3325662714419689E-2</v>
      </c>
      <c r="F216">
        <f t="shared" si="51"/>
        <v>1.3894454608446382E-2</v>
      </c>
      <c r="G216">
        <f t="shared" si="51"/>
        <v>1.4463246502473074E-2</v>
      </c>
      <c r="H216">
        <f t="shared" si="51"/>
        <v>1.5032038396499768E-2</v>
      </c>
      <c r="I216" s="1">
        <v>1.5600830290526462E-2</v>
      </c>
      <c r="J216">
        <f t="shared" si="52"/>
        <v>1.6092356917674269E-2</v>
      </c>
      <c r="K216">
        <f t="shared" si="52"/>
        <v>1.6583883544822074E-2</v>
      </c>
      <c r="L216">
        <f t="shared" si="52"/>
        <v>1.7075410171969879E-2</v>
      </c>
      <c r="M216">
        <f t="shared" si="52"/>
        <v>1.7566936799117687E-2</v>
      </c>
      <c r="N216" s="1">
        <v>1.8058463426265492E-2</v>
      </c>
      <c r="O216">
        <f t="shared" si="53"/>
        <v>1.8382217195547695E-2</v>
      </c>
      <c r="P216">
        <f t="shared" si="53"/>
        <v>1.8705970964829895E-2</v>
      </c>
      <c r="Q216">
        <f t="shared" si="53"/>
        <v>1.9029724734112099E-2</v>
      </c>
      <c r="R216">
        <f t="shared" si="53"/>
        <v>1.9353478503394299E-2</v>
      </c>
      <c r="S216" s="1">
        <v>1.9677232272676502E-2</v>
      </c>
      <c r="T216">
        <f t="shared" si="54"/>
        <v>1.9925485536202901E-2</v>
      </c>
      <c r="U216">
        <f t="shared" si="54"/>
        <v>2.01737387997293E-2</v>
      </c>
      <c r="V216">
        <f t="shared" si="54"/>
        <v>2.0421992063255699E-2</v>
      </c>
      <c r="W216">
        <f t="shared" si="54"/>
        <v>2.0670245326782098E-2</v>
      </c>
      <c r="X216" s="1">
        <v>2.0918498590308497E-2</v>
      </c>
      <c r="Y216">
        <f t="shared" si="55"/>
        <v>2.1200382334710093E-2</v>
      </c>
      <c r="Z216">
        <f t="shared" si="55"/>
        <v>2.1482266079111689E-2</v>
      </c>
      <c r="AA216">
        <f t="shared" si="55"/>
        <v>2.1764149823513285E-2</v>
      </c>
      <c r="AB216">
        <f t="shared" si="55"/>
        <v>2.2046033567914881E-2</v>
      </c>
      <c r="AC216" s="1">
        <v>2.2327917312316477E-2</v>
      </c>
      <c r="AD216">
        <f t="shared" si="56"/>
        <v>2.2638007321783681E-2</v>
      </c>
      <c r="AE216">
        <f t="shared" si="56"/>
        <v>2.2948097331250888E-2</v>
      </c>
      <c r="AF216">
        <f t="shared" si="56"/>
        <v>2.3258187340718092E-2</v>
      </c>
      <c r="AG216">
        <f t="shared" si="56"/>
        <v>2.3568277350185299E-2</v>
      </c>
      <c r="AH216" s="1">
        <v>2.3878367359652503E-2</v>
      </c>
      <c r="AI216" s="2">
        <f t="shared" si="57"/>
        <v>0.17045015419260778</v>
      </c>
      <c r="AJ216" s="2">
        <f t="shared" si="58"/>
        <v>0.21531704741310453</v>
      </c>
      <c r="AK216" s="2">
        <f t="shared" si="59"/>
        <v>0.24603018441146537</v>
      </c>
      <c r="AL216" s="2">
        <f t="shared" si="60"/>
        <v>0.36770873817944666</v>
      </c>
      <c r="AM216" s="2">
        <f t="shared" si="61"/>
        <v>0.59282042400060353</v>
      </c>
      <c r="AN216" s="2">
        <f t="shared" si="62"/>
        <v>0.59282042400060353</v>
      </c>
      <c r="AO216">
        <f t="shared" si="63"/>
        <v>0</v>
      </c>
    </row>
    <row r="217" spans="1:41" hidden="1" x14ac:dyDescent="0.35">
      <c r="A217" t="str">
        <f>VLOOKUP(B217,'BAU Global Total'!A$3:C$34,3,FALSE)</f>
        <v>EPS</v>
      </c>
      <c r="B217" t="s">
        <v>37</v>
      </c>
      <c r="C217" t="s">
        <v>65</v>
      </c>
      <c r="D217" s="1">
        <v>3.5533389893560002E-2</v>
      </c>
      <c r="E217">
        <f t="shared" si="51"/>
        <v>3.6543513932414999E-2</v>
      </c>
      <c r="F217">
        <f t="shared" si="51"/>
        <v>3.7553637971269996E-2</v>
      </c>
      <c r="G217">
        <f t="shared" si="51"/>
        <v>3.8563762010124993E-2</v>
      </c>
      <c r="H217">
        <f t="shared" si="51"/>
        <v>3.9573886048979989E-2</v>
      </c>
      <c r="I217" s="1">
        <v>4.0584010087834986E-2</v>
      </c>
      <c r="J217">
        <f t="shared" si="52"/>
        <v>4.135165808211199E-2</v>
      </c>
      <c r="K217">
        <f t="shared" si="52"/>
        <v>4.2119306076388988E-2</v>
      </c>
      <c r="L217">
        <f t="shared" si="52"/>
        <v>4.2886954070665992E-2</v>
      </c>
      <c r="M217">
        <f t="shared" si="52"/>
        <v>4.3654602064942989E-2</v>
      </c>
      <c r="N217" s="1">
        <v>4.4422250059219993E-2</v>
      </c>
      <c r="O217">
        <f t="shared" si="53"/>
        <v>4.4791102448020793E-2</v>
      </c>
      <c r="P217">
        <f t="shared" si="53"/>
        <v>4.5159954836821593E-2</v>
      </c>
      <c r="Q217">
        <f t="shared" si="53"/>
        <v>4.5528807225622393E-2</v>
      </c>
      <c r="R217">
        <f t="shared" si="53"/>
        <v>4.5897659614423193E-2</v>
      </c>
      <c r="S217" s="1">
        <v>4.6266512003223993E-2</v>
      </c>
      <c r="T217">
        <f t="shared" si="54"/>
        <v>4.6442465584281195E-2</v>
      </c>
      <c r="U217">
        <f t="shared" si="54"/>
        <v>4.6618419165338397E-2</v>
      </c>
      <c r="V217">
        <f t="shared" si="54"/>
        <v>4.6794372746395592E-2</v>
      </c>
      <c r="W217">
        <f t="shared" si="54"/>
        <v>4.6970326327452794E-2</v>
      </c>
      <c r="X217" s="1">
        <v>4.7146279908509996E-2</v>
      </c>
      <c r="Y217">
        <f t="shared" si="55"/>
        <v>4.7288379570492388E-2</v>
      </c>
      <c r="Z217">
        <f t="shared" si="55"/>
        <v>4.743047923247478E-2</v>
      </c>
      <c r="AA217">
        <f t="shared" si="55"/>
        <v>4.7572578894457172E-2</v>
      </c>
      <c r="AB217">
        <f t="shared" si="55"/>
        <v>4.7714678556439565E-2</v>
      </c>
      <c r="AC217" s="1">
        <v>4.7856778218421957E-2</v>
      </c>
      <c r="AD217">
        <f t="shared" si="56"/>
        <v>4.8066669663563155E-2</v>
      </c>
      <c r="AE217">
        <f t="shared" si="56"/>
        <v>4.8276561108704354E-2</v>
      </c>
      <c r="AF217">
        <f t="shared" si="56"/>
        <v>4.8486452553845559E-2</v>
      </c>
      <c r="AG217">
        <f t="shared" si="56"/>
        <v>4.8696343998986757E-2</v>
      </c>
      <c r="AH217" s="1">
        <v>4.8906235444127956E-2</v>
      </c>
      <c r="AI217" s="2">
        <f t="shared" si="57"/>
        <v>0.44278697029751496</v>
      </c>
      <c r="AJ217" s="2">
        <f t="shared" si="58"/>
        <v>0.50603814991930995</v>
      </c>
      <c r="AK217" s="2">
        <f t="shared" si="59"/>
        <v>0.52744143715002367</v>
      </c>
      <c r="AL217" s="2">
        <f t="shared" si="60"/>
        <v>0.90440287015760479</v>
      </c>
      <c r="AM217" s="2">
        <f t="shared" si="61"/>
        <v>1.3846980273991183</v>
      </c>
      <c r="AN217" s="2">
        <f t="shared" si="62"/>
        <v>1.3846980273991183</v>
      </c>
      <c r="AO217">
        <f t="shared" si="63"/>
        <v>0</v>
      </c>
    </row>
    <row r="218" spans="1:41" hidden="1" x14ac:dyDescent="0.35">
      <c r="A218" t="str">
        <f>VLOOKUP(B218,'BAU Global Total'!A$3:C$34,3,FALSE)</f>
        <v>EPS</v>
      </c>
      <c r="B218" t="s">
        <v>37</v>
      </c>
      <c r="C218" t="s">
        <v>66</v>
      </c>
      <c r="D218" s="1">
        <v>8.1603267099999988E-3</v>
      </c>
      <c r="E218">
        <f t="shared" si="51"/>
        <v>8.2292217809999992E-3</v>
      </c>
      <c r="F218">
        <f t="shared" si="51"/>
        <v>8.2981168519999995E-3</v>
      </c>
      <c r="G218">
        <f t="shared" si="51"/>
        <v>8.3670119229999999E-3</v>
      </c>
      <c r="H218">
        <f t="shared" si="51"/>
        <v>8.4359069940000003E-3</v>
      </c>
      <c r="I218" s="1">
        <v>8.5048020650000007E-3</v>
      </c>
      <c r="J218">
        <f t="shared" si="52"/>
        <v>8.5746329469999997E-3</v>
      </c>
      <c r="K218">
        <f t="shared" si="52"/>
        <v>8.6444638290000004E-3</v>
      </c>
      <c r="L218">
        <f t="shared" si="52"/>
        <v>8.7142947109999994E-3</v>
      </c>
      <c r="M218">
        <f t="shared" si="52"/>
        <v>8.7841255930000001E-3</v>
      </c>
      <c r="N218" s="1">
        <v>8.853956474999999E-3</v>
      </c>
      <c r="O218">
        <f t="shared" si="53"/>
        <v>8.9013176379999989E-3</v>
      </c>
      <c r="P218">
        <f t="shared" si="53"/>
        <v>8.9486788009999988E-3</v>
      </c>
      <c r="Q218">
        <f t="shared" si="53"/>
        <v>8.9960399640000004E-3</v>
      </c>
      <c r="R218">
        <f t="shared" si="53"/>
        <v>9.0434011270000003E-3</v>
      </c>
      <c r="S218" s="1">
        <v>9.0907622900000002E-3</v>
      </c>
      <c r="T218">
        <f t="shared" si="54"/>
        <v>9.2429998690000004E-3</v>
      </c>
      <c r="U218">
        <f t="shared" si="54"/>
        <v>9.3952374480000007E-3</v>
      </c>
      <c r="V218">
        <f t="shared" si="54"/>
        <v>9.5474750269999992E-3</v>
      </c>
      <c r="W218">
        <f t="shared" si="54"/>
        <v>9.6997126059999994E-3</v>
      </c>
      <c r="X218" s="1">
        <v>9.8519501849999996E-3</v>
      </c>
      <c r="Y218">
        <f t="shared" si="55"/>
        <v>9.9959055079999991E-3</v>
      </c>
      <c r="Z218">
        <f t="shared" si="55"/>
        <v>1.0139860831E-2</v>
      </c>
      <c r="AA218">
        <f t="shared" si="55"/>
        <v>1.0283816154E-2</v>
      </c>
      <c r="AB218">
        <f t="shared" si="55"/>
        <v>1.0427771477000001E-2</v>
      </c>
      <c r="AC218" s="1">
        <v>1.05717268E-2</v>
      </c>
      <c r="AD218">
        <f t="shared" si="56"/>
        <v>1.0710787028000001E-2</v>
      </c>
      <c r="AE218">
        <f t="shared" si="56"/>
        <v>1.0849847256000002E-2</v>
      </c>
      <c r="AF218">
        <f t="shared" si="56"/>
        <v>1.0988907484000001E-2</v>
      </c>
      <c r="AG218">
        <f t="shared" si="56"/>
        <v>1.1127967712000001E-2</v>
      </c>
      <c r="AH218" s="1">
        <v>1.1267027940000002E-2</v>
      </c>
      <c r="AI218" s="2">
        <f t="shared" si="57"/>
        <v>9.3566859879999992E-2</v>
      </c>
      <c r="AJ218" s="2">
        <f t="shared" si="58"/>
        <v>0.10157153143</v>
      </c>
      <c r="AK218" s="2">
        <f t="shared" si="59"/>
        <v>0.11621556837500002</v>
      </c>
      <c r="AL218" s="2">
        <f t="shared" si="60"/>
        <v>0.18628443483500001</v>
      </c>
      <c r="AM218" s="2">
        <f t="shared" si="61"/>
        <v>0.29264805302500002</v>
      </c>
      <c r="AN218" s="2">
        <f t="shared" si="62"/>
        <v>0</v>
      </c>
      <c r="AO218">
        <f t="shared" si="63"/>
        <v>0.29264805302500002</v>
      </c>
    </row>
    <row r="219" spans="1:41" hidden="1" x14ac:dyDescent="0.35">
      <c r="A219" t="str">
        <f>VLOOKUP(B219,'BAU Global Total'!A$3:C$34,3,FALSE)</f>
        <v>EPS</v>
      </c>
      <c r="B219" t="s">
        <v>37</v>
      </c>
      <c r="C219" t="s">
        <v>67</v>
      </c>
      <c r="D219" s="1">
        <v>0.16509447942601296</v>
      </c>
      <c r="E219">
        <f t="shared" si="51"/>
        <v>0.16548183482807147</v>
      </c>
      <c r="F219">
        <f t="shared" si="51"/>
        <v>0.16586919023012997</v>
      </c>
      <c r="G219">
        <f t="shared" si="51"/>
        <v>0.1662565456321885</v>
      </c>
      <c r="H219">
        <f t="shared" si="51"/>
        <v>0.16664390103424701</v>
      </c>
      <c r="I219" s="1">
        <v>0.16703125643630551</v>
      </c>
      <c r="J219">
        <f t="shared" si="52"/>
        <v>0.16570399154025275</v>
      </c>
      <c r="K219">
        <f t="shared" si="52"/>
        <v>0.1643767266442</v>
      </c>
      <c r="L219">
        <f t="shared" si="52"/>
        <v>0.16304946174814727</v>
      </c>
      <c r="M219">
        <f t="shared" si="52"/>
        <v>0.16172219685209452</v>
      </c>
      <c r="N219" s="1">
        <v>0.16039493195604176</v>
      </c>
      <c r="O219">
        <f t="shared" si="53"/>
        <v>0.15807350708958695</v>
      </c>
      <c r="P219">
        <f t="shared" si="53"/>
        <v>0.15575208222313214</v>
      </c>
      <c r="Q219">
        <f t="shared" si="53"/>
        <v>0.15343065735667735</v>
      </c>
      <c r="R219">
        <f t="shared" si="53"/>
        <v>0.15110923249022254</v>
      </c>
      <c r="S219" s="1">
        <v>0.14878780762376773</v>
      </c>
      <c r="T219">
        <f t="shared" si="54"/>
        <v>0.14689564641367625</v>
      </c>
      <c r="U219">
        <f t="shared" si="54"/>
        <v>0.1450034852035848</v>
      </c>
      <c r="V219">
        <f t="shared" si="54"/>
        <v>0.14311132399349333</v>
      </c>
      <c r="W219">
        <f t="shared" si="54"/>
        <v>0.14121916278340188</v>
      </c>
      <c r="X219" s="1">
        <v>0.13932700157331041</v>
      </c>
      <c r="Y219">
        <f t="shared" si="55"/>
        <v>0.13870555389263589</v>
      </c>
      <c r="Z219">
        <f t="shared" si="55"/>
        <v>0.13808410621196138</v>
      </c>
      <c r="AA219">
        <f t="shared" si="55"/>
        <v>0.13746265853128686</v>
      </c>
      <c r="AB219">
        <f t="shared" si="55"/>
        <v>0.13684121085061235</v>
      </c>
      <c r="AC219" s="1">
        <v>0.13621976316993784</v>
      </c>
      <c r="AD219">
        <f t="shared" si="56"/>
        <v>0.13537300121375601</v>
      </c>
      <c r="AE219">
        <f t="shared" si="56"/>
        <v>0.13452623925757415</v>
      </c>
      <c r="AF219">
        <f t="shared" si="56"/>
        <v>0.13367947730139232</v>
      </c>
      <c r="AG219">
        <f t="shared" si="56"/>
        <v>0.13283271534521046</v>
      </c>
      <c r="AH219" s="1">
        <v>0.13198595338902863</v>
      </c>
      <c r="AI219" s="2">
        <f t="shared" si="57"/>
        <v>1.8116245163276918</v>
      </c>
      <c r="AJ219" s="2">
        <f t="shared" si="58"/>
        <v>1.6431048387068952</v>
      </c>
      <c r="AK219" s="2">
        <f t="shared" si="59"/>
        <v>1.4950376807367061</v>
      </c>
      <c r="AL219" s="2">
        <f t="shared" si="60"/>
        <v>3.2943344230785452</v>
      </c>
      <c r="AM219" s="2">
        <f t="shared" si="61"/>
        <v>4.6500451022419407</v>
      </c>
      <c r="AN219" s="2">
        <f t="shared" si="62"/>
        <v>4.6500451022419407</v>
      </c>
      <c r="AO219">
        <f t="shared" si="63"/>
        <v>0</v>
      </c>
    </row>
    <row r="220" spans="1:41" hidden="1" x14ac:dyDescent="0.35">
      <c r="A220" t="str">
        <f>VLOOKUP(B220,'BAU Global Total'!A$3:C$34,3,FALSE)</f>
        <v>EPS</v>
      </c>
      <c r="B220" t="s">
        <v>37</v>
      </c>
      <c r="C220" t="s">
        <v>68</v>
      </c>
      <c r="D220" s="1">
        <v>2.6218397165999998E-3</v>
      </c>
      <c r="E220">
        <f t="shared" si="51"/>
        <v>2.6381037787199997E-3</v>
      </c>
      <c r="F220">
        <f t="shared" si="51"/>
        <v>2.65436784084E-3</v>
      </c>
      <c r="G220">
        <f t="shared" si="51"/>
        <v>2.6706319029599999E-3</v>
      </c>
      <c r="H220">
        <f t="shared" si="51"/>
        <v>2.6868959650800002E-3</v>
      </c>
      <c r="I220" s="1">
        <v>2.7031600272000001E-3</v>
      </c>
      <c r="J220">
        <f t="shared" si="52"/>
        <v>2.7053668017999999E-3</v>
      </c>
      <c r="K220">
        <f t="shared" si="52"/>
        <v>2.7075735764000002E-3</v>
      </c>
      <c r="L220">
        <f t="shared" si="52"/>
        <v>2.7097803510000001E-3</v>
      </c>
      <c r="M220">
        <f t="shared" si="52"/>
        <v>2.7119871256000004E-3</v>
      </c>
      <c r="N220" s="1">
        <v>2.7141939002000002E-3</v>
      </c>
      <c r="O220">
        <f t="shared" si="53"/>
        <v>2.7170973946000002E-3</v>
      </c>
      <c r="P220">
        <f t="shared" si="53"/>
        <v>2.7200008890000001E-3</v>
      </c>
      <c r="Q220">
        <f t="shared" si="53"/>
        <v>2.7229043833999996E-3</v>
      </c>
      <c r="R220">
        <f t="shared" si="53"/>
        <v>2.7258078777999996E-3</v>
      </c>
      <c r="S220" s="1">
        <v>2.7287113721999995E-3</v>
      </c>
      <c r="T220">
        <f t="shared" si="54"/>
        <v>2.7384556475599999E-3</v>
      </c>
      <c r="U220">
        <f t="shared" si="54"/>
        <v>2.7481999229199998E-3</v>
      </c>
      <c r="V220">
        <f t="shared" si="54"/>
        <v>2.7579441982800001E-3</v>
      </c>
      <c r="W220">
        <f t="shared" si="54"/>
        <v>2.76768847364E-3</v>
      </c>
      <c r="X220" s="1">
        <v>2.7774327490000003E-3</v>
      </c>
      <c r="Y220">
        <f t="shared" si="55"/>
        <v>2.7887482730400001E-3</v>
      </c>
      <c r="Z220">
        <f t="shared" si="55"/>
        <v>2.8000637970800003E-3</v>
      </c>
      <c r="AA220">
        <f t="shared" si="55"/>
        <v>2.8113793211200001E-3</v>
      </c>
      <c r="AB220">
        <f t="shared" si="55"/>
        <v>2.8226948451600003E-3</v>
      </c>
      <c r="AC220" s="1">
        <v>2.8340103692000001E-3</v>
      </c>
      <c r="AD220">
        <f t="shared" si="56"/>
        <v>2.8454688591399999E-3</v>
      </c>
      <c r="AE220">
        <f t="shared" si="56"/>
        <v>2.8569273490800001E-3</v>
      </c>
      <c r="AF220">
        <f t="shared" si="56"/>
        <v>2.8683858390199999E-3</v>
      </c>
      <c r="AG220">
        <f t="shared" si="56"/>
        <v>2.8798443289600002E-3</v>
      </c>
      <c r="AH220" s="1">
        <v>2.8913028189E-3</v>
      </c>
      <c r="AI220" s="2">
        <f t="shared" si="57"/>
        <v>2.9523900986400002E-2</v>
      </c>
      <c r="AJ220" s="2">
        <f t="shared" si="58"/>
        <v>3.0118436808600001E-2</v>
      </c>
      <c r="AK220" s="2">
        <f t="shared" si="59"/>
        <v>3.1176258549699999E-2</v>
      </c>
      <c r="AL220" s="2">
        <f t="shared" si="60"/>
        <v>5.6928143894799998E-2</v>
      </c>
      <c r="AM220" s="2">
        <f t="shared" si="61"/>
        <v>8.5326969695499993E-2</v>
      </c>
      <c r="AN220" s="2">
        <f t="shared" si="62"/>
        <v>0</v>
      </c>
      <c r="AO220">
        <f t="shared" si="63"/>
        <v>8.5326969695499993E-2</v>
      </c>
    </row>
    <row r="221" spans="1:41" hidden="1" x14ac:dyDescent="0.35">
      <c r="A221" t="str">
        <f>VLOOKUP(B221,'BAU Global Total'!A$3:C$34,3,FALSE)</f>
        <v>EPS</v>
      </c>
      <c r="B221" t="s">
        <v>37</v>
      </c>
      <c r="C221" t="s">
        <v>69</v>
      </c>
      <c r="D221" s="1">
        <v>0</v>
      </c>
      <c r="E221">
        <f t="shared" si="51"/>
        <v>0</v>
      </c>
      <c r="F221">
        <f t="shared" si="51"/>
        <v>0</v>
      </c>
      <c r="G221">
        <f t="shared" si="51"/>
        <v>0</v>
      </c>
      <c r="H221">
        <f t="shared" si="51"/>
        <v>0</v>
      </c>
      <c r="I221" s="1">
        <v>0</v>
      </c>
      <c r="J221">
        <f t="shared" si="52"/>
        <v>0</v>
      </c>
      <c r="K221">
        <f t="shared" si="52"/>
        <v>0</v>
      </c>
      <c r="L221">
        <f t="shared" si="52"/>
        <v>0</v>
      </c>
      <c r="M221">
        <f t="shared" si="52"/>
        <v>0</v>
      </c>
      <c r="N221" s="1">
        <v>0</v>
      </c>
      <c r="O221">
        <f t="shared" si="53"/>
        <v>0</v>
      </c>
      <c r="P221">
        <f t="shared" si="53"/>
        <v>0</v>
      </c>
      <c r="Q221">
        <f t="shared" si="53"/>
        <v>0</v>
      </c>
      <c r="R221">
        <f t="shared" si="53"/>
        <v>0</v>
      </c>
      <c r="S221" s="1">
        <v>0</v>
      </c>
      <c r="T221">
        <f t="shared" si="54"/>
        <v>0</v>
      </c>
      <c r="U221">
        <f t="shared" si="54"/>
        <v>0</v>
      </c>
      <c r="V221">
        <f t="shared" si="54"/>
        <v>0</v>
      </c>
      <c r="W221">
        <f t="shared" si="54"/>
        <v>0</v>
      </c>
      <c r="X221" s="1">
        <v>0</v>
      </c>
      <c r="Y221">
        <f t="shared" si="55"/>
        <v>0</v>
      </c>
      <c r="Z221">
        <f t="shared" si="55"/>
        <v>0</v>
      </c>
      <c r="AA221">
        <f t="shared" si="55"/>
        <v>0</v>
      </c>
      <c r="AB221">
        <f t="shared" si="55"/>
        <v>0</v>
      </c>
      <c r="AC221" s="1">
        <v>0</v>
      </c>
      <c r="AD221">
        <f t="shared" si="56"/>
        <v>0</v>
      </c>
      <c r="AE221">
        <f t="shared" si="56"/>
        <v>0</v>
      </c>
      <c r="AF221">
        <f t="shared" si="56"/>
        <v>0</v>
      </c>
      <c r="AG221">
        <f t="shared" si="56"/>
        <v>0</v>
      </c>
      <c r="AH221" s="1">
        <v>0</v>
      </c>
      <c r="AI221" s="2">
        <f t="shared" si="57"/>
        <v>0</v>
      </c>
      <c r="AJ221" s="2">
        <f t="shared" si="58"/>
        <v>0</v>
      </c>
      <c r="AK221" s="2">
        <f t="shared" si="59"/>
        <v>0</v>
      </c>
      <c r="AL221" s="2">
        <f t="shared" si="60"/>
        <v>0</v>
      </c>
      <c r="AM221" s="2">
        <f t="shared" si="61"/>
        <v>0</v>
      </c>
      <c r="AN221" s="2">
        <f t="shared" si="62"/>
        <v>0</v>
      </c>
      <c r="AO221">
        <f t="shared" si="63"/>
        <v>0</v>
      </c>
    </row>
    <row r="222" spans="1:41" hidden="1" x14ac:dyDescent="0.35">
      <c r="A222" t="str">
        <f>VLOOKUP(B222,'BAU Global Total'!A$3:C$34,3,FALSE)</f>
        <v>GCAM</v>
      </c>
      <c r="B222" t="s">
        <v>38</v>
      </c>
      <c r="C222" t="s">
        <v>60</v>
      </c>
      <c r="D222" s="1">
        <v>0.11206847075037066</v>
      </c>
      <c r="E222">
        <f t="shared" si="51"/>
        <v>0.11385586560565029</v>
      </c>
      <c r="F222">
        <f t="shared" si="51"/>
        <v>0.11564326046092993</v>
      </c>
      <c r="G222">
        <f t="shared" si="51"/>
        <v>0.11743065531620955</v>
      </c>
      <c r="H222">
        <f t="shared" si="51"/>
        <v>0.11921805017148919</v>
      </c>
      <c r="I222" s="1">
        <v>0.12100544502676883</v>
      </c>
      <c r="J222">
        <f t="shared" si="52"/>
        <v>0.12327626318084131</v>
      </c>
      <c r="K222">
        <f t="shared" si="52"/>
        <v>0.1255470813349138</v>
      </c>
      <c r="L222">
        <f t="shared" si="52"/>
        <v>0.12781789948898625</v>
      </c>
      <c r="M222">
        <f t="shared" si="52"/>
        <v>0.13008871764305874</v>
      </c>
      <c r="N222" s="1">
        <v>0.13235953579713122</v>
      </c>
      <c r="O222">
        <f t="shared" si="53"/>
        <v>0.13478238171791737</v>
      </c>
      <c r="P222">
        <f t="shared" si="53"/>
        <v>0.13720522763870355</v>
      </c>
      <c r="Q222">
        <f t="shared" si="53"/>
        <v>0.1396280735594897</v>
      </c>
      <c r="R222">
        <f t="shared" si="53"/>
        <v>0.14205091948027587</v>
      </c>
      <c r="S222" s="1">
        <v>0.14447376540106202</v>
      </c>
      <c r="T222">
        <f t="shared" si="54"/>
        <v>0.14674089818439764</v>
      </c>
      <c r="U222">
        <f t="shared" si="54"/>
        <v>0.14900803096773327</v>
      </c>
      <c r="V222">
        <f t="shared" si="54"/>
        <v>0.15127516375106886</v>
      </c>
      <c r="W222">
        <f t="shared" si="54"/>
        <v>0.15354229653440449</v>
      </c>
      <c r="X222" s="1">
        <v>0.15580942931774011</v>
      </c>
      <c r="Y222">
        <f t="shared" si="55"/>
        <v>0.15803639135424524</v>
      </c>
      <c r="Z222">
        <f t="shared" si="55"/>
        <v>0.16026335339075037</v>
      </c>
      <c r="AA222">
        <f t="shared" si="55"/>
        <v>0.16249031542725548</v>
      </c>
      <c r="AB222">
        <f t="shared" si="55"/>
        <v>0.16471727746376061</v>
      </c>
      <c r="AC222" s="1">
        <v>0.16694423950026574</v>
      </c>
      <c r="AD222">
        <f t="shared" si="56"/>
        <v>0.168941337040972</v>
      </c>
      <c r="AE222">
        <f t="shared" si="56"/>
        <v>0.17093843458167823</v>
      </c>
      <c r="AF222">
        <f t="shared" si="56"/>
        <v>0.17293553212238449</v>
      </c>
      <c r="AG222">
        <f t="shared" si="56"/>
        <v>0.17493262966309073</v>
      </c>
      <c r="AH222" s="1">
        <v>0.17692972720379699</v>
      </c>
      <c r="AI222" s="2">
        <f t="shared" si="57"/>
        <v>1.3383112447763497</v>
      </c>
      <c r="AJ222" s="2">
        <f t="shared" si="58"/>
        <v>1.5868757223499239</v>
      </c>
      <c r="AK222" s="2">
        <f t="shared" si="59"/>
        <v>1.83293866706594</v>
      </c>
      <c r="AL222" s="2">
        <f t="shared" si="60"/>
        <v>2.7928274313291426</v>
      </c>
      <c r="AM222" s="2">
        <f t="shared" si="61"/>
        <v>4.4699566690773418</v>
      </c>
      <c r="AN222" s="2">
        <f t="shared" si="62"/>
        <v>4.4699566690773418</v>
      </c>
      <c r="AO222">
        <f t="shared" si="63"/>
        <v>0</v>
      </c>
    </row>
    <row r="223" spans="1:41" hidden="1" x14ac:dyDescent="0.35">
      <c r="A223" t="str">
        <f>VLOOKUP(B223,'BAU Global Total'!A$3:C$34,3,FALSE)</f>
        <v>GCAM</v>
      </c>
      <c r="B223" t="s">
        <v>38</v>
      </c>
      <c r="C223" t="s">
        <v>61</v>
      </c>
      <c r="D223" s="1">
        <v>0</v>
      </c>
      <c r="E223">
        <f t="shared" si="51"/>
        <v>1.2009914820800001E-4</v>
      </c>
      <c r="F223">
        <f t="shared" si="51"/>
        <v>2.4019829641600001E-4</v>
      </c>
      <c r="G223">
        <f t="shared" si="51"/>
        <v>3.6029744462399998E-4</v>
      </c>
      <c r="H223">
        <f t="shared" si="51"/>
        <v>4.8039659283200003E-4</v>
      </c>
      <c r="I223" s="1">
        <v>6.0049574104000002E-4</v>
      </c>
      <c r="J223">
        <f t="shared" si="52"/>
        <v>1.6567343036200002E-3</v>
      </c>
      <c r="K223">
        <f t="shared" si="52"/>
        <v>2.7129728662000007E-3</v>
      </c>
      <c r="L223">
        <f t="shared" si="52"/>
        <v>3.7692114287800008E-3</v>
      </c>
      <c r="M223">
        <f t="shared" si="52"/>
        <v>4.8254499913600009E-3</v>
      </c>
      <c r="N223" s="1">
        <v>5.881688553940001E-3</v>
      </c>
      <c r="O223">
        <f t="shared" si="53"/>
        <v>8.2115643783168008E-3</v>
      </c>
      <c r="P223">
        <f t="shared" si="53"/>
        <v>1.0541440202693601E-2</v>
      </c>
      <c r="Q223">
        <f t="shared" si="53"/>
        <v>1.2871316027070399E-2</v>
      </c>
      <c r="R223">
        <f t="shared" si="53"/>
        <v>1.5201191851447199E-2</v>
      </c>
      <c r="S223" s="1">
        <v>1.7531067675823998E-2</v>
      </c>
      <c r="T223">
        <f t="shared" si="54"/>
        <v>2.0042851298969599E-2</v>
      </c>
      <c r="U223">
        <f t="shared" si="54"/>
        <v>2.2554634922115201E-2</v>
      </c>
      <c r="V223">
        <f t="shared" si="54"/>
        <v>2.5066418545260802E-2</v>
      </c>
      <c r="W223">
        <f t="shared" si="54"/>
        <v>2.7578202168406403E-2</v>
      </c>
      <c r="X223" s="1">
        <v>3.0089985791552004E-2</v>
      </c>
      <c r="Y223">
        <f t="shared" si="55"/>
        <v>3.2035266100499997E-2</v>
      </c>
      <c r="Z223">
        <f t="shared" si="55"/>
        <v>3.398054640944799E-2</v>
      </c>
      <c r="AA223">
        <f t="shared" si="55"/>
        <v>3.5925826718395976E-2</v>
      </c>
      <c r="AB223">
        <f t="shared" si="55"/>
        <v>3.7871107027343968E-2</v>
      </c>
      <c r="AC223" s="1">
        <v>3.9816387336291961E-2</v>
      </c>
      <c r="AD223">
        <f t="shared" si="56"/>
        <v>4.1298668772146371E-2</v>
      </c>
      <c r="AE223">
        <f t="shared" si="56"/>
        <v>4.2780950208000774E-2</v>
      </c>
      <c r="AF223">
        <f t="shared" si="56"/>
        <v>4.4263231643855185E-2</v>
      </c>
      <c r="AG223">
        <f t="shared" si="56"/>
        <v>4.5745513079709588E-2</v>
      </c>
      <c r="AH223" s="1">
        <v>4.7227794515563998E-2</v>
      </c>
      <c r="AI223" s="2">
        <f t="shared" si="57"/>
        <v>2.0647544367020005E-2</v>
      </c>
      <c r="AJ223" s="2">
        <f t="shared" si="58"/>
        <v>0.195570361415596</v>
      </c>
      <c r="AK223" s="2">
        <f t="shared" si="59"/>
        <v>0.4310352776028078</v>
      </c>
      <c r="AL223" s="2">
        <f t="shared" si="60"/>
        <v>0.21033621722867599</v>
      </c>
      <c r="AM223" s="2">
        <f t="shared" si="61"/>
        <v>0.61128150903993184</v>
      </c>
      <c r="AN223" s="2">
        <f t="shared" si="62"/>
        <v>0.61128150903993184</v>
      </c>
      <c r="AO223">
        <f t="shared" si="63"/>
        <v>0</v>
      </c>
    </row>
    <row r="224" spans="1:41" hidden="1" x14ac:dyDescent="0.35">
      <c r="A224" t="str">
        <f>VLOOKUP(B224,'BAU Global Total'!A$3:C$34,3,FALSE)</f>
        <v>GCAM</v>
      </c>
      <c r="B224" t="s">
        <v>38</v>
      </c>
      <c r="C224" t="s">
        <v>53</v>
      </c>
      <c r="D224" s="1">
        <v>1.2947303161142418</v>
      </c>
      <c r="E224">
        <f t="shared" si="51"/>
        <v>1.3144305953065782</v>
      </c>
      <c r="F224">
        <f t="shared" si="51"/>
        <v>1.3341308744989147</v>
      </c>
      <c r="G224">
        <f t="shared" si="51"/>
        <v>1.3538311536912511</v>
      </c>
      <c r="H224">
        <f t="shared" si="51"/>
        <v>1.3735314328835875</v>
      </c>
      <c r="I224" s="1">
        <v>1.3932317120759239</v>
      </c>
      <c r="J224">
        <f t="shared" si="52"/>
        <v>1.4157993045509518</v>
      </c>
      <c r="K224">
        <f t="shared" si="52"/>
        <v>1.43836689702598</v>
      </c>
      <c r="L224">
        <f t="shared" si="52"/>
        <v>1.4609344895010079</v>
      </c>
      <c r="M224">
        <f t="shared" si="52"/>
        <v>1.4835020819760361</v>
      </c>
      <c r="N224" s="1">
        <v>1.506069674451064</v>
      </c>
      <c r="O224">
        <f t="shared" si="53"/>
        <v>1.5263895070039675</v>
      </c>
      <c r="P224">
        <f t="shared" si="53"/>
        <v>1.546709339556871</v>
      </c>
      <c r="Q224">
        <f t="shared" si="53"/>
        <v>1.5670291721097744</v>
      </c>
      <c r="R224">
        <f t="shared" si="53"/>
        <v>1.5873490046626779</v>
      </c>
      <c r="S224" s="1">
        <v>1.6076688372155814</v>
      </c>
      <c r="T224">
        <f t="shared" si="54"/>
        <v>1.6277385937398703</v>
      </c>
      <c r="U224">
        <f t="shared" si="54"/>
        <v>1.6478083502641592</v>
      </c>
      <c r="V224">
        <f t="shared" si="54"/>
        <v>1.6678781067884478</v>
      </c>
      <c r="W224">
        <f t="shared" si="54"/>
        <v>1.6879478633127367</v>
      </c>
      <c r="X224" s="1">
        <v>1.7080176198370256</v>
      </c>
      <c r="Y224">
        <f t="shared" si="55"/>
        <v>1.734346378646362</v>
      </c>
      <c r="Z224">
        <f t="shared" si="55"/>
        <v>1.7606751374556984</v>
      </c>
      <c r="AA224">
        <f t="shared" si="55"/>
        <v>1.7870038962650345</v>
      </c>
      <c r="AB224">
        <f t="shared" si="55"/>
        <v>1.8133326550743709</v>
      </c>
      <c r="AC224" s="1">
        <v>1.8396614138837073</v>
      </c>
      <c r="AD224">
        <f t="shared" si="56"/>
        <v>1.8666546094907666</v>
      </c>
      <c r="AE224">
        <f t="shared" si="56"/>
        <v>1.893647805097826</v>
      </c>
      <c r="AF224">
        <f t="shared" si="56"/>
        <v>1.9206410007048853</v>
      </c>
      <c r="AG224">
        <f t="shared" si="56"/>
        <v>1.9476341963119448</v>
      </c>
      <c r="AH224" s="1">
        <v>1.974627391919004</v>
      </c>
      <c r="AI224" s="2">
        <f t="shared" si="57"/>
        <v>15.368558532075538</v>
      </c>
      <c r="AJ224" s="2">
        <f t="shared" si="58"/>
        <v>17.680606068942176</v>
      </c>
      <c r="AK224" s="2">
        <f t="shared" si="59"/>
        <v>20.246242104686626</v>
      </c>
      <c r="AL224" s="2">
        <f t="shared" si="60"/>
        <v>31.543094926566646</v>
      </c>
      <c r="AM224" s="2">
        <f t="shared" si="61"/>
        <v>50.081319411416253</v>
      </c>
      <c r="AN224" s="2">
        <f t="shared" si="62"/>
        <v>50.081319411416253</v>
      </c>
      <c r="AO224">
        <f t="shared" si="63"/>
        <v>0</v>
      </c>
    </row>
    <row r="225" spans="1:41" hidden="1" x14ac:dyDescent="0.35">
      <c r="A225" t="str">
        <f>VLOOKUP(B225,'BAU Global Total'!A$3:C$34,3,FALSE)</f>
        <v>GCAM</v>
      </c>
      <c r="B225" t="s">
        <v>38</v>
      </c>
      <c r="C225" t="s">
        <v>62</v>
      </c>
      <c r="D225" s="1">
        <v>-4.6983970627610004E-3</v>
      </c>
      <c r="E225">
        <f t="shared" si="51"/>
        <v>-5.23692688219911E-3</v>
      </c>
      <c r="F225">
        <f t="shared" si="51"/>
        <v>-5.7754567016372205E-3</v>
      </c>
      <c r="G225">
        <f t="shared" si="51"/>
        <v>-6.3139865210753293E-3</v>
      </c>
      <c r="H225">
        <f t="shared" si="51"/>
        <v>-6.8525163405134398E-3</v>
      </c>
      <c r="I225" s="1">
        <v>-7.3910461599515495E-3</v>
      </c>
      <c r="J225">
        <f t="shared" si="52"/>
        <v>-1.048211597534586E-2</v>
      </c>
      <c r="K225">
        <f t="shared" si="52"/>
        <v>-1.3573185790740171E-2</v>
      </c>
      <c r="L225">
        <f t="shared" si="52"/>
        <v>-1.6664255606134482E-2</v>
      </c>
      <c r="M225">
        <f t="shared" si="52"/>
        <v>-1.9755325421528792E-2</v>
      </c>
      <c r="N225" s="1">
        <v>-2.2846395236923105E-2</v>
      </c>
      <c r="O225">
        <f t="shared" si="53"/>
        <v>-2.7796933159149374E-2</v>
      </c>
      <c r="P225">
        <f t="shared" si="53"/>
        <v>-3.2747471081375643E-2</v>
      </c>
      <c r="Q225">
        <f t="shared" si="53"/>
        <v>-3.7698009003601915E-2</v>
      </c>
      <c r="R225">
        <f t="shared" si="53"/>
        <v>-4.2648546925828187E-2</v>
      </c>
      <c r="S225" s="1">
        <v>-4.7599084848054453E-2</v>
      </c>
      <c r="T225">
        <f t="shared" si="54"/>
        <v>-5.5149934294080265E-2</v>
      </c>
      <c r="U225">
        <f t="shared" si="54"/>
        <v>-6.270078374010607E-2</v>
      </c>
      <c r="V225">
        <f t="shared" si="54"/>
        <v>-7.0251633186131882E-2</v>
      </c>
      <c r="W225">
        <f t="shared" si="54"/>
        <v>-7.7802482632157693E-2</v>
      </c>
      <c r="X225" s="1">
        <v>-8.5353332078183505E-2</v>
      </c>
      <c r="Y225">
        <f t="shared" si="55"/>
        <v>-9.4862173793216542E-2</v>
      </c>
      <c r="Z225">
        <f t="shared" si="55"/>
        <v>-0.10437101550824958</v>
      </c>
      <c r="AA225">
        <f t="shared" si="55"/>
        <v>-0.11387985722328262</v>
      </c>
      <c r="AB225">
        <f t="shared" si="55"/>
        <v>-0.12338869893831565</v>
      </c>
      <c r="AC225" s="1">
        <v>-0.13289754065334869</v>
      </c>
      <c r="AD225">
        <f t="shared" si="56"/>
        <v>-0.14117309231735098</v>
      </c>
      <c r="AE225">
        <f t="shared" si="56"/>
        <v>-0.14944864398135327</v>
      </c>
      <c r="AF225">
        <f t="shared" si="56"/>
        <v>-0.15772419564535553</v>
      </c>
      <c r="AG225">
        <f t="shared" si="56"/>
        <v>-0.16599974730935782</v>
      </c>
      <c r="AH225" s="1">
        <v>-0.17427529897336011</v>
      </c>
      <c r="AI225" s="2">
        <f t="shared" si="57"/>
        <v>-0.11958960769881005</v>
      </c>
      <c r="AJ225" s="2">
        <f t="shared" si="58"/>
        <v>-0.56259460618559209</v>
      </c>
      <c r="AK225" s="2">
        <f t="shared" si="59"/>
        <v>-1.4433735964213741</v>
      </c>
      <c r="AL225" s="2">
        <f t="shared" si="60"/>
        <v>-0.65933781864747909</v>
      </c>
      <c r="AM225" s="2">
        <f t="shared" si="61"/>
        <v>-2.0173580829906697</v>
      </c>
      <c r="AN225" s="2">
        <f t="shared" si="62"/>
        <v>-2.0173580829906697</v>
      </c>
      <c r="AO225">
        <f t="shared" si="63"/>
        <v>0</v>
      </c>
    </row>
    <row r="226" spans="1:41" hidden="1" x14ac:dyDescent="0.35">
      <c r="A226" t="str">
        <f>VLOOKUP(B226,'BAU Global Total'!A$3:C$34,3,FALSE)</f>
        <v>GCAM</v>
      </c>
      <c r="B226" t="s">
        <v>38</v>
      </c>
      <c r="C226" t="s">
        <v>63</v>
      </c>
      <c r="D226" s="1">
        <v>0.60601414217087002</v>
      </c>
      <c r="E226">
        <f t="shared" si="51"/>
        <v>0.60349884112932317</v>
      </c>
      <c r="F226">
        <f t="shared" si="51"/>
        <v>0.60098354008777644</v>
      </c>
      <c r="G226">
        <f t="shared" si="51"/>
        <v>0.59846823904622959</v>
      </c>
      <c r="H226">
        <f t="shared" si="51"/>
        <v>0.59595293800468285</v>
      </c>
      <c r="I226" s="1">
        <v>0.59343763696313601</v>
      </c>
      <c r="J226">
        <f t="shared" si="52"/>
        <v>0.60220498630156138</v>
      </c>
      <c r="K226">
        <f t="shared" si="52"/>
        <v>0.61097233563998676</v>
      </c>
      <c r="L226">
        <f t="shared" si="52"/>
        <v>0.61973968497841225</v>
      </c>
      <c r="M226">
        <f t="shared" si="52"/>
        <v>0.62850703431683763</v>
      </c>
      <c r="N226" s="1">
        <v>0.63727438365526301</v>
      </c>
      <c r="O226">
        <f t="shared" si="53"/>
        <v>0.65034425703877374</v>
      </c>
      <c r="P226">
        <f t="shared" si="53"/>
        <v>0.66341413042228459</v>
      </c>
      <c r="Q226">
        <f t="shared" si="53"/>
        <v>0.67648400380579532</v>
      </c>
      <c r="R226">
        <f t="shared" si="53"/>
        <v>0.68955387718930616</v>
      </c>
      <c r="S226" s="1">
        <v>0.7026237505728169</v>
      </c>
      <c r="T226">
        <f t="shared" si="54"/>
        <v>0.71445035184991312</v>
      </c>
      <c r="U226">
        <f t="shared" si="54"/>
        <v>0.72627695312700935</v>
      </c>
      <c r="V226">
        <f t="shared" si="54"/>
        <v>0.73810355440410558</v>
      </c>
      <c r="W226">
        <f t="shared" si="54"/>
        <v>0.7499301556812018</v>
      </c>
      <c r="X226" s="1">
        <v>0.76175675695829803</v>
      </c>
      <c r="Y226">
        <f t="shared" si="55"/>
        <v>0.77134251668274145</v>
      </c>
      <c r="Z226">
        <f t="shared" si="55"/>
        <v>0.78092827640718487</v>
      </c>
      <c r="AA226">
        <f t="shared" si="55"/>
        <v>0.79051403613162818</v>
      </c>
      <c r="AB226">
        <f t="shared" si="55"/>
        <v>0.80009979585607161</v>
      </c>
      <c r="AC226" s="1">
        <v>0.80968555558051503</v>
      </c>
      <c r="AD226">
        <f t="shared" si="56"/>
        <v>0.81917304240601319</v>
      </c>
      <c r="AE226">
        <f t="shared" si="56"/>
        <v>0.82866052923151146</v>
      </c>
      <c r="AF226">
        <f t="shared" si="56"/>
        <v>0.83814801605700961</v>
      </c>
      <c r="AG226">
        <f t="shared" si="56"/>
        <v>0.84763550288250789</v>
      </c>
      <c r="AH226" s="1">
        <v>0.85712298970800604</v>
      </c>
      <c r="AI226" s="2">
        <f t="shared" si="57"/>
        <v>6.6970537622940789</v>
      </c>
      <c r="AJ226" s="2">
        <f t="shared" si="58"/>
        <v>7.7102121747047683</v>
      </c>
      <c r="AK226" s="2">
        <f t="shared" si="59"/>
        <v>8.9050670179014872</v>
      </c>
      <c r="AL226" s="2">
        <f t="shared" si="60"/>
        <v>13.769991553343585</v>
      </c>
      <c r="AM226" s="2">
        <f t="shared" si="61"/>
        <v>21.913301814286775</v>
      </c>
      <c r="AN226" s="2">
        <f t="shared" si="62"/>
        <v>21.913301814286775</v>
      </c>
      <c r="AO226">
        <f t="shared" si="63"/>
        <v>0</v>
      </c>
    </row>
    <row r="227" spans="1:41" hidden="1" x14ac:dyDescent="0.35">
      <c r="A227" t="str">
        <f>VLOOKUP(B227,'BAU Global Total'!A$3:C$34,3,FALSE)</f>
        <v>GCAM</v>
      </c>
      <c r="B227" t="s">
        <v>38</v>
      </c>
      <c r="C227" t="s">
        <v>64</v>
      </c>
      <c r="D227" s="1">
        <v>7.1588975819989978E-2</v>
      </c>
      <c r="E227">
        <f t="shared" ref="E227:H258" si="64">$D227+($I227-$D227)*(E$1-$D$1)/($I$1-$D$1)</f>
        <v>7.4050197880481977E-2</v>
      </c>
      <c r="F227">
        <f t="shared" si="64"/>
        <v>7.6511419940973976E-2</v>
      </c>
      <c r="G227">
        <f t="shared" si="64"/>
        <v>7.8972642001465962E-2</v>
      </c>
      <c r="H227">
        <f t="shared" si="64"/>
        <v>8.1433864061957961E-2</v>
      </c>
      <c r="I227" s="1">
        <v>8.3895086122449961E-2</v>
      </c>
      <c r="J227">
        <f t="shared" ref="J227:M258" si="65">$I227+($N227-$I227)*(J$1-$I$1)/($N$1-$I$1)</f>
        <v>8.8265530242583962E-2</v>
      </c>
      <c r="K227">
        <f t="shared" si="65"/>
        <v>9.2635974362717963E-2</v>
      </c>
      <c r="L227">
        <f t="shared" si="65"/>
        <v>9.7006418482851978E-2</v>
      </c>
      <c r="M227">
        <f t="shared" si="65"/>
        <v>0.10137686260298598</v>
      </c>
      <c r="N227" s="1">
        <v>0.10574730672311998</v>
      </c>
      <c r="O227">
        <f t="shared" ref="O227:R258" si="66">$N227+($S227-$N227)*(O$1-$N$1)/($S$1-$N$1)</f>
        <v>0.11075715098506397</v>
      </c>
      <c r="P227">
        <f t="shared" si="66"/>
        <v>0.11576699524700798</v>
      </c>
      <c r="Q227">
        <f t="shared" si="66"/>
        <v>0.12077683950895197</v>
      </c>
      <c r="R227">
        <f t="shared" si="66"/>
        <v>0.12578668377089597</v>
      </c>
      <c r="S227" s="1">
        <v>0.13079652803283998</v>
      </c>
      <c r="T227">
        <f t="shared" ref="T227:W258" si="67">$S227+($X227-$S227)*(T$1-$S$1)/($X$1-$S$1)</f>
        <v>0.13499131110918197</v>
      </c>
      <c r="U227">
        <f t="shared" si="67"/>
        <v>0.13918609418552397</v>
      </c>
      <c r="V227">
        <f t="shared" si="67"/>
        <v>0.14338087726186599</v>
      </c>
      <c r="W227">
        <f t="shared" si="67"/>
        <v>0.14757566033820799</v>
      </c>
      <c r="X227" s="1">
        <v>0.15177044341454998</v>
      </c>
      <c r="Y227">
        <f t="shared" ref="Y227:AB258" si="68">$X227+($AC227-$X227)*(Y$1-$X$1)/($AC$1-$X$1)</f>
        <v>0.15506825262346358</v>
      </c>
      <c r="Z227">
        <f t="shared" si="68"/>
        <v>0.15836606183237717</v>
      </c>
      <c r="AA227">
        <f t="shared" si="68"/>
        <v>0.16166387104129079</v>
      </c>
      <c r="AB227">
        <f t="shared" si="68"/>
        <v>0.16496168025020438</v>
      </c>
      <c r="AC227" s="1">
        <v>0.16825948945911798</v>
      </c>
      <c r="AD227">
        <f t="shared" ref="AD227:AG258" si="69">$AC227+($AH227-$AC227)*(AD$1-$AC$1)/($AH$1-$AC$1)</f>
        <v>0.17033329578533671</v>
      </c>
      <c r="AE227">
        <f t="shared" si="69"/>
        <v>0.17240710211155547</v>
      </c>
      <c r="AF227">
        <f t="shared" si="69"/>
        <v>0.1744809084377742</v>
      </c>
      <c r="AG227">
        <f t="shared" si="69"/>
        <v>0.17655471476399295</v>
      </c>
      <c r="AH227" s="1">
        <v>0.17862852109021168</v>
      </c>
      <c r="AI227" s="2">
        <f t="shared" si="57"/>
        <v>0.95148427824157966</v>
      </c>
      <c r="AJ227" s="2">
        <f t="shared" si="58"/>
        <v>1.4265358905772096</v>
      </c>
      <c r="AK227" s="2">
        <f t="shared" si="59"/>
        <v>1.8324943408098748</v>
      </c>
      <c r="AL227" s="2">
        <f t="shared" si="60"/>
        <v>2.2722728620956691</v>
      </c>
      <c r="AM227" s="2">
        <f t="shared" si="61"/>
        <v>3.9529967594909938</v>
      </c>
      <c r="AN227" s="2">
        <f t="shared" si="62"/>
        <v>3.9529967594909938</v>
      </c>
      <c r="AO227">
        <f t="shared" si="63"/>
        <v>0</v>
      </c>
    </row>
    <row r="228" spans="1:41" hidden="1" x14ac:dyDescent="0.35">
      <c r="A228" t="str">
        <f>VLOOKUP(B228,'BAU Global Total'!A$3:C$34,3,FALSE)</f>
        <v>GCAM</v>
      </c>
      <c r="B228" t="s">
        <v>38</v>
      </c>
      <c r="C228" t="s">
        <v>65</v>
      </c>
      <c r="D228" s="1">
        <v>0.194830464553123</v>
      </c>
      <c r="E228">
        <f t="shared" si="64"/>
        <v>0.19885338442747238</v>
      </c>
      <c r="F228">
        <f t="shared" si="64"/>
        <v>0.20287630430182177</v>
      </c>
      <c r="G228">
        <f t="shared" si="64"/>
        <v>0.20689922417617118</v>
      </c>
      <c r="H228">
        <f t="shared" si="64"/>
        <v>0.21092214405052057</v>
      </c>
      <c r="I228" s="1">
        <v>0.21494506392486995</v>
      </c>
      <c r="J228">
        <f t="shared" si="65"/>
        <v>0.221092170683474</v>
      </c>
      <c r="K228">
        <f t="shared" si="65"/>
        <v>0.22723927744207806</v>
      </c>
      <c r="L228">
        <f t="shared" si="65"/>
        <v>0.23338638420068208</v>
      </c>
      <c r="M228">
        <f t="shared" si="65"/>
        <v>0.23953349095928614</v>
      </c>
      <c r="N228" s="1">
        <v>0.24568059771789019</v>
      </c>
      <c r="O228">
        <f t="shared" si="66"/>
        <v>0.25159710053756534</v>
      </c>
      <c r="P228">
        <f t="shared" si="66"/>
        <v>0.25751360335724044</v>
      </c>
      <c r="Q228">
        <f t="shared" si="66"/>
        <v>0.26343010617691559</v>
      </c>
      <c r="R228">
        <f t="shared" si="66"/>
        <v>0.26934660899659069</v>
      </c>
      <c r="S228" s="1">
        <v>0.27526311181626584</v>
      </c>
      <c r="T228">
        <f t="shared" si="67"/>
        <v>0.2797459499699626</v>
      </c>
      <c r="U228">
        <f t="shared" si="67"/>
        <v>0.28422878812365937</v>
      </c>
      <c r="V228">
        <f t="shared" si="67"/>
        <v>0.28871162627735608</v>
      </c>
      <c r="W228">
        <f t="shared" si="67"/>
        <v>0.29319446443105285</v>
      </c>
      <c r="X228" s="1">
        <v>0.29767730258474961</v>
      </c>
      <c r="Y228">
        <f t="shared" si="68"/>
        <v>0.30077308772157518</v>
      </c>
      <c r="Z228">
        <f t="shared" si="68"/>
        <v>0.30386887285840075</v>
      </c>
      <c r="AA228">
        <f t="shared" si="68"/>
        <v>0.30696465799522626</v>
      </c>
      <c r="AB228">
        <f t="shared" si="68"/>
        <v>0.31006044313205183</v>
      </c>
      <c r="AC228" s="1">
        <v>0.3131562282688774</v>
      </c>
      <c r="AD228">
        <f t="shared" si="69"/>
        <v>0.31500496246988152</v>
      </c>
      <c r="AE228">
        <f t="shared" si="69"/>
        <v>0.31685369667088564</v>
      </c>
      <c r="AF228">
        <f t="shared" si="69"/>
        <v>0.31870243087188982</v>
      </c>
      <c r="AG228">
        <f t="shared" si="69"/>
        <v>0.32055116507289394</v>
      </c>
      <c r="AH228" s="1">
        <v>0.32239989927389806</v>
      </c>
      <c r="AI228" s="2">
        <f t="shared" si="57"/>
        <v>2.3962585064373894</v>
      </c>
      <c r="AJ228" s="2">
        <f t="shared" si="58"/>
        <v>3.0063892599892483</v>
      </c>
      <c r="AK228" s="2">
        <f t="shared" si="59"/>
        <v>3.4260127469203296</v>
      </c>
      <c r="AL228" s="2">
        <f t="shared" si="60"/>
        <v>5.1569671687087473</v>
      </c>
      <c r="AM228" s="2">
        <f t="shared" si="61"/>
        <v>8.2853026130443297</v>
      </c>
      <c r="AN228" s="2">
        <f t="shared" si="62"/>
        <v>8.2853026130443297</v>
      </c>
      <c r="AO228">
        <f t="shared" si="63"/>
        <v>0</v>
      </c>
    </row>
    <row r="229" spans="1:41" x14ac:dyDescent="0.35">
      <c r="A229" t="str">
        <f>VLOOKUP(B229,'BAU Global Total'!A$3:C$34,3,FALSE)</f>
        <v>GCAM</v>
      </c>
      <c r="B229" t="s">
        <v>38</v>
      </c>
      <c r="C229" t="s">
        <v>66</v>
      </c>
      <c r="D229" s="1">
        <v>6.2910129499999995E-2</v>
      </c>
      <c r="E229">
        <f t="shared" si="64"/>
        <v>6.3407112409999994E-2</v>
      </c>
      <c r="F229">
        <f t="shared" si="64"/>
        <v>6.3904095319999993E-2</v>
      </c>
      <c r="G229">
        <f t="shared" si="64"/>
        <v>6.4401078230000006E-2</v>
      </c>
      <c r="H229">
        <f t="shared" si="64"/>
        <v>6.4898061140000005E-2</v>
      </c>
      <c r="I229" s="1">
        <v>6.5395044050000004E-2</v>
      </c>
      <c r="J229">
        <f t="shared" si="65"/>
        <v>6.6778091280000007E-2</v>
      </c>
      <c r="K229">
        <f t="shared" si="65"/>
        <v>6.8161138510000011E-2</v>
      </c>
      <c r="L229">
        <f t="shared" si="65"/>
        <v>6.954418574E-2</v>
      </c>
      <c r="M229">
        <f t="shared" si="65"/>
        <v>7.0927232970000004E-2</v>
      </c>
      <c r="N229" s="1">
        <v>7.2310280200000007E-2</v>
      </c>
      <c r="O229">
        <f t="shared" si="66"/>
        <v>7.3879400500000011E-2</v>
      </c>
      <c r="P229">
        <f t="shared" si="66"/>
        <v>7.5448520800000002E-2</v>
      </c>
      <c r="Q229">
        <f t="shared" si="66"/>
        <v>7.7017641100000006E-2</v>
      </c>
      <c r="R229">
        <f t="shared" si="66"/>
        <v>7.8586761399999996E-2</v>
      </c>
      <c r="S229" s="1">
        <v>8.0155881700000001E-2</v>
      </c>
      <c r="T229">
        <f t="shared" si="67"/>
        <v>8.2709945179999994E-2</v>
      </c>
      <c r="U229">
        <f t="shared" si="67"/>
        <v>8.5264008660000001E-2</v>
      </c>
      <c r="V229">
        <f t="shared" si="67"/>
        <v>8.7818072139999995E-2</v>
      </c>
      <c r="W229">
        <f t="shared" si="67"/>
        <v>9.0372135620000002E-2</v>
      </c>
      <c r="X229" s="1">
        <v>9.2926199099999995E-2</v>
      </c>
      <c r="Y229">
        <f t="shared" si="68"/>
        <v>9.5492243480000003E-2</v>
      </c>
      <c r="Z229">
        <f t="shared" si="68"/>
        <v>9.805828786000001E-2</v>
      </c>
      <c r="AA229">
        <f t="shared" si="68"/>
        <v>0.10062433224</v>
      </c>
      <c r="AB229">
        <f t="shared" si="68"/>
        <v>0.10319037662000001</v>
      </c>
      <c r="AC229" s="1">
        <v>0.10575642100000002</v>
      </c>
      <c r="AD229">
        <f t="shared" si="69"/>
        <v>0.10824932264000002</v>
      </c>
      <c r="AE229">
        <f t="shared" si="69"/>
        <v>0.11074222428000001</v>
      </c>
      <c r="AF229">
        <f t="shared" si="69"/>
        <v>0.11323512592000001</v>
      </c>
      <c r="AG229">
        <f t="shared" si="69"/>
        <v>0.11572802756</v>
      </c>
      <c r="AH229" s="1">
        <v>0.11822092920000001</v>
      </c>
      <c r="AI229" s="2">
        <f t="shared" si="57"/>
        <v>0.73263644935000005</v>
      </c>
      <c r="AJ229" s="2">
        <f t="shared" si="58"/>
        <v>0.89648884640000004</v>
      </c>
      <c r="AK229" s="2">
        <f t="shared" si="59"/>
        <v>1.1622234899000001</v>
      </c>
      <c r="AL229" s="2">
        <f t="shared" si="60"/>
        <v>1.5568150155500002</v>
      </c>
      <c r="AM229" s="2">
        <f t="shared" si="61"/>
        <v>2.6261123063500005</v>
      </c>
      <c r="AN229" s="2">
        <f t="shared" si="62"/>
        <v>0</v>
      </c>
      <c r="AO229">
        <f t="shared" si="63"/>
        <v>2.6261123063500005</v>
      </c>
    </row>
    <row r="230" spans="1:41" x14ac:dyDescent="0.35">
      <c r="A230" t="str">
        <f>VLOOKUP(B230,'BAU Global Total'!A$3:C$34,3,FALSE)</f>
        <v>GCAM</v>
      </c>
      <c r="B230" t="s">
        <v>38</v>
      </c>
      <c r="C230" t="s">
        <v>67</v>
      </c>
      <c r="D230" s="1">
        <v>0.41718083500072534</v>
      </c>
      <c r="E230">
        <f t="shared" si="64"/>
        <v>0.41581942192338739</v>
      </c>
      <c r="F230">
        <f t="shared" si="64"/>
        <v>0.41445800884604944</v>
      </c>
      <c r="G230">
        <f t="shared" si="64"/>
        <v>0.41309659576871149</v>
      </c>
      <c r="H230">
        <f t="shared" si="64"/>
        <v>0.41173518269137355</v>
      </c>
      <c r="I230" s="1">
        <v>0.4103737696140356</v>
      </c>
      <c r="J230">
        <f t="shared" si="65"/>
        <v>0.40883462017815569</v>
      </c>
      <c r="K230">
        <f t="shared" si="65"/>
        <v>0.40729547074227573</v>
      </c>
      <c r="L230">
        <f t="shared" si="65"/>
        <v>0.40575632130639583</v>
      </c>
      <c r="M230">
        <f t="shared" si="65"/>
        <v>0.40421717187051587</v>
      </c>
      <c r="N230" s="1">
        <v>0.40267802243463596</v>
      </c>
      <c r="O230">
        <f t="shared" si="66"/>
        <v>0.3962080992516176</v>
      </c>
      <c r="P230">
        <f t="shared" si="66"/>
        <v>0.38973817606859928</v>
      </c>
      <c r="Q230">
        <f t="shared" si="66"/>
        <v>0.38326825288558092</v>
      </c>
      <c r="R230">
        <f t="shared" si="66"/>
        <v>0.37679832970256261</v>
      </c>
      <c r="S230" s="1">
        <v>0.37032840651954424</v>
      </c>
      <c r="T230">
        <f t="shared" si="67"/>
        <v>0.3625670582506253</v>
      </c>
      <c r="U230">
        <f t="shared" si="67"/>
        <v>0.35480570998170641</v>
      </c>
      <c r="V230">
        <f t="shared" si="67"/>
        <v>0.34704436171278746</v>
      </c>
      <c r="W230">
        <f t="shared" si="67"/>
        <v>0.33928301344386858</v>
      </c>
      <c r="X230" s="1">
        <v>0.33152166517494963</v>
      </c>
      <c r="Y230">
        <f t="shared" si="68"/>
        <v>0.3272317925256098</v>
      </c>
      <c r="Z230">
        <f t="shared" si="68"/>
        <v>0.32294191987626997</v>
      </c>
      <c r="AA230">
        <f t="shared" si="68"/>
        <v>0.31865204722693008</v>
      </c>
      <c r="AB230">
        <f t="shared" si="68"/>
        <v>0.31436217457759025</v>
      </c>
      <c r="AC230" s="1">
        <v>0.31007230192825042</v>
      </c>
      <c r="AD230">
        <f t="shared" si="69"/>
        <v>0.30609215846042187</v>
      </c>
      <c r="AE230">
        <f t="shared" si="69"/>
        <v>0.30211201499259333</v>
      </c>
      <c r="AF230">
        <f t="shared" si="69"/>
        <v>0.29813187152476472</v>
      </c>
      <c r="AG230">
        <f t="shared" si="69"/>
        <v>0.29415172805693618</v>
      </c>
      <c r="AH230" s="1">
        <v>0.29017158458910763</v>
      </c>
      <c r="AI230" s="2">
        <f t="shared" si="57"/>
        <v>4.5114454203762628</v>
      </c>
      <c r="AJ230" s="2">
        <f t="shared" si="58"/>
        <v>4.0542410954264785</v>
      </c>
      <c r="AK230" s="2">
        <f t="shared" si="59"/>
        <v>3.415441258933424</v>
      </c>
      <c r="AL230" s="2">
        <f t="shared" si="60"/>
        <v>8.1630084933681033</v>
      </c>
      <c r="AM230" s="2">
        <f t="shared" si="61"/>
        <v>11.246928087126577</v>
      </c>
      <c r="AN230" s="2">
        <f t="shared" si="62"/>
        <v>11.246928087126577</v>
      </c>
      <c r="AO230">
        <f t="shared" si="63"/>
        <v>0</v>
      </c>
    </row>
    <row r="231" spans="1:41" x14ac:dyDescent="0.35">
      <c r="A231" t="str">
        <f>VLOOKUP(B231,'BAU Global Total'!A$3:C$34,3,FALSE)</f>
        <v>GCAM</v>
      </c>
      <c r="B231" t="s">
        <v>38</v>
      </c>
      <c r="C231" t="s">
        <v>68</v>
      </c>
      <c r="D231" s="1">
        <v>0.11435317217</v>
      </c>
      <c r="E231">
        <f t="shared" si="64"/>
        <v>0.114972924314</v>
      </c>
      <c r="F231">
        <f t="shared" si="64"/>
        <v>0.115592676458</v>
      </c>
      <c r="G231">
        <f t="shared" si="64"/>
        <v>0.116212428602</v>
      </c>
      <c r="H231">
        <f t="shared" si="64"/>
        <v>0.11683218074600001</v>
      </c>
      <c r="I231" s="1">
        <v>0.11745193289</v>
      </c>
      <c r="J231">
        <f t="shared" si="65"/>
        <v>0.118194620518</v>
      </c>
      <c r="K231">
        <f t="shared" si="65"/>
        <v>0.118937308146</v>
      </c>
      <c r="L231">
        <f t="shared" si="65"/>
        <v>0.119679995774</v>
      </c>
      <c r="M231">
        <f t="shared" si="65"/>
        <v>0.12042268340199999</v>
      </c>
      <c r="N231" s="1">
        <v>0.12116537103</v>
      </c>
      <c r="O231">
        <f t="shared" si="66"/>
        <v>0.12230055049319999</v>
      </c>
      <c r="P231">
        <f t="shared" si="66"/>
        <v>0.12343572995639999</v>
      </c>
      <c r="Q231">
        <f t="shared" si="66"/>
        <v>0.12457090941959999</v>
      </c>
      <c r="R231">
        <f t="shared" si="66"/>
        <v>0.12570608888279999</v>
      </c>
      <c r="S231" s="1">
        <v>0.12684126834599999</v>
      </c>
      <c r="T231">
        <f t="shared" si="67"/>
        <v>0.12828743358959999</v>
      </c>
      <c r="U231">
        <f t="shared" si="67"/>
        <v>0.12973359883319999</v>
      </c>
      <c r="V231">
        <f t="shared" si="67"/>
        <v>0.13117976407680002</v>
      </c>
      <c r="W231">
        <f t="shared" si="67"/>
        <v>0.13262592932040002</v>
      </c>
      <c r="X231" s="1">
        <v>0.13407209456400002</v>
      </c>
      <c r="Y231">
        <f t="shared" si="68"/>
        <v>0.13565144523360001</v>
      </c>
      <c r="Z231">
        <f t="shared" si="68"/>
        <v>0.1372307959032</v>
      </c>
      <c r="AA231">
        <f t="shared" si="68"/>
        <v>0.1388101465728</v>
      </c>
      <c r="AB231">
        <f t="shared" si="68"/>
        <v>0.14038949724239999</v>
      </c>
      <c r="AC231" s="1">
        <v>0.14196884791199998</v>
      </c>
      <c r="AD231">
        <f t="shared" si="69"/>
        <v>0.1434542371392</v>
      </c>
      <c r="AE231">
        <f t="shared" si="69"/>
        <v>0.14493962636640001</v>
      </c>
      <c r="AF231">
        <f t="shared" si="69"/>
        <v>0.14642501559359999</v>
      </c>
      <c r="AG231">
        <f t="shared" si="69"/>
        <v>0.14791040482080001</v>
      </c>
      <c r="AH231" s="1">
        <v>0.14939579404800002</v>
      </c>
      <c r="AI231" s="2">
        <f t="shared" si="57"/>
        <v>1.2938152940499998</v>
      </c>
      <c r="AJ231" s="2">
        <f t="shared" si="58"/>
        <v>1.3999187385119998</v>
      </c>
      <c r="AK231" s="2">
        <f t="shared" si="59"/>
        <v>1.5602479053959999</v>
      </c>
      <c r="AL231" s="2">
        <f t="shared" si="60"/>
        <v>2.5725686615319994</v>
      </c>
      <c r="AM231" s="2">
        <f t="shared" si="61"/>
        <v>3.9987444723639993</v>
      </c>
      <c r="AN231" s="2">
        <f t="shared" si="62"/>
        <v>0</v>
      </c>
      <c r="AO231">
        <f t="shared" si="63"/>
        <v>3.9987444723639993</v>
      </c>
    </row>
    <row r="232" spans="1:41" hidden="1" x14ac:dyDescent="0.35">
      <c r="A232" t="str">
        <f>VLOOKUP(B232,'BAU Global Total'!A$3:C$34,3,FALSE)</f>
        <v>GCAM</v>
      </c>
      <c r="B232" t="s">
        <v>38</v>
      </c>
      <c r="C232" t="s">
        <v>69</v>
      </c>
      <c r="D232" s="1">
        <v>0</v>
      </c>
      <c r="E232">
        <f t="shared" si="64"/>
        <v>0</v>
      </c>
      <c r="F232">
        <f t="shared" si="64"/>
        <v>0</v>
      </c>
      <c r="G232">
        <f t="shared" si="64"/>
        <v>0</v>
      </c>
      <c r="H232">
        <f t="shared" si="64"/>
        <v>0</v>
      </c>
      <c r="I232" s="1">
        <v>0</v>
      </c>
      <c r="J232">
        <f t="shared" si="65"/>
        <v>0</v>
      </c>
      <c r="K232">
        <f t="shared" si="65"/>
        <v>0</v>
      </c>
      <c r="L232">
        <f t="shared" si="65"/>
        <v>0</v>
      </c>
      <c r="M232">
        <f t="shared" si="65"/>
        <v>0</v>
      </c>
      <c r="N232" s="1">
        <v>0</v>
      </c>
      <c r="O232">
        <f t="shared" si="66"/>
        <v>0</v>
      </c>
      <c r="P232">
        <f t="shared" si="66"/>
        <v>0</v>
      </c>
      <c r="Q232">
        <f t="shared" si="66"/>
        <v>0</v>
      </c>
      <c r="R232">
        <f t="shared" si="66"/>
        <v>0</v>
      </c>
      <c r="S232" s="1">
        <v>0</v>
      </c>
      <c r="T232">
        <f t="shared" si="67"/>
        <v>0</v>
      </c>
      <c r="U232">
        <f t="shared" si="67"/>
        <v>0</v>
      </c>
      <c r="V232">
        <f t="shared" si="67"/>
        <v>0</v>
      </c>
      <c r="W232">
        <f t="shared" si="67"/>
        <v>0</v>
      </c>
      <c r="X232" s="1">
        <v>0</v>
      </c>
      <c r="Y232">
        <f t="shared" si="68"/>
        <v>0</v>
      </c>
      <c r="Z232">
        <f t="shared" si="68"/>
        <v>0</v>
      </c>
      <c r="AA232">
        <f t="shared" si="68"/>
        <v>0</v>
      </c>
      <c r="AB232">
        <f t="shared" si="68"/>
        <v>0</v>
      </c>
      <c r="AC232" s="1">
        <v>0</v>
      </c>
      <c r="AD232">
        <f t="shared" si="69"/>
        <v>0</v>
      </c>
      <c r="AE232">
        <f t="shared" si="69"/>
        <v>0</v>
      </c>
      <c r="AF232">
        <f t="shared" si="69"/>
        <v>0</v>
      </c>
      <c r="AG232">
        <f t="shared" si="69"/>
        <v>0</v>
      </c>
      <c r="AH232" s="1">
        <v>0</v>
      </c>
      <c r="AI232" s="2">
        <f t="shared" si="57"/>
        <v>0</v>
      </c>
      <c r="AJ232" s="2">
        <f t="shared" si="58"/>
        <v>0</v>
      </c>
      <c r="AK232" s="2">
        <f t="shared" si="59"/>
        <v>0</v>
      </c>
      <c r="AL232" s="2">
        <f t="shared" si="60"/>
        <v>0</v>
      </c>
      <c r="AM232" s="2">
        <f t="shared" si="61"/>
        <v>0</v>
      </c>
      <c r="AN232" s="2">
        <f t="shared" si="62"/>
        <v>0</v>
      </c>
      <c r="AO232">
        <f t="shared" si="63"/>
        <v>0</v>
      </c>
    </row>
    <row r="233" spans="1:41" hidden="1" x14ac:dyDescent="0.35">
      <c r="A233" t="str">
        <f>VLOOKUP(B233,'BAU Global Total'!A$3:C$34,3,FALSE)</f>
        <v>GCAM</v>
      </c>
      <c r="B233" t="s">
        <v>39</v>
      </c>
      <c r="C233" t="s">
        <v>60</v>
      </c>
      <c r="D233" s="1">
        <v>0.19363390657673751</v>
      </c>
      <c r="E233">
        <f t="shared" si="64"/>
        <v>0.1974518535095991</v>
      </c>
      <c r="F233">
        <f t="shared" si="64"/>
        <v>0.20126980044246068</v>
      </c>
      <c r="G233">
        <f t="shared" si="64"/>
        <v>0.20508774737532229</v>
      </c>
      <c r="H233">
        <f t="shared" si="64"/>
        <v>0.20890569430818387</v>
      </c>
      <c r="I233" s="1">
        <v>0.21272364124104545</v>
      </c>
      <c r="J233">
        <f t="shared" si="65"/>
        <v>0.21940387226160118</v>
      </c>
      <c r="K233">
        <f t="shared" si="65"/>
        <v>0.22608410328215689</v>
      </c>
      <c r="L233">
        <f t="shared" si="65"/>
        <v>0.23276433430271262</v>
      </c>
      <c r="M233">
        <f t="shared" si="65"/>
        <v>0.23944456532326833</v>
      </c>
      <c r="N233" s="1">
        <v>0.24612479634382406</v>
      </c>
      <c r="O233">
        <f t="shared" si="66"/>
        <v>0.25422944500894057</v>
      </c>
      <c r="P233">
        <f t="shared" si="66"/>
        <v>0.26233409367405708</v>
      </c>
      <c r="Q233">
        <f t="shared" si="66"/>
        <v>0.27043874233917359</v>
      </c>
      <c r="R233">
        <f t="shared" si="66"/>
        <v>0.2785433910042901</v>
      </c>
      <c r="S233" s="1">
        <v>0.28664803966940661</v>
      </c>
      <c r="T233">
        <f t="shared" si="67"/>
        <v>0.29529558152903762</v>
      </c>
      <c r="U233">
        <f t="shared" si="67"/>
        <v>0.30394312338866863</v>
      </c>
      <c r="V233">
        <f t="shared" si="67"/>
        <v>0.31259066524829959</v>
      </c>
      <c r="W233">
        <f t="shared" si="67"/>
        <v>0.32123820710793061</v>
      </c>
      <c r="X233" s="1">
        <v>0.32988574896756162</v>
      </c>
      <c r="Y233">
        <f t="shared" si="68"/>
        <v>0.33901352828852771</v>
      </c>
      <c r="Z233">
        <f t="shared" si="68"/>
        <v>0.34814130760949386</v>
      </c>
      <c r="AA233">
        <f t="shared" si="68"/>
        <v>0.35726908693045994</v>
      </c>
      <c r="AB233">
        <f t="shared" si="68"/>
        <v>0.36639686625142609</v>
      </c>
      <c r="AC233" s="1">
        <v>0.37552464557239218</v>
      </c>
      <c r="AD233">
        <f t="shared" si="69"/>
        <v>0.38436733131455514</v>
      </c>
      <c r="AE233">
        <f t="shared" si="69"/>
        <v>0.3932100170567181</v>
      </c>
      <c r="AF233">
        <f t="shared" si="69"/>
        <v>0.402052702798881</v>
      </c>
      <c r="AG233">
        <f t="shared" si="69"/>
        <v>0.41089538854104396</v>
      </c>
      <c r="AH233" s="1">
        <v>0.41973807428320692</v>
      </c>
      <c r="AI233" s="2">
        <f t="shared" si="57"/>
        <v>2.3828943149669124</v>
      </c>
      <c r="AJ233" s="2">
        <f t="shared" si="58"/>
        <v>3.1612718342811901</v>
      </c>
      <c r="AK233" s="2">
        <f t="shared" si="59"/>
        <v>4.1264946976142669</v>
      </c>
      <c r="AL233" s="2">
        <f t="shared" si="60"/>
        <v>5.2980413529042778</v>
      </c>
      <c r="AM233" s="2">
        <f t="shared" si="61"/>
        <v>9.0946503015509848</v>
      </c>
      <c r="AN233" s="2">
        <f t="shared" si="62"/>
        <v>9.0946503015509848</v>
      </c>
      <c r="AO233">
        <f t="shared" si="63"/>
        <v>0</v>
      </c>
    </row>
    <row r="234" spans="1:41" hidden="1" x14ac:dyDescent="0.35">
      <c r="A234" t="str">
        <f>VLOOKUP(B234,'BAU Global Total'!A$3:C$34,3,FALSE)</f>
        <v>GCAM</v>
      </c>
      <c r="B234" t="s">
        <v>39</v>
      </c>
      <c r="C234" t="s">
        <v>61</v>
      </c>
      <c r="D234" s="1">
        <v>0</v>
      </c>
      <c r="E234">
        <f t="shared" si="64"/>
        <v>1.5319508319200002E-5</v>
      </c>
      <c r="F234">
        <f t="shared" si="64"/>
        <v>3.0639016638400004E-5</v>
      </c>
      <c r="G234">
        <f t="shared" si="64"/>
        <v>4.5958524957600003E-5</v>
      </c>
      <c r="H234">
        <f t="shared" si="64"/>
        <v>6.1278033276800008E-5</v>
      </c>
      <c r="I234" s="1">
        <v>7.6597541596000007E-5</v>
      </c>
      <c r="J234">
        <f t="shared" si="65"/>
        <v>2.1513540540479999E-4</v>
      </c>
      <c r="K234">
        <f t="shared" si="65"/>
        <v>3.5367326921359997E-4</v>
      </c>
      <c r="L234">
        <f t="shared" si="65"/>
        <v>4.9221113302239995E-4</v>
      </c>
      <c r="M234">
        <f t="shared" si="65"/>
        <v>6.3074899683119993E-4</v>
      </c>
      <c r="N234" s="1">
        <v>7.6928686063999991E-4</v>
      </c>
      <c r="O234">
        <f t="shared" si="66"/>
        <v>1.0689960462887998E-3</v>
      </c>
      <c r="P234">
        <f t="shared" si="66"/>
        <v>1.3687052319375998E-3</v>
      </c>
      <c r="Q234">
        <f t="shared" si="66"/>
        <v>1.6684144175863999E-3</v>
      </c>
      <c r="R234">
        <f t="shared" si="66"/>
        <v>1.9681236032352001E-3</v>
      </c>
      <c r="S234" s="1">
        <v>2.2678327888839998E-3</v>
      </c>
      <c r="T234">
        <f t="shared" si="67"/>
        <v>2.610086745596E-3</v>
      </c>
      <c r="U234">
        <f t="shared" si="67"/>
        <v>2.9523407023079999E-3</v>
      </c>
      <c r="V234">
        <f t="shared" si="67"/>
        <v>3.2945946590200001E-3</v>
      </c>
      <c r="W234">
        <f t="shared" si="67"/>
        <v>3.6368486157319999E-3</v>
      </c>
      <c r="X234" s="1">
        <v>3.9791025724440002E-3</v>
      </c>
      <c r="Y234">
        <f t="shared" si="68"/>
        <v>4.29311796646912E-3</v>
      </c>
      <c r="Z234">
        <f t="shared" si="68"/>
        <v>4.6071333604942397E-3</v>
      </c>
      <c r="AA234">
        <f t="shared" si="68"/>
        <v>4.9211487545193604E-3</v>
      </c>
      <c r="AB234">
        <f t="shared" si="68"/>
        <v>5.2351641485444802E-3</v>
      </c>
      <c r="AC234" s="1">
        <v>5.5491795425695999E-3</v>
      </c>
      <c r="AD234">
        <f t="shared" si="69"/>
        <v>5.8306430500141603E-3</v>
      </c>
      <c r="AE234">
        <f t="shared" si="69"/>
        <v>6.1121065574587206E-3</v>
      </c>
      <c r="AF234">
        <f t="shared" si="69"/>
        <v>6.3935700649032801E-3</v>
      </c>
      <c r="AG234">
        <f t="shared" si="69"/>
        <v>6.6750335723478405E-3</v>
      </c>
      <c r="AH234" s="1">
        <v>6.9564970797924008E-3</v>
      </c>
      <c r="AI234" s="2">
        <f t="shared" si="57"/>
        <v>2.6908482898999999E-3</v>
      </c>
      <c r="AJ234" s="2">
        <f t="shared" si="58"/>
        <v>2.5584332243672001E-2</v>
      </c>
      <c r="AK234" s="2">
        <f t="shared" si="59"/>
        <v>6.0552696669557197E-2</v>
      </c>
      <c r="AL234" s="2">
        <f t="shared" si="60"/>
        <v>2.7505893672931998E-2</v>
      </c>
      <c r="AM234" s="2">
        <f t="shared" si="61"/>
        <v>8.4079487770045203E-2</v>
      </c>
      <c r="AN234" s="2">
        <f t="shared" si="62"/>
        <v>8.4079487770045203E-2</v>
      </c>
      <c r="AO234">
        <f t="shared" si="63"/>
        <v>0</v>
      </c>
    </row>
    <row r="235" spans="1:41" hidden="1" x14ac:dyDescent="0.35">
      <c r="A235" t="str">
        <f>VLOOKUP(B235,'BAU Global Total'!A$3:C$34,3,FALSE)</f>
        <v>GCAM</v>
      </c>
      <c r="B235" t="s">
        <v>39</v>
      </c>
      <c r="C235" t="s">
        <v>53</v>
      </c>
      <c r="D235" s="1">
        <v>0.15296163913260702</v>
      </c>
      <c r="E235">
        <f t="shared" si="64"/>
        <v>0.1569885173844055</v>
      </c>
      <c r="F235">
        <f t="shared" si="64"/>
        <v>0.16101539563620398</v>
      </c>
      <c r="G235">
        <f t="shared" si="64"/>
        <v>0.16504227388800244</v>
      </c>
      <c r="H235">
        <f t="shared" si="64"/>
        <v>0.16906915213980092</v>
      </c>
      <c r="I235" s="1">
        <v>0.1730960303915994</v>
      </c>
      <c r="J235">
        <f t="shared" si="65"/>
        <v>0.18249840821901994</v>
      </c>
      <c r="K235">
        <f t="shared" si="65"/>
        <v>0.19190078604644051</v>
      </c>
      <c r="L235">
        <f t="shared" si="65"/>
        <v>0.20130316387386105</v>
      </c>
      <c r="M235">
        <f t="shared" si="65"/>
        <v>0.21070554170128158</v>
      </c>
      <c r="N235" s="1">
        <v>0.22010791952870215</v>
      </c>
      <c r="O235">
        <f t="shared" si="66"/>
        <v>0.23236011565955561</v>
      </c>
      <c r="P235">
        <f t="shared" si="66"/>
        <v>0.24461231179040904</v>
      </c>
      <c r="Q235">
        <f t="shared" si="66"/>
        <v>0.25686450792126247</v>
      </c>
      <c r="R235">
        <f t="shared" si="66"/>
        <v>0.26911670405211596</v>
      </c>
      <c r="S235" s="1">
        <v>0.28136890018296939</v>
      </c>
      <c r="T235">
        <f t="shared" si="67"/>
        <v>0.2961547968398231</v>
      </c>
      <c r="U235">
        <f t="shared" si="67"/>
        <v>0.3109406934966768</v>
      </c>
      <c r="V235">
        <f t="shared" si="67"/>
        <v>0.3257265901535305</v>
      </c>
      <c r="W235">
        <f t="shared" si="67"/>
        <v>0.34051248681038421</v>
      </c>
      <c r="X235" s="1">
        <v>0.35529838346723791</v>
      </c>
      <c r="Y235">
        <f t="shared" si="68"/>
        <v>0.37149413961231997</v>
      </c>
      <c r="Z235">
        <f t="shared" si="68"/>
        <v>0.38768989575740198</v>
      </c>
      <c r="AA235">
        <f t="shared" si="68"/>
        <v>0.40388565190248404</v>
      </c>
      <c r="AB235">
        <f t="shared" si="68"/>
        <v>0.42008140804756611</v>
      </c>
      <c r="AC235" s="1">
        <v>0.43627716419264811</v>
      </c>
      <c r="AD235">
        <f t="shared" si="69"/>
        <v>0.45191514642522757</v>
      </c>
      <c r="AE235">
        <f t="shared" si="69"/>
        <v>0.46755312865780702</v>
      </c>
      <c r="AF235">
        <f t="shared" si="69"/>
        <v>0.48319111089038647</v>
      </c>
      <c r="AG235">
        <f t="shared" si="69"/>
        <v>0.49882909312296592</v>
      </c>
      <c r="AH235" s="1">
        <v>0.51446707535554537</v>
      </c>
      <c r="AI235" s="2">
        <f t="shared" si="57"/>
        <v>1.9846888279419246</v>
      </c>
      <c r="AJ235" s="2">
        <f t="shared" si="58"/>
        <v>3.1330634099026673</v>
      </c>
      <c r="AK235" s="2">
        <f t="shared" si="59"/>
        <v>4.7906821974315905</v>
      </c>
      <c r="AL235" s="2">
        <f t="shared" si="60"/>
        <v>4.8976443183158906</v>
      </c>
      <c r="AM235" s="2">
        <f t="shared" si="61"/>
        <v>9.3330281322802442</v>
      </c>
      <c r="AN235" s="2">
        <f t="shared" si="62"/>
        <v>9.3330281322802442</v>
      </c>
      <c r="AO235">
        <f t="shared" si="63"/>
        <v>0</v>
      </c>
    </row>
    <row r="236" spans="1:41" hidden="1" x14ac:dyDescent="0.35">
      <c r="A236" t="str">
        <f>VLOOKUP(B236,'BAU Global Total'!A$3:C$34,3,FALSE)</f>
        <v>GCAM</v>
      </c>
      <c r="B236" t="s">
        <v>39</v>
      </c>
      <c r="C236" t="s">
        <v>62</v>
      </c>
      <c r="D236" s="1">
        <v>-2.0252236999766002E-2</v>
      </c>
      <c r="E236">
        <f t="shared" si="64"/>
        <v>-2.1082463329005902E-2</v>
      </c>
      <c r="F236">
        <f t="shared" si="64"/>
        <v>-2.1912689658245801E-2</v>
      </c>
      <c r="G236">
        <f t="shared" si="64"/>
        <v>-2.2742915987485703E-2</v>
      </c>
      <c r="H236">
        <f t="shared" si="64"/>
        <v>-2.3573142316725602E-2</v>
      </c>
      <c r="I236" s="1">
        <v>-2.4403368645965502E-2</v>
      </c>
      <c r="J236">
        <f t="shared" si="65"/>
        <v>-2.7047301023331E-2</v>
      </c>
      <c r="K236">
        <f t="shared" si="65"/>
        <v>-2.9691233400696501E-2</v>
      </c>
      <c r="L236">
        <f t="shared" si="65"/>
        <v>-3.2335165778062003E-2</v>
      </c>
      <c r="M236">
        <f t="shared" si="65"/>
        <v>-3.4979098155427497E-2</v>
      </c>
      <c r="N236" s="1">
        <v>-3.7623030532792999E-2</v>
      </c>
      <c r="O236">
        <f t="shared" si="66"/>
        <v>-4.1265698598842E-2</v>
      </c>
      <c r="P236">
        <f t="shared" si="66"/>
        <v>-4.4908366664891002E-2</v>
      </c>
      <c r="Q236">
        <f t="shared" si="66"/>
        <v>-4.8551034730940003E-2</v>
      </c>
      <c r="R236">
        <f t="shared" si="66"/>
        <v>-5.2193702796989004E-2</v>
      </c>
      <c r="S236" s="1">
        <v>-5.5836370863038005E-2</v>
      </c>
      <c r="T236">
        <f t="shared" si="67"/>
        <v>-6.1345151236233304E-2</v>
      </c>
      <c r="U236">
        <f t="shared" si="67"/>
        <v>-6.6853931609428596E-2</v>
      </c>
      <c r="V236">
        <f t="shared" si="67"/>
        <v>-7.2362711982623895E-2</v>
      </c>
      <c r="W236">
        <f t="shared" si="67"/>
        <v>-7.7871492355819194E-2</v>
      </c>
      <c r="X236" s="1">
        <v>-8.3380272729014493E-2</v>
      </c>
      <c r="Y236">
        <f t="shared" si="68"/>
        <v>-8.8734404688956395E-2</v>
      </c>
      <c r="Z236">
        <f t="shared" si="68"/>
        <v>-9.4088536648898297E-2</v>
      </c>
      <c r="AA236">
        <f t="shared" si="68"/>
        <v>-9.9442668608840212E-2</v>
      </c>
      <c r="AB236">
        <f t="shared" si="68"/>
        <v>-0.10479680056878211</v>
      </c>
      <c r="AC236" s="1">
        <v>-0.11015093252872402</v>
      </c>
      <c r="AD236">
        <f t="shared" si="69"/>
        <v>-0.11336812744288072</v>
      </c>
      <c r="AE236">
        <f t="shared" si="69"/>
        <v>-0.1165853223570374</v>
      </c>
      <c r="AF236">
        <f t="shared" si="69"/>
        <v>-0.11980251727119411</v>
      </c>
      <c r="AG236">
        <f t="shared" si="69"/>
        <v>-0.12301971218535079</v>
      </c>
      <c r="AH236" s="1">
        <v>-0.12623690709950749</v>
      </c>
      <c r="AI236" s="2">
        <f t="shared" si="57"/>
        <v>-0.29564264582750449</v>
      </c>
      <c r="AJ236" s="2">
        <f t="shared" si="58"/>
        <v>-0.64219176410061252</v>
      </c>
      <c r="AK236" s="2">
        <f t="shared" si="59"/>
        <v>-1.179606202129186</v>
      </c>
      <c r="AL236" s="2">
        <f t="shared" si="60"/>
        <v>-0.90021137939532392</v>
      </c>
      <c r="AM236" s="2">
        <f t="shared" si="61"/>
        <v>-1.9964373087954956</v>
      </c>
      <c r="AN236" s="2">
        <f t="shared" si="62"/>
        <v>-1.9964373087954956</v>
      </c>
      <c r="AO236">
        <f t="shared" si="63"/>
        <v>0</v>
      </c>
    </row>
    <row r="237" spans="1:41" hidden="1" x14ac:dyDescent="0.35">
      <c r="A237" t="str">
        <f>VLOOKUP(B237,'BAU Global Total'!A$3:C$34,3,FALSE)</f>
        <v>GCAM</v>
      </c>
      <c r="B237" t="s">
        <v>39</v>
      </c>
      <c r="C237" t="s">
        <v>63</v>
      </c>
      <c r="D237" s="1">
        <v>4.0655998841795001E-2</v>
      </c>
      <c r="E237">
        <f t="shared" si="64"/>
        <v>4.1301952527350624E-2</v>
      </c>
      <c r="F237">
        <f t="shared" si="64"/>
        <v>4.1947906212906255E-2</v>
      </c>
      <c r="G237">
        <f t="shared" si="64"/>
        <v>4.2593859898461879E-2</v>
      </c>
      <c r="H237">
        <f t="shared" si="64"/>
        <v>4.323981358401751E-2</v>
      </c>
      <c r="I237" s="1">
        <v>4.3885767269573134E-2</v>
      </c>
      <c r="J237">
        <f t="shared" si="65"/>
        <v>4.6930693062913607E-2</v>
      </c>
      <c r="K237">
        <f t="shared" si="65"/>
        <v>4.9975618856254081E-2</v>
      </c>
      <c r="L237">
        <f t="shared" si="65"/>
        <v>5.3020544649594548E-2</v>
      </c>
      <c r="M237">
        <f t="shared" si="65"/>
        <v>5.6065470442935021E-2</v>
      </c>
      <c r="N237" s="1">
        <v>5.9110396236275495E-2</v>
      </c>
      <c r="O237">
        <f t="shared" si="66"/>
        <v>6.3060649719268225E-2</v>
      </c>
      <c r="P237">
        <f t="shared" si="66"/>
        <v>6.7010903202260955E-2</v>
      </c>
      <c r="Q237">
        <f t="shared" si="66"/>
        <v>7.0961156685253685E-2</v>
      </c>
      <c r="R237">
        <f t="shared" si="66"/>
        <v>7.4911410168246415E-2</v>
      </c>
      <c r="S237" s="1">
        <v>7.8861663651239144E-2</v>
      </c>
      <c r="T237">
        <f t="shared" si="67"/>
        <v>8.6750634648898317E-2</v>
      </c>
      <c r="U237">
        <f t="shared" si="67"/>
        <v>9.463960564655749E-2</v>
      </c>
      <c r="V237">
        <f t="shared" si="67"/>
        <v>0.10252857664421666</v>
      </c>
      <c r="W237">
        <f t="shared" si="67"/>
        <v>0.11041754764187584</v>
      </c>
      <c r="X237" s="1">
        <v>0.11830651863953501</v>
      </c>
      <c r="Y237">
        <f t="shared" si="68"/>
        <v>0.124624267658296</v>
      </c>
      <c r="Z237">
        <f t="shared" si="68"/>
        <v>0.13094201667705699</v>
      </c>
      <c r="AA237">
        <f t="shared" si="68"/>
        <v>0.13725976569581799</v>
      </c>
      <c r="AB237">
        <f t="shared" si="68"/>
        <v>0.14357751471457897</v>
      </c>
      <c r="AC237" s="1">
        <v>0.14989526373333997</v>
      </c>
      <c r="AD237">
        <f t="shared" si="69"/>
        <v>0.15112750021247387</v>
      </c>
      <c r="AE237">
        <f t="shared" si="69"/>
        <v>0.15235973669160779</v>
      </c>
      <c r="AF237">
        <f t="shared" si="69"/>
        <v>0.15359197317074169</v>
      </c>
      <c r="AG237">
        <f t="shared" si="69"/>
        <v>0.15482420964987562</v>
      </c>
      <c r="AH237" s="1">
        <v>0.15605644612900951</v>
      </c>
      <c r="AI237" s="2">
        <f t="shared" si="57"/>
        <v>0.51872802158207709</v>
      </c>
      <c r="AJ237" s="2">
        <f t="shared" si="58"/>
        <v>0.92655906288362722</v>
      </c>
      <c r="AK237" s="2">
        <f t="shared" si="59"/>
        <v>1.5725652129723335</v>
      </c>
      <c r="AL237" s="2">
        <f t="shared" si="60"/>
        <v>1.3861766882294289</v>
      </c>
      <c r="AM237" s="2">
        <f t="shared" si="61"/>
        <v>2.8404353825622279</v>
      </c>
      <c r="AN237" s="2">
        <f t="shared" si="62"/>
        <v>2.8404353825622279</v>
      </c>
      <c r="AO237">
        <f t="shared" si="63"/>
        <v>0</v>
      </c>
    </row>
    <row r="238" spans="1:41" hidden="1" x14ac:dyDescent="0.35">
      <c r="A238" t="str">
        <f>VLOOKUP(B238,'BAU Global Total'!A$3:C$34,3,FALSE)</f>
        <v>GCAM</v>
      </c>
      <c r="B238" t="s">
        <v>39</v>
      </c>
      <c r="C238" t="s">
        <v>64</v>
      </c>
      <c r="D238" s="1">
        <v>8.8307986198000003E-3</v>
      </c>
      <c r="E238">
        <f t="shared" si="64"/>
        <v>9.0905618530400002E-3</v>
      </c>
      <c r="F238">
        <f t="shared" si="64"/>
        <v>9.3503250862800001E-3</v>
      </c>
      <c r="G238">
        <f t="shared" si="64"/>
        <v>9.61008831952E-3</v>
      </c>
      <c r="H238">
        <f t="shared" si="64"/>
        <v>9.8698515527599999E-3</v>
      </c>
      <c r="I238" s="1">
        <v>1.0129614786E-2</v>
      </c>
      <c r="J238">
        <f t="shared" si="65"/>
        <v>1.0708582034319E-2</v>
      </c>
      <c r="K238">
        <f t="shared" si="65"/>
        <v>1.1287549282637999E-2</v>
      </c>
      <c r="L238">
        <f t="shared" si="65"/>
        <v>1.1866516530956999E-2</v>
      </c>
      <c r="M238">
        <f t="shared" si="65"/>
        <v>1.2445483779275998E-2</v>
      </c>
      <c r="N238" s="1">
        <v>1.3024451027594999E-2</v>
      </c>
      <c r="O238">
        <f t="shared" si="66"/>
        <v>1.3862428192610299E-2</v>
      </c>
      <c r="P238">
        <f t="shared" si="66"/>
        <v>1.4700405357625599E-2</v>
      </c>
      <c r="Q238">
        <f t="shared" si="66"/>
        <v>1.5538382522640899E-2</v>
      </c>
      <c r="R238">
        <f t="shared" si="66"/>
        <v>1.6376359687656199E-2</v>
      </c>
      <c r="S238" s="1">
        <v>1.72143368526715E-2</v>
      </c>
      <c r="T238">
        <f t="shared" si="67"/>
        <v>1.8376861603927291E-2</v>
      </c>
      <c r="U238">
        <f t="shared" si="67"/>
        <v>1.9539386355183083E-2</v>
      </c>
      <c r="V238">
        <f t="shared" si="67"/>
        <v>2.0701911106438878E-2</v>
      </c>
      <c r="W238">
        <f t="shared" si="67"/>
        <v>2.186443585769467E-2</v>
      </c>
      <c r="X238" s="1">
        <v>2.3026960608950462E-2</v>
      </c>
      <c r="Y238">
        <f t="shared" si="68"/>
        <v>2.4593285155418969E-2</v>
      </c>
      <c r="Z238">
        <f t="shared" si="68"/>
        <v>2.6159609701887476E-2</v>
      </c>
      <c r="AA238">
        <f t="shared" si="68"/>
        <v>2.7725934248355982E-2</v>
      </c>
      <c r="AB238">
        <f t="shared" si="68"/>
        <v>2.9292258794824493E-2</v>
      </c>
      <c r="AC238" s="1">
        <v>3.0858583341292999E-2</v>
      </c>
      <c r="AD238">
        <f t="shared" si="69"/>
        <v>3.2794289714657095E-2</v>
      </c>
      <c r="AE238">
        <f t="shared" si="69"/>
        <v>3.4729996088021187E-2</v>
      </c>
      <c r="AF238">
        <f t="shared" si="69"/>
        <v>3.6665702461385286E-2</v>
      </c>
      <c r="AG238">
        <f t="shared" si="69"/>
        <v>3.8601408834749384E-2</v>
      </c>
      <c r="AH238" s="1">
        <v>4.0537115208113476E-2</v>
      </c>
      <c r="AI238" s="2">
        <f t="shared" si="57"/>
        <v>0.116213822872185</v>
      </c>
      <c r="AJ238" s="2">
        <f t="shared" si="58"/>
        <v>0.19422591917299387</v>
      </c>
      <c r="AK238" s="2">
        <f t="shared" si="59"/>
        <v>0.3449851441576568</v>
      </c>
      <c r="AL238" s="2">
        <f t="shared" si="60"/>
        <v>0.29741529101758385</v>
      </c>
      <c r="AM238" s="2">
        <f t="shared" si="61"/>
        <v>0.61937347456629022</v>
      </c>
      <c r="AN238" s="2">
        <f t="shared" si="62"/>
        <v>0.61937347456629022</v>
      </c>
      <c r="AO238">
        <f t="shared" si="63"/>
        <v>0</v>
      </c>
    </row>
    <row r="239" spans="1:41" hidden="1" x14ac:dyDescent="0.35">
      <c r="A239" t="str">
        <f>VLOOKUP(B239,'BAU Global Total'!A$3:C$34,3,FALSE)</f>
        <v>GCAM</v>
      </c>
      <c r="B239" t="s">
        <v>39</v>
      </c>
      <c r="C239" t="s">
        <v>65</v>
      </c>
      <c r="D239" s="1">
        <v>3.763657533169E-2</v>
      </c>
      <c r="E239">
        <f t="shared" si="64"/>
        <v>3.868068408324999E-2</v>
      </c>
      <c r="F239">
        <f t="shared" si="64"/>
        <v>3.9724792834809987E-2</v>
      </c>
      <c r="G239">
        <f t="shared" si="64"/>
        <v>4.0768901586369977E-2</v>
      </c>
      <c r="H239">
        <f t="shared" si="64"/>
        <v>4.1813010337929973E-2</v>
      </c>
      <c r="I239" s="1">
        <v>4.2857119089489963E-2</v>
      </c>
      <c r="J239">
        <f t="shared" si="65"/>
        <v>4.5956459389121962E-2</v>
      </c>
      <c r="K239">
        <f t="shared" si="65"/>
        <v>4.9055799688753961E-2</v>
      </c>
      <c r="L239">
        <f t="shared" si="65"/>
        <v>5.215513998838596E-2</v>
      </c>
      <c r="M239">
        <f t="shared" si="65"/>
        <v>5.5254480288017958E-2</v>
      </c>
      <c r="N239" s="1">
        <v>5.8353820587649957E-2</v>
      </c>
      <c r="O239">
        <f t="shared" si="66"/>
        <v>6.2586047461137148E-2</v>
      </c>
      <c r="P239">
        <f t="shared" si="66"/>
        <v>6.6818274334624339E-2</v>
      </c>
      <c r="Q239">
        <f t="shared" si="66"/>
        <v>7.1050501208111544E-2</v>
      </c>
      <c r="R239">
        <f t="shared" si="66"/>
        <v>7.5282728081598735E-2</v>
      </c>
      <c r="S239" s="1">
        <v>7.9514954955085926E-2</v>
      </c>
      <c r="T239">
        <f t="shared" si="67"/>
        <v>8.4209487236448541E-2</v>
      </c>
      <c r="U239">
        <f t="shared" si="67"/>
        <v>8.8904019517811156E-2</v>
      </c>
      <c r="V239">
        <f t="shared" si="67"/>
        <v>9.3598551799173771E-2</v>
      </c>
      <c r="W239">
        <f t="shared" si="67"/>
        <v>9.8293084080536386E-2</v>
      </c>
      <c r="X239" s="1">
        <v>0.102987616361899</v>
      </c>
      <c r="Y239">
        <f t="shared" si="68"/>
        <v>0.1077672102901464</v>
      </c>
      <c r="Z239">
        <f t="shared" si="68"/>
        <v>0.11254680421839379</v>
      </c>
      <c r="AA239">
        <f t="shared" si="68"/>
        <v>0.11732639814664117</v>
      </c>
      <c r="AB239">
        <f t="shared" si="68"/>
        <v>0.12210599207488856</v>
      </c>
      <c r="AC239" s="1">
        <v>0.12688558600313596</v>
      </c>
      <c r="AD239">
        <f t="shared" si="69"/>
        <v>0.13129289949984749</v>
      </c>
      <c r="AE239">
        <f t="shared" si="69"/>
        <v>0.13570021299655902</v>
      </c>
      <c r="AF239">
        <f t="shared" si="69"/>
        <v>0.14010752649327055</v>
      </c>
      <c r="AG239">
        <f t="shared" si="69"/>
        <v>0.14451483998998207</v>
      </c>
      <c r="AH239" s="1">
        <v>0.1489221534866936</v>
      </c>
      <c r="AI239" s="2">
        <f t="shared" si="57"/>
        <v>0.50225678320546963</v>
      </c>
      <c r="AJ239" s="2">
        <f t="shared" si="58"/>
        <v>0.88159908562407652</v>
      </c>
      <c r="AK239" s="2">
        <f t="shared" si="59"/>
        <v>1.3901572395614574</v>
      </c>
      <c r="AL239" s="2">
        <f t="shared" si="60"/>
        <v>1.325502048241896</v>
      </c>
      <c r="AM239" s="2">
        <f t="shared" si="61"/>
        <v>2.6126716714414551</v>
      </c>
      <c r="AN239" s="2">
        <f t="shared" si="62"/>
        <v>2.6126716714414551</v>
      </c>
      <c r="AO239">
        <f t="shared" si="63"/>
        <v>0</v>
      </c>
    </row>
    <row r="240" spans="1:41" x14ac:dyDescent="0.35">
      <c r="A240" t="str">
        <f>VLOOKUP(B240,'BAU Global Total'!A$3:C$34,3,FALSE)</f>
        <v>GCAM</v>
      </c>
      <c r="B240" t="s">
        <v>39</v>
      </c>
      <c r="C240" t="s">
        <v>66</v>
      </c>
      <c r="D240" s="1">
        <v>2.9448473124999998E-3</v>
      </c>
      <c r="E240">
        <f t="shared" si="64"/>
        <v>2.9972824288999997E-3</v>
      </c>
      <c r="F240">
        <f t="shared" si="64"/>
        <v>3.0497175452999996E-3</v>
      </c>
      <c r="G240">
        <f t="shared" si="64"/>
        <v>3.1021526616999999E-3</v>
      </c>
      <c r="H240">
        <f t="shared" si="64"/>
        <v>3.1545877780999997E-3</v>
      </c>
      <c r="I240" s="1">
        <v>3.2070228944999996E-3</v>
      </c>
      <c r="J240">
        <f t="shared" si="65"/>
        <v>3.3959162335999997E-3</v>
      </c>
      <c r="K240">
        <f t="shared" si="65"/>
        <v>3.5848095726999998E-3</v>
      </c>
      <c r="L240">
        <f t="shared" si="65"/>
        <v>3.7737029117999995E-3</v>
      </c>
      <c r="M240">
        <f t="shared" si="65"/>
        <v>3.9625962509000001E-3</v>
      </c>
      <c r="N240" s="1">
        <v>4.1514895899999998E-3</v>
      </c>
      <c r="O240">
        <f t="shared" si="66"/>
        <v>4.4208396149999999E-3</v>
      </c>
      <c r="P240">
        <f t="shared" si="66"/>
        <v>4.69018964E-3</v>
      </c>
      <c r="Q240">
        <f t="shared" si="66"/>
        <v>4.9595396650000002E-3</v>
      </c>
      <c r="R240">
        <f t="shared" si="66"/>
        <v>5.2288896900000003E-3</v>
      </c>
      <c r="S240" s="1">
        <v>5.4982397150000004E-3</v>
      </c>
      <c r="T240">
        <f t="shared" si="67"/>
        <v>5.9269570950000001E-3</v>
      </c>
      <c r="U240">
        <f t="shared" si="67"/>
        <v>6.3556744749999998E-3</v>
      </c>
      <c r="V240">
        <f t="shared" si="67"/>
        <v>6.7843918549999995E-3</v>
      </c>
      <c r="W240">
        <f t="shared" si="67"/>
        <v>7.2131092349999992E-3</v>
      </c>
      <c r="X240" s="1">
        <v>7.6418266149999988E-3</v>
      </c>
      <c r="Y240">
        <f t="shared" si="68"/>
        <v>8.1835073159999983E-3</v>
      </c>
      <c r="Z240">
        <f t="shared" si="68"/>
        <v>8.7251880169999987E-3</v>
      </c>
      <c r="AA240">
        <f t="shared" si="68"/>
        <v>9.266868717999999E-3</v>
      </c>
      <c r="AB240">
        <f t="shared" si="68"/>
        <v>9.8085494189999994E-3</v>
      </c>
      <c r="AC240" s="1">
        <v>1.035023012E-2</v>
      </c>
      <c r="AD240">
        <f t="shared" si="69"/>
        <v>1.0992995578E-2</v>
      </c>
      <c r="AE240">
        <f t="shared" si="69"/>
        <v>1.1635761036E-2</v>
      </c>
      <c r="AF240">
        <f t="shared" si="69"/>
        <v>1.2278526494E-2</v>
      </c>
      <c r="AG240">
        <f t="shared" si="69"/>
        <v>1.2921291952000001E-2</v>
      </c>
      <c r="AH240" s="1">
        <v>1.356405741E-2</v>
      </c>
      <c r="AI240" s="2">
        <f t="shared" si="57"/>
        <v>3.7324125180000001E-2</v>
      </c>
      <c r="AJ240" s="2">
        <f t="shared" si="58"/>
        <v>6.2871147190000004E-2</v>
      </c>
      <c r="AK240" s="2">
        <f t="shared" si="59"/>
        <v>0.11536880267499999</v>
      </c>
      <c r="AL240" s="2">
        <f t="shared" si="60"/>
        <v>9.6043782780000003E-2</v>
      </c>
      <c r="AM240" s="2">
        <f t="shared" si="61"/>
        <v>0.20377075884000001</v>
      </c>
      <c r="AN240" s="2">
        <f t="shared" si="62"/>
        <v>0</v>
      </c>
      <c r="AO240">
        <f t="shared" si="63"/>
        <v>0.20377075884000001</v>
      </c>
    </row>
    <row r="241" spans="1:41" x14ac:dyDescent="0.35">
      <c r="A241" t="str">
        <f>VLOOKUP(B241,'BAU Global Total'!A$3:C$34,3,FALSE)</f>
        <v>GCAM</v>
      </c>
      <c r="B241" t="s">
        <v>39</v>
      </c>
      <c r="C241" t="s">
        <v>67</v>
      </c>
      <c r="D241" s="1">
        <v>4.9952507271141006E-2</v>
      </c>
      <c r="E241">
        <f t="shared" si="64"/>
        <v>5.0085849558090187E-2</v>
      </c>
      <c r="F241">
        <f t="shared" si="64"/>
        <v>5.0219191845039375E-2</v>
      </c>
      <c r="G241">
        <f t="shared" si="64"/>
        <v>5.0352534131988556E-2</v>
      </c>
      <c r="H241">
        <f t="shared" si="64"/>
        <v>5.0485876418937745E-2</v>
      </c>
      <c r="I241" s="1">
        <v>5.0619218705886926E-2</v>
      </c>
      <c r="J241">
        <f t="shared" si="65"/>
        <v>5.1646363321422584E-2</v>
      </c>
      <c r="K241">
        <f t="shared" si="65"/>
        <v>5.2673507936958248E-2</v>
      </c>
      <c r="L241">
        <f t="shared" si="65"/>
        <v>5.3700652552493906E-2</v>
      </c>
      <c r="M241">
        <f t="shared" si="65"/>
        <v>5.4727797168029571E-2</v>
      </c>
      <c r="N241" s="1">
        <v>5.5754941783565229E-2</v>
      </c>
      <c r="O241">
        <f t="shared" si="66"/>
        <v>5.6561706196717444E-2</v>
      </c>
      <c r="P241">
        <f t="shared" si="66"/>
        <v>5.736847060986966E-2</v>
      </c>
      <c r="Q241">
        <f t="shared" si="66"/>
        <v>5.8175235023021868E-2</v>
      </c>
      <c r="R241">
        <f t="shared" si="66"/>
        <v>5.8981999436174083E-2</v>
      </c>
      <c r="S241" s="1">
        <v>5.9788763849326299E-2</v>
      </c>
      <c r="T241">
        <f t="shared" si="67"/>
        <v>6.0700874175036425E-2</v>
      </c>
      <c r="U241">
        <f t="shared" si="67"/>
        <v>6.1612984500746551E-2</v>
      </c>
      <c r="V241">
        <f t="shared" si="67"/>
        <v>6.2525094826456684E-2</v>
      </c>
      <c r="W241">
        <f t="shared" si="67"/>
        <v>6.3437205152166803E-2</v>
      </c>
      <c r="X241" s="1">
        <v>6.4349315477876937E-2</v>
      </c>
      <c r="Y241">
        <f t="shared" si="68"/>
        <v>6.5512645762642541E-2</v>
      </c>
      <c r="Z241">
        <f t="shared" si="68"/>
        <v>6.6675976047408145E-2</v>
      </c>
      <c r="AA241">
        <f t="shared" si="68"/>
        <v>6.7839306332173763E-2</v>
      </c>
      <c r="AB241">
        <f t="shared" si="68"/>
        <v>6.9002636616939367E-2</v>
      </c>
      <c r="AC241" s="1">
        <v>7.0165966901704971E-2</v>
      </c>
      <c r="AD241">
        <f t="shared" si="69"/>
        <v>7.1482051102785563E-2</v>
      </c>
      <c r="AE241">
        <f t="shared" si="69"/>
        <v>7.2798135303866168E-2</v>
      </c>
      <c r="AF241">
        <f t="shared" si="69"/>
        <v>7.411421950494676E-2</v>
      </c>
      <c r="AG241">
        <f t="shared" si="69"/>
        <v>7.5430303706027366E-2</v>
      </c>
      <c r="AH241" s="1">
        <v>7.6746387907107957E-2</v>
      </c>
      <c r="AI241" s="2">
        <f t="shared" si="57"/>
        <v>0.57021844069355332</v>
      </c>
      <c r="AJ241" s="2">
        <f t="shared" si="58"/>
        <v>0.65925659103095802</v>
      </c>
      <c r="AK241" s="2">
        <f t="shared" si="59"/>
        <v>0.77411694466347958</v>
      </c>
      <c r="AL241" s="2">
        <f t="shared" si="60"/>
        <v>1.1737200899409461</v>
      </c>
      <c r="AM241" s="2">
        <f t="shared" si="61"/>
        <v>1.8834877191265487</v>
      </c>
      <c r="AN241" s="2">
        <f t="shared" si="62"/>
        <v>1.8834877191265487</v>
      </c>
      <c r="AO241">
        <f t="shared" si="63"/>
        <v>0</v>
      </c>
    </row>
    <row r="242" spans="1:41" x14ac:dyDescent="0.35">
      <c r="A242" t="str">
        <f>VLOOKUP(B242,'BAU Global Total'!A$3:C$34,3,FALSE)</f>
        <v>GCAM</v>
      </c>
      <c r="B242" t="s">
        <v>39</v>
      </c>
      <c r="C242" t="s">
        <v>68</v>
      </c>
      <c r="D242" s="1">
        <v>9.4301594881999995E-4</v>
      </c>
      <c r="E242">
        <f t="shared" si="64"/>
        <v>9.5000020115599995E-4</v>
      </c>
      <c r="F242">
        <f t="shared" si="64"/>
        <v>9.5698445349199994E-4</v>
      </c>
      <c r="G242">
        <f t="shared" si="64"/>
        <v>9.6396870582799994E-4</v>
      </c>
      <c r="H242">
        <f t="shared" si="64"/>
        <v>9.7095295816399993E-4</v>
      </c>
      <c r="I242" s="1">
        <v>9.7793721049999993E-4</v>
      </c>
      <c r="J242">
        <f t="shared" si="65"/>
        <v>9.9519135197200003E-4</v>
      </c>
      <c r="K242">
        <f t="shared" si="65"/>
        <v>1.0124454934440001E-3</v>
      </c>
      <c r="L242">
        <f t="shared" si="65"/>
        <v>1.029699634916E-3</v>
      </c>
      <c r="M242">
        <f t="shared" si="65"/>
        <v>1.0469537763880001E-3</v>
      </c>
      <c r="N242" s="1">
        <v>1.0642079178600002E-3</v>
      </c>
      <c r="O242">
        <f t="shared" si="66"/>
        <v>1.0887676299439993E-3</v>
      </c>
      <c r="P242">
        <f t="shared" si="66"/>
        <v>1.1133273420279987E-3</v>
      </c>
      <c r="Q242">
        <f t="shared" si="66"/>
        <v>1.1378870541119978E-3</v>
      </c>
      <c r="R242">
        <f t="shared" si="66"/>
        <v>1.1624467661959972E-3</v>
      </c>
      <c r="S242" s="1">
        <v>1.1870064782799963E-3</v>
      </c>
      <c r="T242">
        <f t="shared" si="67"/>
        <v>1.2178447829879972E-3</v>
      </c>
      <c r="U242">
        <f t="shared" si="67"/>
        <v>1.2486830876959978E-3</v>
      </c>
      <c r="V242">
        <f t="shared" si="67"/>
        <v>1.2795213924039987E-3</v>
      </c>
      <c r="W242">
        <f t="shared" si="67"/>
        <v>1.3103596971119993E-3</v>
      </c>
      <c r="X242" s="1">
        <v>1.3411980018200001E-3</v>
      </c>
      <c r="Y242">
        <f t="shared" si="68"/>
        <v>1.375899756996E-3</v>
      </c>
      <c r="Z242">
        <f t="shared" si="68"/>
        <v>1.4106015121719999E-3</v>
      </c>
      <c r="AA242">
        <f t="shared" si="68"/>
        <v>1.4453032673480001E-3</v>
      </c>
      <c r="AB242">
        <f t="shared" si="68"/>
        <v>1.480005022524E-3</v>
      </c>
      <c r="AC242" s="1">
        <v>1.5147067776999999E-3</v>
      </c>
      <c r="AD242">
        <f t="shared" si="69"/>
        <v>1.550016402192E-3</v>
      </c>
      <c r="AE242">
        <f t="shared" si="69"/>
        <v>1.585326026684E-3</v>
      </c>
      <c r="AF242">
        <f t="shared" si="69"/>
        <v>1.6206356511759999E-3</v>
      </c>
      <c r="AG242">
        <f t="shared" si="69"/>
        <v>1.655945275668E-3</v>
      </c>
      <c r="AH242" s="1">
        <v>1.69125490016E-3</v>
      </c>
      <c r="AI242" s="2">
        <f t="shared" si="57"/>
        <v>1.0911357652540001E-2</v>
      </c>
      <c r="AJ242" s="2">
        <f t="shared" si="58"/>
        <v>1.3151250150439983E-2</v>
      </c>
      <c r="AK242" s="2">
        <f t="shared" si="59"/>
        <v>1.667089259444E-2</v>
      </c>
      <c r="AL242" s="2">
        <f t="shared" si="60"/>
        <v>2.299839988511998E-2</v>
      </c>
      <c r="AM242" s="2">
        <f t="shared" si="61"/>
        <v>3.832809447773998E-2</v>
      </c>
      <c r="AN242" s="2">
        <f t="shared" si="62"/>
        <v>0</v>
      </c>
      <c r="AO242">
        <f t="shared" si="63"/>
        <v>3.832809447773998E-2</v>
      </c>
    </row>
    <row r="243" spans="1:41" hidden="1" x14ac:dyDescent="0.35">
      <c r="A243" t="str">
        <f>VLOOKUP(B243,'BAU Global Total'!A$3:C$34,3,FALSE)</f>
        <v>GCAM</v>
      </c>
      <c r="B243" t="s">
        <v>39</v>
      </c>
      <c r="C243" t="s">
        <v>69</v>
      </c>
      <c r="D243" s="1">
        <v>0</v>
      </c>
      <c r="E243">
        <f t="shared" si="64"/>
        <v>0</v>
      </c>
      <c r="F243">
        <f t="shared" si="64"/>
        <v>0</v>
      </c>
      <c r="G243">
        <f t="shared" si="64"/>
        <v>0</v>
      </c>
      <c r="H243">
        <f t="shared" si="64"/>
        <v>0</v>
      </c>
      <c r="I243" s="1">
        <v>0</v>
      </c>
      <c r="J243">
        <f t="shared" si="65"/>
        <v>0</v>
      </c>
      <c r="K243">
        <f t="shared" si="65"/>
        <v>0</v>
      </c>
      <c r="L243">
        <f t="shared" si="65"/>
        <v>0</v>
      </c>
      <c r="M243">
        <f t="shared" si="65"/>
        <v>0</v>
      </c>
      <c r="N243" s="1">
        <v>0</v>
      </c>
      <c r="O243">
        <f t="shared" si="66"/>
        <v>0</v>
      </c>
      <c r="P243">
        <f t="shared" si="66"/>
        <v>0</v>
      </c>
      <c r="Q243">
        <f t="shared" si="66"/>
        <v>0</v>
      </c>
      <c r="R243">
        <f t="shared" si="66"/>
        <v>0</v>
      </c>
      <c r="S243" s="1">
        <v>0</v>
      </c>
      <c r="T243">
        <f t="shared" si="67"/>
        <v>0</v>
      </c>
      <c r="U243">
        <f t="shared" si="67"/>
        <v>0</v>
      </c>
      <c r="V243">
        <f t="shared" si="67"/>
        <v>0</v>
      </c>
      <c r="W243">
        <f t="shared" si="67"/>
        <v>0</v>
      </c>
      <c r="X243" s="1">
        <v>0</v>
      </c>
      <c r="Y243">
        <f t="shared" si="68"/>
        <v>0</v>
      </c>
      <c r="Z243">
        <f t="shared" si="68"/>
        <v>0</v>
      </c>
      <c r="AA243">
        <f t="shared" si="68"/>
        <v>0</v>
      </c>
      <c r="AB243">
        <f t="shared" si="68"/>
        <v>0</v>
      </c>
      <c r="AC243" s="1">
        <v>0</v>
      </c>
      <c r="AD243">
        <f t="shared" si="69"/>
        <v>0</v>
      </c>
      <c r="AE243">
        <f t="shared" si="69"/>
        <v>0</v>
      </c>
      <c r="AF243">
        <f t="shared" si="69"/>
        <v>0</v>
      </c>
      <c r="AG243">
        <f t="shared" si="69"/>
        <v>0</v>
      </c>
      <c r="AH243" s="1">
        <v>0</v>
      </c>
      <c r="AI243" s="2">
        <f t="shared" si="57"/>
        <v>0</v>
      </c>
      <c r="AJ243" s="2">
        <f t="shared" si="58"/>
        <v>0</v>
      </c>
      <c r="AK243" s="2">
        <f t="shared" si="59"/>
        <v>0</v>
      </c>
      <c r="AL243" s="2">
        <f t="shared" si="60"/>
        <v>0</v>
      </c>
      <c r="AM243" s="2">
        <f t="shared" si="61"/>
        <v>0</v>
      </c>
      <c r="AN243" s="2">
        <f t="shared" si="62"/>
        <v>0</v>
      </c>
      <c r="AO243">
        <f t="shared" si="63"/>
        <v>0</v>
      </c>
    </row>
    <row r="244" spans="1:41" hidden="1" x14ac:dyDescent="0.35">
      <c r="A244" t="str">
        <f>VLOOKUP(B244,'BAU Global Total'!A$3:C$34,3,FALSE)</f>
        <v>GCAM</v>
      </c>
      <c r="B244" t="s">
        <v>40</v>
      </c>
      <c r="C244" t="s">
        <v>60</v>
      </c>
      <c r="D244" s="1">
        <v>0.12370573893665904</v>
      </c>
      <c r="E244">
        <f t="shared" si="64"/>
        <v>0.12368955543433821</v>
      </c>
      <c r="F244">
        <f t="shared" si="64"/>
        <v>0.12367337193201737</v>
      </c>
      <c r="G244">
        <f t="shared" si="64"/>
        <v>0.12365718842969654</v>
      </c>
      <c r="H244">
        <f t="shared" si="64"/>
        <v>0.1236410049273757</v>
      </c>
      <c r="I244" s="1">
        <v>0.12362482142505488</v>
      </c>
      <c r="J244">
        <f t="shared" si="65"/>
        <v>0.12352265788376371</v>
      </c>
      <c r="K244">
        <f t="shared" si="65"/>
        <v>0.12342049434247256</v>
      </c>
      <c r="L244">
        <f t="shared" si="65"/>
        <v>0.12331833080118139</v>
      </c>
      <c r="M244">
        <f t="shared" si="65"/>
        <v>0.12321616725989024</v>
      </c>
      <c r="N244" s="1">
        <v>0.12311400371859907</v>
      </c>
      <c r="O244">
        <f t="shared" si="66"/>
        <v>0.12311579323748205</v>
      </c>
      <c r="P244">
        <f t="shared" si="66"/>
        <v>0.12311758275636503</v>
      </c>
      <c r="Q244">
        <f t="shared" si="66"/>
        <v>0.123119372275248</v>
      </c>
      <c r="R244">
        <f t="shared" si="66"/>
        <v>0.12312116179413098</v>
      </c>
      <c r="S244" s="1">
        <v>0.12312295131301396</v>
      </c>
      <c r="T244">
        <f t="shared" si="67"/>
        <v>0.12286524065515581</v>
      </c>
      <c r="U244">
        <f t="shared" si="67"/>
        <v>0.12260752999729764</v>
      </c>
      <c r="V244">
        <f t="shared" si="67"/>
        <v>0.12234981933943949</v>
      </c>
      <c r="W244">
        <f t="shared" si="67"/>
        <v>0.12209210868158132</v>
      </c>
      <c r="X244" s="1">
        <v>0.12183439802372317</v>
      </c>
      <c r="Y244">
        <f t="shared" si="68"/>
        <v>0.12107219596402967</v>
      </c>
      <c r="Z244">
        <f t="shared" si="68"/>
        <v>0.12030999390433617</v>
      </c>
      <c r="AA244">
        <f t="shared" si="68"/>
        <v>0.11954779184464265</v>
      </c>
      <c r="AB244">
        <f t="shared" si="68"/>
        <v>0.11878558978494914</v>
      </c>
      <c r="AC244" s="1">
        <v>0.11802338772525564</v>
      </c>
      <c r="AD244">
        <f t="shared" si="69"/>
        <v>0.11727242649380451</v>
      </c>
      <c r="AE244">
        <f t="shared" si="69"/>
        <v>0.11652146526235339</v>
      </c>
      <c r="AF244">
        <f t="shared" si="69"/>
        <v>0.11577050403090226</v>
      </c>
      <c r="AG244">
        <f t="shared" si="69"/>
        <v>0.11501954279945115</v>
      </c>
      <c r="AH244" s="1">
        <v>0.11426858156800002</v>
      </c>
      <c r="AI244" s="2">
        <f t="shared" si="57"/>
        <v>1.3585833350910488</v>
      </c>
      <c r="AJ244" s="2">
        <f t="shared" si="58"/>
        <v>1.3504599617920365</v>
      </c>
      <c r="AK244" s="2">
        <f t="shared" si="59"/>
        <v>1.2984258774014479</v>
      </c>
      <c r="AL244" s="2">
        <f t="shared" si="60"/>
        <v>2.5859292931644862</v>
      </c>
      <c r="AM244" s="2">
        <f t="shared" si="61"/>
        <v>3.7625207725422101</v>
      </c>
      <c r="AN244" s="2">
        <f t="shared" si="62"/>
        <v>3.7625207725422101</v>
      </c>
      <c r="AO244">
        <f t="shared" si="63"/>
        <v>0</v>
      </c>
    </row>
    <row r="245" spans="1:41" hidden="1" x14ac:dyDescent="0.35">
      <c r="A245" t="str">
        <f>VLOOKUP(B245,'BAU Global Total'!A$3:C$34,3,FALSE)</f>
        <v>GCAM</v>
      </c>
      <c r="B245" t="s">
        <v>40</v>
      </c>
      <c r="C245" t="s">
        <v>61</v>
      </c>
      <c r="D245" s="1">
        <v>0</v>
      </c>
      <c r="E245">
        <f t="shared" si="64"/>
        <v>3.8774067191999997E-4</v>
      </c>
      <c r="F245">
        <f t="shared" si="64"/>
        <v>7.7548134383999994E-4</v>
      </c>
      <c r="G245">
        <f t="shared" si="64"/>
        <v>1.1632220157599999E-3</v>
      </c>
      <c r="H245">
        <f t="shared" si="64"/>
        <v>1.5509626876799999E-3</v>
      </c>
      <c r="I245" s="1">
        <v>1.9387033595999999E-3</v>
      </c>
      <c r="J245">
        <f t="shared" si="65"/>
        <v>3.2201968610799992E-3</v>
      </c>
      <c r="K245">
        <f t="shared" si="65"/>
        <v>4.5016903625599985E-3</v>
      </c>
      <c r="L245">
        <f t="shared" si="65"/>
        <v>5.7831838640399974E-3</v>
      </c>
      <c r="M245">
        <f t="shared" si="65"/>
        <v>7.0646773655199972E-3</v>
      </c>
      <c r="N245" s="1">
        <v>8.3461708669999961E-3</v>
      </c>
      <c r="O245">
        <f t="shared" si="66"/>
        <v>9.6042287464559971E-3</v>
      </c>
      <c r="P245">
        <f t="shared" si="66"/>
        <v>1.0862286625911998E-2</v>
      </c>
      <c r="Q245">
        <f t="shared" si="66"/>
        <v>1.2120344505367997E-2</v>
      </c>
      <c r="R245">
        <f t="shared" si="66"/>
        <v>1.3378402384823998E-2</v>
      </c>
      <c r="S245" s="1">
        <v>1.4636460264279999E-2</v>
      </c>
      <c r="T245">
        <f t="shared" si="67"/>
        <v>1.5386691850343999E-2</v>
      </c>
      <c r="U245">
        <f t="shared" si="67"/>
        <v>1.6136923436408001E-2</v>
      </c>
      <c r="V245">
        <f t="shared" si="67"/>
        <v>1.6887155022472001E-2</v>
      </c>
      <c r="W245">
        <f t="shared" si="67"/>
        <v>1.7637386608536001E-2</v>
      </c>
      <c r="X245" s="1">
        <v>1.8387618194600001E-2</v>
      </c>
      <c r="Y245">
        <f t="shared" si="68"/>
        <v>1.8884851025416E-2</v>
      </c>
      <c r="Z245">
        <f t="shared" si="68"/>
        <v>1.9382083856232E-2</v>
      </c>
      <c r="AA245">
        <f t="shared" si="68"/>
        <v>1.9879316687047999E-2</v>
      </c>
      <c r="AB245">
        <f t="shared" si="68"/>
        <v>2.0376549517863999E-2</v>
      </c>
      <c r="AC245" s="1">
        <v>2.0873782348679999E-2</v>
      </c>
      <c r="AD245">
        <f t="shared" si="69"/>
        <v>2.1192077834647983E-2</v>
      </c>
      <c r="AE245">
        <f t="shared" si="69"/>
        <v>2.1510373320615967E-2</v>
      </c>
      <c r="AF245">
        <f t="shared" si="69"/>
        <v>2.1828668806583955E-2</v>
      </c>
      <c r="AG245">
        <f t="shared" si="69"/>
        <v>2.2146964292551939E-2</v>
      </c>
      <c r="AH245" s="1">
        <v>2.2465259778519923E-2</v>
      </c>
      <c r="AI245" s="2">
        <f t="shared" si="57"/>
        <v>3.473202939899999E-2</v>
      </c>
      <c r="AJ245" s="2">
        <f t="shared" si="58"/>
        <v>0.15338366850619997</v>
      </c>
      <c r="AK245" s="2">
        <f t="shared" si="59"/>
        <v>0.2269275456627598</v>
      </c>
      <c r="AL245" s="2">
        <f t="shared" si="60"/>
        <v>0.17976952703820001</v>
      </c>
      <c r="AM245" s="2">
        <f t="shared" si="61"/>
        <v>0.38830945450635979</v>
      </c>
      <c r="AN245" s="2">
        <f t="shared" si="62"/>
        <v>0.38830945450635979</v>
      </c>
      <c r="AO245">
        <f t="shared" si="63"/>
        <v>0</v>
      </c>
    </row>
    <row r="246" spans="1:41" hidden="1" x14ac:dyDescent="0.35">
      <c r="A246" t="str">
        <f>VLOOKUP(B246,'BAU Global Total'!A$3:C$34,3,FALSE)</f>
        <v>GCAM</v>
      </c>
      <c r="B246" t="s">
        <v>40</v>
      </c>
      <c r="C246" t="s">
        <v>53</v>
      </c>
      <c r="D246" s="1">
        <v>1.2954433990272416</v>
      </c>
      <c r="E246">
        <f t="shared" si="64"/>
        <v>1.3009939541121116</v>
      </c>
      <c r="F246">
        <f t="shared" si="64"/>
        <v>1.3065445091969816</v>
      </c>
      <c r="G246">
        <f t="shared" si="64"/>
        <v>1.3120950642818519</v>
      </c>
      <c r="H246">
        <f t="shared" si="64"/>
        <v>1.3176456193667219</v>
      </c>
      <c r="I246" s="1">
        <v>1.3231961744515919</v>
      </c>
      <c r="J246">
        <f t="shared" si="65"/>
        <v>1.3257875789993956</v>
      </c>
      <c r="K246">
        <f t="shared" si="65"/>
        <v>1.3283789835471995</v>
      </c>
      <c r="L246">
        <f t="shared" si="65"/>
        <v>1.3309703880950032</v>
      </c>
      <c r="M246">
        <f t="shared" si="65"/>
        <v>1.3335617926428072</v>
      </c>
      <c r="N246" s="1">
        <v>1.3361531971906109</v>
      </c>
      <c r="O246">
        <f t="shared" si="66"/>
        <v>1.3317634066348709</v>
      </c>
      <c r="P246">
        <f t="shared" si="66"/>
        <v>1.327373616079131</v>
      </c>
      <c r="Q246">
        <f t="shared" si="66"/>
        <v>1.3229838255233912</v>
      </c>
      <c r="R246">
        <f t="shared" si="66"/>
        <v>1.3185940349676513</v>
      </c>
      <c r="S246" s="1">
        <v>1.3142042444119113</v>
      </c>
      <c r="T246">
        <f t="shared" si="67"/>
        <v>1.3115544386384861</v>
      </c>
      <c r="U246">
        <f t="shared" si="67"/>
        <v>1.3089046328650609</v>
      </c>
      <c r="V246">
        <f t="shared" si="67"/>
        <v>1.3062548270916354</v>
      </c>
      <c r="W246">
        <f t="shared" si="67"/>
        <v>1.3036050213182102</v>
      </c>
      <c r="X246" s="1">
        <v>1.300955215544785</v>
      </c>
      <c r="Y246">
        <f t="shared" si="68"/>
        <v>1.3125558473913161</v>
      </c>
      <c r="Z246">
        <f t="shared" si="68"/>
        <v>1.3241564792378471</v>
      </c>
      <c r="AA246">
        <f t="shared" si="68"/>
        <v>1.3357571110843782</v>
      </c>
      <c r="AB246">
        <f t="shared" si="68"/>
        <v>1.3473577429309092</v>
      </c>
      <c r="AC246" s="1">
        <v>1.3589583747774403</v>
      </c>
      <c r="AD246">
        <f t="shared" si="69"/>
        <v>1.3698937106465778</v>
      </c>
      <c r="AE246">
        <f t="shared" si="69"/>
        <v>1.3808290465157154</v>
      </c>
      <c r="AF246">
        <f t="shared" si="69"/>
        <v>1.3917643823848527</v>
      </c>
      <c r="AG246">
        <f t="shared" si="69"/>
        <v>1.4026997182539902</v>
      </c>
      <c r="AH246" s="1">
        <v>1.4136350541231277</v>
      </c>
      <c r="AI246" s="2">
        <f t="shared" si="57"/>
        <v>14.510770660911518</v>
      </c>
      <c r="AJ246" s="2">
        <f t="shared" si="58"/>
        <v>14.482346460265743</v>
      </c>
      <c r="AK246" s="2">
        <f t="shared" si="59"/>
        <v>14.938562682890941</v>
      </c>
      <c r="AL246" s="2">
        <f t="shared" si="60"/>
        <v>27.656963923986652</v>
      </c>
      <c r="AM246" s="2">
        <f t="shared" si="61"/>
        <v>41.294571391332802</v>
      </c>
      <c r="AN246" s="2">
        <f t="shared" si="62"/>
        <v>41.294571391332802</v>
      </c>
      <c r="AO246">
        <f t="shared" si="63"/>
        <v>0</v>
      </c>
    </row>
    <row r="247" spans="1:41" hidden="1" x14ac:dyDescent="0.35">
      <c r="A247" t="str">
        <f>VLOOKUP(B247,'BAU Global Total'!A$3:C$34,3,FALSE)</f>
        <v>GCAM</v>
      </c>
      <c r="B247" t="s">
        <v>40</v>
      </c>
      <c r="C247" t="s">
        <v>62</v>
      </c>
      <c r="D247" s="1">
        <v>3.5006157830867024E-2</v>
      </c>
      <c r="E247">
        <f t="shared" si="64"/>
        <v>3.5857212371130133E-2</v>
      </c>
      <c r="F247">
        <f t="shared" si="64"/>
        <v>3.6708266911393235E-2</v>
      </c>
      <c r="G247">
        <f t="shared" si="64"/>
        <v>3.7559321451656344E-2</v>
      </c>
      <c r="H247">
        <f t="shared" si="64"/>
        <v>3.8410375991919446E-2</v>
      </c>
      <c r="I247" s="1">
        <v>3.9261430532182555E-2</v>
      </c>
      <c r="J247">
        <f t="shared" si="65"/>
        <v>3.7920567987158642E-2</v>
      </c>
      <c r="K247">
        <f t="shared" si="65"/>
        <v>3.6579705442134736E-2</v>
      </c>
      <c r="L247">
        <f t="shared" si="65"/>
        <v>3.5238842897110823E-2</v>
      </c>
      <c r="M247">
        <f t="shared" si="65"/>
        <v>3.3897980352086916E-2</v>
      </c>
      <c r="N247" s="1">
        <v>3.2557117807063003E-2</v>
      </c>
      <c r="O247">
        <f t="shared" si="66"/>
        <v>3.2899978105390019E-2</v>
      </c>
      <c r="P247">
        <f t="shared" si="66"/>
        <v>3.3242838403717036E-2</v>
      </c>
      <c r="Q247">
        <f t="shared" si="66"/>
        <v>3.3585698702044059E-2</v>
      </c>
      <c r="R247">
        <f t="shared" si="66"/>
        <v>3.3928559000371075E-2</v>
      </c>
      <c r="S247" s="1">
        <v>3.4271419298698091E-2</v>
      </c>
      <c r="T247">
        <f t="shared" si="67"/>
        <v>3.3398189117806884E-2</v>
      </c>
      <c r="U247">
        <f t="shared" si="67"/>
        <v>3.252495893691567E-2</v>
      </c>
      <c r="V247">
        <f t="shared" si="67"/>
        <v>3.1651728756024462E-2</v>
      </c>
      <c r="W247">
        <f t="shared" si="67"/>
        <v>3.0778498575133251E-2</v>
      </c>
      <c r="X247" s="1">
        <v>2.9905268394242041E-2</v>
      </c>
      <c r="Y247">
        <f t="shared" si="68"/>
        <v>2.7934673174353782E-2</v>
      </c>
      <c r="Z247">
        <f t="shared" si="68"/>
        <v>2.5964077954465519E-2</v>
      </c>
      <c r="AA247">
        <f t="shared" si="68"/>
        <v>2.399348273457726E-2</v>
      </c>
      <c r="AB247">
        <f t="shared" si="68"/>
        <v>2.2022887514688998E-2</v>
      </c>
      <c r="AC247" s="1">
        <v>2.0052292294800739E-2</v>
      </c>
      <c r="AD247">
        <f t="shared" si="69"/>
        <v>1.7577435787996191E-2</v>
      </c>
      <c r="AE247">
        <f t="shared" si="69"/>
        <v>1.5102579281191641E-2</v>
      </c>
      <c r="AF247">
        <f t="shared" si="69"/>
        <v>1.2627722774387094E-2</v>
      </c>
      <c r="AG247">
        <f t="shared" si="69"/>
        <v>1.0152866267582545E-2</v>
      </c>
      <c r="AH247" s="1">
        <v>7.6780097607779957E-3</v>
      </c>
      <c r="AI247" s="2">
        <f t="shared" si="57"/>
        <v>0.39899697957470281</v>
      </c>
      <c r="AJ247" s="2">
        <f t="shared" si="58"/>
        <v>0.3587442550974056</v>
      </c>
      <c r="AK247" s="2">
        <f t="shared" si="59"/>
        <v>0.21301129593906382</v>
      </c>
      <c r="AL247" s="2">
        <f t="shared" si="60"/>
        <v>0.72518411686504547</v>
      </c>
      <c r="AM247" s="2">
        <f t="shared" si="61"/>
        <v>0.90829014440986722</v>
      </c>
      <c r="AN247" s="2">
        <f t="shared" si="62"/>
        <v>0.90829014440986722</v>
      </c>
      <c r="AO247">
        <f t="shared" si="63"/>
        <v>0</v>
      </c>
    </row>
    <row r="248" spans="1:41" hidden="1" x14ac:dyDescent="0.35">
      <c r="A248" t="str">
        <f>VLOOKUP(B248,'BAU Global Total'!A$3:C$34,3,FALSE)</f>
        <v>GCAM</v>
      </c>
      <c r="B248" t="s">
        <v>40</v>
      </c>
      <c r="C248" t="s">
        <v>63</v>
      </c>
      <c r="D248" s="1">
        <v>0.48372421430543699</v>
      </c>
      <c r="E248">
        <f t="shared" si="64"/>
        <v>0.4825066301592898</v>
      </c>
      <c r="F248">
        <f t="shared" si="64"/>
        <v>0.4812890460131426</v>
      </c>
      <c r="G248">
        <f t="shared" si="64"/>
        <v>0.48007146186699545</v>
      </c>
      <c r="H248">
        <f t="shared" si="64"/>
        <v>0.47885387772084825</v>
      </c>
      <c r="I248" s="1">
        <v>0.47763629357470105</v>
      </c>
      <c r="J248">
        <f t="shared" si="65"/>
        <v>0.47453254826725516</v>
      </c>
      <c r="K248">
        <f t="shared" si="65"/>
        <v>0.47142880295980932</v>
      </c>
      <c r="L248">
        <f t="shared" si="65"/>
        <v>0.46832505765236343</v>
      </c>
      <c r="M248">
        <f t="shared" si="65"/>
        <v>0.46522131234491759</v>
      </c>
      <c r="N248" s="1">
        <v>0.4621175670374717</v>
      </c>
      <c r="O248">
        <f t="shared" si="66"/>
        <v>0.45763353964708248</v>
      </c>
      <c r="P248">
        <f t="shared" si="66"/>
        <v>0.45314951225669325</v>
      </c>
      <c r="Q248">
        <f t="shared" si="66"/>
        <v>0.44866548486630398</v>
      </c>
      <c r="R248">
        <f t="shared" si="66"/>
        <v>0.44418145747591475</v>
      </c>
      <c r="S248" s="1">
        <v>0.43969743008552553</v>
      </c>
      <c r="T248">
        <f t="shared" si="67"/>
        <v>0.43348710532212698</v>
      </c>
      <c r="U248">
        <f t="shared" si="67"/>
        <v>0.42727678055872842</v>
      </c>
      <c r="V248">
        <f t="shared" si="67"/>
        <v>0.42106645579532992</v>
      </c>
      <c r="W248">
        <f t="shared" si="67"/>
        <v>0.41485613103193136</v>
      </c>
      <c r="X248" s="1">
        <v>0.40864580626853281</v>
      </c>
      <c r="Y248">
        <f t="shared" si="68"/>
        <v>0.40066308297733111</v>
      </c>
      <c r="Z248">
        <f t="shared" si="68"/>
        <v>0.39268035968612935</v>
      </c>
      <c r="AA248">
        <f t="shared" si="68"/>
        <v>0.38469763639492766</v>
      </c>
      <c r="AB248">
        <f t="shared" si="68"/>
        <v>0.3767149131037259</v>
      </c>
      <c r="AC248" s="1">
        <v>0.3687321898125242</v>
      </c>
      <c r="AD248">
        <f t="shared" si="69"/>
        <v>0.36063910723829212</v>
      </c>
      <c r="AE248">
        <f t="shared" si="69"/>
        <v>0.35254602466406004</v>
      </c>
      <c r="AF248">
        <f t="shared" si="69"/>
        <v>0.34445294208982802</v>
      </c>
      <c r="AG248">
        <f t="shared" si="69"/>
        <v>0.33635985951559594</v>
      </c>
      <c r="AH248" s="1">
        <v>0.32826677694136386</v>
      </c>
      <c r="AI248" s="2">
        <f t="shared" si="57"/>
        <v>5.2257068119022305</v>
      </c>
      <c r="AJ248" s="2">
        <f t="shared" si="58"/>
        <v>4.8107772703456408</v>
      </c>
      <c r="AK248" s="2">
        <f t="shared" si="59"/>
        <v>4.0543986986923111</v>
      </c>
      <c r="AL248" s="2">
        <f t="shared" si="60"/>
        <v>9.5743665152103965</v>
      </c>
      <c r="AM248" s="2">
        <f t="shared" si="61"/>
        <v>13.220119407634176</v>
      </c>
      <c r="AN248" s="2">
        <f t="shared" si="62"/>
        <v>13.220119407634176</v>
      </c>
      <c r="AO248">
        <f t="shared" si="63"/>
        <v>0</v>
      </c>
    </row>
    <row r="249" spans="1:41" hidden="1" x14ac:dyDescent="0.35">
      <c r="A249" t="str">
        <f>VLOOKUP(B249,'BAU Global Total'!A$3:C$34,3,FALSE)</f>
        <v>GCAM</v>
      </c>
      <c r="B249" t="s">
        <v>40</v>
      </c>
      <c r="C249" t="s">
        <v>64</v>
      </c>
      <c r="D249" s="1">
        <v>2.8030712187664997E-2</v>
      </c>
      <c r="E249">
        <f t="shared" si="64"/>
        <v>2.8531476341733E-2</v>
      </c>
      <c r="F249">
        <f t="shared" si="64"/>
        <v>2.9032240495800998E-2</v>
      </c>
      <c r="G249">
        <f t="shared" si="64"/>
        <v>2.9533004649869E-2</v>
      </c>
      <c r="H249">
        <f t="shared" si="64"/>
        <v>3.0033768803936999E-2</v>
      </c>
      <c r="I249" s="1">
        <v>3.0534532958005001E-2</v>
      </c>
      <c r="J249">
        <f t="shared" si="65"/>
        <v>3.0498264278896001E-2</v>
      </c>
      <c r="K249">
        <f t="shared" si="65"/>
        <v>3.0461995599787E-2</v>
      </c>
      <c r="L249">
        <f t="shared" si="65"/>
        <v>3.0425726920677999E-2</v>
      </c>
      <c r="M249">
        <f t="shared" si="65"/>
        <v>3.0389458241568999E-2</v>
      </c>
      <c r="N249" s="1">
        <v>3.0353189562459998E-2</v>
      </c>
      <c r="O249">
        <f t="shared" si="66"/>
        <v>3.0063853559637792E-2</v>
      </c>
      <c r="P249">
        <f t="shared" si="66"/>
        <v>2.9774517556815584E-2</v>
      </c>
      <c r="Q249">
        <f t="shared" si="66"/>
        <v>2.9485181553993378E-2</v>
      </c>
      <c r="R249">
        <f t="shared" si="66"/>
        <v>2.9195845551171169E-2</v>
      </c>
      <c r="S249" s="1">
        <v>2.8906509548348964E-2</v>
      </c>
      <c r="T249">
        <f t="shared" si="67"/>
        <v>2.8589746794487572E-2</v>
      </c>
      <c r="U249">
        <f t="shared" si="67"/>
        <v>2.8272984040626181E-2</v>
      </c>
      <c r="V249">
        <f t="shared" si="67"/>
        <v>2.7956221286764785E-2</v>
      </c>
      <c r="W249">
        <f t="shared" si="67"/>
        <v>2.7639458532903394E-2</v>
      </c>
      <c r="X249" s="1">
        <v>2.7322695779042002E-2</v>
      </c>
      <c r="Y249">
        <f t="shared" si="68"/>
        <v>2.6996878445090494E-2</v>
      </c>
      <c r="Z249">
        <f t="shared" si="68"/>
        <v>2.6671061111138986E-2</v>
      </c>
      <c r="AA249">
        <f t="shared" si="68"/>
        <v>2.6345243777187478E-2</v>
      </c>
      <c r="AB249">
        <f t="shared" si="68"/>
        <v>2.6019426443235971E-2</v>
      </c>
      <c r="AC249" s="1">
        <v>2.5693609109284463E-2</v>
      </c>
      <c r="AD249">
        <f t="shared" si="69"/>
        <v>2.5545179121970563E-2</v>
      </c>
      <c r="AE249">
        <f t="shared" si="69"/>
        <v>2.5396749134656661E-2</v>
      </c>
      <c r="AF249">
        <f t="shared" si="69"/>
        <v>2.5248319147342761E-2</v>
      </c>
      <c r="AG249">
        <f t="shared" si="69"/>
        <v>2.5099889160028858E-2</v>
      </c>
      <c r="AH249" s="1">
        <v>2.4951459172714959E-2</v>
      </c>
      <c r="AI249" s="2">
        <f t="shared" si="57"/>
        <v>0.32782437004039999</v>
      </c>
      <c r="AJ249" s="2">
        <f t="shared" si="58"/>
        <v>0.31756020376625083</v>
      </c>
      <c r="AK249" s="2">
        <f t="shared" si="59"/>
        <v>0.28529051040169323</v>
      </c>
      <c r="AL249" s="2">
        <f t="shared" si="60"/>
        <v>0.61503138424419079</v>
      </c>
      <c r="AM249" s="2">
        <f t="shared" si="61"/>
        <v>0.87299919886684174</v>
      </c>
      <c r="AN249" s="2">
        <f t="shared" si="62"/>
        <v>0.87299919886684174</v>
      </c>
      <c r="AO249">
        <f t="shared" si="63"/>
        <v>0</v>
      </c>
    </row>
    <row r="250" spans="1:41" hidden="1" x14ac:dyDescent="0.35">
      <c r="A250" t="str">
        <f>VLOOKUP(B250,'BAU Global Total'!A$3:C$34,3,FALSE)</f>
        <v>GCAM</v>
      </c>
      <c r="B250" t="s">
        <v>40</v>
      </c>
      <c r="C250" t="s">
        <v>65</v>
      </c>
      <c r="D250" s="1">
        <v>0.14153583260945965</v>
      </c>
      <c r="E250">
        <f t="shared" si="64"/>
        <v>0.14149128851748358</v>
      </c>
      <c r="F250">
        <f t="shared" si="64"/>
        <v>0.1414467444255075</v>
      </c>
      <c r="G250">
        <f t="shared" si="64"/>
        <v>0.14140220033353143</v>
      </c>
      <c r="H250">
        <f t="shared" si="64"/>
        <v>0.14135765624155536</v>
      </c>
      <c r="I250" s="1">
        <v>0.14131311214957928</v>
      </c>
      <c r="J250">
        <f t="shared" si="65"/>
        <v>0.14009020563065941</v>
      </c>
      <c r="K250">
        <f t="shared" si="65"/>
        <v>0.13886729911173956</v>
      </c>
      <c r="L250">
        <f t="shared" si="65"/>
        <v>0.13764439259281969</v>
      </c>
      <c r="M250">
        <f t="shared" si="65"/>
        <v>0.13642148607389984</v>
      </c>
      <c r="N250" s="1">
        <v>0.13519857955497996</v>
      </c>
      <c r="O250">
        <f t="shared" si="66"/>
        <v>0.13322409741777116</v>
      </c>
      <c r="P250">
        <f t="shared" si="66"/>
        <v>0.13124961528056237</v>
      </c>
      <c r="Q250">
        <f t="shared" si="66"/>
        <v>0.12927513314335359</v>
      </c>
      <c r="R250">
        <f t="shared" si="66"/>
        <v>0.12730065100614479</v>
      </c>
      <c r="S250" s="1">
        <v>0.12532616886893599</v>
      </c>
      <c r="T250">
        <f t="shared" si="67"/>
        <v>0.12339235012314879</v>
      </c>
      <c r="U250">
        <f t="shared" si="67"/>
        <v>0.12145853137736159</v>
      </c>
      <c r="V250">
        <f t="shared" si="67"/>
        <v>0.1195247126315744</v>
      </c>
      <c r="W250">
        <f t="shared" si="67"/>
        <v>0.1175908938857872</v>
      </c>
      <c r="X250" s="1">
        <v>0.11565707514</v>
      </c>
      <c r="Y250">
        <f t="shared" si="68"/>
        <v>0.113824975398907</v>
      </c>
      <c r="Z250">
        <f t="shared" si="68"/>
        <v>0.111992875657814</v>
      </c>
      <c r="AA250">
        <f t="shared" si="68"/>
        <v>0.11016077591672099</v>
      </c>
      <c r="AB250">
        <f t="shared" si="68"/>
        <v>0.108328676175628</v>
      </c>
      <c r="AC250" s="1">
        <v>0.106496576434535</v>
      </c>
      <c r="AD250">
        <f t="shared" si="69"/>
        <v>0.10541710981801272</v>
      </c>
      <c r="AE250">
        <f t="shared" si="69"/>
        <v>0.10433764320149046</v>
      </c>
      <c r="AF250">
        <f t="shared" si="69"/>
        <v>0.10325817658496818</v>
      </c>
      <c r="AG250">
        <f t="shared" si="69"/>
        <v>0.10217870996844591</v>
      </c>
      <c r="AH250" s="1">
        <v>0.10109924335192363</v>
      </c>
      <c r="AI250" s="2">
        <f t="shared" si="57"/>
        <v>1.5367687972412154</v>
      </c>
      <c r="AJ250" s="2">
        <f t="shared" si="58"/>
        <v>1.3791978084296197</v>
      </c>
      <c r="AK250" s="2">
        <f t="shared" si="59"/>
        <v>1.1827518376484458</v>
      </c>
      <c r="AL250" s="2">
        <f t="shared" si="60"/>
        <v>2.7807680261158554</v>
      </c>
      <c r="AM250" s="2">
        <f t="shared" si="61"/>
        <v>3.8478627886243015</v>
      </c>
      <c r="AN250" s="2">
        <f t="shared" si="62"/>
        <v>3.8478627886243015</v>
      </c>
      <c r="AO250">
        <f t="shared" si="63"/>
        <v>0</v>
      </c>
    </row>
    <row r="251" spans="1:41" x14ac:dyDescent="0.35">
      <c r="A251" t="str">
        <f>VLOOKUP(B251,'BAU Global Total'!A$3:C$34,3,FALSE)</f>
        <v>GCAM</v>
      </c>
      <c r="B251" t="s">
        <v>40</v>
      </c>
      <c r="C251" t="s">
        <v>66</v>
      </c>
      <c r="D251" s="1">
        <v>1.1201106395E-2</v>
      </c>
      <c r="E251">
        <f t="shared" si="64"/>
        <v>1.1164507826E-2</v>
      </c>
      <c r="F251">
        <f t="shared" si="64"/>
        <v>1.1127909256999999E-2</v>
      </c>
      <c r="G251">
        <f t="shared" si="64"/>
        <v>1.1091310688000001E-2</v>
      </c>
      <c r="H251">
        <f t="shared" si="64"/>
        <v>1.1054712119E-2</v>
      </c>
      <c r="I251" s="1">
        <v>1.101811355E-2</v>
      </c>
      <c r="J251">
        <f t="shared" si="65"/>
        <v>1.0928887243E-2</v>
      </c>
      <c r="K251">
        <f t="shared" si="65"/>
        <v>1.0839660936000001E-2</v>
      </c>
      <c r="L251">
        <f t="shared" si="65"/>
        <v>1.0750434628999999E-2</v>
      </c>
      <c r="M251">
        <f t="shared" si="65"/>
        <v>1.0661208322E-2</v>
      </c>
      <c r="N251" s="1">
        <v>1.0571982015E-2</v>
      </c>
      <c r="O251">
        <f t="shared" si="66"/>
        <v>1.0504365587000001E-2</v>
      </c>
      <c r="P251">
        <f t="shared" si="66"/>
        <v>1.0436749158999999E-2</v>
      </c>
      <c r="Q251">
        <f t="shared" si="66"/>
        <v>1.0369132731E-2</v>
      </c>
      <c r="R251">
        <f t="shared" si="66"/>
        <v>1.0301516302999999E-2</v>
      </c>
      <c r="S251" s="1">
        <v>1.0233899874999999E-2</v>
      </c>
      <c r="T251">
        <f t="shared" si="67"/>
        <v>1.028695858E-2</v>
      </c>
      <c r="U251">
        <f t="shared" si="67"/>
        <v>1.0340017284999999E-2</v>
      </c>
      <c r="V251">
        <f t="shared" si="67"/>
        <v>1.039307599E-2</v>
      </c>
      <c r="W251">
        <f t="shared" si="67"/>
        <v>1.0446134695E-2</v>
      </c>
      <c r="X251" s="1">
        <v>1.0499193400000001E-2</v>
      </c>
      <c r="Y251">
        <f t="shared" si="68"/>
        <v>1.0541499155E-2</v>
      </c>
      <c r="Z251">
        <f t="shared" si="68"/>
        <v>1.0583804909999999E-2</v>
      </c>
      <c r="AA251">
        <f t="shared" si="68"/>
        <v>1.0626110665000001E-2</v>
      </c>
      <c r="AB251">
        <f t="shared" si="68"/>
        <v>1.066841642E-2</v>
      </c>
      <c r="AC251" s="1">
        <v>1.0710722175E-2</v>
      </c>
      <c r="AD251">
        <f t="shared" si="69"/>
        <v>1.0740023346999999E-2</v>
      </c>
      <c r="AE251">
        <f t="shared" si="69"/>
        <v>1.0769324518999999E-2</v>
      </c>
      <c r="AF251">
        <f t="shared" si="69"/>
        <v>1.0798625691000001E-2</v>
      </c>
      <c r="AG251">
        <f t="shared" si="69"/>
        <v>1.0827926863000001E-2</v>
      </c>
      <c r="AH251" s="1">
        <v>1.0857228035000001E-2</v>
      </c>
      <c r="AI251" s="2">
        <f t="shared" si="57"/>
        <v>0.12040983297999999</v>
      </c>
      <c r="AJ251" s="2">
        <f t="shared" si="58"/>
        <v>0.11438302562</v>
      </c>
      <c r="AK251" s="2">
        <f t="shared" si="59"/>
        <v>0.11762287518</v>
      </c>
      <c r="AL251" s="2">
        <f t="shared" si="60"/>
        <v>0.22422087658499998</v>
      </c>
      <c r="AM251" s="2">
        <f t="shared" si="61"/>
        <v>0.33134455836499999</v>
      </c>
      <c r="AN251" s="2">
        <f t="shared" si="62"/>
        <v>0</v>
      </c>
      <c r="AO251">
        <f t="shared" si="63"/>
        <v>0.33134455836499999</v>
      </c>
    </row>
    <row r="252" spans="1:41" x14ac:dyDescent="0.35">
      <c r="A252" t="str">
        <f>VLOOKUP(B252,'BAU Global Total'!A$3:C$34,3,FALSE)</f>
        <v>GCAM</v>
      </c>
      <c r="B252" t="s">
        <v>40</v>
      </c>
      <c r="C252" t="s">
        <v>67</v>
      </c>
      <c r="D252" s="1">
        <v>0.18929461414597534</v>
      </c>
      <c r="E252">
        <f t="shared" si="64"/>
        <v>0.18759792208939835</v>
      </c>
      <c r="F252">
        <f t="shared" si="64"/>
        <v>0.18590123003282136</v>
      </c>
      <c r="G252">
        <f t="shared" si="64"/>
        <v>0.18420453797624436</v>
      </c>
      <c r="H252">
        <f t="shared" si="64"/>
        <v>0.18250784591966737</v>
      </c>
      <c r="I252" s="1">
        <v>0.18081115386309038</v>
      </c>
      <c r="J252">
        <f t="shared" si="65"/>
        <v>0.17678308671951892</v>
      </c>
      <c r="K252">
        <f t="shared" si="65"/>
        <v>0.17275501957594747</v>
      </c>
      <c r="L252">
        <f t="shared" si="65"/>
        <v>0.16872695243237598</v>
      </c>
      <c r="M252">
        <f t="shared" si="65"/>
        <v>0.16469888528880453</v>
      </c>
      <c r="N252" s="1">
        <v>0.16067081814523307</v>
      </c>
      <c r="O252">
        <f t="shared" si="66"/>
        <v>0.15675761955517656</v>
      </c>
      <c r="P252">
        <f t="shared" si="66"/>
        <v>0.15284442096512005</v>
      </c>
      <c r="Q252">
        <f t="shared" si="66"/>
        <v>0.14893122237506351</v>
      </c>
      <c r="R252">
        <f t="shared" si="66"/>
        <v>0.145018023785007</v>
      </c>
      <c r="S252" s="1">
        <v>0.14110482519495049</v>
      </c>
      <c r="T252">
        <f t="shared" si="67"/>
        <v>0.13769016381205479</v>
      </c>
      <c r="U252">
        <f t="shared" si="67"/>
        <v>0.13427550242915909</v>
      </c>
      <c r="V252">
        <f t="shared" si="67"/>
        <v>0.13086084104626339</v>
      </c>
      <c r="W252">
        <f t="shared" si="67"/>
        <v>0.12744617966336769</v>
      </c>
      <c r="X252" s="1">
        <v>0.12403151828047199</v>
      </c>
      <c r="Y252">
        <f t="shared" si="68"/>
        <v>0.12225833492605144</v>
      </c>
      <c r="Z252">
        <f t="shared" si="68"/>
        <v>0.12048515157163088</v>
      </c>
      <c r="AA252">
        <f t="shared" si="68"/>
        <v>0.11871196821721033</v>
      </c>
      <c r="AB252">
        <f t="shared" si="68"/>
        <v>0.11693878486278977</v>
      </c>
      <c r="AC252" s="1">
        <v>0.11516560150836923</v>
      </c>
      <c r="AD252">
        <f t="shared" si="69"/>
        <v>0.11358133040019067</v>
      </c>
      <c r="AE252">
        <f t="shared" si="69"/>
        <v>0.1119970592920121</v>
      </c>
      <c r="AF252">
        <f t="shared" si="69"/>
        <v>0.11041278818383353</v>
      </c>
      <c r="AG252">
        <f t="shared" si="69"/>
        <v>0.10882851707565497</v>
      </c>
      <c r="AH252" s="1">
        <v>0.10724424596747641</v>
      </c>
      <c r="AI252" s="2">
        <f t="shared" si="57"/>
        <v>1.953952066189077</v>
      </c>
      <c r="AJ252" s="2">
        <f t="shared" si="58"/>
        <v>1.5596311352518675</v>
      </c>
      <c r="AK252" s="2">
        <f t="shared" si="59"/>
        <v>1.2696553002856912</v>
      </c>
      <c r="AL252" s="2">
        <f t="shared" si="60"/>
        <v>3.3529123832957115</v>
      </c>
      <c r="AM252" s="2">
        <f t="shared" si="61"/>
        <v>4.4985361653009299</v>
      </c>
      <c r="AN252" s="2">
        <f t="shared" si="62"/>
        <v>4.4985361653009299</v>
      </c>
      <c r="AO252">
        <f t="shared" si="63"/>
        <v>0</v>
      </c>
    </row>
    <row r="253" spans="1:41" x14ac:dyDescent="0.35">
      <c r="A253" t="str">
        <f>VLOOKUP(B253,'BAU Global Total'!A$3:C$34,3,FALSE)</f>
        <v>GCAM</v>
      </c>
      <c r="B253" t="s">
        <v>40</v>
      </c>
      <c r="C253" t="s">
        <v>68</v>
      </c>
      <c r="D253" s="1">
        <v>6.2652594728E-2</v>
      </c>
      <c r="E253">
        <f t="shared" si="64"/>
        <v>6.2752774946799927E-2</v>
      </c>
      <c r="F253">
        <f t="shared" si="64"/>
        <v>6.2852955165599855E-2</v>
      </c>
      <c r="G253">
        <f t="shared" si="64"/>
        <v>6.2953135384399783E-2</v>
      </c>
      <c r="H253">
        <f t="shared" si="64"/>
        <v>6.3053315603199711E-2</v>
      </c>
      <c r="I253" s="1">
        <v>6.3153495821999639E-2</v>
      </c>
      <c r="J253">
        <f t="shared" si="65"/>
        <v>6.2803607371599707E-2</v>
      </c>
      <c r="K253">
        <f t="shared" si="65"/>
        <v>6.2453718921199788E-2</v>
      </c>
      <c r="L253">
        <f t="shared" si="65"/>
        <v>6.2103830470799856E-2</v>
      </c>
      <c r="M253">
        <f t="shared" si="65"/>
        <v>6.1753942020399931E-2</v>
      </c>
      <c r="N253" s="1">
        <v>6.1404053570000006E-2</v>
      </c>
      <c r="O253">
        <f t="shared" si="66"/>
        <v>6.1247726592400006E-2</v>
      </c>
      <c r="P253">
        <f t="shared" si="66"/>
        <v>6.10913996148E-2</v>
      </c>
      <c r="Q253">
        <f t="shared" si="66"/>
        <v>6.0935072637200001E-2</v>
      </c>
      <c r="R253">
        <f t="shared" si="66"/>
        <v>6.0778745659599995E-2</v>
      </c>
      <c r="S253" s="1">
        <v>6.0622418681999996E-2</v>
      </c>
      <c r="T253">
        <f t="shared" si="67"/>
        <v>6.0631063882799999E-2</v>
      </c>
      <c r="U253">
        <f t="shared" si="67"/>
        <v>6.0639709083600002E-2</v>
      </c>
      <c r="V253">
        <f t="shared" si="67"/>
        <v>6.0648354284399998E-2</v>
      </c>
      <c r="W253">
        <f t="shared" si="67"/>
        <v>6.0656999485200001E-2</v>
      </c>
      <c r="X253" s="1">
        <v>6.0665644686000005E-2</v>
      </c>
      <c r="Y253">
        <f t="shared" si="68"/>
        <v>6.0765619038800005E-2</v>
      </c>
      <c r="Z253">
        <f t="shared" si="68"/>
        <v>6.0865593391600005E-2</v>
      </c>
      <c r="AA253">
        <f t="shared" si="68"/>
        <v>6.0965567744400005E-2</v>
      </c>
      <c r="AB253">
        <f t="shared" si="68"/>
        <v>6.1065542097200005E-2</v>
      </c>
      <c r="AC253" s="1">
        <v>6.1165516450000006E-2</v>
      </c>
      <c r="AD253">
        <f t="shared" si="69"/>
        <v>6.1223683690400002E-2</v>
      </c>
      <c r="AE253">
        <f t="shared" si="69"/>
        <v>6.1281850930799998E-2</v>
      </c>
      <c r="AF253">
        <f t="shared" si="69"/>
        <v>6.1340018171200002E-2</v>
      </c>
      <c r="AG253">
        <f t="shared" si="69"/>
        <v>6.1398185411599998E-2</v>
      </c>
      <c r="AH253" s="1">
        <v>6.1456352651999994E-2</v>
      </c>
      <c r="AI253" s="2">
        <f t="shared" si="57"/>
        <v>0.68793742400399815</v>
      </c>
      <c r="AJ253" s="2">
        <f t="shared" si="58"/>
        <v>0.6693211881779999</v>
      </c>
      <c r="AK253" s="2">
        <f t="shared" si="59"/>
        <v>0.67219357426400006</v>
      </c>
      <c r="AL253" s="2">
        <f t="shared" si="60"/>
        <v>1.2958545586119983</v>
      </c>
      <c r="AM253" s="2">
        <f t="shared" si="61"/>
        <v>1.9073824881899983</v>
      </c>
      <c r="AN253" s="2">
        <f t="shared" si="62"/>
        <v>0</v>
      </c>
      <c r="AO253">
        <f t="shared" si="63"/>
        <v>1.9073824881899983</v>
      </c>
    </row>
    <row r="254" spans="1:41" hidden="1" x14ac:dyDescent="0.35">
      <c r="A254" t="str">
        <f>VLOOKUP(B254,'BAU Global Total'!A$3:C$34,3,FALSE)</f>
        <v>GCAM</v>
      </c>
      <c r="B254" t="s">
        <v>40</v>
      </c>
      <c r="C254" t="s">
        <v>69</v>
      </c>
      <c r="D254" s="1">
        <v>0.20239350371580003</v>
      </c>
      <c r="E254">
        <f t="shared" si="64"/>
        <v>0.20555668005596003</v>
      </c>
      <c r="F254">
        <f t="shared" si="64"/>
        <v>0.20871985639612001</v>
      </c>
      <c r="G254">
        <f t="shared" si="64"/>
        <v>0.21188303273628001</v>
      </c>
      <c r="H254">
        <f t="shared" si="64"/>
        <v>0.21504620907643998</v>
      </c>
      <c r="I254" s="1">
        <v>0.21820938541659998</v>
      </c>
      <c r="J254">
        <f t="shared" si="65"/>
        <v>0.22028263006021997</v>
      </c>
      <c r="K254">
        <f t="shared" si="65"/>
        <v>0.22235587470384</v>
      </c>
      <c r="L254">
        <f t="shared" si="65"/>
        <v>0.22442911934745999</v>
      </c>
      <c r="M254">
        <f t="shared" si="65"/>
        <v>0.22650236399108001</v>
      </c>
      <c r="N254" s="1">
        <v>0.2285756086347</v>
      </c>
      <c r="O254">
        <f t="shared" si="66"/>
        <v>0.23121980659353999</v>
      </c>
      <c r="P254">
        <f t="shared" si="66"/>
        <v>0.23386400455237999</v>
      </c>
      <c r="Q254">
        <f t="shared" si="66"/>
        <v>0.23650820251122001</v>
      </c>
      <c r="R254">
        <f t="shared" si="66"/>
        <v>0.23915240047006001</v>
      </c>
      <c r="S254" s="1">
        <v>0.2417965984289</v>
      </c>
      <c r="T254">
        <f t="shared" si="67"/>
        <v>0.24464305205449993</v>
      </c>
      <c r="U254">
        <f t="shared" si="67"/>
        <v>0.24748950568009986</v>
      </c>
      <c r="V254">
        <f t="shared" si="67"/>
        <v>0.2503359593056998</v>
      </c>
      <c r="W254">
        <f t="shared" si="67"/>
        <v>0.25318241293129973</v>
      </c>
      <c r="X254" s="1">
        <v>0.25602886655689966</v>
      </c>
      <c r="Y254">
        <f t="shared" si="68"/>
        <v>0.25822769465021972</v>
      </c>
      <c r="Z254">
        <f t="shared" si="68"/>
        <v>0.26042652274353978</v>
      </c>
      <c r="AA254">
        <f t="shared" si="68"/>
        <v>0.26262535083685989</v>
      </c>
      <c r="AB254">
        <f t="shared" si="68"/>
        <v>0.26482417893017995</v>
      </c>
      <c r="AC254" s="1">
        <v>0.26702300702350001</v>
      </c>
      <c r="AD254">
        <f t="shared" si="69"/>
        <v>0.2690863208548</v>
      </c>
      <c r="AE254">
        <f t="shared" si="69"/>
        <v>0.27114963468609998</v>
      </c>
      <c r="AF254">
        <f t="shared" si="69"/>
        <v>0.27321294851740002</v>
      </c>
      <c r="AG254">
        <f t="shared" si="69"/>
        <v>0.27527626234870001</v>
      </c>
      <c r="AH254" s="1">
        <v>0.27733957617999999</v>
      </c>
      <c r="AI254" s="2">
        <f t="shared" si="57"/>
        <v>2.3839542641345002</v>
      </c>
      <c r="AJ254" s="2">
        <f t="shared" si="58"/>
        <v>2.6627964177192989</v>
      </c>
      <c r="AK254" s="2">
        <f t="shared" si="59"/>
        <v>2.9352203633281992</v>
      </c>
      <c r="AL254" s="2">
        <f t="shared" si="60"/>
        <v>4.8181750732190984</v>
      </c>
      <c r="AM254" s="2">
        <f t="shared" si="61"/>
        <v>7.4973665699903984</v>
      </c>
      <c r="AN254" s="2">
        <f t="shared" si="62"/>
        <v>7.4973665699903984</v>
      </c>
      <c r="AO254">
        <f t="shared" si="63"/>
        <v>0</v>
      </c>
    </row>
    <row r="255" spans="1:41" hidden="1" x14ac:dyDescent="0.35">
      <c r="A255" t="str">
        <f>VLOOKUP(B255,'BAU Global Total'!A$3:C$34,3,FALSE)</f>
        <v>GCAM</v>
      </c>
      <c r="B255" t="s">
        <v>41</v>
      </c>
      <c r="C255" t="s">
        <v>60</v>
      </c>
      <c r="D255" s="1">
        <v>3.8676173599724813E-2</v>
      </c>
      <c r="E255">
        <f t="shared" si="64"/>
        <v>3.9210483987163092E-2</v>
      </c>
      <c r="F255">
        <f t="shared" si="64"/>
        <v>3.9744794374601371E-2</v>
      </c>
      <c r="G255">
        <f t="shared" si="64"/>
        <v>4.027910476203965E-2</v>
      </c>
      <c r="H255">
        <f t="shared" si="64"/>
        <v>4.0813415149477929E-2</v>
      </c>
      <c r="I255" s="1">
        <v>4.1347725536916208E-2</v>
      </c>
      <c r="J255">
        <f t="shared" si="65"/>
        <v>4.1931326935071914E-2</v>
      </c>
      <c r="K255">
        <f t="shared" si="65"/>
        <v>4.251492833322762E-2</v>
      </c>
      <c r="L255">
        <f t="shared" si="65"/>
        <v>4.3098529731383325E-2</v>
      </c>
      <c r="M255">
        <f t="shared" si="65"/>
        <v>4.3682131129539031E-2</v>
      </c>
      <c r="N255" s="1">
        <v>4.4265732527694737E-2</v>
      </c>
      <c r="O255">
        <f t="shared" si="66"/>
        <v>4.4824375217437186E-2</v>
      </c>
      <c r="P255">
        <f t="shared" si="66"/>
        <v>4.5383017907179635E-2</v>
      </c>
      <c r="Q255">
        <f t="shared" si="66"/>
        <v>4.5941660596922083E-2</v>
      </c>
      <c r="R255">
        <f t="shared" si="66"/>
        <v>4.6500303286664532E-2</v>
      </c>
      <c r="S255" s="1">
        <v>4.7058945976406981E-2</v>
      </c>
      <c r="T255">
        <f t="shared" si="67"/>
        <v>4.7573117308133045E-2</v>
      </c>
      <c r="U255">
        <f t="shared" si="67"/>
        <v>4.8087288639859109E-2</v>
      </c>
      <c r="V255">
        <f t="shared" si="67"/>
        <v>4.8601459971585173E-2</v>
      </c>
      <c r="W255">
        <f t="shared" si="67"/>
        <v>4.9115631303311237E-2</v>
      </c>
      <c r="X255" s="1">
        <v>4.9629802635037301E-2</v>
      </c>
      <c r="Y255">
        <f t="shared" si="68"/>
        <v>5.0126443124396104E-2</v>
      </c>
      <c r="Z255">
        <f t="shared" si="68"/>
        <v>5.0623083613754907E-2</v>
      </c>
      <c r="AA255">
        <f t="shared" si="68"/>
        <v>5.1119724103113717E-2</v>
      </c>
      <c r="AB255">
        <f t="shared" si="68"/>
        <v>5.161636459247252E-2</v>
      </c>
      <c r="AC255" s="1">
        <v>5.2113005081831323E-2</v>
      </c>
      <c r="AD255">
        <f t="shared" si="69"/>
        <v>5.2553828527377652E-2</v>
      </c>
      <c r="AE255">
        <f t="shared" si="69"/>
        <v>5.2994651972923981E-2</v>
      </c>
      <c r="AF255">
        <f t="shared" si="69"/>
        <v>5.343547541847031E-2</v>
      </c>
      <c r="AG255">
        <f t="shared" si="69"/>
        <v>5.3876298864016639E-2</v>
      </c>
      <c r="AH255" s="1">
        <v>5.4317122309562968E-2</v>
      </c>
      <c r="AI255" s="2">
        <f t="shared" si="57"/>
        <v>0.45556434606683971</v>
      </c>
      <c r="AJ255" s="2">
        <f t="shared" si="58"/>
        <v>0.51698133537023105</v>
      </c>
      <c r="AK255" s="2">
        <f t="shared" si="59"/>
        <v>0.57240580024295751</v>
      </c>
      <c r="AL255" s="2">
        <f t="shared" si="60"/>
        <v>0.92827994890937604</v>
      </c>
      <c r="AM255" s="2">
        <f t="shared" si="61"/>
        <v>1.4510559465172963</v>
      </c>
      <c r="AN255" s="2">
        <f t="shared" si="62"/>
        <v>1.4510559465172963</v>
      </c>
      <c r="AO255">
        <f t="shared" si="63"/>
        <v>0</v>
      </c>
    </row>
    <row r="256" spans="1:41" hidden="1" x14ac:dyDescent="0.35">
      <c r="A256" t="str">
        <f>VLOOKUP(B256,'BAU Global Total'!A$3:C$34,3,FALSE)</f>
        <v>GCAM</v>
      </c>
      <c r="B256" t="s">
        <v>41</v>
      </c>
      <c r="C256" t="s">
        <v>61</v>
      </c>
      <c r="D256" s="1">
        <v>0</v>
      </c>
      <c r="E256">
        <f t="shared" si="64"/>
        <v>4.9730022709600002E-5</v>
      </c>
      <c r="F256">
        <f t="shared" si="64"/>
        <v>9.9460045419200003E-5</v>
      </c>
      <c r="G256">
        <f t="shared" si="64"/>
        <v>1.4919006812879999E-4</v>
      </c>
      <c r="H256">
        <f t="shared" si="64"/>
        <v>1.9892009083840001E-4</v>
      </c>
      <c r="I256" s="1">
        <v>2.48650113548E-4</v>
      </c>
      <c r="J256">
        <f t="shared" si="65"/>
        <v>4.6189315069920003E-4</v>
      </c>
      <c r="K256">
        <f t="shared" si="65"/>
        <v>6.7513618785040007E-4</v>
      </c>
      <c r="L256">
        <f t="shared" si="65"/>
        <v>8.8837922500160005E-4</v>
      </c>
      <c r="M256">
        <f t="shared" si="65"/>
        <v>1.1016222621528001E-3</v>
      </c>
      <c r="N256" s="1">
        <v>1.3148652993040001E-3</v>
      </c>
      <c r="O256">
        <f t="shared" si="66"/>
        <v>1.660953712384E-3</v>
      </c>
      <c r="P256">
        <f t="shared" si="66"/>
        <v>2.007042125464E-3</v>
      </c>
      <c r="Q256">
        <f t="shared" si="66"/>
        <v>2.3531305385440003E-3</v>
      </c>
      <c r="R256">
        <f t="shared" si="66"/>
        <v>2.6992189516240003E-3</v>
      </c>
      <c r="S256" s="1">
        <v>3.0453073647040002E-3</v>
      </c>
      <c r="T256">
        <f t="shared" si="67"/>
        <v>3.3763436593199992E-3</v>
      </c>
      <c r="U256">
        <f t="shared" si="67"/>
        <v>3.7073799539359986E-3</v>
      </c>
      <c r="V256">
        <f t="shared" si="67"/>
        <v>4.038416248551998E-3</v>
      </c>
      <c r="W256">
        <f t="shared" si="67"/>
        <v>4.3694525431679969E-3</v>
      </c>
      <c r="X256" s="1">
        <v>4.7004888377839959E-3</v>
      </c>
      <c r="Y256">
        <f t="shared" si="68"/>
        <v>4.9940706526359971E-3</v>
      </c>
      <c r="Z256">
        <f t="shared" si="68"/>
        <v>5.2876524674879974E-3</v>
      </c>
      <c r="AA256">
        <f t="shared" si="68"/>
        <v>5.5812342823399986E-3</v>
      </c>
      <c r="AB256">
        <f t="shared" si="68"/>
        <v>5.874816097191999E-3</v>
      </c>
      <c r="AC256" s="1">
        <v>6.1683979120440002E-3</v>
      </c>
      <c r="AD256">
        <f t="shared" si="69"/>
        <v>6.4164099431663997E-3</v>
      </c>
      <c r="AE256">
        <f t="shared" si="69"/>
        <v>6.6644219742887992E-3</v>
      </c>
      <c r="AF256">
        <f t="shared" si="69"/>
        <v>6.9124340054111978E-3</v>
      </c>
      <c r="AG256">
        <f t="shared" si="69"/>
        <v>7.1604460365335973E-3</v>
      </c>
      <c r="AH256" s="1">
        <v>7.4084580676559968E-3</v>
      </c>
      <c r="AI256" s="2">
        <f t="shared" si="57"/>
        <v>5.1878464656520008E-3</v>
      </c>
      <c r="AJ256" s="2">
        <f t="shared" si="58"/>
        <v>3.3272599234783991E-2</v>
      </c>
      <c r="AK256" s="2">
        <f t="shared" si="59"/>
        <v>6.7168830276539984E-2</v>
      </c>
      <c r="AL256" s="2">
        <f t="shared" si="60"/>
        <v>3.7145580401131993E-2</v>
      </c>
      <c r="AM256" s="2">
        <f t="shared" si="61"/>
        <v>9.9613921839887987E-2</v>
      </c>
      <c r="AN256" s="2">
        <f t="shared" si="62"/>
        <v>9.9613921839887987E-2</v>
      </c>
      <c r="AO256">
        <f t="shared" si="63"/>
        <v>0</v>
      </c>
    </row>
    <row r="257" spans="1:41" hidden="1" x14ac:dyDescent="0.35">
      <c r="A257" t="str">
        <f>VLOOKUP(B257,'BAU Global Total'!A$3:C$34,3,FALSE)</f>
        <v>GCAM</v>
      </c>
      <c r="B257" t="s">
        <v>41</v>
      </c>
      <c r="C257" t="s">
        <v>53</v>
      </c>
      <c r="D257" s="1">
        <v>0.23689683221741165</v>
      </c>
      <c r="E257">
        <f t="shared" si="64"/>
        <v>0.23950466950473409</v>
      </c>
      <c r="F257">
        <f t="shared" si="64"/>
        <v>0.24211250679205654</v>
      </c>
      <c r="G257">
        <f t="shared" si="64"/>
        <v>0.24472034407937901</v>
      </c>
      <c r="H257">
        <f t="shared" si="64"/>
        <v>0.24732818136670146</v>
      </c>
      <c r="I257" s="1">
        <v>0.2499360186540239</v>
      </c>
      <c r="J257">
        <f t="shared" si="65"/>
        <v>0.2535828077683106</v>
      </c>
      <c r="K257">
        <f t="shared" si="65"/>
        <v>0.25722959688259728</v>
      </c>
      <c r="L257">
        <f t="shared" si="65"/>
        <v>0.26087638599688395</v>
      </c>
      <c r="M257">
        <f t="shared" si="65"/>
        <v>0.26452317511117063</v>
      </c>
      <c r="N257" s="1">
        <v>0.2681699642254573</v>
      </c>
      <c r="O257">
        <f t="shared" si="66"/>
        <v>0.27151825794246331</v>
      </c>
      <c r="P257">
        <f t="shared" si="66"/>
        <v>0.27486655165946938</v>
      </c>
      <c r="Q257">
        <f t="shared" si="66"/>
        <v>0.27821484537647539</v>
      </c>
      <c r="R257">
        <f t="shared" si="66"/>
        <v>0.28156313909348146</v>
      </c>
      <c r="S257" s="1">
        <v>0.28491143281048747</v>
      </c>
      <c r="T257">
        <f t="shared" si="67"/>
        <v>0.28879569818639589</v>
      </c>
      <c r="U257">
        <f t="shared" si="67"/>
        <v>0.2926799635623043</v>
      </c>
      <c r="V257">
        <f t="shared" si="67"/>
        <v>0.29656422893821266</v>
      </c>
      <c r="W257">
        <f t="shared" si="67"/>
        <v>0.30044849431412107</v>
      </c>
      <c r="X257" s="1">
        <v>0.30433275969002949</v>
      </c>
      <c r="Y257">
        <f t="shared" si="68"/>
        <v>0.30873859514698226</v>
      </c>
      <c r="Z257">
        <f t="shared" si="68"/>
        <v>0.31314443060393499</v>
      </c>
      <c r="AA257">
        <f t="shared" si="68"/>
        <v>0.31755026606088776</v>
      </c>
      <c r="AB257">
        <f t="shared" si="68"/>
        <v>0.32195610151784049</v>
      </c>
      <c r="AC257" s="1">
        <v>0.32636193697479327</v>
      </c>
      <c r="AD257">
        <f t="shared" si="69"/>
        <v>0.33091283653335857</v>
      </c>
      <c r="AE257">
        <f t="shared" si="69"/>
        <v>0.33546373609192387</v>
      </c>
      <c r="AF257">
        <f t="shared" si="69"/>
        <v>0.34001463565048917</v>
      </c>
      <c r="AG257">
        <f t="shared" si="69"/>
        <v>0.34456553520905447</v>
      </c>
      <c r="AH257" s="1">
        <v>0.34911643476761978</v>
      </c>
      <c r="AI257" s="2">
        <f t="shared" si="57"/>
        <v>2.7648804825987261</v>
      </c>
      <c r="AJ257" s="2">
        <f t="shared" si="58"/>
        <v>3.1420653357988972</v>
      </c>
      <c r="AK257" s="2">
        <f t="shared" si="59"/>
        <v>3.5921572682469138</v>
      </c>
      <c r="AL257" s="2">
        <f t="shared" si="60"/>
        <v>5.6387758541721666</v>
      </c>
      <c r="AM257" s="2">
        <f t="shared" si="61"/>
        <v>8.9266003627290527</v>
      </c>
      <c r="AN257" s="2">
        <f t="shared" si="62"/>
        <v>8.9266003627290527</v>
      </c>
      <c r="AO257">
        <f t="shared" si="63"/>
        <v>0</v>
      </c>
    </row>
    <row r="258" spans="1:41" hidden="1" x14ac:dyDescent="0.35">
      <c r="A258" t="str">
        <f>VLOOKUP(B258,'BAU Global Total'!A$3:C$34,3,FALSE)</f>
        <v>GCAM</v>
      </c>
      <c r="B258" t="s">
        <v>41</v>
      </c>
      <c r="C258" t="s">
        <v>62</v>
      </c>
      <c r="D258" s="1">
        <v>-1.2277085133900002E-2</v>
      </c>
      <c r="E258">
        <f t="shared" si="64"/>
        <v>-1.2730880138770101E-2</v>
      </c>
      <c r="F258">
        <f t="shared" si="64"/>
        <v>-1.31846751436402E-2</v>
      </c>
      <c r="G258">
        <f t="shared" si="64"/>
        <v>-1.3638470148510301E-2</v>
      </c>
      <c r="H258">
        <f t="shared" si="64"/>
        <v>-1.40922651533804E-2</v>
      </c>
      <c r="I258" s="1">
        <v>-1.4546060158250499E-2</v>
      </c>
      <c r="J258">
        <f t="shared" si="65"/>
        <v>-1.5653576410201899E-2</v>
      </c>
      <c r="K258">
        <f t="shared" si="65"/>
        <v>-1.6761092662153299E-2</v>
      </c>
      <c r="L258">
        <f t="shared" si="65"/>
        <v>-1.7868608914104699E-2</v>
      </c>
      <c r="M258">
        <f t="shared" si="65"/>
        <v>-1.8976125166056099E-2</v>
      </c>
      <c r="N258" s="1">
        <v>-2.0083641418007499E-2</v>
      </c>
      <c r="O258">
        <f t="shared" si="66"/>
        <v>-2.1310469699611999E-2</v>
      </c>
      <c r="P258">
        <f t="shared" si="66"/>
        <v>-2.2537297981216502E-2</v>
      </c>
      <c r="Q258">
        <f t="shared" si="66"/>
        <v>-2.3764126262821001E-2</v>
      </c>
      <c r="R258">
        <f t="shared" si="66"/>
        <v>-2.49909545444255E-2</v>
      </c>
      <c r="S258" s="1">
        <v>-2.6217782826030003E-2</v>
      </c>
      <c r="T258">
        <f t="shared" si="67"/>
        <v>-2.7658500425967302E-2</v>
      </c>
      <c r="U258">
        <f t="shared" si="67"/>
        <v>-2.9099218025904601E-2</v>
      </c>
      <c r="V258">
        <f t="shared" si="67"/>
        <v>-3.0539935625841903E-2</v>
      </c>
      <c r="W258">
        <f t="shared" si="67"/>
        <v>-3.1980653225779199E-2</v>
      </c>
      <c r="X258" s="1">
        <v>-3.3421370825716501E-2</v>
      </c>
      <c r="Y258">
        <f t="shared" si="68"/>
        <v>-3.49463071131823E-2</v>
      </c>
      <c r="Z258">
        <f t="shared" si="68"/>
        <v>-3.6471243400648098E-2</v>
      </c>
      <c r="AA258">
        <f t="shared" si="68"/>
        <v>-3.7996179688113904E-2</v>
      </c>
      <c r="AB258">
        <f t="shared" si="68"/>
        <v>-3.9521115975579703E-2</v>
      </c>
      <c r="AC258" s="1">
        <v>-4.1046052263045502E-2</v>
      </c>
      <c r="AD258">
        <f t="shared" si="69"/>
        <v>-4.2372224022450701E-2</v>
      </c>
      <c r="AE258">
        <f t="shared" si="69"/>
        <v>-4.36983957818559E-2</v>
      </c>
      <c r="AF258">
        <f t="shared" si="69"/>
        <v>-4.5024567541261107E-2</v>
      </c>
      <c r="AG258">
        <f t="shared" si="69"/>
        <v>-4.6350739300666306E-2</v>
      </c>
      <c r="AH258" s="1">
        <v>-4.7676911060071506E-2</v>
      </c>
      <c r="AI258" s="2">
        <f t="shared" si="57"/>
        <v>-0.169812480446975</v>
      </c>
      <c r="AJ258" s="2">
        <f t="shared" si="58"/>
        <v>-0.29160395086132196</v>
      </c>
      <c r="AK258" s="2">
        <f t="shared" si="59"/>
        <v>-0.44852510697259151</v>
      </c>
      <c r="AL258" s="2">
        <f t="shared" si="60"/>
        <v>-0.44133278989028951</v>
      </c>
      <c r="AM258" s="2">
        <f t="shared" si="61"/>
        <v>-0.85643652603716458</v>
      </c>
      <c r="AN258" s="2">
        <f t="shared" si="62"/>
        <v>-0.85643652603716458</v>
      </c>
      <c r="AO258">
        <f t="shared" si="63"/>
        <v>0</v>
      </c>
    </row>
    <row r="259" spans="1:41" hidden="1" x14ac:dyDescent="0.35">
      <c r="A259" t="str">
        <f>VLOOKUP(B259,'BAU Global Total'!A$3:C$34,3,FALSE)</f>
        <v>GCAM</v>
      </c>
      <c r="B259" t="s">
        <v>41</v>
      </c>
      <c r="C259" t="s">
        <v>63</v>
      </c>
      <c r="D259" s="1">
        <v>0.21716808781346264</v>
      </c>
      <c r="E259">
        <f t="shared" ref="E259:H290" si="70">$D259+($I259-$D259)*(E$1-$D$1)/($I$1-$D$1)</f>
        <v>0.21845894802567889</v>
      </c>
      <c r="F259">
        <f t="shared" si="70"/>
        <v>0.21974980823789511</v>
      </c>
      <c r="G259">
        <f t="shared" si="70"/>
        <v>0.22104066845011136</v>
      </c>
      <c r="H259">
        <f t="shared" si="70"/>
        <v>0.22233152866232758</v>
      </c>
      <c r="I259" s="1">
        <v>0.22362238887454383</v>
      </c>
      <c r="J259">
        <f t="shared" ref="J259:M290" si="71">$I259+($N259-$I259)*(J$1-$I$1)/($N$1-$I$1)</f>
        <v>0.22364498919155151</v>
      </c>
      <c r="K259">
        <f t="shared" si="71"/>
        <v>0.22366758950855917</v>
      </c>
      <c r="L259">
        <f t="shared" si="71"/>
        <v>0.22369018982556685</v>
      </c>
      <c r="M259">
        <f t="shared" si="71"/>
        <v>0.2237127901425745</v>
      </c>
      <c r="N259" s="1">
        <v>0.22373539045958218</v>
      </c>
      <c r="O259">
        <f t="shared" ref="O259:R290" si="72">$N259+($S259-$N259)*(O$1-$N$1)/($S$1-$N$1)</f>
        <v>0.22246801626781992</v>
      </c>
      <c r="P259">
        <f t="shared" si="72"/>
        <v>0.22120064207605766</v>
      </c>
      <c r="Q259">
        <f t="shared" si="72"/>
        <v>0.2199332678842954</v>
      </c>
      <c r="R259">
        <f t="shared" si="72"/>
        <v>0.21866589369253314</v>
      </c>
      <c r="S259" s="1">
        <v>0.21739851950077088</v>
      </c>
      <c r="T259">
        <f t="shared" ref="T259:W290" si="73">$S259+($X259-$S259)*(T$1-$S$1)/($X$1-$S$1)</f>
        <v>0.21490748363467324</v>
      </c>
      <c r="U259">
        <f t="shared" si="73"/>
        <v>0.21241644776857563</v>
      </c>
      <c r="V259">
        <f t="shared" si="73"/>
        <v>0.20992541190247799</v>
      </c>
      <c r="W259">
        <f t="shared" si="73"/>
        <v>0.20743437603638037</v>
      </c>
      <c r="X259" s="1">
        <v>0.20494334017028273</v>
      </c>
      <c r="Y259">
        <f t="shared" ref="Y259:AB290" si="74">$X259+($AC259-$X259)*(Y$1-$X$1)/($AC$1-$X$1)</f>
        <v>0.20177588364051291</v>
      </c>
      <c r="Z259">
        <f t="shared" si="74"/>
        <v>0.19860842711074309</v>
      </c>
      <c r="AA259">
        <f t="shared" si="74"/>
        <v>0.19544097058097329</v>
      </c>
      <c r="AB259">
        <f t="shared" si="74"/>
        <v>0.19227351405120346</v>
      </c>
      <c r="AC259" s="1">
        <v>0.18910605752143364</v>
      </c>
      <c r="AD259">
        <f t="shared" ref="AD259:AG290" si="75">$AC259+($AH259-$AC259)*(AD$1-$AC$1)/($AH$1-$AC$1)</f>
        <v>0.1856183995765327</v>
      </c>
      <c r="AE259">
        <f t="shared" si="75"/>
        <v>0.18213074163163179</v>
      </c>
      <c r="AF259">
        <f t="shared" si="75"/>
        <v>0.17864308368673085</v>
      </c>
      <c r="AG259">
        <f t="shared" si="75"/>
        <v>0.17515542574182993</v>
      </c>
      <c r="AH259" s="1">
        <v>0.17166776779692899</v>
      </c>
      <c r="AI259" s="2">
        <f t="shared" ref="AI259:AI322" si="76">SUM(D259:N259)</f>
        <v>2.4408223791918533</v>
      </c>
      <c r="AJ259" s="2">
        <f t="shared" ref="AJ259:AJ322" si="77">SUM(N259:X259)</f>
        <v>2.3730287893934494</v>
      </c>
      <c r="AK259" s="2">
        <f t="shared" ref="AK259:AK322" si="78">SUM(X259:AH259)</f>
        <v>2.0753636115088034</v>
      </c>
      <c r="AL259" s="2">
        <f t="shared" ref="AL259:AL322" si="79">SUM(D259:X259)</f>
        <v>4.5901157781257211</v>
      </c>
      <c r="AM259" s="2">
        <f t="shared" ref="AM259:AM322" si="80">SUM(D259:AH259)</f>
        <v>6.4605360494642419</v>
      </c>
      <c r="AN259" s="2">
        <f t="shared" ref="AN259:AN322" si="81">IF(OR(C259="International Shipping",C259="International Aviation"),0,AM259)</f>
        <v>6.4605360494642419</v>
      </c>
      <c r="AO259">
        <f t="shared" ref="AO259:AO322" si="82">IF(OR(C259="International Shipping",C259="International Aviation"),AM259,0)</f>
        <v>0</v>
      </c>
    </row>
    <row r="260" spans="1:41" hidden="1" x14ac:dyDescent="0.35">
      <c r="A260" t="str">
        <f>VLOOKUP(B260,'BAU Global Total'!A$3:C$34,3,FALSE)</f>
        <v>GCAM</v>
      </c>
      <c r="B260" t="s">
        <v>41</v>
      </c>
      <c r="C260" t="s">
        <v>64</v>
      </c>
      <c r="D260" s="1">
        <v>1.3493339645097999E-2</v>
      </c>
      <c r="E260">
        <f t="shared" si="70"/>
        <v>1.4095070213354991E-2</v>
      </c>
      <c r="F260">
        <f t="shared" si="70"/>
        <v>1.4696800781611985E-2</v>
      </c>
      <c r="G260">
        <f t="shared" si="70"/>
        <v>1.5298531349868976E-2</v>
      </c>
      <c r="H260">
        <f t="shared" si="70"/>
        <v>1.590026191812597E-2</v>
      </c>
      <c r="I260" s="1">
        <v>1.6501992486382962E-2</v>
      </c>
      <c r="J260">
        <f t="shared" si="71"/>
        <v>1.7370908549294569E-2</v>
      </c>
      <c r="K260">
        <f t="shared" si="71"/>
        <v>1.8239824612206176E-2</v>
      </c>
      <c r="L260">
        <f t="shared" si="71"/>
        <v>1.9108740675117784E-2</v>
      </c>
      <c r="M260">
        <f t="shared" si="71"/>
        <v>1.9977656738029391E-2</v>
      </c>
      <c r="N260" s="1">
        <v>2.0846572800940998E-2</v>
      </c>
      <c r="O260">
        <f t="shared" si="72"/>
        <v>2.1576173332591889E-2</v>
      </c>
      <c r="P260">
        <f t="shared" si="72"/>
        <v>2.2305773864242782E-2</v>
      </c>
      <c r="Q260">
        <f t="shared" si="72"/>
        <v>2.3035374395893673E-2</v>
      </c>
      <c r="R260">
        <f t="shared" si="72"/>
        <v>2.3764974927544567E-2</v>
      </c>
      <c r="S260" s="1">
        <v>2.4494575459195457E-2</v>
      </c>
      <c r="T260">
        <f t="shared" si="73"/>
        <v>2.5247648183319663E-2</v>
      </c>
      <c r="U260">
        <f t="shared" si="73"/>
        <v>2.6000720907443868E-2</v>
      </c>
      <c r="V260">
        <f t="shared" si="73"/>
        <v>2.6753793631568077E-2</v>
      </c>
      <c r="W260">
        <f t="shared" si="73"/>
        <v>2.7506866355692283E-2</v>
      </c>
      <c r="X260" s="1">
        <v>2.8259939079816488E-2</v>
      </c>
      <c r="Y260">
        <f t="shared" si="74"/>
        <v>2.8997719910642532E-2</v>
      </c>
      <c r="Z260">
        <f t="shared" si="74"/>
        <v>2.9735500741468572E-2</v>
      </c>
      <c r="AA260">
        <f t="shared" si="74"/>
        <v>3.0473281572294616E-2</v>
      </c>
      <c r="AB260">
        <f t="shared" si="74"/>
        <v>3.1211062403120656E-2</v>
      </c>
      <c r="AC260" s="1">
        <v>3.19488432339467E-2</v>
      </c>
      <c r="AD260">
        <f t="shared" si="75"/>
        <v>3.2671440514148851E-2</v>
      </c>
      <c r="AE260">
        <f t="shared" si="75"/>
        <v>3.3394037794351003E-2</v>
      </c>
      <c r="AF260">
        <f t="shared" si="75"/>
        <v>3.4116635074553162E-2</v>
      </c>
      <c r="AG260">
        <f t="shared" si="75"/>
        <v>3.4839232354755313E-2</v>
      </c>
      <c r="AH260" s="1">
        <v>3.5561829634957465E-2</v>
      </c>
      <c r="AI260" s="2">
        <f t="shared" si="76"/>
        <v>0.18552969977003181</v>
      </c>
      <c r="AJ260" s="2">
        <f t="shared" si="77"/>
        <v>0.26979241293824974</v>
      </c>
      <c r="AK260" s="2">
        <f t="shared" si="78"/>
        <v>0.35120952231405539</v>
      </c>
      <c r="AL260" s="2">
        <f t="shared" si="79"/>
        <v>0.43447553990734061</v>
      </c>
      <c r="AM260" s="2">
        <f t="shared" si="80"/>
        <v>0.75742512314157939</v>
      </c>
      <c r="AN260" s="2">
        <f t="shared" si="81"/>
        <v>0.75742512314157939</v>
      </c>
      <c r="AO260">
        <f t="shared" si="82"/>
        <v>0</v>
      </c>
    </row>
    <row r="261" spans="1:41" hidden="1" x14ac:dyDescent="0.35">
      <c r="A261" t="str">
        <f>VLOOKUP(B261,'BAU Global Total'!A$3:C$34,3,FALSE)</f>
        <v>GCAM</v>
      </c>
      <c r="B261" t="s">
        <v>41</v>
      </c>
      <c r="C261" t="s">
        <v>65</v>
      </c>
      <c r="D261" s="1">
        <v>3.2509150255654699E-2</v>
      </c>
      <c r="E261">
        <f t="shared" si="70"/>
        <v>3.3212279778150999E-2</v>
      </c>
      <c r="F261">
        <f t="shared" si="70"/>
        <v>3.3915409300647299E-2</v>
      </c>
      <c r="G261">
        <f t="shared" si="70"/>
        <v>3.4618538823143599E-2</v>
      </c>
      <c r="H261">
        <f t="shared" si="70"/>
        <v>3.5321668345639899E-2</v>
      </c>
      <c r="I261" s="1">
        <v>3.6024797868136199E-2</v>
      </c>
      <c r="J261">
        <f t="shared" si="71"/>
        <v>3.6787386966647656E-2</v>
      </c>
      <c r="K261">
        <f t="shared" si="71"/>
        <v>3.7549976065159113E-2</v>
      </c>
      <c r="L261">
        <f t="shared" si="71"/>
        <v>3.8312565163670563E-2</v>
      </c>
      <c r="M261">
        <f t="shared" si="71"/>
        <v>3.907515426218202E-2</v>
      </c>
      <c r="N261" s="1">
        <v>3.9837743360693477E-2</v>
      </c>
      <c r="O261">
        <f t="shared" si="72"/>
        <v>4.0317405449894976E-2</v>
      </c>
      <c r="P261">
        <f t="shared" si="72"/>
        <v>4.0797067539096475E-2</v>
      </c>
      <c r="Q261">
        <f t="shared" si="72"/>
        <v>4.1276729628297974E-2</v>
      </c>
      <c r="R261">
        <f t="shared" si="72"/>
        <v>4.1756391717499473E-2</v>
      </c>
      <c r="S261" s="1">
        <v>4.2236053806700972E-2</v>
      </c>
      <c r="T261">
        <f t="shared" si="73"/>
        <v>4.2694700023738277E-2</v>
      </c>
      <c r="U261">
        <f t="shared" si="73"/>
        <v>4.3153346240775582E-2</v>
      </c>
      <c r="V261">
        <f t="shared" si="73"/>
        <v>4.3611992457812887E-2</v>
      </c>
      <c r="W261">
        <f t="shared" si="73"/>
        <v>4.4070638674850192E-2</v>
      </c>
      <c r="X261" s="1">
        <v>4.4529284891887497E-2</v>
      </c>
      <c r="Y261">
        <f t="shared" si="74"/>
        <v>4.495925145466223E-2</v>
      </c>
      <c r="Z261">
        <f t="shared" si="74"/>
        <v>4.5389218017436964E-2</v>
      </c>
      <c r="AA261">
        <f t="shared" si="74"/>
        <v>4.5819184580211704E-2</v>
      </c>
      <c r="AB261">
        <f t="shared" si="74"/>
        <v>4.6249151142986437E-2</v>
      </c>
      <c r="AC261" s="1">
        <v>4.6679117705761171E-2</v>
      </c>
      <c r="AD261">
        <f t="shared" si="75"/>
        <v>4.7178283298686924E-2</v>
      </c>
      <c r="AE261">
        <f t="shared" si="75"/>
        <v>4.7677448891612677E-2</v>
      </c>
      <c r="AF261">
        <f t="shared" si="75"/>
        <v>4.8176614484538423E-2</v>
      </c>
      <c r="AG261">
        <f t="shared" si="75"/>
        <v>4.8675780077464176E-2</v>
      </c>
      <c r="AH261" s="1">
        <v>4.9174945670389929E-2</v>
      </c>
      <c r="AI261" s="2">
        <f t="shared" si="76"/>
        <v>0.39716467018972545</v>
      </c>
      <c r="AJ261" s="2">
        <f t="shared" si="77"/>
        <v>0.4642813537912478</v>
      </c>
      <c r="AK261" s="2">
        <f t="shared" si="78"/>
        <v>0.51450828021563821</v>
      </c>
      <c r="AL261" s="2">
        <f t="shared" si="79"/>
        <v>0.82160828062027969</v>
      </c>
      <c r="AM261" s="2">
        <f t="shared" si="80"/>
        <v>1.2915872759440303</v>
      </c>
      <c r="AN261" s="2">
        <f t="shared" si="81"/>
        <v>1.2915872759440303</v>
      </c>
      <c r="AO261">
        <f t="shared" si="82"/>
        <v>0</v>
      </c>
    </row>
    <row r="262" spans="1:41" x14ac:dyDescent="0.35">
      <c r="A262" t="str">
        <f>VLOOKUP(B262,'BAU Global Total'!A$3:C$34,3,FALSE)</f>
        <v>GCAM</v>
      </c>
      <c r="B262" t="s">
        <v>41</v>
      </c>
      <c r="C262" t="s">
        <v>66</v>
      </c>
      <c r="D262" s="1">
        <v>3.6339446200000002E-3</v>
      </c>
      <c r="E262">
        <f t="shared" si="70"/>
        <v>3.6512204340000002E-3</v>
      </c>
      <c r="F262">
        <f t="shared" si="70"/>
        <v>3.6684962480000001E-3</v>
      </c>
      <c r="G262">
        <f t="shared" si="70"/>
        <v>3.6857720619999997E-3</v>
      </c>
      <c r="H262">
        <f t="shared" si="70"/>
        <v>3.7030478759999996E-3</v>
      </c>
      <c r="I262" s="1">
        <v>3.7203236899999996E-3</v>
      </c>
      <c r="J262">
        <f t="shared" si="71"/>
        <v>3.7794617989999999E-3</v>
      </c>
      <c r="K262">
        <f t="shared" si="71"/>
        <v>3.8385999080000001E-3</v>
      </c>
      <c r="L262">
        <f t="shared" si="71"/>
        <v>3.8977380169999999E-3</v>
      </c>
      <c r="M262">
        <f t="shared" si="71"/>
        <v>3.9568761260000002E-3</v>
      </c>
      <c r="N262" s="1">
        <v>4.0160142350000004E-3</v>
      </c>
      <c r="O262">
        <f t="shared" si="72"/>
        <v>4.0707705990000002E-3</v>
      </c>
      <c r="P262">
        <f t="shared" si="72"/>
        <v>4.1255269630000001E-3</v>
      </c>
      <c r="Q262">
        <f t="shared" si="72"/>
        <v>4.1802833270000008E-3</v>
      </c>
      <c r="R262">
        <f t="shared" si="72"/>
        <v>4.2350396910000006E-3</v>
      </c>
      <c r="S262" s="1">
        <v>4.2897960550000004E-3</v>
      </c>
      <c r="T262">
        <f t="shared" si="73"/>
        <v>4.400103491E-3</v>
      </c>
      <c r="U262">
        <f t="shared" si="73"/>
        <v>4.5104109270000005E-3</v>
      </c>
      <c r="V262">
        <f t="shared" si="73"/>
        <v>4.6207183630000001E-3</v>
      </c>
      <c r="W262">
        <f t="shared" si="73"/>
        <v>4.7310257990000005E-3</v>
      </c>
      <c r="X262" s="1">
        <v>4.8413332350000001E-3</v>
      </c>
      <c r="Y262">
        <f t="shared" si="74"/>
        <v>4.9562601050000005E-3</v>
      </c>
      <c r="Z262">
        <f t="shared" si="74"/>
        <v>5.0711869750000001E-3</v>
      </c>
      <c r="AA262">
        <f t="shared" si="74"/>
        <v>5.1861138450000005E-3</v>
      </c>
      <c r="AB262">
        <f t="shared" si="74"/>
        <v>5.3010407150000001E-3</v>
      </c>
      <c r="AC262" s="1">
        <v>5.4159675850000005E-3</v>
      </c>
      <c r="AD262">
        <f t="shared" si="75"/>
        <v>5.533077749E-3</v>
      </c>
      <c r="AE262">
        <f t="shared" si="75"/>
        <v>5.6501879130000003E-3</v>
      </c>
      <c r="AF262">
        <f t="shared" si="75"/>
        <v>5.7672980769999998E-3</v>
      </c>
      <c r="AG262">
        <f t="shared" si="75"/>
        <v>5.8844082410000002E-3</v>
      </c>
      <c r="AH262" s="1">
        <v>6.0015184049999996E-3</v>
      </c>
      <c r="AI262" s="2">
        <f t="shared" si="76"/>
        <v>4.1551495014999995E-2</v>
      </c>
      <c r="AJ262" s="2">
        <f t="shared" si="77"/>
        <v>4.8021022684999998E-2</v>
      </c>
      <c r="AK262" s="2">
        <f t="shared" si="78"/>
        <v>5.9608392844999997E-2</v>
      </c>
      <c r="AL262" s="2">
        <f t="shared" si="79"/>
        <v>8.5556503465000003E-2</v>
      </c>
      <c r="AM262" s="2">
        <f t="shared" si="80"/>
        <v>0.14032356307499999</v>
      </c>
      <c r="AN262" s="2">
        <f t="shared" si="81"/>
        <v>0</v>
      </c>
      <c r="AO262">
        <f t="shared" si="82"/>
        <v>0.14032356307499999</v>
      </c>
    </row>
    <row r="263" spans="1:41" x14ac:dyDescent="0.35">
      <c r="A263" t="str">
        <f>VLOOKUP(B263,'BAU Global Total'!A$3:C$34,3,FALSE)</f>
        <v>GCAM</v>
      </c>
      <c r="B263" t="s">
        <v>41</v>
      </c>
      <c r="C263" t="s">
        <v>67</v>
      </c>
      <c r="D263" s="1">
        <v>5.2291526546825999E-2</v>
      </c>
      <c r="E263">
        <f t="shared" si="70"/>
        <v>5.2359111800033782E-2</v>
      </c>
      <c r="F263">
        <f t="shared" si="70"/>
        <v>5.2426697053241572E-2</v>
      </c>
      <c r="G263">
        <f t="shared" si="70"/>
        <v>5.2494282306449355E-2</v>
      </c>
      <c r="H263">
        <f t="shared" si="70"/>
        <v>5.2561867559657145E-2</v>
      </c>
      <c r="I263" s="1">
        <v>5.2629452812864928E-2</v>
      </c>
      <c r="J263">
        <f t="shared" si="71"/>
        <v>5.3389659304847743E-2</v>
      </c>
      <c r="K263">
        <f t="shared" si="71"/>
        <v>5.4149865796830558E-2</v>
      </c>
      <c r="L263">
        <f t="shared" si="71"/>
        <v>5.4910072288813373E-2</v>
      </c>
      <c r="M263">
        <f t="shared" si="71"/>
        <v>5.5670278780796188E-2</v>
      </c>
      <c r="N263" s="1">
        <v>5.6430485272779003E-2</v>
      </c>
      <c r="O263">
        <f t="shared" si="72"/>
        <v>5.6042959718149793E-2</v>
      </c>
      <c r="P263">
        <f t="shared" si="72"/>
        <v>5.565543416352059E-2</v>
      </c>
      <c r="Q263">
        <f t="shared" si="72"/>
        <v>5.5267908608891379E-2</v>
      </c>
      <c r="R263">
        <f t="shared" si="72"/>
        <v>5.4880383054262176E-2</v>
      </c>
      <c r="S263" s="1">
        <v>5.4492857499632966E-2</v>
      </c>
      <c r="T263">
        <f t="shared" si="73"/>
        <v>5.415952035837996E-2</v>
      </c>
      <c r="U263">
        <f t="shared" si="73"/>
        <v>5.3826183217126962E-2</v>
      </c>
      <c r="V263">
        <f t="shared" si="73"/>
        <v>5.3492846075873957E-2</v>
      </c>
      <c r="W263">
        <f t="shared" si="73"/>
        <v>5.3159508934620958E-2</v>
      </c>
      <c r="X263" s="1">
        <v>5.2826171793367953E-2</v>
      </c>
      <c r="Y263">
        <f t="shared" si="74"/>
        <v>5.2856193330503363E-2</v>
      </c>
      <c r="Z263">
        <f t="shared" si="74"/>
        <v>5.2886214867638774E-2</v>
      </c>
      <c r="AA263">
        <f t="shared" si="74"/>
        <v>5.2916236404774178E-2</v>
      </c>
      <c r="AB263">
        <f t="shared" si="74"/>
        <v>5.2946257941909589E-2</v>
      </c>
      <c r="AC263" s="1">
        <v>5.2976279479044999E-2</v>
      </c>
      <c r="AD263">
        <f t="shared" si="75"/>
        <v>5.3030975655364999E-2</v>
      </c>
      <c r="AE263">
        <f t="shared" si="75"/>
        <v>5.3085671831685E-2</v>
      </c>
      <c r="AF263">
        <f t="shared" si="75"/>
        <v>5.3140368008005E-2</v>
      </c>
      <c r="AG263">
        <f t="shared" si="75"/>
        <v>5.3195064184325E-2</v>
      </c>
      <c r="AH263" s="1">
        <v>5.3249760360645E-2</v>
      </c>
      <c r="AI263" s="2">
        <f t="shared" si="76"/>
        <v>0.58931329952313971</v>
      </c>
      <c r="AJ263" s="2">
        <f t="shared" si="77"/>
        <v>0.60023425869660563</v>
      </c>
      <c r="AK263" s="2">
        <f t="shared" si="78"/>
        <v>0.58310919385726379</v>
      </c>
      <c r="AL263" s="2">
        <f t="shared" si="79"/>
        <v>1.1331170729469666</v>
      </c>
      <c r="AM263" s="2">
        <f t="shared" si="80"/>
        <v>1.6634000950108625</v>
      </c>
      <c r="AN263" s="2">
        <f t="shared" si="81"/>
        <v>1.6634000950108625</v>
      </c>
      <c r="AO263">
        <f t="shared" si="82"/>
        <v>0</v>
      </c>
    </row>
    <row r="264" spans="1:41" x14ac:dyDescent="0.35">
      <c r="A264" t="str">
        <f>VLOOKUP(B264,'BAU Global Total'!A$3:C$34,3,FALSE)</f>
        <v>GCAM</v>
      </c>
      <c r="B264" t="s">
        <v>41</v>
      </c>
      <c r="C264" t="s">
        <v>68</v>
      </c>
      <c r="D264" s="1">
        <v>1.1151165455000001E-2</v>
      </c>
      <c r="E264">
        <f t="shared" si="70"/>
        <v>1.1189184583399993E-2</v>
      </c>
      <c r="F264">
        <f t="shared" si="70"/>
        <v>1.1227203711799985E-2</v>
      </c>
      <c r="G264">
        <f t="shared" si="70"/>
        <v>1.1265222840199979E-2</v>
      </c>
      <c r="H264">
        <f t="shared" si="70"/>
        <v>1.1303241968599971E-2</v>
      </c>
      <c r="I264" s="1">
        <v>1.1341261096999964E-2</v>
      </c>
      <c r="J264">
        <f t="shared" si="71"/>
        <v>1.1382953150999971E-2</v>
      </c>
      <c r="K264">
        <f t="shared" si="71"/>
        <v>1.1424645204999978E-2</v>
      </c>
      <c r="L264">
        <f t="shared" si="71"/>
        <v>1.1466337258999985E-2</v>
      </c>
      <c r="M264">
        <f t="shared" si="71"/>
        <v>1.1508029312999992E-2</v>
      </c>
      <c r="N264" s="1">
        <v>1.1549721366999999E-2</v>
      </c>
      <c r="O264">
        <f t="shared" si="72"/>
        <v>1.1614762614199999E-2</v>
      </c>
      <c r="P264">
        <f t="shared" si="72"/>
        <v>1.1679803861399999E-2</v>
      </c>
      <c r="Q264">
        <f t="shared" si="72"/>
        <v>1.1744845108599999E-2</v>
      </c>
      <c r="R264">
        <f t="shared" si="72"/>
        <v>1.1809886355799999E-2</v>
      </c>
      <c r="S264" s="1">
        <v>1.1874927602999999E-2</v>
      </c>
      <c r="T264">
        <f t="shared" si="73"/>
        <v>1.19755844124E-2</v>
      </c>
      <c r="U264">
        <f t="shared" si="73"/>
        <v>1.20762412218E-2</v>
      </c>
      <c r="V264">
        <f t="shared" si="73"/>
        <v>1.2176898031200001E-2</v>
      </c>
      <c r="W264">
        <f t="shared" si="73"/>
        <v>1.2277554840600001E-2</v>
      </c>
      <c r="X264" s="1">
        <v>1.2378211650000002E-2</v>
      </c>
      <c r="Y264">
        <f t="shared" si="74"/>
        <v>1.2499238516639994E-2</v>
      </c>
      <c r="Z264">
        <f t="shared" si="74"/>
        <v>1.2620265383279986E-2</v>
      </c>
      <c r="AA264">
        <f t="shared" si="74"/>
        <v>1.2741292249919978E-2</v>
      </c>
      <c r="AB264">
        <f t="shared" si="74"/>
        <v>1.2862319116559971E-2</v>
      </c>
      <c r="AC264" s="1">
        <v>1.2983345983199963E-2</v>
      </c>
      <c r="AD264">
        <f t="shared" si="75"/>
        <v>1.3103988979159964E-2</v>
      </c>
      <c r="AE264">
        <f t="shared" si="75"/>
        <v>1.3224631975119963E-2</v>
      </c>
      <c r="AF264">
        <f t="shared" si="75"/>
        <v>1.3345274971079964E-2</v>
      </c>
      <c r="AG264">
        <f t="shared" si="75"/>
        <v>1.3465917967039963E-2</v>
      </c>
      <c r="AH264" s="1">
        <v>1.3586560962999964E-2</v>
      </c>
      <c r="AI264" s="2">
        <f t="shared" si="76"/>
        <v>0.1248089659509998</v>
      </c>
      <c r="AJ264" s="2">
        <f t="shared" si="77"/>
        <v>0.131158437066</v>
      </c>
      <c r="AK264" s="2">
        <f t="shared" si="78"/>
        <v>0.1428110477549997</v>
      </c>
      <c r="AL264" s="2">
        <f t="shared" si="79"/>
        <v>0.24441768164999977</v>
      </c>
      <c r="AM264" s="2">
        <f t="shared" si="80"/>
        <v>0.3748505177549995</v>
      </c>
      <c r="AN264" s="2">
        <f t="shared" si="81"/>
        <v>0</v>
      </c>
      <c r="AO264">
        <f t="shared" si="82"/>
        <v>0.3748505177549995</v>
      </c>
    </row>
    <row r="265" spans="1:41" hidden="1" x14ac:dyDescent="0.35">
      <c r="A265" t="str">
        <f>VLOOKUP(B265,'BAU Global Total'!A$3:C$34,3,FALSE)</f>
        <v>GCAM</v>
      </c>
      <c r="B265" t="s">
        <v>41</v>
      </c>
      <c r="C265" t="s">
        <v>69</v>
      </c>
      <c r="D265" s="1">
        <v>0</v>
      </c>
      <c r="E265">
        <f t="shared" si="70"/>
        <v>0</v>
      </c>
      <c r="F265">
        <f t="shared" si="70"/>
        <v>0</v>
      </c>
      <c r="G265">
        <f t="shared" si="70"/>
        <v>0</v>
      </c>
      <c r="H265">
        <f t="shared" si="70"/>
        <v>0</v>
      </c>
      <c r="I265" s="1">
        <v>0</v>
      </c>
      <c r="J265">
        <f t="shared" si="71"/>
        <v>0</v>
      </c>
      <c r="K265">
        <f t="shared" si="71"/>
        <v>0</v>
      </c>
      <c r="L265">
        <f t="shared" si="71"/>
        <v>0</v>
      </c>
      <c r="M265">
        <f t="shared" si="71"/>
        <v>0</v>
      </c>
      <c r="N265" s="1">
        <v>0</v>
      </c>
      <c r="O265">
        <f t="shared" si="72"/>
        <v>0</v>
      </c>
      <c r="P265">
        <f t="shared" si="72"/>
        <v>0</v>
      </c>
      <c r="Q265">
        <f t="shared" si="72"/>
        <v>0</v>
      </c>
      <c r="R265">
        <f t="shared" si="72"/>
        <v>0</v>
      </c>
      <c r="S265" s="1">
        <v>0</v>
      </c>
      <c r="T265">
        <f t="shared" si="73"/>
        <v>0</v>
      </c>
      <c r="U265">
        <f t="shared" si="73"/>
        <v>0</v>
      </c>
      <c r="V265">
        <f t="shared" si="73"/>
        <v>0</v>
      </c>
      <c r="W265">
        <f t="shared" si="73"/>
        <v>0</v>
      </c>
      <c r="X265" s="1">
        <v>0</v>
      </c>
      <c r="Y265">
        <f t="shared" si="74"/>
        <v>0</v>
      </c>
      <c r="Z265">
        <f t="shared" si="74"/>
        <v>0</v>
      </c>
      <c r="AA265">
        <f t="shared" si="74"/>
        <v>0</v>
      </c>
      <c r="AB265">
        <f t="shared" si="74"/>
        <v>0</v>
      </c>
      <c r="AC265" s="1">
        <v>0</v>
      </c>
      <c r="AD265">
        <f t="shared" si="75"/>
        <v>0</v>
      </c>
      <c r="AE265">
        <f t="shared" si="75"/>
        <v>0</v>
      </c>
      <c r="AF265">
        <f t="shared" si="75"/>
        <v>0</v>
      </c>
      <c r="AG265">
        <f t="shared" si="75"/>
        <v>0</v>
      </c>
      <c r="AH265" s="1">
        <v>0</v>
      </c>
      <c r="AI265" s="2">
        <f t="shared" si="76"/>
        <v>0</v>
      </c>
      <c r="AJ265" s="2">
        <f t="shared" si="77"/>
        <v>0</v>
      </c>
      <c r="AK265" s="2">
        <f t="shared" si="78"/>
        <v>0</v>
      </c>
      <c r="AL265" s="2">
        <f t="shared" si="79"/>
        <v>0</v>
      </c>
      <c r="AM265" s="2">
        <f t="shared" si="80"/>
        <v>0</v>
      </c>
      <c r="AN265" s="2">
        <f t="shared" si="81"/>
        <v>0</v>
      </c>
      <c r="AO265">
        <f t="shared" si="82"/>
        <v>0</v>
      </c>
    </row>
    <row r="266" spans="1:41" hidden="1" x14ac:dyDescent="0.35">
      <c r="A266" t="str">
        <f>VLOOKUP(B266,'BAU Global Total'!A$3:C$34,3,FALSE)</f>
        <v>GCAM</v>
      </c>
      <c r="B266" t="s">
        <v>42</v>
      </c>
      <c r="C266" t="s">
        <v>60</v>
      </c>
      <c r="D266" s="1">
        <v>3.5143638056762239E-2</v>
      </c>
      <c r="E266">
        <f t="shared" si="70"/>
        <v>3.5391782027415629E-2</v>
      </c>
      <c r="F266">
        <f t="shared" si="70"/>
        <v>3.5639925998069019E-2</v>
      </c>
      <c r="G266">
        <f t="shared" si="70"/>
        <v>3.5888069968722409E-2</v>
      </c>
      <c r="H266">
        <f t="shared" si="70"/>
        <v>3.61362139393758E-2</v>
      </c>
      <c r="I266" s="1">
        <v>3.638435791002919E-2</v>
      </c>
      <c r="J266">
        <f t="shared" si="71"/>
        <v>3.7288090284343843E-2</v>
      </c>
      <c r="K266">
        <f t="shared" si="71"/>
        <v>3.8191822658658496E-2</v>
      </c>
      <c r="L266">
        <f t="shared" si="71"/>
        <v>3.9095555032973156E-2</v>
      </c>
      <c r="M266">
        <f t="shared" si="71"/>
        <v>3.9999287407287809E-2</v>
      </c>
      <c r="N266" s="1">
        <v>4.0903019781602462E-2</v>
      </c>
      <c r="O266">
        <f t="shared" si="72"/>
        <v>4.1704599658187534E-2</v>
      </c>
      <c r="P266">
        <f t="shared" si="72"/>
        <v>4.2506179534772599E-2</v>
      </c>
      <c r="Q266">
        <f t="shared" si="72"/>
        <v>4.3307759411357671E-2</v>
      </c>
      <c r="R266">
        <f t="shared" si="72"/>
        <v>4.4109339287942737E-2</v>
      </c>
      <c r="S266" s="1">
        <v>4.4910919164527809E-2</v>
      </c>
      <c r="T266">
        <f t="shared" si="73"/>
        <v>4.5656012690364518E-2</v>
      </c>
      <c r="U266">
        <f t="shared" si="73"/>
        <v>4.6401106216201221E-2</v>
      </c>
      <c r="V266">
        <f t="shared" si="73"/>
        <v>4.7146199742037931E-2</v>
      </c>
      <c r="W266">
        <f t="shared" si="73"/>
        <v>4.7891293267874634E-2</v>
      </c>
      <c r="X266" s="1">
        <v>4.8636386793711343E-2</v>
      </c>
      <c r="Y266">
        <f t="shared" si="74"/>
        <v>4.9388966419759817E-2</v>
      </c>
      <c r="Z266">
        <f t="shared" si="74"/>
        <v>5.014154604580829E-2</v>
      </c>
      <c r="AA266">
        <f t="shared" si="74"/>
        <v>5.0894125671856763E-2</v>
      </c>
      <c r="AB266">
        <f t="shared" si="74"/>
        <v>5.1646705297905236E-2</v>
      </c>
      <c r="AC266" s="1">
        <v>5.239928492395371E-2</v>
      </c>
      <c r="AD266">
        <f t="shared" si="75"/>
        <v>5.3109821806546019E-2</v>
      </c>
      <c r="AE266">
        <f t="shared" si="75"/>
        <v>5.3820358689138335E-2</v>
      </c>
      <c r="AF266">
        <f t="shared" si="75"/>
        <v>5.4530895571730645E-2</v>
      </c>
      <c r="AG266">
        <f t="shared" si="75"/>
        <v>5.5241432454322961E-2</v>
      </c>
      <c r="AH266" s="1">
        <v>5.5951969336915271E-2</v>
      </c>
      <c r="AI266" s="2">
        <f t="shared" si="76"/>
        <v>0.41006176306524</v>
      </c>
      <c r="AJ266" s="2">
        <f t="shared" si="77"/>
        <v>0.4931728155485805</v>
      </c>
      <c r="AK266" s="2">
        <f t="shared" si="78"/>
        <v>0.57576149301164825</v>
      </c>
      <c r="AL266" s="2">
        <f t="shared" si="79"/>
        <v>0.8623315588322179</v>
      </c>
      <c r="AM266" s="2">
        <f t="shared" si="80"/>
        <v>1.389456665050155</v>
      </c>
      <c r="AN266" s="2">
        <f t="shared" si="81"/>
        <v>1.389456665050155</v>
      </c>
      <c r="AO266">
        <f t="shared" si="82"/>
        <v>0</v>
      </c>
    </row>
    <row r="267" spans="1:41" hidden="1" x14ac:dyDescent="0.35">
      <c r="A267" t="str">
        <f>VLOOKUP(B267,'BAU Global Total'!A$3:C$34,3,FALSE)</f>
        <v>GCAM</v>
      </c>
      <c r="B267" t="s">
        <v>42</v>
      </c>
      <c r="C267" t="s">
        <v>61</v>
      </c>
      <c r="D267" s="1">
        <v>0</v>
      </c>
      <c r="E267">
        <f t="shared" si="70"/>
        <v>2.9494156203200001E-6</v>
      </c>
      <c r="F267">
        <f t="shared" si="70"/>
        <v>5.8988312406400003E-6</v>
      </c>
      <c r="G267">
        <f t="shared" si="70"/>
        <v>8.8482468609600004E-6</v>
      </c>
      <c r="H267">
        <f t="shared" si="70"/>
        <v>1.1797662481280001E-5</v>
      </c>
      <c r="I267" s="1">
        <v>1.4747078101600001E-5</v>
      </c>
      <c r="J267">
        <f t="shared" si="71"/>
        <v>3.4965117076959931E-5</v>
      </c>
      <c r="K267">
        <f t="shared" si="71"/>
        <v>5.5183156052319867E-5</v>
      </c>
      <c r="L267">
        <f t="shared" si="71"/>
        <v>7.5401195027679789E-5</v>
      </c>
      <c r="M267">
        <f t="shared" si="71"/>
        <v>9.5619234003039731E-5</v>
      </c>
      <c r="N267" s="1">
        <v>1.1583727297839966E-4</v>
      </c>
      <c r="O267">
        <f t="shared" si="72"/>
        <v>1.7194483064827964E-4</v>
      </c>
      <c r="P267">
        <f t="shared" si="72"/>
        <v>2.2805238831815966E-4</v>
      </c>
      <c r="Q267">
        <f t="shared" si="72"/>
        <v>2.8415994598803961E-4</v>
      </c>
      <c r="R267">
        <f t="shared" si="72"/>
        <v>3.4026750365791962E-4</v>
      </c>
      <c r="S267" s="1">
        <v>3.9637506132779964E-4</v>
      </c>
      <c r="T267">
        <f t="shared" si="73"/>
        <v>4.8776150482096771E-4</v>
      </c>
      <c r="U267">
        <f t="shared" si="73"/>
        <v>5.7914794831413579E-4</v>
      </c>
      <c r="V267">
        <f t="shared" si="73"/>
        <v>6.7053439180730391E-4</v>
      </c>
      <c r="W267">
        <f t="shared" si="73"/>
        <v>7.6192083530047193E-4</v>
      </c>
      <c r="X267" s="1">
        <v>8.5330727879364006E-4</v>
      </c>
      <c r="Y267">
        <f t="shared" si="74"/>
        <v>9.4268280025130405E-4</v>
      </c>
      <c r="Z267">
        <f t="shared" si="74"/>
        <v>1.032058321708968E-3</v>
      </c>
      <c r="AA267">
        <f t="shared" si="74"/>
        <v>1.1214338431666322E-3</v>
      </c>
      <c r="AB267">
        <f t="shared" si="74"/>
        <v>1.2108093646242962E-3</v>
      </c>
      <c r="AC267" s="1">
        <v>1.3001848860819602E-3</v>
      </c>
      <c r="AD267">
        <f t="shared" si="75"/>
        <v>1.4056573686216801E-3</v>
      </c>
      <c r="AE267">
        <f t="shared" si="75"/>
        <v>1.5111298511614002E-3</v>
      </c>
      <c r="AF267">
        <f t="shared" si="75"/>
        <v>1.6166023337011201E-3</v>
      </c>
      <c r="AG267">
        <f t="shared" si="75"/>
        <v>1.7220748162408402E-3</v>
      </c>
      <c r="AH267" s="1">
        <v>1.8275472987805601E-3</v>
      </c>
      <c r="AI267" s="2">
        <f t="shared" si="76"/>
        <v>4.2124720944319903E-4</v>
      </c>
      <c r="AJ267" s="2">
        <f t="shared" si="77"/>
        <v>4.8893089619551173E-3</v>
      </c>
      <c r="AK267" s="2">
        <f t="shared" si="78"/>
        <v>1.4543488163132402E-2</v>
      </c>
      <c r="AL267" s="2">
        <f t="shared" si="79"/>
        <v>5.1947188984199167E-3</v>
      </c>
      <c r="AM267" s="2">
        <f t="shared" si="80"/>
        <v>1.8884899782758681E-2</v>
      </c>
      <c r="AN267" s="2">
        <f t="shared" si="81"/>
        <v>1.8884899782758681E-2</v>
      </c>
      <c r="AO267">
        <f t="shared" si="82"/>
        <v>0</v>
      </c>
    </row>
    <row r="268" spans="1:41" hidden="1" x14ac:dyDescent="0.35">
      <c r="A268" t="str">
        <f>VLOOKUP(B268,'BAU Global Total'!A$3:C$34,3,FALSE)</f>
        <v>GCAM</v>
      </c>
      <c r="B268" t="s">
        <v>42</v>
      </c>
      <c r="C268" t="s">
        <v>53</v>
      </c>
      <c r="D268" s="1">
        <v>0.11903251806411487</v>
      </c>
      <c r="E268">
        <f t="shared" si="70"/>
        <v>0.12033778811550684</v>
      </c>
      <c r="F268">
        <f t="shared" si="70"/>
        <v>0.12164305816689881</v>
      </c>
      <c r="G268">
        <f t="shared" si="70"/>
        <v>0.12294832821829077</v>
      </c>
      <c r="H268">
        <f t="shared" si="70"/>
        <v>0.12425359826968274</v>
      </c>
      <c r="I268" s="1">
        <v>0.12555886832107471</v>
      </c>
      <c r="J268">
        <f t="shared" si="71"/>
        <v>0.12914708825439353</v>
      </c>
      <c r="K268">
        <f t="shared" si="71"/>
        <v>0.13273530818771234</v>
      </c>
      <c r="L268">
        <f t="shared" si="71"/>
        <v>0.13632352812103116</v>
      </c>
      <c r="M268">
        <f t="shared" si="71"/>
        <v>0.13991174805434997</v>
      </c>
      <c r="N268" s="1">
        <v>0.14349996798766879</v>
      </c>
      <c r="O268">
        <f t="shared" si="72"/>
        <v>0.14538496541328269</v>
      </c>
      <c r="P268">
        <f t="shared" si="72"/>
        <v>0.1472699628388966</v>
      </c>
      <c r="Q268">
        <f t="shared" si="72"/>
        <v>0.14915496026451053</v>
      </c>
      <c r="R268">
        <f t="shared" si="72"/>
        <v>0.15103995769012443</v>
      </c>
      <c r="S268" s="1">
        <v>0.15292495511573834</v>
      </c>
      <c r="T268">
        <f t="shared" si="73"/>
        <v>0.15510231061852464</v>
      </c>
      <c r="U268">
        <f t="shared" si="73"/>
        <v>0.15727966612131095</v>
      </c>
      <c r="V268">
        <f t="shared" si="73"/>
        <v>0.15945702162409722</v>
      </c>
      <c r="W268">
        <f t="shared" si="73"/>
        <v>0.16163437712688353</v>
      </c>
      <c r="X268" s="1">
        <v>0.16381173262966983</v>
      </c>
      <c r="Y268">
        <f t="shared" si="74"/>
        <v>0.16544252021290173</v>
      </c>
      <c r="Z268">
        <f t="shared" si="74"/>
        <v>0.16707330779613366</v>
      </c>
      <c r="AA268">
        <f t="shared" si="74"/>
        <v>0.16870409537936557</v>
      </c>
      <c r="AB268">
        <f t="shared" si="74"/>
        <v>0.17033488296259749</v>
      </c>
      <c r="AC268" s="1">
        <v>0.1719656705458294</v>
      </c>
      <c r="AD268">
        <f t="shared" si="75"/>
        <v>0.17225777834083619</v>
      </c>
      <c r="AE268">
        <f t="shared" si="75"/>
        <v>0.17254988613584299</v>
      </c>
      <c r="AF268">
        <f t="shared" si="75"/>
        <v>0.17284199393084981</v>
      </c>
      <c r="AG268">
        <f t="shared" si="75"/>
        <v>0.17313410172585661</v>
      </c>
      <c r="AH268" s="1">
        <v>0.17342620952086341</v>
      </c>
      <c r="AI268" s="2">
        <f t="shared" si="76"/>
        <v>1.4153917997607242</v>
      </c>
      <c r="AJ268" s="2">
        <f t="shared" si="77"/>
        <v>1.6865598774307076</v>
      </c>
      <c r="AK268" s="2">
        <f t="shared" si="78"/>
        <v>1.8715421791807465</v>
      </c>
      <c r="AL268" s="2">
        <f t="shared" si="79"/>
        <v>2.9584517092037621</v>
      </c>
      <c r="AM268" s="2">
        <f t="shared" si="80"/>
        <v>4.6661821557548393</v>
      </c>
      <c r="AN268" s="2">
        <f t="shared" si="81"/>
        <v>4.6661821557548393</v>
      </c>
      <c r="AO268">
        <f t="shared" si="82"/>
        <v>0</v>
      </c>
    </row>
    <row r="269" spans="1:41" hidden="1" x14ac:dyDescent="0.35">
      <c r="A269" t="str">
        <f>VLOOKUP(B269,'BAU Global Total'!A$3:C$34,3,FALSE)</f>
        <v>GCAM</v>
      </c>
      <c r="B269" t="s">
        <v>42</v>
      </c>
      <c r="C269" t="s">
        <v>62</v>
      </c>
      <c r="D269" s="1">
        <v>1.6598866169799976E-3</v>
      </c>
      <c r="E269">
        <f t="shared" si="70"/>
        <v>1.7375016327690175E-3</v>
      </c>
      <c r="F269">
        <f t="shared" si="70"/>
        <v>1.8151166485580377E-3</v>
      </c>
      <c r="G269">
        <f t="shared" si="70"/>
        <v>1.8927316643470575E-3</v>
      </c>
      <c r="H269">
        <f t="shared" si="70"/>
        <v>1.9703466801360777E-3</v>
      </c>
      <c r="I269" s="1">
        <v>2.0479616959250975E-3</v>
      </c>
      <c r="J269">
        <f t="shared" si="71"/>
        <v>2.0603282881218369E-3</v>
      </c>
      <c r="K269">
        <f t="shared" si="71"/>
        <v>2.0726948803185762E-3</v>
      </c>
      <c r="L269">
        <f t="shared" si="71"/>
        <v>2.0850614725153155E-3</v>
      </c>
      <c r="M269">
        <f t="shared" si="71"/>
        <v>2.0974280647120549E-3</v>
      </c>
      <c r="N269" s="1">
        <v>2.1097946569087942E-3</v>
      </c>
      <c r="O269">
        <f t="shared" si="72"/>
        <v>2.076792808849461E-3</v>
      </c>
      <c r="P269">
        <f t="shared" si="72"/>
        <v>2.0437909607901273E-3</v>
      </c>
      <c r="Q269">
        <f t="shared" si="72"/>
        <v>2.0107891127307941E-3</v>
      </c>
      <c r="R269">
        <f t="shared" si="72"/>
        <v>1.9777872646714605E-3</v>
      </c>
      <c r="S269" s="1">
        <v>1.9447854166121273E-3</v>
      </c>
      <c r="T269">
        <f t="shared" si="73"/>
        <v>1.8823052236727588E-3</v>
      </c>
      <c r="U269">
        <f t="shared" si="73"/>
        <v>1.8198250307333904E-3</v>
      </c>
      <c r="V269">
        <f t="shared" si="73"/>
        <v>1.7573448377940218E-3</v>
      </c>
      <c r="W269">
        <f t="shared" si="73"/>
        <v>1.6948646448546533E-3</v>
      </c>
      <c r="X269" s="1">
        <v>1.6323844519152849E-3</v>
      </c>
      <c r="Y269">
        <f t="shared" si="74"/>
        <v>1.4793522570134704E-3</v>
      </c>
      <c r="Z269">
        <f t="shared" si="74"/>
        <v>1.3263200621116559E-3</v>
      </c>
      <c r="AA269">
        <f t="shared" si="74"/>
        <v>1.1732878672098416E-3</v>
      </c>
      <c r="AB269">
        <f t="shared" si="74"/>
        <v>1.020255672308027E-3</v>
      </c>
      <c r="AC269" s="1">
        <v>8.6722347740621252E-4</v>
      </c>
      <c r="AD269">
        <f t="shared" si="75"/>
        <v>5.5732567464457437E-4</v>
      </c>
      <c r="AE269">
        <f t="shared" si="75"/>
        <v>2.4742787188293633E-4</v>
      </c>
      <c r="AF269">
        <f t="shared" si="75"/>
        <v>-6.2469930878701922E-5</v>
      </c>
      <c r="AG269">
        <f t="shared" si="75"/>
        <v>-3.7236773364033985E-4</v>
      </c>
      <c r="AH269" s="1">
        <v>-6.82265536401978E-4</v>
      </c>
      <c r="AI269" s="2">
        <f t="shared" si="76"/>
        <v>2.154885230129186E-2</v>
      </c>
      <c r="AJ269" s="2">
        <f t="shared" si="77"/>
        <v>2.0950464409532875E-2</v>
      </c>
      <c r="AK269" s="2">
        <f t="shared" si="78"/>
        <v>7.1864741335709841E-3</v>
      </c>
      <c r="AL269" s="2">
        <f t="shared" si="79"/>
        <v>4.0389522053915938E-2</v>
      </c>
      <c r="AM269" s="2">
        <f t="shared" si="80"/>
        <v>4.5943611735571627E-2</v>
      </c>
      <c r="AN269" s="2">
        <f t="shared" si="81"/>
        <v>4.5943611735571627E-2</v>
      </c>
      <c r="AO269">
        <f t="shared" si="82"/>
        <v>0</v>
      </c>
    </row>
    <row r="270" spans="1:41" hidden="1" x14ac:dyDescent="0.35">
      <c r="A270" t="str">
        <f>VLOOKUP(B270,'BAU Global Total'!A$3:C$34,3,FALSE)</f>
        <v>GCAM</v>
      </c>
      <c r="B270" t="s">
        <v>42</v>
      </c>
      <c r="C270" t="s">
        <v>63</v>
      </c>
      <c r="D270" s="1">
        <v>1.1691296209120001E-2</v>
      </c>
      <c r="E270">
        <f t="shared" si="70"/>
        <v>1.1317289082682001E-2</v>
      </c>
      <c r="F270">
        <f t="shared" si="70"/>
        <v>1.0943281956244002E-2</v>
      </c>
      <c r="G270">
        <f t="shared" si="70"/>
        <v>1.0569274829806E-2</v>
      </c>
      <c r="H270">
        <f t="shared" si="70"/>
        <v>1.0195267703368E-2</v>
      </c>
      <c r="I270" s="1">
        <v>9.8212605769300004E-3</v>
      </c>
      <c r="J270">
        <f t="shared" si="71"/>
        <v>9.9438293447130007E-3</v>
      </c>
      <c r="K270">
        <f t="shared" si="71"/>
        <v>1.0066398112495999E-2</v>
      </c>
      <c r="L270">
        <f t="shared" si="71"/>
        <v>1.0188966880279E-2</v>
      </c>
      <c r="M270">
        <f t="shared" si="71"/>
        <v>1.0311535648061998E-2</v>
      </c>
      <c r="N270" s="1">
        <v>1.0434104415844999E-2</v>
      </c>
      <c r="O270">
        <f t="shared" si="72"/>
        <v>1.0797173327747192E-2</v>
      </c>
      <c r="P270">
        <f t="shared" si="72"/>
        <v>1.1160242239649386E-2</v>
      </c>
      <c r="Q270">
        <f t="shared" si="72"/>
        <v>1.1523311151551582E-2</v>
      </c>
      <c r="R270">
        <f t="shared" si="72"/>
        <v>1.1886380063453775E-2</v>
      </c>
      <c r="S270" s="1">
        <v>1.2249448975355969E-2</v>
      </c>
      <c r="T270">
        <f t="shared" si="73"/>
        <v>1.4024881741855171E-2</v>
      </c>
      <c r="U270">
        <f t="shared" si="73"/>
        <v>1.5800314508354372E-2</v>
      </c>
      <c r="V270">
        <f t="shared" si="73"/>
        <v>1.7575747274853573E-2</v>
      </c>
      <c r="W270">
        <f t="shared" si="73"/>
        <v>1.9351180041352771E-2</v>
      </c>
      <c r="X270" s="1">
        <v>2.1126612807851972E-2</v>
      </c>
      <c r="Y270">
        <f t="shared" si="74"/>
        <v>2.2179761173168881E-2</v>
      </c>
      <c r="Z270">
        <f t="shared" si="74"/>
        <v>2.323290953848579E-2</v>
      </c>
      <c r="AA270">
        <f t="shared" si="74"/>
        <v>2.4286057903802703E-2</v>
      </c>
      <c r="AB270">
        <f t="shared" si="74"/>
        <v>2.5339206269119612E-2</v>
      </c>
      <c r="AC270" s="1">
        <v>2.639235463443652E-2</v>
      </c>
      <c r="AD270">
        <f t="shared" si="75"/>
        <v>2.7369156562130334E-2</v>
      </c>
      <c r="AE270">
        <f t="shared" si="75"/>
        <v>2.8345958489824144E-2</v>
      </c>
      <c r="AF270">
        <f t="shared" si="75"/>
        <v>2.9322760417517958E-2</v>
      </c>
      <c r="AG270">
        <f t="shared" si="75"/>
        <v>3.0299562345211771E-2</v>
      </c>
      <c r="AH270" s="1">
        <v>3.1276364272905581E-2</v>
      </c>
      <c r="AI270" s="2">
        <f t="shared" si="76"/>
        <v>0.115482504759545</v>
      </c>
      <c r="AJ270" s="2">
        <f t="shared" si="77"/>
        <v>0.15592939654787075</v>
      </c>
      <c r="AK270" s="2">
        <f t="shared" si="78"/>
        <v>0.28917070441445525</v>
      </c>
      <c r="AL270" s="2">
        <f t="shared" si="79"/>
        <v>0.2609777968915708</v>
      </c>
      <c r="AM270" s="2">
        <f t="shared" si="80"/>
        <v>0.52902188849817411</v>
      </c>
      <c r="AN270" s="2">
        <f t="shared" si="81"/>
        <v>0.52902188849817411</v>
      </c>
      <c r="AO270">
        <f t="shared" si="82"/>
        <v>0</v>
      </c>
    </row>
    <row r="271" spans="1:41" hidden="1" x14ac:dyDescent="0.35">
      <c r="A271" t="str">
        <f>VLOOKUP(B271,'BAU Global Total'!A$3:C$34,3,FALSE)</f>
        <v>GCAM</v>
      </c>
      <c r="B271" t="s">
        <v>42</v>
      </c>
      <c r="C271" t="s">
        <v>64</v>
      </c>
      <c r="D271" s="1">
        <v>1.7367148711297348E-3</v>
      </c>
      <c r="E271">
        <f t="shared" si="70"/>
        <v>1.7479767302297858E-3</v>
      </c>
      <c r="F271">
        <f t="shared" si="70"/>
        <v>1.7592385893298369E-3</v>
      </c>
      <c r="G271">
        <f t="shared" si="70"/>
        <v>1.7705004484298878E-3</v>
      </c>
      <c r="H271">
        <f t="shared" si="70"/>
        <v>1.7817623075299389E-3</v>
      </c>
      <c r="I271" s="1">
        <v>1.7930241666299898E-3</v>
      </c>
      <c r="J271">
        <f t="shared" si="71"/>
        <v>1.9355819928903218E-3</v>
      </c>
      <c r="K271">
        <f t="shared" si="71"/>
        <v>2.0781398191506537E-3</v>
      </c>
      <c r="L271">
        <f t="shared" si="71"/>
        <v>2.2206976454109857E-3</v>
      </c>
      <c r="M271">
        <f t="shared" si="71"/>
        <v>2.3632554716713178E-3</v>
      </c>
      <c r="N271" s="1">
        <v>2.5058132979316498E-3</v>
      </c>
      <c r="O271">
        <f t="shared" si="72"/>
        <v>2.7848163651968271E-3</v>
      </c>
      <c r="P271">
        <f t="shared" si="72"/>
        <v>3.0638194324620043E-3</v>
      </c>
      <c r="Q271">
        <f t="shared" si="72"/>
        <v>3.3428224997271816E-3</v>
      </c>
      <c r="R271">
        <f t="shared" si="72"/>
        <v>3.6218255669923588E-3</v>
      </c>
      <c r="S271" s="1">
        <v>3.9008286342575361E-3</v>
      </c>
      <c r="T271">
        <f t="shared" si="73"/>
        <v>4.2119561348968474E-3</v>
      </c>
      <c r="U271">
        <f t="shared" si="73"/>
        <v>4.5230836355361582E-3</v>
      </c>
      <c r="V271">
        <f t="shared" si="73"/>
        <v>4.8342111361754691E-3</v>
      </c>
      <c r="W271">
        <f t="shared" si="73"/>
        <v>5.1453386368147799E-3</v>
      </c>
      <c r="X271" s="1">
        <v>5.4564661374540907E-3</v>
      </c>
      <c r="Y271">
        <f t="shared" si="74"/>
        <v>5.7577280723705472E-3</v>
      </c>
      <c r="Z271">
        <f t="shared" si="74"/>
        <v>6.0589900072870028E-3</v>
      </c>
      <c r="AA271">
        <f t="shared" si="74"/>
        <v>6.3602519422034593E-3</v>
      </c>
      <c r="AB271">
        <f t="shared" si="74"/>
        <v>6.6615138771199157E-3</v>
      </c>
      <c r="AC271" s="1">
        <v>6.9627758120363713E-3</v>
      </c>
      <c r="AD271">
        <f t="shared" si="75"/>
        <v>7.2353182190220211E-3</v>
      </c>
      <c r="AE271">
        <f t="shared" si="75"/>
        <v>7.5078606260076709E-3</v>
      </c>
      <c r="AF271">
        <f t="shared" si="75"/>
        <v>7.7804030329933216E-3</v>
      </c>
      <c r="AG271">
        <f t="shared" si="75"/>
        <v>8.0529454399789705E-3</v>
      </c>
      <c r="AH271" s="1">
        <v>8.3254878469646212E-3</v>
      </c>
      <c r="AI271" s="2">
        <f t="shared" si="76"/>
        <v>2.1692705340334104E-2</v>
      </c>
      <c r="AJ271" s="2">
        <f t="shared" si="77"/>
        <v>4.3390981477444905E-2</v>
      </c>
      <c r="AK271" s="2">
        <f t="shared" si="78"/>
        <v>7.615974101343799E-2</v>
      </c>
      <c r="AL271" s="2">
        <f t="shared" si="79"/>
        <v>6.2577873519847366E-2</v>
      </c>
      <c r="AM271" s="2">
        <f t="shared" si="80"/>
        <v>0.13328114839583127</v>
      </c>
      <c r="AN271" s="2">
        <f t="shared" si="81"/>
        <v>0.13328114839583127</v>
      </c>
      <c r="AO271">
        <f t="shared" si="82"/>
        <v>0</v>
      </c>
    </row>
    <row r="272" spans="1:41" hidden="1" x14ac:dyDescent="0.35">
      <c r="A272" t="str">
        <f>VLOOKUP(B272,'BAU Global Total'!A$3:C$34,3,FALSE)</f>
        <v>GCAM</v>
      </c>
      <c r="B272" t="s">
        <v>42</v>
      </c>
      <c r="C272" t="s">
        <v>65</v>
      </c>
      <c r="D272" s="1">
        <v>3.4197136387574996E-3</v>
      </c>
      <c r="E272">
        <f t="shared" si="70"/>
        <v>3.4289929304547797E-3</v>
      </c>
      <c r="F272">
        <f t="shared" si="70"/>
        <v>3.4382722221520594E-3</v>
      </c>
      <c r="G272">
        <f t="shared" si="70"/>
        <v>3.4475515138493395E-3</v>
      </c>
      <c r="H272">
        <f t="shared" si="70"/>
        <v>3.4568308055466191E-3</v>
      </c>
      <c r="I272" s="1">
        <v>3.4661100972438992E-3</v>
      </c>
      <c r="J272">
        <f t="shared" si="71"/>
        <v>3.7014489690673394E-3</v>
      </c>
      <c r="K272">
        <f t="shared" si="71"/>
        <v>3.9367878408907795E-3</v>
      </c>
      <c r="L272">
        <f t="shared" si="71"/>
        <v>4.1721267127142201E-3</v>
      </c>
      <c r="M272">
        <f t="shared" si="71"/>
        <v>4.4074655845376598E-3</v>
      </c>
      <c r="N272" s="1">
        <v>4.6428044563611003E-3</v>
      </c>
      <c r="O272">
        <f t="shared" si="72"/>
        <v>4.8306510513194669E-3</v>
      </c>
      <c r="P272">
        <f t="shared" si="72"/>
        <v>5.0184976462778327E-3</v>
      </c>
      <c r="Q272">
        <f t="shared" si="72"/>
        <v>5.2063442412361993E-3</v>
      </c>
      <c r="R272">
        <f t="shared" si="72"/>
        <v>5.3941908361945651E-3</v>
      </c>
      <c r="S272" s="1">
        <v>5.5820374311529317E-3</v>
      </c>
      <c r="T272">
        <f t="shared" si="73"/>
        <v>5.8103036169466545E-3</v>
      </c>
      <c r="U272">
        <f t="shared" si="73"/>
        <v>6.0385698027403773E-3</v>
      </c>
      <c r="V272">
        <f t="shared" si="73"/>
        <v>6.2668359885341002E-3</v>
      </c>
      <c r="W272">
        <f t="shared" si="73"/>
        <v>6.495102174327823E-3</v>
      </c>
      <c r="X272" s="1">
        <v>6.7233683601215458E-3</v>
      </c>
      <c r="Y272">
        <f t="shared" si="74"/>
        <v>6.9573094146931974E-3</v>
      </c>
      <c r="Z272">
        <f t="shared" si="74"/>
        <v>7.1912504692648489E-3</v>
      </c>
      <c r="AA272">
        <f t="shared" si="74"/>
        <v>7.4251915238365013E-3</v>
      </c>
      <c r="AB272">
        <f t="shared" si="74"/>
        <v>7.6591325784081529E-3</v>
      </c>
      <c r="AC272" s="1">
        <v>7.8930736329798044E-3</v>
      </c>
      <c r="AD272">
        <f t="shared" si="75"/>
        <v>8.1559923905165418E-3</v>
      </c>
      <c r="AE272">
        <f t="shared" si="75"/>
        <v>8.4189111480532791E-3</v>
      </c>
      <c r="AF272">
        <f t="shared" si="75"/>
        <v>8.6818299055900147E-3</v>
      </c>
      <c r="AG272">
        <f t="shared" si="75"/>
        <v>8.9447486631267521E-3</v>
      </c>
      <c r="AH272" s="1">
        <v>9.2076674206634894E-3</v>
      </c>
      <c r="AI272" s="2">
        <f t="shared" si="76"/>
        <v>4.1518104771575297E-2</v>
      </c>
      <c r="AJ272" s="2">
        <f t="shared" si="77"/>
        <v>6.2008705605212593E-2</v>
      </c>
      <c r="AK272" s="2">
        <f t="shared" si="78"/>
        <v>8.725847550725413E-2</v>
      </c>
      <c r="AL272" s="2">
        <f t="shared" si="79"/>
        <v>9.8884005920426801E-2</v>
      </c>
      <c r="AM272" s="2">
        <f t="shared" si="80"/>
        <v>0.17941911306755934</v>
      </c>
      <c r="AN272" s="2">
        <f t="shared" si="81"/>
        <v>0.17941911306755934</v>
      </c>
      <c r="AO272">
        <f t="shared" si="82"/>
        <v>0</v>
      </c>
    </row>
    <row r="273" spans="1:41" x14ac:dyDescent="0.35">
      <c r="A273" t="str">
        <f>VLOOKUP(B273,'BAU Global Total'!A$3:C$34,3,FALSE)</f>
        <v>GCAM</v>
      </c>
      <c r="B273" t="s">
        <v>42</v>
      </c>
      <c r="C273" t="s">
        <v>66</v>
      </c>
      <c r="D273" s="1">
        <v>7.8711251749999996E-4</v>
      </c>
      <c r="E273">
        <f t="shared" si="70"/>
        <v>7.7518099479999996E-4</v>
      </c>
      <c r="F273">
        <f t="shared" si="70"/>
        <v>7.6324947209999996E-4</v>
      </c>
      <c r="G273">
        <f t="shared" si="70"/>
        <v>7.5131794940000007E-4</v>
      </c>
      <c r="H273">
        <f t="shared" si="70"/>
        <v>7.3938642670000007E-4</v>
      </c>
      <c r="I273" s="1">
        <v>7.2745490400000007E-4</v>
      </c>
      <c r="J273">
        <f t="shared" si="71"/>
        <v>7.5054382000000008E-4</v>
      </c>
      <c r="K273">
        <f t="shared" si="71"/>
        <v>7.736327360000001E-4</v>
      </c>
      <c r="L273">
        <f t="shared" si="71"/>
        <v>7.9672165200000001E-4</v>
      </c>
      <c r="M273">
        <f t="shared" si="71"/>
        <v>8.1981056800000003E-4</v>
      </c>
      <c r="N273" s="1">
        <v>8.4289948400000005E-4</v>
      </c>
      <c r="O273">
        <f t="shared" si="72"/>
        <v>8.7107065130000009E-4</v>
      </c>
      <c r="P273">
        <f t="shared" si="72"/>
        <v>8.9924181860000002E-4</v>
      </c>
      <c r="Q273">
        <f t="shared" si="72"/>
        <v>9.2741298590000006E-4</v>
      </c>
      <c r="R273">
        <f t="shared" si="72"/>
        <v>9.5558415319999999E-4</v>
      </c>
      <c r="S273" s="1">
        <v>9.8375532050000002E-4</v>
      </c>
      <c r="T273">
        <f t="shared" si="73"/>
        <v>1.0271324848000001E-3</v>
      </c>
      <c r="U273">
        <f t="shared" si="73"/>
        <v>1.0705096491E-3</v>
      </c>
      <c r="V273">
        <f t="shared" si="73"/>
        <v>1.1138868134E-3</v>
      </c>
      <c r="W273">
        <f t="shared" si="73"/>
        <v>1.1572639776999999E-3</v>
      </c>
      <c r="X273" s="1">
        <v>1.200641142E-3</v>
      </c>
      <c r="Y273">
        <f t="shared" si="74"/>
        <v>1.2477495462E-3</v>
      </c>
      <c r="Z273">
        <f t="shared" si="74"/>
        <v>1.2948579504E-3</v>
      </c>
      <c r="AA273">
        <f t="shared" si="74"/>
        <v>1.3419663546E-3</v>
      </c>
      <c r="AB273">
        <f t="shared" si="74"/>
        <v>1.3890747588E-3</v>
      </c>
      <c r="AC273" s="1">
        <v>1.4361831629999999E-3</v>
      </c>
      <c r="AD273">
        <f t="shared" si="75"/>
        <v>1.4849607028999999E-3</v>
      </c>
      <c r="AE273">
        <f t="shared" si="75"/>
        <v>1.5337382427999999E-3</v>
      </c>
      <c r="AF273">
        <f t="shared" si="75"/>
        <v>1.5825157827000001E-3</v>
      </c>
      <c r="AG273">
        <f t="shared" si="75"/>
        <v>1.6312933226000001E-3</v>
      </c>
      <c r="AH273" s="1">
        <v>1.6800708625000001E-3</v>
      </c>
      <c r="AI273" s="2">
        <f t="shared" si="76"/>
        <v>8.5273105245000022E-3</v>
      </c>
      <c r="AJ273" s="2">
        <f t="shared" si="77"/>
        <v>1.1049398480499999E-2</v>
      </c>
      <c r="AK273" s="2">
        <f t="shared" si="78"/>
        <v>1.5823051828499999E-2</v>
      </c>
      <c r="AL273" s="2">
        <f t="shared" si="79"/>
        <v>1.8733809521000004E-2</v>
      </c>
      <c r="AM273" s="2">
        <f t="shared" si="80"/>
        <v>3.3356220207500002E-2</v>
      </c>
      <c r="AN273" s="2">
        <f t="shared" si="81"/>
        <v>0</v>
      </c>
      <c r="AO273">
        <f t="shared" si="82"/>
        <v>3.3356220207500002E-2</v>
      </c>
    </row>
    <row r="274" spans="1:41" x14ac:dyDescent="0.35">
      <c r="A274" t="str">
        <f>VLOOKUP(B274,'BAU Global Total'!A$3:C$34,3,FALSE)</f>
        <v>GCAM</v>
      </c>
      <c r="B274" t="s">
        <v>42</v>
      </c>
      <c r="C274" t="s">
        <v>67</v>
      </c>
      <c r="D274" s="1">
        <v>2.2609405212823022E-2</v>
      </c>
      <c r="E274">
        <f t="shared" si="70"/>
        <v>2.228254589052947E-2</v>
      </c>
      <c r="F274">
        <f t="shared" si="70"/>
        <v>2.1955686568235915E-2</v>
      </c>
      <c r="G274">
        <f t="shared" si="70"/>
        <v>2.1628827245942363E-2</v>
      </c>
      <c r="H274">
        <f t="shared" si="70"/>
        <v>2.1301967923648808E-2</v>
      </c>
      <c r="I274" s="1">
        <v>2.0975108601355257E-2</v>
      </c>
      <c r="J274">
        <f t="shared" si="71"/>
        <v>2.1563782888889788E-2</v>
      </c>
      <c r="K274">
        <f t="shared" si="71"/>
        <v>2.215245717642432E-2</v>
      </c>
      <c r="L274">
        <f t="shared" si="71"/>
        <v>2.2741131463958848E-2</v>
      </c>
      <c r="M274">
        <f t="shared" si="71"/>
        <v>2.332980575149338E-2</v>
      </c>
      <c r="N274" s="1">
        <v>2.3918480039027912E-2</v>
      </c>
      <c r="O274">
        <f t="shared" si="72"/>
        <v>2.3769382954841725E-2</v>
      </c>
      <c r="P274">
        <f t="shared" si="72"/>
        <v>2.3620285870655542E-2</v>
      </c>
      <c r="Q274">
        <f t="shared" si="72"/>
        <v>2.3471188786469355E-2</v>
      </c>
      <c r="R274">
        <f t="shared" si="72"/>
        <v>2.3322091702283172E-2</v>
      </c>
      <c r="S274" s="1">
        <v>2.3172994618096986E-2</v>
      </c>
      <c r="T274">
        <f t="shared" si="73"/>
        <v>2.3239512327343958E-2</v>
      </c>
      <c r="U274">
        <f t="shared" si="73"/>
        <v>2.330603003659093E-2</v>
      </c>
      <c r="V274">
        <f t="shared" si="73"/>
        <v>2.3372547745837906E-2</v>
      </c>
      <c r="W274">
        <f t="shared" si="73"/>
        <v>2.3439065455084878E-2</v>
      </c>
      <c r="X274" s="1">
        <v>2.350558316433185E-2</v>
      </c>
      <c r="Y274">
        <f t="shared" si="74"/>
        <v>2.4035295710894387E-2</v>
      </c>
      <c r="Z274">
        <f t="shared" si="74"/>
        <v>2.4565008257456923E-2</v>
      </c>
      <c r="AA274">
        <f t="shared" si="74"/>
        <v>2.5094720804019463E-2</v>
      </c>
      <c r="AB274">
        <f t="shared" si="74"/>
        <v>2.5624433350581999E-2</v>
      </c>
      <c r="AC274" s="1">
        <v>2.6154145897144536E-2</v>
      </c>
      <c r="AD274">
        <f t="shared" si="75"/>
        <v>2.6600274408484736E-2</v>
      </c>
      <c r="AE274">
        <f t="shared" si="75"/>
        <v>2.7046402919824936E-2</v>
      </c>
      <c r="AF274">
        <f t="shared" si="75"/>
        <v>2.7492531431165139E-2</v>
      </c>
      <c r="AG274">
        <f t="shared" si="75"/>
        <v>2.7938659942505339E-2</v>
      </c>
      <c r="AH274" s="1">
        <v>2.8384788453845539E-2</v>
      </c>
      <c r="AI274" s="2">
        <f t="shared" si="76"/>
        <v>0.24445919876232911</v>
      </c>
      <c r="AJ274" s="2">
        <f t="shared" si="77"/>
        <v>0.25813716270056419</v>
      </c>
      <c r="AK274" s="2">
        <f t="shared" si="78"/>
        <v>0.28644184434025488</v>
      </c>
      <c r="AL274" s="2">
        <f t="shared" si="79"/>
        <v>0.47867788142386547</v>
      </c>
      <c r="AM274" s="2">
        <f t="shared" si="80"/>
        <v>0.74161414259978831</v>
      </c>
      <c r="AN274" s="2">
        <f t="shared" si="81"/>
        <v>0.74161414259978831</v>
      </c>
      <c r="AO274">
        <f t="shared" si="82"/>
        <v>0</v>
      </c>
    </row>
    <row r="275" spans="1:41" x14ac:dyDescent="0.35">
      <c r="A275" t="str">
        <f>VLOOKUP(B275,'BAU Global Total'!A$3:C$34,3,FALSE)</f>
        <v>GCAM</v>
      </c>
      <c r="B275" t="s">
        <v>42</v>
      </c>
      <c r="C275" t="s">
        <v>68</v>
      </c>
      <c r="D275" s="1">
        <v>3.3551787439999965E-3</v>
      </c>
      <c r="E275">
        <f t="shared" si="70"/>
        <v>3.3378910838399965E-3</v>
      </c>
      <c r="F275">
        <f t="shared" si="70"/>
        <v>3.3206034236799966E-3</v>
      </c>
      <c r="G275">
        <f t="shared" si="70"/>
        <v>3.3033157635199966E-3</v>
      </c>
      <c r="H275">
        <f t="shared" si="70"/>
        <v>3.2860281033599966E-3</v>
      </c>
      <c r="I275" s="1">
        <v>3.2687404431999967E-3</v>
      </c>
      <c r="J275">
        <f t="shared" si="71"/>
        <v>3.3021060332799972E-3</v>
      </c>
      <c r="K275">
        <f t="shared" si="71"/>
        <v>3.3354716233599982E-3</v>
      </c>
      <c r="L275">
        <f t="shared" si="71"/>
        <v>3.3688372134399987E-3</v>
      </c>
      <c r="M275">
        <f t="shared" si="71"/>
        <v>3.4022028035199997E-3</v>
      </c>
      <c r="N275" s="1">
        <v>3.4355683936000002E-3</v>
      </c>
      <c r="O275">
        <f t="shared" si="72"/>
        <v>3.48220470948E-3</v>
      </c>
      <c r="P275">
        <f t="shared" si="72"/>
        <v>3.5288410253600001E-3</v>
      </c>
      <c r="Q275">
        <f t="shared" si="72"/>
        <v>3.5754773412399999E-3</v>
      </c>
      <c r="R275">
        <f t="shared" si="72"/>
        <v>3.6221136571200001E-3</v>
      </c>
      <c r="S275" s="1">
        <v>3.6687499729999998E-3</v>
      </c>
      <c r="T275">
        <f t="shared" si="73"/>
        <v>3.7267547972599999E-3</v>
      </c>
      <c r="U275">
        <f t="shared" si="73"/>
        <v>3.7847596215199999E-3</v>
      </c>
      <c r="V275">
        <f t="shared" si="73"/>
        <v>3.84276444578E-3</v>
      </c>
      <c r="W275">
        <f t="shared" si="73"/>
        <v>3.90076927004E-3</v>
      </c>
      <c r="X275" s="1">
        <v>3.9587740943000001E-3</v>
      </c>
      <c r="Y275">
        <f t="shared" si="74"/>
        <v>4.0211197925399999E-3</v>
      </c>
      <c r="Z275">
        <f t="shared" si="74"/>
        <v>4.0834654907799996E-3</v>
      </c>
      <c r="AA275">
        <f t="shared" si="74"/>
        <v>4.1458111890200003E-3</v>
      </c>
      <c r="AB275">
        <f t="shared" si="74"/>
        <v>4.2081568872600001E-3</v>
      </c>
      <c r="AC275" s="1">
        <v>4.2705025854999999E-3</v>
      </c>
      <c r="AD275">
        <f t="shared" si="75"/>
        <v>4.3290104523999997E-3</v>
      </c>
      <c r="AE275">
        <f t="shared" si="75"/>
        <v>4.3875183192999996E-3</v>
      </c>
      <c r="AF275">
        <f t="shared" si="75"/>
        <v>4.4460261862000004E-3</v>
      </c>
      <c r="AG275">
        <f t="shared" si="75"/>
        <v>4.5045340531000002E-3</v>
      </c>
      <c r="AH275" s="1">
        <v>4.5630419200000001E-3</v>
      </c>
      <c r="AI275" s="2">
        <f t="shared" si="76"/>
        <v>3.6715943628799971E-2</v>
      </c>
      <c r="AJ275" s="2">
        <f t="shared" si="77"/>
        <v>4.0526777328699998E-2</v>
      </c>
      <c r="AK275" s="2">
        <f t="shared" si="78"/>
        <v>4.6917960970400005E-2</v>
      </c>
      <c r="AL275" s="2">
        <f t="shared" si="79"/>
        <v>7.3807152563899969E-2</v>
      </c>
      <c r="AM275" s="2">
        <f t="shared" si="80"/>
        <v>0.11676633943999998</v>
      </c>
      <c r="AN275" s="2">
        <f t="shared" si="81"/>
        <v>0</v>
      </c>
      <c r="AO275">
        <f t="shared" si="82"/>
        <v>0.11676633943999998</v>
      </c>
    </row>
    <row r="276" spans="1:41" hidden="1" x14ac:dyDescent="0.35">
      <c r="A276" t="str">
        <f>VLOOKUP(B276,'BAU Global Total'!A$3:C$34,3,FALSE)</f>
        <v>GCAM</v>
      </c>
      <c r="B276" t="s">
        <v>42</v>
      </c>
      <c r="C276" t="s">
        <v>69</v>
      </c>
      <c r="D276" s="1">
        <v>0</v>
      </c>
      <c r="E276">
        <f t="shared" si="70"/>
        <v>0</v>
      </c>
      <c r="F276">
        <f t="shared" si="70"/>
        <v>0</v>
      </c>
      <c r="G276">
        <f t="shared" si="70"/>
        <v>0</v>
      </c>
      <c r="H276">
        <f t="shared" si="70"/>
        <v>0</v>
      </c>
      <c r="I276" s="1">
        <v>0</v>
      </c>
      <c r="J276">
        <f t="shared" si="71"/>
        <v>0</v>
      </c>
      <c r="K276">
        <f t="shared" si="71"/>
        <v>0</v>
      </c>
      <c r="L276">
        <f t="shared" si="71"/>
        <v>0</v>
      </c>
      <c r="M276">
        <f t="shared" si="71"/>
        <v>0</v>
      </c>
      <c r="N276" s="1">
        <v>0</v>
      </c>
      <c r="O276">
        <f t="shared" si="72"/>
        <v>0</v>
      </c>
      <c r="P276">
        <f t="shared" si="72"/>
        <v>0</v>
      </c>
      <c r="Q276">
        <f t="shared" si="72"/>
        <v>0</v>
      </c>
      <c r="R276">
        <f t="shared" si="72"/>
        <v>0</v>
      </c>
      <c r="S276" s="1">
        <v>0</v>
      </c>
      <c r="T276">
        <f t="shared" si="73"/>
        <v>0</v>
      </c>
      <c r="U276">
        <f t="shared" si="73"/>
        <v>0</v>
      </c>
      <c r="V276">
        <f t="shared" si="73"/>
        <v>0</v>
      </c>
      <c r="W276">
        <f t="shared" si="73"/>
        <v>0</v>
      </c>
      <c r="X276" s="1">
        <v>0</v>
      </c>
      <c r="Y276">
        <f t="shared" si="74"/>
        <v>0</v>
      </c>
      <c r="Z276">
        <f t="shared" si="74"/>
        <v>0</v>
      </c>
      <c r="AA276">
        <f t="shared" si="74"/>
        <v>0</v>
      </c>
      <c r="AB276">
        <f t="shared" si="74"/>
        <v>0</v>
      </c>
      <c r="AC276" s="1">
        <v>0</v>
      </c>
      <c r="AD276">
        <f t="shared" si="75"/>
        <v>0</v>
      </c>
      <c r="AE276">
        <f t="shared" si="75"/>
        <v>0</v>
      </c>
      <c r="AF276">
        <f t="shared" si="75"/>
        <v>0</v>
      </c>
      <c r="AG276">
        <f t="shared" si="75"/>
        <v>0</v>
      </c>
      <c r="AH276" s="1">
        <v>0</v>
      </c>
      <c r="AI276" s="2">
        <f t="shared" si="76"/>
        <v>0</v>
      </c>
      <c r="AJ276" s="2">
        <f t="shared" si="77"/>
        <v>0</v>
      </c>
      <c r="AK276" s="2">
        <f t="shared" si="78"/>
        <v>0</v>
      </c>
      <c r="AL276" s="2">
        <f t="shared" si="79"/>
        <v>0</v>
      </c>
      <c r="AM276" s="2">
        <f t="shared" si="80"/>
        <v>0</v>
      </c>
      <c r="AN276" s="2">
        <f t="shared" si="81"/>
        <v>0</v>
      </c>
      <c r="AO276">
        <f t="shared" si="82"/>
        <v>0</v>
      </c>
    </row>
    <row r="277" spans="1:41" hidden="1" x14ac:dyDescent="0.35">
      <c r="A277" t="str">
        <f>VLOOKUP(B277,'BAU Global Total'!A$3:C$34,3,FALSE)</f>
        <v>GCAM</v>
      </c>
      <c r="B277" t="s">
        <v>44</v>
      </c>
      <c r="C277" t="s">
        <v>60</v>
      </c>
      <c r="D277" s="1">
        <v>0.15124020978200997</v>
      </c>
      <c r="E277">
        <f t="shared" si="70"/>
        <v>0.15338243925980707</v>
      </c>
      <c r="F277">
        <f t="shared" si="70"/>
        <v>0.15552466873760415</v>
      </c>
      <c r="G277">
        <f t="shared" si="70"/>
        <v>0.15766689821540125</v>
      </c>
      <c r="H277">
        <f t="shared" si="70"/>
        <v>0.15980912769319833</v>
      </c>
      <c r="I277" s="1">
        <v>0.16195135717099543</v>
      </c>
      <c r="J277">
        <f t="shared" si="71"/>
        <v>0.16448233501011339</v>
      </c>
      <c r="K277">
        <f t="shared" si="71"/>
        <v>0.16701331284923135</v>
      </c>
      <c r="L277">
        <f t="shared" si="71"/>
        <v>0.16954429068834934</v>
      </c>
      <c r="M277">
        <f t="shared" si="71"/>
        <v>0.1720752685274673</v>
      </c>
      <c r="N277" s="1">
        <v>0.17460624636658525</v>
      </c>
      <c r="O277">
        <f t="shared" si="72"/>
        <v>0.17718106531300773</v>
      </c>
      <c r="P277">
        <f t="shared" si="72"/>
        <v>0.1797558842594302</v>
      </c>
      <c r="Q277">
        <f t="shared" si="72"/>
        <v>0.18233070320585268</v>
      </c>
      <c r="R277">
        <f t="shared" si="72"/>
        <v>0.18490552215227515</v>
      </c>
      <c r="S277" s="1">
        <v>0.18748034109869763</v>
      </c>
      <c r="T277">
        <f t="shared" si="73"/>
        <v>0.18985790448356288</v>
      </c>
      <c r="U277">
        <f t="shared" si="73"/>
        <v>0.19223546786842813</v>
      </c>
      <c r="V277">
        <f t="shared" si="73"/>
        <v>0.19461303125329341</v>
      </c>
      <c r="W277">
        <f t="shared" si="73"/>
        <v>0.19699059463815866</v>
      </c>
      <c r="X277" s="1">
        <v>0.19936815802302391</v>
      </c>
      <c r="Y277">
        <f t="shared" si="74"/>
        <v>0.2016644831408945</v>
      </c>
      <c r="Z277">
        <f t="shared" si="74"/>
        <v>0.20396080825876509</v>
      </c>
      <c r="AA277">
        <f t="shared" si="74"/>
        <v>0.2062571333766357</v>
      </c>
      <c r="AB277">
        <f t="shared" si="74"/>
        <v>0.20855345849450629</v>
      </c>
      <c r="AC277" s="1">
        <v>0.21084978361237688</v>
      </c>
      <c r="AD277">
        <f t="shared" si="75"/>
        <v>0.21299846652007504</v>
      </c>
      <c r="AE277">
        <f t="shared" si="75"/>
        <v>0.21514714942777322</v>
      </c>
      <c r="AF277">
        <f t="shared" si="75"/>
        <v>0.21729583233547137</v>
      </c>
      <c r="AG277">
        <f t="shared" si="75"/>
        <v>0.21944451524316955</v>
      </c>
      <c r="AH277" s="1">
        <v>0.2215931981508677</v>
      </c>
      <c r="AI277" s="2">
        <f t="shared" si="76"/>
        <v>1.7872961543007626</v>
      </c>
      <c r="AJ277" s="2">
        <f t="shared" si="77"/>
        <v>2.0593249186623157</v>
      </c>
      <c r="AK277" s="2">
        <f t="shared" si="78"/>
        <v>2.3171329865835593</v>
      </c>
      <c r="AL277" s="2">
        <f t="shared" si="79"/>
        <v>3.6720148265964925</v>
      </c>
      <c r="AM277" s="2">
        <f t="shared" si="80"/>
        <v>5.7897796551570284</v>
      </c>
      <c r="AN277" s="2">
        <f t="shared" si="81"/>
        <v>5.7897796551570284</v>
      </c>
      <c r="AO277">
        <f t="shared" si="82"/>
        <v>0</v>
      </c>
    </row>
    <row r="278" spans="1:41" hidden="1" x14ac:dyDescent="0.35">
      <c r="A278" t="str">
        <f>VLOOKUP(B278,'BAU Global Total'!A$3:C$34,3,FALSE)</f>
        <v>GCAM</v>
      </c>
      <c r="B278" t="s">
        <v>44</v>
      </c>
      <c r="C278" t="s">
        <v>61</v>
      </c>
      <c r="D278" s="1">
        <v>0</v>
      </c>
      <c r="E278">
        <f t="shared" si="70"/>
        <v>1.0450302712800001E-4</v>
      </c>
      <c r="F278">
        <f t="shared" si="70"/>
        <v>2.0900605425600003E-4</v>
      </c>
      <c r="G278">
        <f t="shared" si="70"/>
        <v>3.1350908138400008E-4</v>
      </c>
      <c r="H278">
        <f t="shared" si="70"/>
        <v>4.1801210851200005E-4</v>
      </c>
      <c r="I278" s="1">
        <v>5.2251513564000008E-4</v>
      </c>
      <c r="J278">
        <f t="shared" si="71"/>
        <v>8.6303007069039872E-4</v>
      </c>
      <c r="K278">
        <f t="shared" si="71"/>
        <v>1.2035450057407973E-3</v>
      </c>
      <c r="L278">
        <f t="shared" si="71"/>
        <v>1.5440599407911958E-3</v>
      </c>
      <c r="M278">
        <f t="shared" si="71"/>
        <v>1.8845748758415945E-3</v>
      </c>
      <c r="N278" s="1">
        <v>2.2250898108919928E-3</v>
      </c>
      <c r="O278">
        <f t="shared" si="72"/>
        <v>2.6325145845815935E-3</v>
      </c>
      <c r="P278">
        <f t="shared" si="72"/>
        <v>3.0399393582711941E-3</v>
      </c>
      <c r="Q278">
        <f t="shared" si="72"/>
        <v>3.4473641319607952E-3</v>
      </c>
      <c r="R278">
        <f t="shared" si="72"/>
        <v>3.8547889056503959E-3</v>
      </c>
      <c r="S278" s="1">
        <v>4.2622136793399965E-3</v>
      </c>
      <c r="T278">
        <f t="shared" si="73"/>
        <v>4.6273435329607969E-3</v>
      </c>
      <c r="U278">
        <f t="shared" si="73"/>
        <v>4.9924733865815982E-3</v>
      </c>
      <c r="V278">
        <f t="shared" si="73"/>
        <v>5.3576032402023986E-3</v>
      </c>
      <c r="W278">
        <f t="shared" si="73"/>
        <v>5.7227330938231999E-3</v>
      </c>
      <c r="X278" s="1">
        <v>6.0878629474440003E-3</v>
      </c>
      <c r="Y278">
        <f t="shared" si="74"/>
        <v>6.3863304186976E-3</v>
      </c>
      <c r="Z278">
        <f t="shared" si="74"/>
        <v>6.6847978899512005E-3</v>
      </c>
      <c r="AA278">
        <f t="shared" si="74"/>
        <v>6.9832653612048002E-3</v>
      </c>
      <c r="AB278">
        <f t="shared" si="74"/>
        <v>7.2817328324583999E-3</v>
      </c>
      <c r="AC278" s="1">
        <v>7.5802003037120005E-3</v>
      </c>
      <c r="AD278">
        <f t="shared" si="75"/>
        <v>7.8629653646191938E-3</v>
      </c>
      <c r="AE278">
        <f t="shared" si="75"/>
        <v>8.1457304255263853E-3</v>
      </c>
      <c r="AF278">
        <f t="shared" si="75"/>
        <v>8.4284954864335786E-3</v>
      </c>
      <c r="AG278">
        <f t="shared" si="75"/>
        <v>8.7112605473407701E-3</v>
      </c>
      <c r="AH278" s="1">
        <v>8.9940256082479634E-3</v>
      </c>
      <c r="AI278" s="2">
        <f t="shared" si="76"/>
        <v>9.2878451108759797E-3</v>
      </c>
      <c r="AJ278" s="2">
        <f t="shared" si="77"/>
        <v>4.6249926671707957E-2</v>
      </c>
      <c r="AK278" s="2">
        <f t="shared" si="78"/>
        <v>8.3146667185635903E-2</v>
      </c>
      <c r="AL278" s="2">
        <f t="shared" si="79"/>
        <v>5.3312681971691943E-2</v>
      </c>
      <c r="AM278" s="2">
        <f t="shared" si="80"/>
        <v>0.13037148620988381</v>
      </c>
      <c r="AN278" s="2">
        <f t="shared" si="81"/>
        <v>0.13037148620988381</v>
      </c>
      <c r="AO278">
        <f t="shared" si="82"/>
        <v>0</v>
      </c>
    </row>
    <row r="279" spans="1:41" hidden="1" x14ac:dyDescent="0.35">
      <c r="A279" t="str">
        <f>VLOOKUP(B279,'BAU Global Total'!A$3:C$34,3,FALSE)</f>
        <v>GCAM</v>
      </c>
      <c r="B279" t="s">
        <v>44</v>
      </c>
      <c r="C279" t="s">
        <v>53</v>
      </c>
      <c r="D279" s="1">
        <v>0.16455248677458628</v>
      </c>
      <c r="E279">
        <f t="shared" si="70"/>
        <v>0.16771709487671752</v>
      </c>
      <c r="F279">
        <f t="shared" si="70"/>
        <v>0.17088170297884875</v>
      </c>
      <c r="G279">
        <f t="shared" si="70"/>
        <v>0.17404631108097995</v>
      </c>
      <c r="H279">
        <f t="shared" si="70"/>
        <v>0.17721091918311119</v>
      </c>
      <c r="I279" s="1">
        <v>0.18037552728524242</v>
      </c>
      <c r="J279">
        <f t="shared" si="71"/>
        <v>0.18421538135150906</v>
      </c>
      <c r="K279">
        <f t="shared" si="71"/>
        <v>0.18805523541777566</v>
      </c>
      <c r="L279">
        <f t="shared" si="71"/>
        <v>0.1918950894840423</v>
      </c>
      <c r="M279">
        <f t="shared" si="71"/>
        <v>0.1957349435503089</v>
      </c>
      <c r="N279" s="1">
        <v>0.19957479761657554</v>
      </c>
      <c r="O279">
        <f t="shared" si="72"/>
        <v>0.20337472550876121</v>
      </c>
      <c r="P279">
        <f t="shared" si="72"/>
        <v>0.20717465340094687</v>
      </c>
      <c r="Q279">
        <f t="shared" si="72"/>
        <v>0.21097458129313254</v>
      </c>
      <c r="R279">
        <f t="shared" si="72"/>
        <v>0.21477450918531821</v>
      </c>
      <c r="S279" s="1">
        <v>0.21857443707750387</v>
      </c>
      <c r="T279">
        <f t="shared" si="73"/>
        <v>0.22285725671460113</v>
      </c>
      <c r="U279">
        <f t="shared" si="73"/>
        <v>0.22714007635169836</v>
      </c>
      <c r="V279">
        <f t="shared" si="73"/>
        <v>0.23142289598879562</v>
      </c>
      <c r="W279">
        <f t="shared" si="73"/>
        <v>0.23570571562589285</v>
      </c>
      <c r="X279" s="1">
        <v>0.2399885352629901</v>
      </c>
      <c r="Y279">
        <f t="shared" si="74"/>
        <v>0.24501408132420643</v>
      </c>
      <c r="Z279">
        <f t="shared" si="74"/>
        <v>0.25003962738542274</v>
      </c>
      <c r="AA279">
        <f t="shared" si="74"/>
        <v>0.25506517344663909</v>
      </c>
      <c r="AB279">
        <f t="shared" si="74"/>
        <v>0.26009071950785545</v>
      </c>
      <c r="AC279" s="1">
        <v>0.26511626556907175</v>
      </c>
      <c r="AD279">
        <f t="shared" si="75"/>
        <v>0.26983475711770877</v>
      </c>
      <c r="AE279">
        <f t="shared" si="75"/>
        <v>0.27455324866634584</v>
      </c>
      <c r="AF279">
        <f t="shared" si="75"/>
        <v>0.27927174021498286</v>
      </c>
      <c r="AG279">
        <f t="shared" si="75"/>
        <v>0.28399023176361993</v>
      </c>
      <c r="AH279" s="1">
        <v>0.28870872331225694</v>
      </c>
      <c r="AI279" s="2">
        <f t="shared" si="76"/>
        <v>1.9942594895996975</v>
      </c>
      <c r="AJ279" s="2">
        <f t="shared" si="77"/>
        <v>2.4115621840262165</v>
      </c>
      <c r="AK279" s="2">
        <f t="shared" si="78"/>
        <v>2.9116731035710997</v>
      </c>
      <c r="AL279" s="2">
        <f t="shared" si="79"/>
        <v>4.2062468760093372</v>
      </c>
      <c r="AM279" s="2">
        <f t="shared" si="80"/>
        <v>6.8779314443174471</v>
      </c>
      <c r="AN279" s="2">
        <f t="shared" si="81"/>
        <v>6.8779314443174471</v>
      </c>
      <c r="AO279">
        <f t="shared" si="82"/>
        <v>0</v>
      </c>
    </row>
    <row r="280" spans="1:41" hidden="1" x14ac:dyDescent="0.35">
      <c r="A280" t="str">
        <f>VLOOKUP(B280,'BAU Global Total'!A$3:C$34,3,FALSE)</f>
        <v>GCAM</v>
      </c>
      <c r="B280" t="s">
        <v>44</v>
      </c>
      <c r="C280" t="s">
        <v>62</v>
      </c>
      <c r="D280" s="1">
        <v>-2.9004644608413229E-2</v>
      </c>
      <c r="E280">
        <f t="shared" si="70"/>
        <v>-3.1265460587463649E-2</v>
      </c>
      <c r="F280">
        <f t="shared" si="70"/>
        <v>-3.3526276566514072E-2</v>
      </c>
      <c r="G280">
        <f t="shared" si="70"/>
        <v>-3.5787092545564496E-2</v>
      </c>
      <c r="H280">
        <f t="shared" si="70"/>
        <v>-3.8047908524614912E-2</v>
      </c>
      <c r="I280" s="1">
        <v>-4.0308724503665336E-2</v>
      </c>
      <c r="J280">
        <f t="shared" si="71"/>
        <v>-4.3243369019736667E-2</v>
      </c>
      <c r="K280">
        <f t="shared" si="71"/>
        <v>-4.6178013535807999E-2</v>
      </c>
      <c r="L280">
        <f t="shared" si="71"/>
        <v>-4.9112658051879324E-2</v>
      </c>
      <c r="M280">
        <f t="shared" si="71"/>
        <v>-5.2047302567950655E-2</v>
      </c>
      <c r="N280" s="1">
        <v>-5.4981947084021987E-2</v>
      </c>
      <c r="O280">
        <f t="shared" si="72"/>
        <v>-5.8028662050274182E-2</v>
      </c>
      <c r="P280">
        <f t="shared" si="72"/>
        <v>-6.1075377016526385E-2</v>
      </c>
      <c r="Q280">
        <f t="shared" si="72"/>
        <v>-6.4122091982778587E-2</v>
      </c>
      <c r="R280">
        <f t="shared" si="72"/>
        <v>-6.7168806949030782E-2</v>
      </c>
      <c r="S280" s="1">
        <v>-7.0215521915282977E-2</v>
      </c>
      <c r="T280">
        <f t="shared" si="73"/>
        <v>-7.3639035664295943E-2</v>
      </c>
      <c r="U280">
        <f t="shared" si="73"/>
        <v>-7.7062549413308923E-2</v>
      </c>
      <c r="V280">
        <f t="shared" si="73"/>
        <v>-8.0486063162321889E-2</v>
      </c>
      <c r="W280">
        <f t="shared" si="73"/>
        <v>-8.3909576911334868E-2</v>
      </c>
      <c r="X280" s="1">
        <v>-8.7333090660347834E-2</v>
      </c>
      <c r="Y280">
        <f t="shared" si="74"/>
        <v>-9.1067867166552671E-2</v>
      </c>
      <c r="Z280">
        <f t="shared" si="74"/>
        <v>-9.4802643672757522E-2</v>
      </c>
      <c r="AA280">
        <f t="shared" si="74"/>
        <v>-9.8537420178962359E-2</v>
      </c>
      <c r="AB280">
        <f t="shared" si="74"/>
        <v>-0.10227219668516721</v>
      </c>
      <c r="AC280" s="1">
        <v>-0.10600697319137205</v>
      </c>
      <c r="AD280">
        <f t="shared" si="75"/>
        <v>-0.10936810588206528</v>
      </c>
      <c r="AE280">
        <f t="shared" si="75"/>
        <v>-0.1127292385727585</v>
      </c>
      <c r="AF280">
        <f t="shared" si="75"/>
        <v>-0.11609037126345173</v>
      </c>
      <c r="AG280">
        <f t="shared" si="75"/>
        <v>-0.11945150395414496</v>
      </c>
      <c r="AH280" s="1">
        <v>-0.12281263664483819</v>
      </c>
      <c r="AI280" s="2">
        <f t="shared" si="76"/>
        <v>-0.4535033975956323</v>
      </c>
      <c r="AJ280" s="2">
        <f t="shared" si="77"/>
        <v>-0.77802272280952423</v>
      </c>
      <c r="AK280" s="2">
        <f t="shared" si="78"/>
        <v>-1.1604720478724184</v>
      </c>
      <c r="AL280" s="2">
        <f t="shared" si="79"/>
        <v>-1.176544173321135</v>
      </c>
      <c r="AM280" s="2">
        <f t="shared" si="80"/>
        <v>-2.2496831305332052</v>
      </c>
      <c r="AN280" s="2">
        <f t="shared" si="81"/>
        <v>-2.2496831305332052</v>
      </c>
      <c r="AO280">
        <f t="shared" si="82"/>
        <v>0</v>
      </c>
    </row>
    <row r="281" spans="1:41" hidden="1" x14ac:dyDescent="0.35">
      <c r="A281" t="str">
        <f>VLOOKUP(B281,'BAU Global Total'!A$3:C$34,3,FALSE)</f>
        <v>GCAM</v>
      </c>
      <c r="B281" t="s">
        <v>44</v>
      </c>
      <c r="C281" t="s">
        <v>63</v>
      </c>
      <c r="D281" s="1">
        <v>6.0671847791750007E-2</v>
      </c>
      <c r="E281">
        <f t="shared" si="70"/>
        <v>6.2901889858386004E-2</v>
      </c>
      <c r="F281">
        <f t="shared" si="70"/>
        <v>6.5131931925022007E-2</v>
      </c>
      <c r="G281">
        <f t="shared" si="70"/>
        <v>6.7361973991657997E-2</v>
      </c>
      <c r="H281">
        <f t="shared" si="70"/>
        <v>6.9592016058293987E-2</v>
      </c>
      <c r="I281" s="1">
        <v>7.1822058124929991E-2</v>
      </c>
      <c r="J281">
        <f t="shared" si="71"/>
        <v>7.6148194284473489E-2</v>
      </c>
      <c r="K281">
        <f t="shared" si="71"/>
        <v>8.0474330444017E-2</v>
      </c>
      <c r="L281">
        <f t="shared" si="71"/>
        <v>8.4800466603560498E-2</v>
      </c>
      <c r="M281">
        <f t="shared" si="71"/>
        <v>8.9126602763103996E-2</v>
      </c>
      <c r="N281" s="1">
        <v>9.3452738922647507E-2</v>
      </c>
      <c r="O281">
        <f t="shared" si="72"/>
        <v>9.8381742108552328E-2</v>
      </c>
      <c r="P281">
        <f t="shared" si="72"/>
        <v>0.10331074529445715</v>
      </c>
      <c r="Q281">
        <f t="shared" si="72"/>
        <v>0.10823974848036198</v>
      </c>
      <c r="R281">
        <f t="shared" si="72"/>
        <v>0.1131687516662668</v>
      </c>
      <c r="S281" s="1">
        <v>0.11809775485217162</v>
      </c>
      <c r="T281">
        <f t="shared" si="73"/>
        <v>0.12249150614834209</v>
      </c>
      <c r="U281">
        <f t="shared" si="73"/>
        <v>0.12688525744451257</v>
      </c>
      <c r="V281">
        <f t="shared" si="73"/>
        <v>0.13127900874068305</v>
      </c>
      <c r="W281">
        <f t="shared" si="73"/>
        <v>0.1356727600368535</v>
      </c>
      <c r="X281" s="1">
        <v>0.14006651133302397</v>
      </c>
      <c r="Y281">
        <f t="shared" si="74"/>
        <v>0.14385622758213049</v>
      </c>
      <c r="Z281">
        <f t="shared" si="74"/>
        <v>0.147645943831237</v>
      </c>
      <c r="AA281">
        <f t="shared" si="74"/>
        <v>0.15143566008034351</v>
      </c>
      <c r="AB281">
        <f t="shared" si="74"/>
        <v>0.15522537632945002</v>
      </c>
      <c r="AC281" s="1">
        <v>0.15901509257855653</v>
      </c>
      <c r="AD281">
        <f t="shared" si="75"/>
        <v>0.16223406551547495</v>
      </c>
      <c r="AE281">
        <f t="shared" si="75"/>
        <v>0.16545303845239337</v>
      </c>
      <c r="AF281">
        <f t="shared" si="75"/>
        <v>0.16867201138931182</v>
      </c>
      <c r="AG281">
        <f t="shared" si="75"/>
        <v>0.17189098432623023</v>
      </c>
      <c r="AH281" s="1">
        <v>0.17510995726314865</v>
      </c>
      <c r="AI281" s="2">
        <f t="shared" si="76"/>
        <v>0.82148405076784248</v>
      </c>
      <c r="AJ281" s="2">
        <f t="shared" si="77"/>
        <v>1.2910465250278724</v>
      </c>
      <c r="AK281" s="2">
        <f t="shared" si="78"/>
        <v>1.7406048686813005</v>
      </c>
      <c r="AL281" s="2">
        <f t="shared" si="79"/>
        <v>2.0190778368730671</v>
      </c>
      <c r="AM281" s="2">
        <f t="shared" si="80"/>
        <v>3.6196161942213436</v>
      </c>
      <c r="AN281" s="2">
        <f t="shared" si="81"/>
        <v>3.6196161942213436</v>
      </c>
      <c r="AO281">
        <f t="shared" si="82"/>
        <v>0</v>
      </c>
    </row>
    <row r="282" spans="1:41" hidden="1" x14ac:dyDescent="0.35">
      <c r="A282" t="str">
        <f>VLOOKUP(B282,'BAU Global Total'!A$3:C$34,3,FALSE)</f>
        <v>GCAM</v>
      </c>
      <c r="B282" t="s">
        <v>44</v>
      </c>
      <c r="C282" t="s">
        <v>64</v>
      </c>
      <c r="D282" s="1">
        <v>9.8963147143579962E-3</v>
      </c>
      <c r="E282">
        <f t="shared" si="70"/>
        <v>1.0220878156488889E-2</v>
      </c>
      <c r="F282">
        <f t="shared" si="70"/>
        <v>1.0545441598619781E-2</v>
      </c>
      <c r="G282">
        <f t="shared" si="70"/>
        <v>1.0870005040750672E-2</v>
      </c>
      <c r="H282">
        <f t="shared" si="70"/>
        <v>1.1194568482881565E-2</v>
      </c>
      <c r="I282" s="1">
        <v>1.1519131925012457E-2</v>
      </c>
      <c r="J282">
        <f t="shared" si="71"/>
        <v>1.1855156049427466E-2</v>
      </c>
      <c r="K282">
        <f t="shared" si="71"/>
        <v>1.2191180173842475E-2</v>
      </c>
      <c r="L282">
        <f t="shared" si="71"/>
        <v>1.2527204298257481E-2</v>
      </c>
      <c r="M282">
        <f t="shared" si="71"/>
        <v>1.286322842267249E-2</v>
      </c>
      <c r="N282" s="1">
        <v>1.3199252547087498E-2</v>
      </c>
      <c r="O282">
        <f t="shared" si="72"/>
        <v>1.3481212368242998E-2</v>
      </c>
      <c r="P282">
        <f t="shared" si="72"/>
        <v>1.3763172189398497E-2</v>
      </c>
      <c r="Q282">
        <f t="shared" si="72"/>
        <v>1.4045132010553997E-2</v>
      </c>
      <c r="R282">
        <f t="shared" si="72"/>
        <v>1.4327091831709497E-2</v>
      </c>
      <c r="S282" s="1">
        <v>1.4609051652864996E-2</v>
      </c>
      <c r="T282">
        <f t="shared" si="73"/>
        <v>1.4865295893873039E-2</v>
      </c>
      <c r="U282">
        <f t="shared" si="73"/>
        <v>1.5121540134881083E-2</v>
      </c>
      <c r="V282">
        <f t="shared" si="73"/>
        <v>1.5377784375889126E-2</v>
      </c>
      <c r="W282">
        <f t="shared" si="73"/>
        <v>1.563402861689717E-2</v>
      </c>
      <c r="X282" s="1">
        <v>1.5890272857905213E-2</v>
      </c>
      <c r="Y282">
        <f t="shared" si="74"/>
        <v>1.6157642810734282E-2</v>
      </c>
      <c r="Z282">
        <f t="shared" si="74"/>
        <v>1.6425012763563351E-2</v>
      </c>
      <c r="AA282">
        <f t="shared" si="74"/>
        <v>1.6692382716392423E-2</v>
      </c>
      <c r="AB282">
        <f t="shared" si="74"/>
        <v>1.6959752669221492E-2</v>
      </c>
      <c r="AC282" s="1">
        <v>1.7227122622050561E-2</v>
      </c>
      <c r="AD282">
        <f t="shared" si="75"/>
        <v>1.7512290177182054E-2</v>
      </c>
      <c r="AE282">
        <f t="shared" si="75"/>
        <v>1.7797457732313542E-2</v>
      </c>
      <c r="AF282">
        <f t="shared" si="75"/>
        <v>1.8082625287445035E-2</v>
      </c>
      <c r="AG282">
        <f t="shared" si="75"/>
        <v>1.8367792842576523E-2</v>
      </c>
      <c r="AH282" s="1">
        <v>1.8652960397708016E-2</v>
      </c>
      <c r="AI282" s="2">
        <f t="shared" si="76"/>
        <v>0.12688236140939876</v>
      </c>
      <c r="AJ282" s="2">
        <f t="shared" si="77"/>
        <v>0.16031383447930309</v>
      </c>
      <c r="AK282" s="2">
        <f t="shared" si="78"/>
        <v>0.18976531287709247</v>
      </c>
      <c r="AL282" s="2">
        <f t="shared" si="79"/>
        <v>0.2739969433416144</v>
      </c>
      <c r="AM282" s="2">
        <f t="shared" si="80"/>
        <v>0.44787198336080164</v>
      </c>
      <c r="AN282" s="2">
        <f t="shared" si="81"/>
        <v>0.44787198336080164</v>
      </c>
      <c r="AO282">
        <f t="shared" si="82"/>
        <v>0</v>
      </c>
    </row>
    <row r="283" spans="1:41" hidden="1" x14ac:dyDescent="0.35">
      <c r="A283" t="str">
        <f>VLOOKUP(B283,'BAU Global Total'!A$3:C$34,3,FALSE)</f>
        <v>GCAM</v>
      </c>
      <c r="B283" t="s">
        <v>44</v>
      </c>
      <c r="C283" t="s">
        <v>65</v>
      </c>
      <c r="D283" s="1">
        <v>1.9080230997979959E-2</v>
      </c>
      <c r="E283">
        <f t="shared" si="70"/>
        <v>1.956414240770997E-2</v>
      </c>
      <c r="F283">
        <f t="shared" si="70"/>
        <v>2.0048053817439977E-2</v>
      </c>
      <c r="G283">
        <f t="shared" si="70"/>
        <v>2.0531965227169987E-2</v>
      </c>
      <c r="H283">
        <f t="shared" si="70"/>
        <v>2.1015876636899994E-2</v>
      </c>
      <c r="I283" s="1">
        <v>2.1499788046630004E-2</v>
      </c>
      <c r="J283">
        <f t="shared" si="71"/>
        <v>2.2012616374436005E-2</v>
      </c>
      <c r="K283">
        <f t="shared" si="71"/>
        <v>2.2525444702242003E-2</v>
      </c>
      <c r="L283">
        <f t="shared" si="71"/>
        <v>2.3038273030048004E-2</v>
      </c>
      <c r="M283">
        <f t="shared" si="71"/>
        <v>2.3551101357854001E-2</v>
      </c>
      <c r="N283" s="1">
        <v>2.4063929685660002E-2</v>
      </c>
      <c r="O283">
        <f t="shared" si="72"/>
        <v>2.4499024224160001E-2</v>
      </c>
      <c r="P283">
        <f t="shared" si="72"/>
        <v>2.4934118762659999E-2</v>
      </c>
      <c r="Q283">
        <f t="shared" si="72"/>
        <v>2.5369213301160001E-2</v>
      </c>
      <c r="R283">
        <f t="shared" si="72"/>
        <v>2.580430783966E-2</v>
      </c>
      <c r="S283" s="1">
        <v>2.6239402378159998E-2</v>
      </c>
      <c r="T283">
        <f t="shared" si="73"/>
        <v>2.6602863742675991E-2</v>
      </c>
      <c r="U283">
        <f t="shared" si="73"/>
        <v>2.6966325107191984E-2</v>
      </c>
      <c r="V283">
        <f t="shared" si="73"/>
        <v>2.7329786471707977E-2</v>
      </c>
      <c r="W283">
        <f t="shared" si="73"/>
        <v>2.7693247836223969E-2</v>
      </c>
      <c r="X283" s="1">
        <v>2.8056709200739962E-2</v>
      </c>
      <c r="Y283">
        <f t="shared" si="74"/>
        <v>2.8397645560015169E-2</v>
      </c>
      <c r="Z283">
        <f t="shared" si="74"/>
        <v>2.8738581919290376E-2</v>
      </c>
      <c r="AA283">
        <f t="shared" si="74"/>
        <v>2.9079518278565586E-2</v>
      </c>
      <c r="AB283">
        <f t="shared" si="74"/>
        <v>2.9420454637840793E-2</v>
      </c>
      <c r="AC283" s="1">
        <v>2.9761390997116E-2</v>
      </c>
      <c r="AD283">
        <f t="shared" si="75"/>
        <v>3.0107021385127799E-2</v>
      </c>
      <c r="AE283">
        <f t="shared" si="75"/>
        <v>3.0452651773139598E-2</v>
      </c>
      <c r="AF283">
        <f t="shared" si="75"/>
        <v>3.0798282161151394E-2</v>
      </c>
      <c r="AG283">
        <f t="shared" si="75"/>
        <v>3.1143912549163193E-2</v>
      </c>
      <c r="AH283" s="1">
        <v>3.1489542937174993E-2</v>
      </c>
      <c r="AI283" s="2">
        <f t="shared" si="76"/>
        <v>0.23693142228406988</v>
      </c>
      <c r="AJ283" s="2">
        <f t="shared" si="77"/>
        <v>0.28755892854999987</v>
      </c>
      <c r="AK283" s="2">
        <f t="shared" si="78"/>
        <v>0.32744571139932488</v>
      </c>
      <c r="AL283" s="2">
        <f t="shared" si="79"/>
        <v>0.50042642114840974</v>
      </c>
      <c r="AM283" s="2">
        <f t="shared" si="80"/>
        <v>0.79981542334699451</v>
      </c>
      <c r="AN283" s="2">
        <f t="shared" si="81"/>
        <v>0.79981542334699451</v>
      </c>
      <c r="AO283">
        <f t="shared" si="82"/>
        <v>0</v>
      </c>
    </row>
    <row r="284" spans="1:41" x14ac:dyDescent="0.35">
      <c r="A284" t="str">
        <f>VLOOKUP(B284,'BAU Global Total'!A$3:C$34,3,FALSE)</f>
        <v>GCAM</v>
      </c>
      <c r="B284" t="s">
        <v>44</v>
      </c>
      <c r="C284" t="s">
        <v>66</v>
      </c>
      <c r="D284" s="1">
        <v>6.1485697550000004E-3</v>
      </c>
      <c r="E284">
        <f t="shared" si="70"/>
        <v>6.2407733420000002E-3</v>
      </c>
      <c r="F284">
        <f t="shared" si="70"/>
        <v>6.3329769289999999E-3</v>
      </c>
      <c r="G284">
        <f t="shared" si="70"/>
        <v>6.4251805160000005E-3</v>
      </c>
      <c r="H284">
        <f t="shared" si="70"/>
        <v>6.5173841030000002E-3</v>
      </c>
      <c r="I284" s="1">
        <v>6.6095876899999999E-3</v>
      </c>
      <c r="J284">
        <f t="shared" si="71"/>
        <v>6.7554547579999997E-3</v>
      </c>
      <c r="K284">
        <f t="shared" si="71"/>
        <v>6.9013218259999995E-3</v>
      </c>
      <c r="L284">
        <f t="shared" si="71"/>
        <v>7.0471888940000001E-3</v>
      </c>
      <c r="M284">
        <f t="shared" si="71"/>
        <v>7.1930559619999999E-3</v>
      </c>
      <c r="N284" s="1">
        <v>7.3389230299999997E-3</v>
      </c>
      <c r="O284">
        <f t="shared" si="72"/>
        <v>7.5006673469999998E-3</v>
      </c>
      <c r="P284">
        <f t="shared" si="72"/>
        <v>7.662411664E-3</v>
      </c>
      <c r="Q284">
        <f t="shared" si="72"/>
        <v>7.8241559809999993E-3</v>
      </c>
      <c r="R284">
        <f t="shared" si="72"/>
        <v>7.9859002980000003E-3</v>
      </c>
      <c r="S284" s="1">
        <v>8.1476446149999996E-3</v>
      </c>
      <c r="T284">
        <f t="shared" si="73"/>
        <v>8.407831151E-3</v>
      </c>
      <c r="U284">
        <f t="shared" si="73"/>
        <v>8.6680176870000004E-3</v>
      </c>
      <c r="V284">
        <f t="shared" si="73"/>
        <v>8.9282042230000008E-3</v>
      </c>
      <c r="W284">
        <f t="shared" si="73"/>
        <v>9.1883907590000011E-3</v>
      </c>
      <c r="X284" s="1">
        <v>9.4485772950000015E-3</v>
      </c>
      <c r="Y284">
        <f t="shared" si="74"/>
        <v>9.7094512210000004E-3</v>
      </c>
      <c r="Z284">
        <f t="shared" si="74"/>
        <v>9.9703251470000011E-3</v>
      </c>
      <c r="AA284">
        <f t="shared" si="74"/>
        <v>1.0231199073E-2</v>
      </c>
      <c r="AB284">
        <f t="shared" si="74"/>
        <v>1.0492072999000001E-2</v>
      </c>
      <c r="AC284" s="1">
        <v>1.0752946925E-2</v>
      </c>
      <c r="AD284">
        <f t="shared" si="75"/>
        <v>1.1006148347999999E-2</v>
      </c>
      <c r="AE284">
        <f t="shared" si="75"/>
        <v>1.1259349771E-2</v>
      </c>
      <c r="AF284">
        <f t="shared" si="75"/>
        <v>1.1512551193999999E-2</v>
      </c>
      <c r="AG284">
        <f t="shared" si="75"/>
        <v>1.1765752617000001E-2</v>
      </c>
      <c r="AH284" s="1">
        <v>1.201895404E-2</v>
      </c>
      <c r="AI284" s="2">
        <f t="shared" si="76"/>
        <v>7.3510416805000006E-2</v>
      </c>
      <c r="AJ284" s="2">
        <f t="shared" si="77"/>
        <v>9.1100724050000012E-2</v>
      </c>
      <c r="AK284" s="2">
        <f t="shared" si="78"/>
        <v>0.11816732863000001</v>
      </c>
      <c r="AL284" s="2">
        <f t="shared" si="79"/>
        <v>0.15727221782500003</v>
      </c>
      <c r="AM284" s="2">
        <f t="shared" si="80"/>
        <v>0.26599096916000003</v>
      </c>
      <c r="AN284" s="2">
        <f t="shared" si="81"/>
        <v>0</v>
      </c>
      <c r="AO284">
        <f t="shared" si="82"/>
        <v>0.26599096916000003</v>
      </c>
    </row>
    <row r="285" spans="1:41" x14ac:dyDescent="0.35">
      <c r="A285" t="str">
        <f>VLOOKUP(B285,'BAU Global Total'!A$3:C$34,3,FALSE)</f>
        <v>GCAM</v>
      </c>
      <c r="B285" t="s">
        <v>44</v>
      </c>
      <c r="C285" t="s">
        <v>67</v>
      </c>
      <c r="D285" s="1">
        <v>8.4448294815747962E-2</v>
      </c>
      <c r="E285">
        <f t="shared" si="70"/>
        <v>8.4921927811002926E-2</v>
      </c>
      <c r="F285">
        <f t="shared" si="70"/>
        <v>8.5395560806257889E-2</v>
      </c>
      <c r="G285">
        <f t="shared" si="70"/>
        <v>8.5869193801512866E-2</v>
      </c>
      <c r="H285">
        <f t="shared" si="70"/>
        <v>8.634282679676783E-2</v>
      </c>
      <c r="I285" s="1">
        <v>8.6816459792022793E-2</v>
      </c>
      <c r="J285">
        <f t="shared" si="71"/>
        <v>8.670851012311627E-2</v>
      </c>
      <c r="K285">
        <f t="shared" si="71"/>
        <v>8.660056045420976E-2</v>
      </c>
      <c r="L285">
        <f t="shared" si="71"/>
        <v>8.6492610785303237E-2</v>
      </c>
      <c r="M285">
        <f t="shared" si="71"/>
        <v>8.6384661116396727E-2</v>
      </c>
      <c r="N285" s="1">
        <v>8.6276711447490204E-2</v>
      </c>
      <c r="O285">
        <f t="shared" si="72"/>
        <v>8.599338833229421E-2</v>
      </c>
      <c r="P285">
        <f t="shared" si="72"/>
        <v>8.5710065217098216E-2</v>
      </c>
      <c r="Q285">
        <f t="shared" si="72"/>
        <v>8.5426742101902209E-2</v>
      </c>
      <c r="R285">
        <f t="shared" si="72"/>
        <v>8.5143418986706215E-2</v>
      </c>
      <c r="S285" s="1">
        <v>8.4860095871510222E-2</v>
      </c>
      <c r="T285">
        <f t="shared" si="73"/>
        <v>8.4891442274532977E-2</v>
      </c>
      <c r="U285">
        <f t="shared" si="73"/>
        <v>8.4922788677555733E-2</v>
      </c>
      <c r="V285">
        <f t="shared" si="73"/>
        <v>8.4954135080578488E-2</v>
      </c>
      <c r="W285">
        <f t="shared" si="73"/>
        <v>8.4985481483601244E-2</v>
      </c>
      <c r="X285" s="1">
        <v>8.5016827886624E-2</v>
      </c>
      <c r="Y285">
        <f t="shared" si="74"/>
        <v>8.5743711515857593E-2</v>
      </c>
      <c r="Z285">
        <f t="shared" si="74"/>
        <v>8.64705951450912E-2</v>
      </c>
      <c r="AA285">
        <f t="shared" si="74"/>
        <v>8.7197478774324794E-2</v>
      </c>
      <c r="AB285">
        <f t="shared" si="74"/>
        <v>8.7924362403558401E-2</v>
      </c>
      <c r="AC285" s="1">
        <v>8.8651246032791994E-2</v>
      </c>
      <c r="AD285">
        <f t="shared" si="75"/>
        <v>8.9084257217736829E-2</v>
      </c>
      <c r="AE285">
        <f t="shared" si="75"/>
        <v>8.9517268402681663E-2</v>
      </c>
      <c r="AF285">
        <f t="shared" si="75"/>
        <v>8.9950279587626511E-2</v>
      </c>
      <c r="AG285">
        <f t="shared" si="75"/>
        <v>9.0383290772571345E-2</v>
      </c>
      <c r="AH285" s="1">
        <v>9.081630195751618E-2</v>
      </c>
      <c r="AI285" s="2">
        <f t="shared" si="76"/>
        <v>0.94625731774982846</v>
      </c>
      <c r="AJ285" s="2">
        <f t="shared" si="77"/>
        <v>0.93818109735989375</v>
      </c>
      <c r="AK285" s="2">
        <f t="shared" si="78"/>
        <v>0.97075561969638047</v>
      </c>
      <c r="AL285" s="2">
        <f t="shared" si="79"/>
        <v>1.7981617036622317</v>
      </c>
      <c r="AM285" s="2">
        <f t="shared" si="80"/>
        <v>2.6839004954719883</v>
      </c>
      <c r="AN285" s="2">
        <f t="shared" si="81"/>
        <v>2.6839004954719883</v>
      </c>
      <c r="AO285">
        <f t="shared" si="82"/>
        <v>0</v>
      </c>
    </row>
    <row r="286" spans="1:41" x14ac:dyDescent="0.35">
      <c r="A286" t="str">
        <f>VLOOKUP(B286,'BAU Global Total'!A$3:C$34,3,FALSE)</f>
        <v>GCAM</v>
      </c>
      <c r="B286" t="s">
        <v>44</v>
      </c>
      <c r="C286" t="s">
        <v>68</v>
      </c>
      <c r="D286" s="1">
        <v>6.8680580420000005E-3</v>
      </c>
      <c r="E286">
        <f t="shared" si="70"/>
        <v>6.91703833976E-3</v>
      </c>
      <c r="F286">
        <f t="shared" si="70"/>
        <v>6.9660186375200004E-3</v>
      </c>
      <c r="G286">
        <f t="shared" si="70"/>
        <v>7.0149989352799999E-3</v>
      </c>
      <c r="H286">
        <f t="shared" si="70"/>
        <v>7.0639792330400002E-3</v>
      </c>
      <c r="I286" s="1">
        <v>7.1129595307999997E-3</v>
      </c>
      <c r="J286">
        <f t="shared" si="71"/>
        <v>7.1542964279199999E-3</v>
      </c>
      <c r="K286">
        <f t="shared" si="71"/>
        <v>7.19563332504E-3</v>
      </c>
      <c r="L286">
        <f t="shared" si="71"/>
        <v>7.2369702221600002E-3</v>
      </c>
      <c r="M286">
        <f t="shared" si="71"/>
        <v>7.2783071192800003E-3</v>
      </c>
      <c r="N286" s="1">
        <v>7.3196440164000004E-3</v>
      </c>
      <c r="O286">
        <f t="shared" si="72"/>
        <v>7.3896318539600006E-3</v>
      </c>
      <c r="P286">
        <f t="shared" si="72"/>
        <v>7.4596196915200008E-3</v>
      </c>
      <c r="Q286">
        <f t="shared" si="72"/>
        <v>7.5296075290800001E-3</v>
      </c>
      <c r="R286">
        <f t="shared" si="72"/>
        <v>7.5995953666400003E-3</v>
      </c>
      <c r="S286" s="1">
        <v>7.6695832042000004E-3</v>
      </c>
      <c r="T286">
        <f t="shared" si="73"/>
        <v>7.7624614224400005E-3</v>
      </c>
      <c r="U286">
        <f t="shared" si="73"/>
        <v>7.8553396406799997E-3</v>
      </c>
      <c r="V286">
        <f t="shared" si="73"/>
        <v>7.9482178589199998E-3</v>
      </c>
      <c r="W286">
        <f t="shared" si="73"/>
        <v>8.0410960771599999E-3</v>
      </c>
      <c r="X286" s="1">
        <v>8.1339742954E-3</v>
      </c>
      <c r="Y286">
        <f t="shared" si="74"/>
        <v>8.2344120554000005E-3</v>
      </c>
      <c r="Z286">
        <f t="shared" si="74"/>
        <v>8.3348498153999993E-3</v>
      </c>
      <c r="AA286">
        <f t="shared" si="74"/>
        <v>8.4352875753999999E-3</v>
      </c>
      <c r="AB286">
        <f t="shared" si="74"/>
        <v>8.5357253353999987E-3</v>
      </c>
      <c r="AC286" s="1">
        <v>8.6361630953999992E-3</v>
      </c>
      <c r="AD286">
        <f t="shared" si="75"/>
        <v>8.7298590325200001E-3</v>
      </c>
      <c r="AE286">
        <f t="shared" si="75"/>
        <v>8.823554969640001E-3</v>
      </c>
      <c r="AF286">
        <f t="shared" si="75"/>
        <v>8.9172509067600002E-3</v>
      </c>
      <c r="AG286">
        <f t="shared" si="75"/>
        <v>9.0109468438800012E-3</v>
      </c>
      <c r="AH286" s="1">
        <v>9.1046427810000021E-3</v>
      </c>
      <c r="AI286" s="2">
        <f t="shared" si="76"/>
        <v>7.8127903829200013E-2</v>
      </c>
      <c r="AJ286" s="2">
        <f t="shared" si="77"/>
        <v>8.470877095639999E-2</v>
      </c>
      <c r="AK286" s="2">
        <f t="shared" si="78"/>
        <v>9.4896666706199992E-2</v>
      </c>
      <c r="AL286" s="2">
        <f t="shared" si="79"/>
        <v>0.15551703076919998</v>
      </c>
      <c r="AM286" s="2">
        <f t="shared" si="80"/>
        <v>0.24227972317999996</v>
      </c>
      <c r="AN286" s="2">
        <f t="shared" si="81"/>
        <v>0</v>
      </c>
      <c r="AO286">
        <f t="shared" si="82"/>
        <v>0.24227972317999996</v>
      </c>
    </row>
    <row r="287" spans="1:41" hidden="1" x14ac:dyDescent="0.35">
      <c r="A287" t="str">
        <f>VLOOKUP(B287,'BAU Global Total'!A$3:C$34,3,FALSE)</f>
        <v>GCAM</v>
      </c>
      <c r="B287" t="s">
        <v>44</v>
      </c>
      <c r="C287" t="s">
        <v>69</v>
      </c>
      <c r="D287" s="1">
        <v>0</v>
      </c>
      <c r="E287">
        <f t="shared" si="70"/>
        <v>0</v>
      </c>
      <c r="F287">
        <f t="shared" si="70"/>
        <v>0</v>
      </c>
      <c r="G287">
        <f t="shared" si="70"/>
        <v>0</v>
      </c>
      <c r="H287">
        <f t="shared" si="70"/>
        <v>0</v>
      </c>
      <c r="I287" s="1">
        <v>0</v>
      </c>
      <c r="J287">
        <f t="shared" si="71"/>
        <v>0</v>
      </c>
      <c r="K287">
        <f t="shared" si="71"/>
        <v>0</v>
      </c>
      <c r="L287">
        <f t="shared" si="71"/>
        <v>0</v>
      </c>
      <c r="M287">
        <f t="shared" si="71"/>
        <v>0</v>
      </c>
      <c r="N287" s="1">
        <v>0</v>
      </c>
      <c r="O287">
        <f t="shared" si="72"/>
        <v>0</v>
      </c>
      <c r="P287">
        <f t="shared" si="72"/>
        <v>0</v>
      </c>
      <c r="Q287">
        <f t="shared" si="72"/>
        <v>0</v>
      </c>
      <c r="R287">
        <f t="shared" si="72"/>
        <v>0</v>
      </c>
      <c r="S287" s="1">
        <v>0</v>
      </c>
      <c r="T287">
        <f t="shared" si="73"/>
        <v>0</v>
      </c>
      <c r="U287">
        <f t="shared" si="73"/>
        <v>0</v>
      </c>
      <c r="V287">
        <f t="shared" si="73"/>
        <v>0</v>
      </c>
      <c r="W287">
        <f t="shared" si="73"/>
        <v>0</v>
      </c>
      <c r="X287" s="1">
        <v>0</v>
      </c>
      <c r="Y287">
        <f t="shared" si="74"/>
        <v>0</v>
      </c>
      <c r="Z287">
        <f t="shared" si="74"/>
        <v>0</v>
      </c>
      <c r="AA287">
        <f t="shared" si="74"/>
        <v>0</v>
      </c>
      <c r="AB287">
        <f t="shared" si="74"/>
        <v>0</v>
      </c>
      <c r="AC287" s="1">
        <v>0</v>
      </c>
      <c r="AD287">
        <f t="shared" si="75"/>
        <v>0</v>
      </c>
      <c r="AE287">
        <f t="shared" si="75"/>
        <v>0</v>
      </c>
      <c r="AF287">
        <f t="shared" si="75"/>
        <v>0</v>
      </c>
      <c r="AG287">
        <f t="shared" si="75"/>
        <v>0</v>
      </c>
      <c r="AH287" s="1">
        <v>0</v>
      </c>
      <c r="AI287" s="2">
        <f t="shared" si="76"/>
        <v>0</v>
      </c>
      <c r="AJ287" s="2">
        <f t="shared" si="77"/>
        <v>0</v>
      </c>
      <c r="AK287" s="2">
        <f t="shared" si="78"/>
        <v>0</v>
      </c>
      <c r="AL287" s="2">
        <f t="shared" si="79"/>
        <v>0</v>
      </c>
      <c r="AM287" s="2">
        <f t="shared" si="80"/>
        <v>0</v>
      </c>
      <c r="AN287" s="2">
        <f t="shared" si="81"/>
        <v>0</v>
      </c>
      <c r="AO287">
        <f t="shared" si="82"/>
        <v>0</v>
      </c>
    </row>
    <row r="288" spans="1:41" hidden="1" x14ac:dyDescent="0.35">
      <c r="A288" t="str">
        <f>VLOOKUP(B288,'BAU Global Total'!A$3:C$34,3,FALSE)</f>
        <v>GCAM</v>
      </c>
      <c r="B288" t="s">
        <v>46</v>
      </c>
      <c r="C288" t="s">
        <v>60</v>
      </c>
      <c r="D288" s="1">
        <v>0.16153726583014411</v>
      </c>
      <c r="E288">
        <f t="shared" si="70"/>
        <v>0.16501869168092195</v>
      </c>
      <c r="F288">
        <f t="shared" si="70"/>
        <v>0.1685001175316998</v>
      </c>
      <c r="G288">
        <f t="shared" si="70"/>
        <v>0.17198154338247765</v>
      </c>
      <c r="H288">
        <f t="shared" si="70"/>
        <v>0.17546296923325549</v>
      </c>
      <c r="I288" s="1">
        <v>0.17894439508403334</v>
      </c>
      <c r="J288">
        <f t="shared" si="71"/>
        <v>0.18445488344914349</v>
      </c>
      <c r="K288">
        <f t="shared" si="71"/>
        <v>0.18996537181425363</v>
      </c>
      <c r="L288">
        <f t="shared" si="71"/>
        <v>0.19547586017936375</v>
      </c>
      <c r="M288">
        <f t="shared" si="71"/>
        <v>0.20098634854447389</v>
      </c>
      <c r="N288" s="1">
        <v>0.20649683690958404</v>
      </c>
      <c r="O288">
        <f t="shared" si="72"/>
        <v>0.21234447118271027</v>
      </c>
      <c r="P288">
        <f t="shared" si="72"/>
        <v>0.21819210545583653</v>
      </c>
      <c r="Q288">
        <f t="shared" si="72"/>
        <v>0.22403973972896277</v>
      </c>
      <c r="R288">
        <f t="shared" si="72"/>
        <v>0.22988737400208903</v>
      </c>
      <c r="S288" s="1">
        <v>0.23573500827521526</v>
      </c>
      <c r="T288">
        <f t="shared" si="73"/>
        <v>0.24104387967326052</v>
      </c>
      <c r="U288">
        <f t="shared" si="73"/>
        <v>0.24635275107130575</v>
      </c>
      <c r="V288">
        <f t="shared" si="73"/>
        <v>0.25166162246935098</v>
      </c>
      <c r="W288">
        <f t="shared" si="73"/>
        <v>0.25697049386739623</v>
      </c>
      <c r="X288" s="1">
        <v>0.26227936526544149</v>
      </c>
      <c r="Y288">
        <f t="shared" si="74"/>
        <v>0.26741882587774396</v>
      </c>
      <c r="Z288">
        <f t="shared" si="74"/>
        <v>0.27255828649004638</v>
      </c>
      <c r="AA288">
        <f t="shared" si="74"/>
        <v>0.27769774710234885</v>
      </c>
      <c r="AB288">
        <f t="shared" si="74"/>
        <v>0.28283720771465126</v>
      </c>
      <c r="AC288" s="1">
        <v>0.28797666832695373</v>
      </c>
      <c r="AD288">
        <f t="shared" si="75"/>
        <v>0.29286688691517559</v>
      </c>
      <c r="AE288">
        <f t="shared" si="75"/>
        <v>0.29775710550339751</v>
      </c>
      <c r="AF288">
        <f t="shared" si="75"/>
        <v>0.30264732409161937</v>
      </c>
      <c r="AG288">
        <f t="shared" si="75"/>
        <v>0.30753754267984129</v>
      </c>
      <c r="AH288" s="1">
        <v>0.31242776126806315</v>
      </c>
      <c r="AI288" s="2">
        <f t="shared" si="76"/>
        <v>1.9988242836393511</v>
      </c>
      <c r="AJ288" s="2">
        <f t="shared" si="77"/>
        <v>2.5850036479011527</v>
      </c>
      <c r="AK288" s="2">
        <f t="shared" si="78"/>
        <v>3.1640047212352829</v>
      </c>
      <c r="AL288" s="2">
        <f t="shared" si="79"/>
        <v>4.3773310946309207</v>
      </c>
      <c r="AM288" s="2">
        <f t="shared" si="80"/>
        <v>7.2790564506007627</v>
      </c>
      <c r="AN288" s="2">
        <f t="shared" si="81"/>
        <v>7.2790564506007627</v>
      </c>
      <c r="AO288">
        <f t="shared" si="82"/>
        <v>0</v>
      </c>
    </row>
    <row r="289" spans="1:41" hidden="1" x14ac:dyDescent="0.35">
      <c r="A289" t="str">
        <f>VLOOKUP(B289,'BAU Global Total'!A$3:C$34,3,FALSE)</f>
        <v>GCAM</v>
      </c>
      <c r="B289" t="s">
        <v>46</v>
      </c>
      <c r="C289" t="s">
        <v>61</v>
      </c>
      <c r="D289" s="1">
        <v>0</v>
      </c>
      <c r="E289">
        <f t="shared" si="70"/>
        <v>1.65518200696E-5</v>
      </c>
      <c r="F289">
        <f t="shared" si="70"/>
        <v>3.3103640139200001E-5</v>
      </c>
      <c r="G289">
        <f t="shared" si="70"/>
        <v>4.9655460208799994E-5</v>
      </c>
      <c r="H289">
        <f t="shared" si="70"/>
        <v>6.6207280278400001E-5</v>
      </c>
      <c r="I289" s="1">
        <v>8.2759100347999995E-5</v>
      </c>
      <c r="J289">
        <f t="shared" si="71"/>
        <v>1.8565454400799999E-4</v>
      </c>
      <c r="K289">
        <f t="shared" si="71"/>
        <v>2.8854998766799999E-4</v>
      </c>
      <c r="L289">
        <f t="shared" si="71"/>
        <v>3.9144543132799999E-4</v>
      </c>
      <c r="M289">
        <f t="shared" si="71"/>
        <v>4.9434087498800004E-4</v>
      </c>
      <c r="N289" s="1">
        <v>5.9723631864800003E-4</v>
      </c>
      <c r="O289">
        <f t="shared" si="72"/>
        <v>7.9215517573599922E-4</v>
      </c>
      <c r="P289">
        <f t="shared" si="72"/>
        <v>9.870740328239984E-4</v>
      </c>
      <c r="Q289">
        <f t="shared" si="72"/>
        <v>1.1819928899119978E-3</v>
      </c>
      <c r="R289">
        <f t="shared" si="72"/>
        <v>1.376911746999997E-3</v>
      </c>
      <c r="S289" s="1">
        <v>1.5718306040879962E-3</v>
      </c>
      <c r="T289">
        <f t="shared" si="73"/>
        <v>1.7816951501903968E-3</v>
      </c>
      <c r="U289">
        <f t="shared" si="73"/>
        <v>1.9915596962927977E-3</v>
      </c>
      <c r="V289">
        <f t="shared" si="73"/>
        <v>2.2014242423951985E-3</v>
      </c>
      <c r="W289">
        <f t="shared" si="73"/>
        <v>2.411288788497599E-3</v>
      </c>
      <c r="X289" s="1">
        <v>2.6211533345999998E-3</v>
      </c>
      <c r="Y289">
        <f t="shared" si="74"/>
        <v>2.8176939194712002E-3</v>
      </c>
      <c r="Z289">
        <f t="shared" si="74"/>
        <v>3.0142345043424001E-3</v>
      </c>
      <c r="AA289">
        <f t="shared" si="74"/>
        <v>3.2107750892136004E-3</v>
      </c>
      <c r="AB289">
        <f t="shared" si="74"/>
        <v>3.4073156740848003E-3</v>
      </c>
      <c r="AC289" s="1">
        <v>3.6038562589560006E-3</v>
      </c>
      <c r="AD289">
        <f t="shared" si="75"/>
        <v>3.79760739793456E-3</v>
      </c>
      <c r="AE289">
        <f t="shared" si="75"/>
        <v>3.9913585369131194E-3</v>
      </c>
      <c r="AF289">
        <f t="shared" si="75"/>
        <v>4.1851096758916779E-3</v>
      </c>
      <c r="AG289">
        <f t="shared" si="75"/>
        <v>4.3788608148702373E-3</v>
      </c>
      <c r="AH289" s="1">
        <v>4.5726119538487967E-3</v>
      </c>
      <c r="AI289" s="2">
        <f t="shared" si="76"/>
        <v>2.2055044576840001E-3</v>
      </c>
      <c r="AJ289" s="2">
        <f t="shared" si="77"/>
        <v>1.7514321980183982E-2</v>
      </c>
      <c r="AK289" s="2">
        <f t="shared" si="78"/>
        <v>3.9600577160126389E-2</v>
      </c>
      <c r="AL289" s="2">
        <f t="shared" si="79"/>
        <v>1.9122590119219983E-2</v>
      </c>
      <c r="AM289" s="2">
        <f t="shared" si="80"/>
        <v>5.6102013944746371E-2</v>
      </c>
      <c r="AN289" s="2">
        <f t="shared" si="81"/>
        <v>5.6102013944746371E-2</v>
      </c>
      <c r="AO289">
        <f t="shared" si="82"/>
        <v>0</v>
      </c>
    </row>
    <row r="290" spans="1:41" hidden="1" x14ac:dyDescent="0.35">
      <c r="A290" t="str">
        <f>VLOOKUP(B290,'BAU Global Total'!A$3:C$34,3,FALSE)</f>
        <v>GCAM</v>
      </c>
      <c r="B290" t="s">
        <v>46</v>
      </c>
      <c r="C290" t="s">
        <v>53</v>
      </c>
      <c r="D290" s="1">
        <v>0.12379396190018703</v>
      </c>
      <c r="E290">
        <f t="shared" si="70"/>
        <v>0.12965612917568448</v>
      </c>
      <c r="F290">
        <f t="shared" si="70"/>
        <v>0.13551829645118194</v>
      </c>
      <c r="G290">
        <f t="shared" si="70"/>
        <v>0.1413804637266794</v>
      </c>
      <c r="H290">
        <f t="shared" si="70"/>
        <v>0.14724263100217685</v>
      </c>
      <c r="I290" s="1">
        <v>0.15310479827767431</v>
      </c>
      <c r="J290">
        <f t="shared" si="71"/>
        <v>0.16306527742240756</v>
      </c>
      <c r="K290">
        <f t="shared" si="71"/>
        <v>0.17302575656714081</v>
      </c>
      <c r="L290">
        <f t="shared" si="71"/>
        <v>0.18298623571187403</v>
      </c>
      <c r="M290">
        <f t="shared" si="71"/>
        <v>0.19294671485660728</v>
      </c>
      <c r="N290" s="1">
        <v>0.20290719400134052</v>
      </c>
      <c r="O290">
        <f t="shared" si="72"/>
        <v>0.21630241234996228</v>
      </c>
      <c r="P290">
        <f t="shared" si="72"/>
        <v>0.22969763069858401</v>
      </c>
      <c r="Q290">
        <f t="shared" si="72"/>
        <v>0.24309284904720577</v>
      </c>
      <c r="R290">
        <f t="shared" si="72"/>
        <v>0.25648806739582752</v>
      </c>
      <c r="S290" s="1">
        <v>0.26988328574444925</v>
      </c>
      <c r="T290">
        <f t="shared" si="73"/>
        <v>0.28540105517785763</v>
      </c>
      <c r="U290">
        <f t="shared" si="73"/>
        <v>0.30091882461126601</v>
      </c>
      <c r="V290">
        <f t="shared" si="73"/>
        <v>0.31643659404467434</v>
      </c>
      <c r="W290">
        <f t="shared" si="73"/>
        <v>0.33195436347808271</v>
      </c>
      <c r="X290" s="1">
        <v>0.34747213291149109</v>
      </c>
      <c r="Y290">
        <f t="shared" si="74"/>
        <v>0.36390261044698874</v>
      </c>
      <c r="Z290">
        <f t="shared" si="74"/>
        <v>0.38033308798248644</v>
      </c>
      <c r="AA290">
        <f t="shared" si="74"/>
        <v>0.39676356551798408</v>
      </c>
      <c r="AB290">
        <f t="shared" si="74"/>
        <v>0.41319404305348173</v>
      </c>
      <c r="AC290" s="1">
        <v>0.42962452058897943</v>
      </c>
      <c r="AD290">
        <f t="shared" si="75"/>
        <v>0.44539962190063459</v>
      </c>
      <c r="AE290">
        <f t="shared" si="75"/>
        <v>0.46117472321228975</v>
      </c>
      <c r="AF290">
        <f t="shared" si="75"/>
        <v>0.47694982452394485</v>
      </c>
      <c r="AG290">
        <f t="shared" si="75"/>
        <v>0.49272492583560001</v>
      </c>
      <c r="AH290" s="1">
        <v>0.50850002714725517</v>
      </c>
      <c r="AI290" s="2">
        <f t="shared" si="76"/>
        <v>1.7456274590929541</v>
      </c>
      <c r="AJ290" s="2">
        <f t="shared" si="77"/>
        <v>3.000554409460741</v>
      </c>
      <c r="AK290" s="2">
        <f t="shared" si="78"/>
        <v>4.7160390831211352</v>
      </c>
      <c r="AL290" s="2">
        <f t="shared" si="79"/>
        <v>4.5432746745523547</v>
      </c>
      <c r="AM290" s="2">
        <f t="shared" si="80"/>
        <v>8.9118416247619976</v>
      </c>
      <c r="AN290" s="2">
        <f t="shared" si="81"/>
        <v>8.9118416247619976</v>
      </c>
      <c r="AO290">
        <f t="shared" si="82"/>
        <v>0</v>
      </c>
    </row>
    <row r="291" spans="1:41" hidden="1" x14ac:dyDescent="0.35">
      <c r="A291" t="str">
        <f>VLOOKUP(B291,'BAU Global Total'!A$3:C$34,3,FALSE)</f>
        <v>GCAM</v>
      </c>
      <c r="B291" t="s">
        <v>46</v>
      </c>
      <c r="C291" t="s">
        <v>62</v>
      </c>
      <c r="D291" s="1">
        <v>-1.5997240607490006E-2</v>
      </c>
      <c r="E291">
        <f t="shared" ref="E291:H322" si="83">$D291+($I291-$D291)*(E$1-$D$1)/($I$1-$D$1)</f>
        <v>-1.8091944730226836E-2</v>
      </c>
      <c r="F291">
        <f t="shared" si="83"/>
        <v>-2.0186648852963666E-2</v>
      </c>
      <c r="G291">
        <f t="shared" si="83"/>
        <v>-2.2281352975700497E-2</v>
      </c>
      <c r="H291">
        <f t="shared" si="83"/>
        <v>-2.4376057098437324E-2</v>
      </c>
      <c r="I291" s="1">
        <v>-2.6470761221174154E-2</v>
      </c>
      <c r="J291">
        <f t="shared" ref="J291:M322" si="84">$I291+($N291-$I291)*(J$1-$I$1)/($N$1-$I$1)</f>
        <v>-2.9990817020079573E-2</v>
      </c>
      <c r="K291">
        <f t="shared" si="84"/>
        <v>-3.3510872818984995E-2</v>
      </c>
      <c r="L291">
        <f t="shared" si="84"/>
        <v>-3.7030928617890417E-2</v>
      </c>
      <c r="M291">
        <f t="shared" si="84"/>
        <v>-4.0550984416795832E-2</v>
      </c>
      <c r="N291" s="1">
        <v>-4.4071040215701254E-2</v>
      </c>
      <c r="O291">
        <f t="shared" ref="O291:R322" si="85">$N291+($S291-$N291)*(O$1-$N$1)/($S$1-$N$1)</f>
        <v>-4.8779294584275781E-2</v>
      </c>
      <c r="P291">
        <f t="shared" si="85"/>
        <v>-5.3487548952850308E-2</v>
      </c>
      <c r="Q291">
        <f t="shared" si="85"/>
        <v>-5.8195803321424835E-2</v>
      </c>
      <c r="R291">
        <f t="shared" si="85"/>
        <v>-6.2904057689999363E-2</v>
      </c>
      <c r="S291" s="1">
        <v>-6.761231205857389E-2</v>
      </c>
      <c r="T291">
        <f t="shared" ref="T291:W322" si="86">$S291+($X291-$S291)*(T$1-$S$1)/($X$1-$S$1)</f>
        <v>-7.3076797548859318E-2</v>
      </c>
      <c r="U291">
        <f t="shared" si="86"/>
        <v>-7.8541283039144733E-2</v>
      </c>
      <c r="V291">
        <f t="shared" si="86"/>
        <v>-8.4005768529430161E-2</v>
      </c>
      <c r="W291">
        <f t="shared" si="86"/>
        <v>-8.9470254019715589E-2</v>
      </c>
      <c r="X291" s="1">
        <v>-9.4934739510001004E-2</v>
      </c>
      <c r="Y291">
        <f t="shared" ref="Y291:AB322" si="87">$X291+($AC291-$X291)*(Y$1-$X$1)/($AC$1-$X$1)</f>
        <v>-0.10031620243951837</v>
      </c>
      <c r="Z291">
        <f t="shared" si="87"/>
        <v>-0.10569766536903574</v>
      </c>
      <c r="AA291">
        <f t="shared" si="87"/>
        <v>-0.1110791282985531</v>
      </c>
      <c r="AB291">
        <f t="shared" si="87"/>
        <v>-0.11646059122807047</v>
      </c>
      <c r="AC291" s="1">
        <v>-0.12184205415758784</v>
      </c>
      <c r="AD291">
        <f t="shared" ref="AD291:AG322" si="88">$AC291+($AH291-$AC291)*(AD$1-$AC$1)/($AH$1-$AC$1)</f>
        <v>-0.1266680238974987</v>
      </c>
      <c r="AE291">
        <f t="shared" si="88"/>
        <v>-0.13149399363740957</v>
      </c>
      <c r="AF291">
        <f t="shared" si="88"/>
        <v>-0.13631996337732041</v>
      </c>
      <c r="AG291">
        <f t="shared" si="88"/>
        <v>-0.14114593311723128</v>
      </c>
      <c r="AH291" s="1">
        <v>-0.14597190285714215</v>
      </c>
      <c r="AI291" s="2">
        <f t="shared" si="76"/>
        <v>-0.31255864857544452</v>
      </c>
      <c r="AJ291" s="2">
        <f t="shared" si="77"/>
        <v>-0.75507889946997631</v>
      </c>
      <c r="AK291" s="2">
        <f t="shared" si="78"/>
        <v>-1.3319301978893687</v>
      </c>
      <c r="AL291" s="2">
        <f t="shared" si="79"/>
        <v>-1.0235665078297196</v>
      </c>
      <c r="AM291" s="2">
        <f t="shared" si="80"/>
        <v>-2.260561966209087</v>
      </c>
      <c r="AN291" s="2">
        <f t="shared" si="81"/>
        <v>-2.260561966209087</v>
      </c>
      <c r="AO291">
        <f t="shared" si="82"/>
        <v>0</v>
      </c>
    </row>
    <row r="292" spans="1:41" hidden="1" x14ac:dyDescent="0.35">
      <c r="A292" t="str">
        <f>VLOOKUP(B292,'BAU Global Total'!A$3:C$34,3,FALSE)</f>
        <v>GCAM</v>
      </c>
      <c r="B292" t="s">
        <v>46</v>
      </c>
      <c r="C292" t="s">
        <v>63</v>
      </c>
      <c r="D292" s="1">
        <v>5.3650198709855004E-2</v>
      </c>
      <c r="E292">
        <f t="shared" si="83"/>
        <v>5.5651938939822329E-2</v>
      </c>
      <c r="F292">
        <f t="shared" si="83"/>
        <v>5.7653679169789661E-2</v>
      </c>
      <c r="G292">
        <f t="shared" si="83"/>
        <v>5.9655419399756986E-2</v>
      </c>
      <c r="H292">
        <f t="shared" si="83"/>
        <v>6.1657159629724317E-2</v>
      </c>
      <c r="I292" s="1">
        <v>6.3658899859691642E-2</v>
      </c>
      <c r="J292">
        <f t="shared" si="84"/>
        <v>6.8122666461611123E-2</v>
      </c>
      <c r="K292">
        <f t="shared" si="84"/>
        <v>7.2586433063530589E-2</v>
      </c>
      <c r="L292">
        <f t="shared" si="84"/>
        <v>7.705019966545007E-2</v>
      </c>
      <c r="M292">
        <f t="shared" si="84"/>
        <v>8.1513966267369536E-2</v>
      </c>
      <c r="N292" s="1">
        <v>8.5977732869289017E-2</v>
      </c>
      <c r="O292">
        <f t="shared" si="85"/>
        <v>9.2186111634947235E-2</v>
      </c>
      <c r="P292">
        <f t="shared" si="85"/>
        <v>9.8394490400605453E-2</v>
      </c>
      <c r="Q292">
        <f t="shared" si="85"/>
        <v>0.10460286916626368</v>
      </c>
      <c r="R292">
        <f t="shared" si="85"/>
        <v>0.1108112479319219</v>
      </c>
      <c r="S292" s="1">
        <v>0.11701962669758012</v>
      </c>
      <c r="T292">
        <f t="shared" si="86"/>
        <v>0.12389792693717563</v>
      </c>
      <c r="U292">
        <f t="shared" si="86"/>
        <v>0.13077622717677115</v>
      </c>
      <c r="V292">
        <f t="shared" si="86"/>
        <v>0.13765452741636663</v>
      </c>
      <c r="W292">
        <f t="shared" si="86"/>
        <v>0.14453282765596215</v>
      </c>
      <c r="X292" s="1">
        <v>0.15141112789555766</v>
      </c>
      <c r="Y292">
        <f t="shared" si="87"/>
        <v>0.15878362435221832</v>
      </c>
      <c r="Z292">
        <f t="shared" si="87"/>
        <v>0.16615612080887901</v>
      </c>
      <c r="AA292">
        <f t="shared" si="87"/>
        <v>0.17352861726553967</v>
      </c>
      <c r="AB292">
        <f t="shared" si="87"/>
        <v>0.18090111372220036</v>
      </c>
      <c r="AC292" s="1">
        <v>0.18827361017886102</v>
      </c>
      <c r="AD292">
        <f t="shared" si="88"/>
        <v>0.19554563087882301</v>
      </c>
      <c r="AE292">
        <f t="shared" si="88"/>
        <v>0.20281765157878501</v>
      </c>
      <c r="AF292">
        <f t="shared" si="88"/>
        <v>0.210089672278747</v>
      </c>
      <c r="AG292">
        <f t="shared" si="88"/>
        <v>0.217361692978709</v>
      </c>
      <c r="AH292" s="1">
        <v>0.22463371367867099</v>
      </c>
      <c r="AI292" s="2">
        <f t="shared" si="76"/>
        <v>0.7371782940358903</v>
      </c>
      <c r="AJ292" s="2">
        <f t="shared" si="77"/>
        <v>1.2972647157824406</v>
      </c>
      <c r="AK292" s="2">
        <f t="shared" si="78"/>
        <v>2.0695025756169914</v>
      </c>
      <c r="AL292" s="2">
        <f t="shared" si="79"/>
        <v>1.9484652769490418</v>
      </c>
      <c r="AM292" s="2">
        <f t="shared" si="80"/>
        <v>3.8665567246704753</v>
      </c>
      <c r="AN292" s="2">
        <f t="shared" si="81"/>
        <v>3.8665567246704753</v>
      </c>
      <c r="AO292">
        <f t="shared" si="82"/>
        <v>0</v>
      </c>
    </row>
    <row r="293" spans="1:41" hidden="1" x14ac:dyDescent="0.35">
      <c r="A293" t="str">
        <f>VLOOKUP(B293,'BAU Global Total'!A$3:C$34,3,FALSE)</f>
        <v>GCAM</v>
      </c>
      <c r="B293" t="s">
        <v>46</v>
      </c>
      <c r="C293" t="s">
        <v>64</v>
      </c>
      <c r="D293" s="1">
        <v>6.1210365013549947E-3</v>
      </c>
      <c r="E293">
        <f t="shared" si="83"/>
        <v>6.4678610833119963E-3</v>
      </c>
      <c r="F293">
        <f t="shared" si="83"/>
        <v>6.814685665268997E-3</v>
      </c>
      <c r="G293">
        <f t="shared" si="83"/>
        <v>7.1615102472259986E-3</v>
      </c>
      <c r="H293">
        <f t="shared" si="83"/>
        <v>7.5083348291830002E-3</v>
      </c>
      <c r="I293" s="1">
        <v>7.855159411140001E-3</v>
      </c>
      <c r="J293">
        <f t="shared" si="84"/>
        <v>8.3614071934409971E-3</v>
      </c>
      <c r="K293">
        <f t="shared" si="84"/>
        <v>8.8676549757419933E-3</v>
      </c>
      <c r="L293">
        <f t="shared" si="84"/>
        <v>9.3739027580429912E-3</v>
      </c>
      <c r="M293">
        <f t="shared" si="84"/>
        <v>9.8801505403439873E-3</v>
      </c>
      <c r="N293" s="1">
        <v>1.0386398322644983E-2</v>
      </c>
      <c r="O293">
        <f t="shared" si="85"/>
        <v>1.105864565295198E-2</v>
      </c>
      <c r="P293">
        <f t="shared" si="85"/>
        <v>1.1730892983258974E-2</v>
      </c>
      <c r="Q293">
        <f t="shared" si="85"/>
        <v>1.240314031356597E-2</v>
      </c>
      <c r="R293">
        <f t="shared" si="85"/>
        <v>1.3075387643872966E-2</v>
      </c>
      <c r="S293" s="1">
        <v>1.3747634974179961E-2</v>
      </c>
      <c r="T293">
        <f t="shared" si="86"/>
        <v>1.4617807209391969E-2</v>
      </c>
      <c r="U293">
        <f t="shared" si="86"/>
        <v>1.5487979444603976E-2</v>
      </c>
      <c r="V293">
        <f t="shared" si="86"/>
        <v>1.6358151679815983E-2</v>
      </c>
      <c r="W293">
        <f t="shared" si="86"/>
        <v>1.7228323915027991E-2</v>
      </c>
      <c r="X293" s="1">
        <v>1.809849615024E-2</v>
      </c>
      <c r="Y293">
        <f t="shared" si="87"/>
        <v>1.9195115839821798E-2</v>
      </c>
      <c r="Z293">
        <f t="shared" si="87"/>
        <v>2.0291735529403599E-2</v>
      </c>
      <c r="AA293">
        <f t="shared" si="87"/>
        <v>2.1388355218985397E-2</v>
      </c>
      <c r="AB293">
        <f t="shared" si="87"/>
        <v>2.2484974908567198E-2</v>
      </c>
      <c r="AC293" s="1">
        <v>2.3581594598148996E-2</v>
      </c>
      <c r="AD293">
        <f t="shared" si="88"/>
        <v>2.4910791902874981E-2</v>
      </c>
      <c r="AE293">
        <f t="shared" si="88"/>
        <v>2.6239989207600966E-2</v>
      </c>
      <c r="AF293">
        <f t="shared" si="88"/>
        <v>2.7569186512326947E-2</v>
      </c>
      <c r="AG293">
        <f t="shared" si="88"/>
        <v>2.8898383817052932E-2</v>
      </c>
      <c r="AH293" s="1">
        <v>3.0227581121778917E-2</v>
      </c>
      <c r="AI293" s="2">
        <f t="shared" si="76"/>
        <v>8.8798101527699944E-2</v>
      </c>
      <c r="AJ293" s="2">
        <f t="shared" si="77"/>
        <v>0.15419285828955476</v>
      </c>
      <c r="AK293" s="2">
        <f t="shared" si="78"/>
        <v>0.26288620480680169</v>
      </c>
      <c r="AL293" s="2">
        <f t="shared" si="79"/>
        <v>0.23260456149460973</v>
      </c>
      <c r="AM293" s="2">
        <f t="shared" si="80"/>
        <v>0.47739227015117153</v>
      </c>
      <c r="AN293" s="2">
        <f t="shared" si="81"/>
        <v>0.47739227015117153</v>
      </c>
      <c r="AO293">
        <f t="shared" si="82"/>
        <v>0</v>
      </c>
    </row>
    <row r="294" spans="1:41" hidden="1" x14ac:dyDescent="0.35">
      <c r="A294" t="str">
        <f>VLOOKUP(B294,'BAU Global Total'!A$3:C$34,3,FALSE)</f>
        <v>GCAM</v>
      </c>
      <c r="B294" t="s">
        <v>46</v>
      </c>
      <c r="C294" t="s">
        <v>65</v>
      </c>
      <c r="D294" s="1">
        <v>2.9593679502139994E-2</v>
      </c>
      <c r="E294">
        <f t="shared" si="83"/>
        <v>3.1315982492691394E-2</v>
      </c>
      <c r="F294">
        <f t="shared" si="83"/>
        <v>3.3038285483242794E-2</v>
      </c>
      <c r="G294">
        <f t="shared" si="83"/>
        <v>3.47605884737942E-2</v>
      </c>
      <c r="H294">
        <f t="shared" si="83"/>
        <v>3.64828914643456E-2</v>
      </c>
      <c r="I294" s="1">
        <v>3.8205194454897E-2</v>
      </c>
      <c r="J294">
        <f t="shared" si="84"/>
        <v>4.1502021044857194E-2</v>
      </c>
      <c r="K294">
        <f t="shared" si="84"/>
        <v>4.4798847634817389E-2</v>
      </c>
      <c r="L294">
        <f t="shared" si="84"/>
        <v>4.8095674224777576E-2</v>
      </c>
      <c r="M294">
        <f t="shared" si="84"/>
        <v>5.1392500814737771E-2</v>
      </c>
      <c r="N294" s="1">
        <v>5.4689327404697965E-2</v>
      </c>
      <c r="O294">
        <f t="shared" si="85"/>
        <v>5.9010061354912567E-2</v>
      </c>
      <c r="P294">
        <f t="shared" si="85"/>
        <v>6.3330795305127169E-2</v>
      </c>
      <c r="Q294">
        <f t="shared" si="85"/>
        <v>6.7651529255341764E-2</v>
      </c>
      <c r="R294">
        <f t="shared" si="85"/>
        <v>7.1972263205556358E-2</v>
      </c>
      <c r="S294" s="1">
        <v>7.6292997155770967E-2</v>
      </c>
      <c r="T294">
        <f t="shared" si="86"/>
        <v>8.1021380211822078E-2</v>
      </c>
      <c r="U294">
        <f t="shared" si="86"/>
        <v>8.5749763267873175E-2</v>
      </c>
      <c r="V294">
        <f t="shared" si="86"/>
        <v>9.0478146323924286E-2</v>
      </c>
      <c r="W294">
        <f t="shared" si="86"/>
        <v>9.5206529379975396E-2</v>
      </c>
      <c r="X294" s="1">
        <v>9.9934912436026493E-2</v>
      </c>
      <c r="Y294">
        <f t="shared" si="87"/>
        <v>0.10470355663309645</v>
      </c>
      <c r="Z294">
        <f t="shared" si="87"/>
        <v>0.10947220083016641</v>
      </c>
      <c r="AA294">
        <f t="shared" si="87"/>
        <v>0.11424084502723639</v>
      </c>
      <c r="AB294">
        <f t="shared" si="87"/>
        <v>0.11900948922430635</v>
      </c>
      <c r="AC294" s="1">
        <v>0.12377813342137631</v>
      </c>
      <c r="AD294">
        <f t="shared" si="88"/>
        <v>0.12828591291051145</v>
      </c>
      <c r="AE294">
        <f t="shared" si="88"/>
        <v>0.13279369239964658</v>
      </c>
      <c r="AF294">
        <f t="shared" si="88"/>
        <v>0.13730147188878172</v>
      </c>
      <c r="AG294">
        <f t="shared" si="88"/>
        <v>0.14180925137791686</v>
      </c>
      <c r="AH294" s="1">
        <v>0.146317030867052</v>
      </c>
      <c r="AI294" s="2">
        <f t="shared" si="76"/>
        <v>0.44387499299499888</v>
      </c>
      <c r="AJ294" s="2">
        <f t="shared" si="77"/>
        <v>0.84533770530102825</v>
      </c>
      <c r="AK294" s="2">
        <f t="shared" si="78"/>
        <v>1.3576464970161171</v>
      </c>
      <c r="AL294" s="2">
        <f t="shared" si="79"/>
        <v>1.2345233708913292</v>
      </c>
      <c r="AM294" s="2">
        <f t="shared" si="80"/>
        <v>2.4922349554714196</v>
      </c>
      <c r="AN294" s="2">
        <f t="shared" si="81"/>
        <v>2.4922349554714196</v>
      </c>
      <c r="AO294">
        <f t="shared" si="82"/>
        <v>0</v>
      </c>
    </row>
    <row r="295" spans="1:41" x14ac:dyDescent="0.35">
      <c r="A295" t="str">
        <f>VLOOKUP(B295,'BAU Global Total'!A$3:C$34,3,FALSE)</f>
        <v>GCAM</v>
      </c>
      <c r="B295" t="s">
        <v>46</v>
      </c>
      <c r="C295" t="s">
        <v>66</v>
      </c>
      <c r="D295" s="1">
        <v>4.3901569050000004E-3</v>
      </c>
      <c r="E295">
        <f t="shared" si="83"/>
        <v>4.6081291460000002E-3</v>
      </c>
      <c r="F295">
        <f t="shared" si="83"/>
        <v>4.8261013869999999E-3</v>
      </c>
      <c r="G295">
        <f t="shared" si="83"/>
        <v>5.0440736280000006E-3</v>
      </c>
      <c r="H295">
        <f t="shared" si="83"/>
        <v>5.2620458690000003E-3</v>
      </c>
      <c r="I295" s="1">
        <v>5.4800181100000001E-3</v>
      </c>
      <c r="J295">
        <f t="shared" si="84"/>
        <v>5.8597658560000003E-3</v>
      </c>
      <c r="K295">
        <f t="shared" si="84"/>
        <v>6.2395136020000005E-3</v>
      </c>
      <c r="L295">
        <f t="shared" si="84"/>
        <v>6.6192613479999999E-3</v>
      </c>
      <c r="M295">
        <f t="shared" si="84"/>
        <v>6.9990090940000001E-3</v>
      </c>
      <c r="N295" s="1">
        <v>7.3787568400000003E-3</v>
      </c>
      <c r="O295">
        <f t="shared" si="85"/>
        <v>7.8858657559999993E-3</v>
      </c>
      <c r="P295">
        <f t="shared" si="85"/>
        <v>8.392974672E-3</v>
      </c>
      <c r="Q295">
        <f t="shared" si="85"/>
        <v>8.900083587999999E-3</v>
      </c>
      <c r="R295">
        <f t="shared" si="85"/>
        <v>9.4071925039999997E-3</v>
      </c>
      <c r="S295" s="1">
        <v>9.9143014199999987E-3</v>
      </c>
      <c r="T295">
        <f t="shared" si="86"/>
        <v>1.0661859866999999E-2</v>
      </c>
      <c r="U295">
        <f t="shared" si="86"/>
        <v>1.1409418313999999E-2</v>
      </c>
      <c r="V295">
        <f t="shared" si="86"/>
        <v>1.2156976760999999E-2</v>
      </c>
      <c r="W295">
        <f t="shared" si="86"/>
        <v>1.2904535208000001E-2</v>
      </c>
      <c r="X295" s="1">
        <v>1.3652093655000001E-2</v>
      </c>
      <c r="Y295">
        <f t="shared" si="87"/>
        <v>1.4535210254000001E-2</v>
      </c>
      <c r="Z295">
        <f t="shared" si="87"/>
        <v>1.5418326853000002E-2</v>
      </c>
      <c r="AA295">
        <f t="shared" si="87"/>
        <v>1.6301443452000002E-2</v>
      </c>
      <c r="AB295">
        <f t="shared" si="87"/>
        <v>1.7184560051000004E-2</v>
      </c>
      <c r="AC295" s="1">
        <v>1.8067676650000003E-2</v>
      </c>
      <c r="AD295">
        <f t="shared" si="88"/>
        <v>1.9064007291000003E-2</v>
      </c>
      <c r="AE295">
        <f t="shared" si="88"/>
        <v>2.0060337932000002E-2</v>
      </c>
      <c r="AF295">
        <f t="shared" si="88"/>
        <v>2.1056668572999999E-2</v>
      </c>
      <c r="AG295">
        <f t="shared" si="88"/>
        <v>2.2052999213999998E-2</v>
      </c>
      <c r="AH295" s="1">
        <v>2.3049329854999998E-2</v>
      </c>
      <c r="AI295" s="2">
        <f t="shared" si="76"/>
        <v>6.2706831785E-2</v>
      </c>
      <c r="AJ295" s="2">
        <f t="shared" si="77"/>
        <v>0.112664058585</v>
      </c>
      <c r="AK295" s="2">
        <f t="shared" si="78"/>
        <v>0.20044265378000004</v>
      </c>
      <c r="AL295" s="2">
        <f t="shared" si="79"/>
        <v>0.16799213353</v>
      </c>
      <c r="AM295" s="2">
        <f t="shared" si="80"/>
        <v>0.35478269365500004</v>
      </c>
      <c r="AN295" s="2">
        <f t="shared" si="81"/>
        <v>0</v>
      </c>
      <c r="AO295">
        <f t="shared" si="82"/>
        <v>0.35478269365500004</v>
      </c>
    </row>
    <row r="296" spans="1:41" x14ac:dyDescent="0.35">
      <c r="A296" t="str">
        <f>VLOOKUP(B296,'BAU Global Total'!A$3:C$34,3,FALSE)</f>
        <v>GCAM</v>
      </c>
      <c r="B296" t="s">
        <v>46</v>
      </c>
      <c r="C296" t="s">
        <v>67</v>
      </c>
      <c r="D296" s="1">
        <v>3.4414321964313967E-2</v>
      </c>
      <c r="E296">
        <f t="shared" si="83"/>
        <v>3.5119697122170175E-2</v>
      </c>
      <c r="F296">
        <f t="shared" si="83"/>
        <v>3.5825072280026383E-2</v>
      </c>
      <c r="G296">
        <f t="shared" si="83"/>
        <v>3.6530447437882585E-2</v>
      </c>
      <c r="H296">
        <f t="shared" si="83"/>
        <v>3.7235822595738793E-2</v>
      </c>
      <c r="I296" s="1">
        <v>3.7941197753595002E-2</v>
      </c>
      <c r="J296">
        <f t="shared" si="84"/>
        <v>3.8848189940573742E-2</v>
      </c>
      <c r="K296">
        <f t="shared" si="84"/>
        <v>3.9755182127552482E-2</v>
      </c>
      <c r="L296">
        <f t="shared" si="84"/>
        <v>4.0662174314531223E-2</v>
      </c>
      <c r="M296">
        <f t="shared" si="84"/>
        <v>4.1569166501509963E-2</v>
      </c>
      <c r="N296" s="1">
        <v>4.2476158688488704E-2</v>
      </c>
      <c r="O296">
        <f t="shared" si="85"/>
        <v>4.3105230303635382E-2</v>
      </c>
      <c r="P296">
        <f t="shared" si="85"/>
        <v>4.3734301918782061E-2</v>
      </c>
      <c r="Q296">
        <f t="shared" si="85"/>
        <v>4.4363373533928746E-2</v>
      </c>
      <c r="R296">
        <f t="shared" si="85"/>
        <v>4.4992445149075425E-2</v>
      </c>
      <c r="S296" s="1">
        <v>4.5621516764222103E-2</v>
      </c>
      <c r="T296">
        <f t="shared" si="86"/>
        <v>4.6338559249494676E-2</v>
      </c>
      <c r="U296">
        <f t="shared" si="86"/>
        <v>4.7055601734767256E-2</v>
      </c>
      <c r="V296">
        <f t="shared" si="86"/>
        <v>4.777264422003983E-2</v>
      </c>
      <c r="W296">
        <f t="shared" si="86"/>
        <v>4.848968670531241E-2</v>
      </c>
      <c r="X296" s="1">
        <v>4.9206729190584983E-2</v>
      </c>
      <c r="Y296">
        <f t="shared" si="87"/>
        <v>5.0215946929300988E-2</v>
      </c>
      <c r="Z296">
        <f t="shared" si="87"/>
        <v>5.1225164668016993E-2</v>
      </c>
      <c r="AA296">
        <f t="shared" si="87"/>
        <v>5.223438240673299E-2</v>
      </c>
      <c r="AB296">
        <f t="shared" si="87"/>
        <v>5.3243600145448995E-2</v>
      </c>
      <c r="AC296" s="1">
        <v>5.4252817884165E-2</v>
      </c>
      <c r="AD296">
        <f t="shared" si="88"/>
        <v>5.5395713993340194E-2</v>
      </c>
      <c r="AE296">
        <f t="shared" si="88"/>
        <v>5.6538610102515381E-2</v>
      </c>
      <c r="AF296">
        <f t="shared" si="88"/>
        <v>5.7681506211690575E-2</v>
      </c>
      <c r="AG296">
        <f t="shared" si="88"/>
        <v>5.8824402320865762E-2</v>
      </c>
      <c r="AH296" s="1">
        <v>5.9967298430040956E-2</v>
      </c>
      <c r="AI296" s="2">
        <f t="shared" si="76"/>
        <v>0.42037743072638306</v>
      </c>
      <c r="AJ296" s="2">
        <f t="shared" si="77"/>
        <v>0.50315624745833154</v>
      </c>
      <c r="AK296" s="2">
        <f t="shared" si="78"/>
        <v>0.59878617228270281</v>
      </c>
      <c r="AL296" s="2">
        <f t="shared" si="79"/>
        <v>0.8810575194962259</v>
      </c>
      <c r="AM296" s="2">
        <f t="shared" si="80"/>
        <v>1.4306369625883437</v>
      </c>
      <c r="AN296" s="2">
        <f t="shared" si="81"/>
        <v>1.4306369625883437</v>
      </c>
      <c r="AO296">
        <f t="shared" si="82"/>
        <v>0</v>
      </c>
    </row>
    <row r="297" spans="1:41" x14ac:dyDescent="0.35">
      <c r="A297" t="str">
        <f>VLOOKUP(B297,'BAU Global Total'!A$3:C$34,3,FALSE)</f>
        <v>GCAM</v>
      </c>
      <c r="B297" t="s">
        <v>46</v>
      </c>
      <c r="C297" t="s">
        <v>68</v>
      </c>
      <c r="D297" s="1">
        <v>4.9635632080000007E-3</v>
      </c>
      <c r="E297">
        <f t="shared" si="83"/>
        <v>5.0572524792000008E-3</v>
      </c>
      <c r="F297">
        <f t="shared" si="83"/>
        <v>5.1509417504000008E-3</v>
      </c>
      <c r="G297">
        <f t="shared" si="83"/>
        <v>5.2446310216E-3</v>
      </c>
      <c r="H297">
        <f t="shared" si="83"/>
        <v>5.3383202928000001E-3</v>
      </c>
      <c r="I297" s="1">
        <v>5.4320095640000001E-3</v>
      </c>
      <c r="J297">
        <f t="shared" si="84"/>
        <v>5.5443207018400003E-3</v>
      </c>
      <c r="K297">
        <f t="shared" si="84"/>
        <v>5.6566318396800005E-3</v>
      </c>
      <c r="L297">
        <f t="shared" si="84"/>
        <v>5.7689429775200007E-3</v>
      </c>
      <c r="M297">
        <f t="shared" si="84"/>
        <v>5.8812541153600009E-3</v>
      </c>
      <c r="N297" s="1">
        <v>5.9935652532000011E-3</v>
      </c>
      <c r="O297">
        <f t="shared" si="85"/>
        <v>6.1434856477399933E-3</v>
      </c>
      <c r="P297">
        <f t="shared" si="85"/>
        <v>6.2934060422799856E-3</v>
      </c>
      <c r="Q297">
        <f t="shared" si="85"/>
        <v>6.4433264368199787E-3</v>
      </c>
      <c r="R297">
        <f t="shared" si="85"/>
        <v>6.593246831359971E-3</v>
      </c>
      <c r="S297" s="1">
        <v>6.7431672258999632E-3</v>
      </c>
      <c r="T297">
        <f t="shared" si="86"/>
        <v>6.9179366631999702E-3</v>
      </c>
      <c r="U297">
        <f t="shared" si="86"/>
        <v>7.092706100499978E-3</v>
      </c>
      <c r="V297">
        <f t="shared" si="86"/>
        <v>7.2674755377999849E-3</v>
      </c>
      <c r="W297">
        <f t="shared" si="86"/>
        <v>7.4422449750999927E-3</v>
      </c>
      <c r="X297" s="1">
        <v>7.6170144123999996E-3</v>
      </c>
      <c r="Y297">
        <f t="shared" si="87"/>
        <v>7.8047040926799999E-3</v>
      </c>
      <c r="Z297">
        <f t="shared" si="87"/>
        <v>7.9923937729600002E-3</v>
      </c>
      <c r="AA297">
        <f t="shared" si="87"/>
        <v>8.1800834532399988E-3</v>
      </c>
      <c r="AB297">
        <f t="shared" si="87"/>
        <v>8.3677731335199991E-3</v>
      </c>
      <c r="AC297" s="1">
        <v>8.5554628137999994E-3</v>
      </c>
      <c r="AD297">
        <f t="shared" si="88"/>
        <v>8.7447390010000001E-3</v>
      </c>
      <c r="AE297">
        <f t="shared" si="88"/>
        <v>8.934015188199999E-3</v>
      </c>
      <c r="AF297">
        <f t="shared" si="88"/>
        <v>9.1232913753999997E-3</v>
      </c>
      <c r="AG297">
        <f t="shared" si="88"/>
        <v>9.3125675625999986E-3</v>
      </c>
      <c r="AH297" s="1">
        <v>9.5018437497999993E-3</v>
      </c>
      <c r="AI297" s="2">
        <f t="shared" si="76"/>
        <v>6.0031433203600007E-2</v>
      </c>
      <c r="AJ297" s="2">
        <f t="shared" si="77"/>
        <v>7.4547575126299809E-2</v>
      </c>
      <c r="AK297" s="2">
        <f t="shared" si="78"/>
        <v>9.4133888555599982E-2</v>
      </c>
      <c r="AL297" s="2">
        <f t="shared" si="79"/>
        <v>0.12858544307669981</v>
      </c>
      <c r="AM297" s="2">
        <f t="shared" si="80"/>
        <v>0.21510231721989981</v>
      </c>
      <c r="AN297" s="2">
        <f t="shared" si="81"/>
        <v>0</v>
      </c>
      <c r="AO297">
        <f t="shared" si="82"/>
        <v>0.21510231721989981</v>
      </c>
    </row>
    <row r="298" spans="1:41" hidden="1" x14ac:dyDescent="0.35">
      <c r="A298" t="str">
        <f>VLOOKUP(B298,'BAU Global Total'!A$3:C$34,3,FALSE)</f>
        <v>GCAM</v>
      </c>
      <c r="B298" t="s">
        <v>46</v>
      </c>
      <c r="C298" t="s">
        <v>69</v>
      </c>
      <c r="D298" s="1">
        <v>0</v>
      </c>
      <c r="E298">
        <f t="shared" si="83"/>
        <v>0</v>
      </c>
      <c r="F298">
        <f t="shared" si="83"/>
        <v>0</v>
      </c>
      <c r="G298">
        <f t="shared" si="83"/>
        <v>0</v>
      </c>
      <c r="H298">
        <f t="shared" si="83"/>
        <v>0</v>
      </c>
      <c r="I298" s="1">
        <v>0</v>
      </c>
      <c r="J298">
        <f t="shared" si="84"/>
        <v>0</v>
      </c>
      <c r="K298">
        <f t="shared" si="84"/>
        <v>0</v>
      </c>
      <c r="L298">
        <f t="shared" si="84"/>
        <v>0</v>
      </c>
      <c r="M298">
        <f t="shared" si="84"/>
        <v>0</v>
      </c>
      <c r="N298" s="1">
        <v>0</v>
      </c>
      <c r="O298">
        <f t="shared" si="85"/>
        <v>0</v>
      </c>
      <c r="P298">
        <f t="shared" si="85"/>
        <v>0</v>
      </c>
      <c r="Q298">
        <f t="shared" si="85"/>
        <v>0</v>
      </c>
      <c r="R298">
        <f t="shared" si="85"/>
        <v>0</v>
      </c>
      <c r="S298" s="1">
        <v>0</v>
      </c>
      <c r="T298">
        <f t="shared" si="86"/>
        <v>0</v>
      </c>
      <c r="U298">
        <f t="shared" si="86"/>
        <v>0</v>
      </c>
      <c r="V298">
        <f t="shared" si="86"/>
        <v>0</v>
      </c>
      <c r="W298">
        <f t="shared" si="86"/>
        <v>0</v>
      </c>
      <c r="X298" s="1">
        <v>0</v>
      </c>
      <c r="Y298">
        <f t="shared" si="87"/>
        <v>0</v>
      </c>
      <c r="Z298">
        <f t="shared" si="87"/>
        <v>0</v>
      </c>
      <c r="AA298">
        <f t="shared" si="87"/>
        <v>0</v>
      </c>
      <c r="AB298">
        <f t="shared" si="87"/>
        <v>0</v>
      </c>
      <c r="AC298" s="1">
        <v>0</v>
      </c>
      <c r="AD298">
        <f t="shared" si="88"/>
        <v>0</v>
      </c>
      <c r="AE298">
        <f t="shared" si="88"/>
        <v>0</v>
      </c>
      <c r="AF298">
        <f t="shared" si="88"/>
        <v>0</v>
      </c>
      <c r="AG298">
        <f t="shared" si="88"/>
        <v>0</v>
      </c>
      <c r="AH298" s="1">
        <v>0</v>
      </c>
      <c r="AI298" s="2">
        <f t="shared" si="76"/>
        <v>0</v>
      </c>
      <c r="AJ298" s="2">
        <f t="shared" si="77"/>
        <v>0</v>
      </c>
      <c r="AK298" s="2">
        <f t="shared" si="78"/>
        <v>0</v>
      </c>
      <c r="AL298" s="2">
        <f t="shared" si="79"/>
        <v>0</v>
      </c>
      <c r="AM298" s="2">
        <f t="shared" si="80"/>
        <v>0</v>
      </c>
      <c r="AN298" s="2">
        <f t="shared" si="81"/>
        <v>0</v>
      </c>
      <c r="AO298">
        <f t="shared" si="82"/>
        <v>0</v>
      </c>
    </row>
    <row r="299" spans="1:41" hidden="1" x14ac:dyDescent="0.35">
      <c r="A299" t="str">
        <f>VLOOKUP(B299,'BAU Global Total'!A$3:C$34,3,FALSE)</f>
        <v>EPS</v>
      </c>
      <c r="B299" t="s">
        <v>47</v>
      </c>
      <c r="C299" t="s">
        <v>60</v>
      </c>
      <c r="D299" s="1">
        <v>1.6654588306695046E-2</v>
      </c>
      <c r="E299">
        <f t="shared" si="83"/>
        <v>1.6750478208657257E-2</v>
      </c>
      <c r="F299">
        <f t="shared" si="83"/>
        <v>1.6846368110619469E-2</v>
      </c>
      <c r="G299">
        <f t="shared" si="83"/>
        <v>1.6942258012581684E-2</v>
      </c>
      <c r="H299">
        <f t="shared" si="83"/>
        <v>1.7038147914543895E-2</v>
      </c>
      <c r="I299" s="1">
        <v>1.7134037816506107E-2</v>
      </c>
      <c r="J299">
        <f t="shared" si="84"/>
        <v>1.7171216066590639E-2</v>
      </c>
      <c r="K299">
        <f t="shared" si="84"/>
        <v>1.7208394316675171E-2</v>
      </c>
      <c r="L299">
        <f t="shared" si="84"/>
        <v>1.7245572566759702E-2</v>
      </c>
      <c r="M299">
        <f t="shared" si="84"/>
        <v>1.7282750816844234E-2</v>
      </c>
      <c r="N299" s="1">
        <v>1.7319929066928766E-2</v>
      </c>
      <c r="O299">
        <f t="shared" si="85"/>
        <v>1.7307406120771696E-2</v>
      </c>
      <c r="P299">
        <f t="shared" si="85"/>
        <v>1.7294883174614625E-2</v>
      </c>
      <c r="Q299">
        <f t="shared" si="85"/>
        <v>1.7282360228457555E-2</v>
      </c>
      <c r="R299">
        <f t="shared" si="85"/>
        <v>1.7269837282300485E-2</v>
      </c>
      <c r="S299" s="1">
        <v>1.7257314336143414E-2</v>
      </c>
      <c r="T299">
        <f t="shared" si="86"/>
        <v>1.6835793867683017E-2</v>
      </c>
      <c r="U299">
        <f t="shared" si="86"/>
        <v>1.6414273399222624E-2</v>
      </c>
      <c r="V299">
        <f t="shared" si="86"/>
        <v>1.5992752930762227E-2</v>
      </c>
      <c r="W299">
        <f t="shared" si="86"/>
        <v>1.557123246230183E-2</v>
      </c>
      <c r="X299" s="1">
        <v>1.5149711993841434E-2</v>
      </c>
      <c r="Y299">
        <f t="shared" si="87"/>
        <v>1.4411686715815148E-2</v>
      </c>
      <c r="Z299">
        <f t="shared" si="87"/>
        <v>1.3673661437788864E-2</v>
      </c>
      <c r="AA299">
        <f t="shared" si="87"/>
        <v>1.2935636159762579E-2</v>
      </c>
      <c r="AB299">
        <f t="shared" si="87"/>
        <v>1.2197610881736293E-2</v>
      </c>
      <c r="AC299" s="1">
        <v>1.1459585603710009E-2</v>
      </c>
      <c r="AD299">
        <f t="shared" si="88"/>
        <v>1.0712578585094576E-2</v>
      </c>
      <c r="AE299">
        <f t="shared" si="88"/>
        <v>9.9655715664791426E-3</v>
      </c>
      <c r="AF299">
        <f t="shared" si="88"/>
        <v>9.2185645478637113E-3</v>
      </c>
      <c r="AG299">
        <f t="shared" si="88"/>
        <v>8.4715575292482782E-3</v>
      </c>
      <c r="AH299" s="1">
        <v>7.7245505106328452E-3</v>
      </c>
      <c r="AI299" s="2">
        <f t="shared" si="76"/>
        <v>0.187593741203402</v>
      </c>
      <c r="AJ299" s="2">
        <f t="shared" si="77"/>
        <v>0.18369549486302766</v>
      </c>
      <c r="AK299" s="2">
        <f t="shared" si="78"/>
        <v>0.12592071553197287</v>
      </c>
      <c r="AL299" s="2">
        <f t="shared" si="79"/>
        <v>0.35396930699950097</v>
      </c>
      <c r="AM299" s="2">
        <f t="shared" si="80"/>
        <v>0.46474031053763243</v>
      </c>
      <c r="AN299" s="2">
        <f t="shared" si="81"/>
        <v>0.46474031053763243</v>
      </c>
      <c r="AO299">
        <f t="shared" si="82"/>
        <v>0</v>
      </c>
    </row>
    <row r="300" spans="1:41" hidden="1" x14ac:dyDescent="0.35">
      <c r="A300" t="str">
        <f>VLOOKUP(B300,'BAU Global Total'!A$3:C$34,3,FALSE)</f>
        <v>EPS</v>
      </c>
      <c r="B300" t="s">
        <v>47</v>
      </c>
      <c r="C300" t="s">
        <v>61</v>
      </c>
      <c r="D300" s="1">
        <v>0</v>
      </c>
      <c r="E300">
        <f t="shared" si="83"/>
        <v>8.4132043335999991E-5</v>
      </c>
      <c r="F300">
        <f t="shared" si="83"/>
        <v>1.6826408667199998E-4</v>
      </c>
      <c r="G300">
        <f t="shared" si="83"/>
        <v>2.5239613000799997E-4</v>
      </c>
      <c r="H300">
        <f t="shared" si="83"/>
        <v>3.3652817334399996E-4</v>
      </c>
      <c r="I300" s="1">
        <v>4.2066021667999995E-4</v>
      </c>
      <c r="J300">
        <f t="shared" si="84"/>
        <v>7.7429143479279994E-4</v>
      </c>
      <c r="K300">
        <f t="shared" si="84"/>
        <v>1.1279226529056E-3</v>
      </c>
      <c r="L300">
        <f t="shared" si="84"/>
        <v>1.4815538710184E-3</v>
      </c>
      <c r="M300">
        <f t="shared" si="84"/>
        <v>1.8351850891311998E-3</v>
      </c>
      <c r="N300" s="1">
        <v>2.1888163072439999E-3</v>
      </c>
      <c r="O300">
        <f t="shared" si="85"/>
        <v>2.6265292283367998E-3</v>
      </c>
      <c r="P300">
        <f t="shared" si="85"/>
        <v>3.0642421494296002E-3</v>
      </c>
      <c r="Q300">
        <f t="shared" si="85"/>
        <v>3.5019550705224002E-3</v>
      </c>
      <c r="R300">
        <f t="shared" si="85"/>
        <v>3.9396679916152005E-3</v>
      </c>
      <c r="S300" s="1">
        <v>4.3773809127080005E-3</v>
      </c>
      <c r="T300">
        <f t="shared" si="86"/>
        <v>4.7760256284720007E-3</v>
      </c>
      <c r="U300">
        <f t="shared" si="86"/>
        <v>5.1746703442360001E-3</v>
      </c>
      <c r="V300">
        <f t="shared" si="86"/>
        <v>5.5733150600000003E-3</v>
      </c>
      <c r="W300">
        <f t="shared" si="86"/>
        <v>5.9719597757640006E-3</v>
      </c>
      <c r="X300" s="1">
        <v>6.3706044915279999E-3</v>
      </c>
      <c r="Y300">
        <f t="shared" si="87"/>
        <v>6.6223801768320002E-3</v>
      </c>
      <c r="Z300">
        <f t="shared" si="87"/>
        <v>6.8741558621360005E-3</v>
      </c>
      <c r="AA300">
        <f t="shared" si="87"/>
        <v>7.1259315474399999E-3</v>
      </c>
      <c r="AB300">
        <f t="shared" si="87"/>
        <v>7.3777072327440001E-3</v>
      </c>
      <c r="AC300" s="1">
        <v>7.6294829180480004E-3</v>
      </c>
      <c r="AD300">
        <f t="shared" si="88"/>
        <v>7.7325273627791994E-3</v>
      </c>
      <c r="AE300">
        <f t="shared" si="88"/>
        <v>7.8355718075103983E-3</v>
      </c>
      <c r="AF300">
        <f t="shared" si="88"/>
        <v>7.9386162522415982E-3</v>
      </c>
      <c r="AG300">
        <f t="shared" si="88"/>
        <v>8.0416606969727963E-3</v>
      </c>
      <c r="AH300" s="1">
        <v>8.1447051417039961E-3</v>
      </c>
      <c r="AI300" s="2">
        <f t="shared" si="76"/>
        <v>8.6697500051319994E-3</v>
      </c>
      <c r="AJ300" s="2">
        <f t="shared" si="77"/>
        <v>4.7565166959855999E-2</v>
      </c>
      <c r="AK300" s="2">
        <f t="shared" si="78"/>
        <v>8.1693343489935982E-2</v>
      </c>
      <c r="AL300" s="2">
        <f t="shared" si="79"/>
        <v>5.4046100657744005E-2</v>
      </c>
      <c r="AM300" s="2">
        <f t="shared" si="80"/>
        <v>0.12936883965615198</v>
      </c>
      <c r="AN300" s="2">
        <f t="shared" si="81"/>
        <v>0.12936883965615198</v>
      </c>
      <c r="AO300">
        <f t="shared" si="82"/>
        <v>0</v>
      </c>
    </row>
    <row r="301" spans="1:41" hidden="1" x14ac:dyDescent="0.35">
      <c r="A301" t="str">
        <f>VLOOKUP(B301,'BAU Global Total'!A$3:C$34,3,FALSE)</f>
        <v>EPS</v>
      </c>
      <c r="B301" t="s">
        <v>47</v>
      </c>
      <c r="C301" t="s">
        <v>53</v>
      </c>
      <c r="D301" s="1">
        <v>0.31137009636227564</v>
      </c>
      <c r="E301">
        <f t="shared" si="83"/>
        <v>0.30946206719637176</v>
      </c>
      <c r="F301">
        <f t="shared" si="83"/>
        <v>0.30755403803046782</v>
      </c>
      <c r="G301">
        <f t="shared" si="83"/>
        <v>0.30564600886456395</v>
      </c>
      <c r="H301">
        <f t="shared" si="83"/>
        <v>0.30373797969866001</v>
      </c>
      <c r="I301" s="1">
        <v>0.30182995053275613</v>
      </c>
      <c r="J301">
        <f t="shared" si="84"/>
        <v>0.29943962724841705</v>
      </c>
      <c r="K301">
        <f t="shared" si="84"/>
        <v>0.29704930396407803</v>
      </c>
      <c r="L301">
        <f t="shared" si="84"/>
        <v>0.29465898067973895</v>
      </c>
      <c r="M301">
        <f t="shared" si="84"/>
        <v>0.29226865739539992</v>
      </c>
      <c r="N301" s="1">
        <v>0.28987833411106084</v>
      </c>
      <c r="O301">
        <f t="shared" si="85"/>
        <v>0.28762992645880431</v>
      </c>
      <c r="P301">
        <f t="shared" si="85"/>
        <v>0.28538151880654777</v>
      </c>
      <c r="Q301">
        <f t="shared" si="85"/>
        <v>0.28313311115429118</v>
      </c>
      <c r="R301">
        <f t="shared" si="85"/>
        <v>0.28088470350203465</v>
      </c>
      <c r="S301" s="1">
        <v>0.27863629584977812</v>
      </c>
      <c r="T301">
        <f t="shared" si="86"/>
        <v>0.27671843383842593</v>
      </c>
      <c r="U301">
        <f t="shared" si="86"/>
        <v>0.27480057182707374</v>
      </c>
      <c r="V301">
        <f t="shared" si="86"/>
        <v>0.2728827098157216</v>
      </c>
      <c r="W301">
        <f t="shared" si="86"/>
        <v>0.27096484780436941</v>
      </c>
      <c r="X301" s="1">
        <v>0.26904698579301722</v>
      </c>
      <c r="Y301">
        <f t="shared" si="87"/>
        <v>0.2680176571828749</v>
      </c>
      <c r="Z301">
        <f t="shared" si="87"/>
        <v>0.26698832857273258</v>
      </c>
      <c r="AA301">
        <f t="shared" si="87"/>
        <v>0.2659589999625902</v>
      </c>
      <c r="AB301">
        <f t="shared" si="87"/>
        <v>0.26492967135244788</v>
      </c>
      <c r="AC301" s="1">
        <v>0.26390034274230556</v>
      </c>
      <c r="AD301">
        <f t="shared" si="88"/>
        <v>0.26315549898626933</v>
      </c>
      <c r="AE301">
        <f t="shared" si="88"/>
        <v>0.2624106552302331</v>
      </c>
      <c r="AF301">
        <f t="shared" si="88"/>
        <v>0.26166581147419687</v>
      </c>
      <c r="AG301">
        <f t="shared" si="88"/>
        <v>0.26092096771816065</v>
      </c>
      <c r="AH301" s="1">
        <v>0.26017612396212442</v>
      </c>
      <c r="AI301" s="2">
        <f t="shared" si="76"/>
        <v>3.3128950440837897</v>
      </c>
      <c r="AJ301" s="2">
        <f t="shared" si="77"/>
        <v>3.0699574389611253</v>
      </c>
      <c r="AK301" s="2">
        <f t="shared" si="78"/>
        <v>2.9071710429769531</v>
      </c>
      <c r="AL301" s="2">
        <f t="shared" si="79"/>
        <v>6.0929741489338536</v>
      </c>
      <c r="AM301" s="2">
        <f t="shared" si="80"/>
        <v>8.7310982061177871</v>
      </c>
      <c r="AN301" s="2">
        <f t="shared" si="81"/>
        <v>8.7310982061177871</v>
      </c>
      <c r="AO301">
        <f t="shared" si="82"/>
        <v>0</v>
      </c>
    </row>
    <row r="302" spans="1:41" hidden="1" x14ac:dyDescent="0.35">
      <c r="A302" t="str">
        <f>VLOOKUP(B302,'BAU Global Total'!A$3:C$34,3,FALSE)</f>
        <v>EPS</v>
      </c>
      <c r="B302" t="s">
        <v>47</v>
      </c>
      <c r="C302" t="s">
        <v>62</v>
      </c>
      <c r="D302" s="1">
        <v>-2.6395504209000002E-2</v>
      </c>
      <c r="E302">
        <f t="shared" si="83"/>
        <v>-2.7163882366042003E-2</v>
      </c>
      <c r="F302">
        <f t="shared" si="83"/>
        <v>-2.7932260523084004E-2</v>
      </c>
      <c r="G302">
        <f t="shared" si="83"/>
        <v>-2.8700638680126001E-2</v>
      </c>
      <c r="H302">
        <f t="shared" si="83"/>
        <v>-2.9469016837168002E-2</v>
      </c>
      <c r="I302" s="1">
        <v>-3.0237394994210003E-2</v>
      </c>
      <c r="J302">
        <f t="shared" si="84"/>
        <v>-3.0915798973402003E-2</v>
      </c>
      <c r="K302">
        <f t="shared" si="84"/>
        <v>-3.1594202952593999E-2</v>
      </c>
      <c r="L302">
        <f t="shared" si="84"/>
        <v>-3.2272606931785998E-2</v>
      </c>
      <c r="M302">
        <f t="shared" si="84"/>
        <v>-3.2951010910977997E-2</v>
      </c>
      <c r="N302" s="1">
        <v>-3.3629414890169997E-2</v>
      </c>
      <c r="O302">
        <f t="shared" si="85"/>
        <v>-3.4369958884948995E-2</v>
      </c>
      <c r="P302">
        <f t="shared" si="85"/>
        <v>-3.5110502879728001E-2</v>
      </c>
      <c r="Q302">
        <f t="shared" si="85"/>
        <v>-3.5851046874506999E-2</v>
      </c>
      <c r="R302">
        <f t="shared" si="85"/>
        <v>-3.6591590869286005E-2</v>
      </c>
      <c r="S302" s="1">
        <v>-3.7332134864065003E-2</v>
      </c>
      <c r="T302">
        <f t="shared" si="86"/>
        <v>-3.9859202561394004E-2</v>
      </c>
      <c r="U302">
        <f t="shared" si="86"/>
        <v>-4.2386270258723005E-2</v>
      </c>
      <c r="V302">
        <f t="shared" si="86"/>
        <v>-4.4913337956051999E-2</v>
      </c>
      <c r="W302">
        <f t="shared" si="86"/>
        <v>-4.7440405653381E-2</v>
      </c>
      <c r="X302" s="1">
        <v>-4.9967473350710001E-2</v>
      </c>
      <c r="Y302">
        <f t="shared" si="87"/>
        <v>-5.4202028380195E-2</v>
      </c>
      <c r="Z302">
        <f t="shared" si="87"/>
        <v>-5.8436583409680005E-2</v>
      </c>
      <c r="AA302">
        <f t="shared" si="87"/>
        <v>-6.2671138439165011E-2</v>
      </c>
      <c r="AB302">
        <f t="shared" si="87"/>
        <v>-6.690569346865001E-2</v>
      </c>
      <c r="AC302" s="1">
        <v>-7.1140248498135009E-2</v>
      </c>
      <c r="AD302">
        <f t="shared" si="88"/>
        <v>-7.5093571908216014E-2</v>
      </c>
      <c r="AE302">
        <f t="shared" si="88"/>
        <v>-7.9046895318297006E-2</v>
      </c>
      <c r="AF302">
        <f t="shared" si="88"/>
        <v>-8.3000218728378011E-2</v>
      </c>
      <c r="AG302">
        <f t="shared" si="88"/>
        <v>-8.6953542138459017E-2</v>
      </c>
      <c r="AH302" s="1">
        <v>-9.0906865548540008E-2</v>
      </c>
      <c r="AI302" s="2">
        <f t="shared" si="76"/>
        <v>-0.33126173226856004</v>
      </c>
      <c r="AJ302" s="2">
        <f t="shared" si="77"/>
        <v>-0.43745133904296502</v>
      </c>
      <c r="AK302" s="2">
        <f t="shared" si="78"/>
        <v>-0.77832425918842507</v>
      </c>
      <c r="AL302" s="2">
        <f t="shared" si="79"/>
        <v>-0.73508365642135498</v>
      </c>
      <c r="AM302" s="2">
        <f t="shared" si="80"/>
        <v>-1.4634404422590703</v>
      </c>
      <c r="AN302" s="2">
        <f t="shared" si="81"/>
        <v>-1.4634404422590703</v>
      </c>
      <c r="AO302">
        <f t="shared" si="82"/>
        <v>0</v>
      </c>
    </row>
    <row r="303" spans="1:41" hidden="1" x14ac:dyDescent="0.35">
      <c r="A303" t="str">
        <f>VLOOKUP(B303,'BAU Global Total'!A$3:C$34,3,FALSE)</f>
        <v>EPS</v>
      </c>
      <c r="B303" t="s">
        <v>47</v>
      </c>
      <c r="C303" t="s">
        <v>63</v>
      </c>
      <c r="D303" s="1">
        <v>0.24214256363585848</v>
      </c>
      <c r="E303">
        <f t="shared" si="83"/>
        <v>0.24217913956459844</v>
      </c>
      <c r="F303">
        <f t="shared" si="83"/>
        <v>0.2422157154933384</v>
      </c>
      <c r="G303">
        <f t="shared" si="83"/>
        <v>0.24225229142207833</v>
      </c>
      <c r="H303">
        <f t="shared" si="83"/>
        <v>0.24228886735081828</v>
      </c>
      <c r="I303" s="1">
        <v>0.24232544327955824</v>
      </c>
      <c r="J303">
        <f t="shared" si="84"/>
        <v>0.24071404028420917</v>
      </c>
      <c r="K303">
        <f t="shared" si="84"/>
        <v>0.23910263728886008</v>
      </c>
      <c r="L303">
        <f t="shared" si="84"/>
        <v>0.23749123429351102</v>
      </c>
      <c r="M303">
        <f t="shared" si="84"/>
        <v>0.23587983129816192</v>
      </c>
      <c r="N303" s="1">
        <v>0.23426842830281286</v>
      </c>
      <c r="O303">
        <f t="shared" si="85"/>
        <v>0.23107092970328855</v>
      </c>
      <c r="P303">
        <f t="shared" si="85"/>
        <v>0.22787343110376423</v>
      </c>
      <c r="Q303">
        <f t="shared" si="85"/>
        <v>0.22467593250423992</v>
      </c>
      <c r="R303">
        <f t="shared" si="85"/>
        <v>0.22147843390471561</v>
      </c>
      <c r="S303" s="1">
        <v>0.2182809353051913</v>
      </c>
      <c r="T303">
        <f t="shared" si="86"/>
        <v>0.21427186628274839</v>
      </c>
      <c r="U303">
        <f t="shared" si="86"/>
        <v>0.21026279726030545</v>
      </c>
      <c r="V303">
        <f t="shared" si="86"/>
        <v>0.20625372823786253</v>
      </c>
      <c r="W303">
        <f t="shared" si="86"/>
        <v>0.20224465921541959</v>
      </c>
      <c r="X303" s="1">
        <v>0.19823559019297668</v>
      </c>
      <c r="Y303">
        <f t="shared" si="87"/>
        <v>0.19362936840328657</v>
      </c>
      <c r="Z303">
        <f t="shared" si="87"/>
        <v>0.18902314661359645</v>
      </c>
      <c r="AA303">
        <f t="shared" si="87"/>
        <v>0.18441692482390637</v>
      </c>
      <c r="AB303">
        <f t="shared" si="87"/>
        <v>0.17981070303421626</v>
      </c>
      <c r="AC303" s="1">
        <v>0.17520448124452614</v>
      </c>
      <c r="AD303">
        <f t="shared" si="88"/>
        <v>0.17035788418122486</v>
      </c>
      <c r="AE303">
        <f t="shared" si="88"/>
        <v>0.16551128711792357</v>
      </c>
      <c r="AF303">
        <f t="shared" si="88"/>
        <v>0.16066469005462228</v>
      </c>
      <c r="AG303">
        <f t="shared" si="88"/>
        <v>0.15581809299132099</v>
      </c>
      <c r="AH303" s="1">
        <v>0.1509714959280197</v>
      </c>
      <c r="AI303" s="2">
        <f t="shared" si="76"/>
        <v>2.6408601922138053</v>
      </c>
      <c r="AJ303" s="2">
        <f t="shared" si="77"/>
        <v>2.3889167320133251</v>
      </c>
      <c r="AK303" s="2">
        <f t="shared" si="78"/>
        <v>1.9236436645856196</v>
      </c>
      <c r="AL303" s="2">
        <f t="shared" si="79"/>
        <v>4.7955084959243166</v>
      </c>
      <c r="AM303" s="2">
        <f t="shared" si="80"/>
        <v>6.5209165703169596</v>
      </c>
      <c r="AN303" s="2">
        <f t="shared" si="81"/>
        <v>6.5209165703169596</v>
      </c>
      <c r="AO303">
        <f t="shared" si="82"/>
        <v>0</v>
      </c>
    </row>
    <row r="304" spans="1:41" hidden="1" x14ac:dyDescent="0.35">
      <c r="A304" t="str">
        <f>VLOOKUP(B304,'BAU Global Total'!A$3:C$34,3,FALSE)</f>
        <v>EPS</v>
      </c>
      <c r="B304" t="s">
        <v>47</v>
      </c>
      <c r="C304" t="s">
        <v>64</v>
      </c>
      <c r="D304" s="1">
        <v>3.7537406513579952E-2</v>
      </c>
      <c r="E304">
        <f t="shared" si="83"/>
        <v>3.8084645074430948E-2</v>
      </c>
      <c r="F304">
        <f t="shared" si="83"/>
        <v>3.8631883635281951E-2</v>
      </c>
      <c r="G304">
        <f t="shared" si="83"/>
        <v>3.9179122196132947E-2</v>
      </c>
      <c r="H304">
        <f t="shared" si="83"/>
        <v>3.972636075698395E-2</v>
      </c>
      <c r="I304" s="1">
        <v>4.0273599317834946E-2</v>
      </c>
      <c r="J304">
        <f t="shared" si="84"/>
        <v>4.0346575326364958E-2</v>
      </c>
      <c r="K304">
        <f t="shared" si="84"/>
        <v>4.0419551334894964E-2</v>
      </c>
      <c r="L304">
        <f t="shared" si="84"/>
        <v>4.0492527343424976E-2</v>
      </c>
      <c r="M304">
        <f t="shared" si="84"/>
        <v>4.0565503351954982E-2</v>
      </c>
      <c r="N304" s="1">
        <v>4.0638479360484994E-2</v>
      </c>
      <c r="O304">
        <f t="shared" si="85"/>
        <v>4.0345141587296296E-2</v>
      </c>
      <c r="P304">
        <f t="shared" si="85"/>
        <v>4.0051803814107591E-2</v>
      </c>
      <c r="Q304">
        <f t="shared" si="85"/>
        <v>3.9758466040918893E-2</v>
      </c>
      <c r="R304">
        <f t="shared" si="85"/>
        <v>3.9465128267730187E-2</v>
      </c>
      <c r="S304" s="1">
        <v>3.9171790494541489E-2</v>
      </c>
      <c r="T304">
        <f t="shared" si="86"/>
        <v>3.8657129922822983E-2</v>
      </c>
      <c r="U304">
        <f t="shared" si="86"/>
        <v>3.8142469351104477E-2</v>
      </c>
      <c r="V304">
        <f t="shared" si="86"/>
        <v>3.7627808779385971E-2</v>
      </c>
      <c r="W304">
        <f t="shared" si="86"/>
        <v>3.7113148207667465E-2</v>
      </c>
      <c r="X304" s="1">
        <v>3.6598487635948959E-2</v>
      </c>
      <c r="Y304">
        <f t="shared" si="87"/>
        <v>3.6042845950604058E-2</v>
      </c>
      <c r="Z304">
        <f t="shared" si="87"/>
        <v>3.5487204265259156E-2</v>
      </c>
      <c r="AA304">
        <f t="shared" si="87"/>
        <v>3.4931562579914255E-2</v>
      </c>
      <c r="AB304">
        <f t="shared" si="87"/>
        <v>3.4375920894569353E-2</v>
      </c>
      <c r="AC304" s="1">
        <v>3.3820279209224452E-2</v>
      </c>
      <c r="AD304">
        <f t="shared" si="88"/>
        <v>3.3331010441130363E-2</v>
      </c>
      <c r="AE304">
        <f t="shared" si="88"/>
        <v>3.2841741673036273E-2</v>
      </c>
      <c r="AF304">
        <f t="shared" si="88"/>
        <v>3.2352472904942177E-2</v>
      </c>
      <c r="AG304">
        <f t="shared" si="88"/>
        <v>3.1863204136848088E-2</v>
      </c>
      <c r="AH304" s="1">
        <v>3.1373935368753998E-2</v>
      </c>
      <c r="AI304" s="2">
        <f t="shared" si="76"/>
        <v>0.4358956542113695</v>
      </c>
      <c r="AJ304" s="2">
        <f t="shared" si="77"/>
        <v>0.42756985346200937</v>
      </c>
      <c r="AK304" s="2">
        <f t="shared" si="78"/>
        <v>0.37301866506023112</v>
      </c>
      <c r="AL304" s="2">
        <f t="shared" si="79"/>
        <v>0.82282702831289378</v>
      </c>
      <c r="AM304" s="2">
        <f t="shared" si="80"/>
        <v>1.1592472057371761</v>
      </c>
      <c r="AN304" s="2">
        <f t="shared" si="81"/>
        <v>1.1592472057371761</v>
      </c>
      <c r="AO304">
        <f t="shared" si="82"/>
        <v>0</v>
      </c>
    </row>
    <row r="305" spans="1:41" hidden="1" x14ac:dyDescent="0.35">
      <c r="A305" t="str">
        <f>VLOOKUP(B305,'BAU Global Total'!A$3:C$34,3,FALSE)</f>
        <v>EPS</v>
      </c>
      <c r="B305" t="s">
        <v>47</v>
      </c>
      <c r="C305" t="s">
        <v>65</v>
      </c>
      <c r="D305" s="1">
        <v>4.7060968574679965E-2</v>
      </c>
      <c r="E305">
        <f t="shared" si="83"/>
        <v>4.7797347307005959E-2</v>
      </c>
      <c r="F305">
        <f t="shared" si="83"/>
        <v>4.8533726039331947E-2</v>
      </c>
      <c r="G305">
        <f t="shared" si="83"/>
        <v>4.9270104771657941E-2</v>
      </c>
      <c r="H305">
        <f t="shared" si="83"/>
        <v>5.0006483503983928E-2</v>
      </c>
      <c r="I305" s="1">
        <v>5.0742862236309923E-2</v>
      </c>
      <c r="J305">
        <f t="shared" si="84"/>
        <v>5.095772248117194E-2</v>
      </c>
      <c r="K305">
        <f t="shared" si="84"/>
        <v>5.1172582726033956E-2</v>
      </c>
      <c r="L305">
        <f t="shared" si="84"/>
        <v>5.1387442970895966E-2</v>
      </c>
      <c r="M305">
        <f t="shared" si="84"/>
        <v>5.1602303215757983E-2</v>
      </c>
      <c r="N305" s="1">
        <v>5.181716346062E-2</v>
      </c>
      <c r="O305">
        <f t="shared" si="85"/>
        <v>5.1580862926578E-2</v>
      </c>
      <c r="P305">
        <f t="shared" si="85"/>
        <v>5.1344562392536E-2</v>
      </c>
      <c r="Q305">
        <f t="shared" si="85"/>
        <v>5.1108261858494E-2</v>
      </c>
      <c r="R305">
        <f t="shared" si="85"/>
        <v>5.0871961324452E-2</v>
      </c>
      <c r="S305" s="1">
        <v>5.063566079041E-2</v>
      </c>
      <c r="T305">
        <f t="shared" si="86"/>
        <v>5.012718943003399E-2</v>
      </c>
      <c r="U305">
        <f t="shared" si="86"/>
        <v>4.961871806965798E-2</v>
      </c>
      <c r="V305">
        <f t="shared" si="86"/>
        <v>4.9110246709281977E-2</v>
      </c>
      <c r="W305">
        <f t="shared" si="86"/>
        <v>4.8601775348905966E-2</v>
      </c>
      <c r="X305" s="1">
        <v>4.8093303988529956E-2</v>
      </c>
      <c r="Y305">
        <f t="shared" si="87"/>
        <v>4.7539527851250964E-2</v>
      </c>
      <c r="Z305">
        <f t="shared" si="87"/>
        <v>4.6985751713971971E-2</v>
      </c>
      <c r="AA305">
        <f t="shared" si="87"/>
        <v>4.6431975576692971E-2</v>
      </c>
      <c r="AB305">
        <f t="shared" si="87"/>
        <v>4.5878199439413979E-2</v>
      </c>
      <c r="AC305" s="1">
        <v>4.5324423302134986E-2</v>
      </c>
      <c r="AD305">
        <f t="shared" si="88"/>
        <v>4.4810322489790985E-2</v>
      </c>
      <c r="AE305">
        <f t="shared" si="88"/>
        <v>4.4296221677446991E-2</v>
      </c>
      <c r="AF305">
        <f t="shared" si="88"/>
        <v>4.378212086510299E-2</v>
      </c>
      <c r="AG305">
        <f t="shared" si="88"/>
        <v>4.3268020052758996E-2</v>
      </c>
      <c r="AH305" s="1">
        <v>4.2753919240414995E-2</v>
      </c>
      <c r="AI305" s="2">
        <f t="shared" si="76"/>
        <v>0.55034870728744956</v>
      </c>
      <c r="AJ305" s="2">
        <f t="shared" si="77"/>
        <v>0.55290970629949987</v>
      </c>
      <c r="AK305" s="2">
        <f t="shared" si="78"/>
        <v>0.49916378619750984</v>
      </c>
      <c r="AL305" s="2">
        <f t="shared" si="79"/>
        <v>1.0514412501263295</v>
      </c>
      <c r="AM305" s="2">
        <f t="shared" si="80"/>
        <v>1.5025117323353092</v>
      </c>
      <c r="AN305" s="2">
        <f t="shared" si="81"/>
        <v>1.5025117323353092</v>
      </c>
      <c r="AO305">
        <f t="shared" si="82"/>
        <v>0</v>
      </c>
    </row>
    <row r="306" spans="1:41" hidden="1" x14ac:dyDescent="0.35">
      <c r="A306" t="str">
        <f>VLOOKUP(B306,'BAU Global Total'!A$3:C$34,3,FALSE)</f>
        <v>EPS</v>
      </c>
      <c r="B306" t="s">
        <v>47</v>
      </c>
      <c r="C306" t="s">
        <v>66</v>
      </c>
      <c r="D306" s="1">
        <v>1.7037373650000001E-3</v>
      </c>
      <c r="E306">
        <f t="shared" si="83"/>
        <v>1.705585782E-3</v>
      </c>
      <c r="F306">
        <f t="shared" si="83"/>
        <v>1.7074341990000002E-3</v>
      </c>
      <c r="G306">
        <f t="shared" si="83"/>
        <v>1.709282616E-3</v>
      </c>
      <c r="H306">
        <f t="shared" si="83"/>
        <v>1.7111310330000002E-3</v>
      </c>
      <c r="I306" s="1">
        <v>1.71297945E-3</v>
      </c>
      <c r="J306">
        <f t="shared" si="84"/>
        <v>1.7034537190000001E-3</v>
      </c>
      <c r="K306">
        <f t="shared" si="84"/>
        <v>1.693927988E-3</v>
      </c>
      <c r="L306">
        <f t="shared" si="84"/>
        <v>1.684402257E-3</v>
      </c>
      <c r="M306">
        <f t="shared" si="84"/>
        <v>1.6748765259999999E-3</v>
      </c>
      <c r="N306" s="1">
        <v>1.665350795E-3</v>
      </c>
      <c r="O306">
        <f t="shared" si="85"/>
        <v>1.6522916160000001E-3</v>
      </c>
      <c r="P306">
        <f t="shared" si="85"/>
        <v>1.639232437E-3</v>
      </c>
      <c r="Q306">
        <f t="shared" si="85"/>
        <v>1.6261732580000001E-3</v>
      </c>
      <c r="R306">
        <f t="shared" si="85"/>
        <v>1.613114079E-3</v>
      </c>
      <c r="S306" s="1">
        <v>1.6000549000000001E-3</v>
      </c>
      <c r="T306">
        <f t="shared" si="86"/>
        <v>1.6008796020000001E-3</v>
      </c>
      <c r="U306">
        <f t="shared" si="86"/>
        <v>1.6017043040000001E-3</v>
      </c>
      <c r="V306">
        <f t="shared" si="86"/>
        <v>1.6025290060000001E-3</v>
      </c>
      <c r="W306">
        <f t="shared" si="86"/>
        <v>1.6033537080000001E-3</v>
      </c>
      <c r="X306" s="1">
        <v>1.60417841E-3</v>
      </c>
      <c r="Y306">
        <f t="shared" si="87"/>
        <v>1.6007737729999999E-3</v>
      </c>
      <c r="Z306">
        <f t="shared" si="87"/>
        <v>1.5973691360000001E-3</v>
      </c>
      <c r="AA306">
        <f t="shared" si="87"/>
        <v>1.593964499E-3</v>
      </c>
      <c r="AB306">
        <f t="shared" si="87"/>
        <v>1.5905598620000001E-3</v>
      </c>
      <c r="AC306" s="1">
        <v>1.587155225E-3</v>
      </c>
      <c r="AD306">
        <f t="shared" si="88"/>
        <v>1.5812504580000001E-3</v>
      </c>
      <c r="AE306">
        <f t="shared" si="88"/>
        <v>1.575345691E-3</v>
      </c>
      <c r="AF306">
        <f t="shared" si="88"/>
        <v>1.5694409240000001E-3</v>
      </c>
      <c r="AG306">
        <f t="shared" si="88"/>
        <v>1.5635361569999999E-3</v>
      </c>
      <c r="AH306" s="1">
        <v>1.55763139E-3</v>
      </c>
      <c r="AI306" s="2">
        <f t="shared" si="76"/>
        <v>1.8672161730000001E-2</v>
      </c>
      <c r="AJ306" s="2">
        <f t="shared" si="77"/>
        <v>1.7808862115000001E-2</v>
      </c>
      <c r="AK306" s="2">
        <f t="shared" si="78"/>
        <v>1.7421205525E-2</v>
      </c>
      <c r="AL306" s="2">
        <f t="shared" si="79"/>
        <v>3.4815673050000003E-2</v>
      </c>
      <c r="AM306" s="2">
        <f t="shared" si="80"/>
        <v>5.0632700164999989E-2</v>
      </c>
      <c r="AN306" s="2">
        <f t="shared" si="81"/>
        <v>0</v>
      </c>
      <c r="AO306">
        <f t="shared" si="82"/>
        <v>5.0632700164999989E-2</v>
      </c>
    </row>
    <row r="307" spans="1:41" hidden="1" x14ac:dyDescent="0.35">
      <c r="A307" t="str">
        <f>VLOOKUP(B307,'BAU Global Total'!A$3:C$34,3,FALSE)</f>
        <v>EPS</v>
      </c>
      <c r="B307" t="s">
        <v>47</v>
      </c>
      <c r="C307" t="s">
        <v>67</v>
      </c>
      <c r="D307" s="1">
        <v>0.11009048271138694</v>
      </c>
      <c r="E307">
        <f t="shared" si="83"/>
        <v>0.10973487781927467</v>
      </c>
      <c r="F307">
        <f t="shared" si="83"/>
        <v>0.1093792729271624</v>
      </c>
      <c r="G307">
        <f t="shared" si="83"/>
        <v>0.10902366803505013</v>
      </c>
      <c r="H307">
        <f t="shared" si="83"/>
        <v>0.10866806314293787</v>
      </c>
      <c r="I307" s="1">
        <v>0.1083124582508256</v>
      </c>
      <c r="J307">
        <f t="shared" si="84"/>
        <v>0.10737896701931593</v>
      </c>
      <c r="K307">
        <f t="shared" si="84"/>
        <v>0.10644547578780626</v>
      </c>
      <c r="L307">
        <f t="shared" si="84"/>
        <v>0.10551198455629661</v>
      </c>
      <c r="M307">
        <f t="shared" si="84"/>
        <v>0.10457849332478694</v>
      </c>
      <c r="N307" s="1">
        <v>0.10364500209327727</v>
      </c>
      <c r="O307">
        <f t="shared" si="85"/>
        <v>0.10207398733025491</v>
      </c>
      <c r="P307">
        <f t="shared" si="85"/>
        <v>0.10050297256723256</v>
      </c>
      <c r="Q307">
        <f t="shared" si="85"/>
        <v>9.8931957804210199E-2</v>
      </c>
      <c r="R307">
        <f t="shared" si="85"/>
        <v>9.736094304118785E-2</v>
      </c>
      <c r="S307" s="1">
        <v>9.5789928278165487E-2</v>
      </c>
      <c r="T307">
        <f t="shared" si="86"/>
        <v>9.4434086871422934E-2</v>
      </c>
      <c r="U307">
        <f t="shared" si="86"/>
        <v>9.3078245464680381E-2</v>
      </c>
      <c r="V307">
        <f t="shared" si="86"/>
        <v>9.1722404057937842E-2</v>
      </c>
      <c r="W307">
        <f t="shared" si="86"/>
        <v>9.036656265119529E-2</v>
      </c>
      <c r="X307" s="1">
        <v>8.9010721244452737E-2</v>
      </c>
      <c r="Y307">
        <f t="shared" si="87"/>
        <v>8.807508937049599E-2</v>
      </c>
      <c r="Z307">
        <f t="shared" si="87"/>
        <v>8.7139457496539244E-2</v>
      </c>
      <c r="AA307">
        <f t="shared" si="87"/>
        <v>8.6203825622582483E-2</v>
      </c>
      <c r="AB307">
        <f t="shared" si="87"/>
        <v>8.5268193748625737E-2</v>
      </c>
      <c r="AC307" s="1">
        <v>8.433256187466899E-2</v>
      </c>
      <c r="AD307">
        <f t="shared" si="88"/>
        <v>8.3142307476993041E-2</v>
      </c>
      <c r="AE307">
        <f t="shared" si="88"/>
        <v>8.1952053079317091E-2</v>
      </c>
      <c r="AF307">
        <f t="shared" si="88"/>
        <v>8.0761798681641142E-2</v>
      </c>
      <c r="AG307">
        <f t="shared" si="88"/>
        <v>7.9571544283965193E-2</v>
      </c>
      <c r="AH307" s="1">
        <v>7.8381289886289243E-2</v>
      </c>
      <c r="AI307" s="2">
        <f t="shared" si="76"/>
        <v>1.1827687456681206</v>
      </c>
      <c r="AJ307" s="2">
        <f t="shared" si="77"/>
        <v>1.0569168114040173</v>
      </c>
      <c r="AK307" s="2">
        <f t="shared" si="78"/>
        <v>0.92383884276557082</v>
      </c>
      <c r="AL307" s="2">
        <f t="shared" si="79"/>
        <v>2.136040554978861</v>
      </c>
      <c r="AM307" s="2">
        <f t="shared" si="80"/>
        <v>2.9708686764999794</v>
      </c>
      <c r="AN307" s="2">
        <f t="shared" si="81"/>
        <v>2.9708686764999794</v>
      </c>
      <c r="AO307">
        <f t="shared" si="82"/>
        <v>0</v>
      </c>
    </row>
    <row r="308" spans="1:41" hidden="1" x14ac:dyDescent="0.35">
      <c r="A308" t="str">
        <f>VLOOKUP(B308,'BAU Global Total'!A$3:C$34,3,FALSE)</f>
        <v>EPS</v>
      </c>
      <c r="B308" t="s">
        <v>47</v>
      </c>
      <c r="C308" t="s">
        <v>68</v>
      </c>
      <c r="D308" s="1">
        <v>2.5729586694000002E-2</v>
      </c>
      <c r="E308">
        <f t="shared" si="83"/>
        <v>2.5846627064400003E-2</v>
      </c>
      <c r="F308">
        <f t="shared" si="83"/>
        <v>2.5963667434800001E-2</v>
      </c>
      <c r="G308">
        <f t="shared" si="83"/>
        <v>2.6080707805200002E-2</v>
      </c>
      <c r="H308">
        <f t="shared" si="83"/>
        <v>2.61977481756E-2</v>
      </c>
      <c r="I308" s="1">
        <v>2.6314788546000001E-2</v>
      </c>
      <c r="J308">
        <f t="shared" si="84"/>
        <v>2.6214933636000002E-2</v>
      </c>
      <c r="K308">
        <f t="shared" si="84"/>
        <v>2.6115078726E-2</v>
      </c>
      <c r="L308">
        <f t="shared" si="84"/>
        <v>2.6015223816000001E-2</v>
      </c>
      <c r="M308">
        <f t="shared" si="84"/>
        <v>2.5915368905999998E-2</v>
      </c>
      <c r="N308" s="1">
        <v>2.5815513995999999E-2</v>
      </c>
      <c r="O308">
        <f t="shared" si="85"/>
        <v>2.5751093519400001E-2</v>
      </c>
      <c r="P308">
        <f t="shared" si="85"/>
        <v>2.56866730428E-2</v>
      </c>
      <c r="Q308">
        <f t="shared" si="85"/>
        <v>2.5622252566200002E-2</v>
      </c>
      <c r="R308">
        <f t="shared" si="85"/>
        <v>2.55578320896E-2</v>
      </c>
      <c r="S308" s="1">
        <v>2.5493411613000002E-2</v>
      </c>
      <c r="T308">
        <f t="shared" si="86"/>
        <v>2.5464502213800002E-2</v>
      </c>
      <c r="U308">
        <f t="shared" si="86"/>
        <v>2.5435592814600002E-2</v>
      </c>
      <c r="V308">
        <f t="shared" si="86"/>
        <v>2.5406683415399998E-2</v>
      </c>
      <c r="W308">
        <f t="shared" si="86"/>
        <v>2.5377774016199998E-2</v>
      </c>
      <c r="X308" s="1">
        <v>2.5348864616999998E-2</v>
      </c>
      <c r="Y308">
        <f t="shared" si="87"/>
        <v>2.5331094438199999E-2</v>
      </c>
      <c r="Z308">
        <f t="shared" si="87"/>
        <v>2.53133242594E-2</v>
      </c>
      <c r="AA308">
        <f t="shared" si="87"/>
        <v>2.5295554080600004E-2</v>
      </c>
      <c r="AB308">
        <f t="shared" si="87"/>
        <v>2.5277783901800004E-2</v>
      </c>
      <c r="AC308" s="1">
        <v>2.5260013723000005E-2</v>
      </c>
      <c r="AD308">
        <f t="shared" si="88"/>
        <v>2.5227608526800005E-2</v>
      </c>
      <c r="AE308">
        <f t="shared" si="88"/>
        <v>2.5195203330600005E-2</v>
      </c>
      <c r="AF308">
        <f t="shared" si="88"/>
        <v>2.5162798134400002E-2</v>
      </c>
      <c r="AG308">
        <f t="shared" si="88"/>
        <v>2.5130392938200002E-2</v>
      </c>
      <c r="AH308" s="1">
        <v>2.5097987742000002E-2</v>
      </c>
      <c r="AI308" s="2">
        <f t="shared" si="76"/>
        <v>0.28620924479999998</v>
      </c>
      <c r="AJ308" s="2">
        <f t="shared" si="77"/>
        <v>0.28096019390400001</v>
      </c>
      <c r="AK308" s="2">
        <f t="shared" si="78"/>
        <v>0.27764062569199999</v>
      </c>
      <c r="AL308" s="2">
        <f t="shared" si="79"/>
        <v>0.54135392470799992</v>
      </c>
      <c r="AM308" s="2">
        <f t="shared" si="80"/>
        <v>0.7936456857830001</v>
      </c>
      <c r="AN308" s="2">
        <f t="shared" si="81"/>
        <v>0</v>
      </c>
      <c r="AO308">
        <f t="shared" si="82"/>
        <v>0.7936456857830001</v>
      </c>
    </row>
    <row r="309" spans="1:41" hidden="1" x14ac:dyDescent="0.35">
      <c r="A309" t="str">
        <f>VLOOKUP(B309,'BAU Global Total'!A$3:C$34,3,FALSE)</f>
        <v>EPS</v>
      </c>
      <c r="B309" t="s">
        <v>47</v>
      </c>
      <c r="C309" t="s">
        <v>69</v>
      </c>
      <c r="D309" s="1">
        <v>0</v>
      </c>
      <c r="E309">
        <f t="shared" si="83"/>
        <v>0</v>
      </c>
      <c r="F309">
        <f t="shared" si="83"/>
        <v>0</v>
      </c>
      <c r="G309">
        <f t="shared" si="83"/>
        <v>0</v>
      </c>
      <c r="H309">
        <f t="shared" si="83"/>
        <v>0</v>
      </c>
      <c r="I309" s="1">
        <v>0</v>
      </c>
      <c r="J309">
        <f t="shared" si="84"/>
        <v>0</v>
      </c>
      <c r="K309">
        <f t="shared" si="84"/>
        <v>0</v>
      </c>
      <c r="L309">
        <f t="shared" si="84"/>
        <v>0</v>
      </c>
      <c r="M309">
        <f t="shared" si="84"/>
        <v>0</v>
      </c>
      <c r="N309" s="1">
        <v>0</v>
      </c>
      <c r="O309">
        <f t="shared" si="85"/>
        <v>0</v>
      </c>
      <c r="P309">
        <f t="shared" si="85"/>
        <v>0</v>
      </c>
      <c r="Q309">
        <f t="shared" si="85"/>
        <v>0</v>
      </c>
      <c r="R309">
        <f t="shared" si="85"/>
        <v>0</v>
      </c>
      <c r="S309" s="1">
        <v>0</v>
      </c>
      <c r="T309">
        <f t="shared" si="86"/>
        <v>0</v>
      </c>
      <c r="U309">
        <f t="shared" si="86"/>
        <v>0</v>
      </c>
      <c r="V309">
        <f t="shared" si="86"/>
        <v>0</v>
      </c>
      <c r="W309">
        <f t="shared" si="86"/>
        <v>0</v>
      </c>
      <c r="X309" s="1">
        <v>0</v>
      </c>
      <c r="Y309">
        <f t="shared" si="87"/>
        <v>0</v>
      </c>
      <c r="Z309">
        <f t="shared" si="87"/>
        <v>0</v>
      </c>
      <c r="AA309">
        <f t="shared" si="87"/>
        <v>0</v>
      </c>
      <c r="AB309">
        <f t="shared" si="87"/>
        <v>0</v>
      </c>
      <c r="AC309" s="1">
        <v>0</v>
      </c>
      <c r="AD309">
        <f t="shared" si="88"/>
        <v>0</v>
      </c>
      <c r="AE309">
        <f t="shared" si="88"/>
        <v>0</v>
      </c>
      <c r="AF309">
        <f t="shared" si="88"/>
        <v>0</v>
      </c>
      <c r="AG309">
        <f t="shared" si="88"/>
        <v>0</v>
      </c>
      <c r="AH309" s="1">
        <v>0</v>
      </c>
      <c r="AI309" s="2">
        <f t="shared" si="76"/>
        <v>0</v>
      </c>
      <c r="AJ309" s="2">
        <f t="shared" si="77"/>
        <v>0</v>
      </c>
      <c r="AK309" s="2">
        <f t="shared" si="78"/>
        <v>0</v>
      </c>
      <c r="AL309" s="2">
        <f t="shared" si="79"/>
        <v>0</v>
      </c>
      <c r="AM309" s="2">
        <f t="shared" si="80"/>
        <v>0</v>
      </c>
      <c r="AN309" s="2">
        <f t="shared" si="81"/>
        <v>0</v>
      </c>
      <c r="AO309">
        <f t="shared" si="82"/>
        <v>0</v>
      </c>
    </row>
    <row r="310" spans="1:41" hidden="1" x14ac:dyDescent="0.35">
      <c r="A310" t="str">
        <f>VLOOKUP(B310,'BAU Global Total'!A$3:C$34,3,FALSE)</f>
        <v>GCAM</v>
      </c>
      <c r="B310" t="s">
        <v>48</v>
      </c>
      <c r="C310" t="s">
        <v>60</v>
      </c>
      <c r="D310" s="1">
        <v>0.3800282964765308</v>
      </c>
      <c r="E310">
        <f t="shared" si="83"/>
        <v>0.38395127907741033</v>
      </c>
      <c r="F310">
        <f t="shared" si="83"/>
        <v>0.38787426167828981</v>
      </c>
      <c r="G310">
        <f t="shared" si="83"/>
        <v>0.39179724427916934</v>
      </c>
      <c r="H310">
        <f t="shared" si="83"/>
        <v>0.39572022688004882</v>
      </c>
      <c r="I310" s="1">
        <v>0.39964320948092835</v>
      </c>
      <c r="J310">
        <f t="shared" si="84"/>
        <v>0.40284861973293173</v>
      </c>
      <c r="K310">
        <f t="shared" si="84"/>
        <v>0.40605402998493517</v>
      </c>
      <c r="L310">
        <f t="shared" si="84"/>
        <v>0.40925944023693855</v>
      </c>
      <c r="M310">
        <f t="shared" si="84"/>
        <v>0.41246485048894199</v>
      </c>
      <c r="N310" s="1">
        <v>0.41567026074094537</v>
      </c>
      <c r="O310">
        <f t="shared" si="85"/>
        <v>0.41819050795350893</v>
      </c>
      <c r="P310">
        <f t="shared" si="85"/>
        <v>0.42071075516607254</v>
      </c>
      <c r="Q310">
        <f t="shared" si="85"/>
        <v>0.42323100237863609</v>
      </c>
      <c r="R310">
        <f t="shared" si="85"/>
        <v>0.4257512495911997</v>
      </c>
      <c r="S310" s="1">
        <v>0.42827149680376325</v>
      </c>
      <c r="T310">
        <f t="shared" si="86"/>
        <v>0.42910309547445147</v>
      </c>
      <c r="U310">
        <f t="shared" si="86"/>
        <v>0.42993469414513968</v>
      </c>
      <c r="V310">
        <f t="shared" si="86"/>
        <v>0.43076629281582784</v>
      </c>
      <c r="W310">
        <f t="shared" si="86"/>
        <v>0.43159789148651606</v>
      </c>
      <c r="X310" s="1">
        <v>0.43242949015720428</v>
      </c>
      <c r="Y310">
        <f t="shared" si="87"/>
        <v>0.4326479243746944</v>
      </c>
      <c r="Z310">
        <f t="shared" si="87"/>
        <v>0.43286635859218453</v>
      </c>
      <c r="AA310">
        <f t="shared" si="87"/>
        <v>0.43308479280967466</v>
      </c>
      <c r="AB310">
        <f t="shared" si="87"/>
        <v>0.43330322702716478</v>
      </c>
      <c r="AC310" s="1">
        <v>0.43352166124465491</v>
      </c>
      <c r="AD310">
        <f t="shared" si="88"/>
        <v>0.4336991045283024</v>
      </c>
      <c r="AE310">
        <f t="shared" si="88"/>
        <v>0.4338765478119499</v>
      </c>
      <c r="AF310">
        <f t="shared" si="88"/>
        <v>0.43405399109559745</v>
      </c>
      <c r="AG310">
        <f t="shared" si="88"/>
        <v>0.43423143437924494</v>
      </c>
      <c r="AH310" s="1">
        <v>0.43440887766289243</v>
      </c>
      <c r="AI310" s="2">
        <f t="shared" si="76"/>
        <v>4.3853117190570705</v>
      </c>
      <c r="AJ310" s="2">
        <f t="shared" si="77"/>
        <v>4.6856567367132653</v>
      </c>
      <c r="AK310" s="2">
        <f t="shared" si="78"/>
        <v>4.7681234096835636</v>
      </c>
      <c r="AL310" s="2">
        <f t="shared" si="79"/>
        <v>8.6552981950293901</v>
      </c>
      <c r="AM310" s="2">
        <f t="shared" si="80"/>
        <v>12.990992114555752</v>
      </c>
      <c r="AN310" s="2">
        <f t="shared" si="81"/>
        <v>12.990992114555752</v>
      </c>
      <c r="AO310">
        <f t="shared" si="82"/>
        <v>0</v>
      </c>
    </row>
    <row r="311" spans="1:41" hidden="1" x14ac:dyDescent="0.35">
      <c r="A311" t="str">
        <f>VLOOKUP(B311,'BAU Global Total'!A$3:C$34,3,FALSE)</f>
        <v>GCAM</v>
      </c>
      <c r="B311" t="s">
        <v>48</v>
      </c>
      <c r="C311" t="s">
        <v>61</v>
      </c>
      <c r="D311" s="1">
        <v>0</v>
      </c>
      <c r="E311">
        <f t="shared" si="83"/>
        <v>1.6072954589599998E-4</v>
      </c>
      <c r="F311">
        <f t="shared" si="83"/>
        <v>3.2145909179199996E-4</v>
      </c>
      <c r="G311">
        <f t="shared" si="83"/>
        <v>4.8218863768799994E-4</v>
      </c>
      <c r="H311">
        <f t="shared" si="83"/>
        <v>6.4291818358399992E-4</v>
      </c>
      <c r="I311" s="1">
        <v>8.0364772947999995E-4</v>
      </c>
      <c r="J311">
        <f t="shared" si="84"/>
        <v>1.6369570029279999E-3</v>
      </c>
      <c r="K311">
        <f t="shared" si="84"/>
        <v>2.4702662763759998E-3</v>
      </c>
      <c r="L311">
        <f t="shared" si="84"/>
        <v>3.3035755498240001E-3</v>
      </c>
      <c r="M311">
        <f t="shared" si="84"/>
        <v>4.1368848232719996E-3</v>
      </c>
      <c r="N311" s="1">
        <v>4.9701940967199999E-3</v>
      </c>
      <c r="O311">
        <f t="shared" si="85"/>
        <v>6.3368073962079925E-3</v>
      </c>
      <c r="P311">
        <f t="shared" si="85"/>
        <v>7.7034206956959859E-3</v>
      </c>
      <c r="Q311">
        <f t="shared" si="85"/>
        <v>9.0700339951839785E-3</v>
      </c>
      <c r="R311">
        <f t="shared" si="85"/>
        <v>1.0436647294671971E-2</v>
      </c>
      <c r="S311" s="1">
        <v>1.1803260594159964E-2</v>
      </c>
      <c r="T311">
        <f t="shared" si="86"/>
        <v>1.3157003813543964E-2</v>
      </c>
      <c r="U311">
        <f t="shared" si="86"/>
        <v>1.4510747032927963E-2</v>
      </c>
      <c r="V311">
        <f t="shared" si="86"/>
        <v>1.5864490252311961E-2</v>
      </c>
      <c r="W311">
        <f t="shared" si="86"/>
        <v>1.721823347169596E-2</v>
      </c>
      <c r="X311" s="1">
        <v>1.8571976691079961E-2</v>
      </c>
      <c r="Y311">
        <f t="shared" si="87"/>
        <v>1.9771422078567968E-2</v>
      </c>
      <c r="Z311">
        <f t="shared" si="87"/>
        <v>2.0970867466055976E-2</v>
      </c>
      <c r="AA311">
        <f t="shared" si="87"/>
        <v>2.2170312853543983E-2</v>
      </c>
      <c r="AB311">
        <f t="shared" si="87"/>
        <v>2.336975824103199E-2</v>
      </c>
      <c r="AC311" s="1">
        <v>2.4569203628519998E-2</v>
      </c>
      <c r="AD311">
        <f t="shared" si="88"/>
        <v>2.5799420245490392E-2</v>
      </c>
      <c r="AE311">
        <f t="shared" si="88"/>
        <v>2.7029636862460786E-2</v>
      </c>
      <c r="AF311">
        <f t="shared" si="88"/>
        <v>2.8259853479431177E-2</v>
      </c>
      <c r="AG311">
        <f t="shared" si="88"/>
        <v>2.9490070096401571E-2</v>
      </c>
      <c r="AH311" s="1">
        <v>3.0720286713371965E-2</v>
      </c>
      <c r="AI311" s="2">
        <f t="shared" si="76"/>
        <v>1.8928820937560001E-2</v>
      </c>
      <c r="AJ311" s="2">
        <f t="shared" si="77"/>
        <v>0.12964281533419969</v>
      </c>
      <c r="AK311" s="2">
        <f t="shared" si="78"/>
        <v>0.2707228083559558</v>
      </c>
      <c r="AL311" s="2">
        <f t="shared" si="79"/>
        <v>0.1436014421750397</v>
      </c>
      <c r="AM311" s="2">
        <f t="shared" si="80"/>
        <v>0.39575227383991546</v>
      </c>
      <c r="AN311" s="2">
        <f t="shared" si="81"/>
        <v>0.39575227383991546</v>
      </c>
      <c r="AO311">
        <f t="shared" si="82"/>
        <v>0</v>
      </c>
    </row>
    <row r="312" spans="1:41" hidden="1" x14ac:dyDescent="0.35">
      <c r="A312" t="str">
        <f>VLOOKUP(B312,'BAU Global Total'!A$3:C$34,3,FALSE)</f>
        <v>GCAM</v>
      </c>
      <c r="B312" t="s">
        <v>48</v>
      </c>
      <c r="C312" t="s">
        <v>53</v>
      </c>
      <c r="D312" s="1">
        <v>0.80459657535887541</v>
      </c>
      <c r="E312">
        <f t="shared" si="83"/>
        <v>0.83090853148635857</v>
      </c>
      <c r="F312">
        <f t="shared" si="83"/>
        <v>0.85722048761384184</v>
      </c>
      <c r="G312">
        <f t="shared" si="83"/>
        <v>0.883532443741325</v>
      </c>
      <c r="H312">
        <f t="shared" si="83"/>
        <v>0.90984439986880827</v>
      </c>
      <c r="I312" s="1">
        <v>0.93615635599629143</v>
      </c>
      <c r="J312">
        <f t="shared" si="84"/>
        <v>0.96943160758553859</v>
      </c>
      <c r="K312">
        <f t="shared" si="84"/>
        <v>1.0027068591747859</v>
      </c>
      <c r="L312">
        <f t="shared" si="84"/>
        <v>1.035982110764033</v>
      </c>
      <c r="M312">
        <f t="shared" si="84"/>
        <v>1.0692573623532802</v>
      </c>
      <c r="N312" s="1">
        <v>1.1025326139425273</v>
      </c>
      <c r="O312">
        <f t="shared" si="85"/>
        <v>1.1378760775294401</v>
      </c>
      <c r="P312">
        <f t="shared" si="85"/>
        <v>1.1732195411163526</v>
      </c>
      <c r="Q312">
        <f t="shared" si="85"/>
        <v>1.2085630047032654</v>
      </c>
      <c r="R312">
        <f t="shared" si="85"/>
        <v>1.2439064682901779</v>
      </c>
      <c r="S312" s="1">
        <v>1.2792499318770907</v>
      </c>
      <c r="T312">
        <f t="shared" si="86"/>
        <v>1.3142196876564578</v>
      </c>
      <c r="U312">
        <f t="shared" si="86"/>
        <v>1.3491894434358247</v>
      </c>
      <c r="V312">
        <f t="shared" si="86"/>
        <v>1.3841591992151918</v>
      </c>
      <c r="W312">
        <f t="shared" si="86"/>
        <v>1.4191289549945587</v>
      </c>
      <c r="X312" s="1">
        <v>1.4540987107739258</v>
      </c>
      <c r="Y312">
        <f t="shared" si="87"/>
        <v>1.4894355743683865</v>
      </c>
      <c r="Z312">
        <f t="shared" si="87"/>
        <v>1.5247724379628471</v>
      </c>
      <c r="AA312">
        <f t="shared" si="87"/>
        <v>1.560109301557308</v>
      </c>
      <c r="AB312">
        <f t="shared" si="87"/>
        <v>1.5954461651517686</v>
      </c>
      <c r="AC312" s="1">
        <v>1.6307830287462293</v>
      </c>
      <c r="AD312">
        <f t="shared" si="88"/>
        <v>1.6634285256167192</v>
      </c>
      <c r="AE312">
        <f t="shared" si="88"/>
        <v>1.6960740224872093</v>
      </c>
      <c r="AF312">
        <f t="shared" si="88"/>
        <v>1.7287195193576992</v>
      </c>
      <c r="AG312">
        <f t="shared" si="88"/>
        <v>1.7613650162281893</v>
      </c>
      <c r="AH312" s="1">
        <v>1.7940105130986792</v>
      </c>
      <c r="AI312" s="2">
        <f t="shared" si="76"/>
        <v>10.402169347885666</v>
      </c>
      <c r="AJ312" s="2">
        <f t="shared" si="77"/>
        <v>14.066143633534812</v>
      </c>
      <c r="AK312" s="2">
        <f t="shared" si="78"/>
        <v>17.898242815348961</v>
      </c>
      <c r="AL312" s="2">
        <f t="shared" si="79"/>
        <v>23.365780367477949</v>
      </c>
      <c r="AM312" s="2">
        <f t="shared" si="80"/>
        <v>39.809924472052977</v>
      </c>
      <c r="AN312" s="2">
        <f t="shared" si="81"/>
        <v>39.809924472052977</v>
      </c>
      <c r="AO312">
        <f t="shared" si="82"/>
        <v>0</v>
      </c>
    </row>
    <row r="313" spans="1:41" hidden="1" x14ac:dyDescent="0.35">
      <c r="A313" t="str">
        <f>VLOOKUP(B313,'BAU Global Total'!A$3:C$34,3,FALSE)</f>
        <v>GCAM</v>
      </c>
      <c r="B313" t="s">
        <v>48</v>
      </c>
      <c r="C313" t="s">
        <v>62</v>
      </c>
      <c r="D313" s="1">
        <v>-0.1464192009388105</v>
      </c>
      <c r="E313">
        <f t="shared" si="83"/>
        <v>-0.15777497639804069</v>
      </c>
      <c r="F313">
        <f t="shared" si="83"/>
        <v>-0.16913075185727089</v>
      </c>
      <c r="G313">
        <f t="shared" si="83"/>
        <v>-0.18048652731650111</v>
      </c>
      <c r="H313">
        <f t="shared" si="83"/>
        <v>-0.1918423027757313</v>
      </c>
      <c r="I313" s="1">
        <v>-0.2031980782349615</v>
      </c>
      <c r="J313">
        <f t="shared" si="84"/>
        <v>-0.21935462216969728</v>
      </c>
      <c r="K313">
        <f t="shared" si="84"/>
        <v>-0.23551116610443307</v>
      </c>
      <c r="L313">
        <f t="shared" si="84"/>
        <v>-0.25166771003916882</v>
      </c>
      <c r="M313">
        <f t="shared" si="84"/>
        <v>-0.26782425397390464</v>
      </c>
      <c r="N313" s="1">
        <v>-0.28398079790864039</v>
      </c>
      <c r="O313">
        <f t="shared" si="85"/>
        <v>-0.30304127200143394</v>
      </c>
      <c r="P313">
        <f t="shared" si="85"/>
        <v>-0.32210174609422743</v>
      </c>
      <c r="Q313">
        <f t="shared" si="85"/>
        <v>-0.34116222018702097</v>
      </c>
      <c r="R313">
        <f t="shared" si="85"/>
        <v>-0.36022269427981446</v>
      </c>
      <c r="S313" s="1">
        <v>-0.379283168372608</v>
      </c>
      <c r="T313">
        <f t="shared" si="86"/>
        <v>-0.3998403477816288</v>
      </c>
      <c r="U313">
        <f t="shared" si="86"/>
        <v>-0.4203975271906496</v>
      </c>
      <c r="V313">
        <f t="shared" si="86"/>
        <v>-0.4409547065996704</v>
      </c>
      <c r="W313">
        <f t="shared" si="86"/>
        <v>-0.4615118860086912</v>
      </c>
      <c r="X313" s="1">
        <v>-0.48206906541771199</v>
      </c>
      <c r="Y313">
        <f t="shared" si="87"/>
        <v>-0.50129256651649534</v>
      </c>
      <c r="Z313">
        <f t="shared" si="87"/>
        <v>-0.52051606761527858</v>
      </c>
      <c r="AA313">
        <f t="shared" si="87"/>
        <v>-0.53973956871406192</v>
      </c>
      <c r="AB313">
        <f t="shared" si="87"/>
        <v>-0.55896306981284516</v>
      </c>
      <c r="AC313" s="1">
        <v>-0.57818657091162851</v>
      </c>
      <c r="AD313">
        <f t="shared" si="88"/>
        <v>-0.59429713583050348</v>
      </c>
      <c r="AE313">
        <f t="shared" si="88"/>
        <v>-0.61040770074937845</v>
      </c>
      <c r="AF313">
        <f t="shared" si="88"/>
        <v>-0.6265182656682533</v>
      </c>
      <c r="AG313">
        <f t="shared" si="88"/>
        <v>-0.64262883058712827</v>
      </c>
      <c r="AH313" s="1">
        <v>-0.65873939550600324</v>
      </c>
      <c r="AI313" s="2">
        <f t="shared" si="76"/>
        <v>-2.30719038771716</v>
      </c>
      <c r="AJ313" s="2">
        <f t="shared" si="77"/>
        <v>-4.1945654318420971</v>
      </c>
      <c r="AK313" s="2">
        <f t="shared" si="78"/>
        <v>-6.3133582373292878</v>
      </c>
      <c r="AL313" s="2">
        <f t="shared" si="79"/>
        <v>-6.2177750216506169</v>
      </c>
      <c r="AM313" s="2">
        <f t="shared" si="80"/>
        <v>-12.049064193562192</v>
      </c>
      <c r="AN313" s="2">
        <f t="shared" si="81"/>
        <v>-12.049064193562192</v>
      </c>
      <c r="AO313">
        <f t="shared" si="82"/>
        <v>0</v>
      </c>
    </row>
    <row r="314" spans="1:41" hidden="1" x14ac:dyDescent="0.35">
      <c r="A314" t="str">
        <f>VLOOKUP(B314,'BAU Global Total'!A$3:C$34,3,FALSE)</f>
        <v>GCAM</v>
      </c>
      <c r="B314" t="s">
        <v>48</v>
      </c>
      <c r="C314" t="s">
        <v>63</v>
      </c>
      <c r="D314" s="1">
        <v>0.40626524547848136</v>
      </c>
      <c r="E314">
        <f t="shared" si="83"/>
        <v>0.41865111392661397</v>
      </c>
      <c r="F314">
        <f t="shared" si="83"/>
        <v>0.43103698237474658</v>
      </c>
      <c r="G314">
        <f t="shared" si="83"/>
        <v>0.44342285082287913</v>
      </c>
      <c r="H314">
        <f t="shared" si="83"/>
        <v>0.45580871927101174</v>
      </c>
      <c r="I314" s="1">
        <v>0.46819458771914435</v>
      </c>
      <c r="J314">
        <f t="shared" si="84"/>
        <v>0.48669349742659818</v>
      </c>
      <c r="K314">
        <f t="shared" si="84"/>
        <v>0.505192407134052</v>
      </c>
      <c r="L314">
        <f t="shared" si="84"/>
        <v>0.52369131684150583</v>
      </c>
      <c r="M314">
        <f t="shared" si="84"/>
        <v>0.54219022654895965</v>
      </c>
      <c r="N314" s="1">
        <v>0.56068913625641348</v>
      </c>
      <c r="O314">
        <f t="shared" si="85"/>
        <v>0.58225399262145161</v>
      </c>
      <c r="P314">
        <f t="shared" si="85"/>
        <v>0.60381884898648974</v>
      </c>
      <c r="Q314">
        <f t="shared" si="85"/>
        <v>0.62538370535152799</v>
      </c>
      <c r="R314">
        <f t="shared" si="85"/>
        <v>0.64694856171656612</v>
      </c>
      <c r="S314" s="1">
        <v>0.66851341808160425</v>
      </c>
      <c r="T314">
        <f t="shared" si="86"/>
        <v>0.68957800736999564</v>
      </c>
      <c r="U314">
        <f t="shared" si="86"/>
        <v>0.71064259665838703</v>
      </c>
      <c r="V314">
        <f t="shared" si="86"/>
        <v>0.73170718594677853</v>
      </c>
      <c r="W314">
        <f t="shared" si="86"/>
        <v>0.75277177523516992</v>
      </c>
      <c r="X314" s="1">
        <v>0.7738363645235613</v>
      </c>
      <c r="Y314">
        <f t="shared" si="87"/>
        <v>0.79297137946516927</v>
      </c>
      <c r="Z314">
        <f t="shared" si="87"/>
        <v>0.81210639440677734</v>
      </c>
      <c r="AA314">
        <f t="shared" si="87"/>
        <v>0.83124140934838531</v>
      </c>
      <c r="AB314">
        <f t="shared" si="87"/>
        <v>0.85037642428999338</v>
      </c>
      <c r="AC314" s="1">
        <v>0.86951143923160135</v>
      </c>
      <c r="AD314">
        <f t="shared" si="88"/>
        <v>0.88670510313207396</v>
      </c>
      <c r="AE314">
        <f t="shared" si="88"/>
        <v>0.90389876703254657</v>
      </c>
      <c r="AF314">
        <f t="shared" si="88"/>
        <v>0.92109243093301907</v>
      </c>
      <c r="AG314">
        <f t="shared" si="88"/>
        <v>0.93828609483349168</v>
      </c>
      <c r="AH314" s="1">
        <v>0.95547975873396429</v>
      </c>
      <c r="AI314" s="2">
        <f t="shared" si="76"/>
        <v>5.2418360838004059</v>
      </c>
      <c r="AJ314" s="2">
        <f t="shared" si="77"/>
        <v>7.3461435927479446</v>
      </c>
      <c r="AK314" s="2">
        <f t="shared" si="78"/>
        <v>9.535505565930583</v>
      </c>
      <c r="AL314" s="2">
        <f t="shared" si="79"/>
        <v>12.027290540291935</v>
      </c>
      <c r="AM314" s="2">
        <f t="shared" si="80"/>
        <v>20.788959741698957</v>
      </c>
      <c r="AN314" s="2">
        <f t="shared" si="81"/>
        <v>20.788959741698957</v>
      </c>
      <c r="AO314">
        <f t="shared" si="82"/>
        <v>0</v>
      </c>
    </row>
    <row r="315" spans="1:41" hidden="1" x14ac:dyDescent="0.35">
      <c r="A315" t="str">
        <f>VLOOKUP(B315,'BAU Global Total'!A$3:C$34,3,FALSE)</f>
        <v>GCAM</v>
      </c>
      <c r="B315" t="s">
        <v>48</v>
      </c>
      <c r="C315" t="s">
        <v>64</v>
      </c>
      <c r="D315" s="1">
        <v>5.1128088298366667E-2</v>
      </c>
      <c r="E315">
        <f t="shared" si="83"/>
        <v>5.426079268651697E-2</v>
      </c>
      <c r="F315">
        <f t="shared" si="83"/>
        <v>5.7393497074667281E-2</v>
      </c>
      <c r="G315">
        <f t="shared" si="83"/>
        <v>6.0526201462817585E-2</v>
      </c>
      <c r="H315">
        <f t="shared" si="83"/>
        <v>6.3658905850967895E-2</v>
      </c>
      <c r="I315" s="1">
        <v>6.6791610239118199E-2</v>
      </c>
      <c r="J315">
        <f t="shared" si="84"/>
        <v>7.1237628904454633E-2</v>
      </c>
      <c r="K315">
        <f t="shared" si="84"/>
        <v>7.5683647569791068E-2</v>
      </c>
      <c r="L315">
        <f t="shared" si="84"/>
        <v>8.0129666235127503E-2</v>
      </c>
      <c r="M315">
        <f t="shared" si="84"/>
        <v>8.4575684900463938E-2</v>
      </c>
      <c r="N315" s="1">
        <v>8.9021703565800372E-2</v>
      </c>
      <c r="O315">
        <f t="shared" si="85"/>
        <v>9.3733957489121791E-2</v>
      </c>
      <c r="P315">
        <f t="shared" si="85"/>
        <v>9.8446211412443224E-2</v>
      </c>
      <c r="Q315">
        <f t="shared" si="85"/>
        <v>0.10315846533576464</v>
      </c>
      <c r="R315">
        <f t="shared" si="85"/>
        <v>0.10787071925908606</v>
      </c>
      <c r="S315" s="1">
        <v>0.11258297318240749</v>
      </c>
      <c r="T315">
        <f t="shared" si="86"/>
        <v>0.11720859414949052</v>
      </c>
      <c r="U315">
        <f t="shared" si="86"/>
        <v>0.12183421511657354</v>
      </c>
      <c r="V315">
        <f t="shared" si="86"/>
        <v>0.12645983608365655</v>
      </c>
      <c r="W315">
        <f t="shared" si="86"/>
        <v>0.13108545705073957</v>
      </c>
      <c r="X315" s="1">
        <v>0.13571107801782259</v>
      </c>
      <c r="Y315">
        <f t="shared" si="87"/>
        <v>0.14034315497309263</v>
      </c>
      <c r="Z315">
        <f t="shared" si="87"/>
        <v>0.14497523192836267</v>
      </c>
      <c r="AA315">
        <f t="shared" si="87"/>
        <v>0.14960730888363272</v>
      </c>
      <c r="AB315">
        <f t="shared" si="87"/>
        <v>0.15423938583890276</v>
      </c>
      <c r="AC315" s="1">
        <v>0.1588714627941728</v>
      </c>
      <c r="AD315">
        <f t="shared" si="88"/>
        <v>0.16334182192506388</v>
      </c>
      <c r="AE315">
        <f t="shared" si="88"/>
        <v>0.16781218105595497</v>
      </c>
      <c r="AF315">
        <f t="shared" si="88"/>
        <v>0.17228254018684605</v>
      </c>
      <c r="AG315">
        <f t="shared" si="88"/>
        <v>0.17675289931773713</v>
      </c>
      <c r="AH315" s="1">
        <v>0.18122325844862822</v>
      </c>
      <c r="AI315" s="2">
        <f t="shared" si="76"/>
        <v>0.75440742678809214</v>
      </c>
      <c r="AJ315" s="2">
        <f t="shared" si="77"/>
        <v>1.2371132106629064</v>
      </c>
      <c r="AK315" s="2">
        <f t="shared" si="78"/>
        <v>1.7451603233702164</v>
      </c>
      <c r="AL315" s="2">
        <f t="shared" si="79"/>
        <v>1.9024989338851981</v>
      </c>
      <c r="AM315" s="2">
        <f t="shared" si="80"/>
        <v>3.5119481792375922</v>
      </c>
      <c r="AN315" s="2">
        <f t="shared" si="81"/>
        <v>3.5119481792375922</v>
      </c>
      <c r="AO315">
        <f t="shared" si="82"/>
        <v>0</v>
      </c>
    </row>
    <row r="316" spans="1:41" hidden="1" x14ac:dyDescent="0.35">
      <c r="A316" t="str">
        <f>VLOOKUP(B316,'BAU Global Total'!A$3:C$34,3,FALSE)</f>
        <v>GCAM</v>
      </c>
      <c r="B316" t="s">
        <v>48</v>
      </c>
      <c r="C316" t="s">
        <v>65</v>
      </c>
      <c r="D316" s="1">
        <v>0.1065679725423692</v>
      </c>
      <c r="E316">
        <f t="shared" si="83"/>
        <v>0.11279272117156093</v>
      </c>
      <c r="F316">
        <f t="shared" si="83"/>
        <v>0.11901746980075266</v>
      </c>
      <c r="G316">
        <f t="shared" si="83"/>
        <v>0.1252422184299444</v>
      </c>
      <c r="H316">
        <f t="shared" si="83"/>
        <v>0.13146696705913613</v>
      </c>
      <c r="I316" s="1">
        <v>0.13769171568832786</v>
      </c>
      <c r="J316">
        <f t="shared" si="84"/>
        <v>0.14631807453529486</v>
      </c>
      <c r="K316">
        <f t="shared" si="84"/>
        <v>0.15494443338226185</v>
      </c>
      <c r="L316">
        <f t="shared" si="84"/>
        <v>0.16357079222922885</v>
      </c>
      <c r="M316">
        <f t="shared" si="84"/>
        <v>0.17219715107619585</v>
      </c>
      <c r="N316" s="1">
        <v>0.18082350992316285</v>
      </c>
      <c r="O316">
        <f t="shared" si="85"/>
        <v>0.18939252767019943</v>
      </c>
      <c r="P316">
        <f t="shared" si="85"/>
        <v>0.19796154541723604</v>
      </c>
      <c r="Q316">
        <f t="shared" si="85"/>
        <v>0.20653056316427262</v>
      </c>
      <c r="R316">
        <f t="shared" si="85"/>
        <v>0.21509958091130921</v>
      </c>
      <c r="S316" s="1">
        <v>0.22366859865834582</v>
      </c>
      <c r="T316">
        <f t="shared" si="86"/>
        <v>0.23076409934769415</v>
      </c>
      <c r="U316">
        <f t="shared" si="86"/>
        <v>0.23785960003704251</v>
      </c>
      <c r="V316">
        <f t="shared" si="86"/>
        <v>0.24495510072639085</v>
      </c>
      <c r="W316">
        <f t="shared" si="86"/>
        <v>0.25205060141573921</v>
      </c>
      <c r="X316" s="1">
        <v>0.25914610210508754</v>
      </c>
      <c r="Y316">
        <f t="shared" si="87"/>
        <v>0.26478439587537489</v>
      </c>
      <c r="Z316">
        <f t="shared" si="87"/>
        <v>0.27042268964566224</v>
      </c>
      <c r="AA316">
        <f t="shared" si="87"/>
        <v>0.27606098341594959</v>
      </c>
      <c r="AB316">
        <f t="shared" si="87"/>
        <v>0.28169927718623694</v>
      </c>
      <c r="AC316" s="1">
        <v>0.28733757095652429</v>
      </c>
      <c r="AD316">
        <f t="shared" si="88"/>
        <v>0.29149922058160388</v>
      </c>
      <c r="AE316">
        <f t="shared" si="88"/>
        <v>0.29566087020668347</v>
      </c>
      <c r="AF316">
        <f t="shared" si="88"/>
        <v>0.29982251983176311</v>
      </c>
      <c r="AG316">
        <f t="shared" si="88"/>
        <v>0.3039841694568427</v>
      </c>
      <c r="AH316" s="1">
        <v>0.30814581908192229</v>
      </c>
      <c r="AI316" s="2">
        <f t="shared" si="76"/>
        <v>1.5506330258382355</v>
      </c>
      <c r="AJ316" s="2">
        <f t="shared" si="77"/>
        <v>2.4382518293764801</v>
      </c>
      <c r="AK316" s="2">
        <f t="shared" si="78"/>
        <v>3.1385636183436509</v>
      </c>
      <c r="AL316" s="2">
        <f t="shared" si="79"/>
        <v>3.8080613452915526</v>
      </c>
      <c r="AM316" s="2">
        <f t="shared" si="80"/>
        <v>6.6874788615301171</v>
      </c>
      <c r="AN316" s="2">
        <f t="shared" si="81"/>
        <v>6.6874788615301171</v>
      </c>
      <c r="AO316">
        <f t="shared" si="82"/>
        <v>0</v>
      </c>
    </row>
    <row r="317" spans="1:41" x14ac:dyDescent="0.35">
      <c r="A317" t="str">
        <f>VLOOKUP(B317,'BAU Global Total'!A$3:C$34,3,FALSE)</f>
        <v>GCAM</v>
      </c>
      <c r="B317" t="s">
        <v>48</v>
      </c>
      <c r="C317" t="s">
        <v>66</v>
      </c>
      <c r="D317" s="1">
        <v>6.2146720649999994E-2</v>
      </c>
      <c r="E317">
        <f t="shared" si="83"/>
        <v>6.4214640640000001E-2</v>
      </c>
      <c r="F317">
        <f t="shared" si="83"/>
        <v>6.6282560630000001E-2</v>
      </c>
      <c r="G317">
        <f t="shared" si="83"/>
        <v>6.8350480620000001E-2</v>
      </c>
      <c r="H317">
        <f t="shared" si="83"/>
        <v>7.0418400610000015E-2</v>
      </c>
      <c r="I317" s="1">
        <v>7.2486320600000015E-2</v>
      </c>
      <c r="J317">
        <f t="shared" si="84"/>
        <v>7.5636033960000015E-2</v>
      </c>
      <c r="K317">
        <f t="shared" si="84"/>
        <v>7.8785747320000016E-2</v>
      </c>
      <c r="L317">
        <f t="shared" si="84"/>
        <v>8.1935460680000002E-2</v>
      </c>
      <c r="M317">
        <f t="shared" si="84"/>
        <v>8.5085174040000003E-2</v>
      </c>
      <c r="N317" s="1">
        <v>8.8234887400000003E-2</v>
      </c>
      <c r="O317">
        <f t="shared" si="85"/>
        <v>9.1821062039999998E-2</v>
      </c>
      <c r="P317">
        <f t="shared" si="85"/>
        <v>9.5407236680000007E-2</v>
      </c>
      <c r="Q317">
        <f t="shared" si="85"/>
        <v>9.8993411320000002E-2</v>
      </c>
      <c r="R317">
        <f t="shared" si="85"/>
        <v>0.10257958596000001</v>
      </c>
      <c r="S317" s="1">
        <v>0.10616576060000001</v>
      </c>
      <c r="T317">
        <f t="shared" si="86"/>
        <v>0.11123445361000001</v>
      </c>
      <c r="U317">
        <f t="shared" si="86"/>
        <v>0.11630314662000001</v>
      </c>
      <c r="V317">
        <f t="shared" si="86"/>
        <v>0.12137183963000001</v>
      </c>
      <c r="W317">
        <f t="shared" si="86"/>
        <v>0.12644053263999999</v>
      </c>
      <c r="X317" s="1">
        <v>0.13150922565000001</v>
      </c>
      <c r="Y317">
        <f t="shared" si="87"/>
        <v>0.13684694332</v>
      </c>
      <c r="Z317">
        <f t="shared" si="87"/>
        <v>0.14218466099000002</v>
      </c>
      <c r="AA317">
        <f t="shared" si="87"/>
        <v>0.14752237866000001</v>
      </c>
      <c r="AB317">
        <f t="shared" si="87"/>
        <v>0.15286009633000003</v>
      </c>
      <c r="AC317" s="1">
        <v>0.15819781400000002</v>
      </c>
      <c r="AD317">
        <f t="shared" si="88"/>
        <v>0.16356949151000003</v>
      </c>
      <c r="AE317">
        <f t="shared" si="88"/>
        <v>0.16894116902</v>
      </c>
      <c r="AF317">
        <f t="shared" si="88"/>
        <v>0.17431284653000001</v>
      </c>
      <c r="AG317">
        <f t="shared" si="88"/>
        <v>0.17968452403999999</v>
      </c>
      <c r="AH317" s="1">
        <v>0.18505620154999999</v>
      </c>
      <c r="AI317" s="2">
        <f t="shared" si="76"/>
        <v>0.81357642715000011</v>
      </c>
      <c r="AJ317" s="2">
        <f t="shared" si="77"/>
        <v>1.1900611421499998</v>
      </c>
      <c r="AK317" s="2">
        <f t="shared" si="78"/>
        <v>1.7406853516000003</v>
      </c>
      <c r="AL317" s="2">
        <f t="shared" si="79"/>
        <v>1.9154026819000003</v>
      </c>
      <c r="AM317" s="2">
        <f t="shared" si="80"/>
        <v>3.5245788078500007</v>
      </c>
      <c r="AN317" s="2">
        <f t="shared" si="81"/>
        <v>0</v>
      </c>
      <c r="AO317">
        <f t="shared" si="82"/>
        <v>3.5245788078500007</v>
      </c>
    </row>
    <row r="318" spans="1:41" x14ac:dyDescent="0.35">
      <c r="A318" t="str">
        <f>VLOOKUP(B318,'BAU Global Total'!A$3:C$34,3,FALSE)</f>
        <v>GCAM</v>
      </c>
      <c r="B318" t="s">
        <v>48</v>
      </c>
      <c r="C318" t="s">
        <v>67</v>
      </c>
      <c r="D318" s="1">
        <v>0.24706204379249799</v>
      </c>
      <c r="E318">
        <f t="shared" si="83"/>
        <v>0.24876846562610108</v>
      </c>
      <c r="F318">
        <f t="shared" si="83"/>
        <v>0.2504748874597042</v>
      </c>
      <c r="G318">
        <f t="shared" si="83"/>
        <v>0.25218130929330729</v>
      </c>
      <c r="H318">
        <f t="shared" si="83"/>
        <v>0.25388773112691038</v>
      </c>
      <c r="I318" s="1">
        <v>0.25559415296051347</v>
      </c>
      <c r="J318">
        <f t="shared" si="84"/>
        <v>0.25836218717783227</v>
      </c>
      <c r="K318">
        <f t="shared" si="84"/>
        <v>0.26113022139515107</v>
      </c>
      <c r="L318">
        <f t="shared" si="84"/>
        <v>0.26389825561246993</v>
      </c>
      <c r="M318">
        <f t="shared" si="84"/>
        <v>0.26666628982978874</v>
      </c>
      <c r="N318" s="1">
        <v>0.26943432404710754</v>
      </c>
      <c r="O318">
        <f t="shared" si="85"/>
        <v>0.27010950417020335</v>
      </c>
      <c r="P318">
        <f t="shared" si="85"/>
        <v>0.27078468429329916</v>
      </c>
      <c r="Q318">
        <f t="shared" si="85"/>
        <v>0.27145986441639502</v>
      </c>
      <c r="R318">
        <f t="shared" si="85"/>
        <v>0.27213504453949083</v>
      </c>
      <c r="S318" s="1">
        <v>0.27281022466258664</v>
      </c>
      <c r="T318">
        <f t="shared" si="86"/>
        <v>0.27333389207883452</v>
      </c>
      <c r="U318">
        <f t="shared" si="86"/>
        <v>0.27385755949508239</v>
      </c>
      <c r="V318">
        <f t="shared" si="86"/>
        <v>0.27438122691133027</v>
      </c>
      <c r="W318">
        <f t="shared" si="86"/>
        <v>0.27490489432757814</v>
      </c>
      <c r="X318" s="1">
        <v>0.27542856174382602</v>
      </c>
      <c r="Y318">
        <f t="shared" si="87"/>
        <v>0.27680109131295039</v>
      </c>
      <c r="Z318">
        <f t="shared" si="87"/>
        <v>0.27817362088207481</v>
      </c>
      <c r="AA318">
        <f t="shared" si="87"/>
        <v>0.27954615045119918</v>
      </c>
      <c r="AB318">
        <f t="shared" si="87"/>
        <v>0.28091868002032361</v>
      </c>
      <c r="AC318" s="1">
        <v>0.28229120958944798</v>
      </c>
      <c r="AD318">
        <f t="shared" si="88"/>
        <v>0.28386823887708879</v>
      </c>
      <c r="AE318">
        <f t="shared" si="88"/>
        <v>0.28544526816472954</v>
      </c>
      <c r="AF318">
        <f t="shared" si="88"/>
        <v>0.28702229745237035</v>
      </c>
      <c r="AG318">
        <f t="shared" si="88"/>
        <v>0.2885993267400111</v>
      </c>
      <c r="AH318" s="1">
        <v>0.2901763560276519</v>
      </c>
      <c r="AI318" s="2">
        <f t="shared" si="76"/>
        <v>2.8274598683213847</v>
      </c>
      <c r="AJ318" s="2">
        <f t="shared" si="77"/>
        <v>2.9986397806857332</v>
      </c>
      <c r="AK318" s="2">
        <f t="shared" si="78"/>
        <v>3.1082708012616735</v>
      </c>
      <c r="AL318" s="2">
        <f t="shared" si="79"/>
        <v>5.5566653249600133</v>
      </c>
      <c r="AM318" s="2">
        <f t="shared" si="80"/>
        <v>8.3895075644778618</v>
      </c>
      <c r="AN318" s="2">
        <f t="shared" si="81"/>
        <v>8.3895075644778618</v>
      </c>
      <c r="AO318">
        <f t="shared" si="82"/>
        <v>0</v>
      </c>
    </row>
    <row r="319" spans="1:41" x14ac:dyDescent="0.35">
      <c r="A319" t="str">
        <f>VLOOKUP(B319,'BAU Global Total'!A$3:C$34,3,FALSE)</f>
        <v>GCAM</v>
      </c>
      <c r="B319" t="s">
        <v>48</v>
      </c>
      <c r="C319" t="s">
        <v>68</v>
      </c>
      <c r="D319" s="1">
        <v>0.18994531964</v>
      </c>
      <c r="E319">
        <f t="shared" si="83"/>
        <v>0.19269596657999999</v>
      </c>
      <c r="F319">
        <f t="shared" si="83"/>
        <v>0.19544661352000001</v>
      </c>
      <c r="G319">
        <f t="shared" si="83"/>
        <v>0.19819726046</v>
      </c>
      <c r="H319">
        <f t="shared" si="83"/>
        <v>0.20094790740000001</v>
      </c>
      <c r="I319" s="1">
        <v>0.20369855434</v>
      </c>
      <c r="J319">
        <f t="shared" si="84"/>
        <v>0.20638190196200001</v>
      </c>
      <c r="K319">
        <f t="shared" si="84"/>
        <v>0.209065249584</v>
      </c>
      <c r="L319">
        <f t="shared" si="84"/>
        <v>0.21174859720600001</v>
      </c>
      <c r="M319">
        <f t="shared" si="84"/>
        <v>0.21443194482799999</v>
      </c>
      <c r="N319" s="1">
        <v>0.21711529245</v>
      </c>
      <c r="O319">
        <f t="shared" si="85"/>
        <v>0.22058432515599999</v>
      </c>
      <c r="P319">
        <f t="shared" si="85"/>
        <v>0.22405335786199998</v>
      </c>
      <c r="Q319">
        <f t="shared" si="85"/>
        <v>0.227522390568</v>
      </c>
      <c r="R319">
        <f t="shared" si="85"/>
        <v>0.23099142327399999</v>
      </c>
      <c r="S319" s="1">
        <v>0.23446045597999998</v>
      </c>
      <c r="T319">
        <f t="shared" si="86"/>
        <v>0.23846058847599999</v>
      </c>
      <c r="U319">
        <f t="shared" si="86"/>
        <v>0.242460720972</v>
      </c>
      <c r="V319">
        <f t="shared" si="86"/>
        <v>0.24646085346800001</v>
      </c>
      <c r="W319">
        <f t="shared" si="86"/>
        <v>0.25046098596400002</v>
      </c>
      <c r="X319" s="1">
        <v>0.25446111846000002</v>
      </c>
      <c r="Y319">
        <f t="shared" si="87"/>
        <v>0.25877775750199999</v>
      </c>
      <c r="Z319">
        <f t="shared" si="87"/>
        <v>0.26309439654400002</v>
      </c>
      <c r="AA319">
        <f t="shared" si="87"/>
        <v>0.26741103558599999</v>
      </c>
      <c r="AB319">
        <f t="shared" si="87"/>
        <v>0.27172767462800002</v>
      </c>
      <c r="AC319" s="1">
        <v>0.27604431366999999</v>
      </c>
      <c r="AD319">
        <f t="shared" si="88"/>
        <v>0.28022825889399999</v>
      </c>
      <c r="AE319">
        <f t="shared" si="88"/>
        <v>0.284412204118</v>
      </c>
      <c r="AF319">
        <f t="shared" si="88"/>
        <v>0.28859614934199995</v>
      </c>
      <c r="AG319">
        <f t="shared" si="88"/>
        <v>0.29278009456599996</v>
      </c>
      <c r="AH319" s="1">
        <v>0.29696403978999997</v>
      </c>
      <c r="AI319" s="2">
        <f t="shared" si="76"/>
        <v>2.2396746079699996</v>
      </c>
      <c r="AJ319" s="2">
        <f t="shared" si="77"/>
        <v>2.5870315126300003</v>
      </c>
      <c r="AK319" s="2">
        <f t="shared" si="78"/>
        <v>3.0344970431</v>
      </c>
      <c r="AL319" s="2">
        <f t="shared" si="79"/>
        <v>4.6095908281499991</v>
      </c>
      <c r="AM319" s="2">
        <f t="shared" si="80"/>
        <v>7.389626752789999</v>
      </c>
      <c r="AN319" s="2">
        <f t="shared" si="81"/>
        <v>0</v>
      </c>
      <c r="AO319">
        <f t="shared" si="82"/>
        <v>7.389626752789999</v>
      </c>
    </row>
    <row r="320" spans="1:41" hidden="1" x14ac:dyDescent="0.35">
      <c r="A320" t="str">
        <f>VLOOKUP(B320,'BAU Global Total'!A$3:C$34,3,FALSE)</f>
        <v>GCAM</v>
      </c>
      <c r="B320" t="s">
        <v>48</v>
      </c>
      <c r="C320" t="s">
        <v>69</v>
      </c>
      <c r="D320" s="1">
        <v>0</v>
      </c>
      <c r="E320">
        <f t="shared" si="83"/>
        <v>0</v>
      </c>
      <c r="F320">
        <f t="shared" si="83"/>
        <v>0</v>
      </c>
      <c r="G320">
        <f t="shared" si="83"/>
        <v>0</v>
      </c>
      <c r="H320">
        <f t="shared" si="83"/>
        <v>0</v>
      </c>
      <c r="I320" s="1">
        <v>0</v>
      </c>
      <c r="J320">
        <f t="shared" si="84"/>
        <v>0</v>
      </c>
      <c r="K320">
        <f t="shared" si="84"/>
        <v>0</v>
      </c>
      <c r="L320">
        <f t="shared" si="84"/>
        <v>0</v>
      </c>
      <c r="M320">
        <f t="shared" si="84"/>
        <v>0</v>
      </c>
      <c r="N320" s="1">
        <v>0</v>
      </c>
      <c r="O320">
        <f t="shared" si="85"/>
        <v>0</v>
      </c>
      <c r="P320">
        <f t="shared" si="85"/>
        <v>0</v>
      </c>
      <c r="Q320">
        <f t="shared" si="85"/>
        <v>0</v>
      </c>
      <c r="R320">
        <f t="shared" si="85"/>
        <v>0</v>
      </c>
      <c r="S320" s="1">
        <v>0</v>
      </c>
      <c r="T320">
        <f t="shared" si="86"/>
        <v>0</v>
      </c>
      <c r="U320">
        <f t="shared" si="86"/>
        <v>0</v>
      </c>
      <c r="V320">
        <f t="shared" si="86"/>
        <v>0</v>
      </c>
      <c r="W320">
        <f t="shared" si="86"/>
        <v>0</v>
      </c>
      <c r="X320" s="1">
        <v>0</v>
      </c>
      <c r="Y320">
        <f t="shared" si="87"/>
        <v>0</v>
      </c>
      <c r="Z320">
        <f t="shared" si="87"/>
        <v>0</v>
      </c>
      <c r="AA320">
        <f t="shared" si="87"/>
        <v>0</v>
      </c>
      <c r="AB320">
        <f t="shared" si="87"/>
        <v>0</v>
      </c>
      <c r="AC320" s="1">
        <v>0</v>
      </c>
      <c r="AD320">
        <f t="shared" si="88"/>
        <v>0</v>
      </c>
      <c r="AE320">
        <f t="shared" si="88"/>
        <v>0</v>
      </c>
      <c r="AF320">
        <f t="shared" si="88"/>
        <v>0</v>
      </c>
      <c r="AG320">
        <f t="shared" si="88"/>
        <v>0</v>
      </c>
      <c r="AH320" s="1">
        <v>0</v>
      </c>
      <c r="AI320" s="2">
        <f t="shared" si="76"/>
        <v>0</v>
      </c>
      <c r="AJ320" s="2">
        <f t="shared" si="77"/>
        <v>0</v>
      </c>
      <c r="AK320" s="2">
        <f t="shared" si="78"/>
        <v>0</v>
      </c>
      <c r="AL320" s="2">
        <f t="shared" si="79"/>
        <v>0</v>
      </c>
      <c r="AM320" s="2">
        <f t="shared" si="80"/>
        <v>0</v>
      </c>
      <c r="AN320" s="2">
        <f t="shared" si="81"/>
        <v>0</v>
      </c>
      <c r="AO320">
        <f t="shared" si="82"/>
        <v>0</v>
      </c>
    </row>
    <row r="321" spans="1:41" hidden="1" x14ac:dyDescent="0.35">
      <c r="A321" t="str">
        <f>VLOOKUP(B321,'BAU Global Total'!A$3:C$34,3,FALSE)</f>
        <v>GCAM</v>
      </c>
      <c r="B321" t="s">
        <v>49</v>
      </c>
      <c r="C321" t="s">
        <v>60</v>
      </c>
      <c r="D321" s="1">
        <v>5.3623110354883811E-3</v>
      </c>
      <c r="E321">
        <f t="shared" si="83"/>
        <v>5.3724122922611528E-3</v>
      </c>
      <c r="F321">
        <f t="shared" si="83"/>
        <v>5.3825135490339253E-3</v>
      </c>
      <c r="G321">
        <f t="shared" si="83"/>
        <v>5.392614805806697E-3</v>
      </c>
      <c r="H321">
        <f t="shared" si="83"/>
        <v>5.4027160625794695E-3</v>
      </c>
      <c r="I321" s="1">
        <v>5.4128173193522412E-3</v>
      </c>
      <c r="J321">
        <f t="shared" si="84"/>
        <v>5.408913698006783E-3</v>
      </c>
      <c r="K321">
        <f t="shared" si="84"/>
        <v>5.4050100766613249E-3</v>
      </c>
      <c r="L321">
        <f t="shared" si="84"/>
        <v>5.4011064553158667E-3</v>
      </c>
      <c r="M321">
        <f t="shared" si="84"/>
        <v>5.3972028339704086E-3</v>
      </c>
      <c r="N321" s="1">
        <v>5.3932992126249505E-3</v>
      </c>
      <c r="O321">
        <f t="shared" si="85"/>
        <v>5.3408833931806931E-3</v>
      </c>
      <c r="P321">
        <f t="shared" si="85"/>
        <v>5.2884675737364358E-3</v>
      </c>
      <c r="Q321">
        <f t="shared" si="85"/>
        <v>5.2360517542921784E-3</v>
      </c>
      <c r="R321">
        <f t="shared" si="85"/>
        <v>5.1836359348479211E-3</v>
      </c>
      <c r="S321" s="1">
        <v>5.1312201154036638E-3</v>
      </c>
      <c r="T321">
        <f t="shared" si="86"/>
        <v>4.8898511838163326E-3</v>
      </c>
      <c r="U321">
        <f t="shared" si="86"/>
        <v>4.6484822522290014E-3</v>
      </c>
      <c r="V321">
        <f t="shared" si="86"/>
        <v>4.407113320641671E-3</v>
      </c>
      <c r="W321">
        <f t="shared" si="86"/>
        <v>4.1657443890543398E-3</v>
      </c>
      <c r="X321" s="1">
        <v>3.9243754574670086E-3</v>
      </c>
      <c r="Y321">
        <f t="shared" si="87"/>
        <v>3.4559096691223938E-3</v>
      </c>
      <c r="Z321">
        <f t="shared" si="87"/>
        <v>2.9874438807777795E-3</v>
      </c>
      <c r="AA321">
        <f t="shared" si="87"/>
        <v>2.5189780924331647E-3</v>
      </c>
      <c r="AB321">
        <f t="shared" si="87"/>
        <v>2.0505123040885503E-3</v>
      </c>
      <c r="AC321" s="1">
        <v>1.5820465157439358E-3</v>
      </c>
      <c r="AD321">
        <f t="shared" si="88"/>
        <v>1.0750474645337652E-3</v>
      </c>
      <c r="AE321">
        <f t="shared" si="88"/>
        <v>5.6804841332359478E-4</v>
      </c>
      <c r="AF321">
        <f t="shared" si="88"/>
        <v>6.1049362113424401E-5</v>
      </c>
      <c r="AG321">
        <f t="shared" si="88"/>
        <v>-4.459496890967462E-4</v>
      </c>
      <c r="AH321" s="1">
        <v>-9.5294874030691637E-4</v>
      </c>
      <c r="AI321" s="2">
        <f t="shared" si="76"/>
        <v>5.93309173411012E-2</v>
      </c>
      <c r="AJ321" s="2">
        <f t="shared" si="77"/>
        <v>5.36091245872942E-2</v>
      </c>
      <c r="AK321" s="2">
        <f t="shared" si="78"/>
        <v>1.6824512730199956E-2</v>
      </c>
      <c r="AL321" s="2">
        <f t="shared" si="79"/>
        <v>0.10754674271577044</v>
      </c>
      <c r="AM321" s="2">
        <f t="shared" si="80"/>
        <v>0.12044687998850338</v>
      </c>
      <c r="AN321" s="2">
        <f t="shared" si="81"/>
        <v>0.12044687998850338</v>
      </c>
      <c r="AO321">
        <f t="shared" si="82"/>
        <v>0</v>
      </c>
    </row>
    <row r="322" spans="1:41" hidden="1" x14ac:dyDescent="0.35">
      <c r="A322" t="str">
        <f>VLOOKUP(B322,'BAU Global Total'!A$3:C$34,3,FALSE)</f>
        <v>GCAM</v>
      </c>
      <c r="B322" t="s">
        <v>49</v>
      </c>
      <c r="C322" t="s">
        <v>61</v>
      </c>
      <c r="D322" s="1">
        <v>0</v>
      </c>
      <c r="E322">
        <f t="shared" si="83"/>
        <v>2.9638516338399998E-5</v>
      </c>
      <c r="F322">
        <f t="shared" si="83"/>
        <v>5.9277032676799995E-5</v>
      </c>
      <c r="G322">
        <f t="shared" si="83"/>
        <v>8.8915549015199986E-5</v>
      </c>
      <c r="H322">
        <f t="shared" si="83"/>
        <v>1.1855406535359999E-4</v>
      </c>
      <c r="I322" s="1">
        <v>1.4819258169199999E-4</v>
      </c>
      <c r="J322">
        <f t="shared" si="84"/>
        <v>2.73345447048E-4</v>
      </c>
      <c r="K322">
        <f t="shared" si="84"/>
        <v>3.9849831240400008E-4</v>
      </c>
      <c r="L322">
        <f t="shared" si="84"/>
        <v>5.2365117776000006E-4</v>
      </c>
      <c r="M322">
        <f t="shared" si="84"/>
        <v>6.4880404311600014E-4</v>
      </c>
      <c r="N322" s="1">
        <v>7.7395690847200012E-4</v>
      </c>
      <c r="O322">
        <f t="shared" si="85"/>
        <v>9.2617829512239933E-4</v>
      </c>
      <c r="P322">
        <f t="shared" si="85"/>
        <v>1.0783996817727987E-3</v>
      </c>
      <c r="Q322">
        <f t="shared" si="85"/>
        <v>1.2306210684231978E-3</v>
      </c>
      <c r="R322">
        <f t="shared" si="85"/>
        <v>1.3828424550735969E-3</v>
      </c>
      <c r="S322" s="1">
        <v>1.5350638417239962E-3</v>
      </c>
      <c r="T322">
        <f t="shared" si="86"/>
        <v>1.624696292488797E-3</v>
      </c>
      <c r="U322">
        <f t="shared" si="86"/>
        <v>1.7143287432535978E-3</v>
      </c>
      <c r="V322">
        <f t="shared" si="86"/>
        <v>1.8039611940183983E-3</v>
      </c>
      <c r="W322">
        <f t="shared" si="86"/>
        <v>1.8935936447831991E-3</v>
      </c>
      <c r="X322" s="1">
        <v>1.9832260955479999E-3</v>
      </c>
      <c r="Y322">
        <f t="shared" si="87"/>
        <v>2.0315283388383991E-3</v>
      </c>
      <c r="Z322">
        <f t="shared" si="87"/>
        <v>2.0798305821287983E-3</v>
      </c>
      <c r="AA322">
        <f t="shared" si="87"/>
        <v>2.1281328254191979E-3</v>
      </c>
      <c r="AB322">
        <f t="shared" si="87"/>
        <v>2.176435068709597E-3</v>
      </c>
      <c r="AC322" s="1">
        <v>2.2247373119999962E-3</v>
      </c>
      <c r="AD322">
        <f t="shared" si="88"/>
        <v>2.2415342276343956E-3</v>
      </c>
      <c r="AE322">
        <f t="shared" si="88"/>
        <v>2.258331143268795E-3</v>
      </c>
      <c r="AF322">
        <f t="shared" si="88"/>
        <v>2.2751280589031943E-3</v>
      </c>
      <c r="AG322">
        <f t="shared" si="88"/>
        <v>2.2919249745375937E-3</v>
      </c>
      <c r="AH322" s="1">
        <v>2.3087218901719931E-3</v>
      </c>
      <c r="AI322" s="2">
        <f t="shared" si="76"/>
        <v>3.0628336338760003E-3</v>
      </c>
      <c r="AJ322" s="2">
        <f t="shared" si="77"/>
        <v>1.5946868220679981E-2</v>
      </c>
      <c r="AK322" s="2">
        <f t="shared" si="78"/>
        <v>2.3999530517159966E-2</v>
      </c>
      <c r="AL322" s="2">
        <f t="shared" si="79"/>
        <v>1.823574494608398E-2</v>
      </c>
      <c r="AM322" s="2">
        <f t="shared" si="80"/>
        <v>4.0252049367695941E-2</v>
      </c>
      <c r="AN322" s="2">
        <f t="shared" si="81"/>
        <v>4.0252049367695941E-2</v>
      </c>
      <c r="AO322">
        <f t="shared" si="82"/>
        <v>0</v>
      </c>
    </row>
    <row r="323" spans="1:41" hidden="1" x14ac:dyDescent="0.35">
      <c r="A323" t="str">
        <f>VLOOKUP(B323,'BAU Global Total'!A$3:C$34,3,FALSE)</f>
        <v>GCAM</v>
      </c>
      <c r="B323" t="s">
        <v>49</v>
      </c>
      <c r="C323" t="s">
        <v>53</v>
      </c>
      <c r="D323" s="1">
        <v>0.13535406054107443</v>
      </c>
      <c r="E323">
        <f t="shared" ref="E323:H342" si="89">$D323+($I323-$D323)*(E$1-$D$1)/($I$1-$D$1)</f>
        <v>0.13437155796870537</v>
      </c>
      <c r="F323">
        <f t="shared" si="89"/>
        <v>0.13338905539633633</v>
      </c>
      <c r="G323">
        <f t="shared" si="89"/>
        <v>0.13240655282396727</v>
      </c>
      <c r="H323">
        <f t="shared" si="89"/>
        <v>0.13142405025159823</v>
      </c>
      <c r="I323" s="1">
        <v>0.13044154767922916</v>
      </c>
      <c r="J323">
        <f t="shared" ref="J323:M342" si="90">$I323+($N323-$I323)*(J$1-$I$1)/($N$1-$I$1)</f>
        <v>0.1295949475214779</v>
      </c>
      <c r="K323">
        <f t="shared" si="90"/>
        <v>0.12874834736372665</v>
      </c>
      <c r="L323">
        <f t="shared" si="90"/>
        <v>0.12790174720597541</v>
      </c>
      <c r="M323">
        <f t="shared" si="90"/>
        <v>0.12705514704822415</v>
      </c>
      <c r="N323" s="1">
        <v>0.12620854689047289</v>
      </c>
      <c r="O323">
        <f t="shared" ref="O323:R342" si="91">$N323+($S323-$N323)*(O$1-$N$1)/($S$1-$N$1)</f>
        <v>0.12628377893386472</v>
      </c>
      <c r="P323">
        <f t="shared" si="91"/>
        <v>0.12635901097725655</v>
      </c>
      <c r="Q323">
        <f t="shared" si="91"/>
        <v>0.12643424302064837</v>
      </c>
      <c r="R323">
        <f t="shared" si="91"/>
        <v>0.1265094750640402</v>
      </c>
      <c r="S323" s="1">
        <v>0.12658470710743203</v>
      </c>
      <c r="T323">
        <f t="shared" ref="T323:W342" si="92">$S323+($X323-$S323)*(T$1-$S$1)/($X$1-$S$1)</f>
        <v>0.1273858144395838</v>
      </c>
      <c r="U323">
        <f t="shared" si="92"/>
        <v>0.12818692177173555</v>
      </c>
      <c r="V323">
        <f t="shared" si="92"/>
        <v>0.12898802910388732</v>
      </c>
      <c r="W323">
        <f t="shared" si="92"/>
        <v>0.12978913643603907</v>
      </c>
      <c r="X323" s="1">
        <v>0.13059024376819084</v>
      </c>
      <c r="Y323">
        <f t="shared" ref="Y323:AB342" si="93">$X323+($AC323-$X323)*(Y$1-$X$1)/($AC$1-$X$1)</f>
        <v>0.13177765991848736</v>
      </c>
      <c r="Z323">
        <f t="shared" si="93"/>
        <v>0.13296507606878391</v>
      </c>
      <c r="AA323">
        <f t="shared" si="93"/>
        <v>0.13415249221908043</v>
      </c>
      <c r="AB323">
        <f t="shared" si="93"/>
        <v>0.13533990836937698</v>
      </c>
      <c r="AC323" s="1">
        <v>0.1365273245196735</v>
      </c>
      <c r="AD323">
        <f t="shared" ref="AD323:AG342" si="94">$AC323+($AH323-$AC323)*(AD$1-$AC$1)/($AH$1-$AC$1)</f>
        <v>0.13774377052870643</v>
      </c>
      <c r="AE323">
        <f t="shared" si="94"/>
        <v>0.13896021653773932</v>
      </c>
      <c r="AF323">
        <f t="shared" si="94"/>
        <v>0.14017666254677225</v>
      </c>
      <c r="AG323">
        <f t="shared" si="94"/>
        <v>0.14139310855580514</v>
      </c>
      <c r="AH323" s="1">
        <v>0.14260955456483806</v>
      </c>
      <c r="AI323" s="2">
        <f t="shared" ref="AI323:AI342" si="95">SUM(D323:N323)</f>
        <v>1.4368955606907878</v>
      </c>
      <c r="AJ323" s="2">
        <f t="shared" ref="AJ323:AJ342" si="96">SUM(N323:X323)</f>
        <v>1.4033199075131515</v>
      </c>
      <c r="AK323" s="2">
        <f t="shared" ref="AK323:AK342" si="97">SUM(X323:AH323)</f>
        <v>1.5022360175974541</v>
      </c>
      <c r="AL323" s="2">
        <f t="shared" ref="AL323:AL342" si="98">SUM(D323:X323)</f>
        <v>2.7140069213134663</v>
      </c>
      <c r="AM323" s="2">
        <f t="shared" ref="AM323:AM342" si="99">SUM(D323:AH323)</f>
        <v>4.0856526951427297</v>
      </c>
      <c r="AN323" s="2">
        <f t="shared" ref="AN323:AN342" si="100">IF(OR(C323="International Shipping",C323="International Aviation"),0,AM323)</f>
        <v>4.0856526951427297</v>
      </c>
      <c r="AO323">
        <f t="shared" ref="AO323:AO342" si="101">IF(OR(C323="International Shipping",C323="International Aviation"),AM323,0)</f>
        <v>0</v>
      </c>
    </row>
    <row r="324" spans="1:41" hidden="1" x14ac:dyDescent="0.35">
      <c r="A324" t="str">
        <f>VLOOKUP(B324,'BAU Global Total'!A$3:C$34,3,FALSE)</f>
        <v>GCAM</v>
      </c>
      <c r="B324" t="s">
        <v>49</v>
      </c>
      <c r="C324" t="s">
        <v>62</v>
      </c>
      <c r="D324" s="1">
        <v>-4.6912863954008E-3</v>
      </c>
      <c r="E324">
        <f t="shared" si="89"/>
        <v>-5.0731942023939554E-3</v>
      </c>
      <c r="F324">
        <f t="shared" si="89"/>
        <v>-5.4551020093871099E-3</v>
      </c>
      <c r="G324">
        <f t="shared" si="89"/>
        <v>-5.8370098163802652E-3</v>
      </c>
      <c r="H324">
        <f t="shared" si="89"/>
        <v>-6.2189176233734197E-3</v>
      </c>
      <c r="I324" s="1">
        <v>-6.6008254303665751E-3</v>
      </c>
      <c r="J324">
        <f t="shared" si="90"/>
        <v>-7.0044341243104373E-3</v>
      </c>
      <c r="K324">
        <f t="shared" si="90"/>
        <v>-7.4080428182542995E-3</v>
      </c>
      <c r="L324">
        <f t="shared" si="90"/>
        <v>-7.8116515121981617E-3</v>
      </c>
      <c r="M324">
        <f t="shared" si="90"/>
        <v>-8.2152602061420239E-3</v>
      </c>
      <c r="N324" s="1">
        <v>-8.618868900085886E-3</v>
      </c>
      <c r="O324">
        <f t="shared" si="91"/>
        <v>-9.1676274838981293E-3</v>
      </c>
      <c r="P324">
        <f t="shared" si="91"/>
        <v>-9.7163860677103725E-3</v>
      </c>
      <c r="Q324">
        <f t="shared" si="91"/>
        <v>-1.0265144651522614E-2</v>
      </c>
      <c r="R324">
        <f t="shared" si="91"/>
        <v>-1.0813903235334857E-2</v>
      </c>
      <c r="S324" s="1">
        <v>-1.13626618191471E-2</v>
      </c>
      <c r="T324">
        <f t="shared" si="92"/>
        <v>-1.249678382961447E-2</v>
      </c>
      <c r="U324">
        <f t="shared" si="92"/>
        <v>-1.363090584008184E-2</v>
      </c>
      <c r="V324">
        <f t="shared" si="92"/>
        <v>-1.4765027850549211E-2</v>
      </c>
      <c r="W324">
        <f t="shared" si="92"/>
        <v>-1.5899149861016579E-2</v>
      </c>
      <c r="X324" s="1">
        <v>-1.703327187148395E-2</v>
      </c>
      <c r="Y324">
        <f t="shared" si="93"/>
        <v>-1.882634936350568E-2</v>
      </c>
      <c r="Z324">
        <f t="shared" si="93"/>
        <v>-2.0619426855527409E-2</v>
      </c>
      <c r="AA324">
        <f t="shared" si="93"/>
        <v>-2.2412504347549142E-2</v>
      </c>
      <c r="AB324">
        <f t="shared" si="93"/>
        <v>-2.4205581839570871E-2</v>
      </c>
      <c r="AC324" s="1">
        <v>-2.5998659331592601E-2</v>
      </c>
      <c r="AD324">
        <f t="shared" si="94"/>
        <v>-2.768597000964414E-2</v>
      </c>
      <c r="AE324">
        <f t="shared" si="94"/>
        <v>-2.937328068769568E-2</v>
      </c>
      <c r="AF324">
        <f t="shared" si="94"/>
        <v>-3.1060591365747223E-2</v>
      </c>
      <c r="AG324">
        <f t="shared" si="94"/>
        <v>-3.2747902043798759E-2</v>
      </c>
      <c r="AH324" s="1">
        <v>-3.4435212721850302E-2</v>
      </c>
      <c r="AI324" s="2">
        <f t="shared" si="95"/>
        <v>-7.293459303829293E-2</v>
      </c>
      <c r="AJ324" s="2">
        <f t="shared" si="96"/>
        <v>-0.13376973141044501</v>
      </c>
      <c r="AK324" s="2">
        <f t="shared" si="97"/>
        <v>-0.28439875043796581</v>
      </c>
      <c r="AL324" s="2">
        <f t="shared" si="98"/>
        <v>-0.19808545554865203</v>
      </c>
      <c r="AM324" s="2">
        <f t="shared" si="99"/>
        <v>-0.46545093411513389</v>
      </c>
      <c r="AN324" s="2">
        <f t="shared" si="100"/>
        <v>-0.46545093411513389</v>
      </c>
      <c r="AO324">
        <f t="shared" si="101"/>
        <v>0</v>
      </c>
    </row>
    <row r="325" spans="1:41" hidden="1" x14ac:dyDescent="0.35">
      <c r="A325" t="str">
        <f>VLOOKUP(B325,'BAU Global Total'!A$3:C$34,3,FALSE)</f>
        <v>GCAM</v>
      </c>
      <c r="B325" t="s">
        <v>49</v>
      </c>
      <c r="C325" t="s">
        <v>63</v>
      </c>
      <c r="D325" s="1">
        <v>0.11201566681230249</v>
      </c>
      <c r="E325">
        <f t="shared" si="89"/>
        <v>0.11380551422863802</v>
      </c>
      <c r="F325">
        <f t="shared" si="89"/>
        <v>0.11559536164497355</v>
      </c>
      <c r="G325">
        <f t="shared" si="89"/>
        <v>0.11738520906130909</v>
      </c>
      <c r="H325">
        <f t="shared" si="89"/>
        <v>0.11917505647764462</v>
      </c>
      <c r="I325" s="1">
        <v>0.12096490389398015</v>
      </c>
      <c r="J325">
        <f t="shared" si="90"/>
        <v>0.121979767358619</v>
      </c>
      <c r="K325">
        <f t="shared" si="90"/>
        <v>0.12299463082325784</v>
      </c>
      <c r="L325">
        <f t="shared" si="90"/>
        <v>0.12400949428789668</v>
      </c>
      <c r="M325">
        <f t="shared" si="90"/>
        <v>0.12502435775253554</v>
      </c>
      <c r="N325" s="1">
        <v>0.12603922121717437</v>
      </c>
      <c r="O325">
        <f t="shared" si="91"/>
        <v>0.1261578631931646</v>
      </c>
      <c r="P325">
        <f t="shared" si="91"/>
        <v>0.12627650516915487</v>
      </c>
      <c r="Q325">
        <f t="shared" si="91"/>
        <v>0.1263951471451451</v>
      </c>
      <c r="R325">
        <f t="shared" si="91"/>
        <v>0.12651378912113537</v>
      </c>
      <c r="S325" s="1">
        <v>0.1266324310971256</v>
      </c>
      <c r="T325">
        <f t="shared" si="92"/>
        <v>0.12617721787380617</v>
      </c>
      <c r="U325">
        <f t="shared" si="92"/>
        <v>0.12572200465048675</v>
      </c>
      <c r="V325">
        <f t="shared" si="92"/>
        <v>0.12526679142716732</v>
      </c>
      <c r="W325">
        <f t="shared" si="92"/>
        <v>0.12481157820384788</v>
      </c>
      <c r="X325" s="1">
        <v>0.12435636498052845</v>
      </c>
      <c r="Y325">
        <f t="shared" si="93"/>
        <v>0.12345119521026918</v>
      </c>
      <c r="Z325">
        <f t="shared" si="93"/>
        <v>0.12254602544000991</v>
      </c>
      <c r="AA325">
        <f t="shared" si="93"/>
        <v>0.12164085566975064</v>
      </c>
      <c r="AB325">
        <f t="shared" si="93"/>
        <v>0.12073568589949137</v>
      </c>
      <c r="AC325" s="1">
        <v>0.1198305161292321</v>
      </c>
      <c r="AD325">
        <f t="shared" si="94"/>
        <v>0.11855619718326232</v>
      </c>
      <c r="AE325">
        <f t="shared" si="94"/>
        <v>0.11728187823729254</v>
      </c>
      <c r="AF325">
        <f t="shared" si="94"/>
        <v>0.11600755929132277</v>
      </c>
      <c r="AG325">
        <f t="shared" si="94"/>
        <v>0.11473324034535298</v>
      </c>
      <c r="AH325" s="1">
        <v>0.11345892139938321</v>
      </c>
      <c r="AI325" s="2">
        <f t="shared" si="95"/>
        <v>1.3189891835583314</v>
      </c>
      <c r="AJ325" s="2">
        <f t="shared" si="96"/>
        <v>1.3843489140787364</v>
      </c>
      <c r="AK325" s="2">
        <f t="shared" si="97"/>
        <v>1.3125984397858954</v>
      </c>
      <c r="AL325" s="2">
        <f t="shared" si="98"/>
        <v>2.5772988764198934</v>
      </c>
      <c r="AM325" s="2">
        <f t="shared" si="99"/>
        <v>3.7655409512252604</v>
      </c>
      <c r="AN325" s="2">
        <f t="shared" si="100"/>
        <v>3.7655409512252604</v>
      </c>
      <c r="AO325">
        <f t="shared" si="101"/>
        <v>0</v>
      </c>
    </row>
    <row r="326" spans="1:41" hidden="1" x14ac:dyDescent="0.35">
      <c r="A326" t="str">
        <f>VLOOKUP(B326,'BAU Global Total'!A$3:C$34,3,FALSE)</f>
        <v>GCAM</v>
      </c>
      <c r="B326" t="s">
        <v>49</v>
      </c>
      <c r="C326" t="s">
        <v>64</v>
      </c>
      <c r="D326" s="1">
        <v>6.8072347749855008E-3</v>
      </c>
      <c r="E326">
        <f t="shared" si="89"/>
        <v>7.1692296598066009E-3</v>
      </c>
      <c r="F326">
        <f t="shared" si="89"/>
        <v>7.5312245446277001E-3</v>
      </c>
      <c r="G326">
        <f t="shared" si="89"/>
        <v>7.8932194294487994E-3</v>
      </c>
      <c r="H326">
        <f t="shared" si="89"/>
        <v>8.2552143142699003E-3</v>
      </c>
      <c r="I326" s="1">
        <v>8.6172091990909996E-3</v>
      </c>
      <c r="J326">
        <f t="shared" si="90"/>
        <v>9.0530860718772994E-3</v>
      </c>
      <c r="K326">
        <f t="shared" si="90"/>
        <v>9.4889629446636009E-3</v>
      </c>
      <c r="L326">
        <f t="shared" si="90"/>
        <v>9.9248398174499007E-3</v>
      </c>
      <c r="M326">
        <f t="shared" si="90"/>
        <v>1.0360716690236202E-2</v>
      </c>
      <c r="N326" s="1">
        <v>1.0796593563022502E-2</v>
      </c>
      <c r="O326">
        <f t="shared" si="91"/>
        <v>1.1157787142441202E-2</v>
      </c>
      <c r="P326">
        <f t="shared" si="91"/>
        <v>1.1518980721859902E-2</v>
      </c>
      <c r="Q326">
        <f t="shared" si="91"/>
        <v>1.18801743012786E-2</v>
      </c>
      <c r="R326">
        <f t="shared" si="91"/>
        <v>1.2241367880697299E-2</v>
      </c>
      <c r="S326" s="1">
        <v>1.2602561460115999E-2</v>
      </c>
      <c r="T326">
        <f t="shared" si="92"/>
        <v>1.2836389839273691E-2</v>
      </c>
      <c r="U326">
        <f t="shared" si="92"/>
        <v>1.3070218218431382E-2</v>
      </c>
      <c r="V326">
        <f t="shared" si="92"/>
        <v>1.3304046597589074E-2</v>
      </c>
      <c r="W326">
        <f t="shared" si="92"/>
        <v>1.3537874976746765E-2</v>
      </c>
      <c r="X326" s="1">
        <v>1.3771703355904457E-2</v>
      </c>
      <c r="Y326">
        <f t="shared" si="93"/>
        <v>1.3871288847417165E-2</v>
      </c>
      <c r="Z326">
        <f t="shared" si="93"/>
        <v>1.3970874338929873E-2</v>
      </c>
      <c r="AA326">
        <f t="shared" si="93"/>
        <v>1.407045983044258E-2</v>
      </c>
      <c r="AB326">
        <f t="shared" si="93"/>
        <v>1.4170045321955288E-2</v>
      </c>
      <c r="AC326" s="1">
        <v>1.4269630813467996E-2</v>
      </c>
      <c r="AD326">
        <f t="shared" si="94"/>
        <v>1.4256706739585319E-2</v>
      </c>
      <c r="AE326">
        <f t="shared" si="94"/>
        <v>1.4243782665702642E-2</v>
      </c>
      <c r="AF326">
        <f t="shared" si="94"/>
        <v>1.4230858591819967E-2</v>
      </c>
      <c r="AG326">
        <f t="shared" si="94"/>
        <v>1.421793451793729E-2</v>
      </c>
      <c r="AH326" s="1">
        <v>1.4205010444054613E-2</v>
      </c>
      <c r="AI326" s="2">
        <f t="shared" si="95"/>
        <v>9.5897531009479009E-2</v>
      </c>
      <c r="AJ326" s="2">
        <f t="shared" si="96"/>
        <v>0.13671769805736089</v>
      </c>
      <c r="AK326" s="2">
        <f t="shared" si="97"/>
        <v>0.15527829546721719</v>
      </c>
      <c r="AL326" s="2">
        <f t="shared" si="98"/>
        <v>0.22181863550381739</v>
      </c>
      <c r="AM326" s="2">
        <f t="shared" si="99"/>
        <v>0.36332522761513014</v>
      </c>
      <c r="AN326" s="2">
        <f t="shared" si="100"/>
        <v>0.36332522761513014</v>
      </c>
      <c r="AO326">
        <f t="shared" si="101"/>
        <v>0</v>
      </c>
    </row>
    <row r="327" spans="1:41" hidden="1" x14ac:dyDescent="0.35">
      <c r="A327" t="str">
        <f>VLOOKUP(B327,'BAU Global Total'!A$3:C$34,3,FALSE)</f>
        <v>GCAM</v>
      </c>
      <c r="B327" t="s">
        <v>49</v>
      </c>
      <c r="C327" t="s">
        <v>65</v>
      </c>
      <c r="D327" s="1">
        <v>6.3971587949334958E-3</v>
      </c>
      <c r="E327">
        <f t="shared" si="89"/>
        <v>6.4532269794858963E-3</v>
      </c>
      <c r="F327">
        <f t="shared" si="89"/>
        <v>6.5092951640382977E-3</v>
      </c>
      <c r="G327">
        <f t="shared" si="89"/>
        <v>6.5653633485906982E-3</v>
      </c>
      <c r="H327">
        <f t="shared" si="89"/>
        <v>6.6214315331430997E-3</v>
      </c>
      <c r="I327" s="1">
        <v>6.6774997176955002E-3</v>
      </c>
      <c r="J327">
        <f t="shared" si="90"/>
        <v>6.8640818724926989E-3</v>
      </c>
      <c r="K327">
        <f t="shared" si="90"/>
        <v>7.0506640272898968E-3</v>
      </c>
      <c r="L327">
        <f t="shared" si="90"/>
        <v>7.2372461820870955E-3</v>
      </c>
      <c r="M327">
        <f t="shared" si="90"/>
        <v>7.4238283368842934E-3</v>
      </c>
      <c r="N327" s="1">
        <v>7.6104104916814921E-3</v>
      </c>
      <c r="O327">
        <f t="shared" si="91"/>
        <v>7.8705379850945931E-3</v>
      </c>
      <c r="P327">
        <f t="shared" si="91"/>
        <v>8.1306654785076957E-3</v>
      </c>
      <c r="Q327">
        <f t="shared" si="91"/>
        <v>8.3907929719207967E-3</v>
      </c>
      <c r="R327">
        <f t="shared" si="91"/>
        <v>8.6509204653338993E-3</v>
      </c>
      <c r="S327" s="1">
        <v>8.9110479587470003E-3</v>
      </c>
      <c r="T327">
        <f t="shared" si="92"/>
        <v>9.0870303337934975E-3</v>
      </c>
      <c r="U327">
        <f t="shared" si="92"/>
        <v>9.2630127088399964E-3</v>
      </c>
      <c r="V327">
        <f t="shared" si="92"/>
        <v>9.4389950838864936E-3</v>
      </c>
      <c r="W327">
        <f t="shared" si="92"/>
        <v>9.6149774589329925E-3</v>
      </c>
      <c r="X327" s="1">
        <v>9.7909598339794898E-3</v>
      </c>
      <c r="Y327">
        <f t="shared" si="93"/>
        <v>9.862409842355202E-3</v>
      </c>
      <c r="Z327">
        <f t="shared" si="93"/>
        <v>9.9338598507309143E-3</v>
      </c>
      <c r="AA327">
        <f t="shared" si="93"/>
        <v>1.0005309859106625E-2</v>
      </c>
      <c r="AB327">
        <f t="shared" si="93"/>
        <v>1.0076759867482337E-2</v>
      </c>
      <c r="AC327" s="1">
        <v>1.0148209875858049E-2</v>
      </c>
      <c r="AD327">
        <f t="shared" si="94"/>
        <v>1.008695179503903E-2</v>
      </c>
      <c r="AE327">
        <f t="shared" si="94"/>
        <v>1.0025693714220008E-2</v>
      </c>
      <c r="AF327">
        <f t="shared" si="94"/>
        <v>9.9644356334009886E-3</v>
      </c>
      <c r="AG327">
        <f t="shared" si="94"/>
        <v>9.9031775525819671E-3</v>
      </c>
      <c r="AH327" s="1">
        <v>9.8419194717629475E-3</v>
      </c>
      <c r="AI327" s="2">
        <f t="shared" si="95"/>
        <v>7.541020644832247E-2</v>
      </c>
      <c r="AJ327" s="2">
        <f t="shared" si="96"/>
        <v>9.6759350770717956E-2</v>
      </c>
      <c r="AK327" s="2">
        <f t="shared" si="97"/>
        <v>0.10963968729651756</v>
      </c>
      <c r="AL327" s="2">
        <f t="shared" si="98"/>
        <v>0.16455914672735894</v>
      </c>
      <c r="AM327" s="2">
        <f t="shared" si="99"/>
        <v>0.26440787418989703</v>
      </c>
      <c r="AN327" s="2">
        <f t="shared" si="100"/>
        <v>0.26440787418989703</v>
      </c>
      <c r="AO327">
        <f t="shared" si="101"/>
        <v>0</v>
      </c>
    </row>
    <row r="328" spans="1:41" x14ac:dyDescent="0.35">
      <c r="A328" t="str">
        <f>VLOOKUP(B328,'BAU Global Total'!A$3:C$34,3,FALSE)</f>
        <v>GCAM</v>
      </c>
      <c r="B328" t="s">
        <v>49</v>
      </c>
      <c r="C328" t="s">
        <v>66</v>
      </c>
      <c r="D328" s="1">
        <v>8.6390146700000003E-3</v>
      </c>
      <c r="E328">
        <f t="shared" si="89"/>
        <v>8.6291183040000004E-3</v>
      </c>
      <c r="F328">
        <f t="shared" si="89"/>
        <v>8.6192219380000004E-3</v>
      </c>
      <c r="G328">
        <f t="shared" si="89"/>
        <v>8.6093255720000005E-3</v>
      </c>
      <c r="H328">
        <f t="shared" si="89"/>
        <v>8.5994292060000005E-3</v>
      </c>
      <c r="I328" s="1">
        <v>8.5895328400000005E-3</v>
      </c>
      <c r="J328">
        <f t="shared" si="90"/>
        <v>8.6120420890000004E-3</v>
      </c>
      <c r="K328">
        <f t="shared" si="90"/>
        <v>8.6345513380000002E-3</v>
      </c>
      <c r="L328">
        <f t="shared" si="90"/>
        <v>8.6570605870000001E-3</v>
      </c>
      <c r="M328">
        <f t="shared" si="90"/>
        <v>8.679569836E-3</v>
      </c>
      <c r="N328" s="1">
        <v>8.7020790849999998E-3</v>
      </c>
      <c r="O328">
        <f t="shared" si="91"/>
        <v>8.7293180790000008E-3</v>
      </c>
      <c r="P328">
        <f t="shared" si="91"/>
        <v>8.756557073E-3</v>
      </c>
      <c r="Q328">
        <f t="shared" si="91"/>
        <v>8.783796067000001E-3</v>
      </c>
      <c r="R328">
        <f t="shared" si="91"/>
        <v>8.8110350610000002E-3</v>
      </c>
      <c r="S328" s="1">
        <v>8.8382740550000012E-3</v>
      </c>
      <c r="T328">
        <f t="shared" si="92"/>
        <v>8.9545874180000009E-3</v>
      </c>
      <c r="U328">
        <f t="shared" si="92"/>
        <v>9.0709007810000006E-3</v>
      </c>
      <c r="V328">
        <f t="shared" si="92"/>
        <v>9.1872141440000003E-3</v>
      </c>
      <c r="W328">
        <f t="shared" si="92"/>
        <v>9.3035275069999999E-3</v>
      </c>
      <c r="X328" s="1">
        <v>9.4198408699999996E-3</v>
      </c>
      <c r="Y328">
        <f t="shared" si="93"/>
        <v>9.5127421369999993E-3</v>
      </c>
      <c r="Z328">
        <f t="shared" si="93"/>
        <v>9.6056434039999989E-3</v>
      </c>
      <c r="AA328">
        <f t="shared" si="93"/>
        <v>9.6985446710000003E-3</v>
      </c>
      <c r="AB328">
        <f t="shared" si="93"/>
        <v>9.7914459379999999E-3</v>
      </c>
      <c r="AC328" s="1">
        <v>9.8843472049999995E-3</v>
      </c>
      <c r="AD328">
        <f t="shared" si="94"/>
        <v>9.9492692239999993E-3</v>
      </c>
      <c r="AE328">
        <f t="shared" si="94"/>
        <v>1.0014191242999999E-2</v>
      </c>
      <c r="AF328">
        <f t="shared" si="94"/>
        <v>1.0079113262E-2</v>
      </c>
      <c r="AG328">
        <f t="shared" si="94"/>
        <v>1.0144035281E-2</v>
      </c>
      <c r="AH328" s="1">
        <v>1.02089573E-2</v>
      </c>
      <c r="AI328" s="2">
        <f t="shared" si="95"/>
        <v>9.4970945465000012E-2</v>
      </c>
      <c r="AJ328" s="2">
        <f t="shared" si="96"/>
        <v>9.8557130140000018E-2</v>
      </c>
      <c r="AK328" s="2">
        <f t="shared" si="97"/>
        <v>0.10830813053500001</v>
      </c>
      <c r="AL328" s="2">
        <f t="shared" si="98"/>
        <v>0.18482599652000006</v>
      </c>
      <c r="AM328" s="2">
        <f t="shared" si="99"/>
        <v>0.28371428618500005</v>
      </c>
      <c r="AN328" s="2">
        <f t="shared" si="100"/>
        <v>0</v>
      </c>
      <c r="AO328">
        <f t="shared" si="101"/>
        <v>0.28371428618500005</v>
      </c>
    </row>
    <row r="329" spans="1:41" x14ac:dyDescent="0.35">
      <c r="A329" t="str">
        <f>VLOOKUP(B329,'BAU Global Total'!A$3:C$34,3,FALSE)</f>
        <v>GCAM</v>
      </c>
      <c r="B329" t="s">
        <v>49</v>
      </c>
      <c r="C329" t="s">
        <v>67</v>
      </c>
      <c r="D329" s="1">
        <v>3.3471006626211997E-2</v>
      </c>
      <c r="E329">
        <f t="shared" si="89"/>
        <v>3.2993706806249398E-2</v>
      </c>
      <c r="F329">
        <f t="shared" si="89"/>
        <v>3.25164069862868E-2</v>
      </c>
      <c r="G329">
        <f t="shared" si="89"/>
        <v>3.2039107166324202E-2</v>
      </c>
      <c r="H329">
        <f t="shared" si="89"/>
        <v>3.1561807346361603E-2</v>
      </c>
      <c r="I329" s="1">
        <v>3.1084507526399002E-2</v>
      </c>
      <c r="J329">
        <f t="shared" si="90"/>
        <v>3.0888689325612052E-2</v>
      </c>
      <c r="K329">
        <f t="shared" si="90"/>
        <v>3.0692871124825102E-2</v>
      </c>
      <c r="L329">
        <f t="shared" si="90"/>
        <v>3.0497052924038152E-2</v>
      </c>
      <c r="M329">
        <f t="shared" si="90"/>
        <v>3.0301234723251202E-2</v>
      </c>
      <c r="N329" s="1">
        <v>3.0105416522464252E-2</v>
      </c>
      <c r="O329">
        <f t="shared" si="91"/>
        <v>2.925630515409346E-2</v>
      </c>
      <c r="P329">
        <f t="shared" si="91"/>
        <v>2.8407193785722668E-2</v>
      </c>
      <c r="Q329">
        <f t="shared" si="91"/>
        <v>2.7558082417351876E-2</v>
      </c>
      <c r="R329">
        <f t="shared" si="91"/>
        <v>2.6708971048981085E-2</v>
      </c>
      <c r="S329" s="1">
        <v>2.5859859680610293E-2</v>
      </c>
      <c r="T329">
        <f t="shared" si="92"/>
        <v>2.5091257232113025E-2</v>
      </c>
      <c r="U329">
        <f t="shared" si="92"/>
        <v>2.4322654783615762E-2</v>
      </c>
      <c r="V329">
        <f t="shared" si="92"/>
        <v>2.3554052335118494E-2</v>
      </c>
      <c r="W329">
        <f t="shared" si="92"/>
        <v>2.2785449886621231E-2</v>
      </c>
      <c r="X329" s="1">
        <v>2.2016847438123963E-2</v>
      </c>
      <c r="Y329">
        <f t="shared" si="93"/>
        <v>2.1575159990838762E-2</v>
      </c>
      <c r="Z329">
        <f t="shared" si="93"/>
        <v>2.113347254355356E-2</v>
      </c>
      <c r="AA329">
        <f t="shared" si="93"/>
        <v>2.0691785096268362E-2</v>
      </c>
      <c r="AB329">
        <f t="shared" si="93"/>
        <v>2.0250097648983161E-2</v>
      </c>
      <c r="AC329" s="1">
        <v>1.9808410201697959E-2</v>
      </c>
      <c r="AD329">
        <f t="shared" si="94"/>
        <v>1.9464028774063166E-2</v>
      </c>
      <c r="AE329">
        <f t="shared" si="94"/>
        <v>1.9119647346428376E-2</v>
      </c>
      <c r="AF329">
        <f t="shared" si="94"/>
        <v>1.8775265918793582E-2</v>
      </c>
      <c r="AG329">
        <f t="shared" si="94"/>
        <v>1.8430884491158792E-2</v>
      </c>
      <c r="AH329" s="1">
        <v>1.8086503063523999E-2</v>
      </c>
      <c r="AI329" s="2">
        <f t="shared" si="95"/>
        <v>0.34615180707802373</v>
      </c>
      <c r="AJ329" s="2">
        <f t="shared" si="96"/>
        <v>0.28566609028481615</v>
      </c>
      <c r="AK329" s="2">
        <f t="shared" si="97"/>
        <v>0.21935210251343368</v>
      </c>
      <c r="AL329" s="2">
        <f t="shared" si="98"/>
        <v>0.60171248084037543</v>
      </c>
      <c r="AM329" s="2">
        <f t="shared" si="99"/>
        <v>0.79904773591568523</v>
      </c>
      <c r="AN329" s="2">
        <f t="shared" si="100"/>
        <v>0.79904773591568523</v>
      </c>
      <c r="AO329">
        <f t="shared" si="101"/>
        <v>0</v>
      </c>
    </row>
    <row r="330" spans="1:41" x14ac:dyDescent="0.35">
      <c r="A330" t="str">
        <f>VLOOKUP(B330,'BAU Global Total'!A$3:C$34,3,FALSE)</f>
        <v>GCAM</v>
      </c>
      <c r="B330" t="s">
        <v>49</v>
      </c>
      <c r="C330" t="s">
        <v>68</v>
      </c>
      <c r="D330" s="1">
        <v>1.10460755054E-2</v>
      </c>
      <c r="E330">
        <f t="shared" si="89"/>
        <v>1.108295406768E-2</v>
      </c>
      <c r="F330">
        <f t="shared" si="89"/>
        <v>1.111983262996E-2</v>
      </c>
      <c r="G330">
        <f t="shared" si="89"/>
        <v>1.115671119224E-2</v>
      </c>
      <c r="H330">
        <f t="shared" si="89"/>
        <v>1.1193589754520001E-2</v>
      </c>
      <c r="I330" s="1">
        <v>1.12304683168E-2</v>
      </c>
      <c r="J330">
        <f t="shared" si="90"/>
        <v>1.123921660924E-2</v>
      </c>
      <c r="K330">
        <f t="shared" si="90"/>
        <v>1.1247964901680001E-2</v>
      </c>
      <c r="L330">
        <f t="shared" si="90"/>
        <v>1.1256713194119999E-2</v>
      </c>
      <c r="M330">
        <f t="shared" si="90"/>
        <v>1.126546148656E-2</v>
      </c>
      <c r="N330" s="1">
        <v>1.1274209779E-2</v>
      </c>
      <c r="O330">
        <f t="shared" si="91"/>
        <v>1.131933277124E-2</v>
      </c>
      <c r="P330">
        <f t="shared" si="91"/>
        <v>1.136445576348E-2</v>
      </c>
      <c r="Q330">
        <f t="shared" si="91"/>
        <v>1.1409578755719999E-2</v>
      </c>
      <c r="R330">
        <f t="shared" si="91"/>
        <v>1.1454701747959999E-2</v>
      </c>
      <c r="S330" s="1">
        <v>1.1499824740199999E-2</v>
      </c>
      <c r="T330">
        <f t="shared" si="92"/>
        <v>1.1565821357679999E-2</v>
      </c>
      <c r="U330">
        <f t="shared" si="92"/>
        <v>1.1631817975159999E-2</v>
      </c>
      <c r="V330">
        <f t="shared" si="92"/>
        <v>1.169781459264E-2</v>
      </c>
      <c r="W330">
        <f t="shared" si="92"/>
        <v>1.176381121012E-2</v>
      </c>
      <c r="X330" s="1">
        <v>1.18298078276E-2</v>
      </c>
      <c r="Y330">
        <f t="shared" si="93"/>
        <v>1.189691241872E-2</v>
      </c>
      <c r="Z330">
        <f t="shared" si="93"/>
        <v>1.1964017009840001E-2</v>
      </c>
      <c r="AA330">
        <f t="shared" si="93"/>
        <v>1.2031121600959999E-2</v>
      </c>
      <c r="AB330">
        <f t="shared" si="93"/>
        <v>1.209822619208E-2</v>
      </c>
      <c r="AC330" s="1">
        <v>1.21653307832E-2</v>
      </c>
      <c r="AD330">
        <f t="shared" si="94"/>
        <v>1.221061969832E-2</v>
      </c>
      <c r="AE330">
        <f t="shared" si="94"/>
        <v>1.225590861344E-2</v>
      </c>
      <c r="AF330">
        <f t="shared" si="94"/>
        <v>1.2301197528559999E-2</v>
      </c>
      <c r="AG330">
        <f t="shared" si="94"/>
        <v>1.2346486443679999E-2</v>
      </c>
      <c r="AH330" s="1">
        <v>1.2391775358799999E-2</v>
      </c>
      <c r="AI330" s="2">
        <f t="shared" si="95"/>
        <v>0.12311319743720001</v>
      </c>
      <c r="AJ330" s="2">
        <f t="shared" si="96"/>
        <v>0.12681117652079998</v>
      </c>
      <c r="AK330" s="2">
        <f t="shared" si="97"/>
        <v>0.1334914034752</v>
      </c>
      <c r="AL330" s="2">
        <f t="shared" si="98"/>
        <v>0.23865016417899998</v>
      </c>
      <c r="AM330" s="2">
        <f t="shared" si="99"/>
        <v>0.36031175982659991</v>
      </c>
      <c r="AN330" s="2">
        <f t="shared" si="100"/>
        <v>0</v>
      </c>
      <c r="AO330">
        <f t="shared" si="101"/>
        <v>0.36031175982659991</v>
      </c>
    </row>
    <row r="331" spans="1:41" hidden="1" x14ac:dyDescent="0.35">
      <c r="A331" t="str">
        <f>VLOOKUP(B331,'BAU Global Total'!A$3:C$34,3,FALSE)</f>
        <v>GCAM</v>
      </c>
      <c r="B331" t="s">
        <v>49</v>
      </c>
      <c r="C331" t="s">
        <v>69</v>
      </c>
      <c r="D331" s="1">
        <v>0</v>
      </c>
      <c r="E331">
        <f t="shared" si="89"/>
        <v>0</v>
      </c>
      <c r="F331">
        <f t="shared" si="89"/>
        <v>0</v>
      </c>
      <c r="G331">
        <f t="shared" si="89"/>
        <v>0</v>
      </c>
      <c r="H331">
        <f t="shared" si="89"/>
        <v>0</v>
      </c>
      <c r="I331" s="1">
        <v>0</v>
      </c>
      <c r="J331">
        <f t="shared" si="90"/>
        <v>0</v>
      </c>
      <c r="K331">
        <f t="shared" si="90"/>
        <v>0</v>
      </c>
      <c r="L331">
        <f t="shared" si="90"/>
        <v>0</v>
      </c>
      <c r="M331">
        <f t="shared" si="90"/>
        <v>0</v>
      </c>
      <c r="N331" s="1">
        <v>0</v>
      </c>
      <c r="O331">
        <f t="shared" si="91"/>
        <v>0</v>
      </c>
      <c r="P331">
        <f t="shared" si="91"/>
        <v>0</v>
      </c>
      <c r="Q331">
        <f t="shared" si="91"/>
        <v>0</v>
      </c>
      <c r="R331">
        <f t="shared" si="91"/>
        <v>0</v>
      </c>
      <c r="S331" s="1">
        <v>0</v>
      </c>
      <c r="T331">
        <f t="shared" si="92"/>
        <v>0</v>
      </c>
      <c r="U331">
        <f t="shared" si="92"/>
        <v>0</v>
      </c>
      <c r="V331">
        <f t="shared" si="92"/>
        <v>0</v>
      </c>
      <c r="W331">
        <f t="shared" si="92"/>
        <v>0</v>
      </c>
      <c r="X331" s="1">
        <v>0</v>
      </c>
      <c r="Y331">
        <f t="shared" si="93"/>
        <v>0</v>
      </c>
      <c r="Z331">
        <f t="shared" si="93"/>
        <v>0</v>
      </c>
      <c r="AA331">
        <f t="shared" si="93"/>
        <v>0</v>
      </c>
      <c r="AB331">
        <f t="shared" si="93"/>
        <v>0</v>
      </c>
      <c r="AC331" s="1">
        <v>0</v>
      </c>
      <c r="AD331">
        <f t="shared" si="94"/>
        <v>0</v>
      </c>
      <c r="AE331">
        <f t="shared" si="94"/>
        <v>0</v>
      </c>
      <c r="AF331">
        <f t="shared" si="94"/>
        <v>0</v>
      </c>
      <c r="AG331">
        <f t="shared" si="94"/>
        <v>0</v>
      </c>
      <c r="AH331" s="1">
        <v>0</v>
      </c>
      <c r="AI331" s="2">
        <f t="shared" si="95"/>
        <v>0</v>
      </c>
      <c r="AJ331" s="2">
        <f t="shared" si="96"/>
        <v>0</v>
      </c>
      <c r="AK331" s="2">
        <f t="shared" si="97"/>
        <v>0</v>
      </c>
      <c r="AL331" s="2">
        <f t="shared" si="98"/>
        <v>0</v>
      </c>
      <c r="AM331" s="2">
        <f t="shared" si="99"/>
        <v>0</v>
      </c>
      <c r="AN331" s="2">
        <f t="shared" si="100"/>
        <v>0</v>
      </c>
      <c r="AO331">
        <f t="shared" si="101"/>
        <v>0</v>
      </c>
    </row>
    <row r="332" spans="1:41" hidden="1" x14ac:dyDescent="0.35">
      <c r="A332" t="str">
        <f>VLOOKUP(B332,'BAU Global Total'!A$3:C$34,3,FALSE)</f>
        <v>EPS</v>
      </c>
      <c r="B332" t="s">
        <v>50</v>
      </c>
      <c r="C332" t="s">
        <v>60</v>
      </c>
      <c r="D332" s="1">
        <v>0.5764219814308138</v>
      </c>
      <c r="E332">
        <f t="shared" si="89"/>
        <v>0.58295679498999364</v>
      </c>
      <c r="F332">
        <f t="shared" si="89"/>
        <v>0.58949160854917348</v>
      </c>
      <c r="G332">
        <f t="shared" si="89"/>
        <v>0.59602642210835344</v>
      </c>
      <c r="H332">
        <f t="shared" si="89"/>
        <v>0.60256123566753328</v>
      </c>
      <c r="I332" s="1">
        <v>0.60909604922671312</v>
      </c>
      <c r="J332">
        <f t="shared" si="90"/>
        <v>0.61644084396215915</v>
      </c>
      <c r="K332">
        <f t="shared" si="90"/>
        <v>0.62378563869760517</v>
      </c>
      <c r="L332">
        <f t="shared" si="90"/>
        <v>0.6311304334330512</v>
      </c>
      <c r="M332">
        <f t="shared" si="90"/>
        <v>0.63847522816849722</v>
      </c>
      <c r="N332" s="1">
        <v>0.64582002290394325</v>
      </c>
      <c r="O332">
        <f t="shared" si="91"/>
        <v>0.65395723586433785</v>
      </c>
      <c r="P332">
        <f t="shared" si="91"/>
        <v>0.66209444882473245</v>
      </c>
      <c r="Q332">
        <f t="shared" si="91"/>
        <v>0.67023166178512694</v>
      </c>
      <c r="R332">
        <f t="shared" si="91"/>
        <v>0.67836887474552154</v>
      </c>
      <c r="S332" s="1">
        <v>0.68650608770591615</v>
      </c>
      <c r="T332">
        <f t="shared" si="92"/>
        <v>0.69363304636574985</v>
      </c>
      <c r="U332">
        <f t="shared" si="92"/>
        <v>0.70076000502558367</v>
      </c>
      <c r="V332">
        <f t="shared" si="92"/>
        <v>0.70788696368541737</v>
      </c>
      <c r="W332">
        <f t="shared" si="92"/>
        <v>0.71501392234525118</v>
      </c>
      <c r="X332" s="1">
        <v>0.72214088100508489</v>
      </c>
      <c r="Y332">
        <f t="shared" si="93"/>
        <v>0.72449354456497717</v>
      </c>
      <c r="Z332">
        <f t="shared" si="93"/>
        <v>0.72684620812486933</v>
      </c>
      <c r="AA332">
        <f t="shared" si="93"/>
        <v>0.72919887168476161</v>
      </c>
      <c r="AB332">
        <f t="shared" si="93"/>
        <v>0.73155153524465377</v>
      </c>
      <c r="AC332" s="1">
        <v>0.73390419880454605</v>
      </c>
      <c r="AD332">
        <f t="shared" si="94"/>
        <v>0.73684374685947462</v>
      </c>
      <c r="AE332">
        <f t="shared" si="94"/>
        <v>0.7397832949144032</v>
      </c>
      <c r="AF332">
        <f t="shared" si="94"/>
        <v>0.74272284296933189</v>
      </c>
      <c r="AG332">
        <f t="shared" si="94"/>
        <v>0.74566239102426046</v>
      </c>
      <c r="AH332" s="1">
        <v>0.74860193907918904</v>
      </c>
      <c r="AI332" s="2">
        <f t="shared" si="95"/>
        <v>6.7122062591378358</v>
      </c>
      <c r="AJ332" s="2">
        <f t="shared" si="96"/>
        <v>7.5364131502566654</v>
      </c>
      <c r="AK332" s="2">
        <f t="shared" si="97"/>
        <v>8.0817494542755526</v>
      </c>
      <c r="AL332" s="2">
        <f t="shared" si="98"/>
        <v>13.602799386490561</v>
      </c>
      <c r="AM332" s="2">
        <f t="shared" si="99"/>
        <v>20.96240795976103</v>
      </c>
      <c r="AN332" s="2">
        <f t="shared" si="100"/>
        <v>20.96240795976103</v>
      </c>
      <c r="AO332">
        <f t="shared" si="101"/>
        <v>0</v>
      </c>
    </row>
    <row r="333" spans="1:41" hidden="1" x14ac:dyDescent="0.35">
      <c r="A333" t="str">
        <f>VLOOKUP(B333,'BAU Global Total'!A$3:C$34,3,FALSE)</f>
        <v>EPS</v>
      </c>
      <c r="B333" t="s">
        <v>50</v>
      </c>
      <c r="C333" t="s">
        <v>61</v>
      </c>
      <c r="D333" s="1">
        <v>0</v>
      </c>
      <c r="E333">
        <f t="shared" si="89"/>
        <v>4.1582829540800001E-4</v>
      </c>
      <c r="F333">
        <f t="shared" si="89"/>
        <v>8.3165659081600003E-4</v>
      </c>
      <c r="G333">
        <f t="shared" si="89"/>
        <v>1.2474848862240001E-3</v>
      </c>
      <c r="H333">
        <f t="shared" si="89"/>
        <v>1.6633131816320001E-3</v>
      </c>
      <c r="I333" s="1">
        <v>2.07914147704E-3</v>
      </c>
      <c r="J333">
        <f t="shared" si="90"/>
        <v>3.7255486992720001E-3</v>
      </c>
      <c r="K333">
        <f t="shared" si="90"/>
        <v>5.3719559215039993E-3</v>
      </c>
      <c r="L333">
        <f t="shared" si="90"/>
        <v>7.0183631437359994E-3</v>
      </c>
      <c r="M333">
        <f t="shared" si="90"/>
        <v>8.6647703659679994E-3</v>
      </c>
      <c r="N333" s="1">
        <v>1.03111775882E-2</v>
      </c>
      <c r="O333">
        <f t="shared" si="91"/>
        <v>1.2646472367064E-2</v>
      </c>
      <c r="P333">
        <f t="shared" si="91"/>
        <v>1.4981767145928001E-2</v>
      </c>
      <c r="Q333">
        <f t="shared" si="91"/>
        <v>1.7317061924792002E-2</v>
      </c>
      <c r="R333">
        <f t="shared" si="91"/>
        <v>1.9652356703656001E-2</v>
      </c>
      <c r="S333" s="1">
        <v>2.198765148252E-2</v>
      </c>
      <c r="T333">
        <f t="shared" si="92"/>
        <v>2.4119912373455992E-2</v>
      </c>
      <c r="U333">
        <f t="shared" si="92"/>
        <v>2.6252173264391984E-2</v>
      </c>
      <c r="V333">
        <f t="shared" si="92"/>
        <v>2.838443415532798E-2</v>
      </c>
      <c r="W333">
        <f t="shared" si="92"/>
        <v>3.0516695046263972E-2</v>
      </c>
      <c r="X333" s="1">
        <v>3.2648955937199964E-2</v>
      </c>
      <c r="Y333">
        <f t="shared" si="93"/>
        <v>3.4666944907719974E-2</v>
      </c>
      <c r="Z333">
        <f t="shared" si="93"/>
        <v>3.6684933878239977E-2</v>
      </c>
      <c r="AA333">
        <f t="shared" si="93"/>
        <v>3.8702922848759987E-2</v>
      </c>
      <c r="AB333">
        <f t="shared" si="93"/>
        <v>4.072091181927999E-2</v>
      </c>
      <c r="AC333" s="1">
        <v>4.27389007898E-2</v>
      </c>
      <c r="AD333">
        <f t="shared" si="94"/>
        <v>4.439404015166399E-2</v>
      </c>
      <c r="AE333">
        <f t="shared" si="94"/>
        <v>4.6049179513527987E-2</v>
      </c>
      <c r="AF333">
        <f t="shared" si="94"/>
        <v>4.7704318875391977E-2</v>
      </c>
      <c r="AG333">
        <f t="shared" si="94"/>
        <v>4.9359458237255974E-2</v>
      </c>
      <c r="AH333" s="1">
        <v>5.1014597599119964E-2</v>
      </c>
      <c r="AI333" s="2">
        <f t="shared" si="95"/>
        <v>4.1329240149799995E-2</v>
      </c>
      <c r="AJ333" s="2">
        <f t="shared" si="96"/>
        <v>0.23881865798879992</v>
      </c>
      <c r="AK333" s="2">
        <f t="shared" si="97"/>
        <v>0.46468516455795983</v>
      </c>
      <c r="AL333" s="2">
        <f t="shared" si="98"/>
        <v>0.26983672055039987</v>
      </c>
      <c r="AM333" s="2">
        <f t="shared" si="99"/>
        <v>0.70187292917115962</v>
      </c>
      <c r="AN333" s="2">
        <f t="shared" si="100"/>
        <v>0.70187292917115962</v>
      </c>
      <c r="AO333">
        <f t="shared" si="101"/>
        <v>0</v>
      </c>
    </row>
    <row r="334" spans="1:41" hidden="1" x14ac:dyDescent="0.35">
      <c r="A334" t="str">
        <f>VLOOKUP(B334,'BAU Global Total'!A$3:C$34,3,FALSE)</f>
        <v>EPS</v>
      </c>
      <c r="B334" t="s">
        <v>50</v>
      </c>
      <c r="C334" t="s">
        <v>53</v>
      </c>
      <c r="D334" s="1">
        <v>1.5566969442784127</v>
      </c>
      <c r="E334">
        <f t="shared" si="89"/>
        <v>1.5646594679229737</v>
      </c>
      <c r="F334">
        <f t="shared" si="89"/>
        <v>1.5726219915675348</v>
      </c>
      <c r="G334">
        <f t="shared" si="89"/>
        <v>1.5805845152120961</v>
      </c>
      <c r="H334">
        <f t="shared" si="89"/>
        <v>1.5885470388566572</v>
      </c>
      <c r="I334" s="1">
        <v>1.5965095625012182</v>
      </c>
      <c r="J334">
        <f t="shared" si="90"/>
        <v>1.5972336393934308</v>
      </c>
      <c r="K334">
        <f t="shared" si="90"/>
        <v>1.5979577162856433</v>
      </c>
      <c r="L334">
        <f t="shared" si="90"/>
        <v>1.5986817931778561</v>
      </c>
      <c r="M334">
        <f t="shared" si="90"/>
        <v>1.5994058700700686</v>
      </c>
      <c r="N334" s="1">
        <v>1.6001299469622812</v>
      </c>
      <c r="O334">
        <f t="shared" si="91"/>
        <v>1.5999149330867315</v>
      </c>
      <c r="P334">
        <f t="shared" si="91"/>
        <v>1.5996999192111816</v>
      </c>
      <c r="Q334">
        <f t="shared" si="91"/>
        <v>1.5994849053356319</v>
      </c>
      <c r="R334">
        <f t="shared" si="91"/>
        <v>1.599269891460082</v>
      </c>
      <c r="S334" s="1">
        <v>1.5990548775845324</v>
      </c>
      <c r="T334">
        <f t="shared" si="92"/>
        <v>1.601766184834186</v>
      </c>
      <c r="U334">
        <f t="shared" si="92"/>
        <v>1.6044774920838396</v>
      </c>
      <c r="V334">
        <f t="shared" si="92"/>
        <v>1.6071887993334935</v>
      </c>
      <c r="W334">
        <f t="shared" si="92"/>
        <v>1.6099001065831471</v>
      </c>
      <c r="X334" s="1">
        <v>1.6126114138328007</v>
      </c>
      <c r="Y334">
        <f t="shared" si="93"/>
        <v>1.6335235839071409</v>
      </c>
      <c r="Z334">
        <f t="shared" si="93"/>
        <v>1.6544357539814811</v>
      </c>
      <c r="AA334">
        <f t="shared" si="93"/>
        <v>1.6753479240558216</v>
      </c>
      <c r="AB334">
        <f t="shared" si="93"/>
        <v>1.6962600941301618</v>
      </c>
      <c r="AC334" s="1">
        <v>1.717172264204502</v>
      </c>
      <c r="AD334">
        <f t="shared" si="94"/>
        <v>1.7393836236352347</v>
      </c>
      <c r="AE334">
        <f t="shared" si="94"/>
        <v>1.7615949830659674</v>
      </c>
      <c r="AF334">
        <f t="shared" si="94"/>
        <v>1.7838063424967003</v>
      </c>
      <c r="AG334">
        <f t="shared" si="94"/>
        <v>1.8060177019274331</v>
      </c>
      <c r="AH334" s="1">
        <v>1.8282290613581658</v>
      </c>
      <c r="AI334" s="2">
        <f t="shared" si="95"/>
        <v>17.453028486228174</v>
      </c>
      <c r="AJ334" s="2">
        <f t="shared" si="96"/>
        <v>17.633498470307909</v>
      </c>
      <c r="AK334" s="2">
        <f t="shared" si="97"/>
        <v>18.908382746595407</v>
      </c>
      <c r="AL334" s="2">
        <f t="shared" si="98"/>
        <v>33.486397009573807</v>
      </c>
      <c r="AM334" s="2">
        <f t="shared" si="99"/>
        <v>50.782168342336412</v>
      </c>
      <c r="AN334" s="2">
        <f t="shared" si="100"/>
        <v>50.782168342336412</v>
      </c>
      <c r="AO334">
        <f t="shared" si="101"/>
        <v>0</v>
      </c>
    </row>
    <row r="335" spans="1:41" hidden="1" x14ac:dyDescent="0.35">
      <c r="A335" t="str">
        <f>VLOOKUP(B335,'BAU Global Total'!A$3:C$34,3,FALSE)</f>
        <v>EPS</v>
      </c>
      <c r="B335" t="s">
        <v>50</v>
      </c>
      <c r="C335" t="s">
        <v>62</v>
      </c>
      <c r="D335" s="1">
        <v>-0.24220118092733606</v>
      </c>
      <c r="E335">
        <f t="shared" si="89"/>
        <v>-0.25188044426097045</v>
      </c>
      <c r="F335">
        <f t="shared" si="89"/>
        <v>-0.26155970759460484</v>
      </c>
      <c r="G335">
        <f t="shared" si="89"/>
        <v>-0.27123897092823923</v>
      </c>
      <c r="H335">
        <f t="shared" si="89"/>
        <v>-0.28091823426187362</v>
      </c>
      <c r="I335" s="1">
        <v>-0.29059749759550801</v>
      </c>
      <c r="J335">
        <f t="shared" si="90"/>
        <v>-0.29421103254045838</v>
      </c>
      <c r="K335">
        <f t="shared" si="90"/>
        <v>-0.2978245674854087</v>
      </c>
      <c r="L335">
        <f t="shared" si="90"/>
        <v>-0.30143810243035907</v>
      </c>
      <c r="M335">
        <f t="shared" si="90"/>
        <v>-0.30505163737530938</v>
      </c>
      <c r="N335" s="1">
        <v>-0.30866517232025975</v>
      </c>
      <c r="O335">
        <f t="shared" si="91"/>
        <v>-0.31167975550146759</v>
      </c>
      <c r="P335">
        <f t="shared" si="91"/>
        <v>-0.31469433868267538</v>
      </c>
      <c r="Q335">
        <f t="shared" si="91"/>
        <v>-0.31770892186388322</v>
      </c>
      <c r="R335">
        <f t="shared" si="91"/>
        <v>-0.32072350504509101</v>
      </c>
      <c r="S335" s="1">
        <v>-0.32373808822629885</v>
      </c>
      <c r="T335">
        <f t="shared" si="92"/>
        <v>-0.32738131835857037</v>
      </c>
      <c r="U335">
        <f t="shared" si="92"/>
        <v>-0.3310245484908419</v>
      </c>
      <c r="V335">
        <f t="shared" si="92"/>
        <v>-0.33466777862311337</v>
      </c>
      <c r="W335">
        <f t="shared" si="92"/>
        <v>-0.33831100875538489</v>
      </c>
      <c r="X335" s="1">
        <v>-0.34195423888765641</v>
      </c>
      <c r="Y335">
        <f t="shared" si="93"/>
        <v>-0.3588767888892872</v>
      </c>
      <c r="Z335">
        <f t="shared" si="93"/>
        <v>-0.37579933889091799</v>
      </c>
      <c r="AA335">
        <f t="shared" si="93"/>
        <v>-0.39272188889254878</v>
      </c>
      <c r="AB335">
        <f t="shared" si="93"/>
        <v>-0.40964443889417956</v>
      </c>
      <c r="AC335" s="1">
        <v>-0.42656698889581035</v>
      </c>
      <c r="AD335">
        <f t="shared" si="94"/>
        <v>-0.4431396946887034</v>
      </c>
      <c r="AE335">
        <f t="shared" si="94"/>
        <v>-0.45971240048159645</v>
      </c>
      <c r="AF335">
        <f t="shared" si="94"/>
        <v>-0.4762851062744895</v>
      </c>
      <c r="AG335">
        <f t="shared" si="94"/>
        <v>-0.49285781206738255</v>
      </c>
      <c r="AH335" s="1">
        <v>-0.5094305178602756</v>
      </c>
      <c r="AI335" s="2">
        <f t="shared" si="95"/>
        <v>-3.1055865477203275</v>
      </c>
      <c r="AJ335" s="2">
        <f t="shared" si="96"/>
        <v>-3.5705486747552424</v>
      </c>
      <c r="AK335" s="2">
        <f t="shared" si="97"/>
        <v>-4.686989214722848</v>
      </c>
      <c r="AL335" s="2">
        <f t="shared" si="98"/>
        <v>-6.367470050155311</v>
      </c>
      <c r="AM335" s="2">
        <f t="shared" si="99"/>
        <v>-10.712505025990502</v>
      </c>
      <c r="AN335" s="2">
        <f t="shared" si="100"/>
        <v>-10.712505025990502</v>
      </c>
      <c r="AO335">
        <f t="shared" si="101"/>
        <v>0</v>
      </c>
    </row>
    <row r="336" spans="1:41" hidden="1" x14ac:dyDescent="0.35">
      <c r="A336" t="str">
        <f>VLOOKUP(B336,'BAU Global Total'!A$3:C$34,3,FALSE)</f>
        <v>EPS</v>
      </c>
      <c r="B336" t="s">
        <v>50</v>
      </c>
      <c r="C336" t="s">
        <v>63</v>
      </c>
      <c r="D336" s="1">
        <v>1.93564000187157</v>
      </c>
      <c r="E336">
        <f t="shared" si="89"/>
        <v>1.9367121894351533</v>
      </c>
      <c r="F336">
        <f t="shared" si="89"/>
        <v>1.9377843769987364</v>
      </c>
      <c r="G336">
        <f t="shared" si="89"/>
        <v>1.9388565645623197</v>
      </c>
      <c r="H336">
        <f t="shared" si="89"/>
        <v>1.9399287521259028</v>
      </c>
      <c r="I336" s="1">
        <v>1.9410009396894861</v>
      </c>
      <c r="J336">
        <f t="shared" si="90"/>
        <v>1.9423086732300616</v>
      </c>
      <c r="K336">
        <f t="shared" si="90"/>
        <v>1.9436164067706372</v>
      </c>
      <c r="L336">
        <f t="shared" si="90"/>
        <v>1.944924140311213</v>
      </c>
      <c r="M336">
        <f t="shared" si="90"/>
        <v>1.9462318738517885</v>
      </c>
      <c r="N336" s="1">
        <v>1.9475396073923641</v>
      </c>
      <c r="O336">
        <f t="shared" si="91"/>
        <v>1.9434994960940593</v>
      </c>
      <c r="P336">
        <f t="shared" si="91"/>
        <v>1.9394593847957544</v>
      </c>
      <c r="Q336">
        <f t="shared" si="91"/>
        <v>1.9354192734974494</v>
      </c>
      <c r="R336">
        <f t="shared" si="91"/>
        <v>1.9313791621991445</v>
      </c>
      <c r="S336" s="1">
        <v>1.9273390509008397</v>
      </c>
      <c r="T336">
        <f t="shared" si="92"/>
        <v>1.9148820057422811</v>
      </c>
      <c r="U336">
        <f t="shared" si="92"/>
        <v>1.9024249605837225</v>
      </c>
      <c r="V336">
        <f t="shared" si="92"/>
        <v>1.8899679154251641</v>
      </c>
      <c r="W336">
        <f t="shared" si="92"/>
        <v>1.8775108702666055</v>
      </c>
      <c r="X336" s="1">
        <v>1.8650538251080468</v>
      </c>
      <c r="Y336">
        <f t="shared" si="93"/>
        <v>1.851485942512507</v>
      </c>
      <c r="Z336">
        <f t="shared" si="93"/>
        <v>1.8379180599169669</v>
      </c>
      <c r="AA336">
        <f t="shared" si="93"/>
        <v>1.824350177321427</v>
      </c>
      <c r="AB336">
        <f t="shared" si="93"/>
        <v>1.8107822947258869</v>
      </c>
      <c r="AC336" s="1">
        <v>1.797214412130347</v>
      </c>
      <c r="AD336">
        <f t="shared" si="94"/>
        <v>1.7827487685524583</v>
      </c>
      <c r="AE336">
        <f t="shared" si="94"/>
        <v>1.7682831249745699</v>
      </c>
      <c r="AF336">
        <f t="shared" si="94"/>
        <v>1.7538174813966811</v>
      </c>
      <c r="AG336">
        <f t="shared" si="94"/>
        <v>1.7393518378187927</v>
      </c>
      <c r="AH336" s="1">
        <v>1.7248861942409039</v>
      </c>
      <c r="AI336" s="2">
        <f t="shared" si="95"/>
        <v>21.354543526239233</v>
      </c>
      <c r="AJ336" s="2">
        <f t="shared" si="96"/>
        <v>21.074475552005431</v>
      </c>
      <c r="AK336" s="2">
        <f t="shared" si="97"/>
        <v>19.755892118698583</v>
      </c>
      <c r="AL336" s="2">
        <f t="shared" si="98"/>
        <v>40.4814794708523</v>
      </c>
      <c r="AM336" s="2">
        <f t="shared" si="99"/>
        <v>58.37231776444284</v>
      </c>
      <c r="AN336" s="2">
        <f t="shared" si="100"/>
        <v>58.37231776444284</v>
      </c>
      <c r="AO336">
        <f t="shared" si="101"/>
        <v>0</v>
      </c>
    </row>
    <row r="337" spans="1:41" hidden="1" x14ac:dyDescent="0.35">
      <c r="A337" t="str">
        <f>VLOOKUP(B337,'BAU Global Total'!A$3:C$34,3,FALSE)</f>
        <v>EPS</v>
      </c>
      <c r="B337" t="s">
        <v>50</v>
      </c>
      <c r="C337" t="s">
        <v>64</v>
      </c>
      <c r="D337" s="1">
        <v>0.27287959648616483</v>
      </c>
      <c r="E337">
        <f t="shared" si="89"/>
        <v>0.27503606778024881</v>
      </c>
      <c r="F337">
        <f t="shared" si="89"/>
        <v>0.27719253907433272</v>
      </c>
      <c r="G337">
        <f t="shared" si="89"/>
        <v>0.27934901036841669</v>
      </c>
      <c r="H337">
        <f t="shared" si="89"/>
        <v>0.28150548166250061</v>
      </c>
      <c r="I337" s="1">
        <v>0.28366195295658458</v>
      </c>
      <c r="J337">
        <f t="shared" si="90"/>
        <v>0.28472168494906064</v>
      </c>
      <c r="K337">
        <f t="shared" si="90"/>
        <v>0.28578141694153675</v>
      </c>
      <c r="L337">
        <f t="shared" si="90"/>
        <v>0.2868411489340128</v>
      </c>
      <c r="M337">
        <f t="shared" si="90"/>
        <v>0.28790088092648891</v>
      </c>
      <c r="N337" s="1">
        <v>0.28896061291896497</v>
      </c>
      <c r="O337">
        <f t="shared" si="91"/>
        <v>0.28885777279675695</v>
      </c>
      <c r="P337">
        <f t="shared" si="91"/>
        <v>0.28875493267454899</v>
      </c>
      <c r="Q337">
        <f t="shared" si="91"/>
        <v>0.28865209255234098</v>
      </c>
      <c r="R337">
        <f t="shared" si="91"/>
        <v>0.28854925243013302</v>
      </c>
      <c r="S337" s="1">
        <v>0.288446412307925</v>
      </c>
      <c r="T337">
        <f t="shared" si="92"/>
        <v>0.28798702135103521</v>
      </c>
      <c r="U337">
        <f t="shared" si="92"/>
        <v>0.28752763039414536</v>
      </c>
      <c r="V337">
        <f t="shared" si="92"/>
        <v>0.28706823943725557</v>
      </c>
      <c r="W337">
        <f t="shared" si="92"/>
        <v>0.28660884848036572</v>
      </c>
      <c r="X337" s="1">
        <v>0.28614945752347593</v>
      </c>
      <c r="Y337">
        <f t="shared" si="93"/>
        <v>0.28563313384627115</v>
      </c>
      <c r="Z337">
        <f t="shared" si="93"/>
        <v>0.28511681016906637</v>
      </c>
      <c r="AA337">
        <f t="shared" si="93"/>
        <v>0.28460048649186154</v>
      </c>
      <c r="AB337">
        <f t="shared" si="93"/>
        <v>0.28408416281465676</v>
      </c>
      <c r="AC337" s="1">
        <v>0.28356783913745198</v>
      </c>
      <c r="AD337">
        <f t="shared" si="94"/>
        <v>0.28340867199588748</v>
      </c>
      <c r="AE337">
        <f t="shared" si="94"/>
        <v>0.28324950485432299</v>
      </c>
      <c r="AF337">
        <f t="shared" si="94"/>
        <v>0.28309033771275849</v>
      </c>
      <c r="AG337">
        <f t="shared" si="94"/>
        <v>0.28293117057119399</v>
      </c>
      <c r="AH337" s="1">
        <v>0.28277200342962949</v>
      </c>
      <c r="AI337" s="2">
        <f t="shared" si="95"/>
        <v>3.1038303929983115</v>
      </c>
      <c r="AJ337" s="2">
        <f t="shared" si="96"/>
        <v>3.1675622728669475</v>
      </c>
      <c r="AK337" s="2">
        <f t="shared" si="97"/>
        <v>3.1246035785465764</v>
      </c>
      <c r="AL337" s="2">
        <f t="shared" si="98"/>
        <v>5.9824320529462947</v>
      </c>
      <c r="AM337" s="2">
        <f t="shared" si="99"/>
        <v>8.8208861739693951</v>
      </c>
      <c r="AN337" s="2">
        <f t="shared" si="100"/>
        <v>8.8208861739693951</v>
      </c>
      <c r="AO337">
        <f t="shared" si="101"/>
        <v>0</v>
      </c>
    </row>
    <row r="338" spans="1:41" hidden="1" x14ac:dyDescent="0.35">
      <c r="A338" t="str">
        <f>VLOOKUP(B338,'BAU Global Total'!A$3:C$34,3,FALSE)</f>
        <v>EPS</v>
      </c>
      <c r="B338" t="s">
        <v>50</v>
      </c>
      <c r="C338" t="s">
        <v>65</v>
      </c>
      <c r="D338" s="1">
        <v>0.42443328785927992</v>
      </c>
      <c r="E338">
        <f t="shared" si="89"/>
        <v>0.42786830038190787</v>
      </c>
      <c r="F338">
        <f t="shared" si="89"/>
        <v>0.43130331290453583</v>
      </c>
      <c r="G338">
        <f t="shared" si="89"/>
        <v>0.43473832542716379</v>
      </c>
      <c r="H338">
        <f t="shared" si="89"/>
        <v>0.43817333794979174</v>
      </c>
      <c r="I338" s="1">
        <v>0.4416083504724197</v>
      </c>
      <c r="J338">
        <f t="shared" si="90"/>
        <v>0.44373947137212766</v>
      </c>
      <c r="K338">
        <f t="shared" si="90"/>
        <v>0.44587059227183568</v>
      </c>
      <c r="L338">
        <f t="shared" si="90"/>
        <v>0.44800171317154364</v>
      </c>
      <c r="M338">
        <f t="shared" si="90"/>
        <v>0.45013283407125165</v>
      </c>
      <c r="N338" s="1">
        <v>0.45226395497095961</v>
      </c>
      <c r="O338">
        <f t="shared" si="91"/>
        <v>0.4527705634174557</v>
      </c>
      <c r="P338">
        <f t="shared" si="91"/>
        <v>0.45327717186395178</v>
      </c>
      <c r="Q338">
        <f t="shared" si="91"/>
        <v>0.45378378031044792</v>
      </c>
      <c r="R338">
        <f t="shared" si="91"/>
        <v>0.454290388756944</v>
      </c>
      <c r="S338" s="1">
        <v>0.45479699720344008</v>
      </c>
      <c r="T338">
        <f t="shared" si="92"/>
        <v>0.45441539709651591</v>
      </c>
      <c r="U338">
        <f t="shared" si="92"/>
        <v>0.45403379698959179</v>
      </c>
      <c r="V338">
        <f t="shared" si="92"/>
        <v>0.45365219688266761</v>
      </c>
      <c r="W338">
        <f t="shared" si="92"/>
        <v>0.4532705967757435</v>
      </c>
      <c r="X338" s="1">
        <v>0.45288899666881932</v>
      </c>
      <c r="Y338">
        <f t="shared" si="93"/>
        <v>0.45249587243883932</v>
      </c>
      <c r="Z338">
        <f t="shared" si="93"/>
        <v>0.45210274820885932</v>
      </c>
      <c r="AA338">
        <f t="shared" si="93"/>
        <v>0.45170962397887926</v>
      </c>
      <c r="AB338">
        <f t="shared" si="93"/>
        <v>0.45131649974889926</v>
      </c>
      <c r="AC338" s="1">
        <v>0.45092337551891926</v>
      </c>
      <c r="AD338">
        <f t="shared" si="94"/>
        <v>0.45093729347491135</v>
      </c>
      <c r="AE338">
        <f t="shared" si="94"/>
        <v>0.4509512114309035</v>
      </c>
      <c r="AF338">
        <f t="shared" si="94"/>
        <v>0.45096512938689559</v>
      </c>
      <c r="AG338">
        <f t="shared" si="94"/>
        <v>0.45097904734288774</v>
      </c>
      <c r="AH338" s="1">
        <v>0.45099296529887983</v>
      </c>
      <c r="AI338" s="2">
        <f t="shared" si="95"/>
        <v>4.8381334808528171</v>
      </c>
      <c r="AJ338" s="2">
        <f t="shared" si="96"/>
        <v>4.9894438409365369</v>
      </c>
      <c r="AK338" s="2">
        <f t="shared" si="97"/>
        <v>4.9662627634976948</v>
      </c>
      <c r="AL338" s="2">
        <f t="shared" si="98"/>
        <v>9.3753133668183963</v>
      </c>
      <c r="AM338" s="2">
        <f t="shared" si="99"/>
        <v>13.88868713364727</v>
      </c>
      <c r="AN338" s="2">
        <f t="shared" si="100"/>
        <v>13.88868713364727</v>
      </c>
      <c r="AO338">
        <f t="shared" si="101"/>
        <v>0</v>
      </c>
    </row>
    <row r="339" spans="1:41" hidden="1" x14ac:dyDescent="0.35">
      <c r="A339" t="str">
        <f>VLOOKUP(B339,'BAU Global Total'!A$3:C$34,3,FALSE)</f>
        <v>EPS</v>
      </c>
      <c r="B339" t="s">
        <v>50</v>
      </c>
      <c r="C339" t="s">
        <v>66</v>
      </c>
      <c r="D339" s="1">
        <v>5.14255453E-2</v>
      </c>
      <c r="E339">
        <f t="shared" si="89"/>
        <v>5.0960626930000003E-2</v>
      </c>
      <c r="F339">
        <f t="shared" si="89"/>
        <v>5.0495708560000005E-2</v>
      </c>
      <c r="G339">
        <f t="shared" si="89"/>
        <v>5.003079019E-2</v>
      </c>
      <c r="H339">
        <f t="shared" si="89"/>
        <v>4.9565871820000003E-2</v>
      </c>
      <c r="I339" s="1">
        <v>4.9100953450000005E-2</v>
      </c>
      <c r="J339">
        <f t="shared" si="90"/>
        <v>4.8750983020000006E-2</v>
      </c>
      <c r="K339">
        <f t="shared" si="90"/>
        <v>4.8401012590000007E-2</v>
      </c>
      <c r="L339">
        <f t="shared" si="90"/>
        <v>4.8051042160000002E-2</v>
      </c>
      <c r="M339">
        <f t="shared" si="90"/>
        <v>4.7701071730000003E-2</v>
      </c>
      <c r="N339" s="1">
        <v>4.7351101300000004E-2</v>
      </c>
      <c r="O339">
        <f t="shared" si="91"/>
        <v>4.7172699140000003E-2</v>
      </c>
      <c r="P339">
        <f t="shared" si="91"/>
        <v>4.6994296980000003E-2</v>
      </c>
      <c r="Q339">
        <f t="shared" si="91"/>
        <v>4.6815894820000002E-2</v>
      </c>
      <c r="R339">
        <f t="shared" si="91"/>
        <v>4.6637492660000002E-2</v>
      </c>
      <c r="S339" s="1">
        <v>4.6459090500000001E-2</v>
      </c>
      <c r="T339">
        <f t="shared" si="92"/>
        <v>4.684398293E-2</v>
      </c>
      <c r="U339">
        <f t="shared" si="92"/>
        <v>4.7228875359999999E-2</v>
      </c>
      <c r="V339">
        <f t="shared" si="92"/>
        <v>4.7613767789999997E-2</v>
      </c>
      <c r="W339">
        <f t="shared" si="92"/>
        <v>4.7998660219999996E-2</v>
      </c>
      <c r="X339" s="1">
        <v>4.8383552649999995E-2</v>
      </c>
      <c r="Y339">
        <f t="shared" si="93"/>
        <v>4.8754996439999997E-2</v>
      </c>
      <c r="Z339">
        <f t="shared" si="93"/>
        <v>4.9126440229999999E-2</v>
      </c>
      <c r="AA339">
        <f t="shared" si="93"/>
        <v>4.9497884019999994E-2</v>
      </c>
      <c r="AB339">
        <f t="shared" si="93"/>
        <v>4.9869327809999996E-2</v>
      </c>
      <c r="AC339" s="1">
        <v>5.0240771599999998E-2</v>
      </c>
      <c r="AD339">
        <f t="shared" si="94"/>
        <v>5.0594159770000001E-2</v>
      </c>
      <c r="AE339">
        <f t="shared" si="94"/>
        <v>5.0947547939999997E-2</v>
      </c>
      <c r="AF339">
        <f t="shared" si="94"/>
        <v>5.1300936110000001E-2</v>
      </c>
      <c r="AG339">
        <f t="shared" si="94"/>
        <v>5.1654324279999997E-2</v>
      </c>
      <c r="AH339" s="1">
        <v>5.200771245E-2</v>
      </c>
      <c r="AI339" s="2">
        <f t="shared" si="95"/>
        <v>0.54183470705000003</v>
      </c>
      <c r="AJ339" s="2">
        <f t="shared" si="96"/>
        <v>0.51949941434999991</v>
      </c>
      <c r="AK339" s="2">
        <f t="shared" si="97"/>
        <v>0.55237765329999999</v>
      </c>
      <c r="AL339" s="2">
        <f t="shared" si="98"/>
        <v>1.0139830201000002</v>
      </c>
      <c r="AM339" s="2">
        <f t="shared" si="99"/>
        <v>1.5179771207500001</v>
      </c>
      <c r="AN339" s="2">
        <f t="shared" si="100"/>
        <v>0</v>
      </c>
      <c r="AO339">
        <f t="shared" si="101"/>
        <v>1.5179771207500001</v>
      </c>
    </row>
    <row r="340" spans="1:41" hidden="1" x14ac:dyDescent="0.35">
      <c r="A340" t="str">
        <f>VLOOKUP(B340,'BAU Global Total'!A$3:C$34,3,FALSE)</f>
        <v>EPS</v>
      </c>
      <c r="B340" t="s">
        <v>50</v>
      </c>
      <c r="C340" t="s">
        <v>67</v>
      </c>
      <c r="D340" s="1">
        <v>1.8882384468431599</v>
      </c>
      <c r="E340">
        <f t="shared" si="89"/>
        <v>1.8715667273622509</v>
      </c>
      <c r="F340">
        <f t="shared" si="89"/>
        <v>1.8548950078813422</v>
      </c>
      <c r="G340">
        <f t="shared" si="89"/>
        <v>1.8382232884004333</v>
      </c>
      <c r="H340">
        <f t="shared" si="89"/>
        <v>1.8215515689195245</v>
      </c>
      <c r="I340" s="1">
        <v>1.8048798494386156</v>
      </c>
      <c r="J340">
        <f t="shared" si="90"/>
        <v>1.7662312461818404</v>
      </c>
      <c r="K340">
        <f t="shared" si="90"/>
        <v>1.7275826429250651</v>
      </c>
      <c r="L340">
        <f t="shared" si="90"/>
        <v>1.6889340396682901</v>
      </c>
      <c r="M340">
        <f t="shared" si="90"/>
        <v>1.6502854364115149</v>
      </c>
      <c r="N340" s="1">
        <v>1.6116368331547397</v>
      </c>
      <c r="O340">
        <f t="shared" si="91"/>
        <v>1.5698366362260354</v>
      </c>
      <c r="P340">
        <f t="shared" si="91"/>
        <v>1.5280364392973311</v>
      </c>
      <c r="Q340">
        <f t="shared" si="91"/>
        <v>1.4862362423686268</v>
      </c>
      <c r="R340">
        <f t="shared" si="91"/>
        <v>1.4444360454399225</v>
      </c>
      <c r="S340" s="1">
        <v>1.4026358485112183</v>
      </c>
      <c r="T340">
        <f t="shared" si="92"/>
        <v>1.3692958915567506</v>
      </c>
      <c r="U340">
        <f t="shared" si="92"/>
        <v>1.3359559346022829</v>
      </c>
      <c r="V340">
        <f t="shared" si="92"/>
        <v>1.302615977647815</v>
      </c>
      <c r="W340">
        <f t="shared" si="92"/>
        <v>1.2692760206933473</v>
      </c>
      <c r="X340" s="1">
        <v>1.2359360637388797</v>
      </c>
      <c r="Y340">
        <f t="shared" si="93"/>
        <v>1.2193663323284454</v>
      </c>
      <c r="Z340">
        <f t="shared" si="93"/>
        <v>1.2027966009180111</v>
      </c>
      <c r="AA340">
        <f t="shared" si="93"/>
        <v>1.1862268695075771</v>
      </c>
      <c r="AB340">
        <f t="shared" si="93"/>
        <v>1.1696571380971428</v>
      </c>
      <c r="AC340" s="1">
        <v>1.1530874066867085</v>
      </c>
      <c r="AD340">
        <f t="shared" si="94"/>
        <v>1.1396581007217539</v>
      </c>
      <c r="AE340">
        <f t="shared" si="94"/>
        <v>1.1262287947567995</v>
      </c>
      <c r="AF340">
        <f t="shared" si="94"/>
        <v>1.1127994887918449</v>
      </c>
      <c r="AG340">
        <f t="shared" si="94"/>
        <v>1.0993701828268905</v>
      </c>
      <c r="AH340" s="1">
        <v>1.0859408768619359</v>
      </c>
      <c r="AI340" s="2">
        <f t="shared" si="95"/>
        <v>19.524025087186779</v>
      </c>
      <c r="AJ340" s="2">
        <f t="shared" si="96"/>
        <v>15.555897933236949</v>
      </c>
      <c r="AK340" s="2">
        <f t="shared" si="97"/>
        <v>12.731067855235988</v>
      </c>
      <c r="AL340" s="2">
        <f t="shared" si="98"/>
        <v>33.468286187268987</v>
      </c>
      <c r="AM340" s="2">
        <f t="shared" si="99"/>
        <v>44.963417978766095</v>
      </c>
      <c r="AN340" s="2">
        <f t="shared" si="100"/>
        <v>44.963417978766095</v>
      </c>
      <c r="AO340">
        <f t="shared" si="101"/>
        <v>0</v>
      </c>
    </row>
    <row r="341" spans="1:41" hidden="1" x14ac:dyDescent="0.35">
      <c r="A341" t="str">
        <f>VLOOKUP(B341,'BAU Global Total'!A$3:C$34,3,FALSE)</f>
        <v>EPS</v>
      </c>
      <c r="B341" t="s">
        <v>50</v>
      </c>
      <c r="C341" t="s">
        <v>68</v>
      </c>
      <c r="D341" s="1">
        <v>0.10430346593000001</v>
      </c>
      <c r="E341">
        <f t="shared" si="89"/>
        <v>0.10447378898000001</v>
      </c>
      <c r="F341">
        <f t="shared" si="89"/>
        <v>0.10464411203</v>
      </c>
      <c r="G341">
        <f t="shared" si="89"/>
        <v>0.10481443508</v>
      </c>
      <c r="H341">
        <f t="shared" si="89"/>
        <v>0.10498475812999999</v>
      </c>
      <c r="I341" s="1">
        <v>0.10515508118</v>
      </c>
      <c r="J341">
        <f t="shared" si="90"/>
        <v>0.1047572773496</v>
      </c>
      <c r="K341">
        <f t="shared" si="90"/>
        <v>0.1043594735192</v>
      </c>
      <c r="L341">
        <f t="shared" si="90"/>
        <v>0.1039616696888</v>
      </c>
      <c r="M341">
        <f t="shared" si="90"/>
        <v>0.10356386585839999</v>
      </c>
      <c r="N341" s="1">
        <v>0.10316606202799999</v>
      </c>
      <c r="O341">
        <f t="shared" si="91"/>
        <v>0.10319754865359999</v>
      </c>
      <c r="P341">
        <f t="shared" si="91"/>
        <v>0.10322903527919999</v>
      </c>
      <c r="Q341">
        <f t="shared" si="91"/>
        <v>0.10326052190480001</v>
      </c>
      <c r="R341">
        <f t="shared" si="91"/>
        <v>0.10329200853040001</v>
      </c>
      <c r="S341" s="1">
        <v>0.10332349515600001</v>
      </c>
      <c r="T341">
        <f t="shared" si="92"/>
        <v>0.10372335350959994</v>
      </c>
      <c r="U341">
        <f t="shared" si="92"/>
        <v>0.10412321186319985</v>
      </c>
      <c r="V341">
        <f t="shared" si="92"/>
        <v>0.10452307021679978</v>
      </c>
      <c r="W341">
        <f t="shared" si="92"/>
        <v>0.1049229285703997</v>
      </c>
      <c r="X341" s="1">
        <v>0.10532278692399963</v>
      </c>
      <c r="Y341">
        <f t="shared" si="93"/>
        <v>0.1059211958551997</v>
      </c>
      <c r="Z341">
        <f t="shared" si="93"/>
        <v>0.10651960478639977</v>
      </c>
      <c r="AA341">
        <f t="shared" si="93"/>
        <v>0.10711801371759985</v>
      </c>
      <c r="AB341">
        <f t="shared" si="93"/>
        <v>0.10771642264879992</v>
      </c>
      <c r="AC341" s="1">
        <v>0.10831483157999999</v>
      </c>
      <c r="AD341">
        <f t="shared" si="94"/>
        <v>0.1089945687888</v>
      </c>
      <c r="AE341">
        <f t="shared" si="94"/>
        <v>0.10967430599759999</v>
      </c>
      <c r="AF341">
        <f t="shared" si="94"/>
        <v>0.11035404320639999</v>
      </c>
      <c r="AG341">
        <f t="shared" si="94"/>
        <v>0.11103378041519998</v>
      </c>
      <c r="AH341" s="1">
        <v>0.11171351762399999</v>
      </c>
      <c r="AI341" s="2">
        <f t="shared" si="95"/>
        <v>1.1481839897739996</v>
      </c>
      <c r="AJ341" s="2">
        <f t="shared" si="96"/>
        <v>1.142084022635999</v>
      </c>
      <c r="AK341" s="2">
        <f t="shared" si="97"/>
        <v>1.1926830715439989</v>
      </c>
      <c r="AL341" s="2">
        <f t="shared" si="98"/>
        <v>2.1871019503819986</v>
      </c>
      <c r="AM341" s="2">
        <f t="shared" si="99"/>
        <v>3.2744622350019976</v>
      </c>
      <c r="AN341" s="2">
        <f t="shared" si="100"/>
        <v>0</v>
      </c>
      <c r="AO341">
        <f t="shared" si="101"/>
        <v>3.2744622350019976</v>
      </c>
    </row>
    <row r="342" spans="1:41" hidden="1" x14ac:dyDescent="0.35">
      <c r="A342" t="str">
        <f>VLOOKUP(B342,'BAU Global Total'!A$3:C$34,3,FALSE)</f>
        <v>EPS</v>
      </c>
      <c r="B342" t="s">
        <v>50</v>
      </c>
      <c r="C342" t="s">
        <v>69</v>
      </c>
      <c r="D342" s="1">
        <v>0</v>
      </c>
      <c r="E342">
        <f t="shared" si="89"/>
        <v>0</v>
      </c>
      <c r="F342">
        <f t="shared" si="89"/>
        <v>0</v>
      </c>
      <c r="G342">
        <f t="shared" si="89"/>
        <v>0</v>
      </c>
      <c r="H342">
        <f t="shared" si="89"/>
        <v>0</v>
      </c>
      <c r="I342" s="1">
        <v>0</v>
      </c>
      <c r="J342">
        <f t="shared" si="90"/>
        <v>0</v>
      </c>
      <c r="K342">
        <f t="shared" si="90"/>
        <v>0</v>
      </c>
      <c r="L342">
        <f t="shared" si="90"/>
        <v>0</v>
      </c>
      <c r="M342">
        <f t="shared" si="90"/>
        <v>0</v>
      </c>
      <c r="N342" s="1">
        <v>0</v>
      </c>
      <c r="O342">
        <f t="shared" si="91"/>
        <v>0</v>
      </c>
      <c r="P342">
        <f t="shared" si="91"/>
        <v>0</v>
      </c>
      <c r="Q342">
        <f t="shared" si="91"/>
        <v>0</v>
      </c>
      <c r="R342">
        <f t="shared" si="91"/>
        <v>0</v>
      </c>
      <c r="S342" s="1">
        <v>0</v>
      </c>
      <c r="T342">
        <f t="shared" si="92"/>
        <v>0</v>
      </c>
      <c r="U342">
        <f t="shared" si="92"/>
        <v>0</v>
      </c>
      <c r="V342">
        <f t="shared" si="92"/>
        <v>0</v>
      </c>
      <c r="W342">
        <f t="shared" si="92"/>
        <v>0</v>
      </c>
      <c r="X342" s="1">
        <v>0</v>
      </c>
      <c r="Y342">
        <f t="shared" si="93"/>
        <v>0</v>
      </c>
      <c r="Z342">
        <f t="shared" si="93"/>
        <v>0</v>
      </c>
      <c r="AA342">
        <f t="shared" si="93"/>
        <v>0</v>
      </c>
      <c r="AB342">
        <f t="shared" si="93"/>
        <v>0</v>
      </c>
      <c r="AC342" s="1">
        <v>0</v>
      </c>
      <c r="AD342">
        <f t="shared" si="94"/>
        <v>0</v>
      </c>
      <c r="AE342">
        <f t="shared" si="94"/>
        <v>0</v>
      </c>
      <c r="AF342">
        <f t="shared" si="94"/>
        <v>0</v>
      </c>
      <c r="AG342">
        <f t="shared" si="94"/>
        <v>0</v>
      </c>
      <c r="AH342" s="1">
        <v>0</v>
      </c>
      <c r="AI342" s="2">
        <f t="shared" si="95"/>
        <v>0</v>
      </c>
      <c r="AJ342" s="2">
        <f t="shared" si="96"/>
        <v>0</v>
      </c>
      <c r="AK342" s="2">
        <f t="shared" si="97"/>
        <v>0</v>
      </c>
      <c r="AL342" s="2">
        <f t="shared" si="98"/>
        <v>0</v>
      </c>
      <c r="AM342" s="2">
        <f t="shared" si="99"/>
        <v>0</v>
      </c>
      <c r="AN342" s="2">
        <f t="shared" si="100"/>
        <v>0</v>
      </c>
      <c r="AO342">
        <f t="shared" si="101"/>
        <v>0</v>
      </c>
    </row>
  </sheetData>
  <autoFilter ref="A1:AM342" xr:uid="{358F156C-D18B-4B46-8F57-73264E073312}">
    <filterColumn colId="1">
      <filters>
        <filter val="Africa_Eastern"/>
        <filter val="Africa_Northern"/>
        <filter val="Africa_Southern"/>
        <filter val="Africa_Western"/>
        <filter val="Argentina"/>
        <filter val="Australia_NZ"/>
        <filter val="Central America and Caribbean"/>
        <filter val="Central Asia"/>
        <filter val="Colombia"/>
        <filter val="Europe_Eastern"/>
        <filter val="Europe_Non_EU"/>
        <filter val="European Free Trade Association"/>
        <filter val="Japan"/>
        <filter val="Middle East"/>
        <filter val="Pakistan"/>
        <filter val="Russia"/>
        <filter val="South Africa"/>
        <filter val="South America_Northern"/>
        <filter val="South America_Southern"/>
        <filter val="South Asia"/>
        <filter val="Southeast Asia"/>
        <filter val="Taiwan"/>
      </filters>
    </filterColumn>
    <filterColumn colId="2">
      <filters>
        <filter val="International Aviation"/>
        <filter val="International Shipping"/>
        <filter val="Transportation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E18E-2274-4D9A-A199-412B9EC56DC4}">
  <sheetPr codeName="Sheet2"/>
  <dimension ref="A1:AJ101"/>
  <sheetViews>
    <sheetView workbookViewId="0">
      <pane xSplit="1" topLeftCell="B1" activePane="topRight" state="frozen"/>
      <selection pane="topRight" activeCell="E5" sqref="E5"/>
    </sheetView>
  </sheetViews>
  <sheetFormatPr defaultRowHeight="14.5" x14ac:dyDescent="0.35"/>
  <cols>
    <col min="1" max="1" width="21.36328125" customWidth="1"/>
    <col min="2" max="2" width="67.453125" customWidth="1"/>
    <col min="3" max="3" width="12.54296875" customWidth="1"/>
    <col min="4" max="4" width="39.54296875" customWidth="1"/>
    <col min="36" max="36" width="14.36328125" bestFit="1" customWidth="1"/>
  </cols>
  <sheetData>
    <row r="1" spans="1:36" s="4" customFormat="1" x14ac:dyDescent="0.35">
      <c r="A1" s="4" t="s">
        <v>112</v>
      </c>
      <c r="B1" s="4" t="s">
        <v>113</v>
      </c>
      <c r="C1" s="4" t="s">
        <v>0</v>
      </c>
      <c r="D1" s="4" t="s">
        <v>59</v>
      </c>
      <c r="E1" s="92">
        <v>2020</v>
      </c>
      <c r="F1" s="92">
        <f>E1+1</f>
        <v>2021</v>
      </c>
      <c r="G1" s="92">
        <f t="shared" ref="G1:AI1" si="0">F1+1</f>
        <v>2022</v>
      </c>
      <c r="H1" s="92">
        <f t="shared" si="0"/>
        <v>2023</v>
      </c>
      <c r="I1" s="92">
        <f t="shared" si="0"/>
        <v>2024</v>
      </c>
      <c r="J1" s="92">
        <f t="shared" si="0"/>
        <v>2025</v>
      </c>
      <c r="K1" s="92">
        <f t="shared" si="0"/>
        <v>2026</v>
      </c>
      <c r="L1" s="92">
        <f t="shared" si="0"/>
        <v>2027</v>
      </c>
      <c r="M1" s="92">
        <f t="shared" si="0"/>
        <v>2028</v>
      </c>
      <c r="N1" s="92">
        <f t="shared" si="0"/>
        <v>2029</v>
      </c>
      <c r="O1" s="92">
        <f t="shared" si="0"/>
        <v>2030</v>
      </c>
      <c r="P1" s="92">
        <f t="shared" si="0"/>
        <v>2031</v>
      </c>
      <c r="Q1" s="92">
        <f t="shared" si="0"/>
        <v>2032</v>
      </c>
      <c r="R1" s="92">
        <f t="shared" si="0"/>
        <v>2033</v>
      </c>
      <c r="S1" s="92">
        <f t="shared" si="0"/>
        <v>2034</v>
      </c>
      <c r="T1" s="92">
        <f t="shared" si="0"/>
        <v>2035</v>
      </c>
      <c r="U1" s="92">
        <f t="shared" si="0"/>
        <v>2036</v>
      </c>
      <c r="V1" s="92">
        <f t="shared" si="0"/>
        <v>2037</v>
      </c>
      <c r="W1" s="92">
        <f t="shared" si="0"/>
        <v>2038</v>
      </c>
      <c r="X1" s="92">
        <f t="shared" si="0"/>
        <v>2039</v>
      </c>
      <c r="Y1" s="92">
        <f t="shared" si="0"/>
        <v>2040</v>
      </c>
      <c r="Z1" s="92">
        <f t="shared" si="0"/>
        <v>2041</v>
      </c>
      <c r="AA1" s="92">
        <f t="shared" si="0"/>
        <v>2042</v>
      </c>
      <c r="AB1" s="92">
        <f t="shared" si="0"/>
        <v>2043</v>
      </c>
      <c r="AC1" s="92">
        <f t="shared" si="0"/>
        <v>2044</v>
      </c>
      <c r="AD1" s="92">
        <f t="shared" si="0"/>
        <v>2045</v>
      </c>
      <c r="AE1" s="92">
        <f t="shared" si="0"/>
        <v>2046</v>
      </c>
      <c r="AF1" s="92">
        <f t="shared" si="0"/>
        <v>2047</v>
      </c>
      <c r="AG1" s="92">
        <f t="shared" si="0"/>
        <v>2048</v>
      </c>
      <c r="AH1" s="92">
        <f t="shared" si="0"/>
        <v>2049</v>
      </c>
      <c r="AI1" s="92">
        <f t="shared" si="0"/>
        <v>2050</v>
      </c>
      <c r="AJ1" s="92" t="s">
        <v>108</v>
      </c>
    </row>
    <row r="2" spans="1:36" x14ac:dyDescent="0.35">
      <c r="A2" s="9" t="s">
        <v>114</v>
      </c>
      <c r="B2" t="s">
        <v>115</v>
      </c>
      <c r="C2" t="str">
        <f>INDEX('EPS Crosswalk'!$E$2:$E$10,MATCH('EPS Emissions'!$A2,'EPS Crosswalk'!$G$2:$G$10,0))</f>
        <v>India</v>
      </c>
      <c r="D2" t="str">
        <f>INDEX('EPS Crosswalk'!$B$2:$B$14,MATCH('EPS Emissions'!$B2,'EPS Crosswalk'!$C$2:$C$14,0),1)</f>
        <v>Transportation</v>
      </c>
      <c r="E2">
        <f>SUMIFS('EPS BAU Outputs'!C:C,'EPS BAU Outputs'!$B:$B,$A2,'EPS BAU Outputs'!$A:$A,$B2)</f>
        <v>299.14400000000001</v>
      </c>
      <c r="F2">
        <f>SUMIFS('EPS BAU Outputs'!D:D,'EPS BAU Outputs'!$B:$B,$A2,'EPS BAU Outputs'!$A:$A,$B2)</f>
        <v>360.52800000000002</v>
      </c>
      <c r="G2">
        <f>SUMIFS('EPS BAU Outputs'!E:E,'EPS BAU Outputs'!$B:$B,$A2,'EPS BAU Outputs'!$A:$A,$B2)</f>
        <v>402.09300000000002</v>
      </c>
      <c r="H2">
        <f>SUMIFS('EPS BAU Outputs'!F:F,'EPS BAU Outputs'!$B:$B,$A2,'EPS BAU Outputs'!$A:$A,$B2)</f>
        <v>434.03699999999998</v>
      </c>
      <c r="I2">
        <f>SUMIFS('EPS BAU Outputs'!G:G,'EPS BAU Outputs'!$B:$B,$A2,'EPS BAU Outputs'!$A:$A,$B2)</f>
        <v>458.22800000000001</v>
      </c>
      <c r="J2">
        <f>SUMIFS('EPS BAU Outputs'!H:H,'EPS BAU Outputs'!$B:$B,$A2,'EPS BAU Outputs'!$A:$A,$B2)</f>
        <v>477.88099999999997</v>
      </c>
      <c r="K2">
        <f>SUMIFS('EPS BAU Outputs'!I:I,'EPS BAU Outputs'!$B:$B,$A2,'EPS BAU Outputs'!$A:$A,$B2)</f>
        <v>496.90899999999999</v>
      </c>
      <c r="L2">
        <f>SUMIFS('EPS BAU Outputs'!J:J,'EPS BAU Outputs'!$B:$B,$A2,'EPS BAU Outputs'!$A:$A,$B2)</f>
        <v>513.80100000000004</v>
      </c>
      <c r="M2">
        <f>SUMIFS('EPS BAU Outputs'!K:K,'EPS BAU Outputs'!$B:$B,$A2,'EPS BAU Outputs'!$A:$A,$B2)</f>
        <v>534.60599999999999</v>
      </c>
      <c r="N2">
        <f>SUMIFS('EPS BAU Outputs'!L:L,'EPS BAU Outputs'!$B:$B,$A2,'EPS BAU Outputs'!$A:$A,$B2)</f>
        <v>554.99099999999999</v>
      </c>
      <c r="O2">
        <f>SUMIFS('EPS BAU Outputs'!M:M,'EPS BAU Outputs'!$B:$B,$A2,'EPS BAU Outputs'!$A:$A,$B2)</f>
        <v>574.04100000000005</v>
      </c>
      <c r="P2">
        <f>SUMIFS('EPS BAU Outputs'!N:N,'EPS BAU Outputs'!$B:$B,$A2,'EPS BAU Outputs'!$A:$A,$B2)</f>
        <v>591.51300000000003</v>
      </c>
      <c r="Q2">
        <f>SUMIFS('EPS BAU Outputs'!O:O,'EPS BAU Outputs'!$B:$B,$A2,'EPS BAU Outputs'!$A:$A,$B2)</f>
        <v>607.44899999999996</v>
      </c>
      <c r="R2">
        <f>SUMIFS('EPS BAU Outputs'!P:P,'EPS BAU Outputs'!$B:$B,$A2,'EPS BAU Outputs'!$A:$A,$B2)</f>
        <v>622.13599999999997</v>
      </c>
      <c r="S2">
        <f>SUMIFS('EPS BAU Outputs'!Q:Q,'EPS BAU Outputs'!$B:$B,$A2,'EPS BAU Outputs'!$A:$A,$B2)</f>
        <v>635.80499999999995</v>
      </c>
      <c r="T2">
        <f>SUMIFS('EPS BAU Outputs'!R:R,'EPS BAU Outputs'!$B:$B,$A2,'EPS BAU Outputs'!$A:$A,$B2)</f>
        <v>648.43200000000002</v>
      </c>
      <c r="U2">
        <f>SUMIFS('EPS BAU Outputs'!S:S,'EPS BAU Outputs'!$B:$B,$A2,'EPS BAU Outputs'!$A:$A,$B2)</f>
        <v>660.38699999999994</v>
      </c>
      <c r="V2">
        <f>SUMIFS('EPS BAU Outputs'!T:T,'EPS BAU Outputs'!$B:$B,$A2,'EPS BAU Outputs'!$A:$A,$B2)</f>
        <v>672.41700000000003</v>
      </c>
      <c r="W2">
        <f>SUMIFS('EPS BAU Outputs'!U:U,'EPS BAU Outputs'!$B:$B,$A2,'EPS BAU Outputs'!$A:$A,$B2)</f>
        <v>687.18700000000001</v>
      </c>
      <c r="X2">
        <f>SUMIFS('EPS BAU Outputs'!V:V,'EPS BAU Outputs'!$B:$B,$A2,'EPS BAU Outputs'!$A:$A,$B2)</f>
        <v>701.53300000000002</v>
      </c>
      <c r="Y2">
        <f>SUMIFS('EPS BAU Outputs'!W:W,'EPS BAU Outputs'!$B:$B,$A2,'EPS BAU Outputs'!$A:$A,$B2)</f>
        <v>715.72799999999995</v>
      </c>
      <c r="Z2">
        <f>SUMIFS('EPS BAU Outputs'!X:X,'EPS BAU Outputs'!$B:$B,$A2,'EPS BAU Outputs'!$A:$A,$B2)</f>
        <v>729.79100000000005</v>
      </c>
      <c r="AA2">
        <f>SUMIFS('EPS BAU Outputs'!Y:Y,'EPS BAU Outputs'!$B:$B,$A2,'EPS BAU Outputs'!$A:$A,$B2)</f>
        <v>743.80100000000004</v>
      </c>
      <c r="AB2">
        <f>SUMIFS('EPS BAU Outputs'!Z:Z,'EPS BAU Outputs'!$B:$B,$A2,'EPS BAU Outputs'!$A:$A,$B2)</f>
        <v>756.25400000000002</v>
      </c>
      <c r="AC2">
        <f>SUMIFS('EPS BAU Outputs'!AA:AA,'EPS BAU Outputs'!$B:$B,$A2,'EPS BAU Outputs'!$A:$A,$B2)</f>
        <v>768.74</v>
      </c>
      <c r="AD2">
        <f>SUMIFS('EPS BAU Outputs'!AB:AB,'EPS BAU Outputs'!$B:$B,$A2,'EPS BAU Outputs'!$A:$A,$B2)</f>
        <v>781.49</v>
      </c>
      <c r="AE2">
        <f>SUMIFS('EPS BAU Outputs'!AC:AC,'EPS BAU Outputs'!$B:$B,$A2,'EPS BAU Outputs'!$A:$A,$B2)</f>
        <v>794.35</v>
      </c>
      <c r="AF2">
        <f>SUMIFS('EPS BAU Outputs'!AD:AD,'EPS BAU Outputs'!$B:$B,$A2,'EPS BAU Outputs'!$A:$A,$B2)</f>
        <v>807.31799999999998</v>
      </c>
      <c r="AG2">
        <f>SUMIFS('EPS BAU Outputs'!AE:AE,'EPS BAU Outputs'!$B:$B,$A2,'EPS BAU Outputs'!$A:$A,$B2)</f>
        <v>820.54899999999998</v>
      </c>
      <c r="AH2">
        <f>SUMIFS('EPS BAU Outputs'!AF:AF,'EPS BAU Outputs'!$B:$B,$A2,'EPS BAU Outputs'!$A:$A,$B2)</f>
        <v>833.76900000000001</v>
      </c>
      <c r="AI2">
        <f>SUMIFS('EPS BAU Outputs'!AG:AG,'EPS BAU Outputs'!$B:$B,$A2,'EPS BAU Outputs'!$A:$A,$B2)</f>
        <v>847.12900000000002</v>
      </c>
      <c r="AJ2" s="2">
        <f>SUM(E2:AI2)</f>
        <v>19532.037</v>
      </c>
    </row>
    <row r="3" spans="1:36" x14ac:dyDescent="0.35">
      <c r="A3" t="str">
        <f>A2</f>
        <v>eps-india-crux NoSettings</v>
      </c>
      <c r="B3" t="s">
        <v>116</v>
      </c>
      <c r="C3" t="str">
        <f>C2</f>
        <v>India</v>
      </c>
      <c r="D3" t="str">
        <f>INDEX('EPS Crosswalk'!$B$2:$B$14,MATCH('EPS Emissions'!$B3,'EPS Crosswalk'!$C$2:$C$14,0),1)</f>
        <v>Electricity</v>
      </c>
      <c r="E3">
        <f>SUMIFS('EPS BAU Outputs'!C:C,'EPS BAU Outputs'!$B:$B,$A3,'EPS BAU Outputs'!$A:$A,$B3)</f>
        <v>885.81399999999996</v>
      </c>
      <c r="F3">
        <f>SUMIFS('EPS BAU Outputs'!D:D,'EPS BAU Outputs'!$B:$B,$A3,'EPS BAU Outputs'!$A:$A,$B3)</f>
        <v>929.851</v>
      </c>
      <c r="G3">
        <f>SUMIFS('EPS BAU Outputs'!E:E,'EPS BAU Outputs'!$B:$B,$A3,'EPS BAU Outputs'!$A:$A,$B3)</f>
        <v>953.54300000000001</v>
      </c>
      <c r="H3">
        <f>SUMIFS('EPS BAU Outputs'!F:F,'EPS BAU Outputs'!$B:$B,$A3,'EPS BAU Outputs'!$A:$A,$B3)</f>
        <v>1005.76</v>
      </c>
      <c r="I3">
        <f>SUMIFS('EPS BAU Outputs'!G:G,'EPS BAU Outputs'!$B:$B,$A3,'EPS BAU Outputs'!$A:$A,$B3)</f>
        <v>1020.69</v>
      </c>
      <c r="J3">
        <f>SUMIFS('EPS BAU Outputs'!H:H,'EPS BAU Outputs'!$B:$B,$A3,'EPS BAU Outputs'!$A:$A,$B3)</f>
        <v>1010.23</v>
      </c>
      <c r="K3">
        <f>SUMIFS('EPS BAU Outputs'!I:I,'EPS BAU Outputs'!$B:$B,$A3,'EPS BAU Outputs'!$A:$A,$B3)</f>
        <v>994.58900000000006</v>
      </c>
      <c r="L3">
        <f>SUMIFS('EPS BAU Outputs'!J:J,'EPS BAU Outputs'!$B:$B,$A3,'EPS BAU Outputs'!$A:$A,$B3)</f>
        <v>975.62699999999995</v>
      </c>
      <c r="M3">
        <f>SUMIFS('EPS BAU Outputs'!K:K,'EPS BAU Outputs'!$B:$B,$A3,'EPS BAU Outputs'!$A:$A,$B3)</f>
        <v>978.84100000000001</v>
      </c>
      <c r="N3">
        <f>SUMIFS('EPS BAU Outputs'!L:L,'EPS BAU Outputs'!$B:$B,$A3,'EPS BAU Outputs'!$A:$A,$B3)</f>
        <v>989.702</v>
      </c>
      <c r="O3">
        <f>SUMIFS('EPS BAU Outputs'!M:M,'EPS BAU Outputs'!$B:$B,$A3,'EPS BAU Outputs'!$A:$A,$B3)</f>
        <v>999.43499999999995</v>
      </c>
      <c r="P3">
        <f>SUMIFS('EPS BAU Outputs'!N:N,'EPS BAU Outputs'!$B:$B,$A3,'EPS BAU Outputs'!$A:$A,$B3)</f>
        <v>1004.44</v>
      </c>
      <c r="Q3">
        <f>SUMIFS('EPS BAU Outputs'!O:O,'EPS BAU Outputs'!$B:$B,$A3,'EPS BAU Outputs'!$A:$A,$B3)</f>
        <v>1015.43</v>
      </c>
      <c r="R3">
        <f>SUMIFS('EPS BAU Outputs'!P:P,'EPS BAU Outputs'!$B:$B,$A3,'EPS BAU Outputs'!$A:$A,$B3)</f>
        <v>1033.92</v>
      </c>
      <c r="S3">
        <f>SUMIFS('EPS BAU Outputs'!Q:Q,'EPS BAU Outputs'!$B:$B,$A3,'EPS BAU Outputs'!$A:$A,$B3)</f>
        <v>1037.96</v>
      </c>
      <c r="T3">
        <f>SUMIFS('EPS BAU Outputs'!R:R,'EPS BAU Outputs'!$B:$B,$A3,'EPS BAU Outputs'!$A:$A,$B3)</f>
        <v>1041.5</v>
      </c>
      <c r="U3">
        <f>SUMIFS('EPS BAU Outputs'!S:S,'EPS BAU Outputs'!$B:$B,$A3,'EPS BAU Outputs'!$A:$A,$B3)</f>
        <v>1044.77</v>
      </c>
      <c r="V3">
        <f>SUMIFS('EPS BAU Outputs'!T:T,'EPS BAU Outputs'!$B:$B,$A3,'EPS BAU Outputs'!$A:$A,$B3)</f>
        <v>1047.8800000000001</v>
      </c>
      <c r="W3">
        <f>SUMIFS('EPS BAU Outputs'!U:U,'EPS BAU Outputs'!$B:$B,$A3,'EPS BAU Outputs'!$A:$A,$B3)</f>
        <v>1050.9100000000001</v>
      </c>
      <c r="X3">
        <f>SUMIFS('EPS BAU Outputs'!V:V,'EPS BAU Outputs'!$B:$B,$A3,'EPS BAU Outputs'!$A:$A,$B3)</f>
        <v>1053.27</v>
      </c>
      <c r="Y3">
        <f>SUMIFS('EPS BAU Outputs'!W:W,'EPS BAU Outputs'!$B:$B,$A3,'EPS BAU Outputs'!$A:$A,$B3)</f>
        <v>1055.3900000000001</v>
      </c>
      <c r="Z3">
        <f>SUMIFS('EPS BAU Outputs'!X:X,'EPS BAU Outputs'!$B:$B,$A3,'EPS BAU Outputs'!$A:$A,$B3)</f>
        <v>1057.8</v>
      </c>
      <c r="AA3">
        <f>SUMIFS('EPS BAU Outputs'!Y:Y,'EPS BAU Outputs'!$B:$B,$A3,'EPS BAU Outputs'!$A:$A,$B3)</f>
        <v>1059.98</v>
      </c>
      <c r="AB3">
        <f>SUMIFS('EPS BAU Outputs'!Z:Z,'EPS BAU Outputs'!$B:$B,$A3,'EPS BAU Outputs'!$A:$A,$B3)</f>
        <v>1062.47</v>
      </c>
      <c r="AC3">
        <f>SUMIFS('EPS BAU Outputs'!AA:AA,'EPS BAU Outputs'!$B:$B,$A3,'EPS BAU Outputs'!$A:$A,$B3)</f>
        <v>1063.03</v>
      </c>
      <c r="AD3">
        <f>SUMIFS('EPS BAU Outputs'!AB:AB,'EPS BAU Outputs'!$B:$B,$A3,'EPS BAU Outputs'!$A:$A,$B3)</f>
        <v>1063.67</v>
      </c>
      <c r="AE3">
        <f>SUMIFS('EPS BAU Outputs'!AC:AC,'EPS BAU Outputs'!$B:$B,$A3,'EPS BAU Outputs'!$A:$A,$B3)</f>
        <v>1064.27</v>
      </c>
      <c r="AF3">
        <f>SUMIFS('EPS BAU Outputs'!AD:AD,'EPS BAU Outputs'!$B:$B,$A3,'EPS BAU Outputs'!$A:$A,$B3)</f>
        <v>1064.54</v>
      </c>
      <c r="AG3">
        <f>SUMIFS('EPS BAU Outputs'!AE:AE,'EPS BAU Outputs'!$B:$B,$A3,'EPS BAU Outputs'!$A:$A,$B3)</f>
        <v>1065.3</v>
      </c>
      <c r="AH3">
        <f>SUMIFS('EPS BAU Outputs'!AF:AF,'EPS BAU Outputs'!$B:$B,$A3,'EPS BAU Outputs'!$A:$A,$B3)</f>
        <v>1065.6500000000001</v>
      </c>
      <c r="AI3">
        <f>SUMIFS('EPS BAU Outputs'!AG:AG,'EPS BAU Outputs'!$B:$B,$A3,'EPS BAU Outputs'!$A:$A,$B3)</f>
        <v>1066.44</v>
      </c>
      <c r="AJ3" s="2">
        <f t="shared" ref="AJ3:AJ66" si="1">SUM(E3:AI3)</f>
        <v>31762.702000000001</v>
      </c>
    </row>
    <row r="4" spans="1:36" x14ac:dyDescent="0.35">
      <c r="A4" t="str">
        <f t="shared" ref="A4:A11" si="2">A3</f>
        <v>eps-india-crux NoSettings</v>
      </c>
      <c r="B4" t="s">
        <v>117</v>
      </c>
      <c r="C4" t="str">
        <f t="shared" ref="C4:C11" si="3">C3</f>
        <v>India</v>
      </c>
      <c r="D4" t="str">
        <f>INDEX('EPS Crosswalk'!$B$2:$B$14,MATCH('EPS Emissions'!$B4,'EPS Crosswalk'!$C$2:$C$14,0),1)</f>
        <v>Residential</v>
      </c>
      <c r="E4">
        <f>SUMIFS('EPS BAU Outputs'!C:C,'EPS BAU Outputs'!$B:$B,$A4,'EPS BAU Outputs'!$A:$A,$B4)</f>
        <v>116.55800000000001</v>
      </c>
      <c r="F4">
        <f>SUMIFS('EPS BAU Outputs'!D:D,'EPS BAU Outputs'!$B:$B,$A4,'EPS BAU Outputs'!$A:$A,$B4)</f>
        <v>114.265</v>
      </c>
      <c r="G4">
        <f>SUMIFS('EPS BAU Outputs'!E:E,'EPS BAU Outputs'!$B:$B,$A4,'EPS BAU Outputs'!$A:$A,$B4)</f>
        <v>111.732</v>
      </c>
      <c r="H4">
        <f>SUMIFS('EPS BAU Outputs'!F:F,'EPS BAU Outputs'!$B:$B,$A4,'EPS BAU Outputs'!$A:$A,$B4)</f>
        <v>111.887</v>
      </c>
      <c r="I4">
        <f>SUMIFS('EPS BAU Outputs'!G:G,'EPS BAU Outputs'!$B:$B,$A4,'EPS BAU Outputs'!$A:$A,$B4)</f>
        <v>111.992</v>
      </c>
      <c r="J4">
        <f>SUMIFS('EPS BAU Outputs'!H:H,'EPS BAU Outputs'!$B:$B,$A4,'EPS BAU Outputs'!$A:$A,$B4)</f>
        <v>112.07</v>
      </c>
      <c r="K4">
        <f>SUMIFS('EPS BAU Outputs'!I:I,'EPS BAU Outputs'!$B:$B,$A4,'EPS BAU Outputs'!$A:$A,$B4)</f>
        <v>112.136</v>
      </c>
      <c r="L4">
        <f>SUMIFS('EPS BAU Outputs'!J:J,'EPS BAU Outputs'!$B:$B,$A4,'EPS BAU Outputs'!$A:$A,$B4)</f>
        <v>112.193</v>
      </c>
      <c r="M4">
        <f>SUMIFS('EPS BAU Outputs'!K:K,'EPS BAU Outputs'!$B:$B,$A4,'EPS BAU Outputs'!$A:$A,$B4)</f>
        <v>114.526</v>
      </c>
      <c r="N4">
        <f>SUMIFS('EPS BAU Outputs'!L:L,'EPS BAU Outputs'!$B:$B,$A4,'EPS BAU Outputs'!$A:$A,$B4)</f>
        <v>116.864</v>
      </c>
      <c r="O4">
        <f>SUMIFS('EPS BAU Outputs'!M:M,'EPS BAU Outputs'!$B:$B,$A4,'EPS BAU Outputs'!$A:$A,$B4)</f>
        <v>119.20399999999999</v>
      </c>
      <c r="P4">
        <f>SUMIFS('EPS BAU Outputs'!N:N,'EPS BAU Outputs'!$B:$B,$A4,'EPS BAU Outputs'!$A:$A,$B4)</f>
        <v>121.532</v>
      </c>
      <c r="Q4">
        <f>SUMIFS('EPS BAU Outputs'!O:O,'EPS BAU Outputs'!$B:$B,$A4,'EPS BAU Outputs'!$A:$A,$B4)</f>
        <v>123.864</v>
      </c>
      <c r="R4">
        <f>SUMIFS('EPS BAU Outputs'!P:P,'EPS BAU Outputs'!$B:$B,$A4,'EPS BAU Outputs'!$A:$A,$B4)</f>
        <v>124.289</v>
      </c>
      <c r="S4">
        <f>SUMIFS('EPS BAU Outputs'!Q:Q,'EPS BAU Outputs'!$B:$B,$A4,'EPS BAU Outputs'!$A:$A,$B4)</f>
        <v>124.703</v>
      </c>
      <c r="T4">
        <f>SUMIFS('EPS BAU Outputs'!R:R,'EPS BAU Outputs'!$B:$B,$A4,'EPS BAU Outputs'!$A:$A,$B4)</f>
        <v>125.116</v>
      </c>
      <c r="U4">
        <f>SUMIFS('EPS BAU Outputs'!S:S,'EPS BAU Outputs'!$B:$B,$A4,'EPS BAU Outputs'!$A:$A,$B4)</f>
        <v>125.53100000000001</v>
      </c>
      <c r="V4">
        <f>SUMIFS('EPS BAU Outputs'!T:T,'EPS BAU Outputs'!$B:$B,$A4,'EPS BAU Outputs'!$A:$A,$B4)</f>
        <v>125.95099999999999</v>
      </c>
      <c r="W4">
        <f>SUMIFS('EPS BAU Outputs'!U:U,'EPS BAU Outputs'!$B:$B,$A4,'EPS BAU Outputs'!$A:$A,$B4)</f>
        <v>126.148</v>
      </c>
      <c r="X4">
        <f>SUMIFS('EPS BAU Outputs'!V:V,'EPS BAU Outputs'!$B:$B,$A4,'EPS BAU Outputs'!$A:$A,$B4)</f>
        <v>126.351</v>
      </c>
      <c r="Y4">
        <f>SUMIFS('EPS BAU Outputs'!W:W,'EPS BAU Outputs'!$B:$B,$A4,'EPS BAU Outputs'!$A:$A,$B4)</f>
        <v>126.541</v>
      </c>
      <c r="Z4">
        <f>SUMIFS('EPS BAU Outputs'!X:X,'EPS BAU Outputs'!$B:$B,$A4,'EPS BAU Outputs'!$A:$A,$B4)</f>
        <v>126.744</v>
      </c>
      <c r="AA4">
        <f>SUMIFS('EPS BAU Outputs'!Y:Y,'EPS BAU Outputs'!$B:$B,$A4,'EPS BAU Outputs'!$A:$A,$B4)</f>
        <v>126.934</v>
      </c>
      <c r="AB4">
        <f>SUMIFS('EPS BAU Outputs'!Z:Z,'EPS BAU Outputs'!$B:$B,$A4,'EPS BAU Outputs'!$A:$A,$B4)</f>
        <v>127.092</v>
      </c>
      <c r="AC4">
        <f>SUMIFS('EPS BAU Outputs'!AA:AA,'EPS BAU Outputs'!$B:$B,$A4,'EPS BAU Outputs'!$A:$A,$B4)</f>
        <v>127.24299999999999</v>
      </c>
      <c r="AD4">
        <f>SUMIFS('EPS BAU Outputs'!AB:AB,'EPS BAU Outputs'!$B:$B,$A4,'EPS BAU Outputs'!$A:$A,$B4)</f>
        <v>127.4</v>
      </c>
      <c r="AE4">
        <f>SUMIFS('EPS BAU Outputs'!AC:AC,'EPS BAU Outputs'!$B:$B,$A4,'EPS BAU Outputs'!$A:$A,$B4)</f>
        <v>127.551</v>
      </c>
      <c r="AF4">
        <f>SUMIFS('EPS BAU Outputs'!AD:AD,'EPS BAU Outputs'!$B:$B,$A4,'EPS BAU Outputs'!$A:$A,$B4)</f>
        <v>127.702</v>
      </c>
      <c r="AG4">
        <f>SUMIFS('EPS BAU Outputs'!AE:AE,'EPS BAU Outputs'!$B:$B,$A4,'EPS BAU Outputs'!$A:$A,$B4)</f>
        <v>127.85299999999999</v>
      </c>
      <c r="AH4">
        <f>SUMIFS('EPS BAU Outputs'!AF:AF,'EPS BAU Outputs'!$B:$B,$A4,'EPS BAU Outputs'!$A:$A,$B4)</f>
        <v>128.00299999999999</v>
      </c>
      <c r="AI4">
        <f>SUMIFS('EPS BAU Outputs'!AG:AG,'EPS BAU Outputs'!$B:$B,$A4,'EPS BAU Outputs'!$A:$A,$B4)</f>
        <v>128.16</v>
      </c>
      <c r="AJ4" s="2">
        <f t="shared" si="1"/>
        <v>3778.1350000000007</v>
      </c>
    </row>
    <row r="5" spans="1:36" x14ac:dyDescent="0.35">
      <c r="A5" t="str">
        <f t="shared" si="2"/>
        <v>eps-india-crux NoSettings</v>
      </c>
      <c r="B5" t="s">
        <v>118</v>
      </c>
      <c r="C5" t="str">
        <f t="shared" si="3"/>
        <v>India</v>
      </c>
      <c r="D5" t="str">
        <f>INDEX('EPS Crosswalk'!$B$2:$B$14,MATCH('EPS Emissions'!$B5,'EPS Crosswalk'!$C$2:$C$14,0),1)</f>
        <v>Commercial</v>
      </c>
      <c r="E5">
        <f>SUMIFS('EPS BAU Outputs'!C:C,'EPS BAU Outputs'!$B:$B,$A5,'EPS BAU Outputs'!$A:$A,$B5)</f>
        <v>7.3108399999999998</v>
      </c>
      <c r="F5">
        <f>SUMIFS('EPS BAU Outputs'!D:D,'EPS BAU Outputs'!$B:$B,$A5,'EPS BAU Outputs'!$A:$A,$B5)</f>
        <v>7.5675499999999998</v>
      </c>
      <c r="G5">
        <f>SUMIFS('EPS BAU Outputs'!E:E,'EPS BAU Outputs'!$B:$B,$A5,'EPS BAU Outputs'!$A:$A,$B5)</f>
        <v>7.7680800000000003</v>
      </c>
      <c r="H5">
        <f>SUMIFS('EPS BAU Outputs'!F:F,'EPS BAU Outputs'!$B:$B,$A5,'EPS BAU Outputs'!$A:$A,$B5)</f>
        <v>7.915</v>
      </c>
      <c r="I5">
        <f>SUMIFS('EPS BAU Outputs'!G:G,'EPS BAU Outputs'!$B:$B,$A5,'EPS BAU Outputs'!$A:$A,$B5)</f>
        <v>8.0471000000000004</v>
      </c>
      <c r="J5">
        <f>SUMIFS('EPS BAU Outputs'!H:H,'EPS BAU Outputs'!$B:$B,$A5,'EPS BAU Outputs'!$A:$A,$B5)</f>
        <v>8.1719899999999992</v>
      </c>
      <c r="K5">
        <f>SUMIFS('EPS BAU Outputs'!I:I,'EPS BAU Outputs'!$B:$B,$A5,'EPS BAU Outputs'!$A:$A,$B5)</f>
        <v>8.2928099999999993</v>
      </c>
      <c r="L5">
        <f>SUMIFS('EPS BAU Outputs'!J:J,'EPS BAU Outputs'!$B:$B,$A5,'EPS BAU Outputs'!$A:$A,$B5)</f>
        <v>8.4119100000000007</v>
      </c>
      <c r="M5">
        <f>SUMIFS('EPS BAU Outputs'!K:K,'EPS BAU Outputs'!$B:$B,$A5,'EPS BAU Outputs'!$A:$A,$B5)</f>
        <v>8.7182300000000001</v>
      </c>
      <c r="N5">
        <f>SUMIFS('EPS BAU Outputs'!L:L,'EPS BAU Outputs'!$B:$B,$A5,'EPS BAU Outputs'!$A:$A,$B5)</f>
        <v>9.02407</v>
      </c>
      <c r="O5">
        <f>SUMIFS('EPS BAU Outputs'!M:M,'EPS BAU Outputs'!$B:$B,$A5,'EPS BAU Outputs'!$A:$A,$B5)</f>
        <v>9.3296500000000009</v>
      </c>
      <c r="P5">
        <f>SUMIFS('EPS BAU Outputs'!N:N,'EPS BAU Outputs'!$B:$B,$A5,'EPS BAU Outputs'!$A:$A,$B5)</f>
        <v>9.6352499999999992</v>
      </c>
      <c r="Q5">
        <f>SUMIFS('EPS BAU Outputs'!O:O,'EPS BAU Outputs'!$B:$B,$A5,'EPS BAU Outputs'!$A:$A,$B5)</f>
        <v>9.9405599999999996</v>
      </c>
      <c r="R5">
        <f>SUMIFS('EPS BAU Outputs'!P:P,'EPS BAU Outputs'!$B:$B,$A5,'EPS BAU Outputs'!$A:$A,$B5)</f>
        <v>9.9766100000000009</v>
      </c>
      <c r="S5">
        <f>SUMIFS('EPS BAU Outputs'!Q:Q,'EPS BAU Outputs'!$B:$B,$A5,'EPS BAU Outputs'!$A:$A,$B5)</f>
        <v>10.012700000000001</v>
      </c>
      <c r="T5">
        <f>SUMIFS('EPS BAU Outputs'!R:R,'EPS BAU Outputs'!$B:$B,$A5,'EPS BAU Outputs'!$A:$A,$B5)</f>
        <v>10.0487</v>
      </c>
      <c r="U5">
        <f>SUMIFS('EPS BAU Outputs'!S:S,'EPS BAU Outputs'!$B:$B,$A5,'EPS BAU Outputs'!$A:$A,$B5)</f>
        <v>10.0847</v>
      </c>
      <c r="V5">
        <f>SUMIFS('EPS BAU Outputs'!T:T,'EPS BAU Outputs'!$B:$B,$A5,'EPS BAU Outputs'!$A:$A,$B5)</f>
        <v>10.120799999999999</v>
      </c>
      <c r="W5">
        <f>SUMIFS('EPS BAU Outputs'!U:U,'EPS BAU Outputs'!$B:$B,$A5,'EPS BAU Outputs'!$A:$A,$B5)</f>
        <v>10.054399999999999</v>
      </c>
      <c r="X5">
        <f>SUMIFS('EPS BAU Outputs'!V:V,'EPS BAU Outputs'!$B:$B,$A5,'EPS BAU Outputs'!$A:$A,$B5)</f>
        <v>9.9879499999999997</v>
      </c>
      <c r="Y5">
        <f>SUMIFS('EPS BAU Outputs'!W:W,'EPS BAU Outputs'!$B:$B,$A5,'EPS BAU Outputs'!$A:$A,$B5)</f>
        <v>9.9214699999999993</v>
      </c>
      <c r="Z5">
        <f>SUMIFS('EPS BAU Outputs'!X:X,'EPS BAU Outputs'!$B:$B,$A5,'EPS BAU Outputs'!$A:$A,$B5)</f>
        <v>9.8550599999999999</v>
      </c>
      <c r="AA5">
        <f>SUMIFS('EPS BAU Outputs'!Y:Y,'EPS BAU Outputs'!$B:$B,$A5,'EPS BAU Outputs'!$A:$A,$B5)</f>
        <v>9.7886399999999991</v>
      </c>
      <c r="AB5">
        <f>SUMIFS('EPS BAU Outputs'!Z:Z,'EPS BAU Outputs'!$B:$B,$A5,'EPS BAU Outputs'!$A:$A,$B5)</f>
        <v>9.7546599999999994</v>
      </c>
      <c r="AC5">
        <f>SUMIFS('EPS BAU Outputs'!AA:AA,'EPS BAU Outputs'!$B:$B,$A5,'EPS BAU Outputs'!$A:$A,$B5)</f>
        <v>9.7207600000000003</v>
      </c>
      <c r="AD5">
        <f>SUMIFS('EPS BAU Outputs'!AB:AB,'EPS BAU Outputs'!$B:$B,$A5,'EPS BAU Outputs'!$A:$A,$B5)</f>
        <v>9.6867800000000006</v>
      </c>
      <c r="AE5">
        <f>SUMIFS('EPS BAU Outputs'!AC:AC,'EPS BAU Outputs'!$B:$B,$A5,'EPS BAU Outputs'!$A:$A,$B5)</f>
        <v>9.6528700000000001</v>
      </c>
      <c r="AF5">
        <f>SUMIFS('EPS BAU Outputs'!AD:AD,'EPS BAU Outputs'!$B:$B,$A5,'EPS BAU Outputs'!$A:$A,$B5)</f>
        <v>9.6189</v>
      </c>
      <c r="AG5">
        <f>SUMIFS('EPS BAU Outputs'!AE:AE,'EPS BAU Outputs'!$B:$B,$A5,'EPS BAU Outputs'!$A:$A,$B5)</f>
        <v>9.5849200000000003</v>
      </c>
      <c r="AH5">
        <f>SUMIFS('EPS BAU Outputs'!AF:AF,'EPS BAU Outputs'!$B:$B,$A5,'EPS BAU Outputs'!$A:$A,$B5)</f>
        <v>9.5510099999999998</v>
      </c>
      <c r="AI5">
        <f>SUMIFS('EPS BAU Outputs'!AG:AG,'EPS BAU Outputs'!$B:$B,$A5,'EPS BAU Outputs'!$A:$A,$B5)</f>
        <v>9.5170399999999997</v>
      </c>
      <c r="AJ5" s="2">
        <f t="shared" si="1"/>
        <v>287.07101000000006</v>
      </c>
    </row>
    <row r="6" spans="1:36" x14ac:dyDescent="0.35">
      <c r="A6" t="str">
        <f t="shared" si="2"/>
        <v>eps-india-crux NoSettings</v>
      </c>
      <c r="B6" t="s">
        <v>119</v>
      </c>
      <c r="C6" t="str">
        <f t="shared" si="3"/>
        <v>India</v>
      </c>
      <c r="D6" t="str">
        <f>INDEX('EPS Crosswalk'!$B$2:$B$14,MATCH('EPS Emissions'!$B6,'EPS Crosswalk'!$C$2:$C$14,0),1)</f>
        <v>District Heat</v>
      </c>
      <c r="E6">
        <f>SUMIFS('EPS BAU Outputs'!C:C,'EPS BAU Outputs'!$B:$B,$A6,'EPS BAU Outputs'!$A:$A,$B6)</f>
        <v>0</v>
      </c>
      <c r="F6">
        <f>SUMIFS('EPS BAU Outputs'!D:D,'EPS BAU Outputs'!$B:$B,$A6,'EPS BAU Outputs'!$A:$A,$B6)</f>
        <v>0</v>
      </c>
      <c r="G6">
        <f>SUMIFS('EPS BAU Outputs'!E:E,'EPS BAU Outputs'!$B:$B,$A6,'EPS BAU Outputs'!$A:$A,$B6)</f>
        <v>0</v>
      </c>
      <c r="H6">
        <f>SUMIFS('EPS BAU Outputs'!F:F,'EPS BAU Outputs'!$B:$B,$A6,'EPS BAU Outputs'!$A:$A,$B6)</f>
        <v>0</v>
      </c>
      <c r="I6">
        <f>SUMIFS('EPS BAU Outputs'!G:G,'EPS BAU Outputs'!$B:$B,$A6,'EPS BAU Outputs'!$A:$A,$B6)</f>
        <v>0</v>
      </c>
      <c r="J6">
        <f>SUMIFS('EPS BAU Outputs'!H:H,'EPS BAU Outputs'!$B:$B,$A6,'EPS BAU Outputs'!$A:$A,$B6)</f>
        <v>0</v>
      </c>
      <c r="K6">
        <f>SUMIFS('EPS BAU Outputs'!I:I,'EPS BAU Outputs'!$B:$B,$A6,'EPS BAU Outputs'!$A:$A,$B6)</f>
        <v>0</v>
      </c>
      <c r="L6">
        <f>SUMIFS('EPS BAU Outputs'!J:J,'EPS BAU Outputs'!$B:$B,$A6,'EPS BAU Outputs'!$A:$A,$B6)</f>
        <v>0</v>
      </c>
      <c r="M6">
        <f>SUMIFS('EPS BAU Outputs'!K:K,'EPS BAU Outputs'!$B:$B,$A6,'EPS BAU Outputs'!$A:$A,$B6)</f>
        <v>0</v>
      </c>
      <c r="N6">
        <f>SUMIFS('EPS BAU Outputs'!L:L,'EPS BAU Outputs'!$B:$B,$A6,'EPS BAU Outputs'!$A:$A,$B6)</f>
        <v>0</v>
      </c>
      <c r="O6">
        <f>SUMIFS('EPS BAU Outputs'!M:M,'EPS BAU Outputs'!$B:$B,$A6,'EPS BAU Outputs'!$A:$A,$B6)</f>
        <v>0</v>
      </c>
      <c r="P6">
        <f>SUMIFS('EPS BAU Outputs'!N:N,'EPS BAU Outputs'!$B:$B,$A6,'EPS BAU Outputs'!$A:$A,$B6)</f>
        <v>0</v>
      </c>
      <c r="Q6">
        <f>SUMIFS('EPS BAU Outputs'!O:O,'EPS BAU Outputs'!$B:$B,$A6,'EPS BAU Outputs'!$A:$A,$B6)</f>
        <v>0</v>
      </c>
      <c r="R6">
        <f>SUMIFS('EPS BAU Outputs'!P:P,'EPS BAU Outputs'!$B:$B,$A6,'EPS BAU Outputs'!$A:$A,$B6)</f>
        <v>0</v>
      </c>
      <c r="S6">
        <f>SUMIFS('EPS BAU Outputs'!Q:Q,'EPS BAU Outputs'!$B:$B,$A6,'EPS BAU Outputs'!$A:$A,$B6)</f>
        <v>0</v>
      </c>
      <c r="T6">
        <f>SUMIFS('EPS BAU Outputs'!R:R,'EPS BAU Outputs'!$B:$B,$A6,'EPS BAU Outputs'!$A:$A,$B6)</f>
        <v>0</v>
      </c>
      <c r="U6">
        <f>SUMIFS('EPS BAU Outputs'!S:S,'EPS BAU Outputs'!$B:$B,$A6,'EPS BAU Outputs'!$A:$A,$B6)</f>
        <v>0</v>
      </c>
      <c r="V6">
        <f>SUMIFS('EPS BAU Outputs'!T:T,'EPS BAU Outputs'!$B:$B,$A6,'EPS BAU Outputs'!$A:$A,$B6)</f>
        <v>0</v>
      </c>
      <c r="W6">
        <f>SUMIFS('EPS BAU Outputs'!U:U,'EPS BAU Outputs'!$B:$B,$A6,'EPS BAU Outputs'!$A:$A,$B6)</f>
        <v>0</v>
      </c>
      <c r="X6">
        <f>SUMIFS('EPS BAU Outputs'!V:V,'EPS BAU Outputs'!$B:$B,$A6,'EPS BAU Outputs'!$A:$A,$B6)</f>
        <v>0</v>
      </c>
      <c r="Y6">
        <f>SUMIFS('EPS BAU Outputs'!W:W,'EPS BAU Outputs'!$B:$B,$A6,'EPS BAU Outputs'!$A:$A,$B6)</f>
        <v>0</v>
      </c>
      <c r="Z6">
        <f>SUMIFS('EPS BAU Outputs'!X:X,'EPS BAU Outputs'!$B:$B,$A6,'EPS BAU Outputs'!$A:$A,$B6)</f>
        <v>0</v>
      </c>
      <c r="AA6">
        <f>SUMIFS('EPS BAU Outputs'!Y:Y,'EPS BAU Outputs'!$B:$B,$A6,'EPS BAU Outputs'!$A:$A,$B6)</f>
        <v>0</v>
      </c>
      <c r="AB6">
        <f>SUMIFS('EPS BAU Outputs'!Z:Z,'EPS BAU Outputs'!$B:$B,$A6,'EPS BAU Outputs'!$A:$A,$B6)</f>
        <v>0</v>
      </c>
      <c r="AC6">
        <f>SUMIFS('EPS BAU Outputs'!AA:AA,'EPS BAU Outputs'!$B:$B,$A6,'EPS BAU Outputs'!$A:$A,$B6)</f>
        <v>0</v>
      </c>
      <c r="AD6">
        <f>SUMIFS('EPS BAU Outputs'!AB:AB,'EPS BAU Outputs'!$B:$B,$A6,'EPS BAU Outputs'!$A:$A,$B6)</f>
        <v>0</v>
      </c>
      <c r="AE6">
        <f>SUMIFS('EPS BAU Outputs'!AC:AC,'EPS BAU Outputs'!$B:$B,$A6,'EPS BAU Outputs'!$A:$A,$B6)</f>
        <v>0</v>
      </c>
      <c r="AF6">
        <f>SUMIFS('EPS BAU Outputs'!AD:AD,'EPS BAU Outputs'!$B:$B,$A6,'EPS BAU Outputs'!$A:$A,$B6)</f>
        <v>0</v>
      </c>
      <c r="AG6">
        <f>SUMIFS('EPS BAU Outputs'!AE:AE,'EPS BAU Outputs'!$B:$B,$A6,'EPS BAU Outputs'!$A:$A,$B6)</f>
        <v>0</v>
      </c>
      <c r="AH6">
        <f>SUMIFS('EPS BAU Outputs'!AF:AF,'EPS BAU Outputs'!$B:$B,$A6,'EPS BAU Outputs'!$A:$A,$B6)</f>
        <v>0</v>
      </c>
      <c r="AI6">
        <f>SUMIFS('EPS BAU Outputs'!AG:AG,'EPS BAU Outputs'!$B:$B,$A6,'EPS BAU Outputs'!$A:$A,$B6)</f>
        <v>0</v>
      </c>
      <c r="AJ6" s="2">
        <f t="shared" si="1"/>
        <v>0</v>
      </c>
    </row>
    <row r="7" spans="1:36" x14ac:dyDescent="0.35">
      <c r="A7" t="str">
        <f t="shared" si="2"/>
        <v>eps-india-crux NoSettings</v>
      </c>
      <c r="B7" t="s">
        <v>120</v>
      </c>
      <c r="C7" t="str">
        <f t="shared" si="3"/>
        <v>India</v>
      </c>
      <c r="D7" t="str">
        <f>INDEX('EPS Crosswalk'!$B$2:$B$14,MATCH('EPS Emissions'!$B7,'EPS Crosswalk'!$C$2:$C$14,0),1)</f>
        <v>Land</v>
      </c>
      <c r="E7">
        <f>SUMIFS('EPS BAU Outputs'!C:C,'EPS BAU Outputs'!$B:$B,$A7,'EPS BAU Outputs'!$A:$A,$B7)</f>
        <v>-300.91800000000001</v>
      </c>
      <c r="F7">
        <f>SUMIFS('EPS BAU Outputs'!D:D,'EPS BAU Outputs'!$B:$B,$A7,'EPS BAU Outputs'!$A:$A,$B7)</f>
        <v>-300.91800000000001</v>
      </c>
      <c r="G7">
        <f>SUMIFS('EPS BAU Outputs'!E:E,'EPS BAU Outputs'!$B:$B,$A7,'EPS BAU Outputs'!$A:$A,$B7)</f>
        <v>-300.91800000000001</v>
      </c>
      <c r="H7">
        <f>SUMIFS('EPS BAU Outputs'!F:F,'EPS BAU Outputs'!$B:$B,$A7,'EPS BAU Outputs'!$A:$A,$B7)</f>
        <v>-300.91800000000001</v>
      </c>
      <c r="I7">
        <f>SUMIFS('EPS BAU Outputs'!G:G,'EPS BAU Outputs'!$B:$B,$A7,'EPS BAU Outputs'!$A:$A,$B7)</f>
        <v>-300.91800000000001</v>
      </c>
      <c r="J7">
        <f>SUMIFS('EPS BAU Outputs'!H:H,'EPS BAU Outputs'!$B:$B,$A7,'EPS BAU Outputs'!$A:$A,$B7)</f>
        <v>-300.91800000000001</v>
      </c>
      <c r="K7">
        <f>SUMIFS('EPS BAU Outputs'!I:I,'EPS BAU Outputs'!$B:$B,$A7,'EPS BAU Outputs'!$A:$A,$B7)</f>
        <v>-300.91800000000001</v>
      </c>
      <c r="L7">
        <f>SUMIFS('EPS BAU Outputs'!J:J,'EPS BAU Outputs'!$B:$B,$A7,'EPS BAU Outputs'!$A:$A,$B7)</f>
        <v>-300.91800000000001</v>
      </c>
      <c r="M7">
        <f>SUMIFS('EPS BAU Outputs'!K:K,'EPS BAU Outputs'!$B:$B,$A7,'EPS BAU Outputs'!$A:$A,$B7)</f>
        <v>-300.91800000000001</v>
      </c>
      <c r="N7">
        <f>SUMIFS('EPS BAU Outputs'!L:L,'EPS BAU Outputs'!$B:$B,$A7,'EPS BAU Outputs'!$A:$A,$B7)</f>
        <v>-300.91800000000001</v>
      </c>
      <c r="O7">
        <f>SUMIFS('EPS BAU Outputs'!M:M,'EPS BAU Outputs'!$B:$B,$A7,'EPS BAU Outputs'!$A:$A,$B7)</f>
        <v>-300.91800000000001</v>
      </c>
      <c r="P7">
        <f>SUMIFS('EPS BAU Outputs'!N:N,'EPS BAU Outputs'!$B:$B,$A7,'EPS BAU Outputs'!$A:$A,$B7)</f>
        <v>-300.91800000000001</v>
      </c>
      <c r="Q7">
        <f>SUMIFS('EPS BAU Outputs'!O:O,'EPS BAU Outputs'!$B:$B,$A7,'EPS BAU Outputs'!$A:$A,$B7)</f>
        <v>-300.91800000000001</v>
      </c>
      <c r="R7">
        <f>SUMIFS('EPS BAU Outputs'!P:P,'EPS BAU Outputs'!$B:$B,$A7,'EPS BAU Outputs'!$A:$A,$B7)</f>
        <v>-300.91800000000001</v>
      </c>
      <c r="S7">
        <f>SUMIFS('EPS BAU Outputs'!Q:Q,'EPS BAU Outputs'!$B:$B,$A7,'EPS BAU Outputs'!$A:$A,$B7)</f>
        <v>-300.91800000000001</v>
      </c>
      <c r="T7">
        <f>SUMIFS('EPS BAU Outputs'!R:R,'EPS BAU Outputs'!$B:$B,$A7,'EPS BAU Outputs'!$A:$A,$B7)</f>
        <v>-300.91800000000001</v>
      </c>
      <c r="U7">
        <f>SUMIFS('EPS BAU Outputs'!S:S,'EPS BAU Outputs'!$B:$B,$A7,'EPS BAU Outputs'!$A:$A,$B7)</f>
        <v>-300.91800000000001</v>
      </c>
      <c r="V7">
        <f>SUMIFS('EPS BAU Outputs'!T:T,'EPS BAU Outputs'!$B:$B,$A7,'EPS BAU Outputs'!$A:$A,$B7)</f>
        <v>-300.91800000000001</v>
      </c>
      <c r="W7">
        <f>SUMIFS('EPS BAU Outputs'!U:U,'EPS BAU Outputs'!$B:$B,$A7,'EPS BAU Outputs'!$A:$A,$B7)</f>
        <v>-300.91800000000001</v>
      </c>
      <c r="X7">
        <f>SUMIFS('EPS BAU Outputs'!V:V,'EPS BAU Outputs'!$B:$B,$A7,'EPS BAU Outputs'!$A:$A,$B7)</f>
        <v>-300.91800000000001</v>
      </c>
      <c r="Y7">
        <f>SUMIFS('EPS BAU Outputs'!W:W,'EPS BAU Outputs'!$B:$B,$A7,'EPS BAU Outputs'!$A:$A,$B7)</f>
        <v>-300.91800000000001</v>
      </c>
      <c r="Z7">
        <f>SUMIFS('EPS BAU Outputs'!X:X,'EPS BAU Outputs'!$B:$B,$A7,'EPS BAU Outputs'!$A:$A,$B7)</f>
        <v>-300.91800000000001</v>
      </c>
      <c r="AA7">
        <f>SUMIFS('EPS BAU Outputs'!Y:Y,'EPS BAU Outputs'!$B:$B,$A7,'EPS BAU Outputs'!$A:$A,$B7)</f>
        <v>-300.91800000000001</v>
      </c>
      <c r="AB7">
        <f>SUMIFS('EPS BAU Outputs'!Z:Z,'EPS BAU Outputs'!$B:$B,$A7,'EPS BAU Outputs'!$A:$A,$B7)</f>
        <v>-300.91800000000001</v>
      </c>
      <c r="AC7">
        <f>SUMIFS('EPS BAU Outputs'!AA:AA,'EPS BAU Outputs'!$B:$B,$A7,'EPS BAU Outputs'!$A:$A,$B7)</f>
        <v>-300.91800000000001</v>
      </c>
      <c r="AD7">
        <f>SUMIFS('EPS BAU Outputs'!AB:AB,'EPS BAU Outputs'!$B:$B,$A7,'EPS BAU Outputs'!$A:$A,$B7)</f>
        <v>-300.91800000000001</v>
      </c>
      <c r="AE7">
        <f>SUMIFS('EPS BAU Outputs'!AC:AC,'EPS BAU Outputs'!$B:$B,$A7,'EPS BAU Outputs'!$A:$A,$B7)</f>
        <v>-300.91800000000001</v>
      </c>
      <c r="AF7">
        <f>SUMIFS('EPS BAU Outputs'!AD:AD,'EPS BAU Outputs'!$B:$B,$A7,'EPS BAU Outputs'!$A:$A,$B7)</f>
        <v>-300.91800000000001</v>
      </c>
      <c r="AG7">
        <f>SUMIFS('EPS BAU Outputs'!AE:AE,'EPS BAU Outputs'!$B:$B,$A7,'EPS BAU Outputs'!$A:$A,$B7)</f>
        <v>-300.91800000000001</v>
      </c>
      <c r="AH7">
        <f>SUMIFS('EPS BAU Outputs'!AF:AF,'EPS BAU Outputs'!$B:$B,$A7,'EPS BAU Outputs'!$A:$A,$B7)</f>
        <v>-300.91800000000001</v>
      </c>
      <c r="AI7">
        <f>SUMIFS('EPS BAU Outputs'!AG:AG,'EPS BAU Outputs'!$B:$B,$A7,'EPS BAU Outputs'!$A:$A,$B7)</f>
        <v>-300.91800000000001</v>
      </c>
      <c r="AJ7" s="2">
        <f t="shared" si="1"/>
        <v>-9328.4579999999951</v>
      </c>
    </row>
    <row r="8" spans="1:36" x14ac:dyDescent="0.35">
      <c r="A8" t="str">
        <f t="shared" si="2"/>
        <v>eps-india-crux NoSettings</v>
      </c>
      <c r="B8" t="s">
        <v>121</v>
      </c>
      <c r="C8" t="str">
        <f t="shared" si="3"/>
        <v>India</v>
      </c>
      <c r="D8" t="str">
        <f>INDEX('EPS Crosswalk'!$B$2:$B$14,MATCH('EPS Emissions'!$B8,'EPS Crosswalk'!$C$2:$C$14,0),1)</f>
        <v>Geoengineering</v>
      </c>
      <c r="E8">
        <f>SUMIFS('EPS BAU Outputs'!C:C,'EPS BAU Outputs'!$B:$B,$A8,'EPS BAU Outputs'!$A:$A,$B8)</f>
        <v>0</v>
      </c>
      <c r="F8">
        <f>SUMIFS('EPS BAU Outputs'!D:D,'EPS BAU Outputs'!$B:$B,$A8,'EPS BAU Outputs'!$A:$A,$B8)</f>
        <v>0</v>
      </c>
      <c r="G8">
        <f>SUMIFS('EPS BAU Outputs'!E:E,'EPS BAU Outputs'!$B:$B,$A8,'EPS BAU Outputs'!$A:$A,$B8)</f>
        <v>0</v>
      </c>
      <c r="H8">
        <f>SUMIFS('EPS BAU Outputs'!F:F,'EPS BAU Outputs'!$B:$B,$A8,'EPS BAU Outputs'!$A:$A,$B8)</f>
        <v>0</v>
      </c>
      <c r="I8">
        <f>SUMIFS('EPS BAU Outputs'!G:G,'EPS BAU Outputs'!$B:$B,$A8,'EPS BAU Outputs'!$A:$A,$B8)</f>
        <v>0</v>
      </c>
      <c r="J8">
        <f>SUMIFS('EPS BAU Outputs'!H:H,'EPS BAU Outputs'!$B:$B,$A8,'EPS BAU Outputs'!$A:$A,$B8)</f>
        <v>0</v>
      </c>
      <c r="K8">
        <f>SUMIFS('EPS BAU Outputs'!I:I,'EPS BAU Outputs'!$B:$B,$A8,'EPS BAU Outputs'!$A:$A,$B8)</f>
        <v>0</v>
      </c>
      <c r="L8">
        <f>SUMIFS('EPS BAU Outputs'!J:J,'EPS BAU Outputs'!$B:$B,$A8,'EPS BAU Outputs'!$A:$A,$B8)</f>
        <v>0</v>
      </c>
      <c r="M8">
        <f>SUMIFS('EPS BAU Outputs'!K:K,'EPS BAU Outputs'!$B:$B,$A8,'EPS BAU Outputs'!$A:$A,$B8)</f>
        <v>0</v>
      </c>
      <c r="N8">
        <f>SUMIFS('EPS BAU Outputs'!L:L,'EPS BAU Outputs'!$B:$B,$A8,'EPS BAU Outputs'!$A:$A,$B8)</f>
        <v>0</v>
      </c>
      <c r="O8">
        <f>SUMIFS('EPS BAU Outputs'!M:M,'EPS BAU Outputs'!$B:$B,$A8,'EPS BAU Outputs'!$A:$A,$B8)</f>
        <v>0</v>
      </c>
      <c r="P8">
        <f>SUMIFS('EPS BAU Outputs'!N:N,'EPS BAU Outputs'!$B:$B,$A8,'EPS BAU Outputs'!$A:$A,$B8)</f>
        <v>0</v>
      </c>
      <c r="Q8">
        <f>SUMIFS('EPS BAU Outputs'!O:O,'EPS BAU Outputs'!$B:$B,$A8,'EPS BAU Outputs'!$A:$A,$B8)</f>
        <v>0</v>
      </c>
      <c r="R8">
        <f>SUMIFS('EPS BAU Outputs'!P:P,'EPS BAU Outputs'!$B:$B,$A8,'EPS BAU Outputs'!$A:$A,$B8)</f>
        <v>0</v>
      </c>
      <c r="S8">
        <f>SUMIFS('EPS BAU Outputs'!Q:Q,'EPS BAU Outputs'!$B:$B,$A8,'EPS BAU Outputs'!$A:$A,$B8)</f>
        <v>0</v>
      </c>
      <c r="T8">
        <f>SUMIFS('EPS BAU Outputs'!R:R,'EPS BAU Outputs'!$B:$B,$A8,'EPS BAU Outputs'!$A:$A,$B8)</f>
        <v>0</v>
      </c>
      <c r="U8">
        <f>SUMIFS('EPS BAU Outputs'!S:S,'EPS BAU Outputs'!$B:$B,$A8,'EPS BAU Outputs'!$A:$A,$B8)</f>
        <v>0</v>
      </c>
      <c r="V8">
        <f>SUMIFS('EPS BAU Outputs'!T:T,'EPS BAU Outputs'!$B:$B,$A8,'EPS BAU Outputs'!$A:$A,$B8)</f>
        <v>0</v>
      </c>
      <c r="W8">
        <f>SUMIFS('EPS BAU Outputs'!U:U,'EPS BAU Outputs'!$B:$B,$A8,'EPS BAU Outputs'!$A:$A,$B8)</f>
        <v>0</v>
      </c>
      <c r="X8">
        <f>SUMIFS('EPS BAU Outputs'!V:V,'EPS BAU Outputs'!$B:$B,$A8,'EPS BAU Outputs'!$A:$A,$B8)</f>
        <v>0</v>
      </c>
      <c r="Y8">
        <f>SUMIFS('EPS BAU Outputs'!W:W,'EPS BAU Outputs'!$B:$B,$A8,'EPS BAU Outputs'!$A:$A,$B8)</f>
        <v>0</v>
      </c>
      <c r="Z8">
        <f>SUMIFS('EPS BAU Outputs'!X:X,'EPS BAU Outputs'!$B:$B,$A8,'EPS BAU Outputs'!$A:$A,$B8)</f>
        <v>0</v>
      </c>
      <c r="AA8">
        <f>SUMIFS('EPS BAU Outputs'!Y:Y,'EPS BAU Outputs'!$B:$B,$A8,'EPS BAU Outputs'!$A:$A,$B8)</f>
        <v>0</v>
      </c>
      <c r="AB8">
        <f>SUMIFS('EPS BAU Outputs'!Z:Z,'EPS BAU Outputs'!$B:$B,$A8,'EPS BAU Outputs'!$A:$A,$B8)</f>
        <v>0</v>
      </c>
      <c r="AC8">
        <f>SUMIFS('EPS BAU Outputs'!AA:AA,'EPS BAU Outputs'!$B:$B,$A8,'EPS BAU Outputs'!$A:$A,$B8)</f>
        <v>0</v>
      </c>
      <c r="AD8">
        <f>SUMIFS('EPS BAU Outputs'!AB:AB,'EPS BAU Outputs'!$B:$B,$A8,'EPS BAU Outputs'!$A:$A,$B8)</f>
        <v>0</v>
      </c>
      <c r="AE8">
        <f>SUMIFS('EPS BAU Outputs'!AC:AC,'EPS BAU Outputs'!$B:$B,$A8,'EPS BAU Outputs'!$A:$A,$B8)</f>
        <v>0</v>
      </c>
      <c r="AF8">
        <f>SUMIFS('EPS BAU Outputs'!AD:AD,'EPS BAU Outputs'!$B:$B,$A8,'EPS BAU Outputs'!$A:$A,$B8)</f>
        <v>0</v>
      </c>
      <c r="AG8">
        <f>SUMIFS('EPS BAU Outputs'!AE:AE,'EPS BAU Outputs'!$B:$B,$A8,'EPS BAU Outputs'!$A:$A,$B8)</f>
        <v>0</v>
      </c>
      <c r="AH8">
        <f>SUMIFS('EPS BAU Outputs'!AF:AF,'EPS BAU Outputs'!$B:$B,$A8,'EPS BAU Outputs'!$A:$A,$B8)</f>
        <v>0</v>
      </c>
      <c r="AI8">
        <f>SUMIFS('EPS BAU Outputs'!AG:AG,'EPS BAU Outputs'!$B:$B,$A8,'EPS BAU Outputs'!$A:$A,$B8)</f>
        <v>0</v>
      </c>
      <c r="AJ8" s="2">
        <f t="shared" si="1"/>
        <v>0</v>
      </c>
    </row>
    <row r="9" spans="1:36" x14ac:dyDescent="0.35">
      <c r="A9" t="str">
        <f t="shared" si="2"/>
        <v>eps-india-crux NoSettings</v>
      </c>
      <c r="B9" t="s">
        <v>122</v>
      </c>
      <c r="C9" t="str">
        <f t="shared" si="3"/>
        <v>India</v>
      </c>
      <c r="D9" t="str">
        <f>INDEX('EPS Crosswalk'!$B$2:$B$14,MATCH('EPS Emissions'!$B9,'EPS Crosswalk'!$C$2:$C$14,0),1)</f>
        <v>Industry</v>
      </c>
      <c r="E9">
        <f>SUMIFS('EPS BAU Outputs'!C:C,'EPS BAU Outputs'!$B:$B,$A9,'EPS BAU Outputs'!$A:$A,$B9)</f>
        <v>995.61500000000001</v>
      </c>
      <c r="F9">
        <f>SUMIFS('EPS BAU Outputs'!D:D,'EPS BAU Outputs'!$B:$B,$A9,'EPS BAU Outputs'!$A:$A,$B9)</f>
        <v>1080.42</v>
      </c>
      <c r="G9">
        <f>SUMIFS('EPS BAU Outputs'!E:E,'EPS BAU Outputs'!$B:$B,$A9,'EPS BAU Outputs'!$A:$A,$B9)</f>
        <v>1144.28</v>
      </c>
      <c r="H9">
        <f>SUMIFS('EPS BAU Outputs'!F:F,'EPS BAU Outputs'!$B:$B,$A9,'EPS BAU Outputs'!$A:$A,$B9)</f>
        <v>1206.3599999999999</v>
      </c>
      <c r="I9">
        <f>SUMIFS('EPS BAU Outputs'!G:G,'EPS BAU Outputs'!$B:$B,$A9,'EPS BAU Outputs'!$A:$A,$B9)</f>
        <v>1262.71</v>
      </c>
      <c r="J9">
        <f>SUMIFS('EPS BAU Outputs'!H:H,'EPS BAU Outputs'!$B:$B,$A9,'EPS BAU Outputs'!$A:$A,$B9)</f>
        <v>1316.33</v>
      </c>
      <c r="K9">
        <f>SUMIFS('EPS BAU Outputs'!I:I,'EPS BAU Outputs'!$B:$B,$A9,'EPS BAU Outputs'!$A:$A,$B9)</f>
        <v>1374.55</v>
      </c>
      <c r="L9">
        <f>SUMIFS('EPS BAU Outputs'!J:J,'EPS BAU Outputs'!$B:$B,$A9,'EPS BAU Outputs'!$A:$A,$B9)</f>
        <v>1431.98</v>
      </c>
      <c r="M9">
        <f>SUMIFS('EPS BAU Outputs'!K:K,'EPS BAU Outputs'!$B:$B,$A9,'EPS BAU Outputs'!$A:$A,$B9)</f>
        <v>1499.17</v>
      </c>
      <c r="N9">
        <f>SUMIFS('EPS BAU Outputs'!L:L,'EPS BAU Outputs'!$B:$B,$A9,'EPS BAU Outputs'!$A:$A,$B9)</f>
        <v>1566.26</v>
      </c>
      <c r="O9">
        <f>SUMIFS('EPS BAU Outputs'!M:M,'EPS BAU Outputs'!$B:$B,$A9,'EPS BAU Outputs'!$A:$A,$B9)</f>
        <v>1633.12</v>
      </c>
      <c r="P9">
        <f>SUMIFS('EPS BAU Outputs'!N:N,'EPS BAU Outputs'!$B:$B,$A9,'EPS BAU Outputs'!$A:$A,$B9)</f>
        <v>1706.09</v>
      </c>
      <c r="Q9">
        <f>SUMIFS('EPS BAU Outputs'!O:O,'EPS BAU Outputs'!$B:$B,$A9,'EPS BAU Outputs'!$A:$A,$B9)</f>
        <v>1779.05</v>
      </c>
      <c r="R9">
        <f>SUMIFS('EPS BAU Outputs'!P:P,'EPS BAU Outputs'!$B:$B,$A9,'EPS BAU Outputs'!$A:$A,$B9)</f>
        <v>1854.43</v>
      </c>
      <c r="S9">
        <f>SUMIFS('EPS BAU Outputs'!Q:Q,'EPS BAU Outputs'!$B:$B,$A9,'EPS BAU Outputs'!$A:$A,$B9)</f>
        <v>1929.92</v>
      </c>
      <c r="T9">
        <f>SUMIFS('EPS BAU Outputs'!R:R,'EPS BAU Outputs'!$B:$B,$A9,'EPS BAU Outputs'!$A:$A,$B9)</f>
        <v>2005.43</v>
      </c>
      <c r="U9">
        <f>SUMIFS('EPS BAU Outputs'!S:S,'EPS BAU Outputs'!$B:$B,$A9,'EPS BAU Outputs'!$A:$A,$B9)</f>
        <v>2078.42</v>
      </c>
      <c r="V9">
        <f>SUMIFS('EPS BAU Outputs'!T:T,'EPS BAU Outputs'!$B:$B,$A9,'EPS BAU Outputs'!$A:$A,$B9)</f>
        <v>2151.5100000000002</v>
      </c>
      <c r="W9">
        <f>SUMIFS('EPS BAU Outputs'!U:U,'EPS BAU Outputs'!$B:$B,$A9,'EPS BAU Outputs'!$A:$A,$B9)</f>
        <v>2221.87</v>
      </c>
      <c r="X9">
        <f>SUMIFS('EPS BAU Outputs'!V:V,'EPS BAU Outputs'!$B:$B,$A9,'EPS BAU Outputs'!$A:$A,$B9)</f>
        <v>2292.2399999999998</v>
      </c>
      <c r="Y9">
        <f>SUMIFS('EPS BAU Outputs'!W:W,'EPS BAU Outputs'!$B:$B,$A9,'EPS BAU Outputs'!$A:$A,$B9)</f>
        <v>2362.89</v>
      </c>
      <c r="Z9">
        <f>SUMIFS('EPS BAU Outputs'!X:X,'EPS BAU Outputs'!$B:$B,$A9,'EPS BAU Outputs'!$A:$A,$B9)</f>
        <v>2431.94</v>
      </c>
      <c r="AA9">
        <f>SUMIFS('EPS BAU Outputs'!Y:Y,'EPS BAU Outputs'!$B:$B,$A9,'EPS BAU Outputs'!$A:$A,$B9)</f>
        <v>2501.3000000000002</v>
      </c>
      <c r="AB9">
        <f>SUMIFS('EPS BAU Outputs'!Z:Z,'EPS BAU Outputs'!$B:$B,$A9,'EPS BAU Outputs'!$A:$A,$B9)</f>
        <v>2559.35</v>
      </c>
      <c r="AC9">
        <f>SUMIFS('EPS BAU Outputs'!AA:AA,'EPS BAU Outputs'!$B:$B,$A9,'EPS BAU Outputs'!$A:$A,$B9)</f>
        <v>2617.4</v>
      </c>
      <c r="AD9">
        <f>SUMIFS('EPS BAU Outputs'!AB:AB,'EPS BAU Outputs'!$B:$B,$A9,'EPS BAU Outputs'!$A:$A,$B9)</f>
        <v>2675.74</v>
      </c>
      <c r="AE9">
        <f>SUMIFS('EPS BAU Outputs'!AC:AC,'EPS BAU Outputs'!$B:$B,$A9,'EPS BAU Outputs'!$A:$A,$B9)</f>
        <v>2736.08</v>
      </c>
      <c r="AF9">
        <f>SUMIFS('EPS BAU Outputs'!AD:AD,'EPS BAU Outputs'!$B:$B,$A9,'EPS BAU Outputs'!$A:$A,$B9)</f>
        <v>2796.72</v>
      </c>
      <c r="AG9">
        <f>SUMIFS('EPS BAU Outputs'!AE:AE,'EPS BAU Outputs'!$B:$B,$A9,'EPS BAU Outputs'!$A:$A,$B9)</f>
        <v>2857.25</v>
      </c>
      <c r="AH9">
        <f>SUMIFS('EPS BAU Outputs'!AF:AF,'EPS BAU Outputs'!$B:$B,$A9,'EPS BAU Outputs'!$A:$A,$B9)</f>
        <v>2917.9</v>
      </c>
      <c r="AI9">
        <f>SUMIFS('EPS BAU Outputs'!AG:AG,'EPS BAU Outputs'!$B:$B,$A9,'EPS BAU Outputs'!$A:$A,$B9)</f>
        <v>2978.52</v>
      </c>
      <c r="AJ9" s="2">
        <f t="shared" si="1"/>
        <v>61964.845000000001</v>
      </c>
    </row>
    <row r="10" spans="1:36" x14ac:dyDescent="0.35">
      <c r="A10" t="str">
        <f t="shared" si="2"/>
        <v>eps-india-crux NoSettings</v>
      </c>
      <c r="B10" t="s">
        <v>123</v>
      </c>
      <c r="C10" t="str">
        <f t="shared" si="3"/>
        <v>India</v>
      </c>
      <c r="D10" t="str">
        <f>INDEX('EPS Crosswalk'!$B$2:$B$14,MATCH('EPS Emissions'!$B10,'EPS Crosswalk'!$C$2:$C$14,0),1)</f>
        <v>Agriculture</v>
      </c>
      <c r="E10">
        <f>SUMIFS('EPS BAU Outputs'!C:C,'EPS BAU Outputs'!$B:$B,$A10,'EPS BAU Outputs'!$A:$A,$B10)</f>
        <v>446.64</v>
      </c>
      <c r="F10">
        <f>SUMIFS('EPS BAU Outputs'!D:D,'EPS BAU Outputs'!$B:$B,$A10,'EPS BAU Outputs'!$A:$A,$B10)</f>
        <v>476.18</v>
      </c>
      <c r="G10">
        <f>SUMIFS('EPS BAU Outputs'!E:E,'EPS BAU Outputs'!$B:$B,$A10,'EPS BAU Outputs'!$A:$A,$B10)</f>
        <v>496.64100000000002</v>
      </c>
      <c r="H10">
        <f>SUMIFS('EPS BAU Outputs'!F:F,'EPS BAU Outputs'!$B:$B,$A10,'EPS BAU Outputs'!$A:$A,$B10)</f>
        <v>512.75900000000001</v>
      </c>
      <c r="I10">
        <f>SUMIFS('EPS BAU Outputs'!G:G,'EPS BAU Outputs'!$B:$B,$A10,'EPS BAU Outputs'!$A:$A,$B10)</f>
        <v>526.89499999999998</v>
      </c>
      <c r="J10">
        <f>SUMIFS('EPS BAU Outputs'!H:H,'EPS BAU Outputs'!$B:$B,$A10,'EPS BAU Outputs'!$A:$A,$B10)</f>
        <v>538.11800000000005</v>
      </c>
      <c r="K10">
        <f>SUMIFS('EPS BAU Outputs'!I:I,'EPS BAU Outputs'!$B:$B,$A10,'EPS BAU Outputs'!$A:$A,$B10)</f>
        <v>548.65800000000002</v>
      </c>
      <c r="L10">
        <f>SUMIFS('EPS BAU Outputs'!J:J,'EPS BAU Outputs'!$B:$B,$A10,'EPS BAU Outputs'!$A:$A,$B10)</f>
        <v>559.30899999999997</v>
      </c>
      <c r="M10">
        <f>SUMIFS('EPS BAU Outputs'!K:K,'EPS BAU Outputs'!$B:$B,$A10,'EPS BAU Outputs'!$A:$A,$B10)</f>
        <v>569.971</v>
      </c>
      <c r="N10">
        <f>SUMIFS('EPS BAU Outputs'!L:L,'EPS BAU Outputs'!$B:$B,$A10,'EPS BAU Outputs'!$A:$A,$B10)</f>
        <v>580.97400000000005</v>
      </c>
      <c r="O10">
        <f>SUMIFS('EPS BAU Outputs'!M:M,'EPS BAU Outputs'!$B:$B,$A10,'EPS BAU Outputs'!$A:$A,$B10)</f>
        <v>590.04200000000003</v>
      </c>
      <c r="P10">
        <f>SUMIFS('EPS BAU Outputs'!N:N,'EPS BAU Outputs'!$B:$B,$A10,'EPS BAU Outputs'!$A:$A,$B10)</f>
        <v>599.12199999999996</v>
      </c>
      <c r="Q10">
        <f>SUMIFS('EPS BAU Outputs'!O:O,'EPS BAU Outputs'!$B:$B,$A10,'EPS BAU Outputs'!$A:$A,$B10)</f>
        <v>608.28399999999999</v>
      </c>
      <c r="R10">
        <f>SUMIFS('EPS BAU Outputs'!P:P,'EPS BAU Outputs'!$B:$B,$A10,'EPS BAU Outputs'!$A:$A,$B10)</f>
        <v>617.64599999999996</v>
      </c>
      <c r="S10">
        <f>SUMIFS('EPS BAU Outputs'!Q:Q,'EPS BAU Outputs'!$B:$B,$A10,'EPS BAU Outputs'!$A:$A,$B10)</f>
        <v>627.23</v>
      </c>
      <c r="T10">
        <f>SUMIFS('EPS BAU Outputs'!R:R,'EPS BAU Outputs'!$B:$B,$A10,'EPS BAU Outputs'!$A:$A,$B10)</f>
        <v>636.13300000000004</v>
      </c>
      <c r="U10">
        <f>SUMIFS('EPS BAU Outputs'!S:S,'EPS BAU Outputs'!$B:$B,$A10,'EPS BAU Outputs'!$A:$A,$B10)</f>
        <v>645.06700000000001</v>
      </c>
      <c r="V10">
        <f>SUMIFS('EPS BAU Outputs'!T:T,'EPS BAU Outputs'!$B:$B,$A10,'EPS BAU Outputs'!$A:$A,$B10)</f>
        <v>654.11</v>
      </c>
      <c r="W10">
        <f>SUMIFS('EPS BAU Outputs'!U:U,'EPS BAU Outputs'!$B:$B,$A10,'EPS BAU Outputs'!$A:$A,$B10)</f>
        <v>663.48299999999995</v>
      </c>
      <c r="X10">
        <f>SUMIFS('EPS BAU Outputs'!V:V,'EPS BAU Outputs'!$B:$B,$A10,'EPS BAU Outputs'!$A:$A,$B10)</f>
        <v>672.98599999999999</v>
      </c>
      <c r="Y10">
        <f>SUMIFS('EPS BAU Outputs'!W:W,'EPS BAU Outputs'!$B:$B,$A10,'EPS BAU Outputs'!$A:$A,$B10)</f>
        <v>680.99900000000002</v>
      </c>
      <c r="Z10">
        <f>SUMIFS('EPS BAU Outputs'!X:X,'EPS BAU Outputs'!$B:$B,$A10,'EPS BAU Outputs'!$A:$A,$B10)</f>
        <v>689.33100000000002</v>
      </c>
      <c r="AA10">
        <f>SUMIFS('EPS BAU Outputs'!Y:Y,'EPS BAU Outputs'!$B:$B,$A10,'EPS BAU Outputs'!$A:$A,$B10)</f>
        <v>697.79499999999996</v>
      </c>
      <c r="AB10">
        <f>SUMIFS('EPS BAU Outputs'!Z:Z,'EPS BAU Outputs'!$B:$B,$A10,'EPS BAU Outputs'!$A:$A,$B10)</f>
        <v>706.46400000000006</v>
      </c>
      <c r="AC10">
        <f>SUMIFS('EPS BAU Outputs'!AA:AA,'EPS BAU Outputs'!$B:$B,$A10,'EPS BAU Outputs'!$A:$A,$B10)</f>
        <v>715.16300000000001</v>
      </c>
      <c r="AD10">
        <f>SUMIFS('EPS BAU Outputs'!AB:AB,'EPS BAU Outputs'!$B:$B,$A10,'EPS BAU Outputs'!$A:$A,$B10)</f>
        <v>723.08199999999999</v>
      </c>
      <c r="AE10">
        <f>SUMIFS('EPS BAU Outputs'!AC:AC,'EPS BAU Outputs'!$B:$B,$A10,'EPS BAU Outputs'!$A:$A,$B10)</f>
        <v>731.23099999999999</v>
      </c>
      <c r="AF10">
        <f>SUMIFS('EPS BAU Outputs'!AD:AD,'EPS BAU Outputs'!$B:$B,$A10,'EPS BAU Outputs'!$A:$A,$B10)</f>
        <v>739.50099999999998</v>
      </c>
      <c r="AG10">
        <f>SUMIFS('EPS BAU Outputs'!AE:AE,'EPS BAU Outputs'!$B:$B,$A10,'EPS BAU Outputs'!$A:$A,$B10)</f>
        <v>747.9</v>
      </c>
      <c r="AH10">
        <f>SUMIFS('EPS BAU Outputs'!AF:AF,'EPS BAU Outputs'!$B:$B,$A10,'EPS BAU Outputs'!$A:$A,$B10)</f>
        <v>756.42899999999997</v>
      </c>
      <c r="AI10">
        <f>SUMIFS('EPS BAU Outputs'!AG:AG,'EPS BAU Outputs'!$B:$B,$A10,'EPS BAU Outputs'!$A:$A,$B10)</f>
        <v>764.97799999999995</v>
      </c>
      <c r="AJ10" s="2">
        <f t="shared" si="1"/>
        <v>19523.121000000006</v>
      </c>
    </row>
    <row r="11" spans="1:36" x14ac:dyDescent="0.35">
      <c r="A11" t="str">
        <f t="shared" si="2"/>
        <v>eps-india-crux NoSettings</v>
      </c>
      <c r="B11" t="s">
        <v>124</v>
      </c>
      <c r="C11" t="str">
        <f t="shared" si="3"/>
        <v>India</v>
      </c>
      <c r="D11" t="str">
        <f>INDEX('EPS Crosswalk'!$B$2:$B$14,MATCH('EPS Emissions'!$B11,'EPS Crosswalk'!$C$2:$C$14,0),1)</f>
        <v>Waste</v>
      </c>
      <c r="E11">
        <f>SUMIFS('EPS BAU Outputs'!C:C,'EPS BAU Outputs'!$B:$B,$A11,'EPS BAU Outputs'!$A:$A,$B11)</f>
        <v>130.715</v>
      </c>
      <c r="F11">
        <f>SUMIFS('EPS BAU Outputs'!D:D,'EPS BAU Outputs'!$B:$B,$A11,'EPS BAU Outputs'!$A:$A,$B11)</f>
        <v>139.899</v>
      </c>
      <c r="G11">
        <f>SUMIFS('EPS BAU Outputs'!E:E,'EPS BAU Outputs'!$B:$B,$A11,'EPS BAU Outputs'!$A:$A,$B11)</f>
        <v>146.4</v>
      </c>
      <c r="H11">
        <f>SUMIFS('EPS BAU Outputs'!F:F,'EPS BAU Outputs'!$B:$B,$A11,'EPS BAU Outputs'!$A:$A,$B11)</f>
        <v>152.35900000000001</v>
      </c>
      <c r="I11">
        <f>SUMIFS('EPS BAU Outputs'!G:G,'EPS BAU Outputs'!$B:$B,$A11,'EPS BAU Outputs'!$A:$A,$B11)</f>
        <v>157.59</v>
      </c>
      <c r="J11">
        <f>SUMIFS('EPS BAU Outputs'!H:H,'EPS BAU Outputs'!$B:$B,$A11,'EPS BAU Outputs'!$A:$A,$B11)</f>
        <v>162.46600000000001</v>
      </c>
      <c r="K11">
        <f>SUMIFS('EPS BAU Outputs'!I:I,'EPS BAU Outputs'!$B:$B,$A11,'EPS BAU Outputs'!$A:$A,$B11)</f>
        <v>167.12100000000001</v>
      </c>
      <c r="L11">
        <f>SUMIFS('EPS BAU Outputs'!J:J,'EPS BAU Outputs'!$B:$B,$A11,'EPS BAU Outputs'!$A:$A,$B11)</f>
        <v>171.589</v>
      </c>
      <c r="M11">
        <f>SUMIFS('EPS BAU Outputs'!K:K,'EPS BAU Outputs'!$B:$B,$A11,'EPS BAU Outputs'!$A:$A,$B11)</f>
        <v>174.39500000000001</v>
      </c>
      <c r="N11">
        <f>SUMIFS('EPS BAU Outputs'!L:L,'EPS BAU Outputs'!$B:$B,$A11,'EPS BAU Outputs'!$A:$A,$B11)</f>
        <v>177.173</v>
      </c>
      <c r="O11">
        <f>SUMIFS('EPS BAU Outputs'!M:M,'EPS BAU Outputs'!$B:$B,$A11,'EPS BAU Outputs'!$A:$A,$B11)</f>
        <v>179.928</v>
      </c>
      <c r="P11">
        <f>SUMIFS('EPS BAU Outputs'!N:N,'EPS BAU Outputs'!$B:$B,$A11,'EPS BAU Outputs'!$A:$A,$B11)</f>
        <v>182.583</v>
      </c>
      <c r="Q11">
        <f>SUMIFS('EPS BAU Outputs'!O:O,'EPS BAU Outputs'!$B:$B,$A11,'EPS BAU Outputs'!$A:$A,$B11)</f>
        <v>185.22399999999999</v>
      </c>
      <c r="R11">
        <f>SUMIFS('EPS BAU Outputs'!P:P,'EPS BAU Outputs'!$B:$B,$A11,'EPS BAU Outputs'!$A:$A,$B11)</f>
        <v>188.154</v>
      </c>
      <c r="S11">
        <f>SUMIFS('EPS BAU Outputs'!Q:Q,'EPS BAU Outputs'!$B:$B,$A11,'EPS BAU Outputs'!$A:$A,$B11)</f>
        <v>190.97499999999999</v>
      </c>
      <c r="T11">
        <f>SUMIFS('EPS BAU Outputs'!R:R,'EPS BAU Outputs'!$B:$B,$A11,'EPS BAU Outputs'!$A:$A,$B11)</f>
        <v>193.79499999999999</v>
      </c>
      <c r="U11">
        <f>SUMIFS('EPS BAU Outputs'!S:S,'EPS BAU Outputs'!$B:$B,$A11,'EPS BAU Outputs'!$A:$A,$B11)</f>
        <v>196.60499999999999</v>
      </c>
      <c r="V11">
        <f>SUMIFS('EPS BAU Outputs'!T:T,'EPS BAU Outputs'!$B:$B,$A11,'EPS BAU Outputs'!$A:$A,$B11)</f>
        <v>199.416</v>
      </c>
      <c r="W11">
        <f>SUMIFS('EPS BAU Outputs'!U:U,'EPS BAU Outputs'!$B:$B,$A11,'EPS BAU Outputs'!$A:$A,$B11)</f>
        <v>202.416</v>
      </c>
      <c r="X11">
        <f>SUMIFS('EPS BAU Outputs'!V:V,'EPS BAU Outputs'!$B:$B,$A11,'EPS BAU Outputs'!$A:$A,$B11)</f>
        <v>205.416</v>
      </c>
      <c r="Y11">
        <f>SUMIFS('EPS BAU Outputs'!W:W,'EPS BAU Outputs'!$B:$B,$A11,'EPS BAU Outputs'!$A:$A,$B11)</f>
        <v>208.40700000000001</v>
      </c>
      <c r="Z11">
        <f>SUMIFS('EPS BAU Outputs'!X:X,'EPS BAU Outputs'!$B:$B,$A11,'EPS BAU Outputs'!$A:$A,$B11)</f>
        <v>211.297</v>
      </c>
      <c r="AA11">
        <f>SUMIFS('EPS BAU Outputs'!Y:Y,'EPS BAU Outputs'!$B:$B,$A11,'EPS BAU Outputs'!$A:$A,$B11)</f>
        <v>214.27699999999999</v>
      </c>
      <c r="AB11">
        <f>SUMIFS('EPS BAU Outputs'!Z:Z,'EPS BAU Outputs'!$B:$B,$A11,'EPS BAU Outputs'!$A:$A,$B11)</f>
        <v>217.45699999999999</v>
      </c>
      <c r="AC11">
        <f>SUMIFS('EPS BAU Outputs'!AA:AA,'EPS BAU Outputs'!$B:$B,$A11,'EPS BAU Outputs'!$A:$A,$B11)</f>
        <v>220.62799999999999</v>
      </c>
      <c r="AD11">
        <f>SUMIFS('EPS BAU Outputs'!AB:AB,'EPS BAU Outputs'!$B:$B,$A11,'EPS BAU Outputs'!$A:$A,$B11)</f>
        <v>223.69800000000001</v>
      </c>
      <c r="AE11">
        <f>SUMIFS('EPS BAU Outputs'!AC:AC,'EPS BAU Outputs'!$B:$B,$A11,'EPS BAU Outputs'!$A:$A,$B11)</f>
        <v>226.86799999999999</v>
      </c>
      <c r="AF11">
        <f>SUMIFS('EPS BAU Outputs'!AD:AD,'EPS BAU Outputs'!$B:$B,$A11,'EPS BAU Outputs'!$A:$A,$B11)</f>
        <v>229.928</v>
      </c>
      <c r="AG11">
        <f>SUMIFS('EPS BAU Outputs'!AE:AE,'EPS BAU Outputs'!$B:$B,$A11,'EPS BAU Outputs'!$A:$A,$B11)</f>
        <v>232.97900000000001</v>
      </c>
      <c r="AH11">
        <f>SUMIFS('EPS BAU Outputs'!AF:AF,'EPS BAU Outputs'!$B:$B,$A11,'EPS BAU Outputs'!$A:$A,$B11)</f>
        <v>236.03899999999999</v>
      </c>
      <c r="AI11">
        <f>SUMIFS('EPS BAU Outputs'!AG:AG,'EPS BAU Outputs'!$B:$B,$A11,'EPS BAU Outputs'!$A:$A,$B11)</f>
        <v>238.97900000000001</v>
      </c>
      <c r="AJ11" s="2">
        <f t="shared" si="1"/>
        <v>5964.7760000000017</v>
      </c>
    </row>
    <row r="12" spans="1:36" x14ac:dyDescent="0.35">
      <c r="A12" s="9" t="s">
        <v>125</v>
      </c>
      <c r="B12" t="s">
        <v>115</v>
      </c>
      <c r="C12" t="str">
        <f>INDEX('EPS Crosswalk'!$E$2:$E$10,MATCH('EPS Emissions'!$A12,'EPS Crosswalk'!$G$2:$G$10,0))</f>
        <v>China</v>
      </c>
      <c r="D12" t="str">
        <f>INDEX('EPS Crosswalk'!$B$2:$B$14,MATCH('EPS Emissions'!$B12,'EPS Crosswalk'!$C$2:$C$14,0),1)</f>
        <v>Transportation</v>
      </c>
      <c r="E12">
        <f>SUMIFS('EPS BAU Outputs'!C:C,'EPS BAU Outputs'!$B:$B,$A12,'EPS BAU Outputs'!$A:$A,$B12)</f>
        <v>818.26800000000003</v>
      </c>
      <c r="F12">
        <f>SUMIFS('EPS BAU Outputs'!D:D,'EPS BAU Outputs'!$B:$B,$A12,'EPS BAU Outputs'!$A:$A,$B12)</f>
        <v>920.03899999999999</v>
      </c>
      <c r="G12">
        <f>SUMIFS('EPS BAU Outputs'!E:E,'EPS BAU Outputs'!$B:$B,$A12,'EPS BAU Outputs'!$A:$A,$B12)</f>
        <v>908.93700000000001</v>
      </c>
      <c r="H12">
        <f>SUMIFS('EPS BAU Outputs'!F:F,'EPS BAU Outputs'!$B:$B,$A12,'EPS BAU Outputs'!$A:$A,$B12)</f>
        <v>944.25599999999997</v>
      </c>
      <c r="I12">
        <f>SUMIFS('EPS BAU Outputs'!G:G,'EPS BAU Outputs'!$B:$B,$A12,'EPS BAU Outputs'!$A:$A,$B12)</f>
        <v>960.65499999999997</v>
      </c>
      <c r="J12">
        <f>SUMIFS('EPS BAU Outputs'!H:H,'EPS BAU Outputs'!$B:$B,$A12,'EPS BAU Outputs'!$A:$A,$B12)</f>
        <v>979.87300000000005</v>
      </c>
      <c r="K12">
        <f>SUMIFS('EPS BAU Outputs'!I:I,'EPS BAU Outputs'!$B:$B,$A12,'EPS BAU Outputs'!$A:$A,$B12)</f>
        <v>1000.19</v>
      </c>
      <c r="L12">
        <f>SUMIFS('EPS BAU Outputs'!J:J,'EPS BAU Outputs'!$B:$B,$A12,'EPS BAU Outputs'!$A:$A,$B12)</f>
        <v>1018.44</v>
      </c>
      <c r="M12">
        <f>SUMIFS('EPS BAU Outputs'!K:K,'EPS BAU Outputs'!$B:$B,$A12,'EPS BAU Outputs'!$A:$A,$B12)</f>
        <v>1037.8699999999999</v>
      </c>
      <c r="N12">
        <f>SUMIFS('EPS BAU Outputs'!L:L,'EPS BAU Outputs'!$B:$B,$A12,'EPS BAU Outputs'!$A:$A,$B12)</f>
        <v>1054.24</v>
      </c>
      <c r="O12">
        <f>SUMIFS('EPS BAU Outputs'!M:M,'EPS BAU Outputs'!$B:$B,$A12,'EPS BAU Outputs'!$A:$A,$B12)</f>
        <v>1067.6600000000001</v>
      </c>
      <c r="P12">
        <f>SUMIFS('EPS BAU Outputs'!N:N,'EPS BAU Outputs'!$B:$B,$A12,'EPS BAU Outputs'!$A:$A,$B12)</f>
        <v>1079.72</v>
      </c>
      <c r="Q12">
        <f>SUMIFS('EPS BAU Outputs'!O:O,'EPS BAU Outputs'!$B:$B,$A12,'EPS BAU Outputs'!$A:$A,$B12)</f>
        <v>1089.19</v>
      </c>
      <c r="R12">
        <f>SUMIFS('EPS BAU Outputs'!P:P,'EPS BAU Outputs'!$B:$B,$A12,'EPS BAU Outputs'!$A:$A,$B12)</f>
        <v>1096.1199999999999</v>
      </c>
      <c r="S12">
        <f>SUMIFS('EPS BAU Outputs'!Q:Q,'EPS BAU Outputs'!$B:$B,$A12,'EPS BAU Outputs'!$A:$A,$B12)</f>
        <v>1102.6400000000001</v>
      </c>
      <c r="T12">
        <f>SUMIFS('EPS BAU Outputs'!R:R,'EPS BAU Outputs'!$B:$B,$A12,'EPS BAU Outputs'!$A:$A,$B12)</f>
        <v>1106.95</v>
      </c>
      <c r="U12">
        <f>SUMIFS('EPS BAU Outputs'!S:S,'EPS BAU Outputs'!$B:$B,$A12,'EPS BAU Outputs'!$A:$A,$B12)</f>
        <v>1107.27</v>
      </c>
      <c r="V12">
        <f>SUMIFS('EPS BAU Outputs'!T:T,'EPS BAU Outputs'!$B:$B,$A12,'EPS BAU Outputs'!$A:$A,$B12)</f>
        <v>1105.22</v>
      </c>
      <c r="W12">
        <f>SUMIFS('EPS BAU Outputs'!U:U,'EPS BAU Outputs'!$B:$B,$A12,'EPS BAU Outputs'!$A:$A,$B12)</f>
        <v>1100.79</v>
      </c>
      <c r="X12">
        <f>SUMIFS('EPS BAU Outputs'!V:V,'EPS BAU Outputs'!$B:$B,$A12,'EPS BAU Outputs'!$A:$A,$B12)</f>
        <v>1095.05</v>
      </c>
      <c r="Y12">
        <f>SUMIFS('EPS BAU Outputs'!W:W,'EPS BAU Outputs'!$B:$B,$A12,'EPS BAU Outputs'!$A:$A,$B12)</f>
        <v>1088.52</v>
      </c>
      <c r="Z12">
        <f>SUMIFS('EPS BAU Outputs'!X:X,'EPS BAU Outputs'!$B:$B,$A12,'EPS BAU Outputs'!$A:$A,$B12)</f>
        <v>1079.5</v>
      </c>
      <c r="AA12">
        <f>SUMIFS('EPS BAU Outputs'!Y:Y,'EPS BAU Outputs'!$B:$B,$A12,'EPS BAU Outputs'!$A:$A,$B12)</f>
        <v>1070.8800000000001</v>
      </c>
      <c r="AB12">
        <f>SUMIFS('EPS BAU Outputs'!Z:Z,'EPS BAU Outputs'!$B:$B,$A12,'EPS BAU Outputs'!$A:$A,$B12)</f>
        <v>1063.78</v>
      </c>
      <c r="AC12">
        <f>SUMIFS('EPS BAU Outputs'!AA:AA,'EPS BAU Outputs'!$B:$B,$A12,'EPS BAU Outputs'!$A:$A,$B12)</f>
        <v>1057.6199999999999</v>
      </c>
      <c r="AD12">
        <f>SUMIFS('EPS BAU Outputs'!AB:AB,'EPS BAU Outputs'!$B:$B,$A12,'EPS BAU Outputs'!$A:$A,$B12)</f>
        <v>1053.58</v>
      </c>
      <c r="AE12">
        <f>SUMIFS('EPS BAU Outputs'!AC:AC,'EPS BAU Outputs'!$B:$B,$A12,'EPS BAU Outputs'!$A:$A,$B12)</f>
        <v>1047.96</v>
      </c>
      <c r="AF12">
        <f>SUMIFS('EPS BAU Outputs'!AD:AD,'EPS BAU Outputs'!$B:$B,$A12,'EPS BAU Outputs'!$A:$A,$B12)</f>
        <v>1042.45</v>
      </c>
      <c r="AG12">
        <f>SUMIFS('EPS BAU Outputs'!AE:AE,'EPS BAU Outputs'!$B:$B,$A12,'EPS BAU Outputs'!$A:$A,$B12)</f>
        <v>1039.18</v>
      </c>
      <c r="AH12">
        <f>SUMIFS('EPS BAU Outputs'!AF:AF,'EPS BAU Outputs'!$B:$B,$A12,'EPS BAU Outputs'!$A:$A,$B12)</f>
        <v>1037.24</v>
      </c>
      <c r="AI12">
        <f>SUMIFS('EPS BAU Outputs'!AG:AG,'EPS BAU Outputs'!$B:$B,$A12,'EPS BAU Outputs'!$A:$A,$B12)</f>
        <v>1036.07</v>
      </c>
      <c r="AJ12" s="2">
        <f t="shared" si="1"/>
        <v>32210.158000000003</v>
      </c>
    </row>
    <row r="13" spans="1:36" x14ac:dyDescent="0.35">
      <c r="A13" t="str">
        <f>A12</f>
        <v>eps-china-crux NoSettings</v>
      </c>
      <c r="B13" t="s">
        <v>116</v>
      </c>
      <c r="C13" t="str">
        <f>C12</f>
        <v>China</v>
      </c>
      <c r="D13" t="str">
        <f>INDEX('EPS Crosswalk'!$B$2:$B$14,MATCH('EPS Emissions'!$B13,'EPS Crosswalk'!$C$2:$C$14,0),1)</f>
        <v>Electricity</v>
      </c>
      <c r="E13">
        <f>SUMIFS('EPS BAU Outputs'!C:C,'EPS BAU Outputs'!$B:$B,$A13,'EPS BAU Outputs'!$A:$A,$B13)</f>
        <v>3829.16</v>
      </c>
      <c r="F13">
        <f>SUMIFS('EPS BAU Outputs'!D:D,'EPS BAU Outputs'!$B:$B,$A13,'EPS BAU Outputs'!$A:$A,$B13)</f>
        <v>3961.34</v>
      </c>
      <c r="G13">
        <f>SUMIFS('EPS BAU Outputs'!E:E,'EPS BAU Outputs'!$B:$B,$A13,'EPS BAU Outputs'!$A:$A,$B13)</f>
        <v>4264.62</v>
      </c>
      <c r="H13">
        <f>SUMIFS('EPS BAU Outputs'!F:F,'EPS BAU Outputs'!$B:$B,$A13,'EPS BAU Outputs'!$A:$A,$B13)</f>
        <v>4440.51</v>
      </c>
      <c r="I13">
        <f>SUMIFS('EPS BAU Outputs'!G:G,'EPS BAU Outputs'!$B:$B,$A13,'EPS BAU Outputs'!$A:$A,$B13)</f>
        <v>4627.96</v>
      </c>
      <c r="J13">
        <f>SUMIFS('EPS BAU Outputs'!H:H,'EPS BAU Outputs'!$B:$B,$A13,'EPS BAU Outputs'!$A:$A,$B13)</f>
        <v>4774.29</v>
      </c>
      <c r="K13">
        <f>SUMIFS('EPS BAU Outputs'!I:I,'EPS BAU Outputs'!$B:$B,$A13,'EPS BAU Outputs'!$A:$A,$B13)</f>
        <v>4830.6400000000003</v>
      </c>
      <c r="L13">
        <f>SUMIFS('EPS BAU Outputs'!J:J,'EPS BAU Outputs'!$B:$B,$A13,'EPS BAU Outputs'!$A:$A,$B13)</f>
        <v>4794</v>
      </c>
      <c r="M13">
        <f>SUMIFS('EPS BAU Outputs'!K:K,'EPS BAU Outputs'!$B:$B,$A13,'EPS BAU Outputs'!$A:$A,$B13)</f>
        <v>4792.3999999999996</v>
      </c>
      <c r="N13">
        <f>SUMIFS('EPS BAU Outputs'!L:L,'EPS BAU Outputs'!$B:$B,$A13,'EPS BAU Outputs'!$A:$A,$B13)</f>
        <v>4830.25</v>
      </c>
      <c r="O13">
        <f>SUMIFS('EPS BAU Outputs'!M:M,'EPS BAU Outputs'!$B:$B,$A13,'EPS BAU Outputs'!$A:$A,$B13)</f>
        <v>4883.2299999999996</v>
      </c>
      <c r="P13">
        <f>SUMIFS('EPS BAU Outputs'!N:N,'EPS BAU Outputs'!$B:$B,$A13,'EPS BAU Outputs'!$A:$A,$B13)</f>
        <v>4863.07</v>
      </c>
      <c r="Q13">
        <f>SUMIFS('EPS BAU Outputs'!O:O,'EPS BAU Outputs'!$B:$B,$A13,'EPS BAU Outputs'!$A:$A,$B13)</f>
        <v>4865.33</v>
      </c>
      <c r="R13">
        <f>SUMIFS('EPS BAU Outputs'!P:P,'EPS BAU Outputs'!$B:$B,$A13,'EPS BAU Outputs'!$A:$A,$B13)</f>
        <v>4872.43</v>
      </c>
      <c r="S13">
        <f>SUMIFS('EPS BAU Outputs'!Q:Q,'EPS BAU Outputs'!$B:$B,$A13,'EPS BAU Outputs'!$A:$A,$B13)</f>
        <v>4889.9399999999996</v>
      </c>
      <c r="T13">
        <f>SUMIFS('EPS BAU Outputs'!R:R,'EPS BAU Outputs'!$B:$B,$A13,'EPS BAU Outputs'!$A:$A,$B13)</f>
        <v>4901.7299999999996</v>
      </c>
      <c r="U13">
        <f>SUMIFS('EPS BAU Outputs'!S:S,'EPS BAU Outputs'!$B:$B,$A13,'EPS BAU Outputs'!$A:$A,$B13)</f>
        <v>4889.16</v>
      </c>
      <c r="V13">
        <f>SUMIFS('EPS BAU Outputs'!T:T,'EPS BAU Outputs'!$B:$B,$A13,'EPS BAU Outputs'!$A:$A,$B13)</f>
        <v>4877.99</v>
      </c>
      <c r="W13">
        <f>SUMIFS('EPS BAU Outputs'!U:U,'EPS BAU Outputs'!$B:$B,$A13,'EPS BAU Outputs'!$A:$A,$B13)</f>
        <v>4859.6899999999996</v>
      </c>
      <c r="X13">
        <f>SUMIFS('EPS BAU Outputs'!V:V,'EPS BAU Outputs'!$B:$B,$A13,'EPS BAU Outputs'!$A:$A,$B13)</f>
        <v>4835.5600000000004</v>
      </c>
      <c r="Y13">
        <f>SUMIFS('EPS BAU Outputs'!W:W,'EPS BAU Outputs'!$B:$B,$A13,'EPS BAU Outputs'!$A:$A,$B13)</f>
        <v>4819.63</v>
      </c>
      <c r="Z13">
        <f>SUMIFS('EPS BAU Outputs'!X:X,'EPS BAU Outputs'!$B:$B,$A13,'EPS BAU Outputs'!$A:$A,$B13)</f>
        <v>4801.3100000000004</v>
      </c>
      <c r="AA13">
        <f>SUMIFS('EPS BAU Outputs'!Y:Y,'EPS BAU Outputs'!$B:$B,$A13,'EPS BAU Outputs'!$A:$A,$B13)</f>
        <v>4762.22</v>
      </c>
      <c r="AB13">
        <f>SUMIFS('EPS BAU Outputs'!Z:Z,'EPS BAU Outputs'!$B:$B,$A13,'EPS BAU Outputs'!$A:$A,$B13)</f>
        <v>4718.3</v>
      </c>
      <c r="AC13">
        <f>SUMIFS('EPS BAU Outputs'!AA:AA,'EPS BAU Outputs'!$B:$B,$A13,'EPS BAU Outputs'!$A:$A,$B13)</f>
        <v>4651.41</v>
      </c>
      <c r="AD13">
        <f>SUMIFS('EPS BAU Outputs'!AB:AB,'EPS BAU Outputs'!$B:$B,$A13,'EPS BAU Outputs'!$A:$A,$B13)</f>
        <v>4540.7299999999996</v>
      </c>
      <c r="AE13">
        <f>SUMIFS('EPS BAU Outputs'!AC:AC,'EPS BAU Outputs'!$B:$B,$A13,'EPS BAU Outputs'!$A:$A,$B13)</f>
        <v>4369.1899999999996</v>
      </c>
      <c r="AF13">
        <f>SUMIFS('EPS BAU Outputs'!AD:AD,'EPS BAU Outputs'!$B:$B,$A13,'EPS BAU Outputs'!$A:$A,$B13)</f>
        <v>4203.71</v>
      </c>
      <c r="AG13">
        <f>SUMIFS('EPS BAU Outputs'!AE:AE,'EPS BAU Outputs'!$B:$B,$A13,'EPS BAU Outputs'!$A:$A,$B13)</f>
        <v>4089.53</v>
      </c>
      <c r="AH13">
        <f>SUMIFS('EPS BAU Outputs'!AF:AF,'EPS BAU Outputs'!$B:$B,$A13,'EPS BAU Outputs'!$A:$A,$B13)</f>
        <v>3957.85</v>
      </c>
      <c r="AI13">
        <f>SUMIFS('EPS BAU Outputs'!AG:AG,'EPS BAU Outputs'!$B:$B,$A13,'EPS BAU Outputs'!$A:$A,$B13)</f>
        <v>3833.81</v>
      </c>
      <c r="AJ13" s="2">
        <f t="shared" si="1"/>
        <v>142630.99000000002</v>
      </c>
    </row>
    <row r="14" spans="1:36" x14ac:dyDescent="0.35">
      <c r="A14" t="str">
        <f t="shared" ref="A14:A21" si="4">A13</f>
        <v>eps-china-crux NoSettings</v>
      </c>
      <c r="B14" t="s">
        <v>117</v>
      </c>
      <c r="C14" t="str">
        <f t="shared" ref="C14:C21" si="5">C13</f>
        <v>China</v>
      </c>
      <c r="D14" t="str">
        <f>INDEX('EPS Crosswalk'!$B$2:$B$14,MATCH('EPS Emissions'!$B14,'EPS Crosswalk'!$C$2:$C$14,0),1)</f>
        <v>Residential</v>
      </c>
      <c r="E14">
        <f>SUMIFS('EPS BAU Outputs'!C:C,'EPS BAU Outputs'!$B:$B,$A14,'EPS BAU Outputs'!$A:$A,$B14)</f>
        <v>406.649</v>
      </c>
      <c r="F14">
        <f>SUMIFS('EPS BAU Outputs'!D:D,'EPS BAU Outputs'!$B:$B,$A14,'EPS BAU Outputs'!$A:$A,$B14)</f>
        <v>400.30900000000003</v>
      </c>
      <c r="G14">
        <f>SUMIFS('EPS BAU Outputs'!E:E,'EPS BAU Outputs'!$B:$B,$A14,'EPS BAU Outputs'!$A:$A,$B14)</f>
        <v>405.76400000000001</v>
      </c>
      <c r="H14">
        <f>SUMIFS('EPS BAU Outputs'!F:F,'EPS BAU Outputs'!$B:$B,$A14,'EPS BAU Outputs'!$A:$A,$B14)</f>
        <v>405.73500000000001</v>
      </c>
      <c r="I14">
        <f>SUMIFS('EPS BAU Outputs'!G:G,'EPS BAU Outputs'!$B:$B,$A14,'EPS BAU Outputs'!$A:$A,$B14)</f>
        <v>408.90899999999999</v>
      </c>
      <c r="J14">
        <f>SUMIFS('EPS BAU Outputs'!H:H,'EPS BAU Outputs'!$B:$B,$A14,'EPS BAU Outputs'!$A:$A,$B14)</f>
        <v>409.74299999999999</v>
      </c>
      <c r="K14">
        <f>SUMIFS('EPS BAU Outputs'!I:I,'EPS BAU Outputs'!$B:$B,$A14,'EPS BAU Outputs'!$A:$A,$B14)</f>
        <v>409.07499999999999</v>
      </c>
      <c r="L14">
        <f>SUMIFS('EPS BAU Outputs'!J:J,'EPS BAU Outputs'!$B:$B,$A14,'EPS BAU Outputs'!$A:$A,$B14)</f>
        <v>405.68299999999999</v>
      </c>
      <c r="M14">
        <f>SUMIFS('EPS BAU Outputs'!K:K,'EPS BAU Outputs'!$B:$B,$A14,'EPS BAU Outputs'!$A:$A,$B14)</f>
        <v>404.238</v>
      </c>
      <c r="N14">
        <f>SUMIFS('EPS BAU Outputs'!L:L,'EPS BAU Outputs'!$B:$B,$A14,'EPS BAU Outputs'!$A:$A,$B14)</f>
        <v>400.86500000000001</v>
      </c>
      <c r="O14">
        <f>SUMIFS('EPS BAU Outputs'!M:M,'EPS BAU Outputs'!$B:$B,$A14,'EPS BAU Outputs'!$A:$A,$B14)</f>
        <v>398.41199999999998</v>
      </c>
      <c r="P14">
        <f>SUMIFS('EPS BAU Outputs'!N:N,'EPS BAU Outputs'!$B:$B,$A14,'EPS BAU Outputs'!$A:$A,$B14)</f>
        <v>399.005</v>
      </c>
      <c r="Q14">
        <f>SUMIFS('EPS BAU Outputs'!O:O,'EPS BAU Outputs'!$B:$B,$A14,'EPS BAU Outputs'!$A:$A,$B14)</f>
        <v>401.66899999999998</v>
      </c>
      <c r="R14">
        <f>SUMIFS('EPS BAU Outputs'!P:P,'EPS BAU Outputs'!$B:$B,$A14,'EPS BAU Outputs'!$A:$A,$B14)</f>
        <v>403.00299999999999</v>
      </c>
      <c r="S14">
        <f>SUMIFS('EPS BAU Outputs'!Q:Q,'EPS BAU Outputs'!$B:$B,$A14,'EPS BAU Outputs'!$A:$A,$B14)</f>
        <v>402.87599999999998</v>
      </c>
      <c r="T14">
        <f>SUMIFS('EPS BAU Outputs'!R:R,'EPS BAU Outputs'!$B:$B,$A14,'EPS BAU Outputs'!$A:$A,$B14)</f>
        <v>406.71499999999997</v>
      </c>
      <c r="U14">
        <f>SUMIFS('EPS BAU Outputs'!S:S,'EPS BAU Outputs'!$B:$B,$A14,'EPS BAU Outputs'!$A:$A,$B14)</f>
        <v>404.60300000000001</v>
      </c>
      <c r="V14">
        <f>SUMIFS('EPS BAU Outputs'!T:T,'EPS BAU Outputs'!$B:$B,$A14,'EPS BAU Outputs'!$A:$A,$B14)</f>
        <v>404.209</v>
      </c>
      <c r="W14">
        <f>SUMIFS('EPS BAU Outputs'!U:U,'EPS BAU Outputs'!$B:$B,$A14,'EPS BAU Outputs'!$A:$A,$B14)</f>
        <v>402.24799999999999</v>
      </c>
      <c r="X14">
        <f>SUMIFS('EPS BAU Outputs'!V:V,'EPS BAU Outputs'!$B:$B,$A14,'EPS BAU Outputs'!$A:$A,$B14)</f>
        <v>400.70100000000002</v>
      </c>
      <c r="Y14">
        <f>SUMIFS('EPS BAU Outputs'!W:W,'EPS BAU Outputs'!$B:$B,$A14,'EPS BAU Outputs'!$A:$A,$B14)</f>
        <v>401.86399999999998</v>
      </c>
      <c r="Z14">
        <f>SUMIFS('EPS BAU Outputs'!X:X,'EPS BAU Outputs'!$B:$B,$A14,'EPS BAU Outputs'!$A:$A,$B14)</f>
        <v>401.38799999999998</v>
      </c>
      <c r="AA14">
        <f>SUMIFS('EPS BAU Outputs'!Y:Y,'EPS BAU Outputs'!$B:$B,$A14,'EPS BAU Outputs'!$A:$A,$B14)</f>
        <v>401.53699999999998</v>
      </c>
      <c r="AB14">
        <f>SUMIFS('EPS BAU Outputs'!Z:Z,'EPS BAU Outputs'!$B:$B,$A14,'EPS BAU Outputs'!$A:$A,$B14)</f>
        <v>403.40800000000002</v>
      </c>
      <c r="AC14">
        <f>SUMIFS('EPS BAU Outputs'!AA:AA,'EPS BAU Outputs'!$B:$B,$A14,'EPS BAU Outputs'!$A:$A,$B14)</f>
        <v>403.548</v>
      </c>
      <c r="AD14">
        <f>SUMIFS('EPS BAU Outputs'!AB:AB,'EPS BAU Outputs'!$B:$B,$A14,'EPS BAU Outputs'!$A:$A,$B14)</f>
        <v>403.13600000000002</v>
      </c>
      <c r="AE14">
        <f>SUMIFS('EPS BAU Outputs'!AC:AC,'EPS BAU Outputs'!$B:$B,$A14,'EPS BAU Outputs'!$A:$A,$B14)</f>
        <v>403.84399999999999</v>
      </c>
      <c r="AF14">
        <f>SUMIFS('EPS BAU Outputs'!AD:AD,'EPS BAU Outputs'!$B:$B,$A14,'EPS BAU Outputs'!$A:$A,$B14)</f>
        <v>405.23399999999998</v>
      </c>
      <c r="AG14">
        <f>SUMIFS('EPS BAU Outputs'!AE:AE,'EPS BAU Outputs'!$B:$B,$A14,'EPS BAU Outputs'!$A:$A,$B14)</f>
        <v>404.084</v>
      </c>
      <c r="AH14">
        <f>SUMIFS('EPS BAU Outputs'!AF:AF,'EPS BAU Outputs'!$B:$B,$A14,'EPS BAU Outputs'!$A:$A,$B14)</f>
        <v>405.303</v>
      </c>
      <c r="AI14">
        <f>SUMIFS('EPS BAU Outputs'!AG:AG,'EPS BAU Outputs'!$B:$B,$A14,'EPS BAU Outputs'!$A:$A,$B14)</f>
        <v>403.25799999999998</v>
      </c>
      <c r="AJ14" s="2">
        <f t="shared" si="1"/>
        <v>12517.015000000001</v>
      </c>
    </row>
    <row r="15" spans="1:36" x14ac:dyDescent="0.35">
      <c r="A15" t="str">
        <f t="shared" si="4"/>
        <v>eps-china-crux NoSettings</v>
      </c>
      <c r="B15" t="s">
        <v>118</v>
      </c>
      <c r="C15" t="str">
        <f t="shared" si="5"/>
        <v>China</v>
      </c>
      <c r="D15" t="str">
        <f>INDEX('EPS Crosswalk'!$B$2:$B$14,MATCH('EPS Emissions'!$B15,'EPS Crosswalk'!$C$2:$C$14,0),1)</f>
        <v>Commercial</v>
      </c>
      <c r="E15">
        <f>SUMIFS('EPS BAU Outputs'!C:C,'EPS BAU Outputs'!$B:$B,$A15,'EPS BAU Outputs'!$A:$A,$B15)</f>
        <v>284.24900000000002</v>
      </c>
      <c r="F15">
        <f>SUMIFS('EPS BAU Outputs'!D:D,'EPS BAU Outputs'!$B:$B,$A15,'EPS BAU Outputs'!$A:$A,$B15)</f>
        <v>284.91199999999998</v>
      </c>
      <c r="G15">
        <f>SUMIFS('EPS BAU Outputs'!E:E,'EPS BAU Outputs'!$B:$B,$A15,'EPS BAU Outputs'!$A:$A,$B15)</f>
        <v>296.55500000000001</v>
      </c>
      <c r="H15">
        <f>SUMIFS('EPS BAU Outputs'!F:F,'EPS BAU Outputs'!$B:$B,$A15,'EPS BAU Outputs'!$A:$A,$B15)</f>
        <v>305.584</v>
      </c>
      <c r="I15">
        <f>SUMIFS('EPS BAU Outputs'!G:G,'EPS BAU Outputs'!$B:$B,$A15,'EPS BAU Outputs'!$A:$A,$B15)</f>
        <v>313.74700000000001</v>
      </c>
      <c r="J15">
        <f>SUMIFS('EPS BAU Outputs'!H:H,'EPS BAU Outputs'!$B:$B,$A15,'EPS BAU Outputs'!$A:$A,$B15)</f>
        <v>322.75299999999999</v>
      </c>
      <c r="K15">
        <f>SUMIFS('EPS BAU Outputs'!I:I,'EPS BAU Outputs'!$B:$B,$A15,'EPS BAU Outputs'!$A:$A,$B15)</f>
        <v>327.79</v>
      </c>
      <c r="L15">
        <f>SUMIFS('EPS BAU Outputs'!J:J,'EPS BAU Outputs'!$B:$B,$A15,'EPS BAU Outputs'!$A:$A,$B15)</f>
        <v>335.97199999999998</v>
      </c>
      <c r="M15">
        <f>SUMIFS('EPS BAU Outputs'!K:K,'EPS BAU Outputs'!$B:$B,$A15,'EPS BAU Outputs'!$A:$A,$B15)</f>
        <v>341.22699999999998</v>
      </c>
      <c r="N15">
        <f>SUMIFS('EPS BAU Outputs'!L:L,'EPS BAU Outputs'!$B:$B,$A15,'EPS BAU Outputs'!$A:$A,$B15)</f>
        <v>348.73599999999999</v>
      </c>
      <c r="O15">
        <f>SUMIFS('EPS BAU Outputs'!M:M,'EPS BAU Outputs'!$B:$B,$A15,'EPS BAU Outputs'!$A:$A,$B15)</f>
        <v>354.91399999999999</v>
      </c>
      <c r="P15">
        <f>SUMIFS('EPS BAU Outputs'!N:N,'EPS BAU Outputs'!$B:$B,$A15,'EPS BAU Outputs'!$A:$A,$B15)</f>
        <v>357.20400000000001</v>
      </c>
      <c r="Q15">
        <f>SUMIFS('EPS BAU Outputs'!O:O,'EPS BAU Outputs'!$B:$B,$A15,'EPS BAU Outputs'!$A:$A,$B15)</f>
        <v>358.11200000000002</v>
      </c>
      <c r="R15">
        <f>SUMIFS('EPS BAU Outputs'!P:P,'EPS BAU Outputs'!$B:$B,$A15,'EPS BAU Outputs'!$A:$A,$B15)</f>
        <v>360.36599999999999</v>
      </c>
      <c r="S15">
        <f>SUMIFS('EPS BAU Outputs'!Q:Q,'EPS BAU Outputs'!$B:$B,$A15,'EPS BAU Outputs'!$A:$A,$B15)</f>
        <v>363.53699999999998</v>
      </c>
      <c r="T15">
        <f>SUMIFS('EPS BAU Outputs'!R:R,'EPS BAU Outputs'!$B:$B,$A15,'EPS BAU Outputs'!$A:$A,$B15)</f>
        <v>363.46</v>
      </c>
      <c r="U15">
        <f>SUMIFS('EPS BAU Outputs'!S:S,'EPS BAU Outputs'!$B:$B,$A15,'EPS BAU Outputs'!$A:$A,$B15)</f>
        <v>364.79500000000002</v>
      </c>
      <c r="V15">
        <f>SUMIFS('EPS BAU Outputs'!T:T,'EPS BAU Outputs'!$B:$B,$A15,'EPS BAU Outputs'!$A:$A,$B15)</f>
        <v>366.12200000000001</v>
      </c>
      <c r="W15">
        <f>SUMIFS('EPS BAU Outputs'!U:U,'EPS BAU Outputs'!$B:$B,$A15,'EPS BAU Outputs'!$A:$A,$B15)</f>
        <v>367.67700000000002</v>
      </c>
      <c r="X15">
        <f>SUMIFS('EPS BAU Outputs'!V:V,'EPS BAU Outputs'!$B:$B,$A15,'EPS BAU Outputs'!$A:$A,$B15)</f>
        <v>367.96699999999998</v>
      </c>
      <c r="Y15">
        <f>SUMIFS('EPS BAU Outputs'!W:W,'EPS BAU Outputs'!$B:$B,$A15,'EPS BAU Outputs'!$A:$A,$B15)</f>
        <v>367.13200000000001</v>
      </c>
      <c r="Z15">
        <f>SUMIFS('EPS BAU Outputs'!X:X,'EPS BAU Outputs'!$B:$B,$A15,'EPS BAU Outputs'!$A:$A,$B15)</f>
        <v>367.36399999999998</v>
      </c>
      <c r="AA15">
        <f>SUMIFS('EPS BAU Outputs'!Y:Y,'EPS BAU Outputs'!$B:$B,$A15,'EPS BAU Outputs'!$A:$A,$B15)</f>
        <v>368.512</v>
      </c>
      <c r="AB15">
        <f>SUMIFS('EPS BAU Outputs'!Z:Z,'EPS BAU Outputs'!$B:$B,$A15,'EPS BAU Outputs'!$A:$A,$B15)</f>
        <v>366.04500000000002</v>
      </c>
      <c r="AC15">
        <f>SUMIFS('EPS BAU Outputs'!AA:AA,'EPS BAU Outputs'!$B:$B,$A15,'EPS BAU Outputs'!$A:$A,$B15)</f>
        <v>366.08100000000002</v>
      </c>
      <c r="AD15">
        <f>SUMIFS('EPS BAU Outputs'!AB:AB,'EPS BAU Outputs'!$B:$B,$A15,'EPS BAU Outputs'!$A:$A,$B15)</f>
        <v>367.649</v>
      </c>
      <c r="AE15">
        <f>SUMIFS('EPS BAU Outputs'!AC:AC,'EPS BAU Outputs'!$B:$B,$A15,'EPS BAU Outputs'!$A:$A,$B15)</f>
        <v>363.82299999999998</v>
      </c>
      <c r="AF15">
        <f>SUMIFS('EPS BAU Outputs'!AD:AD,'EPS BAU Outputs'!$B:$B,$A15,'EPS BAU Outputs'!$A:$A,$B15)</f>
        <v>360.947</v>
      </c>
      <c r="AG15">
        <f>SUMIFS('EPS BAU Outputs'!AE:AE,'EPS BAU Outputs'!$B:$B,$A15,'EPS BAU Outputs'!$A:$A,$B15)</f>
        <v>359.57799999999997</v>
      </c>
      <c r="AH15">
        <f>SUMIFS('EPS BAU Outputs'!AF:AF,'EPS BAU Outputs'!$B:$B,$A15,'EPS BAU Outputs'!$A:$A,$B15)</f>
        <v>356.63099999999997</v>
      </c>
      <c r="AI15">
        <f>SUMIFS('EPS BAU Outputs'!AG:AG,'EPS BAU Outputs'!$B:$B,$A15,'EPS BAU Outputs'!$A:$A,$B15)</f>
        <v>355.12799999999999</v>
      </c>
      <c r="AJ15" s="2">
        <f t="shared" si="1"/>
        <v>10784.568999999998</v>
      </c>
    </row>
    <row r="16" spans="1:36" x14ac:dyDescent="0.35">
      <c r="A16" t="str">
        <f t="shared" si="4"/>
        <v>eps-china-crux NoSettings</v>
      </c>
      <c r="B16" t="s">
        <v>119</v>
      </c>
      <c r="C16" t="str">
        <f t="shared" si="5"/>
        <v>China</v>
      </c>
      <c r="D16" t="str">
        <f>INDEX('EPS Crosswalk'!$B$2:$B$14,MATCH('EPS Emissions'!$B16,'EPS Crosswalk'!$C$2:$C$14,0),1)</f>
        <v>District Heat</v>
      </c>
      <c r="E16">
        <f>SUMIFS('EPS BAU Outputs'!C:C,'EPS BAU Outputs'!$B:$B,$A16,'EPS BAU Outputs'!$A:$A,$B16)</f>
        <v>510.43200000000002</v>
      </c>
      <c r="F16">
        <f>SUMIFS('EPS BAU Outputs'!D:D,'EPS BAU Outputs'!$B:$B,$A16,'EPS BAU Outputs'!$A:$A,$B16)</f>
        <v>492.15499999999997</v>
      </c>
      <c r="G16">
        <f>SUMIFS('EPS BAU Outputs'!E:E,'EPS BAU Outputs'!$B:$B,$A16,'EPS BAU Outputs'!$A:$A,$B16)</f>
        <v>484.85899999999998</v>
      </c>
      <c r="H16">
        <f>SUMIFS('EPS BAU Outputs'!F:F,'EPS BAU Outputs'!$B:$B,$A16,'EPS BAU Outputs'!$A:$A,$B16)</f>
        <v>469.19</v>
      </c>
      <c r="I16">
        <f>SUMIFS('EPS BAU Outputs'!G:G,'EPS BAU Outputs'!$B:$B,$A16,'EPS BAU Outputs'!$A:$A,$B16)</f>
        <v>458.95299999999997</v>
      </c>
      <c r="J16">
        <f>SUMIFS('EPS BAU Outputs'!H:H,'EPS BAU Outputs'!$B:$B,$A16,'EPS BAU Outputs'!$A:$A,$B16)</f>
        <v>443.98700000000002</v>
      </c>
      <c r="K16">
        <f>SUMIFS('EPS BAU Outputs'!I:I,'EPS BAU Outputs'!$B:$B,$A16,'EPS BAU Outputs'!$A:$A,$B16)</f>
        <v>449.351</v>
      </c>
      <c r="L16">
        <f>SUMIFS('EPS BAU Outputs'!J:J,'EPS BAU Outputs'!$B:$B,$A16,'EPS BAU Outputs'!$A:$A,$B16)</f>
        <v>452.15499999999997</v>
      </c>
      <c r="M16">
        <f>SUMIFS('EPS BAU Outputs'!K:K,'EPS BAU Outputs'!$B:$B,$A16,'EPS BAU Outputs'!$A:$A,$B16)</f>
        <v>456.80200000000002</v>
      </c>
      <c r="N16">
        <f>SUMIFS('EPS BAU Outputs'!L:L,'EPS BAU Outputs'!$B:$B,$A16,'EPS BAU Outputs'!$A:$A,$B16)</f>
        <v>456.90699999999998</v>
      </c>
      <c r="O16">
        <f>SUMIFS('EPS BAU Outputs'!M:M,'EPS BAU Outputs'!$B:$B,$A16,'EPS BAU Outputs'!$A:$A,$B16)</f>
        <v>460.68200000000002</v>
      </c>
      <c r="P16">
        <f>SUMIFS('EPS BAU Outputs'!N:N,'EPS BAU Outputs'!$B:$B,$A16,'EPS BAU Outputs'!$A:$A,$B16)</f>
        <v>457.03300000000002</v>
      </c>
      <c r="Q16">
        <f>SUMIFS('EPS BAU Outputs'!O:O,'EPS BAU Outputs'!$B:$B,$A16,'EPS BAU Outputs'!$A:$A,$B16)</f>
        <v>462.28100000000001</v>
      </c>
      <c r="R16">
        <f>SUMIFS('EPS BAU Outputs'!P:P,'EPS BAU Outputs'!$B:$B,$A16,'EPS BAU Outputs'!$A:$A,$B16)</f>
        <v>465.91399999999999</v>
      </c>
      <c r="S16">
        <f>SUMIFS('EPS BAU Outputs'!Q:Q,'EPS BAU Outputs'!$B:$B,$A16,'EPS BAU Outputs'!$A:$A,$B16)</f>
        <v>469.38099999999997</v>
      </c>
      <c r="T16">
        <f>SUMIFS('EPS BAU Outputs'!R:R,'EPS BAU Outputs'!$B:$B,$A16,'EPS BAU Outputs'!$A:$A,$B16)</f>
        <v>473.52800000000002</v>
      </c>
      <c r="U16">
        <f>SUMIFS('EPS BAU Outputs'!S:S,'EPS BAU Outputs'!$B:$B,$A16,'EPS BAU Outputs'!$A:$A,$B16)</f>
        <v>475.71899999999999</v>
      </c>
      <c r="V16">
        <f>SUMIFS('EPS BAU Outputs'!T:T,'EPS BAU Outputs'!$B:$B,$A16,'EPS BAU Outputs'!$A:$A,$B16)</f>
        <v>477.63600000000002</v>
      </c>
      <c r="W16">
        <f>SUMIFS('EPS BAU Outputs'!U:U,'EPS BAU Outputs'!$B:$B,$A16,'EPS BAU Outputs'!$A:$A,$B16)</f>
        <v>480.58499999999998</v>
      </c>
      <c r="X16">
        <f>SUMIFS('EPS BAU Outputs'!V:V,'EPS BAU Outputs'!$B:$B,$A16,'EPS BAU Outputs'!$A:$A,$B16)</f>
        <v>483.11399999999998</v>
      </c>
      <c r="Y16">
        <f>SUMIFS('EPS BAU Outputs'!W:W,'EPS BAU Outputs'!$B:$B,$A16,'EPS BAU Outputs'!$A:$A,$B16)</f>
        <v>485.65800000000002</v>
      </c>
      <c r="Z16">
        <f>SUMIFS('EPS BAU Outputs'!X:X,'EPS BAU Outputs'!$B:$B,$A16,'EPS BAU Outputs'!$A:$A,$B16)</f>
        <v>483.17</v>
      </c>
      <c r="AA16">
        <f>SUMIFS('EPS BAU Outputs'!Y:Y,'EPS BAU Outputs'!$B:$B,$A16,'EPS BAU Outputs'!$A:$A,$B16)</f>
        <v>477.779</v>
      </c>
      <c r="AB16">
        <f>SUMIFS('EPS BAU Outputs'!Z:Z,'EPS BAU Outputs'!$B:$B,$A16,'EPS BAU Outputs'!$A:$A,$B16)</f>
        <v>474.66500000000002</v>
      </c>
      <c r="AC16">
        <f>SUMIFS('EPS BAU Outputs'!AA:AA,'EPS BAU Outputs'!$B:$B,$A16,'EPS BAU Outputs'!$A:$A,$B16)</f>
        <v>469.17500000000001</v>
      </c>
      <c r="AD16">
        <f>SUMIFS('EPS BAU Outputs'!AB:AB,'EPS BAU Outputs'!$B:$B,$A16,'EPS BAU Outputs'!$A:$A,$B16)</f>
        <v>462.04899999999998</v>
      </c>
      <c r="AE16">
        <f>SUMIFS('EPS BAU Outputs'!AC:AC,'EPS BAU Outputs'!$B:$B,$A16,'EPS BAU Outputs'!$A:$A,$B16)</f>
        <v>457.01900000000001</v>
      </c>
      <c r="AF16">
        <f>SUMIFS('EPS BAU Outputs'!AD:AD,'EPS BAU Outputs'!$B:$B,$A16,'EPS BAU Outputs'!$A:$A,$B16)</f>
        <v>449.16800000000001</v>
      </c>
      <c r="AG16">
        <f>SUMIFS('EPS BAU Outputs'!AE:AE,'EPS BAU Outputs'!$B:$B,$A16,'EPS BAU Outputs'!$A:$A,$B16)</f>
        <v>440.702</v>
      </c>
      <c r="AH16">
        <f>SUMIFS('EPS BAU Outputs'!AF:AF,'EPS BAU Outputs'!$B:$B,$A16,'EPS BAU Outputs'!$A:$A,$B16)</f>
        <v>431.15800000000002</v>
      </c>
      <c r="AI16">
        <f>SUMIFS('EPS BAU Outputs'!AG:AG,'EPS BAU Outputs'!$B:$B,$A16,'EPS BAU Outputs'!$A:$A,$B16)</f>
        <v>419.03</v>
      </c>
      <c r="AJ16" s="2">
        <f t="shared" si="1"/>
        <v>14430.236999999999</v>
      </c>
    </row>
    <row r="17" spans="1:36" x14ac:dyDescent="0.35">
      <c r="A17" t="str">
        <f t="shared" si="4"/>
        <v>eps-china-crux NoSettings</v>
      </c>
      <c r="B17" t="s">
        <v>120</v>
      </c>
      <c r="C17" t="str">
        <f t="shared" si="5"/>
        <v>China</v>
      </c>
      <c r="D17" t="str">
        <f>INDEX('EPS Crosswalk'!$B$2:$B$14,MATCH('EPS Emissions'!$B17,'EPS Crosswalk'!$C$2:$C$14,0),1)</f>
        <v>Land</v>
      </c>
      <c r="E17">
        <f>SUMIFS('EPS BAU Outputs'!C:C,'EPS BAU Outputs'!$B:$B,$A17,'EPS BAU Outputs'!$A:$A,$B17)</f>
        <v>-931.16</v>
      </c>
      <c r="F17">
        <f>SUMIFS('EPS BAU Outputs'!D:D,'EPS BAU Outputs'!$B:$B,$A17,'EPS BAU Outputs'!$A:$A,$B17)</f>
        <v>-944.88</v>
      </c>
      <c r="G17">
        <f>SUMIFS('EPS BAU Outputs'!E:E,'EPS BAU Outputs'!$B:$B,$A17,'EPS BAU Outputs'!$A:$A,$B17)</f>
        <v>-958.32</v>
      </c>
      <c r="H17">
        <f>SUMIFS('EPS BAU Outputs'!F:F,'EPS BAU Outputs'!$B:$B,$A17,'EPS BAU Outputs'!$A:$A,$B17)</f>
        <v>-970.04</v>
      </c>
      <c r="I17">
        <f>SUMIFS('EPS BAU Outputs'!G:G,'EPS BAU Outputs'!$B:$B,$A17,'EPS BAU Outputs'!$A:$A,$B17)</f>
        <v>-989.48</v>
      </c>
      <c r="J17">
        <f>SUMIFS('EPS BAU Outputs'!H:H,'EPS BAU Outputs'!$B:$B,$A17,'EPS BAU Outputs'!$A:$A,$B17)</f>
        <v>-999.2</v>
      </c>
      <c r="K17">
        <f>SUMIFS('EPS BAU Outputs'!I:I,'EPS BAU Outputs'!$B:$B,$A17,'EPS BAU Outputs'!$A:$A,$B17)</f>
        <v>-1008.64</v>
      </c>
      <c r="L17">
        <f>SUMIFS('EPS BAU Outputs'!J:J,'EPS BAU Outputs'!$B:$B,$A17,'EPS BAU Outputs'!$A:$A,$B17)</f>
        <v>-1028.3599999999999</v>
      </c>
      <c r="M17">
        <f>SUMIFS('EPS BAU Outputs'!K:K,'EPS BAU Outputs'!$B:$B,$A17,'EPS BAU Outputs'!$A:$A,$B17)</f>
        <v>-1037.8</v>
      </c>
      <c r="N17">
        <f>SUMIFS('EPS BAU Outputs'!L:L,'EPS BAU Outputs'!$B:$B,$A17,'EPS BAU Outputs'!$A:$A,$B17)</f>
        <v>-1057.52</v>
      </c>
      <c r="O17">
        <f>SUMIFS('EPS BAU Outputs'!M:M,'EPS BAU Outputs'!$B:$B,$A17,'EPS BAU Outputs'!$A:$A,$B17)</f>
        <v>-1066.96</v>
      </c>
      <c r="P17">
        <f>SUMIFS('EPS BAU Outputs'!N:N,'EPS BAU Outputs'!$B:$B,$A17,'EPS BAU Outputs'!$A:$A,$B17)</f>
        <v>-1076.68</v>
      </c>
      <c r="Q17">
        <f>SUMIFS('EPS BAU Outputs'!O:O,'EPS BAU Outputs'!$B:$B,$A17,'EPS BAU Outputs'!$A:$A,$B17)</f>
        <v>-1096.1199999999999</v>
      </c>
      <c r="R17">
        <f>SUMIFS('EPS BAU Outputs'!P:P,'EPS BAU Outputs'!$B:$B,$A17,'EPS BAU Outputs'!$A:$A,$B17)</f>
        <v>-1105.8399999999999</v>
      </c>
      <c r="S17">
        <f>SUMIFS('EPS BAU Outputs'!Q:Q,'EPS BAU Outputs'!$B:$B,$A17,'EPS BAU Outputs'!$A:$A,$B17)</f>
        <v>-1125.28</v>
      </c>
      <c r="T17">
        <f>SUMIFS('EPS BAU Outputs'!R:R,'EPS BAU Outputs'!$B:$B,$A17,'EPS BAU Outputs'!$A:$A,$B17)</f>
        <v>-1135</v>
      </c>
      <c r="U17">
        <f>SUMIFS('EPS BAU Outputs'!S:S,'EPS BAU Outputs'!$B:$B,$A17,'EPS BAU Outputs'!$A:$A,$B17)</f>
        <v>-1144.72</v>
      </c>
      <c r="V17">
        <f>SUMIFS('EPS BAU Outputs'!T:T,'EPS BAU Outputs'!$B:$B,$A17,'EPS BAU Outputs'!$A:$A,$B17)</f>
        <v>-1154.44</v>
      </c>
      <c r="W17">
        <f>SUMIFS('EPS BAU Outputs'!U:U,'EPS BAU Outputs'!$B:$B,$A17,'EPS BAU Outputs'!$A:$A,$B17)</f>
        <v>-1164.1600000000001</v>
      </c>
      <c r="X17">
        <f>SUMIFS('EPS BAU Outputs'!V:V,'EPS BAU Outputs'!$B:$B,$A17,'EPS BAU Outputs'!$A:$A,$B17)</f>
        <v>-1173.8800000000001</v>
      </c>
      <c r="Y17">
        <f>SUMIFS('EPS BAU Outputs'!W:W,'EPS BAU Outputs'!$B:$B,$A17,'EPS BAU Outputs'!$A:$A,$B17)</f>
        <v>-1183.5999999999999</v>
      </c>
      <c r="Z17">
        <f>SUMIFS('EPS BAU Outputs'!X:X,'EPS BAU Outputs'!$B:$B,$A17,'EPS BAU Outputs'!$A:$A,$B17)</f>
        <v>-1183.32</v>
      </c>
      <c r="AA17">
        <f>SUMIFS('EPS BAU Outputs'!Y:Y,'EPS BAU Outputs'!$B:$B,$A17,'EPS BAU Outputs'!$A:$A,$B17)</f>
        <v>-1193.32</v>
      </c>
      <c r="AB17">
        <f>SUMIFS('EPS BAU Outputs'!Z:Z,'EPS BAU Outputs'!$B:$B,$A17,'EPS BAU Outputs'!$A:$A,$B17)</f>
        <v>-1193.04</v>
      </c>
      <c r="AC17">
        <f>SUMIFS('EPS BAU Outputs'!AA:AA,'EPS BAU Outputs'!$B:$B,$A17,'EPS BAU Outputs'!$A:$A,$B17)</f>
        <v>-1202.76</v>
      </c>
      <c r="AD17">
        <f>SUMIFS('EPS BAU Outputs'!AB:AB,'EPS BAU Outputs'!$B:$B,$A17,'EPS BAU Outputs'!$A:$A,$B17)</f>
        <v>-1212.76</v>
      </c>
      <c r="AE17">
        <f>SUMIFS('EPS BAU Outputs'!AC:AC,'EPS BAU Outputs'!$B:$B,$A17,'EPS BAU Outputs'!$A:$A,$B17)</f>
        <v>-1212.76</v>
      </c>
      <c r="AF17">
        <f>SUMIFS('EPS BAU Outputs'!AD:AD,'EPS BAU Outputs'!$B:$B,$A17,'EPS BAU Outputs'!$A:$A,$B17)</f>
        <v>-1212.48</v>
      </c>
      <c r="AG17">
        <f>SUMIFS('EPS BAU Outputs'!AE:AE,'EPS BAU Outputs'!$B:$B,$A17,'EPS BAU Outputs'!$A:$A,$B17)</f>
        <v>-1212.48</v>
      </c>
      <c r="AH17">
        <f>SUMIFS('EPS BAU Outputs'!AF:AF,'EPS BAU Outputs'!$B:$B,$A17,'EPS BAU Outputs'!$A:$A,$B17)</f>
        <v>-1222.48</v>
      </c>
      <c r="AI17">
        <f>SUMIFS('EPS BAU Outputs'!AG:AG,'EPS BAU Outputs'!$B:$B,$A17,'EPS BAU Outputs'!$A:$A,$B17)</f>
        <v>-1222.2</v>
      </c>
      <c r="AJ17" s="2">
        <f t="shared" si="1"/>
        <v>-34419.679999999993</v>
      </c>
    </row>
    <row r="18" spans="1:36" x14ac:dyDescent="0.35">
      <c r="A18" t="str">
        <f t="shared" si="4"/>
        <v>eps-china-crux NoSettings</v>
      </c>
      <c r="B18" t="s">
        <v>121</v>
      </c>
      <c r="C18" t="str">
        <f t="shared" si="5"/>
        <v>China</v>
      </c>
      <c r="D18" t="str">
        <f>INDEX('EPS Crosswalk'!$B$2:$B$14,MATCH('EPS Emissions'!$B18,'EPS Crosswalk'!$C$2:$C$14,0),1)</f>
        <v>Geoengineering</v>
      </c>
      <c r="E18">
        <f>SUMIFS('EPS BAU Outputs'!C:C,'EPS BAU Outputs'!$B:$B,$A18,'EPS BAU Outputs'!$A:$A,$B18)</f>
        <v>0</v>
      </c>
      <c r="F18">
        <f>SUMIFS('EPS BAU Outputs'!D:D,'EPS BAU Outputs'!$B:$B,$A18,'EPS BAU Outputs'!$A:$A,$B18)</f>
        <v>0</v>
      </c>
      <c r="G18">
        <f>SUMIFS('EPS BAU Outputs'!E:E,'EPS BAU Outputs'!$B:$B,$A18,'EPS BAU Outputs'!$A:$A,$B18)</f>
        <v>0</v>
      </c>
      <c r="H18">
        <f>SUMIFS('EPS BAU Outputs'!F:F,'EPS BAU Outputs'!$B:$B,$A18,'EPS BAU Outputs'!$A:$A,$B18)</f>
        <v>0</v>
      </c>
      <c r="I18">
        <f>SUMIFS('EPS BAU Outputs'!G:G,'EPS BAU Outputs'!$B:$B,$A18,'EPS BAU Outputs'!$A:$A,$B18)</f>
        <v>0</v>
      </c>
      <c r="J18">
        <f>SUMIFS('EPS BAU Outputs'!H:H,'EPS BAU Outputs'!$B:$B,$A18,'EPS BAU Outputs'!$A:$A,$B18)</f>
        <v>0</v>
      </c>
      <c r="K18">
        <f>SUMIFS('EPS BAU Outputs'!I:I,'EPS BAU Outputs'!$B:$B,$A18,'EPS BAU Outputs'!$A:$A,$B18)</f>
        <v>0</v>
      </c>
      <c r="L18">
        <f>SUMIFS('EPS BAU Outputs'!J:J,'EPS BAU Outputs'!$B:$B,$A18,'EPS BAU Outputs'!$A:$A,$B18)</f>
        <v>0</v>
      </c>
      <c r="M18">
        <f>SUMIFS('EPS BAU Outputs'!K:K,'EPS BAU Outputs'!$B:$B,$A18,'EPS BAU Outputs'!$A:$A,$B18)</f>
        <v>0</v>
      </c>
      <c r="N18">
        <f>SUMIFS('EPS BAU Outputs'!L:L,'EPS BAU Outputs'!$B:$B,$A18,'EPS BAU Outputs'!$A:$A,$B18)</f>
        <v>0</v>
      </c>
      <c r="O18">
        <f>SUMIFS('EPS BAU Outputs'!M:M,'EPS BAU Outputs'!$B:$B,$A18,'EPS BAU Outputs'!$A:$A,$B18)</f>
        <v>0</v>
      </c>
      <c r="P18">
        <f>SUMIFS('EPS BAU Outputs'!N:N,'EPS BAU Outputs'!$B:$B,$A18,'EPS BAU Outputs'!$A:$A,$B18)</f>
        <v>0</v>
      </c>
      <c r="Q18">
        <f>SUMIFS('EPS BAU Outputs'!O:O,'EPS BAU Outputs'!$B:$B,$A18,'EPS BAU Outputs'!$A:$A,$B18)</f>
        <v>0</v>
      </c>
      <c r="R18">
        <f>SUMIFS('EPS BAU Outputs'!P:P,'EPS BAU Outputs'!$B:$B,$A18,'EPS BAU Outputs'!$A:$A,$B18)</f>
        <v>0</v>
      </c>
      <c r="S18">
        <f>SUMIFS('EPS BAU Outputs'!Q:Q,'EPS BAU Outputs'!$B:$B,$A18,'EPS BAU Outputs'!$A:$A,$B18)</f>
        <v>0</v>
      </c>
      <c r="T18">
        <f>SUMIFS('EPS BAU Outputs'!R:R,'EPS BAU Outputs'!$B:$B,$A18,'EPS BAU Outputs'!$A:$A,$B18)</f>
        <v>0</v>
      </c>
      <c r="U18">
        <f>SUMIFS('EPS BAU Outputs'!S:S,'EPS BAU Outputs'!$B:$B,$A18,'EPS BAU Outputs'!$A:$A,$B18)</f>
        <v>0</v>
      </c>
      <c r="V18">
        <f>SUMIFS('EPS BAU Outputs'!T:T,'EPS BAU Outputs'!$B:$B,$A18,'EPS BAU Outputs'!$A:$A,$B18)</f>
        <v>0</v>
      </c>
      <c r="W18">
        <f>SUMIFS('EPS BAU Outputs'!U:U,'EPS BAU Outputs'!$B:$B,$A18,'EPS BAU Outputs'!$A:$A,$B18)</f>
        <v>0</v>
      </c>
      <c r="X18">
        <f>SUMIFS('EPS BAU Outputs'!V:V,'EPS BAU Outputs'!$B:$B,$A18,'EPS BAU Outputs'!$A:$A,$B18)</f>
        <v>0</v>
      </c>
      <c r="Y18">
        <f>SUMIFS('EPS BAU Outputs'!W:W,'EPS BAU Outputs'!$B:$B,$A18,'EPS BAU Outputs'!$A:$A,$B18)</f>
        <v>0</v>
      </c>
      <c r="Z18">
        <f>SUMIFS('EPS BAU Outputs'!X:X,'EPS BAU Outputs'!$B:$B,$A18,'EPS BAU Outputs'!$A:$A,$B18)</f>
        <v>0</v>
      </c>
      <c r="AA18">
        <f>SUMIFS('EPS BAU Outputs'!Y:Y,'EPS BAU Outputs'!$B:$B,$A18,'EPS BAU Outputs'!$A:$A,$B18)</f>
        <v>0</v>
      </c>
      <c r="AB18">
        <f>SUMIFS('EPS BAU Outputs'!Z:Z,'EPS BAU Outputs'!$B:$B,$A18,'EPS BAU Outputs'!$A:$A,$B18)</f>
        <v>0</v>
      </c>
      <c r="AC18">
        <f>SUMIFS('EPS BAU Outputs'!AA:AA,'EPS BAU Outputs'!$B:$B,$A18,'EPS BAU Outputs'!$A:$A,$B18)</f>
        <v>0</v>
      </c>
      <c r="AD18">
        <f>SUMIFS('EPS BAU Outputs'!AB:AB,'EPS BAU Outputs'!$B:$B,$A18,'EPS BAU Outputs'!$A:$A,$B18)</f>
        <v>0</v>
      </c>
      <c r="AE18">
        <f>SUMIFS('EPS BAU Outputs'!AC:AC,'EPS BAU Outputs'!$B:$B,$A18,'EPS BAU Outputs'!$A:$A,$B18)</f>
        <v>0</v>
      </c>
      <c r="AF18">
        <f>SUMIFS('EPS BAU Outputs'!AD:AD,'EPS BAU Outputs'!$B:$B,$A18,'EPS BAU Outputs'!$A:$A,$B18)</f>
        <v>0</v>
      </c>
      <c r="AG18">
        <f>SUMIFS('EPS BAU Outputs'!AE:AE,'EPS BAU Outputs'!$B:$B,$A18,'EPS BAU Outputs'!$A:$A,$B18)</f>
        <v>0</v>
      </c>
      <c r="AH18">
        <f>SUMIFS('EPS BAU Outputs'!AF:AF,'EPS BAU Outputs'!$B:$B,$A18,'EPS BAU Outputs'!$A:$A,$B18)</f>
        <v>0</v>
      </c>
      <c r="AI18">
        <f>SUMIFS('EPS BAU Outputs'!AG:AG,'EPS BAU Outputs'!$B:$B,$A18,'EPS BAU Outputs'!$A:$A,$B18)</f>
        <v>0</v>
      </c>
      <c r="AJ18" s="2">
        <f t="shared" si="1"/>
        <v>0</v>
      </c>
    </row>
    <row r="19" spans="1:36" x14ac:dyDescent="0.35">
      <c r="A19" t="str">
        <f t="shared" si="4"/>
        <v>eps-china-crux NoSettings</v>
      </c>
      <c r="B19" t="s">
        <v>122</v>
      </c>
      <c r="C19" t="str">
        <f t="shared" si="5"/>
        <v>China</v>
      </c>
      <c r="D19" t="str">
        <f>INDEX('EPS Crosswalk'!$B$2:$B$14,MATCH('EPS Emissions'!$B19,'EPS Crosswalk'!$C$2:$C$14,0),1)</f>
        <v>Industry</v>
      </c>
      <c r="E19">
        <f>SUMIFS('EPS BAU Outputs'!C:C,'EPS BAU Outputs'!$B:$B,$A19,'EPS BAU Outputs'!$A:$A,$B19)</f>
        <v>5634.91</v>
      </c>
      <c r="F19">
        <f>SUMIFS('EPS BAU Outputs'!D:D,'EPS BAU Outputs'!$B:$B,$A19,'EPS BAU Outputs'!$A:$A,$B19)</f>
        <v>5695.03</v>
      </c>
      <c r="G19">
        <f>SUMIFS('EPS BAU Outputs'!E:E,'EPS BAU Outputs'!$B:$B,$A19,'EPS BAU Outputs'!$A:$A,$B19)</f>
        <v>5749.43</v>
      </c>
      <c r="H19">
        <f>SUMIFS('EPS BAU Outputs'!F:F,'EPS BAU Outputs'!$B:$B,$A19,'EPS BAU Outputs'!$A:$A,$B19)</f>
        <v>5776.87</v>
      </c>
      <c r="I19">
        <f>SUMIFS('EPS BAU Outputs'!G:G,'EPS BAU Outputs'!$B:$B,$A19,'EPS BAU Outputs'!$A:$A,$B19)</f>
        <v>5794.88</v>
      </c>
      <c r="J19">
        <f>SUMIFS('EPS BAU Outputs'!H:H,'EPS BAU Outputs'!$B:$B,$A19,'EPS BAU Outputs'!$A:$A,$B19)</f>
        <v>5894.11</v>
      </c>
      <c r="K19">
        <f>SUMIFS('EPS BAU Outputs'!I:I,'EPS BAU Outputs'!$B:$B,$A19,'EPS BAU Outputs'!$A:$A,$B19)</f>
        <v>5880.16</v>
      </c>
      <c r="L19">
        <f>SUMIFS('EPS BAU Outputs'!J:J,'EPS BAU Outputs'!$B:$B,$A19,'EPS BAU Outputs'!$A:$A,$B19)</f>
        <v>5865.98</v>
      </c>
      <c r="M19">
        <f>SUMIFS('EPS BAU Outputs'!K:K,'EPS BAU Outputs'!$B:$B,$A19,'EPS BAU Outputs'!$A:$A,$B19)</f>
        <v>5848.94</v>
      </c>
      <c r="N19">
        <f>SUMIFS('EPS BAU Outputs'!L:L,'EPS BAU Outputs'!$B:$B,$A19,'EPS BAU Outputs'!$A:$A,$B19)</f>
        <v>5840.03</v>
      </c>
      <c r="O19">
        <f>SUMIFS('EPS BAU Outputs'!M:M,'EPS BAU Outputs'!$B:$B,$A19,'EPS BAU Outputs'!$A:$A,$B19)</f>
        <v>5917.86</v>
      </c>
      <c r="P19">
        <f>SUMIFS('EPS BAU Outputs'!N:N,'EPS BAU Outputs'!$B:$B,$A19,'EPS BAU Outputs'!$A:$A,$B19)</f>
        <v>5858.92</v>
      </c>
      <c r="Q19">
        <f>SUMIFS('EPS BAU Outputs'!O:O,'EPS BAU Outputs'!$B:$B,$A19,'EPS BAU Outputs'!$A:$A,$B19)</f>
        <v>5854.44</v>
      </c>
      <c r="R19">
        <f>SUMIFS('EPS BAU Outputs'!P:P,'EPS BAU Outputs'!$B:$B,$A19,'EPS BAU Outputs'!$A:$A,$B19)</f>
        <v>5850.21</v>
      </c>
      <c r="S19">
        <f>SUMIFS('EPS BAU Outputs'!Q:Q,'EPS BAU Outputs'!$B:$B,$A19,'EPS BAU Outputs'!$A:$A,$B19)</f>
        <v>5821.72</v>
      </c>
      <c r="T19">
        <f>SUMIFS('EPS BAU Outputs'!R:R,'EPS BAU Outputs'!$B:$B,$A19,'EPS BAU Outputs'!$A:$A,$B19)</f>
        <v>5799.28</v>
      </c>
      <c r="U19">
        <f>SUMIFS('EPS BAU Outputs'!S:S,'EPS BAU Outputs'!$B:$B,$A19,'EPS BAU Outputs'!$A:$A,$B19)</f>
        <v>5766.9</v>
      </c>
      <c r="V19">
        <f>SUMIFS('EPS BAU Outputs'!T:T,'EPS BAU Outputs'!$B:$B,$A19,'EPS BAU Outputs'!$A:$A,$B19)</f>
        <v>5732.24</v>
      </c>
      <c r="W19">
        <f>SUMIFS('EPS BAU Outputs'!U:U,'EPS BAU Outputs'!$B:$B,$A19,'EPS BAU Outputs'!$A:$A,$B19)</f>
        <v>5665.46</v>
      </c>
      <c r="X19">
        <f>SUMIFS('EPS BAU Outputs'!V:V,'EPS BAU Outputs'!$B:$B,$A19,'EPS BAU Outputs'!$A:$A,$B19)</f>
        <v>5597.58</v>
      </c>
      <c r="Y19">
        <f>SUMIFS('EPS BAU Outputs'!W:W,'EPS BAU Outputs'!$B:$B,$A19,'EPS BAU Outputs'!$A:$A,$B19)</f>
        <v>5533.65</v>
      </c>
      <c r="Z19">
        <f>SUMIFS('EPS BAU Outputs'!X:X,'EPS BAU Outputs'!$B:$B,$A19,'EPS BAU Outputs'!$A:$A,$B19)</f>
        <v>5501.47</v>
      </c>
      <c r="AA19">
        <f>SUMIFS('EPS BAU Outputs'!Y:Y,'EPS BAU Outputs'!$B:$B,$A19,'EPS BAU Outputs'!$A:$A,$B19)</f>
        <v>5473.82</v>
      </c>
      <c r="AB19">
        <f>SUMIFS('EPS BAU Outputs'!Z:Z,'EPS BAU Outputs'!$B:$B,$A19,'EPS BAU Outputs'!$A:$A,$B19)</f>
        <v>5475.58</v>
      </c>
      <c r="AC19">
        <f>SUMIFS('EPS BAU Outputs'!AA:AA,'EPS BAU Outputs'!$B:$B,$A19,'EPS BAU Outputs'!$A:$A,$B19)</f>
        <v>5454</v>
      </c>
      <c r="AD19">
        <f>SUMIFS('EPS BAU Outputs'!AB:AB,'EPS BAU Outputs'!$B:$B,$A19,'EPS BAU Outputs'!$A:$A,$B19)</f>
        <v>5424.76</v>
      </c>
      <c r="AE19">
        <f>SUMIFS('EPS BAU Outputs'!AC:AC,'EPS BAU Outputs'!$B:$B,$A19,'EPS BAU Outputs'!$A:$A,$B19)</f>
        <v>5374.76</v>
      </c>
      <c r="AF19">
        <f>SUMIFS('EPS BAU Outputs'!AD:AD,'EPS BAU Outputs'!$B:$B,$A19,'EPS BAU Outputs'!$A:$A,$B19)</f>
        <v>5340.72</v>
      </c>
      <c r="AG19">
        <f>SUMIFS('EPS BAU Outputs'!AE:AE,'EPS BAU Outputs'!$B:$B,$A19,'EPS BAU Outputs'!$A:$A,$B19)</f>
        <v>5307.18</v>
      </c>
      <c r="AH19">
        <f>SUMIFS('EPS BAU Outputs'!AF:AF,'EPS BAU Outputs'!$B:$B,$A19,'EPS BAU Outputs'!$A:$A,$B19)</f>
        <v>5260.28</v>
      </c>
      <c r="AI19">
        <f>SUMIFS('EPS BAU Outputs'!AG:AG,'EPS BAU Outputs'!$B:$B,$A19,'EPS BAU Outputs'!$A:$A,$B19)</f>
        <v>5203.46</v>
      </c>
      <c r="AJ19" s="2">
        <f t="shared" si="1"/>
        <v>175194.63</v>
      </c>
    </row>
    <row r="20" spans="1:36" x14ac:dyDescent="0.35">
      <c r="A20" t="str">
        <f t="shared" si="4"/>
        <v>eps-china-crux NoSettings</v>
      </c>
      <c r="B20" t="s">
        <v>123</v>
      </c>
      <c r="C20" t="str">
        <f t="shared" si="5"/>
        <v>China</v>
      </c>
      <c r="D20" t="str">
        <f>INDEX('EPS Crosswalk'!$B$2:$B$14,MATCH('EPS Emissions'!$B20,'EPS Crosswalk'!$C$2:$C$14,0),1)</f>
        <v>Agriculture</v>
      </c>
      <c r="E20">
        <f>SUMIFS('EPS BAU Outputs'!C:C,'EPS BAU Outputs'!$B:$B,$A20,'EPS BAU Outputs'!$A:$A,$B20)</f>
        <v>998.74</v>
      </c>
      <c r="F20">
        <f>SUMIFS('EPS BAU Outputs'!D:D,'EPS BAU Outputs'!$B:$B,$A20,'EPS BAU Outputs'!$A:$A,$B20)</f>
        <v>1017.94</v>
      </c>
      <c r="G20">
        <f>SUMIFS('EPS BAU Outputs'!E:E,'EPS BAU Outputs'!$B:$B,$A20,'EPS BAU Outputs'!$A:$A,$B20)</f>
        <v>1014.99</v>
      </c>
      <c r="H20">
        <f>SUMIFS('EPS BAU Outputs'!F:F,'EPS BAU Outputs'!$B:$B,$A20,'EPS BAU Outputs'!$A:$A,$B20)</f>
        <v>1021.36</v>
      </c>
      <c r="I20">
        <f>SUMIFS('EPS BAU Outputs'!G:G,'EPS BAU Outputs'!$B:$B,$A20,'EPS BAU Outputs'!$A:$A,$B20)</f>
        <v>1025.3399999999999</v>
      </c>
      <c r="J20">
        <f>SUMIFS('EPS BAU Outputs'!H:H,'EPS BAU Outputs'!$B:$B,$A20,'EPS BAU Outputs'!$A:$A,$B20)</f>
        <v>1031.75</v>
      </c>
      <c r="K20">
        <f>SUMIFS('EPS BAU Outputs'!I:I,'EPS BAU Outputs'!$B:$B,$A20,'EPS BAU Outputs'!$A:$A,$B20)</f>
        <v>1038.08</v>
      </c>
      <c r="L20">
        <f>SUMIFS('EPS BAU Outputs'!J:J,'EPS BAU Outputs'!$B:$B,$A20,'EPS BAU Outputs'!$A:$A,$B20)</f>
        <v>1044.43</v>
      </c>
      <c r="M20">
        <f>SUMIFS('EPS BAU Outputs'!K:K,'EPS BAU Outputs'!$B:$B,$A20,'EPS BAU Outputs'!$A:$A,$B20)</f>
        <v>1051.26</v>
      </c>
      <c r="N20">
        <f>SUMIFS('EPS BAU Outputs'!L:L,'EPS BAU Outputs'!$B:$B,$A20,'EPS BAU Outputs'!$A:$A,$B20)</f>
        <v>1059.45</v>
      </c>
      <c r="O20">
        <f>SUMIFS('EPS BAU Outputs'!M:M,'EPS BAU Outputs'!$B:$B,$A20,'EPS BAU Outputs'!$A:$A,$B20)</f>
        <v>1071.44</v>
      </c>
      <c r="P20">
        <f>SUMIFS('EPS BAU Outputs'!N:N,'EPS BAU Outputs'!$B:$B,$A20,'EPS BAU Outputs'!$A:$A,$B20)</f>
        <v>1073.53</v>
      </c>
      <c r="Q20">
        <f>SUMIFS('EPS BAU Outputs'!O:O,'EPS BAU Outputs'!$B:$B,$A20,'EPS BAU Outputs'!$A:$A,$B20)</f>
        <v>1076.96</v>
      </c>
      <c r="R20">
        <f>SUMIFS('EPS BAU Outputs'!P:P,'EPS BAU Outputs'!$B:$B,$A20,'EPS BAU Outputs'!$A:$A,$B20)</f>
        <v>1080.1400000000001</v>
      </c>
      <c r="S20">
        <f>SUMIFS('EPS BAU Outputs'!Q:Q,'EPS BAU Outputs'!$B:$B,$A20,'EPS BAU Outputs'!$A:$A,$B20)</f>
        <v>1084.0999999999999</v>
      </c>
      <c r="T20">
        <f>SUMIFS('EPS BAU Outputs'!R:R,'EPS BAU Outputs'!$B:$B,$A20,'EPS BAU Outputs'!$A:$A,$B20)</f>
        <v>1087.9100000000001</v>
      </c>
      <c r="U20">
        <f>SUMIFS('EPS BAU Outputs'!S:S,'EPS BAU Outputs'!$B:$B,$A20,'EPS BAU Outputs'!$A:$A,$B20)</f>
        <v>1092.1600000000001</v>
      </c>
      <c r="V20">
        <f>SUMIFS('EPS BAU Outputs'!T:T,'EPS BAU Outputs'!$B:$B,$A20,'EPS BAU Outputs'!$A:$A,$B20)</f>
        <v>1097.03</v>
      </c>
      <c r="W20">
        <f>SUMIFS('EPS BAU Outputs'!U:U,'EPS BAU Outputs'!$B:$B,$A20,'EPS BAU Outputs'!$A:$A,$B20)</f>
        <v>1101.8900000000001</v>
      </c>
      <c r="X20">
        <f>SUMIFS('EPS BAU Outputs'!V:V,'EPS BAU Outputs'!$B:$B,$A20,'EPS BAU Outputs'!$A:$A,$B20)</f>
        <v>1104.83</v>
      </c>
      <c r="Y20">
        <f>SUMIFS('EPS BAU Outputs'!W:W,'EPS BAU Outputs'!$B:$B,$A20,'EPS BAU Outputs'!$A:$A,$B20)</f>
        <v>1109.18</v>
      </c>
      <c r="Z20">
        <f>SUMIFS('EPS BAU Outputs'!X:X,'EPS BAU Outputs'!$B:$B,$A20,'EPS BAU Outputs'!$A:$A,$B20)</f>
        <v>1113.95</v>
      </c>
      <c r="AA20">
        <f>SUMIFS('EPS BAU Outputs'!Y:Y,'EPS BAU Outputs'!$B:$B,$A20,'EPS BAU Outputs'!$A:$A,$B20)</f>
        <v>1118.04</v>
      </c>
      <c r="AB20">
        <f>SUMIFS('EPS BAU Outputs'!Z:Z,'EPS BAU Outputs'!$B:$B,$A20,'EPS BAU Outputs'!$A:$A,$B20)</f>
        <v>1122.6300000000001</v>
      </c>
      <c r="AC20">
        <f>SUMIFS('EPS BAU Outputs'!AA:AA,'EPS BAU Outputs'!$B:$B,$A20,'EPS BAU Outputs'!$A:$A,$B20)</f>
        <v>1128.3599999999999</v>
      </c>
      <c r="AD20">
        <f>SUMIFS('EPS BAU Outputs'!AB:AB,'EPS BAU Outputs'!$B:$B,$A20,'EPS BAU Outputs'!$A:$A,$B20)</f>
        <v>1133.5</v>
      </c>
      <c r="AE20">
        <f>SUMIFS('EPS BAU Outputs'!AC:AC,'EPS BAU Outputs'!$B:$B,$A20,'EPS BAU Outputs'!$A:$A,$B20)</f>
        <v>1139.24</v>
      </c>
      <c r="AF20">
        <f>SUMIFS('EPS BAU Outputs'!AD:AD,'EPS BAU Outputs'!$B:$B,$A20,'EPS BAU Outputs'!$A:$A,$B20)</f>
        <v>1145.48</v>
      </c>
      <c r="AG20">
        <f>SUMIFS('EPS BAU Outputs'!AE:AE,'EPS BAU Outputs'!$B:$B,$A20,'EPS BAU Outputs'!$A:$A,$B20)</f>
        <v>1151.32</v>
      </c>
      <c r="AH20">
        <f>SUMIFS('EPS BAU Outputs'!AF:AF,'EPS BAU Outputs'!$B:$B,$A20,'EPS BAU Outputs'!$A:$A,$B20)</f>
        <v>1156.45</v>
      </c>
      <c r="AI20">
        <f>SUMIFS('EPS BAU Outputs'!AG:AG,'EPS BAU Outputs'!$B:$B,$A20,'EPS BAU Outputs'!$A:$A,$B20)</f>
        <v>1161.32</v>
      </c>
      <c r="AJ20" s="2">
        <f t="shared" si="1"/>
        <v>33652.80000000001</v>
      </c>
    </row>
    <row r="21" spans="1:36" x14ac:dyDescent="0.35">
      <c r="A21" t="str">
        <f t="shared" si="4"/>
        <v>eps-china-crux NoSettings</v>
      </c>
      <c r="B21" t="s">
        <v>124</v>
      </c>
      <c r="C21" t="str">
        <f t="shared" si="5"/>
        <v>China</v>
      </c>
      <c r="D21" t="str">
        <f>INDEX('EPS Crosswalk'!$B$2:$B$14,MATCH('EPS Emissions'!$B21,'EPS Crosswalk'!$C$2:$C$14,0),1)</f>
        <v>Waste</v>
      </c>
      <c r="E21">
        <f>SUMIFS('EPS BAU Outputs'!C:C,'EPS BAU Outputs'!$B:$B,$A21,'EPS BAU Outputs'!$A:$A,$B21)</f>
        <v>264.20499999999998</v>
      </c>
      <c r="F21">
        <f>SUMIFS('EPS BAU Outputs'!D:D,'EPS BAU Outputs'!$B:$B,$A21,'EPS BAU Outputs'!$A:$A,$B21)</f>
        <v>268.25200000000001</v>
      </c>
      <c r="G21">
        <f>SUMIFS('EPS BAU Outputs'!E:E,'EPS BAU Outputs'!$B:$B,$A21,'EPS BAU Outputs'!$A:$A,$B21)</f>
        <v>267.14699999999999</v>
      </c>
      <c r="H21">
        <f>SUMIFS('EPS BAU Outputs'!F:F,'EPS BAU Outputs'!$B:$B,$A21,'EPS BAU Outputs'!$A:$A,$B21)</f>
        <v>268.10700000000003</v>
      </c>
      <c r="I21">
        <f>SUMIFS('EPS BAU Outputs'!G:G,'EPS BAU Outputs'!$B:$B,$A21,'EPS BAU Outputs'!$A:$A,$B21)</f>
        <v>268.44</v>
      </c>
      <c r="J21">
        <f>SUMIFS('EPS BAU Outputs'!H:H,'EPS BAU Outputs'!$B:$B,$A21,'EPS BAU Outputs'!$A:$A,$B21)</f>
        <v>269.02199999999999</v>
      </c>
      <c r="K21">
        <f>SUMIFS('EPS BAU Outputs'!I:I,'EPS BAU Outputs'!$B:$B,$A21,'EPS BAU Outputs'!$A:$A,$B21)</f>
        <v>268.80799999999999</v>
      </c>
      <c r="L21">
        <f>SUMIFS('EPS BAU Outputs'!J:J,'EPS BAU Outputs'!$B:$B,$A21,'EPS BAU Outputs'!$A:$A,$B21)</f>
        <v>269.40699999999998</v>
      </c>
      <c r="M21">
        <f>SUMIFS('EPS BAU Outputs'!K:K,'EPS BAU Outputs'!$B:$B,$A21,'EPS BAU Outputs'!$A:$A,$B21)</f>
        <v>270.12900000000002</v>
      </c>
      <c r="N21">
        <f>SUMIFS('EPS BAU Outputs'!L:L,'EPS BAU Outputs'!$B:$B,$A21,'EPS BAU Outputs'!$A:$A,$B21)</f>
        <v>270.74</v>
      </c>
      <c r="O21">
        <f>SUMIFS('EPS BAU Outputs'!M:M,'EPS BAU Outputs'!$B:$B,$A21,'EPS BAU Outputs'!$A:$A,$B21)</f>
        <v>271.44200000000001</v>
      </c>
      <c r="P21">
        <f>SUMIFS('EPS BAU Outputs'!N:N,'EPS BAU Outputs'!$B:$B,$A21,'EPS BAU Outputs'!$A:$A,$B21)</f>
        <v>270.02999999999997</v>
      </c>
      <c r="Q21">
        <f>SUMIFS('EPS BAU Outputs'!O:O,'EPS BAU Outputs'!$B:$B,$A21,'EPS BAU Outputs'!$A:$A,$B21)</f>
        <v>269.36</v>
      </c>
      <c r="R21">
        <f>SUMIFS('EPS BAU Outputs'!P:P,'EPS BAU Outputs'!$B:$B,$A21,'EPS BAU Outputs'!$A:$A,$B21)</f>
        <v>268.709</v>
      </c>
      <c r="S21">
        <f>SUMIFS('EPS BAU Outputs'!Q:Q,'EPS BAU Outputs'!$B:$B,$A21,'EPS BAU Outputs'!$A:$A,$B21)</f>
        <v>268.04700000000003</v>
      </c>
      <c r="T21">
        <f>SUMIFS('EPS BAU Outputs'!R:R,'EPS BAU Outputs'!$B:$B,$A21,'EPS BAU Outputs'!$A:$A,$B21)</f>
        <v>267.37</v>
      </c>
      <c r="U21">
        <f>SUMIFS('EPS BAU Outputs'!S:S,'EPS BAU Outputs'!$B:$B,$A21,'EPS BAU Outputs'!$A:$A,$B21)</f>
        <v>266.69900000000001</v>
      </c>
      <c r="V21">
        <f>SUMIFS('EPS BAU Outputs'!T:T,'EPS BAU Outputs'!$B:$B,$A21,'EPS BAU Outputs'!$A:$A,$B21)</f>
        <v>266.02800000000002</v>
      </c>
      <c r="W21">
        <f>SUMIFS('EPS BAU Outputs'!U:U,'EPS BAU Outputs'!$B:$B,$A21,'EPS BAU Outputs'!$A:$A,$B21)</f>
        <v>265.42</v>
      </c>
      <c r="X21">
        <f>SUMIFS('EPS BAU Outputs'!V:V,'EPS BAU Outputs'!$B:$B,$A21,'EPS BAU Outputs'!$A:$A,$B21)</f>
        <v>264.74299999999999</v>
      </c>
      <c r="Y21">
        <f>SUMIFS('EPS BAU Outputs'!W:W,'EPS BAU Outputs'!$B:$B,$A21,'EPS BAU Outputs'!$A:$A,$B21)</f>
        <v>264.04899999999998</v>
      </c>
      <c r="Z21">
        <f>SUMIFS('EPS BAU Outputs'!X:X,'EPS BAU Outputs'!$B:$B,$A21,'EPS BAU Outputs'!$A:$A,$B21)</f>
        <v>263.411</v>
      </c>
      <c r="AA21">
        <f>SUMIFS('EPS BAU Outputs'!Y:Y,'EPS BAU Outputs'!$B:$B,$A21,'EPS BAU Outputs'!$A:$A,$B21)</f>
        <v>262.72399999999999</v>
      </c>
      <c r="AB21">
        <f>SUMIFS('EPS BAU Outputs'!Z:Z,'EPS BAU Outputs'!$B:$B,$A21,'EPS BAU Outputs'!$A:$A,$B21)</f>
        <v>262.07400000000001</v>
      </c>
      <c r="AC21">
        <f>SUMIFS('EPS BAU Outputs'!AA:AA,'EPS BAU Outputs'!$B:$B,$A21,'EPS BAU Outputs'!$A:$A,$B21)</f>
        <v>261.42500000000001</v>
      </c>
      <c r="AD21">
        <f>SUMIFS('EPS BAU Outputs'!AB:AB,'EPS BAU Outputs'!$B:$B,$A21,'EPS BAU Outputs'!$A:$A,$B21)</f>
        <v>260.77499999999998</v>
      </c>
      <c r="AE21">
        <f>SUMIFS('EPS BAU Outputs'!AC:AC,'EPS BAU Outputs'!$B:$B,$A21,'EPS BAU Outputs'!$A:$A,$B21)</f>
        <v>260.11</v>
      </c>
      <c r="AF21">
        <f>SUMIFS('EPS BAU Outputs'!AD:AD,'EPS BAU Outputs'!$B:$B,$A21,'EPS BAU Outputs'!$A:$A,$B21)</f>
        <v>259.44</v>
      </c>
      <c r="AG21">
        <f>SUMIFS('EPS BAU Outputs'!AE:AE,'EPS BAU Outputs'!$B:$B,$A21,'EPS BAU Outputs'!$A:$A,$B21)</f>
        <v>258.77100000000002</v>
      </c>
      <c r="AH21">
        <f>SUMIFS('EPS BAU Outputs'!AF:AF,'EPS BAU Outputs'!$B:$B,$A21,'EPS BAU Outputs'!$A:$A,$B21)</f>
        <v>258.10599999999999</v>
      </c>
      <c r="AI21">
        <f>SUMIFS('EPS BAU Outputs'!AG:AG,'EPS BAU Outputs'!$B:$B,$A21,'EPS BAU Outputs'!$A:$A,$B21)</f>
        <v>257.44200000000001</v>
      </c>
      <c r="AJ21" s="2">
        <f t="shared" si="1"/>
        <v>8230.4319999999971</v>
      </c>
    </row>
    <row r="22" spans="1:36" x14ac:dyDescent="0.35">
      <c r="A22" s="9" t="s">
        <v>126</v>
      </c>
      <c r="B22" t="s">
        <v>115</v>
      </c>
      <c r="C22" t="str">
        <f>INDEX('EPS Crosswalk'!$E$2:$E$10,MATCH('EPS Emissions'!$A22,'EPS Crosswalk'!$G$2:$G$10,0))</f>
        <v>USA</v>
      </c>
      <c r="D22" t="str">
        <f>INDEX('EPS Crosswalk'!$B$2:$B$14,MATCH('EPS Emissions'!$B22,'EPS Crosswalk'!$C$2:$C$14,0),1)</f>
        <v>Transportation</v>
      </c>
      <c r="E22">
        <f>SUMIFS('EPS BAU Outputs'!C:C,'EPS BAU Outputs'!$B:$B,$A22,'EPS BAU Outputs'!$A:$A,$B22)</f>
        <v>1581.2</v>
      </c>
      <c r="F22">
        <f>SUMIFS('EPS BAU Outputs'!D:D,'EPS BAU Outputs'!$B:$B,$A22,'EPS BAU Outputs'!$A:$A,$B22)</f>
        <v>1679.33</v>
      </c>
      <c r="G22">
        <f>SUMIFS('EPS BAU Outputs'!E:E,'EPS BAU Outputs'!$B:$B,$A22,'EPS BAU Outputs'!$A:$A,$B22)</f>
        <v>1728.7</v>
      </c>
      <c r="H22">
        <f>SUMIFS('EPS BAU Outputs'!F:F,'EPS BAU Outputs'!$B:$B,$A22,'EPS BAU Outputs'!$A:$A,$B22)</f>
        <v>1761.66</v>
      </c>
      <c r="I22">
        <f>SUMIFS('EPS BAU Outputs'!G:G,'EPS BAU Outputs'!$B:$B,$A22,'EPS BAU Outputs'!$A:$A,$B22)</f>
        <v>1752.38</v>
      </c>
      <c r="J22">
        <f>SUMIFS('EPS BAU Outputs'!H:H,'EPS BAU Outputs'!$B:$B,$A22,'EPS BAU Outputs'!$A:$A,$B22)</f>
        <v>1739.17</v>
      </c>
      <c r="K22">
        <f>SUMIFS('EPS BAU Outputs'!I:I,'EPS BAU Outputs'!$B:$B,$A22,'EPS BAU Outputs'!$A:$A,$B22)</f>
        <v>1714.46</v>
      </c>
      <c r="L22">
        <f>SUMIFS('EPS BAU Outputs'!J:J,'EPS BAU Outputs'!$B:$B,$A22,'EPS BAU Outputs'!$A:$A,$B22)</f>
        <v>1684.89</v>
      </c>
      <c r="M22">
        <f>SUMIFS('EPS BAU Outputs'!K:K,'EPS BAU Outputs'!$B:$B,$A22,'EPS BAU Outputs'!$A:$A,$B22)</f>
        <v>1657.3</v>
      </c>
      <c r="N22">
        <f>SUMIFS('EPS BAU Outputs'!L:L,'EPS BAU Outputs'!$B:$B,$A22,'EPS BAU Outputs'!$A:$A,$B22)</f>
        <v>1626.93</v>
      </c>
      <c r="O22">
        <f>SUMIFS('EPS BAU Outputs'!M:M,'EPS BAU Outputs'!$B:$B,$A22,'EPS BAU Outputs'!$A:$A,$B22)</f>
        <v>1596.71</v>
      </c>
      <c r="P22">
        <f>SUMIFS('EPS BAU Outputs'!N:N,'EPS BAU Outputs'!$B:$B,$A22,'EPS BAU Outputs'!$A:$A,$B22)</f>
        <v>1565.82</v>
      </c>
      <c r="Q22">
        <f>SUMIFS('EPS BAU Outputs'!O:O,'EPS BAU Outputs'!$B:$B,$A22,'EPS BAU Outputs'!$A:$A,$B22)</f>
        <v>1534.71</v>
      </c>
      <c r="R22">
        <f>SUMIFS('EPS BAU Outputs'!P:P,'EPS BAU Outputs'!$B:$B,$A22,'EPS BAU Outputs'!$A:$A,$B22)</f>
        <v>1501.76</v>
      </c>
      <c r="S22">
        <f>SUMIFS('EPS BAU Outputs'!Q:Q,'EPS BAU Outputs'!$B:$B,$A22,'EPS BAU Outputs'!$A:$A,$B22)</f>
        <v>1466.58</v>
      </c>
      <c r="T22">
        <f>SUMIFS('EPS BAU Outputs'!R:R,'EPS BAU Outputs'!$B:$B,$A22,'EPS BAU Outputs'!$A:$A,$B22)</f>
        <v>1432.28</v>
      </c>
      <c r="U22">
        <f>SUMIFS('EPS BAU Outputs'!S:S,'EPS BAU Outputs'!$B:$B,$A22,'EPS BAU Outputs'!$A:$A,$B22)</f>
        <v>1398.72</v>
      </c>
      <c r="V22">
        <f>SUMIFS('EPS BAU Outputs'!T:T,'EPS BAU Outputs'!$B:$B,$A22,'EPS BAU Outputs'!$A:$A,$B22)</f>
        <v>1366.93</v>
      </c>
      <c r="W22">
        <f>SUMIFS('EPS BAU Outputs'!U:U,'EPS BAU Outputs'!$B:$B,$A22,'EPS BAU Outputs'!$A:$A,$B22)</f>
        <v>1334.53</v>
      </c>
      <c r="X22">
        <f>SUMIFS('EPS BAU Outputs'!V:V,'EPS BAU Outputs'!$B:$B,$A22,'EPS BAU Outputs'!$A:$A,$B22)</f>
        <v>1305.7</v>
      </c>
      <c r="Y22">
        <f>SUMIFS('EPS BAU Outputs'!W:W,'EPS BAU Outputs'!$B:$B,$A22,'EPS BAU Outputs'!$A:$A,$B22)</f>
        <v>1276.83</v>
      </c>
      <c r="Z22">
        <f>SUMIFS('EPS BAU Outputs'!X:X,'EPS BAU Outputs'!$B:$B,$A22,'EPS BAU Outputs'!$A:$A,$B22)</f>
        <v>1249.97</v>
      </c>
      <c r="AA22">
        <f>SUMIFS('EPS BAU Outputs'!Y:Y,'EPS BAU Outputs'!$B:$B,$A22,'EPS BAU Outputs'!$A:$A,$B22)</f>
        <v>1225.72</v>
      </c>
      <c r="AB22">
        <f>SUMIFS('EPS BAU Outputs'!Z:Z,'EPS BAU Outputs'!$B:$B,$A22,'EPS BAU Outputs'!$A:$A,$B22)</f>
        <v>1203.83</v>
      </c>
      <c r="AC22">
        <f>SUMIFS('EPS BAU Outputs'!AA:AA,'EPS BAU Outputs'!$B:$B,$A22,'EPS BAU Outputs'!$A:$A,$B22)</f>
        <v>1181.48</v>
      </c>
      <c r="AD22">
        <f>SUMIFS('EPS BAU Outputs'!AB:AB,'EPS BAU Outputs'!$B:$B,$A22,'EPS BAU Outputs'!$A:$A,$B22)</f>
        <v>1162.1600000000001</v>
      </c>
      <c r="AE22">
        <f>SUMIFS('EPS BAU Outputs'!AC:AC,'EPS BAU Outputs'!$B:$B,$A22,'EPS BAU Outputs'!$A:$A,$B22)</f>
        <v>1146.1500000000001</v>
      </c>
      <c r="AF22">
        <f>SUMIFS('EPS BAU Outputs'!AD:AD,'EPS BAU Outputs'!$B:$B,$A22,'EPS BAU Outputs'!$A:$A,$B22)</f>
        <v>1131.8599999999999</v>
      </c>
      <c r="AG22">
        <f>SUMIFS('EPS BAU Outputs'!AE:AE,'EPS BAU Outputs'!$B:$B,$A22,'EPS BAU Outputs'!$A:$A,$B22)</f>
        <v>1118.2</v>
      </c>
      <c r="AH22">
        <f>SUMIFS('EPS BAU Outputs'!AF:AF,'EPS BAU Outputs'!$B:$B,$A22,'EPS BAU Outputs'!$A:$A,$B22)</f>
        <v>1106.43</v>
      </c>
      <c r="AI22">
        <f>SUMIFS('EPS BAU Outputs'!AG:AG,'EPS BAU Outputs'!$B:$B,$A22,'EPS BAU Outputs'!$A:$A,$B22)</f>
        <v>1099.52</v>
      </c>
      <c r="AJ22" s="2">
        <f t="shared" si="1"/>
        <v>44331.91</v>
      </c>
    </row>
    <row r="23" spans="1:36" x14ac:dyDescent="0.35">
      <c r="A23" t="str">
        <f>A22</f>
        <v>eps-us-crux NoSettings</v>
      </c>
      <c r="B23" t="s">
        <v>116</v>
      </c>
      <c r="C23" t="str">
        <f>C22</f>
        <v>USA</v>
      </c>
      <c r="D23" t="str">
        <f>INDEX('EPS Crosswalk'!$B$2:$B$14,MATCH('EPS Emissions'!$B23,'EPS Crosswalk'!$C$2:$C$14,0),1)</f>
        <v>Electricity</v>
      </c>
      <c r="E23">
        <f>SUMIFS('EPS BAU Outputs'!C:C,'EPS BAU Outputs'!$B:$B,$A23,'EPS BAU Outputs'!$A:$A,$B23)</f>
        <v>1459.77</v>
      </c>
      <c r="F23">
        <f>SUMIFS('EPS BAU Outputs'!D:D,'EPS BAU Outputs'!$B:$B,$A23,'EPS BAU Outputs'!$A:$A,$B23)</f>
        <v>1504.74</v>
      </c>
      <c r="G23">
        <f>SUMIFS('EPS BAU Outputs'!E:E,'EPS BAU Outputs'!$B:$B,$A23,'EPS BAU Outputs'!$A:$A,$B23)</f>
        <v>1454.2</v>
      </c>
      <c r="H23">
        <f>SUMIFS('EPS BAU Outputs'!F:F,'EPS BAU Outputs'!$B:$B,$A23,'EPS BAU Outputs'!$A:$A,$B23)</f>
        <v>1437.37</v>
      </c>
      <c r="I23">
        <f>SUMIFS('EPS BAU Outputs'!G:G,'EPS BAU Outputs'!$B:$B,$A23,'EPS BAU Outputs'!$A:$A,$B23)</f>
        <v>1415.13</v>
      </c>
      <c r="J23">
        <f>SUMIFS('EPS BAU Outputs'!H:H,'EPS BAU Outputs'!$B:$B,$A23,'EPS BAU Outputs'!$A:$A,$B23)</f>
        <v>1358.11</v>
      </c>
      <c r="K23">
        <f>SUMIFS('EPS BAU Outputs'!I:I,'EPS BAU Outputs'!$B:$B,$A23,'EPS BAU Outputs'!$A:$A,$B23)</f>
        <v>1325.46</v>
      </c>
      <c r="L23">
        <f>SUMIFS('EPS BAU Outputs'!J:J,'EPS BAU Outputs'!$B:$B,$A23,'EPS BAU Outputs'!$A:$A,$B23)</f>
        <v>1298.54</v>
      </c>
      <c r="M23">
        <f>SUMIFS('EPS BAU Outputs'!K:K,'EPS BAU Outputs'!$B:$B,$A23,'EPS BAU Outputs'!$A:$A,$B23)</f>
        <v>1256.4000000000001</v>
      </c>
      <c r="N23">
        <f>SUMIFS('EPS BAU Outputs'!L:L,'EPS BAU Outputs'!$B:$B,$A23,'EPS BAU Outputs'!$A:$A,$B23)</f>
        <v>1230.26</v>
      </c>
      <c r="O23">
        <f>SUMIFS('EPS BAU Outputs'!M:M,'EPS BAU Outputs'!$B:$B,$A23,'EPS BAU Outputs'!$A:$A,$B23)</f>
        <v>1208.53</v>
      </c>
      <c r="P23">
        <f>SUMIFS('EPS BAU Outputs'!N:N,'EPS BAU Outputs'!$B:$B,$A23,'EPS BAU Outputs'!$A:$A,$B23)</f>
        <v>1214.33</v>
      </c>
      <c r="Q23">
        <f>SUMIFS('EPS BAU Outputs'!O:O,'EPS BAU Outputs'!$B:$B,$A23,'EPS BAU Outputs'!$A:$A,$B23)</f>
        <v>1211.55</v>
      </c>
      <c r="R23">
        <f>SUMIFS('EPS BAU Outputs'!P:P,'EPS BAU Outputs'!$B:$B,$A23,'EPS BAU Outputs'!$A:$A,$B23)</f>
        <v>1219.03</v>
      </c>
      <c r="S23">
        <f>SUMIFS('EPS BAU Outputs'!Q:Q,'EPS BAU Outputs'!$B:$B,$A23,'EPS BAU Outputs'!$A:$A,$B23)</f>
        <v>1207.6199999999999</v>
      </c>
      <c r="T23">
        <f>SUMIFS('EPS BAU Outputs'!R:R,'EPS BAU Outputs'!$B:$B,$A23,'EPS BAU Outputs'!$A:$A,$B23)</f>
        <v>1205.45</v>
      </c>
      <c r="U23">
        <f>SUMIFS('EPS BAU Outputs'!S:S,'EPS BAU Outputs'!$B:$B,$A23,'EPS BAU Outputs'!$A:$A,$B23)</f>
        <v>1208.67</v>
      </c>
      <c r="V23">
        <f>SUMIFS('EPS BAU Outputs'!T:T,'EPS BAU Outputs'!$B:$B,$A23,'EPS BAU Outputs'!$A:$A,$B23)</f>
        <v>1213.18</v>
      </c>
      <c r="W23">
        <f>SUMIFS('EPS BAU Outputs'!U:U,'EPS BAU Outputs'!$B:$B,$A23,'EPS BAU Outputs'!$A:$A,$B23)</f>
        <v>1214.8800000000001</v>
      </c>
      <c r="X23">
        <f>SUMIFS('EPS BAU Outputs'!V:V,'EPS BAU Outputs'!$B:$B,$A23,'EPS BAU Outputs'!$A:$A,$B23)</f>
        <v>1219.96</v>
      </c>
      <c r="Y23">
        <f>SUMIFS('EPS BAU Outputs'!W:W,'EPS BAU Outputs'!$B:$B,$A23,'EPS BAU Outputs'!$A:$A,$B23)</f>
        <v>1219.58</v>
      </c>
      <c r="Z23">
        <f>SUMIFS('EPS BAU Outputs'!X:X,'EPS BAU Outputs'!$B:$B,$A23,'EPS BAU Outputs'!$A:$A,$B23)</f>
        <v>1223.95</v>
      </c>
      <c r="AA23">
        <f>SUMIFS('EPS BAU Outputs'!Y:Y,'EPS BAU Outputs'!$B:$B,$A23,'EPS BAU Outputs'!$A:$A,$B23)</f>
        <v>1228.79</v>
      </c>
      <c r="AB23">
        <f>SUMIFS('EPS BAU Outputs'!Z:Z,'EPS BAU Outputs'!$B:$B,$A23,'EPS BAU Outputs'!$A:$A,$B23)</f>
        <v>1231.8</v>
      </c>
      <c r="AC23">
        <f>SUMIFS('EPS BAU Outputs'!AA:AA,'EPS BAU Outputs'!$B:$B,$A23,'EPS BAU Outputs'!$A:$A,$B23)</f>
        <v>1236.54</v>
      </c>
      <c r="AD23">
        <f>SUMIFS('EPS BAU Outputs'!AB:AB,'EPS BAU Outputs'!$B:$B,$A23,'EPS BAU Outputs'!$A:$A,$B23)</f>
        <v>1230.3599999999999</v>
      </c>
      <c r="AE23">
        <f>SUMIFS('EPS BAU Outputs'!AC:AC,'EPS BAU Outputs'!$B:$B,$A23,'EPS BAU Outputs'!$A:$A,$B23)</f>
        <v>1234.92</v>
      </c>
      <c r="AF23">
        <f>SUMIFS('EPS BAU Outputs'!AD:AD,'EPS BAU Outputs'!$B:$B,$A23,'EPS BAU Outputs'!$A:$A,$B23)</f>
        <v>1239.72</v>
      </c>
      <c r="AG23">
        <f>SUMIFS('EPS BAU Outputs'!AE:AE,'EPS BAU Outputs'!$B:$B,$A23,'EPS BAU Outputs'!$A:$A,$B23)</f>
        <v>1245.68</v>
      </c>
      <c r="AH23">
        <f>SUMIFS('EPS BAU Outputs'!AF:AF,'EPS BAU Outputs'!$B:$B,$A23,'EPS BAU Outputs'!$A:$A,$B23)</f>
        <v>1249.28</v>
      </c>
      <c r="AI23">
        <f>SUMIFS('EPS BAU Outputs'!AG:AG,'EPS BAU Outputs'!$B:$B,$A23,'EPS BAU Outputs'!$A:$A,$B23)</f>
        <v>1255.01</v>
      </c>
      <c r="AJ23" s="2">
        <f t="shared" si="1"/>
        <v>39458.81</v>
      </c>
    </row>
    <row r="24" spans="1:36" x14ac:dyDescent="0.35">
      <c r="A24" t="str">
        <f t="shared" ref="A24:A31" si="6">A23</f>
        <v>eps-us-crux NoSettings</v>
      </c>
      <c r="B24" t="s">
        <v>117</v>
      </c>
      <c r="C24" t="str">
        <f t="shared" ref="C24:C31" si="7">C23</f>
        <v>USA</v>
      </c>
      <c r="D24" t="str">
        <f>INDEX('EPS Crosswalk'!$B$2:$B$14,MATCH('EPS Emissions'!$B24,'EPS Crosswalk'!$C$2:$C$14,0),1)</f>
        <v>Residential</v>
      </c>
      <c r="E24">
        <f>SUMIFS('EPS BAU Outputs'!C:C,'EPS BAU Outputs'!$B:$B,$A24,'EPS BAU Outputs'!$A:$A,$B24)</f>
        <v>323.89400000000001</v>
      </c>
      <c r="F24">
        <f>SUMIFS('EPS BAU Outputs'!D:D,'EPS BAU Outputs'!$B:$B,$A24,'EPS BAU Outputs'!$A:$A,$B24)</f>
        <v>326.63600000000002</v>
      </c>
      <c r="G24">
        <f>SUMIFS('EPS BAU Outputs'!E:E,'EPS BAU Outputs'!$B:$B,$A24,'EPS BAU Outputs'!$A:$A,$B24)</f>
        <v>331.84100000000001</v>
      </c>
      <c r="H24">
        <f>SUMIFS('EPS BAU Outputs'!F:F,'EPS BAU Outputs'!$B:$B,$A24,'EPS BAU Outputs'!$A:$A,$B24)</f>
        <v>324.51600000000002</v>
      </c>
      <c r="I24">
        <f>SUMIFS('EPS BAU Outputs'!G:G,'EPS BAU Outputs'!$B:$B,$A24,'EPS BAU Outputs'!$A:$A,$B24)</f>
        <v>324.23</v>
      </c>
      <c r="J24">
        <f>SUMIFS('EPS BAU Outputs'!H:H,'EPS BAU Outputs'!$B:$B,$A24,'EPS BAU Outputs'!$A:$A,$B24)</f>
        <v>324.09300000000002</v>
      </c>
      <c r="K24">
        <f>SUMIFS('EPS BAU Outputs'!I:I,'EPS BAU Outputs'!$B:$B,$A24,'EPS BAU Outputs'!$A:$A,$B24)</f>
        <v>323.49400000000003</v>
      </c>
      <c r="L24">
        <f>SUMIFS('EPS BAU Outputs'!J:J,'EPS BAU Outputs'!$B:$B,$A24,'EPS BAU Outputs'!$A:$A,$B24)</f>
        <v>322.55900000000003</v>
      </c>
      <c r="M24">
        <f>SUMIFS('EPS BAU Outputs'!K:K,'EPS BAU Outputs'!$B:$B,$A24,'EPS BAU Outputs'!$A:$A,$B24)</f>
        <v>321.31299999999999</v>
      </c>
      <c r="N24">
        <f>SUMIFS('EPS BAU Outputs'!L:L,'EPS BAU Outputs'!$B:$B,$A24,'EPS BAU Outputs'!$A:$A,$B24)</f>
        <v>319.779</v>
      </c>
      <c r="O24">
        <f>SUMIFS('EPS BAU Outputs'!M:M,'EPS BAU Outputs'!$B:$B,$A24,'EPS BAU Outputs'!$A:$A,$B24)</f>
        <v>318.27699999999999</v>
      </c>
      <c r="P24">
        <f>SUMIFS('EPS BAU Outputs'!N:N,'EPS BAU Outputs'!$B:$B,$A24,'EPS BAU Outputs'!$A:$A,$B24)</f>
        <v>316.88200000000001</v>
      </c>
      <c r="Q24">
        <f>SUMIFS('EPS BAU Outputs'!O:O,'EPS BAU Outputs'!$B:$B,$A24,'EPS BAU Outputs'!$A:$A,$B24)</f>
        <v>315.33600000000001</v>
      </c>
      <c r="R24">
        <f>SUMIFS('EPS BAU Outputs'!P:P,'EPS BAU Outputs'!$B:$B,$A24,'EPS BAU Outputs'!$A:$A,$B24)</f>
        <v>313.755</v>
      </c>
      <c r="S24">
        <f>SUMIFS('EPS BAU Outputs'!Q:Q,'EPS BAU Outputs'!$B:$B,$A24,'EPS BAU Outputs'!$A:$A,$B24)</f>
        <v>312.48599999999999</v>
      </c>
      <c r="T24">
        <f>SUMIFS('EPS BAU Outputs'!R:R,'EPS BAU Outputs'!$B:$B,$A24,'EPS BAU Outputs'!$A:$A,$B24)</f>
        <v>311.41699999999997</v>
      </c>
      <c r="U24">
        <f>SUMIFS('EPS BAU Outputs'!S:S,'EPS BAU Outputs'!$B:$B,$A24,'EPS BAU Outputs'!$A:$A,$B24)</f>
        <v>310.57499999999999</v>
      </c>
      <c r="V24">
        <f>SUMIFS('EPS BAU Outputs'!T:T,'EPS BAU Outputs'!$B:$B,$A24,'EPS BAU Outputs'!$A:$A,$B24)</f>
        <v>309.68900000000002</v>
      </c>
      <c r="W24">
        <f>SUMIFS('EPS BAU Outputs'!U:U,'EPS BAU Outputs'!$B:$B,$A24,'EPS BAU Outputs'!$A:$A,$B24)</f>
        <v>308.74200000000002</v>
      </c>
      <c r="X24">
        <f>SUMIFS('EPS BAU Outputs'!V:V,'EPS BAU Outputs'!$B:$B,$A24,'EPS BAU Outputs'!$A:$A,$B24)</f>
        <v>307.82600000000002</v>
      </c>
      <c r="Y24">
        <f>SUMIFS('EPS BAU Outputs'!W:W,'EPS BAU Outputs'!$B:$B,$A24,'EPS BAU Outputs'!$A:$A,$B24)</f>
        <v>307.01900000000001</v>
      </c>
      <c r="Z24">
        <f>SUMIFS('EPS BAU Outputs'!X:X,'EPS BAU Outputs'!$B:$B,$A24,'EPS BAU Outputs'!$A:$A,$B24)</f>
        <v>306.04399999999998</v>
      </c>
      <c r="AA24">
        <f>SUMIFS('EPS BAU Outputs'!Y:Y,'EPS BAU Outputs'!$B:$B,$A24,'EPS BAU Outputs'!$A:$A,$B24)</f>
        <v>305.21100000000001</v>
      </c>
      <c r="AB24">
        <f>SUMIFS('EPS BAU Outputs'!Z:Z,'EPS BAU Outputs'!$B:$B,$A24,'EPS BAU Outputs'!$A:$A,$B24)</f>
        <v>304.49099999999999</v>
      </c>
      <c r="AC24">
        <f>SUMIFS('EPS BAU Outputs'!AA:AA,'EPS BAU Outputs'!$B:$B,$A24,'EPS BAU Outputs'!$A:$A,$B24)</f>
        <v>303.77300000000002</v>
      </c>
      <c r="AD24">
        <f>SUMIFS('EPS BAU Outputs'!AB:AB,'EPS BAU Outputs'!$B:$B,$A24,'EPS BAU Outputs'!$A:$A,$B24)</f>
        <v>303.09199999999998</v>
      </c>
      <c r="AE24">
        <f>SUMIFS('EPS BAU Outputs'!AC:AC,'EPS BAU Outputs'!$B:$B,$A24,'EPS BAU Outputs'!$A:$A,$B24)</f>
        <v>302.43</v>
      </c>
      <c r="AF24">
        <f>SUMIFS('EPS BAU Outputs'!AD:AD,'EPS BAU Outputs'!$B:$B,$A24,'EPS BAU Outputs'!$A:$A,$B24)</f>
        <v>301.73899999999998</v>
      </c>
      <c r="AG24">
        <f>SUMIFS('EPS BAU Outputs'!AE:AE,'EPS BAU Outputs'!$B:$B,$A24,'EPS BAU Outputs'!$A:$A,$B24)</f>
        <v>300.98899999999998</v>
      </c>
      <c r="AH24">
        <f>SUMIFS('EPS BAU Outputs'!AF:AF,'EPS BAU Outputs'!$B:$B,$A24,'EPS BAU Outputs'!$A:$A,$B24)</f>
        <v>300.18</v>
      </c>
      <c r="AI24">
        <f>SUMIFS('EPS BAU Outputs'!AG:AG,'EPS BAU Outputs'!$B:$B,$A24,'EPS BAU Outputs'!$A:$A,$B24)</f>
        <v>299.315</v>
      </c>
      <c r="AJ24" s="2">
        <f t="shared" si="1"/>
        <v>9701.6230000000014</v>
      </c>
    </row>
    <row r="25" spans="1:36" x14ac:dyDescent="0.35">
      <c r="A25" t="str">
        <f t="shared" si="6"/>
        <v>eps-us-crux NoSettings</v>
      </c>
      <c r="B25" t="s">
        <v>118</v>
      </c>
      <c r="C25" t="str">
        <f t="shared" si="7"/>
        <v>USA</v>
      </c>
      <c r="D25" t="str">
        <f>INDEX('EPS Crosswalk'!$B$2:$B$14,MATCH('EPS Emissions'!$B25,'EPS Crosswalk'!$C$2:$C$14,0),1)</f>
        <v>Commercial</v>
      </c>
      <c r="E25">
        <f>SUMIFS('EPS BAU Outputs'!C:C,'EPS BAU Outputs'!$B:$B,$A25,'EPS BAU Outputs'!$A:$A,$B25)</f>
        <v>222.696</v>
      </c>
      <c r="F25">
        <f>SUMIFS('EPS BAU Outputs'!D:D,'EPS BAU Outputs'!$B:$B,$A25,'EPS BAU Outputs'!$A:$A,$B25)</f>
        <v>233.87100000000001</v>
      </c>
      <c r="G25">
        <f>SUMIFS('EPS BAU Outputs'!E:E,'EPS BAU Outputs'!$B:$B,$A25,'EPS BAU Outputs'!$A:$A,$B25)</f>
        <v>242.49</v>
      </c>
      <c r="H25">
        <f>SUMIFS('EPS BAU Outputs'!F:F,'EPS BAU Outputs'!$B:$B,$A25,'EPS BAU Outputs'!$A:$A,$B25)</f>
        <v>239.57400000000001</v>
      </c>
      <c r="I25">
        <f>SUMIFS('EPS BAU Outputs'!G:G,'EPS BAU Outputs'!$B:$B,$A25,'EPS BAU Outputs'!$A:$A,$B25)</f>
        <v>239.488</v>
      </c>
      <c r="J25">
        <f>SUMIFS('EPS BAU Outputs'!H:H,'EPS BAU Outputs'!$B:$B,$A25,'EPS BAU Outputs'!$A:$A,$B25)</f>
        <v>239.697</v>
      </c>
      <c r="K25">
        <f>SUMIFS('EPS BAU Outputs'!I:I,'EPS BAU Outputs'!$B:$B,$A25,'EPS BAU Outputs'!$A:$A,$B25)</f>
        <v>239.38900000000001</v>
      </c>
      <c r="L25">
        <f>SUMIFS('EPS BAU Outputs'!J:J,'EPS BAU Outputs'!$B:$B,$A25,'EPS BAU Outputs'!$A:$A,$B25)</f>
        <v>240.351</v>
      </c>
      <c r="M25">
        <f>SUMIFS('EPS BAU Outputs'!K:K,'EPS BAU Outputs'!$B:$B,$A25,'EPS BAU Outputs'!$A:$A,$B25)</f>
        <v>240.631</v>
      </c>
      <c r="N25">
        <f>SUMIFS('EPS BAU Outputs'!L:L,'EPS BAU Outputs'!$B:$B,$A25,'EPS BAU Outputs'!$A:$A,$B25)</f>
        <v>240.358</v>
      </c>
      <c r="O25">
        <f>SUMIFS('EPS BAU Outputs'!M:M,'EPS BAU Outputs'!$B:$B,$A25,'EPS BAU Outputs'!$A:$A,$B25)</f>
        <v>240.214</v>
      </c>
      <c r="P25">
        <f>SUMIFS('EPS BAU Outputs'!N:N,'EPS BAU Outputs'!$B:$B,$A25,'EPS BAU Outputs'!$A:$A,$B25)</f>
        <v>240.32599999999999</v>
      </c>
      <c r="Q25">
        <f>SUMIFS('EPS BAU Outputs'!O:O,'EPS BAU Outputs'!$B:$B,$A25,'EPS BAU Outputs'!$A:$A,$B25)</f>
        <v>240.119</v>
      </c>
      <c r="R25">
        <f>SUMIFS('EPS BAU Outputs'!P:P,'EPS BAU Outputs'!$B:$B,$A25,'EPS BAU Outputs'!$A:$A,$B25)</f>
        <v>239.93700000000001</v>
      </c>
      <c r="S25">
        <f>SUMIFS('EPS BAU Outputs'!Q:Q,'EPS BAU Outputs'!$B:$B,$A25,'EPS BAU Outputs'!$A:$A,$B25)</f>
        <v>239.96100000000001</v>
      </c>
      <c r="T25">
        <f>SUMIFS('EPS BAU Outputs'!R:R,'EPS BAU Outputs'!$B:$B,$A25,'EPS BAU Outputs'!$A:$A,$B25)</f>
        <v>240.345</v>
      </c>
      <c r="U25">
        <f>SUMIFS('EPS BAU Outputs'!S:S,'EPS BAU Outputs'!$B:$B,$A25,'EPS BAU Outputs'!$A:$A,$B25)</f>
        <v>240.834</v>
      </c>
      <c r="V25">
        <f>SUMIFS('EPS BAU Outputs'!T:T,'EPS BAU Outputs'!$B:$B,$A25,'EPS BAU Outputs'!$A:$A,$B25)</f>
        <v>241.14500000000001</v>
      </c>
      <c r="W25">
        <f>SUMIFS('EPS BAU Outputs'!U:U,'EPS BAU Outputs'!$B:$B,$A25,'EPS BAU Outputs'!$A:$A,$B25)</f>
        <v>241.28100000000001</v>
      </c>
      <c r="X25">
        <f>SUMIFS('EPS BAU Outputs'!V:V,'EPS BAU Outputs'!$B:$B,$A25,'EPS BAU Outputs'!$A:$A,$B25)</f>
        <v>241.38200000000001</v>
      </c>
      <c r="Y25">
        <f>SUMIFS('EPS BAU Outputs'!W:W,'EPS BAU Outputs'!$B:$B,$A25,'EPS BAU Outputs'!$A:$A,$B25)</f>
        <v>241.39699999999999</v>
      </c>
      <c r="Z25">
        <f>SUMIFS('EPS BAU Outputs'!X:X,'EPS BAU Outputs'!$B:$B,$A25,'EPS BAU Outputs'!$A:$A,$B25)</f>
        <v>241.38200000000001</v>
      </c>
      <c r="AA25">
        <f>SUMIFS('EPS BAU Outputs'!Y:Y,'EPS BAU Outputs'!$B:$B,$A25,'EPS BAU Outputs'!$A:$A,$B25)</f>
        <v>241.584</v>
      </c>
      <c r="AB25">
        <f>SUMIFS('EPS BAU Outputs'!Z:Z,'EPS BAU Outputs'!$B:$B,$A25,'EPS BAU Outputs'!$A:$A,$B25)</f>
        <v>241.86</v>
      </c>
      <c r="AC25">
        <f>SUMIFS('EPS BAU Outputs'!AA:AA,'EPS BAU Outputs'!$B:$B,$A25,'EPS BAU Outputs'!$A:$A,$B25)</f>
        <v>242.16200000000001</v>
      </c>
      <c r="AD25">
        <f>SUMIFS('EPS BAU Outputs'!AB:AB,'EPS BAU Outputs'!$B:$B,$A25,'EPS BAU Outputs'!$A:$A,$B25)</f>
        <v>242.583</v>
      </c>
      <c r="AE25">
        <f>SUMIFS('EPS BAU Outputs'!AC:AC,'EPS BAU Outputs'!$B:$B,$A25,'EPS BAU Outputs'!$A:$A,$B25)</f>
        <v>242.83099999999999</v>
      </c>
      <c r="AF25">
        <f>SUMIFS('EPS BAU Outputs'!AD:AD,'EPS BAU Outputs'!$B:$B,$A25,'EPS BAU Outputs'!$A:$A,$B25)</f>
        <v>243.15100000000001</v>
      </c>
      <c r="AG25">
        <f>SUMIFS('EPS BAU Outputs'!AE:AE,'EPS BAU Outputs'!$B:$B,$A25,'EPS BAU Outputs'!$A:$A,$B25)</f>
        <v>243.327</v>
      </c>
      <c r="AH25">
        <f>SUMIFS('EPS BAU Outputs'!AF:AF,'EPS BAU Outputs'!$B:$B,$A25,'EPS BAU Outputs'!$A:$A,$B25)</f>
        <v>243.41399999999999</v>
      </c>
      <c r="AI25">
        <f>SUMIFS('EPS BAU Outputs'!AG:AG,'EPS BAU Outputs'!$B:$B,$A25,'EPS BAU Outputs'!$A:$A,$B25)</f>
        <v>243.523</v>
      </c>
      <c r="AJ25" s="2">
        <f t="shared" si="1"/>
        <v>7451.302999999999</v>
      </c>
    </row>
    <row r="26" spans="1:36" x14ac:dyDescent="0.35">
      <c r="A26" t="str">
        <f t="shared" si="6"/>
        <v>eps-us-crux NoSettings</v>
      </c>
      <c r="B26" t="s">
        <v>119</v>
      </c>
      <c r="C26" t="str">
        <f t="shared" si="7"/>
        <v>USA</v>
      </c>
      <c r="D26" t="str">
        <f>INDEX('EPS Crosswalk'!$B$2:$B$14,MATCH('EPS Emissions'!$B26,'EPS Crosswalk'!$C$2:$C$14,0),1)</f>
        <v>District Heat</v>
      </c>
      <c r="E26">
        <f>SUMIFS('EPS BAU Outputs'!C:C,'EPS BAU Outputs'!$B:$B,$A26,'EPS BAU Outputs'!$A:$A,$B26)</f>
        <v>65.203100000000006</v>
      </c>
      <c r="F26">
        <f>SUMIFS('EPS BAU Outputs'!D:D,'EPS BAU Outputs'!$B:$B,$A26,'EPS BAU Outputs'!$A:$A,$B26)</f>
        <v>69.629800000000003</v>
      </c>
      <c r="G26">
        <f>SUMIFS('EPS BAU Outputs'!E:E,'EPS BAU Outputs'!$B:$B,$A26,'EPS BAU Outputs'!$A:$A,$B26)</f>
        <v>73.189499999999995</v>
      </c>
      <c r="H26">
        <f>SUMIFS('EPS BAU Outputs'!F:F,'EPS BAU Outputs'!$B:$B,$A26,'EPS BAU Outputs'!$A:$A,$B26)</f>
        <v>74.647800000000004</v>
      </c>
      <c r="I26">
        <f>SUMIFS('EPS BAU Outputs'!G:G,'EPS BAU Outputs'!$B:$B,$A26,'EPS BAU Outputs'!$A:$A,$B26)</f>
        <v>74.875</v>
      </c>
      <c r="J26">
        <f>SUMIFS('EPS BAU Outputs'!H:H,'EPS BAU Outputs'!$B:$B,$A26,'EPS BAU Outputs'!$A:$A,$B26)</f>
        <v>75.482500000000002</v>
      </c>
      <c r="K26">
        <f>SUMIFS('EPS BAU Outputs'!I:I,'EPS BAU Outputs'!$B:$B,$A26,'EPS BAU Outputs'!$A:$A,$B26)</f>
        <v>75.765600000000006</v>
      </c>
      <c r="L26">
        <f>SUMIFS('EPS BAU Outputs'!J:J,'EPS BAU Outputs'!$B:$B,$A26,'EPS BAU Outputs'!$A:$A,$B26)</f>
        <v>75.809600000000003</v>
      </c>
      <c r="M26">
        <f>SUMIFS('EPS BAU Outputs'!K:K,'EPS BAU Outputs'!$B:$B,$A26,'EPS BAU Outputs'!$A:$A,$B26)</f>
        <v>75.726799999999997</v>
      </c>
      <c r="N26">
        <f>SUMIFS('EPS BAU Outputs'!L:L,'EPS BAU Outputs'!$B:$B,$A26,'EPS BAU Outputs'!$A:$A,$B26)</f>
        <v>75.6066</v>
      </c>
      <c r="O26">
        <f>SUMIFS('EPS BAU Outputs'!M:M,'EPS BAU Outputs'!$B:$B,$A26,'EPS BAU Outputs'!$A:$A,$B26)</f>
        <v>75.476200000000006</v>
      </c>
      <c r="P26">
        <f>SUMIFS('EPS BAU Outputs'!N:N,'EPS BAU Outputs'!$B:$B,$A26,'EPS BAU Outputs'!$A:$A,$B26)</f>
        <v>75.347200000000001</v>
      </c>
      <c r="Q26">
        <f>SUMIFS('EPS BAU Outputs'!O:O,'EPS BAU Outputs'!$B:$B,$A26,'EPS BAU Outputs'!$A:$A,$B26)</f>
        <v>75.773499999999999</v>
      </c>
      <c r="R26">
        <f>SUMIFS('EPS BAU Outputs'!P:P,'EPS BAU Outputs'!$B:$B,$A26,'EPS BAU Outputs'!$A:$A,$B26)</f>
        <v>75.767300000000006</v>
      </c>
      <c r="S26">
        <f>SUMIFS('EPS BAU Outputs'!Q:Q,'EPS BAU Outputs'!$B:$B,$A26,'EPS BAU Outputs'!$A:$A,$B26)</f>
        <v>75.629800000000003</v>
      </c>
      <c r="T26">
        <f>SUMIFS('EPS BAU Outputs'!R:R,'EPS BAU Outputs'!$B:$B,$A26,'EPS BAU Outputs'!$A:$A,$B26)</f>
        <v>75.585999999999999</v>
      </c>
      <c r="U26">
        <f>SUMIFS('EPS BAU Outputs'!S:S,'EPS BAU Outputs'!$B:$B,$A26,'EPS BAU Outputs'!$A:$A,$B26)</f>
        <v>75.461699999999993</v>
      </c>
      <c r="V26">
        <f>SUMIFS('EPS BAU Outputs'!T:T,'EPS BAU Outputs'!$B:$B,$A26,'EPS BAU Outputs'!$A:$A,$B26)</f>
        <v>75.476600000000005</v>
      </c>
      <c r="W26">
        <f>SUMIFS('EPS BAU Outputs'!U:U,'EPS BAU Outputs'!$B:$B,$A26,'EPS BAU Outputs'!$A:$A,$B26)</f>
        <v>75.592500000000001</v>
      </c>
      <c r="X26">
        <f>SUMIFS('EPS BAU Outputs'!V:V,'EPS BAU Outputs'!$B:$B,$A26,'EPS BAU Outputs'!$A:$A,$B26)</f>
        <v>75.491299999999995</v>
      </c>
      <c r="Y26">
        <f>SUMIFS('EPS BAU Outputs'!W:W,'EPS BAU Outputs'!$B:$B,$A26,'EPS BAU Outputs'!$A:$A,$B26)</f>
        <v>75.421300000000002</v>
      </c>
      <c r="Z26">
        <f>SUMIFS('EPS BAU Outputs'!X:X,'EPS BAU Outputs'!$B:$B,$A26,'EPS BAU Outputs'!$A:$A,$B26)</f>
        <v>75.498699999999999</v>
      </c>
      <c r="AA26">
        <f>SUMIFS('EPS BAU Outputs'!Y:Y,'EPS BAU Outputs'!$B:$B,$A26,'EPS BAU Outputs'!$A:$A,$B26)</f>
        <v>75.466800000000006</v>
      </c>
      <c r="AB26">
        <f>SUMIFS('EPS BAU Outputs'!Z:Z,'EPS BAU Outputs'!$B:$B,$A26,'EPS BAU Outputs'!$A:$A,$B26)</f>
        <v>75.695400000000006</v>
      </c>
      <c r="AC26">
        <f>SUMIFS('EPS BAU Outputs'!AA:AA,'EPS BAU Outputs'!$B:$B,$A26,'EPS BAU Outputs'!$A:$A,$B26)</f>
        <v>75.642700000000005</v>
      </c>
      <c r="AD26">
        <f>SUMIFS('EPS BAU Outputs'!AB:AB,'EPS BAU Outputs'!$B:$B,$A26,'EPS BAU Outputs'!$A:$A,$B26)</f>
        <v>75.420599999999993</v>
      </c>
      <c r="AE26">
        <f>SUMIFS('EPS BAU Outputs'!AC:AC,'EPS BAU Outputs'!$B:$B,$A26,'EPS BAU Outputs'!$A:$A,$B26)</f>
        <v>75.649000000000001</v>
      </c>
      <c r="AF26">
        <f>SUMIFS('EPS BAU Outputs'!AD:AD,'EPS BAU Outputs'!$B:$B,$A26,'EPS BAU Outputs'!$A:$A,$B26)</f>
        <v>75.478999999999999</v>
      </c>
      <c r="AG26">
        <f>SUMIFS('EPS BAU Outputs'!AE:AE,'EPS BAU Outputs'!$B:$B,$A26,'EPS BAU Outputs'!$A:$A,$B26)</f>
        <v>75.350800000000007</v>
      </c>
      <c r="AH26">
        <f>SUMIFS('EPS BAU Outputs'!AF:AF,'EPS BAU Outputs'!$B:$B,$A26,'EPS BAU Outputs'!$A:$A,$B26)</f>
        <v>75.301100000000005</v>
      </c>
      <c r="AI26">
        <f>SUMIFS('EPS BAU Outputs'!AG:AG,'EPS BAU Outputs'!$B:$B,$A26,'EPS BAU Outputs'!$A:$A,$B26)</f>
        <v>75.525800000000004</v>
      </c>
      <c r="AJ26" s="2">
        <f t="shared" si="1"/>
        <v>2321.9896000000003</v>
      </c>
    </row>
    <row r="27" spans="1:36" x14ac:dyDescent="0.35">
      <c r="A27" t="str">
        <f t="shared" si="6"/>
        <v>eps-us-crux NoSettings</v>
      </c>
      <c r="B27" t="s">
        <v>120</v>
      </c>
      <c r="C27" t="str">
        <f t="shared" si="7"/>
        <v>USA</v>
      </c>
      <c r="D27" t="str">
        <f>INDEX('EPS Crosswalk'!$B$2:$B$14,MATCH('EPS Emissions'!$B27,'EPS Crosswalk'!$C$2:$C$14,0),1)</f>
        <v>Land</v>
      </c>
      <c r="E27">
        <f>SUMIFS('EPS BAU Outputs'!C:C,'EPS BAU Outputs'!$B:$B,$A27,'EPS BAU Outputs'!$A:$A,$B27)</f>
        <v>-758.70899999999995</v>
      </c>
      <c r="F27">
        <f>SUMIFS('EPS BAU Outputs'!D:D,'EPS BAU Outputs'!$B:$B,$A27,'EPS BAU Outputs'!$A:$A,$B27)</f>
        <v>-740.18799999999999</v>
      </c>
      <c r="G27">
        <f>SUMIFS('EPS BAU Outputs'!E:E,'EPS BAU Outputs'!$B:$B,$A27,'EPS BAU Outputs'!$A:$A,$B27)</f>
        <v>-735.697</v>
      </c>
      <c r="H27">
        <f>SUMIFS('EPS BAU Outputs'!F:F,'EPS BAU Outputs'!$B:$B,$A27,'EPS BAU Outputs'!$A:$A,$B27)</f>
        <v>-732.20500000000004</v>
      </c>
      <c r="I27">
        <f>SUMIFS('EPS BAU Outputs'!G:G,'EPS BAU Outputs'!$B:$B,$A27,'EPS BAU Outputs'!$A:$A,$B27)</f>
        <v>-728.96600000000001</v>
      </c>
      <c r="J27">
        <f>SUMIFS('EPS BAU Outputs'!H:H,'EPS BAU Outputs'!$B:$B,$A27,'EPS BAU Outputs'!$A:$A,$B27)</f>
        <v>-724.47400000000005</v>
      </c>
      <c r="K27">
        <f>SUMIFS('EPS BAU Outputs'!I:I,'EPS BAU Outputs'!$B:$B,$A27,'EPS BAU Outputs'!$A:$A,$B27)</f>
        <v>-720.98199999999997</v>
      </c>
      <c r="L27">
        <f>SUMIFS('EPS BAU Outputs'!J:J,'EPS BAU Outputs'!$B:$B,$A27,'EPS BAU Outputs'!$A:$A,$B27)</f>
        <v>-717.74400000000003</v>
      </c>
      <c r="M27">
        <f>SUMIFS('EPS BAU Outputs'!K:K,'EPS BAU Outputs'!$B:$B,$A27,'EPS BAU Outputs'!$A:$A,$B27)</f>
        <v>-713.25099999999998</v>
      </c>
      <c r="N27">
        <f>SUMIFS('EPS BAU Outputs'!L:L,'EPS BAU Outputs'!$B:$B,$A27,'EPS BAU Outputs'!$A:$A,$B27)</f>
        <v>-709.73299999999995</v>
      </c>
      <c r="O27">
        <f>SUMIFS('EPS BAU Outputs'!M:M,'EPS BAU Outputs'!$B:$B,$A27,'EPS BAU Outputs'!$A:$A,$B27)</f>
        <v>-705.24099999999999</v>
      </c>
      <c r="P27">
        <f>SUMIFS('EPS BAU Outputs'!N:N,'EPS BAU Outputs'!$B:$B,$A27,'EPS BAU Outputs'!$A:$A,$B27)</f>
        <v>-702.029</v>
      </c>
      <c r="Q27">
        <f>SUMIFS('EPS BAU Outputs'!O:O,'EPS BAU Outputs'!$B:$B,$A27,'EPS BAU Outputs'!$A:$A,$B27)</f>
        <v>-698.51</v>
      </c>
      <c r="R27">
        <f>SUMIFS('EPS BAU Outputs'!P:P,'EPS BAU Outputs'!$B:$B,$A27,'EPS BAU Outputs'!$A:$A,$B27)</f>
        <v>-694.01900000000001</v>
      </c>
      <c r="S27">
        <f>SUMIFS('EPS BAU Outputs'!Q:Q,'EPS BAU Outputs'!$B:$B,$A27,'EPS BAU Outputs'!$A:$A,$B27)</f>
        <v>-690.52700000000004</v>
      </c>
      <c r="T27">
        <f>SUMIFS('EPS BAU Outputs'!R:R,'EPS BAU Outputs'!$B:$B,$A27,'EPS BAU Outputs'!$A:$A,$B27)</f>
        <v>-686.28800000000001</v>
      </c>
      <c r="U27">
        <f>SUMIFS('EPS BAU Outputs'!S:S,'EPS BAU Outputs'!$B:$B,$A27,'EPS BAU Outputs'!$A:$A,$B27)</f>
        <v>-682.79600000000005</v>
      </c>
      <c r="V27">
        <f>SUMIFS('EPS BAU Outputs'!T:T,'EPS BAU Outputs'!$B:$B,$A27,'EPS BAU Outputs'!$A:$A,$B27)</f>
        <v>-679.30399999999997</v>
      </c>
      <c r="W27">
        <f>SUMIFS('EPS BAU Outputs'!U:U,'EPS BAU Outputs'!$B:$B,$A27,'EPS BAU Outputs'!$A:$A,$B27)</f>
        <v>-674.78499999999997</v>
      </c>
      <c r="X27">
        <f>SUMIFS('EPS BAU Outputs'!V:V,'EPS BAU Outputs'!$B:$B,$A27,'EPS BAU Outputs'!$A:$A,$B27)</f>
        <v>-671.57299999999998</v>
      </c>
      <c r="Y27">
        <f>SUMIFS('EPS BAU Outputs'!W:W,'EPS BAU Outputs'!$B:$B,$A27,'EPS BAU Outputs'!$A:$A,$B27)</f>
        <v>-668.08199999999999</v>
      </c>
      <c r="Z27">
        <f>SUMIFS('EPS BAU Outputs'!X:X,'EPS BAU Outputs'!$B:$B,$A27,'EPS BAU Outputs'!$A:$A,$B27)</f>
        <v>-663.56299999999999</v>
      </c>
      <c r="AA27">
        <f>SUMIFS('EPS BAU Outputs'!Y:Y,'EPS BAU Outputs'!$B:$B,$A27,'EPS BAU Outputs'!$A:$A,$B27)</f>
        <v>-660.07100000000003</v>
      </c>
      <c r="AB27">
        <f>SUMIFS('EPS BAU Outputs'!Z:Z,'EPS BAU Outputs'!$B:$B,$A27,'EPS BAU Outputs'!$A:$A,$B27)</f>
        <v>-655.85900000000004</v>
      </c>
      <c r="AC27">
        <f>SUMIFS('EPS BAU Outputs'!AA:AA,'EPS BAU Outputs'!$B:$B,$A27,'EPS BAU Outputs'!$A:$A,$B27)</f>
        <v>-652.34100000000001</v>
      </c>
      <c r="AD27">
        <f>SUMIFS('EPS BAU Outputs'!AB:AB,'EPS BAU Outputs'!$B:$B,$A27,'EPS BAU Outputs'!$A:$A,$B27)</f>
        <v>-648.84799999999996</v>
      </c>
      <c r="AE27">
        <f>SUMIFS('EPS BAU Outputs'!AC:AC,'EPS BAU Outputs'!$B:$B,$A27,'EPS BAU Outputs'!$A:$A,$B27)</f>
        <v>-644.63599999999997</v>
      </c>
      <c r="AF27">
        <f>SUMIFS('EPS BAU Outputs'!AD:AD,'EPS BAU Outputs'!$B:$B,$A27,'EPS BAU Outputs'!$A:$A,$B27)</f>
        <v>-641.11800000000005</v>
      </c>
      <c r="AG27">
        <f>SUMIFS('EPS BAU Outputs'!AE:AE,'EPS BAU Outputs'!$B:$B,$A27,'EPS BAU Outputs'!$A:$A,$B27)</f>
        <v>-636.62599999999998</v>
      </c>
      <c r="AH27">
        <f>SUMIFS('EPS BAU Outputs'!AF:AF,'EPS BAU Outputs'!$B:$B,$A27,'EPS BAU Outputs'!$A:$A,$B27)</f>
        <v>-633.13400000000001</v>
      </c>
      <c r="AI27">
        <f>SUMIFS('EPS BAU Outputs'!AG:AG,'EPS BAU Outputs'!$B:$B,$A27,'EPS BAU Outputs'!$A:$A,$B27)</f>
        <v>-629.89499999999998</v>
      </c>
      <c r="AJ27" s="2">
        <f t="shared" si="1"/>
        <v>-21301.194</v>
      </c>
    </row>
    <row r="28" spans="1:36" x14ac:dyDescent="0.35">
      <c r="A28" t="str">
        <f t="shared" si="6"/>
        <v>eps-us-crux NoSettings</v>
      </c>
      <c r="B28" t="s">
        <v>121</v>
      </c>
      <c r="C28" t="str">
        <f t="shared" si="7"/>
        <v>USA</v>
      </c>
      <c r="D28" t="str">
        <f>INDEX('EPS Crosswalk'!$B$2:$B$14,MATCH('EPS Emissions'!$B28,'EPS Crosswalk'!$C$2:$C$14,0),1)</f>
        <v>Geoengineering</v>
      </c>
      <c r="E28">
        <f>SUMIFS('EPS BAU Outputs'!C:C,'EPS BAU Outputs'!$B:$B,$A28,'EPS BAU Outputs'!$A:$A,$B28)</f>
        <v>0</v>
      </c>
      <c r="F28">
        <f>SUMIFS('EPS BAU Outputs'!D:D,'EPS BAU Outputs'!$B:$B,$A28,'EPS BAU Outputs'!$A:$A,$B28)</f>
        <v>0</v>
      </c>
      <c r="G28">
        <f>SUMIFS('EPS BAU Outputs'!E:E,'EPS BAU Outputs'!$B:$B,$A28,'EPS BAU Outputs'!$A:$A,$B28)</f>
        <v>0</v>
      </c>
      <c r="H28">
        <f>SUMIFS('EPS BAU Outputs'!F:F,'EPS BAU Outputs'!$B:$B,$A28,'EPS BAU Outputs'!$A:$A,$B28)</f>
        <v>0</v>
      </c>
      <c r="I28">
        <f>SUMIFS('EPS BAU Outputs'!G:G,'EPS BAU Outputs'!$B:$B,$A28,'EPS BAU Outputs'!$A:$A,$B28)</f>
        <v>0</v>
      </c>
      <c r="J28">
        <f>SUMIFS('EPS BAU Outputs'!H:H,'EPS BAU Outputs'!$B:$B,$A28,'EPS BAU Outputs'!$A:$A,$B28)</f>
        <v>0</v>
      </c>
      <c r="K28">
        <f>SUMIFS('EPS BAU Outputs'!I:I,'EPS BAU Outputs'!$B:$B,$A28,'EPS BAU Outputs'!$A:$A,$B28)</f>
        <v>0</v>
      </c>
      <c r="L28">
        <f>SUMIFS('EPS BAU Outputs'!J:J,'EPS BAU Outputs'!$B:$B,$A28,'EPS BAU Outputs'!$A:$A,$B28)</f>
        <v>0</v>
      </c>
      <c r="M28">
        <f>SUMIFS('EPS BAU Outputs'!K:K,'EPS BAU Outputs'!$B:$B,$A28,'EPS BAU Outputs'!$A:$A,$B28)</f>
        <v>0</v>
      </c>
      <c r="N28">
        <f>SUMIFS('EPS BAU Outputs'!L:L,'EPS BAU Outputs'!$B:$B,$A28,'EPS BAU Outputs'!$A:$A,$B28)</f>
        <v>0</v>
      </c>
      <c r="O28">
        <f>SUMIFS('EPS BAU Outputs'!M:M,'EPS BAU Outputs'!$B:$B,$A28,'EPS BAU Outputs'!$A:$A,$B28)</f>
        <v>0</v>
      </c>
      <c r="P28">
        <f>SUMIFS('EPS BAU Outputs'!N:N,'EPS BAU Outputs'!$B:$B,$A28,'EPS BAU Outputs'!$A:$A,$B28)</f>
        <v>0</v>
      </c>
      <c r="Q28">
        <f>SUMIFS('EPS BAU Outputs'!O:O,'EPS BAU Outputs'!$B:$B,$A28,'EPS BAU Outputs'!$A:$A,$B28)</f>
        <v>0</v>
      </c>
      <c r="R28">
        <f>SUMIFS('EPS BAU Outputs'!P:P,'EPS BAU Outputs'!$B:$B,$A28,'EPS BAU Outputs'!$A:$A,$B28)</f>
        <v>0</v>
      </c>
      <c r="S28">
        <f>SUMIFS('EPS BAU Outputs'!Q:Q,'EPS BAU Outputs'!$B:$B,$A28,'EPS BAU Outputs'!$A:$A,$B28)</f>
        <v>0</v>
      </c>
      <c r="T28">
        <f>SUMIFS('EPS BAU Outputs'!R:R,'EPS BAU Outputs'!$B:$B,$A28,'EPS BAU Outputs'!$A:$A,$B28)</f>
        <v>0</v>
      </c>
      <c r="U28">
        <f>SUMIFS('EPS BAU Outputs'!S:S,'EPS BAU Outputs'!$B:$B,$A28,'EPS BAU Outputs'!$A:$A,$B28)</f>
        <v>0</v>
      </c>
      <c r="V28">
        <f>SUMIFS('EPS BAU Outputs'!T:T,'EPS BAU Outputs'!$B:$B,$A28,'EPS BAU Outputs'!$A:$A,$B28)</f>
        <v>0</v>
      </c>
      <c r="W28">
        <f>SUMIFS('EPS BAU Outputs'!U:U,'EPS BAU Outputs'!$B:$B,$A28,'EPS BAU Outputs'!$A:$A,$B28)</f>
        <v>0</v>
      </c>
      <c r="X28">
        <f>SUMIFS('EPS BAU Outputs'!V:V,'EPS BAU Outputs'!$B:$B,$A28,'EPS BAU Outputs'!$A:$A,$B28)</f>
        <v>0</v>
      </c>
      <c r="Y28">
        <f>SUMIFS('EPS BAU Outputs'!W:W,'EPS BAU Outputs'!$B:$B,$A28,'EPS BAU Outputs'!$A:$A,$B28)</f>
        <v>0</v>
      </c>
      <c r="Z28">
        <f>SUMIFS('EPS BAU Outputs'!X:X,'EPS BAU Outputs'!$B:$B,$A28,'EPS BAU Outputs'!$A:$A,$B28)</f>
        <v>0</v>
      </c>
      <c r="AA28">
        <f>SUMIFS('EPS BAU Outputs'!Y:Y,'EPS BAU Outputs'!$B:$B,$A28,'EPS BAU Outputs'!$A:$A,$B28)</f>
        <v>0</v>
      </c>
      <c r="AB28">
        <f>SUMIFS('EPS BAU Outputs'!Z:Z,'EPS BAU Outputs'!$B:$B,$A28,'EPS BAU Outputs'!$A:$A,$B28)</f>
        <v>0</v>
      </c>
      <c r="AC28">
        <f>SUMIFS('EPS BAU Outputs'!AA:AA,'EPS BAU Outputs'!$B:$B,$A28,'EPS BAU Outputs'!$A:$A,$B28)</f>
        <v>0</v>
      </c>
      <c r="AD28">
        <f>SUMIFS('EPS BAU Outputs'!AB:AB,'EPS BAU Outputs'!$B:$B,$A28,'EPS BAU Outputs'!$A:$A,$B28)</f>
        <v>0</v>
      </c>
      <c r="AE28">
        <f>SUMIFS('EPS BAU Outputs'!AC:AC,'EPS BAU Outputs'!$B:$B,$A28,'EPS BAU Outputs'!$A:$A,$B28)</f>
        <v>0</v>
      </c>
      <c r="AF28">
        <f>SUMIFS('EPS BAU Outputs'!AD:AD,'EPS BAU Outputs'!$B:$B,$A28,'EPS BAU Outputs'!$A:$A,$B28)</f>
        <v>0</v>
      </c>
      <c r="AG28">
        <f>SUMIFS('EPS BAU Outputs'!AE:AE,'EPS BAU Outputs'!$B:$B,$A28,'EPS BAU Outputs'!$A:$A,$B28)</f>
        <v>0</v>
      </c>
      <c r="AH28">
        <f>SUMIFS('EPS BAU Outputs'!AF:AF,'EPS BAU Outputs'!$B:$B,$A28,'EPS BAU Outputs'!$A:$A,$B28)</f>
        <v>0</v>
      </c>
      <c r="AI28">
        <f>SUMIFS('EPS BAU Outputs'!AG:AG,'EPS BAU Outputs'!$B:$B,$A28,'EPS BAU Outputs'!$A:$A,$B28)</f>
        <v>0</v>
      </c>
      <c r="AJ28" s="2">
        <f t="shared" si="1"/>
        <v>0</v>
      </c>
    </row>
    <row r="29" spans="1:36" x14ac:dyDescent="0.35">
      <c r="A29" t="str">
        <f t="shared" si="6"/>
        <v>eps-us-crux NoSettings</v>
      </c>
      <c r="B29" t="s">
        <v>122</v>
      </c>
      <c r="C29" t="str">
        <f t="shared" si="7"/>
        <v>USA</v>
      </c>
      <c r="D29" t="str">
        <f>INDEX('EPS Crosswalk'!$B$2:$B$14,MATCH('EPS Emissions'!$B29,'EPS Crosswalk'!$C$2:$C$14,0),1)</f>
        <v>Industry</v>
      </c>
      <c r="E29">
        <f>SUMIFS('EPS BAU Outputs'!C:C,'EPS BAU Outputs'!$B:$B,$A29,'EPS BAU Outputs'!$A:$A,$B29)</f>
        <v>1622.93</v>
      </c>
      <c r="F29">
        <f>SUMIFS('EPS BAU Outputs'!D:D,'EPS BAU Outputs'!$B:$B,$A29,'EPS BAU Outputs'!$A:$A,$B29)</f>
        <v>1682.56</v>
      </c>
      <c r="G29">
        <f>SUMIFS('EPS BAU Outputs'!E:E,'EPS BAU Outputs'!$B:$B,$A29,'EPS BAU Outputs'!$A:$A,$B29)</f>
        <v>1691.61</v>
      </c>
      <c r="H29">
        <f>SUMIFS('EPS BAU Outputs'!F:F,'EPS BAU Outputs'!$B:$B,$A29,'EPS BAU Outputs'!$A:$A,$B29)</f>
        <v>1692.86</v>
      </c>
      <c r="I29">
        <f>SUMIFS('EPS BAU Outputs'!G:G,'EPS BAU Outputs'!$B:$B,$A29,'EPS BAU Outputs'!$A:$A,$B29)</f>
        <v>1662.14</v>
      </c>
      <c r="J29">
        <f>SUMIFS('EPS BAU Outputs'!H:H,'EPS BAU Outputs'!$B:$B,$A29,'EPS BAU Outputs'!$A:$A,$B29)</f>
        <v>1668.18</v>
      </c>
      <c r="K29">
        <f>SUMIFS('EPS BAU Outputs'!I:I,'EPS BAU Outputs'!$B:$B,$A29,'EPS BAU Outputs'!$A:$A,$B29)</f>
        <v>1670.74</v>
      </c>
      <c r="L29">
        <f>SUMIFS('EPS BAU Outputs'!J:J,'EPS BAU Outputs'!$B:$B,$A29,'EPS BAU Outputs'!$A:$A,$B29)</f>
        <v>1662.73</v>
      </c>
      <c r="M29">
        <f>SUMIFS('EPS BAU Outputs'!K:K,'EPS BAU Outputs'!$B:$B,$A29,'EPS BAU Outputs'!$A:$A,$B29)</f>
        <v>1660.47</v>
      </c>
      <c r="N29">
        <f>SUMIFS('EPS BAU Outputs'!L:L,'EPS BAU Outputs'!$B:$B,$A29,'EPS BAU Outputs'!$A:$A,$B29)</f>
        <v>1623.43</v>
      </c>
      <c r="O29">
        <f>SUMIFS('EPS BAU Outputs'!M:M,'EPS BAU Outputs'!$B:$B,$A29,'EPS BAU Outputs'!$A:$A,$B29)</f>
        <v>1615.21</v>
      </c>
      <c r="P29">
        <f>SUMIFS('EPS BAU Outputs'!N:N,'EPS BAU Outputs'!$B:$B,$A29,'EPS BAU Outputs'!$A:$A,$B29)</f>
        <v>1606.54</v>
      </c>
      <c r="Q29">
        <f>SUMIFS('EPS BAU Outputs'!O:O,'EPS BAU Outputs'!$B:$B,$A29,'EPS BAU Outputs'!$A:$A,$B29)</f>
        <v>1603.19</v>
      </c>
      <c r="R29">
        <f>SUMIFS('EPS BAU Outputs'!P:P,'EPS BAU Outputs'!$B:$B,$A29,'EPS BAU Outputs'!$A:$A,$B29)</f>
        <v>1596.8</v>
      </c>
      <c r="S29">
        <f>SUMIFS('EPS BAU Outputs'!Q:Q,'EPS BAU Outputs'!$B:$B,$A29,'EPS BAU Outputs'!$A:$A,$B29)</f>
        <v>1565.13</v>
      </c>
      <c r="T29">
        <f>SUMIFS('EPS BAU Outputs'!R:R,'EPS BAU Outputs'!$B:$B,$A29,'EPS BAU Outputs'!$A:$A,$B29)</f>
        <v>1555.17</v>
      </c>
      <c r="U29">
        <f>SUMIFS('EPS BAU Outputs'!S:S,'EPS BAU Outputs'!$B:$B,$A29,'EPS BAU Outputs'!$A:$A,$B29)</f>
        <v>1554.35</v>
      </c>
      <c r="V29">
        <f>SUMIFS('EPS BAU Outputs'!T:T,'EPS BAU Outputs'!$B:$B,$A29,'EPS BAU Outputs'!$A:$A,$B29)</f>
        <v>1561.7</v>
      </c>
      <c r="W29">
        <f>SUMIFS('EPS BAU Outputs'!U:U,'EPS BAU Outputs'!$B:$B,$A29,'EPS BAU Outputs'!$A:$A,$B29)</f>
        <v>1570.91</v>
      </c>
      <c r="X29">
        <f>SUMIFS('EPS BAU Outputs'!V:V,'EPS BAU Outputs'!$B:$B,$A29,'EPS BAU Outputs'!$A:$A,$B29)</f>
        <v>1580.58</v>
      </c>
      <c r="Y29">
        <f>SUMIFS('EPS BAU Outputs'!W:W,'EPS BAU Outputs'!$B:$B,$A29,'EPS BAU Outputs'!$A:$A,$B29)</f>
        <v>1587.69</v>
      </c>
      <c r="Z29">
        <f>SUMIFS('EPS BAU Outputs'!X:X,'EPS BAU Outputs'!$B:$B,$A29,'EPS BAU Outputs'!$A:$A,$B29)</f>
        <v>1596.06</v>
      </c>
      <c r="AA29">
        <f>SUMIFS('EPS BAU Outputs'!Y:Y,'EPS BAU Outputs'!$B:$B,$A29,'EPS BAU Outputs'!$A:$A,$B29)</f>
        <v>1605.62</v>
      </c>
      <c r="AB29">
        <f>SUMIFS('EPS BAU Outputs'!Z:Z,'EPS BAU Outputs'!$B:$B,$A29,'EPS BAU Outputs'!$A:$A,$B29)</f>
        <v>1617.28</v>
      </c>
      <c r="AC29">
        <f>SUMIFS('EPS BAU Outputs'!AA:AA,'EPS BAU Outputs'!$B:$B,$A29,'EPS BAU Outputs'!$A:$A,$B29)</f>
        <v>1624.76</v>
      </c>
      <c r="AD29">
        <f>SUMIFS('EPS BAU Outputs'!AB:AB,'EPS BAU Outputs'!$B:$B,$A29,'EPS BAU Outputs'!$A:$A,$B29)</f>
        <v>1630.08</v>
      </c>
      <c r="AE29">
        <f>SUMIFS('EPS BAU Outputs'!AC:AC,'EPS BAU Outputs'!$B:$B,$A29,'EPS BAU Outputs'!$A:$A,$B29)</f>
        <v>1643.79</v>
      </c>
      <c r="AF29">
        <f>SUMIFS('EPS BAU Outputs'!AD:AD,'EPS BAU Outputs'!$B:$B,$A29,'EPS BAU Outputs'!$A:$A,$B29)</f>
        <v>1654.71</v>
      </c>
      <c r="AG29">
        <f>SUMIFS('EPS BAU Outputs'!AE:AE,'EPS BAU Outputs'!$B:$B,$A29,'EPS BAU Outputs'!$A:$A,$B29)</f>
        <v>1661.34</v>
      </c>
      <c r="AH29">
        <f>SUMIFS('EPS BAU Outputs'!AF:AF,'EPS BAU Outputs'!$B:$B,$A29,'EPS BAU Outputs'!$A:$A,$B29)</f>
        <v>1669.77</v>
      </c>
      <c r="AI29">
        <f>SUMIFS('EPS BAU Outputs'!AG:AG,'EPS BAU Outputs'!$B:$B,$A29,'EPS BAU Outputs'!$A:$A,$B29)</f>
        <v>1688.45</v>
      </c>
      <c r="AJ29" s="2">
        <f t="shared" si="1"/>
        <v>50426.779999999992</v>
      </c>
    </row>
    <row r="30" spans="1:36" x14ac:dyDescent="0.35">
      <c r="A30" t="str">
        <f t="shared" si="6"/>
        <v>eps-us-crux NoSettings</v>
      </c>
      <c r="B30" t="s">
        <v>123</v>
      </c>
      <c r="C30" t="str">
        <f t="shared" si="7"/>
        <v>USA</v>
      </c>
      <c r="D30" t="str">
        <f>INDEX('EPS Crosswalk'!$B$2:$B$14,MATCH('EPS Emissions'!$B30,'EPS Crosswalk'!$C$2:$C$14,0),1)</f>
        <v>Agriculture</v>
      </c>
      <c r="E30">
        <f>SUMIFS('EPS BAU Outputs'!C:C,'EPS BAU Outputs'!$B:$B,$A30,'EPS BAU Outputs'!$A:$A,$B30)</f>
        <v>631.27800000000002</v>
      </c>
      <c r="F30">
        <f>SUMIFS('EPS BAU Outputs'!D:D,'EPS BAU Outputs'!$B:$B,$A30,'EPS BAU Outputs'!$A:$A,$B30)</f>
        <v>638.98900000000003</v>
      </c>
      <c r="G30">
        <f>SUMIFS('EPS BAU Outputs'!E:E,'EPS BAU Outputs'!$B:$B,$A30,'EPS BAU Outputs'!$A:$A,$B30)</f>
        <v>642.33399999999995</v>
      </c>
      <c r="H30">
        <f>SUMIFS('EPS BAU Outputs'!F:F,'EPS BAU Outputs'!$B:$B,$A30,'EPS BAU Outputs'!$A:$A,$B30)</f>
        <v>647.86</v>
      </c>
      <c r="I30">
        <f>SUMIFS('EPS BAU Outputs'!G:G,'EPS BAU Outputs'!$B:$B,$A30,'EPS BAU Outputs'!$A:$A,$B30)</f>
        <v>652.86300000000006</v>
      </c>
      <c r="J30">
        <f>SUMIFS('EPS BAU Outputs'!H:H,'EPS BAU Outputs'!$B:$B,$A30,'EPS BAU Outputs'!$A:$A,$B30)</f>
        <v>657.84199999999998</v>
      </c>
      <c r="K30">
        <f>SUMIFS('EPS BAU Outputs'!I:I,'EPS BAU Outputs'!$B:$B,$A30,'EPS BAU Outputs'!$A:$A,$B30)</f>
        <v>662.31100000000004</v>
      </c>
      <c r="L30">
        <f>SUMIFS('EPS BAU Outputs'!J:J,'EPS BAU Outputs'!$B:$B,$A30,'EPS BAU Outputs'!$A:$A,$B30)</f>
        <v>666.41700000000003</v>
      </c>
      <c r="M30">
        <f>SUMIFS('EPS BAU Outputs'!K:K,'EPS BAU Outputs'!$B:$B,$A30,'EPS BAU Outputs'!$A:$A,$B30)</f>
        <v>670.64800000000002</v>
      </c>
      <c r="N30">
        <f>SUMIFS('EPS BAU Outputs'!L:L,'EPS BAU Outputs'!$B:$B,$A30,'EPS BAU Outputs'!$A:$A,$B30)</f>
        <v>674.88599999999997</v>
      </c>
      <c r="O30">
        <f>SUMIFS('EPS BAU Outputs'!M:M,'EPS BAU Outputs'!$B:$B,$A30,'EPS BAU Outputs'!$A:$A,$B30)</f>
        <v>679.11599999999999</v>
      </c>
      <c r="P30">
        <f>SUMIFS('EPS BAU Outputs'!N:N,'EPS BAU Outputs'!$B:$B,$A30,'EPS BAU Outputs'!$A:$A,$B30)</f>
        <v>680.06500000000005</v>
      </c>
      <c r="Q30">
        <f>SUMIFS('EPS BAU Outputs'!O:O,'EPS BAU Outputs'!$B:$B,$A30,'EPS BAU Outputs'!$A:$A,$B30)</f>
        <v>681.42700000000002</v>
      </c>
      <c r="R30">
        <f>SUMIFS('EPS BAU Outputs'!P:P,'EPS BAU Outputs'!$B:$B,$A30,'EPS BAU Outputs'!$A:$A,$B30)</f>
        <v>682.56399999999996</v>
      </c>
      <c r="S30">
        <f>SUMIFS('EPS BAU Outputs'!Q:Q,'EPS BAU Outputs'!$B:$B,$A30,'EPS BAU Outputs'!$A:$A,$B30)</f>
        <v>683.42499999999995</v>
      </c>
      <c r="T30">
        <f>SUMIFS('EPS BAU Outputs'!R:R,'EPS BAU Outputs'!$B:$B,$A30,'EPS BAU Outputs'!$A:$A,$B30)</f>
        <v>684.78</v>
      </c>
      <c r="U30">
        <f>SUMIFS('EPS BAU Outputs'!S:S,'EPS BAU Outputs'!$B:$B,$A30,'EPS BAU Outputs'!$A:$A,$B30)</f>
        <v>685.61199999999997</v>
      </c>
      <c r="V30">
        <f>SUMIFS('EPS BAU Outputs'!T:T,'EPS BAU Outputs'!$B:$B,$A30,'EPS BAU Outputs'!$A:$A,$B30)</f>
        <v>686.52200000000005</v>
      </c>
      <c r="W30">
        <f>SUMIFS('EPS BAU Outputs'!U:U,'EPS BAU Outputs'!$B:$B,$A30,'EPS BAU Outputs'!$A:$A,$B30)</f>
        <v>687.15899999999999</v>
      </c>
      <c r="X30">
        <f>SUMIFS('EPS BAU Outputs'!V:V,'EPS BAU Outputs'!$B:$B,$A30,'EPS BAU Outputs'!$A:$A,$B30)</f>
        <v>687.82</v>
      </c>
      <c r="Y30">
        <f>SUMIFS('EPS BAU Outputs'!W:W,'EPS BAU Outputs'!$B:$B,$A30,'EPS BAU Outputs'!$A:$A,$B30)</f>
        <v>688.7</v>
      </c>
      <c r="Z30">
        <f>SUMIFS('EPS BAU Outputs'!X:X,'EPS BAU Outputs'!$B:$B,$A30,'EPS BAU Outputs'!$A:$A,$B30)</f>
        <v>688.94500000000005</v>
      </c>
      <c r="AA30">
        <f>SUMIFS('EPS BAU Outputs'!Y:Y,'EPS BAU Outputs'!$B:$B,$A30,'EPS BAU Outputs'!$A:$A,$B30)</f>
        <v>689.24400000000003</v>
      </c>
      <c r="AB30">
        <f>SUMIFS('EPS BAU Outputs'!Z:Z,'EPS BAU Outputs'!$B:$B,$A30,'EPS BAU Outputs'!$A:$A,$B30)</f>
        <v>689.28800000000001</v>
      </c>
      <c r="AC30">
        <f>SUMIFS('EPS BAU Outputs'!AA:AA,'EPS BAU Outputs'!$B:$B,$A30,'EPS BAU Outputs'!$A:$A,$B30)</f>
        <v>689.28800000000001</v>
      </c>
      <c r="AD30">
        <f>SUMIFS('EPS BAU Outputs'!AB:AB,'EPS BAU Outputs'!$B:$B,$A30,'EPS BAU Outputs'!$A:$A,$B30)</f>
        <v>689.43899999999996</v>
      </c>
      <c r="AE30">
        <f>SUMIFS('EPS BAU Outputs'!AC:AC,'EPS BAU Outputs'!$B:$B,$A30,'EPS BAU Outputs'!$A:$A,$B30)</f>
        <v>689.31100000000004</v>
      </c>
      <c r="AF30">
        <f>SUMIFS('EPS BAU Outputs'!AD:AD,'EPS BAU Outputs'!$B:$B,$A30,'EPS BAU Outputs'!$A:$A,$B30)</f>
        <v>689.18299999999999</v>
      </c>
      <c r="AG30">
        <f>SUMIFS('EPS BAU Outputs'!AE:AE,'EPS BAU Outputs'!$B:$B,$A30,'EPS BAU Outputs'!$A:$A,$B30)</f>
        <v>689.13699999999994</v>
      </c>
      <c r="AH30">
        <f>SUMIFS('EPS BAU Outputs'!AF:AF,'EPS BAU Outputs'!$B:$B,$A30,'EPS BAU Outputs'!$A:$A,$B30)</f>
        <v>689.11699999999996</v>
      </c>
      <c r="AI30">
        <f>SUMIFS('EPS BAU Outputs'!AG:AG,'EPS BAU Outputs'!$B:$B,$A30,'EPS BAU Outputs'!$A:$A,$B30)</f>
        <v>689.14300000000003</v>
      </c>
      <c r="AJ30" s="2">
        <f t="shared" si="1"/>
        <v>20964.713</v>
      </c>
    </row>
    <row r="31" spans="1:36" x14ac:dyDescent="0.35">
      <c r="A31" t="str">
        <f t="shared" si="6"/>
        <v>eps-us-crux NoSettings</v>
      </c>
      <c r="B31" t="s">
        <v>124</v>
      </c>
      <c r="C31" t="str">
        <f t="shared" si="7"/>
        <v>USA</v>
      </c>
      <c r="D31" t="str">
        <f>INDEX('EPS Crosswalk'!$B$2:$B$14,MATCH('EPS Emissions'!$B31,'EPS Crosswalk'!$C$2:$C$14,0),1)</f>
        <v>Waste</v>
      </c>
      <c r="E31">
        <f>SUMIFS('EPS BAU Outputs'!C:C,'EPS BAU Outputs'!$B:$B,$A31,'EPS BAU Outputs'!$A:$A,$B31)</f>
        <v>181.488</v>
      </c>
      <c r="F31">
        <f>SUMIFS('EPS BAU Outputs'!D:D,'EPS BAU Outputs'!$B:$B,$A31,'EPS BAU Outputs'!$A:$A,$B31)</f>
        <v>183.191</v>
      </c>
      <c r="G31">
        <f>SUMIFS('EPS BAU Outputs'!E:E,'EPS BAU Outputs'!$B:$B,$A31,'EPS BAU Outputs'!$A:$A,$B31)</f>
        <v>184.86799999999999</v>
      </c>
      <c r="H31">
        <f>SUMIFS('EPS BAU Outputs'!F:F,'EPS BAU Outputs'!$B:$B,$A31,'EPS BAU Outputs'!$A:$A,$B31)</f>
        <v>186.571</v>
      </c>
      <c r="I31">
        <f>SUMIFS('EPS BAU Outputs'!G:G,'EPS BAU Outputs'!$B:$B,$A31,'EPS BAU Outputs'!$A:$A,$B31)</f>
        <v>188.24799999999999</v>
      </c>
      <c r="J31">
        <f>SUMIFS('EPS BAU Outputs'!H:H,'EPS BAU Outputs'!$B:$B,$A31,'EPS BAU Outputs'!$A:$A,$B31)</f>
        <v>189.95</v>
      </c>
      <c r="K31">
        <f>SUMIFS('EPS BAU Outputs'!I:I,'EPS BAU Outputs'!$B:$B,$A31,'EPS BAU Outputs'!$A:$A,$B31)</f>
        <v>191.79499999999999</v>
      </c>
      <c r="L31">
        <f>SUMIFS('EPS BAU Outputs'!J:J,'EPS BAU Outputs'!$B:$B,$A31,'EPS BAU Outputs'!$A:$A,$B31)</f>
        <v>193.68</v>
      </c>
      <c r="M31">
        <f>SUMIFS('EPS BAU Outputs'!K:K,'EPS BAU Outputs'!$B:$B,$A31,'EPS BAU Outputs'!$A:$A,$B31)</f>
        <v>195.52500000000001</v>
      </c>
      <c r="N31">
        <f>SUMIFS('EPS BAU Outputs'!L:L,'EPS BAU Outputs'!$B:$B,$A31,'EPS BAU Outputs'!$A:$A,$B31)</f>
        <v>197.40799999999999</v>
      </c>
      <c r="O31">
        <f>SUMIFS('EPS BAU Outputs'!M:M,'EPS BAU Outputs'!$B:$B,$A31,'EPS BAU Outputs'!$A:$A,$B31)</f>
        <v>199.25200000000001</v>
      </c>
      <c r="P31">
        <f>SUMIFS('EPS BAU Outputs'!N:N,'EPS BAU Outputs'!$B:$B,$A31,'EPS BAU Outputs'!$A:$A,$B31)</f>
        <v>201.274</v>
      </c>
      <c r="Q31">
        <f>SUMIFS('EPS BAU Outputs'!O:O,'EPS BAU Outputs'!$B:$B,$A31,'EPS BAU Outputs'!$A:$A,$B31)</f>
        <v>203.26599999999999</v>
      </c>
      <c r="R31">
        <f>SUMIFS('EPS BAU Outputs'!P:P,'EPS BAU Outputs'!$B:$B,$A31,'EPS BAU Outputs'!$A:$A,$B31)</f>
        <v>205.25</v>
      </c>
      <c r="S31">
        <f>SUMIFS('EPS BAU Outputs'!Q:Q,'EPS BAU Outputs'!$B:$B,$A31,'EPS BAU Outputs'!$A:$A,$B31)</f>
        <v>207.24100000000001</v>
      </c>
      <c r="T31">
        <f>SUMIFS('EPS BAU Outputs'!R:R,'EPS BAU Outputs'!$B:$B,$A31,'EPS BAU Outputs'!$A:$A,$B31)</f>
        <v>209.26300000000001</v>
      </c>
      <c r="U31">
        <f>SUMIFS('EPS BAU Outputs'!S:S,'EPS BAU Outputs'!$B:$B,$A31,'EPS BAU Outputs'!$A:$A,$B31)</f>
        <v>211.33099999999999</v>
      </c>
      <c r="V31">
        <f>SUMIFS('EPS BAU Outputs'!T:T,'EPS BAU Outputs'!$B:$B,$A31,'EPS BAU Outputs'!$A:$A,$B31)</f>
        <v>213.43299999999999</v>
      </c>
      <c r="W31">
        <f>SUMIFS('EPS BAU Outputs'!U:U,'EPS BAU Outputs'!$B:$B,$A31,'EPS BAU Outputs'!$A:$A,$B31)</f>
        <v>215.529</v>
      </c>
      <c r="X31">
        <f>SUMIFS('EPS BAU Outputs'!V:V,'EPS BAU Outputs'!$B:$B,$A31,'EPS BAU Outputs'!$A:$A,$B31)</f>
        <v>217.60599999999999</v>
      </c>
      <c r="Y31">
        <f>SUMIFS('EPS BAU Outputs'!W:W,'EPS BAU Outputs'!$B:$B,$A31,'EPS BAU Outputs'!$A:$A,$B31)</f>
        <v>219.702</v>
      </c>
      <c r="Z31">
        <f>SUMIFS('EPS BAU Outputs'!X:X,'EPS BAU Outputs'!$B:$B,$A31,'EPS BAU Outputs'!$A:$A,$B31)</f>
        <v>221.82499999999999</v>
      </c>
      <c r="AA31">
        <f>SUMIFS('EPS BAU Outputs'!Y:Y,'EPS BAU Outputs'!$B:$B,$A31,'EPS BAU Outputs'!$A:$A,$B31)</f>
        <v>223.95</v>
      </c>
      <c r="AB31">
        <f>SUMIFS('EPS BAU Outputs'!Z:Z,'EPS BAU Outputs'!$B:$B,$A31,'EPS BAU Outputs'!$A:$A,$B31)</f>
        <v>226.048</v>
      </c>
      <c r="AC31">
        <f>SUMIFS('EPS BAU Outputs'!AA:AA,'EPS BAU Outputs'!$B:$B,$A31,'EPS BAU Outputs'!$A:$A,$B31)</f>
        <v>228.17099999999999</v>
      </c>
      <c r="AD31">
        <f>SUMIFS('EPS BAU Outputs'!AB:AB,'EPS BAU Outputs'!$B:$B,$A31,'EPS BAU Outputs'!$A:$A,$B31)</f>
        <v>230.286</v>
      </c>
      <c r="AE31">
        <f>SUMIFS('EPS BAU Outputs'!AC:AC,'EPS BAU Outputs'!$B:$B,$A31,'EPS BAU Outputs'!$A:$A,$B31)</f>
        <v>232.40899999999999</v>
      </c>
      <c r="AF31">
        <f>SUMIFS('EPS BAU Outputs'!AD:AD,'EPS BAU Outputs'!$B:$B,$A31,'EPS BAU Outputs'!$A:$A,$B31)</f>
        <v>234.55699999999999</v>
      </c>
      <c r="AG31">
        <f>SUMIFS('EPS BAU Outputs'!AE:AE,'EPS BAU Outputs'!$B:$B,$A31,'EPS BAU Outputs'!$A:$A,$B31)</f>
        <v>236.68</v>
      </c>
      <c r="AH31">
        <f>SUMIFS('EPS BAU Outputs'!AF:AF,'EPS BAU Outputs'!$B:$B,$A31,'EPS BAU Outputs'!$A:$A,$B31)</f>
        <v>238.8</v>
      </c>
      <c r="AI31">
        <f>SUMIFS('EPS BAU Outputs'!AG:AG,'EPS BAU Outputs'!$B:$B,$A31,'EPS BAU Outputs'!$A:$A,$B31)</f>
        <v>240.94800000000001</v>
      </c>
      <c r="AJ31" s="2">
        <f t="shared" si="1"/>
        <v>6509.5450000000001</v>
      </c>
    </row>
    <row r="32" spans="1:36" x14ac:dyDescent="0.35">
      <c r="A32" s="9" t="s">
        <v>127</v>
      </c>
      <c r="B32" t="s">
        <v>115</v>
      </c>
      <c r="C32" t="str">
        <f>INDEX('EPS Crosswalk'!$E$2:$E$10,MATCH('EPS Emissions'!$A32,'EPS Crosswalk'!$G$2:$G$10,0))</f>
        <v>Canada</v>
      </c>
      <c r="D32" t="str">
        <f>INDEX('EPS Crosswalk'!$B$2:$B$14,MATCH('EPS Emissions'!$B32,'EPS Crosswalk'!$C$2:$C$14,0),1)</f>
        <v>Transportation</v>
      </c>
      <c r="E32">
        <f>SUMIFS('EPS BAU Outputs'!C:C,'EPS BAU Outputs'!$B:$B,$A32,'EPS BAU Outputs'!$A:$A,$B32)</f>
        <v>158.92699999999999</v>
      </c>
      <c r="F32">
        <f>SUMIFS('EPS BAU Outputs'!D:D,'EPS BAU Outputs'!$B:$B,$A32,'EPS BAU Outputs'!$A:$A,$B32)</f>
        <v>160.03</v>
      </c>
      <c r="G32">
        <f>SUMIFS('EPS BAU Outputs'!E:E,'EPS BAU Outputs'!$B:$B,$A32,'EPS BAU Outputs'!$A:$A,$B32)</f>
        <v>160.09700000000001</v>
      </c>
      <c r="H32">
        <f>SUMIFS('EPS BAU Outputs'!F:F,'EPS BAU Outputs'!$B:$B,$A32,'EPS BAU Outputs'!$A:$A,$B32)</f>
        <v>159.24</v>
      </c>
      <c r="I32">
        <f>SUMIFS('EPS BAU Outputs'!G:G,'EPS BAU Outputs'!$B:$B,$A32,'EPS BAU Outputs'!$A:$A,$B32)</f>
        <v>158.30099999999999</v>
      </c>
      <c r="J32">
        <f>SUMIFS('EPS BAU Outputs'!H:H,'EPS BAU Outputs'!$B:$B,$A32,'EPS BAU Outputs'!$A:$A,$B32)</f>
        <v>157.12200000000001</v>
      </c>
      <c r="K32">
        <f>SUMIFS('EPS BAU Outputs'!I:I,'EPS BAU Outputs'!$B:$B,$A32,'EPS BAU Outputs'!$A:$A,$B32)</f>
        <v>155.976</v>
      </c>
      <c r="L32">
        <f>SUMIFS('EPS BAU Outputs'!J:J,'EPS BAU Outputs'!$B:$B,$A32,'EPS BAU Outputs'!$A:$A,$B32)</f>
        <v>154.63200000000001</v>
      </c>
      <c r="M32">
        <f>SUMIFS('EPS BAU Outputs'!K:K,'EPS BAU Outputs'!$B:$B,$A32,'EPS BAU Outputs'!$A:$A,$B32)</f>
        <v>152.99299999999999</v>
      </c>
      <c r="N32">
        <f>SUMIFS('EPS BAU Outputs'!L:L,'EPS BAU Outputs'!$B:$B,$A32,'EPS BAU Outputs'!$A:$A,$B32)</f>
        <v>150.982</v>
      </c>
      <c r="O32">
        <f>SUMIFS('EPS BAU Outputs'!M:M,'EPS BAU Outputs'!$B:$B,$A32,'EPS BAU Outputs'!$A:$A,$B32)</f>
        <v>148.654</v>
      </c>
      <c r="P32">
        <f>SUMIFS('EPS BAU Outputs'!N:N,'EPS BAU Outputs'!$B:$B,$A32,'EPS BAU Outputs'!$A:$A,$B32)</f>
        <v>146.345</v>
      </c>
      <c r="Q32">
        <f>SUMIFS('EPS BAU Outputs'!O:O,'EPS BAU Outputs'!$B:$B,$A32,'EPS BAU Outputs'!$A:$A,$B32)</f>
        <v>144.44499999999999</v>
      </c>
      <c r="R32">
        <f>SUMIFS('EPS BAU Outputs'!P:P,'EPS BAU Outputs'!$B:$B,$A32,'EPS BAU Outputs'!$A:$A,$B32)</f>
        <v>141.87100000000001</v>
      </c>
      <c r="S32">
        <f>SUMIFS('EPS BAU Outputs'!Q:Q,'EPS BAU Outputs'!$B:$B,$A32,'EPS BAU Outputs'!$A:$A,$B32)</f>
        <v>139.32300000000001</v>
      </c>
      <c r="T32">
        <f>SUMIFS('EPS BAU Outputs'!R:R,'EPS BAU Outputs'!$B:$B,$A32,'EPS BAU Outputs'!$A:$A,$B32)</f>
        <v>136.88800000000001</v>
      </c>
      <c r="U32">
        <f>SUMIFS('EPS BAU Outputs'!S:S,'EPS BAU Outputs'!$B:$B,$A32,'EPS BAU Outputs'!$A:$A,$B32)</f>
        <v>134.53299999999999</v>
      </c>
      <c r="V32">
        <f>SUMIFS('EPS BAU Outputs'!T:T,'EPS BAU Outputs'!$B:$B,$A32,'EPS BAU Outputs'!$A:$A,$B32)</f>
        <v>132.346</v>
      </c>
      <c r="W32">
        <f>SUMIFS('EPS BAU Outputs'!U:U,'EPS BAU Outputs'!$B:$B,$A32,'EPS BAU Outputs'!$A:$A,$B32)</f>
        <v>130.41300000000001</v>
      </c>
      <c r="X32">
        <f>SUMIFS('EPS BAU Outputs'!V:V,'EPS BAU Outputs'!$B:$B,$A32,'EPS BAU Outputs'!$A:$A,$B32)</f>
        <v>128.70400000000001</v>
      </c>
      <c r="Y32">
        <f>SUMIFS('EPS BAU Outputs'!W:W,'EPS BAU Outputs'!$B:$B,$A32,'EPS BAU Outputs'!$A:$A,$B32)</f>
        <v>127.111</v>
      </c>
      <c r="Z32">
        <f>SUMIFS('EPS BAU Outputs'!X:X,'EPS BAU Outputs'!$B:$B,$A32,'EPS BAU Outputs'!$A:$A,$B32)</f>
        <v>125.63200000000001</v>
      </c>
      <c r="AA32">
        <f>SUMIFS('EPS BAU Outputs'!Y:Y,'EPS BAU Outputs'!$B:$B,$A32,'EPS BAU Outputs'!$A:$A,$B32)</f>
        <v>124.223</v>
      </c>
      <c r="AB32">
        <f>SUMIFS('EPS BAU Outputs'!Z:Z,'EPS BAU Outputs'!$B:$B,$A32,'EPS BAU Outputs'!$A:$A,$B32)</f>
        <v>122.867</v>
      </c>
      <c r="AC32">
        <f>SUMIFS('EPS BAU Outputs'!AA:AA,'EPS BAU Outputs'!$B:$B,$A32,'EPS BAU Outputs'!$A:$A,$B32)</f>
        <v>121.574</v>
      </c>
      <c r="AD32">
        <f>SUMIFS('EPS BAU Outputs'!AB:AB,'EPS BAU Outputs'!$B:$B,$A32,'EPS BAU Outputs'!$A:$A,$B32)</f>
        <v>120.283</v>
      </c>
      <c r="AE32">
        <f>SUMIFS('EPS BAU Outputs'!AC:AC,'EPS BAU Outputs'!$B:$B,$A32,'EPS BAU Outputs'!$A:$A,$B32)</f>
        <v>118.98699999999999</v>
      </c>
      <c r="AF32">
        <f>SUMIFS('EPS BAU Outputs'!AD:AD,'EPS BAU Outputs'!$B:$B,$A32,'EPS BAU Outputs'!$A:$A,$B32)</f>
        <v>117.63800000000001</v>
      </c>
      <c r="AG32">
        <f>SUMIFS('EPS BAU Outputs'!AE:AE,'EPS BAU Outputs'!$B:$B,$A32,'EPS BAU Outputs'!$A:$A,$B32)</f>
        <v>116.327</v>
      </c>
      <c r="AH32">
        <f>SUMIFS('EPS BAU Outputs'!AF:AF,'EPS BAU Outputs'!$B:$B,$A32,'EPS BAU Outputs'!$A:$A,$B32)</f>
        <v>115.077</v>
      </c>
      <c r="AI32">
        <f>SUMIFS('EPS BAU Outputs'!AG:AG,'EPS BAU Outputs'!$B:$B,$A32,'EPS BAU Outputs'!$A:$A,$B32)</f>
        <v>113.89100000000001</v>
      </c>
      <c r="AJ32" s="2">
        <f t="shared" si="1"/>
        <v>4275.4319999999998</v>
      </c>
    </row>
    <row r="33" spans="1:36" x14ac:dyDescent="0.35">
      <c r="A33" t="str">
        <f>A32</f>
        <v>eps-canada-crux NoSettings</v>
      </c>
      <c r="B33" t="s">
        <v>116</v>
      </c>
      <c r="C33" t="str">
        <f>C32</f>
        <v>Canada</v>
      </c>
      <c r="D33" t="str">
        <f>INDEX('EPS Crosswalk'!$B$2:$B$14,MATCH('EPS Emissions'!$B33,'EPS Crosswalk'!$C$2:$C$14,0),1)</f>
        <v>Electricity</v>
      </c>
      <c r="E33">
        <f>SUMIFS('EPS BAU Outputs'!C:C,'EPS BAU Outputs'!$B:$B,$A33,'EPS BAU Outputs'!$A:$A,$B33)</f>
        <v>60.268999999999998</v>
      </c>
      <c r="F33">
        <f>SUMIFS('EPS BAU Outputs'!D:D,'EPS BAU Outputs'!$B:$B,$A33,'EPS BAU Outputs'!$A:$A,$B33)</f>
        <v>58.52</v>
      </c>
      <c r="G33">
        <f>SUMIFS('EPS BAU Outputs'!E:E,'EPS BAU Outputs'!$B:$B,$A33,'EPS BAU Outputs'!$A:$A,$B33)</f>
        <v>58.881500000000003</v>
      </c>
      <c r="H33">
        <f>SUMIFS('EPS BAU Outputs'!F:F,'EPS BAU Outputs'!$B:$B,$A33,'EPS BAU Outputs'!$A:$A,$B33)</f>
        <v>59.700400000000002</v>
      </c>
      <c r="I33">
        <f>SUMIFS('EPS BAU Outputs'!G:G,'EPS BAU Outputs'!$B:$B,$A33,'EPS BAU Outputs'!$A:$A,$B33)</f>
        <v>60.911299999999997</v>
      </c>
      <c r="J33">
        <f>SUMIFS('EPS BAU Outputs'!H:H,'EPS BAU Outputs'!$B:$B,$A33,'EPS BAU Outputs'!$A:$A,$B33)</f>
        <v>59.396500000000003</v>
      </c>
      <c r="K33">
        <f>SUMIFS('EPS BAU Outputs'!I:I,'EPS BAU Outputs'!$B:$B,$A33,'EPS BAU Outputs'!$A:$A,$B33)</f>
        <v>57.9495</v>
      </c>
      <c r="L33">
        <f>SUMIFS('EPS BAU Outputs'!J:J,'EPS BAU Outputs'!$B:$B,$A33,'EPS BAU Outputs'!$A:$A,$B33)</f>
        <v>56.152900000000002</v>
      </c>
      <c r="M33">
        <f>SUMIFS('EPS BAU Outputs'!K:K,'EPS BAU Outputs'!$B:$B,$A33,'EPS BAU Outputs'!$A:$A,$B33)</f>
        <v>52.974800000000002</v>
      </c>
      <c r="N33">
        <f>SUMIFS('EPS BAU Outputs'!L:L,'EPS BAU Outputs'!$B:$B,$A33,'EPS BAU Outputs'!$A:$A,$B33)</f>
        <v>53.837299999999999</v>
      </c>
      <c r="O33">
        <f>SUMIFS('EPS BAU Outputs'!M:M,'EPS BAU Outputs'!$B:$B,$A33,'EPS BAU Outputs'!$A:$A,$B33)</f>
        <v>52.753900000000002</v>
      </c>
      <c r="P33">
        <f>SUMIFS('EPS BAU Outputs'!N:N,'EPS BAU Outputs'!$B:$B,$A33,'EPS BAU Outputs'!$A:$A,$B33)</f>
        <v>53.9557</v>
      </c>
      <c r="Q33">
        <f>SUMIFS('EPS BAU Outputs'!O:O,'EPS BAU Outputs'!$B:$B,$A33,'EPS BAU Outputs'!$A:$A,$B33)</f>
        <v>53.883600000000001</v>
      </c>
      <c r="R33">
        <f>SUMIFS('EPS BAU Outputs'!P:P,'EPS BAU Outputs'!$B:$B,$A33,'EPS BAU Outputs'!$A:$A,$B33)</f>
        <v>53.534399999999998</v>
      </c>
      <c r="S33">
        <f>SUMIFS('EPS BAU Outputs'!Q:Q,'EPS BAU Outputs'!$B:$B,$A33,'EPS BAU Outputs'!$A:$A,$B33)</f>
        <v>54.183599999999998</v>
      </c>
      <c r="T33">
        <f>SUMIFS('EPS BAU Outputs'!R:R,'EPS BAU Outputs'!$B:$B,$A33,'EPS BAU Outputs'!$A:$A,$B33)</f>
        <v>53.286799999999999</v>
      </c>
      <c r="U33">
        <f>SUMIFS('EPS BAU Outputs'!S:S,'EPS BAU Outputs'!$B:$B,$A33,'EPS BAU Outputs'!$A:$A,$B33)</f>
        <v>52.164999999999999</v>
      </c>
      <c r="V33">
        <f>SUMIFS('EPS BAU Outputs'!T:T,'EPS BAU Outputs'!$B:$B,$A33,'EPS BAU Outputs'!$A:$A,$B33)</f>
        <v>49.984400000000001</v>
      </c>
      <c r="W33">
        <f>SUMIFS('EPS BAU Outputs'!U:U,'EPS BAU Outputs'!$B:$B,$A33,'EPS BAU Outputs'!$A:$A,$B33)</f>
        <v>49.515799999999999</v>
      </c>
      <c r="X33">
        <f>SUMIFS('EPS BAU Outputs'!V:V,'EPS BAU Outputs'!$B:$B,$A33,'EPS BAU Outputs'!$A:$A,$B33)</f>
        <v>47.473599999999998</v>
      </c>
      <c r="Y33">
        <f>SUMIFS('EPS BAU Outputs'!W:W,'EPS BAU Outputs'!$B:$B,$A33,'EPS BAU Outputs'!$A:$A,$B33)</f>
        <v>44.054099999999998</v>
      </c>
      <c r="Z33">
        <f>SUMIFS('EPS BAU Outputs'!X:X,'EPS BAU Outputs'!$B:$B,$A33,'EPS BAU Outputs'!$A:$A,$B33)</f>
        <v>40.677100000000003</v>
      </c>
      <c r="AA33">
        <f>SUMIFS('EPS BAU Outputs'!Y:Y,'EPS BAU Outputs'!$B:$B,$A33,'EPS BAU Outputs'!$A:$A,$B33)</f>
        <v>39.1571</v>
      </c>
      <c r="AB33">
        <f>SUMIFS('EPS BAU Outputs'!Z:Z,'EPS BAU Outputs'!$B:$B,$A33,'EPS BAU Outputs'!$A:$A,$B33)</f>
        <v>40.111699999999999</v>
      </c>
      <c r="AC33">
        <f>SUMIFS('EPS BAU Outputs'!AA:AA,'EPS BAU Outputs'!$B:$B,$A33,'EPS BAU Outputs'!$A:$A,$B33)</f>
        <v>39.945599999999999</v>
      </c>
      <c r="AD33">
        <f>SUMIFS('EPS BAU Outputs'!AB:AB,'EPS BAU Outputs'!$B:$B,$A33,'EPS BAU Outputs'!$A:$A,$B33)</f>
        <v>39.152200000000001</v>
      </c>
      <c r="AE33">
        <f>SUMIFS('EPS BAU Outputs'!AC:AC,'EPS BAU Outputs'!$B:$B,$A33,'EPS BAU Outputs'!$A:$A,$B33)</f>
        <v>38.233499999999999</v>
      </c>
      <c r="AF33">
        <f>SUMIFS('EPS BAU Outputs'!AD:AD,'EPS BAU Outputs'!$B:$B,$A33,'EPS BAU Outputs'!$A:$A,$B33)</f>
        <v>37.830500000000001</v>
      </c>
      <c r="AG33">
        <f>SUMIFS('EPS BAU Outputs'!AE:AE,'EPS BAU Outputs'!$B:$B,$A33,'EPS BAU Outputs'!$A:$A,$B33)</f>
        <v>36.808</v>
      </c>
      <c r="AH33">
        <f>SUMIFS('EPS BAU Outputs'!AF:AF,'EPS BAU Outputs'!$B:$B,$A33,'EPS BAU Outputs'!$A:$A,$B33)</f>
        <v>36.0702</v>
      </c>
      <c r="AI33">
        <f>SUMIFS('EPS BAU Outputs'!AG:AG,'EPS BAU Outputs'!$B:$B,$A33,'EPS BAU Outputs'!$A:$A,$B33)</f>
        <v>34.816400000000002</v>
      </c>
      <c r="AJ33" s="2">
        <f t="shared" si="1"/>
        <v>1526.1863999999998</v>
      </c>
    </row>
    <row r="34" spans="1:36" x14ac:dyDescent="0.35">
      <c r="A34" t="str">
        <f t="shared" ref="A34:A41" si="8">A33</f>
        <v>eps-canada-crux NoSettings</v>
      </c>
      <c r="B34" t="s">
        <v>117</v>
      </c>
      <c r="C34" t="str">
        <f t="shared" ref="C34:C41" si="9">C33</f>
        <v>Canada</v>
      </c>
      <c r="D34" t="str">
        <f>INDEX('EPS Crosswalk'!$B$2:$B$14,MATCH('EPS Emissions'!$B34,'EPS Crosswalk'!$C$2:$C$14,0),1)</f>
        <v>Residential</v>
      </c>
      <c r="E34">
        <f>SUMIFS('EPS BAU Outputs'!C:C,'EPS BAU Outputs'!$B:$B,$A34,'EPS BAU Outputs'!$A:$A,$B34)</f>
        <v>40.614600000000003</v>
      </c>
      <c r="F34">
        <f>SUMIFS('EPS BAU Outputs'!D:D,'EPS BAU Outputs'!$B:$B,$A34,'EPS BAU Outputs'!$A:$A,$B34)</f>
        <v>40.823300000000003</v>
      </c>
      <c r="G34">
        <f>SUMIFS('EPS BAU Outputs'!E:E,'EPS BAU Outputs'!$B:$B,$A34,'EPS BAU Outputs'!$A:$A,$B34)</f>
        <v>39.354599999999998</v>
      </c>
      <c r="H34">
        <f>SUMIFS('EPS BAU Outputs'!F:F,'EPS BAU Outputs'!$B:$B,$A34,'EPS BAU Outputs'!$A:$A,$B34)</f>
        <v>38.964599999999997</v>
      </c>
      <c r="I34">
        <f>SUMIFS('EPS BAU Outputs'!G:G,'EPS BAU Outputs'!$B:$B,$A34,'EPS BAU Outputs'!$A:$A,$B34)</f>
        <v>38.579700000000003</v>
      </c>
      <c r="J34">
        <f>SUMIFS('EPS BAU Outputs'!H:H,'EPS BAU Outputs'!$B:$B,$A34,'EPS BAU Outputs'!$A:$A,$B34)</f>
        <v>38.1004</v>
      </c>
      <c r="K34">
        <f>SUMIFS('EPS BAU Outputs'!I:I,'EPS BAU Outputs'!$B:$B,$A34,'EPS BAU Outputs'!$A:$A,$B34)</f>
        <v>37.622799999999998</v>
      </c>
      <c r="L34">
        <f>SUMIFS('EPS BAU Outputs'!J:J,'EPS BAU Outputs'!$B:$B,$A34,'EPS BAU Outputs'!$A:$A,$B34)</f>
        <v>37.140099999999997</v>
      </c>
      <c r="M34">
        <f>SUMIFS('EPS BAU Outputs'!K:K,'EPS BAU Outputs'!$B:$B,$A34,'EPS BAU Outputs'!$A:$A,$B34)</f>
        <v>36.557899999999997</v>
      </c>
      <c r="N34">
        <f>SUMIFS('EPS BAU Outputs'!L:L,'EPS BAU Outputs'!$B:$B,$A34,'EPS BAU Outputs'!$A:$A,$B34)</f>
        <v>35.990400000000001</v>
      </c>
      <c r="O34">
        <f>SUMIFS('EPS BAU Outputs'!M:M,'EPS BAU Outputs'!$B:$B,$A34,'EPS BAU Outputs'!$A:$A,$B34)</f>
        <v>35.450899999999997</v>
      </c>
      <c r="P34">
        <f>SUMIFS('EPS BAU Outputs'!N:N,'EPS BAU Outputs'!$B:$B,$A34,'EPS BAU Outputs'!$A:$A,$B34)</f>
        <v>35.087699999999998</v>
      </c>
      <c r="Q34">
        <f>SUMIFS('EPS BAU Outputs'!O:O,'EPS BAU Outputs'!$B:$B,$A34,'EPS BAU Outputs'!$A:$A,$B34)</f>
        <v>34.982500000000002</v>
      </c>
      <c r="R34">
        <f>SUMIFS('EPS BAU Outputs'!P:P,'EPS BAU Outputs'!$B:$B,$A34,'EPS BAU Outputs'!$A:$A,$B34)</f>
        <v>34.849600000000002</v>
      </c>
      <c r="S34">
        <f>SUMIFS('EPS BAU Outputs'!Q:Q,'EPS BAU Outputs'!$B:$B,$A34,'EPS BAU Outputs'!$A:$A,$B34)</f>
        <v>34.821300000000001</v>
      </c>
      <c r="T34">
        <f>SUMIFS('EPS BAU Outputs'!R:R,'EPS BAU Outputs'!$B:$B,$A34,'EPS BAU Outputs'!$A:$A,$B34)</f>
        <v>34.7866</v>
      </c>
      <c r="U34">
        <f>SUMIFS('EPS BAU Outputs'!S:S,'EPS BAU Outputs'!$B:$B,$A34,'EPS BAU Outputs'!$A:$A,$B34)</f>
        <v>34.778199999999998</v>
      </c>
      <c r="V34">
        <f>SUMIFS('EPS BAU Outputs'!T:T,'EPS BAU Outputs'!$B:$B,$A34,'EPS BAU Outputs'!$A:$A,$B34)</f>
        <v>34.683700000000002</v>
      </c>
      <c r="W34">
        <f>SUMIFS('EPS BAU Outputs'!U:U,'EPS BAU Outputs'!$B:$B,$A34,'EPS BAU Outputs'!$A:$A,$B34)</f>
        <v>34.6858</v>
      </c>
      <c r="X34">
        <f>SUMIFS('EPS BAU Outputs'!V:V,'EPS BAU Outputs'!$B:$B,$A34,'EPS BAU Outputs'!$A:$A,$B34)</f>
        <v>34.7194</v>
      </c>
      <c r="Y34">
        <f>SUMIFS('EPS BAU Outputs'!W:W,'EPS BAU Outputs'!$B:$B,$A34,'EPS BAU Outputs'!$A:$A,$B34)</f>
        <v>34.778100000000002</v>
      </c>
      <c r="Z34">
        <f>SUMIFS('EPS BAU Outputs'!X:X,'EPS BAU Outputs'!$B:$B,$A34,'EPS BAU Outputs'!$A:$A,$B34)</f>
        <v>34.866599999999998</v>
      </c>
      <c r="AA34">
        <f>SUMIFS('EPS BAU Outputs'!Y:Y,'EPS BAU Outputs'!$B:$B,$A34,'EPS BAU Outputs'!$A:$A,$B34)</f>
        <v>35.048099999999998</v>
      </c>
      <c r="AB34">
        <f>SUMIFS('EPS BAU Outputs'!Z:Z,'EPS BAU Outputs'!$B:$B,$A34,'EPS BAU Outputs'!$A:$A,$B34)</f>
        <v>35.127299999999998</v>
      </c>
      <c r="AC34">
        <f>SUMIFS('EPS BAU Outputs'!AA:AA,'EPS BAU Outputs'!$B:$B,$A34,'EPS BAU Outputs'!$A:$A,$B34)</f>
        <v>35.238100000000003</v>
      </c>
      <c r="AD34">
        <f>SUMIFS('EPS BAU Outputs'!AB:AB,'EPS BAU Outputs'!$B:$B,$A34,'EPS BAU Outputs'!$A:$A,$B34)</f>
        <v>35.404499999999999</v>
      </c>
      <c r="AE34">
        <f>SUMIFS('EPS BAU Outputs'!AC:AC,'EPS BAU Outputs'!$B:$B,$A34,'EPS BAU Outputs'!$A:$A,$B34)</f>
        <v>35.5974</v>
      </c>
      <c r="AF34">
        <f>SUMIFS('EPS BAU Outputs'!AD:AD,'EPS BAU Outputs'!$B:$B,$A34,'EPS BAU Outputs'!$A:$A,$B34)</f>
        <v>35.7562</v>
      </c>
      <c r="AG34">
        <f>SUMIFS('EPS BAU Outputs'!AE:AE,'EPS BAU Outputs'!$B:$B,$A34,'EPS BAU Outputs'!$A:$A,$B34)</f>
        <v>35.963200000000001</v>
      </c>
      <c r="AH34">
        <f>SUMIFS('EPS BAU Outputs'!AF:AF,'EPS BAU Outputs'!$B:$B,$A34,'EPS BAU Outputs'!$A:$A,$B34)</f>
        <v>36.168100000000003</v>
      </c>
      <c r="AI34">
        <f>SUMIFS('EPS BAU Outputs'!AG:AG,'EPS BAU Outputs'!$B:$B,$A34,'EPS BAU Outputs'!$A:$A,$B34)</f>
        <v>36.409999999999997</v>
      </c>
      <c r="AJ34" s="2">
        <f t="shared" si="1"/>
        <v>1122.9517000000001</v>
      </c>
    </row>
    <row r="35" spans="1:36" x14ac:dyDescent="0.35">
      <c r="A35" t="str">
        <f t="shared" si="8"/>
        <v>eps-canada-crux NoSettings</v>
      </c>
      <c r="B35" t="s">
        <v>118</v>
      </c>
      <c r="C35" t="str">
        <f t="shared" si="9"/>
        <v>Canada</v>
      </c>
      <c r="D35" t="str">
        <f>INDEX('EPS Crosswalk'!$B$2:$B$14,MATCH('EPS Emissions'!$B35,'EPS Crosswalk'!$C$2:$C$14,0),1)</f>
        <v>Commercial</v>
      </c>
      <c r="E35">
        <f>SUMIFS('EPS BAU Outputs'!C:C,'EPS BAU Outputs'!$B:$B,$A35,'EPS BAU Outputs'!$A:$A,$B35)</f>
        <v>39.099600000000002</v>
      </c>
      <c r="F35">
        <f>SUMIFS('EPS BAU Outputs'!D:D,'EPS BAU Outputs'!$B:$B,$A35,'EPS BAU Outputs'!$A:$A,$B35)</f>
        <v>38.853499999999997</v>
      </c>
      <c r="G35">
        <f>SUMIFS('EPS BAU Outputs'!E:E,'EPS BAU Outputs'!$B:$B,$A35,'EPS BAU Outputs'!$A:$A,$B35)</f>
        <v>38.920999999999999</v>
      </c>
      <c r="H35">
        <f>SUMIFS('EPS BAU Outputs'!F:F,'EPS BAU Outputs'!$B:$B,$A35,'EPS BAU Outputs'!$A:$A,$B35)</f>
        <v>39.135399999999997</v>
      </c>
      <c r="I35">
        <f>SUMIFS('EPS BAU Outputs'!G:G,'EPS BAU Outputs'!$B:$B,$A35,'EPS BAU Outputs'!$A:$A,$B35)</f>
        <v>39.407299999999999</v>
      </c>
      <c r="J35">
        <f>SUMIFS('EPS BAU Outputs'!H:H,'EPS BAU Outputs'!$B:$B,$A35,'EPS BAU Outputs'!$A:$A,$B35)</f>
        <v>39.406799999999997</v>
      </c>
      <c r="K35">
        <f>SUMIFS('EPS BAU Outputs'!I:I,'EPS BAU Outputs'!$B:$B,$A35,'EPS BAU Outputs'!$A:$A,$B35)</f>
        <v>39.400399999999998</v>
      </c>
      <c r="L35">
        <f>SUMIFS('EPS BAU Outputs'!J:J,'EPS BAU Outputs'!$B:$B,$A35,'EPS BAU Outputs'!$A:$A,$B35)</f>
        <v>39.246499999999997</v>
      </c>
      <c r="M35">
        <f>SUMIFS('EPS BAU Outputs'!K:K,'EPS BAU Outputs'!$B:$B,$A35,'EPS BAU Outputs'!$A:$A,$B35)</f>
        <v>38.8688</v>
      </c>
      <c r="N35">
        <f>SUMIFS('EPS BAU Outputs'!L:L,'EPS BAU Outputs'!$B:$B,$A35,'EPS BAU Outputs'!$A:$A,$B35)</f>
        <v>38.575899999999997</v>
      </c>
      <c r="O35">
        <f>SUMIFS('EPS BAU Outputs'!M:M,'EPS BAU Outputs'!$B:$B,$A35,'EPS BAU Outputs'!$A:$A,$B35)</f>
        <v>38.363900000000001</v>
      </c>
      <c r="P35">
        <f>SUMIFS('EPS BAU Outputs'!N:N,'EPS BAU Outputs'!$B:$B,$A35,'EPS BAU Outputs'!$A:$A,$B35)</f>
        <v>38.438699999999997</v>
      </c>
      <c r="Q35">
        <f>SUMIFS('EPS BAU Outputs'!O:O,'EPS BAU Outputs'!$B:$B,$A35,'EPS BAU Outputs'!$A:$A,$B35)</f>
        <v>38.689900000000002</v>
      </c>
      <c r="R35">
        <f>SUMIFS('EPS BAU Outputs'!P:P,'EPS BAU Outputs'!$B:$B,$A35,'EPS BAU Outputs'!$A:$A,$B35)</f>
        <v>38.818800000000003</v>
      </c>
      <c r="S35">
        <f>SUMIFS('EPS BAU Outputs'!Q:Q,'EPS BAU Outputs'!$B:$B,$A35,'EPS BAU Outputs'!$A:$A,$B35)</f>
        <v>38.966999999999999</v>
      </c>
      <c r="T35">
        <f>SUMIFS('EPS BAU Outputs'!R:R,'EPS BAU Outputs'!$B:$B,$A35,'EPS BAU Outputs'!$A:$A,$B35)</f>
        <v>39.120800000000003</v>
      </c>
      <c r="U35">
        <f>SUMIFS('EPS BAU Outputs'!S:S,'EPS BAU Outputs'!$B:$B,$A35,'EPS BAU Outputs'!$A:$A,$B35)</f>
        <v>39.288499999999999</v>
      </c>
      <c r="V35">
        <f>SUMIFS('EPS BAU Outputs'!T:T,'EPS BAU Outputs'!$B:$B,$A35,'EPS BAU Outputs'!$A:$A,$B35)</f>
        <v>39.3504</v>
      </c>
      <c r="W35">
        <f>SUMIFS('EPS BAU Outputs'!U:U,'EPS BAU Outputs'!$B:$B,$A35,'EPS BAU Outputs'!$A:$A,$B35)</f>
        <v>39.599800000000002</v>
      </c>
      <c r="X35">
        <f>SUMIFS('EPS BAU Outputs'!V:V,'EPS BAU Outputs'!$B:$B,$A35,'EPS BAU Outputs'!$A:$A,$B35)</f>
        <v>39.930799999999998</v>
      </c>
      <c r="Y35">
        <f>SUMIFS('EPS BAU Outputs'!W:W,'EPS BAU Outputs'!$B:$B,$A35,'EPS BAU Outputs'!$A:$A,$B35)</f>
        <v>40.110700000000001</v>
      </c>
      <c r="Z35">
        <f>SUMIFS('EPS BAU Outputs'!X:X,'EPS BAU Outputs'!$B:$B,$A35,'EPS BAU Outputs'!$A:$A,$B35)</f>
        <v>40.364699999999999</v>
      </c>
      <c r="AA35">
        <f>SUMIFS('EPS BAU Outputs'!Y:Y,'EPS BAU Outputs'!$B:$B,$A35,'EPS BAU Outputs'!$A:$A,$B35)</f>
        <v>40.724600000000002</v>
      </c>
      <c r="AB35">
        <f>SUMIFS('EPS BAU Outputs'!Z:Z,'EPS BAU Outputs'!$B:$B,$A35,'EPS BAU Outputs'!$A:$A,$B35)</f>
        <v>40.993299999999998</v>
      </c>
      <c r="AC35">
        <f>SUMIFS('EPS BAU Outputs'!AA:AA,'EPS BAU Outputs'!$B:$B,$A35,'EPS BAU Outputs'!$A:$A,$B35)</f>
        <v>41.310899999999997</v>
      </c>
      <c r="AD35">
        <f>SUMIFS('EPS BAU Outputs'!AB:AB,'EPS BAU Outputs'!$B:$B,$A35,'EPS BAU Outputs'!$A:$A,$B35)</f>
        <v>41.644599999999997</v>
      </c>
      <c r="AE35">
        <f>SUMIFS('EPS BAU Outputs'!AC:AC,'EPS BAU Outputs'!$B:$B,$A35,'EPS BAU Outputs'!$A:$A,$B35)</f>
        <v>42.088000000000001</v>
      </c>
      <c r="AF35">
        <f>SUMIFS('EPS BAU Outputs'!AD:AD,'EPS BAU Outputs'!$B:$B,$A35,'EPS BAU Outputs'!$A:$A,$B35)</f>
        <v>42.531599999999997</v>
      </c>
      <c r="AG35">
        <f>SUMIFS('EPS BAU Outputs'!AE:AE,'EPS BAU Outputs'!$B:$B,$A35,'EPS BAU Outputs'!$A:$A,$B35)</f>
        <v>43.037700000000001</v>
      </c>
      <c r="AH35">
        <f>SUMIFS('EPS BAU Outputs'!AF:AF,'EPS BAU Outputs'!$B:$B,$A35,'EPS BAU Outputs'!$A:$A,$B35)</f>
        <v>43.568100000000001</v>
      </c>
      <c r="AI35">
        <f>SUMIFS('EPS BAU Outputs'!AG:AG,'EPS BAU Outputs'!$B:$B,$A35,'EPS BAU Outputs'!$A:$A,$B35)</f>
        <v>44.176099999999998</v>
      </c>
      <c r="AJ35" s="2">
        <f t="shared" si="1"/>
        <v>1242.0340999999999</v>
      </c>
    </row>
    <row r="36" spans="1:36" x14ac:dyDescent="0.35">
      <c r="A36" t="str">
        <f t="shared" si="8"/>
        <v>eps-canada-crux NoSettings</v>
      </c>
      <c r="B36" t="s">
        <v>119</v>
      </c>
      <c r="C36" t="str">
        <f t="shared" si="9"/>
        <v>Canada</v>
      </c>
      <c r="D36" t="str">
        <f>INDEX('EPS Crosswalk'!$B$2:$B$14,MATCH('EPS Emissions'!$B36,'EPS Crosswalk'!$C$2:$C$14,0),1)</f>
        <v>District Heat</v>
      </c>
      <c r="E36">
        <f>SUMIFS('EPS BAU Outputs'!C:C,'EPS BAU Outputs'!$B:$B,$A36,'EPS BAU Outputs'!$A:$A,$B36)</f>
        <v>1.3543700000000001</v>
      </c>
      <c r="F36">
        <f>SUMIFS('EPS BAU Outputs'!D:D,'EPS BAU Outputs'!$B:$B,$A36,'EPS BAU Outputs'!$A:$A,$B36)</f>
        <v>1.4158200000000001</v>
      </c>
      <c r="G36">
        <f>SUMIFS('EPS BAU Outputs'!E:E,'EPS BAU Outputs'!$B:$B,$A36,'EPS BAU Outputs'!$A:$A,$B36)</f>
        <v>1.44767</v>
      </c>
      <c r="H36">
        <f>SUMIFS('EPS BAU Outputs'!F:F,'EPS BAU Outputs'!$B:$B,$A36,'EPS BAU Outputs'!$A:$A,$B36)</f>
        <v>1.4658199999999999</v>
      </c>
      <c r="I36">
        <f>SUMIFS('EPS BAU Outputs'!G:G,'EPS BAU Outputs'!$B:$B,$A36,'EPS BAU Outputs'!$A:$A,$B36)</f>
        <v>1.5122599999999999</v>
      </c>
      <c r="J36">
        <f>SUMIFS('EPS BAU Outputs'!H:H,'EPS BAU Outputs'!$B:$B,$A36,'EPS BAU Outputs'!$A:$A,$B36)</f>
        <v>1.5794699999999999</v>
      </c>
      <c r="K36">
        <f>SUMIFS('EPS BAU Outputs'!I:I,'EPS BAU Outputs'!$B:$B,$A36,'EPS BAU Outputs'!$A:$A,$B36)</f>
        <v>1.64754</v>
      </c>
      <c r="L36">
        <f>SUMIFS('EPS BAU Outputs'!J:J,'EPS BAU Outputs'!$B:$B,$A36,'EPS BAU Outputs'!$A:$A,$B36)</f>
        <v>1.7092099999999999</v>
      </c>
      <c r="M36">
        <f>SUMIFS('EPS BAU Outputs'!K:K,'EPS BAU Outputs'!$B:$B,$A36,'EPS BAU Outputs'!$A:$A,$B36)</f>
        <v>1.881</v>
      </c>
      <c r="N36">
        <f>SUMIFS('EPS BAU Outputs'!L:L,'EPS BAU Outputs'!$B:$B,$A36,'EPS BAU Outputs'!$A:$A,$B36)</f>
        <v>2.4127900000000002</v>
      </c>
      <c r="O36">
        <f>SUMIFS('EPS BAU Outputs'!M:M,'EPS BAU Outputs'!$B:$B,$A36,'EPS BAU Outputs'!$A:$A,$B36)</f>
        <v>3.258</v>
      </c>
      <c r="P36">
        <f>SUMIFS('EPS BAU Outputs'!N:N,'EPS BAU Outputs'!$B:$B,$A36,'EPS BAU Outputs'!$A:$A,$B36)</f>
        <v>3.7618399999999999</v>
      </c>
      <c r="Q36">
        <f>SUMIFS('EPS BAU Outputs'!O:O,'EPS BAU Outputs'!$B:$B,$A36,'EPS BAU Outputs'!$A:$A,$B36)</f>
        <v>4.7015500000000001</v>
      </c>
      <c r="R36">
        <f>SUMIFS('EPS BAU Outputs'!P:P,'EPS BAU Outputs'!$B:$B,$A36,'EPS BAU Outputs'!$A:$A,$B36)</f>
        <v>4.7898300000000003</v>
      </c>
      <c r="S36">
        <f>SUMIFS('EPS BAU Outputs'!Q:Q,'EPS BAU Outputs'!$B:$B,$A36,'EPS BAU Outputs'!$A:$A,$B36)</f>
        <v>4.8564999999999996</v>
      </c>
      <c r="T36">
        <f>SUMIFS('EPS BAU Outputs'!R:R,'EPS BAU Outputs'!$B:$B,$A36,'EPS BAU Outputs'!$A:$A,$B36)</f>
        <v>4.8588399999999998</v>
      </c>
      <c r="U36">
        <f>SUMIFS('EPS BAU Outputs'!S:S,'EPS BAU Outputs'!$B:$B,$A36,'EPS BAU Outputs'!$A:$A,$B36)</f>
        <v>4.8488600000000002</v>
      </c>
      <c r="V36">
        <f>SUMIFS('EPS BAU Outputs'!T:T,'EPS BAU Outputs'!$B:$B,$A36,'EPS BAU Outputs'!$A:$A,$B36)</f>
        <v>4.7518599999999998</v>
      </c>
      <c r="W36">
        <f>SUMIFS('EPS BAU Outputs'!U:U,'EPS BAU Outputs'!$B:$B,$A36,'EPS BAU Outputs'!$A:$A,$B36)</f>
        <v>4.7492900000000002</v>
      </c>
      <c r="X36">
        <f>SUMIFS('EPS BAU Outputs'!V:V,'EPS BAU Outputs'!$B:$B,$A36,'EPS BAU Outputs'!$A:$A,$B36)</f>
        <v>4.6835699999999996</v>
      </c>
      <c r="Y36">
        <f>SUMIFS('EPS BAU Outputs'!W:W,'EPS BAU Outputs'!$B:$B,$A36,'EPS BAU Outputs'!$A:$A,$B36)</f>
        <v>4.6634500000000001</v>
      </c>
      <c r="Z36">
        <f>SUMIFS('EPS BAU Outputs'!X:X,'EPS BAU Outputs'!$B:$B,$A36,'EPS BAU Outputs'!$A:$A,$B36)</f>
        <v>4.6610300000000002</v>
      </c>
      <c r="AA36">
        <f>SUMIFS('EPS BAU Outputs'!Y:Y,'EPS BAU Outputs'!$B:$B,$A36,'EPS BAU Outputs'!$A:$A,$B36)</f>
        <v>4.6619900000000003</v>
      </c>
      <c r="AB36">
        <f>SUMIFS('EPS BAU Outputs'!Z:Z,'EPS BAU Outputs'!$B:$B,$A36,'EPS BAU Outputs'!$A:$A,$B36)</f>
        <v>4.6097299999999999</v>
      </c>
      <c r="AC36">
        <f>SUMIFS('EPS BAU Outputs'!AA:AA,'EPS BAU Outputs'!$B:$B,$A36,'EPS BAU Outputs'!$A:$A,$B36)</f>
        <v>4.6313500000000003</v>
      </c>
      <c r="AD36">
        <f>SUMIFS('EPS BAU Outputs'!AB:AB,'EPS BAU Outputs'!$B:$B,$A36,'EPS BAU Outputs'!$A:$A,$B36)</f>
        <v>4.6087499999999997</v>
      </c>
      <c r="AE36">
        <f>SUMIFS('EPS BAU Outputs'!AC:AC,'EPS BAU Outputs'!$B:$B,$A36,'EPS BAU Outputs'!$A:$A,$B36)</f>
        <v>4.5709799999999996</v>
      </c>
      <c r="AF36">
        <f>SUMIFS('EPS BAU Outputs'!AD:AD,'EPS BAU Outputs'!$B:$B,$A36,'EPS BAU Outputs'!$A:$A,$B36)</f>
        <v>4.5874100000000002</v>
      </c>
      <c r="AG36">
        <f>SUMIFS('EPS BAU Outputs'!AE:AE,'EPS BAU Outputs'!$B:$B,$A36,'EPS BAU Outputs'!$A:$A,$B36)</f>
        <v>4.5011000000000001</v>
      </c>
      <c r="AH36">
        <f>SUMIFS('EPS BAU Outputs'!AF:AF,'EPS BAU Outputs'!$B:$B,$A36,'EPS BAU Outputs'!$A:$A,$B36)</f>
        <v>4.5235000000000003</v>
      </c>
      <c r="AI36">
        <f>SUMIFS('EPS BAU Outputs'!AG:AG,'EPS BAU Outputs'!$B:$B,$A36,'EPS BAU Outputs'!$A:$A,$B36)</f>
        <v>4.5065999999999997</v>
      </c>
      <c r="AJ36" s="2">
        <f t="shared" si="1"/>
        <v>112.21198000000001</v>
      </c>
    </row>
    <row r="37" spans="1:36" x14ac:dyDescent="0.35">
      <c r="A37" t="str">
        <f t="shared" si="8"/>
        <v>eps-canada-crux NoSettings</v>
      </c>
      <c r="B37" t="s">
        <v>120</v>
      </c>
      <c r="C37" t="str">
        <f t="shared" si="9"/>
        <v>Canada</v>
      </c>
      <c r="D37" t="str">
        <f>INDEX('EPS Crosswalk'!$B$2:$B$14,MATCH('EPS Emissions'!$B37,'EPS Crosswalk'!$C$2:$C$14,0),1)</f>
        <v>Land</v>
      </c>
      <c r="E37">
        <f>SUMIFS('EPS BAU Outputs'!C:C,'EPS BAU Outputs'!$B:$B,$A37,'EPS BAU Outputs'!$A:$A,$B37)</f>
        <v>-16.363600000000002</v>
      </c>
      <c r="F37">
        <f>SUMIFS('EPS BAU Outputs'!D:D,'EPS BAU Outputs'!$B:$B,$A37,'EPS BAU Outputs'!$A:$A,$B37)</f>
        <v>-17.7273</v>
      </c>
      <c r="G37">
        <f>SUMIFS('EPS BAU Outputs'!E:E,'EPS BAU Outputs'!$B:$B,$A37,'EPS BAU Outputs'!$A:$A,$B37)</f>
        <v>-19.090900000000001</v>
      </c>
      <c r="H37">
        <f>SUMIFS('EPS BAU Outputs'!F:F,'EPS BAU Outputs'!$B:$B,$A37,'EPS BAU Outputs'!$A:$A,$B37)</f>
        <v>-20.454499999999999</v>
      </c>
      <c r="I37">
        <f>SUMIFS('EPS BAU Outputs'!G:G,'EPS BAU Outputs'!$B:$B,$A37,'EPS BAU Outputs'!$A:$A,$B37)</f>
        <v>-21.818200000000001</v>
      </c>
      <c r="J37">
        <f>SUMIFS('EPS BAU Outputs'!H:H,'EPS BAU Outputs'!$B:$B,$A37,'EPS BAU Outputs'!$A:$A,$B37)</f>
        <v>-23.181799999999999</v>
      </c>
      <c r="K37">
        <f>SUMIFS('EPS BAU Outputs'!I:I,'EPS BAU Outputs'!$B:$B,$A37,'EPS BAU Outputs'!$A:$A,$B37)</f>
        <v>-24.545500000000001</v>
      </c>
      <c r="L37">
        <f>SUMIFS('EPS BAU Outputs'!J:J,'EPS BAU Outputs'!$B:$B,$A37,'EPS BAU Outputs'!$A:$A,$B37)</f>
        <v>-25.909099999999999</v>
      </c>
      <c r="M37">
        <f>SUMIFS('EPS BAU Outputs'!K:K,'EPS BAU Outputs'!$B:$B,$A37,'EPS BAU Outputs'!$A:$A,$B37)</f>
        <v>-27.2727</v>
      </c>
      <c r="N37">
        <f>SUMIFS('EPS BAU Outputs'!L:L,'EPS BAU Outputs'!$B:$B,$A37,'EPS BAU Outputs'!$A:$A,$B37)</f>
        <v>-28.636399999999998</v>
      </c>
      <c r="O37">
        <f>SUMIFS('EPS BAU Outputs'!M:M,'EPS BAU Outputs'!$B:$B,$A37,'EPS BAU Outputs'!$A:$A,$B37)</f>
        <v>-30</v>
      </c>
      <c r="P37">
        <f>SUMIFS('EPS BAU Outputs'!N:N,'EPS BAU Outputs'!$B:$B,$A37,'EPS BAU Outputs'!$A:$A,$B37)</f>
        <v>-30</v>
      </c>
      <c r="Q37">
        <f>SUMIFS('EPS BAU Outputs'!O:O,'EPS BAU Outputs'!$B:$B,$A37,'EPS BAU Outputs'!$A:$A,$B37)</f>
        <v>-30</v>
      </c>
      <c r="R37">
        <f>SUMIFS('EPS BAU Outputs'!P:P,'EPS BAU Outputs'!$B:$B,$A37,'EPS BAU Outputs'!$A:$A,$B37)</f>
        <v>-30</v>
      </c>
      <c r="S37">
        <f>SUMIFS('EPS BAU Outputs'!Q:Q,'EPS BAU Outputs'!$B:$B,$A37,'EPS BAU Outputs'!$A:$A,$B37)</f>
        <v>-30</v>
      </c>
      <c r="T37">
        <f>SUMIFS('EPS BAU Outputs'!R:R,'EPS BAU Outputs'!$B:$B,$A37,'EPS BAU Outputs'!$A:$A,$B37)</f>
        <v>-30</v>
      </c>
      <c r="U37">
        <f>SUMIFS('EPS BAU Outputs'!S:S,'EPS BAU Outputs'!$B:$B,$A37,'EPS BAU Outputs'!$A:$A,$B37)</f>
        <v>-30</v>
      </c>
      <c r="V37">
        <f>SUMIFS('EPS BAU Outputs'!T:T,'EPS BAU Outputs'!$B:$B,$A37,'EPS BAU Outputs'!$A:$A,$B37)</f>
        <v>-30</v>
      </c>
      <c r="W37">
        <f>SUMIFS('EPS BAU Outputs'!U:U,'EPS BAU Outputs'!$B:$B,$A37,'EPS BAU Outputs'!$A:$A,$B37)</f>
        <v>-30</v>
      </c>
      <c r="X37">
        <f>SUMIFS('EPS BAU Outputs'!V:V,'EPS BAU Outputs'!$B:$B,$A37,'EPS BAU Outputs'!$A:$A,$B37)</f>
        <v>-30</v>
      </c>
      <c r="Y37">
        <f>SUMIFS('EPS BAU Outputs'!W:W,'EPS BAU Outputs'!$B:$B,$A37,'EPS BAU Outputs'!$A:$A,$B37)</f>
        <v>-30</v>
      </c>
      <c r="Z37">
        <f>SUMIFS('EPS BAU Outputs'!X:X,'EPS BAU Outputs'!$B:$B,$A37,'EPS BAU Outputs'!$A:$A,$B37)</f>
        <v>-30</v>
      </c>
      <c r="AA37">
        <f>SUMIFS('EPS BAU Outputs'!Y:Y,'EPS BAU Outputs'!$B:$B,$A37,'EPS BAU Outputs'!$A:$A,$B37)</f>
        <v>-30</v>
      </c>
      <c r="AB37">
        <f>SUMIFS('EPS BAU Outputs'!Z:Z,'EPS BAU Outputs'!$B:$B,$A37,'EPS BAU Outputs'!$A:$A,$B37)</f>
        <v>-30</v>
      </c>
      <c r="AC37">
        <f>SUMIFS('EPS BAU Outputs'!AA:AA,'EPS BAU Outputs'!$B:$B,$A37,'EPS BAU Outputs'!$A:$A,$B37)</f>
        <v>-30</v>
      </c>
      <c r="AD37">
        <f>SUMIFS('EPS BAU Outputs'!AB:AB,'EPS BAU Outputs'!$B:$B,$A37,'EPS BAU Outputs'!$A:$A,$B37)</f>
        <v>-30</v>
      </c>
      <c r="AE37">
        <f>SUMIFS('EPS BAU Outputs'!AC:AC,'EPS BAU Outputs'!$B:$B,$A37,'EPS BAU Outputs'!$A:$A,$B37)</f>
        <v>-30</v>
      </c>
      <c r="AF37">
        <f>SUMIFS('EPS BAU Outputs'!AD:AD,'EPS BAU Outputs'!$B:$B,$A37,'EPS BAU Outputs'!$A:$A,$B37)</f>
        <v>-30</v>
      </c>
      <c r="AG37">
        <f>SUMIFS('EPS BAU Outputs'!AE:AE,'EPS BAU Outputs'!$B:$B,$A37,'EPS BAU Outputs'!$A:$A,$B37)</f>
        <v>-30</v>
      </c>
      <c r="AH37">
        <f>SUMIFS('EPS BAU Outputs'!AF:AF,'EPS BAU Outputs'!$B:$B,$A37,'EPS BAU Outputs'!$A:$A,$B37)</f>
        <v>-30</v>
      </c>
      <c r="AI37">
        <f>SUMIFS('EPS BAU Outputs'!AG:AG,'EPS BAU Outputs'!$B:$B,$A37,'EPS BAU Outputs'!$A:$A,$B37)</f>
        <v>-30</v>
      </c>
      <c r="AJ37" s="2">
        <f t="shared" si="1"/>
        <v>-855</v>
      </c>
    </row>
    <row r="38" spans="1:36" x14ac:dyDescent="0.35">
      <c r="A38" t="str">
        <f t="shared" si="8"/>
        <v>eps-canada-crux NoSettings</v>
      </c>
      <c r="B38" t="s">
        <v>121</v>
      </c>
      <c r="C38" t="str">
        <f t="shared" si="9"/>
        <v>Canada</v>
      </c>
      <c r="D38" t="str">
        <f>INDEX('EPS Crosswalk'!$B$2:$B$14,MATCH('EPS Emissions'!$B38,'EPS Crosswalk'!$C$2:$C$14,0),1)</f>
        <v>Geoengineering</v>
      </c>
      <c r="E38">
        <f>SUMIFS('EPS BAU Outputs'!C:C,'EPS BAU Outputs'!$B:$B,$A38,'EPS BAU Outputs'!$A:$A,$B38)</f>
        <v>0</v>
      </c>
      <c r="F38">
        <f>SUMIFS('EPS BAU Outputs'!D:D,'EPS BAU Outputs'!$B:$B,$A38,'EPS BAU Outputs'!$A:$A,$B38)</f>
        <v>0</v>
      </c>
      <c r="G38">
        <f>SUMIFS('EPS BAU Outputs'!E:E,'EPS BAU Outputs'!$B:$B,$A38,'EPS BAU Outputs'!$A:$A,$B38)</f>
        <v>0</v>
      </c>
      <c r="H38">
        <f>SUMIFS('EPS BAU Outputs'!F:F,'EPS BAU Outputs'!$B:$B,$A38,'EPS BAU Outputs'!$A:$A,$B38)</f>
        <v>0</v>
      </c>
      <c r="I38">
        <f>SUMIFS('EPS BAU Outputs'!G:G,'EPS BAU Outputs'!$B:$B,$A38,'EPS BAU Outputs'!$A:$A,$B38)</f>
        <v>0</v>
      </c>
      <c r="J38">
        <f>SUMIFS('EPS BAU Outputs'!H:H,'EPS BAU Outputs'!$B:$B,$A38,'EPS BAU Outputs'!$A:$A,$B38)</f>
        <v>0</v>
      </c>
      <c r="K38">
        <f>SUMIFS('EPS BAU Outputs'!I:I,'EPS BAU Outputs'!$B:$B,$A38,'EPS BAU Outputs'!$A:$A,$B38)</f>
        <v>0</v>
      </c>
      <c r="L38">
        <f>SUMIFS('EPS BAU Outputs'!J:J,'EPS BAU Outputs'!$B:$B,$A38,'EPS BAU Outputs'!$A:$A,$B38)</f>
        <v>0</v>
      </c>
      <c r="M38">
        <f>SUMIFS('EPS BAU Outputs'!K:K,'EPS BAU Outputs'!$B:$B,$A38,'EPS BAU Outputs'!$A:$A,$B38)</f>
        <v>0</v>
      </c>
      <c r="N38">
        <f>SUMIFS('EPS BAU Outputs'!L:L,'EPS BAU Outputs'!$B:$B,$A38,'EPS BAU Outputs'!$A:$A,$B38)</f>
        <v>0</v>
      </c>
      <c r="O38">
        <f>SUMIFS('EPS BAU Outputs'!M:M,'EPS BAU Outputs'!$B:$B,$A38,'EPS BAU Outputs'!$A:$A,$B38)</f>
        <v>0</v>
      </c>
      <c r="P38">
        <f>SUMIFS('EPS BAU Outputs'!N:N,'EPS BAU Outputs'!$B:$B,$A38,'EPS BAU Outputs'!$A:$A,$B38)</f>
        <v>0</v>
      </c>
      <c r="Q38">
        <f>SUMIFS('EPS BAU Outputs'!O:O,'EPS BAU Outputs'!$B:$B,$A38,'EPS BAU Outputs'!$A:$A,$B38)</f>
        <v>0</v>
      </c>
      <c r="R38">
        <f>SUMIFS('EPS BAU Outputs'!P:P,'EPS BAU Outputs'!$B:$B,$A38,'EPS BAU Outputs'!$A:$A,$B38)</f>
        <v>0</v>
      </c>
      <c r="S38">
        <f>SUMIFS('EPS BAU Outputs'!Q:Q,'EPS BAU Outputs'!$B:$B,$A38,'EPS BAU Outputs'!$A:$A,$B38)</f>
        <v>0</v>
      </c>
      <c r="T38">
        <f>SUMIFS('EPS BAU Outputs'!R:R,'EPS BAU Outputs'!$B:$B,$A38,'EPS BAU Outputs'!$A:$A,$B38)</f>
        <v>0</v>
      </c>
      <c r="U38">
        <f>SUMIFS('EPS BAU Outputs'!S:S,'EPS BAU Outputs'!$B:$B,$A38,'EPS BAU Outputs'!$A:$A,$B38)</f>
        <v>0</v>
      </c>
      <c r="V38">
        <f>SUMIFS('EPS BAU Outputs'!T:T,'EPS BAU Outputs'!$B:$B,$A38,'EPS BAU Outputs'!$A:$A,$B38)</f>
        <v>0</v>
      </c>
      <c r="W38">
        <f>SUMIFS('EPS BAU Outputs'!U:U,'EPS BAU Outputs'!$B:$B,$A38,'EPS BAU Outputs'!$A:$A,$B38)</f>
        <v>0</v>
      </c>
      <c r="X38">
        <f>SUMIFS('EPS BAU Outputs'!V:V,'EPS BAU Outputs'!$B:$B,$A38,'EPS BAU Outputs'!$A:$A,$B38)</f>
        <v>0</v>
      </c>
      <c r="Y38">
        <f>SUMIFS('EPS BAU Outputs'!W:W,'EPS BAU Outputs'!$B:$B,$A38,'EPS BAU Outputs'!$A:$A,$B38)</f>
        <v>0</v>
      </c>
      <c r="Z38">
        <f>SUMIFS('EPS BAU Outputs'!X:X,'EPS BAU Outputs'!$B:$B,$A38,'EPS BAU Outputs'!$A:$A,$B38)</f>
        <v>0</v>
      </c>
      <c r="AA38">
        <f>SUMIFS('EPS BAU Outputs'!Y:Y,'EPS BAU Outputs'!$B:$B,$A38,'EPS BAU Outputs'!$A:$A,$B38)</f>
        <v>0</v>
      </c>
      <c r="AB38">
        <f>SUMIFS('EPS BAU Outputs'!Z:Z,'EPS BAU Outputs'!$B:$B,$A38,'EPS BAU Outputs'!$A:$A,$B38)</f>
        <v>0</v>
      </c>
      <c r="AC38">
        <f>SUMIFS('EPS BAU Outputs'!AA:AA,'EPS BAU Outputs'!$B:$B,$A38,'EPS BAU Outputs'!$A:$A,$B38)</f>
        <v>0</v>
      </c>
      <c r="AD38">
        <f>SUMIFS('EPS BAU Outputs'!AB:AB,'EPS BAU Outputs'!$B:$B,$A38,'EPS BAU Outputs'!$A:$A,$B38)</f>
        <v>0</v>
      </c>
      <c r="AE38">
        <f>SUMIFS('EPS BAU Outputs'!AC:AC,'EPS BAU Outputs'!$B:$B,$A38,'EPS BAU Outputs'!$A:$A,$B38)</f>
        <v>0</v>
      </c>
      <c r="AF38">
        <f>SUMIFS('EPS BAU Outputs'!AD:AD,'EPS BAU Outputs'!$B:$B,$A38,'EPS BAU Outputs'!$A:$A,$B38)</f>
        <v>0</v>
      </c>
      <c r="AG38">
        <f>SUMIFS('EPS BAU Outputs'!AE:AE,'EPS BAU Outputs'!$B:$B,$A38,'EPS BAU Outputs'!$A:$A,$B38)</f>
        <v>0</v>
      </c>
      <c r="AH38">
        <f>SUMIFS('EPS BAU Outputs'!AF:AF,'EPS BAU Outputs'!$B:$B,$A38,'EPS BAU Outputs'!$A:$A,$B38)</f>
        <v>0</v>
      </c>
      <c r="AI38">
        <f>SUMIFS('EPS BAU Outputs'!AG:AG,'EPS BAU Outputs'!$B:$B,$A38,'EPS BAU Outputs'!$A:$A,$B38)</f>
        <v>0</v>
      </c>
      <c r="AJ38" s="2">
        <f t="shared" si="1"/>
        <v>0</v>
      </c>
    </row>
    <row r="39" spans="1:36" x14ac:dyDescent="0.35">
      <c r="A39" t="str">
        <f t="shared" si="8"/>
        <v>eps-canada-crux NoSettings</v>
      </c>
      <c r="B39" t="s">
        <v>122</v>
      </c>
      <c r="C39" t="str">
        <f t="shared" si="9"/>
        <v>Canada</v>
      </c>
      <c r="D39" t="str">
        <f>INDEX('EPS Crosswalk'!$B$2:$B$14,MATCH('EPS Emissions'!$B39,'EPS Crosswalk'!$C$2:$C$14,0),1)</f>
        <v>Industry</v>
      </c>
      <c r="E39">
        <f>SUMIFS('EPS BAU Outputs'!C:C,'EPS BAU Outputs'!$B:$B,$A39,'EPS BAU Outputs'!$A:$A,$B39)</f>
        <v>288.32100000000003</v>
      </c>
      <c r="F39">
        <f>SUMIFS('EPS BAU Outputs'!D:D,'EPS BAU Outputs'!$B:$B,$A39,'EPS BAU Outputs'!$A:$A,$B39)</f>
        <v>281.83199999999999</v>
      </c>
      <c r="G39">
        <f>SUMIFS('EPS BAU Outputs'!E:E,'EPS BAU Outputs'!$B:$B,$A39,'EPS BAU Outputs'!$A:$A,$B39)</f>
        <v>277.35300000000001</v>
      </c>
      <c r="H39">
        <f>SUMIFS('EPS BAU Outputs'!F:F,'EPS BAU Outputs'!$B:$B,$A39,'EPS BAU Outputs'!$A:$A,$B39)</f>
        <v>276.15199999999999</v>
      </c>
      <c r="I39">
        <f>SUMIFS('EPS BAU Outputs'!G:G,'EPS BAU Outputs'!$B:$B,$A39,'EPS BAU Outputs'!$A:$A,$B39)</f>
        <v>275.50200000000001</v>
      </c>
      <c r="J39">
        <f>SUMIFS('EPS BAU Outputs'!H:H,'EPS BAU Outputs'!$B:$B,$A39,'EPS BAU Outputs'!$A:$A,$B39)</f>
        <v>274.154</v>
      </c>
      <c r="K39">
        <f>SUMIFS('EPS BAU Outputs'!I:I,'EPS BAU Outputs'!$B:$B,$A39,'EPS BAU Outputs'!$A:$A,$B39)</f>
        <v>273.08699999999999</v>
      </c>
      <c r="L39">
        <f>SUMIFS('EPS BAU Outputs'!J:J,'EPS BAU Outputs'!$B:$B,$A39,'EPS BAU Outputs'!$A:$A,$B39)</f>
        <v>271.13200000000001</v>
      </c>
      <c r="M39">
        <f>SUMIFS('EPS BAU Outputs'!K:K,'EPS BAU Outputs'!$B:$B,$A39,'EPS BAU Outputs'!$A:$A,$B39)</f>
        <v>267.30500000000001</v>
      </c>
      <c r="N39">
        <f>SUMIFS('EPS BAU Outputs'!L:L,'EPS BAU Outputs'!$B:$B,$A39,'EPS BAU Outputs'!$A:$A,$B39)</f>
        <v>263.68200000000002</v>
      </c>
      <c r="O39">
        <f>SUMIFS('EPS BAU Outputs'!M:M,'EPS BAU Outputs'!$B:$B,$A39,'EPS BAU Outputs'!$A:$A,$B39)</f>
        <v>261.423</v>
      </c>
      <c r="P39">
        <f>SUMIFS('EPS BAU Outputs'!N:N,'EPS BAU Outputs'!$B:$B,$A39,'EPS BAU Outputs'!$A:$A,$B39)</f>
        <v>261.91899999999998</v>
      </c>
      <c r="Q39">
        <f>SUMIFS('EPS BAU Outputs'!O:O,'EPS BAU Outputs'!$B:$B,$A39,'EPS BAU Outputs'!$A:$A,$B39)</f>
        <v>262.72300000000001</v>
      </c>
      <c r="R39">
        <f>SUMIFS('EPS BAU Outputs'!P:P,'EPS BAU Outputs'!$B:$B,$A39,'EPS BAU Outputs'!$A:$A,$B39)</f>
        <v>262.13</v>
      </c>
      <c r="S39">
        <f>SUMIFS('EPS BAU Outputs'!Q:Q,'EPS BAU Outputs'!$B:$B,$A39,'EPS BAU Outputs'!$A:$A,$B39)</f>
        <v>261.62</v>
      </c>
      <c r="T39">
        <f>SUMIFS('EPS BAU Outputs'!R:R,'EPS BAU Outputs'!$B:$B,$A39,'EPS BAU Outputs'!$A:$A,$B39)</f>
        <v>260.899</v>
      </c>
      <c r="U39">
        <f>SUMIFS('EPS BAU Outputs'!S:S,'EPS BAU Outputs'!$B:$B,$A39,'EPS BAU Outputs'!$A:$A,$B39)</f>
        <v>260.84399999999999</v>
      </c>
      <c r="V39">
        <f>SUMIFS('EPS BAU Outputs'!T:T,'EPS BAU Outputs'!$B:$B,$A39,'EPS BAU Outputs'!$A:$A,$B39)</f>
        <v>260.76100000000002</v>
      </c>
      <c r="W39">
        <f>SUMIFS('EPS BAU Outputs'!U:U,'EPS BAU Outputs'!$B:$B,$A39,'EPS BAU Outputs'!$A:$A,$B39)</f>
        <v>261.50599999999997</v>
      </c>
      <c r="X39">
        <f>SUMIFS('EPS BAU Outputs'!V:V,'EPS BAU Outputs'!$B:$B,$A39,'EPS BAU Outputs'!$A:$A,$B39)</f>
        <v>262.46199999999999</v>
      </c>
      <c r="Y39">
        <f>SUMIFS('EPS BAU Outputs'!W:W,'EPS BAU Outputs'!$B:$B,$A39,'EPS BAU Outputs'!$A:$A,$B39)</f>
        <v>262.60899999999998</v>
      </c>
      <c r="Z39">
        <f>SUMIFS('EPS BAU Outputs'!X:X,'EPS BAU Outputs'!$B:$B,$A39,'EPS BAU Outputs'!$A:$A,$B39)</f>
        <v>263.108</v>
      </c>
      <c r="AA39">
        <f>SUMIFS('EPS BAU Outputs'!Y:Y,'EPS BAU Outputs'!$B:$B,$A39,'EPS BAU Outputs'!$A:$A,$B39)</f>
        <v>263.774</v>
      </c>
      <c r="AB39">
        <f>SUMIFS('EPS BAU Outputs'!Z:Z,'EPS BAU Outputs'!$B:$B,$A39,'EPS BAU Outputs'!$A:$A,$B39)</f>
        <v>264.95600000000002</v>
      </c>
      <c r="AC39">
        <f>SUMIFS('EPS BAU Outputs'!AA:AA,'EPS BAU Outputs'!$B:$B,$A39,'EPS BAU Outputs'!$A:$A,$B39)</f>
        <v>266.42899999999997</v>
      </c>
      <c r="AD39">
        <f>SUMIFS('EPS BAU Outputs'!AB:AB,'EPS BAU Outputs'!$B:$B,$A39,'EPS BAU Outputs'!$A:$A,$B39)</f>
        <v>267.49299999999999</v>
      </c>
      <c r="AE39">
        <f>SUMIFS('EPS BAU Outputs'!AC:AC,'EPS BAU Outputs'!$B:$B,$A39,'EPS BAU Outputs'!$A:$A,$B39)</f>
        <v>268.72899999999998</v>
      </c>
      <c r="AF39">
        <f>SUMIFS('EPS BAU Outputs'!AD:AD,'EPS BAU Outputs'!$B:$B,$A39,'EPS BAU Outputs'!$A:$A,$B39)</f>
        <v>270.02800000000002</v>
      </c>
      <c r="AG39">
        <f>SUMIFS('EPS BAU Outputs'!AE:AE,'EPS BAU Outputs'!$B:$B,$A39,'EPS BAU Outputs'!$A:$A,$B39)</f>
        <v>271.40800000000002</v>
      </c>
      <c r="AH39">
        <f>SUMIFS('EPS BAU Outputs'!AF:AF,'EPS BAU Outputs'!$B:$B,$A39,'EPS BAU Outputs'!$A:$A,$B39)</f>
        <v>272.91800000000001</v>
      </c>
      <c r="AI39">
        <f>SUMIFS('EPS BAU Outputs'!AG:AG,'EPS BAU Outputs'!$B:$B,$A39,'EPS BAU Outputs'!$A:$A,$B39)</f>
        <v>274.45699999999999</v>
      </c>
      <c r="AJ39" s="2">
        <f t="shared" si="1"/>
        <v>8310.7160000000022</v>
      </c>
    </row>
    <row r="40" spans="1:36" x14ac:dyDescent="0.35">
      <c r="A40" t="str">
        <f t="shared" si="8"/>
        <v>eps-canada-crux NoSettings</v>
      </c>
      <c r="B40" t="s">
        <v>123</v>
      </c>
      <c r="C40" t="str">
        <f t="shared" si="9"/>
        <v>Canada</v>
      </c>
      <c r="D40" t="str">
        <f>INDEX('EPS Crosswalk'!$B$2:$B$14,MATCH('EPS Emissions'!$B40,'EPS Crosswalk'!$C$2:$C$14,0),1)</f>
        <v>Agriculture</v>
      </c>
      <c r="E40">
        <f>SUMIFS('EPS BAU Outputs'!C:C,'EPS BAU Outputs'!$B:$B,$A40,'EPS BAU Outputs'!$A:$A,$B40)</f>
        <v>74.702299999999994</v>
      </c>
      <c r="F40">
        <f>SUMIFS('EPS BAU Outputs'!D:D,'EPS BAU Outputs'!$B:$B,$A40,'EPS BAU Outputs'!$A:$A,$B40)</f>
        <v>74.534499999999994</v>
      </c>
      <c r="G40">
        <f>SUMIFS('EPS BAU Outputs'!E:E,'EPS BAU Outputs'!$B:$B,$A40,'EPS BAU Outputs'!$A:$A,$B40)</f>
        <v>75.336399999999998</v>
      </c>
      <c r="H40">
        <f>SUMIFS('EPS BAU Outputs'!F:F,'EPS BAU Outputs'!$B:$B,$A40,'EPS BAU Outputs'!$A:$A,$B40)</f>
        <v>75.821399999999997</v>
      </c>
      <c r="I40">
        <f>SUMIFS('EPS BAU Outputs'!G:G,'EPS BAU Outputs'!$B:$B,$A40,'EPS BAU Outputs'!$A:$A,$B40)</f>
        <v>76.139099999999999</v>
      </c>
      <c r="J40">
        <f>SUMIFS('EPS BAU Outputs'!H:H,'EPS BAU Outputs'!$B:$B,$A40,'EPS BAU Outputs'!$A:$A,$B40)</f>
        <v>76.368099999999998</v>
      </c>
      <c r="K40">
        <f>SUMIFS('EPS BAU Outputs'!I:I,'EPS BAU Outputs'!$B:$B,$A40,'EPS BAU Outputs'!$A:$A,$B40)</f>
        <v>76.612300000000005</v>
      </c>
      <c r="L40">
        <f>SUMIFS('EPS BAU Outputs'!J:J,'EPS BAU Outputs'!$B:$B,$A40,'EPS BAU Outputs'!$A:$A,$B40)</f>
        <v>76.827799999999996</v>
      </c>
      <c r="M40">
        <f>SUMIFS('EPS BAU Outputs'!K:K,'EPS BAU Outputs'!$B:$B,$A40,'EPS BAU Outputs'!$A:$A,$B40)</f>
        <v>76.944800000000001</v>
      </c>
      <c r="N40">
        <f>SUMIFS('EPS BAU Outputs'!L:L,'EPS BAU Outputs'!$B:$B,$A40,'EPS BAU Outputs'!$A:$A,$B40)</f>
        <v>77.110900000000001</v>
      </c>
      <c r="O40">
        <f>SUMIFS('EPS BAU Outputs'!M:M,'EPS BAU Outputs'!$B:$B,$A40,'EPS BAU Outputs'!$A:$A,$B40)</f>
        <v>77.2256</v>
      </c>
      <c r="P40">
        <f>SUMIFS('EPS BAU Outputs'!N:N,'EPS BAU Outputs'!$B:$B,$A40,'EPS BAU Outputs'!$A:$A,$B40)</f>
        <v>77.207099999999997</v>
      </c>
      <c r="Q40">
        <f>SUMIFS('EPS BAU Outputs'!O:O,'EPS BAU Outputs'!$B:$B,$A40,'EPS BAU Outputs'!$A:$A,$B40)</f>
        <v>77.273300000000006</v>
      </c>
      <c r="R40">
        <f>SUMIFS('EPS BAU Outputs'!P:P,'EPS BAU Outputs'!$B:$B,$A40,'EPS BAU Outputs'!$A:$A,$B40)</f>
        <v>77.344700000000003</v>
      </c>
      <c r="S40">
        <f>SUMIFS('EPS BAU Outputs'!Q:Q,'EPS BAU Outputs'!$B:$B,$A40,'EPS BAU Outputs'!$A:$A,$B40)</f>
        <v>77.388800000000003</v>
      </c>
      <c r="T40">
        <f>SUMIFS('EPS BAU Outputs'!R:R,'EPS BAU Outputs'!$B:$B,$A40,'EPS BAU Outputs'!$A:$A,$B40)</f>
        <v>77.461500000000001</v>
      </c>
      <c r="U40">
        <f>SUMIFS('EPS BAU Outputs'!S:S,'EPS BAU Outputs'!$B:$B,$A40,'EPS BAU Outputs'!$A:$A,$B40)</f>
        <v>77.476399999999998</v>
      </c>
      <c r="V40">
        <f>SUMIFS('EPS BAU Outputs'!T:T,'EPS BAU Outputs'!$B:$B,$A40,'EPS BAU Outputs'!$A:$A,$B40)</f>
        <v>77.513900000000007</v>
      </c>
      <c r="W40">
        <f>SUMIFS('EPS BAU Outputs'!U:U,'EPS BAU Outputs'!$B:$B,$A40,'EPS BAU Outputs'!$A:$A,$B40)</f>
        <v>77.536799999999999</v>
      </c>
      <c r="X40">
        <f>SUMIFS('EPS BAU Outputs'!V:V,'EPS BAU Outputs'!$B:$B,$A40,'EPS BAU Outputs'!$A:$A,$B40)</f>
        <v>77.669499999999999</v>
      </c>
      <c r="Y40">
        <f>SUMIFS('EPS BAU Outputs'!W:W,'EPS BAU Outputs'!$B:$B,$A40,'EPS BAU Outputs'!$A:$A,$B40)</f>
        <v>77.707700000000003</v>
      </c>
      <c r="Z40">
        <f>SUMIFS('EPS BAU Outputs'!X:X,'EPS BAU Outputs'!$B:$B,$A40,'EPS BAU Outputs'!$A:$A,$B40)</f>
        <v>77.768199999999993</v>
      </c>
      <c r="AA40">
        <f>SUMIFS('EPS BAU Outputs'!Y:Y,'EPS BAU Outputs'!$B:$B,$A40,'EPS BAU Outputs'!$A:$A,$B40)</f>
        <v>77.753</v>
      </c>
      <c r="AB40">
        <f>SUMIFS('EPS BAU Outputs'!Z:Z,'EPS BAU Outputs'!$B:$B,$A40,'EPS BAU Outputs'!$A:$A,$B40)</f>
        <v>77.819999999999993</v>
      </c>
      <c r="AC40">
        <f>SUMIFS('EPS BAU Outputs'!AA:AA,'EPS BAU Outputs'!$B:$B,$A40,'EPS BAU Outputs'!$A:$A,$B40)</f>
        <v>77.818399999999997</v>
      </c>
      <c r="AD40">
        <f>SUMIFS('EPS BAU Outputs'!AB:AB,'EPS BAU Outputs'!$B:$B,$A40,'EPS BAU Outputs'!$A:$A,$B40)</f>
        <v>77.885199999999998</v>
      </c>
      <c r="AE40">
        <f>SUMIFS('EPS BAU Outputs'!AC:AC,'EPS BAU Outputs'!$B:$B,$A40,'EPS BAU Outputs'!$A:$A,$B40)</f>
        <v>77.923199999999994</v>
      </c>
      <c r="AF40">
        <f>SUMIFS('EPS BAU Outputs'!AD:AD,'EPS BAU Outputs'!$B:$B,$A40,'EPS BAU Outputs'!$A:$A,$B40)</f>
        <v>78.035399999999996</v>
      </c>
      <c r="AG40">
        <f>SUMIFS('EPS BAU Outputs'!AE:AE,'EPS BAU Outputs'!$B:$B,$A40,'EPS BAU Outputs'!$A:$A,$B40)</f>
        <v>78.107100000000003</v>
      </c>
      <c r="AH40">
        <f>SUMIFS('EPS BAU Outputs'!AF:AF,'EPS BAU Outputs'!$B:$B,$A40,'EPS BAU Outputs'!$A:$A,$B40)</f>
        <v>78.153700000000001</v>
      </c>
      <c r="AI40">
        <f>SUMIFS('EPS BAU Outputs'!AG:AG,'EPS BAU Outputs'!$B:$B,$A40,'EPS BAU Outputs'!$A:$A,$B40)</f>
        <v>78.267600000000002</v>
      </c>
      <c r="AJ40" s="2">
        <f t="shared" si="1"/>
        <v>2391.7347</v>
      </c>
    </row>
    <row r="41" spans="1:36" x14ac:dyDescent="0.35">
      <c r="A41" t="str">
        <f t="shared" si="8"/>
        <v>eps-canada-crux NoSettings</v>
      </c>
      <c r="B41" t="s">
        <v>124</v>
      </c>
      <c r="C41" t="str">
        <f t="shared" si="9"/>
        <v>Canada</v>
      </c>
      <c r="D41" t="str">
        <f>INDEX('EPS Crosswalk'!$B$2:$B$14,MATCH('EPS Emissions'!$B41,'EPS Crosswalk'!$C$2:$C$14,0),1)</f>
        <v>Waste</v>
      </c>
      <c r="E41">
        <f>SUMIFS('EPS BAU Outputs'!C:C,'EPS BAU Outputs'!$B:$B,$A41,'EPS BAU Outputs'!$A:$A,$B41)</f>
        <v>23.176100000000002</v>
      </c>
      <c r="F41">
        <f>SUMIFS('EPS BAU Outputs'!D:D,'EPS BAU Outputs'!$B:$B,$A41,'EPS BAU Outputs'!$A:$A,$B41)</f>
        <v>23.195399999999999</v>
      </c>
      <c r="G41">
        <f>SUMIFS('EPS BAU Outputs'!E:E,'EPS BAU Outputs'!$B:$B,$A41,'EPS BAU Outputs'!$A:$A,$B41)</f>
        <v>23.580100000000002</v>
      </c>
      <c r="H41">
        <f>SUMIFS('EPS BAU Outputs'!F:F,'EPS BAU Outputs'!$B:$B,$A41,'EPS BAU Outputs'!$A:$A,$B41)</f>
        <v>23.990500000000001</v>
      </c>
      <c r="I41">
        <f>SUMIFS('EPS BAU Outputs'!G:G,'EPS BAU Outputs'!$B:$B,$A41,'EPS BAU Outputs'!$A:$A,$B41)</f>
        <v>24.404</v>
      </c>
      <c r="J41">
        <f>SUMIFS('EPS BAU Outputs'!H:H,'EPS BAU Outputs'!$B:$B,$A41,'EPS BAU Outputs'!$A:$A,$B41)</f>
        <v>24.814399999999999</v>
      </c>
      <c r="K41">
        <f>SUMIFS('EPS BAU Outputs'!I:I,'EPS BAU Outputs'!$B:$B,$A41,'EPS BAU Outputs'!$A:$A,$B41)</f>
        <v>25.2209</v>
      </c>
      <c r="L41">
        <f>SUMIFS('EPS BAU Outputs'!J:J,'EPS BAU Outputs'!$B:$B,$A41,'EPS BAU Outputs'!$A:$A,$B41)</f>
        <v>25.624700000000001</v>
      </c>
      <c r="M41">
        <f>SUMIFS('EPS BAU Outputs'!K:K,'EPS BAU Outputs'!$B:$B,$A41,'EPS BAU Outputs'!$A:$A,$B41)</f>
        <v>26.031099999999999</v>
      </c>
      <c r="N41">
        <f>SUMIFS('EPS BAU Outputs'!L:L,'EPS BAU Outputs'!$B:$B,$A41,'EPS BAU Outputs'!$A:$A,$B41)</f>
        <v>26.434899999999999</v>
      </c>
      <c r="O41">
        <f>SUMIFS('EPS BAU Outputs'!M:M,'EPS BAU Outputs'!$B:$B,$A41,'EPS BAU Outputs'!$A:$A,$B41)</f>
        <v>26.8414</v>
      </c>
      <c r="P41">
        <f>SUMIFS('EPS BAU Outputs'!N:N,'EPS BAU Outputs'!$B:$B,$A41,'EPS BAU Outputs'!$A:$A,$B41)</f>
        <v>27.243400000000001</v>
      </c>
      <c r="Q41">
        <f>SUMIFS('EPS BAU Outputs'!O:O,'EPS BAU Outputs'!$B:$B,$A41,'EPS BAU Outputs'!$A:$A,$B41)</f>
        <v>27.648299999999999</v>
      </c>
      <c r="R41">
        <f>SUMIFS('EPS BAU Outputs'!P:P,'EPS BAU Outputs'!$B:$B,$A41,'EPS BAU Outputs'!$A:$A,$B41)</f>
        <v>28.0532</v>
      </c>
      <c r="S41">
        <f>SUMIFS('EPS BAU Outputs'!Q:Q,'EPS BAU Outputs'!$B:$B,$A41,'EPS BAU Outputs'!$A:$A,$B41)</f>
        <v>28.458100000000002</v>
      </c>
      <c r="T41">
        <f>SUMIFS('EPS BAU Outputs'!R:R,'EPS BAU Outputs'!$B:$B,$A41,'EPS BAU Outputs'!$A:$A,$B41)</f>
        <v>28.8628</v>
      </c>
      <c r="U41">
        <f>SUMIFS('EPS BAU Outputs'!S:S,'EPS BAU Outputs'!$B:$B,$A41,'EPS BAU Outputs'!$A:$A,$B41)</f>
        <v>29.269200000000001</v>
      </c>
      <c r="V41">
        <f>SUMIFS('EPS BAU Outputs'!T:T,'EPS BAU Outputs'!$B:$B,$A41,'EPS BAU Outputs'!$A:$A,$B41)</f>
        <v>29.6754</v>
      </c>
      <c r="W41">
        <f>SUMIFS('EPS BAU Outputs'!U:U,'EPS BAU Outputs'!$B:$B,$A41,'EPS BAU Outputs'!$A:$A,$B41)</f>
        <v>30.073</v>
      </c>
      <c r="X41">
        <f>SUMIFS('EPS BAU Outputs'!V:V,'EPS BAU Outputs'!$B:$B,$A41,'EPS BAU Outputs'!$A:$A,$B41)</f>
        <v>30.5017</v>
      </c>
      <c r="Y41">
        <f>SUMIFS('EPS BAU Outputs'!W:W,'EPS BAU Outputs'!$B:$B,$A41,'EPS BAU Outputs'!$A:$A,$B41)</f>
        <v>30.9023</v>
      </c>
      <c r="Z41">
        <f>SUMIFS('EPS BAU Outputs'!X:X,'EPS BAU Outputs'!$B:$B,$A41,'EPS BAU Outputs'!$A:$A,$B41)</f>
        <v>31.302099999999999</v>
      </c>
      <c r="AA41">
        <f>SUMIFS('EPS BAU Outputs'!Y:Y,'EPS BAU Outputs'!$B:$B,$A41,'EPS BAU Outputs'!$A:$A,$B41)</f>
        <v>31.729600000000001</v>
      </c>
      <c r="AB41">
        <f>SUMIFS('EPS BAU Outputs'!Z:Z,'EPS BAU Outputs'!$B:$B,$A41,'EPS BAU Outputs'!$A:$A,$B41)</f>
        <v>32.129399999999997</v>
      </c>
      <c r="AC41">
        <f>SUMIFS('EPS BAU Outputs'!AA:AA,'EPS BAU Outputs'!$B:$B,$A41,'EPS BAU Outputs'!$A:$A,$B41)</f>
        <v>32.529200000000003</v>
      </c>
      <c r="AD41">
        <f>SUMIFS('EPS BAU Outputs'!AB:AB,'EPS BAU Outputs'!$B:$B,$A41,'EPS BAU Outputs'!$A:$A,$B41)</f>
        <v>32.956699999999998</v>
      </c>
      <c r="AE41">
        <f>SUMIFS('EPS BAU Outputs'!AC:AC,'EPS BAU Outputs'!$B:$B,$A41,'EPS BAU Outputs'!$A:$A,$B41)</f>
        <v>33.383899999999997</v>
      </c>
      <c r="AF41">
        <f>SUMIFS('EPS BAU Outputs'!AD:AD,'EPS BAU Outputs'!$B:$B,$A41,'EPS BAU Outputs'!$A:$A,$B41)</f>
        <v>33.783099999999997</v>
      </c>
      <c r="AG41">
        <f>SUMIFS('EPS BAU Outputs'!AE:AE,'EPS BAU Outputs'!$B:$B,$A41,'EPS BAU Outputs'!$A:$A,$B41)</f>
        <v>34.210099999999997</v>
      </c>
      <c r="AH41">
        <f>SUMIFS('EPS BAU Outputs'!AF:AF,'EPS BAU Outputs'!$B:$B,$A41,'EPS BAU Outputs'!$A:$A,$B41)</f>
        <v>34.637300000000003</v>
      </c>
      <c r="AI41">
        <f>SUMIFS('EPS BAU Outputs'!AG:AG,'EPS BAU Outputs'!$B:$B,$A41,'EPS BAU Outputs'!$A:$A,$B41)</f>
        <v>35.064500000000002</v>
      </c>
      <c r="AJ41" s="2">
        <f t="shared" si="1"/>
        <v>895.72679999999991</v>
      </c>
    </row>
    <row r="42" spans="1:36" x14ac:dyDescent="0.35">
      <c r="A42" s="9" t="s">
        <v>128</v>
      </c>
      <c r="B42" t="s">
        <v>115</v>
      </c>
      <c r="C42" t="str">
        <f>INDEX('EPS Crosswalk'!$E$2:$E$10,MATCH('EPS Emissions'!$A42,'EPS Crosswalk'!$G$2:$G$10,0))</f>
        <v>European Union</v>
      </c>
      <c r="D42" t="str">
        <f>INDEX('EPS Crosswalk'!$B$2:$B$14,MATCH('EPS Emissions'!$B42,'EPS Crosswalk'!$C$2:$C$14,0),1)</f>
        <v>Transportation</v>
      </c>
      <c r="E42">
        <f>SUMIFS('EPS BAU Outputs'!C:C,'EPS BAU Outputs'!$B:$B,$A42,'EPS BAU Outputs'!$A:$A,$B42)</f>
        <v>1025.72</v>
      </c>
      <c r="F42">
        <f>SUMIFS('EPS BAU Outputs'!D:D,'EPS BAU Outputs'!$B:$B,$A42,'EPS BAU Outputs'!$A:$A,$B42)</f>
        <v>1025.5999999999999</v>
      </c>
      <c r="G42">
        <f>SUMIFS('EPS BAU Outputs'!E:E,'EPS BAU Outputs'!$B:$B,$A42,'EPS BAU Outputs'!$A:$A,$B42)</f>
        <v>1023.6</v>
      </c>
      <c r="H42">
        <f>SUMIFS('EPS BAU Outputs'!F:F,'EPS BAU Outputs'!$B:$B,$A42,'EPS BAU Outputs'!$A:$A,$B42)</f>
        <v>1020.97</v>
      </c>
      <c r="I42">
        <f>SUMIFS('EPS BAU Outputs'!G:G,'EPS BAU Outputs'!$B:$B,$A42,'EPS BAU Outputs'!$A:$A,$B42)</f>
        <v>1017.16</v>
      </c>
      <c r="J42">
        <f>SUMIFS('EPS BAU Outputs'!H:H,'EPS BAU Outputs'!$B:$B,$A42,'EPS BAU Outputs'!$A:$A,$B42)</f>
        <v>1012.67</v>
      </c>
      <c r="K42">
        <f>SUMIFS('EPS BAU Outputs'!I:I,'EPS BAU Outputs'!$B:$B,$A42,'EPS BAU Outputs'!$A:$A,$B42)</f>
        <v>1007.66</v>
      </c>
      <c r="L42">
        <f>SUMIFS('EPS BAU Outputs'!J:J,'EPS BAU Outputs'!$B:$B,$A42,'EPS BAU Outputs'!$A:$A,$B42)</f>
        <v>1002.64</v>
      </c>
      <c r="M42">
        <f>SUMIFS('EPS BAU Outputs'!K:K,'EPS BAU Outputs'!$B:$B,$A42,'EPS BAU Outputs'!$A:$A,$B42)</f>
        <v>997.48500000000001</v>
      </c>
      <c r="N42">
        <f>SUMIFS('EPS BAU Outputs'!L:L,'EPS BAU Outputs'!$B:$B,$A42,'EPS BAU Outputs'!$A:$A,$B42)</f>
        <v>992.71</v>
      </c>
      <c r="O42">
        <f>SUMIFS('EPS BAU Outputs'!M:M,'EPS BAU Outputs'!$B:$B,$A42,'EPS BAU Outputs'!$A:$A,$B42)</f>
        <v>988.32100000000003</v>
      </c>
      <c r="P42">
        <f>SUMIFS('EPS BAU Outputs'!N:N,'EPS BAU Outputs'!$B:$B,$A42,'EPS BAU Outputs'!$A:$A,$B42)</f>
        <v>984.03200000000004</v>
      </c>
      <c r="Q42">
        <f>SUMIFS('EPS BAU Outputs'!O:O,'EPS BAU Outputs'!$B:$B,$A42,'EPS BAU Outputs'!$A:$A,$B42)</f>
        <v>979.86699999999996</v>
      </c>
      <c r="R42">
        <f>SUMIFS('EPS BAU Outputs'!P:P,'EPS BAU Outputs'!$B:$B,$A42,'EPS BAU Outputs'!$A:$A,$B42)</f>
        <v>974.50599999999997</v>
      </c>
      <c r="S42">
        <f>SUMIFS('EPS BAU Outputs'!Q:Q,'EPS BAU Outputs'!$B:$B,$A42,'EPS BAU Outputs'!$A:$A,$B42)</f>
        <v>969.67399999999998</v>
      </c>
      <c r="T42">
        <f>SUMIFS('EPS BAU Outputs'!R:R,'EPS BAU Outputs'!$B:$B,$A42,'EPS BAU Outputs'!$A:$A,$B42)</f>
        <v>964.51099999999997</v>
      </c>
      <c r="U42">
        <f>SUMIFS('EPS BAU Outputs'!S:S,'EPS BAU Outputs'!$B:$B,$A42,'EPS BAU Outputs'!$A:$A,$B42)</f>
        <v>959.50699999999995</v>
      </c>
      <c r="V42">
        <f>SUMIFS('EPS BAU Outputs'!T:T,'EPS BAU Outputs'!$B:$B,$A42,'EPS BAU Outputs'!$A:$A,$B42)</f>
        <v>954.02</v>
      </c>
      <c r="W42">
        <f>SUMIFS('EPS BAU Outputs'!U:U,'EPS BAU Outputs'!$B:$B,$A42,'EPS BAU Outputs'!$A:$A,$B42)</f>
        <v>948.36699999999996</v>
      </c>
      <c r="X42">
        <f>SUMIFS('EPS BAU Outputs'!V:V,'EPS BAU Outputs'!$B:$B,$A42,'EPS BAU Outputs'!$A:$A,$B42)</f>
        <v>942.60799999999995</v>
      </c>
      <c r="Y42">
        <f>SUMIFS('EPS BAU Outputs'!W:W,'EPS BAU Outputs'!$B:$B,$A42,'EPS BAU Outputs'!$A:$A,$B42)</f>
        <v>937.37</v>
      </c>
      <c r="Z42">
        <f>SUMIFS('EPS BAU Outputs'!X:X,'EPS BAU Outputs'!$B:$B,$A42,'EPS BAU Outputs'!$A:$A,$B42)</f>
        <v>931.96600000000001</v>
      </c>
      <c r="AA42">
        <f>SUMIFS('EPS BAU Outputs'!Y:Y,'EPS BAU Outputs'!$B:$B,$A42,'EPS BAU Outputs'!$A:$A,$B42)</f>
        <v>926.71400000000006</v>
      </c>
      <c r="AB42">
        <f>SUMIFS('EPS BAU Outputs'!Z:Z,'EPS BAU Outputs'!$B:$B,$A42,'EPS BAU Outputs'!$A:$A,$B42)</f>
        <v>921.56799999999998</v>
      </c>
      <c r="AC42">
        <f>SUMIFS('EPS BAU Outputs'!AA:AA,'EPS BAU Outputs'!$B:$B,$A42,'EPS BAU Outputs'!$A:$A,$B42)</f>
        <v>916.41600000000005</v>
      </c>
      <c r="AD42">
        <f>SUMIFS('EPS BAU Outputs'!AB:AB,'EPS BAU Outputs'!$B:$B,$A42,'EPS BAU Outputs'!$A:$A,$B42)</f>
        <v>911.74800000000005</v>
      </c>
      <c r="AE42">
        <f>SUMIFS('EPS BAU Outputs'!AC:AC,'EPS BAU Outputs'!$B:$B,$A42,'EPS BAU Outputs'!$A:$A,$B42)</f>
        <v>907.91399999999999</v>
      </c>
      <c r="AF42">
        <f>SUMIFS('EPS BAU Outputs'!AD:AD,'EPS BAU Outputs'!$B:$B,$A42,'EPS BAU Outputs'!$A:$A,$B42)</f>
        <v>904.15700000000004</v>
      </c>
      <c r="AG42">
        <f>SUMIFS('EPS BAU Outputs'!AE:AE,'EPS BAU Outputs'!$B:$B,$A42,'EPS BAU Outputs'!$A:$A,$B42)</f>
        <v>900.45899999999995</v>
      </c>
      <c r="AH42">
        <f>SUMIFS('EPS BAU Outputs'!AF:AF,'EPS BAU Outputs'!$B:$B,$A42,'EPS BAU Outputs'!$A:$A,$B42)</f>
        <v>897.899</v>
      </c>
      <c r="AI42">
        <f>SUMIFS('EPS BAU Outputs'!AG:AG,'EPS BAU Outputs'!$B:$B,$A42,'EPS BAU Outputs'!$A:$A,$B42)</f>
        <v>895.35400000000004</v>
      </c>
      <c r="AJ42" s="2">
        <f t="shared" si="1"/>
        <v>29843.192999999996</v>
      </c>
    </row>
    <row r="43" spans="1:36" x14ac:dyDescent="0.35">
      <c r="A43" t="str">
        <f>A42</f>
        <v>eps-eu-crux NoSettings</v>
      </c>
      <c r="B43" t="s">
        <v>116</v>
      </c>
      <c r="C43" t="str">
        <f>C42</f>
        <v>European Union</v>
      </c>
      <c r="D43" t="str">
        <f>INDEX('EPS Crosswalk'!$B$2:$B$14,MATCH('EPS Emissions'!$B43,'EPS Crosswalk'!$C$2:$C$14,0),1)</f>
        <v>Electricity</v>
      </c>
      <c r="E43">
        <f>SUMIFS('EPS BAU Outputs'!C:C,'EPS BAU Outputs'!$B:$B,$A43,'EPS BAU Outputs'!$A:$A,$B43)</f>
        <v>700.58799999999997</v>
      </c>
      <c r="F43">
        <f>SUMIFS('EPS BAU Outputs'!D:D,'EPS BAU Outputs'!$B:$B,$A43,'EPS BAU Outputs'!$A:$A,$B43)</f>
        <v>665.46799999999996</v>
      </c>
      <c r="G43">
        <f>SUMIFS('EPS BAU Outputs'!E:E,'EPS BAU Outputs'!$B:$B,$A43,'EPS BAU Outputs'!$A:$A,$B43)</f>
        <v>685.32799999999997</v>
      </c>
      <c r="H43">
        <f>SUMIFS('EPS BAU Outputs'!F:F,'EPS BAU Outputs'!$B:$B,$A43,'EPS BAU Outputs'!$A:$A,$B43)</f>
        <v>662.16200000000003</v>
      </c>
      <c r="I43">
        <f>SUMIFS('EPS BAU Outputs'!G:G,'EPS BAU Outputs'!$B:$B,$A43,'EPS BAU Outputs'!$A:$A,$B43)</f>
        <v>641.96900000000005</v>
      </c>
      <c r="J43">
        <f>SUMIFS('EPS BAU Outputs'!H:H,'EPS BAU Outputs'!$B:$B,$A43,'EPS BAU Outputs'!$A:$A,$B43)</f>
        <v>623.44100000000003</v>
      </c>
      <c r="K43">
        <f>SUMIFS('EPS BAU Outputs'!I:I,'EPS BAU Outputs'!$B:$B,$A43,'EPS BAU Outputs'!$A:$A,$B43)</f>
        <v>613.98900000000003</v>
      </c>
      <c r="L43">
        <f>SUMIFS('EPS BAU Outputs'!J:J,'EPS BAU Outputs'!$B:$B,$A43,'EPS BAU Outputs'!$A:$A,$B43)</f>
        <v>596.44100000000003</v>
      </c>
      <c r="M43">
        <f>SUMIFS('EPS BAU Outputs'!K:K,'EPS BAU Outputs'!$B:$B,$A43,'EPS BAU Outputs'!$A:$A,$B43)</f>
        <v>581.73099999999999</v>
      </c>
      <c r="N43">
        <f>SUMIFS('EPS BAU Outputs'!L:L,'EPS BAU Outputs'!$B:$B,$A43,'EPS BAU Outputs'!$A:$A,$B43)</f>
        <v>563.81200000000001</v>
      </c>
      <c r="O43">
        <f>SUMIFS('EPS BAU Outputs'!M:M,'EPS BAU Outputs'!$B:$B,$A43,'EPS BAU Outputs'!$A:$A,$B43)</f>
        <v>535.10299999999995</v>
      </c>
      <c r="P43">
        <f>SUMIFS('EPS BAU Outputs'!N:N,'EPS BAU Outputs'!$B:$B,$A43,'EPS BAU Outputs'!$A:$A,$B43)</f>
        <v>513.65800000000002</v>
      </c>
      <c r="Q43">
        <f>SUMIFS('EPS BAU Outputs'!O:O,'EPS BAU Outputs'!$B:$B,$A43,'EPS BAU Outputs'!$A:$A,$B43)</f>
        <v>500.30900000000003</v>
      </c>
      <c r="R43">
        <f>SUMIFS('EPS BAU Outputs'!P:P,'EPS BAU Outputs'!$B:$B,$A43,'EPS BAU Outputs'!$A:$A,$B43)</f>
        <v>479.529</v>
      </c>
      <c r="S43">
        <f>SUMIFS('EPS BAU Outputs'!Q:Q,'EPS BAU Outputs'!$B:$B,$A43,'EPS BAU Outputs'!$A:$A,$B43)</f>
        <v>466.24599999999998</v>
      </c>
      <c r="T43">
        <f>SUMIFS('EPS BAU Outputs'!R:R,'EPS BAU Outputs'!$B:$B,$A43,'EPS BAU Outputs'!$A:$A,$B43)</f>
        <v>442.59500000000003</v>
      </c>
      <c r="U43">
        <f>SUMIFS('EPS BAU Outputs'!S:S,'EPS BAU Outputs'!$B:$B,$A43,'EPS BAU Outputs'!$A:$A,$B43)</f>
        <v>420.68700000000001</v>
      </c>
      <c r="V43">
        <f>SUMIFS('EPS BAU Outputs'!T:T,'EPS BAU Outputs'!$B:$B,$A43,'EPS BAU Outputs'!$A:$A,$B43)</f>
        <v>400.80099999999999</v>
      </c>
      <c r="W43">
        <f>SUMIFS('EPS BAU Outputs'!U:U,'EPS BAU Outputs'!$B:$B,$A43,'EPS BAU Outputs'!$A:$A,$B43)</f>
        <v>385.488</v>
      </c>
      <c r="X43">
        <f>SUMIFS('EPS BAU Outputs'!V:V,'EPS BAU Outputs'!$B:$B,$A43,'EPS BAU Outputs'!$A:$A,$B43)</f>
        <v>368.14600000000002</v>
      </c>
      <c r="Y43">
        <f>SUMIFS('EPS BAU Outputs'!W:W,'EPS BAU Outputs'!$B:$B,$A43,'EPS BAU Outputs'!$A:$A,$B43)</f>
        <v>347.09899999999999</v>
      </c>
      <c r="Z43">
        <f>SUMIFS('EPS BAU Outputs'!X:X,'EPS BAU Outputs'!$B:$B,$A43,'EPS BAU Outputs'!$A:$A,$B43)</f>
        <v>329.89800000000002</v>
      </c>
      <c r="AA43">
        <f>SUMIFS('EPS BAU Outputs'!Y:Y,'EPS BAU Outputs'!$B:$B,$A43,'EPS BAU Outputs'!$A:$A,$B43)</f>
        <v>318.09500000000003</v>
      </c>
      <c r="AB43">
        <f>SUMIFS('EPS BAU Outputs'!Z:Z,'EPS BAU Outputs'!$B:$B,$A43,'EPS BAU Outputs'!$A:$A,$B43)</f>
        <v>304.19</v>
      </c>
      <c r="AC43">
        <f>SUMIFS('EPS BAU Outputs'!AA:AA,'EPS BAU Outputs'!$B:$B,$A43,'EPS BAU Outputs'!$A:$A,$B43)</f>
        <v>287.733</v>
      </c>
      <c r="AD43">
        <f>SUMIFS('EPS BAU Outputs'!AB:AB,'EPS BAU Outputs'!$B:$B,$A43,'EPS BAU Outputs'!$A:$A,$B43)</f>
        <v>263.73599999999999</v>
      </c>
      <c r="AE43">
        <f>SUMIFS('EPS BAU Outputs'!AC:AC,'EPS BAU Outputs'!$B:$B,$A43,'EPS BAU Outputs'!$A:$A,$B43)</f>
        <v>248.55799999999999</v>
      </c>
      <c r="AF43">
        <f>SUMIFS('EPS BAU Outputs'!AD:AD,'EPS BAU Outputs'!$B:$B,$A43,'EPS BAU Outputs'!$A:$A,$B43)</f>
        <v>242.179</v>
      </c>
      <c r="AG43">
        <f>SUMIFS('EPS BAU Outputs'!AE:AE,'EPS BAU Outputs'!$B:$B,$A43,'EPS BAU Outputs'!$A:$A,$B43)</f>
        <v>224.36799999999999</v>
      </c>
      <c r="AH43">
        <f>SUMIFS('EPS BAU Outputs'!AF:AF,'EPS BAU Outputs'!$B:$B,$A43,'EPS BAU Outputs'!$A:$A,$B43)</f>
        <v>216.41399999999999</v>
      </c>
      <c r="AI43">
        <f>SUMIFS('EPS BAU Outputs'!AG:AG,'EPS BAU Outputs'!$B:$B,$A43,'EPS BAU Outputs'!$A:$A,$B43)</f>
        <v>217.38</v>
      </c>
      <c r="AJ43" s="2">
        <f t="shared" si="1"/>
        <v>13847.141</v>
      </c>
    </row>
    <row r="44" spans="1:36" x14ac:dyDescent="0.35">
      <c r="A44" t="str">
        <f t="shared" ref="A44:A51" si="10">A43</f>
        <v>eps-eu-crux NoSettings</v>
      </c>
      <c r="B44" t="s">
        <v>117</v>
      </c>
      <c r="C44" t="str">
        <f t="shared" ref="C44:C51" si="11">C43</f>
        <v>European Union</v>
      </c>
      <c r="D44" t="str">
        <f>INDEX('EPS Crosswalk'!$B$2:$B$14,MATCH('EPS Emissions'!$B44,'EPS Crosswalk'!$C$2:$C$14,0),1)</f>
        <v>Residential</v>
      </c>
      <c r="E44">
        <f>SUMIFS('EPS BAU Outputs'!C:C,'EPS BAU Outputs'!$B:$B,$A44,'EPS BAU Outputs'!$A:$A,$B44)</f>
        <v>303.79399999999998</v>
      </c>
      <c r="F44">
        <f>SUMIFS('EPS BAU Outputs'!D:D,'EPS BAU Outputs'!$B:$B,$A44,'EPS BAU Outputs'!$A:$A,$B44)</f>
        <v>300.64499999999998</v>
      </c>
      <c r="G44">
        <f>SUMIFS('EPS BAU Outputs'!E:E,'EPS BAU Outputs'!$B:$B,$A44,'EPS BAU Outputs'!$A:$A,$B44)</f>
        <v>296.86700000000002</v>
      </c>
      <c r="H44">
        <f>SUMIFS('EPS BAU Outputs'!F:F,'EPS BAU Outputs'!$B:$B,$A44,'EPS BAU Outputs'!$A:$A,$B44)</f>
        <v>298.94200000000001</v>
      </c>
      <c r="I44">
        <f>SUMIFS('EPS BAU Outputs'!G:G,'EPS BAU Outputs'!$B:$B,$A44,'EPS BAU Outputs'!$A:$A,$B44)</f>
        <v>293.40800000000002</v>
      </c>
      <c r="J44">
        <f>SUMIFS('EPS BAU Outputs'!H:H,'EPS BAU Outputs'!$B:$B,$A44,'EPS BAU Outputs'!$A:$A,$B44)</f>
        <v>290.26400000000001</v>
      </c>
      <c r="K44">
        <f>SUMIFS('EPS BAU Outputs'!I:I,'EPS BAU Outputs'!$B:$B,$A44,'EPS BAU Outputs'!$A:$A,$B44)</f>
        <v>289.42599999999999</v>
      </c>
      <c r="L44">
        <f>SUMIFS('EPS BAU Outputs'!J:J,'EPS BAU Outputs'!$B:$B,$A44,'EPS BAU Outputs'!$A:$A,$B44)</f>
        <v>290.42700000000002</v>
      </c>
      <c r="M44">
        <f>SUMIFS('EPS BAU Outputs'!K:K,'EPS BAU Outputs'!$B:$B,$A44,'EPS BAU Outputs'!$A:$A,$B44)</f>
        <v>289.142</v>
      </c>
      <c r="N44">
        <f>SUMIFS('EPS BAU Outputs'!L:L,'EPS BAU Outputs'!$B:$B,$A44,'EPS BAU Outputs'!$A:$A,$B44)</f>
        <v>292.02699999999999</v>
      </c>
      <c r="O44">
        <f>SUMIFS('EPS BAU Outputs'!M:M,'EPS BAU Outputs'!$B:$B,$A44,'EPS BAU Outputs'!$A:$A,$B44)</f>
        <v>292.44299999999998</v>
      </c>
      <c r="P44">
        <f>SUMIFS('EPS BAU Outputs'!N:N,'EPS BAU Outputs'!$B:$B,$A44,'EPS BAU Outputs'!$A:$A,$B44)</f>
        <v>292.82900000000001</v>
      </c>
      <c r="Q44">
        <f>SUMIFS('EPS BAU Outputs'!O:O,'EPS BAU Outputs'!$B:$B,$A44,'EPS BAU Outputs'!$A:$A,$B44)</f>
        <v>290.84300000000002</v>
      </c>
      <c r="R44">
        <f>SUMIFS('EPS BAU Outputs'!P:P,'EPS BAU Outputs'!$B:$B,$A44,'EPS BAU Outputs'!$A:$A,$B44)</f>
        <v>288.70999999999998</v>
      </c>
      <c r="S44">
        <f>SUMIFS('EPS BAU Outputs'!Q:Q,'EPS BAU Outputs'!$B:$B,$A44,'EPS BAU Outputs'!$A:$A,$B44)</f>
        <v>286.40600000000001</v>
      </c>
      <c r="T44">
        <f>SUMIFS('EPS BAU Outputs'!R:R,'EPS BAU Outputs'!$B:$B,$A44,'EPS BAU Outputs'!$A:$A,$B44)</f>
        <v>284.06400000000002</v>
      </c>
      <c r="U44">
        <f>SUMIFS('EPS BAU Outputs'!S:S,'EPS BAU Outputs'!$B:$B,$A44,'EPS BAU Outputs'!$A:$A,$B44)</f>
        <v>281.73200000000003</v>
      </c>
      <c r="V44">
        <f>SUMIFS('EPS BAU Outputs'!T:T,'EPS BAU Outputs'!$B:$B,$A44,'EPS BAU Outputs'!$A:$A,$B44)</f>
        <v>279.39100000000002</v>
      </c>
      <c r="W44">
        <f>SUMIFS('EPS BAU Outputs'!U:U,'EPS BAU Outputs'!$B:$B,$A44,'EPS BAU Outputs'!$A:$A,$B44)</f>
        <v>277.28199999999998</v>
      </c>
      <c r="X44">
        <f>SUMIFS('EPS BAU Outputs'!V:V,'EPS BAU Outputs'!$B:$B,$A44,'EPS BAU Outputs'!$A:$A,$B44)</f>
        <v>274.96100000000001</v>
      </c>
      <c r="Y44">
        <f>SUMIFS('EPS BAU Outputs'!W:W,'EPS BAU Outputs'!$B:$B,$A44,'EPS BAU Outputs'!$A:$A,$B44)</f>
        <v>272.87200000000001</v>
      </c>
      <c r="Z44">
        <f>SUMIFS('EPS BAU Outputs'!X:X,'EPS BAU Outputs'!$B:$B,$A44,'EPS BAU Outputs'!$A:$A,$B44)</f>
        <v>271.05500000000001</v>
      </c>
      <c r="AA44">
        <f>SUMIFS('EPS BAU Outputs'!Y:Y,'EPS BAU Outputs'!$B:$B,$A44,'EPS BAU Outputs'!$A:$A,$B44)</f>
        <v>269.18700000000001</v>
      </c>
      <c r="AB44">
        <f>SUMIFS('EPS BAU Outputs'!Z:Z,'EPS BAU Outputs'!$B:$B,$A44,'EPS BAU Outputs'!$A:$A,$B44)</f>
        <v>267.46699999999998</v>
      </c>
      <c r="AC44">
        <f>SUMIFS('EPS BAU Outputs'!AA:AA,'EPS BAU Outputs'!$B:$B,$A44,'EPS BAU Outputs'!$A:$A,$B44)</f>
        <v>265.23399999999998</v>
      </c>
      <c r="AD44">
        <f>SUMIFS('EPS BAU Outputs'!AB:AB,'EPS BAU Outputs'!$B:$B,$A44,'EPS BAU Outputs'!$A:$A,$B44)</f>
        <v>263.37099999999998</v>
      </c>
      <c r="AE44">
        <f>SUMIFS('EPS BAU Outputs'!AC:AC,'EPS BAU Outputs'!$B:$B,$A44,'EPS BAU Outputs'!$A:$A,$B44)</f>
        <v>261.41000000000003</v>
      </c>
      <c r="AF44">
        <f>SUMIFS('EPS BAU Outputs'!AD:AD,'EPS BAU Outputs'!$B:$B,$A44,'EPS BAU Outputs'!$A:$A,$B44)</f>
        <v>259.52699999999999</v>
      </c>
      <c r="AG44">
        <f>SUMIFS('EPS BAU Outputs'!AE:AE,'EPS BAU Outputs'!$B:$B,$A44,'EPS BAU Outputs'!$A:$A,$B44)</f>
        <v>258.20400000000001</v>
      </c>
      <c r="AH44">
        <f>SUMIFS('EPS BAU Outputs'!AF:AF,'EPS BAU Outputs'!$B:$B,$A44,'EPS BAU Outputs'!$A:$A,$B44)</f>
        <v>256.36500000000001</v>
      </c>
      <c r="AI44">
        <f>SUMIFS('EPS BAU Outputs'!AG:AG,'EPS BAU Outputs'!$B:$B,$A44,'EPS BAU Outputs'!$A:$A,$B44)</f>
        <v>254.40899999999999</v>
      </c>
      <c r="AJ44" s="2">
        <f t="shared" si="1"/>
        <v>8692.7039999999997</v>
      </c>
    </row>
    <row r="45" spans="1:36" x14ac:dyDescent="0.35">
      <c r="A45" t="str">
        <f t="shared" si="10"/>
        <v>eps-eu-crux NoSettings</v>
      </c>
      <c r="B45" t="s">
        <v>118</v>
      </c>
      <c r="C45" t="str">
        <f t="shared" si="11"/>
        <v>European Union</v>
      </c>
      <c r="D45" t="str">
        <f>INDEX('EPS Crosswalk'!$B$2:$B$14,MATCH('EPS Emissions'!$B45,'EPS Crosswalk'!$C$2:$C$14,0),1)</f>
        <v>Commercial</v>
      </c>
      <c r="E45">
        <f>SUMIFS('EPS BAU Outputs'!C:C,'EPS BAU Outputs'!$B:$B,$A45,'EPS BAU Outputs'!$A:$A,$B45)</f>
        <v>143.345</v>
      </c>
      <c r="F45">
        <f>SUMIFS('EPS BAU Outputs'!D:D,'EPS BAU Outputs'!$B:$B,$A45,'EPS BAU Outputs'!$A:$A,$B45)</f>
        <v>139.93899999999999</v>
      </c>
      <c r="G45">
        <f>SUMIFS('EPS BAU Outputs'!E:E,'EPS BAU Outputs'!$B:$B,$A45,'EPS BAU Outputs'!$A:$A,$B45)</f>
        <v>138.05500000000001</v>
      </c>
      <c r="H45">
        <f>SUMIFS('EPS BAU Outputs'!F:F,'EPS BAU Outputs'!$B:$B,$A45,'EPS BAU Outputs'!$A:$A,$B45)</f>
        <v>136.75299999999999</v>
      </c>
      <c r="I45">
        <f>SUMIFS('EPS BAU Outputs'!G:G,'EPS BAU Outputs'!$B:$B,$A45,'EPS BAU Outputs'!$A:$A,$B45)</f>
        <v>134.392</v>
      </c>
      <c r="J45">
        <f>SUMIFS('EPS BAU Outputs'!H:H,'EPS BAU Outputs'!$B:$B,$A45,'EPS BAU Outputs'!$A:$A,$B45)</f>
        <v>132.761</v>
      </c>
      <c r="K45">
        <f>SUMIFS('EPS BAU Outputs'!I:I,'EPS BAU Outputs'!$B:$B,$A45,'EPS BAU Outputs'!$A:$A,$B45)</f>
        <v>131.46799999999999</v>
      </c>
      <c r="L45">
        <f>SUMIFS('EPS BAU Outputs'!J:J,'EPS BAU Outputs'!$B:$B,$A45,'EPS BAU Outputs'!$A:$A,$B45)</f>
        <v>130.172</v>
      </c>
      <c r="M45">
        <f>SUMIFS('EPS BAU Outputs'!K:K,'EPS BAU Outputs'!$B:$B,$A45,'EPS BAU Outputs'!$A:$A,$B45)</f>
        <v>129.441</v>
      </c>
      <c r="N45">
        <f>SUMIFS('EPS BAU Outputs'!L:L,'EPS BAU Outputs'!$B:$B,$A45,'EPS BAU Outputs'!$A:$A,$B45)</f>
        <v>128.071</v>
      </c>
      <c r="O45">
        <f>SUMIFS('EPS BAU Outputs'!M:M,'EPS BAU Outputs'!$B:$B,$A45,'EPS BAU Outputs'!$A:$A,$B45)</f>
        <v>129.87799999999999</v>
      </c>
      <c r="P45">
        <f>SUMIFS('EPS BAU Outputs'!N:N,'EPS BAU Outputs'!$B:$B,$A45,'EPS BAU Outputs'!$A:$A,$B45)</f>
        <v>132.256</v>
      </c>
      <c r="Q45">
        <f>SUMIFS('EPS BAU Outputs'!O:O,'EPS BAU Outputs'!$B:$B,$A45,'EPS BAU Outputs'!$A:$A,$B45)</f>
        <v>132.08199999999999</v>
      </c>
      <c r="R45">
        <f>SUMIFS('EPS BAU Outputs'!P:P,'EPS BAU Outputs'!$B:$B,$A45,'EPS BAU Outputs'!$A:$A,$B45)</f>
        <v>131.72399999999999</v>
      </c>
      <c r="S45">
        <f>SUMIFS('EPS BAU Outputs'!Q:Q,'EPS BAU Outputs'!$B:$B,$A45,'EPS BAU Outputs'!$A:$A,$B45)</f>
        <v>131.23500000000001</v>
      </c>
      <c r="T45">
        <f>SUMIFS('EPS BAU Outputs'!R:R,'EPS BAU Outputs'!$B:$B,$A45,'EPS BAU Outputs'!$A:$A,$B45)</f>
        <v>130.29900000000001</v>
      </c>
      <c r="U45">
        <f>SUMIFS('EPS BAU Outputs'!S:S,'EPS BAU Outputs'!$B:$B,$A45,'EPS BAU Outputs'!$A:$A,$B45)</f>
        <v>129.458</v>
      </c>
      <c r="V45">
        <f>SUMIFS('EPS BAU Outputs'!T:T,'EPS BAU Outputs'!$B:$B,$A45,'EPS BAU Outputs'!$A:$A,$B45)</f>
        <v>128.441</v>
      </c>
      <c r="W45">
        <f>SUMIFS('EPS BAU Outputs'!U:U,'EPS BAU Outputs'!$B:$B,$A45,'EPS BAU Outputs'!$A:$A,$B45)</f>
        <v>127.456</v>
      </c>
      <c r="X45">
        <f>SUMIFS('EPS BAU Outputs'!V:V,'EPS BAU Outputs'!$B:$B,$A45,'EPS BAU Outputs'!$A:$A,$B45)</f>
        <v>126.38200000000001</v>
      </c>
      <c r="Y45">
        <f>SUMIFS('EPS BAU Outputs'!W:W,'EPS BAU Outputs'!$B:$B,$A45,'EPS BAU Outputs'!$A:$A,$B45)</f>
        <v>125.58</v>
      </c>
      <c r="Z45">
        <f>SUMIFS('EPS BAU Outputs'!X:X,'EPS BAU Outputs'!$B:$B,$A45,'EPS BAU Outputs'!$A:$A,$B45)</f>
        <v>124.947</v>
      </c>
      <c r="AA45">
        <f>SUMIFS('EPS BAU Outputs'!Y:Y,'EPS BAU Outputs'!$B:$B,$A45,'EPS BAU Outputs'!$A:$A,$B45)</f>
        <v>124.322</v>
      </c>
      <c r="AB45">
        <f>SUMIFS('EPS BAU Outputs'!Z:Z,'EPS BAU Outputs'!$B:$B,$A45,'EPS BAU Outputs'!$A:$A,$B45)</f>
        <v>123.652</v>
      </c>
      <c r="AC45">
        <f>SUMIFS('EPS BAU Outputs'!AA:AA,'EPS BAU Outputs'!$B:$B,$A45,'EPS BAU Outputs'!$A:$A,$B45)</f>
        <v>122.90900000000001</v>
      </c>
      <c r="AD45">
        <f>SUMIFS('EPS BAU Outputs'!AB:AB,'EPS BAU Outputs'!$B:$B,$A45,'EPS BAU Outputs'!$A:$A,$B45)</f>
        <v>122.07899999999999</v>
      </c>
      <c r="AE45">
        <f>SUMIFS('EPS BAU Outputs'!AC:AC,'EPS BAU Outputs'!$B:$B,$A45,'EPS BAU Outputs'!$A:$A,$B45)</f>
        <v>121.367</v>
      </c>
      <c r="AF45">
        <f>SUMIFS('EPS BAU Outputs'!AD:AD,'EPS BAU Outputs'!$B:$B,$A45,'EPS BAU Outputs'!$A:$A,$B45)</f>
        <v>120.73</v>
      </c>
      <c r="AG45">
        <f>SUMIFS('EPS BAU Outputs'!AE:AE,'EPS BAU Outputs'!$B:$B,$A45,'EPS BAU Outputs'!$A:$A,$B45)</f>
        <v>120.444</v>
      </c>
      <c r="AH45">
        <f>SUMIFS('EPS BAU Outputs'!AF:AF,'EPS BAU Outputs'!$B:$B,$A45,'EPS BAU Outputs'!$A:$A,$B45)</f>
        <v>119.965</v>
      </c>
      <c r="AI45">
        <f>SUMIFS('EPS BAU Outputs'!AG:AG,'EPS BAU Outputs'!$B:$B,$A45,'EPS BAU Outputs'!$A:$A,$B45)</f>
        <v>119.474</v>
      </c>
      <c r="AJ45" s="2">
        <f t="shared" si="1"/>
        <v>3989.0770000000007</v>
      </c>
    </row>
    <row r="46" spans="1:36" x14ac:dyDescent="0.35">
      <c r="A46" t="str">
        <f t="shared" si="10"/>
        <v>eps-eu-crux NoSettings</v>
      </c>
      <c r="B46" t="s">
        <v>119</v>
      </c>
      <c r="C46" t="str">
        <f t="shared" si="11"/>
        <v>European Union</v>
      </c>
      <c r="D46" t="str">
        <f>INDEX('EPS Crosswalk'!$B$2:$B$14,MATCH('EPS Emissions'!$B46,'EPS Crosswalk'!$C$2:$C$14,0),1)</f>
        <v>District Heat</v>
      </c>
      <c r="E46">
        <f>SUMIFS('EPS BAU Outputs'!C:C,'EPS BAU Outputs'!$B:$B,$A46,'EPS BAU Outputs'!$A:$A,$B46)</f>
        <v>55.181100000000001</v>
      </c>
      <c r="F46">
        <f>SUMIFS('EPS BAU Outputs'!D:D,'EPS BAU Outputs'!$B:$B,$A46,'EPS BAU Outputs'!$A:$A,$B46)</f>
        <v>57.1751</v>
      </c>
      <c r="G46">
        <f>SUMIFS('EPS BAU Outputs'!E:E,'EPS BAU Outputs'!$B:$B,$A46,'EPS BAU Outputs'!$A:$A,$B46)</f>
        <v>58.3414</v>
      </c>
      <c r="H46">
        <f>SUMIFS('EPS BAU Outputs'!F:F,'EPS BAU Outputs'!$B:$B,$A46,'EPS BAU Outputs'!$A:$A,$B46)</f>
        <v>58.106499999999997</v>
      </c>
      <c r="I46">
        <f>SUMIFS('EPS BAU Outputs'!G:G,'EPS BAU Outputs'!$B:$B,$A46,'EPS BAU Outputs'!$A:$A,$B46)</f>
        <v>60.840699999999998</v>
      </c>
      <c r="J46">
        <f>SUMIFS('EPS BAU Outputs'!H:H,'EPS BAU Outputs'!$B:$B,$A46,'EPS BAU Outputs'!$A:$A,$B46)</f>
        <v>62.259599999999999</v>
      </c>
      <c r="K46">
        <f>SUMIFS('EPS BAU Outputs'!I:I,'EPS BAU Outputs'!$B:$B,$A46,'EPS BAU Outputs'!$A:$A,$B46)</f>
        <v>62.780999999999999</v>
      </c>
      <c r="L46">
        <f>SUMIFS('EPS BAU Outputs'!J:J,'EPS BAU Outputs'!$B:$B,$A46,'EPS BAU Outputs'!$A:$A,$B46)</f>
        <v>62.764099999999999</v>
      </c>
      <c r="M46">
        <f>SUMIFS('EPS BAU Outputs'!K:K,'EPS BAU Outputs'!$B:$B,$A46,'EPS BAU Outputs'!$A:$A,$B46)</f>
        <v>63.969799999999999</v>
      </c>
      <c r="N46">
        <f>SUMIFS('EPS BAU Outputs'!L:L,'EPS BAU Outputs'!$B:$B,$A46,'EPS BAU Outputs'!$A:$A,$B46)</f>
        <v>63.7806</v>
      </c>
      <c r="O46">
        <f>SUMIFS('EPS BAU Outputs'!M:M,'EPS BAU Outputs'!$B:$B,$A46,'EPS BAU Outputs'!$A:$A,$B46)</f>
        <v>62.960500000000003</v>
      </c>
      <c r="P46">
        <f>SUMIFS('EPS BAU Outputs'!N:N,'EPS BAU Outputs'!$B:$B,$A46,'EPS BAU Outputs'!$A:$A,$B46)</f>
        <v>64.325400000000002</v>
      </c>
      <c r="Q46">
        <f>SUMIFS('EPS BAU Outputs'!O:O,'EPS BAU Outputs'!$B:$B,$A46,'EPS BAU Outputs'!$A:$A,$B46)</f>
        <v>64.173199999999994</v>
      </c>
      <c r="R46">
        <f>SUMIFS('EPS BAU Outputs'!P:P,'EPS BAU Outputs'!$B:$B,$A46,'EPS BAU Outputs'!$A:$A,$B46)</f>
        <v>59.984200000000001</v>
      </c>
      <c r="S46">
        <f>SUMIFS('EPS BAU Outputs'!Q:Q,'EPS BAU Outputs'!$B:$B,$A46,'EPS BAU Outputs'!$A:$A,$B46)</f>
        <v>58.252699999999997</v>
      </c>
      <c r="T46">
        <f>SUMIFS('EPS BAU Outputs'!R:R,'EPS BAU Outputs'!$B:$B,$A46,'EPS BAU Outputs'!$A:$A,$B46)</f>
        <v>56.344799999999999</v>
      </c>
      <c r="U46">
        <f>SUMIFS('EPS BAU Outputs'!S:S,'EPS BAU Outputs'!$B:$B,$A46,'EPS BAU Outputs'!$A:$A,$B46)</f>
        <v>55.288200000000003</v>
      </c>
      <c r="V46">
        <f>SUMIFS('EPS BAU Outputs'!T:T,'EPS BAU Outputs'!$B:$B,$A46,'EPS BAU Outputs'!$A:$A,$B46)</f>
        <v>53.521000000000001</v>
      </c>
      <c r="W46">
        <f>SUMIFS('EPS BAU Outputs'!U:U,'EPS BAU Outputs'!$B:$B,$A46,'EPS BAU Outputs'!$A:$A,$B46)</f>
        <v>52.566099999999999</v>
      </c>
      <c r="X46">
        <f>SUMIFS('EPS BAU Outputs'!V:V,'EPS BAU Outputs'!$B:$B,$A46,'EPS BAU Outputs'!$A:$A,$B46)</f>
        <v>52.322600000000001</v>
      </c>
      <c r="Y46">
        <f>SUMIFS('EPS BAU Outputs'!W:W,'EPS BAU Outputs'!$B:$B,$A46,'EPS BAU Outputs'!$A:$A,$B46)</f>
        <v>52.101799999999997</v>
      </c>
      <c r="Z46">
        <f>SUMIFS('EPS BAU Outputs'!X:X,'EPS BAU Outputs'!$B:$B,$A46,'EPS BAU Outputs'!$A:$A,$B46)</f>
        <v>50.382399999999997</v>
      </c>
      <c r="AA46">
        <f>SUMIFS('EPS BAU Outputs'!Y:Y,'EPS BAU Outputs'!$B:$B,$A46,'EPS BAU Outputs'!$A:$A,$B46)</f>
        <v>51.170400000000001</v>
      </c>
      <c r="AB46">
        <f>SUMIFS('EPS BAU Outputs'!Z:Z,'EPS BAU Outputs'!$B:$B,$A46,'EPS BAU Outputs'!$A:$A,$B46)</f>
        <v>51.461199999999998</v>
      </c>
      <c r="AC46">
        <f>SUMIFS('EPS BAU Outputs'!AA:AA,'EPS BAU Outputs'!$B:$B,$A46,'EPS BAU Outputs'!$A:$A,$B46)</f>
        <v>53.9223</v>
      </c>
      <c r="AD46">
        <f>SUMIFS('EPS BAU Outputs'!AB:AB,'EPS BAU Outputs'!$B:$B,$A46,'EPS BAU Outputs'!$A:$A,$B46)</f>
        <v>56.019599999999997</v>
      </c>
      <c r="AE46">
        <f>SUMIFS('EPS BAU Outputs'!AC:AC,'EPS BAU Outputs'!$B:$B,$A46,'EPS BAU Outputs'!$A:$A,$B46)</f>
        <v>55.789299999999997</v>
      </c>
      <c r="AF46">
        <f>SUMIFS('EPS BAU Outputs'!AD:AD,'EPS BAU Outputs'!$B:$B,$A46,'EPS BAU Outputs'!$A:$A,$B46)</f>
        <v>56.973199999999999</v>
      </c>
      <c r="AG46">
        <f>SUMIFS('EPS BAU Outputs'!AE:AE,'EPS BAU Outputs'!$B:$B,$A46,'EPS BAU Outputs'!$A:$A,$B46)</f>
        <v>58.687800000000003</v>
      </c>
      <c r="AH46">
        <f>SUMIFS('EPS BAU Outputs'!AF:AF,'EPS BAU Outputs'!$B:$B,$A46,'EPS BAU Outputs'!$A:$A,$B46)</f>
        <v>61.517099999999999</v>
      </c>
      <c r="AI46">
        <f>SUMIFS('EPS BAU Outputs'!AG:AG,'EPS BAU Outputs'!$B:$B,$A46,'EPS BAU Outputs'!$A:$A,$B46)</f>
        <v>62.186799999999998</v>
      </c>
      <c r="AJ46" s="2">
        <f t="shared" si="1"/>
        <v>1795.1504999999995</v>
      </c>
    </row>
    <row r="47" spans="1:36" x14ac:dyDescent="0.35">
      <c r="A47" t="str">
        <f t="shared" si="10"/>
        <v>eps-eu-crux NoSettings</v>
      </c>
      <c r="B47" t="s">
        <v>120</v>
      </c>
      <c r="C47" t="str">
        <f t="shared" si="11"/>
        <v>European Union</v>
      </c>
      <c r="D47" t="str">
        <f>INDEX('EPS Crosswalk'!$B$2:$B$14,MATCH('EPS Emissions'!$B47,'EPS Crosswalk'!$C$2:$C$14,0),1)</f>
        <v>Land</v>
      </c>
      <c r="E47">
        <f>SUMIFS('EPS BAU Outputs'!C:C,'EPS BAU Outputs'!$B:$B,$A47,'EPS BAU Outputs'!$A:$A,$B47)</f>
        <v>-225.108</v>
      </c>
      <c r="F47">
        <f>SUMIFS('EPS BAU Outputs'!D:D,'EPS BAU Outputs'!$B:$B,$A47,'EPS BAU Outputs'!$A:$A,$B47)</f>
        <v>-197.69900000000001</v>
      </c>
      <c r="G47">
        <f>SUMIFS('EPS BAU Outputs'!E:E,'EPS BAU Outputs'!$B:$B,$A47,'EPS BAU Outputs'!$A:$A,$B47)</f>
        <v>-196.715</v>
      </c>
      <c r="H47">
        <f>SUMIFS('EPS BAU Outputs'!F:F,'EPS BAU Outputs'!$B:$B,$A47,'EPS BAU Outputs'!$A:$A,$B47)</f>
        <v>-188.89500000000001</v>
      </c>
      <c r="I47">
        <f>SUMIFS('EPS BAU Outputs'!G:G,'EPS BAU Outputs'!$B:$B,$A47,'EPS BAU Outputs'!$A:$A,$B47)</f>
        <v>-205.529</v>
      </c>
      <c r="J47">
        <f>SUMIFS('EPS BAU Outputs'!H:H,'EPS BAU Outputs'!$B:$B,$A47,'EPS BAU Outputs'!$A:$A,$B47)</f>
        <v>-205.518</v>
      </c>
      <c r="K47">
        <f>SUMIFS('EPS BAU Outputs'!I:I,'EPS BAU Outputs'!$B:$B,$A47,'EPS BAU Outputs'!$A:$A,$B47)</f>
        <v>-204.53800000000001</v>
      </c>
      <c r="L47">
        <f>SUMIFS('EPS BAU Outputs'!J:J,'EPS BAU Outputs'!$B:$B,$A47,'EPS BAU Outputs'!$A:$A,$B47)</f>
        <v>-203.578</v>
      </c>
      <c r="M47">
        <f>SUMIFS('EPS BAU Outputs'!K:K,'EPS BAU Outputs'!$B:$B,$A47,'EPS BAU Outputs'!$A:$A,$B47)</f>
        <v>-201.619</v>
      </c>
      <c r="N47">
        <f>SUMIFS('EPS BAU Outputs'!L:L,'EPS BAU Outputs'!$B:$B,$A47,'EPS BAU Outputs'!$A:$A,$B47)</f>
        <v>-189.86500000000001</v>
      </c>
      <c r="O47">
        <f>SUMIFS('EPS BAU Outputs'!M:M,'EPS BAU Outputs'!$B:$B,$A47,'EPS BAU Outputs'!$A:$A,$B47)</f>
        <v>-185.94499999999999</v>
      </c>
      <c r="P47">
        <f>SUMIFS('EPS BAU Outputs'!N:N,'EPS BAU Outputs'!$B:$B,$A47,'EPS BAU Outputs'!$A:$A,$B47)</f>
        <v>-183.018</v>
      </c>
      <c r="Q47">
        <f>SUMIFS('EPS BAU Outputs'!O:O,'EPS BAU Outputs'!$B:$B,$A47,'EPS BAU Outputs'!$A:$A,$B47)</f>
        <v>-181.054</v>
      </c>
      <c r="R47">
        <f>SUMIFS('EPS BAU Outputs'!P:P,'EPS BAU Outputs'!$B:$B,$A47,'EPS BAU Outputs'!$A:$A,$B47)</f>
        <v>-178.114</v>
      </c>
      <c r="S47">
        <f>SUMIFS('EPS BAU Outputs'!Q:Q,'EPS BAU Outputs'!$B:$B,$A47,'EPS BAU Outputs'!$A:$A,$B47)</f>
        <v>-175.19300000000001</v>
      </c>
      <c r="T47">
        <f>SUMIFS('EPS BAU Outputs'!R:R,'EPS BAU Outputs'!$B:$B,$A47,'EPS BAU Outputs'!$A:$A,$B47)</f>
        <v>-173.226</v>
      </c>
      <c r="U47">
        <f>SUMIFS('EPS BAU Outputs'!S:S,'EPS BAU Outputs'!$B:$B,$A47,'EPS BAU Outputs'!$A:$A,$B47)</f>
        <v>-174.21799999999999</v>
      </c>
      <c r="V47">
        <f>SUMIFS('EPS BAU Outputs'!T:T,'EPS BAU Outputs'!$B:$B,$A47,'EPS BAU Outputs'!$A:$A,$B47)</f>
        <v>-174.20699999999999</v>
      </c>
      <c r="W47">
        <f>SUMIFS('EPS BAU Outputs'!U:U,'EPS BAU Outputs'!$B:$B,$A47,'EPS BAU Outputs'!$A:$A,$B47)</f>
        <v>-174.19900000000001</v>
      </c>
      <c r="X47">
        <f>SUMIFS('EPS BAU Outputs'!V:V,'EPS BAU Outputs'!$B:$B,$A47,'EPS BAU Outputs'!$A:$A,$B47)</f>
        <v>-175.17699999999999</v>
      </c>
      <c r="Y47">
        <f>SUMIFS('EPS BAU Outputs'!W:W,'EPS BAU Outputs'!$B:$B,$A47,'EPS BAU Outputs'!$A:$A,$B47)</f>
        <v>-177.13300000000001</v>
      </c>
      <c r="Z47">
        <f>SUMIFS('EPS BAU Outputs'!X:X,'EPS BAU Outputs'!$B:$B,$A47,'EPS BAU Outputs'!$A:$A,$B47)</f>
        <v>-178.11699999999999</v>
      </c>
      <c r="AA47">
        <f>SUMIFS('EPS BAU Outputs'!Y:Y,'EPS BAU Outputs'!$B:$B,$A47,'EPS BAU Outputs'!$A:$A,$B47)</f>
        <v>-179.1</v>
      </c>
      <c r="AB47">
        <f>SUMIFS('EPS BAU Outputs'!Z:Z,'EPS BAU Outputs'!$B:$B,$A47,'EPS BAU Outputs'!$A:$A,$B47)</f>
        <v>-180.084</v>
      </c>
      <c r="AC47">
        <f>SUMIFS('EPS BAU Outputs'!AA:AA,'EPS BAU Outputs'!$B:$B,$A47,'EPS BAU Outputs'!$A:$A,$B47)</f>
        <v>-181.065</v>
      </c>
      <c r="AD47">
        <f>SUMIFS('EPS BAU Outputs'!AB:AB,'EPS BAU Outputs'!$B:$B,$A47,'EPS BAU Outputs'!$A:$A,$B47)</f>
        <v>-182.04599999999999</v>
      </c>
      <c r="AE47">
        <f>SUMIFS('EPS BAU Outputs'!AC:AC,'EPS BAU Outputs'!$B:$B,$A47,'EPS BAU Outputs'!$A:$A,$B47)</f>
        <v>-182.029</v>
      </c>
      <c r="AF47">
        <f>SUMIFS('EPS BAU Outputs'!AD:AD,'EPS BAU Outputs'!$B:$B,$A47,'EPS BAU Outputs'!$A:$A,$B47)</f>
        <v>-183.01</v>
      </c>
      <c r="AG47">
        <f>SUMIFS('EPS BAU Outputs'!AE:AE,'EPS BAU Outputs'!$B:$B,$A47,'EPS BAU Outputs'!$A:$A,$B47)</f>
        <v>-183.994</v>
      </c>
      <c r="AH47">
        <f>SUMIFS('EPS BAU Outputs'!AF:AF,'EPS BAU Outputs'!$B:$B,$A47,'EPS BAU Outputs'!$A:$A,$B47)</f>
        <v>-184.97499999999999</v>
      </c>
      <c r="AI47">
        <f>SUMIFS('EPS BAU Outputs'!AG:AG,'EPS BAU Outputs'!$B:$B,$A47,'EPS BAU Outputs'!$A:$A,$B47)</f>
        <v>-185.95599999999999</v>
      </c>
      <c r="AJ47" s="2">
        <f t="shared" si="1"/>
        <v>-5790.924</v>
      </c>
    </row>
    <row r="48" spans="1:36" x14ac:dyDescent="0.35">
      <c r="A48" t="str">
        <f t="shared" si="10"/>
        <v>eps-eu-crux NoSettings</v>
      </c>
      <c r="B48" t="s">
        <v>121</v>
      </c>
      <c r="C48" t="str">
        <f t="shared" si="11"/>
        <v>European Union</v>
      </c>
      <c r="D48" t="str">
        <f>INDEX('EPS Crosswalk'!$B$2:$B$14,MATCH('EPS Emissions'!$B48,'EPS Crosswalk'!$C$2:$C$14,0),1)</f>
        <v>Geoengineering</v>
      </c>
      <c r="E48">
        <f>SUMIFS('EPS BAU Outputs'!C:C,'EPS BAU Outputs'!$B:$B,$A48,'EPS BAU Outputs'!$A:$A,$B48)</f>
        <v>0</v>
      </c>
      <c r="F48">
        <f>SUMIFS('EPS BAU Outputs'!D:D,'EPS BAU Outputs'!$B:$B,$A48,'EPS BAU Outputs'!$A:$A,$B48)</f>
        <v>0</v>
      </c>
      <c r="G48">
        <f>SUMIFS('EPS BAU Outputs'!E:E,'EPS BAU Outputs'!$B:$B,$A48,'EPS BAU Outputs'!$A:$A,$B48)</f>
        <v>0</v>
      </c>
      <c r="H48">
        <f>SUMIFS('EPS BAU Outputs'!F:F,'EPS BAU Outputs'!$B:$B,$A48,'EPS BAU Outputs'!$A:$A,$B48)</f>
        <v>0</v>
      </c>
      <c r="I48">
        <f>SUMIFS('EPS BAU Outputs'!G:G,'EPS BAU Outputs'!$B:$B,$A48,'EPS BAU Outputs'!$A:$A,$B48)</f>
        <v>0</v>
      </c>
      <c r="J48">
        <f>SUMIFS('EPS BAU Outputs'!H:H,'EPS BAU Outputs'!$B:$B,$A48,'EPS BAU Outputs'!$A:$A,$B48)</f>
        <v>0</v>
      </c>
      <c r="K48">
        <f>SUMIFS('EPS BAU Outputs'!I:I,'EPS BAU Outputs'!$B:$B,$A48,'EPS BAU Outputs'!$A:$A,$B48)</f>
        <v>0</v>
      </c>
      <c r="L48">
        <f>SUMIFS('EPS BAU Outputs'!J:J,'EPS BAU Outputs'!$B:$B,$A48,'EPS BAU Outputs'!$A:$A,$B48)</f>
        <v>0</v>
      </c>
      <c r="M48">
        <f>SUMIFS('EPS BAU Outputs'!K:K,'EPS BAU Outputs'!$B:$B,$A48,'EPS BAU Outputs'!$A:$A,$B48)</f>
        <v>0</v>
      </c>
      <c r="N48">
        <f>SUMIFS('EPS BAU Outputs'!L:L,'EPS BAU Outputs'!$B:$B,$A48,'EPS BAU Outputs'!$A:$A,$B48)</f>
        <v>0</v>
      </c>
      <c r="O48">
        <f>SUMIFS('EPS BAU Outputs'!M:M,'EPS BAU Outputs'!$B:$B,$A48,'EPS BAU Outputs'!$A:$A,$B48)</f>
        <v>0</v>
      </c>
      <c r="P48">
        <f>SUMIFS('EPS BAU Outputs'!N:N,'EPS BAU Outputs'!$B:$B,$A48,'EPS BAU Outputs'!$A:$A,$B48)</f>
        <v>0</v>
      </c>
      <c r="Q48">
        <f>SUMIFS('EPS BAU Outputs'!O:O,'EPS BAU Outputs'!$B:$B,$A48,'EPS BAU Outputs'!$A:$A,$B48)</f>
        <v>0</v>
      </c>
      <c r="R48">
        <f>SUMIFS('EPS BAU Outputs'!P:P,'EPS BAU Outputs'!$B:$B,$A48,'EPS BAU Outputs'!$A:$A,$B48)</f>
        <v>0</v>
      </c>
      <c r="S48">
        <f>SUMIFS('EPS BAU Outputs'!Q:Q,'EPS BAU Outputs'!$B:$B,$A48,'EPS BAU Outputs'!$A:$A,$B48)</f>
        <v>0</v>
      </c>
      <c r="T48">
        <f>SUMIFS('EPS BAU Outputs'!R:R,'EPS BAU Outputs'!$B:$B,$A48,'EPS BAU Outputs'!$A:$A,$B48)</f>
        <v>0</v>
      </c>
      <c r="U48">
        <f>SUMIFS('EPS BAU Outputs'!S:S,'EPS BAU Outputs'!$B:$B,$A48,'EPS BAU Outputs'!$A:$A,$B48)</f>
        <v>0</v>
      </c>
      <c r="V48">
        <f>SUMIFS('EPS BAU Outputs'!T:T,'EPS BAU Outputs'!$B:$B,$A48,'EPS BAU Outputs'!$A:$A,$B48)</f>
        <v>0</v>
      </c>
      <c r="W48">
        <f>SUMIFS('EPS BAU Outputs'!U:U,'EPS BAU Outputs'!$B:$B,$A48,'EPS BAU Outputs'!$A:$A,$B48)</f>
        <v>0</v>
      </c>
      <c r="X48">
        <f>SUMIFS('EPS BAU Outputs'!V:V,'EPS BAU Outputs'!$B:$B,$A48,'EPS BAU Outputs'!$A:$A,$B48)</f>
        <v>0</v>
      </c>
      <c r="Y48">
        <f>SUMIFS('EPS BAU Outputs'!W:W,'EPS BAU Outputs'!$B:$B,$A48,'EPS BAU Outputs'!$A:$A,$B48)</f>
        <v>0</v>
      </c>
      <c r="Z48">
        <f>SUMIFS('EPS BAU Outputs'!X:X,'EPS BAU Outputs'!$B:$B,$A48,'EPS BAU Outputs'!$A:$A,$B48)</f>
        <v>0</v>
      </c>
      <c r="AA48">
        <f>SUMIFS('EPS BAU Outputs'!Y:Y,'EPS BAU Outputs'!$B:$B,$A48,'EPS BAU Outputs'!$A:$A,$B48)</f>
        <v>0</v>
      </c>
      <c r="AB48">
        <f>SUMIFS('EPS BAU Outputs'!Z:Z,'EPS BAU Outputs'!$B:$B,$A48,'EPS BAU Outputs'!$A:$A,$B48)</f>
        <v>0</v>
      </c>
      <c r="AC48">
        <f>SUMIFS('EPS BAU Outputs'!AA:AA,'EPS BAU Outputs'!$B:$B,$A48,'EPS BAU Outputs'!$A:$A,$B48)</f>
        <v>0</v>
      </c>
      <c r="AD48">
        <f>SUMIFS('EPS BAU Outputs'!AB:AB,'EPS BAU Outputs'!$B:$B,$A48,'EPS BAU Outputs'!$A:$A,$B48)</f>
        <v>0</v>
      </c>
      <c r="AE48">
        <f>SUMIFS('EPS BAU Outputs'!AC:AC,'EPS BAU Outputs'!$B:$B,$A48,'EPS BAU Outputs'!$A:$A,$B48)</f>
        <v>0</v>
      </c>
      <c r="AF48">
        <f>SUMIFS('EPS BAU Outputs'!AD:AD,'EPS BAU Outputs'!$B:$B,$A48,'EPS BAU Outputs'!$A:$A,$B48)</f>
        <v>0</v>
      </c>
      <c r="AG48">
        <f>SUMIFS('EPS BAU Outputs'!AE:AE,'EPS BAU Outputs'!$B:$B,$A48,'EPS BAU Outputs'!$A:$A,$B48)</f>
        <v>0</v>
      </c>
      <c r="AH48">
        <f>SUMIFS('EPS BAU Outputs'!AF:AF,'EPS BAU Outputs'!$B:$B,$A48,'EPS BAU Outputs'!$A:$A,$B48)</f>
        <v>0</v>
      </c>
      <c r="AI48">
        <f>SUMIFS('EPS BAU Outputs'!AG:AG,'EPS BAU Outputs'!$B:$B,$A48,'EPS BAU Outputs'!$A:$A,$B48)</f>
        <v>0</v>
      </c>
      <c r="AJ48" s="2">
        <f t="shared" si="1"/>
        <v>0</v>
      </c>
    </row>
    <row r="49" spans="1:36" x14ac:dyDescent="0.35">
      <c r="A49" t="str">
        <f t="shared" si="10"/>
        <v>eps-eu-crux NoSettings</v>
      </c>
      <c r="B49" t="s">
        <v>122</v>
      </c>
      <c r="C49" t="str">
        <f t="shared" si="11"/>
        <v>European Union</v>
      </c>
      <c r="D49" t="str">
        <f>INDEX('EPS Crosswalk'!$B$2:$B$14,MATCH('EPS Emissions'!$B49,'EPS Crosswalk'!$C$2:$C$14,0),1)</f>
        <v>Industry</v>
      </c>
      <c r="E49">
        <f>SUMIFS('EPS BAU Outputs'!C:C,'EPS BAU Outputs'!$B:$B,$A49,'EPS BAU Outputs'!$A:$A,$B49)</f>
        <v>851.97</v>
      </c>
      <c r="F49">
        <f>SUMIFS('EPS BAU Outputs'!D:D,'EPS BAU Outputs'!$B:$B,$A49,'EPS BAU Outputs'!$A:$A,$B49)</f>
        <v>858.202</v>
      </c>
      <c r="G49">
        <f>SUMIFS('EPS BAU Outputs'!E:E,'EPS BAU Outputs'!$B:$B,$A49,'EPS BAU Outputs'!$A:$A,$B49)</f>
        <v>855.83600000000001</v>
      </c>
      <c r="H49">
        <f>SUMIFS('EPS BAU Outputs'!F:F,'EPS BAU Outputs'!$B:$B,$A49,'EPS BAU Outputs'!$A:$A,$B49)</f>
        <v>845.99300000000005</v>
      </c>
      <c r="I49">
        <f>SUMIFS('EPS BAU Outputs'!G:G,'EPS BAU Outputs'!$B:$B,$A49,'EPS BAU Outputs'!$A:$A,$B49)</f>
        <v>836.88300000000004</v>
      </c>
      <c r="J49">
        <f>SUMIFS('EPS BAU Outputs'!H:H,'EPS BAU Outputs'!$B:$B,$A49,'EPS BAU Outputs'!$A:$A,$B49)</f>
        <v>832.66099999999994</v>
      </c>
      <c r="K49">
        <f>SUMIFS('EPS BAU Outputs'!I:I,'EPS BAU Outputs'!$B:$B,$A49,'EPS BAU Outputs'!$A:$A,$B49)</f>
        <v>830.97799999999995</v>
      </c>
      <c r="L49">
        <f>SUMIFS('EPS BAU Outputs'!J:J,'EPS BAU Outputs'!$B:$B,$A49,'EPS BAU Outputs'!$A:$A,$B49)</f>
        <v>827.88</v>
      </c>
      <c r="M49">
        <f>SUMIFS('EPS BAU Outputs'!K:K,'EPS BAU Outputs'!$B:$B,$A49,'EPS BAU Outputs'!$A:$A,$B49)</f>
        <v>823.07899999999995</v>
      </c>
      <c r="N49">
        <f>SUMIFS('EPS BAU Outputs'!L:L,'EPS BAU Outputs'!$B:$B,$A49,'EPS BAU Outputs'!$A:$A,$B49)</f>
        <v>819.42399999999998</v>
      </c>
      <c r="O49">
        <f>SUMIFS('EPS BAU Outputs'!M:M,'EPS BAU Outputs'!$B:$B,$A49,'EPS BAU Outputs'!$A:$A,$B49)</f>
        <v>813.4</v>
      </c>
      <c r="P49">
        <f>SUMIFS('EPS BAU Outputs'!N:N,'EPS BAU Outputs'!$B:$B,$A49,'EPS BAU Outputs'!$A:$A,$B49)</f>
        <v>810.56</v>
      </c>
      <c r="Q49">
        <f>SUMIFS('EPS BAU Outputs'!O:O,'EPS BAU Outputs'!$B:$B,$A49,'EPS BAU Outputs'!$A:$A,$B49)</f>
        <v>806.10699999999997</v>
      </c>
      <c r="R49">
        <f>SUMIFS('EPS BAU Outputs'!P:P,'EPS BAU Outputs'!$B:$B,$A49,'EPS BAU Outputs'!$A:$A,$B49)</f>
        <v>798.41800000000001</v>
      </c>
      <c r="S49">
        <f>SUMIFS('EPS BAU Outputs'!Q:Q,'EPS BAU Outputs'!$B:$B,$A49,'EPS BAU Outputs'!$A:$A,$B49)</f>
        <v>790.21799999999996</v>
      </c>
      <c r="T49">
        <f>SUMIFS('EPS BAU Outputs'!R:R,'EPS BAU Outputs'!$B:$B,$A49,'EPS BAU Outputs'!$A:$A,$B49)</f>
        <v>785.11500000000001</v>
      </c>
      <c r="U49">
        <f>SUMIFS('EPS BAU Outputs'!S:S,'EPS BAU Outputs'!$B:$B,$A49,'EPS BAU Outputs'!$A:$A,$B49)</f>
        <v>785.28200000000004</v>
      </c>
      <c r="V49">
        <f>SUMIFS('EPS BAU Outputs'!T:T,'EPS BAU Outputs'!$B:$B,$A49,'EPS BAU Outputs'!$A:$A,$B49)</f>
        <v>787.452</v>
      </c>
      <c r="W49">
        <f>SUMIFS('EPS BAU Outputs'!U:U,'EPS BAU Outputs'!$B:$B,$A49,'EPS BAU Outputs'!$A:$A,$B49)</f>
        <v>786.74300000000005</v>
      </c>
      <c r="X49">
        <f>SUMIFS('EPS BAU Outputs'!V:V,'EPS BAU Outputs'!$B:$B,$A49,'EPS BAU Outputs'!$A:$A,$B49)</f>
        <v>781.45</v>
      </c>
      <c r="Y49">
        <f>SUMIFS('EPS BAU Outputs'!W:W,'EPS BAU Outputs'!$B:$B,$A49,'EPS BAU Outputs'!$A:$A,$B49)</f>
        <v>781.23800000000006</v>
      </c>
      <c r="Z49">
        <f>SUMIFS('EPS BAU Outputs'!X:X,'EPS BAU Outputs'!$B:$B,$A49,'EPS BAU Outputs'!$A:$A,$B49)</f>
        <v>777.88099999999997</v>
      </c>
      <c r="AA49">
        <f>SUMIFS('EPS BAU Outputs'!Y:Y,'EPS BAU Outputs'!$B:$B,$A49,'EPS BAU Outputs'!$A:$A,$B49)</f>
        <v>776.66300000000001</v>
      </c>
      <c r="AB49">
        <f>SUMIFS('EPS BAU Outputs'!Z:Z,'EPS BAU Outputs'!$B:$B,$A49,'EPS BAU Outputs'!$A:$A,$B49)</f>
        <v>770.81299999999999</v>
      </c>
      <c r="AC49">
        <f>SUMIFS('EPS BAU Outputs'!AA:AA,'EPS BAU Outputs'!$B:$B,$A49,'EPS BAU Outputs'!$A:$A,$B49)</f>
        <v>770.37900000000002</v>
      </c>
      <c r="AD49">
        <f>SUMIFS('EPS BAU Outputs'!AB:AB,'EPS BAU Outputs'!$B:$B,$A49,'EPS BAU Outputs'!$A:$A,$B49)</f>
        <v>766.56100000000004</v>
      </c>
      <c r="AE49">
        <f>SUMIFS('EPS BAU Outputs'!AC:AC,'EPS BAU Outputs'!$B:$B,$A49,'EPS BAU Outputs'!$A:$A,$B49)</f>
        <v>762.94</v>
      </c>
      <c r="AF49">
        <f>SUMIFS('EPS BAU Outputs'!AD:AD,'EPS BAU Outputs'!$B:$B,$A49,'EPS BAU Outputs'!$A:$A,$B49)</f>
        <v>757.08699999999999</v>
      </c>
      <c r="AG49">
        <f>SUMIFS('EPS BAU Outputs'!AE:AE,'EPS BAU Outputs'!$B:$B,$A49,'EPS BAU Outputs'!$A:$A,$B49)</f>
        <v>752.56100000000004</v>
      </c>
      <c r="AH49">
        <f>SUMIFS('EPS BAU Outputs'!AF:AF,'EPS BAU Outputs'!$B:$B,$A49,'EPS BAU Outputs'!$A:$A,$B49)</f>
        <v>748.00900000000001</v>
      </c>
      <c r="AI49">
        <f>SUMIFS('EPS BAU Outputs'!AG:AG,'EPS BAU Outputs'!$B:$B,$A49,'EPS BAU Outputs'!$A:$A,$B49)</f>
        <v>740.45899999999995</v>
      </c>
      <c r="AJ49" s="2">
        <f t="shared" si="1"/>
        <v>24732.242000000002</v>
      </c>
    </row>
    <row r="50" spans="1:36" x14ac:dyDescent="0.35">
      <c r="A50" t="str">
        <f t="shared" si="10"/>
        <v>eps-eu-crux NoSettings</v>
      </c>
      <c r="B50" t="s">
        <v>123</v>
      </c>
      <c r="C50" t="str">
        <f t="shared" si="11"/>
        <v>European Union</v>
      </c>
      <c r="D50" t="str">
        <f>INDEX('EPS Crosswalk'!$B$2:$B$14,MATCH('EPS Emissions'!$B50,'EPS Crosswalk'!$C$2:$C$14,0),1)</f>
        <v>Agriculture</v>
      </c>
      <c r="E50">
        <f>SUMIFS('EPS BAU Outputs'!C:C,'EPS BAU Outputs'!$B:$B,$A50,'EPS BAU Outputs'!$A:$A,$B50)</f>
        <v>457.60599999999999</v>
      </c>
      <c r="F50">
        <f>SUMIFS('EPS BAU Outputs'!D:D,'EPS BAU Outputs'!$B:$B,$A50,'EPS BAU Outputs'!$A:$A,$B50)</f>
        <v>462.13099999999997</v>
      </c>
      <c r="G50">
        <f>SUMIFS('EPS BAU Outputs'!E:E,'EPS BAU Outputs'!$B:$B,$A50,'EPS BAU Outputs'!$A:$A,$B50)</f>
        <v>461.983</v>
      </c>
      <c r="H50">
        <f>SUMIFS('EPS BAU Outputs'!F:F,'EPS BAU Outputs'!$B:$B,$A50,'EPS BAU Outputs'!$A:$A,$B50)</f>
        <v>461.512</v>
      </c>
      <c r="I50">
        <f>SUMIFS('EPS BAU Outputs'!G:G,'EPS BAU Outputs'!$B:$B,$A50,'EPS BAU Outputs'!$A:$A,$B50)</f>
        <v>461.05500000000001</v>
      </c>
      <c r="J50">
        <f>SUMIFS('EPS BAU Outputs'!H:H,'EPS BAU Outputs'!$B:$B,$A50,'EPS BAU Outputs'!$A:$A,$B50)</f>
        <v>460.47399999999999</v>
      </c>
      <c r="K50">
        <f>SUMIFS('EPS BAU Outputs'!I:I,'EPS BAU Outputs'!$B:$B,$A50,'EPS BAU Outputs'!$A:$A,$B50)</f>
        <v>459.971</v>
      </c>
      <c r="L50">
        <f>SUMIFS('EPS BAU Outputs'!J:J,'EPS BAU Outputs'!$B:$B,$A50,'EPS BAU Outputs'!$A:$A,$B50)</f>
        <v>459.24799999999999</v>
      </c>
      <c r="M50">
        <f>SUMIFS('EPS BAU Outputs'!K:K,'EPS BAU Outputs'!$B:$B,$A50,'EPS BAU Outputs'!$A:$A,$B50)</f>
        <v>458.35500000000002</v>
      </c>
      <c r="N50">
        <f>SUMIFS('EPS BAU Outputs'!L:L,'EPS BAU Outputs'!$B:$B,$A50,'EPS BAU Outputs'!$A:$A,$B50)</f>
        <v>457.54500000000002</v>
      </c>
      <c r="O50">
        <f>SUMIFS('EPS BAU Outputs'!M:M,'EPS BAU Outputs'!$B:$B,$A50,'EPS BAU Outputs'!$A:$A,$B50)</f>
        <v>456.37400000000002</v>
      </c>
      <c r="P50">
        <f>SUMIFS('EPS BAU Outputs'!N:N,'EPS BAU Outputs'!$B:$B,$A50,'EPS BAU Outputs'!$A:$A,$B50)</f>
        <v>454.81900000000002</v>
      </c>
      <c r="Q50">
        <f>SUMIFS('EPS BAU Outputs'!O:O,'EPS BAU Outputs'!$B:$B,$A50,'EPS BAU Outputs'!$A:$A,$B50)</f>
        <v>454.13799999999998</v>
      </c>
      <c r="R50">
        <f>SUMIFS('EPS BAU Outputs'!P:P,'EPS BAU Outputs'!$B:$B,$A50,'EPS BAU Outputs'!$A:$A,$B50)</f>
        <v>452.75900000000001</v>
      </c>
      <c r="S50">
        <f>SUMIFS('EPS BAU Outputs'!Q:Q,'EPS BAU Outputs'!$B:$B,$A50,'EPS BAU Outputs'!$A:$A,$B50)</f>
        <v>451.55200000000002</v>
      </c>
      <c r="T50">
        <f>SUMIFS('EPS BAU Outputs'!R:R,'EPS BAU Outputs'!$B:$B,$A50,'EPS BAU Outputs'!$A:$A,$B50)</f>
        <v>450.26400000000001</v>
      </c>
      <c r="U50">
        <f>SUMIFS('EPS BAU Outputs'!S:S,'EPS BAU Outputs'!$B:$B,$A50,'EPS BAU Outputs'!$A:$A,$B50)</f>
        <v>449.94799999999998</v>
      </c>
      <c r="V50">
        <f>SUMIFS('EPS BAU Outputs'!T:T,'EPS BAU Outputs'!$B:$B,$A50,'EPS BAU Outputs'!$A:$A,$B50)</f>
        <v>449.34500000000003</v>
      </c>
      <c r="W50">
        <f>SUMIFS('EPS BAU Outputs'!U:U,'EPS BAU Outputs'!$B:$B,$A50,'EPS BAU Outputs'!$A:$A,$B50)</f>
        <v>448.69200000000001</v>
      </c>
      <c r="X50">
        <f>SUMIFS('EPS BAU Outputs'!V:V,'EPS BAU Outputs'!$B:$B,$A50,'EPS BAU Outputs'!$A:$A,$B50)</f>
        <v>447.995</v>
      </c>
      <c r="Y50">
        <f>SUMIFS('EPS BAU Outputs'!W:W,'EPS BAU Outputs'!$B:$B,$A50,'EPS BAU Outputs'!$A:$A,$B50)</f>
        <v>447.15600000000001</v>
      </c>
      <c r="Z50">
        <f>SUMIFS('EPS BAU Outputs'!X:X,'EPS BAU Outputs'!$B:$B,$A50,'EPS BAU Outputs'!$A:$A,$B50)</f>
        <v>446.05599999999998</v>
      </c>
      <c r="AA50">
        <f>SUMIFS('EPS BAU Outputs'!Y:Y,'EPS BAU Outputs'!$B:$B,$A50,'EPS BAU Outputs'!$A:$A,$B50)</f>
        <v>445.34500000000003</v>
      </c>
      <c r="AB50">
        <f>SUMIFS('EPS BAU Outputs'!Z:Z,'EPS BAU Outputs'!$B:$B,$A50,'EPS BAU Outputs'!$A:$A,$B50)</f>
        <v>444.27300000000002</v>
      </c>
      <c r="AC50">
        <f>SUMIFS('EPS BAU Outputs'!AA:AA,'EPS BAU Outputs'!$B:$B,$A50,'EPS BAU Outputs'!$A:$A,$B50)</f>
        <v>443.61399999999998</v>
      </c>
      <c r="AD50">
        <f>SUMIFS('EPS BAU Outputs'!AB:AB,'EPS BAU Outputs'!$B:$B,$A50,'EPS BAU Outputs'!$A:$A,$B50)</f>
        <v>442.89800000000002</v>
      </c>
      <c r="AE50">
        <f>SUMIFS('EPS BAU Outputs'!AC:AC,'EPS BAU Outputs'!$B:$B,$A50,'EPS BAU Outputs'!$A:$A,$B50)</f>
        <v>442.40699999999998</v>
      </c>
      <c r="AF50">
        <f>SUMIFS('EPS BAU Outputs'!AD:AD,'EPS BAU Outputs'!$B:$B,$A50,'EPS BAU Outputs'!$A:$A,$B50)</f>
        <v>441.83199999999999</v>
      </c>
      <c r="AG50">
        <f>SUMIFS('EPS BAU Outputs'!AE:AE,'EPS BAU Outputs'!$B:$B,$A50,'EPS BAU Outputs'!$A:$A,$B50)</f>
        <v>441.18099999999998</v>
      </c>
      <c r="AH50">
        <f>SUMIFS('EPS BAU Outputs'!AF:AF,'EPS BAU Outputs'!$B:$B,$A50,'EPS BAU Outputs'!$A:$A,$B50)</f>
        <v>440.54199999999997</v>
      </c>
      <c r="AI50">
        <f>SUMIFS('EPS BAU Outputs'!AG:AG,'EPS BAU Outputs'!$B:$B,$A50,'EPS BAU Outputs'!$A:$A,$B50)</f>
        <v>439.85199999999998</v>
      </c>
      <c r="AJ50" s="2">
        <f t="shared" si="1"/>
        <v>13990.922</v>
      </c>
    </row>
    <row r="51" spans="1:36" x14ac:dyDescent="0.35">
      <c r="A51" t="str">
        <f t="shared" si="10"/>
        <v>eps-eu-crux NoSettings</v>
      </c>
      <c r="B51" t="s">
        <v>124</v>
      </c>
      <c r="C51" t="str">
        <f t="shared" si="11"/>
        <v>European Union</v>
      </c>
      <c r="D51" t="str">
        <f>INDEX('EPS Crosswalk'!$B$2:$B$14,MATCH('EPS Emissions'!$B51,'EPS Crosswalk'!$C$2:$C$14,0),1)</f>
        <v>Waste</v>
      </c>
      <c r="E51">
        <f>SUMIFS('EPS BAU Outputs'!C:C,'EPS BAU Outputs'!$B:$B,$A51,'EPS BAU Outputs'!$A:$A,$B51)</f>
        <v>122.607</v>
      </c>
      <c r="F51">
        <f>SUMIFS('EPS BAU Outputs'!D:D,'EPS BAU Outputs'!$B:$B,$A51,'EPS BAU Outputs'!$A:$A,$B51)</f>
        <v>122.176</v>
      </c>
      <c r="G51">
        <f>SUMIFS('EPS BAU Outputs'!E:E,'EPS BAU Outputs'!$B:$B,$A51,'EPS BAU Outputs'!$A:$A,$B51)</f>
        <v>119.593</v>
      </c>
      <c r="H51">
        <f>SUMIFS('EPS BAU Outputs'!F:F,'EPS BAU Outputs'!$B:$B,$A51,'EPS BAU Outputs'!$A:$A,$B51)</f>
        <v>117.04</v>
      </c>
      <c r="I51">
        <f>SUMIFS('EPS BAU Outputs'!G:G,'EPS BAU Outputs'!$B:$B,$A51,'EPS BAU Outputs'!$A:$A,$B51)</f>
        <v>114.547</v>
      </c>
      <c r="J51">
        <f>SUMIFS('EPS BAU Outputs'!H:H,'EPS BAU Outputs'!$B:$B,$A51,'EPS BAU Outputs'!$A:$A,$B51)</f>
        <v>112.05200000000001</v>
      </c>
      <c r="K51">
        <f>SUMIFS('EPS BAU Outputs'!I:I,'EPS BAU Outputs'!$B:$B,$A51,'EPS BAU Outputs'!$A:$A,$B51)</f>
        <v>109.584</v>
      </c>
      <c r="L51">
        <f>SUMIFS('EPS BAU Outputs'!J:J,'EPS BAU Outputs'!$B:$B,$A51,'EPS BAU Outputs'!$A:$A,$B51)</f>
        <v>107.145</v>
      </c>
      <c r="M51">
        <f>SUMIFS('EPS BAU Outputs'!K:K,'EPS BAU Outputs'!$B:$B,$A51,'EPS BAU Outputs'!$A:$A,$B51)</f>
        <v>104.73399999999999</v>
      </c>
      <c r="N51">
        <f>SUMIFS('EPS BAU Outputs'!L:L,'EPS BAU Outputs'!$B:$B,$A51,'EPS BAU Outputs'!$A:$A,$B51)</f>
        <v>102.322</v>
      </c>
      <c r="O51">
        <f>SUMIFS('EPS BAU Outputs'!M:M,'EPS BAU Outputs'!$B:$B,$A51,'EPS BAU Outputs'!$A:$A,$B51)</f>
        <v>99.966999999999999</v>
      </c>
      <c r="P51">
        <f>SUMIFS('EPS BAU Outputs'!N:N,'EPS BAU Outputs'!$B:$B,$A51,'EPS BAU Outputs'!$A:$A,$B51)</f>
        <v>98.254099999999994</v>
      </c>
      <c r="Q51">
        <f>SUMIFS('EPS BAU Outputs'!O:O,'EPS BAU Outputs'!$B:$B,$A51,'EPS BAU Outputs'!$A:$A,$B51)</f>
        <v>96.570800000000006</v>
      </c>
      <c r="R51">
        <f>SUMIFS('EPS BAU Outputs'!P:P,'EPS BAU Outputs'!$B:$B,$A51,'EPS BAU Outputs'!$A:$A,$B51)</f>
        <v>94.996799999999993</v>
      </c>
      <c r="S51">
        <f>SUMIFS('EPS BAU Outputs'!Q:Q,'EPS BAU Outputs'!$B:$B,$A51,'EPS BAU Outputs'!$A:$A,$B51)</f>
        <v>93.450900000000004</v>
      </c>
      <c r="T51">
        <f>SUMIFS('EPS BAU Outputs'!R:R,'EPS BAU Outputs'!$B:$B,$A51,'EPS BAU Outputs'!$A:$A,$B51)</f>
        <v>91.932900000000004</v>
      </c>
      <c r="U51">
        <f>SUMIFS('EPS BAU Outputs'!S:S,'EPS BAU Outputs'!$B:$B,$A51,'EPS BAU Outputs'!$A:$A,$B51)</f>
        <v>90.301000000000002</v>
      </c>
      <c r="V51">
        <f>SUMIFS('EPS BAU Outputs'!T:T,'EPS BAU Outputs'!$B:$B,$A51,'EPS BAU Outputs'!$A:$A,$B51)</f>
        <v>88.722399999999993</v>
      </c>
      <c r="W51">
        <f>SUMIFS('EPS BAU Outputs'!U:U,'EPS BAU Outputs'!$B:$B,$A51,'EPS BAU Outputs'!$A:$A,$B51)</f>
        <v>87.1464</v>
      </c>
      <c r="X51">
        <f>SUMIFS('EPS BAU Outputs'!V:V,'EPS BAU Outputs'!$B:$B,$A51,'EPS BAU Outputs'!$A:$A,$B51)</f>
        <v>85.565799999999996</v>
      </c>
      <c r="Y51">
        <f>SUMIFS('EPS BAU Outputs'!W:W,'EPS BAU Outputs'!$B:$B,$A51,'EPS BAU Outputs'!$A:$A,$B51)</f>
        <v>83.987799999999993</v>
      </c>
      <c r="Z51">
        <f>SUMIFS('EPS BAU Outputs'!X:X,'EPS BAU Outputs'!$B:$B,$A51,'EPS BAU Outputs'!$A:$A,$B51)</f>
        <v>82.405199999999994</v>
      </c>
      <c r="AA51">
        <f>SUMIFS('EPS BAU Outputs'!Y:Y,'EPS BAU Outputs'!$B:$B,$A51,'EPS BAU Outputs'!$A:$A,$B51)</f>
        <v>80.819000000000003</v>
      </c>
      <c r="AB51">
        <f>SUMIFS('EPS BAU Outputs'!Z:Z,'EPS BAU Outputs'!$B:$B,$A51,'EPS BAU Outputs'!$A:$A,$B51)</f>
        <v>79.235399999999998</v>
      </c>
      <c r="AC51">
        <f>SUMIFS('EPS BAU Outputs'!AA:AA,'EPS BAU Outputs'!$B:$B,$A51,'EPS BAU Outputs'!$A:$A,$B51)</f>
        <v>77.651799999999994</v>
      </c>
      <c r="AD51">
        <f>SUMIFS('EPS BAU Outputs'!AB:AB,'EPS BAU Outputs'!$B:$B,$A51,'EPS BAU Outputs'!$A:$A,$B51)</f>
        <v>76.040199999999999</v>
      </c>
      <c r="AE51">
        <f>SUMIFS('EPS BAU Outputs'!AC:AC,'EPS BAU Outputs'!$B:$B,$A51,'EPS BAU Outputs'!$A:$A,$B51)</f>
        <v>74.454899999999995</v>
      </c>
      <c r="AF51">
        <f>SUMIFS('EPS BAU Outputs'!AD:AD,'EPS BAU Outputs'!$B:$B,$A51,'EPS BAU Outputs'!$A:$A,$B51)</f>
        <v>72.866100000000003</v>
      </c>
      <c r="AG51">
        <f>SUMIFS('EPS BAU Outputs'!AE:AE,'EPS BAU Outputs'!$B:$B,$A51,'EPS BAU Outputs'!$A:$A,$B51)</f>
        <v>71.280799999999999</v>
      </c>
      <c r="AH51">
        <f>SUMIFS('EPS BAU Outputs'!AF:AF,'EPS BAU Outputs'!$B:$B,$A51,'EPS BAU Outputs'!$A:$A,$B51)</f>
        <v>69.695499999999996</v>
      </c>
      <c r="AI51">
        <f>SUMIFS('EPS BAU Outputs'!AG:AG,'EPS BAU Outputs'!$B:$B,$A51,'EPS BAU Outputs'!$A:$A,$B51)</f>
        <v>68.1113</v>
      </c>
      <c r="AJ51" s="2">
        <f t="shared" si="1"/>
        <v>2895.2561000000005</v>
      </c>
    </row>
    <row r="52" spans="1:36" x14ac:dyDescent="0.35">
      <c r="A52" s="9" t="s">
        <v>129</v>
      </c>
      <c r="B52" t="s">
        <v>115</v>
      </c>
      <c r="C52" t="str">
        <f>INDEX('EPS Crosswalk'!$E$2:$E$10,MATCH('EPS Emissions'!$A52,'EPS Crosswalk'!$G$2:$G$10,0))</f>
        <v>Mexico</v>
      </c>
      <c r="D52" t="str">
        <f>INDEX('EPS Crosswalk'!$B$2:$B$14,MATCH('EPS Emissions'!$B52,'EPS Crosswalk'!$C$2:$C$14,0),1)</f>
        <v>Transportation</v>
      </c>
      <c r="E52">
        <f>SUMIFS('EPS BAU Outputs'!C:C,'EPS BAU Outputs'!$B:$B,$A52,'EPS BAU Outputs'!$A:$A,$B52)</f>
        <v>152.20599999999999</v>
      </c>
      <c r="F52">
        <f>SUMIFS('EPS BAU Outputs'!D:D,'EPS BAU Outputs'!$B:$B,$A52,'EPS BAU Outputs'!$A:$A,$B52)</f>
        <v>155.506</v>
      </c>
      <c r="G52">
        <f>SUMIFS('EPS BAU Outputs'!E:E,'EPS BAU Outputs'!$B:$B,$A52,'EPS BAU Outputs'!$A:$A,$B52)</f>
        <v>159.21299999999999</v>
      </c>
      <c r="H52">
        <f>SUMIFS('EPS BAU Outputs'!F:F,'EPS BAU Outputs'!$B:$B,$A52,'EPS BAU Outputs'!$A:$A,$B52)</f>
        <v>163.477</v>
      </c>
      <c r="I52">
        <f>SUMIFS('EPS BAU Outputs'!G:G,'EPS BAU Outputs'!$B:$B,$A52,'EPS BAU Outputs'!$A:$A,$B52)</f>
        <v>167.83500000000001</v>
      </c>
      <c r="J52">
        <f>SUMIFS('EPS BAU Outputs'!H:H,'EPS BAU Outputs'!$B:$B,$A52,'EPS BAU Outputs'!$A:$A,$B52)</f>
        <v>172.309</v>
      </c>
      <c r="K52">
        <f>SUMIFS('EPS BAU Outputs'!I:I,'EPS BAU Outputs'!$B:$B,$A52,'EPS BAU Outputs'!$A:$A,$B52)</f>
        <v>176.786</v>
      </c>
      <c r="L52">
        <f>SUMIFS('EPS BAU Outputs'!J:J,'EPS BAU Outputs'!$B:$B,$A52,'EPS BAU Outputs'!$A:$A,$B52)</f>
        <v>181.429</v>
      </c>
      <c r="M52">
        <f>SUMIFS('EPS BAU Outputs'!K:K,'EPS BAU Outputs'!$B:$B,$A52,'EPS BAU Outputs'!$A:$A,$B52)</f>
        <v>186.28700000000001</v>
      </c>
      <c r="N52">
        <f>SUMIFS('EPS BAU Outputs'!L:L,'EPS BAU Outputs'!$B:$B,$A52,'EPS BAU Outputs'!$A:$A,$B52)</f>
        <v>191.25200000000001</v>
      </c>
      <c r="O52">
        <f>SUMIFS('EPS BAU Outputs'!M:M,'EPS BAU Outputs'!$B:$B,$A52,'EPS BAU Outputs'!$A:$A,$B52)</f>
        <v>196.08699999999999</v>
      </c>
      <c r="P52">
        <f>SUMIFS('EPS BAU Outputs'!N:N,'EPS BAU Outputs'!$B:$B,$A52,'EPS BAU Outputs'!$A:$A,$B52)</f>
        <v>200.76499999999999</v>
      </c>
      <c r="Q52">
        <f>SUMIFS('EPS BAU Outputs'!O:O,'EPS BAU Outputs'!$B:$B,$A52,'EPS BAU Outputs'!$A:$A,$B52)</f>
        <v>205.23599999999999</v>
      </c>
      <c r="R52">
        <f>SUMIFS('EPS BAU Outputs'!P:P,'EPS BAU Outputs'!$B:$B,$A52,'EPS BAU Outputs'!$A:$A,$B52)</f>
        <v>209.577</v>
      </c>
      <c r="S52">
        <f>SUMIFS('EPS BAU Outputs'!Q:Q,'EPS BAU Outputs'!$B:$B,$A52,'EPS BAU Outputs'!$A:$A,$B52)</f>
        <v>213.84</v>
      </c>
      <c r="T52">
        <f>SUMIFS('EPS BAU Outputs'!R:R,'EPS BAU Outputs'!$B:$B,$A52,'EPS BAU Outputs'!$A:$A,$B52)</f>
        <v>214.86799999999999</v>
      </c>
      <c r="U52">
        <f>SUMIFS('EPS BAU Outputs'!S:S,'EPS BAU Outputs'!$B:$B,$A52,'EPS BAU Outputs'!$A:$A,$B52)</f>
        <v>215.78700000000001</v>
      </c>
      <c r="V52">
        <f>SUMIFS('EPS BAU Outputs'!T:T,'EPS BAU Outputs'!$B:$B,$A52,'EPS BAU Outputs'!$A:$A,$B52)</f>
        <v>216.298</v>
      </c>
      <c r="W52">
        <f>SUMIFS('EPS BAU Outputs'!U:U,'EPS BAU Outputs'!$B:$B,$A52,'EPS BAU Outputs'!$A:$A,$B52)</f>
        <v>216.851</v>
      </c>
      <c r="X52">
        <f>SUMIFS('EPS BAU Outputs'!V:V,'EPS BAU Outputs'!$B:$B,$A52,'EPS BAU Outputs'!$A:$A,$B52)</f>
        <v>217.37799999999999</v>
      </c>
      <c r="Y52">
        <f>SUMIFS('EPS BAU Outputs'!W:W,'EPS BAU Outputs'!$B:$B,$A52,'EPS BAU Outputs'!$A:$A,$B52)</f>
        <v>218.018</v>
      </c>
      <c r="Z52">
        <f>SUMIFS('EPS BAU Outputs'!X:X,'EPS BAU Outputs'!$B:$B,$A52,'EPS BAU Outputs'!$A:$A,$B52)</f>
        <v>218.679</v>
      </c>
      <c r="AA52">
        <f>SUMIFS('EPS BAU Outputs'!Y:Y,'EPS BAU Outputs'!$B:$B,$A52,'EPS BAU Outputs'!$A:$A,$B52)</f>
        <v>219.32499999999999</v>
      </c>
      <c r="AB52">
        <f>SUMIFS('EPS BAU Outputs'!Z:Z,'EPS BAU Outputs'!$B:$B,$A52,'EPS BAU Outputs'!$A:$A,$B52)</f>
        <v>220.108</v>
      </c>
      <c r="AC52">
        <f>SUMIFS('EPS BAU Outputs'!AA:AA,'EPS BAU Outputs'!$B:$B,$A52,'EPS BAU Outputs'!$A:$A,$B52)</f>
        <v>221.011</v>
      </c>
      <c r="AD52">
        <f>SUMIFS('EPS BAU Outputs'!AB:AB,'EPS BAU Outputs'!$B:$B,$A52,'EPS BAU Outputs'!$A:$A,$B52)</f>
        <v>222.053</v>
      </c>
      <c r="AE52">
        <f>SUMIFS('EPS BAU Outputs'!AC:AC,'EPS BAU Outputs'!$B:$B,$A52,'EPS BAU Outputs'!$A:$A,$B52)</f>
        <v>223.17699999999999</v>
      </c>
      <c r="AF52">
        <f>SUMIFS('EPS BAU Outputs'!AD:AD,'EPS BAU Outputs'!$B:$B,$A52,'EPS BAU Outputs'!$A:$A,$B52)</f>
        <v>224.18899999999999</v>
      </c>
      <c r="AG52">
        <f>SUMIFS('EPS BAU Outputs'!AE:AE,'EPS BAU Outputs'!$B:$B,$A52,'EPS BAU Outputs'!$A:$A,$B52)</f>
        <v>225.614</v>
      </c>
      <c r="AH52">
        <f>SUMIFS('EPS BAU Outputs'!AF:AF,'EPS BAU Outputs'!$B:$B,$A52,'EPS BAU Outputs'!$A:$A,$B52)</f>
        <v>227.23</v>
      </c>
      <c r="AI52">
        <f>SUMIFS('EPS BAU Outputs'!AG:AG,'EPS BAU Outputs'!$B:$B,$A52,'EPS BAU Outputs'!$A:$A,$B52)</f>
        <v>229.101</v>
      </c>
      <c r="AJ52" s="2">
        <f t="shared" si="1"/>
        <v>6261.4919999999993</v>
      </c>
    </row>
    <row r="53" spans="1:36" x14ac:dyDescent="0.35">
      <c r="A53" t="str">
        <f>A52</f>
        <v>eps-mexico-crux NoSettings</v>
      </c>
      <c r="B53" t="s">
        <v>116</v>
      </c>
      <c r="C53" t="str">
        <f>C52</f>
        <v>Mexico</v>
      </c>
      <c r="D53" t="str">
        <f>INDEX('EPS Crosswalk'!$B$2:$B$14,MATCH('EPS Emissions'!$B53,'EPS Crosswalk'!$C$2:$C$14,0),1)</f>
        <v>Electricity</v>
      </c>
      <c r="E53">
        <f>SUMIFS('EPS BAU Outputs'!C:C,'EPS BAU Outputs'!$B:$B,$A53,'EPS BAU Outputs'!$A:$A,$B53)</f>
        <v>131.13499999999999</v>
      </c>
      <c r="F53">
        <f>SUMIFS('EPS BAU Outputs'!D:D,'EPS BAU Outputs'!$B:$B,$A53,'EPS BAU Outputs'!$A:$A,$B53)</f>
        <v>147.80699999999999</v>
      </c>
      <c r="G53">
        <f>SUMIFS('EPS BAU Outputs'!E:E,'EPS BAU Outputs'!$B:$B,$A53,'EPS BAU Outputs'!$A:$A,$B53)</f>
        <v>141.78399999999999</v>
      </c>
      <c r="H53">
        <f>SUMIFS('EPS BAU Outputs'!F:F,'EPS BAU Outputs'!$B:$B,$A53,'EPS BAU Outputs'!$A:$A,$B53)</f>
        <v>139.989</v>
      </c>
      <c r="I53">
        <f>SUMIFS('EPS BAU Outputs'!G:G,'EPS BAU Outputs'!$B:$B,$A53,'EPS BAU Outputs'!$A:$A,$B53)</f>
        <v>140.38</v>
      </c>
      <c r="J53">
        <f>SUMIFS('EPS BAU Outputs'!H:H,'EPS BAU Outputs'!$B:$B,$A53,'EPS BAU Outputs'!$A:$A,$B53)</f>
        <v>143.85300000000001</v>
      </c>
      <c r="K53">
        <f>SUMIFS('EPS BAU Outputs'!I:I,'EPS BAU Outputs'!$B:$B,$A53,'EPS BAU Outputs'!$A:$A,$B53)</f>
        <v>142.18</v>
      </c>
      <c r="L53">
        <f>SUMIFS('EPS BAU Outputs'!J:J,'EPS BAU Outputs'!$B:$B,$A53,'EPS BAU Outputs'!$A:$A,$B53)</f>
        <v>140.25800000000001</v>
      </c>
      <c r="M53">
        <f>SUMIFS('EPS BAU Outputs'!K:K,'EPS BAU Outputs'!$B:$B,$A53,'EPS BAU Outputs'!$A:$A,$B53)</f>
        <v>140.06800000000001</v>
      </c>
      <c r="N53">
        <f>SUMIFS('EPS BAU Outputs'!L:L,'EPS BAU Outputs'!$B:$B,$A53,'EPS BAU Outputs'!$A:$A,$B53)</f>
        <v>139.65299999999999</v>
      </c>
      <c r="O53">
        <f>SUMIFS('EPS BAU Outputs'!M:M,'EPS BAU Outputs'!$B:$B,$A53,'EPS BAU Outputs'!$A:$A,$B53)</f>
        <v>141.72300000000001</v>
      </c>
      <c r="P53">
        <f>SUMIFS('EPS BAU Outputs'!N:N,'EPS BAU Outputs'!$B:$B,$A53,'EPS BAU Outputs'!$A:$A,$B53)</f>
        <v>143.00200000000001</v>
      </c>
      <c r="Q53">
        <f>SUMIFS('EPS BAU Outputs'!O:O,'EPS BAU Outputs'!$B:$B,$A53,'EPS BAU Outputs'!$A:$A,$B53)</f>
        <v>143.22399999999999</v>
      </c>
      <c r="R53">
        <f>SUMIFS('EPS BAU Outputs'!P:P,'EPS BAU Outputs'!$B:$B,$A53,'EPS BAU Outputs'!$A:$A,$B53)</f>
        <v>144.68199999999999</v>
      </c>
      <c r="S53">
        <f>SUMIFS('EPS BAU Outputs'!Q:Q,'EPS BAU Outputs'!$B:$B,$A53,'EPS BAU Outputs'!$A:$A,$B53)</f>
        <v>145.018</v>
      </c>
      <c r="T53">
        <f>SUMIFS('EPS BAU Outputs'!R:R,'EPS BAU Outputs'!$B:$B,$A53,'EPS BAU Outputs'!$A:$A,$B53)</f>
        <v>145.09899999999999</v>
      </c>
      <c r="U53">
        <f>SUMIFS('EPS BAU Outputs'!S:S,'EPS BAU Outputs'!$B:$B,$A53,'EPS BAU Outputs'!$A:$A,$B53)</f>
        <v>144.24600000000001</v>
      </c>
      <c r="V53">
        <f>SUMIFS('EPS BAU Outputs'!T:T,'EPS BAU Outputs'!$B:$B,$A53,'EPS BAU Outputs'!$A:$A,$B53)</f>
        <v>144.125</v>
      </c>
      <c r="W53">
        <f>SUMIFS('EPS BAU Outputs'!U:U,'EPS BAU Outputs'!$B:$B,$A53,'EPS BAU Outputs'!$A:$A,$B53)</f>
        <v>143.559</v>
      </c>
      <c r="X53">
        <f>SUMIFS('EPS BAU Outputs'!V:V,'EPS BAU Outputs'!$B:$B,$A53,'EPS BAU Outputs'!$A:$A,$B53)</f>
        <v>142.31200000000001</v>
      </c>
      <c r="Y53">
        <f>SUMIFS('EPS BAU Outputs'!W:W,'EPS BAU Outputs'!$B:$B,$A53,'EPS BAU Outputs'!$A:$A,$B53)</f>
        <v>142.02699999999999</v>
      </c>
      <c r="Z53">
        <f>SUMIFS('EPS BAU Outputs'!X:X,'EPS BAU Outputs'!$B:$B,$A53,'EPS BAU Outputs'!$A:$A,$B53)</f>
        <v>142.44999999999999</v>
      </c>
      <c r="AA53">
        <f>SUMIFS('EPS BAU Outputs'!Y:Y,'EPS BAU Outputs'!$B:$B,$A53,'EPS BAU Outputs'!$A:$A,$B53)</f>
        <v>142.67099999999999</v>
      </c>
      <c r="AB53">
        <f>SUMIFS('EPS BAU Outputs'!Z:Z,'EPS BAU Outputs'!$B:$B,$A53,'EPS BAU Outputs'!$A:$A,$B53)</f>
        <v>141.27199999999999</v>
      </c>
      <c r="AC53">
        <f>SUMIFS('EPS BAU Outputs'!AA:AA,'EPS BAU Outputs'!$B:$B,$A53,'EPS BAU Outputs'!$A:$A,$B53)</f>
        <v>141.89099999999999</v>
      </c>
      <c r="AD53">
        <f>SUMIFS('EPS BAU Outputs'!AB:AB,'EPS BAU Outputs'!$B:$B,$A53,'EPS BAU Outputs'!$A:$A,$B53)</f>
        <v>141.292</v>
      </c>
      <c r="AE53">
        <f>SUMIFS('EPS BAU Outputs'!AC:AC,'EPS BAU Outputs'!$B:$B,$A53,'EPS BAU Outputs'!$A:$A,$B53)</f>
        <v>141.13900000000001</v>
      </c>
      <c r="AF53">
        <f>SUMIFS('EPS BAU Outputs'!AD:AD,'EPS BAU Outputs'!$B:$B,$A53,'EPS BAU Outputs'!$A:$A,$B53)</f>
        <v>140.79499999999999</v>
      </c>
      <c r="AG53">
        <f>SUMIFS('EPS BAU Outputs'!AE:AE,'EPS BAU Outputs'!$B:$B,$A53,'EPS BAU Outputs'!$A:$A,$B53)</f>
        <v>140.958</v>
      </c>
      <c r="AH53">
        <f>SUMIFS('EPS BAU Outputs'!AF:AF,'EPS BAU Outputs'!$B:$B,$A53,'EPS BAU Outputs'!$A:$A,$B53)</f>
        <v>140.928</v>
      </c>
      <c r="AI53">
        <f>SUMIFS('EPS BAU Outputs'!AG:AG,'EPS BAU Outputs'!$B:$B,$A53,'EPS BAU Outputs'!$A:$A,$B53)</f>
        <v>142.20500000000001</v>
      </c>
      <c r="AJ53" s="2">
        <f t="shared" si="1"/>
        <v>4401.7249999999995</v>
      </c>
    </row>
    <row r="54" spans="1:36" x14ac:dyDescent="0.35">
      <c r="A54" t="str">
        <f t="shared" ref="A54:A61" si="12">A53</f>
        <v>eps-mexico-crux NoSettings</v>
      </c>
      <c r="B54" t="s">
        <v>117</v>
      </c>
      <c r="C54" t="str">
        <f t="shared" ref="C54:C61" si="13">C53</f>
        <v>Mexico</v>
      </c>
      <c r="D54" t="str">
        <f>INDEX('EPS Crosswalk'!$B$2:$B$14,MATCH('EPS Emissions'!$B54,'EPS Crosswalk'!$C$2:$C$14,0),1)</f>
        <v>Residential</v>
      </c>
      <c r="E54">
        <f>SUMIFS('EPS BAU Outputs'!C:C,'EPS BAU Outputs'!$B:$B,$A54,'EPS BAU Outputs'!$A:$A,$B54)</f>
        <v>15.0266</v>
      </c>
      <c r="F54">
        <f>SUMIFS('EPS BAU Outputs'!D:D,'EPS BAU Outputs'!$B:$B,$A54,'EPS BAU Outputs'!$A:$A,$B54)</f>
        <v>15.0428</v>
      </c>
      <c r="G54">
        <f>SUMIFS('EPS BAU Outputs'!E:E,'EPS BAU Outputs'!$B:$B,$A54,'EPS BAU Outputs'!$A:$A,$B54)</f>
        <v>15.052899999999999</v>
      </c>
      <c r="H54">
        <f>SUMIFS('EPS BAU Outputs'!F:F,'EPS BAU Outputs'!$B:$B,$A54,'EPS BAU Outputs'!$A:$A,$B54)</f>
        <v>15.0457</v>
      </c>
      <c r="I54">
        <f>SUMIFS('EPS BAU Outputs'!G:G,'EPS BAU Outputs'!$B:$B,$A54,'EPS BAU Outputs'!$A:$A,$B54)</f>
        <v>15.0528</v>
      </c>
      <c r="J54">
        <f>SUMIFS('EPS BAU Outputs'!H:H,'EPS BAU Outputs'!$B:$B,$A54,'EPS BAU Outputs'!$A:$A,$B54)</f>
        <v>15.051500000000001</v>
      </c>
      <c r="K54">
        <f>SUMIFS('EPS BAU Outputs'!I:I,'EPS BAU Outputs'!$B:$B,$A54,'EPS BAU Outputs'!$A:$A,$B54)</f>
        <v>15.0594</v>
      </c>
      <c r="L54">
        <f>SUMIFS('EPS BAU Outputs'!J:J,'EPS BAU Outputs'!$B:$B,$A54,'EPS BAU Outputs'!$A:$A,$B54)</f>
        <v>15.0724</v>
      </c>
      <c r="M54">
        <f>SUMIFS('EPS BAU Outputs'!K:K,'EPS BAU Outputs'!$B:$B,$A54,'EPS BAU Outputs'!$A:$A,$B54)</f>
        <v>15.0868</v>
      </c>
      <c r="N54">
        <f>SUMIFS('EPS BAU Outputs'!L:L,'EPS BAU Outputs'!$B:$B,$A54,'EPS BAU Outputs'!$A:$A,$B54)</f>
        <v>15.1068</v>
      </c>
      <c r="O54">
        <f>SUMIFS('EPS BAU Outputs'!M:M,'EPS BAU Outputs'!$B:$B,$A54,'EPS BAU Outputs'!$A:$A,$B54)</f>
        <v>15.126899999999999</v>
      </c>
      <c r="P54">
        <f>SUMIFS('EPS BAU Outputs'!N:N,'EPS BAU Outputs'!$B:$B,$A54,'EPS BAU Outputs'!$A:$A,$B54)</f>
        <v>15.105499999999999</v>
      </c>
      <c r="Q54">
        <f>SUMIFS('EPS BAU Outputs'!O:O,'EPS BAU Outputs'!$B:$B,$A54,'EPS BAU Outputs'!$A:$A,$B54)</f>
        <v>15.135899999999999</v>
      </c>
      <c r="R54">
        <f>SUMIFS('EPS BAU Outputs'!P:P,'EPS BAU Outputs'!$B:$B,$A54,'EPS BAU Outputs'!$A:$A,$B54)</f>
        <v>15.1616</v>
      </c>
      <c r="S54">
        <f>SUMIFS('EPS BAU Outputs'!Q:Q,'EPS BAU Outputs'!$B:$B,$A54,'EPS BAU Outputs'!$A:$A,$B54)</f>
        <v>15.187900000000001</v>
      </c>
      <c r="T54">
        <f>SUMIFS('EPS BAU Outputs'!R:R,'EPS BAU Outputs'!$B:$B,$A54,'EPS BAU Outputs'!$A:$A,$B54)</f>
        <v>15.2218</v>
      </c>
      <c r="U54">
        <f>SUMIFS('EPS BAU Outputs'!S:S,'EPS BAU Outputs'!$B:$B,$A54,'EPS BAU Outputs'!$A:$A,$B54)</f>
        <v>15.250999999999999</v>
      </c>
      <c r="V54">
        <f>SUMIFS('EPS BAU Outputs'!T:T,'EPS BAU Outputs'!$B:$B,$A54,'EPS BAU Outputs'!$A:$A,$B54)</f>
        <v>15.286899999999999</v>
      </c>
      <c r="W54">
        <f>SUMIFS('EPS BAU Outputs'!U:U,'EPS BAU Outputs'!$B:$B,$A54,'EPS BAU Outputs'!$A:$A,$B54)</f>
        <v>15.324299999999999</v>
      </c>
      <c r="X54">
        <f>SUMIFS('EPS BAU Outputs'!V:V,'EPS BAU Outputs'!$B:$B,$A54,'EPS BAU Outputs'!$A:$A,$B54)</f>
        <v>15.3569</v>
      </c>
      <c r="Y54">
        <f>SUMIFS('EPS BAU Outputs'!W:W,'EPS BAU Outputs'!$B:$B,$A54,'EPS BAU Outputs'!$A:$A,$B54)</f>
        <v>15.397600000000001</v>
      </c>
      <c r="Z54">
        <f>SUMIFS('EPS BAU Outputs'!X:X,'EPS BAU Outputs'!$B:$B,$A54,'EPS BAU Outputs'!$A:$A,$B54)</f>
        <v>15.438599999999999</v>
      </c>
      <c r="AA54">
        <f>SUMIFS('EPS BAU Outputs'!Y:Y,'EPS BAU Outputs'!$B:$B,$A54,'EPS BAU Outputs'!$A:$A,$B54)</f>
        <v>15.475300000000001</v>
      </c>
      <c r="AB54">
        <f>SUMIFS('EPS BAU Outputs'!Z:Z,'EPS BAU Outputs'!$B:$B,$A54,'EPS BAU Outputs'!$A:$A,$B54)</f>
        <v>15.520099999999999</v>
      </c>
      <c r="AC54">
        <f>SUMIFS('EPS BAU Outputs'!AA:AA,'EPS BAU Outputs'!$B:$B,$A54,'EPS BAU Outputs'!$A:$A,$B54)</f>
        <v>15.5646</v>
      </c>
      <c r="AD54">
        <f>SUMIFS('EPS BAU Outputs'!AB:AB,'EPS BAU Outputs'!$B:$B,$A54,'EPS BAU Outputs'!$A:$A,$B54)</f>
        <v>15.6121</v>
      </c>
      <c r="AE54">
        <f>SUMIFS('EPS BAU Outputs'!AC:AC,'EPS BAU Outputs'!$B:$B,$A54,'EPS BAU Outputs'!$A:$A,$B54)</f>
        <v>15.6601</v>
      </c>
      <c r="AF54">
        <f>SUMIFS('EPS BAU Outputs'!AD:AD,'EPS BAU Outputs'!$B:$B,$A54,'EPS BAU Outputs'!$A:$A,$B54)</f>
        <v>15.7104</v>
      </c>
      <c r="AG54">
        <f>SUMIFS('EPS BAU Outputs'!AE:AE,'EPS BAU Outputs'!$B:$B,$A54,'EPS BAU Outputs'!$A:$A,$B54)</f>
        <v>15.760999999999999</v>
      </c>
      <c r="AH54">
        <f>SUMIFS('EPS BAU Outputs'!AF:AF,'EPS BAU Outputs'!$B:$B,$A54,'EPS BAU Outputs'!$A:$A,$B54)</f>
        <v>15.813700000000001</v>
      </c>
      <c r="AI54">
        <f>SUMIFS('EPS BAU Outputs'!AG:AG,'EPS BAU Outputs'!$B:$B,$A54,'EPS BAU Outputs'!$A:$A,$B54)</f>
        <v>15.8681</v>
      </c>
      <c r="AJ54" s="2">
        <f t="shared" si="1"/>
        <v>474.57800000000003</v>
      </c>
    </row>
    <row r="55" spans="1:36" x14ac:dyDescent="0.35">
      <c r="A55" t="str">
        <f t="shared" si="12"/>
        <v>eps-mexico-crux NoSettings</v>
      </c>
      <c r="B55" t="s">
        <v>118</v>
      </c>
      <c r="C55" t="str">
        <f t="shared" si="13"/>
        <v>Mexico</v>
      </c>
      <c r="D55" t="str">
        <f>INDEX('EPS Crosswalk'!$B$2:$B$14,MATCH('EPS Emissions'!$B55,'EPS Crosswalk'!$C$2:$C$14,0),1)</f>
        <v>Commercial</v>
      </c>
      <c r="E55">
        <f>SUMIFS('EPS BAU Outputs'!C:C,'EPS BAU Outputs'!$B:$B,$A55,'EPS BAU Outputs'!$A:$A,$B55)</f>
        <v>4.1884499999999996</v>
      </c>
      <c r="F55">
        <f>SUMIFS('EPS BAU Outputs'!D:D,'EPS BAU Outputs'!$B:$B,$A55,'EPS BAU Outputs'!$A:$A,$B55)</f>
        <v>4.2076099999999999</v>
      </c>
      <c r="G55">
        <f>SUMIFS('EPS BAU Outputs'!E:E,'EPS BAU Outputs'!$B:$B,$A55,'EPS BAU Outputs'!$A:$A,$B55)</f>
        <v>4.2219100000000003</v>
      </c>
      <c r="H55">
        <f>SUMIFS('EPS BAU Outputs'!F:F,'EPS BAU Outputs'!$B:$B,$A55,'EPS BAU Outputs'!$A:$A,$B55)</f>
        <v>4.2324900000000003</v>
      </c>
      <c r="I55">
        <f>SUMIFS('EPS BAU Outputs'!G:G,'EPS BAU Outputs'!$B:$B,$A55,'EPS BAU Outputs'!$A:$A,$B55)</f>
        <v>4.2439600000000004</v>
      </c>
      <c r="J55">
        <f>SUMIFS('EPS BAU Outputs'!H:H,'EPS BAU Outputs'!$B:$B,$A55,'EPS BAU Outputs'!$A:$A,$B55)</f>
        <v>4.2545400000000004</v>
      </c>
      <c r="K55">
        <f>SUMIFS('EPS BAU Outputs'!I:I,'EPS BAU Outputs'!$B:$B,$A55,'EPS BAU Outputs'!$A:$A,$B55)</f>
        <v>4.2666300000000001</v>
      </c>
      <c r="L55">
        <f>SUMIFS('EPS BAU Outputs'!J:J,'EPS BAU Outputs'!$B:$B,$A55,'EPS BAU Outputs'!$A:$A,$B55)</f>
        <v>4.2773700000000003</v>
      </c>
      <c r="M55">
        <f>SUMIFS('EPS BAU Outputs'!K:K,'EPS BAU Outputs'!$B:$B,$A55,'EPS BAU Outputs'!$A:$A,$B55)</f>
        <v>4.2894500000000004</v>
      </c>
      <c r="N55">
        <f>SUMIFS('EPS BAU Outputs'!L:L,'EPS BAU Outputs'!$B:$B,$A55,'EPS BAU Outputs'!$A:$A,$B55)</f>
        <v>4.3008100000000002</v>
      </c>
      <c r="O55">
        <f>SUMIFS('EPS BAU Outputs'!M:M,'EPS BAU Outputs'!$B:$B,$A55,'EPS BAU Outputs'!$A:$A,$B55)</f>
        <v>4.3121700000000001</v>
      </c>
      <c r="P55">
        <f>SUMIFS('EPS BAU Outputs'!N:N,'EPS BAU Outputs'!$B:$B,$A55,'EPS BAU Outputs'!$A:$A,$B55)</f>
        <v>4.3107800000000003</v>
      </c>
      <c r="Q55">
        <f>SUMIFS('EPS BAU Outputs'!O:O,'EPS BAU Outputs'!$B:$B,$A55,'EPS BAU Outputs'!$A:$A,$B55)</f>
        <v>4.3754799999999996</v>
      </c>
      <c r="R55">
        <f>SUMIFS('EPS BAU Outputs'!P:P,'EPS BAU Outputs'!$B:$B,$A55,'EPS BAU Outputs'!$A:$A,$B55)</f>
        <v>4.4409599999999996</v>
      </c>
      <c r="S55">
        <f>SUMIFS('EPS BAU Outputs'!Q:Q,'EPS BAU Outputs'!$B:$B,$A55,'EPS BAU Outputs'!$A:$A,$B55)</f>
        <v>4.5083399999999996</v>
      </c>
      <c r="T55">
        <f>SUMIFS('EPS BAU Outputs'!R:R,'EPS BAU Outputs'!$B:$B,$A55,'EPS BAU Outputs'!$A:$A,$B55)</f>
        <v>4.5759299999999996</v>
      </c>
      <c r="U55">
        <f>SUMIFS('EPS BAU Outputs'!S:S,'EPS BAU Outputs'!$B:$B,$A55,'EPS BAU Outputs'!$A:$A,$B55)</f>
        <v>4.6442500000000004</v>
      </c>
      <c r="V55">
        <f>SUMIFS('EPS BAU Outputs'!T:T,'EPS BAU Outputs'!$B:$B,$A55,'EPS BAU Outputs'!$A:$A,$B55)</f>
        <v>4.7139600000000002</v>
      </c>
      <c r="W55">
        <f>SUMIFS('EPS BAU Outputs'!U:U,'EPS BAU Outputs'!$B:$B,$A55,'EPS BAU Outputs'!$A:$A,$B55)</f>
        <v>4.7843900000000001</v>
      </c>
      <c r="X55">
        <f>SUMIFS('EPS BAU Outputs'!V:V,'EPS BAU Outputs'!$B:$B,$A55,'EPS BAU Outputs'!$A:$A,$B55)</f>
        <v>4.85684</v>
      </c>
      <c r="Y55">
        <f>SUMIFS('EPS BAU Outputs'!W:W,'EPS BAU Outputs'!$B:$B,$A55,'EPS BAU Outputs'!$A:$A,$B55)</f>
        <v>4.9293899999999997</v>
      </c>
      <c r="Z55">
        <f>SUMIFS('EPS BAU Outputs'!X:X,'EPS BAU Outputs'!$B:$B,$A55,'EPS BAU Outputs'!$A:$A,$B55)</f>
        <v>5.0027200000000001</v>
      </c>
      <c r="AA55">
        <f>SUMIFS('EPS BAU Outputs'!Y:Y,'EPS BAU Outputs'!$B:$B,$A55,'EPS BAU Outputs'!$A:$A,$B55)</f>
        <v>5.0780599999999998</v>
      </c>
      <c r="AB55">
        <f>SUMIFS('EPS BAU Outputs'!Z:Z,'EPS BAU Outputs'!$B:$B,$A55,'EPS BAU Outputs'!$A:$A,$B55)</f>
        <v>5.1541199999999998</v>
      </c>
      <c r="AC55">
        <f>SUMIFS('EPS BAU Outputs'!AA:AA,'EPS BAU Outputs'!$B:$B,$A55,'EPS BAU Outputs'!$A:$A,$B55)</f>
        <v>5.2316200000000004</v>
      </c>
      <c r="AD55">
        <f>SUMIFS('EPS BAU Outputs'!AB:AB,'EPS BAU Outputs'!$B:$B,$A55,'EPS BAU Outputs'!$A:$A,$B55)</f>
        <v>5.3099100000000004</v>
      </c>
      <c r="AE55">
        <f>SUMIFS('EPS BAU Outputs'!AC:AC,'EPS BAU Outputs'!$B:$B,$A55,'EPS BAU Outputs'!$A:$A,$B55)</f>
        <v>5.3901500000000002</v>
      </c>
      <c r="AF55">
        <f>SUMIFS('EPS BAU Outputs'!AD:AD,'EPS BAU Outputs'!$B:$B,$A55,'EPS BAU Outputs'!$A:$A,$B55)</f>
        <v>5.4706000000000001</v>
      </c>
      <c r="AG55">
        <f>SUMIFS('EPS BAU Outputs'!AE:AE,'EPS BAU Outputs'!$B:$B,$A55,'EPS BAU Outputs'!$A:$A,$B55)</f>
        <v>5.5523400000000001</v>
      </c>
      <c r="AH55">
        <f>SUMIFS('EPS BAU Outputs'!AF:AF,'EPS BAU Outputs'!$B:$B,$A55,'EPS BAU Outputs'!$A:$A,$B55)</f>
        <v>5.63558</v>
      </c>
      <c r="AI55">
        <f>SUMIFS('EPS BAU Outputs'!AG:AG,'EPS BAU Outputs'!$B:$B,$A55,'EPS BAU Outputs'!$A:$A,$B55)</f>
        <v>5.7208300000000003</v>
      </c>
      <c r="AJ55" s="2">
        <f t="shared" si="1"/>
        <v>146.48164</v>
      </c>
    </row>
    <row r="56" spans="1:36" x14ac:dyDescent="0.35">
      <c r="A56" t="str">
        <f t="shared" si="12"/>
        <v>eps-mexico-crux NoSettings</v>
      </c>
      <c r="B56" t="s">
        <v>119</v>
      </c>
      <c r="C56" t="str">
        <f t="shared" si="13"/>
        <v>Mexico</v>
      </c>
      <c r="D56" t="str">
        <f>INDEX('EPS Crosswalk'!$B$2:$B$14,MATCH('EPS Emissions'!$B56,'EPS Crosswalk'!$C$2:$C$14,0),1)</f>
        <v>District Heat</v>
      </c>
      <c r="E56">
        <f>SUMIFS('EPS BAU Outputs'!C:C,'EPS BAU Outputs'!$B:$B,$A56,'EPS BAU Outputs'!$A:$A,$B56)</f>
        <v>5.58675E-2</v>
      </c>
      <c r="F56">
        <f>SUMIFS('EPS BAU Outputs'!D:D,'EPS BAU Outputs'!$B:$B,$A56,'EPS BAU Outputs'!$A:$A,$B56)</f>
        <v>5.6953200000000002E-2</v>
      </c>
      <c r="G56">
        <f>SUMIFS('EPS BAU Outputs'!E:E,'EPS BAU Outputs'!$B:$B,$A56,'EPS BAU Outputs'!$A:$A,$B56)</f>
        <v>5.8057499999999998E-2</v>
      </c>
      <c r="H56">
        <f>SUMIFS('EPS BAU Outputs'!F:F,'EPS BAU Outputs'!$B:$B,$A56,'EPS BAU Outputs'!$A:$A,$B56)</f>
        <v>5.9182600000000002E-2</v>
      </c>
      <c r="I56">
        <f>SUMIFS('EPS BAU Outputs'!G:G,'EPS BAU Outputs'!$B:$B,$A56,'EPS BAU Outputs'!$A:$A,$B56)</f>
        <v>6.0332299999999998E-2</v>
      </c>
      <c r="J56">
        <f>SUMIFS('EPS BAU Outputs'!H:H,'EPS BAU Outputs'!$B:$B,$A56,'EPS BAU Outputs'!$A:$A,$B56)</f>
        <v>6.15121E-2</v>
      </c>
      <c r="K56">
        <f>SUMIFS('EPS BAU Outputs'!I:I,'EPS BAU Outputs'!$B:$B,$A56,'EPS BAU Outputs'!$A:$A,$B56)</f>
        <v>6.2720300000000007E-2</v>
      </c>
      <c r="L56">
        <f>SUMIFS('EPS BAU Outputs'!J:J,'EPS BAU Outputs'!$B:$B,$A56,'EPS BAU Outputs'!$A:$A,$B56)</f>
        <v>6.3965099999999997E-2</v>
      </c>
      <c r="M56">
        <f>SUMIFS('EPS BAU Outputs'!K:K,'EPS BAU Outputs'!$B:$B,$A56,'EPS BAU Outputs'!$A:$A,$B56)</f>
        <v>6.5247799999999995E-2</v>
      </c>
      <c r="N56">
        <f>SUMIFS('EPS BAU Outputs'!L:L,'EPS BAU Outputs'!$B:$B,$A56,'EPS BAU Outputs'!$A:$A,$B56)</f>
        <v>6.65713E-2</v>
      </c>
      <c r="O56">
        <f>SUMIFS('EPS BAU Outputs'!M:M,'EPS BAU Outputs'!$B:$B,$A56,'EPS BAU Outputs'!$A:$A,$B56)</f>
        <v>6.7960699999999999E-2</v>
      </c>
      <c r="P56">
        <f>SUMIFS('EPS BAU Outputs'!N:N,'EPS BAU Outputs'!$B:$B,$A56,'EPS BAU Outputs'!$A:$A,$B56)</f>
        <v>6.9405999999999995E-2</v>
      </c>
      <c r="Q56">
        <f>SUMIFS('EPS BAU Outputs'!O:O,'EPS BAU Outputs'!$B:$B,$A56,'EPS BAU Outputs'!$A:$A,$B56)</f>
        <v>7.0465E-2</v>
      </c>
      <c r="R56">
        <f>SUMIFS('EPS BAU Outputs'!P:P,'EPS BAU Outputs'!$B:$B,$A56,'EPS BAU Outputs'!$A:$A,$B56)</f>
        <v>7.1575700000000006E-2</v>
      </c>
      <c r="S56">
        <f>SUMIFS('EPS BAU Outputs'!Q:Q,'EPS BAU Outputs'!$B:$B,$A56,'EPS BAU Outputs'!$A:$A,$B56)</f>
        <v>7.2751300000000005E-2</v>
      </c>
      <c r="T56">
        <f>SUMIFS('EPS BAU Outputs'!R:R,'EPS BAU Outputs'!$B:$B,$A56,'EPS BAU Outputs'!$A:$A,$B56)</f>
        <v>7.3957800000000004E-2</v>
      </c>
      <c r="U56">
        <f>SUMIFS('EPS BAU Outputs'!S:S,'EPS BAU Outputs'!$B:$B,$A56,'EPS BAU Outputs'!$A:$A,$B56)</f>
        <v>7.5220300000000004E-2</v>
      </c>
      <c r="V56">
        <f>SUMIFS('EPS BAU Outputs'!T:T,'EPS BAU Outputs'!$B:$B,$A56,'EPS BAU Outputs'!$A:$A,$B56)</f>
        <v>7.6544899999999999E-2</v>
      </c>
      <c r="W56">
        <f>SUMIFS('EPS BAU Outputs'!U:U,'EPS BAU Outputs'!$B:$B,$A56,'EPS BAU Outputs'!$A:$A,$B56)</f>
        <v>7.7927399999999994E-2</v>
      </c>
      <c r="X56">
        <f>SUMIFS('EPS BAU Outputs'!V:V,'EPS BAU Outputs'!$B:$B,$A56,'EPS BAU Outputs'!$A:$A,$B56)</f>
        <v>7.9354800000000003E-2</v>
      </c>
      <c r="Y56">
        <f>SUMIFS('EPS BAU Outputs'!W:W,'EPS BAU Outputs'!$B:$B,$A56,'EPS BAU Outputs'!$A:$A,$B56)</f>
        <v>8.0832500000000002E-2</v>
      </c>
      <c r="Z56">
        <f>SUMIFS('EPS BAU Outputs'!X:X,'EPS BAU Outputs'!$B:$B,$A56,'EPS BAU Outputs'!$A:$A,$B56)</f>
        <v>8.2360000000000003E-2</v>
      </c>
      <c r="AA56">
        <f>SUMIFS('EPS BAU Outputs'!Y:Y,'EPS BAU Outputs'!$B:$B,$A56,'EPS BAU Outputs'!$A:$A,$B56)</f>
        <v>8.3929900000000002E-2</v>
      </c>
      <c r="AB56">
        <f>SUMIFS('EPS BAU Outputs'!Z:Z,'EPS BAU Outputs'!$B:$B,$A56,'EPS BAU Outputs'!$A:$A,$B56)</f>
        <v>8.5544300000000004E-2</v>
      </c>
      <c r="AC56">
        <f>SUMIFS('EPS BAU Outputs'!AA:AA,'EPS BAU Outputs'!$B:$B,$A56,'EPS BAU Outputs'!$A:$A,$B56)</f>
        <v>8.6785200000000007E-2</v>
      </c>
      <c r="AD56">
        <f>SUMIFS('EPS BAU Outputs'!AB:AB,'EPS BAU Outputs'!$B:$B,$A56,'EPS BAU Outputs'!$A:$A,$B56)</f>
        <v>8.8058700000000004E-2</v>
      </c>
      <c r="AE56">
        <f>SUMIFS('EPS BAU Outputs'!AC:AC,'EPS BAU Outputs'!$B:$B,$A56,'EPS BAU Outputs'!$A:$A,$B56)</f>
        <v>8.9353299999999997E-2</v>
      </c>
      <c r="AF56">
        <f>SUMIFS('EPS BAU Outputs'!AD:AD,'EPS BAU Outputs'!$B:$B,$A56,'EPS BAU Outputs'!$A:$A,$B56)</f>
        <v>9.0655700000000006E-2</v>
      </c>
      <c r="AG56">
        <f>SUMIFS('EPS BAU Outputs'!AE:AE,'EPS BAU Outputs'!$B:$B,$A56,'EPS BAU Outputs'!$A:$A,$B56)</f>
        <v>9.1970200000000002E-2</v>
      </c>
      <c r="AH56">
        <f>SUMIFS('EPS BAU Outputs'!AF:AF,'EPS BAU Outputs'!$B:$B,$A56,'EPS BAU Outputs'!$A:$A,$B56)</f>
        <v>9.3304600000000001E-2</v>
      </c>
      <c r="AI56">
        <f>SUMIFS('EPS BAU Outputs'!AG:AG,'EPS BAU Outputs'!$B:$B,$A56,'EPS BAU Outputs'!$A:$A,$B56)</f>
        <v>9.4640000000000002E-2</v>
      </c>
      <c r="AJ56" s="2">
        <f t="shared" si="1"/>
        <v>2.3130080000000004</v>
      </c>
    </row>
    <row r="57" spans="1:36" x14ac:dyDescent="0.35">
      <c r="A57" t="str">
        <f t="shared" si="12"/>
        <v>eps-mexico-crux NoSettings</v>
      </c>
      <c r="B57" t="s">
        <v>120</v>
      </c>
      <c r="C57" t="str">
        <f t="shared" si="13"/>
        <v>Mexico</v>
      </c>
      <c r="D57" t="str">
        <f>INDEX('EPS Crosswalk'!$B$2:$B$14,MATCH('EPS Emissions'!$B57,'EPS Crosswalk'!$C$2:$C$14,0),1)</f>
        <v>Land</v>
      </c>
      <c r="E57">
        <f>SUMIFS('EPS BAU Outputs'!C:C,'EPS BAU Outputs'!$B:$B,$A57,'EPS BAU Outputs'!$A:$A,$B57)</f>
        <v>17.6158</v>
      </c>
      <c r="F57">
        <f>SUMIFS('EPS BAU Outputs'!D:D,'EPS BAU Outputs'!$B:$B,$A57,'EPS BAU Outputs'!$A:$A,$B57)</f>
        <v>17.519300000000001</v>
      </c>
      <c r="G57">
        <f>SUMIFS('EPS BAU Outputs'!E:E,'EPS BAU Outputs'!$B:$B,$A57,'EPS BAU Outputs'!$A:$A,$B57)</f>
        <v>17.322299999999998</v>
      </c>
      <c r="H57">
        <f>SUMIFS('EPS BAU Outputs'!F:F,'EPS BAU Outputs'!$B:$B,$A57,'EPS BAU Outputs'!$A:$A,$B57)</f>
        <v>17.2256</v>
      </c>
      <c r="I57">
        <f>SUMIFS('EPS BAU Outputs'!G:G,'EPS BAU Outputs'!$B:$B,$A57,'EPS BAU Outputs'!$A:$A,$B57)</f>
        <v>17.029199999999999</v>
      </c>
      <c r="J57">
        <f>SUMIFS('EPS BAU Outputs'!H:H,'EPS BAU Outputs'!$B:$B,$A57,'EPS BAU Outputs'!$A:$A,$B57)</f>
        <v>16.8325</v>
      </c>
      <c r="K57">
        <f>SUMIFS('EPS BAU Outputs'!I:I,'EPS BAU Outputs'!$B:$B,$A57,'EPS BAU Outputs'!$A:$A,$B57)</f>
        <v>16.735700000000001</v>
      </c>
      <c r="L57">
        <f>SUMIFS('EPS BAU Outputs'!J:J,'EPS BAU Outputs'!$B:$B,$A57,'EPS BAU Outputs'!$A:$A,$B57)</f>
        <v>16.539000000000001</v>
      </c>
      <c r="M57">
        <f>SUMIFS('EPS BAU Outputs'!K:K,'EPS BAU Outputs'!$B:$B,$A57,'EPS BAU Outputs'!$A:$A,$B57)</f>
        <v>16.442599999999999</v>
      </c>
      <c r="N57">
        <f>SUMIFS('EPS BAU Outputs'!L:L,'EPS BAU Outputs'!$B:$B,$A57,'EPS BAU Outputs'!$A:$A,$B57)</f>
        <v>16.2456</v>
      </c>
      <c r="O57">
        <f>SUMIFS('EPS BAU Outputs'!M:M,'EPS BAU Outputs'!$B:$B,$A57,'EPS BAU Outputs'!$A:$A,$B57)</f>
        <v>16.149100000000001</v>
      </c>
      <c r="P57">
        <f>SUMIFS('EPS BAU Outputs'!N:N,'EPS BAU Outputs'!$B:$B,$A57,'EPS BAU Outputs'!$A:$A,$B57)</f>
        <v>15.952400000000001</v>
      </c>
      <c r="Q57">
        <f>SUMIFS('EPS BAU Outputs'!O:O,'EPS BAU Outputs'!$B:$B,$A57,'EPS BAU Outputs'!$A:$A,$B57)</f>
        <v>15.855399999999999</v>
      </c>
      <c r="R57">
        <f>SUMIFS('EPS BAU Outputs'!P:P,'EPS BAU Outputs'!$B:$B,$A57,'EPS BAU Outputs'!$A:$A,$B57)</f>
        <v>15.659000000000001</v>
      </c>
      <c r="S57">
        <f>SUMIFS('EPS BAU Outputs'!Q:Q,'EPS BAU Outputs'!$B:$B,$A57,'EPS BAU Outputs'!$A:$A,$B57)</f>
        <v>15.462199999999999</v>
      </c>
      <c r="T57">
        <f>SUMIFS('EPS BAU Outputs'!R:R,'EPS BAU Outputs'!$B:$B,$A57,'EPS BAU Outputs'!$A:$A,$B57)</f>
        <v>15.365500000000001</v>
      </c>
      <c r="U57">
        <f>SUMIFS('EPS BAU Outputs'!S:S,'EPS BAU Outputs'!$B:$B,$A57,'EPS BAU Outputs'!$A:$A,$B57)</f>
        <v>15.168799999999999</v>
      </c>
      <c r="V57">
        <f>SUMIFS('EPS BAU Outputs'!T:T,'EPS BAU Outputs'!$B:$B,$A57,'EPS BAU Outputs'!$A:$A,$B57)</f>
        <v>15.0724</v>
      </c>
      <c r="W57">
        <f>SUMIFS('EPS BAU Outputs'!U:U,'EPS BAU Outputs'!$B:$B,$A57,'EPS BAU Outputs'!$A:$A,$B57)</f>
        <v>14.875400000000001</v>
      </c>
      <c r="X57">
        <f>SUMIFS('EPS BAU Outputs'!V:V,'EPS BAU Outputs'!$B:$B,$A57,'EPS BAU Outputs'!$A:$A,$B57)</f>
        <v>14.778600000000001</v>
      </c>
      <c r="Y57">
        <f>SUMIFS('EPS BAU Outputs'!W:W,'EPS BAU Outputs'!$B:$B,$A57,'EPS BAU Outputs'!$A:$A,$B57)</f>
        <v>14.5822</v>
      </c>
      <c r="Z57">
        <f>SUMIFS('EPS BAU Outputs'!X:X,'EPS BAU Outputs'!$B:$B,$A57,'EPS BAU Outputs'!$A:$A,$B57)</f>
        <v>14.485200000000001</v>
      </c>
      <c r="AA57">
        <f>SUMIFS('EPS BAU Outputs'!Y:Y,'EPS BAU Outputs'!$B:$B,$A57,'EPS BAU Outputs'!$A:$A,$B57)</f>
        <v>14.2887</v>
      </c>
      <c r="AB57">
        <f>SUMIFS('EPS BAU Outputs'!Z:Z,'EPS BAU Outputs'!$B:$B,$A57,'EPS BAU Outputs'!$A:$A,$B57)</f>
        <v>14.192</v>
      </c>
      <c r="AC57">
        <f>SUMIFS('EPS BAU Outputs'!AA:AA,'EPS BAU Outputs'!$B:$B,$A57,'EPS BAU Outputs'!$A:$A,$B57)</f>
        <v>13.9953</v>
      </c>
      <c r="AD57">
        <f>SUMIFS('EPS BAU Outputs'!AB:AB,'EPS BAU Outputs'!$B:$B,$A57,'EPS BAU Outputs'!$A:$A,$B57)</f>
        <v>13.7986</v>
      </c>
      <c r="AE57">
        <f>SUMIFS('EPS BAU Outputs'!AC:AC,'EPS BAU Outputs'!$B:$B,$A57,'EPS BAU Outputs'!$A:$A,$B57)</f>
        <v>13.7019</v>
      </c>
      <c r="AF57">
        <f>SUMIFS('EPS BAU Outputs'!AD:AD,'EPS BAU Outputs'!$B:$B,$A57,'EPS BAU Outputs'!$A:$A,$B57)</f>
        <v>13.505100000000001</v>
      </c>
      <c r="AG57">
        <f>SUMIFS('EPS BAU Outputs'!AE:AE,'EPS BAU Outputs'!$B:$B,$A57,'EPS BAU Outputs'!$A:$A,$B57)</f>
        <v>13.4084</v>
      </c>
      <c r="AH57">
        <f>SUMIFS('EPS BAU Outputs'!AF:AF,'EPS BAU Outputs'!$B:$B,$A57,'EPS BAU Outputs'!$A:$A,$B57)</f>
        <v>13.212</v>
      </c>
      <c r="AI57">
        <f>SUMIFS('EPS BAU Outputs'!AG:AG,'EPS BAU Outputs'!$B:$B,$A57,'EPS BAU Outputs'!$A:$A,$B57)</f>
        <v>13.115</v>
      </c>
      <c r="AJ57" s="2">
        <f t="shared" si="1"/>
        <v>476.13080000000002</v>
      </c>
    </row>
    <row r="58" spans="1:36" x14ac:dyDescent="0.35">
      <c r="A58" t="str">
        <f t="shared" si="12"/>
        <v>eps-mexico-crux NoSettings</v>
      </c>
      <c r="B58" t="s">
        <v>121</v>
      </c>
      <c r="C58" t="str">
        <f t="shared" si="13"/>
        <v>Mexico</v>
      </c>
      <c r="D58" t="str">
        <f>INDEX('EPS Crosswalk'!$B$2:$B$14,MATCH('EPS Emissions'!$B58,'EPS Crosswalk'!$C$2:$C$14,0),1)</f>
        <v>Geoengineering</v>
      </c>
      <c r="E58">
        <f>SUMIFS('EPS BAU Outputs'!C:C,'EPS BAU Outputs'!$B:$B,$A58,'EPS BAU Outputs'!$A:$A,$B58)</f>
        <v>0</v>
      </c>
      <c r="F58">
        <f>SUMIFS('EPS BAU Outputs'!D:D,'EPS BAU Outputs'!$B:$B,$A58,'EPS BAU Outputs'!$A:$A,$B58)</f>
        <v>0</v>
      </c>
      <c r="G58">
        <f>SUMIFS('EPS BAU Outputs'!E:E,'EPS BAU Outputs'!$B:$B,$A58,'EPS BAU Outputs'!$A:$A,$B58)</f>
        <v>0</v>
      </c>
      <c r="H58">
        <f>SUMIFS('EPS BAU Outputs'!F:F,'EPS BAU Outputs'!$B:$B,$A58,'EPS BAU Outputs'!$A:$A,$B58)</f>
        <v>0</v>
      </c>
      <c r="I58">
        <f>SUMIFS('EPS BAU Outputs'!G:G,'EPS BAU Outputs'!$B:$B,$A58,'EPS BAU Outputs'!$A:$A,$B58)</f>
        <v>0</v>
      </c>
      <c r="J58">
        <f>SUMIFS('EPS BAU Outputs'!H:H,'EPS BAU Outputs'!$B:$B,$A58,'EPS BAU Outputs'!$A:$A,$B58)</f>
        <v>0</v>
      </c>
      <c r="K58">
        <f>SUMIFS('EPS BAU Outputs'!I:I,'EPS BAU Outputs'!$B:$B,$A58,'EPS BAU Outputs'!$A:$A,$B58)</f>
        <v>0</v>
      </c>
      <c r="L58">
        <f>SUMIFS('EPS BAU Outputs'!J:J,'EPS BAU Outputs'!$B:$B,$A58,'EPS BAU Outputs'!$A:$A,$B58)</f>
        <v>0</v>
      </c>
      <c r="M58">
        <f>SUMIFS('EPS BAU Outputs'!K:K,'EPS BAU Outputs'!$B:$B,$A58,'EPS BAU Outputs'!$A:$A,$B58)</f>
        <v>0</v>
      </c>
      <c r="N58">
        <f>SUMIFS('EPS BAU Outputs'!L:L,'EPS BAU Outputs'!$B:$B,$A58,'EPS BAU Outputs'!$A:$A,$B58)</f>
        <v>0</v>
      </c>
      <c r="O58">
        <f>SUMIFS('EPS BAU Outputs'!M:M,'EPS BAU Outputs'!$B:$B,$A58,'EPS BAU Outputs'!$A:$A,$B58)</f>
        <v>0</v>
      </c>
      <c r="P58">
        <f>SUMIFS('EPS BAU Outputs'!N:N,'EPS BAU Outputs'!$B:$B,$A58,'EPS BAU Outputs'!$A:$A,$B58)</f>
        <v>0</v>
      </c>
      <c r="Q58">
        <f>SUMIFS('EPS BAU Outputs'!O:O,'EPS BAU Outputs'!$B:$B,$A58,'EPS BAU Outputs'!$A:$A,$B58)</f>
        <v>0</v>
      </c>
      <c r="R58">
        <f>SUMIFS('EPS BAU Outputs'!P:P,'EPS BAU Outputs'!$B:$B,$A58,'EPS BAU Outputs'!$A:$A,$B58)</f>
        <v>0</v>
      </c>
      <c r="S58">
        <f>SUMIFS('EPS BAU Outputs'!Q:Q,'EPS BAU Outputs'!$B:$B,$A58,'EPS BAU Outputs'!$A:$A,$B58)</f>
        <v>0</v>
      </c>
      <c r="T58">
        <f>SUMIFS('EPS BAU Outputs'!R:R,'EPS BAU Outputs'!$B:$B,$A58,'EPS BAU Outputs'!$A:$A,$B58)</f>
        <v>0</v>
      </c>
      <c r="U58">
        <f>SUMIFS('EPS BAU Outputs'!S:S,'EPS BAU Outputs'!$B:$B,$A58,'EPS BAU Outputs'!$A:$A,$B58)</f>
        <v>0</v>
      </c>
      <c r="V58">
        <f>SUMIFS('EPS BAU Outputs'!T:T,'EPS BAU Outputs'!$B:$B,$A58,'EPS BAU Outputs'!$A:$A,$B58)</f>
        <v>0</v>
      </c>
      <c r="W58">
        <f>SUMIFS('EPS BAU Outputs'!U:U,'EPS BAU Outputs'!$B:$B,$A58,'EPS BAU Outputs'!$A:$A,$B58)</f>
        <v>0</v>
      </c>
      <c r="X58">
        <f>SUMIFS('EPS BAU Outputs'!V:V,'EPS BAU Outputs'!$B:$B,$A58,'EPS BAU Outputs'!$A:$A,$B58)</f>
        <v>0</v>
      </c>
      <c r="Y58">
        <f>SUMIFS('EPS BAU Outputs'!W:W,'EPS BAU Outputs'!$B:$B,$A58,'EPS BAU Outputs'!$A:$A,$B58)</f>
        <v>0</v>
      </c>
      <c r="Z58">
        <f>SUMIFS('EPS BAU Outputs'!X:X,'EPS BAU Outputs'!$B:$B,$A58,'EPS BAU Outputs'!$A:$A,$B58)</f>
        <v>0</v>
      </c>
      <c r="AA58">
        <f>SUMIFS('EPS BAU Outputs'!Y:Y,'EPS BAU Outputs'!$B:$B,$A58,'EPS BAU Outputs'!$A:$A,$B58)</f>
        <v>0</v>
      </c>
      <c r="AB58">
        <f>SUMIFS('EPS BAU Outputs'!Z:Z,'EPS BAU Outputs'!$B:$B,$A58,'EPS BAU Outputs'!$A:$A,$B58)</f>
        <v>0</v>
      </c>
      <c r="AC58">
        <f>SUMIFS('EPS BAU Outputs'!AA:AA,'EPS BAU Outputs'!$B:$B,$A58,'EPS BAU Outputs'!$A:$A,$B58)</f>
        <v>0</v>
      </c>
      <c r="AD58">
        <f>SUMIFS('EPS BAU Outputs'!AB:AB,'EPS BAU Outputs'!$B:$B,$A58,'EPS BAU Outputs'!$A:$A,$B58)</f>
        <v>0</v>
      </c>
      <c r="AE58">
        <f>SUMIFS('EPS BAU Outputs'!AC:AC,'EPS BAU Outputs'!$B:$B,$A58,'EPS BAU Outputs'!$A:$A,$B58)</f>
        <v>0</v>
      </c>
      <c r="AF58">
        <f>SUMIFS('EPS BAU Outputs'!AD:AD,'EPS BAU Outputs'!$B:$B,$A58,'EPS BAU Outputs'!$A:$A,$B58)</f>
        <v>0</v>
      </c>
      <c r="AG58">
        <f>SUMIFS('EPS BAU Outputs'!AE:AE,'EPS BAU Outputs'!$B:$B,$A58,'EPS BAU Outputs'!$A:$A,$B58)</f>
        <v>0</v>
      </c>
      <c r="AH58">
        <f>SUMIFS('EPS BAU Outputs'!AF:AF,'EPS BAU Outputs'!$B:$B,$A58,'EPS BAU Outputs'!$A:$A,$B58)</f>
        <v>0</v>
      </c>
      <c r="AI58">
        <f>SUMIFS('EPS BAU Outputs'!AG:AG,'EPS BAU Outputs'!$B:$B,$A58,'EPS BAU Outputs'!$A:$A,$B58)</f>
        <v>0</v>
      </c>
      <c r="AJ58" s="2">
        <f t="shared" si="1"/>
        <v>0</v>
      </c>
    </row>
    <row r="59" spans="1:36" x14ac:dyDescent="0.35">
      <c r="A59" t="str">
        <f t="shared" si="12"/>
        <v>eps-mexico-crux NoSettings</v>
      </c>
      <c r="B59" t="s">
        <v>122</v>
      </c>
      <c r="C59" t="str">
        <f t="shared" si="13"/>
        <v>Mexico</v>
      </c>
      <c r="D59" t="str">
        <f>INDEX('EPS Crosswalk'!$B$2:$B$14,MATCH('EPS Emissions'!$B59,'EPS Crosswalk'!$C$2:$C$14,0),1)</f>
        <v>Industry</v>
      </c>
      <c r="E59">
        <f>SUMIFS('EPS BAU Outputs'!C:C,'EPS BAU Outputs'!$B:$B,$A59,'EPS BAU Outputs'!$A:$A,$B59)</f>
        <v>203.97800000000001</v>
      </c>
      <c r="F59">
        <f>SUMIFS('EPS BAU Outputs'!D:D,'EPS BAU Outputs'!$B:$B,$A59,'EPS BAU Outputs'!$A:$A,$B59)</f>
        <v>207.17599999999999</v>
      </c>
      <c r="G59">
        <f>SUMIFS('EPS BAU Outputs'!E:E,'EPS BAU Outputs'!$B:$B,$A59,'EPS BAU Outputs'!$A:$A,$B59)</f>
        <v>210.679</v>
      </c>
      <c r="H59">
        <f>SUMIFS('EPS BAU Outputs'!F:F,'EPS BAU Outputs'!$B:$B,$A59,'EPS BAU Outputs'!$A:$A,$B59)</f>
        <v>213.22</v>
      </c>
      <c r="I59">
        <f>SUMIFS('EPS BAU Outputs'!G:G,'EPS BAU Outputs'!$B:$B,$A59,'EPS BAU Outputs'!$A:$A,$B59)</f>
        <v>216.78200000000001</v>
      </c>
      <c r="J59">
        <f>SUMIFS('EPS BAU Outputs'!H:H,'EPS BAU Outputs'!$B:$B,$A59,'EPS BAU Outputs'!$A:$A,$B59)</f>
        <v>220.49</v>
      </c>
      <c r="K59">
        <f>SUMIFS('EPS BAU Outputs'!I:I,'EPS BAU Outputs'!$B:$B,$A59,'EPS BAU Outputs'!$A:$A,$B59)</f>
        <v>223.446</v>
      </c>
      <c r="L59">
        <f>SUMIFS('EPS BAU Outputs'!J:J,'EPS BAU Outputs'!$B:$B,$A59,'EPS BAU Outputs'!$A:$A,$B59)</f>
        <v>226.36199999999999</v>
      </c>
      <c r="M59">
        <f>SUMIFS('EPS BAU Outputs'!K:K,'EPS BAU Outputs'!$B:$B,$A59,'EPS BAU Outputs'!$A:$A,$B59)</f>
        <v>229.34</v>
      </c>
      <c r="N59">
        <f>SUMIFS('EPS BAU Outputs'!L:L,'EPS BAU Outputs'!$B:$B,$A59,'EPS BAU Outputs'!$A:$A,$B59)</f>
        <v>232.38800000000001</v>
      </c>
      <c r="O59">
        <f>SUMIFS('EPS BAU Outputs'!M:M,'EPS BAU Outputs'!$B:$B,$A59,'EPS BAU Outputs'!$A:$A,$B59)</f>
        <v>235.35400000000001</v>
      </c>
      <c r="P59">
        <f>SUMIFS('EPS BAU Outputs'!N:N,'EPS BAU Outputs'!$B:$B,$A59,'EPS BAU Outputs'!$A:$A,$B59)</f>
        <v>237.679</v>
      </c>
      <c r="Q59">
        <f>SUMIFS('EPS BAU Outputs'!O:O,'EPS BAU Outputs'!$B:$B,$A59,'EPS BAU Outputs'!$A:$A,$B59)</f>
        <v>239.518</v>
      </c>
      <c r="R59">
        <f>SUMIFS('EPS BAU Outputs'!P:P,'EPS BAU Outputs'!$B:$B,$A59,'EPS BAU Outputs'!$A:$A,$B59)</f>
        <v>241.38200000000001</v>
      </c>
      <c r="S59">
        <f>SUMIFS('EPS BAU Outputs'!Q:Q,'EPS BAU Outputs'!$B:$B,$A59,'EPS BAU Outputs'!$A:$A,$B59)</f>
        <v>243.18299999999999</v>
      </c>
      <c r="T59">
        <f>SUMIFS('EPS BAU Outputs'!R:R,'EPS BAU Outputs'!$B:$B,$A59,'EPS BAU Outputs'!$A:$A,$B59)</f>
        <v>245.00899999999999</v>
      </c>
      <c r="U59">
        <f>SUMIFS('EPS BAU Outputs'!S:S,'EPS BAU Outputs'!$B:$B,$A59,'EPS BAU Outputs'!$A:$A,$B59)</f>
        <v>247.935</v>
      </c>
      <c r="V59">
        <f>SUMIFS('EPS BAU Outputs'!T:T,'EPS BAU Outputs'!$B:$B,$A59,'EPS BAU Outputs'!$A:$A,$B59)</f>
        <v>250.88300000000001</v>
      </c>
      <c r="W59">
        <f>SUMIFS('EPS BAU Outputs'!U:U,'EPS BAU Outputs'!$B:$B,$A59,'EPS BAU Outputs'!$A:$A,$B59)</f>
        <v>253.82599999999999</v>
      </c>
      <c r="X59">
        <f>SUMIFS('EPS BAU Outputs'!V:V,'EPS BAU Outputs'!$B:$B,$A59,'EPS BAU Outputs'!$A:$A,$B59)</f>
        <v>256.80799999999999</v>
      </c>
      <c r="Y59">
        <f>SUMIFS('EPS BAU Outputs'!W:W,'EPS BAU Outputs'!$B:$B,$A59,'EPS BAU Outputs'!$A:$A,$B59)</f>
        <v>259.82100000000003</v>
      </c>
      <c r="Z59">
        <f>SUMIFS('EPS BAU Outputs'!X:X,'EPS BAU Outputs'!$B:$B,$A59,'EPS BAU Outputs'!$A:$A,$B59)</f>
        <v>263.036</v>
      </c>
      <c r="AA59">
        <f>SUMIFS('EPS BAU Outputs'!Y:Y,'EPS BAU Outputs'!$B:$B,$A59,'EPS BAU Outputs'!$A:$A,$B59)</f>
        <v>266.27600000000001</v>
      </c>
      <c r="AB59">
        <f>SUMIFS('EPS BAU Outputs'!Z:Z,'EPS BAU Outputs'!$B:$B,$A59,'EPS BAU Outputs'!$A:$A,$B59)</f>
        <v>269.53800000000001</v>
      </c>
      <c r="AC59">
        <f>SUMIFS('EPS BAU Outputs'!AA:AA,'EPS BAU Outputs'!$B:$B,$A59,'EPS BAU Outputs'!$A:$A,$B59)</f>
        <v>272.37</v>
      </c>
      <c r="AD59">
        <f>SUMIFS('EPS BAU Outputs'!AB:AB,'EPS BAU Outputs'!$B:$B,$A59,'EPS BAU Outputs'!$A:$A,$B59)</f>
        <v>275.19900000000001</v>
      </c>
      <c r="AE59">
        <f>SUMIFS('EPS BAU Outputs'!AC:AC,'EPS BAU Outputs'!$B:$B,$A59,'EPS BAU Outputs'!$A:$A,$B59)</f>
        <v>278.04899999999998</v>
      </c>
      <c r="AF59">
        <f>SUMIFS('EPS BAU Outputs'!AD:AD,'EPS BAU Outputs'!$B:$B,$A59,'EPS BAU Outputs'!$A:$A,$B59)</f>
        <v>280.91000000000003</v>
      </c>
      <c r="AG59">
        <f>SUMIFS('EPS BAU Outputs'!AE:AE,'EPS BAU Outputs'!$B:$B,$A59,'EPS BAU Outputs'!$A:$A,$B59)</f>
        <v>283.76299999999998</v>
      </c>
      <c r="AH59">
        <f>SUMIFS('EPS BAU Outputs'!AF:AF,'EPS BAU Outputs'!$B:$B,$A59,'EPS BAU Outputs'!$A:$A,$B59)</f>
        <v>286.63099999999997</v>
      </c>
      <c r="AI59">
        <f>SUMIFS('EPS BAU Outputs'!AG:AG,'EPS BAU Outputs'!$B:$B,$A59,'EPS BAU Outputs'!$A:$A,$B59)</f>
        <v>289.51100000000002</v>
      </c>
      <c r="AJ59" s="2">
        <f t="shared" si="1"/>
        <v>7660.5420000000004</v>
      </c>
    </row>
    <row r="60" spans="1:36" x14ac:dyDescent="0.35">
      <c r="A60" t="str">
        <f t="shared" si="12"/>
        <v>eps-mexico-crux NoSettings</v>
      </c>
      <c r="B60" t="s">
        <v>123</v>
      </c>
      <c r="C60" t="str">
        <f t="shared" si="13"/>
        <v>Mexico</v>
      </c>
      <c r="D60" t="str">
        <f>INDEX('EPS Crosswalk'!$B$2:$B$14,MATCH('EPS Emissions'!$B60,'EPS Crosswalk'!$C$2:$C$14,0),1)</f>
        <v>Agriculture</v>
      </c>
      <c r="E60">
        <f>SUMIFS('EPS BAU Outputs'!C:C,'EPS BAU Outputs'!$B:$B,$A60,'EPS BAU Outputs'!$A:$A,$B60)</f>
        <v>90.124899999999997</v>
      </c>
      <c r="F60">
        <f>SUMIFS('EPS BAU Outputs'!D:D,'EPS BAU Outputs'!$B:$B,$A60,'EPS BAU Outputs'!$A:$A,$B60)</f>
        <v>90.677199999999999</v>
      </c>
      <c r="G60">
        <f>SUMIFS('EPS BAU Outputs'!E:E,'EPS BAU Outputs'!$B:$B,$A60,'EPS BAU Outputs'!$A:$A,$B60)</f>
        <v>91.231700000000004</v>
      </c>
      <c r="H60">
        <f>SUMIFS('EPS BAU Outputs'!F:F,'EPS BAU Outputs'!$B:$B,$A60,'EPS BAU Outputs'!$A:$A,$B60)</f>
        <v>91.785300000000007</v>
      </c>
      <c r="I60">
        <f>SUMIFS('EPS BAU Outputs'!G:G,'EPS BAU Outputs'!$B:$B,$A60,'EPS BAU Outputs'!$A:$A,$B60)</f>
        <v>92.339299999999994</v>
      </c>
      <c r="J60">
        <f>SUMIFS('EPS BAU Outputs'!H:H,'EPS BAU Outputs'!$B:$B,$A60,'EPS BAU Outputs'!$A:$A,$B60)</f>
        <v>92.895600000000002</v>
      </c>
      <c r="K60">
        <f>SUMIFS('EPS BAU Outputs'!I:I,'EPS BAU Outputs'!$B:$B,$A60,'EPS BAU Outputs'!$A:$A,$B60)</f>
        <v>93.396500000000003</v>
      </c>
      <c r="L60">
        <f>SUMIFS('EPS BAU Outputs'!J:J,'EPS BAU Outputs'!$B:$B,$A60,'EPS BAU Outputs'!$A:$A,$B60)</f>
        <v>93.87</v>
      </c>
      <c r="M60">
        <f>SUMIFS('EPS BAU Outputs'!K:K,'EPS BAU Outputs'!$B:$B,$A60,'EPS BAU Outputs'!$A:$A,$B60)</f>
        <v>94.345600000000005</v>
      </c>
      <c r="N60">
        <f>SUMIFS('EPS BAU Outputs'!L:L,'EPS BAU Outputs'!$B:$B,$A60,'EPS BAU Outputs'!$A:$A,$B60)</f>
        <v>94.848299999999995</v>
      </c>
      <c r="O60">
        <f>SUMIFS('EPS BAU Outputs'!M:M,'EPS BAU Outputs'!$B:$B,$A60,'EPS BAU Outputs'!$A:$A,$B60)</f>
        <v>95.325100000000006</v>
      </c>
      <c r="P60">
        <f>SUMIFS('EPS BAU Outputs'!N:N,'EPS BAU Outputs'!$B:$B,$A60,'EPS BAU Outputs'!$A:$A,$B60)</f>
        <v>95.692099999999996</v>
      </c>
      <c r="Q60">
        <f>SUMIFS('EPS BAU Outputs'!O:O,'EPS BAU Outputs'!$B:$B,$A60,'EPS BAU Outputs'!$A:$A,$B60)</f>
        <v>96.031199999999998</v>
      </c>
      <c r="R60">
        <f>SUMIFS('EPS BAU Outputs'!P:P,'EPS BAU Outputs'!$B:$B,$A60,'EPS BAU Outputs'!$A:$A,$B60)</f>
        <v>96.370500000000007</v>
      </c>
      <c r="S60">
        <f>SUMIFS('EPS BAU Outputs'!Q:Q,'EPS BAU Outputs'!$B:$B,$A60,'EPS BAU Outputs'!$A:$A,$B60)</f>
        <v>96.710099999999997</v>
      </c>
      <c r="T60">
        <f>SUMIFS('EPS BAU Outputs'!R:R,'EPS BAU Outputs'!$B:$B,$A60,'EPS BAU Outputs'!$A:$A,$B60)</f>
        <v>97.048400000000001</v>
      </c>
      <c r="U60">
        <f>SUMIFS('EPS BAU Outputs'!S:S,'EPS BAU Outputs'!$B:$B,$A60,'EPS BAU Outputs'!$A:$A,$B60)</f>
        <v>97.333799999999997</v>
      </c>
      <c r="V60">
        <f>SUMIFS('EPS BAU Outputs'!T:T,'EPS BAU Outputs'!$B:$B,$A60,'EPS BAU Outputs'!$A:$A,$B60)</f>
        <v>97.617999999999995</v>
      </c>
      <c r="W60">
        <f>SUMIFS('EPS BAU Outputs'!U:U,'EPS BAU Outputs'!$B:$B,$A60,'EPS BAU Outputs'!$A:$A,$B60)</f>
        <v>97.875799999999998</v>
      </c>
      <c r="X60">
        <f>SUMIFS('EPS BAU Outputs'!V:V,'EPS BAU Outputs'!$B:$B,$A60,'EPS BAU Outputs'!$A:$A,$B60)</f>
        <v>98.160300000000007</v>
      </c>
      <c r="Y60">
        <f>SUMIFS('EPS BAU Outputs'!W:W,'EPS BAU Outputs'!$B:$B,$A60,'EPS BAU Outputs'!$A:$A,$B60)</f>
        <v>98.446600000000004</v>
      </c>
      <c r="Z60">
        <f>SUMIFS('EPS BAU Outputs'!X:X,'EPS BAU Outputs'!$B:$B,$A60,'EPS BAU Outputs'!$A:$A,$B60)</f>
        <v>98.649199999999993</v>
      </c>
      <c r="AA60">
        <f>SUMIFS('EPS BAU Outputs'!Y:Y,'EPS BAU Outputs'!$B:$B,$A60,'EPS BAU Outputs'!$A:$A,$B60)</f>
        <v>98.825400000000002</v>
      </c>
      <c r="AB60">
        <f>SUMIFS('EPS BAU Outputs'!Z:Z,'EPS BAU Outputs'!$B:$B,$A60,'EPS BAU Outputs'!$A:$A,$B60)</f>
        <v>99.028300000000002</v>
      </c>
      <c r="AC60">
        <f>SUMIFS('EPS BAU Outputs'!AA:AA,'EPS BAU Outputs'!$B:$B,$A60,'EPS BAU Outputs'!$A:$A,$B60)</f>
        <v>99.180300000000003</v>
      </c>
      <c r="AD60">
        <f>SUMIFS('EPS BAU Outputs'!AB:AB,'EPS BAU Outputs'!$B:$B,$A60,'EPS BAU Outputs'!$A:$A,$B60)</f>
        <v>99.358800000000002</v>
      </c>
      <c r="AE60">
        <f>SUMIFS('EPS BAU Outputs'!AC:AC,'EPS BAU Outputs'!$B:$B,$A60,'EPS BAU Outputs'!$A:$A,$B60)</f>
        <v>99.483000000000004</v>
      </c>
      <c r="AF60">
        <f>SUMIFS('EPS BAU Outputs'!AD:AD,'EPS BAU Outputs'!$B:$B,$A60,'EPS BAU Outputs'!$A:$A,$B60)</f>
        <v>99.635099999999994</v>
      </c>
      <c r="AG60">
        <f>SUMIFS('EPS BAU Outputs'!AE:AE,'EPS BAU Outputs'!$B:$B,$A60,'EPS BAU Outputs'!$A:$A,$B60)</f>
        <v>99.759</v>
      </c>
      <c r="AH60">
        <f>SUMIFS('EPS BAU Outputs'!AF:AF,'EPS BAU Outputs'!$B:$B,$A60,'EPS BAU Outputs'!$A:$A,$B60)</f>
        <v>99.883200000000002</v>
      </c>
      <c r="AI60">
        <f>SUMIFS('EPS BAU Outputs'!AG:AG,'EPS BAU Outputs'!$B:$B,$A60,'EPS BAU Outputs'!$A:$A,$B60)</f>
        <v>100.062</v>
      </c>
      <c r="AJ60" s="2">
        <f t="shared" si="1"/>
        <v>2985.9906000000001</v>
      </c>
    </row>
    <row r="61" spans="1:36" x14ac:dyDescent="0.35">
      <c r="A61" t="str">
        <f t="shared" si="12"/>
        <v>eps-mexico-crux NoSettings</v>
      </c>
      <c r="B61" t="s">
        <v>124</v>
      </c>
      <c r="C61" t="str">
        <f t="shared" si="13"/>
        <v>Mexico</v>
      </c>
      <c r="D61" t="str">
        <f>INDEX('EPS Crosswalk'!$B$2:$B$14,MATCH('EPS Emissions'!$B61,'EPS Crosswalk'!$C$2:$C$14,0),1)</f>
        <v>Waste</v>
      </c>
      <c r="E61">
        <f>SUMIFS('EPS BAU Outputs'!C:C,'EPS BAU Outputs'!$B:$B,$A61,'EPS BAU Outputs'!$A:$A,$B61)</f>
        <v>50.1937</v>
      </c>
      <c r="F61">
        <f>SUMIFS('EPS BAU Outputs'!D:D,'EPS BAU Outputs'!$B:$B,$A61,'EPS BAU Outputs'!$A:$A,$B61)</f>
        <v>51.015700000000002</v>
      </c>
      <c r="G61">
        <f>SUMIFS('EPS BAU Outputs'!E:E,'EPS BAU Outputs'!$B:$B,$A61,'EPS BAU Outputs'!$A:$A,$B61)</f>
        <v>51.865600000000001</v>
      </c>
      <c r="H61">
        <f>SUMIFS('EPS BAU Outputs'!F:F,'EPS BAU Outputs'!$B:$B,$A61,'EPS BAU Outputs'!$A:$A,$B61)</f>
        <v>52.687800000000003</v>
      </c>
      <c r="I61">
        <f>SUMIFS('EPS BAU Outputs'!G:G,'EPS BAU Outputs'!$B:$B,$A61,'EPS BAU Outputs'!$A:$A,$B61)</f>
        <v>53.509900000000002</v>
      </c>
      <c r="J61">
        <f>SUMIFS('EPS BAU Outputs'!H:H,'EPS BAU Outputs'!$B:$B,$A61,'EPS BAU Outputs'!$A:$A,$B61)</f>
        <v>54.3324</v>
      </c>
      <c r="K61">
        <f>SUMIFS('EPS BAU Outputs'!I:I,'EPS BAU Outputs'!$B:$B,$A61,'EPS BAU Outputs'!$A:$A,$B61)</f>
        <v>55.124200000000002</v>
      </c>
      <c r="L61">
        <f>SUMIFS('EPS BAU Outputs'!J:J,'EPS BAU Outputs'!$B:$B,$A61,'EPS BAU Outputs'!$A:$A,$B61)</f>
        <v>55.888199999999998</v>
      </c>
      <c r="M61">
        <f>SUMIFS('EPS BAU Outputs'!K:K,'EPS BAU Outputs'!$B:$B,$A61,'EPS BAU Outputs'!$A:$A,$B61)</f>
        <v>56.680199999999999</v>
      </c>
      <c r="N61">
        <f>SUMIFS('EPS BAU Outputs'!L:L,'EPS BAU Outputs'!$B:$B,$A61,'EPS BAU Outputs'!$A:$A,$B61)</f>
        <v>57.4724</v>
      </c>
      <c r="O61">
        <f>SUMIFS('EPS BAU Outputs'!M:M,'EPS BAU Outputs'!$B:$B,$A61,'EPS BAU Outputs'!$A:$A,$B61)</f>
        <v>58.265000000000001</v>
      </c>
      <c r="P61">
        <f>SUMIFS('EPS BAU Outputs'!N:N,'EPS BAU Outputs'!$B:$B,$A61,'EPS BAU Outputs'!$A:$A,$B61)</f>
        <v>58.999000000000002</v>
      </c>
      <c r="Q61">
        <f>SUMIFS('EPS BAU Outputs'!O:O,'EPS BAU Outputs'!$B:$B,$A61,'EPS BAU Outputs'!$A:$A,$B61)</f>
        <v>59.756900000000002</v>
      </c>
      <c r="R61">
        <f>SUMIFS('EPS BAU Outputs'!P:P,'EPS BAU Outputs'!$B:$B,$A61,'EPS BAU Outputs'!$A:$A,$B61)</f>
        <v>60.486800000000002</v>
      </c>
      <c r="S61">
        <f>SUMIFS('EPS BAU Outputs'!Q:Q,'EPS BAU Outputs'!$B:$B,$A61,'EPS BAU Outputs'!$A:$A,$B61)</f>
        <v>61.244900000000001</v>
      </c>
      <c r="T61">
        <f>SUMIFS('EPS BAU Outputs'!R:R,'EPS BAU Outputs'!$B:$B,$A61,'EPS BAU Outputs'!$A:$A,$B61)</f>
        <v>61.974600000000002</v>
      </c>
      <c r="U61">
        <f>SUMIFS('EPS BAU Outputs'!S:S,'EPS BAU Outputs'!$B:$B,$A61,'EPS BAU Outputs'!$A:$A,$B61)</f>
        <v>62.701900000000002</v>
      </c>
      <c r="V61">
        <f>SUMIFS('EPS BAU Outputs'!T:T,'EPS BAU Outputs'!$B:$B,$A61,'EPS BAU Outputs'!$A:$A,$B61)</f>
        <v>63.428800000000003</v>
      </c>
      <c r="W61">
        <f>SUMIFS('EPS BAU Outputs'!U:U,'EPS BAU Outputs'!$B:$B,$A61,'EPS BAU Outputs'!$A:$A,$B61)</f>
        <v>64.155699999999996</v>
      </c>
      <c r="X61">
        <f>SUMIFS('EPS BAU Outputs'!V:V,'EPS BAU Outputs'!$B:$B,$A61,'EPS BAU Outputs'!$A:$A,$B61)</f>
        <v>64.8827</v>
      </c>
      <c r="Y61">
        <f>SUMIFS('EPS BAU Outputs'!W:W,'EPS BAU Outputs'!$B:$B,$A61,'EPS BAU Outputs'!$A:$A,$B61)</f>
        <v>65.581500000000005</v>
      </c>
      <c r="Z61">
        <f>SUMIFS('EPS BAU Outputs'!X:X,'EPS BAU Outputs'!$B:$B,$A61,'EPS BAU Outputs'!$A:$A,$B61)</f>
        <v>66.277100000000004</v>
      </c>
      <c r="AA61">
        <f>SUMIFS('EPS BAU Outputs'!Y:Y,'EPS BAU Outputs'!$B:$B,$A61,'EPS BAU Outputs'!$A:$A,$B61)</f>
        <v>67.001999999999995</v>
      </c>
      <c r="AB61">
        <f>SUMIFS('EPS BAU Outputs'!Z:Z,'EPS BAU Outputs'!$B:$B,$A61,'EPS BAU Outputs'!$A:$A,$B61)</f>
        <v>67.697800000000001</v>
      </c>
      <c r="AC61">
        <f>SUMIFS('EPS BAU Outputs'!AA:AA,'EPS BAU Outputs'!$B:$B,$A61,'EPS BAU Outputs'!$A:$A,$B61)</f>
        <v>68.389899999999997</v>
      </c>
      <c r="AD61">
        <f>SUMIFS('EPS BAU Outputs'!AB:AB,'EPS BAU Outputs'!$B:$B,$A61,'EPS BAU Outputs'!$A:$A,$B61)</f>
        <v>69.081999999999994</v>
      </c>
      <c r="AE61">
        <f>SUMIFS('EPS BAU Outputs'!AC:AC,'EPS BAU Outputs'!$B:$B,$A61,'EPS BAU Outputs'!$A:$A,$B61)</f>
        <v>69.742800000000003</v>
      </c>
      <c r="AF61">
        <f>SUMIFS('EPS BAU Outputs'!AD:AD,'EPS BAU Outputs'!$B:$B,$A61,'EPS BAU Outputs'!$A:$A,$B61)</f>
        <v>70.4315</v>
      </c>
      <c r="AG61">
        <f>SUMIFS('EPS BAU Outputs'!AE:AE,'EPS BAU Outputs'!$B:$B,$A61,'EPS BAU Outputs'!$A:$A,$B61)</f>
        <v>71.092200000000005</v>
      </c>
      <c r="AH61">
        <f>SUMIFS('EPS BAU Outputs'!AF:AF,'EPS BAU Outputs'!$B:$B,$A61,'EPS BAU Outputs'!$A:$A,$B61)</f>
        <v>71.780900000000003</v>
      </c>
      <c r="AI61">
        <f>SUMIFS('EPS BAU Outputs'!AG:AG,'EPS BAU Outputs'!$B:$B,$A61,'EPS BAU Outputs'!$A:$A,$B61)</f>
        <v>72.441800000000001</v>
      </c>
      <c r="AJ61" s="2">
        <f t="shared" si="1"/>
        <v>1914.1858999999999</v>
      </c>
    </row>
    <row r="62" spans="1:36" x14ac:dyDescent="0.35">
      <c r="A62" s="9" t="s">
        <v>130</v>
      </c>
      <c r="B62" t="s">
        <v>115</v>
      </c>
      <c r="C62" t="str">
        <f>INDEX('EPS Crosswalk'!$E$2:$E$10,MATCH('EPS Emissions'!$A62,'EPS Crosswalk'!$G$2:$G$10,0))</f>
        <v>South Korea</v>
      </c>
      <c r="D62" t="str">
        <f>INDEX('EPS Crosswalk'!$B$2:$B$14,MATCH('EPS Emissions'!$B62,'EPS Crosswalk'!$C$2:$C$14,0),1)</f>
        <v>Transportation</v>
      </c>
      <c r="E62">
        <f>SUMIFS('EPS BAU Outputs'!C:C,'EPS BAU Outputs'!$B:$B,$A62,'EPS BAU Outputs'!$A:$A,$B62)</f>
        <v>91.8797</v>
      </c>
      <c r="F62">
        <f>SUMIFS('EPS BAU Outputs'!D:D,'EPS BAU Outputs'!$B:$B,$A62,'EPS BAU Outputs'!$A:$A,$B62)</f>
        <v>89.890500000000003</v>
      </c>
      <c r="G62">
        <f>SUMIFS('EPS BAU Outputs'!E:E,'EPS BAU Outputs'!$B:$B,$A62,'EPS BAU Outputs'!$A:$A,$B62)</f>
        <v>88.104500000000002</v>
      </c>
      <c r="H62">
        <f>SUMIFS('EPS BAU Outputs'!F:F,'EPS BAU Outputs'!$B:$B,$A62,'EPS BAU Outputs'!$A:$A,$B62)</f>
        <v>86.825500000000005</v>
      </c>
      <c r="I62">
        <f>SUMIFS('EPS BAU Outputs'!G:G,'EPS BAU Outputs'!$B:$B,$A62,'EPS BAU Outputs'!$A:$A,$B62)</f>
        <v>85.600399999999993</v>
      </c>
      <c r="J62">
        <f>SUMIFS('EPS BAU Outputs'!H:H,'EPS BAU Outputs'!$B:$B,$A62,'EPS BAU Outputs'!$A:$A,$B62)</f>
        <v>84.332999999999998</v>
      </c>
      <c r="K62">
        <f>SUMIFS('EPS BAU Outputs'!I:I,'EPS BAU Outputs'!$B:$B,$A62,'EPS BAU Outputs'!$A:$A,$B62)</f>
        <v>82.650899999999993</v>
      </c>
      <c r="L62">
        <f>SUMIFS('EPS BAU Outputs'!J:J,'EPS BAU Outputs'!$B:$B,$A62,'EPS BAU Outputs'!$A:$A,$B62)</f>
        <v>81.498500000000007</v>
      </c>
      <c r="M62">
        <f>SUMIFS('EPS BAU Outputs'!K:K,'EPS BAU Outputs'!$B:$B,$A62,'EPS BAU Outputs'!$A:$A,$B62)</f>
        <v>80.326999999999998</v>
      </c>
      <c r="N62">
        <f>SUMIFS('EPS BAU Outputs'!L:L,'EPS BAU Outputs'!$B:$B,$A62,'EPS BAU Outputs'!$A:$A,$B62)</f>
        <v>78.923400000000001</v>
      </c>
      <c r="O62">
        <f>SUMIFS('EPS BAU Outputs'!M:M,'EPS BAU Outputs'!$B:$B,$A62,'EPS BAU Outputs'!$A:$A,$B62)</f>
        <v>78.029700000000005</v>
      </c>
      <c r="P62">
        <f>SUMIFS('EPS BAU Outputs'!N:N,'EPS BAU Outputs'!$B:$B,$A62,'EPS BAU Outputs'!$A:$A,$B62)</f>
        <v>77.346299999999999</v>
      </c>
      <c r="Q62">
        <f>SUMIFS('EPS BAU Outputs'!O:O,'EPS BAU Outputs'!$B:$B,$A62,'EPS BAU Outputs'!$A:$A,$B62)</f>
        <v>76.858599999999996</v>
      </c>
      <c r="R62">
        <f>SUMIFS('EPS BAU Outputs'!P:P,'EPS BAU Outputs'!$B:$B,$A62,'EPS BAU Outputs'!$A:$A,$B62)</f>
        <v>76.545000000000002</v>
      </c>
      <c r="S62">
        <f>SUMIFS('EPS BAU Outputs'!Q:Q,'EPS BAU Outputs'!$B:$B,$A62,'EPS BAU Outputs'!$A:$A,$B62)</f>
        <v>75.943299999999994</v>
      </c>
      <c r="T62">
        <f>SUMIFS('EPS BAU Outputs'!R:R,'EPS BAU Outputs'!$B:$B,$A62,'EPS BAU Outputs'!$A:$A,$B62)</f>
        <v>75.503</v>
      </c>
      <c r="U62">
        <f>SUMIFS('EPS BAU Outputs'!S:S,'EPS BAU Outputs'!$B:$B,$A62,'EPS BAU Outputs'!$A:$A,$B62)</f>
        <v>75.037499999999994</v>
      </c>
      <c r="V62">
        <f>SUMIFS('EPS BAU Outputs'!T:T,'EPS BAU Outputs'!$B:$B,$A62,'EPS BAU Outputs'!$A:$A,$B62)</f>
        <v>74.295500000000004</v>
      </c>
      <c r="W62">
        <f>SUMIFS('EPS BAU Outputs'!U:U,'EPS BAU Outputs'!$B:$B,$A62,'EPS BAU Outputs'!$A:$A,$B62)</f>
        <v>73.679500000000004</v>
      </c>
      <c r="X62">
        <f>SUMIFS('EPS BAU Outputs'!V:V,'EPS BAU Outputs'!$B:$B,$A62,'EPS BAU Outputs'!$A:$A,$B62)</f>
        <v>73.061300000000003</v>
      </c>
      <c r="Y62">
        <f>SUMIFS('EPS BAU Outputs'!W:W,'EPS BAU Outputs'!$B:$B,$A62,'EPS BAU Outputs'!$A:$A,$B62)</f>
        <v>72.461399999999998</v>
      </c>
      <c r="Z62">
        <f>SUMIFS('EPS BAU Outputs'!X:X,'EPS BAU Outputs'!$B:$B,$A62,'EPS BAU Outputs'!$A:$A,$B62)</f>
        <v>71.633700000000005</v>
      </c>
      <c r="AA62">
        <f>SUMIFS('EPS BAU Outputs'!Y:Y,'EPS BAU Outputs'!$B:$B,$A62,'EPS BAU Outputs'!$A:$A,$B62)</f>
        <v>71.443100000000001</v>
      </c>
      <c r="AB62">
        <f>SUMIFS('EPS BAU Outputs'!Z:Z,'EPS BAU Outputs'!$B:$B,$A62,'EPS BAU Outputs'!$A:$A,$B62)</f>
        <v>70.717600000000004</v>
      </c>
      <c r="AC62">
        <f>SUMIFS('EPS BAU Outputs'!AA:AA,'EPS BAU Outputs'!$B:$B,$A62,'EPS BAU Outputs'!$A:$A,$B62)</f>
        <v>70.296800000000005</v>
      </c>
      <c r="AD62">
        <f>SUMIFS('EPS BAU Outputs'!AB:AB,'EPS BAU Outputs'!$B:$B,$A62,'EPS BAU Outputs'!$A:$A,$B62)</f>
        <v>70.145099999999999</v>
      </c>
      <c r="AE62">
        <f>SUMIFS('EPS BAU Outputs'!AC:AC,'EPS BAU Outputs'!$B:$B,$A62,'EPS BAU Outputs'!$A:$A,$B62)</f>
        <v>69.839799999999997</v>
      </c>
      <c r="AF62">
        <f>SUMIFS('EPS BAU Outputs'!AD:AD,'EPS BAU Outputs'!$B:$B,$A62,'EPS BAU Outputs'!$A:$A,$B62)</f>
        <v>69.502399999999994</v>
      </c>
      <c r="AG62">
        <f>SUMIFS('EPS BAU Outputs'!AE:AE,'EPS BAU Outputs'!$B:$B,$A62,'EPS BAU Outputs'!$A:$A,$B62)</f>
        <v>69.503200000000007</v>
      </c>
      <c r="AH62">
        <f>SUMIFS('EPS BAU Outputs'!AF:AF,'EPS BAU Outputs'!$B:$B,$A62,'EPS BAU Outputs'!$A:$A,$B62)</f>
        <v>69.457899999999995</v>
      </c>
      <c r="AI62">
        <f>SUMIFS('EPS BAU Outputs'!AG:AG,'EPS BAU Outputs'!$B:$B,$A62,'EPS BAU Outputs'!$A:$A,$B62)</f>
        <v>69.270600000000002</v>
      </c>
      <c r="AJ62" s="2">
        <f t="shared" si="1"/>
        <v>2380.6046999999994</v>
      </c>
    </row>
    <row r="63" spans="1:36" x14ac:dyDescent="0.35">
      <c r="A63" t="str">
        <f>A62</f>
        <v>eps-southkorea-crux NoSettings</v>
      </c>
      <c r="B63" t="s">
        <v>116</v>
      </c>
      <c r="C63" t="str">
        <f>C62</f>
        <v>South Korea</v>
      </c>
      <c r="D63" t="str">
        <f>INDEX('EPS Crosswalk'!$B$2:$B$14,MATCH('EPS Emissions'!$B63,'EPS Crosswalk'!$C$2:$C$14,0),1)</f>
        <v>Electricity</v>
      </c>
      <c r="E63">
        <f>SUMIFS('EPS BAU Outputs'!C:C,'EPS BAU Outputs'!$B:$B,$A63,'EPS BAU Outputs'!$A:$A,$B63)</f>
        <v>259.95100000000002</v>
      </c>
      <c r="F63">
        <f>SUMIFS('EPS BAU Outputs'!D:D,'EPS BAU Outputs'!$B:$B,$A63,'EPS BAU Outputs'!$A:$A,$B63)</f>
        <v>261.82900000000001</v>
      </c>
      <c r="G63">
        <f>SUMIFS('EPS BAU Outputs'!E:E,'EPS BAU Outputs'!$B:$B,$A63,'EPS BAU Outputs'!$A:$A,$B63)</f>
        <v>266.54000000000002</v>
      </c>
      <c r="H63">
        <f>SUMIFS('EPS BAU Outputs'!F:F,'EPS BAU Outputs'!$B:$B,$A63,'EPS BAU Outputs'!$A:$A,$B63)</f>
        <v>273.61500000000001</v>
      </c>
      <c r="I63">
        <f>SUMIFS('EPS BAU Outputs'!G:G,'EPS BAU Outputs'!$B:$B,$A63,'EPS BAU Outputs'!$A:$A,$B63)</f>
        <v>277.14400000000001</v>
      </c>
      <c r="J63">
        <f>SUMIFS('EPS BAU Outputs'!H:H,'EPS BAU Outputs'!$B:$B,$A63,'EPS BAU Outputs'!$A:$A,$B63)</f>
        <v>276.274</v>
      </c>
      <c r="K63">
        <f>SUMIFS('EPS BAU Outputs'!I:I,'EPS BAU Outputs'!$B:$B,$A63,'EPS BAU Outputs'!$A:$A,$B63)</f>
        <v>282.15600000000001</v>
      </c>
      <c r="L63">
        <f>SUMIFS('EPS BAU Outputs'!J:J,'EPS BAU Outputs'!$B:$B,$A63,'EPS BAU Outputs'!$A:$A,$B63)</f>
        <v>283.86799999999999</v>
      </c>
      <c r="M63">
        <f>SUMIFS('EPS BAU Outputs'!K:K,'EPS BAU Outputs'!$B:$B,$A63,'EPS BAU Outputs'!$A:$A,$B63)</f>
        <v>281.904</v>
      </c>
      <c r="N63">
        <f>SUMIFS('EPS BAU Outputs'!L:L,'EPS BAU Outputs'!$B:$B,$A63,'EPS BAU Outputs'!$A:$A,$B63)</f>
        <v>280.08600000000001</v>
      </c>
      <c r="O63">
        <f>SUMIFS('EPS BAU Outputs'!M:M,'EPS BAU Outputs'!$B:$B,$A63,'EPS BAU Outputs'!$A:$A,$B63)</f>
        <v>281.04199999999997</v>
      </c>
      <c r="P63">
        <f>SUMIFS('EPS BAU Outputs'!N:N,'EPS BAU Outputs'!$B:$B,$A63,'EPS BAU Outputs'!$A:$A,$B63)</f>
        <v>281.24799999999999</v>
      </c>
      <c r="Q63">
        <f>SUMIFS('EPS BAU Outputs'!O:O,'EPS BAU Outputs'!$B:$B,$A63,'EPS BAU Outputs'!$A:$A,$B63)</f>
        <v>279.31900000000002</v>
      </c>
      <c r="R63">
        <f>SUMIFS('EPS BAU Outputs'!P:P,'EPS BAU Outputs'!$B:$B,$A63,'EPS BAU Outputs'!$A:$A,$B63)</f>
        <v>284.50799999999998</v>
      </c>
      <c r="S63">
        <f>SUMIFS('EPS BAU Outputs'!Q:Q,'EPS BAU Outputs'!$B:$B,$A63,'EPS BAU Outputs'!$A:$A,$B63)</f>
        <v>284.26900000000001</v>
      </c>
      <c r="T63">
        <f>SUMIFS('EPS BAU Outputs'!R:R,'EPS BAU Outputs'!$B:$B,$A63,'EPS BAU Outputs'!$A:$A,$B63)</f>
        <v>287.83800000000002</v>
      </c>
      <c r="U63">
        <f>SUMIFS('EPS BAU Outputs'!S:S,'EPS BAU Outputs'!$B:$B,$A63,'EPS BAU Outputs'!$A:$A,$B63)</f>
        <v>289.66500000000002</v>
      </c>
      <c r="V63">
        <f>SUMIFS('EPS BAU Outputs'!T:T,'EPS BAU Outputs'!$B:$B,$A63,'EPS BAU Outputs'!$A:$A,$B63)</f>
        <v>286.49599999999998</v>
      </c>
      <c r="W63">
        <f>SUMIFS('EPS BAU Outputs'!U:U,'EPS BAU Outputs'!$B:$B,$A63,'EPS BAU Outputs'!$A:$A,$B63)</f>
        <v>279.92</v>
      </c>
      <c r="X63">
        <f>SUMIFS('EPS BAU Outputs'!V:V,'EPS BAU Outputs'!$B:$B,$A63,'EPS BAU Outputs'!$A:$A,$B63)</f>
        <v>280.47399999999999</v>
      </c>
      <c r="Y63">
        <f>SUMIFS('EPS BAU Outputs'!W:W,'EPS BAU Outputs'!$B:$B,$A63,'EPS BAU Outputs'!$A:$A,$B63)</f>
        <v>284.09899999999999</v>
      </c>
      <c r="Z63">
        <f>SUMIFS('EPS BAU Outputs'!X:X,'EPS BAU Outputs'!$B:$B,$A63,'EPS BAU Outputs'!$A:$A,$B63)</f>
        <v>288.52100000000002</v>
      </c>
      <c r="AA63">
        <f>SUMIFS('EPS BAU Outputs'!Y:Y,'EPS BAU Outputs'!$B:$B,$A63,'EPS BAU Outputs'!$A:$A,$B63)</f>
        <v>297.73599999999999</v>
      </c>
      <c r="AB63">
        <f>SUMIFS('EPS BAU Outputs'!Z:Z,'EPS BAU Outputs'!$B:$B,$A63,'EPS BAU Outputs'!$A:$A,$B63)</f>
        <v>300.625</v>
      </c>
      <c r="AC63">
        <f>SUMIFS('EPS BAU Outputs'!AA:AA,'EPS BAU Outputs'!$B:$B,$A63,'EPS BAU Outputs'!$A:$A,$B63)</f>
        <v>297.46699999999998</v>
      </c>
      <c r="AD63">
        <f>SUMIFS('EPS BAU Outputs'!AB:AB,'EPS BAU Outputs'!$B:$B,$A63,'EPS BAU Outputs'!$A:$A,$B63)</f>
        <v>301.411</v>
      </c>
      <c r="AE63">
        <f>SUMIFS('EPS BAU Outputs'!AC:AC,'EPS BAU Outputs'!$B:$B,$A63,'EPS BAU Outputs'!$A:$A,$B63)</f>
        <v>289.91300000000001</v>
      </c>
      <c r="AF63">
        <f>SUMIFS('EPS BAU Outputs'!AD:AD,'EPS BAU Outputs'!$B:$B,$A63,'EPS BAU Outputs'!$A:$A,$B63)</f>
        <v>270.58</v>
      </c>
      <c r="AG63">
        <f>SUMIFS('EPS BAU Outputs'!AE:AE,'EPS BAU Outputs'!$B:$B,$A63,'EPS BAU Outputs'!$A:$A,$B63)</f>
        <v>276.68</v>
      </c>
      <c r="AH63">
        <f>SUMIFS('EPS BAU Outputs'!AF:AF,'EPS BAU Outputs'!$B:$B,$A63,'EPS BAU Outputs'!$A:$A,$B63)</f>
        <v>281.05099999999999</v>
      </c>
      <c r="AI63">
        <f>SUMIFS('EPS BAU Outputs'!AG:AG,'EPS BAU Outputs'!$B:$B,$A63,'EPS BAU Outputs'!$A:$A,$B63)</f>
        <v>286.30799999999999</v>
      </c>
      <c r="AJ63" s="2">
        <f t="shared" si="1"/>
        <v>8752.5370000000003</v>
      </c>
    </row>
    <row r="64" spans="1:36" x14ac:dyDescent="0.35">
      <c r="A64" t="str">
        <f t="shared" ref="A64:A71" si="14">A63</f>
        <v>eps-southkorea-crux NoSettings</v>
      </c>
      <c r="B64" t="s">
        <v>117</v>
      </c>
      <c r="C64" t="str">
        <f t="shared" ref="C64:C71" si="15">C63</f>
        <v>South Korea</v>
      </c>
      <c r="D64" t="str">
        <f>INDEX('EPS Crosswalk'!$B$2:$B$14,MATCH('EPS Emissions'!$B64,'EPS Crosswalk'!$C$2:$C$14,0),1)</f>
        <v>Residential</v>
      </c>
      <c r="E64">
        <f>SUMIFS('EPS BAU Outputs'!C:C,'EPS BAU Outputs'!$B:$B,$A64,'EPS BAU Outputs'!$A:$A,$B64)</f>
        <v>32.1614</v>
      </c>
      <c r="F64">
        <f>SUMIFS('EPS BAU Outputs'!D:D,'EPS BAU Outputs'!$B:$B,$A64,'EPS BAU Outputs'!$A:$A,$B64)</f>
        <v>31.338999999999999</v>
      </c>
      <c r="G64">
        <f>SUMIFS('EPS BAU Outputs'!E:E,'EPS BAU Outputs'!$B:$B,$A64,'EPS BAU Outputs'!$A:$A,$B64)</f>
        <v>31.771100000000001</v>
      </c>
      <c r="H64">
        <f>SUMIFS('EPS BAU Outputs'!F:F,'EPS BAU Outputs'!$B:$B,$A64,'EPS BAU Outputs'!$A:$A,$B64)</f>
        <v>31.2255</v>
      </c>
      <c r="I64">
        <f>SUMIFS('EPS BAU Outputs'!G:G,'EPS BAU Outputs'!$B:$B,$A64,'EPS BAU Outputs'!$A:$A,$B64)</f>
        <v>30.7135</v>
      </c>
      <c r="J64">
        <f>SUMIFS('EPS BAU Outputs'!H:H,'EPS BAU Outputs'!$B:$B,$A64,'EPS BAU Outputs'!$A:$A,$B64)</f>
        <v>30.223500000000001</v>
      </c>
      <c r="K64">
        <f>SUMIFS('EPS BAU Outputs'!I:I,'EPS BAU Outputs'!$B:$B,$A64,'EPS BAU Outputs'!$A:$A,$B64)</f>
        <v>29.763999999999999</v>
      </c>
      <c r="L64">
        <f>SUMIFS('EPS BAU Outputs'!J:J,'EPS BAU Outputs'!$B:$B,$A64,'EPS BAU Outputs'!$A:$A,$B64)</f>
        <v>29.322099999999999</v>
      </c>
      <c r="M64">
        <f>SUMIFS('EPS BAU Outputs'!K:K,'EPS BAU Outputs'!$B:$B,$A64,'EPS BAU Outputs'!$A:$A,$B64)</f>
        <v>28.907699999999998</v>
      </c>
      <c r="N64">
        <f>SUMIFS('EPS BAU Outputs'!L:L,'EPS BAU Outputs'!$B:$B,$A64,'EPS BAU Outputs'!$A:$A,$B64)</f>
        <v>28.510200000000001</v>
      </c>
      <c r="O64">
        <f>SUMIFS('EPS BAU Outputs'!M:M,'EPS BAU Outputs'!$B:$B,$A64,'EPS BAU Outputs'!$A:$A,$B64)</f>
        <v>28.1373</v>
      </c>
      <c r="P64">
        <f>SUMIFS('EPS BAU Outputs'!N:N,'EPS BAU Outputs'!$B:$B,$A64,'EPS BAU Outputs'!$A:$A,$B64)</f>
        <v>27.778199999999998</v>
      </c>
      <c r="Q64">
        <f>SUMIFS('EPS BAU Outputs'!O:O,'EPS BAU Outputs'!$B:$B,$A64,'EPS BAU Outputs'!$A:$A,$B64)</f>
        <v>27.442499999999999</v>
      </c>
      <c r="R64">
        <f>SUMIFS('EPS BAU Outputs'!P:P,'EPS BAU Outputs'!$B:$B,$A64,'EPS BAU Outputs'!$A:$A,$B64)</f>
        <v>27.122399999999999</v>
      </c>
      <c r="S64">
        <f>SUMIFS('EPS BAU Outputs'!Q:Q,'EPS BAU Outputs'!$B:$B,$A64,'EPS BAU Outputs'!$A:$A,$B64)</f>
        <v>26.8123</v>
      </c>
      <c r="T64">
        <f>SUMIFS('EPS BAU Outputs'!R:R,'EPS BAU Outputs'!$B:$B,$A64,'EPS BAU Outputs'!$A:$A,$B64)</f>
        <v>26.522300000000001</v>
      </c>
      <c r="U64">
        <f>SUMIFS('EPS BAU Outputs'!S:S,'EPS BAU Outputs'!$B:$B,$A64,'EPS BAU Outputs'!$A:$A,$B64)</f>
        <v>26.242100000000001</v>
      </c>
      <c r="V64">
        <f>SUMIFS('EPS BAU Outputs'!T:T,'EPS BAU Outputs'!$B:$B,$A64,'EPS BAU Outputs'!$A:$A,$B64)</f>
        <v>25.978899999999999</v>
      </c>
      <c r="W64">
        <f>SUMIFS('EPS BAU Outputs'!U:U,'EPS BAU Outputs'!$B:$B,$A64,'EPS BAU Outputs'!$A:$A,$B64)</f>
        <v>25.728400000000001</v>
      </c>
      <c r="X64">
        <f>SUMIFS('EPS BAU Outputs'!V:V,'EPS BAU Outputs'!$B:$B,$A64,'EPS BAU Outputs'!$A:$A,$B64)</f>
        <v>25.4848</v>
      </c>
      <c r="Y64">
        <f>SUMIFS('EPS BAU Outputs'!W:W,'EPS BAU Outputs'!$B:$B,$A64,'EPS BAU Outputs'!$A:$A,$B64)</f>
        <v>25.2563</v>
      </c>
      <c r="Z64">
        <f>SUMIFS('EPS BAU Outputs'!X:X,'EPS BAU Outputs'!$B:$B,$A64,'EPS BAU Outputs'!$A:$A,$B64)</f>
        <v>25.039100000000001</v>
      </c>
      <c r="AA64">
        <f>SUMIFS('EPS BAU Outputs'!Y:Y,'EPS BAU Outputs'!$B:$B,$A64,'EPS BAU Outputs'!$A:$A,$B64)</f>
        <v>24.831800000000001</v>
      </c>
      <c r="AB64">
        <f>SUMIFS('EPS BAU Outputs'!Z:Z,'EPS BAU Outputs'!$B:$B,$A64,'EPS BAU Outputs'!$A:$A,$B64)</f>
        <v>24.6265</v>
      </c>
      <c r="AC64">
        <f>SUMIFS('EPS BAU Outputs'!AA:AA,'EPS BAU Outputs'!$B:$B,$A64,'EPS BAU Outputs'!$A:$A,$B64)</f>
        <v>24.437100000000001</v>
      </c>
      <c r="AD64">
        <f>SUMIFS('EPS BAU Outputs'!AB:AB,'EPS BAU Outputs'!$B:$B,$A64,'EPS BAU Outputs'!$A:$A,$B64)</f>
        <v>24.255299999999998</v>
      </c>
      <c r="AE64">
        <f>SUMIFS('EPS BAU Outputs'!AC:AC,'EPS BAU Outputs'!$B:$B,$A64,'EPS BAU Outputs'!$A:$A,$B64)</f>
        <v>24.075800000000001</v>
      </c>
      <c r="AF64">
        <f>SUMIFS('EPS BAU Outputs'!AD:AD,'EPS BAU Outputs'!$B:$B,$A64,'EPS BAU Outputs'!$A:$A,$B64)</f>
        <v>23.908799999999999</v>
      </c>
      <c r="AG64">
        <f>SUMIFS('EPS BAU Outputs'!AE:AE,'EPS BAU Outputs'!$B:$B,$A64,'EPS BAU Outputs'!$A:$A,$B64)</f>
        <v>23.7485</v>
      </c>
      <c r="AH64">
        <f>SUMIFS('EPS BAU Outputs'!AF:AF,'EPS BAU Outputs'!$B:$B,$A64,'EPS BAU Outputs'!$A:$A,$B64)</f>
        <v>23.595500000000001</v>
      </c>
      <c r="AI64">
        <f>SUMIFS('EPS BAU Outputs'!AG:AG,'EPS BAU Outputs'!$B:$B,$A64,'EPS BAU Outputs'!$A:$A,$B64)</f>
        <v>23.447500000000002</v>
      </c>
      <c r="AJ64" s="2">
        <f t="shared" si="1"/>
        <v>838.40939999999989</v>
      </c>
    </row>
    <row r="65" spans="1:36" x14ac:dyDescent="0.35">
      <c r="A65" t="str">
        <f t="shared" si="14"/>
        <v>eps-southkorea-crux NoSettings</v>
      </c>
      <c r="B65" t="s">
        <v>118</v>
      </c>
      <c r="C65" t="str">
        <f t="shared" si="15"/>
        <v>South Korea</v>
      </c>
      <c r="D65" t="str">
        <f>INDEX('EPS Crosswalk'!$B$2:$B$14,MATCH('EPS Emissions'!$B65,'EPS Crosswalk'!$C$2:$C$14,0),1)</f>
        <v>Commercial</v>
      </c>
      <c r="E65">
        <f>SUMIFS('EPS BAU Outputs'!C:C,'EPS BAU Outputs'!$B:$B,$A65,'EPS BAU Outputs'!$A:$A,$B65)</f>
        <v>15.236800000000001</v>
      </c>
      <c r="F65">
        <f>SUMIFS('EPS BAU Outputs'!D:D,'EPS BAU Outputs'!$B:$B,$A65,'EPS BAU Outputs'!$A:$A,$B65)</f>
        <v>15.093999999999999</v>
      </c>
      <c r="G65">
        <f>SUMIFS('EPS BAU Outputs'!E:E,'EPS BAU Outputs'!$B:$B,$A65,'EPS BAU Outputs'!$A:$A,$B65)</f>
        <v>14.9946</v>
      </c>
      <c r="H65">
        <f>SUMIFS('EPS BAU Outputs'!F:F,'EPS BAU Outputs'!$B:$B,$A65,'EPS BAU Outputs'!$A:$A,$B65)</f>
        <v>14.9094</v>
      </c>
      <c r="I65">
        <f>SUMIFS('EPS BAU Outputs'!G:G,'EPS BAU Outputs'!$B:$B,$A65,'EPS BAU Outputs'!$A:$A,$B65)</f>
        <v>14.8393</v>
      </c>
      <c r="J65">
        <f>SUMIFS('EPS BAU Outputs'!H:H,'EPS BAU Outputs'!$B:$B,$A65,'EPS BAU Outputs'!$A:$A,$B65)</f>
        <v>14.7813</v>
      </c>
      <c r="K65">
        <f>SUMIFS('EPS BAU Outputs'!I:I,'EPS BAU Outputs'!$B:$B,$A65,'EPS BAU Outputs'!$A:$A,$B65)</f>
        <v>14.7379</v>
      </c>
      <c r="L65">
        <f>SUMIFS('EPS BAU Outputs'!J:J,'EPS BAU Outputs'!$B:$B,$A65,'EPS BAU Outputs'!$A:$A,$B65)</f>
        <v>14.707100000000001</v>
      </c>
      <c r="M65">
        <f>SUMIFS('EPS BAU Outputs'!K:K,'EPS BAU Outputs'!$B:$B,$A65,'EPS BAU Outputs'!$A:$A,$B65)</f>
        <v>14.6896</v>
      </c>
      <c r="N65">
        <f>SUMIFS('EPS BAU Outputs'!L:L,'EPS BAU Outputs'!$B:$B,$A65,'EPS BAU Outputs'!$A:$A,$B65)</f>
        <v>14.6837</v>
      </c>
      <c r="O65">
        <f>SUMIFS('EPS BAU Outputs'!M:M,'EPS BAU Outputs'!$B:$B,$A65,'EPS BAU Outputs'!$A:$A,$B65)</f>
        <v>14.6919</v>
      </c>
      <c r="P65">
        <f>SUMIFS('EPS BAU Outputs'!N:N,'EPS BAU Outputs'!$B:$B,$A65,'EPS BAU Outputs'!$A:$A,$B65)</f>
        <v>14.712899999999999</v>
      </c>
      <c r="Q65">
        <f>SUMIFS('EPS BAU Outputs'!O:O,'EPS BAU Outputs'!$B:$B,$A65,'EPS BAU Outputs'!$A:$A,$B65)</f>
        <v>14.744999999999999</v>
      </c>
      <c r="R65">
        <f>SUMIFS('EPS BAU Outputs'!P:P,'EPS BAU Outputs'!$B:$B,$A65,'EPS BAU Outputs'!$A:$A,$B65)</f>
        <v>14.788600000000001</v>
      </c>
      <c r="S65">
        <f>SUMIFS('EPS BAU Outputs'!Q:Q,'EPS BAU Outputs'!$B:$B,$A65,'EPS BAU Outputs'!$A:$A,$B65)</f>
        <v>14.8454</v>
      </c>
      <c r="T65">
        <f>SUMIFS('EPS BAU Outputs'!R:R,'EPS BAU Outputs'!$B:$B,$A65,'EPS BAU Outputs'!$A:$A,$B65)</f>
        <v>14.913</v>
      </c>
      <c r="U65">
        <f>SUMIFS('EPS BAU Outputs'!S:S,'EPS BAU Outputs'!$B:$B,$A65,'EPS BAU Outputs'!$A:$A,$B65)</f>
        <v>14.9922</v>
      </c>
      <c r="V65">
        <f>SUMIFS('EPS BAU Outputs'!T:T,'EPS BAU Outputs'!$B:$B,$A65,'EPS BAU Outputs'!$A:$A,$B65)</f>
        <v>15.0845</v>
      </c>
      <c r="W65">
        <f>SUMIFS('EPS BAU Outputs'!U:U,'EPS BAU Outputs'!$B:$B,$A65,'EPS BAU Outputs'!$A:$A,$B65)</f>
        <v>15.1874</v>
      </c>
      <c r="X65">
        <f>SUMIFS('EPS BAU Outputs'!V:V,'EPS BAU Outputs'!$B:$B,$A65,'EPS BAU Outputs'!$A:$A,$B65)</f>
        <v>15.3025</v>
      </c>
      <c r="Y65">
        <f>SUMIFS('EPS BAU Outputs'!W:W,'EPS BAU Outputs'!$B:$B,$A65,'EPS BAU Outputs'!$A:$A,$B65)</f>
        <v>15.4261</v>
      </c>
      <c r="Z65">
        <f>SUMIFS('EPS BAU Outputs'!X:X,'EPS BAU Outputs'!$B:$B,$A65,'EPS BAU Outputs'!$A:$A,$B65)</f>
        <v>15.5634</v>
      </c>
      <c r="AA65">
        <f>SUMIFS('EPS BAU Outputs'!Y:Y,'EPS BAU Outputs'!$B:$B,$A65,'EPS BAU Outputs'!$A:$A,$B65)</f>
        <v>15.709899999999999</v>
      </c>
      <c r="AB65">
        <f>SUMIFS('EPS BAU Outputs'!Z:Z,'EPS BAU Outputs'!$B:$B,$A65,'EPS BAU Outputs'!$A:$A,$B65)</f>
        <v>15.8698</v>
      </c>
      <c r="AC65">
        <f>SUMIFS('EPS BAU Outputs'!AA:AA,'EPS BAU Outputs'!$B:$B,$A65,'EPS BAU Outputs'!$A:$A,$B65)</f>
        <v>16.0427</v>
      </c>
      <c r="AD65">
        <f>SUMIFS('EPS BAU Outputs'!AB:AB,'EPS BAU Outputs'!$B:$B,$A65,'EPS BAU Outputs'!$A:$A,$B65)</f>
        <v>16.2258</v>
      </c>
      <c r="AE65">
        <f>SUMIFS('EPS BAU Outputs'!AC:AC,'EPS BAU Outputs'!$B:$B,$A65,'EPS BAU Outputs'!$A:$A,$B65)</f>
        <v>16.414200000000001</v>
      </c>
      <c r="AF65">
        <f>SUMIFS('EPS BAU Outputs'!AD:AD,'EPS BAU Outputs'!$B:$B,$A65,'EPS BAU Outputs'!$A:$A,$B65)</f>
        <v>16.619399999999999</v>
      </c>
      <c r="AG65">
        <f>SUMIFS('EPS BAU Outputs'!AE:AE,'EPS BAU Outputs'!$B:$B,$A65,'EPS BAU Outputs'!$A:$A,$B65)</f>
        <v>16.8339</v>
      </c>
      <c r="AH65">
        <f>SUMIFS('EPS BAU Outputs'!AF:AF,'EPS BAU Outputs'!$B:$B,$A65,'EPS BAU Outputs'!$A:$A,$B65)</f>
        <v>17.058900000000001</v>
      </c>
      <c r="AI65">
        <f>SUMIFS('EPS BAU Outputs'!AG:AG,'EPS BAU Outputs'!$B:$B,$A65,'EPS BAU Outputs'!$A:$A,$B65)</f>
        <v>17.293500000000002</v>
      </c>
      <c r="AJ65" s="2">
        <f t="shared" si="1"/>
        <v>476.99470000000008</v>
      </c>
    </row>
    <row r="66" spans="1:36" x14ac:dyDescent="0.35">
      <c r="A66" t="str">
        <f t="shared" si="14"/>
        <v>eps-southkorea-crux NoSettings</v>
      </c>
      <c r="B66" t="s">
        <v>119</v>
      </c>
      <c r="C66" t="str">
        <f t="shared" si="15"/>
        <v>South Korea</v>
      </c>
      <c r="D66" t="str">
        <f>INDEX('EPS Crosswalk'!$B$2:$B$14,MATCH('EPS Emissions'!$B66,'EPS Crosswalk'!$C$2:$C$14,0),1)</f>
        <v>District Heat</v>
      </c>
      <c r="E66">
        <f>SUMIFS('EPS BAU Outputs'!C:C,'EPS BAU Outputs'!$B:$B,$A66,'EPS BAU Outputs'!$A:$A,$B66)</f>
        <v>5.6730999999999998</v>
      </c>
      <c r="F66">
        <f>SUMIFS('EPS BAU Outputs'!D:D,'EPS BAU Outputs'!$B:$B,$A66,'EPS BAU Outputs'!$A:$A,$B66)</f>
        <v>5.5483399999999996</v>
      </c>
      <c r="G66">
        <f>SUMIFS('EPS BAU Outputs'!E:E,'EPS BAU Outputs'!$B:$B,$A66,'EPS BAU Outputs'!$A:$A,$B66)</f>
        <v>5.9733599999999996</v>
      </c>
      <c r="H66">
        <f>SUMIFS('EPS BAU Outputs'!F:F,'EPS BAU Outputs'!$B:$B,$A66,'EPS BAU Outputs'!$A:$A,$B66)</f>
        <v>5.9896599999999998</v>
      </c>
      <c r="I66">
        <f>SUMIFS('EPS BAU Outputs'!G:G,'EPS BAU Outputs'!$B:$B,$A66,'EPS BAU Outputs'!$A:$A,$B66)</f>
        <v>6.0066300000000004</v>
      </c>
      <c r="J66">
        <f>SUMIFS('EPS BAU Outputs'!H:H,'EPS BAU Outputs'!$B:$B,$A66,'EPS BAU Outputs'!$A:$A,$B66)</f>
        <v>6.0230399999999999</v>
      </c>
      <c r="K66">
        <f>SUMIFS('EPS BAU Outputs'!I:I,'EPS BAU Outputs'!$B:$B,$A66,'EPS BAU Outputs'!$A:$A,$B66)</f>
        <v>6.0399500000000002</v>
      </c>
      <c r="L66">
        <f>SUMIFS('EPS BAU Outputs'!J:J,'EPS BAU Outputs'!$B:$B,$A66,'EPS BAU Outputs'!$A:$A,$B66)</f>
        <v>6.0570500000000003</v>
      </c>
      <c r="M66">
        <f>SUMIFS('EPS BAU Outputs'!K:K,'EPS BAU Outputs'!$B:$B,$A66,'EPS BAU Outputs'!$A:$A,$B66)</f>
        <v>6.0746900000000004</v>
      </c>
      <c r="N66">
        <f>SUMIFS('EPS BAU Outputs'!L:L,'EPS BAU Outputs'!$B:$B,$A66,'EPS BAU Outputs'!$A:$A,$B66)</f>
        <v>6.0929799999999998</v>
      </c>
      <c r="O66">
        <f>SUMIFS('EPS BAU Outputs'!M:M,'EPS BAU Outputs'!$B:$B,$A66,'EPS BAU Outputs'!$A:$A,$B66)</f>
        <v>6.1108500000000001</v>
      </c>
      <c r="P66">
        <f>SUMIFS('EPS BAU Outputs'!N:N,'EPS BAU Outputs'!$B:$B,$A66,'EPS BAU Outputs'!$A:$A,$B66)</f>
        <v>6.1309500000000003</v>
      </c>
      <c r="Q66">
        <f>SUMIFS('EPS BAU Outputs'!O:O,'EPS BAU Outputs'!$B:$B,$A66,'EPS BAU Outputs'!$A:$A,$B66)</f>
        <v>6.15116</v>
      </c>
      <c r="R66">
        <f>SUMIFS('EPS BAU Outputs'!P:P,'EPS BAU Outputs'!$B:$B,$A66,'EPS BAU Outputs'!$A:$A,$B66)</f>
        <v>6.1726000000000001</v>
      </c>
      <c r="S66">
        <f>SUMIFS('EPS BAU Outputs'!Q:Q,'EPS BAU Outputs'!$B:$B,$A66,'EPS BAU Outputs'!$A:$A,$B66)</f>
        <v>6.1941499999999996</v>
      </c>
      <c r="T66">
        <f>SUMIFS('EPS BAU Outputs'!R:R,'EPS BAU Outputs'!$B:$B,$A66,'EPS BAU Outputs'!$A:$A,$B66)</f>
        <v>6.2163000000000004</v>
      </c>
      <c r="U66">
        <f>SUMIFS('EPS BAU Outputs'!S:S,'EPS BAU Outputs'!$B:$B,$A66,'EPS BAU Outputs'!$A:$A,$B66)</f>
        <v>6.2387600000000001</v>
      </c>
      <c r="V66">
        <f>SUMIFS('EPS BAU Outputs'!T:T,'EPS BAU Outputs'!$B:$B,$A66,'EPS BAU Outputs'!$A:$A,$B66)</f>
        <v>6.2613500000000002</v>
      </c>
      <c r="W66">
        <f>SUMIFS('EPS BAU Outputs'!U:U,'EPS BAU Outputs'!$B:$B,$A66,'EPS BAU Outputs'!$A:$A,$B66)</f>
        <v>6.2846500000000001</v>
      </c>
      <c r="X66">
        <f>SUMIFS('EPS BAU Outputs'!V:V,'EPS BAU Outputs'!$B:$B,$A66,'EPS BAU Outputs'!$A:$A,$B66)</f>
        <v>6.3080999999999996</v>
      </c>
      <c r="Y66">
        <f>SUMIFS('EPS BAU Outputs'!W:W,'EPS BAU Outputs'!$B:$B,$A66,'EPS BAU Outputs'!$A:$A,$B66)</f>
        <v>6.33162</v>
      </c>
      <c r="Z66">
        <f>SUMIFS('EPS BAU Outputs'!X:X,'EPS BAU Outputs'!$B:$B,$A66,'EPS BAU Outputs'!$A:$A,$B66)</f>
        <v>6.3557600000000001</v>
      </c>
      <c r="AA66">
        <f>SUMIFS('EPS BAU Outputs'!Y:Y,'EPS BAU Outputs'!$B:$B,$A66,'EPS BAU Outputs'!$A:$A,$B66)</f>
        <v>6.3800699999999999</v>
      </c>
      <c r="AB66">
        <f>SUMIFS('EPS BAU Outputs'!Z:Z,'EPS BAU Outputs'!$B:$B,$A66,'EPS BAU Outputs'!$A:$A,$B66)</f>
        <v>6.4047599999999996</v>
      </c>
      <c r="AC66">
        <f>SUMIFS('EPS BAU Outputs'!AA:AA,'EPS BAU Outputs'!$B:$B,$A66,'EPS BAU Outputs'!$A:$A,$B66)</f>
        <v>6.43</v>
      </c>
      <c r="AD66">
        <f>SUMIFS('EPS BAU Outputs'!AB:AB,'EPS BAU Outputs'!$B:$B,$A66,'EPS BAU Outputs'!$A:$A,$B66)</f>
        <v>6.4554099999999996</v>
      </c>
      <c r="AE66">
        <f>SUMIFS('EPS BAU Outputs'!AC:AC,'EPS BAU Outputs'!$B:$B,$A66,'EPS BAU Outputs'!$A:$A,$B66)</f>
        <v>6.48062</v>
      </c>
      <c r="AF66">
        <f>SUMIFS('EPS BAU Outputs'!AD:AD,'EPS BAU Outputs'!$B:$B,$A66,'EPS BAU Outputs'!$A:$A,$B66)</f>
        <v>6.5062899999999999</v>
      </c>
      <c r="AG66">
        <f>SUMIFS('EPS BAU Outputs'!AE:AE,'EPS BAU Outputs'!$B:$B,$A66,'EPS BAU Outputs'!$A:$A,$B66)</f>
        <v>6.5320600000000004</v>
      </c>
      <c r="AH66">
        <f>SUMIFS('EPS BAU Outputs'!AF:AF,'EPS BAU Outputs'!$B:$B,$A66,'EPS BAU Outputs'!$A:$A,$B66)</f>
        <v>6.55816</v>
      </c>
      <c r="AI66">
        <f>SUMIFS('EPS BAU Outputs'!AG:AG,'EPS BAU Outputs'!$B:$B,$A66,'EPS BAU Outputs'!$A:$A,$B66)</f>
        <v>6.5842099999999997</v>
      </c>
      <c r="AJ66" s="2">
        <f t="shared" si="1"/>
        <v>192.56663</v>
      </c>
    </row>
    <row r="67" spans="1:36" x14ac:dyDescent="0.35">
      <c r="A67" t="str">
        <f t="shared" si="14"/>
        <v>eps-southkorea-crux NoSettings</v>
      </c>
      <c r="B67" t="s">
        <v>120</v>
      </c>
      <c r="C67" t="str">
        <f t="shared" si="15"/>
        <v>South Korea</v>
      </c>
      <c r="D67" t="str">
        <f>INDEX('EPS Crosswalk'!$B$2:$B$14,MATCH('EPS Emissions'!$B67,'EPS Crosswalk'!$C$2:$C$14,0),1)</f>
        <v>Land</v>
      </c>
      <c r="E67">
        <f>SUMIFS('EPS BAU Outputs'!C:C,'EPS BAU Outputs'!$B:$B,$A67,'EPS BAU Outputs'!$A:$A,$B67)</f>
        <v>-16.5425</v>
      </c>
      <c r="F67">
        <f>SUMIFS('EPS BAU Outputs'!D:D,'EPS BAU Outputs'!$B:$B,$A67,'EPS BAU Outputs'!$A:$A,$B67)</f>
        <v>-16.5425</v>
      </c>
      <c r="G67">
        <f>SUMIFS('EPS BAU Outputs'!E:E,'EPS BAU Outputs'!$B:$B,$A67,'EPS BAU Outputs'!$A:$A,$B67)</f>
        <v>-16.5425</v>
      </c>
      <c r="H67">
        <f>SUMIFS('EPS BAU Outputs'!F:F,'EPS BAU Outputs'!$B:$B,$A67,'EPS BAU Outputs'!$A:$A,$B67)</f>
        <v>-16.642499999999998</v>
      </c>
      <c r="I67">
        <f>SUMIFS('EPS BAU Outputs'!G:G,'EPS BAU Outputs'!$B:$B,$A67,'EPS BAU Outputs'!$A:$A,$B67)</f>
        <v>-16.5425</v>
      </c>
      <c r="J67">
        <f>SUMIFS('EPS BAU Outputs'!H:H,'EPS BAU Outputs'!$B:$B,$A67,'EPS BAU Outputs'!$A:$A,$B67)</f>
        <v>-16.5425</v>
      </c>
      <c r="K67">
        <f>SUMIFS('EPS BAU Outputs'!I:I,'EPS BAU Outputs'!$B:$B,$A67,'EPS BAU Outputs'!$A:$A,$B67)</f>
        <v>-16.7425</v>
      </c>
      <c r="L67">
        <f>SUMIFS('EPS BAU Outputs'!J:J,'EPS BAU Outputs'!$B:$B,$A67,'EPS BAU Outputs'!$A:$A,$B67)</f>
        <v>-17.0425</v>
      </c>
      <c r="M67">
        <f>SUMIFS('EPS BAU Outputs'!K:K,'EPS BAU Outputs'!$B:$B,$A67,'EPS BAU Outputs'!$A:$A,$B67)</f>
        <v>-17.2425</v>
      </c>
      <c r="N67">
        <f>SUMIFS('EPS BAU Outputs'!L:L,'EPS BAU Outputs'!$B:$B,$A67,'EPS BAU Outputs'!$A:$A,$B67)</f>
        <v>-17.5425</v>
      </c>
      <c r="O67">
        <f>SUMIFS('EPS BAU Outputs'!M:M,'EPS BAU Outputs'!$B:$B,$A67,'EPS BAU Outputs'!$A:$A,$B67)</f>
        <v>-17.7425</v>
      </c>
      <c r="P67">
        <f>SUMIFS('EPS BAU Outputs'!N:N,'EPS BAU Outputs'!$B:$B,$A67,'EPS BAU Outputs'!$A:$A,$B67)</f>
        <v>-17.942499999999999</v>
      </c>
      <c r="Q67">
        <f>SUMIFS('EPS BAU Outputs'!O:O,'EPS BAU Outputs'!$B:$B,$A67,'EPS BAU Outputs'!$A:$A,$B67)</f>
        <v>-17.442499999999999</v>
      </c>
      <c r="R67">
        <f>SUMIFS('EPS BAU Outputs'!P:P,'EPS BAU Outputs'!$B:$B,$A67,'EPS BAU Outputs'!$A:$A,$B67)</f>
        <v>-17.642499999999998</v>
      </c>
      <c r="S67">
        <f>SUMIFS('EPS BAU Outputs'!Q:Q,'EPS BAU Outputs'!$B:$B,$A67,'EPS BAU Outputs'!$A:$A,$B67)</f>
        <v>-17.842500000000001</v>
      </c>
      <c r="T67">
        <f>SUMIFS('EPS BAU Outputs'!R:R,'EPS BAU Outputs'!$B:$B,$A67,'EPS BAU Outputs'!$A:$A,$B67)</f>
        <v>-17.942499999999999</v>
      </c>
      <c r="U67">
        <f>SUMIFS('EPS BAU Outputs'!S:S,'EPS BAU Outputs'!$B:$B,$A67,'EPS BAU Outputs'!$A:$A,$B67)</f>
        <v>-18.342500000000001</v>
      </c>
      <c r="V67">
        <f>SUMIFS('EPS BAU Outputs'!T:T,'EPS BAU Outputs'!$B:$B,$A67,'EPS BAU Outputs'!$A:$A,$B67)</f>
        <v>-18.642499999999998</v>
      </c>
      <c r="W67">
        <f>SUMIFS('EPS BAU Outputs'!U:U,'EPS BAU Outputs'!$B:$B,$A67,'EPS BAU Outputs'!$A:$A,$B67)</f>
        <v>-18.942499999999999</v>
      </c>
      <c r="X67">
        <f>SUMIFS('EPS BAU Outputs'!V:V,'EPS BAU Outputs'!$B:$B,$A67,'EPS BAU Outputs'!$A:$A,$B67)</f>
        <v>-19.0425</v>
      </c>
      <c r="Y67">
        <f>SUMIFS('EPS BAU Outputs'!W:W,'EPS BAU Outputs'!$B:$B,$A67,'EPS BAU Outputs'!$A:$A,$B67)</f>
        <v>-19.142499999999998</v>
      </c>
      <c r="Z67">
        <f>SUMIFS('EPS BAU Outputs'!X:X,'EPS BAU Outputs'!$B:$B,$A67,'EPS BAU Outputs'!$A:$A,$B67)</f>
        <v>-19.2425</v>
      </c>
      <c r="AA67">
        <f>SUMIFS('EPS BAU Outputs'!Y:Y,'EPS BAU Outputs'!$B:$B,$A67,'EPS BAU Outputs'!$A:$A,$B67)</f>
        <v>-19.342500000000001</v>
      </c>
      <c r="AB67">
        <f>SUMIFS('EPS BAU Outputs'!Z:Z,'EPS BAU Outputs'!$B:$B,$A67,'EPS BAU Outputs'!$A:$A,$B67)</f>
        <v>-19.442499999999999</v>
      </c>
      <c r="AC67">
        <f>SUMIFS('EPS BAU Outputs'!AA:AA,'EPS BAU Outputs'!$B:$B,$A67,'EPS BAU Outputs'!$A:$A,$B67)</f>
        <v>-19.5425</v>
      </c>
      <c r="AD67">
        <f>SUMIFS('EPS BAU Outputs'!AB:AB,'EPS BAU Outputs'!$B:$B,$A67,'EPS BAU Outputs'!$A:$A,$B67)</f>
        <v>-19.642499999999998</v>
      </c>
      <c r="AE67">
        <f>SUMIFS('EPS BAU Outputs'!AC:AC,'EPS BAU Outputs'!$B:$B,$A67,'EPS BAU Outputs'!$A:$A,$B67)</f>
        <v>-19.642499999999998</v>
      </c>
      <c r="AF67">
        <f>SUMIFS('EPS BAU Outputs'!AD:AD,'EPS BAU Outputs'!$B:$B,$A67,'EPS BAU Outputs'!$A:$A,$B67)</f>
        <v>-19.642499999999998</v>
      </c>
      <c r="AG67">
        <f>SUMIFS('EPS BAU Outputs'!AE:AE,'EPS BAU Outputs'!$B:$B,$A67,'EPS BAU Outputs'!$A:$A,$B67)</f>
        <v>-19.7425</v>
      </c>
      <c r="AH67">
        <f>SUMIFS('EPS BAU Outputs'!AF:AF,'EPS BAU Outputs'!$B:$B,$A67,'EPS BAU Outputs'!$A:$A,$B67)</f>
        <v>-19.7425</v>
      </c>
      <c r="AI67">
        <f>SUMIFS('EPS BAU Outputs'!AG:AG,'EPS BAU Outputs'!$B:$B,$A67,'EPS BAU Outputs'!$A:$A,$B67)</f>
        <v>-19.7425</v>
      </c>
      <c r="AJ67" s="2">
        <f t="shared" ref="AJ67:AJ91" si="16">SUM(E67:AI67)</f>
        <v>-564.31749999999988</v>
      </c>
    </row>
    <row r="68" spans="1:36" x14ac:dyDescent="0.35">
      <c r="A68" t="str">
        <f t="shared" si="14"/>
        <v>eps-southkorea-crux NoSettings</v>
      </c>
      <c r="B68" t="s">
        <v>121</v>
      </c>
      <c r="C68" t="str">
        <f t="shared" si="15"/>
        <v>South Korea</v>
      </c>
      <c r="D68" t="str">
        <f>INDEX('EPS Crosswalk'!$B$2:$B$14,MATCH('EPS Emissions'!$B68,'EPS Crosswalk'!$C$2:$C$14,0),1)</f>
        <v>Geoengineering</v>
      </c>
      <c r="E68">
        <f>SUMIFS('EPS BAU Outputs'!C:C,'EPS BAU Outputs'!$B:$B,$A68,'EPS BAU Outputs'!$A:$A,$B68)</f>
        <v>0</v>
      </c>
      <c r="F68">
        <f>SUMIFS('EPS BAU Outputs'!D:D,'EPS BAU Outputs'!$B:$B,$A68,'EPS BAU Outputs'!$A:$A,$B68)</f>
        <v>0</v>
      </c>
      <c r="G68">
        <f>SUMIFS('EPS BAU Outputs'!E:E,'EPS BAU Outputs'!$B:$B,$A68,'EPS BAU Outputs'!$A:$A,$B68)</f>
        <v>0</v>
      </c>
      <c r="H68">
        <f>SUMIFS('EPS BAU Outputs'!F:F,'EPS BAU Outputs'!$B:$B,$A68,'EPS BAU Outputs'!$A:$A,$B68)</f>
        <v>0</v>
      </c>
      <c r="I68">
        <f>SUMIFS('EPS BAU Outputs'!G:G,'EPS BAU Outputs'!$B:$B,$A68,'EPS BAU Outputs'!$A:$A,$B68)</f>
        <v>0</v>
      </c>
      <c r="J68">
        <f>SUMIFS('EPS BAU Outputs'!H:H,'EPS BAU Outputs'!$B:$B,$A68,'EPS BAU Outputs'!$A:$A,$B68)</f>
        <v>0</v>
      </c>
      <c r="K68">
        <f>SUMIFS('EPS BAU Outputs'!I:I,'EPS BAU Outputs'!$B:$B,$A68,'EPS BAU Outputs'!$A:$A,$B68)</f>
        <v>0</v>
      </c>
      <c r="L68">
        <f>SUMIFS('EPS BAU Outputs'!J:J,'EPS BAU Outputs'!$B:$B,$A68,'EPS BAU Outputs'!$A:$A,$B68)</f>
        <v>0</v>
      </c>
      <c r="M68">
        <f>SUMIFS('EPS BAU Outputs'!K:K,'EPS BAU Outputs'!$B:$B,$A68,'EPS BAU Outputs'!$A:$A,$B68)</f>
        <v>0</v>
      </c>
      <c r="N68">
        <f>SUMIFS('EPS BAU Outputs'!L:L,'EPS BAU Outputs'!$B:$B,$A68,'EPS BAU Outputs'!$A:$A,$B68)</f>
        <v>0</v>
      </c>
      <c r="O68">
        <f>SUMIFS('EPS BAU Outputs'!M:M,'EPS BAU Outputs'!$B:$B,$A68,'EPS BAU Outputs'!$A:$A,$B68)</f>
        <v>0</v>
      </c>
      <c r="P68">
        <f>SUMIFS('EPS BAU Outputs'!N:N,'EPS BAU Outputs'!$B:$B,$A68,'EPS BAU Outputs'!$A:$A,$B68)</f>
        <v>0</v>
      </c>
      <c r="Q68">
        <f>SUMIFS('EPS BAU Outputs'!O:O,'EPS BAU Outputs'!$B:$B,$A68,'EPS BAU Outputs'!$A:$A,$B68)</f>
        <v>0</v>
      </c>
      <c r="R68">
        <f>SUMIFS('EPS BAU Outputs'!P:P,'EPS BAU Outputs'!$B:$B,$A68,'EPS BAU Outputs'!$A:$A,$B68)</f>
        <v>0</v>
      </c>
      <c r="S68">
        <f>SUMIFS('EPS BAU Outputs'!Q:Q,'EPS BAU Outputs'!$B:$B,$A68,'EPS BAU Outputs'!$A:$A,$B68)</f>
        <v>0</v>
      </c>
      <c r="T68">
        <f>SUMIFS('EPS BAU Outputs'!R:R,'EPS BAU Outputs'!$B:$B,$A68,'EPS BAU Outputs'!$A:$A,$B68)</f>
        <v>0</v>
      </c>
      <c r="U68">
        <f>SUMIFS('EPS BAU Outputs'!S:S,'EPS BAU Outputs'!$B:$B,$A68,'EPS BAU Outputs'!$A:$A,$B68)</f>
        <v>0</v>
      </c>
      <c r="V68">
        <f>SUMIFS('EPS BAU Outputs'!T:T,'EPS BAU Outputs'!$B:$B,$A68,'EPS BAU Outputs'!$A:$A,$B68)</f>
        <v>0</v>
      </c>
      <c r="W68">
        <f>SUMIFS('EPS BAU Outputs'!U:U,'EPS BAU Outputs'!$B:$B,$A68,'EPS BAU Outputs'!$A:$A,$B68)</f>
        <v>0</v>
      </c>
      <c r="X68">
        <f>SUMIFS('EPS BAU Outputs'!V:V,'EPS BAU Outputs'!$B:$B,$A68,'EPS BAU Outputs'!$A:$A,$B68)</f>
        <v>0</v>
      </c>
      <c r="Y68">
        <f>SUMIFS('EPS BAU Outputs'!W:W,'EPS BAU Outputs'!$B:$B,$A68,'EPS BAU Outputs'!$A:$A,$B68)</f>
        <v>0</v>
      </c>
      <c r="Z68">
        <f>SUMIFS('EPS BAU Outputs'!X:X,'EPS BAU Outputs'!$B:$B,$A68,'EPS BAU Outputs'!$A:$A,$B68)</f>
        <v>0</v>
      </c>
      <c r="AA68">
        <f>SUMIFS('EPS BAU Outputs'!Y:Y,'EPS BAU Outputs'!$B:$B,$A68,'EPS BAU Outputs'!$A:$A,$B68)</f>
        <v>0</v>
      </c>
      <c r="AB68">
        <f>SUMIFS('EPS BAU Outputs'!Z:Z,'EPS BAU Outputs'!$B:$B,$A68,'EPS BAU Outputs'!$A:$A,$B68)</f>
        <v>0</v>
      </c>
      <c r="AC68">
        <f>SUMIFS('EPS BAU Outputs'!AA:AA,'EPS BAU Outputs'!$B:$B,$A68,'EPS BAU Outputs'!$A:$A,$B68)</f>
        <v>0</v>
      </c>
      <c r="AD68">
        <f>SUMIFS('EPS BAU Outputs'!AB:AB,'EPS BAU Outputs'!$B:$B,$A68,'EPS BAU Outputs'!$A:$A,$B68)</f>
        <v>0</v>
      </c>
      <c r="AE68">
        <f>SUMIFS('EPS BAU Outputs'!AC:AC,'EPS BAU Outputs'!$B:$B,$A68,'EPS BAU Outputs'!$A:$A,$B68)</f>
        <v>0</v>
      </c>
      <c r="AF68">
        <f>SUMIFS('EPS BAU Outputs'!AD:AD,'EPS BAU Outputs'!$B:$B,$A68,'EPS BAU Outputs'!$A:$A,$B68)</f>
        <v>0</v>
      </c>
      <c r="AG68">
        <f>SUMIFS('EPS BAU Outputs'!AE:AE,'EPS BAU Outputs'!$B:$B,$A68,'EPS BAU Outputs'!$A:$A,$B68)</f>
        <v>0</v>
      </c>
      <c r="AH68">
        <f>SUMIFS('EPS BAU Outputs'!AF:AF,'EPS BAU Outputs'!$B:$B,$A68,'EPS BAU Outputs'!$A:$A,$B68)</f>
        <v>0</v>
      </c>
      <c r="AI68">
        <f>SUMIFS('EPS BAU Outputs'!AG:AG,'EPS BAU Outputs'!$B:$B,$A68,'EPS BAU Outputs'!$A:$A,$B68)</f>
        <v>0</v>
      </c>
      <c r="AJ68" s="2">
        <f t="shared" si="16"/>
        <v>0</v>
      </c>
    </row>
    <row r="69" spans="1:36" x14ac:dyDescent="0.35">
      <c r="A69" t="str">
        <f t="shared" si="14"/>
        <v>eps-southkorea-crux NoSettings</v>
      </c>
      <c r="B69" t="s">
        <v>122</v>
      </c>
      <c r="C69" t="str">
        <f t="shared" si="15"/>
        <v>South Korea</v>
      </c>
      <c r="D69" t="str">
        <f>INDEX('EPS Crosswalk'!$B$2:$B$14,MATCH('EPS Emissions'!$B69,'EPS Crosswalk'!$C$2:$C$14,0),1)</f>
        <v>Industry</v>
      </c>
      <c r="E69">
        <f>SUMIFS('EPS BAU Outputs'!C:C,'EPS BAU Outputs'!$B:$B,$A69,'EPS BAU Outputs'!$A:$A,$B69)</f>
        <v>263.48500000000001</v>
      </c>
      <c r="F69">
        <f>SUMIFS('EPS BAU Outputs'!D:D,'EPS BAU Outputs'!$B:$B,$A69,'EPS BAU Outputs'!$A:$A,$B69)</f>
        <v>269.55799999999999</v>
      </c>
      <c r="G69">
        <f>SUMIFS('EPS BAU Outputs'!E:E,'EPS BAU Outputs'!$B:$B,$A69,'EPS BAU Outputs'!$A:$A,$B69)</f>
        <v>277.28300000000002</v>
      </c>
      <c r="H69">
        <f>SUMIFS('EPS BAU Outputs'!F:F,'EPS BAU Outputs'!$B:$B,$A69,'EPS BAU Outputs'!$A:$A,$B69)</f>
        <v>284.26600000000002</v>
      </c>
      <c r="I69">
        <f>SUMIFS('EPS BAU Outputs'!G:G,'EPS BAU Outputs'!$B:$B,$A69,'EPS BAU Outputs'!$A:$A,$B69)</f>
        <v>293.05700000000002</v>
      </c>
      <c r="J69">
        <f>SUMIFS('EPS BAU Outputs'!H:H,'EPS BAU Outputs'!$B:$B,$A69,'EPS BAU Outputs'!$A:$A,$B69)</f>
        <v>302.13600000000002</v>
      </c>
      <c r="K69">
        <f>SUMIFS('EPS BAU Outputs'!I:I,'EPS BAU Outputs'!$B:$B,$A69,'EPS BAU Outputs'!$A:$A,$B69)</f>
        <v>306.721</v>
      </c>
      <c r="L69">
        <f>SUMIFS('EPS BAU Outputs'!J:J,'EPS BAU Outputs'!$B:$B,$A69,'EPS BAU Outputs'!$A:$A,$B69)</f>
        <v>311.19799999999998</v>
      </c>
      <c r="M69">
        <f>SUMIFS('EPS BAU Outputs'!K:K,'EPS BAU Outputs'!$B:$B,$A69,'EPS BAU Outputs'!$A:$A,$B69)</f>
        <v>315.387</v>
      </c>
      <c r="N69">
        <f>SUMIFS('EPS BAU Outputs'!L:L,'EPS BAU Outputs'!$B:$B,$A69,'EPS BAU Outputs'!$A:$A,$B69)</f>
        <v>319.45800000000003</v>
      </c>
      <c r="O69">
        <f>SUMIFS('EPS BAU Outputs'!M:M,'EPS BAU Outputs'!$B:$B,$A69,'EPS BAU Outputs'!$A:$A,$B69)</f>
        <v>323.46199999999999</v>
      </c>
      <c r="P69">
        <f>SUMIFS('EPS BAU Outputs'!N:N,'EPS BAU Outputs'!$B:$B,$A69,'EPS BAU Outputs'!$A:$A,$B69)</f>
        <v>325.16500000000002</v>
      </c>
      <c r="Q69">
        <f>SUMIFS('EPS BAU Outputs'!O:O,'EPS BAU Outputs'!$B:$B,$A69,'EPS BAU Outputs'!$A:$A,$B69)</f>
        <v>326.99200000000002</v>
      </c>
      <c r="R69">
        <f>SUMIFS('EPS BAU Outputs'!P:P,'EPS BAU Outputs'!$B:$B,$A69,'EPS BAU Outputs'!$A:$A,$B69)</f>
        <v>328.733</v>
      </c>
      <c r="S69">
        <f>SUMIFS('EPS BAU Outputs'!Q:Q,'EPS BAU Outputs'!$B:$B,$A69,'EPS BAU Outputs'!$A:$A,$B69)</f>
        <v>330.53399999999999</v>
      </c>
      <c r="T69">
        <f>SUMIFS('EPS BAU Outputs'!R:R,'EPS BAU Outputs'!$B:$B,$A69,'EPS BAU Outputs'!$A:$A,$B69)</f>
        <v>332.26799999999997</v>
      </c>
      <c r="U69">
        <f>SUMIFS('EPS BAU Outputs'!S:S,'EPS BAU Outputs'!$B:$B,$A69,'EPS BAU Outputs'!$A:$A,$B69)</f>
        <v>334.90899999999999</v>
      </c>
      <c r="V69">
        <f>SUMIFS('EPS BAU Outputs'!T:T,'EPS BAU Outputs'!$B:$B,$A69,'EPS BAU Outputs'!$A:$A,$B69)</f>
        <v>337.43900000000002</v>
      </c>
      <c r="W69">
        <f>SUMIFS('EPS BAU Outputs'!U:U,'EPS BAU Outputs'!$B:$B,$A69,'EPS BAU Outputs'!$A:$A,$B69)</f>
        <v>339.952</v>
      </c>
      <c r="X69">
        <f>SUMIFS('EPS BAU Outputs'!V:V,'EPS BAU Outputs'!$B:$B,$A69,'EPS BAU Outputs'!$A:$A,$B69)</f>
        <v>342.464</v>
      </c>
      <c r="Y69">
        <f>SUMIFS('EPS BAU Outputs'!W:W,'EPS BAU Outputs'!$B:$B,$A69,'EPS BAU Outputs'!$A:$A,$B69)</f>
        <v>345.18599999999998</v>
      </c>
      <c r="Z69">
        <f>SUMIFS('EPS BAU Outputs'!X:X,'EPS BAU Outputs'!$B:$B,$A69,'EPS BAU Outputs'!$A:$A,$B69)</f>
        <v>348.06299999999999</v>
      </c>
      <c r="AA69">
        <f>SUMIFS('EPS BAU Outputs'!Y:Y,'EPS BAU Outputs'!$B:$B,$A69,'EPS BAU Outputs'!$A:$A,$B69)</f>
        <v>350.60899999999998</v>
      </c>
      <c r="AB69">
        <f>SUMIFS('EPS BAU Outputs'!Z:Z,'EPS BAU Outputs'!$B:$B,$A69,'EPS BAU Outputs'!$A:$A,$B69)</f>
        <v>353.02199999999999</v>
      </c>
      <c r="AC69">
        <f>SUMIFS('EPS BAU Outputs'!AA:AA,'EPS BAU Outputs'!$B:$B,$A69,'EPS BAU Outputs'!$A:$A,$B69)</f>
        <v>355.66500000000002</v>
      </c>
      <c r="AD69">
        <f>SUMIFS('EPS BAU Outputs'!AB:AB,'EPS BAU Outputs'!$B:$B,$A69,'EPS BAU Outputs'!$A:$A,$B69)</f>
        <v>358.43299999999999</v>
      </c>
      <c r="AE69">
        <f>SUMIFS('EPS BAU Outputs'!AC:AC,'EPS BAU Outputs'!$B:$B,$A69,'EPS BAU Outputs'!$A:$A,$B69)</f>
        <v>361.27699999999999</v>
      </c>
      <c r="AF69">
        <f>SUMIFS('EPS BAU Outputs'!AD:AD,'EPS BAU Outputs'!$B:$B,$A69,'EPS BAU Outputs'!$A:$A,$B69)</f>
        <v>364.28399999999999</v>
      </c>
      <c r="AG69">
        <f>SUMIFS('EPS BAU Outputs'!AE:AE,'EPS BAU Outputs'!$B:$B,$A69,'EPS BAU Outputs'!$A:$A,$B69)</f>
        <v>367.13900000000001</v>
      </c>
      <c r="AH69">
        <f>SUMIFS('EPS BAU Outputs'!AF:AF,'EPS BAU Outputs'!$B:$B,$A69,'EPS BAU Outputs'!$A:$A,$B69)</f>
        <v>370.27100000000002</v>
      </c>
      <c r="AI69">
        <f>SUMIFS('EPS BAU Outputs'!AG:AG,'EPS BAU Outputs'!$B:$B,$A69,'EPS BAU Outputs'!$A:$A,$B69)</f>
        <v>373.065</v>
      </c>
      <c r="AJ69" s="2">
        <f t="shared" si="16"/>
        <v>10211.481</v>
      </c>
    </row>
    <row r="70" spans="1:36" x14ac:dyDescent="0.35">
      <c r="A70" t="str">
        <f t="shared" si="14"/>
        <v>eps-southkorea-crux NoSettings</v>
      </c>
      <c r="B70" t="s">
        <v>123</v>
      </c>
      <c r="C70" t="str">
        <f t="shared" si="15"/>
        <v>South Korea</v>
      </c>
      <c r="D70" t="str">
        <f>INDEX('EPS Crosswalk'!$B$2:$B$14,MATCH('EPS Emissions'!$B70,'EPS Crosswalk'!$C$2:$C$14,0),1)</f>
        <v>Agriculture</v>
      </c>
      <c r="E70">
        <f>SUMIFS('EPS BAU Outputs'!C:C,'EPS BAU Outputs'!$B:$B,$A70,'EPS BAU Outputs'!$A:$A,$B70)</f>
        <v>31.323899999999998</v>
      </c>
      <c r="F70">
        <f>SUMIFS('EPS BAU Outputs'!D:D,'EPS BAU Outputs'!$B:$B,$A70,'EPS BAU Outputs'!$A:$A,$B70)</f>
        <v>30.6447</v>
      </c>
      <c r="G70">
        <f>SUMIFS('EPS BAU Outputs'!E:E,'EPS BAU Outputs'!$B:$B,$A70,'EPS BAU Outputs'!$A:$A,$B70)</f>
        <v>31.161799999999999</v>
      </c>
      <c r="H70">
        <f>SUMIFS('EPS BAU Outputs'!F:F,'EPS BAU Outputs'!$B:$B,$A70,'EPS BAU Outputs'!$A:$A,$B70)</f>
        <v>31.6676</v>
      </c>
      <c r="I70">
        <f>SUMIFS('EPS BAU Outputs'!G:G,'EPS BAU Outputs'!$B:$B,$A70,'EPS BAU Outputs'!$A:$A,$B70)</f>
        <v>32.172600000000003</v>
      </c>
      <c r="J70">
        <f>SUMIFS('EPS BAU Outputs'!H:H,'EPS BAU Outputs'!$B:$B,$A70,'EPS BAU Outputs'!$A:$A,$B70)</f>
        <v>32.6509</v>
      </c>
      <c r="K70">
        <f>SUMIFS('EPS BAU Outputs'!I:I,'EPS BAU Outputs'!$B:$B,$A70,'EPS BAU Outputs'!$A:$A,$B70)</f>
        <v>32.6999</v>
      </c>
      <c r="L70">
        <f>SUMIFS('EPS BAU Outputs'!J:J,'EPS BAU Outputs'!$B:$B,$A70,'EPS BAU Outputs'!$A:$A,$B70)</f>
        <v>32.7545</v>
      </c>
      <c r="M70">
        <f>SUMIFS('EPS BAU Outputs'!K:K,'EPS BAU Outputs'!$B:$B,$A70,'EPS BAU Outputs'!$A:$A,$B70)</f>
        <v>32.793900000000001</v>
      </c>
      <c r="N70">
        <f>SUMIFS('EPS BAU Outputs'!L:L,'EPS BAU Outputs'!$B:$B,$A70,'EPS BAU Outputs'!$A:$A,$B70)</f>
        <v>32.845500000000001</v>
      </c>
      <c r="O70">
        <f>SUMIFS('EPS BAU Outputs'!M:M,'EPS BAU Outputs'!$B:$B,$A70,'EPS BAU Outputs'!$A:$A,$B70)</f>
        <v>32.892499999999998</v>
      </c>
      <c r="P70">
        <f>SUMIFS('EPS BAU Outputs'!N:N,'EPS BAU Outputs'!$B:$B,$A70,'EPS BAU Outputs'!$A:$A,$B70)</f>
        <v>32.895400000000002</v>
      </c>
      <c r="Q70">
        <f>SUMIFS('EPS BAU Outputs'!O:O,'EPS BAU Outputs'!$B:$B,$A70,'EPS BAU Outputs'!$A:$A,$B70)</f>
        <v>32.895200000000003</v>
      </c>
      <c r="R70">
        <f>SUMIFS('EPS BAU Outputs'!P:P,'EPS BAU Outputs'!$B:$B,$A70,'EPS BAU Outputs'!$A:$A,$B70)</f>
        <v>32.8979</v>
      </c>
      <c r="S70">
        <f>SUMIFS('EPS BAU Outputs'!Q:Q,'EPS BAU Outputs'!$B:$B,$A70,'EPS BAU Outputs'!$A:$A,$B70)</f>
        <v>32.900599999999997</v>
      </c>
      <c r="T70">
        <f>SUMIFS('EPS BAU Outputs'!R:R,'EPS BAU Outputs'!$B:$B,$A70,'EPS BAU Outputs'!$A:$A,$B70)</f>
        <v>32.902500000000003</v>
      </c>
      <c r="U70">
        <f>SUMIFS('EPS BAU Outputs'!S:S,'EPS BAU Outputs'!$B:$B,$A70,'EPS BAU Outputs'!$A:$A,$B70)</f>
        <v>32.887599999999999</v>
      </c>
      <c r="V70">
        <f>SUMIFS('EPS BAU Outputs'!T:T,'EPS BAU Outputs'!$B:$B,$A70,'EPS BAU Outputs'!$A:$A,$B70)</f>
        <v>32.874400000000001</v>
      </c>
      <c r="W70">
        <f>SUMIFS('EPS BAU Outputs'!U:U,'EPS BAU Outputs'!$B:$B,$A70,'EPS BAU Outputs'!$A:$A,$B70)</f>
        <v>32.859099999999998</v>
      </c>
      <c r="X70">
        <f>SUMIFS('EPS BAU Outputs'!V:V,'EPS BAU Outputs'!$B:$B,$A70,'EPS BAU Outputs'!$A:$A,$B70)</f>
        <v>32.846600000000002</v>
      </c>
      <c r="Y70">
        <f>SUMIFS('EPS BAU Outputs'!W:W,'EPS BAU Outputs'!$B:$B,$A70,'EPS BAU Outputs'!$A:$A,$B70)</f>
        <v>32.840800000000002</v>
      </c>
      <c r="Z70">
        <f>SUMIFS('EPS BAU Outputs'!X:X,'EPS BAU Outputs'!$B:$B,$A70,'EPS BAU Outputs'!$A:$A,$B70)</f>
        <v>32.837699999999998</v>
      </c>
      <c r="AA70">
        <f>SUMIFS('EPS BAU Outputs'!Y:Y,'EPS BAU Outputs'!$B:$B,$A70,'EPS BAU Outputs'!$A:$A,$B70)</f>
        <v>32.823599999999999</v>
      </c>
      <c r="AB70">
        <f>SUMIFS('EPS BAU Outputs'!Z:Z,'EPS BAU Outputs'!$B:$B,$A70,'EPS BAU Outputs'!$A:$A,$B70)</f>
        <v>32.807699999999997</v>
      </c>
      <c r="AC70">
        <f>SUMIFS('EPS BAU Outputs'!AA:AA,'EPS BAU Outputs'!$B:$B,$A70,'EPS BAU Outputs'!$A:$A,$B70)</f>
        <v>32.786700000000003</v>
      </c>
      <c r="AD70">
        <f>SUMIFS('EPS BAU Outputs'!AB:AB,'EPS BAU Outputs'!$B:$B,$A70,'EPS BAU Outputs'!$A:$A,$B70)</f>
        <v>32.758200000000002</v>
      </c>
      <c r="AE70">
        <f>SUMIFS('EPS BAU Outputs'!AC:AC,'EPS BAU Outputs'!$B:$B,$A70,'EPS BAU Outputs'!$A:$A,$B70)</f>
        <v>32.778700000000001</v>
      </c>
      <c r="AF70">
        <f>SUMIFS('EPS BAU Outputs'!AD:AD,'EPS BAU Outputs'!$B:$B,$A70,'EPS BAU Outputs'!$A:$A,$B70)</f>
        <v>32.724699999999999</v>
      </c>
      <c r="AG70">
        <f>SUMIFS('EPS BAU Outputs'!AE:AE,'EPS BAU Outputs'!$B:$B,$A70,'EPS BAU Outputs'!$A:$A,$B70)</f>
        <v>32.739800000000002</v>
      </c>
      <c r="AH70">
        <f>SUMIFS('EPS BAU Outputs'!AF:AF,'EPS BAU Outputs'!$B:$B,$A70,'EPS BAU Outputs'!$A:$A,$B70)</f>
        <v>32.685699999999997</v>
      </c>
      <c r="AI70">
        <f>SUMIFS('EPS BAU Outputs'!AG:AG,'EPS BAU Outputs'!$B:$B,$A70,'EPS BAU Outputs'!$A:$A,$B70)</f>
        <v>32.703499999999998</v>
      </c>
      <c r="AJ70" s="2">
        <f t="shared" si="16"/>
        <v>1010.0541999999997</v>
      </c>
    </row>
    <row r="71" spans="1:36" x14ac:dyDescent="0.35">
      <c r="A71" t="str">
        <f t="shared" si="14"/>
        <v>eps-southkorea-crux NoSettings</v>
      </c>
      <c r="B71" t="s">
        <v>124</v>
      </c>
      <c r="C71" t="str">
        <f t="shared" si="15"/>
        <v>South Korea</v>
      </c>
      <c r="D71" t="str">
        <f>INDEX('EPS Crosswalk'!$B$2:$B$14,MATCH('EPS Emissions'!$B71,'EPS Crosswalk'!$C$2:$C$14,0),1)</f>
        <v>Waste</v>
      </c>
      <c r="E71">
        <f>SUMIFS('EPS BAU Outputs'!C:C,'EPS BAU Outputs'!$B:$B,$A71,'EPS BAU Outputs'!$A:$A,$B71)</f>
        <v>32.531599999999997</v>
      </c>
      <c r="F71">
        <f>SUMIFS('EPS BAU Outputs'!D:D,'EPS BAU Outputs'!$B:$B,$A71,'EPS BAU Outputs'!$A:$A,$B71)</f>
        <v>32.146999999999998</v>
      </c>
      <c r="G71">
        <f>SUMIFS('EPS BAU Outputs'!E:E,'EPS BAU Outputs'!$B:$B,$A71,'EPS BAU Outputs'!$A:$A,$B71)</f>
        <v>31.757899999999999</v>
      </c>
      <c r="H71">
        <f>SUMIFS('EPS BAU Outputs'!F:F,'EPS BAU Outputs'!$B:$B,$A71,'EPS BAU Outputs'!$A:$A,$B71)</f>
        <v>31.367599999999999</v>
      </c>
      <c r="I71">
        <f>SUMIFS('EPS BAU Outputs'!G:G,'EPS BAU Outputs'!$B:$B,$A71,'EPS BAU Outputs'!$A:$A,$B71)</f>
        <v>30.9754</v>
      </c>
      <c r="J71">
        <f>SUMIFS('EPS BAU Outputs'!H:H,'EPS BAU Outputs'!$B:$B,$A71,'EPS BAU Outputs'!$A:$A,$B71)</f>
        <v>30.584900000000001</v>
      </c>
      <c r="K71">
        <f>SUMIFS('EPS BAU Outputs'!I:I,'EPS BAU Outputs'!$B:$B,$A71,'EPS BAU Outputs'!$A:$A,$B71)</f>
        <v>30.2943</v>
      </c>
      <c r="L71">
        <f>SUMIFS('EPS BAU Outputs'!J:J,'EPS BAU Outputs'!$B:$B,$A71,'EPS BAU Outputs'!$A:$A,$B71)</f>
        <v>30.001799999999999</v>
      </c>
      <c r="M71">
        <f>SUMIFS('EPS BAU Outputs'!K:K,'EPS BAU Outputs'!$B:$B,$A71,'EPS BAU Outputs'!$A:$A,$B71)</f>
        <v>29.705500000000001</v>
      </c>
      <c r="N71">
        <f>SUMIFS('EPS BAU Outputs'!L:L,'EPS BAU Outputs'!$B:$B,$A71,'EPS BAU Outputs'!$A:$A,$B71)</f>
        <v>29.413699999999999</v>
      </c>
      <c r="O71">
        <f>SUMIFS('EPS BAU Outputs'!M:M,'EPS BAU Outputs'!$B:$B,$A71,'EPS BAU Outputs'!$A:$A,$B71)</f>
        <v>29.1172</v>
      </c>
      <c r="P71">
        <f>SUMIFS('EPS BAU Outputs'!N:N,'EPS BAU Outputs'!$B:$B,$A71,'EPS BAU Outputs'!$A:$A,$B71)</f>
        <v>28.898099999999999</v>
      </c>
      <c r="Q71">
        <f>SUMIFS('EPS BAU Outputs'!O:O,'EPS BAU Outputs'!$B:$B,$A71,'EPS BAU Outputs'!$A:$A,$B71)</f>
        <v>28.6782</v>
      </c>
      <c r="R71">
        <f>SUMIFS('EPS BAU Outputs'!P:P,'EPS BAU Outputs'!$B:$B,$A71,'EPS BAU Outputs'!$A:$A,$B71)</f>
        <v>28.455300000000001</v>
      </c>
      <c r="S71">
        <f>SUMIFS('EPS BAU Outputs'!Q:Q,'EPS BAU Outputs'!$B:$B,$A71,'EPS BAU Outputs'!$A:$A,$B71)</f>
        <v>28.231300000000001</v>
      </c>
      <c r="T71">
        <f>SUMIFS('EPS BAU Outputs'!R:R,'EPS BAU Outputs'!$B:$B,$A71,'EPS BAU Outputs'!$A:$A,$B71)</f>
        <v>28.004300000000001</v>
      </c>
      <c r="U71">
        <f>SUMIFS('EPS BAU Outputs'!S:S,'EPS BAU Outputs'!$B:$B,$A71,'EPS BAU Outputs'!$A:$A,$B71)</f>
        <v>27.831700000000001</v>
      </c>
      <c r="V71">
        <f>SUMIFS('EPS BAU Outputs'!T:T,'EPS BAU Outputs'!$B:$B,$A71,'EPS BAU Outputs'!$A:$A,$B71)</f>
        <v>27.658799999999999</v>
      </c>
      <c r="W71">
        <f>SUMIFS('EPS BAU Outputs'!U:U,'EPS BAU Outputs'!$B:$B,$A71,'EPS BAU Outputs'!$A:$A,$B71)</f>
        <v>27.482900000000001</v>
      </c>
      <c r="X71">
        <f>SUMIFS('EPS BAU Outputs'!V:V,'EPS BAU Outputs'!$B:$B,$A71,'EPS BAU Outputs'!$A:$A,$B71)</f>
        <v>27.305</v>
      </c>
      <c r="Y71">
        <f>SUMIFS('EPS BAU Outputs'!W:W,'EPS BAU Outputs'!$B:$B,$A71,'EPS BAU Outputs'!$A:$A,$B71)</f>
        <v>27.126100000000001</v>
      </c>
      <c r="Z71">
        <f>SUMIFS('EPS BAU Outputs'!X:X,'EPS BAU Outputs'!$B:$B,$A71,'EPS BAU Outputs'!$A:$A,$B71)</f>
        <v>26.9847</v>
      </c>
      <c r="AA71">
        <f>SUMIFS('EPS BAU Outputs'!Y:Y,'EPS BAU Outputs'!$B:$B,$A71,'EPS BAU Outputs'!$A:$A,$B71)</f>
        <v>26.842099999999999</v>
      </c>
      <c r="AB71">
        <f>SUMIFS('EPS BAU Outputs'!Z:Z,'EPS BAU Outputs'!$B:$B,$A71,'EPS BAU Outputs'!$A:$A,$B71)</f>
        <v>26.697700000000001</v>
      </c>
      <c r="AC71">
        <f>SUMIFS('EPS BAU Outputs'!AA:AA,'EPS BAU Outputs'!$B:$B,$A71,'EPS BAU Outputs'!$A:$A,$B71)</f>
        <v>26.553899999999999</v>
      </c>
      <c r="AD71">
        <f>SUMIFS('EPS BAU Outputs'!AB:AB,'EPS BAU Outputs'!$B:$B,$A71,'EPS BAU Outputs'!$A:$A,$B71)</f>
        <v>26.4054</v>
      </c>
      <c r="AE71">
        <f>SUMIFS('EPS BAU Outputs'!AC:AC,'EPS BAU Outputs'!$B:$B,$A71,'EPS BAU Outputs'!$A:$A,$B71)</f>
        <v>26.288699999999999</v>
      </c>
      <c r="AF71">
        <f>SUMIFS('EPS BAU Outputs'!AD:AD,'EPS BAU Outputs'!$B:$B,$A71,'EPS BAU Outputs'!$A:$A,$B71)</f>
        <v>26.17</v>
      </c>
      <c r="AG71">
        <f>SUMIFS('EPS BAU Outputs'!AE:AE,'EPS BAU Outputs'!$B:$B,$A71,'EPS BAU Outputs'!$A:$A,$B71)</f>
        <v>26.0503</v>
      </c>
      <c r="AH71">
        <f>SUMIFS('EPS BAU Outputs'!AF:AF,'EPS BAU Outputs'!$B:$B,$A71,'EPS BAU Outputs'!$A:$A,$B71)</f>
        <v>25.927600000000002</v>
      </c>
      <c r="AI71">
        <f>SUMIFS('EPS BAU Outputs'!AG:AG,'EPS BAU Outputs'!$B:$B,$A71,'EPS BAU Outputs'!$A:$A,$B71)</f>
        <v>25.803799999999999</v>
      </c>
      <c r="AJ71" s="2">
        <f t="shared" si="16"/>
        <v>881.29279999999983</v>
      </c>
    </row>
    <row r="72" spans="1:36" x14ac:dyDescent="0.35">
      <c r="A72" s="9" t="s">
        <v>131</v>
      </c>
      <c r="B72" t="s">
        <v>115</v>
      </c>
      <c r="C72" t="str">
        <f>INDEX('EPS Crosswalk'!$E$2:$E$10,MATCH('EPS Emissions'!$A72,'EPS Crosswalk'!$G$2:$G$10,0))</f>
        <v>Brazil</v>
      </c>
      <c r="D72" t="str">
        <f>INDEX('EPS Crosswalk'!$B$2:$B$14,MATCH('EPS Emissions'!$B72,'EPS Crosswalk'!$C$2:$C$14,0),1)</f>
        <v>Transportation</v>
      </c>
      <c r="E72">
        <f>SUMIFS('EPS BAU Outputs'!C:C,'EPS BAU Outputs'!$B:$B,$A72,'EPS BAU Outputs'!$A:$A,$B72)</f>
        <v>260.73599999999999</v>
      </c>
      <c r="F72">
        <f>SUMIFS('EPS BAU Outputs'!D:D,'EPS BAU Outputs'!$B:$B,$A72,'EPS BAU Outputs'!$A:$A,$B72)</f>
        <v>267.07799999999997</v>
      </c>
      <c r="G72">
        <f>SUMIFS('EPS BAU Outputs'!E:E,'EPS BAU Outputs'!$B:$B,$A72,'EPS BAU Outputs'!$A:$A,$B72)</f>
        <v>272.51799999999997</v>
      </c>
      <c r="H72">
        <f>SUMIFS('EPS BAU Outputs'!F:F,'EPS BAU Outputs'!$B:$B,$A72,'EPS BAU Outputs'!$A:$A,$B72)</f>
        <v>278.77600000000001</v>
      </c>
      <c r="I72">
        <f>SUMIFS('EPS BAU Outputs'!G:G,'EPS BAU Outputs'!$B:$B,$A72,'EPS BAU Outputs'!$A:$A,$B72)</f>
        <v>285.07400000000001</v>
      </c>
      <c r="J72">
        <f>SUMIFS('EPS BAU Outputs'!H:H,'EPS BAU Outputs'!$B:$B,$A72,'EPS BAU Outputs'!$A:$A,$B72)</f>
        <v>291.80799999999999</v>
      </c>
      <c r="K72">
        <f>SUMIFS('EPS BAU Outputs'!I:I,'EPS BAU Outputs'!$B:$B,$A72,'EPS BAU Outputs'!$A:$A,$B72)</f>
        <v>297.98599999999999</v>
      </c>
      <c r="L72">
        <f>SUMIFS('EPS BAU Outputs'!J:J,'EPS BAU Outputs'!$B:$B,$A72,'EPS BAU Outputs'!$A:$A,$B72)</f>
        <v>304.11200000000002</v>
      </c>
      <c r="M72">
        <f>SUMIFS('EPS BAU Outputs'!K:K,'EPS BAU Outputs'!$B:$B,$A72,'EPS BAU Outputs'!$A:$A,$B72)</f>
        <v>310.096</v>
      </c>
      <c r="N72">
        <f>SUMIFS('EPS BAU Outputs'!L:L,'EPS BAU Outputs'!$B:$B,$A72,'EPS BAU Outputs'!$A:$A,$B72)</f>
        <v>316.29700000000003</v>
      </c>
      <c r="O72">
        <f>SUMIFS('EPS BAU Outputs'!M:M,'EPS BAU Outputs'!$B:$B,$A72,'EPS BAU Outputs'!$A:$A,$B72)</f>
        <v>321.96899999999999</v>
      </c>
      <c r="P72">
        <f>SUMIFS('EPS BAU Outputs'!N:N,'EPS BAU Outputs'!$B:$B,$A72,'EPS BAU Outputs'!$A:$A,$B72)</f>
        <v>326.88200000000001</v>
      </c>
      <c r="Q72">
        <f>SUMIFS('EPS BAU Outputs'!O:O,'EPS BAU Outputs'!$B:$B,$A72,'EPS BAU Outputs'!$A:$A,$B72)</f>
        <v>332.673</v>
      </c>
      <c r="R72">
        <f>SUMIFS('EPS BAU Outputs'!P:P,'EPS BAU Outputs'!$B:$B,$A72,'EPS BAU Outputs'!$A:$A,$B72)</f>
        <v>337.24</v>
      </c>
      <c r="S72">
        <f>SUMIFS('EPS BAU Outputs'!Q:Q,'EPS BAU Outputs'!$B:$B,$A72,'EPS BAU Outputs'!$A:$A,$B72)</f>
        <v>341.62099999999998</v>
      </c>
      <c r="T72">
        <f>SUMIFS('EPS BAU Outputs'!R:R,'EPS BAU Outputs'!$B:$B,$A72,'EPS BAU Outputs'!$A:$A,$B72)</f>
        <v>345.387</v>
      </c>
      <c r="U72">
        <f>SUMIFS('EPS BAU Outputs'!S:S,'EPS BAU Outputs'!$B:$B,$A72,'EPS BAU Outputs'!$A:$A,$B72)</f>
        <v>349.214</v>
      </c>
      <c r="V72">
        <f>SUMIFS('EPS BAU Outputs'!T:T,'EPS BAU Outputs'!$B:$B,$A72,'EPS BAU Outputs'!$A:$A,$B72)</f>
        <v>352.17500000000001</v>
      </c>
      <c r="W72">
        <f>SUMIFS('EPS BAU Outputs'!U:U,'EPS BAU Outputs'!$B:$B,$A72,'EPS BAU Outputs'!$A:$A,$B72)</f>
        <v>355.02300000000002</v>
      </c>
      <c r="X72">
        <f>SUMIFS('EPS BAU Outputs'!V:V,'EPS BAU Outputs'!$B:$B,$A72,'EPS BAU Outputs'!$A:$A,$B72)</f>
        <v>357.18099999999998</v>
      </c>
      <c r="Y72">
        <f>SUMIFS('EPS BAU Outputs'!W:W,'EPS BAU Outputs'!$B:$B,$A72,'EPS BAU Outputs'!$A:$A,$B72)</f>
        <v>359.78399999999999</v>
      </c>
      <c r="Z72">
        <f>SUMIFS('EPS BAU Outputs'!X:X,'EPS BAU Outputs'!$B:$B,$A72,'EPS BAU Outputs'!$A:$A,$B72)</f>
        <v>361.53899999999999</v>
      </c>
      <c r="AA72">
        <f>SUMIFS('EPS BAU Outputs'!Y:Y,'EPS BAU Outputs'!$B:$B,$A72,'EPS BAU Outputs'!$A:$A,$B72)</f>
        <v>364.08699999999999</v>
      </c>
      <c r="AB72">
        <f>SUMIFS('EPS BAU Outputs'!Z:Z,'EPS BAU Outputs'!$B:$B,$A72,'EPS BAU Outputs'!$A:$A,$B72)</f>
        <v>366.52600000000001</v>
      </c>
      <c r="AC72">
        <f>SUMIFS('EPS BAU Outputs'!AA:AA,'EPS BAU Outputs'!$B:$B,$A72,'EPS BAU Outputs'!$A:$A,$B72)</f>
        <v>369.30700000000002</v>
      </c>
      <c r="AD72">
        <f>SUMIFS('EPS BAU Outputs'!AB:AB,'EPS BAU Outputs'!$B:$B,$A72,'EPS BAU Outputs'!$A:$A,$B72)</f>
        <v>371.846</v>
      </c>
      <c r="AE72">
        <f>SUMIFS('EPS BAU Outputs'!AC:AC,'EPS BAU Outputs'!$B:$B,$A72,'EPS BAU Outputs'!$A:$A,$B72)</f>
        <v>372.89</v>
      </c>
      <c r="AF72">
        <f>SUMIFS('EPS BAU Outputs'!AD:AD,'EPS BAU Outputs'!$B:$B,$A72,'EPS BAU Outputs'!$A:$A,$B72)</f>
        <v>374.71800000000002</v>
      </c>
      <c r="AG72">
        <f>SUMIFS('EPS BAU Outputs'!AE:AE,'EPS BAU Outputs'!$B:$B,$A72,'EPS BAU Outputs'!$A:$A,$B72)</f>
        <v>375.99099999999999</v>
      </c>
      <c r="AH72">
        <f>SUMIFS('EPS BAU Outputs'!AF:AF,'EPS BAU Outputs'!$B:$B,$A72,'EPS BAU Outputs'!$A:$A,$B72)</f>
        <v>377.98899999999998</v>
      </c>
      <c r="AI72">
        <f>SUMIFS('EPS BAU Outputs'!AG:AG,'EPS BAU Outputs'!$B:$B,$A72,'EPS BAU Outputs'!$A:$A,$B72)</f>
        <v>379.70299999999997</v>
      </c>
      <c r="AJ72" s="2">
        <f t="shared" si="16"/>
        <v>10378.225999999999</v>
      </c>
    </row>
    <row r="73" spans="1:36" x14ac:dyDescent="0.35">
      <c r="A73" t="str">
        <f>A72</f>
        <v>eps-brazil-crux NoSettings</v>
      </c>
      <c r="B73" t="s">
        <v>116</v>
      </c>
      <c r="C73" t="str">
        <f>C72</f>
        <v>Brazil</v>
      </c>
      <c r="D73" t="str">
        <f>INDEX('EPS Crosswalk'!$B$2:$B$14,MATCH('EPS Emissions'!$B73,'EPS Crosswalk'!$C$2:$C$14,0),1)</f>
        <v>Electricity</v>
      </c>
      <c r="E73">
        <f>SUMIFS('EPS BAU Outputs'!C:C,'EPS BAU Outputs'!$B:$B,$A73,'EPS BAU Outputs'!$A:$A,$B73)</f>
        <v>54.312600000000003</v>
      </c>
      <c r="F73">
        <f>SUMIFS('EPS BAU Outputs'!D:D,'EPS BAU Outputs'!$B:$B,$A73,'EPS BAU Outputs'!$A:$A,$B73)</f>
        <v>59.741799999999998</v>
      </c>
      <c r="G73">
        <f>SUMIFS('EPS BAU Outputs'!E:E,'EPS BAU Outputs'!$B:$B,$A73,'EPS BAU Outputs'!$A:$A,$B73)</f>
        <v>60.841999999999999</v>
      </c>
      <c r="H73">
        <f>SUMIFS('EPS BAU Outputs'!F:F,'EPS BAU Outputs'!$B:$B,$A73,'EPS BAU Outputs'!$A:$A,$B73)</f>
        <v>60.6663</v>
      </c>
      <c r="I73">
        <f>SUMIFS('EPS BAU Outputs'!G:G,'EPS BAU Outputs'!$B:$B,$A73,'EPS BAU Outputs'!$A:$A,$B73)</f>
        <v>59.935299999999998</v>
      </c>
      <c r="J73">
        <f>SUMIFS('EPS BAU Outputs'!H:H,'EPS BAU Outputs'!$B:$B,$A73,'EPS BAU Outputs'!$A:$A,$B73)</f>
        <v>59.887900000000002</v>
      </c>
      <c r="K73">
        <f>SUMIFS('EPS BAU Outputs'!I:I,'EPS BAU Outputs'!$B:$B,$A73,'EPS BAU Outputs'!$A:$A,$B73)</f>
        <v>59.836300000000001</v>
      </c>
      <c r="L73">
        <f>SUMIFS('EPS BAU Outputs'!J:J,'EPS BAU Outputs'!$B:$B,$A73,'EPS BAU Outputs'!$A:$A,$B73)</f>
        <v>59.816699999999997</v>
      </c>
      <c r="M73">
        <f>SUMIFS('EPS BAU Outputs'!K:K,'EPS BAU Outputs'!$B:$B,$A73,'EPS BAU Outputs'!$A:$A,$B73)</f>
        <v>59.7896</v>
      </c>
      <c r="N73">
        <f>SUMIFS('EPS BAU Outputs'!L:L,'EPS BAU Outputs'!$B:$B,$A73,'EPS BAU Outputs'!$A:$A,$B73)</f>
        <v>59.767200000000003</v>
      </c>
      <c r="O73">
        <f>SUMIFS('EPS BAU Outputs'!M:M,'EPS BAU Outputs'!$B:$B,$A73,'EPS BAU Outputs'!$A:$A,$B73)</f>
        <v>59.702599999999997</v>
      </c>
      <c r="P73">
        <f>SUMIFS('EPS BAU Outputs'!N:N,'EPS BAU Outputs'!$B:$B,$A73,'EPS BAU Outputs'!$A:$A,$B73)</f>
        <v>59.657299999999999</v>
      </c>
      <c r="Q73">
        <f>SUMIFS('EPS BAU Outputs'!O:O,'EPS BAU Outputs'!$B:$B,$A73,'EPS BAU Outputs'!$A:$A,$B73)</f>
        <v>59.636200000000002</v>
      </c>
      <c r="R73">
        <f>SUMIFS('EPS BAU Outputs'!P:P,'EPS BAU Outputs'!$B:$B,$A73,'EPS BAU Outputs'!$A:$A,$B73)</f>
        <v>59.031100000000002</v>
      </c>
      <c r="S73">
        <f>SUMIFS('EPS BAU Outputs'!Q:Q,'EPS BAU Outputs'!$B:$B,$A73,'EPS BAU Outputs'!$A:$A,$B73)</f>
        <v>58.931199999999997</v>
      </c>
      <c r="T73">
        <f>SUMIFS('EPS BAU Outputs'!R:R,'EPS BAU Outputs'!$B:$B,$A73,'EPS BAU Outputs'!$A:$A,$B73)</f>
        <v>58.796399999999998</v>
      </c>
      <c r="U73">
        <f>SUMIFS('EPS BAU Outputs'!S:S,'EPS BAU Outputs'!$B:$B,$A73,'EPS BAU Outputs'!$A:$A,$B73)</f>
        <v>58.759399999999999</v>
      </c>
      <c r="V73">
        <f>SUMIFS('EPS BAU Outputs'!T:T,'EPS BAU Outputs'!$B:$B,$A73,'EPS BAU Outputs'!$A:$A,$B73)</f>
        <v>53.081099999999999</v>
      </c>
      <c r="W73">
        <f>SUMIFS('EPS BAU Outputs'!U:U,'EPS BAU Outputs'!$B:$B,$A73,'EPS BAU Outputs'!$A:$A,$B73)</f>
        <v>52.397199999999998</v>
      </c>
      <c r="X73">
        <f>SUMIFS('EPS BAU Outputs'!V:V,'EPS BAU Outputs'!$B:$B,$A73,'EPS BAU Outputs'!$A:$A,$B73)</f>
        <v>51.152099999999997</v>
      </c>
      <c r="Y73">
        <f>SUMIFS('EPS BAU Outputs'!W:W,'EPS BAU Outputs'!$B:$B,$A73,'EPS BAU Outputs'!$A:$A,$B73)</f>
        <v>48.153700000000001</v>
      </c>
      <c r="Z73">
        <f>SUMIFS('EPS BAU Outputs'!X:X,'EPS BAU Outputs'!$B:$B,$A73,'EPS BAU Outputs'!$A:$A,$B73)</f>
        <v>41.128999999999998</v>
      </c>
      <c r="AA73">
        <f>SUMIFS('EPS BAU Outputs'!Y:Y,'EPS BAU Outputs'!$B:$B,$A73,'EPS BAU Outputs'!$A:$A,$B73)</f>
        <v>37.095799999999997</v>
      </c>
      <c r="AB73">
        <f>SUMIFS('EPS BAU Outputs'!Z:Z,'EPS BAU Outputs'!$B:$B,$A73,'EPS BAU Outputs'!$A:$A,$B73)</f>
        <v>35.742400000000004</v>
      </c>
      <c r="AC73">
        <f>SUMIFS('EPS BAU Outputs'!AA:AA,'EPS BAU Outputs'!$B:$B,$A73,'EPS BAU Outputs'!$A:$A,$B73)</f>
        <v>31.1782</v>
      </c>
      <c r="AD73">
        <f>SUMIFS('EPS BAU Outputs'!AB:AB,'EPS BAU Outputs'!$B:$B,$A73,'EPS BAU Outputs'!$A:$A,$B73)</f>
        <v>31.351700000000001</v>
      </c>
      <c r="AE73">
        <f>SUMIFS('EPS BAU Outputs'!AC:AC,'EPS BAU Outputs'!$B:$B,$A73,'EPS BAU Outputs'!$A:$A,$B73)</f>
        <v>30.683</v>
      </c>
      <c r="AF73">
        <f>SUMIFS('EPS BAU Outputs'!AD:AD,'EPS BAU Outputs'!$B:$B,$A73,'EPS BAU Outputs'!$A:$A,$B73)</f>
        <v>30.610399999999998</v>
      </c>
      <c r="AG73">
        <f>SUMIFS('EPS BAU Outputs'!AE:AE,'EPS BAU Outputs'!$B:$B,$A73,'EPS BAU Outputs'!$A:$A,$B73)</f>
        <v>30.209299999999999</v>
      </c>
      <c r="AH73">
        <f>SUMIFS('EPS BAU Outputs'!AF:AF,'EPS BAU Outputs'!$B:$B,$A73,'EPS BAU Outputs'!$A:$A,$B73)</f>
        <v>30.229500000000002</v>
      </c>
      <c r="AI73">
        <f>SUMIFS('EPS BAU Outputs'!AG:AG,'EPS BAU Outputs'!$B:$B,$A73,'EPS BAU Outputs'!$A:$A,$B73)</f>
        <v>29.769100000000002</v>
      </c>
      <c r="AJ73" s="2">
        <f t="shared" si="16"/>
        <v>1541.8924000000002</v>
      </c>
    </row>
    <row r="74" spans="1:36" x14ac:dyDescent="0.35">
      <c r="A74" t="str">
        <f t="shared" ref="A74:A81" si="17">A73</f>
        <v>eps-brazil-crux NoSettings</v>
      </c>
      <c r="B74" t="s">
        <v>117</v>
      </c>
      <c r="C74" t="str">
        <f t="shared" ref="C74:C81" si="18">C73</f>
        <v>Brazil</v>
      </c>
      <c r="D74" t="str">
        <f>INDEX('EPS Crosswalk'!$B$2:$B$14,MATCH('EPS Emissions'!$B74,'EPS Crosswalk'!$C$2:$C$14,0),1)</f>
        <v>Residential</v>
      </c>
      <c r="E74">
        <f>SUMIFS('EPS BAU Outputs'!C:C,'EPS BAU Outputs'!$B:$B,$A74,'EPS BAU Outputs'!$A:$A,$B74)</f>
        <v>16.9998</v>
      </c>
      <c r="F74">
        <f>SUMIFS('EPS BAU Outputs'!D:D,'EPS BAU Outputs'!$B:$B,$A74,'EPS BAU Outputs'!$A:$A,$B74)</f>
        <v>17.107099999999999</v>
      </c>
      <c r="G74">
        <f>SUMIFS('EPS BAU Outputs'!E:E,'EPS BAU Outputs'!$B:$B,$A74,'EPS BAU Outputs'!$A:$A,$B74)</f>
        <v>17.152699999999999</v>
      </c>
      <c r="H74">
        <f>SUMIFS('EPS BAU Outputs'!F:F,'EPS BAU Outputs'!$B:$B,$A74,'EPS BAU Outputs'!$A:$A,$B74)</f>
        <v>17.260000000000002</v>
      </c>
      <c r="I74">
        <f>SUMIFS('EPS BAU Outputs'!G:G,'EPS BAU Outputs'!$B:$B,$A74,'EPS BAU Outputs'!$A:$A,$B74)</f>
        <v>17.3673</v>
      </c>
      <c r="J74">
        <f>SUMIFS('EPS BAU Outputs'!H:H,'EPS BAU Outputs'!$B:$B,$A74,'EPS BAU Outputs'!$A:$A,$B74)</f>
        <v>17.4129</v>
      </c>
      <c r="K74">
        <f>SUMIFS('EPS BAU Outputs'!I:I,'EPS BAU Outputs'!$B:$B,$A74,'EPS BAU Outputs'!$A:$A,$B74)</f>
        <v>17.463799999999999</v>
      </c>
      <c r="L74">
        <f>SUMIFS('EPS BAU Outputs'!J:J,'EPS BAU Outputs'!$B:$B,$A74,'EPS BAU Outputs'!$A:$A,$B74)</f>
        <v>17.571100000000001</v>
      </c>
      <c r="M74">
        <f>SUMIFS('EPS BAU Outputs'!K:K,'EPS BAU Outputs'!$B:$B,$A74,'EPS BAU Outputs'!$A:$A,$B74)</f>
        <v>17.622</v>
      </c>
      <c r="N74">
        <f>SUMIFS('EPS BAU Outputs'!L:L,'EPS BAU Outputs'!$B:$B,$A74,'EPS BAU Outputs'!$A:$A,$B74)</f>
        <v>17.672899999999998</v>
      </c>
      <c r="O74">
        <f>SUMIFS('EPS BAU Outputs'!M:M,'EPS BAU Outputs'!$B:$B,$A74,'EPS BAU Outputs'!$A:$A,$B74)</f>
        <v>17.718499999999999</v>
      </c>
      <c r="P74">
        <f>SUMIFS('EPS BAU Outputs'!N:N,'EPS BAU Outputs'!$B:$B,$A74,'EPS BAU Outputs'!$A:$A,$B74)</f>
        <v>17.770399999999999</v>
      </c>
      <c r="Q74">
        <f>SUMIFS('EPS BAU Outputs'!O:O,'EPS BAU Outputs'!$B:$B,$A74,'EPS BAU Outputs'!$A:$A,$B74)</f>
        <v>17.822199999999999</v>
      </c>
      <c r="R74">
        <f>SUMIFS('EPS BAU Outputs'!P:P,'EPS BAU Outputs'!$B:$B,$A74,'EPS BAU Outputs'!$A:$A,$B74)</f>
        <v>17.8124</v>
      </c>
      <c r="S74">
        <f>SUMIFS('EPS BAU Outputs'!Q:Q,'EPS BAU Outputs'!$B:$B,$A74,'EPS BAU Outputs'!$A:$A,$B74)</f>
        <v>17.8643</v>
      </c>
      <c r="T74">
        <f>SUMIFS('EPS BAU Outputs'!R:R,'EPS BAU Outputs'!$B:$B,$A74,'EPS BAU Outputs'!$A:$A,$B74)</f>
        <v>17.910799999999998</v>
      </c>
      <c r="U74">
        <f>SUMIFS('EPS BAU Outputs'!S:S,'EPS BAU Outputs'!$B:$B,$A74,'EPS BAU Outputs'!$A:$A,$B74)</f>
        <v>17.901</v>
      </c>
      <c r="V74">
        <f>SUMIFS('EPS BAU Outputs'!T:T,'EPS BAU Outputs'!$B:$B,$A74,'EPS BAU Outputs'!$A:$A,$B74)</f>
        <v>17.9529</v>
      </c>
      <c r="W74">
        <f>SUMIFS('EPS BAU Outputs'!U:U,'EPS BAU Outputs'!$B:$B,$A74,'EPS BAU Outputs'!$A:$A,$B74)</f>
        <v>17.9377</v>
      </c>
      <c r="X74">
        <f>SUMIFS('EPS BAU Outputs'!V:V,'EPS BAU Outputs'!$B:$B,$A74,'EPS BAU Outputs'!$A:$A,$B74)</f>
        <v>17.927900000000001</v>
      </c>
      <c r="Y74">
        <f>SUMIFS('EPS BAU Outputs'!W:W,'EPS BAU Outputs'!$B:$B,$A74,'EPS BAU Outputs'!$A:$A,$B74)</f>
        <v>17.912700000000001</v>
      </c>
      <c r="Z74">
        <f>SUMIFS('EPS BAU Outputs'!X:X,'EPS BAU Outputs'!$B:$B,$A74,'EPS BAU Outputs'!$A:$A,$B74)</f>
        <v>17.976400000000002</v>
      </c>
      <c r="AA74">
        <f>SUMIFS('EPS BAU Outputs'!Y:Y,'EPS BAU Outputs'!$B:$B,$A74,'EPS BAU Outputs'!$A:$A,$B74)</f>
        <v>17.972999999999999</v>
      </c>
      <c r="AB74">
        <f>SUMIFS('EPS BAU Outputs'!Z:Z,'EPS BAU Outputs'!$B:$B,$A74,'EPS BAU Outputs'!$A:$A,$B74)</f>
        <v>17.9696</v>
      </c>
      <c r="AC74">
        <f>SUMIFS('EPS BAU Outputs'!AA:AA,'EPS BAU Outputs'!$B:$B,$A74,'EPS BAU Outputs'!$A:$A,$B74)</f>
        <v>17.904499999999999</v>
      </c>
      <c r="AD74">
        <f>SUMIFS('EPS BAU Outputs'!AB:AB,'EPS BAU Outputs'!$B:$B,$A74,'EPS BAU Outputs'!$A:$A,$B74)</f>
        <v>17.9011</v>
      </c>
      <c r="AE74">
        <f>SUMIFS('EPS BAU Outputs'!AC:AC,'EPS BAU Outputs'!$B:$B,$A74,'EPS BAU Outputs'!$A:$A,$B74)</f>
        <v>17.8977</v>
      </c>
      <c r="AF74">
        <f>SUMIFS('EPS BAU Outputs'!AD:AD,'EPS BAU Outputs'!$B:$B,$A74,'EPS BAU Outputs'!$A:$A,$B74)</f>
        <v>17.888999999999999</v>
      </c>
      <c r="AG74">
        <f>SUMIFS('EPS BAU Outputs'!AE:AE,'EPS BAU Outputs'!$B:$B,$A74,'EPS BAU Outputs'!$A:$A,$B74)</f>
        <v>17.8187</v>
      </c>
      <c r="AH74">
        <f>SUMIFS('EPS BAU Outputs'!AF:AF,'EPS BAU Outputs'!$B:$B,$A74,'EPS BAU Outputs'!$A:$A,$B74)</f>
        <v>17.809999999999999</v>
      </c>
      <c r="AI74">
        <f>SUMIFS('EPS BAU Outputs'!AG:AG,'EPS BAU Outputs'!$B:$B,$A74,'EPS BAU Outputs'!$A:$A,$B74)</f>
        <v>17.801300000000001</v>
      </c>
      <c r="AJ74" s="2">
        <f t="shared" si="16"/>
        <v>549.10170000000005</v>
      </c>
    </row>
    <row r="75" spans="1:36" x14ac:dyDescent="0.35">
      <c r="A75" t="str">
        <f t="shared" si="17"/>
        <v>eps-brazil-crux NoSettings</v>
      </c>
      <c r="B75" t="s">
        <v>118</v>
      </c>
      <c r="C75" t="str">
        <f t="shared" si="18"/>
        <v>Brazil</v>
      </c>
      <c r="D75" t="str">
        <f>INDEX('EPS Crosswalk'!$B$2:$B$14,MATCH('EPS Emissions'!$B75,'EPS Crosswalk'!$C$2:$C$14,0),1)</f>
        <v>Commercial</v>
      </c>
      <c r="E75">
        <f>SUMIFS('EPS BAU Outputs'!C:C,'EPS BAU Outputs'!$B:$B,$A75,'EPS BAU Outputs'!$A:$A,$B75)</f>
        <v>2.7573400000000001</v>
      </c>
      <c r="F75">
        <f>SUMIFS('EPS BAU Outputs'!D:D,'EPS BAU Outputs'!$B:$B,$A75,'EPS BAU Outputs'!$A:$A,$B75)</f>
        <v>2.7900700000000001</v>
      </c>
      <c r="G75">
        <f>SUMIFS('EPS BAU Outputs'!E:E,'EPS BAU Outputs'!$B:$B,$A75,'EPS BAU Outputs'!$A:$A,$B75)</f>
        <v>2.82193</v>
      </c>
      <c r="H75">
        <f>SUMIFS('EPS BAU Outputs'!F:F,'EPS BAU Outputs'!$B:$B,$A75,'EPS BAU Outputs'!$A:$A,$B75)</f>
        <v>2.85466</v>
      </c>
      <c r="I75">
        <f>SUMIFS('EPS BAU Outputs'!G:G,'EPS BAU Outputs'!$B:$B,$A75,'EPS BAU Outputs'!$A:$A,$B75)</f>
        <v>2.8927</v>
      </c>
      <c r="J75">
        <f>SUMIFS('EPS BAU Outputs'!H:H,'EPS BAU Outputs'!$B:$B,$A75,'EPS BAU Outputs'!$A:$A,$B75)</f>
        <v>2.92543</v>
      </c>
      <c r="K75">
        <f>SUMIFS('EPS BAU Outputs'!I:I,'EPS BAU Outputs'!$B:$B,$A75,'EPS BAU Outputs'!$A:$A,$B75)</f>
        <v>2.9573</v>
      </c>
      <c r="L75">
        <f>SUMIFS('EPS BAU Outputs'!J:J,'EPS BAU Outputs'!$B:$B,$A75,'EPS BAU Outputs'!$A:$A,$B75)</f>
        <v>2.9953400000000001</v>
      </c>
      <c r="M75">
        <f>SUMIFS('EPS BAU Outputs'!K:K,'EPS BAU Outputs'!$B:$B,$A75,'EPS BAU Outputs'!$A:$A,$B75)</f>
        <v>3.0272000000000001</v>
      </c>
      <c r="N75">
        <f>SUMIFS('EPS BAU Outputs'!L:L,'EPS BAU Outputs'!$B:$B,$A75,'EPS BAU Outputs'!$A:$A,$B75)</f>
        <v>3.0652400000000002</v>
      </c>
      <c r="O75">
        <f>SUMIFS('EPS BAU Outputs'!M:M,'EPS BAU Outputs'!$B:$B,$A75,'EPS BAU Outputs'!$A:$A,$B75)</f>
        <v>3.0971099999999998</v>
      </c>
      <c r="P75">
        <f>SUMIFS('EPS BAU Outputs'!N:N,'EPS BAU Outputs'!$B:$B,$A75,'EPS BAU Outputs'!$A:$A,$B75)</f>
        <v>3.1298400000000002</v>
      </c>
      <c r="Q75">
        <f>SUMIFS('EPS BAU Outputs'!O:O,'EPS BAU Outputs'!$B:$B,$A75,'EPS BAU Outputs'!$A:$A,$B75)</f>
        <v>3.1617099999999998</v>
      </c>
      <c r="R75">
        <f>SUMIFS('EPS BAU Outputs'!P:P,'EPS BAU Outputs'!$B:$B,$A75,'EPS BAU Outputs'!$A:$A,$B75)</f>
        <v>3.1935799999999999</v>
      </c>
      <c r="S75">
        <f>SUMIFS('EPS BAU Outputs'!Q:Q,'EPS BAU Outputs'!$B:$B,$A75,'EPS BAU Outputs'!$A:$A,$B75)</f>
        <v>3.2307600000000001</v>
      </c>
      <c r="T75">
        <f>SUMIFS('EPS BAU Outputs'!R:R,'EPS BAU Outputs'!$B:$B,$A75,'EPS BAU Outputs'!$A:$A,$B75)</f>
        <v>3.2626300000000001</v>
      </c>
      <c r="U75">
        <f>SUMIFS('EPS BAU Outputs'!S:S,'EPS BAU Outputs'!$B:$B,$A75,'EPS BAU Outputs'!$A:$A,$B75)</f>
        <v>3.2944900000000001</v>
      </c>
      <c r="V75">
        <f>SUMIFS('EPS BAU Outputs'!T:T,'EPS BAU Outputs'!$B:$B,$A75,'EPS BAU Outputs'!$A:$A,$B75)</f>
        <v>3.3263600000000002</v>
      </c>
      <c r="W75">
        <f>SUMIFS('EPS BAU Outputs'!U:U,'EPS BAU Outputs'!$B:$B,$A75,'EPS BAU Outputs'!$A:$A,$B75)</f>
        <v>3.3520599999999998</v>
      </c>
      <c r="X75">
        <f>SUMIFS('EPS BAU Outputs'!V:V,'EPS BAU Outputs'!$B:$B,$A75,'EPS BAU Outputs'!$A:$A,$B75)</f>
        <v>3.3839299999999999</v>
      </c>
      <c r="Y75">
        <f>SUMIFS('EPS BAU Outputs'!W:W,'EPS BAU Outputs'!$B:$B,$A75,'EPS BAU Outputs'!$A:$A,$B75)</f>
        <v>3.4157999999999999</v>
      </c>
      <c r="Z75">
        <f>SUMIFS('EPS BAU Outputs'!X:X,'EPS BAU Outputs'!$B:$B,$A75,'EPS BAU Outputs'!$A:$A,$B75)</f>
        <v>3.4415</v>
      </c>
      <c r="AA75">
        <f>SUMIFS('EPS BAU Outputs'!Y:Y,'EPS BAU Outputs'!$B:$B,$A75,'EPS BAU Outputs'!$A:$A,$B75)</f>
        <v>3.4672000000000001</v>
      </c>
      <c r="AB75">
        <f>SUMIFS('EPS BAU Outputs'!Z:Z,'EPS BAU Outputs'!$B:$B,$A75,'EPS BAU Outputs'!$A:$A,$B75)</f>
        <v>3.4990600000000001</v>
      </c>
      <c r="AC75">
        <f>SUMIFS('EPS BAU Outputs'!AA:AA,'EPS BAU Outputs'!$B:$B,$A75,'EPS BAU Outputs'!$A:$A,$B75)</f>
        <v>3.5247600000000001</v>
      </c>
      <c r="AD75">
        <f>SUMIFS('EPS BAU Outputs'!AB:AB,'EPS BAU Outputs'!$B:$B,$A75,'EPS BAU Outputs'!$A:$A,$B75)</f>
        <v>3.5504600000000002</v>
      </c>
      <c r="AE75">
        <f>SUMIFS('EPS BAU Outputs'!AC:AC,'EPS BAU Outputs'!$B:$B,$A75,'EPS BAU Outputs'!$A:$A,$B75)</f>
        <v>3.5708500000000001</v>
      </c>
      <c r="AF75">
        <f>SUMIFS('EPS BAU Outputs'!AD:AD,'EPS BAU Outputs'!$B:$B,$A75,'EPS BAU Outputs'!$A:$A,$B75)</f>
        <v>3.5965500000000001</v>
      </c>
      <c r="AG75">
        <f>SUMIFS('EPS BAU Outputs'!AE:AE,'EPS BAU Outputs'!$B:$B,$A75,'EPS BAU Outputs'!$A:$A,$B75)</f>
        <v>3.6160700000000001</v>
      </c>
      <c r="AH75">
        <f>SUMIFS('EPS BAU Outputs'!AF:AF,'EPS BAU Outputs'!$B:$B,$A75,'EPS BAU Outputs'!$A:$A,$B75)</f>
        <v>3.6417700000000002</v>
      </c>
      <c r="AI75">
        <f>SUMIFS('EPS BAU Outputs'!AG:AG,'EPS BAU Outputs'!$B:$B,$A75,'EPS BAU Outputs'!$A:$A,$B75)</f>
        <v>3.6674699999999998</v>
      </c>
      <c r="AJ75" s="2">
        <f t="shared" si="16"/>
        <v>100.51116999999999</v>
      </c>
    </row>
    <row r="76" spans="1:36" x14ac:dyDescent="0.35">
      <c r="A76" t="str">
        <f t="shared" si="17"/>
        <v>eps-brazil-crux NoSettings</v>
      </c>
      <c r="B76" t="s">
        <v>119</v>
      </c>
      <c r="C76" t="str">
        <f t="shared" si="18"/>
        <v>Brazil</v>
      </c>
      <c r="D76" t="str">
        <f>INDEX('EPS Crosswalk'!$B$2:$B$14,MATCH('EPS Emissions'!$B76,'EPS Crosswalk'!$C$2:$C$14,0),1)</f>
        <v>District Heat</v>
      </c>
      <c r="E76">
        <f>SUMIFS('EPS BAU Outputs'!C:C,'EPS BAU Outputs'!$B:$B,$A76,'EPS BAU Outputs'!$A:$A,$B76)</f>
        <v>0</v>
      </c>
      <c r="F76">
        <f>SUMIFS('EPS BAU Outputs'!D:D,'EPS BAU Outputs'!$B:$B,$A76,'EPS BAU Outputs'!$A:$A,$B76)</f>
        <v>0</v>
      </c>
      <c r="G76">
        <f>SUMIFS('EPS BAU Outputs'!E:E,'EPS BAU Outputs'!$B:$B,$A76,'EPS BAU Outputs'!$A:$A,$B76)</f>
        <v>0</v>
      </c>
      <c r="H76">
        <f>SUMIFS('EPS BAU Outputs'!F:F,'EPS BAU Outputs'!$B:$B,$A76,'EPS BAU Outputs'!$A:$A,$B76)</f>
        <v>0</v>
      </c>
      <c r="I76">
        <f>SUMIFS('EPS BAU Outputs'!G:G,'EPS BAU Outputs'!$B:$B,$A76,'EPS BAU Outputs'!$A:$A,$B76)</f>
        <v>0</v>
      </c>
      <c r="J76">
        <f>SUMIFS('EPS BAU Outputs'!H:H,'EPS BAU Outputs'!$B:$B,$A76,'EPS BAU Outputs'!$A:$A,$B76)</f>
        <v>0</v>
      </c>
      <c r="K76">
        <f>SUMIFS('EPS BAU Outputs'!I:I,'EPS BAU Outputs'!$B:$B,$A76,'EPS BAU Outputs'!$A:$A,$B76)</f>
        <v>0</v>
      </c>
      <c r="L76">
        <f>SUMIFS('EPS BAU Outputs'!J:J,'EPS BAU Outputs'!$B:$B,$A76,'EPS BAU Outputs'!$A:$A,$B76)</f>
        <v>0</v>
      </c>
      <c r="M76">
        <f>SUMIFS('EPS BAU Outputs'!K:K,'EPS BAU Outputs'!$B:$B,$A76,'EPS BAU Outputs'!$A:$A,$B76)</f>
        <v>0</v>
      </c>
      <c r="N76">
        <f>SUMIFS('EPS BAU Outputs'!L:L,'EPS BAU Outputs'!$B:$B,$A76,'EPS BAU Outputs'!$A:$A,$B76)</f>
        <v>0</v>
      </c>
      <c r="O76">
        <f>SUMIFS('EPS BAU Outputs'!M:M,'EPS BAU Outputs'!$B:$B,$A76,'EPS BAU Outputs'!$A:$A,$B76)</f>
        <v>0</v>
      </c>
      <c r="P76">
        <f>SUMIFS('EPS BAU Outputs'!N:N,'EPS BAU Outputs'!$B:$B,$A76,'EPS BAU Outputs'!$A:$A,$B76)</f>
        <v>0</v>
      </c>
      <c r="Q76">
        <f>SUMIFS('EPS BAU Outputs'!O:O,'EPS BAU Outputs'!$B:$B,$A76,'EPS BAU Outputs'!$A:$A,$B76)</f>
        <v>0</v>
      </c>
      <c r="R76">
        <f>SUMIFS('EPS BAU Outputs'!P:P,'EPS BAU Outputs'!$B:$B,$A76,'EPS BAU Outputs'!$A:$A,$B76)</f>
        <v>0</v>
      </c>
      <c r="S76">
        <f>SUMIFS('EPS BAU Outputs'!Q:Q,'EPS BAU Outputs'!$B:$B,$A76,'EPS BAU Outputs'!$A:$A,$B76)</f>
        <v>0</v>
      </c>
      <c r="T76">
        <f>SUMIFS('EPS BAU Outputs'!R:R,'EPS BAU Outputs'!$B:$B,$A76,'EPS BAU Outputs'!$A:$A,$B76)</f>
        <v>0</v>
      </c>
      <c r="U76">
        <f>SUMIFS('EPS BAU Outputs'!S:S,'EPS BAU Outputs'!$B:$B,$A76,'EPS BAU Outputs'!$A:$A,$B76)</f>
        <v>0</v>
      </c>
      <c r="V76">
        <f>SUMIFS('EPS BAU Outputs'!T:T,'EPS BAU Outputs'!$B:$B,$A76,'EPS BAU Outputs'!$A:$A,$B76)</f>
        <v>0</v>
      </c>
      <c r="W76">
        <f>SUMIFS('EPS BAU Outputs'!U:U,'EPS BAU Outputs'!$B:$B,$A76,'EPS BAU Outputs'!$A:$A,$B76)</f>
        <v>0</v>
      </c>
      <c r="X76">
        <f>SUMIFS('EPS BAU Outputs'!V:V,'EPS BAU Outputs'!$B:$B,$A76,'EPS BAU Outputs'!$A:$A,$B76)</f>
        <v>0</v>
      </c>
      <c r="Y76">
        <f>SUMIFS('EPS BAU Outputs'!W:W,'EPS BAU Outputs'!$B:$B,$A76,'EPS BAU Outputs'!$A:$A,$B76)</f>
        <v>0</v>
      </c>
      <c r="Z76">
        <f>SUMIFS('EPS BAU Outputs'!X:X,'EPS BAU Outputs'!$B:$B,$A76,'EPS BAU Outputs'!$A:$A,$B76)</f>
        <v>0</v>
      </c>
      <c r="AA76">
        <f>SUMIFS('EPS BAU Outputs'!Y:Y,'EPS BAU Outputs'!$B:$B,$A76,'EPS BAU Outputs'!$A:$A,$B76)</f>
        <v>0</v>
      </c>
      <c r="AB76">
        <f>SUMIFS('EPS BAU Outputs'!Z:Z,'EPS BAU Outputs'!$B:$B,$A76,'EPS BAU Outputs'!$A:$A,$B76)</f>
        <v>0</v>
      </c>
      <c r="AC76">
        <f>SUMIFS('EPS BAU Outputs'!AA:AA,'EPS BAU Outputs'!$B:$B,$A76,'EPS BAU Outputs'!$A:$A,$B76)</f>
        <v>0</v>
      </c>
      <c r="AD76">
        <f>SUMIFS('EPS BAU Outputs'!AB:AB,'EPS BAU Outputs'!$B:$B,$A76,'EPS BAU Outputs'!$A:$A,$B76)</f>
        <v>0</v>
      </c>
      <c r="AE76">
        <f>SUMIFS('EPS BAU Outputs'!AC:AC,'EPS BAU Outputs'!$B:$B,$A76,'EPS BAU Outputs'!$A:$A,$B76)</f>
        <v>0</v>
      </c>
      <c r="AF76">
        <f>SUMIFS('EPS BAU Outputs'!AD:AD,'EPS BAU Outputs'!$B:$B,$A76,'EPS BAU Outputs'!$A:$A,$B76)</f>
        <v>0</v>
      </c>
      <c r="AG76">
        <f>SUMIFS('EPS BAU Outputs'!AE:AE,'EPS BAU Outputs'!$B:$B,$A76,'EPS BAU Outputs'!$A:$A,$B76)</f>
        <v>0</v>
      </c>
      <c r="AH76">
        <f>SUMIFS('EPS BAU Outputs'!AF:AF,'EPS BAU Outputs'!$B:$B,$A76,'EPS BAU Outputs'!$A:$A,$B76)</f>
        <v>0</v>
      </c>
      <c r="AI76">
        <f>SUMIFS('EPS BAU Outputs'!AG:AG,'EPS BAU Outputs'!$B:$B,$A76,'EPS BAU Outputs'!$A:$A,$B76)</f>
        <v>0</v>
      </c>
      <c r="AJ76" s="2">
        <f t="shared" si="16"/>
        <v>0</v>
      </c>
    </row>
    <row r="77" spans="1:36" x14ac:dyDescent="0.35">
      <c r="A77" t="str">
        <f t="shared" si="17"/>
        <v>eps-brazil-crux NoSettings</v>
      </c>
      <c r="B77" t="s">
        <v>120</v>
      </c>
      <c r="C77" t="str">
        <f t="shared" si="18"/>
        <v>Brazil</v>
      </c>
      <c r="D77" t="str">
        <f>INDEX('EPS Crosswalk'!$B$2:$B$14,MATCH('EPS Emissions'!$B77,'EPS Crosswalk'!$C$2:$C$14,0),1)</f>
        <v>Land</v>
      </c>
      <c r="E77">
        <f>SUMIFS('EPS BAU Outputs'!C:C,'EPS BAU Outputs'!$B:$B,$A77,'EPS BAU Outputs'!$A:$A,$B77)</f>
        <v>702.92600000000004</v>
      </c>
      <c r="F77">
        <f>SUMIFS('EPS BAU Outputs'!D:D,'EPS BAU Outputs'!$B:$B,$A77,'EPS BAU Outputs'!$A:$A,$B77)</f>
        <v>702.92600000000004</v>
      </c>
      <c r="G77">
        <f>SUMIFS('EPS BAU Outputs'!E:E,'EPS BAU Outputs'!$B:$B,$A77,'EPS BAU Outputs'!$A:$A,$B77)</f>
        <v>702.92600000000004</v>
      </c>
      <c r="H77">
        <f>SUMIFS('EPS BAU Outputs'!F:F,'EPS BAU Outputs'!$B:$B,$A77,'EPS BAU Outputs'!$A:$A,$B77)</f>
        <v>702.92600000000004</v>
      </c>
      <c r="I77">
        <f>SUMIFS('EPS BAU Outputs'!G:G,'EPS BAU Outputs'!$B:$B,$A77,'EPS BAU Outputs'!$A:$A,$B77)</f>
        <v>702.92600000000004</v>
      </c>
      <c r="J77">
        <f>SUMIFS('EPS BAU Outputs'!H:H,'EPS BAU Outputs'!$B:$B,$A77,'EPS BAU Outputs'!$A:$A,$B77)</f>
        <v>702.92600000000004</v>
      </c>
      <c r="K77">
        <f>SUMIFS('EPS BAU Outputs'!I:I,'EPS BAU Outputs'!$B:$B,$A77,'EPS BAU Outputs'!$A:$A,$B77)</f>
        <v>702.92600000000004</v>
      </c>
      <c r="L77">
        <f>SUMIFS('EPS BAU Outputs'!J:J,'EPS BAU Outputs'!$B:$B,$A77,'EPS BAU Outputs'!$A:$A,$B77)</f>
        <v>702.92600000000004</v>
      </c>
      <c r="M77">
        <f>SUMIFS('EPS BAU Outputs'!K:K,'EPS BAU Outputs'!$B:$B,$A77,'EPS BAU Outputs'!$A:$A,$B77)</f>
        <v>702.92600000000004</v>
      </c>
      <c r="N77">
        <f>SUMIFS('EPS BAU Outputs'!L:L,'EPS BAU Outputs'!$B:$B,$A77,'EPS BAU Outputs'!$A:$A,$B77)</f>
        <v>702.92600000000004</v>
      </c>
      <c r="O77">
        <f>SUMIFS('EPS BAU Outputs'!M:M,'EPS BAU Outputs'!$B:$B,$A77,'EPS BAU Outputs'!$A:$A,$B77)</f>
        <v>702.92600000000004</v>
      </c>
      <c r="P77">
        <f>SUMIFS('EPS BAU Outputs'!N:N,'EPS BAU Outputs'!$B:$B,$A77,'EPS BAU Outputs'!$A:$A,$B77)</f>
        <v>702.92600000000004</v>
      </c>
      <c r="Q77">
        <f>SUMIFS('EPS BAU Outputs'!O:O,'EPS BAU Outputs'!$B:$B,$A77,'EPS BAU Outputs'!$A:$A,$B77)</f>
        <v>702.92600000000004</v>
      </c>
      <c r="R77">
        <f>SUMIFS('EPS BAU Outputs'!P:P,'EPS BAU Outputs'!$B:$B,$A77,'EPS BAU Outputs'!$A:$A,$B77)</f>
        <v>702.92600000000004</v>
      </c>
      <c r="S77">
        <f>SUMIFS('EPS BAU Outputs'!Q:Q,'EPS BAU Outputs'!$B:$B,$A77,'EPS BAU Outputs'!$A:$A,$B77)</f>
        <v>702.92600000000004</v>
      </c>
      <c r="T77">
        <f>SUMIFS('EPS BAU Outputs'!R:R,'EPS BAU Outputs'!$B:$B,$A77,'EPS BAU Outputs'!$A:$A,$B77)</f>
        <v>702.92600000000004</v>
      </c>
      <c r="U77">
        <f>SUMIFS('EPS BAU Outputs'!S:S,'EPS BAU Outputs'!$B:$B,$A77,'EPS BAU Outputs'!$A:$A,$B77)</f>
        <v>702.92600000000004</v>
      </c>
      <c r="V77">
        <f>SUMIFS('EPS BAU Outputs'!T:T,'EPS BAU Outputs'!$B:$B,$A77,'EPS BAU Outputs'!$A:$A,$B77)</f>
        <v>702.92600000000004</v>
      </c>
      <c r="W77">
        <f>SUMIFS('EPS BAU Outputs'!U:U,'EPS BAU Outputs'!$B:$B,$A77,'EPS BAU Outputs'!$A:$A,$B77)</f>
        <v>702.92600000000004</v>
      </c>
      <c r="X77">
        <f>SUMIFS('EPS BAU Outputs'!V:V,'EPS BAU Outputs'!$B:$B,$A77,'EPS BAU Outputs'!$A:$A,$B77)</f>
        <v>702.92600000000004</v>
      </c>
      <c r="Y77">
        <f>SUMIFS('EPS BAU Outputs'!W:W,'EPS BAU Outputs'!$B:$B,$A77,'EPS BAU Outputs'!$A:$A,$B77)</f>
        <v>702.92600000000004</v>
      </c>
      <c r="Z77">
        <f>SUMIFS('EPS BAU Outputs'!X:X,'EPS BAU Outputs'!$B:$B,$A77,'EPS BAU Outputs'!$A:$A,$B77)</f>
        <v>702.92600000000004</v>
      </c>
      <c r="AA77">
        <f>SUMIFS('EPS BAU Outputs'!Y:Y,'EPS BAU Outputs'!$B:$B,$A77,'EPS BAU Outputs'!$A:$A,$B77)</f>
        <v>702.92600000000004</v>
      </c>
      <c r="AB77">
        <f>SUMIFS('EPS BAU Outputs'!Z:Z,'EPS BAU Outputs'!$B:$B,$A77,'EPS BAU Outputs'!$A:$A,$B77)</f>
        <v>702.92600000000004</v>
      </c>
      <c r="AC77">
        <f>SUMIFS('EPS BAU Outputs'!AA:AA,'EPS BAU Outputs'!$B:$B,$A77,'EPS BAU Outputs'!$A:$A,$B77)</f>
        <v>702.92600000000004</v>
      </c>
      <c r="AD77">
        <f>SUMIFS('EPS BAU Outputs'!AB:AB,'EPS BAU Outputs'!$B:$B,$A77,'EPS BAU Outputs'!$A:$A,$B77)</f>
        <v>702.92600000000004</v>
      </c>
      <c r="AE77">
        <f>SUMIFS('EPS BAU Outputs'!AC:AC,'EPS BAU Outputs'!$B:$B,$A77,'EPS BAU Outputs'!$A:$A,$B77)</f>
        <v>702.92600000000004</v>
      </c>
      <c r="AF77">
        <f>SUMIFS('EPS BAU Outputs'!AD:AD,'EPS BAU Outputs'!$B:$B,$A77,'EPS BAU Outputs'!$A:$A,$B77)</f>
        <v>702.92600000000004</v>
      </c>
      <c r="AG77">
        <f>SUMIFS('EPS BAU Outputs'!AE:AE,'EPS BAU Outputs'!$B:$B,$A77,'EPS BAU Outputs'!$A:$A,$B77)</f>
        <v>702.92600000000004</v>
      </c>
      <c r="AH77">
        <f>SUMIFS('EPS BAU Outputs'!AF:AF,'EPS BAU Outputs'!$B:$B,$A77,'EPS BAU Outputs'!$A:$A,$B77)</f>
        <v>702.92600000000004</v>
      </c>
      <c r="AI77">
        <f>SUMIFS('EPS BAU Outputs'!AG:AG,'EPS BAU Outputs'!$B:$B,$A77,'EPS BAU Outputs'!$A:$A,$B77)</f>
        <v>702.92600000000004</v>
      </c>
      <c r="AJ77" s="2">
        <f t="shared" si="16"/>
        <v>21790.705999999995</v>
      </c>
    </row>
    <row r="78" spans="1:36" x14ac:dyDescent="0.35">
      <c r="A78" t="str">
        <f t="shared" si="17"/>
        <v>eps-brazil-crux NoSettings</v>
      </c>
      <c r="B78" t="s">
        <v>121</v>
      </c>
      <c r="C78" t="str">
        <f t="shared" si="18"/>
        <v>Brazil</v>
      </c>
      <c r="D78" t="str">
        <f>INDEX('EPS Crosswalk'!$B$2:$B$14,MATCH('EPS Emissions'!$B78,'EPS Crosswalk'!$C$2:$C$14,0),1)</f>
        <v>Geoengineering</v>
      </c>
      <c r="E78">
        <f>SUMIFS('EPS BAU Outputs'!C:C,'EPS BAU Outputs'!$B:$B,$A78,'EPS BAU Outputs'!$A:$A,$B78)</f>
        <v>0</v>
      </c>
      <c r="F78">
        <f>SUMIFS('EPS BAU Outputs'!D:D,'EPS BAU Outputs'!$B:$B,$A78,'EPS BAU Outputs'!$A:$A,$B78)</f>
        <v>0</v>
      </c>
      <c r="G78">
        <f>SUMIFS('EPS BAU Outputs'!E:E,'EPS BAU Outputs'!$B:$B,$A78,'EPS BAU Outputs'!$A:$A,$B78)</f>
        <v>0</v>
      </c>
      <c r="H78">
        <f>SUMIFS('EPS BAU Outputs'!F:F,'EPS BAU Outputs'!$B:$B,$A78,'EPS BAU Outputs'!$A:$A,$B78)</f>
        <v>0</v>
      </c>
      <c r="I78">
        <f>SUMIFS('EPS BAU Outputs'!G:G,'EPS BAU Outputs'!$B:$B,$A78,'EPS BAU Outputs'!$A:$A,$B78)</f>
        <v>0</v>
      </c>
      <c r="J78">
        <f>SUMIFS('EPS BAU Outputs'!H:H,'EPS BAU Outputs'!$B:$B,$A78,'EPS BAU Outputs'!$A:$A,$B78)</f>
        <v>0</v>
      </c>
      <c r="K78">
        <f>SUMIFS('EPS BAU Outputs'!I:I,'EPS BAU Outputs'!$B:$B,$A78,'EPS BAU Outputs'!$A:$A,$B78)</f>
        <v>0</v>
      </c>
      <c r="L78">
        <f>SUMIFS('EPS BAU Outputs'!J:J,'EPS BAU Outputs'!$B:$B,$A78,'EPS BAU Outputs'!$A:$A,$B78)</f>
        <v>0</v>
      </c>
      <c r="M78">
        <f>SUMIFS('EPS BAU Outputs'!K:K,'EPS BAU Outputs'!$B:$B,$A78,'EPS BAU Outputs'!$A:$A,$B78)</f>
        <v>0</v>
      </c>
      <c r="N78">
        <f>SUMIFS('EPS BAU Outputs'!L:L,'EPS BAU Outputs'!$B:$B,$A78,'EPS BAU Outputs'!$A:$A,$B78)</f>
        <v>0</v>
      </c>
      <c r="O78">
        <f>SUMIFS('EPS BAU Outputs'!M:M,'EPS BAU Outputs'!$B:$B,$A78,'EPS BAU Outputs'!$A:$A,$B78)</f>
        <v>0</v>
      </c>
      <c r="P78">
        <f>SUMIFS('EPS BAU Outputs'!N:N,'EPS BAU Outputs'!$B:$B,$A78,'EPS BAU Outputs'!$A:$A,$B78)</f>
        <v>0</v>
      </c>
      <c r="Q78">
        <f>SUMIFS('EPS BAU Outputs'!O:O,'EPS BAU Outputs'!$B:$B,$A78,'EPS BAU Outputs'!$A:$A,$B78)</f>
        <v>0</v>
      </c>
      <c r="R78">
        <f>SUMIFS('EPS BAU Outputs'!P:P,'EPS BAU Outputs'!$B:$B,$A78,'EPS BAU Outputs'!$A:$A,$B78)</f>
        <v>0</v>
      </c>
      <c r="S78">
        <f>SUMIFS('EPS BAU Outputs'!Q:Q,'EPS BAU Outputs'!$B:$B,$A78,'EPS BAU Outputs'!$A:$A,$B78)</f>
        <v>0</v>
      </c>
      <c r="T78">
        <f>SUMIFS('EPS BAU Outputs'!R:R,'EPS BAU Outputs'!$B:$B,$A78,'EPS BAU Outputs'!$A:$A,$B78)</f>
        <v>0</v>
      </c>
      <c r="U78">
        <f>SUMIFS('EPS BAU Outputs'!S:S,'EPS BAU Outputs'!$B:$B,$A78,'EPS BAU Outputs'!$A:$A,$B78)</f>
        <v>0</v>
      </c>
      <c r="V78">
        <f>SUMIFS('EPS BAU Outputs'!T:T,'EPS BAU Outputs'!$B:$B,$A78,'EPS BAU Outputs'!$A:$A,$B78)</f>
        <v>0</v>
      </c>
      <c r="W78">
        <f>SUMIFS('EPS BAU Outputs'!U:U,'EPS BAU Outputs'!$B:$B,$A78,'EPS BAU Outputs'!$A:$A,$B78)</f>
        <v>0</v>
      </c>
      <c r="X78">
        <f>SUMIFS('EPS BAU Outputs'!V:V,'EPS BAU Outputs'!$B:$B,$A78,'EPS BAU Outputs'!$A:$A,$B78)</f>
        <v>0</v>
      </c>
      <c r="Y78">
        <f>SUMIFS('EPS BAU Outputs'!W:W,'EPS BAU Outputs'!$B:$B,$A78,'EPS BAU Outputs'!$A:$A,$B78)</f>
        <v>0</v>
      </c>
      <c r="Z78">
        <f>SUMIFS('EPS BAU Outputs'!X:X,'EPS BAU Outputs'!$B:$B,$A78,'EPS BAU Outputs'!$A:$A,$B78)</f>
        <v>0</v>
      </c>
      <c r="AA78">
        <f>SUMIFS('EPS BAU Outputs'!Y:Y,'EPS BAU Outputs'!$B:$B,$A78,'EPS BAU Outputs'!$A:$A,$B78)</f>
        <v>0</v>
      </c>
      <c r="AB78">
        <f>SUMIFS('EPS BAU Outputs'!Z:Z,'EPS BAU Outputs'!$B:$B,$A78,'EPS BAU Outputs'!$A:$A,$B78)</f>
        <v>0</v>
      </c>
      <c r="AC78">
        <f>SUMIFS('EPS BAU Outputs'!AA:AA,'EPS BAU Outputs'!$B:$B,$A78,'EPS BAU Outputs'!$A:$A,$B78)</f>
        <v>0</v>
      </c>
      <c r="AD78">
        <f>SUMIFS('EPS BAU Outputs'!AB:AB,'EPS BAU Outputs'!$B:$B,$A78,'EPS BAU Outputs'!$A:$A,$B78)</f>
        <v>0</v>
      </c>
      <c r="AE78">
        <f>SUMIFS('EPS BAU Outputs'!AC:AC,'EPS BAU Outputs'!$B:$B,$A78,'EPS BAU Outputs'!$A:$A,$B78)</f>
        <v>0</v>
      </c>
      <c r="AF78">
        <f>SUMIFS('EPS BAU Outputs'!AD:AD,'EPS BAU Outputs'!$B:$B,$A78,'EPS BAU Outputs'!$A:$A,$B78)</f>
        <v>0</v>
      </c>
      <c r="AG78">
        <f>SUMIFS('EPS BAU Outputs'!AE:AE,'EPS BAU Outputs'!$B:$B,$A78,'EPS BAU Outputs'!$A:$A,$B78)</f>
        <v>0</v>
      </c>
      <c r="AH78">
        <f>SUMIFS('EPS BAU Outputs'!AF:AF,'EPS BAU Outputs'!$B:$B,$A78,'EPS BAU Outputs'!$A:$A,$B78)</f>
        <v>0</v>
      </c>
      <c r="AI78">
        <f>SUMIFS('EPS BAU Outputs'!AG:AG,'EPS BAU Outputs'!$B:$B,$A78,'EPS BAU Outputs'!$A:$A,$B78)</f>
        <v>0</v>
      </c>
      <c r="AJ78" s="2">
        <f t="shared" si="16"/>
        <v>0</v>
      </c>
    </row>
    <row r="79" spans="1:36" x14ac:dyDescent="0.35">
      <c r="A79" t="str">
        <f t="shared" si="17"/>
        <v>eps-brazil-crux NoSettings</v>
      </c>
      <c r="B79" t="s">
        <v>122</v>
      </c>
      <c r="C79" t="str">
        <f t="shared" si="18"/>
        <v>Brazil</v>
      </c>
      <c r="D79" t="str">
        <f>INDEX('EPS Crosswalk'!$B$2:$B$14,MATCH('EPS Emissions'!$B79,'EPS Crosswalk'!$C$2:$C$14,0),1)</f>
        <v>Industry</v>
      </c>
      <c r="E79">
        <f>SUMIFS('EPS BAU Outputs'!C:C,'EPS BAU Outputs'!$B:$B,$A79,'EPS BAU Outputs'!$A:$A,$B79)</f>
        <v>287.96100000000001</v>
      </c>
      <c r="F79">
        <f>SUMIFS('EPS BAU Outputs'!D:D,'EPS BAU Outputs'!$B:$B,$A79,'EPS BAU Outputs'!$A:$A,$B79)</f>
        <v>295.19499999999999</v>
      </c>
      <c r="G79">
        <f>SUMIFS('EPS BAU Outputs'!E:E,'EPS BAU Outputs'!$B:$B,$A79,'EPS BAU Outputs'!$A:$A,$B79)</f>
        <v>302.39999999999998</v>
      </c>
      <c r="H79">
        <f>SUMIFS('EPS BAU Outputs'!F:F,'EPS BAU Outputs'!$B:$B,$A79,'EPS BAU Outputs'!$A:$A,$B79)</f>
        <v>309.887</v>
      </c>
      <c r="I79">
        <f>SUMIFS('EPS BAU Outputs'!G:G,'EPS BAU Outputs'!$B:$B,$A79,'EPS BAU Outputs'!$A:$A,$B79)</f>
        <v>317.30399999999997</v>
      </c>
      <c r="J79">
        <f>SUMIFS('EPS BAU Outputs'!H:H,'EPS BAU Outputs'!$B:$B,$A79,'EPS BAU Outputs'!$A:$A,$B79)</f>
        <v>324.32</v>
      </c>
      <c r="K79">
        <f>SUMIFS('EPS BAU Outputs'!I:I,'EPS BAU Outputs'!$B:$B,$A79,'EPS BAU Outputs'!$A:$A,$B79)</f>
        <v>332.00599999999997</v>
      </c>
      <c r="L79">
        <f>SUMIFS('EPS BAU Outputs'!J:J,'EPS BAU Outputs'!$B:$B,$A79,'EPS BAU Outputs'!$A:$A,$B79)</f>
        <v>339.88900000000001</v>
      </c>
      <c r="M79">
        <f>SUMIFS('EPS BAU Outputs'!K:K,'EPS BAU Outputs'!$B:$B,$A79,'EPS BAU Outputs'!$A:$A,$B79)</f>
        <v>348.22899999999998</v>
      </c>
      <c r="N79">
        <f>SUMIFS('EPS BAU Outputs'!L:L,'EPS BAU Outputs'!$B:$B,$A79,'EPS BAU Outputs'!$A:$A,$B79)</f>
        <v>356.05799999999999</v>
      </c>
      <c r="O79">
        <f>SUMIFS('EPS BAU Outputs'!M:M,'EPS BAU Outputs'!$B:$B,$A79,'EPS BAU Outputs'!$A:$A,$B79)</f>
        <v>363.97199999999998</v>
      </c>
      <c r="P79">
        <f>SUMIFS('EPS BAU Outputs'!N:N,'EPS BAU Outputs'!$B:$B,$A79,'EPS BAU Outputs'!$A:$A,$B79)</f>
        <v>368.77100000000002</v>
      </c>
      <c r="Q79">
        <f>SUMIFS('EPS BAU Outputs'!O:O,'EPS BAU Outputs'!$B:$B,$A79,'EPS BAU Outputs'!$A:$A,$B79)</f>
        <v>373.07100000000003</v>
      </c>
      <c r="R79">
        <f>SUMIFS('EPS BAU Outputs'!P:P,'EPS BAU Outputs'!$B:$B,$A79,'EPS BAU Outputs'!$A:$A,$B79)</f>
        <v>377.846</v>
      </c>
      <c r="S79">
        <f>SUMIFS('EPS BAU Outputs'!Q:Q,'EPS BAU Outputs'!$B:$B,$A79,'EPS BAU Outputs'!$A:$A,$B79)</f>
        <v>382.642</v>
      </c>
      <c r="T79">
        <f>SUMIFS('EPS BAU Outputs'!R:R,'EPS BAU Outputs'!$B:$B,$A79,'EPS BAU Outputs'!$A:$A,$B79)</f>
        <v>387.41800000000001</v>
      </c>
      <c r="U79">
        <f>SUMIFS('EPS BAU Outputs'!S:S,'EPS BAU Outputs'!$B:$B,$A79,'EPS BAU Outputs'!$A:$A,$B79)</f>
        <v>392.35</v>
      </c>
      <c r="V79">
        <f>SUMIFS('EPS BAU Outputs'!T:T,'EPS BAU Outputs'!$B:$B,$A79,'EPS BAU Outputs'!$A:$A,$B79)</f>
        <v>397.41199999999998</v>
      </c>
      <c r="W79">
        <f>SUMIFS('EPS BAU Outputs'!U:U,'EPS BAU Outputs'!$B:$B,$A79,'EPS BAU Outputs'!$A:$A,$B79)</f>
        <v>402.36900000000003</v>
      </c>
      <c r="X79">
        <f>SUMIFS('EPS BAU Outputs'!V:V,'EPS BAU Outputs'!$B:$B,$A79,'EPS BAU Outputs'!$A:$A,$B79)</f>
        <v>407.34500000000003</v>
      </c>
      <c r="Y79">
        <f>SUMIFS('EPS BAU Outputs'!W:W,'EPS BAU Outputs'!$B:$B,$A79,'EPS BAU Outputs'!$A:$A,$B79)</f>
        <v>412.38</v>
      </c>
      <c r="Z79">
        <f>SUMIFS('EPS BAU Outputs'!X:X,'EPS BAU Outputs'!$B:$B,$A79,'EPS BAU Outputs'!$A:$A,$B79)</f>
        <v>415.07499999999999</v>
      </c>
      <c r="AA79">
        <f>SUMIFS('EPS BAU Outputs'!Y:Y,'EPS BAU Outputs'!$B:$B,$A79,'EPS BAU Outputs'!$A:$A,$B79)</f>
        <v>417.71300000000002</v>
      </c>
      <c r="AB79">
        <f>SUMIFS('EPS BAU Outputs'!Z:Z,'EPS BAU Outputs'!$B:$B,$A79,'EPS BAU Outputs'!$A:$A,$B79)</f>
        <v>419.97399999999999</v>
      </c>
      <c r="AC79">
        <f>SUMIFS('EPS BAU Outputs'!AA:AA,'EPS BAU Outputs'!$B:$B,$A79,'EPS BAU Outputs'!$A:$A,$B79)</f>
        <v>422.69600000000003</v>
      </c>
      <c r="AD79">
        <f>SUMIFS('EPS BAU Outputs'!AB:AB,'EPS BAU Outputs'!$B:$B,$A79,'EPS BAU Outputs'!$A:$A,$B79)</f>
        <v>425.351</v>
      </c>
      <c r="AE79">
        <f>SUMIFS('EPS BAU Outputs'!AC:AC,'EPS BAU Outputs'!$B:$B,$A79,'EPS BAU Outputs'!$A:$A,$B79)</f>
        <v>428.88099999999997</v>
      </c>
      <c r="AF79">
        <f>SUMIFS('EPS BAU Outputs'!AD:AD,'EPS BAU Outputs'!$B:$B,$A79,'EPS BAU Outputs'!$A:$A,$B79)</f>
        <v>432.38900000000001</v>
      </c>
      <c r="AG79">
        <f>SUMIFS('EPS BAU Outputs'!AE:AE,'EPS BAU Outputs'!$B:$B,$A79,'EPS BAU Outputs'!$A:$A,$B79)</f>
        <v>436.05</v>
      </c>
      <c r="AH79">
        <f>SUMIFS('EPS BAU Outputs'!AF:AF,'EPS BAU Outputs'!$B:$B,$A79,'EPS BAU Outputs'!$A:$A,$B79)</f>
        <v>439.76499999999999</v>
      </c>
      <c r="AI79">
        <f>SUMIFS('EPS BAU Outputs'!AG:AG,'EPS BAU Outputs'!$B:$B,$A79,'EPS BAU Outputs'!$A:$A,$B79)</f>
        <v>443.25299999999999</v>
      </c>
      <c r="AJ79" s="2">
        <f t="shared" si="16"/>
        <v>11759.971999999998</v>
      </c>
    </row>
    <row r="80" spans="1:36" x14ac:dyDescent="0.35">
      <c r="A80" t="str">
        <f t="shared" si="17"/>
        <v>eps-brazil-crux NoSettings</v>
      </c>
      <c r="B80" t="s">
        <v>123</v>
      </c>
      <c r="C80" t="str">
        <f t="shared" si="18"/>
        <v>Brazil</v>
      </c>
      <c r="D80" t="str">
        <f>INDEX('EPS Crosswalk'!$B$2:$B$14,MATCH('EPS Emissions'!$B80,'EPS Crosswalk'!$C$2:$C$14,0),1)</f>
        <v>Agriculture</v>
      </c>
      <c r="E80">
        <f>SUMIFS('EPS BAU Outputs'!C:C,'EPS BAU Outputs'!$B:$B,$A80,'EPS BAU Outputs'!$A:$A,$B80)</f>
        <v>527.73599999999999</v>
      </c>
      <c r="F80">
        <f>SUMIFS('EPS BAU Outputs'!D:D,'EPS BAU Outputs'!$B:$B,$A80,'EPS BAU Outputs'!$A:$A,$B80)</f>
        <v>537.18700000000001</v>
      </c>
      <c r="G80">
        <f>SUMIFS('EPS BAU Outputs'!E:E,'EPS BAU Outputs'!$B:$B,$A80,'EPS BAU Outputs'!$A:$A,$B80)</f>
        <v>546.63699999999994</v>
      </c>
      <c r="H80">
        <f>SUMIFS('EPS BAU Outputs'!F:F,'EPS BAU Outputs'!$B:$B,$A80,'EPS BAU Outputs'!$A:$A,$B80)</f>
        <v>556.08799999999997</v>
      </c>
      <c r="I80">
        <f>SUMIFS('EPS BAU Outputs'!G:G,'EPS BAU Outputs'!$B:$B,$A80,'EPS BAU Outputs'!$A:$A,$B80)</f>
        <v>565.72799999999995</v>
      </c>
      <c r="J80">
        <f>SUMIFS('EPS BAU Outputs'!H:H,'EPS BAU Outputs'!$B:$B,$A80,'EPS BAU Outputs'!$A:$A,$B80)</f>
        <v>575.26900000000001</v>
      </c>
      <c r="K80">
        <f>SUMIFS('EPS BAU Outputs'!I:I,'EPS BAU Outputs'!$B:$B,$A80,'EPS BAU Outputs'!$A:$A,$B80)</f>
        <v>583.99900000000002</v>
      </c>
      <c r="L80">
        <f>SUMIFS('EPS BAU Outputs'!J:J,'EPS BAU Outputs'!$B:$B,$A80,'EPS BAU Outputs'!$A:$A,$B80)</f>
        <v>592.83000000000004</v>
      </c>
      <c r="M80">
        <f>SUMIFS('EPS BAU Outputs'!K:K,'EPS BAU Outputs'!$B:$B,$A80,'EPS BAU Outputs'!$A:$A,$B80)</f>
        <v>601.55100000000004</v>
      </c>
      <c r="N80">
        <f>SUMIFS('EPS BAU Outputs'!L:L,'EPS BAU Outputs'!$B:$B,$A80,'EPS BAU Outputs'!$A:$A,$B80)</f>
        <v>610.27099999999996</v>
      </c>
      <c r="O80">
        <f>SUMIFS('EPS BAU Outputs'!M:M,'EPS BAU Outputs'!$B:$B,$A80,'EPS BAU Outputs'!$A:$A,$B80)</f>
        <v>618.88199999999995</v>
      </c>
      <c r="P80">
        <f>SUMIFS('EPS BAU Outputs'!N:N,'EPS BAU Outputs'!$B:$B,$A80,'EPS BAU Outputs'!$A:$A,$B80)</f>
        <v>626.79200000000003</v>
      </c>
      <c r="Q80">
        <f>SUMIFS('EPS BAU Outputs'!O:O,'EPS BAU Outputs'!$B:$B,$A80,'EPS BAU Outputs'!$A:$A,$B80)</f>
        <v>634.49300000000005</v>
      </c>
      <c r="R80">
        <f>SUMIFS('EPS BAU Outputs'!P:P,'EPS BAU Outputs'!$B:$B,$A80,'EPS BAU Outputs'!$A:$A,$B80)</f>
        <v>642.09299999999996</v>
      </c>
      <c r="S80">
        <f>SUMIFS('EPS BAU Outputs'!Q:Q,'EPS BAU Outputs'!$B:$B,$A80,'EPS BAU Outputs'!$A:$A,$B80)</f>
        <v>649.79399999999998</v>
      </c>
      <c r="T80">
        <f>SUMIFS('EPS BAU Outputs'!R:R,'EPS BAU Outputs'!$B:$B,$A80,'EPS BAU Outputs'!$A:$A,$B80)</f>
        <v>657.28499999999997</v>
      </c>
      <c r="U80">
        <f>SUMIFS('EPS BAU Outputs'!S:S,'EPS BAU Outputs'!$B:$B,$A80,'EPS BAU Outputs'!$A:$A,$B80)</f>
        <v>660.84</v>
      </c>
      <c r="V80">
        <f>SUMIFS('EPS BAU Outputs'!T:T,'EPS BAU Outputs'!$B:$B,$A80,'EPS BAU Outputs'!$A:$A,$B80)</f>
        <v>664.32100000000003</v>
      </c>
      <c r="W80">
        <f>SUMIFS('EPS BAU Outputs'!U:U,'EPS BAU Outputs'!$B:$B,$A80,'EPS BAU Outputs'!$A:$A,$B80)</f>
        <v>667.90200000000004</v>
      </c>
      <c r="X80">
        <f>SUMIFS('EPS BAU Outputs'!V:V,'EPS BAU Outputs'!$B:$B,$A80,'EPS BAU Outputs'!$A:$A,$B80)</f>
        <v>671.28200000000004</v>
      </c>
      <c r="Y80">
        <f>SUMIFS('EPS BAU Outputs'!W:W,'EPS BAU Outputs'!$B:$B,$A80,'EPS BAU Outputs'!$A:$A,$B80)</f>
        <v>674.65300000000002</v>
      </c>
      <c r="Z80">
        <f>SUMIFS('EPS BAU Outputs'!X:X,'EPS BAU Outputs'!$B:$B,$A80,'EPS BAU Outputs'!$A:$A,$B80)</f>
        <v>678.11300000000006</v>
      </c>
      <c r="AA80">
        <f>SUMIFS('EPS BAU Outputs'!Y:Y,'EPS BAU Outputs'!$B:$B,$A80,'EPS BAU Outputs'!$A:$A,$B80)</f>
        <v>681.57399999999996</v>
      </c>
      <c r="AB80">
        <f>SUMIFS('EPS BAU Outputs'!Z:Z,'EPS BAU Outputs'!$B:$B,$A80,'EPS BAU Outputs'!$A:$A,$B80)</f>
        <v>685.03399999999999</v>
      </c>
      <c r="AC80">
        <f>SUMIFS('EPS BAU Outputs'!AA:AA,'EPS BAU Outputs'!$B:$B,$A80,'EPS BAU Outputs'!$A:$A,$B80)</f>
        <v>688.39499999999998</v>
      </c>
      <c r="AD80">
        <f>SUMIFS('EPS BAU Outputs'!AB:AB,'EPS BAU Outputs'!$B:$B,$A80,'EPS BAU Outputs'!$A:$A,$B80)</f>
        <v>691.745</v>
      </c>
      <c r="AE80">
        <f>SUMIFS('EPS BAU Outputs'!AC:AC,'EPS BAU Outputs'!$B:$B,$A80,'EPS BAU Outputs'!$A:$A,$B80)</f>
        <v>695.18600000000004</v>
      </c>
      <c r="AF80">
        <f>SUMIFS('EPS BAU Outputs'!AD:AD,'EPS BAU Outputs'!$B:$B,$A80,'EPS BAU Outputs'!$A:$A,$B80)</f>
        <v>698.63699999999994</v>
      </c>
      <c r="AG80">
        <f>SUMIFS('EPS BAU Outputs'!AE:AE,'EPS BAU Outputs'!$B:$B,$A80,'EPS BAU Outputs'!$A:$A,$B80)</f>
        <v>701.97699999999998</v>
      </c>
      <c r="AH80">
        <f>SUMIFS('EPS BAU Outputs'!AF:AF,'EPS BAU Outputs'!$B:$B,$A80,'EPS BAU Outputs'!$A:$A,$B80)</f>
        <v>705.31799999999998</v>
      </c>
      <c r="AI80">
        <f>SUMIFS('EPS BAU Outputs'!AG:AG,'EPS BAU Outputs'!$B:$B,$A80,'EPS BAU Outputs'!$A:$A,$B80)</f>
        <v>708.44799999999998</v>
      </c>
      <c r="AJ80" s="2">
        <f t="shared" si="16"/>
        <v>19800.059999999998</v>
      </c>
    </row>
    <row r="81" spans="1:36" x14ac:dyDescent="0.35">
      <c r="A81" t="str">
        <f t="shared" si="17"/>
        <v>eps-brazil-crux NoSettings</v>
      </c>
      <c r="B81" t="s">
        <v>124</v>
      </c>
      <c r="C81" t="str">
        <f t="shared" si="18"/>
        <v>Brazil</v>
      </c>
      <c r="D81" t="str">
        <f>INDEX('EPS Crosswalk'!$B$2:$B$14,MATCH('EPS Emissions'!$B81,'EPS Crosswalk'!$C$2:$C$14,0),1)</f>
        <v>Waste</v>
      </c>
      <c r="E81">
        <f>SUMIFS('EPS BAU Outputs'!C:C,'EPS BAU Outputs'!$B:$B,$A81,'EPS BAU Outputs'!$A:$A,$B81)</f>
        <v>103.126</v>
      </c>
      <c r="F81">
        <f>SUMIFS('EPS BAU Outputs'!D:D,'EPS BAU Outputs'!$B:$B,$A81,'EPS BAU Outputs'!$A:$A,$B81)</f>
        <v>106.114</v>
      </c>
      <c r="G81">
        <f>SUMIFS('EPS BAU Outputs'!E:E,'EPS BAU Outputs'!$B:$B,$A81,'EPS BAU Outputs'!$A:$A,$B81)</f>
        <v>109.044</v>
      </c>
      <c r="H81">
        <f>SUMIFS('EPS BAU Outputs'!F:F,'EPS BAU Outputs'!$B:$B,$A81,'EPS BAU Outputs'!$A:$A,$B81)</f>
        <v>112.08199999999999</v>
      </c>
      <c r="I81">
        <f>SUMIFS('EPS BAU Outputs'!G:G,'EPS BAU Outputs'!$B:$B,$A81,'EPS BAU Outputs'!$A:$A,$B81)</f>
        <v>115.22</v>
      </c>
      <c r="J81">
        <f>SUMIFS('EPS BAU Outputs'!H:H,'EPS BAU Outputs'!$B:$B,$A81,'EPS BAU Outputs'!$A:$A,$B81)</f>
        <v>118.358</v>
      </c>
      <c r="K81">
        <f>SUMIFS('EPS BAU Outputs'!I:I,'EPS BAU Outputs'!$B:$B,$A81,'EPS BAU Outputs'!$A:$A,$B81)</f>
        <v>121.285</v>
      </c>
      <c r="L81">
        <f>SUMIFS('EPS BAU Outputs'!J:J,'EPS BAU Outputs'!$B:$B,$A81,'EPS BAU Outputs'!$A:$A,$B81)</f>
        <v>124.313</v>
      </c>
      <c r="M81">
        <f>SUMIFS('EPS BAU Outputs'!K:K,'EPS BAU Outputs'!$B:$B,$A81,'EPS BAU Outputs'!$A:$A,$B81)</f>
        <v>127.34</v>
      </c>
      <c r="N81">
        <f>SUMIFS('EPS BAU Outputs'!L:L,'EPS BAU Outputs'!$B:$B,$A81,'EPS BAU Outputs'!$A:$A,$B81)</f>
        <v>130.36699999999999</v>
      </c>
      <c r="O81">
        <f>SUMIFS('EPS BAU Outputs'!M:M,'EPS BAU Outputs'!$B:$B,$A81,'EPS BAU Outputs'!$A:$A,$B81)</f>
        <v>133.495</v>
      </c>
      <c r="P81">
        <f>SUMIFS('EPS BAU Outputs'!N:N,'EPS BAU Outputs'!$B:$B,$A81,'EPS BAU Outputs'!$A:$A,$B81)</f>
        <v>136.21899999999999</v>
      </c>
      <c r="Q81">
        <f>SUMIFS('EPS BAU Outputs'!O:O,'EPS BAU Outputs'!$B:$B,$A81,'EPS BAU Outputs'!$A:$A,$B81)</f>
        <v>139.036</v>
      </c>
      <c r="R81">
        <f>SUMIFS('EPS BAU Outputs'!P:P,'EPS BAU Outputs'!$B:$B,$A81,'EPS BAU Outputs'!$A:$A,$B81)</f>
        <v>141.96</v>
      </c>
      <c r="S81">
        <f>SUMIFS('EPS BAU Outputs'!Q:Q,'EPS BAU Outputs'!$B:$B,$A81,'EPS BAU Outputs'!$A:$A,$B81)</f>
        <v>144.77699999999999</v>
      </c>
      <c r="T81">
        <f>SUMIFS('EPS BAU Outputs'!R:R,'EPS BAU Outputs'!$B:$B,$A81,'EPS BAU Outputs'!$A:$A,$B81)</f>
        <v>147.70099999999999</v>
      </c>
      <c r="U81">
        <f>SUMIFS('EPS BAU Outputs'!S:S,'EPS BAU Outputs'!$B:$B,$A81,'EPS BAU Outputs'!$A:$A,$B81)</f>
        <v>149.708</v>
      </c>
      <c r="V81">
        <f>SUMIFS('EPS BAU Outputs'!T:T,'EPS BAU Outputs'!$B:$B,$A81,'EPS BAU Outputs'!$A:$A,$B81)</f>
        <v>151.822</v>
      </c>
      <c r="W81">
        <f>SUMIFS('EPS BAU Outputs'!U:U,'EPS BAU Outputs'!$B:$B,$A81,'EPS BAU Outputs'!$A:$A,$B81)</f>
        <v>153.928</v>
      </c>
      <c r="X81">
        <f>SUMIFS('EPS BAU Outputs'!V:V,'EPS BAU Outputs'!$B:$B,$A81,'EPS BAU Outputs'!$A:$A,$B81)</f>
        <v>156.042</v>
      </c>
      <c r="Y81">
        <f>SUMIFS('EPS BAU Outputs'!W:W,'EPS BAU Outputs'!$B:$B,$A81,'EPS BAU Outputs'!$A:$A,$B81)</f>
        <v>158.256</v>
      </c>
      <c r="Z81">
        <f>SUMIFS('EPS BAU Outputs'!X:X,'EPS BAU Outputs'!$B:$B,$A81,'EPS BAU Outputs'!$A:$A,$B81)</f>
        <v>159.559</v>
      </c>
      <c r="AA81">
        <f>SUMIFS('EPS BAU Outputs'!Y:Y,'EPS BAU Outputs'!$B:$B,$A81,'EPS BAU Outputs'!$A:$A,$B81)</f>
        <v>160.96299999999999</v>
      </c>
      <c r="AB81">
        <f>SUMIFS('EPS BAU Outputs'!Z:Z,'EPS BAU Outputs'!$B:$B,$A81,'EPS BAU Outputs'!$A:$A,$B81)</f>
        <v>162.36600000000001</v>
      </c>
      <c r="AC81">
        <f>SUMIFS('EPS BAU Outputs'!AA:AA,'EPS BAU Outputs'!$B:$B,$A81,'EPS BAU Outputs'!$A:$A,$B81)</f>
        <v>163.77000000000001</v>
      </c>
      <c r="AD81">
        <f>SUMIFS('EPS BAU Outputs'!AB:AB,'EPS BAU Outputs'!$B:$B,$A81,'EPS BAU Outputs'!$A:$A,$B81)</f>
        <v>165.18100000000001</v>
      </c>
      <c r="AE81">
        <f>SUMIFS('EPS BAU Outputs'!AC:AC,'EPS BAU Outputs'!$B:$B,$A81,'EPS BAU Outputs'!$A:$A,$B81)</f>
        <v>166.274</v>
      </c>
      <c r="AF81">
        <f>SUMIFS('EPS BAU Outputs'!AD:AD,'EPS BAU Outputs'!$B:$B,$A81,'EPS BAU Outputs'!$A:$A,$B81)</f>
        <v>167.36799999999999</v>
      </c>
      <c r="AG81">
        <f>SUMIFS('EPS BAU Outputs'!AE:AE,'EPS BAU Outputs'!$B:$B,$A81,'EPS BAU Outputs'!$A:$A,$B81)</f>
        <v>168.46899999999999</v>
      </c>
      <c r="AH81">
        <f>SUMIFS('EPS BAU Outputs'!AF:AF,'EPS BAU Outputs'!$B:$B,$A81,'EPS BAU Outputs'!$A:$A,$B81)</f>
        <v>169.56200000000001</v>
      </c>
      <c r="AI81">
        <f>SUMIFS('EPS BAU Outputs'!AG:AG,'EPS BAU Outputs'!$B:$B,$A81,'EPS BAU Outputs'!$A:$A,$B81)</f>
        <v>170.655</v>
      </c>
      <c r="AJ81" s="2">
        <f t="shared" si="16"/>
        <v>4434.3599999999997</v>
      </c>
    </row>
    <row r="82" spans="1:36" x14ac:dyDescent="0.35">
      <c r="A82" s="9" t="s">
        <v>132</v>
      </c>
      <c r="B82" t="s">
        <v>115</v>
      </c>
      <c r="C82" t="str">
        <f>INDEX('EPS Crosswalk'!$E$2:$E$10,MATCH('EPS Emissions'!$A82,'EPS Crosswalk'!$G$2:$G$10,0))</f>
        <v>Indonesia</v>
      </c>
      <c r="D82" t="str">
        <f>INDEX('EPS Crosswalk'!$B$2:$B$14,MATCH('EPS Emissions'!$B82,'EPS Crosswalk'!$C$2:$C$14,0),1)</f>
        <v>Transportation</v>
      </c>
      <c r="E82">
        <f>SUMIFS('EPS BAU Outputs'!C:C,'EPS BAU Outputs'!$B:$B,$A82,'EPS BAU Outputs'!$A:$A,$B82)</f>
        <v>263.50200000000001</v>
      </c>
      <c r="F82">
        <f>SUMIFS('EPS BAU Outputs'!D:D,'EPS BAU Outputs'!$B:$B,$A82,'EPS BAU Outputs'!$A:$A,$B82)</f>
        <v>270.50099999999998</v>
      </c>
      <c r="G82">
        <f>SUMIFS('EPS BAU Outputs'!E:E,'EPS BAU Outputs'!$B:$B,$A82,'EPS BAU Outputs'!$A:$A,$B82)</f>
        <v>277.60300000000001</v>
      </c>
      <c r="H82">
        <f>SUMIFS('EPS BAU Outputs'!F:F,'EPS BAU Outputs'!$B:$B,$A82,'EPS BAU Outputs'!$A:$A,$B82)</f>
        <v>284.7</v>
      </c>
      <c r="I82">
        <f>SUMIFS('EPS BAU Outputs'!G:G,'EPS BAU Outputs'!$B:$B,$A82,'EPS BAU Outputs'!$A:$A,$B82)</f>
        <v>291.79000000000002</v>
      </c>
      <c r="J82">
        <f>SUMIFS('EPS BAU Outputs'!H:H,'EPS BAU Outputs'!$B:$B,$A82,'EPS BAU Outputs'!$A:$A,$B82)</f>
        <v>298.995</v>
      </c>
      <c r="K82">
        <f>SUMIFS('EPS BAU Outputs'!I:I,'EPS BAU Outputs'!$B:$B,$A82,'EPS BAU Outputs'!$A:$A,$B82)</f>
        <v>306.524</v>
      </c>
      <c r="L82">
        <f>SUMIFS('EPS BAU Outputs'!J:J,'EPS BAU Outputs'!$B:$B,$A82,'EPS BAU Outputs'!$A:$A,$B82)</f>
        <v>314.16699999999997</v>
      </c>
      <c r="M82">
        <f>SUMIFS('EPS BAU Outputs'!K:K,'EPS BAU Outputs'!$B:$B,$A82,'EPS BAU Outputs'!$A:$A,$B82)</f>
        <v>321.80200000000002</v>
      </c>
      <c r="N82">
        <f>SUMIFS('EPS BAU Outputs'!L:L,'EPS BAU Outputs'!$B:$B,$A82,'EPS BAU Outputs'!$A:$A,$B82)</f>
        <v>329.43</v>
      </c>
      <c r="O82">
        <f>SUMIFS('EPS BAU Outputs'!M:M,'EPS BAU Outputs'!$B:$B,$A82,'EPS BAU Outputs'!$A:$A,$B82)</f>
        <v>337.14</v>
      </c>
      <c r="P82">
        <f>SUMIFS('EPS BAU Outputs'!N:N,'EPS BAU Outputs'!$B:$B,$A82,'EPS BAU Outputs'!$A:$A,$B82)</f>
        <v>359.512</v>
      </c>
      <c r="Q82">
        <f>SUMIFS('EPS BAU Outputs'!O:O,'EPS BAU Outputs'!$B:$B,$A82,'EPS BAU Outputs'!$A:$A,$B82)</f>
        <v>380.80900000000003</v>
      </c>
      <c r="R82">
        <f>SUMIFS('EPS BAU Outputs'!P:P,'EPS BAU Outputs'!$B:$B,$A82,'EPS BAU Outputs'!$A:$A,$B82)</f>
        <v>402.09300000000002</v>
      </c>
      <c r="S82">
        <f>SUMIFS('EPS BAU Outputs'!Q:Q,'EPS BAU Outputs'!$B:$B,$A82,'EPS BAU Outputs'!$A:$A,$B82)</f>
        <v>423.36700000000002</v>
      </c>
      <c r="T82">
        <f>SUMIFS('EPS BAU Outputs'!R:R,'EPS BAU Outputs'!$B:$B,$A82,'EPS BAU Outputs'!$A:$A,$B82)</f>
        <v>444.36099999999999</v>
      </c>
      <c r="U82">
        <f>SUMIFS('EPS BAU Outputs'!S:S,'EPS BAU Outputs'!$B:$B,$A82,'EPS BAU Outputs'!$A:$A,$B82)</f>
        <v>468.54500000000002</v>
      </c>
      <c r="V82">
        <f>SUMIFS('EPS BAU Outputs'!T:T,'EPS BAU Outputs'!$B:$B,$A82,'EPS BAU Outputs'!$A:$A,$B82)</f>
        <v>492.44499999999999</v>
      </c>
      <c r="W82">
        <f>SUMIFS('EPS BAU Outputs'!U:U,'EPS BAU Outputs'!$B:$B,$A82,'EPS BAU Outputs'!$A:$A,$B82)</f>
        <v>516.33000000000004</v>
      </c>
      <c r="X82">
        <f>SUMIFS('EPS BAU Outputs'!V:V,'EPS BAU Outputs'!$B:$B,$A82,'EPS BAU Outputs'!$A:$A,$B82)</f>
        <v>540.20100000000002</v>
      </c>
      <c r="Y82">
        <f>SUMIFS('EPS BAU Outputs'!W:W,'EPS BAU Outputs'!$B:$B,$A82,'EPS BAU Outputs'!$A:$A,$B82)</f>
        <v>563.77599999999995</v>
      </c>
      <c r="Z82">
        <f>SUMIFS('EPS BAU Outputs'!X:X,'EPS BAU Outputs'!$B:$B,$A82,'EPS BAU Outputs'!$A:$A,$B82)</f>
        <v>587.35900000000004</v>
      </c>
      <c r="AA82">
        <f>SUMIFS('EPS BAU Outputs'!Y:Y,'EPS BAU Outputs'!$B:$B,$A82,'EPS BAU Outputs'!$A:$A,$B82)</f>
        <v>610.64700000000005</v>
      </c>
      <c r="AB82">
        <f>SUMIFS('EPS BAU Outputs'!Z:Z,'EPS BAU Outputs'!$B:$B,$A82,'EPS BAU Outputs'!$A:$A,$B82)</f>
        <v>633.92200000000003</v>
      </c>
      <c r="AC82">
        <f>SUMIFS('EPS BAU Outputs'!AA:AA,'EPS BAU Outputs'!$B:$B,$A82,'EPS BAU Outputs'!$A:$A,$B82)</f>
        <v>657.18200000000002</v>
      </c>
      <c r="AD82">
        <f>SUMIFS('EPS BAU Outputs'!AB:AB,'EPS BAU Outputs'!$B:$B,$A82,'EPS BAU Outputs'!$A:$A,$B82)</f>
        <v>680.45299999999997</v>
      </c>
      <c r="AE82">
        <f>SUMIFS('EPS BAU Outputs'!AC:AC,'EPS BAU Outputs'!$B:$B,$A82,'EPS BAU Outputs'!$A:$A,$B82)</f>
        <v>702.41399999999999</v>
      </c>
      <c r="AF82">
        <f>SUMIFS('EPS BAU Outputs'!AD:AD,'EPS BAU Outputs'!$B:$B,$A82,'EPS BAU Outputs'!$A:$A,$B82)</f>
        <v>724.38699999999994</v>
      </c>
      <c r="AG82">
        <f>SUMIFS('EPS BAU Outputs'!AE:AE,'EPS BAU Outputs'!$B:$B,$A82,'EPS BAU Outputs'!$A:$A,$B82)</f>
        <v>746.351</v>
      </c>
      <c r="AH82">
        <f>SUMIFS('EPS BAU Outputs'!AF:AF,'EPS BAU Outputs'!$B:$B,$A82,'EPS BAU Outputs'!$A:$A,$B82)</f>
        <v>768.303</v>
      </c>
      <c r="AI82">
        <f>SUMIFS('EPS BAU Outputs'!AG:AG,'EPS BAU Outputs'!$B:$B,$A82,'EPS BAU Outputs'!$A:$A,$B82)</f>
        <v>789.99300000000005</v>
      </c>
      <c r="AJ82" s="2">
        <f t="shared" si="16"/>
        <v>14788.604000000003</v>
      </c>
    </row>
    <row r="83" spans="1:36" x14ac:dyDescent="0.35">
      <c r="A83" t="str">
        <f>A82</f>
        <v>eps-indonesia-crux NoSettings</v>
      </c>
      <c r="B83" t="s">
        <v>116</v>
      </c>
      <c r="C83" t="str">
        <f>C82</f>
        <v>Indonesia</v>
      </c>
      <c r="D83" t="str">
        <f>INDEX('EPS Crosswalk'!$B$2:$B$14,MATCH('EPS Emissions'!$B83,'EPS Crosswalk'!$C$2:$C$14,0),1)</f>
        <v>Electricity</v>
      </c>
      <c r="E83">
        <f>SUMIFS('EPS BAU Outputs'!C:C,'EPS BAU Outputs'!$B:$B,$A83,'EPS BAU Outputs'!$A:$A,$B83)</f>
        <v>253.167</v>
      </c>
      <c r="F83">
        <f>SUMIFS('EPS BAU Outputs'!D:D,'EPS BAU Outputs'!$B:$B,$A83,'EPS BAU Outputs'!$A:$A,$B83)</f>
        <v>262.69900000000001</v>
      </c>
      <c r="G83">
        <f>SUMIFS('EPS BAU Outputs'!E:E,'EPS BAU Outputs'!$B:$B,$A83,'EPS BAU Outputs'!$A:$A,$B83)</f>
        <v>272.46899999999999</v>
      </c>
      <c r="H83">
        <f>SUMIFS('EPS BAU Outputs'!F:F,'EPS BAU Outputs'!$B:$B,$A83,'EPS BAU Outputs'!$A:$A,$B83)</f>
        <v>282.029</v>
      </c>
      <c r="I83">
        <f>SUMIFS('EPS BAU Outputs'!G:G,'EPS BAU Outputs'!$B:$B,$A83,'EPS BAU Outputs'!$A:$A,$B83)</f>
        <v>292.17099999999999</v>
      </c>
      <c r="J83">
        <f>SUMIFS('EPS BAU Outputs'!H:H,'EPS BAU Outputs'!$B:$B,$A83,'EPS BAU Outputs'!$A:$A,$B83)</f>
        <v>302.601</v>
      </c>
      <c r="K83">
        <f>SUMIFS('EPS BAU Outputs'!I:I,'EPS BAU Outputs'!$B:$B,$A83,'EPS BAU Outputs'!$A:$A,$B83)</f>
        <v>316.64</v>
      </c>
      <c r="L83">
        <f>SUMIFS('EPS BAU Outputs'!J:J,'EPS BAU Outputs'!$B:$B,$A83,'EPS BAU Outputs'!$A:$A,$B83)</f>
        <v>330.87200000000001</v>
      </c>
      <c r="M83">
        <f>SUMIFS('EPS BAU Outputs'!K:K,'EPS BAU Outputs'!$B:$B,$A83,'EPS BAU Outputs'!$A:$A,$B83)</f>
        <v>345.34300000000002</v>
      </c>
      <c r="N83">
        <f>SUMIFS('EPS BAU Outputs'!L:L,'EPS BAU Outputs'!$B:$B,$A83,'EPS BAU Outputs'!$A:$A,$B83)</f>
        <v>360.08499999999998</v>
      </c>
      <c r="O83">
        <f>SUMIFS('EPS BAU Outputs'!M:M,'EPS BAU Outputs'!$B:$B,$A83,'EPS BAU Outputs'!$A:$A,$B83)</f>
        <v>375.06799999999998</v>
      </c>
      <c r="P83">
        <f>SUMIFS('EPS BAU Outputs'!N:N,'EPS BAU Outputs'!$B:$B,$A83,'EPS BAU Outputs'!$A:$A,$B83)</f>
        <v>397.42099999999999</v>
      </c>
      <c r="Q83">
        <f>SUMIFS('EPS BAU Outputs'!O:O,'EPS BAU Outputs'!$B:$B,$A83,'EPS BAU Outputs'!$A:$A,$B83)</f>
        <v>420.02100000000002</v>
      </c>
      <c r="R83">
        <f>SUMIFS('EPS BAU Outputs'!P:P,'EPS BAU Outputs'!$B:$B,$A83,'EPS BAU Outputs'!$A:$A,$B83)</f>
        <v>442.887</v>
      </c>
      <c r="S83">
        <f>SUMIFS('EPS BAU Outputs'!Q:Q,'EPS BAU Outputs'!$B:$B,$A83,'EPS BAU Outputs'!$A:$A,$B83)</f>
        <v>466.01</v>
      </c>
      <c r="T83">
        <f>SUMIFS('EPS BAU Outputs'!R:R,'EPS BAU Outputs'!$B:$B,$A83,'EPS BAU Outputs'!$A:$A,$B83)</f>
        <v>489.3</v>
      </c>
      <c r="U83">
        <f>SUMIFS('EPS BAU Outputs'!S:S,'EPS BAU Outputs'!$B:$B,$A83,'EPS BAU Outputs'!$A:$A,$B83)</f>
        <v>534.71100000000001</v>
      </c>
      <c r="V83">
        <f>SUMIFS('EPS BAU Outputs'!T:T,'EPS BAU Outputs'!$B:$B,$A83,'EPS BAU Outputs'!$A:$A,$B83)</f>
        <v>580.03899999999999</v>
      </c>
      <c r="W83">
        <f>SUMIFS('EPS BAU Outputs'!U:U,'EPS BAU Outputs'!$B:$B,$A83,'EPS BAU Outputs'!$A:$A,$B83)</f>
        <v>625.63300000000004</v>
      </c>
      <c r="X83">
        <f>SUMIFS('EPS BAU Outputs'!V:V,'EPS BAU Outputs'!$B:$B,$A83,'EPS BAU Outputs'!$A:$A,$B83)</f>
        <v>671.54899999999998</v>
      </c>
      <c r="Y83">
        <f>SUMIFS('EPS BAU Outputs'!W:W,'EPS BAU Outputs'!$B:$B,$A83,'EPS BAU Outputs'!$A:$A,$B83)</f>
        <v>718.11699999999996</v>
      </c>
      <c r="Z83">
        <f>SUMIFS('EPS BAU Outputs'!X:X,'EPS BAU Outputs'!$B:$B,$A83,'EPS BAU Outputs'!$A:$A,$B83)</f>
        <v>787.05899999999997</v>
      </c>
      <c r="AA83">
        <f>SUMIFS('EPS BAU Outputs'!Y:Y,'EPS BAU Outputs'!$B:$B,$A83,'EPS BAU Outputs'!$A:$A,$B83)</f>
        <v>865.51800000000003</v>
      </c>
      <c r="AB83">
        <f>SUMIFS('EPS BAU Outputs'!Z:Z,'EPS BAU Outputs'!$B:$B,$A83,'EPS BAU Outputs'!$A:$A,$B83)</f>
        <v>943.48299999999995</v>
      </c>
      <c r="AC83">
        <f>SUMIFS('EPS BAU Outputs'!AA:AA,'EPS BAU Outputs'!$B:$B,$A83,'EPS BAU Outputs'!$A:$A,$B83)</f>
        <v>1021.76</v>
      </c>
      <c r="AD83">
        <f>SUMIFS('EPS BAU Outputs'!AB:AB,'EPS BAU Outputs'!$B:$B,$A83,'EPS BAU Outputs'!$A:$A,$B83)</f>
        <v>1100.26</v>
      </c>
      <c r="AE83">
        <f>SUMIFS('EPS BAU Outputs'!AC:AC,'EPS BAU Outputs'!$B:$B,$A83,'EPS BAU Outputs'!$A:$A,$B83)</f>
        <v>1217.8699999999999</v>
      </c>
      <c r="AF83">
        <f>SUMIFS('EPS BAU Outputs'!AD:AD,'EPS BAU Outputs'!$B:$B,$A83,'EPS BAU Outputs'!$A:$A,$B83)</f>
        <v>1335.98</v>
      </c>
      <c r="AG83">
        <f>SUMIFS('EPS BAU Outputs'!AE:AE,'EPS BAU Outputs'!$B:$B,$A83,'EPS BAU Outputs'!$A:$A,$B83)</f>
        <v>1453.99</v>
      </c>
      <c r="AH83">
        <f>SUMIFS('EPS BAU Outputs'!AF:AF,'EPS BAU Outputs'!$B:$B,$A83,'EPS BAU Outputs'!$A:$A,$B83)</f>
        <v>1572.11</v>
      </c>
      <c r="AI83">
        <f>SUMIFS('EPS BAU Outputs'!AG:AG,'EPS BAU Outputs'!$B:$B,$A83,'EPS BAU Outputs'!$A:$A,$B83)</f>
        <v>1690.55</v>
      </c>
      <c r="AJ83" s="2">
        <f t="shared" si="16"/>
        <v>20727.412</v>
      </c>
    </row>
    <row r="84" spans="1:36" x14ac:dyDescent="0.35">
      <c r="A84" t="str">
        <f t="shared" ref="A84:A91" si="19">A83</f>
        <v>eps-indonesia-crux NoSettings</v>
      </c>
      <c r="B84" t="s">
        <v>117</v>
      </c>
      <c r="C84" t="str">
        <f t="shared" ref="C84:C91" si="20">C83</f>
        <v>Indonesia</v>
      </c>
      <c r="D84" t="str">
        <f>INDEX('EPS Crosswalk'!$B$2:$B$14,MATCH('EPS Emissions'!$B84,'EPS Crosswalk'!$C$2:$C$14,0),1)</f>
        <v>Residential</v>
      </c>
      <c r="E84">
        <f>SUMIFS('EPS BAU Outputs'!C:C,'EPS BAU Outputs'!$B:$B,$A84,'EPS BAU Outputs'!$A:$A,$B84)</f>
        <v>155.95329000000001</v>
      </c>
      <c r="F84">
        <f>SUMIFS('EPS BAU Outputs'!D:D,'EPS BAU Outputs'!$B:$B,$A84,'EPS BAU Outputs'!$A:$A,$B84)</f>
        <v>154.05898999999999</v>
      </c>
      <c r="G84">
        <f>SUMIFS('EPS BAU Outputs'!E:E,'EPS BAU Outputs'!$B:$B,$A84,'EPS BAU Outputs'!$A:$A,$B84)</f>
        <v>152.16461000000001</v>
      </c>
      <c r="H84">
        <f>SUMIFS('EPS BAU Outputs'!F:F,'EPS BAU Outputs'!$B:$B,$A84,'EPS BAU Outputs'!$A:$A,$B84)</f>
        <v>150.27032</v>
      </c>
      <c r="I84">
        <f>SUMIFS('EPS BAU Outputs'!G:G,'EPS BAU Outputs'!$B:$B,$A84,'EPS BAU Outputs'!$A:$A,$B84)</f>
        <v>148.37701999999999</v>
      </c>
      <c r="J84">
        <f>SUMIFS('EPS BAU Outputs'!H:H,'EPS BAU Outputs'!$B:$B,$A84,'EPS BAU Outputs'!$A:$A,$B84)</f>
        <v>146.48264</v>
      </c>
      <c r="K84">
        <f>SUMIFS('EPS BAU Outputs'!I:I,'EPS BAU Outputs'!$B:$B,$A84,'EPS BAU Outputs'!$A:$A,$B84)</f>
        <v>142.12450000000001</v>
      </c>
      <c r="L84">
        <f>SUMIFS('EPS BAU Outputs'!J:J,'EPS BAU Outputs'!$B:$B,$A84,'EPS BAU Outputs'!$A:$A,$B84)</f>
        <v>137.76650000000001</v>
      </c>
      <c r="M84">
        <f>SUMIFS('EPS BAU Outputs'!K:K,'EPS BAU Outputs'!$B:$B,$A84,'EPS BAU Outputs'!$A:$A,$B84)</f>
        <v>133.40729999999999</v>
      </c>
      <c r="N84">
        <f>SUMIFS('EPS BAU Outputs'!L:L,'EPS BAU Outputs'!$B:$B,$A84,'EPS BAU Outputs'!$A:$A,$B84)</f>
        <v>129.04919999999998</v>
      </c>
      <c r="O84">
        <f>SUMIFS('EPS BAU Outputs'!M:M,'EPS BAU Outputs'!$B:$B,$A84,'EPS BAU Outputs'!$A:$A,$B84)</f>
        <v>124.691</v>
      </c>
      <c r="P84">
        <f>SUMIFS('EPS BAU Outputs'!N:N,'EPS BAU Outputs'!$B:$B,$A84,'EPS BAU Outputs'!$A:$A,$B84)</f>
        <v>120.04159999999999</v>
      </c>
      <c r="Q84">
        <f>SUMIFS('EPS BAU Outputs'!O:O,'EPS BAU Outputs'!$B:$B,$A84,'EPS BAU Outputs'!$A:$A,$B84)</f>
        <v>115.39409999999999</v>
      </c>
      <c r="R84">
        <f>SUMIFS('EPS BAU Outputs'!P:P,'EPS BAU Outputs'!$B:$B,$A84,'EPS BAU Outputs'!$A:$A,$B84)</f>
        <v>110.7448</v>
      </c>
      <c r="S84">
        <f>SUMIFS('EPS BAU Outputs'!Q:Q,'EPS BAU Outputs'!$B:$B,$A84,'EPS BAU Outputs'!$A:$A,$B84)</f>
        <v>106.096</v>
      </c>
      <c r="T84">
        <f>SUMIFS('EPS BAU Outputs'!R:R,'EPS BAU Outputs'!$B:$B,$A84,'EPS BAU Outputs'!$A:$A,$B84)</f>
        <v>101.4473</v>
      </c>
      <c r="U84">
        <f>SUMIFS('EPS BAU Outputs'!S:S,'EPS BAU Outputs'!$B:$B,$A84,'EPS BAU Outputs'!$A:$A,$B84)</f>
        <v>95.887799999999999</v>
      </c>
      <c r="V84">
        <f>SUMIFS('EPS BAU Outputs'!T:T,'EPS BAU Outputs'!$B:$B,$A84,'EPS BAU Outputs'!$A:$A,$B84)</f>
        <v>90.328300000000013</v>
      </c>
      <c r="W84">
        <f>SUMIFS('EPS BAU Outputs'!U:U,'EPS BAU Outputs'!$B:$B,$A84,'EPS BAU Outputs'!$A:$A,$B84)</f>
        <v>84.768900000000002</v>
      </c>
      <c r="X84">
        <f>SUMIFS('EPS BAU Outputs'!V:V,'EPS BAU Outputs'!$B:$B,$A84,'EPS BAU Outputs'!$A:$A,$B84)</f>
        <v>79.209299999999999</v>
      </c>
      <c r="Y84">
        <f>SUMIFS('EPS BAU Outputs'!W:W,'EPS BAU Outputs'!$B:$B,$A84,'EPS BAU Outputs'!$A:$A,$B84)</f>
        <v>73.649699999999996</v>
      </c>
      <c r="Z84">
        <f>SUMIFS('EPS BAU Outputs'!X:X,'EPS BAU Outputs'!$B:$B,$A84,'EPS BAU Outputs'!$A:$A,$B84)</f>
        <v>68.365499999999997</v>
      </c>
      <c r="AA84">
        <f>SUMIFS('EPS BAU Outputs'!Y:Y,'EPS BAU Outputs'!$B:$B,$A84,'EPS BAU Outputs'!$A:$A,$B84)</f>
        <v>63.081299999999999</v>
      </c>
      <c r="AB84">
        <f>SUMIFS('EPS BAU Outputs'!Z:Z,'EPS BAU Outputs'!$B:$B,$A84,'EPS BAU Outputs'!$A:$A,$B84)</f>
        <v>57.796899999999994</v>
      </c>
      <c r="AC84">
        <f>SUMIFS('EPS BAU Outputs'!AA:AA,'EPS BAU Outputs'!$B:$B,$A84,'EPS BAU Outputs'!$A:$A,$B84)</f>
        <v>52.512700000000002</v>
      </c>
      <c r="AD84">
        <f>SUMIFS('EPS BAU Outputs'!AB:AB,'EPS BAU Outputs'!$B:$B,$A84,'EPS BAU Outputs'!$A:$A,$B84)</f>
        <v>47.228499999999997</v>
      </c>
      <c r="AE84">
        <f>SUMIFS('EPS BAU Outputs'!AC:AC,'EPS BAU Outputs'!$B:$B,$A84,'EPS BAU Outputs'!$A:$A,$B84)</f>
        <v>42.2896</v>
      </c>
      <c r="AF84">
        <f>SUMIFS('EPS BAU Outputs'!AD:AD,'EPS BAU Outputs'!$B:$B,$A84,'EPS BAU Outputs'!$A:$A,$B84)</f>
        <v>37.350700000000003</v>
      </c>
      <c r="AG84">
        <f>SUMIFS('EPS BAU Outputs'!AE:AE,'EPS BAU Outputs'!$B:$B,$A84,'EPS BAU Outputs'!$A:$A,$B84)</f>
        <v>32.411700000000003</v>
      </c>
      <c r="AH84">
        <f>SUMIFS('EPS BAU Outputs'!AF:AF,'EPS BAU Outputs'!$B:$B,$A84,'EPS BAU Outputs'!$A:$A,$B84)</f>
        <v>27.472899999999999</v>
      </c>
      <c r="AI84">
        <f>SUMIFS('EPS BAU Outputs'!AG:AG,'EPS BAU Outputs'!$B:$B,$A84,'EPS BAU Outputs'!$A:$A,$B84)</f>
        <v>22.533999999999999</v>
      </c>
      <c r="AJ84" s="2">
        <f t="shared" si="16"/>
        <v>3002.9569700000006</v>
      </c>
    </row>
    <row r="85" spans="1:36" x14ac:dyDescent="0.35">
      <c r="A85" t="str">
        <f t="shared" si="19"/>
        <v>eps-indonesia-crux NoSettings</v>
      </c>
      <c r="B85" t="s">
        <v>118</v>
      </c>
      <c r="C85" t="str">
        <f t="shared" si="20"/>
        <v>Indonesia</v>
      </c>
      <c r="D85" t="str">
        <f>INDEX('EPS Crosswalk'!$B$2:$B$14,MATCH('EPS Emissions'!$B85,'EPS Crosswalk'!$C$2:$C$14,0),1)</f>
        <v>Commercial</v>
      </c>
      <c r="E85">
        <f>SUMIFS('EPS BAU Outputs'!C:C,'EPS BAU Outputs'!$B:$B,$A85,'EPS BAU Outputs'!$A:$A,$B85)</f>
        <v>7.0385299999999997</v>
      </c>
      <c r="F85">
        <f>SUMIFS('EPS BAU Outputs'!D:D,'EPS BAU Outputs'!$B:$B,$A85,'EPS BAU Outputs'!$A:$A,$B85)</f>
        <v>7.64588</v>
      </c>
      <c r="G85">
        <f>SUMIFS('EPS BAU Outputs'!E:E,'EPS BAU Outputs'!$B:$B,$A85,'EPS BAU Outputs'!$A:$A,$B85)</f>
        <v>8.2531999999999996</v>
      </c>
      <c r="H85">
        <f>SUMIFS('EPS BAU Outputs'!F:F,'EPS BAU Outputs'!$B:$B,$A85,'EPS BAU Outputs'!$A:$A,$B85)</f>
        <v>8.8605400000000003</v>
      </c>
      <c r="I85">
        <f>SUMIFS('EPS BAU Outputs'!G:G,'EPS BAU Outputs'!$B:$B,$A85,'EPS BAU Outputs'!$A:$A,$B85)</f>
        <v>9.4678599999999999</v>
      </c>
      <c r="J85">
        <f>SUMIFS('EPS BAU Outputs'!H:H,'EPS BAU Outputs'!$B:$B,$A85,'EPS BAU Outputs'!$A:$A,$B85)</f>
        <v>10.075200000000001</v>
      </c>
      <c r="K85">
        <f>SUMIFS('EPS BAU Outputs'!I:I,'EPS BAU Outputs'!$B:$B,$A85,'EPS BAU Outputs'!$A:$A,$B85)</f>
        <v>10.972300000000001</v>
      </c>
      <c r="L85">
        <f>SUMIFS('EPS BAU Outputs'!J:J,'EPS BAU Outputs'!$B:$B,$A85,'EPS BAU Outputs'!$A:$A,$B85)</f>
        <v>11.8695</v>
      </c>
      <c r="M85">
        <f>SUMIFS('EPS BAU Outputs'!K:K,'EPS BAU Outputs'!$B:$B,$A85,'EPS BAU Outputs'!$A:$A,$B85)</f>
        <v>12.7667</v>
      </c>
      <c r="N85">
        <f>SUMIFS('EPS BAU Outputs'!L:L,'EPS BAU Outputs'!$B:$B,$A85,'EPS BAU Outputs'!$A:$A,$B85)</f>
        <v>13.6638</v>
      </c>
      <c r="O85">
        <f>SUMIFS('EPS BAU Outputs'!M:M,'EPS BAU Outputs'!$B:$B,$A85,'EPS BAU Outputs'!$A:$A,$B85)</f>
        <v>14.5609</v>
      </c>
      <c r="P85">
        <f>SUMIFS('EPS BAU Outputs'!N:N,'EPS BAU Outputs'!$B:$B,$A85,'EPS BAU Outputs'!$A:$A,$B85)</f>
        <v>15.903499999999999</v>
      </c>
      <c r="Q85">
        <f>SUMIFS('EPS BAU Outputs'!O:O,'EPS BAU Outputs'!$B:$B,$A85,'EPS BAU Outputs'!$A:$A,$B85)</f>
        <v>17.246099999999998</v>
      </c>
      <c r="R85">
        <f>SUMIFS('EPS BAU Outputs'!P:P,'EPS BAU Outputs'!$B:$B,$A85,'EPS BAU Outputs'!$A:$A,$B85)</f>
        <v>18.588699999999999</v>
      </c>
      <c r="S85">
        <f>SUMIFS('EPS BAU Outputs'!Q:Q,'EPS BAU Outputs'!$B:$B,$A85,'EPS BAU Outputs'!$A:$A,$B85)</f>
        <v>19.9313</v>
      </c>
      <c r="T85">
        <f>SUMIFS('EPS BAU Outputs'!R:R,'EPS BAU Outputs'!$B:$B,$A85,'EPS BAU Outputs'!$A:$A,$B85)</f>
        <v>21.273900000000001</v>
      </c>
      <c r="U85">
        <f>SUMIFS('EPS BAU Outputs'!S:S,'EPS BAU Outputs'!$B:$B,$A85,'EPS BAU Outputs'!$A:$A,$B85)</f>
        <v>24.177600000000002</v>
      </c>
      <c r="V85">
        <f>SUMIFS('EPS BAU Outputs'!T:T,'EPS BAU Outputs'!$B:$B,$A85,'EPS BAU Outputs'!$A:$A,$B85)</f>
        <v>27.081299999999999</v>
      </c>
      <c r="W85">
        <f>SUMIFS('EPS BAU Outputs'!U:U,'EPS BAU Outputs'!$B:$B,$A85,'EPS BAU Outputs'!$A:$A,$B85)</f>
        <v>29.9849</v>
      </c>
      <c r="X85">
        <f>SUMIFS('EPS BAU Outputs'!V:V,'EPS BAU Outputs'!$B:$B,$A85,'EPS BAU Outputs'!$A:$A,$B85)</f>
        <v>32.888599999999997</v>
      </c>
      <c r="Y85">
        <f>SUMIFS('EPS BAU Outputs'!W:W,'EPS BAU Outputs'!$B:$B,$A85,'EPS BAU Outputs'!$A:$A,$B85)</f>
        <v>35.792299999999997</v>
      </c>
      <c r="Z85">
        <f>SUMIFS('EPS BAU Outputs'!X:X,'EPS BAU Outputs'!$B:$B,$A85,'EPS BAU Outputs'!$A:$A,$B85)</f>
        <v>40.750399999999999</v>
      </c>
      <c r="AA85">
        <f>SUMIFS('EPS BAU Outputs'!Y:Y,'EPS BAU Outputs'!$B:$B,$A85,'EPS BAU Outputs'!$A:$A,$B85)</f>
        <v>45.708500000000001</v>
      </c>
      <c r="AB85">
        <f>SUMIFS('EPS BAU Outputs'!Z:Z,'EPS BAU Outputs'!$B:$B,$A85,'EPS BAU Outputs'!$A:$A,$B85)</f>
        <v>50.666699999999999</v>
      </c>
      <c r="AC85">
        <f>SUMIFS('EPS BAU Outputs'!AA:AA,'EPS BAU Outputs'!$B:$B,$A85,'EPS BAU Outputs'!$A:$A,$B85)</f>
        <v>55.624899999999997</v>
      </c>
      <c r="AD85">
        <f>SUMIFS('EPS BAU Outputs'!AB:AB,'EPS BAU Outputs'!$B:$B,$A85,'EPS BAU Outputs'!$A:$A,$B85)</f>
        <v>60.582999999999998</v>
      </c>
      <c r="AE85">
        <f>SUMIFS('EPS BAU Outputs'!AC:AC,'EPS BAU Outputs'!$B:$B,$A85,'EPS BAU Outputs'!$A:$A,$B85)</f>
        <v>69.027799999999999</v>
      </c>
      <c r="AF85">
        <f>SUMIFS('EPS BAU Outputs'!AD:AD,'EPS BAU Outputs'!$B:$B,$A85,'EPS BAU Outputs'!$A:$A,$B85)</f>
        <v>77.4726</v>
      </c>
      <c r="AG85">
        <f>SUMIFS('EPS BAU Outputs'!AE:AE,'EPS BAU Outputs'!$B:$B,$A85,'EPS BAU Outputs'!$A:$A,$B85)</f>
        <v>85.917400000000001</v>
      </c>
      <c r="AH85">
        <f>SUMIFS('EPS BAU Outputs'!AF:AF,'EPS BAU Outputs'!$B:$B,$A85,'EPS BAU Outputs'!$A:$A,$B85)</f>
        <v>94.362200000000001</v>
      </c>
      <c r="AI85">
        <f>SUMIFS('EPS BAU Outputs'!AG:AG,'EPS BAU Outputs'!$B:$B,$A85,'EPS BAU Outputs'!$A:$A,$B85)</f>
        <v>102.807</v>
      </c>
      <c r="AJ85" s="2">
        <f t="shared" si="16"/>
        <v>1040.9631099999999</v>
      </c>
    </row>
    <row r="86" spans="1:36" x14ac:dyDescent="0.35">
      <c r="A86" t="str">
        <f t="shared" si="19"/>
        <v>eps-indonesia-crux NoSettings</v>
      </c>
      <c r="B86" t="s">
        <v>119</v>
      </c>
      <c r="C86" t="str">
        <f t="shared" si="20"/>
        <v>Indonesia</v>
      </c>
      <c r="D86" t="str">
        <f>INDEX('EPS Crosswalk'!$B$2:$B$14,MATCH('EPS Emissions'!$B86,'EPS Crosswalk'!$C$2:$C$14,0),1)</f>
        <v>District Heat</v>
      </c>
      <c r="E86">
        <f>SUMIFS('EPS BAU Outputs'!C:C,'EPS BAU Outputs'!$B:$B,$A86,'EPS BAU Outputs'!$A:$A,$B86)</f>
        <v>0</v>
      </c>
      <c r="F86">
        <f>SUMIFS('EPS BAU Outputs'!D:D,'EPS BAU Outputs'!$B:$B,$A86,'EPS BAU Outputs'!$A:$A,$B86)</f>
        <v>0</v>
      </c>
      <c r="G86">
        <f>SUMIFS('EPS BAU Outputs'!E:E,'EPS BAU Outputs'!$B:$B,$A86,'EPS BAU Outputs'!$A:$A,$B86)</f>
        <v>0</v>
      </c>
      <c r="H86">
        <f>SUMIFS('EPS BAU Outputs'!F:F,'EPS BAU Outputs'!$B:$B,$A86,'EPS BAU Outputs'!$A:$A,$B86)</f>
        <v>0</v>
      </c>
      <c r="I86">
        <f>SUMIFS('EPS BAU Outputs'!G:G,'EPS BAU Outputs'!$B:$B,$A86,'EPS BAU Outputs'!$A:$A,$B86)</f>
        <v>0</v>
      </c>
      <c r="J86">
        <f>SUMIFS('EPS BAU Outputs'!H:H,'EPS BAU Outputs'!$B:$B,$A86,'EPS BAU Outputs'!$A:$A,$B86)</f>
        <v>0</v>
      </c>
      <c r="K86">
        <f>SUMIFS('EPS BAU Outputs'!I:I,'EPS BAU Outputs'!$B:$B,$A86,'EPS BAU Outputs'!$A:$A,$B86)</f>
        <v>0</v>
      </c>
      <c r="L86">
        <f>SUMIFS('EPS BAU Outputs'!J:J,'EPS BAU Outputs'!$B:$B,$A86,'EPS BAU Outputs'!$A:$A,$B86)</f>
        <v>0</v>
      </c>
      <c r="M86">
        <f>SUMIFS('EPS BAU Outputs'!K:K,'EPS BAU Outputs'!$B:$B,$A86,'EPS BAU Outputs'!$A:$A,$B86)</f>
        <v>0</v>
      </c>
      <c r="N86">
        <f>SUMIFS('EPS BAU Outputs'!L:L,'EPS BAU Outputs'!$B:$B,$A86,'EPS BAU Outputs'!$A:$A,$B86)</f>
        <v>0</v>
      </c>
      <c r="O86">
        <f>SUMIFS('EPS BAU Outputs'!M:M,'EPS BAU Outputs'!$B:$B,$A86,'EPS BAU Outputs'!$A:$A,$B86)</f>
        <v>0</v>
      </c>
      <c r="P86">
        <f>SUMIFS('EPS BAU Outputs'!N:N,'EPS BAU Outputs'!$B:$B,$A86,'EPS BAU Outputs'!$A:$A,$B86)</f>
        <v>0</v>
      </c>
      <c r="Q86">
        <f>SUMIFS('EPS BAU Outputs'!O:O,'EPS BAU Outputs'!$B:$B,$A86,'EPS BAU Outputs'!$A:$A,$B86)</f>
        <v>0</v>
      </c>
      <c r="R86">
        <f>SUMIFS('EPS BAU Outputs'!P:P,'EPS BAU Outputs'!$B:$B,$A86,'EPS BAU Outputs'!$A:$A,$B86)</f>
        <v>0</v>
      </c>
      <c r="S86">
        <f>SUMIFS('EPS BAU Outputs'!Q:Q,'EPS BAU Outputs'!$B:$B,$A86,'EPS BAU Outputs'!$A:$A,$B86)</f>
        <v>0</v>
      </c>
      <c r="T86">
        <f>SUMIFS('EPS BAU Outputs'!R:R,'EPS BAU Outputs'!$B:$B,$A86,'EPS BAU Outputs'!$A:$A,$B86)</f>
        <v>0</v>
      </c>
      <c r="U86">
        <f>SUMIFS('EPS BAU Outputs'!S:S,'EPS BAU Outputs'!$B:$B,$A86,'EPS BAU Outputs'!$A:$A,$B86)</f>
        <v>0</v>
      </c>
      <c r="V86">
        <f>SUMIFS('EPS BAU Outputs'!T:T,'EPS BAU Outputs'!$B:$B,$A86,'EPS BAU Outputs'!$A:$A,$B86)</f>
        <v>0</v>
      </c>
      <c r="W86">
        <f>SUMIFS('EPS BAU Outputs'!U:U,'EPS BAU Outputs'!$B:$B,$A86,'EPS BAU Outputs'!$A:$A,$B86)</f>
        <v>0</v>
      </c>
      <c r="X86">
        <f>SUMIFS('EPS BAU Outputs'!V:V,'EPS BAU Outputs'!$B:$B,$A86,'EPS BAU Outputs'!$A:$A,$B86)</f>
        <v>0</v>
      </c>
      <c r="Y86">
        <f>SUMIFS('EPS BAU Outputs'!W:W,'EPS BAU Outputs'!$B:$B,$A86,'EPS BAU Outputs'!$A:$A,$B86)</f>
        <v>0</v>
      </c>
      <c r="Z86">
        <f>SUMIFS('EPS BAU Outputs'!X:X,'EPS BAU Outputs'!$B:$B,$A86,'EPS BAU Outputs'!$A:$A,$B86)</f>
        <v>0</v>
      </c>
      <c r="AA86">
        <f>SUMIFS('EPS BAU Outputs'!Y:Y,'EPS BAU Outputs'!$B:$B,$A86,'EPS BAU Outputs'!$A:$A,$B86)</f>
        <v>0</v>
      </c>
      <c r="AB86">
        <f>SUMIFS('EPS BAU Outputs'!Z:Z,'EPS BAU Outputs'!$B:$B,$A86,'EPS BAU Outputs'!$A:$A,$B86)</f>
        <v>0</v>
      </c>
      <c r="AC86">
        <f>SUMIFS('EPS BAU Outputs'!AA:AA,'EPS BAU Outputs'!$B:$B,$A86,'EPS BAU Outputs'!$A:$A,$B86)</f>
        <v>0</v>
      </c>
      <c r="AD86">
        <f>SUMIFS('EPS BAU Outputs'!AB:AB,'EPS BAU Outputs'!$B:$B,$A86,'EPS BAU Outputs'!$A:$A,$B86)</f>
        <v>0</v>
      </c>
      <c r="AE86">
        <f>SUMIFS('EPS BAU Outputs'!AC:AC,'EPS BAU Outputs'!$B:$B,$A86,'EPS BAU Outputs'!$A:$A,$B86)</f>
        <v>0</v>
      </c>
      <c r="AF86">
        <f>SUMIFS('EPS BAU Outputs'!AD:AD,'EPS BAU Outputs'!$B:$B,$A86,'EPS BAU Outputs'!$A:$A,$B86)</f>
        <v>0</v>
      </c>
      <c r="AG86">
        <f>SUMIFS('EPS BAU Outputs'!AE:AE,'EPS BAU Outputs'!$B:$B,$A86,'EPS BAU Outputs'!$A:$A,$B86)</f>
        <v>0</v>
      </c>
      <c r="AH86">
        <f>SUMIFS('EPS BAU Outputs'!AF:AF,'EPS BAU Outputs'!$B:$B,$A86,'EPS BAU Outputs'!$A:$A,$B86)</f>
        <v>0</v>
      </c>
      <c r="AI86">
        <f>SUMIFS('EPS BAU Outputs'!AG:AG,'EPS BAU Outputs'!$B:$B,$A86,'EPS BAU Outputs'!$A:$A,$B86)</f>
        <v>0</v>
      </c>
      <c r="AJ86" s="2">
        <f t="shared" si="16"/>
        <v>0</v>
      </c>
    </row>
    <row r="87" spans="1:36" x14ac:dyDescent="0.35">
      <c r="A87" t="str">
        <f t="shared" si="19"/>
        <v>eps-indonesia-crux NoSettings</v>
      </c>
      <c r="B87" t="s">
        <v>120</v>
      </c>
      <c r="C87" t="str">
        <f t="shared" si="20"/>
        <v>Indonesia</v>
      </c>
      <c r="D87" t="str">
        <f>INDEX('EPS Crosswalk'!$B$2:$B$14,MATCH('EPS Emissions'!$B87,'EPS Crosswalk'!$C$2:$C$14,0),1)</f>
        <v>Land</v>
      </c>
      <c r="E87">
        <f>SUMIFS('EPS BAU Outputs'!C:C,'EPS BAU Outputs'!$B:$B,$A87,'EPS BAU Outputs'!$A:$A,$B87)</f>
        <v>712.77599999999995</v>
      </c>
      <c r="F87">
        <f>SUMIFS('EPS BAU Outputs'!D:D,'EPS BAU Outputs'!$B:$B,$A87,'EPS BAU Outputs'!$A:$A,$B87)</f>
        <v>717.572</v>
      </c>
      <c r="G87">
        <f>SUMIFS('EPS BAU Outputs'!E:E,'EPS BAU Outputs'!$B:$B,$A87,'EPS BAU Outputs'!$A:$A,$B87)</f>
        <v>721.976</v>
      </c>
      <c r="H87">
        <f>SUMIFS('EPS BAU Outputs'!F:F,'EPS BAU Outputs'!$B:$B,$A87,'EPS BAU Outputs'!$A:$A,$B87)</f>
        <v>725.69500000000005</v>
      </c>
      <c r="I87">
        <f>SUMIFS('EPS BAU Outputs'!G:G,'EPS BAU Outputs'!$B:$B,$A87,'EPS BAU Outputs'!$A:$A,$B87)</f>
        <v>728.43499999999995</v>
      </c>
      <c r="J87">
        <f>SUMIFS('EPS BAU Outputs'!H:H,'EPS BAU Outputs'!$B:$B,$A87,'EPS BAU Outputs'!$A:$A,$B87)</f>
        <v>731.56700000000001</v>
      </c>
      <c r="K87">
        <f>SUMIFS('EPS BAU Outputs'!I:I,'EPS BAU Outputs'!$B:$B,$A87,'EPS BAU Outputs'!$A:$A,$B87)</f>
        <v>735.28599999999994</v>
      </c>
      <c r="L87">
        <f>SUMIFS('EPS BAU Outputs'!J:J,'EPS BAU Outputs'!$B:$B,$A87,'EPS BAU Outputs'!$A:$A,$B87)</f>
        <v>738.90700000000004</v>
      </c>
      <c r="M87">
        <f>SUMIFS('EPS BAU Outputs'!K:K,'EPS BAU Outputs'!$B:$B,$A87,'EPS BAU Outputs'!$A:$A,$B87)</f>
        <v>742.23500000000001</v>
      </c>
      <c r="N87">
        <f>SUMIFS('EPS BAU Outputs'!L:L,'EPS BAU Outputs'!$B:$B,$A87,'EPS BAU Outputs'!$A:$A,$B87)</f>
        <v>745.56200000000001</v>
      </c>
      <c r="O87">
        <f>SUMIFS('EPS BAU Outputs'!M:M,'EPS BAU Outputs'!$B:$B,$A87,'EPS BAU Outputs'!$A:$A,$B87)</f>
        <v>748.98800000000006</v>
      </c>
      <c r="P87">
        <f>SUMIFS('EPS BAU Outputs'!N:N,'EPS BAU Outputs'!$B:$B,$A87,'EPS BAU Outputs'!$A:$A,$B87)</f>
        <v>752.80499999999995</v>
      </c>
      <c r="Q87">
        <f>SUMIFS('EPS BAU Outputs'!O:O,'EPS BAU Outputs'!$B:$B,$A87,'EPS BAU Outputs'!$A:$A,$B87)</f>
        <v>756.32799999999997</v>
      </c>
      <c r="R87">
        <f>SUMIFS('EPS BAU Outputs'!P:P,'EPS BAU Outputs'!$B:$B,$A87,'EPS BAU Outputs'!$A:$A,$B87)</f>
        <v>759.851</v>
      </c>
      <c r="S87">
        <f>SUMIFS('EPS BAU Outputs'!Q:Q,'EPS BAU Outputs'!$B:$B,$A87,'EPS BAU Outputs'!$A:$A,$B87)</f>
        <v>763.37400000000002</v>
      </c>
      <c r="T87">
        <f>SUMIFS('EPS BAU Outputs'!R:R,'EPS BAU Outputs'!$B:$B,$A87,'EPS BAU Outputs'!$A:$A,$B87)</f>
        <v>766.89800000000002</v>
      </c>
      <c r="U87">
        <f>SUMIFS('EPS BAU Outputs'!S:S,'EPS BAU Outputs'!$B:$B,$A87,'EPS BAU Outputs'!$A:$A,$B87)</f>
        <v>770.42100000000005</v>
      </c>
      <c r="V87">
        <f>SUMIFS('EPS BAU Outputs'!T:T,'EPS BAU Outputs'!$B:$B,$A87,'EPS BAU Outputs'!$A:$A,$B87)</f>
        <v>773.94399999999996</v>
      </c>
      <c r="W87">
        <f>SUMIFS('EPS BAU Outputs'!U:U,'EPS BAU Outputs'!$B:$B,$A87,'EPS BAU Outputs'!$A:$A,$B87)</f>
        <v>777.46699999999998</v>
      </c>
      <c r="X87">
        <f>SUMIFS('EPS BAU Outputs'!V:V,'EPS BAU Outputs'!$B:$B,$A87,'EPS BAU Outputs'!$A:$A,$B87)</f>
        <v>780.99099999999999</v>
      </c>
      <c r="Y87">
        <f>SUMIFS('EPS BAU Outputs'!W:W,'EPS BAU Outputs'!$B:$B,$A87,'EPS BAU Outputs'!$A:$A,$B87)</f>
        <v>784.51400000000001</v>
      </c>
      <c r="Z87">
        <f>SUMIFS('EPS BAU Outputs'!X:X,'EPS BAU Outputs'!$B:$B,$A87,'EPS BAU Outputs'!$A:$A,$B87)</f>
        <v>787.93899999999996</v>
      </c>
      <c r="AA87">
        <f>SUMIFS('EPS BAU Outputs'!Y:Y,'EPS BAU Outputs'!$B:$B,$A87,'EPS BAU Outputs'!$A:$A,$B87)</f>
        <v>791.46299999999997</v>
      </c>
      <c r="AB87">
        <f>SUMIFS('EPS BAU Outputs'!Z:Z,'EPS BAU Outputs'!$B:$B,$A87,'EPS BAU Outputs'!$A:$A,$B87)</f>
        <v>794.98599999999999</v>
      </c>
      <c r="AC87">
        <f>SUMIFS('EPS BAU Outputs'!AA:AA,'EPS BAU Outputs'!$B:$B,$A87,'EPS BAU Outputs'!$A:$A,$B87)</f>
        <v>798.50900000000001</v>
      </c>
      <c r="AD87">
        <f>SUMIFS('EPS BAU Outputs'!AB:AB,'EPS BAU Outputs'!$B:$B,$A87,'EPS BAU Outputs'!$A:$A,$B87)</f>
        <v>802.03200000000004</v>
      </c>
      <c r="AE87">
        <f>SUMIFS('EPS BAU Outputs'!AC:AC,'EPS BAU Outputs'!$B:$B,$A87,'EPS BAU Outputs'!$A:$A,$B87)</f>
        <v>805.55600000000004</v>
      </c>
      <c r="AF87">
        <f>SUMIFS('EPS BAU Outputs'!AD:AD,'EPS BAU Outputs'!$B:$B,$A87,'EPS BAU Outputs'!$A:$A,$B87)</f>
        <v>809.07899999999995</v>
      </c>
      <c r="AG87">
        <f>SUMIFS('EPS BAU Outputs'!AE:AE,'EPS BAU Outputs'!$B:$B,$A87,'EPS BAU Outputs'!$A:$A,$B87)</f>
        <v>812.60199999999998</v>
      </c>
      <c r="AH87">
        <f>SUMIFS('EPS BAU Outputs'!AF:AF,'EPS BAU Outputs'!$B:$B,$A87,'EPS BAU Outputs'!$A:$A,$B87)</f>
        <v>816.125</v>
      </c>
      <c r="AI87">
        <f>SUMIFS('EPS BAU Outputs'!AG:AG,'EPS BAU Outputs'!$B:$B,$A87,'EPS BAU Outputs'!$A:$A,$B87)</f>
        <v>819.649</v>
      </c>
      <c r="AJ87" s="2">
        <f t="shared" si="16"/>
        <v>23773.532000000003</v>
      </c>
    </row>
    <row r="88" spans="1:36" x14ac:dyDescent="0.35">
      <c r="A88" t="str">
        <f t="shared" si="19"/>
        <v>eps-indonesia-crux NoSettings</v>
      </c>
      <c r="B88" t="s">
        <v>121</v>
      </c>
      <c r="C88" t="str">
        <f t="shared" si="20"/>
        <v>Indonesia</v>
      </c>
      <c r="D88" t="str">
        <f>INDEX('EPS Crosswalk'!$B$2:$B$14,MATCH('EPS Emissions'!$B88,'EPS Crosswalk'!$C$2:$C$14,0),1)</f>
        <v>Geoengineering</v>
      </c>
      <c r="E88">
        <f>SUMIFS('EPS BAU Outputs'!C:C,'EPS BAU Outputs'!$B:$B,$A88,'EPS BAU Outputs'!$A:$A,$B88)</f>
        <v>0</v>
      </c>
      <c r="F88">
        <f>SUMIFS('EPS BAU Outputs'!D:D,'EPS BAU Outputs'!$B:$B,$A88,'EPS BAU Outputs'!$A:$A,$B88)</f>
        <v>0</v>
      </c>
      <c r="G88">
        <f>SUMIFS('EPS BAU Outputs'!E:E,'EPS BAU Outputs'!$B:$B,$A88,'EPS BAU Outputs'!$A:$A,$B88)</f>
        <v>0</v>
      </c>
      <c r="H88">
        <f>SUMIFS('EPS BAU Outputs'!F:F,'EPS BAU Outputs'!$B:$B,$A88,'EPS BAU Outputs'!$A:$A,$B88)</f>
        <v>0</v>
      </c>
      <c r="I88">
        <f>SUMIFS('EPS BAU Outputs'!G:G,'EPS BAU Outputs'!$B:$B,$A88,'EPS BAU Outputs'!$A:$A,$B88)</f>
        <v>0</v>
      </c>
      <c r="J88">
        <f>SUMIFS('EPS BAU Outputs'!H:H,'EPS BAU Outputs'!$B:$B,$A88,'EPS BAU Outputs'!$A:$A,$B88)</f>
        <v>0</v>
      </c>
      <c r="K88">
        <f>SUMIFS('EPS BAU Outputs'!I:I,'EPS BAU Outputs'!$B:$B,$A88,'EPS BAU Outputs'!$A:$A,$B88)</f>
        <v>0</v>
      </c>
      <c r="L88">
        <f>SUMIFS('EPS BAU Outputs'!J:J,'EPS BAU Outputs'!$B:$B,$A88,'EPS BAU Outputs'!$A:$A,$B88)</f>
        <v>0</v>
      </c>
      <c r="M88">
        <f>SUMIFS('EPS BAU Outputs'!K:K,'EPS BAU Outputs'!$B:$B,$A88,'EPS BAU Outputs'!$A:$A,$B88)</f>
        <v>0</v>
      </c>
      <c r="N88">
        <f>SUMIFS('EPS BAU Outputs'!L:L,'EPS BAU Outputs'!$B:$B,$A88,'EPS BAU Outputs'!$A:$A,$B88)</f>
        <v>0</v>
      </c>
      <c r="O88">
        <f>SUMIFS('EPS BAU Outputs'!M:M,'EPS BAU Outputs'!$B:$B,$A88,'EPS BAU Outputs'!$A:$A,$B88)</f>
        <v>0</v>
      </c>
      <c r="P88">
        <f>SUMIFS('EPS BAU Outputs'!N:N,'EPS BAU Outputs'!$B:$B,$A88,'EPS BAU Outputs'!$A:$A,$B88)</f>
        <v>0</v>
      </c>
      <c r="Q88">
        <f>SUMIFS('EPS BAU Outputs'!O:O,'EPS BAU Outputs'!$B:$B,$A88,'EPS BAU Outputs'!$A:$A,$B88)</f>
        <v>0</v>
      </c>
      <c r="R88">
        <f>SUMIFS('EPS BAU Outputs'!P:P,'EPS BAU Outputs'!$B:$B,$A88,'EPS BAU Outputs'!$A:$A,$B88)</f>
        <v>0</v>
      </c>
      <c r="S88">
        <f>SUMIFS('EPS BAU Outputs'!Q:Q,'EPS BAU Outputs'!$B:$B,$A88,'EPS BAU Outputs'!$A:$A,$B88)</f>
        <v>0</v>
      </c>
      <c r="T88">
        <f>SUMIFS('EPS BAU Outputs'!R:R,'EPS BAU Outputs'!$B:$B,$A88,'EPS BAU Outputs'!$A:$A,$B88)</f>
        <v>0</v>
      </c>
      <c r="U88">
        <f>SUMIFS('EPS BAU Outputs'!S:S,'EPS BAU Outputs'!$B:$B,$A88,'EPS BAU Outputs'!$A:$A,$B88)</f>
        <v>0</v>
      </c>
      <c r="V88">
        <f>SUMIFS('EPS BAU Outputs'!T:T,'EPS BAU Outputs'!$B:$B,$A88,'EPS BAU Outputs'!$A:$A,$B88)</f>
        <v>0</v>
      </c>
      <c r="W88">
        <f>SUMIFS('EPS BAU Outputs'!U:U,'EPS BAU Outputs'!$B:$B,$A88,'EPS BAU Outputs'!$A:$A,$B88)</f>
        <v>0</v>
      </c>
      <c r="X88">
        <f>SUMIFS('EPS BAU Outputs'!V:V,'EPS BAU Outputs'!$B:$B,$A88,'EPS BAU Outputs'!$A:$A,$B88)</f>
        <v>0</v>
      </c>
      <c r="Y88">
        <f>SUMIFS('EPS BAU Outputs'!W:W,'EPS BAU Outputs'!$B:$B,$A88,'EPS BAU Outputs'!$A:$A,$B88)</f>
        <v>0</v>
      </c>
      <c r="Z88">
        <f>SUMIFS('EPS BAU Outputs'!X:X,'EPS BAU Outputs'!$B:$B,$A88,'EPS BAU Outputs'!$A:$A,$B88)</f>
        <v>0</v>
      </c>
      <c r="AA88">
        <f>SUMIFS('EPS BAU Outputs'!Y:Y,'EPS BAU Outputs'!$B:$B,$A88,'EPS BAU Outputs'!$A:$A,$B88)</f>
        <v>0</v>
      </c>
      <c r="AB88">
        <f>SUMIFS('EPS BAU Outputs'!Z:Z,'EPS BAU Outputs'!$B:$B,$A88,'EPS BAU Outputs'!$A:$A,$B88)</f>
        <v>0</v>
      </c>
      <c r="AC88">
        <f>SUMIFS('EPS BAU Outputs'!AA:AA,'EPS BAU Outputs'!$B:$B,$A88,'EPS BAU Outputs'!$A:$A,$B88)</f>
        <v>0</v>
      </c>
      <c r="AD88">
        <f>SUMIFS('EPS BAU Outputs'!AB:AB,'EPS BAU Outputs'!$B:$B,$A88,'EPS BAU Outputs'!$A:$A,$B88)</f>
        <v>0</v>
      </c>
      <c r="AE88">
        <f>SUMIFS('EPS BAU Outputs'!AC:AC,'EPS BAU Outputs'!$B:$B,$A88,'EPS BAU Outputs'!$A:$A,$B88)</f>
        <v>0</v>
      </c>
      <c r="AF88">
        <f>SUMIFS('EPS BAU Outputs'!AD:AD,'EPS BAU Outputs'!$B:$B,$A88,'EPS BAU Outputs'!$A:$A,$B88)</f>
        <v>0</v>
      </c>
      <c r="AG88">
        <f>SUMIFS('EPS BAU Outputs'!AE:AE,'EPS BAU Outputs'!$B:$B,$A88,'EPS BAU Outputs'!$A:$A,$B88)</f>
        <v>0</v>
      </c>
      <c r="AH88">
        <f>SUMIFS('EPS BAU Outputs'!AF:AF,'EPS BAU Outputs'!$B:$B,$A88,'EPS BAU Outputs'!$A:$A,$B88)</f>
        <v>0</v>
      </c>
      <c r="AI88">
        <f>SUMIFS('EPS BAU Outputs'!AG:AG,'EPS BAU Outputs'!$B:$B,$A88,'EPS BAU Outputs'!$A:$A,$B88)</f>
        <v>0</v>
      </c>
      <c r="AJ88" s="2">
        <f t="shared" si="16"/>
        <v>0</v>
      </c>
    </row>
    <row r="89" spans="1:36" x14ac:dyDescent="0.35">
      <c r="A89" t="str">
        <f t="shared" si="19"/>
        <v>eps-indonesia-crux NoSettings</v>
      </c>
      <c r="B89" t="s">
        <v>122</v>
      </c>
      <c r="C89" t="str">
        <f t="shared" si="20"/>
        <v>Indonesia</v>
      </c>
      <c r="D89" t="str">
        <f>INDEX('EPS Crosswalk'!$B$2:$B$14,MATCH('EPS Emissions'!$B89,'EPS Crosswalk'!$C$2:$C$14,0),1)</f>
        <v>Industry</v>
      </c>
      <c r="E89">
        <f>SUMIFS('EPS BAU Outputs'!C:C,'EPS BAU Outputs'!$B:$B,$A89,'EPS BAU Outputs'!$A:$A,$B89)</f>
        <v>455.6400000000001</v>
      </c>
      <c r="F89">
        <f>SUMIFS('EPS BAU Outputs'!D:D,'EPS BAU Outputs'!$B:$B,$A89,'EPS BAU Outputs'!$A:$A,$B89)</f>
        <v>476.55600000000004</v>
      </c>
      <c r="G89">
        <f>SUMIFS('EPS BAU Outputs'!E:E,'EPS BAU Outputs'!$B:$B,$A89,'EPS BAU Outputs'!$A:$A,$B89)</f>
        <v>497.78099999999995</v>
      </c>
      <c r="H89">
        <f>SUMIFS('EPS BAU Outputs'!F:F,'EPS BAU Outputs'!$B:$B,$A89,'EPS BAU Outputs'!$A:$A,$B89)</f>
        <v>520.24400000000003</v>
      </c>
      <c r="I89">
        <f>SUMIFS('EPS BAU Outputs'!G:G,'EPS BAU Outputs'!$B:$B,$A89,'EPS BAU Outputs'!$A:$A,$B89)</f>
        <v>543.28700000000003</v>
      </c>
      <c r="J89">
        <f>SUMIFS('EPS BAU Outputs'!H:H,'EPS BAU Outputs'!$B:$B,$A89,'EPS BAU Outputs'!$A:$A,$B89)</f>
        <v>567.68700000000013</v>
      </c>
      <c r="K89">
        <f>SUMIFS('EPS BAU Outputs'!I:I,'EPS BAU Outputs'!$B:$B,$A89,'EPS BAU Outputs'!$A:$A,$B89)</f>
        <v>594.36099999999999</v>
      </c>
      <c r="L89">
        <f>SUMIFS('EPS BAU Outputs'!J:J,'EPS BAU Outputs'!$B:$B,$A89,'EPS BAU Outputs'!$A:$A,$B89)</f>
        <v>619.4670000000001</v>
      </c>
      <c r="M89">
        <f>SUMIFS('EPS BAU Outputs'!K:K,'EPS BAU Outputs'!$B:$B,$A89,'EPS BAU Outputs'!$A:$A,$B89)</f>
        <v>648.83799999999997</v>
      </c>
      <c r="N89">
        <f>SUMIFS('EPS BAU Outputs'!L:L,'EPS BAU Outputs'!$B:$B,$A89,'EPS BAU Outputs'!$A:$A,$B89)</f>
        <v>676.85500000000002</v>
      </c>
      <c r="O89">
        <f>SUMIFS('EPS BAU Outputs'!M:M,'EPS BAU Outputs'!$B:$B,$A89,'EPS BAU Outputs'!$A:$A,$B89)</f>
        <v>708.22500000000002</v>
      </c>
      <c r="P89">
        <f>SUMIFS('EPS BAU Outputs'!N:N,'EPS BAU Outputs'!$B:$B,$A89,'EPS BAU Outputs'!$A:$A,$B89)</f>
        <v>739.83699999999999</v>
      </c>
      <c r="Q89">
        <f>SUMIFS('EPS BAU Outputs'!O:O,'EPS BAU Outputs'!$B:$B,$A89,'EPS BAU Outputs'!$A:$A,$B89)</f>
        <v>773.49900000000014</v>
      </c>
      <c r="R89">
        <f>SUMIFS('EPS BAU Outputs'!P:P,'EPS BAU Outputs'!$B:$B,$A89,'EPS BAU Outputs'!$A:$A,$B89)</f>
        <v>808.88400000000013</v>
      </c>
      <c r="S89">
        <f>SUMIFS('EPS BAU Outputs'!Q:Q,'EPS BAU Outputs'!$B:$B,$A89,'EPS BAU Outputs'!$A:$A,$B89)</f>
        <v>845.06000000000006</v>
      </c>
      <c r="T89">
        <f>SUMIFS('EPS BAU Outputs'!R:R,'EPS BAU Outputs'!$B:$B,$A89,'EPS BAU Outputs'!$A:$A,$B89)</f>
        <v>882.78700000000003</v>
      </c>
      <c r="U89">
        <f>SUMIFS('EPS BAU Outputs'!S:S,'EPS BAU Outputs'!$B:$B,$A89,'EPS BAU Outputs'!$A:$A,$B89)</f>
        <v>922.90800000000002</v>
      </c>
      <c r="V89">
        <f>SUMIFS('EPS BAU Outputs'!T:T,'EPS BAU Outputs'!$B:$B,$A89,'EPS BAU Outputs'!$A:$A,$B89)</f>
        <v>965.92899999999997</v>
      </c>
      <c r="W89">
        <f>SUMIFS('EPS BAU Outputs'!U:U,'EPS BAU Outputs'!$B:$B,$A89,'EPS BAU Outputs'!$A:$A,$B89)</f>
        <v>1009.5240000000001</v>
      </c>
      <c r="X89">
        <f>SUMIFS('EPS BAU Outputs'!V:V,'EPS BAU Outputs'!$B:$B,$A89,'EPS BAU Outputs'!$A:$A,$B89)</f>
        <v>1055.3390000000002</v>
      </c>
      <c r="Y89">
        <f>SUMIFS('EPS BAU Outputs'!W:W,'EPS BAU Outputs'!$B:$B,$A89,'EPS BAU Outputs'!$A:$A,$B89)</f>
        <v>1102.3789999999999</v>
      </c>
      <c r="Z89">
        <f>SUMIFS('EPS BAU Outputs'!X:X,'EPS BAU Outputs'!$B:$B,$A89,'EPS BAU Outputs'!$A:$A,$B89)</f>
        <v>1153.6689999999999</v>
      </c>
      <c r="AA89">
        <f>SUMIFS('EPS BAU Outputs'!Y:Y,'EPS BAU Outputs'!$B:$B,$A89,'EPS BAU Outputs'!$A:$A,$B89)</f>
        <v>1205.492</v>
      </c>
      <c r="AB89">
        <f>SUMIFS('EPS BAU Outputs'!Z:Z,'EPS BAU Outputs'!$B:$B,$A89,'EPS BAU Outputs'!$A:$A,$B89)</f>
        <v>1261.9279999999999</v>
      </c>
      <c r="AC89">
        <f>SUMIFS('EPS BAU Outputs'!AA:AA,'EPS BAU Outputs'!$B:$B,$A89,'EPS BAU Outputs'!$A:$A,$B89)</f>
        <v>1319.0690000000002</v>
      </c>
      <c r="AD89">
        <f>SUMIFS('EPS BAU Outputs'!AB:AB,'EPS BAU Outputs'!$B:$B,$A89,'EPS BAU Outputs'!$A:$A,$B89)</f>
        <v>1380.3790000000001</v>
      </c>
      <c r="AE89">
        <f>SUMIFS('EPS BAU Outputs'!AC:AC,'EPS BAU Outputs'!$B:$B,$A89,'EPS BAU Outputs'!$A:$A,$B89)</f>
        <v>1443.2639999999997</v>
      </c>
      <c r="AF89">
        <f>SUMIFS('EPS BAU Outputs'!AD:AD,'EPS BAU Outputs'!$B:$B,$A89,'EPS BAU Outputs'!$A:$A,$B89)</f>
        <v>1510.0030000000002</v>
      </c>
      <c r="AG89">
        <f>SUMIFS('EPS BAU Outputs'!AE:AE,'EPS BAU Outputs'!$B:$B,$A89,'EPS BAU Outputs'!$A:$A,$B89)</f>
        <v>1579.1740000000002</v>
      </c>
      <c r="AH89">
        <f>SUMIFS('EPS BAU Outputs'!AF:AF,'EPS BAU Outputs'!$B:$B,$A89,'EPS BAU Outputs'!$A:$A,$B89)</f>
        <v>1652.8090000000002</v>
      </c>
      <c r="AI89">
        <f>SUMIFS('EPS BAU Outputs'!AG:AG,'EPS BAU Outputs'!$B:$B,$A89,'EPS BAU Outputs'!$A:$A,$B89)</f>
        <v>1730.6890000000001</v>
      </c>
      <c r="AJ89" s="2">
        <f t="shared" si="16"/>
        <v>29651.562999999991</v>
      </c>
    </row>
    <row r="90" spans="1:36" x14ac:dyDescent="0.35">
      <c r="A90" t="str">
        <f t="shared" si="19"/>
        <v>eps-indonesia-crux NoSettings</v>
      </c>
      <c r="B90" t="s">
        <v>123</v>
      </c>
      <c r="C90" t="str">
        <f t="shared" si="20"/>
        <v>Indonesia</v>
      </c>
      <c r="D90" t="str">
        <f>INDEX('EPS Crosswalk'!$B$2:$B$14,MATCH('EPS Emissions'!$B90,'EPS Crosswalk'!$C$2:$C$14,0),1)</f>
        <v>Agriculture</v>
      </c>
      <c r="E90">
        <f>SUMIFS('EPS BAU Outputs'!C:C,'EPS BAU Outputs'!$B:$B,$A90,'EPS BAU Outputs'!$A:$A,$B90)</f>
        <v>261.39699999999999</v>
      </c>
      <c r="F90">
        <f>SUMIFS('EPS BAU Outputs'!D:D,'EPS BAU Outputs'!$B:$B,$A90,'EPS BAU Outputs'!$A:$A,$B90)</f>
        <v>263.46699999999998</v>
      </c>
      <c r="G90">
        <f>SUMIFS('EPS BAU Outputs'!E:E,'EPS BAU Outputs'!$B:$B,$A90,'EPS BAU Outputs'!$A:$A,$B90)</f>
        <v>264.53800000000001</v>
      </c>
      <c r="H90">
        <f>SUMIFS('EPS BAU Outputs'!F:F,'EPS BAU Outputs'!$B:$B,$A90,'EPS BAU Outputs'!$A:$A,$B90)</f>
        <v>266.61599999999999</v>
      </c>
      <c r="I90">
        <f>SUMIFS('EPS BAU Outputs'!G:G,'EPS BAU Outputs'!$B:$B,$A90,'EPS BAU Outputs'!$A:$A,$B90)</f>
        <v>268.70299999999997</v>
      </c>
      <c r="J90">
        <f>SUMIFS('EPS BAU Outputs'!H:H,'EPS BAU Outputs'!$B:$B,$A90,'EPS BAU Outputs'!$A:$A,$B90)</f>
        <v>269.78100000000001</v>
      </c>
      <c r="K90">
        <f>SUMIFS('EPS BAU Outputs'!I:I,'EPS BAU Outputs'!$B:$B,$A90,'EPS BAU Outputs'!$A:$A,$B90)</f>
        <v>270.875</v>
      </c>
      <c r="L90">
        <f>SUMIFS('EPS BAU Outputs'!J:J,'EPS BAU Outputs'!$B:$B,$A90,'EPS BAU Outputs'!$A:$A,$B90)</f>
        <v>272.96899999999999</v>
      </c>
      <c r="M90">
        <f>SUMIFS('EPS BAU Outputs'!K:K,'EPS BAU Outputs'!$B:$B,$A90,'EPS BAU Outputs'!$A:$A,$B90)</f>
        <v>275.06299999999999</v>
      </c>
      <c r="N90">
        <f>SUMIFS('EPS BAU Outputs'!L:L,'EPS BAU Outputs'!$B:$B,$A90,'EPS BAU Outputs'!$A:$A,$B90)</f>
        <v>277.16500000000002</v>
      </c>
      <c r="O90">
        <f>SUMIFS('EPS BAU Outputs'!M:M,'EPS BAU Outputs'!$B:$B,$A90,'EPS BAU Outputs'!$A:$A,$B90)</f>
        <v>278.27499999999998</v>
      </c>
      <c r="P90">
        <f>SUMIFS('EPS BAU Outputs'!N:N,'EPS BAU Outputs'!$B:$B,$A90,'EPS BAU Outputs'!$A:$A,$B90)</f>
        <v>280.39299999999997</v>
      </c>
      <c r="Q90">
        <f>SUMIFS('EPS BAU Outputs'!O:O,'EPS BAU Outputs'!$B:$B,$A90,'EPS BAU Outputs'!$A:$A,$B90)</f>
        <v>282.51100000000002</v>
      </c>
      <c r="R90">
        <f>SUMIFS('EPS BAU Outputs'!P:P,'EPS BAU Outputs'!$B:$B,$A90,'EPS BAU Outputs'!$A:$A,$B90)</f>
        <v>284.63600000000002</v>
      </c>
      <c r="S90">
        <f>SUMIFS('EPS BAU Outputs'!Q:Q,'EPS BAU Outputs'!$B:$B,$A90,'EPS BAU Outputs'!$A:$A,$B90)</f>
        <v>285.77</v>
      </c>
      <c r="T90">
        <f>SUMIFS('EPS BAU Outputs'!R:R,'EPS BAU Outputs'!$B:$B,$A90,'EPS BAU Outputs'!$A:$A,$B90)</f>
        <v>287.90300000000002</v>
      </c>
      <c r="U90">
        <f>SUMIFS('EPS BAU Outputs'!S:S,'EPS BAU Outputs'!$B:$B,$A90,'EPS BAU Outputs'!$A:$A,$B90)</f>
        <v>290.05200000000002</v>
      </c>
      <c r="V90">
        <f>SUMIFS('EPS BAU Outputs'!T:T,'EPS BAU Outputs'!$B:$B,$A90,'EPS BAU Outputs'!$A:$A,$B90)</f>
        <v>291.20100000000002</v>
      </c>
      <c r="W90">
        <f>SUMIFS('EPS BAU Outputs'!U:U,'EPS BAU Outputs'!$B:$B,$A90,'EPS BAU Outputs'!$A:$A,$B90)</f>
        <v>292.36599999999999</v>
      </c>
      <c r="X90">
        <f>SUMIFS('EPS BAU Outputs'!V:V,'EPS BAU Outputs'!$B:$B,$A90,'EPS BAU Outputs'!$A:$A,$B90)</f>
        <v>294.53100000000001</v>
      </c>
      <c r="Y90">
        <f>SUMIFS('EPS BAU Outputs'!W:W,'EPS BAU Outputs'!$B:$B,$A90,'EPS BAU Outputs'!$A:$A,$B90)</f>
        <v>296.71100000000001</v>
      </c>
      <c r="Z90">
        <f>SUMIFS('EPS BAU Outputs'!X:X,'EPS BAU Outputs'!$B:$B,$A90,'EPS BAU Outputs'!$A:$A,$B90)</f>
        <v>298.89100000000002</v>
      </c>
      <c r="AA90">
        <f>SUMIFS('EPS BAU Outputs'!Y:Y,'EPS BAU Outputs'!$B:$B,$A90,'EPS BAU Outputs'!$A:$A,$B90)</f>
        <v>301.08800000000002</v>
      </c>
      <c r="AB90">
        <f>SUMIFS('EPS BAU Outputs'!Z:Z,'EPS BAU Outputs'!$B:$B,$A90,'EPS BAU Outputs'!$A:$A,$B90)</f>
        <v>302.29199999999997</v>
      </c>
      <c r="AC90">
        <f>SUMIFS('EPS BAU Outputs'!AA:AA,'EPS BAU Outputs'!$B:$B,$A90,'EPS BAU Outputs'!$A:$A,$B90)</f>
        <v>304.51100000000002</v>
      </c>
      <c r="AD90">
        <f>SUMIFS('EPS BAU Outputs'!AB:AB,'EPS BAU Outputs'!$B:$B,$A90,'EPS BAU Outputs'!$A:$A,$B90)</f>
        <v>306.73099999999999</v>
      </c>
      <c r="AE90">
        <f>SUMIFS('EPS BAU Outputs'!AC:AC,'EPS BAU Outputs'!$B:$B,$A90,'EPS BAU Outputs'!$A:$A,$B90)</f>
        <v>308.96600000000001</v>
      </c>
      <c r="AF90">
        <f>SUMIFS('EPS BAU Outputs'!AD:AD,'EPS BAU Outputs'!$B:$B,$A90,'EPS BAU Outputs'!$A:$A,$B90)</f>
        <v>310.21699999999998</v>
      </c>
      <c r="AG90">
        <f>SUMIFS('EPS BAU Outputs'!AE:AE,'EPS BAU Outputs'!$B:$B,$A90,'EPS BAU Outputs'!$A:$A,$B90)</f>
        <v>311.476</v>
      </c>
      <c r="AH90">
        <f>SUMIFS('EPS BAU Outputs'!AF:AF,'EPS BAU Outputs'!$B:$B,$A90,'EPS BAU Outputs'!$A:$A,$B90)</f>
        <v>313.75099999999998</v>
      </c>
      <c r="AI90">
        <f>SUMIFS('EPS BAU Outputs'!AG:AG,'EPS BAU Outputs'!$B:$B,$A90,'EPS BAU Outputs'!$A:$A,$B90)</f>
        <v>316.041</v>
      </c>
      <c r="AJ90" s="2">
        <f t="shared" si="16"/>
        <v>8928.8869999999988</v>
      </c>
    </row>
    <row r="91" spans="1:36" x14ac:dyDescent="0.35">
      <c r="A91" t="str">
        <f t="shared" si="19"/>
        <v>eps-indonesia-crux NoSettings</v>
      </c>
      <c r="B91" t="s">
        <v>124</v>
      </c>
      <c r="C91" t="str">
        <f t="shared" si="20"/>
        <v>Indonesia</v>
      </c>
      <c r="D91" t="str">
        <f>INDEX('EPS Crosswalk'!$B$2:$B$14,MATCH('EPS Emissions'!$B91,'EPS Crosswalk'!$C$2:$C$14,0),1)</f>
        <v>Waste</v>
      </c>
      <c r="E91">
        <f>SUMIFS('EPS BAU Outputs'!C:C,'EPS BAU Outputs'!$B:$B,$A91,'EPS BAU Outputs'!$A:$A,$B91)</f>
        <v>73.23</v>
      </c>
      <c r="F91">
        <f>SUMIFS('EPS BAU Outputs'!D:D,'EPS BAU Outputs'!$B:$B,$A91,'EPS BAU Outputs'!$A:$A,$B91)</f>
        <v>73.239999999999995</v>
      </c>
      <c r="G91">
        <f>SUMIFS('EPS BAU Outputs'!E:E,'EPS BAU Outputs'!$B:$B,$A91,'EPS BAU Outputs'!$A:$A,$B91)</f>
        <v>73.260000000000005</v>
      </c>
      <c r="H91">
        <f>SUMIFS('EPS BAU Outputs'!F:F,'EPS BAU Outputs'!$B:$B,$A91,'EPS BAU Outputs'!$A:$A,$B91)</f>
        <v>73.28</v>
      </c>
      <c r="I91">
        <f>SUMIFS('EPS BAU Outputs'!G:G,'EPS BAU Outputs'!$B:$B,$A91,'EPS BAU Outputs'!$A:$A,$B91)</f>
        <v>73.290000000000006</v>
      </c>
      <c r="J91">
        <f>SUMIFS('EPS BAU Outputs'!H:H,'EPS BAU Outputs'!$B:$B,$A91,'EPS BAU Outputs'!$A:$A,$B91)</f>
        <v>73.31</v>
      </c>
      <c r="K91">
        <f>SUMIFS('EPS BAU Outputs'!I:I,'EPS BAU Outputs'!$B:$B,$A91,'EPS BAU Outputs'!$A:$A,$B91)</f>
        <v>74.03</v>
      </c>
      <c r="L91">
        <f>SUMIFS('EPS BAU Outputs'!J:J,'EPS BAU Outputs'!$B:$B,$A91,'EPS BAU Outputs'!$A:$A,$B91)</f>
        <v>74.739999999999995</v>
      </c>
      <c r="M91">
        <f>SUMIFS('EPS BAU Outputs'!K:K,'EPS BAU Outputs'!$B:$B,$A91,'EPS BAU Outputs'!$A:$A,$B91)</f>
        <v>75.56</v>
      </c>
      <c r="N91">
        <f>SUMIFS('EPS BAU Outputs'!L:L,'EPS BAU Outputs'!$B:$B,$A91,'EPS BAU Outputs'!$A:$A,$B91)</f>
        <v>76.27</v>
      </c>
      <c r="O91">
        <f>SUMIFS('EPS BAU Outputs'!M:M,'EPS BAU Outputs'!$B:$B,$A91,'EPS BAU Outputs'!$A:$A,$B91)</f>
        <v>76.989999999999995</v>
      </c>
      <c r="P91">
        <f>SUMIFS('EPS BAU Outputs'!N:N,'EPS BAU Outputs'!$B:$B,$A91,'EPS BAU Outputs'!$A:$A,$B91)</f>
        <v>77.7</v>
      </c>
      <c r="Q91">
        <f>SUMIFS('EPS BAU Outputs'!O:O,'EPS BAU Outputs'!$B:$B,$A91,'EPS BAU Outputs'!$A:$A,$B91)</f>
        <v>78.42</v>
      </c>
      <c r="R91">
        <f>SUMIFS('EPS BAU Outputs'!P:P,'EPS BAU Outputs'!$B:$B,$A91,'EPS BAU Outputs'!$A:$A,$B91)</f>
        <v>79.13</v>
      </c>
      <c r="S91">
        <f>SUMIFS('EPS BAU Outputs'!Q:Q,'EPS BAU Outputs'!$B:$B,$A91,'EPS BAU Outputs'!$A:$A,$B91)</f>
        <v>79.849999999999994</v>
      </c>
      <c r="T91">
        <f>SUMIFS('EPS BAU Outputs'!R:R,'EPS BAU Outputs'!$B:$B,$A91,'EPS BAU Outputs'!$A:$A,$B91)</f>
        <v>80.569999999999993</v>
      </c>
      <c r="U91">
        <f>SUMIFS('EPS BAU Outputs'!S:S,'EPS BAU Outputs'!$B:$B,$A91,'EPS BAU Outputs'!$A:$A,$B91)</f>
        <v>81.28</v>
      </c>
      <c r="V91">
        <f>SUMIFS('EPS BAU Outputs'!T:T,'EPS BAU Outputs'!$B:$B,$A91,'EPS BAU Outputs'!$A:$A,$B91)</f>
        <v>82.1</v>
      </c>
      <c r="W91">
        <f>SUMIFS('EPS BAU Outputs'!U:U,'EPS BAU Outputs'!$B:$B,$A91,'EPS BAU Outputs'!$A:$A,$B91)</f>
        <v>82.81</v>
      </c>
      <c r="X91">
        <f>SUMIFS('EPS BAU Outputs'!V:V,'EPS BAU Outputs'!$B:$B,$A91,'EPS BAU Outputs'!$A:$A,$B91)</f>
        <v>83.53</v>
      </c>
      <c r="Y91">
        <f>SUMIFS('EPS BAU Outputs'!W:W,'EPS BAU Outputs'!$B:$B,$A91,'EPS BAU Outputs'!$A:$A,$B91)</f>
        <v>84.24</v>
      </c>
      <c r="Z91">
        <f>SUMIFS('EPS BAU Outputs'!X:X,'EPS BAU Outputs'!$B:$B,$A91,'EPS BAU Outputs'!$A:$A,$B91)</f>
        <v>84.96</v>
      </c>
      <c r="AA91">
        <f>SUMIFS('EPS BAU Outputs'!Y:Y,'EPS BAU Outputs'!$B:$B,$A91,'EPS BAU Outputs'!$A:$A,$B91)</f>
        <v>85.67</v>
      </c>
      <c r="AB91">
        <f>SUMIFS('EPS BAU Outputs'!Z:Z,'EPS BAU Outputs'!$B:$B,$A91,'EPS BAU Outputs'!$A:$A,$B91)</f>
        <v>86.39</v>
      </c>
      <c r="AC91">
        <f>SUMIFS('EPS BAU Outputs'!AA:AA,'EPS BAU Outputs'!$B:$B,$A91,'EPS BAU Outputs'!$A:$A,$B91)</f>
        <v>87.1</v>
      </c>
      <c r="AD91">
        <f>SUMIFS('EPS BAU Outputs'!AB:AB,'EPS BAU Outputs'!$B:$B,$A91,'EPS BAU Outputs'!$A:$A,$B91)</f>
        <v>87.82</v>
      </c>
      <c r="AE91">
        <f>SUMIFS('EPS BAU Outputs'!AC:AC,'EPS BAU Outputs'!$B:$B,$A91,'EPS BAU Outputs'!$A:$A,$B91)</f>
        <v>88.63</v>
      </c>
      <c r="AF91">
        <f>SUMIFS('EPS BAU Outputs'!AD:AD,'EPS BAU Outputs'!$B:$B,$A91,'EPS BAU Outputs'!$A:$A,$B91)</f>
        <v>89.35</v>
      </c>
      <c r="AG91">
        <f>SUMIFS('EPS BAU Outputs'!AE:AE,'EPS BAU Outputs'!$B:$B,$A91,'EPS BAU Outputs'!$A:$A,$B91)</f>
        <v>90.07</v>
      </c>
      <c r="AH91">
        <f>SUMIFS('EPS BAU Outputs'!AF:AF,'EPS BAU Outputs'!$B:$B,$A91,'EPS BAU Outputs'!$A:$A,$B91)</f>
        <v>90.78</v>
      </c>
      <c r="AI91">
        <f>SUMIFS('EPS BAU Outputs'!AG:AG,'EPS BAU Outputs'!$B:$B,$A91,'EPS BAU Outputs'!$A:$A,$B91)</f>
        <v>91.5</v>
      </c>
      <c r="AJ91" s="2">
        <f t="shared" si="16"/>
        <v>2509.1000000000004</v>
      </c>
    </row>
    <row r="92" spans="1:36" x14ac:dyDescent="0.35">
      <c r="A92" s="9" t="s">
        <v>133</v>
      </c>
      <c r="B92" t="s">
        <v>115</v>
      </c>
      <c r="C92" t="s">
        <v>10</v>
      </c>
      <c r="D92" t="str">
        <f>INDEX('EPS Crosswalk'!$B$2:$B$14,MATCH('EPS Emissions'!$B92,'EPS Crosswalk'!$C$2:$C$14,0),1)</f>
        <v>Transportation</v>
      </c>
      <c r="E92" s="15">
        <f>'[1]EPS baselines'!B185</f>
        <v>164.60551021939921</v>
      </c>
      <c r="F92" s="15">
        <f>'[1]EPS baselines'!C185</f>
        <v>186.03791534544575</v>
      </c>
      <c r="G92" s="15">
        <f>'[1]EPS baselines'!D185</f>
        <v>191.31904272094266</v>
      </c>
      <c r="H92" s="15">
        <f>'[1]EPS baselines'!E185</f>
        <v>190.72767757204588</v>
      </c>
      <c r="I92" s="15">
        <f>'[1]EPS baselines'!F185</f>
        <v>190.10670410783405</v>
      </c>
      <c r="J92" s="15">
        <f>'[1]EPS baselines'!G185</f>
        <v>189.640722605267</v>
      </c>
      <c r="K92" s="15">
        <f>'[1]EPS baselines'!H185</f>
        <v>189.27411989989719</v>
      </c>
      <c r="L92" s="15">
        <f>'[1]EPS baselines'!I185</f>
        <v>188.84580267964861</v>
      </c>
      <c r="M92" s="15">
        <f>'[1]EPS baselines'!J185</f>
        <v>188.06399462021477</v>
      </c>
      <c r="N92" s="15">
        <f>'[1]EPS baselines'!K185</f>
        <v>187.15671757611631</v>
      </c>
      <c r="O92" s="15">
        <f>'[1]EPS baselines'!L185</f>
        <v>186.17908351294113</v>
      </c>
      <c r="P92" s="15">
        <f>'[1]EPS baselines'!M185</f>
        <v>185.10115097448943</v>
      </c>
      <c r="Q92" s="15">
        <f>'[1]EPS baselines'!N185</f>
        <v>184.11319701437083</v>
      </c>
      <c r="R92" s="15">
        <f>'[1]EPS baselines'!O185</f>
        <v>182.80876628008787</v>
      </c>
      <c r="S92" s="15">
        <f>'[1]EPS baselines'!P185</f>
        <v>181.5463169757611</v>
      </c>
      <c r="T92" s="15">
        <f>'[1]EPS baselines'!Q185</f>
        <v>180.17228823950632</v>
      </c>
      <c r="U92" s="15">
        <f>'[1]EPS baselines'!R185</f>
        <v>178.85754023903746</v>
      </c>
      <c r="V92" s="15">
        <f>'[1]EPS baselines'!S185</f>
        <v>177.45685212712851</v>
      </c>
      <c r="W92" s="15">
        <f>'[1]EPS baselines'!T185</f>
        <v>176.12524750398961</v>
      </c>
      <c r="X92" s="15">
        <f>'[1]EPS baselines'!U185</f>
        <v>174.5960138874334</v>
      </c>
      <c r="Y92" s="15">
        <f>'[1]EPS baselines'!V185</f>
        <v>173.22215986524884</v>
      </c>
      <c r="Z92" s="15">
        <f>'[1]EPS baselines'!W185</f>
        <v>171.82264247020601</v>
      </c>
      <c r="AA92" s="15">
        <f>'[1]EPS baselines'!X185</f>
        <v>170.44530679252409</v>
      </c>
      <c r="AB92" s="15">
        <f>'[1]EPS baselines'!Y185</f>
        <v>169.08542322925496</v>
      </c>
      <c r="AC92" s="15">
        <f>'[1]EPS baselines'!Z185</f>
        <v>167.67291807982542</v>
      </c>
      <c r="AD92" s="15">
        <f>'[1]EPS baselines'!AA185</f>
        <v>166.51698207179129</v>
      </c>
      <c r="AE92" s="15">
        <f>'[1]EPS baselines'!AB185</f>
        <v>165.53704727505874</v>
      </c>
      <c r="AF92" s="15">
        <f>'[1]EPS baselines'!AC185</f>
        <v>164.33039911458559</v>
      </c>
      <c r="AG92" s="15">
        <f>'[1]EPS baselines'!AD185</f>
        <v>163.10500376876666</v>
      </c>
      <c r="AH92" s="15">
        <f>'[1]EPS baselines'!AE185</f>
        <v>162.01643837931044</v>
      </c>
      <c r="AI92" s="15">
        <f>'[1]EPS baselines'!AF185</f>
        <v>160.86230152730911</v>
      </c>
      <c r="AJ92" s="2">
        <f t="shared" ref="AJ92:AJ101" si="21">SUM(E92:AI92)</f>
        <v>5507.351286675439</v>
      </c>
    </row>
    <row r="93" spans="1:36" x14ac:dyDescent="0.35">
      <c r="A93" t="str">
        <f t="shared" ref="A93:A101" si="22">A92</f>
        <v>eps-uk NoSettings</v>
      </c>
      <c r="B93" t="s">
        <v>116</v>
      </c>
      <c r="C93" t="str">
        <f t="shared" ref="C93:C101" si="23">C92</f>
        <v>UK</v>
      </c>
      <c r="D93" t="str">
        <f>INDEX('EPS Crosswalk'!$B$2:$B$14,MATCH('EPS Emissions'!$B93,'EPS Crosswalk'!$C$2:$C$14,0),1)</f>
        <v>Electricity</v>
      </c>
      <c r="E93" s="15">
        <f>'[1]EPS baselines'!B186</f>
        <v>63.102266727615302</v>
      </c>
      <c r="F93" s="15">
        <f>'[1]EPS baselines'!C186</f>
        <v>66.251488591796146</v>
      </c>
      <c r="G93" s="15">
        <f>'[1]EPS baselines'!D186</f>
        <v>57.024541268052644</v>
      </c>
      <c r="H93" s="15">
        <f>'[1]EPS baselines'!E186</f>
        <v>57.800898366882734</v>
      </c>
      <c r="I93" s="15">
        <f>'[1]EPS baselines'!F186</f>
        <v>56.07521704851888</v>
      </c>
      <c r="J93" s="15">
        <f>'[1]EPS baselines'!G186</f>
        <v>55.820214419648551</v>
      </c>
      <c r="K93" s="15">
        <f>'[1]EPS baselines'!H186</f>
        <v>49.286333448338951</v>
      </c>
      <c r="L93" s="15">
        <f>'[1]EPS baselines'!I186</f>
        <v>44.406074496143674</v>
      </c>
      <c r="M93" s="15">
        <f>'[1]EPS baselines'!J186</f>
        <v>46.451427713815406</v>
      </c>
      <c r="N93" s="15">
        <f>'[1]EPS baselines'!K186</f>
        <v>45.108145720482867</v>
      </c>
      <c r="O93" s="15">
        <f>'[1]EPS baselines'!L186</f>
        <v>49.074832448516304</v>
      </c>
      <c r="P93" s="15">
        <f>'[1]EPS baselines'!M186</f>
        <v>47.029092344610092</v>
      </c>
      <c r="Q93" s="15">
        <f>'[1]EPS baselines'!N186</f>
        <v>45.520665525867116</v>
      </c>
      <c r="R93" s="15">
        <f>'[1]EPS baselines'!O186</f>
        <v>41.876330654462151</v>
      </c>
      <c r="S93" s="15">
        <f>'[1]EPS baselines'!P186</f>
        <v>39.236162880535403</v>
      </c>
      <c r="T93" s="15">
        <f>'[1]EPS baselines'!Q186</f>
        <v>37.833894424344692</v>
      </c>
      <c r="U93" s="15">
        <f>'[1]EPS baselines'!R186</f>
        <v>32.601362013233427</v>
      </c>
      <c r="V93" s="15">
        <f>'[1]EPS baselines'!S186</f>
        <v>30.976225951893639</v>
      </c>
      <c r="W93" s="15">
        <f>'[1]EPS baselines'!T186</f>
        <v>29.843593648613989</v>
      </c>
      <c r="X93" s="15">
        <f>'[1]EPS baselines'!U186</f>
        <v>28.991230579234241</v>
      </c>
      <c r="Y93" s="15">
        <f>'[1]EPS baselines'!V186</f>
        <v>28.108920009588928</v>
      </c>
      <c r="Z93" s="15">
        <f>'[1]EPS baselines'!W186</f>
        <v>27.05723606275086</v>
      </c>
      <c r="AA93" s="15">
        <f>'[1]EPS baselines'!X186</f>
        <v>26.507436249552427</v>
      </c>
      <c r="AB93" s="15">
        <f>'[1]EPS baselines'!Y186</f>
        <v>25.334926920285739</v>
      </c>
      <c r="AC93" s="15">
        <f>'[1]EPS baselines'!Z186</f>
        <v>20.767965036078294</v>
      </c>
      <c r="AD93" s="15">
        <f>'[1]EPS baselines'!AA186</f>
        <v>13.819780155119986</v>
      </c>
      <c r="AE93" s="15">
        <f>'[1]EPS baselines'!AB186</f>
        <v>13.648806148591461</v>
      </c>
      <c r="AF93" s="15">
        <f>'[1]EPS baselines'!AC186</f>
        <v>10.821518736477032</v>
      </c>
      <c r="AG93" s="15">
        <f>'[1]EPS baselines'!AD186</f>
        <v>7.4712249790872818</v>
      </c>
      <c r="AH93" s="15">
        <f>'[1]EPS baselines'!AE186</f>
        <v>6.7075585883939652</v>
      </c>
      <c r="AI93" s="15">
        <f>'[1]EPS baselines'!AF186</f>
        <v>7.1660059859016769</v>
      </c>
      <c r="AJ93" s="2">
        <f t="shared" si="21"/>
        <v>1111.721377144434</v>
      </c>
    </row>
    <row r="94" spans="1:36" x14ac:dyDescent="0.35">
      <c r="A94" t="str">
        <f t="shared" si="22"/>
        <v>eps-uk NoSettings</v>
      </c>
      <c r="B94" t="s">
        <v>117</v>
      </c>
      <c r="C94" t="str">
        <f t="shared" si="23"/>
        <v>UK</v>
      </c>
      <c r="D94" t="str">
        <f>INDEX('EPS Crosswalk'!$B$2:$B$14,MATCH('EPS Emissions'!$B94,'EPS Crosswalk'!$C$2:$C$14,0),1)</f>
        <v>Residential</v>
      </c>
      <c r="E94" s="15">
        <f>'[1]EPS baselines'!B187</f>
        <v>67.5645462360946</v>
      </c>
      <c r="F94" s="15">
        <f>'[1]EPS baselines'!C187</f>
        <v>67.33205446266237</v>
      </c>
      <c r="G94" s="15">
        <f>'[1]EPS baselines'!D187</f>
        <v>67.004638917852503</v>
      </c>
      <c r="H94" s="15">
        <f>'[1]EPS baselines'!E187</f>
        <v>65.78161632851959</v>
      </c>
      <c r="I94" s="15">
        <f>'[1]EPS baselines'!F187</f>
        <v>65.793263703880484</v>
      </c>
      <c r="J94" s="15">
        <f>'[1]EPS baselines'!G187</f>
        <v>65.316574881325721</v>
      </c>
      <c r="K94" s="15">
        <f>'[1]EPS baselines'!H187</f>
        <v>64.985340118223064</v>
      </c>
      <c r="L94" s="15">
        <f>'[1]EPS baselines'!I187</f>
        <v>64.820446436459179</v>
      </c>
      <c r="M94" s="15">
        <f>'[1]EPS baselines'!J187</f>
        <v>65.115959801949145</v>
      </c>
      <c r="N94" s="15">
        <f>'[1]EPS baselines'!K187</f>
        <v>65.677604846895122</v>
      </c>
      <c r="O94" s="15">
        <f>'[1]EPS baselines'!L187</f>
        <v>66.436338897183134</v>
      </c>
      <c r="P94" s="15">
        <f>'[1]EPS baselines'!M187</f>
        <v>67.056749778696542</v>
      </c>
      <c r="Q94" s="15">
        <f>'[1]EPS baselines'!N187</f>
        <v>67.125678917028665</v>
      </c>
      <c r="R94" s="15">
        <f>'[1]EPS baselines'!O187</f>
        <v>67.217883737017587</v>
      </c>
      <c r="S94" s="15">
        <f>'[1]EPS baselines'!P187</f>
        <v>67.229852745956748</v>
      </c>
      <c r="T94" s="15">
        <f>'[1]EPS baselines'!Q187</f>
        <v>67.145514724220391</v>
      </c>
      <c r="U94" s="15">
        <f>'[1]EPS baselines'!R187</f>
        <v>66.903884181682827</v>
      </c>
      <c r="V94" s="15">
        <f>'[1]EPS baselines'!S187</f>
        <v>66.648575986174933</v>
      </c>
      <c r="W94" s="15">
        <f>'[1]EPS baselines'!T187</f>
        <v>66.55276627345512</v>
      </c>
      <c r="X94" s="15">
        <f>'[1]EPS baselines'!U187</f>
        <v>66.292508428021677</v>
      </c>
      <c r="Y94" s="15">
        <f>'[1]EPS baselines'!V187</f>
        <v>66.006483669521117</v>
      </c>
      <c r="Z94" s="15">
        <f>'[1]EPS baselines'!W187</f>
        <v>65.657114413891463</v>
      </c>
      <c r="AA94" s="15">
        <f>'[1]EPS baselines'!X187</f>
        <v>65.281493466784354</v>
      </c>
      <c r="AB94" s="15">
        <f>'[1]EPS baselines'!Y187</f>
        <v>64.882031256860159</v>
      </c>
      <c r="AC94" s="15">
        <f>'[1]EPS baselines'!Z187</f>
        <v>64.46523873966828</v>
      </c>
      <c r="AD94" s="15">
        <f>'[1]EPS baselines'!AA187</f>
        <v>64.089074712404113</v>
      </c>
      <c r="AE94" s="15">
        <f>'[1]EPS baselines'!AB187</f>
        <v>63.744736604370075</v>
      </c>
      <c r="AF94" s="15">
        <f>'[1]EPS baselines'!AC187</f>
        <v>63.328728729537545</v>
      </c>
      <c r="AG94" s="15">
        <f>'[1]EPS baselines'!AD187</f>
        <v>62.982604229832532</v>
      </c>
      <c r="AH94" s="15">
        <f>'[1]EPS baselines'!AE187</f>
        <v>62.522932557055356</v>
      </c>
      <c r="AI94" s="15">
        <f>'[1]EPS baselines'!AF187</f>
        <v>62.013327490854692</v>
      </c>
      <c r="AJ94" s="2">
        <f t="shared" si="21"/>
        <v>2032.9755652740785</v>
      </c>
    </row>
    <row r="95" spans="1:36" x14ac:dyDescent="0.35">
      <c r="A95" t="str">
        <f t="shared" si="22"/>
        <v>eps-uk NoSettings</v>
      </c>
      <c r="B95" t="s">
        <v>118</v>
      </c>
      <c r="C95" t="str">
        <f t="shared" si="23"/>
        <v>UK</v>
      </c>
      <c r="D95" t="str">
        <f>INDEX('EPS Crosswalk'!$B$2:$B$14,MATCH('EPS Emissions'!$B95,'EPS Crosswalk'!$C$2:$C$14,0),1)</f>
        <v>Commercial</v>
      </c>
      <c r="E95" s="15">
        <f>'[1]EPS baselines'!B188</f>
        <v>13.174906492985642</v>
      </c>
      <c r="F95" s="15">
        <f>'[1]EPS baselines'!C188</f>
        <v>14.837729506742306</v>
      </c>
      <c r="G95" s="15">
        <f>'[1]EPS baselines'!D188</f>
        <v>15.347266474813495</v>
      </c>
      <c r="H95" s="15">
        <f>'[1]EPS baselines'!E188</f>
        <v>15.252973220073613</v>
      </c>
      <c r="I95" s="15">
        <f>'[1]EPS baselines'!F188</f>
        <v>14.832432042038505</v>
      </c>
      <c r="J95" s="15">
        <f>'[1]EPS baselines'!G188</f>
        <v>14.782639770648586</v>
      </c>
      <c r="K95" s="15">
        <f>'[1]EPS baselines'!H188</f>
        <v>14.631504149262668</v>
      </c>
      <c r="L95" s="15">
        <f>'[1]EPS baselines'!I188</f>
        <v>14.441717339693724</v>
      </c>
      <c r="M95" s="15">
        <f>'[1]EPS baselines'!J188</f>
        <v>14.534911581646156</v>
      </c>
      <c r="N95" s="15">
        <f>'[1]EPS baselines'!K188</f>
        <v>14.604079289621751</v>
      </c>
      <c r="O95" s="15">
        <f>'[1]EPS baselines'!L188</f>
        <v>14.74473881438891</v>
      </c>
      <c r="P95" s="15">
        <f>'[1]EPS baselines'!M188</f>
        <v>15.262033744793882</v>
      </c>
      <c r="Q95" s="15">
        <f>'[1]EPS baselines'!N188</f>
        <v>15.367422494410704</v>
      </c>
      <c r="R95" s="15">
        <f>'[1]EPS baselines'!O188</f>
        <v>15.505169275287557</v>
      </c>
      <c r="S95" s="15">
        <f>'[1]EPS baselines'!P188</f>
        <v>15.608565392186108</v>
      </c>
      <c r="T95" s="15">
        <f>'[1]EPS baselines'!Q188</f>
        <v>15.555040988387788</v>
      </c>
      <c r="U95" s="15">
        <f>'[1]EPS baselines'!R188</f>
        <v>15.432776882103155</v>
      </c>
      <c r="V95" s="15">
        <f>'[1]EPS baselines'!S188</f>
        <v>15.413533207600665</v>
      </c>
      <c r="W95" s="15">
        <f>'[1]EPS baselines'!T188</f>
        <v>15.410702193817656</v>
      </c>
      <c r="X95" s="15">
        <f>'[1]EPS baselines'!U188</f>
        <v>15.375184488436645</v>
      </c>
      <c r="Y95" s="15">
        <f>'[1]EPS baselines'!V188</f>
        <v>15.321345606094923</v>
      </c>
      <c r="Z95" s="15">
        <f>'[1]EPS baselines'!W188</f>
        <v>15.365138178128547</v>
      </c>
      <c r="AA95" s="15">
        <f>'[1]EPS baselines'!X188</f>
        <v>15.351264373321072</v>
      </c>
      <c r="AB95" s="15">
        <f>'[1]EPS baselines'!Y188</f>
        <v>15.329278402714607</v>
      </c>
      <c r="AC95" s="15">
        <f>'[1]EPS baselines'!Z188</f>
        <v>15.300226462398712</v>
      </c>
      <c r="AD95" s="15">
        <f>'[1]EPS baselines'!AA188</f>
        <v>15.251410953381381</v>
      </c>
      <c r="AE95" s="15">
        <f>'[1]EPS baselines'!AB188</f>
        <v>15.209792463489777</v>
      </c>
      <c r="AF95" s="15">
        <f>'[1]EPS baselines'!AC188</f>
        <v>15.142841032496065</v>
      </c>
      <c r="AG95" s="15">
        <f>'[1]EPS baselines'!AD188</f>
        <v>15.143210330151263</v>
      </c>
      <c r="AH95" s="15">
        <f>'[1]EPS baselines'!AE188</f>
        <v>15.117431091508564</v>
      </c>
      <c r="AI95" s="15">
        <f>'[1]EPS baselines'!AF188</f>
        <v>15.047540880571219</v>
      </c>
      <c r="AJ95" s="2">
        <f t="shared" si="21"/>
        <v>467.69480712319557</v>
      </c>
    </row>
    <row r="96" spans="1:36" x14ac:dyDescent="0.35">
      <c r="A96" t="str">
        <f t="shared" si="22"/>
        <v>eps-uk NoSettings</v>
      </c>
      <c r="B96" t="s">
        <v>119</v>
      </c>
      <c r="C96" t="str">
        <f t="shared" si="23"/>
        <v>UK</v>
      </c>
      <c r="D96" t="str">
        <f>INDEX('EPS Crosswalk'!$B$2:$B$14,MATCH('EPS Emissions'!$B96,'EPS Crosswalk'!$C$2:$C$14,0),1)</f>
        <v>District Heat</v>
      </c>
      <c r="E96" s="15">
        <f>'[1]EPS baselines'!B190</f>
        <v>6.4040703164864254</v>
      </c>
      <c r="F96" s="15">
        <f>'[1]EPS baselines'!C190</f>
        <v>6.6845571202768497</v>
      </c>
      <c r="G96" s="15">
        <f>'[1]EPS baselines'!D190</f>
        <v>6.6347418571839327</v>
      </c>
      <c r="H96" s="15">
        <f>'[1]EPS baselines'!E190</f>
        <v>6.9331021153562347</v>
      </c>
      <c r="I96" s="15">
        <f>'[1]EPS baselines'!F190</f>
        <v>7.1014870447826368</v>
      </c>
      <c r="J96" s="15">
        <f>'[1]EPS baselines'!G190</f>
        <v>7.1764915707597581</v>
      </c>
      <c r="K96" s="15">
        <f>'[1]EPS baselines'!H190</f>
        <v>7.4279430079997937</v>
      </c>
      <c r="L96" s="15">
        <f>'[1]EPS baselines'!I190</f>
        <v>7.5454091521378572</v>
      </c>
      <c r="M96" s="15">
        <f>'[1]EPS baselines'!J190</f>
        <v>7.6298578919352948</v>
      </c>
      <c r="N96" s="15">
        <f>'[1]EPS baselines'!K190</f>
        <v>7.7398000460128884</v>
      </c>
      <c r="O96" s="15">
        <f>'[1]EPS baselines'!L190</f>
        <v>7.8224191998528241</v>
      </c>
      <c r="P96" s="15">
        <f>'[1]EPS baselines'!M190</f>
        <v>8.1136424152810633</v>
      </c>
      <c r="Q96" s="15">
        <f>'[1]EPS baselines'!N190</f>
        <v>8.1898835254162279</v>
      </c>
      <c r="R96" s="15">
        <f>'[1]EPS baselines'!O190</f>
        <v>7.9502497344840819</v>
      </c>
      <c r="S96" s="15">
        <f>'[1]EPS baselines'!P190</f>
        <v>7.9093842681453097</v>
      </c>
      <c r="T96" s="15">
        <f>'[1]EPS baselines'!Q190</f>
        <v>8.2503349343177916</v>
      </c>
      <c r="U96" s="15">
        <f>'[1]EPS baselines'!R190</f>
        <v>8.1791689747164469</v>
      </c>
      <c r="V96" s="15">
        <f>'[1]EPS baselines'!S190</f>
        <v>8.380981215775364</v>
      </c>
      <c r="W96" s="15">
        <f>'[1]EPS baselines'!T190</f>
        <v>8.6365664046188115</v>
      </c>
      <c r="X96" s="15">
        <f>'[1]EPS baselines'!U190</f>
        <v>8.9797384086156811</v>
      </c>
      <c r="Y96" s="15">
        <f>'[1]EPS baselines'!V190</f>
        <v>9.3256758761858762</v>
      </c>
      <c r="Z96" s="15">
        <f>'[1]EPS baselines'!W190</f>
        <v>9.6294416901884574</v>
      </c>
      <c r="AA96" s="15">
        <f>'[1]EPS baselines'!X190</f>
        <v>10.01063482936916</v>
      </c>
      <c r="AB96" s="15">
        <f>'[1]EPS baselines'!Y190</f>
        <v>10.485394402653426</v>
      </c>
      <c r="AC96" s="15">
        <f>'[1]EPS baselines'!Z190</f>
        <v>10.935327343078647</v>
      </c>
      <c r="AD96" s="15">
        <f>'[1]EPS baselines'!AA190</f>
        <v>11.601408806890063</v>
      </c>
      <c r="AE96" s="15">
        <f>'[1]EPS baselines'!AB190</f>
        <v>11.903956941890428</v>
      </c>
      <c r="AF96" s="15">
        <f>'[1]EPS baselines'!AC190</f>
        <v>12.546350973797274</v>
      </c>
      <c r="AG96" s="15">
        <f>'[1]EPS baselines'!AD190</f>
        <v>13.050296705490645</v>
      </c>
      <c r="AH96" s="15">
        <f>'[1]EPS baselines'!AE190</f>
        <v>13.946648846536903</v>
      </c>
      <c r="AI96" s="15">
        <f>'[1]EPS baselines'!AF190</f>
        <v>14.59348391109522</v>
      </c>
      <c r="AJ96" s="2">
        <f t="shared" si="21"/>
        <v>281.71844953133137</v>
      </c>
    </row>
    <row r="97" spans="1:36" x14ac:dyDescent="0.35">
      <c r="A97" t="str">
        <f t="shared" si="22"/>
        <v>eps-uk NoSettings</v>
      </c>
      <c r="B97" t="s">
        <v>120</v>
      </c>
      <c r="C97" t="str">
        <f t="shared" si="23"/>
        <v>UK</v>
      </c>
      <c r="D97" t="str">
        <f>INDEX('EPS Crosswalk'!$B$2:$B$14,MATCH('EPS Emissions'!$B97,'EPS Crosswalk'!$C$2:$C$14,0),1)</f>
        <v>Land</v>
      </c>
      <c r="E97" s="15">
        <f>'[1]EPS baselines'!B191</f>
        <v>-17.600376173229364</v>
      </c>
      <c r="F97" s="15">
        <f>'[1]EPS baselines'!C191</f>
        <v>-15.450096199746554</v>
      </c>
      <c r="G97" s="15">
        <f>'[1]EPS baselines'!D191</f>
        <v>-15.385826271054214</v>
      </c>
      <c r="H97" s="15">
        <f>'[1]EPS baselines'!E191</f>
        <v>-14.77442047911984</v>
      </c>
      <c r="I97" s="15">
        <f>'[1]EPS baselines'!F191</f>
        <v>-16.126628770036092</v>
      </c>
      <c r="J97" s="15">
        <f>'[1]EPS baselines'!G191</f>
        <v>-16.153902120806663</v>
      </c>
      <c r="K97" s="15">
        <f>'[1]EPS baselines'!H191</f>
        <v>-16.145226661047587</v>
      </c>
      <c r="L97" s="15">
        <f>'[1]EPS baselines'!I191</f>
        <v>-16.16084189422611</v>
      </c>
      <c r="M97" s="15">
        <f>'[1]EPS baselines'!J191</f>
        <v>-16.095693068064321</v>
      </c>
      <c r="N97" s="15">
        <f>'[1]EPS baselines'!K191</f>
        <v>-15.23768780020157</v>
      </c>
      <c r="O97" s="15">
        <f>'[1]EPS baselines'!L191</f>
        <v>-15.017117644163676</v>
      </c>
      <c r="P97" s="15">
        <f>'[1]EPS baselines'!M191</f>
        <v>-14.873217159732206</v>
      </c>
      <c r="Q97" s="15">
        <f>'[1]EPS baselines'!N191</f>
        <v>-14.807315437412541</v>
      </c>
      <c r="R97" s="15">
        <f>'[1]EPS baselines'!O191</f>
        <v>-14.674115097730038</v>
      </c>
      <c r="S97" s="15">
        <f>'[1]EPS baselines'!P191</f>
        <v>-14.576073797102964</v>
      </c>
      <c r="T97" s="15">
        <f>'[1]EPS baselines'!Q191</f>
        <v>-14.50181865924381</v>
      </c>
      <c r="U97" s="15">
        <f>'[1]EPS baselines'!R191</f>
        <v>-14.694449876917872</v>
      </c>
      <c r="V97" s="15">
        <f>'[1]EPS baselines'!S191</f>
        <v>-14.80441776655266</v>
      </c>
      <c r="W97" s="15">
        <f>'[1]EPS baselines'!T191</f>
        <v>-14.938091740836228</v>
      </c>
      <c r="X97" s="15">
        <f>'[1]EPS baselines'!U191</f>
        <v>-15.138408338484908</v>
      </c>
      <c r="Y97" s="15">
        <f>'[1]EPS baselines'!V191</f>
        <v>-15.456936546028373</v>
      </c>
      <c r="Z97" s="15">
        <f>'[1]EPS baselines'!W191</f>
        <v>-15.53450711988981</v>
      </c>
      <c r="AA97" s="15">
        <f>'[1]EPS baselines'!X191</f>
        <v>-15.856540798135711</v>
      </c>
      <c r="AB97" s="15">
        <f>'[1]EPS baselines'!Y191</f>
        <v>-15.944647721161147</v>
      </c>
      <c r="AC97" s="15">
        <f>'[1]EPS baselines'!Z191</f>
        <v>-16.172028191675452</v>
      </c>
      <c r="AD97" s="15">
        <f>'[1]EPS baselines'!AA191</f>
        <v>-16.258643208561665</v>
      </c>
      <c r="AE97" s="15">
        <f>'[1]EPS baselines'!AB191</f>
        <v>-16.408265297014964</v>
      </c>
      <c r="AF97" s="15">
        <f>'[1]EPS baselines'!AC191</f>
        <v>-16.814061198541822</v>
      </c>
      <c r="AG97" s="15">
        <f>'[1]EPS baselines'!AD191</f>
        <v>-16.924551891062805</v>
      </c>
      <c r="AH97" s="15">
        <f>'[1]EPS baselines'!AE191</f>
        <v>-17.029768571915355</v>
      </c>
      <c r="AI97" s="15">
        <f>'[1]EPS baselines'!AF191</f>
        <v>-17.356608835975351</v>
      </c>
      <c r="AJ97" s="2">
        <f t="shared" si="21"/>
        <v>-486.9122843356717</v>
      </c>
    </row>
    <row r="98" spans="1:36" x14ac:dyDescent="0.35">
      <c r="A98" t="str">
        <f t="shared" si="22"/>
        <v>eps-uk NoSettings</v>
      </c>
      <c r="B98" t="s">
        <v>121</v>
      </c>
      <c r="C98" t="str">
        <f t="shared" si="23"/>
        <v>UK</v>
      </c>
      <c r="D98" t="str">
        <f>INDEX('EPS Crosswalk'!$B$2:$B$14,MATCH('EPS Emissions'!$B98,'EPS Crosswalk'!$C$2:$C$14,0),1)</f>
        <v>Geoengineering</v>
      </c>
      <c r="E98" s="15">
        <f>'[1]EPS baselines'!B192</f>
        <v>0</v>
      </c>
      <c r="F98" s="15">
        <f>'[1]EPS baselines'!C192</f>
        <v>0</v>
      </c>
      <c r="G98" s="15">
        <f>'[1]EPS baselines'!D192</f>
        <v>0</v>
      </c>
      <c r="H98" s="15">
        <f>'[1]EPS baselines'!E192</f>
        <v>0</v>
      </c>
      <c r="I98" s="15">
        <f>'[1]EPS baselines'!F192</f>
        <v>0</v>
      </c>
      <c r="J98" s="15">
        <f>'[1]EPS baselines'!G192</f>
        <v>0</v>
      </c>
      <c r="K98" s="15">
        <f>'[1]EPS baselines'!H192</f>
        <v>0</v>
      </c>
      <c r="L98" s="15">
        <f>'[1]EPS baselines'!I192</f>
        <v>0</v>
      </c>
      <c r="M98" s="15">
        <f>'[1]EPS baselines'!J192</f>
        <v>0</v>
      </c>
      <c r="N98" s="15">
        <f>'[1]EPS baselines'!K192</f>
        <v>0</v>
      </c>
      <c r="O98" s="15">
        <f>'[1]EPS baselines'!L192</f>
        <v>0</v>
      </c>
      <c r="P98" s="15">
        <f>'[1]EPS baselines'!M192</f>
        <v>0</v>
      </c>
      <c r="Q98" s="15">
        <f>'[1]EPS baselines'!N192</f>
        <v>0</v>
      </c>
      <c r="R98" s="15">
        <f>'[1]EPS baselines'!O192</f>
        <v>0</v>
      </c>
      <c r="S98" s="15">
        <f>'[1]EPS baselines'!P192</f>
        <v>0</v>
      </c>
      <c r="T98" s="15">
        <f>'[1]EPS baselines'!Q192</f>
        <v>0</v>
      </c>
      <c r="U98" s="15">
        <f>'[1]EPS baselines'!R192</f>
        <v>0</v>
      </c>
      <c r="V98" s="15">
        <f>'[1]EPS baselines'!S192</f>
        <v>0</v>
      </c>
      <c r="W98" s="15">
        <f>'[1]EPS baselines'!T192</f>
        <v>0</v>
      </c>
      <c r="X98" s="15">
        <f>'[1]EPS baselines'!U192</f>
        <v>0</v>
      </c>
      <c r="Y98" s="15">
        <f>'[1]EPS baselines'!V192</f>
        <v>0</v>
      </c>
      <c r="Z98" s="15">
        <f>'[1]EPS baselines'!W192</f>
        <v>0</v>
      </c>
      <c r="AA98" s="15">
        <f>'[1]EPS baselines'!X192</f>
        <v>0</v>
      </c>
      <c r="AB98" s="15">
        <f>'[1]EPS baselines'!Y192</f>
        <v>0</v>
      </c>
      <c r="AC98" s="15">
        <f>'[1]EPS baselines'!Z192</f>
        <v>0</v>
      </c>
      <c r="AD98" s="15">
        <f>'[1]EPS baselines'!AA192</f>
        <v>0</v>
      </c>
      <c r="AE98" s="15">
        <f>'[1]EPS baselines'!AB192</f>
        <v>0</v>
      </c>
      <c r="AF98" s="15">
        <f>'[1]EPS baselines'!AC192</f>
        <v>0</v>
      </c>
      <c r="AG98" s="15">
        <f>'[1]EPS baselines'!AD192</f>
        <v>0</v>
      </c>
      <c r="AH98" s="15">
        <f>'[1]EPS baselines'!AE192</f>
        <v>0</v>
      </c>
      <c r="AI98" s="15">
        <f>'[1]EPS baselines'!AF192</f>
        <v>0</v>
      </c>
      <c r="AJ98" s="2">
        <f t="shared" si="21"/>
        <v>0</v>
      </c>
    </row>
    <row r="99" spans="1:36" x14ac:dyDescent="0.35">
      <c r="A99" t="str">
        <f t="shared" si="22"/>
        <v>eps-uk NoSettings</v>
      </c>
      <c r="B99" t="s">
        <v>122</v>
      </c>
      <c r="C99" t="str">
        <f t="shared" si="23"/>
        <v>UK</v>
      </c>
      <c r="D99" t="str">
        <f>INDEX('EPS Crosswalk'!$B$2:$B$14,MATCH('EPS Emissions'!$B99,'EPS Crosswalk'!$C$2:$C$14,0),1)</f>
        <v>Industry</v>
      </c>
      <c r="E99" s="15">
        <f>'[1]EPS baselines'!B194</f>
        <v>74.975621225128862</v>
      </c>
      <c r="F99" s="15">
        <f>'[1]EPS baselines'!C194</f>
        <v>77.262904013952493</v>
      </c>
      <c r="G99" s="15">
        <f>'[1]EPS baselines'!D194</f>
        <v>78.328925778813755</v>
      </c>
      <c r="H99" s="15">
        <f>'[1]EPS baselines'!E194</f>
        <v>76.706827195219148</v>
      </c>
      <c r="I99" s="15">
        <f>'[1]EPS baselines'!F194</f>
        <v>75.074387908421158</v>
      </c>
      <c r="J99" s="15">
        <f>'[1]EPS baselines'!G194</f>
        <v>75.063507258559525</v>
      </c>
      <c r="K99" s="15">
        <f>'[1]EPS baselines'!H194</f>
        <v>75.573592986384142</v>
      </c>
      <c r="L99" s="15">
        <f>'[1]EPS baselines'!I194</f>
        <v>76.234500970973613</v>
      </c>
      <c r="M99" s="15">
        <f>'[1]EPS baselines'!J194</f>
        <v>75.23063360440517</v>
      </c>
      <c r="N99" s="15">
        <f>'[1]EPS baselines'!K194</f>
        <v>74.98399615627784</v>
      </c>
      <c r="O99" s="15">
        <f>'[1]EPS baselines'!L194</f>
        <v>75.233338896506893</v>
      </c>
      <c r="P99" s="15">
        <f>'[1]EPS baselines'!M194</f>
        <v>75.994425715358147</v>
      </c>
      <c r="Q99" s="15">
        <f>'[1]EPS baselines'!N194</f>
        <v>75.838114186841267</v>
      </c>
      <c r="R99" s="15">
        <f>'[1]EPS baselines'!O194</f>
        <v>75.50174116467133</v>
      </c>
      <c r="S99" s="15">
        <f>'[1]EPS baselines'!P194</f>
        <v>75.321483896196128</v>
      </c>
      <c r="T99" s="15">
        <f>'[1]EPS baselines'!Q194</f>
        <v>74.180753648585551</v>
      </c>
      <c r="U99" s="15">
        <f>'[1]EPS baselines'!R194</f>
        <v>74.883008208382421</v>
      </c>
      <c r="V99" s="15">
        <f>'[1]EPS baselines'!S194</f>
        <v>75.816788794956096</v>
      </c>
      <c r="W99" s="15">
        <f>'[1]EPS baselines'!T194</f>
        <v>76.44242730059409</v>
      </c>
      <c r="X99" s="15">
        <f>'[1]EPS baselines'!U194</f>
        <v>76.561942260833575</v>
      </c>
      <c r="Y99" s="15">
        <f>'[1]EPS baselines'!V194</f>
        <v>77.514816799935147</v>
      </c>
      <c r="Z99" s="15">
        <f>'[1]EPS baselines'!W194</f>
        <v>77.450363938670307</v>
      </c>
      <c r="AA99" s="15">
        <f>'[1]EPS baselines'!X194</f>
        <v>78.517554997097818</v>
      </c>
      <c r="AB99" s="15">
        <f>'[1]EPS baselines'!Y194</f>
        <v>77.522076893277927</v>
      </c>
      <c r="AC99" s="15">
        <f>'[1]EPS baselines'!Z194</f>
        <v>77.0684866563372</v>
      </c>
      <c r="AD99" s="15">
        <f>'[1]EPS baselines'!AA194</f>
        <v>77.323282702506617</v>
      </c>
      <c r="AE99" s="15">
        <f>'[1]EPS baselines'!AB194</f>
        <v>77.866300064886445</v>
      </c>
      <c r="AF99" s="15">
        <f>'[1]EPS baselines'!AC194</f>
        <v>79.317172045057873</v>
      </c>
      <c r="AG99" s="15">
        <f>'[1]EPS baselines'!AD194</f>
        <v>78.463482928288727</v>
      </c>
      <c r="AH99" s="15">
        <f>'[1]EPS baselines'!AE194</f>
        <v>79.297779149339476</v>
      </c>
      <c r="AI99" s="15">
        <f>'[1]EPS baselines'!AF194</f>
        <v>79.902836956789997</v>
      </c>
      <c r="AJ99" s="2">
        <f t="shared" si="21"/>
        <v>2375.4530743032483</v>
      </c>
    </row>
    <row r="100" spans="1:36" x14ac:dyDescent="0.35">
      <c r="A100" t="str">
        <f t="shared" si="22"/>
        <v>eps-uk NoSettings</v>
      </c>
      <c r="B100" t="s">
        <v>123</v>
      </c>
      <c r="C100" t="str">
        <f t="shared" si="23"/>
        <v>UK</v>
      </c>
      <c r="D100" t="str">
        <f>INDEX('EPS Crosswalk'!$B$2:$B$14,MATCH('EPS Emissions'!$B100,'EPS Crosswalk'!$C$2:$C$14,0),1)</f>
        <v>Agriculture</v>
      </c>
      <c r="E100" s="15">
        <f>'[1]EPS baselines'!B195</f>
        <v>44.878734966713125</v>
      </c>
      <c r="F100" s="15">
        <f>'[1]EPS baselines'!C195</f>
        <v>47.13661126019133</v>
      </c>
      <c r="G100" s="15">
        <f>'[1]EPS baselines'!D195</f>
        <v>48.239532538721107</v>
      </c>
      <c r="H100" s="15">
        <f>'[1]EPS baselines'!E195</f>
        <v>48.373546450653748</v>
      </c>
      <c r="I100" s="15">
        <f>'[1]EPS baselines'!F195</f>
        <v>47.884258106635059</v>
      </c>
      <c r="J100" s="15">
        <f>'[1]EPS baselines'!G195</f>
        <v>48.209565602193436</v>
      </c>
      <c r="K100" s="15">
        <f>'[1]EPS baselines'!H195</f>
        <v>48.187596607160174</v>
      </c>
      <c r="L100" s="15">
        <f>'[1]EPS baselines'!I195</f>
        <v>48.028522672258418</v>
      </c>
      <c r="M100" s="15">
        <f>'[1]EPS baselines'!J195</f>
        <v>48.513408412474917</v>
      </c>
      <c r="N100" s="15">
        <f>'[1]EPS baselines'!K195</f>
        <v>49.110124129737528</v>
      </c>
      <c r="O100" s="15">
        <f>'[1]EPS baselines'!L195</f>
        <v>49.055429503110247</v>
      </c>
      <c r="P100" s="15">
        <f>'[1]EPS baselines'!M195</f>
        <v>49.765973960389942</v>
      </c>
      <c r="Q100" s="15">
        <f>'[1]EPS baselines'!N195</f>
        <v>50.105120336646451</v>
      </c>
      <c r="R100" s="15">
        <f>'[1]EPS baselines'!O195</f>
        <v>50.529970819342736</v>
      </c>
      <c r="S100" s="15">
        <f>'[1]EPS baselines'!P195</f>
        <v>50.91974105767963</v>
      </c>
      <c r="T100" s="15">
        <f>'[1]EPS baselines'!Q195</f>
        <v>50.976786469405511</v>
      </c>
      <c r="U100" s="15">
        <f>'[1]EPS baselines'!R195</f>
        <v>50.922272945010491</v>
      </c>
      <c r="V100" s="15">
        <f>'[1]EPS baselines'!S195</f>
        <v>51.192053878318177</v>
      </c>
      <c r="W100" s="15">
        <f>'[1]EPS baselines'!T195</f>
        <v>51.500402104143859</v>
      </c>
      <c r="X100" s="15">
        <f>'[1]EPS baselines'!U195</f>
        <v>51.740541348552256</v>
      </c>
      <c r="Y100" s="15">
        <f>'[1]EPS baselines'!V195</f>
        <v>51.81848096426836</v>
      </c>
      <c r="Z100" s="15">
        <f>'[1]EPS baselines'!W195</f>
        <v>52.128638216357388</v>
      </c>
      <c r="AA100" s="15">
        <f>'[1]EPS baselines'!X195</f>
        <v>52.289796823828738</v>
      </c>
      <c r="AB100" s="15">
        <f>'[1]EPS baselines'!Y195</f>
        <v>52.414288807926653</v>
      </c>
      <c r="AC100" s="15">
        <f>'[1]EPS baselines'!Z195</f>
        <v>52.57742335910109</v>
      </c>
      <c r="AD100" s="15">
        <f>'[1]EPS baselines'!AA195</f>
        <v>52.700943765077568</v>
      </c>
      <c r="AE100" s="15">
        <f>'[1]EPS baselines'!AB195</f>
        <v>52.842150268920193</v>
      </c>
      <c r="AF100" s="15">
        <f>'[1]EPS baselines'!AC195</f>
        <v>52.867980091393576</v>
      </c>
      <c r="AG100" s="15">
        <f>'[1]EPS baselines'!AD195</f>
        <v>52.964014448766193</v>
      </c>
      <c r="AH100" s="15">
        <f>'[1]EPS baselines'!AE195</f>
        <v>53.051863153427462</v>
      </c>
      <c r="AI100" s="15">
        <f>'[1]EPS baselines'!AF195</f>
        <v>53.001323746298738</v>
      </c>
      <c r="AJ100" s="2">
        <f t="shared" si="21"/>
        <v>1563.9270968147046</v>
      </c>
    </row>
    <row r="101" spans="1:36" x14ac:dyDescent="0.35">
      <c r="A101" t="str">
        <f t="shared" si="22"/>
        <v>eps-uk NoSettings</v>
      </c>
      <c r="B101" t="s">
        <v>124</v>
      </c>
      <c r="C101" t="str">
        <f t="shared" si="23"/>
        <v>UK</v>
      </c>
      <c r="D101" t="str">
        <f>INDEX('EPS Crosswalk'!$B$2:$B$14,MATCH('EPS Emissions'!$B101,'EPS Crosswalk'!$C$2:$C$14,0),1)</f>
        <v>Waste</v>
      </c>
      <c r="E101" s="15">
        <f>'[1]EPS baselines'!B196</f>
        <v>10.174391631671625</v>
      </c>
      <c r="F101" s="15">
        <f>'[1]EPS baselines'!C196</f>
        <v>10.294489462264423</v>
      </c>
      <c r="G101" s="15">
        <f>'[1]EPS baselines'!D196</f>
        <v>10.174910532637128</v>
      </c>
      <c r="H101" s="15">
        <f>'[1]EPS baselines'!E196</f>
        <v>9.9621122840346885</v>
      </c>
      <c r="I101" s="15">
        <f>'[1]EPS baselines'!F196</f>
        <v>9.7828923171333457</v>
      </c>
      <c r="J101" s="15">
        <f>'[1]EPS baselines'!G196</f>
        <v>9.5906474132410011</v>
      </c>
      <c r="K101" s="15">
        <f>'[1]EPS baselines'!H196</f>
        <v>9.474027024508473</v>
      </c>
      <c r="L101" s="15">
        <f>'[1]EPS baselines'!I196</f>
        <v>9.3695715566616116</v>
      </c>
      <c r="M101" s="15">
        <f>'[1]EPS baselines'!J196</f>
        <v>9.265647187278077</v>
      </c>
      <c r="N101" s="15">
        <f>'[1]EPS baselines'!K196</f>
        <v>9.1568981378326555</v>
      </c>
      <c r="O101" s="15">
        <f>'[1]EPS baselines'!L196</f>
        <v>9.0581619025485907</v>
      </c>
      <c r="P101" s="15">
        <f>'[1]EPS baselines'!M196</f>
        <v>8.9867163867785536</v>
      </c>
      <c r="Q101" s="15">
        <f>'[1]EPS baselines'!N196</f>
        <v>8.9130627233617048</v>
      </c>
      <c r="R101" s="15">
        <f>'[1]EPS baselines'!O196</f>
        <v>8.8488422038800536</v>
      </c>
      <c r="S101" s="15">
        <f>'[1]EPS baselines'!P196</f>
        <v>8.8073953868803301</v>
      </c>
      <c r="T101" s="15">
        <f>'[1]EPS baselines'!Q196</f>
        <v>8.7300067634454592</v>
      </c>
      <c r="U101" s="15">
        <f>'[1]EPS baselines'!R196</f>
        <v>8.6648654576774504</v>
      </c>
      <c r="V101" s="15">
        <f>'[1]EPS baselines'!S196</f>
        <v>8.59582021772394</v>
      </c>
      <c r="W101" s="15">
        <f>'[1]EPS baselines'!T196</f>
        <v>8.5407786402261792</v>
      </c>
      <c r="X101" s="15">
        <f>'[1]EPS baselines'!U196</f>
        <v>8.4726416198953558</v>
      </c>
      <c r="Y101" s="15">
        <f>'[1]EPS baselines'!V196</f>
        <v>8.417434737792135</v>
      </c>
      <c r="Z101" s="15">
        <f>'[1]EPS baselines'!W196</f>
        <v>8.277096088852602</v>
      </c>
      <c r="AA101" s="15">
        <f>'[1]EPS baselines'!X196</f>
        <v>8.2640820084890123</v>
      </c>
      <c r="AB101" s="15">
        <f>'[1]EPS baselines'!Y196</f>
        <v>8.1265960568298397</v>
      </c>
      <c r="AC101" s="15">
        <f>'[1]EPS baselines'!Z196</f>
        <v>8.058620833493336</v>
      </c>
      <c r="AD101" s="15">
        <f>'[1]EPS baselines'!AA196</f>
        <v>7.9164229210877437</v>
      </c>
      <c r="AE101" s="15">
        <f>'[1]EPS baselines'!AB196</f>
        <v>7.8517266407906874</v>
      </c>
      <c r="AF101" s="15">
        <f>'[1]EPS baselines'!AC196</f>
        <v>7.8590967181606715</v>
      </c>
      <c r="AG101" s="15">
        <f>'[1]EPS baselines'!AD196</f>
        <v>7.7249117224092458</v>
      </c>
      <c r="AH101" s="15">
        <f>'[1]EPS baselines'!AE196</f>
        <v>7.5854948508630429</v>
      </c>
      <c r="AI101" s="15">
        <f>'[1]EPS baselines'!AF196</f>
        <v>7.5420455772591595</v>
      </c>
      <c r="AJ101" s="2">
        <f t="shared" si="21"/>
        <v>272.48740700570806</v>
      </c>
    </row>
  </sheetData>
  <autoFilter ref="A1:AJ101" xr:uid="{4BDAE18E-2274-4D9A-A199-412B9EC56DC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3713-8A5E-43D8-AD35-7F9B6D3F9C85}">
  <sheetPr codeName="Sheet3" filterMode="1">
    <tabColor theme="8" tint="0.79998168889431442"/>
  </sheetPr>
  <dimension ref="A1:AR482"/>
  <sheetViews>
    <sheetView workbookViewId="0">
      <selection sqref="A1:A1048576"/>
    </sheetView>
  </sheetViews>
  <sheetFormatPr defaultRowHeight="14.5" x14ac:dyDescent="0.35"/>
  <cols>
    <col min="1" max="1" width="67.08984375" bestFit="1" customWidth="1"/>
    <col min="2" max="2" width="45.453125" customWidth="1"/>
    <col min="3" max="3" width="14.453125" customWidth="1"/>
  </cols>
  <sheetData>
    <row r="1" spans="1:33" x14ac:dyDescent="0.35">
      <c r="A1" t="s">
        <v>134</v>
      </c>
      <c r="B1" t="s">
        <v>135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t="s">
        <v>136</v>
      </c>
      <c r="B2" t="s">
        <v>131</v>
      </c>
      <c r="C2">
        <v>1956.55</v>
      </c>
      <c r="D2">
        <v>1988.14</v>
      </c>
      <c r="E2">
        <v>2014.34</v>
      </c>
      <c r="F2">
        <v>2040.54</v>
      </c>
      <c r="G2">
        <v>2066.4499999999998</v>
      </c>
      <c r="H2">
        <v>2092.91</v>
      </c>
      <c r="I2">
        <v>2118.46</v>
      </c>
      <c r="J2">
        <v>2144.4499999999998</v>
      </c>
      <c r="K2">
        <v>2170.58</v>
      </c>
      <c r="L2">
        <v>2196.42</v>
      </c>
      <c r="M2">
        <v>2221.7600000000002</v>
      </c>
      <c r="N2">
        <v>2242.15</v>
      </c>
      <c r="O2">
        <v>2262.8200000000002</v>
      </c>
      <c r="P2">
        <v>2282.1</v>
      </c>
      <c r="Q2">
        <v>2301.79</v>
      </c>
      <c r="R2">
        <v>2320.69</v>
      </c>
      <c r="S2">
        <v>2334.9899999999998</v>
      </c>
      <c r="T2">
        <v>2343.02</v>
      </c>
      <c r="U2">
        <v>2355.83</v>
      </c>
      <c r="V2">
        <v>2367.2399999999998</v>
      </c>
      <c r="W2">
        <v>2377.48</v>
      </c>
      <c r="X2">
        <v>2379.7600000000002</v>
      </c>
      <c r="Y2">
        <v>2385.8000000000002</v>
      </c>
      <c r="Z2">
        <v>2394.04</v>
      </c>
      <c r="AA2">
        <v>2399.6999999999998</v>
      </c>
      <c r="AB2">
        <v>2409.85</v>
      </c>
      <c r="AC2">
        <v>2418.31</v>
      </c>
      <c r="AD2">
        <v>2428.13</v>
      </c>
      <c r="AE2">
        <v>2437.06</v>
      </c>
      <c r="AF2">
        <v>2447.2399999999998</v>
      </c>
      <c r="AG2">
        <v>2456.2199999999998</v>
      </c>
    </row>
    <row r="3" spans="1:33" x14ac:dyDescent="0.35">
      <c r="A3" t="s">
        <v>115</v>
      </c>
      <c r="B3" t="s">
        <v>131</v>
      </c>
      <c r="C3">
        <v>260.73599999999999</v>
      </c>
      <c r="D3">
        <v>267.07799999999997</v>
      </c>
      <c r="E3">
        <v>272.51799999999997</v>
      </c>
      <c r="F3">
        <v>278.77600000000001</v>
      </c>
      <c r="G3">
        <v>285.07400000000001</v>
      </c>
      <c r="H3">
        <v>291.80799999999999</v>
      </c>
      <c r="I3">
        <v>297.98599999999999</v>
      </c>
      <c r="J3">
        <v>304.11200000000002</v>
      </c>
      <c r="K3">
        <v>310.096</v>
      </c>
      <c r="L3">
        <v>316.29700000000003</v>
      </c>
      <c r="M3">
        <v>321.96899999999999</v>
      </c>
      <c r="N3">
        <v>326.88200000000001</v>
      </c>
      <c r="O3">
        <v>332.673</v>
      </c>
      <c r="P3">
        <v>337.24</v>
      </c>
      <c r="Q3">
        <v>341.62099999999998</v>
      </c>
      <c r="R3">
        <v>345.387</v>
      </c>
      <c r="S3">
        <v>349.214</v>
      </c>
      <c r="T3">
        <v>352.17500000000001</v>
      </c>
      <c r="U3">
        <v>355.02300000000002</v>
      </c>
      <c r="V3">
        <v>357.18099999999998</v>
      </c>
      <c r="W3">
        <v>359.78399999999999</v>
      </c>
      <c r="X3">
        <v>361.53899999999999</v>
      </c>
      <c r="Y3">
        <v>364.08699999999999</v>
      </c>
      <c r="Z3">
        <v>366.52600000000001</v>
      </c>
      <c r="AA3">
        <v>369.30700000000002</v>
      </c>
      <c r="AB3">
        <v>371.846</v>
      </c>
      <c r="AC3">
        <v>372.89</v>
      </c>
      <c r="AD3">
        <v>374.71800000000002</v>
      </c>
      <c r="AE3">
        <v>375.99099999999999</v>
      </c>
      <c r="AF3">
        <v>377.98899999999998</v>
      </c>
      <c r="AG3">
        <v>379.70299999999997</v>
      </c>
    </row>
    <row r="4" spans="1:33" x14ac:dyDescent="0.35">
      <c r="A4" t="s">
        <v>116</v>
      </c>
      <c r="B4" t="s">
        <v>131</v>
      </c>
      <c r="C4">
        <v>54.312600000000003</v>
      </c>
      <c r="D4">
        <v>59.741799999999998</v>
      </c>
      <c r="E4">
        <v>60.841999999999999</v>
      </c>
      <c r="F4">
        <v>60.6663</v>
      </c>
      <c r="G4">
        <v>59.935299999999998</v>
      </c>
      <c r="H4">
        <v>59.887900000000002</v>
      </c>
      <c r="I4">
        <v>59.836300000000001</v>
      </c>
      <c r="J4">
        <v>59.816699999999997</v>
      </c>
      <c r="K4">
        <v>59.7896</v>
      </c>
      <c r="L4">
        <v>59.767200000000003</v>
      </c>
      <c r="M4">
        <v>59.702599999999997</v>
      </c>
      <c r="N4">
        <v>59.657299999999999</v>
      </c>
      <c r="O4">
        <v>59.636200000000002</v>
      </c>
      <c r="P4">
        <v>59.031100000000002</v>
      </c>
      <c r="Q4">
        <v>58.931199999999997</v>
      </c>
      <c r="R4">
        <v>58.796399999999998</v>
      </c>
      <c r="S4">
        <v>58.759399999999999</v>
      </c>
      <c r="T4">
        <v>53.081099999999999</v>
      </c>
      <c r="U4">
        <v>52.397199999999998</v>
      </c>
      <c r="V4">
        <v>51.152099999999997</v>
      </c>
      <c r="W4">
        <v>48.153700000000001</v>
      </c>
      <c r="X4">
        <v>41.128999999999998</v>
      </c>
      <c r="Y4">
        <v>37.095799999999997</v>
      </c>
      <c r="Z4">
        <v>35.742400000000004</v>
      </c>
      <c r="AA4">
        <v>31.1782</v>
      </c>
      <c r="AB4">
        <v>31.351700000000001</v>
      </c>
      <c r="AC4">
        <v>30.683</v>
      </c>
      <c r="AD4">
        <v>30.610399999999998</v>
      </c>
      <c r="AE4">
        <v>30.209299999999999</v>
      </c>
      <c r="AF4">
        <v>30.229500000000002</v>
      </c>
      <c r="AG4">
        <v>29.769100000000002</v>
      </c>
    </row>
    <row r="5" spans="1:33" x14ac:dyDescent="0.35">
      <c r="A5" t="s">
        <v>117</v>
      </c>
      <c r="B5" t="s">
        <v>131</v>
      </c>
      <c r="C5">
        <v>16.9998</v>
      </c>
      <c r="D5">
        <v>17.107099999999999</v>
      </c>
      <c r="E5">
        <v>17.152699999999999</v>
      </c>
      <c r="F5">
        <v>17.260000000000002</v>
      </c>
      <c r="G5">
        <v>17.3673</v>
      </c>
      <c r="H5">
        <v>17.4129</v>
      </c>
      <c r="I5">
        <v>17.463799999999999</v>
      </c>
      <c r="J5">
        <v>17.571100000000001</v>
      </c>
      <c r="K5">
        <v>17.622</v>
      </c>
      <c r="L5">
        <v>17.672899999999998</v>
      </c>
      <c r="M5">
        <v>17.718499999999999</v>
      </c>
      <c r="N5">
        <v>17.770399999999999</v>
      </c>
      <c r="O5">
        <v>17.822199999999999</v>
      </c>
      <c r="P5">
        <v>17.8124</v>
      </c>
      <c r="Q5">
        <v>17.8643</v>
      </c>
      <c r="R5">
        <v>17.910799999999998</v>
      </c>
      <c r="S5">
        <v>17.901</v>
      </c>
      <c r="T5">
        <v>17.9529</v>
      </c>
      <c r="U5">
        <v>17.9377</v>
      </c>
      <c r="V5">
        <v>17.927900000000001</v>
      </c>
      <c r="W5">
        <v>17.912700000000001</v>
      </c>
      <c r="X5">
        <v>17.976400000000002</v>
      </c>
      <c r="Y5">
        <v>17.972999999999999</v>
      </c>
      <c r="Z5">
        <v>17.9696</v>
      </c>
      <c r="AA5">
        <v>17.904499999999999</v>
      </c>
      <c r="AB5">
        <v>17.9011</v>
      </c>
      <c r="AC5">
        <v>17.8977</v>
      </c>
      <c r="AD5">
        <v>17.888999999999999</v>
      </c>
      <c r="AE5">
        <v>17.8187</v>
      </c>
      <c r="AF5">
        <v>17.809999999999999</v>
      </c>
      <c r="AG5">
        <v>17.801300000000001</v>
      </c>
    </row>
    <row r="6" spans="1:33" x14ac:dyDescent="0.35">
      <c r="A6" t="s">
        <v>118</v>
      </c>
      <c r="B6" t="s">
        <v>131</v>
      </c>
      <c r="C6">
        <v>2.7573400000000001</v>
      </c>
      <c r="D6">
        <v>2.7900700000000001</v>
      </c>
      <c r="E6">
        <v>2.82193</v>
      </c>
      <c r="F6">
        <v>2.85466</v>
      </c>
      <c r="G6">
        <v>2.8927</v>
      </c>
      <c r="H6">
        <v>2.92543</v>
      </c>
      <c r="I6">
        <v>2.9573</v>
      </c>
      <c r="J6">
        <v>2.9953400000000001</v>
      </c>
      <c r="K6">
        <v>3.0272000000000001</v>
      </c>
      <c r="L6">
        <v>3.0652400000000002</v>
      </c>
      <c r="M6">
        <v>3.0971099999999998</v>
      </c>
      <c r="N6">
        <v>3.1298400000000002</v>
      </c>
      <c r="O6">
        <v>3.1617099999999998</v>
      </c>
      <c r="P6">
        <v>3.1935799999999999</v>
      </c>
      <c r="Q6">
        <v>3.2307600000000001</v>
      </c>
      <c r="R6">
        <v>3.2626300000000001</v>
      </c>
      <c r="S6">
        <v>3.2944900000000001</v>
      </c>
      <c r="T6">
        <v>3.3263600000000002</v>
      </c>
      <c r="U6">
        <v>3.3520599999999998</v>
      </c>
      <c r="V6">
        <v>3.3839299999999999</v>
      </c>
      <c r="W6">
        <v>3.4157999999999999</v>
      </c>
      <c r="X6">
        <v>3.4415</v>
      </c>
      <c r="Y6">
        <v>3.4672000000000001</v>
      </c>
      <c r="Z6">
        <v>3.4990600000000001</v>
      </c>
      <c r="AA6">
        <v>3.5247600000000001</v>
      </c>
      <c r="AB6">
        <v>3.5504600000000002</v>
      </c>
      <c r="AC6">
        <v>3.5708500000000001</v>
      </c>
      <c r="AD6">
        <v>3.5965500000000001</v>
      </c>
      <c r="AE6">
        <v>3.6160700000000001</v>
      </c>
      <c r="AF6">
        <v>3.6417700000000002</v>
      </c>
      <c r="AG6">
        <v>3.6674699999999998</v>
      </c>
    </row>
    <row r="7" spans="1:33" x14ac:dyDescent="0.35">
      <c r="A7" t="s">
        <v>137</v>
      </c>
      <c r="B7" t="s">
        <v>131</v>
      </c>
      <c r="C7">
        <v>918.82299999999998</v>
      </c>
      <c r="D7">
        <v>938.49599999999998</v>
      </c>
      <c r="E7">
        <v>958.08100000000002</v>
      </c>
      <c r="F7">
        <v>978.05700000000002</v>
      </c>
      <c r="G7">
        <v>998.25199999999995</v>
      </c>
      <c r="H7">
        <v>1017.95</v>
      </c>
      <c r="I7">
        <v>1037.29</v>
      </c>
      <c r="J7">
        <v>1057.03</v>
      </c>
      <c r="K7">
        <v>1077.1199999999999</v>
      </c>
      <c r="L7">
        <v>1096.7</v>
      </c>
      <c r="M7">
        <v>1116.3499999999999</v>
      </c>
      <c r="N7">
        <v>1131.78</v>
      </c>
      <c r="O7">
        <v>1146.5999999999999</v>
      </c>
      <c r="P7">
        <v>1161.9000000000001</v>
      </c>
      <c r="Q7">
        <v>1177.21</v>
      </c>
      <c r="R7">
        <v>1192.4000000000001</v>
      </c>
      <c r="S7">
        <v>1202.9000000000001</v>
      </c>
      <c r="T7">
        <v>1213.55</v>
      </c>
      <c r="U7">
        <v>1224.2</v>
      </c>
      <c r="V7">
        <v>1234.67</v>
      </c>
      <c r="W7">
        <v>1245.29</v>
      </c>
      <c r="X7">
        <v>1252.75</v>
      </c>
      <c r="Y7">
        <v>1260.25</v>
      </c>
      <c r="Z7">
        <v>1267.3699999999999</v>
      </c>
      <c r="AA7">
        <v>1274.8599999999999</v>
      </c>
      <c r="AB7">
        <v>1282.28</v>
      </c>
      <c r="AC7">
        <v>1290.3399999999999</v>
      </c>
      <c r="AD7">
        <v>1298.3900000000001</v>
      </c>
      <c r="AE7">
        <v>1306.5</v>
      </c>
      <c r="AF7">
        <v>1314.64</v>
      </c>
      <c r="AG7">
        <v>1322.36</v>
      </c>
    </row>
    <row r="8" spans="1:33" x14ac:dyDescent="0.35">
      <c r="A8" t="s">
        <v>119</v>
      </c>
      <c r="B8" t="s">
        <v>131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t="s">
        <v>120</v>
      </c>
      <c r="B9" t="s">
        <v>131</v>
      </c>
      <c r="C9">
        <v>702.92600000000004</v>
      </c>
      <c r="D9">
        <v>702.92600000000004</v>
      </c>
      <c r="E9">
        <v>702.92600000000004</v>
      </c>
      <c r="F9">
        <v>702.92600000000004</v>
      </c>
      <c r="G9">
        <v>702.92600000000004</v>
      </c>
      <c r="H9">
        <v>702.92600000000004</v>
      </c>
      <c r="I9">
        <v>702.92600000000004</v>
      </c>
      <c r="J9">
        <v>702.92600000000004</v>
      </c>
      <c r="K9">
        <v>702.92600000000004</v>
      </c>
      <c r="L9">
        <v>702.92600000000004</v>
      </c>
      <c r="M9">
        <v>702.92600000000004</v>
      </c>
      <c r="N9">
        <v>702.92600000000004</v>
      </c>
      <c r="O9">
        <v>702.92600000000004</v>
      </c>
      <c r="P9">
        <v>702.92600000000004</v>
      </c>
      <c r="Q9">
        <v>702.92600000000004</v>
      </c>
      <c r="R9">
        <v>702.92600000000004</v>
      </c>
      <c r="S9">
        <v>702.92600000000004</v>
      </c>
      <c r="T9">
        <v>702.92600000000004</v>
      </c>
      <c r="U9">
        <v>702.92600000000004</v>
      </c>
      <c r="V9">
        <v>702.92600000000004</v>
      </c>
      <c r="W9">
        <v>702.92600000000004</v>
      </c>
      <c r="X9">
        <v>702.92600000000004</v>
      </c>
      <c r="Y9">
        <v>702.92600000000004</v>
      </c>
      <c r="Z9">
        <v>702.92600000000004</v>
      </c>
      <c r="AA9">
        <v>702.92600000000004</v>
      </c>
      <c r="AB9">
        <v>702.92600000000004</v>
      </c>
      <c r="AC9">
        <v>702.92600000000004</v>
      </c>
      <c r="AD9">
        <v>702.92600000000004</v>
      </c>
      <c r="AE9">
        <v>702.92600000000004</v>
      </c>
      <c r="AF9">
        <v>702.92600000000004</v>
      </c>
      <c r="AG9">
        <v>702.92600000000004</v>
      </c>
    </row>
    <row r="10" spans="1:33" x14ac:dyDescent="0.35">
      <c r="A10" t="s">
        <v>121</v>
      </c>
      <c r="B10" t="s">
        <v>131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t="s">
        <v>122</v>
      </c>
      <c r="B11" t="s">
        <v>131</v>
      </c>
      <c r="C11">
        <v>287.96100000000001</v>
      </c>
      <c r="D11">
        <v>295.19499999999999</v>
      </c>
      <c r="E11">
        <v>302.39999999999998</v>
      </c>
      <c r="F11">
        <v>309.887</v>
      </c>
      <c r="G11">
        <v>317.30399999999997</v>
      </c>
      <c r="H11">
        <v>324.32</v>
      </c>
      <c r="I11">
        <v>332.00599999999997</v>
      </c>
      <c r="J11">
        <v>339.88900000000001</v>
      </c>
      <c r="K11">
        <v>348.22899999999998</v>
      </c>
      <c r="L11">
        <v>356.05799999999999</v>
      </c>
      <c r="M11">
        <v>363.97199999999998</v>
      </c>
      <c r="N11">
        <v>368.77100000000002</v>
      </c>
      <c r="O11">
        <v>373.07100000000003</v>
      </c>
      <c r="P11">
        <v>377.846</v>
      </c>
      <c r="Q11">
        <v>382.642</v>
      </c>
      <c r="R11">
        <v>387.41800000000001</v>
      </c>
      <c r="S11">
        <v>392.35</v>
      </c>
      <c r="T11">
        <v>397.41199999999998</v>
      </c>
      <c r="U11">
        <v>402.36900000000003</v>
      </c>
      <c r="V11">
        <v>407.34500000000003</v>
      </c>
      <c r="W11">
        <v>412.38</v>
      </c>
      <c r="X11">
        <v>415.07499999999999</v>
      </c>
      <c r="Y11">
        <v>417.71300000000002</v>
      </c>
      <c r="Z11">
        <v>419.97399999999999</v>
      </c>
      <c r="AA11">
        <v>422.69600000000003</v>
      </c>
      <c r="AB11">
        <v>425.351</v>
      </c>
      <c r="AC11">
        <v>428.88099999999997</v>
      </c>
      <c r="AD11">
        <v>432.38900000000001</v>
      </c>
      <c r="AE11">
        <v>436.05</v>
      </c>
      <c r="AF11">
        <v>439.76499999999999</v>
      </c>
      <c r="AG11">
        <v>443.25299999999999</v>
      </c>
    </row>
    <row r="12" spans="1:33" x14ac:dyDescent="0.35">
      <c r="A12" t="s">
        <v>123</v>
      </c>
      <c r="B12" t="s">
        <v>131</v>
      </c>
      <c r="C12">
        <v>527.73599999999999</v>
      </c>
      <c r="D12">
        <v>537.18700000000001</v>
      </c>
      <c r="E12">
        <v>546.63699999999994</v>
      </c>
      <c r="F12">
        <v>556.08799999999997</v>
      </c>
      <c r="G12">
        <v>565.72799999999995</v>
      </c>
      <c r="H12">
        <v>575.26900000000001</v>
      </c>
      <c r="I12">
        <v>583.99900000000002</v>
      </c>
      <c r="J12">
        <v>592.83000000000004</v>
      </c>
      <c r="K12">
        <v>601.55100000000004</v>
      </c>
      <c r="L12">
        <v>610.27099999999996</v>
      </c>
      <c r="M12">
        <v>618.88199999999995</v>
      </c>
      <c r="N12">
        <v>626.79200000000003</v>
      </c>
      <c r="O12">
        <v>634.49300000000005</v>
      </c>
      <c r="P12">
        <v>642.09299999999996</v>
      </c>
      <c r="Q12">
        <v>649.79399999999998</v>
      </c>
      <c r="R12">
        <v>657.28499999999997</v>
      </c>
      <c r="S12">
        <v>660.84</v>
      </c>
      <c r="T12">
        <v>664.32100000000003</v>
      </c>
      <c r="U12">
        <v>667.90200000000004</v>
      </c>
      <c r="V12">
        <v>671.28200000000004</v>
      </c>
      <c r="W12">
        <v>674.65300000000002</v>
      </c>
      <c r="X12">
        <v>678.11300000000006</v>
      </c>
      <c r="Y12">
        <v>681.57399999999996</v>
      </c>
      <c r="Z12">
        <v>685.03399999999999</v>
      </c>
      <c r="AA12">
        <v>688.39499999999998</v>
      </c>
      <c r="AB12">
        <v>691.745</v>
      </c>
      <c r="AC12">
        <v>695.18600000000004</v>
      </c>
      <c r="AD12">
        <v>698.63699999999994</v>
      </c>
      <c r="AE12">
        <v>701.97699999999998</v>
      </c>
      <c r="AF12">
        <v>705.31799999999998</v>
      </c>
      <c r="AG12">
        <v>708.44799999999998</v>
      </c>
    </row>
    <row r="13" spans="1:33" x14ac:dyDescent="0.35">
      <c r="A13" t="s">
        <v>124</v>
      </c>
      <c r="B13" t="s">
        <v>131</v>
      </c>
      <c r="C13">
        <v>103.126</v>
      </c>
      <c r="D13">
        <v>106.114</v>
      </c>
      <c r="E13">
        <v>109.044</v>
      </c>
      <c r="F13">
        <v>112.08199999999999</v>
      </c>
      <c r="G13">
        <v>115.22</v>
      </c>
      <c r="H13">
        <v>118.358</v>
      </c>
      <c r="I13">
        <v>121.285</v>
      </c>
      <c r="J13">
        <v>124.313</v>
      </c>
      <c r="K13">
        <v>127.34</v>
      </c>
      <c r="L13">
        <v>130.36699999999999</v>
      </c>
      <c r="M13">
        <v>133.495</v>
      </c>
      <c r="N13">
        <v>136.21899999999999</v>
      </c>
      <c r="O13">
        <v>139.036</v>
      </c>
      <c r="P13">
        <v>141.96</v>
      </c>
      <c r="Q13">
        <v>144.77699999999999</v>
      </c>
      <c r="R13">
        <v>147.70099999999999</v>
      </c>
      <c r="S13">
        <v>149.708</v>
      </c>
      <c r="T13">
        <v>151.822</v>
      </c>
      <c r="U13">
        <v>153.928</v>
      </c>
      <c r="V13">
        <v>156.042</v>
      </c>
      <c r="W13">
        <v>158.256</v>
      </c>
      <c r="X13">
        <v>159.559</v>
      </c>
      <c r="Y13">
        <v>160.96299999999999</v>
      </c>
      <c r="Z13">
        <v>162.36600000000001</v>
      </c>
      <c r="AA13">
        <v>163.77000000000001</v>
      </c>
      <c r="AB13">
        <v>165.18100000000001</v>
      </c>
      <c r="AC13">
        <v>166.274</v>
      </c>
      <c r="AD13">
        <v>167.36799999999999</v>
      </c>
      <c r="AE13">
        <v>168.46899999999999</v>
      </c>
      <c r="AF13">
        <v>169.56200000000001</v>
      </c>
      <c r="AG13">
        <v>170.655</v>
      </c>
    </row>
    <row r="14" spans="1:33" x14ac:dyDescent="0.35">
      <c r="A14" t="s">
        <v>138</v>
      </c>
      <c r="B14" t="s">
        <v>131</v>
      </c>
      <c r="C14">
        <v>1291.49</v>
      </c>
      <c r="D14">
        <v>1309.54</v>
      </c>
      <c r="E14">
        <v>1322.27</v>
      </c>
      <c r="F14">
        <v>1334.9</v>
      </c>
      <c r="G14">
        <v>1346.93</v>
      </c>
      <c r="H14">
        <v>1359.61</v>
      </c>
      <c r="I14">
        <v>1372.37</v>
      </c>
      <c r="J14">
        <v>1385.36</v>
      </c>
      <c r="K14">
        <v>1398.6</v>
      </c>
      <c r="L14">
        <v>1411.54</v>
      </c>
      <c r="M14">
        <v>1423.97</v>
      </c>
      <c r="N14">
        <v>1433.92</v>
      </c>
      <c r="O14">
        <v>1444.24</v>
      </c>
      <c r="P14">
        <v>1453.2</v>
      </c>
      <c r="Q14">
        <v>1462.54</v>
      </c>
      <c r="R14">
        <v>1471.21</v>
      </c>
      <c r="S14">
        <v>1479.49</v>
      </c>
      <c r="T14">
        <v>1481.41</v>
      </c>
      <c r="U14">
        <v>1488</v>
      </c>
      <c r="V14">
        <v>1493.38</v>
      </c>
      <c r="W14">
        <v>1497.51</v>
      </c>
      <c r="X14">
        <v>1495.04</v>
      </c>
      <c r="Y14">
        <v>1496.23</v>
      </c>
      <c r="Z14">
        <v>1499.61</v>
      </c>
      <c r="AA14">
        <v>1500.52</v>
      </c>
      <c r="AB14">
        <v>1505.91</v>
      </c>
      <c r="AC14">
        <v>1509.44</v>
      </c>
      <c r="AD14">
        <v>1514.34</v>
      </c>
      <c r="AE14">
        <v>1518.44</v>
      </c>
      <c r="AF14">
        <v>1523.79</v>
      </c>
      <c r="AG14">
        <v>1528.15</v>
      </c>
    </row>
    <row r="15" spans="1:33" x14ac:dyDescent="0.35">
      <c r="A15" t="s">
        <v>139</v>
      </c>
      <c r="B15" t="s">
        <v>131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t="s">
        <v>140</v>
      </c>
      <c r="B16" t="s">
        <v>131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44" x14ac:dyDescent="0.35">
      <c r="A17" t="s">
        <v>141</v>
      </c>
      <c r="B17" t="s">
        <v>131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44" x14ac:dyDescent="0.35">
      <c r="A18" t="s">
        <v>142</v>
      </c>
      <c r="B18" t="s">
        <v>131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44" x14ac:dyDescent="0.35">
      <c r="A19" t="s">
        <v>143</v>
      </c>
      <c r="B19" t="s">
        <v>131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44" x14ac:dyDescent="0.35">
      <c r="A20" t="s">
        <v>144</v>
      </c>
      <c r="B20" t="s">
        <v>131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44" x14ac:dyDescent="0.35">
      <c r="A21" t="s">
        <v>145</v>
      </c>
      <c r="B21" t="s">
        <v>131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44" x14ac:dyDescent="0.35">
      <c r="A22" t="s">
        <v>146</v>
      </c>
      <c r="B22" t="s">
        <v>131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44" x14ac:dyDescent="0.35">
      <c r="A23" t="s">
        <v>147</v>
      </c>
      <c r="B23" t="s">
        <v>131</v>
      </c>
      <c r="C23">
        <v>482.37400000000002</v>
      </c>
      <c r="D23">
        <v>489.81700000000001</v>
      </c>
      <c r="E23">
        <v>497.10700000000003</v>
      </c>
      <c r="F23">
        <v>504.49700000000001</v>
      </c>
      <c r="G23">
        <v>512.08600000000001</v>
      </c>
      <c r="H23">
        <v>519.577</v>
      </c>
      <c r="I23">
        <v>527.03099999999995</v>
      </c>
      <c r="J23">
        <v>534.58500000000004</v>
      </c>
      <c r="K23">
        <v>542.03700000000003</v>
      </c>
      <c r="L23">
        <v>549.49099999999999</v>
      </c>
      <c r="M23">
        <v>557.04499999999996</v>
      </c>
      <c r="N23">
        <v>564.30899999999997</v>
      </c>
      <c r="O23">
        <v>571.57500000000005</v>
      </c>
      <c r="P23">
        <v>578.84</v>
      </c>
      <c r="Q23">
        <v>586.00300000000004</v>
      </c>
      <c r="R23">
        <v>593.16800000000001</v>
      </c>
      <c r="S23">
        <v>595.43200000000002</v>
      </c>
      <c r="T23">
        <v>597.78499999999997</v>
      </c>
      <c r="U23">
        <v>600.14700000000005</v>
      </c>
      <c r="V23">
        <v>602.40800000000002</v>
      </c>
      <c r="W23">
        <v>604.76800000000003</v>
      </c>
      <c r="X23">
        <v>606.24599999999998</v>
      </c>
      <c r="Y23">
        <v>607.82600000000002</v>
      </c>
      <c r="Z23">
        <v>609.41</v>
      </c>
      <c r="AA23">
        <v>610.89200000000005</v>
      </c>
      <c r="AB23">
        <v>612.37599999999998</v>
      </c>
      <c r="AC23">
        <v>613.71500000000003</v>
      </c>
      <c r="AD23">
        <v>615.05499999999995</v>
      </c>
      <c r="AE23">
        <v>616.39300000000003</v>
      </c>
      <c r="AF23">
        <v>617.63400000000001</v>
      </c>
      <c r="AG23">
        <v>618.77300000000002</v>
      </c>
    </row>
    <row r="24" spans="1:44" x14ac:dyDescent="0.35">
      <c r="A24" t="s">
        <v>148</v>
      </c>
      <c r="B24" t="s">
        <v>131</v>
      </c>
      <c r="C24">
        <v>172.435</v>
      </c>
      <c r="D24">
        <v>177.386</v>
      </c>
      <c r="E24">
        <v>182.43100000000001</v>
      </c>
      <c r="F24">
        <v>187.47900000000001</v>
      </c>
      <c r="G24">
        <v>192.626</v>
      </c>
      <c r="H24">
        <v>197.77600000000001</v>
      </c>
      <c r="I24">
        <v>202.02600000000001</v>
      </c>
      <c r="J24">
        <v>206.37700000000001</v>
      </c>
      <c r="K24">
        <v>210.727</v>
      </c>
      <c r="L24">
        <v>215.078</v>
      </c>
      <c r="M24">
        <v>219.32900000000001</v>
      </c>
      <c r="N24">
        <v>222.67699999999999</v>
      </c>
      <c r="O24">
        <v>225.928</v>
      </c>
      <c r="P24">
        <v>229.17500000000001</v>
      </c>
      <c r="Q24">
        <v>232.52199999999999</v>
      </c>
      <c r="R24">
        <v>235.768</v>
      </c>
      <c r="S24">
        <v>239.01499999999999</v>
      </c>
      <c r="T24">
        <v>242.244</v>
      </c>
      <c r="U24">
        <v>245.58699999999999</v>
      </c>
      <c r="V24">
        <v>248.828</v>
      </c>
      <c r="W24">
        <v>252.06800000000001</v>
      </c>
      <c r="X24">
        <v>255.30099999999999</v>
      </c>
      <c r="Y24">
        <v>258.541</v>
      </c>
      <c r="Z24">
        <v>261.78500000000003</v>
      </c>
      <c r="AA24">
        <v>265.029</v>
      </c>
      <c r="AB24">
        <v>268.274</v>
      </c>
      <c r="AC24">
        <v>271.52</v>
      </c>
      <c r="AD24">
        <v>274.76799999999997</v>
      </c>
      <c r="AE24">
        <v>277.91500000000002</v>
      </c>
      <c r="AF24">
        <v>281.16500000000002</v>
      </c>
      <c r="AG24">
        <v>284.31200000000001</v>
      </c>
    </row>
    <row r="25" spans="1:44" x14ac:dyDescent="0.35">
      <c r="A25" t="s">
        <v>149</v>
      </c>
      <c r="B25" t="s">
        <v>131</v>
      </c>
      <c r="C25">
        <v>10.25</v>
      </c>
      <c r="D25">
        <v>11.39</v>
      </c>
      <c r="E25">
        <v>12.53</v>
      </c>
      <c r="F25">
        <v>13.66</v>
      </c>
      <c r="G25">
        <v>14.8</v>
      </c>
      <c r="H25">
        <v>15.94</v>
      </c>
      <c r="I25">
        <v>17.03</v>
      </c>
      <c r="J25">
        <v>18.13</v>
      </c>
      <c r="K25">
        <v>19.22</v>
      </c>
      <c r="L25">
        <v>20.32</v>
      </c>
      <c r="M25">
        <v>21.42</v>
      </c>
      <c r="N25">
        <v>21.24</v>
      </c>
      <c r="O25">
        <v>21.07</v>
      </c>
      <c r="P25">
        <v>20.89</v>
      </c>
      <c r="Q25">
        <v>20.72</v>
      </c>
      <c r="R25">
        <v>20.54</v>
      </c>
      <c r="S25">
        <v>21.06</v>
      </c>
      <c r="T25">
        <v>21.58</v>
      </c>
      <c r="U25">
        <v>22.1</v>
      </c>
      <c r="V25">
        <v>22.62</v>
      </c>
      <c r="W25">
        <v>23.13</v>
      </c>
      <c r="X25">
        <v>23.17</v>
      </c>
      <c r="Y25">
        <v>23.2</v>
      </c>
      <c r="Z25">
        <v>23.23</v>
      </c>
      <c r="AA25">
        <v>23.26</v>
      </c>
      <c r="AB25">
        <v>23.29</v>
      </c>
      <c r="AC25">
        <v>23.63</v>
      </c>
      <c r="AD25">
        <v>23.97</v>
      </c>
      <c r="AE25">
        <v>24.31</v>
      </c>
      <c r="AF25">
        <v>24.65</v>
      </c>
      <c r="AG25">
        <v>24.99</v>
      </c>
    </row>
    <row r="26" spans="1:44" x14ac:dyDescent="0.35">
      <c r="A26" t="s">
        <v>150</v>
      </c>
      <c r="B26" t="s">
        <v>131</v>
      </c>
      <c r="C26" s="3">
        <v>10452900000</v>
      </c>
      <c r="D26" s="3">
        <v>10697700000</v>
      </c>
      <c r="E26" s="3">
        <v>10907000000</v>
      </c>
      <c r="F26" s="3">
        <v>11148400000</v>
      </c>
      <c r="G26" s="3">
        <v>11405200000</v>
      </c>
      <c r="H26" s="3">
        <v>11677900000</v>
      </c>
      <c r="I26" s="3">
        <v>11930000000</v>
      </c>
      <c r="J26" s="3">
        <v>12178400000</v>
      </c>
      <c r="K26" s="3">
        <v>12421000000</v>
      </c>
      <c r="L26" s="3">
        <v>12670500000</v>
      </c>
      <c r="M26" s="3">
        <v>12900600000</v>
      </c>
      <c r="N26" s="3">
        <v>13097700000</v>
      </c>
      <c r="O26" s="3">
        <v>13329100000</v>
      </c>
      <c r="P26" s="3">
        <v>13512400000</v>
      </c>
      <c r="Q26" s="3">
        <v>13688200000</v>
      </c>
      <c r="R26" s="3">
        <v>13838600000</v>
      </c>
      <c r="S26" s="3">
        <v>13990300000</v>
      </c>
      <c r="T26" s="3">
        <v>14108300000</v>
      </c>
      <c r="U26" s="3">
        <v>14222000000</v>
      </c>
      <c r="V26" s="3">
        <v>14307000000</v>
      </c>
      <c r="W26" s="3">
        <v>14410800000</v>
      </c>
      <c r="X26" s="3">
        <v>14479900000</v>
      </c>
      <c r="Y26" s="3">
        <v>14580100000</v>
      </c>
      <c r="Z26" s="3">
        <v>14675800000</v>
      </c>
      <c r="AA26" s="3">
        <v>14785300000</v>
      </c>
      <c r="AB26" s="3">
        <v>14885400000</v>
      </c>
      <c r="AC26" s="3">
        <v>14926000000</v>
      </c>
      <c r="AD26" s="3">
        <v>14998600000</v>
      </c>
      <c r="AE26" s="3">
        <v>15048600000</v>
      </c>
      <c r="AF26" s="3">
        <v>15128100000</v>
      </c>
      <c r="AG26" s="3">
        <v>15197200000</v>
      </c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</row>
    <row r="27" spans="1:44" x14ac:dyDescent="0.35">
      <c r="A27" t="s">
        <v>151</v>
      </c>
      <c r="B27" t="s">
        <v>131</v>
      </c>
      <c r="C27" s="3">
        <v>3978520000</v>
      </c>
      <c r="D27" s="3">
        <v>4080740000</v>
      </c>
      <c r="E27" s="3">
        <v>4097400000</v>
      </c>
      <c r="F27" s="3">
        <v>4090850000</v>
      </c>
      <c r="G27" s="3">
        <v>4062500000</v>
      </c>
      <c r="H27" s="3">
        <v>4060790000</v>
      </c>
      <c r="I27" s="3">
        <v>4059010000</v>
      </c>
      <c r="J27" s="3">
        <v>4058640000</v>
      </c>
      <c r="K27" s="3">
        <v>4058130000</v>
      </c>
      <c r="L27" s="3">
        <v>4057710000</v>
      </c>
      <c r="M27" s="3">
        <v>4054870000</v>
      </c>
      <c r="N27" s="3">
        <v>4054020000</v>
      </c>
      <c r="O27" s="3">
        <v>4053620000</v>
      </c>
      <c r="P27" s="3">
        <v>4030070000</v>
      </c>
      <c r="Q27" s="3">
        <v>4024950000</v>
      </c>
      <c r="R27" s="3">
        <v>4021600000</v>
      </c>
      <c r="S27" s="3">
        <v>4020900000</v>
      </c>
      <c r="T27" s="3">
        <v>3649750000</v>
      </c>
      <c r="U27" s="3">
        <v>3621470000</v>
      </c>
      <c r="V27" s="3">
        <v>3575340000</v>
      </c>
      <c r="W27" s="3">
        <v>3471060000</v>
      </c>
      <c r="X27" s="3">
        <v>3256950000</v>
      </c>
      <c r="Y27" s="3">
        <v>3122660000</v>
      </c>
      <c r="Z27" s="3">
        <v>3090940000</v>
      </c>
      <c r="AA27" s="3">
        <v>3005000000</v>
      </c>
      <c r="AB27" s="3">
        <v>3008270000</v>
      </c>
      <c r="AC27" s="3">
        <v>2995680000</v>
      </c>
      <c r="AD27" s="3">
        <v>2994310000</v>
      </c>
      <c r="AE27" s="3">
        <v>2986760000</v>
      </c>
      <c r="AF27" s="3">
        <v>2987140000</v>
      </c>
      <c r="AG27" s="3">
        <v>2978460000</v>
      </c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</row>
    <row r="28" spans="1:44" x14ac:dyDescent="0.35">
      <c r="A28" t="s">
        <v>152</v>
      </c>
      <c r="B28" t="s">
        <v>131</v>
      </c>
      <c r="C28" s="3">
        <v>787170000</v>
      </c>
      <c r="D28" s="3">
        <v>789300000</v>
      </c>
      <c r="E28" s="3">
        <v>788440000</v>
      </c>
      <c r="F28" s="3">
        <v>790570000</v>
      </c>
      <c r="G28" s="3">
        <v>792710000</v>
      </c>
      <c r="H28" s="3">
        <v>791840000</v>
      </c>
      <c r="I28" s="3">
        <v>791080000</v>
      </c>
      <c r="J28" s="3">
        <v>793210000</v>
      </c>
      <c r="K28" s="3">
        <v>792440000</v>
      </c>
      <c r="L28" s="3">
        <v>791680000</v>
      </c>
      <c r="M28" s="3">
        <v>790810000</v>
      </c>
      <c r="N28" s="3">
        <v>790090000</v>
      </c>
      <c r="O28" s="3">
        <v>789370000</v>
      </c>
      <c r="P28" s="3">
        <v>785660000</v>
      </c>
      <c r="Q28" s="3">
        <v>784940000</v>
      </c>
      <c r="R28" s="3">
        <v>784120000</v>
      </c>
      <c r="S28" s="3">
        <v>780400000</v>
      </c>
      <c r="T28" s="3">
        <v>779680000</v>
      </c>
      <c r="U28" s="3">
        <v>775860000</v>
      </c>
      <c r="V28" s="3">
        <v>772140000</v>
      </c>
      <c r="W28" s="3">
        <v>768320000</v>
      </c>
      <c r="X28" s="3">
        <v>767940000</v>
      </c>
      <c r="Y28" s="3">
        <v>764450000</v>
      </c>
      <c r="Z28" s="3">
        <v>760970000</v>
      </c>
      <c r="AA28" s="3">
        <v>754490000</v>
      </c>
      <c r="AB28" s="3">
        <v>751000000</v>
      </c>
      <c r="AC28" s="3">
        <v>747520000</v>
      </c>
      <c r="AD28" s="3">
        <v>743930000</v>
      </c>
      <c r="AE28" s="3">
        <v>737350000</v>
      </c>
      <c r="AF28" s="3">
        <v>733770000</v>
      </c>
      <c r="AG28" s="3">
        <v>730180000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</row>
    <row r="29" spans="1:44" x14ac:dyDescent="0.35">
      <c r="A29" t="s">
        <v>153</v>
      </c>
      <c r="B29" t="s">
        <v>131</v>
      </c>
      <c r="C29" s="3">
        <v>96400000</v>
      </c>
      <c r="D29" s="3">
        <v>97200000</v>
      </c>
      <c r="E29" s="3">
        <v>97800000</v>
      </c>
      <c r="F29" s="3">
        <v>98600000</v>
      </c>
      <c r="G29" s="3">
        <v>99500000</v>
      </c>
      <c r="H29" s="3">
        <v>100300000</v>
      </c>
      <c r="I29" s="3">
        <v>100900000</v>
      </c>
      <c r="J29" s="3">
        <v>101800000</v>
      </c>
      <c r="K29" s="3">
        <v>102400000</v>
      </c>
      <c r="L29" s="3">
        <v>103300000</v>
      </c>
      <c r="M29" s="3">
        <v>103900000</v>
      </c>
      <c r="N29" s="3">
        <v>104700000</v>
      </c>
      <c r="O29" s="3">
        <v>105300000</v>
      </c>
      <c r="P29" s="3">
        <v>105900000</v>
      </c>
      <c r="Q29" s="3">
        <v>106600000</v>
      </c>
      <c r="R29" s="3">
        <v>107200000</v>
      </c>
      <c r="S29" s="3">
        <v>107800000</v>
      </c>
      <c r="T29" s="3">
        <v>108400000</v>
      </c>
      <c r="U29" s="3">
        <v>108700000</v>
      </c>
      <c r="V29" s="3">
        <v>109300000</v>
      </c>
      <c r="W29" s="3">
        <v>109900000</v>
      </c>
      <c r="X29" s="3">
        <v>110200000</v>
      </c>
      <c r="Y29" s="3">
        <v>110500000</v>
      </c>
      <c r="Z29" s="3">
        <v>111100000</v>
      </c>
      <c r="AA29" s="3">
        <v>111400000</v>
      </c>
      <c r="AB29" s="3">
        <v>111700000</v>
      </c>
      <c r="AC29" s="3">
        <v>111900000</v>
      </c>
      <c r="AD29" s="3">
        <v>112200000</v>
      </c>
      <c r="AE29" s="3">
        <v>112200000</v>
      </c>
      <c r="AF29" s="3">
        <v>112500000</v>
      </c>
      <c r="AG29" s="3">
        <v>112800000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</row>
    <row r="30" spans="1:44" x14ac:dyDescent="0.35">
      <c r="A30" t="s">
        <v>154</v>
      </c>
      <c r="B30" t="s">
        <v>131</v>
      </c>
      <c r="C30" s="3">
        <v>15892300000000</v>
      </c>
      <c r="D30" s="3">
        <v>16157800000000</v>
      </c>
      <c r="E30" s="3">
        <v>16417900000000</v>
      </c>
      <c r="F30" s="3">
        <v>16681600000000</v>
      </c>
      <c r="G30" s="3">
        <v>16952400000000</v>
      </c>
      <c r="H30" s="3">
        <v>17219700000000</v>
      </c>
      <c r="I30" s="3">
        <v>17485700000000</v>
      </c>
      <c r="J30" s="3">
        <v>17755200000000</v>
      </c>
      <c r="K30" s="3">
        <v>18021100000000</v>
      </c>
      <c r="L30" s="3">
        <v>18287100000000</v>
      </c>
      <c r="M30" s="3">
        <v>18556600000000</v>
      </c>
      <c r="N30" s="3">
        <v>18815900000000</v>
      </c>
      <c r="O30" s="3">
        <v>19075100000000</v>
      </c>
      <c r="P30" s="3">
        <v>19334400000000</v>
      </c>
      <c r="Q30" s="3">
        <v>19590100000000</v>
      </c>
      <c r="R30" s="3">
        <v>19845800000000</v>
      </c>
      <c r="S30" s="3">
        <v>19926500000000</v>
      </c>
      <c r="T30" s="3">
        <v>20010800000000</v>
      </c>
      <c r="U30" s="3">
        <v>20095100000000</v>
      </c>
      <c r="V30" s="3">
        <v>20175800000000</v>
      </c>
      <c r="W30" s="3">
        <v>20260100000000</v>
      </c>
      <c r="X30" s="3">
        <v>20313000000000</v>
      </c>
      <c r="Y30" s="3">
        <v>20369500000000</v>
      </c>
      <c r="Z30" s="3">
        <v>20426000000000</v>
      </c>
      <c r="AA30" s="3">
        <v>20478900000000</v>
      </c>
      <c r="AB30" s="3">
        <v>20531800000000</v>
      </c>
      <c r="AC30" s="3">
        <v>20579600000000</v>
      </c>
      <c r="AD30" s="3">
        <v>20627400000000</v>
      </c>
      <c r="AE30" s="3">
        <v>20675200000000</v>
      </c>
      <c r="AF30" s="3">
        <v>20719400000000</v>
      </c>
      <c r="AG30" s="3">
        <v>20760000000000</v>
      </c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 spans="1:44" x14ac:dyDescent="0.35">
      <c r="A31" t="s">
        <v>155</v>
      </c>
      <c r="B31" t="s">
        <v>131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 spans="1:44" x14ac:dyDescent="0.35">
      <c r="A32" t="s">
        <v>156</v>
      </c>
      <c r="B32" t="s">
        <v>131</v>
      </c>
      <c r="C32" s="3">
        <v>1320000000000</v>
      </c>
      <c r="D32" s="3">
        <v>1320000000000</v>
      </c>
      <c r="E32" s="3">
        <v>1320000000000</v>
      </c>
      <c r="F32" s="3">
        <v>1320000000000</v>
      </c>
      <c r="G32" s="3">
        <v>1320000000000</v>
      </c>
      <c r="H32" s="3">
        <v>1320000000000</v>
      </c>
      <c r="I32" s="3">
        <v>1320000000000</v>
      </c>
      <c r="J32" s="3">
        <v>1320000000000</v>
      </c>
      <c r="K32" s="3">
        <v>1320000000000</v>
      </c>
      <c r="L32" s="3">
        <v>1320000000000</v>
      </c>
      <c r="M32" s="3">
        <v>1320000000000</v>
      </c>
      <c r="N32" s="3">
        <v>1320000000000</v>
      </c>
      <c r="O32" s="3">
        <v>1320000000000</v>
      </c>
      <c r="P32" s="3">
        <v>1320000000000</v>
      </c>
      <c r="Q32" s="3">
        <v>1320000000000</v>
      </c>
      <c r="R32" s="3">
        <v>1320000000000</v>
      </c>
      <c r="S32" s="3">
        <v>1320000000000</v>
      </c>
      <c r="T32" s="3">
        <v>1320000000000</v>
      </c>
      <c r="U32" s="3">
        <v>1320000000000</v>
      </c>
      <c r="V32" s="3">
        <v>1320000000000</v>
      </c>
      <c r="W32" s="3">
        <v>1320000000000</v>
      </c>
      <c r="X32" s="3">
        <v>1320000000000</v>
      </c>
      <c r="Y32" s="3">
        <v>1320000000000</v>
      </c>
      <c r="Z32" s="3">
        <v>1320000000000</v>
      </c>
      <c r="AA32" s="3">
        <v>1320000000000</v>
      </c>
      <c r="AB32" s="3">
        <v>1320000000000</v>
      </c>
      <c r="AC32" s="3">
        <v>1320000000000</v>
      </c>
      <c r="AD32" s="3">
        <v>1320000000000</v>
      </c>
      <c r="AE32" s="3">
        <v>1320000000000</v>
      </c>
      <c r="AF32" s="3">
        <v>1320000000000</v>
      </c>
      <c r="AG32" s="3">
        <v>1320000000000</v>
      </c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 spans="1:44" x14ac:dyDescent="0.35">
      <c r="A33" t="s">
        <v>157</v>
      </c>
      <c r="B33" t="s">
        <v>131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44" x14ac:dyDescent="0.35">
      <c r="A34" t="s">
        <v>158</v>
      </c>
      <c r="B34" t="s">
        <v>131</v>
      </c>
      <c r="C34" s="3">
        <v>2090580000</v>
      </c>
      <c r="D34" s="3">
        <v>2139530000</v>
      </c>
      <c r="E34" s="3">
        <v>2181390000</v>
      </c>
      <c r="F34" s="3">
        <v>2229670000</v>
      </c>
      <c r="G34" s="3">
        <v>2281030000</v>
      </c>
      <c r="H34" s="3">
        <v>2335570000</v>
      </c>
      <c r="I34" s="3">
        <v>2385990000</v>
      </c>
      <c r="J34" s="3">
        <v>2435670000</v>
      </c>
      <c r="K34" s="3">
        <v>2484200000</v>
      </c>
      <c r="L34" s="3">
        <v>2534090000</v>
      </c>
      <c r="M34" s="3">
        <v>2580110000</v>
      </c>
      <c r="N34" s="3">
        <v>2619530000</v>
      </c>
      <c r="O34" s="3">
        <v>2665820000</v>
      </c>
      <c r="P34" s="3">
        <v>2702480000</v>
      </c>
      <c r="Q34" s="3">
        <v>2737630000</v>
      </c>
      <c r="R34" s="3">
        <v>2767700000</v>
      </c>
      <c r="S34" s="3">
        <v>2798050000</v>
      </c>
      <c r="T34" s="3">
        <v>2821660000</v>
      </c>
      <c r="U34" s="3">
        <v>2844390000</v>
      </c>
      <c r="V34" s="3">
        <v>2861390000</v>
      </c>
      <c r="W34" s="3">
        <v>2882160000</v>
      </c>
      <c r="X34" s="3">
        <v>2895980000</v>
      </c>
      <c r="Y34" s="3">
        <v>2916010000</v>
      </c>
      <c r="Z34" s="3">
        <v>2935160000</v>
      </c>
      <c r="AA34" s="3">
        <v>2957060000</v>
      </c>
      <c r="AB34" s="3">
        <v>2977090000</v>
      </c>
      <c r="AC34" s="3">
        <v>2985190000</v>
      </c>
      <c r="AD34" s="3">
        <v>2999710000</v>
      </c>
      <c r="AE34" s="3">
        <v>3009710000</v>
      </c>
      <c r="AF34" s="3">
        <v>3025620000</v>
      </c>
      <c r="AG34" s="3">
        <v>3039440000</v>
      </c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 spans="1:44" x14ac:dyDescent="0.35">
      <c r="A35" t="s">
        <v>159</v>
      </c>
      <c r="B35" t="s">
        <v>131</v>
      </c>
      <c r="C35" s="3">
        <v>608540000</v>
      </c>
      <c r="D35" s="3">
        <v>618760000</v>
      </c>
      <c r="E35" s="3">
        <v>619660000</v>
      </c>
      <c r="F35" s="3">
        <v>618390000</v>
      </c>
      <c r="G35" s="3">
        <v>612790000</v>
      </c>
      <c r="H35" s="3">
        <v>612470000</v>
      </c>
      <c r="I35" s="3">
        <v>612130000</v>
      </c>
      <c r="J35" s="3">
        <v>612100000</v>
      </c>
      <c r="K35" s="3">
        <v>612050000</v>
      </c>
      <c r="L35" s="3">
        <v>612000000</v>
      </c>
      <c r="M35" s="3">
        <v>611410000</v>
      </c>
      <c r="N35" s="3">
        <v>611330000</v>
      </c>
      <c r="O35" s="3">
        <v>611290000</v>
      </c>
      <c r="P35" s="3">
        <v>606630000</v>
      </c>
      <c r="Q35" s="3">
        <v>605500000</v>
      </c>
      <c r="R35" s="3">
        <v>605010000</v>
      </c>
      <c r="S35" s="3">
        <v>604940000</v>
      </c>
      <c r="T35" s="3">
        <v>542760000</v>
      </c>
      <c r="U35" s="3">
        <v>537010000</v>
      </c>
      <c r="V35" s="3">
        <v>528100000</v>
      </c>
      <c r="W35" s="3">
        <v>508600000</v>
      </c>
      <c r="X35" s="3">
        <v>471660000</v>
      </c>
      <c r="Y35" s="3">
        <v>447160000</v>
      </c>
      <c r="Z35" s="3">
        <v>442800000</v>
      </c>
      <c r="AA35" s="3">
        <v>434210000</v>
      </c>
      <c r="AB35" s="3">
        <v>434540000</v>
      </c>
      <c r="AC35" s="3">
        <v>433280000</v>
      </c>
      <c r="AD35" s="3">
        <v>433140000</v>
      </c>
      <c r="AE35" s="3">
        <v>432390000</v>
      </c>
      <c r="AF35" s="3">
        <v>432420000</v>
      </c>
      <c r="AG35" s="3">
        <v>431550000</v>
      </c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 spans="1:44" x14ac:dyDescent="0.35">
      <c r="A36" t="s">
        <v>160</v>
      </c>
      <c r="B36" t="s">
        <v>131</v>
      </c>
      <c r="C36" s="3">
        <v>154940000</v>
      </c>
      <c r="D36" s="3">
        <v>155180000</v>
      </c>
      <c r="E36" s="3">
        <v>154810000</v>
      </c>
      <c r="F36" s="3">
        <v>155040000</v>
      </c>
      <c r="G36" s="3">
        <v>155270000</v>
      </c>
      <c r="H36" s="3">
        <v>154900000</v>
      </c>
      <c r="I36" s="3">
        <v>154550000</v>
      </c>
      <c r="J36" s="3">
        <v>154780000</v>
      </c>
      <c r="K36" s="3">
        <v>154420000</v>
      </c>
      <c r="L36" s="3">
        <v>154060000</v>
      </c>
      <c r="M36" s="3">
        <v>153690000</v>
      </c>
      <c r="N36" s="3">
        <v>153340000</v>
      </c>
      <c r="O36" s="3">
        <v>153000000</v>
      </c>
      <c r="P36" s="3">
        <v>152050000</v>
      </c>
      <c r="Q36" s="3">
        <v>151700000</v>
      </c>
      <c r="R36" s="3">
        <v>151340000</v>
      </c>
      <c r="S36" s="3">
        <v>150390000</v>
      </c>
      <c r="T36" s="3">
        <v>150040000</v>
      </c>
      <c r="U36" s="3">
        <v>149080000</v>
      </c>
      <c r="V36" s="3">
        <v>148140000</v>
      </c>
      <c r="W36" s="3">
        <v>147180000</v>
      </c>
      <c r="X36" s="3">
        <v>146880000</v>
      </c>
      <c r="Y36" s="3">
        <v>145970000</v>
      </c>
      <c r="Z36" s="3">
        <v>145070000</v>
      </c>
      <c r="AA36" s="3">
        <v>143560000</v>
      </c>
      <c r="AB36" s="3">
        <v>142650000</v>
      </c>
      <c r="AC36" s="3">
        <v>141750000</v>
      </c>
      <c r="AD36" s="3">
        <v>140830000</v>
      </c>
      <c r="AE36" s="3">
        <v>139320000</v>
      </c>
      <c r="AF36" s="3">
        <v>138400000</v>
      </c>
      <c r="AG36" s="3">
        <v>137480000</v>
      </c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 spans="1:44" x14ac:dyDescent="0.35">
      <c r="A37" t="s">
        <v>161</v>
      </c>
      <c r="B37" t="s">
        <v>131</v>
      </c>
      <c r="C37" s="3">
        <v>16900000</v>
      </c>
      <c r="D37" s="3">
        <v>17010000</v>
      </c>
      <c r="E37" s="3">
        <v>17070000</v>
      </c>
      <c r="F37" s="3">
        <v>17180000</v>
      </c>
      <c r="G37" s="3">
        <v>17300000</v>
      </c>
      <c r="H37" s="3">
        <v>17410000</v>
      </c>
      <c r="I37" s="3">
        <v>17470000</v>
      </c>
      <c r="J37" s="3">
        <v>17590000</v>
      </c>
      <c r="K37" s="3">
        <v>17650000</v>
      </c>
      <c r="L37" s="3">
        <v>17770000</v>
      </c>
      <c r="M37" s="3">
        <v>17830000</v>
      </c>
      <c r="N37" s="3">
        <v>17940000</v>
      </c>
      <c r="O37" s="3">
        <v>18000000</v>
      </c>
      <c r="P37" s="3">
        <v>18060000</v>
      </c>
      <c r="Q37" s="3">
        <v>18130000</v>
      </c>
      <c r="R37" s="3">
        <v>18190000</v>
      </c>
      <c r="S37" s="3">
        <v>18250000</v>
      </c>
      <c r="T37" s="3">
        <v>18310000</v>
      </c>
      <c r="U37" s="3">
        <v>18310000</v>
      </c>
      <c r="V37" s="3">
        <v>18370000</v>
      </c>
      <c r="W37" s="3">
        <v>18430000</v>
      </c>
      <c r="X37" s="3">
        <v>18430000</v>
      </c>
      <c r="Y37" s="3">
        <v>18430000</v>
      </c>
      <c r="Z37" s="3">
        <v>18490000</v>
      </c>
      <c r="AA37" s="3">
        <v>18490000</v>
      </c>
      <c r="AB37" s="3">
        <v>18490000</v>
      </c>
      <c r="AC37" s="3">
        <v>18480000</v>
      </c>
      <c r="AD37" s="3">
        <v>18480000</v>
      </c>
      <c r="AE37" s="3">
        <v>18420000</v>
      </c>
      <c r="AF37" s="3">
        <v>18420000</v>
      </c>
      <c r="AG37" s="3">
        <v>18420000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 spans="1:44" x14ac:dyDescent="0.35">
      <c r="A38" t="s">
        <v>162</v>
      </c>
      <c r="B38" t="s">
        <v>131</v>
      </c>
      <c r="C38" s="3">
        <v>595129000000</v>
      </c>
      <c r="D38" s="3">
        <v>613752000000</v>
      </c>
      <c r="E38" s="3">
        <v>632747000000</v>
      </c>
      <c r="F38" s="3">
        <v>651748000000</v>
      </c>
      <c r="G38" s="3">
        <v>671126000000</v>
      </c>
      <c r="H38" s="3">
        <v>690503000000</v>
      </c>
      <c r="I38" s="3">
        <v>706493000000</v>
      </c>
      <c r="J38" s="3">
        <v>722860000000</v>
      </c>
      <c r="K38" s="3">
        <v>739229000000</v>
      </c>
      <c r="L38" s="3">
        <v>755597000000</v>
      </c>
      <c r="M38" s="3">
        <v>771592000000</v>
      </c>
      <c r="N38" s="3">
        <v>784189000000</v>
      </c>
      <c r="O38" s="3">
        <v>796412000000</v>
      </c>
      <c r="P38" s="3">
        <v>808630000000</v>
      </c>
      <c r="Q38" s="3">
        <v>821230000000</v>
      </c>
      <c r="R38" s="3">
        <v>833449000000</v>
      </c>
      <c r="S38" s="3">
        <v>845672000000</v>
      </c>
      <c r="T38" s="3">
        <v>857896000000</v>
      </c>
      <c r="U38" s="3">
        <v>870496000000</v>
      </c>
      <c r="V38" s="3">
        <v>882718000000</v>
      </c>
      <c r="W38" s="3">
        <v>894942000000</v>
      </c>
      <c r="X38" s="3">
        <v>907168000000</v>
      </c>
      <c r="Y38" s="3">
        <v>919398000000</v>
      </c>
      <c r="Z38" s="3">
        <v>931625000000</v>
      </c>
      <c r="AA38" s="3">
        <v>943855000000</v>
      </c>
      <c r="AB38" s="3">
        <v>956081000000</v>
      </c>
      <c r="AC38" s="3">
        <v>968326000000</v>
      </c>
      <c r="AD38" s="3">
        <v>980570000000</v>
      </c>
      <c r="AE38" s="3">
        <v>992438000000</v>
      </c>
      <c r="AF38" s="3">
        <v>1004680000000</v>
      </c>
      <c r="AG38" s="3">
        <v>1016550000000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 spans="1:44" x14ac:dyDescent="0.35">
      <c r="A39" t="s">
        <v>163</v>
      </c>
      <c r="B39" t="s">
        <v>131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 spans="1:44" x14ac:dyDescent="0.35">
      <c r="A40" t="s">
        <v>164</v>
      </c>
      <c r="B40" t="s">
        <v>131</v>
      </c>
      <c r="C40" s="3">
        <v>52700000000</v>
      </c>
      <c r="D40" s="3">
        <v>52700000000</v>
      </c>
      <c r="E40" s="3">
        <v>52700000000</v>
      </c>
      <c r="F40" s="3">
        <v>52700000000</v>
      </c>
      <c r="G40" s="3">
        <v>52700000000</v>
      </c>
      <c r="H40" s="3">
        <v>52700000000</v>
      </c>
      <c r="I40" s="3">
        <v>52700000000</v>
      </c>
      <c r="J40" s="3">
        <v>52700000000</v>
      </c>
      <c r="K40" s="3">
        <v>52700000000</v>
      </c>
      <c r="L40" s="3">
        <v>52700000000</v>
      </c>
      <c r="M40" s="3">
        <v>52700000000</v>
      </c>
      <c r="N40" s="3">
        <v>52700000000</v>
      </c>
      <c r="O40" s="3">
        <v>52700000000</v>
      </c>
      <c r="P40" s="3">
        <v>52700000000</v>
      </c>
      <c r="Q40" s="3">
        <v>52700000000</v>
      </c>
      <c r="R40" s="3">
        <v>52700000000</v>
      </c>
      <c r="S40" s="3">
        <v>52700000000</v>
      </c>
      <c r="T40" s="3">
        <v>52700000000</v>
      </c>
      <c r="U40" s="3">
        <v>52700000000</v>
      </c>
      <c r="V40" s="3">
        <v>52700000000</v>
      </c>
      <c r="W40" s="3">
        <v>52700000000</v>
      </c>
      <c r="X40" s="3">
        <v>52700000000</v>
      </c>
      <c r="Y40" s="3">
        <v>52700000000</v>
      </c>
      <c r="Z40" s="3">
        <v>52700000000</v>
      </c>
      <c r="AA40" s="3">
        <v>52700000000</v>
      </c>
      <c r="AB40" s="3">
        <v>52700000000</v>
      </c>
      <c r="AC40" s="3">
        <v>52700000000</v>
      </c>
      <c r="AD40" s="3">
        <v>52700000000</v>
      </c>
      <c r="AE40" s="3">
        <v>52700000000</v>
      </c>
      <c r="AF40" s="3">
        <v>52700000000</v>
      </c>
      <c r="AG40" s="3">
        <v>52700000000</v>
      </c>
    </row>
    <row r="41" spans="1:44" x14ac:dyDescent="0.35">
      <c r="A41" t="s">
        <v>165</v>
      </c>
      <c r="B41" t="s">
        <v>131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44" x14ac:dyDescent="0.35">
      <c r="A42" t="s">
        <v>166</v>
      </c>
      <c r="B42" t="s">
        <v>131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44" x14ac:dyDescent="0.35">
      <c r="A43" t="s">
        <v>167</v>
      </c>
      <c r="B43" t="s">
        <v>131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44" x14ac:dyDescent="0.35">
      <c r="A44" t="s">
        <v>168</v>
      </c>
      <c r="B44" t="s">
        <v>131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44" x14ac:dyDescent="0.35">
      <c r="A45" t="s">
        <v>169</v>
      </c>
      <c r="B45" t="s">
        <v>131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44" x14ac:dyDescent="0.35">
      <c r="A46" t="s">
        <v>170</v>
      </c>
      <c r="B46" t="s">
        <v>131</v>
      </c>
      <c r="C46" s="3">
        <v>10250000000000</v>
      </c>
      <c r="D46" s="3">
        <v>11390000000000</v>
      </c>
      <c r="E46" s="3">
        <v>12530000000000</v>
      </c>
      <c r="F46" s="3">
        <v>13660000000000</v>
      </c>
      <c r="G46" s="3">
        <v>14800000000000</v>
      </c>
      <c r="H46" s="3">
        <v>15940000000000</v>
      </c>
      <c r="I46" s="3">
        <v>17030000000000</v>
      </c>
      <c r="J46" s="3">
        <v>18130000000000</v>
      </c>
      <c r="K46" s="3">
        <v>19220000000000</v>
      </c>
      <c r="L46" s="3">
        <v>20320000000000</v>
      </c>
      <c r="M46" s="3">
        <v>21420000000000</v>
      </c>
      <c r="N46" s="3">
        <v>21240000000000</v>
      </c>
      <c r="O46" s="3">
        <v>21070000000000</v>
      </c>
      <c r="P46" s="3">
        <v>20890000000000</v>
      </c>
      <c r="Q46" s="3">
        <v>20720000000000</v>
      </c>
      <c r="R46" s="3">
        <v>20540000000000</v>
      </c>
      <c r="S46" s="3">
        <v>21060000000000</v>
      </c>
      <c r="T46" s="3">
        <v>21580000000000</v>
      </c>
      <c r="U46" s="3">
        <v>22100000000000</v>
      </c>
      <c r="V46" s="3">
        <v>22620000000000</v>
      </c>
      <c r="W46" s="3">
        <v>23130000000000</v>
      </c>
      <c r="X46" s="3">
        <v>23170000000000</v>
      </c>
      <c r="Y46" s="3">
        <v>23200000000000</v>
      </c>
      <c r="Z46" s="3">
        <v>23230000000000</v>
      </c>
      <c r="AA46" s="3">
        <v>23260000000000</v>
      </c>
      <c r="AB46" s="3">
        <v>23290000000000</v>
      </c>
      <c r="AC46" s="3">
        <v>23630000000000</v>
      </c>
      <c r="AD46" s="3">
        <v>23970000000000</v>
      </c>
      <c r="AE46" s="3">
        <v>24310000000000</v>
      </c>
      <c r="AF46" s="3">
        <v>24650000000000</v>
      </c>
      <c r="AG46" s="3">
        <v>24990000000000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</row>
    <row r="47" spans="1:44" x14ac:dyDescent="0.35">
      <c r="A47" t="s">
        <v>171</v>
      </c>
      <c r="B47" t="s">
        <v>131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44" x14ac:dyDescent="0.35">
      <c r="A48" t="s">
        <v>172</v>
      </c>
      <c r="B48" t="s">
        <v>131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5">
      <c r="A49" t="s">
        <v>173</v>
      </c>
      <c r="B49" t="s">
        <v>131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5">
      <c r="A50" t="s">
        <v>174</v>
      </c>
      <c r="B50" t="s">
        <v>131</v>
      </c>
      <c r="C50" s="3">
        <v>7108950000000</v>
      </c>
      <c r="D50" s="3">
        <v>7836380000000</v>
      </c>
      <c r="E50" s="3">
        <v>8671080000000</v>
      </c>
      <c r="F50" s="3">
        <v>9653320000000</v>
      </c>
      <c r="G50" s="3">
        <v>10770500000000</v>
      </c>
      <c r="H50" s="3">
        <v>12189000000000</v>
      </c>
      <c r="I50" s="3">
        <v>13965600000000</v>
      </c>
      <c r="J50" s="3">
        <v>16135200000000</v>
      </c>
      <c r="K50" s="3">
        <v>18819800000000</v>
      </c>
      <c r="L50" s="3">
        <v>22042000000000</v>
      </c>
      <c r="M50" s="3">
        <v>26024100000000</v>
      </c>
      <c r="N50" s="3">
        <v>30661100000000</v>
      </c>
      <c r="O50" s="3">
        <v>36146400000000</v>
      </c>
      <c r="P50" s="3">
        <v>42351700000000</v>
      </c>
      <c r="Q50" s="3">
        <v>49387200000000</v>
      </c>
      <c r="R50" s="3">
        <v>56820800000000</v>
      </c>
      <c r="S50" s="3">
        <v>64897900000000</v>
      </c>
      <c r="T50" s="3">
        <v>73429600000000</v>
      </c>
      <c r="U50" s="3">
        <v>82231800000000</v>
      </c>
      <c r="V50" s="3">
        <v>90905800000000</v>
      </c>
      <c r="W50" s="3">
        <v>99939700000000</v>
      </c>
      <c r="X50" s="3">
        <v>108291000000000</v>
      </c>
      <c r="Y50" s="3">
        <v>116297000000000</v>
      </c>
      <c r="Z50" s="3">
        <v>123896000000000</v>
      </c>
      <c r="AA50" s="3">
        <v>130999000000000</v>
      </c>
      <c r="AB50" s="3">
        <v>137509000000000</v>
      </c>
      <c r="AC50" s="3">
        <v>142710000000000</v>
      </c>
      <c r="AD50" s="3">
        <v>147881000000000</v>
      </c>
      <c r="AE50" s="3">
        <v>151832000000000</v>
      </c>
      <c r="AF50" s="3">
        <v>155780000000000</v>
      </c>
      <c r="AG50" s="3">
        <v>159163000000000</v>
      </c>
    </row>
    <row r="51" spans="1:33" x14ac:dyDescent="0.35">
      <c r="A51" t="s">
        <v>175</v>
      </c>
      <c r="B51" t="s">
        <v>131</v>
      </c>
      <c r="C51">
        <v>0</v>
      </c>
    </row>
    <row r="52" spans="1:33" x14ac:dyDescent="0.35">
      <c r="A52" t="s">
        <v>176</v>
      </c>
      <c r="B52" t="s">
        <v>131</v>
      </c>
      <c r="C52" s="3">
        <v>457534000000000</v>
      </c>
      <c r="D52" s="3">
        <v>466404000000000</v>
      </c>
      <c r="E52" s="3">
        <v>479038000000000</v>
      </c>
      <c r="F52" s="3">
        <v>488454000000000</v>
      </c>
      <c r="G52" s="3">
        <v>498778000000000</v>
      </c>
      <c r="H52" s="3">
        <v>509402000000000</v>
      </c>
      <c r="I52" s="3">
        <v>520363000000000</v>
      </c>
      <c r="J52" s="3">
        <v>531674000000000</v>
      </c>
      <c r="K52" s="3">
        <v>543366000000000</v>
      </c>
      <c r="L52" s="3">
        <v>549301000000000</v>
      </c>
      <c r="M52" s="3">
        <v>557525000000000</v>
      </c>
      <c r="N52" s="3">
        <v>564953000000000</v>
      </c>
      <c r="O52" s="3">
        <v>572793000000000</v>
      </c>
      <c r="P52" s="3">
        <v>580650000000000</v>
      </c>
      <c r="Q52" s="3">
        <v>588520000000000</v>
      </c>
      <c r="R52" s="3">
        <v>596400000000000</v>
      </c>
      <c r="S52" s="3">
        <v>604276000000000</v>
      </c>
      <c r="T52" s="3">
        <v>612157000000000</v>
      </c>
      <c r="U52" s="3">
        <v>620044000000000</v>
      </c>
      <c r="V52" s="3">
        <v>627933000000000</v>
      </c>
      <c r="W52" s="3">
        <v>635822000000000</v>
      </c>
      <c r="X52" s="3">
        <v>642135000000000</v>
      </c>
      <c r="Y52" s="3">
        <v>648669000000000</v>
      </c>
      <c r="Z52" s="3">
        <v>655179000000000</v>
      </c>
      <c r="AA52" s="3">
        <v>661663000000000</v>
      </c>
      <c r="AB52" s="3">
        <v>668122000000000</v>
      </c>
      <c r="AC52" s="3">
        <v>674553000000000</v>
      </c>
      <c r="AD52" s="3">
        <v>680956000000000</v>
      </c>
      <c r="AE52" s="3">
        <v>687330000000000</v>
      </c>
      <c r="AF52" s="3">
        <v>693675000000000</v>
      </c>
      <c r="AG52" s="3">
        <v>699991000000000</v>
      </c>
    </row>
    <row r="53" spans="1:33" x14ac:dyDescent="0.35">
      <c r="A53" t="s">
        <v>177</v>
      </c>
      <c r="B53" t="s">
        <v>131</v>
      </c>
      <c r="C53" s="3">
        <v>388539000000000</v>
      </c>
      <c r="D53" s="3">
        <v>398524000000000</v>
      </c>
      <c r="E53" s="3">
        <v>408918000000000</v>
      </c>
      <c r="F53" s="3">
        <v>419263000000000</v>
      </c>
      <c r="G53" s="3">
        <v>429635000000000</v>
      </c>
      <c r="H53" s="3">
        <v>439958000000000</v>
      </c>
      <c r="I53" s="3">
        <v>451705000000000</v>
      </c>
      <c r="J53" s="3">
        <v>463614000000000</v>
      </c>
      <c r="K53" s="3">
        <v>475560000000000</v>
      </c>
      <c r="L53" s="3">
        <v>487460000000000</v>
      </c>
      <c r="M53" s="3">
        <v>499406000000000</v>
      </c>
      <c r="N53" s="3">
        <v>511180000000000</v>
      </c>
      <c r="O53" s="3">
        <v>522888000000000</v>
      </c>
      <c r="P53" s="3">
        <v>534650000000000</v>
      </c>
      <c r="Q53" s="3">
        <v>546447000000000</v>
      </c>
      <c r="R53" s="3">
        <v>558136000000000</v>
      </c>
      <c r="S53" s="3">
        <v>569788000000000</v>
      </c>
      <c r="T53" s="3">
        <v>581045000000000</v>
      </c>
      <c r="U53" s="3">
        <v>592148000000000</v>
      </c>
      <c r="V53" s="3">
        <v>601028000000000</v>
      </c>
      <c r="W53" s="3">
        <v>609851000000000</v>
      </c>
      <c r="X53" s="3">
        <v>619047000000000</v>
      </c>
      <c r="Y53" s="3">
        <v>628010000000000</v>
      </c>
      <c r="Z53" s="3">
        <v>636914000000000</v>
      </c>
      <c r="AA53" s="3">
        <v>645576000000000</v>
      </c>
      <c r="AB53" s="3">
        <v>654878000000000</v>
      </c>
      <c r="AC53" s="3">
        <v>663597000000000</v>
      </c>
      <c r="AD53" s="3">
        <v>673375000000000</v>
      </c>
      <c r="AE53" s="3">
        <v>683064000000000</v>
      </c>
      <c r="AF53" s="3">
        <v>692824000000000</v>
      </c>
      <c r="AG53" s="3">
        <v>702534000000000</v>
      </c>
    </row>
    <row r="54" spans="1:33" x14ac:dyDescent="0.35">
      <c r="A54" t="s">
        <v>178</v>
      </c>
      <c r="B54" t="s">
        <v>131</v>
      </c>
      <c r="C54" s="3">
        <v>896650000000000</v>
      </c>
      <c r="D54" s="3">
        <v>920770000000000</v>
      </c>
      <c r="E54" s="3">
        <v>945790000000000</v>
      </c>
      <c r="F54" s="3">
        <v>970810000000000</v>
      </c>
      <c r="G54" s="3">
        <v>995830000000000</v>
      </c>
      <c r="H54" s="3">
        <v>1020760000000000</v>
      </c>
      <c r="I54" s="3">
        <v>1039280000000000</v>
      </c>
      <c r="J54" s="3">
        <v>1057800000000000</v>
      </c>
      <c r="K54" s="3">
        <v>1076220000000000</v>
      </c>
      <c r="L54" s="3">
        <v>1094840000000000</v>
      </c>
      <c r="M54" s="3">
        <v>1114370000000000</v>
      </c>
      <c r="N54" s="3">
        <v>1130910000000000</v>
      </c>
      <c r="O54" s="3">
        <v>1148260000000000</v>
      </c>
      <c r="P54" s="3">
        <v>1166710000000000</v>
      </c>
      <c r="Q54" s="3">
        <v>1183950000000000</v>
      </c>
      <c r="R54" s="3">
        <v>1201400000000000</v>
      </c>
      <c r="S54" s="3">
        <v>1218550000000000</v>
      </c>
      <c r="T54" s="3">
        <v>1234790000000000</v>
      </c>
      <c r="U54" s="3">
        <v>1251840000000000</v>
      </c>
      <c r="V54" s="3">
        <v>1268580000000000</v>
      </c>
      <c r="W54" s="3">
        <v>1285930000000000</v>
      </c>
      <c r="X54" s="3">
        <v>1302930000000000</v>
      </c>
      <c r="Y54" s="3">
        <v>1321030000000000</v>
      </c>
      <c r="Z54" s="3">
        <v>1339020000000000</v>
      </c>
      <c r="AA54" s="3">
        <v>1358020000000000</v>
      </c>
      <c r="AB54" s="3">
        <v>1374220000000000</v>
      </c>
      <c r="AC54" s="3">
        <v>1386120000000000</v>
      </c>
      <c r="AD54" s="3">
        <v>1398010000000000</v>
      </c>
      <c r="AE54" s="3">
        <v>1408910000000000</v>
      </c>
      <c r="AF54" s="3">
        <v>1420910000000000</v>
      </c>
      <c r="AG54" s="3">
        <v>1431810000000000</v>
      </c>
    </row>
    <row r="55" spans="1:33" x14ac:dyDescent="0.35">
      <c r="A55" t="s">
        <v>179</v>
      </c>
      <c r="B55" t="s">
        <v>131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5">
      <c r="A56" t="s">
        <v>180</v>
      </c>
      <c r="B56" t="s">
        <v>131</v>
      </c>
      <c r="C56">
        <v>0</v>
      </c>
    </row>
    <row r="57" spans="1:33" x14ac:dyDescent="0.35">
      <c r="A57" t="s">
        <v>181</v>
      </c>
      <c r="B57" t="s">
        <v>131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hidden="1" x14ac:dyDescent="0.35">
      <c r="A58" t="s">
        <v>136</v>
      </c>
      <c r="B58" t="s">
        <v>125</v>
      </c>
      <c r="C58">
        <v>11815.5</v>
      </c>
      <c r="D58">
        <v>12095.1</v>
      </c>
      <c r="E58">
        <v>12434</v>
      </c>
      <c r="F58">
        <v>12661.6</v>
      </c>
      <c r="G58">
        <v>12869.4</v>
      </c>
      <c r="H58">
        <v>13126.3</v>
      </c>
      <c r="I58">
        <v>13195.5</v>
      </c>
      <c r="J58">
        <v>13157.7</v>
      </c>
      <c r="K58">
        <v>13165.1</v>
      </c>
      <c r="L58">
        <v>13203.7</v>
      </c>
      <c r="M58">
        <v>13358.7</v>
      </c>
      <c r="N58">
        <v>13281.8</v>
      </c>
      <c r="O58">
        <v>13281.2</v>
      </c>
      <c r="P58">
        <v>13291.1</v>
      </c>
      <c r="Q58">
        <v>13277</v>
      </c>
      <c r="R58">
        <v>13271.9</v>
      </c>
      <c r="S58">
        <v>13222.6</v>
      </c>
      <c r="T58">
        <v>13172</v>
      </c>
      <c r="U58">
        <v>13079.6</v>
      </c>
      <c r="V58">
        <v>12975.7</v>
      </c>
      <c r="W58">
        <v>12886.1</v>
      </c>
      <c r="X58">
        <v>12828.2</v>
      </c>
      <c r="Y58">
        <v>12742.2</v>
      </c>
      <c r="Z58">
        <v>12693.4</v>
      </c>
      <c r="AA58">
        <v>12588.9</v>
      </c>
      <c r="AB58">
        <v>12433.4</v>
      </c>
      <c r="AC58">
        <v>12203.2</v>
      </c>
      <c r="AD58">
        <v>11994.7</v>
      </c>
      <c r="AE58">
        <v>11837.9</v>
      </c>
      <c r="AF58">
        <v>11640.5</v>
      </c>
      <c r="AG58">
        <v>11447.3</v>
      </c>
    </row>
    <row r="59" spans="1:33" hidden="1" x14ac:dyDescent="0.35">
      <c r="A59" t="s">
        <v>115</v>
      </c>
      <c r="B59" t="s">
        <v>125</v>
      </c>
      <c r="C59">
        <v>818.26800000000003</v>
      </c>
      <c r="D59">
        <v>920.03899999999999</v>
      </c>
      <c r="E59">
        <v>908.93700000000001</v>
      </c>
      <c r="F59">
        <v>944.25599999999997</v>
      </c>
      <c r="G59">
        <v>960.65499999999997</v>
      </c>
      <c r="H59">
        <v>979.87300000000005</v>
      </c>
      <c r="I59">
        <v>1000.19</v>
      </c>
      <c r="J59">
        <v>1018.44</v>
      </c>
      <c r="K59">
        <v>1037.8699999999999</v>
      </c>
      <c r="L59">
        <v>1054.24</v>
      </c>
      <c r="M59">
        <v>1067.6600000000001</v>
      </c>
      <c r="N59">
        <v>1079.72</v>
      </c>
      <c r="O59">
        <v>1089.19</v>
      </c>
      <c r="P59">
        <v>1096.1199999999999</v>
      </c>
      <c r="Q59">
        <v>1102.6400000000001</v>
      </c>
      <c r="R59">
        <v>1106.95</v>
      </c>
      <c r="S59">
        <v>1107.27</v>
      </c>
      <c r="T59">
        <v>1105.22</v>
      </c>
      <c r="U59">
        <v>1100.79</v>
      </c>
      <c r="V59">
        <v>1095.05</v>
      </c>
      <c r="W59">
        <v>1088.52</v>
      </c>
      <c r="X59">
        <v>1079.5</v>
      </c>
      <c r="Y59">
        <v>1070.8800000000001</v>
      </c>
      <c r="Z59">
        <v>1063.78</v>
      </c>
      <c r="AA59">
        <v>1057.6199999999999</v>
      </c>
      <c r="AB59">
        <v>1053.58</v>
      </c>
      <c r="AC59">
        <v>1047.96</v>
      </c>
      <c r="AD59">
        <v>1042.45</v>
      </c>
      <c r="AE59">
        <v>1039.18</v>
      </c>
      <c r="AF59">
        <v>1037.24</v>
      </c>
      <c r="AG59">
        <v>1036.07</v>
      </c>
    </row>
    <row r="60" spans="1:33" hidden="1" x14ac:dyDescent="0.35">
      <c r="A60" t="s">
        <v>116</v>
      </c>
      <c r="B60" t="s">
        <v>125</v>
      </c>
      <c r="C60">
        <v>3829.16</v>
      </c>
      <c r="D60">
        <v>3961.34</v>
      </c>
      <c r="E60">
        <v>4264.62</v>
      </c>
      <c r="F60">
        <v>4440.51</v>
      </c>
      <c r="G60">
        <v>4627.96</v>
      </c>
      <c r="H60">
        <v>4774.29</v>
      </c>
      <c r="I60">
        <v>4830.6400000000003</v>
      </c>
      <c r="J60">
        <v>4794</v>
      </c>
      <c r="K60">
        <v>4792.3999999999996</v>
      </c>
      <c r="L60">
        <v>4830.25</v>
      </c>
      <c r="M60">
        <v>4883.2299999999996</v>
      </c>
      <c r="N60">
        <v>4863.07</v>
      </c>
      <c r="O60">
        <v>4865.33</v>
      </c>
      <c r="P60">
        <v>4872.43</v>
      </c>
      <c r="Q60">
        <v>4889.9399999999996</v>
      </c>
      <c r="R60">
        <v>4901.7299999999996</v>
      </c>
      <c r="S60">
        <v>4889.16</v>
      </c>
      <c r="T60">
        <v>4877.99</v>
      </c>
      <c r="U60">
        <v>4859.6899999999996</v>
      </c>
      <c r="V60">
        <v>4835.5600000000004</v>
      </c>
      <c r="W60">
        <v>4819.63</v>
      </c>
      <c r="X60">
        <v>4801.3100000000004</v>
      </c>
      <c r="Y60">
        <v>4762.22</v>
      </c>
      <c r="Z60">
        <v>4718.3</v>
      </c>
      <c r="AA60">
        <v>4651.41</v>
      </c>
      <c r="AB60">
        <v>4540.7299999999996</v>
      </c>
      <c r="AC60">
        <v>4369.1899999999996</v>
      </c>
      <c r="AD60">
        <v>4203.71</v>
      </c>
      <c r="AE60">
        <v>4089.53</v>
      </c>
      <c r="AF60">
        <v>3957.85</v>
      </c>
      <c r="AG60">
        <v>3833.81</v>
      </c>
    </row>
    <row r="61" spans="1:33" hidden="1" x14ac:dyDescent="0.35">
      <c r="A61" t="s">
        <v>117</v>
      </c>
      <c r="B61" t="s">
        <v>125</v>
      </c>
      <c r="C61">
        <v>406.649</v>
      </c>
      <c r="D61">
        <v>400.30900000000003</v>
      </c>
      <c r="E61">
        <v>405.76400000000001</v>
      </c>
      <c r="F61">
        <v>405.73500000000001</v>
      </c>
      <c r="G61">
        <v>408.90899999999999</v>
      </c>
      <c r="H61">
        <v>409.74299999999999</v>
      </c>
      <c r="I61">
        <v>409.07499999999999</v>
      </c>
      <c r="J61">
        <v>405.68299999999999</v>
      </c>
      <c r="K61">
        <v>404.238</v>
      </c>
      <c r="L61">
        <v>400.86500000000001</v>
      </c>
      <c r="M61">
        <v>398.41199999999998</v>
      </c>
      <c r="N61">
        <v>399.005</v>
      </c>
      <c r="O61">
        <v>401.66899999999998</v>
      </c>
      <c r="P61">
        <v>403.00299999999999</v>
      </c>
      <c r="Q61">
        <v>402.87599999999998</v>
      </c>
      <c r="R61">
        <v>406.71499999999997</v>
      </c>
      <c r="S61">
        <v>404.60300000000001</v>
      </c>
      <c r="T61">
        <v>404.209</v>
      </c>
      <c r="U61">
        <v>402.24799999999999</v>
      </c>
      <c r="V61">
        <v>400.70100000000002</v>
      </c>
      <c r="W61">
        <v>401.86399999999998</v>
      </c>
      <c r="X61">
        <v>401.38799999999998</v>
      </c>
      <c r="Y61">
        <v>401.53699999999998</v>
      </c>
      <c r="Z61">
        <v>403.40800000000002</v>
      </c>
      <c r="AA61">
        <v>403.548</v>
      </c>
      <c r="AB61">
        <v>403.13600000000002</v>
      </c>
      <c r="AC61">
        <v>403.84399999999999</v>
      </c>
      <c r="AD61">
        <v>405.23399999999998</v>
      </c>
      <c r="AE61">
        <v>404.084</v>
      </c>
      <c r="AF61">
        <v>405.303</v>
      </c>
      <c r="AG61">
        <v>403.25799999999998</v>
      </c>
    </row>
    <row r="62" spans="1:33" hidden="1" x14ac:dyDescent="0.35">
      <c r="A62" t="s">
        <v>118</v>
      </c>
      <c r="B62" t="s">
        <v>125</v>
      </c>
      <c r="C62">
        <v>284.24900000000002</v>
      </c>
      <c r="D62">
        <v>284.91199999999998</v>
      </c>
      <c r="E62">
        <v>296.55500000000001</v>
      </c>
      <c r="F62">
        <v>305.584</v>
      </c>
      <c r="G62">
        <v>313.74700000000001</v>
      </c>
      <c r="H62">
        <v>322.75299999999999</v>
      </c>
      <c r="I62">
        <v>327.79</v>
      </c>
      <c r="J62">
        <v>335.97199999999998</v>
      </c>
      <c r="K62">
        <v>341.22699999999998</v>
      </c>
      <c r="L62">
        <v>348.73599999999999</v>
      </c>
      <c r="M62">
        <v>354.91399999999999</v>
      </c>
      <c r="N62">
        <v>357.20400000000001</v>
      </c>
      <c r="O62">
        <v>358.11200000000002</v>
      </c>
      <c r="P62">
        <v>360.36599999999999</v>
      </c>
      <c r="Q62">
        <v>363.53699999999998</v>
      </c>
      <c r="R62">
        <v>363.46</v>
      </c>
      <c r="S62">
        <v>364.79500000000002</v>
      </c>
      <c r="T62">
        <v>366.12200000000001</v>
      </c>
      <c r="U62">
        <v>367.67700000000002</v>
      </c>
      <c r="V62">
        <v>367.96699999999998</v>
      </c>
      <c r="W62">
        <v>367.13200000000001</v>
      </c>
      <c r="X62">
        <v>367.36399999999998</v>
      </c>
      <c r="Y62">
        <v>368.512</v>
      </c>
      <c r="Z62">
        <v>366.04500000000002</v>
      </c>
      <c r="AA62">
        <v>366.08100000000002</v>
      </c>
      <c r="AB62">
        <v>367.649</v>
      </c>
      <c r="AC62">
        <v>363.82299999999998</v>
      </c>
      <c r="AD62">
        <v>360.947</v>
      </c>
      <c r="AE62">
        <v>359.57799999999997</v>
      </c>
      <c r="AF62">
        <v>356.63099999999997</v>
      </c>
      <c r="AG62">
        <v>355.12799999999999</v>
      </c>
    </row>
    <row r="63" spans="1:33" hidden="1" x14ac:dyDescent="0.35">
      <c r="A63" t="s">
        <v>137</v>
      </c>
      <c r="B63" t="s">
        <v>125</v>
      </c>
      <c r="C63">
        <v>6897.86</v>
      </c>
      <c r="D63">
        <v>6981.22</v>
      </c>
      <c r="E63">
        <v>7031.57</v>
      </c>
      <c r="F63">
        <v>7066.33</v>
      </c>
      <c r="G63">
        <v>7088.67</v>
      </c>
      <c r="H63">
        <v>7194.88</v>
      </c>
      <c r="I63">
        <v>7187.05</v>
      </c>
      <c r="J63">
        <v>7179.82</v>
      </c>
      <c r="K63">
        <v>7170.33</v>
      </c>
      <c r="L63">
        <v>7170.23</v>
      </c>
      <c r="M63">
        <v>7260.74</v>
      </c>
      <c r="N63">
        <v>7202.49</v>
      </c>
      <c r="O63">
        <v>7200.76</v>
      </c>
      <c r="P63">
        <v>7199.06</v>
      </c>
      <c r="Q63">
        <v>7173.87</v>
      </c>
      <c r="R63">
        <v>7154.56</v>
      </c>
      <c r="S63">
        <v>7125.76</v>
      </c>
      <c r="T63">
        <v>7095.29</v>
      </c>
      <c r="U63">
        <v>7032.77</v>
      </c>
      <c r="V63">
        <v>6967.15</v>
      </c>
      <c r="W63">
        <v>6906.88</v>
      </c>
      <c r="X63">
        <v>6878.83</v>
      </c>
      <c r="Y63">
        <v>6854.58</v>
      </c>
      <c r="Z63">
        <v>6860.28</v>
      </c>
      <c r="AA63">
        <v>6843.78</v>
      </c>
      <c r="AB63">
        <v>6819.03</v>
      </c>
      <c r="AC63">
        <v>6774.11</v>
      </c>
      <c r="AD63">
        <v>6745.64</v>
      </c>
      <c r="AE63">
        <v>6717.27</v>
      </c>
      <c r="AF63">
        <v>6674.84</v>
      </c>
      <c r="AG63">
        <v>6622.22</v>
      </c>
    </row>
    <row r="64" spans="1:33" hidden="1" x14ac:dyDescent="0.35">
      <c r="A64" t="s">
        <v>119</v>
      </c>
      <c r="B64" t="s">
        <v>125</v>
      </c>
      <c r="C64">
        <v>510.43200000000002</v>
      </c>
      <c r="D64">
        <v>492.15499999999997</v>
      </c>
      <c r="E64">
        <v>484.85899999999998</v>
      </c>
      <c r="F64">
        <v>469.19</v>
      </c>
      <c r="G64">
        <v>458.95299999999997</v>
      </c>
      <c r="H64">
        <v>443.98700000000002</v>
      </c>
      <c r="I64">
        <v>449.351</v>
      </c>
      <c r="J64">
        <v>452.15499999999997</v>
      </c>
      <c r="K64">
        <v>456.80200000000002</v>
      </c>
      <c r="L64">
        <v>456.90699999999998</v>
      </c>
      <c r="M64">
        <v>460.68200000000002</v>
      </c>
      <c r="N64">
        <v>457.03300000000002</v>
      </c>
      <c r="O64">
        <v>462.28100000000001</v>
      </c>
      <c r="P64">
        <v>465.91399999999999</v>
      </c>
      <c r="Q64">
        <v>469.38099999999997</v>
      </c>
      <c r="R64">
        <v>473.52800000000002</v>
      </c>
      <c r="S64">
        <v>475.71899999999999</v>
      </c>
      <c r="T64">
        <v>477.63600000000002</v>
      </c>
      <c r="U64">
        <v>480.58499999999998</v>
      </c>
      <c r="V64">
        <v>483.11399999999998</v>
      </c>
      <c r="W64">
        <v>485.65800000000002</v>
      </c>
      <c r="X64">
        <v>483.17</v>
      </c>
      <c r="Y64">
        <v>477.779</v>
      </c>
      <c r="Z64">
        <v>474.66500000000002</v>
      </c>
      <c r="AA64">
        <v>469.17500000000001</v>
      </c>
      <c r="AB64">
        <v>462.04899999999998</v>
      </c>
      <c r="AC64">
        <v>457.01900000000001</v>
      </c>
      <c r="AD64">
        <v>449.16800000000001</v>
      </c>
      <c r="AE64">
        <v>440.702</v>
      </c>
      <c r="AF64">
        <v>431.15800000000002</v>
      </c>
      <c r="AG64">
        <v>419.03</v>
      </c>
    </row>
    <row r="65" spans="1:33" hidden="1" x14ac:dyDescent="0.35">
      <c r="A65" t="s">
        <v>120</v>
      </c>
      <c r="B65" t="s">
        <v>125</v>
      </c>
      <c r="C65">
        <v>-931.16</v>
      </c>
      <c r="D65">
        <v>-944.88</v>
      </c>
      <c r="E65">
        <v>-958.32</v>
      </c>
      <c r="F65">
        <v>-970.04</v>
      </c>
      <c r="G65">
        <v>-989.48</v>
      </c>
      <c r="H65">
        <v>-999.2</v>
      </c>
      <c r="I65">
        <v>-1008.64</v>
      </c>
      <c r="J65">
        <v>-1028.3599999999999</v>
      </c>
      <c r="K65">
        <v>-1037.8</v>
      </c>
      <c r="L65">
        <v>-1057.52</v>
      </c>
      <c r="M65">
        <v>-1066.96</v>
      </c>
      <c r="N65">
        <v>-1076.68</v>
      </c>
      <c r="O65">
        <v>-1096.1199999999999</v>
      </c>
      <c r="P65">
        <v>-1105.8399999999999</v>
      </c>
      <c r="Q65">
        <v>-1125.28</v>
      </c>
      <c r="R65">
        <v>-1135</v>
      </c>
      <c r="S65">
        <v>-1144.72</v>
      </c>
      <c r="T65">
        <v>-1154.44</v>
      </c>
      <c r="U65">
        <v>-1164.1600000000001</v>
      </c>
      <c r="V65">
        <v>-1173.8800000000001</v>
      </c>
      <c r="W65">
        <v>-1183.5999999999999</v>
      </c>
      <c r="X65">
        <v>-1183.32</v>
      </c>
      <c r="Y65">
        <v>-1193.32</v>
      </c>
      <c r="Z65">
        <v>-1193.04</v>
      </c>
      <c r="AA65">
        <v>-1202.76</v>
      </c>
      <c r="AB65">
        <v>-1212.76</v>
      </c>
      <c r="AC65">
        <v>-1212.76</v>
      </c>
      <c r="AD65">
        <v>-1212.48</v>
      </c>
      <c r="AE65">
        <v>-1212.48</v>
      </c>
      <c r="AF65">
        <v>-1222.48</v>
      </c>
      <c r="AG65">
        <v>-1222.2</v>
      </c>
    </row>
    <row r="66" spans="1:33" hidden="1" x14ac:dyDescent="0.35">
      <c r="A66" t="s">
        <v>121</v>
      </c>
      <c r="B66" t="s">
        <v>125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hidden="1" x14ac:dyDescent="0.35">
      <c r="A67" t="s">
        <v>122</v>
      </c>
      <c r="B67" t="s">
        <v>125</v>
      </c>
      <c r="C67">
        <v>5634.91</v>
      </c>
      <c r="D67">
        <v>5695.03</v>
      </c>
      <c r="E67">
        <v>5749.43</v>
      </c>
      <c r="F67">
        <v>5776.87</v>
      </c>
      <c r="G67">
        <v>5794.88</v>
      </c>
      <c r="H67">
        <v>5894.11</v>
      </c>
      <c r="I67">
        <v>5880.16</v>
      </c>
      <c r="J67">
        <v>5865.98</v>
      </c>
      <c r="K67">
        <v>5848.94</v>
      </c>
      <c r="L67">
        <v>5840.03</v>
      </c>
      <c r="M67">
        <v>5917.86</v>
      </c>
      <c r="N67">
        <v>5858.92</v>
      </c>
      <c r="O67">
        <v>5854.44</v>
      </c>
      <c r="P67">
        <v>5850.21</v>
      </c>
      <c r="Q67">
        <v>5821.72</v>
      </c>
      <c r="R67">
        <v>5799.28</v>
      </c>
      <c r="S67">
        <v>5766.9</v>
      </c>
      <c r="T67">
        <v>5732.24</v>
      </c>
      <c r="U67">
        <v>5665.46</v>
      </c>
      <c r="V67">
        <v>5597.58</v>
      </c>
      <c r="W67">
        <v>5533.65</v>
      </c>
      <c r="X67">
        <v>5501.47</v>
      </c>
      <c r="Y67">
        <v>5473.82</v>
      </c>
      <c r="Z67">
        <v>5475.58</v>
      </c>
      <c r="AA67">
        <v>5454</v>
      </c>
      <c r="AB67">
        <v>5424.76</v>
      </c>
      <c r="AC67">
        <v>5374.76</v>
      </c>
      <c r="AD67">
        <v>5340.72</v>
      </c>
      <c r="AE67">
        <v>5307.18</v>
      </c>
      <c r="AF67">
        <v>5260.28</v>
      </c>
      <c r="AG67">
        <v>5203.46</v>
      </c>
    </row>
    <row r="68" spans="1:33" hidden="1" x14ac:dyDescent="0.35">
      <c r="A68" t="s">
        <v>123</v>
      </c>
      <c r="B68" t="s">
        <v>125</v>
      </c>
      <c r="C68">
        <v>998.74</v>
      </c>
      <c r="D68">
        <v>1017.94</v>
      </c>
      <c r="E68">
        <v>1014.99</v>
      </c>
      <c r="F68">
        <v>1021.36</v>
      </c>
      <c r="G68">
        <v>1025.3399999999999</v>
      </c>
      <c r="H68">
        <v>1031.75</v>
      </c>
      <c r="I68">
        <v>1038.08</v>
      </c>
      <c r="J68">
        <v>1044.43</v>
      </c>
      <c r="K68">
        <v>1051.26</v>
      </c>
      <c r="L68">
        <v>1059.45</v>
      </c>
      <c r="M68">
        <v>1071.44</v>
      </c>
      <c r="N68">
        <v>1073.53</v>
      </c>
      <c r="O68">
        <v>1076.96</v>
      </c>
      <c r="P68">
        <v>1080.1400000000001</v>
      </c>
      <c r="Q68">
        <v>1084.0999999999999</v>
      </c>
      <c r="R68">
        <v>1087.9100000000001</v>
      </c>
      <c r="S68">
        <v>1092.1600000000001</v>
      </c>
      <c r="T68">
        <v>1097.03</v>
      </c>
      <c r="U68">
        <v>1101.8900000000001</v>
      </c>
      <c r="V68">
        <v>1104.83</v>
      </c>
      <c r="W68">
        <v>1109.18</v>
      </c>
      <c r="X68">
        <v>1113.95</v>
      </c>
      <c r="Y68">
        <v>1118.04</v>
      </c>
      <c r="Z68">
        <v>1122.6300000000001</v>
      </c>
      <c r="AA68">
        <v>1128.3599999999999</v>
      </c>
      <c r="AB68">
        <v>1133.5</v>
      </c>
      <c r="AC68">
        <v>1139.24</v>
      </c>
      <c r="AD68">
        <v>1145.48</v>
      </c>
      <c r="AE68">
        <v>1151.32</v>
      </c>
      <c r="AF68">
        <v>1156.45</v>
      </c>
      <c r="AG68">
        <v>1161.32</v>
      </c>
    </row>
    <row r="69" spans="1:33" hidden="1" x14ac:dyDescent="0.35">
      <c r="A69" t="s">
        <v>124</v>
      </c>
      <c r="B69" t="s">
        <v>125</v>
      </c>
      <c r="C69">
        <v>264.20499999999998</v>
      </c>
      <c r="D69">
        <v>268.25200000000001</v>
      </c>
      <c r="E69">
        <v>267.14699999999999</v>
      </c>
      <c r="F69">
        <v>268.10700000000003</v>
      </c>
      <c r="G69">
        <v>268.44</v>
      </c>
      <c r="H69">
        <v>269.02199999999999</v>
      </c>
      <c r="I69">
        <v>268.80799999999999</v>
      </c>
      <c r="J69">
        <v>269.40699999999998</v>
      </c>
      <c r="K69">
        <v>270.12900000000002</v>
      </c>
      <c r="L69">
        <v>270.74</v>
      </c>
      <c r="M69">
        <v>271.44200000000001</v>
      </c>
      <c r="N69">
        <v>270.02999999999997</v>
      </c>
      <c r="O69">
        <v>269.36</v>
      </c>
      <c r="P69">
        <v>268.709</v>
      </c>
      <c r="Q69">
        <v>268.04700000000003</v>
      </c>
      <c r="R69">
        <v>267.37</v>
      </c>
      <c r="S69">
        <v>266.69900000000001</v>
      </c>
      <c r="T69">
        <v>266.02800000000002</v>
      </c>
      <c r="U69">
        <v>265.42</v>
      </c>
      <c r="V69">
        <v>264.74299999999999</v>
      </c>
      <c r="W69">
        <v>264.04899999999998</v>
      </c>
      <c r="X69">
        <v>263.411</v>
      </c>
      <c r="Y69">
        <v>262.72399999999999</v>
      </c>
      <c r="Z69">
        <v>262.07400000000001</v>
      </c>
      <c r="AA69">
        <v>261.42500000000001</v>
      </c>
      <c r="AB69">
        <v>260.77499999999998</v>
      </c>
      <c r="AC69">
        <v>260.11</v>
      </c>
      <c r="AD69">
        <v>259.44</v>
      </c>
      <c r="AE69">
        <v>258.77100000000002</v>
      </c>
      <c r="AF69">
        <v>258.10599999999999</v>
      </c>
      <c r="AG69">
        <v>257.44200000000001</v>
      </c>
    </row>
    <row r="70" spans="1:33" hidden="1" x14ac:dyDescent="0.35">
      <c r="A70" t="s">
        <v>138</v>
      </c>
      <c r="B70" t="s">
        <v>125</v>
      </c>
      <c r="C70">
        <v>9246.59</v>
      </c>
      <c r="D70">
        <v>9427.2800000000007</v>
      </c>
      <c r="E70">
        <v>9742.3700000000008</v>
      </c>
      <c r="F70">
        <v>9914.19</v>
      </c>
      <c r="G70">
        <v>10084.6</v>
      </c>
      <c r="H70">
        <v>10208.299999999999</v>
      </c>
      <c r="I70">
        <v>10252.700000000001</v>
      </c>
      <c r="J70">
        <v>10191.9</v>
      </c>
      <c r="K70">
        <v>10182.200000000001</v>
      </c>
      <c r="L70">
        <v>10181</v>
      </c>
      <c r="M70">
        <v>10202</v>
      </c>
      <c r="N70">
        <v>10083.1</v>
      </c>
      <c r="O70">
        <v>10059.4</v>
      </c>
      <c r="P70">
        <v>10046.4</v>
      </c>
      <c r="Q70">
        <v>10028.200000000001</v>
      </c>
      <c r="R70">
        <v>10010.799999999999</v>
      </c>
      <c r="S70">
        <v>9957.0300000000007</v>
      </c>
      <c r="T70">
        <v>9905.7000000000007</v>
      </c>
      <c r="U70">
        <v>9822.3799999999992</v>
      </c>
      <c r="V70">
        <v>9720.7800000000007</v>
      </c>
      <c r="W70">
        <v>9628.9500000000007</v>
      </c>
      <c r="X70">
        <v>9567.43</v>
      </c>
      <c r="Y70">
        <v>9478.7999999999993</v>
      </c>
      <c r="Z70">
        <v>9404.83</v>
      </c>
      <c r="AA70">
        <v>9287.8799999999992</v>
      </c>
      <c r="AB70">
        <v>9120.23</v>
      </c>
      <c r="AC70">
        <v>8895.2000000000007</v>
      </c>
      <c r="AD70">
        <v>8684.08</v>
      </c>
      <c r="AE70">
        <v>8533.26</v>
      </c>
      <c r="AF70">
        <v>8344.74</v>
      </c>
      <c r="AG70">
        <v>8169.28</v>
      </c>
    </row>
    <row r="71" spans="1:33" hidden="1" x14ac:dyDescent="0.35">
      <c r="A71" t="s">
        <v>139</v>
      </c>
      <c r="B71" t="s">
        <v>125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hidden="1" x14ac:dyDescent="0.35">
      <c r="A72" t="s">
        <v>140</v>
      </c>
      <c r="B72" t="s">
        <v>125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hidden="1" x14ac:dyDescent="0.35">
      <c r="A73" t="s">
        <v>141</v>
      </c>
      <c r="B73" t="s">
        <v>125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hidden="1" x14ac:dyDescent="0.35">
      <c r="A74" t="s">
        <v>142</v>
      </c>
      <c r="B74" t="s">
        <v>125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hidden="1" x14ac:dyDescent="0.35">
      <c r="A75" t="s">
        <v>143</v>
      </c>
      <c r="B75" t="s">
        <v>125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hidden="1" x14ac:dyDescent="0.35">
      <c r="A76" t="s">
        <v>144</v>
      </c>
      <c r="B76" t="s">
        <v>125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hidden="1" x14ac:dyDescent="0.35">
      <c r="A77" t="s">
        <v>145</v>
      </c>
      <c r="B77" t="s">
        <v>125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hidden="1" x14ac:dyDescent="0.35">
      <c r="A78" t="s">
        <v>146</v>
      </c>
      <c r="B78" t="s">
        <v>125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hidden="1" x14ac:dyDescent="0.35">
      <c r="A79" t="s">
        <v>147</v>
      </c>
      <c r="B79" t="s">
        <v>125</v>
      </c>
      <c r="C79">
        <v>1497.95</v>
      </c>
      <c r="D79">
        <v>1521.72</v>
      </c>
      <c r="E79">
        <v>1514.13</v>
      </c>
      <c r="F79">
        <v>1517.82</v>
      </c>
      <c r="G79">
        <v>1518.29</v>
      </c>
      <c r="H79">
        <v>1520.92</v>
      </c>
      <c r="I79">
        <v>1524.07</v>
      </c>
      <c r="J79">
        <v>1526.31</v>
      </c>
      <c r="K79">
        <v>1526.69</v>
      </c>
      <c r="L79">
        <v>1528.71</v>
      </c>
      <c r="M79">
        <v>1533.01</v>
      </c>
      <c r="N79">
        <v>1528.1</v>
      </c>
      <c r="O79">
        <v>1523.78</v>
      </c>
      <c r="P79">
        <v>1518.41</v>
      </c>
      <c r="Q79">
        <v>1513.26</v>
      </c>
      <c r="R79">
        <v>1507.56</v>
      </c>
      <c r="S79">
        <v>1502.69</v>
      </c>
      <c r="T79">
        <v>1497.52</v>
      </c>
      <c r="U79">
        <v>1491.52</v>
      </c>
      <c r="V79">
        <v>1485.47</v>
      </c>
      <c r="W79">
        <v>1479.7</v>
      </c>
      <c r="X79">
        <v>1473.64</v>
      </c>
      <c r="Y79">
        <v>1467.58</v>
      </c>
      <c r="Z79">
        <v>1462.08</v>
      </c>
      <c r="AA79">
        <v>1456.86</v>
      </c>
      <c r="AB79">
        <v>1451.36</v>
      </c>
      <c r="AC79">
        <v>1446.05</v>
      </c>
      <c r="AD79">
        <v>1440.68</v>
      </c>
      <c r="AE79">
        <v>1435.33</v>
      </c>
      <c r="AF79">
        <v>1430.03</v>
      </c>
      <c r="AG79">
        <v>1424.97</v>
      </c>
    </row>
    <row r="80" spans="1:33" hidden="1" x14ac:dyDescent="0.35">
      <c r="A80" t="s">
        <v>148</v>
      </c>
      <c r="B80" t="s">
        <v>125</v>
      </c>
      <c r="C80">
        <v>509.536</v>
      </c>
      <c r="D80">
        <v>527.4</v>
      </c>
      <c r="E80">
        <v>534.76</v>
      </c>
      <c r="F80">
        <v>546.24</v>
      </c>
      <c r="G80">
        <v>556.08500000000004</v>
      </c>
      <c r="H80">
        <v>566.51599999999996</v>
      </c>
      <c r="I80">
        <v>576.31799999999998</v>
      </c>
      <c r="J80">
        <v>585.96</v>
      </c>
      <c r="K80">
        <v>595.82299999999998</v>
      </c>
      <c r="L80">
        <v>605.95600000000002</v>
      </c>
      <c r="M80">
        <v>616.68200000000002</v>
      </c>
      <c r="N80">
        <v>615.6</v>
      </c>
      <c r="O80">
        <v>615.05899999999997</v>
      </c>
      <c r="P80">
        <v>614.23500000000001</v>
      </c>
      <c r="Q80">
        <v>613.46600000000001</v>
      </c>
      <c r="R80">
        <v>612.60699999999997</v>
      </c>
      <c r="S80">
        <v>611.86400000000003</v>
      </c>
      <c r="T80">
        <v>610.81399999999996</v>
      </c>
      <c r="U80">
        <v>609.702</v>
      </c>
      <c r="V80">
        <v>608.42499999999995</v>
      </c>
      <c r="W80">
        <v>607.43299999999999</v>
      </c>
      <c r="X80">
        <v>606.16200000000003</v>
      </c>
      <c r="Y80">
        <v>604.81500000000005</v>
      </c>
      <c r="Z80">
        <v>603.53899999999999</v>
      </c>
      <c r="AA80">
        <v>602.12300000000005</v>
      </c>
      <c r="AB80">
        <v>600.82799999999997</v>
      </c>
      <c r="AC80">
        <v>598.93600000000004</v>
      </c>
      <c r="AD80">
        <v>596.90800000000002</v>
      </c>
      <c r="AE80">
        <v>595.25699999999995</v>
      </c>
      <c r="AF80">
        <v>593.76599999999996</v>
      </c>
      <c r="AG80">
        <v>592.05799999999999</v>
      </c>
    </row>
    <row r="81" spans="1:33" hidden="1" x14ac:dyDescent="0.35">
      <c r="A81" t="s">
        <v>149</v>
      </c>
      <c r="B81" t="s">
        <v>125</v>
      </c>
      <c r="C81">
        <v>561.38199999999995</v>
      </c>
      <c r="D81">
        <v>618.702</v>
      </c>
      <c r="E81">
        <v>642.73</v>
      </c>
      <c r="F81">
        <v>683.31700000000001</v>
      </c>
      <c r="G81">
        <v>710.4</v>
      </c>
      <c r="H81">
        <v>830.6</v>
      </c>
      <c r="I81">
        <v>842.4</v>
      </c>
      <c r="J81">
        <v>853.5</v>
      </c>
      <c r="K81">
        <v>860.4</v>
      </c>
      <c r="L81">
        <v>888</v>
      </c>
      <c r="M81">
        <v>1007</v>
      </c>
      <c r="N81">
        <v>1055</v>
      </c>
      <c r="O81">
        <v>1083</v>
      </c>
      <c r="P81">
        <v>1112</v>
      </c>
      <c r="Q81">
        <v>1122</v>
      </c>
      <c r="R81">
        <v>1141</v>
      </c>
      <c r="S81">
        <v>1151</v>
      </c>
      <c r="T81">
        <v>1158</v>
      </c>
      <c r="U81">
        <v>1156</v>
      </c>
      <c r="V81">
        <v>1161</v>
      </c>
      <c r="W81">
        <v>1170</v>
      </c>
      <c r="X81">
        <v>1181</v>
      </c>
      <c r="Y81">
        <v>1191</v>
      </c>
      <c r="Z81">
        <v>1223</v>
      </c>
      <c r="AA81">
        <v>1242</v>
      </c>
      <c r="AB81">
        <v>1261</v>
      </c>
      <c r="AC81">
        <v>1263</v>
      </c>
      <c r="AD81">
        <v>1273</v>
      </c>
      <c r="AE81">
        <v>1274</v>
      </c>
      <c r="AF81">
        <v>1272</v>
      </c>
      <c r="AG81">
        <v>1261</v>
      </c>
    </row>
    <row r="82" spans="1:33" hidden="1" x14ac:dyDescent="0.35">
      <c r="A82" t="s">
        <v>150</v>
      </c>
      <c r="B82" t="s">
        <v>125</v>
      </c>
      <c r="C82" s="3">
        <v>74765800000</v>
      </c>
      <c r="D82" s="3">
        <v>81907100000</v>
      </c>
      <c r="E82" s="3">
        <v>78422500000</v>
      </c>
      <c r="F82" s="3">
        <v>77833300000</v>
      </c>
      <c r="G82" s="3">
        <v>75572900000</v>
      </c>
      <c r="H82" s="3">
        <v>73912600000</v>
      </c>
      <c r="I82" s="3">
        <v>72615600000</v>
      </c>
      <c r="J82" s="3">
        <v>71540100000</v>
      </c>
      <c r="K82" s="3">
        <v>71029700000</v>
      </c>
      <c r="L82" s="3">
        <v>70332700000</v>
      </c>
      <c r="M82" s="3">
        <v>69775100000</v>
      </c>
      <c r="N82" s="3">
        <v>69903600000</v>
      </c>
      <c r="O82" s="3">
        <v>69595100000</v>
      </c>
      <c r="P82" s="3">
        <v>69345700000</v>
      </c>
      <c r="Q82" s="3">
        <v>69370900000</v>
      </c>
      <c r="R82" s="3">
        <v>69589900000</v>
      </c>
      <c r="S82" s="3">
        <v>69249000000</v>
      </c>
      <c r="T82" s="3">
        <v>69105300000</v>
      </c>
      <c r="U82" s="3">
        <v>68876000000</v>
      </c>
      <c r="V82" s="3">
        <v>68334200000</v>
      </c>
      <c r="W82" s="3">
        <v>67862600000</v>
      </c>
      <c r="X82" s="3">
        <v>67497900000</v>
      </c>
      <c r="Y82" s="3">
        <v>66812100000</v>
      </c>
      <c r="Z82" s="3">
        <v>66462800000</v>
      </c>
      <c r="AA82" s="3">
        <v>66073300000</v>
      </c>
      <c r="AB82" s="3">
        <v>65911200000</v>
      </c>
      <c r="AC82" s="3">
        <v>65626200000</v>
      </c>
      <c r="AD82" s="3">
        <v>65756100000</v>
      </c>
      <c r="AE82" s="3">
        <v>65834900000</v>
      </c>
      <c r="AF82" s="3">
        <v>66014400000</v>
      </c>
      <c r="AG82" s="3">
        <v>66129200000</v>
      </c>
    </row>
    <row r="83" spans="1:33" hidden="1" x14ac:dyDescent="0.35">
      <c r="A83" t="s">
        <v>151</v>
      </c>
      <c r="B83" t="s">
        <v>125</v>
      </c>
      <c r="C83" s="3">
        <v>82967100000</v>
      </c>
      <c r="D83" s="3">
        <v>84665700000</v>
      </c>
      <c r="E83" s="3">
        <v>88357700000</v>
      </c>
      <c r="F83" s="3">
        <v>90387900000</v>
      </c>
      <c r="G83" s="3">
        <v>92592200000</v>
      </c>
      <c r="H83" s="3">
        <v>94527200000</v>
      </c>
      <c r="I83" s="3">
        <v>95311700000</v>
      </c>
      <c r="J83" s="3">
        <v>94924800000</v>
      </c>
      <c r="K83" s="3">
        <v>94950400000</v>
      </c>
      <c r="L83" s="3">
        <v>95423700000</v>
      </c>
      <c r="M83" s="3">
        <v>96073900000</v>
      </c>
      <c r="N83" s="3">
        <v>95887500000</v>
      </c>
      <c r="O83" s="3">
        <v>95925500000</v>
      </c>
      <c r="P83" s="3">
        <v>96014300000</v>
      </c>
      <c r="Q83" s="3">
        <v>96216400000</v>
      </c>
      <c r="R83" s="3">
        <v>96363400000</v>
      </c>
      <c r="S83" s="3">
        <v>96218800000</v>
      </c>
      <c r="T83" s="3">
        <v>96058700000</v>
      </c>
      <c r="U83" s="3">
        <v>95839000000</v>
      </c>
      <c r="V83" s="3">
        <v>95196900000</v>
      </c>
      <c r="W83" s="3">
        <v>94610100000</v>
      </c>
      <c r="X83" s="3">
        <v>93573300000</v>
      </c>
      <c r="Y83" s="3">
        <v>92493800000</v>
      </c>
      <c r="Z83" s="3">
        <v>90850700000</v>
      </c>
      <c r="AA83" s="3">
        <v>89539100000</v>
      </c>
      <c r="AB83" s="3">
        <v>88406200000</v>
      </c>
      <c r="AC83" s="3">
        <v>86056500000</v>
      </c>
      <c r="AD83" s="3">
        <v>80513300000</v>
      </c>
      <c r="AE83" s="3">
        <v>77345500000</v>
      </c>
      <c r="AF83" s="3">
        <v>73933300000</v>
      </c>
      <c r="AG83" s="3">
        <v>70641600000</v>
      </c>
    </row>
    <row r="84" spans="1:33" hidden="1" x14ac:dyDescent="0.35">
      <c r="A84" t="s">
        <v>152</v>
      </c>
      <c r="B84" t="s">
        <v>125</v>
      </c>
      <c r="C84" s="3">
        <v>9268090000</v>
      </c>
      <c r="D84" s="3">
        <v>9173780000</v>
      </c>
      <c r="E84" s="3">
        <v>9336120000</v>
      </c>
      <c r="F84" s="3">
        <v>9369720000</v>
      </c>
      <c r="G84" s="3">
        <v>9490540000</v>
      </c>
      <c r="H84" s="3">
        <v>9542650000</v>
      </c>
      <c r="I84" s="3">
        <v>9552310000</v>
      </c>
      <c r="J84" s="3">
        <v>9496920000</v>
      </c>
      <c r="K84" s="3">
        <v>9488920000</v>
      </c>
      <c r="L84" s="3">
        <v>9431650000</v>
      </c>
      <c r="M84" s="3">
        <v>9391790000</v>
      </c>
      <c r="N84" s="3">
        <v>9422400000</v>
      </c>
      <c r="O84" s="3">
        <v>9488050000</v>
      </c>
      <c r="P84" s="3">
        <v>9531560000</v>
      </c>
      <c r="Q84" s="3">
        <v>9529170000</v>
      </c>
      <c r="R84" s="3">
        <v>9616020000</v>
      </c>
      <c r="S84" s="3">
        <v>9579710000</v>
      </c>
      <c r="T84" s="3">
        <v>9568950000</v>
      </c>
      <c r="U84" s="3">
        <v>9513970000</v>
      </c>
      <c r="V84" s="3">
        <v>9485130000</v>
      </c>
      <c r="W84" s="3">
        <v>9503310000</v>
      </c>
      <c r="X84" s="3">
        <v>9476530000</v>
      </c>
      <c r="Y84" s="3">
        <v>9476940000</v>
      </c>
      <c r="Z84" s="3">
        <v>9493820000</v>
      </c>
      <c r="AA84" s="3">
        <v>9494110000</v>
      </c>
      <c r="AB84" s="3">
        <v>9465760000</v>
      </c>
      <c r="AC84" s="3">
        <v>9459870000</v>
      </c>
      <c r="AD84" s="3">
        <v>9465830000</v>
      </c>
      <c r="AE84" s="3">
        <v>9422890000</v>
      </c>
      <c r="AF84" s="3">
        <v>9419910000</v>
      </c>
      <c r="AG84" s="3">
        <v>9349480000</v>
      </c>
    </row>
    <row r="85" spans="1:33" hidden="1" x14ac:dyDescent="0.35">
      <c r="A85" t="s">
        <v>153</v>
      </c>
      <c r="B85" t="s">
        <v>125</v>
      </c>
      <c r="C85" s="3">
        <v>3979500000</v>
      </c>
      <c r="D85" s="3">
        <v>3999090000</v>
      </c>
      <c r="E85" s="3">
        <v>4173660000</v>
      </c>
      <c r="F85" s="3">
        <v>4311960000</v>
      </c>
      <c r="G85" s="3">
        <v>4438510000</v>
      </c>
      <c r="H85" s="3">
        <v>4579410000</v>
      </c>
      <c r="I85" s="3">
        <v>4665170000</v>
      </c>
      <c r="J85" s="3">
        <v>4796140000</v>
      </c>
      <c r="K85" s="3">
        <v>4887080000</v>
      </c>
      <c r="L85" s="3">
        <v>5011760000</v>
      </c>
      <c r="M85" s="3">
        <v>5116100000</v>
      </c>
      <c r="N85" s="3">
        <v>5167600000</v>
      </c>
      <c r="O85" s="3">
        <v>5197770000</v>
      </c>
      <c r="P85" s="3">
        <v>5250500000</v>
      </c>
      <c r="Q85" s="3">
        <v>5315140000</v>
      </c>
      <c r="R85" s="3">
        <v>5334010000</v>
      </c>
      <c r="S85" s="3">
        <v>5373830000</v>
      </c>
      <c r="T85" s="3">
        <v>5413560000</v>
      </c>
      <c r="U85" s="3">
        <v>5457460000</v>
      </c>
      <c r="V85" s="3">
        <v>5484920000</v>
      </c>
      <c r="W85" s="3">
        <v>5493900000</v>
      </c>
      <c r="X85" s="3">
        <v>5520940000</v>
      </c>
      <c r="Y85" s="3">
        <v>5560660000</v>
      </c>
      <c r="Z85" s="3">
        <v>5546690000</v>
      </c>
      <c r="AA85" s="3">
        <v>5572590000</v>
      </c>
      <c r="AB85" s="3">
        <v>5621870000</v>
      </c>
      <c r="AC85" s="3">
        <v>5590210000</v>
      </c>
      <c r="AD85" s="3">
        <v>5571070000</v>
      </c>
      <c r="AE85" s="3">
        <v>5578650000</v>
      </c>
      <c r="AF85" s="3">
        <v>5558810000</v>
      </c>
      <c r="AG85" s="3">
        <v>5564900000</v>
      </c>
    </row>
    <row r="86" spans="1:33" hidden="1" x14ac:dyDescent="0.35">
      <c r="A86" t="s">
        <v>154</v>
      </c>
      <c r="B86" t="s">
        <v>125</v>
      </c>
      <c r="C86" s="3">
        <v>52287700000000</v>
      </c>
      <c r="D86" s="3">
        <v>53117700000000</v>
      </c>
      <c r="E86" s="3">
        <v>52825700000000</v>
      </c>
      <c r="F86" s="3">
        <v>52945800000000</v>
      </c>
      <c r="G86" s="3">
        <v>52942000000000</v>
      </c>
      <c r="H86" s="3">
        <v>53025300000000</v>
      </c>
      <c r="I86" s="3">
        <v>53117900000000</v>
      </c>
      <c r="J86" s="3">
        <v>53189500000000</v>
      </c>
      <c r="K86" s="3">
        <v>53183100000000</v>
      </c>
      <c r="L86" s="3">
        <v>53245500000000</v>
      </c>
      <c r="M86" s="3">
        <v>53378800000000</v>
      </c>
      <c r="N86" s="3">
        <v>53193400000000</v>
      </c>
      <c r="O86" s="3">
        <v>53019500000000</v>
      </c>
      <c r="P86" s="3">
        <v>52817400000000</v>
      </c>
      <c r="Q86" s="3">
        <v>52613300000000</v>
      </c>
      <c r="R86" s="3">
        <v>52399200000000</v>
      </c>
      <c r="S86" s="3">
        <v>52215700000000</v>
      </c>
      <c r="T86" s="3">
        <v>52021100000000</v>
      </c>
      <c r="U86" s="3">
        <v>51797300000000</v>
      </c>
      <c r="V86" s="3">
        <v>51572200000000</v>
      </c>
      <c r="W86" s="3">
        <v>51357000000000</v>
      </c>
      <c r="X86" s="3">
        <v>51132300000000</v>
      </c>
      <c r="Y86" s="3">
        <v>50917800000000</v>
      </c>
      <c r="Z86" s="3">
        <v>50713200000000</v>
      </c>
      <c r="AA86" s="3">
        <v>50518600000000</v>
      </c>
      <c r="AB86" s="3">
        <v>50323800000000</v>
      </c>
      <c r="AC86" s="3">
        <v>50136800000000</v>
      </c>
      <c r="AD86" s="3">
        <v>49940800000000</v>
      </c>
      <c r="AE86" s="3">
        <v>49753100000000</v>
      </c>
      <c r="AF86" s="3">
        <v>49567000000000</v>
      </c>
      <c r="AG86" s="3">
        <v>49380000000000</v>
      </c>
    </row>
    <row r="87" spans="1:33" hidden="1" x14ac:dyDescent="0.35">
      <c r="A87" t="s">
        <v>155</v>
      </c>
      <c r="B87" t="s">
        <v>125</v>
      </c>
      <c r="C87" s="3">
        <v>9381660000</v>
      </c>
      <c r="D87" s="3">
        <v>9584190000</v>
      </c>
      <c r="E87" s="3">
        <v>10042300000</v>
      </c>
      <c r="F87" s="3">
        <v>10254900000</v>
      </c>
      <c r="G87" s="3">
        <v>10567500000</v>
      </c>
      <c r="H87" s="3">
        <v>10745600000</v>
      </c>
      <c r="I87" s="3">
        <v>10875500000</v>
      </c>
      <c r="J87" s="3">
        <v>10943400000</v>
      </c>
      <c r="K87" s="3">
        <v>11055900000</v>
      </c>
      <c r="L87" s="3">
        <v>11058600000</v>
      </c>
      <c r="M87" s="3">
        <v>11150000000</v>
      </c>
      <c r="N87" s="3">
        <v>11061900000</v>
      </c>
      <c r="O87" s="3">
        <v>11189200000</v>
      </c>
      <c r="P87" s="3">
        <v>11277400000</v>
      </c>
      <c r="Q87" s="3">
        <v>11361600000</v>
      </c>
      <c r="R87" s="3">
        <v>11462500000</v>
      </c>
      <c r="S87" s="3">
        <v>11516100000</v>
      </c>
      <c r="T87" s="3">
        <v>11563100000</v>
      </c>
      <c r="U87" s="3">
        <v>11635300000</v>
      </c>
      <c r="V87" s="3">
        <v>11697400000</v>
      </c>
      <c r="W87" s="3">
        <v>11760100000</v>
      </c>
      <c r="X87" s="3">
        <v>11701100000</v>
      </c>
      <c r="Y87" s="3">
        <v>11571900000</v>
      </c>
      <c r="Z87" s="3">
        <v>11498000000</v>
      </c>
      <c r="AA87" s="3">
        <v>11366800000</v>
      </c>
      <c r="AB87" s="3">
        <v>11196100000</v>
      </c>
      <c r="AC87" s="3">
        <v>11076200000</v>
      </c>
      <c r="AD87" s="3">
        <v>10888200000</v>
      </c>
      <c r="AE87" s="3">
        <v>10685400000</v>
      </c>
      <c r="AF87" s="3">
        <v>10456700000</v>
      </c>
      <c r="AG87" s="3">
        <v>10165500000</v>
      </c>
    </row>
    <row r="88" spans="1:33" hidden="1" x14ac:dyDescent="0.35">
      <c r="A88" t="s">
        <v>156</v>
      </c>
      <c r="B88" t="s">
        <v>125</v>
      </c>
      <c r="C88" s="3">
        <v>1030000000000</v>
      </c>
      <c r="D88" s="3">
        <v>1040000000000</v>
      </c>
      <c r="E88" s="3">
        <v>1060000000000</v>
      </c>
      <c r="F88" s="3">
        <v>1070000000000</v>
      </c>
      <c r="G88" s="3">
        <v>1090000000000</v>
      </c>
      <c r="H88" s="3">
        <v>1100000000000</v>
      </c>
      <c r="I88" s="3">
        <v>1120000000000</v>
      </c>
      <c r="J88" s="3">
        <v>1130000000000</v>
      </c>
      <c r="K88" s="3">
        <v>1150000000000</v>
      </c>
      <c r="L88" s="3">
        <v>1160000000000</v>
      </c>
      <c r="M88" s="3">
        <v>1180000000000</v>
      </c>
      <c r="N88" s="3">
        <v>1190000000000</v>
      </c>
      <c r="O88" s="3">
        <v>1210000000000</v>
      </c>
      <c r="P88" s="3">
        <v>1220000000000</v>
      </c>
      <c r="Q88" s="3">
        <v>1240000000000</v>
      </c>
      <c r="R88" s="3">
        <v>1250000000000</v>
      </c>
      <c r="S88" s="3">
        <v>1260000000000</v>
      </c>
      <c r="T88" s="3">
        <v>1270000000000</v>
      </c>
      <c r="U88" s="3">
        <v>1280000000000</v>
      </c>
      <c r="V88" s="3">
        <v>1290000000000</v>
      </c>
      <c r="W88" s="3">
        <v>1300000000000</v>
      </c>
      <c r="X88" s="3">
        <v>1310000000000</v>
      </c>
      <c r="Y88" s="3">
        <v>1310000000000</v>
      </c>
      <c r="Z88" s="3">
        <v>1320000000000</v>
      </c>
      <c r="AA88" s="3">
        <v>1330000000000</v>
      </c>
      <c r="AB88" s="3">
        <v>1330000000000</v>
      </c>
      <c r="AC88" s="3">
        <v>1330000000000</v>
      </c>
      <c r="AD88" s="3">
        <v>1340000000000</v>
      </c>
      <c r="AE88" s="3">
        <v>1340000000000</v>
      </c>
      <c r="AF88" s="3">
        <v>1340000000000</v>
      </c>
      <c r="AG88" s="3">
        <v>1350000000000</v>
      </c>
    </row>
    <row r="89" spans="1:33" hidden="1" x14ac:dyDescent="0.35">
      <c r="A89" t="s">
        <v>157</v>
      </c>
      <c r="B89" t="s">
        <v>125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hidden="1" x14ac:dyDescent="0.35">
      <c r="A90" t="s">
        <v>158</v>
      </c>
      <c r="B90" t="s">
        <v>125</v>
      </c>
      <c r="C90" s="3">
        <v>37356900000</v>
      </c>
      <c r="D90" s="3">
        <v>42078800000</v>
      </c>
      <c r="E90" s="3">
        <v>41417000000</v>
      </c>
      <c r="F90" s="3">
        <v>42755400000</v>
      </c>
      <c r="G90" s="3">
        <v>43303600000</v>
      </c>
      <c r="H90" s="3">
        <v>43964200000</v>
      </c>
      <c r="I90" s="3">
        <v>44746200000</v>
      </c>
      <c r="J90" s="3">
        <v>45460800000</v>
      </c>
      <c r="K90" s="3">
        <v>46316200000</v>
      </c>
      <c r="L90" s="3">
        <v>47058000000</v>
      </c>
      <c r="M90" s="3">
        <v>47677800000</v>
      </c>
      <c r="N90" s="3">
        <v>48220100000</v>
      </c>
      <c r="O90" s="3">
        <v>48654600000</v>
      </c>
      <c r="P90" s="3">
        <v>48966500000</v>
      </c>
      <c r="Q90" s="3">
        <v>49262300000</v>
      </c>
      <c r="R90" s="3">
        <v>49421200000</v>
      </c>
      <c r="S90" s="3">
        <v>49340000000</v>
      </c>
      <c r="T90" s="3">
        <v>49145400000</v>
      </c>
      <c r="U90" s="3">
        <v>48820100000</v>
      </c>
      <c r="V90" s="3">
        <v>48411000000</v>
      </c>
      <c r="W90" s="3">
        <v>47936600000</v>
      </c>
      <c r="X90" s="3">
        <v>47307800000</v>
      </c>
      <c r="Y90" s="3">
        <v>46731400000</v>
      </c>
      <c r="Z90" s="3">
        <v>46242500000</v>
      </c>
      <c r="AA90" s="3">
        <v>45834000000</v>
      </c>
      <c r="AB90" s="3">
        <v>45531000000</v>
      </c>
      <c r="AC90" s="3">
        <v>45160200000</v>
      </c>
      <c r="AD90" s="3">
        <v>44902900000</v>
      </c>
      <c r="AE90" s="3">
        <v>44704100000</v>
      </c>
      <c r="AF90" s="3">
        <v>44580400000</v>
      </c>
      <c r="AG90" s="3">
        <v>44497900000</v>
      </c>
    </row>
    <row r="91" spans="1:33" hidden="1" x14ac:dyDescent="0.35">
      <c r="A91" t="s">
        <v>159</v>
      </c>
      <c r="B91" t="s">
        <v>125</v>
      </c>
      <c r="C91" s="3">
        <v>64159400000</v>
      </c>
      <c r="D91" s="3">
        <v>66267400000</v>
      </c>
      <c r="E91" s="3">
        <v>71076400000</v>
      </c>
      <c r="F91" s="3">
        <v>73854400000</v>
      </c>
      <c r="G91" s="3">
        <v>76834800000</v>
      </c>
      <c r="H91" s="3">
        <v>79174500000</v>
      </c>
      <c r="I91" s="3">
        <v>80079800000</v>
      </c>
      <c r="J91" s="3">
        <v>79501700000</v>
      </c>
      <c r="K91" s="3">
        <v>79444500000</v>
      </c>
      <c r="L91" s="3">
        <v>79954400000</v>
      </c>
      <c r="M91" s="3">
        <v>80685900000</v>
      </c>
      <c r="N91" s="3">
        <v>80351800000</v>
      </c>
      <c r="O91" s="3">
        <v>80303200000</v>
      </c>
      <c r="P91" s="3">
        <v>80335400000</v>
      </c>
      <c r="Q91" s="3">
        <v>80536400000</v>
      </c>
      <c r="R91" s="3">
        <v>80656500000</v>
      </c>
      <c r="S91" s="3">
        <v>80411100000</v>
      </c>
      <c r="T91" s="3">
        <v>80186000000</v>
      </c>
      <c r="U91" s="3">
        <v>79864000000</v>
      </c>
      <c r="V91" s="3">
        <v>79371000000</v>
      </c>
      <c r="W91" s="3">
        <v>78999000000</v>
      </c>
      <c r="X91" s="3">
        <v>78523800000</v>
      </c>
      <c r="Y91" s="3">
        <v>77818100000</v>
      </c>
      <c r="Z91" s="3">
        <v>77081900000</v>
      </c>
      <c r="AA91" s="3">
        <v>75973100000</v>
      </c>
      <c r="AB91" s="3">
        <v>74317800000</v>
      </c>
      <c r="AC91" s="3">
        <v>71402000000</v>
      </c>
      <c r="AD91" s="3">
        <v>67921600000</v>
      </c>
      <c r="AE91" s="3">
        <v>65625600000</v>
      </c>
      <c r="AF91" s="3">
        <v>63146600000</v>
      </c>
      <c r="AG91" s="3">
        <v>60759200000</v>
      </c>
    </row>
    <row r="92" spans="1:33" hidden="1" x14ac:dyDescent="0.35">
      <c r="A92" t="s">
        <v>160</v>
      </c>
      <c r="B92" t="s">
        <v>125</v>
      </c>
      <c r="C92" s="3">
        <v>3367980000</v>
      </c>
      <c r="D92" s="3">
        <v>3304160000</v>
      </c>
      <c r="E92" s="3">
        <v>3337160000</v>
      </c>
      <c r="F92" s="3">
        <v>3324820000</v>
      </c>
      <c r="G92" s="3">
        <v>3338030000</v>
      </c>
      <c r="H92" s="3">
        <v>3332700000</v>
      </c>
      <c r="I92" s="3">
        <v>3315890000</v>
      </c>
      <c r="J92" s="3">
        <v>3276460000</v>
      </c>
      <c r="K92" s="3">
        <v>3254600000</v>
      </c>
      <c r="L92" s="3">
        <v>3215340000</v>
      </c>
      <c r="M92" s="3">
        <v>3182410000</v>
      </c>
      <c r="N92" s="3">
        <v>3177090000</v>
      </c>
      <c r="O92" s="3">
        <v>3188390000</v>
      </c>
      <c r="P92" s="3">
        <v>3187770000</v>
      </c>
      <c r="Q92" s="3">
        <v>3175850000</v>
      </c>
      <c r="R92" s="3">
        <v>3194150000</v>
      </c>
      <c r="S92" s="3">
        <v>3166370000</v>
      </c>
      <c r="T92" s="3">
        <v>3152380000</v>
      </c>
      <c r="U92" s="3">
        <v>3124070000</v>
      </c>
      <c r="V92" s="3">
        <v>3101430000</v>
      </c>
      <c r="W92" s="3">
        <v>3097530000</v>
      </c>
      <c r="X92" s="3">
        <v>3082770000</v>
      </c>
      <c r="Y92" s="3">
        <v>3073910000</v>
      </c>
      <c r="Z92" s="3">
        <v>3076440000</v>
      </c>
      <c r="AA92" s="3">
        <v>3067490000</v>
      </c>
      <c r="AB92" s="3">
        <v>3053490000</v>
      </c>
      <c r="AC92" s="3">
        <v>3047460000</v>
      </c>
      <c r="AD92" s="3">
        <v>3045780000</v>
      </c>
      <c r="AE92" s="3">
        <v>3025420000</v>
      </c>
      <c r="AF92" s="3">
        <v>3022370000</v>
      </c>
      <c r="AG92" s="3">
        <v>2995680000</v>
      </c>
    </row>
    <row r="93" spans="1:33" hidden="1" x14ac:dyDescent="0.35">
      <c r="A93" t="s">
        <v>161</v>
      </c>
      <c r="B93" t="s">
        <v>125</v>
      </c>
      <c r="C93" s="3">
        <v>2468130000</v>
      </c>
      <c r="D93" s="3">
        <v>2466710000</v>
      </c>
      <c r="E93" s="3">
        <v>2559720000</v>
      </c>
      <c r="F93" s="3">
        <v>2629740000</v>
      </c>
      <c r="G93" s="3">
        <v>2691940000</v>
      </c>
      <c r="H93" s="3">
        <v>2759820000</v>
      </c>
      <c r="I93" s="3">
        <v>2792780000</v>
      </c>
      <c r="J93" s="3">
        <v>2852150000</v>
      </c>
      <c r="K93" s="3">
        <v>2885510000</v>
      </c>
      <c r="L93" s="3">
        <v>2936960000</v>
      </c>
      <c r="M93" s="3">
        <v>2977900000</v>
      </c>
      <c r="N93" s="3">
        <v>2984130000</v>
      </c>
      <c r="O93" s="3">
        <v>2979580000</v>
      </c>
      <c r="P93" s="3">
        <v>2984240000</v>
      </c>
      <c r="Q93" s="3">
        <v>2997440000</v>
      </c>
      <c r="R93" s="3">
        <v>2982660000</v>
      </c>
      <c r="S93" s="3">
        <v>2979260000</v>
      </c>
      <c r="T93" s="3">
        <v>2975760000</v>
      </c>
      <c r="U93" s="3">
        <v>2973570000</v>
      </c>
      <c r="V93" s="3">
        <v>2959580000</v>
      </c>
      <c r="W93" s="3">
        <v>2937600000</v>
      </c>
      <c r="X93" s="3">
        <v>2922830000</v>
      </c>
      <c r="Y93" s="3">
        <v>2915970000</v>
      </c>
      <c r="Z93" s="3">
        <v>2879910000</v>
      </c>
      <c r="AA93" s="3">
        <v>2862280000</v>
      </c>
      <c r="AB93" s="3">
        <v>2856460000</v>
      </c>
      <c r="AC93" s="3">
        <v>2807750000</v>
      </c>
      <c r="AD93" s="3">
        <v>2767700000</v>
      </c>
      <c r="AE93" s="3">
        <v>2736940000</v>
      </c>
      <c r="AF93" s="3">
        <v>2696030000</v>
      </c>
      <c r="AG93" s="3">
        <v>2663800000</v>
      </c>
    </row>
    <row r="94" spans="1:33" hidden="1" x14ac:dyDescent="0.35">
      <c r="A94" t="s">
        <v>162</v>
      </c>
      <c r="B94" t="s">
        <v>125</v>
      </c>
      <c r="C94" s="3">
        <v>1809110000000</v>
      </c>
      <c r="D94" s="3">
        <v>1869660000000</v>
      </c>
      <c r="E94" s="3">
        <v>1892880000000</v>
      </c>
      <c r="F94" s="3">
        <v>1931910000000</v>
      </c>
      <c r="G94" s="3">
        <v>1965270000000</v>
      </c>
      <c r="H94" s="3">
        <v>2001480000000</v>
      </c>
      <c r="I94" s="3">
        <v>2036680000000</v>
      </c>
      <c r="J94" s="3">
        <v>2072860000000</v>
      </c>
      <c r="K94" s="3">
        <v>2109190000000</v>
      </c>
      <c r="L94" s="3">
        <v>2146170000000</v>
      </c>
      <c r="M94" s="3">
        <v>2185220000000</v>
      </c>
      <c r="N94" s="3">
        <v>2180990000000</v>
      </c>
      <c r="O94" s="3">
        <v>2178470000000</v>
      </c>
      <c r="P94" s="3">
        <v>2174960000000</v>
      </c>
      <c r="Q94" s="3">
        <v>2171500000000</v>
      </c>
      <c r="R94" s="3">
        <v>2167910000000</v>
      </c>
      <c r="S94" s="3">
        <v>2165430000000</v>
      </c>
      <c r="T94" s="3">
        <v>2161870000000</v>
      </c>
      <c r="U94" s="3">
        <v>2158310000000</v>
      </c>
      <c r="V94" s="3">
        <v>2154380000000</v>
      </c>
      <c r="W94" s="3">
        <v>2151470000000</v>
      </c>
      <c r="X94" s="3">
        <v>2147850000000</v>
      </c>
      <c r="Y94" s="3">
        <v>2144150000000</v>
      </c>
      <c r="Z94" s="3">
        <v>2140640000000</v>
      </c>
      <c r="AA94" s="3">
        <v>2136930000000</v>
      </c>
      <c r="AB94" s="3">
        <v>2134130000000</v>
      </c>
      <c r="AC94" s="3">
        <v>2130410000000</v>
      </c>
      <c r="AD94" s="3">
        <v>2126670000000</v>
      </c>
      <c r="AE94" s="3">
        <v>2123110000000</v>
      </c>
      <c r="AF94" s="3">
        <v>2120290000000</v>
      </c>
      <c r="AG94" s="3">
        <v>2116560000000</v>
      </c>
    </row>
    <row r="95" spans="1:33" hidden="1" x14ac:dyDescent="0.35">
      <c r="A95" t="s">
        <v>163</v>
      </c>
      <c r="B95" t="s">
        <v>125</v>
      </c>
      <c r="C95" s="3">
        <v>6308460000</v>
      </c>
      <c r="D95" s="3">
        <v>6415700000</v>
      </c>
      <c r="E95" s="3">
        <v>6692140000</v>
      </c>
      <c r="F95" s="3">
        <v>6808200000</v>
      </c>
      <c r="G95" s="3">
        <v>6991510000</v>
      </c>
      <c r="H95" s="3">
        <v>7087120000</v>
      </c>
      <c r="I95" s="3">
        <v>7172760000</v>
      </c>
      <c r="J95" s="3">
        <v>7217550000</v>
      </c>
      <c r="K95" s="3">
        <v>7291760000</v>
      </c>
      <c r="L95" s="3">
        <v>7293490000</v>
      </c>
      <c r="M95" s="3">
        <v>7353830000</v>
      </c>
      <c r="N95" s="3">
        <v>7295690000</v>
      </c>
      <c r="O95" s="3">
        <v>7379610000</v>
      </c>
      <c r="P95" s="3">
        <v>7437780000</v>
      </c>
      <c r="Q95" s="3">
        <v>7493350000</v>
      </c>
      <c r="R95" s="3">
        <v>7559830000</v>
      </c>
      <c r="S95" s="3">
        <v>7595160000</v>
      </c>
      <c r="T95" s="3">
        <v>7626180000</v>
      </c>
      <c r="U95" s="3">
        <v>7673770000</v>
      </c>
      <c r="V95" s="3">
        <v>7714700000</v>
      </c>
      <c r="W95" s="3">
        <v>7755990000</v>
      </c>
      <c r="X95" s="3">
        <v>7717030000</v>
      </c>
      <c r="Y95" s="3">
        <v>7631800000</v>
      </c>
      <c r="Z95" s="3">
        <v>7583030000</v>
      </c>
      <c r="AA95" s="3">
        <v>7496410000</v>
      </c>
      <c r="AB95" s="3">
        <v>7383770000</v>
      </c>
      <c r="AC95" s="3">
        <v>7304650000</v>
      </c>
      <c r="AD95" s="3">
        <v>7180570000</v>
      </c>
      <c r="AE95" s="3">
        <v>7046780000</v>
      </c>
      <c r="AF95" s="3">
        <v>6895840000</v>
      </c>
      <c r="AG95" s="3">
        <v>6703710000</v>
      </c>
    </row>
    <row r="96" spans="1:33" hidden="1" x14ac:dyDescent="0.35">
      <c r="A96" t="s">
        <v>164</v>
      </c>
      <c r="B96" t="s">
        <v>125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hidden="1" x14ac:dyDescent="0.35">
      <c r="A97" t="s">
        <v>165</v>
      </c>
      <c r="B97" t="s">
        <v>125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hidden="1" x14ac:dyDescent="0.35">
      <c r="A98" t="s">
        <v>166</v>
      </c>
      <c r="B98" t="s">
        <v>125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hidden="1" x14ac:dyDescent="0.35">
      <c r="A99" t="s">
        <v>167</v>
      </c>
      <c r="B99" t="s">
        <v>125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hidden="1" x14ac:dyDescent="0.35">
      <c r="A100" t="s">
        <v>168</v>
      </c>
      <c r="B100" t="s">
        <v>125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hidden="1" x14ac:dyDescent="0.35">
      <c r="A101" t="s">
        <v>169</v>
      </c>
      <c r="B101" t="s">
        <v>125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hidden="1" x14ac:dyDescent="0.35">
      <c r="A102" t="s">
        <v>170</v>
      </c>
      <c r="B102" t="s">
        <v>125</v>
      </c>
      <c r="C102" s="3">
        <v>561382000000000</v>
      </c>
      <c r="D102" s="3">
        <v>618702000000000</v>
      </c>
      <c r="E102" s="3">
        <v>642730000000000</v>
      </c>
      <c r="F102" s="3">
        <v>683317000000000</v>
      </c>
      <c r="G102" s="3">
        <v>710400000000000</v>
      </c>
      <c r="H102" s="3">
        <v>830600000000000</v>
      </c>
      <c r="I102" s="3">
        <v>842400000000000</v>
      </c>
      <c r="J102" s="3">
        <v>853500000000000</v>
      </c>
      <c r="K102" s="3">
        <v>860400000000000</v>
      </c>
      <c r="L102" s="3">
        <v>888000000000000</v>
      </c>
      <c r="M102" s="3">
        <v>1007000000000000</v>
      </c>
      <c r="N102" s="3">
        <v>1055000000000000</v>
      </c>
      <c r="O102" s="3">
        <v>1083000000000000</v>
      </c>
      <c r="P102" s="3">
        <v>1112000000000000</v>
      </c>
      <c r="Q102" s="3">
        <v>1122000000000000</v>
      </c>
      <c r="R102" s="3">
        <v>1141000000000000</v>
      </c>
      <c r="S102" s="3">
        <v>1151000000000000</v>
      </c>
      <c r="T102" s="3">
        <v>1158000000000000</v>
      </c>
      <c r="U102" s="3">
        <v>1156000000000000</v>
      </c>
      <c r="V102" s="3">
        <v>1161000000000000</v>
      </c>
      <c r="W102" s="3">
        <v>1170000000000000</v>
      </c>
      <c r="X102" s="3">
        <v>1181000000000000</v>
      </c>
      <c r="Y102" s="3">
        <v>1191000000000000</v>
      </c>
      <c r="Z102" s="3">
        <v>1223000000000000</v>
      </c>
      <c r="AA102" s="3">
        <v>1242000000000000</v>
      </c>
      <c r="AB102" s="3">
        <v>1261000000000000</v>
      </c>
      <c r="AC102" s="3">
        <v>1263000000000000</v>
      </c>
      <c r="AD102" s="3">
        <v>1273000000000000</v>
      </c>
      <c r="AE102" s="3">
        <v>1274000000000000</v>
      </c>
      <c r="AF102" s="3">
        <v>1272000000000000</v>
      </c>
      <c r="AG102" s="3">
        <v>1261000000000000</v>
      </c>
    </row>
    <row r="103" spans="1:33" hidden="1" x14ac:dyDescent="0.35">
      <c r="A103" t="s">
        <v>171</v>
      </c>
      <c r="B103" t="s">
        <v>125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hidden="1" x14ac:dyDescent="0.35">
      <c r="A104" t="s">
        <v>172</v>
      </c>
      <c r="B104" t="s">
        <v>125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hidden="1" x14ac:dyDescent="0.35">
      <c r="A105" t="s">
        <v>173</v>
      </c>
      <c r="B105" t="s">
        <v>125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hidden="1" x14ac:dyDescent="0.35">
      <c r="A106" t="s">
        <v>174</v>
      </c>
      <c r="B106" t="s">
        <v>125</v>
      </c>
      <c r="C106" s="3">
        <v>143888000000000</v>
      </c>
      <c r="D106" s="3">
        <v>173776000000000</v>
      </c>
      <c r="E106" s="3">
        <v>190113000000000</v>
      </c>
      <c r="F106" s="3">
        <v>224407000000000</v>
      </c>
      <c r="G106" s="3">
        <v>264822000000000</v>
      </c>
      <c r="H106" s="3">
        <v>315909000000000</v>
      </c>
      <c r="I106" s="3">
        <v>370967000000000</v>
      </c>
      <c r="J106" s="3">
        <v>431936000000000</v>
      </c>
      <c r="K106" s="3">
        <v>490705000000000</v>
      </c>
      <c r="L106" s="3">
        <v>558587000000000</v>
      </c>
      <c r="M106" s="3">
        <v>633912000000000</v>
      </c>
      <c r="N106" s="3">
        <v>713627000000000</v>
      </c>
      <c r="O106" s="3">
        <v>802316000000000</v>
      </c>
      <c r="P106" s="3">
        <v>908569000000000</v>
      </c>
      <c r="Q106" s="3">
        <v>1032640000000000</v>
      </c>
      <c r="R106" s="3">
        <v>1177490000000000</v>
      </c>
      <c r="S106" s="3">
        <v>1339200000000000</v>
      </c>
      <c r="T106" s="3">
        <v>1516760000000000</v>
      </c>
      <c r="U106" s="3">
        <v>1708430000000000</v>
      </c>
      <c r="V106" s="3">
        <v>1911870000000000</v>
      </c>
      <c r="W106" s="3">
        <v>2124220000000000</v>
      </c>
      <c r="X106" s="3">
        <v>2339780000000000</v>
      </c>
      <c r="Y106" s="3">
        <v>2550240000000000</v>
      </c>
      <c r="Z106" s="3">
        <v>2752830000000000</v>
      </c>
      <c r="AA106" s="3">
        <v>2946530000000000</v>
      </c>
      <c r="AB106" s="3">
        <v>3130360000000000</v>
      </c>
      <c r="AC106" s="3">
        <v>3290280000000000</v>
      </c>
      <c r="AD106" s="3">
        <v>3438390000000000</v>
      </c>
      <c r="AE106" s="3">
        <v>3576750000000000</v>
      </c>
      <c r="AF106" s="3">
        <v>3707760000000000</v>
      </c>
      <c r="AG106" s="3">
        <v>3830440000000000</v>
      </c>
    </row>
    <row r="107" spans="1:33" hidden="1" x14ac:dyDescent="0.35">
      <c r="A107" t="s">
        <v>175</v>
      </c>
      <c r="B107" t="s">
        <v>125</v>
      </c>
      <c r="C107">
        <v>0</v>
      </c>
    </row>
    <row r="108" spans="1:33" hidden="1" x14ac:dyDescent="0.35">
      <c r="A108" t="s">
        <v>176</v>
      </c>
      <c r="B108" t="s">
        <v>125</v>
      </c>
      <c r="C108" s="3">
        <v>3657400000000000</v>
      </c>
      <c r="D108" s="3">
        <v>3724500000000000</v>
      </c>
      <c r="E108" s="3">
        <v>3893570000000000</v>
      </c>
      <c r="F108" s="3">
        <v>4010370000000000</v>
      </c>
      <c r="G108" s="3">
        <v>4160000000000000</v>
      </c>
      <c r="H108" s="3">
        <v>4280000000000000</v>
      </c>
      <c r="I108" s="3">
        <v>4385000000000000</v>
      </c>
      <c r="J108" s="3">
        <v>4466000000000000</v>
      </c>
      <c r="K108" s="3">
        <v>4564000000000000</v>
      </c>
      <c r="L108" s="3">
        <v>4637000000000000</v>
      </c>
      <c r="M108" s="3">
        <v>4734000000000000</v>
      </c>
      <c r="N108" s="3">
        <v>4841000000000000</v>
      </c>
      <c r="O108" s="3">
        <v>4975000000000000</v>
      </c>
      <c r="P108" s="3">
        <v>5086000000000000</v>
      </c>
      <c r="Q108" s="3">
        <v>5182000000000000</v>
      </c>
      <c r="R108" s="3">
        <v>5323000000000000</v>
      </c>
      <c r="S108" s="3">
        <v>5425000000000000</v>
      </c>
      <c r="T108" s="3">
        <v>5526000000000000</v>
      </c>
      <c r="U108" s="3">
        <v>5618000000000000</v>
      </c>
      <c r="V108" s="3">
        <v>5716000000000000</v>
      </c>
      <c r="W108" s="3">
        <v>5857000000000000</v>
      </c>
      <c r="X108" s="3">
        <v>5970000000000000</v>
      </c>
      <c r="Y108" s="3">
        <v>6072000000000000</v>
      </c>
      <c r="Z108" s="3">
        <v>6230000000000000</v>
      </c>
      <c r="AA108" s="3">
        <v>6330000000000000</v>
      </c>
      <c r="AB108" s="3">
        <v>6441000000000000</v>
      </c>
      <c r="AC108" s="3">
        <v>6577000000000000</v>
      </c>
      <c r="AD108" s="3">
        <v>6702000000000000</v>
      </c>
      <c r="AE108" s="3">
        <v>6793000000000000</v>
      </c>
      <c r="AF108" s="3">
        <v>6925000000000000</v>
      </c>
      <c r="AG108" s="3">
        <v>7027300000000000</v>
      </c>
    </row>
    <row r="109" spans="1:33" hidden="1" x14ac:dyDescent="0.35">
      <c r="A109" t="s">
        <v>177</v>
      </c>
      <c r="B109" t="s">
        <v>125</v>
      </c>
      <c r="C109" s="3">
        <v>3449660000000000</v>
      </c>
      <c r="D109" s="3">
        <v>3486370000000000</v>
      </c>
      <c r="E109" s="3">
        <v>3662920000000000</v>
      </c>
      <c r="F109" s="3">
        <v>3805710000000000</v>
      </c>
      <c r="G109" s="3">
        <v>3909800000000000</v>
      </c>
      <c r="H109" s="3">
        <v>4073100000000000</v>
      </c>
      <c r="I109" s="3">
        <v>4170500000000000</v>
      </c>
      <c r="J109" s="3">
        <v>4320300000000000</v>
      </c>
      <c r="K109" s="3">
        <v>4448600000000000</v>
      </c>
      <c r="L109" s="3">
        <v>4598700000000000</v>
      </c>
      <c r="M109" s="3">
        <v>4727300000000000</v>
      </c>
      <c r="N109" s="3">
        <v>4815500000000000</v>
      </c>
      <c r="O109" s="3">
        <v>4841200000000000</v>
      </c>
      <c r="P109" s="3">
        <v>4929600000000000</v>
      </c>
      <c r="Q109" s="3">
        <v>5028000000000000</v>
      </c>
      <c r="R109" s="3">
        <v>5053700000000000</v>
      </c>
      <c r="S109" s="3">
        <v>5132200000000000</v>
      </c>
      <c r="T109" s="3">
        <v>5220700000000000</v>
      </c>
      <c r="U109" s="3">
        <v>5299300000000000</v>
      </c>
      <c r="V109" s="3">
        <v>5388000000000000</v>
      </c>
      <c r="W109" s="3">
        <v>5414700000000000</v>
      </c>
      <c r="X109" s="3">
        <v>5493400000000000</v>
      </c>
      <c r="Y109" s="3">
        <v>5563200000000000</v>
      </c>
      <c r="Z109" s="3">
        <v>5578900000000000</v>
      </c>
      <c r="AA109" s="3">
        <v>5667800000000000</v>
      </c>
      <c r="AB109" s="3">
        <v>5737700000000000</v>
      </c>
      <c r="AC109" s="3">
        <v>5723100000000000</v>
      </c>
      <c r="AD109" s="3">
        <v>5717600000000000</v>
      </c>
      <c r="AE109" s="3">
        <v>5766300000000000</v>
      </c>
      <c r="AF109" s="3">
        <v>5752000000000000</v>
      </c>
      <c r="AG109" s="3">
        <v>5810000000000000</v>
      </c>
    </row>
    <row r="110" spans="1:33" hidden="1" x14ac:dyDescent="0.35">
      <c r="A110" t="s">
        <v>178</v>
      </c>
      <c r="B110" t="s">
        <v>125</v>
      </c>
      <c r="C110" s="3">
        <v>1.54358E+16</v>
      </c>
      <c r="D110" s="3">
        <v>1.58357E+16</v>
      </c>
      <c r="E110" s="3">
        <v>1.66774E+16</v>
      </c>
      <c r="F110" s="3">
        <v>1.71022E+16</v>
      </c>
      <c r="G110" s="3">
        <v>1.77047E+16</v>
      </c>
      <c r="H110" s="3">
        <v>1.81391E+16</v>
      </c>
      <c r="I110" s="3">
        <v>1.86691E+16</v>
      </c>
      <c r="J110" s="3">
        <v>1.90642E+16</v>
      </c>
      <c r="K110" s="3">
        <v>1.95801E+16</v>
      </c>
      <c r="L110" s="3">
        <v>1.99175E+16</v>
      </c>
      <c r="M110" s="3">
        <v>2.03924E+16</v>
      </c>
      <c r="N110" s="3">
        <v>2.01355E+16</v>
      </c>
      <c r="O110" s="3">
        <v>2.04174E+16</v>
      </c>
      <c r="P110" s="3">
        <v>2.06483E+16</v>
      </c>
      <c r="Q110" s="3">
        <v>2.0881E+16</v>
      </c>
      <c r="R110" s="3">
        <v>2.10776E+16</v>
      </c>
      <c r="S110" s="3">
        <v>2.12142E+16</v>
      </c>
      <c r="T110" s="3">
        <v>2.14168E+16</v>
      </c>
      <c r="U110" s="3">
        <v>2.15607E+16</v>
      </c>
      <c r="V110" s="3">
        <v>2.16323E+16</v>
      </c>
      <c r="W110" s="3">
        <v>2.16659E+16</v>
      </c>
      <c r="X110" s="3">
        <v>2.16563E+16</v>
      </c>
      <c r="Y110" s="3">
        <v>2.15275E+16</v>
      </c>
      <c r="Z110" s="3">
        <v>2.1489E+16</v>
      </c>
      <c r="AA110" s="3">
        <v>2.13583E+16</v>
      </c>
      <c r="AB110" s="3">
        <v>2.11601E+16</v>
      </c>
      <c r="AC110" s="3">
        <v>2.09216E+16</v>
      </c>
      <c r="AD110" s="3">
        <v>2.06114E+16</v>
      </c>
      <c r="AE110" s="3">
        <v>2.03077E+16</v>
      </c>
      <c r="AF110" s="3">
        <v>1.98893E+16</v>
      </c>
      <c r="AG110" s="3">
        <v>1.94667E+16</v>
      </c>
    </row>
    <row r="111" spans="1:33" hidden="1" x14ac:dyDescent="0.35">
      <c r="A111" t="s">
        <v>179</v>
      </c>
      <c r="B111" t="s">
        <v>125</v>
      </c>
      <c r="C111" s="3">
        <v>2022700000</v>
      </c>
      <c r="D111" s="3">
        <v>2523910000</v>
      </c>
      <c r="E111" s="3">
        <v>2786300000</v>
      </c>
      <c r="F111" s="3">
        <v>3404570000</v>
      </c>
      <c r="G111" s="3">
        <v>4474270000</v>
      </c>
      <c r="H111" s="3">
        <v>6199470000</v>
      </c>
      <c r="I111" s="3">
        <v>9053640000</v>
      </c>
      <c r="J111" s="3">
        <v>13722500000</v>
      </c>
      <c r="K111" s="3">
        <v>20946200000</v>
      </c>
      <c r="L111" s="3">
        <v>31557600000</v>
      </c>
      <c r="M111" s="3">
        <v>46867000000</v>
      </c>
      <c r="N111" s="3">
        <v>69067200000</v>
      </c>
      <c r="O111" s="3">
        <v>99536900000</v>
      </c>
      <c r="P111" s="3">
        <v>140309000000</v>
      </c>
      <c r="Q111" s="3">
        <v>192167000000</v>
      </c>
      <c r="R111" s="3">
        <v>259848000000</v>
      </c>
      <c r="S111" s="3">
        <v>346545000000</v>
      </c>
      <c r="T111" s="3">
        <v>453206000000</v>
      </c>
      <c r="U111" s="3">
        <v>582417000000</v>
      </c>
      <c r="V111" s="3">
        <v>735966000000</v>
      </c>
      <c r="W111" s="3">
        <v>916600000000</v>
      </c>
      <c r="X111" s="3">
        <v>1127710000000</v>
      </c>
      <c r="Y111" s="3">
        <v>1364170000000</v>
      </c>
      <c r="Z111" s="3">
        <v>1637570000000</v>
      </c>
      <c r="AA111" s="3">
        <v>1939530000000</v>
      </c>
      <c r="AB111" s="3">
        <v>2273760000000</v>
      </c>
      <c r="AC111" s="3">
        <v>2639700000000</v>
      </c>
      <c r="AD111" s="3">
        <v>3037110000000</v>
      </c>
      <c r="AE111" s="3">
        <v>3467690000000</v>
      </c>
      <c r="AF111" s="3">
        <v>3930810000000</v>
      </c>
      <c r="AG111" s="3">
        <v>4425400000000</v>
      </c>
    </row>
    <row r="112" spans="1:33" hidden="1" x14ac:dyDescent="0.35">
      <c r="A112" t="s">
        <v>180</v>
      </c>
      <c r="B112" t="s">
        <v>125</v>
      </c>
      <c r="C112">
        <v>0</v>
      </c>
    </row>
    <row r="113" spans="1:33" hidden="1" x14ac:dyDescent="0.35">
      <c r="A113" t="s">
        <v>181</v>
      </c>
      <c r="B113" t="s">
        <v>125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hidden="1" x14ac:dyDescent="0.35">
      <c r="A114" t="s">
        <v>136</v>
      </c>
      <c r="B114" t="s">
        <v>114</v>
      </c>
      <c r="C114">
        <v>2580.88</v>
      </c>
      <c r="D114">
        <v>2807.79</v>
      </c>
      <c r="E114">
        <v>2961.54</v>
      </c>
      <c r="F114">
        <v>3130.16</v>
      </c>
      <c r="G114">
        <v>3245.24</v>
      </c>
      <c r="H114">
        <v>3324.34</v>
      </c>
      <c r="I114">
        <v>3401.34</v>
      </c>
      <c r="J114">
        <v>3471.99</v>
      </c>
      <c r="K114">
        <v>3579.31</v>
      </c>
      <c r="L114">
        <v>3694.07</v>
      </c>
      <c r="M114">
        <v>3804.18</v>
      </c>
      <c r="N114">
        <v>3914</v>
      </c>
      <c r="O114">
        <v>4028.32</v>
      </c>
      <c r="P114">
        <v>4149.63</v>
      </c>
      <c r="Q114">
        <v>4255.6899999999996</v>
      </c>
      <c r="R114">
        <v>4359.54</v>
      </c>
      <c r="S114">
        <v>4459.95</v>
      </c>
      <c r="T114">
        <v>4560.49</v>
      </c>
      <c r="U114">
        <v>4661.1499999999996</v>
      </c>
      <c r="V114">
        <v>4760.8599999999997</v>
      </c>
      <c r="W114">
        <v>4858.96</v>
      </c>
      <c r="X114">
        <v>4955.84</v>
      </c>
      <c r="Y114">
        <v>5052.96</v>
      </c>
      <c r="Z114">
        <v>5137.92</v>
      </c>
      <c r="AA114">
        <v>5221</v>
      </c>
      <c r="AB114">
        <v>5303.84</v>
      </c>
      <c r="AC114">
        <v>5389.08</v>
      </c>
      <c r="AD114">
        <v>5474.4</v>
      </c>
      <c r="AE114">
        <v>5560.51</v>
      </c>
      <c r="AF114">
        <v>5646.42</v>
      </c>
      <c r="AG114">
        <v>5732.8</v>
      </c>
    </row>
    <row r="115" spans="1:33" hidden="1" x14ac:dyDescent="0.35">
      <c r="A115" t="s">
        <v>115</v>
      </c>
      <c r="B115" t="s">
        <v>114</v>
      </c>
      <c r="C115">
        <v>299.14400000000001</v>
      </c>
      <c r="D115">
        <v>360.52800000000002</v>
      </c>
      <c r="E115">
        <v>402.09300000000002</v>
      </c>
      <c r="F115">
        <v>434.03699999999998</v>
      </c>
      <c r="G115">
        <v>458.22800000000001</v>
      </c>
      <c r="H115">
        <v>477.88099999999997</v>
      </c>
      <c r="I115">
        <v>496.90899999999999</v>
      </c>
      <c r="J115">
        <v>513.80100000000004</v>
      </c>
      <c r="K115">
        <v>534.60599999999999</v>
      </c>
      <c r="L115">
        <v>554.99099999999999</v>
      </c>
      <c r="M115">
        <v>574.04100000000005</v>
      </c>
      <c r="N115">
        <v>591.51300000000003</v>
      </c>
      <c r="O115">
        <v>607.44899999999996</v>
      </c>
      <c r="P115">
        <v>622.13599999999997</v>
      </c>
      <c r="Q115">
        <v>635.80499999999995</v>
      </c>
      <c r="R115">
        <v>648.43200000000002</v>
      </c>
      <c r="S115">
        <v>660.38699999999994</v>
      </c>
      <c r="T115">
        <v>672.41700000000003</v>
      </c>
      <c r="U115">
        <v>687.18700000000001</v>
      </c>
      <c r="V115">
        <v>701.53300000000002</v>
      </c>
      <c r="W115">
        <v>715.72799999999995</v>
      </c>
      <c r="X115">
        <v>729.79100000000005</v>
      </c>
      <c r="Y115">
        <v>743.80100000000004</v>
      </c>
      <c r="Z115">
        <v>756.25400000000002</v>
      </c>
      <c r="AA115">
        <v>768.74</v>
      </c>
      <c r="AB115">
        <v>781.49</v>
      </c>
      <c r="AC115">
        <v>794.35</v>
      </c>
      <c r="AD115">
        <v>807.31799999999998</v>
      </c>
      <c r="AE115">
        <v>820.54899999999998</v>
      </c>
      <c r="AF115">
        <v>833.76900000000001</v>
      </c>
      <c r="AG115">
        <v>847.12900000000002</v>
      </c>
    </row>
    <row r="116" spans="1:33" hidden="1" x14ac:dyDescent="0.35">
      <c r="A116" t="s">
        <v>116</v>
      </c>
      <c r="B116" t="s">
        <v>114</v>
      </c>
      <c r="C116">
        <v>885.81399999999996</v>
      </c>
      <c r="D116">
        <v>929.851</v>
      </c>
      <c r="E116">
        <v>953.54300000000001</v>
      </c>
      <c r="F116">
        <v>1005.76</v>
      </c>
      <c r="G116">
        <v>1020.69</v>
      </c>
      <c r="H116">
        <v>1010.23</v>
      </c>
      <c r="I116">
        <v>994.58900000000006</v>
      </c>
      <c r="J116">
        <v>975.62699999999995</v>
      </c>
      <c r="K116">
        <v>978.84100000000001</v>
      </c>
      <c r="L116">
        <v>989.702</v>
      </c>
      <c r="M116">
        <v>999.43499999999995</v>
      </c>
      <c r="N116">
        <v>1004.44</v>
      </c>
      <c r="O116">
        <v>1015.43</v>
      </c>
      <c r="P116">
        <v>1033.92</v>
      </c>
      <c r="Q116">
        <v>1037.96</v>
      </c>
      <c r="R116">
        <v>1041.5</v>
      </c>
      <c r="S116">
        <v>1044.77</v>
      </c>
      <c r="T116">
        <v>1047.8800000000001</v>
      </c>
      <c r="U116">
        <v>1050.9100000000001</v>
      </c>
      <c r="V116">
        <v>1053.27</v>
      </c>
      <c r="W116">
        <v>1055.3900000000001</v>
      </c>
      <c r="X116">
        <v>1057.8</v>
      </c>
      <c r="Y116">
        <v>1059.98</v>
      </c>
      <c r="Z116">
        <v>1062.47</v>
      </c>
      <c r="AA116">
        <v>1063.03</v>
      </c>
      <c r="AB116">
        <v>1063.67</v>
      </c>
      <c r="AC116">
        <v>1064.27</v>
      </c>
      <c r="AD116">
        <v>1064.54</v>
      </c>
      <c r="AE116">
        <v>1065.3</v>
      </c>
      <c r="AF116">
        <v>1065.6500000000001</v>
      </c>
      <c r="AG116">
        <v>1066.44</v>
      </c>
    </row>
    <row r="117" spans="1:33" hidden="1" x14ac:dyDescent="0.35">
      <c r="A117" t="s">
        <v>117</v>
      </c>
      <c r="B117" t="s">
        <v>114</v>
      </c>
      <c r="C117">
        <v>116.55800000000001</v>
      </c>
      <c r="D117">
        <v>114.265</v>
      </c>
      <c r="E117">
        <v>111.732</v>
      </c>
      <c r="F117">
        <v>111.887</v>
      </c>
      <c r="G117">
        <v>111.992</v>
      </c>
      <c r="H117">
        <v>112.07</v>
      </c>
      <c r="I117">
        <v>112.136</v>
      </c>
      <c r="J117">
        <v>112.193</v>
      </c>
      <c r="K117">
        <v>114.526</v>
      </c>
      <c r="L117">
        <v>116.864</v>
      </c>
      <c r="M117">
        <v>119.20399999999999</v>
      </c>
      <c r="N117">
        <v>121.532</v>
      </c>
      <c r="O117">
        <v>123.864</v>
      </c>
      <c r="P117">
        <v>124.289</v>
      </c>
      <c r="Q117">
        <v>124.703</v>
      </c>
      <c r="R117">
        <v>125.116</v>
      </c>
      <c r="S117">
        <v>125.53100000000001</v>
      </c>
      <c r="T117">
        <v>125.95099999999999</v>
      </c>
      <c r="U117">
        <v>126.148</v>
      </c>
      <c r="V117">
        <v>126.351</v>
      </c>
      <c r="W117">
        <v>126.541</v>
      </c>
      <c r="X117">
        <v>126.744</v>
      </c>
      <c r="Y117">
        <v>126.934</v>
      </c>
      <c r="Z117">
        <v>127.092</v>
      </c>
      <c r="AA117">
        <v>127.24299999999999</v>
      </c>
      <c r="AB117">
        <v>127.4</v>
      </c>
      <c r="AC117">
        <v>127.551</v>
      </c>
      <c r="AD117">
        <v>127.702</v>
      </c>
      <c r="AE117">
        <v>127.85299999999999</v>
      </c>
      <c r="AF117">
        <v>128.00299999999999</v>
      </c>
      <c r="AG117">
        <v>128.16</v>
      </c>
    </row>
    <row r="118" spans="1:33" hidden="1" x14ac:dyDescent="0.35">
      <c r="A118" t="s">
        <v>118</v>
      </c>
      <c r="B118" t="s">
        <v>114</v>
      </c>
      <c r="C118">
        <v>7.3108399999999998</v>
      </c>
      <c r="D118">
        <v>7.5675499999999998</v>
      </c>
      <c r="E118">
        <v>7.7680800000000003</v>
      </c>
      <c r="F118">
        <v>7.915</v>
      </c>
      <c r="G118">
        <v>8.0471000000000004</v>
      </c>
      <c r="H118">
        <v>8.1719899999999992</v>
      </c>
      <c r="I118">
        <v>8.2928099999999993</v>
      </c>
      <c r="J118">
        <v>8.4119100000000007</v>
      </c>
      <c r="K118">
        <v>8.7182300000000001</v>
      </c>
      <c r="L118">
        <v>9.02407</v>
      </c>
      <c r="M118">
        <v>9.3296500000000009</v>
      </c>
      <c r="N118">
        <v>9.6352499999999992</v>
      </c>
      <c r="O118">
        <v>9.9405599999999996</v>
      </c>
      <c r="P118">
        <v>9.9766100000000009</v>
      </c>
      <c r="Q118">
        <v>10.012700000000001</v>
      </c>
      <c r="R118">
        <v>10.0487</v>
      </c>
      <c r="S118">
        <v>10.0847</v>
      </c>
      <c r="T118">
        <v>10.120799999999999</v>
      </c>
      <c r="U118">
        <v>10.054399999999999</v>
      </c>
      <c r="V118">
        <v>9.9879499999999997</v>
      </c>
      <c r="W118">
        <v>9.9214699999999993</v>
      </c>
      <c r="X118">
        <v>9.8550599999999999</v>
      </c>
      <c r="Y118">
        <v>9.7886399999999991</v>
      </c>
      <c r="Z118">
        <v>9.7546599999999994</v>
      </c>
      <c r="AA118">
        <v>9.7207600000000003</v>
      </c>
      <c r="AB118">
        <v>9.6867800000000006</v>
      </c>
      <c r="AC118">
        <v>9.6528700000000001</v>
      </c>
      <c r="AD118">
        <v>9.6189</v>
      </c>
      <c r="AE118">
        <v>9.5849200000000003</v>
      </c>
      <c r="AF118">
        <v>9.5510099999999998</v>
      </c>
      <c r="AG118">
        <v>9.5170399999999997</v>
      </c>
    </row>
    <row r="119" spans="1:33" hidden="1" x14ac:dyDescent="0.35">
      <c r="A119" t="s">
        <v>137</v>
      </c>
      <c r="B119" t="s">
        <v>114</v>
      </c>
      <c r="C119">
        <v>1572.97</v>
      </c>
      <c r="D119">
        <v>1696.5</v>
      </c>
      <c r="E119">
        <v>1787.32</v>
      </c>
      <c r="F119">
        <v>1871.48</v>
      </c>
      <c r="G119">
        <v>1947.2</v>
      </c>
      <c r="H119">
        <v>2016.91</v>
      </c>
      <c r="I119">
        <v>2090.33</v>
      </c>
      <c r="J119">
        <v>2162.87</v>
      </c>
      <c r="K119">
        <v>2243.54</v>
      </c>
      <c r="L119">
        <v>2324.41</v>
      </c>
      <c r="M119">
        <v>2403.09</v>
      </c>
      <c r="N119">
        <v>2487.8000000000002</v>
      </c>
      <c r="O119">
        <v>2572.56</v>
      </c>
      <c r="P119">
        <v>2660.23</v>
      </c>
      <c r="Q119">
        <v>2748.13</v>
      </c>
      <c r="R119">
        <v>2835.36</v>
      </c>
      <c r="S119">
        <v>2920.09</v>
      </c>
      <c r="T119">
        <v>3005.04</v>
      </c>
      <c r="U119">
        <v>3087.76</v>
      </c>
      <c r="V119">
        <v>3170.64</v>
      </c>
      <c r="W119">
        <v>3252.29</v>
      </c>
      <c r="X119">
        <v>3332.57</v>
      </c>
      <c r="Y119">
        <v>3413.37</v>
      </c>
      <c r="Z119">
        <v>3483.27</v>
      </c>
      <c r="AA119">
        <v>3553.19</v>
      </c>
      <c r="AB119">
        <v>3622.52</v>
      </c>
      <c r="AC119">
        <v>3694.18</v>
      </c>
      <c r="AD119">
        <v>3766.15</v>
      </c>
      <c r="AE119">
        <v>3838.13</v>
      </c>
      <c r="AF119">
        <v>3910.37</v>
      </c>
      <c r="AG119">
        <v>3982.47</v>
      </c>
    </row>
    <row r="120" spans="1:33" hidden="1" x14ac:dyDescent="0.35">
      <c r="A120" t="s">
        <v>119</v>
      </c>
      <c r="B120" t="s">
        <v>114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hidden="1" x14ac:dyDescent="0.35">
      <c r="A121" t="s">
        <v>120</v>
      </c>
      <c r="B121" t="s">
        <v>114</v>
      </c>
      <c r="C121">
        <v>-300.91800000000001</v>
      </c>
      <c r="D121">
        <v>-300.91800000000001</v>
      </c>
      <c r="E121">
        <v>-300.91800000000001</v>
      </c>
      <c r="F121">
        <v>-300.91800000000001</v>
      </c>
      <c r="G121">
        <v>-300.91800000000001</v>
      </c>
      <c r="H121">
        <v>-300.91800000000001</v>
      </c>
      <c r="I121">
        <v>-300.91800000000001</v>
      </c>
      <c r="J121">
        <v>-300.91800000000001</v>
      </c>
      <c r="K121">
        <v>-300.91800000000001</v>
      </c>
      <c r="L121">
        <v>-300.91800000000001</v>
      </c>
      <c r="M121">
        <v>-300.91800000000001</v>
      </c>
      <c r="N121">
        <v>-300.91800000000001</v>
      </c>
      <c r="O121">
        <v>-300.91800000000001</v>
      </c>
      <c r="P121">
        <v>-300.91800000000001</v>
      </c>
      <c r="Q121">
        <v>-300.91800000000001</v>
      </c>
      <c r="R121">
        <v>-300.91800000000001</v>
      </c>
      <c r="S121">
        <v>-300.91800000000001</v>
      </c>
      <c r="T121">
        <v>-300.91800000000001</v>
      </c>
      <c r="U121">
        <v>-300.91800000000001</v>
      </c>
      <c r="V121">
        <v>-300.91800000000001</v>
      </c>
      <c r="W121">
        <v>-300.91800000000001</v>
      </c>
      <c r="X121">
        <v>-300.91800000000001</v>
      </c>
      <c r="Y121">
        <v>-300.91800000000001</v>
      </c>
      <c r="Z121">
        <v>-300.91800000000001</v>
      </c>
      <c r="AA121">
        <v>-300.91800000000001</v>
      </c>
      <c r="AB121">
        <v>-300.91800000000001</v>
      </c>
      <c r="AC121">
        <v>-300.91800000000001</v>
      </c>
      <c r="AD121">
        <v>-300.91800000000001</v>
      </c>
      <c r="AE121">
        <v>-300.91800000000001</v>
      </c>
      <c r="AF121">
        <v>-300.91800000000001</v>
      </c>
      <c r="AG121">
        <v>-300.91800000000001</v>
      </c>
    </row>
    <row r="122" spans="1:33" hidden="1" x14ac:dyDescent="0.35">
      <c r="A122" t="s">
        <v>121</v>
      </c>
      <c r="B122" t="s">
        <v>114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hidden="1" x14ac:dyDescent="0.35">
      <c r="A123" t="s">
        <v>122</v>
      </c>
      <c r="B123" t="s">
        <v>114</v>
      </c>
      <c r="C123">
        <v>995.61500000000001</v>
      </c>
      <c r="D123">
        <v>1080.42</v>
      </c>
      <c r="E123">
        <v>1144.28</v>
      </c>
      <c r="F123">
        <v>1206.3599999999999</v>
      </c>
      <c r="G123">
        <v>1262.71</v>
      </c>
      <c r="H123">
        <v>1316.33</v>
      </c>
      <c r="I123">
        <v>1374.55</v>
      </c>
      <c r="J123">
        <v>1431.98</v>
      </c>
      <c r="K123">
        <v>1499.17</v>
      </c>
      <c r="L123">
        <v>1566.26</v>
      </c>
      <c r="M123">
        <v>1633.12</v>
      </c>
      <c r="N123">
        <v>1706.09</v>
      </c>
      <c r="O123">
        <v>1779.05</v>
      </c>
      <c r="P123">
        <v>1854.43</v>
      </c>
      <c r="Q123">
        <v>1929.92</v>
      </c>
      <c r="R123">
        <v>2005.43</v>
      </c>
      <c r="S123">
        <v>2078.42</v>
      </c>
      <c r="T123">
        <v>2151.5100000000002</v>
      </c>
      <c r="U123">
        <v>2221.87</v>
      </c>
      <c r="V123">
        <v>2292.2399999999998</v>
      </c>
      <c r="W123">
        <v>2362.89</v>
      </c>
      <c r="X123">
        <v>2431.94</v>
      </c>
      <c r="Y123">
        <v>2501.3000000000002</v>
      </c>
      <c r="Z123">
        <v>2559.35</v>
      </c>
      <c r="AA123">
        <v>2617.4</v>
      </c>
      <c r="AB123">
        <v>2675.74</v>
      </c>
      <c r="AC123">
        <v>2736.08</v>
      </c>
      <c r="AD123">
        <v>2796.72</v>
      </c>
      <c r="AE123">
        <v>2857.25</v>
      </c>
      <c r="AF123">
        <v>2917.9</v>
      </c>
      <c r="AG123">
        <v>2978.52</v>
      </c>
    </row>
    <row r="124" spans="1:33" hidden="1" x14ac:dyDescent="0.35">
      <c r="A124" t="s">
        <v>123</v>
      </c>
      <c r="B124" t="s">
        <v>114</v>
      </c>
      <c r="C124">
        <v>446.64</v>
      </c>
      <c r="D124">
        <v>476.18</v>
      </c>
      <c r="E124">
        <v>496.64100000000002</v>
      </c>
      <c r="F124">
        <v>512.75900000000001</v>
      </c>
      <c r="G124">
        <v>526.89499999999998</v>
      </c>
      <c r="H124">
        <v>538.11800000000005</v>
      </c>
      <c r="I124">
        <v>548.65800000000002</v>
      </c>
      <c r="J124">
        <v>559.30899999999997</v>
      </c>
      <c r="K124">
        <v>569.971</v>
      </c>
      <c r="L124">
        <v>580.97400000000005</v>
      </c>
      <c r="M124">
        <v>590.04200000000003</v>
      </c>
      <c r="N124">
        <v>599.12199999999996</v>
      </c>
      <c r="O124">
        <v>608.28399999999999</v>
      </c>
      <c r="P124">
        <v>617.64599999999996</v>
      </c>
      <c r="Q124">
        <v>627.23</v>
      </c>
      <c r="R124">
        <v>636.13300000000004</v>
      </c>
      <c r="S124">
        <v>645.06700000000001</v>
      </c>
      <c r="T124">
        <v>654.11</v>
      </c>
      <c r="U124">
        <v>663.48299999999995</v>
      </c>
      <c r="V124">
        <v>672.98599999999999</v>
      </c>
      <c r="W124">
        <v>680.99900000000002</v>
      </c>
      <c r="X124">
        <v>689.33100000000002</v>
      </c>
      <c r="Y124">
        <v>697.79499999999996</v>
      </c>
      <c r="Z124">
        <v>706.46400000000006</v>
      </c>
      <c r="AA124">
        <v>715.16300000000001</v>
      </c>
      <c r="AB124">
        <v>723.08199999999999</v>
      </c>
      <c r="AC124">
        <v>731.23099999999999</v>
      </c>
      <c r="AD124">
        <v>739.50099999999998</v>
      </c>
      <c r="AE124">
        <v>747.9</v>
      </c>
      <c r="AF124">
        <v>756.42899999999997</v>
      </c>
      <c r="AG124">
        <v>764.97799999999995</v>
      </c>
    </row>
    <row r="125" spans="1:33" hidden="1" x14ac:dyDescent="0.35">
      <c r="A125" t="s">
        <v>124</v>
      </c>
      <c r="B125" t="s">
        <v>114</v>
      </c>
      <c r="C125">
        <v>130.715</v>
      </c>
      <c r="D125">
        <v>139.899</v>
      </c>
      <c r="E125">
        <v>146.4</v>
      </c>
      <c r="F125">
        <v>152.35900000000001</v>
      </c>
      <c r="G125">
        <v>157.59</v>
      </c>
      <c r="H125">
        <v>162.46600000000001</v>
      </c>
      <c r="I125">
        <v>167.12100000000001</v>
      </c>
      <c r="J125">
        <v>171.589</v>
      </c>
      <c r="K125">
        <v>174.39500000000001</v>
      </c>
      <c r="L125">
        <v>177.173</v>
      </c>
      <c r="M125">
        <v>179.928</v>
      </c>
      <c r="N125">
        <v>182.583</v>
      </c>
      <c r="O125">
        <v>185.22399999999999</v>
      </c>
      <c r="P125">
        <v>188.154</v>
      </c>
      <c r="Q125">
        <v>190.97499999999999</v>
      </c>
      <c r="R125">
        <v>193.79499999999999</v>
      </c>
      <c r="S125">
        <v>196.60499999999999</v>
      </c>
      <c r="T125">
        <v>199.416</v>
      </c>
      <c r="U125">
        <v>202.416</v>
      </c>
      <c r="V125">
        <v>205.416</v>
      </c>
      <c r="W125">
        <v>208.40700000000001</v>
      </c>
      <c r="X125">
        <v>211.297</v>
      </c>
      <c r="Y125">
        <v>214.27699999999999</v>
      </c>
      <c r="Z125">
        <v>217.45699999999999</v>
      </c>
      <c r="AA125">
        <v>220.62799999999999</v>
      </c>
      <c r="AB125">
        <v>223.69800000000001</v>
      </c>
      <c r="AC125">
        <v>226.86799999999999</v>
      </c>
      <c r="AD125">
        <v>229.928</v>
      </c>
      <c r="AE125">
        <v>232.97900000000001</v>
      </c>
      <c r="AF125">
        <v>236.03899999999999</v>
      </c>
      <c r="AG125">
        <v>238.97900000000001</v>
      </c>
    </row>
    <row r="126" spans="1:33" hidden="1" x14ac:dyDescent="0.35">
      <c r="A126" t="s">
        <v>138</v>
      </c>
      <c r="B126" t="s">
        <v>114</v>
      </c>
      <c r="C126">
        <v>1842.44</v>
      </c>
      <c r="D126">
        <v>2017.89</v>
      </c>
      <c r="E126">
        <v>2134.79</v>
      </c>
      <c r="F126">
        <v>2272.2800000000002</v>
      </c>
      <c r="G126">
        <v>2359.9499999999998</v>
      </c>
      <c r="H126">
        <v>2415.44</v>
      </c>
      <c r="I126">
        <v>2463.8000000000002</v>
      </c>
      <c r="J126">
        <v>2506.0700000000002</v>
      </c>
      <c r="K126">
        <v>2585.9899999999998</v>
      </c>
      <c r="L126">
        <v>2672.93</v>
      </c>
      <c r="M126">
        <v>2757.34</v>
      </c>
      <c r="N126">
        <v>2835.4</v>
      </c>
      <c r="O126">
        <v>2917.94</v>
      </c>
      <c r="P126">
        <v>3006.72</v>
      </c>
      <c r="Q126">
        <v>3080.23</v>
      </c>
      <c r="R126">
        <v>3152.23</v>
      </c>
      <c r="S126">
        <v>3223.3</v>
      </c>
      <c r="T126">
        <v>3294.27</v>
      </c>
      <c r="U126">
        <v>3363.84</v>
      </c>
      <c r="V126">
        <v>3432.33</v>
      </c>
      <c r="W126">
        <v>3500.63</v>
      </c>
      <c r="X126">
        <v>3568.78</v>
      </c>
      <c r="Y126">
        <v>3636.96</v>
      </c>
      <c r="Z126">
        <v>3692.26</v>
      </c>
      <c r="AA126">
        <v>3745.68</v>
      </c>
      <c r="AB126">
        <v>3799.74</v>
      </c>
      <c r="AC126">
        <v>3853.46</v>
      </c>
      <c r="AD126">
        <v>3907.14</v>
      </c>
      <c r="AE126">
        <v>3961.5</v>
      </c>
      <c r="AF126">
        <v>4015.62</v>
      </c>
      <c r="AG126">
        <v>4070.2</v>
      </c>
    </row>
    <row r="127" spans="1:33" hidden="1" x14ac:dyDescent="0.35">
      <c r="A127" t="s">
        <v>139</v>
      </c>
      <c r="B127" t="s">
        <v>114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hidden="1" x14ac:dyDescent="0.35">
      <c r="A128" t="s">
        <v>140</v>
      </c>
      <c r="B128" t="s">
        <v>114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hidden="1" x14ac:dyDescent="0.35">
      <c r="A129" t="s">
        <v>141</v>
      </c>
      <c r="B129" t="s">
        <v>114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hidden="1" x14ac:dyDescent="0.35">
      <c r="A130" t="s">
        <v>142</v>
      </c>
      <c r="B130" t="s">
        <v>114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hidden="1" x14ac:dyDescent="0.35">
      <c r="A131" t="s">
        <v>143</v>
      </c>
      <c r="B131" t="s">
        <v>114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hidden="1" x14ac:dyDescent="0.35">
      <c r="A132" t="s">
        <v>144</v>
      </c>
      <c r="B132" t="s">
        <v>114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hidden="1" x14ac:dyDescent="0.35">
      <c r="A133" t="s">
        <v>145</v>
      </c>
      <c r="B133" t="s">
        <v>114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hidden="1" x14ac:dyDescent="0.35">
      <c r="A134" t="s">
        <v>146</v>
      </c>
      <c r="B134" t="s">
        <v>114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hidden="1" x14ac:dyDescent="0.35">
      <c r="A135" t="s">
        <v>147</v>
      </c>
      <c r="B135" t="s">
        <v>114</v>
      </c>
      <c r="C135">
        <v>610.96900000000005</v>
      </c>
      <c r="D135">
        <v>649.34400000000005</v>
      </c>
      <c r="E135">
        <v>675.75900000000001</v>
      </c>
      <c r="F135">
        <v>697.654</v>
      </c>
      <c r="G135">
        <v>716.72799999999995</v>
      </c>
      <c r="H135">
        <v>732.51400000000001</v>
      </c>
      <c r="I135">
        <v>747.35</v>
      </c>
      <c r="J135">
        <v>762.06500000000005</v>
      </c>
      <c r="K135">
        <v>775.61900000000003</v>
      </c>
      <c r="L135">
        <v>789.46900000000005</v>
      </c>
      <c r="M135">
        <v>801.33900000000006</v>
      </c>
      <c r="N135">
        <v>813.10199999999998</v>
      </c>
      <c r="O135">
        <v>824.89300000000003</v>
      </c>
      <c r="P135">
        <v>837.36300000000006</v>
      </c>
      <c r="Q135">
        <v>849.91800000000001</v>
      </c>
      <c r="R135">
        <v>861.77499999999998</v>
      </c>
      <c r="S135">
        <v>873.61</v>
      </c>
      <c r="T135">
        <v>885.56600000000003</v>
      </c>
      <c r="U135">
        <v>899.02</v>
      </c>
      <c r="V135">
        <v>912.59</v>
      </c>
      <c r="W135">
        <v>924.62800000000004</v>
      </c>
      <c r="X135">
        <v>936.88699999999994</v>
      </c>
      <c r="Y135">
        <v>949.33500000000004</v>
      </c>
      <c r="Z135">
        <v>962.53700000000003</v>
      </c>
      <c r="AA135">
        <v>975.73</v>
      </c>
      <c r="AB135">
        <v>988.01400000000001</v>
      </c>
      <c r="AC135">
        <v>1000.61</v>
      </c>
      <c r="AD135">
        <v>1013.21</v>
      </c>
      <c r="AE135">
        <v>1025.9000000000001</v>
      </c>
      <c r="AF135">
        <v>1038.7</v>
      </c>
      <c r="AG135">
        <v>1051.3800000000001</v>
      </c>
    </row>
    <row r="136" spans="1:33" hidden="1" x14ac:dyDescent="0.35">
      <c r="A136" t="s">
        <v>148</v>
      </c>
      <c r="B136" t="s">
        <v>114</v>
      </c>
      <c r="C136">
        <v>76.525599999999997</v>
      </c>
      <c r="D136">
        <v>81.420400000000001</v>
      </c>
      <c r="E136">
        <v>84.5565</v>
      </c>
      <c r="F136">
        <v>86.986199999999997</v>
      </c>
      <c r="G136">
        <v>88.809799999999996</v>
      </c>
      <c r="H136">
        <v>90.282700000000006</v>
      </c>
      <c r="I136">
        <v>91.645499999999998</v>
      </c>
      <c r="J136">
        <v>92.926599999999993</v>
      </c>
      <c r="K136">
        <v>94.442899999999995</v>
      </c>
      <c r="L136">
        <v>95.998199999999997</v>
      </c>
      <c r="M136">
        <v>97.5214</v>
      </c>
      <c r="N136">
        <v>98.999700000000004</v>
      </c>
      <c r="O136">
        <v>100.49299999999999</v>
      </c>
      <c r="P136">
        <v>102.04900000000001</v>
      </c>
      <c r="Q136">
        <v>103.54</v>
      </c>
      <c r="R136">
        <v>105.03400000000001</v>
      </c>
      <c r="S136">
        <v>106.53700000000001</v>
      </c>
      <c r="T136">
        <v>108.048</v>
      </c>
      <c r="U136">
        <v>109.68600000000001</v>
      </c>
      <c r="V136">
        <v>111.34399999999999</v>
      </c>
      <c r="W136">
        <v>112.999</v>
      </c>
      <c r="X136">
        <v>114.673</v>
      </c>
      <c r="Y136">
        <v>116.36499999999999</v>
      </c>
      <c r="Z136">
        <v>118.021</v>
      </c>
      <c r="AA136">
        <v>119.68899999999999</v>
      </c>
      <c r="AB136">
        <v>121.383</v>
      </c>
      <c r="AC136">
        <v>123.108</v>
      </c>
      <c r="AD136">
        <v>124.84399999999999</v>
      </c>
      <c r="AE136">
        <v>126.60599999999999</v>
      </c>
      <c r="AF136">
        <v>128.40700000000001</v>
      </c>
      <c r="AG136">
        <v>130.21199999999999</v>
      </c>
    </row>
    <row r="137" spans="1:33" hidden="1" x14ac:dyDescent="0.35">
      <c r="A137" t="s">
        <v>149</v>
      </c>
      <c r="B137" t="s">
        <v>114</v>
      </c>
      <c r="C137">
        <v>50.943100000000001</v>
      </c>
      <c r="D137">
        <v>59.138300000000001</v>
      </c>
      <c r="E137">
        <v>66.437700000000007</v>
      </c>
      <c r="F137">
        <v>73.240499999999997</v>
      </c>
      <c r="G137">
        <v>79.755300000000005</v>
      </c>
      <c r="H137">
        <v>86.110299999999995</v>
      </c>
      <c r="I137">
        <v>98.540400000000005</v>
      </c>
      <c r="J137">
        <v>110.92700000000001</v>
      </c>
      <c r="K137">
        <v>123.26</v>
      </c>
      <c r="L137">
        <v>135.678</v>
      </c>
      <c r="M137">
        <v>147.988</v>
      </c>
      <c r="N137">
        <v>166.5</v>
      </c>
      <c r="O137">
        <v>185</v>
      </c>
      <c r="P137">
        <v>203.5</v>
      </c>
      <c r="Q137">
        <v>222</v>
      </c>
      <c r="R137">
        <v>240.5</v>
      </c>
      <c r="S137">
        <v>256.5</v>
      </c>
      <c r="T137">
        <v>272.60000000000002</v>
      </c>
      <c r="U137">
        <v>288.60000000000002</v>
      </c>
      <c r="V137">
        <v>304.60000000000002</v>
      </c>
      <c r="W137">
        <v>320.7</v>
      </c>
      <c r="X137">
        <v>335.5</v>
      </c>
      <c r="Y137">
        <v>350.3</v>
      </c>
      <c r="Z137">
        <v>365.1</v>
      </c>
      <c r="AA137">
        <v>379.9</v>
      </c>
      <c r="AB137">
        <v>394.7</v>
      </c>
      <c r="AC137">
        <v>411.9</v>
      </c>
      <c r="AD137">
        <v>429.2</v>
      </c>
      <c r="AE137">
        <v>446.5</v>
      </c>
      <c r="AF137">
        <v>463.7</v>
      </c>
      <c r="AG137">
        <v>481</v>
      </c>
    </row>
    <row r="138" spans="1:33" hidden="1" x14ac:dyDescent="0.35">
      <c r="A138" t="s">
        <v>150</v>
      </c>
      <c r="B138" t="s">
        <v>114</v>
      </c>
      <c r="C138" s="3">
        <v>49441000000</v>
      </c>
      <c r="D138" s="3">
        <v>60909200000</v>
      </c>
      <c r="E138" s="3">
        <v>68263600000</v>
      </c>
      <c r="F138" s="3">
        <v>74299900000</v>
      </c>
      <c r="G138" s="3">
        <v>79081800000</v>
      </c>
      <c r="H138" s="3">
        <v>83108700000</v>
      </c>
      <c r="I138" s="3">
        <v>86368400000</v>
      </c>
      <c r="J138" s="3">
        <v>89207000000</v>
      </c>
      <c r="K138" s="3">
        <v>92468200000</v>
      </c>
      <c r="L138" s="3">
        <v>95418200000</v>
      </c>
      <c r="M138" s="3">
        <v>98086100000</v>
      </c>
      <c r="N138" s="3">
        <v>100392000000</v>
      </c>
      <c r="O138" s="3">
        <v>102356000000</v>
      </c>
      <c r="P138" s="3">
        <v>104070000000</v>
      </c>
      <c r="Q138" s="3">
        <v>105520000000</v>
      </c>
      <c r="R138" s="3">
        <v>106748000000</v>
      </c>
      <c r="S138" s="3">
        <v>107827000000</v>
      </c>
      <c r="T138" s="3">
        <v>109000000000</v>
      </c>
      <c r="U138" s="3">
        <v>110578000000</v>
      </c>
      <c r="V138" s="3">
        <v>112040000000</v>
      </c>
      <c r="W138" s="3">
        <v>113461000000</v>
      </c>
      <c r="X138" s="3">
        <v>114860000000</v>
      </c>
      <c r="Y138" s="3">
        <v>116257000000</v>
      </c>
      <c r="Z138" s="3">
        <v>117468000000</v>
      </c>
      <c r="AA138" s="3">
        <v>118725000000</v>
      </c>
      <c r="AB138" s="3">
        <v>120023000000</v>
      </c>
      <c r="AC138" s="3">
        <v>121350000000</v>
      </c>
      <c r="AD138" s="3">
        <v>122668000000</v>
      </c>
      <c r="AE138" s="3">
        <v>124020000000</v>
      </c>
      <c r="AF138" s="3">
        <v>125424000000</v>
      </c>
      <c r="AG138" s="3">
        <v>126844000000</v>
      </c>
    </row>
    <row r="139" spans="1:33" hidden="1" x14ac:dyDescent="0.35">
      <c r="A139" t="s">
        <v>151</v>
      </c>
      <c r="B139" t="s">
        <v>114</v>
      </c>
      <c r="C139" s="3">
        <v>12127100000</v>
      </c>
      <c r="D139" s="3">
        <v>12830100000</v>
      </c>
      <c r="E139" s="3">
        <v>13335500000</v>
      </c>
      <c r="F139" s="3">
        <v>13859200000</v>
      </c>
      <c r="G139" s="3">
        <v>14015800000</v>
      </c>
      <c r="H139" s="3">
        <v>13921100000</v>
      </c>
      <c r="I139" s="3">
        <v>13775500000</v>
      </c>
      <c r="J139" s="3">
        <v>13596700000</v>
      </c>
      <c r="K139" s="3">
        <v>13637000000</v>
      </c>
      <c r="L139" s="3">
        <v>13753300000</v>
      </c>
      <c r="M139" s="3">
        <v>13858700000</v>
      </c>
      <c r="N139" s="3">
        <v>13931100000</v>
      </c>
      <c r="O139" s="3">
        <v>14078000000</v>
      </c>
      <c r="P139" s="3">
        <v>14298800000</v>
      </c>
      <c r="Q139" s="3">
        <v>14373000000</v>
      </c>
      <c r="R139" s="3">
        <v>14439800000</v>
      </c>
      <c r="S139" s="3">
        <v>14503000000</v>
      </c>
      <c r="T139" s="3">
        <v>14563900000</v>
      </c>
      <c r="U139" s="3">
        <v>14624400000</v>
      </c>
      <c r="V139" s="3">
        <v>14677600000</v>
      </c>
      <c r="W139" s="3">
        <v>14727600000</v>
      </c>
      <c r="X139" s="3">
        <v>14780000000</v>
      </c>
      <c r="Y139" s="3">
        <v>14828600000</v>
      </c>
      <c r="Z139" s="3">
        <v>14872700000</v>
      </c>
      <c r="AA139" s="3">
        <v>14897500000</v>
      </c>
      <c r="AB139" s="3">
        <v>14922800000</v>
      </c>
      <c r="AC139" s="3">
        <v>14947600000</v>
      </c>
      <c r="AD139" s="3">
        <v>14968800000</v>
      </c>
      <c r="AE139" s="3">
        <v>14995300000</v>
      </c>
      <c r="AF139" s="3">
        <v>15018600000</v>
      </c>
      <c r="AG139" s="3">
        <v>15045600000</v>
      </c>
    </row>
    <row r="140" spans="1:33" hidden="1" x14ac:dyDescent="0.35">
      <c r="A140" t="s">
        <v>152</v>
      </c>
      <c r="B140" t="s">
        <v>114</v>
      </c>
      <c r="C140" s="3">
        <v>1011750000000</v>
      </c>
      <c r="D140" s="3">
        <v>945712000000</v>
      </c>
      <c r="E140" s="3">
        <v>877335000000</v>
      </c>
      <c r="F140" s="3">
        <v>814324000000</v>
      </c>
      <c r="G140" s="3">
        <v>750802000000</v>
      </c>
      <c r="H140" s="3">
        <v>687050000000</v>
      </c>
      <c r="I140" s="3">
        <v>623495000000</v>
      </c>
      <c r="J140" s="3">
        <v>559577000000</v>
      </c>
      <c r="K140" s="3">
        <v>516913000000</v>
      </c>
      <c r="L140" s="3">
        <v>474239000000</v>
      </c>
      <c r="M140" s="3">
        <v>431877000000</v>
      </c>
      <c r="N140" s="3">
        <v>389196000000</v>
      </c>
      <c r="O140" s="3">
        <v>346513000000</v>
      </c>
      <c r="P140" s="3">
        <v>315761000000</v>
      </c>
      <c r="Q140" s="3">
        <v>284882000000</v>
      </c>
      <c r="R140" s="3">
        <v>253972000000</v>
      </c>
      <c r="S140" s="3">
        <v>223093000000</v>
      </c>
      <c r="T140" s="3">
        <v>192183000000</v>
      </c>
      <c r="U140" s="3">
        <v>185126000000</v>
      </c>
      <c r="V140" s="3">
        <v>178039000000</v>
      </c>
      <c r="W140" s="3">
        <v>170950000000</v>
      </c>
      <c r="X140" s="3">
        <v>163863000000</v>
      </c>
      <c r="Y140" s="3">
        <v>156774000000</v>
      </c>
      <c r="Z140" s="3">
        <v>149810000000</v>
      </c>
      <c r="AA140" s="3">
        <v>142844000000</v>
      </c>
      <c r="AB140" s="3">
        <v>135848000000</v>
      </c>
      <c r="AC140" s="3">
        <v>128883000000</v>
      </c>
      <c r="AD140" s="3">
        <v>121917000000</v>
      </c>
      <c r="AE140" s="3">
        <v>114952000000</v>
      </c>
      <c r="AF140" s="3">
        <v>107955000000</v>
      </c>
      <c r="AG140" s="3">
        <v>100990000000</v>
      </c>
    </row>
    <row r="141" spans="1:33" hidden="1" x14ac:dyDescent="0.35">
      <c r="A141" t="s">
        <v>153</v>
      </c>
      <c r="B141" t="s">
        <v>114</v>
      </c>
      <c r="C141" s="3">
        <v>588350000</v>
      </c>
      <c r="D141" s="3">
        <v>603440000</v>
      </c>
      <c r="E141" s="3">
        <v>613910000</v>
      </c>
      <c r="F141" s="3">
        <v>625520000</v>
      </c>
      <c r="G141" s="3">
        <v>635960000</v>
      </c>
      <c r="H141" s="3">
        <v>645830000</v>
      </c>
      <c r="I141" s="3">
        <v>655380000</v>
      </c>
      <c r="J141" s="3">
        <v>664800000</v>
      </c>
      <c r="K141" s="3">
        <v>689000000</v>
      </c>
      <c r="L141" s="3">
        <v>713170000</v>
      </c>
      <c r="M141" s="3">
        <v>737320000</v>
      </c>
      <c r="N141" s="3">
        <v>761480000</v>
      </c>
      <c r="O141" s="3">
        <v>785610000</v>
      </c>
      <c r="P141" s="3">
        <v>788450000</v>
      </c>
      <c r="Q141" s="3">
        <v>791300000</v>
      </c>
      <c r="R141" s="3">
        <v>794150000</v>
      </c>
      <c r="S141" s="3">
        <v>797000000</v>
      </c>
      <c r="T141" s="3">
        <v>799850000</v>
      </c>
      <c r="U141" s="3">
        <v>794600000</v>
      </c>
      <c r="V141" s="3">
        <v>789350000</v>
      </c>
      <c r="W141" s="3">
        <v>784100000</v>
      </c>
      <c r="X141" s="3">
        <v>778850000</v>
      </c>
      <c r="Y141" s="3">
        <v>773600000</v>
      </c>
      <c r="Z141" s="3">
        <v>770910000</v>
      </c>
      <c r="AA141" s="3">
        <v>768230000</v>
      </c>
      <c r="AB141" s="3">
        <v>765550000</v>
      </c>
      <c r="AC141" s="3">
        <v>762870000</v>
      </c>
      <c r="AD141" s="3">
        <v>760180000</v>
      </c>
      <c r="AE141" s="3">
        <v>757500000</v>
      </c>
      <c r="AF141" s="3">
        <v>754820000</v>
      </c>
      <c r="AG141" s="3">
        <v>752130000</v>
      </c>
    </row>
    <row r="142" spans="1:33" hidden="1" x14ac:dyDescent="0.35">
      <c r="A142" t="s">
        <v>154</v>
      </c>
      <c r="B142" t="s">
        <v>114</v>
      </c>
      <c r="C142" s="3">
        <v>20698200000000</v>
      </c>
      <c r="D142" s="3">
        <v>22122600000000</v>
      </c>
      <c r="E142" s="3">
        <v>23126500000000</v>
      </c>
      <c r="F142" s="3">
        <v>23964900000000</v>
      </c>
      <c r="G142" s="3">
        <v>24704700000000</v>
      </c>
      <c r="H142" s="3">
        <v>25328300000000</v>
      </c>
      <c r="I142" s="3">
        <v>25918600000000</v>
      </c>
      <c r="J142" s="3">
        <v>26505400000000</v>
      </c>
      <c r="K142" s="3">
        <v>27028800000000</v>
      </c>
      <c r="L142" s="3">
        <v>27563000000000</v>
      </c>
      <c r="M142" s="3">
        <v>28026500000000</v>
      </c>
      <c r="N142" s="3">
        <v>28486900000000</v>
      </c>
      <c r="O142" s="3">
        <v>28948500000000</v>
      </c>
      <c r="P142" s="3">
        <v>29422700000000</v>
      </c>
      <c r="Q142" s="3">
        <v>29900400000000</v>
      </c>
      <c r="R142" s="3">
        <v>30353500000000</v>
      </c>
      <c r="S142" s="3">
        <v>30805900000000</v>
      </c>
      <c r="T142" s="3">
        <v>31262600000000</v>
      </c>
      <c r="U142" s="3">
        <v>31748500000000</v>
      </c>
      <c r="V142" s="3">
        <v>32238800000000</v>
      </c>
      <c r="W142" s="3">
        <v>32674300000000</v>
      </c>
      <c r="X142" s="3">
        <v>33117800000000</v>
      </c>
      <c r="Y142" s="3">
        <v>33568000000000</v>
      </c>
      <c r="Z142" s="3">
        <v>34045200000000</v>
      </c>
      <c r="AA142" s="3">
        <v>34522100000000</v>
      </c>
      <c r="AB142" s="3">
        <v>34966500000000</v>
      </c>
      <c r="AC142" s="3">
        <v>35421900000000</v>
      </c>
      <c r="AD142" s="3">
        <v>35877700000000</v>
      </c>
      <c r="AE142" s="3">
        <v>36336400000000</v>
      </c>
      <c r="AF142" s="3">
        <v>36799000000000</v>
      </c>
      <c r="AG142" s="3">
        <v>37257600000000</v>
      </c>
    </row>
    <row r="143" spans="1:33" hidden="1" x14ac:dyDescent="0.35">
      <c r="A143" t="s">
        <v>155</v>
      </c>
      <c r="B143" t="s">
        <v>114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hidden="1" x14ac:dyDescent="0.35">
      <c r="A144" t="s">
        <v>156</v>
      </c>
      <c r="B144" t="s">
        <v>114</v>
      </c>
      <c r="C144" s="3">
        <v>48190000000</v>
      </c>
      <c r="D144" s="3">
        <v>48190000000</v>
      </c>
      <c r="E144" s="3">
        <v>48190000000</v>
      </c>
      <c r="F144" s="3">
        <v>48190000000</v>
      </c>
      <c r="G144" s="3">
        <v>48190000000</v>
      </c>
      <c r="H144" s="3">
        <v>48190000000</v>
      </c>
      <c r="I144" s="3">
        <v>48190000000</v>
      </c>
      <c r="J144" s="3">
        <v>48190000000</v>
      </c>
      <c r="K144" s="3">
        <v>48190000000</v>
      </c>
      <c r="L144" s="3">
        <v>48190000000</v>
      </c>
      <c r="M144" s="3">
        <v>48190000000</v>
      </c>
      <c r="N144" s="3">
        <v>48190000000</v>
      </c>
      <c r="O144" s="3">
        <v>48190000000</v>
      </c>
      <c r="P144" s="3">
        <v>48190000000</v>
      </c>
      <c r="Q144" s="3">
        <v>48190000000</v>
      </c>
      <c r="R144" s="3">
        <v>48190000000</v>
      </c>
      <c r="S144" s="3">
        <v>48190000000</v>
      </c>
      <c r="T144" s="3">
        <v>48190000000</v>
      </c>
      <c r="U144" s="3">
        <v>48190000000</v>
      </c>
      <c r="V144" s="3">
        <v>48190000000</v>
      </c>
      <c r="W144" s="3">
        <v>48190000000</v>
      </c>
      <c r="X144" s="3">
        <v>48190000000</v>
      </c>
      <c r="Y144" s="3">
        <v>48190000000</v>
      </c>
      <c r="Z144" s="3">
        <v>48190000000</v>
      </c>
      <c r="AA144" s="3">
        <v>48190000000</v>
      </c>
      <c r="AB144" s="3">
        <v>48190000000</v>
      </c>
      <c r="AC144" s="3">
        <v>48190000000</v>
      </c>
      <c r="AD144" s="3">
        <v>48190000000</v>
      </c>
      <c r="AE144" s="3">
        <v>48190000000</v>
      </c>
      <c r="AF144" s="3">
        <v>48190000000</v>
      </c>
      <c r="AG144" s="3">
        <v>48190000000</v>
      </c>
    </row>
    <row r="145" spans="1:33" hidden="1" x14ac:dyDescent="0.35">
      <c r="A145" t="s">
        <v>157</v>
      </c>
      <c r="B145" t="s">
        <v>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hidden="1" x14ac:dyDescent="0.35">
      <c r="A146" t="s">
        <v>158</v>
      </c>
      <c r="B146" t="s">
        <v>114</v>
      </c>
      <c r="C146" s="3">
        <v>16650600000</v>
      </c>
      <c r="D146" s="3">
        <v>19981400000</v>
      </c>
      <c r="E146" s="3">
        <v>22214600000</v>
      </c>
      <c r="F146" s="3">
        <v>23873500000</v>
      </c>
      <c r="G146" s="3">
        <v>25087700000</v>
      </c>
      <c r="H146" s="3">
        <v>26036800000</v>
      </c>
      <c r="I146" s="3">
        <v>26954200000</v>
      </c>
      <c r="J146" s="3">
        <v>27743200000</v>
      </c>
      <c r="K146" s="3">
        <v>28722800000</v>
      </c>
      <c r="L146" s="3">
        <v>29663400000</v>
      </c>
      <c r="M146" s="3">
        <v>30518600000</v>
      </c>
      <c r="N146" s="3">
        <v>31278900000</v>
      </c>
      <c r="O146" s="3">
        <v>31946800000</v>
      </c>
      <c r="P146" s="3">
        <v>32521900000</v>
      </c>
      <c r="Q146" s="3">
        <v>33036000000</v>
      </c>
      <c r="R146" s="3">
        <v>33489600000</v>
      </c>
      <c r="S146" s="3">
        <v>33900500000</v>
      </c>
      <c r="T146" s="3">
        <v>34307700000</v>
      </c>
      <c r="U146" s="3">
        <v>34840200000</v>
      </c>
      <c r="V146" s="3">
        <v>35344000000</v>
      </c>
      <c r="W146" s="3">
        <v>35837500000</v>
      </c>
      <c r="X146" s="3">
        <v>36320400000</v>
      </c>
      <c r="Y146" s="3">
        <v>36798600000</v>
      </c>
      <c r="Z146" s="3">
        <v>37186600000</v>
      </c>
      <c r="AA146" s="3">
        <v>37577100000</v>
      </c>
      <c r="AB146" s="3">
        <v>37982600000</v>
      </c>
      <c r="AC146" s="3">
        <v>38396300000</v>
      </c>
      <c r="AD146" s="3">
        <v>38818400000</v>
      </c>
      <c r="AE146" s="3">
        <v>39257000000</v>
      </c>
      <c r="AF146" s="3">
        <v>39695700000</v>
      </c>
      <c r="AG146" s="3">
        <v>40145000000</v>
      </c>
    </row>
    <row r="147" spans="1:33" hidden="1" x14ac:dyDescent="0.35">
      <c r="A147" t="s">
        <v>159</v>
      </c>
      <c r="B147" t="s">
        <v>114</v>
      </c>
      <c r="C147" s="3">
        <v>15320400000</v>
      </c>
      <c r="D147" s="3">
        <v>16141700000</v>
      </c>
      <c r="E147" s="3">
        <v>16642200000</v>
      </c>
      <c r="F147" s="3">
        <v>17473100000</v>
      </c>
      <c r="G147" s="3">
        <v>17720900000</v>
      </c>
      <c r="H147" s="3">
        <v>17571200000</v>
      </c>
      <c r="I147" s="3">
        <v>17340000000</v>
      </c>
      <c r="J147" s="3">
        <v>17056000000</v>
      </c>
      <c r="K147" s="3">
        <v>17120400000</v>
      </c>
      <c r="L147" s="3">
        <v>17305200000</v>
      </c>
      <c r="M147" s="3">
        <v>17472500000</v>
      </c>
      <c r="N147" s="3">
        <v>17533800000</v>
      </c>
      <c r="O147" s="3">
        <v>17655900000</v>
      </c>
      <c r="P147" s="3">
        <v>17898700000</v>
      </c>
      <c r="Q147" s="3">
        <v>17920400000</v>
      </c>
      <c r="R147" s="3">
        <v>17939100000</v>
      </c>
      <c r="S147" s="3">
        <v>17956300000</v>
      </c>
      <c r="T147" s="3">
        <v>17972400000</v>
      </c>
      <c r="U147" s="3">
        <v>17986700000</v>
      </c>
      <c r="V147" s="3">
        <v>17990900000</v>
      </c>
      <c r="W147" s="3">
        <v>17993800000</v>
      </c>
      <c r="X147" s="3">
        <v>18002300000</v>
      </c>
      <c r="Y147" s="3">
        <v>18010600000</v>
      </c>
      <c r="Z147" s="3">
        <v>18041700000</v>
      </c>
      <c r="AA147" s="3">
        <v>18042100000</v>
      </c>
      <c r="AB147" s="3">
        <v>18044100000</v>
      </c>
      <c r="AC147" s="3">
        <v>18045900000</v>
      </c>
      <c r="AD147" s="3">
        <v>18043200000</v>
      </c>
      <c r="AE147" s="3">
        <v>18047700000</v>
      </c>
      <c r="AF147" s="3">
        <v>18042800000</v>
      </c>
      <c r="AG147" s="3">
        <v>18046900000</v>
      </c>
    </row>
    <row r="148" spans="1:33" hidden="1" x14ac:dyDescent="0.35">
      <c r="A148" t="s">
        <v>160</v>
      </c>
      <c r="B148" t="s">
        <v>114</v>
      </c>
      <c r="C148" s="3">
        <v>13574400000</v>
      </c>
      <c r="D148" s="3">
        <v>12674100000</v>
      </c>
      <c r="E148" s="3">
        <v>11742200000</v>
      </c>
      <c r="F148" s="3">
        <v>10903200000</v>
      </c>
      <c r="G148" s="3">
        <v>10057300000</v>
      </c>
      <c r="H148" s="3">
        <v>9208410000</v>
      </c>
      <c r="I148" s="3">
        <v>8362110000</v>
      </c>
      <c r="J148" s="3">
        <v>7510960000</v>
      </c>
      <c r="K148" s="3">
        <v>6944050000</v>
      </c>
      <c r="L148" s="3">
        <v>6377010000</v>
      </c>
      <c r="M148" s="3">
        <v>5814120000</v>
      </c>
      <c r="N148" s="3">
        <v>5246990000</v>
      </c>
      <c r="O148" s="3">
        <v>4679820000</v>
      </c>
      <c r="P148" s="3">
        <v>4270540000</v>
      </c>
      <c r="Q148" s="3">
        <v>3859550000</v>
      </c>
      <c r="R148" s="3">
        <v>3448140000</v>
      </c>
      <c r="S148" s="3">
        <v>3037150000</v>
      </c>
      <c r="T148" s="3">
        <v>2625750000</v>
      </c>
      <c r="U148" s="3">
        <v>2531890000</v>
      </c>
      <c r="V148" s="3">
        <v>2437620000</v>
      </c>
      <c r="W148" s="3">
        <v>2343320000</v>
      </c>
      <c r="X148" s="3">
        <v>2249050000</v>
      </c>
      <c r="Y148" s="3">
        <v>2154750000</v>
      </c>
      <c r="Z148" s="3">
        <v>2062090000</v>
      </c>
      <c r="AA148" s="3">
        <v>1969420000</v>
      </c>
      <c r="AB148" s="3">
        <v>1876330000</v>
      </c>
      <c r="AC148" s="3">
        <v>1783650000</v>
      </c>
      <c r="AD148" s="3">
        <v>1690980000</v>
      </c>
      <c r="AE148" s="3">
        <v>1598310000</v>
      </c>
      <c r="AF148" s="3">
        <v>1505210000</v>
      </c>
      <c r="AG148" s="3">
        <v>1412540000</v>
      </c>
    </row>
    <row r="149" spans="1:33" hidden="1" x14ac:dyDescent="0.35">
      <c r="A149" t="s">
        <v>161</v>
      </c>
      <c r="B149" t="s">
        <v>114</v>
      </c>
      <c r="C149" s="3">
        <v>12860000</v>
      </c>
      <c r="D149" s="3">
        <v>12620000</v>
      </c>
      <c r="E149" s="3">
        <v>12270000</v>
      </c>
      <c r="F149" s="3">
        <v>12510000</v>
      </c>
      <c r="G149" s="3">
        <v>12710000</v>
      </c>
      <c r="H149" s="3">
        <v>12910000</v>
      </c>
      <c r="I149" s="3">
        <v>13100000</v>
      </c>
      <c r="J149" s="3">
        <v>13290000</v>
      </c>
      <c r="K149" s="3">
        <v>13780000</v>
      </c>
      <c r="L149" s="3">
        <v>14260000</v>
      </c>
      <c r="M149" s="3">
        <v>14740000</v>
      </c>
      <c r="N149" s="3">
        <v>15220000</v>
      </c>
      <c r="O149" s="3">
        <v>15710000</v>
      </c>
      <c r="P149" s="3">
        <v>15760000</v>
      </c>
      <c r="Q149" s="3">
        <v>15820000</v>
      </c>
      <c r="R149" s="3">
        <v>15880000</v>
      </c>
      <c r="S149" s="3">
        <v>15940000</v>
      </c>
      <c r="T149" s="3">
        <v>15990000</v>
      </c>
      <c r="U149" s="3">
        <v>15890000</v>
      </c>
      <c r="V149" s="3">
        <v>15780000</v>
      </c>
      <c r="W149" s="3">
        <v>15680000</v>
      </c>
      <c r="X149" s="3">
        <v>15570000</v>
      </c>
      <c r="Y149" s="3">
        <v>15470000</v>
      </c>
      <c r="Z149" s="3">
        <v>15410000</v>
      </c>
      <c r="AA149" s="3">
        <v>15360000</v>
      </c>
      <c r="AB149" s="3">
        <v>15310000</v>
      </c>
      <c r="AC149" s="3">
        <v>15250000</v>
      </c>
      <c r="AD149" s="3">
        <v>15200000</v>
      </c>
      <c r="AE149" s="3">
        <v>15150000</v>
      </c>
      <c r="AF149" s="3">
        <v>15090000</v>
      </c>
      <c r="AG149" s="3">
        <v>15040000</v>
      </c>
    </row>
    <row r="150" spans="1:33" hidden="1" x14ac:dyDescent="0.35">
      <c r="A150" t="s">
        <v>162</v>
      </c>
      <c r="B150" t="s">
        <v>114</v>
      </c>
      <c r="C150" s="3">
        <v>241798000000</v>
      </c>
      <c r="D150" s="3">
        <v>257017000000</v>
      </c>
      <c r="E150" s="3">
        <v>267050000000</v>
      </c>
      <c r="F150" s="3">
        <v>274567000000</v>
      </c>
      <c r="G150" s="3">
        <v>280833000000</v>
      </c>
      <c r="H150" s="3">
        <v>286440000000</v>
      </c>
      <c r="I150" s="3">
        <v>291743000000</v>
      </c>
      <c r="J150" s="3">
        <v>296923000000</v>
      </c>
      <c r="K150" s="3">
        <v>302167000000</v>
      </c>
      <c r="L150" s="3">
        <v>307477000000</v>
      </c>
      <c r="M150" s="3">
        <v>312765000000</v>
      </c>
      <c r="N150" s="3">
        <v>318089000000</v>
      </c>
      <c r="O150" s="3">
        <v>323502000000</v>
      </c>
      <c r="P150" s="3">
        <v>328964000000</v>
      </c>
      <c r="Q150" s="3">
        <v>334465000000</v>
      </c>
      <c r="R150" s="3">
        <v>340043000000</v>
      </c>
      <c r="S150" s="3">
        <v>345695000000</v>
      </c>
      <c r="T150" s="3">
        <v>351386000000</v>
      </c>
      <c r="U150" s="3">
        <v>357114000000</v>
      </c>
      <c r="V150" s="3">
        <v>362958000000</v>
      </c>
      <c r="W150" s="3">
        <v>368803000000</v>
      </c>
      <c r="X150" s="3">
        <v>374720000000</v>
      </c>
      <c r="Y150" s="3">
        <v>380716000000</v>
      </c>
      <c r="Z150" s="3">
        <v>386637000000</v>
      </c>
      <c r="AA150" s="3">
        <v>392634000000</v>
      </c>
      <c r="AB150" s="3">
        <v>398711000000</v>
      </c>
      <c r="AC150" s="3">
        <v>404897000000</v>
      </c>
      <c r="AD150" s="3">
        <v>411122000000</v>
      </c>
      <c r="AE150" s="3">
        <v>417421000000</v>
      </c>
      <c r="AF150" s="3">
        <v>423874000000</v>
      </c>
      <c r="AG150" s="3">
        <v>430326000000</v>
      </c>
    </row>
    <row r="151" spans="1:33" hidden="1" x14ac:dyDescent="0.35">
      <c r="A151" t="s">
        <v>163</v>
      </c>
      <c r="B151" t="s">
        <v>114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hidden="1" x14ac:dyDescent="0.35">
      <c r="A152" t="s">
        <v>164</v>
      </c>
      <c r="B152" t="s">
        <v>114</v>
      </c>
      <c r="C152" s="3">
        <v>1420000000</v>
      </c>
      <c r="D152" s="3">
        <v>1420000000</v>
      </c>
      <c r="E152" s="3">
        <v>1420000000</v>
      </c>
      <c r="F152" s="3">
        <v>1420000000</v>
      </c>
      <c r="G152" s="3">
        <v>1420000000</v>
      </c>
      <c r="H152" s="3">
        <v>1420000000</v>
      </c>
      <c r="I152" s="3">
        <v>1420000000</v>
      </c>
      <c r="J152" s="3">
        <v>1420000000</v>
      </c>
      <c r="K152" s="3">
        <v>1420000000</v>
      </c>
      <c r="L152" s="3">
        <v>1420000000</v>
      </c>
      <c r="M152" s="3">
        <v>1420000000</v>
      </c>
      <c r="N152" s="3">
        <v>1420000000</v>
      </c>
      <c r="O152" s="3">
        <v>1420000000</v>
      </c>
      <c r="P152" s="3">
        <v>1420000000</v>
      </c>
      <c r="Q152" s="3">
        <v>1420000000</v>
      </c>
      <c r="R152" s="3">
        <v>1420000000</v>
      </c>
      <c r="S152" s="3">
        <v>1420000000</v>
      </c>
      <c r="T152" s="3">
        <v>1420000000</v>
      </c>
      <c r="U152" s="3">
        <v>1420000000</v>
      </c>
      <c r="V152" s="3">
        <v>1420000000</v>
      </c>
      <c r="W152" s="3">
        <v>1420000000</v>
      </c>
      <c r="X152" s="3">
        <v>1420000000</v>
      </c>
      <c r="Y152" s="3">
        <v>1420000000</v>
      </c>
      <c r="Z152" s="3">
        <v>1420000000</v>
      </c>
      <c r="AA152" s="3">
        <v>1420000000</v>
      </c>
      <c r="AB152" s="3">
        <v>1420000000</v>
      </c>
      <c r="AC152" s="3">
        <v>1420000000</v>
      </c>
      <c r="AD152" s="3">
        <v>1420000000</v>
      </c>
      <c r="AE152" s="3">
        <v>1420000000</v>
      </c>
      <c r="AF152" s="3">
        <v>1420000000</v>
      </c>
      <c r="AG152" s="3">
        <v>1420000000</v>
      </c>
    </row>
    <row r="153" spans="1:33" hidden="1" x14ac:dyDescent="0.35">
      <c r="A153" t="s">
        <v>165</v>
      </c>
      <c r="B153" t="s">
        <v>114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hidden="1" x14ac:dyDescent="0.35">
      <c r="A154" t="s">
        <v>166</v>
      </c>
      <c r="B154" t="s">
        <v>114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5">
      <c r="A155" t="s">
        <v>167</v>
      </c>
      <c r="B155" t="s">
        <v>114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5">
      <c r="A156" t="s">
        <v>168</v>
      </c>
      <c r="B156" t="s">
        <v>114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5">
      <c r="A157" t="s">
        <v>169</v>
      </c>
      <c r="B157" t="s">
        <v>114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35">
      <c r="A158" t="s">
        <v>170</v>
      </c>
      <c r="B158" t="s">
        <v>114</v>
      </c>
      <c r="C158" s="3">
        <v>50943100000000</v>
      </c>
      <c r="D158" s="3">
        <v>59138300000000</v>
      </c>
      <c r="E158" s="3">
        <v>66437700000000</v>
      </c>
      <c r="F158" s="3">
        <v>73240500000000</v>
      </c>
      <c r="G158" s="3">
        <v>79755300000000</v>
      </c>
      <c r="H158" s="3">
        <v>86110300000000</v>
      </c>
      <c r="I158" s="3">
        <v>98540400000000</v>
      </c>
      <c r="J158" s="3">
        <v>110927000000000</v>
      </c>
      <c r="K158" s="3">
        <v>123260000000000</v>
      </c>
      <c r="L158" s="3">
        <v>135678000000000</v>
      </c>
      <c r="M158" s="3">
        <v>147988000000000</v>
      </c>
      <c r="N158" s="3">
        <v>166500000000000</v>
      </c>
      <c r="O158" s="3">
        <v>185000000000000</v>
      </c>
      <c r="P158" s="3">
        <v>203500000000000</v>
      </c>
      <c r="Q158" s="3">
        <v>222000000000000</v>
      </c>
      <c r="R158" s="3">
        <v>240500000000000</v>
      </c>
      <c r="S158" s="3">
        <v>256500000000000</v>
      </c>
      <c r="T158" s="3">
        <v>272600000000000</v>
      </c>
      <c r="U158" s="3">
        <v>288600000000000</v>
      </c>
      <c r="V158" s="3">
        <v>304600000000000</v>
      </c>
      <c r="W158" s="3">
        <v>320700000000000</v>
      </c>
      <c r="X158" s="3">
        <v>335500000000000</v>
      </c>
      <c r="Y158" s="3">
        <v>350300000000000</v>
      </c>
      <c r="Z158" s="3">
        <v>365100000000000</v>
      </c>
      <c r="AA158" s="3">
        <v>379900000000000</v>
      </c>
      <c r="AB158" s="3">
        <v>394700000000000</v>
      </c>
      <c r="AC158" s="3">
        <v>411900000000000</v>
      </c>
      <c r="AD158" s="3">
        <v>429200000000000</v>
      </c>
      <c r="AE158" s="3">
        <v>446500000000000</v>
      </c>
      <c r="AF158" s="3">
        <v>463700000000000</v>
      </c>
      <c r="AG158" s="3">
        <v>481000000000000</v>
      </c>
    </row>
    <row r="159" spans="1:33" hidden="1" x14ac:dyDescent="0.35">
      <c r="A159" t="s">
        <v>171</v>
      </c>
      <c r="B159" t="s">
        <v>114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5">
      <c r="A160" t="s">
        <v>172</v>
      </c>
      <c r="B160" t="s">
        <v>114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5">
      <c r="A161" t="s">
        <v>173</v>
      </c>
      <c r="B161" t="s">
        <v>114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35">
      <c r="A162" t="s">
        <v>174</v>
      </c>
      <c r="B162" t="s">
        <v>114</v>
      </c>
      <c r="C162" s="3">
        <v>51202400000000</v>
      </c>
      <c r="D162" s="3">
        <v>65508600000000</v>
      </c>
      <c r="E162" s="3">
        <v>78038900000000</v>
      </c>
      <c r="F162" s="3">
        <v>91539600000000</v>
      </c>
      <c r="G162" s="3">
        <v>106716000000000</v>
      </c>
      <c r="H162" s="3">
        <v>123084000000000</v>
      </c>
      <c r="I162" s="3">
        <v>142272000000000</v>
      </c>
      <c r="J162" s="3">
        <v>164720000000000</v>
      </c>
      <c r="K162" s="3">
        <v>191180000000000</v>
      </c>
      <c r="L162" s="3">
        <v>220755000000000</v>
      </c>
      <c r="M162" s="3">
        <v>253720000000000</v>
      </c>
      <c r="N162" s="3">
        <v>290777000000000</v>
      </c>
      <c r="O162" s="3">
        <v>331350000000000</v>
      </c>
      <c r="P162" s="3">
        <v>374475000000000</v>
      </c>
      <c r="Q162" s="3">
        <v>419825000000000</v>
      </c>
      <c r="R162" s="3">
        <v>468041000000000</v>
      </c>
      <c r="S162" s="3">
        <v>517375000000000</v>
      </c>
      <c r="T162" s="3">
        <v>566868000000000</v>
      </c>
      <c r="U162" s="3">
        <v>617604000000000</v>
      </c>
      <c r="V162" s="3">
        <v>668288000000000</v>
      </c>
      <c r="W162" s="3">
        <v>718089000000000</v>
      </c>
      <c r="X162" s="3">
        <v>766773000000000</v>
      </c>
      <c r="Y162" s="3">
        <v>814301000000000</v>
      </c>
      <c r="Z162" s="3">
        <v>857981000000000</v>
      </c>
      <c r="AA162" s="3">
        <v>899792000000000</v>
      </c>
      <c r="AB162" s="3">
        <v>939924000000000</v>
      </c>
      <c r="AC162" s="3">
        <v>978166000000000</v>
      </c>
      <c r="AD162" s="3">
        <v>1014960000000000</v>
      </c>
      <c r="AE162" s="3">
        <v>1050170000000000</v>
      </c>
      <c r="AF162" s="3">
        <v>1083850000000000</v>
      </c>
      <c r="AG162" s="3">
        <v>1116020000000000</v>
      </c>
    </row>
    <row r="163" spans="1:33" hidden="1" x14ac:dyDescent="0.35">
      <c r="A163" t="s">
        <v>175</v>
      </c>
      <c r="B163" t="s">
        <v>114</v>
      </c>
      <c r="C163">
        <v>0</v>
      </c>
    </row>
    <row r="164" spans="1:33" hidden="1" x14ac:dyDescent="0.35">
      <c r="A164" t="s">
        <v>176</v>
      </c>
      <c r="B164" t="s">
        <v>114</v>
      </c>
      <c r="C164" s="3">
        <v>1025750000000000</v>
      </c>
      <c r="D164" s="3">
        <v>1108800000000000</v>
      </c>
      <c r="E164" s="3">
        <v>1191090000000000</v>
      </c>
      <c r="F164" s="3">
        <v>1270020000000000</v>
      </c>
      <c r="G164" s="3">
        <v>1348310000000000</v>
      </c>
      <c r="H164" s="3">
        <v>1427640000000000</v>
      </c>
      <c r="I164" s="3">
        <v>1505810000000000</v>
      </c>
      <c r="J164" s="3">
        <v>1583800000000000</v>
      </c>
      <c r="K164" s="3">
        <v>1683150000000000</v>
      </c>
      <c r="L164" s="3">
        <v>1783770000000000</v>
      </c>
      <c r="M164" s="3">
        <v>1883480000000000</v>
      </c>
      <c r="N164" s="3">
        <v>1984100000000000</v>
      </c>
      <c r="O164" s="3">
        <v>2086100000000000</v>
      </c>
      <c r="P164" s="3">
        <v>2189200000000000</v>
      </c>
      <c r="Q164" s="3">
        <v>2293000000000000</v>
      </c>
      <c r="R164" s="3">
        <v>2400000000000000</v>
      </c>
      <c r="S164" s="3">
        <v>2501800000000000</v>
      </c>
      <c r="T164" s="3">
        <v>2608600000000000</v>
      </c>
      <c r="U164" s="3">
        <v>2716100000000000</v>
      </c>
      <c r="V164" s="3">
        <v>2821500000000000</v>
      </c>
      <c r="W164" s="3">
        <v>2930000000000000</v>
      </c>
      <c r="X164" s="3">
        <v>3039300000000000</v>
      </c>
      <c r="Y164" s="3">
        <v>3146500000000000</v>
      </c>
      <c r="Z164" s="3">
        <v>3253900000000000</v>
      </c>
      <c r="AA164" s="3">
        <v>3361200000000000</v>
      </c>
      <c r="AB164" s="3">
        <v>3470200000000000</v>
      </c>
      <c r="AC164" s="3">
        <v>3578100000000000</v>
      </c>
      <c r="AD164" s="3">
        <v>3686000000000000</v>
      </c>
      <c r="AE164" s="3">
        <v>3794900000000000</v>
      </c>
      <c r="AF164" s="3">
        <v>3905800000000000</v>
      </c>
      <c r="AG164" s="3">
        <v>4015600000000000</v>
      </c>
    </row>
    <row r="165" spans="1:33" hidden="1" x14ac:dyDescent="0.35">
      <c r="A165" t="s">
        <v>177</v>
      </c>
      <c r="B165" t="s">
        <v>114</v>
      </c>
      <c r="C165" s="3">
        <v>336645000000000</v>
      </c>
      <c r="D165" s="3">
        <v>353640000000000</v>
      </c>
      <c r="E165" s="3">
        <v>369220000000000</v>
      </c>
      <c r="F165" s="3">
        <v>386499000000000</v>
      </c>
      <c r="G165" s="3">
        <v>402214000000000</v>
      </c>
      <c r="H165" s="3">
        <v>418498000000000</v>
      </c>
      <c r="I165" s="3">
        <v>434785000000000</v>
      </c>
      <c r="J165" s="3">
        <v>450788000000000</v>
      </c>
      <c r="K165" s="3">
        <v>474641000000000</v>
      </c>
      <c r="L165" s="3">
        <v>498469000000000</v>
      </c>
      <c r="M165" s="3">
        <v>521384000000000</v>
      </c>
      <c r="N165" s="3">
        <v>545100000000000</v>
      </c>
      <c r="O165" s="3">
        <v>567900000000000</v>
      </c>
      <c r="P165" s="3">
        <v>604300000000000</v>
      </c>
      <c r="Q165" s="3">
        <v>639800000000000</v>
      </c>
      <c r="R165" s="3">
        <v>675300000000000</v>
      </c>
      <c r="S165" s="3">
        <v>710700000000000</v>
      </c>
      <c r="T165" s="3">
        <v>746200000000000</v>
      </c>
      <c r="U165" s="3">
        <v>791400000000000</v>
      </c>
      <c r="V165" s="3">
        <v>837300000000000</v>
      </c>
      <c r="W165" s="3">
        <v>883100000000000</v>
      </c>
      <c r="X165" s="3">
        <v>929000000000000</v>
      </c>
      <c r="Y165" s="3">
        <v>975000000000000</v>
      </c>
      <c r="Z165" s="3">
        <v>1022000000000000</v>
      </c>
      <c r="AA165" s="3">
        <v>1069000000000000</v>
      </c>
      <c r="AB165" s="3">
        <v>1118000000000000</v>
      </c>
      <c r="AC165" s="3">
        <v>1165000000000000</v>
      </c>
      <c r="AD165" s="3">
        <v>1213000000000000</v>
      </c>
      <c r="AE165" s="3">
        <v>1260000000000000</v>
      </c>
      <c r="AF165" s="3">
        <v>1308000000000000</v>
      </c>
      <c r="AG165" s="3">
        <v>1355000000000000</v>
      </c>
    </row>
    <row r="166" spans="1:33" hidden="1" x14ac:dyDescent="0.35">
      <c r="A166" t="s">
        <v>178</v>
      </c>
      <c r="B166" t="s">
        <v>114</v>
      </c>
      <c r="C166" s="3">
        <v>2375650000000000</v>
      </c>
      <c r="D166" s="3">
        <v>2566760000000000</v>
      </c>
      <c r="E166" s="3">
        <v>2708280000000000</v>
      </c>
      <c r="F166" s="3">
        <v>2828240000000000</v>
      </c>
      <c r="G166" s="3">
        <v>2934730000000000</v>
      </c>
      <c r="H166" s="3">
        <v>3034770000000000</v>
      </c>
      <c r="I166" s="3">
        <v>3130830000000000</v>
      </c>
      <c r="J166" s="3">
        <v>3225300000000000</v>
      </c>
      <c r="K166" s="3">
        <v>3330660000000000</v>
      </c>
      <c r="L166" s="3">
        <v>3435540000000000</v>
      </c>
      <c r="M166" s="3">
        <v>3540040000000000</v>
      </c>
      <c r="N166" s="3">
        <v>3644760000000000</v>
      </c>
      <c r="O166" s="3">
        <v>3748990000000000</v>
      </c>
      <c r="P166" s="3">
        <v>3854710000000000</v>
      </c>
      <c r="Q166" s="3">
        <v>3960230000000000</v>
      </c>
      <c r="R166" s="3">
        <v>4065950000000000</v>
      </c>
      <c r="S166" s="3">
        <v>4171580000000000</v>
      </c>
      <c r="T166" s="3">
        <v>4277200000000000</v>
      </c>
      <c r="U166" s="3">
        <v>4402500000000000</v>
      </c>
      <c r="V166" s="3">
        <v>4527910000000000</v>
      </c>
      <c r="W166" s="3">
        <v>4653230000000000</v>
      </c>
      <c r="X166" s="3">
        <v>4778530000000000</v>
      </c>
      <c r="Y166" s="3">
        <v>4903940000000000</v>
      </c>
      <c r="Z166" s="3">
        <v>4998860000000000</v>
      </c>
      <c r="AA166" s="3">
        <v>5093790000000000</v>
      </c>
      <c r="AB166" s="3">
        <v>5188710000000000</v>
      </c>
      <c r="AC166" s="3">
        <v>5283730000000000</v>
      </c>
      <c r="AD166" s="3">
        <v>5378660000000000</v>
      </c>
      <c r="AE166" s="3">
        <v>5473580000000000</v>
      </c>
      <c r="AF166" s="3">
        <v>5568500000000000</v>
      </c>
      <c r="AG166" s="3">
        <v>5663420000000000</v>
      </c>
    </row>
    <row r="167" spans="1:33" hidden="1" x14ac:dyDescent="0.35">
      <c r="A167" t="s">
        <v>179</v>
      </c>
      <c r="B167" t="s">
        <v>114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5">
      <c r="A168" t="s">
        <v>180</v>
      </c>
      <c r="B168" t="s">
        <v>114</v>
      </c>
      <c r="C168">
        <v>0</v>
      </c>
    </row>
    <row r="169" spans="1:33" hidden="1" x14ac:dyDescent="0.35">
      <c r="A169" t="s">
        <v>181</v>
      </c>
      <c r="B169" t="s">
        <v>114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35">
      <c r="A170" t="s">
        <v>136</v>
      </c>
      <c r="B170" t="s">
        <v>129</v>
      </c>
      <c r="C170">
        <v>664.52499999999998</v>
      </c>
      <c r="D170">
        <v>689.00800000000004</v>
      </c>
      <c r="E170">
        <v>691.42899999999997</v>
      </c>
      <c r="F170">
        <v>697.721</v>
      </c>
      <c r="G170">
        <v>707.23299999999995</v>
      </c>
      <c r="H170">
        <v>720.08</v>
      </c>
      <c r="I170">
        <v>727.05700000000002</v>
      </c>
      <c r="J170">
        <v>733.76</v>
      </c>
      <c r="K170">
        <v>742.60500000000002</v>
      </c>
      <c r="L170">
        <v>751.33399999999995</v>
      </c>
      <c r="M170">
        <v>762.41</v>
      </c>
      <c r="N170">
        <v>771.57500000000005</v>
      </c>
      <c r="O170">
        <v>779.20299999999997</v>
      </c>
      <c r="P170">
        <v>787.83199999999999</v>
      </c>
      <c r="Q170">
        <v>795.22699999999998</v>
      </c>
      <c r="R170">
        <v>799.23699999999997</v>
      </c>
      <c r="S170">
        <v>803.14400000000001</v>
      </c>
      <c r="T170">
        <v>807.50199999999995</v>
      </c>
      <c r="U170">
        <v>811.33</v>
      </c>
      <c r="V170">
        <v>814.61300000000006</v>
      </c>
      <c r="W170">
        <v>818.88400000000001</v>
      </c>
      <c r="X170">
        <v>824.1</v>
      </c>
      <c r="Y170">
        <v>829.024</v>
      </c>
      <c r="Z170">
        <v>832.596</v>
      </c>
      <c r="AA170">
        <v>837.72</v>
      </c>
      <c r="AB170">
        <v>841.79300000000001</v>
      </c>
      <c r="AC170">
        <v>846.43299999999999</v>
      </c>
      <c r="AD170">
        <v>850.73699999999997</v>
      </c>
      <c r="AE170">
        <v>856</v>
      </c>
      <c r="AF170">
        <v>861.20799999999997</v>
      </c>
      <c r="AG170">
        <v>868.11900000000003</v>
      </c>
    </row>
    <row r="171" spans="1:33" hidden="1" x14ac:dyDescent="0.35">
      <c r="A171" t="s">
        <v>115</v>
      </c>
      <c r="B171" t="s">
        <v>129</v>
      </c>
      <c r="C171">
        <v>152.20599999999999</v>
      </c>
      <c r="D171">
        <v>155.506</v>
      </c>
      <c r="E171">
        <v>159.21299999999999</v>
      </c>
      <c r="F171">
        <v>163.477</v>
      </c>
      <c r="G171">
        <v>167.83500000000001</v>
      </c>
      <c r="H171">
        <v>172.309</v>
      </c>
      <c r="I171">
        <v>176.786</v>
      </c>
      <c r="J171">
        <v>181.429</v>
      </c>
      <c r="K171">
        <v>186.28700000000001</v>
      </c>
      <c r="L171">
        <v>191.25200000000001</v>
      </c>
      <c r="M171">
        <v>196.08699999999999</v>
      </c>
      <c r="N171">
        <v>200.76499999999999</v>
      </c>
      <c r="O171">
        <v>205.23599999999999</v>
      </c>
      <c r="P171">
        <v>209.577</v>
      </c>
      <c r="Q171">
        <v>213.84</v>
      </c>
      <c r="R171">
        <v>214.86799999999999</v>
      </c>
      <c r="S171">
        <v>215.78700000000001</v>
      </c>
      <c r="T171">
        <v>216.298</v>
      </c>
      <c r="U171">
        <v>216.851</v>
      </c>
      <c r="V171">
        <v>217.37799999999999</v>
      </c>
      <c r="W171">
        <v>218.018</v>
      </c>
      <c r="X171">
        <v>218.679</v>
      </c>
      <c r="Y171">
        <v>219.32499999999999</v>
      </c>
      <c r="Z171">
        <v>220.108</v>
      </c>
      <c r="AA171">
        <v>221.011</v>
      </c>
      <c r="AB171">
        <v>222.053</v>
      </c>
      <c r="AC171">
        <v>223.17699999999999</v>
      </c>
      <c r="AD171">
        <v>224.18899999999999</v>
      </c>
      <c r="AE171">
        <v>225.614</v>
      </c>
      <c r="AF171">
        <v>227.23</v>
      </c>
      <c r="AG171">
        <v>229.101</v>
      </c>
    </row>
    <row r="172" spans="1:33" hidden="1" x14ac:dyDescent="0.35">
      <c r="A172" t="s">
        <v>116</v>
      </c>
      <c r="B172" t="s">
        <v>129</v>
      </c>
      <c r="C172">
        <v>131.13499999999999</v>
      </c>
      <c r="D172">
        <v>147.80699999999999</v>
      </c>
      <c r="E172">
        <v>141.78399999999999</v>
      </c>
      <c r="F172">
        <v>139.989</v>
      </c>
      <c r="G172">
        <v>140.38</v>
      </c>
      <c r="H172">
        <v>143.85300000000001</v>
      </c>
      <c r="I172">
        <v>142.18</v>
      </c>
      <c r="J172">
        <v>140.25800000000001</v>
      </c>
      <c r="K172">
        <v>140.06800000000001</v>
      </c>
      <c r="L172">
        <v>139.65299999999999</v>
      </c>
      <c r="M172">
        <v>141.72300000000001</v>
      </c>
      <c r="N172">
        <v>143.00200000000001</v>
      </c>
      <c r="O172">
        <v>143.22399999999999</v>
      </c>
      <c r="P172">
        <v>144.68199999999999</v>
      </c>
      <c r="Q172">
        <v>145.018</v>
      </c>
      <c r="R172">
        <v>145.09899999999999</v>
      </c>
      <c r="S172">
        <v>144.24600000000001</v>
      </c>
      <c r="T172">
        <v>144.125</v>
      </c>
      <c r="U172">
        <v>143.559</v>
      </c>
      <c r="V172">
        <v>142.31200000000001</v>
      </c>
      <c r="W172">
        <v>142.02699999999999</v>
      </c>
      <c r="X172">
        <v>142.44999999999999</v>
      </c>
      <c r="Y172">
        <v>142.67099999999999</v>
      </c>
      <c r="Z172">
        <v>141.27199999999999</v>
      </c>
      <c r="AA172">
        <v>141.89099999999999</v>
      </c>
      <c r="AB172">
        <v>141.292</v>
      </c>
      <c r="AC172">
        <v>141.13900000000001</v>
      </c>
      <c r="AD172">
        <v>140.79499999999999</v>
      </c>
      <c r="AE172">
        <v>140.958</v>
      </c>
      <c r="AF172">
        <v>140.928</v>
      </c>
      <c r="AG172">
        <v>142.20500000000001</v>
      </c>
    </row>
    <row r="173" spans="1:33" hidden="1" x14ac:dyDescent="0.35">
      <c r="A173" t="s">
        <v>117</v>
      </c>
      <c r="B173" t="s">
        <v>129</v>
      </c>
      <c r="C173">
        <v>15.0266</v>
      </c>
      <c r="D173">
        <v>15.0428</v>
      </c>
      <c r="E173">
        <v>15.052899999999999</v>
      </c>
      <c r="F173">
        <v>15.0457</v>
      </c>
      <c r="G173">
        <v>15.0528</v>
      </c>
      <c r="H173">
        <v>15.051500000000001</v>
      </c>
      <c r="I173">
        <v>15.0594</v>
      </c>
      <c r="J173">
        <v>15.0724</v>
      </c>
      <c r="K173">
        <v>15.0868</v>
      </c>
      <c r="L173">
        <v>15.1068</v>
      </c>
      <c r="M173">
        <v>15.126899999999999</v>
      </c>
      <c r="N173">
        <v>15.105499999999999</v>
      </c>
      <c r="O173">
        <v>15.135899999999999</v>
      </c>
      <c r="P173">
        <v>15.1616</v>
      </c>
      <c r="Q173">
        <v>15.187900000000001</v>
      </c>
      <c r="R173">
        <v>15.2218</v>
      </c>
      <c r="S173">
        <v>15.250999999999999</v>
      </c>
      <c r="T173">
        <v>15.286899999999999</v>
      </c>
      <c r="U173">
        <v>15.324299999999999</v>
      </c>
      <c r="V173">
        <v>15.3569</v>
      </c>
      <c r="W173">
        <v>15.397600000000001</v>
      </c>
      <c r="X173">
        <v>15.438599999999999</v>
      </c>
      <c r="Y173">
        <v>15.475300000000001</v>
      </c>
      <c r="Z173">
        <v>15.520099999999999</v>
      </c>
      <c r="AA173">
        <v>15.5646</v>
      </c>
      <c r="AB173">
        <v>15.6121</v>
      </c>
      <c r="AC173">
        <v>15.6601</v>
      </c>
      <c r="AD173">
        <v>15.7104</v>
      </c>
      <c r="AE173">
        <v>15.760999999999999</v>
      </c>
      <c r="AF173">
        <v>15.813700000000001</v>
      </c>
      <c r="AG173">
        <v>15.8681</v>
      </c>
    </row>
    <row r="174" spans="1:33" hidden="1" x14ac:dyDescent="0.35">
      <c r="A174" t="s">
        <v>118</v>
      </c>
      <c r="B174" t="s">
        <v>129</v>
      </c>
      <c r="C174">
        <v>4.1884499999999996</v>
      </c>
      <c r="D174">
        <v>4.2076099999999999</v>
      </c>
      <c r="E174">
        <v>4.2219100000000003</v>
      </c>
      <c r="F174">
        <v>4.2324900000000003</v>
      </c>
      <c r="G174">
        <v>4.2439600000000004</v>
      </c>
      <c r="H174">
        <v>4.2545400000000004</v>
      </c>
      <c r="I174">
        <v>4.2666300000000001</v>
      </c>
      <c r="J174">
        <v>4.2773700000000003</v>
      </c>
      <c r="K174">
        <v>4.2894500000000004</v>
      </c>
      <c r="L174">
        <v>4.3008100000000002</v>
      </c>
      <c r="M174">
        <v>4.3121700000000001</v>
      </c>
      <c r="N174">
        <v>4.3107800000000003</v>
      </c>
      <c r="O174">
        <v>4.3754799999999996</v>
      </c>
      <c r="P174">
        <v>4.4409599999999996</v>
      </c>
      <c r="Q174">
        <v>4.5083399999999996</v>
      </c>
      <c r="R174">
        <v>4.5759299999999996</v>
      </c>
      <c r="S174">
        <v>4.6442500000000004</v>
      </c>
      <c r="T174">
        <v>4.7139600000000002</v>
      </c>
      <c r="U174">
        <v>4.7843900000000001</v>
      </c>
      <c r="V174">
        <v>4.85684</v>
      </c>
      <c r="W174">
        <v>4.9293899999999997</v>
      </c>
      <c r="X174">
        <v>5.0027200000000001</v>
      </c>
      <c r="Y174">
        <v>5.0780599999999998</v>
      </c>
      <c r="Z174">
        <v>5.1541199999999998</v>
      </c>
      <c r="AA174">
        <v>5.2316200000000004</v>
      </c>
      <c r="AB174">
        <v>5.3099100000000004</v>
      </c>
      <c r="AC174">
        <v>5.3901500000000002</v>
      </c>
      <c r="AD174">
        <v>5.4706000000000001</v>
      </c>
      <c r="AE174">
        <v>5.5523400000000001</v>
      </c>
      <c r="AF174">
        <v>5.63558</v>
      </c>
      <c r="AG174">
        <v>5.7208300000000003</v>
      </c>
    </row>
    <row r="175" spans="1:33" hidden="1" x14ac:dyDescent="0.35">
      <c r="A175" t="s">
        <v>137</v>
      </c>
      <c r="B175" t="s">
        <v>129</v>
      </c>
      <c r="C175">
        <v>344.29599999999999</v>
      </c>
      <c r="D175">
        <v>348.86900000000003</v>
      </c>
      <c r="E175">
        <v>353.77699999999999</v>
      </c>
      <c r="F175">
        <v>357.69299999999998</v>
      </c>
      <c r="G175">
        <v>362.63200000000001</v>
      </c>
      <c r="H175">
        <v>367.71800000000002</v>
      </c>
      <c r="I175">
        <v>371.96699999999998</v>
      </c>
      <c r="J175">
        <v>376.12</v>
      </c>
      <c r="K175">
        <v>380.36599999999999</v>
      </c>
      <c r="L175">
        <v>384.709</v>
      </c>
      <c r="M175">
        <v>388.94400000000002</v>
      </c>
      <c r="N175">
        <v>392.37</v>
      </c>
      <c r="O175">
        <v>395.30599999999998</v>
      </c>
      <c r="P175">
        <v>398.23899999999998</v>
      </c>
      <c r="Q175">
        <v>401.13799999999998</v>
      </c>
      <c r="R175">
        <v>404.03199999999998</v>
      </c>
      <c r="S175">
        <v>407.971</v>
      </c>
      <c r="T175">
        <v>411.93</v>
      </c>
      <c r="U175">
        <v>415.858</v>
      </c>
      <c r="V175">
        <v>419.851</v>
      </c>
      <c r="W175">
        <v>423.84899999999999</v>
      </c>
      <c r="X175">
        <v>427.96300000000002</v>
      </c>
      <c r="Y175">
        <v>432.10300000000001</v>
      </c>
      <c r="Z175">
        <v>436.26400000000001</v>
      </c>
      <c r="AA175">
        <v>439.94</v>
      </c>
      <c r="AB175">
        <v>443.64</v>
      </c>
      <c r="AC175">
        <v>447.27499999999998</v>
      </c>
      <c r="AD175">
        <v>450.97699999999998</v>
      </c>
      <c r="AE175">
        <v>454.61399999999998</v>
      </c>
      <c r="AF175">
        <v>458.29599999999999</v>
      </c>
      <c r="AG175">
        <v>462.01499999999999</v>
      </c>
    </row>
    <row r="176" spans="1:33" hidden="1" x14ac:dyDescent="0.35">
      <c r="A176" t="s">
        <v>119</v>
      </c>
      <c r="B176" t="s">
        <v>129</v>
      </c>
      <c r="C176">
        <v>5.58675E-2</v>
      </c>
      <c r="D176">
        <v>5.6953200000000002E-2</v>
      </c>
      <c r="E176">
        <v>5.8057499999999998E-2</v>
      </c>
      <c r="F176">
        <v>5.9182600000000002E-2</v>
      </c>
      <c r="G176">
        <v>6.0332299999999998E-2</v>
      </c>
      <c r="H176">
        <v>6.15121E-2</v>
      </c>
      <c r="I176">
        <v>6.2720300000000007E-2</v>
      </c>
      <c r="J176">
        <v>6.3965099999999997E-2</v>
      </c>
      <c r="K176">
        <v>6.5247799999999995E-2</v>
      </c>
      <c r="L176">
        <v>6.65713E-2</v>
      </c>
      <c r="M176">
        <v>6.7960699999999999E-2</v>
      </c>
      <c r="N176">
        <v>6.9405999999999995E-2</v>
      </c>
      <c r="O176">
        <v>7.0465E-2</v>
      </c>
      <c r="P176">
        <v>7.1575700000000006E-2</v>
      </c>
      <c r="Q176">
        <v>7.2751300000000005E-2</v>
      </c>
      <c r="R176">
        <v>7.3957800000000004E-2</v>
      </c>
      <c r="S176">
        <v>7.5220300000000004E-2</v>
      </c>
      <c r="T176">
        <v>7.6544899999999999E-2</v>
      </c>
      <c r="U176">
        <v>7.7927399999999994E-2</v>
      </c>
      <c r="V176">
        <v>7.9354800000000003E-2</v>
      </c>
      <c r="W176">
        <v>8.0832500000000002E-2</v>
      </c>
      <c r="X176">
        <v>8.2360000000000003E-2</v>
      </c>
      <c r="Y176">
        <v>8.3929900000000002E-2</v>
      </c>
      <c r="Z176">
        <v>8.5544300000000004E-2</v>
      </c>
      <c r="AA176">
        <v>8.6785200000000007E-2</v>
      </c>
      <c r="AB176">
        <v>8.8058700000000004E-2</v>
      </c>
      <c r="AC176">
        <v>8.9353299999999997E-2</v>
      </c>
      <c r="AD176">
        <v>9.0655700000000006E-2</v>
      </c>
      <c r="AE176">
        <v>9.1970200000000002E-2</v>
      </c>
      <c r="AF176">
        <v>9.3304600000000001E-2</v>
      </c>
      <c r="AG176">
        <v>9.4640000000000002E-2</v>
      </c>
    </row>
    <row r="177" spans="1:33" hidden="1" x14ac:dyDescent="0.35">
      <c r="A177" t="s">
        <v>120</v>
      </c>
      <c r="B177" t="s">
        <v>129</v>
      </c>
      <c r="C177">
        <v>17.6158</v>
      </c>
      <c r="D177">
        <v>17.519300000000001</v>
      </c>
      <c r="E177">
        <v>17.322299999999998</v>
      </c>
      <c r="F177">
        <v>17.2256</v>
      </c>
      <c r="G177">
        <v>17.029199999999999</v>
      </c>
      <c r="H177">
        <v>16.8325</v>
      </c>
      <c r="I177">
        <v>16.735700000000001</v>
      </c>
      <c r="J177">
        <v>16.539000000000001</v>
      </c>
      <c r="K177">
        <v>16.442599999999999</v>
      </c>
      <c r="L177">
        <v>16.2456</v>
      </c>
      <c r="M177">
        <v>16.149100000000001</v>
      </c>
      <c r="N177">
        <v>15.952400000000001</v>
      </c>
      <c r="O177">
        <v>15.855399999999999</v>
      </c>
      <c r="P177">
        <v>15.659000000000001</v>
      </c>
      <c r="Q177">
        <v>15.462199999999999</v>
      </c>
      <c r="R177">
        <v>15.365500000000001</v>
      </c>
      <c r="S177">
        <v>15.168799999999999</v>
      </c>
      <c r="T177">
        <v>15.0724</v>
      </c>
      <c r="U177">
        <v>14.875400000000001</v>
      </c>
      <c r="V177">
        <v>14.778600000000001</v>
      </c>
      <c r="W177">
        <v>14.5822</v>
      </c>
      <c r="X177">
        <v>14.485200000000001</v>
      </c>
      <c r="Y177">
        <v>14.2887</v>
      </c>
      <c r="Z177">
        <v>14.192</v>
      </c>
      <c r="AA177">
        <v>13.9953</v>
      </c>
      <c r="AB177">
        <v>13.7986</v>
      </c>
      <c r="AC177">
        <v>13.7019</v>
      </c>
      <c r="AD177">
        <v>13.505100000000001</v>
      </c>
      <c r="AE177">
        <v>13.4084</v>
      </c>
      <c r="AF177">
        <v>13.212</v>
      </c>
      <c r="AG177">
        <v>13.115</v>
      </c>
    </row>
    <row r="178" spans="1:33" hidden="1" x14ac:dyDescent="0.35">
      <c r="A178" t="s">
        <v>121</v>
      </c>
      <c r="B178" t="s">
        <v>129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35">
      <c r="A179" t="s">
        <v>122</v>
      </c>
      <c r="B179" t="s">
        <v>129</v>
      </c>
      <c r="C179">
        <v>203.97800000000001</v>
      </c>
      <c r="D179">
        <v>207.17599999999999</v>
      </c>
      <c r="E179">
        <v>210.679</v>
      </c>
      <c r="F179">
        <v>213.22</v>
      </c>
      <c r="G179">
        <v>216.78200000000001</v>
      </c>
      <c r="H179">
        <v>220.49</v>
      </c>
      <c r="I179">
        <v>223.446</v>
      </c>
      <c r="J179">
        <v>226.36199999999999</v>
      </c>
      <c r="K179">
        <v>229.34</v>
      </c>
      <c r="L179">
        <v>232.38800000000001</v>
      </c>
      <c r="M179">
        <v>235.35400000000001</v>
      </c>
      <c r="N179">
        <v>237.679</v>
      </c>
      <c r="O179">
        <v>239.518</v>
      </c>
      <c r="P179">
        <v>241.38200000000001</v>
      </c>
      <c r="Q179">
        <v>243.18299999999999</v>
      </c>
      <c r="R179">
        <v>245.00899999999999</v>
      </c>
      <c r="S179">
        <v>247.935</v>
      </c>
      <c r="T179">
        <v>250.88300000000001</v>
      </c>
      <c r="U179">
        <v>253.82599999999999</v>
      </c>
      <c r="V179">
        <v>256.80799999999999</v>
      </c>
      <c r="W179">
        <v>259.82100000000003</v>
      </c>
      <c r="X179">
        <v>263.036</v>
      </c>
      <c r="Y179">
        <v>266.27600000000001</v>
      </c>
      <c r="Z179">
        <v>269.53800000000001</v>
      </c>
      <c r="AA179">
        <v>272.37</v>
      </c>
      <c r="AB179">
        <v>275.19900000000001</v>
      </c>
      <c r="AC179">
        <v>278.04899999999998</v>
      </c>
      <c r="AD179">
        <v>280.91000000000003</v>
      </c>
      <c r="AE179">
        <v>283.76299999999998</v>
      </c>
      <c r="AF179">
        <v>286.63099999999997</v>
      </c>
      <c r="AG179">
        <v>289.51100000000002</v>
      </c>
    </row>
    <row r="180" spans="1:33" hidden="1" x14ac:dyDescent="0.35">
      <c r="A180" t="s">
        <v>123</v>
      </c>
      <c r="B180" t="s">
        <v>129</v>
      </c>
      <c r="C180">
        <v>90.124899999999997</v>
      </c>
      <c r="D180">
        <v>90.677199999999999</v>
      </c>
      <c r="E180">
        <v>91.231700000000004</v>
      </c>
      <c r="F180">
        <v>91.785300000000007</v>
      </c>
      <c r="G180">
        <v>92.339299999999994</v>
      </c>
      <c r="H180">
        <v>92.895600000000002</v>
      </c>
      <c r="I180">
        <v>93.396500000000003</v>
      </c>
      <c r="J180">
        <v>93.87</v>
      </c>
      <c r="K180">
        <v>94.345600000000005</v>
      </c>
      <c r="L180">
        <v>94.848299999999995</v>
      </c>
      <c r="M180">
        <v>95.325100000000006</v>
      </c>
      <c r="N180">
        <v>95.692099999999996</v>
      </c>
      <c r="O180">
        <v>96.031199999999998</v>
      </c>
      <c r="P180">
        <v>96.370500000000007</v>
      </c>
      <c r="Q180">
        <v>96.710099999999997</v>
      </c>
      <c r="R180">
        <v>97.048400000000001</v>
      </c>
      <c r="S180">
        <v>97.333799999999997</v>
      </c>
      <c r="T180">
        <v>97.617999999999995</v>
      </c>
      <c r="U180">
        <v>97.875799999999998</v>
      </c>
      <c r="V180">
        <v>98.160300000000007</v>
      </c>
      <c r="W180">
        <v>98.446600000000004</v>
      </c>
      <c r="X180">
        <v>98.649199999999993</v>
      </c>
      <c r="Y180">
        <v>98.825400000000002</v>
      </c>
      <c r="Z180">
        <v>99.028300000000002</v>
      </c>
      <c r="AA180">
        <v>99.180300000000003</v>
      </c>
      <c r="AB180">
        <v>99.358800000000002</v>
      </c>
      <c r="AC180">
        <v>99.483000000000004</v>
      </c>
      <c r="AD180">
        <v>99.635099999999994</v>
      </c>
      <c r="AE180">
        <v>99.759</v>
      </c>
      <c r="AF180">
        <v>99.883200000000002</v>
      </c>
      <c r="AG180">
        <v>100.062</v>
      </c>
    </row>
    <row r="181" spans="1:33" hidden="1" x14ac:dyDescent="0.35">
      <c r="A181" t="s">
        <v>124</v>
      </c>
      <c r="B181" t="s">
        <v>129</v>
      </c>
      <c r="C181">
        <v>50.1937</v>
      </c>
      <c r="D181">
        <v>51.015700000000002</v>
      </c>
      <c r="E181">
        <v>51.865600000000001</v>
      </c>
      <c r="F181">
        <v>52.687800000000003</v>
      </c>
      <c r="G181">
        <v>53.509900000000002</v>
      </c>
      <c r="H181">
        <v>54.3324</v>
      </c>
      <c r="I181">
        <v>55.124200000000002</v>
      </c>
      <c r="J181">
        <v>55.888199999999998</v>
      </c>
      <c r="K181">
        <v>56.680199999999999</v>
      </c>
      <c r="L181">
        <v>57.4724</v>
      </c>
      <c r="M181">
        <v>58.265000000000001</v>
      </c>
      <c r="N181">
        <v>58.999000000000002</v>
      </c>
      <c r="O181">
        <v>59.756900000000002</v>
      </c>
      <c r="P181">
        <v>60.486800000000002</v>
      </c>
      <c r="Q181">
        <v>61.244900000000001</v>
      </c>
      <c r="R181">
        <v>61.974600000000002</v>
      </c>
      <c r="S181">
        <v>62.701900000000002</v>
      </c>
      <c r="T181">
        <v>63.428800000000003</v>
      </c>
      <c r="U181">
        <v>64.155699999999996</v>
      </c>
      <c r="V181">
        <v>64.8827</v>
      </c>
      <c r="W181">
        <v>65.581500000000005</v>
      </c>
      <c r="X181">
        <v>66.277100000000004</v>
      </c>
      <c r="Y181">
        <v>67.001999999999995</v>
      </c>
      <c r="Z181">
        <v>67.697800000000001</v>
      </c>
      <c r="AA181">
        <v>68.389899999999997</v>
      </c>
      <c r="AB181">
        <v>69.081999999999994</v>
      </c>
      <c r="AC181">
        <v>69.742800000000003</v>
      </c>
      <c r="AD181">
        <v>70.4315</v>
      </c>
      <c r="AE181">
        <v>71.092200000000005</v>
      </c>
      <c r="AF181">
        <v>71.780900000000003</v>
      </c>
      <c r="AG181">
        <v>72.441800000000001</v>
      </c>
    </row>
    <row r="182" spans="1:33" hidden="1" x14ac:dyDescent="0.35">
      <c r="A182" t="s">
        <v>138</v>
      </c>
      <c r="B182" t="s">
        <v>129</v>
      </c>
      <c r="C182">
        <v>479.43700000000001</v>
      </c>
      <c r="D182">
        <v>501.08199999999999</v>
      </c>
      <c r="E182">
        <v>500.82400000000001</v>
      </c>
      <c r="F182">
        <v>504.42700000000002</v>
      </c>
      <c r="G182">
        <v>511.22</v>
      </c>
      <c r="H182">
        <v>521.34199999999998</v>
      </c>
      <c r="I182">
        <v>526.298</v>
      </c>
      <c r="J182">
        <v>531.04600000000005</v>
      </c>
      <c r="K182">
        <v>537.87300000000005</v>
      </c>
      <c r="L182">
        <v>544.56500000000005</v>
      </c>
      <c r="M182">
        <v>553.61800000000005</v>
      </c>
      <c r="N182">
        <v>561.52200000000005</v>
      </c>
      <c r="O182">
        <v>567.87</v>
      </c>
      <c r="P182">
        <v>575.226</v>
      </c>
      <c r="Q182">
        <v>581.34100000000001</v>
      </c>
      <c r="R182">
        <v>584.1</v>
      </c>
      <c r="S182">
        <v>585.88499999999999</v>
      </c>
      <c r="T182">
        <v>588.10900000000004</v>
      </c>
      <c r="U182">
        <v>589.84299999999996</v>
      </c>
      <c r="V182">
        <v>591.01199999999994</v>
      </c>
      <c r="W182">
        <v>593.173</v>
      </c>
      <c r="X182">
        <v>596.20399999999995</v>
      </c>
      <c r="Y182">
        <v>598.95100000000002</v>
      </c>
      <c r="Z182">
        <v>600.346</v>
      </c>
      <c r="AA182">
        <v>603.30999999999995</v>
      </c>
      <c r="AB182">
        <v>605.20399999999995</v>
      </c>
      <c r="AC182">
        <v>607.69299999999998</v>
      </c>
      <c r="AD182">
        <v>609.79700000000003</v>
      </c>
      <c r="AE182">
        <v>612.91200000000003</v>
      </c>
      <c r="AF182">
        <v>615.952</v>
      </c>
      <c r="AG182">
        <v>620.65</v>
      </c>
    </row>
    <row r="183" spans="1:33" hidden="1" x14ac:dyDescent="0.35">
      <c r="A183" t="s">
        <v>139</v>
      </c>
      <c r="B183" t="s">
        <v>129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35">
      <c r="A184" t="s">
        <v>140</v>
      </c>
      <c r="B184" t="s">
        <v>129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hidden="1" x14ac:dyDescent="0.35">
      <c r="A185" t="s">
        <v>141</v>
      </c>
      <c r="B185" t="s">
        <v>129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hidden="1" x14ac:dyDescent="0.35">
      <c r="A186" t="s">
        <v>142</v>
      </c>
      <c r="B186" t="s">
        <v>129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idden="1" x14ac:dyDescent="0.35">
      <c r="A187" t="s">
        <v>143</v>
      </c>
      <c r="B187" t="s">
        <v>129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hidden="1" x14ac:dyDescent="0.35">
      <c r="A188" t="s">
        <v>144</v>
      </c>
      <c r="B188" t="s">
        <v>129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hidden="1" x14ac:dyDescent="0.35">
      <c r="A189" t="s">
        <v>145</v>
      </c>
      <c r="B189" t="s">
        <v>129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idden="1" x14ac:dyDescent="0.35">
      <c r="A190" t="s">
        <v>146</v>
      </c>
      <c r="B190" t="s">
        <v>129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hidden="1" x14ac:dyDescent="0.35">
      <c r="A191" t="s">
        <v>147</v>
      </c>
      <c r="B191" t="s">
        <v>129</v>
      </c>
      <c r="C191">
        <v>130.49</v>
      </c>
      <c r="D191">
        <v>131.99100000000001</v>
      </c>
      <c r="E191">
        <v>133.46899999999999</v>
      </c>
      <c r="F191">
        <v>134.91300000000001</v>
      </c>
      <c r="G191">
        <v>136.364</v>
      </c>
      <c r="H191">
        <v>137.84899999999999</v>
      </c>
      <c r="I191">
        <v>139.06899999999999</v>
      </c>
      <c r="J191">
        <v>140.23400000000001</v>
      </c>
      <c r="K191">
        <v>141.46299999999999</v>
      </c>
      <c r="L191">
        <v>142.69</v>
      </c>
      <c r="M191">
        <v>143.92099999999999</v>
      </c>
      <c r="N191">
        <v>144.654</v>
      </c>
      <c r="O191">
        <v>145.43899999999999</v>
      </c>
      <c r="P191">
        <v>146.19999999999999</v>
      </c>
      <c r="Q191">
        <v>146.98500000000001</v>
      </c>
      <c r="R191">
        <v>147.71</v>
      </c>
      <c r="S191">
        <v>148.99799999999999</v>
      </c>
      <c r="T191">
        <v>150.26</v>
      </c>
      <c r="U191">
        <v>151.52000000000001</v>
      </c>
      <c r="V191">
        <v>152.77699999999999</v>
      </c>
      <c r="W191">
        <v>154.04</v>
      </c>
      <c r="X191">
        <v>155.21799999999999</v>
      </c>
      <c r="Y191">
        <v>156.42599999999999</v>
      </c>
      <c r="Z191">
        <v>157.60300000000001</v>
      </c>
      <c r="AA191">
        <v>158.78200000000001</v>
      </c>
      <c r="AB191">
        <v>159.959</v>
      </c>
      <c r="AC191">
        <v>161.024</v>
      </c>
      <c r="AD191">
        <v>162.143</v>
      </c>
      <c r="AE191">
        <v>163.20599999999999</v>
      </c>
      <c r="AF191">
        <v>164.29900000000001</v>
      </c>
      <c r="AG191">
        <v>165.39599999999999</v>
      </c>
    </row>
    <row r="192" spans="1:33" hidden="1" x14ac:dyDescent="0.35">
      <c r="A192" t="s">
        <v>148</v>
      </c>
      <c r="B192" t="s">
        <v>129</v>
      </c>
      <c r="C192">
        <v>32.177799999999998</v>
      </c>
      <c r="D192">
        <v>32.466099999999997</v>
      </c>
      <c r="E192">
        <v>32.606099999999998</v>
      </c>
      <c r="F192">
        <v>32.801600000000001</v>
      </c>
      <c r="G192">
        <v>33.009099999999997</v>
      </c>
      <c r="H192">
        <v>33.199399999999997</v>
      </c>
      <c r="I192">
        <v>33.36</v>
      </c>
      <c r="J192">
        <v>33.520099999999999</v>
      </c>
      <c r="K192">
        <v>33.6691</v>
      </c>
      <c r="L192">
        <v>33.838799999999999</v>
      </c>
      <c r="M192">
        <v>33.990900000000003</v>
      </c>
      <c r="N192">
        <v>34.108600000000003</v>
      </c>
      <c r="O192">
        <v>34.194699999999997</v>
      </c>
      <c r="P192">
        <v>34.286099999999998</v>
      </c>
      <c r="Q192">
        <v>34.371600000000001</v>
      </c>
      <c r="R192">
        <v>34.476300000000002</v>
      </c>
      <c r="S192">
        <v>34.520499999999998</v>
      </c>
      <c r="T192">
        <v>34.593200000000003</v>
      </c>
      <c r="U192">
        <v>34.637</v>
      </c>
      <c r="V192">
        <v>34.7042</v>
      </c>
      <c r="W192">
        <v>34.751199999999997</v>
      </c>
      <c r="X192">
        <v>34.797400000000003</v>
      </c>
      <c r="Y192">
        <v>34.817700000000002</v>
      </c>
      <c r="Z192">
        <v>34.856999999999999</v>
      </c>
      <c r="AA192">
        <v>34.877699999999997</v>
      </c>
      <c r="AB192">
        <v>34.920699999999997</v>
      </c>
      <c r="AC192">
        <v>34.935699999999997</v>
      </c>
      <c r="AD192">
        <v>34.947200000000002</v>
      </c>
      <c r="AE192">
        <v>34.962200000000003</v>
      </c>
      <c r="AF192">
        <v>34.976999999999997</v>
      </c>
      <c r="AG192">
        <v>35.023800000000001</v>
      </c>
    </row>
    <row r="193" spans="1:33" hidden="1" x14ac:dyDescent="0.35">
      <c r="A193" t="s">
        <v>149</v>
      </c>
      <c r="B193" t="s">
        <v>129</v>
      </c>
      <c r="C193">
        <v>22.42</v>
      </c>
      <c r="D193">
        <v>23.47</v>
      </c>
      <c r="E193">
        <v>24.53</v>
      </c>
      <c r="F193">
        <v>25.58</v>
      </c>
      <c r="G193">
        <v>26.64</v>
      </c>
      <c r="H193">
        <v>27.69</v>
      </c>
      <c r="I193">
        <v>28.33</v>
      </c>
      <c r="J193">
        <v>28.96</v>
      </c>
      <c r="K193">
        <v>29.6</v>
      </c>
      <c r="L193">
        <v>30.24</v>
      </c>
      <c r="M193">
        <v>30.88</v>
      </c>
      <c r="N193">
        <v>31.29</v>
      </c>
      <c r="O193">
        <v>31.7</v>
      </c>
      <c r="P193">
        <v>32.119999999999997</v>
      </c>
      <c r="Q193">
        <v>32.53</v>
      </c>
      <c r="R193">
        <v>32.950000000000003</v>
      </c>
      <c r="S193">
        <v>33.74</v>
      </c>
      <c r="T193">
        <v>34.54</v>
      </c>
      <c r="U193">
        <v>35.33</v>
      </c>
      <c r="V193">
        <v>36.119999999999997</v>
      </c>
      <c r="W193">
        <v>36.92</v>
      </c>
      <c r="X193">
        <v>37.880000000000003</v>
      </c>
      <c r="Y193">
        <v>38.83</v>
      </c>
      <c r="Z193">
        <v>39.79</v>
      </c>
      <c r="AA193">
        <v>40.75</v>
      </c>
      <c r="AB193">
        <v>41.71</v>
      </c>
      <c r="AC193">
        <v>42.78</v>
      </c>
      <c r="AD193">
        <v>43.85</v>
      </c>
      <c r="AE193">
        <v>44.92</v>
      </c>
      <c r="AF193">
        <v>45.98</v>
      </c>
      <c r="AG193">
        <v>47.05</v>
      </c>
    </row>
    <row r="194" spans="1:33" hidden="1" x14ac:dyDescent="0.35">
      <c r="A194" t="s">
        <v>150</v>
      </c>
      <c r="B194" t="s">
        <v>129</v>
      </c>
      <c r="C194" s="3">
        <v>6167960000</v>
      </c>
      <c r="D194" s="3">
        <v>6296930000</v>
      </c>
      <c r="E194" s="3">
        <v>6446160000</v>
      </c>
      <c r="F194" s="3">
        <v>6619150000</v>
      </c>
      <c r="G194" s="3">
        <v>6794590000</v>
      </c>
      <c r="H194" s="3">
        <v>6974900000</v>
      </c>
      <c r="I194" s="3">
        <v>7154670000</v>
      </c>
      <c r="J194" s="3">
        <v>7340940000</v>
      </c>
      <c r="K194" s="3">
        <v>7536050000</v>
      </c>
      <c r="L194" s="3">
        <v>7735350000</v>
      </c>
      <c r="M194" s="3">
        <v>7929390000</v>
      </c>
      <c r="N194" s="3">
        <v>8116680000</v>
      </c>
      <c r="O194" s="3">
        <v>8295650000</v>
      </c>
      <c r="P194" s="3">
        <v>8469200000</v>
      </c>
      <c r="Q194" s="3">
        <v>8639600000</v>
      </c>
      <c r="R194" s="3">
        <v>8679980000</v>
      </c>
      <c r="S194" s="3">
        <v>8715580000</v>
      </c>
      <c r="T194" s="3">
        <v>8734010000</v>
      </c>
      <c r="U194" s="3">
        <v>8754270000</v>
      </c>
      <c r="V194" s="3">
        <v>8773570000</v>
      </c>
      <c r="W194" s="3">
        <v>8798410000</v>
      </c>
      <c r="X194" s="3">
        <v>8823820000</v>
      </c>
      <c r="Y194" s="3">
        <v>8847950000</v>
      </c>
      <c r="Z194" s="3">
        <v>8878150000</v>
      </c>
      <c r="AA194" s="3">
        <v>8913860000</v>
      </c>
      <c r="AB194" s="3">
        <v>8955810000</v>
      </c>
      <c r="AC194" s="3">
        <v>9000280000</v>
      </c>
      <c r="AD194" s="3">
        <v>9036580000</v>
      </c>
      <c r="AE194" s="3">
        <v>9092100000</v>
      </c>
      <c r="AF194" s="3">
        <v>9155130000</v>
      </c>
      <c r="AG194" s="3">
        <v>9228550000</v>
      </c>
    </row>
    <row r="195" spans="1:33" hidden="1" x14ac:dyDescent="0.35">
      <c r="A195" t="s">
        <v>151</v>
      </c>
      <c r="B195" t="s">
        <v>129</v>
      </c>
      <c r="C195" s="3">
        <v>5142780000</v>
      </c>
      <c r="D195" s="3">
        <v>7323010000</v>
      </c>
      <c r="E195" s="3">
        <v>6665840000</v>
      </c>
      <c r="F195" s="3">
        <v>6853910000</v>
      </c>
      <c r="G195" s="3">
        <v>7167680000</v>
      </c>
      <c r="H195" s="3">
        <v>7673540000</v>
      </c>
      <c r="I195" s="3">
        <v>7572000000</v>
      </c>
      <c r="J195" s="3">
        <v>7452690000</v>
      </c>
      <c r="K195" s="3">
        <v>7644590000</v>
      </c>
      <c r="L195" s="3">
        <v>7655620000</v>
      </c>
      <c r="M195" s="3">
        <v>7914850000</v>
      </c>
      <c r="N195" s="3">
        <v>8087680000</v>
      </c>
      <c r="O195" s="3">
        <v>8159690000</v>
      </c>
      <c r="P195" s="3">
        <v>8361380000</v>
      </c>
      <c r="Q195" s="3">
        <v>8439600000</v>
      </c>
      <c r="R195" s="3">
        <v>8513530000</v>
      </c>
      <c r="S195" s="3">
        <v>8457820000</v>
      </c>
      <c r="T195" s="3">
        <v>8481590000</v>
      </c>
      <c r="U195" s="3">
        <v>8448690000</v>
      </c>
      <c r="V195" s="3">
        <v>8331050000</v>
      </c>
      <c r="W195" s="3">
        <v>8361850000</v>
      </c>
      <c r="X195" s="3">
        <v>8437000000</v>
      </c>
      <c r="Y195" s="3">
        <v>8518600000</v>
      </c>
      <c r="Z195" s="3">
        <v>8417460000</v>
      </c>
      <c r="AA195" s="3">
        <v>8494510000</v>
      </c>
      <c r="AB195" s="3">
        <v>8480730000</v>
      </c>
      <c r="AC195" s="3">
        <v>8480600000</v>
      </c>
      <c r="AD195" s="3">
        <v>8397220000</v>
      </c>
      <c r="AE195" s="3">
        <v>8398020000</v>
      </c>
      <c r="AF195" s="3">
        <v>8370840000</v>
      </c>
      <c r="AG195" s="3">
        <v>8461860000</v>
      </c>
    </row>
    <row r="196" spans="1:33" hidden="1" x14ac:dyDescent="0.35">
      <c r="A196" t="s">
        <v>152</v>
      </c>
      <c r="B196" t="s">
        <v>129</v>
      </c>
      <c r="C196" s="3">
        <v>685490000</v>
      </c>
      <c r="D196" s="3">
        <v>686080000</v>
      </c>
      <c r="E196" s="3">
        <v>686410000</v>
      </c>
      <c r="F196" s="3">
        <v>685950000</v>
      </c>
      <c r="G196" s="3">
        <v>686170000</v>
      </c>
      <c r="H196" s="3">
        <v>686000000</v>
      </c>
      <c r="I196" s="3">
        <v>686250000</v>
      </c>
      <c r="J196" s="3">
        <v>686770000</v>
      </c>
      <c r="K196" s="3">
        <v>687340000</v>
      </c>
      <c r="L196" s="3">
        <v>688190000</v>
      </c>
      <c r="M196" s="3">
        <v>689040000</v>
      </c>
      <c r="N196" s="3">
        <v>688020000</v>
      </c>
      <c r="O196" s="3">
        <v>688800000</v>
      </c>
      <c r="P196" s="3">
        <v>689350000</v>
      </c>
      <c r="Q196" s="3">
        <v>689900000</v>
      </c>
      <c r="R196" s="3">
        <v>690830000</v>
      </c>
      <c r="S196" s="3">
        <v>691500000</v>
      </c>
      <c r="T196" s="3">
        <v>692500000</v>
      </c>
      <c r="U196" s="3">
        <v>693560000</v>
      </c>
      <c r="V196" s="3">
        <v>694370000</v>
      </c>
      <c r="W196" s="3">
        <v>695570000</v>
      </c>
      <c r="X196" s="3">
        <v>696770000</v>
      </c>
      <c r="Y196" s="3">
        <v>697740000</v>
      </c>
      <c r="Z196" s="3">
        <v>699090000</v>
      </c>
      <c r="AA196" s="3">
        <v>700430000</v>
      </c>
      <c r="AB196" s="3">
        <v>701890000</v>
      </c>
      <c r="AC196" s="3">
        <v>703360000</v>
      </c>
      <c r="AD196" s="3">
        <v>704930000</v>
      </c>
      <c r="AE196" s="3">
        <v>706510000</v>
      </c>
      <c r="AF196" s="3">
        <v>708190000</v>
      </c>
      <c r="AG196" s="3">
        <v>709920000</v>
      </c>
    </row>
    <row r="197" spans="1:33" hidden="1" x14ac:dyDescent="0.35">
      <c r="A197" t="s">
        <v>153</v>
      </c>
      <c r="B197" t="s">
        <v>129</v>
      </c>
      <c r="C197" s="3">
        <v>187130000</v>
      </c>
      <c r="D197" s="3">
        <v>187990000</v>
      </c>
      <c r="E197" s="3">
        <v>188620000</v>
      </c>
      <c r="F197" s="3">
        <v>189100000</v>
      </c>
      <c r="G197" s="3">
        <v>189610000</v>
      </c>
      <c r="H197" s="3">
        <v>190080000</v>
      </c>
      <c r="I197" s="3">
        <v>190620000</v>
      </c>
      <c r="J197" s="3">
        <v>191100000</v>
      </c>
      <c r="K197" s="3">
        <v>191640000</v>
      </c>
      <c r="L197" s="3">
        <v>192150000</v>
      </c>
      <c r="M197" s="3">
        <v>192660000</v>
      </c>
      <c r="N197" s="3">
        <v>192590000</v>
      </c>
      <c r="O197" s="3">
        <v>195480000</v>
      </c>
      <c r="P197" s="3">
        <v>198410000</v>
      </c>
      <c r="Q197" s="3">
        <v>201420000</v>
      </c>
      <c r="R197" s="3">
        <v>204440000</v>
      </c>
      <c r="S197" s="3">
        <v>207490000</v>
      </c>
      <c r="T197" s="3">
        <v>210610000</v>
      </c>
      <c r="U197" s="3">
        <v>213750000</v>
      </c>
      <c r="V197" s="3">
        <v>216990000</v>
      </c>
      <c r="W197" s="3">
        <v>220230000</v>
      </c>
      <c r="X197" s="3">
        <v>223510000</v>
      </c>
      <c r="Y197" s="3">
        <v>226870000</v>
      </c>
      <c r="Z197" s="3">
        <v>230270000</v>
      </c>
      <c r="AA197" s="3">
        <v>233740000</v>
      </c>
      <c r="AB197" s="3">
        <v>237230000</v>
      </c>
      <c r="AC197" s="3">
        <v>240820000</v>
      </c>
      <c r="AD197" s="3">
        <v>244410000</v>
      </c>
      <c r="AE197" s="3">
        <v>248070000</v>
      </c>
      <c r="AF197" s="3">
        <v>251780000</v>
      </c>
      <c r="AG197" s="3">
        <v>255590000</v>
      </c>
    </row>
    <row r="198" spans="1:33" hidden="1" x14ac:dyDescent="0.35">
      <c r="A198" t="s">
        <v>154</v>
      </c>
      <c r="B198" t="s">
        <v>129</v>
      </c>
      <c r="C198" s="3">
        <v>4655910000000</v>
      </c>
      <c r="D198" s="3">
        <v>4707140000000</v>
      </c>
      <c r="E198" s="3">
        <v>4760400000000</v>
      </c>
      <c r="F198" s="3">
        <v>4811530000000</v>
      </c>
      <c r="G198" s="3">
        <v>4862790000000</v>
      </c>
      <c r="H198" s="3">
        <v>4915060000000</v>
      </c>
      <c r="I198" s="3">
        <v>4958510000000</v>
      </c>
      <c r="J198" s="3">
        <v>4999950000000</v>
      </c>
      <c r="K198" s="3">
        <v>5043400000000</v>
      </c>
      <c r="L198" s="3">
        <v>5086950000000</v>
      </c>
      <c r="M198" s="3">
        <v>5130390000000</v>
      </c>
      <c r="N198" s="3">
        <v>5156130000000</v>
      </c>
      <c r="O198" s="3">
        <v>5183860000000</v>
      </c>
      <c r="P198" s="3">
        <v>5210590000000</v>
      </c>
      <c r="Q198" s="3">
        <v>5238300000000</v>
      </c>
      <c r="R198" s="3">
        <v>5264030000000</v>
      </c>
      <c r="S198" s="3">
        <v>5309970000000</v>
      </c>
      <c r="T198" s="3">
        <v>5354910000000</v>
      </c>
      <c r="U198" s="3">
        <v>5399860000000</v>
      </c>
      <c r="V198" s="3">
        <v>5444800000000</v>
      </c>
      <c r="W198" s="3">
        <v>5489750000000</v>
      </c>
      <c r="X198" s="3">
        <v>5531680000000</v>
      </c>
      <c r="Y198" s="3">
        <v>5574620000000</v>
      </c>
      <c r="Z198" s="3">
        <v>5616660000000</v>
      </c>
      <c r="AA198" s="3">
        <v>5658590000000</v>
      </c>
      <c r="AB198" s="3">
        <v>5700520000000</v>
      </c>
      <c r="AC198" s="3">
        <v>5738450000000</v>
      </c>
      <c r="AD198" s="3">
        <v>5778380000000</v>
      </c>
      <c r="AE198" s="3">
        <v>5816220000000</v>
      </c>
      <c r="AF198" s="3">
        <v>5855150000000</v>
      </c>
      <c r="AG198" s="3">
        <v>5894080000000</v>
      </c>
    </row>
    <row r="199" spans="1:33" hidden="1" x14ac:dyDescent="0.35">
      <c r="A199" t="s">
        <v>155</v>
      </c>
      <c r="B199" t="s">
        <v>129</v>
      </c>
      <c r="C199" s="3">
        <v>1230000</v>
      </c>
      <c r="D199" s="3">
        <v>1250000</v>
      </c>
      <c r="E199" s="3">
        <v>1280000</v>
      </c>
      <c r="F199" s="3">
        <v>1300000</v>
      </c>
      <c r="G199" s="3">
        <v>1330000</v>
      </c>
      <c r="H199" s="3">
        <v>1350000</v>
      </c>
      <c r="I199" s="3">
        <v>1380000</v>
      </c>
      <c r="J199" s="3">
        <v>1410000</v>
      </c>
      <c r="K199" s="3">
        <v>1440000</v>
      </c>
      <c r="L199" s="3">
        <v>1470000</v>
      </c>
      <c r="M199" s="3">
        <v>1500000</v>
      </c>
      <c r="N199" s="3">
        <v>1540000</v>
      </c>
      <c r="O199" s="3">
        <v>1570000</v>
      </c>
      <c r="P199" s="3">
        <v>1600000</v>
      </c>
      <c r="Q199" s="3">
        <v>1630000</v>
      </c>
      <c r="R199" s="3">
        <v>1670000</v>
      </c>
      <c r="S199" s="3">
        <v>1710000</v>
      </c>
      <c r="T199" s="3">
        <v>1750000</v>
      </c>
      <c r="U199" s="3">
        <v>1790000</v>
      </c>
      <c r="V199" s="3">
        <v>1840000</v>
      </c>
      <c r="W199" s="3">
        <v>1880000</v>
      </c>
      <c r="X199" s="3">
        <v>1930000</v>
      </c>
      <c r="Y199" s="3">
        <v>1980000</v>
      </c>
      <c r="Z199" s="3">
        <v>2040000</v>
      </c>
      <c r="AA199" s="3">
        <v>2080000</v>
      </c>
      <c r="AB199" s="3">
        <v>2130000</v>
      </c>
      <c r="AC199" s="3">
        <v>2180000</v>
      </c>
      <c r="AD199" s="3">
        <v>2230000</v>
      </c>
      <c r="AE199" s="3">
        <v>2280000</v>
      </c>
      <c r="AF199" s="3">
        <v>2330000</v>
      </c>
      <c r="AG199" s="3">
        <v>2380000</v>
      </c>
    </row>
    <row r="200" spans="1:33" hidden="1" x14ac:dyDescent="0.35">
      <c r="A200" t="s">
        <v>156</v>
      </c>
      <c r="B200" t="s">
        <v>129</v>
      </c>
      <c r="C200" s="3">
        <v>-7750000000</v>
      </c>
      <c r="D200" s="3">
        <v>-7680000000</v>
      </c>
      <c r="E200" s="3">
        <v>-7620000000</v>
      </c>
      <c r="F200" s="3">
        <v>-7550000000</v>
      </c>
      <c r="G200" s="3">
        <v>-7480000000</v>
      </c>
      <c r="H200" s="3">
        <v>-7410000000</v>
      </c>
      <c r="I200" s="3">
        <v>-7350000000</v>
      </c>
      <c r="J200" s="3">
        <v>-7280000000</v>
      </c>
      <c r="K200" s="3">
        <v>-7210000000</v>
      </c>
      <c r="L200" s="3">
        <v>-7150000000</v>
      </c>
      <c r="M200" s="3">
        <v>-7080000000</v>
      </c>
      <c r="N200" s="3">
        <v>-7010000000</v>
      </c>
      <c r="O200" s="3">
        <v>-6950000000</v>
      </c>
      <c r="P200" s="3">
        <v>-6880000000</v>
      </c>
      <c r="Q200" s="3">
        <v>-6810000000</v>
      </c>
      <c r="R200" s="3">
        <v>-6750000000</v>
      </c>
      <c r="S200" s="3">
        <v>-6680000000</v>
      </c>
      <c r="T200" s="3">
        <v>-6610000000</v>
      </c>
      <c r="U200" s="3">
        <v>-6550000000</v>
      </c>
      <c r="V200" s="3">
        <v>-6480000000</v>
      </c>
      <c r="W200" s="3">
        <v>-6410000000</v>
      </c>
      <c r="X200" s="3">
        <v>-6350000000</v>
      </c>
      <c r="Y200" s="3">
        <v>-6280000000</v>
      </c>
      <c r="Z200" s="3">
        <v>-6210000000</v>
      </c>
      <c r="AA200" s="3">
        <v>-6150000000</v>
      </c>
      <c r="AB200" s="3">
        <v>-6080000000</v>
      </c>
      <c r="AC200" s="3">
        <v>-6010000000</v>
      </c>
      <c r="AD200" s="3">
        <v>-5950000000</v>
      </c>
      <c r="AE200" s="3">
        <v>-5880000000</v>
      </c>
      <c r="AF200" s="3">
        <v>-5810000000</v>
      </c>
      <c r="AG200" s="3">
        <v>-5750000000</v>
      </c>
    </row>
    <row r="201" spans="1:33" hidden="1" x14ac:dyDescent="0.35">
      <c r="A201" t="s">
        <v>157</v>
      </c>
      <c r="B201" t="s">
        <v>129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idden="1" x14ac:dyDescent="0.35">
      <c r="A202" t="s">
        <v>158</v>
      </c>
      <c r="B202" t="s">
        <v>129</v>
      </c>
      <c r="C202" s="3">
        <v>1233590000</v>
      </c>
      <c r="D202" s="3">
        <v>1259380000</v>
      </c>
      <c r="E202" s="3">
        <v>1289230000</v>
      </c>
      <c r="F202" s="3">
        <v>1323820000</v>
      </c>
      <c r="G202" s="3">
        <v>1358910000</v>
      </c>
      <c r="H202" s="3">
        <v>1394970000</v>
      </c>
      <c r="I202" s="3">
        <v>1430930000</v>
      </c>
      <c r="J202" s="3">
        <v>1468180000</v>
      </c>
      <c r="K202" s="3">
        <v>1507200000</v>
      </c>
      <c r="L202" s="3">
        <v>1547060000</v>
      </c>
      <c r="M202" s="3">
        <v>1585870000</v>
      </c>
      <c r="N202" s="3">
        <v>1623320000</v>
      </c>
      <c r="O202" s="3">
        <v>1659120000</v>
      </c>
      <c r="P202" s="3">
        <v>1693830000</v>
      </c>
      <c r="Q202" s="3">
        <v>1727910000</v>
      </c>
      <c r="R202" s="3">
        <v>1735980000</v>
      </c>
      <c r="S202" s="3">
        <v>1743100000</v>
      </c>
      <c r="T202" s="3">
        <v>1746790000</v>
      </c>
      <c r="U202" s="3">
        <v>1750840000</v>
      </c>
      <c r="V202" s="3">
        <v>1754700000</v>
      </c>
      <c r="W202" s="3">
        <v>1759670000</v>
      </c>
      <c r="X202" s="3">
        <v>1764750000</v>
      </c>
      <c r="Y202" s="3">
        <v>1769570000</v>
      </c>
      <c r="Z202" s="3">
        <v>1775610000</v>
      </c>
      <c r="AA202" s="3">
        <v>1782750000</v>
      </c>
      <c r="AB202" s="3">
        <v>1791140000</v>
      </c>
      <c r="AC202" s="3">
        <v>1800040000</v>
      </c>
      <c r="AD202" s="3">
        <v>1807300000</v>
      </c>
      <c r="AE202" s="3">
        <v>1818400000</v>
      </c>
      <c r="AF202" s="3">
        <v>1831000000</v>
      </c>
      <c r="AG202" s="3">
        <v>1845690000</v>
      </c>
    </row>
    <row r="203" spans="1:33" hidden="1" x14ac:dyDescent="0.35">
      <c r="A203" t="s">
        <v>159</v>
      </c>
      <c r="B203" t="s">
        <v>129</v>
      </c>
      <c r="C203" s="3">
        <v>724600000</v>
      </c>
      <c r="D203" s="3">
        <v>1082220000</v>
      </c>
      <c r="E203" s="3">
        <v>974820000</v>
      </c>
      <c r="F203" s="3">
        <v>988830000</v>
      </c>
      <c r="G203" s="3">
        <v>1030040000</v>
      </c>
      <c r="H203" s="3">
        <v>1103410000</v>
      </c>
      <c r="I203" s="3">
        <v>1077050000</v>
      </c>
      <c r="J203" s="3">
        <v>1048240000</v>
      </c>
      <c r="K203" s="3">
        <v>1075800000</v>
      </c>
      <c r="L203" s="3">
        <v>1079790000</v>
      </c>
      <c r="M203" s="3">
        <v>1119100000</v>
      </c>
      <c r="N203" s="3">
        <v>1145410000</v>
      </c>
      <c r="O203" s="3">
        <v>1156420000</v>
      </c>
      <c r="P203" s="3">
        <v>1187410000</v>
      </c>
      <c r="Q203" s="3">
        <v>1197950000</v>
      </c>
      <c r="R203" s="3">
        <v>1206660000</v>
      </c>
      <c r="S203" s="3">
        <v>1197290000</v>
      </c>
      <c r="T203" s="3">
        <v>1198710000</v>
      </c>
      <c r="U203" s="3">
        <v>1191690000</v>
      </c>
      <c r="V203" s="3">
        <v>1171780000</v>
      </c>
      <c r="W203" s="3">
        <v>1174530000</v>
      </c>
      <c r="X203" s="3">
        <v>1183810000</v>
      </c>
      <c r="Y203" s="3">
        <v>1193750000</v>
      </c>
      <c r="Z203" s="3">
        <v>1176760000</v>
      </c>
      <c r="AA203" s="3">
        <v>1188540000</v>
      </c>
      <c r="AB203" s="3">
        <v>1184300000</v>
      </c>
      <c r="AC203" s="3">
        <v>1182360000</v>
      </c>
      <c r="AD203" s="3">
        <v>1169140000</v>
      </c>
      <c r="AE203" s="3">
        <v>1166100000</v>
      </c>
      <c r="AF203" s="3">
        <v>1158770000</v>
      </c>
      <c r="AG203" s="3">
        <v>1172470000</v>
      </c>
    </row>
    <row r="204" spans="1:33" hidden="1" x14ac:dyDescent="0.35">
      <c r="A204" t="s">
        <v>160</v>
      </c>
      <c r="B204" t="s">
        <v>129</v>
      </c>
      <c r="C204" s="3">
        <v>134240000</v>
      </c>
      <c r="D204" s="3">
        <v>134350000</v>
      </c>
      <c r="E204" s="3">
        <v>134410000</v>
      </c>
      <c r="F204" s="3">
        <v>134310000</v>
      </c>
      <c r="G204" s="3">
        <v>134340000</v>
      </c>
      <c r="H204" s="3">
        <v>134300000</v>
      </c>
      <c r="I204" s="3">
        <v>134340000</v>
      </c>
      <c r="J204" s="3">
        <v>134440000</v>
      </c>
      <c r="K204" s="3">
        <v>134540000</v>
      </c>
      <c r="L204" s="3">
        <v>134710000</v>
      </c>
      <c r="M204" s="3">
        <v>134870000</v>
      </c>
      <c r="N204" s="3">
        <v>134670000</v>
      </c>
      <c r="O204" s="3">
        <v>134780000</v>
      </c>
      <c r="P204" s="3">
        <v>134840000</v>
      </c>
      <c r="Q204" s="3">
        <v>134910000</v>
      </c>
      <c r="R204" s="3">
        <v>135050000</v>
      </c>
      <c r="S204" s="3">
        <v>135140000</v>
      </c>
      <c r="T204" s="3">
        <v>135290000</v>
      </c>
      <c r="U204" s="3">
        <v>135450000</v>
      </c>
      <c r="V204" s="3">
        <v>135570000</v>
      </c>
      <c r="W204" s="3">
        <v>135760000</v>
      </c>
      <c r="X204" s="3">
        <v>135950000</v>
      </c>
      <c r="Y204" s="3">
        <v>136090000</v>
      </c>
      <c r="Z204" s="3">
        <v>136310000</v>
      </c>
      <c r="AA204" s="3">
        <v>136520000</v>
      </c>
      <c r="AB204" s="3">
        <v>136760000</v>
      </c>
      <c r="AC204" s="3">
        <v>137000000</v>
      </c>
      <c r="AD204" s="3">
        <v>137260000</v>
      </c>
      <c r="AE204" s="3">
        <v>137520000</v>
      </c>
      <c r="AF204" s="3">
        <v>137800000</v>
      </c>
      <c r="AG204" s="3">
        <v>138090000</v>
      </c>
    </row>
    <row r="205" spans="1:33" hidden="1" x14ac:dyDescent="0.35">
      <c r="A205" t="s">
        <v>161</v>
      </c>
      <c r="B205" t="s">
        <v>129</v>
      </c>
      <c r="C205" s="3">
        <v>36380000</v>
      </c>
      <c r="D205" s="3">
        <v>36550000</v>
      </c>
      <c r="E205" s="3">
        <v>36670000</v>
      </c>
      <c r="F205" s="3">
        <v>36760000</v>
      </c>
      <c r="G205" s="3">
        <v>36860000</v>
      </c>
      <c r="H205" s="3">
        <v>36950000</v>
      </c>
      <c r="I205" s="3">
        <v>37060000</v>
      </c>
      <c r="J205" s="3">
        <v>37150000</v>
      </c>
      <c r="K205" s="3">
        <v>37260000</v>
      </c>
      <c r="L205" s="3">
        <v>37350000</v>
      </c>
      <c r="M205" s="3">
        <v>37450000</v>
      </c>
      <c r="N205" s="3">
        <v>37440000</v>
      </c>
      <c r="O205" s="3">
        <v>38000000</v>
      </c>
      <c r="P205" s="3">
        <v>38570000</v>
      </c>
      <c r="Q205" s="3">
        <v>39160000</v>
      </c>
      <c r="R205" s="3">
        <v>39740000</v>
      </c>
      <c r="S205" s="3">
        <v>40340000</v>
      </c>
      <c r="T205" s="3">
        <v>40940000</v>
      </c>
      <c r="U205" s="3">
        <v>41550000</v>
      </c>
      <c r="V205" s="3">
        <v>42180000</v>
      </c>
      <c r="W205" s="3">
        <v>42810000</v>
      </c>
      <c r="X205" s="3">
        <v>43450000</v>
      </c>
      <c r="Y205" s="3">
        <v>44110000</v>
      </c>
      <c r="Z205" s="3">
        <v>44770000</v>
      </c>
      <c r="AA205" s="3">
        <v>45440000</v>
      </c>
      <c r="AB205" s="3">
        <v>46120000</v>
      </c>
      <c r="AC205" s="3">
        <v>46820000</v>
      </c>
      <c r="AD205" s="3">
        <v>47520000</v>
      </c>
      <c r="AE205" s="3">
        <v>48230000</v>
      </c>
      <c r="AF205" s="3">
        <v>48950000</v>
      </c>
      <c r="AG205" s="3">
        <v>49690000</v>
      </c>
    </row>
    <row r="206" spans="1:33" hidden="1" x14ac:dyDescent="0.35">
      <c r="A206" t="s">
        <v>162</v>
      </c>
      <c r="B206" t="s">
        <v>129</v>
      </c>
      <c r="C206" s="3">
        <v>119928000000</v>
      </c>
      <c r="D206" s="3">
        <v>120626000000</v>
      </c>
      <c r="E206" s="3">
        <v>121227000000</v>
      </c>
      <c r="F206" s="3">
        <v>121911000000</v>
      </c>
      <c r="G206" s="3">
        <v>122611000000</v>
      </c>
      <c r="H206" s="3">
        <v>123215000000</v>
      </c>
      <c r="I206" s="3">
        <v>123805000000</v>
      </c>
      <c r="J206" s="3">
        <v>124396000000</v>
      </c>
      <c r="K206" s="3">
        <v>124885000000</v>
      </c>
      <c r="L206" s="3">
        <v>125476000000</v>
      </c>
      <c r="M206" s="3">
        <v>125966000000</v>
      </c>
      <c r="N206" s="3">
        <v>126342000000</v>
      </c>
      <c r="O206" s="3">
        <v>126614000000</v>
      </c>
      <c r="P206" s="3">
        <v>126887000000</v>
      </c>
      <c r="Q206" s="3">
        <v>127159000000</v>
      </c>
      <c r="R206" s="3">
        <v>127531000000</v>
      </c>
      <c r="S206" s="3">
        <v>127694000000</v>
      </c>
      <c r="T206" s="3">
        <v>127956000000</v>
      </c>
      <c r="U206" s="3">
        <v>128119000000</v>
      </c>
      <c r="V206" s="3">
        <v>128383000000</v>
      </c>
      <c r="W206" s="3">
        <v>128546000000</v>
      </c>
      <c r="X206" s="3">
        <v>128700000000</v>
      </c>
      <c r="Y206" s="3">
        <v>128755000000</v>
      </c>
      <c r="Z206" s="3">
        <v>128908000000</v>
      </c>
      <c r="AA206" s="3">
        <v>128960000000</v>
      </c>
      <c r="AB206" s="3">
        <v>129113000000</v>
      </c>
      <c r="AC206" s="3">
        <v>129156000000</v>
      </c>
      <c r="AD206" s="3">
        <v>129199000000</v>
      </c>
      <c r="AE206" s="3">
        <v>129241000000</v>
      </c>
      <c r="AF206" s="3">
        <v>129285000000</v>
      </c>
      <c r="AG206" s="3">
        <v>129427000000</v>
      </c>
    </row>
    <row r="207" spans="1:33" hidden="1" x14ac:dyDescent="0.35">
      <c r="A207" t="s">
        <v>163</v>
      </c>
      <c r="B207" t="s">
        <v>129</v>
      </c>
      <c r="C207">
        <v>150000</v>
      </c>
      <c r="D207">
        <v>160000</v>
      </c>
      <c r="E207">
        <v>160000</v>
      </c>
      <c r="F207">
        <v>160000</v>
      </c>
      <c r="G207">
        <v>170000</v>
      </c>
      <c r="H207">
        <v>170000</v>
      </c>
      <c r="I207">
        <v>170000</v>
      </c>
      <c r="J207">
        <v>180000</v>
      </c>
      <c r="K207">
        <v>180000</v>
      </c>
      <c r="L207">
        <v>180000</v>
      </c>
      <c r="M207">
        <v>190000</v>
      </c>
      <c r="N207">
        <v>190000</v>
      </c>
      <c r="O207">
        <v>200000</v>
      </c>
      <c r="P207">
        <v>200000</v>
      </c>
      <c r="Q207">
        <v>200000</v>
      </c>
      <c r="R207">
        <v>210000</v>
      </c>
      <c r="S207">
        <v>210000</v>
      </c>
      <c r="T207">
        <v>220000</v>
      </c>
      <c r="U207">
        <v>230000</v>
      </c>
      <c r="V207">
        <v>230000</v>
      </c>
      <c r="W207">
        <v>240000</v>
      </c>
      <c r="X207">
        <v>240000</v>
      </c>
      <c r="Y207">
        <v>250000</v>
      </c>
      <c r="Z207">
        <v>260000</v>
      </c>
      <c r="AA207">
        <v>260000</v>
      </c>
      <c r="AB207">
        <v>270000</v>
      </c>
      <c r="AC207">
        <v>280000</v>
      </c>
      <c r="AD207">
        <v>280000</v>
      </c>
      <c r="AE207">
        <v>290000</v>
      </c>
      <c r="AF207">
        <v>300000</v>
      </c>
      <c r="AG207">
        <v>300000</v>
      </c>
    </row>
    <row r="208" spans="1:33" hidden="1" x14ac:dyDescent="0.35">
      <c r="A208" t="s">
        <v>164</v>
      </c>
      <c r="B208" t="s">
        <v>129</v>
      </c>
      <c r="C208" s="3">
        <v>-631000000</v>
      </c>
      <c r="D208" s="3">
        <v>-625000000</v>
      </c>
      <c r="E208" s="3">
        <v>-620000000</v>
      </c>
      <c r="F208" s="3">
        <v>-615000000</v>
      </c>
      <c r="G208" s="3">
        <v>-609000000</v>
      </c>
      <c r="H208" s="3">
        <v>-604000000</v>
      </c>
      <c r="I208" s="3">
        <v>-598000000</v>
      </c>
      <c r="J208" s="3">
        <v>-593000000</v>
      </c>
      <c r="K208" s="3">
        <v>-587000000</v>
      </c>
      <c r="L208" s="3">
        <v>-582000000</v>
      </c>
      <c r="M208" s="3">
        <v>-576000000</v>
      </c>
      <c r="N208" s="3">
        <v>-571000000</v>
      </c>
      <c r="O208" s="3">
        <v>-566000000</v>
      </c>
      <c r="P208" s="3">
        <v>-560000000</v>
      </c>
      <c r="Q208" s="3">
        <v>-555000000</v>
      </c>
      <c r="R208" s="3">
        <v>-549000000</v>
      </c>
      <c r="S208" s="3">
        <v>-544000000</v>
      </c>
      <c r="T208" s="3">
        <v>-538000000</v>
      </c>
      <c r="U208" s="3">
        <v>-533000000</v>
      </c>
      <c r="V208" s="3">
        <v>-528000000</v>
      </c>
      <c r="W208" s="3">
        <v>-522000000</v>
      </c>
      <c r="X208" s="3">
        <v>-517000000</v>
      </c>
      <c r="Y208" s="3">
        <v>-511000000</v>
      </c>
      <c r="Z208" s="3">
        <v>-506000000</v>
      </c>
      <c r="AA208" s="3">
        <v>-500000000</v>
      </c>
      <c r="AB208" s="3">
        <v>-495000000</v>
      </c>
      <c r="AC208" s="3">
        <v>-490000000</v>
      </c>
      <c r="AD208" s="3">
        <v>-484000000</v>
      </c>
      <c r="AE208" s="3">
        <v>-479000000</v>
      </c>
      <c r="AF208" s="3">
        <v>-473000000</v>
      </c>
      <c r="AG208" s="3">
        <v>-468000000</v>
      </c>
    </row>
    <row r="209" spans="1:33" hidden="1" x14ac:dyDescent="0.35">
      <c r="A209" t="s">
        <v>165</v>
      </c>
      <c r="B209" t="s">
        <v>129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idden="1" x14ac:dyDescent="0.35">
      <c r="A210" t="s">
        <v>166</v>
      </c>
      <c r="B210" t="s">
        <v>129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idden="1" x14ac:dyDescent="0.35">
      <c r="A211" t="s">
        <v>167</v>
      </c>
      <c r="B211" t="s">
        <v>129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idden="1" x14ac:dyDescent="0.35">
      <c r="A212" t="s">
        <v>168</v>
      </c>
      <c r="B212" t="s">
        <v>129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idden="1" x14ac:dyDescent="0.35">
      <c r="A213" t="s">
        <v>169</v>
      </c>
      <c r="B213" t="s">
        <v>129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35">
      <c r="A214" t="s">
        <v>170</v>
      </c>
      <c r="B214" t="s">
        <v>129</v>
      </c>
      <c r="C214" s="3">
        <v>22420000000000</v>
      </c>
      <c r="D214" s="3">
        <v>23470000000000</v>
      </c>
      <c r="E214" s="3">
        <v>24530000000000</v>
      </c>
      <c r="F214" s="3">
        <v>25580000000000</v>
      </c>
      <c r="G214" s="3">
        <v>26640000000000</v>
      </c>
      <c r="H214" s="3">
        <v>27690000000000</v>
      </c>
      <c r="I214" s="3">
        <v>28330000000000</v>
      </c>
      <c r="J214" s="3">
        <v>28960000000000</v>
      </c>
      <c r="K214" s="3">
        <v>29600000000000</v>
      </c>
      <c r="L214" s="3">
        <v>30240000000000</v>
      </c>
      <c r="M214" s="3">
        <v>30880000000000</v>
      </c>
      <c r="N214" s="3">
        <v>31290000000000</v>
      </c>
      <c r="O214" s="3">
        <v>31700000000000</v>
      </c>
      <c r="P214" s="3">
        <v>32120000000000</v>
      </c>
      <c r="Q214" s="3">
        <v>32530000000000</v>
      </c>
      <c r="R214" s="3">
        <v>32950000000000</v>
      </c>
      <c r="S214" s="3">
        <v>33740000000000</v>
      </c>
      <c r="T214" s="3">
        <v>34540000000000</v>
      </c>
      <c r="U214" s="3">
        <v>35330000000000</v>
      </c>
      <c r="V214" s="3">
        <v>36120000000000</v>
      </c>
      <c r="W214" s="3">
        <v>36920000000000</v>
      </c>
      <c r="X214" s="3">
        <v>37880000000000</v>
      </c>
      <c r="Y214" s="3">
        <v>38830000000000</v>
      </c>
      <c r="Z214" s="3">
        <v>39790000000000</v>
      </c>
      <c r="AA214" s="3">
        <v>40750000000000</v>
      </c>
      <c r="AB214" s="3">
        <v>41710000000000</v>
      </c>
      <c r="AC214" s="3">
        <v>42780000000000</v>
      </c>
      <c r="AD214" s="3">
        <v>43850000000000</v>
      </c>
      <c r="AE214" s="3">
        <v>44920000000000</v>
      </c>
      <c r="AF214" s="3">
        <v>45980000000000</v>
      </c>
      <c r="AG214" s="3">
        <v>47050000000000</v>
      </c>
    </row>
    <row r="215" spans="1:33" hidden="1" x14ac:dyDescent="0.35">
      <c r="A215" t="s">
        <v>171</v>
      </c>
      <c r="B215" t="s">
        <v>129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idden="1" x14ac:dyDescent="0.35">
      <c r="A216" t="s">
        <v>172</v>
      </c>
      <c r="B216" t="s">
        <v>129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35">
      <c r="A217" t="s">
        <v>173</v>
      </c>
      <c r="B217" t="s">
        <v>129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35">
      <c r="A218" t="s">
        <v>174</v>
      </c>
      <c r="B218" t="s">
        <v>129</v>
      </c>
      <c r="C218" s="3">
        <v>15638700000000</v>
      </c>
      <c r="D218" s="3">
        <v>16304000000000</v>
      </c>
      <c r="E218" s="3">
        <v>17028200000000</v>
      </c>
      <c r="F218" s="3">
        <v>17834900000000</v>
      </c>
      <c r="G218" s="3">
        <v>18760200000000</v>
      </c>
      <c r="H218" s="3">
        <v>19842900000000</v>
      </c>
      <c r="I218" s="3">
        <v>21159400000000</v>
      </c>
      <c r="J218" s="3">
        <v>22911300000000</v>
      </c>
      <c r="K218" s="3">
        <v>25035400000000</v>
      </c>
      <c r="L218" s="3">
        <v>27870400000000</v>
      </c>
      <c r="M218" s="3">
        <v>31425600000000</v>
      </c>
      <c r="N218" s="3">
        <v>35670800000000</v>
      </c>
      <c r="O218" s="3">
        <v>40649600000000</v>
      </c>
      <c r="P218" s="3">
        <v>46428400000000</v>
      </c>
      <c r="Q218" s="3">
        <v>52898100000000</v>
      </c>
      <c r="R218" s="3">
        <v>59249400000000</v>
      </c>
      <c r="S218" s="3">
        <v>65894400000000</v>
      </c>
      <c r="T218" s="3">
        <v>73172100000000</v>
      </c>
      <c r="U218" s="3">
        <v>80655300000000</v>
      </c>
      <c r="V218" s="3">
        <v>88280900000000</v>
      </c>
      <c r="W218" s="3">
        <v>96081800000000</v>
      </c>
      <c r="X218" s="3">
        <v>104009000000000</v>
      </c>
      <c r="Y218" s="3">
        <v>112013000000000</v>
      </c>
      <c r="Z218" s="3">
        <v>120047000000000</v>
      </c>
      <c r="AA218" s="3">
        <v>128039000000000</v>
      </c>
      <c r="AB218" s="3">
        <v>135910000000000</v>
      </c>
      <c r="AC218" s="3">
        <v>143522000000000</v>
      </c>
      <c r="AD218" s="3">
        <v>150840000000000</v>
      </c>
      <c r="AE218" s="3">
        <v>157856000000000</v>
      </c>
      <c r="AF218" s="3">
        <v>164549000000000</v>
      </c>
      <c r="AG218" s="3">
        <v>171021000000000</v>
      </c>
    </row>
    <row r="219" spans="1:33" hidden="1" x14ac:dyDescent="0.35">
      <c r="A219" t="s">
        <v>175</v>
      </c>
      <c r="B219" t="s">
        <v>129</v>
      </c>
      <c r="C219">
        <v>0</v>
      </c>
    </row>
    <row r="220" spans="1:33" hidden="1" x14ac:dyDescent="0.35">
      <c r="A220" t="s">
        <v>176</v>
      </c>
      <c r="B220" t="s">
        <v>129</v>
      </c>
      <c r="C220" s="3">
        <v>283452000000000</v>
      </c>
      <c r="D220" s="3">
        <v>289459000000000</v>
      </c>
      <c r="E220" s="3">
        <v>295701000000000</v>
      </c>
      <c r="F220" s="3">
        <v>302117000000000</v>
      </c>
      <c r="G220" s="3">
        <v>308687000000000</v>
      </c>
      <c r="H220" s="3">
        <v>315460000000000</v>
      </c>
      <c r="I220" s="3">
        <v>322327000000000</v>
      </c>
      <c r="J220" s="3">
        <v>329408000000000</v>
      </c>
      <c r="K220" s="3">
        <v>336532000000000</v>
      </c>
      <c r="L220" s="3">
        <v>343909000000000</v>
      </c>
      <c r="M220" s="3">
        <v>351461000000000</v>
      </c>
      <c r="N220" s="3">
        <v>359074000000000</v>
      </c>
      <c r="O220" s="3">
        <v>362932000000000</v>
      </c>
      <c r="P220" s="3">
        <v>366830000000000</v>
      </c>
      <c r="Q220" s="3">
        <v>370871000000000</v>
      </c>
      <c r="R220" s="3">
        <v>374963000000000</v>
      </c>
      <c r="S220" s="3">
        <v>379098000000000</v>
      </c>
      <c r="T220" s="3">
        <v>383273000000000</v>
      </c>
      <c r="U220" s="3">
        <v>387631000000000</v>
      </c>
      <c r="V220" s="3">
        <v>391890000000000</v>
      </c>
      <c r="W220" s="3">
        <v>396451000000000</v>
      </c>
      <c r="X220" s="3">
        <v>400914000000000</v>
      </c>
      <c r="Y220" s="3">
        <v>405559000000000</v>
      </c>
      <c r="Z220" s="3">
        <v>410236000000000</v>
      </c>
      <c r="AA220" s="3">
        <v>415085000000000</v>
      </c>
      <c r="AB220" s="3">
        <v>419886000000000</v>
      </c>
      <c r="AC220" s="3">
        <v>424838000000000</v>
      </c>
      <c r="AD220" s="3">
        <v>429954000000000</v>
      </c>
      <c r="AE220" s="3">
        <v>435100000000000</v>
      </c>
      <c r="AF220" s="3">
        <v>440329000000000</v>
      </c>
      <c r="AG220" s="3">
        <v>445590000000000</v>
      </c>
    </row>
    <row r="221" spans="1:33" hidden="1" x14ac:dyDescent="0.35">
      <c r="A221" t="s">
        <v>177</v>
      </c>
      <c r="B221" t="s">
        <v>129</v>
      </c>
      <c r="C221" s="3">
        <v>131351000000000</v>
      </c>
      <c r="D221" s="3">
        <v>133488000000000</v>
      </c>
      <c r="E221" s="3">
        <v>135736000000000</v>
      </c>
      <c r="F221" s="3">
        <v>138034000000000</v>
      </c>
      <c r="G221" s="3">
        <v>140402000000000</v>
      </c>
      <c r="H221" s="3">
        <v>142850000000000</v>
      </c>
      <c r="I221" s="3">
        <v>145328000000000</v>
      </c>
      <c r="J221" s="3">
        <v>147905000000000</v>
      </c>
      <c r="K221" s="3">
        <v>150533000000000</v>
      </c>
      <c r="L221" s="3">
        <v>153221000000000</v>
      </c>
      <c r="M221" s="3">
        <v>155979000000000</v>
      </c>
      <c r="N221" s="3">
        <v>158777000000000</v>
      </c>
      <c r="O221" s="3">
        <v>160035000000000</v>
      </c>
      <c r="P221" s="3">
        <v>161322000000000</v>
      </c>
      <c r="Q221" s="3">
        <v>162630000000000</v>
      </c>
      <c r="R221" s="3">
        <v>163988000000000</v>
      </c>
      <c r="S221" s="3">
        <v>165366000000000</v>
      </c>
      <c r="T221" s="3">
        <v>166784000000000</v>
      </c>
      <c r="U221" s="3">
        <v>168222000000000</v>
      </c>
      <c r="V221" s="3">
        <v>169689000000000</v>
      </c>
      <c r="W221" s="3">
        <v>171197000000000</v>
      </c>
      <c r="X221" s="3">
        <v>172735000000000</v>
      </c>
      <c r="Y221" s="3">
        <v>174303000000000</v>
      </c>
      <c r="Z221" s="3">
        <v>175921000000000</v>
      </c>
      <c r="AA221" s="3">
        <v>177559000000000</v>
      </c>
      <c r="AB221" s="3">
        <v>179246000000000</v>
      </c>
      <c r="AC221" s="3">
        <v>180954000000000</v>
      </c>
      <c r="AD221" s="3">
        <v>182692000000000</v>
      </c>
      <c r="AE221" s="3">
        <v>184480000000000</v>
      </c>
      <c r="AF221" s="3">
        <v>186308000000000</v>
      </c>
      <c r="AG221" s="3">
        <v>188156000000000</v>
      </c>
    </row>
    <row r="222" spans="1:33" hidden="1" x14ac:dyDescent="0.35">
      <c r="A222" t="s">
        <v>178</v>
      </c>
      <c r="B222" t="s">
        <v>129</v>
      </c>
      <c r="C222" s="3">
        <v>642190000000000</v>
      </c>
      <c r="D222" s="3">
        <v>654586000000000</v>
      </c>
      <c r="E222" s="3">
        <v>667223000000000</v>
      </c>
      <c r="F222" s="3">
        <v>680104000000000</v>
      </c>
      <c r="G222" s="3">
        <v>693232000000000</v>
      </c>
      <c r="H222" s="3">
        <v>706614000000000</v>
      </c>
      <c r="I222" s="3">
        <v>720255000000000</v>
      </c>
      <c r="J222" s="3">
        <v>734160000000000</v>
      </c>
      <c r="K222" s="3">
        <v>748332000000000</v>
      </c>
      <c r="L222" s="3">
        <v>762778000000000</v>
      </c>
      <c r="M222" s="3">
        <v>777503000000000</v>
      </c>
      <c r="N222" s="3">
        <v>792512000000000</v>
      </c>
      <c r="O222" s="3">
        <v>802609000000000</v>
      </c>
      <c r="P222" s="3">
        <v>812835000000000</v>
      </c>
      <c r="Q222" s="3">
        <v>823192000000000</v>
      </c>
      <c r="R222" s="3">
        <v>833679000000000</v>
      </c>
      <c r="S222" s="3">
        <v>844301000000000</v>
      </c>
      <c r="T222" s="3">
        <v>855058000000000</v>
      </c>
      <c r="U222" s="3">
        <v>865953000000000</v>
      </c>
      <c r="V222" s="3">
        <v>876986000000000</v>
      </c>
      <c r="W222" s="3">
        <v>888159000000000</v>
      </c>
      <c r="X222" s="3">
        <v>899475000000000</v>
      </c>
      <c r="Y222" s="3">
        <v>910936000000000</v>
      </c>
      <c r="Z222" s="3">
        <v>922541000000000</v>
      </c>
      <c r="AA222" s="3">
        <v>929665000000000</v>
      </c>
      <c r="AB222" s="3">
        <v>936844000000000</v>
      </c>
      <c r="AC222" s="3">
        <v>944077000000000</v>
      </c>
      <c r="AD222" s="3">
        <v>951367000000000</v>
      </c>
      <c r="AE222" s="3">
        <v>958713000000000</v>
      </c>
      <c r="AF222" s="3">
        <v>966116000000000</v>
      </c>
      <c r="AG222" s="3">
        <v>973577000000000</v>
      </c>
    </row>
    <row r="223" spans="1:33" hidden="1" x14ac:dyDescent="0.35">
      <c r="A223" t="s">
        <v>179</v>
      </c>
      <c r="B223" t="s">
        <v>129</v>
      </c>
      <c r="C223">
        <v>0</v>
      </c>
      <c r="D223" s="3">
        <v>1481070</v>
      </c>
      <c r="E223" s="3">
        <v>2954250</v>
      </c>
      <c r="F223" s="3">
        <v>4410590</v>
      </c>
      <c r="G223" s="3">
        <v>5845850</v>
      </c>
      <c r="H223" s="3">
        <v>10192000</v>
      </c>
      <c r="I223" s="3">
        <v>15946500</v>
      </c>
      <c r="J223" s="3">
        <v>24542500</v>
      </c>
      <c r="K223" s="3">
        <v>37417800</v>
      </c>
      <c r="L223" s="3">
        <v>54569300</v>
      </c>
      <c r="M223" s="3">
        <v>81515400</v>
      </c>
      <c r="N223" s="3">
        <v>116976000</v>
      </c>
      <c r="O223" s="3">
        <v>161729000</v>
      </c>
      <c r="P223" s="3">
        <v>217315000</v>
      </c>
      <c r="Q223" s="3">
        <v>285706000</v>
      </c>
      <c r="R223" s="3">
        <v>357702000</v>
      </c>
      <c r="S223" s="3">
        <v>441458000</v>
      </c>
      <c r="T223" s="3">
        <v>535926000</v>
      </c>
      <c r="U223" s="3">
        <v>641942000</v>
      </c>
      <c r="V223" s="3">
        <v>755085000</v>
      </c>
      <c r="W223" s="3">
        <v>876125000</v>
      </c>
      <c r="X223" s="3">
        <v>1007320000</v>
      </c>
      <c r="Y223" s="3">
        <v>1142930000</v>
      </c>
      <c r="Z223" s="3">
        <v>1286900000</v>
      </c>
      <c r="AA223" s="3">
        <v>1432970000</v>
      </c>
      <c r="AB223" s="3">
        <v>1583850000</v>
      </c>
      <c r="AC223" s="3">
        <v>1739740000</v>
      </c>
      <c r="AD223" s="3">
        <v>1893610000</v>
      </c>
      <c r="AE223" s="3">
        <v>2047530000</v>
      </c>
      <c r="AF223" s="3">
        <v>2203740000</v>
      </c>
      <c r="AG223" s="3">
        <v>2361510000</v>
      </c>
    </row>
    <row r="224" spans="1:33" hidden="1" x14ac:dyDescent="0.35">
      <c r="A224" t="s">
        <v>180</v>
      </c>
      <c r="B224" t="s">
        <v>129</v>
      </c>
      <c r="C224">
        <v>0</v>
      </c>
    </row>
    <row r="225" spans="1:33" hidden="1" x14ac:dyDescent="0.35">
      <c r="A225" t="s">
        <v>181</v>
      </c>
      <c r="B225" t="s">
        <v>129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idden="1" x14ac:dyDescent="0.35">
      <c r="A226" t="s">
        <v>136</v>
      </c>
      <c r="B226" t="s">
        <v>130</v>
      </c>
      <c r="C226">
        <v>715.7</v>
      </c>
      <c r="D226">
        <v>719.50800000000004</v>
      </c>
      <c r="E226">
        <v>731.04300000000001</v>
      </c>
      <c r="F226">
        <v>743.22400000000005</v>
      </c>
      <c r="G226">
        <v>753.96699999999998</v>
      </c>
      <c r="H226">
        <v>760.46400000000006</v>
      </c>
      <c r="I226">
        <v>768.32100000000003</v>
      </c>
      <c r="J226">
        <v>772.36500000000001</v>
      </c>
      <c r="K226">
        <v>772.54600000000005</v>
      </c>
      <c r="L226">
        <v>772.471</v>
      </c>
      <c r="M226">
        <v>775.74</v>
      </c>
      <c r="N226">
        <v>776.23299999999995</v>
      </c>
      <c r="O226">
        <v>775.63900000000001</v>
      </c>
      <c r="P226">
        <v>781.58</v>
      </c>
      <c r="Q226">
        <v>781.88699999999994</v>
      </c>
      <c r="R226">
        <v>786.226</v>
      </c>
      <c r="S226">
        <v>789.46100000000001</v>
      </c>
      <c r="T226">
        <v>787.44500000000005</v>
      </c>
      <c r="U226">
        <v>782.15200000000004</v>
      </c>
      <c r="V226">
        <v>784.20299999999997</v>
      </c>
      <c r="W226">
        <v>789.58500000000004</v>
      </c>
      <c r="X226">
        <v>795.75599999999997</v>
      </c>
      <c r="Y226">
        <v>807.03399999999999</v>
      </c>
      <c r="Z226">
        <v>811.32799999999997</v>
      </c>
      <c r="AA226">
        <v>810.13599999999997</v>
      </c>
      <c r="AB226">
        <v>816.447</v>
      </c>
      <c r="AC226">
        <v>807.42600000000004</v>
      </c>
      <c r="AD226">
        <v>790.65300000000002</v>
      </c>
      <c r="AE226">
        <v>799.48400000000004</v>
      </c>
      <c r="AF226">
        <v>806.86300000000006</v>
      </c>
      <c r="AG226">
        <v>814.73299999999995</v>
      </c>
    </row>
    <row r="227" spans="1:33" hidden="1" x14ac:dyDescent="0.35">
      <c r="A227" t="s">
        <v>115</v>
      </c>
      <c r="B227" t="s">
        <v>130</v>
      </c>
      <c r="C227">
        <v>91.8797</v>
      </c>
      <c r="D227">
        <v>89.890500000000003</v>
      </c>
      <c r="E227">
        <v>88.104500000000002</v>
      </c>
      <c r="F227">
        <v>86.825500000000005</v>
      </c>
      <c r="G227">
        <v>85.600399999999993</v>
      </c>
      <c r="H227">
        <v>84.332999999999998</v>
      </c>
      <c r="I227">
        <v>82.650899999999993</v>
      </c>
      <c r="J227">
        <v>81.498500000000007</v>
      </c>
      <c r="K227">
        <v>80.326999999999998</v>
      </c>
      <c r="L227">
        <v>78.923400000000001</v>
      </c>
      <c r="M227">
        <v>78.029700000000005</v>
      </c>
      <c r="N227">
        <v>77.346299999999999</v>
      </c>
      <c r="O227">
        <v>76.858599999999996</v>
      </c>
      <c r="P227">
        <v>76.545000000000002</v>
      </c>
      <c r="Q227">
        <v>75.943299999999994</v>
      </c>
      <c r="R227">
        <v>75.503</v>
      </c>
      <c r="S227">
        <v>75.037499999999994</v>
      </c>
      <c r="T227">
        <v>74.295500000000004</v>
      </c>
      <c r="U227">
        <v>73.679500000000004</v>
      </c>
      <c r="V227">
        <v>73.061300000000003</v>
      </c>
      <c r="W227">
        <v>72.461399999999998</v>
      </c>
      <c r="X227">
        <v>71.633700000000005</v>
      </c>
      <c r="Y227">
        <v>71.443100000000001</v>
      </c>
      <c r="Z227">
        <v>70.717600000000004</v>
      </c>
      <c r="AA227">
        <v>70.296800000000005</v>
      </c>
      <c r="AB227">
        <v>70.145099999999999</v>
      </c>
      <c r="AC227">
        <v>69.839799999999997</v>
      </c>
      <c r="AD227">
        <v>69.502399999999994</v>
      </c>
      <c r="AE227">
        <v>69.503200000000007</v>
      </c>
      <c r="AF227">
        <v>69.457899999999995</v>
      </c>
      <c r="AG227">
        <v>69.270600000000002</v>
      </c>
    </row>
    <row r="228" spans="1:33" hidden="1" x14ac:dyDescent="0.35">
      <c r="A228" t="s">
        <v>116</v>
      </c>
      <c r="B228" t="s">
        <v>130</v>
      </c>
      <c r="C228">
        <v>259.95100000000002</v>
      </c>
      <c r="D228">
        <v>261.82900000000001</v>
      </c>
      <c r="E228">
        <v>266.54000000000002</v>
      </c>
      <c r="F228">
        <v>273.61500000000001</v>
      </c>
      <c r="G228">
        <v>277.14400000000001</v>
      </c>
      <c r="H228">
        <v>276.274</v>
      </c>
      <c r="I228">
        <v>282.15600000000001</v>
      </c>
      <c r="J228">
        <v>283.86799999999999</v>
      </c>
      <c r="K228">
        <v>281.904</v>
      </c>
      <c r="L228">
        <v>280.08600000000001</v>
      </c>
      <c r="M228">
        <v>281.04199999999997</v>
      </c>
      <c r="N228">
        <v>281.24799999999999</v>
      </c>
      <c r="O228">
        <v>279.31900000000002</v>
      </c>
      <c r="P228">
        <v>284.50799999999998</v>
      </c>
      <c r="Q228">
        <v>284.26900000000001</v>
      </c>
      <c r="R228">
        <v>287.83800000000002</v>
      </c>
      <c r="S228">
        <v>289.66500000000002</v>
      </c>
      <c r="T228">
        <v>286.49599999999998</v>
      </c>
      <c r="U228">
        <v>279.92</v>
      </c>
      <c r="V228">
        <v>280.47399999999999</v>
      </c>
      <c r="W228">
        <v>284.09899999999999</v>
      </c>
      <c r="X228">
        <v>288.52100000000002</v>
      </c>
      <c r="Y228">
        <v>297.73599999999999</v>
      </c>
      <c r="Z228">
        <v>300.625</v>
      </c>
      <c r="AA228">
        <v>297.46699999999998</v>
      </c>
      <c r="AB228">
        <v>301.411</v>
      </c>
      <c r="AC228">
        <v>289.91300000000001</v>
      </c>
      <c r="AD228">
        <v>270.58</v>
      </c>
      <c r="AE228">
        <v>276.68</v>
      </c>
      <c r="AF228">
        <v>281.05099999999999</v>
      </c>
      <c r="AG228">
        <v>286.30799999999999</v>
      </c>
    </row>
    <row r="229" spans="1:33" hidden="1" x14ac:dyDescent="0.35">
      <c r="A229" t="s">
        <v>117</v>
      </c>
      <c r="B229" t="s">
        <v>130</v>
      </c>
      <c r="C229">
        <v>32.1614</v>
      </c>
      <c r="D229">
        <v>31.338999999999999</v>
      </c>
      <c r="E229">
        <v>31.771100000000001</v>
      </c>
      <c r="F229">
        <v>31.2255</v>
      </c>
      <c r="G229">
        <v>30.7135</v>
      </c>
      <c r="H229">
        <v>30.223500000000001</v>
      </c>
      <c r="I229">
        <v>29.763999999999999</v>
      </c>
      <c r="J229">
        <v>29.322099999999999</v>
      </c>
      <c r="K229">
        <v>28.907699999999998</v>
      </c>
      <c r="L229">
        <v>28.510200000000001</v>
      </c>
      <c r="M229">
        <v>28.1373</v>
      </c>
      <c r="N229">
        <v>27.778199999999998</v>
      </c>
      <c r="O229">
        <v>27.442499999999999</v>
      </c>
      <c r="P229">
        <v>27.122399999999999</v>
      </c>
      <c r="Q229">
        <v>26.8123</v>
      </c>
      <c r="R229">
        <v>26.522300000000001</v>
      </c>
      <c r="S229">
        <v>26.242100000000001</v>
      </c>
      <c r="T229">
        <v>25.978899999999999</v>
      </c>
      <c r="U229">
        <v>25.728400000000001</v>
      </c>
      <c r="V229">
        <v>25.4848</v>
      </c>
      <c r="W229">
        <v>25.2563</v>
      </c>
      <c r="X229">
        <v>25.039100000000001</v>
      </c>
      <c r="Y229">
        <v>24.831800000000001</v>
      </c>
      <c r="Z229">
        <v>24.6265</v>
      </c>
      <c r="AA229">
        <v>24.437100000000001</v>
      </c>
      <c r="AB229">
        <v>24.255299999999998</v>
      </c>
      <c r="AC229">
        <v>24.075800000000001</v>
      </c>
      <c r="AD229">
        <v>23.908799999999999</v>
      </c>
      <c r="AE229">
        <v>23.7485</v>
      </c>
      <c r="AF229">
        <v>23.595500000000001</v>
      </c>
      <c r="AG229">
        <v>23.447500000000002</v>
      </c>
    </row>
    <row r="230" spans="1:33" hidden="1" x14ac:dyDescent="0.35">
      <c r="A230" t="s">
        <v>118</v>
      </c>
      <c r="B230" t="s">
        <v>130</v>
      </c>
      <c r="C230">
        <v>15.236800000000001</v>
      </c>
      <c r="D230">
        <v>15.093999999999999</v>
      </c>
      <c r="E230">
        <v>14.9946</v>
      </c>
      <c r="F230">
        <v>14.9094</v>
      </c>
      <c r="G230">
        <v>14.8393</v>
      </c>
      <c r="H230">
        <v>14.7813</v>
      </c>
      <c r="I230">
        <v>14.7379</v>
      </c>
      <c r="J230">
        <v>14.707100000000001</v>
      </c>
      <c r="K230">
        <v>14.6896</v>
      </c>
      <c r="L230">
        <v>14.6837</v>
      </c>
      <c r="M230">
        <v>14.6919</v>
      </c>
      <c r="N230">
        <v>14.712899999999999</v>
      </c>
      <c r="O230">
        <v>14.744999999999999</v>
      </c>
      <c r="P230">
        <v>14.788600000000001</v>
      </c>
      <c r="Q230">
        <v>14.8454</v>
      </c>
      <c r="R230">
        <v>14.913</v>
      </c>
      <c r="S230">
        <v>14.9922</v>
      </c>
      <c r="T230">
        <v>15.0845</v>
      </c>
      <c r="U230">
        <v>15.1874</v>
      </c>
      <c r="V230">
        <v>15.3025</v>
      </c>
      <c r="W230">
        <v>15.4261</v>
      </c>
      <c r="X230">
        <v>15.5634</v>
      </c>
      <c r="Y230">
        <v>15.709899999999999</v>
      </c>
      <c r="Z230">
        <v>15.8698</v>
      </c>
      <c r="AA230">
        <v>16.0427</v>
      </c>
      <c r="AB230">
        <v>16.2258</v>
      </c>
      <c r="AC230">
        <v>16.414200000000001</v>
      </c>
      <c r="AD230">
        <v>16.619399999999999</v>
      </c>
      <c r="AE230">
        <v>16.8339</v>
      </c>
      <c r="AF230">
        <v>17.058900000000001</v>
      </c>
      <c r="AG230">
        <v>17.293500000000002</v>
      </c>
    </row>
    <row r="231" spans="1:33" hidden="1" x14ac:dyDescent="0.35">
      <c r="A231" t="s">
        <v>137</v>
      </c>
      <c r="B231" t="s">
        <v>130</v>
      </c>
      <c r="C231">
        <v>327.33999999999997</v>
      </c>
      <c r="D231">
        <v>332.34899999999999</v>
      </c>
      <c r="E231">
        <v>340.20299999999997</v>
      </c>
      <c r="F231">
        <v>347.30200000000002</v>
      </c>
      <c r="G231">
        <v>356.20499999999998</v>
      </c>
      <c r="H231">
        <v>365.37200000000001</v>
      </c>
      <c r="I231">
        <v>369.71499999999997</v>
      </c>
      <c r="J231">
        <v>373.95499999999998</v>
      </c>
      <c r="K231">
        <v>377.88600000000002</v>
      </c>
      <c r="L231">
        <v>381.71699999999998</v>
      </c>
      <c r="M231">
        <v>385.471</v>
      </c>
      <c r="N231">
        <v>386.959</v>
      </c>
      <c r="O231">
        <v>388.565</v>
      </c>
      <c r="P231">
        <v>390.08600000000001</v>
      </c>
      <c r="Q231">
        <v>391.666</v>
      </c>
      <c r="R231">
        <v>393.17500000000001</v>
      </c>
      <c r="S231">
        <v>395.62799999999999</v>
      </c>
      <c r="T231">
        <v>397.97199999999998</v>
      </c>
      <c r="U231">
        <v>400.29399999999998</v>
      </c>
      <c r="V231">
        <v>402.61500000000001</v>
      </c>
      <c r="W231">
        <v>405.15300000000002</v>
      </c>
      <c r="X231">
        <v>407.88600000000002</v>
      </c>
      <c r="Y231">
        <v>410.27499999999998</v>
      </c>
      <c r="Z231">
        <v>412.52800000000002</v>
      </c>
      <c r="AA231">
        <v>415.005</v>
      </c>
      <c r="AB231">
        <v>417.596</v>
      </c>
      <c r="AC231">
        <v>420.34500000000003</v>
      </c>
      <c r="AD231">
        <v>423.17899999999997</v>
      </c>
      <c r="AE231">
        <v>425.92899999999997</v>
      </c>
      <c r="AF231">
        <v>428.88400000000001</v>
      </c>
      <c r="AG231">
        <v>431.572</v>
      </c>
    </row>
    <row r="232" spans="1:33" hidden="1" x14ac:dyDescent="0.35">
      <c r="A232" t="s">
        <v>119</v>
      </c>
      <c r="B232" t="s">
        <v>130</v>
      </c>
      <c r="C232">
        <v>5.6730999999999998</v>
      </c>
      <c r="D232">
        <v>5.5483399999999996</v>
      </c>
      <c r="E232">
        <v>5.9733599999999996</v>
      </c>
      <c r="F232">
        <v>5.9896599999999998</v>
      </c>
      <c r="G232">
        <v>6.0066300000000004</v>
      </c>
      <c r="H232">
        <v>6.0230399999999999</v>
      </c>
      <c r="I232">
        <v>6.0399500000000002</v>
      </c>
      <c r="J232">
        <v>6.0570500000000003</v>
      </c>
      <c r="K232">
        <v>6.0746900000000004</v>
      </c>
      <c r="L232">
        <v>6.0929799999999998</v>
      </c>
      <c r="M232">
        <v>6.1108500000000001</v>
      </c>
      <c r="N232">
        <v>6.1309500000000003</v>
      </c>
      <c r="O232">
        <v>6.15116</v>
      </c>
      <c r="P232">
        <v>6.1726000000000001</v>
      </c>
      <c r="Q232">
        <v>6.1941499999999996</v>
      </c>
      <c r="R232">
        <v>6.2163000000000004</v>
      </c>
      <c r="S232">
        <v>6.2387600000000001</v>
      </c>
      <c r="T232">
        <v>6.2613500000000002</v>
      </c>
      <c r="U232">
        <v>6.2846500000000001</v>
      </c>
      <c r="V232">
        <v>6.3080999999999996</v>
      </c>
      <c r="W232">
        <v>6.33162</v>
      </c>
      <c r="X232">
        <v>6.3557600000000001</v>
      </c>
      <c r="Y232">
        <v>6.3800699999999999</v>
      </c>
      <c r="Z232">
        <v>6.4047599999999996</v>
      </c>
      <c r="AA232">
        <v>6.43</v>
      </c>
      <c r="AB232">
        <v>6.4554099999999996</v>
      </c>
      <c r="AC232">
        <v>6.48062</v>
      </c>
      <c r="AD232">
        <v>6.5062899999999999</v>
      </c>
      <c r="AE232">
        <v>6.5320600000000004</v>
      </c>
      <c r="AF232">
        <v>6.55816</v>
      </c>
      <c r="AG232">
        <v>6.5842099999999997</v>
      </c>
    </row>
    <row r="233" spans="1:33" hidden="1" x14ac:dyDescent="0.35">
      <c r="A233" t="s">
        <v>120</v>
      </c>
      <c r="B233" t="s">
        <v>130</v>
      </c>
      <c r="C233">
        <v>-16.5425</v>
      </c>
      <c r="D233">
        <v>-16.5425</v>
      </c>
      <c r="E233">
        <v>-16.5425</v>
      </c>
      <c r="F233">
        <v>-16.642499999999998</v>
      </c>
      <c r="G233">
        <v>-16.5425</v>
      </c>
      <c r="H233">
        <v>-16.5425</v>
      </c>
      <c r="I233">
        <v>-16.7425</v>
      </c>
      <c r="J233">
        <v>-17.0425</v>
      </c>
      <c r="K233">
        <v>-17.2425</v>
      </c>
      <c r="L233">
        <v>-17.5425</v>
      </c>
      <c r="M233">
        <v>-17.7425</v>
      </c>
      <c r="N233">
        <v>-17.942499999999999</v>
      </c>
      <c r="O233">
        <v>-17.442499999999999</v>
      </c>
      <c r="P233">
        <v>-17.642499999999998</v>
      </c>
      <c r="Q233">
        <v>-17.842500000000001</v>
      </c>
      <c r="R233">
        <v>-17.942499999999999</v>
      </c>
      <c r="S233">
        <v>-18.342500000000001</v>
      </c>
      <c r="T233">
        <v>-18.642499999999998</v>
      </c>
      <c r="U233">
        <v>-18.942499999999999</v>
      </c>
      <c r="V233">
        <v>-19.0425</v>
      </c>
      <c r="W233">
        <v>-19.142499999999998</v>
      </c>
      <c r="X233">
        <v>-19.2425</v>
      </c>
      <c r="Y233">
        <v>-19.342500000000001</v>
      </c>
      <c r="Z233">
        <v>-19.442499999999999</v>
      </c>
      <c r="AA233">
        <v>-19.5425</v>
      </c>
      <c r="AB233">
        <v>-19.642499999999998</v>
      </c>
      <c r="AC233">
        <v>-19.642499999999998</v>
      </c>
      <c r="AD233">
        <v>-19.642499999999998</v>
      </c>
      <c r="AE233">
        <v>-19.7425</v>
      </c>
      <c r="AF233">
        <v>-19.7425</v>
      </c>
      <c r="AG233">
        <v>-19.7425</v>
      </c>
    </row>
    <row r="234" spans="1:33" hidden="1" x14ac:dyDescent="0.35">
      <c r="A234" t="s">
        <v>121</v>
      </c>
      <c r="B234" t="s">
        <v>130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35">
      <c r="A235" t="s">
        <v>122</v>
      </c>
      <c r="B235" t="s">
        <v>130</v>
      </c>
      <c r="C235">
        <v>263.48500000000001</v>
      </c>
      <c r="D235">
        <v>269.55799999999999</v>
      </c>
      <c r="E235">
        <v>277.28300000000002</v>
      </c>
      <c r="F235">
        <v>284.26600000000002</v>
      </c>
      <c r="G235">
        <v>293.05700000000002</v>
      </c>
      <c r="H235">
        <v>302.13600000000002</v>
      </c>
      <c r="I235">
        <v>306.721</v>
      </c>
      <c r="J235">
        <v>311.19799999999998</v>
      </c>
      <c r="K235">
        <v>315.387</v>
      </c>
      <c r="L235">
        <v>319.45800000000003</v>
      </c>
      <c r="M235">
        <v>323.46199999999999</v>
      </c>
      <c r="N235">
        <v>325.16500000000002</v>
      </c>
      <c r="O235">
        <v>326.99200000000002</v>
      </c>
      <c r="P235">
        <v>328.733</v>
      </c>
      <c r="Q235">
        <v>330.53399999999999</v>
      </c>
      <c r="R235">
        <v>332.26799999999997</v>
      </c>
      <c r="S235">
        <v>334.90899999999999</v>
      </c>
      <c r="T235">
        <v>337.43900000000002</v>
      </c>
      <c r="U235">
        <v>339.952</v>
      </c>
      <c r="V235">
        <v>342.464</v>
      </c>
      <c r="W235">
        <v>345.18599999999998</v>
      </c>
      <c r="X235">
        <v>348.06299999999999</v>
      </c>
      <c r="Y235">
        <v>350.60899999999998</v>
      </c>
      <c r="Z235">
        <v>353.02199999999999</v>
      </c>
      <c r="AA235">
        <v>355.66500000000002</v>
      </c>
      <c r="AB235">
        <v>358.43299999999999</v>
      </c>
      <c r="AC235">
        <v>361.27699999999999</v>
      </c>
      <c r="AD235">
        <v>364.28399999999999</v>
      </c>
      <c r="AE235">
        <v>367.13900000000001</v>
      </c>
      <c r="AF235">
        <v>370.27100000000002</v>
      </c>
      <c r="AG235">
        <v>373.065</v>
      </c>
    </row>
    <row r="236" spans="1:33" hidden="1" x14ac:dyDescent="0.35">
      <c r="A236" t="s">
        <v>123</v>
      </c>
      <c r="B236" t="s">
        <v>130</v>
      </c>
      <c r="C236">
        <v>31.323899999999998</v>
      </c>
      <c r="D236">
        <v>30.6447</v>
      </c>
      <c r="E236">
        <v>31.161799999999999</v>
      </c>
      <c r="F236">
        <v>31.6676</v>
      </c>
      <c r="G236">
        <v>32.172600000000003</v>
      </c>
      <c r="H236">
        <v>32.6509</v>
      </c>
      <c r="I236">
        <v>32.6999</v>
      </c>
      <c r="J236">
        <v>32.7545</v>
      </c>
      <c r="K236">
        <v>32.793900000000001</v>
      </c>
      <c r="L236">
        <v>32.845500000000001</v>
      </c>
      <c r="M236">
        <v>32.892499999999998</v>
      </c>
      <c r="N236">
        <v>32.895400000000002</v>
      </c>
      <c r="O236">
        <v>32.895200000000003</v>
      </c>
      <c r="P236">
        <v>32.8979</v>
      </c>
      <c r="Q236">
        <v>32.900599999999997</v>
      </c>
      <c r="R236">
        <v>32.902500000000003</v>
      </c>
      <c r="S236">
        <v>32.887599999999999</v>
      </c>
      <c r="T236">
        <v>32.874400000000001</v>
      </c>
      <c r="U236">
        <v>32.859099999999998</v>
      </c>
      <c r="V236">
        <v>32.846600000000002</v>
      </c>
      <c r="W236">
        <v>32.840800000000002</v>
      </c>
      <c r="X236">
        <v>32.837699999999998</v>
      </c>
      <c r="Y236">
        <v>32.823599999999999</v>
      </c>
      <c r="Z236">
        <v>32.807699999999997</v>
      </c>
      <c r="AA236">
        <v>32.786700000000003</v>
      </c>
      <c r="AB236">
        <v>32.758200000000002</v>
      </c>
      <c r="AC236">
        <v>32.778700000000001</v>
      </c>
      <c r="AD236">
        <v>32.724699999999999</v>
      </c>
      <c r="AE236">
        <v>32.739800000000002</v>
      </c>
      <c r="AF236">
        <v>32.685699999999997</v>
      </c>
      <c r="AG236">
        <v>32.703499999999998</v>
      </c>
    </row>
    <row r="237" spans="1:33" hidden="1" x14ac:dyDescent="0.35">
      <c r="A237" t="s">
        <v>124</v>
      </c>
      <c r="B237" t="s">
        <v>130</v>
      </c>
      <c r="C237">
        <v>32.531599999999997</v>
      </c>
      <c r="D237">
        <v>32.146999999999998</v>
      </c>
      <c r="E237">
        <v>31.757899999999999</v>
      </c>
      <c r="F237">
        <v>31.367599999999999</v>
      </c>
      <c r="G237">
        <v>30.9754</v>
      </c>
      <c r="H237">
        <v>30.584900000000001</v>
      </c>
      <c r="I237">
        <v>30.2943</v>
      </c>
      <c r="J237">
        <v>30.001799999999999</v>
      </c>
      <c r="K237">
        <v>29.705500000000001</v>
      </c>
      <c r="L237">
        <v>29.413699999999999</v>
      </c>
      <c r="M237">
        <v>29.1172</v>
      </c>
      <c r="N237">
        <v>28.898099999999999</v>
      </c>
      <c r="O237">
        <v>28.6782</v>
      </c>
      <c r="P237">
        <v>28.455300000000001</v>
      </c>
      <c r="Q237">
        <v>28.231300000000001</v>
      </c>
      <c r="R237">
        <v>28.004300000000001</v>
      </c>
      <c r="S237">
        <v>27.831700000000001</v>
      </c>
      <c r="T237">
        <v>27.658799999999999</v>
      </c>
      <c r="U237">
        <v>27.482900000000001</v>
      </c>
      <c r="V237">
        <v>27.305</v>
      </c>
      <c r="W237">
        <v>27.126100000000001</v>
      </c>
      <c r="X237">
        <v>26.9847</v>
      </c>
      <c r="Y237">
        <v>26.842099999999999</v>
      </c>
      <c r="Z237">
        <v>26.697700000000001</v>
      </c>
      <c r="AA237">
        <v>26.553899999999999</v>
      </c>
      <c r="AB237">
        <v>26.4054</v>
      </c>
      <c r="AC237">
        <v>26.288699999999999</v>
      </c>
      <c r="AD237">
        <v>26.17</v>
      </c>
      <c r="AE237">
        <v>26.0503</v>
      </c>
      <c r="AF237">
        <v>25.927600000000002</v>
      </c>
      <c r="AG237">
        <v>25.803799999999999</v>
      </c>
    </row>
    <row r="238" spans="1:33" hidden="1" x14ac:dyDescent="0.35">
      <c r="A238" t="s">
        <v>138</v>
      </c>
      <c r="B238" t="s">
        <v>130</v>
      </c>
      <c r="C238">
        <v>614.67499999999995</v>
      </c>
      <c r="D238">
        <v>616.66</v>
      </c>
      <c r="E238">
        <v>626.29899999999998</v>
      </c>
      <c r="F238">
        <v>636.56500000000005</v>
      </c>
      <c r="G238">
        <v>645.40899999999999</v>
      </c>
      <c r="H238">
        <v>650.02200000000005</v>
      </c>
      <c r="I238">
        <v>656.577</v>
      </c>
      <c r="J238">
        <v>659.35699999999997</v>
      </c>
      <c r="K238">
        <v>658.30899999999997</v>
      </c>
      <c r="L238">
        <v>656.98199999999997</v>
      </c>
      <c r="M238">
        <v>658.99300000000005</v>
      </c>
      <c r="N238">
        <v>659.375</v>
      </c>
      <c r="O238">
        <v>658.69200000000001</v>
      </c>
      <c r="P238">
        <v>664.476</v>
      </c>
      <c r="Q238">
        <v>664.69</v>
      </c>
      <c r="R238">
        <v>668.88199999999995</v>
      </c>
      <c r="S238">
        <v>671.34</v>
      </c>
      <c r="T238">
        <v>668.6</v>
      </c>
      <c r="U238">
        <v>662.601</v>
      </c>
      <c r="V238">
        <v>663.89700000000005</v>
      </c>
      <c r="W238">
        <v>668.47900000000004</v>
      </c>
      <c r="X238">
        <v>673.97900000000004</v>
      </c>
      <c r="Y238">
        <v>684.56399999999996</v>
      </c>
      <c r="Z238">
        <v>688.19200000000001</v>
      </c>
      <c r="AA238">
        <v>686.37199999999996</v>
      </c>
      <c r="AB238">
        <v>692.01800000000003</v>
      </c>
      <c r="AC238">
        <v>681.98900000000003</v>
      </c>
      <c r="AD238">
        <v>664.23800000000006</v>
      </c>
      <c r="AE238">
        <v>671.93</v>
      </c>
      <c r="AF238">
        <v>678.16099999999994</v>
      </c>
      <c r="AG238">
        <v>684.89599999999996</v>
      </c>
    </row>
    <row r="239" spans="1:33" hidden="1" x14ac:dyDescent="0.35">
      <c r="A239" t="s">
        <v>139</v>
      </c>
      <c r="B239" t="s">
        <v>130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35">
      <c r="A240" t="s">
        <v>140</v>
      </c>
      <c r="B240" t="s">
        <v>130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35">
      <c r="A241" t="s">
        <v>141</v>
      </c>
      <c r="B241" t="s">
        <v>130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5">
      <c r="A242" t="s">
        <v>142</v>
      </c>
      <c r="B242" t="s">
        <v>130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35">
      <c r="A243" t="s">
        <v>143</v>
      </c>
      <c r="B243" t="s">
        <v>130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35">
      <c r="A244" t="s">
        <v>144</v>
      </c>
      <c r="B244" t="s">
        <v>130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35">
      <c r="A245" t="s">
        <v>145</v>
      </c>
      <c r="B245" t="s">
        <v>130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35">
      <c r="A246" t="s">
        <v>146</v>
      </c>
      <c r="B246" t="s">
        <v>130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35">
      <c r="A247" t="s">
        <v>147</v>
      </c>
      <c r="B247" t="s">
        <v>130</v>
      </c>
      <c r="C247">
        <v>51.307299999999998</v>
      </c>
      <c r="D247">
        <v>51.155900000000003</v>
      </c>
      <c r="E247">
        <v>51.020200000000003</v>
      </c>
      <c r="F247">
        <v>50.874000000000002</v>
      </c>
      <c r="G247">
        <v>50.706600000000002</v>
      </c>
      <c r="H247">
        <v>50.520099999999999</v>
      </c>
      <c r="I247">
        <v>50.235599999999998</v>
      </c>
      <c r="J247">
        <v>49.933599999999998</v>
      </c>
      <c r="K247">
        <v>49.6205</v>
      </c>
      <c r="L247">
        <v>49.311300000000003</v>
      </c>
      <c r="M247">
        <v>49.007199999999997</v>
      </c>
      <c r="N247">
        <v>48.771900000000002</v>
      </c>
      <c r="O247">
        <v>48.528599999999997</v>
      </c>
      <c r="P247">
        <v>48.3127</v>
      </c>
      <c r="Q247">
        <v>48.071300000000001</v>
      </c>
      <c r="R247">
        <v>47.848300000000002</v>
      </c>
      <c r="S247">
        <v>47.703699999999998</v>
      </c>
      <c r="T247">
        <v>47.5381</v>
      </c>
      <c r="U247">
        <v>47.360199999999999</v>
      </c>
      <c r="V247">
        <v>47.208500000000001</v>
      </c>
      <c r="W247">
        <v>47.069800000000001</v>
      </c>
      <c r="X247">
        <v>46.969799999999999</v>
      </c>
      <c r="Y247">
        <v>46.8767</v>
      </c>
      <c r="Z247">
        <v>46.775500000000001</v>
      </c>
      <c r="AA247">
        <v>46.656199999999998</v>
      </c>
      <c r="AB247">
        <v>46.554699999999997</v>
      </c>
      <c r="AC247">
        <v>46.440100000000001</v>
      </c>
      <c r="AD247">
        <v>46.310200000000002</v>
      </c>
      <c r="AE247">
        <v>46.250900000000001</v>
      </c>
      <c r="AF247">
        <v>46.194299999999998</v>
      </c>
      <c r="AG247">
        <v>46.1325</v>
      </c>
    </row>
    <row r="248" spans="1:33" hidden="1" x14ac:dyDescent="0.35">
      <c r="A248" t="s">
        <v>148</v>
      </c>
      <c r="B248" t="s">
        <v>130</v>
      </c>
      <c r="C248">
        <v>30.2577</v>
      </c>
      <c r="D248">
        <v>30.401599999999998</v>
      </c>
      <c r="E248">
        <v>30.573699999999999</v>
      </c>
      <c r="F248">
        <v>30.755600000000001</v>
      </c>
      <c r="G248">
        <v>30.911300000000001</v>
      </c>
      <c r="H248">
        <v>31.052399999999999</v>
      </c>
      <c r="I248">
        <v>31.168199999999999</v>
      </c>
      <c r="J248">
        <v>31.2637</v>
      </c>
      <c r="K248">
        <v>31.337299999999999</v>
      </c>
      <c r="L248">
        <v>31.4178</v>
      </c>
      <c r="M248">
        <v>31.5105</v>
      </c>
      <c r="N248">
        <v>31.596399999999999</v>
      </c>
      <c r="O248">
        <v>31.6783</v>
      </c>
      <c r="P248">
        <v>31.791499999999999</v>
      </c>
      <c r="Q248">
        <v>31.875599999999999</v>
      </c>
      <c r="R248">
        <v>31.985499999999998</v>
      </c>
      <c r="S248">
        <v>32.096899999999998</v>
      </c>
      <c r="T248">
        <v>32.1873</v>
      </c>
      <c r="U248">
        <v>32.260599999999997</v>
      </c>
      <c r="V248">
        <v>32.367699999999999</v>
      </c>
      <c r="W248">
        <v>32.495699999999999</v>
      </c>
      <c r="X248">
        <v>32.6372</v>
      </c>
      <c r="Y248">
        <v>32.792900000000003</v>
      </c>
      <c r="Z248">
        <v>32.9315</v>
      </c>
      <c r="AA248">
        <v>33.048000000000002</v>
      </c>
      <c r="AB248">
        <v>33.183700000000002</v>
      </c>
      <c r="AC248">
        <v>33.267099999999999</v>
      </c>
      <c r="AD248">
        <v>33.334499999999998</v>
      </c>
      <c r="AE248">
        <v>33.493099999999998</v>
      </c>
      <c r="AF248">
        <v>33.657200000000003</v>
      </c>
      <c r="AG248">
        <v>33.814799999999998</v>
      </c>
    </row>
    <row r="249" spans="1:33" hidden="1" x14ac:dyDescent="0.35">
      <c r="A249" t="s">
        <v>149</v>
      </c>
      <c r="B249" t="s">
        <v>130</v>
      </c>
      <c r="C249">
        <v>19.46</v>
      </c>
      <c r="D249">
        <v>21.29</v>
      </c>
      <c r="E249">
        <v>23.15</v>
      </c>
      <c r="F249">
        <v>25.03</v>
      </c>
      <c r="G249">
        <v>26.94</v>
      </c>
      <c r="H249">
        <v>28.87</v>
      </c>
      <c r="I249">
        <v>30.34</v>
      </c>
      <c r="J249">
        <v>31.81</v>
      </c>
      <c r="K249">
        <v>33.28</v>
      </c>
      <c r="L249">
        <v>34.76</v>
      </c>
      <c r="M249">
        <v>36.229999999999997</v>
      </c>
      <c r="N249">
        <v>36.49</v>
      </c>
      <c r="O249">
        <v>36.74</v>
      </c>
      <c r="P249">
        <v>37</v>
      </c>
      <c r="Q249">
        <v>37.25</v>
      </c>
      <c r="R249">
        <v>37.51</v>
      </c>
      <c r="S249">
        <v>38.32</v>
      </c>
      <c r="T249">
        <v>39.119999999999997</v>
      </c>
      <c r="U249">
        <v>39.93</v>
      </c>
      <c r="V249">
        <v>40.729999999999997</v>
      </c>
      <c r="W249">
        <v>41.54</v>
      </c>
      <c r="X249">
        <v>42.17</v>
      </c>
      <c r="Y249">
        <v>42.8</v>
      </c>
      <c r="Z249">
        <v>43.43</v>
      </c>
      <c r="AA249">
        <v>44.06</v>
      </c>
      <c r="AB249">
        <v>44.69</v>
      </c>
      <c r="AC249">
        <v>45.73</v>
      </c>
      <c r="AD249">
        <v>46.77</v>
      </c>
      <c r="AE249">
        <v>47.81</v>
      </c>
      <c r="AF249">
        <v>48.85</v>
      </c>
      <c r="AG249">
        <v>49.89</v>
      </c>
    </row>
    <row r="250" spans="1:33" hidden="1" x14ac:dyDescent="0.35">
      <c r="A250" t="s">
        <v>150</v>
      </c>
      <c r="B250" t="s">
        <v>130</v>
      </c>
      <c r="C250" s="3">
        <v>3646060000</v>
      </c>
      <c r="D250" s="3">
        <v>3564810000</v>
      </c>
      <c r="E250" s="3">
        <v>3494400000</v>
      </c>
      <c r="F250" s="3">
        <v>3445660000</v>
      </c>
      <c r="G250" s="3">
        <v>3397330000</v>
      </c>
      <c r="H250" s="3">
        <v>3346930000</v>
      </c>
      <c r="I250" s="3">
        <v>3279500000</v>
      </c>
      <c r="J250" s="3">
        <v>3232640000</v>
      </c>
      <c r="K250" s="3">
        <v>3185220000</v>
      </c>
      <c r="L250" s="3">
        <v>3128420000</v>
      </c>
      <c r="M250" s="3">
        <v>3091800000</v>
      </c>
      <c r="N250" s="3">
        <v>3064640000</v>
      </c>
      <c r="O250" s="3">
        <v>3045200000</v>
      </c>
      <c r="P250" s="3">
        <v>3033250000</v>
      </c>
      <c r="Q250" s="3">
        <v>3009810000</v>
      </c>
      <c r="R250" s="3">
        <v>2993240000</v>
      </c>
      <c r="S250" s="3">
        <v>2975450000</v>
      </c>
      <c r="T250" s="3">
        <v>2946700000</v>
      </c>
      <c r="U250" s="3">
        <v>2922680000</v>
      </c>
      <c r="V250" s="3">
        <v>2898700000</v>
      </c>
      <c r="W250" s="3">
        <v>2875940000</v>
      </c>
      <c r="X250" s="3">
        <v>2843930000</v>
      </c>
      <c r="Y250" s="3">
        <v>2836790000</v>
      </c>
      <c r="Z250" s="3">
        <v>2808690000</v>
      </c>
      <c r="AA250" s="3">
        <v>2792980000</v>
      </c>
      <c r="AB250" s="3">
        <v>2787900000</v>
      </c>
      <c r="AC250" s="3">
        <v>2776430000</v>
      </c>
      <c r="AD250" s="3">
        <v>2762500000</v>
      </c>
      <c r="AE250" s="3">
        <v>2762650000</v>
      </c>
      <c r="AF250" s="3">
        <v>2760790000</v>
      </c>
      <c r="AG250" s="3">
        <v>2753240000</v>
      </c>
    </row>
    <row r="251" spans="1:33" hidden="1" x14ac:dyDescent="0.35">
      <c r="A251" t="s">
        <v>151</v>
      </c>
      <c r="B251" t="s">
        <v>130</v>
      </c>
      <c r="C251" s="3">
        <v>26409600000</v>
      </c>
      <c r="D251" s="3">
        <v>26306600000</v>
      </c>
      <c r="E251" s="3">
        <v>26714700000</v>
      </c>
      <c r="F251" s="3">
        <v>27401300000</v>
      </c>
      <c r="G251" s="3">
        <v>27352200000</v>
      </c>
      <c r="H251" s="3">
        <v>26879200000</v>
      </c>
      <c r="I251" s="3">
        <v>27438100000</v>
      </c>
      <c r="J251" s="3">
        <v>27453100000</v>
      </c>
      <c r="K251" s="3">
        <v>26957100000</v>
      </c>
      <c r="L251" s="3">
        <v>26506000000</v>
      </c>
      <c r="M251" s="3">
        <v>26430700000</v>
      </c>
      <c r="N251" s="3">
        <v>26288200000</v>
      </c>
      <c r="O251" s="3">
        <v>25949400000</v>
      </c>
      <c r="P251" s="3">
        <v>26481300000</v>
      </c>
      <c r="Q251" s="3">
        <v>26214300000</v>
      </c>
      <c r="R251" s="3">
        <v>26602900000</v>
      </c>
      <c r="S251" s="3">
        <v>26842700000</v>
      </c>
      <c r="T251" s="3">
        <v>26443200000</v>
      </c>
      <c r="U251" s="3">
        <v>25604000000</v>
      </c>
      <c r="V251" s="3">
        <v>25691800000</v>
      </c>
      <c r="W251" s="3">
        <v>26241800000</v>
      </c>
      <c r="X251" s="3">
        <v>26738900000</v>
      </c>
      <c r="Y251" s="3">
        <v>27584900000</v>
      </c>
      <c r="Z251" s="3">
        <v>28066500000</v>
      </c>
      <c r="AA251" s="3">
        <v>27874600000</v>
      </c>
      <c r="AB251" s="3">
        <v>28308100000</v>
      </c>
      <c r="AC251" s="3">
        <v>26748000000</v>
      </c>
      <c r="AD251" s="3">
        <v>24728400000</v>
      </c>
      <c r="AE251" s="3">
        <v>25232700000</v>
      </c>
      <c r="AF251" s="3">
        <v>25705700000</v>
      </c>
      <c r="AG251" s="3">
        <v>26124400000</v>
      </c>
    </row>
    <row r="252" spans="1:33" hidden="1" x14ac:dyDescent="0.35">
      <c r="A252" t="s">
        <v>152</v>
      </c>
      <c r="B252" t="s">
        <v>130</v>
      </c>
      <c r="C252" s="3">
        <v>910850000</v>
      </c>
      <c r="D252" s="3">
        <v>879940000</v>
      </c>
      <c r="E252" s="3">
        <v>855830000</v>
      </c>
      <c r="F252" s="3">
        <v>829480000</v>
      </c>
      <c r="G252" s="3">
        <v>804780000</v>
      </c>
      <c r="H252" s="3">
        <v>781530000</v>
      </c>
      <c r="I252" s="3">
        <v>759760000</v>
      </c>
      <c r="J252" s="3">
        <v>739180000</v>
      </c>
      <c r="K252" s="3">
        <v>719890000</v>
      </c>
      <c r="L252" s="3">
        <v>701680000</v>
      </c>
      <c r="M252" s="3">
        <v>684630000</v>
      </c>
      <c r="N252" s="3">
        <v>668480000</v>
      </c>
      <c r="O252" s="3">
        <v>653390000</v>
      </c>
      <c r="P252" s="3">
        <v>639130000</v>
      </c>
      <c r="Q252" s="3">
        <v>625570000</v>
      </c>
      <c r="R252" s="3">
        <v>612890000</v>
      </c>
      <c r="S252" s="3">
        <v>600860000</v>
      </c>
      <c r="T252" s="3">
        <v>589550000</v>
      </c>
      <c r="U252" s="3">
        <v>578900000</v>
      </c>
      <c r="V252" s="3">
        <v>568730000</v>
      </c>
      <c r="W252" s="3">
        <v>559180000</v>
      </c>
      <c r="X252" s="3">
        <v>550200000</v>
      </c>
      <c r="Y252" s="3">
        <v>541690000</v>
      </c>
      <c r="Z252" s="3">
        <v>533490000</v>
      </c>
      <c r="AA252" s="3">
        <v>525860000</v>
      </c>
      <c r="AB252" s="3">
        <v>518630000</v>
      </c>
      <c r="AC252" s="3">
        <v>511650000</v>
      </c>
      <c r="AD252" s="3">
        <v>505140000</v>
      </c>
      <c r="AE252" s="3">
        <v>498960000</v>
      </c>
      <c r="AF252" s="3">
        <v>493100000</v>
      </c>
      <c r="AG252" s="3">
        <v>487510000</v>
      </c>
    </row>
    <row r="253" spans="1:33" hidden="1" x14ac:dyDescent="0.35">
      <c r="A253" t="s">
        <v>153</v>
      </c>
      <c r="B253" t="s">
        <v>130</v>
      </c>
      <c r="C253" s="3">
        <v>485910000</v>
      </c>
      <c r="D253" s="3">
        <v>480080000</v>
      </c>
      <c r="E253" s="3">
        <v>470960000</v>
      </c>
      <c r="F253" s="3">
        <v>462370000</v>
      </c>
      <c r="G253" s="3">
        <v>454340000</v>
      </c>
      <c r="H253" s="3">
        <v>446760000</v>
      </c>
      <c r="I253" s="3">
        <v>439710000</v>
      </c>
      <c r="J253" s="3">
        <v>433130000</v>
      </c>
      <c r="K253" s="3">
        <v>427020000</v>
      </c>
      <c r="L253" s="3">
        <v>421330000</v>
      </c>
      <c r="M253" s="3">
        <v>416130000</v>
      </c>
      <c r="N253" s="3">
        <v>411390000</v>
      </c>
      <c r="O253" s="3">
        <v>407020000</v>
      </c>
      <c r="P253" s="3">
        <v>403030000</v>
      </c>
      <c r="Q253" s="3">
        <v>399490000</v>
      </c>
      <c r="R253" s="3">
        <v>396330000</v>
      </c>
      <c r="S253" s="3">
        <v>393540000</v>
      </c>
      <c r="T253" s="3">
        <v>391170000</v>
      </c>
      <c r="U253" s="3">
        <v>389140000</v>
      </c>
      <c r="V253" s="3">
        <v>387490000</v>
      </c>
      <c r="W253" s="3">
        <v>386140000</v>
      </c>
      <c r="X253" s="3">
        <v>385160000</v>
      </c>
      <c r="Y253" s="3">
        <v>384530000</v>
      </c>
      <c r="Z253" s="3">
        <v>384250000</v>
      </c>
      <c r="AA253" s="3">
        <v>384350000</v>
      </c>
      <c r="AB253" s="3">
        <v>384750000</v>
      </c>
      <c r="AC253" s="3">
        <v>385350000</v>
      </c>
      <c r="AD253" s="3">
        <v>386410000</v>
      </c>
      <c r="AE253" s="3">
        <v>387720000</v>
      </c>
      <c r="AF253" s="3">
        <v>389340000</v>
      </c>
      <c r="AG253" s="3">
        <v>391230000</v>
      </c>
    </row>
    <row r="254" spans="1:33" hidden="1" x14ac:dyDescent="0.35">
      <c r="A254" t="s">
        <v>154</v>
      </c>
      <c r="B254" t="s">
        <v>130</v>
      </c>
      <c r="C254" s="3">
        <v>1535700000000</v>
      </c>
      <c r="D254" s="3">
        <v>1530510000000</v>
      </c>
      <c r="E254" s="3">
        <v>1525340000000</v>
      </c>
      <c r="F254" s="3">
        <v>1519520000000</v>
      </c>
      <c r="G254" s="3">
        <v>1513670000000</v>
      </c>
      <c r="H254" s="3">
        <v>1507560000000</v>
      </c>
      <c r="I254" s="3">
        <v>1496940000000</v>
      </c>
      <c r="J254" s="3">
        <v>1486210000000</v>
      </c>
      <c r="K254" s="3">
        <v>1475600000000</v>
      </c>
      <c r="L254" s="3">
        <v>1465090000000</v>
      </c>
      <c r="M254" s="3">
        <v>1454360000000</v>
      </c>
      <c r="N254" s="3">
        <v>1446140000000</v>
      </c>
      <c r="O254" s="3">
        <v>1437830000000</v>
      </c>
      <c r="P254" s="3">
        <v>1429620000000</v>
      </c>
      <c r="Q254" s="3">
        <v>1421300000000</v>
      </c>
      <c r="R254" s="3">
        <v>1412980000000</v>
      </c>
      <c r="S254" s="3">
        <v>1407610000000</v>
      </c>
      <c r="T254" s="3">
        <v>1402140000000</v>
      </c>
      <c r="U254" s="3">
        <v>1396660000000</v>
      </c>
      <c r="V254" s="3">
        <v>1391190000000</v>
      </c>
      <c r="W254" s="3">
        <v>1385720000000</v>
      </c>
      <c r="X254" s="3">
        <v>1381690000000</v>
      </c>
      <c r="Y254" s="3">
        <v>1377530000000</v>
      </c>
      <c r="Z254" s="3">
        <v>1373470000000</v>
      </c>
      <c r="AA254" s="3">
        <v>1369430000000</v>
      </c>
      <c r="AB254" s="3">
        <v>1365380000000</v>
      </c>
      <c r="AC254" s="3">
        <v>1362860000000</v>
      </c>
      <c r="AD254" s="3">
        <v>1360260000000</v>
      </c>
      <c r="AE254" s="3">
        <v>1357640000000</v>
      </c>
      <c r="AF254" s="3">
        <v>1355150000000</v>
      </c>
      <c r="AG254" s="3">
        <v>1352540000000</v>
      </c>
    </row>
    <row r="255" spans="1:33" hidden="1" x14ac:dyDescent="0.35">
      <c r="A255" t="s">
        <v>155</v>
      </c>
      <c r="B255" t="s">
        <v>130</v>
      </c>
      <c r="C255" s="3">
        <v>255370000</v>
      </c>
      <c r="D255" s="3">
        <v>249790000</v>
      </c>
      <c r="E255" s="3">
        <v>269020000</v>
      </c>
      <c r="F255" s="3">
        <v>269810000</v>
      </c>
      <c r="G255" s="3">
        <v>270620000</v>
      </c>
      <c r="H255" s="3">
        <v>271410000</v>
      </c>
      <c r="I255" s="3">
        <v>272230000</v>
      </c>
      <c r="J255" s="3">
        <v>273050000</v>
      </c>
      <c r="K255" s="3">
        <v>273890000</v>
      </c>
      <c r="L255" s="3">
        <v>274760000</v>
      </c>
      <c r="M255" s="3">
        <v>275610000</v>
      </c>
      <c r="N255" s="3">
        <v>276520000</v>
      </c>
      <c r="O255" s="3">
        <v>277430000</v>
      </c>
      <c r="P255" s="3">
        <v>278380000</v>
      </c>
      <c r="Q255" s="3">
        <v>279320000</v>
      </c>
      <c r="R255" s="3">
        <v>280300000</v>
      </c>
      <c r="S255" s="3">
        <v>281280000</v>
      </c>
      <c r="T255" s="3">
        <v>282270000</v>
      </c>
      <c r="U255" s="3">
        <v>283280000</v>
      </c>
      <c r="V255" s="3">
        <v>284290000</v>
      </c>
      <c r="W255" s="3">
        <v>285310000</v>
      </c>
      <c r="X255" s="3">
        <v>286360000</v>
      </c>
      <c r="Y255" s="3">
        <v>287410000</v>
      </c>
      <c r="Z255" s="3">
        <v>288480000</v>
      </c>
      <c r="AA255" s="3">
        <v>289570000</v>
      </c>
      <c r="AB255" s="3">
        <v>290670000</v>
      </c>
      <c r="AC255" s="3">
        <v>291770000</v>
      </c>
      <c r="AD255" s="3">
        <v>292890000</v>
      </c>
      <c r="AE255" s="3">
        <v>294010000</v>
      </c>
      <c r="AF255" s="3">
        <v>295160000</v>
      </c>
      <c r="AG255" s="3">
        <v>296300000</v>
      </c>
    </row>
    <row r="256" spans="1:33" hidden="1" x14ac:dyDescent="0.35">
      <c r="A256" t="s">
        <v>156</v>
      </c>
      <c r="B256" t="s">
        <v>130</v>
      </c>
      <c r="C256" s="3">
        <v>265000000000</v>
      </c>
      <c r="D256" s="3">
        <v>265000000000</v>
      </c>
      <c r="E256" s="3">
        <v>265000000000</v>
      </c>
      <c r="F256" s="3">
        <v>265000000000</v>
      </c>
      <c r="G256" s="3">
        <v>265000000000</v>
      </c>
      <c r="H256" s="3">
        <v>265000000000</v>
      </c>
      <c r="I256" s="3">
        <v>265000000000</v>
      </c>
      <c r="J256" s="3">
        <v>265000000000</v>
      </c>
      <c r="K256" s="3">
        <v>265000000000</v>
      </c>
      <c r="L256" s="3">
        <v>265000000000</v>
      </c>
      <c r="M256" s="3">
        <v>265000000000</v>
      </c>
      <c r="N256" s="3">
        <v>265000000000</v>
      </c>
      <c r="O256" s="3">
        <v>265000000000</v>
      </c>
      <c r="P256" s="3">
        <v>265000000000</v>
      </c>
      <c r="Q256" s="3">
        <v>265000000000</v>
      </c>
      <c r="R256" s="3">
        <v>265000000000</v>
      </c>
      <c r="S256" s="3">
        <v>265000000000</v>
      </c>
      <c r="T256" s="3">
        <v>265000000000</v>
      </c>
      <c r="U256" s="3">
        <v>265000000000</v>
      </c>
      <c r="V256" s="3">
        <v>265000000000</v>
      </c>
      <c r="W256" s="3">
        <v>265000000000</v>
      </c>
      <c r="X256" s="3">
        <v>265000000000</v>
      </c>
      <c r="Y256" s="3">
        <v>265000000000</v>
      </c>
      <c r="Z256" s="3">
        <v>265000000000</v>
      </c>
      <c r="AA256" s="3">
        <v>265000000000</v>
      </c>
      <c r="AB256" s="3">
        <v>265000000000</v>
      </c>
      <c r="AC256" s="3">
        <v>265000000000</v>
      </c>
      <c r="AD256" s="3">
        <v>265000000000</v>
      </c>
      <c r="AE256" s="3">
        <v>265000000000</v>
      </c>
      <c r="AF256" s="3">
        <v>265000000000</v>
      </c>
      <c r="AG256" s="3">
        <v>265000000000</v>
      </c>
    </row>
    <row r="257" spans="1:33" hidden="1" x14ac:dyDescent="0.35">
      <c r="A257" t="s">
        <v>157</v>
      </c>
      <c r="B257" t="s">
        <v>130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35">
      <c r="A258" t="s">
        <v>158</v>
      </c>
      <c r="B258" t="s">
        <v>130</v>
      </c>
      <c r="C258" s="3">
        <v>729030000</v>
      </c>
      <c r="D258" s="3">
        <v>712790000</v>
      </c>
      <c r="E258" s="3">
        <v>698720000</v>
      </c>
      <c r="F258" s="3">
        <v>688980000</v>
      </c>
      <c r="G258" s="3">
        <v>679320000</v>
      </c>
      <c r="H258" s="3">
        <v>669260000</v>
      </c>
      <c r="I258" s="3">
        <v>655780000</v>
      </c>
      <c r="J258" s="3">
        <v>646420000</v>
      </c>
      <c r="K258" s="3">
        <v>636950000</v>
      </c>
      <c r="L258" s="3">
        <v>625600000</v>
      </c>
      <c r="M258" s="3">
        <v>618290000</v>
      </c>
      <c r="N258" s="3">
        <v>612860000</v>
      </c>
      <c r="O258" s="3">
        <v>608970000</v>
      </c>
      <c r="P258" s="3">
        <v>606580000</v>
      </c>
      <c r="Q258" s="3">
        <v>601900000</v>
      </c>
      <c r="R258" s="3">
        <v>598580000</v>
      </c>
      <c r="S258" s="3">
        <v>595030000</v>
      </c>
      <c r="T258" s="3">
        <v>589280000</v>
      </c>
      <c r="U258" s="3">
        <v>584470000</v>
      </c>
      <c r="V258" s="3">
        <v>579680000</v>
      </c>
      <c r="W258" s="3">
        <v>575130000</v>
      </c>
      <c r="X258" s="3">
        <v>568720000</v>
      </c>
      <c r="Y258" s="3">
        <v>567300000</v>
      </c>
      <c r="Z258" s="3">
        <v>561680000</v>
      </c>
      <c r="AA258" s="3">
        <v>558540000</v>
      </c>
      <c r="AB258" s="3">
        <v>557520000</v>
      </c>
      <c r="AC258" s="3">
        <v>555230000</v>
      </c>
      <c r="AD258" s="3">
        <v>552440000</v>
      </c>
      <c r="AE258" s="3">
        <v>552470000</v>
      </c>
      <c r="AF258" s="3">
        <v>552100000</v>
      </c>
      <c r="AG258" s="3">
        <v>550590000</v>
      </c>
    </row>
    <row r="259" spans="1:33" hidden="1" x14ac:dyDescent="0.35">
      <c r="A259" t="s">
        <v>159</v>
      </c>
      <c r="B259" t="s">
        <v>130</v>
      </c>
      <c r="C259" s="3">
        <v>3780070000</v>
      </c>
      <c r="D259" s="3">
        <v>3762250000</v>
      </c>
      <c r="E259" s="3">
        <v>3818420000</v>
      </c>
      <c r="F259" s="3">
        <v>3917210000</v>
      </c>
      <c r="G259" s="3">
        <v>3906030000</v>
      </c>
      <c r="H259" s="3">
        <v>3833910000</v>
      </c>
      <c r="I259" s="3">
        <v>3914200000</v>
      </c>
      <c r="J259" s="3">
        <v>3914790000</v>
      </c>
      <c r="K259" s="3">
        <v>3840230000</v>
      </c>
      <c r="L259" s="3">
        <v>3772440000</v>
      </c>
      <c r="M259" s="3">
        <v>3759850000</v>
      </c>
      <c r="N259" s="3">
        <v>3737630000</v>
      </c>
      <c r="O259" s="3">
        <v>3687320000</v>
      </c>
      <c r="P259" s="3">
        <v>3764140000</v>
      </c>
      <c r="Q259" s="3">
        <v>3723160000</v>
      </c>
      <c r="R259" s="3">
        <v>3779510000</v>
      </c>
      <c r="S259" s="3">
        <v>3814660000</v>
      </c>
      <c r="T259" s="3">
        <v>3756200000</v>
      </c>
      <c r="U259" s="3">
        <v>3633330000</v>
      </c>
      <c r="V259" s="3">
        <v>3646340000</v>
      </c>
      <c r="W259" s="3">
        <v>3727670000</v>
      </c>
      <c r="X259" s="3">
        <v>3806530000</v>
      </c>
      <c r="Y259" s="3">
        <v>3927730000</v>
      </c>
      <c r="Z259" s="3">
        <v>3999110000</v>
      </c>
      <c r="AA259" s="3">
        <v>3972710000</v>
      </c>
      <c r="AB259" s="3">
        <v>4035620000</v>
      </c>
      <c r="AC259" s="3">
        <v>3806480000</v>
      </c>
      <c r="AD259" s="3">
        <v>3514430000</v>
      </c>
      <c r="AE259" s="3">
        <v>3586060000</v>
      </c>
      <c r="AF259" s="3">
        <v>3654620000</v>
      </c>
      <c r="AG259" s="3">
        <v>3713890000</v>
      </c>
    </row>
    <row r="260" spans="1:33" hidden="1" x14ac:dyDescent="0.35">
      <c r="A260" t="s">
        <v>160</v>
      </c>
      <c r="B260" t="s">
        <v>130</v>
      </c>
      <c r="C260" s="3">
        <v>133020000</v>
      </c>
      <c r="D260" s="3">
        <v>127800000</v>
      </c>
      <c r="E260" s="3">
        <v>123450000</v>
      </c>
      <c r="F260" s="3">
        <v>118680000</v>
      </c>
      <c r="G260" s="3">
        <v>114190000</v>
      </c>
      <c r="H260" s="3">
        <v>109970000</v>
      </c>
      <c r="I260" s="3">
        <v>106010000</v>
      </c>
      <c r="J260" s="3">
        <v>102260000</v>
      </c>
      <c r="K260" s="3">
        <v>98750000</v>
      </c>
      <c r="L260" s="3">
        <v>95430000</v>
      </c>
      <c r="M260" s="3">
        <v>92310000</v>
      </c>
      <c r="N260" s="3">
        <v>89370000</v>
      </c>
      <c r="O260" s="3">
        <v>86610000</v>
      </c>
      <c r="P260" s="3">
        <v>84000000</v>
      </c>
      <c r="Q260" s="3">
        <v>81530000</v>
      </c>
      <c r="R260" s="3">
        <v>79220000</v>
      </c>
      <c r="S260" s="3">
        <v>77020000</v>
      </c>
      <c r="T260" s="3">
        <v>74960000</v>
      </c>
      <c r="U260" s="3">
        <v>73010000</v>
      </c>
      <c r="V260" s="3">
        <v>71160000</v>
      </c>
      <c r="W260" s="3">
        <v>69420000</v>
      </c>
      <c r="X260" s="3">
        <v>67780000</v>
      </c>
      <c r="Y260" s="3">
        <v>66230000</v>
      </c>
      <c r="Z260" s="3">
        <v>64750000</v>
      </c>
      <c r="AA260" s="3">
        <v>63360000</v>
      </c>
      <c r="AB260" s="3">
        <v>62050000</v>
      </c>
      <c r="AC260" s="3">
        <v>60790000</v>
      </c>
      <c r="AD260" s="3">
        <v>59620000</v>
      </c>
      <c r="AE260" s="3">
        <v>58500000</v>
      </c>
      <c r="AF260" s="3">
        <v>57450000</v>
      </c>
      <c r="AG260" s="3">
        <v>56450000</v>
      </c>
    </row>
    <row r="261" spans="1:33" hidden="1" x14ac:dyDescent="0.35">
      <c r="A261" t="s">
        <v>161</v>
      </c>
      <c r="B261" t="s">
        <v>130</v>
      </c>
      <c r="C261" s="3">
        <v>82720000</v>
      </c>
      <c r="D261" s="3">
        <v>81600000</v>
      </c>
      <c r="E261" s="3">
        <v>79440000</v>
      </c>
      <c r="F261" s="3">
        <v>77390000</v>
      </c>
      <c r="G261" s="3">
        <v>75430000</v>
      </c>
      <c r="H261" s="3">
        <v>73560000</v>
      </c>
      <c r="I261" s="3">
        <v>71790000</v>
      </c>
      <c r="J261" s="3">
        <v>70100000</v>
      </c>
      <c r="K261" s="3">
        <v>68500000</v>
      </c>
      <c r="L261" s="3">
        <v>66970000</v>
      </c>
      <c r="M261" s="3">
        <v>65540000</v>
      </c>
      <c r="N261" s="3">
        <v>64180000</v>
      </c>
      <c r="O261" s="3">
        <v>62890000</v>
      </c>
      <c r="P261" s="3">
        <v>61670000</v>
      </c>
      <c r="Q261" s="3">
        <v>60520000</v>
      </c>
      <c r="R261" s="3">
        <v>59450000</v>
      </c>
      <c r="S261" s="3">
        <v>58430000</v>
      </c>
      <c r="T261" s="3">
        <v>57490000</v>
      </c>
      <c r="U261" s="3">
        <v>56610000</v>
      </c>
      <c r="V261" s="3">
        <v>55790000</v>
      </c>
      <c r="W261" s="3">
        <v>55020000</v>
      </c>
      <c r="X261" s="3">
        <v>54310000</v>
      </c>
      <c r="Y261" s="3">
        <v>53670000</v>
      </c>
      <c r="Z261" s="3">
        <v>53080000</v>
      </c>
      <c r="AA261" s="3">
        <v>52550000</v>
      </c>
      <c r="AB261" s="3">
        <v>52060000</v>
      </c>
      <c r="AC261" s="3">
        <v>51620000</v>
      </c>
      <c r="AD261" s="3">
        <v>51240000</v>
      </c>
      <c r="AE261" s="3">
        <v>50910000</v>
      </c>
      <c r="AF261" s="3">
        <v>50620000</v>
      </c>
      <c r="AG261" s="3">
        <v>50380000</v>
      </c>
    </row>
    <row r="262" spans="1:33" hidden="1" x14ac:dyDescent="0.35">
      <c r="A262" t="s">
        <v>162</v>
      </c>
      <c r="B262" t="s">
        <v>130</v>
      </c>
      <c r="C262" s="3">
        <v>31921000000</v>
      </c>
      <c r="D262" s="3">
        <v>32505000000</v>
      </c>
      <c r="E262" s="3">
        <v>33116300000</v>
      </c>
      <c r="F262" s="3">
        <v>33720600000</v>
      </c>
      <c r="G262" s="3">
        <v>34335100000</v>
      </c>
      <c r="H262" s="3">
        <v>34955800000</v>
      </c>
      <c r="I262" s="3">
        <v>35331500000</v>
      </c>
      <c r="J262" s="3">
        <v>35706100000</v>
      </c>
      <c r="K262" s="3">
        <v>36072800000</v>
      </c>
      <c r="L262" s="3">
        <v>36460300000</v>
      </c>
      <c r="M262" s="3">
        <v>36834700000</v>
      </c>
      <c r="N262" s="3">
        <v>37190700000</v>
      </c>
      <c r="O262" s="3">
        <v>37557900000</v>
      </c>
      <c r="P262" s="3">
        <v>37914200000</v>
      </c>
      <c r="Q262" s="3">
        <v>38280800000</v>
      </c>
      <c r="R262" s="3">
        <v>38645700000</v>
      </c>
      <c r="S262" s="3">
        <v>39037700000</v>
      </c>
      <c r="T262" s="3">
        <v>39445800000</v>
      </c>
      <c r="U262" s="3">
        <v>39852900000</v>
      </c>
      <c r="V262" s="3">
        <v>40251300000</v>
      </c>
      <c r="W262" s="3">
        <v>40659900000</v>
      </c>
      <c r="X262" s="3">
        <v>41123700000</v>
      </c>
      <c r="Y262" s="3">
        <v>41593500000</v>
      </c>
      <c r="Z262" s="3">
        <v>42052600000</v>
      </c>
      <c r="AA262" s="3">
        <v>42523700000</v>
      </c>
      <c r="AB262" s="3">
        <v>42975200000</v>
      </c>
      <c r="AC262" s="3">
        <v>43523200000</v>
      </c>
      <c r="AD262" s="3">
        <v>44073800000</v>
      </c>
      <c r="AE262" s="3">
        <v>44601900000</v>
      </c>
      <c r="AF262" s="3">
        <v>45153800000</v>
      </c>
      <c r="AG262" s="3">
        <v>45692200000</v>
      </c>
    </row>
    <row r="263" spans="1:33" hidden="1" x14ac:dyDescent="0.35">
      <c r="A263" t="s">
        <v>163</v>
      </c>
      <c r="B263" t="s">
        <v>130</v>
      </c>
      <c r="C263" s="3">
        <v>34180000</v>
      </c>
      <c r="D263" s="3">
        <v>33430000</v>
      </c>
      <c r="E263" s="3">
        <v>36010000</v>
      </c>
      <c r="F263" s="3">
        <v>36120000</v>
      </c>
      <c r="G263" s="3">
        <v>36230000</v>
      </c>
      <c r="H263" s="3">
        <v>36330000</v>
      </c>
      <c r="I263" s="3">
        <v>36440000</v>
      </c>
      <c r="J263" s="3">
        <v>36560000</v>
      </c>
      <c r="K263" s="3">
        <v>36670000</v>
      </c>
      <c r="L263" s="3">
        <v>36790000</v>
      </c>
      <c r="M263" s="3">
        <v>36900000</v>
      </c>
      <c r="N263" s="3">
        <v>37020000</v>
      </c>
      <c r="O263" s="3">
        <v>37140000</v>
      </c>
      <c r="P263" s="3">
        <v>37270000</v>
      </c>
      <c r="Q263" s="3">
        <v>37400000</v>
      </c>
      <c r="R263" s="3">
        <v>37530000</v>
      </c>
      <c r="S263" s="3">
        <v>37660000</v>
      </c>
      <c r="T263" s="3">
        <v>37790000</v>
      </c>
      <c r="U263" s="3">
        <v>37920000</v>
      </c>
      <c r="V263" s="3">
        <v>38060000</v>
      </c>
      <c r="W263" s="3">
        <v>38190000</v>
      </c>
      <c r="X263" s="3">
        <v>38330000</v>
      </c>
      <c r="Y263" s="3">
        <v>38470000</v>
      </c>
      <c r="Z263" s="3">
        <v>38620000</v>
      </c>
      <c r="AA263" s="3">
        <v>38760000</v>
      </c>
      <c r="AB263" s="3">
        <v>38910000</v>
      </c>
      <c r="AC263" s="3">
        <v>39050000</v>
      </c>
      <c r="AD263" s="3">
        <v>39200000</v>
      </c>
      <c r="AE263" s="3">
        <v>39350000</v>
      </c>
      <c r="AF263" s="3">
        <v>39500000</v>
      </c>
      <c r="AG263" s="3">
        <v>39660000</v>
      </c>
    </row>
    <row r="264" spans="1:33" hidden="1" x14ac:dyDescent="0.35">
      <c r="A264" t="s">
        <v>164</v>
      </c>
      <c r="B264" t="s">
        <v>130</v>
      </c>
      <c r="C264" s="3">
        <v>77500000000</v>
      </c>
      <c r="D264" s="3">
        <v>77500000000</v>
      </c>
      <c r="E264" s="3">
        <v>77500000000</v>
      </c>
      <c r="F264" s="3">
        <v>77500000000</v>
      </c>
      <c r="G264" s="3">
        <v>77500000000</v>
      </c>
      <c r="H264" s="3">
        <v>77500000000</v>
      </c>
      <c r="I264" s="3">
        <v>77500000000</v>
      </c>
      <c r="J264" s="3">
        <v>77500000000</v>
      </c>
      <c r="K264" s="3">
        <v>77500000000</v>
      </c>
      <c r="L264" s="3">
        <v>77500000000</v>
      </c>
      <c r="M264" s="3">
        <v>77500000000</v>
      </c>
      <c r="N264" s="3">
        <v>77500000000</v>
      </c>
      <c r="O264" s="3">
        <v>77500000000</v>
      </c>
      <c r="P264" s="3">
        <v>77500000000</v>
      </c>
      <c r="Q264" s="3">
        <v>77500000000</v>
      </c>
      <c r="R264" s="3">
        <v>77500000000</v>
      </c>
      <c r="S264" s="3">
        <v>77500000000</v>
      </c>
      <c r="T264" s="3">
        <v>77500000000</v>
      </c>
      <c r="U264" s="3">
        <v>77500000000</v>
      </c>
      <c r="V264" s="3">
        <v>77500000000</v>
      </c>
      <c r="W264" s="3">
        <v>77500000000</v>
      </c>
      <c r="X264" s="3">
        <v>77500000000</v>
      </c>
      <c r="Y264" s="3">
        <v>77500000000</v>
      </c>
      <c r="Z264" s="3">
        <v>77500000000</v>
      </c>
      <c r="AA264" s="3">
        <v>77500000000</v>
      </c>
      <c r="AB264" s="3">
        <v>77500000000</v>
      </c>
      <c r="AC264" s="3">
        <v>77500000000</v>
      </c>
      <c r="AD264" s="3">
        <v>77500000000</v>
      </c>
      <c r="AE264" s="3">
        <v>77500000000</v>
      </c>
      <c r="AF264" s="3">
        <v>77500000000</v>
      </c>
      <c r="AG264" s="3">
        <v>77500000000</v>
      </c>
    </row>
    <row r="265" spans="1:33" hidden="1" x14ac:dyDescent="0.35">
      <c r="A265" t="s">
        <v>165</v>
      </c>
      <c r="B265" t="s">
        <v>130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35">
      <c r="A266" t="s">
        <v>166</v>
      </c>
      <c r="B266" t="s">
        <v>130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5">
      <c r="A267" t="s">
        <v>167</v>
      </c>
      <c r="B267" t="s">
        <v>130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35">
      <c r="A268" t="s">
        <v>168</v>
      </c>
      <c r="B268" t="s">
        <v>130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35">
      <c r="A269" t="s">
        <v>169</v>
      </c>
      <c r="B269" t="s">
        <v>130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5">
      <c r="A270" t="s">
        <v>170</v>
      </c>
      <c r="B270" t="s">
        <v>130</v>
      </c>
      <c r="C270" s="3">
        <v>19460000000000</v>
      </c>
      <c r="D270" s="3">
        <v>21290000000000</v>
      </c>
      <c r="E270" s="3">
        <v>23150000000000</v>
      </c>
      <c r="F270" s="3">
        <v>25030000000000</v>
      </c>
      <c r="G270" s="3">
        <v>26940000000000</v>
      </c>
      <c r="H270" s="3">
        <v>28870000000000</v>
      </c>
      <c r="I270" s="3">
        <v>30340000000000</v>
      </c>
      <c r="J270" s="3">
        <v>31810000000000</v>
      </c>
      <c r="K270" s="3">
        <v>33280000000000</v>
      </c>
      <c r="L270" s="3">
        <v>34760000000000</v>
      </c>
      <c r="M270" s="3">
        <v>36230000000000</v>
      </c>
      <c r="N270" s="3">
        <v>36490000000000</v>
      </c>
      <c r="O270" s="3">
        <v>36740000000000</v>
      </c>
      <c r="P270" s="3">
        <v>37000000000000</v>
      </c>
      <c r="Q270" s="3">
        <v>37250000000000</v>
      </c>
      <c r="R270" s="3">
        <v>37510000000000</v>
      </c>
      <c r="S270" s="3">
        <v>38320000000000</v>
      </c>
      <c r="T270" s="3">
        <v>39120000000000</v>
      </c>
      <c r="U270" s="3">
        <v>39930000000000</v>
      </c>
      <c r="V270" s="3">
        <v>40730000000000</v>
      </c>
      <c r="W270" s="3">
        <v>41540000000000</v>
      </c>
      <c r="X270" s="3">
        <v>42170000000000</v>
      </c>
      <c r="Y270" s="3">
        <v>42800000000000</v>
      </c>
      <c r="Z270" s="3">
        <v>43430000000000</v>
      </c>
      <c r="AA270" s="3">
        <v>44060000000000</v>
      </c>
      <c r="AB270" s="3">
        <v>44690000000000</v>
      </c>
      <c r="AC270" s="3">
        <v>45730000000000</v>
      </c>
      <c r="AD270" s="3">
        <v>46770000000000</v>
      </c>
      <c r="AE270" s="3">
        <v>47810000000000</v>
      </c>
      <c r="AF270" s="3">
        <v>48850000000000</v>
      </c>
      <c r="AG270" s="3">
        <v>49890000000000</v>
      </c>
    </row>
    <row r="271" spans="1:33" hidden="1" x14ac:dyDescent="0.35">
      <c r="A271" t="s">
        <v>171</v>
      </c>
      <c r="B271" t="s">
        <v>130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5">
      <c r="A272" t="s">
        <v>172</v>
      </c>
      <c r="B272" t="s">
        <v>130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35">
      <c r="A273" t="s">
        <v>173</v>
      </c>
      <c r="B273" t="s">
        <v>130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35">
      <c r="A274" t="s">
        <v>174</v>
      </c>
      <c r="B274" t="s">
        <v>130</v>
      </c>
      <c r="C274" s="3">
        <v>51702400000000</v>
      </c>
      <c r="D274" s="3">
        <v>52370100000000</v>
      </c>
      <c r="E274" s="3">
        <v>53647300000000</v>
      </c>
      <c r="F274" s="3">
        <v>55788600000000</v>
      </c>
      <c r="G274" s="3">
        <v>58556300000000</v>
      </c>
      <c r="H274" s="3">
        <v>61769400000000</v>
      </c>
      <c r="I274" s="3">
        <v>65134300000000</v>
      </c>
      <c r="J274" s="3">
        <v>70131600000000</v>
      </c>
      <c r="K274" s="3">
        <v>76532200000000</v>
      </c>
      <c r="L274" s="3">
        <v>83861100000000</v>
      </c>
      <c r="M274" s="3">
        <v>93249200000000</v>
      </c>
      <c r="N274" s="3">
        <v>104526000000000</v>
      </c>
      <c r="O274" s="3">
        <v>116968000000000</v>
      </c>
      <c r="P274" s="3">
        <v>132973000000000</v>
      </c>
      <c r="Q274" s="3">
        <v>150606000000000</v>
      </c>
      <c r="R274" s="3">
        <v>170625000000000</v>
      </c>
      <c r="S274" s="3">
        <v>193129000000000</v>
      </c>
      <c r="T274" s="3">
        <v>217419000000000</v>
      </c>
      <c r="U274" s="3">
        <v>242837000000000</v>
      </c>
      <c r="V274" s="3">
        <v>270595000000000</v>
      </c>
      <c r="W274" s="3">
        <v>298643000000000</v>
      </c>
      <c r="X274" s="3">
        <v>326147000000000</v>
      </c>
      <c r="Y274" s="3">
        <v>355420000000000</v>
      </c>
      <c r="Z274" s="3">
        <v>382192000000000</v>
      </c>
      <c r="AA274" s="3">
        <v>408603000000000</v>
      </c>
      <c r="AB274" s="3">
        <v>434145000000000</v>
      </c>
      <c r="AC274" s="3">
        <v>456538000000000</v>
      </c>
      <c r="AD274" s="3">
        <v>477970000000000</v>
      </c>
      <c r="AE274" s="3">
        <v>498891000000000</v>
      </c>
      <c r="AF274" s="3">
        <v>517393000000000</v>
      </c>
      <c r="AG274" s="3">
        <v>533075000000000</v>
      </c>
    </row>
    <row r="275" spans="1:33" hidden="1" x14ac:dyDescent="0.35">
      <c r="A275" t="s">
        <v>175</v>
      </c>
      <c r="B275" t="s">
        <v>130</v>
      </c>
      <c r="C275">
        <v>0</v>
      </c>
    </row>
    <row r="276" spans="1:33" hidden="1" x14ac:dyDescent="0.35">
      <c r="A276" t="s">
        <v>176</v>
      </c>
      <c r="B276" t="s">
        <v>130</v>
      </c>
      <c r="C276" s="3">
        <v>240385000000000</v>
      </c>
      <c r="D276" s="3">
        <v>264500000000000</v>
      </c>
      <c r="E276" s="3">
        <v>267989000000000</v>
      </c>
      <c r="F276" s="3">
        <v>269868000000000</v>
      </c>
      <c r="G276" s="3">
        <v>271777000000000</v>
      </c>
      <c r="H276" s="3">
        <v>273677000000000</v>
      </c>
      <c r="I276" s="3">
        <v>275576000000000</v>
      </c>
      <c r="J276" s="3">
        <v>277466000000000</v>
      </c>
      <c r="K276" s="3">
        <v>279475000000000</v>
      </c>
      <c r="L276" s="3">
        <v>281407000000000</v>
      </c>
      <c r="M276" s="3">
        <v>283417000000000</v>
      </c>
      <c r="N276" s="3">
        <v>285329000000000</v>
      </c>
      <c r="O276" s="3">
        <v>287371000000000</v>
      </c>
      <c r="P276" s="3">
        <v>289391000000000</v>
      </c>
      <c r="Q276" s="3">
        <v>291433000000000</v>
      </c>
      <c r="R276" s="3">
        <v>293475000000000</v>
      </c>
      <c r="S276" s="3">
        <v>295520000000000</v>
      </c>
      <c r="T276" s="3">
        <v>297572000000000</v>
      </c>
      <c r="U276" s="3">
        <v>299625000000000</v>
      </c>
      <c r="V276" s="3">
        <v>301779000000000</v>
      </c>
      <c r="W276" s="3">
        <v>303852000000000</v>
      </c>
      <c r="X276" s="3">
        <v>306007000000000</v>
      </c>
      <c r="Y276" s="3">
        <v>308082000000000</v>
      </c>
      <c r="Z276" s="3">
        <v>310267000000000</v>
      </c>
      <c r="AA276" s="3">
        <v>312442000000000</v>
      </c>
      <c r="AB276" s="3">
        <v>314637000000000</v>
      </c>
      <c r="AC276" s="3">
        <v>316812000000000</v>
      </c>
      <c r="AD276" s="3">
        <v>319107000000000</v>
      </c>
      <c r="AE276" s="3">
        <v>321315000000000</v>
      </c>
      <c r="AF276" s="3">
        <v>323510000000000</v>
      </c>
      <c r="AG276" s="3">
        <v>325828000000000</v>
      </c>
    </row>
    <row r="277" spans="1:33" hidden="1" x14ac:dyDescent="0.35">
      <c r="A277" t="s">
        <v>177</v>
      </c>
      <c r="B277" t="s">
        <v>130</v>
      </c>
      <c r="C277" s="3">
        <v>563380000000000</v>
      </c>
      <c r="D277" s="3">
        <v>568280000000000</v>
      </c>
      <c r="E277" s="3">
        <v>581480000000000</v>
      </c>
      <c r="F277" s="3">
        <v>594760000000000</v>
      </c>
      <c r="G277" s="3">
        <v>608520000000000</v>
      </c>
      <c r="H277" s="3">
        <v>622460000000000</v>
      </c>
      <c r="I277" s="3">
        <v>636870000000000</v>
      </c>
      <c r="J277" s="3">
        <v>651390000000000</v>
      </c>
      <c r="K277" s="3">
        <v>666480000000000</v>
      </c>
      <c r="L277" s="3">
        <v>681660000000000</v>
      </c>
      <c r="M277" s="3">
        <v>697440000000000</v>
      </c>
      <c r="N277" s="3">
        <v>713410000000000</v>
      </c>
      <c r="O277" s="3">
        <v>729780000000000</v>
      </c>
      <c r="P277" s="3">
        <v>746790000000000</v>
      </c>
      <c r="Q277" s="3">
        <v>763850000000000</v>
      </c>
      <c r="R277" s="3">
        <v>781450000000000</v>
      </c>
      <c r="S277" s="3">
        <v>799310000000000</v>
      </c>
      <c r="T277" s="3">
        <v>817710000000000</v>
      </c>
      <c r="U277" s="3">
        <v>836600000000000</v>
      </c>
      <c r="V277" s="3">
        <v>855900000000000</v>
      </c>
      <c r="W277" s="3">
        <v>875500000000000</v>
      </c>
      <c r="X277" s="3">
        <v>895500000000000</v>
      </c>
      <c r="Y277" s="3">
        <v>916200000000000</v>
      </c>
      <c r="Z277" s="3">
        <v>937300000000000</v>
      </c>
      <c r="AA277" s="3">
        <v>958900000000000</v>
      </c>
      <c r="AB277" s="3">
        <v>981000000000000</v>
      </c>
      <c r="AC277" s="3">
        <v>1003500000000000</v>
      </c>
      <c r="AD277" s="3">
        <v>1026600000000000</v>
      </c>
      <c r="AE277" s="3">
        <v>1050300000000000</v>
      </c>
      <c r="AF277" s="3">
        <v>1074400000000000</v>
      </c>
      <c r="AG277" s="3">
        <v>1099000000000000</v>
      </c>
    </row>
    <row r="278" spans="1:33" hidden="1" x14ac:dyDescent="0.35">
      <c r="A278" t="s">
        <v>178</v>
      </c>
      <c r="B278" t="s">
        <v>130</v>
      </c>
      <c r="C278" s="3">
        <v>927560000000000</v>
      </c>
      <c r="D278" s="3">
        <v>963542000000000</v>
      </c>
      <c r="E278" s="3">
        <v>998464000000000</v>
      </c>
      <c r="F278" s="3">
        <v>1033890000000000</v>
      </c>
      <c r="G278" s="3">
        <v>1069300000000000</v>
      </c>
      <c r="H278" s="3">
        <v>1103920000000000</v>
      </c>
      <c r="I278" s="3">
        <v>1118680000000000</v>
      </c>
      <c r="J278" s="3">
        <v>1134630000000000</v>
      </c>
      <c r="K278" s="3">
        <v>1149670000000000</v>
      </c>
      <c r="L278" s="3">
        <v>1167140000000000</v>
      </c>
      <c r="M278" s="3">
        <v>1182420000000000</v>
      </c>
      <c r="N278" s="3">
        <v>1195270000000000</v>
      </c>
      <c r="O278" s="3">
        <v>1207230000000000</v>
      </c>
      <c r="P278" s="3">
        <v>1220890000000000</v>
      </c>
      <c r="Q278" s="3">
        <v>1233570000000000</v>
      </c>
      <c r="R278" s="3">
        <v>1247960000000000</v>
      </c>
      <c r="S278" s="3">
        <v>1259510000000000</v>
      </c>
      <c r="T278" s="3">
        <v>1272360000000000</v>
      </c>
      <c r="U278" s="3">
        <v>1285440000000000</v>
      </c>
      <c r="V278" s="3">
        <v>1297210000000000</v>
      </c>
      <c r="W278" s="3">
        <v>1309180000000000</v>
      </c>
      <c r="X278" s="3">
        <v>1323340000000000</v>
      </c>
      <c r="Y278" s="3">
        <v>1334170000000000</v>
      </c>
      <c r="Z278" s="3">
        <v>1347320000000000</v>
      </c>
      <c r="AA278" s="3">
        <v>1360060000000000</v>
      </c>
      <c r="AB278" s="3">
        <v>1371110000000000</v>
      </c>
      <c r="AC278" s="3">
        <v>1383950000000000</v>
      </c>
      <c r="AD278" s="3">
        <v>1398000000000000</v>
      </c>
      <c r="AE278" s="3">
        <v>1408950000000000</v>
      </c>
      <c r="AF278" s="3">
        <v>1421790000000000</v>
      </c>
      <c r="AG278" s="3">
        <v>1434720000000000</v>
      </c>
    </row>
    <row r="279" spans="1:33" hidden="1" x14ac:dyDescent="0.35">
      <c r="A279" t="s">
        <v>179</v>
      </c>
      <c r="B279" t="s">
        <v>130</v>
      </c>
      <c r="C279" s="3">
        <v>18509900000</v>
      </c>
      <c r="D279" s="3">
        <v>16877600000</v>
      </c>
      <c r="E279" s="3">
        <v>15169100000</v>
      </c>
      <c r="F279" s="3">
        <v>13490400000</v>
      </c>
      <c r="G279" s="3">
        <v>11898400000</v>
      </c>
      <c r="H279" s="3">
        <v>10300700000</v>
      </c>
      <c r="I279" s="3">
        <v>8696740000</v>
      </c>
      <c r="J279" s="3">
        <v>7217380000</v>
      </c>
      <c r="K279" s="3">
        <v>5754760000</v>
      </c>
      <c r="L279" s="3">
        <v>4366420000</v>
      </c>
      <c r="M279" s="3">
        <v>3085390000</v>
      </c>
      <c r="N279" s="3">
        <v>3081340000</v>
      </c>
      <c r="O279" s="3">
        <v>3165640000</v>
      </c>
      <c r="P279" s="3">
        <v>3738420000</v>
      </c>
      <c r="Q279" s="3">
        <v>4382010000</v>
      </c>
      <c r="R279" s="3">
        <v>5120170000</v>
      </c>
      <c r="S279" s="3">
        <v>6011840000</v>
      </c>
      <c r="T279" s="3">
        <v>6948410000</v>
      </c>
      <c r="U279" s="3">
        <v>8017290000</v>
      </c>
      <c r="V279" s="3">
        <v>9184240000</v>
      </c>
      <c r="W279" s="3">
        <v>10358500000</v>
      </c>
      <c r="X279" s="3">
        <v>11558600000</v>
      </c>
      <c r="Y279" s="3">
        <v>12858700000</v>
      </c>
      <c r="Z279" s="3">
        <v>14057100000</v>
      </c>
      <c r="AA279" s="3">
        <v>15206800000</v>
      </c>
      <c r="AB279" s="3">
        <v>16431100000</v>
      </c>
      <c r="AC279" s="3">
        <v>17526700000</v>
      </c>
      <c r="AD279" s="3">
        <v>18493400000</v>
      </c>
      <c r="AE279" s="3">
        <v>19534000000</v>
      </c>
      <c r="AF279" s="3">
        <v>20381500000</v>
      </c>
      <c r="AG279" s="3">
        <v>21211200000</v>
      </c>
    </row>
    <row r="280" spans="1:33" hidden="1" x14ac:dyDescent="0.35">
      <c r="A280" t="s">
        <v>180</v>
      </c>
      <c r="B280" t="s">
        <v>130</v>
      </c>
      <c r="C280">
        <v>0</v>
      </c>
    </row>
    <row r="281" spans="1:33" hidden="1" x14ac:dyDescent="0.35">
      <c r="A281" t="s">
        <v>181</v>
      </c>
      <c r="B281" t="s">
        <v>130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5">
      <c r="A282" t="s">
        <v>136</v>
      </c>
      <c r="B282" t="s">
        <v>126</v>
      </c>
      <c r="C282">
        <v>5329.75</v>
      </c>
      <c r="D282">
        <v>5578.76</v>
      </c>
      <c r="E282">
        <v>5613.53</v>
      </c>
      <c r="F282">
        <v>5632.85</v>
      </c>
      <c r="G282">
        <v>5580.4</v>
      </c>
      <c r="H282">
        <v>5528.06</v>
      </c>
      <c r="I282">
        <v>5482.43</v>
      </c>
      <c r="J282">
        <v>5427.23</v>
      </c>
      <c r="K282">
        <v>5364.76</v>
      </c>
      <c r="L282">
        <v>5278.93</v>
      </c>
      <c r="M282">
        <v>5227.55</v>
      </c>
      <c r="N282">
        <v>5198.5600000000004</v>
      </c>
      <c r="O282">
        <v>5166.8599999999997</v>
      </c>
      <c r="P282">
        <v>5140.8500000000004</v>
      </c>
      <c r="Q282">
        <v>5067.55</v>
      </c>
      <c r="R282">
        <v>5028</v>
      </c>
      <c r="S282">
        <v>5002.76</v>
      </c>
      <c r="T282">
        <v>4988.78</v>
      </c>
      <c r="U282">
        <v>4973.84</v>
      </c>
      <c r="V282">
        <v>4964.79</v>
      </c>
      <c r="W282">
        <v>4948.26</v>
      </c>
      <c r="X282">
        <v>4940.1099999999997</v>
      </c>
      <c r="Y282">
        <v>4935.51</v>
      </c>
      <c r="Z282">
        <v>4934.43</v>
      </c>
      <c r="AA282">
        <v>4929.49</v>
      </c>
      <c r="AB282">
        <v>4914.58</v>
      </c>
      <c r="AC282">
        <v>4922.8599999999997</v>
      </c>
      <c r="AD282">
        <v>4929.2700000000004</v>
      </c>
      <c r="AE282">
        <v>4934.07</v>
      </c>
      <c r="AF282">
        <v>4939.16</v>
      </c>
      <c r="AG282">
        <v>4961.54</v>
      </c>
    </row>
    <row r="283" spans="1:33" hidden="1" x14ac:dyDescent="0.35">
      <c r="A283" t="s">
        <v>115</v>
      </c>
      <c r="B283" t="s">
        <v>126</v>
      </c>
      <c r="C283">
        <v>1581.2</v>
      </c>
      <c r="D283">
        <v>1679.33</v>
      </c>
      <c r="E283">
        <v>1728.7</v>
      </c>
      <c r="F283">
        <v>1761.66</v>
      </c>
      <c r="G283">
        <v>1752.38</v>
      </c>
      <c r="H283">
        <v>1739.17</v>
      </c>
      <c r="I283">
        <v>1714.46</v>
      </c>
      <c r="J283">
        <v>1684.89</v>
      </c>
      <c r="K283">
        <v>1657.3</v>
      </c>
      <c r="L283">
        <v>1626.93</v>
      </c>
      <c r="M283">
        <v>1596.71</v>
      </c>
      <c r="N283">
        <v>1565.82</v>
      </c>
      <c r="O283">
        <v>1534.71</v>
      </c>
      <c r="P283">
        <v>1501.76</v>
      </c>
      <c r="Q283">
        <v>1466.58</v>
      </c>
      <c r="R283">
        <v>1432.28</v>
      </c>
      <c r="S283">
        <v>1398.72</v>
      </c>
      <c r="T283">
        <v>1366.93</v>
      </c>
      <c r="U283">
        <v>1334.53</v>
      </c>
      <c r="V283">
        <v>1305.7</v>
      </c>
      <c r="W283">
        <v>1276.83</v>
      </c>
      <c r="X283">
        <v>1249.97</v>
      </c>
      <c r="Y283">
        <v>1225.72</v>
      </c>
      <c r="Z283">
        <v>1203.83</v>
      </c>
      <c r="AA283">
        <v>1181.48</v>
      </c>
      <c r="AB283">
        <v>1162.1600000000001</v>
      </c>
      <c r="AC283">
        <v>1146.1500000000001</v>
      </c>
      <c r="AD283">
        <v>1131.8599999999999</v>
      </c>
      <c r="AE283">
        <v>1118.2</v>
      </c>
      <c r="AF283">
        <v>1106.43</v>
      </c>
      <c r="AG283">
        <v>1099.52</v>
      </c>
    </row>
    <row r="284" spans="1:33" hidden="1" x14ac:dyDescent="0.35">
      <c r="A284" t="s">
        <v>116</v>
      </c>
      <c r="B284" t="s">
        <v>126</v>
      </c>
      <c r="C284">
        <v>1459.77</v>
      </c>
      <c r="D284">
        <v>1504.74</v>
      </c>
      <c r="E284">
        <v>1454.2</v>
      </c>
      <c r="F284">
        <v>1437.37</v>
      </c>
      <c r="G284">
        <v>1415.13</v>
      </c>
      <c r="H284">
        <v>1358.11</v>
      </c>
      <c r="I284">
        <v>1325.46</v>
      </c>
      <c r="J284">
        <v>1298.54</v>
      </c>
      <c r="K284">
        <v>1256.4000000000001</v>
      </c>
      <c r="L284">
        <v>1230.26</v>
      </c>
      <c r="M284">
        <v>1208.53</v>
      </c>
      <c r="N284">
        <v>1214.33</v>
      </c>
      <c r="O284">
        <v>1211.55</v>
      </c>
      <c r="P284">
        <v>1219.03</v>
      </c>
      <c r="Q284">
        <v>1207.6199999999999</v>
      </c>
      <c r="R284">
        <v>1205.45</v>
      </c>
      <c r="S284">
        <v>1208.67</v>
      </c>
      <c r="T284">
        <v>1213.18</v>
      </c>
      <c r="U284">
        <v>1214.8800000000001</v>
      </c>
      <c r="V284">
        <v>1219.96</v>
      </c>
      <c r="W284">
        <v>1219.58</v>
      </c>
      <c r="X284">
        <v>1223.95</v>
      </c>
      <c r="Y284">
        <v>1228.79</v>
      </c>
      <c r="Z284">
        <v>1231.8</v>
      </c>
      <c r="AA284">
        <v>1236.54</v>
      </c>
      <c r="AB284">
        <v>1230.3599999999999</v>
      </c>
      <c r="AC284">
        <v>1234.92</v>
      </c>
      <c r="AD284">
        <v>1239.72</v>
      </c>
      <c r="AE284">
        <v>1245.68</v>
      </c>
      <c r="AF284">
        <v>1249.28</v>
      </c>
      <c r="AG284">
        <v>1255.01</v>
      </c>
    </row>
    <row r="285" spans="1:33" hidden="1" x14ac:dyDescent="0.35">
      <c r="A285" t="s">
        <v>117</v>
      </c>
      <c r="B285" t="s">
        <v>126</v>
      </c>
      <c r="C285">
        <v>323.89400000000001</v>
      </c>
      <c r="D285">
        <v>326.63600000000002</v>
      </c>
      <c r="E285">
        <v>331.84100000000001</v>
      </c>
      <c r="F285">
        <v>324.51600000000002</v>
      </c>
      <c r="G285">
        <v>324.23</v>
      </c>
      <c r="H285">
        <v>324.09300000000002</v>
      </c>
      <c r="I285">
        <v>323.49400000000003</v>
      </c>
      <c r="J285">
        <v>322.55900000000003</v>
      </c>
      <c r="K285">
        <v>321.31299999999999</v>
      </c>
      <c r="L285">
        <v>319.779</v>
      </c>
      <c r="M285">
        <v>318.27699999999999</v>
      </c>
      <c r="N285">
        <v>316.88200000000001</v>
      </c>
      <c r="O285">
        <v>315.33600000000001</v>
      </c>
      <c r="P285">
        <v>313.755</v>
      </c>
      <c r="Q285">
        <v>312.48599999999999</v>
      </c>
      <c r="R285">
        <v>311.41699999999997</v>
      </c>
      <c r="S285">
        <v>310.57499999999999</v>
      </c>
      <c r="T285">
        <v>309.68900000000002</v>
      </c>
      <c r="U285">
        <v>308.74200000000002</v>
      </c>
      <c r="V285">
        <v>307.82600000000002</v>
      </c>
      <c r="W285">
        <v>307.01900000000001</v>
      </c>
      <c r="X285">
        <v>306.04399999999998</v>
      </c>
      <c r="Y285">
        <v>305.21100000000001</v>
      </c>
      <c r="Z285">
        <v>304.49099999999999</v>
      </c>
      <c r="AA285">
        <v>303.77300000000002</v>
      </c>
      <c r="AB285">
        <v>303.09199999999998</v>
      </c>
      <c r="AC285">
        <v>302.43</v>
      </c>
      <c r="AD285">
        <v>301.73899999999998</v>
      </c>
      <c r="AE285">
        <v>300.98899999999998</v>
      </c>
      <c r="AF285">
        <v>300.18</v>
      </c>
      <c r="AG285">
        <v>299.315</v>
      </c>
    </row>
    <row r="286" spans="1:33" hidden="1" x14ac:dyDescent="0.35">
      <c r="A286" t="s">
        <v>118</v>
      </c>
      <c r="B286" t="s">
        <v>126</v>
      </c>
      <c r="C286">
        <v>222.696</v>
      </c>
      <c r="D286">
        <v>233.87100000000001</v>
      </c>
      <c r="E286">
        <v>242.49</v>
      </c>
      <c r="F286">
        <v>239.57400000000001</v>
      </c>
      <c r="G286">
        <v>239.488</v>
      </c>
      <c r="H286">
        <v>239.697</v>
      </c>
      <c r="I286">
        <v>239.38900000000001</v>
      </c>
      <c r="J286">
        <v>240.351</v>
      </c>
      <c r="K286">
        <v>240.631</v>
      </c>
      <c r="L286">
        <v>240.358</v>
      </c>
      <c r="M286">
        <v>240.214</v>
      </c>
      <c r="N286">
        <v>240.32599999999999</v>
      </c>
      <c r="O286">
        <v>240.119</v>
      </c>
      <c r="P286">
        <v>239.93700000000001</v>
      </c>
      <c r="Q286">
        <v>239.96100000000001</v>
      </c>
      <c r="R286">
        <v>240.345</v>
      </c>
      <c r="S286">
        <v>240.834</v>
      </c>
      <c r="T286">
        <v>241.14500000000001</v>
      </c>
      <c r="U286">
        <v>241.28100000000001</v>
      </c>
      <c r="V286">
        <v>241.38200000000001</v>
      </c>
      <c r="W286">
        <v>241.39699999999999</v>
      </c>
      <c r="X286">
        <v>241.38200000000001</v>
      </c>
      <c r="Y286">
        <v>241.584</v>
      </c>
      <c r="Z286">
        <v>241.86</v>
      </c>
      <c r="AA286">
        <v>242.16200000000001</v>
      </c>
      <c r="AB286">
        <v>242.583</v>
      </c>
      <c r="AC286">
        <v>242.83099999999999</v>
      </c>
      <c r="AD286">
        <v>243.15100000000001</v>
      </c>
      <c r="AE286">
        <v>243.327</v>
      </c>
      <c r="AF286">
        <v>243.41399999999999</v>
      </c>
      <c r="AG286">
        <v>243.523</v>
      </c>
    </row>
    <row r="287" spans="1:33" hidden="1" x14ac:dyDescent="0.35">
      <c r="A287" t="s">
        <v>137</v>
      </c>
      <c r="B287" t="s">
        <v>126</v>
      </c>
      <c r="C287">
        <v>2435.69</v>
      </c>
      <c r="D287">
        <v>2504.7399999999998</v>
      </c>
      <c r="E287">
        <v>2518.81</v>
      </c>
      <c r="F287">
        <v>2527.29</v>
      </c>
      <c r="G287">
        <v>2503.2600000000002</v>
      </c>
      <c r="H287">
        <v>2515.98</v>
      </c>
      <c r="I287">
        <v>2524.84</v>
      </c>
      <c r="J287">
        <v>2522.8200000000002</v>
      </c>
      <c r="K287">
        <v>2526.64</v>
      </c>
      <c r="L287">
        <v>2495.7199999999998</v>
      </c>
      <c r="M287">
        <v>2493.58</v>
      </c>
      <c r="N287">
        <v>2487.88</v>
      </c>
      <c r="O287">
        <v>2487.88</v>
      </c>
      <c r="P287">
        <v>2484.62</v>
      </c>
      <c r="Q287">
        <v>2455.8000000000002</v>
      </c>
      <c r="R287">
        <v>2449.2199999999998</v>
      </c>
      <c r="S287">
        <v>2451.29</v>
      </c>
      <c r="T287">
        <v>2461.66</v>
      </c>
      <c r="U287">
        <v>2473.6</v>
      </c>
      <c r="V287">
        <v>2486.0100000000002</v>
      </c>
      <c r="W287">
        <v>2496.09</v>
      </c>
      <c r="X287">
        <v>2506.83</v>
      </c>
      <c r="Y287">
        <v>2518.81</v>
      </c>
      <c r="Z287">
        <v>2532.61</v>
      </c>
      <c r="AA287">
        <v>2542.2199999999998</v>
      </c>
      <c r="AB287">
        <v>2549.81</v>
      </c>
      <c r="AC287">
        <v>2565.5100000000002</v>
      </c>
      <c r="AD287">
        <v>2578.4499999999998</v>
      </c>
      <c r="AE287">
        <v>2587.15</v>
      </c>
      <c r="AF287">
        <v>2597.69</v>
      </c>
      <c r="AG287">
        <v>2618.54</v>
      </c>
    </row>
    <row r="288" spans="1:33" hidden="1" x14ac:dyDescent="0.35">
      <c r="A288" t="s">
        <v>119</v>
      </c>
      <c r="B288" t="s">
        <v>126</v>
      </c>
      <c r="C288">
        <v>65.203100000000006</v>
      </c>
      <c r="D288">
        <v>69.629800000000003</v>
      </c>
      <c r="E288">
        <v>73.189499999999995</v>
      </c>
      <c r="F288">
        <v>74.647800000000004</v>
      </c>
      <c r="G288">
        <v>74.875</v>
      </c>
      <c r="H288">
        <v>75.482500000000002</v>
      </c>
      <c r="I288">
        <v>75.765600000000006</v>
      </c>
      <c r="J288">
        <v>75.809600000000003</v>
      </c>
      <c r="K288">
        <v>75.726799999999997</v>
      </c>
      <c r="L288">
        <v>75.6066</v>
      </c>
      <c r="M288">
        <v>75.476200000000006</v>
      </c>
      <c r="N288">
        <v>75.347200000000001</v>
      </c>
      <c r="O288">
        <v>75.773499999999999</v>
      </c>
      <c r="P288">
        <v>75.767300000000006</v>
      </c>
      <c r="Q288">
        <v>75.629800000000003</v>
      </c>
      <c r="R288">
        <v>75.585999999999999</v>
      </c>
      <c r="S288">
        <v>75.461699999999993</v>
      </c>
      <c r="T288">
        <v>75.476600000000005</v>
      </c>
      <c r="U288">
        <v>75.592500000000001</v>
      </c>
      <c r="V288">
        <v>75.491299999999995</v>
      </c>
      <c r="W288">
        <v>75.421300000000002</v>
      </c>
      <c r="X288">
        <v>75.498699999999999</v>
      </c>
      <c r="Y288">
        <v>75.466800000000006</v>
      </c>
      <c r="Z288">
        <v>75.695400000000006</v>
      </c>
      <c r="AA288">
        <v>75.642700000000005</v>
      </c>
      <c r="AB288">
        <v>75.420599999999993</v>
      </c>
      <c r="AC288">
        <v>75.649000000000001</v>
      </c>
      <c r="AD288">
        <v>75.478999999999999</v>
      </c>
      <c r="AE288">
        <v>75.350800000000007</v>
      </c>
      <c r="AF288">
        <v>75.301100000000005</v>
      </c>
      <c r="AG288">
        <v>75.525800000000004</v>
      </c>
    </row>
    <row r="289" spans="1:33" hidden="1" x14ac:dyDescent="0.35">
      <c r="A289" t="s">
        <v>120</v>
      </c>
      <c r="B289" t="s">
        <v>126</v>
      </c>
      <c r="C289">
        <v>-758.70899999999995</v>
      </c>
      <c r="D289">
        <v>-740.18799999999999</v>
      </c>
      <c r="E289">
        <v>-735.697</v>
      </c>
      <c r="F289">
        <v>-732.20500000000004</v>
      </c>
      <c r="G289">
        <v>-728.96600000000001</v>
      </c>
      <c r="H289">
        <v>-724.47400000000005</v>
      </c>
      <c r="I289">
        <v>-720.98199999999997</v>
      </c>
      <c r="J289">
        <v>-717.74400000000003</v>
      </c>
      <c r="K289">
        <v>-713.25099999999998</v>
      </c>
      <c r="L289">
        <v>-709.73299999999995</v>
      </c>
      <c r="M289">
        <v>-705.24099999999999</v>
      </c>
      <c r="N289">
        <v>-702.029</v>
      </c>
      <c r="O289">
        <v>-698.51</v>
      </c>
      <c r="P289">
        <v>-694.01900000000001</v>
      </c>
      <c r="Q289">
        <v>-690.52700000000004</v>
      </c>
      <c r="R289">
        <v>-686.28800000000001</v>
      </c>
      <c r="S289">
        <v>-682.79600000000005</v>
      </c>
      <c r="T289">
        <v>-679.30399999999997</v>
      </c>
      <c r="U289">
        <v>-674.78499999999997</v>
      </c>
      <c r="V289">
        <v>-671.57299999999998</v>
      </c>
      <c r="W289">
        <v>-668.08199999999999</v>
      </c>
      <c r="X289">
        <v>-663.56299999999999</v>
      </c>
      <c r="Y289">
        <v>-660.07100000000003</v>
      </c>
      <c r="Z289">
        <v>-655.85900000000004</v>
      </c>
      <c r="AA289">
        <v>-652.34100000000001</v>
      </c>
      <c r="AB289">
        <v>-648.84799999999996</v>
      </c>
      <c r="AC289">
        <v>-644.63599999999997</v>
      </c>
      <c r="AD289">
        <v>-641.11800000000005</v>
      </c>
      <c r="AE289">
        <v>-636.62599999999998</v>
      </c>
      <c r="AF289">
        <v>-633.13400000000001</v>
      </c>
      <c r="AG289">
        <v>-629.89499999999998</v>
      </c>
    </row>
    <row r="290" spans="1:33" hidden="1" x14ac:dyDescent="0.35">
      <c r="A290" t="s">
        <v>121</v>
      </c>
      <c r="B290" t="s">
        <v>126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5">
      <c r="A291" t="s">
        <v>122</v>
      </c>
      <c r="B291" t="s">
        <v>126</v>
      </c>
      <c r="C291">
        <v>1622.93</v>
      </c>
      <c r="D291">
        <v>1682.56</v>
      </c>
      <c r="E291">
        <v>1691.61</v>
      </c>
      <c r="F291">
        <v>1692.86</v>
      </c>
      <c r="G291">
        <v>1662.14</v>
      </c>
      <c r="H291">
        <v>1668.18</v>
      </c>
      <c r="I291">
        <v>1670.74</v>
      </c>
      <c r="J291">
        <v>1662.73</v>
      </c>
      <c r="K291">
        <v>1660.47</v>
      </c>
      <c r="L291">
        <v>1623.43</v>
      </c>
      <c r="M291">
        <v>1615.21</v>
      </c>
      <c r="N291">
        <v>1606.54</v>
      </c>
      <c r="O291">
        <v>1603.19</v>
      </c>
      <c r="P291">
        <v>1596.8</v>
      </c>
      <c r="Q291">
        <v>1565.13</v>
      </c>
      <c r="R291">
        <v>1555.17</v>
      </c>
      <c r="S291">
        <v>1554.35</v>
      </c>
      <c r="T291">
        <v>1561.7</v>
      </c>
      <c r="U291">
        <v>1570.91</v>
      </c>
      <c r="V291">
        <v>1580.58</v>
      </c>
      <c r="W291">
        <v>1587.69</v>
      </c>
      <c r="X291">
        <v>1596.06</v>
      </c>
      <c r="Y291">
        <v>1605.62</v>
      </c>
      <c r="Z291">
        <v>1617.28</v>
      </c>
      <c r="AA291">
        <v>1624.76</v>
      </c>
      <c r="AB291">
        <v>1630.08</v>
      </c>
      <c r="AC291">
        <v>1643.79</v>
      </c>
      <c r="AD291">
        <v>1654.71</v>
      </c>
      <c r="AE291">
        <v>1661.34</v>
      </c>
      <c r="AF291">
        <v>1669.77</v>
      </c>
      <c r="AG291">
        <v>1688.45</v>
      </c>
    </row>
    <row r="292" spans="1:33" hidden="1" x14ac:dyDescent="0.35">
      <c r="A292" t="s">
        <v>123</v>
      </c>
      <c r="B292" t="s">
        <v>126</v>
      </c>
      <c r="C292">
        <v>631.27800000000002</v>
      </c>
      <c r="D292">
        <v>638.98900000000003</v>
      </c>
      <c r="E292">
        <v>642.33399999999995</v>
      </c>
      <c r="F292">
        <v>647.86</v>
      </c>
      <c r="G292">
        <v>652.86300000000006</v>
      </c>
      <c r="H292">
        <v>657.84199999999998</v>
      </c>
      <c r="I292">
        <v>662.31100000000004</v>
      </c>
      <c r="J292">
        <v>666.41700000000003</v>
      </c>
      <c r="K292">
        <v>670.64800000000002</v>
      </c>
      <c r="L292">
        <v>674.88599999999997</v>
      </c>
      <c r="M292">
        <v>679.11599999999999</v>
      </c>
      <c r="N292">
        <v>680.06500000000005</v>
      </c>
      <c r="O292">
        <v>681.42700000000002</v>
      </c>
      <c r="P292">
        <v>682.56399999999996</v>
      </c>
      <c r="Q292">
        <v>683.42499999999995</v>
      </c>
      <c r="R292">
        <v>684.78</v>
      </c>
      <c r="S292">
        <v>685.61199999999997</v>
      </c>
      <c r="T292">
        <v>686.52200000000005</v>
      </c>
      <c r="U292">
        <v>687.15899999999999</v>
      </c>
      <c r="V292">
        <v>687.82</v>
      </c>
      <c r="W292">
        <v>688.7</v>
      </c>
      <c r="X292">
        <v>688.94500000000005</v>
      </c>
      <c r="Y292">
        <v>689.24400000000003</v>
      </c>
      <c r="Z292">
        <v>689.28800000000001</v>
      </c>
      <c r="AA292">
        <v>689.28800000000001</v>
      </c>
      <c r="AB292">
        <v>689.43899999999996</v>
      </c>
      <c r="AC292">
        <v>689.31100000000004</v>
      </c>
      <c r="AD292">
        <v>689.18299999999999</v>
      </c>
      <c r="AE292">
        <v>689.13699999999994</v>
      </c>
      <c r="AF292">
        <v>689.11699999999996</v>
      </c>
      <c r="AG292">
        <v>689.14300000000003</v>
      </c>
    </row>
    <row r="293" spans="1:33" hidden="1" x14ac:dyDescent="0.35">
      <c r="A293" t="s">
        <v>124</v>
      </c>
      <c r="B293" t="s">
        <v>126</v>
      </c>
      <c r="C293">
        <v>181.488</v>
      </c>
      <c r="D293">
        <v>183.191</v>
      </c>
      <c r="E293">
        <v>184.86799999999999</v>
      </c>
      <c r="F293">
        <v>186.571</v>
      </c>
      <c r="G293">
        <v>188.24799999999999</v>
      </c>
      <c r="H293">
        <v>189.95</v>
      </c>
      <c r="I293">
        <v>191.79499999999999</v>
      </c>
      <c r="J293">
        <v>193.68</v>
      </c>
      <c r="K293">
        <v>195.52500000000001</v>
      </c>
      <c r="L293">
        <v>197.40799999999999</v>
      </c>
      <c r="M293">
        <v>199.25200000000001</v>
      </c>
      <c r="N293">
        <v>201.274</v>
      </c>
      <c r="O293">
        <v>203.26599999999999</v>
      </c>
      <c r="P293">
        <v>205.25</v>
      </c>
      <c r="Q293">
        <v>207.24100000000001</v>
      </c>
      <c r="R293">
        <v>209.26300000000001</v>
      </c>
      <c r="S293">
        <v>211.33099999999999</v>
      </c>
      <c r="T293">
        <v>213.43299999999999</v>
      </c>
      <c r="U293">
        <v>215.529</v>
      </c>
      <c r="V293">
        <v>217.60599999999999</v>
      </c>
      <c r="W293">
        <v>219.702</v>
      </c>
      <c r="X293">
        <v>221.82499999999999</v>
      </c>
      <c r="Y293">
        <v>223.95</v>
      </c>
      <c r="Z293">
        <v>226.048</v>
      </c>
      <c r="AA293">
        <v>228.17099999999999</v>
      </c>
      <c r="AB293">
        <v>230.286</v>
      </c>
      <c r="AC293">
        <v>232.40899999999999</v>
      </c>
      <c r="AD293">
        <v>234.55699999999999</v>
      </c>
      <c r="AE293">
        <v>236.68</v>
      </c>
      <c r="AF293">
        <v>238.8</v>
      </c>
      <c r="AG293">
        <v>240.94800000000001</v>
      </c>
    </row>
    <row r="294" spans="1:33" hidden="1" x14ac:dyDescent="0.35">
      <c r="A294" t="s">
        <v>138</v>
      </c>
      <c r="B294" t="s">
        <v>126</v>
      </c>
      <c r="C294">
        <v>4012.41</v>
      </c>
      <c r="D294">
        <v>4234.22</v>
      </c>
      <c r="E294">
        <v>4256.22</v>
      </c>
      <c r="F294">
        <v>4263.51</v>
      </c>
      <c r="G294">
        <v>4236.6400000000003</v>
      </c>
      <c r="H294">
        <v>4180.2700000000004</v>
      </c>
      <c r="I294">
        <v>4128.95</v>
      </c>
      <c r="J294">
        <v>4071.31</v>
      </c>
      <c r="K294">
        <v>4000.96</v>
      </c>
      <c r="L294">
        <v>3939.71</v>
      </c>
      <c r="M294">
        <v>3886.15</v>
      </c>
      <c r="N294">
        <v>3857.77</v>
      </c>
      <c r="O294">
        <v>3824.16</v>
      </c>
      <c r="P294">
        <v>3797.18</v>
      </c>
      <c r="Q294">
        <v>3745.91</v>
      </c>
      <c r="R294">
        <v>3707.45</v>
      </c>
      <c r="S294">
        <v>3688.37</v>
      </c>
      <c r="T294">
        <v>3670.47</v>
      </c>
      <c r="U294">
        <v>3650.3</v>
      </c>
      <c r="V294">
        <v>3636.55</v>
      </c>
      <c r="W294">
        <v>3614.89</v>
      </c>
      <c r="X294">
        <v>3602.47</v>
      </c>
      <c r="Y294">
        <v>3593.22</v>
      </c>
      <c r="Z294">
        <v>3587.75</v>
      </c>
      <c r="AA294">
        <v>3578.27</v>
      </c>
      <c r="AB294">
        <v>3559.73</v>
      </c>
      <c r="AC294">
        <v>3561.77</v>
      </c>
      <c r="AD294">
        <v>3561.8</v>
      </c>
      <c r="AE294">
        <v>3560.92</v>
      </c>
      <c r="AF294">
        <v>3560.12</v>
      </c>
      <c r="AG294">
        <v>3574.62</v>
      </c>
    </row>
    <row r="295" spans="1:33" hidden="1" x14ac:dyDescent="0.35">
      <c r="A295" t="s">
        <v>139</v>
      </c>
      <c r="B295" t="s">
        <v>126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5">
      <c r="A296" t="s">
        <v>140</v>
      </c>
      <c r="B296" t="s">
        <v>126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35">
      <c r="A297" t="s">
        <v>141</v>
      </c>
      <c r="B297" t="s">
        <v>126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5">
      <c r="A298" t="s">
        <v>142</v>
      </c>
      <c r="B298" t="s">
        <v>126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35">
      <c r="A299" t="s">
        <v>143</v>
      </c>
      <c r="B299" t="s">
        <v>126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35">
      <c r="A300" t="s">
        <v>144</v>
      </c>
      <c r="B300" t="s">
        <v>126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35">
      <c r="A301" t="s">
        <v>145</v>
      </c>
      <c r="B301" t="s">
        <v>126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5">
      <c r="A302" t="s">
        <v>146</v>
      </c>
      <c r="B302" t="s">
        <v>126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5">
      <c r="A303" t="s">
        <v>147</v>
      </c>
      <c r="B303" t="s">
        <v>126</v>
      </c>
      <c r="C303">
        <v>761.46799999999996</v>
      </c>
      <c r="D303">
        <v>768.66499999999996</v>
      </c>
      <c r="E303">
        <v>774.7</v>
      </c>
      <c r="F303">
        <v>777.99099999999999</v>
      </c>
      <c r="G303">
        <v>772.87699999999995</v>
      </c>
      <c r="H303">
        <v>773.36500000000001</v>
      </c>
      <c r="I303">
        <v>775.505</v>
      </c>
      <c r="J303">
        <v>775.07</v>
      </c>
      <c r="K303">
        <v>780.51400000000001</v>
      </c>
      <c r="L303">
        <v>783.26099999999997</v>
      </c>
      <c r="M303">
        <v>784.37099999999998</v>
      </c>
      <c r="N303">
        <v>786.56399999999996</v>
      </c>
      <c r="O303">
        <v>789.21</v>
      </c>
      <c r="P303">
        <v>792.44299999999998</v>
      </c>
      <c r="Q303">
        <v>791.13199999999995</v>
      </c>
      <c r="R303">
        <v>790.35400000000004</v>
      </c>
      <c r="S303">
        <v>790.88300000000004</v>
      </c>
      <c r="T303">
        <v>792.70799999999997</v>
      </c>
      <c r="U303">
        <v>795.86699999999996</v>
      </c>
      <c r="V303">
        <v>798.79100000000005</v>
      </c>
      <c r="W303">
        <v>801.94299999999998</v>
      </c>
      <c r="X303">
        <v>803.97199999999998</v>
      </c>
      <c r="Y303">
        <v>806.75800000000004</v>
      </c>
      <c r="Z303">
        <v>809.28499999999997</v>
      </c>
      <c r="AA303">
        <v>812.12</v>
      </c>
      <c r="AB303">
        <v>814.22199999999998</v>
      </c>
      <c r="AC303">
        <v>816.53800000000001</v>
      </c>
      <c r="AD303">
        <v>819.19100000000003</v>
      </c>
      <c r="AE303">
        <v>821.48099999999999</v>
      </c>
      <c r="AF303">
        <v>823.74400000000003</v>
      </c>
      <c r="AG303">
        <v>827.59100000000001</v>
      </c>
    </row>
    <row r="304" spans="1:33" hidden="1" x14ac:dyDescent="0.35">
      <c r="A304" t="s">
        <v>148</v>
      </c>
      <c r="B304" t="s">
        <v>126</v>
      </c>
      <c r="C304">
        <v>366.565</v>
      </c>
      <c r="D304">
        <v>367.73099999999999</v>
      </c>
      <c r="E304">
        <v>370.95699999999999</v>
      </c>
      <c r="F304">
        <v>375.34899999999999</v>
      </c>
      <c r="G304">
        <v>379.71499999999997</v>
      </c>
      <c r="H304">
        <v>383.98700000000002</v>
      </c>
      <c r="I304">
        <v>388.05799999999999</v>
      </c>
      <c r="J304">
        <v>391.85899999999998</v>
      </c>
      <c r="K304">
        <v>395.85199999999998</v>
      </c>
      <c r="L304">
        <v>399.988</v>
      </c>
      <c r="M304">
        <v>404.16199999999998</v>
      </c>
      <c r="N304">
        <v>405.81400000000002</v>
      </c>
      <c r="O304">
        <v>407.56099999999998</v>
      </c>
      <c r="P304">
        <v>409.23</v>
      </c>
      <c r="Q304">
        <v>410.86099999999999</v>
      </c>
      <c r="R304">
        <v>412.83499999999998</v>
      </c>
      <c r="S304">
        <v>414.52300000000002</v>
      </c>
      <c r="T304">
        <v>416.19400000000002</v>
      </c>
      <c r="U304">
        <v>417.86099999999999</v>
      </c>
      <c r="V304">
        <v>419.22199999999998</v>
      </c>
      <c r="W304">
        <v>420.78699999999998</v>
      </c>
      <c r="X304">
        <v>422.512</v>
      </c>
      <c r="Y304">
        <v>423.96499999999997</v>
      </c>
      <c r="Z304">
        <v>425.40899999999999</v>
      </c>
      <c r="AA304">
        <v>426.59100000000001</v>
      </c>
      <c r="AB304">
        <v>427.70600000000002</v>
      </c>
      <c r="AC304">
        <v>429.24799999999999</v>
      </c>
      <c r="AD304">
        <v>430.60899999999998</v>
      </c>
      <c r="AE304">
        <v>431.61399999999998</v>
      </c>
      <c r="AF304">
        <v>432.85300000000001</v>
      </c>
      <c r="AG304">
        <v>434.505</v>
      </c>
    </row>
    <row r="305" spans="1:33" hidden="1" x14ac:dyDescent="0.35">
      <c r="A305" t="s">
        <v>149</v>
      </c>
      <c r="B305" t="s">
        <v>126</v>
      </c>
      <c r="C305">
        <v>189.3</v>
      </c>
      <c r="D305">
        <v>208.13800000000001</v>
      </c>
      <c r="E305">
        <v>211.65799999999999</v>
      </c>
      <c r="F305">
        <v>216.00299999999999</v>
      </c>
      <c r="G305">
        <v>191.16200000000001</v>
      </c>
      <c r="H305">
        <v>190.43700000000001</v>
      </c>
      <c r="I305">
        <v>189.91900000000001</v>
      </c>
      <c r="J305">
        <v>188.99100000000001</v>
      </c>
      <c r="K305">
        <v>187.43700000000001</v>
      </c>
      <c r="L305">
        <v>155.97399999999999</v>
      </c>
      <c r="M305">
        <v>152.86699999999999</v>
      </c>
      <c r="N305">
        <v>148.41800000000001</v>
      </c>
      <c r="O305">
        <v>145.93299999999999</v>
      </c>
      <c r="P305">
        <v>142.00200000000001</v>
      </c>
      <c r="Q305">
        <v>119.64400000000001</v>
      </c>
      <c r="R305">
        <v>117.366</v>
      </c>
      <c r="S305">
        <v>108.986</v>
      </c>
      <c r="T305">
        <v>109.4</v>
      </c>
      <c r="U305">
        <v>109.81399999999999</v>
      </c>
      <c r="V305">
        <v>110.22799999999999</v>
      </c>
      <c r="W305">
        <v>110.642</v>
      </c>
      <c r="X305">
        <v>111.157</v>
      </c>
      <c r="Y305">
        <v>111.572</v>
      </c>
      <c r="Z305">
        <v>111.988</v>
      </c>
      <c r="AA305">
        <v>112.502</v>
      </c>
      <c r="AB305">
        <v>112.91800000000001</v>
      </c>
      <c r="AC305">
        <v>115.29900000000001</v>
      </c>
      <c r="AD305">
        <v>117.679</v>
      </c>
      <c r="AE305">
        <v>120.06</v>
      </c>
      <c r="AF305">
        <v>122.441</v>
      </c>
      <c r="AG305">
        <v>124.822</v>
      </c>
    </row>
    <row r="306" spans="1:33" hidden="1" x14ac:dyDescent="0.35">
      <c r="A306" t="s">
        <v>150</v>
      </c>
      <c r="B306" t="s">
        <v>126</v>
      </c>
      <c r="C306" s="3">
        <v>64455800000</v>
      </c>
      <c r="D306" s="3">
        <v>68465800000</v>
      </c>
      <c r="E306" s="3">
        <v>70494900000</v>
      </c>
      <c r="F306" s="3">
        <v>71856000000</v>
      </c>
      <c r="G306" s="3">
        <v>71490600000</v>
      </c>
      <c r="H306" s="3">
        <v>70956800000</v>
      </c>
      <c r="I306" s="3">
        <v>69952100000</v>
      </c>
      <c r="J306" s="3">
        <v>68752000000</v>
      </c>
      <c r="K306" s="3">
        <v>67630700000</v>
      </c>
      <c r="L306" s="3">
        <v>66397300000</v>
      </c>
      <c r="M306" s="3">
        <v>65169000000</v>
      </c>
      <c r="N306" s="3">
        <v>63911900000</v>
      </c>
      <c r="O306" s="3">
        <v>62647400000</v>
      </c>
      <c r="P306" s="3">
        <v>61306600000</v>
      </c>
      <c r="Q306" s="3">
        <v>59872400000</v>
      </c>
      <c r="R306" s="3">
        <v>58472700000</v>
      </c>
      <c r="S306" s="3">
        <v>57105300000</v>
      </c>
      <c r="T306" s="3">
        <v>55809100000</v>
      </c>
      <c r="U306" s="3">
        <v>54486700000</v>
      </c>
      <c r="V306" s="3">
        <v>53312000000</v>
      </c>
      <c r="W306" s="3">
        <v>52133700000</v>
      </c>
      <c r="X306" s="3">
        <v>51035000000</v>
      </c>
      <c r="Y306" s="3">
        <v>50044800000</v>
      </c>
      <c r="Z306" s="3">
        <v>49150200000</v>
      </c>
      <c r="AA306" s="3">
        <v>48237200000</v>
      </c>
      <c r="AB306" s="3">
        <v>47447400000</v>
      </c>
      <c r="AC306" s="3">
        <v>46792800000</v>
      </c>
      <c r="AD306" s="3">
        <v>46208400000</v>
      </c>
      <c r="AE306" s="3">
        <v>45650200000</v>
      </c>
      <c r="AF306" s="3">
        <v>45168800000</v>
      </c>
      <c r="AG306" s="3">
        <v>44886200000</v>
      </c>
    </row>
    <row r="307" spans="1:33" hidden="1" x14ac:dyDescent="0.35">
      <c r="A307" t="s">
        <v>151</v>
      </c>
      <c r="B307" t="s">
        <v>126</v>
      </c>
      <c r="C307" s="3">
        <v>110085000000</v>
      </c>
      <c r="D307" s="3">
        <v>118376000000</v>
      </c>
      <c r="E307" s="3">
        <v>113796000000</v>
      </c>
      <c r="F307" s="3">
        <v>110240000000</v>
      </c>
      <c r="G307" s="3">
        <v>106872000000</v>
      </c>
      <c r="H307" s="3">
        <v>97493500000</v>
      </c>
      <c r="I307" s="3">
        <v>93722400000</v>
      </c>
      <c r="J307" s="3">
        <v>90303600000</v>
      </c>
      <c r="K307" s="3">
        <v>84584700000</v>
      </c>
      <c r="L307" s="3">
        <v>80747400000</v>
      </c>
      <c r="M307" s="3">
        <v>77335400000</v>
      </c>
      <c r="N307" s="3">
        <v>77678800000</v>
      </c>
      <c r="O307" s="3">
        <v>77053200000</v>
      </c>
      <c r="P307" s="3">
        <v>77624300000</v>
      </c>
      <c r="Q307" s="3">
        <v>75987900000</v>
      </c>
      <c r="R307" s="3">
        <v>75312100000</v>
      </c>
      <c r="S307" s="3">
        <v>75237700000</v>
      </c>
      <c r="T307" s="3">
        <v>75385600000</v>
      </c>
      <c r="U307" s="3">
        <v>75252200000</v>
      </c>
      <c r="V307" s="3">
        <v>75533000000</v>
      </c>
      <c r="W307" s="3">
        <v>75153000000</v>
      </c>
      <c r="X307" s="3">
        <v>75420200000</v>
      </c>
      <c r="Y307" s="3">
        <v>75646600000</v>
      </c>
      <c r="Z307" s="3">
        <v>75527600000</v>
      </c>
      <c r="AA307" s="3">
        <v>75573800000</v>
      </c>
      <c r="AB307" s="3">
        <v>74385100000</v>
      </c>
      <c r="AC307" s="3">
        <v>74425000000</v>
      </c>
      <c r="AD307" s="3">
        <v>74572800000</v>
      </c>
      <c r="AE307" s="3">
        <v>74872600000</v>
      </c>
      <c r="AF307" s="3">
        <v>75015300000</v>
      </c>
      <c r="AG307" s="3">
        <v>75270700000</v>
      </c>
    </row>
    <row r="308" spans="1:33" hidden="1" x14ac:dyDescent="0.35">
      <c r="A308" t="s">
        <v>152</v>
      </c>
      <c r="B308" t="s">
        <v>126</v>
      </c>
      <c r="C308" s="3">
        <v>7622900000</v>
      </c>
      <c r="D308" s="3">
        <v>7702070000</v>
      </c>
      <c r="E308" s="3">
        <v>7842510000</v>
      </c>
      <c r="F308" s="3">
        <v>7627940000</v>
      </c>
      <c r="G308" s="3">
        <v>7599940000</v>
      </c>
      <c r="H308" s="3">
        <v>7575870000</v>
      </c>
      <c r="I308" s="3">
        <v>7543570000</v>
      </c>
      <c r="J308" s="3">
        <v>7505510000</v>
      </c>
      <c r="K308" s="3">
        <v>7463530000</v>
      </c>
      <c r="L308" s="3">
        <v>7417170000</v>
      </c>
      <c r="M308" s="3">
        <v>7373210000</v>
      </c>
      <c r="N308" s="3">
        <v>7331420000</v>
      </c>
      <c r="O308" s="3">
        <v>7286950000</v>
      </c>
      <c r="P308" s="3">
        <v>7242400000</v>
      </c>
      <c r="Q308" s="3">
        <v>7205060000</v>
      </c>
      <c r="R308" s="3">
        <v>7172450000</v>
      </c>
      <c r="S308" s="3">
        <v>7144950000</v>
      </c>
      <c r="T308" s="3">
        <v>7116890000</v>
      </c>
      <c r="U308" s="3">
        <v>7087900000</v>
      </c>
      <c r="V308" s="3">
        <v>7060200000</v>
      </c>
      <c r="W308" s="3">
        <v>7034350000</v>
      </c>
      <c r="X308" s="3">
        <v>7005630000</v>
      </c>
      <c r="Y308" s="3">
        <v>6979790000</v>
      </c>
      <c r="Z308" s="3">
        <v>6955780000</v>
      </c>
      <c r="AA308" s="3">
        <v>6931680000</v>
      </c>
      <c r="AB308" s="3">
        <v>6909150000</v>
      </c>
      <c r="AC308" s="3">
        <v>6887610000</v>
      </c>
      <c r="AD308" s="3">
        <v>6866440000</v>
      </c>
      <c r="AE308" s="3">
        <v>6844540000</v>
      </c>
      <c r="AF308" s="3">
        <v>6821530000</v>
      </c>
      <c r="AG308" s="3">
        <v>6797810000</v>
      </c>
    </row>
    <row r="309" spans="1:33" hidden="1" x14ac:dyDescent="0.35">
      <c r="A309" t="s">
        <v>153</v>
      </c>
      <c r="B309" t="s">
        <v>126</v>
      </c>
      <c r="C309" s="3">
        <v>5771430000</v>
      </c>
      <c r="D309" s="3">
        <v>6064300000</v>
      </c>
      <c r="E309" s="3">
        <v>6261360000</v>
      </c>
      <c r="F309" s="3">
        <v>6209740000</v>
      </c>
      <c r="G309" s="3">
        <v>6199730000</v>
      </c>
      <c r="H309" s="3">
        <v>6196260000</v>
      </c>
      <c r="I309" s="3">
        <v>6183050000</v>
      </c>
      <c r="J309" s="3">
        <v>6206260000</v>
      </c>
      <c r="K309" s="3">
        <v>6214050000</v>
      </c>
      <c r="L309" s="3">
        <v>6210290000</v>
      </c>
      <c r="M309" s="3">
        <v>6209210000</v>
      </c>
      <c r="N309" s="3">
        <v>6213370000</v>
      </c>
      <c r="O309" s="3">
        <v>6208200000</v>
      </c>
      <c r="P309" s="3">
        <v>6205760000</v>
      </c>
      <c r="Q309" s="3">
        <v>6208000000</v>
      </c>
      <c r="R309" s="3">
        <v>6218270000</v>
      </c>
      <c r="S309" s="3">
        <v>6229520000</v>
      </c>
      <c r="T309" s="3">
        <v>6237030000</v>
      </c>
      <c r="U309" s="3">
        <v>6240690000</v>
      </c>
      <c r="V309" s="3">
        <v>6244110000</v>
      </c>
      <c r="W309" s="3">
        <v>6244380000</v>
      </c>
      <c r="X309" s="3">
        <v>6244690000</v>
      </c>
      <c r="Y309" s="3">
        <v>6250710000</v>
      </c>
      <c r="Z309" s="3">
        <v>6256580000</v>
      </c>
      <c r="AA309" s="3">
        <v>6262430000</v>
      </c>
      <c r="AB309" s="3">
        <v>6271600000</v>
      </c>
      <c r="AC309" s="3">
        <v>6277830000</v>
      </c>
      <c r="AD309" s="3">
        <v>6286220000</v>
      </c>
      <c r="AE309" s="3">
        <v>6292130000</v>
      </c>
      <c r="AF309" s="3">
        <v>6296010000</v>
      </c>
      <c r="AG309" s="3">
        <v>6301200000</v>
      </c>
    </row>
    <row r="310" spans="1:33" hidden="1" x14ac:dyDescent="0.35">
      <c r="A310" t="s">
        <v>154</v>
      </c>
      <c r="B310" t="s">
        <v>126</v>
      </c>
      <c r="C310" s="3">
        <v>25645700000000</v>
      </c>
      <c r="D310" s="3">
        <v>26109900000000</v>
      </c>
      <c r="E310" s="3">
        <v>26317600000000</v>
      </c>
      <c r="F310" s="3">
        <v>26427600000000</v>
      </c>
      <c r="G310" s="3">
        <v>26248700000000</v>
      </c>
      <c r="H310" s="3">
        <v>26266100000000</v>
      </c>
      <c r="I310" s="3">
        <v>26337300000000</v>
      </c>
      <c r="J310" s="3">
        <v>26326400000000</v>
      </c>
      <c r="K310" s="3">
        <v>26517700000000</v>
      </c>
      <c r="L310" s="3">
        <v>26611000000000</v>
      </c>
      <c r="M310" s="3">
        <v>26645300000000</v>
      </c>
      <c r="N310" s="3">
        <v>26724500000000</v>
      </c>
      <c r="O310" s="3">
        <v>26811000000000</v>
      </c>
      <c r="P310" s="3">
        <v>26917300000000</v>
      </c>
      <c r="Q310" s="3">
        <v>26863500000000</v>
      </c>
      <c r="R310" s="3">
        <v>26837900000000</v>
      </c>
      <c r="S310" s="3">
        <v>26848200000000</v>
      </c>
      <c r="T310" s="3">
        <v>26904600000000</v>
      </c>
      <c r="U310" s="3">
        <v>27008900000000</v>
      </c>
      <c r="V310" s="3">
        <v>27114200000000</v>
      </c>
      <c r="W310" s="3">
        <v>27218400000000</v>
      </c>
      <c r="X310" s="3">
        <v>27281700000000</v>
      </c>
      <c r="Y310" s="3">
        <v>27372000000000</v>
      </c>
      <c r="Z310" s="3">
        <v>27463300000000</v>
      </c>
      <c r="AA310" s="3">
        <v>27555400000000</v>
      </c>
      <c r="AB310" s="3">
        <v>27622500000000</v>
      </c>
      <c r="AC310" s="3">
        <v>27705800000000</v>
      </c>
      <c r="AD310" s="3">
        <v>27791000000000</v>
      </c>
      <c r="AE310" s="3">
        <v>27863100000000</v>
      </c>
      <c r="AF310" s="3">
        <v>27934300000000</v>
      </c>
      <c r="AG310" s="3">
        <v>28071700000000</v>
      </c>
    </row>
    <row r="311" spans="1:33" hidden="1" x14ac:dyDescent="0.35">
      <c r="A311" t="s">
        <v>155</v>
      </c>
      <c r="B311" t="s">
        <v>126</v>
      </c>
      <c r="C311" s="3">
        <v>1679500000</v>
      </c>
      <c r="D311" s="3">
        <v>1778690000</v>
      </c>
      <c r="E311" s="3">
        <v>1844370000</v>
      </c>
      <c r="F311" s="3">
        <v>1872770000</v>
      </c>
      <c r="G311" s="3">
        <v>1880940000</v>
      </c>
      <c r="H311" s="3">
        <v>1895060000</v>
      </c>
      <c r="I311" s="3">
        <v>1901070000</v>
      </c>
      <c r="J311" s="3">
        <v>1900950000</v>
      </c>
      <c r="K311" s="3">
        <v>1898050000</v>
      </c>
      <c r="L311" s="3">
        <v>1893640000</v>
      </c>
      <c r="M311" s="3">
        <v>1888230000</v>
      </c>
      <c r="N311" s="3">
        <v>1883920000</v>
      </c>
      <c r="O311" s="3">
        <v>1890470000</v>
      </c>
      <c r="P311" s="3">
        <v>1889010000</v>
      </c>
      <c r="Q311" s="3">
        <v>1885070000</v>
      </c>
      <c r="R311" s="3">
        <v>1883310000</v>
      </c>
      <c r="S311" s="3">
        <v>1880160000</v>
      </c>
      <c r="T311" s="3">
        <v>1879370000</v>
      </c>
      <c r="U311" s="3">
        <v>1880340000</v>
      </c>
      <c r="V311" s="3">
        <v>1877360000</v>
      </c>
      <c r="W311" s="3">
        <v>1874830000</v>
      </c>
      <c r="X311" s="3">
        <v>1874950000</v>
      </c>
      <c r="Y311" s="3">
        <v>1872870000</v>
      </c>
      <c r="Z311" s="3">
        <v>1875430000</v>
      </c>
      <c r="AA311" s="3">
        <v>1872560000</v>
      </c>
      <c r="AB311" s="3">
        <v>1866490000</v>
      </c>
      <c r="AC311" s="3">
        <v>1868910000</v>
      </c>
      <c r="AD311" s="3">
        <v>1863830000</v>
      </c>
      <c r="AE311" s="3">
        <v>1859940000</v>
      </c>
      <c r="AF311" s="3">
        <v>1857120000</v>
      </c>
      <c r="AG311" s="3">
        <v>1859340000</v>
      </c>
    </row>
    <row r="312" spans="1:33" hidden="1" x14ac:dyDescent="0.35">
      <c r="A312" t="s">
        <v>156</v>
      </c>
      <c r="B312" t="s">
        <v>126</v>
      </c>
      <c r="C312" s="3">
        <v>1360000000000</v>
      </c>
      <c r="D312" s="3">
        <v>1140000000000</v>
      </c>
      <c r="E312" s="3">
        <v>1150000000000</v>
      </c>
      <c r="F312" s="3">
        <v>1160000000000</v>
      </c>
      <c r="G312" s="3">
        <v>1160000000000</v>
      </c>
      <c r="H312" s="3">
        <v>1170000000000</v>
      </c>
      <c r="I312" s="3">
        <v>1180000000000</v>
      </c>
      <c r="J312" s="3">
        <v>1180000000000</v>
      </c>
      <c r="K312" s="3">
        <v>1190000000000</v>
      </c>
      <c r="L312" s="3">
        <v>1200000000000</v>
      </c>
      <c r="M312" s="3">
        <v>1210000000000</v>
      </c>
      <c r="N312" s="3">
        <v>1210000000000</v>
      </c>
      <c r="O312" s="3">
        <v>1220000000000</v>
      </c>
      <c r="P312" s="3">
        <v>1230000000000</v>
      </c>
      <c r="Q312" s="3">
        <v>1240000000000</v>
      </c>
      <c r="R312" s="3">
        <v>1240000000000</v>
      </c>
      <c r="S312" s="3">
        <v>1250000000000</v>
      </c>
      <c r="T312" s="3">
        <v>1260000000000</v>
      </c>
      <c r="U312" s="3">
        <v>1270000000000</v>
      </c>
      <c r="V312" s="3">
        <v>1270000000000</v>
      </c>
      <c r="W312" s="3">
        <v>1280000000000</v>
      </c>
      <c r="X312" s="3">
        <v>1290000000000</v>
      </c>
      <c r="Y312" s="3">
        <v>1300000000000</v>
      </c>
      <c r="Z312" s="3">
        <v>1300000000000</v>
      </c>
      <c r="AA312" s="3">
        <v>1310000000000</v>
      </c>
      <c r="AB312" s="3">
        <v>1320000000000</v>
      </c>
      <c r="AC312" s="3">
        <v>1320000000000</v>
      </c>
      <c r="AD312" s="3">
        <v>1330000000000</v>
      </c>
      <c r="AE312" s="3">
        <v>1340000000000</v>
      </c>
      <c r="AF312" s="3">
        <v>1350000000000</v>
      </c>
      <c r="AG312" s="3">
        <v>1350000000000</v>
      </c>
    </row>
    <row r="313" spans="1:33" hidden="1" x14ac:dyDescent="0.35">
      <c r="A313" t="s">
        <v>157</v>
      </c>
      <c r="B313" t="s">
        <v>126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35">
      <c r="A314" t="s">
        <v>158</v>
      </c>
      <c r="B314" t="s">
        <v>126</v>
      </c>
      <c r="C314" s="3">
        <v>12884000000</v>
      </c>
      <c r="D314" s="3">
        <v>13685900000</v>
      </c>
      <c r="E314" s="3">
        <v>14092000000</v>
      </c>
      <c r="F314" s="3">
        <v>14364500000</v>
      </c>
      <c r="G314" s="3">
        <v>14291800000</v>
      </c>
      <c r="H314" s="3">
        <v>14185300000</v>
      </c>
      <c r="I314" s="3">
        <v>13984800000</v>
      </c>
      <c r="J314" s="3">
        <v>13745100000</v>
      </c>
      <c r="K314" s="3">
        <v>13521200000</v>
      </c>
      <c r="L314" s="3">
        <v>13274900000</v>
      </c>
      <c r="M314" s="3">
        <v>13029600000</v>
      </c>
      <c r="N314" s="3">
        <v>12778500000</v>
      </c>
      <c r="O314" s="3">
        <v>12525900000</v>
      </c>
      <c r="P314" s="3">
        <v>12258100000</v>
      </c>
      <c r="Q314" s="3">
        <v>11971600000</v>
      </c>
      <c r="R314" s="3">
        <v>11691900000</v>
      </c>
      <c r="S314" s="3">
        <v>11418700000</v>
      </c>
      <c r="T314" s="3">
        <v>11159800000</v>
      </c>
      <c r="U314" s="3">
        <v>10895500000</v>
      </c>
      <c r="V314" s="3">
        <v>10660800000</v>
      </c>
      <c r="W314" s="3">
        <v>10425100000</v>
      </c>
      <c r="X314" s="3">
        <v>10205400000</v>
      </c>
      <c r="Y314" s="3">
        <v>10007300000</v>
      </c>
      <c r="Z314" s="3">
        <v>9828370000</v>
      </c>
      <c r="AA314" s="3">
        <v>9645750000</v>
      </c>
      <c r="AB314" s="3">
        <v>9487740000</v>
      </c>
      <c r="AC314" s="3">
        <v>9356770000</v>
      </c>
      <c r="AD314" s="3">
        <v>9239850000</v>
      </c>
      <c r="AE314" s="3">
        <v>9128170000</v>
      </c>
      <c r="AF314" s="3">
        <v>9031850000</v>
      </c>
      <c r="AG314" s="3">
        <v>8975280000</v>
      </c>
    </row>
    <row r="315" spans="1:33" hidden="1" x14ac:dyDescent="0.35">
      <c r="A315" t="s">
        <v>159</v>
      </c>
      <c r="B315" t="s">
        <v>126</v>
      </c>
      <c r="C315" s="3">
        <v>15368100000</v>
      </c>
      <c r="D315" s="3">
        <v>16601800000</v>
      </c>
      <c r="E315" s="3">
        <v>15946400000</v>
      </c>
      <c r="F315" s="3">
        <v>15414500000</v>
      </c>
      <c r="G315" s="3">
        <v>14917100000</v>
      </c>
      <c r="H315" s="3">
        <v>13521100000</v>
      </c>
      <c r="I315" s="3">
        <v>12966100000</v>
      </c>
      <c r="J315" s="3">
        <v>12461100000</v>
      </c>
      <c r="K315" s="3">
        <v>11617300000</v>
      </c>
      <c r="L315" s="3">
        <v>11048400000</v>
      </c>
      <c r="M315" s="3">
        <v>10541400000</v>
      </c>
      <c r="N315" s="3">
        <v>10586200000</v>
      </c>
      <c r="O315" s="3">
        <v>10490200000</v>
      </c>
      <c r="P315" s="3">
        <v>10569200000</v>
      </c>
      <c r="Q315" s="3">
        <v>10326700000</v>
      </c>
      <c r="R315" s="3">
        <v>10223000000</v>
      </c>
      <c r="S315" s="3">
        <v>10206700000</v>
      </c>
      <c r="T315" s="3">
        <v>10223400000</v>
      </c>
      <c r="U315" s="3">
        <v>10199500000</v>
      </c>
      <c r="V315" s="3">
        <v>10236200000</v>
      </c>
      <c r="W315" s="3">
        <v>10176400000</v>
      </c>
      <c r="X315" s="3">
        <v>10212400000</v>
      </c>
      <c r="Y315" s="3">
        <v>10241700000</v>
      </c>
      <c r="Z315" s="3">
        <v>10219400000</v>
      </c>
      <c r="AA315" s="3">
        <v>10221000000</v>
      </c>
      <c r="AB315" s="3">
        <v>10042900000</v>
      </c>
      <c r="AC315" s="3">
        <v>10043700000</v>
      </c>
      <c r="AD315" s="3">
        <v>10060800000</v>
      </c>
      <c r="AE315" s="3">
        <v>10100300000</v>
      </c>
      <c r="AF315" s="3">
        <v>10117900000</v>
      </c>
      <c r="AG315" s="3">
        <v>10150700000</v>
      </c>
    </row>
    <row r="316" spans="1:33" hidden="1" x14ac:dyDescent="0.35">
      <c r="A316" t="s">
        <v>160</v>
      </c>
      <c r="B316" t="s">
        <v>126</v>
      </c>
      <c r="C316" s="3">
        <v>1027620000</v>
      </c>
      <c r="D316" s="3">
        <v>1039660000</v>
      </c>
      <c r="E316" s="3">
        <v>1061470000</v>
      </c>
      <c r="F316" s="3">
        <v>1026480000</v>
      </c>
      <c r="G316" s="3">
        <v>1019610000</v>
      </c>
      <c r="H316" s="3">
        <v>1013310000</v>
      </c>
      <c r="I316" s="3">
        <v>1006270000</v>
      </c>
      <c r="J316" s="3">
        <v>998780000</v>
      </c>
      <c r="K316" s="3">
        <v>991260000</v>
      </c>
      <c r="L316" s="3">
        <v>983500000</v>
      </c>
      <c r="M316" s="3">
        <v>976310000</v>
      </c>
      <c r="N316" s="3">
        <v>969360000</v>
      </c>
      <c r="O316" s="3">
        <v>962180000</v>
      </c>
      <c r="P316" s="3">
        <v>955080000</v>
      </c>
      <c r="Q316" s="3">
        <v>948950000</v>
      </c>
      <c r="R316" s="3">
        <v>943440000</v>
      </c>
      <c r="S316" s="3">
        <v>938590000</v>
      </c>
      <c r="T316" s="3">
        <v>933730000</v>
      </c>
      <c r="U316" s="3">
        <v>928810000</v>
      </c>
      <c r="V316" s="3">
        <v>924140000</v>
      </c>
      <c r="W316" s="3">
        <v>919630000</v>
      </c>
      <c r="X316" s="3">
        <v>914870000</v>
      </c>
      <c r="Y316" s="3">
        <v>910450000</v>
      </c>
      <c r="Z316" s="3">
        <v>906150000</v>
      </c>
      <c r="AA316" s="3">
        <v>901820000</v>
      </c>
      <c r="AB316" s="3">
        <v>897810000</v>
      </c>
      <c r="AC316" s="3">
        <v>893990000</v>
      </c>
      <c r="AD316" s="3">
        <v>890370000</v>
      </c>
      <c r="AE316" s="3">
        <v>886740000</v>
      </c>
      <c r="AF316" s="3">
        <v>883000000</v>
      </c>
      <c r="AG316" s="3">
        <v>879250000</v>
      </c>
    </row>
    <row r="317" spans="1:33" hidden="1" x14ac:dyDescent="0.35">
      <c r="A317" t="s">
        <v>161</v>
      </c>
      <c r="B317" t="s">
        <v>126</v>
      </c>
      <c r="C317" s="3">
        <v>825740000</v>
      </c>
      <c r="D317" s="3">
        <v>867250000</v>
      </c>
      <c r="E317" s="3">
        <v>892670000</v>
      </c>
      <c r="F317" s="3">
        <v>887860000</v>
      </c>
      <c r="G317" s="3">
        <v>885480000</v>
      </c>
      <c r="H317" s="3">
        <v>883900000</v>
      </c>
      <c r="I317" s="3">
        <v>881360000</v>
      </c>
      <c r="J317" s="3">
        <v>884440000</v>
      </c>
      <c r="K317" s="3">
        <v>885520000</v>
      </c>
      <c r="L317" s="3">
        <v>885220000</v>
      </c>
      <c r="M317" s="3">
        <v>885240000</v>
      </c>
      <c r="N317" s="3">
        <v>885830000</v>
      </c>
      <c r="O317" s="3">
        <v>884960000</v>
      </c>
      <c r="P317" s="3">
        <v>884700000</v>
      </c>
      <c r="Q317" s="3">
        <v>885050000</v>
      </c>
      <c r="R317" s="3">
        <v>886410000</v>
      </c>
      <c r="S317" s="3">
        <v>887710000</v>
      </c>
      <c r="T317" s="3">
        <v>888580000</v>
      </c>
      <c r="U317" s="3">
        <v>888960000</v>
      </c>
      <c r="V317" s="3">
        <v>889380000</v>
      </c>
      <c r="W317" s="3">
        <v>889270000</v>
      </c>
      <c r="X317" s="3">
        <v>889230000</v>
      </c>
      <c r="Y317" s="3">
        <v>890010000</v>
      </c>
      <c r="Z317" s="3">
        <v>890530000</v>
      </c>
      <c r="AA317" s="3">
        <v>890980000</v>
      </c>
      <c r="AB317" s="3">
        <v>891930000</v>
      </c>
      <c r="AC317" s="3">
        <v>892640000</v>
      </c>
      <c r="AD317" s="3">
        <v>893690000</v>
      </c>
      <c r="AE317" s="3">
        <v>894560000</v>
      </c>
      <c r="AF317" s="3">
        <v>895160000</v>
      </c>
      <c r="AG317" s="3">
        <v>896020000</v>
      </c>
    </row>
    <row r="318" spans="1:33" hidden="1" x14ac:dyDescent="0.35">
      <c r="A318" t="s">
        <v>162</v>
      </c>
      <c r="B318" t="s">
        <v>126</v>
      </c>
      <c r="C318" s="3">
        <v>1295560000000</v>
      </c>
      <c r="D318" s="3">
        <v>1314170000000</v>
      </c>
      <c r="E318" s="3">
        <v>1325730000000</v>
      </c>
      <c r="F318" s="3">
        <v>1341800000000</v>
      </c>
      <c r="G318" s="3">
        <v>1357960000000</v>
      </c>
      <c r="H318" s="3">
        <v>1374790000000</v>
      </c>
      <c r="I318" s="3">
        <v>1390110000000</v>
      </c>
      <c r="J318" s="3">
        <v>1404310000000</v>
      </c>
      <c r="K318" s="3">
        <v>1419650000000</v>
      </c>
      <c r="L318" s="3">
        <v>1435180000000</v>
      </c>
      <c r="M318" s="3">
        <v>1450890000000</v>
      </c>
      <c r="N318" s="3">
        <v>1456540000000</v>
      </c>
      <c r="O318" s="3">
        <v>1462580000000</v>
      </c>
      <c r="P318" s="3">
        <v>1468280000000</v>
      </c>
      <c r="Q318" s="3">
        <v>1474170000000</v>
      </c>
      <c r="R318" s="3">
        <v>1481110000000</v>
      </c>
      <c r="S318" s="3">
        <v>1486970000000</v>
      </c>
      <c r="T318" s="3">
        <v>1492720000000</v>
      </c>
      <c r="U318" s="3">
        <v>1498400000000</v>
      </c>
      <c r="V318" s="3">
        <v>1502940000000</v>
      </c>
      <c r="W318" s="3">
        <v>1508350000000</v>
      </c>
      <c r="X318" s="3">
        <v>1514150000000</v>
      </c>
      <c r="Y318" s="3">
        <v>1519000000000</v>
      </c>
      <c r="Z318" s="3">
        <v>1523860000000</v>
      </c>
      <c r="AA318" s="3">
        <v>1527600000000</v>
      </c>
      <c r="AB318" s="3">
        <v>1531350000000</v>
      </c>
      <c r="AC318" s="3">
        <v>1536500000000</v>
      </c>
      <c r="AD318" s="3">
        <v>1540840000000</v>
      </c>
      <c r="AE318" s="3">
        <v>1543910000000</v>
      </c>
      <c r="AF318" s="3">
        <v>1547870000000</v>
      </c>
      <c r="AG318" s="3">
        <v>1553230000000</v>
      </c>
    </row>
    <row r="319" spans="1:33" hidden="1" x14ac:dyDescent="0.35">
      <c r="A319" t="s">
        <v>163</v>
      </c>
      <c r="B319" t="s">
        <v>126</v>
      </c>
      <c r="C319" s="3">
        <v>194520000</v>
      </c>
      <c r="D319" s="3">
        <v>205370000</v>
      </c>
      <c r="E319" s="3">
        <v>211860000</v>
      </c>
      <c r="F319" s="3">
        <v>214750000</v>
      </c>
      <c r="G319" s="3">
        <v>215800000</v>
      </c>
      <c r="H319" s="3">
        <v>217370000</v>
      </c>
      <c r="I319" s="3">
        <v>218010000</v>
      </c>
      <c r="J319" s="3">
        <v>217940000</v>
      </c>
      <c r="K319" s="3">
        <v>217570000</v>
      </c>
      <c r="L319" s="3">
        <v>217010000</v>
      </c>
      <c r="M319" s="3">
        <v>216290000</v>
      </c>
      <c r="N319" s="3">
        <v>215750000</v>
      </c>
      <c r="O319" s="3">
        <v>216320000</v>
      </c>
      <c r="P319" s="3">
        <v>216090000</v>
      </c>
      <c r="Q319" s="3">
        <v>215620000</v>
      </c>
      <c r="R319" s="3">
        <v>215390000</v>
      </c>
      <c r="S319" s="3">
        <v>215030000</v>
      </c>
      <c r="T319" s="3">
        <v>214880000</v>
      </c>
      <c r="U319" s="3">
        <v>214910000</v>
      </c>
      <c r="V319" s="3">
        <v>214550000</v>
      </c>
      <c r="W319" s="3">
        <v>214230000</v>
      </c>
      <c r="X319" s="3">
        <v>214160000</v>
      </c>
      <c r="Y319" s="3">
        <v>213860000</v>
      </c>
      <c r="Z319" s="3">
        <v>214020000</v>
      </c>
      <c r="AA319" s="3">
        <v>213620000</v>
      </c>
      <c r="AB319" s="3">
        <v>212900000</v>
      </c>
      <c r="AC319" s="3">
        <v>213030000</v>
      </c>
      <c r="AD319" s="3">
        <v>212410000</v>
      </c>
      <c r="AE319" s="3">
        <v>211940000</v>
      </c>
      <c r="AF319" s="3">
        <v>211550000</v>
      </c>
      <c r="AG319" s="3">
        <v>211650000</v>
      </c>
    </row>
    <row r="320" spans="1:33" hidden="1" x14ac:dyDescent="0.35">
      <c r="A320" t="s">
        <v>164</v>
      </c>
      <c r="B320" t="s">
        <v>126</v>
      </c>
      <c r="C320" s="3">
        <v>57400000000</v>
      </c>
      <c r="D320" s="3">
        <v>41100000000</v>
      </c>
      <c r="E320" s="3">
        <v>41900000000</v>
      </c>
      <c r="F320" s="3">
        <v>42700000000</v>
      </c>
      <c r="G320" s="3">
        <v>43600000000</v>
      </c>
      <c r="H320" s="3">
        <v>44400000000</v>
      </c>
      <c r="I320" s="3">
        <v>45200000000</v>
      </c>
      <c r="J320" s="3">
        <v>46100000000</v>
      </c>
      <c r="K320" s="3">
        <v>46900000000</v>
      </c>
      <c r="L320" s="3">
        <v>47800000000</v>
      </c>
      <c r="M320" s="3">
        <v>48600000000</v>
      </c>
      <c r="N320" s="3">
        <v>49400000000</v>
      </c>
      <c r="O320" s="3">
        <v>50300000000</v>
      </c>
      <c r="P320" s="3">
        <v>51100000000</v>
      </c>
      <c r="Q320" s="3">
        <v>51900000000</v>
      </c>
      <c r="R320" s="3">
        <v>52800000000</v>
      </c>
      <c r="S320" s="3">
        <v>53600000000</v>
      </c>
      <c r="T320" s="3">
        <v>54400000000</v>
      </c>
      <c r="U320" s="3">
        <v>55300000000</v>
      </c>
      <c r="V320" s="3">
        <v>56100000000</v>
      </c>
      <c r="W320" s="3">
        <v>56900000000</v>
      </c>
      <c r="X320" s="3">
        <v>57800000000</v>
      </c>
      <c r="Y320" s="3">
        <v>58600000000</v>
      </c>
      <c r="Z320" s="3">
        <v>59400000000</v>
      </c>
      <c r="AA320" s="3">
        <v>60300000000</v>
      </c>
      <c r="AB320" s="3">
        <v>61100000000</v>
      </c>
      <c r="AC320" s="3">
        <v>61900000000</v>
      </c>
      <c r="AD320" s="3">
        <v>62800000000</v>
      </c>
      <c r="AE320" s="3">
        <v>63600000000</v>
      </c>
      <c r="AF320" s="3">
        <v>64400000000</v>
      </c>
      <c r="AG320" s="3">
        <v>65300000000</v>
      </c>
    </row>
    <row r="321" spans="1:33" hidden="1" x14ac:dyDescent="0.35">
      <c r="A321" t="s">
        <v>165</v>
      </c>
      <c r="B321" t="s">
        <v>126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35">
      <c r="A322" t="s">
        <v>166</v>
      </c>
      <c r="B322" t="s">
        <v>126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35">
      <c r="A323" t="s">
        <v>167</v>
      </c>
      <c r="B323" t="s">
        <v>126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35">
      <c r="A324" t="s">
        <v>168</v>
      </c>
      <c r="B324" t="s">
        <v>126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35">
      <c r="A325" t="s">
        <v>169</v>
      </c>
      <c r="B325" t="s">
        <v>126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35">
      <c r="A326" t="s">
        <v>170</v>
      </c>
      <c r="B326" t="s">
        <v>126</v>
      </c>
      <c r="C326" s="3">
        <v>189300000000000</v>
      </c>
      <c r="D326" s="3">
        <v>208138000000000</v>
      </c>
      <c r="E326" s="3">
        <v>211658000000000</v>
      </c>
      <c r="F326" s="3">
        <v>216003000000000</v>
      </c>
      <c r="G326" s="3">
        <v>191162000000000</v>
      </c>
      <c r="H326" s="3">
        <v>190437000000000</v>
      </c>
      <c r="I326" s="3">
        <v>189919000000000</v>
      </c>
      <c r="J326" s="3">
        <v>188991000000000</v>
      </c>
      <c r="K326" s="3">
        <v>187437000000000</v>
      </c>
      <c r="L326" s="3">
        <v>155974000000000</v>
      </c>
      <c r="M326" s="3">
        <v>152867000000000</v>
      </c>
      <c r="N326" s="3">
        <v>148418000000000</v>
      </c>
      <c r="O326" s="3">
        <v>145933000000000</v>
      </c>
      <c r="P326" s="3">
        <v>142002000000000</v>
      </c>
      <c r="Q326" s="3">
        <v>119644000000000</v>
      </c>
      <c r="R326" s="3">
        <v>117366000000000</v>
      </c>
      <c r="S326" s="3">
        <v>108986000000000</v>
      </c>
      <c r="T326" s="3">
        <v>109400000000000</v>
      </c>
      <c r="U326" s="3">
        <v>109814000000000</v>
      </c>
      <c r="V326" s="3">
        <v>110228000000000</v>
      </c>
      <c r="W326" s="3">
        <v>110642000000000</v>
      </c>
      <c r="X326" s="3">
        <v>111157000000000</v>
      </c>
      <c r="Y326" s="3">
        <v>111572000000000</v>
      </c>
      <c r="Z326" s="3">
        <v>111988000000000</v>
      </c>
      <c r="AA326" s="3">
        <v>112502000000000</v>
      </c>
      <c r="AB326" s="3">
        <v>112918000000000</v>
      </c>
      <c r="AC326" s="3">
        <v>115299000000000</v>
      </c>
      <c r="AD326" s="3">
        <v>117679000000000</v>
      </c>
      <c r="AE326" s="3">
        <v>120060000000000</v>
      </c>
      <c r="AF326" s="3">
        <v>122441000000000</v>
      </c>
      <c r="AG326" s="3">
        <v>124822000000000</v>
      </c>
    </row>
    <row r="327" spans="1:33" hidden="1" x14ac:dyDescent="0.35">
      <c r="A327" t="s">
        <v>171</v>
      </c>
      <c r="B327" t="s">
        <v>126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35">
      <c r="A328" t="s">
        <v>172</v>
      </c>
      <c r="B328" t="s">
        <v>126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35">
      <c r="A329" t="s">
        <v>173</v>
      </c>
      <c r="B329" t="s">
        <v>126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35">
      <c r="A330" t="s">
        <v>174</v>
      </c>
      <c r="B330" t="s">
        <v>126</v>
      </c>
      <c r="C330" s="3">
        <v>41396500000000</v>
      </c>
      <c r="D330" s="3">
        <v>56203600000000</v>
      </c>
      <c r="E330" s="3">
        <v>79875600000000</v>
      </c>
      <c r="F330" s="3">
        <v>111986000000000</v>
      </c>
      <c r="G330" s="3">
        <v>153439000000000</v>
      </c>
      <c r="H330" s="3">
        <v>205609000000000</v>
      </c>
      <c r="I330" s="3">
        <v>266710000000000</v>
      </c>
      <c r="J330" s="3">
        <v>336868000000000</v>
      </c>
      <c r="K330" s="3">
        <v>416738000000000</v>
      </c>
      <c r="L330" s="3">
        <v>508233000000000</v>
      </c>
      <c r="M330" s="3">
        <v>612619000000000</v>
      </c>
      <c r="N330" s="3">
        <v>726292000000000</v>
      </c>
      <c r="O330" s="3">
        <v>848444000000000</v>
      </c>
      <c r="P330" s="3">
        <v>977759000000000</v>
      </c>
      <c r="Q330" s="3">
        <v>1110880000000000</v>
      </c>
      <c r="R330" s="3">
        <v>1249880000000000</v>
      </c>
      <c r="S330" s="3">
        <v>1390700000000000</v>
      </c>
      <c r="T330" s="3">
        <v>1533250000000000</v>
      </c>
      <c r="U330" s="3">
        <v>1674450000000000</v>
      </c>
      <c r="V330" s="3">
        <v>1817230000000000</v>
      </c>
      <c r="W330" s="3">
        <v>1958920000000000</v>
      </c>
      <c r="X330" s="3">
        <v>2098620000000000</v>
      </c>
      <c r="Y330" s="3">
        <v>2234600000000000</v>
      </c>
      <c r="Z330" s="3">
        <v>2366280000000000</v>
      </c>
      <c r="AA330" s="3">
        <v>2491560000000000</v>
      </c>
      <c r="AB330" s="3">
        <v>2613290000000000</v>
      </c>
      <c r="AC330" s="3">
        <v>2734720000000000</v>
      </c>
      <c r="AD330" s="3">
        <v>2850300000000000</v>
      </c>
      <c r="AE330" s="3">
        <v>2956400000000000</v>
      </c>
      <c r="AF330" s="3">
        <v>3057970000000000</v>
      </c>
      <c r="AG330" s="3">
        <v>3160270000000000</v>
      </c>
    </row>
    <row r="331" spans="1:33" hidden="1" x14ac:dyDescent="0.35">
      <c r="A331" t="s">
        <v>175</v>
      </c>
      <c r="B331" t="s">
        <v>126</v>
      </c>
      <c r="C331">
        <v>0</v>
      </c>
    </row>
    <row r="332" spans="1:33" hidden="1" x14ac:dyDescent="0.35">
      <c r="A332" t="s">
        <v>176</v>
      </c>
      <c r="B332" t="s">
        <v>126</v>
      </c>
      <c r="C332" s="3">
        <v>5130990000000000</v>
      </c>
      <c r="D332" s="3">
        <v>5181350000000000</v>
      </c>
      <c r="E332" s="3">
        <v>5094760000000000</v>
      </c>
      <c r="F332" s="3">
        <v>5218900000000000</v>
      </c>
      <c r="G332" s="3">
        <v>5260870000000000</v>
      </c>
      <c r="H332" s="3">
        <v>5301170000000000</v>
      </c>
      <c r="I332" s="3">
        <v>5331150000000000</v>
      </c>
      <c r="J332" s="3">
        <v>5353940000000000</v>
      </c>
      <c r="K332" s="3">
        <v>5383560000000000</v>
      </c>
      <c r="L332" s="3">
        <v>5413040000000000</v>
      </c>
      <c r="M332" s="3">
        <v>5441670000000000</v>
      </c>
      <c r="N332" s="3">
        <v>5471700000000000</v>
      </c>
      <c r="O332" s="3">
        <v>5505420000000000</v>
      </c>
      <c r="P332" s="3">
        <v>5541580000000000</v>
      </c>
      <c r="Q332" s="3">
        <v>5578520000000000</v>
      </c>
      <c r="R332" s="3">
        <v>5624070000000000</v>
      </c>
      <c r="S332" s="3">
        <v>5675760000000000</v>
      </c>
      <c r="T332" s="3">
        <v>5732160000000000</v>
      </c>
      <c r="U332" s="3">
        <v>5788960000000000</v>
      </c>
      <c r="V332" s="3">
        <v>5846870000000000</v>
      </c>
      <c r="W332" s="3">
        <v>5899250000000000</v>
      </c>
      <c r="X332" s="3">
        <v>5953450000000000</v>
      </c>
      <c r="Y332" s="3">
        <v>6009020000000000</v>
      </c>
      <c r="Z332" s="3">
        <v>6066980000000000</v>
      </c>
      <c r="AA332" s="3">
        <v>6129930000000000</v>
      </c>
      <c r="AB332" s="3">
        <v>6193100000000000</v>
      </c>
      <c r="AC332" s="3">
        <v>6261510000000000</v>
      </c>
      <c r="AD332" s="3">
        <v>6329820000000000</v>
      </c>
      <c r="AE332" s="3">
        <v>6400640000000000</v>
      </c>
      <c r="AF332" s="3">
        <v>6473920000000000</v>
      </c>
      <c r="AG332" s="3">
        <v>6552840000000000</v>
      </c>
    </row>
    <row r="333" spans="1:33" hidden="1" x14ac:dyDescent="0.35">
      <c r="A333" t="s">
        <v>177</v>
      </c>
      <c r="B333" t="s">
        <v>126</v>
      </c>
      <c r="C333" s="3">
        <v>4219600000000000</v>
      </c>
      <c r="D333" s="3">
        <v>4388800000000000</v>
      </c>
      <c r="E333" s="3">
        <v>4440700000000000</v>
      </c>
      <c r="F333" s="3">
        <v>4483500000000000</v>
      </c>
      <c r="G333" s="3">
        <v>4483300000000000</v>
      </c>
      <c r="H333" s="3">
        <v>4483200000000000</v>
      </c>
      <c r="I333" s="3">
        <v>4472200000000000</v>
      </c>
      <c r="J333" s="3">
        <v>4481900000000000</v>
      </c>
      <c r="K333" s="3">
        <v>4490400000000000</v>
      </c>
      <c r="L333" s="3">
        <v>4501200000000000</v>
      </c>
      <c r="M333" s="3">
        <v>4504600000000000</v>
      </c>
      <c r="N333" s="3">
        <v>4515600000000000</v>
      </c>
      <c r="O333" s="3">
        <v>4529300000000000</v>
      </c>
      <c r="P333" s="3">
        <v>4544300000000000</v>
      </c>
      <c r="Q333" s="3">
        <v>4563600000000000</v>
      </c>
      <c r="R333" s="3">
        <v>4587360000000000</v>
      </c>
      <c r="S333" s="3">
        <v>4616770000000000</v>
      </c>
      <c r="T333" s="3">
        <v>4646460000000000</v>
      </c>
      <c r="U333" s="3">
        <v>4678590000000000</v>
      </c>
      <c r="V333" s="3">
        <v>4711310000000000</v>
      </c>
      <c r="W333" s="3">
        <v>4740320000000000</v>
      </c>
      <c r="X333" s="3">
        <v>4773700000000000</v>
      </c>
      <c r="Y333" s="3">
        <v>4808330000000000</v>
      </c>
      <c r="Z333" s="3">
        <v>4846910000000000</v>
      </c>
      <c r="AA333" s="3">
        <v>4886310000000000</v>
      </c>
      <c r="AB333" s="3">
        <v>4929170000000000</v>
      </c>
      <c r="AC333" s="3">
        <v>4974080000000000</v>
      </c>
      <c r="AD333" s="3">
        <v>5021470000000000</v>
      </c>
      <c r="AE333" s="3">
        <v>5070270000000000</v>
      </c>
      <c r="AF333" s="3">
        <v>5119240000000000</v>
      </c>
      <c r="AG333" s="3">
        <v>5172360000000000</v>
      </c>
    </row>
    <row r="334" spans="1:33" hidden="1" x14ac:dyDescent="0.35">
      <c r="A334" t="s">
        <v>178</v>
      </c>
      <c r="B334" t="s">
        <v>126</v>
      </c>
      <c r="C334" s="3">
        <v>3343900000000000</v>
      </c>
      <c r="D334" s="3">
        <v>3562400000000000</v>
      </c>
      <c r="E334" s="3">
        <v>3578560000000000</v>
      </c>
      <c r="F334" s="3">
        <v>3603120000000000</v>
      </c>
      <c r="G334" s="3">
        <v>3602550000000000</v>
      </c>
      <c r="H334" s="3">
        <v>3617440000000000</v>
      </c>
      <c r="I334" s="3">
        <v>3626150000000000</v>
      </c>
      <c r="J334" s="3">
        <v>3624470000000000</v>
      </c>
      <c r="K334" s="3">
        <v>3634300000000000</v>
      </c>
      <c r="L334" s="3">
        <v>3640760000000000</v>
      </c>
      <c r="M334" s="3">
        <v>3649400000000000</v>
      </c>
      <c r="N334" s="3">
        <v>3656960000000000</v>
      </c>
      <c r="O334" s="3">
        <v>3682580000000000</v>
      </c>
      <c r="P334" s="3">
        <v>3697020000000000</v>
      </c>
      <c r="Q334" s="3">
        <v>3700770000000000</v>
      </c>
      <c r="R334" s="3">
        <v>3710520000000000</v>
      </c>
      <c r="S334" s="3">
        <v>3724510000000000</v>
      </c>
      <c r="T334" s="3">
        <v>3734500000000000</v>
      </c>
      <c r="U334" s="3">
        <v>3744670000000000</v>
      </c>
      <c r="V334" s="3">
        <v>3757590000000000</v>
      </c>
      <c r="W334" s="3">
        <v>3764210000000000</v>
      </c>
      <c r="X334" s="3">
        <v>3776450000000000</v>
      </c>
      <c r="Y334" s="3">
        <v>3793700000000000</v>
      </c>
      <c r="Z334" s="3">
        <v>3813350000000000</v>
      </c>
      <c r="AA334" s="3">
        <v>3821640000000000</v>
      </c>
      <c r="AB334" s="3">
        <v>3830680000000000</v>
      </c>
      <c r="AC334" s="3">
        <v>3853860000000000</v>
      </c>
      <c r="AD334" s="3">
        <v>3870310000000000</v>
      </c>
      <c r="AE334" s="3">
        <v>3875440000000000</v>
      </c>
      <c r="AF334" s="3">
        <v>3886050000000000</v>
      </c>
      <c r="AG334" s="3">
        <v>3911630000000000</v>
      </c>
    </row>
    <row r="335" spans="1:33" hidden="1" x14ac:dyDescent="0.35">
      <c r="A335" t="s">
        <v>179</v>
      </c>
      <c r="B335" t="s">
        <v>126</v>
      </c>
      <c r="C335" s="3">
        <v>52831100000000</v>
      </c>
      <c r="D335" s="3">
        <v>56590600000000</v>
      </c>
      <c r="E335" s="3">
        <v>59988400000000</v>
      </c>
      <c r="F335" s="3">
        <v>61110400000000</v>
      </c>
      <c r="G335" s="3">
        <v>60862900000000</v>
      </c>
      <c r="H335" s="3">
        <v>61044700000000</v>
      </c>
      <c r="I335" s="3">
        <v>60962800000000</v>
      </c>
      <c r="J335" s="3">
        <v>60694300000000</v>
      </c>
      <c r="K335" s="3">
        <v>60230900000000</v>
      </c>
      <c r="L335" s="3">
        <v>59845900000000</v>
      </c>
      <c r="M335" s="3">
        <v>59481000000000</v>
      </c>
      <c r="N335" s="3">
        <v>59250200000000</v>
      </c>
      <c r="O335" s="3">
        <v>59470900000000</v>
      </c>
      <c r="P335" s="3">
        <v>59344700000000</v>
      </c>
      <c r="Q335" s="3">
        <v>59010400000000</v>
      </c>
      <c r="R335" s="3">
        <v>58757100000000</v>
      </c>
      <c r="S335" s="3">
        <v>58503100000000</v>
      </c>
      <c r="T335" s="3">
        <v>58314200000000</v>
      </c>
      <c r="U335" s="3">
        <v>58306300000000</v>
      </c>
      <c r="V335" s="3">
        <v>58008400000000</v>
      </c>
      <c r="W335" s="3">
        <v>57746900000000</v>
      </c>
      <c r="X335" s="3">
        <v>57708200000000</v>
      </c>
      <c r="Y335" s="3">
        <v>57493900000000</v>
      </c>
      <c r="Z335" s="3">
        <v>57611100000000</v>
      </c>
      <c r="AA335" s="3">
        <v>57391400000000</v>
      </c>
      <c r="AB335" s="3">
        <v>57014800000000</v>
      </c>
      <c r="AC335" s="3">
        <v>57135900000000</v>
      </c>
      <c r="AD335" s="3">
        <v>56811200000000</v>
      </c>
      <c r="AE335" s="3">
        <v>56515600000000</v>
      </c>
      <c r="AF335" s="3">
        <v>56306900000000</v>
      </c>
      <c r="AG335" s="3">
        <v>56428800000000</v>
      </c>
    </row>
    <row r="336" spans="1:33" hidden="1" x14ac:dyDescent="0.35">
      <c r="A336" t="s">
        <v>180</v>
      </c>
      <c r="B336" t="s">
        <v>126</v>
      </c>
      <c r="C336">
        <v>0</v>
      </c>
    </row>
    <row r="337" spans="1:33" hidden="1" x14ac:dyDescent="0.35">
      <c r="A337" t="s">
        <v>181</v>
      </c>
      <c r="B337" t="s">
        <v>126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35">
      <c r="A338" t="s">
        <v>136</v>
      </c>
      <c r="B338" t="s">
        <v>132</v>
      </c>
      <c r="C338">
        <v>2182.6999999999998</v>
      </c>
      <c r="D338">
        <v>2225.7399999999998</v>
      </c>
      <c r="E338">
        <v>2268.04</v>
      </c>
      <c r="F338">
        <v>2311.69</v>
      </c>
      <c r="G338">
        <v>2355.52</v>
      </c>
      <c r="H338">
        <v>2400.5</v>
      </c>
      <c r="I338">
        <v>2450.81</v>
      </c>
      <c r="J338">
        <v>2500.7600000000002</v>
      </c>
      <c r="K338">
        <v>2555.0100000000002</v>
      </c>
      <c r="L338">
        <v>2608.08</v>
      </c>
      <c r="M338">
        <v>2663.94</v>
      </c>
      <c r="N338">
        <v>2743.62</v>
      </c>
      <c r="O338">
        <v>2824.23</v>
      </c>
      <c r="P338">
        <v>2906.82</v>
      </c>
      <c r="Q338">
        <v>2989.46</v>
      </c>
      <c r="R338">
        <v>3074.53</v>
      </c>
      <c r="S338">
        <v>3187.98</v>
      </c>
      <c r="T338">
        <v>3303.07</v>
      </c>
      <c r="U338">
        <v>3418.88</v>
      </c>
      <c r="V338">
        <v>3538.24</v>
      </c>
      <c r="W338">
        <v>3659.18</v>
      </c>
      <c r="X338">
        <v>3808.99</v>
      </c>
      <c r="Y338">
        <v>3968.67</v>
      </c>
      <c r="Z338">
        <v>4131.47</v>
      </c>
      <c r="AA338">
        <v>4296.28</v>
      </c>
      <c r="AB338">
        <v>4465.49</v>
      </c>
      <c r="AC338">
        <v>4678.0200000000004</v>
      </c>
      <c r="AD338">
        <v>4893.84</v>
      </c>
      <c r="AE338">
        <v>5111.99</v>
      </c>
      <c r="AF338">
        <v>5335.71</v>
      </c>
      <c r="AG338">
        <v>5563.77</v>
      </c>
    </row>
    <row r="339" spans="1:33" hidden="1" x14ac:dyDescent="0.35">
      <c r="A339" t="s">
        <v>150</v>
      </c>
      <c r="B339" t="s">
        <v>132</v>
      </c>
      <c r="C339" s="3">
        <v>100172000000</v>
      </c>
      <c r="D339" s="3">
        <v>102517000000</v>
      </c>
      <c r="E339" s="3">
        <v>104910000000</v>
      </c>
      <c r="F339" s="3">
        <v>107303000000</v>
      </c>
      <c r="G339" s="3">
        <v>109692000000</v>
      </c>
      <c r="H339" s="3">
        <v>112132000000</v>
      </c>
      <c r="I339" s="3">
        <v>114511000000</v>
      </c>
      <c r="J339" s="3">
        <v>116940000000</v>
      </c>
      <c r="K339" s="3">
        <v>119367000000</v>
      </c>
      <c r="L339" s="3">
        <v>121793000000</v>
      </c>
      <c r="M339" s="3">
        <v>124240000000</v>
      </c>
      <c r="N339" s="3">
        <v>116538000000</v>
      </c>
      <c r="O339" s="3">
        <v>123775000000</v>
      </c>
      <c r="P339" s="3">
        <v>131007000000</v>
      </c>
      <c r="Q339" s="3">
        <v>138233000000</v>
      </c>
      <c r="R339" s="3">
        <v>145349000000</v>
      </c>
      <c r="S339" s="3">
        <v>153491000000</v>
      </c>
      <c r="T339" s="3">
        <v>161519000000</v>
      </c>
      <c r="U339" s="3">
        <v>169540000000</v>
      </c>
      <c r="V339" s="3">
        <v>177553000000</v>
      </c>
      <c r="W339" s="3">
        <v>185444000000</v>
      </c>
      <c r="X339" s="3">
        <v>193352000000</v>
      </c>
      <c r="Y339" s="3">
        <v>201140000000</v>
      </c>
      <c r="Z339" s="3">
        <v>208922000000</v>
      </c>
      <c r="AA339" s="3">
        <v>216697000000</v>
      </c>
      <c r="AB339" s="3">
        <v>224366000000</v>
      </c>
      <c r="AC339" s="3">
        <v>231843000000</v>
      </c>
      <c r="AD339" s="3">
        <v>239216000000</v>
      </c>
      <c r="AE339" s="3">
        <v>246587000000</v>
      </c>
      <c r="AF339" s="3">
        <v>253954000000</v>
      </c>
      <c r="AG339" s="3">
        <v>261302000000</v>
      </c>
    </row>
    <row r="340" spans="1:33" hidden="1" x14ac:dyDescent="0.35">
      <c r="A340" t="s">
        <v>151</v>
      </c>
      <c r="B340" t="s">
        <v>132</v>
      </c>
      <c r="C340" s="3">
        <v>3420970000</v>
      </c>
      <c r="D340" s="3">
        <v>3643650000</v>
      </c>
      <c r="E340" s="3">
        <v>3876100000</v>
      </c>
      <c r="F340" s="3">
        <v>4106200000</v>
      </c>
      <c r="G340" s="3">
        <v>4332040000</v>
      </c>
      <c r="H340" s="3">
        <v>4568710000</v>
      </c>
      <c r="I340" s="3">
        <v>4856850000</v>
      </c>
      <c r="J340" s="3">
        <v>5147400000</v>
      </c>
      <c r="K340" s="3">
        <v>5448600000</v>
      </c>
      <c r="L340" s="3">
        <v>5753110000</v>
      </c>
      <c r="M340" s="3">
        <v>6060710000</v>
      </c>
      <c r="N340" s="3">
        <v>6476220000</v>
      </c>
      <c r="O340" s="3">
        <v>6903190000</v>
      </c>
      <c r="P340" s="3">
        <v>7322240000</v>
      </c>
      <c r="Q340" s="3">
        <v>7744670000</v>
      </c>
      <c r="R340" s="3">
        <v>8181900000</v>
      </c>
      <c r="S340" s="3">
        <v>8937810000</v>
      </c>
      <c r="T340" s="3">
        <v>9701910000</v>
      </c>
      <c r="U340" s="3">
        <v>10457900000</v>
      </c>
      <c r="V340" s="3">
        <v>11217800000</v>
      </c>
      <c r="W340" s="3">
        <v>12213800000</v>
      </c>
      <c r="X340" s="3">
        <v>13696500000</v>
      </c>
      <c r="Y340" s="3">
        <v>15247900000</v>
      </c>
      <c r="Z340" s="3">
        <v>16820700000</v>
      </c>
      <c r="AA340" s="3">
        <v>18408200000</v>
      </c>
      <c r="AB340" s="3">
        <v>20000700000</v>
      </c>
      <c r="AC340" s="3">
        <v>22176000000</v>
      </c>
      <c r="AD340" s="3">
        <v>24349100000</v>
      </c>
      <c r="AE340" s="3">
        <v>26529500000</v>
      </c>
      <c r="AF340" s="3">
        <v>28718200000</v>
      </c>
      <c r="AG340" s="3">
        <v>30915400000</v>
      </c>
    </row>
    <row r="341" spans="1:33" hidden="1" x14ac:dyDescent="0.35">
      <c r="A341" t="s">
        <v>152</v>
      </c>
      <c r="B341" t="s">
        <v>132</v>
      </c>
      <c r="C341" s="3">
        <v>16025900000</v>
      </c>
      <c r="D341" s="3">
        <v>15850100000</v>
      </c>
      <c r="E341" s="3">
        <v>15674300000</v>
      </c>
      <c r="F341" s="3">
        <v>15498600000</v>
      </c>
      <c r="G341" s="3">
        <v>15322800000</v>
      </c>
      <c r="H341" s="3">
        <v>15147000000</v>
      </c>
      <c r="I341" s="3">
        <v>14719600000</v>
      </c>
      <c r="J341" s="3">
        <v>14292300000</v>
      </c>
      <c r="K341" s="3">
        <v>13864800000</v>
      </c>
      <c r="L341" s="3">
        <v>13437400000</v>
      </c>
      <c r="M341" s="3">
        <v>13010000000</v>
      </c>
      <c r="N341" s="3">
        <v>12554300000</v>
      </c>
      <c r="O341" s="3">
        <v>12098600000</v>
      </c>
      <c r="P341" s="3">
        <v>11643000000</v>
      </c>
      <c r="Q341" s="3">
        <v>11187300000</v>
      </c>
      <c r="R341" s="3">
        <v>10731600000</v>
      </c>
      <c r="S341" s="3">
        <v>10180300000</v>
      </c>
      <c r="T341" s="3">
        <v>9629020000</v>
      </c>
      <c r="U341" s="3">
        <v>9077730000</v>
      </c>
      <c r="V341" s="3">
        <v>8526430000</v>
      </c>
      <c r="W341" s="3">
        <v>7975140000</v>
      </c>
      <c r="X341" s="3">
        <v>7451610000</v>
      </c>
      <c r="Y341" s="3">
        <v>6928090000</v>
      </c>
      <c r="Z341" s="3">
        <v>6404560000</v>
      </c>
      <c r="AA341" s="3">
        <v>5881040000</v>
      </c>
      <c r="AB341" s="3">
        <v>5357520000</v>
      </c>
      <c r="AC341" s="3">
        <v>4868790000</v>
      </c>
      <c r="AD341" s="3">
        <v>4380070000</v>
      </c>
      <c r="AE341" s="3">
        <v>3891330000</v>
      </c>
      <c r="AF341" s="3">
        <v>3402610000</v>
      </c>
      <c r="AG341" s="3">
        <v>2913880000</v>
      </c>
    </row>
    <row r="342" spans="1:33" hidden="1" x14ac:dyDescent="0.35">
      <c r="A342" t="s">
        <v>153</v>
      </c>
      <c r="B342" t="s">
        <v>132</v>
      </c>
      <c r="C342" s="3">
        <v>838934000</v>
      </c>
      <c r="D342" s="3">
        <v>914725000</v>
      </c>
      <c r="E342" s="3">
        <v>990515000</v>
      </c>
      <c r="F342" s="3">
        <v>1066310000</v>
      </c>
      <c r="G342" s="3">
        <v>1142100000</v>
      </c>
      <c r="H342" s="3">
        <v>1217890000</v>
      </c>
      <c r="I342" s="3">
        <v>1330980000</v>
      </c>
      <c r="J342" s="3">
        <v>1444060000</v>
      </c>
      <c r="K342" s="3">
        <v>1557160000</v>
      </c>
      <c r="L342" s="3">
        <v>1670250000</v>
      </c>
      <c r="M342" s="3">
        <v>1783330000</v>
      </c>
      <c r="N342" s="3">
        <v>1953840000</v>
      </c>
      <c r="O342" s="3">
        <v>2124350000</v>
      </c>
      <c r="P342" s="3">
        <v>2294860000</v>
      </c>
      <c r="Q342" s="3">
        <v>2465360000</v>
      </c>
      <c r="R342" s="3">
        <v>2635870000</v>
      </c>
      <c r="S342" s="3">
        <v>3005340000</v>
      </c>
      <c r="T342" s="3">
        <v>3374810000</v>
      </c>
      <c r="U342" s="3">
        <v>3744270000</v>
      </c>
      <c r="V342" s="3">
        <v>4113740000</v>
      </c>
      <c r="W342" s="3">
        <v>4483210000</v>
      </c>
      <c r="X342" s="3">
        <v>5119310000</v>
      </c>
      <c r="Y342" s="3">
        <v>5755400000</v>
      </c>
      <c r="Z342" s="3">
        <v>6391490000</v>
      </c>
      <c r="AA342" s="3">
        <v>7027600000</v>
      </c>
      <c r="AB342" s="3">
        <v>7663690000</v>
      </c>
      <c r="AC342" s="3">
        <v>8756700000</v>
      </c>
      <c r="AD342" s="3">
        <v>9849700000</v>
      </c>
      <c r="AE342" s="3">
        <v>10942700000</v>
      </c>
      <c r="AF342" s="3">
        <v>12035700000</v>
      </c>
      <c r="AG342" s="3">
        <v>13128700000</v>
      </c>
    </row>
    <row r="343" spans="1:33" hidden="1" x14ac:dyDescent="0.35">
      <c r="A343" t="s">
        <v>154</v>
      </c>
      <c r="B343" t="s">
        <v>132</v>
      </c>
      <c r="C343" s="3">
        <v>8192980000000</v>
      </c>
      <c r="D343" s="3">
        <v>8237050000000</v>
      </c>
      <c r="E343" s="3">
        <v>8245060000000</v>
      </c>
      <c r="F343" s="3">
        <v>8289190000000</v>
      </c>
      <c r="G343" s="3">
        <v>8333310000000</v>
      </c>
      <c r="H343" s="3">
        <v>8345330000000</v>
      </c>
      <c r="I343" s="3">
        <v>8424910000000</v>
      </c>
      <c r="J343" s="3">
        <v>8508030000000</v>
      </c>
      <c r="K343" s="3">
        <v>8591260000000</v>
      </c>
      <c r="L343" s="3">
        <v>8674100000000</v>
      </c>
      <c r="M343" s="3">
        <v>8721650000000</v>
      </c>
      <c r="N343" s="3">
        <v>8801370000000</v>
      </c>
      <c r="O343" s="3">
        <v>8884720000000</v>
      </c>
      <c r="P343" s="3">
        <v>8968110000000</v>
      </c>
      <c r="Q343" s="3">
        <v>9012250000000</v>
      </c>
      <c r="R343" s="3">
        <v>9095340000000</v>
      </c>
      <c r="S343" s="3">
        <v>9178850000000</v>
      </c>
      <c r="T343" s="3">
        <v>9262450000000</v>
      </c>
      <c r="U343" s="3">
        <v>9310350000000</v>
      </c>
      <c r="V343" s="3">
        <v>9394020000000</v>
      </c>
      <c r="W343" s="3">
        <v>9474170000000</v>
      </c>
      <c r="X343" s="3">
        <v>9557990000000</v>
      </c>
      <c r="Y343" s="3">
        <v>9637910000000</v>
      </c>
      <c r="Z343" s="3">
        <v>9686170000000</v>
      </c>
      <c r="AA343" s="3">
        <v>9770150000000</v>
      </c>
      <c r="AB343" s="3">
        <v>9850650000000</v>
      </c>
      <c r="AC343" s="3">
        <v>9938390000000</v>
      </c>
      <c r="AD343" s="3">
        <v>9986860000000</v>
      </c>
      <c r="AE343" s="3">
        <v>10067300000000</v>
      </c>
      <c r="AF343" s="3">
        <v>10151700000000</v>
      </c>
      <c r="AG343" s="3">
        <v>10236300000000</v>
      </c>
    </row>
    <row r="344" spans="1:33" hidden="1" x14ac:dyDescent="0.35">
      <c r="A344" t="s">
        <v>182</v>
      </c>
      <c r="B344" t="s">
        <v>132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idden="1" x14ac:dyDescent="0.35">
      <c r="A345" t="s">
        <v>156</v>
      </c>
      <c r="B345" t="s">
        <v>132</v>
      </c>
      <c r="C345" s="3">
        <v>-313169000000</v>
      </c>
      <c r="D345" s="3">
        <v>-315276000000</v>
      </c>
      <c r="E345" s="3">
        <v>-317211000000</v>
      </c>
      <c r="F345" s="3">
        <v>-318845000000</v>
      </c>
      <c r="G345" s="3">
        <v>-320049000000</v>
      </c>
      <c r="H345" s="3">
        <v>-321425000000</v>
      </c>
      <c r="I345" s="3">
        <v>-323059000000</v>
      </c>
      <c r="J345" s="3">
        <v>-324650000000</v>
      </c>
      <c r="K345" s="3">
        <v>-326112000000</v>
      </c>
      <c r="L345" s="3">
        <v>-327574000000</v>
      </c>
      <c r="M345" s="3">
        <v>-329079000000</v>
      </c>
      <c r="N345" s="3">
        <v>-330756000000</v>
      </c>
      <c r="O345" s="3">
        <v>-332304000000</v>
      </c>
      <c r="P345" s="3">
        <v>-333852000000</v>
      </c>
      <c r="Q345" s="3">
        <v>-335400000000</v>
      </c>
      <c r="R345" s="3">
        <v>-336948000000</v>
      </c>
      <c r="S345" s="3">
        <v>-338496000000</v>
      </c>
      <c r="T345" s="3">
        <v>-340044000000</v>
      </c>
      <c r="U345" s="3">
        <v>-341592000000</v>
      </c>
      <c r="V345" s="3">
        <v>-343140000000</v>
      </c>
      <c r="W345" s="3">
        <v>-344688000000</v>
      </c>
      <c r="X345" s="3">
        <v>-346193000000</v>
      </c>
      <c r="Y345" s="3">
        <v>-347741000000</v>
      </c>
      <c r="Z345" s="3">
        <v>-349289000000</v>
      </c>
      <c r="AA345" s="3">
        <v>-350837000000</v>
      </c>
      <c r="AB345" s="3">
        <v>-352385000000</v>
      </c>
      <c r="AC345" s="3">
        <v>-353933000000</v>
      </c>
      <c r="AD345" s="3">
        <v>-355481000000</v>
      </c>
      <c r="AE345" s="3">
        <v>-357029000000</v>
      </c>
      <c r="AF345" s="3">
        <v>-358577000000</v>
      </c>
      <c r="AG345" s="3">
        <v>-360125000000</v>
      </c>
    </row>
    <row r="346" spans="1:33" hidden="1" x14ac:dyDescent="0.35">
      <c r="A346" t="s">
        <v>158</v>
      </c>
      <c r="B346" t="s">
        <v>132</v>
      </c>
      <c r="C346" s="3">
        <v>10571400000</v>
      </c>
      <c r="D346" s="3">
        <v>10834300000</v>
      </c>
      <c r="E346" s="3">
        <v>11102100000</v>
      </c>
      <c r="F346" s="3">
        <v>11369900000</v>
      </c>
      <c r="G346" s="3">
        <v>11637800000</v>
      </c>
      <c r="H346" s="3">
        <v>11912100000</v>
      </c>
      <c r="I346" s="3">
        <v>12182600000</v>
      </c>
      <c r="J346" s="3">
        <v>12459500000</v>
      </c>
      <c r="K346" s="3">
        <v>12736500000</v>
      </c>
      <c r="L346" s="3">
        <v>13013500000</v>
      </c>
      <c r="M346" s="3">
        <v>13294000000</v>
      </c>
      <c r="N346" s="3">
        <v>14360400000</v>
      </c>
      <c r="O346" s="3">
        <v>15214300000</v>
      </c>
      <c r="P346" s="3">
        <v>16068200000</v>
      </c>
      <c r="Q346" s="3">
        <v>16922300000</v>
      </c>
      <c r="R346" s="3">
        <v>17764900000</v>
      </c>
      <c r="S346" s="3">
        <v>18708800000</v>
      </c>
      <c r="T346" s="3">
        <v>19641300000</v>
      </c>
      <c r="U346" s="3">
        <v>20574100000</v>
      </c>
      <c r="V346" s="3">
        <v>21507000000</v>
      </c>
      <c r="W346" s="3">
        <v>22427200000</v>
      </c>
      <c r="X346" s="3">
        <v>23354300000</v>
      </c>
      <c r="Y346" s="3">
        <v>24268800000</v>
      </c>
      <c r="Z346" s="3">
        <v>25183400000</v>
      </c>
      <c r="AA346" s="3">
        <v>26098100000</v>
      </c>
      <c r="AB346" s="3">
        <v>27003100000</v>
      </c>
      <c r="AC346" s="3">
        <v>27894500000</v>
      </c>
      <c r="AD346" s="3">
        <v>28776000000</v>
      </c>
      <c r="AE346" s="3">
        <v>29657700000</v>
      </c>
      <c r="AF346" s="3">
        <v>30539400000</v>
      </c>
      <c r="AG346" s="3">
        <v>31419800000</v>
      </c>
    </row>
    <row r="347" spans="1:33" hidden="1" x14ac:dyDescent="0.35">
      <c r="A347" t="s">
        <v>159</v>
      </c>
      <c r="B347" t="s">
        <v>132</v>
      </c>
      <c r="C347" s="3">
        <v>3428000000</v>
      </c>
      <c r="D347" s="3">
        <v>3645000000</v>
      </c>
      <c r="E347" s="3">
        <v>3878590000</v>
      </c>
      <c r="F347" s="3">
        <v>4109530000</v>
      </c>
      <c r="G347" s="3">
        <v>4340070000</v>
      </c>
      <c r="H347" s="3">
        <v>4587060000</v>
      </c>
      <c r="I347" s="3">
        <v>4886650000</v>
      </c>
      <c r="J347" s="3">
        <v>5188280000</v>
      </c>
      <c r="K347" s="3">
        <v>5505380000</v>
      </c>
      <c r="L347" s="3">
        <v>5824920000</v>
      </c>
      <c r="M347" s="3">
        <v>6146850000</v>
      </c>
      <c r="N347" s="3">
        <v>6595730000</v>
      </c>
      <c r="O347" s="3">
        <v>7058760000</v>
      </c>
      <c r="P347" s="3">
        <v>7517590000</v>
      </c>
      <c r="Q347" s="3">
        <v>7978880000</v>
      </c>
      <c r="R347" s="3">
        <v>8449220000</v>
      </c>
      <c r="S347" s="3">
        <v>9281130000</v>
      </c>
      <c r="T347" s="3">
        <v>10122400000</v>
      </c>
      <c r="U347" s="3">
        <v>10959700000</v>
      </c>
      <c r="V347" s="3">
        <v>11800600000</v>
      </c>
      <c r="W347" s="3">
        <v>12614700000</v>
      </c>
      <c r="X347" s="3">
        <v>13724400000</v>
      </c>
      <c r="Y347" s="3">
        <v>14939500000</v>
      </c>
      <c r="Z347" s="3">
        <v>16155100000</v>
      </c>
      <c r="AA347" s="3">
        <v>17381800000</v>
      </c>
      <c r="AB347" s="3">
        <v>18609600000</v>
      </c>
      <c r="AC347" s="3">
        <v>20318800000</v>
      </c>
      <c r="AD347" s="3">
        <v>22021700000</v>
      </c>
      <c r="AE347" s="3">
        <v>23709500000</v>
      </c>
      <c r="AF347" s="3">
        <v>25387500000</v>
      </c>
      <c r="AG347" s="3">
        <v>27061700000</v>
      </c>
    </row>
    <row r="348" spans="1:33" hidden="1" x14ac:dyDescent="0.35">
      <c r="A348" t="s">
        <v>160</v>
      </c>
      <c r="B348" t="s">
        <v>132</v>
      </c>
      <c r="C348" s="3">
        <v>8753650000</v>
      </c>
      <c r="D348" s="3">
        <v>8613430000</v>
      </c>
      <c r="E348" s="3">
        <v>8473220000</v>
      </c>
      <c r="F348" s="3">
        <v>8333000000</v>
      </c>
      <c r="G348" s="3">
        <v>8192780000</v>
      </c>
      <c r="H348" s="3">
        <v>8052570000</v>
      </c>
      <c r="I348" s="3">
        <v>7771240000</v>
      </c>
      <c r="J348" s="3">
        <v>7489920000</v>
      </c>
      <c r="K348" s="3">
        <v>7208540000</v>
      </c>
      <c r="L348" s="3">
        <v>6927220000</v>
      </c>
      <c r="M348" s="3">
        <v>6645890000</v>
      </c>
      <c r="N348" s="3">
        <v>6345430000</v>
      </c>
      <c r="O348" s="3">
        <v>6045000000</v>
      </c>
      <c r="P348" s="3">
        <v>5744550000</v>
      </c>
      <c r="Q348" s="3">
        <v>5444090000</v>
      </c>
      <c r="R348" s="3">
        <v>5143650000</v>
      </c>
      <c r="S348" s="3">
        <v>4795730000</v>
      </c>
      <c r="T348" s="3">
        <v>4447800000</v>
      </c>
      <c r="U348" s="3">
        <v>4099880000</v>
      </c>
      <c r="V348" s="3">
        <v>3751960000</v>
      </c>
      <c r="W348" s="3">
        <v>3404040000</v>
      </c>
      <c r="X348" s="3">
        <v>3072540000</v>
      </c>
      <c r="Y348" s="3">
        <v>2741050000</v>
      </c>
      <c r="Z348" s="3">
        <v>2409560000</v>
      </c>
      <c r="AA348" s="3">
        <v>2078070000</v>
      </c>
      <c r="AB348" s="3">
        <v>1746580000</v>
      </c>
      <c r="AC348" s="3">
        <v>1435760000</v>
      </c>
      <c r="AD348" s="3">
        <v>1124960000</v>
      </c>
      <c r="AE348" s="3">
        <v>814148000</v>
      </c>
      <c r="AF348" s="3">
        <v>503341000</v>
      </c>
      <c r="AG348" s="3">
        <v>192533000</v>
      </c>
    </row>
    <row r="349" spans="1:33" hidden="1" x14ac:dyDescent="0.35">
      <c r="A349" t="s">
        <v>161</v>
      </c>
      <c r="B349" t="s">
        <v>132</v>
      </c>
      <c r="C349" s="3">
        <v>109278000</v>
      </c>
      <c r="D349" s="3">
        <v>114536000</v>
      </c>
      <c r="E349" s="3">
        <v>119795000</v>
      </c>
      <c r="F349" s="3">
        <v>125053000</v>
      </c>
      <c r="G349" s="3">
        <v>130311000</v>
      </c>
      <c r="H349" s="3">
        <v>135569000</v>
      </c>
      <c r="I349" s="3">
        <v>142817000</v>
      </c>
      <c r="J349" s="3">
        <v>150064000</v>
      </c>
      <c r="K349" s="3">
        <v>157312000</v>
      </c>
      <c r="L349" s="3">
        <v>164559000</v>
      </c>
      <c r="M349" s="3">
        <v>171807000</v>
      </c>
      <c r="N349" s="3">
        <v>182845000</v>
      </c>
      <c r="O349" s="3">
        <v>193883000</v>
      </c>
      <c r="P349" s="3">
        <v>204921000</v>
      </c>
      <c r="Q349" s="3">
        <v>215959000</v>
      </c>
      <c r="R349" s="3">
        <v>226997000</v>
      </c>
      <c r="S349" s="3">
        <v>251897000</v>
      </c>
      <c r="T349" s="3">
        <v>276797000</v>
      </c>
      <c r="U349" s="3">
        <v>301697000</v>
      </c>
      <c r="V349" s="3">
        <v>326597000</v>
      </c>
      <c r="W349" s="3">
        <v>351497000</v>
      </c>
      <c r="X349" s="3">
        <v>393891000</v>
      </c>
      <c r="Y349" s="3">
        <v>436285000</v>
      </c>
      <c r="Z349" s="3">
        <v>478679000</v>
      </c>
      <c r="AA349" s="3">
        <v>521074000</v>
      </c>
      <c r="AB349" s="3">
        <v>563468000</v>
      </c>
      <c r="AC349" s="3">
        <v>634562000</v>
      </c>
      <c r="AD349" s="3">
        <v>705655000</v>
      </c>
      <c r="AE349" s="3">
        <v>776748000</v>
      </c>
      <c r="AF349" s="3">
        <v>847842000</v>
      </c>
      <c r="AG349" s="3">
        <v>918932000</v>
      </c>
    </row>
    <row r="350" spans="1:33" hidden="1" x14ac:dyDescent="0.35">
      <c r="A350" t="s">
        <v>162</v>
      </c>
      <c r="B350" t="s">
        <v>132</v>
      </c>
      <c r="C350" s="3">
        <v>560210000000</v>
      </c>
      <c r="D350" s="3">
        <v>564295000000</v>
      </c>
      <c r="E350" s="3">
        <v>568425000000</v>
      </c>
      <c r="F350" s="3">
        <v>572570000000</v>
      </c>
      <c r="G350" s="3">
        <v>576694000000</v>
      </c>
      <c r="H350" s="3">
        <v>580869000000</v>
      </c>
      <c r="I350" s="3">
        <v>581301000000</v>
      </c>
      <c r="J350" s="3">
        <v>585454000000</v>
      </c>
      <c r="K350" s="3">
        <v>589698000000</v>
      </c>
      <c r="L350" s="3">
        <v>593889000000</v>
      </c>
      <c r="M350" s="3">
        <v>598171000000</v>
      </c>
      <c r="N350" s="3">
        <v>602422000000</v>
      </c>
      <c r="O350" s="3">
        <v>606728000000</v>
      </c>
      <c r="P350" s="3">
        <v>611025000000</v>
      </c>
      <c r="Q350" s="3">
        <v>615375000000</v>
      </c>
      <c r="R350" s="3">
        <v>619748000000</v>
      </c>
      <c r="S350" s="3">
        <v>624122000000</v>
      </c>
      <c r="T350" s="3">
        <v>624798000000</v>
      </c>
      <c r="U350" s="3">
        <v>629224000000</v>
      </c>
      <c r="V350" s="3">
        <v>633718000000</v>
      </c>
      <c r="W350" s="3">
        <v>638197000000</v>
      </c>
      <c r="X350" s="3">
        <v>642768000000</v>
      </c>
      <c r="Y350" s="3">
        <v>647322000000</v>
      </c>
      <c r="Z350" s="3">
        <v>651987000000</v>
      </c>
      <c r="AA350" s="3">
        <v>656611000000</v>
      </c>
      <c r="AB350" s="3">
        <v>661326000000</v>
      </c>
      <c r="AC350" s="3">
        <v>666063000000</v>
      </c>
      <c r="AD350" s="3">
        <v>670825000000</v>
      </c>
      <c r="AE350" s="3">
        <v>671895000000</v>
      </c>
      <c r="AF350" s="3">
        <v>676794000000</v>
      </c>
      <c r="AG350" s="3">
        <v>681776000000</v>
      </c>
    </row>
    <row r="351" spans="1:33" hidden="1" x14ac:dyDescent="0.35">
      <c r="A351" t="s">
        <v>183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5">
      <c r="A352" t="s">
        <v>164</v>
      </c>
      <c r="B352" t="s">
        <v>132</v>
      </c>
      <c r="C352" s="3">
        <v>-25490500000</v>
      </c>
      <c r="D352" s="3">
        <v>-25662000000</v>
      </c>
      <c r="E352" s="3">
        <v>-25819500000</v>
      </c>
      <c r="F352" s="3">
        <v>-25952500000</v>
      </c>
      <c r="G352" s="3">
        <v>-26050500000</v>
      </c>
      <c r="H352" s="3">
        <v>-26162500000</v>
      </c>
      <c r="I352" s="3">
        <v>-26295500000</v>
      </c>
      <c r="J352" s="3">
        <v>-26425000000</v>
      </c>
      <c r="K352" s="3">
        <v>-26544000000</v>
      </c>
      <c r="L352" s="3">
        <v>-26663000000</v>
      </c>
      <c r="M352" s="3">
        <v>-26785500000</v>
      </c>
      <c r="N352" s="3">
        <v>-26922000000</v>
      </c>
      <c r="O352" s="3">
        <v>-27048000000</v>
      </c>
      <c r="P352" s="3">
        <v>-27174000000</v>
      </c>
      <c r="Q352" s="3">
        <v>-27300000000</v>
      </c>
      <c r="R352" s="3">
        <v>-27426000000</v>
      </c>
      <c r="S352" s="3">
        <v>-27552000000</v>
      </c>
      <c r="T352" s="3">
        <v>-27678000000</v>
      </c>
      <c r="U352" s="3">
        <v>-27804000000</v>
      </c>
      <c r="V352" s="3">
        <v>-27930000000</v>
      </c>
      <c r="W352" s="3">
        <v>-28056000000</v>
      </c>
      <c r="X352" s="3">
        <v>-28178500000</v>
      </c>
      <c r="Y352" s="3">
        <v>-28304500000</v>
      </c>
      <c r="Z352" s="3">
        <v>-28430500000</v>
      </c>
      <c r="AA352" s="3">
        <v>-28556500000</v>
      </c>
      <c r="AB352" s="3">
        <v>-28682500000</v>
      </c>
      <c r="AC352" s="3">
        <v>-28808500000</v>
      </c>
      <c r="AD352" s="3">
        <v>-28934500000</v>
      </c>
      <c r="AE352" s="3">
        <v>-29060500000</v>
      </c>
      <c r="AF352" s="3">
        <v>-29186500000</v>
      </c>
      <c r="AG352" s="3">
        <v>-29312500000</v>
      </c>
    </row>
    <row r="353" spans="1:33" hidden="1" x14ac:dyDescent="0.35">
      <c r="A353" t="s">
        <v>166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35">
      <c r="A354" t="s">
        <v>167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5">
      <c r="A355" t="s">
        <v>168</v>
      </c>
      <c r="B355" t="s">
        <v>132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35">
      <c r="A356" t="s">
        <v>169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35">
      <c r="A357" t="s">
        <v>170</v>
      </c>
      <c r="B357" t="s">
        <v>132</v>
      </c>
      <c r="C357" s="3">
        <v>3647000000000</v>
      </c>
      <c r="D357" s="3">
        <v>4009000000000</v>
      </c>
      <c r="E357" s="3">
        <v>4380000000000</v>
      </c>
      <c r="F357" s="3">
        <v>4741000000000</v>
      </c>
      <c r="G357" s="3">
        <v>5103000000000</v>
      </c>
      <c r="H357" s="3">
        <v>5464000000000</v>
      </c>
      <c r="I357" s="3">
        <v>5797000000000</v>
      </c>
      <c r="J357" s="3">
        <v>6140000000000</v>
      </c>
      <c r="K357" s="3">
        <v>6470000000000</v>
      </c>
      <c r="L357" s="3">
        <v>6820000000000</v>
      </c>
      <c r="M357" s="3">
        <v>7150000000000</v>
      </c>
      <c r="N357" s="3">
        <v>7490000000000</v>
      </c>
      <c r="O357" s="3">
        <v>7820000000000</v>
      </c>
      <c r="P357" s="3">
        <v>8170000000000</v>
      </c>
      <c r="Q357" s="3">
        <v>8500000000000</v>
      </c>
      <c r="R357" s="3">
        <v>8840000000000</v>
      </c>
      <c r="S357" s="3">
        <v>9180000000000</v>
      </c>
      <c r="T357" s="3">
        <v>9520000000000</v>
      </c>
      <c r="U357" s="3">
        <v>9850000000000</v>
      </c>
      <c r="V357" s="3">
        <v>10190000000000</v>
      </c>
      <c r="W357" s="3">
        <v>10530000000000</v>
      </c>
      <c r="X357" s="3">
        <v>10870000000000</v>
      </c>
      <c r="Y357" s="3">
        <v>11200000000000</v>
      </c>
      <c r="Z357" s="3">
        <v>11550000000000</v>
      </c>
      <c r="AA357" s="3">
        <v>11870000000000</v>
      </c>
      <c r="AB357" s="3">
        <v>12210000000000</v>
      </c>
      <c r="AC357" s="3">
        <v>12560000000000</v>
      </c>
      <c r="AD357" s="3">
        <v>12900000000000</v>
      </c>
      <c r="AE357" s="3">
        <v>13240000000000</v>
      </c>
      <c r="AF357" s="3">
        <v>13580000000000</v>
      </c>
      <c r="AG357" s="3">
        <v>13930000000000</v>
      </c>
    </row>
    <row r="358" spans="1:33" hidden="1" x14ac:dyDescent="0.35">
      <c r="A358" t="s">
        <v>184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5">
      <c r="A359" t="s">
        <v>172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5">
      <c r="A360" t="s">
        <v>136</v>
      </c>
      <c r="B360" t="s">
        <v>128</v>
      </c>
      <c r="C360">
        <v>3435.7</v>
      </c>
      <c r="D360">
        <v>3433.64</v>
      </c>
      <c r="E360">
        <v>3442.88</v>
      </c>
      <c r="F360">
        <v>3412.59</v>
      </c>
      <c r="G360">
        <v>3354.73</v>
      </c>
      <c r="H360">
        <v>3321.06</v>
      </c>
      <c r="I360">
        <v>3301.32</v>
      </c>
      <c r="J360">
        <v>3273.14</v>
      </c>
      <c r="K360">
        <v>3246.32</v>
      </c>
      <c r="L360">
        <v>3229.83</v>
      </c>
      <c r="M360">
        <v>3192.5</v>
      </c>
      <c r="N360">
        <v>3167.71</v>
      </c>
      <c r="O360">
        <v>3143.03</v>
      </c>
      <c r="P360">
        <v>3102.51</v>
      </c>
      <c r="Q360">
        <v>3071.84</v>
      </c>
      <c r="R360">
        <v>3031.9</v>
      </c>
      <c r="S360">
        <v>2997.98</v>
      </c>
      <c r="T360">
        <v>2967.49</v>
      </c>
      <c r="U360">
        <v>2939.54</v>
      </c>
      <c r="V360">
        <v>2904.25</v>
      </c>
      <c r="W360">
        <v>2870.27</v>
      </c>
      <c r="X360">
        <v>2836.47</v>
      </c>
      <c r="Y360">
        <v>2813.21</v>
      </c>
      <c r="Z360">
        <v>2782.57</v>
      </c>
      <c r="AA360">
        <v>2756.79</v>
      </c>
      <c r="AB360">
        <v>2720.41</v>
      </c>
      <c r="AC360">
        <v>2692.81</v>
      </c>
      <c r="AD360">
        <v>2672.34</v>
      </c>
      <c r="AE360">
        <v>2643.19</v>
      </c>
      <c r="AF360">
        <v>2625.43</v>
      </c>
      <c r="AG360">
        <v>2611.27</v>
      </c>
    </row>
    <row r="361" spans="1:33" hidden="1" x14ac:dyDescent="0.35">
      <c r="A361" t="s">
        <v>115</v>
      </c>
      <c r="B361" t="s">
        <v>128</v>
      </c>
      <c r="C361">
        <v>1025.72</v>
      </c>
      <c r="D361">
        <v>1025.5999999999999</v>
      </c>
      <c r="E361">
        <v>1023.6</v>
      </c>
      <c r="F361">
        <v>1020.97</v>
      </c>
      <c r="G361">
        <v>1017.16</v>
      </c>
      <c r="H361">
        <v>1012.67</v>
      </c>
      <c r="I361">
        <v>1007.66</v>
      </c>
      <c r="J361">
        <v>1002.64</v>
      </c>
      <c r="K361">
        <v>997.48500000000001</v>
      </c>
      <c r="L361">
        <v>992.71</v>
      </c>
      <c r="M361">
        <v>988.32100000000003</v>
      </c>
      <c r="N361">
        <v>984.03200000000004</v>
      </c>
      <c r="O361">
        <v>979.86699999999996</v>
      </c>
      <c r="P361">
        <v>974.50599999999997</v>
      </c>
      <c r="Q361">
        <v>969.67399999999998</v>
      </c>
      <c r="R361">
        <v>964.51099999999997</v>
      </c>
      <c r="S361">
        <v>959.50699999999995</v>
      </c>
      <c r="T361">
        <v>954.02</v>
      </c>
      <c r="U361">
        <v>948.36699999999996</v>
      </c>
      <c r="V361">
        <v>942.60799999999995</v>
      </c>
      <c r="W361">
        <v>937.37</v>
      </c>
      <c r="X361">
        <v>931.96600000000001</v>
      </c>
      <c r="Y361">
        <v>926.71400000000006</v>
      </c>
      <c r="Z361">
        <v>921.56799999999998</v>
      </c>
      <c r="AA361">
        <v>916.41600000000005</v>
      </c>
      <c r="AB361">
        <v>911.74800000000005</v>
      </c>
      <c r="AC361">
        <v>907.91399999999999</v>
      </c>
      <c r="AD361">
        <v>904.15700000000004</v>
      </c>
      <c r="AE361">
        <v>900.45899999999995</v>
      </c>
      <c r="AF361">
        <v>897.899</v>
      </c>
      <c r="AG361">
        <v>895.35400000000004</v>
      </c>
    </row>
    <row r="362" spans="1:33" hidden="1" x14ac:dyDescent="0.35">
      <c r="A362" t="s">
        <v>116</v>
      </c>
      <c r="B362" t="s">
        <v>128</v>
      </c>
      <c r="C362">
        <v>700.58799999999997</v>
      </c>
      <c r="D362">
        <v>665.46799999999996</v>
      </c>
      <c r="E362">
        <v>685.32799999999997</v>
      </c>
      <c r="F362">
        <v>662.16200000000003</v>
      </c>
      <c r="G362">
        <v>641.96900000000005</v>
      </c>
      <c r="H362">
        <v>623.44100000000003</v>
      </c>
      <c r="I362">
        <v>613.98900000000003</v>
      </c>
      <c r="J362">
        <v>596.44100000000003</v>
      </c>
      <c r="K362">
        <v>581.73099999999999</v>
      </c>
      <c r="L362">
        <v>563.81200000000001</v>
      </c>
      <c r="M362">
        <v>535.10299999999995</v>
      </c>
      <c r="N362">
        <v>513.65800000000002</v>
      </c>
      <c r="O362">
        <v>500.30900000000003</v>
      </c>
      <c r="P362">
        <v>479.529</v>
      </c>
      <c r="Q362">
        <v>466.24599999999998</v>
      </c>
      <c r="R362">
        <v>442.59500000000003</v>
      </c>
      <c r="S362">
        <v>420.68700000000001</v>
      </c>
      <c r="T362">
        <v>400.80099999999999</v>
      </c>
      <c r="U362">
        <v>385.488</v>
      </c>
      <c r="V362">
        <v>368.14600000000002</v>
      </c>
      <c r="W362">
        <v>347.09899999999999</v>
      </c>
      <c r="X362">
        <v>329.89800000000002</v>
      </c>
      <c r="Y362">
        <v>318.09500000000003</v>
      </c>
      <c r="Z362">
        <v>304.19</v>
      </c>
      <c r="AA362">
        <v>287.733</v>
      </c>
      <c r="AB362">
        <v>263.73599999999999</v>
      </c>
      <c r="AC362">
        <v>248.55799999999999</v>
      </c>
      <c r="AD362">
        <v>242.179</v>
      </c>
      <c r="AE362">
        <v>224.36799999999999</v>
      </c>
      <c r="AF362">
        <v>216.41399999999999</v>
      </c>
      <c r="AG362">
        <v>217.38</v>
      </c>
    </row>
    <row r="363" spans="1:33" hidden="1" x14ac:dyDescent="0.35">
      <c r="A363" t="s">
        <v>117</v>
      </c>
      <c r="B363" t="s">
        <v>128</v>
      </c>
      <c r="C363">
        <v>303.79399999999998</v>
      </c>
      <c r="D363">
        <v>300.64499999999998</v>
      </c>
      <c r="E363">
        <v>296.86700000000002</v>
      </c>
      <c r="F363">
        <v>298.94200000000001</v>
      </c>
      <c r="G363">
        <v>293.40800000000002</v>
      </c>
      <c r="H363">
        <v>290.26400000000001</v>
      </c>
      <c r="I363">
        <v>289.42599999999999</v>
      </c>
      <c r="J363">
        <v>290.42700000000002</v>
      </c>
      <c r="K363">
        <v>289.142</v>
      </c>
      <c r="L363">
        <v>292.02699999999999</v>
      </c>
      <c r="M363">
        <v>292.44299999999998</v>
      </c>
      <c r="N363">
        <v>292.82900000000001</v>
      </c>
      <c r="O363">
        <v>290.84300000000002</v>
      </c>
      <c r="P363">
        <v>288.70999999999998</v>
      </c>
      <c r="Q363">
        <v>286.40600000000001</v>
      </c>
      <c r="R363">
        <v>284.06400000000002</v>
      </c>
      <c r="S363">
        <v>281.73200000000003</v>
      </c>
      <c r="T363">
        <v>279.39100000000002</v>
      </c>
      <c r="U363">
        <v>277.28199999999998</v>
      </c>
      <c r="V363">
        <v>274.96100000000001</v>
      </c>
      <c r="W363">
        <v>272.87200000000001</v>
      </c>
      <c r="X363">
        <v>271.05500000000001</v>
      </c>
      <c r="Y363">
        <v>269.18700000000001</v>
      </c>
      <c r="Z363">
        <v>267.46699999999998</v>
      </c>
      <c r="AA363">
        <v>265.23399999999998</v>
      </c>
      <c r="AB363">
        <v>263.37099999999998</v>
      </c>
      <c r="AC363">
        <v>261.41000000000003</v>
      </c>
      <c r="AD363">
        <v>259.52699999999999</v>
      </c>
      <c r="AE363">
        <v>258.20400000000001</v>
      </c>
      <c r="AF363">
        <v>256.36500000000001</v>
      </c>
      <c r="AG363">
        <v>254.40899999999999</v>
      </c>
    </row>
    <row r="364" spans="1:33" hidden="1" x14ac:dyDescent="0.35">
      <c r="A364" t="s">
        <v>118</v>
      </c>
      <c r="B364" t="s">
        <v>128</v>
      </c>
      <c r="C364">
        <v>143.345</v>
      </c>
      <c r="D364">
        <v>139.93899999999999</v>
      </c>
      <c r="E364">
        <v>138.05500000000001</v>
      </c>
      <c r="F364">
        <v>136.75299999999999</v>
      </c>
      <c r="G364">
        <v>134.392</v>
      </c>
      <c r="H364">
        <v>132.761</v>
      </c>
      <c r="I364">
        <v>131.46799999999999</v>
      </c>
      <c r="J364">
        <v>130.172</v>
      </c>
      <c r="K364">
        <v>129.441</v>
      </c>
      <c r="L364">
        <v>128.071</v>
      </c>
      <c r="M364">
        <v>129.87799999999999</v>
      </c>
      <c r="N364">
        <v>132.256</v>
      </c>
      <c r="O364">
        <v>132.08199999999999</v>
      </c>
      <c r="P364">
        <v>131.72399999999999</v>
      </c>
      <c r="Q364">
        <v>131.23500000000001</v>
      </c>
      <c r="R364">
        <v>130.29900000000001</v>
      </c>
      <c r="S364">
        <v>129.458</v>
      </c>
      <c r="T364">
        <v>128.441</v>
      </c>
      <c r="U364">
        <v>127.456</v>
      </c>
      <c r="V364">
        <v>126.38200000000001</v>
      </c>
      <c r="W364">
        <v>125.58</v>
      </c>
      <c r="X364">
        <v>124.947</v>
      </c>
      <c r="Y364">
        <v>124.322</v>
      </c>
      <c r="Z364">
        <v>123.652</v>
      </c>
      <c r="AA364">
        <v>122.90900000000001</v>
      </c>
      <c r="AB364">
        <v>122.07899999999999</v>
      </c>
      <c r="AC364">
        <v>121.367</v>
      </c>
      <c r="AD364">
        <v>120.73</v>
      </c>
      <c r="AE364">
        <v>120.444</v>
      </c>
      <c r="AF364">
        <v>119.965</v>
      </c>
      <c r="AG364">
        <v>119.474</v>
      </c>
    </row>
    <row r="365" spans="1:33" hidden="1" x14ac:dyDescent="0.35">
      <c r="A365" t="s">
        <v>137</v>
      </c>
      <c r="B365" t="s">
        <v>128</v>
      </c>
      <c r="C365">
        <v>1432.18</v>
      </c>
      <c r="D365">
        <v>1442.51</v>
      </c>
      <c r="E365">
        <v>1437.41</v>
      </c>
      <c r="F365">
        <v>1424.55</v>
      </c>
      <c r="G365">
        <v>1412.48</v>
      </c>
      <c r="H365">
        <v>1405.19</v>
      </c>
      <c r="I365">
        <v>1400.53</v>
      </c>
      <c r="J365">
        <v>1394.27</v>
      </c>
      <c r="K365">
        <v>1386.17</v>
      </c>
      <c r="L365">
        <v>1379.29</v>
      </c>
      <c r="M365">
        <v>1369.74</v>
      </c>
      <c r="N365">
        <v>1363.63</v>
      </c>
      <c r="O365">
        <v>1356.82</v>
      </c>
      <c r="P365">
        <v>1346.17</v>
      </c>
      <c r="Q365">
        <v>1335.22</v>
      </c>
      <c r="R365">
        <v>1327.31</v>
      </c>
      <c r="S365">
        <v>1325.53</v>
      </c>
      <c r="T365">
        <v>1325.52</v>
      </c>
      <c r="U365">
        <v>1322.58</v>
      </c>
      <c r="V365">
        <v>1315.01</v>
      </c>
      <c r="W365">
        <v>1312.38</v>
      </c>
      <c r="X365">
        <v>1306.3399999999999</v>
      </c>
      <c r="Y365">
        <v>1302.83</v>
      </c>
      <c r="Z365">
        <v>1294.32</v>
      </c>
      <c r="AA365">
        <v>1291.6400000000001</v>
      </c>
      <c r="AB365">
        <v>1285.5</v>
      </c>
      <c r="AC365">
        <v>1279.8</v>
      </c>
      <c r="AD365">
        <v>1271.78</v>
      </c>
      <c r="AE365">
        <v>1265.02</v>
      </c>
      <c r="AF365">
        <v>1258.25</v>
      </c>
      <c r="AG365">
        <v>1248.42</v>
      </c>
    </row>
    <row r="366" spans="1:33" hidden="1" x14ac:dyDescent="0.35">
      <c r="A366" t="s">
        <v>119</v>
      </c>
      <c r="B366" t="s">
        <v>128</v>
      </c>
      <c r="C366">
        <v>55.181100000000001</v>
      </c>
      <c r="D366">
        <v>57.1751</v>
      </c>
      <c r="E366">
        <v>58.3414</v>
      </c>
      <c r="F366">
        <v>58.106499999999997</v>
      </c>
      <c r="G366">
        <v>60.840699999999998</v>
      </c>
      <c r="H366">
        <v>62.259599999999999</v>
      </c>
      <c r="I366">
        <v>62.780999999999999</v>
      </c>
      <c r="J366">
        <v>62.764099999999999</v>
      </c>
      <c r="K366">
        <v>63.969799999999999</v>
      </c>
      <c r="L366">
        <v>63.7806</v>
      </c>
      <c r="M366">
        <v>62.960500000000003</v>
      </c>
      <c r="N366">
        <v>64.325400000000002</v>
      </c>
      <c r="O366">
        <v>64.173199999999994</v>
      </c>
      <c r="P366">
        <v>59.984200000000001</v>
      </c>
      <c r="Q366">
        <v>58.252699999999997</v>
      </c>
      <c r="R366">
        <v>56.344799999999999</v>
      </c>
      <c r="S366">
        <v>55.288200000000003</v>
      </c>
      <c r="T366">
        <v>53.521000000000001</v>
      </c>
      <c r="U366">
        <v>52.566099999999999</v>
      </c>
      <c r="V366">
        <v>52.322600000000001</v>
      </c>
      <c r="W366">
        <v>52.101799999999997</v>
      </c>
      <c r="X366">
        <v>50.382399999999997</v>
      </c>
      <c r="Y366">
        <v>51.170400000000001</v>
      </c>
      <c r="Z366">
        <v>51.461199999999998</v>
      </c>
      <c r="AA366">
        <v>53.9223</v>
      </c>
      <c r="AB366">
        <v>56.019599999999997</v>
      </c>
      <c r="AC366">
        <v>55.789299999999997</v>
      </c>
      <c r="AD366">
        <v>56.973199999999999</v>
      </c>
      <c r="AE366">
        <v>58.687800000000003</v>
      </c>
      <c r="AF366">
        <v>61.517099999999999</v>
      </c>
      <c r="AG366">
        <v>62.186799999999998</v>
      </c>
    </row>
    <row r="367" spans="1:33" hidden="1" x14ac:dyDescent="0.35">
      <c r="A367" t="s">
        <v>120</v>
      </c>
      <c r="B367" t="s">
        <v>128</v>
      </c>
      <c r="C367">
        <v>-225.108</v>
      </c>
      <c r="D367">
        <v>-197.69900000000001</v>
      </c>
      <c r="E367">
        <v>-196.715</v>
      </c>
      <c r="F367">
        <v>-188.89500000000001</v>
      </c>
      <c r="G367">
        <v>-205.529</v>
      </c>
      <c r="H367">
        <v>-205.518</v>
      </c>
      <c r="I367">
        <v>-204.53800000000001</v>
      </c>
      <c r="J367">
        <v>-203.578</v>
      </c>
      <c r="K367">
        <v>-201.619</v>
      </c>
      <c r="L367">
        <v>-189.86500000000001</v>
      </c>
      <c r="M367">
        <v>-185.94499999999999</v>
      </c>
      <c r="N367">
        <v>-183.018</v>
      </c>
      <c r="O367">
        <v>-181.054</v>
      </c>
      <c r="P367">
        <v>-178.114</v>
      </c>
      <c r="Q367">
        <v>-175.19300000000001</v>
      </c>
      <c r="R367">
        <v>-173.226</v>
      </c>
      <c r="S367">
        <v>-174.21799999999999</v>
      </c>
      <c r="T367">
        <v>-174.20699999999999</v>
      </c>
      <c r="U367">
        <v>-174.19900000000001</v>
      </c>
      <c r="V367">
        <v>-175.17699999999999</v>
      </c>
      <c r="W367">
        <v>-177.13300000000001</v>
      </c>
      <c r="X367">
        <v>-178.11699999999999</v>
      </c>
      <c r="Y367">
        <v>-179.1</v>
      </c>
      <c r="Z367">
        <v>-180.084</v>
      </c>
      <c r="AA367">
        <v>-181.065</v>
      </c>
      <c r="AB367">
        <v>-182.04599999999999</v>
      </c>
      <c r="AC367">
        <v>-182.029</v>
      </c>
      <c r="AD367">
        <v>-183.01</v>
      </c>
      <c r="AE367">
        <v>-183.994</v>
      </c>
      <c r="AF367">
        <v>-184.97499999999999</v>
      </c>
      <c r="AG367">
        <v>-185.95599999999999</v>
      </c>
    </row>
    <row r="368" spans="1:33" hidden="1" x14ac:dyDescent="0.35">
      <c r="A368" t="s">
        <v>121</v>
      </c>
      <c r="B368" t="s">
        <v>128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5">
      <c r="A369" t="s">
        <v>122</v>
      </c>
      <c r="B369" t="s">
        <v>128</v>
      </c>
      <c r="C369">
        <v>851.97</v>
      </c>
      <c r="D369">
        <v>858.202</v>
      </c>
      <c r="E369">
        <v>855.83600000000001</v>
      </c>
      <c r="F369">
        <v>845.99300000000005</v>
      </c>
      <c r="G369">
        <v>836.88300000000004</v>
      </c>
      <c r="H369">
        <v>832.66099999999994</v>
      </c>
      <c r="I369">
        <v>830.97799999999995</v>
      </c>
      <c r="J369">
        <v>827.88</v>
      </c>
      <c r="K369">
        <v>823.07899999999995</v>
      </c>
      <c r="L369">
        <v>819.42399999999998</v>
      </c>
      <c r="M369">
        <v>813.4</v>
      </c>
      <c r="N369">
        <v>810.56</v>
      </c>
      <c r="O369">
        <v>806.10699999999997</v>
      </c>
      <c r="P369">
        <v>798.41800000000001</v>
      </c>
      <c r="Q369">
        <v>790.21799999999996</v>
      </c>
      <c r="R369">
        <v>785.11500000000001</v>
      </c>
      <c r="S369">
        <v>785.28200000000004</v>
      </c>
      <c r="T369">
        <v>787.452</v>
      </c>
      <c r="U369">
        <v>786.74300000000005</v>
      </c>
      <c r="V369">
        <v>781.45</v>
      </c>
      <c r="W369">
        <v>781.23800000000006</v>
      </c>
      <c r="X369">
        <v>777.88099999999997</v>
      </c>
      <c r="Y369">
        <v>776.66300000000001</v>
      </c>
      <c r="Z369">
        <v>770.81299999999999</v>
      </c>
      <c r="AA369">
        <v>770.37900000000002</v>
      </c>
      <c r="AB369">
        <v>766.56100000000004</v>
      </c>
      <c r="AC369">
        <v>762.94</v>
      </c>
      <c r="AD369">
        <v>757.08699999999999</v>
      </c>
      <c r="AE369">
        <v>752.56100000000004</v>
      </c>
      <c r="AF369">
        <v>748.00900000000001</v>
      </c>
      <c r="AG369">
        <v>740.45899999999995</v>
      </c>
    </row>
    <row r="370" spans="1:33" hidden="1" x14ac:dyDescent="0.35">
      <c r="A370" t="s">
        <v>123</v>
      </c>
      <c r="B370" t="s">
        <v>128</v>
      </c>
      <c r="C370">
        <v>457.60599999999999</v>
      </c>
      <c r="D370">
        <v>462.13099999999997</v>
      </c>
      <c r="E370">
        <v>461.983</v>
      </c>
      <c r="F370">
        <v>461.512</v>
      </c>
      <c r="G370">
        <v>461.05500000000001</v>
      </c>
      <c r="H370">
        <v>460.47399999999999</v>
      </c>
      <c r="I370">
        <v>459.971</v>
      </c>
      <c r="J370">
        <v>459.24799999999999</v>
      </c>
      <c r="K370">
        <v>458.35500000000002</v>
      </c>
      <c r="L370">
        <v>457.54500000000002</v>
      </c>
      <c r="M370">
        <v>456.37400000000002</v>
      </c>
      <c r="N370">
        <v>454.81900000000002</v>
      </c>
      <c r="O370">
        <v>454.13799999999998</v>
      </c>
      <c r="P370">
        <v>452.75900000000001</v>
      </c>
      <c r="Q370">
        <v>451.55200000000002</v>
      </c>
      <c r="R370">
        <v>450.26400000000001</v>
      </c>
      <c r="S370">
        <v>449.94799999999998</v>
      </c>
      <c r="T370">
        <v>449.34500000000003</v>
      </c>
      <c r="U370">
        <v>448.69200000000001</v>
      </c>
      <c r="V370">
        <v>447.995</v>
      </c>
      <c r="W370">
        <v>447.15600000000001</v>
      </c>
      <c r="X370">
        <v>446.05599999999998</v>
      </c>
      <c r="Y370">
        <v>445.34500000000003</v>
      </c>
      <c r="Z370">
        <v>444.27300000000002</v>
      </c>
      <c r="AA370">
        <v>443.61399999999998</v>
      </c>
      <c r="AB370">
        <v>442.89800000000002</v>
      </c>
      <c r="AC370">
        <v>442.40699999999998</v>
      </c>
      <c r="AD370">
        <v>441.83199999999999</v>
      </c>
      <c r="AE370">
        <v>441.18099999999998</v>
      </c>
      <c r="AF370">
        <v>440.54199999999997</v>
      </c>
      <c r="AG370">
        <v>439.85199999999998</v>
      </c>
    </row>
    <row r="371" spans="1:33" hidden="1" x14ac:dyDescent="0.35">
      <c r="A371" t="s">
        <v>124</v>
      </c>
      <c r="B371" t="s">
        <v>128</v>
      </c>
      <c r="C371">
        <v>122.607</v>
      </c>
      <c r="D371">
        <v>122.176</v>
      </c>
      <c r="E371">
        <v>119.593</v>
      </c>
      <c r="F371">
        <v>117.04</v>
      </c>
      <c r="G371">
        <v>114.547</v>
      </c>
      <c r="H371">
        <v>112.05200000000001</v>
      </c>
      <c r="I371">
        <v>109.584</v>
      </c>
      <c r="J371">
        <v>107.145</v>
      </c>
      <c r="K371">
        <v>104.73399999999999</v>
      </c>
      <c r="L371">
        <v>102.322</v>
      </c>
      <c r="M371">
        <v>99.966999999999999</v>
      </c>
      <c r="N371">
        <v>98.254099999999994</v>
      </c>
      <c r="O371">
        <v>96.570800000000006</v>
      </c>
      <c r="P371">
        <v>94.996799999999993</v>
      </c>
      <c r="Q371">
        <v>93.450900000000004</v>
      </c>
      <c r="R371">
        <v>91.932900000000004</v>
      </c>
      <c r="S371">
        <v>90.301000000000002</v>
      </c>
      <c r="T371">
        <v>88.722399999999993</v>
      </c>
      <c r="U371">
        <v>87.1464</v>
      </c>
      <c r="V371">
        <v>85.565799999999996</v>
      </c>
      <c r="W371">
        <v>83.987799999999993</v>
      </c>
      <c r="X371">
        <v>82.405199999999994</v>
      </c>
      <c r="Y371">
        <v>80.819000000000003</v>
      </c>
      <c r="Z371">
        <v>79.235399999999998</v>
      </c>
      <c r="AA371">
        <v>77.651799999999994</v>
      </c>
      <c r="AB371">
        <v>76.040199999999999</v>
      </c>
      <c r="AC371">
        <v>74.454899999999995</v>
      </c>
      <c r="AD371">
        <v>72.866100000000003</v>
      </c>
      <c r="AE371">
        <v>71.280799999999999</v>
      </c>
      <c r="AF371">
        <v>69.695499999999996</v>
      </c>
      <c r="AG371">
        <v>68.1113</v>
      </c>
    </row>
    <row r="372" spans="1:33" hidden="1" x14ac:dyDescent="0.35">
      <c r="A372" t="s">
        <v>138</v>
      </c>
      <c r="B372" t="s">
        <v>128</v>
      </c>
      <c r="C372">
        <v>2766.29</v>
      </c>
      <c r="D372">
        <v>2755.55</v>
      </c>
      <c r="E372">
        <v>2772.01</v>
      </c>
      <c r="F372">
        <v>2749.48</v>
      </c>
      <c r="G372">
        <v>2698.52</v>
      </c>
      <c r="H372">
        <v>2671.98</v>
      </c>
      <c r="I372">
        <v>2658.97</v>
      </c>
      <c r="J372">
        <v>2637.45</v>
      </c>
      <c r="K372">
        <v>2617.41</v>
      </c>
      <c r="L372">
        <v>2607.89</v>
      </c>
      <c r="M372">
        <v>2577.2600000000002</v>
      </c>
      <c r="N372">
        <v>2557.4699999999998</v>
      </c>
      <c r="O372">
        <v>2537.58</v>
      </c>
      <c r="P372">
        <v>2501.8000000000002</v>
      </c>
      <c r="Q372">
        <v>2476.0500000000002</v>
      </c>
      <c r="R372">
        <v>2440.4</v>
      </c>
      <c r="S372">
        <v>2409.48</v>
      </c>
      <c r="T372">
        <v>2381.91</v>
      </c>
      <c r="U372">
        <v>2356.89</v>
      </c>
      <c r="V372">
        <v>2324.4699999999998</v>
      </c>
      <c r="W372">
        <v>2293.3000000000002</v>
      </c>
      <c r="X372">
        <v>2262.4499999999998</v>
      </c>
      <c r="Y372">
        <v>2242.0700000000002</v>
      </c>
      <c r="Z372">
        <v>2214.35</v>
      </c>
      <c r="AA372">
        <v>2191.46</v>
      </c>
      <c r="AB372">
        <v>2157.98</v>
      </c>
      <c r="AC372">
        <v>2133.11</v>
      </c>
      <c r="AD372">
        <v>2115.41</v>
      </c>
      <c r="AE372">
        <v>2089.02</v>
      </c>
      <c r="AF372">
        <v>2073.98</v>
      </c>
      <c r="AG372">
        <v>2062.5300000000002</v>
      </c>
    </row>
    <row r="373" spans="1:33" hidden="1" x14ac:dyDescent="0.35">
      <c r="A373" t="s">
        <v>139</v>
      </c>
      <c r="B373" t="s">
        <v>128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5">
      <c r="A374" t="s">
        <v>140</v>
      </c>
      <c r="B374" t="s">
        <v>128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5">
      <c r="A375" t="s">
        <v>141</v>
      </c>
      <c r="B375" t="s">
        <v>128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5">
      <c r="A376" t="s">
        <v>142</v>
      </c>
      <c r="B376" t="s">
        <v>128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5">
      <c r="A377" t="s">
        <v>143</v>
      </c>
      <c r="B377" t="s">
        <v>128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35">
      <c r="A378" t="s">
        <v>144</v>
      </c>
      <c r="B378" t="s">
        <v>128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5">
      <c r="A379" t="s">
        <v>145</v>
      </c>
      <c r="B379" t="s">
        <v>128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5">
      <c r="A380" t="s">
        <v>146</v>
      </c>
      <c r="B380" t="s">
        <v>128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5">
      <c r="A381" t="s">
        <v>147</v>
      </c>
      <c r="B381" t="s">
        <v>128</v>
      </c>
      <c r="C381">
        <v>399.88299999999998</v>
      </c>
      <c r="D381">
        <v>412.22500000000002</v>
      </c>
      <c r="E381">
        <v>408.642</v>
      </c>
      <c r="F381">
        <v>404.702</v>
      </c>
      <c r="G381">
        <v>401.59500000000003</v>
      </c>
      <c r="H381">
        <v>398.24299999999999</v>
      </c>
      <c r="I381">
        <v>394.67899999999997</v>
      </c>
      <c r="J381">
        <v>391.26600000000002</v>
      </c>
      <c r="K381">
        <v>387.78800000000001</v>
      </c>
      <c r="L381">
        <v>384.15800000000002</v>
      </c>
      <c r="M381">
        <v>380.74400000000003</v>
      </c>
      <c r="N381">
        <v>377.6</v>
      </c>
      <c r="O381">
        <v>374.51600000000002</v>
      </c>
      <c r="P381">
        <v>371.51900000000001</v>
      </c>
      <c r="Q381">
        <v>368.54399999999998</v>
      </c>
      <c r="R381">
        <v>365.64699999999999</v>
      </c>
      <c r="S381">
        <v>362.66</v>
      </c>
      <c r="T381">
        <v>359.72</v>
      </c>
      <c r="U381">
        <v>356.78699999999998</v>
      </c>
      <c r="V381">
        <v>353.86799999999999</v>
      </c>
      <c r="W381">
        <v>351.00099999999998</v>
      </c>
      <c r="X381">
        <v>348.077</v>
      </c>
      <c r="Y381">
        <v>345.17399999999998</v>
      </c>
      <c r="Z381">
        <v>342.27800000000002</v>
      </c>
      <c r="AA381">
        <v>339.36599999999999</v>
      </c>
      <c r="AB381">
        <v>336.43400000000003</v>
      </c>
      <c r="AC381">
        <v>333.55200000000002</v>
      </c>
      <c r="AD381">
        <v>330.64100000000002</v>
      </c>
      <c r="AE381">
        <v>327.73200000000003</v>
      </c>
      <c r="AF381">
        <v>324.84100000000001</v>
      </c>
      <c r="AG381">
        <v>321.96699999999998</v>
      </c>
    </row>
    <row r="382" spans="1:33" hidden="1" x14ac:dyDescent="0.35">
      <c r="A382" t="s">
        <v>148</v>
      </c>
      <c r="B382" t="s">
        <v>128</v>
      </c>
      <c r="C382">
        <v>190.43799999999999</v>
      </c>
      <c r="D382">
        <v>190.08199999999999</v>
      </c>
      <c r="E382">
        <v>190.09899999999999</v>
      </c>
      <c r="F382">
        <v>189.93799999999999</v>
      </c>
      <c r="G382">
        <v>189.97800000000001</v>
      </c>
      <c r="H382">
        <v>189.87100000000001</v>
      </c>
      <c r="I382">
        <v>189.7</v>
      </c>
      <c r="J382">
        <v>189.452</v>
      </c>
      <c r="K382">
        <v>189.25200000000001</v>
      </c>
      <c r="L382">
        <v>188.947</v>
      </c>
      <c r="M382">
        <v>188.631</v>
      </c>
      <c r="N382">
        <v>188.40600000000001</v>
      </c>
      <c r="O382">
        <v>188.23500000000001</v>
      </c>
      <c r="P382">
        <v>187.96299999999999</v>
      </c>
      <c r="Q382">
        <v>187.727</v>
      </c>
      <c r="R382">
        <v>187.51</v>
      </c>
      <c r="S382">
        <v>187.27799999999999</v>
      </c>
      <c r="T382">
        <v>187.047</v>
      </c>
      <c r="U382">
        <v>186.82900000000001</v>
      </c>
      <c r="V382">
        <v>186.63300000000001</v>
      </c>
      <c r="W382">
        <v>186.45500000000001</v>
      </c>
      <c r="X382">
        <v>186.20099999999999</v>
      </c>
      <c r="Y382">
        <v>185.98099999999999</v>
      </c>
      <c r="Z382">
        <v>185.72399999999999</v>
      </c>
      <c r="AA382">
        <v>185.50800000000001</v>
      </c>
      <c r="AB382">
        <v>185.29400000000001</v>
      </c>
      <c r="AC382">
        <v>185.09399999999999</v>
      </c>
      <c r="AD382">
        <v>184.87</v>
      </c>
      <c r="AE382">
        <v>184.66399999999999</v>
      </c>
      <c r="AF382">
        <v>184.47200000000001</v>
      </c>
      <c r="AG382">
        <v>184.28</v>
      </c>
    </row>
    <row r="383" spans="1:33" hidden="1" x14ac:dyDescent="0.35">
      <c r="A383" t="s">
        <v>149</v>
      </c>
      <c r="B383" t="s">
        <v>128</v>
      </c>
      <c r="C383">
        <v>79.09</v>
      </c>
      <c r="D383">
        <v>75.78</v>
      </c>
      <c r="E383">
        <v>72.13</v>
      </c>
      <c r="F383">
        <v>68.47</v>
      </c>
      <c r="G383">
        <v>64.64</v>
      </c>
      <c r="H383">
        <v>60.97</v>
      </c>
      <c r="I383">
        <v>57.98</v>
      </c>
      <c r="J383">
        <v>54.97</v>
      </c>
      <c r="K383">
        <v>51.87</v>
      </c>
      <c r="L383">
        <v>48.83</v>
      </c>
      <c r="M383">
        <v>45.87</v>
      </c>
      <c r="N383">
        <v>44.24</v>
      </c>
      <c r="O383">
        <v>42.7</v>
      </c>
      <c r="P383">
        <v>41.23</v>
      </c>
      <c r="Q383">
        <v>39.520000000000003</v>
      </c>
      <c r="R383">
        <v>38.340000000000003</v>
      </c>
      <c r="S383">
        <v>38.57</v>
      </c>
      <c r="T383">
        <v>38.81</v>
      </c>
      <c r="U383">
        <v>39.04</v>
      </c>
      <c r="V383">
        <v>39.28</v>
      </c>
      <c r="W383">
        <v>39.51</v>
      </c>
      <c r="X383">
        <v>39.75</v>
      </c>
      <c r="Y383">
        <v>39.99</v>
      </c>
      <c r="Z383">
        <v>40.22</v>
      </c>
      <c r="AA383">
        <v>40.46</v>
      </c>
      <c r="AB383">
        <v>40.700000000000003</v>
      </c>
      <c r="AC383">
        <v>41.06</v>
      </c>
      <c r="AD383">
        <v>41.42</v>
      </c>
      <c r="AE383">
        <v>41.78</v>
      </c>
      <c r="AF383">
        <v>42.14</v>
      </c>
      <c r="AG383">
        <v>42.49</v>
      </c>
    </row>
    <row r="384" spans="1:33" hidden="1" x14ac:dyDescent="0.35">
      <c r="A384" t="s">
        <v>150</v>
      </c>
      <c r="B384" t="s">
        <v>128</v>
      </c>
      <c r="C384" s="3">
        <v>41210800000</v>
      </c>
      <c r="D384" s="3">
        <v>41208400000</v>
      </c>
      <c r="E384" s="3">
        <v>41128000000</v>
      </c>
      <c r="F384" s="3">
        <v>41025300000</v>
      </c>
      <c r="G384" s="3">
        <v>40872800000</v>
      </c>
      <c r="H384" s="3">
        <v>40692800000</v>
      </c>
      <c r="I384" s="3">
        <v>40491400000</v>
      </c>
      <c r="J384" s="3">
        <v>40289700000</v>
      </c>
      <c r="K384" s="3">
        <v>40082500000</v>
      </c>
      <c r="L384" s="3">
        <v>39891700000</v>
      </c>
      <c r="M384" s="3">
        <v>39717000000</v>
      </c>
      <c r="N384" s="3">
        <v>39548800000</v>
      </c>
      <c r="O384" s="3">
        <v>39385200000</v>
      </c>
      <c r="P384" s="3">
        <v>39173800000</v>
      </c>
      <c r="Q384" s="3">
        <v>38985000000</v>
      </c>
      <c r="R384" s="3">
        <v>38782000000</v>
      </c>
      <c r="S384" s="3">
        <v>38585700000</v>
      </c>
      <c r="T384" s="3">
        <v>38369500000</v>
      </c>
      <c r="U384" s="3">
        <v>38147600000</v>
      </c>
      <c r="V384" s="3">
        <v>37920500000</v>
      </c>
      <c r="W384" s="3">
        <v>37714500000</v>
      </c>
      <c r="X384" s="3">
        <v>37501400000</v>
      </c>
      <c r="Y384" s="3">
        <v>37294800000</v>
      </c>
      <c r="Z384" s="3">
        <v>37092100000</v>
      </c>
      <c r="AA384" s="3">
        <v>36889200000</v>
      </c>
      <c r="AB384" s="3">
        <v>36701000000</v>
      </c>
      <c r="AC384" s="3">
        <v>36546300000</v>
      </c>
      <c r="AD384" s="3">
        <v>36393600000</v>
      </c>
      <c r="AE384" s="3">
        <v>36241100000</v>
      </c>
      <c r="AF384" s="3">
        <v>36134000000</v>
      </c>
      <c r="AG384" s="3">
        <v>36025800000</v>
      </c>
    </row>
    <row r="385" spans="1:33" hidden="1" x14ac:dyDescent="0.35">
      <c r="A385" t="s">
        <v>151</v>
      </c>
      <c r="B385" t="s">
        <v>128</v>
      </c>
      <c r="C385" s="3">
        <v>64769900000</v>
      </c>
      <c r="D385" s="3">
        <v>62616000000</v>
      </c>
      <c r="E385" s="3">
        <v>64156100000</v>
      </c>
      <c r="F385" s="3">
        <v>62571300000</v>
      </c>
      <c r="G385" s="3">
        <v>60808600000</v>
      </c>
      <c r="H385" s="3">
        <v>58980600000</v>
      </c>
      <c r="I385" s="3">
        <v>57685100000</v>
      </c>
      <c r="J385" s="3">
        <v>55644400000</v>
      </c>
      <c r="K385" s="3">
        <v>53939800000</v>
      </c>
      <c r="L385" s="3">
        <v>51986100000</v>
      </c>
      <c r="M385" s="3">
        <v>48813500000</v>
      </c>
      <c r="N385" s="3">
        <v>46678400000</v>
      </c>
      <c r="O385" s="3">
        <v>45474100000</v>
      </c>
      <c r="P385" s="3">
        <v>43734900000</v>
      </c>
      <c r="Q385" s="3">
        <v>42535500000</v>
      </c>
      <c r="R385" s="3">
        <v>40505500000</v>
      </c>
      <c r="S385" s="3">
        <v>39042100000</v>
      </c>
      <c r="T385" s="3">
        <v>37733200000</v>
      </c>
      <c r="U385" s="3">
        <v>36709900000</v>
      </c>
      <c r="V385" s="3">
        <v>36107200000</v>
      </c>
      <c r="W385" s="3">
        <v>35501900000</v>
      </c>
      <c r="X385" s="3">
        <v>34869300000</v>
      </c>
      <c r="Y385" s="3">
        <v>34353700000</v>
      </c>
      <c r="Z385" s="3">
        <v>33526800000</v>
      </c>
      <c r="AA385" s="3">
        <v>32631600000</v>
      </c>
      <c r="AB385" s="3">
        <v>31794300000</v>
      </c>
      <c r="AC385" s="3">
        <v>31301100000</v>
      </c>
      <c r="AD385" s="3">
        <v>30960700000</v>
      </c>
      <c r="AE385" s="3">
        <v>30382400000</v>
      </c>
      <c r="AF385" s="3">
        <v>30127200000</v>
      </c>
      <c r="AG385" s="3">
        <v>30133800000</v>
      </c>
    </row>
    <row r="386" spans="1:33" s="17" customFormat="1" hidden="1" x14ac:dyDescent="0.35">
      <c r="A386" t="s">
        <v>152</v>
      </c>
      <c r="B386" t="s">
        <v>128</v>
      </c>
      <c r="C386" s="3">
        <v>10410000000</v>
      </c>
      <c r="D386" s="3">
        <v>10178000000</v>
      </c>
      <c r="E386" s="3">
        <v>9885770000</v>
      </c>
      <c r="F386" s="3">
        <v>9832260000</v>
      </c>
      <c r="G386" s="3">
        <v>9550700000</v>
      </c>
      <c r="H386" s="3">
        <v>9338330000</v>
      </c>
      <c r="I386" s="3">
        <v>9058980000</v>
      </c>
      <c r="J386" s="3">
        <v>8917070000</v>
      </c>
      <c r="K386" s="3">
        <v>8813630000</v>
      </c>
      <c r="L386" s="3">
        <v>8778330000</v>
      </c>
      <c r="M386" s="3">
        <v>8651300000</v>
      </c>
      <c r="N386" s="3">
        <v>8621160000</v>
      </c>
      <c r="O386" s="3">
        <v>8458210000</v>
      </c>
      <c r="P386" s="3">
        <v>8248430000</v>
      </c>
      <c r="Q386" s="3">
        <v>8027860000</v>
      </c>
      <c r="R386" s="3">
        <v>7812960000</v>
      </c>
      <c r="S386" s="3">
        <v>7601980000</v>
      </c>
      <c r="T386" s="3">
        <v>7401820000</v>
      </c>
      <c r="U386" s="3">
        <v>7227240000</v>
      </c>
      <c r="V386" s="3">
        <v>7048490000</v>
      </c>
      <c r="W386" s="3">
        <v>6873540000</v>
      </c>
      <c r="X386" s="3">
        <v>6719450000</v>
      </c>
      <c r="Y386" s="3">
        <v>6568880000</v>
      </c>
      <c r="Z386" s="3">
        <v>6437900000</v>
      </c>
      <c r="AA386" s="3">
        <v>6284530000</v>
      </c>
      <c r="AB386" s="3">
        <v>6165830000</v>
      </c>
      <c r="AC386" s="3">
        <v>6050800000</v>
      </c>
      <c r="AD386" s="3">
        <v>5942570000</v>
      </c>
      <c r="AE386" s="3">
        <v>5875700000</v>
      </c>
      <c r="AF386" s="3">
        <v>5782180000</v>
      </c>
      <c r="AG386" s="3">
        <v>5685940000</v>
      </c>
    </row>
    <row r="387" spans="1:33" s="17" customFormat="1" hidden="1" x14ac:dyDescent="0.35">
      <c r="A387" t="s">
        <v>153</v>
      </c>
      <c r="B387" t="s">
        <v>128</v>
      </c>
      <c r="C387" s="3">
        <v>3746190000</v>
      </c>
      <c r="D387" s="3">
        <v>3678900000</v>
      </c>
      <c r="E387" s="3">
        <v>3618100000</v>
      </c>
      <c r="F387" s="3">
        <v>3591440000</v>
      </c>
      <c r="G387" s="3">
        <v>3458680000</v>
      </c>
      <c r="H387" s="3">
        <v>3359680000</v>
      </c>
      <c r="I387" s="3">
        <v>3314610000</v>
      </c>
      <c r="J387" s="3">
        <v>3241550000</v>
      </c>
      <c r="K387" s="3">
        <v>3216160000</v>
      </c>
      <c r="L387" s="3">
        <v>3172290000</v>
      </c>
      <c r="M387" s="3">
        <v>3184620000</v>
      </c>
      <c r="N387" s="3">
        <v>3230670000</v>
      </c>
      <c r="O387" s="3">
        <v>3218500000</v>
      </c>
      <c r="P387" s="3">
        <v>3198350000</v>
      </c>
      <c r="Q387" s="3">
        <v>3173760000</v>
      </c>
      <c r="R387" s="3">
        <v>3149910000</v>
      </c>
      <c r="S387" s="3">
        <v>3123190000</v>
      </c>
      <c r="T387" s="3">
        <v>3087520000</v>
      </c>
      <c r="U387" s="3">
        <v>3054290000</v>
      </c>
      <c r="V387" s="3">
        <v>3016720000</v>
      </c>
      <c r="W387" s="3">
        <v>2987010000</v>
      </c>
      <c r="X387" s="3">
        <v>2962300000</v>
      </c>
      <c r="Y387" s="3">
        <v>2940850000</v>
      </c>
      <c r="Z387" s="3">
        <v>2915510000</v>
      </c>
      <c r="AA387" s="3">
        <v>2888310000</v>
      </c>
      <c r="AB387" s="3">
        <v>2857910000</v>
      </c>
      <c r="AC387" s="3">
        <v>2834360000</v>
      </c>
      <c r="AD387" s="3">
        <v>2812820000</v>
      </c>
      <c r="AE387" s="3">
        <v>2802070000</v>
      </c>
      <c r="AF387" s="3">
        <v>2784600000</v>
      </c>
      <c r="AG387" s="3">
        <v>2765200000</v>
      </c>
    </row>
    <row r="388" spans="1:33" s="17" customFormat="1" hidden="1" x14ac:dyDescent="0.35">
      <c r="A388" t="s">
        <v>154</v>
      </c>
      <c r="B388" t="s">
        <v>128</v>
      </c>
      <c r="C388" s="3">
        <v>14058700000000</v>
      </c>
      <c r="D388" s="3">
        <v>14513700000000</v>
      </c>
      <c r="E388" s="3">
        <v>14385000000000</v>
      </c>
      <c r="F388" s="3">
        <v>14249700000000</v>
      </c>
      <c r="G388" s="3">
        <v>14133400000000</v>
      </c>
      <c r="H388" s="3">
        <v>14015700000000</v>
      </c>
      <c r="I388" s="3">
        <v>13890600000000</v>
      </c>
      <c r="J388" s="3">
        <v>13772000000000</v>
      </c>
      <c r="K388" s="3">
        <v>13650700000000</v>
      </c>
      <c r="L388" s="3">
        <v>13528300000000</v>
      </c>
      <c r="M388" s="3">
        <v>13411600000000</v>
      </c>
      <c r="N388" s="3">
        <v>13303100000000</v>
      </c>
      <c r="O388" s="3">
        <v>13195200000000</v>
      </c>
      <c r="P388" s="3">
        <v>13092200000000</v>
      </c>
      <c r="Q388" s="3">
        <v>12989400000000</v>
      </c>
      <c r="R388" s="3">
        <v>12889300000000</v>
      </c>
      <c r="S388" s="3">
        <v>12784400000000</v>
      </c>
      <c r="T388" s="3">
        <v>12681200000000</v>
      </c>
      <c r="U388" s="3">
        <v>12577800000000</v>
      </c>
      <c r="V388" s="3">
        <v>12474100000000</v>
      </c>
      <c r="W388" s="3">
        <v>12371800000000</v>
      </c>
      <c r="X388" s="3">
        <v>12268200000000</v>
      </c>
      <c r="Y388" s="3">
        <v>12164900000000</v>
      </c>
      <c r="Z388" s="3">
        <v>12062300000000</v>
      </c>
      <c r="AA388" s="3">
        <v>11958800000000</v>
      </c>
      <c r="AB388" s="3">
        <v>11854500000000</v>
      </c>
      <c r="AC388" s="3">
        <v>11752100000000</v>
      </c>
      <c r="AD388" s="3">
        <v>11648200000000</v>
      </c>
      <c r="AE388" s="3">
        <v>11544700000000</v>
      </c>
      <c r="AF388" s="3">
        <v>11441100000000</v>
      </c>
      <c r="AG388" s="3">
        <v>11338300000000</v>
      </c>
    </row>
    <row r="389" spans="1:33" s="17" customFormat="1" hidden="1" x14ac:dyDescent="0.35">
      <c r="A389" t="s">
        <v>155</v>
      </c>
      <c r="B389" t="s">
        <v>128</v>
      </c>
      <c r="C389" s="3">
        <v>4008000000</v>
      </c>
      <c r="D389" s="3">
        <v>4136230000</v>
      </c>
      <c r="E389" s="3">
        <v>4173880000</v>
      </c>
      <c r="F389" s="3">
        <v>4128760000</v>
      </c>
      <c r="G389" s="3">
        <v>4367780000</v>
      </c>
      <c r="H389" s="3">
        <v>4485740000</v>
      </c>
      <c r="I389" s="3">
        <v>4546350000</v>
      </c>
      <c r="J389" s="3">
        <v>4458670000</v>
      </c>
      <c r="K389" s="3">
        <v>4476390000</v>
      </c>
      <c r="L389" s="3">
        <v>4385960000</v>
      </c>
      <c r="M389" s="3">
        <v>4177750000</v>
      </c>
      <c r="N389" s="3">
        <v>4263490000</v>
      </c>
      <c r="O389" s="3">
        <v>4216790000</v>
      </c>
      <c r="P389" s="3">
        <v>3559740000</v>
      </c>
      <c r="Q389" s="3">
        <v>3383240000</v>
      </c>
      <c r="R389" s="3">
        <v>3220370000</v>
      </c>
      <c r="S389" s="3">
        <v>3101710000</v>
      </c>
      <c r="T389" s="3">
        <v>2884580000</v>
      </c>
      <c r="U389" s="3">
        <v>2771580000</v>
      </c>
      <c r="V389" s="3">
        <v>2810830000</v>
      </c>
      <c r="W389" s="3">
        <v>2851980000</v>
      </c>
      <c r="X389" s="3">
        <v>2771200000</v>
      </c>
      <c r="Y389" s="3">
        <v>2899080000</v>
      </c>
      <c r="Z389" s="3">
        <v>3000200000</v>
      </c>
      <c r="AA389" s="3">
        <v>3312610000</v>
      </c>
      <c r="AB389" s="3">
        <v>3737930000</v>
      </c>
      <c r="AC389" s="3">
        <v>3666190000</v>
      </c>
      <c r="AD389" s="3">
        <v>3765630000</v>
      </c>
      <c r="AE389" s="3">
        <v>3955870000</v>
      </c>
      <c r="AF389" s="3">
        <v>4320700000</v>
      </c>
      <c r="AG389" s="3">
        <v>4313900000</v>
      </c>
    </row>
    <row r="390" spans="1:33" s="17" customFormat="1" hidden="1" x14ac:dyDescent="0.35">
      <c r="A390" t="s">
        <v>156</v>
      </c>
      <c r="B390" t="s">
        <v>128</v>
      </c>
      <c r="C390" s="3">
        <v>98700000000</v>
      </c>
      <c r="D390" s="3">
        <v>86800000000</v>
      </c>
      <c r="E390" s="3">
        <v>86400000000</v>
      </c>
      <c r="F390" s="3">
        <v>82800000000</v>
      </c>
      <c r="G390" s="3">
        <v>90200000000</v>
      </c>
      <c r="H390" s="3">
        <v>90400000000</v>
      </c>
      <c r="I390" s="3">
        <v>90000000000</v>
      </c>
      <c r="J390" s="3">
        <v>89200000000</v>
      </c>
      <c r="K390" s="3">
        <v>88400000000</v>
      </c>
      <c r="L390" s="3">
        <v>83400000000</v>
      </c>
      <c r="M390" s="3">
        <v>81800000000</v>
      </c>
      <c r="N390" s="3">
        <v>80300000000</v>
      </c>
      <c r="O390" s="3">
        <v>79600000000</v>
      </c>
      <c r="P390" s="3">
        <v>78400000000</v>
      </c>
      <c r="Q390" s="3">
        <v>76800000000</v>
      </c>
      <c r="R390" s="3">
        <v>76100000000</v>
      </c>
      <c r="S390" s="3">
        <v>76300000000</v>
      </c>
      <c r="T390" s="3">
        <v>76500000000</v>
      </c>
      <c r="U390" s="3">
        <v>76700000000</v>
      </c>
      <c r="V390" s="3">
        <v>77100000000</v>
      </c>
      <c r="W390" s="3">
        <v>78000000000</v>
      </c>
      <c r="X390" s="3">
        <v>78300000000</v>
      </c>
      <c r="Y390" s="3">
        <v>78700000000</v>
      </c>
      <c r="Z390" s="3">
        <v>79000000000</v>
      </c>
      <c r="AA390" s="3">
        <v>79400000000</v>
      </c>
      <c r="AB390" s="3">
        <v>79800000000</v>
      </c>
      <c r="AC390" s="3">
        <v>80100000000</v>
      </c>
      <c r="AD390" s="3">
        <v>80500000000</v>
      </c>
      <c r="AE390" s="3">
        <v>80800000000</v>
      </c>
      <c r="AF390" s="3">
        <v>81200000000</v>
      </c>
      <c r="AG390" s="3">
        <v>81600000000</v>
      </c>
    </row>
    <row r="391" spans="1:33" s="17" customFormat="1" hidden="1" x14ac:dyDescent="0.35">
      <c r="A391" t="s">
        <v>157</v>
      </c>
      <c r="B391" t="s">
        <v>128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s="17" customFormat="1" hidden="1" x14ac:dyDescent="0.35">
      <c r="A392" t="s">
        <v>158</v>
      </c>
      <c r="B392" t="s">
        <v>128</v>
      </c>
      <c r="C392" s="3">
        <v>28302700000</v>
      </c>
      <c r="D392" s="3">
        <v>28033300000</v>
      </c>
      <c r="E392" s="3">
        <v>27717400000</v>
      </c>
      <c r="F392" s="3">
        <v>27385400000</v>
      </c>
      <c r="G392" s="3">
        <v>27028700000</v>
      </c>
      <c r="H392" s="3">
        <v>26663900000</v>
      </c>
      <c r="I392" s="3">
        <v>26288500000</v>
      </c>
      <c r="J392" s="3">
        <v>25912300000</v>
      </c>
      <c r="K392" s="3">
        <v>25529900000</v>
      </c>
      <c r="L392" s="3">
        <v>25146600000</v>
      </c>
      <c r="M392" s="3">
        <v>24764600000</v>
      </c>
      <c r="N392" s="3">
        <v>24396500000</v>
      </c>
      <c r="O392" s="3">
        <v>24021600000</v>
      </c>
      <c r="P392" s="3">
        <v>23628100000</v>
      </c>
      <c r="Q392" s="3">
        <v>23236100000</v>
      </c>
      <c r="R392" s="3">
        <v>22836600000</v>
      </c>
      <c r="S392" s="3">
        <v>22437200000</v>
      </c>
      <c r="T392" s="3">
        <v>22032700000</v>
      </c>
      <c r="U392" s="3">
        <v>21628600000</v>
      </c>
      <c r="V392" s="3">
        <v>21233600000</v>
      </c>
      <c r="W392" s="3">
        <v>20847200000</v>
      </c>
      <c r="X392" s="3">
        <v>20461200000</v>
      </c>
      <c r="Y392" s="3">
        <v>20078100000</v>
      </c>
      <c r="Z392" s="3">
        <v>19698700000</v>
      </c>
      <c r="AA392" s="3">
        <v>19322300000</v>
      </c>
      <c r="AB392" s="3">
        <v>19022700000</v>
      </c>
      <c r="AC392" s="3">
        <v>18734500000</v>
      </c>
      <c r="AD392" s="3">
        <v>18461600000</v>
      </c>
      <c r="AE392" s="3">
        <v>18206300000</v>
      </c>
      <c r="AF392" s="3">
        <v>17978300000</v>
      </c>
      <c r="AG392" s="3">
        <v>17769600000</v>
      </c>
    </row>
    <row r="393" spans="1:33" s="17" customFormat="1" hidden="1" x14ac:dyDescent="0.35">
      <c r="A393" t="s">
        <v>159</v>
      </c>
      <c r="B393" t="s">
        <v>128</v>
      </c>
      <c r="C393" s="3">
        <v>8965070000</v>
      </c>
      <c r="D393" s="3">
        <v>8653890000</v>
      </c>
      <c r="E393" s="3">
        <v>8853710000</v>
      </c>
      <c r="F393" s="3">
        <v>8600940000</v>
      </c>
      <c r="G393" s="3">
        <v>8330980000</v>
      </c>
      <c r="H393" s="3">
        <v>8062960000</v>
      </c>
      <c r="I393" s="3">
        <v>7870460000</v>
      </c>
      <c r="J393" s="3">
        <v>7571560000</v>
      </c>
      <c r="K393" s="3">
        <v>7318510000</v>
      </c>
      <c r="L393" s="3">
        <v>7022930000</v>
      </c>
      <c r="M393" s="3">
        <v>6557540000</v>
      </c>
      <c r="N393" s="3">
        <v>6248450000</v>
      </c>
      <c r="O393" s="3">
        <v>6074490000</v>
      </c>
      <c r="P393" s="3">
        <v>5812560000</v>
      </c>
      <c r="Q393" s="3">
        <v>5639480000</v>
      </c>
      <c r="R393" s="3">
        <v>5347430000</v>
      </c>
      <c r="S393" s="3">
        <v>5125810000</v>
      </c>
      <c r="T393" s="3">
        <v>4930330000</v>
      </c>
      <c r="U393" s="3">
        <v>4782450000</v>
      </c>
      <c r="V393" s="3">
        <v>4699060000</v>
      </c>
      <c r="W393" s="3">
        <v>4617150000</v>
      </c>
      <c r="X393" s="3">
        <v>4524630000</v>
      </c>
      <c r="Y393" s="3">
        <v>4456520000</v>
      </c>
      <c r="Z393" s="3">
        <v>4341390000</v>
      </c>
      <c r="AA393" s="3">
        <v>4220050000</v>
      </c>
      <c r="AB393" s="3">
        <v>4111460000</v>
      </c>
      <c r="AC393" s="3">
        <v>4050090000</v>
      </c>
      <c r="AD393" s="3">
        <v>4004340000</v>
      </c>
      <c r="AE393" s="3">
        <v>3932200000</v>
      </c>
      <c r="AF393" s="3">
        <v>3901260000</v>
      </c>
      <c r="AG393" s="3">
        <v>3901360000</v>
      </c>
    </row>
    <row r="394" spans="1:33" s="17" customFormat="1" hidden="1" x14ac:dyDescent="0.35">
      <c r="A394" t="s">
        <v>160</v>
      </c>
      <c r="B394" t="s">
        <v>128</v>
      </c>
      <c r="C394" s="3">
        <v>1585510000</v>
      </c>
      <c r="D394" s="3">
        <v>1546650000</v>
      </c>
      <c r="E394" s="3">
        <v>1500430000</v>
      </c>
      <c r="F394" s="3">
        <v>1488000000</v>
      </c>
      <c r="G394" s="3">
        <v>1444580000</v>
      </c>
      <c r="H394" s="3">
        <v>1409730000</v>
      </c>
      <c r="I394" s="3">
        <v>1364600000</v>
      </c>
      <c r="J394" s="3">
        <v>1334940000</v>
      </c>
      <c r="K394" s="3">
        <v>1318790000</v>
      </c>
      <c r="L394" s="3">
        <v>1305070000</v>
      </c>
      <c r="M394" s="3">
        <v>1275850000</v>
      </c>
      <c r="N394" s="3">
        <v>1268540000</v>
      </c>
      <c r="O394" s="3">
        <v>1242030000</v>
      </c>
      <c r="P394" s="3">
        <v>1207460000</v>
      </c>
      <c r="Q394" s="3">
        <v>1171320000</v>
      </c>
      <c r="R394" s="3">
        <v>1136190000</v>
      </c>
      <c r="S394" s="3">
        <v>1101910000</v>
      </c>
      <c r="T394" s="3">
        <v>1069550000</v>
      </c>
      <c r="U394" s="3">
        <v>1040920000</v>
      </c>
      <c r="V394" s="3">
        <v>1011820000</v>
      </c>
      <c r="W394" s="3">
        <v>983080000</v>
      </c>
      <c r="X394" s="3">
        <v>958040000</v>
      </c>
      <c r="Y394" s="3">
        <v>933470000</v>
      </c>
      <c r="Z394" s="3">
        <v>912250000</v>
      </c>
      <c r="AA394" s="3">
        <v>887170000</v>
      </c>
      <c r="AB394" s="3">
        <v>867810000</v>
      </c>
      <c r="AC394" s="3">
        <v>849130000</v>
      </c>
      <c r="AD394" s="3">
        <v>831240000</v>
      </c>
      <c r="AE394" s="3">
        <v>820290000</v>
      </c>
      <c r="AF394" s="3">
        <v>804870000</v>
      </c>
      <c r="AG394" s="3">
        <v>788890000</v>
      </c>
    </row>
    <row r="395" spans="1:33" s="17" customFormat="1" hidden="1" x14ac:dyDescent="0.35">
      <c r="A395" t="s">
        <v>161</v>
      </c>
      <c r="B395" t="s">
        <v>128</v>
      </c>
      <c r="C395" s="3">
        <v>563330000</v>
      </c>
      <c r="D395" s="3">
        <v>555390000</v>
      </c>
      <c r="E395" s="3">
        <v>545190000</v>
      </c>
      <c r="F395" s="3">
        <v>543250000</v>
      </c>
      <c r="G395" s="3">
        <v>516550000</v>
      </c>
      <c r="H395" s="3">
        <v>498620000</v>
      </c>
      <c r="I395" s="3">
        <v>491620000</v>
      </c>
      <c r="J395" s="3">
        <v>475380000</v>
      </c>
      <c r="K395" s="3">
        <v>470250000</v>
      </c>
      <c r="L395" s="3">
        <v>461450000</v>
      </c>
      <c r="M395" s="3">
        <v>458930000</v>
      </c>
      <c r="N395" s="3">
        <v>465680000</v>
      </c>
      <c r="O395" s="3">
        <v>463390000</v>
      </c>
      <c r="P395" s="3">
        <v>459630000</v>
      </c>
      <c r="Q395" s="3">
        <v>455250000</v>
      </c>
      <c r="R395" s="3">
        <v>451660000</v>
      </c>
      <c r="S395" s="3">
        <v>447420000</v>
      </c>
      <c r="T395" s="3">
        <v>441640000</v>
      </c>
      <c r="U395" s="3">
        <v>436380000</v>
      </c>
      <c r="V395" s="3">
        <v>430440000</v>
      </c>
      <c r="W395" s="3">
        <v>425740000</v>
      </c>
      <c r="X395" s="3">
        <v>421970000</v>
      </c>
      <c r="Y395" s="3">
        <v>418590000</v>
      </c>
      <c r="Z395" s="3">
        <v>414450000</v>
      </c>
      <c r="AA395" s="3">
        <v>410180000</v>
      </c>
      <c r="AB395" s="3">
        <v>405210000</v>
      </c>
      <c r="AC395" s="3">
        <v>401460000</v>
      </c>
      <c r="AD395" s="3">
        <v>398100000</v>
      </c>
      <c r="AE395" s="3">
        <v>396340000</v>
      </c>
      <c r="AF395" s="3">
        <v>393440000</v>
      </c>
      <c r="AG395" s="3">
        <v>390150000</v>
      </c>
    </row>
    <row r="396" spans="1:33" s="17" customFormat="1" hidden="1" x14ac:dyDescent="0.35">
      <c r="A396" t="s">
        <v>162</v>
      </c>
      <c r="B396" t="s">
        <v>128</v>
      </c>
      <c r="C396" s="3">
        <v>670621000000</v>
      </c>
      <c r="D396" s="3">
        <v>670854000000</v>
      </c>
      <c r="E396" s="3">
        <v>671104000000</v>
      </c>
      <c r="F396" s="3">
        <v>671405000000</v>
      </c>
      <c r="G396" s="3">
        <v>671618000000</v>
      </c>
      <c r="H396" s="3">
        <v>671862000000</v>
      </c>
      <c r="I396" s="3">
        <v>671856000000</v>
      </c>
      <c r="J396" s="3">
        <v>671726000000</v>
      </c>
      <c r="K396" s="3">
        <v>671694000000</v>
      </c>
      <c r="L396" s="3">
        <v>671659000000</v>
      </c>
      <c r="M396" s="3">
        <v>671509000000</v>
      </c>
      <c r="N396" s="3">
        <v>671443000000</v>
      </c>
      <c r="O396" s="3">
        <v>671442000000</v>
      </c>
      <c r="P396" s="3">
        <v>671305000000</v>
      </c>
      <c r="Q396" s="3">
        <v>671175000000</v>
      </c>
      <c r="R396" s="3">
        <v>671166000000</v>
      </c>
      <c r="S396" s="3">
        <v>670954000000</v>
      </c>
      <c r="T396" s="3">
        <v>670737000000</v>
      </c>
      <c r="U396" s="3">
        <v>670507000000</v>
      </c>
      <c r="V396" s="3">
        <v>670235000000</v>
      </c>
      <c r="W396" s="3">
        <v>669988000000</v>
      </c>
      <c r="X396" s="3">
        <v>669518000000</v>
      </c>
      <c r="Y396" s="3">
        <v>669130000000</v>
      </c>
      <c r="Z396" s="3">
        <v>668635000000</v>
      </c>
      <c r="AA396" s="3">
        <v>668269000000</v>
      </c>
      <c r="AB396" s="3">
        <v>667802000000</v>
      </c>
      <c r="AC396" s="3">
        <v>667401000000</v>
      </c>
      <c r="AD396" s="3">
        <v>666848000000</v>
      </c>
      <c r="AE396" s="3">
        <v>666355000000</v>
      </c>
      <c r="AF396" s="3">
        <v>665824000000</v>
      </c>
      <c r="AG396" s="3">
        <v>665298000000</v>
      </c>
    </row>
    <row r="397" spans="1:33" s="17" customFormat="1" hidden="1" x14ac:dyDescent="0.35">
      <c r="A397" t="s">
        <v>163</v>
      </c>
      <c r="B397" t="s">
        <v>128</v>
      </c>
      <c r="C397" s="3">
        <v>567950000</v>
      </c>
      <c r="D397" s="3">
        <v>587920000</v>
      </c>
      <c r="E397" s="3">
        <v>592760000</v>
      </c>
      <c r="F397" s="3">
        <v>585920000</v>
      </c>
      <c r="G397" s="3">
        <v>620250000</v>
      </c>
      <c r="H397" s="3">
        <v>637190000</v>
      </c>
      <c r="I397" s="3">
        <v>646450000</v>
      </c>
      <c r="J397" s="3">
        <v>633350000</v>
      </c>
      <c r="K397" s="3">
        <v>635420000</v>
      </c>
      <c r="L397" s="3">
        <v>622080000</v>
      </c>
      <c r="M397" s="3">
        <v>590940000</v>
      </c>
      <c r="N397" s="3">
        <v>603350000</v>
      </c>
      <c r="O397" s="3">
        <v>596610000</v>
      </c>
      <c r="P397" s="3">
        <v>500270000</v>
      </c>
      <c r="Q397" s="3">
        <v>474840000</v>
      </c>
      <c r="R397" s="3">
        <v>448700000</v>
      </c>
      <c r="S397" s="3">
        <v>432100000</v>
      </c>
      <c r="T397" s="3">
        <v>398160000</v>
      </c>
      <c r="U397" s="3">
        <v>381230000</v>
      </c>
      <c r="V397" s="3">
        <v>387280000</v>
      </c>
      <c r="W397" s="3">
        <v>393480000</v>
      </c>
      <c r="X397" s="3">
        <v>380090000</v>
      </c>
      <c r="Y397" s="3">
        <v>399030000</v>
      </c>
      <c r="Z397" s="3">
        <v>414430000</v>
      </c>
      <c r="AA397" s="3">
        <v>460210000</v>
      </c>
      <c r="AB397" s="3">
        <v>523670000</v>
      </c>
      <c r="AC397" s="3">
        <v>512890000</v>
      </c>
      <c r="AD397" s="3">
        <v>526960000</v>
      </c>
      <c r="AE397" s="3">
        <v>554580000</v>
      </c>
      <c r="AF397" s="3">
        <v>608010000</v>
      </c>
      <c r="AG397" s="3">
        <v>606170000</v>
      </c>
    </row>
    <row r="398" spans="1:33" s="17" customFormat="1" hidden="1" x14ac:dyDescent="0.35">
      <c r="A398" t="s">
        <v>164</v>
      </c>
      <c r="B398" t="s">
        <v>128</v>
      </c>
      <c r="C398" s="3">
        <v>8030000000</v>
      </c>
      <c r="D398" s="3">
        <v>7060000000</v>
      </c>
      <c r="E398" s="3">
        <v>7040000000</v>
      </c>
      <c r="F398" s="3">
        <v>6740000000</v>
      </c>
      <c r="G398" s="3">
        <v>7340000000</v>
      </c>
      <c r="H398" s="3">
        <v>7360000000</v>
      </c>
      <c r="I398" s="3">
        <v>7330000000</v>
      </c>
      <c r="J398" s="3">
        <v>7260000000</v>
      </c>
      <c r="K398" s="3">
        <v>7190000000</v>
      </c>
      <c r="L398" s="3">
        <v>6790000000</v>
      </c>
      <c r="M398" s="3">
        <v>6660000000</v>
      </c>
      <c r="N398" s="3">
        <v>6540000000</v>
      </c>
      <c r="O398" s="3">
        <v>6480000000</v>
      </c>
      <c r="P398" s="3">
        <v>6380000000</v>
      </c>
      <c r="Q398" s="3">
        <v>6250000000</v>
      </c>
      <c r="R398" s="3">
        <v>6200000000</v>
      </c>
      <c r="S398" s="3">
        <v>6210000000</v>
      </c>
      <c r="T398" s="3">
        <v>6230000000</v>
      </c>
      <c r="U398" s="3">
        <v>6240000000</v>
      </c>
      <c r="V398" s="3">
        <v>6280000000</v>
      </c>
      <c r="W398" s="3">
        <v>6350000000</v>
      </c>
      <c r="X398" s="3">
        <v>6380000000</v>
      </c>
      <c r="Y398" s="3">
        <v>6400000000</v>
      </c>
      <c r="Z398" s="3">
        <v>6430000000</v>
      </c>
      <c r="AA398" s="3">
        <v>6460000000</v>
      </c>
      <c r="AB398" s="3">
        <v>6490000000</v>
      </c>
      <c r="AC398" s="3">
        <v>6520000000</v>
      </c>
      <c r="AD398" s="3">
        <v>6550000000</v>
      </c>
      <c r="AE398" s="3">
        <v>6580000000</v>
      </c>
      <c r="AF398" s="3">
        <v>6610000000</v>
      </c>
      <c r="AG398" s="3">
        <v>6640000000</v>
      </c>
    </row>
    <row r="399" spans="1:33" s="17" customFormat="1" hidden="1" x14ac:dyDescent="0.35">
      <c r="A399" t="s">
        <v>165</v>
      </c>
      <c r="B399" t="s">
        <v>128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s="17" customFormat="1" hidden="1" x14ac:dyDescent="0.35">
      <c r="A400" t="s">
        <v>166</v>
      </c>
      <c r="B400" t="s">
        <v>128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s="17" customFormat="1" hidden="1" x14ac:dyDescent="0.35">
      <c r="A401" t="s">
        <v>167</v>
      </c>
      <c r="B401" t="s">
        <v>128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s="17" customFormat="1" hidden="1" x14ac:dyDescent="0.35">
      <c r="A402" t="s">
        <v>168</v>
      </c>
      <c r="B402" t="s">
        <v>128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s="17" customFormat="1" hidden="1" x14ac:dyDescent="0.35">
      <c r="A403" t="s">
        <v>169</v>
      </c>
      <c r="B403" t="s">
        <v>128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s="17" customFormat="1" hidden="1" x14ac:dyDescent="0.35">
      <c r="A404" t="s">
        <v>170</v>
      </c>
      <c r="B404" t="s">
        <v>128</v>
      </c>
      <c r="C404" s="3">
        <v>79090000000000</v>
      </c>
      <c r="D404" s="3">
        <v>75780000000000</v>
      </c>
      <c r="E404" s="3">
        <v>72130000000000</v>
      </c>
      <c r="F404" s="3">
        <v>68470000000000</v>
      </c>
      <c r="G404" s="3">
        <v>64640000000000</v>
      </c>
      <c r="H404" s="3">
        <v>60970000000000</v>
      </c>
      <c r="I404" s="3">
        <v>57980000000000</v>
      </c>
      <c r="J404" s="3">
        <v>54970000000000</v>
      </c>
      <c r="K404" s="3">
        <v>51870000000000</v>
      </c>
      <c r="L404" s="3">
        <v>48830000000000</v>
      </c>
      <c r="M404" s="3">
        <v>45870000000000</v>
      </c>
      <c r="N404" s="3">
        <v>44240000000000</v>
      </c>
      <c r="O404" s="3">
        <v>42700000000000</v>
      </c>
      <c r="P404" s="3">
        <v>41230000000000</v>
      </c>
      <c r="Q404" s="3">
        <v>39520000000000</v>
      </c>
      <c r="R404" s="3">
        <v>38340000000000</v>
      </c>
      <c r="S404" s="3">
        <v>38570000000000</v>
      </c>
      <c r="T404" s="3">
        <v>38810000000000</v>
      </c>
      <c r="U404" s="3">
        <v>39040000000000</v>
      </c>
      <c r="V404" s="3">
        <v>39280000000000</v>
      </c>
      <c r="W404" s="3">
        <v>39510000000000</v>
      </c>
      <c r="X404" s="3">
        <v>39750000000000</v>
      </c>
      <c r="Y404" s="3">
        <v>39990000000000</v>
      </c>
      <c r="Z404" s="3">
        <v>40220000000000</v>
      </c>
      <c r="AA404" s="3">
        <v>40460000000000</v>
      </c>
      <c r="AB404" s="3">
        <v>40700000000000</v>
      </c>
      <c r="AC404" s="3">
        <v>41060000000000</v>
      </c>
      <c r="AD404" s="3">
        <v>41420000000000</v>
      </c>
      <c r="AE404" s="3">
        <v>41780000000000</v>
      </c>
      <c r="AF404" s="3">
        <v>42140000000000</v>
      </c>
      <c r="AG404" s="3">
        <v>42490000000000</v>
      </c>
    </row>
    <row r="405" spans="1:33" s="17" customFormat="1" hidden="1" x14ac:dyDescent="0.35">
      <c r="A405" t="s">
        <v>171</v>
      </c>
      <c r="B405" t="s">
        <v>128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s="17" customFormat="1" hidden="1" x14ac:dyDescent="0.35">
      <c r="A406" t="s">
        <v>172</v>
      </c>
      <c r="B406" t="s">
        <v>128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s="17" customFormat="1" hidden="1" x14ac:dyDescent="0.35">
      <c r="A407" t="s">
        <v>173</v>
      </c>
      <c r="B407" t="s">
        <v>128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s="17" customFormat="1" hidden="1" x14ac:dyDescent="0.35">
      <c r="A408" t="s">
        <v>174</v>
      </c>
      <c r="B408" t="s">
        <v>128</v>
      </c>
      <c r="C408" s="3">
        <v>201075000000000</v>
      </c>
      <c r="D408" s="3">
        <v>211031000000000</v>
      </c>
      <c r="E408" s="3">
        <v>224149000000000</v>
      </c>
      <c r="F408" s="3">
        <v>241834000000000</v>
      </c>
      <c r="G408" s="3">
        <v>263727000000000</v>
      </c>
      <c r="H408" s="3">
        <v>290783000000000</v>
      </c>
      <c r="I408" s="3">
        <v>318816000000000</v>
      </c>
      <c r="J408" s="3">
        <v>349950000000000</v>
      </c>
      <c r="K408" s="3">
        <v>382550000000000</v>
      </c>
      <c r="L408" s="3">
        <v>416685000000000</v>
      </c>
      <c r="M408" s="3">
        <v>452234000000000</v>
      </c>
      <c r="N408" s="3">
        <v>488968000000000</v>
      </c>
      <c r="O408" s="3">
        <v>526551000000000</v>
      </c>
      <c r="P408" s="3">
        <v>565052000000000</v>
      </c>
      <c r="Q408" s="3">
        <v>603997000000000</v>
      </c>
      <c r="R408" s="3">
        <v>643606000000000</v>
      </c>
      <c r="S408" s="3">
        <v>683942000000000</v>
      </c>
      <c r="T408" s="3">
        <v>724840000000000</v>
      </c>
      <c r="U408" s="3">
        <v>766314000000000</v>
      </c>
      <c r="V408" s="3">
        <v>808898000000000</v>
      </c>
      <c r="W408" s="3">
        <v>852154000000000</v>
      </c>
      <c r="X408" s="3">
        <v>895901000000000</v>
      </c>
      <c r="Y408" s="3">
        <v>940075000000000</v>
      </c>
      <c r="Z408" s="3">
        <v>984719000000000</v>
      </c>
      <c r="AA408" s="3">
        <v>1029600000000000</v>
      </c>
      <c r="AB408" s="3">
        <v>1072720000000000</v>
      </c>
      <c r="AC408" s="3">
        <v>1113740000000000</v>
      </c>
      <c r="AD408" s="3">
        <v>1152730000000000</v>
      </c>
      <c r="AE408" s="3">
        <v>1188200000000000</v>
      </c>
      <c r="AF408" s="3">
        <v>1219770000000000</v>
      </c>
      <c r="AG408" s="3">
        <v>1248420000000000</v>
      </c>
    </row>
    <row r="409" spans="1:33" s="17" customFormat="1" hidden="1" x14ac:dyDescent="0.35">
      <c r="A409" t="s">
        <v>175</v>
      </c>
      <c r="B409" t="s">
        <v>128</v>
      </c>
      <c r="C409">
        <v>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</row>
    <row r="410" spans="1:33" hidden="1" x14ac:dyDescent="0.35">
      <c r="A410" t="s">
        <v>176</v>
      </c>
      <c r="B410" t="s">
        <v>128</v>
      </c>
      <c r="C410" s="3">
        <v>2472740000000000</v>
      </c>
      <c r="D410" s="3">
        <v>2497090000000000</v>
      </c>
      <c r="E410" s="3">
        <v>2522170000000000</v>
      </c>
      <c r="F410" s="3">
        <v>2529130000000000</v>
      </c>
      <c r="G410" s="3">
        <v>2552110000000000</v>
      </c>
      <c r="H410" s="3">
        <v>2572640000000000</v>
      </c>
      <c r="I410" s="3">
        <v>2587440000000000</v>
      </c>
      <c r="J410" s="3">
        <v>2599310000000000</v>
      </c>
      <c r="K410" s="3">
        <v>2613520000000000</v>
      </c>
      <c r="L410" s="3">
        <v>2620420000000000</v>
      </c>
      <c r="M410" s="3">
        <v>2621450000000000</v>
      </c>
      <c r="N410" s="3">
        <v>2625670000000000</v>
      </c>
      <c r="O410" s="3">
        <v>2631970000000000</v>
      </c>
      <c r="P410" s="3">
        <v>2627490000000000</v>
      </c>
      <c r="Q410" s="3">
        <v>2610270000000000</v>
      </c>
      <c r="R410" s="3">
        <v>2597280000000000</v>
      </c>
      <c r="S410" s="3">
        <v>2584140000000000</v>
      </c>
      <c r="T410" s="3">
        <v>2576490000000000</v>
      </c>
      <c r="U410" s="3">
        <v>2568170000000000</v>
      </c>
      <c r="V410" s="3">
        <v>2559790000000000</v>
      </c>
      <c r="W410" s="3">
        <v>2555830000000000</v>
      </c>
      <c r="X410" s="3">
        <v>2557480000000000</v>
      </c>
      <c r="Y410" s="3">
        <v>2553460000000000</v>
      </c>
      <c r="Z410" s="3">
        <v>2547880000000000</v>
      </c>
      <c r="AA410" s="3">
        <v>2541520000000000</v>
      </c>
      <c r="AB410" s="3">
        <v>2538480000000000</v>
      </c>
      <c r="AC410" s="3">
        <v>2538200000000000</v>
      </c>
      <c r="AD410" s="3">
        <v>2536390000000000</v>
      </c>
      <c r="AE410" s="3">
        <v>2532840000000000</v>
      </c>
      <c r="AF410" s="3">
        <v>2532060000000000</v>
      </c>
      <c r="AG410" s="3">
        <v>2530480000000000</v>
      </c>
    </row>
    <row r="411" spans="1:33" hidden="1" x14ac:dyDescent="0.35">
      <c r="A411" t="s">
        <v>177</v>
      </c>
      <c r="B411" t="s">
        <v>128</v>
      </c>
      <c r="C411" s="3">
        <v>2445540000000000</v>
      </c>
      <c r="D411" s="3">
        <v>2449650000000000</v>
      </c>
      <c r="E411" s="3">
        <v>2435380000000000</v>
      </c>
      <c r="F411" s="3">
        <v>2409850000000000</v>
      </c>
      <c r="G411" s="3">
        <v>2390400000000000</v>
      </c>
      <c r="H411" s="3">
        <v>2378660000000000</v>
      </c>
      <c r="I411" s="3">
        <v>2389660000000000</v>
      </c>
      <c r="J411" s="3">
        <v>2392080000000000</v>
      </c>
      <c r="K411" s="3">
        <v>2393530000000000</v>
      </c>
      <c r="L411" s="3">
        <v>2407510000000000</v>
      </c>
      <c r="M411" s="3">
        <v>2399540000000000</v>
      </c>
      <c r="N411" s="3">
        <v>2370970000000000</v>
      </c>
      <c r="O411" s="3">
        <v>2378640000000000</v>
      </c>
      <c r="P411" s="3">
        <v>2377520000000000</v>
      </c>
      <c r="Q411" s="3">
        <v>2367740000000000</v>
      </c>
      <c r="R411" s="3">
        <v>2371840000000000</v>
      </c>
      <c r="S411" s="3">
        <v>2376520000000000</v>
      </c>
      <c r="T411" s="3">
        <v>2383780000000000</v>
      </c>
      <c r="U411" s="3">
        <v>2393320000000000</v>
      </c>
      <c r="V411" s="3">
        <v>2403150000000000</v>
      </c>
      <c r="W411" s="3">
        <v>2416160000000000</v>
      </c>
      <c r="X411" s="3">
        <v>2433610000000000</v>
      </c>
      <c r="Y411" s="3">
        <v>2445630000000000</v>
      </c>
      <c r="Z411" s="3">
        <v>2454480000000000</v>
      </c>
      <c r="AA411" s="3">
        <v>2462910000000000</v>
      </c>
      <c r="AB411" s="3">
        <v>2471780000000000</v>
      </c>
      <c r="AC411" s="3">
        <v>2484100000000000</v>
      </c>
      <c r="AD411" s="3">
        <v>2494260000000000</v>
      </c>
      <c r="AE411" s="3">
        <v>2500450000000000</v>
      </c>
      <c r="AF411" s="3">
        <v>2507000000000000</v>
      </c>
      <c r="AG411" s="3">
        <v>2512660000000000</v>
      </c>
    </row>
    <row r="412" spans="1:33" hidden="1" x14ac:dyDescent="0.35">
      <c r="A412" t="s">
        <v>178</v>
      </c>
      <c r="B412" t="s">
        <v>128</v>
      </c>
      <c r="C412" s="3">
        <v>3836360000000000</v>
      </c>
      <c r="D412" s="3">
        <v>3838580000000000</v>
      </c>
      <c r="E412" s="3">
        <v>3873710000000000</v>
      </c>
      <c r="F412" s="3">
        <v>3876050000000000</v>
      </c>
      <c r="G412" s="3">
        <v>3883540000000000</v>
      </c>
      <c r="H412" s="3">
        <v>3883340000000000</v>
      </c>
      <c r="I412" s="3">
        <v>3880470000000000</v>
      </c>
      <c r="J412" s="3">
        <v>3882330000000000</v>
      </c>
      <c r="K412" s="3">
        <v>3901750000000000</v>
      </c>
      <c r="L412" s="3">
        <v>3911480000000000</v>
      </c>
      <c r="M412" s="3">
        <v>3919010000000000</v>
      </c>
      <c r="N412" s="3">
        <v>3929440000000000</v>
      </c>
      <c r="O412" s="3">
        <v>3948050000000000</v>
      </c>
      <c r="P412" s="3">
        <v>3956170000000000</v>
      </c>
      <c r="Q412" s="3">
        <v>3963780000000000</v>
      </c>
      <c r="R412" s="3">
        <v>3968980000000000</v>
      </c>
      <c r="S412" s="3">
        <v>3986190000000000</v>
      </c>
      <c r="T412" s="3">
        <v>3998490000000000</v>
      </c>
      <c r="U412" s="3">
        <v>4016300000000000</v>
      </c>
      <c r="V412" s="3">
        <v>4037290000000000</v>
      </c>
      <c r="W412" s="3">
        <v>4047800000000000</v>
      </c>
      <c r="X412" s="3">
        <v>4076600000000000</v>
      </c>
      <c r="Y412" s="3">
        <v>4112900000000000</v>
      </c>
      <c r="Z412" s="3">
        <v>4137800000000000</v>
      </c>
      <c r="AA412" s="3">
        <v>4158500000000000</v>
      </c>
      <c r="AB412" s="3">
        <v>4175590000000000</v>
      </c>
      <c r="AC412" s="3">
        <v>4194690000000000</v>
      </c>
      <c r="AD412" s="3">
        <v>4210470000000000</v>
      </c>
      <c r="AE412" s="3">
        <v>4229360000000000</v>
      </c>
      <c r="AF412" s="3">
        <v>4258440000000000</v>
      </c>
      <c r="AG412" s="3">
        <v>4280020000000000</v>
      </c>
    </row>
    <row r="413" spans="1:33" hidden="1" x14ac:dyDescent="0.35">
      <c r="A413" t="s">
        <v>179</v>
      </c>
      <c r="B413" t="s">
        <v>128</v>
      </c>
      <c r="C413" s="3">
        <v>586007000000</v>
      </c>
      <c r="D413" s="3">
        <v>615796000000</v>
      </c>
      <c r="E413" s="3">
        <v>646633000000</v>
      </c>
      <c r="F413" s="3">
        <v>662065000000</v>
      </c>
      <c r="G413" s="3">
        <v>785226000000</v>
      </c>
      <c r="H413" s="3">
        <v>814415000000</v>
      </c>
      <c r="I413" s="3">
        <v>844431000000</v>
      </c>
      <c r="J413" s="3">
        <v>972433000000</v>
      </c>
      <c r="K413" s="3">
        <v>1120680000000</v>
      </c>
      <c r="L413" s="3">
        <v>1259270000000</v>
      </c>
      <c r="M413" s="3">
        <v>1449300000000</v>
      </c>
      <c r="N413" s="3">
        <v>1707630000000</v>
      </c>
      <c r="O413" s="3">
        <v>1848350000000</v>
      </c>
      <c r="P413" s="3">
        <v>2236000000000</v>
      </c>
      <c r="Q413" s="3">
        <v>2719860000000</v>
      </c>
      <c r="R413" s="3">
        <v>2930470000000</v>
      </c>
      <c r="S413" s="3">
        <v>3095460000000</v>
      </c>
      <c r="T413" s="3">
        <v>3221720000000</v>
      </c>
      <c r="U413" s="3">
        <v>3419440000000</v>
      </c>
      <c r="V413" s="3">
        <v>3654540000000</v>
      </c>
      <c r="W413" s="3">
        <v>3862060000000</v>
      </c>
      <c r="X413" s="3">
        <v>4052470000000</v>
      </c>
      <c r="Y413" s="3">
        <v>4413050000000</v>
      </c>
      <c r="Z413" s="3">
        <v>4712320000000</v>
      </c>
      <c r="AA413" s="3">
        <v>5146050000000</v>
      </c>
      <c r="AB413" s="3">
        <v>5647070000000</v>
      </c>
      <c r="AC413" s="3">
        <v>6037420000000</v>
      </c>
      <c r="AD413" s="3">
        <v>6406530000000</v>
      </c>
      <c r="AE413" s="3">
        <v>6873810000000</v>
      </c>
      <c r="AF413" s="3">
        <v>7472510000000</v>
      </c>
      <c r="AG413" s="3">
        <v>7984850000000</v>
      </c>
    </row>
    <row r="414" spans="1:33" hidden="1" x14ac:dyDescent="0.35">
      <c r="A414" t="s">
        <v>180</v>
      </c>
      <c r="B414" t="s">
        <v>128</v>
      </c>
      <c r="C414">
        <v>0</v>
      </c>
    </row>
    <row r="415" spans="1:33" hidden="1" x14ac:dyDescent="0.35">
      <c r="A415" t="s">
        <v>181</v>
      </c>
      <c r="B415" t="s">
        <v>128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idden="1" x14ac:dyDescent="0.35">
      <c r="A416" t="s">
        <v>136</v>
      </c>
      <c r="B416" t="s">
        <v>127</v>
      </c>
      <c r="C416">
        <v>670.1</v>
      </c>
      <c r="D416">
        <v>661.47699999999998</v>
      </c>
      <c r="E416">
        <v>655.88</v>
      </c>
      <c r="F416">
        <v>654.01499999999999</v>
      </c>
      <c r="G416">
        <v>652.93899999999996</v>
      </c>
      <c r="H416">
        <v>647.76</v>
      </c>
      <c r="I416">
        <v>642.971</v>
      </c>
      <c r="J416">
        <v>636.55600000000004</v>
      </c>
      <c r="K416">
        <v>626.28399999999999</v>
      </c>
      <c r="L416">
        <v>620.39</v>
      </c>
      <c r="M416">
        <v>613.971</v>
      </c>
      <c r="N416">
        <v>613.95899999999995</v>
      </c>
      <c r="O416">
        <v>614.34699999999998</v>
      </c>
      <c r="P416">
        <v>611.39099999999996</v>
      </c>
      <c r="Q416">
        <v>609.61699999999996</v>
      </c>
      <c r="R416">
        <v>606.16399999999999</v>
      </c>
      <c r="S416">
        <v>603.20299999999997</v>
      </c>
      <c r="T416">
        <v>599.06700000000001</v>
      </c>
      <c r="U416">
        <v>598.07899999999995</v>
      </c>
      <c r="V416">
        <v>596.14400000000001</v>
      </c>
      <c r="W416">
        <v>591.93600000000004</v>
      </c>
      <c r="X416">
        <v>588.37900000000002</v>
      </c>
      <c r="Y416">
        <v>587.072</v>
      </c>
      <c r="Z416">
        <v>588.61400000000003</v>
      </c>
      <c r="AA416">
        <v>589.47699999999998</v>
      </c>
      <c r="AB416">
        <v>589.428</v>
      </c>
      <c r="AC416">
        <v>589.51300000000003</v>
      </c>
      <c r="AD416">
        <v>590.19000000000005</v>
      </c>
      <c r="AE416">
        <v>590.36300000000006</v>
      </c>
      <c r="AF416">
        <v>591.11599999999999</v>
      </c>
      <c r="AG416">
        <v>591.59</v>
      </c>
    </row>
    <row r="417" spans="1:33" hidden="1" x14ac:dyDescent="0.35">
      <c r="A417" t="s">
        <v>115</v>
      </c>
      <c r="B417" t="s">
        <v>127</v>
      </c>
      <c r="C417">
        <v>158.92699999999999</v>
      </c>
      <c r="D417">
        <v>160.03</v>
      </c>
      <c r="E417">
        <v>160.09700000000001</v>
      </c>
      <c r="F417">
        <v>159.24</v>
      </c>
      <c r="G417">
        <v>158.30099999999999</v>
      </c>
      <c r="H417">
        <v>157.12200000000001</v>
      </c>
      <c r="I417">
        <v>155.976</v>
      </c>
      <c r="J417">
        <v>154.63200000000001</v>
      </c>
      <c r="K417">
        <v>152.99299999999999</v>
      </c>
      <c r="L417">
        <v>150.982</v>
      </c>
      <c r="M417">
        <v>148.654</v>
      </c>
      <c r="N417">
        <v>146.345</v>
      </c>
      <c r="O417">
        <v>144.44499999999999</v>
      </c>
      <c r="P417">
        <v>141.87100000000001</v>
      </c>
      <c r="Q417">
        <v>139.32300000000001</v>
      </c>
      <c r="R417">
        <v>136.88800000000001</v>
      </c>
      <c r="S417">
        <v>134.53299999999999</v>
      </c>
      <c r="T417">
        <v>132.346</v>
      </c>
      <c r="U417">
        <v>130.41300000000001</v>
      </c>
      <c r="V417">
        <v>128.70400000000001</v>
      </c>
      <c r="W417">
        <v>127.111</v>
      </c>
      <c r="X417">
        <v>125.63200000000001</v>
      </c>
      <c r="Y417">
        <v>124.223</v>
      </c>
      <c r="Z417">
        <v>122.867</v>
      </c>
      <c r="AA417">
        <v>121.574</v>
      </c>
      <c r="AB417">
        <v>120.283</v>
      </c>
      <c r="AC417">
        <v>118.98699999999999</v>
      </c>
      <c r="AD417">
        <v>117.63800000000001</v>
      </c>
      <c r="AE417">
        <v>116.327</v>
      </c>
      <c r="AF417">
        <v>115.077</v>
      </c>
      <c r="AG417">
        <v>113.89100000000001</v>
      </c>
    </row>
    <row r="418" spans="1:33" hidden="1" x14ac:dyDescent="0.35">
      <c r="A418" t="s">
        <v>116</v>
      </c>
      <c r="B418" t="s">
        <v>127</v>
      </c>
      <c r="C418">
        <v>60.268999999999998</v>
      </c>
      <c r="D418">
        <v>58.52</v>
      </c>
      <c r="E418">
        <v>58.881500000000003</v>
      </c>
      <c r="F418">
        <v>59.700400000000002</v>
      </c>
      <c r="G418">
        <v>60.911299999999997</v>
      </c>
      <c r="H418">
        <v>59.396500000000003</v>
      </c>
      <c r="I418">
        <v>57.9495</v>
      </c>
      <c r="J418">
        <v>56.152900000000002</v>
      </c>
      <c r="K418">
        <v>52.974800000000002</v>
      </c>
      <c r="L418">
        <v>53.837299999999999</v>
      </c>
      <c r="M418">
        <v>52.753900000000002</v>
      </c>
      <c r="N418">
        <v>53.9557</v>
      </c>
      <c r="O418">
        <v>53.883600000000001</v>
      </c>
      <c r="P418">
        <v>53.534399999999998</v>
      </c>
      <c r="Q418">
        <v>54.183599999999998</v>
      </c>
      <c r="R418">
        <v>53.286799999999999</v>
      </c>
      <c r="S418">
        <v>52.164999999999999</v>
      </c>
      <c r="T418">
        <v>49.984400000000001</v>
      </c>
      <c r="U418">
        <v>49.515799999999999</v>
      </c>
      <c r="V418">
        <v>47.473599999999998</v>
      </c>
      <c r="W418">
        <v>44.054099999999998</v>
      </c>
      <c r="X418">
        <v>40.677100000000003</v>
      </c>
      <c r="Y418">
        <v>39.1571</v>
      </c>
      <c r="Z418">
        <v>40.111699999999999</v>
      </c>
      <c r="AA418">
        <v>39.945599999999999</v>
      </c>
      <c r="AB418">
        <v>39.152200000000001</v>
      </c>
      <c r="AC418">
        <v>38.233499999999999</v>
      </c>
      <c r="AD418">
        <v>37.830500000000001</v>
      </c>
      <c r="AE418">
        <v>36.808</v>
      </c>
      <c r="AF418">
        <v>36.0702</v>
      </c>
      <c r="AG418">
        <v>34.816400000000002</v>
      </c>
    </row>
    <row r="419" spans="1:33" hidden="1" x14ac:dyDescent="0.35">
      <c r="A419" t="s">
        <v>117</v>
      </c>
      <c r="B419" t="s">
        <v>127</v>
      </c>
      <c r="C419">
        <v>40.614600000000003</v>
      </c>
      <c r="D419">
        <v>40.823300000000003</v>
      </c>
      <c r="E419">
        <v>39.354599999999998</v>
      </c>
      <c r="F419">
        <v>38.964599999999997</v>
      </c>
      <c r="G419">
        <v>38.579700000000003</v>
      </c>
      <c r="H419">
        <v>38.1004</v>
      </c>
      <c r="I419">
        <v>37.622799999999998</v>
      </c>
      <c r="J419">
        <v>37.140099999999997</v>
      </c>
      <c r="K419">
        <v>36.557899999999997</v>
      </c>
      <c r="L419">
        <v>35.990400000000001</v>
      </c>
      <c r="M419">
        <v>35.450899999999997</v>
      </c>
      <c r="N419">
        <v>35.087699999999998</v>
      </c>
      <c r="O419">
        <v>34.982500000000002</v>
      </c>
      <c r="P419">
        <v>34.849600000000002</v>
      </c>
      <c r="Q419">
        <v>34.821300000000001</v>
      </c>
      <c r="R419">
        <v>34.7866</v>
      </c>
      <c r="S419">
        <v>34.778199999999998</v>
      </c>
      <c r="T419">
        <v>34.683700000000002</v>
      </c>
      <c r="U419">
        <v>34.6858</v>
      </c>
      <c r="V419">
        <v>34.7194</v>
      </c>
      <c r="W419">
        <v>34.778100000000002</v>
      </c>
      <c r="X419">
        <v>34.866599999999998</v>
      </c>
      <c r="Y419">
        <v>35.048099999999998</v>
      </c>
      <c r="Z419">
        <v>35.127299999999998</v>
      </c>
      <c r="AA419">
        <v>35.238100000000003</v>
      </c>
      <c r="AB419">
        <v>35.404499999999999</v>
      </c>
      <c r="AC419">
        <v>35.5974</v>
      </c>
      <c r="AD419">
        <v>35.7562</v>
      </c>
      <c r="AE419">
        <v>35.963200000000001</v>
      </c>
      <c r="AF419">
        <v>36.168100000000003</v>
      </c>
      <c r="AG419">
        <v>36.409999999999997</v>
      </c>
    </row>
    <row r="420" spans="1:33" hidden="1" x14ac:dyDescent="0.35">
      <c r="A420" t="s">
        <v>118</v>
      </c>
      <c r="B420" t="s">
        <v>127</v>
      </c>
      <c r="C420">
        <v>39.099600000000002</v>
      </c>
      <c r="D420">
        <v>38.853499999999997</v>
      </c>
      <c r="E420">
        <v>38.920999999999999</v>
      </c>
      <c r="F420">
        <v>39.135399999999997</v>
      </c>
      <c r="G420">
        <v>39.407299999999999</v>
      </c>
      <c r="H420">
        <v>39.406799999999997</v>
      </c>
      <c r="I420">
        <v>39.400399999999998</v>
      </c>
      <c r="J420">
        <v>39.246499999999997</v>
      </c>
      <c r="K420">
        <v>38.8688</v>
      </c>
      <c r="L420">
        <v>38.575899999999997</v>
      </c>
      <c r="M420">
        <v>38.363900000000001</v>
      </c>
      <c r="N420">
        <v>38.438699999999997</v>
      </c>
      <c r="O420">
        <v>38.689900000000002</v>
      </c>
      <c r="P420">
        <v>38.818800000000003</v>
      </c>
      <c r="Q420">
        <v>38.966999999999999</v>
      </c>
      <c r="R420">
        <v>39.120800000000003</v>
      </c>
      <c r="S420">
        <v>39.288499999999999</v>
      </c>
      <c r="T420">
        <v>39.3504</v>
      </c>
      <c r="U420">
        <v>39.599800000000002</v>
      </c>
      <c r="V420">
        <v>39.930799999999998</v>
      </c>
      <c r="W420">
        <v>40.110700000000001</v>
      </c>
      <c r="X420">
        <v>40.364699999999999</v>
      </c>
      <c r="Y420">
        <v>40.724600000000002</v>
      </c>
      <c r="Z420">
        <v>40.993299999999998</v>
      </c>
      <c r="AA420">
        <v>41.310899999999997</v>
      </c>
      <c r="AB420">
        <v>41.644599999999997</v>
      </c>
      <c r="AC420">
        <v>42.088000000000001</v>
      </c>
      <c r="AD420">
        <v>42.531599999999997</v>
      </c>
      <c r="AE420">
        <v>43.037700000000001</v>
      </c>
      <c r="AF420">
        <v>43.568100000000001</v>
      </c>
      <c r="AG420">
        <v>44.176099999999998</v>
      </c>
    </row>
    <row r="421" spans="1:33" hidden="1" x14ac:dyDescent="0.35">
      <c r="A421" t="s">
        <v>137</v>
      </c>
      <c r="B421" t="s">
        <v>127</v>
      </c>
      <c r="C421">
        <v>386.19900000000001</v>
      </c>
      <c r="D421">
        <v>379.56200000000001</v>
      </c>
      <c r="E421">
        <v>376.26900000000001</v>
      </c>
      <c r="F421">
        <v>375.964</v>
      </c>
      <c r="G421">
        <v>376.04599999999999</v>
      </c>
      <c r="H421">
        <v>375.33699999999999</v>
      </c>
      <c r="I421">
        <v>374.92</v>
      </c>
      <c r="J421">
        <v>373.58499999999998</v>
      </c>
      <c r="K421">
        <v>370.28100000000001</v>
      </c>
      <c r="L421">
        <v>367.22800000000001</v>
      </c>
      <c r="M421">
        <v>365.49</v>
      </c>
      <c r="N421">
        <v>366.36900000000003</v>
      </c>
      <c r="O421">
        <v>367.64400000000001</v>
      </c>
      <c r="P421">
        <v>367.52800000000002</v>
      </c>
      <c r="Q421">
        <v>367.46600000000001</v>
      </c>
      <c r="R421">
        <v>367.22399999999999</v>
      </c>
      <c r="S421">
        <v>367.59</v>
      </c>
      <c r="T421">
        <v>367.95100000000002</v>
      </c>
      <c r="U421">
        <v>369.11599999999999</v>
      </c>
      <c r="V421">
        <v>370.63299999999998</v>
      </c>
      <c r="W421">
        <v>371.21899999999999</v>
      </c>
      <c r="X421">
        <v>372.178</v>
      </c>
      <c r="Y421">
        <v>373.25700000000001</v>
      </c>
      <c r="Z421">
        <v>374.90499999999997</v>
      </c>
      <c r="AA421">
        <v>376.77699999999999</v>
      </c>
      <c r="AB421">
        <v>378.33499999999998</v>
      </c>
      <c r="AC421">
        <v>380.036</v>
      </c>
      <c r="AD421">
        <v>381.84699999999998</v>
      </c>
      <c r="AE421">
        <v>383.726</v>
      </c>
      <c r="AF421">
        <v>385.709</v>
      </c>
      <c r="AG421">
        <v>387.78899999999999</v>
      </c>
    </row>
    <row r="422" spans="1:33" hidden="1" x14ac:dyDescent="0.35">
      <c r="A422" t="s">
        <v>119</v>
      </c>
      <c r="B422" t="s">
        <v>127</v>
      </c>
      <c r="C422">
        <v>1.3543700000000001</v>
      </c>
      <c r="D422">
        <v>1.4158200000000001</v>
      </c>
      <c r="E422">
        <v>1.44767</v>
      </c>
      <c r="F422">
        <v>1.4658199999999999</v>
      </c>
      <c r="G422">
        <v>1.5122599999999999</v>
      </c>
      <c r="H422">
        <v>1.5794699999999999</v>
      </c>
      <c r="I422">
        <v>1.64754</v>
      </c>
      <c r="J422">
        <v>1.7092099999999999</v>
      </c>
      <c r="K422">
        <v>1.881</v>
      </c>
      <c r="L422">
        <v>2.4127900000000002</v>
      </c>
      <c r="M422">
        <v>3.258</v>
      </c>
      <c r="N422">
        <v>3.7618399999999999</v>
      </c>
      <c r="O422">
        <v>4.7015500000000001</v>
      </c>
      <c r="P422">
        <v>4.7898300000000003</v>
      </c>
      <c r="Q422">
        <v>4.8564999999999996</v>
      </c>
      <c r="R422">
        <v>4.8588399999999998</v>
      </c>
      <c r="S422">
        <v>4.8488600000000002</v>
      </c>
      <c r="T422">
        <v>4.7518599999999998</v>
      </c>
      <c r="U422">
        <v>4.7492900000000002</v>
      </c>
      <c r="V422">
        <v>4.6835699999999996</v>
      </c>
      <c r="W422">
        <v>4.6634500000000001</v>
      </c>
      <c r="X422">
        <v>4.6610300000000002</v>
      </c>
      <c r="Y422">
        <v>4.6619900000000003</v>
      </c>
      <c r="Z422">
        <v>4.6097299999999999</v>
      </c>
      <c r="AA422">
        <v>4.6313500000000003</v>
      </c>
      <c r="AB422">
        <v>4.6087499999999997</v>
      </c>
      <c r="AC422">
        <v>4.5709799999999996</v>
      </c>
      <c r="AD422">
        <v>4.5874100000000002</v>
      </c>
      <c r="AE422">
        <v>4.5011000000000001</v>
      </c>
      <c r="AF422">
        <v>4.5235000000000003</v>
      </c>
      <c r="AG422">
        <v>4.5065999999999997</v>
      </c>
    </row>
    <row r="423" spans="1:33" hidden="1" x14ac:dyDescent="0.35">
      <c r="A423" t="s">
        <v>120</v>
      </c>
      <c r="B423" t="s">
        <v>127</v>
      </c>
      <c r="C423">
        <v>-16.363600000000002</v>
      </c>
      <c r="D423">
        <v>-17.7273</v>
      </c>
      <c r="E423">
        <v>-19.090900000000001</v>
      </c>
      <c r="F423">
        <v>-20.454499999999999</v>
      </c>
      <c r="G423">
        <v>-21.818200000000001</v>
      </c>
      <c r="H423">
        <v>-23.181799999999999</v>
      </c>
      <c r="I423">
        <v>-24.545500000000001</v>
      </c>
      <c r="J423">
        <v>-25.909099999999999</v>
      </c>
      <c r="K423">
        <v>-27.2727</v>
      </c>
      <c r="L423">
        <v>-28.636399999999998</v>
      </c>
      <c r="M423">
        <v>-30</v>
      </c>
      <c r="N423">
        <v>-30</v>
      </c>
      <c r="O423">
        <v>-30</v>
      </c>
      <c r="P423">
        <v>-30</v>
      </c>
      <c r="Q423">
        <v>-30</v>
      </c>
      <c r="R423">
        <v>-30</v>
      </c>
      <c r="S423">
        <v>-30</v>
      </c>
      <c r="T423">
        <v>-30</v>
      </c>
      <c r="U423">
        <v>-30</v>
      </c>
      <c r="V423">
        <v>-30</v>
      </c>
      <c r="W423">
        <v>-30</v>
      </c>
      <c r="X423">
        <v>-30</v>
      </c>
      <c r="Y423">
        <v>-30</v>
      </c>
      <c r="Z423">
        <v>-30</v>
      </c>
      <c r="AA423">
        <v>-30</v>
      </c>
      <c r="AB423">
        <v>-30</v>
      </c>
      <c r="AC423">
        <v>-30</v>
      </c>
      <c r="AD423">
        <v>-30</v>
      </c>
      <c r="AE423">
        <v>-30</v>
      </c>
      <c r="AF423">
        <v>-30</v>
      </c>
      <c r="AG423">
        <v>-30</v>
      </c>
    </row>
    <row r="424" spans="1:33" hidden="1" x14ac:dyDescent="0.35">
      <c r="A424" t="s">
        <v>121</v>
      </c>
      <c r="B424" t="s">
        <v>127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35">
      <c r="A425" t="s">
        <v>122</v>
      </c>
      <c r="B425" t="s">
        <v>127</v>
      </c>
      <c r="C425">
        <v>288.32100000000003</v>
      </c>
      <c r="D425">
        <v>281.83199999999999</v>
      </c>
      <c r="E425">
        <v>277.35300000000001</v>
      </c>
      <c r="F425">
        <v>276.15199999999999</v>
      </c>
      <c r="G425">
        <v>275.50200000000001</v>
      </c>
      <c r="H425">
        <v>274.154</v>
      </c>
      <c r="I425">
        <v>273.08699999999999</v>
      </c>
      <c r="J425">
        <v>271.13200000000001</v>
      </c>
      <c r="K425">
        <v>267.30500000000001</v>
      </c>
      <c r="L425">
        <v>263.68200000000002</v>
      </c>
      <c r="M425">
        <v>261.423</v>
      </c>
      <c r="N425">
        <v>261.91899999999998</v>
      </c>
      <c r="O425">
        <v>262.72300000000001</v>
      </c>
      <c r="P425">
        <v>262.13</v>
      </c>
      <c r="Q425">
        <v>261.62</v>
      </c>
      <c r="R425">
        <v>260.899</v>
      </c>
      <c r="S425">
        <v>260.84399999999999</v>
      </c>
      <c r="T425">
        <v>260.76100000000002</v>
      </c>
      <c r="U425">
        <v>261.50599999999997</v>
      </c>
      <c r="V425">
        <v>262.46199999999999</v>
      </c>
      <c r="W425">
        <v>262.60899999999998</v>
      </c>
      <c r="X425">
        <v>263.108</v>
      </c>
      <c r="Y425">
        <v>263.774</v>
      </c>
      <c r="Z425">
        <v>264.95600000000002</v>
      </c>
      <c r="AA425">
        <v>266.42899999999997</v>
      </c>
      <c r="AB425">
        <v>267.49299999999999</v>
      </c>
      <c r="AC425">
        <v>268.72899999999998</v>
      </c>
      <c r="AD425">
        <v>270.02800000000002</v>
      </c>
      <c r="AE425">
        <v>271.40800000000002</v>
      </c>
      <c r="AF425">
        <v>272.91800000000001</v>
      </c>
      <c r="AG425">
        <v>274.45699999999999</v>
      </c>
    </row>
    <row r="426" spans="1:33" hidden="1" x14ac:dyDescent="0.35">
      <c r="A426" t="s">
        <v>123</v>
      </c>
      <c r="B426" t="s">
        <v>127</v>
      </c>
      <c r="C426">
        <v>74.702299999999994</v>
      </c>
      <c r="D426">
        <v>74.534499999999994</v>
      </c>
      <c r="E426">
        <v>75.336399999999998</v>
      </c>
      <c r="F426">
        <v>75.821399999999997</v>
      </c>
      <c r="G426">
        <v>76.139099999999999</v>
      </c>
      <c r="H426">
        <v>76.368099999999998</v>
      </c>
      <c r="I426">
        <v>76.612300000000005</v>
      </c>
      <c r="J426">
        <v>76.827799999999996</v>
      </c>
      <c r="K426">
        <v>76.944800000000001</v>
      </c>
      <c r="L426">
        <v>77.110900000000001</v>
      </c>
      <c r="M426">
        <v>77.2256</v>
      </c>
      <c r="N426">
        <v>77.207099999999997</v>
      </c>
      <c r="O426">
        <v>77.273300000000006</v>
      </c>
      <c r="P426">
        <v>77.344700000000003</v>
      </c>
      <c r="Q426">
        <v>77.388800000000003</v>
      </c>
      <c r="R426">
        <v>77.461500000000001</v>
      </c>
      <c r="S426">
        <v>77.476399999999998</v>
      </c>
      <c r="T426">
        <v>77.513900000000007</v>
      </c>
      <c r="U426">
        <v>77.536799999999999</v>
      </c>
      <c r="V426">
        <v>77.669499999999999</v>
      </c>
      <c r="W426">
        <v>77.707700000000003</v>
      </c>
      <c r="X426">
        <v>77.768199999999993</v>
      </c>
      <c r="Y426">
        <v>77.753</v>
      </c>
      <c r="Z426">
        <v>77.819999999999993</v>
      </c>
      <c r="AA426">
        <v>77.818399999999997</v>
      </c>
      <c r="AB426">
        <v>77.885199999999998</v>
      </c>
      <c r="AC426">
        <v>77.923199999999994</v>
      </c>
      <c r="AD426">
        <v>78.035399999999996</v>
      </c>
      <c r="AE426">
        <v>78.107100000000003</v>
      </c>
      <c r="AF426">
        <v>78.153700000000001</v>
      </c>
      <c r="AG426">
        <v>78.267600000000002</v>
      </c>
    </row>
    <row r="427" spans="1:33" hidden="1" x14ac:dyDescent="0.35">
      <c r="A427" t="s">
        <v>124</v>
      </c>
      <c r="B427" t="s">
        <v>127</v>
      </c>
      <c r="C427">
        <v>23.176100000000002</v>
      </c>
      <c r="D427">
        <v>23.195399999999999</v>
      </c>
      <c r="E427">
        <v>23.580100000000002</v>
      </c>
      <c r="F427">
        <v>23.990500000000001</v>
      </c>
      <c r="G427">
        <v>24.404</v>
      </c>
      <c r="H427">
        <v>24.814399999999999</v>
      </c>
      <c r="I427">
        <v>25.2209</v>
      </c>
      <c r="J427">
        <v>25.624700000000001</v>
      </c>
      <c r="K427">
        <v>26.031099999999999</v>
      </c>
      <c r="L427">
        <v>26.434899999999999</v>
      </c>
      <c r="M427">
        <v>26.8414</v>
      </c>
      <c r="N427">
        <v>27.243400000000001</v>
      </c>
      <c r="O427">
        <v>27.648299999999999</v>
      </c>
      <c r="P427">
        <v>28.0532</v>
      </c>
      <c r="Q427">
        <v>28.458100000000002</v>
      </c>
      <c r="R427">
        <v>28.8628</v>
      </c>
      <c r="S427">
        <v>29.269200000000001</v>
      </c>
      <c r="T427">
        <v>29.6754</v>
      </c>
      <c r="U427">
        <v>30.073</v>
      </c>
      <c r="V427">
        <v>30.5017</v>
      </c>
      <c r="W427">
        <v>30.9023</v>
      </c>
      <c r="X427">
        <v>31.302099999999999</v>
      </c>
      <c r="Y427">
        <v>31.729600000000001</v>
      </c>
      <c r="Z427">
        <v>32.129399999999997</v>
      </c>
      <c r="AA427">
        <v>32.529200000000003</v>
      </c>
      <c r="AB427">
        <v>32.956699999999998</v>
      </c>
      <c r="AC427">
        <v>33.383899999999997</v>
      </c>
      <c r="AD427">
        <v>33.783099999999997</v>
      </c>
      <c r="AE427">
        <v>34.210099999999997</v>
      </c>
      <c r="AF427">
        <v>34.637300000000003</v>
      </c>
      <c r="AG427">
        <v>35.064500000000002</v>
      </c>
    </row>
    <row r="428" spans="1:33" hidden="1" x14ac:dyDescent="0.35">
      <c r="A428" t="s">
        <v>138</v>
      </c>
      <c r="B428" t="s">
        <v>127</v>
      </c>
      <c r="C428">
        <v>534.35299999999995</v>
      </c>
      <c r="D428">
        <v>528.47799999999995</v>
      </c>
      <c r="E428">
        <v>522.79499999999996</v>
      </c>
      <c r="F428">
        <v>520.81100000000004</v>
      </c>
      <c r="G428">
        <v>519.63</v>
      </c>
      <c r="H428">
        <v>514.32500000000005</v>
      </c>
      <c r="I428">
        <v>510.053</v>
      </c>
      <c r="J428">
        <v>504.13799999999998</v>
      </c>
      <c r="K428">
        <v>494.42700000000002</v>
      </c>
      <c r="L428">
        <v>489.08</v>
      </c>
      <c r="M428">
        <v>483.16300000000001</v>
      </c>
      <c r="N428">
        <v>483.154</v>
      </c>
      <c r="O428">
        <v>483.53699999999998</v>
      </c>
      <c r="P428">
        <v>480.584</v>
      </c>
      <c r="Q428">
        <v>478.84500000000003</v>
      </c>
      <c r="R428">
        <v>475.40300000000002</v>
      </c>
      <c r="S428">
        <v>472.00400000000002</v>
      </c>
      <c r="T428">
        <v>467.428</v>
      </c>
      <c r="U428">
        <v>466.02199999999999</v>
      </c>
      <c r="V428">
        <v>463.642</v>
      </c>
      <c r="W428">
        <v>459.01100000000002</v>
      </c>
      <c r="X428">
        <v>455.05</v>
      </c>
      <c r="Y428">
        <v>453.29</v>
      </c>
      <c r="Z428">
        <v>454.42700000000002</v>
      </c>
      <c r="AA428">
        <v>454.88600000000002</v>
      </c>
      <c r="AB428">
        <v>454.43099999999998</v>
      </c>
      <c r="AC428">
        <v>454.07400000000001</v>
      </c>
      <c r="AD428">
        <v>454.36399999999998</v>
      </c>
      <c r="AE428">
        <v>454.09300000000002</v>
      </c>
      <c r="AF428">
        <v>454.42700000000002</v>
      </c>
      <c r="AG428">
        <v>454.51299999999998</v>
      </c>
    </row>
    <row r="429" spans="1:33" hidden="1" x14ac:dyDescent="0.35">
      <c r="A429" t="s">
        <v>139</v>
      </c>
      <c r="B429" t="s">
        <v>127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35">
      <c r="A430" t="s">
        <v>140</v>
      </c>
      <c r="B430" t="s">
        <v>127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idden="1" x14ac:dyDescent="0.35">
      <c r="A431" t="s">
        <v>141</v>
      </c>
      <c r="B431" t="s">
        <v>127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idden="1" x14ac:dyDescent="0.35">
      <c r="A432" t="s">
        <v>142</v>
      </c>
      <c r="B432" t="s">
        <v>127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hidden="1" x14ac:dyDescent="0.35">
      <c r="A433" t="s">
        <v>143</v>
      </c>
      <c r="B433" t="s">
        <v>127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35">
      <c r="A434" t="s">
        <v>144</v>
      </c>
      <c r="B434" t="s">
        <v>127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35">
      <c r="A435" t="s">
        <v>145</v>
      </c>
      <c r="B435" t="s">
        <v>127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idden="1" x14ac:dyDescent="0.35">
      <c r="A436" t="s">
        <v>146</v>
      </c>
      <c r="B436" t="s">
        <v>127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35">
      <c r="A437" t="s">
        <v>147</v>
      </c>
      <c r="B437" t="s">
        <v>127</v>
      </c>
      <c r="C437">
        <v>97.683599999999998</v>
      </c>
      <c r="D437">
        <v>96.656300000000002</v>
      </c>
      <c r="E437">
        <v>96.956500000000005</v>
      </c>
      <c r="F437">
        <v>97.269099999999995</v>
      </c>
      <c r="G437">
        <v>97.566999999999993</v>
      </c>
      <c r="H437">
        <v>97.886700000000005</v>
      </c>
      <c r="I437">
        <v>97.894000000000005</v>
      </c>
      <c r="J437">
        <v>97.923699999999997</v>
      </c>
      <c r="K437">
        <v>97.915199999999999</v>
      </c>
      <c r="L437">
        <v>97.915999999999997</v>
      </c>
      <c r="M437">
        <v>97.953900000000004</v>
      </c>
      <c r="N437">
        <v>98.212900000000005</v>
      </c>
      <c r="O437">
        <v>98.474800000000002</v>
      </c>
      <c r="P437">
        <v>98.738100000000003</v>
      </c>
      <c r="Q437">
        <v>98.973100000000002</v>
      </c>
      <c r="R437">
        <v>99.232600000000005</v>
      </c>
      <c r="S437">
        <v>99.720299999999995</v>
      </c>
      <c r="T437">
        <v>100.206</v>
      </c>
      <c r="U437">
        <v>100.66200000000001</v>
      </c>
      <c r="V437">
        <v>101.145</v>
      </c>
      <c r="W437">
        <v>101.60299999999999</v>
      </c>
      <c r="X437">
        <v>101.968</v>
      </c>
      <c r="Y437">
        <v>102.37</v>
      </c>
      <c r="Z437">
        <v>102.72</v>
      </c>
      <c r="AA437">
        <v>103.069</v>
      </c>
      <c r="AB437">
        <v>103.41800000000001</v>
      </c>
      <c r="AC437">
        <v>103.767</v>
      </c>
      <c r="AD437">
        <v>104.06100000000001</v>
      </c>
      <c r="AE437">
        <v>104.411</v>
      </c>
      <c r="AF437">
        <v>104.73399999999999</v>
      </c>
      <c r="AG437">
        <v>105.029</v>
      </c>
    </row>
    <row r="438" spans="1:33" hidden="1" x14ac:dyDescent="0.35">
      <c r="A438" t="s">
        <v>148</v>
      </c>
      <c r="B438" t="s">
        <v>127</v>
      </c>
      <c r="C438">
        <v>26.093800000000002</v>
      </c>
      <c r="D438">
        <v>24.8522</v>
      </c>
      <c r="E438">
        <v>25.088899999999999</v>
      </c>
      <c r="F438">
        <v>25.334700000000002</v>
      </c>
      <c r="G438">
        <v>25.592199999999998</v>
      </c>
      <c r="H438">
        <v>25.844200000000001</v>
      </c>
      <c r="I438">
        <v>26.084</v>
      </c>
      <c r="J438">
        <v>26.3171</v>
      </c>
      <c r="K438">
        <v>26.5276</v>
      </c>
      <c r="L438">
        <v>26.744599999999998</v>
      </c>
      <c r="M438">
        <v>26.966799999999999</v>
      </c>
      <c r="N438">
        <v>27.004799999999999</v>
      </c>
      <c r="O438">
        <v>27.048400000000001</v>
      </c>
      <c r="P438">
        <v>27.082599999999999</v>
      </c>
      <c r="Q438">
        <v>27.112300000000001</v>
      </c>
      <c r="R438">
        <v>27.141200000000001</v>
      </c>
      <c r="S438">
        <v>27.167200000000001</v>
      </c>
      <c r="T438">
        <v>27.195599999999999</v>
      </c>
      <c r="U438">
        <v>27.233699999999999</v>
      </c>
      <c r="V438">
        <v>27.270900000000001</v>
      </c>
      <c r="W438">
        <v>27.310500000000001</v>
      </c>
      <c r="X438">
        <v>27.333100000000002</v>
      </c>
      <c r="Y438">
        <v>27.3642</v>
      </c>
      <c r="Z438">
        <v>27.4025</v>
      </c>
      <c r="AA438">
        <v>27.4389</v>
      </c>
      <c r="AB438">
        <v>27.476500000000001</v>
      </c>
      <c r="AC438">
        <v>27.511299999999999</v>
      </c>
      <c r="AD438">
        <v>27.5471</v>
      </c>
      <c r="AE438">
        <v>27.5825</v>
      </c>
      <c r="AF438">
        <v>27.619700000000002</v>
      </c>
      <c r="AG438">
        <v>27.655200000000001</v>
      </c>
    </row>
    <row r="439" spans="1:33" hidden="1" x14ac:dyDescent="0.35">
      <c r="A439" t="s">
        <v>149</v>
      </c>
      <c r="B439" t="s">
        <v>127</v>
      </c>
      <c r="C439">
        <v>11.97</v>
      </c>
      <c r="D439">
        <v>11.49</v>
      </c>
      <c r="E439">
        <v>11.04</v>
      </c>
      <c r="F439">
        <v>10.6</v>
      </c>
      <c r="G439">
        <v>10.15</v>
      </c>
      <c r="H439">
        <v>9.7040000000000006</v>
      </c>
      <c r="I439">
        <v>8.94</v>
      </c>
      <c r="J439">
        <v>8.1769999999999996</v>
      </c>
      <c r="K439">
        <v>7.4139999999999997</v>
      </c>
      <c r="L439">
        <v>6.65</v>
      </c>
      <c r="M439">
        <v>5.8869999999999996</v>
      </c>
      <c r="N439">
        <v>5.5869999999999997</v>
      </c>
      <c r="O439">
        <v>5.2869999999999999</v>
      </c>
      <c r="P439">
        <v>4.9870000000000001</v>
      </c>
      <c r="Q439">
        <v>4.6870000000000003</v>
      </c>
      <c r="R439">
        <v>4.3869999999999996</v>
      </c>
      <c r="S439">
        <v>4.3120000000000003</v>
      </c>
      <c r="T439">
        <v>4.2370000000000001</v>
      </c>
      <c r="U439">
        <v>4.1609999999999996</v>
      </c>
      <c r="V439">
        <v>4.0860000000000003</v>
      </c>
      <c r="W439">
        <v>4.0110000000000001</v>
      </c>
      <c r="X439">
        <v>4.0289999999999999</v>
      </c>
      <c r="Y439">
        <v>4.0469999999999997</v>
      </c>
      <c r="Z439">
        <v>4.0650000000000004</v>
      </c>
      <c r="AA439">
        <v>4.0830000000000002</v>
      </c>
      <c r="AB439">
        <v>4.1020000000000003</v>
      </c>
      <c r="AC439">
        <v>4.16</v>
      </c>
      <c r="AD439">
        <v>4.218</v>
      </c>
      <c r="AE439">
        <v>4.2759999999999998</v>
      </c>
      <c r="AF439">
        <v>4.335</v>
      </c>
      <c r="AG439">
        <v>4.3929999999999998</v>
      </c>
    </row>
    <row r="440" spans="1:33" hidden="1" x14ac:dyDescent="0.35">
      <c r="A440" t="s">
        <v>150</v>
      </c>
      <c r="B440" t="s">
        <v>127</v>
      </c>
      <c r="C440" s="3">
        <v>17647300000</v>
      </c>
      <c r="D440" s="3">
        <v>17623200000</v>
      </c>
      <c r="E440" s="3">
        <v>17491700000</v>
      </c>
      <c r="F440" s="3">
        <v>17262200000</v>
      </c>
      <c r="G440" s="3">
        <v>17004100000</v>
      </c>
      <c r="H440" s="3">
        <v>16703800000</v>
      </c>
      <c r="I440" s="3">
        <v>16382800000</v>
      </c>
      <c r="J440" s="3">
        <v>16025600000</v>
      </c>
      <c r="K440" s="3">
        <v>15626900000</v>
      </c>
      <c r="L440" s="3">
        <v>15182200000</v>
      </c>
      <c r="M440" s="3">
        <v>14693800000</v>
      </c>
      <c r="N440" s="3">
        <v>14193100000</v>
      </c>
      <c r="O440" s="3">
        <v>13728000000</v>
      </c>
      <c r="P440" s="3">
        <v>13330800000</v>
      </c>
      <c r="Q440" s="3">
        <v>12946400000</v>
      </c>
      <c r="R440" s="3">
        <v>12572400000</v>
      </c>
      <c r="S440" s="3">
        <v>12209900000</v>
      </c>
      <c r="T440" s="3">
        <v>11865300000</v>
      </c>
      <c r="U440" s="3">
        <v>11544700000</v>
      </c>
      <c r="V440" s="3">
        <v>11246600000</v>
      </c>
      <c r="W440" s="3">
        <v>10963100000</v>
      </c>
      <c r="X440" s="3">
        <v>10694200000</v>
      </c>
      <c r="Y440" s="3">
        <v>10440400000</v>
      </c>
      <c r="Z440" s="3">
        <v>10198000000</v>
      </c>
      <c r="AA440" s="3">
        <v>9960390000</v>
      </c>
      <c r="AB440" s="3">
        <v>9723690000</v>
      </c>
      <c r="AC440" s="3">
        <v>9488670000</v>
      </c>
      <c r="AD440" s="3">
        <v>9254900000</v>
      </c>
      <c r="AE440" s="3">
        <v>9026530000</v>
      </c>
      <c r="AF440" s="3">
        <v>8805240000</v>
      </c>
      <c r="AG440" s="3">
        <v>8591880000</v>
      </c>
    </row>
    <row r="441" spans="1:33" hidden="1" x14ac:dyDescent="0.35">
      <c r="A441" t="s">
        <v>151</v>
      </c>
      <c r="B441" t="s">
        <v>127</v>
      </c>
      <c r="C441" s="3">
        <v>4291630000</v>
      </c>
      <c r="D441" s="3">
        <v>3678130000</v>
      </c>
      <c r="E441" s="3">
        <v>3267750000</v>
      </c>
      <c r="F441" s="3">
        <v>3049430000</v>
      </c>
      <c r="G441" s="3">
        <v>3087020000</v>
      </c>
      <c r="H441" s="3">
        <v>3086690000</v>
      </c>
      <c r="I441" s="3">
        <v>2963870000</v>
      </c>
      <c r="J441" s="3">
        <v>2910320000</v>
      </c>
      <c r="K441" s="3">
        <v>2516200000</v>
      </c>
      <c r="L441" s="3">
        <v>2541830000</v>
      </c>
      <c r="M441" s="3">
        <v>2523400000</v>
      </c>
      <c r="N441" s="3">
        <v>2574320000</v>
      </c>
      <c r="O441" s="3">
        <v>2557630000</v>
      </c>
      <c r="P441" s="3">
        <v>2572840000</v>
      </c>
      <c r="Q441" s="3">
        <v>2583500000</v>
      </c>
      <c r="R441" s="3">
        <v>2472840000</v>
      </c>
      <c r="S441" s="3">
        <v>2411820000</v>
      </c>
      <c r="T441" s="3">
        <v>2242020000</v>
      </c>
      <c r="U441" s="3">
        <v>2233800000</v>
      </c>
      <c r="V441" s="3">
        <v>2107270000</v>
      </c>
      <c r="W441" s="3">
        <v>2040930000</v>
      </c>
      <c r="X441" s="3">
        <v>1645980000</v>
      </c>
      <c r="Y441" s="3">
        <v>1583370000</v>
      </c>
      <c r="Z441" s="3">
        <v>1612680000</v>
      </c>
      <c r="AA441" s="3">
        <v>1590040000</v>
      </c>
      <c r="AB441" s="3">
        <v>1579220000</v>
      </c>
      <c r="AC441" s="3">
        <v>1567150000</v>
      </c>
      <c r="AD441" s="3">
        <v>1570040000</v>
      </c>
      <c r="AE441" s="3">
        <v>1560910000</v>
      </c>
      <c r="AF441" s="3">
        <v>1564930000</v>
      </c>
      <c r="AG441" s="3">
        <v>1565930000</v>
      </c>
    </row>
    <row r="442" spans="1:33" hidden="1" x14ac:dyDescent="0.35">
      <c r="A442" t="s">
        <v>152</v>
      </c>
      <c r="B442" t="s">
        <v>127</v>
      </c>
      <c r="C442" s="3">
        <v>842750000</v>
      </c>
      <c r="D442" s="3">
        <v>843550000</v>
      </c>
      <c r="E442" s="3">
        <v>809840000</v>
      </c>
      <c r="F442" s="3">
        <v>798730000</v>
      </c>
      <c r="G442" s="3">
        <v>787980000</v>
      </c>
      <c r="H442" s="3">
        <v>775620000</v>
      </c>
      <c r="I442" s="3">
        <v>763290000</v>
      </c>
      <c r="J442" s="3">
        <v>751120000</v>
      </c>
      <c r="K442" s="3">
        <v>737230000</v>
      </c>
      <c r="L442" s="3">
        <v>723810000</v>
      </c>
      <c r="M442" s="3">
        <v>711100000</v>
      </c>
      <c r="N442" s="3">
        <v>701890000</v>
      </c>
      <c r="O442" s="3">
        <v>697780000</v>
      </c>
      <c r="P442" s="3">
        <v>693190000</v>
      </c>
      <c r="Q442" s="3">
        <v>690760000</v>
      </c>
      <c r="R442" s="3">
        <v>688320000</v>
      </c>
      <c r="S442" s="3">
        <v>686530000</v>
      </c>
      <c r="T442" s="3">
        <v>683190000</v>
      </c>
      <c r="U442" s="3">
        <v>681830000</v>
      </c>
      <c r="V442" s="3">
        <v>681180000</v>
      </c>
      <c r="W442" s="3">
        <v>681110000</v>
      </c>
      <c r="X442" s="3">
        <v>681720000</v>
      </c>
      <c r="Y442" s="3">
        <v>684220000</v>
      </c>
      <c r="Z442" s="3">
        <v>684860000</v>
      </c>
      <c r="AA442" s="3">
        <v>686190000</v>
      </c>
      <c r="AB442" s="3">
        <v>688630000</v>
      </c>
      <c r="AC442" s="3">
        <v>691630000</v>
      </c>
      <c r="AD442" s="3">
        <v>694040000</v>
      </c>
      <c r="AE442" s="3">
        <v>697420000</v>
      </c>
      <c r="AF442" s="3">
        <v>700810000</v>
      </c>
      <c r="AG442" s="3">
        <v>704960000</v>
      </c>
    </row>
    <row r="443" spans="1:33" hidden="1" x14ac:dyDescent="0.35">
      <c r="A443" t="s">
        <v>153</v>
      </c>
      <c r="B443" t="s">
        <v>127</v>
      </c>
      <c r="C443" s="3">
        <v>994650000</v>
      </c>
      <c r="D443" s="3">
        <v>996730000</v>
      </c>
      <c r="E443" s="3">
        <v>1000630000</v>
      </c>
      <c r="F443" s="3">
        <v>1008460000</v>
      </c>
      <c r="G443" s="3">
        <v>1018650000</v>
      </c>
      <c r="H443" s="3">
        <v>1020900000</v>
      </c>
      <c r="I443" s="3">
        <v>1022430000</v>
      </c>
      <c r="J443" s="3">
        <v>1020760000</v>
      </c>
      <c r="K443" s="3">
        <v>1014210000</v>
      </c>
      <c r="L443" s="3">
        <v>1009750000</v>
      </c>
      <c r="M443" s="3">
        <v>1007130000</v>
      </c>
      <c r="N443" s="3">
        <v>1010240000</v>
      </c>
      <c r="O443" s="3">
        <v>1017550000</v>
      </c>
      <c r="P443" s="3">
        <v>1021810000</v>
      </c>
      <c r="Q443" s="3">
        <v>1026640000</v>
      </c>
      <c r="R443" s="3">
        <v>1031310000</v>
      </c>
      <c r="S443" s="3">
        <v>1036110000</v>
      </c>
      <c r="T443" s="3">
        <v>1038000000</v>
      </c>
      <c r="U443" s="3">
        <v>1043730000</v>
      </c>
      <c r="V443" s="3">
        <v>1050860000</v>
      </c>
      <c r="W443" s="3">
        <v>1055180000</v>
      </c>
      <c r="X443" s="3">
        <v>1061030000</v>
      </c>
      <c r="Y443" s="3">
        <v>1069600000</v>
      </c>
      <c r="Z443" s="3">
        <v>1075620000</v>
      </c>
      <c r="AA443" s="3">
        <v>1082850000</v>
      </c>
      <c r="AB443" s="3">
        <v>1089620000</v>
      </c>
      <c r="AC443" s="3">
        <v>1099920000</v>
      </c>
      <c r="AD443" s="3">
        <v>1110100000</v>
      </c>
      <c r="AE443" s="3">
        <v>1121770000</v>
      </c>
      <c r="AF443" s="3">
        <v>1134020000</v>
      </c>
      <c r="AG443" s="3">
        <v>1148210000</v>
      </c>
    </row>
    <row r="444" spans="1:33" hidden="1" x14ac:dyDescent="0.35">
      <c r="A444" t="s">
        <v>154</v>
      </c>
      <c r="B444" t="s">
        <v>127</v>
      </c>
      <c r="C444" s="3">
        <v>3464890000000</v>
      </c>
      <c r="D444" s="3">
        <v>3428830000000</v>
      </c>
      <c r="E444" s="3">
        <v>3440130000000</v>
      </c>
      <c r="F444" s="3">
        <v>3451740000000</v>
      </c>
      <c r="G444" s="3">
        <v>3462600000000</v>
      </c>
      <c r="H444" s="3">
        <v>3474330000000</v>
      </c>
      <c r="I444" s="3">
        <v>3475040000000</v>
      </c>
      <c r="J444" s="3">
        <v>3476530000000</v>
      </c>
      <c r="K444" s="3">
        <v>3477030000000</v>
      </c>
      <c r="L444" s="3">
        <v>3477490000000</v>
      </c>
      <c r="M444" s="3">
        <v>3479350000000</v>
      </c>
      <c r="N444" s="3">
        <v>3489050000000</v>
      </c>
      <c r="O444" s="3">
        <v>3498860000000</v>
      </c>
      <c r="P444" s="3">
        <v>3508640000000</v>
      </c>
      <c r="Q444" s="3">
        <v>3517410000000</v>
      </c>
      <c r="R444" s="3">
        <v>3527160000000</v>
      </c>
      <c r="S444" s="3">
        <v>3544990000000</v>
      </c>
      <c r="T444" s="3">
        <v>3562870000000</v>
      </c>
      <c r="U444" s="3">
        <v>3579470000000</v>
      </c>
      <c r="V444" s="3">
        <v>3597160000000</v>
      </c>
      <c r="W444" s="3">
        <v>3613850000000</v>
      </c>
      <c r="X444" s="3">
        <v>3627520000000</v>
      </c>
      <c r="Y444" s="3">
        <v>3642200000000</v>
      </c>
      <c r="Z444" s="3">
        <v>3654910000000</v>
      </c>
      <c r="AA444" s="3">
        <v>3667630000000</v>
      </c>
      <c r="AB444" s="3">
        <v>3680330000000</v>
      </c>
      <c r="AC444" s="3">
        <v>3693040000000</v>
      </c>
      <c r="AD444" s="3">
        <v>3703760000000</v>
      </c>
      <c r="AE444" s="3">
        <v>3716470000000</v>
      </c>
      <c r="AF444" s="3">
        <v>3728200000000</v>
      </c>
      <c r="AG444" s="3">
        <v>3738920000000</v>
      </c>
    </row>
    <row r="445" spans="1:33" hidden="1" x14ac:dyDescent="0.35">
      <c r="A445" t="s">
        <v>155</v>
      </c>
      <c r="B445" t="s">
        <v>127</v>
      </c>
      <c r="C445" s="3">
        <v>32280000</v>
      </c>
      <c r="D445" s="3">
        <v>33740000</v>
      </c>
      <c r="E445" s="3">
        <v>34470000</v>
      </c>
      <c r="F445" s="3">
        <v>34880000</v>
      </c>
      <c r="G445" s="3">
        <v>35780000</v>
      </c>
      <c r="H445" s="3">
        <v>37030000</v>
      </c>
      <c r="I445" s="3">
        <v>38320000</v>
      </c>
      <c r="J445" s="3">
        <v>39500000</v>
      </c>
      <c r="K445" s="3">
        <v>42740000</v>
      </c>
      <c r="L445" s="3">
        <v>52790000</v>
      </c>
      <c r="M445" s="3">
        <v>68720000</v>
      </c>
      <c r="N445" s="3">
        <v>78260000</v>
      </c>
      <c r="O445" s="3">
        <v>96010000</v>
      </c>
      <c r="P445" s="3">
        <v>97670000</v>
      </c>
      <c r="Q445" s="3">
        <v>98920000</v>
      </c>
      <c r="R445" s="3">
        <v>98950000</v>
      </c>
      <c r="S445" s="3">
        <v>98760000</v>
      </c>
      <c r="T445" s="3">
        <v>96930000</v>
      </c>
      <c r="U445" s="3">
        <v>96900000</v>
      </c>
      <c r="V445" s="3">
        <v>95690000</v>
      </c>
      <c r="W445" s="3">
        <v>95310000</v>
      </c>
      <c r="X445" s="3">
        <v>95270000</v>
      </c>
      <c r="Y445" s="3">
        <v>95290000</v>
      </c>
      <c r="Z445" s="3">
        <v>94340000</v>
      </c>
      <c r="AA445" s="3">
        <v>94800000</v>
      </c>
      <c r="AB445" s="3">
        <v>94400000</v>
      </c>
      <c r="AC445" s="3">
        <v>93720000</v>
      </c>
      <c r="AD445" s="3">
        <v>94070000</v>
      </c>
      <c r="AE445" s="3">
        <v>92480000</v>
      </c>
      <c r="AF445" s="3">
        <v>92950000</v>
      </c>
      <c r="AG445" s="3">
        <v>92680000</v>
      </c>
    </row>
    <row r="446" spans="1:33" hidden="1" x14ac:dyDescent="0.35">
      <c r="A446" t="s">
        <v>156</v>
      </c>
      <c r="B446" t="s">
        <v>127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35">
      <c r="A447" t="s">
        <v>157</v>
      </c>
      <c r="B447" t="s">
        <v>127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35">
      <c r="A448" t="s">
        <v>158</v>
      </c>
      <c r="B448" t="s">
        <v>127</v>
      </c>
      <c r="C448" s="3">
        <v>9134900000</v>
      </c>
      <c r="D448" s="3">
        <v>9243880000</v>
      </c>
      <c r="E448" s="3">
        <v>9285560000</v>
      </c>
      <c r="F448" s="3">
        <v>9265570000</v>
      </c>
      <c r="G448" s="3">
        <v>9234150000</v>
      </c>
      <c r="H448" s="3">
        <v>9189630000</v>
      </c>
      <c r="I448" s="3">
        <v>9142320000</v>
      </c>
      <c r="J448" s="3">
        <v>9082710000</v>
      </c>
      <c r="K448" s="3">
        <v>9005380000</v>
      </c>
      <c r="L448" s="3">
        <v>8902350000</v>
      </c>
      <c r="M448" s="3">
        <v>8777760000</v>
      </c>
      <c r="N448" s="3">
        <v>8653310000</v>
      </c>
      <c r="O448" s="3">
        <v>8550880000</v>
      </c>
      <c r="P448" s="3">
        <v>8408900000</v>
      </c>
      <c r="Q448" s="3">
        <v>8266750000</v>
      </c>
      <c r="R448" s="3">
        <v>8130650000</v>
      </c>
      <c r="S448" s="3">
        <v>7998140000</v>
      </c>
      <c r="T448" s="3">
        <v>7875780000</v>
      </c>
      <c r="U448" s="3">
        <v>7768750000</v>
      </c>
      <c r="V448" s="3">
        <v>7675020000</v>
      </c>
      <c r="W448" s="3">
        <v>7588230000</v>
      </c>
      <c r="X448" s="3">
        <v>7507590000</v>
      </c>
      <c r="Y448" s="3">
        <v>7430720000</v>
      </c>
      <c r="Z448" s="3">
        <v>7359170000</v>
      </c>
      <c r="AA448" s="3">
        <v>7291280000</v>
      </c>
      <c r="AB448" s="3">
        <v>7223130000</v>
      </c>
      <c r="AC448" s="3">
        <v>7154560000</v>
      </c>
      <c r="AD448" s="3">
        <v>7086470000</v>
      </c>
      <c r="AE448" s="3">
        <v>7019900000</v>
      </c>
      <c r="AF448" s="3">
        <v>6956630000</v>
      </c>
      <c r="AG448" s="3">
        <v>6896550000</v>
      </c>
    </row>
    <row r="449" spans="1:33" hidden="1" x14ac:dyDescent="0.35">
      <c r="A449" t="s">
        <v>159</v>
      </c>
      <c r="B449" t="s">
        <v>127</v>
      </c>
      <c r="C449" s="3">
        <v>608590000</v>
      </c>
      <c r="D449" s="3">
        <v>516770000</v>
      </c>
      <c r="E449" s="3">
        <v>451740000</v>
      </c>
      <c r="F449" s="3">
        <v>420490000</v>
      </c>
      <c r="G449" s="3">
        <v>422880000</v>
      </c>
      <c r="H449" s="3">
        <v>423910000</v>
      </c>
      <c r="I449" s="3">
        <v>406880000</v>
      </c>
      <c r="J449" s="3">
        <v>397750000</v>
      </c>
      <c r="K449" s="3">
        <v>340640000</v>
      </c>
      <c r="L449" s="3">
        <v>344940000</v>
      </c>
      <c r="M449" s="3">
        <v>343380000</v>
      </c>
      <c r="N449" s="3">
        <v>353630000</v>
      </c>
      <c r="O449" s="3">
        <v>348650000</v>
      </c>
      <c r="P449" s="3">
        <v>354170000</v>
      </c>
      <c r="Q449" s="3">
        <v>354480000</v>
      </c>
      <c r="R449" s="3">
        <v>337790000</v>
      </c>
      <c r="S449" s="3">
        <v>323720000</v>
      </c>
      <c r="T449" s="3">
        <v>302960000</v>
      </c>
      <c r="U449" s="3">
        <v>302020000</v>
      </c>
      <c r="V449" s="3">
        <v>284520000</v>
      </c>
      <c r="W449" s="3">
        <v>277730000</v>
      </c>
      <c r="X449" s="3">
        <v>225550000</v>
      </c>
      <c r="Y449" s="3">
        <v>212690000</v>
      </c>
      <c r="Z449" s="3">
        <v>216780000</v>
      </c>
      <c r="AA449" s="3">
        <v>209460000</v>
      </c>
      <c r="AB449" s="3">
        <v>208170000</v>
      </c>
      <c r="AC449" s="3">
        <v>206760000</v>
      </c>
      <c r="AD449" s="3">
        <v>207290000</v>
      </c>
      <c r="AE449" s="3">
        <v>206210000</v>
      </c>
      <c r="AF449" s="3">
        <v>206920000</v>
      </c>
      <c r="AG449" s="3">
        <v>207330000</v>
      </c>
    </row>
    <row r="450" spans="1:33" hidden="1" x14ac:dyDescent="0.35">
      <c r="A450" t="s">
        <v>160</v>
      </c>
      <c r="B450" t="s">
        <v>127</v>
      </c>
      <c r="C450" s="3">
        <v>98890000</v>
      </c>
      <c r="D450" s="3">
        <v>98380000</v>
      </c>
      <c r="E450" s="3">
        <v>93880000</v>
      </c>
      <c r="F450" s="3">
        <v>92060000</v>
      </c>
      <c r="G450" s="3">
        <v>90330000</v>
      </c>
      <c r="H450" s="3">
        <v>88470000</v>
      </c>
      <c r="I450" s="3">
        <v>86610000</v>
      </c>
      <c r="J450" s="3">
        <v>84820000</v>
      </c>
      <c r="K450" s="3">
        <v>82880000</v>
      </c>
      <c r="L450" s="3">
        <v>81030000</v>
      </c>
      <c r="M450" s="3">
        <v>79280000</v>
      </c>
      <c r="N450" s="3">
        <v>77910000</v>
      </c>
      <c r="O450" s="3">
        <v>77100000</v>
      </c>
      <c r="P450" s="3">
        <v>76250000</v>
      </c>
      <c r="Q450" s="3">
        <v>75650000</v>
      </c>
      <c r="R450" s="3">
        <v>75080000</v>
      </c>
      <c r="S450" s="3">
        <v>74590000</v>
      </c>
      <c r="T450" s="3">
        <v>73970000</v>
      </c>
      <c r="U450" s="3">
        <v>73570000</v>
      </c>
      <c r="V450" s="3">
        <v>73260000</v>
      </c>
      <c r="W450" s="3">
        <v>73040000</v>
      </c>
      <c r="X450" s="3">
        <v>72900000</v>
      </c>
      <c r="Y450" s="3">
        <v>72980000</v>
      </c>
      <c r="Z450" s="3">
        <v>72880000</v>
      </c>
      <c r="AA450" s="3">
        <v>72870000</v>
      </c>
      <c r="AB450" s="3">
        <v>72990000</v>
      </c>
      <c r="AC450" s="3">
        <v>73170000</v>
      </c>
      <c r="AD450" s="3">
        <v>73300000</v>
      </c>
      <c r="AE450" s="3">
        <v>73540000</v>
      </c>
      <c r="AF450" s="3">
        <v>73790000</v>
      </c>
      <c r="AG450" s="3">
        <v>74130000</v>
      </c>
    </row>
    <row r="451" spans="1:33" hidden="1" x14ac:dyDescent="0.35">
      <c r="A451" t="s">
        <v>161</v>
      </c>
      <c r="B451" t="s">
        <v>127</v>
      </c>
      <c r="C451" s="3">
        <v>146490000</v>
      </c>
      <c r="D451" s="3">
        <v>147800000</v>
      </c>
      <c r="E451" s="3">
        <v>148650000</v>
      </c>
      <c r="F451" s="3">
        <v>150120000</v>
      </c>
      <c r="G451" s="3">
        <v>152060000</v>
      </c>
      <c r="H451" s="3">
        <v>152690000</v>
      </c>
      <c r="I451" s="3">
        <v>153140000</v>
      </c>
      <c r="J451" s="3">
        <v>153180000</v>
      </c>
      <c r="K451" s="3">
        <v>152610000</v>
      </c>
      <c r="L451" s="3">
        <v>152340000</v>
      </c>
      <c r="M451" s="3">
        <v>152320000</v>
      </c>
      <c r="N451" s="3">
        <v>152930000</v>
      </c>
      <c r="O451" s="3">
        <v>154120000</v>
      </c>
      <c r="P451" s="3">
        <v>154870000</v>
      </c>
      <c r="Q451" s="3">
        <v>155720000</v>
      </c>
      <c r="R451" s="3">
        <v>156500000</v>
      </c>
      <c r="S451" s="3">
        <v>157280000</v>
      </c>
      <c r="T451" s="3">
        <v>157590000</v>
      </c>
      <c r="U451" s="3">
        <v>158350000</v>
      </c>
      <c r="V451" s="3">
        <v>159220000</v>
      </c>
      <c r="W451" s="3">
        <v>159820000</v>
      </c>
      <c r="X451" s="3">
        <v>160590000</v>
      </c>
      <c r="Y451" s="3">
        <v>161770000</v>
      </c>
      <c r="Z451" s="3">
        <v>162540000</v>
      </c>
      <c r="AA451" s="3">
        <v>163480000</v>
      </c>
      <c r="AB451" s="3">
        <v>164260000</v>
      </c>
      <c r="AC451" s="3">
        <v>165640000</v>
      </c>
      <c r="AD451" s="3">
        <v>166980000</v>
      </c>
      <c r="AE451" s="3">
        <v>168530000</v>
      </c>
      <c r="AF451" s="3">
        <v>170170000</v>
      </c>
      <c r="AG451" s="3">
        <v>172080000</v>
      </c>
    </row>
    <row r="452" spans="1:33" hidden="1" x14ac:dyDescent="0.35">
      <c r="A452" t="s">
        <v>162</v>
      </c>
      <c r="B452" t="s">
        <v>127</v>
      </c>
      <c r="C452" s="3">
        <v>88474000000</v>
      </c>
      <c r="D452" s="3">
        <v>83770400000</v>
      </c>
      <c r="E452" s="3">
        <v>84690400000</v>
      </c>
      <c r="F452" s="3">
        <v>85669500000</v>
      </c>
      <c r="G452" s="3">
        <v>86670000000</v>
      </c>
      <c r="H452" s="3">
        <v>87665700000</v>
      </c>
      <c r="I452" s="3">
        <v>88636000000</v>
      </c>
      <c r="J452" s="3">
        <v>89585900000</v>
      </c>
      <c r="K452" s="3">
        <v>90516900000</v>
      </c>
      <c r="L452" s="3">
        <v>91435800000</v>
      </c>
      <c r="M452" s="3">
        <v>92400500000</v>
      </c>
      <c r="N452" s="3">
        <v>92658100000</v>
      </c>
      <c r="O452" s="3">
        <v>92927800000</v>
      </c>
      <c r="P452" s="3">
        <v>93193000000</v>
      </c>
      <c r="Q452" s="3">
        <v>93446600000</v>
      </c>
      <c r="R452" s="3">
        <v>93708300000</v>
      </c>
      <c r="S452" s="3">
        <v>93952800000</v>
      </c>
      <c r="T452" s="3">
        <v>94203700000</v>
      </c>
      <c r="U452" s="3">
        <v>94455000000</v>
      </c>
      <c r="V452" s="3">
        <v>94705900000</v>
      </c>
      <c r="W452" s="3">
        <v>94948900000</v>
      </c>
      <c r="X452" s="3">
        <v>95166000000</v>
      </c>
      <c r="Y452" s="3">
        <v>95372200000</v>
      </c>
      <c r="Z452" s="3">
        <v>95583400000</v>
      </c>
      <c r="AA452" s="3">
        <v>95795000000</v>
      </c>
      <c r="AB452" s="3">
        <v>96005600000</v>
      </c>
      <c r="AC452" s="3">
        <v>96205400000</v>
      </c>
      <c r="AD452" s="3">
        <v>96406500000</v>
      </c>
      <c r="AE452" s="3">
        <v>96605900000</v>
      </c>
      <c r="AF452" s="3">
        <v>96807100000</v>
      </c>
      <c r="AG452" s="3">
        <v>96998400000</v>
      </c>
    </row>
    <row r="453" spans="1:33" hidden="1" x14ac:dyDescent="0.35">
      <c r="A453" t="s">
        <v>163</v>
      </c>
      <c r="B453" t="s">
        <v>127</v>
      </c>
      <c r="C453" s="3">
        <v>4500000</v>
      </c>
      <c r="D453" s="3">
        <v>4710000</v>
      </c>
      <c r="E453" s="3">
        <v>4810000</v>
      </c>
      <c r="F453" s="3">
        <v>4860000</v>
      </c>
      <c r="G453" s="3">
        <v>4950000</v>
      </c>
      <c r="H453" s="3">
        <v>5080000</v>
      </c>
      <c r="I453" s="3">
        <v>5210000</v>
      </c>
      <c r="J453" s="3">
        <v>5330000</v>
      </c>
      <c r="K453" s="3">
        <v>5650000</v>
      </c>
      <c r="L453" s="3">
        <v>6670000</v>
      </c>
      <c r="M453" s="3">
        <v>8260000</v>
      </c>
      <c r="N453" s="3">
        <v>9220000</v>
      </c>
      <c r="O453" s="3">
        <v>11010000</v>
      </c>
      <c r="P453" s="3">
        <v>11180000</v>
      </c>
      <c r="Q453" s="3">
        <v>11300000</v>
      </c>
      <c r="R453" s="3">
        <v>11300000</v>
      </c>
      <c r="S453" s="3">
        <v>11280000</v>
      </c>
      <c r="T453" s="3">
        <v>11100000</v>
      </c>
      <c r="U453" s="3">
        <v>11100000</v>
      </c>
      <c r="V453" s="3">
        <v>10980000</v>
      </c>
      <c r="W453" s="3">
        <v>10940000</v>
      </c>
      <c r="X453" s="3">
        <v>10940000</v>
      </c>
      <c r="Y453" s="3">
        <v>10940000</v>
      </c>
      <c r="Z453" s="3">
        <v>10860000</v>
      </c>
      <c r="AA453" s="3">
        <v>10910000</v>
      </c>
      <c r="AB453" s="3">
        <v>10880000</v>
      </c>
      <c r="AC453" s="3">
        <v>10810000</v>
      </c>
      <c r="AD453" s="3">
        <v>10860000</v>
      </c>
      <c r="AE453" s="3">
        <v>10700000</v>
      </c>
      <c r="AF453" s="3">
        <v>10760000</v>
      </c>
      <c r="AG453" s="3">
        <v>10740000</v>
      </c>
    </row>
    <row r="454" spans="1:33" hidden="1" x14ac:dyDescent="0.35">
      <c r="A454" t="s">
        <v>164</v>
      </c>
      <c r="B454" t="s">
        <v>127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35">
      <c r="A455" t="s">
        <v>165</v>
      </c>
      <c r="B455" t="s">
        <v>127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idden="1" x14ac:dyDescent="0.35">
      <c r="A456" t="s">
        <v>166</v>
      </c>
      <c r="B456" t="s">
        <v>127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idden="1" x14ac:dyDescent="0.35">
      <c r="A457" t="s">
        <v>167</v>
      </c>
      <c r="B457" t="s">
        <v>127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35">
      <c r="A458" t="s">
        <v>168</v>
      </c>
      <c r="B458" t="s">
        <v>127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35">
      <c r="A459" t="s">
        <v>169</v>
      </c>
      <c r="B459" t="s">
        <v>127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idden="1" x14ac:dyDescent="0.35">
      <c r="A460" t="s">
        <v>170</v>
      </c>
      <c r="B460" t="s">
        <v>127</v>
      </c>
      <c r="C460" s="3">
        <v>11970000000000</v>
      </c>
      <c r="D460" s="3">
        <v>11490000000000</v>
      </c>
      <c r="E460" s="3">
        <v>11040000000000</v>
      </c>
      <c r="F460" s="3">
        <v>10600000000000</v>
      </c>
      <c r="G460" s="3">
        <v>10150000000000</v>
      </c>
      <c r="H460" s="3">
        <v>9704000000000</v>
      </c>
      <c r="I460" s="3">
        <v>8940000000000</v>
      </c>
      <c r="J460" s="3">
        <v>8177000000000</v>
      </c>
      <c r="K460" s="3">
        <v>7414000000000</v>
      </c>
      <c r="L460" s="3">
        <v>6650000000000</v>
      </c>
      <c r="M460" s="3">
        <v>5887000000000</v>
      </c>
      <c r="N460" s="3">
        <v>5587000000000</v>
      </c>
      <c r="O460" s="3">
        <v>5287000000000</v>
      </c>
      <c r="P460" s="3">
        <v>4987000000000</v>
      </c>
      <c r="Q460" s="3">
        <v>4687000000000</v>
      </c>
      <c r="R460" s="3">
        <v>4387000000000</v>
      </c>
      <c r="S460" s="3">
        <v>4312000000000</v>
      </c>
      <c r="T460" s="3">
        <v>4237000000000</v>
      </c>
      <c r="U460" s="3">
        <v>4161000000000</v>
      </c>
      <c r="V460" s="3">
        <v>4086000000000</v>
      </c>
      <c r="W460" s="3">
        <v>4011000000000</v>
      </c>
      <c r="X460" s="3">
        <v>4029000000000</v>
      </c>
      <c r="Y460" s="3">
        <v>4047000000000</v>
      </c>
      <c r="Z460" s="3">
        <v>4065000000000</v>
      </c>
      <c r="AA460" s="3">
        <v>4083000000000</v>
      </c>
      <c r="AB460" s="3">
        <v>4102000000000</v>
      </c>
      <c r="AC460" s="3">
        <v>4160000000000</v>
      </c>
      <c r="AD460" s="3">
        <v>4218000000000</v>
      </c>
      <c r="AE460" s="3">
        <v>4276000000000</v>
      </c>
      <c r="AF460" s="3">
        <v>4335000000000</v>
      </c>
      <c r="AG460" s="3">
        <v>4393000000000</v>
      </c>
    </row>
    <row r="461" spans="1:33" hidden="1" x14ac:dyDescent="0.35">
      <c r="A461" t="s">
        <v>171</v>
      </c>
      <c r="B461" t="s">
        <v>127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35">
      <c r="A462" t="s">
        <v>172</v>
      </c>
      <c r="B462" t="s">
        <v>127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hidden="1" x14ac:dyDescent="0.35">
      <c r="A463" t="s">
        <v>173</v>
      </c>
      <c r="B463" t="s">
        <v>127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idden="1" x14ac:dyDescent="0.35">
      <c r="A464" t="s">
        <v>174</v>
      </c>
      <c r="B464" t="s">
        <v>127</v>
      </c>
      <c r="C464" s="3">
        <v>4811170000000</v>
      </c>
      <c r="D464" s="3">
        <v>6892880000000</v>
      </c>
      <c r="E464" s="3">
        <v>9666940000000</v>
      </c>
      <c r="F464" s="3">
        <v>13368400000000</v>
      </c>
      <c r="G464" s="3">
        <v>18099500000000</v>
      </c>
      <c r="H464" s="3">
        <v>23889100000000</v>
      </c>
      <c r="I464" s="3">
        <v>30767100000000</v>
      </c>
      <c r="J464" s="3">
        <v>38638500000000</v>
      </c>
      <c r="K464" s="3">
        <v>47356800000000</v>
      </c>
      <c r="L464" s="3">
        <v>56895500000000</v>
      </c>
      <c r="M464" s="3">
        <v>67229900000000</v>
      </c>
      <c r="N464" s="3">
        <v>78062200000000</v>
      </c>
      <c r="O464" s="3">
        <v>88434500000000</v>
      </c>
      <c r="P464" s="3">
        <v>99247400000000</v>
      </c>
      <c r="Q464" s="3">
        <v>109642000000000</v>
      </c>
      <c r="R464" s="3">
        <v>119946000000000</v>
      </c>
      <c r="S464" s="3">
        <v>130051000000000</v>
      </c>
      <c r="T464" s="3">
        <v>139852000000000</v>
      </c>
      <c r="U464" s="3">
        <v>149302000000000</v>
      </c>
      <c r="V464" s="3">
        <v>158331000000000</v>
      </c>
      <c r="W464" s="3">
        <v>166969000000000</v>
      </c>
      <c r="X464" s="3">
        <v>175220000000000</v>
      </c>
      <c r="Y464" s="3">
        <v>183155000000000</v>
      </c>
      <c r="Z464" s="3">
        <v>190792000000000</v>
      </c>
      <c r="AA464" s="3">
        <v>198307000000000</v>
      </c>
      <c r="AB464" s="3">
        <v>205749000000000</v>
      </c>
      <c r="AC464" s="3">
        <v>213098000000000</v>
      </c>
      <c r="AD464" s="3">
        <v>220355000000000</v>
      </c>
      <c r="AE464" s="3">
        <v>227466000000000</v>
      </c>
      <c r="AF464" s="3">
        <v>234302000000000</v>
      </c>
      <c r="AG464" s="3">
        <v>240921000000000</v>
      </c>
    </row>
    <row r="465" spans="1:33" hidden="1" x14ac:dyDescent="0.35">
      <c r="A465" t="s">
        <v>175</v>
      </c>
      <c r="B465" t="s">
        <v>127</v>
      </c>
      <c r="C465">
        <v>0</v>
      </c>
    </row>
    <row r="466" spans="1:33" hidden="1" x14ac:dyDescent="0.35">
      <c r="A466" t="s">
        <v>176</v>
      </c>
      <c r="B466" t="s">
        <v>127</v>
      </c>
      <c r="C466" s="3">
        <v>617374000000000</v>
      </c>
      <c r="D466" s="3">
        <v>614611000000000</v>
      </c>
      <c r="E466" s="3">
        <v>604003000000000</v>
      </c>
      <c r="F466" s="3">
        <v>615001000000000</v>
      </c>
      <c r="G466" s="3">
        <v>624702000000000</v>
      </c>
      <c r="H466" s="3">
        <v>636307000000000</v>
      </c>
      <c r="I466" s="3">
        <v>647985000000000</v>
      </c>
      <c r="J466" s="3">
        <v>658183000000000</v>
      </c>
      <c r="K466" s="3">
        <v>670223000000000</v>
      </c>
      <c r="L466" s="3">
        <v>681058000000000</v>
      </c>
      <c r="M466" s="3">
        <v>690622000000000</v>
      </c>
      <c r="N466" s="3">
        <v>700144000000000</v>
      </c>
      <c r="O466" s="3">
        <v>703324000000000</v>
      </c>
      <c r="P466" s="3">
        <v>709048000000000</v>
      </c>
      <c r="Q466" s="3">
        <v>711993000000000</v>
      </c>
      <c r="R466" s="3">
        <v>715653000000000</v>
      </c>
      <c r="S466" s="3">
        <v>718868000000000</v>
      </c>
      <c r="T466" s="3">
        <v>726977000000000</v>
      </c>
      <c r="U466" s="3">
        <v>730781000000000</v>
      </c>
      <c r="V466" s="3">
        <v>733934000000000</v>
      </c>
      <c r="W466" s="3">
        <v>736442000000000</v>
      </c>
      <c r="X466" s="3">
        <v>739106000000000</v>
      </c>
      <c r="Y466" s="3">
        <v>738164000000000</v>
      </c>
      <c r="Z466" s="3">
        <v>742938000000000</v>
      </c>
      <c r="AA466" s="3">
        <v>746815000000000</v>
      </c>
      <c r="AB466" s="3">
        <v>749025000000000</v>
      </c>
      <c r="AC466" s="3">
        <v>751008000000000</v>
      </c>
      <c r="AD466" s="3">
        <v>754025000000000</v>
      </c>
      <c r="AE466" s="3">
        <v>756381000000000</v>
      </c>
      <c r="AF466" s="3">
        <v>759316000000000</v>
      </c>
      <c r="AG466" s="3">
        <v>761373000000000</v>
      </c>
    </row>
    <row r="467" spans="1:33" hidden="1" x14ac:dyDescent="0.35">
      <c r="A467" t="s">
        <v>177</v>
      </c>
      <c r="B467" t="s">
        <v>127</v>
      </c>
      <c r="C467" s="3">
        <v>474382000000000</v>
      </c>
      <c r="D467" s="3">
        <v>471150000000000</v>
      </c>
      <c r="E467" s="3">
        <v>525819000000000</v>
      </c>
      <c r="F467" s="3">
        <v>538931000000000</v>
      </c>
      <c r="G467" s="3">
        <v>551137000000000</v>
      </c>
      <c r="H467" s="3">
        <v>559994000000000</v>
      </c>
      <c r="I467" s="3">
        <v>566640000000000</v>
      </c>
      <c r="J467" s="3">
        <v>571188000000000</v>
      </c>
      <c r="K467" s="3">
        <v>576689000000000</v>
      </c>
      <c r="L467" s="3">
        <v>582409000000000</v>
      </c>
      <c r="M467" s="3">
        <v>587788000000000</v>
      </c>
      <c r="N467" s="3">
        <v>593716000000000</v>
      </c>
      <c r="O467" s="3">
        <v>595228000000000</v>
      </c>
      <c r="P467" s="3">
        <v>599057000000000</v>
      </c>
      <c r="Q467" s="3">
        <v>601193000000000</v>
      </c>
      <c r="R467" s="3">
        <v>603907000000000</v>
      </c>
      <c r="S467" s="3">
        <v>606260000000000</v>
      </c>
      <c r="T467" s="3">
        <v>612093000000000</v>
      </c>
      <c r="U467" s="3">
        <v>614182000000000</v>
      </c>
      <c r="V467" s="3">
        <v>615648000000000</v>
      </c>
      <c r="W467" s="3">
        <v>616688000000000</v>
      </c>
      <c r="X467" s="3">
        <v>618266000000000</v>
      </c>
      <c r="Y467" s="3">
        <v>617605000000000</v>
      </c>
      <c r="Z467" s="3">
        <v>621717000000000</v>
      </c>
      <c r="AA467" s="3">
        <v>625649000000000</v>
      </c>
      <c r="AB467" s="3">
        <v>628779000000000</v>
      </c>
      <c r="AC467" s="3">
        <v>632116000000000</v>
      </c>
      <c r="AD467" s="3">
        <v>636908000000000</v>
      </c>
      <c r="AE467" s="3">
        <v>641305000000000</v>
      </c>
      <c r="AF467" s="3">
        <v>646967000000000</v>
      </c>
      <c r="AG467" s="3">
        <v>652337000000000</v>
      </c>
    </row>
    <row r="468" spans="1:33" hidden="1" x14ac:dyDescent="0.35">
      <c r="A468" t="s">
        <v>178</v>
      </c>
      <c r="B468" t="s">
        <v>127</v>
      </c>
      <c r="C468" s="3">
        <v>760428000000000</v>
      </c>
      <c r="D468" s="3">
        <v>804186000000000</v>
      </c>
      <c r="E468" s="3">
        <v>826187000000000</v>
      </c>
      <c r="F468" s="3">
        <v>842604000000000</v>
      </c>
      <c r="G468" s="3">
        <v>855220000000000</v>
      </c>
      <c r="H468" s="3">
        <v>865265000000000</v>
      </c>
      <c r="I468" s="3">
        <v>878384000000000</v>
      </c>
      <c r="J468" s="3">
        <v>885883000000000</v>
      </c>
      <c r="K468" s="3">
        <v>898104000000000</v>
      </c>
      <c r="L468" s="3">
        <v>908490000000000</v>
      </c>
      <c r="M468" s="3">
        <v>915808000000000</v>
      </c>
      <c r="N468" s="3">
        <v>926159000000000</v>
      </c>
      <c r="O468" s="3">
        <v>925661000000000</v>
      </c>
      <c r="P468" s="3">
        <v>925759000000000</v>
      </c>
      <c r="Q468" s="3">
        <v>921794000000000</v>
      </c>
      <c r="R468" s="3">
        <v>919247000000000</v>
      </c>
      <c r="S468" s="3">
        <v>915785000000000</v>
      </c>
      <c r="T468" s="3">
        <v>928885000000000</v>
      </c>
      <c r="U468" s="3">
        <v>932124000000000</v>
      </c>
      <c r="V468" s="3">
        <v>935499000000000</v>
      </c>
      <c r="W468" s="3">
        <v>937312000000000</v>
      </c>
      <c r="X468" s="3">
        <v>934876000000000</v>
      </c>
      <c r="Y468" s="3">
        <v>926752000000000</v>
      </c>
      <c r="Z468" s="3">
        <v>935391000000000</v>
      </c>
      <c r="AA468" s="3">
        <v>945621000000000</v>
      </c>
      <c r="AB468" s="3">
        <v>946151000000000</v>
      </c>
      <c r="AC468" s="3">
        <v>946861000000000</v>
      </c>
      <c r="AD468" s="3">
        <v>950721000000000</v>
      </c>
      <c r="AE468" s="3">
        <v>953252000000000</v>
      </c>
      <c r="AF468" s="3">
        <v>958942000000000</v>
      </c>
      <c r="AG468" s="3">
        <v>963201000000000</v>
      </c>
    </row>
    <row r="469" spans="1:33" hidden="1" x14ac:dyDescent="0.35">
      <c r="A469" t="s">
        <v>179</v>
      </c>
      <c r="B469" t="s">
        <v>127</v>
      </c>
      <c r="C469" s="3">
        <v>1118800000000</v>
      </c>
      <c r="D469" s="3">
        <v>1169800000000</v>
      </c>
      <c r="E469" s="3">
        <v>1191680000000</v>
      </c>
      <c r="F469" s="3">
        <v>1202360000000</v>
      </c>
      <c r="G469" s="3">
        <v>1206530000000</v>
      </c>
      <c r="H469" s="3">
        <v>1204560000000</v>
      </c>
      <c r="I469" s="3">
        <v>1205350000000</v>
      </c>
      <c r="J469" s="3">
        <v>1209060000000</v>
      </c>
      <c r="K469" s="3">
        <v>1210270000000</v>
      </c>
      <c r="L469" s="3">
        <v>3443330000000</v>
      </c>
      <c r="M469" s="3">
        <v>3452210000000</v>
      </c>
      <c r="N469" s="3">
        <v>5103940000000</v>
      </c>
      <c r="O469" s="3">
        <v>8945050000000</v>
      </c>
      <c r="P469" s="3">
        <v>8039820000000</v>
      </c>
      <c r="Q469" s="3">
        <v>7786410000000</v>
      </c>
      <c r="R469" s="3">
        <v>7439770000000</v>
      </c>
      <c r="S469" s="3">
        <v>7405680000000</v>
      </c>
      <c r="T469" s="3">
        <v>8695720000000</v>
      </c>
      <c r="U469" s="3">
        <v>8665670000000</v>
      </c>
      <c r="V469" s="3">
        <v>9925190000000</v>
      </c>
      <c r="W469" s="3">
        <v>9837990000000</v>
      </c>
      <c r="X469" s="3">
        <v>9806120000000</v>
      </c>
      <c r="Y469" s="3">
        <v>9773610000000</v>
      </c>
      <c r="Z469" s="3">
        <v>10988400000000</v>
      </c>
      <c r="AA469" s="3">
        <v>10995100000000</v>
      </c>
      <c r="AB469" s="3">
        <v>10873500000000</v>
      </c>
      <c r="AC469" s="3">
        <v>11804000000000</v>
      </c>
      <c r="AD469" s="3">
        <v>11800600000000</v>
      </c>
      <c r="AE469" s="3">
        <v>13681000000000</v>
      </c>
      <c r="AF469" s="3">
        <v>13694100000000</v>
      </c>
      <c r="AG469" s="3">
        <v>14470500000000</v>
      </c>
    </row>
    <row r="470" spans="1:33" hidden="1" x14ac:dyDescent="0.35">
      <c r="A470" t="s">
        <v>180</v>
      </c>
      <c r="B470" t="s">
        <v>127</v>
      </c>
      <c r="C470">
        <v>0</v>
      </c>
    </row>
    <row r="471" spans="1:33" hidden="1" x14ac:dyDescent="0.35">
      <c r="A471" t="s">
        <v>181</v>
      </c>
      <c r="B471" t="s">
        <v>127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35">
      <c r="A472" t="str">
        <f>'Indonesia EPS'!A13</f>
        <v>Output Total CO2e Emissions by Sector[transportation sector]</v>
      </c>
      <c r="B472" t="str">
        <f>'Indonesia EPS'!B13</f>
        <v>eps-indonesia-crux NoSettings</v>
      </c>
      <c r="C472">
        <f>'Indonesia EPS'!C13</f>
        <v>263.50200000000001</v>
      </c>
      <c r="D472">
        <f>'Indonesia EPS'!D13</f>
        <v>270.50099999999998</v>
      </c>
      <c r="E472">
        <f>'Indonesia EPS'!E13</f>
        <v>277.60300000000001</v>
      </c>
      <c r="F472">
        <f>'Indonesia EPS'!F13</f>
        <v>284.7</v>
      </c>
      <c r="G472">
        <f>'Indonesia EPS'!G13</f>
        <v>291.79000000000002</v>
      </c>
      <c r="H472">
        <f>'Indonesia EPS'!H13</f>
        <v>298.995</v>
      </c>
      <c r="I472">
        <f>'Indonesia EPS'!I13</f>
        <v>306.524</v>
      </c>
      <c r="J472">
        <f>'Indonesia EPS'!J13</f>
        <v>314.16699999999997</v>
      </c>
      <c r="K472">
        <f>'Indonesia EPS'!K13</f>
        <v>321.80200000000002</v>
      </c>
      <c r="L472">
        <f>'Indonesia EPS'!L13</f>
        <v>329.43</v>
      </c>
      <c r="M472">
        <f>'Indonesia EPS'!M13</f>
        <v>337.14</v>
      </c>
      <c r="N472">
        <f>'Indonesia EPS'!N13</f>
        <v>359.512</v>
      </c>
      <c r="O472">
        <f>'Indonesia EPS'!O13</f>
        <v>380.80900000000003</v>
      </c>
      <c r="P472">
        <f>'Indonesia EPS'!P13</f>
        <v>402.09300000000002</v>
      </c>
      <c r="Q472">
        <f>'Indonesia EPS'!Q13</f>
        <v>423.36700000000002</v>
      </c>
      <c r="R472">
        <f>'Indonesia EPS'!R13</f>
        <v>444.36099999999999</v>
      </c>
      <c r="S472">
        <f>'Indonesia EPS'!S13</f>
        <v>468.54500000000002</v>
      </c>
      <c r="T472">
        <f>'Indonesia EPS'!T13</f>
        <v>492.44499999999999</v>
      </c>
      <c r="U472">
        <f>'Indonesia EPS'!U13</f>
        <v>516.33000000000004</v>
      </c>
      <c r="V472">
        <f>'Indonesia EPS'!V13</f>
        <v>540.20100000000002</v>
      </c>
      <c r="W472">
        <f>'Indonesia EPS'!W13</f>
        <v>563.77599999999995</v>
      </c>
      <c r="X472">
        <f>'Indonesia EPS'!X13</f>
        <v>587.35900000000004</v>
      </c>
      <c r="Y472">
        <f>'Indonesia EPS'!Y13</f>
        <v>610.64700000000005</v>
      </c>
      <c r="Z472">
        <f>'Indonesia EPS'!Z13</f>
        <v>633.92200000000003</v>
      </c>
      <c r="AA472">
        <f>'Indonesia EPS'!AA13</f>
        <v>657.18200000000002</v>
      </c>
      <c r="AB472">
        <f>'Indonesia EPS'!AB13</f>
        <v>680.45299999999997</v>
      </c>
      <c r="AC472">
        <f>'Indonesia EPS'!AC13</f>
        <v>702.41399999999999</v>
      </c>
      <c r="AD472">
        <f>'Indonesia EPS'!AD13</f>
        <v>724.38699999999994</v>
      </c>
      <c r="AE472">
        <f>'Indonesia EPS'!AE13</f>
        <v>746.351</v>
      </c>
      <c r="AF472">
        <f>'Indonesia EPS'!AF13</f>
        <v>768.303</v>
      </c>
      <c r="AG472">
        <f>'Indonesia EPS'!AG13</f>
        <v>789.99300000000005</v>
      </c>
    </row>
    <row r="473" spans="1:33" hidden="1" x14ac:dyDescent="0.35">
      <c r="A473" t="str">
        <f>'Indonesia EPS'!A14</f>
        <v>Output Total CO2e Emissions by Sector[electricity sector]</v>
      </c>
      <c r="B473" t="str">
        <f>'Indonesia EPS'!B14</f>
        <v>eps-indonesia-crux NoSettings</v>
      </c>
      <c r="C473">
        <f>'Indonesia EPS'!C14</f>
        <v>253.167</v>
      </c>
      <c r="D473">
        <f>'Indonesia EPS'!D14</f>
        <v>262.69900000000001</v>
      </c>
      <c r="E473">
        <f>'Indonesia EPS'!E14</f>
        <v>272.46899999999999</v>
      </c>
      <c r="F473">
        <f>'Indonesia EPS'!F14</f>
        <v>282.029</v>
      </c>
      <c r="G473">
        <f>'Indonesia EPS'!G14</f>
        <v>292.17099999999999</v>
      </c>
      <c r="H473">
        <f>'Indonesia EPS'!H14</f>
        <v>302.601</v>
      </c>
      <c r="I473">
        <f>'Indonesia EPS'!I14</f>
        <v>316.64</v>
      </c>
      <c r="J473">
        <f>'Indonesia EPS'!J14</f>
        <v>330.87200000000001</v>
      </c>
      <c r="K473">
        <f>'Indonesia EPS'!K14</f>
        <v>345.34300000000002</v>
      </c>
      <c r="L473">
        <f>'Indonesia EPS'!L14</f>
        <v>360.08499999999998</v>
      </c>
      <c r="M473">
        <f>'Indonesia EPS'!M14</f>
        <v>375.06799999999998</v>
      </c>
      <c r="N473">
        <f>'Indonesia EPS'!N14</f>
        <v>397.42099999999999</v>
      </c>
      <c r="O473">
        <f>'Indonesia EPS'!O14</f>
        <v>420.02100000000002</v>
      </c>
      <c r="P473">
        <f>'Indonesia EPS'!P14</f>
        <v>442.887</v>
      </c>
      <c r="Q473">
        <f>'Indonesia EPS'!Q14</f>
        <v>466.01</v>
      </c>
      <c r="R473">
        <f>'Indonesia EPS'!R14</f>
        <v>489.3</v>
      </c>
      <c r="S473">
        <f>'Indonesia EPS'!S14</f>
        <v>534.71100000000001</v>
      </c>
      <c r="T473">
        <f>'Indonesia EPS'!T14</f>
        <v>580.03899999999999</v>
      </c>
      <c r="U473">
        <f>'Indonesia EPS'!U14</f>
        <v>625.63300000000004</v>
      </c>
      <c r="V473">
        <f>'Indonesia EPS'!V14</f>
        <v>671.54899999999998</v>
      </c>
      <c r="W473">
        <f>'Indonesia EPS'!W14</f>
        <v>718.11699999999996</v>
      </c>
      <c r="X473">
        <f>'Indonesia EPS'!X14</f>
        <v>787.05899999999997</v>
      </c>
      <c r="Y473">
        <f>'Indonesia EPS'!Y14</f>
        <v>865.51800000000003</v>
      </c>
      <c r="Z473">
        <f>'Indonesia EPS'!Z14</f>
        <v>943.48299999999995</v>
      </c>
      <c r="AA473">
        <f>'Indonesia EPS'!AA14</f>
        <v>1021.76</v>
      </c>
      <c r="AB473">
        <f>'Indonesia EPS'!AB14</f>
        <v>1100.26</v>
      </c>
      <c r="AC473">
        <f>'Indonesia EPS'!AC14</f>
        <v>1217.8699999999999</v>
      </c>
      <c r="AD473">
        <f>'Indonesia EPS'!AD14</f>
        <v>1335.98</v>
      </c>
      <c r="AE473">
        <f>'Indonesia EPS'!AE14</f>
        <v>1453.99</v>
      </c>
      <c r="AF473">
        <f>'Indonesia EPS'!AF14</f>
        <v>1572.11</v>
      </c>
      <c r="AG473">
        <f>'Indonesia EPS'!AG14</f>
        <v>1690.55</v>
      </c>
    </row>
    <row r="474" spans="1:33" hidden="1" x14ac:dyDescent="0.35">
      <c r="A474" t="str">
        <f>'Indonesia EPS'!A15</f>
        <v>Output Total CO2e Emissions by Sector[residential buildings sector]</v>
      </c>
      <c r="B474" t="str">
        <f>'Indonesia EPS'!B15</f>
        <v>eps-indonesia-crux NoSettings</v>
      </c>
      <c r="C474">
        <f>'Indonesia EPS'!C15</f>
        <v>155.95329000000001</v>
      </c>
      <c r="D474">
        <f>'Indonesia EPS'!D15</f>
        <v>154.05898999999999</v>
      </c>
      <c r="E474">
        <f>'Indonesia EPS'!E15</f>
        <v>152.16461000000001</v>
      </c>
      <c r="F474">
        <f>'Indonesia EPS'!F15</f>
        <v>150.27032</v>
      </c>
      <c r="G474">
        <f>'Indonesia EPS'!G15</f>
        <v>148.37701999999999</v>
      </c>
      <c r="H474">
        <f>'Indonesia EPS'!H15</f>
        <v>146.48264</v>
      </c>
      <c r="I474">
        <f>'Indonesia EPS'!I15</f>
        <v>142.12450000000001</v>
      </c>
      <c r="J474">
        <f>'Indonesia EPS'!J15</f>
        <v>137.76650000000001</v>
      </c>
      <c r="K474">
        <f>'Indonesia EPS'!K15</f>
        <v>133.40729999999999</v>
      </c>
      <c r="L474">
        <f>'Indonesia EPS'!L15</f>
        <v>129.04919999999998</v>
      </c>
      <c r="M474">
        <f>'Indonesia EPS'!M15</f>
        <v>124.691</v>
      </c>
      <c r="N474">
        <f>'Indonesia EPS'!N15</f>
        <v>120.04159999999999</v>
      </c>
      <c r="O474">
        <f>'Indonesia EPS'!O15</f>
        <v>115.39409999999999</v>
      </c>
      <c r="P474">
        <f>'Indonesia EPS'!P15</f>
        <v>110.7448</v>
      </c>
      <c r="Q474">
        <f>'Indonesia EPS'!Q15</f>
        <v>106.096</v>
      </c>
      <c r="R474">
        <f>'Indonesia EPS'!R15</f>
        <v>101.4473</v>
      </c>
      <c r="S474">
        <f>'Indonesia EPS'!S15</f>
        <v>95.887799999999999</v>
      </c>
      <c r="T474">
        <f>'Indonesia EPS'!T15</f>
        <v>90.328300000000013</v>
      </c>
      <c r="U474">
        <f>'Indonesia EPS'!U15</f>
        <v>84.768900000000002</v>
      </c>
      <c r="V474">
        <f>'Indonesia EPS'!V15</f>
        <v>79.209299999999999</v>
      </c>
      <c r="W474">
        <f>'Indonesia EPS'!W15</f>
        <v>73.649699999999996</v>
      </c>
      <c r="X474">
        <f>'Indonesia EPS'!X15</f>
        <v>68.365499999999997</v>
      </c>
      <c r="Y474">
        <f>'Indonesia EPS'!Y15</f>
        <v>63.081299999999999</v>
      </c>
      <c r="Z474">
        <f>'Indonesia EPS'!Z15</f>
        <v>57.796899999999994</v>
      </c>
      <c r="AA474">
        <f>'Indonesia EPS'!AA15</f>
        <v>52.512700000000002</v>
      </c>
      <c r="AB474">
        <f>'Indonesia EPS'!AB15</f>
        <v>47.228499999999997</v>
      </c>
      <c r="AC474">
        <f>'Indonesia EPS'!AC15</f>
        <v>42.2896</v>
      </c>
      <c r="AD474">
        <f>'Indonesia EPS'!AD15</f>
        <v>37.350700000000003</v>
      </c>
      <c r="AE474">
        <f>'Indonesia EPS'!AE15</f>
        <v>32.411700000000003</v>
      </c>
      <c r="AF474">
        <f>'Indonesia EPS'!AF15</f>
        <v>27.472899999999999</v>
      </c>
      <c r="AG474">
        <f>'Indonesia EPS'!AG15</f>
        <v>22.533999999999999</v>
      </c>
    </row>
    <row r="475" spans="1:33" hidden="1" x14ac:dyDescent="0.35">
      <c r="A475" t="str">
        <f>'Indonesia EPS'!A16</f>
        <v>Output Total CO2e Emissions by Sector[commercial buildings sector]</v>
      </c>
      <c r="B475" t="str">
        <f>'Indonesia EPS'!B16</f>
        <v>eps-indonesia-crux NoSettings</v>
      </c>
      <c r="C475">
        <f>'Indonesia EPS'!C16</f>
        <v>7.0385299999999997</v>
      </c>
      <c r="D475">
        <f>'Indonesia EPS'!D16</f>
        <v>7.64588</v>
      </c>
      <c r="E475">
        <f>'Indonesia EPS'!E16</f>
        <v>8.2531999999999996</v>
      </c>
      <c r="F475">
        <f>'Indonesia EPS'!F16</f>
        <v>8.8605400000000003</v>
      </c>
      <c r="G475">
        <f>'Indonesia EPS'!G16</f>
        <v>9.4678599999999999</v>
      </c>
      <c r="H475">
        <f>'Indonesia EPS'!H16</f>
        <v>10.075200000000001</v>
      </c>
      <c r="I475">
        <f>'Indonesia EPS'!I16</f>
        <v>10.972300000000001</v>
      </c>
      <c r="J475">
        <f>'Indonesia EPS'!J16</f>
        <v>11.8695</v>
      </c>
      <c r="K475">
        <f>'Indonesia EPS'!K16</f>
        <v>12.7667</v>
      </c>
      <c r="L475">
        <f>'Indonesia EPS'!L16</f>
        <v>13.6638</v>
      </c>
      <c r="M475">
        <f>'Indonesia EPS'!M16</f>
        <v>14.5609</v>
      </c>
      <c r="N475">
        <f>'Indonesia EPS'!N16</f>
        <v>15.903499999999999</v>
      </c>
      <c r="O475">
        <f>'Indonesia EPS'!O16</f>
        <v>17.246099999999998</v>
      </c>
      <c r="P475">
        <f>'Indonesia EPS'!P16</f>
        <v>18.588699999999999</v>
      </c>
      <c r="Q475">
        <f>'Indonesia EPS'!Q16</f>
        <v>19.9313</v>
      </c>
      <c r="R475">
        <f>'Indonesia EPS'!R16</f>
        <v>21.273900000000001</v>
      </c>
      <c r="S475">
        <f>'Indonesia EPS'!S16</f>
        <v>24.177600000000002</v>
      </c>
      <c r="T475">
        <f>'Indonesia EPS'!T16</f>
        <v>27.081299999999999</v>
      </c>
      <c r="U475">
        <f>'Indonesia EPS'!U16</f>
        <v>29.9849</v>
      </c>
      <c r="V475">
        <f>'Indonesia EPS'!V16</f>
        <v>32.888599999999997</v>
      </c>
      <c r="W475">
        <f>'Indonesia EPS'!W16</f>
        <v>35.792299999999997</v>
      </c>
      <c r="X475">
        <f>'Indonesia EPS'!X16</f>
        <v>40.750399999999999</v>
      </c>
      <c r="Y475">
        <f>'Indonesia EPS'!Y16</f>
        <v>45.708500000000001</v>
      </c>
      <c r="Z475">
        <f>'Indonesia EPS'!Z16</f>
        <v>50.666699999999999</v>
      </c>
      <c r="AA475">
        <f>'Indonesia EPS'!AA16</f>
        <v>55.624899999999997</v>
      </c>
      <c r="AB475">
        <f>'Indonesia EPS'!AB16</f>
        <v>60.582999999999998</v>
      </c>
      <c r="AC475">
        <f>'Indonesia EPS'!AC16</f>
        <v>69.027799999999999</v>
      </c>
      <c r="AD475">
        <f>'Indonesia EPS'!AD16</f>
        <v>77.4726</v>
      </c>
      <c r="AE475">
        <f>'Indonesia EPS'!AE16</f>
        <v>85.917400000000001</v>
      </c>
      <c r="AF475">
        <f>'Indonesia EPS'!AF16</f>
        <v>94.362200000000001</v>
      </c>
      <c r="AG475">
        <f>'Indonesia EPS'!AG16</f>
        <v>102.807</v>
      </c>
    </row>
    <row r="476" spans="1:33" hidden="1" x14ac:dyDescent="0.35">
      <c r="A476" t="str">
        <f>'Indonesia EPS'!A17</f>
        <v>Output Total CO2e Emissions by Sector[industry sector]</v>
      </c>
      <c r="B476" t="str">
        <f>'Indonesia EPS'!B17</f>
        <v>eps-indonesia-crux NoSettings</v>
      </c>
      <c r="C476">
        <f>'Indonesia EPS'!C17</f>
        <v>790.26700000000005</v>
      </c>
      <c r="D476">
        <f>'Indonesia EPS'!D17</f>
        <v>813.26300000000003</v>
      </c>
      <c r="E476">
        <f>'Indonesia EPS'!E17</f>
        <v>835.57899999999995</v>
      </c>
      <c r="F476">
        <f>'Indonesia EPS'!F17</f>
        <v>860.14</v>
      </c>
      <c r="G476">
        <f>'Indonesia EPS'!G17</f>
        <v>885.28</v>
      </c>
      <c r="H476">
        <f>'Indonesia EPS'!H17</f>
        <v>910.77800000000002</v>
      </c>
      <c r="I476">
        <f>'Indonesia EPS'!I17</f>
        <v>939.26599999999996</v>
      </c>
      <c r="J476">
        <f>'Indonesia EPS'!J17</f>
        <v>967.17600000000004</v>
      </c>
      <c r="K476">
        <f>'Indonesia EPS'!K17</f>
        <v>999.46100000000001</v>
      </c>
      <c r="L476">
        <f>'Indonesia EPS'!L17</f>
        <v>1030.29</v>
      </c>
      <c r="M476">
        <f>'Indonesia EPS'!M17</f>
        <v>1063.49</v>
      </c>
      <c r="N476">
        <f>'Indonesia EPS'!N17</f>
        <v>1097.93</v>
      </c>
      <c r="O476">
        <f>'Indonesia EPS'!O17</f>
        <v>1134.43</v>
      </c>
      <c r="P476">
        <f>'Indonesia EPS'!P17</f>
        <v>1172.6500000000001</v>
      </c>
      <c r="Q476">
        <f>'Indonesia EPS'!Q17</f>
        <v>1210.68</v>
      </c>
      <c r="R476">
        <f>'Indonesia EPS'!R17</f>
        <v>1251.26</v>
      </c>
      <c r="S476">
        <f>'Indonesia EPS'!S17</f>
        <v>1294.24</v>
      </c>
      <c r="T476">
        <f>'Indonesia EPS'!T17</f>
        <v>1339.23</v>
      </c>
      <c r="U476">
        <f>'Indonesia EPS'!U17</f>
        <v>1384.7</v>
      </c>
      <c r="V476">
        <f>'Indonesia EPS'!V17</f>
        <v>1433.4</v>
      </c>
      <c r="W476">
        <f>'Indonesia EPS'!W17</f>
        <v>1483.33</v>
      </c>
      <c r="X476">
        <f>'Indonesia EPS'!X17</f>
        <v>1537.52</v>
      </c>
      <c r="Y476">
        <f>'Indonesia EPS'!Y17</f>
        <v>1592.25</v>
      </c>
      <c r="Z476">
        <f>'Indonesia EPS'!Z17</f>
        <v>1650.61</v>
      </c>
      <c r="AA476">
        <f>'Indonesia EPS'!AA17</f>
        <v>1710.68</v>
      </c>
      <c r="AB476">
        <f>'Indonesia EPS'!AB17</f>
        <v>1774.93</v>
      </c>
      <c r="AC476">
        <f>'Indonesia EPS'!AC17</f>
        <v>1840.86</v>
      </c>
      <c r="AD476">
        <f>'Indonesia EPS'!AD17</f>
        <v>1909.57</v>
      </c>
      <c r="AE476">
        <f>'Indonesia EPS'!AE17</f>
        <v>1980.72</v>
      </c>
      <c r="AF476">
        <f>'Indonesia EPS'!AF17</f>
        <v>2057.34</v>
      </c>
      <c r="AG476">
        <f>'Indonesia EPS'!AG17</f>
        <v>2138.23</v>
      </c>
    </row>
    <row r="477" spans="1:33" hidden="1" x14ac:dyDescent="0.35">
      <c r="A477" t="str">
        <f>'Indonesia EPS'!A18</f>
        <v>Output Total CO2e Emissions by Sector[district heat and hydrogen sector]</v>
      </c>
      <c r="B477" t="str">
        <f>'Indonesia EPS'!B18</f>
        <v>eps-indonesia-crux NoSettings</v>
      </c>
      <c r="C477">
        <f>'Indonesia EPS'!C18</f>
        <v>0</v>
      </c>
      <c r="D477">
        <f>'Indonesia EPS'!D18</f>
        <v>0</v>
      </c>
      <c r="E477">
        <f>'Indonesia EPS'!E18</f>
        <v>0</v>
      </c>
      <c r="F477">
        <f>'Indonesia EPS'!F18</f>
        <v>0</v>
      </c>
      <c r="G477">
        <f>'Indonesia EPS'!G18</f>
        <v>0</v>
      </c>
      <c r="H477">
        <f>'Indonesia EPS'!H18</f>
        <v>0</v>
      </c>
      <c r="I477">
        <f>'Indonesia EPS'!I18</f>
        <v>0</v>
      </c>
      <c r="J477">
        <f>'Indonesia EPS'!J18</f>
        <v>0</v>
      </c>
      <c r="K477">
        <f>'Indonesia EPS'!K18</f>
        <v>0</v>
      </c>
      <c r="L477">
        <f>'Indonesia EPS'!L18</f>
        <v>0</v>
      </c>
      <c r="M477">
        <f>'Indonesia EPS'!M18</f>
        <v>0</v>
      </c>
      <c r="N477">
        <f>'Indonesia EPS'!N18</f>
        <v>0</v>
      </c>
      <c r="O477">
        <f>'Indonesia EPS'!O18</f>
        <v>0</v>
      </c>
      <c r="P477">
        <f>'Indonesia EPS'!P18</f>
        <v>0</v>
      </c>
      <c r="Q477">
        <f>'Indonesia EPS'!Q18</f>
        <v>0</v>
      </c>
      <c r="R477">
        <f>'Indonesia EPS'!R18</f>
        <v>0</v>
      </c>
      <c r="S477">
        <f>'Indonesia EPS'!S18</f>
        <v>0</v>
      </c>
      <c r="T477">
        <f>'Indonesia EPS'!T18</f>
        <v>0</v>
      </c>
      <c r="U477">
        <f>'Indonesia EPS'!U18</f>
        <v>0</v>
      </c>
      <c r="V477">
        <f>'Indonesia EPS'!V18</f>
        <v>0</v>
      </c>
      <c r="W477">
        <f>'Indonesia EPS'!W18</f>
        <v>0</v>
      </c>
      <c r="X477">
        <f>'Indonesia EPS'!X18</f>
        <v>0</v>
      </c>
      <c r="Y477">
        <f>'Indonesia EPS'!Y18</f>
        <v>0</v>
      </c>
      <c r="Z477">
        <f>'Indonesia EPS'!Z18</f>
        <v>0</v>
      </c>
      <c r="AA477">
        <f>'Indonesia EPS'!AA18</f>
        <v>0</v>
      </c>
      <c r="AB477">
        <f>'Indonesia EPS'!AB18</f>
        <v>0</v>
      </c>
      <c r="AC477">
        <f>'Indonesia EPS'!AC18</f>
        <v>0</v>
      </c>
      <c r="AD477">
        <f>'Indonesia EPS'!AD18</f>
        <v>0</v>
      </c>
      <c r="AE477">
        <f>'Indonesia EPS'!AE18</f>
        <v>0</v>
      </c>
      <c r="AF477">
        <f>'Indonesia EPS'!AF18</f>
        <v>0</v>
      </c>
      <c r="AG477">
        <f>'Indonesia EPS'!AG18</f>
        <v>0</v>
      </c>
    </row>
    <row r="478" spans="1:33" hidden="1" x14ac:dyDescent="0.35">
      <c r="A478" t="str">
        <f>'Indonesia EPS'!A19</f>
        <v>Output Total CO2e Emissions by Sector[LULUCF sector]</v>
      </c>
      <c r="B478" t="str">
        <f>'Indonesia EPS'!B19</f>
        <v>eps-indonesia-crux NoSettings</v>
      </c>
      <c r="C478">
        <f>'Indonesia EPS'!C19</f>
        <v>712.77599999999995</v>
      </c>
      <c r="D478">
        <f>'Indonesia EPS'!D19</f>
        <v>717.572</v>
      </c>
      <c r="E478">
        <f>'Indonesia EPS'!E19</f>
        <v>721.976</v>
      </c>
      <c r="F478">
        <f>'Indonesia EPS'!F19</f>
        <v>725.69500000000005</v>
      </c>
      <c r="G478">
        <f>'Indonesia EPS'!G19</f>
        <v>728.43499999999995</v>
      </c>
      <c r="H478">
        <f>'Indonesia EPS'!H19</f>
        <v>731.56700000000001</v>
      </c>
      <c r="I478">
        <f>'Indonesia EPS'!I19</f>
        <v>735.28599999999994</v>
      </c>
      <c r="J478">
        <f>'Indonesia EPS'!J19</f>
        <v>738.90700000000004</v>
      </c>
      <c r="K478">
        <f>'Indonesia EPS'!K19</f>
        <v>742.23500000000001</v>
      </c>
      <c r="L478">
        <f>'Indonesia EPS'!L19</f>
        <v>745.56200000000001</v>
      </c>
      <c r="M478">
        <f>'Indonesia EPS'!M19</f>
        <v>748.98800000000006</v>
      </c>
      <c r="N478">
        <f>'Indonesia EPS'!N19</f>
        <v>752.80499999999995</v>
      </c>
      <c r="O478">
        <f>'Indonesia EPS'!O19</f>
        <v>756.32799999999997</v>
      </c>
      <c r="P478">
        <f>'Indonesia EPS'!P19</f>
        <v>759.851</v>
      </c>
      <c r="Q478">
        <f>'Indonesia EPS'!Q19</f>
        <v>763.37400000000002</v>
      </c>
      <c r="R478">
        <f>'Indonesia EPS'!R19</f>
        <v>766.89800000000002</v>
      </c>
      <c r="S478">
        <f>'Indonesia EPS'!S19</f>
        <v>770.42100000000005</v>
      </c>
      <c r="T478">
        <f>'Indonesia EPS'!T19</f>
        <v>773.94399999999996</v>
      </c>
      <c r="U478">
        <f>'Indonesia EPS'!U19</f>
        <v>777.46699999999998</v>
      </c>
      <c r="V478">
        <f>'Indonesia EPS'!V19</f>
        <v>780.99099999999999</v>
      </c>
      <c r="W478">
        <f>'Indonesia EPS'!W19</f>
        <v>784.51400000000001</v>
      </c>
      <c r="X478">
        <f>'Indonesia EPS'!X19</f>
        <v>787.93899999999996</v>
      </c>
      <c r="Y478">
        <f>'Indonesia EPS'!Y19</f>
        <v>791.46299999999997</v>
      </c>
      <c r="Z478">
        <f>'Indonesia EPS'!Z19</f>
        <v>794.98599999999999</v>
      </c>
      <c r="AA478">
        <f>'Indonesia EPS'!AA19</f>
        <v>798.50900000000001</v>
      </c>
      <c r="AB478">
        <f>'Indonesia EPS'!AB19</f>
        <v>802.03200000000004</v>
      </c>
      <c r="AC478">
        <f>'Indonesia EPS'!AC19</f>
        <v>805.55600000000004</v>
      </c>
      <c r="AD478">
        <f>'Indonesia EPS'!AD19</f>
        <v>809.07899999999995</v>
      </c>
      <c r="AE478">
        <f>'Indonesia EPS'!AE19</f>
        <v>812.60199999999998</v>
      </c>
      <c r="AF478">
        <f>'Indonesia EPS'!AF19</f>
        <v>816.125</v>
      </c>
      <c r="AG478">
        <f>'Indonesia EPS'!AG19</f>
        <v>819.649</v>
      </c>
    </row>
    <row r="479" spans="1:33" hidden="1" x14ac:dyDescent="0.35">
      <c r="A479" t="str">
        <f>'Indonesia EPS'!A20</f>
        <v>Output Total CO2e Emissions by Sector[geoengineering sector]</v>
      </c>
      <c r="B479" t="str">
        <f>'Indonesia EPS'!B20</f>
        <v>eps-indonesia-crux NoSettings</v>
      </c>
      <c r="C479">
        <f>'Indonesia EPS'!C20</f>
        <v>0</v>
      </c>
      <c r="D479">
        <f>'Indonesia EPS'!D20</f>
        <v>0</v>
      </c>
      <c r="E479">
        <f>'Indonesia EPS'!E20</f>
        <v>0</v>
      </c>
      <c r="F479">
        <f>'Indonesia EPS'!F20</f>
        <v>0</v>
      </c>
      <c r="G479">
        <f>'Indonesia EPS'!G20</f>
        <v>0</v>
      </c>
      <c r="H479">
        <f>'Indonesia EPS'!H20</f>
        <v>0</v>
      </c>
      <c r="I479">
        <f>'Indonesia EPS'!I20</f>
        <v>0</v>
      </c>
      <c r="J479">
        <f>'Indonesia EPS'!J20</f>
        <v>0</v>
      </c>
      <c r="K479">
        <f>'Indonesia EPS'!K20</f>
        <v>0</v>
      </c>
      <c r="L479">
        <f>'Indonesia EPS'!L20</f>
        <v>0</v>
      </c>
      <c r="M479">
        <f>'Indonesia EPS'!M20</f>
        <v>0</v>
      </c>
      <c r="N479">
        <f>'Indonesia EPS'!N20</f>
        <v>0</v>
      </c>
      <c r="O479">
        <f>'Indonesia EPS'!O20</f>
        <v>0</v>
      </c>
      <c r="P479">
        <f>'Indonesia EPS'!P20</f>
        <v>0</v>
      </c>
      <c r="Q479">
        <f>'Indonesia EPS'!Q20</f>
        <v>0</v>
      </c>
      <c r="R479">
        <f>'Indonesia EPS'!R20</f>
        <v>0</v>
      </c>
      <c r="S479">
        <f>'Indonesia EPS'!S20</f>
        <v>0</v>
      </c>
      <c r="T479">
        <f>'Indonesia EPS'!T20</f>
        <v>0</v>
      </c>
      <c r="U479">
        <f>'Indonesia EPS'!U20</f>
        <v>0</v>
      </c>
      <c r="V479">
        <f>'Indonesia EPS'!V20</f>
        <v>0</v>
      </c>
      <c r="W479">
        <f>'Indonesia EPS'!W20</f>
        <v>0</v>
      </c>
      <c r="X479">
        <f>'Indonesia EPS'!X20</f>
        <v>0</v>
      </c>
      <c r="Y479">
        <f>'Indonesia EPS'!Y20</f>
        <v>0</v>
      </c>
      <c r="Z479">
        <f>'Indonesia EPS'!Z20</f>
        <v>0</v>
      </c>
      <c r="AA479">
        <f>'Indonesia EPS'!AA20</f>
        <v>0</v>
      </c>
      <c r="AB479">
        <f>'Indonesia EPS'!AB20</f>
        <v>0</v>
      </c>
      <c r="AC479">
        <f>'Indonesia EPS'!AC20</f>
        <v>0</v>
      </c>
      <c r="AD479">
        <f>'Indonesia EPS'!AD20</f>
        <v>0</v>
      </c>
      <c r="AE479">
        <f>'Indonesia EPS'!AE20</f>
        <v>0</v>
      </c>
      <c r="AF479">
        <f>'Indonesia EPS'!AF20</f>
        <v>0</v>
      </c>
      <c r="AG479">
        <f>'Indonesia EPS'!AG20</f>
        <v>0</v>
      </c>
    </row>
    <row r="480" spans="1:33" hidden="1" x14ac:dyDescent="0.35">
      <c r="A480" t="str">
        <f>'Indonesia EPS'!A21</f>
        <v>Output Industry Sector Excluding Ag and Waste CO2e Emissions</v>
      </c>
      <c r="B480" t="str">
        <f>'Indonesia EPS'!B21</f>
        <v>eps-indonesia-crux NoSettings</v>
      </c>
      <c r="C480">
        <f>'Indonesia EPS'!C21</f>
        <v>455.6400000000001</v>
      </c>
      <c r="D480">
        <f>'Indonesia EPS'!D21</f>
        <v>476.55600000000004</v>
      </c>
      <c r="E480">
        <f>'Indonesia EPS'!E21</f>
        <v>497.78099999999995</v>
      </c>
      <c r="F480">
        <f>'Indonesia EPS'!F21</f>
        <v>520.24400000000003</v>
      </c>
      <c r="G480">
        <f>'Indonesia EPS'!G21</f>
        <v>543.28700000000003</v>
      </c>
      <c r="H480">
        <f>'Indonesia EPS'!H21</f>
        <v>567.68700000000013</v>
      </c>
      <c r="I480">
        <f>'Indonesia EPS'!I21</f>
        <v>594.36099999999999</v>
      </c>
      <c r="J480">
        <f>'Indonesia EPS'!J21</f>
        <v>619.4670000000001</v>
      </c>
      <c r="K480">
        <f>'Indonesia EPS'!K21</f>
        <v>648.83799999999997</v>
      </c>
      <c r="L480">
        <f>'Indonesia EPS'!L21</f>
        <v>676.85500000000002</v>
      </c>
      <c r="M480">
        <f>'Indonesia EPS'!M21</f>
        <v>708.22500000000002</v>
      </c>
      <c r="N480">
        <f>'Indonesia EPS'!N21</f>
        <v>739.83699999999999</v>
      </c>
      <c r="O480">
        <f>'Indonesia EPS'!O21</f>
        <v>773.49900000000014</v>
      </c>
      <c r="P480">
        <f>'Indonesia EPS'!P21</f>
        <v>808.88400000000013</v>
      </c>
      <c r="Q480">
        <f>'Indonesia EPS'!Q21</f>
        <v>845.06000000000006</v>
      </c>
      <c r="R480">
        <f>'Indonesia EPS'!R21</f>
        <v>882.78700000000003</v>
      </c>
      <c r="S480">
        <f>'Indonesia EPS'!S21</f>
        <v>922.90800000000002</v>
      </c>
      <c r="T480">
        <f>'Indonesia EPS'!T21</f>
        <v>965.92899999999997</v>
      </c>
      <c r="U480">
        <f>'Indonesia EPS'!U21</f>
        <v>1009.5240000000001</v>
      </c>
      <c r="V480">
        <f>'Indonesia EPS'!V21</f>
        <v>1055.3390000000002</v>
      </c>
      <c r="W480">
        <f>'Indonesia EPS'!W21</f>
        <v>1102.3789999999999</v>
      </c>
      <c r="X480">
        <f>'Indonesia EPS'!X21</f>
        <v>1153.6689999999999</v>
      </c>
      <c r="Y480">
        <f>'Indonesia EPS'!Y21</f>
        <v>1205.492</v>
      </c>
      <c r="Z480">
        <f>'Indonesia EPS'!Z21</f>
        <v>1261.9279999999999</v>
      </c>
      <c r="AA480">
        <f>'Indonesia EPS'!AA21</f>
        <v>1319.0690000000002</v>
      </c>
      <c r="AB480">
        <f>'Indonesia EPS'!AB21</f>
        <v>1380.3790000000001</v>
      </c>
      <c r="AC480">
        <f>'Indonesia EPS'!AC21</f>
        <v>1443.2639999999997</v>
      </c>
      <c r="AD480">
        <f>'Indonesia EPS'!AD21</f>
        <v>1510.0030000000002</v>
      </c>
      <c r="AE480">
        <f>'Indonesia EPS'!AE21</f>
        <v>1579.1740000000002</v>
      </c>
      <c r="AF480">
        <f>'Indonesia EPS'!AF21</f>
        <v>1652.8090000000002</v>
      </c>
      <c r="AG480">
        <f>'Indonesia EPS'!AG21</f>
        <v>1730.6890000000001</v>
      </c>
    </row>
    <row r="481" spans="1:33" hidden="1" x14ac:dyDescent="0.35">
      <c r="A481" t="str">
        <f>'Indonesia EPS'!A22</f>
        <v>Output Agriculture CO2e Emissions</v>
      </c>
      <c r="B481" t="str">
        <f>'Indonesia EPS'!B22</f>
        <v>eps-indonesia-crux NoSettings</v>
      </c>
      <c r="C481">
        <f>'Indonesia EPS'!C22</f>
        <v>261.39699999999999</v>
      </c>
      <c r="D481">
        <f>'Indonesia EPS'!D22</f>
        <v>263.46699999999998</v>
      </c>
      <c r="E481">
        <f>'Indonesia EPS'!E22</f>
        <v>264.53800000000001</v>
      </c>
      <c r="F481">
        <f>'Indonesia EPS'!F22</f>
        <v>266.61599999999999</v>
      </c>
      <c r="G481">
        <f>'Indonesia EPS'!G22</f>
        <v>268.70299999999997</v>
      </c>
      <c r="H481">
        <f>'Indonesia EPS'!H22</f>
        <v>269.78100000000001</v>
      </c>
      <c r="I481">
        <f>'Indonesia EPS'!I22</f>
        <v>270.875</v>
      </c>
      <c r="J481">
        <f>'Indonesia EPS'!J22</f>
        <v>272.96899999999999</v>
      </c>
      <c r="K481">
        <f>'Indonesia EPS'!K22</f>
        <v>275.06299999999999</v>
      </c>
      <c r="L481">
        <f>'Indonesia EPS'!L22</f>
        <v>277.16500000000002</v>
      </c>
      <c r="M481">
        <f>'Indonesia EPS'!M22</f>
        <v>278.27499999999998</v>
      </c>
      <c r="N481">
        <f>'Indonesia EPS'!N22</f>
        <v>280.39299999999997</v>
      </c>
      <c r="O481">
        <f>'Indonesia EPS'!O22</f>
        <v>282.51100000000002</v>
      </c>
      <c r="P481">
        <f>'Indonesia EPS'!P22</f>
        <v>284.63600000000002</v>
      </c>
      <c r="Q481">
        <f>'Indonesia EPS'!Q22</f>
        <v>285.77</v>
      </c>
      <c r="R481">
        <f>'Indonesia EPS'!R22</f>
        <v>287.90300000000002</v>
      </c>
      <c r="S481">
        <f>'Indonesia EPS'!S22</f>
        <v>290.05200000000002</v>
      </c>
      <c r="T481">
        <f>'Indonesia EPS'!T22</f>
        <v>291.20100000000002</v>
      </c>
      <c r="U481">
        <f>'Indonesia EPS'!U22</f>
        <v>292.36599999999999</v>
      </c>
      <c r="V481">
        <f>'Indonesia EPS'!V22</f>
        <v>294.53100000000001</v>
      </c>
      <c r="W481">
        <f>'Indonesia EPS'!W22</f>
        <v>296.71100000000001</v>
      </c>
      <c r="X481">
        <f>'Indonesia EPS'!X22</f>
        <v>298.89100000000002</v>
      </c>
      <c r="Y481">
        <f>'Indonesia EPS'!Y22</f>
        <v>301.08800000000002</v>
      </c>
      <c r="Z481">
        <f>'Indonesia EPS'!Z22</f>
        <v>302.29199999999997</v>
      </c>
      <c r="AA481">
        <f>'Indonesia EPS'!AA22</f>
        <v>304.51100000000002</v>
      </c>
      <c r="AB481">
        <f>'Indonesia EPS'!AB22</f>
        <v>306.73099999999999</v>
      </c>
      <c r="AC481">
        <f>'Indonesia EPS'!AC22</f>
        <v>308.96600000000001</v>
      </c>
      <c r="AD481">
        <f>'Indonesia EPS'!AD22</f>
        <v>310.21699999999998</v>
      </c>
      <c r="AE481">
        <f>'Indonesia EPS'!AE22</f>
        <v>311.476</v>
      </c>
      <c r="AF481">
        <f>'Indonesia EPS'!AF22</f>
        <v>313.75099999999998</v>
      </c>
      <c r="AG481">
        <f>'Indonesia EPS'!AG22</f>
        <v>316.041</v>
      </c>
    </row>
    <row r="482" spans="1:33" hidden="1" x14ac:dyDescent="0.35">
      <c r="A482" t="str">
        <f>'Indonesia EPS'!A23</f>
        <v>Output Waste Management CO2e Emissions</v>
      </c>
      <c r="B482" t="str">
        <f>'Indonesia EPS'!B23</f>
        <v>eps-indonesia-crux NoSettings</v>
      </c>
      <c r="C482">
        <f>'Indonesia EPS'!C23</f>
        <v>73.23</v>
      </c>
      <c r="D482">
        <f>'Indonesia EPS'!D23</f>
        <v>73.239999999999995</v>
      </c>
      <c r="E482">
        <f>'Indonesia EPS'!E23</f>
        <v>73.260000000000005</v>
      </c>
      <c r="F482">
        <f>'Indonesia EPS'!F23</f>
        <v>73.28</v>
      </c>
      <c r="G482">
        <f>'Indonesia EPS'!G23</f>
        <v>73.290000000000006</v>
      </c>
      <c r="H482">
        <f>'Indonesia EPS'!H23</f>
        <v>73.31</v>
      </c>
      <c r="I482">
        <f>'Indonesia EPS'!I23</f>
        <v>74.03</v>
      </c>
      <c r="J482">
        <f>'Indonesia EPS'!J23</f>
        <v>74.739999999999995</v>
      </c>
      <c r="K482">
        <f>'Indonesia EPS'!K23</f>
        <v>75.56</v>
      </c>
      <c r="L482">
        <f>'Indonesia EPS'!L23</f>
        <v>76.27</v>
      </c>
      <c r="M482">
        <f>'Indonesia EPS'!M23</f>
        <v>76.989999999999995</v>
      </c>
      <c r="N482">
        <f>'Indonesia EPS'!N23</f>
        <v>77.7</v>
      </c>
      <c r="O482">
        <f>'Indonesia EPS'!O23</f>
        <v>78.42</v>
      </c>
      <c r="P482">
        <f>'Indonesia EPS'!P23</f>
        <v>79.13</v>
      </c>
      <c r="Q482">
        <f>'Indonesia EPS'!Q23</f>
        <v>79.849999999999994</v>
      </c>
      <c r="R482">
        <f>'Indonesia EPS'!R23</f>
        <v>80.569999999999993</v>
      </c>
      <c r="S482">
        <f>'Indonesia EPS'!S23</f>
        <v>81.28</v>
      </c>
      <c r="T482">
        <f>'Indonesia EPS'!T23</f>
        <v>82.1</v>
      </c>
      <c r="U482">
        <f>'Indonesia EPS'!U23</f>
        <v>82.81</v>
      </c>
      <c r="V482">
        <f>'Indonesia EPS'!V23</f>
        <v>83.53</v>
      </c>
      <c r="W482">
        <f>'Indonesia EPS'!W23</f>
        <v>84.24</v>
      </c>
      <c r="X482">
        <f>'Indonesia EPS'!X23</f>
        <v>84.96</v>
      </c>
      <c r="Y482">
        <f>'Indonesia EPS'!Y23</f>
        <v>85.67</v>
      </c>
      <c r="Z482">
        <f>'Indonesia EPS'!Z23</f>
        <v>86.39</v>
      </c>
      <c r="AA482">
        <f>'Indonesia EPS'!AA23</f>
        <v>87.1</v>
      </c>
      <c r="AB482">
        <f>'Indonesia EPS'!AB23</f>
        <v>87.82</v>
      </c>
      <c r="AC482">
        <f>'Indonesia EPS'!AC23</f>
        <v>88.63</v>
      </c>
      <c r="AD482">
        <f>'Indonesia EPS'!AD23</f>
        <v>89.35</v>
      </c>
      <c r="AE482">
        <f>'Indonesia EPS'!AE23</f>
        <v>90.07</v>
      </c>
      <c r="AF482">
        <f>'Indonesia EPS'!AF23</f>
        <v>90.78</v>
      </c>
      <c r="AG482">
        <f>'Indonesia EPS'!AG23</f>
        <v>91.5</v>
      </c>
    </row>
  </sheetData>
  <autoFilter ref="A1:AG482" xr:uid="{AFFE4127-16F2-4719-8A7B-F3D1A24DA2F4}">
    <filterColumn colId="1">
      <filters>
        <filter val="eps-brazil-crux NoSettings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AF203-66C0-4B44-9116-BE3070FE3EFD}">
  <dimension ref="A1:AG32"/>
  <sheetViews>
    <sheetView workbookViewId="0">
      <selection activeCell="A2" sqref="A2"/>
    </sheetView>
  </sheetViews>
  <sheetFormatPr defaultRowHeight="14.5" x14ac:dyDescent="0.35"/>
  <cols>
    <col min="1" max="1" width="56.54296875" customWidth="1"/>
    <col min="2" max="2" width="23.6328125" customWidth="1"/>
  </cols>
  <sheetData>
    <row r="1" spans="1:33" x14ac:dyDescent="0.35">
      <c r="A1" t="s">
        <v>134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t="s">
        <v>185</v>
      </c>
      <c r="B2" t="s">
        <v>132</v>
      </c>
      <c r="C2">
        <v>263.50200000000001</v>
      </c>
      <c r="D2">
        <v>270.50099999999998</v>
      </c>
      <c r="E2">
        <v>277.60300000000001</v>
      </c>
      <c r="F2">
        <v>284.7</v>
      </c>
      <c r="G2">
        <v>291.79000000000002</v>
      </c>
      <c r="H2">
        <v>298.995</v>
      </c>
      <c r="I2">
        <v>306.524</v>
      </c>
      <c r="J2">
        <v>314.16699999999997</v>
      </c>
      <c r="K2">
        <v>321.80200000000002</v>
      </c>
      <c r="L2">
        <v>329.43</v>
      </c>
      <c r="M2">
        <v>337.14</v>
      </c>
      <c r="N2">
        <v>359.512</v>
      </c>
      <c r="O2">
        <v>380.80900000000003</v>
      </c>
      <c r="P2">
        <v>402.09300000000002</v>
      </c>
      <c r="Q2">
        <v>423.36700000000002</v>
      </c>
      <c r="R2">
        <v>444.36099999999999</v>
      </c>
      <c r="S2">
        <v>468.54500000000002</v>
      </c>
      <c r="T2">
        <v>492.44499999999999</v>
      </c>
      <c r="U2">
        <v>516.33000000000004</v>
      </c>
      <c r="V2">
        <v>540.20100000000002</v>
      </c>
      <c r="W2">
        <v>563.77599999999995</v>
      </c>
      <c r="X2">
        <v>587.35900000000004</v>
      </c>
      <c r="Y2">
        <v>610.64700000000005</v>
      </c>
      <c r="Z2">
        <v>633.92200000000003</v>
      </c>
      <c r="AA2">
        <v>657.18200000000002</v>
      </c>
      <c r="AB2">
        <v>680.45299999999997</v>
      </c>
      <c r="AC2">
        <v>702.41399999999999</v>
      </c>
      <c r="AD2">
        <v>724.38699999999994</v>
      </c>
      <c r="AE2">
        <v>746.351</v>
      </c>
      <c r="AF2">
        <v>768.303</v>
      </c>
      <c r="AG2">
        <v>789.99300000000005</v>
      </c>
    </row>
    <row r="3" spans="1:33" x14ac:dyDescent="0.35">
      <c r="A3" t="s">
        <v>186</v>
      </c>
      <c r="B3" t="s">
        <v>132</v>
      </c>
      <c r="C3">
        <v>253.167</v>
      </c>
      <c r="D3">
        <v>262.69900000000001</v>
      </c>
      <c r="E3">
        <v>272.46899999999999</v>
      </c>
      <c r="F3">
        <v>282.029</v>
      </c>
      <c r="G3">
        <v>292.17099999999999</v>
      </c>
      <c r="H3">
        <v>302.601</v>
      </c>
      <c r="I3">
        <v>316.64</v>
      </c>
      <c r="J3">
        <v>330.87200000000001</v>
      </c>
      <c r="K3">
        <v>345.34300000000002</v>
      </c>
      <c r="L3">
        <v>360.08499999999998</v>
      </c>
      <c r="M3">
        <v>375.06799999999998</v>
      </c>
      <c r="N3">
        <v>397.42099999999999</v>
      </c>
      <c r="O3">
        <v>420.02100000000002</v>
      </c>
      <c r="P3">
        <v>442.887</v>
      </c>
      <c r="Q3">
        <v>466.01</v>
      </c>
      <c r="R3">
        <v>489.3</v>
      </c>
      <c r="S3">
        <v>534.71100000000001</v>
      </c>
      <c r="T3">
        <v>580.03899999999999</v>
      </c>
      <c r="U3">
        <v>625.63300000000004</v>
      </c>
      <c r="V3">
        <v>671.54899999999998</v>
      </c>
      <c r="W3">
        <v>718.11699999999996</v>
      </c>
      <c r="X3">
        <v>787.05899999999997</v>
      </c>
      <c r="Y3">
        <v>865.51800000000003</v>
      </c>
      <c r="Z3">
        <v>943.48299999999995</v>
      </c>
      <c r="AA3">
        <v>1021.76</v>
      </c>
      <c r="AB3">
        <v>1100.26</v>
      </c>
      <c r="AC3">
        <v>1217.8699999999999</v>
      </c>
      <c r="AD3">
        <v>1335.98</v>
      </c>
      <c r="AE3">
        <v>1453.99</v>
      </c>
      <c r="AF3">
        <v>1572.11</v>
      </c>
      <c r="AG3">
        <v>1690.55</v>
      </c>
    </row>
    <row r="4" spans="1:33" x14ac:dyDescent="0.35">
      <c r="A4" t="s">
        <v>187</v>
      </c>
      <c r="B4" t="s">
        <v>132</v>
      </c>
      <c r="C4">
        <v>8.1382899999999996</v>
      </c>
      <c r="D4">
        <v>8.4839900000000004</v>
      </c>
      <c r="E4">
        <v>8.8296100000000006</v>
      </c>
      <c r="F4">
        <v>9.1753199999999993</v>
      </c>
      <c r="G4">
        <v>9.52102</v>
      </c>
      <c r="H4">
        <v>9.8666400000000003</v>
      </c>
      <c r="I4">
        <v>10.1275</v>
      </c>
      <c r="J4">
        <v>10.388500000000001</v>
      </c>
      <c r="K4">
        <v>10.6493</v>
      </c>
      <c r="L4">
        <v>10.9102</v>
      </c>
      <c r="M4">
        <v>11.170999999999999</v>
      </c>
      <c r="N4">
        <v>11.4626</v>
      </c>
      <c r="O4">
        <v>11.754099999999999</v>
      </c>
      <c r="P4">
        <v>12.045500000000001</v>
      </c>
      <c r="Q4">
        <v>12.337</v>
      </c>
      <c r="R4">
        <v>12.628500000000001</v>
      </c>
      <c r="S4">
        <v>12.833399999999999</v>
      </c>
      <c r="T4">
        <v>13.0383</v>
      </c>
      <c r="U4">
        <v>13.2433</v>
      </c>
      <c r="V4">
        <v>13.4481</v>
      </c>
      <c r="W4">
        <v>13.653</v>
      </c>
      <c r="X4">
        <v>13.8704</v>
      </c>
      <c r="Y4">
        <v>14.0878</v>
      </c>
      <c r="Z4">
        <v>14.305099999999999</v>
      </c>
      <c r="AA4">
        <v>14.522500000000001</v>
      </c>
      <c r="AB4">
        <v>14.7399</v>
      </c>
      <c r="AC4">
        <v>14.970599999999999</v>
      </c>
      <c r="AD4">
        <v>15.2013</v>
      </c>
      <c r="AE4">
        <v>15.431900000000001</v>
      </c>
      <c r="AF4">
        <v>15.662599999999999</v>
      </c>
      <c r="AG4">
        <v>15.8933</v>
      </c>
    </row>
    <row r="5" spans="1:33" x14ac:dyDescent="0.35">
      <c r="A5" t="s">
        <v>188</v>
      </c>
      <c r="B5" t="s">
        <v>132</v>
      </c>
      <c r="C5">
        <v>147.815</v>
      </c>
      <c r="D5">
        <v>145.57499999999999</v>
      </c>
      <c r="E5">
        <v>143.33500000000001</v>
      </c>
      <c r="F5">
        <v>141.095</v>
      </c>
      <c r="G5">
        <v>138.85599999999999</v>
      </c>
      <c r="H5">
        <v>136.61600000000001</v>
      </c>
      <c r="I5">
        <v>131.99700000000001</v>
      </c>
      <c r="J5">
        <v>127.378</v>
      </c>
      <c r="K5">
        <v>122.758</v>
      </c>
      <c r="L5">
        <v>118.139</v>
      </c>
      <c r="M5">
        <v>113.52</v>
      </c>
      <c r="N5">
        <v>108.57899999999999</v>
      </c>
      <c r="O5">
        <v>103.64</v>
      </c>
      <c r="P5">
        <v>98.699299999999994</v>
      </c>
      <c r="Q5">
        <v>93.759</v>
      </c>
      <c r="R5">
        <v>88.818799999999996</v>
      </c>
      <c r="S5">
        <v>83.054400000000001</v>
      </c>
      <c r="T5">
        <v>77.290000000000006</v>
      </c>
      <c r="U5">
        <v>71.525599999999997</v>
      </c>
      <c r="V5">
        <v>65.761200000000002</v>
      </c>
      <c r="W5">
        <v>59.996699999999997</v>
      </c>
      <c r="X5">
        <v>54.495100000000001</v>
      </c>
      <c r="Y5">
        <v>48.993499999999997</v>
      </c>
      <c r="Z5">
        <v>43.491799999999998</v>
      </c>
      <c r="AA5">
        <v>37.990200000000002</v>
      </c>
      <c r="AB5">
        <v>32.488599999999998</v>
      </c>
      <c r="AC5">
        <v>27.318999999999999</v>
      </c>
      <c r="AD5">
        <v>22.1494</v>
      </c>
      <c r="AE5">
        <v>16.979800000000001</v>
      </c>
      <c r="AF5">
        <v>11.8103</v>
      </c>
      <c r="AG5">
        <v>6.6406999999999998</v>
      </c>
    </row>
    <row r="6" spans="1:33" x14ac:dyDescent="0.35">
      <c r="A6" t="s">
        <v>189</v>
      </c>
      <c r="B6" t="s">
        <v>132</v>
      </c>
      <c r="C6">
        <v>7.0385299999999997</v>
      </c>
      <c r="D6">
        <v>7.64588</v>
      </c>
      <c r="E6">
        <v>8.2531999999999996</v>
      </c>
      <c r="F6">
        <v>8.8605400000000003</v>
      </c>
      <c r="G6">
        <v>9.4678599999999999</v>
      </c>
      <c r="H6">
        <v>10.075200000000001</v>
      </c>
      <c r="I6">
        <v>10.972300000000001</v>
      </c>
      <c r="J6">
        <v>11.8695</v>
      </c>
      <c r="K6">
        <v>12.7667</v>
      </c>
      <c r="L6">
        <v>13.6638</v>
      </c>
      <c r="M6">
        <v>14.5609</v>
      </c>
      <c r="N6">
        <v>15.903499999999999</v>
      </c>
      <c r="O6">
        <v>17.246099999999998</v>
      </c>
      <c r="P6">
        <v>18.588699999999999</v>
      </c>
      <c r="Q6">
        <v>19.9313</v>
      </c>
      <c r="R6">
        <v>21.273900000000001</v>
      </c>
      <c r="S6">
        <v>24.177600000000002</v>
      </c>
      <c r="T6">
        <v>27.081299999999999</v>
      </c>
      <c r="U6">
        <v>29.9849</v>
      </c>
      <c r="V6">
        <v>32.888599999999997</v>
      </c>
      <c r="W6">
        <v>35.792299999999997</v>
      </c>
      <c r="X6">
        <v>40.750399999999999</v>
      </c>
      <c r="Y6">
        <v>45.708500000000001</v>
      </c>
      <c r="Z6">
        <v>50.666699999999999</v>
      </c>
      <c r="AA6">
        <v>55.624899999999997</v>
      </c>
      <c r="AB6">
        <v>60.582999999999998</v>
      </c>
      <c r="AC6">
        <v>69.027799999999999</v>
      </c>
      <c r="AD6">
        <v>77.4726</v>
      </c>
      <c r="AE6">
        <v>85.917400000000001</v>
      </c>
      <c r="AF6">
        <v>94.362200000000001</v>
      </c>
      <c r="AG6">
        <v>102.807</v>
      </c>
    </row>
    <row r="7" spans="1:33" x14ac:dyDescent="0.35">
      <c r="A7" t="s">
        <v>190</v>
      </c>
      <c r="B7" t="s">
        <v>132</v>
      </c>
      <c r="C7">
        <v>790.26700000000005</v>
      </c>
      <c r="D7">
        <v>813.26300000000003</v>
      </c>
      <c r="E7">
        <v>835.57899999999995</v>
      </c>
      <c r="F7">
        <v>860.14</v>
      </c>
      <c r="G7">
        <v>885.28</v>
      </c>
      <c r="H7">
        <v>910.77800000000002</v>
      </c>
      <c r="I7">
        <v>939.26599999999996</v>
      </c>
      <c r="J7">
        <v>967.17600000000004</v>
      </c>
      <c r="K7">
        <v>999.46100000000001</v>
      </c>
      <c r="L7">
        <v>1030.29</v>
      </c>
      <c r="M7">
        <v>1063.49</v>
      </c>
      <c r="N7">
        <v>1097.93</v>
      </c>
      <c r="O7">
        <v>1134.43</v>
      </c>
      <c r="P7">
        <v>1172.6500000000001</v>
      </c>
      <c r="Q7">
        <v>1210.68</v>
      </c>
      <c r="R7">
        <v>1251.26</v>
      </c>
      <c r="S7">
        <v>1294.24</v>
      </c>
      <c r="T7">
        <v>1339.23</v>
      </c>
      <c r="U7">
        <v>1384.7</v>
      </c>
      <c r="V7">
        <v>1433.4</v>
      </c>
      <c r="W7">
        <v>1483.33</v>
      </c>
      <c r="X7">
        <v>1537.52</v>
      </c>
      <c r="Y7">
        <v>1592.25</v>
      </c>
      <c r="Z7">
        <v>1650.61</v>
      </c>
      <c r="AA7">
        <v>1710.68</v>
      </c>
      <c r="AB7">
        <v>1774.93</v>
      </c>
      <c r="AC7">
        <v>1840.86</v>
      </c>
      <c r="AD7">
        <v>1909.57</v>
      </c>
      <c r="AE7">
        <v>1980.72</v>
      </c>
      <c r="AF7">
        <v>2057.34</v>
      </c>
      <c r="AG7">
        <v>2138.23</v>
      </c>
    </row>
    <row r="8" spans="1:33" x14ac:dyDescent="0.35">
      <c r="A8" t="s">
        <v>191</v>
      </c>
      <c r="B8" t="s">
        <v>132</v>
      </c>
      <c r="C8">
        <v>712.77599999999995</v>
      </c>
      <c r="D8">
        <v>717.572</v>
      </c>
      <c r="E8">
        <v>721.976</v>
      </c>
      <c r="F8">
        <v>725.69500000000005</v>
      </c>
      <c r="G8">
        <v>728.43499999999995</v>
      </c>
      <c r="H8">
        <v>731.56700000000001</v>
      </c>
      <c r="I8">
        <v>735.28599999999994</v>
      </c>
      <c r="J8">
        <v>738.90700000000004</v>
      </c>
      <c r="K8">
        <v>742.23500000000001</v>
      </c>
      <c r="L8">
        <v>745.56200000000001</v>
      </c>
      <c r="M8">
        <v>748.98800000000006</v>
      </c>
      <c r="N8">
        <v>752.80499999999995</v>
      </c>
      <c r="O8">
        <v>756.32799999999997</v>
      </c>
      <c r="P8">
        <v>759.851</v>
      </c>
      <c r="Q8">
        <v>763.37400000000002</v>
      </c>
      <c r="R8">
        <v>766.89800000000002</v>
      </c>
      <c r="S8">
        <v>770.42100000000005</v>
      </c>
      <c r="T8">
        <v>773.94399999999996</v>
      </c>
      <c r="U8">
        <v>777.46699999999998</v>
      </c>
      <c r="V8">
        <v>780.99099999999999</v>
      </c>
      <c r="W8">
        <v>784.51400000000001</v>
      </c>
      <c r="X8">
        <v>787.93899999999996</v>
      </c>
      <c r="Y8">
        <v>791.46299999999997</v>
      </c>
      <c r="Z8">
        <v>794.98599999999999</v>
      </c>
      <c r="AA8">
        <v>798.50900000000001</v>
      </c>
      <c r="AB8">
        <v>802.03200000000004</v>
      </c>
      <c r="AC8">
        <v>805.55600000000004</v>
      </c>
      <c r="AD8">
        <v>809.07899999999995</v>
      </c>
      <c r="AE8">
        <v>812.60199999999998</v>
      </c>
      <c r="AF8">
        <v>816.125</v>
      </c>
      <c r="AG8">
        <v>819.649</v>
      </c>
    </row>
    <row r="9" spans="1:33" x14ac:dyDescent="0.35">
      <c r="A9" t="s">
        <v>192</v>
      </c>
      <c r="B9" t="s">
        <v>132</v>
      </c>
      <c r="C9" s="3">
        <v>73230000000000</v>
      </c>
      <c r="D9" s="3">
        <v>73240000000000</v>
      </c>
      <c r="E9" s="3">
        <v>73260000000000</v>
      </c>
      <c r="F9" s="3">
        <v>73280000000000</v>
      </c>
      <c r="G9" s="3">
        <v>73290000000000</v>
      </c>
      <c r="H9" s="3">
        <v>73310000000000</v>
      </c>
      <c r="I9" s="3">
        <v>74030000000000</v>
      </c>
      <c r="J9" s="3">
        <v>74740000000000</v>
      </c>
      <c r="K9" s="3">
        <v>75560000000000</v>
      </c>
      <c r="L9" s="3">
        <v>76270000000000</v>
      </c>
      <c r="M9" s="3">
        <v>76990000000000</v>
      </c>
      <c r="N9" s="3">
        <v>77700000000000</v>
      </c>
      <c r="O9" s="3">
        <v>78420000000000</v>
      </c>
      <c r="P9" s="3">
        <v>79130000000000</v>
      </c>
      <c r="Q9" s="3">
        <v>79850000000000</v>
      </c>
      <c r="R9" s="3">
        <v>80570000000000</v>
      </c>
      <c r="S9" s="3">
        <v>81280000000000</v>
      </c>
      <c r="T9" s="3">
        <v>82100000000000</v>
      </c>
      <c r="U9" s="3">
        <v>82810000000000</v>
      </c>
      <c r="V9" s="3">
        <v>83530000000000</v>
      </c>
      <c r="W9" s="3">
        <v>84240000000000</v>
      </c>
      <c r="X9" s="3">
        <v>84960000000000</v>
      </c>
      <c r="Y9" s="3">
        <v>85670000000000</v>
      </c>
      <c r="Z9" s="3">
        <v>86390000000000</v>
      </c>
      <c r="AA9" s="3">
        <v>87100000000000</v>
      </c>
      <c r="AB9" s="3">
        <v>87820000000000</v>
      </c>
      <c r="AC9" s="3">
        <v>88630000000000</v>
      </c>
      <c r="AD9" s="3">
        <v>89350000000000</v>
      </c>
      <c r="AE9" s="3">
        <v>90070000000000</v>
      </c>
      <c r="AF9" s="3">
        <v>90780000000000</v>
      </c>
      <c r="AG9" s="3">
        <v>91500000000000</v>
      </c>
    </row>
    <row r="10" spans="1:33" x14ac:dyDescent="0.35">
      <c r="A10" t="s">
        <v>193</v>
      </c>
      <c r="B10" t="s">
        <v>132</v>
      </c>
      <c r="C10" s="3">
        <v>261397000000000</v>
      </c>
      <c r="D10" s="3">
        <v>263467000000000</v>
      </c>
      <c r="E10" s="3">
        <v>264538000000000</v>
      </c>
      <c r="F10" s="3">
        <v>266616000000000</v>
      </c>
      <c r="G10" s="3">
        <v>268703000000000</v>
      </c>
      <c r="H10" s="3">
        <v>269781000000000</v>
      </c>
      <c r="I10" s="3">
        <v>270875000000000</v>
      </c>
      <c r="J10" s="3">
        <v>272969000000000</v>
      </c>
      <c r="K10" s="3">
        <v>275063000000000</v>
      </c>
      <c r="L10" s="3">
        <v>277165000000000</v>
      </c>
      <c r="M10" s="3">
        <v>278275000000000</v>
      </c>
      <c r="N10" s="3">
        <v>280393000000000</v>
      </c>
      <c r="O10" s="3">
        <v>282511000000000</v>
      </c>
      <c r="P10" s="3">
        <v>284636000000000</v>
      </c>
      <c r="Q10" s="3">
        <v>285770000000000</v>
      </c>
      <c r="R10" s="3">
        <v>287903000000000</v>
      </c>
      <c r="S10" s="3">
        <v>290052000000000</v>
      </c>
      <c r="T10" s="3">
        <v>291201000000000</v>
      </c>
      <c r="U10" s="3">
        <v>292366000000000</v>
      </c>
      <c r="V10" s="3">
        <v>294531000000000</v>
      </c>
      <c r="W10" s="3">
        <v>296711000000000</v>
      </c>
      <c r="X10" s="3">
        <v>298891000000000</v>
      </c>
      <c r="Y10" s="3">
        <v>301088000000000</v>
      </c>
      <c r="Z10" s="3">
        <v>302292000000000</v>
      </c>
      <c r="AA10" s="3">
        <v>304511000000000</v>
      </c>
      <c r="AB10" s="3">
        <v>306731000000000</v>
      </c>
      <c r="AC10" s="3">
        <v>308966000000000</v>
      </c>
      <c r="AD10" s="3">
        <v>310217000000000</v>
      </c>
      <c r="AE10" s="3">
        <v>311476000000000</v>
      </c>
      <c r="AF10" s="3">
        <v>313751000000000</v>
      </c>
      <c r="AG10" s="3">
        <v>316041000000000</v>
      </c>
    </row>
    <row r="12" spans="1:33" x14ac:dyDescent="0.35">
      <c r="A12" s="14" t="s">
        <v>194</v>
      </c>
    </row>
    <row r="13" spans="1:33" x14ac:dyDescent="0.35">
      <c r="A13" t="s">
        <v>115</v>
      </c>
      <c r="B13" t="str">
        <f>B10</f>
        <v>eps-indonesia-crux NoSettings</v>
      </c>
      <c r="C13">
        <f t="shared" ref="C13:AG13" si="0">C2</f>
        <v>263.50200000000001</v>
      </c>
      <c r="D13">
        <f t="shared" si="0"/>
        <v>270.50099999999998</v>
      </c>
      <c r="E13">
        <f t="shared" si="0"/>
        <v>277.60300000000001</v>
      </c>
      <c r="F13">
        <f t="shared" si="0"/>
        <v>284.7</v>
      </c>
      <c r="G13">
        <f t="shared" si="0"/>
        <v>291.79000000000002</v>
      </c>
      <c r="H13">
        <f t="shared" si="0"/>
        <v>298.995</v>
      </c>
      <c r="I13">
        <f t="shared" si="0"/>
        <v>306.524</v>
      </c>
      <c r="J13">
        <f t="shared" si="0"/>
        <v>314.16699999999997</v>
      </c>
      <c r="K13">
        <f t="shared" si="0"/>
        <v>321.80200000000002</v>
      </c>
      <c r="L13">
        <f t="shared" si="0"/>
        <v>329.43</v>
      </c>
      <c r="M13">
        <f t="shared" si="0"/>
        <v>337.14</v>
      </c>
      <c r="N13">
        <f t="shared" si="0"/>
        <v>359.512</v>
      </c>
      <c r="O13">
        <f t="shared" si="0"/>
        <v>380.80900000000003</v>
      </c>
      <c r="P13">
        <f t="shared" si="0"/>
        <v>402.09300000000002</v>
      </c>
      <c r="Q13">
        <f t="shared" si="0"/>
        <v>423.36700000000002</v>
      </c>
      <c r="R13">
        <f t="shared" si="0"/>
        <v>444.36099999999999</v>
      </c>
      <c r="S13">
        <f t="shared" si="0"/>
        <v>468.54500000000002</v>
      </c>
      <c r="T13">
        <f t="shared" si="0"/>
        <v>492.44499999999999</v>
      </c>
      <c r="U13">
        <f t="shared" si="0"/>
        <v>516.33000000000004</v>
      </c>
      <c r="V13">
        <f t="shared" si="0"/>
        <v>540.20100000000002</v>
      </c>
      <c r="W13">
        <f t="shared" si="0"/>
        <v>563.77599999999995</v>
      </c>
      <c r="X13">
        <f t="shared" si="0"/>
        <v>587.35900000000004</v>
      </c>
      <c r="Y13">
        <f t="shared" si="0"/>
        <v>610.64700000000005</v>
      </c>
      <c r="Z13">
        <f t="shared" si="0"/>
        <v>633.92200000000003</v>
      </c>
      <c r="AA13">
        <f t="shared" si="0"/>
        <v>657.18200000000002</v>
      </c>
      <c r="AB13">
        <f t="shared" si="0"/>
        <v>680.45299999999997</v>
      </c>
      <c r="AC13">
        <f t="shared" si="0"/>
        <v>702.41399999999999</v>
      </c>
      <c r="AD13">
        <f t="shared" si="0"/>
        <v>724.38699999999994</v>
      </c>
      <c r="AE13">
        <f t="shared" si="0"/>
        <v>746.351</v>
      </c>
      <c r="AF13">
        <f t="shared" si="0"/>
        <v>768.303</v>
      </c>
      <c r="AG13">
        <f t="shared" si="0"/>
        <v>789.99300000000005</v>
      </c>
    </row>
    <row r="14" spans="1:33" x14ac:dyDescent="0.35">
      <c r="A14" t="s">
        <v>116</v>
      </c>
      <c r="B14" t="str">
        <f t="shared" ref="B14:B23" si="1">B13</f>
        <v>eps-indonesia-crux NoSettings</v>
      </c>
      <c r="C14">
        <f t="shared" ref="C14:AG14" si="2">C3</f>
        <v>253.167</v>
      </c>
      <c r="D14">
        <f t="shared" si="2"/>
        <v>262.69900000000001</v>
      </c>
      <c r="E14">
        <f t="shared" si="2"/>
        <v>272.46899999999999</v>
      </c>
      <c r="F14">
        <f t="shared" si="2"/>
        <v>282.029</v>
      </c>
      <c r="G14">
        <f t="shared" si="2"/>
        <v>292.17099999999999</v>
      </c>
      <c r="H14">
        <f t="shared" si="2"/>
        <v>302.601</v>
      </c>
      <c r="I14">
        <f t="shared" si="2"/>
        <v>316.64</v>
      </c>
      <c r="J14">
        <f t="shared" si="2"/>
        <v>330.87200000000001</v>
      </c>
      <c r="K14">
        <f t="shared" si="2"/>
        <v>345.34300000000002</v>
      </c>
      <c r="L14">
        <f t="shared" si="2"/>
        <v>360.08499999999998</v>
      </c>
      <c r="M14">
        <f t="shared" si="2"/>
        <v>375.06799999999998</v>
      </c>
      <c r="N14">
        <f t="shared" si="2"/>
        <v>397.42099999999999</v>
      </c>
      <c r="O14">
        <f t="shared" si="2"/>
        <v>420.02100000000002</v>
      </c>
      <c r="P14">
        <f t="shared" si="2"/>
        <v>442.887</v>
      </c>
      <c r="Q14">
        <f t="shared" si="2"/>
        <v>466.01</v>
      </c>
      <c r="R14">
        <f t="shared" si="2"/>
        <v>489.3</v>
      </c>
      <c r="S14">
        <f t="shared" si="2"/>
        <v>534.71100000000001</v>
      </c>
      <c r="T14">
        <f t="shared" si="2"/>
        <v>580.03899999999999</v>
      </c>
      <c r="U14">
        <f t="shared" si="2"/>
        <v>625.63300000000004</v>
      </c>
      <c r="V14">
        <f t="shared" si="2"/>
        <v>671.54899999999998</v>
      </c>
      <c r="W14">
        <f t="shared" si="2"/>
        <v>718.11699999999996</v>
      </c>
      <c r="X14">
        <f t="shared" si="2"/>
        <v>787.05899999999997</v>
      </c>
      <c r="Y14">
        <f t="shared" si="2"/>
        <v>865.51800000000003</v>
      </c>
      <c r="Z14">
        <f t="shared" si="2"/>
        <v>943.48299999999995</v>
      </c>
      <c r="AA14">
        <f t="shared" si="2"/>
        <v>1021.76</v>
      </c>
      <c r="AB14">
        <f t="shared" si="2"/>
        <v>1100.26</v>
      </c>
      <c r="AC14">
        <f t="shared" si="2"/>
        <v>1217.8699999999999</v>
      </c>
      <c r="AD14">
        <f t="shared" si="2"/>
        <v>1335.98</v>
      </c>
      <c r="AE14">
        <f t="shared" si="2"/>
        <v>1453.99</v>
      </c>
      <c r="AF14">
        <f t="shared" si="2"/>
        <v>1572.11</v>
      </c>
      <c r="AG14">
        <f t="shared" si="2"/>
        <v>1690.55</v>
      </c>
    </row>
    <row r="15" spans="1:33" x14ac:dyDescent="0.35">
      <c r="A15" t="s">
        <v>117</v>
      </c>
      <c r="B15" t="str">
        <f t="shared" si="1"/>
        <v>eps-indonesia-crux NoSettings</v>
      </c>
      <c r="C15">
        <f t="shared" ref="C15:AG15" si="3">C4+C5</f>
        <v>155.95329000000001</v>
      </c>
      <c r="D15">
        <f t="shared" si="3"/>
        <v>154.05898999999999</v>
      </c>
      <c r="E15">
        <f t="shared" si="3"/>
        <v>152.16461000000001</v>
      </c>
      <c r="F15">
        <f t="shared" si="3"/>
        <v>150.27032</v>
      </c>
      <c r="G15">
        <f t="shared" si="3"/>
        <v>148.37701999999999</v>
      </c>
      <c r="H15">
        <f t="shared" si="3"/>
        <v>146.48264</v>
      </c>
      <c r="I15">
        <f t="shared" si="3"/>
        <v>142.12450000000001</v>
      </c>
      <c r="J15">
        <f t="shared" si="3"/>
        <v>137.76650000000001</v>
      </c>
      <c r="K15">
        <f t="shared" si="3"/>
        <v>133.40729999999999</v>
      </c>
      <c r="L15">
        <f t="shared" si="3"/>
        <v>129.04919999999998</v>
      </c>
      <c r="M15">
        <f t="shared" si="3"/>
        <v>124.691</v>
      </c>
      <c r="N15">
        <f t="shared" si="3"/>
        <v>120.04159999999999</v>
      </c>
      <c r="O15">
        <f t="shared" si="3"/>
        <v>115.39409999999999</v>
      </c>
      <c r="P15">
        <f t="shared" si="3"/>
        <v>110.7448</v>
      </c>
      <c r="Q15">
        <f t="shared" si="3"/>
        <v>106.096</v>
      </c>
      <c r="R15">
        <f t="shared" si="3"/>
        <v>101.4473</v>
      </c>
      <c r="S15">
        <f t="shared" si="3"/>
        <v>95.887799999999999</v>
      </c>
      <c r="T15">
        <f t="shared" si="3"/>
        <v>90.328300000000013</v>
      </c>
      <c r="U15">
        <f t="shared" si="3"/>
        <v>84.768900000000002</v>
      </c>
      <c r="V15">
        <f t="shared" si="3"/>
        <v>79.209299999999999</v>
      </c>
      <c r="W15">
        <f t="shared" si="3"/>
        <v>73.649699999999996</v>
      </c>
      <c r="X15">
        <f t="shared" si="3"/>
        <v>68.365499999999997</v>
      </c>
      <c r="Y15">
        <f t="shared" si="3"/>
        <v>63.081299999999999</v>
      </c>
      <c r="Z15">
        <f t="shared" si="3"/>
        <v>57.796899999999994</v>
      </c>
      <c r="AA15">
        <f t="shared" si="3"/>
        <v>52.512700000000002</v>
      </c>
      <c r="AB15">
        <f t="shared" si="3"/>
        <v>47.228499999999997</v>
      </c>
      <c r="AC15">
        <f t="shared" si="3"/>
        <v>42.2896</v>
      </c>
      <c r="AD15">
        <f t="shared" si="3"/>
        <v>37.350700000000003</v>
      </c>
      <c r="AE15">
        <f t="shared" si="3"/>
        <v>32.411700000000003</v>
      </c>
      <c r="AF15">
        <f t="shared" si="3"/>
        <v>27.472899999999999</v>
      </c>
      <c r="AG15">
        <f t="shared" si="3"/>
        <v>22.533999999999999</v>
      </c>
    </row>
    <row r="16" spans="1:33" x14ac:dyDescent="0.35">
      <c r="A16" t="s">
        <v>118</v>
      </c>
      <c r="B16" t="str">
        <f t="shared" si="1"/>
        <v>eps-indonesia-crux NoSettings</v>
      </c>
      <c r="C16">
        <f t="shared" ref="C16:AG16" si="4">C6</f>
        <v>7.0385299999999997</v>
      </c>
      <c r="D16">
        <f>D6</f>
        <v>7.64588</v>
      </c>
      <c r="E16">
        <f t="shared" si="4"/>
        <v>8.2531999999999996</v>
      </c>
      <c r="F16">
        <f t="shared" si="4"/>
        <v>8.8605400000000003</v>
      </c>
      <c r="G16">
        <f t="shared" si="4"/>
        <v>9.4678599999999999</v>
      </c>
      <c r="H16">
        <f t="shared" si="4"/>
        <v>10.075200000000001</v>
      </c>
      <c r="I16">
        <f t="shared" si="4"/>
        <v>10.972300000000001</v>
      </c>
      <c r="J16">
        <f t="shared" si="4"/>
        <v>11.8695</v>
      </c>
      <c r="K16">
        <f t="shared" si="4"/>
        <v>12.7667</v>
      </c>
      <c r="L16">
        <f t="shared" si="4"/>
        <v>13.6638</v>
      </c>
      <c r="M16">
        <f t="shared" si="4"/>
        <v>14.5609</v>
      </c>
      <c r="N16">
        <f t="shared" si="4"/>
        <v>15.903499999999999</v>
      </c>
      <c r="O16">
        <f t="shared" si="4"/>
        <v>17.246099999999998</v>
      </c>
      <c r="P16">
        <f t="shared" si="4"/>
        <v>18.588699999999999</v>
      </c>
      <c r="Q16">
        <f t="shared" si="4"/>
        <v>19.9313</v>
      </c>
      <c r="R16">
        <f t="shared" si="4"/>
        <v>21.273900000000001</v>
      </c>
      <c r="S16">
        <f t="shared" si="4"/>
        <v>24.177600000000002</v>
      </c>
      <c r="T16">
        <f t="shared" si="4"/>
        <v>27.081299999999999</v>
      </c>
      <c r="U16">
        <f t="shared" si="4"/>
        <v>29.9849</v>
      </c>
      <c r="V16">
        <f t="shared" si="4"/>
        <v>32.888599999999997</v>
      </c>
      <c r="W16">
        <f t="shared" si="4"/>
        <v>35.792299999999997</v>
      </c>
      <c r="X16">
        <f t="shared" si="4"/>
        <v>40.750399999999999</v>
      </c>
      <c r="Y16">
        <f t="shared" si="4"/>
        <v>45.708500000000001</v>
      </c>
      <c r="Z16">
        <f t="shared" si="4"/>
        <v>50.666699999999999</v>
      </c>
      <c r="AA16">
        <f t="shared" si="4"/>
        <v>55.624899999999997</v>
      </c>
      <c r="AB16">
        <f t="shared" si="4"/>
        <v>60.582999999999998</v>
      </c>
      <c r="AC16">
        <f t="shared" si="4"/>
        <v>69.027799999999999</v>
      </c>
      <c r="AD16">
        <f t="shared" si="4"/>
        <v>77.4726</v>
      </c>
      <c r="AE16">
        <f t="shared" si="4"/>
        <v>85.917400000000001</v>
      </c>
      <c r="AF16">
        <f t="shared" si="4"/>
        <v>94.362200000000001</v>
      </c>
      <c r="AG16">
        <f t="shared" si="4"/>
        <v>102.807</v>
      </c>
    </row>
    <row r="17" spans="1:33" x14ac:dyDescent="0.35">
      <c r="A17" t="s">
        <v>137</v>
      </c>
      <c r="B17" t="str">
        <f t="shared" si="1"/>
        <v>eps-indonesia-crux NoSettings</v>
      </c>
      <c r="C17">
        <f t="shared" ref="C17:AG17" si="5">C7</f>
        <v>790.26700000000005</v>
      </c>
      <c r="D17">
        <f t="shared" si="5"/>
        <v>813.26300000000003</v>
      </c>
      <c r="E17">
        <f t="shared" si="5"/>
        <v>835.57899999999995</v>
      </c>
      <c r="F17">
        <f t="shared" si="5"/>
        <v>860.14</v>
      </c>
      <c r="G17">
        <f t="shared" si="5"/>
        <v>885.28</v>
      </c>
      <c r="H17">
        <f t="shared" si="5"/>
        <v>910.77800000000002</v>
      </c>
      <c r="I17">
        <f t="shared" si="5"/>
        <v>939.26599999999996</v>
      </c>
      <c r="J17">
        <f t="shared" si="5"/>
        <v>967.17600000000004</v>
      </c>
      <c r="K17">
        <f t="shared" si="5"/>
        <v>999.46100000000001</v>
      </c>
      <c r="L17">
        <f t="shared" si="5"/>
        <v>1030.29</v>
      </c>
      <c r="M17">
        <f t="shared" si="5"/>
        <v>1063.49</v>
      </c>
      <c r="N17">
        <f t="shared" si="5"/>
        <v>1097.93</v>
      </c>
      <c r="O17">
        <f t="shared" si="5"/>
        <v>1134.43</v>
      </c>
      <c r="P17">
        <f t="shared" si="5"/>
        <v>1172.6500000000001</v>
      </c>
      <c r="Q17">
        <f t="shared" si="5"/>
        <v>1210.68</v>
      </c>
      <c r="R17">
        <f t="shared" si="5"/>
        <v>1251.26</v>
      </c>
      <c r="S17">
        <f t="shared" si="5"/>
        <v>1294.24</v>
      </c>
      <c r="T17">
        <f t="shared" si="5"/>
        <v>1339.23</v>
      </c>
      <c r="U17">
        <f t="shared" si="5"/>
        <v>1384.7</v>
      </c>
      <c r="V17">
        <f t="shared" si="5"/>
        <v>1433.4</v>
      </c>
      <c r="W17">
        <f t="shared" si="5"/>
        <v>1483.33</v>
      </c>
      <c r="X17">
        <f t="shared" si="5"/>
        <v>1537.52</v>
      </c>
      <c r="Y17">
        <f t="shared" si="5"/>
        <v>1592.25</v>
      </c>
      <c r="Z17">
        <f t="shared" si="5"/>
        <v>1650.61</v>
      </c>
      <c r="AA17">
        <f t="shared" si="5"/>
        <v>1710.68</v>
      </c>
      <c r="AB17">
        <f t="shared" si="5"/>
        <v>1774.93</v>
      </c>
      <c r="AC17">
        <f t="shared" si="5"/>
        <v>1840.86</v>
      </c>
      <c r="AD17">
        <f t="shared" si="5"/>
        <v>1909.57</v>
      </c>
      <c r="AE17">
        <f t="shared" si="5"/>
        <v>1980.72</v>
      </c>
      <c r="AF17">
        <f t="shared" si="5"/>
        <v>2057.34</v>
      </c>
      <c r="AG17">
        <f t="shared" si="5"/>
        <v>2138.23</v>
      </c>
    </row>
    <row r="18" spans="1:33" x14ac:dyDescent="0.35">
      <c r="A18" t="s">
        <v>119</v>
      </c>
      <c r="B18" t="str">
        <f t="shared" si="1"/>
        <v>eps-indonesia-crux NoSettings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t="s">
        <v>120</v>
      </c>
      <c r="B19" t="str">
        <f t="shared" si="1"/>
        <v>eps-indonesia-crux NoSettings</v>
      </c>
      <c r="C19">
        <f t="shared" ref="C19:AG19" si="6">C8</f>
        <v>712.77599999999995</v>
      </c>
      <c r="D19">
        <f t="shared" si="6"/>
        <v>717.572</v>
      </c>
      <c r="E19">
        <f t="shared" si="6"/>
        <v>721.976</v>
      </c>
      <c r="F19">
        <f t="shared" si="6"/>
        <v>725.69500000000005</v>
      </c>
      <c r="G19">
        <f t="shared" si="6"/>
        <v>728.43499999999995</v>
      </c>
      <c r="H19">
        <f t="shared" si="6"/>
        <v>731.56700000000001</v>
      </c>
      <c r="I19">
        <f t="shared" si="6"/>
        <v>735.28599999999994</v>
      </c>
      <c r="J19">
        <f t="shared" si="6"/>
        <v>738.90700000000004</v>
      </c>
      <c r="K19">
        <f t="shared" si="6"/>
        <v>742.23500000000001</v>
      </c>
      <c r="L19">
        <f t="shared" si="6"/>
        <v>745.56200000000001</v>
      </c>
      <c r="M19">
        <f t="shared" si="6"/>
        <v>748.98800000000006</v>
      </c>
      <c r="N19">
        <f t="shared" si="6"/>
        <v>752.80499999999995</v>
      </c>
      <c r="O19">
        <f t="shared" si="6"/>
        <v>756.32799999999997</v>
      </c>
      <c r="P19">
        <f t="shared" si="6"/>
        <v>759.851</v>
      </c>
      <c r="Q19">
        <f t="shared" si="6"/>
        <v>763.37400000000002</v>
      </c>
      <c r="R19">
        <f t="shared" si="6"/>
        <v>766.89800000000002</v>
      </c>
      <c r="S19">
        <f t="shared" si="6"/>
        <v>770.42100000000005</v>
      </c>
      <c r="T19">
        <f t="shared" si="6"/>
        <v>773.94399999999996</v>
      </c>
      <c r="U19">
        <f t="shared" si="6"/>
        <v>777.46699999999998</v>
      </c>
      <c r="V19">
        <f t="shared" si="6"/>
        <v>780.99099999999999</v>
      </c>
      <c r="W19">
        <f t="shared" si="6"/>
        <v>784.51400000000001</v>
      </c>
      <c r="X19">
        <f t="shared" si="6"/>
        <v>787.93899999999996</v>
      </c>
      <c r="Y19">
        <f t="shared" si="6"/>
        <v>791.46299999999997</v>
      </c>
      <c r="Z19">
        <f t="shared" si="6"/>
        <v>794.98599999999999</v>
      </c>
      <c r="AA19">
        <f t="shared" si="6"/>
        <v>798.50900000000001</v>
      </c>
      <c r="AB19">
        <f t="shared" si="6"/>
        <v>802.03200000000004</v>
      </c>
      <c r="AC19">
        <f t="shared" si="6"/>
        <v>805.55600000000004</v>
      </c>
      <c r="AD19">
        <f t="shared" si="6"/>
        <v>809.07899999999995</v>
      </c>
      <c r="AE19">
        <f t="shared" si="6"/>
        <v>812.60199999999998</v>
      </c>
      <c r="AF19">
        <f t="shared" si="6"/>
        <v>816.125</v>
      </c>
      <c r="AG19">
        <f t="shared" si="6"/>
        <v>819.649</v>
      </c>
    </row>
    <row r="20" spans="1:33" x14ac:dyDescent="0.35">
      <c r="A20" t="s">
        <v>121</v>
      </c>
      <c r="B20" t="str">
        <f t="shared" si="1"/>
        <v>eps-indonesia-crux NoSettings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t="s">
        <v>122</v>
      </c>
      <c r="B21" t="str">
        <f t="shared" si="1"/>
        <v>eps-indonesia-crux NoSettings</v>
      </c>
      <c r="C21">
        <f t="shared" ref="C21:AG21" si="7">C17-C22-C23</f>
        <v>455.6400000000001</v>
      </c>
      <c r="D21">
        <f t="shared" si="7"/>
        <v>476.55600000000004</v>
      </c>
      <c r="E21">
        <f t="shared" si="7"/>
        <v>497.78099999999995</v>
      </c>
      <c r="F21">
        <f t="shared" si="7"/>
        <v>520.24400000000003</v>
      </c>
      <c r="G21">
        <f t="shared" si="7"/>
        <v>543.28700000000003</v>
      </c>
      <c r="H21">
        <f t="shared" si="7"/>
        <v>567.68700000000013</v>
      </c>
      <c r="I21">
        <f t="shared" si="7"/>
        <v>594.36099999999999</v>
      </c>
      <c r="J21">
        <f t="shared" si="7"/>
        <v>619.4670000000001</v>
      </c>
      <c r="K21">
        <f t="shared" si="7"/>
        <v>648.83799999999997</v>
      </c>
      <c r="L21">
        <f t="shared" si="7"/>
        <v>676.85500000000002</v>
      </c>
      <c r="M21">
        <f t="shared" si="7"/>
        <v>708.22500000000002</v>
      </c>
      <c r="N21">
        <f t="shared" si="7"/>
        <v>739.83699999999999</v>
      </c>
      <c r="O21">
        <f t="shared" si="7"/>
        <v>773.49900000000014</v>
      </c>
      <c r="P21">
        <f t="shared" si="7"/>
        <v>808.88400000000013</v>
      </c>
      <c r="Q21">
        <f t="shared" si="7"/>
        <v>845.06000000000006</v>
      </c>
      <c r="R21">
        <f t="shared" si="7"/>
        <v>882.78700000000003</v>
      </c>
      <c r="S21">
        <f t="shared" si="7"/>
        <v>922.90800000000002</v>
      </c>
      <c r="T21">
        <f t="shared" si="7"/>
        <v>965.92899999999997</v>
      </c>
      <c r="U21">
        <f t="shared" si="7"/>
        <v>1009.5240000000001</v>
      </c>
      <c r="V21">
        <f t="shared" si="7"/>
        <v>1055.3390000000002</v>
      </c>
      <c r="W21">
        <f t="shared" si="7"/>
        <v>1102.3789999999999</v>
      </c>
      <c r="X21">
        <f t="shared" si="7"/>
        <v>1153.6689999999999</v>
      </c>
      <c r="Y21">
        <f t="shared" si="7"/>
        <v>1205.492</v>
      </c>
      <c r="Z21">
        <f t="shared" si="7"/>
        <v>1261.9279999999999</v>
      </c>
      <c r="AA21">
        <f t="shared" si="7"/>
        <v>1319.0690000000002</v>
      </c>
      <c r="AB21">
        <f t="shared" si="7"/>
        <v>1380.3790000000001</v>
      </c>
      <c r="AC21">
        <f t="shared" si="7"/>
        <v>1443.2639999999997</v>
      </c>
      <c r="AD21">
        <f t="shared" si="7"/>
        <v>1510.0030000000002</v>
      </c>
      <c r="AE21">
        <f t="shared" si="7"/>
        <v>1579.1740000000002</v>
      </c>
      <c r="AF21">
        <f t="shared" si="7"/>
        <v>1652.8090000000002</v>
      </c>
      <c r="AG21">
        <f t="shared" si="7"/>
        <v>1730.6890000000001</v>
      </c>
    </row>
    <row r="22" spans="1:33" x14ac:dyDescent="0.35">
      <c r="A22" t="s">
        <v>123</v>
      </c>
      <c r="B22" t="str">
        <f t="shared" si="1"/>
        <v>eps-indonesia-crux NoSettings</v>
      </c>
      <c r="C22">
        <f t="shared" ref="C22:AG22" si="8">C10/10^12</f>
        <v>261.39699999999999</v>
      </c>
      <c r="D22">
        <f t="shared" si="8"/>
        <v>263.46699999999998</v>
      </c>
      <c r="E22">
        <f t="shared" si="8"/>
        <v>264.53800000000001</v>
      </c>
      <c r="F22">
        <f t="shared" si="8"/>
        <v>266.61599999999999</v>
      </c>
      <c r="G22">
        <f t="shared" si="8"/>
        <v>268.70299999999997</v>
      </c>
      <c r="H22">
        <f t="shared" si="8"/>
        <v>269.78100000000001</v>
      </c>
      <c r="I22">
        <f t="shared" si="8"/>
        <v>270.875</v>
      </c>
      <c r="J22">
        <f t="shared" si="8"/>
        <v>272.96899999999999</v>
      </c>
      <c r="K22">
        <f t="shared" si="8"/>
        <v>275.06299999999999</v>
      </c>
      <c r="L22">
        <f t="shared" si="8"/>
        <v>277.16500000000002</v>
      </c>
      <c r="M22">
        <f t="shared" si="8"/>
        <v>278.27499999999998</v>
      </c>
      <c r="N22">
        <f t="shared" si="8"/>
        <v>280.39299999999997</v>
      </c>
      <c r="O22">
        <f t="shared" si="8"/>
        <v>282.51100000000002</v>
      </c>
      <c r="P22">
        <f t="shared" si="8"/>
        <v>284.63600000000002</v>
      </c>
      <c r="Q22">
        <f t="shared" si="8"/>
        <v>285.77</v>
      </c>
      <c r="R22">
        <f t="shared" si="8"/>
        <v>287.90300000000002</v>
      </c>
      <c r="S22">
        <f t="shared" si="8"/>
        <v>290.05200000000002</v>
      </c>
      <c r="T22">
        <f t="shared" si="8"/>
        <v>291.20100000000002</v>
      </c>
      <c r="U22">
        <f t="shared" si="8"/>
        <v>292.36599999999999</v>
      </c>
      <c r="V22">
        <f t="shared" si="8"/>
        <v>294.53100000000001</v>
      </c>
      <c r="W22">
        <f t="shared" si="8"/>
        <v>296.71100000000001</v>
      </c>
      <c r="X22">
        <f t="shared" si="8"/>
        <v>298.89100000000002</v>
      </c>
      <c r="Y22">
        <f t="shared" si="8"/>
        <v>301.08800000000002</v>
      </c>
      <c r="Z22">
        <f t="shared" si="8"/>
        <v>302.29199999999997</v>
      </c>
      <c r="AA22">
        <f t="shared" si="8"/>
        <v>304.51100000000002</v>
      </c>
      <c r="AB22">
        <f t="shared" si="8"/>
        <v>306.73099999999999</v>
      </c>
      <c r="AC22">
        <f t="shared" si="8"/>
        <v>308.96600000000001</v>
      </c>
      <c r="AD22">
        <f t="shared" si="8"/>
        <v>310.21699999999998</v>
      </c>
      <c r="AE22">
        <f t="shared" si="8"/>
        <v>311.476</v>
      </c>
      <c r="AF22">
        <f t="shared" si="8"/>
        <v>313.75099999999998</v>
      </c>
      <c r="AG22">
        <f t="shared" si="8"/>
        <v>316.041</v>
      </c>
    </row>
    <row r="23" spans="1:33" x14ac:dyDescent="0.35">
      <c r="A23" t="s">
        <v>124</v>
      </c>
      <c r="B23" t="str">
        <f t="shared" si="1"/>
        <v>eps-indonesia-crux NoSettings</v>
      </c>
      <c r="C23">
        <f t="shared" ref="C23:AG23" si="9">C9/10^12</f>
        <v>73.23</v>
      </c>
      <c r="D23">
        <f t="shared" si="9"/>
        <v>73.239999999999995</v>
      </c>
      <c r="E23">
        <f t="shared" si="9"/>
        <v>73.260000000000005</v>
      </c>
      <c r="F23">
        <f t="shared" si="9"/>
        <v>73.28</v>
      </c>
      <c r="G23">
        <f t="shared" si="9"/>
        <v>73.290000000000006</v>
      </c>
      <c r="H23">
        <f t="shared" si="9"/>
        <v>73.31</v>
      </c>
      <c r="I23">
        <f t="shared" si="9"/>
        <v>74.03</v>
      </c>
      <c r="J23">
        <f t="shared" si="9"/>
        <v>74.739999999999995</v>
      </c>
      <c r="K23">
        <f t="shared" si="9"/>
        <v>75.56</v>
      </c>
      <c r="L23">
        <f t="shared" si="9"/>
        <v>76.27</v>
      </c>
      <c r="M23">
        <f t="shared" si="9"/>
        <v>76.989999999999995</v>
      </c>
      <c r="N23">
        <f t="shared" si="9"/>
        <v>77.7</v>
      </c>
      <c r="O23">
        <f t="shared" si="9"/>
        <v>78.42</v>
      </c>
      <c r="P23">
        <f t="shared" si="9"/>
        <v>79.13</v>
      </c>
      <c r="Q23">
        <f t="shared" si="9"/>
        <v>79.849999999999994</v>
      </c>
      <c r="R23">
        <f t="shared" si="9"/>
        <v>80.569999999999993</v>
      </c>
      <c r="S23">
        <f t="shared" si="9"/>
        <v>81.28</v>
      </c>
      <c r="T23">
        <f t="shared" si="9"/>
        <v>82.1</v>
      </c>
      <c r="U23">
        <f t="shared" si="9"/>
        <v>82.81</v>
      </c>
      <c r="V23">
        <f t="shared" si="9"/>
        <v>83.53</v>
      </c>
      <c r="W23">
        <f t="shared" si="9"/>
        <v>84.24</v>
      </c>
      <c r="X23">
        <f t="shared" si="9"/>
        <v>84.96</v>
      </c>
      <c r="Y23">
        <f t="shared" si="9"/>
        <v>85.67</v>
      </c>
      <c r="Z23">
        <f t="shared" si="9"/>
        <v>86.39</v>
      </c>
      <c r="AA23">
        <f t="shared" si="9"/>
        <v>87.1</v>
      </c>
      <c r="AB23">
        <f t="shared" si="9"/>
        <v>87.82</v>
      </c>
      <c r="AC23">
        <f t="shared" si="9"/>
        <v>88.63</v>
      </c>
      <c r="AD23">
        <f t="shared" si="9"/>
        <v>89.35</v>
      </c>
      <c r="AE23">
        <f t="shared" si="9"/>
        <v>90.07</v>
      </c>
      <c r="AF23">
        <f t="shared" si="9"/>
        <v>90.78</v>
      </c>
      <c r="AG23">
        <f t="shared" si="9"/>
        <v>91.5</v>
      </c>
    </row>
    <row r="32" spans="1:33" x14ac:dyDescent="0.35">
      <c r="A32" s="1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B421-EFD3-4F4A-A681-ABC3F05EB5E1}">
  <sheetPr codeName="Sheet4"/>
  <dimension ref="A1:M111"/>
  <sheetViews>
    <sheetView zoomScale="85" zoomScaleNormal="85" workbookViewId="0">
      <selection activeCell="C23" sqref="C23:E23"/>
    </sheetView>
  </sheetViews>
  <sheetFormatPr defaultRowHeight="14.5" x14ac:dyDescent="0.35"/>
  <cols>
    <col min="1" max="1" width="13.453125" bestFit="1" customWidth="1"/>
    <col min="2" max="3" width="13.453125" customWidth="1"/>
    <col min="4" max="5" width="10.453125" customWidth="1"/>
    <col min="9" max="9" width="28.453125" bestFit="1" customWidth="1"/>
    <col min="10" max="10" width="21.453125" bestFit="1" customWidth="1"/>
    <col min="12" max="12" width="16.54296875" customWidth="1"/>
    <col min="13" max="13" width="30.54296875" bestFit="1" customWidth="1"/>
  </cols>
  <sheetData>
    <row r="1" spans="1:13" x14ac:dyDescent="0.35">
      <c r="A1" t="s">
        <v>195</v>
      </c>
      <c r="C1" t="s">
        <v>196</v>
      </c>
    </row>
    <row r="2" spans="1:13" x14ac:dyDescent="0.35">
      <c r="A2" t="s">
        <v>197</v>
      </c>
    </row>
    <row r="3" spans="1:13" x14ac:dyDescent="0.35">
      <c r="D3" s="39"/>
      <c r="E3" s="40" t="s">
        <v>198</v>
      </c>
      <c r="F3" s="41"/>
    </row>
    <row r="4" spans="1:13" x14ac:dyDescent="0.35">
      <c r="A4" s="39" t="s">
        <v>199</v>
      </c>
      <c r="B4" s="39" t="s">
        <v>200</v>
      </c>
      <c r="C4" s="39" t="s">
        <v>201</v>
      </c>
      <c r="D4" s="40" t="s">
        <v>202</v>
      </c>
      <c r="E4" s="40" t="s">
        <v>203</v>
      </c>
      <c r="F4" s="40" t="s">
        <v>204</v>
      </c>
      <c r="I4" s="39" t="s">
        <v>205</v>
      </c>
      <c r="J4" s="39" t="s">
        <v>206</v>
      </c>
      <c r="L4" s="39" t="s">
        <v>207</v>
      </c>
      <c r="M4" s="39" t="s">
        <v>206</v>
      </c>
    </row>
    <row r="5" spans="1:13" ht="14.75" customHeight="1" x14ac:dyDescent="0.35">
      <c r="A5" s="50" t="s">
        <v>208</v>
      </c>
      <c r="B5" s="51" t="s">
        <v>208</v>
      </c>
      <c r="C5" s="51">
        <v>1</v>
      </c>
      <c r="D5" s="51">
        <f>C5*10^-3</f>
        <v>1E-3</v>
      </c>
      <c r="E5" s="51">
        <f>C5*10^-6</f>
        <v>9.9999999999999995E-7</v>
      </c>
      <c r="F5" s="52">
        <f>C5/1000*3.67</f>
        <v>3.6700000000000001E-3</v>
      </c>
      <c r="G5" s="98" t="s">
        <v>209</v>
      </c>
      <c r="I5" t="s">
        <v>210</v>
      </c>
      <c r="J5" t="s">
        <v>67</v>
      </c>
      <c r="L5" t="s">
        <v>11</v>
      </c>
      <c r="M5" t="str">
        <f>L5</f>
        <v>Africa_Eastern</v>
      </c>
    </row>
    <row r="6" spans="1:13" x14ac:dyDescent="0.35">
      <c r="A6" s="53" t="s">
        <v>211</v>
      </c>
      <c r="B6" s="54" t="s">
        <v>211</v>
      </c>
      <c r="C6" s="54">
        <v>28</v>
      </c>
      <c r="D6" s="54">
        <f t="shared" ref="D6:D52" si="0">C6*10^-3</f>
        <v>2.8000000000000001E-2</v>
      </c>
      <c r="E6" s="54">
        <f t="shared" ref="E6:E52" si="1">C6*10^-6</f>
        <v>2.8E-5</v>
      </c>
      <c r="F6" s="55"/>
      <c r="G6" s="98"/>
      <c r="I6" t="s">
        <v>212</v>
      </c>
      <c r="J6" t="s">
        <v>53</v>
      </c>
      <c r="L6" t="s">
        <v>14</v>
      </c>
      <c r="M6" t="str">
        <f t="shared" ref="M6:M36" si="2">L6</f>
        <v>Africa_Northern</v>
      </c>
    </row>
    <row r="7" spans="1:13" x14ac:dyDescent="0.35">
      <c r="A7" s="56" t="s">
        <v>211</v>
      </c>
      <c r="B7" s="49" t="s">
        <v>213</v>
      </c>
      <c r="C7" s="49">
        <v>28</v>
      </c>
      <c r="D7" s="49">
        <f t="shared" si="0"/>
        <v>2.8000000000000001E-2</v>
      </c>
      <c r="E7" s="49">
        <f t="shared" si="1"/>
        <v>2.8E-5</v>
      </c>
      <c r="F7" s="57"/>
      <c r="G7" s="98"/>
      <c r="I7" t="s">
        <v>214</v>
      </c>
      <c r="J7" t="s">
        <v>64</v>
      </c>
      <c r="L7" t="s">
        <v>16</v>
      </c>
      <c r="M7" t="str">
        <f t="shared" si="2"/>
        <v>Africa_Southern</v>
      </c>
    </row>
    <row r="8" spans="1:13" x14ac:dyDescent="0.35">
      <c r="A8" s="56" t="s">
        <v>211</v>
      </c>
      <c r="B8" s="49" t="s">
        <v>215</v>
      </c>
      <c r="C8" s="49">
        <v>28</v>
      </c>
      <c r="D8" s="49">
        <f t="shared" si="0"/>
        <v>2.8000000000000001E-2</v>
      </c>
      <c r="E8" s="49">
        <f t="shared" si="1"/>
        <v>2.8E-5</v>
      </c>
      <c r="F8" s="57"/>
      <c r="G8" s="98"/>
      <c r="I8" t="s">
        <v>216</v>
      </c>
      <c r="J8" t="s">
        <v>64</v>
      </c>
      <c r="L8" t="s">
        <v>18</v>
      </c>
      <c r="M8" t="str">
        <f t="shared" si="2"/>
        <v>Africa_Western</v>
      </c>
    </row>
    <row r="9" spans="1:13" x14ac:dyDescent="0.35">
      <c r="A9" s="53" t="s">
        <v>217</v>
      </c>
      <c r="B9" s="54" t="s">
        <v>217</v>
      </c>
      <c r="C9" s="54">
        <v>265</v>
      </c>
      <c r="D9" s="54">
        <f t="shared" si="0"/>
        <v>0.26500000000000001</v>
      </c>
      <c r="E9" s="54">
        <f t="shared" si="1"/>
        <v>2.6499999999999999E-4</v>
      </c>
      <c r="F9" s="55"/>
      <c r="G9" s="98"/>
      <c r="I9" t="s">
        <v>218</v>
      </c>
      <c r="J9" t="s">
        <v>64</v>
      </c>
      <c r="L9" t="s">
        <v>20</v>
      </c>
      <c r="M9" t="str">
        <f t="shared" si="2"/>
        <v>Argentina</v>
      </c>
    </row>
    <row r="10" spans="1:13" x14ac:dyDescent="0.35">
      <c r="A10" s="56" t="s">
        <v>217</v>
      </c>
      <c r="B10" s="49" t="s">
        <v>219</v>
      </c>
      <c r="C10" s="49">
        <v>265</v>
      </c>
      <c r="D10" s="49">
        <f t="shared" si="0"/>
        <v>0.26500000000000001</v>
      </c>
      <c r="E10" s="49">
        <f t="shared" si="1"/>
        <v>2.6499999999999999E-4</v>
      </c>
      <c r="F10" s="57"/>
      <c r="G10" s="98"/>
      <c r="I10" t="s">
        <v>220</v>
      </c>
      <c r="J10" t="s">
        <v>64</v>
      </c>
      <c r="L10" t="s">
        <v>21</v>
      </c>
      <c r="M10" t="str">
        <f t="shared" si="2"/>
        <v>Australia_NZ</v>
      </c>
    </row>
    <row r="11" spans="1:13" x14ac:dyDescent="0.35">
      <c r="A11" s="58" t="s">
        <v>217</v>
      </c>
      <c r="B11" s="59" t="s">
        <v>221</v>
      </c>
      <c r="C11" s="59">
        <v>265</v>
      </c>
      <c r="D11" s="59">
        <f t="shared" si="0"/>
        <v>0.26500000000000001</v>
      </c>
      <c r="E11" s="59">
        <f t="shared" si="1"/>
        <v>2.6499999999999999E-4</v>
      </c>
      <c r="F11" s="60"/>
      <c r="G11" s="98"/>
      <c r="I11" t="s">
        <v>222</v>
      </c>
      <c r="J11" t="s">
        <v>64</v>
      </c>
      <c r="L11" t="s">
        <v>23</v>
      </c>
      <c r="M11" t="str">
        <f t="shared" si="2"/>
        <v>Brazil</v>
      </c>
    </row>
    <row r="12" spans="1:13" x14ac:dyDescent="0.35">
      <c r="A12" s="53" t="s">
        <v>223</v>
      </c>
      <c r="B12" s="54" t="s">
        <v>224</v>
      </c>
      <c r="C12" s="54">
        <v>12400</v>
      </c>
      <c r="D12" s="54">
        <f t="shared" si="0"/>
        <v>12.4</v>
      </c>
      <c r="E12" s="54">
        <f t="shared" si="1"/>
        <v>1.24E-2</v>
      </c>
      <c r="F12" s="55"/>
      <c r="G12" s="98"/>
      <c r="I12" t="s">
        <v>225</v>
      </c>
      <c r="J12" t="s">
        <v>63</v>
      </c>
      <c r="L12" t="s">
        <v>24</v>
      </c>
      <c r="M12" t="str">
        <f t="shared" si="2"/>
        <v>Canada</v>
      </c>
    </row>
    <row r="13" spans="1:13" x14ac:dyDescent="0.35">
      <c r="A13" s="56" t="s">
        <v>226</v>
      </c>
      <c r="B13" s="49" t="s">
        <v>227</v>
      </c>
      <c r="C13" s="49">
        <v>677</v>
      </c>
      <c r="D13" s="49">
        <f t="shared" si="0"/>
        <v>0.67700000000000005</v>
      </c>
      <c r="E13" s="49">
        <f t="shared" si="1"/>
        <v>6.7699999999999998E-4</v>
      </c>
      <c r="F13" s="57"/>
      <c r="G13" s="98"/>
      <c r="I13" t="s">
        <v>228</v>
      </c>
      <c r="J13" t="s">
        <v>53</v>
      </c>
      <c r="L13" t="s">
        <v>25</v>
      </c>
      <c r="M13" t="str">
        <f t="shared" si="2"/>
        <v>Central America and Caribbean</v>
      </c>
    </row>
    <row r="14" spans="1:13" x14ac:dyDescent="0.35">
      <c r="A14" s="56" t="s">
        <v>229</v>
      </c>
      <c r="B14" s="49" t="s">
        <v>230</v>
      </c>
      <c r="C14" s="49">
        <v>3170</v>
      </c>
      <c r="D14" s="49">
        <f t="shared" si="0"/>
        <v>3.17</v>
      </c>
      <c r="E14" s="49">
        <f t="shared" si="1"/>
        <v>3.1699999999999996E-3</v>
      </c>
      <c r="F14" s="57"/>
      <c r="G14" s="98"/>
      <c r="I14" t="s">
        <v>231</v>
      </c>
      <c r="J14" t="s">
        <v>53</v>
      </c>
      <c r="L14" t="s">
        <v>26</v>
      </c>
      <c r="M14" t="str">
        <f t="shared" si="2"/>
        <v>Central Asia</v>
      </c>
    </row>
    <row r="15" spans="1:13" x14ac:dyDescent="0.35">
      <c r="A15" s="56" t="s">
        <v>232</v>
      </c>
      <c r="B15" s="49" t="s">
        <v>233</v>
      </c>
      <c r="C15" s="49">
        <v>1300</v>
      </c>
      <c r="D15" s="49">
        <f t="shared" si="0"/>
        <v>1.3</v>
      </c>
      <c r="E15" s="49">
        <f t="shared" si="1"/>
        <v>1.2999999999999999E-3</v>
      </c>
      <c r="F15" s="57"/>
      <c r="G15" s="98"/>
      <c r="I15" t="s">
        <v>234</v>
      </c>
      <c r="J15" t="s">
        <v>53</v>
      </c>
      <c r="L15" t="s">
        <v>27</v>
      </c>
      <c r="M15" t="str">
        <f t="shared" si="2"/>
        <v>China</v>
      </c>
    </row>
    <row r="16" spans="1:13" x14ac:dyDescent="0.35">
      <c r="A16" s="56" t="s">
        <v>235</v>
      </c>
      <c r="B16" s="49" t="s">
        <v>236</v>
      </c>
      <c r="C16" s="49">
        <v>4800</v>
      </c>
      <c r="D16" s="49">
        <f t="shared" si="0"/>
        <v>4.8</v>
      </c>
      <c r="E16" s="49">
        <f t="shared" si="1"/>
        <v>4.7999999999999996E-3</v>
      </c>
      <c r="F16" s="57"/>
      <c r="G16" s="98"/>
      <c r="I16" t="s">
        <v>237</v>
      </c>
      <c r="J16" t="s">
        <v>65</v>
      </c>
      <c r="L16" t="s">
        <v>28</v>
      </c>
      <c r="M16" t="str">
        <f t="shared" si="2"/>
        <v>Colombia</v>
      </c>
    </row>
    <row r="17" spans="1:13" x14ac:dyDescent="0.35">
      <c r="A17" s="56" t="s">
        <v>238</v>
      </c>
      <c r="B17" s="49" t="s">
        <v>239</v>
      </c>
      <c r="C17" s="49">
        <v>138</v>
      </c>
      <c r="D17" s="49">
        <f t="shared" si="0"/>
        <v>0.13800000000000001</v>
      </c>
      <c r="E17" s="49">
        <f t="shared" si="1"/>
        <v>1.3799999999999999E-4</v>
      </c>
      <c r="F17" s="57"/>
      <c r="G17" s="98"/>
      <c r="I17" t="s">
        <v>240</v>
      </c>
      <c r="J17" t="s">
        <v>65</v>
      </c>
      <c r="L17" t="s">
        <v>241</v>
      </c>
      <c r="M17" t="s">
        <v>7</v>
      </c>
    </row>
    <row r="18" spans="1:13" x14ac:dyDescent="0.35">
      <c r="A18" s="56" t="s">
        <v>242</v>
      </c>
      <c r="B18" s="49" t="s">
        <v>243</v>
      </c>
      <c r="C18" s="49">
        <v>3220</v>
      </c>
      <c r="D18" s="49">
        <f t="shared" si="0"/>
        <v>3.22</v>
      </c>
      <c r="E18" s="49">
        <f t="shared" si="1"/>
        <v>3.2199999999999998E-3</v>
      </c>
      <c r="F18" s="57"/>
      <c r="G18" s="98"/>
      <c r="I18" t="s">
        <v>244</v>
      </c>
      <c r="J18" t="s">
        <v>65</v>
      </c>
      <c r="L18" t="s">
        <v>245</v>
      </c>
      <c r="M18" t="s">
        <v>7</v>
      </c>
    </row>
    <row r="19" spans="1:13" x14ac:dyDescent="0.35">
      <c r="A19" s="56" t="s">
        <v>246</v>
      </c>
      <c r="B19" s="49" t="s">
        <v>247</v>
      </c>
      <c r="C19" s="49">
        <v>8060</v>
      </c>
      <c r="D19" s="49">
        <f t="shared" si="0"/>
        <v>8.06</v>
      </c>
      <c r="E19" s="49">
        <f t="shared" si="1"/>
        <v>8.0599999999999995E-3</v>
      </c>
      <c r="F19" s="57"/>
      <c r="G19" s="98"/>
      <c r="I19" t="s">
        <v>248</v>
      </c>
      <c r="J19" t="s">
        <v>65</v>
      </c>
      <c r="L19" t="s">
        <v>29</v>
      </c>
      <c r="M19" t="str">
        <f t="shared" si="2"/>
        <v>Europe_Eastern</v>
      </c>
    </row>
    <row r="20" spans="1:13" x14ac:dyDescent="0.35">
      <c r="A20" s="56" t="s">
        <v>249</v>
      </c>
      <c r="B20" s="49" t="s">
        <v>250</v>
      </c>
      <c r="C20" s="49">
        <v>858</v>
      </c>
      <c r="D20" s="49">
        <f t="shared" si="0"/>
        <v>0.85799999999999998</v>
      </c>
      <c r="E20" s="49">
        <f t="shared" si="1"/>
        <v>8.5799999999999993E-4</v>
      </c>
      <c r="F20" s="57"/>
      <c r="G20" s="98"/>
      <c r="I20" t="s">
        <v>251</v>
      </c>
      <c r="J20" t="s">
        <v>66</v>
      </c>
      <c r="L20" t="s">
        <v>31</v>
      </c>
      <c r="M20" t="str">
        <f t="shared" si="2"/>
        <v>Europe_Non_EU</v>
      </c>
    </row>
    <row r="21" spans="1:13" x14ac:dyDescent="0.35">
      <c r="A21" s="56" t="s">
        <v>252</v>
      </c>
      <c r="B21" s="49" t="s">
        <v>253</v>
      </c>
      <c r="C21" s="49">
        <v>804</v>
      </c>
      <c r="D21" s="49">
        <f t="shared" si="0"/>
        <v>0.80400000000000005</v>
      </c>
      <c r="E21" s="49">
        <f t="shared" si="1"/>
        <v>8.0399999999999992E-4</v>
      </c>
      <c r="F21" s="57"/>
      <c r="G21" s="98"/>
      <c r="I21" t="s">
        <v>254</v>
      </c>
      <c r="J21" t="s">
        <v>67</v>
      </c>
      <c r="L21" t="s">
        <v>33</v>
      </c>
      <c r="M21" t="str">
        <f t="shared" si="2"/>
        <v>European Free Trade Association</v>
      </c>
    </row>
    <row r="22" spans="1:13" x14ac:dyDescent="0.35">
      <c r="A22" s="58" t="s">
        <v>255</v>
      </c>
      <c r="B22" s="59" t="s">
        <v>256</v>
      </c>
      <c r="C22" s="59">
        <v>0</v>
      </c>
      <c r="D22" s="59">
        <f t="shared" si="0"/>
        <v>0</v>
      </c>
      <c r="E22" s="59">
        <f t="shared" si="1"/>
        <v>0</v>
      </c>
      <c r="F22" s="60"/>
      <c r="G22" s="98"/>
      <c r="I22" t="s">
        <v>257</v>
      </c>
      <c r="J22" t="s">
        <v>67</v>
      </c>
      <c r="L22" t="s">
        <v>34</v>
      </c>
      <c r="M22" t="str">
        <f t="shared" si="2"/>
        <v>India</v>
      </c>
    </row>
    <row r="23" spans="1:13" x14ac:dyDescent="0.35">
      <c r="A23" s="58" t="s">
        <v>258</v>
      </c>
      <c r="B23" s="59" t="s">
        <v>258</v>
      </c>
      <c r="C23" s="59">
        <v>22800</v>
      </c>
      <c r="D23" s="59">
        <f t="shared" si="0"/>
        <v>22.8</v>
      </c>
      <c r="E23" s="59">
        <f t="shared" si="1"/>
        <v>2.2799999999999997E-2</v>
      </c>
      <c r="F23" s="60"/>
      <c r="G23" s="98"/>
      <c r="I23" t="s">
        <v>259</v>
      </c>
      <c r="J23" t="s">
        <v>67</v>
      </c>
      <c r="L23" t="s">
        <v>35</v>
      </c>
      <c r="M23" t="str">
        <f t="shared" si="2"/>
        <v>Indonesia</v>
      </c>
    </row>
    <row r="24" spans="1:13" x14ac:dyDescent="0.35">
      <c r="A24" s="53" t="s">
        <v>260</v>
      </c>
      <c r="B24" s="54" t="s">
        <v>260</v>
      </c>
      <c r="C24" s="54">
        <v>6630</v>
      </c>
      <c r="D24" s="54">
        <f t="shared" si="0"/>
        <v>6.63</v>
      </c>
      <c r="E24" s="54">
        <f t="shared" si="1"/>
        <v>6.6299999999999996E-3</v>
      </c>
      <c r="F24" s="55"/>
      <c r="G24" s="98"/>
      <c r="I24" t="s">
        <v>261</v>
      </c>
      <c r="J24" t="s">
        <v>67</v>
      </c>
      <c r="L24" t="s">
        <v>36</v>
      </c>
      <c r="M24" t="str">
        <f t="shared" si="2"/>
        <v>Japan</v>
      </c>
    </row>
    <row r="25" spans="1:13" x14ac:dyDescent="0.35">
      <c r="A25" s="58" t="s">
        <v>262</v>
      </c>
      <c r="B25" s="59" t="s">
        <v>262</v>
      </c>
      <c r="C25" s="59">
        <v>11100</v>
      </c>
      <c r="D25" s="59">
        <f t="shared" si="0"/>
        <v>11.1</v>
      </c>
      <c r="E25" s="59">
        <f t="shared" si="1"/>
        <v>1.1099999999999999E-2</v>
      </c>
      <c r="F25" s="60"/>
      <c r="G25" s="98"/>
      <c r="I25" t="s">
        <v>263</v>
      </c>
      <c r="J25" t="s">
        <v>67</v>
      </c>
      <c r="L25" t="s">
        <v>37</v>
      </c>
      <c r="M25" t="str">
        <f t="shared" si="2"/>
        <v>Mexico</v>
      </c>
    </row>
    <row r="26" spans="1:13" x14ac:dyDescent="0.35">
      <c r="A26" t="s">
        <v>264</v>
      </c>
      <c r="B26" t="s">
        <v>264</v>
      </c>
      <c r="C26">
        <v>0</v>
      </c>
      <c r="D26">
        <v>0</v>
      </c>
      <c r="E26">
        <v>0</v>
      </c>
      <c r="I26" t="s">
        <v>265</v>
      </c>
      <c r="J26" t="s">
        <v>67</v>
      </c>
      <c r="L26" t="s">
        <v>38</v>
      </c>
      <c r="M26" t="str">
        <f t="shared" si="2"/>
        <v>Middle East</v>
      </c>
    </row>
    <row r="27" spans="1:13" x14ac:dyDescent="0.35">
      <c r="A27" t="s">
        <v>264</v>
      </c>
      <c r="B27" t="s">
        <v>266</v>
      </c>
      <c r="C27">
        <v>0</v>
      </c>
      <c r="D27">
        <v>0</v>
      </c>
      <c r="E27">
        <v>0</v>
      </c>
      <c r="I27" t="s">
        <v>267</v>
      </c>
      <c r="J27" t="s">
        <v>68</v>
      </c>
      <c r="L27" t="s">
        <v>39</v>
      </c>
      <c r="M27" t="str">
        <f t="shared" si="2"/>
        <v>Pakistan</v>
      </c>
    </row>
    <row r="28" spans="1:13" x14ac:dyDescent="0.35">
      <c r="A28" t="s">
        <v>268</v>
      </c>
      <c r="B28" t="s">
        <v>268</v>
      </c>
      <c r="C28">
        <v>0</v>
      </c>
      <c r="D28">
        <v>0</v>
      </c>
      <c r="E28">
        <v>0</v>
      </c>
      <c r="I28" t="s">
        <v>269</v>
      </c>
      <c r="J28" t="s">
        <v>53</v>
      </c>
      <c r="L28" t="s">
        <v>40</v>
      </c>
      <c r="M28" t="str">
        <f t="shared" si="2"/>
        <v>Russia</v>
      </c>
    </row>
    <row r="29" spans="1:13" x14ac:dyDescent="0.35">
      <c r="A29" t="s">
        <v>268</v>
      </c>
      <c r="B29" t="s">
        <v>270</v>
      </c>
      <c r="C29">
        <v>0</v>
      </c>
      <c r="D29">
        <v>0</v>
      </c>
      <c r="E29">
        <v>0</v>
      </c>
      <c r="I29" t="s">
        <v>271</v>
      </c>
      <c r="J29" t="s">
        <v>53</v>
      </c>
      <c r="L29" t="s">
        <v>41</v>
      </c>
      <c r="M29" t="str">
        <f t="shared" si="2"/>
        <v>South Africa</v>
      </c>
    </row>
    <row r="30" spans="1:13" x14ac:dyDescent="0.35">
      <c r="A30" t="s">
        <v>272</v>
      </c>
      <c r="B30" t="s">
        <v>272</v>
      </c>
      <c r="C30">
        <v>0</v>
      </c>
      <c r="D30">
        <v>0</v>
      </c>
      <c r="E30">
        <v>0</v>
      </c>
      <c r="I30" t="s">
        <v>273</v>
      </c>
      <c r="J30" t="s">
        <v>60</v>
      </c>
      <c r="L30" t="s">
        <v>42</v>
      </c>
      <c r="M30" t="str">
        <f t="shared" si="2"/>
        <v>South America_Northern</v>
      </c>
    </row>
    <row r="31" spans="1:13" x14ac:dyDescent="0.35">
      <c r="A31" t="s">
        <v>272</v>
      </c>
      <c r="B31" t="s">
        <v>274</v>
      </c>
      <c r="C31">
        <v>0</v>
      </c>
      <c r="D31">
        <v>0</v>
      </c>
      <c r="E31">
        <v>0</v>
      </c>
      <c r="I31" t="s">
        <v>275</v>
      </c>
      <c r="J31" t="s">
        <v>60</v>
      </c>
      <c r="L31" t="s">
        <v>44</v>
      </c>
      <c r="M31" t="str">
        <f t="shared" si="2"/>
        <v>South America_Southern</v>
      </c>
    </row>
    <row r="32" spans="1:13" x14ac:dyDescent="0.35">
      <c r="A32" t="s">
        <v>276</v>
      </c>
      <c r="B32" t="s">
        <v>276</v>
      </c>
      <c r="C32">
        <v>0</v>
      </c>
      <c r="D32">
        <v>0</v>
      </c>
      <c r="E32">
        <v>0</v>
      </c>
      <c r="I32" t="s">
        <v>277</v>
      </c>
      <c r="J32" t="s">
        <v>60</v>
      </c>
      <c r="L32" t="s">
        <v>46</v>
      </c>
      <c r="M32" t="str">
        <f t="shared" si="2"/>
        <v>South Asia</v>
      </c>
    </row>
    <row r="33" spans="1:13" x14ac:dyDescent="0.35">
      <c r="A33" t="s">
        <v>276</v>
      </c>
      <c r="B33" t="s">
        <v>278</v>
      </c>
      <c r="C33">
        <v>0</v>
      </c>
      <c r="D33">
        <v>0</v>
      </c>
      <c r="E33">
        <v>0</v>
      </c>
      <c r="I33" t="s">
        <v>279</v>
      </c>
      <c r="J33" t="s">
        <v>60</v>
      </c>
      <c r="L33" t="s">
        <v>47</v>
      </c>
      <c r="M33" t="str">
        <f t="shared" si="2"/>
        <v>South Korea</v>
      </c>
    </row>
    <row r="34" spans="1:13" x14ac:dyDescent="0.35">
      <c r="A34" t="s">
        <v>276</v>
      </c>
      <c r="B34" t="s">
        <v>280</v>
      </c>
      <c r="C34">
        <v>0</v>
      </c>
      <c r="D34">
        <v>0</v>
      </c>
      <c r="E34">
        <v>0</v>
      </c>
      <c r="I34" t="s">
        <v>281</v>
      </c>
      <c r="J34" t="s">
        <v>60</v>
      </c>
      <c r="L34" t="s">
        <v>48</v>
      </c>
      <c r="M34" t="str">
        <f t="shared" si="2"/>
        <v>Southeast Asia</v>
      </c>
    </row>
    <row r="35" spans="1:13" x14ac:dyDescent="0.35">
      <c r="A35" t="s">
        <v>282</v>
      </c>
      <c r="B35" t="s">
        <v>282</v>
      </c>
      <c r="C35">
        <v>0</v>
      </c>
      <c r="D35">
        <v>0</v>
      </c>
      <c r="E35">
        <v>0</v>
      </c>
      <c r="I35" t="s">
        <v>283</v>
      </c>
      <c r="J35" t="s">
        <v>60</v>
      </c>
      <c r="L35" t="s">
        <v>49</v>
      </c>
      <c r="M35" t="str">
        <f t="shared" si="2"/>
        <v>Taiwan</v>
      </c>
    </row>
    <row r="36" spans="1:13" x14ac:dyDescent="0.35">
      <c r="A36" t="s">
        <v>282</v>
      </c>
      <c r="B36" t="s">
        <v>284</v>
      </c>
      <c r="C36">
        <v>0</v>
      </c>
      <c r="D36">
        <v>0</v>
      </c>
      <c r="E36">
        <v>0</v>
      </c>
      <c r="I36" t="s">
        <v>285</v>
      </c>
      <c r="J36" t="s">
        <v>61</v>
      </c>
      <c r="L36" t="s">
        <v>50</v>
      </c>
      <c r="M36" t="str">
        <f t="shared" si="2"/>
        <v>USA</v>
      </c>
    </row>
    <row r="37" spans="1:13" x14ac:dyDescent="0.35">
      <c r="A37" t="s">
        <v>282</v>
      </c>
      <c r="B37" t="s">
        <v>286</v>
      </c>
      <c r="C37">
        <v>0</v>
      </c>
      <c r="D37">
        <v>0</v>
      </c>
      <c r="E37">
        <v>0</v>
      </c>
      <c r="I37" t="s">
        <v>287</v>
      </c>
      <c r="J37" t="s">
        <v>61</v>
      </c>
    </row>
    <row r="38" spans="1:13" x14ac:dyDescent="0.35">
      <c r="A38" t="s">
        <v>288</v>
      </c>
      <c r="B38" t="s">
        <v>288</v>
      </c>
      <c r="C38">
        <v>0</v>
      </c>
      <c r="D38">
        <v>0</v>
      </c>
      <c r="E38">
        <v>0</v>
      </c>
      <c r="I38" t="s">
        <v>289</v>
      </c>
      <c r="J38" t="s">
        <v>60</v>
      </c>
    </row>
    <row r="39" spans="1:13" x14ac:dyDescent="0.35">
      <c r="A39" t="s">
        <v>288</v>
      </c>
      <c r="B39" t="s">
        <v>290</v>
      </c>
      <c r="C39">
        <v>0</v>
      </c>
      <c r="D39">
        <v>0</v>
      </c>
      <c r="E39">
        <v>0</v>
      </c>
      <c r="I39" t="s">
        <v>291</v>
      </c>
      <c r="J39" t="s">
        <v>53</v>
      </c>
    </row>
    <row r="40" spans="1:13" x14ac:dyDescent="0.35">
      <c r="A40" t="s">
        <v>292</v>
      </c>
      <c r="B40" t="s">
        <v>292</v>
      </c>
      <c r="C40">
        <v>0</v>
      </c>
      <c r="D40">
        <f t="shared" si="0"/>
        <v>0</v>
      </c>
      <c r="E40">
        <f t="shared" si="1"/>
        <v>0</v>
      </c>
      <c r="I40" t="s">
        <v>293</v>
      </c>
      <c r="J40" t="s">
        <v>60</v>
      </c>
    </row>
    <row r="41" spans="1:13" x14ac:dyDescent="0.35">
      <c r="A41" t="s">
        <v>292</v>
      </c>
      <c r="B41" t="s">
        <v>294</v>
      </c>
      <c r="C41">
        <v>0</v>
      </c>
      <c r="D41">
        <f t="shared" si="0"/>
        <v>0</v>
      </c>
      <c r="E41">
        <f t="shared" si="1"/>
        <v>0</v>
      </c>
      <c r="I41" t="s">
        <v>295</v>
      </c>
      <c r="J41" t="s">
        <v>60</v>
      </c>
    </row>
    <row r="42" spans="1:13" x14ac:dyDescent="0.35">
      <c r="A42" t="s">
        <v>292</v>
      </c>
      <c r="B42" t="s">
        <v>296</v>
      </c>
      <c r="C42">
        <v>0</v>
      </c>
      <c r="D42">
        <f t="shared" si="0"/>
        <v>0</v>
      </c>
      <c r="E42">
        <f t="shared" si="1"/>
        <v>0</v>
      </c>
      <c r="I42" t="s">
        <v>297</v>
      </c>
      <c r="J42" t="s">
        <v>60</v>
      </c>
    </row>
    <row r="43" spans="1:13" x14ac:dyDescent="0.35">
      <c r="A43" t="s">
        <v>298</v>
      </c>
      <c r="B43" t="s">
        <v>299</v>
      </c>
      <c r="C43">
        <v>0</v>
      </c>
      <c r="D43">
        <f t="shared" si="0"/>
        <v>0</v>
      </c>
      <c r="E43">
        <f t="shared" si="1"/>
        <v>0</v>
      </c>
      <c r="I43" t="s">
        <v>300</v>
      </c>
      <c r="J43" t="s">
        <v>60</v>
      </c>
    </row>
    <row r="44" spans="1:13" x14ac:dyDescent="0.35">
      <c r="A44" t="s">
        <v>298</v>
      </c>
      <c r="B44" t="s">
        <v>301</v>
      </c>
      <c r="C44">
        <v>0</v>
      </c>
      <c r="D44">
        <f t="shared" si="0"/>
        <v>0</v>
      </c>
      <c r="E44">
        <f t="shared" si="1"/>
        <v>0</v>
      </c>
      <c r="I44" t="s">
        <v>302</v>
      </c>
      <c r="J44" t="s">
        <v>60</v>
      </c>
    </row>
    <row r="45" spans="1:13" x14ac:dyDescent="0.35">
      <c r="A45" t="s">
        <v>298</v>
      </c>
      <c r="B45" t="s">
        <v>303</v>
      </c>
      <c r="C45">
        <v>0</v>
      </c>
      <c r="D45">
        <f t="shared" si="0"/>
        <v>0</v>
      </c>
      <c r="E45">
        <f t="shared" si="1"/>
        <v>0</v>
      </c>
      <c r="I45" t="s">
        <v>304</v>
      </c>
      <c r="J45" t="s">
        <v>60</v>
      </c>
    </row>
    <row r="46" spans="1:13" x14ac:dyDescent="0.35">
      <c r="A46" t="s">
        <v>298</v>
      </c>
      <c r="B46" t="s">
        <v>305</v>
      </c>
      <c r="C46">
        <v>0</v>
      </c>
      <c r="D46">
        <f t="shared" si="0"/>
        <v>0</v>
      </c>
      <c r="E46">
        <f t="shared" si="1"/>
        <v>0</v>
      </c>
      <c r="I46" t="s">
        <v>306</v>
      </c>
      <c r="J46" t="s">
        <v>60</v>
      </c>
    </row>
    <row r="47" spans="1:13" x14ac:dyDescent="0.35">
      <c r="A47" t="s">
        <v>298</v>
      </c>
      <c r="B47" t="s">
        <v>307</v>
      </c>
      <c r="C47">
        <v>0</v>
      </c>
      <c r="D47">
        <f t="shared" si="0"/>
        <v>0</v>
      </c>
      <c r="E47">
        <f t="shared" si="1"/>
        <v>0</v>
      </c>
      <c r="I47" t="s">
        <v>308</v>
      </c>
      <c r="J47" t="s">
        <v>60</v>
      </c>
    </row>
    <row r="48" spans="1:13" x14ac:dyDescent="0.35">
      <c r="A48" t="s">
        <v>298</v>
      </c>
      <c r="B48" t="s">
        <v>309</v>
      </c>
      <c r="C48">
        <v>0</v>
      </c>
      <c r="D48">
        <f t="shared" si="0"/>
        <v>0</v>
      </c>
      <c r="E48">
        <f t="shared" si="1"/>
        <v>0</v>
      </c>
      <c r="I48" t="s">
        <v>310</v>
      </c>
      <c r="J48" t="s">
        <v>60</v>
      </c>
    </row>
    <row r="49" spans="1:10" x14ac:dyDescent="0.35">
      <c r="A49" t="s">
        <v>298</v>
      </c>
      <c r="B49" t="s">
        <v>311</v>
      </c>
      <c r="C49">
        <v>0</v>
      </c>
      <c r="D49">
        <f t="shared" si="0"/>
        <v>0</v>
      </c>
      <c r="E49">
        <f t="shared" si="1"/>
        <v>0</v>
      </c>
      <c r="I49" t="s">
        <v>312</v>
      </c>
      <c r="J49" t="s">
        <v>62</v>
      </c>
    </row>
    <row r="50" spans="1:10" x14ac:dyDescent="0.35">
      <c r="A50" t="s">
        <v>298</v>
      </c>
      <c r="B50" t="s">
        <v>313</v>
      </c>
      <c r="C50">
        <v>0</v>
      </c>
      <c r="D50">
        <f t="shared" si="0"/>
        <v>0</v>
      </c>
      <c r="E50">
        <f t="shared" si="1"/>
        <v>0</v>
      </c>
      <c r="I50" t="s">
        <v>314</v>
      </c>
      <c r="J50" t="s">
        <v>60</v>
      </c>
    </row>
    <row r="51" spans="1:10" x14ac:dyDescent="0.35">
      <c r="A51" t="s">
        <v>315</v>
      </c>
      <c r="B51" t="s">
        <v>315</v>
      </c>
      <c r="C51">
        <v>0</v>
      </c>
      <c r="D51">
        <f t="shared" si="0"/>
        <v>0</v>
      </c>
      <c r="E51">
        <f t="shared" si="1"/>
        <v>0</v>
      </c>
      <c r="I51" t="s">
        <v>316</v>
      </c>
      <c r="J51" t="s">
        <v>63</v>
      </c>
    </row>
    <row r="52" spans="1:10" x14ac:dyDescent="0.35">
      <c r="A52" t="s">
        <v>317</v>
      </c>
      <c r="B52" t="s">
        <v>317</v>
      </c>
      <c r="C52">
        <v>0</v>
      </c>
      <c r="D52">
        <f t="shared" si="0"/>
        <v>0</v>
      </c>
      <c r="E52">
        <f t="shared" si="1"/>
        <v>0</v>
      </c>
      <c r="I52" t="s">
        <v>318</v>
      </c>
      <c r="J52" t="s">
        <v>62</v>
      </c>
    </row>
    <row r="53" spans="1:10" x14ac:dyDescent="0.35">
      <c r="B53" s="42"/>
      <c r="I53" t="s">
        <v>319</v>
      </c>
      <c r="J53" t="s">
        <v>64</v>
      </c>
    </row>
    <row r="54" spans="1:10" x14ac:dyDescent="0.35">
      <c r="B54" s="43"/>
      <c r="I54" t="s">
        <v>320</v>
      </c>
      <c r="J54" t="s">
        <v>63</v>
      </c>
    </row>
    <row r="55" spans="1:10" x14ac:dyDescent="0.35">
      <c r="I55" t="s">
        <v>321</v>
      </c>
      <c r="J55" t="s">
        <v>53</v>
      </c>
    </row>
    <row r="56" spans="1:10" x14ac:dyDescent="0.35">
      <c r="I56" t="s">
        <v>322</v>
      </c>
      <c r="J56" t="s">
        <v>53</v>
      </c>
    </row>
    <row r="57" spans="1:10" x14ac:dyDescent="0.35">
      <c r="I57" t="s">
        <v>323</v>
      </c>
      <c r="J57" t="s">
        <v>53</v>
      </c>
    </row>
    <row r="58" spans="1:10" x14ac:dyDescent="0.35">
      <c r="I58" t="s">
        <v>324</v>
      </c>
      <c r="J58" t="s">
        <v>62</v>
      </c>
    </row>
    <row r="59" spans="1:10" x14ac:dyDescent="0.35">
      <c r="I59" t="s">
        <v>325</v>
      </c>
      <c r="J59" s="44" t="s">
        <v>65</v>
      </c>
    </row>
    <row r="60" spans="1:10" x14ac:dyDescent="0.35">
      <c r="I60" t="s">
        <v>326</v>
      </c>
      <c r="J60" t="s">
        <v>65</v>
      </c>
    </row>
    <row r="61" spans="1:10" x14ac:dyDescent="0.35">
      <c r="I61" t="s">
        <v>327</v>
      </c>
      <c r="J61" t="s">
        <v>67</v>
      </c>
    </row>
    <row r="62" spans="1:10" x14ac:dyDescent="0.35">
      <c r="I62" t="s">
        <v>328</v>
      </c>
      <c r="J62" t="s">
        <v>53</v>
      </c>
    </row>
    <row r="63" spans="1:10" x14ac:dyDescent="0.35">
      <c r="I63" t="s">
        <v>329</v>
      </c>
      <c r="J63" t="s">
        <v>53</v>
      </c>
    </row>
    <row r="64" spans="1:10" x14ac:dyDescent="0.35">
      <c r="I64" t="s">
        <v>330</v>
      </c>
      <c r="J64" t="s">
        <v>63</v>
      </c>
    </row>
    <row r="65" spans="9:10" x14ac:dyDescent="0.35">
      <c r="I65" t="s">
        <v>331</v>
      </c>
      <c r="J65" t="s">
        <v>53</v>
      </c>
    </row>
    <row r="66" spans="9:10" x14ac:dyDescent="0.35">
      <c r="I66" t="s">
        <v>332</v>
      </c>
      <c r="J66" t="s">
        <v>53</v>
      </c>
    </row>
    <row r="67" spans="9:10" x14ac:dyDescent="0.35">
      <c r="I67" t="s">
        <v>333</v>
      </c>
      <c r="J67" t="s">
        <v>60</v>
      </c>
    </row>
    <row r="68" spans="9:10" x14ac:dyDescent="0.35">
      <c r="I68" t="s">
        <v>334</v>
      </c>
      <c r="J68" t="s">
        <v>60</v>
      </c>
    </row>
    <row r="69" spans="9:10" x14ac:dyDescent="0.35">
      <c r="I69" t="s">
        <v>335</v>
      </c>
      <c r="J69" t="s">
        <v>60</v>
      </c>
    </row>
    <row r="70" spans="9:10" x14ac:dyDescent="0.35">
      <c r="I70" t="s">
        <v>336</v>
      </c>
      <c r="J70" t="s">
        <v>67</v>
      </c>
    </row>
    <row r="71" spans="9:10" x14ac:dyDescent="0.35">
      <c r="I71" t="s">
        <v>337</v>
      </c>
      <c r="J71" t="s">
        <v>69</v>
      </c>
    </row>
    <row r="72" spans="9:10" x14ac:dyDescent="0.35">
      <c r="I72" t="s">
        <v>338</v>
      </c>
      <c r="J72" t="s">
        <v>53</v>
      </c>
    </row>
    <row r="73" spans="9:10" x14ac:dyDescent="0.35">
      <c r="I73" t="s">
        <v>339</v>
      </c>
      <c r="J73" t="s">
        <v>53</v>
      </c>
    </row>
    <row r="74" spans="9:10" x14ac:dyDescent="0.35">
      <c r="I74" t="s">
        <v>340</v>
      </c>
      <c r="J74" t="s">
        <v>53</v>
      </c>
    </row>
    <row r="75" spans="9:10" x14ac:dyDescent="0.35">
      <c r="I75" t="s">
        <v>341</v>
      </c>
      <c r="J75" t="s">
        <v>53</v>
      </c>
    </row>
    <row r="76" spans="9:10" x14ac:dyDescent="0.35">
      <c r="I76" t="s">
        <v>342</v>
      </c>
      <c r="J76" t="s">
        <v>60</v>
      </c>
    </row>
    <row r="77" spans="9:10" x14ac:dyDescent="0.35">
      <c r="I77" t="s">
        <v>343</v>
      </c>
      <c r="J77" t="s">
        <v>60</v>
      </c>
    </row>
    <row r="78" spans="9:10" x14ac:dyDescent="0.35">
      <c r="I78" t="s">
        <v>344</v>
      </c>
      <c r="J78" t="s">
        <v>60</v>
      </c>
    </row>
    <row r="79" spans="9:10" x14ac:dyDescent="0.35">
      <c r="I79" t="s">
        <v>345</v>
      </c>
      <c r="J79" t="s">
        <v>60</v>
      </c>
    </row>
    <row r="80" spans="9:10" x14ac:dyDescent="0.35">
      <c r="I80" t="s">
        <v>346</v>
      </c>
      <c r="J80" t="s">
        <v>60</v>
      </c>
    </row>
    <row r="81" spans="9:10" x14ac:dyDescent="0.35">
      <c r="I81" t="s">
        <v>347</v>
      </c>
      <c r="J81" t="s">
        <v>60</v>
      </c>
    </row>
    <row r="82" spans="9:10" x14ac:dyDescent="0.35">
      <c r="I82" t="s">
        <v>348</v>
      </c>
      <c r="J82" t="s">
        <v>60</v>
      </c>
    </row>
    <row r="83" spans="9:10" x14ac:dyDescent="0.35">
      <c r="I83" t="s">
        <v>349</v>
      </c>
      <c r="J83" t="s">
        <v>60</v>
      </c>
    </row>
    <row r="84" spans="9:10" x14ac:dyDescent="0.35">
      <c r="I84" t="s">
        <v>350</v>
      </c>
      <c r="J84" t="s">
        <v>61</v>
      </c>
    </row>
    <row r="85" spans="9:10" x14ac:dyDescent="0.35">
      <c r="I85" t="s">
        <v>351</v>
      </c>
      <c r="J85" t="s">
        <v>53</v>
      </c>
    </row>
    <row r="86" spans="9:10" x14ac:dyDescent="0.35">
      <c r="I86" t="s">
        <v>352</v>
      </c>
      <c r="J86" t="s">
        <v>53</v>
      </c>
    </row>
    <row r="87" spans="9:10" x14ac:dyDescent="0.35">
      <c r="I87" t="s">
        <v>353</v>
      </c>
      <c r="J87" t="s">
        <v>63</v>
      </c>
    </row>
    <row r="88" spans="9:10" x14ac:dyDescent="0.35">
      <c r="I88" t="s">
        <v>354</v>
      </c>
      <c r="J88" t="s">
        <v>63</v>
      </c>
    </row>
    <row r="89" spans="9:10" x14ac:dyDescent="0.35">
      <c r="I89" t="s">
        <v>355</v>
      </c>
      <c r="J89" t="s">
        <v>63</v>
      </c>
    </row>
    <row r="90" spans="9:10" x14ac:dyDescent="0.35">
      <c r="I90" t="s">
        <v>356</v>
      </c>
      <c r="J90" t="s">
        <v>63</v>
      </c>
    </row>
    <row r="91" spans="9:10" x14ac:dyDescent="0.35">
      <c r="I91" t="s">
        <v>357</v>
      </c>
      <c r="J91" t="s">
        <v>63</v>
      </c>
    </row>
    <row r="92" spans="9:10" x14ac:dyDescent="0.35">
      <c r="I92" t="s">
        <v>358</v>
      </c>
      <c r="J92" t="s">
        <v>63</v>
      </c>
    </row>
    <row r="93" spans="9:10" x14ac:dyDescent="0.35">
      <c r="I93" t="s">
        <v>359</v>
      </c>
      <c r="J93" t="s">
        <v>63</v>
      </c>
    </row>
    <row r="94" spans="9:10" x14ac:dyDescent="0.35">
      <c r="I94" t="s">
        <v>360</v>
      </c>
      <c r="J94" t="s">
        <v>63</v>
      </c>
    </row>
    <row r="95" spans="9:10" x14ac:dyDescent="0.35">
      <c r="I95" t="s">
        <v>361</v>
      </c>
      <c r="J95" t="s">
        <v>53</v>
      </c>
    </row>
    <row r="96" spans="9:10" x14ac:dyDescent="0.35">
      <c r="I96" t="s">
        <v>362</v>
      </c>
      <c r="J96" t="s">
        <v>53</v>
      </c>
    </row>
    <row r="97" spans="9:10" x14ac:dyDescent="0.35">
      <c r="I97" t="s">
        <v>363</v>
      </c>
      <c r="J97" t="s">
        <v>53</v>
      </c>
    </row>
    <row r="98" spans="9:10" x14ac:dyDescent="0.35">
      <c r="I98" t="s">
        <v>364</v>
      </c>
      <c r="J98" t="s">
        <v>53</v>
      </c>
    </row>
    <row r="99" spans="9:10" x14ac:dyDescent="0.35">
      <c r="I99" t="s">
        <v>365</v>
      </c>
      <c r="J99" t="s">
        <v>53</v>
      </c>
    </row>
    <row r="100" spans="9:10" x14ac:dyDescent="0.35">
      <c r="I100" t="s">
        <v>366</v>
      </c>
      <c r="J100" t="s">
        <v>53</v>
      </c>
    </row>
    <row r="101" spans="9:10" x14ac:dyDescent="0.35">
      <c r="I101" t="s">
        <v>367</v>
      </c>
      <c r="J101" t="s">
        <v>53</v>
      </c>
    </row>
    <row r="102" spans="9:10" x14ac:dyDescent="0.35">
      <c r="I102" t="s">
        <v>368</v>
      </c>
      <c r="J102" t="s">
        <v>53</v>
      </c>
    </row>
    <row r="103" spans="9:10" x14ac:dyDescent="0.35">
      <c r="I103" t="s">
        <v>369</v>
      </c>
      <c r="J103" t="s">
        <v>53</v>
      </c>
    </row>
    <row r="104" spans="9:10" x14ac:dyDescent="0.35">
      <c r="I104" t="s">
        <v>370</v>
      </c>
      <c r="J104" t="s">
        <v>53</v>
      </c>
    </row>
    <row r="105" spans="9:10" x14ac:dyDescent="0.35">
      <c r="I105" t="s">
        <v>371</v>
      </c>
      <c r="J105" t="s">
        <v>53</v>
      </c>
    </row>
    <row r="106" spans="9:10" x14ac:dyDescent="0.35">
      <c r="I106" t="s">
        <v>372</v>
      </c>
      <c r="J106" t="s">
        <v>53</v>
      </c>
    </row>
    <row r="107" spans="9:10" x14ac:dyDescent="0.35">
      <c r="I107" t="s">
        <v>373</v>
      </c>
      <c r="J107" t="s">
        <v>53</v>
      </c>
    </row>
    <row r="108" spans="9:10" x14ac:dyDescent="0.35">
      <c r="I108" t="s">
        <v>374</v>
      </c>
      <c r="J108" t="s">
        <v>53</v>
      </c>
    </row>
    <row r="109" spans="9:10" x14ac:dyDescent="0.35">
      <c r="I109" t="s">
        <v>375</v>
      </c>
      <c r="J109" t="s">
        <v>53</v>
      </c>
    </row>
    <row r="110" spans="9:10" x14ac:dyDescent="0.35">
      <c r="I110" t="s">
        <v>376</v>
      </c>
      <c r="J110" t="s">
        <v>53</v>
      </c>
    </row>
    <row r="111" spans="9:10" x14ac:dyDescent="0.35">
      <c r="I111" t="s">
        <v>377</v>
      </c>
      <c r="J111" t="s">
        <v>53</v>
      </c>
    </row>
  </sheetData>
  <mergeCells count="1">
    <mergeCell ref="G5:G25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D0AA1-D267-4FF9-9230-9E7060FAACB2}">
  <sheetPr codeName="Sheet5"/>
  <dimension ref="B1:G24"/>
  <sheetViews>
    <sheetView workbookViewId="0"/>
  </sheetViews>
  <sheetFormatPr defaultRowHeight="14.5" x14ac:dyDescent="0.35"/>
  <cols>
    <col min="2" max="2" width="27.6328125" customWidth="1"/>
    <col min="3" max="3" width="56.36328125" customWidth="1"/>
    <col min="6" max="6" width="34.54296875" customWidth="1"/>
    <col min="7" max="7" width="23.453125" customWidth="1"/>
  </cols>
  <sheetData>
    <row r="1" spans="2:7" x14ac:dyDescent="0.35">
      <c r="B1" t="s">
        <v>378</v>
      </c>
      <c r="E1" t="s">
        <v>379</v>
      </c>
    </row>
    <row r="2" spans="2:7" x14ac:dyDescent="0.35">
      <c r="B2" s="6" t="s">
        <v>60</v>
      </c>
      <c r="C2" s="6" t="s">
        <v>123</v>
      </c>
      <c r="E2" s="5" t="s">
        <v>23</v>
      </c>
      <c r="F2" s="5" t="s">
        <v>380</v>
      </c>
      <c r="G2" s="5" t="str">
        <f>F2&amp;" NoSettings"</f>
        <v>eps-brazil-crux NoSettings</v>
      </c>
    </row>
    <row r="3" spans="2:7" x14ac:dyDescent="0.35">
      <c r="B3" s="6" t="s">
        <v>61</v>
      </c>
      <c r="C3" s="6"/>
      <c r="E3" s="5" t="s">
        <v>27</v>
      </c>
      <c r="F3" s="5" t="s">
        <v>381</v>
      </c>
      <c r="G3" s="5" t="str">
        <f t="shared" ref="G3:G10" si="0">F3&amp;" NoSettings"</f>
        <v>eps-china-crux NoSettings</v>
      </c>
    </row>
    <row r="4" spans="2:7" x14ac:dyDescent="0.35">
      <c r="B4" s="7" t="s">
        <v>53</v>
      </c>
      <c r="C4" s="6" t="s">
        <v>122</v>
      </c>
      <c r="E4" s="5" t="s">
        <v>34</v>
      </c>
      <c r="F4" s="5" t="s">
        <v>382</v>
      </c>
      <c r="G4" s="5" t="str">
        <f t="shared" si="0"/>
        <v>eps-india-crux NoSettings</v>
      </c>
    </row>
    <row r="5" spans="2:7" x14ac:dyDescent="0.35">
      <c r="B5" s="6" t="s">
        <v>62</v>
      </c>
      <c r="C5" s="6" t="s">
        <v>120</v>
      </c>
      <c r="E5" s="5" t="s">
        <v>37</v>
      </c>
      <c r="F5" s="5" t="s">
        <v>383</v>
      </c>
      <c r="G5" s="5" t="str">
        <f t="shared" si="0"/>
        <v>eps-mexico-crux NoSettings</v>
      </c>
    </row>
    <row r="6" spans="2:7" x14ac:dyDescent="0.35">
      <c r="B6" s="6" t="s">
        <v>63</v>
      </c>
      <c r="C6" s="6" t="s">
        <v>116</v>
      </c>
      <c r="E6" s="5" t="s">
        <v>47</v>
      </c>
      <c r="F6" s="5" t="s">
        <v>384</v>
      </c>
      <c r="G6" s="5" t="str">
        <f t="shared" si="0"/>
        <v>eps-southkorea-crux NoSettings</v>
      </c>
    </row>
    <row r="7" spans="2:7" x14ac:dyDescent="0.35">
      <c r="B7" s="6" t="s">
        <v>64</v>
      </c>
      <c r="C7" s="6" t="s">
        <v>118</v>
      </c>
      <c r="E7" s="5" t="s">
        <v>50</v>
      </c>
      <c r="F7" s="5" t="s">
        <v>385</v>
      </c>
      <c r="G7" s="5" t="str">
        <f t="shared" si="0"/>
        <v>eps-us-crux NoSettings</v>
      </c>
    </row>
    <row r="8" spans="2:7" x14ac:dyDescent="0.35">
      <c r="B8" s="6" t="s">
        <v>65</v>
      </c>
      <c r="C8" s="6" t="s">
        <v>117</v>
      </c>
      <c r="E8" s="5" t="s">
        <v>35</v>
      </c>
      <c r="F8" s="5" t="s">
        <v>386</v>
      </c>
      <c r="G8" s="5" t="str">
        <f t="shared" si="0"/>
        <v>eps-indonesia-crux NoSettings</v>
      </c>
    </row>
    <row r="9" spans="2:7" x14ac:dyDescent="0.35">
      <c r="B9" s="6" t="s">
        <v>66</v>
      </c>
      <c r="C9" s="6"/>
      <c r="E9" s="5" t="s">
        <v>24</v>
      </c>
      <c r="F9" s="5" t="s">
        <v>387</v>
      </c>
      <c r="G9" s="5" t="str">
        <f t="shared" si="0"/>
        <v>eps-canada-crux NoSettings</v>
      </c>
    </row>
    <row r="10" spans="2:7" x14ac:dyDescent="0.35">
      <c r="B10" s="6" t="s">
        <v>67</v>
      </c>
      <c r="C10" s="6" t="s">
        <v>115</v>
      </c>
      <c r="E10" s="5" t="s">
        <v>7</v>
      </c>
      <c r="F10" s="5" t="s">
        <v>388</v>
      </c>
      <c r="G10" s="5" t="str">
        <f t="shared" si="0"/>
        <v>eps-eu-crux NoSettings</v>
      </c>
    </row>
    <row r="11" spans="2:7" x14ac:dyDescent="0.35">
      <c r="B11" s="6" t="s">
        <v>68</v>
      </c>
      <c r="C11" s="6"/>
    </row>
    <row r="12" spans="2:7" x14ac:dyDescent="0.35">
      <c r="B12" s="6" t="s">
        <v>69</v>
      </c>
      <c r="C12" s="6" t="s">
        <v>119</v>
      </c>
    </row>
    <row r="13" spans="2:7" x14ac:dyDescent="0.35">
      <c r="B13" s="8" t="s">
        <v>70</v>
      </c>
      <c r="C13" s="6" t="s">
        <v>124</v>
      </c>
    </row>
    <row r="14" spans="2:7" x14ac:dyDescent="0.35">
      <c r="B14" s="8" t="s">
        <v>71</v>
      </c>
      <c r="C14" s="6" t="s">
        <v>121</v>
      </c>
    </row>
    <row r="17" spans="2:3" x14ac:dyDescent="0.35">
      <c r="B17" s="6" t="s">
        <v>67</v>
      </c>
      <c r="C17" s="6" t="s">
        <v>174</v>
      </c>
    </row>
    <row r="18" spans="2:3" x14ac:dyDescent="0.35">
      <c r="B18" s="6" t="s">
        <v>63</v>
      </c>
      <c r="C18" s="6" t="s">
        <v>175</v>
      </c>
    </row>
    <row r="19" spans="2:3" x14ac:dyDescent="0.35">
      <c r="B19" s="6" t="s">
        <v>65</v>
      </c>
      <c r="C19" s="6" t="s">
        <v>176</v>
      </c>
    </row>
    <row r="20" spans="2:3" x14ac:dyDescent="0.35">
      <c r="B20" s="6" t="s">
        <v>64</v>
      </c>
      <c r="C20" s="6" t="s">
        <v>177</v>
      </c>
    </row>
    <row r="21" spans="2:3" x14ac:dyDescent="0.35">
      <c r="B21" s="6" t="s">
        <v>53</v>
      </c>
      <c r="C21" s="6" t="s">
        <v>178</v>
      </c>
    </row>
    <row r="22" spans="2:3" x14ac:dyDescent="0.35">
      <c r="B22" s="6" t="s">
        <v>69</v>
      </c>
      <c r="C22" s="6" t="s">
        <v>179</v>
      </c>
    </row>
    <row r="23" spans="2:3" x14ac:dyDescent="0.35">
      <c r="B23" s="6" t="s">
        <v>62</v>
      </c>
      <c r="C23" s="6" t="s">
        <v>180</v>
      </c>
    </row>
    <row r="24" spans="2:3" x14ac:dyDescent="0.35">
      <c r="B24" s="6" t="s">
        <v>71</v>
      </c>
      <c r="C24" s="6" t="s">
        <v>181</v>
      </c>
    </row>
  </sheetData>
  <conditionalFormatting sqref="E2:E10">
    <cfRule type="duplicateValues" dxfId="4" priority="1"/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92BB-ED05-40D7-990F-82CB8EBFD2C5}">
  <sheetPr codeName="Sheet7">
    <tabColor theme="8" tint="0.79998168889431442"/>
  </sheetPr>
  <dimension ref="A1:Y600"/>
  <sheetViews>
    <sheetView topLeftCell="A112" zoomScale="94" zoomScaleNormal="94" workbookViewId="0">
      <selection activeCell="F114" sqref="F114"/>
    </sheetView>
  </sheetViews>
  <sheetFormatPr defaultRowHeight="14.5" x14ac:dyDescent="0.35"/>
  <cols>
    <col min="1" max="1" width="30.36328125" customWidth="1"/>
    <col min="2" max="2" width="30.54296875" bestFit="1" customWidth="1"/>
    <col min="3" max="3" width="19.453125" bestFit="1" customWidth="1"/>
    <col min="4" max="7" width="12.36328125" bestFit="1" customWidth="1"/>
    <col min="8" max="10" width="12" bestFit="1" customWidth="1"/>
    <col min="17" max="17" width="28.54296875" bestFit="1" customWidth="1"/>
    <col min="18" max="18" width="16.54296875" bestFit="1" customWidth="1"/>
    <col min="19" max="21" width="12.36328125" bestFit="1" customWidth="1"/>
  </cols>
  <sheetData>
    <row r="1" spans="1:7" x14ac:dyDescent="0.35">
      <c r="B1" t="s">
        <v>59</v>
      </c>
      <c r="C1" s="9" t="s">
        <v>63</v>
      </c>
    </row>
    <row r="2" spans="1:7" x14ac:dyDescent="0.35">
      <c r="B2" t="s">
        <v>0</v>
      </c>
      <c r="C2" t="s">
        <v>1</v>
      </c>
      <c r="D2">
        <v>2020</v>
      </c>
      <c r="E2">
        <f>D2+10</f>
        <v>2030</v>
      </c>
      <c r="F2">
        <f t="shared" ref="F2:G2" si="0">E2+10</f>
        <v>2040</v>
      </c>
      <c r="G2">
        <f t="shared" si="0"/>
        <v>2050</v>
      </c>
    </row>
    <row r="3" spans="1:7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Emissions'!$C$1:$C$101=$A3)*('EPS Emissions'!$D$1:$D$101=$C$1),0),MATCH(D$2,'EPS Emissions'!$C$1:$AI$1,0)),INDEX('GCAM By Region By Sector'!$B$1:$AH$342,MATCH(1,('GCAM By Region By Sector'!$B$1:$B$342=$A3)*('GCAM By Region By Sector'!$C$1:$C$342=$C$1),0),MATCH(D$2,'GCAM By Region By Sector'!$B$1:$AH$1,0))*10^3)</f>
        <v>700.58799999999997</v>
      </c>
      <c r="E3" cm="1">
        <f t="array" ref="E3">IF($C3="EPS",INDEX('EPS Emissions'!$C$1:$AI$101,MATCH(1,('EPS Emissions'!$C$1:$C$101=$A3)*('EPS Emissions'!$D$1:$D$101=$C$1),0),MATCH(E$2,'EPS Emissions'!$C$1:$AI$1,0)),INDEX('GCAM By Region By Sector'!$B$1:$AH$342,MATCH(1,('GCAM By Region By Sector'!$B$1:$B$342=$A3)*('GCAM By Region By Sector'!$C$1:$C$342=$C$1),0),MATCH(E$2,'GCAM By Region By Sector'!$B$1:$AH$1,0))*10^3)</f>
        <v>535.10299999999995</v>
      </c>
      <c r="F3" cm="1">
        <f t="array" ref="F3">IF($C3="EPS",INDEX('EPS Emissions'!$C$1:$AI$101,MATCH(1,('EPS Emissions'!$C$1:$C$101=$A3)*('EPS Emissions'!$D$1:$D$101=$C$1),0),MATCH(F$2,'EPS Emissions'!$C$1:$AI$1,0)),INDEX('GCAM By Region By Sector'!$B$1:$AH$342,MATCH(1,('GCAM By Region By Sector'!$B$1:$B$342=$A3)*('GCAM By Region By Sector'!$C$1:$C$342=$C$1),0),MATCH(F$2,'GCAM By Region By Sector'!$B$1:$AH$1,0))*10^3)</f>
        <v>347.09899999999999</v>
      </c>
      <c r="G3" cm="1">
        <f t="array" ref="G3">IF($C3="EPS",INDEX('EPS Emissions'!$C$1:$AI$101,MATCH(1,('EPS Emissions'!$C$1:$C$101=$A3)*('EPS Emissions'!$D$1:$D$101=$C$1),0),MATCH(G$2,'EPS Emissions'!$C$1:$AI$1,0)),INDEX('GCAM By Region By Sector'!$B$1:$AH$342,MATCH(1,('GCAM By Region By Sector'!$B$1:$B$342=$A3)*('GCAM By Region By Sector'!$C$1:$C$342=$C$1),0),MATCH(G$2,'GCAM By Region By Sector'!$B$1:$AH$1,0))*10^3)</f>
        <v>217.38</v>
      </c>
    </row>
    <row r="4" spans="1:7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Emissions'!$C$1:$C$101=$A4)*('EPS Emissions'!$D$1:$D$101=$C$1),0),MATCH(D$2,'EPS Emissions'!$C$1:$AI$1,0)),INDEX('GCAM By Region By Sector'!$B$1:$AH$342,MATCH(1,('GCAM By Region By Sector'!$B$1:$B$342=$A4)*('GCAM By Region By Sector'!$C$1:$C$342=$C$1),0),MATCH(D$2,'GCAM By Region By Sector'!$B$1:$AH$1,0))*10^3)</f>
        <v>63.102266727615302</v>
      </c>
      <c r="E4" cm="1">
        <f t="array" ref="E4">IF($C4="EPS",INDEX('EPS Emissions'!$C$1:$AI$101,MATCH(1,('EPS Emissions'!$C$1:$C$101=$A4)*('EPS Emissions'!$D$1:$D$101=$C$1),0),MATCH(E$2,'EPS Emissions'!$C$1:$AI$1,0)),INDEX('GCAM By Region By Sector'!$B$1:$AH$342,MATCH(1,('GCAM By Region By Sector'!$B$1:$B$342=$A4)*('GCAM By Region By Sector'!$C$1:$C$342=$C$1),0),MATCH(E$2,'GCAM By Region By Sector'!$B$1:$AH$1,0))*10^3)</f>
        <v>49.074832448516304</v>
      </c>
      <c r="F4" cm="1">
        <f t="array" ref="F4">IF($C4="EPS",INDEX('EPS Emissions'!$C$1:$AI$101,MATCH(1,('EPS Emissions'!$C$1:$C$101=$A4)*('EPS Emissions'!$D$1:$D$101=$C$1),0),MATCH(F$2,'EPS Emissions'!$C$1:$AI$1,0)),INDEX('GCAM By Region By Sector'!$B$1:$AH$342,MATCH(1,('GCAM By Region By Sector'!$B$1:$B$342=$A4)*('GCAM By Region By Sector'!$C$1:$C$342=$C$1),0),MATCH(F$2,'GCAM By Region By Sector'!$B$1:$AH$1,0))*10^3)</f>
        <v>28.108920009588928</v>
      </c>
      <c r="G4" cm="1">
        <f t="array" ref="G4">IF($C4="EPS",INDEX('EPS Emissions'!$C$1:$AI$101,MATCH(1,('EPS Emissions'!$C$1:$C$101=$A4)*('EPS Emissions'!$D$1:$D$101=$C$1),0),MATCH(G$2,'EPS Emissions'!$C$1:$AI$1,0)),INDEX('GCAM By Region By Sector'!$B$1:$AH$342,MATCH(1,('GCAM By Region By Sector'!$B$1:$B$342=$A4)*('GCAM By Region By Sector'!$C$1:$C$342=$C$1),0),MATCH(G$2,'GCAM By Region By Sector'!$B$1:$AH$1,0))*10^3)</f>
        <v>7.1660059859016769</v>
      </c>
    </row>
    <row r="5" spans="1:7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Emissions'!$C$1:$C$101=$A5)*('EPS Emissions'!$D$1:$D$101=$C$1),0),MATCH(D$2,'EPS Emissions'!$C$1:$AI$1,0)),INDEX('GCAM By Region By Sector'!$B$1:$AH$342,MATCH(1,('GCAM By Region By Sector'!$B$1:$B$342=$A5)*('GCAM By Region By Sector'!$C$1:$C$342=$C$1),0),MATCH(D$2,'GCAM By Region By Sector'!$B$1:$AH$1,0))*10^3)</f>
        <v>12.046764470410498</v>
      </c>
      <c r="E5" cm="1">
        <f t="array" ref="E5">IF($C5="EPS",INDEX('EPS Emissions'!$C$1:$AI$101,MATCH(1,('EPS Emissions'!$C$1:$C$101=$A5)*('EPS Emissions'!$D$1:$D$101=$C$1),0),MATCH(E$2,'EPS Emissions'!$C$1:$AI$1,0)),INDEX('GCAM By Region By Sector'!$B$1:$AH$342,MATCH(1,('GCAM By Region By Sector'!$B$1:$B$342=$A5)*('GCAM By Region By Sector'!$C$1:$C$342=$C$1),0),MATCH(E$2,'GCAM By Region By Sector'!$B$1:$AH$1,0))*10^3)</f>
        <v>31.726220507055967</v>
      </c>
      <c r="F5" cm="1">
        <f t="array" ref="F5">IF($C5="EPS",INDEX('EPS Emissions'!$C$1:$AI$101,MATCH(1,('EPS Emissions'!$C$1:$C$101=$A5)*('EPS Emissions'!$D$1:$D$101=$C$1),0),MATCH(F$2,'EPS Emissions'!$C$1:$AI$1,0)),INDEX('GCAM By Region By Sector'!$B$1:$AH$342,MATCH(1,('GCAM By Region By Sector'!$B$1:$B$342=$A5)*('GCAM By Region By Sector'!$C$1:$C$342=$C$1),0),MATCH(F$2,'GCAM By Region By Sector'!$B$1:$AH$1,0))*10^3)</f>
        <v>124.78063741820012</v>
      </c>
      <c r="G5" cm="1">
        <f t="array" ref="G5">IF($C5="EPS",INDEX('EPS Emissions'!$C$1:$AI$101,MATCH(1,('EPS Emissions'!$C$1:$C$101=$A5)*('EPS Emissions'!$D$1:$D$101=$C$1),0),MATCH(G$2,'EPS Emissions'!$C$1:$AI$1,0)),INDEX('GCAM By Region By Sector'!$B$1:$AH$342,MATCH(1,('GCAM By Region By Sector'!$B$1:$B$342=$A5)*('GCAM By Region By Sector'!$C$1:$C$342=$C$1),0),MATCH(G$2,'GCAM By Region By Sector'!$B$1:$AH$1,0))*10^3)</f>
        <v>277.82521828909597</v>
      </c>
    </row>
    <row r="6" spans="1:7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Emissions'!$C$1:$C$101=$A6)*('EPS Emissions'!$D$1:$D$101=$C$1),0),MATCH(D$2,'EPS Emissions'!$C$1:$AI$1,0)),INDEX('GCAM By Region By Sector'!$B$1:$AH$342,MATCH(1,('GCAM By Region By Sector'!$B$1:$B$342=$A6)*('GCAM By Region By Sector'!$C$1:$C$342=$C$1),0),MATCH(D$2,'GCAM By Region By Sector'!$B$1:$AH$1,0))*10^3)</f>
        <v>174.9154652751356</v>
      </c>
      <c r="E6" cm="1">
        <f t="array" ref="E6">IF($C6="EPS",INDEX('EPS Emissions'!$C$1:$AI$101,MATCH(1,('EPS Emissions'!$C$1:$C$101=$A6)*('EPS Emissions'!$D$1:$D$101=$C$1),0),MATCH(E$2,'EPS Emissions'!$C$1:$AI$1,0)),INDEX('GCAM By Region By Sector'!$B$1:$AH$342,MATCH(1,('GCAM By Region By Sector'!$B$1:$B$342=$A6)*('GCAM By Region By Sector'!$C$1:$C$342=$C$1),0),MATCH(E$2,'GCAM By Region By Sector'!$B$1:$AH$1,0))*10^3)</f>
        <v>235.50677049253028</v>
      </c>
      <c r="F6" cm="1">
        <f t="array" ref="F6">IF($C6="EPS",INDEX('EPS Emissions'!$C$1:$AI$101,MATCH(1,('EPS Emissions'!$C$1:$C$101=$A6)*('EPS Emissions'!$D$1:$D$101=$C$1),0),MATCH(F$2,'EPS Emissions'!$C$1:$AI$1,0)),INDEX('GCAM By Region By Sector'!$B$1:$AH$342,MATCH(1,('GCAM By Region By Sector'!$B$1:$B$342=$A6)*('GCAM By Region By Sector'!$C$1:$C$342=$C$1),0),MATCH(F$2,'GCAM By Region By Sector'!$B$1:$AH$1,0))*10^3)</f>
        <v>335.92380547380048</v>
      </c>
      <c r="G6" cm="1">
        <f t="array" ref="G6">IF($C6="EPS",INDEX('EPS Emissions'!$C$1:$AI$101,MATCH(1,('EPS Emissions'!$C$1:$C$101=$A6)*('EPS Emissions'!$D$1:$D$101=$C$1),0),MATCH(G$2,'EPS Emissions'!$C$1:$AI$1,0)),INDEX('GCAM By Region By Sector'!$B$1:$AH$342,MATCH(1,('GCAM By Region By Sector'!$B$1:$B$342=$A6)*('GCAM By Region By Sector'!$C$1:$C$342=$C$1),0),MATCH(G$2,'GCAM By Region By Sector'!$B$1:$AH$1,0))*10^3)</f>
        <v>434.50318535928176</v>
      </c>
    </row>
    <row r="7" spans="1:7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Emissions'!$C$1:$C$101=$A7)*('EPS Emissions'!$D$1:$D$101=$C$1),0),MATCH(D$2,'EPS Emissions'!$C$1:$AI$1,0)),INDEX('GCAM By Region By Sector'!$B$1:$AH$342,MATCH(1,('GCAM By Region By Sector'!$B$1:$B$342=$A7)*('GCAM By Region By Sector'!$C$1:$C$342=$C$1),0),MATCH(D$2,'GCAM By Region By Sector'!$B$1:$AH$1,0))*10^3)</f>
        <v>16.26722891955</v>
      </c>
      <c r="E7" cm="1">
        <f t="array" ref="E7">IF($C7="EPS",INDEX('EPS Emissions'!$C$1:$AI$101,MATCH(1,('EPS Emissions'!$C$1:$C$101=$A7)*('EPS Emissions'!$D$1:$D$101=$C$1),0),MATCH(E$2,'EPS Emissions'!$C$1:$AI$1,0)),INDEX('GCAM By Region By Sector'!$B$1:$AH$342,MATCH(1,('GCAM By Region By Sector'!$B$1:$B$342=$A7)*('GCAM By Region By Sector'!$C$1:$C$342=$C$1),0),MATCH(E$2,'GCAM By Region By Sector'!$B$1:$AH$1,0))*10^3)</f>
        <v>31.213926058393685</v>
      </c>
      <c r="F7" cm="1">
        <f t="array" ref="F7">IF($C7="EPS",INDEX('EPS Emissions'!$C$1:$AI$101,MATCH(1,('EPS Emissions'!$C$1:$C$101=$A7)*('EPS Emissions'!$D$1:$D$101=$C$1),0),MATCH(F$2,'EPS Emissions'!$C$1:$AI$1,0)),INDEX('GCAM By Region By Sector'!$B$1:$AH$342,MATCH(1,('GCAM By Region By Sector'!$B$1:$B$342=$A7)*('GCAM By Region By Sector'!$C$1:$C$342=$C$1),0),MATCH(F$2,'GCAM By Region By Sector'!$B$1:$AH$1,0))*10^3)</f>
        <v>101.07183048785571</v>
      </c>
      <c r="G7" cm="1">
        <f t="array" ref="G7">IF($C7="EPS",INDEX('EPS Emissions'!$C$1:$AI$101,MATCH(1,('EPS Emissions'!$C$1:$C$101=$A7)*('EPS Emissions'!$D$1:$D$101=$C$1),0),MATCH(G$2,'EPS Emissions'!$C$1:$AI$1,0)),INDEX('GCAM By Region By Sector'!$B$1:$AH$342,MATCH(1,('GCAM By Region By Sector'!$B$1:$B$342=$A7)*('GCAM By Region By Sector'!$C$1:$C$342=$C$1),0),MATCH(G$2,'GCAM By Region By Sector'!$B$1:$AH$1,0))*10^3)</f>
        <v>245.99596388693837</v>
      </c>
    </row>
    <row r="8" spans="1:7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Emissions'!$C$1:$C$101=$A8)*('EPS Emissions'!$D$1:$D$101=$C$1),0),MATCH(D$2,'EPS Emissions'!$C$1:$AI$1,0)),INDEX('GCAM By Region By Sector'!$B$1:$AH$342,MATCH(1,('GCAM By Region By Sector'!$B$1:$B$342=$A8)*('GCAM By Region By Sector'!$C$1:$C$342=$C$1),0),MATCH(D$2,'GCAM By Region By Sector'!$B$1:$AH$1,0))*10^3)</f>
        <v>24.792865326535001</v>
      </c>
      <c r="E8" cm="1">
        <f t="array" ref="E8">IF($C8="EPS",INDEX('EPS Emissions'!$C$1:$AI$101,MATCH(1,('EPS Emissions'!$C$1:$C$101=$A8)*('EPS Emissions'!$D$1:$D$101=$C$1),0),MATCH(E$2,'EPS Emissions'!$C$1:$AI$1,0)),INDEX('GCAM By Region By Sector'!$B$1:$AH$342,MATCH(1,('GCAM By Region By Sector'!$B$1:$B$342=$A8)*('GCAM By Region By Sector'!$C$1:$C$342=$C$1),0),MATCH(E$2,'GCAM By Region By Sector'!$B$1:$AH$1,0))*10^3)</f>
        <v>55.214501161986298</v>
      </c>
      <c r="F8" cm="1">
        <f t="array" ref="F8">IF($C8="EPS",INDEX('EPS Emissions'!$C$1:$AI$101,MATCH(1,('EPS Emissions'!$C$1:$C$101=$A8)*('EPS Emissions'!$D$1:$D$101=$C$1),0),MATCH(F$2,'EPS Emissions'!$C$1:$AI$1,0)),INDEX('GCAM By Region By Sector'!$B$1:$AH$342,MATCH(1,('GCAM By Region By Sector'!$B$1:$B$342=$A8)*('GCAM By Region By Sector'!$C$1:$C$342=$C$1),0),MATCH(F$2,'GCAM By Region By Sector'!$B$1:$AH$1,0))*10^3)</f>
        <v>200.57377639341766</v>
      </c>
      <c r="G8" cm="1">
        <f t="array" ref="G8">IF($C8="EPS",INDEX('EPS Emissions'!$C$1:$AI$101,MATCH(1,('EPS Emissions'!$C$1:$C$101=$A8)*('EPS Emissions'!$D$1:$D$101=$C$1),0),MATCH(G$2,'EPS Emissions'!$C$1:$AI$1,0)),INDEX('GCAM By Region By Sector'!$B$1:$AH$342,MATCH(1,('GCAM By Region By Sector'!$B$1:$B$342=$A8)*('GCAM By Region By Sector'!$C$1:$C$342=$C$1),0),MATCH(G$2,'GCAM By Region By Sector'!$B$1:$AH$1,0))*10^3)</f>
        <v>513.11755256627623</v>
      </c>
    </row>
    <row r="9" spans="1:7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Emissions'!$C$1:$C$101=$A9)*('EPS Emissions'!$D$1:$D$101=$C$1),0),MATCH(D$2,'EPS Emissions'!$C$1:$AI$1,0)),INDEX('GCAM By Region By Sector'!$B$1:$AH$342,MATCH(1,('GCAM By Region By Sector'!$B$1:$B$342=$A9)*('GCAM By Region By Sector'!$C$1:$C$342=$C$1),0),MATCH(D$2,'GCAM By Region By Sector'!$B$1:$AH$1,0))*10^3)</f>
        <v>47.596324959124999</v>
      </c>
      <c r="E9" cm="1">
        <f t="array" ref="E9">IF($C9="EPS",INDEX('EPS Emissions'!$C$1:$AI$101,MATCH(1,('EPS Emissions'!$C$1:$C$101=$A9)*('EPS Emissions'!$D$1:$D$101=$C$1),0),MATCH(E$2,'EPS Emissions'!$C$1:$AI$1,0)),INDEX('GCAM By Region By Sector'!$B$1:$AH$342,MATCH(1,('GCAM By Region By Sector'!$B$1:$B$342=$A9)*('GCAM By Region By Sector'!$C$1:$C$342=$C$1),0),MATCH(E$2,'GCAM By Region By Sector'!$B$1:$AH$1,0))*10^3)</f>
        <v>55.984773204418005</v>
      </c>
      <c r="F9" cm="1">
        <f t="array" ref="F9">IF($C9="EPS",INDEX('EPS Emissions'!$C$1:$AI$101,MATCH(1,('EPS Emissions'!$C$1:$C$101=$A9)*('EPS Emissions'!$D$1:$D$101=$C$1),0),MATCH(F$2,'EPS Emissions'!$C$1:$AI$1,0)),INDEX('GCAM By Region By Sector'!$B$1:$AH$342,MATCH(1,('GCAM By Region By Sector'!$B$1:$B$342=$A9)*('GCAM By Region By Sector'!$C$1:$C$342=$C$1),0),MATCH(F$2,'GCAM By Region By Sector'!$B$1:$AH$1,0))*10^3)</f>
        <v>63.044245605645642</v>
      </c>
      <c r="G9" cm="1">
        <f t="array" ref="G9">IF($C9="EPS",INDEX('EPS Emissions'!$C$1:$AI$101,MATCH(1,('EPS Emissions'!$C$1:$C$101=$A9)*('EPS Emissions'!$D$1:$D$101=$C$1),0),MATCH(G$2,'EPS Emissions'!$C$1:$AI$1,0)),INDEX('GCAM By Region By Sector'!$B$1:$AH$342,MATCH(1,('GCAM By Region By Sector'!$B$1:$B$342=$A9)*('GCAM By Region By Sector'!$C$1:$C$342=$C$1),0),MATCH(G$2,'GCAM By Region By Sector'!$B$1:$AH$1,0))*10^3)</f>
        <v>66.402853047852517</v>
      </c>
    </row>
    <row r="10" spans="1:7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Emissions'!$C$1:$C$101=$A10)*('EPS Emissions'!$D$1:$D$101=$C$1),0),MATCH(D$2,'EPS Emissions'!$C$1:$AI$1,0)),INDEX('GCAM By Region By Sector'!$B$1:$AH$342,MATCH(1,('GCAM By Region By Sector'!$B$1:$B$342=$A10)*('GCAM By Region By Sector'!$C$1:$C$342=$C$1),0),MATCH(D$2,'GCAM By Region By Sector'!$B$1:$AH$1,0))*10^3)</f>
        <v>192.45118645109952</v>
      </c>
      <c r="E10" cm="1">
        <f t="array" ref="E10">IF($C10="EPS",INDEX('EPS Emissions'!$C$1:$AI$101,MATCH(1,('EPS Emissions'!$C$1:$C$101=$A10)*('EPS Emissions'!$D$1:$D$101=$C$1),0),MATCH(E$2,'EPS Emissions'!$C$1:$AI$1,0)),INDEX('GCAM By Region By Sector'!$B$1:$AH$342,MATCH(1,('GCAM By Region By Sector'!$B$1:$B$342=$A10)*('GCAM By Region By Sector'!$C$1:$C$342=$C$1),0),MATCH(E$2,'GCAM By Region By Sector'!$B$1:$AH$1,0))*10^3)</f>
        <v>198.34728742175864</v>
      </c>
      <c r="F10" cm="1">
        <f t="array" ref="F10">IF($C10="EPS",INDEX('EPS Emissions'!$C$1:$AI$101,MATCH(1,('EPS Emissions'!$C$1:$C$101=$A10)*('EPS Emissions'!$D$1:$D$101=$C$1),0),MATCH(F$2,'EPS Emissions'!$C$1:$AI$1,0)),INDEX('GCAM By Region By Sector'!$B$1:$AH$342,MATCH(1,('GCAM By Region By Sector'!$B$1:$B$342=$A10)*('GCAM By Region By Sector'!$C$1:$C$342=$C$1),0),MATCH(F$2,'GCAM By Region By Sector'!$B$1:$AH$1,0))*10^3)</f>
        <v>190.60092474410078</v>
      </c>
      <c r="G10" cm="1">
        <f t="array" ref="G10">IF($C10="EPS",INDEX('EPS Emissions'!$C$1:$AI$101,MATCH(1,('EPS Emissions'!$C$1:$C$101=$A10)*('EPS Emissions'!$D$1:$D$101=$C$1),0),MATCH(G$2,'EPS Emissions'!$C$1:$AI$1,0)),INDEX('GCAM By Region By Sector'!$B$1:$AH$342,MATCH(1,('GCAM By Region By Sector'!$B$1:$B$342=$A10)*('GCAM By Region By Sector'!$C$1:$C$342=$C$1),0),MATCH(G$2,'GCAM By Region By Sector'!$B$1:$AH$1,0))*10^3)</f>
        <v>174.02280512065377</v>
      </c>
    </row>
    <row r="11" spans="1:7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Emissions'!$C$1:$C$101=$A11)*('EPS Emissions'!$D$1:$D$101=$C$1),0),MATCH(D$2,'EPS Emissions'!$C$1:$AI$1,0)),INDEX('GCAM By Region By Sector'!$B$1:$AH$342,MATCH(1,('GCAM By Region By Sector'!$B$1:$B$342=$A11)*('GCAM By Region By Sector'!$C$1:$C$342=$C$1),0),MATCH(D$2,'GCAM By Region By Sector'!$B$1:$AH$1,0))*10^3)</f>
        <v>54.312600000000003</v>
      </c>
      <c r="E11" cm="1">
        <f t="array" ref="E11">IF($C11="EPS",INDEX('EPS Emissions'!$C$1:$AI$101,MATCH(1,('EPS Emissions'!$C$1:$C$101=$A11)*('EPS Emissions'!$D$1:$D$101=$C$1),0),MATCH(E$2,'EPS Emissions'!$C$1:$AI$1,0)),INDEX('GCAM By Region By Sector'!$B$1:$AH$342,MATCH(1,('GCAM By Region By Sector'!$B$1:$B$342=$A11)*('GCAM By Region By Sector'!$C$1:$C$342=$C$1),0),MATCH(E$2,'GCAM By Region By Sector'!$B$1:$AH$1,0))*10^3)</f>
        <v>59.702599999999997</v>
      </c>
      <c r="F11" cm="1">
        <f t="array" ref="F11">IF($C11="EPS",INDEX('EPS Emissions'!$C$1:$AI$101,MATCH(1,('EPS Emissions'!$C$1:$C$101=$A11)*('EPS Emissions'!$D$1:$D$101=$C$1),0),MATCH(F$2,'EPS Emissions'!$C$1:$AI$1,0)),INDEX('GCAM By Region By Sector'!$B$1:$AH$342,MATCH(1,('GCAM By Region By Sector'!$B$1:$B$342=$A11)*('GCAM By Region By Sector'!$C$1:$C$342=$C$1),0),MATCH(F$2,'GCAM By Region By Sector'!$B$1:$AH$1,0))*10^3)</f>
        <v>48.153700000000001</v>
      </c>
      <c r="G11" cm="1">
        <f t="array" ref="G11">IF($C11="EPS",INDEX('EPS Emissions'!$C$1:$AI$101,MATCH(1,('EPS Emissions'!$C$1:$C$101=$A11)*('EPS Emissions'!$D$1:$D$101=$C$1),0),MATCH(G$2,'EPS Emissions'!$C$1:$AI$1,0)),INDEX('GCAM By Region By Sector'!$B$1:$AH$342,MATCH(1,('GCAM By Region By Sector'!$B$1:$B$342=$A11)*('GCAM By Region By Sector'!$C$1:$C$342=$C$1),0),MATCH(G$2,'GCAM By Region By Sector'!$B$1:$AH$1,0))*10^3)</f>
        <v>29.769100000000002</v>
      </c>
    </row>
    <row r="12" spans="1:7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Emissions'!$C$1:$C$101=$A12)*('EPS Emissions'!$D$1:$D$101=$C$1),0),MATCH(D$2,'EPS Emissions'!$C$1:$AI$1,0)),INDEX('GCAM By Region By Sector'!$B$1:$AH$342,MATCH(1,('GCAM By Region By Sector'!$B$1:$B$342=$A12)*('GCAM By Region By Sector'!$C$1:$C$342=$C$1),0),MATCH(D$2,'GCAM By Region By Sector'!$B$1:$AH$1,0))*10^3)</f>
        <v>60.268999999999998</v>
      </c>
      <c r="E12" cm="1">
        <f t="array" ref="E12">IF($C12="EPS",INDEX('EPS Emissions'!$C$1:$AI$101,MATCH(1,('EPS Emissions'!$C$1:$C$101=$A12)*('EPS Emissions'!$D$1:$D$101=$C$1),0),MATCH(E$2,'EPS Emissions'!$C$1:$AI$1,0)),INDEX('GCAM By Region By Sector'!$B$1:$AH$342,MATCH(1,('GCAM By Region By Sector'!$B$1:$B$342=$A12)*('GCAM By Region By Sector'!$C$1:$C$342=$C$1),0),MATCH(E$2,'GCAM By Region By Sector'!$B$1:$AH$1,0))*10^3)</f>
        <v>52.753900000000002</v>
      </c>
      <c r="F12" cm="1">
        <f t="array" ref="F12">IF($C12="EPS",INDEX('EPS Emissions'!$C$1:$AI$101,MATCH(1,('EPS Emissions'!$C$1:$C$101=$A12)*('EPS Emissions'!$D$1:$D$101=$C$1),0),MATCH(F$2,'EPS Emissions'!$C$1:$AI$1,0)),INDEX('GCAM By Region By Sector'!$B$1:$AH$342,MATCH(1,('GCAM By Region By Sector'!$B$1:$B$342=$A12)*('GCAM By Region By Sector'!$C$1:$C$342=$C$1),0),MATCH(F$2,'GCAM By Region By Sector'!$B$1:$AH$1,0))*10^3)</f>
        <v>44.054099999999998</v>
      </c>
      <c r="G12" cm="1">
        <f t="array" ref="G12">IF($C12="EPS",INDEX('EPS Emissions'!$C$1:$AI$101,MATCH(1,('EPS Emissions'!$C$1:$C$101=$A12)*('EPS Emissions'!$D$1:$D$101=$C$1),0),MATCH(G$2,'EPS Emissions'!$C$1:$AI$1,0)),INDEX('GCAM By Region By Sector'!$B$1:$AH$342,MATCH(1,('GCAM By Region By Sector'!$B$1:$B$342=$A12)*('GCAM By Region By Sector'!$C$1:$C$342=$C$1),0),MATCH(G$2,'GCAM By Region By Sector'!$B$1:$AH$1,0))*10^3)</f>
        <v>34.816400000000002</v>
      </c>
    </row>
    <row r="13" spans="1:7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Emissions'!$C$1:$C$101=$A13)*('EPS Emissions'!$D$1:$D$101=$C$1),0),MATCH(D$2,'EPS Emissions'!$C$1:$AI$1,0)),INDEX('GCAM By Region By Sector'!$B$1:$AH$342,MATCH(1,('GCAM By Region By Sector'!$B$1:$B$342=$A13)*('GCAM By Region By Sector'!$C$1:$C$342=$C$1),0),MATCH(D$2,'GCAM By Region By Sector'!$B$1:$AH$1,0))*10^3)</f>
        <v>54.808458298930006</v>
      </c>
      <c r="E13" cm="1">
        <f t="array" ref="E13">IF($C13="EPS",INDEX('EPS Emissions'!$C$1:$AI$101,MATCH(1,('EPS Emissions'!$C$1:$C$101=$A13)*('EPS Emissions'!$D$1:$D$101=$C$1),0),MATCH(E$2,'EPS Emissions'!$C$1:$AI$1,0)),INDEX('GCAM By Region By Sector'!$B$1:$AH$342,MATCH(1,('GCAM By Region By Sector'!$B$1:$B$342=$A13)*('GCAM By Region By Sector'!$C$1:$C$342=$C$1),0),MATCH(E$2,'GCAM By Region By Sector'!$B$1:$AH$1,0))*10^3)</f>
        <v>74.317342308228007</v>
      </c>
      <c r="F13" cm="1">
        <f t="array" ref="F13">IF($C13="EPS",INDEX('EPS Emissions'!$C$1:$AI$101,MATCH(1,('EPS Emissions'!$C$1:$C$101=$A13)*('EPS Emissions'!$D$1:$D$101=$C$1),0),MATCH(F$2,'EPS Emissions'!$C$1:$AI$1,0)),INDEX('GCAM By Region By Sector'!$B$1:$AH$342,MATCH(1,('GCAM By Region By Sector'!$B$1:$B$342=$A13)*('GCAM By Region By Sector'!$C$1:$C$342=$C$1),0),MATCH(F$2,'GCAM By Region By Sector'!$B$1:$AH$1,0))*10^3)</f>
        <v>105.95048246572699</v>
      </c>
      <c r="G13" cm="1">
        <f t="array" ref="G13">IF($C13="EPS",INDEX('EPS Emissions'!$C$1:$AI$101,MATCH(1,('EPS Emissions'!$C$1:$C$101=$A13)*('EPS Emissions'!$D$1:$D$101=$C$1),0),MATCH(G$2,'EPS Emissions'!$C$1:$AI$1,0)),INDEX('GCAM By Region By Sector'!$B$1:$AH$342,MATCH(1,('GCAM By Region By Sector'!$B$1:$B$342=$A13)*('GCAM By Region By Sector'!$C$1:$C$342=$C$1),0),MATCH(G$2,'GCAM By Region By Sector'!$B$1:$AH$1,0))*10^3)</f>
        <v>127.67424678162797</v>
      </c>
    </row>
    <row r="14" spans="1:7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Emissions'!$C$1:$C$101=$A14)*('EPS Emissions'!$D$1:$D$101=$C$1),0),MATCH(D$2,'EPS Emissions'!$C$1:$AI$1,0)),INDEX('GCAM By Region By Sector'!$B$1:$AH$342,MATCH(1,('GCAM By Region By Sector'!$B$1:$B$342=$A14)*('GCAM By Region By Sector'!$C$1:$C$342=$C$1),0),MATCH(D$2,'GCAM By Region By Sector'!$B$1:$AH$1,0))*10^3)</f>
        <v>181.07843838332153</v>
      </c>
      <c r="E14" cm="1">
        <f t="array" ref="E14">IF($C14="EPS",INDEX('EPS Emissions'!$C$1:$AI$101,MATCH(1,('EPS Emissions'!$C$1:$C$101=$A14)*('EPS Emissions'!$D$1:$D$101=$C$1),0),MATCH(E$2,'EPS Emissions'!$C$1:$AI$1,0)),INDEX('GCAM By Region By Sector'!$B$1:$AH$342,MATCH(1,('GCAM By Region By Sector'!$B$1:$B$342=$A14)*('GCAM By Region By Sector'!$C$1:$C$342=$C$1),0),MATCH(E$2,'GCAM By Region By Sector'!$B$1:$AH$1,0))*10^3)</f>
        <v>199.55487780837274</v>
      </c>
      <c r="F14" cm="1">
        <f t="array" ref="F14">IF($C14="EPS",INDEX('EPS Emissions'!$C$1:$AI$101,MATCH(1,('EPS Emissions'!$C$1:$C$101=$A14)*('EPS Emissions'!$D$1:$D$101=$C$1),0),MATCH(F$2,'EPS Emissions'!$C$1:$AI$1,0)),INDEX('GCAM By Region By Sector'!$B$1:$AH$342,MATCH(1,('GCAM By Region By Sector'!$B$1:$B$342=$A14)*('GCAM By Region By Sector'!$C$1:$C$342=$C$1),0),MATCH(F$2,'GCAM By Region By Sector'!$B$1:$AH$1,0))*10^3)</f>
        <v>213.60397629400831</v>
      </c>
      <c r="G14" cm="1">
        <f t="array" ref="G14">IF($C14="EPS",INDEX('EPS Emissions'!$C$1:$AI$101,MATCH(1,('EPS Emissions'!$C$1:$C$101=$A14)*('EPS Emissions'!$D$1:$D$101=$C$1),0),MATCH(G$2,'EPS Emissions'!$C$1:$AI$1,0)),INDEX('GCAM By Region By Sector'!$B$1:$AH$342,MATCH(1,('GCAM By Region By Sector'!$B$1:$B$342=$A14)*('GCAM By Region By Sector'!$C$1:$C$342=$C$1),0),MATCH(G$2,'GCAM By Region By Sector'!$B$1:$AH$1,0))*10^3)</f>
        <v>210.82523276716378</v>
      </c>
    </row>
    <row r="15" spans="1:7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Emissions'!$C$1:$C$101=$A15)*('EPS Emissions'!$D$1:$D$101=$C$1),0),MATCH(D$2,'EPS Emissions'!$C$1:$AI$1,0)),INDEX('GCAM By Region By Sector'!$B$1:$AH$342,MATCH(1,('GCAM By Region By Sector'!$B$1:$B$342=$A15)*('GCAM By Region By Sector'!$C$1:$C$342=$C$1),0),MATCH(D$2,'GCAM By Region By Sector'!$B$1:$AH$1,0))*10^3)</f>
        <v>3829.16</v>
      </c>
      <c r="E15" cm="1">
        <f t="array" ref="E15">IF($C15="EPS",INDEX('EPS Emissions'!$C$1:$AI$101,MATCH(1,('EPS Emissions'!$C$1:$C$101=$A15)*('EPS Emissions'!$D$1:$D$101=$C$1),0),MATCH(E$2,'EPS Emissions'!$C$1:$AI$1,0)),INDEX('GCAM By Region By Sector'!$B$1:$AH$342,MATCH(1,('GCAM By Region By Sector'!$B$1:$B$342=$A15)*('GCAM By Region By Sector'!$C$1:$C$342=$C$1),0),MATCH(E$2,'GCAM By Region By Sector'!$B$1:$AH$1,0))*10^3)</f>
        <v>4883.2299999999996</v>
      </c>
      <c r="F15" cm="1">
        <f t="array" ref="F15">IF($C15="EPS",INDEX('EPS Emissions'!$C$1:$AI$101,MATCH(1,('EPS Emissions'!$C$1:$C$101=$A15)*('EPS Emissions'!$D$1:$D$101=$C$1),0),MATCH(F$2,'EPS Emissions'!$C$1:$AI$1,0)),INDEX('GCAM By Region By Sector'!$B$1:$AH$342,MATCH(1,('GCAM By Region By Sector'!$B$1:$B$342=$A15)*('GCAM By Region By Sector'!$C$1:$C$342=$C$1),0),MATCH(F$2,'GCAM By Region By Sector'!$B$1:$AH$1,0))*10^3)</f>
        <v>4819.63</v>
      </c>
      <c r="G15" cm="1">
        <f t="array" ref="G15">IF($C15="EPS",INDEX('EPS Emissions'!$C$1:$AI$101,MATCH(1,('EPS Emissions'!$C$1:$C$101=$A15)*('EPS Emissions'!$D$1:$D$101=$C$1),0),MATCH(G$2,'EPS Emissions'!$C$1:$AI$1,0)),INDEX('GCAM By Region By Sector'!$B$1:$AH$342,MATCH(1,('GCAM By Region By Sector'!$B$1:$B$342=$A15)*('GCAM By Region By Sector'!$C$1:$C$342=$C$1),0),MATCH(G$2,'GCAM By Region By Sector'!$B$1:$AH$1,0))*10^3)</f>
        <v>3833.81</v>
      </c>
    </row>
    <row r="16" spans="1:7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Emissions'!$C$1:$C$101=$A16)*('EPS Emissions'!$D$1:$D$101=$C$1),0),MATCH(D$2,'EPS Emissions'!$C$1:$AI$1,0)),INDEX('GCAM By Region By Sector'!$B$1:$AH$342,MATCH(1,('GCAM By Region By Sector'!$B$1:$B$342=$A16)*('GCAM By Region By Sector'!$C$1:$C$342=$C$1),0),MATCH(D$2,'GCAM By Region By Sector'!$B$1:$AH$1,0))*10^3)</f>
        <v>18.502269725459961</v>
      </c>
      <c r="E16" cm="1">
        <f t="array" ref="E16">IF($C16="EPS",INDEX('EPS Emissions'!$C$1:$AI$101,MATCH(1,('EPS Emissions'!$C$1:$C$101=$A16)*('EPS Emissions'!$D$1:$D$101=$C$1),0),MATCH(E$2,'EPS Emissions'!$C$1:$AI$1,0)),INDEX('GCAM By Region By Sector'!$B$1:$AH$342,MATCH(1,('GCAM By Region By Sector'!$B$1:$B$342=$A16)*('GCAM By Region By Sector'!$C$1:$C$342=$C$1),0),MATCH(E$2,'GCAM By Region By Sector'!$B$1:$AH$1,0))*10^3)</f>
        <v>28.743881523964902</v>
      </c>
      <c r="F16" cm="1">
        <f t="array" ref="F16">IF($C16="EPS",INDEX('EPS Emissions'!$C$1:$AI$101,MATCH(1,('EPS Emissions'!$C$1:$C$101=$A16)*('EPS Emissions'!$D$1:$D$101=$C$1),0),MATCH(F$2,'EPS Emissions'!$C$1:$AI$1,0)),INDEX('GCAM By Region By Sector'!$B$1:$AH$342,MATCH(1,('GCAM By Region By Sector'!$B$1:$B$342=$A16)*('GCAM By Region By Sector'!$C$1:$C$342=$C$1),0),MATCH(F$2,'GCAM By Region By Sector'!$B$1:$AH$1,0))*10^3)</f>
        <v>35.569669365878305</v>
      </c>
      <c r="G16" cm="1">
        <f t="array" ref="G16">IF($C16="EPS",INDEX('EPS Emissions'!$C$1:$AI$101,MATCH(1,('EPS Emissions'!$C$1:$C$101=$A16)*('EPS Emissions'!$D$1:$D$101=$C$1),0),MATCH(G$2,'EPS Emissions'!$C$1:$AI$1,0)),INDEX('GCAM By Region By Sector'!$B$1:$AH$342,MATCH(1,('GCAM By Region By Sector'!$B$1:$B$342=$A16)*('GCAM By Region By Sector'!$C$1:$C$342=$C$1),0),MATCH(G$2,'GCAM By Region By Sector'!$B$1:$AH$1,0))*10^3)</f>
        <v>38.099411267198505</v>
      </c>
    </row>
    <row r="17" spans="1:7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Emissions'!$C$1:$C$101=$A17)*('EPS Emissions'!$D$1:$D$101=$C$1),0),MATCH(D$2,'EPS Emissions'!$C$1:$AI$1,0)),INDEX('GCAM By Region By Sector'!$B$1:$AH$342,MATCH(1,('GCAM By Region By Sector'!$B$1:$B$342=$A17)*('GCAM By Region By Sector'!$C$1:$C$342=$C$1),0),MATCH(D$2,'GCAM By Region By Sector'!$B$1:$AH$1,0))*10^3)</f>
        <v>87.371526605329137</v>
      </c>
      <c r="E17" cm="1">
        <f t="array" ref="E17">IF($C17="EPS",INDEX('EPS Emissions'!$C$1:$AI$101,MATCH(1,('EPS Emissions'!$C$1:$C$101=$A17)*('EPS Emissions'!$D$1:$D$101=$C$1),0),MATCH(E$2,'EPS Emissions'!$C$1:$AI$1,0)),INDEX('GCAM By Region By Sector'!$B$1:$AH$342,MATCH(1,('GCAM By Region By Sector'!$B$1:$B$342=$A17)*('GCAM By Region By Sector'!$C$1:$C$342=$C$1),0),MATCH(E$2,'GCAM By Region By Sector'!$B$1:$AH$1,0))*10^3)</f>
        <v>88.609716141329898</v>
      </c>
      <c r="F17" cm="1">
        <f t="array" ref="F17">IF($C17="EPS",INDEX('EPS Emissions'!$C$1:$AI$101,MATCH(1,('EPS Emissions'!$C$1:$C$101=$A17)*('EPS Emissions'!$D$1:$D$101=$C$1),0),MATCH(F$2,'EPS Emissions'!$C$1:$AI$1,0)),INDEX('GCAM By Region By Sector'!$B$1:$AH$342,MATCH(1,('GCAM By Region By Sector'!$B$1:$B$342=$A17)*('GCAM By Region By Sector'!$C$1:$C$342=$C$1),0),MATCH(F$2,'GCAM By Region By Sector'!$B$1:$AH$1,0))*10^3)</f>
        <v>87.36310429460579</v>
      </c>
      <c r="G17" cm="1">
        <f t="array" ref="G17">IF($C17="EPS",INDEX('EPS Emissions'!$C$1:$AI$101,MATCH(1,('EPS Emissions'!$C$1:$C$101=$A17)*('EPS Emissions'!$D$1:$D$101=$C$1),0),MATCH(G$2,'EPS Emissions'!$C$1:$AI$1,0)),INDEX('GCAM By Region By Sector'!$B$1:$AH$342,MATCH(1,('GCAM By Region By Sector'!$B$1:$B$342=$A17)*('GCAM By Region By Sector'!$C$1:$C$342=$C$1),0),MATCH(G$2,'GCAM By Region By Sector'!$B$1:$AH$1,0))*10^3)</f>
        <v>79.1776601321653</v>
      </c>
    </row>
    <row r="18" spans="1:7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Emissions'!$C$1:$C$101=$A18)*('EPS Emissions'!$D$1:$D$101=$C$1),0),MATCH(D$2,'EPS Emissions'!$C$1:$AI$1,0)),INDEX('GCAM By Region By Sector'!$B$1:$AH$342,MATCH(1,('GCAM By Region By Sector'!$B$1:$B$342=$A18)*('GCAM By Region By Sector'!$C$1:$C$342=$C$1),0),MATCH(D$2,'GCAM By Region By Sector'!$B$1:$AH$1,0))*10^3)</f>
        <v>166.19800824815405</v>
      </c>
      <c r="E18" cm="1">
        <f t="array" ref="E18">IF($C18="EPS",INDEX('EPS Emissions'!$C$1:$AI$101,MATCH(1,('EPS Emissions'!$C$1:$C$101=$A18)*('EPS Emissions'!$D$1:$D$101=$C$1),0),MATCH(E$2,'EPS Emissions'!$C$1:$AI$1,0)),INDEX('GCAM By Region By Sector'!$B$1:$AH$342,MATCH(1,('GCAM By Region By Sector'!$B$1:$B$342=$A18)*('GCAM By Region By Sector'!$C$1:$C$342=$C$1),0),MATCH(E$2,'GCAM By Region By Sector'!$B$1:$AH$1,0))*10^3)</f>
        <v>179.26100577093032</v>
      </c>
      <c r="F18" cm="1">
        <f t="array" ref="F18">IF($C18="EPS",INDEX('EPS Emissions'!$C$1:$AI$101,MATCH(1,('EPS Emissions'!$C$1:$C$101=$A18)*('EPS Emissions'!$D$1:$D$101=$C$1),0),MATCH(F$2,'EPS Emissions'!$C$1:$AI$1,0)),INDEX('GCAM By Region By Sector'!$B$1:$AH$342,MATCH(1,('GCAM By Region By Sector'!$B$1:$B$342=$A18)*('GCAM By Region By Sector'!$C$1:$C$342=$C$1),0),MATCH(F$2,'GCAM By Region By Sector'!$B$1:$AH$1,0))*10^3)</f>
        <v>177.48901193870557</v>
      </c>
      <c r="G18" cm="1">
        <f t="array" ref="G18">IF($C18="EPS",INDEX('EPS Emissions'!$C$1:$AI$101,MATCH(1,('EPS Emissions'!$C$1:$C$101=$A18)*('EPS Emissions'!$D$1:$D$101=$C$1),0),MATCH(G$2,'EPS Emissions'!$C$1:$AI$1,0)),INDEX('GCAM By Region By Sector'!$B$1:$AH$342,MATCH(1,('GCAM By Region By Sector'!$B$1:$B$342=$A18)*('GCAM By Region By Sector'!$C$1:$C$342=$C$1),0),MATCH(G$2,'GCAM By Region By Sector'!$B$1:$AH$1,0))*10^3)</f>
        <v>169.83667340343678</v>
      </c>
    </row>
    <row r="19" spans="1:7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Emissions'!$C$1:$C$101=$A19)*('EPS Emissions'!$D$1:$D$101=$C$1),0),MATCH(D$2,'EPS Emissions'!$C$1:$AI$1,0)),INDEX('GCAM By Region By Sector'!$B$1:$AH$342,MATCH(1,('GCAM By Region By Sector'!$B$1:$B$342=$A19)*('GCAM By Region By Sector'!$C$1:$C$342=$C$1),0),MATCH(D$2,'GCAM By Region By Sector'!$B$1:$AH$1,0))*10^3)</f>
        <v>1.4898570293332765</v>
      </c>
      <c r="E19" cm="1">
        <f t="array" ref="E19">IF($C19="EPS",INDEX('EPS Emissions'!$C$1:$AI$101,MATCH(1,('EPS Emissions'!$C$1:$C$101=$A19)*('EPS Emissions'!$D$1:$D$101=$C$1),0),MATCH(E$2,'EPS Emissions'!$C$1:$AI$1,0)),INDEX('GCAM By Region By Sector'!$B$1:$AH$342,MATCH(1,('GCAM By Region By Sector'!$B$1:$B$342=$A19)*('GCAM By Region By Sector'!$C$1:$C$342=$C$1),0),MATCH(E$2,'GCAM By Region By Sector'!$B$1:$AH$1,0))*10^3)</f>
        <v>5.4220069122803904</v>
      </c>
      <c r="F19" cm="1">
        <f t="array" ref="F19">IF($C19="EPS",INDEX('EPS Emissions'!$C$1:$AI$101,MATCH(1,('EPS Emissions'!$C$1:$C$101=$A19)*('EPS Emissions'!$D$1:$D$101=$C$1),0),MATCH(F$2,'EPS Emissions'!$C$1:$AI$1,0)),INDEX('GCAM By Region By Sector'!$B$1:$AH$342,MATCH(1,('GCAM By Region By Sector'!$B$1:$B$342=$A19)*('GCAM By Region By Sector'!$C$1:$C$342=$C$1),0),MATCH(F$2,'GCAM By Region By Sector'!$B$1:$AH$1,0))*10^3)</f>
        <v>9.4864246567418586</v>
      </c>
      <c r="G19" cm="1">
        <f t="array" ref="G19">IF($C19="EPS",INDEX('EPS Emissions'!$C$1:$AI$101,MATCH(1,('EPS Emissions'!$C$1:$C$101=$A19)*('EPS Emissions'!$D$1:$D$101=$C$1),0),MATCH(G$2,'EPS Emissions'!$C$1:$AI$1,0)),INDEX('GCAM By Region By Sector'!$B$1:$AH$342,MATCH(1,('GCAM By Region By Sector'!$B$1:$B$342=$A19)*('GCAM By Region By Sector'!$C$1:$C$342=$C$1),0),MATCH(G$2,'GCAM By Region By Sector'!$B$1:$AH$1,0))*10^3)</f>
        <v>12.786640784902339</v>
      </c>
    </row>
    <row r="20" spans="1:7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Emissions'!$C$1:$C$101=$A20)*('EPS Emissions'!$D$1:$D$101=$C$1),0),MATCH(D$2,'EPS Emissions'!$C$1:$AI$1,0)),INDEX('GCAM By Region By Sector'!$B$1:$AH$342,MATCH(1,('GCAM By Region By Sector'!$B$1:$B$342=$A20)*('GCAM By Region By Sector'!$C$1:$C$342=$C$1),0),MATCH(D$2,'GCAM By Region By Sector'!$B$1:$AH$1,0))*10^3)</f>
        <v>885.81399999999996</v>
      </c>
      <c r="E20" cm="1">
        <f t="array" ref="E20">IF($C20="EPS",INDEX('EPS Emissions'!$C$1:$AI$101,MATCH(1,('EPS Emissions'!$C$1:$C$101=$A20)*('EPS Emissions'!$D$1:$D$101=$C$1),0),MATCH(E$2,'EPS Emissions'!$C$1:$AI$1,0)),INDEX('GCAM By Region By Sector'!$B$1:$AH$342,MATCH(1,('GCAM By Region By Sector'!$B$1:$B$342=$A20)*('GCAM By Region By Sector'!$C$1:$C$342=$C$1),0),MATCH(E$2,'GCAM By Region By Sector'!$B$1:$AH$1,0))*10^3)</f>
        <v>999.43499999999995</v>
      </c>
      <c r="F20" cm="1">
        <f t="array" ref="F20">IF($C20="EPS",INDEX('EPS Emissions'!$C$1:$AI$101,MATCH(1,('EPS Emissions'!$C$1:$C$101=$A20)*('EPS Emissions'!$D$1:$D$101=$C$1),0),MATCH(F$2,'EPS Emissions'!$C$1:$AI$1,0)),INDEX('GCAM By Region By Sector'!$B$1:$AH$342,MATCH(1,('GCAM By Region By Sector'!$B$1:$B$342=$A20)*('GCAM By Region By Sector'!$C$1:$C$342=$C$1),0),MATCH(F$2,'GCAM By Region By Sector'!$B$1:$AH$1,0))*10^3)</f>
        <v>1055.3900000000001</v>
      </c>
      <c r="G20" cm="1">
        <f t="array" ref="G20">IF($C20="EPS",INDEX('EPS Emissions'!$C$1:$AI$101,MATCH(1,('EPS Emissions'!$C$1:$C$101=$A20)*('EPS Emissions'!$D$1:$D$101=$C$1),0),MATCH(G$2,'EPS Emissions'!$C$1:$AI$1,0)),INDEX('GCAM By Region By Sector'!$B$1:$AH$342,MATCH(1,('GCAM By Region By Sector'!$B$1:$B$342=$A20)*('GCAM By Region By Sector'!$C$1:$C$342=$C$1),0),MATCH(G$2,'GCAM By Region By Sector'!$B$1:$AH$1,0))*10^3)</f>
        <v>1066.44</v>
      </c>
    </row>
    <row r="21" spans="1:7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Emissions'!$C$1:$C$101=$A21)*('EPS Emissions'!$D$1:$D$101=$C$1),0),MATCH(D$2,'EPS Emissions'!$C$1:$AI$1,0)),INDEX('GCAM By Region By Sector'!$B$1:$AH$342,MATCH(1,('GCAM By Region By Sector'!$B$1:$B$342=$A21)*('GCAM By Region By Sector'!$C$1:$C$342=$C$1),0),MATCH(D$2,'GCAM By Region By Sector'!$B$1:$AH$1,0))*10^3)</f>
        <v>253.167</v>
      </c>
      <c r="E21" cm="1">
        <f t="array" ref="E21">IF($C21="EPS",INDEX('EPS Emissions'!$C$1:$AI$101,MATCH(1,('EPS Emissions'!$C$1:$C$101=$A21)*('EPS Emissions'!$D$1:$D$101=$C$1),0),MATCH(E$2,'EPS Emissions'!$C$1:$AI$1,0)),INDEX('GCAM By Region By Sector'!$B$1:$AH$342,MATCH(1,('GCAM By Region By Sector'!$B$1:$B$342=$A21)*('GCAM By Region By Sector'!$C$1:$C$342=$C$1),0),MATCH(E$2,'GCAM By Region By Sector'!$B$1:$AH$1,0))*10^3)</f>
        <v>375.06799999999998</v>
      </c>
      <c r="F21" cm="1">
        <f t="array" ref="F21">IF($C21="EPS",INDEX('EPS Emissions'!$C$1:$AI$101,MATCH(1,('EPS Emissions'!$C$1:$C$101=$A21)*('EPS Emissions'!$D$1:$D$101=$C$1),0),MATCH(F$2,'EPS Emissions'!$C$1:$AI$1,0)),INDEX('GCAM By Region By Sector'!$B$1:$AH$342,MATCH(1,('GCAM By Region By Sector'!$B$1:$B$342=$A21)*('GCAM By Region By Sector'!$C$1:$C$342=$C$1),0),MATCH(F$2,'GCAM By Region By Sector'!$B$1:$AH$1,0))*10^3)</f>
        <v>718.11699999999996</v>
      </c>
      <c r="G21" cm="1">
        <f t="array" ref="G21">IF($C21="EPS",INDEX('EPS Emissions'!$C$1:$AI$101,MATCH(1,('EPS Emissions'!$C$1:$C$101=$A21)*('EPS Emissions'!$D$1:$D$101=$C$1),0),MATCH(G$2,'EPS Emissions'!$C$1:$AI$1,0)),INDEX('GCAM By Region By Sector'!$B$1:$AH$342,MATCH(1,('GCAM By Region By Sector'!$B$1:$B$342=$A21)*('GCAM By Region By Sector'!$C$1:$C$342=$C$1),0),MATCH(G$2,'GCAM By Region By Sector'!$B$1:$AH$1,0))*10^3)</f>
        <v>1690.55</v>
      </c>
    </row>
    <row r="22" spans="1:7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Emissions'!$C$1:$C$101=$A22)*('EPS Emissions'!$D$1:$D$101=$C$1),0),MATCH(D$2,'EPS Emissions'!$C$1:$AI$1,0)),INDEX('GCAM By Region By Sector'!$B$1:$AH$342,MATCH(1,('GCAM By Region By Sector'!$B$1:$B$342=$A22)*('GCAM By Region By Sector'!$C$1:$C$342=$C$1),0),MATCH(D$2,'GCAM By Region By Sector'!$B$1:$AH$1,0))*10^3)</f>
        <v>538.60184404658503</v>
      </c>
      <c r="E22" cm="1">
        <f t="array" ref="E22">IF($C22="EPS",INDEX('EPS Emissions'!$C$1:$AI$101,MATCH(1,('EPS Emissions'!$C$1:$C$101=$A22)*('EPS Emissions'!$D$1:$D$101=$C$1),0),MATCH(E$2,'EPS Emissions'!$C$1:$AI$1,0)),INDEX('GCAM By Region By Sector'!$B$1:$AH$342,MATCH(1,('GCAM By Region By Sector'!$B$1:$B$342=$A22)*('GCAM By Region By Sector'!$C$1:$C$342=$C$1),0),MATCH(E$2,'GCAM By Region By Sector'!$B$1:$AH$1,0))*10^3)</f>
        <v>506.75268650736007</v>
      </c>
      <c r="F22" cm="1">
        <f t="array" ref="F22">IF($C22="EPS",INDEX('EPS Emissions'!$C$1:$AI$101,MATCH(1,('EPS Emissions'!$C$1:$C$101=$A22)*('EPS Emissions'!$D$1:$D$101=$C$1),0),MATCH(F$2,'EPS Emissions'!$C$1:$AI$1,0)),INDEX('GCAM By Region By Sector'!$B$1:$AH$342,MATCH(1,('GCAM By Region By Sector'!$B$1:$B$342=$A22)*('GCAM By Region By Sector'!$C$1:$C$342=$C$1),0),MATCH(F$2,'GCAM By Region By Sector'!$B$1:$AH$1,0))*10^3)</f>
        <v>436.17103442815898</v>
      </c>
      <c r="G22" cm="1">
        <f t="array" ref="G22">IF($C22="EPS",INDEX('EPS Emissions'!$C$1:$AI$101,MATCH(1,('EPS Emissions'!$C$1:$C$101=$A22)*('EPS Emissions'!$D$1:$D$101=$C$1),0),MATCH(G$2,'EPS Emissions'!$C$1:$AI$1,0)),INDEX('GCAM By Region By Sector'!$B$1:$AH$342,MATCH(1,('GCAM By Region By Sector'!$B$1:$B$342=$A22)*('GCAM By Region By Sector'!$C$1:$C$342=$C$1),0),MATCH(G$2,'GCAM By Region By Sector'!$B$1:$AH$1,0))*10^3)</f>
        <v>350.15965637786366</v>
      </c>
    </row>
    <row r="23" spans="1:7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Emissions'!$C$1:$C$101=$A23)*('EPS Emissions'!$D$1:$D$101=$C$1),0),MATCH(D$2,'EPS Emissions'!$C$1:$AI$1,0)),INDEX('GCAM By Region By Sector'!$B$1:$AH$342,MATCH(1,('GCAM By Region By Sector'!$B$1:$B$342=$A23)*('GCAM By Region By Sector'!$C$1:$C$342=$C$1),0),MATCH(D$2,'GCAM By Region By Sector'!$B$1:$AH$1,0))*10^3)</f>
        <v>131.13499999999999</v>
      </c>
      <c r="E23" cm="1">
        <f t="array" ref="E23">IF($C23="EPS",INDEX('EPS Emissions'!$C$1:$AI$101,MATCH(1,('EPS Emissions'!$C$1:$C$101=$A23)*('EPS Emissions'!$D$1:$D$101=$C$1),0),MATCH(E$2,'EPS Emissions'!$C$1:$AI$1,0)),INDEX('GCAM By Region By Sector'!$B$1:$AH$342,MATCH(1,('GCAM By Region By Sector'!$B$1:$B$342=$A23)*('GCAM By Region By Sector'!$C$1:$C$342=$C$1),0),MATCH(E$2,'GCAM By Region By Sector'!$B$1:$AH$1,0))*10^3)</f>
        <v>141.72300000000001</v>
      </c>
      <c r="F23" cm="1">
        <f t="array" ref="F23">IF($C23="EPS",INDEX('EPS Emissions'!$C$1:$AI$101,MATCH(1,('EPS Emissions'!$C$1:$C$101=$A23)*('EPS Emissions'!$D$1:$D$101=$C$1),0),MATCH(F$2,'EPS Emissions'!$C$1:$AI$1,0)),INDEX('GCAM By Region By Sector'!$B$1:$AH$342,MATCH(1,('GCAM By Region By Sector'!$B$1:$B$342=$A23)*('GCAM By Region By Sector'!$C$1:$C$342=$C$1),0),MATCH(F$2,'GCAM By Region By Sector'!$B$1:$AH$1,0))*10^3)</f>
        <v>142.02699999999999</v>
      </c>
      <c r="G23" cm="1">
        <f t="array" ref="G23">IF($C23="EPS",INDEX('EPS Emissions'!$C$1:$AI$101,MATCH(1,('EPS Emissions'!$C$1:$C$101=$A23)*('EPS Emissions'!$D$1:$D$101=$C$1),0),MATCH(G$2,'EPS Emissions'!$C$1:$AI$1,0)),INDEX('GCAM By Region By Sector'!$B$1:$AH$342,MATCH(1,('GCAM By Region By Sector'!$B$1:$B$342=$A23)*('GCAM By Region By Sector'!$C$1:$C$342=$C$1),0),MATCH(G$2,'GCAM By Region By Sector'!$B$1:$AH$1,0))*10^3)</f>
        <v>142.20500000000001</v>
      </c>
    </row>
    <row r="24" spans="1:7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Emissions'!$C$1:$C$101=$A24)*('EPS Emissions'!$D$1:$D$101=$C$1),0),MATCH(D$2,'EPS Emissions'!$C$1:$AI$1,0)),INDEX('GCAM By Region By Sector'!$B$1:$AH$342,MATCH(1,('GCAM By Region By Sector'!$B$1:$B$342=$A24)*('GCAM By Region By Sector'!$C$1:$C$342=$C$1),0),MATCH(D$2,'GCAM By Region By Sector'!$B$1:$AH$1,0))*10^3)</f>
        <v>606.01414217087006</v>
      </c>
      <c r="E24" cm="1">
        <f t="array" ref="E24">IF($C24="EPS",INDEX('EPS Emissions'!$C$1:$AI$101,MATCH(1,('EPS Emissions'!$C$1:$C$101=$A24)*('EPS Emissions'!$D$1:$D$101=$C$1),0),MATCH(E$2,'EPS Emissions'!$C$1:$AI$1,0)),INDEX('GCAM By Region By Sector'!$B$1:$AH$342,MATCH(1,('GCAM By Region By Sector'!$B$1:$B$342=$A24)*('GCAM By Region By Sector'!$C$1:$C$342=$C$1),0),MATCH(E$2,'GCAM By Region By Sector'!$B$1:$AH$1,0))*10^3)</f>
        <v>637.27438365526302</v>
      </c>
      <c r="F24" cm="1">
        <f t="array" ref="F24">IF($C24="EPS",INDEX('EPS Emissions'!$C$1:$AI$101,MATCH(1,('EPS Emissions'!$C$1:$C$101=$A24)*('EPS Emissions'!$D$1:$D$101=$C$1),0),MATCH(F$2,'EPS Emissions'!$C$1:$AI$1,0)),INDEX('GCAM By Region By Sector'!$B$1:$AH$342,MATCH(1,('GCAM By Region By Sector'!$B$1:$B$342=$A24)*('GCAM By Region By Sector'!$C$1:$C$342=$C$1),0),MATCH(F$2,'GCAM By Region By Sector'!$B$1:$AH$1,0))*10^3)</f>
        <v>761.75675695829807</v>
      </c>
      <c r="G24" cm="1">
        <f t="array" ref="G24">IF($C24="EPS",INDEX('EPS Emissions'!$C$1:$AI$101,MATCH(1,('EPS Emissions'!$C$1:$C$101=$A24)*('EPS Emissions'!$D$1:$D$101=$C$1),0),MATCH(G$2,'EPS Emissions'!$C$1:$AI$1,0)),INDEX('GCAM By Region By Sector'!$B$1:$AH$342,MATCH(1,('GCAM By Region By Sector'!$B$1:$B$342=$A24)*('GCAM By Region By Sector'!$C$1:$C$342=$C$1),0),MATCH(G$2,'GCAM By Region By Sector'!$B$1:$AH$1,0))*10^3)</f>
        <v>857.122989708006</v>
      </c>
    </row>
    <row r="25" spans="1:7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Emissions'!$C$1:$C$101=$A25)*('EPS Emissions'!$D$1:$D$101=$C$1),0),MATCH(D$2,'EPS Emissions'!$C$1:$AI$1,0)),INDEX('GCAM By Region By Sector'!$B$1:$AH$342,MATCH(1,('GCAM By Region By Sector'!$B$1:$B$342=$A25)*('GCAM By Region By Sector'!$C$1:$C$342=$C$1),0),MATCH(D$2,'GCAM By Region By Sector'!$B$1:$AH$1,0))*10^3)</f>
        <v>40.655998841795004</v>
      </c>
      <c r="E25" cm="1">
        <f t="array" ref="E25">IF($C25="EPS",INDEX('EPS Emissions'!$C$1:$AI$101,MATCH(1,('EPS Emissions'!$C$1:$C$101=$A25)*('EPS Emissions'!$D$1:$D$101=$C$1),0),MATCH(E$2,'EPS Emissions'!$C$1:$AI$1,0)),INDEX('GCAM By Region By Sector'!$B$1:$AH$342,MATCH(1,('GCAM By Region By Sector'!$B$1:$B$342=$A25)*('GCAM By Region By Sector'!$C$1:$C$342=$C$1),0),MATCH(E$2,'GCAM By Region By Sector'!$B$1:$AH$1,0))*10^3)</f>
        <v>59.110396236275491</v>
      </c>
      <c r="F25" cm="1">
        <f t="array" ref="F25">IF($C25="EPS",INDEX('EPS Emissions'!$C$1:$AI$101,MATCH(1,('EPS Emissions'!$C$1:$C$101=$A25)*('EPS Emissions'!$D$1:$D$101=$C$1),0),MATCH(F$2,'EPS Emissions'!$C$1:$AI$1,0)),INDEX('GCAM By Region By Sector'!$B$1:$AH$342,MATCH(1,('GCAM By Region By Sector'!$B$1:$B$342=$A25)*('GCAM By Region By Sector'!$C$1:$C$342=$C$1),0),MATCH(F$2,'GCAM By Region By Sector'!$B$1:$AH$1,0))*10^3)</f>
        <v>118.30651863953501</v>
      </c>
      <c r="G25" cm="1">
        <f t="array" ref="G25">IF($C25="EPS",INDEX('EPS Emissions'!$C$1:$AI$101,MATCH(1,('EPS Emissions'!$C$1:$C$101=$A25)*('EPS Emissions'!$D$1:$D$101=$C$1),0),MATCH(G$2,'EPS Emissions'!$C$1:$AI$1,0)),INDEX('GCAM By Region By Sector'!$B$1:$AH$342,MATCH(1,('GCAM By Region By Sector'!$B$1:$B$342=$A25)*('GCAM By Region By Sector'!$C$1:$C$342=$C$1),0),MATCH(G$2,'GCAM By Region By Sector'!$B$1:$AH$1,0))*10^3)</f>
        <v>156.05644612900952</v>
      </c>
    </row>
    <row r="26" spans="1:7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Emissions'!$C$1:$C$101=$A26)*('EPS Emissions'!$D$1:$D$101=$C$1),0),MATCH(D$2,'EPS Emissions'!$C$1:$AI$1,0)),INDEX('GCAM By Region By Sector'!$B$1:$AH$342,MATCH(1,('GCAM By Region By Sector'!$B$1:$B$342=$A26)*('GCAM By Region By Sector'!$C$1:$C$342=$C$1),0),MATCH(D$2,'GCAM By Region By Sector'!$B$1:$AH$1,0))*10^3)</f>
        <v>483.72421430543699</v>
      </c>
      <c r="E26" cm="1">
        <f t="array" ref="E26">IF($C26="EPS",INDEX('EPS Emissions'!$C$1:$AI$101,MATCH(1,('EPS Emissions'!$C$1:$C$101=$A26)*('EPS Emissions'!$D$1:$D$101=$C$1),0),MATCH(E$2,'EPS Emissions'!$C$1:$AI$1,0)),INDEX('GCAM By Region By Sector'!$B$1:$AH$342,MATCH(1,('GCAM By Region By Sector'!$B$1:$B$342=$A26)*('GCAM By Region By Sector'!$C$1:$C$342=$C$1),0),MATCH(E$2,'GCAM By Region By Sector'!$B$1:$AH$1,0))*10^3)</f>
        <v>462.1175670374717</v>
      </c>
      <c r="F26" cm="1">
        <f t="array" ref="F26">IF($C26="EPS",INDEX('EPS Emissions'!$C$1:$AI$101,MATCH(1,('EPS Emissions'!$C$1:$C$101=$A26)*('EPS Emissions'!$D$1:$D$101=$C$1),0),MATCH(F$2,'EPS Emissions'!$C$1:$AI$1,0)),INDEX('GCAM By Region By Sector'!$B$1:$AH$342,MATCH(1,('GCAM By Region By Sector'!$B$1:$B$342=$A26)*('GCAM By Region By Sector'!$C$1:$C$342=$C$1),0),MATCH(F$2,'GCAM By Region By Sector'!$B$1:$AH$1,0))*10^3)</f>
        <v>408.64580626853279</v>
      </c>
      <c r="G26" cm="1">
        <f t="array" ref="G26">IF($C26="EPS",INDEX('EPS Emissions'!$C$1:$AI$101,MATCH(1,('EPS Emissions'!$C$1:$C$101=$A26)*('EPS Emissions'!$D$1:$D$101=$C$1),0),MATCH(G$2,'EPS Emissions'!$C$1:$AI$1,0)),INDEX('GCAM By Region By Sector'!$B$1:$AH$342,MATCH(1,('GCAM By Region By Sector'!$B$1:$B$342=$A26)*('GCAM By Region By Sector'!$C$1:$C$342=$C$1),0),MATCH(G$2,'GCAM By Region By Sector'!$B$1:$AH$1,0))*10^3)</f>
        <v>328.26677694136384</v>
      </c>
    </row>
    <row r="27" spans="1:7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Emissions'!$C$1:$C$101=$A27)*('EPS Emissions'!$D$1:$D$101=$C$1),0),MATCH(D$2,'EPS Emissions'!$C$1:$AI$1,0)),INDEX('GCAM By Region By Sector'!$B$1:$AH$342,MATCH(1,('GCAM By Region By Sector'!$B$1:$B$342=$A27)*('GCAM By Region By Sector'!$C$1:$C$342=$C$1),0),MATCH(D$2,'GCAM By Region By Sector'!$B$1:$AH$1,0))*10^3)</f>
        <v>217.16808781346265</v>
      </c>
      <c r="E27" cm="1">
        <f t="array" ref="E27">IF($C27="EPS",INDEX('EPS Emissions'!$C$1:$AI$101,MATCH(1,('EPS Emissions'!$C$1:$C$101=$A27)*('EPS Emissions'!$D$1:$D$101=$C$1),0),MATCH(E$2,'EPS Emissions'!$C$1:$AI$1,0)),INDEX('GCAM By Region By Sector'!$B$1:$AH$342,MATCH(1,('GCAM By Region By Sector'!$B$1:$B$342=$A27)*('GCAM By Region By Sector'!$C$1:$C$342=$C$1),0),MATCH(E$2,'GCAM By Region By Sector'!$B$1:$AH$1,0))*10^3)</f>
        <v>223.73539045958219</v>
      </c>
      <c r="F27" cm="1">
        <f t="array" ref="F27">IF($C27="EPS",INDEX('EPS Emissions'!$C$1:$AI$101,MATCH(1,('EPS Emissions'!$C$1:$C$101=$A27)*('EPS Emissions'!$D$1:$D$101=$C$1),0),MATCH(F$2,'EPS Emissions'!$C$1:$AI$1,0)),INDEX('GCAM By Region By Sector'!$B$1:$AH$342,MATCH(1,('GCAM By Region By Sector'!$B$1:$B$342=$A27)*('GCAM By Region By Sector'!$C$1:$C$342=$C$1),0),MATCH(F$2,'GCAM By Region By Sector'!$B$1:$AH$1,0))*10^3)</f>
        <v>204.94334017028274</v>
      </c>
      <c r="G27" cm="1">
        <f t="array" ref="G27">IF($C27="EPS",INDEX('EPS Emissions'!$C$1:$AI$101,MATCH(1,('EPS Emissions'!$C$1:$C$101=$A27)*('EPS Emissions'!$D$1:$D$101=$C$1),0),MATCH(G$2,'EPS Emissions'!$C$1:$AI$1,0)),INDEX('GCAM By Region By Sector'!$B$1:$AH$342,MATCH(1,('GCAM By Region By Sector'!$B$1:$B$342=$A27)*('GCAM By Region By Sector'!$C$1:$C$342=$C$1),0),MATCH(G$2,'GCAM By Region By Sector'!$B$1:$AH$1,0))*10^3)</f>
        <v>171.66776779692898</v>
      </c>
    </row>
    <row r="28" spans="1:7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Emissions'!$C$1:$C$101=$A28)*('EPS Emissions'!$D$1:$D$101=$C$1),0),MATCH(D$2,'EPS Emissions'!$C$1:$AI$1,0)),INDEX('GCAM By Region By Sector'!$B$1:$AH$342,MATCH(1,('GCAM By Region By Sector'!$B$1:$B$342=$A28)*('GCAM By Region By Sector'!$C$1:$C$342=$C$1),0),MATCH(D$2,'GCAM By Region By Sector'!$B$1:$AH$1,0))*10^3)</f>
        <v>11.691296209120001</v>
      </c>
      <c r="E28" cm="1">
        <f t="array" ref="E28">IF($C28="EPS",INDEX('EPS Emissions'!$C$1:$AI$101,MATCH(1,('EPS Emissions'!$C$1:$C$101=$A28)*('EPS Emissions'!$D$1:$D$101=$C$1),0),MATCH(E$2,'EPS Emissions'!$C$1:$AI$1,0)),INDEX('GCAM By Region By Sector'!$B$1:$AH$342,MATCH(1,('GCAM By Region By Sector'!$B$1:$B$342=$A28)*('GCAM By Region By Sector'!$C$1:$C$342=$C$1),0),MATCH(E$2,'GCAM By Region By Sector'!$B$1:$AH$1,0))*10^3)</f>
        <v>10.434104415844999</v>
      </c>
      <c r="F28" cm="1">
        <f t="array" ref="F28">IF($C28="EPS",INDEX('EPS Emissions'!$C$1:$AI$101,MATCH(1,('EPS Emissions'!$C$1:$C$101=$A28)*('EPS Emissions'!$D$1:$D$101=$C$1),0),MATCH(F$2,'EPS Emissions'!$C$1:$AI$1,0)),INDEX('GCAM By Region By Sector'!$B$1:$AH$342,MATCH(1,('GCAM By Region By Sector'!$B$1:$B$342=$A28)*('GCAM By Region By Sector'!$C$1:$C$342=$C$1),0),MATCH(F$2,'GCAM By Region By Sector'!$B$1:$AH$1,0))*10^3)</f>
        <v>21.126612807851973</v>
      </c>
      <c r="G28" cm="1">
        <f t="array" ref="G28">IF($C28="EPS",INDEX('EPS Emissions'!$C$1:$AI$101,MATCH(1,('EPS Emissions'!$C$1:$C$101=$A28)*('EPS Emissions'!$D$1:$D$101=$C$1),0),MATCH(G$2,'EPS Emissions'!$C$1:$AI$1,0)),INDEX('GCAM By Region By Sector'!$B$1:$AH$342,MATCH(1,('GCAM By Region By Sector'!$B$1:$B$342=$A28)*('GCAM By Region By Sector'!$C$1:$C$342=$C$1),0),MATCH(G$2,'GCAM By Region By Sector'!$B$1:$AH$1,0))*10^3)</f>
        <v>31.276364272905582</v>
      </c>
    </row>
    <row r="29" spans="1:7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Emissions'!$C$1:$C$101=$A29)*('EPS Emissions'!$D$1:$D$101=$C$1),0),MATCH(D$2,'EPS Emissions'!$C$1:$AI$1,0)),INDEX('GCAM By Region By Sector'!$B$1:$AH$342,MATCH(1,('GCAM By Region By Sector'!$B$1:$B$342=$A29)*('GCAM By Region By Sector'!$C$1:$C$342=$C$1),0),MATCH(D$2,'GCAM By Region By Sector'!$B$1:$AH$1,0))*10^3)</f>
        <v>60.671847791750004</v>
      </c>
      <c r="E29" cm="1">
        <f t="array" ref="E29">IF($C29="EPS",INDEX('EPS Emissions'!$C$1:$AI$101,MATCH(1,('EPS Emissions'!$C$1:$C$101=$A29)*('EPS Emissions'!$D$1:$D$101=$C$1),0),MATCH(E$2,'EPS Emissions'!$C$1:$AI$1,0)),INDEX('GCAM By Region By Sector'!$B$1:$AH$342,MATCH(1,('GCAM By Region By Sector'!$B$1:$B$342=$A29)*('GCAM By Region By Sector'!$C$1:$C$342=$C$1),0),MATCH(E$2,'GCAM By Region By Sector'!$B$1:$AH$1,0))*10^3)</f>
        <v>93.452738922647512</v>
      </c>
      <c r="F29" cm="1">
        <f t="array" ref="F29">IF($C29="EPS",INDEX('EPS Emissions'!$C$1:$AI$101,MATCH(1,('EPS Emissions'!$C$1:$C$101=$A29)*('EPS Emissions'!$D$1:$D$101=$C$1),0),MATCH(F$2,'EPS Emissions'!$C$1:$AI$1,0)),INDEX('GCAM By Region By Sector'!$B$1:$AH$342,MATCH(1,('GCAM By Region By Sector'!$B$1:$B$342=$A29)*('GCAM By Region By Sector'!$C$1:$C$342=$C$1),0),MATCH(F$2,'GCAM By Region By Sector'!$B$1:$AH$1,0))*10^3)</f>
        <v>140.06651133302398</v>
      </c>
      <c r="G29" cm="1">
        <f t="array" ref="G29">IF($C29="EPS",INDEX('EPS Emissions'!$C$1:$AI$101,MATCH(1,('EPS Emissions'!$C$1:$C$101=$A29)*('EPS Emissions'!$D$1:$D$101=$C$1),0),MATCH(G$2,'EPS Emissions'!$C$1:$AI$1,0)),INDEX('GCAM By Region By Sector'!$B$1:$AH$342,MATCH(1,('GCAM By Region By Sector'!$B$1:$B$342=$A29)*('GCAM By Region By Sector'!$C$1:$C$342=$C$1),0),MATCH(G$2,'GCAM By Region By Sector'!$B$1:$AH$1,0))*10^3)</f>
        <v>175.10995726314866</v>
      </c>
    </row>
    <row r="30" spans="1:7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Emissions'!$C$1:$C$101=$A30)*('EPS Emissions'!$D$1:$D$101=$C$1),0),MATCH(D$2,'EPS Emissions'!$C$1:$AI$1,0)),INDEX('GCAM By Region By Sector'!$B$1:$AH$342,MATCH(1,('GCAM By Region By Sector'!$B$1:$B$342=$A30)*('GCAM By Region By Sector'!$C$1:$C$342=$C$1),0),MATCH(D$2,'GCAM By Region By Sector'!$B$1:$AH$1,0))*10^3)</f>
        <v>53.650198709855005</v>
      </c>
      <c r="E30" cm="1">
        <f t="array" ref="E30">IF($C30="EPS",INDEX('EPS Emissions'!$C$1:$AI$101,MATCH(1,('EPS Emissions'!$C$1:$C$101=$A30)*('EPS Emissions'!$D$1:$D$101=$C$1),0),MATCH(E$2,'EPS Emissions'!$C$1:$AI$1,0)),INDEX('GCAM By Region By Sector'!$B$1:$AH$342,MATCH(1,('GCAM By Region By Sector'!$B$1:$B$342=$A30)*('GCAM By Region By Sector'!$C$1:$C$342=$C$1),0),MATCH(E$2,'GCAM By Region By Sector'!$B$1:$AH$1,0))*10^3)</f>
        <v>85.977732869289014</v>
      </c>
      <c r="F30" cm="1">
        <f t="array" ref="F30">IF($C30="EPS",INDEX('EPS Emissions'!$C$1:$AI$101,MATCH(1,('EPS Emissions'!$C$1:$C$101=$A30)*('EPS Emissions'!$D$1:$D$101=$C$1),0),MATCH(F$2,'EPS Emissions'!$C$1:$AI$1,0)),INDEX('GCAM By Region By Sector'!$B$1:$AH$342,MATCH(1,('GCAM By Region By Sector'!$B$1:$B$342=$A30)*('GCAM By Region By Sector'!$C$1:$C$342=$C$1),0),MATCH(F$2,'GCAM By Region By Sector'!$B$1:$AH$1,0))*10^3)</f>
        <v>151.41112789555766</v>
      </c>
      <c r="G30" cm="1">
        <f t="array" ref="G30">IF($C30="EPS",INDEX('EPS Emissions'!$C$1:$AI$101,MATCH(1,('EPS Emissions'!$C$1:$C$101=$A30)*('EPS Emissions'!$D$1:$D$101=$C$1),0),MATCH(G$2,'EPS Emissions'!$C$1:$AI$1,0)),INDEX('GCAM By Region By Sector'!$B$1:$AH$342,MATCH(1,('GCAM By Region By Sector'!$B$1:$B$342=$A30)*('GCAM By Region By Sector'!$C$1:$C$342=$C$1),0),MATCH(G$2,'GCAM By Region By Sector'!$B$1:$AH$1,0))*10^3)</f>
        <v>224.633713678671</v>
      </c>
    </row>
    <row r="31" spans="1:7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Emissions'!$C$1:$C$101=$A31)*('EPS Emissions'!$D$1:$D$101=$C$1),0),MATCH(D$2,'EPS Emissions'!$C$1:$AI$1,0)),INDEX('GCAM By Region By Sector'!$B$1:$AH$342,MATCH(1,('GCAM By Region By Sector'!$B$1:$B$342=$A31)*('GCAM By Region By Sector'!$C$1:$C$342=$C$1),0),MATCH(D$2,'GCAM By Region By Sector'!$B$1:$AH$1,0))*10^3)</f>
        <v>259.95100000000002</v>
      </c>
      <c r="E31" cm="1">
        <f t="array" ref="E31">IF($C31="EPS",INDEX('EPS Emissions'!$C$1:$AI$101,MATCH(1,('EPS Emissions'!$C$1:$C$101=$A31)*('EPS Emissions'!$D$1:$D$101=$C$1),0),MATCH(E$2,'EPS Emissions'!$C$1:$AI$1,0)),INDEX('GCAM By Region By Sector'!$B$1:$AH$342,MATCH(1,('GCAM By Region By Sector'!$B$1:$B$342=$A31)*('GCAM By Region By Sector'!$C$1:$C$342=$C$1),0),MATCH(E$2,'GCAM By Region By Sector'!$B$1:$AH$1,0))*10^3)</f>
        <v>281.04199999999997</v>
      </c>
      <c r="F31" cm="1">
        <f t="array" ref="F31">IF($C31="EPS",INDEX('EPS Emissions'!$C$1:$AI$101,MATCH(1,('EPS Emissions'!$C$1:$C$101=$A31)*('EPS Emissions'!$D$1:$D$101=$C$1),0),MATCH(F$2,'EPS Emissions'!$C$1:$AI$1,0)),INDEX('GCAM By Region By Sector'!$B$1:$AH$342,MATCH(1,('GCAM By Region By Sector'!$B$1:$B$342=$A31)*('GCAM By Region By Sector'!$C$1:$C$342=$C$1),0),MATCH(F$2,'GCAM By Region By Sector'!$B$1:$AH$1,0))*10^3)</f>
        <v>284.09899999999999</v>
      </c>
      <c r="G31" cm="1">
        <f t="array" ref="G31">IF($C31="EPS",INDEX('EPS Emissions'!$C$1:$AI$101,MATCH(1,('EPS Emissions'!$C$1:$C$101=$A31)*('EPS Emissions'!$D$1:$D$101=$C$1),0),MATCH(G$2,'EPS Emissions'!$C$1:$AI$1,0)),INDEX('GCAM By Region By Sector'!$B$1:$AH$342,MATCH(1,('GCAM By Region By Sector'!$B$1:$B$342=$A31)*('GCAM By Region By Sector'!$C$1:$C$342=$C$1),0),MATCH(G$2,'GCAM By Region By Sector'!$B$1:$AH$1,0))*10^3)</f>
        <v>286.30799999999999</v>
      </c>
    </row>
    <row r="32" spans="1:7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Emissions'!$C$1:$C$101=$A32)*('EPS Emissions'!$D$1:$D$101=$C$1),0),MATCH(D$2,'EPS Emissions'!$C$1:$AI$1,0)),INDEX('GCAM By Region By Sector'!$B$1:$AH$342,MATCH(1,('GCAM By Region By Sector'!$B$1:$B$342=$A32)*('GCAM By Region By Sector'!$C$1:$C$342=$C$1),0),MATCH(D$2,'GCAM By Region By Sector'!$B$1:$AH$1,0))*10^3)</f>
        <v>406.26524547848135</v>
      </c>
      <c r="E32" cm="1">
        <f t="array" ref="E32">IF($C32="EPS",INDEX('EPS Emissions'!$C$1:$AI$101,MATCH(1,('EPS Emissions'!$C$1:$C$101=$A32)*('EPS Emissions'!$D$1:$D$101=$C$1),0),MATCH(E$2,'EPS Emissions'!$C$1:$AI$1,0)),INDEX('GCAM By Region By Sector'!$B$1:$AH$342,MATCH(1,('GCAM By Region By Sector'!$B$1:$B$342=$A32)*('GCAM By Region By Sector'!$C$1:$C$342=$C$1),0),MATCH(E$2,'GCAM By Region By Sector'!$B$1:$AH$1,0))*10^3)</f>
        <v>560.68913625641346</v>
      </c>
      <c r="F32" cm="1">
        <f t="array" ref="F32">IF($C32="EPS",INDEX('EPS Emissions'!$C$1:$AI$101,MATCH(1,('EPS Emissions'!$C$1:$C$101=$A32)*('EPS Emissions'!$D$1:$D$101=$C$1),0),MATCH(F$2,'EPS Emissions'!$C$1:$AI$1,0)),INDEX('GCAM By Region By Sector'!$B$1:$AH$342,MATCH(1,('GCAM By Region By Sector'!$B$1:$B$342=$A32)*('GCAM By Region By Sector'!$C$1:$C$342=$C$1),0),MATCH(F$2,'GCAM By Region By Sector'!$B$1:$AH$1,0))*10^3)</f>
        <v>773.83636452356131</v>
      </c>
      <c r="G32" cm="1">
        <f t="array" ref="G32">IF($C32="EPS",INDEX('EPS Emissions'!$C$1:$AI$101,MATCH(1,('EPS Emissions'!$C$1:$C$101=$A32)*('EPS Emissions'!$D$1:$D$101=$C$1),0),MATCH(G$2,'EPS Emissions'!$C$1:$AI$1,0)),INDEX('GCAM By Region By Sector'!$B$1:$AH$342,MATCH(1,('GCAM By Region By Sector'!$B$1:$B$342=$A32)*('GCAM By Region By Sector'!$C$1:$C$342=$C$1),0),MATCH(G$2,'GCAM By Region By Sector'!$B$1:$AH$1,0))*10^3)</f>
        <v>955.47975873396433</v>
      </c>
    </row>
    <row r="33" spans="1:1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Emissions'!$C$1:$C$101=$A33)*('EPS Emissions'!$D$1:$D$101=$C$1),0),MATCH(D$2,'EPS Emissions'!$C$1:$AI$1,0)),INDEX('GCAM By Region By Sector'!$B$1:$AH$342,MATCH(1,('GCAM By Region By Sector'!$B$1:$B$342=$A33)*('GCAM By Region By Sector'!$C$1:$C$342=$C$1),0),MATCH(D$2,'GCAM By Region By Sector'!$B$1:$AH$1,0))*10^3)</f>
        <v>112.01566681230248</v>
      </c>
      <c r="E33" cm="1">
        <f t="array" ref="E33">IF($C33="EPS",INDEX('EPS Emissions'!$C$1:$AI$101,MATCH(1,('EPS Emissions'!$C$1:$C$101=$A33)*('EPS Emissions'!$D$1:$D$101=$C$1),0),MATCH(E$2,'EPS Emissions'!$C$1:$AI$1,0)),INDEX('GCAM By Region By Sector'!$B$1:$AH$342,MATCH(1,('GCAM By Region By Sector'!$B$1:$B$342=$A33)*('GCAM By Region By Sector'!$C$1:$C$342=$C$1),0),MATCH(E$2,'GCAM By Region By Sector'!$B$1:$AH$1,0))*10^3)</f>
        <v>126.03922121717437</v>
      </c>
      <c r="F33" cm="1">
        <f t="array" ref="F33">IF($C33="EPS",INDEX('EPS Emissions'!$C$1:$AI$101,MATCH(1,('EPS Emissions'!$C$1:$C$101=$A33)*('EPS Emissions'!$D$1:$D$101=$C$1),0),MATCH(F$2,'EPS Emissions'!$C$1:$AI$1,0)),INDEX('GCAM By Region By Sector'!$B$1:$AH$342,MATCH(1,('GCAM By Region By Sector'!$B$1:$B$342=$A33)*('GCAM By Region By Sector'!$C$1:$C$342=$C$1),0),MATCH(F$2,'GCAM By Region By Sector'!$B$1:$AH$1,0))*10^3)</f>
        <v>124.35636498052845</v>
      </c>
      <c r="G33" cm="1">
        <f t="array" ref="G33">IF($C33="EPS",INDEX('EPS Emissions'!$C$1:$AI$101,MATCH(1,('EPS Emissions'!$C$1:$C$101=$A33)*('EPS Emissions'!$D$1:$D$101=$C$1),0),MATCH(G$2,'EPS Emissions'!$C$1:$AI$1,0)),INDEX('GCAM By Region By Sector'!$B$1:$AH$342,MATCH(1,('GCAM By Region By Sector'!$B$1:$B$342=$A33)*('GCAM By Region By Sector'!$C$1:$C$342=$C$1),0),MATCH(G$2,'GCAM By Region By Sector'!$B$1:$AH$1,0))*10^3)</f>
        <v>113.45892139938321</v>
      </c>
    </row>
    <row r="34" spans="1:1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Emissions'!$C$1:$C$101=$A34)*('EPS Emissions'!$D$1:$D$101=$C$1),0),MATCH(D$2,'EPS Emissions'!$C$1:$AI$1,0)),INDEX('GCAM By Region By Sector'!$B$1:$AH$342,MATCH(1,('GCAM By Region By Sector'!$B$1:$B$342=$A34)*('GCAM By Region By Sector'!$C$1:$C$342=$C$1),0),MATCH(D$2,'GCAM By Region By Sector'!$B$1:$AH$1,0))*10^3)</f>
        <v>1459.77</v>
      </c>
      <c r="E34" cm="1">
        <f t="array" ref="E34">IF($C34="EPS",INDEX('EPS Emissions'!$C$1:$AI$101,MATCH(1,('EPS Emissions'!$C$1:$C$101=$A34)*('EPS Emissions'!$D$1:$D$101=$C$1),0),MATCH(E$2,'EPS Emissions'!$C$1:$AI$1,0)),INDEX('GCAM By Region By Sector'!$B$1:$AH$342,MATCH(1,('GCAM By Region By Sector'!$B$1:$B$342=$A34)*('GCAM By Region By Sector'!$C$1:$C$342=$C$1),0),MATCH(E$2,'GCAM By Region By Sector'!$B$1:$AH$1,0))*10^3)</f>
        <v>1208.53</v>
      </c>
      <c r="F34" cm="1">
        <f t="array" ref="F34">IF($C34="EPS",INDEX('EPS Emissions'!$C$1:$AI$101,MATCH(1,('EPS Emissions'!$C$1:$C$101=$A34)*('EPS Emissions'!$D$1:$D$101=$C$1),0),MATCH(F$2,'EPS Emissions'!$C$1:$AI$1,0)),INDEX('GCAM By Region By Sector'!$B$1:$AH$342,MATCH(1,('GCAM By Region By Sector'!$B$1:$B$342=$A34)*('GCAM By Region By Sector'!$C$1:$C$342=$C$1),0),MATCH(F$2,'GCAM By Region By Sector'!$B$1:$AH$1,0))*10^3)</f>
        <v>1219.58</v>
      </c>
      <c r="G34" cm="1">
        <f t="array" ref="G34">IF($C34="EPS",INDEX('EPS Emissions'!$C$1:$AI$101,MATCH(1,('EPS Emissions'!$C$1:$C$101=$A34)*('EPS Emissions'!$D$1:$D$101=$C$1),0),MATCH(G$2,'EPS Emissions'!$C$1:$AI$1,0)),INDEX('GCAM By Region By Sector'!$B$1:$AH$342,MATCH(1,('GCAM By Region By Sector'!$B$1:$B$342=$A34)*('GCAM By Region By Sector'!$C$1:$C$342=$C$1),0),MATCH(G$2,'GCAM By Region By Sector'!$B$1:$AH$1,0))*10^3)</f>
        <v>1255.01</v>
      </c>
    </row>
    <row r="35" spans="1:13" x14ac:dyDescent="0.35">
      <c r="A35" s="13"/>
      <c r="C35" s="10"/>
    </row>
    <row r="36" spans="1:13" x14ac:dyDescent="0.35">
      <c r="D36" s="35" t="str">
        <f>ADDRESS(1,MATCH(D37,'EPS BAU Outputs'!1:1))</f>
        <v>$C$1</v>
      </c>
      <c r="E36" s="35" t="str">
        <f>ADDRESS(1,MATCH(E37,'EPS BAU Outputs'!1:1))</f>
        <v>$M$1</v>
      </c>
      <c r="F36" s="35" t="str">
        <f>ADDRESS(1,MATCH(F37,'EPS BAU Outputs'!1:1))</f>
        <v>$W$1</v>
      </c>
      <c r="G36" s="35" t="str">
        <f>ADDRESS(1,MATCH(G37,'EPS BAU Outputs'!1:1))</f>
        <v>$AG$1</v>
      </c>
      <c r="H36" s="35"/>
      <c r="J36" s="14" t="s">
        <v>389</v>
      </c>
    </row>
    <row r="37" spans="1:13" x14ac:dyDescent="0.35">
      <c r="A37" s="14" t="s">
        <v>390</v>
      </c>
      <c r="D37">
        <v>2020</v>
      </c>
      <c r="E37">
        <f>D37+10</f>
        <v>2030</v>
      </c>
      <c r="F37">
        <f t="shared" ref="F37" si="1">E37+10</f>
        <v>2040</v>
      </c>
      <c r="G37">
        <f t="shared" ref="G37" si="2">F37+10</f>
        <v>2050</v>
      </c>
      <c r="I37" s="14" t="s">
        <v>59</v>
      </c>
      <c r="J37" s="14">
        <f>D37</f>
        <v>2020</v>
      </c>
      <c r="K37" s="14">
        <f t="shared" ref="K37:M37" si="3">E37</f>
        <v>2030</v>
      </c>
      <c r="L37" s="14">
        <f t="shared" si="3"/>
        <v>2040</v>
      </c>
      <c r="M37" s="14">
        <f t="shared" si="3"/>
        <v>2050</v>
      </c>
    </row>
    <row r="38" spans="1:13" x14ac:dyDescent="0.35">
      <c r="A38" s="34" t="s">
        <v>50</v>
      </c>
      <c r="B38" t="str">
        <f>VLOOKUP(A38,'EPS Crosswalk'!E$2:G$10,3,FALSE)</f>
        <v>eps-us-crux NoSettings</v>
      </c>
      <c r="C38" t="s">
        <v>174</v>
      </c>
      <c r="D38">
        <f>SUMIFS('EPS BAU Outputs'!C:C,'EPS BAU Outputs'!$B:$B,$B38,'EPS BAU Outputs'!$A:$A,$C38)</f>
        <v>41396500000000</v>
      </c>
      <c r="E38">
        <f>SUMIFS('EPS BAU Outputs'!M:M,'EPS BAU Outputs'!$B:$B,$B38,'EPS BAU Outputs'!$A:$A,$C38)</f>
        <v>612619000000000</v>
      </c>
      <c r="F38">
        <f>SUMIFS('EPS BAU Outputs'!W:W,'EPS BAU Outputs'!$B:$B,$B38,'EPS BAU Outputs'!$A:$A,$C38)</f>
        <v>1958920000000000</v>
      </c>
      <c r="G38">
        <f>SUMIFS('EPS BAU Outputs'!AG:AG,'EPS BAU Outputs'!$B:$B,$B38,'EPS BAU Outputs'!$A:$A,$C38)</f>
        <v>3160270000000000</v>
      </c>
      <c r="I38" t="str">
        <f>INDEX('EPS Crosswalk'!$B$17:$B$24,MATCH($C38,'EPS Crosswalk'!$C$17:$C$24,0),1)</f>
        <v>Transportation</v>
      </c>
      <c r="J38" s="36">
        <f t="shared" ref="J38:J85" si="4">D38/SUMIFS(D$38:D$109,$A$38:$A$109,$A38)</f>
        <v>3.2369547357899279E-3</v>
      </c>
      <c r="K38" s="36">
        <f t="shared" ref="K38:M38" si="5">E38/SUMIFS(E$38:E$109,$A$38:$A$109,$A38)</f>
        <v>4.2937263496678174E-2</v>
      </c>
      <c r="L38" s="36">
        <f t="shared" si="5"/>
        <v>0.11929760571863607</v>
      </c>
      <c r="M38" s="36">
        <f t="shared" si="5"/>
        <v>0.16762220131437675</v>
      </c>
    </row>
    <row r="39" spans="1:13" x14ac:dyDescent="0.35">
      <c r="A39" t="str">
        <f>A38</f>
        <v>USA</v>
      </c>
      <c r="B39" t="str">
        <f>B38</f>
        <v>eps-us-crux NoSettings</v>
      </c>
      <c r="C39" t="s">
        <v>175</v>
      </c>
      <c r="D39">
        <f>SUMIFS('EPS BAU Outputs'!C:C,'EPS BAU Outputs'!$B:$B,$B39,'EPS BAU Outputs'!$A:$A,$C39)</f>
        <v>0</v>
      </c>
      <c r="E39">
        <f>SUMIFS('EPS BAU Outputs'!M:M,'EPS BAU Outputs'!$B:$B,$B39,'EPS BAU Outputs'!$A:$A,$C39)</f>
        <v>0</v>
      </c>
      <c r="F39">
        <f>SUMIFS('EPS BAU Outputs'!W:W,'EPS BAU Outputs'!$B:$B,$B39,'EPS BAU Outputs'!$A:$A,$C39)</f>
        <v>0</v>
      </c>
      <c r="G39">
        <f>SUMIFS('EPS BAU Outputs'!AG:AG,'EPS BAU Outputs'!$B:$B,$B39,'EPS BAU Outputs'!$A:$A,$C39)</f>
        <v>0</v>
      </c>
      <c r="I39" t="str">
        <f>INDEX('EPS Crosswalk'!$B$17:$B$24,MATCH($C39,'EPS Crosswalk'!$C$17:$C$24,0),1)</f>
        <v>Electricity</v>
      </c>
      <c r="J39" s="36">
        <f t="shared" si="4"/>
        <v>0</v>
      </c>
      <c r="K39" s="36">
        <f t="shared" ref="K39:K102" si="6">E39/SUMIFS(E$38:E$109,$A$38:$A$109,$A39)</f>
        <v>0</v>
      </c>
      <c r="L39" s="36">
        <f t="shared" ref="L39:L102" si="7">F39/SUMIFS(F$38:F$109,$A$38:$A$109,$A39)</f>
        <v>0</v>
      </c>
      <c r="M39" s="36">
        <f t="shared" ref="M39:M102" si="8">G39/SUMIFS(G$38:G$109,$A$38:$A$109,$A39)</f>
        <v>0</v>
      </c>
    </row>
    <row r="40" spans="1:13" x14ac:dyDescent="0.35">
      <c r="A40" t="str">
        <f t="shared" ref="A40:A45" si="9">A39</f>
        <v>USA</v>
      </c>
      <c r="B40" t="str">
        <f t="shared" ref="B40:B45" si="10">B39</f>
        <v>eps-us-crux NoSettings</v>
      </c>
      <c r="C40" t="s">
        <v>176</v>
      </c>
      <c r="D40">
        <f>SUMIFS('EPS BAU Outputs'!C:C,'EPS BAU Outputs'!$B:$B,$B40,'EPS BAU Outputs'!$A:$A,$C40)</f>
        <v>5130990000000000</v>
      </c>
      <c r="E40">
        <f>SUMIFS('EPS BAU Outputs'!M:M,'EPS BAU Outputs'!$B:$B,$B40,'EPS BAU Outputs'!$A:$A,$C40)</f>
        <v>5441670000000000</v>
      </c>
      <c r="F40">
        <f>SUMIFS('EPS BAU Outputs'!W:W,'EPS BAU Outputs'!$B:$B,$B40,'EPS BAU Outputs'!$A:$A,$C40)</f>
        <v>5899250000000000</v>
      </c>
      <c r="G40">
        <f>SUMIFS('EPS BAU Outputs'!AG:AG,'EPS BAU Outputs'!$B:$B,$B40,'EPS BAU Outputs'!$A:$A,$C40)</f>
        <v>6552840000000000</v>
      </c>
      <c r="I40" t="str">
        <f>INDEX('EPS Crosswalk'!$B$17:$B$24,MATCH($C40,'EPS Crosswalk'!$C$17:$C$24,0),1)</f>
        <v>Residential</v>
      </c>
      <c r="J40" s="36">
        <f t="shared" si="4"/>
        <v>0.40121223726138106</v>
      </c>
      <c r="K40" s="36">
        <f t="shared" si="6"/>
        <v>0.38139597147977572</v>
      </c>
      <c r="L40" s="36">
        <f t="shared" si="7"/>
        <v>0.35926245101161042</v>
      </c>
      <c r="M40" s="36">
        <f t="shared" si="8"/>
        <v>0.34756570345600235</v>
      </c>
    </row>
    <row r="41" spans="1:13" x14ac:dyDescent="0.35">
      <c r="A41" t="str">
        <f t="shared" si="9"/>
        <v>USA</v>
      </c>
      <c r="B41" t="str">
        <f t="shared" si="10"/>
        <v>eps-us-crux NoSettings</v>
      </c>
      <c r="C41" t="s">
        <v>177</v>
      </c>
      <c r="D41">
        <f>SUMIFS('EPS BAU Outputs'!C:C,'EPS BAU Outputs'!$B:$B,$B41,'EPS BAU Outputs'!$A:$A,$C41)</f>
        <v>4219600000000000</v>
      </c>
      <c r="E41">
        <f>SUMIFS('EPS BAU Outputs'!M:M,'EPS BAU Outputs'!$B:$B,$B41,'EPS BAU Outputs'!$A:$A,$C41)</f>
        <v>4504600000000000</v>
      </c>
      <c r="F41">
        <f>SUMIFS('EPS BAU Outputs'!W:W,'EPS BAU Outputs'!$B:$B,$B41,'EPS BAU Outputs'!$A:$A,$C41)</f>
        <v>4740320000000000</v>
      </c>
      <c r="G41">
        <f>SUMIFS('EPS BAU Outputs'!AG:AG,'EPS BAU Outputs'!$B:$B,$B41,'EPS BAU Outputs'!$A:$A,$C41)</f>
        <v>5172360000000000</v>
      </c>
      <c r="I41" t="str">
        <f>INDEX('EPS Crosswalk'!$B$17:$B$24,MATCH($C41,'EPS Crosswalk'!$C$17:$C$24,0),1)</f>
        <v>Commercial</v>
      </c>
      <c r="J41" s="36">
        <f t="shared" si="4"/>
        <v>0.32994707772732429</v>
      </c>
      <c r="K41" s="36">
        <f t="shared" si="6"/>
        <v>0.31571857410092818</v>
      </c>
      <c r="L41" s="36">
        <f t="shared" si="7"/>
        <v>0.28868398216372537</v>
      </c>
      <c r="M41" s="36">
        <f t="shared" si="8"/>
        <v>0.27434439753262529</v>
      </c>
    </row>
    <row r="42" spans="1:13" x14ac:dyDescent="0.35">
      <c r="A42" t="str">
        <f t="shared" si="9"/>
        <v>USA</v>
      </c>
      <c r="B42" t="str">
        <f t="shared" si="10"/>
        <v>eps-us-crux NoSettings</v>
      </c>
      <c r="C42" t="s">
        <v>178</v>
      </c>
      <c r="D42">
        <f>SUMIFS('EPS BAU Outputs'!C:C,'EPS BAU Outputs'!$B:$B,$B42,'EPS BAU Outputs'!$A:$A,$C42)</f>
        <v>3343900000000000</v>
      </c>
      <c r="E42">
        <f>SUMIFS('EPS BAU Outputs'!M:M,'EPS BAU Outputs'!$B:$B,$B42,'EPS BAU Outputs'!$A:$A,$C42)</f>
        <v>3649400000000000</v>
      </c>
      <c r="F42">
        <f>SUMIFS('EPS BAU Outputs'!W:W,'EPS BAU Outputs'!$B:$B,$B42,'EPS BAU Outputs'!$A:$A,$C42)</f>
        <v>3764210000000000</v>
      </c>
      <c r="G42">
        <f>SUMIFS('EPS BAU Outputs'!AG:AG,'EPS BAU Outputs'!$B:$B,$B42,'EPS BAU Outputs'!$A:$A,$C42)</f>
        <v>3911630000000000</v>
      </c>
      <c r="I42" t="str">
        <f>INDEX('EPS Crosswalk'!$B$17:$B$24,MATCH($C42,'EPS Crosswalk'!$C$17:$C$24,0),1)</f>
        <v>Industry</v>
      </c>
      <c r="J42" s="36">
        <f t="shared" si="4"/>
        <v>0.26147265930713803</v>
      </c>
      <c r="K42" s="36">
        <f t="shared" si="6"/>
        <v>0.25577928435908343</v>
      </c>
      <c r="L42" s="36">
        <f t="shared" si="7"/>
        <v>0.22923919324022782</v>
      </c>
      <c r="M42" s="36">
        <f t="shared" si="8"/>
        <v>0.20747468770939051</v>
      </c>
    </row>
    <row r="43" spans="1:13" x14ac:dyDescent="0.35">
      <c r="A43" t="str">
        <f t="shared" si="9"/>
        <v>USA</v>
      </c>
      <c r="B43" t="str">
        <f t="shared" si="10"/>
        <v>eps-us-crux NoSettings</v>
      </c>
      <c r="C43" t="s">
        <v>179</v>
      </c>
      <c r="D43">
        <f>SUMIFS('EPS BAU Outputs'!C:C,'EPS BAU Outputs'!$B:$B,$B43,'EPS BAU Outputs'!$A:$A,$C43)</f>
        <v>52831100000000</v>
      </c>
      <c r="E43">
        <f>SUMIFS('EPS BAU Outputs'!M:M,'EPS BAU Outputs'!$B:$B,$B43,'EPS BAU Outputs'!$A:$A,$C43)</f>
        <v>59481000000000</v>
      </c>
      <c r="F43">
        <f>SUMIFS('EPS BAU Outputs'!W:W,'EPS BAU Outputs'!$B:$B,$B43,'EPS BAU Outputs'!$A:$A,$C43)</f>
        <v>57746900000000</v>
      </c>
      <c r="G43">
        <f>SUMIFS('EPS BAU Outputs'!AG:AG,'EPS BAU Outputs'!$B:$B,$B43,'EPS BAU Outputs'!$A:$A,$C43)</f>
        <v>56428800000000</v>
      </c>
      <c r="I43" t="str">
        <f>INDEX('EPS Crosswalk'!$B$17:$B$24,MATCH($C43,'EPS Crosswalk'!$C$17:$C$24,0),1)</f>
        <v>District Heat</v>
      </c>
      <c r="J43" s="36">
        <f t="shared" si="4"/>
        <v>4.13107096836668E-3</v>
      </c>
      <c r="K43" s="36">
        <f t="shared" si="6"/>
        <v>4.1689065635344552E-3</v>
      </c>
      <c r="L43" s="36">
        <f t="shared" si="7"/>
        <v>3.5167678658002909E-3</v>
      </c>
      <c r="M43" s="36">
        <f t="shared" si="8"/>
        <v>2.9930099876050789E-3</v>
      </c>
    </row>
    <row r="44" spans="1:13" x14ac:dyDescent="0.35">
      <c r="A44" t="str">
        <f t="shared" si="9"/>
        <v>USA</v>
      </c>
      <c r="B44" t="str">
        <f t="shared" si="10"/>
        <v>eps-us-crux NoSettings</v>
      </c>
      <c r="C44" t="s">
        <v>180</v>
      </c>
      <c r="D44">
        <f>SUMIFS('EPS BAU Outputs'!C:C,'EPS BAU Outputs'!$B:$B,$B44,'EPS BAU Outputs'!$A:$A,$C44)</f>
        <v>0</v>
      </c>
      <c r="E44">
        <f>SUMIFS('EPS BAU Outputs'!M:M,'EPS BAU Outputs'!$B:$B,$B44,'EPS BAU Outputs'!$A:$A,$C44)</f>
        <v>0</v>
      </c>
      <c r="F44">
        <f>SUMIFS('EPS BAU Outputs'!W:W,'EPS BAU Outputs'!$B:$B,$B44,'EPS BAU Outputs'!$A:$A,$C44)</f>
        <v>0</v>
      </c>
      <c r="G44">
        <f>SUMIFS('EPS BAU Outputs'!AG:AG,'EPS BAU Outputs'!$B:$B,$B44,'EPS BAU Outputs'!$A:$A,$C44)</f>
        <v>0</v>
      </c>
      <c r="I44" t="str">
        <f>INDEX('EPS Crosswalk'!$B$17:$B$24,MATCH($C44,'EPS Crosswalk'!$C$17:$C$24,0),1)</f>
        <v>Land</v>
      </c>
      <c r="J44" s="36">
        <f t="shared" si="4"/>
        <v>0</v>
      </c>
      <c r="K44" s="36">
        <f t="shared" si="6"/>
        <v>0</v>
      </c>
      <c r="L44" s="36">
        <f t="shared" si="7"/>
        <v>0</v>
      </c>
      <c r="M44" s="36">
        <f t="shared" si="8"/>
        <v>0</v>
      </c>
    </row>
    <row r="45" spans="1:13" x14ac:dyDescent="0.35">
      <c r="A45" t="str">
        <f t="shared" si="9"/>
        <v>USA</v>
      </c>
      <c r="B45" t="str">
        <f t="shared" si="10"/>
        <v>eps-us-crux NoSettings</v>
      </c>
      <c r="C45" t="s">
        <v>181</v>
      </c>
      <c r="D45">
        <f>SUMIFS('EPS BAU Outputs'!C:C,'EPS BAU Outputs'!$B:$B,$B45,'EPS BAU Outputs'!$A:$A,$C45)</f>
        <v>0</v>
      </c>
      <c r="E45">
        <f>SUMIFS('EPS BAU Outputs'!M:M,'EPS BAU Outputs'!$B:$B,$B45,'EPS BAU Outputs'!$A:$A,$C45)</f>
        <v>0</v>
      </c>
      <c r="F45">
        <f>SUMIFS('EPS BAU Outputs'!W:W,'EPS BAU Outputs'!$B:$B,$B45,'EPS BAU Outputs'!$A:$A,$C45)</f>
        <v>0</v>
      </c>
      <c r="G45">
        <f>SUMIFS('EPS BAU Outputs'!AG:AG,'EPS BAU Outputs'!$B:$B,$B45,'EPS BAU Outputs'!$A:$A,$C45)</f>
        <v>0</v>
      </c>
      <c r="I45" t="str">
        <f>INDEX('EPS Crosswalk'!$B$17:$B$24,MATCH($C45,'EPS Crosswalk'!$C$17:$C$24,0),1)</f>
        <v>Geoengineering</v>
      </c>
      <c r="J45" s="36">
        <f t="shared" si="4"/>
        <v>0</v>
      </c>
      <c r="K45" s="36">
        <f t="shared" si="6"/>
        <v>0</v>
      </c>
      <c r="L45" s="36">
        <f t="shared" si="7"/>
        <v>0</v>
      </c>
      <c r="M45" s="36">
        <f t="shared" si="8"/>
        <v>0</v>
      </c>
    </row>
    <row r="46" spans="1:13" x14ac:dyDescent="0.35">
      <c r="A46" s="34" t="s">
        <v>7</v>
      </c>
      <c r="B46" t="str">
        <f>VLOOKUP(A46,'EPS Crosswalk'!E$2:G$10,3,FALSE)</f>
        <v>eps-eu-crux NoSettings</v>
      </c>
      <c r="C46" t="s">
        <v>174</v>
      </c>
      <c r="D46">
        <f>SUMIFS('EPS BAU Outputs'!C:C,'EPS BAU Outputs'!$B:$B,$B46,'EPS BAU Outputs'!$A:$A,$C46)</f>
        <v>201075000000000</v>
      </c>
      <c r="E46">
        <f>SUMIFS('EPS BAU Outputs'!M:M,'EPS BAU Outputs'!$B:$B,$B46,'EPS BAU Outputs'!$A:$A,$C46)</f>
        <v>452234000000000</v>
      </c>
      <c r="F46">
        <f>SUMIFS('EPS BAU Outputs'!W:W,'EPS BAU Outputs'!$B:$B,$B46,'EPS BAU Outputs'!$A:$A,$C46)</f>
        <v>852154000000000</v>
      </c>
      <c r="G46">
        <f>SUMIFS('EPS BAU Outputs'!AG:AG,'EPS BAU Outputs'!$B:$B,$B46,'EPS BAU Outputs'!$A:$A,$C46)</f>
        <v>1248420000000000</v>
      </c>
      <c r="I46" t="str">
        <f>INDEX('EPS Crosswalk'!$B$17:$B$24,MATCH($C46,'EPS Crosswalk'!$C$17:$C$24,0),1)</f>
        <v>Transportation</v>
      </c>
      <c r="J46" s="36">
        <f t="shared" si="4"/>
        <v>2.2450674652721617E-2</v>
      </c>
      <c r="K46" s="36">
        <f t="shared" si="6"/>
        <v>4.814235114781866E-2</v>
      </c>
      <c r="L46" s="36">
        <f t="shared" si="7"/>
        <v>8.6287032655641277E-2</v>
      </c>
      <c r="M46" s="36">
        <f t="shared" si="8"/>
        <v>0.11800296304247333</v>
      </c>
    </row>
    <row r="47" spans="1:13" x14ac:dyDescent="0.35">
      <c r="A47" t="str">
        <f>A46</f>
        <v>European Union</v>
      </c>
      <c r="B47" t="str">
        <f>B46</f>
        <v>eps-eu-crux NoSettings</v>
      </c>
      <c r="C47" t="s">
        <v>175</v>
      </c>
      <c r="D47">
        <f>SUMIFS('EPS BAU Outputs'!C:C,'EPS BAU Outputs'!$B:$B,$B47,'EPS BAU Outputs'!$A:$A,$C47)</f>
        <v>0</v>
      </c>
      <c r="E47">
        <f>SUMIFS('EPS BAU Outputs'!M:M,'EPS BAU Outputs'!$B:$B,$B47,'EPS BAU Outputs'!$A:$A,$C47)</f>
        <v>0</v>
      </c>
      <c r="F47">
        <f>SUMIFS('EPS BAU Outputs'!W:W,'EPS BAU Outputs'!$B:$B,$B47,'EPS BAU Outputs'!$A:$A,$C47)</f>
        <v>0</v>
      </c>
      <c r="G47">
        <f>SUMIFS('EPS BAU Outputs'!AG:AG,'EPS BAU Outputs'!$B:$B,$B47,'EPS BAU Outputs'!$A:$A,$C47)</f>
        <v>0</v>
      </c>
      <c r="I47" t="str">
        <f>INDEX('EPS Crosswalk'!$B$17:$B$24,MATCH($C47,'EPS Crosswalk'!$C$17:$C$24,0),1)</f>
        <v>Electricity</v>
      </c>
      <c r="J47" s="36">
        <f t="shared" si="4"/>
        <v>0</v>
      </c>
      <c r="K47" s="36">
        <f t="shared" si="6"/>
        <v>0</v>
      </c>
      <c r="L47" s="36">
        <f t="shared" si="7"/>
        <v>0</v>
      </c>
      <c r="M47" s="36">
        <f t="shared" si="8"/>
        <v>0</v>
      </c>
    </row>
    <row r="48" spans="1:13" x14ac:dyDescent="0.35">
      <c r="A48" t="str">
        <f t="shared" ref="A48:A53" si="11">A47</f>
        <v>European Union</v>
      </c>
      <c r="B48" t="str">
        <f t="shared" ref="B48:B53" si="12">B47</f>
        <v>eps-eu-crux NoSettings</v>
      </c>
      <c r="C48" t="s">
        <v>176</v>
      </c>
      <c r="D48">
        <f>SUMIFS('EPS BAU Outputs'!C:C,'EPS BAU Outputs'!$B:$B,$B48,'EPS BAU Outputs'!$A:$A,$C48)</f>
        <v>2472740000000000</v>
      </c>
      <c r="E48">
        <f>SUMIFS('EPS BAU Outputs'!M:M,'EPS BAU Outputs'!$B:$B,$B48,'EPS BAU Outputs'!$A:$A,$C48)</f>
        <v>2621450000000000</v>
      </c>
      <c r="F48">
        <f>SUMIFS('EPS BAU Outputs'!W:W,'EPS BAU Outputs'!$B:$B,$B48,'EPS BAU Outputs'!$A:$A,$C48)</f>
        <v>2555830000000000</v>
      </c>
      <c r="G48">
        <f>SUMIFS('EPS BAU Outputs'!AG:AG,'EPS BAU Outputs'!$B:$B,$B48,'EPS BAU Outputs'!$A:$A,$C48)</f>
        <v>2530480000000000</v>
      </c>
      <c r="I48" t="str">
        <f>INDEX('EPS Crosswalk'!$B$17:$B$24,MATCH($C48,'EPS Crosswalk'!$C$17:$C$24,0),1)</f>
        <v>Residential</v>
      </c>
      <c r="J48" s="36">
        <f t="shared" si="4"/>
        <v>0.27608942554156835</v>
      </c>
      <c r="K48" s="36">
        <f t="shared" si="6"/>
        <v>0.27906518841230255</v>
      </c>
      <c r="L48" s="36">
        <f t="shared" si="7"/>
        <v>0.25879710319058252</v>
      </c>
      <c r="M48" s="36">
        <f t="shared" si="8"/>
        <v>0.23918564098598064</v>
      </c>
    </row>
    <row r="49" spans="1:13" x14ac:dyDescent="0.35">
      <c r="A49" t="str">
        <f t="shared" si="11"/>
        <v>European Union</v>
      </c>
      <c r="B49" t="str">
        <f t="shared" si="12"/>
        <v>eps-eu-crux NoSettings</v>
      </c>
      <c r="C49" t="s">
        <v>177</v>
      </c>
      <c r="D49">
        <f>SUMIFS('EPS BAU Outputs'!C:C,'EPS BAU Outputs'!$B:$B,$B49,'EPS BAU Outputs'!$A:$A,$C49)</f>
        <v>2445540000000000</v>
      </c>
      <c r="E49">
        <f>SUMIFS('EPS BAU Outputs'!M:M,'EPS BAU Outputs'!$B:$B,$B49,'EPS BAU Outputs'!$A:$A,$C49)</f>
        <v>2399540000000000</v>
      </c>
      <c r="F49">
        <f>SUMIFS('EPS BAU Outputs'!W:W,'EPS BAU Outputs'!$B:$B,$B49,'EPS BAU Outputs'!$A:$A,$C49)</f>
        <v>2416160000000000</v>
      </c>
      <c r="G49">
        <f>SUMIFS('EPS BAU Outputs'!AG:AG,'EPS BAU Outputs'!$B:$B,$B49,'EPS BAU Outputs'!$A:$A,$C49)</f>
        <v>2512660000000000</v>
      </c>
      <c r="I49" t="str">
        <f>INDEX('EPS Crosswalk'!$B$17:$B$24,MATCH($C49,'EPS Crosswalk'!$C$17:$C$24,0),1)</f>
        <v>Commercial</v>
      </c>
      <c r="J49" s="36">
        <f t="shared" si="4"/>
        <v>0.2730524574920643</v>
      </c>
      <c r="K49" s="36">
        <f t="shared" si="6"/>
        <v>0.25544186698310345</v>
      </c>
      <c r="L49" s="36">
        <f t="shared" si="7"/>
        <v>0.24465446013426473</v>
      </c>
      <c r="M49" s="36">
        <f t="shared" si="8"/>
        <v>0.23750126168941627</v>
      </c>
    </row>
    <row r="50" spans="1:13" x14ac:dyDescent="0.35">
      <c r="A50" t="str">
        <f t="shared" si="11"/>
        <v>European Union</v>
      </c>
      <c r="B50" t="str">
        <f t="shared" si="12"/>
        <v>eps-eu-crux NoSettings</v>
      </c>
      <c r="C50" t="s">
        <v>178</v>
      </c>
      <c r="D50">
        <f>SUMIFS('EPS BAU Outputs'!C:C,'EPS BAU Outputs'!$B:$B,$B50,'EPS BAU Outputs'!$A:$A,$C50)</f>
        <v>3836360000000000</v>
      </c>
      <c r="E50">
        <f>SUMIFS('EPS BAU Outputs'!M:M,'EPS BAU Outputs'!$B:$B,$B50,'EPS BAU Outputs'!$A:$A,$C50)</f>
        <v>3919010000000000</v>
      </c>
      <c r="F50">
        <f>SUMIFS('EPS BAU Outputs'!W:W,'EPS BAU Outputs'!$B:$B,$B50,'EPS BAU Outputs'!$A:$A,$C50)</f>
        <v>4047800000000000</v>
      </c>
      <c r="G50">
        <f>SUMIFS('EPS BAU Outputs'!AG:AG,'EPS BAU Outputs'!$B:$B,$B50,'EPS BAU Outputs'!$A:$A,$C50)</f>
        <v>4280020000000000</v>
      </c>
      <c r="I50" t="str">
        <f>INDEX('EPS Crosswalk'!$B$17:$B$24,MATCH($C50,'EPS Crosswalk'!$C$17:$C$24,0),1)</f>
        <v>Industry</v>
      </c>
      <c r="J50" s="36">
        <f t="shared" si="4"/>
        <v>0.42834201273512423</v>
      </c>
      <c r="K50" s="36">
        <f t="shared" si="6"/>
        <v>0.41719630892814963</v>
      </c>
      <c r="L50" s="36">
        <f t="shared" si="7"/>
        <v>0.40987034125698496</v>
      </c>
      <c r="M50" s="36">
        <f t="shared" si="8"/>
        <v>0.40455539151971831</v>
      </c>
    </row>
    <row r="51" spans="1:13" x14ac:dyDescent="0.35">
      <c r="A51" t="str">
        <f t="shared" si="11"/>
        <v>European Union</v>
      </c>
      <c r="B51" t="str">
        <f t="shared" si="12"/>
        <v>eps-eu-crux NoSettings</v>
      </c>
      <c r="C51" t="s">
        <v>179</v>
      </c>
      <c r="D51">
        <f>SUMIFS('EPS BAU Outputs'!C:C,'EPS BAU Outputs'!$B:$B,$B51,'EPS BAU Outputs'!$A:$A,$C51)</f>
        <v>586007000000</v>
      </c>
      <c r="E51">
        <f>SUMIFS('EPS BAU Outputs'!M:M,'EPS BAU Outputs'!$B:$B,$B51,'EPS BAU Outputs'!$A:$A,$C51)</f>
        <v>1449300000000</v>
      </c>
      <c r="F51">
        <f>SUMIFS('EPS BAU Outputs'!W:W,'EPS BAU Outputs'!$B:$B,$B51,'EPS BAU Outputs'!$A:$A,$C51)</f>
        <v>3862060000000</v>
      </c>
      <c r="G51">
        <f>SUMIFS('EPS BAU Outputs'!AG:AG,'EPS BAU Outputs'!$B:$B,$B51,'EPS BAU Outputs'!$A:$A,$C51)</f>
        <v>7984850000000</v>
      </c>
      <c r="I51" t="str">
        <f>INDEX('EPS Crosswalk'!$B$17:$B$24,MATCH($C51,'EPS Crosswalk'!$C$17:$C$24,0),1)</f>
        <v>District Heat</v>
      </c>
      <c r="J51" s="36">
        <f t="shared" si="4"/>
        <v>6.5429578521533941E-5</v>
      </c>
      <c r="K51" s="36">
        <f t="shared" si="6"/>
        <v>1.5428452862574152E-4</v>
      </c>
      <c r="L51" s="36">
        <f t="shared" si="7"/>
        <v>3.9106276252654561E-4</v>
      </c>
      <c r="M51" s="36">
        <f t="shared" si="8"/>
        <v>7.5474276241144266E-4</v>
      </c>
    </row>
    <row r="52" spans="1:13" x14ac:dyDescent="0.35">
      <c r="A52" t="str">
        <f t="shared" si="11"/>
        <v>European Union</v>
      </c>
      <c r="B52" t="str">
        <f t="shared" si="12"/>
        <v>eps-eu-crux NoSettings</v>
      </c>
      <c r="C52" t="s">
        <v>180</v>
      </c>
      <c r="D52">
        <f>SUMIFS('EPS BAU Outputs'!C:C,'EPS BAU Outputs'!$B:$B,$B52,'EPS BAU Outputs'!$A:$A,$C52)</f>
        <v>0</v>
      </c>
      <c r="E52">
        <f>SUMIFS('EPS BAU Outputs'!M:M,'EPS BAU Outputs'!$B:$B,$B52,'EPS BAU Outputs'!$A:$A,$C52)</f>
        <v>0</v>
      </c>
      <c r="F52">
        <f>SUMIFS('EPS BAU Outputs'!W:W,'EPS BAU Outputs'!$B:$B,$B52,'EPS BAU Outputs'!$A:$A,$C52)</f>
        <v>0</v>
      </c>
      <c r="G52">
        <f>SUMIFS('EPS BAU Outputs'!AG:AG,'EPS BAU Outputs'!$B:$B,$B52,'EPS BAU Outputs'!$A:$A,$C52)</f>
        <v>0</v>
      </c>
      <c r="I52" t="str">
        <f>INDEX('EPS Crosswalk'!$B$17:$B$24,MATCH($C52,'EPS Crosswalk'!$C$17:$C$24,0),1)</f>
        <v>Land</v>
      </c>
      <c r="J52" s="36">
        <f t="shared" si="4"/>
        <v>0</v>
      </c>
      <c r="K52" s="36">
        <f t="shared" si="6"/>
        <v>0</v>
      </c>
      <c r="L52" s="36">
        <f t="shared" si="7"/>
        <v>0</v>
      </c>
      <c r="M52" s="36">
        <f t="shared" si="8"/>
        <v>0</v>
      </c>
    </row>
    <row r="53" spans="1:13" x14ac:dyDescent="0.35">
      <c r="A53" t="str">
        <f t="shared" si="11"/>
        <v>European Union</v>
      </c>
      <c r="B53" t="str">
        <f t="shared" si="12"/>
        <v>eps-eu-crux NoSettings</v>
      </c>
      <c r="C53" t="s">
        <v>181</v>
      </c>
      <c r="D53">
        <f>SUMIFS('EPS BAU Outputs'!C:C,'EPS BAU Outputs'!$B:$B,$B53,'EPS BAU Outputs'!$A:$A,$C53)</f>
        <v>0</v>
      </c>
      <c r="E53">
        <f>SUMIFS('EPS BAU Outputs'!M:M,'EPS BAU Outputs'!$B:$B,$B53,'EPS BAU Outputs'!$A:$A,$C53)</f>
        <v>0</v>
      </c>
      <c r="F53">
        <f>SUMIFS('EPS BAU Outputs'!W:W,'EPS BAU Outputs'!$B:$B,$B53,'EPS BAU Outputs'!$A:$A,$C53)</f>
        <v>0</v>
      </c>
      <c r="G53">
        <f>SUMIFS('EPS BAU Outputs'!AG:AG,'EPS BAU Outputs'!$B:$B,$B53,'EPS BAU Outputs'!$A:$A,$C53)</f>
        <v>0</v>
      </c>
      <c r="I53" t="str">
        <f>INDEX('EPS Crosswalk'!$B$17:$B$24,MATCH($C53,'EPS Crosswalk'!$C$17:$C$24,0),1)</f>
        <v>Geoengineering</v>
      </c>
      <c r="J53" s="36">
        <f t="shared" si="4"/>
        <v>0</v>
      </c>
      <c r="K53" s="36">
        <f t="shared" si="6"/>
        <v>0</v>
      </c>
      <c r="L53" s="36">
        <f t="shared" si="7"/>
        <v>0</v>
      </c>
      <c r="M53" s="36">
        <f t="shared" si="8"/>
        <v>0</v>
      </c>
    </row>
    <row r="54" spans="1:13" x14ac:dyDescent="0.35">
      <c r="A54" s="34" t="s">
        <v>23</v>
      </c>
      <c r="B54" t="str">
        <f>VLOOKUP(A54,'EPS Crosswalk'!E$2:G$10,3,FALSE)</f>
        <v>eps-brazil-crux NoSettings</v>
      </c>
      <c r="C54" t="s">
        <v>174</v>
      </c>
      <c r="D54">
        <f>SUMIFS('EPS BAU Outputs'!C:C,'EPS BAU Outputs'!$B:$B,$B54,'EPS BAU Outputs'!$A:$A,$C54)</f>
        <v>7108950000000</v>
      </c>
      <c r="E54">
        <f>SUMIFS('EPS BAU Outputs'!M:M,'EPS BAU Outputs'!$B:$B,$B54,'EPS BAU Outputs'!$A:$A,$C54)</f>
        <v>26024100000000</v>
      </c>
      <c r="F54">
        <f>SUMIFS('EPS BAU Outputs'!W:W,'EPS BAU Outputs'!$B:$B,$B54,'EPS BAU Outputs'!$A:$A,$C54)</f>
        <v>99939700000000</v>
      </c>
      <c r="G54">
        <f>SUMIFS('EPS BAU Outputs'!AG:AG,'EPS BAU Outputs'!$B:$B,$B54,'EPS BAU Outputs'!$A:$A,$C54)</f>
        <v>159163000000000</v>
      </c>
      <c r="I54" t="str">
        <f>INDEX('EPS Crosswalk'!$B$17:$B$24,MATCH($C54,'EPS Crosswalk'!$C$17:$C$24,0),1)</f>
        <v>Transportation</v>
      </c>
      <c r="J54" s="36">
        <f t="shared" si="4"/>
        <v>4.0626472730709937E-3</v>
      </c>
      <c r="K54" s="36">
        <f t="shared" si="6"/>
        <v>1.184353648897926E-2</v>
      </c>
      <c r="L54" s="36">
        <f t="shared" si="7"/>
        <v>3.7977609103587794E-2</v>
      </c>
      <c r="M54" s="36">
        <f t="shared" si="8"/>
        <v>5.3169569513659268E-2</v>
      </c>
    </row>
    <row r="55" spans="1:13" x14ac:dyDescent="0.35">
      <c r="A55" t="str">
        <f>A54</f>
        <v>Brazil</v>
      </c>
      <c r="B55" t="str">
        <f>B54</f>
        <v>eps-brazil-crux NoSettings</v>
      </c>
      <c r="C55" t="s">
        <v>175</v>
      </c>
      <c r="D55">
        <f>SUMIFS('EPS BAU Outputs'!C:C,'EPS BAU Outputs'!$B:$B,$B55,'EPS BAU Outputs'!$A:$A,$C55)</f>
        <v>0</v>
      </c>
      <c r="E55">
        <f>SUMIFS('EPS BAU Outputs'!M:M,'EPS BAU Outputs'!$B:$B,$B55,'EPS BAU Outputs'!$A:$A,$C55)</f>
        <v>0</v>
      </c>
      <c r="F55">
        <f>SUMIFS('EPS BAU Outputs'!W:W,'EPS BAU Outputs'!$B:$B,$B55,'EPS BAU Outputs'!$A:$A,$C55)</f>
        <v>0</v>
      </c>
      <c r="G55">
        <f>SUMIFS('EPS BAU Outputs'!AG:AG,'EPS BAU Outputs'!$B:$B,$B55,'EPS BAU Outputs'!$A:$A,$C55)</f>
        <v>0</v>
      </c>
      <c r="I55" t="str">
        <f>INDEX('EPS Crosswalk'!$B$17:$B$24,MATCH($C55,'EPS Crosswalk'!$C$17:$C$24,0),1)</f>
        <v>Electricity</v>
      </c>
      <c r="J55" s="36">
        <f t="shared" si="4"/>
        <v>0</v>
      </c>
      <c r="K55" s="36">
        <f t="shared" si="6"/>
        <v>0</v>
      </c>
      <c r="L55" s="36">
        <f t="shared" si="7"/>
        <v>0</v>
      </c>
      <c r="M55" s="36">
        <f t="shared" si="8"/>
        <v>0</v>
      </c>
    </row>
    <row r="56" spans="1:13" x14ac:dyDescent="0.35">
      <c r="A56" t="str">
        <f t="shared" ref="A56:A61" si="13">A55</f>
        <v>Brazil</v>
      </c>
      <c r="B56" t="str">
        <f t="shared" ref="B56:B61" si="14">B55</f>
        <v>eps-brazil-crux NoSettings</v>
      </c>
      <c r="C56" t="s">
        <v>176</v>
      </c>
      <c r="D56">
        <f>SUMIFS('EPS BAU Outputs'!C:C,'EPS BAU Outputs'!$B:$B,$B56,'EPS BAU Outputs'!$A:$A,$C56)</f>
        <v>457534000000000</v>
      </c>
      <c r="E56">
        <f>SUMIFS('EPS BAU Outputs'!M:M,'EPS BAU Outputs'!$B:$B,$B56,'EPS BAU Outputs'!$A:$A,$C56)</f>
        <v>557525000000000</v>
      </c>
      <c r="F56">
        <f>SUMIFS('EPS BAU Outputs'!W:W,'EPS BAU Outputs'!$B:$B,$B56,'EPS BAU Outputs'!$A:$A,$C56)</f>
        <v>635822000000000</v>
      </c>
      <c r="G56">
        <f>SUMIFS('EPS BAU Outputs'!AG:AG,'EPS BAU Outputs'!$B:$B,$B56,'EPS BAU Outputs'!$A:$A,$C56)</f>
        <v>699991000000000</v>
      </c>
      <c r="I56" t="str">
        <f>INDEX('EPS Crosswalk'!$B$17:$B$24,MATCH($C56,'EPS Crosswalk'!$C$17:$C$24,0),1)</f>
        <v>Residential</v>
      </c>
      <c r="J56" s="36">
        <f t="shared" si="4"/>
        <v>0.26147310888911363</v>
      </c>
      <c r="K56" s="36">
        <f t="shared" si="6"/>
        <v>0.25372895435454679</v>
      </c>
      <c r="L56" s="36">
        <f t="shared" si="7"/>
        <v>0.24161568801448671</v>
      </c>
      <c r="M56" s="36">
        <f t="shared" si="8"/>
        <v>0.23383713635352354</v>
      </c>
    </row>
    <row r="57" spans="1:13" x14ac:dyDescent="0.35">
      <c r="A57" t="str">
        <f t="shared" si="13"/>
        <v>Brazil</v>
      </c>
      <c r="B57" t="str">
        <f t="shared" si="14"/>
        <v>eps-brazil-crux NoSettings</v>
      </c>
      <c r="C57" t="s">
        <v>177</v>
      </c>
      <c r="D57">
        <f>SUMIFS('EPS BAU Outputs'!C:C,'EPS BAU Outputs'!$B:$B,$B57,'EPS BAU Outputs'!$A:$A,$C57)</f>
        <v>388539000000000</v>
      </c>
      <c r="E57">
        <f>SUMIFS('EPS BAU Outputs'!M:M,'EPS BAU Outputs'!$B:$B,$B57,'EPS BAU Outputs'!$A:$A,$C57)</f>
        <v>499406000000000</v>
      </c>
      <c r="F57">
        <f>SUMIFS('EPS BAU Outputs'!W:W,'EPS BAU Outputs'!$B:$B,$B57,'EPS BAU Outputs'!$A:$A,$C57)</f>
        <v>609851000000000</v>
      </c>
      <c r="G57">
        <f>SUMIFS('EPS BAU Outputs'!AG:AG,'EPS BAU Outputs'!$B:$B,$B57,'EPS BAU Outputs'!$A:$A,$C57)</f>
        <v>702534000000000</v>
      </c>
      <c r="I57" t="str">
        <f>INDEX('EPS Crosswalk'!$B$17:$B$24,MATCH($C57,'EPS Crosswalk'!$C$17:$C$24,0),1)</f>
        <v>Commercial</v>
      </c>
      <c r="J57" s="36">
        <f t="shared" si="4"/>
        <v>0.22204360824478031</v>
      </c>
      <c r="K57" s="36">
        <f t="shared" si="6"/>
        <v>0.2272790676263608</v>
      </c>
      <c r="L57" s="36">
        <f t="shared" si="7"/>
        <v>0.2317465720772838</v>
      </c>
      <c r="M57" s="36">
        <f t="shared" si="8"/>
        <v>0.23468664418683427</v>
      </c>
    </row>
    <row r="58" spans="1:13" x14ac:dyDescent="0.35">
      <c r="A58" t="str">
        <f t="shared" si="13"/>
        <v>Brazil</v>
      </c>
      <c r="B58" t="str">
        <f t="shared" si="14"/>
        <v>eps-brazil-crux NoSettings</v>
      </c>
      <c r="C58" t="s">
        <v>178</v>
      </c>
      <c r="D58">
        <f>SUMIFS('EPS BAU Outputs'!C:C,'EPS BAU Outputs'!$B:$B,$B58,'EPS BAU Outputs'!$A:$A,$C58)</f>
        <v>896650000000000</v>
      </c>
      <c r="E58">
        <f>SUMIFS('EPS BAU Outputs'!M:M,'EPS BAU Outputs'!$B:$B,$B58,'EPS BAU Outputs'!$A:$A,$C58)</f>
        <v>1114370000000000</v>
      </c>
      <c r="F58">
        <f>SUMIFS('EPS BAU Outputs'!W:W,'EPS BAU Outputs'!$B:$B,$B58,'EPS BAU Outputs'!$A:$A,$C58)</f>
        <v>1285930000000000</v>
      </c>
      <c r="G58">
        <f>SUMIFS('EPS BAU Outputs'!AG:AG,'EPS BAU Outputs'!$B:$B,$B58,'EPS BAU Outputs'!$A:$A,$C58)</f>
        <v>1431810000000000</v>
      </c>
      <c r="I58" t="str">
        <f>INDEX('EPS Crosswalk'!$B$17:$B$24,MATCH($C58,'EPS Crosswalk'!$C$17:$C$24,0),1)</f>
        <v>Industry</v>
      </c>
      <c r="J58" s="36">
        <f t="shared" si="4"/>
        <v>0.51242063559303508</v>
      </c>
      <c r="K58" s="36">
        <f t="shared" si="6"/>
        <v>0.50714844153011318</v>
      </c>
      <c r="L58" s="36">
        <f t="shared" si="7"/>
        <v>0.48866013080464171</v>
      </c>
      <c r="M58" s="36">
        <f t="shared" si="8"/>
        <v>0.47830664994598293</v>
      </c>
    </row>
    <row r="59" spans="1:13" x14ac:dyDescent="0.35">
      <c r="A59" t="str">
        <f t="shared" si="13"/>
        <v>Brazil</v>
      </c>
      <c r="B59" t="str">
        <f t="shared" si="14"/>
        <v>eps-brazil-crux NoSettings</v>
      </c>
      <c r="C59" t="s">
        <v>179</v>
      </c>
      <c r="D59">
        <f>SUMIFS('EPS BAU Outputs'!C:C,'EPS BAU Outputs'!$B:$B,$B59,'EPS BAU Outputs'!$A:$A,$C59)</f>
        <v>0</v>
      </c>
      <c r="E59">
        <f>SUMIFS('EPS BAU Outputs'!M:M,'EPS BAU Outputs'!$B:$B,$B59,'EPS BAU Outputs'!$A:$A,$C59)</f>
        <v>0</v>
      </c>
      <c r="F59">
        <f>SUMIFS('EPS BAU Outputs'!W:W,'EPS BAU Outputs'!$B:$B,$B59,'EPS BAU Outputs'!$A:$A,$C59)</f>
        <v>0</v>
      </c>
      <c r="G59">
        <f>SUMIFS('EPS BAU Outputs'!AG:AG,'EPS BAU Outputs'!$B:$B,$B59,'EPS BAU Outputs'!$A:$A,$C59)</f>
        <v>0</v>
      </c>
      <c r="I59" t="str">
        <f>INDEX('EPS Crosswalk'!$B$17:$B$24,MATCH($C59,'EPS Crosswalk'!$C$17:$C$24,0),1)</f>
        <v>District Heat</v>
      </c>
      <c r="J59" s="36">
        <f t="shared" si="4"/>
        <v>0</v>
      </c>
      <c r="K59" s="36">
        <f t="shared" si="6"/>
        <v>0</v>
      </c>
      <c r="L59" s="36">
        <f t="shared" si="7"/>
        <v>0</v>
      </c>
      <c r="M59" s="36">
        <f t="shared" si="8"/>
        <v>0</v>
      </c>
    </row>
    <row r="60" spans="1:13" x14ac:dyDescent="0.35">
      <c r="A60" t="str">
        <f t="shared" si="13"/>
        <v>Brazil</v>
      </c>
      <c r="B60" t="str">
        <f t="shared" si="14"/>
        <v>eps-brazil-crux NoSettings</v>
      </c>
      <c r="C60" t="s">
        <v>180</v>
      </c>
      <c r="D60">
        <f>SUMIFS('EPS BAU Outputs'!C:C,'EPS BAU Outputs'!$B:$B,$B60,'EPS BAU Outputs'!$A:$A,$C60)</f>
        <v>0</v>
      </c>
      <c r="E60">
        <f>SUMIFS('EPS BAU Outputs'!M:M,'EPS BAU Outputs'!$B:$B,$B60,'EPS BAU Outputs'!$A:$A,$C60)</f>
        <v>0</v>
      </c>
      <c r="F60">
        <f>SUMIFS('EPS BAU Outputs'!W:W,'EPS BAU Outputs'!$B:$B,$B60,'EPS BAU Outputs'!$A:$A,$C60)</f>
        <v>0</v>
      </c>
      <c r="G60">
        <f>SUMIFS('EPS BAU Outputs'!AG:AG,'EPS BAU Outputs'!$B:$B,$B60,'EPS BAU Outputs'!$A:$A,$C60)</f>
        <v>0</v>
      </c>
      <c r="I60" t="str">
        <f>INDEX('EPS Crosswalk'!$B$17:$B$24,MATCH($C60,'EPS Crosswalk'!$C$17:$C$24,0),1)</f>
        <v>Land</v>
      </c>
      <c r="J60" s="36">
        <f t="shared" si="4"/>
        <v>0</v>
      </c>
      <c r="K60" s="36">
        <f t="shared" si="6"/>
        <v>0</v>
      </c>
      <c r="L60" s="36">
        <f t="shared" si="7"/>
        <v>0</v>
      </c>
      <c r="M60" s="36">
        <f t="shared" si="8"/>
        <v>0</v>
      </c>
    </row>
    <row r="61" spans="1:13" x14ac:dyDescent="0.35">
      <c r="A61" t="str">
        <f t="shared" si="13"/>
        <v>Brazil</v>
      </c>
      <c r="B61" t="str">
        <f t="shared" si="14"/>
        <v>eps-brazil-crux NoSettings</v>
      </c>
      <c r="C61" t="s">
        <v>181</v>
      </c>
      <c r="D61">
        <f>SUMIFS('EPS BAU Outputs'!C:C,'EPS BAU Outputs'!$B:$B,$B61,'EPS BAU Outputs'!$A:$A,$C61)</f>
        <v>0</v>
      </c>
      <c r="E61">
        <f>SUMIFS('EPS BAU Outputs'!M:M,'EPS BAU Outputs'!$B:$B,$B61,'EPS BAU Outputs'!$A:$A,$C61)</f>
        <v>0</v>
      </c>
      <c r="F61">
        <f>SUMIFS('EPS BAU Outputs'!W:W,'EPS BAU Outputs'!$B:$B,$B61,'EPS BAU Outputs'!$A:$A,$C61)</f>
        <v>0</v>
      </c>
      <c r="G61">
        <f>SUMIFS('EPS BAU Outputs'!AG:AG,'EPS BAU Outputs'!$B:$B,$B61,'EPS BAU Outputs'!$A:$A,$C61)</f>
        <v>0</v>
      </c>
      <c r="I61" t="str">
        <f>INDEX('EPS Crosswalk'!$B$17:$B$24,MATCH($C61,'EPS Crosswalk'!$C$17:$C$24,0),1)</f>
        <v>Geoengineering</v>
      </c>
      <c r="J61" s="36">
        <f t="shared" si="4"/>
        <v>0</v>
      </c>
      <c r="K61" s="36">
        <f t="shared" si="6"/>
        <v>0</v>
      </c>
      <c r="L61" s="36">
        <f t="shared" si="7"/>
        <v>0</v>
      </c>
      <c r="M61" s="36">
        <f t="shared" si="8"/>
        <v>0</v>
      </c>
    </row>
    <row r="62" spans="1:13" x14ac:dyDescent="0.35">
      <c r="A62" s="34" t="s">
        <v>24</v>
      </c>
      <c r="B62" t="str">
        <f>VLOOKUP(A62,'EPS Crosswalk'!E$2:G$10,3,FALSE)</f>
        <v>eps-canada-crux NoSettings</v>
      </c>
      <c r="C62" t="s">
        <v>174</v>
      </c>
      <c r="D62">
        <f>SUMIFS('EPS BAU Outputs'!C:C,'EPS BAU Outputs'!$B:$B,$B62,'EPS BAU Outputs'!$A:$A,$C62)</f>
        <v>4811170000000</v>
      </c>
      <c r="E62">
        <f>SUMIFS('EPS BAU Outputs'!M:M,'EPS BAU Outputs'!$B:$B,$B62,'EPS BAU Outputs'!$A:$A,$C62)</f>
        <v>67229900000000</v>
      </c>
      <c r="F62">
        <f>SUMIFS('EPS BAU Outputs'!W:W,'EPS BAU Outputs'!$B:$B,$B62,'EPS BAU Outputs'!$A:$A,$C62)</f>
        <v>166969000000000</v>
      </c>
      <c r="G62">
        <f>SUMIFS('EPS BAU Outputs'!AG:AG,'EPS BAU Outputs'!$B:$B,$B62,'EPS BAU Outputs'!$A:$A,$C62)</f>
        <v>240921000000000</v>
      </c>
      <c r="I62" t="str">
        <f>INDEX('EPS Crosswalk'!$B$17:$B$24,MATCH($C62,'EPS Crosswalk'!$C$17:$C$24,0),1)</f>
        <v>Transportation</v>
      </c>
      <c r="J62" s="36">
        <f t="shared" si="4"/>
        <v>2.5892760496278922E-3</v>
      </c>
      <c r="K62" s="36">
        <f t="shared" si="6"/>
        <v>2.9683384138296499E-2</v>
      </c>
      <c r="L62" s="36">
        <f t="shared" si="7"/>
        <v>6.767415882091414E-2</v>
      </c>
      <c r="M62" s="36">
        <f t="shared" si="8"/>
        <v>9.1524815252046449E-2</v>
      </c>
    </row>
    <row r="63" spans="1:13" x14ac:dyDescent="0.35">
      <c r="A63" t="str">
        <f>A62</f>
        <v>Canada</v>
      </c>
      <c r="B63" t="str">
        <f>B62</f>
        <v>eps-canada-crux NoSettings</v>
      </c>
      <c r="C63" t="s">
        <v>175</v>
      </c>
      <c r="D63">
        <f>SUMIFS('EPS BAU Outputs'!C:C,'EPS BAU Outputs'!$B:$B,$B63,'EPS BAU Outputs'!$A:$A,$C63)</f>
        <v>0</v>
      </c>
      <c r="E63">
        <f>SUMIFS('EPS BAU Outputs'!M:M,'EPS BAU Outputs'!$B:$B,$B63,'EPS BAU Outputs'!$A:$A,$C63)</f>
        <v>0</v>
      </c>
      <c r="F63">
        <f>SUMIFS('EPS BAU Outputs'!W:W,'EPS BAU Outputs'!$B:$B,$B63,'EPS BAU Outputs'!$A:$A,$C63)</f>
        <v>0</v>
      </c>
      <c r="G63">
        <f>SUMIFS('EPS BAU Outputs'!AG:AG,'EPS BAU Outputs'!$B:$B,$B63,'EPS BAU Outputs'!$A:$A,$C63)</f>
        <v>0</v>
      </c>
      <c r="I63" t="str">
        <f>INDEX('EPS Crosswalk'!$B$17:$B$24,MATCH($C63,'EPS Crosswalk'!$C$17:$C$24,0),1)</f>
        <v>Electricity</v>
      </c>
      <c r="J63" s="36">
        <f t="shared" si="4"/>
        <v>0</v>
      </c>
      <c r="K63" s="36">
        <f t="shared" si="6"/>
        <v>0</v>
      </c>
      <c r="L63" s="36">
        <f t="shared" si="7"/>
        <v>0</v>
      </c>
      <c r="M63" s="36">
        <f t="shared" si="8"/>
        <v>0</v>
      </c>
    </row>
    <row r="64" spans="1:13" x14ac:dyDescent="0.35">
      <c r="A64" t="str">
        <f t="shared" ref="A64:A69" si="15">A63</f>
        <v>Canada</v>
      </c>
      <c r="B64" t="str">
        <f t="shared" ref="B64:B69" si="16">B63</f>
        <v>eps-canada-crux NoSettings</v>
      </c>
      <c r="C64" t="s">
        <v>176</v>
      </c>
      <c r="D64">
        <f>SUMIFS('EPS BAU Outputs'!C:C,'EPS BAU Outputs'!$B:$B,$B64,'EPS BAU Outputs'!$A:$A,$C64)</f>
        <v>617374000000000</v>
      </c>
      <c r="E64">
        <f>SUMIFS('EPS BAU Outputs'!M:M,'EPS BAU Outputs'!$B:$B,$B64,'EPS BAU Outputs'!$A:$A,$C64)</f>
        <v>690622000000000</v>
      </c>
      <c r="F64">
        <f>SUMIFS('EPS BAU Outputs'!W:W,'EPS BAU Outputs'!$B:$B,$B64,'EPS BAU Outputs'!$A:$A,$C64)</f>
        <v>736442000000000</v>
      </c>
      <c r="G64">
        <f>SUMIFS('EPS BAU Outputs'!AG:AG,'EPS BAU Outputs'!$B:$B,$B64,'EPS BAU Outputs'!$A:$A,$C64)</f>
        <v>761373000000000</v>
      </c>
      <c r="I64" t="str">
        <f>INDEX('EPS Crosswalk'!$B$17:$B$24,MATCH($C64,'EPS Crosswalk'!$C$17:$C$24,0),1)</f>
        <v>Residential</v>
      </c>
      <c r="J64" s="36">
        <f t="shared" si="4"/>
        <v>0.33225841362142067</v>
      </c>
      <c r="K64" s="36">
        <f t="shared" si="6"/>
        <v>0.30492382288771225</v>
      </c>
      <c r="L64" s="36">
        <f t="shared" si="7"/>
        <v>0.29848710162001119</v>
      </c>
      <c r="M64" s="36">
        <f t="shared" si="8"/>
        <v>0.28924221285357593</v>
      </c>
    </row>
    <row r="65" spans="1:13" x14ac:dyDescent="0.35">
      <c r="A65" t="str">
        <f t="shared" si="15"/>
        <v>Canada</v>
      </c>
      <c r="B65" t="str">
        <f t="shared" si="16"/>
        <v>eps-canada-crux NoSettings</v>
      </c>
      <c r="C65" t="s">
        <v>177</v>
      </c>
      <c r="D65">
        <f>SUMIFS('EPS BAU Outputs'!C:C,'EPS BAU Outputs'!$B:$B,$B65,'EPS BAU Outputs'!$A:$A,$C65)</f>
        <v>474382000000000</v>
      </c>
      <c r="E65">
        <f>SUMIFS('EPS BAU Outputs'!M:M,'EPS BAU Outputs'!$B:$B,$B65,'EPS BAU Outputs'!$A:$A,$C65)</f>
        <v>587788000000000</v>
      </c>
      <c r="F65">
        <f>SUMIFS('EPS BAU Outputs'!W:W,'EPS BAU Outputs'!$B:$B,$B65,'EPS BAU Outputs'!$A:$A,$C65)</f>
        <v>616688000000000</v>
      </c>
      <c r="G65">
        <f>SUMIFS('EPS BAU Outputs'!AG:AG,'EPS BAU Outputs'!$B:$B,$B65,'EPS BAU Outputs'!$A:$A,$C65)</f>
        <v>652337000000000</v>
      </c>
      <c r="I65" t="str">
        <f>INDEX('EPS Crosswalk'!$B$17:$B$24,MATCH($C65,'EPS Crosswalk'!$C$17:$C$24,0),1)</f>
        <v>Commercial</v>
      </c>
      <c r="J65" s="36">
        <f t="shared" si="4"/>
        <v>0.25530296185222695</v>
      </c>
      <c r="K65" s="36">
        <f t="shared" si="6"/>
        <v>0.2595204960275268</v>
      </c>
      <c r="L65" s="36">
        <f t="shared" si="7"/>
        <v>0.24994964128042868</v>
      </c>
      <c r="M65" s="36">
        <f t="shared" si="8"/>
        <v>0.24781992191247015</v>
      </c>
    </row>
    <row r="66" spans="1:13" x14ac:dyDescent="0.35">
      <c r="A66" t="str">
        <f t="shared" si="15"/>
        <v>Canada</v>
      </c>
      <c r="B66" t="str">
        <f t="shared" si="16"/>
        <v>eps-canada-crux NoSettings</v>
      </c>
      <c r="C66" t="s">
        <v>178</v>
      </c>
      <c r="D66">
        <f>SUMIFS('EPS BAU Outputs'!C:C,'EPS BAU Outputs'!$B:$B,$B66,'EPS BAU Outputs'!$A:$A,$C66)</f>
        <v>760428000000000</v>
      </c>
      <c r="E66">
        <f>SUMIFS('EPS BAU Outputs'!M:M,'EPS BAU Outputs'!$B:$B,$B66,'EPS BAU Outputs'!$A:$A,$C66)</f>
        <v>915808000000000</v>
      </c>
      <c r="F66">
        <f>SUMIFS('EPS BAU Outputs'!W:W,'EPS BAU Outputs'!$B:$B,$B66,'EPS BAU Outputs'!$A:$A,$C66)</f>
        <v>937312000000000</v>
      </c>
      <c r="G66">
        <f>SUMIFS('EPS BAU Outputs'!AG:AG,'EPS BAU Outputs'!$B:$B,$B66,'EPS BAU Outputs'!$A:$A,$C66)</f>
        <v>963201000000000</v>
      </c>
      <c r="I66" t="str">
        <f>INDEX('EPS Crosswalk'!$B$17:$B$24,MATCH($C66,'EPS Crosswalk'!$C$17:$C$24,0),1)</f>
        <v>Industry</v>
      </c>
      <c r="J66" s="36">
        <f t="shared" si="4"/>
        <v>0.4092472325580761</v>
      </c>
      <c r="K66" s="36">
        <f t="shared" si="6"/>
        <v>0.40434807520054383</v>
      </c>
      <c r="L66" s="36">
        <f t="shared" si="7"/>
        <v>0.37990166529564573</v>
      </c>
      <c r="M66" s="36">
        <f t="shared" si="8"/>
        <v>0.36591577145863746</v>
      </c>
    </row>
    <row r="67" spans="1:13" x14ac:dyDescent="0.35">
      <c r="A67" t="str">
        <f t="shared" si="15"/>
        <v>Canada</v>
      </c>
      <c r="B67" t="str">
        <f t="shared" si="16"/>
        <v>eps-canada-crux NoSettings</v>
      </c>
      <c r="C67" t="s">
        <v>179</v>
      </c>
      <c r="D67">
        <f>SUMIFS('EPS BAU Outputs'!C:C,'EPS BAU Outputs'!$B:$B,$B67,'EPS BAU Outputs'!$A:$A,$C67)</f>
        <v>1118800000000</v>
      </c>
      <c r="E67">
        <f>SUMIFS('EPS BAU Outputs'!M:M,'EPS BAU Outputs'!$B:$B,$B67,'EPS BAU Outputs'!$A:$A,$C67)</f>
        <v>3452210000000</v>
      </c>
      <c r="F67">
        <f>SUMIFS('EPS BAU Outputs'!W:W,'EPS BAU Outputs'!$B:$B,$B67,'EPS BAU Outputs'!$A:$A,$C67)</f>
        <v>9837990000000</v>
      </c>
      <c r="G67">
        <f>SUMIFS('EPS BAU Outputs'!AG:AG,'EPS BAU Outputs'!$B:$B,$B67,'EPS BAU Outputs'!$A:$A,$C67)</f>
        <v>14470500000000</v>
      </c>
      <c r="I67" t="str">
        <f>INDEX('EPS Crosswalk'!$B$17:$B$24,MATCH($C67,'EPS Crosswalk'!$C$17:$C$24,0),1)</f>
        <v>District Heat</v>
      </c>
      <c r="J67" s="36">
        <f t="shared" si="4"/>
        <v>6.0211591864841316E-4</v>
      </c>
      <c r="K67" s="36">
        <f t="shared" si="6"/>
        <v>1.5242217459206181E-3</v>
      </c>
      <c r="L67" s="36">
        <f t="shared" si="7"/>
        <v>3.987432983000228E-3</v>
      </c>
      <c r="M67" s="36">
        <f t="shared" si="8"/>
        <v>5.4972785232700267E-3</v>
      </c>
    </row>
    <row r="68" spans="1:13" x14ac:dyDescent="0.35">
      <c r="A68" t="str">
        <f t="shared" si="15"/>
        <v>Canada</v>
      </c>
      <c r="B68" t="str">
        <f t="shared" si="16"/>
        <v>eps-canada-crux NoSettings</v>
      </c>
      <c r="C68" t="s">
        <v>180</v>
      </c>
      <c r="D68">
        <f>SUMIFS('EPS BAU Outputs'!C:C,'EPS BAU Outputs'!$B:$B,$B68,'EPS BAU Outputs'!$A:$A,$C68)</f>
        <v>0</v>
      </c>
      <c r="E68">
        <f>SUMIFS('EPS BAU Outputs'!M:M,'EPS BAU Outputs'!$B:$B,$B68,'EPS BAU Outputs'!$A:$A,$C68)</f>
        <v>0</v>
      </c>
      <c r="F68">
        <f>SUMIFS('EPS BAU Outputs'!W:W,'EPS BAU Outputs'!$B:$B,$B68,'EPS BAU Outputs'!$A:$A,$C68)</f>
        <v>0</v>
      </c>
      <c r="G68">
        <f>SUMIFS('EPS BAU Outputs'!AG:AG,'EPS BAU Outputs'!$B:$B,$B68,'EPS BAU Outputs'!$A:$A,$C68)</f>
        <v>0</v>
      </c>
      <c r="I68" t="str">
        <f>INDEX('EPS Crosswalk'!$B$17:$B$24,MATCH($C68,'EPS Crosswalk'!$C$17:$C$24,0),1)</f>
        <v>Land</v>
      </c>
      <c r="J68" s="36">
        <f t="shared" si="4"/>
        <v>0</v>
      </c>
      <c r="K68" s="36">
        <f t="shared" si="6"/>
        <v>0</v>
      </c>
      <c r="L68" s="36">
        <f t="shared" si="7"/>
        <v>0</v>
      </c>
      <c r="M68" s="36">
        <f t="shared" si="8"/>
        <v>0</v>
      </c>
    </row>
    <row r="69" spans="1:13" x14ac:dyDescent="0.35">
      <c r="A69" t="str">
        <f t="shared" si="15"/>
        <v>Canada</v>
      </c>
      <c r="B69" t="str">
        <f t="shared" si="16"/>
        <v>eps-canada-crux NoSettings</v>
      </c>
      <c r="C69" t="s">
        <v>181</v>
      </c>
      <c r="D69">
        <f>SUMIFS('EPS BAU Outputs'!C:C,'EPS BAU Outputs'!$B:$B,$B69,'EPS BAU Outputs'!$A:$A,$C69)</f>
        <v>0</v>
      </c>
      <c r="E69">
        <f>SUMIFS('EPS BAU Outputs'!M:M,'EPS BAU Outputs'!$B:$B,$B69,'EPS BAU Outputs'!$A:$A,$C69)</f>
        <v>0</v>
      </c>
      <c r="F69">
        <f>SUMIFS('EPS BAU Outputs'!W:W,'EPS BAU Outputs'!$B:$B,$B69,'EPS BAU Outputs'!$A:$A,$C69)</f>
        <v>0</v>
      </c>
      <c r="G69">
        <f>SUMIFS('EPS BAU Outputs'!AG:AG,'EPS BAU Outputs'!$B:$B,$B69,'EPS BAU Outputs'!$A:$A,$C69)</f>
        <v>0</v>
      </c>
      <c r="I69" t="str">
        <f>INDEX('EPS Crosswalk'!$B$17:$B$24,MATCH($C69,'EPS Crosswalk'!$C$17:$C$24,0),1)</f>
        <v>Geoengineering</v>
      </c>
      <c r="J69" s="36">
        <f t="shared" si="4"/>
        <v>0</v>
      </c>
      <c r="K69" s="36">
        <f t="shared" si="6"/>
        <v>0</v>
      </c>
      <c r="L69" s="36">
        <f t="shared" si="7"/>
        <v>0</v>
      </c>
      <c r="M69" s="36">
        <f t="shared" si="8"/>
        <v>0</v>
      </c>
    </row>
    <row r="70" spans="1:13" x14ac:dyDescent="0.35">
      <c r="A70" s="34" t="s">
        <v>27</v>
      </c>
      <c r="B70" t="str">
        <f>VLOOKUP(A70,'EPS Crosswalk'!E$2:G$10,3,FALSE)</f>
        <v>eps-china-crux NoSettings</v>
      </c>
      <c r="C70" t="s">
        <v>174</v>
      </c>
      <c r="D70">
        <f>SUMIFS('EPS BAU Outputs'!C:C,'EPS BAU Outputs'!$B:$B,$B70,'EPS BAU Outputs'!$A:$A,$C70)</f>
        <v>143888000000000</v>
      </c>
      <c r="E70">
        <f>SUMIFS('EPS BAU Outputs'!M:M,'EPS BAU Outputs'!$B:$B,$B70,'EPS BAU Outputs'!$A:$A,$C70)</f>
        <v>633912000000000</v>
      </c>
      <c r="F70">
        <f>SUMIFS('EPS BAU Outputs'!W:W,'EPS BAU Outputs'!$B:$B,$B70,'EPS BAU Outputs'!$A:$A,$C70)</f>
        <v>2124220000000000</v>
      </c>
      <c r="G70">
        <f>SUMIFS('EPS BAU Outputs'!AG:AG,'EPS BAU Outputs'!$B:$B,$B70,'EPS BAU Outputs'!$A:$A,$C70)</f>
        <v>3830440000000000</v>
      </c>
      <c r="I70" t="str">
        <f>INDEX('EPS Crosswalk'!$B$17:$B$24,MATCH($C70,'EPS Crosswalk'!$C$17:$C$24,0),1)</f>
        <v>Transportation</v>
      </c>
      <c r="J70" s="36">
        <f t="shared" si="4"/>
        <v>6.3423804580218833E-3</v>
      </c>
      <c r="K70" s="36">
        <f t="shared" si="6"/>
        <v>2.0792413178243398E-2</v>
      </c>
      <c r="L70" s="36">
        <f t="shared" si="7"/>
        <v>6.0583405802957208E-2</v>
      </c>
      <c r="M70" s="36">
        <f t="shared" si="8"/>
        <v>0.1059922595134932</v>
      </c>
    </row>
    <row r="71" spans="1:13" x14ac:dyDescent="0.35">
      <c r="A71" t="str">
        <f>A70</f>
        <v>China</v>
      </c>
      <c r="B71" t="str">
        <f>B70</f>
        <v>eps-china-crux NoSettings</v>
      </c>
      <c r="C71" t="s">
        <v>175</v>
      </c>
      <c r="D71">
        <f>SUMIFS('EPS BAU Outputs'!C:C,'EPS BAU Outputs'!$B:$B,$B71,'EPS BAU Outputs'!$A:$A,$C71)</f>
        <v>0</v>
      </c>
      <c r="E71">
        <f>SUMIFS('EPS BAU Outputs'!M:M,'EPS BAU Outputs'!$B:$B,$B71,'EPS BAU Outputs'!$A:$A,$C71)</f>
        <v>0</v>
      </c>
      <c r="F71">
        <f>SUMIFS('EPS BAU Outputs'!W:W,'EPS BAU Outputs'!$B:$B,$B71,'EPS BAU Outputs'!$A:$A,$C71)</f>
        <v>0</v>
      </c>
      <c r="G71">
        <f>SUMIFS('EPS BAU Outputs'!AG:AG,'EPS BAU Outputs'!$B:$B,$B71,'EPS BAU Outputs'!$A:$A,$C71)</f>
        <v>0</v>
      </c>
      <c r="I71" t="str">
        <f>INDEX('EPS Crosswalk'!$B$17:$B$24,MATCH($C71,'EPS Crosswalk'!$C$17:$C$24,0),1)</f>
        <v>Electricity</v>
      </c>
      <c r="J71" s="36">
        <f t="shared" si="4"/>
        <v>0</v>
      </c>
      <c r="K71" s="36">
        <f t="shared" si="6"/>
        <v>0</v>
      </c>
      <c r="L71" s="36">
        <f t="shared" si="7"/>
        <v>0</v>
      </c>
      <c r="M71" s="36">
        <f t="shared" si="8"/>
        <v>0</v>
      </c>
    </row>
    <row r="72" spans="1:13" x14ac:dyDescent="0.35">
      <c r="A72" t="str">
        <f t="shared" ref="A72:A77" si="17">A71</f>
        <v>China</v>
      </c>
      <c r="B72" t="str">
        <f t="shared" ref="B72:B77" si="18">B71</f>
        <v>eps-china-crux NoSettings</v>
      </c>
      <c r="C72" t="s">
        <v>176</v>
      </c>
      <c r="D72">
        <f>SUMIFS('EPS BAU Outputs'!C:C,'EPS BAU Outputs'!$B:$B,$B72,'EPS BAU Outputs'!$A:$A,$C72)</f>
        <v>3657400000000000</v>
      </c>
      <c r="E72">
        <f>SUMIFS('EPS BAU Outputs'!M:M,'EPS BAU Outputs'!$B:$B,$B72,'EPS BAU Outputs'!$A:$A,$C72)</f>
        <v>4734000000000000</v>
      </c>
      <c r="F72">
        <f>SUMIFS('EPS BAU Outputs'!W:W,'EPS BAU Outputs'!$B:$B,$B72,'EPS BAU Outputs'!$A:$A,$C72)</f>
        <v>5857000000000000</v>
      </c>
      <c r="G72">
        <f>SUMIFS('EPS BAU Outputs'!AG:AG,'EPS BAU Outputs'!$B:$B,$B72,'EPS BAU Outputs'!$A:$A,$C72)</f>
        <v>7027300000000000</v>
      </c>
      <c r="I72" t="str">
        <f>INDEX('EPS Crosswalk'!$B$17:$B$24,MATCH($C72,'EPS Crosswalk'!$C$17:$C$24,0),1)</f>
        <v>Residential</v>
      </c>
      <c r="J72" s="36">
        <f t="shared" si="4"/>
        <v>0.161213042694104</v>
      </c>
      <c r="K72" s="36">
        <f t="shared" si="6"/>
        <v>0.15527594364171091</v>
      </c>
      <c r="L72" s="36">
        <f t="shared" si="7"/>
        <v>0.16704343607908803</v>
      </c>
      <c r="M72" s="36">
        <f t="shared" si="8"/>
        <v>0.1944527013291347</v>
      </c>
    </row>
    <row r="73" spans="1:13" x14ac:dyDescent="0.35">
      <c r="A73" t="str">
        <f t="shared" si="17"/>
        <v>China</v>
      </c>
      <c r="B73" t="str">
        <f t="shared" si="18"/>
        <v>eps-china-crux NoSettings</v>
      </c>
      <c r="C73" t="s">
        <v>177</v>
      </c>
      <c r="D73">
        <f>SUMIFS('EPS BAU Outputs'!C:C,'EPS BAU Outputs'!$B:$B,$B73,'EPS BAU Outputs'!$A:$A,$C73)</f>
        <v>3449660000000000</v>
      </c>
      <c r="E73">
        <f>SUMIFS('EPS BAU Outputs'!M:M,'EPS BAU Outputs'!$B:$B,$B73,'EPS BAU Outputs'!$A:$A,$C73)</f>
        <v>4727300000000000</v>
      </c>
      <c r="F73">
        <f>SUMIFS('EPS BAU Outputs'!W:W,'EPS BAU Outputs'!$B:$B,$B73,'EPS BAU Outputs'!$A:$A,$C73)</f>
        <v>5414700000000000</v>
      </c>
      <c r="G73">
        <f>SUMIFS('EPS BAU Outputs'!AG:AG,'EPS BAU Outputs'!$B:$B,$B73,'EPS BAU Outputs'!$A:$A,$C73)</f>
        <v>5810000000000000</v>
      </c>
      <c r="I73" t="str">
        <f>INDEX('EPS Crosswalk'!$B$17:$B$24,MATCH($C73,'EPS Crosswalk'!$C$17:$C$24,0),1)</f>
        <v>Commercial</v>
      </c>
      <c r="J73" s="36">
        <f t="shared" si="4"/>
        <v>0.15205615597422836</v>
      </c>
      <c r="K73" s="36">
        <f t="shared" si="6"/>
        <v>0.15505618258923953</v>
      </c>
      <c r="L73" s="36">
        <f t="shared" si="7"/>
        <v>0.15442890444552465</v>
      </c>
      <c r="M73" s="36">
        <f t="shared" si="8"/>
        <v>0.16076874400157565</v>
      </c>
    </row>
    <row r="74" spans="1:13" x14ac:dyDescent="0.35">
      <c r="A74" t="str">
        <f t="shared" si="17"/>
        <v>China</v>
      </c>
      <c r="B74" t="str">
        <f t="shared" si="18"/>
        <v>eps-china-crux NoSettings</v>
      </c>
      <c r="C74" t="s">
        <v>178</v>
      </c>
      <c r="D74">
        <f>SUMIFS('EPS BAU Outputs'!C:C,'EPS BAU Outputs'!$B:$B,$B74,'EPS BAU Outputs'!$A:$A,$C74)</f>
        <v>1.54358E+16</v>
      </c>
      <c r="E74">
        <f>SUMIFS('EPS BAU Outputs'!M:M,'EPS BAU Outputs'!$B:$B,$B74,'EPS BAU Outputs'!$A:$A,$C74)</f>
        <v>2.03924E+16</v>
      </c>
      <c r="F74">
        <f>SUMIFS('EPS BAU Outputs'!W:W,'EPS BAU Outputs'!$B:$B,$B74,'EPS BAU Outputs'!$A:$A,$C74)</f>
        <v>2.16659E+16</v>
      </c>
      <c r="G74">
        <f>SUMIFS('EPS BAU Outputs'!AG:AG,'EPS BAU Outputs'!$B:$B,$B74,'EPS BAU Outputs'!$A:$A,$C74)</f>
        <v>1.94667E+16</v>
      </c>
      <c r="I74" t="str">
        <f>INDEX('EPS Crosswalk'!$B$17:$B$24,MATCH($C74,'EPS Crosswalk'!$C$17:$C$24,0),1)</f>
        <v>Industry</v>
      </c>
      <c r="J74" s="36">
        <f t="shared" si="4"/>
        <v>0.68038833171587754</v>
      </c>
      <c r="K74" s="36">
        <f t="shared" si="6"/>
        <v>0.66887392334584406</v>
      </c>
      <c r="L74" s="36">
        <f t="shared" si="7"/>
        <v>0.61791811195934998</v>
      </c>
      <c r="M74" s="36">
        <f t="shared" si="8"/>
        <v>0.53866383973416054</v>
      </c>
    </row>
    <row r="75" spans="1:13" x14ac:dyDescent="0.35">
      <c r="A75" t="str">
        <f t="shared" si="17"/>
        <v>China</v>
      </c>
      <c r="B75" t="str">
        <f t="shared" si="18"/>
        <v>eps-china-crux NoSettings</v>
      </c>
      <c r="C75" t="s">
        <v>179</v>
      </c>
      <c r="D75">
        <f>SUMIFS('EPS BAU Outputs'!C:C,'EPS BAU Outputs'!$B:$B,$B75,'EPS BAU Outputs'!$A:$A,$C75)</f>
        <v>2022700000</v>
      </c>
      <c r="E75">
        <f>SUMIFS('EPS BAU Outputs'!M:M,'EPS BAU Outputs'!$B:$B,$B75,'EPS BAU Outputs'!$A:$A,$C75)</f>
        <v>46867000000</v>
      </c>
      <c r="F75">
        <f>SUMIFS('EPS BAU Outputs'!W:W,'EPS BAU Outputs'!$B:$B,$B75,'EPS BAU Outputs'!$A:$A,$C75)</f>
        <v>916600000000</v>
      </c>
      <c r="G75">
        <f>SUMIFS('EPS BAU Outputs'!AG:AG,'EPS BAU Outputs'!$B:$B,$B75,'EPS BAU Outputs'!$A:$A,$C75)</f>
        <v>4425400000000</v>
      </c>
      <c r="I75" t="str">
        <f>INDEX('EPS Crosswalk'!$B$17:$B$24,MATCH($C75,'EPS Crosswalk'!$C$17:$C$24,0),1)</f>
        <v>District Heat</v>
      </c>
      <c r="J75" s="36">
        <f t="shared" si="4"/>
        <v>8.9157768211670624E-8</v>
      </c>
      <c r="K75" s="36">
        <f t="shared" si="6"/>
        <v>1.5372449621157722E-6</v>
      </c>
      <c r="L75" s="36">
        <f t="shared" si="7"/>
        <v>2.6141713080090844E-5</v>
      </c>
      <c r="M75" s="36">
        <f t="shared" si="8"/>
        <v>1.2245542163589896E-4</v>
      </c>
    </row>
    <row r="76" spans="1:13" x14ac:dyDescent="0.35">
      <c r="A76" t="str">
        <f t="shared" si="17"/>
        <v>China</v>
      </c>
      <c r="B76" t="str">
        <f t="shared" si="18"/>
        <v>eps-china-crux NoSettings</v>
      </c>
      <c r="C76" t="s">
        <v>180</v>
      </c>
      <c r="D76">
        <f>SUMIFS('EPS BAU Outputs'!C:C,'EPS BAU Outputs'!$B:$B,$B76,'EPS BAU Outputs'!$A:$A,$C76)</f>
        <v>0</v>
      </c>
      <c r="E76">
        <f>SUMIFS('EPS BAU Outputs'!M:M,'EPS BAU Outputs'!$B:$B,$B76,'EPS BAU Outputs'!$A:$A,$C76)</f>
        <v>0</v>
      </c>
      <c r="F76">
        <f>SUMIFS('EPS BAU Outputs'!W:W,'EPS BAU Outputs'!$B:$B,$B76,'EPS BAU Outputs'!$A:$A,$C76)</f>
        <v>0</v>
      </c>
      <c r="G76">
        <f>SUMIFS('EPS BAU Outputs'!AG:AG,'EPS BAU Outputs'!$B:$B,$B76,'EPS BAU Outputs'!$A:$A,$C76)</f>
        <v>0</v>
      </c>
      <c r="I76" t="str">
        <f>INDEX('EPS Crosswalk'!$B$17:$B$24,MATCH($C76,'EPS Crosswalk'!$C$17:$C$24,0),1)</f>
        <v>Land</v>
      </c>
      <c r="J76" s="36">
        <f t="shared" si="4"/>
        <v>0</v>
      </c>
      <c r="K76" s="36">
        <f t="shared" si="6"/>
        <v>0</v>
      </c>
      <c r="L76" s="36">
        <f t="shared" si="7"/>
        <v>0</v>
      </c>
      <c r="M76" s="36">
        <f t="shared" si="8"/>
        <v>0</v>
      </c>
    </row>
    <row r="77" spans="1:13" x14ac:dyDescent="0.35">
      <c r="A77" t="str">
        <f t="shared" si="17"/>
        <v>China</v>
      </c>
      <c r="B77" t="str">
        <f t="shared" si="18"/>
        <v>eps-china-crux NoSettings</v>
      </c>
      <c r="C77" t="s">
        <v>181</v>
      </c>
      <c r="D77">
        <f>SUMIFS('EPS BAU Outputs'!C:C,'EPS BAU Outputs'!$B:$B,$B77,'EPS BAU Outputs'!$A:$A,$C77)</f>
        <v>0</v>
      </c>
      <c r="E77">
        <f>SUMIFS('EPS BAU Outputs'!M:M,'EPS BAU Outputs'!$B:$B,$B77,'EPS BAU Outputs'!$A:$A,$C77)</f>
        <v>0</v>
      </c>
      <c r="F77">
        <f>SUMIFS('EPS BAU Outputs'!W:W,'EPS BAU Outputs'!$B:$B,$B77,'EPS BAU Outputs'!$A:$A,$C77)</f>
        <v>0</v>
      </c>
      <c r="G77">
        <f>SUMIFS('EPS BAU Outputs'!AG:AG,'EPS BAU Outputs'!$B:$B,$B77,'EPS BAU Outputs'!$A:$A,$C77)</f>
        <v>0</v>
      </c>
      <c r="I77" t="str">
        <f>INDEX('EPS Crosswalk'!$B$17:$B$24,MATCH($C77,'EPS Crosswalk'!$C$17:$C$24,0),1)</f>
        <v>Geoengineering</v>
      </c>
      <c r="J77" s="36">
        <f t="shared" si="4"/>
        <v>0</v>
      </c>
      <c r="K77" s="36">
        <f t="shared" si="6"/>
        <v>0</v>
      </c>
      <c r="L77" s="36">
        <f t="shared" si="7"/>
        <v>0</v>
      </c>
      <c r="M77" s="36">
        <f t="shared" si="8"/>
        <v>0</v>
      </c>
    </row>
    <row r="78" spans="1:13" x14ac:dyDescent="0.35">
      <c r="A78" s="34" t="s">
        <v>34</v>
      </c>
      <c r="B78" t="str">
        <f>VLOOKUP(A78,'EPS Crosswalk'!E$2:G$10,3,FALSE)</f>
        <v>eps-india-crux NoSettings</v>
      </c>
      <c r="C78" t="s">
        <v>174</v>
      </c>
      <c r="D78">
        <f>SUMIFS('EPS BAU Outputs'!C:C,'EPS BAU Outputs'!$B:$B,$B78,'EPS BAU Outputs'!$A:$A,$C78)</f>
        <v>51202400000000</v>
      </c>
      <c r="E78">
        <f>SUMIFS('EPS BAU Outputs'!M:M,'EPS BAU Outputs'!$B:$B,$B78,'EPS BAU Outputs'!$A:$A,$C78)</f>
        <v>253720000000000</v>
      </c>
      <c r="F78">
        <f>SUMIFS('EPS BAU Outputs'!W:W,'EPS BAU Outputs'!$B:$B,$B78,'EPS BAU Outputs'!$A:$A,$C78)</f>
        <v>718089000000000</v>
      </c>
      <c r="G78">
        <f>SUMIFS('EPS BAU Outputs'!AG:AG,'EPS BAU Outputs'!$B:$B,$B78,'EPS BAU Outputs'!$A:$A,$C78)</f>
        <v>1116020000000000</v>
      </c>
      <c r="I78" t="str">
        <f>INDEX('EPS Crosswalk'!$B$17:$B$24,MATCH($C78,'EPS Crosswalk'!$C$17:$C$24,0),1)</f>
        <v>Transportation</v>
      </c>
      <c r="J78" s="36">
        <f t="shared" si="4"/>
        <v>1.3512551331433255E-2</v>
      </c>
      <c r="K78" s="36">
        <f t="shared" si="6"/>
        <v>4.0931664834001867E-2</v>
      </c>
      <c r="L78" s="36">
        <f t="shared" si="7"/>
        <v>7.8185566229066861E-2</v>
      </c>
      <c r="M78" s="36">
        <f t="shared" si="8"/>
        <v>9.1853195545035238E-2</v>
      </c>
    </row>
    <row r="79" spans="1:13" x14ac:dyDescent="0.35">
      <c r="A79" t="str">
        <f>A78</f>
        <v>India</v>
      </c>
      <c r="B79" t="str">
        <f>B78</f>
        <v>eps-india-crux NoSettings</v>
      </c>
      <c r="C79" t="s">
        <v>175</v>
      </c>
      <c r="D79">
        <f>SUMIFS('EPS BAU Outputs'!C:C,'EPS BAU Outputs'!$B:$B,$B79,'EPS BAU Outputs'!$A:$A,$C79)</f>
        <v>0</v>
      </c>
      <c r="E79">
        <f>SUMIFS('EPS BAU Outputs'!M:M,'EPS BAU Outputs'!$B:$B,$B79,'EPS BAU Outputs'!$A:$A,$C79)</f>
        <v>0</v>
      </c>
      <c r="F79">
        <f>SUMIFS('EPS BAU Outputs'!W:W,'EPS BAU Outputs'!$B:$B,$B79,'EPS BAU Outputs'!$A:$A,$C79)</f>
        <v>0</v>
      </c>
      <c r="G79">
        <f>SUMIFS('EPS BAU Outputs'!AG:AG,'EPS BAU Outputs'!$B:$B,$B79,'EPS BAU Outputs'!$A:$A,$C79)</f>
        <v>0</v>
      </c>
      <c r="I79" t="str">
        <f>INDEX('EPS Crosswalk'!$B$17:$B$24,MATCH($C79,'EPS Crosswalk'!$C$17:$C$24,0),1)</f>
        <v>Electricity</v>
      </c>
      <c r="J79" s="36">
        <f t="shared" si="4"/>
        <v>0</v>
      </c>
      <c r="K79" s="36">
        <f t="shared" si="6"/>
        <v>0</v>
      </c>
      <c r="L79" s="36">
        <f t="shared" si="7"/>
        <v>0</v>
      </c>
      <c r="M79" s="36">
        <f t="shared" si="8"/>
        <v>0</v>
      </c>
    </row>
    <row r="80" spans="1:13" x14ac:dyDescent="0.35">
      <c r="A80" t="str">
        <f t="shared" ref="A80:A85" si="19">A79</f>
        <v>India</v>
      </c>
      <c r="B80" t="str">
        <f t="shared" ref="B80:B85" si="20">B79</f>
        <v>eps-india-crux NoSettings</v>
      </c>
      <c r="C80" t="s">
        <v>176</v>
      </c>
      <c r="D80">
        <f>SUMIFS('EPS BAU Outputs'!C:C,'EPS BAU Outputs'!$B:$B,$B80,'EPS BAU Outputs'!$A:$A,$C80)</f>
        <v>1025750000000000</v>
      </c>
      <c r="E80">
        <f>SUMIFS('EPS BAU Outputs'!M:M,'EPS BAU Outputs'!$B:$B,$B80,'EPS BAU Outputs'!$A:$A,$C80)</f>
        <v>1883480000000000</v>
      </c>
      <c r="F80">
        <f>SUMIFS('EPS BAU Outputs'!W:W,'EPS BAU Outputs'!$B:$B,$B80,'EPS BAU Outputs'!$A:$A,$C80)</f>
        <v>2930000000000000</v>
      </c>
      <c r="G80">
        <f>SUMIFS('EPS BAU Outputs'!AG:AG,'EPS BAU Outputs'!$B:$B,$B80,'EPS BAU Outputs'!$A:$A,$C80)</f>
        <v>4015600000000000</v>
      </c>
      <c r="I80" t="str">
        <f>INDEX('EPS Crosswalk'!$B$17:$B$24,MATCH($C80,'EPS Crosswalk'!$C$17:$C$24,0),1)</f>
        <v>Residential</v>
      </c>
      <c r="J80" s="36">
        <f t="shared" si="4"/>
        <v>0.27070019233898529</v>
      </c>
      <c r="K80" s="36">
        <f t="shared" si="6"/>
        <v>0.303854532876974</v>
      </c>
      <c r="L80" s="36">
        <f t="shared" si="7"/>
        <v>0.31901854651883804</v>
      </c>
      <c r="M80" s="36">
        <f t="shared" si="8"/>
        <v>0.33050096954413316</v>
      </c>
    </row>
    <row r="81" spans="1:13" x14ac:dyDescent="0.35">
      <c r="A81" t="str">
        <f t="shared" si="19"/>
        <v>India</v>
      </c>
      <c r="B81" t="str">
        <f t="shared" si="20"/>
        <v>eps-india-crux NoSettings</v>
      </c>
      <c r="C81" t="s">
        <v>177</v>
      </c>
      <c r="D81">
        <f>SUMIFS('EPS BAU Outputs'!C:C,'EPS BAU Outputs'!$B:$B,$B81,'EPS BAU Outputs'!$A:$A,$C81)</f>
        <v>336645000000000</v>
      </c>
      <c r="E81">
        <f>SUMIFS('EPS BAU Outputs'!M:M,'EPS BAU Outputs'!$B:$B,$B81,'EPS BAU Outputs'!$A:$A,$C81)</f>
        <v>521384000000000</v>
      </c>
      <c r="F81">
        <f>SUMIFS('EPS BAU Outputs'!W:W,'EPS BAU Outputs'!$B:$B,$B81,'EPS BAU Outputs'!$A:$A,$C81)</f>
        <v>883100000000000</v>
      </c>
      <c r="G81">
        <f>SUMIFS('EPS BAU Outputs'!AG:AG,'EPS BAU Outputs'!$B:$B,$B81,'EPS BAU Outputs'!$A:$A,$C81)</f>
        <v>1355000000000000</v>
      </c>
      <c r="I81" t="str">
        <f>INDEX('EPS Crosswalk'!$B$17:$B$24,MATCH($C81,'EPS Crosswalk'!$C$17:$C$24,0),1)</f>
        <v>Commercial</v>
      </c>
      <c r="J81" s="36">
        <f t="shared" si="4"/>
        <v>8.8842180112071858E-2</v>
      </c>
      <c r="K81" s="36">
        <f t="shared" si="6"/>
        <v>8.4112861176932174E-2</v>
      </c>
      <c r="L81" s="36">
        <f t="shared" si="7"/>
        <v>9.6151972160677779E-2</v>
      </c>
      <c r="M81" s="36">
        <f t="shared" si="8"/>
        <v>0.11152226659336101</v>
      </c>
    </row>
    <row r="82" spans="1:13" x14ac:dyDescent="0.35">
      <c r="A82" t="str">
        <f t="shared" si="19"/>
        <v>India</v>
      </c>
      <c r="B82" t="str">
        <f t="shared" si="20"/>
        <v>eps-india-crux NoSettings</v>
      </c>
      <c r="C82" t="s">
        <v>178</v>
      </c>
      <c r="D82">
        <f>SUMIFS('EPS BAU Outputs'!C:C,'EPS BAU Outputs'!$B:$B,$B82,'EPS BAU Outputs'!$A:$A,$C82)</f>
        <v>2375650000000000</v>
      </c>
      <c r="E82">
        <f>SUMIFS('EPS BAU Outputs'!M:M,'EPS BAU Outputs'!$B:$B,$B82,'EPS BAU Outputs'!$A:$A,$C82)</f>
        <v>3540040000000000</v>
      </c>
      <c r="F82">
        <f>SUMIFS('EPS BAU Outputs'!W:W,'EPS BAU Outputs'!$B:$B,$B82,'EPS BAU Outputs'!$A:$A,$C82)</f>
        <v>4653230000000000</v>
      </c>
      <c r="G82">
        <f>SUMIFS('EPS BAU Outputs'!AG:AG,'EPS BAU Outputs'!$B:$B,$B82,'EPS BAU Outputs'!$A:$A,$C82)</f>
        <v>5663420000000000</v>
      </c>
      <c r="I82" t="str">
        <f>INDEX('EPS Crosswalk'!$B$17:$B$24,MATCH($C82,'EPS Crosswalk'!$C$17:$C$24,0),1)</f>
        <v>Industry</v>
      </c>
      <c r="J82" s="36">
        <f t="shared" si="4"/>
        <v>0.62694507621750961</v>
      </c>
      <c r="K82" s="36">
        <f t="shared" si="6"/>
        <v>0.57110094111209198</v>
      </c>
      <c r="L82" s="36">
        <f t="shared" si="7"/>
        <v>0.50664391509141737</v>
      </c>
      <c r="M82" s="36">
        <f t="shared" si="8"/>
        <v>0.46612356831747054</v>
      </c>
    </row>
    <row r="83" spans="1:13" x14ac:dyDescent="0.35">
      <c r="A83" t="str">
        <f t="shared" si="19"/>
        <v>India</v>
      </c>
      <c r="B83" t="str">
        <f t="shared" si="20"/>
        <v>eps-india-crux NoSettings</v>
      </c>
      <c r="C83" t="s">
        <v>179</v>
      </c>
      <c r="D83">
        <f>SUMIFS('EPS BAU Outputs'!C:C,'EPS BAU Outputs'!$B:$B,$B83,'EPS BAU Outputs'!$A:$A,$C83)</f>
        <v>0</v>
      </c>
      <c r="E83">
        <f>SUMIFS('EPS BAU Outputs'!M:M,'EPS BAU Outputs'!$B:$B,$B83,'EPS BAU Outputs'!$A:$A,$C83)</f>
        <v>0</v>
      </c>
      <c r="F83">
        <f>SUMIFS('EPS BAU Outputs'!W:W,'EPS BAU Outputs'!$B:$B,$B83,'EPS BAU Outputs'!$A:$A,$C83)</f>
        <v>0</v>
      </c>
      <c r="G83">
        <f>SUMIFS('EPS BAU Outputs'!AG:AG,'EPS BAU Outputs'!$B:$B,$B83,'EPS BAU Outputs'!$A:$A,$C83)</f>
        <v>0</v>
      </c>
      <c r="I83" t="str">
        <f>INDEX('EPS Crosswalk'!$B$17:$B$24,MATCH($C83,'EPS Crosswalk'!$C$17:$C$24,0),1)</f>
        <v>District Heat</v>
      </c>
      <c r="J83" s="36">
        <f t="shared" si="4"/>
        <v>0</v>
      </c>
      <c r="K83" s="36">
        <f t="shared" si="6"/>
        <v>0</v>
      </c>
      <c r="L83" s="36">
        <f t="shared" si="7"/>
        <v>0</v>
      </c>
      <c r="M83" s="36">
        <f t="shared" si="8"/>
        <v>0</v>
      </c>
    </row>
    <row r="84" spans="1:13" x14ac:dyDescent="0.35">
      <c r="A84" t="str">
        <f t="shared" si="19"/>
        <v>India</v>
      </c>
      <c r="B84" t="str">
        <f t="shared" si="20"/>
        <v>eps-india-crux NoSettings</v>
      </c>
      <c r="C84" t="s">
        <v>180</v>
      </c>
      <c r="D84">
        <f>SUMIFS('EPS BAU Outputs'!C:C,'EPS BAU Outputs'!$B:$B,$B84,'EPS BAU Outputs'!$A:$A,$C84)</f>
        <v>0</v>
      </c>
      <c r="E84">
        <f>SUMIFS('EPS BAU Outputs'!M:M,'EPS BAU Outputs'!$B:$B,$B84,'EPS BAU Outputs'!$A:$A,$C84)</f>
        <v>0</v>
      </c>
      <c r="F84">
        <f>SUMIFS('EPS BAU Outputs'!W:W,'EPS BAU Outputs'!$B:$B,$B84,'EPS BAU Outputs'!$A:$A,$C84)</f>
        <v>0</v>
      </c>
      <c r="G84">
        <f>SUMIFS('EPS BAU Outputs'!AG:AG,'EPS BAU Outputs'!$B:$B,$B84,'EPS BAU Outputs'!$A:$A,$C84)</f>
        <v>0</v>
      </c>
      <c r="I84" t="str">
        <f>INDEX('EPS Crosswalk'!$B$17:$B$24,MATCH($C84,'EPS Crosswalk'!$C$17:$C$24,0),1)</f>
        <v>Land</v>
      </c>
      <c r="J84" s="36">
        <f t="shared" si="4"/>
        <v>0</v>
      </c>
      <c r="K84" s="36">
        <f t="shared" si="6"/>
        <v>0</v>
      </c>
      <c r="L84" s="36">
        <f t="shared" si="7"/>
        <v>0</v>
      </c>
      <c r="M84" s="36">
        <f t="shared" si="8"/>
        <v>0</v>
      </c>
    </row>
    <row r="85" spans="1:13" x14ac:dyDescent="0.35">
      <c r="A85" t="str">
        <f t="shared" si="19"/>
        <v>India</v>
      </c>
      <c r="B85" t="str">
        <f t="shared" si="20"/>
        <v>eps-india-crux NoSettings</v>
      </c>
      <c r="C85" t="s">
        <v>181</v>
      </c>
      <c r="D85">
        <f>SUMIFS('EPS BAU Outputs'!C:C,'EPS BAU Outputs'!$B:$B,$B85,'EPS BAU Outputs'!$A:$A,$C85)</f>
        <v>0</v>
      </c>
      <c r="E85">
        <f>SUMIFS('EPS BAU Outputs'!M:M,'EPS BAU Outputs'!$B:$B,$B85,'EPS BAU Outputs'!$A:$A,$C85)</f>
        <v>0</v>
      </c>
      <c r="F85">
        <f>SUMIFS('EPS BAU Outputs'!W:W,'EPS BAU Outputs'!$B:$B,$B85,'EPS BAU Outputs'!$A:$A,$C85)</f>
        <v>0</v>
      </c>
      <c r="G85">
        <f>SUMIFS('EPS BAU Outputs'!AG:AG,'EPS BAU Outputs'!$B:$B,$B85,'EPS BAU Outputs'!$A:$A,$C85)</f>
        <v>0</v>
      </c>
      <c r="I85" t="str">
        <f>INDEX('EPS Crosswalk'!$B$17:$B$24,MATCH($C85,'EPS Crosswalk'!$C$17:$C$24,0),1)</f>
        <v>Geoengineering</v>
      </c>
      <c r="J85" s="36">
        <f t="shared" si="4"/>
        <v>0</v>
      </c>
      <c r="K85" s="36">
        <f t="shared" si="6"/>
        <v>0</v>
      </c>
      <c r="L85" s="36">
        <f t="shared" si="7"/>
        <v>0</v>
      </c>
      <c r="M85" s="36">
        <f t="shared" si="8"/>
        <v>0</v>
      </c>
    </row>
    <row r="86" spans="1:13" x14ac:dyDescent="0.35">
      <c r="A86" s="34" t="s">
        <v>35</v>
      </c>
      <c r="B86" t="str">
        <f>VLOOKUP(A86,'EPS Crosswalk'!E$2:G$10,3,FALSE)</f>
        <v>eps-indonesia-crux NoSettings</v>
      </c>
      <c r="C86" t="s">
        <v>174</v>
      </c>
      <c r="D86">
        <f>SUMIFS('EPS BAU Outputs'!C:C,'EPS BAU Outputs'!$B:$B,$B86,'EPS BAU Outputs'!$A:$A,$C86)</f>
        <v>0</v>
      </c>
      <c r="E86">
        <f>SUMIFS('EPS BAU Outputs'!M:M,'EPS BAU Outputs'!$B:$B,$B86,'EPS BAU Outputs'!$A:$A,$C86)</f>
        <v>0</v>
      </c>
      <c r="F86">
        <f>SUMIFS('EPS BAU Outputs'!W:W,'EPS BAU Outputs'!$B:$B,$B86,'EPS BAU Outputs'!$A:$A,$C86)</f>
        <v>0</v>
      </c>
      <c r="G86">
        <f>SUMIFS('EPS BAU Outputs'!AG:AG,'EPS BAU Outputs'!$B:$B,$B86,'EPS BAU Outputs'!$A:$A,$C86)</f>
        <v>0</v>
      </c>
      <c r="I86" t="str">
        <f>INDEX('EPS Crosswalk'!$B$17:$B$24,MATCH($C86,'EPS Crosswalk'!$C$17:$C$24,0),1)</f>
        <v>Transportation</v>
      </c>
      <c r="J86" s="38">
        <f>J78</f>
        <v>1.3512551331433255E-2</v>
      </c>
      <c r="K86" s="38">
        <f t="shared" ref="K86:M86" si="21">K78</f>
        <v>4.0931664834001867E-2</v>
      </c>
      <c r="L86" s="38">
        <f t="shared" si="21"/>
        <v>7.8185566229066861E-2</v>
      </c>
      <c r="M86" s="38">
        <f t="shared" si="21"/>
        <v>9.1853195545035238E-2</v>
      </c>
    </row>
    <row r="87" spans="1:13" x14ac:dyDescent="0.35">
      <c r="A87" t="str">
        <f>A86</f>
        <v>Indonesia</v>
      </c>
      <c r="B87" t="str">
        <f>B86</f>
        <v>eps-indonesia-crux NoSettings</v>
      </c>
      <c r="C87" t="s">
        <v>175</v>
      </c>
      <c r="D87">
        <f>SUMIFS('EPS BAU Outputs'!C:C,'EPS BAU Outputs'!$B:$B,$B87,'EPS BAU Outputs'!$A:$A,$C87)</f>
        <v>0</v>
      </c>
      <c r="E87">
        <f>SUMIFS('EPS BAU Outputs'!M:M,'EPS BAU Outputs'!$B:$B,$B87,'EPS BAU Outputs'!$A:$A,$C87)</f>
        <v>0</v>
      </c>
      <c r="F87">
        <f>SUMIFS('EPS BAU Outputs'!W:W,'EPS BAU Outputs'!$B:$B,$B87,'EPS BAU Outputs'!$A:$A,$C87)</f>
        <v>0</v>
      </c>
      <c r="G87">
        <f>SUMIFS('EPS BAU Outputs'!AG:AG,'EPS BAU Outputs'!$B:$B,$B87,'EPS BAU Outputs'!$A:$A,$C87)</f>
        <v>0</v>
      </c>
      <c r="I87" t="str">
        <f>INDEX('EPS Crosswalk'!$B$17:$B$24,MATCH($C87,'EPS Crosswalk'!$C$17:$C$24,0),1)</f>
        <v>Electricity</v>
      </c>
      <c r="J87" s="38">
        <f t="shared" ref="J87:M93" si="22">J79</f>
        <v>0</v>
      </c>
      <c r="K87" s="38">
        <f t="shared" si="22"/>
        <v>0</v>
      </c>
      <c r="L87" s="38">
        <f t="shared" si="22"/>
        <v>0</v>
      </c>
      <c r="M87" s="38">
        <f t="shared" si="22"/>
        <v>0</v>
      </c>
    </row>
    <row r="88" spans="1:13" x14ac:dyDescent="0.35">
      <c r="A88" t="str">
        <f t="shared" ref="A88:A93" si="23">A87</f>
        <v>Indonesia</v>
      </c>
      <c r="B88" t="str">
        <f t="shared" ref="B88:B93" si="24">B87</f>
        <v>eps-indonesia-crux NoSettings</v>
      </c>
      <c r="C88" t="s">
        <v>176</v>
      </c>
      <c r="D88">
        <f>SUMIFS('EPS BAU Outputs'!C:C,'EPS BAU Outputs'!$B:$B,$B88,'EPS BAU Outputs'!$A:$A,$C88)</f>
        <v>0</v>
      </c>
      <c r="E88">
        <f>SUMIFS('EPS BAU Outputs'!M:M,'EPS BAU Outputs'!$B:$B,$B88,'EPS BAU Outputs'!$A:$A,$C88)</f>
        <v>0</v>
      </c>
      <c r="F88">
        <f>SUMIFS('EPS BAU Outputs'!W:W,'EPS BAU Outputs'!$B:$B,$B88,'EPS BAU Outputs'!$A:$A,$C88)</f>
        <v>0</v>
      </c>
      <c r="G88">
        <f>SUMIFS('EPS BAU Outputs'!AG:AG,'EPS BAU Outputs'!$B:$B,$B88,'EPS BAU Outputs'!$A:$A,$C88)</f>
        <v>0</v>
      </c>
      <c r="I88" t="str">
        <f>INDEX('EPS Crosswalk'!$B$17:$B$24,MATCH($C88,'EPS Crosswalk'!$C$17:$C$24,0),1)</f>
        <v>Residential</v>
      </c>
      <c r="J88" s="38">
        <f t="shared" si="22"/>
        <v>0.27070019233898529</v>
      </c>
      <c r="K88" s="38">
        <f t="shared" si="22"/>
        <v>0.303854532876974</v>
      </c>
      <c r="L88" s="38">
        <f t="shared" si="22"/>
        <v>0.31901854651883804</v>
      </c>
      <c r="M88" s="38">
        <f t="shared" si="22"/>
        <v>0.33050096954413316</v>
      </c>
    </row>
    <row r="89" spans="1:13" x14ac:dyDescent="0.35">
      <c r="A89" t="str">
        <f t="shared" si="23"/>
        <v>Indonesia</v>
      </c>
      <c r="B89" t="str">
        <f t="shared" si="24"/>
        <v>eps-indonesia-crux NoSettings</v>
      </c>
      <c r="C89" t="s">
        <v>177</v>
      </c>
      <c r="D89">
        <f>SUMIFS('EPS BAU Outputs'!C:C,'EPS BAU Outputs'!$B:$B,$B89,'EPS BAU Outputs'!$A:$A,$C89)</f>
        <v>0</v>
      </c>
      <c r="E89">
        <f>SUMIFS('EPS BAU Outputs'!M:M,'EPS BAU Outputs'!$B:$B,$B89,'EPS BAU Outputs'!$A:$A,$C89)</f>
        <v>0</v>
      </c>
      <c r="F89">
        <f>SUMIFS('EPS BAU Outputs'!W:W,'EPS BAU Outputs'!$B:$B,$B89,'EPS BAU Outputs'!$A:$A,$C89)</f>
        <v>0</v>
      </c>
      <c r="G89">
        <f>SUMIFS('EPS BAU Outputs'!AG:AG,'EPS BAU Outputs'!$B:$B,$B89,'EPS BAU Outputs'!$A:$A,$C89)</f>
        <v>0</v>
      </c>
      <c r="I89" t="str">
        <f>INDEX('EPS Crosswalk'!$B$17:$B$24,MATCH($C89,'EPS Crosswalk'!$C$17:$C$24,0),1)</f>
        <v>Commercial</v>
      </c>
      <c r="J89" s="38">
        <f t="shared" si="22"/>
        <v>8.8842180112071858E-2</v>
      </c>
      <c r="K89" s="38">
        <f t="shared" si="22"/>
        <v>8.4112861176932174E-2</v>
      </c>
      <c r="L89" s="38">
        <f t="shared" si="22"/>
        <v>9.6151972160677779E-2</v>
      </c>
      <c r="M89" s="38">
        <f t="shared" si="22"/>
        <v>0.11152226659336101</v>
      </c>
    </row>
    <row r="90" spans="1:13" x14ac:dyDescent="0.35">
      <c r="A90" t="str">
        <f t="shared" si="23"/>
        <v>Indonesia</v>
      </c>
      <c r="B90" t="str">
        <f t="shared" si="24"/>
        <v>eps-indonesia-crux NoSettings</v>
      </c>
      <c r="C90" t="s">
        <v>178</v>
      </c>
      <c r="D90">
        <f>SUMIFS('EPS BAU Outputs'!C:C,'EPS BAU Outputs'!$B:$B,$B90,'EPS BAU Outputs'!$A:$A,$C90)</f>
        <v>0</v>
      </c>
      <c r="E90">
        <f>SUMIFS('EPS BAU Outputs'!M:M,'EPS BAU Outputs'!$B:$B,$B90,'EPS BAU Outputs'!$A:$A,$C90)</f>
        <v>0</v>
      </c>
      <c r="F90">
        <f>SUMIFS('EPS BAU Outputs'!W:W,'EPS BAU Outputs'!$B:$B,$B90,'EPS BAU Outputs'!$A:$A,$C90)</f>
        <v>0</v>
      </c>
      <c r="G90">
        <f>SUMIFS('EPS BAU Outputs'!AG:AG,'EPS BAU Outputs'!$B:$B,$B90,'EPS BAU Outputs'!$A:$A,$C90)</f>
        <v>0</v>
      </c>
      <c r="I90" t="str">
        <f>INDEX('EPS Crosswalk'!$B$17:$B$24,MATCH($C90,'EPS Crosswalk'!$C$17:$C$24,0),1)</f>
        <v>Industry</v>
      </c>
      <c r="J90" s="38">
        <f t="shared" si="22"/>
        <v>0.62694507621750961</v>
      </c>
      <c r="K90" s="38">
        <f t="shared" si="22"/>
        <v>0.57110094111209198</v>
      </c>
      <c r="L90" s="38">
        <f t="shared" si="22"/>
        <v>0.50664391509141737</v>
      </c>
      <c r="M90" s="38">
        <f t="shared" si="22"/>
        <v>0.46612356831747054</v>
      </c>
    </row>
    <row r="91" spans="1:13" x14ac:dyDescent="0.35">
      <c r="A91" t="str">
        <f t="shared" si="23"/>
        <v>Indonesia</v>
      </c>
      <c r="B91" t="str">
        <f t="shared" si="24"/>
        <v>eps-indonesia-crux NoSettings</v>
      </c>
      <c r="C91" t="s">
        <v>179</v>
      </c>
      <c r="D91">
        <f>SUMIFS('EPS BAU Outputs'!C:C,'EPS BAU Outputs'!$B:$B,$B91,'EPS BAU Outputs'!$A:$A,$C91)</f>
        <v>0</v>
      </c>
      <c r="E91">
        <f>SUMIFS('EPS BAU Outputs'!M:M,'EPS BAU Outputs'!$B:$B,$B91,'EPS BAU Outputs'!$A:$A,$C91)</f>
        <v>0</v>
      </c>
      <c r="F91">
        <f>SUMIFS('EPS BAU Outputs'!W:W,'EPS BAU Outputs'!$B:$B,$B91,'EPS BAU Outputs'!$A:$A,$C91)</f>
        <v>0</v>
      </c>
      <c r="G91">
        <f>SUMIFS('EPS BAU Outputs'!AG:AG,'EPS BAU Outputs'!$B:$B,$B91,'EPS BAU Outputs'!$A:$A,$C91)</f>
        <v>0</v>
      </c>
      <c r="I91" t="str">
        <f>INDEX('EPS Crosswalk'!$B$17:$B$24,MATCH($C91,'EPS Crosswalk'!$C$17:$C$24,0),1)</f>
        <v>District Heat</v>
      </c>
      <c r="J91" s="38">
        <f t="shared" si="22"/>
        <v>0</v>
      </c>
      <c r="K91" s="38">
        <f t="shared" si="22"/>
        <v>0</v>
      </c>
      <c r="L91" s="38">
        <f t="shared" si="22"/>
        <v>0</v>
      </c>
      <c r="M91" s="38">
        <f t="shared" si="22"/>
        <v>0</v>
      </c>
    </row>
    <row r="92" spans="1:13" x14ac:dyDescent="0.35">
      <c r="A92" t="str">
        <f t="shared" si="23"/>
        <v>Indonesia</v>
      </c>
      <c r="B92" t="str">
        <f t="shared" si="24"/>
        <v>eps-indonesia-crux NoSettings</v>
      </c>
      <c r="C92" t="s">
        <v>180</v>
      </c>
      <c r="D92">
        <f>SUMIFS('EPS BAU Outputs'!C:C,'EPS BAU Outputs'!$B:$B,$B92,'EPS BAU Outputs'!$A:$A,$C92)</f>
        <v>0</v>
      </c>
      <c r="E92">
        <f>SUMIFS('EPS BAU Outputs'!M:M,'EPS BAU Outputs'!$B:$B,$B92,'EPS BAU Outputs'!$A:$A,$C92)</f>
        <v>0</v>
      </c>
      <c r="F92">
        <f>SUMIFS('EPS BAU Outputs'!W:W,'EPS BAU Outputs'!$B:$B,$B92,'EPS BAU Outputs'!$A:$A,$C92)</f>
        <v>0</v>
      </c>
      <c r="G92">
        <f>SUMIFS('EPS BAU Outputs'!AG:AG,'EPS BAU Outputs'!$B:$B,$B92,'EPS BAU Outputs'!$A:$A,$C92)</f>
        <v>0</v>
      </c>
      <c r="I92" t="str">
        <f>INDEX('EPS Crosswalk'!$B$17:$B$24,MATCH($C92,'EPS Crosswalk'!$C$17:$C$24,0),1)</f>
        <v>Land</v>
      </c>
      <c r="J92" s="38">
        <f t="shared" si="22"/>
        <v>0</v>
      </c>
      <c r="K92" s="38">
        <f t="shared" si="22"/>
        <v>0</v>
      </c>
      <c r="L92" s="38">
        <f t="shared" si="22"/>
        <v>0</v>
      </c>
      <c r="M92" s="38">
        <f t="shared" si="22"/>
        <v>0</v>
      </c>
    </row>
    <row r="93" spans="1:13" x14ac:dyDescent="0.35">
      <c r="A93" t="str">
        <f t="shared" si="23"/>
        <v>Indonesia</v>
      </c>
      <c r="B93" t="str">
        <f t="shared" si="24"/>
        <v>eps-indonesia-crux NoSettings</v>
      </c>
      <c r="C93" t="s">
        <v>181</v>
      </c>
      <c r="D93">
        <f>SUMIFS('EPS BAU Outputs'!C:C,'EPS BAU Outputs'!$B:$B,$B93,'EPS BAU Outputs'!$A:$A,$C93)</f>
        <v>0</v>
      </c>
      <c r="E93">
        <f>SUMIFS('EPS BAU Outputs'!M:M,'EPS BAU Outputs'!$B:$B,$B93,'EPS BAU Outputs'!$A:$A,$C93)</f>
        <v>0</v>
      </c>
      <c r="F93">
        <f>SUMIFS('EPS BAU Outputs'!W:W,'EPS BAU Outputs'!$B:$B,$B93,'EPS BAU Outputs'!$A:$A,$C93)</f>
        <v>0</v>
      </c>
      <c r="G93">
        <f>SUMIFS('EPS BAU Outputs'!AG:AG,'EPS BAU Outputs'!$B:$B,$B93,'EPS BAU Outputs'!$A:$A,$C93)</f>
        <v>0</v>
      </c>
      <c r="I93" t="str">
        <f>INDEX('EPS Crosswalk'!$B$17:$B$24,MATCH($C93,'EPS Crosswalk'!$C$17:$C$24,0),1)</f>
        <v>Geoengineering</v>
      </c>
      <c r="J93" s="38">
        <f t="shared" si="22"/>
        <v>0</v>
      </c>
      <c r="K93" s="38">
        <f t="shared" si="22"/>
        <v>0</v>
      </c>
      <c r="L93" s="38">
        <f t="shared" si="22"/>
        <v>0</v>
      </c>
      <c r="M93" s="38">
        <f t="shared" si="22"/>
        <v>0</v>
      </c>
    </row>
    <row r="94" spans="1:13" x14ac:dyDescent="0.35">
      <c r="A94" s="34" t="s">
        <v>37</v>
      </c>
      <c r="B94" t="str">
        <f>VLOOKUP(A94,'EPS Crosswalk'!E$2:G$10,3,FALSE)</f>
        <v>eps-mexico-crux NoSettings</v>
      </c>
      <c r="C94" t="s">
        <v>174</v>
      </c>
      <c r="D94">
        <f>SUMIFS('EPS BAU Outputs'!C:C,'EPS BAU Outputs'!$B:$B,$B94,'EPS BAU Outputs'!$A:$A,$C94)</f>
        <v>15638700000000</v>
      </c>
      <c r="E94">
        <f>SUMIFS('EPS BAU Outputs'!M:M,'EPS BAU Outputs'!$B:$B,$B94,'EPS BAU Outputs'!$A:$A,$C94)</f>
        <v>31425600000000</v>
      </c>
      <c r="F94">
        <f>SUMIFS('EPS BAU Outputs'!W:W,'EPS BAU Outputs'!$B:$B,$B94,'EPS BAU Outputs'!$A:$A,$C94)</f>
        <v>96081800000000</v>
      </c>
      <c r="G94">
        <f>SUMIFS('EPS BAU Outputs'!AG:AG,'EPS BAU Outputs'!$B:$B,$B94,'EPS BAU Outputs'!$A:$A,$C94)</f>
        <v>171021000000000</v>
      </c>
      <c r="I94" t="str">
        <f>INDEX('EPS Crosswalk'!$B$17:$B$24,MATCH($C94,'EPS Crosswalk'!$C$17:$C$24,0),1)</f>
        <v>Transportation</v>
      </c>
      <c r="J94" s="36">
        <f t="shared" ref="J94:J102" si="25">D94/SUMIFS(D$38:D$109,$A$38:$A$109,$A94)</f>
        <v>1.4579748109253157E-2</v>
      </c>
      <c r="K94" s="36">
        <f t="shared" si="6"/>
        <v>2.3872947177551306E-2</v>
      </c>
      <c r="L94" s="36">
        <f t="shared" si="7"/>
        <v>6.1912777356643037E-2</v>
      </c>
      <c r="M94" s="36">
        <f t="shared" si="8"/>
        <v>9.6168555069770262E-2</v>
      </c>
    </row>
    <row r="95" spans="1:13" x14ac:dyDescent="0.35">
      <c r="A95" t="str">
        <f>A94</f>
        <v>Mexico</v>
      </c>
      <c r="B95" t="str">
        <f>B94</f>
        <v>eps-mexico-crux NoSettings</v>
      </c>
      <c r="C95" t="s">
        <v>175</v>
      </c>
      <c r="D95">
        <f>SUMIFS('EPS BAU Outputs'!C:C,'EPS BAU Outputs'!$B:$B,$B95,'EPS BAU Outputs'!$A:$A,$C95)</f>
        <v>0</v>
      </c>
      <c r="E95">
        <f>SUMIFS('EPS BAU Outputs'!M:M,'EPS BAU Outputs'!$B:$B,$B95,'EPS BAU Outputs'!$A:$A,$C95)</f>
        <v>0</v>
      </c>
      <c r="F95">
        <f>SUMIFS('EPS BAU Outputs'!W:W,'EPS BAU Outputs'!$B:$B,$B95,'EPS BAU Outputs'!$A:$A,$C95)</f>
        <v>0</v>
      </c>
      <c r="G95">
        <f>SUMIFS('EPS BAU Outputs'!AG:AG,'EPS BAU Outputs'!$B:$B,$B95,'EPS BAU Outputs'!$A:$A,$C95)</f>
        <v>0</v>
      </c>
      <c r="I95" t="str">
        <f>INDEX('EPS Crosswalk'!$B$17:$B$24,MATCH($C95,'EPS Crosswalk'!$C$17:$C$24,0),1)</f>
        <v>Electricity</v>
      </c>
      <c r="J95" s="36">
        <f t="shared" si="25"/>
        <v>0</v>
      </c>
      <c r="K95" s="36">
        <f t="shared" si="6"/>
        <v>0</v>
      </c>
      <c r="L95" s="36">
        <f t="shared" si="7"/>
        <v>0</v>
      </c>
      <c r="M95" s="36">
        <f t="shared" si="8"/>
        <v>0</v>
      </c>
    </row>
    <row r="96" spans="1:13" x14ac:dyDescent="0.35">
      <c r="A96" t="str">
        <f t="shared" ref="A96:A101" si="26">A95</f>
        <v>Mexico</v>
      </c>
      <c r="B96" t="str">
        <f t="shared" ref="B96:B101" si="27">B95</f>
        <v>eps-mexico-crux NoSettings</v>
      </c>
      <c r="C96" t="s">
        <v>176</v>
      </c>
      <c r="D96">
        <f>SUMIFS('EPS BAU Outputs'!C:C,'EPS BAU Outputs'!$B:$B,$B96,'EPS BAU Outputs'!$A:$A,$C96)</f>
        <v>283452000000000</v>
      </c>
      <c r="E96">
        <f>SUMIFS('EPS BAU Outputs'!M:M,'EPS BAU Outputs'!$B:$B,$B96,'EPS BAU Outputs'!$A:$A,$C96)</f>
        <v>351461000000000</v>
      </c>
      <c r="F96">
        <f>SUMIFS('EPS BAU Outputs'!W:W,'EPS BAU Outputs'!$B:$B,$B96,'EPS BAU Outputs'!$A:$A,$C96)</f>
        <v>396451000000000</v>
      </c>
      <c r="G96">
        <f>SUMIFS('EPS BAU Outputs'!AG:AG,'EPS BAU Outputs'!$B:$B,$B96,'EPS BAU Outputs'!$A:$A,$C96)</f>
        <v>445590000000000</v>
      </c>
      <c r="I96" t="str">
        <f>INDEX('EPS Crosswalk'!$B$17:$B$24,MATCH($C96,'EPS Crosswalk'!$C$17:$C$24,0),1)</f>
        <v>Residential</v>
      </c>
      <c r="J96" s="36">
        <f t="shared" si="25"/>
        <v>0.26425845889134175</v>
      </c>
      <c r="K96" s="36">
        <f t="shared" si="6"/>
        <v>0.26699283030298099</v>
      </c>
      <c r="L96" s="36">
        <f t="shared" si="7"/>
        <v>0.25546339156654529</v>
      </c>
      <c r="M96" s="36">
        <f t="shared" si="8"/>
        <v>0.25056423745352285</v>
      </c>
    </row>
    <row r="97" spans="1:13" x14ac:dyDescent="0.35">
      <c r="A97" t="str">
        <f t="shared" si="26"/>
        <v>Mexico</v>
      </c>
      <c r="B97" t="str">
        <f t="shared" si="27"/>
        <v>eps-mexico-crux NoSettings</v>
      </c>
      <c r="C97" t="s">
        <v>177</v>
      </c>
      <c r="D97">
        <f>SUMIFS('EPS BAU Outputs'!C:C,'EPS BAU Outputs'!$B:$B,$B97,'EPS BAU Outputs'!$A:$A,$C97)</f>
        <v>131351000000000</v>
      </c>
      <c r="E97">
        <f>SUMIFS('EPS BAU Outputs'!M:M,'EPS BAU Outputs'!$B:$B,$B97,'EPS BAU Outputs'!$A:$A,$C97)</f>
        <v>155979000000000</v>
      </c>
      <c r="F97">
        <f>SUMIFS('EPS BAU Outputs'!W:W,'EPS BAU Outputs'!$B:$B,$B97,'EPS BAU Outputs'!$A:$A,$C97)</f>
        <v>171197000000000</v>
      </c>
      <c r="G97">
        <f>SUMIFS('EPS BAU Outputs'!AG:AG,'EPS BAU Outputs'!$B:$B,$B97,'EPS BAU Outputs'!$A:$A,$C97)</f>
        <v>188156000000000</v>
      </c>
      <c r="I97" t="str">
        <f>INDEX('EPS Crosswalk'!$B$17:$B$24,MATCH($C97,'EPS Crosswalk'!$C$17:$C$24,0),1)</f>
        <v>Commercial</v>
      </c>
      <c r="J97" s="36">
        <f t="shared" si="25"/>
        <v>0.12245675752450724</v>
      </c>
      <c r="K97" s="36">
        <f t="shared" si="6"/>
        <v>0.11849188011707891</v>
      </c>
      <c r="L97" s="36">
        <f t="shared" si="7"/>
        <v>0.11031518711270208</v>
      </c>
      <c r="M97" s="36">
        <f t="shared" si="8"/>
        <v>0.10580391090981629</v>
      </c>
    </row>
    <row r="98" spans="1:13" x14ac:dyDescent="0.35">
      <c r="A98" t="str">
        <f t="shared" si="26"/>
        <v>Mexico</v>
      </c>
      <c r="B98" t="str">
        <f t="shared" si="27"/>
        <v>eps-mexico-crux NoSettings</v>
      </c>
      <c r="C98" t="s">
        <v>178</v>
      </c>
      <c r="D98">
        <f>SUMIFS('EPS BAU Outputs'!C:C,'EPS BAU Outputs'!$B:$B,$B98,'EPS BAU Outputs'!$A:$A,$C98)</f>
        <v>642190000000000</v>
      </c>
      <c r="E98">
        <f>SUMIFS('EPS BAU Outputs'!M:M,'EPS BAU Outputs'!$B:$B,$B98,'EPS BAU Outputs'!$A:$A,$C98)</f>
        <v>777503000000000</v>
      </c>
      <c r="F98">
        <f>SUMIFS('EPS BAU Outputs'!W:W,'EPS BAU Outputs'!$B:$B,$B98,'EPS BAU Outputs'!$A:$A,$C98)</f>
        <v>888159000000000</v>
      </c>
      <c r="G98">
        <f>SUMIFS('EPS BAU Outputs'!AG:AG,'EPS BAU Outputs'!$B:$B,$B98,'EPS BAU Outputs'!$A:$A,$C98)</f>
        <v>973577000000000</v>
      </c>
      <c r="I98" t="str">
        <f>INDEX('EPS Crosswalk'!$B$17:$B$24,MATCH($C98,'EPS Crosswalk'!$C$17:$C$24,0),1)</f>
        <v>Industry</v>
      </c>
      <c r="J98" s="36">
        <f t="shared" si="25"/>
        <v>0.59870503547489784</v>
      </c>
      <c r="K98" s="36">
        <f t="shared" si="6"/>
        <v>0.59064228047794387</v>
      </c>
      <c r="L98" s="36">
        <f t="shared" si="7"/>
        <v>0.57230807941044737</v>
      </c>
      <c r="M98" s="36">
        <f t="shared" si="8"/>
        <v>0.54746196864222352</v>
      </c>
    </row>
    <row r="99" spans="1:13" x14ac:dyDescent="0.35">
      <c r="A99" t="str">
        <f t="shared" si="26"/>
        <v>Mexico</v>
      </c>
      <c r="B99" t="str">
        <f t="shared" si="27"/>
        <v>eps-mexico-crux NoSettings</v>
      </c>
      <c r="C99" t="s">
        <v>179</v>
      </c>
      <c r="D99">
        <f>SUMIFS('EPS BAU Outputs'!C:C,'EPS BAU Outputs'!$B:$B,$B99,'EPS BAU Outputs'!$A:$A,$C99)</f>
        <v>0</v>
      </c>
      <c r="E99">
        <f>SUMIFS('EPS BAU Outputs'!M:M,'EPS BAU Outputs'!$B:$B,$B99,'EPS BAU Outputs'!$A:$A,$C99)</f>
        <v>81515400</v>
      </c>
      <c r="F99">
        <f>SUMIFS('EPS BAU Outputs'!W:W,'EPS BAU Outputs'!$B:$B,$B99,'EPS BAU Outputs'!$A:$A,$C99)</f>
        <v>876125000</v>
      </c>
      <c r="G99">
        <f>SUMIFS('EPS BAU Outputs'!AG:AG,'EPS BAU Outputs'!$B:$B,$B99,'EPS BAU Outputs'!$A:$A,$C99)</f>
        <v>2361510000</v>
      </c>
      <c r="I99" t="str">
        <f>INDEX('EPS Crosswalk'!$B$17:$B$24,MATCH($C99,'EPS Crosswalk'!$C$17:$C$24,0),1)</f>
        <v>District Heat</v>
      </c>
      <c r="J99" s="36">
        <f t="shared" si="25"/>
        <v>0</v>
      </c>
      <c r="K99" s="36">
        <f t="shared" si="6"/>
        <v>6.1924444986156681E-8</v>
      </c>
      <c r="L99" s="36">
        <f t="shared" si="7"/>
        <v>5.6455366220854396E-7</v>
      </c>
      <c r="M99" s="36">
        <f t="shared" si="8"/>
        <v>1.3279246670456445E-6</v>
      </c>
    </row>
    <row r="100" spans="1:13" x14ac:dyDescent="0.35">
      <c r="A100" t="str">
        <f t="shared" si="26"/>
        <v>Mexico</v>
      </c>
      <c r="B100" t="str">
        <f t="shared" si="27"/>
        <v>eps-mexico-crux NoSettings</v>
      </c>
      <c r="C100" t="s">
        <v>180</v>
      </c>
      <c r="D100">
        <f>SUMIFS('EPS BAU Outputs'!C:C,'EPS BAU Outputs'!$B:$B,$B100,'EPS BAU Outputs'!$A:$A,$C100)</f>
        <v>0</v>
      </c>
      <c r="E100">
        <f>SUMIFS('EPS BAU Outputs'!M:M,'EPS BAU Outputs'!$B:$B,$B100,'EPS BAU Outputs'!$A:$A,$C100)</f>
        <v>0</v>
      </c>
      <c r="F100">
        <f>SUMIFS('EPS BAU Outputs'!W:W,'EPS BAU Outputs'!$B:$B,$B100,'EPS BAU Outputs'!$A:$A,$C100)</f>
        <v>0</v>
      </c>
      <c r="G100">
        <f>SUMIFS('EPS BAU Outputs'!AG:AG,'EPS BAU Outputs'!$B:$B,$B100,'EPS BAU Outputs'!$A:$A,$C100)</f>
        <v>0</v>
      </c>
      <c r="I100" t="str">
        <f>INDEX('EPS Crosswalk'!$B$17:$B$24,MATCH($C100,'EPS Crosswalk'!$C$17:$C$24,0),1)</f>
        <v>Land</v>
      </c>
      <c r="J100" s="36">
        <f t="shared" si="25"/>
        <v>0</v>
      </c>
      <c r="K100" s="36">
        <f t="shared" si="6"/>
        <v>0</v>
      </c>
      <c r="L100" s="36">
        <f t="shared" si="7"/>
        <v>0</v>
      </c>
      <c r="M100" s="36">
        <f t="shared" si="8"/>
        <v>0</v>
      </c>
    </row>
    <row r="101" spans="1:13" x14ac:dyDescent="0.35">
      <c r="A101" t="str">
        <f t="shared" si="26"/>
        <v>Mexico</v>
      </c>
      <c r="B101" t="str">
        <f t="shared" si="27"/>
        <v>eps-mexico-crux NoSettings</v>
      </c>
      <c r="C101" t="s">
        <v>181</v>
      </c>
      <c r="D101">
        <f>SUMIFS('EPS BAU Outputs'!C:C,'EPS BAU Outputs'!$B:$B,$B101,'EPS BAU Outputs'!$A:$A,$C101)</f>
        <v>0</v>
      </c>
      <c r="E101">
        <f>SUMIFS('EPS BAU Outputs'!M:M,'EPS BAU Outputs'!$B:$B,$B101,'EPS BAU Outputs'!$A:$A,$C101)</f>
        <v>0</v>
      </c>
      <c r="F101">
        <f>SUMIFS('EPS BAU Outputs'!W:W,'EPS BAU Outputs'!$B:$B,$B101,'EPS BAU Outputs'!$A:$A,$C101)</f>
        <v>0</v>
      </c>
      <c r="G101">
        <f>SUMIFS('EPS BAU Outputs'!AG:AG,'EPS BAU Outputs'!$B:$B,$B101,'EPS BAU Outputs'!$A:$A,$C101)</f>
        <v>0</v>
      </c>
      <c r="I101" t="str">
        <f>INDEX('EPS Crosswalk'!$B$17:$B$24,MATCH($C101,'EPS Crosswalk'!$C$17:$C$24,0),1)</f>
        <v>Geoengineering</v>
      </c>
      <c r="J101" s="36">
        <f t="shared" si="25"/>
        <v>0</v>
      </c>
      <c r="K101" s="36">
        <f t="shared" si="6"/>
        <v>0</v>
      </c>
      <c r="L101" s="36">
        <f t="shared" si="7"/>
        <v>0</v>
      </c>
      <c r="M101" s="36">
        <f t="shared" si="8"/>
        <v>0</v>
      </c>
    </row>
    <row r="102" spans="1:13" x14ac:dyDescent="0.35">
      <c r="A102" s="34" t="s">
        <v>47</v>
      </c>
      <c r="B102" t="str">
        <f>VLOOKUP(A102,'EPS Crosswalk'!E$2:G$10,3,FALSE)</f>
        <v>eps-southkorea-crux NoSettings</v>
      </c>
      <c r="C102" t="s">
        <v>174</v>
      </c>
      <c r="D102">
        <f>SUMIFS('EPS BAU Outputs'!C:C,'EPS BAU Outputs'!$B:$B,$B102,'EPS BAU Outputs'!$A:$A,$C102)</f>
        <v>51702400000000</v>
      </c>
      <c r="E102">
        <f>SUMIFS('EPS BAU Outputs'!M:M,'EPS BAU Outputs'!$B:$B,$B102,'EPS BAU Outputs'!$A:$A,$C102)</f>
        <v>93249200000000</v>
      </c>
      <c r="F102">
        <f>SUMIFS('EPS BAU Outputs'!W:W,'EPS BAU Outputs'!$B:$B,$B102,'EPS BAU Outputs'!$A:$A,$C102)</f>
        <v>298643000000000</v>
      </c>
      <c r="G102">
        <f>SUMIFS('EPS BAU Outputs'!AG:AG,'EPS BAU Outputs'!$B:$B,$B102,'EPS BAU Outputs'!$A:$A,$C102)</f>
        <v>533075000000000</v>
      </c>
      <c r="I102" t="str">
        <f>INDEX('EPS Crosswalk'!$B$17:$B$24,MATCH($C102,'EPS Crosswalk'!$C$17:$C$24,0),1)</f>
        <v>Transportation</v>
      </c>
      <c r="J102" s="36">
        <f t="shared" si="25"/>
        <v>2.8996673452395663E-2</v>
      </c>
      <c r="K102" s="36">
        <f t="shared" si="6"/>
        <v>4.1324170088882124E-2</v>
      </c>
      <c r="L102" s="36">
        <f t="shared" si="7"/>
        <v>0.10714859673370375</v>
      </c>
      <c r="M102" s="36">
        <f t="shared" si="8"/>
        <v>0.15712670318926486</v>
      </c>
    </row>
    <row r="103" spans="1:13" x14ac:dyDescent="0.35">
      <c r="A103" t="str">
        <f>A102</f>
        <v>South Korea</v>
      </c>
      <c r="B103" t="str">
        <f>B102</f>
        <v>eps-southkorea-crux NoSettings</v>
      </c>
      <c r="C103" t="s">
        <v>175</v>
      </c>
      <c r="D103">
        <f>SUMIFS('EPS BAU Outputs'!C:C,'EPS BAU Outputs'!$B:$B,$B103,'EPS BAU Outputs'!$A:$A,$C103)</f>
        <v>0</v>
      </c>
      <c r="E103">
        <f>SUMIFS('EPS BAU Outputs'!M:M,'EPS BAU Outputs'!$B:$B,$B103,'EPS BAU Outputs'!$A:$A,$C103)</f>
        <v>0</v>
      </c>
      <c r="F103">
        <f>SUMIFS('EPS BAU Outputs'!W:W,'EPS BAU Outputs'!$B:$B,$B103,'EPS BAU Outputs'!$A:$A,$C103)</f>
        <v>0</v>
      </c>
      <c r="G103">
        <f>SUMIFS('EPS BAU Outputs'!AG:AG,'EPS BAU Outputs'!$B:$B,$B103,'EPS BAU Outputs'!$A:$A,$C103)</f>
        <v>0</v>
      </c>
      <c r="I103" t="str">
        <f>INDEX('EPS Crosswalk'!$B$17:$B$24,MATCH($C103,'EPS Crosswalk'!$C$17:$C$24,0),1)</f>
        <v>Electricity</v>
      </c>
      <c r="J103" s="36">
        <f t="shared" ref="J103:J109" si="28">D103/SUMIFS(D$38:D$109,$A$38:$A$109,$A103)</f>
        <v>0</v>
      </c>
      <c r="K103" s="36">
        <f t="shared" ref="K103:K109" si="29">E103/SUMIFS(E$38:E$109,$A$38:$A$109,$A103)</f>
        <v>0</v>
      </c>
      <c r="L103" s="36">
        <f t="shared" ref="L103:L109" si="30">F103/SUMIFS(F$38:F$109,$A$38:$A$109,$A103)</f>
        <v>0</v>
      </c>
      <c r="M103" s="36">
        <f t="shared" ref="M103:M109" si="31">G103/SUMIFS(G$38:G$109,$A$38:$A$109,$A103)</f>
        <v>0</v>
      </c>
    </row>
    <row r="104" spans="1:13" x14ac:dyDescent="0.35">
      <c r="A104" t="str">
        <f t="shared" ref="A104:A109" si="32">A103</f>
        <v>South Korea</v>
      </c>
      <c r="B104" t="str">
        <f t="shared" ref="B104:B109" si="33">B103</f>
        <v>eps-southkorea-crux NoSettings</v>
      </c>
      <c r="C104" t="s">
        <v>176</v>
      </c>
      <c r="D104">
        <f>SUMIFS('EPS BAU Outputs'!C:C,'EPS BAU Outputs'!$B:$B,$B104,'EPS BAU Outputs'!$A:$A,$C104)</f>
        <v>240385000000000</v>
      </c>
      <c r="E104">
        <f>SUMIFS('EPS BAU Outputs'!M:M,'EPS BAU Outputs'!$B:$B,$B104,'EPS BAU Outputs'!$A:$A,$C104)</f>
        <v>283417000000000</v>
      </c>
      <c r="F104">
        <f>SUMIFS('EPS BAU Outputs'!W:W,'EPS BAU Outputs'!$B:$B,$B104,'EPS BAU Outputs'!$A:$A,$C104)</f>
        <v>303852000000000</v>
      </c>
      <c r="G104">
        <f>SUMIFS('EPS BAU Outputs'!AG:AG,'EPS BAU Outputs'!$B:$B,$B104,'EPS BAU Outputs'!$A:$A,$C104)</f>
        <v>325828000000000</v>
      </c>
      <c r="I104" t="str">
        <f>INDEX('EPS Crosswalk'!$B$17:$B$24,MATCH($C104,'EPS Crosswalk'!$C$17:$C$24,0),1)</f>
        <v>Residential</v>
      </c>
      <c r="J104" s="36">
        <f t="shared" si="28"/>
        <v>0.13481705583984752</v>
      </c>
      <c r="K104" s="36">
        <f t="shared" si="29"/>
        <v>0.12559863584975212</v>
      </c>
      <c r="L104" s="36">
        <f t="shared" si="30"/>
        <v>0.10901750724018092</v>
      </c>
      <c r="M104" s="36">
        <f t="shared" si="31"/>
        <v>9.6039543116356596E-2</v>
      </c>
    </row>
    <row r="105" spans="1:13" x14ac:dyDescent="0.35">
      <c r="A105" t="str">
        <f t="shared" si="32"/>
        <v>South Korea</v>
      </c>
      <c r="B105" t="str">
        <f t="shared" si="33"/>
        <v>eps-southkorea-crux NoSettings</v>
      </c>
      <c r="C105" t="s">
        <v>177</v>
      </c>
      <c r="D105">
        <f>SUMIFS('EPS BAU Outputs'!C:C,'EPS BAU Outputs'!$B:$B,$B105,'EPS BAU Outputs'!$A:$A,$C105)</f>
        <v>563380000000000</v>
      </c>
      <c r="E105">
        <f>SUMIFS('EPS BAU Outputs'!M:M,'EPS BAU Outputs'!$B:$B,$B105,'EPS BAU Outputs'!$A:$A,$C105)</f>
        <v>697440000000000</v>
      </c>
      <c r="F105">
        <f>SUMIFS('EPS BAU Outputs'!W:W,'EPS BAU Outputs'!$B:$B,$B105,'EPS BAU Outputs'!$A:$A,$C105)</f>
        <v>875500000000000</v>
      </c>
      <c r="G105">
        <f>SUMIFS('EPS BAU Outputs'!AG:AG,'EPS BAU Outputs'!$B:$B,$B105,'EPS BAU Outputs'!$A:$A,$C105)</f>
        <v>1099000000000000</v>
      </c>
      <c r="I105" t="str">
        <f>INDEX('EPS Crosswalk'!$B$17:$B$24,MATCH($C105,'EPS Crosswalk'!$C$17:$C$24,0),1)</f>
        <v>Commercial</v>
      </c>
      <c r="J105" s="36">
        <f t="shared" si="28"/>
        <v>0.31596494339935222</v>
      </c>
      <c r="K105" s="36">
        <f t="shared" si="29"/>
        <v>0.3090764230340845</v>
      </c>
      <c r="L105" s="36">
        <f t="shared" si="30"/>
        <v>0.31411617362656291</v>
      </c>
      <c r="M105" s="36">
        <f t="shared" si="31"/>
        <v>0.32393611931717314</v>
      </c>
    </row>
    <row r="106" spans="1:13" x14ac:dyDescent="0.35">
      <c r="A106" t="str">
        <f t="shared" si="32"/>
        <v>South Korea</v>
      </c>
      <c r="B106" t="str">
        <f t="shared" si="33"/>
        <v>eps-southkorea-crux NoSettings</v>
      </c>
      <c r="C106" t="s">
        <v>178</v>
      </c>
      <c r="D106">
        <f>SUMIFS('EPS BAU Outputs'!C:C,'EPS BAU Outputs'!$B:$B,$B106,'EPS BAU Outputs'!$A:$A,$C106)</f>
        <v>927560000000000</v>
      </c>
      <c r="E106">
        <f>SUMIFS('EPS BAU Outputs'!M:M,'EPS BAU Outputs'!$B:$B,$B106,'EPS BAU Outputs'!$A:$A,$C106)</f>
        <v>1182420000000000</v>
      </c>
      <c r="F106">
        <f>SUMIFS('EPS BAU Outputs'!W:W,'EPS BAU Outputs'!$B:$B,$B106,'EPS BAU Outputs'!$A:$A,$C106)</f>
        <v>1309180000000000</v>
      </c>
      <c r="G106">
        <f>SUMIFS('EPS BAU Outputs'!AG:AG,'EPS BAU Outputs'!$B:$B,$B106,'EPS BAU Outputs'!$A:$A,$C106)</f>
        <v>1434720000000000</v>
      </c>
      <c r="I106" t="str">
        <f>INDEX('EPS Crosswalk'!$B$17:$B$24,MATCH($C106,'EPS Crosswalk'!$C$17:$C$24,0),1)</f>
        <v>Industry</v>
      </c>
      <c r="J106" s="36">
        <f t="shared" si="28"/>
        <v>0.52021094625209119</v>
      </c>
      <c r="K106" s="36">
        <f t="shared" si="29"/>
        <v>0.52399940371065923</v>
      </c>
      <c r="L106" s="36">
        <f t="shared" si="30"/>
        <v>0.46971400592624057</v>
      </c>
      <c r="M106" s="36">
        <f t="shared" si="31"/>
        <v>0.42289138226272488</v>
      </c>
    </row>
    <row r="107" spans="1:13" x14ac:dyDescent="0.35">
      <c r="A107" t="str">
        <f t="shared" si="32"/>
        <v>South Korea</v>
      </c>
      <c r="B107" t="str">
        <f t="shared" si="33"/>
        <v>eps-southkorea-crux NoSettings</v>
      </c>
      <c r="C107" t="s">
        <v>179</v>
      </c>
      <c r="D107">
        <f>SUMIFS('EPS BAU Outputs'!C:C,'EPS BAU Outputs'!$B:$B,$B107,'EPS BAU Outputs'!$A:$A,$C107)</f>
        <v>18509900000</v>
      </c>
      <c r="E107">
        <f>SUMIFS('EPS BAU Outputs'!M:M,'EPS BAU Outputs'!$B:$B,$B107,'EPS BAU Outputs'!$A:$A,$C107)</f>
        <v>3085390000</v>
      </c>
      <c r="F107">
        <f>SUMIFS('EPS BAU Outputs'!W:W,'EPS BAU Outputs'!$B:$B,$B107,'EPS BAU Outputs'!$A:$A,$C107)</f>
        <v>10358500000</v>
      </c>
      <c r="G107">
        <f>SUMIFS('EPS BAU Outputs'!AG:AG,'EPS BAU Outputs'!$B:$B,$B107,'EPS BAU Outputs'!$A:$A,$C107)</f>
        <v>21211200000</v>
      </c>
      <c r="I107" t="str">
        <f>INDEX('EPS Crosswalk'!$B$17:$B$24,MATCH($C107,'EPS Crosswalk'!$C$17:$C$24,0),1)</f>
        <v>District Heat</v>
      </c>
      <c r="J107" s="36">
        <f t="shared" si="28"/>
        <v>1.0381056313372271E-5</v>
      </c>
      <c r="K107" s="36">
        <f t="shared" si="29"/>
        <v>1.3673166220250258E-6</v>
      </c>
      <c r="L107" s="36">
        <f t="shared" si="30"/>
        <v>3.7164733118340968E-6</v>
      </c>
      <c r="M107" s="36">
        <f t="shared" si="31"/>
        <v>6.2521144804917406E-6</v>
      </c>
    </row>
    <row r="108" spans="1:13" x14ac:dyDescent="0.35">
      <c r="A108" t="str">
        <f t="shared" si="32"/>
        <v>South Korea</v>
      </c>
      <c r="B108" t="str">
        <f t="shared" si="33"/>
        <v>eps-southkorea-crux NoSettings</v>
      </c>
      <c r="C108" t="s">
        <v>180</v>
      </c>
      <c r="D108">
        <f>SUMIFS('EPS BAU Outputs'!C:C,'EPS BAU Outputs'!$B:$B,$B108,'EPS BAU Outputs'!$A:$A,$C108)</f>
        <v>0</v>
      </c>
      <c r="E108">
        <f>SUMIFS('EPS BAU Outputs'!M:M,'EPS BAU Outputs'!$B:$B,$B108,'EPS BAU Outputs'!$A:$A,$C108)</f>
        <v>0</v>
      </c>
      <c r="F108">
        <f>SUMIFS('EPS BAU Outputs'!W:W,'EPS BAU Outputs'!$B:$B,$B108,'EPS BAU Outputs'!$A:$A,$C108)</f>
        <v>0</v>
      </c>
      <c r="G108">
        <f>SUMIFS('EPS BAU Outputs'!AG:AG,'EPS BAU Outputs'!$B:$B,$B108,'EPS BAU Outputs'!$A:$A,$C108)</f>
        <v>0</v>
      </c>
      <c r="I108" t="str">
        <f>INDEX('EPS Crosswalk'!$B$17:$B$24,MATCH($C108,'EPS Crosswalk'!$C$17:$C$24,0),1)</f>
        <v>Land</v>
      </c>
      <c r="J108" s="36">
        <f t="shared" si="28"/>
        <v>0</v>
      </c>
      <c r="K108" s="36">
        <f t="shared" si="29"/>
        <v>0</v>
      </c>
      <c r="L108" s="36">
        <f t="shared" si="30"/>
        <v>0</v>
      </c>
      <c r="M108" s="36">
        <f t="shared" si="31"/>
        <v>0</v>
      </c>
    </row>
    <row r="109" spans="1:13" x14ac:dyDescent="0.35">
      <c r="A109" t="str">
        <f t="shared" si="32"/>
        <v>South Korea</v>
      </c>
      <c r="B109" t="str">
        <f t="shared" si="33"/>
        <v>eps-southkorea-crux NoSettings</v>
      </c>
      <c r="C109" t="s">
        <v>181</v>
      </c>
      <c r="D109">
        <f>SUMIFS('EPS BAU Outputs'!C:C,'EPS BAU Outputs'!$B:$B,$B109,'EPS BAU Outputs'!$A:$A,$C109)</f>
        <v>0</v>
      </c>
      <c r="E109">
        <f>SUMIFS('EPS BAU Outputs'!M:M,'EPS BAU Outputs'!$B:$B,$B109,'EPS BAU Outputs'!$A:$A,$C109)</f>
        <v>0</v>
      </c>
      <c r="F109">
        <f>SUMIFS('EPS BAU Outputs'!W:W,'EPS BAU Outputs'!$B:$B,$B109,'EPS BAU Outputs'!$A:$A,$C109)</f>
        <v>0</v>
      </c>
      <c r="G109">
        <f>SUMIFS('EPS BAU Outputs'!AG:AG,'EPS BAU Outputs'!$B:$B,$B109,'EPS BAU Outputs'!$A:$A,$C109)</f>
        <v>0</v>
      </c>
      <c r="I109" t="str">
        <f>INDEX('EPS Crosswalk'!$B$17:$B$24,MATCH($C109,'EPS Crosswalk'!$C$17:$C$24,0),1)</f>
        <v>Geoengineering</v>
      </c>
      <c r="J109" s="36">
        <f t="shared" si="28"/>
        <v>0</v>
      </c>
      <c r="K109" s="36">
        <f t="shared" si="29"/>
        <v>0</v>
      </c>
      <c r="L109" s="36">
        <f t="shared" si="30"/>
        <v>0</v>
      </c>
      <c r="M109" s="36">
        <f t="shared" si="31"/>
        <v>0</v>
      </c>
    </row>
    <row r="110" spans="1:13" x14ac:dyDescent="0.35">
      <c r="J110" s="36"/>
      <c r="K110" s="36"/>
      <c r="L110" s="36"/>
      <c r="M110" s="36"/>
    </row>
    <row r="111" spans="1:13" x14ac:dyDescent="0.35">
      <c r="D111" s="35">
        <v>4</v>
      </c>
      <c r="E111" s="35">
        <f>D111+1</f>
        <v>5</v>
      </c>
      <c r="F111" s="35">
        <f t="shared" ref="F111:G111" si="34">E111+1</f>
        <v>6</v>
      </c>
      <c r="G111" s="35">
        <f t="shared" si="34"/>
        <v>7</v>
      </c>
      <c r="J111" s="36"/>
      <c r="K111" s="36"/>
      <c r="L111" s="36"/>
      <c r="M111" s="36"/>
    </row>
    <row r="112" spans="1:13" x14ac:dyDescent="0.35">
      <c r="A112" t="s">
        <v>0</v>
      </c>
      <c r="C112" t="s">
        <v>59</v>
      </c>
      <c r="D112">
        <f>D37</f>
        <v>2020</v>
      </c>
      <c r="E112">
        <f t="shared" ref="E112:G112" si="35">E37</f>
        <v>2030</v>
      </c>
      <c r="F112">
        <f t="shared" si="35"/>
        <v>2040</v>
      </c>
      <c r="G112">
        <f t="shared" si="35"/>
        <v>2050</v>
      </c>
      <c r="I112" s="37" t="s">
        <v>391</v>
      </c>
    </row>
    <row r="113" spans="1:12" x14ac:dyDescent="0.35">
      <c r="A113" s="34" t="s">
        <v>50</v>
      </c>
      <c r="B113" t="str">
        <f>VLOOKUP(A113,'EPS Crosswalk'!E$2:G$10,3,FALSE)</f>
        <v>eps-us-crux NoSettings</v>
      </c>
      <c r="C113" t="s">
        <v>67</v>
      </c>
      <c r="D113" s="15">
        <f t="shared" ref="D113:D157" si="36">VLOOKUP($A113,$A$3:$G$34,D$111,FALSE)*SUMIFS(J$38:J$109,$I$38:$I$109,$C113,$A$38:$A$109,$A113)</f>
        <v>4.7252094146640626</v>
      </c>
      <c r="E113" s="15">
        <f t="shared" ref="E113:E157" si="37">VLOOKUP($A113,$A$3:$G$34,E$111,FALSE)*SUMIFS(K$38:K$109,$I$38:$I$109,$C113,$A$38:$A$109,$A113)</f>
        <v>51.89097105364047</v>
      </c>
      <c r="F113" s="15">
        <f t="shared" ref="F113" si="38">VLOOKUP($A113,$A$3:$G$34,F$111,FALSE)*SUMIFS(L$38:L$109,$I$38:$I$109,$C113,$A$38:$A$109,$A113)</f>
        <v>145.49297398233418</v>
      </c>
      <c r="G113" s="15">
        <f>VLOOKUP($A113,$A$3:$G$34,G$111,FALSE)*SUMIFS(M$38:M$109,$I$38:$I$109,$C113,$A$38:$A$109,$A113)</f>
        <v>210.36753887155595</v>
      </c>
      <c r="I113" s="37" t="b">
        <f>SUM(D113:D117)=VLOOKUP($A113,$A$3:$G$34,D$111,FALSE)</f>
        <v>1</v>
      </c>
      <c r="J113" s="37" t="b">
        <f t="shared" ref="J113:K113" si="39">SUM(E113:E117)=VLOOKUP($A113,$A$3:$G$34,E$111,FALSE)</f>
        <v>1</v>
      </c>
      <c r="K113" s="37" t="b">
        <f t="shared" si="39"/>
        <v>1</v>
      </c>
      <c r="L113" s="37" t="b">
        <f>SUM(G113:G117)=VLOOKUP($A113,$A$3:$G$34,G$111,FALSE)</f>
        <v>1</v>
      </c>
    </row>
    <row r="114" spans="1:12" x14ac:dyDescent="0.35">
      <c r="A114" t="str">
        <f>A113</f>
        <v>USA</v>
      </c>
      <c r="B114" t="str">
        <f>B113</f>
        <v>eps-us-crux NoSettings</v>
      </c>
      <c r="C114" t="s">
        <v>65</v>
      </c>
      <c r="D114" s="15">
        <f t="shared" si="36"/>
        <v>585.67758758704622</v>
      </c>
      <c r="E114" s="15">
        <f t="shared" si="37"/>
        <v>460.92847341245334</v>
      </c>
      <c r="F114" s="15">
        <f t="shared" ref="F114:F157" si="40">VLOOKUP($A114,$A$3:$G$34,F$111,FALSE)*SUMIFS(L$38:L$109,$I$38:$I$109,$C114,$A$38:$A$109,$A114)</f>
        <v>438.14930000473981</v>
      </c>
      <c r="G114" s="15">
        <f t="shared" ref="G114:G157" si="41">VLOOKUP($A114,$A$3:$G$34,G$111,FALSE)*SUMIFS(M$38:M$109,$I$38:$I$109,$C114,$A$38:$A$109,$A114)</f>
        <v>436.1984334943175</v>
      </c>
    </row>
    <row r="115" spans="1:12" x14ac:dyDescent="0.35">
      <c r="A115" t="str">
        <f t="shared" ref="A115:A117" si="42">A114</f>
        <v>USA</v>
      </c>
      <c r="B115" t="str">
        <f t="shared" ref="B115:B117" si="43">B114</f>
        <v>eps-us-crux NoSettings</v>
      </c>
      <c r="C115" t="s">
        <v>64</v>
      </c>
      <c r="D115" s="15">
        <f t="shared" si="36"/>
        <v>481.64684565401615</v>
      </c>
      <c r="E115" s="15">
        <f t="shared" si="37"/>
        <v>381.55536835819476</v>
      </c>
      <c r="F115" s="15">
        <f t="shared" si="40"/>
        <v>352.07321096723615</v>
      </c>
      <c r="G115" s="15">
        <f t="shared" si="41"/>
        <v>344.30496234742009</v>
      </c>
    </row>
    <row r="116" spans="1:12" x14ac:dyDescent="0.35">
      <c r="A116" t="str">
        <f t="shared" si="42"/>
        <v>USA</v>
      </c>
      <c r="B116" t="str">
        <f t="shared" si="43"/>
        <v>eps-us-crux NoSettings</v>
      </c>
      <c r="C116" t="s">
        <v>53</v>
      </c>
      <c r="D116" s="15">
        <f t="shared" si="36"/>
        <v>381.68994387678089</v>
      </c>
      <c r="E116" s="15">
        <f t="shared" si="37"/>
        <v>309.11693852648307</v>
      </c>
      <c r="F116" s="15">
        <f t="shared" si="40"/>
        <v>279.57553529191705</v>
      </c>
      <c r="G116" s="15">
        <f t="shared" si="41"/>
        <v>260.38280782216219</v>
      </c>
    </row>
    <row r="117" spans="1:12" x14ac:dyDescent="0.35">
      <c r="A117" t="str">
        <f t="shared" si="42"/>
        <v>USA</v>
      </c>
      <c r="B117" t="str">
        <f t="shared" si="43"/>
        <v>eps-us-crux NoSettings</v>
      </c>
      <c r="C117" t="s">
        <v>69</v>
      </c>
      <c r="D117" s="15">
        <f t="shared" si="36"/>
        <v>6.030413467492628</v>
      </c>
      <c r="E117" s="15">
        <f t="shared" si="37"/>
        <v>5.0382486492282954</v>
      </c>
      <c r="F117" s="15">
        <f t="shared" si="40"/>
        <v>4.2889797537727183</v>
      </c>
      <c r="G117" s="15">
        <f t="shared" si="41"/>
        <v>3.7562574645442499</v>
      </c>
    </row>
    <row r="118" spans="1:12" x14ac:dyDescent="0.35">
      <c r="A118" s="34" t="s">
        <v>7</v>
      </c>
      <c r="B118" t="str">
        <f>VLOOKUP(A118,'EPS Crosswalk'!E$2:G$10,3,FALSE)</f>
        <v>eps-eu-crux NoSettings</v>
      </c>
      <c r="C118" t="s">
        <v>67</v>
      </c>
      <c r="D118" s="15">
        <f t="shared" si="36"/>
        <v>15.728673253600931</v>
      </c>
      <c r="E118" s="15">
        <f t="shared" si="37"/>
        <v>25.761116526251207</v>
      </c>
      <c r="F118" s="15">
        <f t="shared" si="40"/>
        <v>29.950142747740429</v>
      </c>
      <c r="G118" s="15">
        <f t="shared" si="41"/>
        <v>25.651484106172852</v>
      </c>
      <c r="I118" s="37" t="b">
        <f>SUM(D118:D122)=VLOOKUP($A118,$A$3:$G$34,D$111,FALSE)</f>
        <v>1</v>
      </c>
      <c r="J118" s="37" t="b">
        <f t="shared" ref="J118" si="44">SUM(E118:E122)=VLOOKUP($A118,$A$3:$G$34,E$111,FALSE)</f>
        <v>1</v>
      </c>
      <c r="K118" s="37" t="b">
        <f t="shared" ref="K118" si="45">SUM(F118:F122)=VLOOKUP($A118,$A$3:$G$34,F$111,FALSE)</f>
        <v>1</v>
      </c>
      <c r="L118" s="37" t="b">
        <f>SUM(G118:G122)=VLOOKUP($A118,$A$3:$G$34,G$111,FALSE)</f>
        <v>1</v>
      </c>
    </row>
    <row r="119" spans="1:12" x14ac:dyDescent="0.35">
      <c r="A119" t="str">
        <f>A118</f>
        <v>European Union</v>
      </c>
      <c r="B119" t="str">
        <f>B118</f>
        <v>eps-eu-crux NoSettings</v>
      </c>
      <c r="C119" t="s">
        <v>65</v>
      </c>
      <c r="D119" s="15">
        <f t="shared" si="36"/>
        <v>193.42493846131629</v>
      </c>
      <c r="E119" s="15">
        <f t="shared" si="37"/>
        <v>149.3286195149883</v>
      </c>
      <c r="F119" s="15">
        <f t="shared" si="40"/>
        <v>89.828215720347998</v>
      </c>
      <c r="G119" s="15">
        <f t="shared" si="41"/>
        <v>51.994174637532467</v>
      </c>
    </row>
    <row r="120" spans="1:12" x14ac:dyDescent="0.35">
      <c r="A120" t="str">
        <f t="shared" ref="A120:A122" si="46">A119</f>
        <v>European Union</v>
      </c>
      <c r="B120" t="str">
        <f t="shared" ref="B120:B122" si="47">B119</f>
        <v>eps-eu-crux NoSettings</v>
      </c>
      <c r="C120" t="s">
        <v>64</v>
      </c>
      <c r="D120" s="15">
        <f t="shared" si="36"/>
        <v>191.29727508945032</v>
      </c>
      <c r="E120" s="15">
        <f t="shared" si="37"/>
        <v>136.6877093482596</v>
      </c>
      <c r="F120" s="15">
        <f t="shared" si="40"/>
        <v>84.919318458143152</v>
      </c>
      <c r="G120" s="15">
        <f t="shared" si="41"/>
        <v>51.628024266045308</v>
      </c>
    </row>
    <row r="121" spans="1:12" x14ac:dyDescent="0.35">
      <c r="A121" t="str">
        <f t="shared" si="46"/>
        <v>European Union</v>
      </c>
      <c r="B121" t="str">
        <f t="shared" si="47"/>
        <v>eps-eu-crux NoSettings</v>
      </c>
      <c r="C121" t="s">
        <v>53</v>
      </c>
      <c r="D121" s="15">
        <f t="shared" si="36"/>
        <v>300.09127401807518</v>
      </c>
      <c r="E121" s="15">
        <f t="shared" si="37"/>
        <v>223.24299649637962</v>
      </c>
      <c r="F121" s="15">
        <f t="shared" si="40"/>
        <v>142.26558557995821</v>
      </c>
      <c r="G121" s="15">
        <f t="shared" si="41"/>
        <v>87.942251008556369</v>
      </c>
    </row>
    <row r="122" spans="1:12" x14ac:dyDescent="0.35">
      <c r="A122" t="str">
        <f t="shared" si="46"/>
        <v>European Union</v>
      </c>
      <c r="B122" t="str">
        <f t="shared" si="47"/>
        <v>eps-eu-crux NoSettings</v>
      </c>
      <c r="C122" t="s">
        <v>69</v>
      </c>
      <c r="D122" s="15">
        <f t="shared" si="36"/>
        <v>4.5839177557244419E-2</v>
      </c>
      <c r="E122" s="15">
        <f t="shared" si="37"/>
        <v>8.2558114121220161E-2</v>
      </c>
      <c r="F122" s="15">
        <f t="shared" si="40"/>
        <v>0.13573749381020145</v>
      </c>
      <c r="G122" s="15">
        <f t="shared" si="41"/>
        <v>0.16406598169299941</v>
      </c>
    </row>
    <row r="123" spans="1:12" x14ac:dyDescent="0.35">
      <c r="A123" s="34" t="s">
        <v>23</v>
      </c>
      <c r="B123" t="str">
        <f>VLOOKUP(A123,'EPS Crosswalk'!E$2:G$10,3,FALSE)</f>
        <v>eps-brazil-crux NoSettings</v>
      </c>
      <c r="C123" t="s">
        <v>67</v>
      </c>
      <c r="D123" s="15">
        <f t="shared" si="36"/>
        <v>0.22065293628339566</v>
      </c>
      <c r="E123" s="15">
        <f t="shared" si="37"/>
        <v>0.70708992158693307</v>
      </c>
      <c r="F123" s="15">
        <f t="shared" si="40"/>
        <v>1.8287623954914356</v>
      </c>
      <c r="G123" s="15">
        <f t="shared" si="41"/>
        <v>1.5828102318090742</v>
      </c>
      <c r="I123" s="37" t="b">
        <f>SUM(D123:D127)=VLOOKUP($A123,$A$3:$G$34,D$111,FALSE)</f>
        <v>1</v>
      </c>
      <c r="J123" s="37" t="b">
        <f t="shared" ref="J123" si="48">SUM(E123:E127)=VLOOKUP($A123,$A$3:$G$34,E$111,FALSE)</f>
        <v>1</v>
      </c>
      <c r="K123" s="37" t="b">
        <f t="shared" ref="K123" si="49">SUM(F123:F127)=VLOOKUP($A123,$A$3:$G$34,F$111,FALSE)</f>
        <v>1</v>
      </c>
      <c r="L123" s="37" t="b">
        <f>SUM(G123:G127)=VLOOKUP($A123,$A$3:$G$34,G$111,FALSE)</f>
        <v>1</v>
      </c>
    </row>
    <row r="124" spans="1:12" x14ac:dyDescent="0.35">
      <c r="A124" t="str">
        <f>A123</f>
        <v>Brazil</v>
      </c>
      <c r="B124" t="str">
        <f>B123</f>
        <v>eps-brazil-crux NoSettings</v>
      </c>
      <c r="C124" t="s">
        <v>65</v>
      </c>
      <c r="D124" s="15">
        <f t="shared" si="36"/>
        <v>14.201284373850873</v>
      </c>
      <c r="E124" s="15">
        <f t="shared" si="37"/>
        <v>15.148278270247765</v>
      </c>
      <c r="F124" s="15">
        <f t="shared" si="40"/>
        <v>11.634689355943189</v>
      </c>
      <c r="G124" s="15">
        <f t="shared" si="41"/>
        <v>6.961121095821678</v>
      </c>
    </row>
    <row r="125" spans="1:12" x14ac:dyDescent="0.35">
      <c r="A125" t="str">
        <f t="shared" ref="A125:A127" si="50">A124</f>
        <v>Brazil</v>
      </c>
      <c r="B125" t="str">
        <f t="shared" ref="B125:B127" si="51">B124</f>
        <v>eps-brazil-crux NoSettings</v>
      </c>
      <c r="C125" t="s">
        <v>64</v>
      </c>
      <c r="D125" s="15">
        <f t="shared" si="36"/>
        <v>12.059765677155456</v>
      </c>
      <c r="E125" s="15">
        <f t="shared" si="37"/>
        <v>13.569151262869568</v>
      </c>
      <c r="F125" s="15">
        <f t="shared" si="40"/>
        <v>11.159454907837901</v>
      </c>
      <c r="G125" s="15">
        <f t="shared" si="41"/>
        <v>6.9864101794622888</v>
      </c>
    </row>
    <row r="126" spans="1:12" x14ac:dyDescent="0.35">
      <c r="A126" t="str">
        <f t="shared" si="50"/>
        <v>Brazil</v>
      </c>
      <c r="B126" t="str">
        <f t="shared" si="51"/>
        <v>eps-brazil-crux NoSettings</v>
      </c>
      <c r="C126" t="s">
        <v>53</v>
      </c>
      <c r="D126" s="15">
        <f t="shared" si="36"/>
        <v>27.830897012710277</v>
      </c>
      <c r="E126" s="15">
        <f t="shared" si="37"/>
        <v>30.278080545295733</v>
      </c>
      <c r="F126" s="15">
        <f t="shared" si="40"/>
        <v>23.530793340727477</v>
      </c>
      <c r="G126" s="15">
        <f t="shared" si="41"/>
        <v>14.238758492906962</v>
      </c>
    </row>
    <row r="127" spans="1:12" x14ac:dyDescent="0.35">
      <c r="A127" t="str">
        <f t="shared" si="50"/>
        <v>Brazil</v>
      </c>
      <c r="B127" t="str">
        <f t="shared" si="51"/>
        <v>eps-brazil-crux NoSettings</v>
      </c>
      <c r="C127" t="s">
        <v>69</v>
      </c>
      <c r="D127" s="15">
        <f t="shared" si="36"/>
        <v>0</v>
      </c>
      <c r="E127" s="15">
        <f t="shared" si="37"/>
        <v>0</v>
      </c>
      <c r="F127" s="15">
        <f t="shared" si="40"/>
        <v>0</v>
      </c>
      <c r="G127" s="15">
        <f t="shared" si="41"/>
        <v>0</v>
      </c>
    </row>
    <row r="128" spans="1:12" x14ac:dyDescent="0.35">
      <c r="A128" s="34" t="s">
        <v>24</v>
      </c>
      <c r="B128" t="str">
        <f>VLOOKUP(A128,'EPS Crosswalk'!E$2:G$10,3,FALSE)</f>
        <v>eps-canada-crux NoSettings</v>
      </c>
      <c r="C128" t="s">
        <v>67</v>
      </c>
      <c r="D128" s="15">
        <f t="shared" si="36"/>
        <v>0.15605307823502343</v>
      </c>
      <c r="E128" s="15">
        <f t="shared" si="37"/>
        <v>1.5659142784932798</v>
      </c>
      <c r="F128" s="15">
        <f t="shared" si="40"/>
        <v>2.9813241601124334</v>
      </c>
      <c r="G128" s="15">
        <f t="shared" si="41"/>
        <v>3.18656457774135</v>
      </c>
      <c r="I128" s="37" t="b">
        <f>SUM(D128:D132)=VLOOKUP($A128,$A$3:$G$34,D$111,FALSE)</f>
        <v>1</v>
      </c>
      <c r="J128" s="37" t="b">
        <f t="shared" ref="J128" si="52">SUM(E128:E132)=VLOOKUP($A128,$A$3:$G$34,E$111,FALSE)</f>
        <v>1</v>
      </c>
      <c r="K128" s="37" t="b">
        <f t="shared" ref="K128" si="53">SUM(F128:F132)=VLOOKUP($A128,$A$3:$G$34,F$111,FALSE)</f>
        <v>1</v>
      </c>
      <c r="L128" s="37" t="b">
        <f>SUM(G128:G132)=VLOOKUP($A128,$A$3:$G$34,G$111,FALSE)</f>
        <v>1</v>
      </c>
    </row>
    <row r="129" spans="1:12" x14ac:dyDescent="0.35">
      <c r="A129" t="str">
        <f>A128</f>
        <v>Canada</v>
      </c>
      <c r="B129" t="str">
        <f>B128</f>
        <v>eps-canada-crux NoSettings</v>
      </c>
      <c r="C129" t="s">
        <v>65</v>
      </c>
      <c r="D129" s="15">
        <f t="shared" si="36"/>
        <v>20.024882330549403</v>
      </c>
      <c r="E129" s="15">
        <f t="shared" si="37"/>
        <v>16.085920860236083</v>
      </c>
      <c r="F129" s="15">
        <f t="shared" si="40"/>
        <v>13.149580623478133</v>
      </c>
      <c r="G129" s="15">
        <f t="shared" si="41"/>
        <v>10.070372579595242</v>
      </c>
    </row>
    <row r="130" spans="1:12" x14ac:dyDescent="0.35">
      <c r="A130" t="str">
        <f t="shared" ref="A130:A132" si="54">A129</f>
        <v>Canada</v>
      </c>
      <c r="B130" t="str">
        <f t="shared" ref="B130:B132" si="55">B129</f>
        <v>eps-canada-crux NoSettings</v>
      </c>
      <c r="C130" t="s">
        <v>64</v>
      </c>
      <c r="D130" s="15">
        <f t="shared" si="36"/>
        <v>15.386854207871865</v>
      </c>
      <c r="E130" s="15">
        <f t="shared" si="37"/>
        <v>13.690718295386546</v>
      </c>
      <c r="F130" s="15">
        <f t="shared" si="40"/>
        <v>11.011306491932134</v>
      </c>
      <c r="G130" s="15">
        <f t="shared" si="41"/>
        <v>8.6281975292733257</v>
      </c>
    </row>
    <row r="131" spans="1:12" x14ac:dyDescent="0.35">
      <c r="A131" t="str">
        <f t="shared" si="54"/>
        <v>Canada</v>
      </c>
      <c r="B131" t="str">
        <f t="shared" si="55"/>
        <v>eps-canada-crux NoSettings</v>
      </c>
      <c r="C131" t="s">
        <v>53</v>
      </c>
      <c r="D131" s="15">
        <f t="shared" si="36"/>
        <v>24.664921459042688</v>
      </c>
      <c r="E131" s="15">
        <f t="shared" si="37"/>
        <v>21.330937924321969</v>
      </c>
      <c r="F131" s="15">
        <f t="shared" si="40"/>
        <v>16.736225953100906</v>
      </c>
      <c r="G131" s="15">
        <f t="shared" si="41"/>
        <v>12.739869865412507</v>
      </c>
    </row>
    <row r="132" spans="1:12" x14ac:dyDescent="0.35">
      <c r="A132" t="str">
        <f t="shared" si="54"/>
        <v>Canada</v>
      </c>
      <c r="B132" t="str">
        <f t="shared" si="55"/>
        <v>eps-canada-crux NoSettings</v>
      </c>
      <c r="C132" t="s">
        <v>69</v>
      </c>
      <c r="D132" s="15">
        <f t="shared" si="36"/>
        <v>3.6288924301021215E-2</v>
      </c>
      <c r="E132" s="15">
        <f t="shared" si="37"/>
        <v>8.0408641562121699E-2</v>
      </c>
      <c r="F132" s="15">
        <f t="shared" si="40"/>
        <v>0.17566277137639033</v>
      </c>
      <c r="G132" s="15">
        <f t="shared" si="41"/>
        <v>0.19139544797757857</v>
      </c>
    </row>
    <row r="133" spans="1:12" x14ac:dyDescent="0.35">
      <c r="A133" s="34" t="s">
        <v>27</v>
      </c>
      <c r="B133" t="str">
        <f>VLOOKUP(A133,'EPS Crosswalk'!E$2:G$10,3,FALSE)</f>
        <v>eps-china-crux NoSettings</v>
      </c>
      <c r="C133" t="s">
        <v>67</v>
      </c>
      <c r="D133" s="15">
        <f t="shared" si="36"/>
        <v>24.285989554639073</v>
      </c>
      <c r="E133" s="15">
        <f t="shared" si="37"/>
        <v>101.5341358043935</v>
      </c>
      <c r="F133" s="15">
        <f t="shared" si="40"/>
        <v>291.98960011010666</v>
      </c>
      <c r="G133" s="15">
        <f t="shared" si="41"/>
        <v>406.35418444542535</v>
      </c>
      <c r="I133" s="37" t="b">
        <f>SUM(D133:D137)=VLOOKUP($A133,$A$3:$G$34,D$111,FALSE)</f>
        <v>1</v>
      </c>
      <c r="J133" s="37" t="b">
        <f t="shared" ref="J133" si="56">SUM(E133:E137)=VLOOKUP($A133,$A$3:$G$34,E$111,FALSE)</f>
        <v>1</v>
      </c>
      <c r="K133" s="37" t="b">
        <f t="shared" ref="K133" si="57">SUM(F133:F137)=VLOOKUP($A133,$A$3:$G$34,F$111,FALSE)</f>
        <v>1</v>
      </c>
      <c r="L133" s="37" t="b">
        <f>SUM(G133:G137)=VLOOKUP($A133,$A$3:$G$34,G$111,FALSE)</f>
        <v>1</v>
      </c>
    </row>
    <row r="134" spans="1:12" x14ac:dyDescent="0.35">
      <c r="A134" t="str">
        <f>A133</f>
        <v>China</v>
      </c>
      <c r="B134" t="str">
        <f>B133</f>
        <v>eps-china-crux NoSettings</v>
      </c>
      <c r="C134" t="s">
        <v>65</v>
      </c>
      <c r="D134" s="15">
        <f t="shared" si="36"/>
        <v>617.31053456255529</v>
      </c>
      <c r="E134" s="15">
        <f t="shared" si="37"/>
        <v>758.24814626951184</v>
      </c>
      <c r="F134" s="15">
        <f t="shared" si="40"/>
        <v>805.08755582985509</v>
      </c>
      <c r="G134" s="15">
        <f t="shared" si="41"/>
        <v>745.49471088264988</v>
      </c>
    </row>
    <row r="135" spans="1:12" x14ac:dyDescent="0.35">
      <c r="A135" t="str">
        <f t="shared" ref="A135:A137" si="58">A134</f>
        <v>China</v>
      </c>
      <c r="B135" t="str">
        <f t="shared" ref="B135:B137" si="59">B134</f>
        <v>eps-china-crux NoSettings</v>
      </c>
      <c r="C135" t="s">
        <v>64</v>
      </c>
      <c r="D135" s="15">
        <f t="shared" si="36"/>
        <v>582.2473502102763</v>
      </c>
      <c r="E135" s="15">
        <f t="shared" si="37"/>
        <v>757.17500250525211</v>
      </c>
      <c r="F135" s="15">
        <f t="shared" si="40"/>
        <v>744.29018073278394</v>
      </c>
      <c r="G135" s="15">
        <f t="shared" si="41"/>
        <v>616.35681844068074</v>
      </c>
    </row>
    <row r="136" spans="1:12" x14ac:dyDescent="0.35">
      <c r="A136" t="str">
        <f t="shared" si="58"/>
        <v>China</v>
      </c>
      <c r="B136" t="str">
        <f t="shared" si="59"/>
        <v>eps-china-crux NoSettings</v>
      </c>
      <c r="C136" t="s">
        <v>53</v>
      </c>
      <c r="D136" s="15">
        <f t="shared" si="36"/>
        <v>2605.3157842731694</v>
      </c>
      <c r="E136" s="15">
        <f t="shared" si="37"/>
        <v>3266.2652087001256</v>
      </c>
      <c r="F136" s="15">
        <f t="shared" si="40"/>
        <v>2978.1366699426421</v>
      </c>
      <c r="G136" s="15">
        <f t="shared" si="41"/>
        <v>2065.134815411222</v>
      </c>
    </row>
    <row r="137" spans="1:12" x14ac:dyDescent="0.35">
      <c r="A137" t="str">
        <f t="shared" si="58"/>
        <v>China</v>
      </c>
      <c r="B137" t="str">
        <f t="shared" si="59"/>
        <v>eps-china-crux NoSettings</v>
      </c>
      <c r="C137" t="s">
        <v>69</v>
      </c>
      <c r="D137" s="15">
        <f t="shared" si="36"/>
        <v>3.4139935972540066E-4</v>
      </c>
      <c r="E137" s="15">
        <f t="shared" si="37"/>
        <v>7.5067207163526011E-3</v>
      </c>
      <c r="F137" s="15">
        <f t="shared" si="40"/>
        <v>0.12599338461219825</v>
      </c>
      <c r="G137" s="15">
        <f t="shared" si="41"/>
        <v>0.46947082002192575</v>
      </c>
    </row>
    <row r="138" spans="1:12" x14ac:dyDescent="0.35">
      <c r="A138" s="34" t="s">
        <v>34</v>
      </c>
      <c r="B138" t="str">
        <f>VLOOKUP(A138,'EPS Crosswalk'!E$2:G$10,3,FALSE)</f>
        <v>eps-india-crux NoSettings</v>
      </c>
      <c r="C138" t="s">
        <v>67</v>
      </c>
      <c r="D138" s="15">
        <f t="shared" si="36"/>
        <v>11.969607145102216</v>
      </c>
      <c r="E138" s="15">
        <f t="shared" si="37"/>
        <v>40.908538443370652</v>
      </c>
      <c r="F138" s="15">
        <f t="shared" si="40"/>
        <v>82.516264742494883</v>
      </c>
      <c r="G138" s="15">
        <f t="shared" si="41"/>
        <v>97.955921857047386</v>
      </c>
      <c r="I138" s="37" t="b">
        <f>SUM(D138:D142)=VLOOKUP($A138,$A$3:$G$34,D$111,FALSE)</f>
        <v>1</v>
      </c>
      <c r="J138" s="37" t="b">
        <f t="shared" ref="J138" si="60">SUM(E138:E142)=VLOOKUP($A138,$A$3:$G$34,E$111,FALSE)</f>
        <v>1</v>
      </c>
      <c r="K138" s="37" t="b">
        <f t="shared" ref="K138" si="61">SUM(F138:F142)=VLOOKUP($A138,$A$3:$G$34,F$111,FALSE)</f>
        <v>1</v>
      </c>
      <c r="L138" s="37" t="b">
        <f>SUM(G138:G142)=VLOOKUP($A138,$A$3:$G$34,G$111,FALSE)</f>
        <v>1</v>
      </c>
    </row>
    <row r="139" spans="1:12" x14ac:dyDescent="0.35">
      <c r="A139" t="str">
        <f>A138</f>
        <v>India</v>
      </c>
      <c r="B139" t="str">
        <f>B138</f>
        <v>eps-india-crux NoSettings</v>
      </c>
      <c r="C139" t="s">
        <v>65</v>
      </c>
      <c r="D139" s="15">
        <f t="shared" si="36"/>
        <v>239.79002017656592</v>
      </c>
      <c r="E139" s="15">
        <f t="shared" si="37"/>
        <v>303.68285506589848</v>
      </c>
      <c r="F139" s="15">
        <f t="shared" si="40"/>
        <v>336.6889838105165</v>
      </c>
      <c r="G139" s="15">
        <f t="shared" si="41"/>
        <v>352.45945396064536</v>
      </c>
    </row>
    <row r="140" spans="1:12" x14ac:dyDescent="0.35">
      <c r="A140" t="str">
        <f t="shared" ref="A140:A142" si="62">A139</f>
        <v>India</v>
      </c>
      <c r="B140" t="str">
        <f t="shared" ref="B140:B142" si="63">B139</f>
        <v>eps-india-crux NoSettings</v>
      </c>
      <c r="C140" t="s">
        <v>64</v>
      </c>
      <c r="D140" s="15">
        <f t="shared" si="36"/>
        <v>78.697646933794815</v>
      </c>
      <c r="E140" s="15">
        <f t="shared" si="37"/>
        <v>84.065337410367206</v>
      </c>
      <c r="F140" s="15">
        <f t="shared" si="40"/>
        <v>101.47782989865773</v>
      </c>
      <c r="G140" s="15">
        <f t="shared" si="41"/>
        <v>118.93180598582391</v>
      </c>
    </row>
    <row r="141" spans="1:12" x14ac:dyDescent="0.35">
      <c r="A141" t="str">
        <f t="shared" si="62"/>
        <v>India</v>
      </c>
      <c r="B141" t="str">
        <f t="shared" si="63"/>
        <v>eps-india-crux NoSettings</v>
      </c>
      <c r="C141" t="s">
        <v>53</v>
      </c>
      <c r="D141" s="15">
        <f t="shared" si="36"/>
        <v>555.35672574453702</v>
      </c>
      <c r="E141" s="15">
        <f t="shared" si="37"/>
        <v>570.77826908036366</v>
      </c>
      <c r="F141" s="15">
        <f t="shared" si="40"/>
        <v>534.70692154833102</v>
      </c>
      <c r="G141" s="15">
        <f t="shared" si="41"/>
        <v>497.09281819648328</v>
      </c>
    </row>
    <row r="142" spans="1:12" x14ac:dyDescent="0.35">
      <c r="A142" t="str">
        <f t="shared" si="62"/>
        <v>India</v>
      </c>
      <c r="B142" t="str">
        <f t="shared" si="63"/>
        <v>eps-india-crux NoSettings</v>
      </c>
      <c r="C142" t="s">
        <v>69</v>
      </c>
      <c r="D142" s="15">
        <f t="shared" si="36"/>
        <v>0</v>
      </c>
      <c r="E142" s="15">
        <f t="shared" si="37"/>
        <v>0</v>
      </c>
      <c r="F142" s="15">
        <f t="shared" si="40"/>
        <v>0</v>
      </c>
      <c r="G142" s="15">
        <f t="shared" si="41"/>
        <v>0</v>
      </c>
    </row>
    <row r="143" spans="1:12" x14ac:dyDescent="0.35">
      <c r="A143" s="34" t="s">
        <v>35</v>
      </c>
      <c r="B143" t="str">
        <f>VLOOKUP(A143,'EPS Crosswalk'!E$2:G$10,3,FALSE)</f>
        <v>eps-indonesia-crux NoSettings</v>
      </c>
      <c r="C143" t="s">
        <v>67</v>
      </c>
      <c r="D143" s="15">
        <f t="shared" si="36"/>
        <v>3.420932082924963</v>
      </c>
      <c r="E143" s="15">
        <f t="shared" si="37"/>
        <v>15.352157665959412</v>
      </c>
      <c r="F143" s="15">
        <f t="shared" si="40"/>
        <v>56.146384263718801</v>
      </c>
      <c r="G143" s="15">
        <f t="shared" si="41"/>
        <v>155.28241972865931</v>
      </c>
      <c r="I143" s="37" t="b">
        <f>SUM(D143:D147)=VLOOKUP($A143,$A$3:$G$34,D$111,FALSE)</f>
        <v>1</v>
      </c>
      <c r="J143" s="37" t="b">
        <f t="shared" ref="J143" si="64">SUM(E143:E147)=VLOOKUP($A143,$A$3:$G$34,E$111,FALSE)</f>
        <v>1</v>
      </c>
      <c r="K143" s="37" t="b">
        <f t="shared" ref="K143" si="65">SUM(F143:F147)=VLOOKUP($A143,$A$3:$G$34,F$111,FALSE)</f>
        <v>1</v>
      </c>
      <c r="L143" s="37" t="b">
        <f>SUM(G143:G147)=VLOOKUP($A143,$A$3:$G$34,G$111,FALSE)</f>
        <v>1</v>
      </c>
    </row>
    <row r="144" spans="1:12" x14ac:dyDescent="0.35">
      <c r="A144" t="str">
        <f>A143</f>
        <v>Indonesia</v>
      </c>
      <c r="B144" t="str">
        <f>B143</f>
        <v>eps-indonesia-crux NoSettings</v>
      </c>
      <c r="C144" t="s">
        <v>65</v>
      </c>
      <c r="D144" s="15">
        <f t="shared" si="36"/>
        <v>68.532355593883892</v>
      </c>
      <c r="E144" s="15">
        <f t="shared" si="37"/>
        <v>113.96611193710088</v>
      </c>
      <c r="F144" s="15">
        <f t="shared" si="40"/>
        <v>229.0926415704684</v>
      </c>
      <c r="G144" s="15">
        <f t="shared" si="41"/>
        <v>558.7284140628343</v>
      </c>
    </row>
    <row r="145" spans="1:18" x14ac:dyDescent="0.35">
      <c r="A145" t="str">
        <f t="shared" ref="A145:A147" si="66">A144</f>
        <v>Indonesia</v>
      </c>
      <c r="B145" t="str">
        <f t="shared" ref="B145:B147" si="67">B144</f>
        <v>eps-indonesia-crux NoSettings</v>
      </c>
      <c r="C145" t="s">
        <v>64</v>
      </c>
      <c r="D145" s="15">
        <f t="shared" si="36"/>
        <v>22.491908212432897</v>
      </c>
      <c r="E145" s="15">
        <f t="shared" si="37"/>
        <v>31.548042615909594</v>
      </c>
      <c r="F145" s="15">
        <f t="shared" si="40"/>
        <v>69.048365792109436</v>
      </c>
      <c r="G145" s="15">
        <f t="shared" si="41"/>
        <v>188.53396778940646</v>
      </c>
    </row>
    <row r="146" spans="1:18" x14ac:dyDescent="0.35">
      <c r="A146" t="str">
        <f t="shared" si="66"/>
        <v>Indonesia</v>
      </c>
      <c r="B146" t="str">
        <f t="shared" si="67"/>
        <v>eps-indonesia-crux NoSettings</v>
      </c>
      <c r="C146" t="s">
        <v>53</v>
      </c>
      <c r="D146" s="15">
        <f t="shared" si="36"/>
        <v>158.72180411075826</v>
      </c>
      <c r="E146" s="15">
        <f t="shared" si="37"/>
        <v>214.2016877810301</v>
      </c>
      <c r="F146" s="15">
        <f t="shared" si="40"/>
        <v>363.82960837370337</v>
      </c>
      <c r="G146" s="15">
        <f t="shared" si="41"/>
        <v>788.00519841909977</v>
      </c>
    </row>
    <row r="147" spans="1:18" x14ac:dyDescent="0.35">
      <c r="A147" t="str">
        <f t="shared" si="66"/>
        <v>Indonesia</v>
      </c>
      <c r="B147" t="str">
        <f t="shared" si="67"/>
        <v>eps-indonesia-crux NoSettings</v>
      </c>
      <c r="C147" t="s">
        <v>69</v>
      </c>
      <c r="D147" s="15">
        <f t="shared" si="36"/>
        <v>0</v>
      </c>
      <c r="E147" s="15">
        <f t="shared" si="37"/>
        <v>0</v>
      </c>
      <c r="F147" s="15">
        <f t="shared" si="40"/>
        <v>0</v>
      </c>
      <c r="G147" s="15">
        <f t="shared" si="41"/>
        <v>0</v>
      </c>
    </row>
    <row r="148" spans="1:18" x14ac:dyDescent="0.35">
      <c r="A148" s="34" t="s">
        <v>37</v>
      </c>
      <c r="B148" t="str">
        <f>VLOOKUP(A148,'EPS Crosswalk'!E$2:G$10,3,FALSE)</f>
        <v>eps-mexico-crux NoSettings</v>
      </c>
      <c r="C148" t="s">
        <v>67</v>
      </c>
      <c r="D148" s="15">
        <f t="shared" si="36"/>
        <v>1.9119152683069125</v>
      </c>
      <c r="E148" s="15">
        <f t="shared" si="37"/>
        <v>3.3833456928441041</v>
      </c>
      <c r="F148" s="15">
        <f t="shared" si="40"/>
        <v>8.7932860296319397</v>
      </c>
      <c r="G148" s="15">
        <f t="shared" si="41"/>
        <v>13.675649373696681</v>
      </c>
      <c r="I148" s="37" t="b">
        <f>SUM(D148:D152)=VLOOKUP($A148,$A$3:$G$34,D$111,FALSE)</f>
        <v>1</v>
      </c>
      <c r="J148" s="37" t="b">
        <f t="shared" ref="J148" si="68">SUM(E148:E152)=VLOOKUP($A148,$A$3:$G$34,E$111,FALSE)</f>
        <v>1</v>
      </c>
      <c r="K148" s="37" t="b">
        <f t="shared" ref="K148" si="69">SUM(F148:F152)=VLOOKUP($A148,$A$3:$G$34,F$111,FALSE)</f>
        <v>1</v>
      </c>
      <c r="L148" s="37" t="b">
        <f>SUM(G148:G152)=VLOOKUP($A148,$A$3:$G$34,G$111,FALSE)</f>
        <v>1</v>
      </c>
    </row>
    <row r="149" spans="1:18" x14ac:dyDescent="0.35">
      <c r="A149" t="str">
        <f>A148</f>
        <v>Mexico</v>
      </c>
      <c r="B149" t="str">
        <f>B148</f>
        <v>eps-mexico-crux NoSettings</v>
      </c>
      <c r="C149" t="s">
        <v>65</v>
      </c>
      <c r="D149" s="15">
        <f t="shared" si="36"/>
        <v>34.653533006716096</v>
      </c>
      <c r="E149" s="15">
        <f t="shared" si="37"/>
        <v>37.839024889029375</v>
      </c>
      <c r="F149" s="15">
        <f t="shared" si="40"/>
        <v>36.282699114021725</v>
      </c>
      <c r="G149" s="15">
        <f t="shared" si="41"/>
        <v>35.631487387078224</v>
      </c>
    </row>
    <row r="150" spans="1:18" x14ac:dyDescent="0.35">
      <c r="A150" t="str">
        <f t="shared" ref="A150:A152" si="70">A149</f>
        <v>Mexico</v>
      </c>
      <c r="B150" t="str">
        <f t="shared" ref="B150:B152" si="71">B149</f>
        <v>eps-mexico-crux NoSettings</v>
      </c>
      <c r="C150" t="s">
        <v>64</v>
      </c>
      <c r="D150" s="15">
        <f t="shared" si="36"/>
        <v>16.058366897976256</v>
      </c>
      <c r="E150" s="15">
        <f t="shared" si="37"/>
        <v>16.793024725832776</v>
      </c>
      <c r="F150" s="15">
        <f t="shared" si="40"/>
        <v>15.667735080055737</v>
      </c>
      <c r="G150" s="15">
        <f t="shared" si="41"/>
        <v>15.045845150930427</v>
      </c>
    </row>
    <row r="151" spans="1:18" x14ac:dyDescent="0.35">
      <c r="A151" t="str">
        <f t="shared" si="70"/>
        <v>Mexico</v>
      </c>
      <c r="B151" t="str">
        <f t="shared" si="71"/>
        <v>eps-mexico-crux NoSettings</v>
      </c>
      <c r="C151" t="s">
        <v>53</v>
      </c>
      <c r="D151" s="15">
        <f t="shared" si="36"/>
        <v>78.511184827000719</v>
      </c>
      <c r="E151" s="15">
        <f t="shared" si="37"/>
        <v>83.707595916175649</v>
      </c>
      <c r="F151" s="15">
        <f t="shared" si="40"/>
        <v>81.2831995944276</v>
      </c>
      <c r="G151" s="15">
        <f t="shared" si="41"/>
        <v>77.851829250767409</v>
      </c>
    </row>
    <row r="152" spans="1:18" x14ac:dyDescent="0.35">
      <c r="A152" t="str">
        <f t="shared" si="70"/>
        <v>Mexico</v>
      </c>
      <c r="B152" t="str">
        <f t="shared" si="71"/>
        <v>eps-mexico-crux NoSettings</v>
      </c>
      <c r="C152" t="s">
        <v>69</v>
      </c>
      <c r="D152" s="15">
        <f t="shared" si="36"/>
        <v>0</v>
      </c>
      <c r="E152" s="15">
        <f t="shared" si="37"/>
        <v>8.7761181167730834E-6</v>
      </c>
      <c r="F152" s="15">
        <f t="shared" si="40"/>
        <v>8.0181862982492863E-5</v>
      </c>
      <c r="G152" s="15">
        <f t="shared" si="41"/>
        <v>1.8883752727722589E-4</v>
      </c>
    </row>
    <row r="153" spans="1:18" x14ac:dyDescent="0.35">
      <c r="A153" s="34" t="s">
        <v>47</v>
      </c>
      <c r="B153" t="str">
        <f>VLOOKUP(A153,'EPS Crosswalk'!E$2:G$10,3,FALSE)</f>
        <v>eps-southkorea-crux NoSettings</v>
      </c>
      <c r="C153" t="s">
        <v>67</v>
      </c>
      <c r="D153" s="15">
        <f t="shared" si="36"/>
        <v>7.537714260623706</v>
      </c>
      <c r="E153" s="15">
        <f t="shared" si="37"/>
        <v>11.613827410119608</v>
      </c>
      <c r="F153" s="15">
        <f t="shared" si="40"/>
        <v>30.440809183448501</v>
      </c>
      <c r="G153" s="15">
        <f t="shared" si="41"/>
        <v>44.986632136712039</v>
      </c>
      <c r="I153" s="37" t="b">
        <f>SUM(D153:D157)=VLOOKUP($A153,$A$3:$G$34,D$111,FALSE)</f>
        <v>1</v>
      </c>
      <c r="J153" s="37" t="b">
        <f t="shared" ref="J153" si="72">SUM(E153:E157)=VLOOKUP($A153,$A$3:$G$34,E$111,FALSE)</f>
        <v>1</v>
      </c>
      <c r="K153" s="37" t="b">
        <f t="shared" ref="K153" si="73">SUM(F153:F157)=VLOOKUP($A153,$A$3:$G$34,F$111,FALSE)</f>
        <v>1</v>
      </c>
      <c r="L153" s="37" t="b">
        <f>SUM(G153:G157)=VLOOKUP($A153,$A$3:$G$34,G$111,FALSE)</f>
        <v>1</v>
      </c>
    </row>
    <row r="154" spans="1:18" x14ac:dyDescent="0.35">
      <c r="A154" t="str">
        <f>A153</f>
        <v>South Korea</v>
      </c>
      <c r="B154" t="str">
        <f>B153</f>
        <v>eps-southkorea-crux NoSettings</v>
      </c>
      <c r="C154" t="s">
        <v>65</v>
      </c>
      <c r="D154" s="15">
        <f t="shared" si="36"/>
        <v>35.045828482624202</v>
      </c>
      <c r="E154" s="15">
        <f t="shared" si="37"/>
        <v>35.298491816486028</v>
      </c>
      <c r="F154" s="15">
        <f t="shared" si="40"/>
        <v>30.971764789428157</v>
      </c>
      <c r="G154" s="15">
        <f t="shared" si="41"/>
        <v>27.496889510557825</v>
      </c>
    </row>
    <row r="155" spans="1:18" x14ac:dyDescent="0.35">
      <c r="A155" t="str">
        <f t="shared" ref="A155:A157" si="74">A154</f>
        <v>South Korea</v>
      </c>
      <c r="B155" t="str">
        <f t="shared" ref="B155:B157" si="75">B154</f>
        <v>eps-southkorea-crux NoSettings</v>
      </c>
      <c r="C155" t="s">
        <v>64</v>
      </c>
      <c r="D155" s="15">
        <f t="shared" si="36"/>
        <v>82.135403001605013</v>
      </c>
      <c r="E155" s="15">
        <f t="shared" si="37"/>
        <v>86.863456082345166</v>
      </c>
      <c r="F155" s="15">
        <f t="shared" si="40"/>
        <v>89.240090811132887</v>
      </c>
      <c r="G155" s="15">
        <f t="shared" si="41"/>
        <v>92.745502449461199</v>
      </c>
    </row>
    <row r="156" spans="1:18" x14ac:dyDescent="0.35">
      <c r="A156" t="str">
        <f t="shared" si="74"/>
        <v>South Korea</v>
      </c>
      <c r="B156" t="str">
        <f t="shared" si="75"/>
        <v>eps-southkorea-crux NoSettings</v>
      </c>
      <c r="C156" t="s">
        <v>53</v>
      </c>
      <c r="D156" s="15">
        <f t="shared" si="36"/>
        <v>135.22935568917737</v>
      </c>
      <c r="E156" s="15">
        <f t="shared" si="37"/>
        <v>147.26584041765108</v>
      </c>
      <c r="F156" s="15">
        <f t="shared" si="40"/>
        <v>133.44527936963902</v>
      </c>
      <c r="G156" s="15">
        <f t="shared" si="41"/>
        <v>121.07718587287623</v>
      </c>
    </row>
    <row r="157" spans="1:18" x14ac:dyDescent="0.35">
      <c r="A157" t="str">
        <f t="shared" si="74"/>
        <v>South Korea</v>
      </c>
      <c r="B157" t="str">
        <f t="shared" si="75"/>
        <v>eps-southkorea-crux NoSettings</v>
      </c>
      <c r="C157" t="s">
        <v>69</v>
      </c>
      <c r="D157" s="15">
        <f t="shared" si="36"/>
        <v>2.6985659697174352E-3</v>
      </c>
      <c r="E157" s="15">
        <f t="shared" si="37"/>
        <v>3.8427339808715723E-4</v>
      </c>
      <c r="F157" s="15">
        <f t="shared" si="40"/>
        <v>1.055846351418755E-3</v>
      </c>
      <c r="G157" s="15">
        <f t="shared" si="41"/>
        <v>1.7900303926806293E-3</v>
      </c>
    </row>
    <row r="159" spans="1:18" x14ac:dyDescent="0.35">
      <c r="A159" s="14" t="s">
        <v>392</v>
      </c>
    </row>
    <row r="160" spans="1:18" x14ac:dyDescent="0.35">
      <c r="Q160" s="46" t="s">
        <v>393</v>
      </c>
      <c r="R160" t="s">
        <v>225</v>
      </c>
    </row>
    <row r="161" spans="2:25" x14ac:dyDescent="0.35">
      <c r="B161" s="46" t="s">
        <v>393</v>
      </c>
      <c r="C161" t="s">
        <v>225</v>
      </c>
      <c r="Q161" s="46" t="s">
        <v>394</v>
      </c>
      <c r="R161" t="s">
        <v>395</v>
      </c>
    </row>
    <row r="163" spans="2:25" x14ac:dyDescent="0.35">
      <c r="B163" s="46" t="s">
        <v>135</v>
      </c>
      <c r="C163" s="46" t="s">
        <v>394</v>
      </c>
      <c r="D163" t="s">
        <v>396</v>
      </c>
      <c r="E163" t="s">
        <v>397</v>
      </c>
      <c r="F163" t="s">
        <v>398</v>
      </c>
      <c r="G163" t="s">
        <v>399</v>
      </c>
      <c r="I163" s="14" t="s">
        <v>59</v>
      </c>
      <c r="J163" s="14">
        <f>D112</f>
        <v>2020</v>
      </c>
      <c r="K163" s="14">
        <f>E112</f>
        <v>2030</v>
      </c>
      <c r="L163" s="14">
        <f>F112</f>
        <v>2040</v>
      </c>
      <c r="M163" s="14">
        <f>G112</f>
        <v>2050</v>
      </c>
      <c r="Q163" s="46" t="s">
        <v>400</v>
      </c>
      <c r="R163" t="s">
        <v>396</v>
      </c>
      <c r="S163" t="s">
        <v>397</v>
      </c>
      <c r="T163" t="s">
        <v>398</v>
      </c>
      <c r="U163" t="s">
        <v>399</v>
      </c>
      <c r="W163" t="s">
        <v>401</v>
      </c>
    </row>
    <row r="164" spans="2:25" x14ac:dyDescent="0.35">
      <c r="B164" t="s">
        <v>11</v>
      </c>
      <c r="C164" t="s">
        <v>60</v>
      </c>
      <c r="D164">
        <v>5.9759899999999996E-3</v>
      </c>
      <c r="E164">
        <v>1.46119619E-2</v>
      </c>
      <c r="F164">
        <v>2.1332463949999901E-2</v>
      </c>
      <c r="G164">
        <v>3.4975019599999997E-2</v>
      </c>
      <c r="I164" t="str">
        <f t="shared" ref="I164:I227" si="76">C164</f>
        <v>Agriculture</v>
      </c>
      <c r="J164" s="25">
        <f>D164/SUMIFS(D$164:D$380,$B$164:$B$380,$B164)</f>
        <v>2.9586999101518956E-2</v>
      </c>
      <c r="K164" s="25">
        <f t="shared" ref="K164:K227" si="77">E164/SUMIFS(E$164:E$380,$B$164:$B$380,$B164)</f>
        <v>1.7888722042811236E-2</v>
      </c>
      <c r="L164" s="25">
        <f t="shared" ref="L164:L227" si="78">F164/SUMIFS(F$164:F$380,$B$164:$B$380,$B164)</f>
        <v>5.7971843945820046E-3</v>
      </c>
      <c r="M164" s="25">
        <f t="shared" ref="M164:M227" si="79">G164/SUMIFS(G$164:G$380,$B$164:$B$380,$B164)</f>
        <v>3.5267343025535106E-3</v>
      </c>
      <c r="Q164" s="23" t="s">
        <v>11</v>
      </c>
      <c r="R164">
        <v>0.10241165000000001</v>
      </c>
      <c r="S164">
        <v>0.3494194599999999</v>
      </c>
      <c r="T164">
        <v>1.385196224</v>
      </c>
      <c r="U164">
        <v>3.5410799210000001</v>
      </c>
      <c r="W164">
        <f>RANK(S164,S$164:S$195,0)</f>
        <v>29</v>
      </c>
      <c r="X164">
        <f t="shared" ref="W164:X179" si="80">RANK(T164,T$164:T$195,0)</f>
        <v>14</v>
      </c>
      <c r="Y164">
        <f t="shared" ref="Y164:Y195" si="81">RANK(U164,U$164:U$195,0)</f>
        <v>8</v>
      </c>
    </row>
    <row r="165" spans="2:25" x14ac:dyDescent="0.35">
      <c r="B165" t="s">
        <v>11</v>
      </c>
      <c r="C165" t="s">
        <v>64</v>
      </c>
      <c r="D165">
        <v>3.4349190000000002E-2</v>
      </c>
      <c r="E165">
        <v>0.1019364999999999</v>
      </c>
      <c r="F165">
        <v>0.35824350399999999</v>
      </c>
      <c r="G165">
        <v>0.99626655100000006</v>
      </c>
      <c r="I165" t="str">
        <f t="shared" si="76"/>
        <v>Commercial</v>
      </c>
      <c r="J165" s="25">
        <f t="shared" ref="J165:J227" si="82">D165/SUMIFS(D$164:D$380,$B$164:$B$380,$B165)</f>
        <v>0.17006210747807543</v>
      </c>
      <c r="K165" s="25">
        <f t="shared" si="77"/>
        <v>0.1247959532742161</v>
      </c>
      <c r="L165" s="25">
        <f t="shared" si="78"/>
        <v>9.735413854287496E-2</v>
      </c>
      <c r="M165" s="25">
        <f t="shared" si="79"/>
        <v>0.10045934098342513</v>
      </c>
      <c r="Q165" s="23" t="s">
        <v>14</v>
      </c>
      <c r="R165">
        <v>0.77326319999999993</v>
      </c>
      <c r="S165">
        <v>1.3784249900000001</v>
      </c>
      <c r="T165">
        <v>2.3593142999999999</v>
      </c>
      <c r="U165">
        <v>3.3051145000000002</v>
      </c>
      <c r="W165">
        <f t="shared" si="80"/>
        <v>9</v>
      </c>
      <c r="X165">
        <f t="shared" si="80"/>
        <v>7</v>
      </c>
      <c r="Y165">
        <f t="shared" si="81"/>
        <v>9</v>
      </c>
    </row>
    <row r="166" spans="2:25" x14ac:dyDescent="0.35">
      <c r="B166" t="s">
        <v>11</v>
      </c>
      <c r="C166" t="s">
        <v>53</v>
      </c>
      <c r="D166">
        <v>9.138118888899989E-2</v>
      </c>
      <c r="E166">
        <v>0.41727692915999998</v>
      </c>
      <c r="F166">
        <v>2.0999017497630001</v>
      </c>
      <c r="G166">
        <v>5.8787802485700009</v>
      </c>
      <c r="I166" t="str">
        <f t="shared" si="76"/>
        <v>Industry</v>
      </c>
      <c r="J166" s="25">
        <f t="shared" si="82"/>
        <v>0.45242631824259644</v>
      </c>
      <c r="K166" s="25">
        <f t="shared" si="77"/>
        <v>0.51085207118019349</v>
      </c>
      <c r="L166" s="25">
        <f t="shared" si="78"/>
        <v>0.57065689563167254</v>
      </c>
      <c r="M166" s="25">
        <f t="shared" si="79"/>
        <v>0.59279154656444788</v>
      </c>
      <c r="Q166" s="23" t="s">
        <v>16</v>
      </c>
      <c r="R166">
        <v>0.10231959</v>
      </c>
      <c r="S166">
        <v>0.21237126599999989</v>
      </c>
      <c r="T166">
        <v>0.69345350999999988</v>
      </c>
      <c r="U166">
        <v>1.7499292039999987</v>
      </c>
      <c r="W166">
        <f t="shared" si="80"/>
        <v>31</v>
      </c>
      <c r="X166">
        <f t="shared" si="80"/>
        <v>25</v>
      </c>
      <c r="Y166">
        <f t="shared" si="81"/>
        <v>14</v>
      </c>
    </row>
    <row r="167" spans="2:25" x14ac:dyDescent="0.35">
      <c r="B167" t="s">
        <v>11</v>
      </c>
      <c r="C167" t="s">
        <v>66</v>
      </c>
      <c r="D167">
        <v>0</v>
      </c>
      <c r="E167">
        <v>0</v>
      </c>
      <c r="F167">
        <v>3.8322099999999999E-7</v>
      </c>
      <c r="G167">
        <v>4.68315E-5</v>
      </c>
      <c r="I167" t="str">
        <f t="shared" si="76"/>
        <v>International Aviation</v>
      </c>
      <c r="J167" s="25">
        <f t="shared" si="82"/>
        <v>0</v>
      </c>
      <c r="K167" s="25">
        <f t="shared" si="77"/>
        <v>0</v>
      </c>
      <c r="L167" s="25">
        <f t="shared" si="78"/>
        <v>1.0414187531656983E-7</v>
      </c>
      <c r="M167" s="25">
        <f t="shared" si="79"/>
        <v>4.7222920638487577E-6</v>
      </c>
      <c r="Q167" s="23" t="s">
        <v>18</v>
      </c>
      <c r="R167">
        <v>0.16498923000000001</v>
      </c>
      <c r="S167">
        <v>0.40760162</v>
      </c>
      <c r="T167">
        <v>1.47320695</v>
      </c>
      <c r="U167">
        <v>4.0999971400000002</v>
      </c>
      <c r="W167">
        <f t="shared" si="80"/>
        <v>25</v>
      </c>
      <c r="X167">
        <f t="shared" si="80"/>
        <v>12</v>
      </c>
      <c r="Y167">
        <f t="shared" si="81"/>
        <v>7</v>
      </c>
    </row>
    <row r="168" spans="2:25" x14ac:dyDescent="0.35">
      <c r="B168" t="s">
        <v>11</v>
      </c>
      <c r="C168" t="s">
        <v>68</v>
      </c>
      <c r="D168">
        <v>0</v>
      </c>
      <c r="E168">
        <v>0</v>
      </c>
      <c r="F168">
        <v>4.0705999999999996E-6</v>
      </c>
      <c r="G168">
        <v>5.1527699999999998E-5</v>
      </c>
      <c r="I168" t="str">
        <f t="shared" si="76"/>
        <v>International Shipping</v>
      </c>
      <c r="J168" s="25">
        <f t="shared" si="82"/>
        <v>0</v>
      </c>
      <c r="K168" s="25">
        <f t="shared" si="77"/>
        <v>0</v>
      </c>
      <c r="L168" s="25">
        <f t="shared" si="78"/>
        <v>1.1062022114227276E-6</v>
      </c>
      <c r="M168" s="25">
        <f t="shared" si="79"/>
        <v>5.1958371775061572E-6</v>
      </c>
      <c r="Q168" s="23" t="s">
        <v>20</v>
      </c>
      <c r="R168">
        <v>0.24599723699999979</v>
      </c>
      <c r="S168">
        <v>0.36939053599999894</v>
      </c>
      <c r="T168">
        <v>0.47847269969999989</v>
      </c>
      <c r="U168">
        <v>0.55750745899999998</v>
      </c>
      <c r="W168">
        <f t="shared" si="80"/>
        <v>27</v>
      </c>
      <c r="X168">
        <f t="shared" si="80"/>
        <v>30</v>
      </c>
      <c r="Y168">
        <f t="shared" si="81"/>
        <v>30</v>
      </c>
    </row>
    <row r="169" spans="2:25" x14ac:dyDescent="0.35">
      <c r="B169" t="s">
        <v>11</v>
      </c>
      <c r="C169" t="s">
        <v>65</v>
      </c>
      <c r="D169">
        <v>6.8062460000000005E-2</v>
      </c>
      <c r="E169">
        <v>0.24748296</v>
      </c>
      <c r="F169">
        <v>1.0269527199999999</v>
      </c>
      <c r="G169">
        <v>2.54481337</v>
      </c>
      <c r="I169" t="str">
        <f t="shared" si="76"/>
        <v>Residential</v>
      </c>
      <c r="J169" s="25">
        <f t="shared" si="82"/>
        <v>0.33697578859187682</v>
      </c>
      <c r="K169" s="25">
        <f t="shared" si="77"/>
        <v>0.30298148271055725</v>
      </c>
      <c r="L169" s="25">
        <f t="shared" si="78"/>
        <v>0.27907860509275911</v>
      </c>
      <c r="M169" s="25">
        <f t="shared" si="79"/>
        <v>0.25660830810730412</v>
      </c>
      <c r="Q169" s="23" t="s">
        <v>21</v>
      </c>
      <c r="R169">
        <v>0.57069065999999991</v>
      </c>
      <c r="S169">
        <v>0.75154008000000005</v>
      </c>
      <c r="T169">
        <v>0.90062997399999878</v>
      </c>
      <c r="U169">
        <v>1.0345106079999999</v>
      </c>
      <c r="W169">
        <f t="shared" si="80"/>
        <v>15</v>
      </c>
      <c r="X169">
        <f t="shared" si="80"/>
        <v>20</v>
      </c>
      <c r="Y169">
        <f t="shared" si="81"/>
        <v>23</v>
      </c>
    </row>
    <row r="170" spans="2:25" x14ac:dyDescent="0.35">
      <c r="B170" t="s">
        <v>11</v>
      </c>
      <c r="C170" t="s">
        <v>67</v>
      </c>
      <c r="D170">
        <v>2.2114388460000001E-3</v>
      </c>
      <c r="E170">
        <v>3.5517013269027897E-2</v>
      </c>
      <c r="F170">
        <v>0.17336248905941787</v>
      </c>
      <c r="G170">
        <v>0.46217860115499898</v>
      </c>
      <c r="I170" t="str">
        <f t="shared" si="76"/>
        <v>Transportation</v>
      </c>
      <c r="J170" s="25">
        <f t="shared" si="82"/>
        <v>1.0948786585932393E-2</v>
      </c>
      <c r="K170" s="25">
        <f t="shared" si="77"/>
        <v>4.3481770792221854E-2</v>
      </c>
      <c r="L170" s="25">
        <f t="shared" si="78"/>
        <v>4.7111965994024591E-2</v>
      </c>
      <c r="M170" s="25">
        <f t="shared" si="79"/>
        <v>4.6604151913028025E-2</v>
      </c>
      <c r="Q170" s="23" t="s">
        <v>23</v>
      </c>
      <c r="R170">
        <v>0.91788742300000004</v>
      </c>
      <c r="S170">
        <v>1.3162916629999992</v>
      </c>
      <c r="T170">
        <v>1.657137117999999</v>
      </c>
      <c r="U170">
        <v>1.959352751999998</v>
      </c>
      <c r="W170">
        <f t="shared" si="80"/>
        <v>11</v>
      </c>
      <c r="X170">
        <f t="shared" si="80"/>
        <v>9</v>
      </c>
      <c r="Y170">
        <f t="shared" si="81"/>
        <v>11</v>
      </c>
    </row>
    <row r="171" spans="2:25" x14ac:dyDescent="0.35">
      <c r="B171" t="s">
        <v>14</v>
      </c>
      <c r="C171" t="s">
        <v>60</v>
      </c>
      <c r="D171">
        <v>5.6461699999999997E-2</v>
      </c>
      <c r="E171">
        <v>7.2911982999999903E-2</v>
      </c>
      <c r="F171">
        <v>8.77922753E-2</v>
      </c>
      <c r="G171">
        <v>0.10118690700000001</v>
      </c>
      <c r="I171" t="str">
        <f t="shared" si="76"/>
        <v>Agriculture</v>
      </c>
      <c r="J171" s="25">
        <f t="shared" si="82"/>
        <v>4.6466258496140701E-2</v>
      </c>
      <c r="K171" s="25">
        <f t="shared" si="77"/>
        <v>3.372547343863494E-2</v>
      </c>
      <c r="L171" s="25">
        <f t="shared" si="78"/>
        <v>2.3005949320527519E-2</v>
      </c>
      <c r="M171" s="25">
        <f t="shared" si="79"/>
        <v>1.8353743512203334E-2</v>
      </c>
      <c r="Q171" s="23" t="s">
        <v>24</v>
      </c>
      <c r="R171">
        <v>1.2516540699999996</v>
      </c>
      <c r="S171">
        <v>1.4369477259999992</v>
      </c>
      <c r="T171">
        <v>1.6311541019999998</v>
      </c>
      <c r="U171">
        <v>1.7914477110000002</v>
      </c>
      <c r="W171">
        <f t="shared" si="80"/>
        <v>8</v>
      </c>
      <c r="X171">
        <f t="shared" si="80"/>
        <v>10</v>
      </c>
      <c r="Y171">
        <f t="shared" si="81"/>
        <v>13</v>
      </c>
    </row>
    <row r="172" spans="2:25" x14ac:dyDescent="0.35">
      <c r="B172" t="s">
        <v>14</v>
      </c>
      <c r="C172" t="s">
        <v>64</v>
      </c>
      <c r="D172">
        <v>0.25747599999999998</v>
      </c>
      <c r="E172">
        <v>0.52890499000000002</v>
      </c>
      <c r="F172">
        <v>1.0624601999999999</v>
      </c>
      <c r="G172">
        <v>1.6772703100000002</v>
      </c>
      <c r="I172" t="str">
        <f t="shared" si="76"/>
        <v>Commercial</v>
      </c>
      <c r="J172" s="25">
        <f t="shared" si="82"/>
        <v>0.21189490172191633</v>
      </c>
      <c r="K172" s="25">
        <f t="shared" si="77"/>
        <v>0.24464526210741658</v>
      </c>
      <c r="L172" s="25">
        <f t="shared" si="78"/>
        <v>0.27841749667328108</v>
      </c>
      <c r="M172" s="25">
        <f t="shared" si="79"/>
        <v>0.30423095223548813</v>
      </c>
      <c r="Q172" s="23" t="s">
        <v>25</v>
      </c>
      <c r="R172">
        <v>0.28006857400000001</v>
      </c>
      <c r="S172">
        <v>0.48870158299999994</v>
      </c>
      <c r="T172">
        <v>0.84743843199999891</v>
      </c>
      <c r="U172">
        <v>1.2595737819999999</v>
      </c>
      <c r="W172">
        <f t="shared" si="80"/>
        <v>22</v>
      </c>
      <c r="X172">
        <f t="shared" si="80"/>
        <v>23</v>
      </c>
      <c r="Y172">
        <f t="shared" si="81"/>
        <v>20</v>
      </c>
    </row>
    <row r="173" spans="2:25" x14ac:dyDescent="0.35">
      <c r="B173" t="s">
        <v>14</v>
      </c>
      <c r="C173" t="s">
        <v>53</v>
      </c>
      <c r="D173">
        <v>0.36888181399999892</v>
      </c>
      <c r="E173">
        <v>0.61628897229199997</v>
      </c>
      <c r="F173">
        <v>1.0401077118619999</v>
      </c>
      <c r="G173">
        <v>1.4525524915119981</v>
      </c>
      <c r="I173" t="str">
        <f t="shared" si="76"/>
        <v>Industry</v>
      </c>
      <c r="J173" s="25">
        <f t="shared" si="82"/>
        <v>0.30357849168284423</v>
      </c>
      <c r="K173" s="25">
        <f t="shared" si="77"/>
        <v>0.28506476590490615</v>
      </c>
      <c r="L173" s="25">
        <f t="shared" si="78"/>
        <v>0.27256003133782558</v>
      </c>
      <c r="M173" s="25">
        <f t="shared" si="79"/>
        <v>0.26347060758782875</v>
      </c>
      <c r="Q173" s="23" t="s">
        <v>26</v>
      </c>
      <c r="R173">
        <v>0.31853363899999998</v>
      </c>
      <c r="S173">
        <v>0.543531034999999</v>
      </c>
      <c r="T173">
        <v>0.8643491606</v>
      </c>
      <c r="U173">
        <v>1.1160316360999989</v>
      </c>
      <c r="W173">
        <f t="shared" si="80"/>
        <v>18</v>
      </c>
      <c r="X173">
        <f t="shared" si="80"/>
        <v>22</v>
      </c>
      <c r="Y173">
        <f t="shared" si="81"/>
        <v>21</v>
      </c>
    </row>
    <row r="174" spans="2:25" x14ac:dyDescent="0.35">
      <c r="B174" t="s">
        <v>14</v>
      </c>
      <c r="C174" t="s">
        <v>66</v>
      </c>
      <c r="D174">
        <v>0</v>
      </c>
      <c r="E174">
        <v>0</v>
      </c>
      <c r="F174">
        <v>2.5174E-7</v>
      </c>
      <c r="G174">
        <v>1.8768000000000001E-5</v>
      </c>
      <c r="I174" t="str">
        <f t="shared" si="76"/>
        <v>International Aviation</v>
      </c>
      <c r="J174" s="25">
        <f t="shared" si="82"/>
        <v>0</v>
      </c>
      <c r="K174" s="25">
        <f t="shared" si="77"/>
        <v>0</v>
      </c>
      <c r="L174" s="25">
        <f t="shared" si="78"/>
        <v>6.5968419911194604E-8</v>
      </c>
      <c r="M174" s="25">
        <f t="shared" si="79"/>
        <v>3.4042255905404064E-6</v>
      </c>
      <c r="Q174" s="23" t="s">
        <v>27</v>
      </c>
      <c r="R174">
        <v>6.4844749799999999</v>
      </c>
      <c r="S174">
        <v>10.808993869999989</v>
      </c>
      <c r="T174">
        <v>13.944471279999989</v>
      </c>
      <c r="U174">
        <v>15.95711472</v>
      </c>
      <c r="W174">
        <f t="shared" si="80"/>
        <v>2</v>
      </c>
      <c r="X174">
        <f t="shared" si="80"/>
        <v>1</v>
      </c>
      <c r="Y174">
        <f t="shared" si="81"/>
        <v>1</v>
      </c>
    </row>
    <row r="175" spans="2:25" x14ac:dyDescent="0.35">
      <c r="B175" t="s">
        <v>14</v>
      </c>
      <c r="C175" t="s">
        <v>68</v>
      </c>
      <c r="D175">
        <v>0</v>
      </c>
      <c r="E175">
        <v>0</v>
      </c>
      <c r="F175">
        <v>4.7116300000000003E-6</v>
      </c>
      <c r="G175">
        <v>3.8166700000000002E-5</v>
      </c>
      <c r="I175" t="str">
        <f t="shared" si="76"/>
        <v>International Shipping</v>
      </c>
      <c r="J175" s="25">
        <f t="shared" si="82"/>
        <v>0</v>
      </c>
      <c r="K175" s="25">
        <f t="shared" si="77"/>
        <v>0</v>
      </c>
      <c r="L175" s="25">
        <f t="shared" si="78"/>
        <v>1.2346817601739167E-6</v>
      </c>
      <c r="M175" s="25">
        <f t="shared" si="79"/>
        <v>6.9228504287339375E-6</v>
      </c>
      <c r="Q175" s="23" t="s">
        <v>28</v>
      </c>
      <c r="R175">
        <v>0.16084999899999988</v>
      </c>
      <c r="S175">
        <v>0.24492872200000002</v>
      </c>
      <c r="T175">
        <v>0.319723757</v>
      </c>
      <c r="U175">
        <v>0.37614988299999902</v>
      </c>
      <c r="W175">
        <f t="shared" si="80"/>
        <v>30</v>
      </c>
      <c r="X175">
        <f t="shared" si="80"/>
        <v>31</v>
      </c>
      <c r="Y175">
        <f t="shared" si="81"/>
        <v>31</v>
      </c>
    </row>
    <row r="176" spans="2:25" x14ac:dyDescent="0.35">
      <c r="B176" t="s">
        <v>14</v>
      </c>
      <c r="C176" t="s">
        <v>65</v>
      </c>
      <c r="D176">
        <v>0.5157872</v>
      </c>
      <c r="E176">
        <v>0.84951999999999994</v>
      </c>
      <c r="F176">
        <v>1.2968541</v>
      </c>
      <c r="G176">
        <v>1.62784419</v>
      </c>
      <c r="I176" t="str">
        <f t="shared" si="76"/>
        <v>Residential</v>
      </c>
      <c r="J176" s="25">
        <f t="shared" si="82"/>
        <v>0.42447714759209565</v>
      </c>
      <c r="K176" s="25">
        <f t="shared" si="77"/>
        <v>0.39294589197483748</v>
      </c>
      <c r="L176" s="25">
        <f t="shared" si="78"/>
        <v>0.33984037432412151</v>
      </c>
      <c r="M176" s="25">
        <f t="shared" si="79"/>
        <v>0.29526581676313512</v>
      </c>
      <c r="Q176" s="23" t="s">
        <v>241</v>
      </c>
      <c r="R176">
        <v>0.85398877000000006</v>
      </c>
      <c r="S176">
        <v>1.1213535780000001</v>
      </c>
      <c r="T176">
        <v>1.2397228730000001</v>
      </c>
      <c r="U176">
        <v>1.2899735209999998</v>
      </c>
      <c r="W176">
        <f t="shared" si="80"/>
        <v>12</v>
      </c>
      <c r="X176">
        <f t="shared" si="80"/>
        <v>15</v>
      </c>
      <c r="Y176">
        <f t="shared" si="81"/>
        <v>18</v>
      </c>
    </row>
    <row r="177" spans="2:25" x14ac:dyDescent="0.35">
      <c r="B177" t="s">
        <v>14</v>
      </c>
      <c r="C177" t="s">
        <v>67</v>
      </c>
      <c r="D177">
        <v>1.6505107509999999E-2</v>
      </c>
      <c r="E177">
        <v>9.4300206246439991E-2</v>
      </c>
      <c r="F177">
        <v>0.32884910973625403</v>
      </c>
      <c r="G177">
        <v>0.65423731189099998</v>
      </c>
      <c r="I177" t="str">
        <f t="shared" si="76"/>
        <v>Transportation</v>
      </c>
      <c r="J177" s="25">
        <f t="shared" si="82"/>
        <v>1.3583200507003035E-2</v>
      </c>
      <c r="K177" s="25">
        <f t="shared" si="77"/>
        <v>4.3618606574204855E-2</v>
      </c>
      <c r="L177" s="25">
        <f t="shared" si="78"/>
        <v>8.617484769406418E-2</v>
      </c>
      <c r="M177" s="25">
        <f t="shared" si="79"/>
        <v>0.11866855282532542</v>
      </c>
      <c r="Q177" s="23" t="s">
        <v>245</v>
      </c>
      <c r="R177">
        <v>5.2300873000000001</v>
      </c>
      <c r="S177">
        <v>6.0876115399999895</v>
      </c>
      <c r="T177">
        <v>6.7240045299999975</v>
      </c>
      <c r="U177">
        <v>7.3049134699999891</v>
      </c>
      <c r="W177">
        <f t="shared" si="80"/>
        <v>3</v>
      </c>
      <c r="X177">
        <f t="shared" si="80"/>
        <v>4</v>
      </c>
      <c r="Y177">
        <f t="shared" si="81"/>
        <v>4</v>
      </c>
    </row>
    <row r="178" spans="2:25" x14ac:dyDescent="0.35">
      <c r="B178" t="s">
        <v>16</v>
      </c>
      <c r="C178" t="s">
        <v>60</v>
      </c>
      <c r="D178">
        <v>5.8838900000000001E-3</v>
      </c>
      <c r="E178">
        <v>5.8141568000000003E-3</v>
      </c>
      <c r="F178">
        <v>9.7658285000000004E-3</v>
      </c>
      <c r="G178">
        <v>2.0498782399999999E-2</v>
      </c>
      <c r="I178" t="str">
        <f t="shared" si="76"/>
        <v>Agriculture</v>
      </c>
      <c r="J178" s="25">
        <f t="shared" si="82"/>
        <v>2.8936941666598982E-2</v>
      </c>
      <c r="K178" s="25">
        <f t="shared" si="77"/>
        <v>1.3757022522146643E-2</v>
      </c>
      <c r="L178" s="25">
        <f t="shared" si="78"/>
        <v>7.5596329458903948E-3</v>
      </c>
      <c r="M178" s="25">
        <f t="shared" si="79"/>
        <v>6.3441208677135538E-3</v>
      </c>
      <c r="Q178" s="23" t="s">
        <v>29</v>
      </c>
      <c r="R178">
        <v>0.28978762549999998</v>
      </c>
      <c r="S178">
        <v>0.37924753229999997</v>
      </c>
      <c r="T178">
        <v>0.52336748970000002</v>
      </c>
      <c r="U178">
        <v>0.63388524579999905</v>
      </c>
      <c r="W178">
        <f t="shared" si="80"/>
        <v>26</v>
      </c>
      <c r="X178">
        <f t="shared" si="80"/>
        <v>28</v>
      </c>
      <c r="Y178">
        <f t="shared" si="81"/>
        <v>27</v>
      </c>
    </row>
    <row r="179" spans="2:25" x14ac:dyDescent="0.35">
      <c r="B179" t="s">
        <v>16</v>
      </c>
      <c r="C179" t="s">
        <v>64</v>
      </c>
      <c r="D179">
        <v>3.4053470000000002E-2</v>
      </c>
      <c r="E179">
        <v>7.758539599999989E-2</v>
      </c>
      <c r="F179">
        <v>0.24894838799999999</v>
      </c>
      <c r="G179">
        <v>0.64992084399999994</v>
      </c>
      <c r="I179" t="str">
        <f t="shared" si="76"/>
        <v>Commercial</v>
      </c>
      <c r="J179" s="25">
        <f t="shared" si="82"/>
        <v>0.16747479557491363</v>
      </c>
      <c r="K179" s="25">
        <f t="shared" si="77"/>
        <v>0.18357675530210407</v>
      </c>
      <c r="L179" s="25">
        <f t="shared" si="78"/>
        <v>0.19270852808352151</v>
      </c>
      <c r="M179" s="25">
        <f t="shared" si="79"/>
        <v>0.20114250243382287</v>
      </c>
      <c r="Q179" s="23" t="s">
        <v>31</v>
      </c>
      <c r="R179">
        <v>0.56236368999999986</v>
      </c>
      <c r="S179">
        <v>0.74593485000000004</v>
      </c>
      <c r="T179">
        <v>0.90480291999999984</v>
      </c>
      <c r="U179">
        <v>1.0627343459999998</v>
      </c>
      <c r="W179">
        <f t="shared" si="80"/>
        <v>16</v>
      </c>
      <c r="X179">
        <f t="shared" si="80"/>
        <v>19</v>
      </c>
      <c r="Y179">
        <f t="shared" si="81"/>
        <v>22</v>
      </c>
    </row>
    <row r="180" spans="2:25" x14ac:dyDescent="0.35">
      <c r="B180" t="s">
        <v>16</v>
      </c>
      <c r="C180" t="s">
        <v>53</v>
      </c>
      <c r="D180">
        <v>9.2995999869999901E-2</v>
      </c>
      <c r="E180">
        <v>0.18684659499999987</v>
      </c>
      <c r="F180">
        <v>0.51557842417999999</v>
      </c>
      <c r="G180">
        <v>1.2739616978899999</v>
      </c>
      <c r="I180" t="str">
        <f t="shared" si="76"/>
        <v>Industry</v>
      </c>
      <c r="J180" s="25">
        <f t="shared" si="82"/>
        <v>0.45735386342457685</v>
      </c>
      <c r="K180" s="25">
        <f t="shared" si="77"/>
        <v>0.44210242413851142</v>
      </c>
      <c r="L180" s="25">
        <f t="shared" si="78"/>
        <v>0.39910424820806351</v>
      </c>
      <c r="M180" s="25">
        <f t="shared" si="79"/>
        <v>0.39427546644193556</v>
      </c>
      <c r="Q180" s="23" t="s">
        <v>33</v>
      </c>
      <c r="R180">
        <v>0.42593722900000003</v>
      </c>
      <c r="S180">
        <v>0.51545068699999996</v>
      </c>
      <c r="T180">
        <v>0.57622831899999905</v>
      </c>
      <c r="U180">
        <v>0.62354294239999986</v>
      </c>
      <c r="W180">
        <f t="shared" ref="W180:X195" si="83">RANK(S180,S$164:S$195,0)</f>
        <v>20</v>
      </c>
      <c r="X180">
        <f t="shared" si="83"/>
        <v>27</v>
      </c>
      <c r="Y180">
        <f t="shared" si="81"/>
        <v>28</v>
      </c>
    </row>
    <row r="181" spans="2:25" x14ac:dyDescent="0.35">
      <c r="B181" t="s">
        <v>16</v>
      </c>
      <c r="C181" t="s">
        <v>66</v>
      </c>
      <c r="D181">
        <v>0</v>
      </c>
      <c r="E181">
        <v>0</v>
      </c>
      <c r="F181">
        <v>6.8448900000000001E-8</v>
      </c>
      <c r="G181">
        <v>7.9931600000000006E-6</v>
      </c>
      <c r="I181" t="str">
        <f t="shared" si="76"/>
        <v>International Aviation</v>
      </c>
      <c r="J181" s="25">
        <f t="shared" si="82"/>
        <v>0</v>
      </c>
      <c r="K181" s="25">
        <f t="shared" si="77"/>
        <v>0</v>
      </c>
      <c r="L181" s="25">
        <f t="shared" si="78"/>
        <v>5.2985628362197538E-8</v>
      </c>
      <c r="M181" s="25">
        <f t="shared" si="79"/>
        <v>2.4737846456174527E-6</v>
      </c>
      <c r="Q181" s="23" t="s">
        <v>34</v>
      </c>
      <c r="R181">
        <v>2.1168287000000001</v>
      </c>
      <c r="S181">
        <v>5.5918323499999891</v>
      </c>
      <c r="T181">
        <v>9.7333104549999998</v>
      </c>
      <c r="U181">
        <v>13.536412203999991</v>
      </c>
      <c r="W181">
        <f t="shared" si="83"/>
        <v>4</v>
      </c>
      <c r="X181">
        <f t="shared" si="83"/>
        <v>3</v>
      </c>
      <c r="Y181">
        <f t="shared" si="81"/>
        <v>3</v>
      </c>
    </row>
    <row r="182" spans="2:25" x14ac:dyDescent="0.35">
      <c r="B182" t="s">
        <v>16</v>
      </c>
      <c r="C182" t="s">
        <v>68</v>
      </c>
      <c r="D182">
        <v>0</v>
      </c>
      <c r="E182">
        <v>0</v>
      </c>
      <c r="F182">
        <v>3.6500699999999998E-7</v>
      </c>
      <c r="G182">
        <v>4.8574999999999997E-6</v>
      </c>
      <c r="I182" t="str">
        <f t="shared" si="76"/>
        <v>International Shipping</v>
      </c>
      <c r="J182" s="25">
        <f t="shared" si="82"/>
        <v>0</v>
      </c>
      <c r="K182" s="25">
        <f t="shared" si="77"/>
        <v>0</v>
      </c>
      <c r="L182" s="25">
        <f t="shared" si="78"/>
        <v>2.8254837187450251E-7</v>
      </c>
      <c r="M182" s="25">
        <f t="shared" si="79"/>
        <v>1.5033364671902945E-6</v>
      </c>
      <c r="Q182" s="23" t="s">
        <v>35</v>
      </c>
      <c r="R182">
        <v>0.53650039999999899</v>
      </c>
      <c r="S182">
        <v>0.93425372999999901</v>
      </c>
      <c r="T182">
        <v>1.4007353</v>
      </c>
      <c r="U182">
        <v>1.9275852299999992</v>
      </c>
      <c r="W182">
        <f t="shared" si="83"/>
        <v>13</v>
      </c>
      <c r="X182">
        <f t="shared" si="83"/>
        <v>13</v>
      </c>
      <c r="Y182">
        <f t="shared" si="81"/>
        <v>12</v>
      </c>
    </row>
    <row r="183" spans="2:25" x14ac:dyDescent="0.35">
      <c r="B183" t="s">
        <v>16</v>
      </c>
      <c r="C183" t="s">
        <v>65</v>
      </c>
      <c r="D183">
        <v>6.826612E-2</v>
      </c>
      <c r="E183">
        <v>0.13478587</v>
      </c>
      <c r="F183">
        <v>0.44450512199999997</v>
      </c>
      <c r="G183">
        <v>1.100008359999999</v>
      </c>
      <c r="I183" t="str">
        <f t="shared" si="76"/>
        <v>Residential</v>
      </c>
      <c r="J183" s="25">
        <f t="shared" si="82"/>
        <v>0.33573243759571408</v>
      </c>
      <c r="K183" s="25">
        <f t="shared" si="77"/>
        <v>0.31892023435919881</v>
      </c>
      <c r="L183" s="25">
        <f t="shared" si="78"/>
        <v>0.34408709562002127</v>
      </c>
      <c r="M183" s="25">
        <f t="shared" si="79"/>
        <v>0.34043904926447521</v>
      </c>
      <c r="Q183" s="23" t="s">
        <v>36</v>
      </c>
      <c r="R183">
        <v>2.0635214299999993</v>
      </c>
      <c r="S183">
        <v>2.1346412899999998</v>
      </c>
      <c r="T183">
        <v>2.182536716</v>
      </c>
      <c r="U183">
        <v>2.1819056079999992</v>
      </c>
      <c r="W183">
        <f t="shared" si="83"/>
        <v>7</v>
      </c>
      <c r="X183">
        <f t="shared" si="83"/>
        <v>8</v>
      </c>
      <c r="Y183">
        <f t="shared" si="81"/>
        <v>10</v>
      </c>
    </row>
    <row r="184" spans="2:25" x14ac:dyDescent="0.35">
      <c r="B184" t="s">
        <v>16</v>
      </c>
      <c r="C184" t="s">
        <v>67</v>
      </c>
      <c r="D184">
        <v>2.135415289E-3</v>
      </c>
      <c r="E184">
        <v>1.7599899145700003E-2</v>
      </c>
      <c r="F184">
        <v>7.3040782013025884E-2</v>
      </c>
      <c r="G184">
        <v>0.18674372273279979</v>
      </c>
      <c r="I184" t="str">
        <f t="shared" si="76"/>
        <v>Transportation</v>
      </c>
      <c r="J184" s="25">
        <f t="shared" si="82"/>
        <v>1.0501961738196432E-2</v>
      </c>
      <c r="K184" s="25">
        <f t="shared" si="77"/>
        <v>4.1643563678039154E-2</v>
      </c>
      <c r="L184" s="25">
        <f t="shared" si="78"/>
        <v>5.6540159608503157E-2</v>
      </c>
      <c r="M184" s="25">
        <f t="shared" si="79"/>
        <v>5.7794883870940027E-2</v>
      </c>
      <c r="Q184" s="23" t="s">
        <v>37</v>
      </c>
      <c r="R184">
        <v>0.36802914999999975</v>
      </c>
      <c r="S184">
        <v>0.53993048999999904</v>
      </c>
      <c r="T184">
        <v>0.74020104899999983</v>
      </c>
      <c r="U184">
        <v>0.95153906499999985</v>
      </c>
      <c r="W184">
        <f t="shared" si="83"/>
        <v>19</v>
      </c>
      <c r="X184">
        <f t="shared" si="83"/>
        <v>24</v>
      </c>
      <c r="Y184">
        <f t="shared" si="81"/>
        <v>24</v>
      </c>
    </row>
    <row r="185" spans="2:25" x14ac:dyDescent="0.35">
      <c r="B185" t="s">
        <v>18</v>
      </c>
      <c r="C185" t="s">
        <v>60</v>
      </c>
      <c r="D185">
        <v>1.2929829999999999E-3</v>
      </c>
      <c r="E185">
        <v>2.2088890999999999E-3</v>
      </c>
      <c r="F185">
        <v>3.6151908100000001E-3</v>
      </c>
      <c r="G185">
        <v>6.1209782999999997E-3</v>
      </c>
      <c r="I185" t="str">
        <f t="shared" si="76"/>
        <v>Agriculture</v>
      </c>
      <c r="J185" s="25">
        <f t="shared" si="82"/>
        <v>4.6405206623189527E-3</v>
      </c>
      <c r="K185" s="25">
        <f t="shared" si="77"/>
        <v>2.7792045714622056E-3</v>
      </c>
      <c r="L185" s="25">
        <f t="shared" si="78"/>
        <v>1.1964345208298336E-3</v>
      </c>
      <c r="M185" s="25">
        <f t="shared" si="79"/>
        <v>7.4862905358305152E-4</v>
      </c>
      <c r="Q185" s="23" t="s">
        <v>38</v>
      </c>
      <c r="R185">
        <v>2.6304873999999998</v>
      </c>
      <c r="S185">
        <v>3.4718362999999988</v>
      </c>
      <c r="T185">
        <v>4.6743388999999897</v>
      </c>
      <c r="U185">
        <v>5.7987039999999999</v>
      </c>
      <c r="W185">
        <f t="shared" si="83"/>
        <v>5</v>
      </c>
      <c r="X185">
        <f t="shared" si="83"/>
        <v>5</v>
      </c>
      <c r="Y185">
        <f t="shared" si="81"/>
        <v>6</v>
      </c>
    </row>
    <row r="186" spans="2:25" x14ac:dyDescent="0.35">
      <c r="B186" t="s">
        <v>18</v>
      </c>
      <c r="C186" t="s">
        <v>64</v>
      </c>
      <c r="D186">
        <v>5.145015E-2</v>
      </c>
      <c r="E186">
        <v>0.13982078000000001</v>
      </c>
      <c r="F186">
        <v>0.51164341000000002</v>
      </c>
      <c r="G186">
        <v>1.5408743399999998</v>
      </c>
      <c r="I186" t="str">
        <f t="shared" si="76"/>
        <v>Commercial</v>
      </c>
      <c r="J186" s="25">
        <f t="shared" si="82"/>
        <v>0.18465477438946179</v>
      </c>
      <c r="K186" s="25">
        <f t="shared" si="77"/>
        <v>0.17592125877275203</v>
      </c>
      <c r="L186" s="25">
        <f t="shared" si="78"/>
        <v>0.16932656400481724</v>
      </c>
      <c r="M186" s="25">
        <f t="shared" si="79"/>
        <v>0.18845734167111963</v>
      </c>
      <c r="Q186" s="23" t="s">
        <v>39</v>
      </c>
      <c r="R186">
        <v>0.23710659999999997</v>
      </c>
      <c r="S186">
        <v>0.42340647000000003</v>
      </c>
      <c r="T186">
        <v>0.90054519899999996</v>
      </c>
      <c r="U186">
        <v>1.5840654399999998</v>
      </c>
      <c r="W186">
        <f t="shared" si="83"/>
        <v>24</v>
      </c>
      <c r="X186">
        <f t="shared" si="83"/>
        <v>21</v>
      </c>
      <c r="Y186">
        <f t="shared" si="81"/>
        <v>17</v>
      </c>
    </row>
    <row r="187" spans="2:25" x14ac:dyDescent="0.35">
      <c r="B187" t="s">
        <v>18</v>
      </c>
      <c r="C187" t="s">
        <v>53</v>
      </c>
      <c r="D187">
        <v>0.105945863</v>
      </c>
      <c r="E187">
        <v>0.31033213939999998</v>
      </c>
      <c r="F187">
        <v>1.2286489163419989</v>
      </c>
      <c r="G187">
        <v>3.2440597552099999</v>
      </c>
      <c r="I187" t="str">
        <f t="shared" si="76"/>
        <v>Industry</v>
      </c>
      <c r="J187" s="25">
        <f t="shared" si="82"/>
        <v>0.38024008539842602</v>
      </c>
      <c r="K187" s="25">
        <f t="shared" si="77"/>
        <v>0.39045713091351053</v>
      </c>
      <c r="L187" s="25">
        <f t="shared" si="78"/>
        <v>0.40661698226980547</v>
      </c>
      <c r="M187" s="25">
        <f t="shared" si="79"/>
        <v>0.39676621371288445</v>
      </c>
      <c r="Q187" s="23" t="s">
        <v>40</v>
      </c>
      <c r="R187">
        <v>1.1515607849999998</v>
      </c>
      <c r="S187">
        <v>1.3641896179999999</v>
      </c>
      <c r="T187">
        <v>1.5631402639999992</v>
      </c>
      <c r="U187">
        <v>1.6825878030000001</v>
      </c>
      <c r="W187">
        <f t="shared" si="83"/>
        <v>10</v>
      </c>
      <c r="X187">
        <f t="shared" si="83"/>
        <v>11</v>
      </c>
      <c r="Y187">
        <f t="shared" si="81"/>
        <v>16</v>
      </c>
    </row>
    <row r="188" spans="2:25" x14ac:dyDescent="0.35">
      <c r="B188" t="s">
        <v>18</v>
      </c>
      <c r="C188" t="s">
        <v>66</v>
      </c>
      <c r="D188">
        <v>0</v>
      </c>
      <c r="E188">
        <v>0</v>
      </c>
      <c r="F188">
        <v>2.7300399999999997E-7</v>
      </c>
      <c r="G188">
        <v>2.9493200000000001E-5</v>
      </c>
      <c r="I188" t="str">
        <f t="shared" si="76"/>
        <v>International Aviation</v>
      </c>
      <c r="J188" s="25">
        <f t="shared" si="82"/>
        <v>0</v>
      </c>
      <c r="K188" s="25">
        <f t="shared" si="77"/>
        <v>0</v>
      </c>
      <c r="L188" s="25">
        <f t="shared" si="78"/>
        <v>9.0349701327280096E-8</v>
      </c>
      <c r="M188" s="25">
        <f t="shared" si="79"/>
        <v>3.6071793299995292E-6</v>
      </c>
      <c r="Q188" s="23" t="s">
        <v>41</v>
      </c>
      <c r="R188">
        <v>0.24459604839999999</v>
      </c>
      <c r="S188">
        <v>0.35123907159999995</v>
      </c>
      <c r="T188">
        <v>0.49008707679999997</v>
      </c>
      <c r="U188">
        <v>0.64440320699999987</v>
      </c>
      <c r="W188">
        <f t="shared" si="83"/>
        <v>28</v>
      </c>
      <c r="X188">
        <f t="shared" si="83"/>
        <v>29</v>
      </c>
      <c r="Y188">
        <f t="shared" si="81"/>
        <v>26</v>
      </c>
    </row>
    <row r="189" spans="2:25" x14ac:dyDescent="0.35">
      <c r="B189" t="s">
        <v>18</v>
      </c>
      <c r="C189" t="s">
        <v>68</v>
      </c>
      <c r="D189">
        <v>0</v>
      </c>
      <c r="E189">
        <v>0</v>
      </c>
      <c r="F189">
        <v>3.2959399999999999E-6</v>
      </c>
      <c r="G189">
        <v>3.4564299999999997E-5</v>
      </c>
      <c r="I189" t="str">
        <f t="shared" si="76"/>
        <v>International Shipping</v>
      </c>
      <c r="J189" s="25">
        <f t="shared" si="82"/>
        <v>0</v>
      </c>
      <c r="K189" s="25">
        <f t="shared" si="77"/>
        <v>0</v>
      </c>
      <c r="L189" s="25">
        <f t="shared" si="78"/>
        <v>1.0907796024696913E-6</v>
      </c>
      <c r="M189" s="25">
        <f t="shared" si="79"/>
        <v>4.2274025373951525E-6</v>
      </c>
      <c r="Q189" s="23" t="s">
        <v>42</v>
      </c>
      <c r="R189">
        <v>7.5438618700000001E-2</v>
      </c>
      <c r="S189">
        <v>0.10517700639999999</v>
      </c>
      <c r="T189">
        <v>0.19856965359999978</v>
      </c>
      <c r="U189">
        <v>0.30206683369999998</v>
      </c>
      <c r="W189">
        <f t="shared" si="83"/>
        <v>32</v>
      </c>
      <c r="X189">
        <f t="shared" si="83"/>
        <v>32</v>
      </c>
      <c r="Y189">
        <f t="shared" si="81"/>
        <v>32</v>
      </c>
    </row>
    <row r="190" spans="2:25" x14ac:dyDescent="0.35">
      <c r="B190" t="s">
        <v>18</v>
      </c>
      <c r="C190" t="s">
        <v>65</v>
      </c>
      <c r="D190">
        <v>0.11353908</v>
      </c>
      <c r="E190">
        <v>0.26778084000000002</v>
      </c>
      <c r="F190">
        <v>0.96156353999999999</v>
      </c>
      <c r="G190">
        <v>2.5591227999999999</v>
      </c>
      <c r="I190" t="str">
        <f t="shared" si="76"/>
        <v>Residential</v>
      </c>
      <c r="J190" s="25">
        <f>D190/SUMIFS(D$164:D$380,$B$164:$B$380,$B190)</f>
        <v>0.40749216866786692</v>
      </c>
      <c r="K190" s="25">
        <f t="shared" si="77"/>
        <v>0.3369194653900866</v>
      </c>
      <c r="L190" s="25">
        <f t="shared" si="78"/>
        <v>0.31822602835929936</v>
      </c>
      <c r="M190" s="25">
        <f t="shared" si="79"/>
        <v>0.3129946857950483</v>
      </c>
      <c r="Q190" s="23" t="s">
        <v>44</v>
      </c>
      <c r="R190">
        <v>0.36313973999999988</v>
      </c>
      <c r="S190">
        <v>0.59887492000000009</v>
      </c>
      <c r="T190">
        <v>0.93220892200000005</v>
      </c>
      <c r="U190">
        <v>1.2752533279999989</v>
      </c>
      <c r="W190">
        <f t="shared" si="83"/>
        <v>17</v>
      </c>
      <c r="X190">
        <f t="shared" si="83"/>
        <v>18</v>
      </c>
      <c r="Y190">
        <f t="shared" si="81"/>
        <v>19</v>
      </c>
    </row>
    <row r="191" spans="2:25" x14ac:dyDescent="0.35">
      <c r="B191" t="s">
        <v>18</v>
      </c>
      <c r="C191" t="s">
        <v>67</v>
      </c>
      <c r="D191">
        <v>6.4007878899999988E-3</v>
      </c>
      <c r="E191">
        <v>7.46491860707999E-2</v>
      </c>
      <c r="F191">
        <v>0.31616236870798298</v>
      </c>
      <c r="G191">
        <v>0.82600806984699993</v>
      </c>
      <c r="I191" t="str">
        <f t="shared" si="76"/>
        <v>Transportation</v>
      </c>
      <c r="J191" s="25">
        <f t="shared" si="82"/>
        <v>2.2972450881926464E-2</v>
      </c>
      <c r="K191" s="25">
        <f t="shared" si="77"/>
        <v>9.3922940352188747E-2</v>
      </c>
      <c r="L191" s="25">
        <f t="shared" si="78"/>
        <v>0.10463280971594435</v>
      </c>
      <c r="M191" s="25">
        <f t="shared" si="79"/>
        <v>0.10102529518549717</v>
      </c>
      <c r="Q191" s="23" t="s">
        <v>46</v>
      </c>
      <c r="R191">
        <v>0.16766252999999989</v>
      </c>
      <c r="S191">
        <v>0.42713315000000002</v>
      </c>
      <c r="T191">
        <v>0.99343577700000008</v>
      </c>
      <c r="U191">
        <v>1.691669289999999</v>
      </c>
      <c r="W191">
        <f t="shared" si="83"/>
        <v>23</v>
      </c>
      <c r="X191">
        <f t="shared" si="83"/>
        <v>16</v>
      </c>
      <c r="Y191">
        <f t="shared" si="81"/>
        <v>15</v>
      </c>
    </row>
    <row r="192" spans="2:25" x14ac:dyDescent="0.35">
      <c r="B192" t="s">
        <v>20</v>
      </c>
      <c r="C192" t="s">
        <v>60</v>
      </c>
      <c r="D192">
        <v>3.9109499999999998E-3</v>
      </c>
      <c r="E192">
        <v>9.7284280000000008E-3</v>
      </c>
      <c r="F192">
        <v>1.8630195299999999E-2</v>
      </c>
      <c r="G192">
        <v>3.1406793000000002E-2</v>
      </c>
      <c r="I192" t="str">
        <f t="shared" si="76"/>
        <v>Agriculture</v>
      </c>
      <c r="J192" s="25">
        <f t="shared" si="82"/>
        <v>8.8670993007077207E-3</v>
      </c>
      <c r="K192" s="25">
        <f t="shared" si="77"/>
        <v>1.3743828134862799E-2</v>
      </c>
      <c r="L192" s="25">
        <f t="shared" si="78"/>
        <v>1.8706660646438843E-2</v>
      </c>
      <c r="M192" s="25">
        <f t="shared" si="79"/>
        <v>2.6172232259185156E-2</v>
      </c>
      <c r="Q192" s="23" t="s">
        <v>47</v>
      </c>
      <c r="R192">
        <v>0.79692088000000005</v>
      </c>
      <c r="S192">
        <v>0.92176175000000005</v>
      </c>
      <c r="T192">
        <v>0.9427969140000001</v>
      </c>
      <c r="U192">
        <v>0.911046684</v>
      </c>
      <c r="W192">
        <f t="shared" si="83"/>
        <v>14</v>
      </c>
      <c r="X192">
        <f t="shared" si="83"/>
        <v>17</v>
      </c>
      <c r="Y192">
        <f t="shared" si="81"/>
        <v>25</v>
      </c>
    </row>
    <row r="193" spans="2:25" x14ac:dyDescent="0.35">
      <c r="B193" t="s">
        <v>20</v>
      </c>
      <c r="C193" t="s">
        <v>64</v>
      </c>
      <c r="D193">
        <v>9.9596773999999805E-2</v>
      </c>
      <c r="E193">
        <v>0.16100815499999899</v>
      </c>
      <c r="F193">
        <v>0.2106540066999999</v>
      </c>
      <c r="G193">
        <v>0.25265990999999999</v>
      </c>
      <c r="I193" t="str">
        <f t="shared" si="76"/>
        <v>Commercial</v>
      </c>
      <c r="J193" s="25">
        <f t="shared" si="82"/>
        <v>0.22581073270896926</v>
      </c>
      <c r="K193" s="25">
        <f t="shared" si="77"/>
        <v>0.22746412993253756</v>
      </c>
      <c r="L193" s="25">
        <f t="shared" si="78"/>
        <v>0.2115186101752542</v>
      </c>
      <c r="M193" s="25">
        <f t="shared" si="79"/>
        <v>0.21054915881111508</v>
      </c>
      <c r="Q193" s="23" t="s">
        <v>48</v>
      </c>
      <c r="R193">
        <v>1.312070035579999</v>
      </c>
      <c r="S193">
        <v>2.4251743340699989</v>
      </c>
      <c r="T193">
        <v>4.2791542255399992</v>
      </c>
      <c r="U193">
        <v>6.3501461879230003</v>
      </c>
      <c r="W193">
        <f t="shared" si="83"/>
        <v>6</v>
      </c>
      <c r="X193">
        <f t="shared" si="83"/>
        <v>6</v>
      </c>
      <c r="Y193">
        <f t="shared" si="81"/>
        <v>5</v>
      </c>
    </row>
    <row r="194" spans="2:25" x14ac:dyDescent="0.35">
      <c r="B194" t="s">
        <v>20</v>
      </c>
      <c r="C194" t="s">
        <v>53</v>
      </c>
      <c r="D194">
        <v>0.18622942459799979</v>
      </c>
      <c r="E194">
        <v>0.26878823946274799</v>
      </c>
      <c r="F194">
        <v>0.369131777630758</v>
      </c>
      <c r="G194">
        <v>0.43528255213782685</v>
      </c>
      <c r="I194" t="str">
        <f t="shared" si="76"/>
        <v>Industry</v>
      </c>
      <c r="J194" s="25">
        <f t="shared" si="82"/>
        <v>0.42222856355211019</v>
      </c>
      <c r="K194" s="25">
        <f t="shared" si="77"/>
        <v>0.37973034984155252</v>
      </c>
      <c r="L194" s="25">
        <f t="shared" si="78"/>
        <v>0.37064683363546463</v>
      </c>
      <c r="M194" s="25">
        <f t="shared" si="79"/>
        <v>0.36273414012446531</v>
      </c>
      <c r="Q194" s="23" t="s">
        <v>49</v>
      </c>
      <c r="R194">
        <v>0.38105204000000004</v>
      </c>
      <c r="S194">
        <v>0.50147102300000002</v>
      </c>
      <c r="T194">
        <v>0.57825373699999905</v>
      </c>
      <c r="U194">
        <v>0.61026999100000001</v>
      </c>
      <c r="W194">
        <f t="shared" si="83"/>
        <v>21</v>
      </c>
      <c r="X194">
        <f t="shared" si="83"/>
        <v>26</v>
      </c>
      <c r="Y194">
        <f t="shared" si="81"/>
        <v>29</v>
      </c>
    </row>
    <row r="195" spans="2:25" x14ac:dyDescent="0.35">
      <c r="B195" t="s">
        <v>20</v>
      </c>
      <c r="C195" t="s">
        <v>66</v>
      </c>
      <c r="D195">
        <v>0</v>
      </c>
      <c r="E195">
        <v>0</v>
      </c>
      <c r="F195">
        <v>1.04686E-7</v>
      </c>
      <c r="G195">
        <v>6.2945700000000003E-6</v>
      </c>
      <c r="I195" t="str">
        <f t="shared" si="76"/>
        <v>International Aviation</v>
      </c>
      <c r="J195" s="25">
        <f t="shared" si="82"/>
        <v>0</v>
      </c>
      <c r="K195" s="25">
        <f t="shared" si="77"/>
        <v>0</v>
      </c>
      <c r="L195" s="25">
        <f t="shared" si="78"/>
        <v>1.0511567081817424E-7</v>
      </c>
      <c r="M195" s="25">
        <f t="shared" si="79"/>
        <v>5.2454559117735806E-6</v>
      </c>
      <c r="Q195" s="23" t="s">
        <v>50</v>
      </c>
      <c r="R195">
        <v>11.026817600000001</v>
      </c>
      <c r="S195">
        <v>12.618565999999991</v>
      </c>
      <c r="T195">
        <v>13.6020582</v>
      </c>
      <c r="U195">
        <v>14.431699099999999</v>
      </c>
      <c r="W195">
        <f t="shared" si="83"/>
        <v>1</v>
      </c>
      <c r="X195">
        <f t="shared" si="83"/>
        <v>2</v>
      </c>
      <c r="Y195">
        <f t="shared" si="81"/>
        <v>2</v>
      </c>
    </row>
    <row r="196" spans="2:25" x14ac:dyDescent="0.35">
      <c r="B196" t="s">
        <v>20</v>
      </c>
      <c r="C196" t="s">
        <v>68</v>
      </c>
      <c r="D196">
        <v>0</v>
      </c>
      <c r="E196">
        <v>0</v>
      </c>
      <c r="F196">
        <v>4.6481399999999999E-6</v>
      </c>
      <c r="G196">
        <v>3.8863399999999998E-5</v>
      </c>
      <c r="I196" t="str">
        <f t="shared" si="76"/>
        <v>International Shipping</v>
      </c>
      <c r="J196" s="25">
        <f t="shared" si="82"/>
        <v>0</v>
      </c>
      <c r="K196" s="25">
        <f t="shared" si="77"/>
        <v>0</v>
      </c>
      <c r="L196" s="25">
        <f t="shared" si="78"/>
        <v>4.6672177192441051E-6</v>
      </c>
      <c r="M196" s="25">
        <f t="shared" si="79"/>
        <v>3.2386048813758738E-5</v>
      </c>
      <c r="Q196" s="23" t="s">
        <v>402</v>
      </c>
      <c r="R196">
        <v>42.207036824180001</v>
      </c>
      <c r="S196">
        <v>59.567228241369961</v>
      </c>
      <c r="T196">
        <v>79.734046027939982</v>
      </c>
      <c r="U196">
        <v>101.54221281292298</v>
      </c>
    </row>
    <row r="197" spans="2:25" x14ac:dyDescent="0.35">
      <c r="B197" t="s">
        <v>20</v>
      </c>
      <c r="C197" t="s">
        <v>65</v>
      </c>
      <c r="D197">
        <v>0.14640046299999998</v>
      </c>
      <c r="E197">
        <v>0.20838238099999989</v>
      </c>
      <c r="F197">
        <v>0.267818693</v>
      </c>
      <c r="G197">
        <v>0.304847549</v>
      </c>
      <c r="I197" t="str">
        <f t="shared" si="76"/>
        <v>Residential</v>
      </c>
      <c r="J197" s="25">
        <f t="shared" si="82"/>
        <v>0.33192637162085592</v>
      </c>
      <c r="K197" s="25">
        <f t="shared" si="77"/>
        <v>0.29439202621404997</v>
      </c>
      <c r="L197" s="25">
        <f t="shared" si="78"/>
        <v>0.2689179219030402</v>
      </c>
      <c r="M197" s="25">
        <f t="shared" si="79"/>
        <v>0.25403869971923992</v>
      </c>
    </row>
    <row r="198" spans="2:25" x14ac:dyDescent="0.35">
      <c r="B198" t="s">
        <v>20</v>
      </c>
      <c r="C198" t="s">
        <v>67</v>
      </c>
      <c r="D198">
        <v>4.9254539399999995E-3</v>
      </c>
      <c r="E198">
        <v>5.9932555921519887E-2</v>
      </c>
      <c r="F198">
        <v>0.12967297452290399</v>
      </c>
      <c r="G198">
        <v>0.17576240469499999</v>
      </c>
      <c r="I198" t="str">
        <f t="shared" si="76"/>
        <v>Transportation</v>
      </c>
      <c r="J198" s="25">
        <f t="shared" si="82"/>
        <v>1.1167232817356931E-2</v>
      </c>
      <c r="K198" s="25">
        <f t="shared" si="77"/>
        <v>8.4669665876997091E-2</v>
      </c>
      <c r="L198" s="25">
        <f t="shared" si="78"/>
        <v>0.13020520130641222</v>
      </c>
      <c r="M198" s="25">
        <f t="shared" si="79"/>
        <v>0.14646813758126895</v>
      </c>
    </row>
    <row r="199" spans="2:25" x14ac:dyDescent="0.35">
      <c r="B199" t="s">
        <v>21</v>
      </c>
      <c r="C199" t="s">
        <v>60</v>
      </c>
      <c r="D199">
        <v>1.958416E-2</v>
      </c>
      <c r="E199">
        <v>2.4809273E-2</v>
      </c>
      <c r="F199">
        <v>3.2962693299999998E-2</v>
      </c>
      <c r="G199">
        <v>4.1676218000000001E-2</v>
      </c>
      <c r="I199" t="str">
        <f t="shared" si="76"/>
        <v>Agriculture</v>
      </c>
      <c r="J199" s="25">
        <f t="shared" si="82"/>
        <v>1.9605010261894752E-2</v>
      </c>
      <c r="K199" s="25">
        <f t="shared" si="77"/>
        <v>1.8194996829757584E-2</v>
      </c>
      <c r="L199" s="25">
        <f t="shared" si="78"/>
        <v>1.8502731935599887E-2</v>
      </c>
      <c r="M199" s="25">
        <f t="shared" si="79"/>
        <v>1.9662052509386883E-2</v>
      </c>
    </row>
    <row r="200" spans="2:25" x14ac:dyDescent="0.35">
      <c r="B200" t="s">
        <v>21</v>
      </c>
      <c r="C200" t="s">
        <v>64</v>
      </c>
      <c r="D200">
        <v>0.29302209999999995</v>
      </c>
      <c r="E200">
        <v>0.40601151000000002</v>
      </c>
      <c r="F200">
        <v>0.499919633999999</v>
      </c>
      <c r="G200">
        <v>0.58414640299999998</v>
      </c>
      <c r="I200" t="str">
        <f t="shared" si="76"/>
        <v>Commercial</v>
      </c>
      <c r="J200" s="25">
        <f t="shared" si="82"/>
        <v>0.29333406576855731</v>
      </c>
      <c r="K200" s="25">
        <f t="shared" si="77"/>
        <v>0.29776681232437119</v>
      </c>
      <c r="L200" s="25">
        <f t="shared" si="78"/>
        <v>0.2806166017157703</v>
      </c>
      <c r="M200" s="25">
        <f t="shared" si="79"/>
        <v>0.27558924010224417</v>
      </c>
    </row>
    <row r="201" spans="2:25" x14ac:dyDescent="0.35">
      <c r="B201" t="s">
        <v>21</v>
      </c>
      <c r="C201" t="s">
        <v>53</v>
      </c>
      <c r="D201">
        <v>0.38455544599999991</v>
      </c>
      <c r="E201">
        <v>0.46004598139999997</v>
      </c>
      <c r="F201">
        <v>0.54765134836000007</v>
      </c>
      <c r="G201">
        <v>0.61561759379999903</v>
      </c>
      <c r="I201" t="str">
        <f t="shared" si="76"/>
        <v>Industry</v>
      </c>
      <c r="J201" s="25">
        <f t="shared" si="82"/>
        <v>0.38496486267971214</v>
      </c>
      <c r="K201" s="25">
        <f t="shared" si="77"/>
        <v>0.33739542360292929</v>
      </c>
      <c r="L201" s="25">
        <f t="shared" si="78"/>
        <v>0.30740953115244724</v>
      </c>
      <c r="M201" s="25">
        <f t="shared" si="79"/>
        <v>0.29043675352206827</v>
      </c>
    </row>
    <row r="202" spans="2:25" x14ac:dyDescent="0.35">
      <c r="B202" t="s">
        <v>21</v>
      </c>
      <c r="C202" t="s">
        <v>66</v>
      </c>
      <c r="D202">
        <v>0</v>
      </c>
      <c r="E202">
        <v>0</v>
      </c>
      <c r="F202">
        <v>5.3895799999999995E-7</v>
      </c>
      <c r="G202">
        <v>3.0114500000000001E-5</v>
      </c>
      <c r="I202" t="str">
        <f t="shared" si="76"/>
        <v>International Aviation</v>
      </c>
      <c r="J202" s="25">
        <f t="shared" si="82"/>
        <v>0</v>
      </c>
      <c r="K202" s="25">
        <f t="shared" si="77"/>
        <v>0</v>
      </c>
      <c r="L202" s="25">
        <f t="shared" si="78"/>
        <v>3.0252975106700533E-7</v>
      </c>
      <c r="M202" s="25">
        <f t="shared" si="79"/>
        <v>1.4207452324343137E-5</v>
      </c>
    </row>
    <row r="203" spans="2:25" x14ac:dyDescent="0.35">
      <c r="B203" t="s">
        <v>21</v>
      </c>
      <c r="C203" t="s">
        <v>68</v>
      </c>
      <c r="D203">
        <v>0</v>
      </c>
      <c r="E203">
        <v>0</v>
      </c>
      <c r="F203">
        <v>2.2254299999999999E-6</v>
      </c>
      <c r="G203">
        <v>1.6069099999999998E-5</v>
      </c>
      <c r="I203" t="str">
        <f t="shared" si="76"/>
        <v>International Shipping</v>
      </c>
      <c r="J203" s="25">
        <f t="shared" si="82"/>
        <v>0</v>
      </c>
      <c r="K203" s="25">
        <f t="shared" si="77"/>
        <v>0</v>
      </c>
      <c r="L203" s="25">
        <f t="shared" si="78"/>
        <v>1.249185992075534E-6</v>
      </c>
      <c r="M203" s="25">
        <f t="shared" si="79"/>
        <v>7.5810978812566133E-6</v>
      </c>
    </row>
    <row r="204" spans="2:25" x14ac:dyDescent="0.35">
      <c r="B204" t="s">
        <v>21</v>
      </c>
      <c r="C204" t="s">
        <v>65</v>
      </c>
      <c r="D204">
        <v>0.27766856000000001</v>
      </c>
      <c r="E204">
        <v>0.34552856999999998</v>
      </c>
      <c r="F204">
        <v>0.40071033999999989</v>
      </c>
      <c r="G204">
        <v>0.45036420499999996</v>
      </c>
      <c r="I204" t="str">
        <f t="shared" si="76"/>
        <v>Residential</v>
      </c>
      <c r="J204" s="25">
        <f t="shared" si="82"/>
        <v>0.27796417963321063</v>
      </c>
      <c r="K204" s="25">
        <f t="shared" si="77"/>
        <v>0.25340892640186075</v>
      </c>
      <c r="L204" s="25">
        <f t="shared" si="78"/>
        <v>0.22492810090985763</v>
      </c>
      <c r="M204" s="25">
        <f t="shared" si="79"/>
        <v>0.2124733258439688</v>
      </c>
    </row>
    <row r="205" spans="2:25" x14ac:dyDescent="0.35">
      <c r="B205" t="s">
        <v>21</v>
      </c>
      <c r="C205" t="s">
        <v>67</v>
      </c>
      <c r="D205">
        <v>2.4106216989999998E-2</v>
      </c>
      <c r="E205">
        <v>0.12712636511603889</v>
      </c>
      <c r="F205">
        <v>0.30025734673333598</v>
      </c>
      <c r="G205">
        <v>0.42777642842200003</v>
      </c>
      <c r="I205" t="str">
        <f t="shared" si="76"/>
        <v>Transportation</v>
      </c>
      <c r="J205" s="25">
        <f t="shared" si="82"/>
        <v>2.4131881656625127E-2</v>
      </c>
      <c r="K205" s="25">
        <f t="shared" si="77"/>
        <v>9.3233840841081189E-2</v>
      </c>
      <c r="L205" s="25">
        <f t="shared" si="78"/>
        <v>0.16854148257058182</v>
      </c>
      <c r="M205" s="25">
        <f t="shared" si="79"/>
        <v>0.20181683947212639</v>
      </c>
    </row>
    <row r="206" spans="2:25" x14ac:dyDescent="0.35">
      <c r="B206" t="s">
        <v>23</v>
      </c>
      <c r="C206" t="s">
        <v>60</v>
      </c>
      <c r="D206">
        <v>0.1051878</v>
      </c>
      <c r="E206">
        <v>0.14296985699999901</v>
      </c>
      <c r="F206">
        <v>0.16980989399999999</v>
      </c>
      <c r="G206">
        <v>0.19535625500000001</v>
      </c>
      <c r="I206" t="str">
        <f t="shared" si="76"/>
        <v>Agriculture</v>
      </c>
      <c r="J206" s="25">
        <f t="shared" si="82"/>
        <v>5.8033665683454222E-2</v>
      </c>
      <c r="K206" s="25">
        <f t="shared" si="77"/>
        <v>5.0183675493974504E-2</v>
      </c>
      <c r="L206" s="25">
        <f t="shared" si="78"/>
        <v>4.2144477272494638E-2</v>
      </c>
      <c r="M206" s="25">
        <f t="shared" si="79"/>
        <v>4.0345648836022929E-2</v>
      </c>
    </row>
    <row r="207" spans="2:25" x14ac:dyDescent="0.35">
      <c r="B207" t="s">
        <v>23</v>
      </c>
      <c r="C207" t="s">
        <v>64</v>
      </c>
      <c r="D207">
        <v>0.44802329299999999</v>
      </c>
      <c r="E207">
        <v>0.64979790400000004</v>
      </c>
      <c r="F207">
        <v>0.80965560599999997</v>
      </c>
      <c r="G207">
        <v>0.96362160599999902</v>
      </c>
      <c r="I207" t="str">
        <f t="shared" si="76"/>
        <v>Commercial</v>
      </c>
      <c r="J207" s="25">
        <f t="shared" si="82"/>
        <v>0.24718107997659669</v>
      </c>
      <c r="K207" s="25">
        <f t="shared" si="77"/>
        <v>0.22808477140045699</v>
      </c>
      <c r="L207" s="25">
        <f t="shared" si="78"/>
        <v>0.20094537180274591</v>
      </c>
      <c r="M207" s="25">
        <f t="shared" si="79"/>
        <v>0.19901046386500604</v>
      </c>
    </row>
    <row r="208" spans="2:25" x14ac:dyDescent="0.35">
      <c r="B208" t="s">
        <v>23</v>
      </c>
      <c r="C208" t="s">
        <v>53</v>
      </c>
      <c r="D208">
        <v>0.76462395399999983</v>
      </c>
      <c r="E208">
        <v>1.0798468438499991</v>
      </c>
      <c r="F208">
        <v>1.5912115944899998</v>
      </c>
      <c r="G208">
        <v>1.8951401936999892</v>
      </c>
      <c r="I208" t="str">
        <f t="shared" si="76"/>
        <v>Industry</v>
      </c>
      <c r="J208" s="25">
        <f t="shared" si="82"/>
        <v>0.42185434926861165</v>
      </c>
      <c r="K208" s="25">
        <f t="shared" si="77"/>
        <v>0.37903572635567012</v>
      </c>
      <c r="L208" s="25">
        <f t="shared" si="78"/>
        <v>0.39491680549375852</v>
      </c>
      <c r="M208" s="25">
        <f t="shared" si="79"/>
        <v>0.39139090145873362</v>
      </c>
    </row>
    <row r="209" spans="2:13" x14ac:dyDescent="0.35">
      <c r="B209" t="s">
        <v>23</v>
      </c>
      <c r="C209" t="s">
        <v>66</v>
      </c>
      <c r="D209">
        <v>0</v>
      </c>
      <c r="E209">
        <v>0</v>
      </c>
      <c r="F209">
        <v>3.2995600000000002E-7</v>
      </c>
      <c r="G209">
        <v>1.93548E-5</v>
      </c>
      <c r="I209" t="str">
        <f t="shared" si="76"/>
        <v>International Aviation</v>
      </c>
      <c r="J209" s="25">
        <f t="shared" si="82"/>
        <v>0</v>
      </c>
      <c r="K209" s="25">
        <f t="shared" si="77"/>
        <v>0</v>
      </c>
      <c r="L209" s="25">
        <f t="shared" si="78"/>
        <v>8.189053544149342E-8</v>
      </c>
      <c r="M209" s="25">
        <f t="shared" si="79"/>
        <v>3.9972201764998849E-6</v>
      </c>
    </row>
    <row r="210" spans="2:13" x14ac:dyDescent="0.35">
      <c r="B210" t="s">
        <v>23</v>
      </c>
      <c r="C210" t="s">
        <v>68</v>
      </c>
      <c r="D210">
        <v>0</v>
      </c>
      <c r="E210">
        <v>0</v>
      </c>
      <c r="F210">
        <v>1.07906E-5</v>
      </c>
      <c r="G210">
        <v>8.6487800000000002E-5</v>
      </c>
      <c r="I210" t="str">
        <f t="shared" si="76"/>
        <v>International Shipping</v>
      </c>
      <c r="J210" s="25">
        <f t="shared" si="82"/>
        <v>0</v>
      </c>
      <c r="K210" s="25">
        <f t="shared" si="77"/>
        <v>0</v>
      </c>
      <c r="L210" s="25">
        <f t="shared" si="78"/>
        <v>2.6780783247917263E-6</v>
      </c>
      <c r="M210" s="25">
        <f t="shared" si="79"/>
        <v>1.7861759314541447E-5</v>
      </c>
    </row>
    <row r="211" spans="2:13" x14ac:dyDescent="0.35">
      <c r="B211" t="s">
        <v>23</v>
      </c>
      <c r="C211" t="s">
        <v>65</v>
      </c>
      <c r="D211">
        <v>0.46986412999999999</v>
      </c>
      <c r="E211">
        <v>0.66649375899999908</v>
      </c>
      <c r="F211">
        <v>0.84748151199999899</v>
      </c>
      <c r="G211">
        <v>0.99573114599999901</v>
      </c>
      <c r="I211" t="str">
        <f t="shared" si="76"/>
        <v>Residential</v>
      </c>
      <c r="J211" s="25">
        <f t="shared" si="82"/>
        <v>0.25923099291996859</v>
      </c>
      <c r="K211" s="25">
        <f t="shared" si="77"/>
        <v>0.23394516314313327</v>
      </c>
      <c r="L211" s="25">
        <f t="shared" si="78"/>
        <v>0.21033324077891097</v>
      </c>
      <c r="M211" s="25">
        <f t="shared" si="79"/>
        <v>0.20564183702030242</v>
      </c>
    </row>
    <row r="212" spans="2:13" x14ac:dyDescent="0.35">
      <c r="B212" t="s">
        <v>23</v>
      </c>
      <c r="C212" t="s">
        <v>67</v>
      </c>
      <c r="D212">
        <v>2.48315112E-2</v>
      </c>
      <c r="E212">
        <v>0.30982319791185997</v>
      </c>
      <c r="F212">
        <v>0.61106268938796893</v>
      </c>
      <c r="G212">
        <v>0.79210997823399898</v>
      </c>
      <c r="I212" t="str">
        <f t="shared" si="76"/>
        <v>Transportation</v>
      </c>
      <c r="J212" s="25">
        <f t="shared" si="82"/>
        <v>1.3699912151368782E-2</v>
      </c>
      <c r="K212" s="25">
        <f t="shared" si="77"/>
        <v>0.10875066360676522</v>
      </c>
      <c r="L212" s="25">
        <f t="shared" si="78"/>
        <v>0.15165734468322975</v>
      </c>
      <c r="M212" s="25">
        <f t="shared" si="79"/>
        <v>0.16358928984044402</v>
      </c>
    </row>
    <row r="213" spans="2:13" x14ac:dyDescent="0.35">
      <c r="B213" t="s">
        <v>24</v>
      </c>
      <c r="C213" t="s">
        <v>60</v>
      </c>
      <c r="D213">
        <v>3.6758369999999999E-2</v>
      </c>
      <c r="E213">
        <v>5.1812967000000001E-2</v>
      </c>
      <c r="F213">
        <v>7.2512088000000002E-2</v>
      </c>
      <c r="G213">
        <v>9.5897068000000002E-2</v>
      </c>
      <c r="I213" t="str">
        <f t="shared" si="76"/>
        <v>Agriculture</v>
      </c>
      <c r="J213" s="25">
        <f t="shared" si="82"/>
        <v>1.7065369247378566E-2</v>
      </c>
      <c r="K213" s="25">
        <f t="shared" si="77"/>
        <v>1.9562131335263036E-2</v>
      </c>
      <c r="L213" s="25">
        <f t="shared" si="78"/>
        <v>2.1831108882129822E-2</v>
      </c>
      <c r="M213" s="25">
        <f t="shared" si="79"/>
        <v>2.5230953278304078E-2</v>
      </c>
    </row>
    <row r="214" spans="2:13" x14ac:dyDescent="0.35">
      <c r="B214" t="s">
        <v>24</v>
      </c>
      <c r="C214" t="s">
        <v>64</v>
      </c>
      <c r="D214">
        <v>0.50961460000000003</v>
      </c>
      <c r="E214">
        <v>0.61981008999999898</v>
      </c>
      <c r="F214">
        <v>0.73166737500000001</v>
      </c>
      <c r="G214">
        <v>0.82381075300000006</v>
      </c>
      <c r="I214" t="str">
        <f t="shared" si="76"/>
        <v>Commercial</v>
      </c>
      <c r="J214" s="25">
        <f t="shared" si="82"/>
        <v>0.23659268141800438</v>
      </c>
      <c r="K214" s="25">
        <f t="shared" si="77"/>
        <v>0.2340110417436852</v>
      </c>
      <c r="L214" s="25">
        <f t="shared" si="78"/>
        <v>0.22028203255058812</v>
      </c>
      <c r="M214" s="25">
        <f t="shared" si="79"/>
        <v>0.21674834332899001</v>
      </c>
    </row>
    <row r="215" spans="2:13" x14ac:dyDescent="0.35">
      <c r="B215" t="s">
        <v>24</v>
      </c>
      <c r="C215" t="s">
        <v>53</v>
      </c>
      <c r="D215">
        <v>0.85821548690000005</v>
      </c>
      <c r="E215">
        <v>1.016125740599999</v>
      </c>
      <c r="F215">
        <v>1.2803951038000001</v>
      </c>
      <c r="G215">
        <v>1.4570381144999991</v>
      </c>
      <c r="I215" t="str">
        <f t="shared" si="76"/>
        <v>Industry</v>
      </c>
      <c r="J215" s="25">
        <f t="shared" si="82"/>
        <v>0.39843345006232006</v>
      </c>
      <c r="K215" s="25">
        <f t="shared" si="77"/>
        <v>0.38364112965695635</v>
      </c>
      <c r="L215" s="25">
        <f t="shared" si="78"/>
        <v>0.38548669186306861</v>
      </c>
      <c r="M215" s="25">
        <f t="shared" si="79"/>
        <v>0.3833533324674509</v>
      </c>
    </row>
    <row r="216" spans="2:13" x14ac:dyDescent="0.35">
      <c r="B216" t="s">
        <v>24</v>
      </c>
      <c r="C216" t="s">
        <v>66</v>
      </c>
      <c r="D216">
        <v>0</v>
      </c>
      <c r="E216">
        <v>0</v>
      </c>
      <c r="F216">
        <v>7.5919000000000006E-8</v>
      </c>
      <c r="G216">
        <v>4.2165500000000003E-6</v>
      </c>
      <c r="I216" t="str">
        <f t="shared" si="76"/>
        <v>International Aviation</v>
      </c>
      <c r="J216" s="25">
        <f t="shared" si="82"/>
        <v>0</v>
      </c>
      <c r="K216" s="25">
        <f t="shared" si="77"/>
        <v>0</v>
      </c>
      <c r="L216" s="25">
        <f t="shared" si="78"/>
        <v>2.2856822923405736E-8</v>
      </c>
      <c r="M216" s="25">
        <f t="shared" si="79"/>
        <v>1.1093934180097464E-6</v>
      </c>
    </row>
    <row r="217" spans="2:13" x14ac:dyDescent="0.35">
      <c r="B217" t="s">
        <v>24</v>
      </c>
      <c r="C217" t="s">
        <v>68</v>
      </c>
      <c r="D217">
        <v>0</v>
      </c>
      <c r="E217">
        <v>0</v>
      </c>
      <c r="F217">
        <v>7.4236400000000004E-7</v>
      </c>
      <c r="G217">
        <v>5.7626499999999998E-6</v>
      </c>
      <c r="I217" t="str">
        <f t="shared" si="76"/>
        <v>International Shipping</v>
      </c>
      <c r="J217" s="25">
        <f t="shared" si="82"/>
        <v>0</v>
      </c>
      <c r="K217" s="25">
        <f t="shared" si="77"/>
        <v>0</v>
      </c>
      <c r="L217" s="25">
        <f t="shared" si="78"/>
        <v>2.2350244988357559E-7</v>
      </c>
      <c r="M217" s="25">
        <f t="shared" si="79"/>
        <v>1.5161793362568602E-6</v>
      </c>
    </row>
    <row r="218" spans="2:13" x14ac:dyDescent="0.35">
      <c r="B218" t="s">
        <v>24</v>
      </c>
      <c r="C218" t="s">
        <v>65</v>
      </c>
      <c r="D218">
        <v>0.74203946999999992</v>
      </c>
      <c r="E218">
        <v>0.817137636</v>
      </c>
      <c r="F218">
        <v>0.89948672699999999</v>
      </c>
      <c r="G218">
        <v>0.96763695799999994</v>
      </c>
      <c r="I218" t="str">
        <f t="shared" si="76"/>
        <v>Residential</v>
      </c>
      <c r="J218" s="25">
        <f t="shared" si="82"/>
        <v>0.34449779877832148</v>
      </c>
      <c r="K218" s="25">
        <f t="shared" si="77"/>
        <v>0.30851261141672048</v>
      </c>
      <c r="L218" s="25">
        <f t="shared" si="78"/>
        <v>0.27080716080286615</v>
      </c>
      <c r="M218" s="25">
        <f t="shared" si="79"/>
        <v>0.25458966980782233</v>
      </c>
    </row>
    <row r="219" spans="2:13" x14ac:dyDescent="0.35">
      <c r="B219" t="s">
        <v>24</v>
      </c>
      <c r="C219" t="s">
        <v>67</v>
      </c>
      <c r="D219">
        <v>7.3465618528000005E-3</v>
      </c>
      <c r="E219">
        <v>0.14374965374704099</v>
      </c>
      <c r="F219">
        <v>0.33744062932634</v>
      </c>
      <c r="G219">
        <v>0.45637782915299985</v>
      </c>
      <c r="I219" t="str">
        <f t="shared" si="76"/>
        <v>Transportation</v>
      </c>
      <c r="J219" s="25">
        <f t="shared" si="82"/>
        <v>3.4107004939755935E-3</v>
      </c>
      <c r="K219" s="25">
        <f t="shared" si="77"/>
        <v>5.4273085847374891E-2</v>
      </c>
      <c r="L219" s="25">
        <f t="shared" si="78"/>
        <v>0.10159275954207439</v>
      </c>
      <c r="M219" s="25">
        <f t="shared" si="79"/>
        <v>0.1200750755446786</v>
      </c>
    </row>
    <row r="220" spans="2:13" x14ac:dyDescent="0.35">
      <c r="B220" t="s">
        <v>25</v>
      </c>
      <c r="C220" t="s">
        <v>60</v>
      </c>
      <c r="D220">
        <v>7.1985399999999998E-3</v>
      </c>
      <c r="E220">
        <v>1.06319451E-2</v>
      </c>
      <c r="F220">
        <v>1.2568826700000001E-2</v>
      </c>
      <c r="G220">
        <v>1.4799988199999999E-2</v>
      </c>
      <c r="I220" t="str">
        <f t="shared" si="76"/>
        <v>Agriculture</v>
      </c>
      <c r="J220" s="25">
        <f t="shared" si="82"/>
        <v>1.5317361918722976E-2</v>
      </c>
      <c r="K220" s="25">
        <f t="shared" si="77"/>
        <v>1.1653275715341508E-2</v>
      </c>
      <c r="L220" s="25">
        <f t="shared" si="78"/>
        <v>7.4823394908935248E-3</v>
      </c>
      <c r="M220" s="25">
        <f t="shared" si="79"/>
        <v>5.9062126809773128E-3</v>
      </c>
    </row>
    <row r="221" spans="2:13" x14ac:dyDescent="0.35">
      <c r="B221" t="s">
        <v>25</v>
      </c>
      <c r="C221" t="s">
        <v>64</v>
      </c>
      <c r="D221">
        <v>0.10851467200000001</v>
      </c>
      <c r="E221">
        <v>0.19026864999999998</v>
      </c>
      <c r="F221">
        <v>0.33773823599999997</v>
      </c>
      <c r="G221">
        <v>0.53538547999999997</v>
      </c>
      <c r="I221" t="str">
        <f t="shared" si="76"/>
        <v>Commercial</v>
      </c>
      <c r="J221" s="25">
        <f t="shared" si="82"/>
        <v>0.23090216967822844</v>
      </c>
      <c r="K221" s="25">
        <f t="shared" si="77"/>
        <v>0.2085463212592974</v>
      </c>
      <c r="L221" s="25">
        <f t="shared" si="78"/>
        <v>0.2010587146378203</v>
      </c>
      <c r="M221" s="25">
        <f t="shared" si="79"/>
        <v>0.21365561029211669</v>
      </c>
    </row>
    <row r="222" spans="2:13" x14ac:dyDescent="0.35">
      <c r="B222" t="s">
        <v>25</v>
      </c>
      <c r="C222" t="s">
        <v>53</v>
      </c>
      <c r="D222">
        <v>0.17770945700000002</v>
      </c>
      <c r="E222">
        <v>0.33360088374680386</v>
      </c>
      <c r="F222">
        <v>0.6206901373798549</v>
      </c>
      <c r="G222">
        <v>0.914087336416462</v>
      </c>
      <c r="I222" t="str">
        <f t="shared" si="76"/>
        <v>Industry</v>
      </c>
      <c r="J222" s="25">
        <f t="shared" si="82"/>
        <v>0.37813779867149988</v>
      </c>
      <c r="K222" s="25">
        <f t="shared" si="77"/>
        <v>0.36564739947567021</v>
      </c>
      <c r="L222" s="25">
        <f t="shared" si="78"/>
        <v>0.36950261447438171</v>
      </c>
      <c r="M222" s="25">
        <f t="shared" si="79"/>
        <v>0.36478368393994282</v>
      </c>
    </row>
    <row r="223" spans="2:13" x14ac:dyDescent="0.35">
      <c r="B223" t="s">
        <v>25</v>
      </c>
      <c r="C223" t="s">
        <v>66</v>
      </c>
      <c r="D223">
        <v>0</v>
      </c>
      <c r="E223">
        <v>0</v>
      </c>
      <c r="F223">
        <v>2.92797E-7</v>
      </c>
      <c r="G223">
        <v>2.2016499999999998E-5</v>
      </c>
      <c r="I223" t="str">
        <f t="shared" si="76"/>
        <v>International Aviation</v>
      </c>
      <c r="J223" s="25">
        <f t="shared" si="82"/>
        <v>0</v>
      </c>
      <c r="K223" s="25">
        <f t="shared" si="77"/>
        <v>0</v>
      </c>
      <c r="L223" s="25">
        <f t="shared" si="78"/>
        <v>1.7430477865647961E-7</v>
      </c>
      <c r="M223" s="25">
        <f t="shared" si="79"/>
        <v>8.7860969707217071E-6</v>
      </c>
    </row>
    <row r="224" spans="2:13" x14ac:dyDescent="0.35">
      <c r="B224" t="s">
        <v>25</v>
      </c>
      <c r="C224" t="s">
        <v>68</v>
      </c>
      <c r="D224">
        <v>0</v>
      </c>
      <c r="E224">
        <v>0</v>
      </c>
      <c r="F224">
        <v>1.38656E-5</v>
      </c>
      <c r="G224">
        <v>1.3541399999999999E-4</v>
      </c>
      <c r="I224" t="str">
        <f t="shared" si="76"/>
        <v>International Shipping</v>
      </c>
      <c r="J224" s="25">
        <f t="shared" si="82"/>
        <v>0</v>
      </c>
      <c r="K224" s="25">
        <f t="shared" si="77"/>
        <v>0</v>
      </c>
      <c r="L224" s="25">
        <f t="shared" si="78"/>
        <v>8.2543207032151414E-6</v>
      </c>
      <c r="M224" s="25">
        <f t="shared" si="79"/>
        <v>5.4039494705939146E-5</v>
      </c>
    </row>
    <row r="225" spans="2:13" x14ac:dyDescent="0.35">
      <c r="B225" t="s">
        <v>25</v>
      </c>
      <c r="C225" t="s">
        <v>65</v>
      </c>
      <c r="D225">
        <v>0.17155390200000001</v>
      </c>
      <c r="E225">
        <v>0.29843293300000001</v>
      </c>
      <c r="F225">
        <v>0.50970019599999894</v>
      </c>
      <c r="G225">
        <v>0.72418830199999995</v>
      </c>
      <c r="I225" t="str">
        <f t="shared" si="76"/>
        <v>Residential</v>
      </c>
      <c r="J225" s="25">
        <f t="shared" si="82"/>
        <v>0.36503974493482477</v>
      </c>
      <c r="K225" s="25">
        <f t="shared" si="77"/>
        <v>0.32710112948072306</v>
      </c>
      <c r="L225" s="25">
        <f t="shared" si="78"/>
        <v>0.3034292695790739</v>
      </c>
      <c r="M225" s="25">
        <f t="shared" si="79"/>
        <v>0.28900091506071796</v>
      </c>
    </row>
    <row r="226" spans="2:13" x14ac:dyDescent="0.35">
      <c r="B226" t="s">
        <v>25</v>
      </c>
      <c r="C226" t="s">
        <v>67</v>
      </c>
      <c r="D226">
        <v>4.98294541E-3</v>
      </c>
      <c r="E226">
        <v>7.94223674580119E-2</v>
      </c>
      <c r="F226">
        <v>0.199087486357507</v>
      </c>
      <c r="G226">
        <v>0.31721540409389998</v>
      </c>
      <c r="I226" t="str">
        <f t="shared" si="76"/>
        <v>Transportation</v>
      </c>
      <c r="J226" s="25">
        <f t="shared" si="82"/>
        <v>1.0602924796723982E-2</v>
      </c>
      <c r="K226" s="25">
        <f t="shared" si="77"/>
        <v>8.7051874068967833E-2</v>
      </c>
      <c r="L226" s="25">
        <f t="shared" si="78"/>
        <v>0.11851863319234884</v>
      </c>
      <c r="M226" s="25">
        <f t="shared" si="79"/>
        <v>0.12659075243456849</v>
      </c>
    </row>
    <row r="227" spans="2:13" x14ac:dyDescent="0.35">
      <c r="B227" t="s">
        <v>26</v>
      </c>
      <c r="C227" t="s">
        <v>60</v>
      </c>
      <c r="D227">
        <v>7.5955799999999907E-2</v>
      </c>
      <c r="E227">
        <v>9.3776946E-2</v>
      </c>
      <c r="F227">
        <v>0.10834204460000001</v>
      </c>
      <c r="G227">
        <v>0.121866445999999</v>
      </c>
      <c r="I227" t="str">
        <f t="shared" si="76"/>
        <v>Agriculture</v>
      </c>
      <c r="J227" s="25">
        <f t="shared" si="82"/>
        <v>9.1029484102205321E-2</v>
      </c>
      <c r="K227" s="25">
        <f t="shared" si="77"/>
        <v>6.9575450338134254E-2</v>
      </c>
      <c r="L227" s="25">
        <f t="shared" si="78"/>
        <v>5.1644300662242709E-2</v>
      </c>
      <c r="M227" s="25">
        <f t="shared" si="79"/>
        <v>4.5640348616711172E-2</v>
      </c>
    </row>
    <row r="228" spans="2:13" x14ac:dyDescent="0.35">
      <c r="B228" t="s">
        <v>26</v>
      </c>
      <c r="C228" t="s">
        <v>64</v>
      </c>
      <c r="D228">
        <v>8.689348899999999E-2</v>
      </c>
      <c r="E228">
        <v>0.18087178800000001</v>
      </c>
      <c r="F228">
        <v>0.34327482259999997</v>
      </c>
      <c r="G228">
        <v>0.48080638509999901</v>
      </c>
      <c r="I228" t="str">
        <f t="shared" ref="I228:I291" si="84">C228</f>
        <v>Commercial</v>
      </c>
      <c r="J228" s="25">
        <f t="shared" ref="J228:J291" si="85">D228/SUMIFS(D$164:D$380,$B$164:$B$380,$B228)</f>
        <v>0.10413779428971405</v>
      </c>
      <c r="K228" s="25">
        <f t="shared" ref="K228:K291" si="86">E228/SUMIFS(E$164:E$380,$B$164:$B$380,$B228)</f>
        <v>0.13419328140163095</v>
      </c>
      <c r="L228" s="25">
        <f t="shared" ref="L228:L291" si="87">F228/SUMIFS(F$164:F$380,$B$164:$B$380,$B228)</f>
        <v>0.16363165577671243</v>
      </c>
      <c r="M228" s="25">
        <f t="shared" ref="M228:M291" si="88">G228/SUMIFS(G$164:G$380,$B$164:$B$380,$B228)</f>
        <v>0.1800673750107131</v>
      </c>
    </row>
    <row r="229" spans="2:13" x14ac:dyDescent="0.35">
      <c r="B229" t="s">
        <v>26</v>
      </c>
      <c r="C229" t="s">
        <v>53</v>
      </c>
      <c r="D229">
        <v>0.41359801000000002</v>
      </c>
      <c r="E229">
        <v>0.58513748259999998</v>
      </c>
      <c r="F229">
        <v>0.85442942921999998</v>
      </c>
      <c r="G229">
        <v>1.0538750080699997</v>
      </c>
      <c r="I229" t="str">
        <f t="shared" si="84"/>
        <v>Industry</v>
      </c>
      <c r="J229" s="25">
        <f t="shared" si="85"/>
        <v>0.4956779268469137</v>
      </c>
      <c r="K229" s="25">
        <f t="shared" si="86"/>
        <v>0.43412806236638585</v>
      </c>
      <c r="L229" s="25">
        <f t="shared" si="87"/>
        <v>0.40728796009177493</v>
      </c>
      <c r="M229" s="25">
        <f t="shared" si="88"/>
        <v>0.39468799120271775</v>
      </c>
    </row>
    <row r="230" spans="2:13" x14ac:dyDescent="0.35">
      <c r="B230" t="s">
        <v>26</v>
      </c>
      <c r="C230" t="s">
        <v>66</v>
      </c>
      <c r="D230">
        <v>0</v>
      </c>
      <c r="E230">
        <v>0</v>
      </c>
      <c r="F230">
        <v>1.12048E-7</v>
      </c>
      <c r="G230">
        <v>7.2818299999999999E-6</v>
      </c>
      <c r="I230" t="str">
        <f t="shared" si="84"/>
        <v>International Aviation</v>
      </c>
      <c r="J230" s="25">
        <f t="shared" si="85"/>
        <v>0</v>
      </c>
      <c r="K230" s="25">
        <f t="shared" si="86"/>
        <v>0</v>
      </c>
      <c r="L230" s="25">
        <f t="shared" si="87"/>
        <v>5.3410849148798234E-8</v>
      </c>
      <c r="M230" s="25">
        <f t="shared" si="88"/>
        <v>2.7271268727048019E-6</v>
      </c>
    </row>
    <row r="231" spans="2:13" x14ac:dyDescent="0.35">
      <c r="B231" t="s">
        <v>26</v>
      </c>
      <c r="C231" t="s">
        <v>68</v>
      </c>
      <c r="D231">
        <v>0</v>
      </c>
      <c r="E231">
        <v>0</v>
      </c>
      <c r="F231">
        <v>2.5275400000000002E-6</v>
      </c>
      <c r="G231">
        <v>1.96192E-5</v>
      </c>
      <c r="I231" t="str">
        <f t="shared" si="84"/>
        <v>International Shipping</v>
      </c>
      <c r="J231" s="25">
        <f t="shared" si="85"/>
        <v>0</v>
      </c>
      <c r="K231" s="25">
        <f t="shared" si="86"/>
        <v>0</v>
      </c>
      <c r="L231" s="25">
        <f t="shared" si="87"/>
        <v>1.204823447607753E-6</v>
      </c>
      <c r="M231" s="25">
        <f t="shared" si="88"/>
        <v>7.3476100844114805E-6</v>
      </c>
    </row>
    <row r="232" spans="2:13" x14ac:dyDescent="0.35">
      <c r="B232" t="s">
        <v>26</v>
      </c>
      <c r="C232" t="s">
        <v>65</v>
      </c>
      <c r="D232">
        <v>0.23164014999999999</v>
      </c>
      <c r="E232">
        <v>0.36265924699999896</v>
      </c>
      <c r="F232">
        <v>0.52107433800000003</v>
      </c>
      <c r="G232">
        <v>0.63522525099999994</v>
      </c>
      <c r="I232" t="str">
        <f t="shared" si="84"/>
        <v>Residential</v>
      </c>
      <c r="J232" s="25">
        <f t="shared" si="85"/>
        <v>0.27760991723946665</v>
      </c>
      <c r="K232" s="25">
        <f t="shared" si="86"/>
        <v>0.26906592190913953</v>
      </c>
      <c r="L232" s="25">
        <f t="shared" si="87"/>
        <v>0.24838482491635644</v>
      </c>
      <c r="M232" s="25">
        <f t="shared" si="88"/>
        <v>0.23789896938307442</v>
      </c>
    </row>
    <row r="233" spans="2:13" x14ac:dyDescent="0.35">
      <c r="B233" t="s">
        <v>26</v>
      </c>
      <c r="C233" t="s">
        <v>67</v>
      </c>
      <c r="D233">
        <v>2.6321322500000001E-2</v>
      </c>
      <c r="E233">
        <v>0.12539986897416802</v>
      </c>
      <c r="F233">
        <v>0.270727664250695</v>
      </c>
      <c r="G233">
        <v>0.37834714162399902</v>
      </c>
      <c r="I233" t="str">
        <f t="shared" si="84"/>
        <v>Transportation</v>
      </c>
      <c r="J233" s="25">
        <f t="shared" si="85"/>
        <v>3.1544877521700411E-2</v>
      </c>
      <c r="K233" s="25">
        <f t="shared" si="86"/>
        <v>9.3037283984709535E-2</v>
      </c>
      <c r="L233" s="25">
        <f t="shared" si="87"/>
        <v>0.12905000031861674</v>
      </c>
      <c r="M233" s="25">
        <f t="shared" si="88"/>
        <v>0.14169524104982639</v>
      </c>
    </row>
    <row r="234" spans="2:13" x14ac:dyDescent="0.35">
      <c r="B234" t="s">
        <v>27</v>
      </c>
      <c r="C234" t="s">
        <v>60</v>
      </c>
      <c r="D234">
        <v>0.34782439999999998</v>
      </c>
      <c r="E234">
        <v>0.29495139999999898</v>
      </c>
      <c r="F234">
        <v>0.31296296099999998</v>
      </c>
      <c r="G234">
        <v>0.33096684999999998</v>
      </c>
      <c r="I234" t="str">
        <f t="shared" si="84"/>
        <v>Agriculture</v>
      </c>
      <c r="J234" s="25">
        <f t="shared" si="85"/>
        <v>1.814710261434151E-2</v>
      </c>
      <c r="K234" s="25">
        <f t="shared" si="86"/>
        <v>1.130472944369702E-2</v>
      </c>
      <c r="L234" s="25">
        <f t="shared" si="87"/>
        <v>1.0563733408664407E-2</v>
      </c>
      <c r="M234" s="25">
        <f t="shared" si="88"/>
        <v>1.0411120379204743E-2</v>
      </c>
    </row>
    <row r="235" spans="2:13" x14ac:dyDescent="0.35">
      <c r="B235" t="s">
        <v>27</v>
      </c>
      <c r="C235" t="s">
        <v>64</v>
      </c>
      <c r="D235">
        <v>3.0584614000000001</v>
      </c>
      <c r="E235">
        <v>5.1573818999999901</v>
      </c>
      <c r="F235">
        <v>6.574005249999999</v>
      </c>
      <c r="G235">
        <v>7.4971432099999999</v>
      </c>
      <c r="I235" t="str">
        <f t="shared" si="84"/>
        <v>Commercial</v>
      </c>
      <c r="J235" s="25">
        <f t="shared" si="85"/>
        <v>0.15956963590766662</v>
      </c>
      <c r="K235" s="25">
        <f t="shared" si="86"/>
        <v>0.19766919911999117</v>
      </c>
      <c r="L235" s="25">
        <f t="shared" si="87"/>
        <v>0.22189858718827818</v>
      </c>
      <c r="M235" s="25">
        <f t="shared" si="88"/>
        <v>0.23583528217236099</v>
      </c>
    </row>
    <row r="236" spans="2:13" x14ac:dyDescent="0.35">
      <c r="B236" t="s">
        <v>27</v>
      </c>
      <c r="C236" t="s">
        <v>53</v>
      </c>
      <c r="D236">
        <v>11.928989937000001</v>
      </c>
      <c r="E236">
        <v>14.034438270999999</v>
      </c>
      <c r="F236">
        <v>14.113103572899991</v>
      </c>
      <c r="G236">
        <v>13.939266089599998</v>
      </c>
      <c r="I236" t="str">
        <f t="shared" si="84"/>
        <v>Industry</v>
      </c>
      <c r="J236" s="25">
        <f t="shared" si="85"/>
        <v>0.62237325636782892</v>
      </c>
      <c r="K236" s="25">
        <f t="shared" si="86"/>
        <v>0.53790396501905913</v>
      </c>
      <c r="L236" s="25">
        <f t="shared" si="87"/>
        <v>0.47637286928974532</v>
      </c>
      <c r="M236" s="25">
        <f t="shared" si="88"/>
        <v>0.4384831207614665</v>
      </c>
    </row>
    <row r="237" spans="2:13" x14ac:dyDescent="0.35">
      <c r="B237" t="s">
        <v>27</v>
      </c>
      <c r="C237" t="s">
        <v>66</v>
      </c>
      <c r="D237">
        <v>0</v>
      </c>
      <c r="E237">
        <v>0</v>
      </c>
      <c r="F237">
        <v>2.0768499999999999E-6</v>
      </c>
      <c r="G237">
        <v>1.11637E-4</v>
      </c>
      <c r="I237" t="str">
        <f t="shared" si="84"/>
        <v>International Aviation</v>
      </c>
      <c r="J237" s="25">
        <f t="shared" si="85"/>
        <v>0</v>
      </c>
      <c r="K237" s="25">
        <f t="shared" si="86"/>
        <v>0</v>
      </c>
      <c r="L237" s="25">
        <f t="shared" si="87"/>
        <v>7.010187294906336E-8</v>
      </c>
      <c r="M237" s="25">
        <f t="shared" si="88"/>
        <v>3.5117300895037677E-6</v>
      </c>
    </row>
    <row r="238" spans="2:13" x14ac:dyDescent="0.35">
      <c r="B238" t="s">
        <v>27</v>
      </c>
      <c r="C238" t="s">
        <v>68</v>
      </c>
      <c r="D238">
        <v>0</v>
      </c>
      <c r="E238">
        <v>0</v>
      </c>
      <c r="F238">
        <v>6.5108200000000001E-5</v>
      </c>
      <c r="G238">
        <v>4.6445299999999998E-4</v>
      </c>
      <c r="I238" t="str">
        <f t="shared" si="84"/>
        <v>International Shipping</v>
      </c>
      <c r="J238" s="25">
        <f t="shared" si="85"/>
        <v>0</v>
      </c>
      <c r="K238" s="25">
        <f t="shared" si="86"/>
        <v>0</v>
      </c>
      <c r="L238" s="25">
        <f t="shared" si="87"/>
        <v>2.197658359699645E-6</v>
      </c>
      <c r="M238" s="25">
        <f t="shared" si="88"/>
        <v>1.4610152326381874E-5</v>
      </c>
    </row>
    <row r="239" spans="2:13" x14ac:dyDescent="0.35">
      <c r="B239" t="s">
        <v>27</v>
      </c>
      <c r="C239" t="s">
        <v>65</v>
      </c>
      <c r="D239">
        <v>3.4260135799999998</v>
      </c>
      <c r="E239">
        <v>5.6516119700000003</v>
      </c>
      <c r="F239">
        <v>7.3704660299999905</v>
      </c>
      <c r="G239">
        <v>8.4599715100000008</v>
      </c>
      <c r="I239" t="str">
        <f t="shared" si="84"/>
        <v>Residential</v>
      </c>
      <c r="J239" s="25">
        <f t="shared" si="85"/>
        <v>0.1787459994019612</v>
      </c>
      <c r="K239" s="25">
        <f t="shared" si="86"/>
        <v>0.21661176804588736</v>
      </c>
      <c r="L239" s="25">
        <f t="shared" si="87"/>
        <v>0.24878227758887103</v>
      </c>
      <c r="M239" s="25">
        <f t="shared" si="88"/>
        <v>0.26612266997511241</v>
      </c>
    </row>
    <row r="240" spans="2:13" x14ac:dyDescent="0.35">
      <c r="B240" t="s">
        <v>27</v>
      </c>
      <c r="C240" t="s">
        <v>67</v>
      </c>
      <c r="D240">
        <v>0.40564919609999994</v>
      </c>
      <c r="E240">
        <v>0.95259028274329993</v>
      </c>
      <c r="F240">
        <v>1.2555649253408792</v>
      </c>
      <c r="G240">
        <v>1.5618200959399979</v>
      </c>
      <c r="I240" t="str">
        <f t="shared" si="84"/>
        <v>Transportation</v>
      </c>
      <c r="J240" s="25">
        <f t="shared" si="85"/>
        <v>2.116400570820173E-2</v>
      </c>
      <c r="K240" s="25">
        <f t="shared" si="86"/>
        <v>3.6510338371365213E-2</v>
      </c>
      <c r="L240" s="25">
        <f t="shared" si="87"/>
        <v>4.2380264764208558E-2</v>
      </c>
      <c r="M240" s="25">
        <f t="shared" si="88"/>
        <v>4.9129684829439628E-2</v>
      </c>
    </row>
    <row r="241" spans="2:13" x14ac:dyDescent="0.35">
      <c r="B241" t="s">
        <v>28</v>
      </c>
      <c r="C241" t="s">
        <v>60</v>
      </c>
      <c r="D241">
        <v>2.053334E-3</v>
      </c>
      <c r="E241">
        <v>2.205481E-3</v>
      </c>
      <c r="F241">
        <v>2.8223659999999898E-3</v>
      </c>
      <c r="G241">
        <v>3.5404019999999998E-3</v>
      </c>
      <c r="I241" t="str">
        <f t="shared" si="84"/>
        <v>Agriculture</v>
      </c>
      <c r="J241" s="25">
        <f t="shared" si="85"/>
        <v>7.6421890870774483E-3</v>
      </c>
      <c r="K241" s="25">
        <f t="shared" si="86"/>
        <v>5.0600264533847408E-3</v>
      </c>
      <c r="L241" s="25">
        <f t="shared" si="87"/>
        <v>4.6937852334339282E-3</v>
      </c>
      <c r="M241" s="25">
        <f t="shared" si="88"/>
        <v>4.9129407384724284E-3</v>
      </c>
    </row>
    <row r="242" spans="2:13" x14ac:dyDescent="0.35">
      <c r="B242" t="s">
        <v>28</v>
      </c>
      <c r="C242" t="s">
        <v>64</v>
      </c>
      <c r="D242">
        <v>6.7065960999999896E-2</v>
      </c>
      <c r="E242">
        <v>0.109278553</v>
      </c>
      <c r="F242">
        <v>0.14938612800000001</v>
      </c>
      <c r="G242">
        <v>0.17998802899999999</v>
      </c>
      <c r="I242" t="str">
        <f t="shared" si="84"/>
        <v>Commercial</v>
      </c>
      <c r="J242" s="25">
        <f t="shared" si="85"/>
        <v>0.24960905301746378</v>
      </c>
      <c r="K242" s="25">
        <f t="shared" si="86"/>
        <v>0.25071735778617288</v>
      </c>
      <c r="L242" s="25">
        <f t="shared" si="87"/>
        <v>0.24843921790663337</v>
      </c>
      <c r="M242" s="25">
        <f t="shared" si="88"/>
        <v>0.24976556902618877</v>
      </c>
    </row>
    <row r="243" spans="2:13" x14ac:dyDescent="0.35">
      <c r="B243" t="s">
        <v>28</v>
      </c>
      <c r="C243" t="s">
        <v>53</v>
      </c>
      <c r="D243">
        <v>0.1031353563999997</v>
      </c>
      <c r="E243">
        <v>0.14025483608210002</v>
      </c>
      <c r="F243">
        <v>0.174245039894</v>
      </c>
      <c r="G243">
        <v>0.20391993983950002</v>
      </c>
      <c r="I243" t="str">
        <f t="shared" si="84"/>
        <v>Industry</v>
      </c>
      <c r="J243" s="25">
        <f t="shared" si="85"/>
        <v>0.38385372042342891</v>
      </c>
      <c r="K243" s="25">
        <f t="shared" si="86"/>
        <v>0.32178612320422018</v>
      </c>
      <c r="L243" s="25">
        <f t="shared" si="87"/>
        <v>0.28978126694183737</v>
      </c>
      <c r="M243" s="25">
        <f t="shared" si="88"/>
        <v>0.28297537393333477</v>
      </c>
    </row>
    <row r="244" spans="2:13" x14ac:dyDescent="0.35">
      <c r="B244" t="s">
        <v>28</v>
      </c>
      <c r="C244" t="s">
        <v>66</v>
      </c>
      <c r="D244">
        <v>0</v>
      </c>
      <c r="E244">
        <v>0</v>
      </c>
      <c r="F244">
        <v>1.22929E-7</v>
      </c>
      <c r="G244">
        <v>6.9923900000000003E-6</v>
      </c>
      <c r="I244" t="str">
        <f t="shared" si="84"/>
        <v>International Aviation</v>
      </c>
      <c r="J244" s="25">
        <f t="shared" si="85"/>
        <v>0</v>
      </c>
      <c r="K244" s="25">
        <f t="shared" si="86"/>
        <v>0</v>
      </c>
      <c r="L244" s="25">
        <f t="shared" si="87"/>
        <v>2.0443922757034397E-7</v>
      </c>
      <c r="M244" s="25">
        <f t="shared" si="88"/>
        <v>9.7031912450301476E-6</v>
      </c>
    </row>
    <row r="245" spans="2:13" x14ac:dyDescent="0.35">
      <c r="B245" t="s">
        <v>28</v>
      </c>
      <c r="C245" t="s">
        <v>68</v>
      </c>
      <c r="D245">
        <v>0</v>
      </c>
      <c r="E245">
        <v>0</v>
      </c>
      <c r="F245">
        <v>4.6872900000000001E-6</v>
      </c>
      <c r="G245">
        <v>3.5299300000000003E-5</v>
      </c>
      <c r="I245" t="str">
        <f t="shared" si="84"/>
        <v>International Shipping</v>
      </c>
      <c r="J245" s="25">
        <f t="shared" si="85"/>
        <v>0</v>
      </c>
      <c r="K245" s="25">
        <f t="shared" si="86"/>
        <v>0</v>
      </c>
      <c r="L245" s="25">
        <f t="shared" si="87"/>
        <v>7.7952797712354084E-6</v>
      </c>
      <c r="M245" s="25">
        <f t="shared" si="88"/>
        <v>4.8984089662574983E-5</v>
      </c>
    </row>
    <row r="246" spans="2:13" x14ac:dyDescent="0.35">
      <c r="B246" t="s">
        <v>28</v>
      </c>
      <c r="C246" t="s">
        <v>65</v>
      </c>
      <c r="D246">
        <v>9.3784037999999986E-2</v>
      </c>
      <c r="E246">
        <v>0.13565016900000001</v>
      </c>
      <c r="F246">
        <v>0.17033762899999999</v>
      </c>
      <c r="G246">
        <v>0.19616185399999903</v>
      </c>
      <c r="I246" t="str">
        <f t="shared" si="84"/>
        <v>Residential</v>
      </c>
      <c r="J246" s="25">
        <f t="shared" si="85"/>
        <v>0.34904957096393313</v>
      </c>
      <c r="K246" s="25">
        <f t="shared" si="86"/>
        <v>0.31122165348334935</v>
      </c>
      <c r="L246" s="25">
        <f t="shared" si="87"/>
        <v>0.28328297878388192</v>
      </c>
      <c r="M246" s="25">
        <f t="shared" si="88"/>
        <v>0.27220964281764498</v>
      </c>
    </row>
    <row r="247" spans="2:13" x14ac:dyDescent="0.35">
      <c r="B247" t="s">
        <v>28</v>
      </c>
      <c r="C247" t="s">
        <v>67</v>
      </c>
      <c r="D247">
        <v>2.6453194099999998E-3</v>
      </c>
      <c r="E247">
        <v>4.8474492525469995E-2</v>
      </c>
      <c r="F247">
        <v>0.10450252258642379</v>
      </c>
      <c r="G247">
        <v>0.13697534943999989</v>
      </c>
      <c r="I247" t="str">
        <f t="shared" si="84"/>
        <v>Transportation</v>
      </c>
      <c r="J247" s="25">
        <f t="shared" si="85"/>
        <v>9.8454665080966626E-3</v>
      </c>
      <c r="K247" s="25">
        <f t="shared" si="86"/>
        <v>0.11121483907287301</v>
      </c>
      <c r="L247" s="25">
        <f t="shared" si="87"/>
        <v>0.1737947514152145</v>
      </c>
      <c r="M247" s="25">
        <f t="shared" si="88"/>
        <v>0.19007778620345148</v>
      </c>
    </row>
    <row r="248" spans="2:13" x14ac:dyDescent="0.35">
      <c r="B248" t="s">
        <v>29</v>
      </c>
      <c r="C248" t="s">
        <v>60</v>
      </c>
      <c r="D248">
        <v>1.688299E-2</v>
      </c>
      <c r="E248">
        <v>1.5207930999999999E-2</v>
      </c>
      <c r="F248">
        <v>1.6539859099999998E-2</v>
      </c>
      <c r="G248">
        <v>1.8770273000000001E-2</v>
      </c>
      <c r="I248" t="str">
        <f t="shared" si="84"/>
        <v>Agriculture</v>
      </c>
      <c r="J248" s="25">
        <f t="shared" si="85"/>
        <v>2.8319507655735758E-2</v>
      </c>
      <c r="K248" s="25">
        <f t="shared" si="86"/>
        <v>1.9752512907322887E-2</v>
      </c>
      <c r="L248" s="25">
        <f t="shared" si="87"/>
        <v>1.5556371745920993E-2</v>
      </c>
      <c r="M248" s="25">
        <f t="shared" si="88"/>
        <v>1.4743585513345949E-2</v>
      </c>
    </row>
    <row r="249" spans="2:13" x14ac:dyDescent="0.35">
      <c r="B249" t="s">
        <v>29</v>
      </c>
      <c r="C249" t="s">
        <v>64</v>
      </c>
      <c r="D249">
        <v>0.1173180575</v>
      </c>
      <c r="E249">
        <v>0.19176780629999998</v>
      </c>
      <c r="F249">
        <v>0.30905567680000001</v>
      </c>
      <c r="G249">
        <v>0.404545183999999</v>
      </c>
      <c r="I249" t="str">
        <f t="shared" si="84"/>
        <v>Commercial</v>
      </c>
      <c r="J249" s="25">
        <f t="shared" si="85"/>
        <v>0.19678917226908846</v>
      </c>
      <c r="K249" s="25">
        <f t="shared" si="86"/>
        <v>0.24907372798770225</v>
      </c>
      <c r="L249" s="25">
        <f t="shared" si="87"/>
        <v>0.29067871554528601</v>
      </c>
      <c r="M249" s="25">
        <f t="shared" si="88"/>
        <v>0.31776024324826052</v>
      </c>
    </row>
    <row r="250" spans="2:13" x14ac:dyDescent="0.35">
      <c r="B250" t="s">
        <v>29</v>
      </c>
      <c r="C250" t="s">
        <v>53</v>
      </c>
      <c r="D250">
        <v>0.25753608299999992</v>
      </c>
      <c r="E250">
        <v>0.28272481799999999</v>
      </c>
      <c r="F250">
        <v>0.34441264210999989</v>
      </c>
      <c r="G250">
        <v>0.38476233090000012</v>
      </c>
      <c r="I250" t="str">
        <f t="shared" si="84"/>
        <v>Industry</v>
      </c>
      <c r="J250" s="25">
        <f t="shared" si="85"/>
        <v>0.43199072404513045</v>
      </c>
      <c r="K250" s="25">
        <f t="shared" si="86"/>
        <v>0.36721139889216448</v>
      </c>
      <c r="L250" s="25">
        <f t="shared" si="87"/>
        <v>0.32393329727083353</v>
      </c>
      <c r="M250" s="25">
        <f t="shared" si="88"/>
        <v>0.30222130109340772</v>
      </c>
    </row>
    <row r="251" spans="2:13" x14ac:dyDescent="0.35">
      <c r="B251" t="s">
        <v>29</v>
      </c>
      <c r="C251" t="s">
        <v>66</v>
      </c>
      <c r="D251">
        <v>0</v>
      </c>
      <c r="E251">
        <v>0</v>
      </c>
      <c r="F251">
        <v>1.3672900000000001E-8</v>
      </c>
      <c r="G251">
        <v>8.5119099999999996E-7</v>
      </c>
      <c r="I251" t="str">
        <f t="shared" si="84"/>
        <v>International Aviation</v>
      </c>
      <c r="J251" s="25">
        <f t="shared" si="85"/>
        <v>0</v>
      </c>
      <c r="K251" s="25">
        <f t="shared" si="86"/>
        <v>0</v>
      </c>
      <c r="L251" s="25">
        <f t="shared" si="87"/>
        <v>1.2859886771635386E-8</v>
      </c>
      <c r="M251" s="25">
        <f t="shared" si="88"/>
        <v>6.6858949236862201E-7</v>
      </c>
    </row>
    <row r="252" spans="2:13" x14ac:dyDescent="0.35">
      <c r="B252" t="s">
        <v>29</v>
      </c>
      <c r="C252" t="s">
        <v>68</v>
      </c>
      <c r="D252">
        <v>0</v>
      </c>
      <c r="E252">
        <v>0</v>
      </c>
      <c r="F252">
        <v>3.0577400000000002E-7</v>
      </c>
      <c r="G252">
        <v>2.5282300000000002E-6</v>
      </c>
      <c r="I252" t="str">
        <f t="shared" si="84"/>
        <v>International Shipping</v>
      </c>
      <c r="J252" s="25">
        <f t="shared" si="85"/>
        <v>0</v>
      </c>
      <c r="K252" s="25">
        <f t="shared" si="86"/>
        <v>0</v>
      </c>
      <c r="L252" s="25">
        <f t="shared" si="87"/>
        <v>2.875921726707603E-7</v>
      </c>
      <c r="M252" s="25">
        <f t="shared" si="88"/>
        <v>1.9858621769862715E-6</v>
      </c>
    </row>
    <row r="253" spans="2:13" x14ac:dyDescent="0.35">
      <c r="B253" t="s">
        <v>29</v>
      </c>
      <c r="C253" t="s">
        <v>65</v>
      </c>
      <c r="D253">
        <v>0.17246956799999999</v>
      </c>
      <c r="E253">
        <v>0.18747972599999999</v>
      </c>
      <c r="F253">
        <v>0.21431181290000001</v>
      </c>
      <c r="G253">
        <v>0.22934006179999999</v>
      </c>
      <c r="I253" t="str">
        <f t="shared" si="84"/>
        <v>Residential</v>
      </c>
      <c r="J253" s="25">
        <f t="shared" si="85"/>
        <v>0.28930025139844534</v>
      </c>
      <c r="K253" s="25">
        <f t="shared" si="86"/>
        <v>0.24350424181148361</v>
      </c>
      <c r="L253" s="25">
        <f t="shared" si="87"/>
        <v>0.20156847835630393</v>
      </c>
      <c r="M253" s="25">
        <f t="shared" si="88"/>
        <v>0.18014095014943812</v>
      </c>
    </row>
    <row r="254" spans="2:13" x14ac:dyDescent="0.35">
      <c r="B254" t="s">
        <v>29</v>
      </c>
      <c r="C254" t="s">
        <v>67</v>
      </c>
      <c r="D254">
        <v>3.1954442619999898E-2</v>
      </c>
      <c r="E254">
        <v>9.2743579595791908E-2</v>
      </c>
      <c r="F254">
        <v>0.17890055953114992</v>
      </c>
      <c r="G254">
        <v>0.23569330485779977</v>
      </c>
      <c r="I254" t="str">
        <f t="shared" si="84"/>
        <v>Transportation</v>
      </c>
      <c r="J254" s="25">
        <f t="shared" si="85"/>
        <v>5.3600344631599975E-2</v>
      </c>
      <c r="K254" s="25">
        <f t="shared" si="86"/>
        <v>0.12045811840132672</v>
      </c>
      <c r="L254" s="25">
        <f t="shared" si="87"/>
        <v>0.16826283662959604</v>
      </c>
      <c r="M254" s="25">
        <f t="shared" si="88"/>
        <v>0.18513126554387818</v>
      </c>
    </row>
    <row r="255" spans="2:13" x14ac:dyDescent="0.35">
      <c r="B255" t="s">
        <v>31</v>
      </c>
      <c r="C255" t="s">
        <v>60</v>
      </c>
      <c r="D255">
        <v>1.9261790000000001E-2</v>
      </c>
      <c r="E255">
        <v>1.7903559999999999E-2</v>
      </c>
      <c r="F255">
        <v>1.7975970000000001E-2</v>
      </c>
      <c r="G255">
        <v>1.8131269999999901E-2</v>
      </c>
      <c r="I255" t="str">
        <f t="shared" si="84"/>
        <v>Agriculture</v>
      </c>
      <c r="J255" s="25">
        <f t="shared" si="85"/>
        <v>1.8682282384773641E-2</v>
      </c>
      <c r="K255" s="25">
        <f t="shared" si="86"/>
        <v>1.2720729487882566E-2</v>
      </c>
      <c r="L255" s="25">
        <f t="shared" si="87"/>
        <v>1.0213274847849943E-2</v>
      </c>
      <c r="M255" s="25">
        <f t="shared" si="88"/>
        <v>8.720361926205988E-3</v>
      </c>
    </row>
    <row r="256" spans="2:13" x14ac:dyDescent="0.35">
      <c r="B256" t="s">
        <v>31</v>
      </c>
      <c r="C256" t="s">
        <v>64</v>
      </c>
      <c r="D256">
        <v>0.25904494999999989</v>
      </c>
      <c r="E256">
        <v>0.36084345999999995</v>
      </c>
      <c r="F256">
        <v>0.45536034999999997</v>
      </c>
      <c r="G256">
        <v>0.55204404899999993</v>
      </c>
      <c r="I256" t="str">
        <f t="shared" si="84"/>
        <v>Commercial</v>
      </c>
      <c r="J256" s="25">
        <f t="shared" si="85"/>
        <v>0.25125135858347364</v>
      </c>
      <c r="K256" s="25">
        <f t="shared" si="86"/>
        <v>0.25638431921537241</v>
      </c>
      <c r="L256" s="25">
        <f t="shared" si="87"/>
        <v>0.2587187456011078</v>
      </c>
      <c r="M256" s="25">
        <f t="shared" si="88"/>
        <v>0.26550947101268796</v>
      </c>
    </row>
    <row r="257" spans="2:13" x14ac:dyDescent="0.35">
      <c r="B257" t="s">
        <v>31</v>
      </c>
      <c r="C257" t="s">
        <v>53</v>
      </c>
      <c r="D257">
        <v>0.43964288489000009</v>
      </c>
      <c r="E257">
        <v>0.54324980352000007</v>
      </c>
      <c r="F257">
        <v>0.59346278497999794</v>
      </c>
      <c r="G257">
        <v>0.6425502985799999</v>
      </c>
      <c r="I257" t="str">
        <f t="shared" si="84"/>
        <v>Industry</v>
      </c>
      <c r="J257" s="25">
        <f t="shared" si="85"/>
        <v>0.42641584836983032</v>
      </c>
      <c r="K257" s="25">
        <f t="shared" si="86"/>
        <v>0.38598657445353185</v>
      </c>
      <c r="L257" s="25">
        <f t="shared" si="87"/>
        <v>0.33718339177085804</v>
      </c>
      <c r="M257" s="25">
        <f t="shared" si="88"/>
        <v>0.30903908879021441</v>
      </c>
    </row>
    <row r="258" spans="2:13" x14ac:dyDescent="0.35">
      <c r="B258" t="s">
        <v>31</v>
      </c>
      <c r="C258" t="s">
        <v>66</v>
      </c>
      <c r="D258">
        <v>0</v>
      </c>
      <c r="E258">
        <v>0</v>
      </c>
      <c r="F258">
        <v>2.9855199999999999E-7</v>
      </c>
      <c r="G258">
        <v>1.7282099999999998E-5</v>
      </c>
      <c r="I258" t="str">
        <f t="shared" si="84"/>
        <v>International Aviation</v>
      </c>
      <c r="J258" s="25">
        <f t="shared" si="85"/>
        <v>0</v>
      </c>
      <c r="K258" s="25">
        <f t="shared" si="86"/>
        <v>0</v>
      </c>
      <c r="L258" s="25">
        <f t="shared" si="87"/>
        <v>1.6962609708267737E-7</v>
      </c>
      <c r="M258" s="25">
        <f t="shared" si="88"/>
        <v>8.3119476376936259E-6</v>
      </c>
    </row>
    <row r="259" spans="2:13" x14ac:dyDescent="0.35">
      <c r="B259" t="s">
        <v>31</v>
      </c>
      <c r="C259" t="s">
        <v>68</v>
      </c>
      <c r="D259">
        <v>0</v>
      </c>
      <c r="E259">
        <v>0</v>
      </c>
      <c r="F259">
        <v>1.86316E-6</v>
      </c>
      <c r="G259">
        <v>1.38748E-5</v>
      </c>
      <c r="I259" t="str">
        <f t="shared" si="84"/>
        <v>International Shipping</v>
      </c>
      <c r="J259" s="25">
        <f t="shared" si="85"/>
        <v>0</v>
      </c>
      <c r="K259" s="25">
        <f t="shared" si="86"/>
        <v>0</v>
      </c>
      <c r="L259" s="25">
        <f t="shared" si="87"/>
        <v>1.0585779329582826E-6</v>
      </c>
      <c r="M259" s="25">
        <f t="shared" si="88"/>
        <v>6.6731827198935041E-6</v>
      </c>
    </row>
    <row r="260" spans="2:13" x14ac:dyDescent="0.35">
      <c r="B260" t="s">
        <v>31</v>
      </c>
      <c r="C260" t="s">
        <v>65</v>
      </c>
      <c r="D260">
        <v>0.30331873999999998</v>
      </c>
      <c r="E260">
        <v>0.38509138999999998</v>
      </c>
      <c r="F260">
        <v>0.44944256999999999</v>
      </c>
      <c r="G260">
        <v>0.5106902969999999</v>
      </c>
      <c r="I260" t="str">
        <f t="shared" si="84"/>
        <v>Residential</v>
      </c>
      <c r="J260" s="25">
        <f t="shared" si="85"/>
        <v>0.29419313331075336</v>
      </c>
      <c r="K260" s="25">
        <f t="shared" si="86"/>
        <v>0.27361281221738498</v>
      </c>
      <c r="L260" s="25">
        <f t="shared" si="87"/>
        <v>0.25535648400247868</v>
      </c>
      <c r="M260" s="25">
        <f t="shared" si="88"/>
        <v>0.24562009291360459</v>
      </c>
    </row>
    <row r="261" spans="2:13" x14ac:dyDescent="0.35">
      <c r="B261" t="s">
        <v>31</v>
      </c>
      <c r="C261" t="s">
        <v>67</v>
      </c>
      <c r="D261">
        <v>9.7507367000000001E-3</v>
      </c>
      <c r="E261">
        <v>0.10034364933459988</v>
      </c>
      <c r="F261">
        <v>0.24381552407065002</v>
      </c>
      <c r="G261">
        <v>0.35574071377839989</v>
      </c>
      <c r="I261" t="str">
        <f t="shared" si="84"/>
        <v>Transportation</v>
      </c>
      <c r="J261" s="25">
        <f t="shared" si="85"/>
        <v>9.457377351169121E-3</v>
      </c>
      <c r="K261" s="25">
        <f t="shared" si="86"/>
        <v>7.1295564625828187E-2</v>
      </c>
      <c r="L261" s="25">
        <f t="shared" si="87"/>
        <v>0.13852687557367541</v>
      </c>
      <c r="M261" s="25">
        <f t="shared" si="88"/>
        <v>0.17109600022692933</v>
      </c>
    </row>
    <row r="262" spans="2:13" x14ac:dyDescent="0.35">
      <c r="B262" t="s">
        <v>33</v>
      </c>
      <c r="C262" t="s">
        <v>60</v>
      </c>
      <c r="D262">
        <v>1.1730010000000001E-2</v>
      </c>
      <c r="E262">
        <v>1.39154222999999E-2</v>
      </c>
      <c r="F262">
        <v>1.493962586E-2</v>
      </c>
      <c r="G262">
        <v>1.5711817600000001E-2</v>
      </c>
      <c r="I262" t="str">
        <f t="shared" si="84"/>
        <v>Agriculture</v>
      </c>
      <c r="J262" s="25">
        <f t="shared" si="85"/>
        <v>1.4503373728353544E-2</v>
      </c>
      <c r="K262" s="25">
        <f t="shared" si="86"/>
        <v>1.3968397509984921E-2</v>
      </c>
      <c r="L262" s="25">
        <f t="shared" si="87"/>
        <v>1.2445064988988019E-2</v>
      </c>
      <c r="M262" s="25">
        <f t="shared" si="88"/>
        <v>1.1868334906886675E-2</v>
      </c>
    </row>
    <row r="263" spans="2:13" x14ac:dyDescent="0.35">
      <c r="B263" t="s">
        <v>33</v>
      </c>
      <c r="C263" t="s">
        <v>64</v>
      </c>
      <c r="D263">
        <v>0.18689931000000001</v>
      </c>
      <c r="E263">
        <v>0.25019855499999999</v>
      </c>
      <c r="F263">
        <v>0.29017493960000001</v>
      </c>
      <c r="G263">
        <v>0.32121600719999993</v>
      </c>
      <c r="I263" t="str">
        <f t="shared" si="84"/>
        <v>Commercial</v>
      </c>
      <c r="J263" s="25">
        <f t="shared" si="85"/>
        <v>0.23108851079422821</v>
      </c>
      <c r="K263" s="25">
        <f t="shared" si="86"/>
        <v>0.25115104646618236</v>
      </c>
      <c r="L263" s="25">
        <f t="shared" si="87"/>
        <v>0.24172265191503753</v>
      </c>
      <c r="M263" s="25">
        <f t="shared" si="88"/>
        <v>0.24263896437433949</v>
      </c>
    </row>
    <row r="264" spans="2:13" x14ac:dyDescent="0.35">
      <c r="B264" t="s">
        <v>33</v>
      </c>
      <c r="C264" t="s">
        <v>53</v>
      </c>
      <c r="D264">
        <v>0.35362229095799991</v>
      </c>
      <c r="E264">
        <v>0.42962779815800001</v>
      </c>
      <c r="F264">
        <v>0.54354350149500008</v>
      </c>
      <c r="G264">
        <v>0.59776084140999997</v>
      </c>
      <c r="I264" t="str">
        <f t="shared" si="84"/>
        <v>Industry</v>
      </c>
      <c r="J264" s="25">
        <f t="shared" si="85"/>
        <v>0.43723033863061056</v>
      </c>
      <c r="K264" s="25">
        <f t="shared" si="86"/>
        <v>0.43126336640250973</v>
      </c>
      <c r="L264" s="25">
        <f t="shared" si="87"/>
        <v>0.45278471253813463</v>
      </c>
      <c r="M264" s="25">
        <f t="shared" si="88"/>
        <v>0.45153438263414231</v>
      </c>
    </row>
    <row r="265" spans="2:13" x14ac:dyDescent="0.35">
      <c r="B265" t="s">
        <v>33</v>
      </c>
      <c r="C265" t="s">
        <v>66</v>
      </c>
      <c r="D265">
        <v>0</v>
      </c>
      <c r="E265">
        <v>0</v>
      </c>
      <c r="F265">
        <v>1.2884699999999999E-7</v>
      </c>
      <c r="G265">
        <v>7.10125E-6</v>
      </c>
      <c r="I265" t="str">
        <f t="shared" si="84"/>
        <v>International Aviation</v>
      </c>
      <c r="J265" s="25">
        <f t="shared" si="85"/>
        <v>0</v>
      </c>
      <c r="K265" s="25">
        <f t="shared" si="86"/>
        <v>0</v>
      </c>
      <c r="L265" s="25">
        <f t="shared" si="87"/>
        <v>1.0733262691199277E-7</v>
      </c>
      <c r="M265" s="25">
        <f t="shared" si="88"/>
        <v>5.3641160687563601E-6</v>
      </c>
    </row>
    <row r="266" spans="2:13" x14ac:dyDescent="0.35">
      <c r="B266" t="s">
        <v>33</v>
      </c>
      <c r="C266" t="s">
        <v>68</v>
      </c>
      <c r="D266">
        <v>0</v>
      </c>
      <c r="E266">
        <v>0</v>
      </c>
      <c r="F266">
        <v>3.6292900000000001E-7</v>
      </c>
      <c r="G266">
        <v>2.64739E-6</v>
      </c>
      <c r="I266" t="str">
        <f t="shared" si="84"/>
        <v>International Shipping</v>
      </c>
      <c r="J266" s="25">
        <f t="shared" si="85"/>
        <v>0</v>
      </c>
      <c r="K266" s="25">
        <f t="shared" si="86"/>
        <v>0</v>
      </c>
      <c r="L266" s="25">
        <f t="shared" si="87"/>
        <v>3.0232852105631193E-7</v>
      </c>
      <c r="M266" s="25">
        <f t="shared" si="88"/>
        <v>1.9997757069903044E-6</v>
      </c>
    </row>
    <row r="267" spans="2:13" x14ac:dyDescent="0.35">
      <c r="B267" t="s">
        <v>33</v>
      </c>
      <c r="C267" t="s">
        <v>65</v>
      </c>
      <c r="D267">
        <v>0.23903791899999999</v>
      </c>
      <c r="E267">
        <v>0.26525213199999997</v>
      </c>
      <c r="F267">
        <v>0.28605337939999897</v>
      </c>
      <c r="G267">
        <v>0.30232693519999998</v>
      </c>
      <c r="I267" t="str">
        <f t="shared" si="84"/>
        <v>Residential</v>
      </c>
      <c r="J267" s="25">
        <f t="shared" si="85"/>
        <v>0.2955544176437106</v>
      </c>
      <c r="K267" s="25">
        <f t="shared" si="86"/>
        <v>0.2662619315654558</v>
      </c>
      <c r="L267" s="25">
        <f t="shared" si="87"/>
        <v>0.23828929387610739</v>
      </c>
      <c r="M267" s="25">
        <f t="shared" si="88"/>
        <v>0.22837060674165574</v>
      </c>
    </row>
    <row r="268" spans="2:13" x14ac:dyDescent="0.35">
      <c r="B268" t="s">
        <v>33</v>
      </c>
      <c r="C268" t="s">
        <v>67</v>
      </c>
      <c r="D268">
        <v>1.748849781E-2</v>
      </c>
      <c r="E268">
        <v>3.7213588072739889E-2</v>
      </c>
      <c r="F268">
        <v>6.5733850880089886E-2</v>
      </c>
      <c r="G268">
        <v>8.681811436749988E-2</v>
      </c>
      <c r="I268" t="str">
        <f t="shared" si="84"/>
        <v>Transportation</v>
      </c>
      <c r="J268" s="25">
        <f t="shared" si="85"/>
        <v>2.1623359203097225E-2</v>
      </c>
      <c r="K268" s="25">
        <f t="shared" si="86"/>
        <v>3.7355258055867133E-2</v>
      </c>
      <c r="L268" s="25">
        <f t="shared" si="87"/>
        <v>5.4757867020584536E-2</v>
      </c>
      <c r="M268" s="25">
        <f t="shared" si="88"/>
        <v>6.5580347451199936E-2</v>
      </c>
    </row>
    <row r="269" spans="2:13" x14ac:dyDescent="0.35">
      <c r="B269" t="s">
        <v>7</v>
      </c>
      <c r="C269" t="s">
        <v>60</v>
      </c>
      <c r="D269">
        <v>0.17304919999999999</v>
      </c>
      <c r="E269">
        <v>0.198124156</v>
      </c>
      <c r="F269">
        <v>0.2290171202999999</v>
      </c>
      <c r="G269">
        <v>0.266720389</v>
      </c>
      <c r="I269" t="str">
        <f t="shared" si="84"/>
        <v>Agriculture</v>
      </c>
      <c r="J269" s="25">
        <f t="shared" si="85"/>
        <v>1.6284656335691473E-2</v>
      </c>
      <c r="K269" s="25">
        <f t="shared" si="86"/>
        <v>1.5309491241578668E-2</v>
      </c>
      <c r="L269" s="25">
        <f t="shared" si="87"/>
        <v>1.5082057202784677E-2</v>
      </c>
      <c r="M269" s="25">
        <f t="shared" si="88"/>
        <v>1.5893206174093653E-2</v>
      </c>
    </row>
    <row r="270" spans="2:13" x14ac:dyDescent="0.35">
      <c r="B270" t="s">
        <v>7</v>
      </c>
      <c r="C270" t="s">
        <v>64</v>
      </c>
      <c r="D270">
        <v>3.0779711400000003</v>
      </c>
      <c r="E270">
        <v>3.8251342879999899</v>
      </c>
      <c r="F270">
        <v>4.3193997299999989</v>
      </c>
      <c r="G270">
        <v>4.7514899609999999</v>
      </c>
      <c r="I270" t="str">
        <f t="shared" si="84"/>
        <v>Commercial</v>
      </c>
      <c r="J270" s="25">
        <f t="shared" si="85"/>
        <v>0.28965000835644727</v>
      </c>
      <c r="K270" s="25">
        <f t="shared" si="86"/>
        <v>0.29557657714386981</v>
      </c>
      <c r="L270" s="25">
        <f t="shared" si="87"/>
        <v>0.28445661059843785</v>
      </c>
      <c r="M270" s="25">
        <f t="shared" si="88"/>
        <v>0.2831294970266004</v>
      </c>
    </row>
    <row r="271" spans="2:13" x14ac:dyDescent="0.35">
      <c r="B271" t="s">
        <v>7</v>
      </c>
      <c r="C271" t="s">
        <v>53</v>
      </c>
      <c r="D271">
        <v>4.1049082353999991</v>
      </c>
      <c r="E271">
        <v>4.6508485936899886</v>
      </c>
      <c r="F271">
        <v>5.2348054919599978</v>
      </c>
      <c r="G271">
        <v>5.6346457494400015</v>
      </c>
      <c r="I271" t="str">
        <f t="shared" si="84"/>
        <v>Industry</v>
      </c>
      <c r="J271" s="25">
        <f t="shared" si="85"/>
        <v>0.3862891010362296</v>
      </c>
      <c r="K271" s="25">
        <f t="shared" si="86"/>
        <v>0.35938134576081349</v>
      </c>
      <c r="L271" s="25">
        <f t="shared" si="87"/>
        <v>0.34474119564410621</v>
      </c>
      <c r="M271" s="25">
        <f t="shared" si="88"/>
        <v>0.33575455910807922</v>
      </c>
    </row>
    <row r="272" spans="2:13" x14ac:dyDescent="0.35">
      <c r="B272" t="s">
        <v>7</v>
      </c>
      <c r="C272" t="s">
        <v>66</v>
      </c>
      <c r="D272">
        <v>0</v>
      </c>
      <c r="E272">
        <v>0</v>
      </c>
      <c r="F272">
        <v>2.1596479999999997E-6</v>
      </c>
      <c r="G272">
        <v>1.1505901E-4</v>
      </c>
      <c r="I272" t="str">
        <f t="shared" si="84"/>
        <v>International Aviation</v>
      </c>
      <c r="J272" s="25">
        <f t="shared" si="85"/>
        <v>0</v>
      </c>
      <c r="K272" s="25">
        <f t="shared" si="86"/>
        <v>0</v>
      </c>
      <c r="L272" s="25">
        <f t="shared" si="87"/>
        <v>1.4222488969912846E-7</v>
      </c>
      <c r="M272" s="25">
        <f t="shared" si="88"/>
        <v>6.8560809129485156E-6</v>
      </c>
    </row>
    <row r="273" spans="2:13" x14ac:dyDescent="0.35">
      <c r="B273" t="s">
        <v>7</v>
      </c>
      <c r="C273" t="s">
        <v>68</v>
      </c>
      <c r="D273">
        <v>0</v>
      </c>
      <c r="E273">
        <v>0</v>
      </c>
      <c r="F273">
        <v>8.0999059999999992E-5</v>
      </c>
      <c r="G273">
        <v>6.4269109999999996E-4</v>
      </c>
      <c r="I273" t="str">
        <f t="shared" si="84"/>
        <v>International Shipping</v>
      </c>
      <c r="J273" s="25">
        <f t="shared" si="85"/>
        <v>0</v>
      </c>
      <c r="K273" s="25">
        <f t="shared" si="86"/>
        <v>0</v>
      </c>
      <c r="L273" s="25">
        <f t="shared" si="87"/>
        <v>5.3342407532306602E-6</v>
      </c>
      <c r="M273" s="25">
        <f t="shared" si="88"/>
        <v>3.829636795616341E-5</v>
      </c>
    </row>
    <row r="274" spans="2:13" x14ac:dyDescent="0.35">
      <c r="B274" t="s">
        <v>7</v>
      </c>
      <c r="C274" t="s">
        <v>65</v>
      </c>
      <c r="D274">
        <v>3.0061049299999993</v>
      </c>
      <c r="E274">
        <v>3.3838308299999991</v>
      </c>
      <c r="F274">
        <v>3.6443276729999989</v>
      </c>
      <c r="G274">
        <v>3.84339702999999</v>
      </c>
      <c r="I274" t="str">
        <f t="shared" si="84"/>
        <v>Residential</v>
      </c>
      <c r="J274" s="25">
        <f t="shared" si="85"/>
        <v>0.28288709623666486</v>
      </c>
      <c r="K274" s="25">
        <f t="shared" si="86"/>
        <v>0.26147608399083283</v>
      </c>
      <c r="L274" s="25">
        <f t="shared" si="87"/>
        <v>0.23999934309660945</v>
      </c>
      <c r="M274" s="25">
        <f t="shared" si="88"/>
        <v>0.22901849249585882</v>
      </c>
    </row>
    <row r="275" spans="2:13" x14ac:dyDescent="0.35">
      <c r="B275" t="s">
        <v>7</v>
      </c>
      <c r="C275" t="s">
        <v>67</v>
      </c>
      <c r="D275">
        <v>0.26448488299999995</v>
      </c>
      <c r="E275">
        <v>0.88332535743402274</v>
      </c>
      <c r="F275">
        <v>1.757107025645841</v>
      </c>
      <c r="G275">
        <v>2.2850270603315996</v>
      </c>
      <c r="I275" t="str">
        <f t="shared" si="84"/>
        <v>Transportation</v>
      </c>
      <c r="J275" s="25">
        <f t="shared" si="85"/>
        <v>2.4889138034966746E-2</v>
      </c>
      <c r="K275" s="25">
        <f t="shared" si="86"/>
        <v>6.8256501862905189E-2</v>
      </c>
      <c r="L275" s="25">
        <f t="shared" si="87"/>
        <v>0.11571531699241888</v>
      </c>
      <c r="M275" s="25">
        <f t="shared" si="88"/>
        <v>0.13615909274649884</v>
      </c>
    </row>
    <row r="276" spans="2:13" x14ac:dyDescent="0.35">
      <c r="B276" t="s">
        <v>34</v>
      </c>
      <c r="C276" t="s">
        <v>60</v>
      </c>
      <c r="D276">
        <v>0.638019</v>
      </c>
      <c r="E276">
        <v>0.71189361999999901</v>
      </c>
      <c r="F276">
        <v>0.79896571000000005</v>
      </c>
      <c r="G276">
        <v>0.88487755000000001</v>
      </c>
      <c r="I276" t="str">
        <f t="shared" si="84"/>
        <v>Agriculture</v>
      </c>
      <c r="J276" s="25">
        <f t="shared" si="85"/>
        <v>0.13195869062640878</v>
      </c>
      <c r="K276" s="25">
        <f t="shared" si="86"/>
        <v>7.0377621760477002E-2</v>
      </c>
      <c r="L276" s="25">
        <f t="shared" si="87"/>
        <v>4.9009579596952471E-2</v>
      </c>
      <c r="M276" s="25">
        <f t="shared" si="88"/>
        <v>3.9740230787504389E-2</v>
      </c>
    </row>
    <row r="277" spans="2:13" x14ac:dyDescent="0.35">
      <c r="B277" t="s">
        <v>34</v>
      </c>
      <c r="C277" t="s">
        <v>64</v>
      </c>
      <c r="D277">
        <v>0.90101050999999999</v>
      </c>
      <c r="E277">
        <v>2.70425200999999</v>
      </c>
      <c r="F277">
        <v>4.7523870749999997</v>
      </c>
      <c r="G277">
        <v>6.6997230610000003</v>
      </c>
      <c r="I277" t="str">
        <f t="shared" si="84"/>
        <v>Commercial</v>
      </c>
      <c r="J277" s="25">
        <f t="shared" si="85"/>
        <v>0.18635207907637985</v>
      </c>
      <c r="K277" s="25">
        <f t="shared" si="86"/>
        <v>0.26734166420088051</v>
      </c>
      <c r="L277" s="25">
        <f t="shared" si="87"/>
        <v>0.29151750783865382</v>
      </c>
      <c r="M277" s="25">
        <f t="shared" si="88"/>
        <v>0.30088743991358508</v>
      </c>
    </row>
    <row r="278" spans="2:13" x14ac:dyDescent="0.35">
      <c r="B278" t="s">
        <v>34</v>
      </c>
      <c r="C278" t="s">
        <v>53</v>
      </c>
      <c r="D278">
        <v>1.9857930510000001</v>
      </c>
      <c r="E278">
        <v>3.4683863449999985</v>
      </c>
      <c r="F278">
        <v>4.8217597187799885</v>
      </c>
      <c r="G278">
        <v>6.2330748621999987</v>
      </c>
      <c r="I278" t="str">
        <f t="shared" si="84"/>
        <v>Industry</v>
      </c>
      <c r="J278" s="25">
        <f t="shared" si="85"/>
        <v>0.41071292683287081</v>
      </c>
      <c r="K278" s="25">
        <f t="shared" si="86"/>
        <v>0.3428837897263548</v>
      </c>
      <c r="L278" s="25">
        <f t="shared" si="87"/>
        <v>0.29577291462849764</v>
      </c>
      <c r="M278" s="25">
        <f t="shared" si="88"/>
        <v>0.27993006890006428</v>
      </c>
    </row>
    <row r="279" spans="2:13" x14ac:dyDescent="0.35">
      <c r="B279" t="s">
        <v>34</v>
      </c>
      <c r="C279" t="s">
        <v>66</v>
      </c>
      <c r="D279">
        <v>0</v>
      </c>
      <c r="E279">
        <v>0</v>
      </c>
      <c r="F279">
        <v>6.3505399999999996E-7</v>
      </c>
      <c r="G279">
        <v>4.4585500000000002E-5</v>
      </c>
      <c r="I279" t="str">
        <f t="shared" si="84"/>
        <v>International Aviation</v>
      </c>
      <c r="J279" s="25">
        <f t="shared" si="85"/>
        <v>0</v>
      </c>
      <c r="K279" s="25">
        <f t="shared" si="86"/>
        <v>0</v>
      </c>
      <c r="L279" s="25">
        <f t="shared" si="87"/>
        <v>3.8955025443285983E-8</v>
      </c>
      <c r="M279" s="25">
        <f t="shared" si="88"/>
        <v>2.0023539525624501E-6</v>
      </c>
    </row>
    <row r="280" spans="2:13" x14ac:dyDescent="0.35">
      <c r="B280" t="s">
        <v>34</v>
      </c>
      <c r="C280" t="s">
        <v>68</v>
      </c>
      <c r="D280">
        <v>0</v>
      </c>
      <c r="E280">
        <v>0</v>
      </c>
      <c r="F280">
        <v>4.8977300000000001E-6</v>
      </c>
      <c r="G280">
        <v>4.6614599999999999E-5</v>
      </c>
      <c r="I280" t="str">
        <f t="shared" si="84"/>
        <v>International Shipping</v>
      </c>
      <c r="J280" s="25">
        <f t="shared" si="85"/>
        <v>0</v>
      </c>
      <c r="K280" s="25">
        <f t="shared" si="86"/>
        <v>0</v>
      </c>
      <c r="L280" s="25">
        <f t="shared" si="87"/>
        <v>3.0043302894611338E-7</v>
      </c>
      <c r="M280" s="25">
        <f t="shared" si="88"/>
        <v>2.0934817049739842E-6</v>
      </c>
    </row>
    <row r="281" spans="2:13" x14ac:dyDescent="0.35">
      <c r="B281" t="s">
        <v>34</v>
      </c>
      <c r="C281" t="s">
        <v>65</v>
      </c>
      <c r="D281">
        <v>1.21581819</v>
      </c>
      <c r="E281">
        <v>2.8875803399999995</v>
      </c>
      <c r="F281">
        <v>4.9809233800000001</v>
      </c>
      <c r="G281">
        <v>6.8366891429999894</v>
      </c>
      <c r="I281" t="str">
        <f t="shared" si="84"/>
        <v>Residential</v>
      </c>
      <c r="J281" s="25">
        <f t="shared" si="85"/>
        <v>0.25146238026166978</v>
      </c>
      <c r="K281" s="25">
        <f t="shared" si="86"/>
        <v>0.28546545616114644</v>
      </c>
      <c r="L281" s="25">
        <f t="shared" si="87"/>
        <v>0.30553621739089593</v>
      </c>
      <c r="M281" s="25">
        <f t="shared" si="88"/>
        <v>0.30703864547726989</v>
      </c>
    </row>
    <row r="282" spans="2:13" x14ac:dyDescent="0.35">
      <c r="B282" t="s">
        <v>34</v>
      </c>
      <c r="C282" t="s">
        <v>67</v>
      </c>
      <c r="D282">
        <v>9.4349631000000003E-2</v>
      </c>
      <c r="E282">
        <v>0.34322835995001</v>
      </c>
      <c r="F282">
        <v>0.94819411719442892</v>
      </c>
      <c r="G282">
        <v>1.6120869909510001</v>
      </c>
      <c r="I282" t="str">
        <f t="shared" si="84"/>
        <v>Transportation</v>
      </c>
      <c r="J282" s="25">
        <f t="shared" si="85"/>
        <v>1.951392320267081E-2</v>
      </c>
      <c r="K282" s="25">
        <f t="shared" si="86"/>
        <v>3.3931468151141307E-2</v>
      </c>
      <c r="L282" s="25">
        <f t="shared" si="87"/>
        <v>5.8163441156945821E-2</v>
      </c>
      <c r="M282" s="25">
        <f t="shared" si="88"/>
        <v>7.239951908591899E-2</v>
      </c>
    </row>
    <row r="283" spans="2:13" x14ac:dyDescent="0.35">
      <c r="B283" t="s">
        <v>35</v>
      </c>
      <c r="C283" t="s">
        <v>60</v>
      </c>
      <c r="D283">
        <v>9.4248500000000002E-3</v>
      </c>
      <c r="E283">
        <v>1.0159288000000001E-2</v>
      </c>
      <c r="F283">
        <v>1.5036507899999999E-2</v>
      </c>
      <c r="G283">
        <v>2.6063737E-2</v>
      </c>
      <c r="I283" t="str">
        <f t="shared" si="84"/>
        <v>Agriculture</v>
      </c>
      <c r="J283" s="25">
        <f t="shared" si="85"/>
        <v>1.0946132711679308E-2</v>
      </c>
      <c r="K283" s="25">
        <f t="shared" si="86"/>
        <v>6.7447687652676643E-3</v>
      </c>
      <c r="L283" s="25">
        <f t="shared" si="87"/>
        <v>6.4653653454969269E-3</v>
      </c>
      <c r="M283" s="25">
        <f t="shared" si="88"/>
        <v>7.9401465181385255E-3</v>
      </c>
    </row>
    <row r="284" spans="2:13" x14ac:dyDescent="0.35">
      <c r="B284" t="s">
        <v>35</v>
      </c>
      <c r="C284" t="s">
        <v>64</v>
      </c>
      <c r="D284">
        <v>0.16070619999999902</v>
      </c>
      <c r="E284">
        <v>0.30601562999999998</v>
      </c>
      <c r="F284">
        <v>0.48515620999999998</v>
      </c>
      <c r="G284">
        <v>0.71761950999999902</v>
      </c>
      <c r="I284" t="str">
        <f t="shared" si="84"/>
        <v>Commercial</v>
      </c>
      <c r="J284" s="25">
        <f t="shared" si="85"/>
        <v>0.18664608909315974</v>
      </c>
      <c r="K284" s="25">
        <f t="shared" si="86"/>
        <v>0.20316430274520283</v>
      </c>
      <c r="L284" s="25">
        <f t="shared" si="87"/>
        <v>0.20860642432054519</v>
      </c>
      <c r="M284" s="25">
        <f t="shared" si="88"/>
        <v>0.21861807666624197</v>
      </c>
    </row>
    <row r="285" spans="2:13" x14ac:dyDescent="0.35">
      <c r="B285" t="s">
        <v>35</v>
      </c>
      <c r="C285" t="s">
        <v>53</v>
      </c>
      <c r="D285">
        <v>0.30669720999999994</v>
      </c>
      <c r="E285">
        <v>0.47372683870000004</v>
      </c>
      <c r="F285">
        <v>0.66085187710000015</v>
      </c>
      <c r="G285">
        <v>0.88956685248</v>
      </c>
      <c r="I285" t="str">
        <f t="shared" si="84"/>
        <v>Industry</v>
      </c>
      <c r="J285" s="25">
        <f t="shared" si="85"/>
        <v>0.35620178177496487</v>
      </c>
      <c r="K285" s="25">
        <f t="shared" si="86"/>
        <v>0.31450806246783763</v>
      </c>
      <c r="L285" s="25">
        <f t="shared" si="87"/>
        <v>0.28415166959802785</v>
      </c>
      <c r="M285" s="25">
        <f t="shared" si="88"/>
        <v>0.27100070670489501</v>
      </c>
    </row>
    <row r="286" spans="2:13" x14ac:dyDescent="0.35">
      <c r="B286" t="s">
        <v>35</v>
      </c>
      <c r="C286" t="s">
        <v>66</v>
      </c>
      <c r="D286">
        <v>0</v>
      </c>
      <c r="E286">
        <v>0</v>
      </c>
      <c r="F286">
        <v>5.1712199999999996E-7</v>
      </c>
      <c r="G286">
        <v>3.59902E-5</v>
      </c>
      <c r="I286" t="str">
        <f t="shared" si="84"/>
        <v>International Aviation</v>
      </c>
      <c r="J286" s="25">
        <f t="shared" si="85"/>
        <v>0</v>
      </c>
      <c r="K286" s="25">
        <f t="shared" si="86"/>
        <v>0</v>
      </c>
      <c r="L286" s="25">
        <f t="shared" si="87"/>
        <v>2.2235100599349015E-7</v>
      </c>
      <c r="M286" s="25">
        <f t="shared" si="88"/>
        <v>1.0964178360804867E-5</v>
      </c>
    </row>
    <row r="287" spans="2:13" x14ac:dyDescent="0.35">
      <c r="B287" t="s">
        <v>35</v>
      </c>
      <c r="C287" t="s">
        <v>68</v>
      </c>
      <c r="D287">
        <v>0</v>
      </c>
      <c r="E287">
        <v>0</v>
      </c>
      <c r="F287">
        <v>1.1698499999999999E-6</v>
      </c>
      <c r="G287">
        <v>1.1219299999999999E-5</v>
      </c>
      <c r="I287" t="str">
        <f t="shared" si="84"/>
        <v>International Shipping</v>
      </c>
      <c r="J287" s="25">
        <f t="shared" si="85"/>
        <v>0</v>
      </c>
      <c r="K287" s="25">
        <f t="shared" si="86"/>
        <v>0</v>
      </c>
      <c r="L287" s="25">
        <f t="shared" si="87"/>
        <v>5.0300958837853441E-7</v>
      </c>
      <c r="M287" s="25">
        <f t="shared" si="88"/>
        <v>3.417886154658158E-6</v>
      </c>
    </row>
    <row r="288" spans="2:13" x14ac:dyDescent="0.35">
      <c r="B288" t="s">
        <v>35</v>
      </c>
      <c r="C288" t="s">
        <v>65</v>
      </c>
      <c r="D288">
        <v>0.37579419999999997</v>
      </c>
      <c r="E288">
        <v>0.62823809999999902</v>
      </c>
      <c r="F288">
        <v>0.91557909000000004</v>
      </c>
      <c r="G288">
        <v>1.20996572</v>
      </c>
      <c r="I288" t="str">
        <f t="shared" si="84"/>
        <v>Residential</v>
      </c>
      <c r="J288" s="25">
        <f t="shared" si="85"/>
        <v>0.43645184649934543</v>
      </c>
      <c r="K288" s="25">
        <f t="shared" si="86"/>
        <v>0.41708835442317382</v>
      </c>
      <c r="L288" s="25">
        <f t="shared" si="87"/>
        <v>0.39367872905833495</v>
      </c>
      <c r="M288" s="25">
        <f t="shared" si="88"/>
        <v>0.36860812011435562</v>
      </c>
    </row>
    <row r="289" spans="2:13" x14ac:dyDescent="0.35">
      <c r="B289" t="s">
        <v>35</v>
      </c>
      <c r="C289" t="s">
        <v>67</v>
      </c>
      <c r="D289">
        <v>8.3985277999999997E-3</v>
      </c>
      <c r="E289">
        <v>8.8107185054119894E-2</v>
      </c>
      <c r="F289">
        <v>0.24907582146060298</v>
      </c>
      <c r="G289">
        <v>0.43926292195299899</v>
      </c>
      <c r="I289" t="str">
        <f t="shared" si="84"/>
        <v>Transportation</v>
      </c>
      <c r="J289" s="25">
        <f t="shared" si="85"/>
        <v>9.7541499208505227E-3</v>
      </c>
      <c r="K289" s="25">
        <f t="shared" si="86"/>
        <v>5.8494511598518102E-2</v>
      </c>
      <c r="L289" s="25">
        <f t="shared" si="87"/>
        <v>0.10709708631700067</v>
      </c>
      <c r="M289" s="25">
        <f t="shared" si="88"/>
        <v>0.13381856793185337</v>
      </c>
    </row>
    <row r="290" spans="2:13" x14ac:dyDescent="0.35">
      <c r="B290" t="s">
        <v>36</v>
      </c>
      <c r="C290" t="s">
        <v>60</v>
      </c>
      <c r="D290">
        <v>9.4733700000000001E-3</v>
      </c>
      <c r="E290">
        <v>1.0721447E-2</v>
      </c>
      <c r="F290">
        <v>1.51912146999999E-2</v>
      </c>
      <c r="G290">
        <v>2.1713611000000001E-2</v>
      </c>
      <c r="I290" t="str">
        <f t="shared" si="84"/>
        <v>Agriculture</v>
      </c>
      <c r="J290" s="25">
        <f t="shared" si="85"/>
        <v>2.7458212314194672E-3</v>
      </c>
      <c r="K290" s="25">
        <f t="shared" si="86"/>
        <v>2.9683729423860333E-3</v>
      </c>
      <c r="L290" s="25">
        <f t="shared" si="87"/>
        <v>3.9844478500525807E-3</v>
      </c>
      <c r="M290" s="25">
        <f t="shared" si="88"/>
        <v>5.5781604758000031E-3</v>
      </c>
    </row>
    <row r="291" spans="2:13" x14ac:dyDescent="0.35">
      <c r="B291" t="s">
        <v>36</v>
      </c>
      <c r="C291" t="s">
        <v>64</v>
      </c>
      <c r="D291">
        <v>1.1083999999999989</v>
      </c>
      <c r="E291">
        <v>1.1860607599999999</v>
      </c>
      <c r="F291">
        <v>1.242814195</v>
      </c>
      <c r="G291">
        <v>1.2617768709999999</v>
      </c>
      <c r="I291" t="str">
        <f t="shared" si="84"/>
        <v>Commercial</v>
      </c>
      <c r="J291" s="25">
        <f t="shared" si="85"/>
        <v>0.32126563756143112</v>
      </c>
      <c r="K291" s="25">
        <f t="shared" si="86"/>
        <v>0.32837644657571075</v>
      </c>
      <c r="L291" s="25">
        <f t="shared" si="87"/>
        <v>0.32597316574576563</v>
      </c>
      <c r="M291" s="25">
        <f t="shared" si="88"/>
        <v>0.32414663185643317</v>
      </c>
    </row>
    <row r="292" spans="2:13" x14ac:dyDescent="0.35">
      <c r="B292" t="s">
        <v>36</v>
      </c>
      <c r="C292" t="s">
        <v>53</v>
      </c>
      <c r="D292">
        <v>1.2971656940000003</v>
      </c>
      <c r="E292">
        <v>1.2521868604999988</v>
      </c>
      <c r="F292">
        <v>1.2225206622499991</v>
      </c>
      <c r="G292">
        <v>1.2113633402999988</v>
      </c>
      <c r="I292" t="str">
        <f t="shared" ref="I292:I355" si="89">C292</f>
        <v>Industry</v>
      </c>
      <c r="J292" s="25">
        <f t="shared" ref="J292:J355" si="90">D292/SUMIFS(D$164:D$380,$B$164:$B$380,$B292)</f>
        <v>0.37597867530289314</v>
      </c>
      <c r="K292" s="25">
        <f t="shared" ref="K292:K355" si="91">E292/SUMIFS(E$164:E$380,$B$164:$B$380,$B292)</f>
        <v>0.34668432306940572</v>
      </c>
      <c r="L292" s="25">
        <f t="shared" ref="L292:L355" si="92">F292/SUMIFS(F$164:F$380,$B$164:$B$380,$B292)</f>
        <v>0.320650449654095</v>
      </c>
      <c r="M292" s="25">
        <f t="shared" ref="M292:M355" si="93">G292/SUMIFS(G$164:G$380,$B$164:$B$380,$B292)</f>
        <v>0.31119554949632844</v>
      </c>
    </row>
    <row r="293" spans="2:13" x14ac:dyDescent="0.35">
      <c r="B293" t="s">
        <v>36</v>
      </c>
      <c r="C293" t="s">
        <v>66</v>
      </c>
      <c r="D293">
        <v>0</v>
      </c>
      <c r="E293">
        <v>0</v>
      </c>
      <c r="F293">
        <v>3.7460599999999999E-7</v>
      </c>
      <c r="G293">
        <v>1.9508E-5</v>
      </c>
      <c r="I293" t="str">
        <f t="shared" si="89"/>
        <v>International Aviation</v>
      </c>
      <c r="J293" s="25">
        <f t="shared" si="90"/>
        <v>0</v>
      </c>
      <c r="K293" s="25">
        <f t="shared" si="91"/>
        <v>0</v>
      </c>
      <c r="L293" s="25">
        <f t="shared" si="92"/>
        <v>9.8254030424361446E-8</v>
      </c>
      <c r="M293" s="25">
        <f t="shared" si="93"/>
        <v>5.0115457333147608E-6</v>
      </c>
    </row>
    <row r="294" spans="2:13" x14ac:dyDescent="0.35">
      <c r="B294" t="s">
        <v>36</v>
      </c>
      <c r="C294" t="s">
        <v>68</v>
      </c>
      <c r="D294">
        <v>0</v>
      </c>
      <c r="E294">
        <v>0</v>
      </c>
      <c r="F294">
        <v>5.8703600000000003E-6</v>
      </c>
      <c r="G294">
        <v>4.6189100000000001E-5</v>
      </c>
      <c r="I294" t="str">
        <f t="shared" si="89"/>
        <v>International Shipping</v>
      </c>
      <c r="J294" s="25">
        <f t="shared" si="90"/>
        <v>0</v>
      </c>
      <c r="K294" s="25">
        <f t="shared" si="91"/>
        <v>0</v>
      </c>
      <c r="L294" s="25">
        <f t="shared" si="92"/>
        <v>1.5397151408198334E-6</v>
      </c>
      <c r="M294" s="25">
        <f t="shared" si="93"/>
        <v>1.1865838990703753E-5</v>
      </c>
    </row>
    <row r="295" spans="2:13" x14ac:dyDescent="0.35">
      <c r="B295" t="s">
        <v>36</v>
      </c>
      <c r="C295" t="s">
        <v>65</v>
      </c>
      <c r="D295">
        <v>0.95512142999999994</v>
      </c>
      <c r="E295">
        <v>0.94858052999999987</v>
      </c>
      <c r="F295">
        <v>0.93972252099999998</v>
      </c>
      <c r="G295">
        <v>0.92012873699999909</v>
      </c>
      <c r="I295" t="str">
        <f t="shared" si="89"/>
        <v>Residential</v>
      </c>
      <c r="J295" s="25">
        <f t="shared" si="90"/>
        <v>0.27683841136551429</v>
      </c>
      <c r="K295" s="25">
        <f t="shared" si="91"/>
        <v>0.26262693635721018</v>
      </c>
      <c r="L295" s="25">
        <f t="shared" si="92"/>
        <v>0.2464763649508861</v>
      </c>
      <c r="M295" s="25">
        <f t="shared" si="93"/>
        <v>0.23637826768570047</v>
      </c>
    </row>
    <row r="296" spans="2:13" x14ac:dyDescent="0.35">
      <c r="B296" t="s">
        <v>36</v>
      </c>
      <c r="C296" t="s">
        <v>67</v>
      </c>
      <c r="D296">
        <v>7.9943937999999978E-2</v>
      </c>
      <c r="E296">
        <v>0.2143439239999998</v>
      </c>
      <c r="F296">
        <v>0.39237247500000005</v>
      </c>
      <c r="G296">
        <v>0.47756313299999992</v>
      </c>
      <c r="I296" t="str">
        <f t="shared" si="89"/>
        <v>Transportation</v>
      </c>
      <c r="J296" s="25">
        <f t="shared" si="90"/>
        <v>2.3171454538741913E-2</v>
      </c>
      <c r="K296" s="25">
        <f t="shared" si="91"/>
        <v>5.9343921055287373E-2</v>
      </c>
      <c r="L296" s="25">
        <f t="shared" si="92"/>
        <v>0.10291393383002943</v>
      </c>
      <c r="M296" s="25">
        <f t="shared" si="93"/>
        <v>0.1226845131010139</v>
      </c>
    </row>
    <row r="297" spans="2:13" x14ac:dyDescent="0.35">
      <c r="B297" t="s">
        <v>37</v>
      </c>
      <c r="C297" t="s">
        <v>60</v>
      </c>
      <c r="D297">
        <v>3.5397779999999997E-2</v>
      </c>
      <c r="E297">
        <v>3.6670652999999998E-2</v>
      </c>
      <c r="F297">
        <v>4.7462872999999899E-2</v>
      </c>
      <c r="G297">
        <v>6.1120302000000001E-2</v>
      </c>
      <c r="I297" t="str">
        <f t="shared" si="89"/>
        <v>Agriculture</v>
      </c>
      <c r="J297" s="25">
        <f t="shared" si="90"/>
        <v>3.7522907652502685E-2</v>
      </c>
      <c r="K297" s="25">
        <f t="shared" si="91"/>
        <v>2.4967612436078878E-2</v>
      </c>
      <c r="L297" s="25">
        <f t="shared" si="92"/>
        <v>2.2558119606150694E-2</v>
      </c>
      <c r="M297" s="25">
        <f t="shared" si="93"/>
        <v>2.295351849924741E-2</v>
      </c>
    </row>
    <row r="298" spans="2:13" x14ac:dyDescent="0.35">
      <c r="B298" t="s">
        <v>37</v>
      </c>
      <c r="C298" t="s">
        <v>64</v>
      </c>
      <c r="D298">
        <v>0.15402748000000002</v>
      </c>
      <c r="E298">
        <v>0.23811199999999999</v>
      </c>
      <c r="F298">
        <v>0.329943561</v>
      </c>
      <c r="G298">
        <v>0.43047585500000002</v>
      </c>
      <c r="I298" t="str">
        <f t="shared" si="89"/>
        <v>Commercial</v>
      </c>
      <c r="J298" s="25">
        <f t="shared" si="90"/>
        <v>0.16327461518738479</v>
      </c>
      <c r="K298" s="25">
        <f t="shared" si="91"/>
        <v>0.16212114173095346</v>
      </c>
      <c r="L298" s="25">
        <f t="shared" si="92"/>
        <v>0.15681533463676531</v>
      </c>
      <c r="M298" s="25">
        <f t="shared" si="93"/>
        <v>0.16166372183864283</v>
      </c>
    </row>
    <row r="299" spans="2:13" x14ac:dyDescent="0.35">
      <c r="B299" t="s">
        <v>37</v>
      </c>
      <c r="C299" t="s">
        <v>53</v>
      </c>
      <c r="D299">
        <v>0.52573696599999997</v>
      </c>
      <c r="E299">
        <v>0.69149816969999978</v>
      </c>
      <c r="F299">
        <v>0.86606665650999992</v>
      </c>
      <c r="G299">
        <v>1.0211505946999997</v>
      </c>
      <c r="I299" t="str">
        <f t="shared" si="89"/>
        <v>Industry</v>
      </c>
      <c r="J299" s="25">
        <f t="shared" si="90"/>
        <v>0.55729991046684124</v>
      </c>
      <c r="K299" s="25">
        <f t="shared" si="91"/>
        <v>0.47081404035339913</v>
      </c>
      <c r="L299" s="25">
        <f t="shared" si="92"/>
        <v>0.41162352781408007</v>
      </c>
      <c r="M299" s="25">
        <f t="shared" si="93"/>
        <v>0.38348958200442035</v>
      </c>
    </row>
    <row r="300" spans="2:13" x14ac:dyDescent="0.35">
      <c r="B300" t="s">
        <v>37</v>
      </c>
      <c r="C300" t="s">
        <v>66</v>
      </c>
      <c r="D300">
        <v>0</v>
      </c>
      <c r="E300">
        <v>0</v>
      </c>
      <c r="F300">
        <v>2.94571E-7</v>
      </c>
      <c r="G300">
        <v>1.7722699999999999E-5</v>
      </c>
      <c r="I300" t="str">
        <f t="shared" si="89"/>
        <v>International Aviation</v>
      </c>
      <c r="J300" s="25">
        <f t="shared" si="90"/>
        <v>0</v>
      </c>
      <c r="K300" s="25">
        <f t="shared" si="91"/>
        <v>0</v>
      </c>
      <c r="L300" s="25">
        <f t="shared" si="92"/>
        <v>1.4000348968557866E-7</v>
      </c>
      <c r="M300" s="25">
        <f t="shared" si="93"/>
        <v>6.6556988266617541E-6</v>
      </c>
    </row>
    <row r="301" spans="2:13" x14ac:dyDescent="0.35">
      <c r="B301" t="s">
        <v>37</v>
      </c>
      <c r="C301" t="s">
        <v>68</v>
      </c>
      <c r="D301">
        <v>0</v>
      </c>
      <c r="E301">
        <v>0</v>
      </c>
      <c r="F301">
        <v>1.57949E-6</v>
      </c>
      <c r="G301">
        <v>1.42194E-5</v>
      </c>
      <c r="I301" t="str">
        <f t="shared" si="89"/>
        <v>International Shipping</v>
      </c>
      <c r="J301" s="25">
        <f t="shared" si="90"/>
        <v>0</v>
      </c>
      <c r="K301" s="25">
        <f t="shared" si="91"/>
        <v>0</v>
      </c>
      <c r="L301" s="25">
        <f t="shared" si="92"/>
        <v>7.5069885332729516E-7</v>
      </c>
      <c r="M301" s="25">
        <f t="shared" si="93"/>
        <v>5.3400466010164448E-6</v>
      </c>
    </row>
    <row r="302" spans="2:13" x14ac:dyDescent="0.35">
      <c r="B302" t="s">
        <v>37</v>
      </c>
      <c r="C302" t="s">
        <v>65</v>
      </c>
      <c r="D302">
        <v>0.21400166999999978</v>
      </c>
      <c r="E302">
        <v>0.301818489999999</v>
      </c>
      <c r="F302">
        <v>0.41025748799999978</v>
      </c>
      <c r="G302">
        <v>0.52106321</v>
      </c>
      <c r="I302" t="str">
        <f t="shared" si="89"/>
        <v>Residential</v>
      </c>
      <c r="J302" s="25">
        <f t="shared" si="90"/>
        <v>0.2268493928402105</v>
      </c>
      <c r="K302" s="25">
        <f t="shared" si="91"/>
        <v>0.20549639746972936</v>
      </c>
      <c r="L302" s="25">
        <f t="shared" si="92"/>
        <v>0.19498687918919169</v>
      </c>
      <c r="M302" s="25">
        <f t="shared" si="93"/>
        <v>0.19568349040572866</v>
      </c>
    </row>
    <row r="303" spans="2:13" x14ac:dyDescent="0.35">
      <c r="B303" t="s">
        <v>37</v>
      </c>
      <c r="C303" t="s">
        <v>67</v>
      </c>
      <c r="D303">
        <v>1.420063022E-2</v>
      </c>
      <c r="E303">
        <v>0.200629549296029</v>
      </c>
      <c r="F303">
        <v>0.45029367321736991</v>
      </c>
      <c r="G303">
        <v>0.62894384741300013</v>
      </c>
      <c r="I303" t="str">
        <f t="shared" si="89"/>
        <v>Transportation</v>
      </c>
      <c r="J303" s="25">
        <f t="shared" si="90"/>
        <v>1.5053173853060811E-2</v>
      </c>
      <c r="K303" s="25">
        <f t="shared" si="91"/>
        <v>0.1366008080098392</v>
      </c>
      <c r="L303" s="25">
        <f t="shared" si="92"/>
        <v>0.21401524805146935</v>
      </c>
      <c r="M303" s="25">
        <f t="shared" si="93"/>
        <v>0.23619769150653311</v>
      </c>
    </row>
    <row r="304" spans="2:13" x14ac:dyDescent="0.35">
      <c r="B304" t="s">
        <v>38</v>
      </c>
      <c r="C304" t="s">
        <v>60</v>
      </c>
      <c r="D304">
        <v>0.16133639999999999</v>
      </c>
      <c r="E304">
        <v>0.207240178</v>
      </c>
      <c r="F304">
        <v>0.25766479279999999</v>
      </c>
      <c r="G304">
        <v>0.30114495599999902</v>
      </c>
      <c r="I304" t="str">
        <f t="shared" si="89"/>
        <v>Agriculture</v>
      </c>
      <c r="J304" s="25">
        <f t="shared" si="90"/>
        <v>4.7276287278917251E-2</v>
      </c>
      <c r="K304" s="25">
        <f t="shared" si="91"/>
        <v>4.1418599997968368E-2</v>
      </c>
      <c r="L304" s="25">
        <f t="shared" si="92"/>
        <v>3.4044799402111588E-2</v>
      </c>
      <c r="M304" s="25">
        <f t="shared" si="93"/>
        <v>3.0406973844024202E-2</v>
      </c>
    </row>
    <row r="305" spans="2:13" x14ac:dyDescent="0.35">
      <c r="B305" t="s">
        <v>38</v>
      </c>
      <c r="C305" t="s">
        <v>64</v>
      </c>
      <c r="D305">
        <v>1.1132698999999999</v>
      </c>
      <c r="E305">
        <v>1.559353199999999</v>
      </c>
      <c r="F305">
        <v>2.23083369999999</v>
      </c>
      <c r="G305">
        <v>2.9276898999999998</v>
      </c>
      <c r="I305" t="str">
        <f t="shared" si="89"/>
        <v>Commercial</v>
      </c>
      <c r="J305" s="25">
        <f t="shared" si="90"/>
        <v>0.32622066447107706</v>
      </c>
      <c r="K305" s="25">
        <f t="shared" si="91"/>
        <v>0.31164915543718519</v>
      </c>
      <c r="L305" s="25">
        <f t="shared" si="92"/>
        <v>0.29475616358235363</v>
      </c>
      <c r="M305" s="25">
        <f t="shared" si="93"/>
        <v>0.2956124233165443</v>
      </c>
    </row>
    <row r="306" spans="2:13" x14ac:dyDescent="0.35">
      <c r="B306" t="s">
        <v>38</v>
      </c>
      <c r="C306" t="s">
        <v>53</v>
      </c>
      <c r="D306">
        <v>0.6000238269999999</v>
      </c>
      <c r="E306">
        <v>0.89973742048999883</v>
      </c>
      <c r="F306">
        <v>1.3646747052949999</v>
      </c>
      <c r="G306">
        <v>1.7493265149299999</v>
      </c>
      <c r="I306" t="str">
        <f t="shared" si="89"/>
        <v>Industry</v>
      </c>
      <c r="J306" s="25">
        <f t="shared" si="90"/>
        <v>0.17582454312509355</v>
      </c>
      <c r="K306" s="25">
        <f t="shared" si="91"/>
        <v>0.17981968883697411</v>
      </c>
      <c r="L306" s="25">
        <f t="shared" si="92"/>
        <v>0.18031208721234351</v>
      </c>
      <c r="M306" s="25">
        <f t="shared" si="93"/>
        <v>0.17663163378414576</v>
      </c>
    </row>
    <row r="307" spans="2:13" x14ac:dyDescent="0.35">
      <c r="B307" t="s">
        <v>38</v>
      </c>
      <c r="C307" t="s">
        <v>66</v>
      </c>
      <c r="D307">
        <v>0</v>
      </c>
      <c r="E307">
        <v>0</v>
      </c>
      <c r="F307">
        <v>2.1847500000000001E-6</v>
      </c>
      <c r="G307">
        <v>1.48684E-4</v>
      </c>
      <c r="I307" t="str">
        <f t="shared" si="89"/>
        <v>International Aviation</v>
      </c>
      <c r="J307" s="25">
        <f t="shared" si="90"/>
        <v>0</v>
      </c>
      <c r="K307" s="25">
        <f t="shared" si="91"/>
        <v>0</v>
      </c>
      <c r="L307" s="25">
        <f t="shared" si="92"/>
        <v>2.8866720472554722E-7</v>
      </c>
      <c r="M307" s="25">
        <f t="shared" si="93"/>
        <v>1.5012804992904842E-5</v>
      </c>
    </row>
    <row r="308" spans="2:13" x14ac:dyDescent="0.35">
      <c r="B308" t="s">
        <v>38</v>
      </c>
      <c r="C308" t="s">
        <v>68</v>
      </c>
      <c r="D308">
        <v>0</v>
      </c>
      <c r="E308">
        <v>0</v>
      </c>
      <c r="F308">
        <v>4.2348999999999997E-5</v>
      </c>
      <c r="G308">
        <v>3.7739400000000003E-4</v>
      </c>
      <c r="I308" t="str">
        <f t="shared" si="89"/>
        <v>International Shipping</v>
      </c>
      <c r="J308" s="25">
        <f t="shared" si="90"/>
        <v>0</v>
      </c>
      <c r="K308" s="25">
        <f t="shared" si="91"/>
        <v>0</v>
      </c>
      <c r="L308" s="25">
        <f t="shared" si="92"/>
        <v>5.5954994635185708E-6</v>
      </c>
      <c r="M308" s="25">
        <f t="shared" si="93"/>
        <v>3.8105932901269339E-5</v>
      </c>
    </row>
    <row r="309" spans="2:13" x14ac:dyDescent="0.35">
      <c r="B309" t="s">
        <v>38</v>
      </c>
      <c r="C309" t="s">
        <v>65</v>
      </c>
      <c r="D309">
        <v>1.5172175000000001</v>
      </c>
      <c r="E309">
        <v>1.9124831</v>
      </c>
      <c r="F309">
        <v>2.4435051999999997</v>
      </c>
      <c r="G309">
        <v>2.8710141</v>
      </c>
      <c r="I309" t="str">
        <f t="shared" si="89"/>
        <v>Residential</v>
      </c>
      <c r="J309" s="25">
        <f t="shared" si="90"/>
        <v>0.44458913422265928</v>
      </c>
      <c r="K309" s="25">
        <f t="shared" si="91"/>
        <v>0.38222497821718016</v>
      </c>
      <c r="L309" s="25">
        <f t="shared" si="92"/>
        <v>0.32285607772804165</v>
      </c>
      <c r="M309" s="25">
        <f t="shared" si="93"/>
        <v>0.28988979860092678</v>
      </c>
    </row>
    <row r="310" spans="2:13" x14ac:dyDescent="0.35">
      <c r="B310" t="s">
        <v>38</v>
      </c>
      <c r="C310" t="s">
        <v>67</v>
      </c>
      <c r="D310">
        <v>2.0780760000000002E-2</v>
      </c>
      <c r="E310">
        <v>0.42473952944250992</v>
      </c>
      <c r="F310">
        <v>1.27168097492083</v>
      </c>
      <c r="G310">
        <v>2.0541105681439999</v>
      </c>
      <c r="I310" t="str">
        <f t="shared" si="89"/>
        <v>Transportation</v>
      </c>
      <c r="J310" s="25">
        <f t="shared" si="90"/>
        <v>6.0893709022528863E-3</v>
      </c>
      <c r="K310" s="25">
        <f t="shared" si="91"/>
        <v>8.4887577510692092E-2</v>
      </c>
      <c r="L310" s="25">
        <f t="shared" si="92"/>
        <v>0.16802498790848136</v>
      </c>
      <c r="M310" s="25">
        <f t="shared" si="93"/>
        <v>0.20740605171646473</v>
      </c>
    </row>
    <row r="311" spans="2:13" x14ac:dyDescent="0.35">
      <c r="B311" t="s">
        <v>39</v>
      </c>
      <c r="C311" t="s">
        <v>60</v>
      </c>
      <c r="D311">
        <v>3.4839599999999998E-2</v>
      </c>
      <c r="E311">
        <v>4.284495436E-2</v>
      </c>
      <c r="F311">
        <v>5.1648825430000003E-2</v>
      </c>
      <c r="G311">
        <v>6.3505342489999894E-2</v>
      </c>
      <c r="I311" t="str">
        <f t="shared" si="89"/>
        <v>Agriculture</v>
      </c>
      <c r="J311" s="25">
        <f t="shared" si="90"/>
        <v>8.9012755606263635E-2</v>
      </c>
      <c r="K311" s="25">
        <f t="shared" si="91"/>
        <v>5.9911542503652625E-2</v>
      </c>
      <c r="L311" s="25">
        <f t="shared" si="92"/>
        <v>3.3948958442854046E-2</v>
      </c>
      <c r="M311" s="25">
        <f t="shared" si="93"/>
        <v>2.3581775102170199E-2</v>
      </c>
    </row>
    <row r="312" spans="2:13" x14ac:dyDescent="0.35">
      <c r="B312" t="s">
        <v>39</v>
      </c>
      <c r="C312" t="s">
        <v>64</v>
      </c>
      <c r="D312">
        <v>3.60083E-2</v>
      </c>
      <c r="E312">
        <v>7.0457660000000005E-2</v>
      </c>
      <c r="F312">
        <v>0.16470116899999998</v>
      </c>
      <c r="G312">
        <v>0.34431586999999997</v>
      </c>
      <c r="I312" t="str">
        <f t="shared" si="89"/>
        <v>Commercial</v>
      </c>
      <c r="J312" s="25">
        <f t="shared" si="90"/>
        <v>9.1998702846675134E-2</v>
      </c>
      <c r="K312" s="25">
        <f t="shared" si="91"/>
        <v>9.8523318669673704E-2</v>
      </c>
      <c r="L312" s="25">
        <f t="shared" si="92"/>
        <v>0.10825866987911636</v>
      </c>
      <c r="M312" s="25">
        <f t="shared" si="93"/>
        <v>0.12785663523862817</v>
      </c>
    </row>
    <row r="313" spans="2:13" x14ac:dyDescent="0.35">
      <c r="B313" t="s">
        <v>39</v>
      </c>
      <c r="C313" t="s">
        <v>53</v>
      </c>
      <c r="D313">
        <v>0.11567369300000002</v>
      </c>
      <c r="E313">
        <v>0.20499651216599987</v>
      </c>
      <c r="F313">
        <v>0.43296879232869995</v>
      </c>
      <c r="G313">
        <v>0.78311434358799992</v>
      </c>
      <c r="I313" t="str">
        <f t="shared" si="89"/>
        <v>Industry</v>
      </c>
      <c r="J313" s="25">
        <f t="shared" si="90"/>
        <v>0.29553824283524988</v>
      </c>
      <c r="K313" s="25">
        <f t="shared" si="91"/>
        <v>0.28665352630647184</v>
      </c>
      <c r="L313" s="25">
        <f t="shared" si="92"/>
        <v>0.28459194212927791</v>
      </c>
      <c r="M313" s="25">
        <f t="shared" si="93"/>
        <v>0.2907979959746515</v>
      </c>
    </row>
    <row r="314" spans="2:13" x14ac:dyDescent="0.35">
      <c r="B314" t="s">
        <v>39</v>
      </c>
      <c r="C314" t="s">
        <v>66</v>
      </c>
      <c r="D314">
        <v>0</v>
      </c>
      <c r="E314">
        <v>0</v>
      </c>
      <c r="F314">
        <v>1.50819E-7</v>
      </c>
      <c r="G314">
        <v>1.46206E-5</v>
      </c>
      <c r="I314" t="str">
        <f t="shared" si="89"/>
        <v>International Aviation</v>
      </c>
      <c r="J314" s="25">
        <f t="shared" si="90"/>
        <v>0</v>
      </c>
      <c r="K314" s="25">
        <f t="shared" si="91"/>
        <v>0</v>
      </c>
      <c r="L314" s="25">
        <f t="shared" si="92"/>
        <v>9.9133870340036583E-8</v>
      </c>
      <c r="M314" s="25">
        <f t="shared" si="93"/>
        <v>5.4291448174314096E-6</v>
      </c>
    </row>
    <row r="315" spans="2:13" x14ac:dyDescent="0.35">
      <c r="B315" t="s">
        <v>39</v>
      </c>
      <c r="C315" t="s">
        <v>68</v>
      </c>
      <c r="D315">
        <v>0</v>
      </c>
      <c r="E315">
        <v>0</v>
      </c>
      <c r="F315">
        <v>2.65251E-7</v>
      </c>
      <c r="G315">
        <v>2.71134E-6</v>
      </c>
      <c r="I315" t="str">
        <f t="shared" si="89"/>
        <v>International Shipping</v>
      </c>
      <c r="J315" s="25">
        <f t="shared" si="90"/>
        <v>0</v>
      </c>
      <c r="K315" s="25">
        <f t="shared" si="91"/>
        <v>0</v>
      </c>
      <c r="L315" s="25">
        <f t="shared" si="92"/>
        <v>1.7435043490253246E-7</v>
      </c>
      <c r="M315" s="25">
        <f t="shared" si="93"/>
        <v>1.0068162393673639E-6</v>
      </c>
    </row>
    <row r="316" spans="2:13" x14ac:dyDescent="0.35">
      <c r="B316" t="s">
        <v>39</v>
      </c>
      <c r="C316" t="s">
        <v>65</v>
      </c>
      <c r="D316">
        <v>0.20109829999999998</v>
      </c>
      <c r="E316">
        <v>0.35294881</v>
      </c>
      <c r="F316">
        <v>0.73584402999999998</v>
      </c>
      <c r="G316">
        <v>1.2397495699999999</v>
      </c>
      <c r="I316" t="str">
        <f t="shared" si="89"/>
        <v>Residential</v>
      </c>
      <c r="J316" s="25">
        <f t="shared" si="90"/>
        <v>0.51379217415627865</v>
      </c>
      <c r="K316" s="25">
        <f t="shared" si="91"/>
        <v>0.49354020672432375</v>
      </c>
      <c r="L316" s="25">
        <f t="shared" si="92"/>
        <v>0.48367292357401914</v>
      </c>
      <c r="M316" s="25">
        <f t="shared" si="93"/>
        <v>0.46036277258650932</v>
      </c>
    </row>
    <row r="317" spans="2:13" x14ac:dyDescent="0.35">
      <c r="B317" t="s">
        <v>39</v>
      </c>
      <c r="C317" t="s">
        <v>67</v>
      </c>
      <c r="D317">
        <v>3.7801907599999988E-3</v>
      </c>
      <c r="E317">
        <v>4.3888956458984996E-2</v>
      </c>
      <c r="F317">
        <v>0.13620377808976389</v>
      </c>
      <c r="G317">
        <v>0.26228151858499904</v>
      </c>
      <c r="I317" t="str">
        <f t="shared" si="89"/>
        <v>Transportation</v>
      </c>
      <c r="J317" s="25">
        <f t="shared" si="90"/>
        <v>9.6581245555326673E-3</v>
      </c>
      <c r="K317" s="25">
        <f t="shared" si="91"/>
        <v>6.1371405795878159E-2</v>
      </c>
      <c r="L317" s="25">
        <f t="shared" si="92"/>
        <v>8.9527232490427391E-2</v>
      </c>
      <c r="M317" s="25">
        <f t="shared" si="93"/>
        <v>9.7394385136983952E-2</v>
      </c>
    </row>
    <row r="318" spans="2:13" x14ac:dyDescent="0.35">
      <c r="B318" t="s">
        <v>40</v>
      </c>
      <c r="C318" t="s">
        <v>60</v>
      </c>
      <c r="D318">
        <v>5.9427800000000003E-2</v>
      </c>
      <c r="E318">
        <v>7.0771460999999994E-2</v>
      </c>
      <c r="F318">
        <v>8.61301701E-2</v>
      </c>
      <c r="G318">
        <v>0.102737726</v>
      </c>
      <c r="I318" t="str">
        <f t="shared" si="89"/>
        <v>Agriculture</v>
      </c>
      <c r="J318" s="25">
        <f t="shared" si="90"/>
        <v>1.8586341987781082E-2</v>
      </c>
      <c r="K318" s="25">
        <f t="shared" si="91"/>
        <v>1.9216646979746402E-2</v>
      </c>
      <c r="L318" s="25">
        <f t="shared" si="92"/>
        <v>1.9708142796830162E-2</v>
      </c>
      <c r="M318" s="25">
        <f t="shared" si="93"/>
        <v>2.1742907130030721E-2</v>
      </c>
    </row>
    <row r="319" spans="2:13" x14ac:dyDescent="0.35">
      <c r="B319" t="s">
        <v>40</v>
      </c>
      <c r="C319" t="s">
        <v>64</v>
      </c>
      <c r="D319">
        <v>0.58346838299999992</v>
      </c>
      <c r="E319">
        <v>0.7469806149999999</v>
      </c>
      <c r="F319">
        <v>0.86977473800000005</v>
      </c>
      <c r="G319">
        <v>0.9447008509999999</v>
      </c>
      <c r="I319" t="str">
        <f t="shared" si="89"/>
        <v>Commercial</v>
      </c>
      <c r="J319" s="25">
        <f t="shared" si="90"/>
        <v>0.18248265804043953</v>
      </c>
      <c r="K319" s="25">
        <f t="shared" si="91"/>
        <v>0.20282840817951828</v>
      </c>
      <c r="L319" s="25">
        <f t="shared" si="92"/>
        <v>0.19902021228656025</v>
      </c>
      <c r="M319" s="25">
        <f t="shared" si="93"/>
        <v>0.19993184265100422</v>
      </c>
    </row>
    <row r="320" spans="2:13" x14ac:dyDescent="0.35">
      <c r="B320" t="s">
        <v>40</v>
      </c>
      <c r="C320" t="s">
        <v>53</v>
      </c>
      <c r="D320">
        <v>1.72588192</v>
      </c>
      <c r="E320">
        <v>1.8081715933999991</v>
      </c>
      <c r="F320">
        <v>2.1170054435000005</v>
      </c>
      <c r="G320">
        <v>2.2580636811999901</v>
      </c>
      <c r="I320" t="str">
        <f t="shared" si="89"/>
        <v>Industry</v>
      </c>
      <c r="J320" s="25">
        <f t="shared" si="90"/>
        <v>0.53977821147086424</v>
      </c>
      <c r="K320" s="25">
        <f t="shared" si="91"/>
        <v>0.49097467677222795</v>
      </c>
      <c r="L320" s="25">
        <f t="shared" si="92"/>
        <v>0.48440918593013182</v>
      </c>
      <c r="M320" s="25">
        <f t="shared" si="93"/>
        <v>0.47788549372824035</v>
      </c>
    </row>
    <row r="321" spans="2:13" x14ac:dyDescent="0.35">
      <c r="B321" t="s">
        <v>40</v>
      </c>
      <c r="C321" t="s">
        <v>66</v>
      </c>
      <c r="D321">
        <v>0</v>
      </c>
      <c r="E321">
        <v>0</v>
      </c>
      <c r="F321">
        <v>3.2269700000000002E-7</v>
      </c>
      <c r="G321">
        <v>1.7425799999999998E-5</v>
      </c>
      <c r="I321" t="str">
        <f t="shared" si="89"/>
        <v>International Aviation</v>
      </c>
      <c r="J321" s="25">
        <f t="shared" si="90"/>
        <v>0</v>
      </c>
      <c r="K321" s="25">
        <f t="shared" si="91"/>
        <v>0</v>
      </c>
      <c r="L321" s="25">
        <f t="shared" si="92"/>
        <v>7.3838917869601459E-8</v>
      </c>
      <c r="M321" s="25">
        <f t="shared" si="93"/>
        <v>3.6879106226907266E-6</v>
      </c>
    </row>
    <row r="322" spans="2:13" x14ac:dyDescent="0.35">
      <c r="B322" t="s">
        <v>40</v>
      </c>
      <c r="C322" t="s">
        <v>68</v>
      </c>
      <c r="D322">
        <v>0</v>
      </c>
      <c r="E322">
        <v>0</v>
      </c>
      <c r="F322">
        <v>4.17074E-5</v>
      </c>
      <c r="G322">
        <v>3.2231700000000002E-4</v>
      </c>
      <c r="I322" t="str">
        <f t="shared" si="89"/>
        <v>International Shipping</v>
      </c>
      <c r="J322" s="25">
        <f t="shared" si="90"/>
        <v>0</v>
      </c>
      <c r="K322" s="25">
        <f t="shared" si="91"/>
        <v>0</v>
      </c>
      <c r="L322" s="25">
        <f t="shared" si="92"/>
        <v>9.5434084703440559E-6</v>
      </c>
      <c r="M322" s="25">
        <f t="shared" si="93"/>
        <v>6.8213584924296572E-5</v>
      </c>
    </row>
    <row r="323" spans="2:13" x14ac:dyDescent="0.35">
      <c r="B323" t="s">
        <v>40</v>
      </c>
      <c r="C323" t="s">
        <v>65</v>
      </c>
      <c r="D323">
        <v>0.568092402</v>
      </c>
      <c r="E323">
        <v>0.61720900299999992</v>
      </c>
      <c r="F323">
        <v>0.69336552599999912</v>
      </c>
      <c r="G323">
        <v>0.73788695199999998</v>
      </c>
      <c r="I323" t="str">
        <f t="shared" si="89"/>
        <v>Residential</v>
      </c>
      <c r="J323" s="25">
        <f t="shared" si="90"/>
        <v>0.17767374299960639</v>
      </c>
      <c r="K323" s="25">
        <f t="shared" si="91"/>
        <v>0.16759139002898693</v>
      </c>
      <c r="L323" s="25">
        <f t="shared" si="92"/>
        <v>0.15865458968607377</v>
      </c>
      <c r="M323" s="25">
        <f t="shared" si="93"/>
        <v>0.15616276604951754</v>
      </c>
    </row>
    <row r="324" spans="2:13" x14ac:dyDescent="0.35">
      <c r="B324" t="s">
        <v>40</v>
      </c>
      <c r="C324" t="s">
        <v>67</v>
      </c>
      <c r="D324">
        <v>0.26052035540000001</v>
      </c>
      <c r="E324">
        <v>0.43968780479304903</v>
      </c>
      <c r="F324">
        <v>0.60396553239726891</v>
      </c>
      <c r="G324">
        <v>0.68138555839400006</v>
      </c>
      <c r="I324" t="str">
        <f t="shared" si="89"/>
        <v>Transportation</v>
      </c>
      <c r="J324" s="25">
        <f t="shared" si="90"/>
        <v>8.1479045501308647E-2</v>
      </c>
      <c r="K324" s="25">
        <f t="shared" si="91"/>
        <v>0.11938887803952036</v>
      </c>
      <c r="L324" s="25">
        <f t="shared" si="92"/>
        <v>0.13819825205301586</v>
      </c>
      <c r="M324" s="25">
        <f t="shared" si="93"/>
        <v>0.1442050889456602</v>
      </c>
    </row>
    <row r="325" spans="2:13" x14ac:dyDescent="0.35">
      <c r="B325" t="s">
        <v>41</v>
      </c>
      <c r="C325" t="s">
        <v>60</v>
      </c>
      <c r="D325">
        <v>1.9283929999999901E-2</v>
      </c>
      <c r="E325">
        <v>1.8346757999999901E-2</v>
      </c>
      <c r="F325">
        <v>1.9168760199999999E-2</v>
      </c>
      <c r="G325">
        <v>1.9363057999999999E-2</v>
      </c>
      <c r="I325" t="str">
        <f t="shared" si="89"/>
        <v>Agriculture</v>
      </c>
      <c r="J325" s="25">
        <f t="shared" si="90"/>
        <v>2.9117409363320908E-2</v>
      </c>
      <c r="K325" s="25">
        <f t="shared" si="91"/>
        <v>2.0278331749553537E-2</v>
      </c>
      <c r="L325" s="25">
        <f t="shared" si="92"/>
        <v>1.7010839171533662E-2</v>
      </c>
      <c r="M325" s="25">
        <f t="shared" si="93"/>
        <v>1.4369531075861749E-2</v>
      </c>
    </row>
    <row r="326" spans="2:13" x14ac:dyDescent="0.35">
      <c r="B326" t="s">
        <v>41</v>
      </c>
      <c r="C326" t="s">
        <v>64</v>
      </c>
      <c r="D326">
        <v>0.10124013999999999</v>
      </c>
      <c r="E326">
        <v>0.16700194000000002</v>
      </c>
      <c r="F326">
        <v>0.2561562</v>
      </c>
      <c r="G326">
        <v>0.35337690599999999</v>
      </c>
      <c r="I326" t="str">
        <f t="shared" si="89"/>
        <v>Commercial</v>
      </c>
      <c r="J326" s="25">
        <f t="shared" si="90"/>
        <v>0.15286565551627362</v>
      </c>
      <c r="K326" s="25">
        <f t="shared" si="91"/>
        <v>0.18458415062427128</v>
      </c>
      <c r="L326" s="25">
        <f t="shared" si="92"/>
        <v>0.22731944452991859</v>
      </c>
      <c r="M326" s="25">
        <f t="shared" si="93"/>
        <v>0.26224475660088797</v>
      </c>
    </row>
    <row r="327" spans="2:13" x14ac:dyDescent="0.35">
      <c r="B327" t="s">
        <v>41</v>
      </c>
      <c r="C327" t="s">
        <v>53</v>
      </c>
      <c r="D327">
        <v>0.38337400259999888</v>
      </c>
      <c r="E327">
        <v>0.49353346247999891</v>
      </c>
      <c r="F327">
        <v>0.52168290141999907</v>
      </c>
      <c r="G327">
        <v>0.52531682399999979</v>
      </c>
      <c r="I327" t="str">
        <f t="shared" si="89"/>
        <v>Industry</v>
      </c>
      <c r="J327" s="25">
        <f t="shared" si="90"/>
        <v>0.57886840353387925</v>
      </c>
      <c r="K327" s="25">
        <f t="shared" si="91"/>
        <v>0.54549339352899873</v>
      </c>
      <c r="L327" s="25">
        <f t="shared" si="92"/>
        <v>0.46295450733400351</v>
      </c>
      <c r="M327" s="25">
        <f t="shared" si="93"/>
        <v>0.38984319662426226</v>
      </c>
    </row>
    <row r="328" spans="2:13" x14ac:dyDescent="0.35">
      <c r="B328" t="s">
        <v>41</v>
      </c>
      <c r="C328" t="s">
        <v>66</v>
      </c>
      <c r="D328">
        <v>0</v>
      </c>
      <c r="E328">
        <v>0</v>
      </c>
      <c r="F328">
        <v>1.6414499999999999E-7</v>
      </c>
      <c r="G328">
        <v>8.5657500000000001E-6</v>
      </c>
      <c r="I328" t="str">
        <f t="shared" si="89"/>
        <v>International Aviation</v>
      </c>
      <c r="J328" s="25">
        <f t="shared" si="90"/>
        <v>0</v>
      </c>
      <c r="K328" s="25">
        <f t="shared" si="91"/>
        <v>0</v>
      </c>
      <c r="L328" s="25">
        <f t="shared" si="92"/>
        <v>1.4566639504475585E-7</v>
      </c>
      <c r="M328" s="25">
        <f t="shared" si="93"/>
        <v>6.3567340867885011E-6</v>
      </c>
    </row>
    <row r="329" spans="2:13" x14ac:dyDescent="0.35">
      <c r="B329" t="s">
        <v>41</v>
      </c>
      <c r="C329" t="s">
        <v>68</v>
      </c>
      <c r="D329">
        <v>0</v>
      </c>
      <c r="E329">
        <v>0</v>
      </c>
      <c r="F329">
        <v>7.8810600000000004E-6</v>
      </c>
      <c r="G329">
        <v>5.1370099999999998E-5</v>
      </c>
      <c r="I329" t="str">
        <f t="shared" si="89"/>
        <v>International Shipping</v>
      </c>
      <c r="J329" s="25">
        <f t="shared" si="90"/>
        <v>0</v>
      </c>
      <c r="K329" s="25">
        <f t="shared" si="91"/>
        <v>0</v>
      </c>
      <c r="L329" s="25">
        <f t="shared" si="92"/>
        <v>6.9938505548839357E-6</v>
      </c>
      <c r="M329" s="25">
        <f t="shared" si="93"/>
        <v>3.8122297021479025E-5</v>
      </c>
    </row>
    <row r="330" spans="2:13" x14ac:dyDescent="0.35">
      <c r="B330" t="s">
        <v>41</v>
      </c>
      <c r="C330" t="s">
        <v>65</v>
      </c>
      <c r="D330">
        <v>0.14335590840000001</v>
      </c>
      <c r="E330">
        <v>0.18423713159999999</v>
      </c>
      <c r="F330">
        <v>0.23393087679999999</v>
      </c>
      <c r="G330">
        <v>0.29102630099999999</v>
      </c>
      <c r="I330" t="str">
        <f t="shared" si="89"/>
        <v>Residential</v>
      </c>
      <c r="J330" s="25">
        <f t="shared" si="90"/>
        <v>0.21645757216156439</v>
      </c>
      <c r="K330" s="25">
        <f t="shared" si="91"/>
        <v>0.20363388862331827</v>
      </c>
      <c r="L330" s="25">
        <f t="shared" si="92"/>
        <v>0.20759613459511353</v>
      </c>
      <c r="M330" s="25">
        <f t="shared" si="93"/>
        <v>0.21597371015015271</v>
      </c>
    </row>
    <row r="331" spans="2:13" x14ac:dyDescent="0.35">
      <c r="B331" t="s">
        <v>41</v>
      </c>
      <c r="C331" t="s">
        <v>67</v>
      </c>
      <c r="D331">
        <v>1.5027809229999991E-2</v>
      </c>
      <c r="E331">
        <v>4.1627618395209995E-2</v>
      </c>
      <c r="F331">
        <v>9.590886451242199E-2</v>
      </c>
      <c r="G331">
        <v>0.1583649695149999</v>
      </c>
      <c r="I331" t="str">
        <f t="shared" si="89"/>
        <v>Transportation</v>
      </c>
      <c r="J331" s="25">
        <f t="shared" si="90"/>
        <v>2.269095942496184E-2</v>
      </c>
      <c r="K331" s="25">
        <f t="shared" si="91"/>
        <v>4.6010235473858123E-2</v>
      </c>
      <c r="L331" s="25">
        <f t="shared" si="92"/>
        <v>8.51119348524806E-2</v>
      </c>
      <c r="M331" s="25">
        <f t="shared" si="93"/>
        <v>0.11752432651772719</v>
      </c>
    </row>
    <row r="332" spans="2:13" x14ac:dyDescent="0.35">
      <c r="B332" t="s">
        <v>42</v>
      </c>
      <c r="C332" t="s">
        <v>60</v>
      </c>
      <c r="D332">
        <v>1.72622823E-3</v>
      </c>
      <c r="E332">
        <v>2.7345886899999999E-3</v>
      </c>
      <c r="F332">
        <v>3.4936002499999998E-3</v>
      </c>
      <c r="G332">
        <v>3.9934397000000003E-3</v>
      </c>
      <c r="I332" t="str">
        <f t="shared" si="89"/>
        <v>Agriculture</v>
      </c>
      <c r="J332" s="25">
        <f t="shared" si="90"/>
        <v>1.3288213285858349E-2</v>
      </c>
      <c r="K332" s="25">
        <f t="shared" si="91"/>
        <v>1.4045685104285098E-2</v>
      </c>
      <c r="L332" s="25">
        <f t="shared" si="92"/>
        <v>7.9150105548264245E-3</v>
      </c>
      <c r="M332" s="25">
        <f t="shared" si="93"/>
        <v>6.0003121300708836E-3</v>
      </c>
    </row>
    <row r="333" spans="2:13" x14ac:dyDescent="0.35">
      <c r="B333" t="s">
        <v>42</v>
      </c>
      <c r="C333" t="s">
        <v>64</v>
      </c>
      <c r="D333">
        <v>2.8904386399999999E-2</v>
      </c>
      <c r="E333">
        <v>4.2101653199999999E-2</v>
      </c>
      <c r="F333">
        <v>7.8329982529999898E-2</v>
      </c>
      <c r="G333">
        <v>0.12412301981999999</v>
      </c>
      <c r="I333" t="str">
        <f t="shared" si="89"/>
        <v>Commercial</v>
      </c>
      <c r="J333" s="25">
        <f t="shared" si="90"/>
        <v>0.22250108340544481</v>
      </c>
      <c r="K333" s="25">
        <f t="shared" si="91"/>
        <v>0.21624698638573578</v>
      </c>
      <c r="L333" s="25">
        <f t="shared" si="92"/>
        <v>0.17746238668385678</v>
      </c>
      <c r="M333" s="25">
        <f t="shared" si="93"/>
        <v>0.18650008949602381</v>
      </c>
    </row>
    <row r="334" spans="2:13" x14ac:dyDescent="0.35">
      <c r="B334" t="s">
        <v>42</v>
      </c>
      <c r="C334" t="s">
        <v>53</v>
      </c>
      <c r="D334">
        <v>5.0780993100000005E-2</v>
      </c>
      <c r="E334">
        <v>7.1083895959999893E-2</v>
      </c>
      <c r="F334">
        <v>0.17571080266699993</v>
      </c>
      <c r="G334">
        <v>0.2647368685</v>
      </c>
      <c r="I334" t="str">
        <f t="shared" si="89"/>
        <v>Industry</v>
      </c>
      <c r="J334" s="25">
        <f t="shared" si="90"/>
        <v>0.39090350595210765</v>
      </c>
      <c r="K334" s="25">
        <f t="shared" si="91"/>
        <v>0.3651086623341232</v>
      </c>
      <c r="L334" s="25">
        <f t="shared" si="92"/>
        <v>0.39808585933846541</v>
      </c>
      <c r="M334" s="25">
        <f t="shared" si="93"/>
        <v>0.3977783471570962</v>
      </c>
    </row>
    <row r="335" spans="2:13" x14ac:dyDescent="0.35">
      <c r="B335" t="s">
        <v>42</v>
      </c>
      <c r="C335" t="s">
        <v>66</v>
      </c>
      <c r="D335">
        <v>0</v>
      </c>
      <c r="E335">
        <v>0</v>
      </c>
      <c r="F335">
        <v>2.6660300000000002E-8</v>
      </c>
      <c r="G335">
        <v>1.8863700000000001E-6</v>
      </c>
      <c r="I335" t="str">
        <f t="shared" si="89"/>
        <v>International Aviation</v>
      </c>
      <c r="J335" s="25">
        <f t="shared" si="90"/>
        <v>0</v>
      </c>
      <c r="K335" s="25">
        <f t="shared" si="91"/>
        <v>0</v>
      </c>
      <c r="L335" s="25">
        <f t="shared" si="92"/>
        <v>6.0400887564293865E-8</v>
      </c>
      <c r="M335" s="25">
        <f t="shared" si="93"/>
        <v>2.8343507460001992E-6</v>
      </c>
    </row>
    <row r="336" spans="2:13" x14ac:dyDescent="0.35">
      <c r="B336" t="s">
        <v>42</v>
      </c>
      <c r="C336" t="s">
        <v>68</v>
      </c>
      <c r="D336">
        <v>0</v>
      </c>
      <c r="E336">
        <v>0</v>
      </c>
      <c r="F336">
        <v>1.0639600000000001E-6</v>
      </c>
      <c r="G336">
        <v>8.8211400000000004E-6</v>
      </c>
      <c r="I336" t="str">
        <f t="shared" si="89"/>
        <v>International Shipping</v>
      </c>
      <c r="J336" s="25">
        <f t="shared" si="90"/>
        <v>0</v>
      </c>
      <c r="K336" s="25">
        <f t="shared" si="91"/>
        <v>0</v>
      </c>
      <c r="L336" s="25">
        <f t="shared" si="92"/>
        <v>2.4104803146591039E-6</v>
      </c>
      <c r="M336" s="25">
        <f t="shared" si="93"/>
        <v>1.3254136113048975E-5</v>
      </c>
    </row>
    <row r="337" spans="2:13" x14ac:dyDescent="0.35">
      <c r="B337" t="s">
        <v>42</v>
      </c>
      <c r="C337" t="s">
        <v>65</v>
      </c>
      <c r="D337">
        <v>4.6534232299999999E-2</v>
      </c>
      <c r="E337">
        <v>6.3075353199999989E-2</v>
      </c>
      <c r="F337">
        <v>0.1202396710699999</v>
      </c>
      <c r="G337">
        <v>0.17794381388</v>
      </c>
      <c r="I337" t="str">
        <f t="shared" si="89"/>
        <v>Residential</v>
      </c>
      <c r="J337" s="25">
        <f t="shared" si="90"/>
        <v>0.35821265876070091</v>
      </c>
      <c r="K337" s="25">
        <f t="shared" si="91"/>
        <v>0.32397433373746648</v>
      </c>
      <c r="L337" s="25">
        <f t="shared" si="92"/>
        <v>0.27241189533001287</v>
      </c>
      <c r="M337" s="25">
        <f t="shared" si="93"/>
        <v>0.26736810997678001</v>
      </c>
    </row>
    <row r="338" spans="2:13" x14ac:dyDescent="0.35">
      <c r="B338" t="s">
        <v>42</v>
      </c>
      <c r="C338" t="s">
        <v>67</v>
      </c>
      <c r="D338">
        <v>1.96088203E-3</v>
      </c>
      <c r="E338">
        <v>1.5696947923000002E-2</v>
      </c>
      <c r="F338">
        <v>6.3614062112669997E-2</v>
      </c>
      <c r="G338">
        <v>9.47308114851E-2</v>
      </c>
      <c r="I338" t="str">
        <f t="shared" si="89"/>
        <v>Transportation</v>
      </c>
      <c r="J338" s="25">
        <f t="shared" si="90"/>
        <v>1.5094538595888269E-2</v>
      </c>
      <c r="K338" s="25">
        <f t="shared" si="91"/>
        <v>8.0624332438389498E-2</v>
      </c>
      <c r="L338" s="25">
        <f t="shared" si="92"/>
        <v>0.14412237721163629</v>
      </c>
      <c r="M338" s="25">
        <f t="shared" si="93"/>
        <v>0.14233705275317005</v>
      </c>
    </row>
    <row r="339" spans="2:13" x14ac:dyDescent="0.35">
      <c r="B339" t="s">
        <v>44</v>
      </c>
      <c r="C339" t="s">
        <v>60</v>
      </c>
      <c r="D339">
        <v>7.8471700000000005E-3</v>
      </c>
      <c r="E339">
        <v>1.0479010999999899E-2</v>
      </c>
      <c r="F339">
        <v>1.4528759299999999E-2</v>
      </c>
      <c r="G339">
        <v>1.9049146999999999E-2</v>
      </c>
      <c r="I339" t="str">
        <f t="shared" si="89"/>
        <v>Agriculture</v>
      </c>
      <c r="J339" s="25">
        <f t="shared" si="90"/>
        <v>9.575621665446607E-3</v>
      </c>
      <c r="K339" s="25">
        <f t="shared" si="91"/>
        <v>7.6455475620610695E-3</v>
      </c>
      <c r="L339" s="25">
        <f t="shared" si="92"/>
        <v>6.5757262155144557E-3</v>
      </c>
      <c r="M339" s="25">
        <f t="shared" si="93"/>
        <v>6.330178790105904E-3</v>
      </c>
    </row>
    <row r="340" spans="2:13" x14ac:dyDescent="0.35">
      <c r="B340" t="s">
        <v>44</v>
      </c>
      <c r="C340" t="s">
        <v>64</v>
      </c>
      <c r="D340">
        <v>0.16115287</v>
      </c>
      <c r="E340">
        <v>0.27405551</v>
      </c>
      <c r="F340">
        <v>0.43785577800000003</v>
      </c>
      <c r="G340">
        <v>0.61406131999999902</v>
      </c>
      <c r="I340" t="str">
        <f t="shared" si="89"/>
        <v>Commercial</v>
      </c>
      <c r="J340" s="25">
        <f t="shared" si="90"/>
        <v>0.19664909941047545</v>
      </c>
      <c r="K340" s="25">
        <f t="shared" si="91"/>
        <v>0.19995249898582254</v>
      </c>
      <c r="L340" s="25">
        <f t="shared" si="92"/>
        <v>0.19817381915116991</v>
      </c>
      <c r="M340" s="25">
        <f t="shared" si="93"/>
        <v>0.20405732307532867</v>
      </c>
    </row>
    <row r="341" spans="2:13" x14ac:dyDescent="0.35">
      <c r="B341" t="s">
        <v>44</v>
      </c>
      <c r="C341" t="s">
        <v>53</v>
      </c>
      <c r="D341">
        <v>0.4371104320000001</v>
      </c>
      <c r="E341">
        <v>0.62757790343999909</v>
      </c>
      <c r="F341">
        <v>0.94163461326999987</v>
      </c>
      <c r="G341">
        <v>1.240933479</v>
      </c>
      <c r="I341" t="str">
        <f t="shared" si="89"/>
        <v>Industry</v>
      </c>
      <c r="J341" s="25">
        <f t="shared" si="90"/>
        <v>0.53339026972168657</v>
      </c>
      <c r="K341" s="25">
        <f t="shared" si="91"/>
        <v>0.45788449975375811</v>
      </c>
      <c r="L341" s="25">
        <f t="shared" si="92"/>
        <v>0.42618445829131157</v>
      </c>
      <c r="M341" s="25">
        <f t="shared" si="93"/>
        <v>0.41237178697283033</v>
      </c>
    </row>
    <row r="342" spans="2:13" x14ac:dyDescent="0.35">
      <c r="B342" t="s">
        <v>44</v>
      </c>
      <c r="C342" t="s">
        <v>66</v>
      </c>
      <c r="D342">
        <v>0</v>
      </c>
      <c r="E342">
        <v>0</v>
      </c>
      <c r="F342">
        <v>2.7269199999999999E-7</v>
      </c>
      <c r="G342">
        <v>1.8013199999999999E-5</v>
      </c>
      <c r="I342" t="str">
        <f t="shared" si="89"/>
        <v>International Aviation</v>
      </c>
      <c r="J342" s="25">
        <f t="shared" si="90"/>
        <v>0</v>
      </c>
      <c r="K342" s="25">
        <f t="shared" si="91"/>
        <v>0</v>
      </c>
      <c r="L342" s="25">
        <f t="shared" si="92"/>
        <v>1.2342058231779421E-7</v>
      </c>
      <c r="M342" s="25">
        <f t="shared" si="93"/>
        <v>5.9859255945652404E-6</v>
      </c>
    </row>
    <row r="343" spans="2:13" x14ac:dyDescent="0.35">
      <c r="B343" t="s">
        <v>44</v>
      </c>
      <c r="C343" t="s">
        <v>68</v>
      </c>
      <c r="D343">
        <v>0</v>
      </c>
      <c r="E343">
        <v>0</v>
      </c>
      <c r="F343">
        <v>4.6066799999999997E-6</v>
      </c>
      <c r="G343">
        <v>3.7752600000000002E-5</v>
      </c>
      <c r="I343" t="str">
        <f t="shared" si="89"/>
        <v>International Shipping</v>
      </c>
      <c r="J343" s="25">
        <f t="shared" si="90"/>
        <v>0</v>
      </c>
      <c r="K343" s="25">
        <f t="shared" si="91"/>
        <v>0</v>
      </c>
      <c r="L343" s="25">
        <f t="shared" si="92"/>
        <v>2.0849864614720496E-6</v>
      </c>
      <c r="M343" s="25">
        <f t="shared" si="93"/>
        <v>1.2545480791940561E-5</v>
      </c>
    </row>
    <row r="344" spans="2:13" x14ac:dyDescent="0.35">
      <c r="B344" t="s">
        <v>44</v>
      </c>
      <c r="C344" t="s">
        <v>65</v>
      </c>
      <c r="D344">
        <v>0.2019868699999999</v>
      </c>
      <c r="E344">
        <v>0.32481941000000003</v>
      </c>
      <c r="F344">
        <v>0.49435314400000002</v>
      </c>
      <c r="G344">
        <v>0.66119200799999989</v>
      </c>
      <c r="I344" t="str">
        <f t="shared" si="89"/>
        <v>Residential</v>
      </c>
      <c r="J344" s="25">
        <f t="shared" si="90"/>
        <v>0.24647737318138213</v>
      </c>
      <c r="K344" s="25">
        <f t="shared" si="91"/>
        <v>0.23699013659167253</v>
      </c>
      <c r="L344" s="25">
        <f t="shared" si="92"/>
        <v>0.22374456494181119</v>
      </c>
      <c r="M344" s="25">
        <f t="shared" si="93"/>
        <v>0.21971921499840033</v>
      </c>
    </row>
    <row r="345" spans="2:13" x14ac:dyDescent="0.35">
      <c r="B345" t="s">
        <v>44</v>
      </c>
      <c r="C345" t="s">
        <v>67</v>
      </c>
      <c r="D345">
        <v>1.1397232260000001E-2</v>
      </c>
      <c r="E345">
        <v>0.13367124074053</v>
      </c>
      <c r="F345">
        <v>0.32107602161859594</v>
      </c>
      <c r="G345">
        <v>0.47396720188699898</v>
      </c>
      <c r="I345" t="str">
        <f t="shared" si="89"/>
        <v>Transportation</v>
      </c>
      <c r="J345" s="25">
        <f t="shared" si="90"/>
        <v>1.3907636021009232E-2</v>
      </c>
      <c r="K345" s="25">
        <f t="shared" si="91"/>
        <v>9.7527317106685663E-2</v>
      </c>
      <c r="L345" s="25">
        <f t="shared" si="92"/>
        <v>0.14531922299314901</v>
      </c>
      <c r="M345" s="25">
        <f t="shared" si="93"/>
        <v>0.15750296475694811</v>
      </c>
    </row>
    <row r="346" spans="2:13" x14ac:dyDescent="0.35">
      <c r="B346" t="s">
        <v>46</v>
      </c>
      <c r="C346" t="s">
        <v>60</v>
      </c>
      <c r="D346">
        <v>7.1622099999999996E-3</v>
      </c>
      <c r="E346">
        <v>1.2495698E-2</v>
      </c>
      <c r="F346">
        <v>1.8300525299999999E-2</v>
      </c>
      <c r="G346">
        <v>2.4006401E-2</v>
      </c>
      <c r="I346" t="str">
        <f t="shared" si="89"/>
        <v>Agriculture</v>
      </c>
      <c r="J346" s="25">
        <f t="shared" si="90"/>
        <v>1.7256080729308086E-2</v>
      </c>
      <c r="K346" s="25">
        <f t="shared" si="91"/>
        <v>1.1694294785357918E-2</v>
      </c>
      <c r="L346" s="25">
        <f t="shared" si="92"/>
        <v>7.6252862036091237E-3</v>
      </c>
      <c r="M346" s="25">
        <f t="shared" si="93"/>
        <v>6.068628102571005E-3</v>
      </c>
    </row>
    <row r="347" spans="2:13" x14ac:dyDescent="0.35">
      <c r="B347" t="s">
        <v>46</v>
      </c>
      <c r="C347" t="s">
        <v>64</v>
      </c>
      <c r="D347">
        <v>2.6623229999999998E-2</v>
      </c>
      <c r="E347">
        <v>6.7534849999999993E-2</v>
      </c>
      <c r="F347">
        <v>0.16672630699999999</v>
      </c>
      <c r="G347">
        <v>0.33829015000000001</v>
      </c>
      <c r="I347" t="str">
        <f t="shared" si="89"/>
        <v>Commercial</v>
      </c>
      <c r="J347" s="25">
        <f t="shared" si="90"/>
        <v>6.4143973180755237E-2</v>
      </c>
      <c r="K347" s="25">
        <f t="shared" si="91"/>
        <v>6.320354766775968E-2</v>
      </c>
      <c r="L347" s="25">
        <f t="shared" si="92"/>
        <v>6.9469907978313566E-2</v>
      </c>
      <c r="M347" s="25">
        <f t="shared" si="93"/>
        <v>8.551707151409163E-2</v>
      </c>
    </row>
    <row r="348" spans="2:13" x14ac:dyDescent="0.35">
      <c r="B348" t="s">
        <v>46</v>
      </c>
      <c r="C348" t="s">
        <v>53</v>
      </c>
      <c r="D348">
        <v>0.2376670806</v>
      </c>
      <c r="E348">
        <v>0.59477615094060021</v>
      </c>
      <c r="F348">
        <v>1.2776837995737702</v>
      </c>
      <c r="G348">
        <v>2.0180394215880999</v>
      </c>
      <c r="I348" t="str">
        <f t="shared" si="89"/>
        <v>Industry</v>
      </c>
      <c r="J348" s="25">
        <f t="shared" si="90"/>
        <v>0.57261687796540062</v>
      </c>
      <c r="K348" s="25">
        <f t="shared" si="91"/>
        <v>0.55663058121282349</v>
      </c>
      <c r="L348" s="25">
        <f t="shared" si="92"/>
        <v>0.53237295048928213</v>
      </c>
      <c r="M348" s="25">
        <f t="shared" si="93"/>
        <v>0.51014438798825701</v>
      </c>
    </row>
    <row r="349" spans="2:13" x14ac:dyDescent="0.35">
      <c r="B349" t="s">
        <v>46</v>
      </c>
      <c r="C349" t="s">
        <v>66</v>
      </c>
      <c r="D349">
        <v>0</v>
      </c>
      <c r="E349">
        <v>0</v>
      </c>
      <c r="F349">
        <v>3.4008600000000002E-7</v>
      </c>
      <c r="G349">
        <v>3.0192199999999999E-5</v>
      </c>
      <c r="I349" t="str">
        <f t="shared" si="89"/>
        <v>International Aviation</v>
      </c>
      <c r="J349" s="25">
        <f t="shared" si="90"/>
        <v>0</v>
      </c>
      <c r="K349" s="25">
        <f t="shared" si="91"/>
        <v>0</v>
      </c>
      <c r="L349" s="25">
        <f t="shared" si="92"/>
        <v>1.4170375119454153E-7</v>
      </c>
      <c r="M349" s="25">
        <f t="shared" si="93"/>
        <v>7.6323491138236137E-6</v>
      </c>
    </row>
    <row r="350" spans="2:13" x14ac:dyDescent="0.35">
      <c r="B350" t="s">
        <v>46</v>
      </c>
      <c r="C350" t="s">
        <v>68</v>
      </c>
      <c r="D350">
        <v>0</v>
      </c>
      <c r="E350">
        <v>0</v>
      </c>
      <c r="F350">
        <v>3.0479399999999999E-6</v>
      </c>
      <c r="G350">
        <v>2.68276E-5</v>
      </c>
      <c r="I350" t="str">
        <f t="shared" si="89"/>
        <v>International Shipping</v>
      </c>
      <c r="J350" s="25">
        <f t="shared" si="90"/>
        <v>0</v>
      </c>
      <c r="K350" s="25">
        <f t="shared" si="91"/>
        <v>0</v>
      </c>
      <c r="L350" s="25">
        <f t="shared" si="92"/>
        <v>1.2699862135339028E-6</v>
      </c>
      <c r="M350" s="25">
        <f t="shared" si="93"/>
        <v>6.7818048729809149E-6</v>
      </c>
    </row>
    <row r="351" spans="2:13" x14ac:dyDescent="0.35">
      <c r="B351" t="s">
        <v>46</v>
      </c>
      <c r="C351" t="s">
        <v>65</v>
      </c>
      <c r="D351">
        <v>0.1410392999999999</v>
      </c>
      <c r="E351">
        <v>0.35959830000000004</v>
      </c>
      <c r="F351">
        <v>0.82670947000000006</v>
      </c>
      <c r="G351">
        <v>1.353379139999999</v>
      </c>
      <c r="I351" t="str">
        <f t="shared" si="89"/>
        <v>Residential</v>
      </c>
      <c r="J351" s="25">
        <f t="shared" si="90"/>
        <v>0.33980929724276449</v>
      </c>
      <c r="K351" s="25">
        <f t="shared" si="91"/>
        <v>0.33653570408900513</v>
      </c>
      <c r="L351" s="25">
        <f t="shared" si="92"/>
        <v>0.34446532067492136</v>
      </c>
      <c r="M351" s="25">
        <f t="shared" si="93"/>
        <v>0.34212353123807993</v>
      </c>
    </row>
    <row r="352" spans="2:13" x14ac:dyDescent="0.35">
      <c r="B352" t="s">
        <v>46</v>
      </c>
      <c r="C352" t="s">
        <v>67</v>
      </c>
      <c r="D352">
        <v>2.5624499700000001E-3</v>
      </c>
      <c r="E352">
        <v>3.4124418980819998E-2</v>
      </c>
      <c r="F352">
        <v>0.1105553189399789</v>
      </c>
      <c r="G352">
        <v>0.22204796306799998</v>
      </c>
      <c r="I352" t="str">
        <f t="shared" si="89"/>
        <v>Transportation</v>
      </c>
      <c r="J352" s="25">
        <f t="shared" si="90"/>
        <v>6.1737708817715606E-3</v>
      </c>
      <c r="K352" s="25">
        <f t="shared" si="91"/>
        <v>3.1935872245053627E-2</v>
      </c>
      <c r="L352" s="25">
        <f t="shared" si="92"/>
        <v>4.6065122963908994E-2</v>
      </c>
      <c r="M352" s="25">
        <f t="shared" si="93"/>
        <v>5.6131967003013629E-2</v>
      </c>
    </row>
    <row r="353" spans="2:13" x14ac:dyDescent="0.35">
      <c r="B353" t="s">
        <v>47</v>
      </c>
      <c r="C353" t="s">
        <v>60</v>
      </c>
      <c r="D353">
        <v>4.0674509999999997E-2</v>
      </c>
      <c r="E353">
        <v>3.7932918900000001E-2</v>
      </c>
      <c r="F353">
        <v>3.7913552000000003E-2</v>
      </c>
      <c r="G353">
        <v>3.7231470900000001E-2</v>
      </c>
      <c r="I353" t="str">
        <f t="shared" si="89"/>
        <v>Agriculture</v>
      </c>
      <c r="J353" s="25">
        <f t="shared" si="90"/>
        <v>2.3559389518721299E-2</v>
      </c>
      <c r="K353" s="25">
        <f t="shared" si="91"/>
        <v>1.9103723356709318E-2</v>
      </c>
      <c r="L353" s="25">
        <f t="shared" si="92"/>
        <v>1.8550099771613888E-2</v>
      </c>
      <c r="M353" s="25">
        <f t="shared" si="93"/>
        <v>1.851301704046766E-2</v>
      </c>
    </row>
    <row r="354" spans="2:13" x14ac:dyDescent="0.35">
      <c r="B354" t="s">
        <v>47</v>
      </c>
      <c r="C354" t="s">
        <v>64</v>
      </c>
      <c r="D354">
        <v>0.55624223000000006</v>
      </c>
      <c r="E354">
        <v>0.65289794000000001</v>
      </c>
      <c r="F354">
        <v>0.66781736300000005</v>
      </c>
      <c r="G354">
        <v>0.64064359100000001</v>
      </c>
      <c r="I354" t="str">
        <f t="shared" si="89"/>
        <v>Commercial</v>
      </c>
      <c r="J354" s="25">
        <f t="shared" si="90"/>
        <v>0.32218525467994974</v>
      </c>
      <c r="K354" s="25">
        <f t="shared" si="91"/>
        <v>0.32881154384155231</v>
      </c>
      <c r="L354" s="25">
        <f t="shared" si="92"/>
        <v>0.32674539997903884</v>
      </c>
      <c r="M354" s="25">
        <f t="shared" si="93"/>
        <v>0.31855431521641531</v>
      </c>
    </row>
    <row r="355" spans="2:13" x14ac:dyDescent="0.35">
      <c r="B355" t="s">
        <v>47</v>
      </c>
      <c r="C355" t="s">
        <v>53</v>
      </c>
      <c r="D355">
        <v>0.87217327664000011</v>
      </c>
      <c r="E355">
        <v>0.93291303239999979</v>
      </c>
      <c r="F355">
        <v>0.92235904712000005</v>
      </c>
      <c r="G355">
        <v>0.90135578758000001</v>
      </c>
      <c r="I355" t="str">
        <f t="shared" si="89"/>
        <v>Industry</v>
      </c>
      <c r="J355" s="25">
        <f t="shared" si="90"/>
        <v>0.50517805751516687</v>
      </c>
      <c r="K355" s="25">
        <f t="shared" si="91"/>
        <v>0.46983235152089475</v>
      </c>
      <c r="L355" s="25">
        <f t="shared" si="92"/>
        <v>0.45128592407608537</v>
      </c>
      <c r="M355" s="25">
        <f t="shared" si="93"/>
        <v>0.44819113109476122</v>
      </c>
    </row>
    <row r="356" spans="2:13" x14ac:dyDescent="0.35">
      <c r="B356" t="s">
        <v>47</v>
      </c>
      <c r="C356" t="s">
        <v>66</v>
      </c>
      <c r="D356">
        <v>0</v>
      </c>
      <c r="E356">
        <v>0</v>
      </c>
      <c r="F356">
        <v>4.9198399999999997E-8</v>
      </c>
      <c r="G356">
        <v>2.3805100000000002E-6</v>
      </c>
      <c r="I356" t="str">
        <f t="shared" ref="I356:I380" si="94">C356</f>
        <v>International Aviation</v>
      </c>
      <c r="J356" s="25">
        <f t="shared" ref="J356:J380" si="95">D356/SUMIFS(D$164:D$380,$B$164:$B$380,$B356)</f>
        <v>0</v>
      </c>
      <c r="K356" s="25">
        <f t="shared" ref="K356:K380" si="96">E356/SUMIFS(E$164:E$380,$B$164:$B$380,$B356)</f>
        <v>0</v>
      </c>
      <c r="L356" s="25">
        <f t="shared" ref="L356:L380" si="97">F356/SUMIFS(F$164:F$380,$B$164:$B$380,$B356)</f>
        <v>2.407147788747856E-8</v>
      </c>
      <c r="M356" s="25">
        <f t="shared" ref="M356:M380" si="98">G356/SUMIFS(G$164:G$380,$B$164:$B$380,$B356)</f>
        <v>1.1836873787063748E-6</v>
      </c>
    </row>
    <row r="357" spans="2:13" x14ac:dyDescent="0.35">
      <c r="B357" t="s">
        <v>47</v>
      </c>
      <c r="C357" t="s">
        <v>68</v>
      </c>
      <c r="D357">
        <v>0</v>
      </c>
      <c r="E357">
        <v>0</v>
      </c>
      <c r="F357">
        <v>1.82485E-5</v>
      </c>
      <c r="G357">
        <v>1.32607E-4</v>
      </c>
      <c r="I357" t="str">
        <f t="shared" si="94"/>
        <v>International Shipping</v>
      </c>
      <c r="J357" s="25">
        <f t="shared" si="95"/>
        <v>0</v>
      </c>
      <c r="K357" s="25">
        <f t="shared" si="96"/>
        <v>0</v>
      </c>
      <c r="L357" s="25">
        <f t="shared" si="97"/>
        <v>8.9285091431764564E-6</v>
      </c>
      <c r="M357" s="25">
        <f t="shared" si="98"/>
        <v>6.5937648750946738E-5</v>
      </c>
    </row>
    <row r="358" spans="2:13" x14ac:dyDescent="0.35">
      <c r="B358" t="s">
        <v>47</v>
      </c>
      <c r="C358" t="s">
        <v>65</v>
      </c>
      <c r="D358">
        <v>0.24067864999999999</v>
      </c>
      <c r="E358">
        <v>0.26886380999999998</v>
      </c>
      <c r="F358">
        <v>0.27497955099999999</v>
      </c>
      <c r="G358">
        <v>0.27040309299999993</v>
      </c>
      <c r="I358" t="str">
        <f t="shared" si="94"/>
        <v>Residential</v>
      </c>
      <c r="J358" s="25">
        <f t="shared" si="95"/>
        <v>0.13940529496704426</v>
      </c>
      <c r="K358" s="25">
        <f t="shared" si="96"/>
        <v>0.13540481449401079</v>
      </c>
      <c r="L358" s="25">
        <f t="shared" si="97"/>
        <v>0.13454023263775414</v>
      </c>
      <c r="M358" s="25">
        <f t="shared" si="98"/>
        <v>0.13445552774290634</v>
      </c>
    </row>
    <row r="359" spans="2:13" x14ac:dyDescent="0.35">
      <c r="B359" t="s">
        <v>47</v>
      </c>
      <c r="C359" t="s">
        <v>67</v>
      </c>
      <c r="D359">
        <v>1.6698395152000001E-2</v>
      </c>
      <c r="E359">
        <v>9.3021916115800005E-2</v>
      </c>
      <c r="F359">
        <v>0.14075844697999998</v>
      </c>
      <c r="G359">
        <v>0.16132795489999999</v>
      </c>
      <c r="I359" t="str">
        <f t="shared" si="94"/>
        <v>Transportation</v>
      </c>
      <c r="J359" s="25">
        <f t="shared" si="95"/>
        <v>9.6720033191179285E-3</v>
      </c>
      <c r="K359" s="25">
        <f t="shared" si="96"/>
        <v>4.6847566786832835E-2</v>
      </c>
      <c r="L359" s="25">
        <f t="shared" si="97"/>
        <v>6.8869390954886603E-2</v>
      </c>
      <c r="M359" s="25">
        <f t="shared" si="98"/>
        <v>8.0218887569319691E-2</v>
      </c>
    </row>
    <row r="360" spans="2:13" x14ac:dyDescent="0.35">
      <c r="B360" t="s">
        <v>48</v>
      </c>
      <c r="C360" t="s">
        <v>60</v>
      </c>
      <c r="D360">
        <v>1.9639139999999999E-2</v>
      </c>
      <c r="E360">
        <v>2.4343765999999999E-2</v>
      </c>
      <c r="F360">
        <v>3.4528551999999997E-2</v>
      </c>
      <c r="G360">
        <v>4.9477988000000001E-2</v>
      </c>
      <c r="I360" t="str">
        <f t="shared" si="94"/>
        <v>Agriculture</v>
      </c>
      <c r="J360" s="25">
        <f t="shared" si="95"/>
        <v>7.5907365332371713E-3</v>
      </c>
      <c r="K360" s="25">
        <f t="shared" si="96"/>
        <v>5.1410160151774366E-3</v>
      </c>
      <c r="L360" s="25">
        <f t="shared" si="97"/>
        <v>4.2202371773788746E-3</v>
      </c>
      <c r="M360" s="25">
        <f t="shared" si="98"/>
        <v>4.2280227839292025E-3</v>
      </c>
    </row>
    <row r="361" spans="2:13" x14ac:dyDescent="0.35">
      <c r="B361" t="s">
        <v>48</v>
      </c>
      <c r="C361" t="s">
        <v>64</v>
      </c>
      <c r="D361">
        <v>0.621371388999999</v>
      </c>
      <c r="E361">
        <v>1.207160714999999</v>
      </c>
      <c r="F361">
        <v>2.2099322079999988</v>
      </c>
      <c r="G361">
        <v>3.40117073</v>
      </c>
      <c r="I361" t="str">
        <f t="shared" si="94"/>
        <v>Commercial</v>
      </c>
      <c r="J361" s="25">
        <f t="shared" si="95"/>
        <v>0.24016665206269819</v>
      </c>
      <c r="K361" s="25">
        <f t="shared" si="96"/>
        <v>0.25493313436828308</v>
      </c>
      <c r="L361" s="25">
        <f t="shared" si="97"/>
        <v>0.27010799826440968</v>
      </c>
      <c r="M361" s="25">
        <f t="shared" si="98"/>
        <v>0.29063888649783248</v>
      </c>
    </row>
    <row r="362" spans="2:13" x14ac:dyDescent="0.35">
      <c r="B362" t="s">
        <v>48</v>
      </c>
      <c r="C362" t="s">
        <v>53</v>
      </c>
      <c r="D362">
        <v>1.2268447170000001</v>
      </c>
      <c r="E362">
        <v>2.0811089413000001</v>
      </c>
      <c r="F362">
        <v>3.2690401113999994</v>
      </c>
      <c r="G362">
        <v>4.2200186137999989</v>
      </c>
      <c r="I362" t="str">
        <f t="shared" si="94"/>
        <v>Industry</v>
      </c>
      <c r="J362" s="25">
        <f t="shared" si="95"/>
        <v>0.47418853442365194</v>
      </c>
      <c r="K362" s="25">
        <f t="shared" si="96"/>
        <v>0.43949709328261949</v>
      </c>
      <c r="L362" s="25">
        <f t="shared" si="97"/>
        <v>0.39955699887076224</v>
      </c>
      <c r="M362" s="25">
        <f t="shared" si="98"/>
        <v>0.36061156827459773</v>
      </c>
    </row>
    <row r="363" spans="2:13" x14ac:dyDescent="0.35">
      <c r="B363" t="s">
        <v>48</v>
      </c>
      <c r="C363" t="s">
        <v>66</v>
      </c>
      <c r="D363">
        <v>0</v>
      </c>
      <c r="E363">
        <v>0</v>
      </c>
      <c r="F363">
        <v>3.6608900000000001E-6</v>
      </c>
      <c r="G363">
        <v>2.6298700000000001E-4</v>
      </c>
      <c r="I363" t="str">
        <f t="shared" si="94"/>
        <v>International Aviation</v>
      </c>
      <c r="J363" s="25">
        <f t="shared" si="95"/>
        <v>0</v>
      </c>
      <c r="K363" s="25">
        <f t="shared" si="96"/>
        <v>0</v>
      </c>
      <c r="L363" s="25">
        <f t="shared" si="97"/>
        <v>4.4745068024557034E-7</v>
      </c>
      <c r="M363" s="25">
        <f t="shared" si="98"/>
        <v>2.2472923269984002E-5</v>
      </c>
    </row>
    <row r="364" spans="2:13" x14ac:dyDescent="0.35">
      <c r="B364" t="s">
        <v>48</v>
      </c>
      <c r="C364" t="s">
        <v>68</v>
      </c>
      <c r="D364">
        <v>0</v>
      </c>
      <c r="E364">
        <v>0</v>
      </c>
      <c r="F364">
        <v>1.31941E-4</v>
      </c>
      <c r="G364">
        <v>1.06117E-3</v>
      </c>
      <c r="I364" t="str">
        <f t="shared" si="94"/>
        <v>International Shipping</v>
      </c>
      <c r="J364" s="25">
        <f t="shared" si="95"/>
        <v>0</v>
      </c>
      <c r="K364" s="25">
        <f t="shared" si="96"/>
        <v>0</v>
      </c>
      <c r="L364" s="25">
        <f t="shared" si="97"/>
        <v>1.6126431059737056E-5</v>
      </c>
      <c r="M364" s="25">
        <f t="shared" si="98"/>
        <v>9.0679736969541928E-5</v>
      </c>
    </row>
    <row r="365" spans="2:13" x14ac:dyDescent="0.35">
      <c r="B365" t="s">
        <v>48</v>
      </c>
      <c r="C365" t="s">
        <v>65</v>
      </c>
      <c r="D365">
        <v>0.69069864658000002</v>
      </c>
      <c r="E365">
        <v>1.2180136190699999</v>
      </c>
      <c r="F365">
        <v>2.06922201754</v>
      </c>
      <c r="G365">
        <v>2.9489754579229999</v>
      </c>
      <c r="I365" t="str">
        <f t="shared" si="94"/>
        <v>Residential</v>
      </c>
      <c r="J365" s="25">
        <f t="shared" si="95"/>
        <v>0.2669623746280273</v>
      </c>
      <c r="K365" s="25">
        <f t="shared" si="96"/>
        <v>0.25722509501377477</v>
      </c>
      <c r="L365" s="25">
        <f t="shared" si="97"/>
        <v>0.25290975673330379</v>
      </c>
      <c r="M365" s="25">
        <f t="shared" si="98"/>
        <v>0.25199762418282845</v>
      </c>
    </row>
    <row r="366" spans="2:13" x14ac:dyDescent="0.35">
      <c r="B366" t="s">
        <v>48</v>
      </c>
      <c r="C366" t="s">
        <v>67</v>
      </c>
      <c r="D366">
        <v>2.8697016999999991E-2</v>
      </c>
      <c r="E366">
        <v>0.20457820368890001</v>
      </c>
      <c r="F366">
        <v>0.59880300086965987</v>
      </c>
      <c r="G366">
        <v>1.0814269448299991</v>
      </c>
      <c r="I366" t="str">
        <f t="shared" si="94"/>
        <v>Transportation</v>
      </c>
      <c r="J366" s="25">
        <f t="shared" si="95"/>
        <v>1.1091702352385498E-2</v>
      </c>
      <c r="K366" s="25">
        <f t="shared" si="96"/>
        <v>4.3203661320145234E-2</v>
      </c>
      <c r="L366" s="25">
        <f t="shared" si="97"/>
        <v>7.3188435072405383E-2</v>
      </c>
      <c r="M366" s="25">
        <f t="shared" si="98"/>
        <v>9.2410745600572622E-2</v>
      </c>
    </row>
    <row r="367" spans="2:13" x14ac:dyDescent="0.35">
      <c r="B367" t="s">
        <v>49</v>
      </c>
      <c r="C367" t="s">
        <v>60</v>
      </c>
      <c r="D367">
        <v>6.7477700000000002E-3</v>
      </c>
      <c r="E367">
        <v>6.7893664359999998E-3</v>
      </c>
      <c r="F367">
        <v>6.7545705147000002E-3</v>
      </c>
      <c r="G367">
        <v>6.7665575610000002E-3</v>
      </c>
      <c r="I367" t="str">
        <f t="shared" si="94"/>
        <v>Agriculture</v>
      </c>
      <c r="J367" s="25">
        <f t="shared" si="95"/>
        <v>8.2996707264181586E-3</v>
      </c>
      <c r="K367" s="25">
        <f t="shared" si="96"/>
        <v>6.6847278363042937E-3</v>
      </c>
      <c r="L367" s="25">
        <f t="shared" si="97"/>
        <v>5.7934940500727165E-3</v>
      </c>
      <c r="M367" s="25">
        <f t="shared" si="98"/>
        <v>5.3108448348467901E-3</v>
      </c>
    </row>
    <row r="368" spans="2:13" x14ac:dyDescent="0.35">
      <c r="B368" t="s">
        <v>49</v>
      </c>
      <c r="C368" t="s">
        <v>64</v>
      </c>
      <c r="D368">
        <v>0.21223094000000001</v>
      </c>
      <c r="E368">
        <v>0.30846312000000004</v>
      </c>
      <c r="F368">
        <v>0.37445258999999997</v>
      </c>
      <c r="G368">
        <v>0.40171161</v>
      </c>
      <c r="I368" t="str">
        <f t="shared" si="94"/>
        <v>Commercial</v>
      </c>
      <c r="J368" s="25">
        <f t="shared" si="95"/>
        <v>0.26104133957710601</v>
      </c>
      <c r="K368" s="25">
        <f t="shared" si="96"/>
        <v>0.30370904622318606</v>
      </c>
      <c r="L368" s="25">
        <f t="shared" si="97"/>
        <v>0.32117347024182635</v>
      </c>
      <c r="M368" s="25">
        <f t="shared" si="98"/>
        <v>0.31529001413699614</v>
      </c>
    </row>
    <row r="369" spans="1:13" x14ac:dyDescent="0.35">
      <c r="B369" t="s">
        <v>49</v>
      </c>
      <c r="C369" t="s">
        <v>53</v>
      </c>
      <c r="D369">
        <v>0.41806794599999991</v>
      </c>
      <c r="E369">
        <v>0.47545577355000007</v>
      </c>
      <c r="F369">
        <v>0.50653344321399996</v>
      </c>
      <c r="G369">
        <v>0.54507307374000002</v>
      </c>
      <c r="I369" t="str">
        <f t="shared" si="94"/>
        <v>Industry</v>
      </c>
      <c r="J369" s="25">
        <f t="shared" si="95"/>
        <v>0.51421822217858149</v>
      </c>
      <c r="K369" s="25">
        <f t="shared" si="96"/>
        <v>0.4681279872491001</v>
      </c>
      <c r="L369" s="25">
        <f t="shared" si="97"/>
        <v>0.43446115234663346</v>
      </c>
      <c r="M369" s="25">
        <f t="shared" si="98"/>
        <v>0.42780963469086825</v>
      </c>
    </row>
    <row r="370" spans="1:13" x14ac:dyDescent="0.35">
      <c r="B370" t="s">
        <v>49</v>
      </c>
      <c r="C370" t="s">
        <v>66</v>
      </c>
      <c r="D370">
        <v>0</v>
      </c>
      <c r="E370">
        <v>0</v>
      </c>
      <c r="F370">
        <v>2.6921699999999999E-7</v>
      </c>
      <c r="G370">
        <v>1.55848E-5</v>
      </c>
      <c r="I370" t="str">
        <f t="shared" si="94"/>
        <v>International Aviation</v>
      </c>
      <c r="J370" s="25">
        <f t="shared" si="95"/>
        <v>0</v>
      </c>
      <c r="K370" s="25">
        <f t="shared" si="96"/>
        <v>0</v>
      </c>
      <c r="L370" s="25">
        <f t="shared" si="97"/>
        <v>2.3091136354029165E-7</v>
      </c>
      <c r="M370" s="25">
        <f t="shared" si="98"/>
        <v>1.2231988546017521E-5</v>
      </c>
    </row>
    <row r="371" spans="1:13" x14ac:dyDescent="0.35">
      <c r="B371" t="s">
        <v>49</v>
      </c>
      <c r="C371" t="s">
        <v>68</v>
      </c>
      <c r="D371">
        <v>0</v>
      </c>
      <c r="E371">
        <v>0</v>
      </c>
      <c r="F371">
        <v>6.6082700000000003E-6</v>
      </c>
      <c r="G371">
        <v>5.4508500000000002E-5</v>
      </c>
      <c r="I371" t="str">
        <f t="shared" si="94"/>
        <v>International Shipping</v>
      </c>
      <c r="J371" s="25">
        <f t="shared" si="95"/>
        <v>0</v>
      </c>
      <c r="K371" s="25">
        <f t="shared" si="96"/>
        <v>0</v>
      </c>
      <c r="L371" s="25">
        <f t="shared" si="97"/>
        <v>5.6680099560666792E-6</v>
      </c>
      <c r="M371" s="25">
        <f t="shared" si="98"/>
        <v>4.2781899521366718E-5</v>
      </c>
    </row>
    <row r="372" spans="1:13" x14ac:dyDescent="0.35">
      <c r="B372" t="s">
        <v>49</v>
      </c>
      <c r="C372" t="s">
        <v>65</v>
      </c>
      <c r="D372">
        <v>0.1688211</v>
      </c>
      <c r="E372">
        <v>0.19300790299999998</v>
      </c>
      <c r="F372">
        <v>0.20380114699999902</v>
      </c>
      <c r="G372">
        <v>0.20855838100000001</v>
      </c>
      <c r="I372" t="str">
        <f t="shared" si="94"/>
        <v>Residential</v>
      </c>
      <c r="J372" s="25">
        <f t="shared" si="95"/>
        <v>0.207647792036734</v>
      </c>
      <c r="K372" s="25">
        <f t="shared" si="96"/>
        <v>0.19003324006340594</v>
      </c>
      <c r="L372" s="25">
        <f t="shared" si="97"/>
        <v>0.17480322841739263</v>
      </c>
      <c r="M372" s="25">
        <f t="shared" si="98"/>
        <v>0.16369050148657399</v>
      </c>
    </row>
    <row r="373" spans="1:13" x14ac:dyDescent="0.35">
      <c r="B373" t="s">
        <v>49</v>
      </c>
      <c r="C373" t="s">
        <v>67</v>
      </c>
      <c r="D373">
        <v>7.1488349500000003E-3</v>
      </c>
      <c r="E373">
        <v>3.1937219209669979E-2</v>
      </c>
      <c r="F373">
        <v>7.4340290685533009E-2</v>
      </c>
      <c r="G373">
        <v>0.111922196886</v>
      </c>
      <c r="I373" t="str">
        <f t="shared" si="94"/>
        <v>Transportation</v>
      </c>
      <c r="J373" s="25">
        <f t="shared" si="95"/>
        <v>8.7929754811604463E-3</v>
      </c>
      <c r="K373" s="25">
        <f t="shared" si="96"/>
        <v>3.1444998628003519E-2</v>
      </c>
      <c r="L373" s="25">
        <f t="shared" si="97"/>
        <v>6.3762756022755135E-2</v>
      </c>
      <c r="M373" s="25">
        <f t="shared" si="98"/>
        <v>8.784399096264757E-2</v>
      </c>
    </row>
    <row r="374" spans="1:13" x14ac:dyDescent="0.35">
      <c r="B374" t="s">
        <v>50</v>
      </c>
      <c r="C374" t="s">
        <v>60</v>
      </c>
      <c r="D374">
        <v>0.14270539999999901</v>
      </c>
      <c r="E374">
        <v>0.16947773999999999</v>
      </c>
      <c r="F374">
        <v>0.19785788000000001</v>
      </c>
      <c r="G374">
        <v>0.23621500000000001</v>
      </c>
      <c r="I374" t="str">
        <f t="shared" si="94"/>
        <v>Agriculture</v>
      </c>
      <c r="J374" s="25">
        <f t="shared" si="95"/>
        <v>9.7589124906784525E-3</v>
      </c>
      <c r="K374" s="25">
        <f t="shared" si="96"/>
        <v>9.5549355272699071E-3</v>
      </c>
      <c r="L374" s="25">
        <f t="shared" si="97"/>
        <v>9.4535473723759405E-3</v>
      </c>
      <c r="M374" s="25">
        <f t="shared" si="98"/>
        <v>1.0167166472995049E-2</v>
      </c>
    </row>
    <row r="375" spans="1:13" x14ac:dyDescent="0.35">
      <c r="B375" t="s">
        <v>50</v>
      </c>
      <c r="C375" t="s">
        <v>64</v>
      </c>
      <c r="D375">
        <v>5.6520232000000004</v>
      </c>
      <c r="E375">
        <v>6.4742102999999993</v>
      </c>
      <c r="F375">
        <v>6.9756912999999994</v>
      </c>
      <c r="G375">
        <v>7.3756537</v>
      </c>
      <c r="I375" t="str">
        <f t="shared" si="94"/>
        <v>Commercial</v>
      </c>
      <c r="J375" s="25">
        <f t="shared" si="95"/>
        <v>0.38651375353760115</v>
      </c>
      <c r="K375" s="25">
        <f t="shared" si="96"/>
        <v>0.36500759336587074</v>
      </c>
      <c r="L375" s="25">
        <f t="shared" si="97"/>
        <v>0.33329492946968148</v>
      </c>
      <c r="M375" s="25">
        <f t="shared" si="98"/>
        <v>0.31746290038762093</v>
      </c>
    </row>
    <row r="376" spans="1:13" x14ac:dyDescent="0.35">
      <c r="B376" t="s">
        <v>50</v>
      </c>
      <c r="C376" t="s">
        <v>53</v>
      </c>
      <c r="D376">
        <v>3.39646918</v>
      </c>
      <c r="E376">
        <v>3.8027769389999984</v>
      </c>
      <c r="F376">
        <v>4.1066962873999984</v>
      </c>
      <c r="G376">
        <v>4.3445663254999989</v>
      </c>
      <c r="I376" t="str">
        <f t="shared" si="94"/>
        <v>Industry</v>
      </c>
      <c r="J376" s="25">
        <f t="shared" si="95"/>
        <v>0.23226763321434671</v>
      </c>
      <c r="K376" s="25">
        <f t="shared" si="96"/>
        <v>0.21439563966768613</v>
      </c>
      <c r="L376" s="25">
        <f t="shared" si="97"/>
        <v>0.19621582873978172</v>
      </c>
      <c r="M376" s="25">
        <f t="shared" si="98"/>
        <v>0.1869988319299235</v>
      </c>
    </row>
    <row r="377" spans="1:13" x14ac:dyDescent="0.35">
      <c r="B377" t="s">
        <v>50</v>
      </c>
      <c r="C377" t="s">
        <v>66</v>
      </c>
      <c r="D377">
        <v>0</v>
      </c>
      <c r="E377">
        <v>0</v>
      </c>
      <c r="F377">
        <v>1.48856E-6</v>
      </c>
      <c r="G377">
        <v>7.7717699999999996E-5</v>
      </c>
      <c r="I377" t="str">
        <f t="shared" si="94"/>
        <v>International Aviation</v>
      </c>
      <c r="J377" s="25">
        <f t="shared" si="95"/>
        <v>0</v>
      </c>
      <c r="K377" s="25">
        <f t="shared" si="96"/>
        <v>0</v>
      </c>
      <c r="L377" s="25">
        <f t="shared" si="97"/>
        <v>7.1122628406934965E-8</v>
      </c>
      <c r="M377" s="25">
        <f t="shared" si="98"/>
        <v>3.3451253891509316E-6</v>
      </c>
    </row>
    <row r="378" spans="1:13" x14ac:dyDescent="0.35">
      <c r="B378" t="s">
        <v>50</v>
      </c>
      <c r="C378" t="s">
        <v>68</v>
      </c>
      <c r="D378">
        <v>0</v>
      </c>
      <c r="E378">
        <v>0</v>
      </c>
      <c r="F378">
        <v>7.0607399999999998E-5</v>
      </c>
      <c r="G378">
        <v>4.75355E-4</v>
      </c>
      <c r="I378" t="str">
        <f t="shared" si="94"/>
        <v>International Shipping</v>
      </c>
      <c r="J378" s="25">
        <f t="shared" si="95"/>
        <v>0</v>
      </c>
      <c r="K378" s="25">
        <f t="shared" si="96"/>
        <v>0</v>
      </c>
      <c r="L378" s="25">
        <f t="shared" si="97"/>
        <v>3.3735851245363438E-6</v>
      </c>
      <c r="M378" s="25">
        <f t="shared" si="98"/>
        <v>2.0460230801475612E-5</v>
      </c>
    </row>
    <row r="379" spans="1:13" x14ac:dyDescent="0.35">
      <c r="B379" t="s">
        <v>50</v>
      </c>
      <c r="C379" t="s">
        <v>65</v>
      </c>
      <c r="D379">
        <v>5.3747944000000007</v>
      </c>
      <c r="E379">
        <v>6.1443556999999904</v>
      </c>
      <c r="F379">
        <v>6.6263668999999989</v>
      </c>
      <c r="G379">
        <v>7.0560454000000004</v>
      </c>
      <c r="I379" t="str">
        <f t="shared" si="94"/>
        <v>Residential</v>
      </c>
      <c r="J379" s="25">
        <f t="shared" si="95"/>
        <v>0.36755545483905283</v>
      </c>
      <c r="K379" s="25">
        <f t="shared" si="96"/>
        <v>0.34641081814115099</v>
      </c>
      <c r="L379" s="25">
        <f t="shared" si="97"/>
        <v>0.31660438995855961</v>
      </c>
      <c r="M379" s="25">
        <f t="shared" si="98"/>
        <v>0.30370631933963105</v>
      </c>
    </row>
    <row r="380" spans="1:13" x14ac:dyDescent="0.35">
      <c r="B380" t="s">
        <v>50</v>
      </c>
      <c r="C380" t="s">
        <v>67</v>
      </c>
      <c r="D380">
        <v>5.7092117180529992E-2</v>
      </c>
      <c r="E380">
        <v>1.1463727867547899</v>
      </c>
      <c r="F380">
        <v>3.0228007559300001</v>
      </c>
      <c r="G380">
        <v>4.2200866270000006</v>
      </c>
      <c r="I380" t="str">
        <f t="shared" si="94"/>
        <v>Transportation</v>
      </c>
      <c r="J380" s="25">
        <f t="shared" si="95"/>
        <v>3.9042459183209316E-3</v>
      </c>
      <c r="K380" s="25">
        <f t="shared" si="96"/>
        <v>6.4631013298022219E-2</v>
      </c>
      <c r="L380" s="25">
        <f t="shared" si="97"/>
        <v>0.14442785975184844</v>
      </c>
      <c r="M380" s="25">
        <f t="shared" si="98"/>
        <v>0.18164097651363872</v>
      </c>
    </row>
    <row r="381" spans="1:13" x14ac:dyDescent="0.35">
      <c r="B381" t="s">
        <v>402</v>
      </c>
      <c r="D381">
        <v>79.975483918275302</v>
      </c>
      <c r="E381">
        <v>111.7829447383142</v>
      </c>
      <c r="F381">
        <v>151.65428128992889</v>
      </c>
      <c r="G381">
        <v>194.56987517466101</v>
      </c>
    </row>
    <row r="383" spans="1:13" x14ac:dyDescent="0.35">
      <c r="B383" s="14" t="s">
        <v>0</v>
      </c>
      <c r="C383" s="14" t="s">
        <v>59</v>
      </c>
      <c r="D383" s="14">
        <v>2020</v>
      </c>
      <c r="E383" s="14">
        <f>D383+10</f>
        <v>2030</v>
      </c>
      <c r="F383" s="14">
        <f>E383+10</f>
        <v>2040</v>
      </c>
      <c r="G383" s="14">
        <f>F383+10</f>
        <v>2050</v>
      </c>
      <c r="I383" s="37" t="s">
        <v>391</v>
      </c>
    </row>
    <row r="384" spans="1:13" x14ac:dyDescent="0.35">
      <c r="A384" t="str">
        <f t="shared" ref="A384:A447" si="99">B164</f>
        <v>Africa_Eastern</v>
      </c>
      <c r="B384" t="str">
        <f t="shared" ref="B384:B447" si="100">VLOOKUP($A384,$A$3:$B$34,2,FALSE)</f>
        <v>East Africa</v>
      </c>
      <c r="C384" t="str">
        <f t="shared" ref="C384:C447" si="101">C164</f>
        <v>Agriculture</v>
      </c>
      <c r="D384" s="15">
        <f>VLOOKUP($A384,$A$3:$G$34,D$111,FALSE)*SUMIFS(J$164:J$380,$I$164:$I$380,$C384,$B$164:$B$380,$A384)</f>
        <v>0.3564276095622459</v>
      </c>
      <c r="E384" s="15">
        <f t="shared" ref="E384:E447" si="102">VLOOKUP($A384,$A$3:$G$34,E$111,FALSE)*SUMIFS(K$164:K$380,$I$164:$I$380,$C384,$B$164:$B$380,$A384)</f>
        <v>0.56754154011966196</v>
      </c>
      <c r="F384" s="15">
        <f t="shared" ref="F384:F447" si="103">VLOOKUP($A384,$A$3:$G$34,F$111,FALSE)*SUMIFS(L$164:L$380,$I$164:$I$380,$C384,$B$164:$B$380,$A384)</f>
        <v>0.72337636398678506</v>
      </c>
      <c r="G384" s="15">
        <f t="shared" ref="G384:G447" si="104">VLOOKUP($A384,$A$3:$G$34,G$111,FALSE)*SUMIFS(M$164:M$380,$I$164:$I$380,$C384,$B$164:$B$380,$A384)</f>
        <v>0.97981572745457168</v>
      </c>
      <c r="H384" s="15" t="str">
        <f>INDEX('GCAM By Region By Sector'!$A$2:$A$342,MATCH(A384,'GCAM By Region By Sector'!$B$2:$B$342,0),1)</f>
        <v>GCAM</v>
      </c>
      <c r="I384" s="37" t="b">
        <f>IF(SUM(D384:D390)=VLOOKUP($A384,$A$3:$G$34,D$111,FALSE),TRUE,SUM(D384:D390)-VLOOKUP($A384,$A$3:$G$34,D$111,FALSE))</f>
        <v>1</v>
      </c>
      <c r="J384" s="37" t="b">
        <f>IF(SUM(E384:E390)=VLOOKUP($A384,$A$3:$G$34,E$111,FALSE),TRUE,SUM(E384:E390)-VLOOKUP($A384,$A$3:$G$34,E$111,FALSE))</f>
        <v>1</v>
      </c>
      <c r="K384" s="37" t="b">
        <f>IF(SUM(F384:F390)=VLOOKUP($A384,$A$3:$G$34,F$111,FALSE),TRUE,SUM(F384:F390)-VLOOKUP($A384,$A$3:$G$34,F$111,FALSE))</f>
        <v>1</v>
      </c>
      <c r="L384" s="37" t="b">
        <f>IF(SUM(G384:G390)=VLOOKUP($A384,$A$3:$G$34,G$111,FALSE),TRUE,SUM(G384:G390)-VLOOKUP($A384,$A$3:$G$34,G$111,FALSE))</f>
        <v>1</v>
      </c>
    </row>
    <row r="385" spans="1:12" x14ac:dyDescent="0.35">
      <c r="A385" t="str">
        <f t="shared" si="99"/>
        <v>Africa_Eastern</v>
      </c>
      <c r="B385" t="str">
        <f t="shared" si="100"/>
        <v>East Africa</v>
      </c>
      <c r="C385" t="str">
        <f t="shared" si="101"/>
        <v>Commercial</v>
      </c>
      <c r="D385" s="15">
        <f t="shared" ref="D385:D447" si="105">VLOOKUP($A385,$A$3:$G$34,D$111,FALSE)*SUMIFS(J$164:J$380,$I$164:$I$380,$C385,$B$164:$B$380,$A385)</f>
        <v>2.0486981541300104</v>
      </c>
      <c r="E385" s="15">
        <f t="shared" si="102"/>
        <v>3.959303931966033</v>
      </c>
      <c r="F385" s="15">
        <f t="shared" si="103"/>
        <v>12.147911462679701</v>
      </c>
      <c r="G385" s="15">
        <f t="shared" si="104"/>
        <v>27.910138337898811</v>
      </c>
      <c r="H385" s="15" t="str">
        <f>INDEX('GCAM By Region By Sector'!$A$2:$A$342,MATCH(A385,'GCAM By Region By Sector'!$B$2:$B$342,0),1)</f>
        <v>GCAM</v>
      </c>
      <c r="I385" s="37"/>
      <c r="J385" s="37"/>
      <c r="K385" s="37"/>
      <c r="L385" s="37"/>
    </row>
    <row r="386" spans="1:12" x14ac:dyDescent="0.35">
      <c r="A386" t="str">
        <f t="shared" si="99"/>
        <v>Africa_Eastern</v>
      </c>
      <c r="B386" t="str">
        <f t="shared" si="100"/>
        <v>East Africa</v>
      </c>
      <c r="C386" t="str">
        <f t="shared" si="101"/>
        <v>Industry</v>
      </c>
      <c r="D386" s="15">
        <f t="shared" si="105"/>
        <v>5.4502732960835436</v>
      </c>
      <c r="E386" s="15">
        <f t="shared" si="102"/>
        <v>16.207405456749068</v>
      </c>
      <c r="F386" s="15">
        <f t="shared" si="103"/>
        <v>71.206931184011395</v>
      </c>
      <c r="G386" s="15">
        <f t="shared" si="104"/>
        <v>164.69244082419854</v>
      </c>
      <c r="H386" s="15" t="str">
        <f>INDEX('GCAM By Region By Sector'!$A$2:$A$342,MATCH(A386,'GCAM By Region By Sector'!$B$2:$B$342,0),1)</f>
        <v>GCAM</v>
      </c>
      <c r="I386" s="37"/>
      <c r="J386" s="37"/>
      <c r="K386" s="37"/>
      <c r="L386" s="37"/>
    </row>
    <row r="387" spans="1:12" x14ac:dyDescent="0.35">
      <c r="A387" t="str">
        <f t="shared" si="99"/>
        <v>Africa_Eastern</v>
      </c>
      <c r="B387" t="str">
        <f t="shared" si="100"/>
        <v>East Africa</v>
      </c>
      <c r="C387" t="str">
        <f t="shared" si="101"/>
        <v>International Aviation</v>
      </c>
      <c r="D387" s="15">
        <f t="shared" si="105"/>
        <v>0</v>
      </c>
      <c r="E387" s="15">
        <f t="shared" si="102"/>
        <v>0</v>
      </c>
      <c r="F387" s="15">
        <f t="shared" si="103"/>
        <v>1.2994889583928305E-5</v>
      </c>
      <c r="G387" s="15">
        <f t="shared" si="104"/>
        <v>1.3119718234636465E-3</v>
      </c>
      <c r="H387" s="15" t="str">
        <f>INDEX('GCAM By Region By Sector'!$A$2:$A$342,MATCH(A387,'GCAM By Region By Sector'!$B$2:$B$342,0),1)</f>
        <v>GCAM</v>
      </c>
      <c r="I387" s="37"/>
      <c r="J387" s="37"/>
      <c r="K387" s="37"/>
      <c r="L387" s="37"/>
    </row>
    <row r="388" spans="1:12" x14ac:dyDescent="0.35">
      <c r="A388" t="str">
        <f t="shared" si="99"/>
        <v>Africa_Eastern</v>
      </c>
      <c r="B388" t="str">
        <f t="shared" si="100"/>
        <v>East Africa</v>
      </c>
      <c r="C388" t="str">
        <f t="shared" si="101"/>
        <v>International Shipping</v>
      </c>
      <c r="D388" s="15">
        <f t="shared" si="105"/>
        <v>0</v>
      </c>
      <c r="E388" s="15">
        <f t="shared" si="102"/>
        <v>0</v>
      </c>
      <c r="F388" s="15">
        <f t="shared" si="103"/>
        <v>1.3803261705475051E-4</v>
      </c>
      <c r="G388" s="15">
        <f t="shared" si="104"/>
        <v>1.4435345980352485E-3</v>
      </c>
      <c r="H388" s="15" t="str">
        <f>INDEX('GCAM By Region By Sector'!$A$2:$A$342,MATCH(A388,'GCAM By Region By Sector'!$B$2:$B$342,0),1)</f>
        <v>GCAM</v>
      </c>
      <c r="I388" s="37"/>
      <c r="J388" s="37"/>
      <c r="K388" s="37"/>
      <c r="L388" s="37"/>
    </row>
    <row r="389" spans="1:12" x14ac:dyDescent="0.35">
      <c r="A389" t="str">
        <f t="shared" si="99"/>
        <v>Africa_Eastern</v>
      </c>
      <c r="B389" t="str">
        <f t="shared" si="100"/>
        <v>East Africa</v>
      </c>
      <c r="C389" t="str">
        <f t="shared" si="101"/>
        <v>Residential</v>
      </c>
      <c r="D389" s="15">
        <f t="shared" si="105"/>
        <v>4.0594679573971808</v>
      </c>
      <c r="E389" s="15">
        <f t="shared" si="102"/>
        <v>9.6124573300299048</v>
      </c>
      <c r="F389" s="15">
        <f t="shared" si="103"/>
        <v>34.823606233256633</v>
      </c>
      <c r="G389" s="15">
        <f t="shared" si="104"/>
        <v>71.292259214707357</v>
      </c>
      <c r="H389" s="15" t="str">
        <f>INDEX('GCAM By Region By Sector'!$A$2:$A$342,MATCH(A389,'GCAM By Region By Sector'!$B$2:$B$342,0),1)</f>
        <v>GCAM</v>
      </c>
      <c r="I389" s="37"/>
      <c r="J389" s="37"/>
      <c r="K389" s="37"/>
      <c r="L389" s="37"/>
    </row>
    <row r="390" spans="1:12" x14ac:dyDescent="0.35">
      <c r="A390" t="str">
        <f t="shared" si="99"/>
        <v>Africa_Eastern</v>
      </c>
      <c r="B390" t="str">
        <f t="shared" si="100"/>
        <v>East Africa</v>
      </c>
      <c r="C390" t="str">
        <f t="shared" si="101"/>
        <v>Transportation</v>
      </c>
      <c r="D390" s="15">
        <f t="shared" si="105"/>
        <v>0.13189745323751742</v>
      </c>
      <c r="E390" s="15">
        <f t="shared" si="102"/>
        <v>1.379512248191296</v>
      </c>
      <c r="F390" s="15">
        <f t="shared" si="103"/>
        <v>5.8786611467589562</v>
      </c>
      <c r="G390" s="15">
        <f t="shared" si="104"/>
        <v>12.9478086784152</v>
      </c>
      <c r="H390" s="15" t="str">
        <f>INDEX('GCAM By Region By Sector'!$A$2:$A$342,MATCH(A390,'GCAM By Region By Sector'!$B$2:$B$342,0),1)</f>
        <v>GCAM</v>
      </c>
      <c r="I390" s="37"/>
      <c r="J390" s="37"/>
      <c r="K390" s="37"/>
      <c r="L390" s="37"/>
    </row>
    <row r="391" spans="1:12" x14ac:dyDescent="0.35">
      <c r="A391" t="str">
        <f t="shared" si="99"/>
        <v>Africa_Northern</v>
      </c>
      <c r="B391" t="str">
        <f t="shared" si="100"/>
        <v>North Africa</v>
      </c>
      <c r="C391" t="str">
        <f t="shared" si="101"/>
        <v>Agriculture</v>
      </c>
      <c r="D391" s="15">
        <f t="shared" si="105"/>
        <v>8.1276672244471744</v>
      </c>
      <c r="E391" s="15">
        <f t="shared" si="102"/>
        <v>7.9425773328645244</v>
      </c>
      <c r="F391" s="15">
        <f t="shared" si="103"/>
        <v>7.7282460442889986</v>
      </c>
      <c r="G391" s="15">
        <f t="shared" si="104"/>
        <v>7.9747600193196</v>
      </c>
      <c r="H391" s="15" t="str">
        <f>INDEX('GCAM By Region By Sector'!$A$2:$A$342,MATCH(A391,'GCAM By Region By Sector'!$B$2:$B$342,0),1)</f>
        <v>GCAM</v>
      </c>
      <c r="I391" s="37" t="b">
        <f>IF(SUM(D391:D397)=VLOOKUP($A391,$A$3:$G$34,D$111,FALSE),TRUE,SUM(D391:D397)-VLOOKUP($A391,$A$3:$G$34,D$111,FALSE))</f>
        <v>1</v>
      </c>
      <c r="J391" s="37" t="b">
        <f>IF(SUM(E391:E397)=VLOOKUP($A391,$A$3:$G$34,E$111,FALSE),TRUE,SUM(E391:E397)-VLOOKUP($A391,$A$3:$G$34,E$111,FALSE))</f>
        <v>1</v>
      </c>
      <c r="K391" s="37" t="b">
        <f>IF(SUM(F391:F397)=VLOOKUP($A391,$A$3:$G$34,F$111,FALSE),TRUE,SUM(F391:F397)-VLOOKUP($A391,$A$3:$G$34,F$111,FALSE))</f>
        <v>1</v>
      </c>
      <c r="L391" s="37" t="b">
        <f>IF(SUM(G391:G397)=VLOOKUP($A391,$A$3:$G$34,G$111,FALSE),TRUE,SUM(G391:G397)-VLOOKUP($A391,$A$3:$G$34,G$111,FALSE))</f>
        <v>1</v>
      </c>
    </row>
    <row r="392" spans="1:12" x14ac:dyDescent="0.35">
      <c r="A392" t="str">
        <f t="shared" si="99"/>
        <v>Africa_Northern</v>
      </c>
      <c r="B392" t="str">
        <f t="shared" si="100"/>
        <v>North Africa</v>
      </c>
      <c r="C392" t="str">
        <f t="shared" si="101"/>
        <v>Commercial</v>
      </c>
      <c r="D392" s="15">
        <f t="shared" si="105"/>
        <v>37.063695324118129</v>
      </c>
      <c r="E392" s="15">
        <f t="shared" si="102"/>
        <v>57.615615595216269</v>
      </c>
      <c r="F392" s="15">
        <f t="shared" si="103"/>
        <v>93.52706499297777</v>
      </c>
      <c r="G392" s="15">
        <f t="shared" si="104"/>
        <v>132.18931783120709</v>
      </c>
      <c r="H392" s="15" t="str">
        <f>INDEX('GCAM By Region By Sector'!$A$2:$A$342,MATCH(A392,'GCAM By Region By Sector'!$B$2:$B$342,0),1)</f>
        <v>GCAM</v>
      </c>
      <c r="I392" s="37"/>
      <c r="J392" s="37"/>
      <c r="K392" s="37"/>
      <c r="L392" s="37"/>
    </row>
    <row r="393" spans="1:12" x14ac:dyDescent="0.35">
      <c r="A393" t="str">
        <f t="shared" si="99"/>
        <v>Africa_Northern</v>
      </c>
      <c r="B393" t="str">
        <f t="shared" si="100"/>
        <v>North Africa</v>
      </c>
      <c r="C393" t="str">
        <f t="shared" si="101"/>
        <v>Industry</v>
      </c>
      <c r="D393" s="15">
        <f t="shared" si="105"/>
        <v>53.100573120228582</v>
      </c>
      <c r="E393" s="15">
        <f t="shared" si="102"/>
        <v>67.134682399473604</v>
      </c>
      <c r="F393" s="15">
        <f t="shared" si="103"/>
        <v>91.55940294706069</v>
      </c>
      <c r="G393" s="15">
        <f t="shared" si="104"/>
        <v>114.47881824545695</v>
      </c>
      <c r="H393" s="15" t="str">
        <f>INDEX('GCAM By Region By Sector'!$A$2:$A$342,MATCH(A393,'GCAM By Region By Sector'!$B$2:$B$342,0),1)</f>
        <v>GCAM</v>
      </c>
      <c r="I393" s="37"/>
      <c r="J393" s="37"/>
      <c r="K393" s="37"/>
      <c r="L393" s="37"/>
    </row>
    <row r="394" spans="1:12" x14ac:dyDescent="0.35">
      <c r="A394" t="str">
        <f t="shared" si="99"/>
        <v>Africa_Northern</v>
      </c>
      <c r="B394" t="str">
        <f t="shared" si="100"/>
        <v>North Africa</v>
      </c>
      <c r="C394" t="str">
        <f t="shared" si="101"/>
        <v>International Aviation</v>
      </c>
      <c r="D394" s="15">
        <f t="shared" si="105"/>
        <v>0</v>
      </c>
      <c r="E394" s="15">
        <f t="shared" si="102"/>
        <v>0</v>
      </c>
      <c r="F394" s="15">
        <f t="shared" si="103"/>
        <v>2.2160362657662121E-5</v>
      </c>
      <c r="G394" s="15">
        <f t="shared" si="104"/>
        <v>1.4791468627713886E-3</v>
      </c>
      <c r="H394" s="15" t="str">
        <f>INDEX('GCAM By Region By Sector'!$A$2:$A$342,MATCH(A394,'GCAM By Region By Sector'!$B$2:$B$342,0),1)</f>
        <v>GCAM</v>
      </c>
      <c r="I394" s="37"/>
      <c r="J394" s="37"/>
      <c r="K394" s="37"/>
      <c r="L394" s="37"/>
    </row>
    <row r="395" spans="1:12" x14ac:dyDescent="0.35">
      <c r="A395" t="str">
        <f t="shared" si="99"/>
        <v>Africa_Northern</v>
      </c>
      <c r="B395" t="str">
        <f t="shared" si="100"/>
        <v>North Africa</v>
      </c>
      <c r="C395" t="str">
        <f t="shared" si="101"/>
        <v>International Shipping</v>
      </c>
      <c r="D395" s="15">
        <f t="shared" si="105"/>
        <v>0</v>
      </c>
      <c r="E395" s="15">
        <f t="shared" si="102"/>
        <v>0</v>
      </c>
      <c r="F395" s="15">
        <f t="shared" si="103"/>
        <v>4.147589954267124E-4</v>
      </c>
      <c r="G395" s="15">
        <f t="shared" si="104"/>
        <v>3.0080005630507651E-3</v>
      </c>
      <c r="H395" s="15" t="str">
        <f>INDEX('GCAM By Region By Sector'!$A$2:$A$342,MATCH(A395,'GCAM By Region By Sector'!$B$2:$B$342,0),1)</f>
        <v>GCAM</v>
      </c>
      <c r="I395" s="37"/>
      <c r="J395" s="37"/>
      <c r="K395" s="37"/>
      <c r="L395" s="37"/>
    </row>
    <row r="396" spans="1:12" x14ac:dyDescent="0.35">
      <c r="A396" t="str">
        <f t="shared" si="99"/>
        <v>Africa_Northern</v>
      </c>
      <c r="B396" t="str">
        <f t="shared" si="100"/>
        <v>North Africa</v>
      </c>
      <c r="C396" t="str">
        <f t="shared" si="101"/>
        <v>Residential</v>
      </c>
      <c r="D396" s="15">
        <f t="shared" si="105"/>
        <v>74.247617769733822</v>
      </c>
      <c r="E396" s="15">
        <f t="shared" si="102"/>
        <v>92.541417997300641</v>
      </c>
      <c r="F396" s="15">
        <f t="shared" si="103"/>
        <v>114.16047179659974</v>
      </c>
      <c r="G396" s="15">
        <f t="shared" si="104"/>
        <v>128.29393791129223</v>
      </c>
      <c r="H396" s="15" t="str">
        <f>INDEX('GCAM By Region By Sector'!$A$2:$A$342,MATCH(A396,'GCAM By Region By Sector'!$B$2:$B$342,0),1)</f>
        <v>GCAM</v>
      </c>
      <c r="I396" s="37"/>
      <c r="J396" s="37"/>
      <c r="K396" s="37"/>
      <c r="L396" s="37"/>
    </row>
    <row r="397" spans="1:12" x14ac:dyDescent="0.35">
      <c r="A397" t="str">
        <f t="shared" si="99"/>
        <v>Africa_Northern</v>
      </c>
      <c r="B397" t="str">
        <f t="shared" si="100"/>
        <v>North Africa</v>
      </c>
      <c r="C397" t="str">
        <f t="shared" si="101"/>
        <v>Transportation</v>
      </c>
      <c r="D397" s="15">
        <f t="shared" si="105"/>
        <v>2.3759118366078935</v>
      </c>
      <c r="E397" s="15">
        <f t="shared" si="102"/>
        <v>10.272477167675236</v>
      </c>
      <c r="F397" s="15">
        <f t="shared" si="103"/>
        <v>28.9481827735152</v>
      </c>
      <c r="G397" s="15">
        <f t="shared" si="104"/>
        <v>51.56186420458009</v>
      </c>
      <c r="H397" s="15" t="str">
        <f>INDEX('GCAM By Region By Sector'!$A$2:$A$342,MATCH(A397,'GCAM By Region By Sector'!$B$2:$B$342,0),1)</f>
        <v>GCAM</v>
      </c>
      <c r="I397" s="37"/>
      <c r="J397" s="37"/>
      <c r="K397" s="37"/>
      <c r="L397" s="37"/>
    </row>
    <row r="398" spans="1:12" x14ac:dyDescent="0.35">
      <c r="A398" t="str">
        <f t="shared" si="99"/>
        <v>Africa_Southern</v>
      </c>
      <c r="B398" t="str">
        <f t="shared" si="100"/>
        <v>Southern Africa</v>
      </c>
      <c r="C398" t="str">
        <f t="shared" si="101"/>
        <v>Agriculture</v>
      </c>
      <c r="D398" s="15">
        <f t="shared" si="105"/>
        <v>0.47072385432223035</v>
      </c>
      <c r="E398" s="15">
        <f t="shared" si="102"/>
        <v>0.4294106837899419</v>
      </c>
      <c r="F398" s="15">
        <f t="shared" si="103"/>
        <v>0.76406593965744329</v>
      </c>
      <c r="G398" s="15">
        <f t="shared" si="104"/>
        <v>1.5606281278684355</v>
      </c>
      <c r="H398" s="15" t="str">
        <f>INDEX('GCAM By Region By Sector'!$A$2:$A$342,MATCH(A398,'GCAM By Region By Sector'!$B$2:$B$342,0),1)</f>
        <v>GCAM</v>
      </c>
      <c r="I398" s="37" t="b">
        <f>IF(SUM(D398:D404)=VLOOKUP($A398,$A$3:$G$34,D$111,FALSE),TRUE,SUM(D398:D404)-VLOOKUP($A398,$A$3:$G$34,D$111,FALSE))</f>
        <v>1</v>
      </c>
      <c r="J398" s="37" t="b">
        <f>IF(SUM(E398:E404)=VLOOKUP($A398,$A$3:$G$34,E$111,FALSE),TRUE,SUM(E398:E404)-VLOOKUP($A398,$A$3:$G$34,E$111,FALSE))</f>
        <v>1</v>
      </c>
      <c r="K398" s="37" t="b">
        <f>IF(SUM(F398:F404)=VLOOKUP($A398,$A$3:$G$34,F$111,FALSE),TRUE,SUM(F398:F404)-VLOOKUP($A398,$A$3:$G$34,F$111,FALSE))</f>
        <v>1</v>
      </c>
      <c r="L398" s="37" t="b">
        <f>IF(SUM(G398:G404)=VLOOKUP($A398,$A$3:$G$34,G$111,FALSE),TRUE,SUM(G398:G404)-VLOOKUP($A398,$A$3:$G$34,G$111,FALSE))</f>
        <v>1</v>
      </c>
    </row>
    <row r="399" spans="1:12" x14ac:dyDescent="0.35">
      <c r="A399" t="str">
        <f t="shared" si="99"/>
        <v>Africa_Southern</v>
      </c>
      <c r="B399" t="str">
        <f t="shared" si="100"/>
        <v>Southern Africa</v>
      </c>
      <c r="C399" t="str">
        <f t="shared" si="101"/>
        <v>Commercial</v>
      </c>
      <c r="D399" s="15">
        <f t="shared" si="105"/>
        <v>2.7243508378719592</v>
      </c>
      <c r="E399" s="15">
        <f t="shared" si="102"/>
        <v>5.7301512660397078</v>
      </c>
      <c r="F399" s="15">
        <f t="shared" si="103"/>
        <v>19.477403684021866</v>
      </c>
      <c r="G399" s="15">
        <f t="shared" si="104"/>
        <v>49.480243764839102</v>
      </c>
      <c r="H399" s="15" t="str">
        <f>INDEX('GCAM By Region By Sector'!$A$2:$A$342,MATCH(A399,'GCAM By Region By Sector'!$B$2:$B$342,0),1)</f>
        <v>GCAM</v>
      </c>
      <c r="I399" s="37"/>
      <c r="J399" s="37"/>
      <c r="K399" s="37"/>
      <c r="L399" s="37"/>
    </row>
    <row r="400" spans="1:12" x14ac:dyDescent="0.35">
      <c r="A400" t="str">
        <f t="shared" si="99"/>
        <v>Africa_Southern</v>
      </c>
      <c r="B400" t="str">
        <f t="shared" si="100"/>
        <v>Southern Africa</v>
      </c>
      <c r="C400" t="str">
        <f t="shared" si="101"/>
        <v>Industry</v>
      </c>
      <c r="D400" s="15">
        <f t="shared" si="105"/>
        <v>7.4398799935681978</v>
      </c>
      <c r="E400" s="15">
        <f t="shared" si="102"/>
        <v>13.799752377296098</v>
      </c>
      <c r="F400" s="15">
        <f t="shared" si="103"/>
        <v>40.338196921868487</v>
      </c>
      <c r="G400" s="15">
        <f t="shared" si="104"/>
        <v>96.990173404356156</v>
      </c>
      <c r="H400" s="15" t="str">
        <f>INDEX('GCAM By Region By Sector'!$A$2:$A$342,MATCH(A400,'GCAM By Region By Sector'!$B$2:$B$342,0),1)</f>
        <v>GCAM</v>
      </c>
      <c r="I400" s="37"/>
      <c r="J400" s="37"/>
      <c r="K400" s="37"/>
      <c r="L400" s="37"/>
    </row>
    <row r="401" spans="1:12" x14ac:dyDescent="0.35">
      <c r="A401" t="str">
        <f t="shared" si="99"/>
        <v>Africa_Southern</v>
      </c>
      <c r="B401" t="str">
        <f t="shared" si="100"/>
        <v>Southern Africa</v>
      </c>
      <c r="C401" t="str">
        <f t="shared" si="101"/>
        <v>International Aviation</v>
      </c>
      <c r="D401" s="15">
        <f t="shared" si="105"/>
        <v>0</v>
      </c>
      <c r="E401" s="15">
        <f t="shared" si="102"/>
        <v>0</v>
      </c>
      <c r="F401" s="15">
        <f t="shared" si="103"/>
        <v>5.3553544481165487E-6</v>
      </c>
      <c r="G401" s="15">
        <f t="shared" si="104"/>
        <v>6.0854103834737355E-4</v>
      </c>
      <c r="H401" s="15" t="str">
        <f>INDEX('GCAM By Region By Sector'!$A$2:$A$342,MATCH(A401,'GCAM By Region By Sector'!$B$2:$B$342,0),1)</f>
        <v>GCAM</v>
      </c>
      <c r="I401" s="37"/>
      <c r="J401" s="37"/>
      <c r="K401" s="37"/>
      <c r="L401" s="37"/>
    </row>
    <row r="402" spans="1:12" x14ac:dyDescent="0.35">
      <c r="A402" t="str">
        <f t="shared" si="99"/>
        <v>Africa_Southern</v>
      </c>
      <c r="B402" t="str">
        <f t="shared" si="100"/>
        <v>Southern Africa</v>
      </c>
      <c r="C402" t="str">
        <f t="shared" si="101"/>
        <v>International Shipping</v>
      </c>
      <c r="D402" s="15">
        <f t="shared" si="105"/>
        <v>0</v>
      </c>
      <c r="E402" s="15">
        <f t="shared" si="102"/>
        <v>0</v>
      </c>
      <c r="F402" s="15">
        <f t="shared" si="103"/>
        <v>2.8557681146719334E-5</v>
      </c>
      <c r="G402" s="15">
        <f t="shared" si="104"/>
        <v>3.6981470329286122E-4</v>
      </c>
      <c r="H402" s="15" t="str">
        <f>INDEX('GCAM By Region By Sector'!$A$2:$A$342,MATCH(A402,'GCAM By Region By Sector'!$B$2:$B$342,0),1)</f>
        <v>GCAM</v>
      </c>
      <c r="I402" s="37"/>
      <c r="J402" s="37"/>
      <c r="K402" s="37"/>
      <c r="L402" s="37"/>
    </row>
    <row r="403" spans="1:12" x14ac:dyDescent="0.35">
      <c r="A403" t="str">
        <f t="shared" si="99"/>
        <v>Africa_Southern</v>
      </c>
      <c r="B403" t="str">
        <f t="shared" si="100"/>
        <v>Southern Africa</v>
      </c>
      <c r="C403" t="str">
        <f t="shared" si="101"/>
        <v>Residential</v>
      </c>
      <c r="D403" s="15">
        <f t="shared" si="105"/>
        <v>5.4614364180880157</v>
      </c>
      <c r="E403" s="15">
        <f t="shared" si="102"/>
        <v>9.954752613813616</v>
      </c>
      <c r="F403" s="15">
        <f t="shared" si="103"/>
        <v>34.777512601565384</v>
      </c>
      <c r="G403" s="15">
        <f t="shared" si="104"/>
        <v>83.746632068567479</v>
      </c>
      <c r="H403" s="15" t="str">
        <f>INDEX('GCAM By Region By Sector'!$A$2:$A$342,MATCH(A403,'GCAM By Region By Sector'!$B$2:$B$342,0),1)</f>
        <v>GCAM</v>
      </c>
      <c r="I403" s="37"/>
      <c r="J403" s="37"/>
      <c r="K403" s="37"/>
      <c r="L403" s="37"/>
    </row>
    <row r="404" spans="1:12" x14ac:dyDescent="0.35">
      <c r="A404" t="str">
        <f t="shared" si="99"/>
        <v>Africa_Southern</v>
      </c>
      <c r="B404" t="str">
        <f t="shared" si="100"/>
        <v>Southern Africa</v>
      </c>
      <c r="C404" t="str">
        <f t="shared" si="101"/>
        <v>Transportation</v>
      </c>
      <c r="D404" s="15">
        <f t="shared" si="105"/>
        <v>0.17083781569959658</v>
      </c>
      <c r="E404" s="15">
        <f t="shared" si="102"/>
        <v>1.299859117454323</v>
      </c>
      <c r="F404" s="15">
        <f t="shared" si="103"/>
        <v>5.714617427706937</v>
      </c>
      <c r="G404" s="15">
        <f t="shared" si="104"/>
        <v>14.21730816556556</v>
      </c>
      <c r="H404" s="15" t="str">
        <f>INDEX('GCAM By Region By Sector'!$A$2:$A$342,MATCH(A404,'GCAM By Region By Sector'!$B$2:$B$342,0),1)</f>
        <v>GCAM</v>
      </c>
      <c r="I404" s="37"/>
      <c r="J404" s="37"/>
      <c r="K404" s="37"/>
      <c r="L404" s="37"/>
    </row>
    <row r="405" spans="1:12" x14ac:dyDescent="0.35">
      <c r="A405" t="str">
        <f t="shared" si="99"/>
        <v>Africa_Western</v>
      </c>
      <c r="B405" t="str">
        <f t="shared" si="100"/>
        <v>West Africa</v>
      </c>
      <c r="C405" t="str">
        <f t="shared" si="101"/>
        <v>Agriculture</v>
      </c>
      <c r="D405" s="15">
        <f t="shared" si="105"/>
        <v>0.11505180382587681</v>
      </c>
      <c r="E405" s="15">
        <f t="shared" si="102"/>
        <v>0.15345239404039759</v>
      </c>
      <c r="F405" s="15">
        <f t="shared" si="103"/>
        <v>0.23997339005028884</v>
      </c>
      <c r="G405" s="15">
        <f t="shared" si="104"/>
        <v>0.38413470775454306</v>
      </c>
      <c r="H405" s="15" t="str">
        <f>INDEX('GCAM By Region By Sector'!$A$2:$A$342,MATCH(A405,'GCAM By Region By Sector'!$B$2:$B$342,0),1)</f>
        <v>GCAM</v>
      </c>
      <c r="I405" s="37" t="b">
        <f>IF(SUM(D405:D411)=VLOOKUP($A405,$A$3:$G$34,D$111,FALSE),TRUE,SUM(D405:D411)-VLOOKUP($A405,$A$3:$G$34,D$111,FALSE))</f>
        <v>1</v>
      </c>
      <c r="J405" s="37" t="b">
        <f>IF(SUM(E405:E411)=VLOOKUP($A405,$A$3:$G$34,E$111,FALSE),TRUE,SUM(E405:E411)-VLOOKUP($A405,$A$3:$G$34,E$111,FALSE))</f>
        <v>1</v>
      </c>
      <c r="K405" s="37" t="b">
        <f>IF(SUM(F405:F411)=VLOOKUP($A405,$A$3:$G$34,F$111,FALSE),TRUE,SUM(F405:F411)-VLOOKUP($A405,$A$3:$G$34,F$111,FALSE))</f>
        <v>1</v>
      </c>
      <c r="L405" s="37" t="b">
        <f>IF(SUM(G405:G411)=VLOOKUP($A405,$A$3:$G$34,G$111,FALSE),TRUE,SUM(G405:G411)-VLOOKUP($A405,$A$3:$G$34,G$111,FALSE))</f>
        <v>1</v>
      </c>
    </row>
    <row r="406" spans="1:12" x14ac:dyDescent="0.35">
      <c r="A406" t="str">
        <f t="shared" si="99"/>
        <v>Africa_Western</v>
      </c>
      <c r="B406" t="str">
        <f t="shared" si="100"/>
        <v>West Africa</v>
      </c>
      <c r="C406" t="str">
        <f t="shared" si="101"/>
        <v>Commercial</v>
      </c>
      <c r="D406" s="15">
        <f t="shared" si="105"/>
        <v>4.5781209533396305</v>
      </c>
      <c r="E406" s="15">
        <f t="shared" si="102"/>
        <v>9.7134045469262098</v>
      </c>
      <c r="F406" s="15">
        <f t="shared" si="103"/>
        <v>33.962468386167934</v>
      </c>
      <c r="G406" s="15">
        <f t="shared" si="104"/>
        <v>96.700769921431402</v>
      </c>
      <c r="H406" s="15" t="str">
        <f>INDEX('GCAM By Region By Sector'!$A$2:$A$342,MATCH(A406,'GCAM By Region By Sector'!$B$2:$B$342,0),1)</f>
        <v>GCAM</v>
      </c>
      <c r="I406" s="37"/>
      <c r="J406" s="37"/>
      <c r="K406" s="37"/>
      <c r="L406" s="37"/>
    </row>
    <row r="407" spans="1:12" x14ac:dyDescent="0.35">
      <c r="A407" t="str">
        <f t="shared" si="99"/>
        <v>Africa_Western</v>
      </c>
      <c r="B407" t="str">
        <f t="shared" si="100"/>
        <v>West Africa</v>
      </c>
      <c r="C407" t="str">
        <f t="shared" si="101"/>
        <v>Industry</v>
      </c>
      <c r="D407" s="15">
        <f t="shared" si="105"/>
        <v>9.4272412290333438</v>
      </c>
      <c r="E407" s="15">
        <f t="shared" si="102"/>
        <v>21.558895708529864</v>
      </c>
      <c r="F407" s="15">
        <f t="shared" si="103"/>
        <v>81.556703679550239</v>
      </c>
      <c r="G407" s="15">
        <f t="shared" si="104"/>
        <v>203.58770852134339</v>
      </c>
      <c r="H407" s="15" t="str">
        <f>INDEX('GCAM By Region By Sector'!$A$2:$A$342,MATCH(A407,'GCAM By Region By Sector'!$B$2:$B$342,0),1)</f>
        <v>GCAM</v>
      </c>
      <c r="I407" s="37"/>
      <c r="J407" s="37"/>
      <c r="K407" s="37"/>
      <c r="L407" s="37"/>
    </row>
    <row r="408" spans="1:12" x14ac:dyDescent="0.35">
      <c r="A408" t="str">
        <f t="shared" si="99"/>
        <v>Africa_Western</v>
      </c>
      <c r="B408" t="str">
        <f t="shared" si="100"/>
        <v>West Africa</v>
      </c>
      <c r="C408" t="str">
        <f t="shared" si="101"/>
        <v>International Aviation</v>
      </c>
      <c r="D408" s="15">
        <f t="shared" si="105"/>
        <v>0</v>
      </c>
      <c r="E408" s="15">
        <f t="shared" si="102"/>
        <v>0</v>
      </c>
      <c r="F408" s="15">
        <f t="shared" si="103"/>
        <v>1.8121780791229948E-5</v>
      </c>
      <c r="G408" s="15">
        <f t="shared" si="104"/>
        <v>1.8509070294770184E-3</v>
      </c>
      <c r="H408" s="15" t="str">
        <f>INDEX('GCAM By Region By Sector'!$A$2:$A$342,MATCH(A408,'GCAM By Region By Sector'!$B$2:$B$342,0),1)</f>
        <v>GCAM</v>
      </c>
      <c r="I408" s="37"/>
      <c r="J408" s="37"/>
      <c r="K408" s="37"/>
      <c r="L408" s="37"/>
    </row>
    <row r="409" spans="1:12" x14ac:dyDescent="0.35">
      <c r="A409" t="str">
        <f t="shared" si="99"/>
        <v>Africa_Western</v>
      </c>
      <c r="B409" t="str">
        <f t="shared" si="100"/>
        <v>West Africa</v>
      </c>
      <c r="C409" t="str">
        <f t="shared" si="101"/>
        <v>International Shipping</v>
      </c>
      <c r="D409" s="15">
        <f t="shared" si="105"/>
        <v>0</v>
      </c>
      <c r="E409" s="15">
        <f t="shared" si="102"/>
        <v>0</v>
      </c>
      <c r="F409" s="15">
        <f t="shared" si="103"/>
        <v>2.1878178408025686E-4</v>
      </c>
      <c r="G409" s="15">
        <f t="shared" si="104"/>
        <v>2.1691544437006669E-3</v>
      </c>
      <c r="H409" s="15" t="str">
        <f>INDEX('GCAM By Region By Sector'!$A$2:$A$342,MATCH(A409,'GCAM By Region By Sector'!$B$2:$B$342,0),1)</f>
        <v>GCAM</v>
      </c>
      <c r="I409" s="37"/>
      <c r="J409" s="37"/>
      <c r="K409" s="37"/>
      <c r="L409" s="37"/>
    </row>
    <row r="410" spans="1:12" x14ac:dyDescent="0.35">
      <c r="A410" t="str">
        <f t="shared" si="99"/>
        <v>Africa_Western</v>
      </c>
      <c r="B410" t="str">
        <f t="shared" si="100"/>
        <v>West Africa</v>
      </c>
      <c r="C410" t="str">
        <f t="shared" si="101"/>
        <v>Residential</v>
      </c>
      <c r="D410" s="15">
        <f t="shared" si="105"/>
        <v>10.102898459400111</v>
      </c>
      <c r="E410" s="15">
        <f t="shared" si="102"/>
        <v>18.602840213276739</v>
      </c>
      <c r="F410" s="15">
        <f t="shared" si="103"/>
        <v>63.8277962547035</v>
      </c>
      <c r="G410" s="15">
        <f t="shared" si="104"/>
        <v>160.6030671414058</v>
      </c>
      <c r="H410" s="15" t="str">
        <f>INDEX('GCAM By Region By Sector'!$A$2:$A$342,MATCH(A410,'GCAM By Region By Sector'!$B$2:$B$342,0),1)</f>
        <v>GCAM</v>
      </c>
      <c r="I410" s="37"/>
      <c r="J410" s="37"/>
      <c r="K410" s="37"/>
      <c r="L410" s="37"/>
    </row>
    <row r="411" spans="1:12" x14ac:dyDescent="0.35">
      <c r="A411" t="str">
        <f t="shared" si="99"/>
        <v>Africa_Western</v>
      </c>
      <c r="B411" t="str">
        <f t="shared" si="100"/>
        <v>West Africa</v>
      </c>
      <c r="C411" t="str">
        <f t="shared" si="101"/>
        <v>Transportation</v>
      </c>
      <c r="D411" s="15">
        <f t="shared" si="105"/>
        <v>0.56955288093604306</v>
      </c>
      <c r="E411" s="15">
        <f t="shared" si="102"/>
        <v>5.1859082992130956</v>
      </c>
      <c r="F411" s="15">
        <f t="shared" si="103"/>
        <v>20.98659777938084</v>
      </c>
      <c r="G411" s="15">
        <f t="shared" si="104"/>
        <v>51.837852212867922</v>
      </c>
      <c r="H411" s="15" t="str">
        <f>INDEX('GCAM By Region By Sector'!$A$2:$A$342,MATCH(A411,'GCAM By Region By Sector'!$B$2:$B$342,0),1)</f>
        <v>GCAM</v>
      </c>
      <c r="I411" s="37"/>
      <c r="J411" s="37"/>
      <c r="K411" s="37"/>
      <c r="L411" s="37"/>
    </row>
    <row r="412" spans="1:12" x14ac:dyDescent="0.35">
      <c r="A412" t="str">
        <f t="shared" si="99"/>
        <v>Argentina</v>
      </c>
      <c r="B412" t="str">
        <f t="shared" si="100"/>
        <v>Argentina</v>
      </c>
      <c r="C412" t="str">
        <f t="shared" si="101"/>
        <v>Agriculture</v>
      </c>
      <c r="D412" s="15">
        <f t="shared" si="105"/>
        <v>0.42204133976131469</v>
      </c>
      <c r="E412" s="15">
        <f t="shared" si="102"/>
        <v>0.76944510109079312</v>
      </c>
      <c r="F412" s="15">
        <f t="shared" si="103"/>
        <v>1.1793473082555563</v>
      </c>
      <c r="G412" s="15">
        <f t="shared" si="104"/>
        <v>1.737910892640937</v>
      </c>
      <c r="H412" s="15" t="str">
        <f>INDEX('GCAM By Region By Sector'!$A$2:$A$342,MATCH(A412,'GCAM By Region By Sector'!$B$2:$B$342,0),1)</f>
        <v>GCAM</v>
      </c>
      <c r="I412" s="37" t="b">
        <f>IF(SUM(D412:D418)=VLOOKUP($A412,$A$3:$G$34,D$111,FALSE),TRUE,SUM(D412:D418)-VLOOKUP($A412,$A$3:$G$34,D$111,FALSE))</f>
        <v>1</v>
      </c>
      <c r="J412" s="37" t="b">
        <f>IF(SUM(E412:E418)=VLOOKUP($A412,$A$3:$G$34,E$111,FALSE),TRUE,SUM(E412:E418)-VLOOKUP($A412,$A$3:$G$34,E$111,FALSE))</f>
        <v>1</v>
      </c>
      <c r="K412" s="37">
        <f>IF(SUM(F412:F418)=VLOOKUP($A412,$A$3:$G$34,F$111,FALSE),TRUE,SUM(F412:F418)-VLOOKUP($A412,$A$3:$G$34,F$111,FALSE))</f>
        <v>1.4210854715202004E-14</v>
      </c>
      <c r="L412" s="37" t="b">
        <f>IF(SUM(G412:G418)=VLOOKUP($A412,$A$3:$G$34,G$111,FALSE),TRUE,SUM(G412:G418)-VLOOKUP($A412,$A$3:$G$34,G$111,FALSE))</f>
        <v>1</v>
      </c>
    </row>
    <row r="413" spans="1:12" x14ac:dyDescent="0.35">
      <c r="A413" t="str">
        <f t="shared" si="99"/>
        <v>Argentina</v>
      </c>
      <c r="B413" t="str">
        <f t="shared" si="100"/>
        <v>Argentina</v>
      </c>
      <c r="C413" t="str">
        <f t="shared" si="101"/>
        <v>Commercial</v>
      </c>
      <c r="D413" s="15">
        <f t="shared" si="105"/>
        <v>10.747761013274218</v>
      </c>
      <c r="E413" s="15">
        <f t="shared" si="102"/>
        <v>12.734527726413384</v>
      </c>
      <c r="F413" s="15">
        <f t="shared" si="103"/>
        <v>13.335031210053543</v>
      </c>
      <c r="G413" s="15">
        <f t="shared" si="104"/>
        <v>13.981064851883437</v>
      </c>
      <c r="H413" s="15" t="str">
        <f>INDEX('GCAM By Region By Sector'!$A$2:$A$342,MATCH(A413,'GCAM By Region By Sector'!$B$2:$B$342,0),1)</f>
        <v>GCAM</v>
      </c>
      <c r="I413" s="37"/>
      <c r="J413" s="37"/>
      <c r="K413" s="37"/>
      <c r="L413" s="37"/>
    </row>
    <row r="414" spans="1:12" x14ac:dyDescent="0.35">
      <c r="A414" t="str">
        <f t="shared" si="99"/>
        <v>Argentina</v>
      </c>
      <c r="B414" t="str">
        <f t="shared" si="100"/>
        <v>Argentina</v>
      </c>
      <c r="C414" t="str">
        <f t="shared" si="101"/>
        <v>Industry</v>
      </c>
      <c r="D414" s="15">
        <f t="shared" si="105"/>
        <v>20.0965279178508</v>
      </c>
      <c r="E414" s="15">
        <f t="shared" si="102"/>
        <v>21.259117514713623</v>
      </c>
      <c r="F414" s="15">
        <f t="shared" si="103"/>
        <v>23.367150012669114</v>
      </c>
      <c r="G414" s="15">
        <f t="shared" si="104"/>
        <v>24.086581802124012</v>
      </c>
      <c r="H414" s="15" t="str">
        <f>INDEX('GCAM By Region By Sector'!$A$2:$A$342,MATCH(A414,'GCAM By Region By Sector'!$B$2:$B$342,0),1)</f>
        <v>GCAM</v>
      </c>
      <c r="I414" s="37"/>
      <c r="J414" s="37"/>
      <c r="K414" s="37"/>
      <c r="L414" s="37"/>
    </row>
    <row r="415" spans="1:12" x14ac:dyDescent="0.35">
      <c r="A415" t="str">
        <f t="shared" si="99"/>
        <v>Argentina</v>
      </c>
      <c r="B415" t="str">
        <f t="shared" si="100"/>
        <v>Argentina</v>
      </c>
      <c r="C415" t="str">
        <f t="shared" si="101"/>
        <v>International Aviation</v>
      </c>
      <c r="D415" s="15">
        <f t="shared" si="105"/>
        <v>0</v>
      </c>
      <c r="E415" s="15">
        <f t="shared" si="102"/>
        <v>0</v>
      </c>
      <c r="F415" s="15">
        <f t="shared" si="103"/>
        <v>6.6269381680631747E-6</v>
      </c>
      <c r="G415" s="15">
        <f t="shared" si="104"/>
        <v>3.483132380784903E-4</v>
      </c>
      <c r="H415" s="15" t="str">
        <f>INDEX('GCAM By Region By Sector'!$A$2:$A$342,MATCH(A415,'GCAM By Region By Sector'!$B$2:$B$342,0),1)</f>
        <v>GCAM</v>
      </c>
      <c r="I415" s="37"/>
      <c r="J415" s="37"/>
      <c r="K415" s="37"/>
      <c r="L415" s="37"/>
    </row>
    <row r="416" spans="1:12" x14ac:dyDescent="0.35">
      <c r="A416" t="str">
        <f t="shared" si="99"/>
        <v>Argentina</v>
      </c>
      <c r="B416" t="str">
        <f t="shared" si="100"/>
        <v>Argentina</v>
      </c>
      <c r="C416" t="str">
        <f t="shared" si="101"/>
        <v>International Shipping</v>
      </c>
      <c r="D416" s="15">
        <f t="shared" si="105"/>
        <v>0</v>
      </c>
      <c r="E416" s="15">
        <f t="shared" si="102"/>
        <v>0</v>
      </c>
      <c r="F416" s="15">
        <f t="shared" si="103"/>
        <v>2.9424122018704665E-4</v>
      </c>
      <c r="G416" s="15">
        <f t="shared" si="104"/>
        <v>2.1505260401806E-3</v>
      </c>
      <c r="H416" s="15" t="str">
        <f>INDEX('GCAM By Region By Sector'!$A$2:$A$342,MATCH(A416,'GCAM By Region By Sector'!$B$2:$B$342,0),1)</f>
        <v>GCAM</v>
      </c>
      <c r="I416" s="37"/>
      <c r="J416" s="37"/>
      <c r="K416" s="37"/>
      <c r="L416" s="37"/>
    </row>
    <row r="417" spans="1:12" x14ac:dyDescent="0.35">
      <c r="A417" t="str">
        <f t="shared" si="99"/>
        <v>Argentina</v>
      </c>
      <c r="B417" t="str">
        <f t="shared" si="100"/>
        <v>Argentina</v>
      </c>
      <c r="C417" t="str">
        <f t="shared" si="101"/>
        <v>Residential</v>
      </c>
      <c r="D417" s="15">
        <f t="shared" si="105"/>
        <v>15.798475446169544</v>
      </c>
      <c r="E417" s="15">
        <f t="shared" si="102"/>
        <v>16.481470820782668</v>
      </c>
      <c r="F417" s="15">
        <f t="shared" si="103"/>
        <v>16.9537275162151</v>
      </c>
      <c r="G417" s="15">
        <f t="shared" si="104"/>
        <v>16.868894445924219</v>
      </c>
      <c r="H417" s="15" t="str">
        <f>INDEX('GCAM By Region By Sector'!$A$2:$A$342,MATCH(A417,'GCAM By Region By Sector'!$B$2:$B$342,0),1)</f>
        <v>GCAM</v>
      </c>
      <c r="I417" s="37"/>
      <c r="J417" s="37"/>
      <c r="K417" s="37"/>
      <c r="L417" s="37"/>
    </row>
    <row r="418" spans="1:12" x14ac:dyDescent="0.35">
      <c r="A418" t="str">
        <f t="shared" si="99"/>
        <v>Argentina</v>
      </c>
      <c r="B418" t="str">
        <f t="shared" si="100"/>
        <v>Argentina</v>
      </c>
      <c r="C418" t="str">
        <f t="shared" si="101"/>
        <v>Transportation</v>
      </c>
      <c r="D418" s="15">
        <f t="shared" si="105"/>
        <v>0.53151924206912549</v>
      </c>
      <c r="E418" s="15">
        <f t="shared" si="102"/>
        <v>4.7402120414175322</v>
      </c>
      <c r="F418" s="15">
        <f t="shared" si="103"/>
        <v>8.2086886902939842</v>
      </c>
      <c r="G418" s="15">
        <f t="shared" si="104"/>
        <v>9.7259022160016464</v>
      </c>
      <c r="H418" s="15" t="str">
        <f>INDEX('GCAM By Region By Sector'!$A$2:$A$342,MATCH(A418,'GCAM By Region By Sector'!$B$2:$B$342,0),1)</f>
        <v>GCAM</v>
      </c>
      <c r="I418" s="37"/>
      <c r="J418" s="37"/>
      <c r="K418" s="37"/>
      <c r="L418" s="37"/>
    </row>
    <row r="419" spans="1:12" x14ac:dyDescent="0.35">
      <c r="A419" t="str">
        <f t="shared" si="99"/>
        <v>Australia_NZ</v>
      </c>
      <c r="B419" t="str">
        <f t="shared" si="100"/>
        <v>Australia &amp; New Zealand</v>
      </c>
      <c r="C419" t="str">
        <f t="shared" si="101"/>
        <v>Agriculture</v>
      </c>
      <c r="D419" s="15">
        <f t="shared" si="105"/>
        <v>3.7730074852876263</v>
      </c>
      <c r="E419" s="15">
        <f t="shared" si="102"/>
        <v>3.6089282658299147</v>
      </c>
      <c r="F419" s="15">
        <f t="shared" si="103"/>
        <v>3.5266378172175443</v>
      </c>
      <c r="G419" s="15">
        <f t="shared" si="104"/>
        <v>3.4216455321130947</v>
      </c>
      <c r="H419" s="15" t="str">
        <f>INDEX('GCAM By Region By Sector'!$A$2:$A$342,MATCH(A419,'GCAM By Region By Sector'!$B$2:$B$342,0),1)</f>
        <v>GCAM</v>
      </c>
      <c r="I419" s="37" t="b">
        <f>IF(SUM(D419:D425)=VLOOKUP($A419,$A$3:$G$34,D$111,FALSE),TRUE,SUM(D419:D425)-VLOOKUP($A419,$A$3:$G$34,D$111,FALSE))</f>
        <v>1</v>
      </c>
      <c r="J419" s="37" t="b">
        <f>IF(SUM(E419:E425)=VLOOKUP($A419,$A$3:$G$34,E$111,FALSE),TRUE,SUM(E419:E425)-VLOOKUP($A419,$A$3:$G$34,E$111,FALSE))</f>
        <v>1</v>
      </c>
      <c r="K419" s="37" t="b">
        <f>IF(SUM(F419:F425)=VLOOKUP($A419,$A$3:$G$34,F$111,FALSE),TRUE,SUM(F419:F425)-VLOOKUP($A419,$A$3:$G$34,F$111,FALSE))</f>
        <v>1</v>
      </c>
      <c r="L419" s="37" t="b">
        <f>IF(SUM(G419:G425)=VLOOKUP($A419,$A$3:$G$34,G$111,FALSE),TRUE,SUM(G419:G425)-VLOOKUP($A419,$A$3:$G$34,G$111,FALSE))</f>
        <v>1</v>
      </c>
    </row>
    <row r="420" spans="1:12" x14ac:dyDescent="0.35">
      <c r="A420" t="str">
        <f t="shared" si="99"/>
        <v>Australia_NZ</v>
      </c>
      <c r="B420" t="str">
        <f t="shared" si="100"/>
        <v>Australia &amp; New Zealand</v>
      </c>
      <c r="C420" t="str">
        <f t="shared" si="101"/>
        <v>Commercial</v>
      </c>
      <c r="D420" s="15">
        <f t="shared" si="105"/>
        <v>56.452488983683708</v>
      </c>
      <c r="E420" s="15">
        <f t="shared" si="102"/>
        <v>59.061239508762917</v>
      </c>
      <c r="F420" s="15">
        <f t="shared" si="103"/>
        <v>53.485783785572835</v>
      </c>
      <c r="G420" s="15">
        <f t="shared" si="104"/>
        <v>47.958812623661899</v>
      </c>
      <c r="H420" s="15" t="str">
        <f>INDEX('GCAM By Region By Sector'!$A$2:$A$342,MATCH(A420,'GCAM By Region By Sector'!$B$2:$B$342,0),1)</f>
        <v>GCAM</v>
      </c>
      <c r="I420" s="37"/>
      <c r="J420" s="37"/>
      <c r="K420" s="37"/>
      <c r="L420" s="37"/>
    </row>
    <row r="421" spans="1:12" x14ac:dyDescent="0.35">
      <c r="A421" t="str">
        <f t="shared" si="99"/>
        <v>Australia_NZ</v>
      </c>
      <c r="B421" t="str">
        <f t="shared" si="100"/>
        <v>Australia &amp; New Zealand</v>
      </c>
      <c r="C421" t="str">
        <f t="shared" si="101"/>
        <v>Industry</v>
      </c>
      <c r="D421" s="15">
        <f t="shared" si="105"/>
        <v>74.086944564695202</v>
      </c>
      <c r="E421" s="15">
        <f t="shared" si="102"/>
        <v>66.921467060156218</v>
      </c>
      <c r="F421" s="15">
        <f t="shared" si="103"/>
        <v>58.592540912806896</v>
      </c>
      <c r="G421" s="15">
        <f t="shared" si="104"/>
        <v>50.542618558046236</v>
      </c>
      <c r="H421" s="15" t="str">
        <f>INDEX('GCAM By Region By Sector'!$A$2:$A$342,MATCH(A421,'GCAM By Region By Sector'!$B$2:$B$342,0),1)</f>
        <v>GCAM</v>
      </c>
      <c r="I421" s="37"/>
      <c r="J421" s="37"/>
      <c r="K421" s="37"/>
      <c r="L421" s="37"/>
    </row>
    <row r="422" spans="1:12" x14ac:dyDescent="0.35">
      <c r="A422" t="str">
        <f t="shared" si="99"/>
        <v>Australia_NZ</v>
      </c>
      <c r="B422" t="str">
        <f t="shared" si="100"/>
        <v>Australia &amp; New Zealand</v>
      </c>
      <c r="C422" t="str">
        <f t="shared" si="101"/>
        <v>International Aviation</v>
      </c>
      <c r="D422" s="15">
        <f t="shared" si="105"/>
        <v>0</v>
      </c>
      <c r="E422" s="15">
        <f t="shared" si="102"/>
        <v>0</v>
      </c>
      <c r="F422" s="15">
        <f t="shared" si="103"/>
        <v>5.7662450315973825E-5</v>
      </c>
      <c r="G422" s="15">
        <f t="shared" si="104"/>
        <v>2.4724207071001453E-3</v>
      </c>
      <c r="H422" s="15" t="str">
        <f>INDEX('GCAM By Region By Sector'!$A$2:$A$342,MATCH(A422,'GCAM By Region By Sector'!$B$2:$B$342,0),1)</f>
        <v>GCAM</v>
      </c>
      <c r="I422" s="37"/>
      <c r="J422" s="37"/>
      <c r="K422" s="37"/>
      <c r="L422" s="37"/>
    </row>
    <row r="423" spans="1:12" x14ac:dyDescent="0.35">
      <c r="A423" t="str">
        <f t="shared" si="99"/>
        <v>Australia_NZ</v>
      </c>
      <c r="B423" t="str">
        <f t="shared" si="100"/>
        <v>Australia &amp; New Zealand</v>
      </c>
      <c r="C423" t="str">
        <f t="shared" si="101"/>
        <v>International Shipping</v>
      </c>
      <c r="D423" s="15">
        <f t="shared" si="105"/>
        <v>0</v>
      </c>
      <c r="E423" s="15">
        <f t="shared" si="102"/>
        <v>0</v>
      </c>
      <c r="F423" s="15">
        <f t="shared" si="103"/>
        <v>2.3809600526697374E-4</v>
      </c>
      <c r="G423" s="15">
        <f t="shared" si="104"/>
        <v>1.3192839191905209E-3</v>
      </c>
      <c r="H423" s="15" t="str">
        <f>INDEX('GCAM By Region By Sector'!$A$2:$A$342,MATCH(A423,'GCAM By Region By Sector'!$B$2:$B$342,0),1)</f>
        <v>GCAM</v>
      </c>
      <c r="I423" s="37"/>
      <c r="J423" s="37"/>
      <c r="K423" s="37"/>
      <c r="L423" s="37"/>
    </row>
    <row r="424" spans="1:12" x14ac:dyDescent="0.35">
      <c r="A424" t="str">
        <f t="shared" si="99"/>
        <v>Australia_NZ</v>
      </c>
      <c r="B424" t="str">
        <f t="shared" si="100"/>
        <v>Australia &amp; New Zealand</v>
      </c>
      <c r="C424" t="str">
        <f t="shared" si="101"/>
        <v>Residential</v>
      </c>
      <c r="D424" s="15">
        <f t="shared" si="105"/>
        <v>53.494536161317939</v>
      </c>
      <c r="E424" s="15">
        <f t="shared" si="102"/>
        <v>50.262973160269155</v>
      </c>
      <c r="F424" s="15">
        <f t="shared" si="103"/>
        <v>42.871504034353279</v>
      </c>
      <c r="G424" s="15">
        <f t="shared" si="104"/>
        <v>36.975204176682155</v>
      </c>
      <c r="H424" s="15" t="str">
        <f>INDEX('GCAM By Region By Sector'!$A$2:$A$342,MATCH(A424,'GCAM By Region By Sector'!$B$2:$B$342,0),1)</f>
        <v>GCAM</v>
      </c>
      <c r="I424" s="37"/>
      <c r="J424" s="37"/>
      <c r="K424" s="37"/>
      <c r="L424" s="37"/>
    </row>
    <row r="425" spans="1:12" x14ac:dyDescent="0.35">
      <c r="A425" t="str">
        <f t="shared" si="99"/>
        <v>Australia_NZ</v>
      </c>
      <c r="B425" t="str">
        <f t="shared" si="100"/>
        <v>Australia &amp; New Zealand</v>
      </c>
      <c r="C425" t="str">
        <f t="shared" si="101"/>
        <v>Transportation</v>
      </c>
      <c r="D425" s="15">
        <f t="shared" si="105"/>
        <v>4.6442092561150305</v>
      </c>
      <c r="E425" s="15">
        <f t="shared" si="102"/>
        <v>18.49267942674043</v>
      </c>
      <c r="F425" s="15">
        <f t="shared" si="103"/>
        <v>32.124162435694643</v>
      </c>
      <c r="G425" s="15">
        <f t="shared" si="104"/>
        <v>35.120732525524119</v>
      </c>
      <c r="H425" s="15" t="str">
        <f>INDEX('GCAM By Region By Sector'!$A$2:$A$342,MATCH(A425,'GCAM By Region By Sector'!$B$2:$B$342,0),1)</f>
        <v>GCAM</v>
      </c>
      <c r="I425" s="37"/>
      <c r="J425" s="37"/>
      <c r="K425" s="37"/>
      <c r="L425" s="37"/>
    </row>
    <row r="426" spans="1:12" x14ac:dyDescent="0.35">
      <c r="A426" t="str">
        <f t="shared" si="99"/>
        <v>Brazil</v>
      </c>
      <c r="B426" t="str">
        <f t="shared" si="100"/>
        <v>Brazil</v>
      </c>
      <c r="C426" t="str">
        <f t="shared" si="101"/>
        <v>Agriculture</v>
      </c>
      <c r="D426" s="15">
        <f t="shared" si="105"/>
        <v>3.1519592707991761</v>
      </c>
      <c r="E426" s="15">
        <f t="shared" si="102"/>
        <v>2.996095904546562</v>
      </c>
      <c r="F426" s="15">
        <f t="shared" si="103"/>
        <v>2.0294125152365252</v>
      </c>
      <c r="G426" s="15">
        <f t="shared" si="104"/>
        <v>1.2010536547644504</v>
      </c>
      <c r="H426" s="15" t="str">
        <f>INDEX('GCAM By Region By Sector'!$A$2:$A$342,MATCH(A426,'GCAM By Region By Sector'!$B$2:$B$342,0),1)</f>
        <v>EPS</v>
      </c>
      <c r="I426" s="37" t="b">
        <f>IF(SUM(D426:D432)=VLOOKUP($A426,$A$3:$G$34,D$111,FALSE),TRUE,SUM(D426:D432)-VLOOKUP($A426,$A$3:$G$34,D$111,FALSE))</f>
        <v>1</v>
      </c>
      <c r="J426" s="37" t="b">
        <f>IF(SUM(E426:E432)=VLOOKUP($A426,$A$3:$G$34,E$111,FALSE),TRUE,SUM(E426:E432)-VLOOKUP($A426,$A$3:$G$34,E$111,FALSE))</f>
        <v>1</v>
      </c>
      <c r="K426" s="37" t="b">
        <f>IF(SUM(F426:F432)=VLOOKUP($A426,$A$3:$G$34,F$111,FALSE),TRUE,SUM(F426:F432)-VLOOKUP($A426,$A$3:$G$34,F$111,FALSE))</f>
        <v>1</v>
      </c>
      <c r="L426" s="37" t="b">
        <f>IF(SUM(G426:G432)=VLOOKUP($A426,$A$3:$G$34,G$111,FALSE),TRUE,SUM(G426:G432)-VLOOKUP($A426,$A$3:$G$34,G$111,FALSE))</f>
        <v>1</v>
      </c>
    </row>
    <row r="427" spans="1:12" x14ac:dyDescent="0.35">
      <c r="A427" t="str">
        <f t="shared" si="99"/>
        <v>Brazil</v>
      </c>
      <c r="B427" t="str">
        <f t="shared" si="100"/>
        <v>Brazil</v>
      </c>
      <c r="C427" t="str">
        <f t="shared" si="101"/>
        <v>Commercial</v>
      </c>
      <c r="D427" s="15">
        <f t="shared" si="105"/>
        <v>13.425047124336906</v>
      </c>
      <c r="E427" s="15">
        <f t="shared" si="102"/>
        <v>13.617253873012922</v>
      </c>
      <c r="F427" s="15">
        <f t="shared" si="103"/>
        <v>9.6762631501778866</v>
      </c>
      <c r="G427" s="15">
        <f t="shared" si="104"/>
        <v>5.9243623998437513</v>
      </c>
      <c r="H427" s="15" t="str">
        <f>INDEX('GCAM By Region By Sector'!$A$2:$A$342,MATCH(A427,'GCAM By Region By Sector'!$B$2:$B$342,0),1)</f>
        <v>EPS</v>
      </c>
      <c r="I427" s="37"/>
      <c r="J427" s="37"/>
      <c r="K427" s="37"/>
      <c r="L427" s="37"/>
    </row>
    <row r="428" spans="1:12" x14ac:dyDescent="0.35">
      <c r="A428" t="str">
        <f t="shared" si="99"/>
        <v>Brazil</v>
      </c>
      <c r="B428" t="str">
        <f t="shared" si="100"/>
        <v>Brazil</v>
      </c>
      <c r="C428" t="str">
        <f t="shared" si="101"/>
        <v>Industry</v>
      </c>
      <c r="D428" s="15">
        <f t="shared" si="105"/>
        <v>22.912006530086398</v>
      </c>
      <c r="E428" s="15">
        <f t="shared" si="102"/>
        <v>22.629418356322031</v>
      </c>
      <c r="F428" s="15">
        <f t="shared" si="103"/>
        <v>19.016705376704799</v>
      </c>
      <c r="G428" s="15">
        <f t="shared" si="104"/>
        <v>11.651354884615188</v>
      </c>
      <c r="H428" s="15" t="str">
        <f>INDEX('GCAM By Region By Sector'!$A$2:$A$342,MATCH(A428,'GCAM By Region By Sector'!$B$2:$B$342,0),1)</f>
        <v>EPS</v>
      </c>
      <c r="I428" s="37"/>
      <c r="J428" s="37"/>
      <c r="K428" s="37"/>
      <c r="L428" s="37"/>
    </row>
    <row r="429" spans="1:12" x14ac:dyDescent="0.35">
      <c r="A429" t="str">
        <f t="shared" si="99"/>
        <v>Brazil</v>
      </c>
      <c r="B429" t="str">
        <f t="shared" si="100"/>
        <v>Brazil</v>
      </c>
      <c r="C429" t="str">
        <f t="shared" si="101"/>
        <v>International Aviation</v>
      </c>
      <c r="D429" s="15">
        <f t="shared" si="105"/>
        <v>0</v>
      </c>
      <c r="E429" s="15">
        <f t="shared" si="102"/>
        <v>0</v>
      </c>
      <c r="F429" s="15">
        <f t="shared" si="103"/>
        <v>3.9433322764890419E-6</v>
      </c>
      <c r="G429" s="15">
        <f t="shared" si="104"/>
        <v>1.1899364715624273E-4</v>
      </c>
      <c r="H429" s="15" t="str">
        <f>INDEX('GCAM By Region By Sector'!$A$2:$A$342,MATCH(A429,'GCAM By Region By Sector'!$B$2:$B$342,0),1)</f>
        <v>EPS</v>
      </c>
      <c r="I429" s="37"/>
      <c r="J429" s="37"/>
      <c r="K429" s="37"/>
      <c r="L429" s="37"/>
    </row>
    <row r="430" spans="1:12" x14ac:dyDescent="0.35">
      <c r="A430" t="str">
        <f t="shared" si="99"/>
        <v>Brazil</v>
      </c>
      <c r="B430" t="str">
        <f t="shared" si="100"/>
        <v>Brazil</v>
      </c>
      <c r="C430" t="str">
        <f t="shared" si="101"/>
        <v>International Shipping</v>
      </c>
      <c r="D430" s="15">
        <f t="shared" si="105"/>
        <v>0</v>
      </c>
      <c r="E430" s="15">
        <f t="shared" si="102"/>
        <v>0</v>
      </c>
      <c r="F430" s="15">
        <f t="shared" si="103"/>
        <v>1.2895938022852336E-4</v>
      </c>
      <c r="G430" s="15">
        <f t="shared" si="104"/>
        <v>5.3172849921051578E-4</v>
      </c>
      <c r="H430" s="15" t="str">
        <f>INDEX('GCAM By Region By Sector'!$A$2:$A$342,MATCH(A430,'GCAM By Region By Sector'!$B$2:$B$342,0),1)</f>
        <v>EPS</v>
      </c>
      <c r="I430" s="37"/>
      <c r="J430" s="37"/>
      <c r="K430" s="37"/>
      <c r="L430" s="37"/>
    </row>
    <row r="431" spans="1:12" x14ac:dyDescent="0.35">
      <c r="A431" t="str">
        <f t="shared" si="99"/>
        <v>Brazil</v>
      </c>
      <c r="B431" t="str">
        <f t="shared" si="100"/>
        <v>Brazil</v>
      </c>
      <c r="C431" t="str">
        <f t="shared" si="101"/>
        <v>Residential</v>
      </c>
      <c r="D431" s="15">
        <f t="shared" si="105"/>
        <v>14.079509226065086</v>
      </c>
      <c r="E431" s="15">
        <f t="shared" si="102"/>
        <v>13.967134497069228</v>
      </c>
      <c r="F431" s="15">
        <f t="shared" si="103"/>
        <v>10.128323776495446</v>
      </c>
      <c r="G431" s="15">
        <f t="shared" si="104"/>
        <v>6.1217724104410856</v>
      </c>
      <c r="H431" s="15" t="str">
        <f>INDEX('GCAM By Region By Sector'!$A$2:$A$342,MATCH(A431,'GCAM By Region By Sector'!$B$2:$B$342,0),1)</f>
        <v>EPS</v>
      </c>
      <c r="I431" s="37"/>
      <c r="J431" s="37"/>
      <c r="K431" s="37"/>
      <c r="L431" s="37"/>
    </row>
    <row r="432" spans="1:12" x14ac:dyDescent="0.35">
      <c r="A432" t="str">
        <f t="shared" si="99"/>
        <v>Brazil</v>
      </c>
      <c r="B432" t="str">
        <f t="shared" si="100"/>
        <v>Brazil</v>
      </c>
      <c r="C432" t="str">
        <f t="shared" si="101"/>
        <v>Transportation</v>
      </c>
      <c r="D432" s="15">
        <f t="shared" si="105"/>
        <v>0.7440778487124321</v>
      </c>
      <c r="E432" s="15">
        <f t="shared" si="102"/>
        <v>6.4926973690492611</v>
      </c>
      <c r="F432" s="15">
        <f t="shared" si="103"/>
        <v>7.3028622786728405</v>
      </c>
      <c r="G432" s="15">
        <f t="shared" si="104"/>
        <v>4.8699059281891621</v>
      </c>
      <c r="H432" s="15" t="str">
        <f>INDEX('GCAM By Region By Sector'!$A$2:$A$342,MATCH(A432,'GCAM By Region By Sector'!$B$2:$B$342,0),1)</f>
        <v>EPS</v>
      </c>
      <c r="I432" s="37"/>
      <c r="J432" s="37"/>
      <c r="K432" s="37"/>
      <c r="L432" s="37"/>
    </row>
    <row r="433" spans="1:12" x14ac:dyDescent="0.35">
      <c r="A433" t="str">
        <f t="shared" si="99"/>
        <v>Canada</v>
      </c>
      <c r="B433" t="str">
        <f t="shared" si="100"/>
        <v>Canada</v>
      </c>
      <c r="C433" t="str">
        <f t="shared" si="101"/>
        <v>Agriculture</v>
      </c>
      <c r="D433" s="15">
        <f t="shared" si="105"/>
        <v>1.0285127391702589</v>
      </c>
      <c r="E433" s="15">
        <f t="shared" si="102"/>
        <v>1.0319787202473327</v>
      </c>
      <c r="F433" s="15">
        <f t="shared" si="103"/>
        <v>0.96174985380423539</v>
      </c>
      <c r="G433" s="15">
        <f t="shared" si="104"/>
        <v>0.87845096171874615</v>
      </c>
      <c r="H433" s="15" t="str">
        <f>INDEX('GCAM By Region By Sector'!$A$2:$A$342,MATCH(A433,'GCAM By Region By Sector'!$B$2:$B$342,0),1)</f>
        <v>EPS</v>
      </c>
      <c r="I433" s="37" t="b">
        <f>IF(SUM(D433:D439)=VLOOKUP($A433,$A$3:$G$34,D$111,FALSE),TRUE,SUM(D433:D439)-VLOOKUP($A433,$A$3:$G$34,D$111,FALSE))</f>
        <v>1</v>
      </c>
      <c r="J433" s="37" t="b">
        <f>IF(SUM(E433:E439)=VLOOKUP($A433,$A$3:$G$34,E$111,FALSE),TRUE,SUM(E433:E439)-VLOOKUP($A433,$A$3:$G$34,E$111,FALSE))</f>
        <v>1</v>
      </c>
      <c r="K433" s="37" t="b">
        <f>IF(SUM(F433:F439)=VLOOKUP($A433,$A$3:$G$34,F$111,FALSE),TRUE,SUM(F433:F439)-VLOOKUP($A433,$A$3:$G$34,F$111,FALSE))</f>
        <v>1</v>
      </c>
      <c r="L433" s="37" t="b">
        <f>IF(SUM(G433:G439)=VLOOKUP($A433,$A$3:$G$34,G$111,FALSE),TRUE,SUM(G433:G439)-VLOOKUP($A433,$A$3:$G$34,G$111,FALSE))</f>
        <v>1</v>
      </c>
    </row>
    <row r="434" spans="1:12" x14ac:dyDescent="0.35">
      <c r="A434" t="str">
        <f t="shared" si="99"/>
        <v>Canada</v>
      </c>
      <c r="B434" t="str">
        <f t="shared" si="100"/>
        <v>Canada</v>
      </c>
      <c r="C434" t="str">
        <f t="shared" si="101"/>
        <v>Commercial</v>
      </c>
      <c r="D434" s="15">
        <f t="shared" si="105"/>
        <v>14.259204316381705</v>
      </c>
      <c r="E434" s="15">
        <f t="shared" si="102"/>
        <v>12.344995095042195</v>
      </c>
      <c r="F434" s="15">
        <f t="shared" si="103"/>
        <v>9.7043266901868641</v>
      </c>
      <c r="G434" s="15">
        <f t="shared" si="104"/>
        <v>7.5463970206794482</v>
      </c>
      <c r="H434" s="15" t="str">
        <f>INDEX('GCAM By Region By Sector'!$A$2:$A$342,MATCH(A434,'GCAM By Region By Sector'!$B$2:$B$342,0),1)</f>
        <v>EPS</v>
      </c>
      <c r="I434" s="37"/>
      <c r="J434" s="37"/>
      <c r="K434" s="37"/>
      <c r="L434" s="37"/>
    </row>
    <row r="435" spans="1:12" x14ac:dyDescent="0.35">
      <c r="A435" t="str">
        <f t="shared" si="99"/>
        <v>Canada</v>
      </c>
      <c r="B435" t="str">
        <f t="shared" si="100"/>
        <v>Canada</v>
      </c>
      <c r="C435" t="str">
        <f t="shared" si="101"/>
        <v>Industry</v>
      </c>
      <c r="D435" s="15">
        <f t="shared" si="105"/>
        <v>24.013185601805969</v>
      </c>
      <c r="E435" s="15">
        <f t="shared" si="102"/>
        <v>20.23856578981011</v>
      </c>
      <c r="F435" s="15">
        <f t="shared" si="103"/>
        <v>16.98226927200481</v>
      </c>
      <c r="G435" s="15">
        <f t="shared" si="104"/>
        <v>13.346982964519759</v>
      </c>
      <c r="H435" s="15" t="str">
        <f>INDEX('GCAM By Region By Sector'!$A$2:$A$342,MATCH(A435,'GCAM By Region By Sector'!$B$2:$B$342,0),1)</f>
        <v>EPS</v>
      </c>
      <c r="I435" s="37"/>
      <c r="J435" s="37"/>
      <c r="K435" s="37"/>
      <c r="L435" s="37"/>
    </row>
    <row r="436" spans="1:12" x14ac:dyDescent="0.35">
      <c r="A436" t="str">
        <f t="shared" si="99"/>
        <v>Canada</v>
      </c>
      <c r="B436" t="str">
        <f t="shared" si="100"/>
        <v>Canada</v>
      </c>
      <c r="C436" t="str">
        <f t="shared" si="101"/>
        <v>International Aviation</v>
      </c>
      <c r="D436" s="15">
        <f t="shared" si="105"/>
        <v>0</v>
      </c>
      <c r="E436" s="15">
        <f t="shared" si="102"/>
        <v>0</v>
      </c>
      <c r="F436" s="15">
        <f t="shared" si="103"/>
        <v>1.0069367627500085E-6</v>
      </c>
      <c r="G436" s="15">
        <f t="shared" si="104"/>
        <v>3.8625084998794533E-5</v>
      </c>
      <c r="H436" s="15" t="str">
        <f>INDEX('GCAM By Region By Sector'!$A$2:$A$342,MATCH(A436,'GCAM By Region By Sector'!$B$2:$B$342,0),1)</f>
        <v>EPS</v>
      </c>
      <c r="I436" s="37"/>
      <c r="J436" s="37"/>
      <c r="K436" s="37"/>
      <c r="L436" s="37"/>
    </row>
    <row r="437" spans="1:12" x14ac:dyDescent="0.35">
      <c r="A437" t="str">
        <f t="shared" si="99"/>
        <v>Canada</v>
      </c>
      <c r="B437" t="str">
        <f t="shared" si="100"/>
        <v>Canada</v>
      </c>
      <c r="C437" t="str">
        <f t="shared" si="101"/>
        <v>International Shipping</v>
      </c>
      <c r="D437" s="15">
        <f t="shared" si="105"/>
        <v>0</v>
      </c>
      <c r="E437" s="15">
        <f t="shared" si="102"/>
        <v>0</v>
      </c>
      <c r="F437" s="15">
        <f t="shared" si="103"/>
        <v>9.8461992774160275E-6</v>
      </c>
      <c r="G437" s="15">
        <f t="shared" si="104"/>
        <v>5.2787906242853351E-5</v>
      </c>
      <c r="H437" s="15" t="str">
        <f>INDEX('GCAM By Region By Sector'!$A$2:$A$342,MATCH(A437,'GCAM By Region By Sector'!$B$2:$B$342,0),1)</f>
        <v>EPS</v>
      </c>
      <c r="I437" s="37"/>
      <c r="J437" s="37"/>
      <c r="K437" s="37"/>
      <c r="L437" s="37"/>
    </row>
    <row r="438" spans="1:12" x14ac:dyDescent="0.35">
      <c r="A438" t="str">
        <f t="shared" si="99"/>
        <v>Canada</v>
      </c>
      <c r="B438" t="str">
        <f t="shared" si="100"/>
        <v>Canada</v>
      </c>
      <c r="C438" t="str">
        <f t="shared" si="101"/>
        <v>Residential</v>
      </c>
      <c r="D438" s="15">
        <f t="shared" si="105"/>
        <v>20.762537834570658</v>
      </c>
      <c r="E438" s="15">
        <f t="shared" si="102"/>
        <v>16.275243451416532</v>
      </c>
      <c r="F438" s="15">
        <f t="shared" si="103"/>
        <v>11.930165742725546</v>
      </c>
      <c r="G438" s="15">
        <f t="shared" si="104"/>
        <v>8.8638957798970655</v>
      </c>
      <c r="H438" s="15" t="str">
        <f>INDEX('GCAM By Region By Sector'!$A$2:$A$342,MATCH(A438,'GCAM By Region By Sector'!$B$2:$B$342,0),1)</f>
        <v>EPS</v>
      </c>
      <c r="I438" s="37"/>
      <c r="J438" s="37"/>
      <c r="K438" s="37"/>
      <c r="L438" s="37"/>
    </row>
    <row r="439" spans="1:12" x14ac:dyDescent="0.35">
      <c r="A439" t="str">
        <f t="shared" si="99"/>
        <v>Canada</v>
      </c>
      <c r="B439" t="str">
        <f t="shared" si="100"/>
        <v>Canada</v>
      </c>
      <c r="C439" t="str">
        <f t="shared" si="101"/>
        <v>Transportation</v>
      </c>
      <c r="D439" s="15">
        <f t="shared" si="105"/>
        <v>0.20555950807141504</v>
      </c>
      <c r="E439" s="15">
        <f t="shared" si="102"/>
        <v>2.8631169434838304</v>
      </c>
      <c r="F439" s="15">
        <f t="shared" si="103"/>
        <v>4.4755775881424995</v>
      </c>
      <c r="G439" s="15">
        <f t="shared" si="104"/>
        <v>4.1805818601937483</v>
      </c>
      <c r="H439" s="15" t="str">
        <f>INDEX('GCAM By Region By Sector'!$A$2:$A$342,MATCH(A439,'GCAM By Region By Sector'!$B$2:$B$342,0),1)</f>
        <v>EPS</v>
      </c>
      <c r="I439" s="37"/>
      <c r="J439" s="37"/>
      <c r="K439" s="37"/>
      <c r="L439" s="37"/>
    </row>
    <row r="440" spans="1:12" x14ac:dyDescent="0.35">
      <c r="A440" t="str">
        <f t="shared" si="99"/>
        <v>Central America and Caribbean</v>
      </c>
      <c r="B440" t="str">
        <f t="shared" si="100"/>
        <v>Central America and Caribbean</v>
      </c>
      <c r="C440" t="str">
        <f t="shared" si="101"/>
        <v>Agriculture</v>
      </c>
      <c r="D440" s="15">
        <f t="shared" si="105"/>
        <v>0.83952099197194674</v>
      </c>
      <c r="E440" s="15">
        <f t="shared" si="102"/>
        <v>0.86604048034919545</v>
      </c>
      <c r="F440" s="15">
        <f t="shared" si="103"/>
        <v>0.79275747903253102</v>
      </c>
      <c r="G440" s="15">
        <f t="shared" si="104"/>
        <v>0.75407125537587805</v>
      </c>
      <c r="H440" s="15" t="str">
        <f>INDEX('GCAM By Region By Sector'!$A$2:$A$342,MATCH(A440,'GCAM By Region By Sector'!$B$2:$B$342,0),1)</f>
        <v>GCAM</v>
      </c>
      <c r="I440" s="37" t="b">
        <f>IF(SUM(D440:D446)=VLOOKUP($A440,$A$3:$G$34,D$111,FALSE),TRUE,SUM(D440:D446)-VLOOKUP($A440,$A$3:$G$34,D$111,FALSE))</f>
        <v>1</v>
      </c>
      <c r="J440" s="37" t="b">
        <f>IF(SUM(E440:E446)=VLOOKUP($A440,$A$3:$G$34,E$111,FALSE),TRUE,SUM(E440:E446)-VLOOKUP($A440,$A$3:$G$34,E$111,FALSE))</f>
        <v>1</v>
      </c>
      <c r="K440" s="37" t="b">
        <f>IF(SUM(F440:F446)=VLOOKUP($A440,$A$3:$G$34,F$111,FALSE),TRUE,SUM(F440:F446)-VLOOKUP($A440,$A$3:$G$34,F$111,FALSE))</f>
        <v>1</v>
      </c>
      <c r="L440" s="37" t="b">
        <f>IF(SUM(G440:G446)=VLOOKUP($A440,$A$3:$G$34,G$111,FALSE),TRUE,SUM(G440:G446)-VLOOKUP($A440,$A$3:$G$34,G$111,FALSE))</f>
        <v>1</v>
      </c>
    </row>
    <row r="441" spans="1:12" x14ac:dyDescent="0.35">
      <c r="A441" t="str">
        <f t="shared" si="99"/>
        <v>Central America and Caribbean</v>
      </c>
      <c r="B441" t="str">
        <f t="shared" si="100"/>
        <v>Central America and Caribbean</v>
      </c>
      <c r="C441" t="str">
        <f t="shared" si="101"/>
        <v>Commercial</v>
      </c>
      <c r="D441" s="15">
        <f t="shared" si="105"/>
        <v>12.655391937941644</v>
      </c>
      <c r="E441" s="15">
        <f t="shared" si="102"/>
        <v>15.498608344148892</v>
      </c>
      <c r="F441" s="15">
        <f t="shared" si="103"/>
        <v>21.302267819815984</v>
      </c>
      <c r="G441" s="15">
        <f t="shared" si="104"/>
        <v>27.278319114715039</v>
      </c>
      <c r="H441" s="15" t="str">
        <f>INDEX('GCAM By Region By Sector'!$A$2:$A$342,MATCH(A441,'GCAM By Region By Sector'!$B$2:$B$342,0),1)</f>
        <v>GCAM</v>
      </c>
      <c r="I441" s="37"/>
      <c r="J441" s="37"/>
      <c r="K441" s="37"/>
      <c r="L441" s="37"/>
    </row>
    <row r="442" spans="1:12" x14ac:dyDescent="0.35">
      <c r="A442" t="str">
        <f t="shared" si="99"/>
        <v>Central America and Caribbean</v>
      </c>
      <c r="B442" t="str">
        <f t="shared" si="100"/>
        <v>Central America and Caribbean</v>
      </c>
      <c r="C442" t="str">
        <f t="shared" si="101"/>
        <v>Industry</v>
      </c>
      <c r="D442" s="15">
        <f t="shared" si="105"/>
        <v>20.725149769736092</v>
      </c>
      <c r="E442" s="15">
        <f t="shared" si="102"/>
        <v>27.173942950946774</v>
      </c>
      <c r="F442" s="15">
        <f t="shared" si="103"/>
        <v>39.148980275908258</v>
      </c>
      <c r="G442" s="15">
        <f t="shared" si="104"/>
        <v>46.573482085259641</v>
      </c>
      <c r="H442" s="15" t="str">
        <f>INDEX('GCAM By Region By Sector'!$A$2:$A$342,MATCH(A442,'GCAM By Region By Sector'!$B$2:$B$342,0),1)</f>
        <v>GCAM</v>
      </c>
      <c r="I442" s="37"/>
      <c r="J442" s="37"/>
      <c r="K442" s="37"/>
      <c r="L442" s="37"/>
    </row>
    <row r="443" spans="1:12" x14ac:dyDescent="0.35">
      <c r="A443" t="str">
        <f t="shared" si="99"/>
        <v>Central America and Caribbean</v>
      </c>
      <c r="B443" t="str">
        <f t="shared" si="100"/>
        <v>Central America and Caribbean</v>
      </c>
      <c r="C443" t="str">
        <f t="shared" si="101"/>
        <v>International Aviation</v>
      </c>
      <c r="D443" s="15">
        <f t="shared" si="105"/>
        <v>0</v>
      </c>
      <c r="E443" s="15">
        <f t="shared" si="102"/>
        <v>0</v>
      </c>
      <c r="F443" s="15">
        <f t="shared" si="103"/>
        <v>1.8467675394735769E-5</v>
      </c>
      <c r="G443" s="15">
        <f t="shared" si="104"/>
        <v>1.1217583128872372E-3</v>
      </c>
      <c r="H443" s="15" t="str">
        <f>INDEX('GCAM By Region By Sector'!$A$2:$A$342,MATCH(A443,'GCAM By Region By Sector'!$B$2:$B$342,0),1)</f>
        <v>GCAM</v>
      </c>
      <c r="I443" s="37"/>
      <c r="J443" s="37"/>
      <c r="K443" s="37"/>
      <c r="L443" s="37"/>
    </row>
    <row r="444" spans="1:12" x14ac:dyDescent="0.35">
      <c r="A444" t="str">
        <f t="shared" si="99"/>
        <v>Central America and Caribbean</v>
      </c>
      <c r="B444" t="str">
        <f t="shared" si="100"/>
        <v>Central America and Caribbean</v>
      </c>
      <c r="C444" t="str">
        <f t="shared" si="101"/>
        <v>International Shipping</v>
      </c>
      <c r="D444" s="15">
        <f t="shared" si="105"/>
        <v>0</v>
      </c>
      <c r="E444" s="15">
        <f t="shared" si="102"/>
        <v>0</v>
      </c>
      <c r="F444" s="15">
        <f t="shared" si="103"/>
        <v>8.7454926093248316E-4</v>
      </c>
      <c r="G444" s="15">
        <f t="shared" si="104"/>
        <v>6.8994517830405526E-3</v>
      </c>
      <c r="H444" s="15" t="str">
        <f>INDEX('GCAM By Region By Sector'!$A$2:$A$342,MATCH(A444,'GCAM By Region By Sector'!$B$2:$B$342,0),1)</f>
        <v>GCAM</v>
      </c>
      <c r="I444" s="37"/>
      <c r="J444" s="37"/>
      <c r="K444" s="37"/>
      <c r="L444" s="37"/>
    </row>
    <row r="445" spans="1:12" x14ac:dyDescent="0.35">
      <c r="A445" t="str">
        <f t="shared" si="99"/>
        <v>Central America and Caribbean</v>
      </c>
      <c r="B445" t="str">
        <f t="shared" si="100"/>
        <v>Central America and Caribbean</v>
      </c>
      <c r="C445" t="str">
        <f t="shared" si="101"/>
        <v>Residential</v>
      </c>
      <c r="D445" s="15">
        <f t="shared" si="105"/>
        <v>20.00726563771239</v>
      </c>
      <c r="E445" s="15">
        <f t="shared" si="102"/>
        <v>24.309286609026909</v>
      </c>
      <c r="F445" s="15">
        <f t="shared" si="103"/>
        <v>32.148477506126021</v>
      </c>
      <c r="G445" s="15">
        <f t="shared" si="104"/>
        <v>36.89797414957841</v>
      </c>
      <c r="H445" s="15" t="str">
        <f>INDEX('GCAM By Region By Sector'!$A$2:$A$342,MATCH(A445,'GCAM By Region By Sector'!$B$2:$B$342,0),1)</f>
        <v>GCAM</v>
      </c>
      <c r="I445" s="37"/>
      <c r="J445" s="37"/>
      <c r="K445" s="37"/>
      <c r="L445" s="37"/>
    </row>
    <row r="446" spans="1:12" x14ac:dyDescent="0.35">
      <c r="A446" t="str">
        <f t="shared" si="99"/>
        <v>Central America and Caribbean</v>
      </c>
      <c r="B446" t="str">
        <f t="shared" si="100"/>
        <v>Central America and Caribbean</v>
      </c>
      <c r="C446" t="str">
        <f t="shared" si="101"/>
        <v>Transportation</v>
      </c>
      <c r="D446" s="15">
        <f t="shared" si="105"/>
        <v>0.58112996156793728</v>
      </c>
      <c r="E446" s="15">
        <f t="shared" si="102"/>
        <v>6.4694639237562397</v>
      </c>
      <c r="F446" s="15">
        <f t="shared" si="103"/>
        <v>12.557106367907885</v>
      </c>
      <c r="G446" s="15">
        <f t="shared" si="104"/>
        <v>16.162378966603068</v>
      </c>
      <c r="H446" s="15" t="str">
        <f>INDEX('GCAM By Region By Sector'!$A$2:$A$342,MATCH(A446,'GCAM By Region By Sector'!$B$2:$B$342,0),1)</f>
        <v>GCAM</v>
      </c>
      <c r="I446" s="37"/>
      <c r="J446" s="37"/>
      <c r="K446" s="37"/>
      <c r="L446" s="37"/>
    </row>
    <row r="447" spans="1:12" x14ac:dyDescent="0.35">
      <c r="A447" t="str">
        <f t="shared" si="99"/>
        <v>Central Asia</v>
      </c>
      <c r="B447" t="str">
        <f t="shared" si="100"/>
        <v>Central Asia</v>
      </c>
      <c r="C447" t="str">
        <f t="shared" si="101"/>
        <v>Agriculture</v>
      </c>
      <c r="D447" s="15">
        <f t="shared" si="105"/>
        <v>16.483476828066731</v>
      </c>
      <c r="E447" s="15">
        <f t="shared" si="102"/>
        <v>13.884120490688886</v>
      </c>
      <c r="F447" s="15">
        <f t="shared" si="103"/>
        <v>11.03142797437833</v>
      </c>
      <c r="G447" s="15">
        <f t="shared" si="104"/>
        <v>9.6221371206926349</v>
      </c>
      <c r="H447" s="15" t="str">
        <f>INDEX('GCAM By Region By Sector'!$A$2:$A$342,MATCH(A447,'GCAM By Region By Sector'!$B$2:$B$342,0),1)</f>
        <v>GCAM</v>
      </c>
      <c r="I447" s="37" t="b">
        <f>IF(SUM(D447:D453)=VLOOKUP($A447,$A$3:$G$34,D$111,FALSE),TRUE,SUM(D447:D453)-VLOOKUP($A447,$A$3:$G$34,D$111,FALSE))</f>
        <v>1</v>
      </c>
      <c r="J447" s="37" t="b">
        <f>IF(SUM(E447:E453)=VLOOKUP($A447,$A$3:$G$34,E$111,FALSE),TRUE,SUM(E447:E453)-VLOOKUP($A447,$A$3:$G$34,E$111,FALSE))</f>
        <v>1</v>
      </c>
      <c r="K447" s="37" t="b">
        <f>IF(SUM(F447:F453)=VLOOKUP($A447,$A$3:$G$34,F$111,FALSE),TRUE,SUM(F447:F453)-VLOOKUP($A447,$A$3:$G$34,F$111,FALSE))</f>
        <v>1</v>
      </c>
      <c r="L447" s="37" t="b">
        <f>IF(SUM(G447:G453)=VLOOKUP($A447,$A$3:$G$34,G$111,FALSE),TRUE,SUM(G447:G453)-VLOOKUP($A447,$A$3:$G$34,G$111,FALSE))</f>
        <v>1</v>
      </c>
    </row>
    <row r="448" spans="1:12" x14ac:dyDescent="0.35">
      <c r="A448" t="str">
        <f t="shared" ref="A448:A511" si="106">B228</f>
        <v>Central Asia</v>
      </c>
      <c r="B448" t="str">
        <f t="shared" ref="B448:B511" si="107">VLOOKUP($A448,$A$3:$B$34,2,FALSE)</f>
        <v>Central Asia</v>
      </c>
      <c r="C448" t="str">
        <f t="shared" ref="C448:C511" si="108">C228</f>
        <v>Commercial</v>
      </c>
      <c r="D448" s="15">
        <f t="shared" ref="D448:D511" si="109">VLOOKUP($A448,$A$3:$G$34,D$111,FALSE)*SUMIFS(J$164:J$380,$I$164:$I$380,$C448,$B$164:$B$380,$A448)</f>
        <v>18.857109166664998</v>
      </c>
      <c r="E448" s="15">
        <f t="shared" ref="E448:E511" si="110">VLOOKUP($A448,$A$3:$G$34,E$111,FALSE)*SUMIFS(K$164:K$380,$I$164:$I$380,$C448,$B$164:$B$380,$A448)</f>
        <v>26.778923872807042</v>
      </c>
      <c r="F448" s="15">
        <f t="shared" ref="F448:F511" si="111">VLOOKUP($A448,$A$3:$G$34,F$111,FALSE)*SUMIFS(L$164:L$380,$I$164:$I$380,$C448,$B$164:$B$380,$A448)</f>
        <v>34.952372321478208</v>
      </c>
      <c r="G448" s="15">
        <f t="shared" ref="G448:G511" si="112">VLOOKUP($A448,$A$3:$G$34,G$111,FALSE)*SUMIFS(M$164:M$380,$I$164:$I$380,$C448,$B$164:$B$380,$A448)</f>
        <v>37.962746250405758</v>
      </c>
      <c r="H448" s="15" t="str">
        <f>INDEX('GCAM By Region By Sector'!$A$2:$A$342,MATCH(A448,'GCAM By Region By Sector'!$B$2:$B$342,0),1)</f>
        <v>GCAM</v>
      </c>
      <c r="I448" s="37"/>
      <c r="J448" s="37"/>
      <c r="K448" s="37"/>
      <c r="L448" s="37"/>
    </row>
    <row r="449" spans="1:12" x14ac:dyDescent="0.35">
      <c r="A449" t="str">
        <f t="shared" si="106"/>
        <v>Central Asia</v>
      </c>
      <c r="B449" t="str">
        <f t="shared" si="107"/>
        <v>Central Asia</v>
      </c>
      <c r="C449" t="str">
        <f t="shared" si="108"/>
        <v>Industry</v>
      </c>
      <c r="D449" s="15">
        <f t="shared" si="109"/>
        <v>89.756584934521413</v>
      </c>
      <c r="E449" s="15">
        <f t="shared" si="110"/>
        <v>86.632372438709751</v>
      </c>
      <c r="F449" s="15">
        <f t="shared" si="111"/>
        <v>86.998327772278486</v>
      </c>
      <c r="G449" s="15">
        <f t="shared" si="112"/>
        <v>83.21018761571726</v>
      </c>
      <c r="H449" s="15" t="str">
        <f>INDEX('GCAM By Region By Sector'!$A$2:$A$342,MATCH(A449,'GCAM By Region By Sector'!$B$2:$B$342,0),1)</f>
        <v>GCAM</v>
      </c>
      <c r="I449" s="37"/>
      <c r="J449" s="37"/>
      <c r="K449" s="37"/>
      <c r="L449" s="37"/>
    </row>
    <row r="450" spans="1:12" x14ac:dyDescent="0.35">
      <c r="A450" t="str">
        <f t="shared" si="106"/>
        <v>Central Asia</v>
      </c>
      <c r="B450" t="str">
        <f t="shared" si="107"/>
        <v>Central Asia</v>
      </c>
      <c r="C450" t="str">
        <f t="shared" si="108"/>
        <v>International Aviation</v>
      </c>
      <c r="D450" s="15">
        <f t="shared" si="109"/>
        <v>0</v>
      </c>
      <c r="E450" s="15">
        <f t="shared" si="110"/>
        <v>0</v>
      </c>
      <c r="F450" s="15">
        <f t="shared" si="111"/>
        <v>1.1408769755422751E-5</v>
      </c>
      <c r="G450" s="15">
        <f t="shared" si="112"/>
        <v>5.7494715772357728E-4</v>
      </c>
      <c r="H450" s="15" t="str">
        <f>INDEX('GCAM By Region By Sector'!$A$2:$A$342,MATCH(A450,'GCAM By Region By Sector'!$B$2:$B$342,0),1)</f>
        <v>GCAM</v>
      </c>
      <c r="I450" s="37"/>
      <c r="J450" s="37"/>
      <c r="K450" s="37"/>
      <c r="L450" s="37"/>
    </row>
    <row r="451" spans="1:12" x14ac:dyDescent="0.35">
      <c r="A451" t="str">
        <f t="shared" si="106"/>
        <v>Central Asia</v>
      </c>
      <c r="B451" t="str">
        <f t="shared" si="107"/>
        <v>Central Asia</v>
      </c>
      <c r="C451" t="str">
        <f t="shared" si="108"/>
        <v>International Shipping</v>
      </c>
      <c r="D451" s="15">
        <f t="shared" si="109"/>
        <v>0</v>
      </c>
      <c r="E451" s="15">
        <f t="shared" si="110"/>
        <v>0</v>
      </c>
      <c r="F451" s="15">
        <f t="shared" si="111"/>
        <v>2.5735507914127184E-4</v>
      </c>
      <c r="G451" s="15">
        <f t="shared" si="112"/>
        <v>1.5490616063284102E-3</v>
      </c>
      <c r="H451" s="15" t="str">
        <f>INDEX('GCAM By Region By Sector'!$A$2:$A$342,MATCH(A451,'GCAM By Region By Sector'!$B$2:$B$342,0),1)</f>
        <v>GCAM</v>
      </c>
      <c r="I451" s="37"/>
      <c r="J451" s="37"/>
      <c r="K451" s="37"/>
      <c r="L451" s="37"/>
    </row>
    <row r="452" spans="1:12" x14ac:dyDescent="0.35">
      <c r="A452" t="str">
        <f t="shared" si="106"/>
        <v>Central Asia</v>
      </c>
      <c r="B452" t="str">
        <f t="shared" si="107"/>
        <v>Central Asia</v>
      </c>
      <c r="C452" t="str">
        <f t="shared" si="108"/>
        <v>Residential</v>
      </c>
      <c r="D452" s="15">
        <f t="shared" si="109"/>
        <v>50.269170293445754</v>
      </c>
      <c r="E452" s="15">
        <f t="shared" si="110"/>
        <v>53.6934171689755</v>
      </c>
      <c r="F452" s="15">
        <f t="shared" si="111"/>
        <v>53.055986253224802</v>
      </c>
      <c r="G452" s="15">
        <f t="shared" si="112"/>
        <v>50.155105595255037</v>
      </c>
      <c r="H452" s="15" t="str">
        <f>INDEX('GCAM By Region By Sector'!$A$2:$A$342,MATCH(A452,'GCAM By Region By Sector'!$B$2:$B$342,0),1)</f>
        <v>GCAM</v>
      </c>
      <c r="I452" s="37"/>
      <c r="J452" s="37"/>
      <c r="K452" s="37"/>
      <c r="L452" s="37"/>
    </row>
    <row r="453" spans="1:12" x14ac:dyDescent="0.35">
      <c r="A453" t="str">
        <f t="shared" si="106"/>
        <v>Central Asia</v>
      </c>
      <c r="B453" t="str">
        <f t="shared" si="107"/>
        <v>Central Asia</v>
      </c>
      <c r="C453" t="str">
        <f t="shared" si="108"/>
        <v>Transportation</v>
      </c>
      <c r="D453" s="15">
        <f t="shared" si="109"/>
        <v>5.712097160622652</v>
      </c>
      <c r="E453" s="15">
        <f t="shared" si="110"/>
        <v>18.566043837191586</v>
      </c>
      <c r="F453" s="15">
        <f t="shared" si="111"/>
        <v>27.565593208799577</v>
      </c>
      <c r="G453" s="15">
        <f t="shared" si="112"/>
        <v>29.87293217632903</v>
      </c>
      <c r="H453" s="15" t="str">
        <f>INDEX('GCAM By Region By Sector'!$A$2:$A$342,MATCH(A453,'GCAM By Region By Sector'!$B$2:$B$342,0),1)</f>
        <v>GCAM</v>
      </c>
      <c r="I453" s="37"/>
      <c r="J453" s="37"/>
      <c r="K453" s="37"/>
      <c r="L453" s="37"/>
    </row>
    <row r="454" spans="1:12" x14ac:dyDescent="0.35">
      <c r="A454" t="str">
        <f t="shared" si="106"/>
        <v>China</v>
      </c>
      <c r="B454" t="str">
        <f t="shared" si="107"/>
        <v>China</v>
      </c>
      <c r="C454" t="str">
        <f t="shared" si="108"/>
        <v>Agriculture</v>
      </c>
      <c r="D454" s="15">
        <f t="shared" si="109"/>
        <v>69.488159446731927</v>
      </c>
      <c r="E454" s="15">
        <f t="shared" si="110"/>
        <v>55.203593961344595</v>
      </c>
      <c r="F454" s="15">
        <f t="shared" si="111"/>
        <v>50.913286448401237</v>
      </c>
      <c r="G454" s="15">
        <f t="shared" si="112"/>
        <v>39.914257420998936</v>
      </c>
      <c r="H454" s="15" t="str">
        <f>INDEX('GCAM By Region By Sector'!$A$2:$A$342,MATCH(A454,'GCAM By Region By Sector'!$B$2:$B$342,0),1)</f>
        <v>EPS</v>
      </c>
      <c r="I454" s="37" t="b">
        <f>IF(SUM(D454:D460)=VLOOKUP($A454,$A$3:$G$34,D$111,FALSE),TRUE,SUM(D454:D460)-VLOOKUP($A454,$A$3:$G$34,D$111,FALSE))</f>
        <v>1</v>
      </c>
      <c r="J454" s="37" t="b">
        <f>IF(SUM(E454:E460)=VLOOKUP($A454,$A$3:$G$34,E$111,FALSE),TRUE,SUM(E454:E460)-VLOOKUP($A454,$A$3:$G$34,E$111,FALSE))</f>
        <v>1</v>
      </c>
      <c r="K454" s="37" t="b">
        <f>IF(SUM(F454:F460)=VLOOKUP($A454,$A$3:$G$34,F$111,FALSE),TRUE,SUM(F454:F460)-VLOOKUP($A454,$A$3:$G$34,F$111,FALSE))</f>
        <v>1</v>
      </c>
      <c r="L454" s="37" t="b">
        <f>IF(SUM(G454:G460)=VLOOKUP($A454,$A$3:$G$34,G$111,FALSE),TRUE,SUM(G454:G460)-VLOOKUP($A454,$A$3:$G$34,G$111,FALSE))</f>
        <v>1</v>
      </c>
    </row>
    <row r="455" spans="1:12" x14ac:dyDescent="0.35">
      <c r="A455" t="str">
        <f t="shared" si="106"/>
        <v>China</v>
      </c>
      <c r="B455" t="str">
        <f t="shared" si="107"/>
        <v>China</v>
      </c>
      <c r="C455" t="str">
        <f t="shared" si="108"/>
        <v>Commercial</v>
      </c>
      <c r="D455" s="15">
        <f t="shared" si="109"/>
        <v>611.01766703220073</v>
      </c>
      <c r="E455" s="15">
        <f t="shared" si="110"/>
        <v>965.26416321871443</v>
      </c>
      <c r="F455" s="15">
        <f t="shared" si="111"/>
        <v>1069.4690877702412</v>
      </c>
      <c r="G455" s="15">
        <f t="shared" si="112"/>
        <v>904.14766314521933</v>
      </c>
      <c r="H455" s="15" t="str">
        <f>INDEX('GCAM By Region By Sector'!$A$2:$A$342,MATCH(A455,'GCAM By Region By Sector'!$B$2:$B$342,0),1)</f>
        <v>EPS</v>
      </c>
      <c r="I455" s="37"/>
      <c r="J455" s="37"/>
      <c r="K455" s="37"/>
      <c r="L455" s="37"/>
    </row>
    <row r="456" spans="1:12" x14ac:dyDescent="0.35">
      <c r="A456" t="str">
        <f t="shared" si="106"/>
        <v>China</v>
      </c>
      <c r="B456" t="str">
        <f t="shared" si="107"/>
        <v>China</v>
      </c>
      <c r="C456" t="str">
        <f t="shared" si="108"/>
        <v>Industry</v>
      </c>
      <c r="D456" s="15">
        <f t="shared" si="109"/>
        <v>2383.1667783534358</v>
      </c>
      <c r="E456" s="15">
        <f t="shared" si="110"/>
        <v>2626.7087791000199</v>
      </c>
      <c r="F456" s="15">
        <f t="shared" si="111"/>
        <v>2295.9409720149351</v>
      </c>
      <c r="G456" s="15">
        <f t="shared" si="112"/>
        <v>1681.0609732065179</v>
      </c>
      <c r="H456" s="15" t="str">
        <f>INDEX('GCAM By Region By Sector'!$A$2:$A$342,MATCH(A456,'GCAM By Region By Sector'!$B$2:$B$342,0),1)</f>
        <v>EPS</v>
      </c>
      <c r="I456" s="37"/>
      <c r="J456" s="37"/>
      <c r="K456" s="37"/>
      <c r="L456" s="37"/>
    </row>
    <row r="457" spans="1:12" x14ac:dyDescent="0.35">
      <c r="A457" t="str">
        <f t="shared" si="106"/>
        <v>China</v>
      </c>
      <c r="B457" t="str">
        <f t="shared" si="107"/>
        <v>China</v>
      </c>
      <c r="C457" t="str">
        <f t="shared" si="108"/>
        <v>International Aviation</v>
      </c>
      <c r="D457" s="15">
        <f t="shared" si="109"/>
        <v>0</v>
      </c>
      <c r="E457" s="15">
        <f t="shared" si="110"/>
        <v>0</v>
      </c>
      <c r="F457" s="15">
        <f t="shared" si="111"/>
        <v>3.3786508992149426E-4</v>
      </c>
      <c r="G457" s="15">
        <f t="shared" si="112"/>
        <v>1.346330593444044E-2</v>
      </c>
      <c r="H457" s="15" t="str">
        <f>INDEX('GCAM By Region By Sector'!$A$2:$A$342,MATCH(A457,'GCAM By Region By Sector'!$B$2:$B$342,0),1)</f>
        <v>EPS</v>
      </c>
      <c r="I457" s="37"/>
      <c r="J457" s="37"/>
      <c r="K457" s="37"/>
      <c r="L457" s="37"/>
    </row>
    <row r="458" spans="1:12" x14ac:dyDescent="0.35">
      <c r="A458" t="str">
        <f t="shared" si="106"/>
        <v>China</v>
      </c>
      <c r="B458" t="str">
        <f t="shared" si="107"/>
        <v>China</v>
      </c>
      <c r="C458" t="str">
        <f t="shared" si="108"/>
        <v>International Shipping</v>
      </c>
      <c r="D458" s="15">
        <f t="shared" si="109"/>
        <v>0</v>
      </c>
      <c r="E458" s="15">
        <f t="shared" si="110"/>
        <v>0</v>
      </c>
      <c r="F458" s="15">
        <f t="shared" si="111"/>
        <v>1.05919001601592E-2</v>
      </c>
      <c r="G458" s="15">
        <f t="shared" si="112"/>
        <v>5.6012548090406095E-2</v>
      </c>
      <c r="H458" s="15" t="str">
        <f>INDEX('GCAM By Region By Sector'!$A$2:$A$342,MATCH(A458,'GCAM By Region By Sector'!$B$2:$B$342,0),1)</f>
        <v>EPS</v>
      </c>
      <c r="I458" s="37"/>
      <c r="J458" s="37"/>
      <c r="K458" s="37"/>
      <c r="L458" s="37"/>
    </row>
    <row r="459" spans="1:12" x14ac:dyDescent="0.35">
      <c r="A459" t="str">
        <f t="shared" si="106"/>
        <v>China</v>
      </c>
      <c r="B459" t="str">
        <f t="shared" si="107"/>
        <v>China</v>
      </c>
      <c r="C459" t="str">
        <f t="shared" si="108"/>
        <v>Residential</v>
      </c>
      <c r="D459" s="15">
        <f t="shared" si="109"/>
        <v>684.44703107001374</v>
      </c>
      <c r="E459" s="15">
        <f t="shared" si="110"/>
        <v>1057.7650840747185</v>
      </c>
      <c r="F459" s="15">
        <f t="shared" si="111"/>
        <v>1199.0385285356506</v>
      </c>
      <c r="G459" s="15">
        <f t="shared" si="112"/>
        <v>1020.2637533772858</v>
      </c>
      <c r="H459" s="15" t="str">
        <f>INDEX('GCAM By Region By Sector'!$A$2:$A$342,MATCH(A459,'GCAM By Region By Sector'!$B$2:$B$342,0),1)</f>
        <v>EPS</v>
      </c>
      <c r="I459" s="37"/>
      <c r="J459" s="37"/>
      <c r="K459" s="37"/>
      <c r="L459" s="37"/>
    </row>
    <row r="460" spans="1:12" x14ac:dyDescent="0.35">
      <c r="A460" t="str">
        <f t="shared" si="106"/>
        <v>China</v>
      </c>
      <c r="B460" t="str">
        <f t="shared" si="107"/>
        <v>China</v>
      </c>
      <c r="C460" t="str">
        <f t="shared" si="108"/>
        <v>Transportation</v>
      </c>
      <c r="D460" s="15">
        <f t="shared" si="109"/>
        <v>81.040364097617726</v>
      </c>
      <c r="E460" s="15">
        <f t="shared" si="110"/>
        <v>178.28837964520173</v>
      </c>
      <c r="F460" s="15">
        <f t="shared" si="111"/>
        <v>204.2571954655225</v>
      </c>
      <c r="G460" s="15">
        <f t="shared" si="112"/>
        <v>188.35387699595393</v>
      </c>
      <c r="H460" s="15" t="str">
        <f>INDEX('GCAM By Region By Sector'!$A$2:$A$342,MATCH(A460,'GCAM By Region By Sector'!$B$2:$B$342,0),1)</f>
        <v>EPS</v>
      </c>
      <c r="I460" s="37"/>
      <c r="J460" s="37"/>
      <c r="K460" s="37"/>
      <c r="L460" s="37"/>
    </row>
    <row r="461" spans="1:12" x14ac:dyDescent="0.35">
      <c r="A461" t="str">
        <f t="shared" si="106"/>
        <v>Colombia</v>
      </c>
      <c r="B461" t="str">
        <f t="shared" si="107"/>
        <v>Colombia</v>
      </c>
      <c r="C461" t="str">
        <f t="shared" si="108"/>
        <v>Agriculture</v>
      </c>
      <c r="D461" s="15">
        <f t="shared" si="109"/>
        <v>0.14139784378207357</v>
      </c>
      <c r="E461" s="15">
        <f t="shared" si="110"/>
        <v>0.14544480088421929</v>
      </c>
      <c r="F461" s="15">
        <f t="shared" si="111"/>
        <v>0.16695638882768674</v>
      </c>
      <c r="G461" s="15">
        <f t="shared" si="112"/>
        <v>0.18718014972643499</v>
      </c>
      <c r="H461" s="15" t="str">
        <f>INDEX('GCAM By Region By Sector'!$A$2:$A$342,MATCH(A461,'GCAM By Region By Sector'!$B$2:$B$342,0),1)</f>
        <v>GCAM</v>
      </c>
      <c r="I461" s="37" t="b">
        <f>IF(SUM(D461:D467)=VLOOKUP($A461,$A$3:$G$34,D$111,FALSE),TRUE,SUM(D461:D467)-VLOOKUP($A461,$A$3:$G$34,D$111,FALSE))</f>
        <v>1</v>
      </c>
      <c r="J461" s="37" t="b">
        <f>IF(SUM(E461:E467)=VLOOKUP($A461,$A$3:$G$34,E$111,FALSE),TRUE,SUM(E461:E467)-VLOOKUP($A461,$A$3:$G$34,E$111,FALSE))</f>
        <v>1</v>
      </c>
      <c r="K461" s="37" t="b">
        <f>IF(SUM(F461:F467)=VLOOKUP($A461,$A$3:$G$34,F$111,FALSE),TRUE,SUM(F461:F467)-VLOOKUP($A461,$A$3:$G$34,F$111,FALSE))</f>
        <v>1</v>
      </c>
      <c r="L461" s="37" t="b">
        <f>IF(SUM(G461:G467)=VLOOKUP($A461,$A$3:$G$34,G$111,FALSE),TRUE,SUM(G461:G467)-VLOOKUP($A461,$A$3:$G$34,G$111,FALSE))</f>
        <v>1</v>
      </c>
    </row>
    <row r="462" spans="1:12" x14ac:dyDescent="0.35">
      <c r="A462" t="str">
        <f t="shared" si="106"/>
        <v>Colombia</v>
      </c>
      <c r="B462" t="str">
        <f t="shared" si="107"/>
        <v>Colombia</v>
      </c>
      <c r="C462" t="str">
        <f t="shared" si="108"/>
        <v>Commercial</v>
      </c>
      <c r="D462" s="15">
        <f t="shared" si="109"/>
        <v>4.6183340248457503</v>
      </c>
      <c r="E462" s="15">
        <f t="shared" si="110"/>
        <v>7.2065900282072723</v>
      </c>
      <c r="F462" s="15">
        <f t="shared" si="111"/>
        <v>8.8369008384563426</v>
      </c>
      <c r="G462" s="15">
        <f t="shared" si="112"/>
        <v>9.5159211347146222</v>
      </c>
      <c r="H462" s="15" t="str">
        <f>INDEX('GCAM By Region By Sector'!$A$2:$A$342,MATCH(A462,'GCAM By Region By Sector'!$B$2:$B$342,0),1)</f>
        <v>GCAM</v>
      </c>
      <c r="I462" s="37"/>
      <c r="J462" s="37"/>
      <c r="K462" s="37"/>
      <c r="L462" s="37"/>
    </row>
    <row r="463" spans="1:12" x14ac:dyDescent="0.35">
      <c r="A463" t="str">
        <f t="shared" si="106"/>
        <v>Colombia</v>
      </c>
      <c r="B463" t="str">
        <f t="shared" si="107"/>
        <v>Colombia</v>
      </c>
      <c r="C463" t="str">
        <f t="shared" si="108"/>
        <v>Industry</v>
      </c>
      <c r="D463" s="15">
        <f t="shared" si="109"/>
        <v>7.1021650703955803</v>
      </c>
      <c r="E463" s="15">
        <f t="shared" si="110"/>
        <v>9.2493822014380775</v>
      </c>
      <c r="F463" s="15">
        <f t="shared" si="111"/>
        <v>10.307423853546476</v>
      </c>
      <c r="G463" s="15">
        <f t="shared" si="112"/>
        <v>10.781195149975405</v>
      </c>
      <c r="H463" s="15" t="str">
        <f>INDEX('GCAM By Region By Sector'!$A$2:$A$342,MATCH(A463,'GCAM By Region By Sector'!$B$2:$B$342,0),1)</f>
        <v>GCAM</v>
      </c>
      <c r="I463" s="37"/>
      <c r="J463" s="37"/>
      <c r="K463" s="37"/>
      <c r="L463" s="37"/>
    </row>
    <row r="464" spans="1:12" x14ac:dyDescent="0.35">
      <c r="A464" t="str">
        <f t="shared" si="106"/>
        <v>Colombia</v>
      </c>
      <c r="B464" t="str">
        <f t="shared" si="107"/>
        <v>Colombia</v>
      </c>
      <c r="C464" t="str">
        <f t="shared" si="108"/>
        <v>International Aviation</v>
      </c>
      <c r="D464" s="15">
        <f t="shared" si="109"/>
        <v>0</v>
      </c>
      <c r="E464" s="15">
        <f t="shared" si="110"/>
        <v>0</v>
      </c>
      <c r="F464" s="15">
        <f t="shared" si="111"/>
        <v>7.2718357300926868E-6</v>
      </c>
      <c r="G464" s="15">
        <f t="shared" si="112"/>
        <v>3.6968587384868349E-4</v>
      </c>
      <c r="H464" s="15" t="str">
        <f>INDEX('GCAM By Region By Sector'!$A$2:$A$342,MATCH(A464,'GCAM By Region By Sector'!$B$2:$B$342,0),1)</f>
        <v>GCAM</v>
      </c>
      <c r="I464" s="37"/>
      <c r="J464" s="37"/>
      <c r="K464" s="37"/>
      <c r="L464" s="37"/>
    </row>
    <row r="465" spans="1:12" x14ac:dyDescent="0.35">
      <c r="A465" t="str">
        <f t="shared" si="106"/>
        <v>Colombia</v>
      </c>
      <c r="B465" t="str">
        <f t="shared" si="107"/>
        <v>Colombia</v>
      </c>
      <c r="C465" t="str">
        <f t="shared" si="108"/>
        <v>International Shipping</v>
      </c>
      <c r="D465" s="15">
        <f t="shared" si="109"/>
        <v>0</v>
      </c>
      <c r="E465" s="15">
        <f t="shared" si="110"/>
        <v>0</v>
      </c>
      <c r="F465" s="15">
        <f t="shared" si="111"/>
        <v>2.7727552407736295E-4</v>
      </c>
      <c r="G465" s="15">
        <f t="shared" si="112"/>
        <v>1.866264977603771E-3</v>
      </c>
      <c r="H465" s="15" t="str">
        <f>INDEX('GCAM By Region By Sector'!$A$2:$A$342,MATCH(A465,'GCAM By Region By Sector'!$B$2:$B$342,0),1)</f>
        <v>GCAM</v>
      </c>
      <c r="I465" s="37"/>
      <c r="J465" s="37"/>
      <c r="K465" s="37"/>
      <c r="L465" s="37"/>
    </row>
    <row r="466" spans="1:12" x14ac:dyDescent="0.35">
      <c r="A466" t="str">
        <f t="shared" si="106"/>
        <v>Colombia</v>
      </c>
      <c r="B466" t="str">
        <f t="shared" si="107"/>
        <v>Colombia</v>
      </c>
      <c r="C466" t="str">
        <f t="shared" si="108"/>
        <v>Residential</v>
      </c>
      <c r="D466" s="15">
        <f t="shared" si="109"/>
        <v>6.4582093095307682</v>
      </c>
      <c r="E466" s="15">
        <f t="shared" si="110"/>
        <v>8.9457183354178529</v>
      </c>
      <c r="F466" s="15">
        <f t="shared" si="111"/>
        <v>10.076281892323799</v>
      </c>
      <c r="G466" s="15">
        <f t="shared" si="112"/>
        <v>10.371027132606663</v>
      </c>
      <c r="H466" s="15" t="str">
        <f>INDEX('GCAM By Region By Sector'!$A$2:$A$342,MATCH(A466,'GCAM By Region By Sector'!$B$2:$B$342,0),1)</f>
        <v>GCAM</v>
      </c>
      <c r="I466" s="37"/>
      <c r="J466" s="37"/>
      <c r="K466" s="37"/>
      <c r="L466" s="37"/>
    </row>
    <row r="467" spans="1:12" x14ac:dyDescent="0.35">
      <c r="A467" t="str">
        <f t="shared" si="106"/>
        <v>Colombia</v>
      </c>
      <c r="B467" t="str">
        <f t="shared" si="107"/>
        <v>Colombia</v>
      </c>
      <c r="C467" t="str">
        <f t="shared" si="108"/>
        <v>Transportation</v>
      </c>
      <c r="D467" s="15">
        <f t="shared" si="109"/>
        <v>0.18216347690578688</v>
      </c>
      <c r="E467" s="15">
        <f t="shared" si="110"/>
        <v>3.1967461580174845</v>
      </c>
      <c r="F467" s="15">
        <f t="shared" si="111"/>
        <v>6.1818218453641904</v>
      </c>
      <c r="G467" s="15">
        <f t="shared" si="112"/>
        <v>7.2418517493239278</v>
      </c>
      <c r="H467" s="15" t="str">
        <f>INDEX('GCAM By Region By Sector'!$A$2:$A$342,MATCH(A467,'GCAM By Region By Sector'!$B$2:$B$342,0),1)</f>
        <v>GCAM</v>
      </c>
      <c r="I467" s="37"/>
      <c r="J467" s="37"/>
      <c r="K467" s="37"/>
      <c r="L467" s="37"/>
    </row>
    <row r="468" spans="1:12" x14ac:dyDescent="0.35">
      <c r="A468" t="str">
        <f t="shared" si="106"/>
        <v>Europe_Eastern</v>
      </c>
      <c r="B468" t="str">
        <f t="shared" si="107"/>
        <v>Eastern Europe</v>
      </c>
      <c r="C468" t="str">
        <f t="shared" si="108"/>
        <v>Agriculture</v>
      </c>
      <c r="D468" s="15">
        <f t="shared" si="109"/>
        <v>2.4743186165929392</v>
      </c>
      <c r="E468" s="15">
        <f t="shared" si="110"/>
        <v>1.7502645617958359</v>
      </c>
      <c r="F468" s="15">
        <f t="shared" si="111"/>
        <v>1.3590529272845544</v>
      </c>
      <c r="G468" s="15">
        <f t="shared" si="112"/>
        <v>1.1673626029052215</v>
      </c>
      <c r="H468" s="15" t="str">
        <f>INDEX('GCAM By Region By Sector'!$A$2:$A$342,MATCH(A468,'GCAM By Region By Sector'!$B$2:$B$342,0),1)</f>
        <v>GCAM</v>
      </c>
      <c r="I468" s="37" t="b">
        <f>IF(SUM(D468:D474)=VLOOKUP($A468,$A$3:$G$34,D$111,FALSE),TRUE,SUM(D468:D474)-VLOOKUP($A468,$A$3:$G$34,D$111,FALSE))</f>
        <v>1</v>
      </c>
      <c r="J468" s="37" t="b">
        <f>IF(SUM(E468:E474)=VLOOKUP($A468,$A$3:$G$34,E$111,FALSE),TRUE,SUM(E468:E474)-VLOOKUP($A468,$A$3:$G$34,E$111,FALSE))</f>
        <v>1</v>
      </c>
      <c r="K468" s="37" t="b">
        <f>IF(SUM(F468:F474)=VLOOKUP($A468,$A$3:$G$34,F$111,FALSE),TRUE,SUM(F468:F474)-VLOOKUP($A468,$A$3:$G$34,F$111,FALSE))</f>
        <v>1</v>
      </c>
      <c r="L468" s="37" t="b">
        <f>IF(SUM(G468:G474)=VLOOKUP($A468,$A$3:$G$34,G$111,FALSE),TRUE,SUM(G468:G474)-VLOOKUP($A468,$A$3:$G$34,G$111,FALSE))</f>
        <v>1</v>
      </c>
    </row>
    <row r="469" spans="1:12" x14ac:dyDescent="0.35">
      <c r="A469" t="str">
        <f t="shared" si="106"/>
        <v>Europe_Eastern</v>
      </c>
      <c r="B469" t="str">
        <f t="shared" si="107"/>
        <v>Eastern Europe</v>
      </c>
      <c r="C469" t="str">
        <f t="shared" si="108"/>
        <v>Commercial</v>
      </c>
      <c r="D469" s="15">
        <f t="shared" si="109"/>
        <v>17.193770400549361</v>
      </c>
      <c r="E469" s="15">
        <f t="shared" si="110"/>
        <v>22.070352335253112</v>
      </c>
      <c r="F469" s="15">
        <f t="shared" si="111"/>
        <v>25.394594942404872</v>
      </c>
      <c r="G469" s="15">
        <f t="shared" si="112"/>
        <v>25.159512543424945</v>
      </c>
      <c r="H469" s="15" t="str">
        <f>INDEX('GCAM By Region By Sector'!$A$2:$A$342,MATCH(A469,'GCAM By Region By Sector'!$B$2:$B$342,0),1)</f>
        <v>GCAM</v>
      </c>
      <c r="I469" s="37"/>
      <c r="J469" s="37"/>
      <c r="K469" s="37"/>
      <c r="L469" s="37"/>
    </row>
    <row r="470" spans="1:12" x14ac:dyDescent="0.35">
      <c r="A470" t="str">
        <f t="shared" si="106"/>
        <v>Europe_Eastern</v>
      </c>
      <c r="B470" t="str">
        <f t="shared" si="107"/>
        <v>Eastern Europe</v>
      </c>
      <c r="C470" t="str">
        <f t="shared" si="108"/>
        <v>Industry</v>
      </c>
      <c r="D470" s="15">
        <f t="shared" si="109"/>
        <v>37.743689039164515</v>
      </c>
      <c r="E470" s="15">
        <f t="shared" si="110"/>
        <v>32.538497819695358</v>
      </c>
      <c r="F470" s="15">
        <f t="shared" si="111"/>
        <v>28.299818433967371</v>
      </c>
      <c r="G470" s="15">
        <f t="shared" si="112"/>
        <v>23.929175462674635</v>
      </c>
      <c r="H470" s="15" t="str">
        <f>INDEX('GCAM By Region By Sector'!$A$2:$A$342,MATCH(A470,'GCAM By Region By Sector'!$B$2:$B$342,0),1)</f>
        <v>GCAM</v>
      </c>
      <c r="I470" s="37"/>
      <c r="J470" s="37"/>
      <c r="K470" s="37"/>
      <c r="L470" s="37"/>
    </row>
    <row r="471" spans="1:12" x14ac:dyDescent="0.35">
      <c r="A471" t="str">
        <f t="shared" si="106"/>
        <v>Europe_Eastern</v>
      </c>
      <c r="B471" t="str">
        <f t="shared" si="107"/>
        <v>Eastern Europe</v>
      </c>
      <c r="C471" t="str">
        <f t="shared" si="108"/>
        <v>International Aviation</v>
      </c>
      <c r="D471" s="15">
        <f t="shared" si="109"/>
        <v>0</v>
      </c>
      <c r="E471" s="15">
        <f t="shared" si="110"/>
        <v>0</v>
      </c>
      <c r="F471" s="15">
        <f t="shared" si="111"/>
        <v>1.1234796292472036E-6</v>
      </c>
      <c r="G471" s="15">
        <f t="shared" si="112"/>
        <v>5.2937351594699676E-5</v>
      </c>
      <c r="H471" s="15" t="str">
        <f>INDEX('GCAM By Region By Sector'!$A$2:$A$342,MATCH(A471,'GCAM By Region By Sector'!$B$2:$B$342,0),1)</f>
        <v>GCAM</v>
      </c>
      <c r="I471" s="37"/>
      <c r="J471" s="37"/>
      <c r="K471" s="37"/>
      <c r="L471" s="37"/>
    </row>
    <row r="472" spans="1:12" x14ac:dyDescent="0.35">
      <c r="A472" t="str">
        <f t="shared" si="106"/>
        <v>Europe_Eastern</v>
      </c>
      <c r="B472" t="str">
        <f t="shared" si="107"/>
        <v>Eastern Europe</v>
      </c>
      <c r="C472" t="str">
        <f t="shared" si="108"/>
        <v>International Shipping</v>
      </c>
      <c r="D472" s="15">
        <f t="shared" si="109"/>
        <v>0</v>
      </c>
      <c r="E472" s="15">
        <f t="shared" si="110"/>
        <v>0</v>
      </c>
      <c r="F472" s="15">
        <f t="shared" si="111"/>
        <v>2.5124944975347909E-5</v>
      </c>
      <c r="G472" s="15">
        <f t="shared" si="112"/>
        <v>1.5723592051874091E-4</v>
      </c>
      <c r="H472" s="15" t="str">
        <f>INDEX('GCAM By Region By Sector'!$A$2:$A$342,MATCH(A472,'GCAM By Region By Sector'!$B$2:$B$342,0),1)</f>
        <v>GCAM</v>
      </c>
      <c r="I472" s="37"/>
      <c r="J472" s="37"/>
      <c r="K472" s="37"/>
      <c r="L472" s="37"/>
    </row>
    <row r="473" spans="1:12" x14ac:dyDescent="0.35">
      <c r="A473" t="str">
        <f t="shared" si="106"/>
        <v>Europe_Eastern</v>
      </c>
      <c r="B473" t="str">
        <f t="shared" si="107"/>
        <v>Eastern Europe</v>
      </c>
      <c r="C473" t="str">
        <f t="shared" si="108"/>
        <v>Residential</v>
      </c>
      <c r="D473" s="15">
        <f t="shared" si="109"/>
        <v>25.276604611987675</v>
      </c>
      <c r="E473" s="15">
        <f t="shared" si="110"/>
        <v>21.576841746125318</v>
      </c>
      <c r="F473" s="15">
        <f t="shared" si="111"/>
        <v>17.609647997146769</v>
      </c>
      <c r="G473" s="15">
        <f t="shared" si="112"/>
        <v>14.263138926817543</v>
      </c>
      <c r="H473" s="15" t="str">
        <f>INDEX('GCAM By Region By Sector'!$A$2:$A$342,MATCH(A473,'GCAM By Region By Sector'!$B$2:$B$342,0),1)</f>
        <v>GCAM</v>
      </c>
      <c r="I473" s="37"/>
      <c r="J473" s="37"/>
      <c r="K473" s="37"/>
      <c r="L473" s="37"/>
    </row>
    <row r="474" spans="1:12" x14ac:dyDescent="0.35">
      <c r="A474" t="str">
        <f t="shared" si="106"/>
        <v>Europe_Eastern</v>
      </c>
      <c r="B474" t="str">
        <f t="shared" si="107"/>
        <v>Eastern Europe</v>
      </c>
      <c r="C474" t="str">
        <f t="shared" si="108"/>
        <v>Transportation</v>
      </c>
      <c r="D474" s="15">
        <f t="shared" si="109"/>
        <v>4.6831439370346484</v>
      </c>
      <c r="E474" s="15">
        <f t="shared" si="110"/>
        <v>10.673759678460268</v>
      </c>
      <c r="F474" s="15">
        <f t="shared" si="111"/>
        <v>14.699963745377614</v>
      </c>
      <c r="G474" s="15">
        <f t="shared" si="112"/>
        <v>14.65826042307083</v>
      </c>
      <c r="H474" s="15" t="str">
        <f>INDEX('GCAM By Region By Sector'!$A$2:$A$342,MATCH(A474,'GCAM By Region By Sector'!$B$2:$B$342,0),1)</f>
        <v>GCAM</v>
      </c>
      <c r="I474" s="37"/>
      <c r="J474" s="37"/>
      <c r="K474" s="37"/>
      <c r="L474" s="37"/>
    </row>
    <row r="475" spans="1:12" x14ac:dyDescent="0.35">
      <c r="A475" t="str">
        <f t="shared" si="106"/>
        <v>Europe_Non_EU</v>
      </c>
      <c r="B475" t="str">
        <f t="shared" si="107"/>
        <v>Non-EU Europe</v>
      </c>
      <c r="C475" t="str">
        <f t="shared" si="108"/>
        <v>Agriculture</v>
      </c>
      <c r="D475" s="15">
        <f t="shared" si="109"/>
        <v>3.104958121878953</v>
      </c>
      <c r="E475" s="15">
        <f t="shared" si="110"/>
        <v>2.2803307621377602</v>
      </c>
      <c r="F475" s="15">
        <f t="shared" si="111"/>
        <v>1.8127440614033199</v>
      </c>
      <c r="G475" s="15">
        <f t="shared" si="112"/>
        <v>1.4810372604208113</v>
      </c>
      <c r="H475" s="15" t="str">
        <f>INDEX('GCAM By Region By Sector'!$A$2:$A$342,MATCH(A475,'GCAM By Region By Sector'!$B$2:$B$342,0),1)</f>
        <v>GCAM</v>
      </c>
      <c r="I475" s="37" t="b">
        <f>IF(SUM(D475:D481)=VLOOKUP($A475,$A$3:$G$34,D$111,FALSE),TRUE,SUM(D475:D481)-VLOOKUP($A475,$A$3:$G$34,D$111,FALSE))</f>
        <v>1</v>
      </c>
      <c r="J475" s="37" t="b">
        <f>IF(SUM(E475:E481)=VLOOKUP($A475,$A$3:$G$34,E$111,FALSE),TRUE,SUM(E475:E481)-VLOOKUP($A475,$A$3:$G$34,E$111,FALSE))</f>
        <v>1</v>
      </c>
      <c r="K475" s="37" t="b">
        <f>IF(SUM(F475:F481)=VLOOKUP($A475,$A$3:$G$34,F$111,FALSE),TRUE,SUM(F475:F481)-VLOOKUP($A475,$A$3:$G$34,F$111,FALSE))</f>
        <v>1</v>
      </c>
      <c r="L475" s="37" t="b">
        <f>IF(SUM(G475:G481)=VLOOKUP($A475,$A$3:$G$34,G$111,FALSE),TRUE,SUM(G475:G481)-VLOOKUP($A475,$A$3:$G$34,G$111,FALSE))</f>
        <v>1</v>
      </c>
    </row>
    <row r="476" spans="1:12" x14ac:dyDescent="0.35">
      <c r="A476" t="str">
        <f t="shared" si="106"/>
        <v>Europe_Non_EU</v>
      </c>
      <c r="B476" t="str">
        <f t="shared" si="107"/>
        <v>Non-EU Europe</v>
      </c>
      <c r="C476" t="str">
        <f t="shared" si="108"/>
        <v>Commercial</v>
      </c>
      <c r="D476" s="15">
        <f t="shared" si="109"/>
        <v>41.757475366216063</v>
      </c>
      <c r="E476" s="15">
        <f t="shared" si="110"/>
        <v>45.959710926442916</v>
      </c>
      <c r="F476" s="15">
        <f t="shared" si="111"/>
        <v>45.91973452676195</v>
      </c>
      <c r="G476" s="15">
        <f t="shared" si="112"/>
        <v>45.09324531390115</v>
      </c>
      <c r="H476" s="15" t="str">
        <f>INDEX('GCAM By Region By Sector'!$A$2:$A$342,MATCH(A476,'GCAM By Region By Sector'!$B$2:$B$342,0),1)</f>
        <v>GCAM</v>
      </c>
      <c r="I476" s="37"/>
      <c r="J476" s="37"/>
      <c r="K476" s="37"/>
      <c r="L476" s="37"/>
    </row>
    <row r="477" spans="1:12" x14ac:dyDescent="0.35">
      <c r="A477" t="str">
        <f t="shared" si="106"/>
        <v>Europe_Non_EU</v>
      </c>
      <c r="B477" t="str">
        <f t="shared" si="107"/>
        <v>Non-EU Europe</v>
      </c>
      <c r="C477" t="str">
        <f t="shared" si="108"/>
        <v>Industry</v>
      </c>
      <c r="D477" s="15">
        <f t="shared" si="109"/>
        <v>70.869464684512664</v>
      </c>
      <c r="E477" s="15">
        <f t="shared" si="110"/>
        <v>69.192341550616206</v>
      </c>
      <c r="F477" s="15">
        <f t="shared" si="111"/>
        <v>59.846347047551063</v>
      </c>
      <c r="G477" s="15">
        <f t="shared" si="112"/>
        <v>52.486170791759342</v>
      </c>
      <c r="H477" s="15" t="str">
        <f>INDEX('GCAM By Region By Sector'!$A$2:$A$342,MATCH(A477,'GCAM By Region By Sector'!$B$2:$B$342,0),1)</f>
        <v>GCAM</v>
      </c>
      <c r="I477" s="37"/>
      <c r="J477" s="37"/>
      <c r="K477" s="37"/>
      <c r="L477" s="37"/>
    </row>
    <row r="478" spans="1:12" x14ac:dyDescent="0.35">
      <c r="A478" t="str">
        <f t="shared" si="106"/>
        <v>Europe_Non_EU</v>
      </c>
      <c r="B478" t="str">
        <f t="shared" si="107"/>
        <v>Non-EU Europe</v>
      </c>
      <c r="C478" t="str">
        <f t="shared" si="108"/>
        <v>International Aviation</v>
      </c>
      <c r="D478" s="15">
        <f t="shared" si="109"/>
        <v>0</v>
      </c>
      <c r="E478" s="15">
        <f t="shared" si="110"/>
        <v>0</v>
      </c>
      <c r="F478" s="15">
        <f t="shared" si="111"/>
        <v>3.0106768370223353E-5</v>
      </c>
      <c r="G478" s="15">
        <f t="shared" si="112"/>
        <v>1.4116735362894402E-3</v>
      </c>
      <c r="H478" s="15" t="str">
        <f>INDEX('GCAM By Region By Sector'!$A$2:$A$342,MATCH(A478,'GCAM By Region By Sector'!$B$2:$B$342,0),1)</f>
        <v>GCAM</v>
      </c>
      <c r="I478" s="37"/>
      <c r="J478" s="37"/>
      <c r="K478" s="37"/>
      <c r="L478" s="37"/>
    </row>
    <row r="479" spans="1:12" x14ac:dyDescent="0.35">
      <c r="A479" t="str">
        <f t="shared" si="106"/>
        <v>Europe_Non_EU</v>
      </c>
      <c r="B479" t="str">
        <f t="shared" si="107"/>
        <v>Non-EU Europe</v>
      </c>
      <c r="C479" t="str">
        <f t="shared" si="108"/>
        <v>International Shipping</v>
      </c>
      <c r="D479" s="15">
        <f t="shared" si="109"/>
        <v>0</v>
      </c>
      <c r="E479" s="15">
        <f t="shared" si="110"/>
        <v>0</v>
      </c>
      <c r="F479" s="15">
        <f t="shared" si="111"/>
        <v>1.878859513808829E-4</v>
      </c>
      <c r="G479" s="15">
        <f t="shared" si="112"/>
        <v>1.133351154160011E-3</v>
      </c>
      <c r="H479" s="15" t="str">
        <f>INDEX('GCAM By Region By Sector'!$A$2:$A$342,MATCH(A479,'GCAM By Region By Sector'!$B$2:$B$342,0),1)</f>
        <v>GCAM</v>
      </c>
      <c r="I479" s="37"/>
      <c r="J479" s="37"/>
      <c r="K479" s="37"/>
      <c r="L479" s="37"/>
    </row>
    <row r="480" spans="1:12" x14ac:dyDescent="0.35">
      <c r="A480" t="str">
        <f t="shared" si="106"/>
        <v>Europe_Non_EU</v>
      </c>
      <c r="B480" t="str">
        <f t="shared" si="107"/>
        <v>Non-EU Europe</v>
      </c>
      <c r="C480" t="str">
        <f t="shared" si="108"/>
        <v>Residential</v>
      </c>
      <c r="D480" s="15">
        <f t="shared" si="109"/>
        <v>48.894312796530869</v>
      </c>
      <c r="E480" s="15">
        <f t="shared" si="110"/>
        <v>49.048107909901127</v>
      </c>
      <c r="F480" s="15">
        <f t="shared" si="111"/>
        <v>45.322970037741818</v>
      </c>
      <c r="G480" s="15">
        <f t="shared" si="112"/>
        <v>41.71529950148966</v>
      </c>
      <c r="H480" s="15" t="str">
        <f>INDEX('GCAM By Region By Sector'!$A$2:$A$342,MATCH(A480,'GCAM By Region By Sector'!$B$2:$B$342,0),1)</f>
        <v>GCAM</v>
      </c>
      <c r="I480" s="37"/>
      <c r="J480" s="37"/>
      <c r="K480" s="37"/>
      <c r="L480" s="37"/>
    </row>
    <row r="481" spans="1:12" x14ac:dyDescent="0.35">
      <c r="A481" t="str">
        <f t="shared" si="106"/>
        <v>Europe_Non_EU</v>
      </c>
      <c r="B481" t="str">
        <f t="shared" si="107"/>
        <v>Non-EU Europe</v>
      </c>
      <c r="C481" t="str">
        <f t="shared" si="108"/>
        <v>Transportation</v>
      </c>
      <c r="D481" s="15">
        <f t="shared" si="109"/>
        <v>1.5717972790155108</v>
      </c>
      <c r="E481" s="15">
        <f t="shared" si="110"/>
        <v>12.780514621832323</v>
      </c>
      <c r="F481" s="15">
        <f t="shared" si="111"/>
        <v>24.586998272527655</v>
      </c>
      <c r="G481" s="15">
        <f t="shared" si="112"/>
        <v>29.058375511175342</v>
      </c>
      <c r="H481" s="15" t="str">
        <f>INDEX('GCAM By Region By Sector'!$A$2:$A$342,MATCH(A481,'GCAM By Region By Sector'!$B$2:$B$342,0),1)</f>
        <v>GCAM</v>
      </c>
      <c r="I481" s="37"/>
      <c r="J481" s="37"/>
      <c r="K481" s="37"/>
      <c r="L481" s="37"/>
    </row>
    <row r="482" spans="1:12" x14ac:dyDescent="0.35">
      <c r="A482" t="str">
        <f t="shared" si="106"/>
        <v>European Free Trade Association</v>
      </c>
      <c r="B482" t="str">
        <f t="shared" si="107"/>
        <v>European Free Trade Association</v>
      </c>
      <c r="C482" t="str">
        <f t="shared" si="108"/>
        <v>Agriculture</v>
      </c>
      <c r="D482" s="15">
        <f t="shared" si="109"/>
        <v>2.1607953298235099E-2</v>
      </c>
      <c r="E482" s="15">
        <f t="shared" si="110"/>
        <v>7.5736747852618441E-2</v>
      </c>
      <c r="F482" s="15">
        <f t="shared" si="111"/>
        <v>0.11805917136629079</v>
      </c>
      <c r="G482" s="15">
        <f t="shared" si="112"/>
        <v>0.15175613516927725</v>
      </c>
      <c r="H482" s="15" t="str">
        <f>INDEX('GCAM By Region By Sector'!$A$2:$A$342,MATCH(A482,'GCAM By Region By Sector'!$B$2:$B$342,0),1)</f>
        <v>GCAM</v>
      </c>
      <c r="I482" s="37" t="b">
        <f>IF(SUM(D482:D488)=VLOOKUP($A482,$A$3:$G$34,D$111,FALSE),TRUE,SUM(D482:D488)-VLOOKUP($A482,$A$3:$G$34,D$111,FALSE))</f>
        <v>1</v>
      </c>
      <c r="J482" s="37" t="b">
        <f>IF(SUM(E482:E488)=VLOOKUP($A482,$A$3:$G$34,E$111,FALSE),TRUE,SUM(E482:E488)-VLOOKUP($A482,$A$3:$G$34,E$111,FALSE))</f>
        <v>1</v>
      </c>
      <c r="K482" s="37" t="b">
        <f>IF(SUM(F482:F488)=VLOOKUP($A482,$A$3:$G$34,F$111,FALSE),TRUE,SUM(F482:F488)-VLOOKUP($A482,$A$3:$G$34,F$111,FALSE))</f>
        <v>1</v>
      </c>
      <c r="L482" s="37" t="b">
        <f>IF(SUM(G482:G488)=VLOOKUP($A482,$A$3:$G$34,G$111,FALSE),TRUE,SUM(G482:G488)-VLOOKUP($A482,$A$3:$G$34,G$111,FALSE))</f>
        <v>1</v>
      </c>
    </row>
    <row r="483" spans="1:12" x14ac:dyDescent="0.35">
      <c r="A483" t="str">
        <f t="shared" si="106"/>
        <v>European Free Trade Association</v>
      </c>
      <c r="B483" t="str">
        <f t="shared" si="107"/>
        <v>European Free Trade Association</v>
      </c>
      <c r="C483" t="str">
        <f t="shared" si="108"/>
        <v>Commercial</v>
      </c>
      <c r="D483" s="15">
        <f t="shared" si="109"/>
        <v>0.3442888422049396</v>
      </c>
      <c r="E483" s="15">
        <f t="shared" si="110"/>
        <v>1.3617427099660944</v>
      </c>
      <c r="F483" s="15">
        <f t="shared" si="111"/>
        <v>2.2930837252198417</v>
      </c>
      <c r="G483" s="15">
        <f t="shared" si="112"/>
        <v>3.102537277875395</v>
      </c>
      <c r="H483" s="15" t="str">
        <f>INDEX('GCAM By Region By Sector'!$A$2:$A$342,MATCH(A483,'GCAM By Region By Sector'!$B$2:$B$342,0),1)</f>
        <v>GCAM</v>
      </c>
      <c r="I483" s="37"/>
      <c r="J483" s="37"/>
      <c r="K483" s="37"/>
      <c r="L483" s="37"/>
    </row>
    <row r="484" spans="1:12" x14ac:dyDescent="0.35">
      <c r="A484" t="str">
        <f t="shared" si="106"/>
        <v>European Free Trade Association</v>
      </c>
      <c r="B484" t="str">
        <f t="shared" si="107"/>
        <v>European Free Trade Association</v>
      </c>
      <c r="C484" t="str">
        <f t="shared" si="108"/>
        <v>Industry</v>
      </c>
      <c r="D484" s="15">
        <f t="shared" si="109"/>
        <v>0.65141069344658398</v>
      </c>
      <c r="E484" s="15">
        <f t="shared" si="110"/>
        <v>2.3383129536477183</v>
      </c>
      <c r="F484" s="15">
        <f t="shared" si="111"/>
        <v>4.2953080612175345</v>
      </c>
      <c r="G484" s="15">
        <f t="shared" si="112"/>
        <v>5.7736079527754223</v>
      </c>
      <c r="H484" s="15" t="str">
        <f>INDEX('GCAM By Region By Sector'!$A$2:$A$342,MATCH(A484,'GCAM By Region By Sector'!$B$2:$B$342,0),1)</f>
        <v>GCAM</v>
      </c>
      <c r="I484" s="37"/>
      <c r="J484" s="37"/>
      <c r="K484" s="37"/>
      <c r="L484" s="37"/>
    </row>
    <row r="485" spans="1:12" x14ac:dyDescent="0.35">
      <c r="A485" t="str">
        <f t="shared" si="106"/>
        <v>European Free Trade Association</v>
      </c>
      <c r="B485" t="str">
        <f t="shared" si="107"/>
        <v>European Free Trade Association</v>
      </c>
      <c r="C485" t="str">
        <f t="shared" si="108"/>
        <v>International Aviation</v>
      </c>
      <c r="D485" s="15">
        <f t="shared" si="109"/>
        <v>0</v>
      </c>
      <c r="E485" s="15">
        <f t="shared" si="110"/>
        <v>0</v>
      </c>
      <c r="F485" s="15">
        <f t="shared" si="111"/>
        <v>1.018202878410803E-6</v>
      </c>
      <c r="G485" s="15">
        <f t="shared" si="112"/>
        <v>6.8589025299710071E-5</v>
      </c>
      <c r="H485" s="15" t="str">
        <f>INDEX('GCAM By Region By Sector'!$A$2:$A$342,MATCH(A485,'GCAM By Region By Sector'!$B$2:$B$342,0),1)</f>
        <v>GCAM</v>
      </c>
      <c r="I485" s="37"/>
      <c r="J485" s="37"/>
      <c r="K485" s="37"/>
      <c r="L485" s="37"/>
    </row>
    <row r="486" spans="1:12" x14ac:dyDescent="0.35">
      <c r="A486" t="str">
        <f t="shared" si="106"/>
        <v>European Free Trade Association</v>
      </c>
      <c r="B486" t="str">
        <f t="shared" si="107"/>
        <v>European Free Trade Association</v>
      </c>
      <c r="C486" t="str">
        <f t="shared" si="108"/>
        <v>International Shipping</v>
      </c>
      <c r="D486" s="15">
        <f t="shared" si="109"/>
        <v>0</v>
      </c>
      <c r="E486" s="15">
        <f t="shared" si="110"/>
        <v>0</v>
      </c>
      <c r="F486" s="15">
        <f t="shared" si="111"/>
        <v>2.8680167365848979E-6</v>
      </c>
      <c r="G486" s="15">
        <f t="shared" si="112"/>
        <v>2.5570413615659136E-5</v>
      </c>
      <c r="H486" s="15" t="str">
        <f>INDEX('GCAM By Region By Sector'!$A$2:$A$342,MATCH(A486,'GCAM By Region By Sector'!$B$2:$B$342,0),1)</f>
        <v>GCAM</v>
      </c>
      <c r="I486" s="37"/>
      <c r="J486" s="37"/>
      <c r="K486" s="37"/>
      <c r="L486" s="37"/>
    </row>
    <row r="487" spans="1:12" x14ac:dyDescent="0.35">
      <c r="A487" t="str">
        <f t="shared" si="106"/>
        <v>European Free Trade Association</v>
      </c>
      <c r="B487" t="str">
        <f t="shared" si="107"/>
        <v>European Free Trade Association</v>
      </c>
      <c r="C487" t="str">
        <f t="shared" si="108"/>
        <v>Residential</v>
      </c>
      <c r="D487" s="15">
        <f t="shared" si="109"/>
        <v>0.44033382667698517</v>
      </c>
      <c r="E487" s="15">
        <f t="shared" si="110"/>
        <v>1.4436740334250295</v>
      </c>
      <c r="F487" s="15">
        <f t="shared" si="111"/>
        <v>2.2605134328639118</v>
      </c>
      <c r="G487" s="15">
        <f t="shared" si="112"/>
        <v>2.9200929142357483</v>
      </c>
      <c r="H487" s="15" t="str">
        <f>INDEX('GCAM By Region By Sector'!$A$2:$A$342,MATCH(A487,'GCAM By Region By Sector'!$B$2:$B$342,0),1)</f>
        <v>GCAM</v>
      </c>
      <c r="I487" s="37"/>
      <c r="J487" s="37"/>
      <c r="K487" s="37"/>
      <c r="L487" s="37"/>
    </row>
    <row r="488" spans="1:12" x14ac:dyDescent="0.35">
      <c r="A488" t="str">
        <f t="shared" si="106"/>
        <v>European Free Trade Association</v>
      </c>
      <c r="B488" t="str">
        <f t="shared" si="107"/>
        <v>European Free Trade Association</v>
      </c>
      <c r="C488" t="str">
        <f t="shared" si="108"/>
        <v>Transportation</v>
      </c>
      <c r="D488" s="15">
        <f t="shared" si="109"/>
        <v>3.2215713706532798E-2</v>
      </c>
      <c r="E488" s="15">
        <f t="shared" si="110"/>
        <v>0.20254046738892933</v>
      </c>
      <c r="F488" s="15">
        <f t="shared" si="111"/>
        <v>0.51945637985466497</v>
      </c>
      <c r="G488" s="15">
        <f t="shared" si="112"/>
        <v>0.83855234540757928</v>
      </c>
      <c r="H488" s="15" t="str">
        <f>INDEX('GCAM By Region By Sector'!$A$2:$A$342,MATCH(A488,'GCAM By Region By Sector'!$B$2:$B$342,0),1)</f>
        <v>GCAM</v>
      </c>
      <c r="I488" s="37"/>
      <c r="J488" s="37"/>
      <c r="K488" s="37"/>
      <c r="L488" s="37"/>
    </row>
    <row r="489" spans="1:12" x14ac:dyDescent="0.35">
      <c r="A489" t="str">
        <f t="shared" si="106"/>
        <v>European Union</v>
      </c>
      <c r="B489" t="str">
        <f t="shared" si="107"/>
        <v>EU-27</v>
      </c>
      <c r="C489" t="str">
        <f t="shared" si="108"/>
        <v>Agriculture</v>
      </c>
      <c r="D489" s="15">
        <f t="shared" si="109"/>
        <v>11.408834812909417</v>
      </c>
      <c r="E489" s="15">
        <f t="shared" si="110"/>
        <v>8.1921546918424699</v>
      </c>
      <c r="F489" s="15">
        <f t="shared" si="111"/>
        <v>5.2349669730293584</v>
      </c>
      <c r="G489" s="15">
        <f t="shared" si="112"/>
        <v>3.4548651581244783</v>
      </c>
      <c r="H489" s="15" t="str">
        <f>INDEX('GCAM By Region By Sector'!$A$2:$A$342,MATCH(A489,'GCAM By Region By Sector'!$B$2:$B$342,0),1)</f>
        <v>EPS</v>
      </c>
      <c r="I489" s="37" t="b">
        <f>IF(SUM(D489:D495)=VLOOKUP($A489,$A$3:$G$34,D$111,FALSE),TRUE,SUM(D489:D495)-VLOOKUP($A489,$A$3:$G$34,D$111,FALSE))</f>
        <v>1</v>
      </c>
      <c r="J489" s="37" t="b">
        <f>IF(SUM(E489:E495)=VLOOKUP($A489,$A$3:$G$34,E$111,FALSE),TRUE,SUM(E489:E495)-VLOOKUP($A489,$A$3:$G$34,E$111,FALSE))</f>
        <v>1</v>
      </c>
      <c r="K489" s="37" t="b">
        <f>IF(SUM(F489:F495)=VLOOKUP($A489,$A$3:$G$34,F$111,FALSE),TRUE,SUM(F489:F495)-VLOOKUP($A489,$A$3:$G$34,F$111,FALSE))</f>
        <v>1</v>
      </c>
      <c r="L489" s="37" t="b">
        <f>IF(SUM(G489:G495)=VLOOKUP($A489,$A$3:$G$34,G$111,FALSE),TRUE,SUM(G489:G495)-VLOOKUP($A489,$A$3:$G$34,G$111,FALSE))</f>
        <v>1</v>
      </c>
    </row>
    <row r="490" spans="1:12" x14ac:dyDescent="0.35">
      <c r="A490" t="str">
        <f t="shared" si="106"/>
        <v>European Union</v>
      </c>
      <c r="B490" t="str">
        <f t="shared" si="107"/>
        <v>EU-27</v>
      </c>
      <c r="C490" t="str">
        <f t="shared" si="108"/>
        <v>Commercial</v>
      </c>
      <c r="D490" s="15">
        <f t="shared" si="109"/>
        <v>202.92532005442666</v>
      </c>
      <c r="E490" s="15">
        <f t="shared" si="110"/>
        <v>158.16391315941615</v>
      </c>
      <c r="F490" s="15">
        <f t="shared" si="111"/>
        <v>98.73460508210718</v>
      </c>
      <c r="G490" s="15">
        <f t="shared" si="112"/>
        <v>61.546690063642394</v>
      </c>
      <c r="H490" s="15" t="str">
        <f>INDEX('GCAM By Region By Sector'!$A$2:$A$342,MATCH(A490,'GCAM By Region By Sector'!$B$2:$B$342,0),1)</f>
        <v>EPS</v>
      </c>
      <c r="I490" s="37"/>
      <c r="J490" s="37"/>
      <c r="K490" s="37"/>
      <c r="L490" s="37"/>
    </row>
    <row r="491" spans="1:12" x14ac:dyDescent="0.35">
      <c r="A491" t="str">
        <f t="shared" si="106"/>
        <v>European Union</v>
      </c>
      <c r="B491" t="str">
        <f t="shared" si="107"/>
        <v>EU-27</v>
      </c>
      <c r="C491" t="str">
        <f t="shared" si="108"/>
        <v>Industry</v>
      </c>
      <c r="D491" s="15">
        <f t="shared" si="109"/>
        <v>270.62950871677003</v>
      </c>
      <c r="E491" s="15">
        <f t="shared" si="110"/>
        <v>192.30603626064857</v>
      </c>
      <c r="F491" s="15">
        <f t="shared" si="111"/>
        <v>119.65932426687363</v>
      </c>
      <c r="G491" s="15">
        <f t="shared" si="112"/>
        <v>72.986326058914258</v>
      </c>
      <c r="H491" s="15" t="str">
        <f>INDEX('GCAM By Region By Sector'!$A$2:$A$342,MATCH(A491,'GCAM By Region By Sector'!$B$2:$B$342,0),1)</f>
        <v>EPS</v>
      </c>
      <c r="I491" s="37"/>
      <c r="J491" s="37"/>
      <c r="K491" s="37"/>
      <c r="L491" s="37"/>
    </row>
    <row r="492" spans="1:12" x14ac:dyDescent="0.35">
      <c r="A492" t="str">
        <f t="shared" si="106"/>
        <v>European Union</v>
      </c>
      <c r="B492" t="str">
        <f t="shared" si="107"/>
        <v>EU-27</v>
      </c>
      <c r="C492" t="str">
        <f t="shared" si="108"/>
        <v>International Aviation</v>
      </c>
      <c r="D492" s="15">
        <f t="shared" si="109"/>
        <v>0</v>
      </c>
      <c r="E492" s="15">
        <f t="shared" si="110"/>
        <v>0</v>
      </c>
      <c r="F492" s="15">
        <f t="shared" si="111"/>
        <v>4.9366116989677787E-5</v>
      </c>
      <c r="G492" s="15">
        <f t="shared" si="112"/>
        <v>1.4903748688567483E-3</v>
      </c>
      <c r="H492" s="15" t="str">
        <f>INDEX('GCAM By Region By Sector'!$A$2:$A$342,MATCH(A492,'GCAM By Region By Sector'!$B$2:$B$342,0),1)</f>
        <v>EPS</v>
      </c>
      <c r="I492" s="37"/>
      <c r="J492" s="37"/>
      <c r="K492" s="37"/>
      <c r="L492" s="37"/>
    </row>
    <row r="493" spans="1:12" x14ac:dyDescent="0.35">
      <c r="A493" t="str">
        <f t="shared" si="106"/>
        <v>European Union</v>
      </c>
      <c r="B493" t="str">
        <f t="shared" si="107"/>
        <v>EU-27</v>
      </c>
      <c r="C493" t="str">
        <f t="shared" si="108"/>
        <v>International Shipping</v>
      </c>
      <c r="D493" s="15">
        <f t="shared" si="109"/>
        <v>0</v>
      </c>
      <c r="E493" s="15">
        <f t="shared" si="110"/>
        <v>0</v>
      </c>
      <c r="F493" s="15">
        <f t="shared" si="111"/>
        <v>1.8515096312056089E-3</v>
      </c>
      <c r="G493" s="15">
        <f t="shared" si="112"/>
        <v>8.324864466310802E-3</v>
      </c>
      <c r="H493" s="15" t="str">
        <f>INDEX('GCAM By Region By Sector'!$A$2:$A$342,MATCH(A493,'GCAM By Region By Sector'!$B$2:$B$342,0),1)</f>
        <v>EPS</v>
      </c>
      <c r="I493" s="37"/>
      <c r="J493" s="37"/>
      <c r="K493" s="37"/>
      <c r="L493" s="37"/>
    </row>
    <row r="494" spans="1:12" x14ac:dyDescent="0.35">
      <c r="A494" t="str">
        <f t="shared" si="106"/>
        <v>European Union</v>
      </c>
      <c r="B494" t="str">
        <f t="shared" si="107"/>
        <v>EU-27</v>
      </c>
      <c r="C494" t="str">
        <f t="shared" si="108"/>
        <v>Residential</v>
      </c>
      <c r="D494" s="15">
        <f t="shared" si="109"/>
        <v>198.18730497825254</v>
      </c>
      <c r="E494" s="15">
        <f t="shared" si="110"/>
        <v>139.91663697174661</v>
      </c>
      <c r="F494" s="15">
        <f t="shared" si="111"/>
        <v>83.30353198949004</v>
      </c>
      <c r="G494" s="15">
        <f t="shared" si="112"/>
        <v>49.784039898749789</v>
      </c>
      <c r="H494" s="15" t="str">
        <f>INDEX('GCAM By Region By Sector'!$A$2:$A$342,MATCH(A494,'GCAM By Region By Sector'!$B$2:$B$342,0),1)</f>
        <v>EPS</v>
      </c>
      <c r="I494" s="37"/>
      <c r="J494" s="37"/>
      <c r="K494" s="37"/>
      <c r="L494" s="37"/>
    </row>
    <row r="495" spans="1:12" x14ac:dyDescent="0.35">
      <c r="A495" t="str">
        <f t="shared" si="106"/>
        <v>European Union</v>
      </c>
      <c r="B495" t="str">
        <f t="shared" si="107"/>
        <v>EU-27</v>
      </c>
      <c r="C495" t="str">
        <f t="shared" si="108"/>
        <v>Transportation</v>
      </c>
      <c r="D495" s="15">
        <f t="shared" si="109"/>
        <v>17.437031437641281</v>
      </c>
      <c r="E495" s="15">
        <f t="shared" si="110"/>
        <v>36.524258916346149</v>
      </c>
      <c r="F495" s="15">
        <f t="shared" si="111"/>
        <v>40.164670812751602</v>
      </c>
      <c r="G495" s="15">
        <f t="shared" si="112"/>
        <v>29.598263581233919</v>
      </c>
      <c r="H495" s="15" t="str">
        <f>INDEX('GCAM By Region By Sector'!$A$2:$A$342,MATCH(A495,'GCAM By Region By Sector'!$B$2:$B$342,0),1)</f>
        <v>EPS</v>
      </c>
      <c r="I495" s="37"/>
      <c r="J495" s="37"/>
      <c r="K495" s="37"/>
      <c r="L495" s="37"/>
    </row>
    <row r="496" spans="1:12" x14ac:dyDescent="0.35">
      <c r="A496" t="str">
        <f t="shared" si="106"/>
        <v>India</v>
      </c>
      <c r="B496" t="str">
        <f t="shared" si="107"/>
        <v>India</v>
      </c>
      <c r="C496" t="str">
        <f t="shared" si="108"/>
        <v>Agriculture</v>
      </c>
      <c r="D496" s="15">
        <f t="shared" si="109"/>
        <v>116.89085557854166</v>
      </c>
      <c r="E496" s="15">
        <f t="shared" si="110"/>
        <v>70.337858404182327</v>
      </c>
      <c r="F496" s="15">
        <f t="shared" si="111"/>
        <v>51.724220210827674</v>
      </c>
      <c r="G496" s="15">
        <f t="shared" si="112"/>
        <v>42.380571721026186</v>
      </c>
      <c r="H496" s="15" t="str">
        <f>INDEX('GCAM By Region By Sector'!$A$2:$A$342,MATCH(A496,'GCAM By Region By Sector'!$B$2:$B$342,0),1)</f>
        <v>EPS</v>
      </c>
      <c r="I496" s="37" t="b">
        <f>IF(SUM(D496:D502)=VLOOKUP($A496,$A$3:$G$34,D$111,FALSE),TRUE,SUM(D496:D502)-VLOOKUP($A496,$A$3:$G$34,D$111,FALSE))</f>
        <v>1</v>
      </c>
      <c r="J496" s="37" t="b">
        <f>IF(SUM(E496:E502)=VLOOKUP($A496,$A$3:$G$34,E$111,FALSE),TRUE,SUM(E496:E502)-VLOOKUP($A496,$A$3:$G$34,E$111,FALSE))</f>
        <v>1</v>
      </c>
      <c r="K496" s="37" t="b">
        <f>IF(SUM(F496:F502)=VLOOKUP($A496,$A$3:$G$34,F$111,FALSE),TRUE,SUM(F496:F502)-VLOOKUP($A496,$A$3:$G$34,F$111,FALSE))</f>
        <v>1</v>
      </c>
      <c r="L496" s="37" t="b">
        <f>IF(SUM(G496:G502)=VLOOKUP($A496,$A$3:$G$34,G$111,FALSE),TRUE,SUM(G496:G502)-VLOOKUP($A496,$A$3:$G$34,G$111,FALSE))</f>
        <v>1</v>
      </c>
    </row>
    <row r="497" spans="1:12" x14ac:dyDescent="0.35">
      <c r="A497" t="str">
        <f t="shared" si="106"/>
        <v>India</v>
      </c>
      <c r="B497" t="str">
        <f t="shared" si="107"/>
        <v>India</v>
      </c>
      <c r="C497" t="str">
        <f t="shared" si="108"/>
        <v>Commercial</v>
      </c>
      <c r="D497" s="15">
        <f t="shared" si="109"/>
        <v>165.07328057496434</v>
      </c>
      <c r="E497" s="15">
        <f t="shared" si="110"/>
        <v>267.19061616060702</v>
      </c>
      <c r="F497" s="15">
        <f t="shared" si="111"/>
        <v>307.66466259783687</v>
      </c>
      <c r="G497" s="15">
        <f t="shared" si="112"/>
        <v>320.8784014214437</v>
      </c>
      <c r="H497" s="15" t="str">
        <f>INDEX('GCAM By Region By Sector'!$A$2:$A$342,MATCH(A497,'GCAM By Region By Sector'!$B$2:$B$342,0),1)</f>
        <v>EPS</v>
      </c>
      <c r="I497" s="37"/>
      <c r="J497" s="37"/>
      <c r="K497" s="37"/>
      <c r="L497" s="37"/>
    </row>
    <row r="498" spans="1:12" x14ac:dyDescent="0.35">
      <c r="A498" t="str">
        <f t="shared" si="106"/>
        <v>India</v>
      </c>
      <c r="B498" t="str">
        <f t="shared" si="107"/>
        <v>India</v>
      </c>
      <c r="C498" t="str">
        <f t="shared" si="108"/>
        <v>Industry</v>
      </c>
      <c r="D498" s="15">
        <f t="shared" si="109"/>
        <v>363.8152605695326</v>
      </c>
      <c r="E498" s="15">
        <f t="shared" si="110"/>
        <v>342.69006038515937</v>
      </c>
      <c r="F498" s="15">
        <f t="shared" si="111"/>
        <v>312.15577636977014</v>
      </c>
      <c r="G498" s="15">
        <f t="shared" si="112"/>
        <v>298.52862267778454</v>
      </c>
      <c r="H498" s="15" t="str">
        <f>INDEX('GCAM By Region By Sector'!$A$2:$A$342,MATCH(A498,'GCAM By Region By Sector'!$B$2:$B$342,0),1)</f>
        <v>EPS</v>
      </c>
      <c r="I498" s="37"/>
      <c r="J498" s="37"/>
      <c r="K498" s="37"/>
      <c r="L498" s="37"/>
    </row>
    <row r="499" spans="1:12" x14ac:dyDescent="0.35">
      <c r="A499" t="str">
        <f t="shared" si="106"/>
        <v>India</v>
      </c>
      <c r="B499" t="str">
        <f t="shared" si="107"/>
        <v>India</v>
      </c>
      <c r="C499" t="str">
        <f t="shared" si="108"/>
        <v>International Aviation</v>
      </c>
      <c r="D499" s="15">
        <f t="shared" si="109"/>
        <v>0</v>
      </c>
      <c r="E499" s="15">
        <f t="shared" si="110"/>
        <v>0</v>
      </c>
      <c r="F499" s="15">
        <f t="shared" si="111"/>
        <v>4.1112744302589595E-5</v>
      </c>
      <c r="G499" s="15">
        <f t="shared" si="112"/>
        <v>2.1353903491706993E-3</v>
      </c>
      <c r="H499" s="15" t="str">
        <f>INDEX('GCAM By Region By Sector'!$A$2:$A$342,MATCH(A499,'GCAM By Region By Sector'!$B$2:$B$342,0),1)</f>
        <v>EPS</v>
      </c>
      <c r="I499" s="37"/>
      <c r="J499" s="37"/>
      <c r="K499" s="37"/>
      <c r="L499" s="37"/>
    </row>
    <row r="500" spans="1:12" x14ac:dyDescent="0.35">
      <c r="A500" t="str">
        <f t="shared" si="106"/>
        <v>India</v>
      </c>
      <c r="B500" t="str">
        <f t="shared" si="107"/>
        <v>India</v>
      </c>
      <c r="C500" t="str">
        <f t="shared" si="108"/>
        <v>International Shipping</v>
      </c>
      <c r="D500" s="15">
        <f t="shared" si="109"/>
        <v>0</v>
      </c>
      <c r="E500" s="15">
        <f t="shared" si="110"/>
        <v>0</v>
      </c>
      <c r="F500" s="15">
        <f t="shared" si="111"/>
        <v>3.170740144194386E-4</v>
      </c>
      <c r="G500" s="15">
        <f t="shared" si="112"/>
        <v>2.2325726294524558E-3</v>
      </c>
      <c r="H500" s="15" t="str">
        <f>INDEX('GCAM By Region By Sector'!$A$2:$A$342,MATCH(A500,'GCAM By Region By Sector'!$B$2:$B$342,0),1)</f>
        <v>EPS</v>
      </c>
      <c r="I500" s="37"/>
      <c r="J500" s="37"/>
      <c r="K500" s="37"/>
      <c r="L500" s="37"/>
    </row>
    <row r="501" spans="1:12" x14ac:dyDescent="0.35">
      <c r="A501" t="str">
        <f t="shared" si="106"/>
        <v>India</v>
      </c>
      <c r="B501" t="str">
        <f t="shared" si="107"/>
        <v>India</v>
      </c>
      <c r="C501" t="str">
        <f t="shared" si="108"/>
        <v>Residential</v>
      </c>
      <c r="D501" s="15">
        <f t="shared" si="109"/>
        <v>222.74889690911075</v>
      </c>
      <c r="E501" s="15">
        <f t="shared" si="110"/>
        <v>285.30416817841535</v>
      </c>
      <c r="F501" s="15">
        <f t="shared" si="111"/>
        <v>322.45986847217767</v>
      </c>
      <c r="G501" s="15">
        <f t="shared" si="112"/>
        <v>327.43829308277969</v>
      </c>
      <c r="H501" s="15" t="str">
        <f>INDEX('GCAM By Region By Sector'!$A$2:$A$342,MATCH(A501,'GCAM By Region By Sector'!$B$2:$B$342,0),1)</f>
        <v>EPS</v>
      </c>
      <c r="I501" s="37"/>
      <c r="J501" s="37"/>
      <c r="K501" s="37"/>
      <c r="L501" s="37"/>
    </row>
    <row r="502" spans="1:12" x14ac:dyDescent="0.35">
      <c r="A502" t="str">
        <f t="shared" si="106"/>
        <v>India</v>
      </c>
      <c r="B502" t="str">
        <f t="shared" si="107"/>
        <v>India</v>
      </c>
      <c r="C502" t="str">
        <f t="shared" si="108"/>
        <v>Transportation</v>
      </c>
      <c r="D502" s="15">
        <f t="shared" si="109"/>
        <v>17.28570636785064</v>
      </c>
      <c r="E502" s="15">
        <f t="shared" si="110"/>
        <v>33.91229687163591</v>
      </c>
      <c r="F502" s="15">
        <f t="shared" si="111"/>
        <v>61.385114162629058</v>
      </c>
      <c r="G502" s="15">
        <f t="shared" si="112"/>
        <v>77.209743133987445</v>
      </c>
      <c r="H502" s="15" t="str">
        <f>INDEX('GCAM By Region By Sector'!$A$2:$A$342,MATCH(A502,'GCAM By Region By Sector'!$B$2:$B$342,0),1)</f>
        <v>EPS</v>
      </c>
      <c r="I502" s="37"/>
      <c r="J502" s="37"/>
      <c r="K502" s="37"/>
      <c r="L502" s="37"/>
    </row>
    <row r="503" spans="1:12" x14ac:dyDescent="0.35">
      <c r="A503" t="str">
        <f t="shared" si="106"/>
        <v>Indonesia</v>
      </c>
      <c r="B503" t="str">
        <f t="shared" si="107"/>
        <v>Indonesia</v>
      </c>
      <c r="C503" t="str">
        <f t="shared" si="108"/>
        <v>Agriculture</v>
      </c>
      <c r="D503" s="15">
        <f t="shared" si="109"/>
        <v>2.7711995802177154</v>
      </c>
      <c r="E503" s="15">
        <f t="shared" si="110"/>
        <v>2.5297469312514123</v>
      </c>
      <c r="F503" s="15">
        <f t="shared" si="111"/>
        <v>4.6428887658122164</v>
      </c>
      <c r="G503" s="15">
        <f t="shared" si="112"/>
        <v>13.423214696239084</v>
      </c>
      <c r="H503" s="15" t="str">
        <f>INDEX('GCAM By Region By Sector'!$A$2:$A$342,MATCH(A503,'GCAM By Region By Sector'!$B$2:$B$342,0),1)</f>
        <v>EPS</v>
      </c>
      <c r="I503" s="37" t="b">
        <f>IF(SUM(D503:D509)=VLOOKUP($A503,$A$3:$G$34,D$111,FALSE),TRUE,SUM(D503:D509)-VLOOKUP($A503,$A$3:$G$34,D$111,FALSE))</f>
        <v>1</v>
      </c>
      <c r="J503" s="37" t="b">
        <f>IF(SUM(E503:E509)=VLOOKUP($A503,$A$3:$G$34,E$111,FALSE),TRUE,SUM(E503:E509)-VLOOKUP($A503,$A$3:$G$34,E$111,FALSE))</f>
        <v>1</v>
      </c>
      <c r="K503" s="37" t="b">
        <f>IF(SUM(F503:F509)=VLOOKUP($A503,$A$3:$G$34,F$111,FALSE),TRUE,SUM(F503:F509)-VLOOKUP($A503,$A$3:$G$34,F$111,FALSE))</f>
        <v>1</v>
      </c>
      <c r="L503" s="37" t="b">
        <f>IF(SUM(G503:G509)=VLOOKUP($A503,$A$3:$G$34,G$111,FALSE),TRUE,SUM(G503:G509)-VLOOKUP($A503,$A$3:$G$34,G$111,FALSE))</f>
        <v>1</v>
      </c>
    </row>
    <row r="504" spans="1:12" x14ac:dyDescent="0.35">
      <c r="A504" t="str">
        <f t="shared" si="106"/>
        <v>Indonesia</v>
      </c>
      <c r="B504" t="str">
        <f t="shared" si="107"/>
        <v>Indonesia</v>
      </c>
      <c r="C504" t="str">
        <f t="shared" si="108"/>
        <v>Commercial</v>
      </c>
      <c r="D504" s="15">
        <f t="shared" si="109"/>
        <v>47.252630437447976</v>
      </c>
      <c r="E504" s="15">
        <f t="shared" si="110"/>
        <v>76.20042870203774</v>
      </c>
      <c r="F504" s="15">
        <f t="shared" si="111"/>
        <v>149.80381961379695</v>
      </c>
      <c r="G504" s="15">
        <f t="shared" si="112"/>
        <v>369.58478950811536</v>
      </c>
      <c r="H504" s="15" t="str">
        <f>INDEX('GCAM By Region By Sector'!$A$2:$A$342,MATCH(A504,'GCAM By Region By Sector'!$B$2:$B$342,0),1)</f>
        <v>EPS</v>
      </c>
      <c r="I504" s="37"/>
      <c r="J504" s="37"/>
      <c r="K504" s="37"/>
      <c r="L504" s="37"/>
    </row>
    <row r="505" spans="1:12" x14ac:dyDescent="0.35">
      <c r="A505" t="str">
        <f t="shared" si="106"/>
        <v>Indonesia</v>
      </c>
      <c r="B505" t="str">
        <f t="shared" si="107"/>
        <v>Indonesia</v>
      </c>
      <c r="C505" t="str">
        <f t="shared" si="108"/>
        <v>Industry</v>
      </c>
      <c r="D505" s="15">
        <f t="shared" si="109"/>
        <v>90.178536486622534</v>
      </c>
      <c r="E505" s="15">
        <f t="shared" si="110"/>
        <v>117.96190997368691</v>
      </c>
      <c r="F505" s="15">
        <f t="shared" si="111"/>
        <v>204.05414451672695</v>
      </c>
      <c r="G505" s="15">
        <f t="shared" si="112"/>
        <v>458.14024471996026</v>
      </c>
      <c r="H505" s="15" t="str">
        <f>INDEX('GCAM By Region By Sector'!$A$2:$A$342,MATCH(A505,'GCAM By Region By Sector'!$B$2:$B$342,0),1)</f>
        <v>EPS</v>
      </c>
      <c r="I505" s="37"/>
      <c r="J505" s="37"/>
      <c r="K505" s="37"/>
      <c r="L505" s="37"/>
    </row>
    <row r="506" spans="1:12" x14ac:dyDescent="0.35">
      <c r="A506" t="str">
        <f t="shared" si="106"/>
        <v>Indonesia</v>
      </c>
      <c r="B506" t="str">
        <f t="shared" si="107"/>
        <v>Indonesia</v>
      </c>
      <c r="C506" t="str">
        <f t="shared" si="108"/>
        <v>International Aviation</v>
      </c>
      <c r="D506" s="15">
        <f t="shared" si="109"/>
        <v>0</v>
      </c>
      <c r="E506" s="15">
        <f t="shared" si="110"/>
        <v>0</v>
      </c>
      <c r="F506" s="15">
        <f t="shared" si="111"/>
        <v>1.5967403737102715E-4</v>
      </c>
      <c r="G506" s="15">
        <f t="shared" si="112"/>
        <v>1.8535491727858667E-2</v>
      </c>
      <c r="H506" s="15" t="str">
        <f>INDEX('GCAM By Region By Sector'!$A$2:$A$342,MATCH(A506,'GCAM By Region By Sector'!$B$2:$B$342,0),1)</f>
        <v>EPS</v>
      </c>
      <c r="I506" s="37"/>
      <c r="J506" s="37"/>
      <c r="K506" s="37"/>
      <c r="L506" s="37"/>
    </row>
    <row r="507" spans="1:12" x14ac:dyDescent="0.35">
      <c r="A507" t="str">
        <f t="shared" si="106"/>
        <v>Indonesia</v>
      </c>
      <c r="B507" t="str">
        <f t="shared" si="107"/>
        <v>Indonesia</v>
      </c>
      <c r="C507" t="str">
        <f t="shared" si="108"/>
        <v>International Shipping</v>
      </c>
      <c r="D507" s="15">
        <f t="shared" si="109"/>
        <v>0</v>
      </c>
      <c r="E507" s="15">
        <f t="shared" si="110"/>
        <v>0</v>
      </c>
      <c r="F507" s="15">
        <f t="shared" si="111"/>
        <v>3.6121973657762796E-4</v>
      </c>
      <c r="G507" s="15">
        <f t="shared" si="112"/>
        <v>5.7781074387573492E-3</v>
      </c>
      <c r="H507" s="15" t="str">
        <f>INDEX('GCAM By Region By Sector'!$A$2:$A$342,MATCH(A507,'GCAM By Region By Sector'!$B$2:$B$342,0),1)</f>
        <v>EPS</v>
      </c>
      <c r="I507" s="37"/>
      <c r="J507" s="37"/>
      <c r="K507" s="37"/>
      <c r="L507" s="37"/>
    </row>
    <row r="508" spans="1:12" x14ac:dyDescent="0.35">
      <c r="A508" t="str">
        <f t="shared" si="106"/>
        <v>Indonesia</v>
      </c>
      <c r="B508" t="str">
        <f t="shared" si="107"/>
        <v>Indonesia</v>
      </c>
      <c r="C508" t="str">
        <f t="shared" si="108"/>
        <v>Residential</v>
      </c>
      <c r="D508" s="15">
        <f t="shared" si="109"/>
        <v>110.49520462269979</v>
      </c>
      <c r="E508" s="15">
        <f t="shared" si="110"/>
        <v>156.43649491679096</v>
      </c>
      <c r="F508" s="15">
        <f t="shared" si="111"/>
        <v>282.70738787518428</v>
      </c>
      <c r="G508" s="15">
        <f t="shared" si="112"/>
        <v>623.15045745932389</v>
      </c>
      <c r="H508" s="15" t="str">
        <f>INDEX('GCAM By Region By Sector'!$A$2:$A$342,MATCH(A508,'GCAM By Region By Sector'!$B$2:$B$342,0),1)</f>
        <v>EPS</v>
      </c>
      <c r="I508" s="37"/>
      <c r="J508" s="37"/>
      <c r="K508" s="37"/>
      <c r="L508" s="37"/>
    </row>
    <row r="509" spans="1:12" x14ac:dyDescent="0.35">
      <c r="A509" t="str">
        <f t="shared" si="106"/>
        <v>Indonesia</v>
      </c>
      <c r="B509" t="str">
        <f t="shared" si="107"/>
        <v>Indonesia</v>
      </c>
      <c r="C509" t="str">
        <f t="shared" si="108"/>
        <v>Transportation</v>
      </c>
      <c r="D509" s="15">
        <f t="shared" si="109"/>
        <v>2.4694288730119642</v>
      </c>
      <c r="E509" s="15">
        <f t="shared" si="110"/>
        <v>21.939419476232988</v>
      </c>
      <c r="F509" s="15">
        <f t="shared" si="111"/>
        <v>76.908238334705572</v>
      </c>
      <c r="G509" s="15">
        <f t="shared" si="112"/>
        <v>226.22698001719471</v>
      </c>
      <c r="H509" s="15" t="str">
        <f>INDEX('GCAM By Region By Sector'!$A$2:$A$342,MATCH(A509,'GCAM By Region By Sector'!$B$2:$B$342,0),1)</f>
        <v>EPS</v>
      </c>
      <c r="I509" s="37"/>
      <c r="J509" s="37"/>
      <c r="K509" s="37"/>
      <c r="L509" s="37"/>
    </row>
    <row r="510" spans="1:12" x14ac:dyDescent="0.35">
      <c r="A510" t="str">
        <f t="shared" si="106"/>
        <v>Japan</v>
      </c>
      <c r="B510" t="str">
        <f t="shared" si="107"/>
        <v>Japan</v>
      </c>
      <c r="C510" t="str">
        <f t="shared" si="108"/>
        <v>Agriculture</v>
      </c>
      <c r="D510" s="15">
        <f t="shared" si="109"/>
        <v>1.47890437866479</v>
      </c>
      <c r="E510" s="15">
        <f t="shared" si="110"/>
        <v>1.5042309631098796</v>
      </c>
      <c r="F510" s="15">
        <f t="shared" si="111"/>
        <v>1.7379007403824882</v>
      </c>
      <c r="G510" s="15">
        <f t="shared" si="112"/>
        <v>1.9532467554267094</v>
      </c>
      <c r="H510" s="15" t="str">
        <f>INDEX('GCAM By Region By Sector'!$A$2:$A$342,MATCH(A510,'GCAM By Region By Sector'!$B$2:$B$342,0),1)</f>
        <v>GCAM</v>
      </c>
      <c r="I510" s="37" t="b">
        <f>IF(SUM(D510:D516)=VLOOKUP($A510,$A$3:$G$34,D$111,FALSE),TRUE,SUM(D510:D516)-VLOOKUP($A510,$A$3:$G$34,D$111,FALSE))</f>
        <v>1</v>
      </c>
      <c r="J510" s="37" t="b">
        <f>IF(SUM(E510:E516)=VLOOKUP($A510,$A$3:$G$34,E$111,FALSE),TRUE,SUM(E510:E516)-VLOOKUP($A510,$A$3:$G$34,E$111,FALSE))</f>
        <v>1</v>
      </c>
      <c r="K510" s="37" t="b">
        <f>IF(SUM(F510:F516)=VLOOKUP($A510,$A$3:$G$34,F$111,FALSE),TRUE,SUM(F510:F516)-VLOOKUP($A510,$A$3:$G$34,F$111,FALSE))</f>
        <v>1</v>
      </c>
      <c r="L510" s="37" t="b">
        <f>IF(SUM(G510:G516)=VLOOKUP($A510,$A$3:$G$34,G$111,FALSE),TRUE,SUM(G510:G516)-VLOOKUP($A510,$A$3:$G$34,G$111,FALSE))</f>
        <v>1</v>
      </c>
    </row>
    <row r="511" spans="1:12" x14ac:dyDescent="0.35">
      <c r="A511" t="str">
        <f t="shared" si="106"/>
        <v>Japan</v>
      </c>
      <c r="B511" t="str">
        <f t="shared" si="107"/>
        <v>Japan</v>
      </c>
      <c r="C511" t="str">
        <f t="shared" si="108"/>
        <v>Commercial</v>
      </c>
      <c r="D511" s="15">
        <f t="shared" si="109"/>
        <v>173.03426481938862</v>
      </c>
      <c r="E511" s="15">
        <f t="shared" si="110"/>
        <v>166.40564648798201</v>
      </c>
      <c r="F511" s="15">
        <f t="shared" si="111"/>
        <v>142.18005289915232</v>
      </c>
      <c r="G511" s="15">
        <f t="shared" si="112"/>
        <v>113.50307322689051</v>
      </c>
      <c r="H511" s="15" t="str">
        <f>INDEX('GCAM By Region By Sector'!$A$2:$A$342,MATCH(A511,'GCAM By Region By Sector'!$B$2:$B$342,0),1)</f>
        <v>GCAM</v>
      </c>
      <c r="I511" s="37"/>
      <c r="J511" s="37"/>
      <c r="K511" s="37"/>
      <c r="L511" s="37"/>
    </row>
    <row r="512" spans="1:12" x14ac:dyDescent="0.35">
      <c r="A512" t="str">
        <f t="shared" ref="A512:A575" si="113">B292</f>
        <v>Japan</v>
      </c>
      <c r="B512" t="str">
        <f t="shared" ref="B512:B575" si="114">VLOOKUP($A512,$A$3:$B$34,2,FALSE)</f>
        <v>Japan</v>
      </c>
      <c r="C512" t="str">
        <f t="shared" ref="C512:C575" si="115">C292</f>
        <v>Industry</v>
      </c>
      <c r="D512" s="15">
        <f t="shared" ref="D512:D575" si="116">VLOOKUP($A512,$A$3:$G$34,D$111,FALSE)*SUMIFS(J$164:J$380,$I$164:$I$380,$C512,$B$164:$B$380,$A512)</f>
        <v>202.50280784033049</v>
      </c>
      <c r="E512" s="15">
        <f t="shared" ref="E512:E575" si="117">VLOOKUP($A512,$A$3:$G$34,E$111,FALSE)*SUMIFS(K$164:K$380,$I$164:$I$380,$C512,$B$164:$B$380,$A512)</f>
        <v>175.68321208540689</v>
      </c>
      <c r="F512" s="15">
        <f t="shared" ref="F512:F575" si="118">VLOOKUP($A512,$A$3:$G$34,F$111,FALSE)*SUMIFS(L$164:L$380,$I$164:$I$380,$C512,$B$164:$B$380,$A512)</f>
        <v>139.85843831548092</v>
      </c>
      <c r="G512" s="15">
        <f t="shared" ref="G512:G575" si="119">VLOOKUP($A512,$A$3:$G$34,G$111,FALSE)*SUMIFS(M$164:M$380,$I$164:$I$380,$C512,$B$164:$B$380,$A512)</f>
        <v>108.96812667795483</v>
      </c>
      <c r="H512" s="15" t="str">
        <f>INDEX('GCAM By Region By Sector'!$A$2:$A$342,MATCH(A512,'GCAM By Region By Sector'!$B$2:$B$342,0),1)</f>
        <v>GCAM</v>
      </c>
      <c r="I512" s="37"/>
      <c r="J512" s="37"/>
      <c r="K512" s="37"/>
      <c r="L512" s="37"/>
    </row>
    <row r="513" spans="1:12" x14ac:dyDescent="0.35">
      <c r="A513" t="str">
        <f t="shared" si="113"/>
        <v>Japan</v>
      </c>
      <c r="B513" t="str">
        <f t="shared" si="114"/>
        <v>Japan</v>
      </c>
      <c r="C513" t="str">
        <f t="shared" si="115"/>
        <v>International Aviation</v>
      </c>
      <c r="D513" s="15">
        <f t="shared" si="116"/>
        <v>0</v>
      </c>
      <c r="E513" s="15">
        <f t="shared" si="117"/>
        <v>0</v>
      </c>
      <c r="F513" s="15">
        <f t="shared" si="118"/>
        <v>4.2855562086929534E-5</v>
      </c>
      <c r="G513" s="15">
        <f t="shared" si="119"/>
        <v>1.7548411318994454E-3</v>
      </c>
      <c r="H513" s="15" t="str">
        <f>INDEX('GCAM By Region By Sector'!$A$2:$A$342,MATCH(A513,'GCAM By Region By Sector'!$B$2:$B$342,0),1)</f>
        <v>GCAM</v>
      </c>
      <c r="I513" s="37"/>
      <c r="J513" s="37"/>
      <c r="K513" s="37"/>
      <c r="L513" s="37"/>
    </row>
    <row r="514" spans="1:12" x14ac:dyDescent="0.35">
      <c r="A514" t="str">
        <f t="shared" si="113"/>
        <v>Japan</v>
      </c>
      <c r="B514" t="str">
        <f t="shared" si="114"/>
        <v>Japan</v>
      </c>
      <c r="C514" t="str">
        <f t="shared" si="115"/>
        <v>International Shipping</v>
      </c>
      <c r="D514" s="15">
        <f t="shared" si="116"/>
        <v>0</v>
      </c>
      <c r="E514" s="15">
        <f t="shared" si="117"/>
        <v>0</v>
      </c>
      <c r="F514" s="15">
        <f t="shared" si="118"/>
        <v>6.7157914569608514E-4</v>
      </c>
      <c r="G514" s="15">
        <f t="shared" si="119"/>
        <v>4.154938103619883E-3</v>
      </c>
      <c r="H514" s="15" t="str">
        <f>INDEX('GCAM By Region By Sector'!$A$2:$A$342,MATCH(A514,'GCAM By Region By Sector'!$B$2:$B$342,0),1)</f>
        <v>GCAM</v>
      </c>
      <c r="I514" s="37"/>
      <c r="J514" s="37"/>
      <c r="K514" s="37"/>
      <c r="L514" s="37"/>
    </row>
    <row r="515" spans="1:12" x14ac:dyDescent="0.35">
      <c r="A515" t="str">
        <f t="shared" si="113"/>
        <v>Japan</v>
      </c>
      <c r="B515" t="str">
        <f t="shared" si="114"/>
        <v>Japan</v>
      </c>
      <c r="C515" t="str">
        <f t="shared" si="115"/>
        <v>Residential</v>
      </c>
      <c r="D515" s="15">
        <f t="shared" si="116"/>
        <v>149.10567886439307</v>
      </c>
      <c r="E515" s="15">
        <f t="shared" si="117"/>
        <v>133.08690554821374</v>
      </c>
      <c r="F515" s="15">
        <f t="shared" si="118"/>
        <v>107.50585106272041</v>
      </c>
      <c r="G515" s="15">
        <f t="shared" si="119"/>
        <v>82.770132988019554</v>
      </c>
      <c r="H515" s="15" t="str">
        <f>INDEX('GCAM By Region By Sector'!$A$2:$A$342,MATCH(A515,'GCAM By Region By Sector'!$B$2:$B$342,0),1)</f>
        <v>GCAM</v>
      </c>
      <c r="I515" s="37"/>
      <c r="J515" s="37"/>
      <c r="K515" s="37"/>
      <c r="L515" s="37"/>
    </row>
    <row r="516" spans="1:12" x14ac:dyDescent="0.35">
      <c r="A516" t="str">
        <f t="shared" si="113"/>
        <v>Japan</v>
      </c>
      <c r="B516" t="str">
        <f t="shared" si="114"/>
        <v>Japan</v>
      </c>
      <c r="C516" t="str">
        <f t="shared" si="115"/>
        <v>Transportation</v>
      </c>
      <c r="D516" s="15">
        <f t="shared" si="116"/>
        <v>12.480188143808007</v>
      </c>
      <c r="E516" s="15">
        <f t="shared" si="117"/>
        <v>30.072691422647566</v>
      </c>
      <c r="F516" s="15">
        <f t="shared" si="118"/>
        <v>44.888076975715045</v>
      </c>
      <c r="G516" s="15">
        <f t="shared" si="119"/>
        <v>42.959166950336538</v>
      </c>
      <c r="H516" s="15" t="str">
        <f>INDEX('GCAM By Region By Sector'!$A$2:$A$342,MATCH(A516,'GCAM By Region By Sector'!$B$2:$B$342,0),1)</f>
        <v>GCAM</v>
      </c>
      <c r="I516" s="37"/>
      <c r="J516" s="37"/>
      <c r="K516" s="37"/>
      <c r="L516" s="37"/>
    </row>
    <row r="517" spans="1:12" x14ac:dyDescent="0.35">
      <c r="A517" t="str">
        <f t="shared" si="113"/>
        <v>Mexico</v>
      </c>
      <c r="B517" t="str">
        <f t="shared" si="114"/>
        <v>Mexico</v>
      </c>
      <c r="C517" t="str">
        <f t="shared" si="115"/>
        <v>Agriculture</v>
      </c>
      <c r="D517" s="15">
        <f t="shared" si="116"/>
        <v>4.9205664950109389</v>
      </c>
      <c r="E517" s="15">
        <f t="shared" si="117"/>
        <v>3.5384849372784073</v>
      </c>
      <c r="F517" s="15">
        <f t="shared" si="118"/>
        <v>3.2038620533027644</v>
      </c>
      <c r="G517" s="15">
        <f t="shared" si="119"/>
        <v>3.2641050981854782</v>
      </c>
      <c r="H517" s="15" t="str">
        <f>INDEX('GCAM By Region By Sector'!$A$2:$A$342,MATCH(A517,'GCAM By Region By Sector'!$B$2:$B$342,0),1)</f>
        <v>EPS</v>
      </c>
      <c r="I517" s="37" t="b">
        <f>IF(SUM(D517:D523)=VLOOKUP($A517,$A$3:$G$34,D$111,FALSE),TRUE,SUM(D517:D523)-VLOOKUP($A517,$A$3:$G$34,D$111,FALSE))</f>
        <v>1</v>
      </c>
      <c r="J517" s="37" t="b">
        <f>IF(SUM(E517:E523)=VLOOKUP($A517,$A$3:$G$34,E$111,FALSE),TRUE,SUM(E517:E523)-VLOOKUP($A517,$A$3:$G$34,E$111,FALSE))</f>
        <v>1</v>
      </c>
      <c r="K517" s="37" t="b">
        <f>IF(SUM(F517:F523)=VLOOKUP($A517,$A$3:$G$34,F$111,FALSE),TRUE,SUM(F517:F523)-VLOOKUP($A517,$A$3:$G$34,F$111,FALSE))</f>
        <v>1</v>
      </c>
      <c r="L517" s="37" t="b">
        <f>IF(SUM(G517:G523)=VLOOKUP($A517,$A$3:$G$34,G$111,FALSE),TRUE,SUM(G517:G523)-VLOOKUP($A517,$A$3:$G$34,G$111,FALSE))</f>
        <v>1</v>
      </c>
    </row>
    <row r="518" spans="1:12" x14ac:dyDescent="0.35">
      <c r="A518" t="str">
        <f t="shared" si="113"/>
        <v>Mexico</v>
      </c>
      <c r="B518" t="str">
        <f t="shared" si="114"/>
        <v>Mexico</v>
      </c>
      <c r="C518" t="str">
        <f t="shared" si="115"/>
        <v>Commercial</v>
      </c>
      <c r="D518" s="15">
        <f t="shared" si="116"/>
        <v>21.411016662597703</v>
      </c>
      <c r="E518" s="15">
        <f t="shared" si="117"/>
        <v>22.97629456953592</v>
      </c>
      <c r="F518" s="15">
        <f t="shared" si="118"/>
        <v>22.272011532455863</v>
      </c>
      <c r="G518" s="15">
        <f t="shared" si="119"/>
        <v>22.989389564064204</v>
      </c>
      <c r="H518" s="15" t="str">
        <f>INDEX('GCAM By Region By Sector'!$A$2:$A$342,MATCH(A518,'GCAM By Region By Sector'!$B$2:$B$342,0),1)</f>
        <v>EPS</v>
      </c>
      <c r="I518" s="37"/>
      <c r="J518" s="37"/>
      <c r="K518" s="37"/>
      <c r="L518" s="37"/>
    </row>
    <row r="519" spans="1:12" x14ac:dyDescent="0.35">
      <c r="A519" t="str">
        <f t="shared" si="113"/>
        <v>Mexico</v>
      </c>
      <c r="B519" t="str">
        <f t="shared" si="114"/>
        <v>Mexico</v>
      </c>
      <c r="C519" t="str">
        <f t="shared" si="115"/>
        <v>Industry</v>
      </c>
      <c r="D519" s="15">
        <f t="shared" si="116"/>
        <v>73.081523759069228</v>
      </c>
      <c r="E519" s="15">
        <f t="shared" si="117"/>
        <v>66.725178241004798</v>
      </c>
      <c r="F519" s="15">
        <f t="shared" si="118"/>
        <v>58.461654784850346</v>
      </c>
      <c r="G519" s="15">
        <f t="shared" si="119"/>
        <v>54.534136008938603</v>
      </c>
      <c r="H519" s="15" t="str">
        <f>INDEX('GCAM By Region By Sector'!$A$2:$A$342,MATCH(A519,'GCAM By Region By Sector'!$B$2:$B$342,0),1)</f>
        <v>EPS</v>
      </c>
      <c r="I519" s="37"/>
      <c r="J519" s="37"/>
      <c r="K519" s="37"/>
      <c r="L519" s="37"/>
    </row>
    <row r="520" spans="1:12" x14ac:dyDescent="0.35">
      <c r="A520" t="str">
        <f t="shared" si="113"/>
        <v>Mexico</v>
      </c>
      <c r="B520" t="str">
        <f t="shared" si="114"/>
        <v>Mexico</v>
      </c>
      <c r="C520" t="str">
        <f t="shared" si="115"/>
        <v>International Aviation</v>
      </c>
      <c r="D520" s="15">
        <f t="shared" si="116"/>
        <v>0</v>
      </c>
      <c r="E520" s="15">
        <f t="shared" si="117"/>
        <v>0</v>
      </c>
      <c r="F520" s="15">
        <f t="shared" si="118"/>
        <v>1.9884275629573678E-5</v>
      </c>
      <c r="G520" s="15">
        <f t="shared" si="119"/>
        <v>9.4647365164543485E-4</v>
      </c>
      <c r="H520" s="15" t="str">
        <f>INDEX('GCAM By Region By Sector'!$A$2:$A$342,MATCH(A520,'GCAM By Region By Sector'!$B$2:$B$342,0),1)</f>
        <v>EPS</v>
      </c>
      <c r="I520" s="37"/>
      <c r="J520" s="37"/>
      <c r="K520" s="37"/>
      <c r="L520" s="37"/>
    </row>
    <row r="521" spans="1:12" x14ac:dyDescent="0.35">
      <c r="A521" t="str">
        <f t="shared" si="113"/>
        <v>Mexico</v>
      </c>
      <c r="B521" t="str">
        <f t="shared" si="114"/>
        <v>Mexico</v>
      </c>
      <c r="C521" t="str">
        <f t="shared" si="115"/>
        <v>International Shipping</v>
      </c>
      <c r="D521" s="15">
        <f t="shared" si="116"/>
        <v>0</v>
      </c>
      <c r="E521" s="15">
        <f t="shared" si="117"/>
        <v>0</v>
      </c>
      <c r="F521" s="15">
        <f t="shared" si="118"/>
        <v>1.0661950604151574E-4</v>
      </c>
      <c r="G521" s="15">
        <f t="shared" si="119"/>
        <v>7.5938132689754359E-4</v>
      </c>
      <c r="H521" s="15" t="str">
        <f>INDEX('GCAM By Region By Sector'!$A$2:$A$342,MATCH(A521,'GCAM By Region By Sector'!$B$2:$B$342,0),1)</f>
        <v>EPS</v>
      </c>
      <c r="I521" s="37"/>
      <c r="J521" s="37"/>
      <c r="K521" s="37"/>
      <c r="L521" s="37"/>
    </row>
    <row r="522" spans="1:12" x14ac:dyDescent="0.35">
      <c r="A522" t="str">
        <f t="shared" si="113"/>
        <v>Mexico</v>
      </c>
      <c r="B522" t="str">
        <f t="shared" si="114"/>
        <v>Mexico</v>
      </c>
      <c r="C522" t="str">
        <f t="shared" si="115"/>
        <v>Residential</v>
      </c>
      <c r="D522" s="15">
        <f t="shared" si="116"/>
        <v>29.747895130101</v>
      </c>
      <c r="E522" s="15">
        <f t="shared" si="117"/>
        <v>29.123565938602457</v>
      </c>
      <c r="F522" s="15">
        <f t="shared" si="118"/>
        <v>27.693401490603325</v>
      </c>
      <c r="G522" s="15">
        <f t="shared" si="119"/>
        <v>27.827170753146646</v>
      </c>
      <c r="H522" s="15" t="str">
        <f>INDEX('GCAM By Region By Sector'!$A$2:$A$342,MATCH(A522,'GCAM By Region By Sector'!$B$2:$B$342,0),1)</f>
        <v>EPS</v>
      </c>
      <c r="I522" s="37"/>
      <c r="J522" s="37"/>
      <c r="K522" s="37"/>
      <c r="L522" s="37"/>
    </row>
    <row r="523" spans="1:12" x14ac:dyDescent="0.35">
      <c r="A523" t="str">
        <f t="shared" si="113"/>
        <v>Mexico</v>
      </c>
      <c r="B523" t="str">
        <f t="shared" si="114"/>
        <v>Mexico</v>
      </c>
      <c r="C523" t="str">
        <f t="shared" si="115"/>
        <v>Transportation</v>
      </c>
      <c r="D523" s="15">
        <f t="shared" si="116"/>
        <v>1.9739979532211294</v>
      </c>
      <c r="E523" s="15">
        <f t="shared" si="117"/>
        <v>19.359476313578444</v>
      </c>
      <c r="F523" s="15">
        <f t="shared" si="118"/>
        <v>30.395943635006034</v>
      </c>
      <c r="G523" s="15">
        <f t="shared" si="119"/>
        <v>33.588492720686546</v>
      </c>
      <c r="H523" s="15" t="str">
        <f>INDEX('GCAM By Region By Sector'!$A$2:$A$342,MATCH(A523,'GCAM By Region By Sector'!$B$2:$B$342,0),1)</f>
        <v>EPS</v>
      </c>
      <c r="I523" s="37"/>
      <c r="J523" s="37"/>
      <c r="K523" s="37"/>
      <c r="L523" s="37"/>
    </row>
    <row r="524" spans="1:12" x14ac:dyDescent="0.35">
      <c r="A524" t="str">
        <f t="shared" si="113"/>
        <v>Middle East</v>
      </c>
      <c r="B524" t="str">
        <f t="shared" si="114"/>
        <v>Middle East</v>
      </c>
      <c r="C524" t="str">
        <f t="shared" si="115"/>
        <v>Agriculture</v>
      </c>
      <c r="D524" s="15">
        <f t="shared" si="116"/>
        <v>28.650098680356653</v>
      </c>
      <c r="E524" s="15">
        <f t="shared" si="117"/>
        <v>26.395012785569168</v>
      </c>
      <c r="F524" s="15">
        <f t="shared" si="118"/>
        <v>25.933855983848328</v>
      </c>
      <c r="G524" s="15">
        <f t="shared" si="119"/>
        <v>26.062516329163163</v>
      </c>
      <c r="H524" s="15" t="str">
        <f>INDEX('GCAM By Region By Sector'!$A$2:$A$342,MATCH(A524,'GCAM By Region By Sector'!$B$2:$B$342,0),1)</f>
        <v>GCAM</v>
      </c>
      <c r="I524" s="37" t="b">
        <f>IF(SUM(D524:D530)=VLOOKUP($A524,$A$3:$G$34,D$111,FALSE),TRUE,SUM(D524:D530)-VLOOKUP($A524,$A$3:$G$34,D$111,FALSE))</f>
        <v>1</v>
      </c>
      <c r="J524" s="37" t="b">
        <f>IF(SUM(E524:E530)=VLOOKUP($A524,$A$3:$G$34,E$111,FALSE),TRUE,SUM(E524:E530)-VLOOKUP($A524,$A$3:$G$34,E$111,FALSE))</f>
        <v>1</v>
      </c>
      <c r="K524" s="37" t="b">
        <f>IF(SUM(F524:F530)=VLOOKUP($A524,$A$3:$G$34,F$111,FALSE),TRUE,SUM(F524:F530)-VLOOKUP($A524,$A$3:$G$34,F$111,FALSE))</f>
        <v>1</v>
      </c>
      <c r="L524" s="37" t="b">
        <f>IF(SUM(G524:G530)=VLOOKUP($A524,$A$3:$G$34,G$111,FALSE),TRUE,SUM(G524:G530)-VLOOKUP($A524,$A$3:$G$34,G$111,FALSE))</f>
        <v>1</v>
      </c>
    </row>
    <row r="525" spans="1:12" x14ac:dyDescent="0.35">
      <c r="A525" t="str">
        <f t="shared" si="113"/>
        <v>Middle East</v>
      </c>
      <c r="B525" t="str">
        <f t="shared" si="114"/>
        <v>Middle East</v>
      </c>
      <c r="C525" t="str">
        <f t="shared" si="115"/>
        <v>Commercial</v>
      </c>
      <c r="D525" s="15">
        <f t="shared" si="116"/>
        <v>197.694336137851</v>
      </c>
      <c r="E525" s="15">
        <f t="shared" si="117"/>
        <v>198.60602344791545</v>
      </c>
      <c r="F525" s="15">
        <f t="shared" si="118"/>
        <v>224.5324992639633</v>
      </c>
      <c r="G525" s="15">
        <f t="shared" si="119"/>
        <v>253.37620406790512</v>
      </c>
      <c r="H525" s="15" t="str">
        <f>INDEX('GCAM By Region By Sector'!$A$2:$A$342,MATCH(A525,'GCAM By Region By Sector'!$B$2:$B$342,0),1)</f>
        <v>GCAM</v>
      </c>
      <c r="I525" s="37"/>
      <c r="J525" s="37"/>
      <c r="K525" s="37"/>
      <c r="L525" s="37"/>
    </row>
    <row r="526" spans="1:12" x14ac:dyDescent="0.35">
      <c r="A526" t="str">
        <f t="shared" si="113"/>
        <v>Middle East</v>
      </c>
      <c r="B526" t="str">
        <f t="shared" si="114"/>
        <v>Middle East</v>
      </c>
      <c r="C526" t="str">
        <f t="shared" si="115"/>
        <v>Industry</v>
      </c>
      <c r="D526" s="15">
        <f t="shared" si="116"/>
        <v>106.55215967453871</v>
      </c>
      <c r="E526" s="15">
        <f t="shared" si="117"/>
        <v>114.59448137266385</v>
      </c>
      <c r="F526" s="15">
        <f t="shared" si="118"/>
        <v>137.35395079525659</v>
      </c>
      <c r="G526" s="15">
        <f t="shared" si="119"/>
        <v>151.39503402607664</v>
      </c>
      <c r="H526" s="15" t="str">
        <f>INDEX('GCAM By Region By Sector'!$A$2:$A$342,MATCH(A526,'GCAM By Region By Sector'!$B$2:$B$342,0),1)</f>
        <v>GCAM</v>
      </c>
      <c r="I526" s="37"/>
      <c r="J526" s="37"/>
      <c r="K526" s="37"/>
      <c r="L526" s="37"/>
    </row>
    <row r="527" spans="1:12" x14ac:dyDescent="0.35">
      <c r="A527" t="str">
        <f t="shared" si="113"/>
        <v>Middle East</v>
      </c>
      <c r="B527" t="str">
        <f t="shared" si="114"/>
        <v>Middle East</v>
      </c>
      <c r="C527" t="str">
        <f t="shared" si="115"/>
        <v>International Aviation</v>
      </c>
      <c r="D527" s="15">
        <f t="shared" si="116"/>
        <v>0</v>
      </c>
      <c r="E527" s="15">
        <f t="shared" si="117"/>
        <v>0</v>
      </c>
      <c r="F527" s="15">
        <f t="shared" si="118"/>
        <v>2.1989419371194996E-4</v>
      </c>
      <c r="G527" s="15">
        <f t="shared" si="119"/>
        <v>1.2867820299421878E-2</v>
      </c>
      <c r="H527" s="15" t="str">
        <f>INDEX('GCAM By Region By Sector'!$A$2:$A$342,MATCH(A527,'GCAM By Region By Sector'!$B$2:$B$342,0),1)</f>
        <v>GCAM</v>
      </c>
      <c r="I527" s="37"/>
      <c r="J527" s="37"/>
      <c r="K527" s="37"/>
      <c r="L527" s="37"/>
    </row>
    <row r="528" spans="1:12" x14ac:dyDescent="0.35">
      <c r="A528" t="str">
        <f t="shared" si="113"/>
        <v>Middle East</v>
      </c>
      <c r="B528" t="str">
        <f t="shared" si="114"/>
        <v>Middle East</v>
      </c>
      <c r="C528" t="str">
        <f t="shared" si="115"/>
        <v>International Shipping</v>
      </c>
      <c r="D528" s="15">
        <f t="shared" si="116"/>
        <v>0</v>
      </c>
      <c r="E528" s="15">
        <f t="shared" si="117"/>
        <v>0</v>
      </c>
      <c r="F528" s="15">
        <f t="shared" si="118"/>
        <v>4.2624095248918036E-3</v>
      </c>
      <c r="G528" s="15">
        <f t="shared" si="119"/>
        <v>3.2661471133948648E-2</v>
      </c>
      <c r="H528" s="15" t="str">
        <f>INDEX('GCAM By Region By Sector'!$A$2:$A$342,MATCH(A528,'GCAM By Region By Sector'!$B$2:$B$342,0),1)</f>
        <v>GCAM</v>
      </c>
      <c r="I528" s="37"/>
      <c r="J528" s="37"/>
      <c r="K528" s="37"/>
      <c r="L528" s="37"/>
    </row>
    <row r="529" spans="1:12" x14ac:dyDescent="0.35">
      <c r="A529" t="str">
        <f t="shared" si="113"/>
        <v>Middle East</v>
      </c>
      <c r="B529" t="str">
        <f t="shared" si="114"/>
        <v>Middle East</v>
      </c>
      <c r="C529" t="str">
        <f t="shared" si="115"/>
        <v>Residential</v>
      </c>
      <c r="D529" s="15">
        <f t="shared" si="116"/>
        <v>269.42730279443469</v>
      </c>
      <c r="E529" s="15">
        <f t="shared" si="117"/>
        <v>243.58218741099981</v>
      </c>
      <c r="F529" s="15">
        <f t="shared" si="118"/>
        <v>245.93779873438922</v>
      </c>
      <c r="G529" s="15">
        <f t="shared" si="119"/>
        <v>248.47121086267811</v>
      </c>
      <c r="H529" s="15" t="str">
        <f>INDEX('GCAM By Region By Sector'!$A$2:$A$342,MATCH(A529,'GCAM By Region By Sector'!$B$2:$B$342,0),1)</f>
        <v>GCAM</v>
      </c>
      <c r="I529" s="37"/>
      <c r="J529" s="37"/>
      <c r="K529" s="37"/>
      <c r="L529" s="37"/>
    </row>
    <row r="530" spans="1:12" x14ac:dyDescent="0.35">
      <c r="A530" t="str">
        <f t="shared" si="113"/>
        <v>Middle East</v>
      </c>
      <c r="B530" t="str">
        <f t="shared" si="114"/>
        <v>Middle East</v>
      </c>
      <c r="C530" t="str">
        <f t="shared" si="115"/>
        <v>Transportation</v>
      </c>
      <c r="D530" s="15">
        <f t="shared" si="116"/>
        <v>3.69024488368904</v>
      </c>
      <c r="E530" s="15">
        <f t="shared" si="117"/>
        <v>54.096678638114668</v>
      </c>
      <c r="F530" s="15">
        <f t="shared" si="118"/>
        <v>127.994169877122</v>
      </c>
      <c r="G530" s="15">
        <f t="shared" si="119"/>
        <v>177.77249513074955</v>
      </c>
      <c r="H530" s="15" t="str">
        <f>INDEX('GCAM By Region By Sector'!$A$2:$A$342,MATCH(A530,'GCAM By Region By Sector'!$B$2:$B$342,0),1)</f>
        <v>GCAM</v>
      </c>
      <c r="I530" s="37"/>
      <c r="J530" s="37"/>
      <c r="K530" s="37"/>
      <c r="L530" s="37"/>
    </row>
    <row r="531" spans="1:12" x14ac:dyDescent="0.35">
      <c r="A531" t="str">
        <f t="shared" si="113"/>
        <v>Pakistan</v>
      </c>
      <c r="B531" t="str">
        <f t="shared" si="114"/>
        <v>Pakistan</v>
      </c>
      <c r="C531" t="str">
        <f t="shared" si="115"/>
        <v>Agriculture</v>
      </c>
      <c r="D531" s="15">
        <f t="shared" si="116"/>
        <v>3.618902488833236</v>
      </c>
      <c r="E531" s="15">
        <f t="shared" si="117"/>
        <v>3.5413950165173671</v>
      </c>
      <c r="F531" s="15">
        <f t="shared" si="118"/>
        <v>4.0163830848123121</v>
      </c>
      <c r="G531" s="15">
        <f t="shared" si="119"/>
        <v>3.6800880158582414</v>
      </c>
      <c r="H531" s="15" t="str">
        <f>INDEX('GCAM By Region By Sector'!$A$2:$A$342,MATCH(A531,'GCAM By Region By Sector'!$B$2:$B$342,0),1)</f>
        <v>GCAM</v>
      </c>
      <c r="I531" s="37" t="b">
        <f>IF(SUM(D531:D537)=VLOOKUP($A531,$A$3:$G$34,D$111,FALSE),TRUE,SUM(D531:D537)-VLOOKUP($A531,$A$3:$G$34,D$111,FALSE))</f>
        <v>1</v>
      </c>
      <c r="J531" s="37" t="b">
        <f>IF(SUM(E531:E537)=VLOOKUP($A531,$A$3:$G$34,E$111,FALSE),TRUE,SUM(E531:E537)-VLOOKUP($A531,$A$3:$G$34,E$111,FALSE))</f>
        <v>1</v>
      </c>
      <c r="K531" s="37" t="b">
        <f>IF(SUM(F531:F537)=VLOOKUP($A531,$A$3:$G$34,F$111,FALSE),TRUE,SUM(F531:F537)-VLOOKUP($A531,$A$3:$G$34,F$111,FALSE))</f>
        <v>1</v>
      </c>
      <c r="L531" s="37" t="b">
        <f>IF(SUM(G531:G537)=VLOOKUP($A531,$A$3:$G$34,G$111,FALSE),TRUE,SUM(G531:G537)-VLOOKUP($A531,$A$3:$G$34,G$111,FALSE))</f>
        <v>1</v>
      </c>
    </row>
    <row r="532" spans="1:12" x14ac:dyDescent="0.35">
      <c r="A532" t="str">
        <f t="shared" si="113"/>
        <v>Pakistan</v>
      </c>
      <c r="B532" t="str">
        <f t="shared" si="114"/>
        <v>Pakistan</v>
      </c>
      <c r="C532" t="str">
        <f t="shared" si="115"/>
        <v>Commercial</v>
      </c>
      <c r="D532" s="15">
        <f t="shared" si="116"/>
        <v>3.740299156381067</v>
      </c>
      <c r="E532" s="15">
        <f t="shared" si="117"/>
        <v>5.8237524050772516</v>
      </c>
      <c r="F532" s="15">
        <f t="shared" si="118"/>
        <v>12.807706345944949</v>
      </c>
      <c r="G532" s="15">
        <f t="shared" si="119"/>
        <v>19.952852109353397</v>
      </c>
      <c r="H532" s="15" t="str">
        <f>INDEX('GCAM By Region By Sector'!$A$2:$A$342,MATCH(A532,'GCAM By Region By Sector'!$B$2:$B$342,0),1)</f>
        <v>GCAM</v>
      </c>
      <c r="I532" s="37"/>
      <c r="J532" s="37"/>
      <c r="K532" s="37"/>
      <c r="L532" s="37"/>
    </row>
    <row r="533" spans="1:12" x14ac:dyDescent="0.35">
      <c r="A533" t="str">
        <f t="shared" si="113"/>
        <v>Pakistan</v>
      </c>
      <c r="B533" t="str">
        <f t="shared" si="114"/>
        <v>Pakistan</v>
      </c>
      <c r="C533" t="str">
        <f t="shared" si="115"/>
        <v>Industry</v>
      </c>
      <c r="D533" s="15">
        <f t="shared" si="116"/>
        <v>12.01540245841605</v>
      </c>
      <c r="E533" s="15">
        <f t="shared" si="117"/>
        <v>16.944203522501169</v>
      </c>
      <c r="F533" s="15">
        <f t="shared" si="118"/>
        <v>33.669081906178889</v>
      </c>
      <c r="G533" s="15">
        <f t="shared" si="119"/>
        <v>45.380901793242131</v>
      </c>
      <c r="H533" s="15" t="str">
        <f>INDEX('GCAM By Region By Sector'!$A$2:$A$342,MATCH(A533,'GCAM By Region By Sector'!$B$2:$B$342,0),1)</f>
        <v>GCAM</v>
      </c>
      <c r="I533" s="37"/>
      <c r="J533" s="37"/>
      <c r="K533" s="37"/>
      <c r="L533" s="37"/>
    </row>
    <row r="534" spans="1:12" x14ac:dyDescent="0.35">
      <c r="A534" t="str">
        <f t="shared" si="113"/>
        <v>Pakistan</v>
      </c>
      <c r="B534" t="str">
        <f t="shared" si="114"/>
        <v>Pakistan</v>
      </c>
      <c r="C534" t="str">
        <f t="shared" si="115"/>
        <v>International Aviation</v>
      </c>
      <c r="D534" s="15">
        <f t="shared" si="116"/>
        <v>0</v>
      </c>
      <c r="E534" s="15">
        <f t="shared" si="117"/>
        <v>0</v>
      </c>
      <c r="F534" s="15">
        <f t="shared" si="118"/>
        <v>1.1728183079192785E-5</v>
      </c>
      <c r="G534" s="15">
        <f t="shared" si="119"/>
        <v>8.4725304572807602E-4</v>
      </c>
      <c r="H534" s="15" t="str">
        <f>INDEX('GCAM By Region By Sector'!$A$2:$A$342,MATCH(A534,'GCAM By Region By Sector'!$B$2:$B$342,0),1)</f>
        <v>GCAM</v>
      </c>
      <c r="I534" s="37"/>
      <c r="J534" s="37"/>
      <c r="K534" s="37"/>
      <c r="L534" s="37"/>
    </row>
    <row r="535" spans="1:12" x14ac:dyDescent="0.35">
      <c r="A535" t="str">
        <f t="shared" si="113"/>
        <v>Pakistan</v>
      </c>
      <c r="B535" t="str">
        <f t="shared" si="114"/>
        <v>Pakistan</v>
      </c>
      <c r="C535" t="str">
        <f t="shared" si="115"/>
        <v>International Shipping</v>
      </c>
      <c r="D535" s="15">
        <f t="shared" si="116"/>
        <v>0</v>
      </c>
      <c r="E535" s="15">
        <f t="shared" si="117"/>
        <v>0</v>
      </c>
      <c r="F535" s="15">
        <f t="shared" si="118"/>
        <v>2.0626792976607492E-5</v>
      </c>
      <c r="G535" s="15">
        <f t="shared" si="119"/>
        <v>1.5712016422064496E-4</v>
      </c>
      <c r="H535" s="15" t="str">
        <f>INDEX('GCAM By Region By Sector'!$A$2:$A$342,MATCH(A535,'GCAM By Region By Sector'!$B$2:$B$342,0),1)</f>
        <v>GCAM</v>
      </c>
      <c r="I535" s="37"/>
      <c r="J535" s="37"/>
      <c r="K535" s="37"/>
      <c r="L535" s="37"/>
    </row>
    <row r="536" spans="1:12" x14ac:dyDescent="0.35">
      <c r="A536" t="str">
        <f t="shared" si="113"/>
        <v>Pakistan</v>
      </c>
      <c r="B536" t="str">
        <f t="shared" si="114"/>
        <v>Pakistan</v>
      </c>
      <c r="C536" t="str">
        <f t="shared" si="115"/>
        <v>Residential</v>
      </c>
      <c r="D536" s="15">
        <f t="shared" si="116"/>
        <v>20.888734037421003</v>
      </c>
      <c r="E536" s="15">
        <f t="shared" si="117"/>
        <v>29.173357178008093</v>
      </c>
      <c r="F536" s="15">
        <f t="shared" si="118"/>
        <v>57.221659748248086</v>
      </c>
      <c r="G536" s="15">
        <f t="shared" si="119"/>
        <v>71.842578219948052</v>
      </c>
      <c r="H536" s="15" t="str">
        <f>INDEX('GCAM By Region By Sector'!$A$2:$A$342,MATCH(A536,'GCAM By Region By Sector'!$B$2:$B$342,0),1)</f>
        <v>GCAM</v>
      </c>
      <c r="I536" s="37"/>
      <c r="J536" s="37"/>
      <c r="K536" s="37"/>
      <c r="L536" s="37"/>
    </row>
    <row r="537" spans="1:12" x14ac:dyDescent="0.35">
      <c r="A537" t="str">
        <f t="shared" si="113"/>
        <v>Pakistan</v>
      </c>
      <c r="B537" t="str">
        <f t="shared" si="114"/>
        <v>Pakistan</v>
      </c>
      <c r="C537" t="str">
        <f t="shared" si="115"/>
        <v>Transportation</v>
      </c>
      <c r="D537" s="15">
        <f t="shared" si="116"/>
        <v>0.39266070074364801</v>
      </c>
      <c r="E537" s="15">
        <f t="shared" si="117"/>
        <v>3.6276881141716122</v>
      </c>
      <c r="F537" s="15">
        <f t="shared" si="118"/>
        <v>10.591655199374733</v>
      </c>
      <c r="G537" s="15">
        <f t="shared" si="119"/>
        <v>15.199021617397742</v>
      </c>
      <c r="H537" s="15" t="str">
        <f>INDEX('GCAM By Region By Sector'!$A$2:$A$342,MATCH(A537,'GCAM By Region By Sector'!$B$2:$B$342,0),1)</f>
        <v>GCAM</v>
      </c>
      <c r="I537" s="37"/>
      <c r="J537" s="37"/>
      <c r="K537" s="37"/>
      <c r="L537" s="37"/>
    </row>
    <row r="538" spans="1:12" x14ac:dyDescent="0.35">
      <c r="A538" t="str">
        <f t="shared" si="113"/>
        <v>Russia</v>
      </c>
      <c r="B538" t="str">
        <f t="shared" si="114"/>
        <v>Russia</v>
      </c>
      <c r="C538" t="str">
        <f t="shared" si="115"/>
        <v>Agriculture</v>
      </c>
      <c r="D538" s="15">
        <f t="shared" si="116"/>
        <v>8.9906636748515574</v>
      </c>
      <c r="E538" s="15">
        <f t="shared" si="117"/>
        <v>8.8803501488983869</v>
      </c>
      <c r="F538" s="15">
        <f t="shared" si="118"/>
        <v>8.053649903266038</v>
      </c>
      <c r="G538" s="15">
        <f t="shared" si="119"/>
        <v>7.1374740449105838</v>
      </c>
      <c r="H538" s="15" t="str">
        <f>INDEX('GCAM By Region By Sector'!$A$2:$A$342,MATCH(A538,'GCAM By Region By Sector'!$B$2:$B$342,0),1)</f>
        <v>GCAM</v>
      </c>
      <c r="I538" s="37" t="b">
        <f>IF(SUM(D538:D544)=VLOOKUP($A538,$A$3:$G$34,D$111,FALSE),TRUE,SUM(D538:D544)-VLOOKUP($A538,$A$3:$G$34,D$111,FALSE))</f>
        <v>1</v>
      </c>
      <c r="J538" s="37" t="b">
        <f>IF(SUM(E538:E544)=VLOOKUP($A538,$A$3:$G$34,E$111,FALSE),TRUE,SUM(E538:E544)-VLOOKUP($A538,$A$3:$G$34,E$111,FALSE))</f>
        <v>1</v>
      </c>
      <c r="K538" s="37" t="b">
        <f>IF(SUM(F538:F544)=VLOOKUP($A538,$A$3:$G$34,F$111,FALSE),TRUE,SUM(F538:F544)-VLOOKUP($A538,$A$3:$G$34,F$111,FALSE))</f>
        <v>1</v>
      </c>
      <c r="L538" s="37" t="b">
        <f>IF(SUM(G538:G544)=VLOOKUP($A538,$A$3:$G$34,G$111,FALSE),TRUE,SUM(G538:G544)-VLOOKUP($A538,$A$3:$G$34,G$111,FALSE))</f>
        <v>1</v>
      </c>
    </row>
    <row r="539" spans="1:12" x14ac:dyDescent="0.35">
      <c r="A539" t="str">
        <f t="shared" si="113"/>
        <v>Russia</v>
      </c>
      <c r="B539" t="str">
        <f t="shared" si="114"/>
        <v>Russia</v>
      </c>
      <c r="C539" t="str">
        <f t="shared" si="115"/>
        <v>Commercial</v>
      </c>
      <c r="D539" s="15">
        <f t="shared" si="116"/>
        <v>88.271280384979349</v>
      </c>
      <c r="E539" s="15">
        <f t="shared" si="117"/>
        <v>93.73057051400221</v>
      </c>
      <c r="F539" s="15">
        <f t="shared" si="118"/>
        <v>81.328775113575972</v>
      </c>
      <c r="G539" s="15">
        <f t="shared" si="119"/>
        <v>65.63098159499306</v>
      </c>
      <c r="H539" s="15" t="str">
        <f>INDEX('GCAM By Region By Sector'!$A$2:$A$342,MATCH(A539,'GCAM By Region By Sector'!$B$2:$B$342,0),1)</f>
        <v>GCAM</v>
      </c>
      <c r="I539" s="37"/>
      <c r="J539" s="37"/>
      <c r="K539" s="37"/>
      <c r="L539" s="37"/>
    </row>
    <row r="540" spans="1:12" x14ac:dyDescent="0.35">
      <c r="A540" t="str">
        <f t="shared" si="113"/>
        <v>Russia</v>
      </c>
      <c r="B540" t="str">
        <f t="shared" si="114"/>
        <v>Russia</v>
      </c>
      <c r="C540" t="str">
        <f t="shared" si="115"/>
        <v>Industry</v>
      </c>
      <c r="D540" s="15">
        <f t="shared" si="116"/>
        <v>261.1037912429378</v>
      </c>
      <c r="E540" s="15">
        <f t="shared" si="117"/>
        <v>226.88802310699106</v>
      </c>
      <c r="F540" s="15">
        <f t="shared" si="118"/>
        <v>197.95178234830234</v>
      </c>
      <c r="G540" s="15">
        <f t="shared" si="119"/>
        <v>156.87393077320181</v>
      </c>
      <c r="H540" s="15" t="str">
        <f>INDEX('GCAM By Region By Sector'!$A$2:$A$342,MATCH(A540,'GCAM By Region By Sector'!$B$2:$B$342,0),1)</f>
        <v>GCAM</v>
      </c>
      <c r="I540" s="37"/>
      <c r="J540" s="37"/>
      <c r="K540" s="37"/>
      <c r="L540" s="37"/>
    </row>
    <row r="541" spans="1:12" x14ac:dyDescent="0.35">
      <c r="A541" t="str">
        <f t="shared" si="113"/>
        <v>Russia</v>
      </c>
      <c r="B541" t="str">
        <f t="shared" si="114"/>
        <v>Russia</v>
      </c>
      <c r="C541" t="str">
        <f t="shared" si="115"/>
        <v>International Aviation</v>
      </c>
      <c r="D541" s="15">
        <f t="shared" si="116"/>
        <v>0</v>
      </c>
      <c r="E541" s="15">
        <f t="shared" si="117"/>
        <v>0</v>
      </c>
      <c r="F541" s="15">
        <f t="shared" si="118"/>
        <v>3.0173964126819261E-5</v>
      </c>
      <c r="G541" s="15">
        <f t="shared" si="119"/>
        <v>1.210618533758503E-3</v>
      </c>
      <c r="H541" s="15" t="str">
        <f>INDEX('GCAM By Region By Sector'!$A$2:$A$342,MATCH(A541,'GCAM By Region By Sector'!$B$2:$B$342,0),1)</f>
        <v>GCAM</v>
      </c>
      <c r="I541" s="37"/>
      <c r="J541" s="37"/>
      <c r="K541" s="37"/>
      <c r="L541" s="37"/>
    </row>
    <row r="542" spans="1:12" x14ac:dyDescent="0.35">
      <c r="A542" t="str">
        <f t="shared" si="113"/>
        <v>Russia</v>
      </c>
      <c r="B542" t="str">
        <f t="shared" si="114"/>
        <v>Russia</v>
      </c>
      <c r="C542" t="str">
        <f t="shared" si="115"/>
        <v>International Shipping</v>
      </c>
      <c r="D542" s="15">
        <f t="shared" si="116"/>
        <v>0</v>
      </c>
      <c r="E542" s="15">
        <f t="shared" si="117"/>
        <v>0</v>
      </c>
      <c r="F542" s="15">
        <f t="shared" si="118"/>
        <v>3.8998738489136918E-3</v>
      </c>
      <c r="G542" s="15">
        <f t="shared" si="119"/>
        <v>2.2392253666714844E-2</v>
      </c>
      <c r="H542" s="15" t="str">
        <f>INDEX('GCAM By Region By Sector'!$A$2:$A$342,MATCH(A542,'GCAM By Region By Sector'!$B$2:$B$342,0),1)</f>
        <v>GCAM</v>
      </c>
      <c r="I542" s="37"/>
      <c r="J542" s="37"/>
      <c r="K542" s="37"/>
      <c r="L542" s="37"/>
    </row>
    <row r="543" spans="1:12" x14ac:dyDescent="0.35">
      <c r="A543" t="str">
        <f t="shared" si="113"/>
        <v>Russia</v>
      </c>
      <c r="B543" t="str">
        <f t="shared" si="114"/>
        <v>Russia</v>
      </c>
      <c r="C543" t="str">
        <f t="shared" si="115"/>
        <v>Residential</v>
      </c>
      <c r="D543" s="15">
        <f t="shared" si="116"/>
        <v>85.945091735190744</v>
      </c>
      <c r="E543" s="15">
        <f t="shared" si="117"/>
        <v>77.446925416623429</v>
      </c>
      <c r="F543" s="15">
        <f t="shared" si="118"/>
        <v>64.833532720468867</v>
      </c>
      <c r="G543" s="15">
        <f t="shared" si="119"/>
        <v>51.26304788932336</v>
      </c>
      <c r="H543" s="15" t="str">
        <f>INDEX('GCAM By Region By Sector'!$A$2:$A$342,MATCH(A543,'GCAM By Region By Sector'!$B$2:$B$342,0),1)</f>
        <v>GCAM</v>
      </c>
      <c r="I543" s="37"/>
      <c r="J543" s="37"/>
      <c r="K543" s="37"/>
      <c r="L543" s="37"/>
    </row>
    <row r="544" spans="1:12" x14ac:dyDescent="0.35">
      <c r="A544" t="str">
        <f t="shared" si="113"/>
        <v>Russia</v>
      </c>
      <c r="B544" t="str">
        <f t="shared" si="114"/>
        <v>Russia</v>
      </c>
      <c r="C544" t="str">
        <f t="shared" si="115"/>
        <v>Transportation</v>
      </c>
      <c r="D544" s="15">
        <f t="shared" si="116"/>
        <v>39.413387267477475</v>
      </c>
      <c r="E544" s="15">
        <f t="shared" si="117"/>
        <v>55.171697850956583</v>
      </c>
      <c r="F544" s="15">
        <f t="shared" si="118"/>
        <v>56.474136135106583</v>
      </c>
      <c r="G544" s="15">
        <f t="shared" si="119"/>
        <v>47.337739766734572</v>
      </c>
      <c r="H544" s="15" t="str">
        <f>INDEX('GCAM By Region By Sector'!$A$2:$A$342,MATCH(A544,'GCAM By Region By Sector'!$B$2:$B$342,0),1)</f>
        <v>GCAM</v>
      </c>
      <c r="I544" s="37"/>
      <c r="J544" s="37"/>
      <c r="K544" s="37"/>
      <c r="L544" s="37"/>
    </row>
    <row r="545" spans="1:12" x14ac:dyDescent="0.35">
      <c r="A545" t="str">
        <f t="shared" si="113"/>
        <v>South Africa</v>
      </c>
      <c r="B545" t="str">
        <f t="shared" si="114"/>
        <v>South Africa</v>
      </c>
      <c r="C545" t="str">
        <f t="shared" si="115"/>
        <v>Agriculture</v>
      </c>
      <c r="D545" s="15">
        <f t="shared" si="116"/>
        <v>6.3233721135142149</v>
      </c>
      <c r="E545" s="15">
        <f t="shared" si="117"/>
        <v>4.5369804718553031</v>
      </c>
      <c r="F545" s="15">
        <f t="shared" si="118"/>
        <v>3.4862581989135939</v>
      </c>
      <c r="G545" s="15">
        <f t="shared" si="119"/>
        <v>2.4667853240817896</v>
      </c>
      <c r="H545" s="15" t="str">
        <f>INDEX('GCAM By Region By Sector'!$A$2:$A$342,MATCH(A545,'GCAM By Region By Sector'!$B$2:$B$342,0),1)</f>
        <v>GCAM</v>
      </c>
      <c r="I545" s="37" t="b">
        <f>IF(SUM(D545:D551)=VLOOKUP($A545,$A$3:$G$34,D$111,FALSE),TRUE,SUM(D545:D551)-VLOOKUP($A545,$A$3:$G$34,D$111,FALSE))</f>
        <v>1</v>
      </c>
      <c r="J545" s="37" t="b">
        <f>IF(SUM(E545:E551)=VLOOKUP($A545,$A$3:$G$34,E$111,FALSE),TRUE,SUM(E545:E551)-VLOOKUP($A545,$A$3:$G$34,E$111,FALSE))</f>
        <v>1</v>
      </c>
      <c r="K545" s="37" t="b">
        <f>IF(SUM(F545:F551)=VLOOKUP($A545,$A$3:$G$34,F$111,FALSE),TRUE,SUM(F545:F551)-VLOOKUP($A545,$A$3:$G$34,F$111,FALSE))</f>
        <v>1</v>
      </c>
      <c r="L545" s="37" t="b">
        <f>IF(SUM(G545:G551)=VLOOKUP($A545,$A$3:$G$34,G$111,FALSE),TRUE,SUM(G545:G551)-VLOOKUP($A545,$A$3:$G$34,G$111,FALSE))</f>
        <v>1</v>
      </c>
    </row>
    <row r="546" spans="1:12" x14ac:dyDescent="0.35">
      <c r="A546" t="str">
        <f t="shared" si="113"/>
        <v>South Africa</v>
      </c>
      <c r="B546" t="str">
        <f t="shared" si="114"/>
        <v>South Africa</v>
      </c>
      <c r="C546" t="str">
        <f t="shared" si="115"/>
        <v>Commercial</v>
      </c>
      <c r="D546" s="15">
        <f t="shared" si="116"/>
        <v>33.197542100820641</v>
      </c>
      <c r="E546" s="15">
        <f t="shared" si="117"/>
        <v>41.298007012571667</v>
      </c>
      <c r="F546" s="15">
        <f t="shared" si="118"/>
        <v>46.587606247614822</v>
      </c>
      <c r="G546" s="15">
        <f t="shared" si="119"/>
        <v>45.018971982123396</v>
      </c>
      <c r="H546" s="15" t="str">
        <f>INDEX('GCAM By Region By Sector'!$A$2:$A$342,MATCH(A546,'GCAM By Region By Sector'!$B$2:$B$342,0),1)</f>
        <v>GCAM</v>
      </c>
      <c r="I546" s="37"/>
      <c r="J546" s="37"/>
      <c r="K546" s="37"/>
      <c r="L546" s="37"/>
    </row>
    <row r="547" spans="1:12" x14ac:dyDescent="0.35">
      <c r="A547" t="str">
        <f t="shared" si="113"/>
        <v>South Africa</v>
      </c>
      <c r="B547" t="str">
        <f t="shared" si="114"/>
        <v>South Africa</v>
      </c>
      <c r="C547" t="str">
        <f t="shared" si="115"/>
        <v>Industry</v>
      </c>
      <c r="D547" s="15">
        <f t="shared" si="116"/>
        <v>125.71174429108441</v>
      </c>
      <c r="E547" s="15">
        <f t="shared" si="117"/>
        <v>122.04617739433306</v>
      </c>
      <c r="F547" s="15">
        <f t="shared" si="118"/>
        <v>94.879443079918332</v>
      </c>
      <c r="G547" s="15">
        <f t="shared" si="119"/>
        <v>66.923511355306388</v>
      </c>
      <c r="H547" s="15" t="str">
        <f>INDEX('GCAM By Region By Sector'!$A$2:$A$342,MATCH(A547,'GCAM By Region By Sector'!$B$2:$B$342,0),1)</f>
        <v>GCAM</v>
      </c>
      <c r="I547" s="37"/>
      <c r="J547" s="37"/>
      <c r="K547" s="37"/>
      <c r="L547" s="37"/>
    </row>
    <row r="548" spans="1:12" x14ac:dyDescent="0.35">
      <c r="A548" t="str">
        <f t="shared" si="113"/>
        <v>South Africa</v>
      </c>
      <c r="B548" t="str">
        <f t="shared" si="114"/>
        <v>South Africa</v>
      </c>
      <c r="C548" t="str">
        <f t="shared" si="115"/>
        <v>International Aviation</v>
      </c>
      <c r="D548" s="15">
        <f t="shared" si="116"/>
        <v>0</v>
      </c>
      <c r="E548" s="15">
        <f t="shared" si="117"/>
        <v>0</v>
      </c>
      <c r="F548" s="15">
        <f t="shared" si="118"/>
        <v>2.9853357551036186E-5</v>
      </c>
      <c r="G548" s="15">
        <f t="shared" si="119"/>
        <v>1.0912463511576318E-3</v>
      </c>
      <c r="H548" s="15" t="str">
        <f>INDEX('GCAM By Region By Sector'!$A$2:$A$342,MATCH(A548,'GCAM By Region By Sector'!$B$2:$B$342,0),1)</f>
        <v>GCAM</v>
      </c>
      <c r="I548" s="37"/>
      <c r="J548" s="37"/>
      <c r="K548" s="37"/>
      <c r="L548" s="37"/>
    </row>
    <row r="549" spans="1:12" x14ac:dyDescent="0.35">
      <c r="A549" t="str">
        <f t="shared" si="113"/>
        <v>South Africa</v>
      </c>
      <c r="B549" t="str">
        <f t="shared" si="114"/>
        <v>South Africa</v>
      </c>
      <c r="C549" t="str">
        <f t="shared" si="115"/>
        <v>International Shipping</v>
      </c>
      <c r="D549" s="15">
        <f t="shared" si="116"/>
        <v>0</v>
      </c>
      <c r="E549" s="15">
        <f t="shared" si="117"/>
        <v>0</v>
      </c>
      <c r="F549" s="15">
        <f t="shared" si="118"/>
        <v>1.433343093369699E-3</v>
      </c>
      <c r="G549" s="15">
        <f t="shared" si="119"/>
        <v>6.5443696329688184E-3</v>
      </c>
      <c r="H549" s="15" t="str">
        <f>INDEX('GCAM By Region By Sector'!$A$2:$A$342,MATCH(A549,'GCAM By Region By Sector'!$B$2:$B$342,0),1)</f>
        <v>GCAM</v>
      </c>
      <c r="I549" s="37"/>
      <c r="J549" s="37"/>
      <c r="K549" s="37"/>
      <c r="L549" s="37"/>
    </row>
    <row r="550" spans="1:12" x14ac:dyDescent="0.35">
      <c r="A550" t="str">
        <f t="shared" si="113"/>
        <v>South Africa</v>
      </c>
      <c r="B550" t="str">
        <f t="shared" si="114"/>
        <v>South Africa</v>
      </c>
      <c r="C550" t="str">
        <f t="shared" si="115"/>
        <v>Residential</v>
      </c>
      <c r="D550" s="15">
        <f t="shared" si="116"/>
        <v>47.007677039071545</v>
      </c>
      <c r="E550" s="15">
        <f t="shared" si="117"/>
        <v>45.560107581941182</v>
      </c>
      <c r="F550" s="15">
        <f t="shared" si="118"/>
        <v>42.545445230362155</v>
      </c>
      <c r="G550" s="15">
        <f t="shared" si="119"/>
        <v>37.075724724297658</v>
      </c>
      <c r="H550" s="15" t="str">
        <f>INDEX('GCAM By Region By Sector'!$A$2:$A$342,MATCH(A550,'GCAM By Region By Sector'!$B$2:$B$342,0),1)</f>
        <v>GCAM</v>
      </c>
      <c r="I550" s="37"/>
      <c r="J550" s="37"/>
      <c r="K550" s="37"/>
      <c r="L550" s="37"/>
    </row>
    <row r="551" spans="1:12" x14ac:dyDescent="0.35">
      <c r="A551" t="str">
        <f t="shared" si="113"/>
        <v>South Africa</v>
      </c>
      <c r="B551" t="str">
        <f t="shared" si="114"/>
        <v>South Africa</v>
      </c>
      <c r="C551" t="str">
        <f t="shared" si="115"/>
        <v>Transportation</v>
      </c>
      <c r="D551" s="15">
        <f t="shared" si="116"/>
        <v>4.9277522689718305</v>
      </c>
      <c r="E551" s="15">
        <f t="shared" si="117"/>
        <v>10.294117998880967</v>
      </c>
      <c r="F551" s="15">
        <f t="shared" si="118"/>
        <v>17.443124217022874</v>
      </c>
      <c r="G551" s="15">
        <f t="shared" si="119"/>
        <v>20.175138795135656</v>
      </c>
      <c r="H551" s="15" t="str">
        <f>INDEX('GCAM By Region By Sector'!$A$2:$A$342,MATCH(A551,'GCAM By Region By Sector'!$B$2:$B$342,0),1)</f>
        <v>GCAM</v>
      </c>
      <c r="I551" s="37"/>
      <c r="J551" s="37"/>
      <c r="K551" s="37"/>
      <c r="L551" s="37"/>
    </row>
    <row r="552" spans="1:12" x14ac:dyDescent="0.35">
      <c r="A552" t="str">
        <f t="shared" si="113"/>
        <v>South America_Northern</v>
      </c>
      <c r="B552" t="str">
        <f t="shared" si="114"/>
        <v>Northern South America</v>
      </c>
      <c r="C552" t="str">
        <f t="shared" si="115"/>
        <v>Agriculture</v>
      </c>
      <c r="D552" s="15">
        <f t="shared" si="116"/>
        <v>0.15535643761493376</v>
      </c>
      <c r="E552" s="15">
        <f t="shared" si="117"/>
        <v>0.14655414497018948</v>
      </c>
      <c r="F552" s="15">
        <f t="shared" si="118"/>
        <v>0.16721736336187951</v>
      </c>
      <c r="G552" s="15">
        <f t="shared" si="119"/>
        <v>0.18766794793123098</v>
      </c>
      <c r="H552" s="15" t="str">
        <f>INDEX('GCAM By Region By Sector'!$A$2:$A$342,MATCH(A552,'GCAM By Region By Sector'!$B$2:$B$342,0),1)</f>
        <v>GCAM</v>
      </c>
      <c r="I552" s="37" t="b">
        <f>IF(SUM(D552:D558)=VLOOKUP($A552,$A$3:$G$34,D$111,FALSE),TRUE,SUM(D552:D558)-VLOOKUP($A552,$A$3:$G$34,D$111,FALSE))</f>
        <v>1</v>
      </c>
      <c r="J552" s="37" t="b">
        <f>IF(SUM(E552:E558)=VLOOKUP($A552,$A$3:$G$34,E$111,FALSE),TRUE,SUM(E552:E558)-VLOOKUP($A552,$A$3:$G$34,E$111,FALSE))</f>
        <v>1</v>
      </c>
      <c r="K552" s="37" t="b">
        <f>IF(SUM(F552:F558)=VLOOKUP($A552,$A$3:$G$34,F$111,FALSE),TRUE,SUM(F552:F558)-VLOOKUP($A552,$A$3:$G$34,F$111,FALSE))</f>
        <v>1</v>
      </c>
      <c r="L552" s="37" t="b">
        <f>IF(SUM(G552:G558)=VLOOKUP($A552,$A$3:$G$34,G$111,FALSE),TRUE,SUM(G552:G558)-VLOOKUP($A552,$A$3:$G$34,G$111,FALSE))</f>
        <v>1</v>
      </c>
    </row>
    <row r="553" spans="1:12" x14ac:dyDescent="0.35">
      <c r="A553" t="str">
        <f t="shared" si="113"/>
        <v>South America_Northern</v>
      </c>
      <c r="B553" t="str">
        <f t="shared" si="114"/>
        <v>Northern South America</v>
      </c>
      <c r="C553" t="str">
        <f t="shared" si="115"/>
        <v>Commercial</v>
      </c>
      <c r="D553" s="15">
        <f t="shared" si="116"/>
        <v>2.60132607294317</v>
      </c>
      <c r="E553" s="15">
        <f t="shared" si="117"/>
        <v>2.256343635560579</v>
      </c>
      <c r="F553" s="15">
        <f t="shared" si="118"/>
        <v>3.7491791314271481</v>
      </c>
      <c r="G553" s="15">
        <f t="shared" si="119"/>
        <v>5.8330447360071327</v>
      </c>
      <c r="H553" s="15" t="str">
        <f>INDEX('GCAM By Region By Sector'!$A$2:$A$342,MATCH(A553,'GCAM By Region By Sector'!$B$2:$B$342,0),1)</f>
        <v>GCAM</v>
      </c>
      <c r="I553" s="37"/>
      <c r="J553" s="37"/>
      <c r="K553" s="37"/>
      <c r="L553" s="37"/>
    </row>
    <row r="554" spans="1:12" x14ac:dyDescent="0.35">
      <c r="A554" t="str">
        <f t="shared" si="113"/>
        <v>South America_Northern</v>
      </c>
      <c r="B554" t="str">
        <f t="shared" si="114"/>
        <v>Northern South America</v>
      </c>
      <c r="C554" t="str">
        <f t="shared" si="115"/>
        <v>Industry</v>
      </c>
      <c r="D554" s="15">
        <f t="shared" si="116"/>
        <v>4.570168677269594</v>
      </c>
      <c r="E554" s="15">
        <f t="shared" si="117"/>
        <v>3.8095819059237357</v>
      </c>
      <c r="F554" s="15">
        <f t="shared" si="118"/>
        <v>8.4102058145247831</v>
      </c>
      <c r="G554" s="15">
        <f t="shared" si="119"/>
        <v>12.441060485559637</v>
      </c>
      <c r="H554" s="15" t="str">
        <f>INDEX('GCAM By Region By Sector'!$A$2:$A$342,MATCH(A554,'GCAM By Region By Sector'!$B$2:$B$342,0),1)</f>
        <v>GCAM</v>
      </c>
      <c r="I554" s="37"/>
      <c r="J554" s="37"/>
      <c r="K554" s="37"/>
      <c r="L554" s="37"/>
    </row>
    <row r="555" spans="1:12" x14ac:dyDescent="0.35">
      <c r="A555" t="str">
        <f t="shared" si="113"/>
        <v>South America_Northern</v>
      </c>
      <c r="B555" t="str">
        <f t="shared" si="114"/>
        <v>Northern South America</v>
      </c>
      <c r="C555" t="str">
        <f t="shared" si="115"/>
        <v>International Aviation</v>
      </c>
      <c r="D555" s="15">
        <f t="shared" si="116"/>
        <v>0</v>
      </c>
      <c r="E555" s="15">
        <f t="shared" si="117"/>
        <v>0</v>
      </c>
      <c r="F555" s="15">
        <f t="shared" si="118"/>
        <v>1.2760661648214378E-6</v>
      </c>
      <c r="G555" s="15">
        <f t="shared" si="119"/>
        <v>8.8648186409083911E-5</v>
      </c>
      <c r="H555" s="15" t="str">
        <f>INDEX('GCAM By Region By Sector'!$A$2:$A$342,MATCH(A555,'GCAM By Region By Sector'!$B$2:$B$342,0),1)</f>
        <v>GCAM</v>
      </c>
      <c r="I555" s="37"/>
      <c r="J555" s="37"/>
      <c r="K555" s="37"/>
      <c r="L555" s="37"/>
    </row>
    <row r="556" spans="1:12" x14ac:dyDescent="0.35">
      <c r="A556" t="str">
        <f t="shared" si="113"/>
        <v>South America_Northern</v>
      </c>
      <c r="B556" t="str">
        <f t="shared" si="114"/>
        <v>Northern South America</v>
      </c>
      <c r="C556" t="str">
        <f t="shared" si="115"/>
        <v>International Shipping</v>
      </c>
      <c r="D556" s="15">
        <f t="shared" si="116"/>
        <v>0</v>
      </c>
      <c r="E556" s="15">
        <f t="shared" si="117"/>
        <v>0</v>
      </c>
      <c r="F556" s="15">
        <f t="shared" si="118"/>
        <v>5.0925284288752076E-5</v>
      </c>
      <c r="G556" s="15">
        <f t="shared" si="119"/>
        <v>4.1454118919439262E-4</v>
      </c>
      <c r="H556" s="15" t="str">
        <f>INDEX('GCAM By Region By Sector'!$A$2:$A$342,MATCH(A556,'GCAM By Region By Sector'!$B$2:$B$342,0),1)</f>
        <v>GCAM</v>
      </c>
      <c r="I556" s="37"/>
      <c r="J556" s="37"/>
      <c r="K556" s="37"/>
      <c r="L556" s="37"/>
    </row>
    <row r="557" spans="1:12" x14ac:dyDescent="0.35">
      <c r="A557" t="str">
        <f t="shared" si="113"/>
        <v>South America_Northern</v>
      </c>
      <c r="B557" t="str">
        <f t="shared" si="114"/>
        <v>Northern South America</v>
      </c>
      <c r="C557" t="str">
        <f t="shared" si="115"/>
        <v>Residential</v>
      </c>
      <c r="D557" s="15">
        <f t="shared" si="116"/>
        <v>4.1879702994277785</v>
      </c>
      <c r="E557" s="15">
        <f t="shared" si="117"/>
        <v>3.3803820262705404</v>
      </c>
      <c r="F557" s="15">
        <f t="shared" si="118"/>
        <v>5.7551406368902809</v>
      </c>
      <c r="G557" s="15">
        <f t="shared" si="119"/>
        <v>8.3623024025920536</v>
      </c>
      <c r="H557" s="15" t="str">
        <f>INDEX('GCAM By Region By Sector'!$A$2:$A$342,MATCH(A557,'GCAM By Region By Sector'!$B$2:$B$342,0),1)</f>
        <v>GCAM</v>
      </c>
      <c r="I557" s="37"/>
      <c r="J557" s="37"/>
      <c r="K557" s="37"/>
      <c r="L557" s="37"/>
    </row>
    <row r="558" spans="1:12" x14ac:dyDescent="0.35">
      <c r="A558" t="str">
        <f t="shared" si="113"/>
        <v>South America_Northern</v>
      </c>
      <c r="B558" t="str">
        <f t="shared" si="114"/>
        <v>Northern South America</v>
      </c>
      <c r="C558" t="str">
        <f t="shared" si="115"/>
        <v>Transportation</v>
      </c>
      <c r="D558" s="15">
        <f t="shared" si="116"/>
        <v>0.17647472186452406</v>
      </c>
      <c r="E558" s="15">
        <f t="shared" si="117"/>
        <v>0.84124270311995508</v>
      </c>
      <c r="F558" s="15">
        <f t="shared" si="118"/>
        <v>3.0448176602974284</v>
      </c>
      <c r="G558" s="15">
        <f t="shared" si="119"/>
        <v>4.4517855114399243</v>
      </c>
      <c r="H558" s="15" t="str">
        <f>INDEX('GCAM By Region By Sector'!$A$2:$A$342,MATCH(A558,'GCAM By Region By Sector'!$B$2:$B$342,0),1)</f>
        <v>GCAM</v>
      </c>
      <c r="I558" s="37"/>
      <c r="J558" s="37"/>
      <c r="K558" s="37"/>
      <c r="L558" s="37"/>
    </row>
    <row r="559" spans="1:12" x14ac:dyDescent="0.35">
      <c r="A559" t="str">
        <f t="shared" si="113"/>
        <v>South America_Southern</v>
      </c>
      <c r="B559" t="str">
        <f t="shared" si="114"/>
        <v>Southern South America</v>
      </c>
      <c r="C559" t="str">
        <f t="shared" si="115"/>
        <v>Agriculture</v>
      </c>
      <c r="D559" s="15">
        <f t="shared" si="116"/>
        <v>0.58097066019736021</v>
      </c>
      <c r="E559" s="15">
        <f t="shared" si="117"/>
        <v>0.71449736023797727</v>
      </c>
      <c r="F559" s="15">
        <f t="shared" si="118"/>
        <v>0.92103903048821845</v>
      </c>
      <c r="G559" s="15">
        <f t="shared" si="119"/>
        <v>1.1084773374035348</v>
      </c>
      <c r="H559" s="15" t="str">
        <f>INDEX('GCAM By Region By Sector'!$A$2:$A$342,MATCH(A559,'GCAM By Region By Sector'!$B$2:$B$342,0),1)</f>
        <v>GCAM</v>
      </c>
      <c r="I559" s="37" t="b">
        <f>IF(SUM(D559:D565)=VLOOKUP($A559,$A$3:$G$34,D$111,FALSE),TRUE,SUM(D559:D565)-VLOOKUP($A559,$A$3:$G$34,D$111,FALSE))</f>
        <v>1</v>
      </c>
      <c r="J559" s="37" t="b">
        <f>IF(SUM(E559:E565)=VLOOKUP($A559,$A$3:$G$34,E$111,FALSE),TRUE,SUM(E559:E565)-VLOOKUP($A559,$A$3:$G$34,E$111,FALSE))</f>
        <v>1</v>
      </c>
      <c r="K559" s="37" t="b">
        <f>IF(SUM(F559:F565)=VLOOKUP($A559,$A$3:$G$34,F$111,FALSE),TRUE,SUM(F559:F565)-VLOOKUP($A559,$A$3:$G$34,F$111,FALSE))</f>
        <v>1</v>
      </c>
      <c r="L559" s="37" t="b">
        <f>IF(SUM(G559:G565)=VLOOKUP($A559,$A$3:$G$34,G$111,FALSE),TRUE,SUM(G559:G565)-VLOOKUP($A559,$A$3:$G$34,G$111,FALSE))</f>
        <v>1</v>
      </c>
    </row>
    <row r="560" spans="1:12" x14ac:dyDescent="0.35">
      <c r="A560" t="str">
        <f t="shared" si="113"/>
        <v>South America_Southern</v>
      </c>
      <c r="B560" t="str">
        <f t="shared" si="114"/>
        <v>Southern South America</v>
      </c>
      <c r="C560" t="str">
        <f t="shared" si="115"/>
        <v>Commercial</v>
      </c>
      <c r="D560" s="15">
        <f t="shared" si="116"/>
        <v>11.931064227817082</v>
      </c>
      <c r="E560" s="15">
        <f t="shared" si="117"/>
        <v>18.686108684653014</v>
      </c>
      <c r="F560" s="15">
        <f t="shared" si="118"/>
        <v>27.757515486045985</v>
      </c>
      <c r="G560" s="15">
        <f t="shared" si="119"/>
        <v>35.732469122953326</v>
      </c>
      <c r="H560" s="15" t="str">
        <f>INDEX('GCAM By Region By Sector'!$A$2:$A$342,MATCH(A560,'GCAM By Region By Sector'!$B$2:$B$342,0),1)</f>
        <v>GCAM</v>
      </c>
      <c r="I560" s="37"/>
      <c r="J560" s="37"/>
      <c r="K560" s="37"/>
      <c r="L560" s="37"/>
    </row>
    <row r="561" spans="1:12" x14ac:dyDescent="0.35">
      <c r="A561" t="str">
        <f t="shared" si="113"/>
        <v>South America_Southern</v>
      </c>
      <c r="B561" t="str">
        <f t="shared" si="114"/>
        <v>Southern South America</v>
      </c>
      <c r="C561" t="str">
        <f t="shared" si="115"/>
        <v>Industry</v>
      </c>
      <c r="D561" s="15">
        <f t="shared" si="116"/>
        <v>32.361773258154649</v>
      </c>
      <c r="E561" s="15">
        <f t="shared" si="117"/>
        <v>42.790560612215017</v>
      </c>
      <c r="F561" s="15">
        <f t="shared" si="118"/>
        <v>59.69417025721868</v>
      </c>
      <c r="G561" s="15">
        <f t="shared" si="119"/>
        <v>72.210405993340558</v>
      </c>
      <c r="H561" s="15" t="str">
        <f>INDEX('GCAM By Region By Sector'!$A$2:$A$342,MATCH(A561,'GCAM By Region By Sector'!$B$2:$B$342,0),1)</f>
        <v>GCAM</v>
      </c>
      <c r="I561" s="37"/>
      <c r="J561" s="37"/>
      <c r="K561" s="37"/>
      <c r="L561" s="37"/>
    </row>
    <row r="562" spans="1:12" x14ac:dyDescent="0.35">
      <c r="A562" t="str">
        <f t="shared" si="113"/>
        <v>South America_Southern</v>
      </c>
      <c r="B562" t="str">
        <f t="shared" si="114"/>
        <v>Southern South America</v>
      </c>
      <c r="C562" t="str">
        <f t="shared" si="115"/>
        <v>International Aviation</v>
      </c>
      <c r="D562" s="15">
        <f t="shared" si="116"/>
        <v>0</v>
      </c>
      <c r="E562" s="15">
        <f t="shared" si="117"/>
        <v>0</v>
      </c>
      <c r="F562" s="15">
        <f t="shared" si="118"/>
        <v>1.7287090391943743E-5</v>
      </c>
      <c r="G562" s="15">
        <f t="shared" si="119"/>
        <v>1.0481951750447071E-3</v>
      </c>
      <c r="H562" s="15" t="str">
        <f>INDEX('GCAM By Region By Sector'!$A$2:$A$342,MATCH(A562,'GCAM By Region By Sector'!$B$2:$B$342,0),1)</f>
        <v>GCAM</v>
      </c>
      <c r="I562" s="37"/>
      <c r="J562" s="37"/>
      <c r="K562" s="37"/>
      <c r="L562" s="37"/>
    </row>
    <row r="563" spans="1:12" x14ac:dyDescent="0.35">
      <c r="A563" t="str">
        <f t="shared" si="113"/>
        <v>South America_Southern</v>
      </c>
      <c r="B563" t="str">
        <f t="shared" si="114"/>
        <v>Southern South America</v>
      </c>
      <c r="C563" t="str">
        <f t="shared" si="115"/>
        <v>International Shipping</v>
      </c>
      <c r="D563" s="15">
        <f t="shared" si="116"/>
        <v>0</v>
      </c>
      <c r="E563" s="15">
        <f t="shared" si="117"/>
        <v>0</v>
      </c>
      <c r="F563" s="15">
        <f t="shared" si="118"/>
        <v>2.920367798349764E-4</v>
      </c>
      <c r="G563" s="15">
        <f t="shared" si="119"/>
        <v>2.1968386053223643E-3</v>
      </c>
      <c r="H563" s="15" t="str">
        <f>INDEX('GCAM By Region By Sector'!$A$2:$A$342,MATCH(A563,'GCAM By Region By Sector'!$B$2:$B$342,0),1)</f>
        <v>GCAM</v>
      </c>
      <c r="I563" s="37"/>
      <c r="J563" s="37"/>
      <c r="K563" s="37"/>
      <c r="L563" s="37"/>
    </row>
    <row r="564" spans="1:12" x14ac:dyDescent="0.35">
      <c r="A564" t="str">
        <f t="shared" si="113"/>
        <v>South America_Southern</v>
      </c>
      <c r="B564" t="str">
        <f t="shared" si="114"/>
        <v>Southern South America</v>
      </c>
      <c r="C564" t="str">
        <f t="shared" si="115"/>
        <v>Residential</v>
      </c>
      <c r="D564" s="15">
        <f t="shared" si="116"/>
        <v>14.954237669771182</v>
      </c>
      <c r="E564" s="15">
        <f t="shared" si="117"/>
        <v>22.147377362144145</v>
      </c>
      <c r="F564" s="15">
        <f t="shared" si="118"/>
        <v>31.339120641124719</v>
      </c>
      <c r="G564" s="15">
        <f t="shared" si="119"/>
        <v>38.475022348262456</v>
      </c>
      <c r="H564" s="15" t="str">
        <f>INDEX('GCAM By Region By Sector'!$A$2:$A$342,MATCH(A564,'GCAM By Region By Sector'!$B$2:$B$342,0),1)</f>
        <v>GCAM</v>
      </c>
      <c r="I564" s="37"/>
      <c r="J564" s="37"/>
      <c r="K564" s="37"/>
      <c r="L564" s="37"/>
    </row>
    <row r="565" spans="1:12" x14ac:dyDescent="0.35">
      <c r="A565" t="str">
        <f t="shared" si="113"/>
        <v>South America_Southern</v>
      </c>
      <c r="B565" t="str">
        <f t="shared" si="114"/>
        <v>Southern South America</v>
      </c>
      <c r="C565" t="str">
        <f t="shared" si="115"/>
        <v>Transportation</v>
      </c>
      <c r="D565" s="15">
        <f t="shared" si="116"/>
        <v>0.84380197580973182</v>
      </c>
      <c r="E565" s="15">
        <f t="shared" si="117"/>
        <v>9.1141949033973493</v>
      </c>
      <c r="F565" s="15">
        <f t="shared" si="118"/>
        <v>20.354356594276144</v>
      </c>
      <c r="G565" s="15">
        <f t="shared" si="119"/>
        <v>27.580337427408391</v>
      </c>
      <c r="H565" s="15" t="str">
        <f>INDEX('GCAM By Region By Sector'!$A$2:$A$342,MATCH(A565,'GCAM By Region By Sector'!$B$2:$B$342,0),1)</f>
        <v>GCAM</v>
      </c>
      <c r="I565" s="37"/>
      <c r="J565" s="37"/>
      <c r="K565" s="37"/>
      <c r="L565" s="37"/>
    </row>
    <row r="566" spans="1:12" x14ac:dyDescent="0.35">
      <c r="A566" t="str">
        <f t="shared" si="113"/>
        <v>South Asia</v>
      </c>
      <c r="B566" t="str">
        <f t="shared" si="114"/>
        <v>South Asia</v>
      </c>
      <c r="C566" t="str">
        <f t="shared" si="115"/>
        <v>Agriculture</v>
      </c>
      <c r="D566" s="15">
        <f t="shared" si="116"/>
        <v>0.92579216008067844</v>
      </c>
      <c r="E566" s="15">
        <f t="shared" si="117"/>
        <v>1.0054489531502226</v>
      </c>
      <c r="F566" s="15">
        <f t="shared" si="118"/>
        <v>1.1545531846148924</v>
      </c>
      <c r="G566" s="15">
        <f t="shared" si="119"/>
        <v>1.3632184676152717</v>
      </c>
      <c r="H566" s="15" t="str">
        <f>INDEX('GCAM By Region By Sector'!$A$2:$A$342,MATCH(A566,'GCAM By Region By Sector'!$B$2:$B$342,0),1)</f>
        <v>GCAM</v>
      </c>
      <c r="I566" s="37" t="b">
        <f>IF(SUM(D566:D572)=VLOOKUP($A566,$A$3:$G$34,D$111,FALSE),TRUE,SUM(D566:D572)-VLOOKUP($A566,$A$3:$G$34,D$111,FALSE))</f>
        <v>1</v>
      </c>
      <c r="J566" s="37" t="b">
        <f>IF(SUM(E566:E572)=VLOOKUP($A566,$A$3:$G$34,E$111,FALSE),TRUE,SUM(E566:E572)-VLOOKUP($A566,$A$3:$G$34,E$111,FALSE))</f>
        <v>1</v>
      </c>
      <c r="K566" s="37" t="b">
        <f>IF(SUM(F566:F572)=VLOOKUP($A566,$A$3:$G$34,F$111,FALSE),TRUE,SUM(F566:F572)-VLOOKUP($A566,$A$3:$G$34,F$111,FALSE))</f>
        <v>1</v>
      </c>
      <c r="L566" s="37" t="b">
        <f>IF(SUM(G566:G572)=VLOOKUP($A566,$A$3:$G$34,G$111,FALSE),TRUE,SUM(G566:G572)-VLOOKUP($A566,$A$3:$G$34,G$111,FALSE))</f>
        <v>1</v>
      </c>
    </row>
    <row r="567" spans="1:12" x14ac:dyDescent="0.35">
      <c r="A567" t="str">
        <f t="shared" si="113"/>
        <v>South Asia</v>
      </c>
      <c r="B567" t="str">
        <f t="shared" si="114"/>
        <v>South Asia</v>
      </c>
      <c r="C567" t="str">
        <f t="shared" si="115"/>
        <v>Commercial</v>
      </c>
      <c r="D567" s="15">
        <f t="shared" si="116"/>
        <v>3.4413369071871287</v>
      </c>
      <c r="E567" s="15">
        <f t="shared" si="117"/>
        <v>5.4340977377700161</v>
      </c>
      <c r="F567" s="15">
        <f t="shared" si="118"/>
        <v>10.518517121797057</v>
      </c>
      <c r="G567" s="15">
        <f t="shared" si="119"/>
        <v>19.210017357134891</v>
      </c>
      <c r="H567" s="15" t="str">
        <f>INDEX('GCAM By Region By Sector'!$A$2:$A$342,MATCH(A567,'GCAM By Region By Sector'!$B$2:$B$342,0),1)</f>
        <v>GCAM</v>
      </c>
      <c r="I567" s="37"/>
      <c r="J567" s="37"/>
      <c r="K567" s="37"/>
      <c r="L567" s="37"/>
    </row>
    <row r="568" spans="1:12" x14ac:dyDescent="0.35">
      <c r="A568" t="str">
        <f t="shared" si="113"/>
        <v>South Asia</v>
      </c>
      <c r="B568" t="str">
        <f t="shared" si="114"/>
        <v>South Asia</v>
      </c>
      <c r="C568" t="str">
        <f t="shared" si="115"/>
        <v>Industry</v>
      </c>
      <c r="D568" s="15">
        <f t="shared" si="116"/>
        <v>30.721009287460536</v>
      </c>
      <c r="E568" s="15">
        <f t="shared" si="117"/>
        <v>47.857835418393222</v>
      </c>
      <c r="F568" s="15">
        <f t="shared" si="118"/>
        <v>80.607188894668084</v>
      </c>
      <c r="G568" s="15">
        <f t="shared" si="119"/>
        <v>114.59562838613498</v>
      </c>
      <c r="H568" s="15" t="str">
        <f>INDEX('GCAM By Region By Sector'!$A$2:$A$342,MATCH(A568,'GCAM By Region By Sector'!$B$2:$B$342,0),1)</f>
        <v>GCAM</v>
      </c>
      <c r="I568" s="37"/>
      <c r="J568" s="37"/>
      <c r="K568" s="37"/>
      <c r="L568" s="37"/>
    </row>
    <row r="569" spans="1:12" x14ac:dyDescent="0.35">
      <c r="A569" t="str">
        <f t="shared" si="113"/>
        <v>South Asia</v>
      </c>
      <c r="B569" t="str">
        <f t="shared" si="114"/>
        <v>South Asia</v>
      </c>
      <c r="C569" t="str">
        <f t="shared" si="115"/>
        <v>International Aviation</v>
      </c>
      <c r="D569" s="15">
        <f t="shared" si="116"/>
        <v>0</v>
      </c>
      <c r="E569" s="15">
        <f t="shared" si="117"/>
        <v>0</v>
      </c>
      <c r="F569" s="15">
        <f t="shared" si="118"/>
        <v>2.145552479539701E-5</v>
      </c>
      <c r="G569" s="15">
        <f t="shared" si="119"/>
        <v>1.7144829255303119E-3</v>
      </c>
      <c r="H569" s="15" t="str">
        <f>INDEX('GCAM By Region By Sector'!$A$2:$A$342,MATCH(A569,'GCAM By Region By Sector'!$B$2:$B$342,0),1)</f>
        <v>GCAM</v>
      </c>
      <c r="I569" s="37"/>
      <c r="J569" s="37"/>
      <c r="K569" s="37"/>
      <c r="L569" s="37"/>
    </row>
    <row r="570" spans="1:12" x14ac:dyDescent="0.35">
      <c r="A570" t="str">
        <f t="shared" si="113"/>
        <v>South Asia</v>
      </c>
      <c r="B570" t="str">
        <f t="shared" si="114"/>
        <v>South Asia</v>
      </c>
      <c r="C570" t="str">
        <f t="shared" si="115"/>
        <v>International Shipping</v>
      </c>
      <c r="D570" s="15">
        <f t="shared" si="116"/>
        <v>0</v>
      </c>
      <c r="E570" s="15">
        <f t="shared" si="117"/>
        <v>0</v>
      </c>
      <c r="F570" s="15">
        <f t="shared" si="118"/>
        <v>1.9229004500297676E-4</v>
      </c>
      <c r="G570" s="15">
        <f t="shared" si="119"/>
        <v>1.5234220140618105E-3</v>
      </c>
      <c r="H570" s="15" t="str">
        <f>INDEX('GCAM By Region By Sector'!$A$2:$A$342,MATCH(A570,'GCAM By Region By Sector'!$B$2:$B$342,0),1)</f>
        <v>GCAM</v>
      </c>
      <c r="I570" s="37"/>
      <c r="J570" s="37"/>
      <c r="K570" s="37"/>
      <c r="L570" s="37"/>
    </row>
    <row r="571" spans="1:12" x14ac:dyDescent="0.35">
      <c r="A571" t="str">
        <f t="shared" si="113"/>
        <v>South Asia</v>
      </c>
      <c r="B571" t="str">
        <f t="shared" si="114"/>
        <v>South Asia</v>
      </c>
      <c r="C571" t="str">
        <f t="shared" si="115"/>
        <v>Residential</v>
      </c>
      <c r="D571" s="15">
        <f t="shared" si="116"/>
        <v>18.2308363205305</v>
      </c>
      <c r="E571" s="15">
        <f t="shared" si="117"/>
        <v>28.934576867142578</v>
      </c>
      <c r="F571" s="15">
        <f t="shared" si="118"/>
        <v>52.155882724294798</v>
      </c>
      <c r="G571" s="15">
        <f t="shared" si="119"/>
        <v>76.852479358870696</v>
      </c>
      <c r="H571" s="15" t="str">
        <f>INDEX('GCAM By Region By Sector'!$A$2:$A$342,MATCH(A571,'GCAM By Region By Sector'!$B$2:$B$342,0),1)</f>
        <v>GCAM</v>
      </c>
      <c r="I571" s="37"/>
      <c r="J571" s="37"/>
      <c r="K571" s="37"/>
      <c r="L571" s="37"/>
    </row>
    <row r="572" spans="1:12" x14ac:dyDescent="0.35">
      <c r="A572" t="str">
        <f t="shared" si="113"/>
        <v>South Asia</v>
      </c>
      <c r="B572" t="str">
        <f t="shared" si="114"/>
        <v>South Asia</v>
      </c>
      <c r="C572" t="str">
        <f t="shared" si="115"/>
        <v>Transportation</v>
      </c>
      <c r="D572" s="15">
        <f t="shared" si="116"/>
        <v>0.33122403459616095</v>
      </c>
      <c r="E572" s="15">
        <f t="shared" si="117"/>
        <v>2.745773892832962</v>
      </c>
      <c r="F572" s="15">
        <f t="shared" si="118"/>
        <v>6.974772224613015</v>
      </c>
      <c r="G572" s="15">
        <f t="shared" si="119"/>
        <v>12.609132203975571</v>
      </c>
      <c r="H572" s="15" t="str">
        <f>INDEX('GCAM By Region By Sector'!$A$2:$A$342,MATCH(A572,'GCAM By Region By Sector'!$B$2:$B$342,0),1)</f>
        <v>GCAM</v>
      </c>
      <c r="I572" s="37"/>
      <c r="J572" s="37"/>
      <c r="K572" s="37"/>
      <c r="L572" s="37"/>
    </row>
    <row r="573" spans="1:12" x14ac:dyDescent="0.35">
      <c r="A573" t="str">
        <f t="shared" si="113"/>
        <v>South Korea</v>
      </c>
      <c r="B573" t="str">
        <f t="shared" si="114"/>
        <v>South Korea</v>
      </c>
      <c r="C573" t="str">
        <f t="shared" si="115"/>
        <v>Agriculture</v>
      </c>
      <c r="D573" s="15">
        <f t="shared" si="116"/>
        <v>6.1242868647811211</v>
      </c>
      <c r="E573" s="15">
        <f t="shared" si="117"/>
        <v>5.3689486196162992</v>
      </c>
      <c r="F573" s="15">
        <f t="shared" si="118"/>
        <v>5.2700647950157338</v>
      </c>
      <c r="G573" s="15">
        <f t="shared" si="119"/>
        <v>5.3004248828222149</v>
      </c>
      <c r="H573" s="15" t="str">
        <f>INDEX('GCAM By Region By Sector'!$A$2:$A$342,MATCH(A573,'GCAM By Region By Sector'!$B$2:$B$342,0),1)</f>
        <v>EPS</v>
      </c>
      <c r="I573" s="37" t="b">
        <f>IF(SUM(D573:D579)=VLOOKUP($A573,$A$3:$G$34,D$111,FALSE),TRUE,SUM(D573:D579)-VLOOKUP($A573,$A$3:$G$34,D$111,FALSE))</f>
        <v>1</v>
      </c>
      <c r="J573" s="37" t="b">
        <f>IF(SUM(E573:E579)=VLOOKUP($A573,$A$3:$G$34,E$111,FALSE),TRUE,SUM(E573:E579)-VLOOKUP($A573,$A$3:$G$34,E$111,FALSE))</f>
        <v>1</v>
      </c>
      <c r="K573" s="37" t="b">
        <f>IF(SUM(F573:F579)=VLOOKUP($A573,$A$3:$G$34,F$111,FALSE),TRUE,SUM(F573:F579)-VLOOKUP($A573,$A$3:$G$34,F$111,FALSE))</f>
        <v>1</v>
      </c>
      <c r="L573" s="37" t="b">
        <f>IF(SUM(G573:G579)=VLOOKUP($A573,$A$3:$G$34,G$111,FALSE),TRUE,SUM(G573:G579)-VLOOKUP($A573,$A$3:$G$34,G$111,FALSE))</f>
        <v>1</v>
      </c>
    </row>
    <row r="574" spans="1:12" x14ac:dyDescent="0.35">
      <c r="A574" t="str">
        <f t="shared" si="113"/>
        <v>South Korea</v>
      </c>
      <c r="B574" t="str">
        <f t="shared" si="114"/>
        <v>South Korea</v>
      </c>
      <c r="C574" t="str">
        <f t="shared" si="115"/>
        <v>Commercial</v>
      </c>
      <c r="D574" s="15">
        <f t="shared" si="116"/>
        <v>83.752379139307621</v>
      </c>
      <c r="E574" s="15">
        <f t="shared" si="117"/>
        <v>92.409853904317529</v>
      </c>
      <c r="F574" s="15">
        <f t="shared" si="118"/>
        <v>92.828041388644948</v>
      </c>
      <c r="G574" s="15">
        <f t="shared" si="119"/>
        <v>91.204648880981438</v>
      </c>
      <c r="H574" s="15" t="str">
        <f>INDEX('GCAM By Region By Sector'!$A$2:$A$342,MATCH(A574,'GCAM By Region By Sector'!$B$2:$B$342,0),1)</f>
        <v>EPS</v>
      </c>
      <c r="I574" s="37"/>
      <c r="J574" s="37"/>
      <c r="K574" s="37"/>
      <c r="L574" s="37"/>
    </row>
    <row r="575" spans="1:12" x14ac:dyDescent="0.35">
      <c r="A575" t="str">
        <f t="shared" si="113"/>
        <v>South Korea</v>
      </c>
      <c r="B575" t="str">
        <f t="shared" si="114"/>
        <v>South Korea</v>
      </c>
      <c r="C575" t="str">
        <f t="shared" si="115"/>
        <v>Industry</v>
      </c>
      <c r="D575" s="15">
        <f t="shared" si="116"/>
        <v>131.32154122912516</v>
      </c>
      <c r="E575" s="15">
        <f t="shared" si="117"/>
        <v>132.04262373613528</v>
      </c>
      <c r="F575" s="15">
        <f t="shared" si="118"/>
        <v>128.20987974409178</v>
      </c>
      <c r="G575" s="15">
        <f t="shared" si="119"/>
        <v>128.3207063614789</v>
      </c>
      <c r="H575" s="15" t="str">
        <f>INDEX('GCAM By Region By Sector'!$A$2:$A$342,MATCH(A575,'GCAM By Region By Sector'!$B$2:$B$342,0),1)</f>
        <v>EPS</v>
      </c>
      <c r="I575" s="37"/>
      <c r="J575" s="37"/>
      <c r="K575" s="37"/>
      <c r="L575" s="37"/>
    </row>
    <row r="576" spans="1:12" x14ac:dyDescent="0.35">
      <c r="A576" t="str">
        <f t="shared" ref="A576:A600" si="120">B356</f>
        <v>South Korea</v>
      </c>
      <c r="B576" t="str">
        <f t="shared" ref="B576:B600" si="121">VLOOKUP($A576,$A$3:$B$34,2,FALSE)</f>
        <v>South Korea</v>
      </c>
      <c r="C576" t="str">
        <f t="shared" ref="C576:C600" si="122">C356</f>
        <v>International Aviation</v>
      </c>
      <c r="D576" s="15">
        <f t="shared" ref="D576:D600" si="123">VLOOKUP($A576,$A$3:$G$34,D$111,FALSE)*SUMIFS(J$164:J$380,$I$164:$I$380,$C576,$B$164:$B$380,$A576)</f>
        <v>0</v>
      </c>
      <c r="E576" s="15">
        <f t="shared" ref="E576:E600" si="124">VLOOKUP($A576,$A$3:$G$34,E$111,FALSE)*SUMIFS(K$164:K$380,$I$164:$I$380,$C576,$B$164:$B$380,$A576)</f>
        <v>0</v>
      </c>
      <c r="F576" s="15">
        <f t="shared" ref="F576:F600" si="125">VLOOKUP($A576,$A$3:$G$34,F$111,FALSE)*SUMIFS(L$164:L$380,$I$164:$I$380,$C576,$B$164:$B$380,$A576)</f>
        <v>6.8386827963547714E-6</v>
      </c>
      <c r="G576" s="15">
        <f t="shared" ref="G576:G600" si="126">VLOOKUP($A576,$A$3:$G$34,G$111,FALSE)*SUMIFS(M$164:M$380,$I$164:$I$380,$C576,$B$164:$B$380,$A576)</f>
        <v>3.3889916602266473E-4</v>
      </c>
      <c r="H576" s="15" t="str">
        <f>INDEX('GCAM By Region By Sector'!$A$2:$A$342,MATCH(A576,'GCAM By Region By Sector'!$B$2:$B$342,0),1)</f>
        <v>EPS</v>
      </c>
      <c r="I576" s="37"/>
      <c r="J576" s="37"/>
      <c r="K576" s="37"/>
      <c r="L576" s="37"/>
    </row>
    <row r="577" spans="1:12" x14ac:dyDescent="0.35">
      <c r="A577" t="str">
        <f t="shared" si="120"/>
        <v>South Korea</v>
      </c>
      <c r="B577" t="str">
        <f t="shared" si="121"/>
        <v>South Korea</v>
      </c>
      <c r="C577" t="str">
        <f t="shared" si="122"/>
        <v>International Shipping</v>
      </c>
      <c r="D577" s="15">
        <f t="shared" si="123"/>
        <v>0</v>
      </c>
      <c r="E577" s="15">
        <f t="shared" si="124"/>
        <v>0</v>
      </c>
      <c r="F577" s="15">
        <f t="shared" si="125"/>
        <v>2.5365805190672879E-3</v>
      </c>
      <c r="G577" s="15">
        <f t="shared" si="126"/>
        <v>1.8878476338586057E-2</v>
      </c>
      <c r="H577" s="15" t="str">
        <f>INDEX('GCAM By Region By Sector'!$A$2:$A$342,MATCH(A577,'GCAM By Region By Sector'!$B$2:$B$342,0),1)</f>
        <v>EPS</v>
      </c>
      <c r="I577" s="37"/>
      <c r="J577" s="37"/>
      <c r="K577" s="37"/>
      <c r="L577" s="37"/>
    </row>
    <row r="578" spans="1:12" x14ac:dyDescent="0.35">
      <c r="A578" t="str">
        <f t="shared" si="120"/>
        <v>South Korea</v>
      </c>
      <c r="B578" t="str">
        <f t="shared" si="121"/>
        <v>South Korea</v>
      </c>
      <c r="C578" t="str">
        <f t="shared" si="122"/>
        <v>Residential</v>
      </c>
      <c r="D578" s="15">
        <f t="shared" si="123"/>
        <v>36.238545831978129</v>
      </c>
      <c r="E578" s="15">
        <f t="shared" si="124"/>
        <v>38.054439875025778</v>
      </c>
      <c r="F578" s="15">
        <f t="shared" si="125"/>
        <v>38.222745552153313</v>
      </c>
      <c r="G578" s="15">
        <f t="shared" si="126"/>
        <v>38.495693237016027</v>
      </c>
      <c r="H578" s="15" t="str">
        <f>INDEX('GCAM By Region By Sector'!$A$2:$A$342,MATCH(A578,'GCAM By Region By Sector'!$B$2:$B$342,0),1)</f>
        <v>EPS</v>
      </c>
      <c r="I578" s="37"/>
      <c r="J578" s="37"/>
      <c r="K578" s="37"/>
      <c r="L578" s="37"/>
    </row>
    <row r="579" spans="1:12" x14ac:dyDescent="0.35">
      <c r="A579" t="str">
        <f t="shared" si="120"/>
        <v>South Korea</v>
      </c>
      <c r="B579" t="str">
        <f t="shared" si="121"/>
        <v>South Korea</v>
      </c>
      <c r="C579" t="str">
        <f t="shared" si="122"/>
        <v>Transportation</v>
      </c>
      <c r="D579" s="15">
        <f t="shared" si="123"/>
        <v>2.5142469348080247</v>
      </c>
      <c r="E579" s="15">
        <f t="shared" si="124"/>
        <v>13.166133864905072</v>
      </c>
      <c r="F579" s="15">
        <f t="shared" si="125"/>
        <v>19.56572510089233</v>
      </c>
      <c r="G579" s="15">
        <f t="shared" si="126"/>
        <v>22.967309262196782</v>
      </c>
      <c r="H579" s="15" t="str">
        <f>INDEX('GCAM By Region By Sector'!$A$2:$A$342,MATCH(A579,'GCAM By Region By Sector'!$B$2:$B$342,0),1)</f>
        <v>EPS</v>
      </c>
      <c r="I579" s="37"/>
      <c r="J579" s="37"/>
      <c r="K579" s="37"/>
      <c r="L579" s="37"/>
    </row>
    <row r="580" spans="1:12" x14ac:dyDescent="0.35">
      <c r="A580" t="str">
        <f t="shared" si="120"/>
        <v>Southeast Asia</v>
      </c>
      <c r="B580" t="str">
        <f t="shared" si="121"/>
        <v>Southeast Asia</v>
      </c>
      <c r="C580" t="str">
        <f t="shared" si="122"/>
        <v>Agriculture</v>
      </c>
      <c r="D580" s="15">
        <f t="shared" si="123"/>
        <v>3.0838524410380757</v>
      </c>
      <c r="E580" s="15">
        <f t="shared" si="124"/>
        <v>2.8825118290302254</v>
      </c>
      <c r="F580" s="15">
        <f t="shared" si="125"/>
        <v>3.2657729947700442</v>
      </c>
      <c r="G580" s="15">
        <f t="shared" si="126"/>
        <v>4.0397901895103789</v>
      </c>
      <c r="H580" s="15" t="str">
        <f>INDEX('GCAM By Region By Sector'!$A$2:$A$342,MATCH(A580,'GCAM By Region By Sector'!$B$2:$B$342,0),1)</f>
        <v>GCAM</v>
      </c>
      <c r="I580" s="37" t="b">
        <f>IF(SUM(D580:D586)=VLOOKUP($A580,$A$3:$G$34,D$111,FALSE),TRUE,SUM(D580:D586)-VLOOKUP($A580,$A$3:$G$34,D$111,FALSE))</f>
        <v>1</v>
      </c>
      <c r="J580" s="37" t="b">
        <f>IF(SUM(E580:E586)=VLOOKUP($A580,$A$3:$G$34,E$111,FALSE),TRUE,SUM(E580:E586)-VLOOKUP($A580,$A$3:$G$34,E$111,FALSE))</f>
        <v>1</v>
      </c>
      <c r="K580" s="37" t="b">
        <f>IF(SUM(F580:F586)=VLOOKUP($A580,$A$3:$G$34,F$111,FALSE),TRUE,SUM(F580:F586)-VLOOKUP($A580,$A$3:$G$34,F$111,FALSE))</f>
        <v>1</v>
      </c>
      <c r="L580" s="37" t="b">
        <f>IF(SUM(G580:G586)=VLOOKUP($A580,$A$3:$G$34,G$111,FALSE),TRUE,SUM(G580:G586)-VLOOKUP($A580,$A$3:$G$34,G$111,FALSE))</f>
        <v>1</v>
      </c>
    </row>
    <row r="581" spans="1:12" x14ac:dyDescent="0.35">
      <c r="A581" t="str">
        <f t="shared" si="120"/>
        <v>Southeast Asia</v>
      </c>
      <c r="B581" t="str">
        <f t="shared" si="121"/>
        <v>Southeast Asia</v>
      </c>
      <c r="C581" t="str">
        <f t="shared" si="122"/>
        <v>Commercial</v>
      </c>
      <c r="D581" s="15">
        <f t="shared" si="123"/>
        <v>97.571363855997092</v>
      </c>
      <c r="E581" s="15">
        <f t="shared" si="124"/>
        <v>142.93823891209283</v>
      </c>
      <c r="F581" s="15">
        <f t="shared" si="125"/>
        <v>209.01939140566719</v>
      </c>
      <c r="G581" s="15">
        <f t="shared" si="126"/>
        <v>277.699573149657</v>
      </c>
      <c r="H581" s="15" t="str">
        <f>INDEX('GCAM By Region By Sector'!$A$2:$A$342,MATCH(A581,'GCAM By Region By Sector'!$B$2:$B$342,0),1)</f>
        <v>GCAM</v>
      </c>
      <c r="I581" s="37"/>
      <c r="J581" s="37"/>
      <c r="K581" s="37"/>
      <c r="L581" s="37"/>
    </row>
    <row r="582" spans="1:12" x14ac:dyDescent="0.35">
      <c r="A582" t="str">
        <f t="shared" si="120"/>
        <v>Southeast Asia</v>
      </c>
      <c r="B582" t="str">
        <f t="shared" si="121"/>
        <v>Southeast Asia</v>
      </c>
      <c r="C582" t="str">
        <f t="shared" si="122"/>
        <v>Industry</v>
      </c>
      <c r="D582" s="15">
        <f t="shared" si="123"/>
        <v>192.64632134070627</v>
      </c>
      <c r="E582" s="15">
        <f t="shared" si="124"/>
        <v>246.4212456198363</v>
      </c>
      <c r="F582" s="15">
        <f t="shared" si="125"/>
        <v>309.19173542609536</v>
      </c>
      <c r="G582" s="15">
        <f t="shared" si="126"/>
        <v>344.55705425168912</v>
      </c>
      <c r="H582" s="15" t="str">
        <f>INDEX('GCAM By Region By Sector'!$A$2:$A$342,MATCH(A582,'GCAM By Region By Sector'!$B$2:$B$342,0),1)</f>
        <v>GCAM</v>
      </c>
      <c r="I582" s="37"/>
      <c r="J582" s="37"/>
      <c r="K582" s="37"/>
      <c r="L582" s="37"/>
    </row>
    <row r="583" spans="1:12" x14ac:dyDescent="0.35">
      <c r="A583" t="str">
        <f t="shared" si="120"/>
        <v>Southeast Asia</v>
      </c>
      <c r="B583" t="str">
        <f t="shared" si="121"/>
        <v>Southeast Asia</v>
      </c>
      <c r="C583" t="str">
        <f t="shared" si="122"/>
        <v>International Aviation</v>
      </c>
      <c r="D583" s="15">
        <f t="shared" si="123"/>
        <v>0</v>
      </c>
      <c r="E583" s="15">
        <f t="shared" si="124"/>
        <v>0</v>
      </c>
      <c r="F583" s="15">
        <f t="shared" si="125"/>
        <v>3.4625360770482665E-4</v>
      </c>
      <c r="G583" s="15">
        <f t="shared" si="126"/>
        <v>2.1472423304051209E-2</v>
      </c>
      <c r="H583" s="15" t="str">
        <f>INDEX('GCAM By Region By Sector'!$A$2:$A$342,MATCH(A583,'GCAM By Region By Sector'!$B$2:$B$342,0),1)</f>
        <v>GCAM</v>
      </c>
      <c r="I583" s="37"/>
      <c r="J583" s="37"/>
      <c r="K583" s="37"/>
      <c r="L583" s="37"/>
    </row>
    <row r="584" spans="1:12" x14ac:dyDescent="0.35">
      <c r="A584" t="str">
        <f t="shared" si="120"/>
        <v>Southeast Asia</v>
      </c>
      <c r="B584" t="str">
        <f t="shared" si="121"/>
        <v>Southeast Asia</v>
      </c>
      <c r="C584" t="str">
        <f t="shared" si="122"/>
        <v>International Shipping</v>
      </c>
      <c r="D584" s="15">
        <f t="shared" si="123"/>
        <v>0</v>
      </c>
      <c r="E584" s="15">
        <f t="shared" si="124"/>
        <v>0</v>
      </c>
      <c r="F584" s="15">
        <f t="shared" si="125"/>
        <v>1.2479218784006766E-2</v>
      </c>
      <c r="G584" s="15">
        <f t="shared" si="126"/>
        <v>8.6642653201717268E-2</v>
      </c>
      <c r="H584" s="15" t="str">
        <f>INDEX('GCAM By Region By Sector'!$A$2:$A$342,MATCH(A584,'GCAM By Region By Sector'!$B$2:$B$342,0),1)</f>
        <v>GCAM</v>
      </c>
      <c r="I584" s="37"/>
      <c r="J584" s="37"/>
      <c r="K584" s="37"/>
      <c r="L584" s="37"/>
    </row>
    <row r="585" spans="1:12" x14ac:dyDescent="0.35">
      <c r="A585" t="str">
        <f t="shared" si="120"/>
        <v>Southeast Asia</v>
      </c>
      <c r="B585" t="str">
        <f t="shared" si="121"/>
        <v>Southeast Asia</v>
      </c>
      <c r="C585" t="str">
        <f t="shared" si="122"/>
        <v>Residential</v>
      </c>
      <c r="D585" s="15">
        <f t="shared" si="123"/>
        <v>108.45753466177381</v>
      </c>
      <c r="E585" s="15">
        <f t="shared" si="124"/>
        <v>144.22331634674725</v>
      </c>
      <c r="F585" s="15">
        <f t="shared" si="125"/>
        <v>195.71076670303808</v>
      </c>
      <c r="G585" s="15">
        <f t="shared" si="126"/>
        <v>240.77862915574116</v>
      </c>
      <c r="H585" s="15" t="str">
        <f>INDEX('GCAM By Region By Sector'!$A$2:$A$342,MATCH(A585,'GCAM By Region By Sector'!$B$2:$B$342,0),1)</f>
        <v>GCAM</v>
      </c>
      <c r="I585" s="37"/>
      <c r="J585" s="37"/>
      <c r="K585" s="37"/>
      <c r="L585" s="37"/>
    </row>
    <row r="586" spans="1:12" x14ac:dyDescent="0.35">
      <c r="A586" t="str">
        <f t="shared" si="120"/>
        <v>Southeast Asia</v>
      </c>
      <c r="B586" t="str">
        <f t="shared" si="121"/>
        <v>Southeast Asia</v>
      </c>
      <c r="C586" t="str">
        <f t="shared" si="122"/>
        <v>Transportation</v>
      </c>
      <c r="D586" s="15">
        <f t="shared" si="123"/>
        <v>4.5061731789661437</v>
      </c>
      <c r="E586" s="15">
        <f t="shared" si="124"/>
        <v>24.22382354870685</v>
      </c>
      <c r="F586" s="15">
        <f t="shared" si="125"/>
        <v>56.635872521598891</v>
      </c>
      <c r="G586" s="15">
        <f t="shared" si="126"/>
        <v>88.296596910860885</v>
      </c>
      <c r="H586" s="15" t="str">
        <f>INDEX('GCAM By Region By Sector'!$A$2:$A$342,MATCH(A586,'GCAM By Region By Sector'!$B$2:$B$342,0),1)</f>
        <v>GCAM</v>
      </c>
      <c r="I586" s="37"/>
      <c r="J586" s="37"/>
      <c r="K586" s="37"/>
      <c r="L586" s="37"/>
    </row>
    <row r="587" spans="1:12" x14ac:dyDescent="0.35">
      <c r="A587" t="str">
        <f t="shared" si="120"/>
        <v>Taiwan</v>
      </c>
      <c r="B587" t="str">
        <f t="shared" si="121"/>
        <v>Taiwan</v>
      </c>
      <c r="C587" t="str">
        <f t="shared" si="122"/>
        <v>Agriculture</v>
      </c>
      <c r="D587" s="15">
        <f t="shared" si="123"/>
        <v>0.92969315074227699</v>
      </c>
      <c r="E587" s="15">
        <f t="shared" si="124"/>
        <v>0.84253789053656025</v>
      </c>
      <c r="F587" s="15">
        <f t="shared" si="125"/>
        <v>0.7204578606033627</v>
      </c>
      <c r="G587" s="15">
        <f t="shared" si="126"/>
        <v>0.60256272668120225</v>
      </c>
      <c r="H587" s="15" t="str">
        <f>INDEX('GCAM By Region By Sector'!$A$2:$A$342,MATCH(A587,'GCAM By Region By Sector'!$B$2:$B$342,0),1)</f>
        <v>GCAM</v>
      </c>
      <c r="I587" s="37" t="b">
        <f>IF(SUM(D587:D593)=VLOOKUP($A587,$A$3:$G$34,D$111,FALSE),TRUE,SUM(D587:D593)-VLOOKUP($A587,$A$3:$G$34,D$111,FALSE))</f>
        <v>1</v>
      </c>
      <c r="J587" s="37" t="b">
        <f>IF(SUM(E587:E593)=VLOOKUP($A587,$A$3:$G$34,E$111,FALSE),TRUE,SUM(E587:E593)-VLOOKUP($A587,$A$3:$G$34,E$111,FALSE))</f>
        <v>1</v>
      </c>
      <c r="K587" s="37" t="b">
        <f>IF(SUM(F587:F593)=VLOOKUP($A587,$A$3:$G$34,F$111,FALSE),TRUE,SUM(F587:F593)-VLOOKUP($A587,$A$3:$G$34,F$111,FALSE))</f>
        <v>1</v>
      </c>
      <c r="L587" s="37" t="b">
        <f>IF(SUM(G587:G593)=VLOOKUP($A587,$A$3:$G$34,G$111,FALSE),TRUE,SUM(G587:G593)-VLOOKUP($A587,$A$3:$G$34,G$111,FALSE))</f>
        <v>1</v>
      </c>
    </row>
    <row r="588" spans="1:12" x14ac:dyDescent="0.35">
      <c r="A588" t="str">
        <f t="shared" si="120"/>
        <v>Taiwan</v>
      </c>
      <c r="B588" t="str">
        <f t="shared" si="121"/>
        <v>Taiwan</v>
      </c>
      <c r="C588" t="str">
        <f t="shared" si="122"/>
        <v>Commercial</v>
      </c>
      <c r="D588" s="15">
        <f t="shared" si="123"/>
        <v>29.240719718306217</v>
      </c>
      <c r="E588" s="15">
        <f t="shared" si="124"/>
        <v>38.279251662581188</v>
      </c>
      <c r="F588" s="15">
        <f t="shared" si="125"/>
        <v>39.93996528745545</v>
      </c>
      <c r="G588" s="15">
        <f t="shared" si="126"/>
        <v>35.772464931979869</v>
      </c>
      <c r="H588" s="15" t="str">
        <f>INDEX('GCAM By Region By Sector'!$A$2:$A$342,MATCH(A588,'GCAM By Region By Sector'!$B$2:$B$342,0),1)</f>
        <v>GCAM</v>
      </c>
      <c r="I588" s="37"/>
      <c r="J588" s="37"/>
      <c r="K588" s="37"/>
      <c r="L588" s="37"/>
    </row>
    <row r="589" spans="1:12" x14ac:dyDescent="0.35">
      <c r="A589" t="str">
        <f t="shared" si="120"/>
        <v>Taiwan</v>
      </c>
      <c r="B589" t="str">
        <f t="shared" si="121"/>
        <v>Taiwan</v>
      </c>
      <c r="C589" t="str">
        <f t="shared" si="122"/>
        <v>Industry</v>
      </c>
      <c r="D589" s="15">
        <f t="shared" si="123"/>
        <v>57.600497044370513</v>
      </c>
      <c r="E589" s="15">
        <f t="shared" si="124"/>
        <v>59.002486942839909</v>
      </c>
      <c r="F589" s="15">
        <f t="shared" si="125"/>
        <v>54.02800963107893</v>
      </c>
      <c r="G589" s="15">
        <f t="shared" si="126"/>
        <v>48.538819716290064</v>
      </c>
      <c r="H589" s="15" t="str">
        <f>INDEX('GCAM By Region By Sector'!$A$2:$A$342,MATCH(A589,'GCAM By Region By Sector'!$B$2:$B$342,0),1)</f>
        <v>GCAM</v>
      </c>
      <c r="I589" s="37"/>
      <c r="J589" s="37"/>
      <c r="K589" s="37"/>
      <c r="L589" s="37"/>
    </row>
    <row r="590" spans="1:12" x14ac:dyDescent="0.35">
      <c r="A590" t="str">
        <f t="shared" si="120"/>
        <v>Taiwan</v>
      </c>
      <c r="B590" t="str">
        <f t="shared" si="121"/>
        <v>Taiwan</v>
      </c>
      <c r="C590" t="str">
        <f t="shared" si="122"/>
        <v>International Aviation</v>
      </c>
      <c r="D590" s="15">
        <f t="shared" si="123"/>
        <v>0</v>
      </c>
      <c r="E590" s="15">
        <f t="shared" si="124"/>
        <v>0</v>
      </c>
      <c r="F590" s="15">
        <f t="shared" si="125"/>
        <v>2.8715297802568001E-5</v>
      </c>
      <c r="G590" s="15">
        <f t="shared" si="126"/>
        <v>1.3878282270007576E-3</v>
      </c>
      <c r="H590" s="15" t="str">
        <f>INDEX('GCAM By Region By Sector'!$A$2:$A$342,MATCH(A590,'GCAM By Region By Sector'!$B$2:$B$342,0),1)</f>
        <v>GCAM</v>
      </c>
      <c r="I590" s="37"/>
      <c r="J590" s="37"/>
      <c r="K590" s="37"/>
      <c r="L590" s="37"/>
    </row>
    <row r="591" spans="1:12" x14ac:dyDescent="0.35">
      <c r="A591" t="str">
        <f t="shared" si="120"/>
        <v>Taiwan</v>
      </c>
      <c r="B591" t="str">
        <f t="shared" si="121"/>
        <v>Taiwan</v>
      </c>
      <c r="C591" t="str">
        <f t="shared" si="122"/>
        <v>International Shipping</v>
      </c>
      <c r="D591" s="15">
        <f t="shared" si="123"/>
        <v>0</v>
      </c>
      <c r="E591" s="15">
        <f t="shared" si="124"/>
        <v>0</v>
      </c>
      <c r="F591" s="15">
        <f t="shared" si="125"/>
        <v>7.0485311480989702E-4</v>
      </c>
      <c r="G591" s="15">
        <f t="shared" si="126"/>
        <v>4.8539881751110568E-3</v>
      </c>
      <c r="H591" s="15" t="str">
        <f>INDEX('GCAM By Region By Sector'!$A$2:$A$342,MATCH(A591,'GCAM By Region By Sector'!$B$2:$B$342,0),1)</f>
        <v>GCAM</v>
      </c>
      <c r="I591" s="37"/>
      <c r="J591" s="37"/>
      <c r="K591" s="37"/>
      <c r="L591" s="37"/>
    </row>
    <row r="592" spans="1:12" x14ac:dyDescent="0.35">
      <c r="A592" t="str">
        <f t="shared" si="120"/>
        <v>Taiwan</v>
      </c>
      <c r="B592" t="str">
        <f t="shared" si="121"/>
        <v>Taiwan</v>
      </c>
      <c r="C592" t="str">
        <f t="shared" si="122"/>
        <v>Residential</v>
      </c>
      <c r="D592" s="15">
        <f t="shared" si="123"/>
        <v>23.259805887097073</v>
      </c>
      <c r="E592" s="15">
        <f t="shared" si="124"/>
        <v>23.951641582968026</v>
      </c>
      <c r="F592" s="15">
        <f t="shared" si="125"/>
        <v>21.737894072847961</v>
      </c>
      <c r="G592" s="15">
        <f t="shared" si="126"/>
        <v>18.572147741990818</v>
      </c>
      <c r="H592" s="15" t="str">
        <f>INDEX('GCAM By Region By Sector'!$A$2:$A$342,MATCH(A592,'GCAM By Region By Sector'!$B$2:$B$342,0),1)</f>
        <v>GCAM</v>
      </c>
      <c r="I592" s="37"/>
      <c r="J592" s="37"/>
      <c r="K592" s="37"/>
      <c r="L592" s="37"/>
    </row>
    <row r="593" spans="1:12" x14ac:dyDescent="0.35">
      <c r="A593" t="str">
        <f t="shared" si="120"/>
        <v>Taiwan</v>
      </c>
      <c r="B593" t="str">
        <f t="shared" si="121"/>
        <v>Taiwan</v>
      </c>
      <c r="C593" t="str">
        <f t="shared" si="122"/>
        <v>Transportation</v>
      </c>
      <c r="D593" s="15">
        <f t="shared" si="123"/>
        <v>0.98495101178641364</v>
      </c>
      <c r="E593" s="15">
        <f t="shared" si="124"/>
        <v>3.9633031382486803</v>
      </c>
      <c r="F593" s="15">
        <f t="shared" si="125"/>
        <v>7.9293045601301264</v>
      </c>
      <c r="G593" s="15">
        <f t="shared" si="126"/>
        <v>9.96668446603916</v>
      </c>
      <c r="H593" s="15" t="str">
        <f>INDEX('GCAM By Region By Sector'!$A$2:$A$342,MATCH(A593,'GCAM By Region By Sector'!$B$2:$B$342,0),1)</f>
        <v>GCAM</v>
      </c>
      <c r="I593" s="37"/>
      <c r="J593" s="37"/>
      <c r="K593" s="37"/>
      <c r="L593" s="37"/>
    </row>
    <row r="594" spans="1:12" x14ac:dyDescent="0.35">
      <c r="A594" t="str">
        <f t="shared" si="120"/>
        <v>USA</v>
      </c>
      <c r="B594" t="str">
        <f t="shared" si="121"/>
        <v>USA</v>
      </c>
      <c r="C594" t="str">
        <f t="shared" si="122"/>
        <v>Agriculture</v>
      </c>
      <c r="D594" s="15">
        <f t="shared" si="123"/>
        <v>14.245767686517684</v>
      </c>
      <c r="E594" s="15">
        <f t="shared" si="124"/>
        <v>11.547426232771501</v>
      </c>
      <c r="F594" s="15">
        <f t="shared" si="125"/>
        <v>11.529357304402248</v>
      </c>
      <c r="G594" s="15">
        <f t="shared" si="126"/>
        <v>12.759895595273516</v>
      </c>
      <c r="H594" s="15" t="str">
        <f>INDEX('GCAM By Region By Sector'!$A$2:$A$342,MATCH(A594,'GCAM By Region By Sector'!$B$2:$B$342,0),1)</f>
        <v>EPS</v>
      </c>
      <c r="I594" s="37" t="b">
        <f>IF(SUM(D594:D600)=VLOOKUP($A594,$A$3:$G$34,D$111,FALSE),TRUE,SUM(D594:D600)-VLOOKUP($A594,$A$3:$G$34,D$111,FALSE))</f>
        <v>1</v>
      </c>
      <c r="J594" s="37" t="b">
        <f>IF(SUM(E594:E600)=VLOOKUP($A594,$A$3:$G$34,E$111,FALSE),TRUE,SUM(E594:E600)-VLOOKUP($A594,$A$3:$G$34,E$111,FALSE))</f>
        <v>1</v>
      </c>
      <c r="K594" s="37" t="b">
        <f>IF(SUM(F594:F600)=VLOOKUP($A594,$A$3:$G$34,F$111,FALSE),TRUE,SUM(F594:F600)-VLOOKUP($A594,$A$3:$G$34,F$111,FALSE))</f>
        <v>1</v>
      </c>
      <c r="L594" s="37" t="b">
        <f>IF(SUM(G594:G600)=VLOOKUP($A594,$A$3:$G$34,G$111,FALSE),TRUE,SUM(G594:G600)-VLOOKUP($A594,$A$3:$G$34,G$111,FALSE))</f>
        <v>1</v>
      </c>
    </row>
    <row r="595" spans="1:12" x14ac:dyDescent="0.35">
      <c r="A595" t="str">
        <f t="shared" si="120"/>
        <v>USA</v>
      </c>
      <c r="B595" t="str">
        <f t="shared" si="121"/>
        <v>USA</v>
      </c>
      <c r="C595" t="str">
        <f t="shared" si="122"/>
        <v>Commercial</v>
      </c>
      <c r="D595" s="15">
        <f t="shared" si="123"/>
        <v>564.221182001584</v>
      </c>
      <c r="E595" s="15">
        <f t="shared" si="124"/>
        <v>441.12262681045576</v>
      </c>
      <c r="F595" s="15">
        <f t="shared" si="125"/>
        <v>406.47983008263412</v>
      </c>
      <c r="G595" s="15">
        <f t="shared" si="126"/>
        <v>398.41911461546812</v>
      </c>
      <c r="H595" s="15" t="str">
        <f>INDEX('GCAM By Region By Sector'!$A$2:$A$342,MATCH(A595,'GCAM By Region By Sector'!$B$2:$B$342,0),1)</f>
        <v>EPS</v>
      </c>
      <c r="I595" s="37"/>
      <c r="J595" s="37"/>
      <c r="K595" s="37"/>
      <c r="L595" s="37"/>
    </row>
    <row r="596" spans="1:12" x14ac:dyDescent="0.35">
      <c r="A596" t="str">
        <f t="shared" si="120"/>
        <v>USA</v>
      </c>
      <c r="B596" t="str">
        <f t="shared" si="121"/>
        <v>USA</v>
      </c>
      <c r="C596" t="str">
        <f t="shared" si="122"/>
        <v>Industry</v>
      </c>
      <c r="D596" s="15">
        <f t="shared" si="123"/>
        <v>339.05732293730688</v>
      </c>
      <c r="E596" s="15">
        <f t="shared" si="124"/>
        <v>259.1035624075887</v>
      </c>
      <c r="F596" s="15">
        <f t="shared" si="125"/>
        <v>239.30090041446297</v>
      </c>
      <c r="G596" s="15">
        <f t="shared" si="126"/>
        <v>234.68540406037329</v>
      </c>
      <c r="H596" s="15" t="str">
        <f>INDEX('GCAM By Region By Sector'!$A$2:$A$342,MATCH(A596,'GCAM By Region By Sector'!$B$2:$B$342,0),1)</f>
        <v>EPS</v>
      </c>
      <c r="I596" s="37"/>
      <c r="J596" s="37"/>
      <c r="K596" s="37"/>
      <c r="L596" s="37"/>
    </row>
    <row r="597" spans="1:12" x14ac:dyDescent="0.35">
      <c r="A597" t="str">
        <f t="shared" si="120"/>
        <v>USA</v>
      </c>
      <c r="B597" t="str">
        <f t="shared" si="121"/>
        <v>USA</v>
      </c>
      <c r="C597" t="str">
        <f t="shared" si="122"/>
        <v>International Aviation</v>
      </c>
      <c r="D597" s="15">
        <f t="shared" si="123"/>
        <v>0</v>
      </c>
      <c r="E597" s="15">
        <f t="shared" si="124"/>
        <v>0</v>
      </c>
      <c r="F597" s="15">
        <f t="shared" si="125"/>
        <v>8.6739735152529737E-5</v>
      </c>
      <c r="G597" s="15">
        <f t="shared" si="126"/>
        <v>4.198165814638311E-3</v>
      </c>
      <c r="H597" s="15" t="str">
        <f>INDEX('GCAM By Region By Sector'!$A$2:$A$342,MATCH(A597,'GCAM By Region By Sector'!$B$2:$B$342,0),1)</f>
        <v>EPS</v>
      </c>
      <c r="I597" s="37"/>
      <c r="J597" s="37"/>
      <c r="K597" s="37"/>
      <c r="L597" s="37"/>
    </row>
    <row r="598" spans="1:12" x14ac:dyDescent="0.35">
      <c r="A598" t="str">
        <f t="shared" si="120"/>
        <v>USA</v>
      </c>
      <c r="B598" t="str">
        <f t="shared" si="121"/>
        <v>USA</v>
      </c>
      <c r="C598" t="str">
        <f t="shared" si="122"/>
        <v>International Shipping</v>
      </c>
      <c r="D598" s="15">
        <f t="shared" si="123"/>
        <v>0</v>
      </c>
      <c r="E598" s="15">
        <f t="shared" si="124"/>
        <v>0</v>
      </c>
      <c r="F598" s="15">
        <f t="shared" si="125"/>
        <v>4.1143569461820342E-3</v>
      </c>
      <c r="G598" s="15">
        <f t="shared" si="126"/>
        <v>2.5677794258159907E-2</v>
      </c>
      <c r="H598" s="15" t="str">
        <f>INDEX('GCAM By Region By Sector'!$A$2:$A$342,MATCH(A598,'GCAM By Region By Sector'!$B$2:$B$342,0),1)</f>
        <v>EPS</v>
      </c>
      <c r="I598" s="37"/>
      <c r="J598" s="37"/>
      <c r="K598" s="37"/>
      <c r="L598" s="37"/>
    </row>
    <row r="599" spans="1:12" x14ac:dyDescent="0.35">
      <c r="A599" t="str">
        <f t="shared" si="120"/>
        <v>USA</v>
      </c>
      <c r="B599" t="str">
        <f t="shared" si="121"/>
        <v>USA</v>
      </c>
      <c r="C599" t="str">
        <f t="shared" si="122"/>
        <v>Residential</v>
      </c>
      <c r="D599" s="15">
        <f t="shared" si="123"/>
        <v>536.54642631040417</v>
      </c>
      <c r="E599" s="15">
        <f t="shared" si="124"/>
        <v>418.64786604812519</v>
      </c>
      <c r="F599" s="15">
        <f t="shared" si="125"/>
        <v>386.12438190566013</v>
      </c>
      <c r="G599" s="15">
        <f t="shared" si="126"/>
        <v>381.15446783443036</v>
      </c>
      <c r="H599" s="15" t="str">
        <f>INDEX('GCAM By Region By Sector'!$A$2:$A$342,MATCH(A599,'GCAM By Region By Sector'!$B$2:$B$342,0),1)</f>
        <v>EPS</v>
      </c>
      <c r="I599" s="37"/>
      <c r="J599" s="37"/>
      <c r="K599" s="37"/>
      <c r="L599" s="37"/>
    </row>
    <row r="600" spans="1:12" x14ac:dyDescent="0.35">
      <c r="A600" t="str">
        <f t="shared" si="120"/>
        <v>USA</v>
      </c>
      <c r="B600" t="str">
        <f t="shared" si="121"/>
        <v>USA</v>
      </c>
      <c r="C600" t="str">
        <f t="shared" si="122"/>
        <v>Transportation</v>
      </c>
      <c r="D600" s="15">
        <f t="shared" si="123"/>
        <v>5.6993010641873463</v>
      </c>
      <c r="E600" s="15">
        <f t="shared" si="124"/>
        <v>78.108518501058796</v>
      </c>
      <c r="F600" s="15">
        <f t="shared" si="125"/>
        <v>176.14132919615932</v>
      </c>
      <c r="G600" s="15">
        <f t="shared" si="126"/>
        <v>227.96124193438175</v>
      </c>
      <c r="H600" s="15" t="str">
        <f>INDEX('GCAM By Region By Sector'!$A$2:$A$342,MATCH(A600,'GCAM By Region By Sector'!$B$2:$B$342,0),1)</f>
        <v>EPS</v>
      </c>
      <c r="I600" s="37"/>
      <c r="J600" s="37"/>
      <c r="K600" s="37"/>
      <c r="L600" s="37"/>
    </row>
  </sheetData>
  <autoFilter ref="A383:L600" xr:uid="{DFEC92BB-ED05-40D7-990F-82CB8EBFD2C5}"/>
  <conditionalFormatting sqref="D3:G3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164:U1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3"/>
  <legacy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C7A2B-842F-484D-9ECF-14425E3EA494}">
  <sheetPr codeName="Sheet8"/>
  <dimension ref="A1:U3332"/>
  <sheetViews>
    <sheetView workbookViewId="0">
      <selection activeCell="G14" sqref="G14"/>
    </sheetView>
  </sheetViews>
  <sheetFormatPr defaultRowHeight="14.5" x14ac:dyDescent="0.35"/>
  <cols>
    <col min="2" max="3" width="14.54296875" customWidth="1"/>
    <col min="4" max="4" width="30.54296875" customWidth="1"/>
    <col min="5" max="5" width="17.453125" customWidth="1"/>
  </cols>
  <sheetData>
    <row r="1" spans="1:21" x14ac:dyDescent="0.35">
      <c r="A1" t="s">
        <v>403</v>
      </c>
    </row>
    <row r="2" spans="1:21" x14ac:dyDescent="0.35">
      <c r="A2" s="14" t="s">
        <v>404</v>
      </c>
      <c r="B2" s="14" t="s">
        <v>135</v>
      </c>
      <c r="C2" s="45" t="s">
        <v>135</v>
      </c>
      <c r="D2" s="14" t="s">
        <v>405</v>
      </c>
      <c r="E2" s="45" t="s">
        <v>394</v>
      </c>
      <c r="F2" s="14" t="s">
        <v>393</v>
      </c>
      <c r="G2" s="14">
        <v>1990</v>
      </c>
      <c r="H2" s="14">
        <v>2005</v>
      </c>
      <c r="I2" s="14">
        <v>2010</v>
      </c>
      <c r="J2" s="14">
        <v>2015</v>
      </c>
      <c r="K2" s="14">
        <v>2020</v>
      </c>
      <c r="L2" s="14">
        <v>2025</v>
      </c>
      <c r="M2" s="14">
        <v>2030</v>
      </c>
      <c r="N2" s="14">
        <v>2035</v>
      </c>
      <c r="O2" s="14">
        <v>2040</v>
      </c>
      <c r="P2" s="14">
        <v>2045</v>
      </c>
      <c r="Q2" s="14">
        <v>2050</v>
      </c>
      <c r="R2" s="14">
        <v>2065</v>
      </c>
      <c r="S2" s="14">
        <v>2080</v>
      </c>
      <c r="T2" s="14">
        <v>2095</v>
      </c>
      <c r="U2" s="14" t="s">
        <v>406</v>
      </c>
    </row>
    <row r="3" spans="1:21" x14ac:dyDescent="0.35">
      <c r="A3" t="s">
        <v>407</v>
      </c>
      <c r="B3" t="s">
        <v>11</v>
      </c>
      <c r="C3" t="str">
        <f>INDEX('GCAM Crosswalk'!M$5:M$36,MATCH(B3,'GCAM Crosswalk'!L$5:L$36,0))</f>
        <v>Africa_Eastern</v>
      </c>
      <c r="D3" t="s">
        <v>291</v>
      </c>
      <c r="E3" t="str">
        <f>INDEX('GCAM Crosswalk'!J$5:J$111,MATCH(D3,'GCAM Crosswalk'!I$5:I$111,0))</f>
        <v>Industry</v>
      </c>
      <c r="F3" t="s">
        <v>408</v>
      </c>
      <c r="G3">
        <v>0</v>
      </c>
      <c r="H3" s="3">
        <v>9.4103600000000005E-5</v>
      </c>
      <c r="I3">
        <v>0</v>
      </c>
      <c r="J3">
        <v>0</v>
      </c>
      <c r="K3">
        <v>3.6039900000000001E-3</v>
      </c>
      <c r="L3">
        <v>1.0289715E-2</v>
      </c>
      <c r="M3">
        <v>1.6389432999999998E-2</v>
      </c>
      <c r="N3">
        <v>2.28375449999999E-2</v>
      </c>
      <c r="O3">
        <v>2.8079348999999899E-2</v>
      </c>
      <c r="P3">
        <v>3.3116471399999903E-2</v>
      </c>
      <c r="Q3">
        <v>3.73105148E-2</v>
      </c>
      <c r="R3">
        <v>0</v>
      </c>
      <c r="S3">
        <v>0</v>
      </c>
      <c r="T3">
        <v>0</v>
      </c>
      <c r="U3" t="s">
        <v>409</v>
      </c>
    </row>
    <row r="4" spans="1:21" x14ac:dyDescent="0.35">
      <c r="A4" t="s">
        <v>407</v>
      </c>
      <c r="B4" t="s">
        <v>11</v>
      </c>
      <c r="C4" t="str">
        <f>INDEX('GCAM Crosswalk'!M$5:M$36,MATCH(B4,'GCAM Crosswalk'!L$5:L$36,0))</f>
        <v>Africa_Eastern</v>
      </c>
      <c r="D4" t="s">
        <v>291</v>
      </c>
      <c r="E4" t="str">
        <f>INDEX('GCAM Crosswalk'!J$5:J$111,MATCH(D4,'GCAM Crosswalk'!I$5:I$111,0))</f>
        <v>Industry</v>
      </c>
      <c r="F4" t="s">
        <v>410</v>
      </c>
      <c r="G4">
        <v>0</v>
      </c>
      <c r="H4">
        <v>0</v>
      </c>
      <c r="I4">
        <v>0</v>
      </c>
      <c r="J4">
        <v>0</v>
      </c>
      <c r="K4">
        <v>0</v>
      </c>
      <c r="L4" s="3">
        <v>7.4063299999999998E-4</v>
      </c>
      <c r="M4">
        <v>2.8659039999999998E-3</v>
      </c>
      <c r="N4">
        <v>5.7851409999999997E-3</v>
      </c>
      <c r="O4">
        <v>9.1726459999999996E-3</v>
      </c>
      <c r="P4">
        <v>1.34190759999999E-2</v>
      </c>
      <c r="Q4">
        <v>1.7682709000000001E-2</v>
      </c>
      <c r="R4">
        <v>0</v>
      </c>
      <c r="S4">
        <v>0</v>
      </c>
      <c r="T4">
        <v>0</v>
      </c>
      <c r="U4" t="s">
        <v>409</v>
      </c>
    </row>
    <row r="5" spans="1:21" x14ac:dyDescent="0.35">
      <c r="A5" t="s">
        <v>407</v>
      </c>
      <c r="B5" t="s">
        <v>11</v>
      </c>
      <c r="C5" t="str">
        <f>INDEX('GCAM Crosswalk'!M$5:M$36,MATCH(B5,'GCAM Crosswalk'!L$5:L$36,0))</f>
        <v>Africa_Eastern</v>
      </c>
      <c r="D5" t="s">
        <v>291</v>
      </c>
      <c r="E5" t="str">
        <f>INDEX('GCAM Crosswalk'!J$5:J$111,MATCH(D5,'GCAM Crosswalk'!I$5:I$111,0))</f>
        <v>Industry</v>
      </c>
      <c r="F5" t="s">
        <v>411</v>
      </c>
      <c r="G5" s="3">
        <v>6.0344100000000003E-4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409</v>
      </c>
    </row>
    <row r="6" spans="1:21" x14ac:dyDescent="0.35">
      <c r="A6" t="s">
        <v>407</v>
      </c>
      <c r="B6" t="s">
        <v>11</v>
      </c>
      <c r="C6" t="str">
        <f>INDEX('GCAM Crosswalk'!M$5:M$36,MATCH(B6,'GCAM Crosswalk'!L$5:L$36,0))</f>
        <v>Africa_Eastern</v>
      </c>
      <c r="D6" t="s">
        <v>349</v>
      </c>
      <c r="E6" t="str">
        <f>INDEX('GCAM Crosswalk'!J$5:J$111,MATCH(D6,'GCAM Crosswalk'!I$5:I$111,0))</f>
        <v>Agriculture</v>
      </c>
      <c r="F6" t="s">
        <v>318</v>
      </c>
      <c r="G6">
        <v>0</v>
      </c>
      <c r="H6">
        <v>2.1747499999999999E-2</v>
      </c>
      <c r="I6">
        <v>2.6237099999999999E-2</v>
      </c>
      <c r="J6">
        <v>3.1280299999999997E-2</v>
      </c>
      <c r="K6">
        <v>3.0794539999999999E-2</v>
      </c>
      <c r="L6">
        <v>3.1288469999999999E-2</v>
      </c>
      <c r="M6">
        <v>3.3636449999999998E-2</v>
      </c>
      <c r="N6">
        <v>3.7358088999999997E-2</v>
      </c>
      <c r="O6">
        <v>4.1183589999999999E-2</v>
      </c>
      <c r="P6">
        <v>4.3574790000000002E-2</v>
      </c>
      <c r="Q6">
        <v>4.5751589999999898E-2</v>
      </c>
      <c r="R6">
        <v>0</v>
      </c>
      <c r="S6">
        <v>0</v>
      </c>
      <c r="T6">
        <v>0</v>
      </c>
      <c r="U6" t="s">
        <v>409</v>
      </c>
    </row>
    <row r="7" spans="1:21" x14ac:dyDescent="0.35">
      <c r="A7" t="s">
        <v>407</v>
      </c>
      <c r="B7" t="s">
        <v>11</v>
      </c>
      <c r="C7" t="str">
        <f>INDEX('GCAM Crosswalk'!M$5:M$36,MATCH(B7,'GCAM Crosswalk'!L$5:L$36,0))</f>
        <v>Africa_Eastern</v>
      </c>
      <c r="D7" t="s">
        <v>349</v>
      </c>
      <c r="E7" t="str">
        <f>INDEX('GCAM Crosswalk'!J$5:J$111,MATCH(D7,'GCAM Crosswalk'!I$5:I$111,0))</f>
        <v>Agriculture</v>
      </c>
      <c r="F7" t="s">
        <v>225</v>
      </c>
      <c r="G7">
        <v>1.03181E-3</v>
      </c>
      <c r="H7" s="3">
        <v>9.91701E-4</v>
      </c>
      <c r="I7">
        <v>1.2805099999999999E-3</v>
      </c>
      <c r="J7">
        <v>2.8925999999999999E-3</v>
      </c>
      <c r="K7">
        <v>5.9759899999999996E-3</v>
      </c>
      <c r="L7">
        <v>1.0742834499999999E-2</v>
      </c>
      <c r="M7">
        <v>1.46119619E-2</v>
      </c>
      <c r="N7">
        <v>1.7956376699999999E-2</v>
      </c>
      <c r="O7">
        <v>2.1332463949999901E-2</v>
      </c>
      <c r="P7">
        <v>2.7063870999999899E-2</v>
      </c>
      <c r="Q7">
        <v>3.4975019599999997E-2</v>
      </c>
      <c r="R7">
        <v>0</v>
      </c>
      <c r="S7">
        <v>0</v>
      </c>
      <c r="T7">
        <v>0</v>
      </c>
      <c r="U7" t="s">
        <v>409</v>
      </c>
    </row>
    <row r="8" spans="1:21" x14ac:dyDescent="0.35">
      <c r="A8" t="s">
        <v>407</v>
      </c>
      <c r="B8" t="s">
        <v>11</v>
      </c>
      <c r="C8" t="str">
        <f>INDEX('GCAM Crosswalk'!M$5:M$36,MATCH(B8,'GCAM Crosswalk'!L$5:L$36,0))</f>
        <v>Africa_Eastern</v>
      </c>
      <c r="D8" t="s">
        <v>349</v>
      </c>
      <c r="E8" t="str">
        <f>INDEX('GCAM Crosswalk'!J$5:J$111,MATCH(D8,'GCAM Crosswalk'!I$5:I$111,0))</f>
        <v>Agriculture</v>
      </c>
      <c r="F8" t="s">
        <v>410</v>
      </c>
      <c r="G8">
        <v>0</v>
      </c>
      <c r="H8">
        <v>0</v>
      </c>
      <c r="I8">
        <v>0</v>
      </c>
      <c r="J8">
        <v>0</v>
      </c>
      <c r="K8">
        <v>0</v>
      </c>
      <c r="L8" s="3">
        <v>9.8586700000000003E-5</v>
      </c>
      <c r="M8" s="3">
        <v>4.3484550000000001E-4</v>
      </c>
      <c r="N8" s="3">
        <v>9.328327E-4</v>
      </c>
      <c r="O8">
        <v>1.4626025000000001E-3</v>
      </c>
      <c r="P8">
        <v>2.1143875999999999E-3</v>
      </c>
      <c r="Q8">
        <v>2.7701570000000001E-3</v>
      </c>
      <c r="R8">
        <v>0</v>
      </c>
      <c r="S8">
        <v>0</v>
      </c>
      <c r="T8">
        <v>0</v>
      </c>
      <c r="U8" t="s">
        <v>409</v>
      </c>
    </row>
    <row r="9" spans="1:21" x14ac:dyDescent="0.35">
      <c r="A9" t="s">
        <v>407</v>
      </c>
      <c r="B9" t="s">
        <v>11</v>
      </c>
      <c r="C9" t="str">
        <f>INDEX('GCAM Crosswalk'!M$5:M$36,MATCH(B9,'GCAM Crosswalk'!L$5:L$36,0))</f>
        <v>Africa_Eastern</v>
      </c>
      <c r="D9" t="s">
        <v>349</v>
      </c>
      <c r="E9" t="str">
        <f>INDEX('GCAM Crosswalk'!J$5:J$111,MATCH(D9,'GCAM Crosswalk'!I$5:I$111,0))</f>
        <v>Agriculture</v>
      </c>
      <c r="F9" t="s">
        <v>411</v>
      </c>
      <c r="G9">
        <v>6.30935E-3</v>
      </c>
      <c r="H9">
        <v>1.5222299999999999E-2</v>
      </c>
      <c r="I9">
        <v>1.085565E-2</v>
      </c>
      <c r="J9">
        <v>1.33835E-2</v>
      </c>
      <c r="K9">
        <v>1.47615659999999E-2</v>
      </c>
      <c r="L9">
        <v>1.585218E-2</v>
      </c>
      <c r="M9">
        <v>1.5804255E-2</v>
      </c>
      <c r="N9">
        <v>1.5552201999999999E-2</v>
      </c>
      <c r="O9">
        <v>1.5458547E-2</v>
      </c>
      <c r="P9">
        <v>1.4879687900000001E-2</v>
      </c>
      <c r="Q9">
        <v>1.42301807999999E-2</v>
      </c>
      <c r="R9">
        <v>0</v>
      </c>
      <c r="S9">
        <v>0</v>
      </c>
      <c r="T9">
        <v>0</v>
      </c>
      <c r="U9" t="s">
        <v>409</v>
      </c>
    </row>
    <row r="10" spans="1:21" x14ac:dyDescent="0.35">
      <c r="A10" t="s">
        <v>407</v>
      </c>
      <c r="B10" t="s">
        <v>11</v>
      </c>
      <c r="C10" t="str">
        <f>INDEX('GCAM Crosswalk'!M$5:M$36,MATCH(B10,'GCAM Crosswalk'!L$5:L$36,0))</f>
        <v>Africa_Eastern</v>
      </c>
      <c r="D10" t="s">
        <v>269</v>
      </c>
      <c r="E10" t="str">
        <f>INDEX('GCAM Crosswalk'!J$5:J$111,MATCH(D10,'GCAM Crosswalk'!I$5:I$111,0))</f>
        <v>Industry</v>
      </c>
      <c r="F10" t="s">
        <v>225</v>
      </c>
      <c r="G10">
        <v>1.06375E-3</v>
      </c>
      <c r="H10">
        <v>2.4700400000000002E-3</v>
      </c>
      <c r="I10">
        <v>3.7238000000000002E-3</v>
      </c>
      <c r="J10">
        <v>3.7238000000000002E-3</v>
      </c>
      <c r="K10">
        <v>4.7352899999999996E-3</v>
      </c>
      <c r="L10">
        <v>6.5636999999999996E-3</v>
      </c>
      <c r="M10">
        <v>1.098473E-2</v>
      </c>
      <c r="N10">
        <v>1.8418079999999899E-2</v>
      </c>
      <c r="O10">
        <v>2.95736949999999E-2</v>
      </c>
      <c r="P10">
        <v>4.5610330999999997E-2</v>
      </c>
      <c r="Q10">
        <v>6.3386834099999997E-2</v>
      </c>
      <c r="R10">
        <v>0</v>
      </c>
      <c r="S10">
        <v>0</v>
      </c>
      <c r="T10">
        <v>0</v>
      </c>
      <c r="U10" t="s">
        <v>409</v>
      </c>
    </row>
    <row r="11" spans="1:21" x14ac:dyDescent="0.35">
      <c r="A11" t="s">
        <v>407</v>
      </c>
      <c r="B11" t="s">
        <v>11</v>
      </c>
      <c r="C11" t="str">
        <f>INDEX('GCAM Crosswalk'!M$5:M$36,MATCH(B11,'GCAM Crosswalk'!L$5:L$36,0))</f>
        <v>Africa_Eastern</v>
      </c>
      <c r="D11" t="s">
        <v>216</v>
      </c>
      <c r="E11" t="str">
        <f>INDEX('GCAM Crosswalk'!J$5:J$111,MATCH(D11,'GCAM Crosswalk'!I$5:I$111,0))</f>
        <v>Commercial</v>
      </c>
      <c r="F11" t="s">
        <v>225</v>
      </c>
      <c r="G11" s="3">
        <v>4.16804E-4</v>
      </c>
      <c r="H11">
        <v>1.6852900000000001E-3</v>
      </c>
      <c r="I11">
        <v>2.8784499999999998E-3</v>
      </c>
      <c r="J11">
        <v>4.1791700000000003E-3</v>
      </c>
      <c r="K11">
        <v>6.8074900000000002E-3</v>
      </c>
      <c r="L11">
        <v>9.0505599999999992E-3</v>
      </c>
      <c r="M11">
        <v>1.357591E-2</v>
      </c>
      <c r="N11">
        <v>2.1751110000000001E-2</v>
      </c>
      <c r="O11">
        <v>3.4809244000000003E-2</v>
      </c>
      <c r="P11">
        <v>5.4308105999999898E-2</v>
      </c>
      <c r="Q11">
        <v>8.1636380999999994E-2</v>
      </c>
      <c r="R11">
        <v>0</v>
      </c>
      <c r="S11">
        <v>0</v>
      </c>
      <c r="T11">
        <v>0</v>
      </c>
      <c r="U11" t="s">
        <v>409</v>
      </c>
    </row>
    <row r="12" spans="1:21" x14ac:dyDescent="0.35">
      <c r="A12" t="s">
        <v>407</v>
      </c>
      <c r="B12" t="s">
        <v>11</v>
      </c>
      <c r="C12" t="str">
        <f>INDEX('GCAM Crosswalk'!M$5:M$36,MATCH(B12,'GCAM Crosswalk'!L$5:L$36,0))</f>
        <v>Africa_Eastern</v>
      </c>
      <c r="D12" t="s">
        <v>218</v>
      </c>
      <c r="E12" t="str">
        <f>INDEX('GCAM Crosswalk'!J$5:J$111,MATCH(D12,'GCAM Crosswalk'!I$5:I$111,0))</f>
        <v>Commercial</v>
      </c>
      <c r="F12" t="s">
        <v>339</v>
      </c>
      <c r="G12">
        <v>0</v>
      </c>
      <c r="H12" s="3">
        <v>7.8005200000000007E-6</v>
      </c>
      <c r="I12" s="3">
        <v>7.8004200000000004E-6</v>
      </c>
      <c r="J12" s="3">
        <v>7.4999799999999996E-6</v>
      </c>
      <c r="K12" s="3">
        <v>9.0069399999999995E-6</v>
      </c>
      <c r="L12" s="3">
        <v>1.0012229999999999E-5</v>
      </c>
      <c r="M12" s="3">
        <v>1.386507E-5</v>
      </c>
      <c r="N12" s="3">
        <v>2.099575E-5</v>
      </c>
      <c r="O12" s="3">
        <v>2.9808605999999899E-5</v>
      </c>
      <c r="P12" s="3">
        <v>4.0352197999999997E-5</v>
      </c>
      <c r="Q12" s="3">
        <v>5.1735625000000002E-5</v>
      </c>
      <c r="R12">
        <v>0</v>
      </c>
      <c r="S12">
        <v>0</v>
      </c>
      <c r="T12">
        <v>0</v>
      </c>
      <c r="U12" t="s">
        <v>409</v>
      </c>
    </row>
    <row r="13" spans="1:21" x14ac:dyDescent="0.35">
      <c r="A13" t="s">
        <v>407</v>
      </c>
      <c r="B13" t="s">
        <v>11</v>
      </c>
      <c r="C13" t="str">
        <f>INDEX('GCAM Crosswalk'!M$5:M$36,MATCH(B13,'GCAM Crosswalk'!L$5:L$36,0))</f>
        <v>Africa_Eastern</v>
      </c>
      <c r="D13" t="s">
        <v>218</v>
      </c>
      <c r="E13" t="str">
        <f>INDEX('GCAM Crosswalk'!J$5:J$111,MATCH(D13,'GCAM Crosswalk'!I$5:I$111,0))</f>
        <v>Commercial</v>
      </c>
      <c r="F13" t="s">
        <v>411</v>
      </c>
      <c r="G13" s="3">
        <v>5.7686200000000003E-4</v>
      </c>
      <c r="H13">
        <v>1.2356800000000001E-3</v>
      </c>
      <c r="I13">
        <v>1.36517E-3</v>
      </c>
      <c r="J13">
        <v>1.5127000000000001E-3</v>
      </c>
      <c r="K13">
        <v>2.0698039999999902E-3</v>
      </c>
      <c r="L13">
        <v>2.3359779999999998E-3</v>
      </c>
      <c r="M13">
        <v>3.0130180000000001E-3</v>
      </c>
      <c r="N13">
        <v>4.61186199999999E-3</v>
      </c>
      <c r="O13">
        <v>7.0954449999999997E-3</v>
      </c>
      <c r="P13">
        <v>1.0732045000000001E-2</v>
      </c>
      <c r="Q13">
        <v>1.6056153199999999E-2</v>
      </c>
      <c r="R13">
        <v>0</v>
      </c>
      <c r="S13">
        <v>0</v>
      </c>
      <c r="T13">
        <v>0</v>
      </c>
      <c r="U13" t="s">
        <v>409</v>
      </c>
    </row>
    <row r="14" spans="1:21" x14ac:dyDescent="0.35">
      <c r="A14" t="s">
        <v>407</v>
      </c>
      <c r="B14" t="s">
        <v>11</v>
      </c>
      <c r="C14" t="str">
        <f>INDEX('GCAM Crosswalk'!M$5:M$36,MATCH(B14,'GCAM Crosswalk'!L$5:L$36,0))</f>
        <v>Africa_Eastern</v>
      </c>
      <c r="D14" t="s">
        <v>319</v>
      </c>
      <c r="E14" t="str">
        <f>INDEX('GCAM Crosswalk'!J$5:J$111,MATCH(D14,'GCAM Crosswalk'!I$5:I$111,0))</f>
        <v>Commercial</v>
      </c>
      <c r="F14" t="s">
        <v>318</v>
      </c>
      <c r="G14">
        <v>2.5436199999999999E-2</v>
      </c>
      <c r="H14">
        <v>7.2369799999999998E-2</v>
      </c>
      <c r="I14">
        <v>9.1214900000000002E-2</v>
      </c>
      <c r="J14">
        <v>9.8686700000000002E-2</v>
      </c>
      <c r="K14">
        <v>0.1151422</v>
      </c>
      <c r="L14">
        <v>0.1486499</v>
      </c>
      <c r="M14">
        <v>0.2030824</v>
      </c>
      <c r="N14">
        <v>0.26705970000000001</v>
      </c>
      <c r="O14">
        <v>0.32647917999999998</v>
      </c>
      <c r="P14">
        <v>0.37418138000000001</v>
      </c>
      <c r="Q14">
        <v>0.41465954999999999</v>
      </c>
      <c r="R14">
        <v>0</v>
      </c>
      <c r="S14">
        <v>0</v>
      </c>
      <c r="T14">
        <v>0</v>
      </c>
      <c r="U14" t="s">
        <v>409</v>
      </c>
    </row>
    <row r="15" spans="1:21" x14ac:dyDescent="0.35">
      <c r="A15" t="s">
        <v>407</v>
      </c>
      <c r="B15" t="s">
        <v>11</v>
      </c>
      <c r="C15" t="str">
        <f>INDEX('GCAM Crosswalk'!M$5:M$36,MATCH(B15,'GCAM Crosswalk'!L$5:L$36,0))</f>
        <v>Africa_Eastern</v>
      </c>
      <c r="D15" t="s">
        <v>319</v>
      </c>
      <c r="E15" t="str">
        <f>INDEX('GCAM Crosswalk'!J$5:J$111,MATCH(D15,'GCAM Crosswalk'!I$5:I$111,0))</f>
        <v>Commercial</v>
      </c>
      <c r="F15" t="s">
        <v>339</v>
      </c>
      <c r="G15">
        <v>0</v>
      </c>
      <c r="H15" s="3">
        <v>3.523E-4</v>
      </c>
      <c r="I15" s="3">
        <v>3.5350099999999999E-4</v>
      </c>
      <c r="J15" s="3">
        <v>3.3609999999999998E-4</v>
      </c>
      <c r="K15" s="3">
        <v>3.9017769999999998E-4</v>
      </c>
      <c r="L15" s="3">
        <v>4.411436E-4</v>
      </c>
      <c r="M15" s="3">
        <v>5.0982489999999996E-4</v>
      </c>
      <c r="N15" s="3">
        <v>5.8536829999999995E-4</v>
      </c>
      <c r="O15" s="3">
        <v>6.8253349999999999E-4</v>
      </c>
      <c r="P15" s="3">
        <v>7.8628389999999904E-4</v>
      </c>
      <c r="Q15" s="3">
        <v>9.0749050000000001E-4</v>
      </c>
      <c r="R15">
        <v>0</v>
      </c>
      <c r="S15">
        <v>0</v>
      </c>
      <c r="T15">
        <v>0</v>
      </c>
      <c r="U15" t="s">
        <v>409</v>
      </c>
    </row>
    <row r="16" spans="1:21" x14ac:dyDescent="0.35">
      <c r="A16" t="s">
        <v>407</v>
      </c>
      <c r="B16" t="s">
        <v>11</v>
      </c>
      <c r="C16" t="str">
        <f>INDEX('GCAM Crosswalk'!M$5:M$36,MATCH(B16,'GCAM Crosswalk'!L$5:L$36,0))</f>
        <v>Africa_Eastern</v>
      </c>
      <c r="D16" t="s">
        <v>319</v>
      </c>
      <c r="E16" t="str">
        <f>INDEX('GCAM Crosswalk'!J$5:J$111,MATCH(D16,'GCAM Crosswalk'!I$5:I$111,0))</f>
        <v>Commercial</v>
      </c>
      <c r="F16" t="s">
        <v>225</v>
      </c>
      <c r="G16">
        <v>1.6262E-3</v>
      </c>
      <c r="H16">
        <v>6.5757000000000003E-3</v>
      </c>
      <c r="I16">
        <v>1.12312E-2</v>
      </c>
      <c r="J16">
        <v>1.6306600000000001E-2</v>
      </c>
      <c r="K16">
        <v>2.7541699999999999E-2</v>
      </c>
      <c r="L16">
        <v>4.6274099999999999E-2</v>
      </c>
      <c r="M16">
        <v>8.8360589999999906E-2</v>
      </c>
      <c r="N16">
        <v>0.17444406000000001</v>
      </c>
      <c r="O16">
        <v>0.32343425999999997</v>
      </c>
      <c r="P16">
        <v>0.56310417000000001</v>
      </c>
      <c r="Q16">
        <v>0.91463017000000002</v>
      </c>
      <c r="R16">
        <v>0</v>
      </c>
      <c r="S16">
        <v>0</v>
      </c>
      <c r="T16">
        <v>0</v>
      </c>
      <c r="U16" t="s">
        <v>409</v>
      </c>
    </row>
    <row r="17" spans="1:21" x14ac:dyDescent="0.35">
      <c r="A17" t="s">
        <v>407</v>
      </c>
      <c r="B17" t="s">
        <v>11</v>
      </c>
      <c r="C17" t="str">
        <f>INDEX('GCAM Crosswalk'!M$5:M$36,MATCH(B17,'GCAM Crosswalk'!L$5:L$36,0))</f>
        <v>Africa_Eastern</v>
      </c>
      <c r="D17" t="s">
        <v>319</v>
      </c>
      <c r="E17" t="str">
        <f>INDEX('GCAM Crosswalk'!J$5:J$111,MATCH(D17,'GCAM Crosswalk'!I$5:I$111,0))</f>
        <v>Commercial</v>
      </c>
      <c r="F17" t="s">
        <v>408</v>
      </c>
      <c r="G17">
        <v>0</v>
      </c>
      <c r="H17" s="3">
        <v>2.0000000000000002E-5</v>
      </c>
      <c r="I17" s="3">
        <v>4.0100099999999999E-5</v>
      </c>
      <c r="J17" s="3">
        <v>4.0399999999999999E-5</v>
      </c>
      <c r="K17" s="3">
        <v>4.78381499999999E-5</v>
      </c>
      <c r="L17" s="3">
        <v>5.5411609999999997E-5</v>
      </c>
      <c r="M17" s="3">
        <v>6.9802079999999999E-5</v>
      </c>
      <c r="N17" s="3">
        <v>9.2580979999999999E-5</v>
      </c>
      <c r="O17" s="3">
        <v>1.2967805999999999E-4</v>
      </c>
      <c r="P17" s="3">
        <v>1.9173136999999901E-4</v>
      </c>
      <c r="Q17" s="3">
        <v>2.8246415999999899E-4</v>
      </c>
      <c r="R17">
        <v>0</v>
      </c>
      <c r="S17">
        <v>0</v>
      </c>
      <c r="T17">
        <v>0</v>
      </c>
      <c r="U17" t="s">
        <v>409</v>
      </c>
    </row>
    <row r="18" spans="1:21" x14ac:dyDescent="0.35">
      <c r="A18" t="s">
        <v>407</v>
      </c>
      <c r="B18" t="s">
        <v>11</v>
      </c>
      <c r="C18" t="str">
        <f>INDEX('GCAM Crosswalk'!M$5:M$36,MATCH(B18,'GCAM Crosswalk'!L$5:L$36,0))</f>
        <v>Africa_Eastern</v>
      </c>
      <c r="D18" t="s">
        <v>319</v>
      </c>
      <c r="E18" t="str">
        <f>INDEX('GCAM Crosswalk'!J$5:J$111,MATCH(D18,'GCAM Crosswalk'!I$5:I$111,0))</f>
        <v>Commercial</v>
      </c>
      <c r="F18" t="s">
        <v>410</v>
      </c>
      <c r="G18">
        <v>0</v>
      </c>
      <c r="H18">
        <v>0</v>
      </c>
      <c r="I18">
        <v>0</v>
      </c>
      <c r="J18">
        <v>0</v>
      </c>
      <c r="K18">
        <v>0</v>
      </c>
      <c r="L18" s="3">
        <v>4.2598599999999998E-9</v>
      </c>
      <c r="M18" s="3">
        <v>1.1152900000000001E-7</v>
      </c>
      <c r="N18" s="3">
        <v>3.17541E-7</v>
      </c>
      <c r="O18" s="3">
        <v>7.1088000000000002E-7</v>
      </c>
      <c r="P18" s="3">
        <v>1.42893E-6</v>
      </c>
      <c r="Q18" s="3">
        <v>2.6091999999999999E-6</v>
      </c>
      <c r="R18">
        <v>0</v>
      </c>
      <c r="S18">
        <v>0</v>
      </c>
      <c r="T18">
        <v>0</v>
      </c>
      <c r="U18" t="s">
        <v>409</v>
      </c>
    </row>
    <row r="19" spans="1:21" x14ac:dyDescent="0.35">
      <c r="A19" t="s">
        <v>407</v>
      </c>
      <c r="B19" t="s">
        <v>11</v>
      </c>
      <c r="C19" t="str">
        <f>INDEX('GCAM Crosswalk'!M$5:M$36,MATCH(B19,'GCAM Crosswalk'!L$5:L$36,0))</f>
        <v>Africa_Eastern</v>
      </c>
      <c r="D19" t="s">
        <v>319</v>
      </c>
      <c r="E19" t="str">
        <f>INDEX('GCAM Crosswalk'!J$5:J$111,MATCH(D19,'GCAM Crosswalk'!I$5:I$111,0))</f>
        <v>Commercial</v>
      </c>
      <c r="F19" t="s">
        <v>411</v>
      </c>
      <c r="G19">
        <v>1.13154E-2</v>
      </c>
      <c r="H19">
        <v>2.4239699999999999E-2</v>
      </c>
      <c r="I19">
        <v>2.6779799999999999E-2</v>
      </c>
      <c r="J19">
        <v>2.96767E-2</v>
      </c>
      <c r="K19">
        <v>3.7870969999999997E-2</v>
      </c>
      <c r="L19">
        <v>4.2596869999999898E-2</v>
      </c>
      <c r="M19">
        <v>4.314113E-2</v>
      </c>
      <c r="N19">
        <v>4.2349289999999998E-2</v>
      </c>
      <c r="O19">
        <v>4.2799610000000002E-2</v>
      </c>
      <c r="P19">
        <v>4.3975729999999998E-2</v>
      </c>
      <c r="Q19">
        <v>4.8482529999999899E-2</v>
      </c>
      <c r="R19">
        <v>0</v>
      </c>
      <c r="S19">
        <v>0</v>
      </c>
      <c r="T19">
        <v>0</v>
      </c>
      <c r="U19" t="s">
        <v>409</v>
      </c>
    </row>
    <row r="20" spans="1:21" x14ac:dyDescent="0.35">
      <c r="A20" t="s">
        <v>407</v>
      </c>
      <c r="B20" t="s">
        <v>11</v>
      </c>
      <c r="C20" t="str">
        <f>INDEX('GCAM Crosswalk'!M$5:M$36,MATCH(B20,'GCAM Crosswalk'!L$5:L$36,0))</f>
        <v>Africa_Eastern</v>
      </c>
      <c r="D20" t="s">
        <v>351</v>
      </c>
      <c r="E20" t="str">
        <f>INDEX('GCAM Crosswalk'!J$5:J$111,MATCH(D20,'GCAM Crosswalk'!I$5:I$111,0))</f>
        <v>Industry</v>
      </c>
      <c r="F20" t="s">
        <v>225</v>
      </c>
      <c r="G20">
        <v>0</v>
      </c>
      <c r="H20">
        <v>0</v>
      </c>
      <c r="I20">
        <v>0</v>
      </c>
      <c r="J20">
        <v>0</v>
      </c>
      <c r="K20">
        <v>0</v>
      </c>
      <c r="L20" s="3">
        <v>4.64836E-6</v>
      </c>
      <c r="M20" s="3">
        <v>2.120218E-5</v>
      </c>
      <c r="N20" s="3">
        <v>5.4652279999999997E-5</v>
      </c>
      <c r="O20" s="3">
        <v>1.09171489E-4</v>
      </c>
      <c r="P20" s="3">
        <v>2.0598814E-4</v>
      </c>
      <c r="Q20" s="3">
        <v>3.5240266E-4</v>
      </c>
      <c r="R20">
        <v>0</v>
      </c>
      <c r="S20">
        <v>0</v>
      </c>
      <c r="T20">
        <v>0</v>
      </c>
      <c r="U20" t="s">
        <v>409</v>
      </c>
    </row>
    <row r="21" spans="1:21" x14ac:dyDescent="0.35">
      <c r="A21" t="s">
        <v>407</v>
      </c>
      <c r="B21" t="s">
        <v>11</v>
      </c>
      <c r="C21" t="str">
        <f>INDEX('GCAM Crosswalk'!M$5:M$36,MATCH(B21,'GCAM Crosswalk'!L$5:L$36,0))</f>
        <v>Africa_Eastern</v>
      </c>
      <c r="D21" t="s">
        <v>351</v>
      </c>
      <c r="E21" t="str">
        <f>INDEX('GCAM Crosswalk'!J$5:J$111,MATCH(D21,'GCAM Crosswalk'!I$5:I$111,0))</f>
        <v>Industry</v>
      </c>
      <c r="F21" t="s">
        <v>410</v>
      </c>
      <c r="G21">
        <v>0</v>
      </c>
      <c r="H21">
        <v>0</v>
      </c>
      <c r="I21">
        <v>0</v>
      </c>
      <c r="J21">
        <v>0</v>
      </c>
      <c r="K21">
        <v>0</v>
      </c>
      <c r="L21" s="3">
        <v>2.0550199999999999E-5</v>
      </c>
      <c r="M21" s="3">
        <v>7.9072199999999897E-5</v>
      </c>
      <c r="N21" s="3">
        <v>1.689672E-4</v>
      </c>
      <c r="O21" s="3">
        <v>2.6814937999999899E-4</v>
      </c>
      <c r="P21" s="3">
        <v>3.8551029999999998E-4</v>
      </c>
      <c r="Q21" s="3">
        <v>5.0498320000000004E-4</v>
      </c>
      <c r="R21">
        <v>0</v>
      </c>
      <c r="S21">
        <v>0</v>
      </c>
      <c r="T21">
        <v>0</v>
      </c>
      <c r="U21" t="s">
        <v>409</v>
      </c>
    </row>
    <row r="22" spans="1:21" x14ac:dyDescent="0.35">
      <c r="A22" t="s">
        <v>407</v>
      </c>
      <c r="B22" t="s">
        <v>11</v>
      </c>
      <c r="C22" t="str">
        <f>INDEX('GCAM Crosswalk'!M$5:M$36,MATCH(B22,'GCAM Crosswalk'!L$5:L$36,0))</f>
        <v>Africa_Eastern</v>
      </c>
      <c r="D22" t="s">
        <v>351</v>
      </c>
      <c r="E22" t="str">
        <f>INDEX('GCAM Crosswalk'!J$5:J$111,MATCH(D22,'GCAM Crosswalk'!I$5:I$111,0))</f>
        <v>Industry</v>
      </c>
      <c r="F22" t="s">
        <v>411</v>
      </c>
      <c r="G22">
        <v>0</v>
      </c>
      <c r="H22">
        <v>1.213951E-3</v>
      </c>
      <c r="I22">
        <v>4.0604249999999899E-3</v>
      </c>
      <c r="J22">
        <v>1.9255260000000001E-3</v>
      </c>
      <c r="K22">
        <v>2.255937E-3</v>
      </c>
      <c r="L22">
        <v>2.4901789999999999E-3</v>
      </c>
      <c r="M22">
        <v>2.6862148E-3</v>
      </c>
      <c r="N22">
        <v>2.9045020999999998E-3</v>
      </c>
      <c r="O22">
        <v>3.1267530999999999E-3</v>
      </c>
      <c r="P22">
        <v>3.2935910999999998E-3</v>
      </c>
      <c r="Q22">
        <v>3.4430760000000002E-3</v>
      </c>
      <c r="R22">
        <v>0</v>
      </c>
      <c r="S22">
        <v>0</v>
      </c>
      <c r="T22">
        <v>0</v>
      </c>
      <c r="U22" t="s">
        <v>409</v>
      </c>
    </row>
    <row r="23" spans="1:21" x14ac:dyDescent="0.35">
      <c r="A23" t="s">
        <v>407</v>
      </c>
      <c r="B23" t="s">
        <v>11</v>
      </c>
      <c r="C23" t="str">
        <f>INDEX('GCAM Crosswalk'!M$5:M$36,MATCH(B23,'GCAM Crosswalk'!L$5:L$36,0))</f>
        <v>Africa_Eastern</v>
      </c>
      <c r="D23" t="s">
        <v>412</v>
      </c>
      <c r="E23" t="e">
        <f>INDEX('GCAM Crosswalk'!J$5:J$111,MATCH(D23,'GCAM Crosswalk'!I$5:I$111,0))</f>
        <v>#N/A</v>
      </c>
      <c r="F23" t="s">
        <v>411</v>
      </c>
      <c r="G23">
        <v>2.8527000000000001E-3</v>
      </c>
      <c r="H23">
        <v>3.3078999999999999E-3</v>
      </c>
      <c r="I23">
        <v>3.2269999999999998E-3</v>
      </c>
      <c r="J23">
        <v>3.8467000000000002E-3</v>
      </c>
      <c r="K23">
        <v>4.5540700000000003E-3</v>
      </c>
      <c r="L23">
        <v>5.1744599999999997E-3</v>
      </c>
      <c r="M23">
        <v>5.9086599999999996E-3</v>
      </c>
      <c r="N23">
        <v>6.8838299999999996E-3</v>
      </c>
      <c r="O23">
        <v>8.0029000000000003E-3</v>
      </c>
      <c r="P23">
        <v>9.2758700000000003E-3</v>
      </c>
      <c r="Q23">
        <v>1.07688E-2</v>
      </c>
      <c r="R23">
        <v>0</v>
      </c>
      <c r="S23">
        <v>0</v>
      </c>
      <c r="T23">
        <v>0</v>
      </c>
      <c r="U23" t="s">
        <v>409</v>
      </c>
    </row>
    <row r="24" spans="1:21" x14ac:dyDescent="0.35">
      <c r="A24" t="s">
        <v>407</v>
      </c>
      <c r="B24" t="s">
        <v>11</v>
      </c>
      <c r="C24" t="str">
        <f>INDEX('GCAM Crosswalk'!M$5:M$36,MATCH(B24,'GCAM Crosswalk'!L$5:L$36,0))</f>
        <v>Africa_Eastern</v>
      </c>
      <c r="D24" t="s">
        <v>352</v>
      </c>
      <c r="E24" t="str">
        <f>INDEX('GCAM Crosswalk'!J$5:J$111,MATCH(D24,'GCAM Crosswalk'!I$5:I$111,0))</f>
        <v>Industry</v>
      </c>
      <c r="F24" t="s">
        <v>225</v>
      </c>
      <c r="G24" s="3">
        <v>2.0232E-6</v>
      </c>
      <c r="H24" s="3">
        <v>1.22627E-6</v>
      </c>
      <c r="I24" s="3">
        <v>9.6061900000000006E-7</v>
      </c>
      <c r="J24" s="3">
        <v>6.9497700000000002E-7</v>
      </c>
      <c r="K24" s="3">
        <v>7.2238899999999997E-7</v>
      </c>
      <c r="L24" s="3">
        <v>9.5822799999999992E-7</v>
      </c>
      <c r="M24" s="3">
        <v>1.46909E-6</v>
      </c>
      <c r="N24" s="3">
        <v>2.22987E-6</v>
      </c>
      <c r="O24" s="3">
        <v>3.1355700000000001E-6</v>
      </c>
      <c r="P24" s="3">
        <v>3.81051E-6</v>
      </c>
      <c r="Q24" s="3">
        <v>4.4797200000000002E-6</v>
      </c>
      <c r="R24">
        <v>0</v>
      </c>
      <c r="S24">
        <v>0</v>
      </c>
      <c r="T24">
        <v>0</v>
      </c>
      <c r="U24" t="s">
        <v>409</v>
      </c>
    </row>
    <row r="25" spans="1:21" x14ac:dyDescent="0.35">
      <c r="A25" t="s">
        <v>407</v>
      </c>
      <c r="B25" t="s">
        <v>11</v>
      </c>
      <c r="C25" t="str">
        <f>INDEX('GCAM Crosswalk'!M$5:M$36,MATCH(B25,'GCAM Crosswalk'!L$5:L$36,0))</f>
        <v>Africa_Eastern</v>
      </c>
      <c r="D25" t="s">
        <v>352</v>
      </c>
      <c r="E25" t="str">
        <f>INDEX('GCAM Crosswalk'!J$5:J$111,MATCH(D25,'GCAM Crosswalk'!I$5:I$111,0))</f>
        <v>Industry</v>
      </c>
      <c r="F25" t="s">
        <v>408</v>
      </c>
      <c r="G25">
        <v>0</v>
      </c>
      <c r="H25" s="3">
        <v>4.6763100000000003E-6</v>
      </c>
      <c r="I25" s="3">
        <v>3.9842800000000004E-6</v>
      </c>
      <c r="J25" s="3">
        <v>2.2857200000000001E-6</v>
      </c>
      <c r="K25" s="3">
        <v>2.06685E-6</v>
      </c>
      <c r="L25" s="3">
        <v>2.5219099999999998E-6</v>
      </c>
      <c r="M25" s="3">
        <v>3.5348099999999999E-6</v>
      </c>
      <c r="N25" s="3">
        <v>4.8727E-6</v>
      </c>
      <c r="O25" s="3">
        <v>6.5332499999999997E-6</v>
      </c>
      <c r="P25" s="3">
        <v>8.1324300000000007E-6</v>
      </c>
      <c r="Q25" s="3">
        <v>9.7161199999999997E-6</v>
      </c>
      <c r="R25">
        <v>0</v>
      </c>
      <c r="S25">
        <v>0</v>
      </c>
      <c r="T25">
        <v>0</v>
      </c>
      <c r="U25" t="s">
        <v>409</v>
      </c>
    </row>
    <row r="26" spans="1:21" x14ac:dyDescent="0.35">
      <c r="A26" t="s">
        <v>407</v>
      </c>
      <c r="B26" t="s">
        <v>11</v>
      </c>
      <c r="C26" t="str">
        <f>INDEX('GCAM Crosswalk'!M$5:M$36,MATCH(B26,'GCAM Crosswalk'!L$5:L$36,0))</f>
        <v>Africa_Eastern</v>
      </c>
      <c r="D26" t="s">
        <v>352</v>
      </c>
      <c r="E26" t="str">
        <f>INDEX('GCAM Crosswalk'!J$5:J$111,MATCH(D26,'GCAM Crosswalk'!I$5:I$111,0))</f>
        <v>Industry</v>
      </c>
      <c r="F26" t="s">
        <v>411</v>
      </c>
      <c r="G26" s="3">
        <v>2.7219100000000002E-5</v>
      </c>
      <c r="H26" s="3">
        <v>2.25427E-5</v>
      </c>
      <c r="I26" s="3">
        <v>2.3234599999999999E-5</v>
      </c>
      <c r="J26" s="3">
        <v>2.49332E-5</v>
      </c>
      <c r="K26" s="3">
        <v>2.7586800000000002E-5</v>
      </c>
      <c r="L26" s="3">
        <v>3.0812599999999997E-5</v>
      </c>
      <c r="M26" s="3">
        <v>3.8119900000000001E-5</v>
      </c>
      <c r="N26" s="3">
        <v>5.6220800000000002E-5</v>
      </c>
      <c r="O26" s="3">
        <v>7.8007299999999994E-5</v>
      </c>
      <c r="P26" s="3">
        <v>9.3864700000000003E-5</v>
      </c>
      <c r="Q26" s="3">
        <v>1.1370399999999999E-4</v>
      </c>
      <c r="R26">
        <v>0</v>
      </c>
      <c r="S26">
        <v>0</v>
      </c>
      <c r="T26">
        <v>0</v>
      </c>
      <c r="U26" t="s">
        <v>409</v>
      </c>
    </row>
    <row r="27" spans="1:21" x14ac:dyDescent="0.35">
      <c r="A27" t="s">
        <v>407</v>
      </c>
      <c r="B27" t="s">
        <v>11</v>
      </c>
      <c r="C27" t="str">
        <f>INDEX('GCAM Crosswalk'!M$5:M$36,MATCH(B27,'GCAM Crosswalk'!L$5:L$36,0))</f>
        <v>Africa_Eastern</v>
      </c>
      <c r="D27" t="s">
        <v>370</v>
      </c>
      <c r="E27" t="str">
        <f>INDEX('GCAM Crosswalk'!J$5:J$111,MATCH(D27,'GCAM Crosswalk'!I$5:I$111,0))</f>
        <v>Industry</v>
      </c>
      <c r="F27" t="s">
        <v>225</v>
      </c>
      <c r="G27" s="3">
        <v>2.7197000000000001E-5</v>
      </c>
      <c r="H27" s="3">
        <v>4.9002000000000003E-5</v>
      </c>
      <c r="I27" s="3">
        <v>6.12942E-5</v>
      </c>
      <c r="J27" s="3">
        <v>9.8539899999999995E-5</v>
      </c>
      <c r="K27" s="3">
        <v>1.3410200000000001E-4</v>
      </c>
      <c r="L27" s="3">
        <v>2.00874E-4</v>
      </c>
      <c r="M27" s="3">
        <v>3.5888899999999999E-4</v>
      </c>
      <c r="N27" s="3">
        <v>6.3057200000000003E-4</v>
      </c>
      <c r="O27">
        <v>1.0384700000000001E-3</v>
      </c>
      <c r="P27">
        <v>1.63266E-3</v>
      </c>
      <c r="Q27">
        <v>2.44604E-3</v>
      </c>
      <c r="R27">
        <v>0</v>
      </c>
      <c r="S27">
        <v>0</v>
      </c>
      <c r="T27">
        <v>0</v>
      </c>
      <c r="U27" t="s">
        <v>409</v>
      </c>
    </row>
    <row r="28" spans="1:21" x14ac:dyDescent="0.35">
      <c r="A28" t="s">
        <v>407</v>
      </c>
      <c r="B28" t="s">
        <v>11</v>
      </c>
      <c r="C28" t="str">
        <f>INDEX('GCAM Crosswalk'!M$5:M$36,MATCH(B28,'GCAM Crosswalk'!L$5:L$36,0))</f>
        <v>Africa_Eastern</v>
      </c>
      <c r="D28" t="s">
        <v>371</v>
      </c>
      <c r="E28" t="str">
        <f>INDEX('GCAM Crosswalk'!J$5:J$111,MATCH(D28,'GCAM Crosswalk'!I$5:I$111,0))</f>
        <v>Industry</v>
      </c>
      <c r="F28" t="s">
        <v>225</v>
      </c>
      <c r="G28" s="3">
        <v>4.9628600000000001E-5</v>
      </c>
      <c r="H28" s="3">
        <v>8.7487399999999999E-5</v>
      </c>
      <c r="I28" s="3">
        <v>1.1071200000000001E-4</v>
      </c>
      <c r="J28" s="3">
        <v>1.6834799999999999E-4</v>
      </c>
      <c r="K28" s="3">
        <v>2.0708E-4</v>
      </c>
      <c r="L28" s="3">
        <v>2.7996500000000002E-4</v>
      </c>
      <c r="M28" s="3">
        <v>4.4712899999999999E-4</v>
      </c>
      <c r="N28" s="3">
        <v>6.98534E-4</v>
      </c>
      <c r="O28">
        <v>1.0117800000000001E-3</v>
      </c>
      <c r="P28">
        <v>1.3887000000000001E-3</v>
      </c>
      <c r="Q28">
        <v>1.8108E-3</v>
      </c>
      <c r="R28">
        <v>0</v>
      </c>
      <c r="S28">
        <v>0</v>
      </c>
      <c r="T28">
        <v>0</v>
      </c>
      <c r="U28" t="s">
        <v>409</v>
      </c>
    </row>
    <row r="29" spans="1:21" x14ac:dyDescent="0.35">
      <c r="A29" t="s">
        <v>407</v>
      </c>
      <c r="B29" t="s">
        <v>11</v>
      </c>
      <c r="C29" t="str">
        <f>INDEX('GCAM Crosswalk'!M$5:M$36,MATCH(B29,'GCAM Crosswalk'!L$5:L$36,0))</f>
        <v>Africa_Eastern</v>
      </c>
      <c r="D29" t="s">
        <v>372</v>
      </c>
      <c r="E29" t="str">
        <f>INDEX('GCAM Crosswalk'!J$5:J$111,MATCH(D29,'GCAM Crosswalk'!I$5:I$111,0))</f>
        <v>Industry</v>
      </c>
      <c r="F29" t="s">
        <v>225</v>
      </c>
      <c r="G29" s="3">
        <v>6.9469199999999995E-5</v>
      </c>
      <c r="H29" s="3">
        <v>1.28782E-4</v>
      </c>
      <c r="I29" s="3">
        <v>1.63762E-4</v>
      </c>
      <c r="J29" s="3">
        <v>2.6327499999999999E-4</v>
      </c>
      <c r="K29" s="3">
        <v>3.2384800000000001E-4</v>
      </c>
      <c r="L29" s="3">
        <v>4.3783100000000002E-4</v>
      </c>
      <c r="M29" s="3">
        <v>6.9925499999999997E-4</v>
      </c>
      <c r="N29">
        <v>1.09242E-3</v>
      </c>
      <c r="O29">
        <v>1.5823E-3</v>
      </c>
      <c r="P29">
        <v>2.17176E-3</v>
      </c>
      <c r="Q29">
        <v>2.8318699999999998E-3</v>
      </c>
      <c r="R29">
        <v>0</v>
      </c>
      <c r="S29">
        <v>0</v>
      </c>
      <c r="T29">
        <v>0</v>
      </c>
      <c r="U29" t="s">
        <v>409</v>
      </c>
    </row>
    <row r="30" spans="1:21" x14ac:dyDescent="0.35">
      <c r="A30" t="s">
        <v>407</v>
      </c>
      <c r="B30" t="s">
        <v>11</v>
      </c>
      <c r="C30" t="str">
        <f>INDEX('GCAM Crosswalk'!M$5:M$36,MATCH(B30,'GCAM Crosswalk'!L$5:L$36,0))</f>
        <v>Africa_Eastern</v>
      </c>
      <c r="D30" t="s">
        <v>365</v>
      </c>
      <c r="E30" t="str">
        <f>INDEX('GCAM Crosswalk'!J$5:J$111,MATCH(D30,'GCAM Crosswalk'!I$5:I$111,0))</f>
        <v>Industry</v>
      </c>
      <c r="F30" t="s">
        <v>225</v>
      </c>
      <c r="G30">
        <v>0</v>
      </c>
      <c r="H30">
        <v>0</v>
      </c>
      <c r="I30">
        <v>1.1643070000000001E-3</v>
      </c>
      <c r="J30">
        <v>2.0408989999999901E-3</v>
      </c>
      <c r="K30">
        <v>5.3330850000000004E-3</v>
      </c>
      <c r="L30">
        <v>1.4163517E-2</v>
      </c>
      <c r="M30">
        <v>7.2498721599999996E-2</v>
      </c>
      <c r="N30">
        <v>0.27570794999999998</v>
      </c>
      <c r="O30">
        <v>0.72257881199999996</v>
      </c>
      <c r="P30">
        <v>1.4376812299999999</v>
      </c>
      <c r="Q30">
        <v>2.3611648700000001</v>
      </c>
      <c r="R30">
        <v>0</v>
      </c>
      <c r="S30">
        <v>0</v>
      </c>
      <c r="T30">
        <v>0</v>
      </c>
      <c r="U30" t="s">
        <v>409</v>
      </c>
    </row>
    <row r="31" spans="1:21" x14ac:dyDescent="0.35">
      <c r="A31" t="s">
        <v>407</v>
      </c>
      <c r="B31" t="s">
        <v>11</v>
      </c>
      <c r="C31" t="str">
        <f>INDEX('GCAM Crosswalk'!M$5:M$36,MATCH(B31,'GCAM Crosswalk'!L$5:L$36,0))</f>
        <v>Africa_Eastern</v>
      </c>
      <c r="D31" t="s">
        <v>365</v>
      </c>
      <c r="E31" t="str">
        <f>INDEX('GCAM Crosswalk'!J$5:J$111,MATCH(D31,'GCAM Crosswalk'!I$5:I$111,0))</f>
        <v>Industry</v>
      </c>
      <c r="F31" t="s">
        <v>410</v>
      </c>
      <c r="G31">
        <v>0</v>
      </c>
      <c r="H31">
        <v>0</v>
      </c>
      <c r="I31">
        <v>0</v>
      </c>
      <c r="J31">
        <v>0</v>
      </c>
      <c r="K31">
        <v>0</v>
      </c>
      <c r="L31" s="3">
        <v>2.85593E-4</v>
      </c>
      <c r="M31">
        <v>2.1846749999999901E-3</v>
      </c>
      <c r="N31">
        <v>8.0331900000000008E-3</v>
      </c>
      <c r="O31">
        <v>1.9664833199999999E-2</v>
      </c>
      <c r="P31">
        <v>3.6800998000000001E-2</v>
      </c>
      <c r="Q31">
        <v>5.7141789999999998E-2</v>
      </c>
      <c r="R31">
        <v>0</v>
      </c>
      <c r="S31">
        <v>0</v>
      </c>
      <c r="T31">
        <v>0</v>
      </c>
      <c r="U31" t="s">
        <v>409</v>
      </c>
    </row>
    <row r="32" spans="1:21" x14ac:dyDescent="0.35">
      <c r="A32" t="s">
        <v>407</v>
      </c>
      <c r="B32" t="s">
        <v>11</v>
      </c>
      <c r="C32" t="str">
        <f>INDEX('GCAM Crosswalk'!M$5:M$36,MATCH(B32,'GCAM Crosswalk'!L$5:L$36,0))</f>
        <v>Africa_Eastern</v>
      </c>
      <c r="D32" t="s">
        <v>373</v>
      </c>
      <c r="E32" t="str">
        <f>INDEX('GCAM Crosswalk'!J$5:J$111,MATCH(D32,'GCAM Crosswalk'!I$5:I$111,0))</f>
        <v>Industry</v>
      </c>
      <c r="F32" t="s">
        <v>225</v>
      </c>
      <c r="G32">
        <v>3.0335700000000002E-3</v>
      </c>
      <c r="H32">
        <v>4.7801400000000004E-3</v>
      </c>
      <c r="I32">
        <v>5.4318600000000002E-3</v>
      </c>
      <c r="J32">
        <v>5.43407E-3</v>
      </c>
      <c r="K32">
        <v>5.6395100000000004E-3</v>
      </c>
      <c r="L32">
        <v>6.3058699999999999E-3</v>
      </c>
      <c r="M32">
        <v>7.0391400000000002E-3</v>
      </c>
      <c r="N32">
        <v>7.8567099999999994E-3</v>
      </c>
      <c r="O32">
        <v>8.8170399999999999E-3</v>
      </c>
      <c r="P32">
        <v>9.8908499999999996E-3</v>
      </c>
      <c r="Q32">
        <v>1.09522E-2</v>
      </c>
      <c r="R32">
        <v>0</v>
      </c>
      <c r="S32">
        <v>0</v>
      </c>
      <c r="T32">
        <v>0</v>
      </c>
      <c r="U32" t="s">
        <v>409</v>
      </c>
    </row>
    <row r="33" spans="1:21" x14ac:dyDescent="0.35">
      <c r="A33" t="s">
        <v>407</v>
      </c>
      <c r="B33" t="s">
        <v>11</v>
      </c>
      <c r="C33" t="str">
        <f>INDEX('GCAM Crosswalk'!M$5:M$36,MATCH(B33,'GCAM Crosswalk'!L$5:L$36,0))</f>
        <v>Africa_Eastern</v>
      </c>
      <c r="D33" t="s">
        <v>361</v>
      </c>
      <c r="E33" t="str">
        <f>INDEX('GCAM Crosswalk'!J$5:J$111,MATCH(D33,'GCAM Crosswalk'!I$5:I$111,0))</f>
        <v>Industry</v>
      </c>
      <c r="F33" t="s">
        <v>225</v>
      </c>
      <c r="G33">
        <v>0</v>
      </c>
      <c r="H33">
        <v>0</v>
      </c>
      <c r="I33">
        <v>0</v>
      </c>
      <c r="J33" s="3">
        <v>2.0199399999999998E-5</v>
      </c>
      <c r="K33" s="3">
        <v>4.12285E-5</v>
      </c>
      <c r="L33" s="3">
        <v>9.8689600000000005E-5</v>
      </c>
      <c r="M33" s="3">
        <v>2.0457329E-4</v>
      </c>
      <c r="N33" s="3">
        <v>3.2970391999999999E-4</v>
      </c>
      <c r="O33" s="3">
        <v>4.5793570399999998E-4</v>
      </c>
      <c r="P33" s="3">
        <v>6.3641268000000004E-4</v>
      </c>
      <c r="Q33" s="3">
        <v>8.6741208999999999E-4</v>
      </c>
      <c r="R33">
        <v>0</v>
      </c>
      <c r="S33">
        <v>0</v>
      </c>
      <c r="T33">
        <v>0</v>
      </c>
      <c r="U33" t="s">
        <v>409</v>
      </c>
    </row>
    <row r="34" spans="1:21" x14ac:dyDescent="0.35">
      <c r="A34" t="s">
        <v>407</v>
      </c>
      <c r="B34" t="s">
        <v>11</v>
      </c>
      <c r="C34" t="str">
        <f>INDEX('GCAM Crosswalk'!M$5:M$36,MATCH(B34,'GCAM Crosswalk'!L$5:L$36,0))</f>
        <v>Africa_Eastern</v>
      </c>
      <c r="D34" t="s">
        <v>361</v>
      </c>
      <c r="E34" t="str">
        <f>INDEX('GCAM Crosswalk'!J$5:J$111,MATCH(D34,'GCAM Crosswalk'!I$5:I$111,0))</f>
        <v>Industry</v>
      </c>
      <c r="F34" t="s">
        <v>410</v>
      </c>
      <c r="G34">
        <v>0</v>
      </c>
      <c r="H34">
        <v>0</v>
      </c>
      <c r="I34">
        <v>0</v>
      </c>
      <c r="J34">
        <v>0</v>
      </c>
      <c r="K34">
        <v>0</v>
      </c>
      <c r="L34" s="3">
        <v>1.1698E-5</v>
      </c>
      <c r="M34" s="3">
        <v>4.6249760000000003E-5</v>
      </c>
      <c r="N34" s="3">
        <v>9.7824180000000003E-5</v>
      </c>
      <c r="O34" s="3">
        <v>1.5303950999999999E-4</v>
      </c>
      <c r="P34" s="3">
        <v>2.1937949000000001E-4</v>
      </c>
      <c r="Q34" s="3">
        <v>2.8829650000000001E-4</v>
      </c>
      <c r="R34">
        <v>0</v>
      </c>
      <c r="S34">
        <v>0</v>
      </c>
      <c r="T34">
        <v>0</v>
      </c>
      <c r="U34" t="s">
        <v>409</v>
      </c>
    </row>
    <row r="35" spans="1:21" x14ac:dyDescent="0.35">
      <c r="A35" t="s">
        <v>407</v>
      </c>
      <c r="B35" t="s">
        <v>11</v>
      </c>
      <c r="C35" t="str">
        <f>INDEX('GCAM Crosswalk'!M$5:M$36,MATCH(B35,'GCAM Crosswalk'!L$5:L$36,0))</f>
        <v>Africa_Eastern</v>
      </c>
      <c r="D35" t="s">
        <v>361</v>
      </c>
      <c r="E35" t="str">
        <f>INDEX('GCAM Crosswalk'!J$5:J$111,MATCH(D35,'GCAM Crosswalk'!I$5:I$111,0))</f>
        <v>Industry</v>
      </c>
      <c r="F35" t="s">
        <v>411</v>
      </c>
      <c r="G35">
        <v>0</v>
      </c>
      <c r="H35">
        <v>0</v>
      </c>
      <c r="I35">
        <v>1.264675E-3</v>
      </c>
      <c r="J35">
        <v>1.2528629999999999E-3</v>
      </c>
      <c r="K35">
        <v>1.4361864999999901E-3</v>
      </c>
      <c r="L35">
        <v>1.5305643E-3</v>
      </c>
      <c r="M35">
        <v>1.5399083000000001E-3</v>
      </c>
      <c r="N35">
        <v>1.5392909999999999E-3</v>
      </c>
      <c r="O35">
        <v>1.5510258E-3</v>
      </c>
      <c r="P35">
        <v>1.5188311E-3</v>
      </c>
      <c r="Q35">
        <v>1.4821266E-3</v>
      </c>
      <c r="R35">
        <v>0</v>
      </c>
      <c r="S35">
        <v>0</v>
      </c>
      <c r="T35">
        <v>0</v>
      </c>
      <c r="U35" t="s">
        <v>409</v>
      </c>
    </row>
    <row r="36" spans="1:21" x14ac:dyDescent="0.35">
      <c r="A36" t="s">
        <v>407</v>
      </c>
      <c r="B36" t="s">
        <v>11</v>
      </c>
      <c r="C36" t="str">
        <f>INDEX('GCAM Crosswalk'!M$5:M$36,MATCH(B36,'GCAM Crosswalk'!L$5:L$36,0))</f>
        <v>Africa_Eastern</v>
      </c>
      <c r="D36" t="s">
        <v>374</v>
      </c>
      <c r="E36" t="str">
        <f>INDEX('GCAM Crosswalk'!J$5:J$111,MATCH(D36,'GCAM Crosswalk'!I$5:I$111,0))</f>
        <v>Industry</v>
      </c>
      <c r="F36" t="s">
        <v>225</v>
      </c>
      <c r="G36" s="3">
        <v>1.9713900000000001E-4</v>
      </c>
      <c r="H36" s="3">
        <v>4.2840499999999998E-4</v>
      </c>
      <c r="I36" s="3">
        <v>6.9592199999999997E-4</v>
      </c>
      <c r="J36" s="3">
        <v>7.3444600000000004E-4</v>
      </c>
      <c r="K36" s="3">
        <v>9.5582299999999996E-4</v>
      </c>
      <c r="L36">
        <v>1.2247E-3</v>
      </c>
      <c r="M36">
        <v>1.66606E-3</v>
      </c>
      <c r="N36">
        <v>2.2899399999999999E-3</v>
      </c>
      <c r="O36">
        <v>3.15102E-3</v>
      </c>
      <c r="P36">
        <v>4.2993800000000002E-3</v>
      </c>
      <c r="Q36">
        <v>5.7736300000000001E-3</v>
      </c>
      <c r="R36">
        <v>0</v>
      </c>
      <c r="S36">
        <v>0</v>
      </c>
      <c r="T36">
        <v>0</v>
      </c>
      <c r="U36" t="s">
        <v>409</v>
      </c>
    </row>
    <row r="37" spans="1:21" x14ac:dyDescent="0.35">
      <c r="A37" t="s">
        <v>407</v>
      </c>
      <c r="B37" t="s">
        <v>11</v>
      </c>
      <c r="C37" t="str">
        <f>INDEX('GCAM Crosswalk'!M$5:M$36,MATCH(B37,'GCAM Crosswalk'!L$5:L$36,0))</f>
        <v>Africa_Eastern</v>
      </c>
      <c r="D37" t="s">
        <v>375</v>
      </c>
      <c r="E37" t="str">
        <f>INDEX('GCAM Crosswalk'!J$5:J$111,MATCH(D37,'GCAM Crosswalk'!I$5:I$111,0))</f>
        <v>Industry</v>
      </c>
      <c r="F37" t="s">
        <v>225</v>
      </c>
      <c r="G37" s="3">
        <v>4.7337300000000002E-4</v>
      </c>
      <c r="H37">
        <v>1.0263E-3</v>
      </c>
      <c r="I37">
        <v>1.66708E-3</v>
      </c>
      <c r="J37">
        <v>1.7244999999999999E-3</v>
      </c>
      <c r="K37">
        <v>1.95772E-3</v>
      </c>
      <c r="L37">
        <v>2.2581799999999998E-3</v>
      </c>
      <c r="M37">
        <v>2.7391199999999998E-3</v>
      </c>
      <c r="N37">
        <v>3.3396300000000001E-3</v>
      </c>
      <c r="O37">
        <v>4.0325300000000003E-3</v>
      </c>
      <c r="P37">
        <v>4.7933200000000002E-3</v>
      </c>
      <c r="Q37">
        <v>5.5919100000000003E-3</v>
      </c>
      <c r="R37">
        <v>0</v>
      </c>
      <c r="S37">
        <v>0</v>
      </c>
      <c r="T37">
        <v>0</v>
      </c>
      <c r="U37" t="s">
        <v>409</v>
      </c>
    </row>
    <row r="38" spans="1:21" x14ac:dyDescent="0.35">
      <c r="A38" t="s">
        <v>407</v>
      </c>
      <c r="B38" t="s">
        <v>11</v>
      </c>
      <c r="C38" t="str">
        <f>INDEX('GCAM Crosswalk'!M$5:M$36,MATCH(B38,'GCAM Crosswalk'!L$5:L$36,0))</f>
        <v>Africa_Eastern</v>
      </c>
      <c r="D38" t="s">
        <v>376</v>
      </c>
      <c r="E38" t="str">
        <f>INDEX('GCAM Crosswalk'!J$5:J$111,MATCH(D38,'GCAM Crosswalk'!I$5:I$111,0))</f>
        <v>Industry</v>
      </c>
      <c r="F38" t="s">
        <v>225</v>
      </c>
      <c r="G38">
        <v>1.00909E-3</v>
      </c>
      <c r="H38">
        <v>2.2010200000000001E-3</v>
      </c>
      <c r="I38">
        <v>3.4658499999999999E-3</v>
      </c>
      <c r="J38">
        <v>3.6643000000000001E-3</v>
      </c>
      <c r="K38">
        <v>4.2658899999999996E-3</v>
      </c>
      <c r="L38">
        <v>4.9205999999999998E-3</v>
      </c>
      <c r="M38">
        <v>5.9686000000000001E-3</v>
      </c>
      <c r="N38">
        <v>7.2771900000000002E-3</v>
      </c>
      <c r="O38">
        <v>8.7870899999999991E-3</v>
      </c>
      <c r="P38">
        <v>1.04449E-2</v>
      </c>
      <c r="Q38">
        <v>1.2185E-2</v>
      </c>
      <c r="R38">
        <v>0</v>
      </c>
      <c r="S38">
        <v>0</v>
      </c>
      <c r="T38">
        <v>0</v>
      </c>
      <c r="U38" t="s">
        <v>409</v>
      </c>
    </row>
    <row r="39" spans="1:21" x14ac:dyDescent="0.35">
      <c r="A39" t="s">
        <v>407</v>
      </c>
      <c r="B39" t="s">
        <v>11</v>
      </c>
      <c r="C39" t="str">
        <f>INDEX('GCAM Crosswalk'!M$5:M$36,MATCH(B39,'GCAM Crosswalk'!L$5:L$36,0))</f>
        <v>Africa_Eastern</v>
      </c>
      <c r="D39" t="s">
        <v>377</v>
      </c>
      <c r="E39" t="str">
        <f>INDEX('GCAM Crosswalk'!J$5:J$111,MATCH(D39,'GCAM Crosswalk'!I$5:I$111,0))</f>
        <v>Industry</v>
      </c>
      <c r="F39" t="s">
        <v>225</v>
      </c>
      <c r="G39" s="3">
        <v>9.6018600000000003E-4</v>
      </c>
      <c r="H39">
        <v>2.0942399999999998E-3</v>
      </c>
      <c r="I39">
        <v>3.2982799999999998E-3</v>
      </c>
      <c r="J39">
        <v>3.4866200000000002E-3</v>
      </c>
      <c r="K39">
        <v>4.0593900000000004E-3</v>
      </c>
      <c r="L39">
        <v>4.6823999999999998E-3</v>
      </c>
      <c r="M39">
        <v>5.6796399999999997E-3</v>
      </c>
      <c r="N39">
        <v>6.9248299999999999E-3</v>
      </c>
      <c r="O39">
        <v>8.3615700000000005E-3</v>
      </c>
      <c r="P39">
        <v>9.9390999999999993E-3</v>
      </c>
      <c r="Q39">
        <v>1.1594999999999999E-2</v>
      </c>
      <c r="R39">
        <v>0</v>
      </c>
      <c r="S39">
        <v>0</v>
      </c>
      <c r="T39">
        <v>0</v>
      </c>
      <c r="U39" t="s">
        <v>409</v>
      </c>
    </row>
    <row r="40" spans="1:21" x14ac:dyDescent="0.35">
      <c r="A40" t="s">
        <v>407</v>
      </c>
      <c r="B40" t="s">
        <v>11</v>
      </c>
      <c r="C40" t="str">
        <f>INDEX('GCAM Crosswalk'!M$5:M$36,MATCH(B40,'GCAM Crosswalk'!L$5:L$36,0))</f>
        <v>Africa_Eastern</v>
      </c>
      <c r="D40" t="s">
        <v>362</v>
      </c>
      <c r="E40" t="str">
        <f>INDEX('GCAM Crosswalk'!J$5:J$111,MATCH(D40,'GCAM Crosswalk'!I$5:I$111,0))</f>
        <v>Industry</v>
      </c>
      <c r="F40" t="s">
        <v>318</v>
      </c>
      <c r="G40">
        <v>0.46418500000000001</v>
      </c>
      <c r="H40">
        <v>0.66251199999999999</v>
      </c>
      <c r="I40">
        <v>0.71427099999999999</v>
      </c>
      <c r="J40">
        <v>0.82730360000000003</v>
      </c>
      <c r="K40">
        <v>0.96893229659999902</v>
      </c>
      <c r="L40">
        <v>1.25730134859999</v>
      </c>
      <c r="M40">
        <v>1.8919782961</v>
      </c>
      <c r="N40">
        <v>2.6771813886000002</v>
      </c>
      <c r="O40">
        <v>3.4207804990000001</v>
      </c>
      <c r="P40">
        <v>4.0836035591599904</v>
      </c>
      <c r="Q40">
        <v>4.5171574462099997</v>
      </c>
      <c r="R40">
        <v>0</v>
      </c>
      <c r="S40">
        <v>0</v>
      </c>
      <c r="T40">
        <v>0</v>
      </c>
      <c r="U40" t="s">
        <v>409</v>
      </c>
    </row>
    <row r="41" spans="1:21" x14ac:dyDescent="0.35">
      <c r="A41" t="s">
        <v>407</v>
      </c>
      <c r="B41" t="s">
        <v>11</v>
      </c>
      <c r="C41" t="str">
        <f>INDEX('GCAM Crosswalk'!M$5:M$36,MATCH(B41,'GCAM Crosswalk'!L$5:L$36,0))</f>
        <v>Africa_Eastern</v>
      </c>
      <c r="D41" t="s">
        <v>362</v>
      </c>
      <c r="E41" t="str">
        <f>INDEX('GCAM Crosswalk'!J$5:J$111,MATCH(D41,'GCAM Crosswalk'!I$5:I$111,0))</f>
        <v>Industry</v>
      </c>
      <c r="F41" t="s">
        <v>339</v>
      </c>
      <c r="G41">
        <v>8.5523000000000005E-3</v>
      </c>
      <c r="H41">
        <v>7.6414999999999999E-3</v>
      </c>
      <c r="I41">
        <v>1.0370600000000001E-2</v>
      </c>
      <c r="J41">
        <v>3.8886200000000003E-2</v>
      </c>
      <c r="K41">
        <v>4.9124500000000001E-2</v>
      </c>
      <c r="L41">
        <v>6.6035700000000003E-2</v>
      </c>
      <c r="M41">
        <v>0.11236110000000001</v>
      </c>
      <c r="N41">
        <v>0.19257157999999999</v>
      </c>
      <c r="O41">
        <v>0.30320470999999999</v>
      </c>
      <c r="P41">
        <v>0.44059520999999902</v>
      </c>
      <c r="Q41">
        <v>0.59424395299999999</v>
      </c>
      <c r="R41">
        <v>0</v>
      </c>
      <c r="S41">
        <v>0</v>
      </c>
      <c r="T41">
        <v>0</v>
      </c>
      <c r="U41" t="s">
        <v>409</v>
      </c>
    </row>
    <row r="42" spans="1:21" x14ac:dyDescent="0.35">
      <c r="A42" t="s">
        <v>407</v>
      </c>
      <c r="B42" t="s">
        <v>11</v>
      </c>
      <c r="C42" t="str">
        <f>INDEX('GCAM Crosswalk'!M$5:M$36,MATCH(B42,'GCAM Crosswalk'!L$5:L$36,0))</f>
        <v>Africa_Eastern</v>
      </c>
      <c r="D42" t="s">
        <v>362</v>
      </c>
      <c r="E42" t="str">
        <f>INDEX('GCAM Crosswalk'!J$5:J$111,MATCH(D42,'GCAM Crosswalk'!I$5:I$111,0))</f>
        <v>Industry</v>
      </c>
      <c r="F42" t="s">
        <v>225</v>
      </c>
      <c r="G42">
        <v>8.6117999999999993E-3</v>
      </c>
      <c r="H42">
        <v>1.8635100000000002E-2</v>
      </c>
      <c r="I42">
        <v>2.2233800000000001E-2</v>
      </c>
      <c r="J42">
        <v>3.5558300000000001E-2</v>
      </c>
      <c r="K42">
        <v>6.3727499999999895E-2</v>
      </c>
      <c r="L42">
        <v>0.12790570000000001</v>
      </c>
      <c r="M42">
        <v>0.30896839999999998</v>
      </c>
      <c r="N42">
        <v>0.68778399999999995</v>
      </c>
      <c r="O42">
        <v>1.3103971999999999</v>
      </c>
      <c r="P42">
        <v>2.2067256899999999</v>
      </c>
      <c r="Q42">
        <v>3.3998178000000001</v>
      </c>
      <c r="R42">
        <v>0</v>
      </c>
      <c r="S42">
        <v>0</v>
      </c>
      <c r="T42">
        <v>0</v>
      </c>
      <c r="U42" t="s">
        <v>409</v>
      </c>
    </row>
    <row r="43" spans="1:21" x14ac:dyDescent="0.35">
      <c r="A43" t="s">
        <v>407</v>
      </c>
      <c r="B43" t="s">
        <v>11</v>
      </c>
      <c r="C43" t="str">
        <f>INDEX('GCAM Crosswalk'!M$5:M$36,MATCH(B43,'GCAM Crosswalk'!L$5:L$36,0))</f>
        <v>Africa_Eastern</v>
      </c>
      <c r="D43" t="s">
        <v>362</v>
      </c>
      <c r="E43" t="str">
        <f>INDEX('GCAM Crosswalk'!J$5:J$111,MATCH(D43,'GCAM Crosswalk'!I$5:I$111,0))</f>
        <v>Industry</v>
      </c>
      <c r="F43" t="s">
        <v>408</v>
      </c>
      <c r="G43">
        <v>0</v>
      </c>
      <c r="H43">
        <v>1.341E-2</v>
      </c>
      <c r="I43">
        <v>2.4278500000000001E-2</v>
      </c>
      <c r="J43">
        <v>1.21756E-2</v>
      </c>
      <c r="K43">
        <v>1.5947780000000002E-2</v>
      </c>
      <c r="L43">
        <v>2.1670700000000001E-2</v>
      </c>
      <c r="M43">
        <v>3.6064479999999899E-2</v>
      </c>
      <c r="N43">
        <v>5.8750509999999902E-2</v>
      </c>
      <c r="O43">
        <v>8.9804400000000006E-2</v>
      </c>
      <c r="P43">
        <v>0.13407375299999999</v>
      </c>
      <c r="Q43">
        <v>0.18998425599999999</v>
      </c>
      <c r="R43">
        <v>0</v>
      </c>
      <c r="S43">
        <v>0</v>
      </c>
      <c r="T43">
        <v>0</v>
      </c>
      <c r="U43" t="s">
        <v>409</v>
      </c>
    </row>
    <row r="44" spans="1:21" x14ac:dyDescent="0.35">
      <c r="A44" t="s">
        <v>407</v>
      </c>
      <c r="B44" t="s">
        <v>11</v>
      </c>
      <c r="C44" t="str">
        <f>INDEX('GCAM Crosswalk'!M$5:M$36,MATCH(B44,'GCAM Crosswalk'!L$5:L$36,0))</f>
        <v>Africa_Eastern</v>
      </c>
      <c r="D44" t="s">
        <v>362</v>
      </c>
      <c r="E44" t="str">
        <f>INDEX('GCAM Crosswalk'!J$5:J$111,MATCH(D44,'GCAM Crosswalk'!I$5:I$111,0))</f>
        <v>Industry</v>
      </c>
      <c r="F44" t="s">
        <v>410</v>
      </c>
      <c r="G44">
        <v>0</v>
      </c>
      <c r="H44">
        <v>0</v>
      </c>
      <c r="I44">
        <v>0</v>
      </c>
      <c r="J44">
        <v>0</v>
      </c>
      <c r="K44">
        <v>0</v>
      </c>
      <c r="L44" s="3">
        <v>5.8564999999999995E-4</v>
      </c>
      <c r="M44">
        <v>8.8272030000000005E-3</v>
      </c>
      <c r="N44">
        <v>2.5636032E-2</v>
      </c>
      <c r="O44">
        <v>5.2032968999999998E-2</v>
      </c>
      <c r="P44">
        <v>9.1190747999999905E-2</v>
      </c>
      <c r="Q44">
        <v>0.14435786959999999</v>
      </c>
      <c r="R44">
        <v>0</v>
      </c>
      <c r="S44">
        <v>0</v>
      </c>
      <c r="T44">
        <v>0</v>
      </c>
      <c r="U44" t="s">
        <v>409</v>
      </c>
    </row>
    <row r="45" spans="1:21" x14ac:dyDescent="0.35">
      <c r="A45" t="s">
        <v>407</v>
      </c>
      <c r="B45" t="s">
        <v>11</v>
      </c>
      <c r="C45" t="str">
        <f>INDEX('GCAM Crosswalk'!M$5:M$36,MATCH(B45,'GCAM Crosswalk'!L$5:L$36,0))</f>
        <v>Africa_Eastern</v>
      </c>
      <c r="D45" t="s">
        <v>362</v>
      </c>
      <c r="E45" t="str">
        <f>INDEX('GCAM Crosswalk'!J$5:J$111,MATCH(D45,'GCAM Crosswalk'!I$5:I$111,0))</f>
        <v>Industry</v>
      </c>
      <c r="F45" t="s">
        <v>411</v>
      </c>
      <c r="G45">
        <v>3.5643800000000003E-2</v>
      </c>
      <c r="H45">
        <v>6.1727400000000002E-2</v>
      </c>
      <c r="I45">
        <v>0.109111</v>
      </c>
      <c r="J45">
        <v>0.103017</v>
      </c>
      <c r="K45">
        <v>0.14261260000000001</v>
      </c>
      <c r="L45">
        <v>0.18862949999999901</v>
      </c>
      <c r="M45">
        <v>0.2591135</v>
      </c>
      <c r="N45">
        <v>0.3641257</v>
      </c>
      <c r="O45">
        <v>0.49853119999999901</v>
      </c>
      <c r="P45">
        <v>0.66378007999999999</v>
      </c>
      <c r="Q45">
        <v>0.86727343000000001</v>
      </c>
      <c r="R45">
        <v>0</v>
      </c>
      <c r="S45">
        <v>0</v>
      </c>
      <c r="T45">
        <v>0</v>
      </c>
      <c r="U45" t="s">
        <v>409</v>
      </c>
    </row>
    <row r="46" spans="1:21" x14ac:dyDescent="0.35">
      <c r="A46" t="s">
        <v>407</v>
      </c>
      <c r="B46" t="s">
        <v>11</v>
      </c>
      <c r="C46" t="str">
        <f>INDEX('GCAM Crosswalk'!M$5:M$36,MATCH(B46,'GCAM Crosswalk'!L$5:L$36,0))</f>
        <v>Africa_Eastern</v>
      </c>
      <c r="D46" t="s">
        <v>366</v>
      </c>
      <c r="E46" t="str">
        <f>INDEX('GCAM Crosswalk'!J$5:J$111,MATCH(D46,'GCAM Crosswalk'!I$5:I$111,0))</f>
        <v>Industry</v>
      </c>
      <c r="F46" t="s">
        <v>408</v>
      </c>
      <c r="G46">
        <v>0</v>
      </c>
      <c r="H46">
        <v>1.93914E-2</v>
      </c>
      <c r="I46">
        <v>5.9218999999999999E-3</v>
      </c>
      <c r="J46">
        <v>1.9600699999999999E-2</v>
      </c>
      <c r="K46">
        <v>2.1565999999999998E-2</v>
      </c>
      <c r="L46">
        <v>3.1079699999999998E-2</v>
      </c>
      <c r="M46">
        <v>5.4461900000000001E-2</v>
      </c>
      <c r="N46">
        <v>8.4153699999999998E-2</v>
      </c>
      <c r="O46">
        <v>0.12242400000000001</v>
      </c>
      <c r="P46">
        <v>0.17488699999999999</v>
      </c>
      <c r="Q46">
        <v>0.23089399999999999</v>
      </c>
      <c r="R46">
        <v>0</v>
      </c>
      <c r="S46">
        <v>0</v>
      </c>
      <c r="T46">
        <v>0</v>
      </c>
      <c r="U46" t="s">
        <v>409</v>
      </c>
    </row>
    <row r="47" spans="1:21" x14ac:dyDescent="0.35">
      <c r="A47" t="s">
        <v>407</v>
      </c>
      <c r="B47" t="s">
        <v>11</v>
      </c>
      <c r="C47" t="str">
        <f>INDEX('GCAM Crosswalk'!M$5:M$36,MATCH(B47,'GCAM Crosswalk'!L$5:L$36,0))</f>
        <v>Africa_Eastern</v>
      </c>
      <c r="D47" t="s">
        <v>366</v>
      </c>
      <c r="E47" t="str">
        <f>INDEX('GCAM Crosswalk'!J$5:J$111,MATCH(D47,'GCAM Crosswalk'!I$5:I$111,0))</f>
        <v>Industry</v>
      </c>
      <c r="F47" t="s">
        <v>411</v>
      </c>
      <c r="G47">
        <v>7.9896099999999994E-3</v>
      </c>
      <c r="H47">
        <v>1.5398E-2</v>
      </c>
      <c r="I47">
        <v>1.78707E-2</v>
      </c>
      <c r="J47">
        <v>2.1462499999999999E-2</v>
      </c>
      <c r="K47">
        <v>2.9239999999999999E-2</v>
      </c>
      <c r="L47">
        <v>3.8621500000000003E-2</v>
      </c>
      <c r="M47">
        <v>5.9869199999999997E-2</v>
      </c>
      <c r="N47">
        <v>9.9790699999999996E-2</v>
      </c>
      <c r="O47">
        <v>0.150815</v>
      </c>
      <c r="P47">
        <v>0.20794000000000001</v>
      </c>
      <c r="Q47">
        <v>0.27845500000000001</v>
      </c>
      <c r="R47">
        <v>0</v>
      </c>
      <c r="S47">
        <v>0</v>
      </c>
      <c r="T47">
        <v>0</v>
      </c>
      <c r="U47" t="s">
        <v>409</v>
      </c>
    </row>
    <row r="48" spans="1:21" x14ac:dyDescent="0.35">
      <c r="A48" t="s">
        <v>407</v>
      </c>
      <c r="B48" t="s">
        <v>11</v>
      </c>
      <c r="C48" t="str">
        <f>INDEX('GCAM Crosswalk'!M$5:M$36,MATCH(B48,'GCAM Crosswalk'!L$5:L$36,0))</f>
        <v>Africa_Eastern</v>
      </c>
      <c r="D48" t="s">
        <v>271</v>
      </c>
      <c r="E48" t="str">
        <f>INDEX('GCAM Crosswalk'!J$5:J$111,MATCH(D48,'GCAM Crosswalk'!I$5:I$111,0))</f>
        <v>Industry</v>
      </c>
      <c r="F48" t="s">
        <v>318</v>
      </c>
      <c r="G48">
        <v>2.84227E-3</v>
      </c>
      <c r="H48" s="3">
        <v>9.3331299999999996E-4</v>
      </c>
      <c r="I48">
        <v>1.40649E-3</v>
      </c>
      <c r="J48">
        <v>1.40649E-3</v>
      </c>
      <c r="K48">
        <v>1.7375260000000001E-3</v>
      </c>
      <c r="L48">
        <v>2.9092889999999998E-3</v>
      </c>
      <c r="M48">
        <v>6.8368309999999998E-3</v>
      </c>
      <c r="N48">
        <v>1.3743299E-2</v>
      </c>
      <c r="O48">
        <v>2.3418868999999998E-2</v>
      </c>
      <c r="P48">
        <v>3.5457749400000002E-2</v>
      </c>
      <c r="Q48">
        <v>4.66424036E-2</v>
      </c>
      <c r="R48">
        <v>0</v>
      </c>
      <c r="S48">
        <v>0</v>
      </c>
      <c r="T48">
        <v>0</v>
      </c>
      <c r="U48" t="s">
        <v>409</v>
      </c>
    </row>
    <row r="49" spans="1:21" x14ac:dyDescent="0.35">
      <c r="A49" t="s">
        <v>407</v>
      </c>
      <c r="B49" t="s">
        <v>11</v>
      </c>
      <c r="C49" t="str">
        <f>INDEX('GCAM Crosswalk'!M$5:M$36,MATCH(B49,'GCAM Crosswalk'!L$5:L$36,0))</f>
        <v>Africa_Eastern</v>
      </c>
      <c r="D49" t="s">
        <v>271</v>
      </c>
      <c r="E49" t="str">
        <f>INDEX('GCAM Crosswalk'!J$5:J$111,MATCH(D49,'GCAM Crosswalk'!I$5:I$111,0))</f>
        <v>Industry</v>
      </c>
      <c r="F49" t="s">
        <v>339</v>
      </c>
      <c r="G49">
        <v>2.42428E-3</v>
      </c>
      <c r="H49">
        <v>5.4131700000000001E-3</v>
      </c>
      <c r="I49">
        <v>8.1576600000000006E-3</v>
      </c>
      <c r="J49">
        <v>8.1576600000000006E-3</v>
      </c>
      <c r="K49">
        <v>1.007397E-2</v>
      </c>
      <c r="L49">
        <v>1.4387809999999999E-2</v>
      </c>
      <c r="M49">
        <v>2.8061139999999998E-2</v>
      </c>
      <c r="N49">
        <v>5.1832259999999998E-2</v>
      </c>
      <c r="O49">
        <v>8.8563669999999997E-2</v>
      </c>
      <c r="P49">
        <v>0.13982399099999901</v>
      </c>
      <c r="Q49">
        <v>0.19302025480000001</v>
      </c>
      <c r="R49">
        <v>0</v>
      </c>
      <c r="S49">
        <v>0</v>
      </c>
      <c r="T49">
        <v>0</v>
      </c>
      <c r="U49" t="s">
        <v>409</v>
      </c>
    </row>
    <row r="50" spans="1:21" x14ac:dyDescent="0.35">
      <c r="A50" t="s">
        <v>407</v>
      </c>
      <c r="B50" t="s">
        <v>11</v>
      </c>
      <c r="C50" t="str">
        <f>INDEX('GCAM Crosswalk'!M$5:M$36,MATCH(B50,'GCAM Crosswalk'!L$5:L$36,0))</f>
        <v>Africa_Eastern</v>
      </c>
      <c r="D50" t="s">
        <v>271</v>
      </c>
      <c r="E50" t="str">
        <f>INDEX('GCAM Crosswalk'!J$5:J$111,MATCH(D50,'GCAM Crosswalk'!I$5:I$111,0))</f>
        <v>Industry</v>
      </c>
      <c r="F50" t="s">
        <v>408</v>
      </c>
      <c r="G50">
        <v>0</v>
      </c>
      <c r="H50">
        <v>5.4131700000000001E-3</v>
      </c>
      <c r="I50">
        <v>8.1576600000000006E-3</v>
      </c>
      <c r="J50">
        <v>8.1576600000000006E-3</v>
      </c>
      <c r="K50">
        <v>1.002638E-2</v>
      </c>
      <c r="L50">
        <v>1.3446619999999999E-2</v>
      </c>
      <c r="M50">
        <v>2.1564070000000001E-2</v>
      </c>
      <c r="N50">
        <v>3.1445769999999998E-2</v>
      </c>
      <c r="O50">
        <v>4.4355661999999997E-2</v>
      </c>
      <c r="P50">
        <v>6.4018692000000002E-2</v>
      </c>
      <c r="Q50">
        <v>8.43788018E-2</v>
      </c>
      <c r="R50">
        <v>0</v>
      </c>
      <c r="S50">
        <v>0</v>
      </c>
      <c r="T50">
        <v>0</v>
      </c>
      <c r="U50" t="s">
        <v>409</v>
      </c>
    </row>
    <row r="51" spans="1:21" x14ac:dyDescent="0.35">
      <c r="A51" t="s">
        <v>407</v>
      </c>
      <c r="B51" t="s">
        <v>11</v>
      </c>
      <c r="C51" t="str">
        <f>INDEX('GCAM Crosswalk'!M$5:M$36,MATCH(B51,'GCAM Crosswalk'!L$5:L$36,0))</f>
        <v>Africa_Eastern</v>
      </c>
      <c r="D51" t="s">
        <v>271</v>
      </c>
      <c r="E51" t="str">
        <f>INDEX('GCAM Crosswalk'!J$5:J$111,MATCH(D51,'GCAM Crosswalk'!I$5:I$111,0))</f>
        <v>Industry</v>
      </c>
      <c r="F51" t="s">
        <v>410</v>
      </c>
      <c r="G51">
        <v>0</v>
      </c>
      <c r="H51">
        <v>0</v>
      </c>
      <c r="I51">
        <v>0</v>
      </c>
      <c r="J51">
        <v>0</v>
      </c>
      <c r="K51">
        <v>0</v>
      </c>
      <c r="L51" s="3">
        <v>1.0317199999999999E-4</v>
      </c>
      <c r="M51">
        <v>1.8279577999999999E-3</v>
      </c>
      <c r="N51">
        <v>5.0517074E-3</v>
      </c>
      <c r="O51">
        <v>1.09576865999999E-2</v>
      </c>
      <c r="P51">
        <v>2.1773005099999999E-2</v>
      </c>
      <c r="Q51">
        <v>3.5846300300000002E-2</v>
      </c>
      <c r="R51">
        <v>0</v>
      </c>
      <c r="S51">
        <v>0</v>
      </c>
      <c r="T51">
        <v>0</v>
      </c>
      <c r="U51" t="s">
        <v>409</v>
      </c>
    </row>
    <row r="52" spans="1:21" x14ac:dyDescent="0.35">
      <c r="A52" t="s">
        <v>407</v>
      </c>
      <c r="B52" t="s">
        <v>11</v>
      </c>
      <c r="C52" t="str">
        <f>INDEX('GCAM Crosswalk'!M$5:M$36,MATCH(B52,'GCAM Crosswalk'!L$5:L$36,0))</f>
        <v>Africa_Eastern</v>
      </c>
      <c r="D52" t="s">
        <v>271</v>
      </c>
      <c r="E52" t="str">
        <f>INDEX('GCAM Crosswalk'!J$5:J$111,MATCH(D52,'GCAM Crosswalk'!I$5:I$111,0))</f>
        <v>Industry</v>
      </c>
      <c r="F52" t="s">
        <v>411</v>
      </c>
      <c r="G52">
        <v>3.09297E-3</v>
      </c>
      <c r="H52">
        <v>6.9065000000000003E-3</v>
      </c>
      <c r="I52">
        <v>1.0408000000000001E-2</v>
      </c>
      <c r="J52">
        <v>1.0408000000000001E-2</v>
      </c>
      <c r="K52">
        <v>1.416946E-2</v>
      </c>
      <c r="L52">
        <v>1.9191509999999998E-2</v>
      </c>
      <c r="M52">
        <v>2.514046E-2</v>
      </c>
      <c r="N52">
        <v>3.6492139999999999E-2</v>
      </c>
      <c r="O52">
        <v>5.2522800000000001E-2</v>
      </c>
      <c r="P52">
        <v>7.3614743999999996E-2</v>
      </c>
      <c r="Q52">
        <v>9.9468177599999999E-2</v>
      </c>
      <c r="R52">
        <v>0</v>
      </c>
      <c r="S52">
        <v>0</v>
      </c>
      <c r="T52">
        <v>0</v>
      </c>
      <c r="U52" t="s">
        <v>409</v>
      </c>
    </row>
    <row r="53" spans="1:21" x14ac:dyDescent="0.35">
      <c r="A53" t="s">
        <v>407</v>
      </c>
      <c r="B53" t="s">
        <v>11</v>
      </c>
      <c r="C53" t="str">
        <f>INDEX('GCAM Crosswalk'!M$5:M$36,MATCH(B53,'GCAM Crosswalk'!L$5:L$36,0))</f>
        <v>Africa_Eastern</v>
      </c>
      <c r="D53" t="s">
        <v>325</v>
      </c>
      <c r="E53" t="str">
        <f>INDEX('GCAM Crosswalk'!J$5:J$111,MATCH(D53,'GCAM Crosswalk'!I$5:I$111,0))</f>
        <v>Residential</v>
      </c>
      <c r="F53" t="s">
        <v>225</v>
      </c>
      <c r="G53">
        <v>4.83484E-3</v>
      </c>
      <c r="H53">
        <v>9.8343200000000006E-3</v>
      </c>
      <c r="I53">
        <v>1.54074E-2</v>
      </c>
      <c r="J53">
        <v>2.27692E-2</v>
      </c>
      <c r="K53">
        <v>3.4186300000000003E-2</v>
      </c>
      <c r="L53">
        <v>4.5515E-2</v>
      </c>
      <c r="M53">
        <v>7.1834060000000005E-2</v>
      </c>
      <c r="N53">
        <v>0.11723432</v>
      </c>
      <c r="O53">
        <v>0.18436714000000001</v>
      </c>
      <c r="P53">
        <v>0.27397563000000003</v>
      </c>
      <c r="Q53">
        <v>0.38245826999999999</v>
      </c>
      <c r="R53">
        <v>0</v>
      </c>
      <c r="S53">
        <v>0</v>
      </c>
      <c r="T53">
        <v>0</v>
      </c>
      <c r="U53" t="s">
        <v>409</v>
      </c>
    </row>
    <row r="54" spans="1:21" x14ac:dyDescent="0.35">
      <c r="A54" t="s">
        <v>407</v>
      </c>
      <c r="B54" t="s">
        <v>11</v>
      </c>
      <c r="C54" t="str">
        <f>INDEX('GCAM Crosswalk'!M$5:M$36,MATCH(B54,'GCAM Crosswalk'!L$5:L$36,0))</f>
        <v>Africa_Eastern</v>
      </c>
      <c r="D54" t="s">
        <v>240</v>
      </c>
      <c r="E54" t="str">
        <f>INDEX('GCAM Crosswalk'!J$5:J$111,MATCH(D54,'GCAM Crosswalk'!I$5:I$111,0))</f>
        <v>Residential</v>
      </c>
      <c r="F54" t="s">
        <v>413</v>
      </c>
      <c r="G54">
        <v>0.17663799999999999</v>
      </c>
      <c r="H54">
        <v>0.25546200000000002</v>
      </c>
      <c r="I54">
        <v>0.28848000000000001</v>
      </c>
      <c r="J54">
        <v>0.31726799999999999</v>
      </c>
      <c r="K54">
        <v>0.36105969999999998</v>
      </c>
      <c r="L54">
        <v>0.41737049999999998</v>
      </c>
      <c r="M54">
        <v>0.52511229999999998</v>
      </c>
      <c r="N54">
        <v>0.6452331</v>
      </c>
      <c r="O54">
        <v>0.76111819999999997</v>
      </c>
      <c r="P54">
        <v>0.87522840000000002</v>
      </c>
      <c r="Q54">
        <v>0.9804581</v>
      </c>
      <c r="R54">
        <v>0</v>
      </c>
      <c r="S54">
        <v>0</v>
      </c>
      <c r="T54">
        <v>0</v>
      </c>
      <c r="U54" t="s">
        <v>409</v>
      </c>
    </row>
    <row r="55" spans="1:21" x14ac:dyDescent="0.35">
      <c r="A55" t="s">
        <v>407</v>
      </c>
      <c r="B55" t="s">
        <v>11</v>
      </c>
      <c r="C55" t="str">
        <f>INDEX('GCAM Crosswalk'!M$5:M$36,MATCH(B55,'GCAM Crosswalk'!L$5:L$36,0))</f>
        <v>Africa_Eastern</v>
      </c>
      <c r="D55" t="s">
        <v>326</v>
      </c>
      <c r="E55" t="str">
        <f>INDEX('GCAM Crosswalk'!J$5:J$111,MATCH(D55,'GCAM Crosswalk'!I$5:I$111,0))</f>
        <v>Residential</v>
      </c>
      <c r="F55" t="s">
        <v>318</v>
      </c>
      <c r="G55">
        <v>0.15330199999999999</v>
      </c>
      <c r="H55">
        <v>0.216749</v>
      </c>
      <c r="I55">
        <v>0.235122</v>
      </c>
      <c r="J55">
        <v>0.26763399999999998</v>
      </c>
      <c r="K55">
        <v>0.27948000000000001</v>
      </c>
      <c r="L55">
        <v>0.36981609999999998</v>
      </c>
      <c r="M55">
        <v>0.64077269999999997</v>
      </c>
      <c r="N55">
        <v>1.0197843</v>
      </c>
      <c r="O55">
        <v>1.35725286</v>
      </c>
      <c r="P55">
        <v>1.5894673500000001</v>
      </c>
      <c r="Q55">
        <v>1.6943519</v>
      </c>
      <c r="R55">
        <v>0</v>
      </c>
      <c r="S55">
        <v>0</v>
      </c>
      <c r="T55">
        <v>0</v>
      </c>
      <c r="U55" t="s">
        <v>409</v>
      </c>
    </row>
    <row r="56" spans="1:21" x14ac:dyDescent="0.35">
      <c r="A56" t="s">
        <v>407</v>
      </c>
      <c r="B56" t="s">
        <v>11</v>
      </c>
      <c r="C56" t="str">
        <f>INDEX('GCAM Crosswalk'!M$5:M$36,MATCH(B56,'GCAM Crosswalk'!L$5:L$36,0))</f>
        <v>Africa_Eastern</v>
      </c>
      <c r="D56" t="s">
        <v>326</v>
      </c>
      <c r="E56" t="str">
        <f>INDEX('GCAM Crosswalk'!J$5:J$111,MATCH(D56,'GCAM Crosswalk'!I$5:I$111,0))</f>
        <v>Residential</v>
      </c>
      <c r="F56" t="s">
        <v>339</v>
      </c>
      <c r="G56" s="3">
        <v>1.9880000000000001E-4</v>
      </c>
      <c r="H56" s="3">
        <v>2.0000000000000002E-5</v>
      </c>
      <c r="I56" s="3">
        <v>6.02E-5</v>
      </c>
      <c r="J56" s="3">
        <v>2.02E-5</v>
      </c>
      <c r="K56" s="3">
        <v>2.10398499999999E-5</v>
      </c>
      <c r="L56" s="3">
        <v>2.4229589999999999E-5</v>
      </c>
      <c r="M56" s="3">
        <v>3.3818659999999999E-5</v>
      </c>
      <c r="N56" s="3">
        <v>4.7328839999999901E-5</v>
      </c>
      <c r="O56" s="3">
        <v>6.1637139000000007E-5</v>
      </c>
      <c r="P56" s="3">
        <v>7.3616649999999999E-5</v>
      </c>
      <c r="Q56" s="3">
        <v>8.1702968999999894E-5</v>
      </c>
      <c r="R56">
        <v>0</v>
      </c>
      <c r="S56">
        <v>0</v>
      </c>
      <c r="T56">
        <v>0</v>
      </c>
      <c r="U56" t="s">
        <v>409</v>
      </c>
    </row>
    <row r="57" spans="1:21" x14ac:dyDescent="0.35">
      <c r="A57" t="s">
        <v>407</v>
      </c>
      <c r="B57" t="s">
        <v>11</v>
      </c>
      <c r="C57" t="str">
        <f>INDEX('GCAM Crosswalk'!M$5:M$36,MATCH(B57,'GCAM Crosswalk'!L$5:L$36,0))</f>
        <v>Africa_Eastern</v>
      </c>
      <c r="D57" t="s">
        <v>326</v>
      </c>
      <c r="E57" t="str">
        <f>INDEX('GCAM Crosswalk'!J$5:J$111,MATCH(D57,'GCAM Crosswalk'!I$5:I$111,0))</f>
        <v>Residential</v>
      </c>
      <c r="F57" t="s">
        <v>225</v>
      </c>
      <c r="G57">
        <v>5.5998999999999997E-3</v>
      </c>
      <c r="H57">
        <v>1.13905E-2</v>
      </c>
      <c r="I57">
        <v>1.7845400000000001E-2</v>
      </c>
      <c r="J57">
        <v>2.6372E-2</v>
      </c>
      <c r="K57">
        <v>3.3876160000000002E-2</v>
      </c>
      <c r="L57">
        <v>6.4359E-2</v>
      </c>
      <c r="M57">
        <v>0.1756489</v>
      </c>
      <c r="N57">
        <v>0.42728329999999998</v>
      </c>
      <c r="O57">
        <v>0.84258557999999995</v>
      </c>
      <c r="P57">
        <v>1.4432936599999999</v>
      </c>
      <c r="Q57">
        <v>2.1623551000000001</v>
      </c>
      <c r="R57">
        <v>0</v>
      </c>
      <c r="S57">
        <v>0</v>
      </c>
      <c r="T57">
        <v>0</v>
      </c>
      <c r="U57" t="s">
        <v>409</v>
      </c>
    </row>
    <row r="58" spans="1:21" x14ac:dyDescent="0.35">
      <c r="A58" t="s">
        <v>407</v>
      </c>
      <c r="B58" t="s">
        <v>11</v>
      </c>
      <c r="C58" t="str">
        <f>INDEX('GCAM Crosswalk'!M$5:M$36,MATCH(B58,'GCAM Crosswalk'!L$5:L$36,0))</f>
        <v>Africa_Eastern</v>
      </c>
      <c r="D58" t="s">
        <v>326</v>
      </c>
      <c r="E58" t="str">
        <f>INDEX('GCAM Crosswalk'!J$5:J$111,MATCH(D58,'GCAM Crosswalk'!I$5:I$111,0))</f>
        <v>Residential</v>
      </c>
      <c r="F58" t="s">
        <v>411</v>
      </c>
      <c r="G58">
        <v>2.00696E-2</v>
      </c>
      <c r="H58">
        <v>4.0525199999999997E-2</v>
      </c>
      <c r="I58">
        <v>4.5273000000000001E-2</v>
      </c>
      <c r="J58">
        <v>4.9040500000000001E-2</v>
      </c>
      <c r="K58">
        <v>5.3671200000000002E-2</v>
      </c>
      <c r="L58">
        <v>6.2240169999999997E-2</v>
      </c>
      <c r="M58">
        <v>7.2822669999999895E-2</v>
      </c>
      <c r="N58">
        <v>8.6025099999999993E-2</v>
      </c>
      <c r="O58">
        <v>9.9803660000000002E-2</v>
      </c>
      <c r="P58">
        <v>0.11003802</v>
      </c>
      <c r="Q58">
        <v>0.11939849999999901</v>
      </c>
      <c r="R58">
        <v>0</v>
      </c>
      <c r="S58">
        <v>0</v>
      </c>
      <c r="T58">
        <v>0</v>
      </c>
      <c r="U58" t="s">
        <v>409</v>
      </c>
    </row>
    <row r="59" spans="1:21" x14ac:dyDescent="0.35">
      <c r="A59" t="s">
        <v>407</v>
      </c>
      <c r="B59" t="s">
        <v>11</v>
      </c>
      <c r="C59" t="str">
        <f>INDEX('GCAM Crosswalk'!M$5:M$36,MATCH(B59,'GCAM Crosswalk'!L$5:L$36,0))</f>
        <v>Africa_Eastern</v>
      </c>
      <c r="D59" t="s">
        <v>326</v>
      </c>
      <c r="E59" t="str">
        <f>INDEX('GCAM Crosswalk'!J$5:J$111,MATCH(D59,'GCAM Crosswalk'!I$5:I$111,0))</f>
        <v>Residential</v>
      </c>
      <c r="F59" t="s">
        <v>413</v>
      </c>
      <c r="G59">
        <v>1.3261799999999999</v>
      </c>
      <c r="H59">
        <v>1.91798</v>
      </c>
      <c r="I59">
        <v>2.16588</v>
      </c>
      <c r="J59">
        <v>2.3820199999999998</v>
      </c>
      <c r="K59">
        <v>2.452779</v>
      </c>
      <c r="L59">
        <v>2.5995689999999998</v>
      </c>
      <c r="M59">
        <v>2.710251</v>
      </c>
      <c r="N59">
        <v>2.6115430000000002</v>
      </c>
      <c r="O59">
        <v>2.4525764999999899</v>
      </c>
      <c r="P59">
        <v>2.2198832999999998</v>
      </c>
      <c r="Q59">
        <v>2.0615682</v>
      </c>
      <c r="R59">
        <v>0</v>
      </c>
      <c r="S59">
        <v>0</v>
      </c>
      <c r="T59">
        <v>0</v>
      </c>
      <c r="U59" t="s">
        <v>409</v>
      </c>
    </row>
    <row r="60" spans="1:21" x14ac:dyDescent="0.35">
      <c r="A60" t="s">
        <v>407</v>
      </c>
      <c r="B60" t="s">
        <v>11</v>
      </c>
      <c r="C60" t="str">
        <f>INDEX('GCAM Crosswalk'!M$5:M$36,MATCH(B60,'GCAM Crosswalk'!L$5:L$36,0))</f>
        <v>Africa_Eastern</v>
      </c>
      <c r="D60" t="s">
        <v>251</v>
      </c>
      <c r="E60" t="str">
        <f>INDEX('GCAM Crosswalk'!J$5:J$111,MATCH(D60,'GCAM Crosswalk'!I$5:I$111,0))</f>
        <v>International Aviation</v>
      </c>
      <c r="F60" t="s">
        <v>225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3">
        <v>2.9845699999999998E-8</v>
      </c>
      <c r="O60" s="3">
        <v>3.8322099999999999E-7</v>
      </c>
      <c r="P60" s="3">
        <v>4.5567599999999999E-6</v>
      </c>
      <c r="Q60" s="3">
        <v>4.68315E-5</v>
      </c>
      <c r="R60">
        <v>0</v>
      </c>
      <c r="S60">
        <v>0</v>
      </c>
      <c r="T60">
        <v>0</v>
      </c>
      <c r="U60" t="s">
        <v>409</v>
      </c>
    </row>
    <row r="61" spans="1:21" x14ac:dyDescent="0.35">
      <c r="A61" t="s">
        <v>407</v>
      </c>
      <c r="B61" t="s">
        <v>11</v>
      </c>
      <c r="C61" t="str">
        <f>INDEX('GCAM Crosswalk'!M$5:M$36,MATCH(B61,'GCAM Crosswalk'!L$5:L$36,0))</f>
        <v>Africa_Eastern</v>
      </c>
      <c r="D61" t="s">
        <v>251</v>
      </c>
      <c r="E61" t="str">
        <f>INDEX('GCAM Crosswalk'!J$5:J$111,MATCH(D61,'GCAM Crosswalk'!I$5:I$111,0))</f>
        <v>International Aviation</v>
      </c>
      <c r="F61" t="s">
        <v>410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3">
        <v>3.68945E-8</v>
      </c>
      <c r="O61" s="3">
        <v>1.0913700000000001E-6</v>
      </c>
      <c r="P61" s="3">
        <v>2.4637299999999999E-5</v>
      </c>
      <c r="Q61" s="3">
        <v>3.8616900000000001E-4</v>
      </c>
      <c r="R61">
        <v>0</v>
      </c>
      <c r="S61">
        <v>0</v>
      </c>
      <c r="T61">
        <v>0</v>
      </c>
      <c r="U61" t="s">
        <v>409</v>
      </c>
    </row>
    <row r="62" spans="1:21" x14ac:dyDescent="0.35">
      <c r="A62" t="s">
        <v>407</v>
      </c>
      <c r="B62" t="s">
        <v>11</v>
      </c>
      <c r="C62" t="str">
        <f>INDEX('GCAM Crosswalk'!M$5:M$36,MATCH(B62,'GCAM Crosswalk'!L$5:L$36,0))</f>
        <v>Africa_Eastern</v>
      </c>
      <c r="D62" t="s">
        <v>251</v>
      </c>
      <c r="E62" t="str">
        <f>INDEX('GCAM Crosswalk'!J$5:J$111,MATCH(D62,'GCAM Crosswalk'!I$5:I$111,0))</f>
        <v>International Aviation</v>
      </c>
      <c r="F62" t="s">
        <v>411</v>
      </c>
      <c r="G62">
        <v>1.8738600000000001E-2</v>
      </c>
      <c r="H62">
        <v>3.4931700000000003E-2</v>
      </c>
      <c r="I62">
        <v>4.3493700000000003E-2</v>
      </c>
      <c r="J62">
        <v>4.99053E-2</v>
      </c>
      <c r="K62">
        <v>6.4259899999999995E-2</v>
      </c>
      <c r="L62">
        <v>7.4125099999999999E-2</v>
      </c>
      <c r="M62">
        <v>9.9071999999999993E-2</v>
      </c>
      <c r="N62">
        <v>0.14211299999999999</v>
      </c>
      <c r="O62">
        <v>0.21298600000000001</v>
      </c>
      <c r="P62">
        <v>0.309255</v>
      </c>
      <c r="Q62">
        <v>0.43711299999999997</v>
      </c>
      <c r="R62">
        <v>0</v>
      </c>
      <c r="S62">
        <v>0</v>
      </c>
      <c r="T62">
        <v>0</v>
      </c>
      <c r="U62" t="s">
        <v>409</v>
      </c>
    </row>
    <row r="63" spans="1:21" x14ac:dyDescent="0.35">
      <c r="A63" t="s">
        <v>407</v>
      </c>
      <c r="B63" t="s">
        <v>11</v>
      </c>
      <c r="C63" t="str">
        <f>INDEX('GCAM Crosswalk'!M$5:M$36,MATCH(B63,'GCAM Crosswalk'!L$5:L$36,0))</f>
        <v>Africa_Eastern</v>
      </c>
      <c r="D63" t="s">
        <v>254</v>
      </c>
      <c r="E63" t="str">
        <f>INDEX('GCAM Crosswalk'!J$5:J$111,MATCH(D63,'GCAM Crosswalk'!I$5:I$111,0))</f>
        <v>Transportation</v>
      </c>
      <c r="F63" t="s">
        <v>339</v>
      </c>
      <c r="G63" s="3">
        <v>1.78894E-4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409</v>
      </c>
    </row>
    <row r="64" spans="1:21" x14ac:dyDescent="0.35">
      <c r="A64" t="s">
        <v>407</v>
      </c>
      <c r="B64" t="s">
        <v>11</v>
      </c>
      <c r="C64" t="str">
        <f>INDEX('GCAM Crosswalk'!M$5:M$36,MATCH(B64,'GCAM Crosswalk'!L$5:L$36,0))</f>
        <v>Africa_Eastern</v>
      </c>
      <c r="D64" t="s">
        <v>254</v>
      </c>
      <c r="E64" t="str">
        <f>INDEX('GCAM Crosswalk'!J$5:J$111,MATCH(D64,'GCAM Crosswalk'!I$5:I$111,0))</f>
        <v>Transportation</v>
      </c>
      <c r="F64" t="s">
        <v>225</v>
      </c>
      <c r="G64">
        <v>0</v>
      </c>
      <c r="H64" s="3">
        <v>9.7999099999999998E-6</v>
      </c>
      <c r="I64">
        <v>0</v>
      </c>
      <c r="J64">
        <v>0</v>
      </c>
      <c r="K64">
        <v>0</v>
      </c>
      <c r="L64" s="3">
        <v>5.0927300000000003E-5</v>
      </c>
      <c r="M64" s="3">
        <v>3.10888E-4</v>
      </c>
      <c r="N64" s="3">
        <v>8.8746787800000003E-4</v>
      </c>
      <c r="O64">
        <v>1.49559608E-3</v>
      </c>
      <c r="P64">
        <v>2.0658250400000001E-3</v>
      </c>
      <c r="Q64">
        <v>2.6804029E-3</v>
      </c>
      <c r="R64">
        <v>0</v>
      </c>
      <c r="S64">
        <v>0</v>
      </c>
      <c r="T64">
        <v>0</v>
      </c>
      <c r="U64" t="s">
        <v>409</v>
      </c>
    </row>
    <row r="65" spans="1:21" x14ac:dyDescent="0.35">
      <c r="A65" t="s">
        <v>407</v>
      </c>
      <c r="B65" t="s">
        <v>11</v>
      </c>
      <c r="C65" t="str">
        <f>INDEX('GCAM Crosswalk'!M$5:M$36,MATCH(B65,'GCAM Crosswalk'!L$5:L$36,0))</f>
        <v>Africa_Eastern</v>
      </c>
      <c r="D65" t="s">
        <v>254</v>
      </c>
      <c r="E65" t="str">
        <f>INDEX('GCAM Crosswalk'!J$5:J$111,MATCH(D65,'GCAM Crosswalk'!I$5:I$111,0))</f>
        <v>Transportation</v>
      </c>
      <c r="F65" t="s">
        <v>410</v>
      </c>
      <c r="G65">
        <v>0</v>
      </c>
      <c r="H65">
        <v>0</v>
      </c>
      <c r="I65">
        <v>0</v>
      </c>
      <c r="J65">
        <v>0</v>
      </c>
      <c r="K65">
        <v>0</v>
      </c>
      <c r="L65" s="3">
        <v>7.8608000000000004E-5</v>
      </c>
      <c r="M65" s="3">
        <v>4.1678599999999999E-4</v>
      </c>
      <c r="N65">
        <v>1.185778699E-3</v>
      </c>
      <c r="O65">
        <v>1.9942454399999999E-3</v>
      </c>
      <c r="P65">
        <v>2.7673849999999998E-3</v>
      </c>
      <c r="Q65">
        <v>3.6073486E-3</v>
      </c>
      <c r="R65">
        <v>0</v>
      </c>
      <c r="S65">
        <v>0</v>
      </c>
      <c r="T65">
        <v>0</v>
      </c>
      <c r="U65" t="s">
        <v>409</v>
      </c>
    </row>
    <row r="66" spans="1:21" x14ac:dyDescent="0.35">
      <c r="A66" t="s">
        <v>407</v>
      </c>
      <c r="B66" t="s">
        <v>11</v>
      </c>
      <c r="C66" t="str">
        <f>INDEX('GCAM Crosswalk'!M$5:M$36,MATCH(B66,'GCAM Crosswalk'!L$5:L$36,0))</f>
        <v>Africa_Eastern</v>
      </c>
      <c r="D66" t="s">
        <v>254</v>
      </c>
      <c r="E66" t="str">
        <f>INDEX('GCAM Crosswalk'!J$5:J$111,MATCH(D66,'GCAM Crosswalk'!I$5:I$111,0))</f>
        <v>Transportation</v>
      </c>
      <c r="F66" t="s">
        <v>411</v>
      </c>
      <c r="G66">
        <v>5.4055049999999997E-3</v>
      </c>
      <c r="H66">
        <v>1.447687E-3</v>
      </c>
      <c r="I66">
        <v>2.3309839999999999E-3</v>
      </c>
      <c r="J66">
        <v>2.840076E-3</v>
      </c>
      <c r="K66">
        <v>3.4200979999999999E-3</v>
      </c>
      <c r="L66">
        <v>3.7456199999999999E-3</v>
      </c>
      <c r="M66">
        <v>4.46990199999999E-3</v>
      </c>
      <c r="N66">
        <v>5.5040289999999997E-3</v>
      </c>
      <c r="O66">
        <v>6.8945550000000001E-3</v>
      </c>
      <c r="P66">
        <v>8.7266670000000005E-3</v>
      </c>
      <c r="Q66">
        <v>1.1003206E-2</v>
      </c>
      <c r="R66">
        <v>0</v>
      </c>
      <c r="S66">
        <v>0</v>
      </c>
      <c r="T66">
        <v>0</v>
      </c>
      <c r="U66" t="s">
        <v>409</v>
      </c>
    </row>
    <row r="67" spans="1:21" x14ac:dyDescent="0.35">
      <c r="A67" t="s">
        <v>407</v>
      </c>
      <c r="B67" t="s">
        <v>11</v>
      </c>
      <c r="C67" t="str">
        <f>INDEX('GCAM Crosswalk'!M$5:M$36,MATCH(B67,'GCAM Crosswalk'!L$5:L$36,0))</f>
        <v>Africa_Eastern</v>
      </c>
      <c r="D67" t="s">
        <v>257</v>
      </c>
      <c r="E67" t="str">
        <f>INDEX('GCAM Crosswalk'!J$5:J$111,MATCH(D67,'GCAM Crosswalk'!I$5:I$111,0))</f>
        <v>Transportation</v>
      </c>
      <c r="F67" t="s">
        <v>225</v>
      </c>
      <c r="G67">
        <v>0</v>
      </c>
      <c r="H67">
        <v>0</v>
      </c>
      <c r="I67">
        <v>0</v>
      </c>
      <c r="J67">
        <v>0</v>
      </c>
      <c r="K67" s="3">
        <v>7.3955599999999994E-5</v>
      </c>
      <c r="L67" s="3">
        <v>9.3337639411399998E-4</v>
      </c>
      <c r="M67">
        <v>7.5371548790279996E-3</v>
      </c>
      <c r="N67">
        <v>3.1455275704081E-2</v>
      </c>
      <c r="O67">
        <v>7.6506088379417997E-2</v>
      </c>
      <c r="P67">
        <v>0.14377225547616901</v>
      </c>
      <c r="Q67">
        <v>0.23276950725499901</v>
      </c>
      <c r="R67">
        <v>0</v>
      </c>
      <c r="S67">
        <v>0</v>
      </c>
      <c r="T67">
        <v>0</v>
      </c>
      <c r="U67" t="s">
        <v>409</v>
      </c>
    </row>
    <row r="68" spans="1:21" x14ac:dyDescent="0.35">
      <c r="A68" t="s">
        <v>407</v>
      </c>
      <c r="B68" t="s">
        <v>11</v>
      </c>
      <c r="C68" t="str">
        <f>INDEX('GCAM Crosswalk'!M$5:M$36,MATCH(B68,'GCAM Crosswalk'!L$5:L$36,0))</f>
        <v>Africa_Eastern</v>
      </c>
      <c r="D68" t="s">
        <v>257</v>
      </c>
      <c r="E68" t="str">
        <f>INDEX('GCAM Crosswalk'!J$5:J$111,MATCH(D68,'GCAM Crosswalk'!I$5:I$111,0))</f>
        <v>Transportation</v>
      </c>
      <c r="F68" t="s">
        <v>410</v>
      </c>
      <c r="G68">
        <v>0</v>
      </c>
      <c r="H68">
        <v>0</v>
      </c>
      <c r="I68">
        <v>0</v>
      </c>
      <c r="J68">
        <v>0</v>
      </c>
      <c r="K68">
        <v>0</v>
      </c>
      <c r="L68" s="3">
        <v>4.1304624500000003E-4</v>
      </c>
      <c r="M68">
        <v>5.8432339466000004E-3</v>
      </c>
      <c r="N68">
        <v>2.45217380986999E-2</v>
      </c>
      <c r="O68">
        <v>5.2258972986420002E-2</v>
      </c>
      <c r="P68">
        <v>8.6308010014E-2</v>
      </c>
      <c r="Q68">
        <v>0.121593953277999</v>
      </c>
      <c r="R68">
        <v>0</v>
      </c>
      <c r="S68">
        <v>0</v>
      </c>
      <c r="T68">
        <v>0</v>
      </c>
      <c r="U68" t="s">
        <v>409</v>
      </c>
    </row>
    <row r="69" spans="1:21" x14ac:dyDescent="0.35">
      <c r="A69" t="s">
        <v>407</v>
      </c>
      <c r="B69" t="s">
        <v>11</v>
      </c>
      <c r="C69" t="str">
        <f>INDEX('GCAM Crosswalk'!M$5:M$36,MATCH(B69,'GCAM Crosswalk'!L$5:L$36,0))</f>
        <v>Africa_Eastern</v>
      </c>
      <c r="D69" t="s">
        <v>257</v>
      </c>
      <c r="E69" t="str">
        <f>INDEX('GCAM Crosswalk'!J$5:J$111,MATCH(D69,'GCAM Crosswalk'!I$5:I$111,0))</f>
        <v>Transportation</v>
      </c>
      <c r="F69" t="s">
        <v>411</v>
      </c>
      <c r="G69">
        <v>6.902121E-2</v>
      </c>
      <c r="H69">
        <v>0.10304128</v>
      </c>
      <c r="I69">
        <v>0.1562858</v>
      </c>
      <c r="J69">
        <v>0.21921689999999999</v>
      </c>
      <c r="K69">
        <v>0.26616859940999998</v>
      </c>
      <c r="L69">
        <v>0.31508711712999998</v>
      </c>
      <c r="M69">
        <v>0.38887828480199998</v>
      </c>
      <c r="N69">
        <v>0.44395578652500001</v>
      </c>
      <c r="O69">
        <v>0.49244175349000002</v>
      </c>
      <c r="P69">
        <v>0.54723347385999999</v>
      </c>
      <c r="Q69">
        <v>0.62971691949999997</v>
      </c>
      <c r="R69">
        <v>0</v>
      </c>
      <c r="S69">
        <v>0</v>
      </c>
      <c r="T69">
        <v>0</v>
      </c>
      <c r="U69" t="s">
        <v>409</v>
      </c>
    </row>
    <row r="70" spans="1:21" x14ac:dyDescent="0.35">
      <c r="A70" t="s">
        <v>407</v>
      </c>
      <c r="B70" t="s">
        <v>11</v>
      </c>
      <c r="C70" t="str">
        <f>INDEX('GCAM Crosswalk'!M$5:M$36,MATCH(B70,'GCAM Crosswalk'!L$5:L$36,0))</f>
        <v>Africa_Eastern</v>
      </c>
      <c r="D70" t="s">
        <v>259</v>
      </c>
      <c r="E70" t="str">
        <f>INDEX('GCAM Crosswalk'!J$5:J$111,MATCH(D70,'GCAM Crosswalk'!I$5:I$111,0))</f>
        <v>Transportation</v>
      </c>
      <c r="F70" t="s">
        <v>225</v>
      </c>
      <c r="G70">
        <v>0</v>
      </c>
      <c r="H70" s="3">
        <v>9.7999799999999996E-6</v>
      </c>
      <c r="I70">
        <v>0</v>
      </c>
      <c r="J70">
        <v>0</v>
      </c>
      <c r="K70" s="3">
        <v>4.93246E-7</v>
      </c>
      <c r="L70" s="3">
        <v>1.4836099999999999E-6</v>
      </c>
      <c r="M70" s="3">
        <v>4.2403900000000002E-6</v>
      </c>
      <c r="N70" s="3">
        <v>5.3126520000000002E-4</v>
      </c>
      <c r="O70">
        <v>2.2942904999999898E-3</v>
      </c>
      <c r="P70">
        <v>9.2006184000000008E-3</v>
      </c>
      <c r="Q70">
        <v>3.1447425000000001E-2</v>
      </c>
      <c r="R70">
        <v>0</v>
      </c>
      <c r="S70">
        <v>0</v>
      </c>
      <c r="T70">
        <v>0</v>
      </c>
      <c r="U70" t="s">
        <v>409</v>
      </c>
    </row>
    <row r="71" spans="1:21" x14ac:dyDescent="0.35">
      <c r="A71" t="s">
        <v>407</v>
      </c>
      <c r="B71" t="s">
        <v>11</v>
      </c>
      <c r="C71" t="str">
        <f>INDEX('GCAM Crosswalk'!M$5:M$36,MATCH(B71,'GCAM Crosswalk'!L$5:L$36,0))</f>
        <v>Africa_Eastern</v>
      </c>
      <c r="D71" t="s">
        <v>259</v>
      </c>
      <c r="E71" t="str">
        <f>INDEX('GCAM Crosswalk'!J$5:J$111,MATCH(D71,'GCAM Crosswalk'!I$5:I$111,0))</f>
        <v>Transportation</v>
      </c>
      <c r="F71" t="s">
        <v>410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3">
        <v>1.7139400000000001E-4</v>
      </c>
      <c r="O71" s="3">
        <v>8.9532399999999997E-4</v>
      </c>
      <c r="P71">
        <v>4.4953700000000003E-3</v>
      </c>
      <c r="Q71">
        <v>1.8579600000000002E-2</v>
      </c>
      <c r="R71">
        <v>0</v>
      </c>
      <c r="S71">
        <v>0</v>
      </c>
      <c r="T71">
        <v>0</v>
      </c>
      <c r="U71" t="s">
        <v>409</v>
      </c>
    </row>
    <row r="72" spans="1:21" x14ac:dyDescent="0.35">
      <c r="A72" t="s">
        <v>407</v>
      </c>
      <c r="B72" t="s">
        <v>11</v>
      </c>
      <c r="C72" t="str">
        <f>INDEX('GCAM Crosswalk'!M$5:M$36,MATCH(B72,'GCAM Crosswalk'!L$5:L$36,0))</f>
        <v>Africa_Eastern</v>
      </c>
      <c r="D72" t="s">
        <v>259</v>
      </c>
      <c r="E72" t="str">
        <f>INDEX('GCAM Crosswalk'!J$5:J$111,MATCH(D72,'GCAM Crosswalk'!I$5:I$111,0))</f>
        <v>Transportation</v>
      </c>
      <c r="F72" t="s">
        <v>411</v>
      </c>
      <c r="G72">
        <v>1.51357999E-2</v>
      </c>
      <c r="H72">
        <v>2.81859E-2</v>
      </c>
      <c r="I72">
        <v>3.51268E-2</v>
      </c>
      <c r="J72">
        <v>4.0351100000000001E-2</v>
      </c>
      <c r="K72">
        <v>5.9294206000000002E-2</v>
      </c>
      <c r="L72">
        <v>7.5165721000000005E-2</v>
      </c>
      <c r="M72">
        <v>0.11068093999999901</v>
      </c>
      <c r="N72">
        <v>0.179087625</v>
      </c>
      <c r="O72">
        <v>0.29915620199999998</v>
      </c>
      <c r="P72">
        <v>0.47170545799999902</v>
      </c>
      <c r="Q72">
        <v>0.70143728999999999</v>
      </c>
      <c r="R72">
        <v>0</v>
      </c>
      <c r="S72">
        <v>0</v>
      </c>
      <c r="T72">
        <v>0</v>
      </c>
      <c r="U72" t="s">
        <v>409</v>
      </c>
    </row>
    <row r="73" spans="1:21" x14ac:dyDescent="0.35">
      <c r="A73" t="s">
        <v>407</v>
      </c>
      <c r="B73" t="s">
        <v>11</v>
      </c>
      <c r="C73" t="str">
        <f>INDEX('GCAM Crosswalk'!M$5:M$36,MATCH(B73,'GCAM Crosswalk'!L$5:L$36,0))</f>
        <v>Africa_Eastern</v>
      </c>
      <c r="D73" t="s">
        <v>261</v>
      </c>
      <c r="E73" t="str">
        <f>INDEX('GCAM Crosswalk'!J$5:J$111,MATCH(D73,'GCAM Crosswalk'!I$5:I$111,0))</f>
        <v>Transportation</v>
      </c>
      <c r="F73" t="s">
        <v>225</v>
      </c>
      <c r="G73">
        <v>0</v>
      </c>
      <c r="H73">
        <v>0</v>
      </c>
      <c r="I73">
        <v>0</v>
      </c>
      <c r="J73">
        <v>0</v>
      </c>
      <c r="K73">
        <v>2.1369900000000001E-3</v>
      </c>
      <c r="L73">
        <v>5.9565800000000004E-3</v>
      </c>
      <c r="M73">
        <v>1.0846239000000001E-2</v>
      </c>
      <c r="N73">
        <v>1.5862480000000002E-2</v>
      </c>
      <c r="O73">
        <v>1.953386E-2</v>
      </c>
      <c r="P73">
        <v>2.21322399999999E-2</v>
      </c>
      <c r="Q73">
        <v>2.3255829999999901E-2</v>
      </c>
      <c r="R73">
        <v>0</v>
      </c>
      <c r="S73">
        <v>0</v>
      </c>
      <c r="T73">
        <v>0</v>
      </c>
      <c r="U73" t="s">
        <v>409</v>
      </c>
    </row>
    <row r="74" spans="1:21" x14ac:dyDescent="0.35">
      <c r="A74" t="s">
        <v>407</v>
      </c>
      <c r="B74" t="s">
        <v>11</v>
      </c>
      <c r="C74" t="str">
        <f>INDEX('GCAM Crosswalk'!M$5:M$36,MATCH(B74,'GCAM Crosswalk'!L$5:L$36,0))</f>
        <v>Africa_Eastern</v>
      </c>
      <c r="D74" t="s">
        <v>261</v>
      </c>
      <c r="E74" t="str">
        <f>INDEX('GCAM Crosswalk'!J$5:J$111,MATCH(D74,'GCAM Crosswalk'!I$5:I$111,0))</f>
        <v>Transportation</v>
      </c>
      <c r="F74" t="s">
        <v>410</v>
      </c>
      <c r="G74">
        <v>0</v>
      </c>
      <c r="H74">
        <v>0</v>
      </c>
      <c r="I74">
        <v>0</v>
      </c>
      <c r="J74">
        <v>0</v>
      </c>
      <c r="K74">
        <v>0</v>
      </c>
      <c r="L74" s="3">
        <v>2.0918200000000002E-6</v>
      </c>
      <c r="M74" s="3">
        <v>1.2768424E-5</v>
      </c>
      <c r="N74" s="3">
        <v>4.8346147999999999E-5</v>
      </c>
      <c r="O74" s="3">
        <v>1.0402756E-4</v>
      </c>
      <c r="P74" s="3">
        <v>1.484635E-4</v>
      </c>
      <c r="Q74" s="3">
        <v>1.650256E-4</v>
      </c>
      <c r="R74">
        <v>0</v>
      </c>
      <c r="S74">
        <v>0</v>
      </c>
      <c r="T74">
        <v>0</v>
      </c>
      <c r="U74" t="s">
        <v>409</v>
      </c>
    </row>
    <row r="75" spans="1:21" x14ac:dyDescent="0.35">
      <c r="A75" t="s">
        <v>407</v>
      </c>
      <c r="B75" t="s">
        <v>11</v>
      </c>
      <c r="C75" t="str">
        <f>INDEX('GCAM Crosswalk'!M$5:M$36,MATCH(B75,'GCAM Crosswalk'!L$5:L$36,0))</f>
        <v>Africa_Eastern</v>
      </c>
      <c r="D75" t="s">
        <v>261</v>
      </c>
      <c r="E75" t="str">
        <f>INDEX('GCAM Crosswalk'!J$5:J$111,MATCH(D75,'GCAM Crosswalk'!I$5:I$111,0))</f>
        <v>Transportation</v>
      </c>
      <c r="F75" t="s">
        <v>411</v>
      </c>
      <c r="G75">
        <v>1.59346E-2</v>
      </c>
      <c r="H75">
        <v>2.37881E-2</v>
      </c>
      <c r="I75">
        <v>3.6080099999999997E-2</v>
      </c>
      <c r="J75">
        <v>5.0608399999999998E-2</v>
      </c>
      <c r="K75">
        <v>4.8094140899999999E-2</v>
      </c>
      <c r="L75">
        <v>4.4228878789999898E-2</v>
      </c>
      <c r="M75">
        <v>4.9898273930000001E-2</v>
      </c>
      <c r="N75">
        <v>5.8401947599999997E-2</v>
      </c>
      <c r="O75">
        <v>6.9390437999999999E-2</v>
      </c>
      <c r="P75">
        <v>8.0617383000000001E-2</v>
      </c>
      <c r="Q75">
        <v>9.3653585999999997E-2</v>
      </c>
      <c r="R75">
        <v>0</v>
      </c>
      <c r="S75">
        <v>0</v>
      </c>
      <c r="T75">
        <v>0</v>
      </c>
      <c r="U75" t="s">
        <v>409</v>
      </c>
    </row>
    <row r="76" spans="1:21" x14ac:dyDescent="0.35">
      <c r="A76" t="s">
        <v>407</v>
      </c>
      <c r="B76" t="s">
        <v>11</v>
      </c>
      <c r="C76" t="str">
        <f>INDEX('GCAM Crosswalk'!M$5:M$36,MATCH(B76,'GCAM Crosswalk'!L$5:L$36,0))</f>
        <v>Africa_Eastern</v>
      </c>
      <c r="D76" t="s">
        <v>327</v>
      </c>
      <c r="E76" t="str">
        <f>INDEX('GCAM Crosswalk'!J$5:J$111,MATCH(D76,'GCAM Crosswalk'!I$5:I$111,0))</f>
        <v>Transportation</v>
      </c>
      <c r="F76" t="s">
        <v>225</v>
      </c>
      <c r="G76">
        <v>0</v>
      </c>
      <c r="H76">
        <v>0</v>
      </c>
      <c r="I76">
        <v>0</v>
      </c>
      <c r="J76">
        <v>0</v>
      </c>
      <c r="K76">
        <v>0</v>
      </c>
      <c r="L76">
        <v>2.17818E-3</v>
      </c>
      <c r="M76">
        <v>5.3867999999999997E-3</v>
      </c>
      <c r="N76">
        <v>6.7774599999999999E-3</v>
      </c>
      <c r="O76">
        <v>7.5460099999999997E-3</v>
      </c>
      <c r="P76">
        <v>7.6692499999999999E-3</v>
      </c>
      <c r="Q76">
        <v>7.0443700000000003E-3</v>
      </c>
      <c r="R76">
        <v>0</v>
      </c>
      <c r="S76">
        <v>0</v>
      </c>
      <c r="T76">
        <v>0</v>
      </c>
      <c r="U76" t="s">
        <v>409</v>
      </c>
    </row>
    <row r="77" spans="1:21" x14ac:dyDescent="0.35">
      <c r="A77" t="s">
        <v>407</v>
      </c>
      <c r="B77" t="s">
        <v>11</v>
      </c>
      <c r="C77" t="str">
        <f>INDEX('GCAM Crosswalk'!M$5:M$36,MATCH(B77,'GCAM Crosswalk'!L$5:L$36,0))</f>
        <v>Africa_Eastern</v>
      </c>
      <c r="D77" t="s">
        <v>327</v>
      </c>
      <c r="E77" t="str">
        <f>INDEX('GCAM Crosswalk'!J$5:J$111,MATCH(D77,'GCAM Crosswalk'!I$5:I$111,0))</f>
        <v>Transportation</v>
      </c>
      <c r="F77" t="s">
        <v>411</v>
      </c>
      <c r="G77">
        <v>1.9882400000000001E-3</v>
      </c>
      <c r="H77">
        <v>2.9680700000000002E-3</v>
      </c>
      <c r="I77">
        <v>4.5018499999999999E-3</v>
      </c>
      <c r="J77">
        <v>6.3145099999999997E-3</v>
      </c>
      <c r="K77">
        <v>8.3499400000000001E-3</v>
      </c>
      <c r="L77">
        <v>6.5220800000000004E-3</v>
      </c>
      <c r="M77">
        <v>4.0769999999999999E-3</v>
      </c>
      <c r="N77">
        <v>3.2865799999999999E-3</v>
      </c>
      <c r="O77">
        <v>2.7153199999999998E-3</v>
      </c>
      <c r="P77">
        <v>2.0334699999999999E-3</v>
      </c>
      <c r="Q77">
        <v>1.6905399999999999E-3</v>
      </c>
      <c r="R77">
        <v>0</v>
      </c>
      <c r="S77">
        <v>0</v>
      </c>
      <c r="T77">
        <v>0</v>
      </c>
      <c r="U77" t="s">
        <v>409</v>
      </c>
    </row>
    <row r="78" spans="1:21" x14ac:dyDescent="0.35">
      <c r="A78" t="s">
        <v>407</v>
      </c>
      <c r="B78" t="s">
        <v>11</v>
      </c>
      <c r="C78" t="str">
        <f>INDEX('GCAM Crosswalk'!M$5:M$36,MATCH(B78,'GCAM Crosswalk'!L$5:L$36,0))</f>
        <v>Africa_Eastern</v>
      </c>
      <c r="D78" t="s">
        <v>265</v>
      </c>
      <c r="E78" t="str">
        <f>INDEX('GCAM Crosswalk'!J$5:J$111,MATCH(D78,'GCAM Crosswalk'!I$5:I$111,0))</f>
        <v>Transportation</v>
      </c>
      <c r="F78" t="s">
        <v>225</v>
      </c>
      <c r="G78">
        <v>0</v>
      </c>
      <c r="H78">
        <v>0</v>
      </c>
      <c r="I78">
        <v>0</v>
      </c>
      <c r="J78">
        <v>0</v>
      </c>
      <c r="K78">
        <v>0</v>
      </c>
      <c r="L78">
        <v>1.038977E-3</v>
      </c>
      <c r="M78">
        <v>1.14316909999999E-2</v>
      </c>
      <c r="N78">
        <v>3.2338554999999998E-2</v>
      </c>
      <c r="O78">
        <v>6.5986644099999894E-2</v>
      </c>
      <c r="P78">
        <v>0.1116244688</v>
      </c>
      <c r="Q78">
        <v>0.16498106600000001</v>
      </c>
      <c r="R78">
        <v>0</v>
      </c>
      <c r="S78">
        <v>0</v>
      </c>
      <c r="T78">
        <v>0</v>
      </c>
      <c r="U78" t="s">
        <v>409</v>
      </c>
    </row>
    <row r="79" spans="1:21" x14ac:dyDescent="0.35">
      <c r="A79" t="s">
        <v>407</v>
      </c>
      <c r="B79" t="s">
        <v>11</v>
      </c>
      <c r="C79" t="str">
        <f>INDEX('GCAM Crosswalk'!M$5:M$36,MATCH(B79,'GCAM Crosswalk'!L$5:L$36,0))</f>
        <v>Africa_Eastern</v>
      </c>
      <c r="D79" t="s">
        <v>265</v>
      </c>
      <c r="E79" t="str">
        <f>INDEX('GCAM Crosswalk'!J$5:J$111,MATCH(D79,'GCAM Crosswalk'!I$5:I$111,0))</f>
        <v>Transportation</v>
      </c>
      <c r="F79" t="s">
        <v>410</v>
      </c>
      <c r="G79">
        <v>0</v>
      </c>
      <c r="H79">
        <v>0</v>
      </c>
      <c r="I79">
        <v>0</v>
      </c>
      <c r="J79">
        <v>0</v>
      </c>
      <c r="K79">
        <v>0</v>
      </c>
      <c r="L79" s="3">
        <v>1.35182372E-6</v>
      </c>
      <c r="M79" s="3">
        <v>3.5240583310000001E-5</v>
      </c>
      <c r="N79" s="3">
        <v>7.8118430980000006E-5</v>
      </c>
      <c r="O79" s="3">
        <v>1.5699239353999999E-4</v>
      </c>
      <c r="P79" s="3">
        <v>2.8610271484599999E-4</v>
      </c>
      <c r="Q79" s="3">
        <v>4.83517482399999E-4</v>
      </c>
      <c r="R79">
        <v>0</v>
      </c>
      <c r="S79">
        <v>0</v>
      </c>
      <c r="T79">
        <v>0</v>
      </c>
      <c r="U79" t="s">
        <v>409</v>
      </c>
    </row>
    <row r="80" spans="1:21" x14ac:dyDescent="0.35">
      <c r="A80" t="s">
        <v>407</v>
      </c>
      <c r="B80" t="s">
        <v>11</v>
      </c>
      <c r="C80" t="str">
        <f>INDEX('GCAM Crosswalk'!M$5:M$36,MATCH(B80,'GCAM Crosswalk'!L$5:L$36,0))</f>
        <v>Africa_Eastern</v>
      </c>
      <c r="D80" t="s">
        <v>265</v>
      </c>
      <c r="E80" t="str">
        <f>INDEX('GCAM Crosswalk'!J$5:J$111,MATCH(D80,'GCAM Crosswalk'!I$5:I$111,0))</f>
        <v>Transportation</v>
      </c>
      <c r="F80" t="s">
        <v>411</v>
      </c>
      <c r="G80">
        <v>5.0536999999999999E-2</v>
      </c>
      <c r="H80">
        <v>7.5444399999999995E-2</v>
      </c>
      <c r="I80">
        <v>0.11442869999999999</v>
      </c>
      <c r="J80">
        <v>0.1605056</v>
      </c>
      <c r="K80">
        <v>0.189562761</v>
      </c>
      <c r="L80">
        <v>0.2257533873</v>
      </c>
      <c r="M80">
        <v>0.27232628460000002</v>
      </c>
      <c r="N80">
        <v>0.33650609649999902</v>
      </c>
      <c r="O80">
        <v>0.41971718409999997</v>
      </c>
      <c r="P80">
        <v>0.51188662600000001</v>
      </c>
      <c r="Q80">
        <v>0.60571138400000002</v>
      </c>
      <c r="R80">
        <v>0</v>
      </c>
      <c r="S80">
        <v>0</v>
      </c>
      <c r="T80">
        <v>0</v>
      </c>
      <c r="U80" t="s">
        <v>409</v>
      </c>
    </row>
    <row r="81" spans="1:21" x14ac:dyDescent="0.35">
      <c r="A81" t="s">
        <v>407</v>
      </c>
      <c r="B81" t="s">
        <v>11</v>
      </c>
      <c r="C81" t="str">
        <f>INDEX('GCAM Crosswalk'!M$5:M$36,MATCH(B81,'GCAM Crosswalk'!L$5:L$36,0))</f>
        <v>Africa_Eastern</v>
      </c>
      <c r="D81" t="s">
        <v>267</v>
      </c>
      <c r="E81" t="str">
        <f>INDEX('GCAM Crosswalk'!J$5:J$111,MATCH(D81,'GCAM Crosswalk'!I$5:I$111,0))</f>
        <v>International Shipping</v>
      </c>
      <c r="F81" t="s">
        <v>225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3">
        <v>1.0107900000000001E-6</v>
      </c>
      <c r="O81" s="3">
        <v>4.0705999999999996E-6</v>
      </c>
      <c r="P81" s="3">
        <v>1.6861799999999998E-5</v>
      </c>
      <c r="Q81" s="3">
        <v>5.1527699999999998E-5</v>
      </c>
      <c r="R81">
        <v>0</v>
      </c>
      <c r="S81">
        <v>0</v>
      </c>
      <c r="T81">
        <v>0</v>
      </c>
      <c r="U81" t="s">
        <v>409</v>
      </c>
    </row>
    <row r="82" spans="1:21" x14ac:dyDescent="0.35">
      <c r="A82" t="s">
        <v>407</v>
      </c>
      <c r="B82" t="s">
        <v>11</v>
      </c>
      <c r="C82" t="str">
        <f>INDEX('GCAM Crosswalk'!M$5:M$36,MATCH(B82,'GCAM Crosswalk'!L$5:L$36,0))</f>
        <v>Africa_Eastern</v>
      </c>
      <c r="D82" t="s">
        <v>267</v>
      </c>
      <c r="E82" t="str">
        <f>INDEX('GCAM Crosswalk'!J$5:J$111,MATCH(D82,'GCAM Crosswalk'!I$5:I$111,0))</f>
        <v>International Shipping</v>
      </c>
      <c r="F82" t="s">
        <v>410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3">
        <v>1.6881999999999999E-5</v>
      </c>
      <c r="O82" s="3">
        <v>7.6073699999999996E-5</v>
      </c>
      <c r="P82" s="3">
        <v>3.9992499999999998E-4</v>
      </c>
      <c r="Q82">
        <v>1.55394E-3</v>
      </c>
      <c r="R82">
        <v>0</v>
      </c>
      <c r="S82">
        <v>0</v>
      </c>
      <c r="T82">
        <v>0</v>
      </c>
      <c r="U82" t="s">
        <v>409</v>
      </c>
    </row>
    <row r="83" spans="1:21" x14ac:dyDescent="0.35">
      <c r="A83" t="s">
        <v>407</v>
      </c>
      <c r="B83" t="s">
        <v>11</v>
      </c>
      <c r="C83" t="str">
        <f>INDEX('GCAM Crosswalk'!M$5:M$36,MATCH(B83,'GCAM Crosswalk'!L$5:L$36,0))</f>
        <v>Africa_Eastern</v>
      </c>
      <c r="D83" t="s">
        <v>267</v>
      </c>
      <c r="E83" t="str">
        <f>INDEX('GCAM Crosswalk'!J$5:J$111,MATCH(D83,'GCAM Crosswalk'!I$5:I$111,0))</f>
        <v>International Shipping</v>
      </c>
      <c r="F83" t="s">
        <v>411</v>
      </c>
      <c r="G83">
        <v>3.9745799999999998E-2</v>
      </c>
      <c r="H83">
        <v>4.2035900000000001E-2</v>
      </c>
      <c r="I83">
        <v>8.7220000000000006E-2</v>
      </c>
      <c r="J83">
        <v>9.2855199999999999E-2</v>
      </c>
      <c r="K83">
        <v>0.106327</v>
      </c>
      <c r="L83">
        <v>0.1087212</v>
      </c>
      <c r="M83">
        <v>0.11268889999999999</v>
      </c>
      <c r="N83">
        <v>0.12840449999999901</v>
      </c>
      <c r="O83">
        <v>0.14880559999999901</v>
      </c>
      <c r="P83">
        <v>0.1715151</v>
      </c>
      <c r="Q83">
        <v>0.19740820000000001</v>
      </c>
      <c r="R83">
        <v>0</v>
      </c>
      <c r="S83">
        <v>0</v>
      </c>
      <c r="T83">
        <v>0</v>
      </c>
      <c r="U83" t="s">
        <v>409</v>
      </c>
    </row>
    <row r="84" spans="1:21" x14ac:dyDescent="0.35">
      <c r="A84" t="s">
        <v>407</v>
      </c>
      <c r="B84" t="s">
        <v>14</v>
      </c>
      <c r="C84" t="str">
        <f>INDEX('GCAM Crosswalk'!M$5:M$36,MATCH(B84,'GCAM Crosswalk'!L$5:L$36,0))</f>
        <v>Africa_Northern</v>
      </c>
      <c r="D84" t="s">
        <v>291</v>
      </c>
      <c r="E84" t="str">
        <f>INDEX('GCAM Crosswalk'!J$5:J$111,MATCH(D84,'GCAM Crosswalk'!I$5:I$111,0))</f>
        <v>Industry</v>
      </c>
      <c r="F84" t="s">
        <v>408</v>
      </c>
      <c r="G84">
        <v>6.0528600000000002E-2</v>
      </c>
      <c r="H84">
        <v>0.117395</v>
      </c>
      <c r="I84">
        <v>0.149477</v>
      </c>
      <c r="J84">
        <v>0.150779</v>
      </c>
      <c r="K84">
        <v>0.15554331999999901</v>
      </c>
      <c r="L84">
        <v>0.16193892009999999</v>
      </c>
      <c r="M84">
        <v>0.16557063450000001</v>
      </c>
      <c r="N84">
        <v>0.1613366503</v>
      </c>
      <c r="O84">
        <v>0.15364887830000001</v>
      </c>
      <c r="P84">
        <v>0.15019039819999999</v>
      </c>
      <c r="Q84">
        <v>0.14767896492999899</v>
      </c>
      <c r="R84">
        <v>0</v>
      </c>
      <c r="S84">
        <v>0</v>
      </c>
      <c r="T84">
        <v>0</v>
      </c>
      <c r="U84" t="s">
        <v>409</v>
      </c>
    </row>
    <row r="85" spans="1:21" x14ac:dyDescent="0.35">
      <c r="A85" t="s">
        <v>407</v>
      </c>
      <c r="B85" t="s">
        <v>14</v>
      </c>
      <c r="C85" t="str">
        <f>INDEX('GCAM Crosswalk'!M$5:M$36,MATCH(B85,'GCAM Crosswalk'!L$5:L$36,0))</f>
        <v>Africa_Northern</v>
      </c>
      <c r="D85" t="s">
        <v>291</v>
      </c>
      <c r="E85" t="str">
        <f>INDEX('GCAM Crosswalk'!J$5:J$111,MATCH(D85,'GCAM Crosswalk'!I$5:I$111,0))</f>
        <v>Industry</v>
      </c>
      <c r="F85" t="s">
        <v>410</v>
      </c>
      <c r="G85">
        <v>0</v>
      </c>
      <c r="H85">
        <v>0</v>
      </c>
      <c r="I85">
        <v>0</v>
      </c>
      <c r="J85">
        <v>0</v>
      </c>
      <c r="K85">
        <v>0</v>
      </c>
      <c r="L85" s="3">
        <v>1.5106599999999999E-4</v>
      </c>
      <c r="M85">
        <v>1.602783E-3</v>
      </c>
      <c r="N85">
        <v>5.6729629999999996E-3</v>
      </c>
      <c r="O85">
        <v>1.1097757999999999E-2</v>
      </c>
      <c r="P85">
        <v>1.50929312E-2</v>
      </c>
      <c r="Q85">
        <v>1.8418400200000001E-2</v>
      </c>
      <c r="R85">
        <v>0</v>
      </c>
      <c r="S85">
        <v>0</v>
      </c>
      <c r="T85">
        <v>0</v>
      </c>
      <c r="U85" t="s">
        <v>409</v>
      </c>
    </row>
    <row r="86" spans="1:21" x14ac:dyDescent="0.35">
      <c r="A86" t="s">
        <v>407</v>
      </c>
      <c r="B86" t="s">
        <v>14</v>
      </c>
      <c r="C86" t="str">
        <f>INDEX('GCAM Crosswalk'!M$5:M$36,MATCH(B86,'GCAM Crosswalk'!L$5:L$36,0))</f>
        <v>Africa_Northern</v>
      </c>
      <c r="D86" t="s">
        <v>349</v>
      </c>
      <c r="E86" t="str">
        <f>INDEX('GCAM Crosswalk'!J$5:J$111,MATCH(D86,'GCAM Crosswalk'!I$5:I$111,0))</f>
        <v>Agriculture</v>
      </c>
      <c r="F86" t="s">
        <v>318</v>
      </c>
      <c r="G86">
        <v>0</v>
      </c>
      <c r="H86" s="3">
        <v>1.271E-4</v>
      </c>
      <c r="I86" s="3">
        <v>1.4530000000000001E-4</v>
      </c>
      <c r="J86" s="3">
        <v>1.64E-4</v>
      </c>
      <c r="K86" s="3">
        <v>1.8124889999999999E-4</v>
      </c>
      <c r="L86" s="3">
        <v>1.9365159999999999E-4</v>
      </c>
      <c r="M86" s="3">
        <v>1.9193049999999999E-4</v>
      </c>
      <c r="N86" s="3">
        <v>1.8263314000000001E-4</v>
      </c>
      <c r="O86" s="3">
        <v>1.739108E-4</v>
      </c>
      <c r="P86" s="3">
        <v>1.617999E-4</v>
      </c>
      <c r="Q86" s="3">
        <v>1.5057189999999999E-4</v>
      </c>
      <c r="R86">
        <v>0</v>
      </c>
      <c r="S86">
        <v>0</v>
      </c>
      <c r="T86">
        <v>0</v>
      </c>
      <c r="U86" t="s">
        <v>409</v>
      </c>
    </row>
    <row r="87" spans="1:21" x14ac:dyDescent="0.35">
      <c r="A87" t="s">
        <v>407</v>
      </c>
      <c r="B87" t="s">
        <v>14</v>
      </c>
      <c r="C87" t="str">
        <f>INDEX('GCAM Crosswalk'!M$5:M$36,MATCH(B87,'GCAM Crosswalk'!L$5:L$36,0))</f>
        <v>Africa_Northern</v>
      </c>
      <c r="D87" t="s">
        <v>349</v>
      </c>
      <c r="E87" t="str">
        <f>INDEX('GCAM Crosswalk'!J$5:J$111,MATCH(D87,'GCAM Crosswalk'!I$5:I$111,0))</f>
        <v>Agriculture</v>
      </c>
      <c r="F87" t="s">
        <v>225</v>
      </c>
      <c r="G87">
        <v>1.10104E-2</v>
      </c>
      <c r="H87">
        <v>3.3573400000000003E-2</v>
      </c>
      <c r="I87">
        <v>4.1485500000000002E-2</v>
      </c>
      <c r="J87">
        <v>5.0987999999999999E-2</v>
      </c>
      <c r="K87">
        <v>5.6461699999999997E-2</v>
      </c>
      <c r="L87">
        <v>6.3685973000000007E-2</v>
      </c>
      <c r="M87">
        <v>7.2911982999999903E-2</v>
      </c>
      <c r="N87">
        <v>8.1190744999999995E-2</v>
      </c>
      <c r="O87">
        <v>8.77922753E-2</v>
      </c>
      <c r="P87">
        <v>9.4574949000000005E-2</v>
      </c>
      <c r="Q87">
        <v>0.10118690700000001</v>
      </c>
      <c r="R87">
        <v>0</v>
      </c>
      <c r="S87">
        <v>0</v>
      </c>
      <c r="T87">
        <v>0</v>
      </c>
      <c r="U87" t="s">
        <v>409</v>
      </c>
    </row>
    <row r="88" spans="1:21" x14ac:dyDescent="0.35">
      <c r="A88" t="s">
        <v>407</v>
      </c>
      <c r="B88" t="s">
        <v>14</v>
      </c>
      <c r="C88" t="str">
        <f>INDEX('GCAM Crosswalk'!M$5:M$36,MATCH(B88,'GCAM Crosswalk'!L$5:L$36,0))</f>
        <v>Africa_Northern</v>
      </c>
      <c r="D88" t="s">
        <v>349</v>
      </c>
      <c r="E88" t="str">
        <f>INDEX('GCAM Crosswalk'!J$5:J$111,MATCH(D88,'GCAM Crosswalk'!I$5:I$111,0))</f>
        <v>Agriculture</v>
      </c>
      <c r="F88" t="s">
        <v>408</v>
      </c>
      <c r="G88">
        <v>0</v>
      </c>
      <c r="H88">
        <v>0</v>
      </c>
      <c r="I88">
        <v>1.4231999999999999E-3</v>
      </c>
      <c r="J88">
        <v>2.5116000000000001E-3</v>
      </c>
      <c r="K88">
        <v>2.8238439999999998E-3</v>
      </c>
      <c r="L88">
        <v>2.9427589999999901E-3</v>
      </c>
      <c r="M88">
        <v>2.8936029999999998E-3</v>
      </c>
      <c r="N88">
        <v>2.765272E-3</v>
      </c>
      <c r="O88">
        <v>2.6944259999999898E-3</v>
      </c>
      <c r="P88">
        <v>2.63562E-3</v>
      </c>
      <c r="Q88">
        <v>2.5682489999999999E-3</v>
      </c>
      <c r="R88">
        <v>0</v>
      </c>
      <c r="S88">
        <v>0</v>
      </c>
      <c r="T88">
        <v>0</v>
      </c>
      <c r="U88" t="s">
        <v>409</v>
      </c>
    </row>
    <row r="89" spans="1:21" x14ac:dyDescent="0.35">
      <c r="A89" t="s">
        <v>407</v>
      </c>
      <c r="B89" t="s">
        <v>14</v>
      </c>
      <c r="C89" t="str">
        <f>INDEX('GCAM Crosswalk'!M$5:M$36,MATCH(B89,'GCAM Crosswalk'!L$5:L$36,0))</f>
        <v>Africa_Northern</v>
      </c>
      <c r="D89" t="s">
        <v>349</v>
      </c>
      <c r="E89" t="str">
        <f>INDEX('GCAM Crosswalk'!J$5:J$111,MATCH(D89,'GCAM Crosswalk'!I$5:I$111,0))</f>
        <v>Agriculture</v>
      </c>
      <c r="F89" t="s">
        <v>410</v>
      </c>
      <c r="G89">
        <v>0</v>
      </c>
      <c r="H89">
        <v>0</v>
      </c>
      <c r="I89">
        <v>0</v>
      </c>
      <c r="J89">
        <v>0</v>
      </c>
      <c r="K89">
        <v>0</v>
      </c>
      <c r="L89" s="3">
        <v>6.8712700000000005E-4</v>
      </c>
      <c r="M89">
        <v>2.4658879999999998E-3</v>
      </c>
      <c r="N89">
        <v>4.7819309999999997E-3</v>
      </c>
      <c r="O89">
        <v>6.8494339999999997E-3</v>
      </c>
      <c r="P89">
        <v>9.0398869999999999E-3</v>
      </c>
      <c r="Q89">
        <v>1.0881785999999999E-2</v>
      </c>
      <c r="R89">
        <v>0</v>
      </c>
      <c r="S89">
        <v>0</v>
      </c>
      <c r="T89">
        <v>0</v>
      </c>
      <c r="U89" t="s">
        <v>409</v>
      </c>
    </row>
    <row r="90" spans="1:21" x14ac:dyDescent="0.35">
      <c r="A90" t="s">
        <v>407</v>
      </c>
      <c r="B90" t="s">
        <v>14</v>
      </c>
      <c r="C90" t="str">
        <f>INDEX('GCAM Crosswalk'!M$5:M$36,MATCH(B90,'GCAM Crosswalk'!L$5:L$36,0))</f>
        <v>Africa_Northern</v>
      </c>
      <c r="D90" t="s">
        <v>349</v>
      </c>
      <c r="E90" t="str">
        <f>INDEX('GCAM Crosswalk'!J$5:J$111,MATCH(D90,'GCAM Crosswalk'!I$5:I$111,0))</f>
        <v>Agriculture</v>
      </c>
      <c r="F90" t="s">
        <v>411</v>
      </c>
      <c r="G90">
        <v>1.880472E-2</v>
      </c>
      <c r="H90">
        <v>0.11006769999999901</v>
      </c>
      <c r="I90">
        <v>0.13970379999999999</v>
      </c>
      <c r="J90">
        <v>8.9845599999999998E-2</v>
      </c>
      <c r="K90">
        <v>9.8955379999999996E-2</v>
      </c>
      <c r="L90">
        <v>0.10496179</v>
      </c>
      <c r="M90">
        <v>0.10743018999999999</v>
      </c>
      <c r="N90">
        <v>0.106911636999999</v>
      </c>
      <c r="O90">
        <v>0.10609426999999901</v>
      </c>
      <c r="P90">
        <v>0.10285274</v>
      </c>
      <c r="Q90">
        <v>9.8175819999999997E-2</v>
      </c>
      <c r="R90">
        <v>0</v>
      </c>
      <c r="S90">
        <v>0</v>
      </c>
      <c r="T90">
        <v>0</v>
      </c>
      <c r="U90" t="s">
        <v>409</v>
      </c>
    </row>
    <row r="91" spans="1:21" x14ac:dyDescent="0.35">
      <c r="A91" t="s">
        <v>407</v>
      </c>
      <c r="B91" t="s">
        <v>14</v>
      </c>
      <c r="C91" t="str">
        <f>INDEX('GCAM Crosswalk'!M$5:M$36,MATCH(B91,'GCAM Crosswalk'!L$5:L$36,0))</f>
        <v>Africa_Northern</v>
      </c>
      <c r="D91" t="s">
        <v>363</v>
      </c>
      <c r="E91" t="str">
        <f>INDEX('GCAM Crosswalk'!J$5:J$111,MATCH(D91,'GCAM Crosswalk'!I$5:I$111,0))</f>
        <v>Industry</v>
      </c>
      <c r="F91" t="s">
        <v>318</v>
      </c>
      <c r="G91">
        <v>0</v>
      </c>
      <c r="H91" s="3">
        <v>4.7112800000000001E-5</v>
      </c>
      <c r="I91" s="3">
        <v>2.51408E-4</v>
      </c>
      <c r="J91" s="3">
        <v>2.0071499999999999E-4</v>
      </c>
      <c r="K91" s="3">
        <v>3.1774400000000001E-4</v>
      </c>
      <c r="L91" s="3">
        <v>4.3819299999999899E-4</v>
      </c>
      <c r="M91" s="3">
        <v>6.5703699999999996E-4</v>
      </c>
      <c r="N91" s="3">
        <v>9.1018519999999995E-4</v>
      </c>
      <c r="O91">
        <v>1.1660428E-3</v>
      </c>
      <c r="P91">
        <v>1.40970256E-3</v>
      </c>
      <c r="Q91">
        <v>1.62850005E-3</v>
      </c>
      <c r="R91">
        <v>0</v>
      </c>
      <c r="S91">
        <v>0</v>
      </c>
      <c r="T91">
        <v>0</v>
      </c>
      <c r="U91" t="s">
        <v>409</v>
      </c>
    </row>
    <row r="92" spans="1:21" x14ac:dyDescent="0.35">
      <c r="A92" t="s">
        <v>407</v>
      </c>
      <c r="B92" t="s">
        <v>14</v>
      </c>
      <c r="C92" t="str">
        <f>INDEX('GCAM Crosswalk'!M$5:M$36,MATCH(B92,'GCAM Crosswalk'!L$5:L$36,0))</f>
        <v>Africa_Northern</v>
      </c>
      <c r="D92" t="s">
        <v>363</v>
      </c>
      <c r="E92" t="str">
        <f>INDEX('GCAM Crosswalk'!J$5:J$111,MATCH(D92,'GCAM Crosswalk'!I$5:I$111,0))</f>
        <v>Industry</v>
      </c>
      <c r="F92" t="s">
        <v>339</v>
      </c>
      <c r="G92">
        <v>1.94136E-3</v>
      </c>
      <c r="H92">
        <v>1.79529E-3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409</v>
      </c>
    </row>
    <row r="93" spans="1:21" x14ac:dyDescent="0.35">
      <c r="A93" t="s">
        <v>407</v>
      </c>
      <c r="B93" t="s">
        <v>14</v>
      </c>
      <c r="C93" t="str">
        <f>INDEX('GCAM Crosswalk'!M$5:M$36,MATCH(B93,'GCAM Crosswalk'!L$5:L$36,0))</f>
        <v>Africa_Northern</v>
      </c>
      <c r="D93" t="s">
        <v>363</v>
      </c>
      <c r="E93" t="str">
        <f>INDEX('GCAM Crosswalk'!J$5:J$111,MATCH(D93,'GCAM Crosswalk'!I$5:I$111,0))</f>
        <v>Industry</v>
      </c>
      <c r="F93" t="s">
        <v>408</v>
      </c>
      <c r="G93">
        <v>0</v>
      </c>
      <c r="H93">
        <v>0</v>
      </c>
      <c r="I93" s="3">
        <v>3.5087099999999998E-5</v>
      </c>
      <c r="J93" s="3">
        <v>2.8316199999999998E-5</v>
      </c>
      <c r="K93" s="3">
        <v>4.4826143500000003E-5</v>
      </c>
      <c r="L93" s="3">
        <v>6.1792759902000002E-5</v>
      </c>
      <c r="M93" s="3">
        <v>9.2584084410000006E-5</v>
      </c>
      <c r="N93" s="3">
        <v>1.28137237548E-4</v>
      </c>
      <c r="O93" s="3">
        <v>1.6400809613800001E-4</v>
      </c>
      <c r="P93" s="3">
        <v>1.9812308907599899E-4</v>
      </c>
      <c r="Q93" s="3">
        <v>2.2870093087099899E-4</v>
      </c>
      <c r="R93">
        <v>0</v>
      </c>
      <c r="S93">
        <v>0</v>
      </c>
      <c r="T93">
        <v>0</v>
      </c>
      <c r="U93" t="s">
        <v>409</v>
      </c>
    </row>
    <row r="94" spans="1:21" x14ac:dyDescent="0.35">
      <c r="A94" t="s">
        <v>407</v>
      </c>
      <c r="B94" t="s">
        <v>14</v>
      </c>
      <c r="C94" t="str">
        <f>INDEX('GCAM Crosswalk'!M$5:M$36,MATCH(B94,'GCAM Crosswalk'!L$5:L$36,0))</f>
        <v>Africa_Northern</v>
      </c>
      <c r="D94" t="s">
        <v>363</v>
      </c>
      <c r="E94" t="str">
        <f>INDEX('GCAM Crosswalk'!J$5:J$111,MATCH(D94,'GCAM Crosswalk'!I$5:I$111,0))</f>
        <v>Industry</v>
      </c>
      <c r="F94" t="s">
        <v>411</v>
      </c>
      <c r="G94">
        <v>1.80376E-3</v>
      </c>
      <c r="H94" s="3">
        <v>9.9717100000000004E-4</v>
      </c>
      <c r="I94" s="3">
        <v>6.8854799999999998E-4</v>
      </c>
      <c r="J94" s="3">
        <v>7.4052299999999998E-4</v>
      </c>
      <c r="K94">
        <v>1.171173E-3</v>
      </c>
      <c r="L94">
        <v>1.6140099999999999E-3</v>
      </c>
      <c r="M94">
        <v>2.418978139243E-3</v>
      </c>
      <c r="N94">
        <v>3.3522702734880001E-3</v>
      </c>
      <c r="O94">
        <v>4.2988984082739899E-3</v>
      </c>
      <c r="P94">
        <v>5.2045071208999998E-3</v>
      </c>
      <c r="Q94">
        <v>6.0231144422170004E-3</v>
      </c>
      <c r="R94">
        <v>0</v>
      </c>
      <c r="S94">
        <v>0</v>
      </c>
      <c r="T94">
        <v>0</v>
      </c>
      <c r="U94" t="s">
        <v>409</v>
      </c>
    </row>
    <row r="95" spans="1:21" x14ac:dyDescent="0.35">
      <c r="A95" t="s">
        <v>407</v>
      </c>
      <c r="B95" t="s">
        <v>14</v>
      </c>
      <c r="C95" t="str">
        <f>INDEX('GCAM Crosswalk'!M$5:M$36,MATCH(B95,'GCAM Crosswalk'!L$5:L$36,0))</f>
        <v>Africa_Northern</v>
      </c>
      <c r="D95" t="s">
        <v>369</v>
      </c>
      <c r="E95" t="str">
        <f>INDEX('GCAM Crosswalk'!J$5:J$111,MATCH(D95,'GCAM Crosswalk'!I$5:I$111,0))</f>
        <v>Industry</v>
      </c>
      <c r="F95" t="s">
        <v>225</v>
      </c>
      <c r="G95">
        <v>1.0258400000000001E-2</v>
      </c>
      <c r="H95">
        <v>1.2624E-2</v>
      </c>
      <c r="I95">
        <v>1.16822E-2</v>
      </c>
      <c r="J95">
        <v>1.51754E-2</v>
      </c>
      <c r="K95">
        <v>2.401586E-2</v>
      </c>
      <c r="L95">
        <v>3.3106799999999999E-2</v>
      </c>
      <c r="M95">
        <v>4.961964E-2</v>
      </c>
      <c r="N95">
        <v>6.8722850000000002E-2</v>
      </c>
      <c r="O95">
        <v>8.8041090000000002E-2</v>
      </c>
      <c r="P95">
        <v>0.10645769499999901</v>
      </c>
      <c r="Q95">
        <v>0.12302041699999899</v>
      </c>
      <c r="R95">
        <v>0</v>
      </c>
      <c r="S95">
        <v>0</v>
      </c>
      <c r="T95">
        <v>0</v>
      </c>
      <c r="U95" t="s">
        <v>409</v>
      </c>
    </row>
    <row r="96" spans="1:21" x14ac:dyDescent="0.35">
      <c r="A96" t="s">
        <v>407</v>
      </c>
      <c r="B96" t="s">
        <v>14</v>
      </c>
      <c r="C96" t="str">
        <f>INDEX('GCAM Crosswalk'!M$5:M$36,MATCH(B96,'GCAM Crosswalk'!L$5:L$36,0))</f>
        <v>Africa_Northern</v>
      </c>
      <c r="D96" t="s">
        <v>269</v>
      </c>
      <c r="E96" t="str">
        <f>INDEX('GCAM Crosswalk'!J$5:J$111,MATCH(D96,'GCAM Crosswalk'!I$5:I$111,0))</f>
        <v>Industry</v>
      </c>
      <c r="F96" t="s">
        <v>225</v>
      </c>
      <c r="G96">
        <v>1.40982E-2</v>
      </c>
      <c r="H96">
        <v>2.9331200000000002E-2</v>
      </c>
      <c r="I96">
        <v>3.9877200000000002E-2</v>
      </c>
      <c r="J96">
        <v>3.9877200000000002E-2</v>
      </c>
      <c r="K96">
        <v>4.2054749999999898E-2</v>
      </c>
      <c r="L96">
        <v>4.6824039999999997E-2</v>
      </c>
      <c r="M96">
        <v>5.1970179999999998E-2</v>
      </c>
      <c r="N96">
        <v>5.8654730000000002E-2</v>
      </c>
      <c r="O96">
        <v>6.5043859999999995E-2</v>
      </c>
      <c r="P96">
        <v>6.9628726000000002E-2</v>
      </c>
      <c r="Q96">
        <v>7.2968642E-2</v>
      </c>
      <c r="R96">
        <v>0</v>
      </c>
      <c r="S96">
        <v>0</v>
      </c>
      <c r="T96">
        <v>0</v>
      </c>
      <c r="U96" t="s">
        <v>409</v>
      </c>
    </row>
    <row r="97" spans="1:21" x14ac:dyDescent="0.35">
      <c r="A97" t="s">
        <v>407</v>
      </c>
      <c r="B97" t="s">
        <v>14</v>
      </c>
      <c r="C97" t="str">
        <f>INDEX('GCAM Crosswalk'!M$5:M$36,MATCH(B97,'GCAM Crosswalk'!L$5:L$36,0))</f>
        <v>Africa_Northern</v>
      </c>
      <c r="D97" t="s">
        <v>364</v>
      </c>
      <c r="E97" t="str">
        <f>INDEX('GCAM Crosswalk'!J$5:J$111,MATCH(D97,'GCAM Crosswalk'!I$5:I$111,0))</f>
        <v>Industry</v>
      </c>
      <c r="F97" t="s">
        <v>318</v>
      </c>
      <c r="G97">
        <v>0</v>
      </c>
      <c r="H97">
        <v>0</v>
      </c>
      <c r="I97" s="3">
        <v>2.93002E-4</v>
      </c>
      <c r="J97" s="3">
        <v>3.7669800000000002E-4</v>
      </c>
      <c r="K97" s="3">
        <v>4.4168190000000001E-4</v>
      </c>
      <c r="L97" s="3">
        <v>5.2857839999999995E-4</v>
      </c>
      <c r="M97" s="3">
        <v>7.0047969999999997E-4</v>
      </c>
      <c r="N97" s="3">
        <v>9.9600749999999901E-4</v>
      </c>
      <c r="O97">
        <v>1.3556136000000001E-3</v>
      </c>
      <c r="P97">
        <v>1.6845937000000001E-3</v>
      </c>
      <c r="Q97">
        <v>2.0017854599999902E-3</v>
      </c>
      <c r="R97">
        <v>0</v>
      </c>
      <c r="S97">
        <v>0</v>
      </c>
      <c r="T97">
        <v>0</v>
      </c>
      <c r="U97" t="s">
        <v>409</v>
      </c>
    </row>
    <row r="98" spans="1:21" x14ac:dyDescent="0.35">
      <c r="A98" t="s">
        <v>407</v>
      </c>
      <c r="B98" t="s">
        <v>14</v>
      </c>
      <c r="C98" t="str">
        <f>INDEX('GCAM Crosswalk'!M$5:M$36,MATCH(B98,'GCAM Crosswalk'!L$5:L$36,0))</f>
        <v>Africa_Northern</v>
      </c>
      <c r="D98" t="s">
        <v>364</v>
      </c>
      <c r="E98" t="str">
        <f>INDEX('GCAM Crosswalk'!J$5:J$111,MATCH(D98,'GCAM Crosswalk'!I$5:I$111,0))</f>
        <v>Industry</v>
      </c>
      <c r="F98" t="s">
        <v>225</v>
      </c>
      <c r="G98">
        <v>4.6046100000000003E-3</v>
      </c>
      <c r="H98">
        <v>6.53019E-3</v>
      </c>
      <c r="I98">
        <v>1.0423200000000001E-2</v>
      </c>
      <c r="J98">
        <v>9.7533600000000008E-3</v>
      </c>
      <c r="K98">
        <v>1.1383280000000001E-2</v>
      </c>
      <c r="L98">
        <v>1.3803859999999999E-2</v>
      </c>
      <c r="M98">
        <v>1.9407540000000001E-2</v>
      </c>
      <c r="N98">
        <v>3.0094800000000001E-2</v>
      </c>
      <c r="O98">
        <v>4.4174922999999998E-2</v>
      </c>
      <c r="P98">
        <v>5.8037931000000001E-2</v>
      </c>
      <c r="Q98">
        <v>7.2411848999999903E-2</v>
      </c>
      <c r="R98">
        <v>0</v>
      </c>
      <c r="S98">
        <v>0</v>
      </c>
      <c r="T98">
        <v>0</v>
      </c>
      <c r="U98" t="s">
        <v>409</v>
      </c>
    </row>
    <row r="99" spans="1:21" x14ac:dyDescent="0.35">
      <c r="A99" t="s">
        <v>407</v>
      </c>
      <c r="B99" t="s">
        <v>14</v>
      </c>
      <c r="C99" t="str">
        <f>INDEX('GCAM Crosswalk'!M$5:M$36,MATCH(B99,'GCAM Crosswalk'!L$5:L$36,0))</f>
        <v>Africa_Northern</v>
      </c>
      <c r="D99" t="s">
        <v>364</v>
      </c>
      <c r="E99" t="str">
        <f>INDEX('GCAM Crosswalk'!J$5:J$111,MATCH(D99,'GCAM Crosswalk'!I$5:I$111,0))</f>
        <v>Industry</v>
      </c>
      <c r="F99" t="s">
        <v>411</v>
      </c>
      <c r="G99" s="3">
        <v>5.4420100000000002E-4</v>
      </c>
      <c r="H99">
        <v>1.0884E-3</v>
      </c>
      <c r="I99" s="3">
        <v>8.3700600000000003E-5</v>
      </c>
      <c r="J99">
        <v>2.5952900000000001E-3</v>
      </c>
      <c r="K99">
        <v>3.028485E-3</v>
      </c>
      <c r="L99">
        <v>3.561378E-3</v>
      </c>
      <c r="M99">
        <v>4.6576500000000002E-3</v>
      </c>
      <c r="N99">
        <v>6.7343960000000001E-3</v>
      </c>
      <c r="O99">
        <v>9.6627559999999998E-3</v>
      </c>
      <c r="P99">
        <v>1.2792057799999999E-2</v>
      </c>
      <c r="Q99">
        <v>1.6420737599999999E-2</v>
      </c>
      <c r="R99">
        <v>0</v>
      </c>
      <c r="S99">
        <v>0</v>
      </c>
      <c r="T99">
        <v>0</v>
      </c>
      <c r="U99" t="s">
        <v>409</v>
      </c>
    </row>
    <row r="100" spans="1:21" x14ac:dyDescent="0.35">
      <c r="A100" t="s">
        <v>407</v>
      </c>
      <c r="B100" t="s">
        <v>14</v>
      </c>
      <c r="C100" t="str">
        <f>INDEX('GCAM Crosswalk'!M$5:M$36,MATCH(B100,'GCAM Crosswalk'!L$5:L$36,0))</f>
        <v>Africa_Northern</v>
      </c>
      <c r="D100" t="s">
        <v>367</v>
      </c>
      <c r="E100" t="str">
        <f>INDEX('GCAM Crosswalk'!J$5:J$111,MATCH(D100,'GCAM Crosswalk'!I$5:I$111,0))</f>
        <v>Industry</v>
      </c>
      <c r="F100" t="s">
        <v>408</v>
      </c>
      <c r="G100">
        <v>6.9170599999999999E-2</v>
      </c>
      <c r="H100">
        <v>0.173427</v>
      </c>
      <c r="I100">
        <v>0.20910200000000001</v>
      </c>
      <c r="J100">
        <v>0.19270799999999999</v>
      </c>
      <c r="K100">
        <v>0.21346100000000001</v>
      </c>
      <c r="L100">
        <v>0.232767</v>
      </c>
      <c r="M100">
        <v>0.261766</v>
      </c>
      <c r="N100">
        <v>0.29188599999999998</v>
      </c>
      <c r="O100">
        <v>0.32227299999999998</v>
      </c>
      <c r="P100">
        <v>0.35542299999999999</v>
      </c>
      <c r="Q100">
        <v>0.38517899999999999</v>
      </c>
      <c r="R100">
        <v>0</v>
      </c>
      <c r="S100">
        <v>0</v>
      </c>
      <c r="T100">
        <v>0</v>
      </c>
      <c r="U100" t="s">
        <v>409</v>
      </c>
    </row>
    <row r="101" spans="1:21" x14ac:dyDescent="0.35">
      <c r="A101" t="s">
        <v>407</v>
      </c>
      <c r="B101" t="s">
        <v>14</v>
      </c>
      <c r="C101" t="str">
        <f>INDEX('GCAM Crosswalk'!M$5:M$36,MATCH(B101,'GCAM Crosswalk'!L$5:L$36,0))</f>
        <v>Africa_Northern</v>
      </c>
      <c r="D101" t="s">
        <v>367</v>
      </c>
      <c r="E101" t="str">
        <f>INDEX('GCAM Crosswalk'!J$5:J$111,MATCH(D101,'GCAM Crosswalk'!I$5:I$111,0))</f>
        <v>Industry</v>
      </c>
      <c r="F101" t="s">
        <v>411</v>
      </c>
      <c r="G101">
        <v>5.0818000000000002E-2</v>
      </c>
      <c r="H101">
        <v>3.6292600000000001E-2</v>
      </c>
      <c r="I101">
        <v>9.8203600000000002E-2</v>
      </c>
      <c r="J101">
        <v>1.9632299999999998E-2</v>
      </c>
      <c r="K101">
        <v>2.3971300000000001E-2</v>
      </c>
      <c r="L101">
        <v>2.9858900000000001E-2</v>
      </c>
      <c r="M101">
        <v>3.7574499999999997E-2</v>
      </c>
      <c r="N101">
        <v>4.7563300000000003E-2</v>
      </c>
      <c r="O101">
        <v>5.9872099999999998E-2</v>
      </c>
      <c r="P101">
        <v>7.3994599999999994E-2</v>
      </c>
      <c r="Q101">
        <v>9.1246499999999994E-2</v>
      </c>
      <c r="R101">
        <v>0</v>
      </c>
      <c r="S101">
        <v>0</v>
      </c>
      <c r="T101">
        <v>0</v>
      </c>
      <c r="U101" t="s">
        <v>409</v>
      </c>
    </row>
    <row r="102" spans="1:21" x14ac:dyDescent="0.35">
      <c r="A102" t="s">
        <v>407</v>
      </c>
      <c r="B102" t="s">
        <v>14</v>
      </c>
      <c r="C102" t="str">
        <f>INDEX('GCAM Crosswalk'!M$5:M$36,MATCH(B102,'GCAM Crosswalk'!L$5:L$36,0))</f>
        <v>Africa_Northern</v>
      </c>
      <c r="D102" t="s">
        <v>216</v>
      </c>
      <c r="E102" t="str">
        <f>INDEX('GCAM Crosswalk'!J$5:J$111,MATCH(D102,'GCAM Crosswalk'!I$5:I$111,0))</f>
        <v>Commercial</v>
      </c>
      <c r="F102" t="s">
        <v>225</v>
      </c>
      <c r="G102">
        <v>1.9600799999999999E-3</v>
      </c>
      <c r="H102">
        <v>1.33037E-2</v>
      </c>
      <c r="I102">
        <v>2.4152900000000001E-2</v>
      </c>
      <c r="J102">
        <v>3.1581900000000003E-2</v>
      </c>
      <c r="K102">
        <v>4.05796E-2</v>
      </c>
      <c r="L102">
        <v>5.2949839999999998E-2</v>
      </c>
      <c r="M102">
        <v>7.6308989999999993E-2</v>
      </c>
      <c r="N102">
        <v>0.10547993</v>
      </c>
      <c r="O102">
        <v>0.1371715</v>
      </c>
      <c r="P102">
        <v>0.16900263999999901</v>
      </c>
      <c r="Q102">
        <v>0.19810261000000001</v>
      </c>
      <c r="R102">
        <v>0</v>
      </c>
      <c r="S102">
        <v>0</v>
      </c>
      <c r="T102">
        <v>0</v>
      </c>
      <c r="U102" t="s">
        <v>409</v>
      </c>
    </row>
    <row r="103" spans="1:21" x14ac:dyDescent="0.35">
      <c r="A103" t="s">
        <v>407</v>
      </c>
      <c r="B103" t="s">
        <v>14</v>
      </c>
      <c r="C103" t="str">
        <f>INDEX('GCAM Crosswalk'!M$5:M$36,MATCH(B103,'GCAM Crosswalk'!L$5:L$36,0))</f>
        <v>Africa_Northern</v>
      </c>
      <c r="D103" t="s">
        <v>218</v>
      </c>
      <c r="E103" t="str">
        <f>INDEX('GCAM Crosswalk'!J$5:J$111,MATCH(D103,'GCAM Crosswalk'!I$5:I$111,0))</f>
        <v>Commercial</v>
      </c>
      <c r="F103" t="s">
        <v>339</v>
      </c>
      <c r="G103">
        <v>0</v>
      </c>
      <c r="H103" s="3">
        <v>2.9999900000000001E-7</v>
      </c>
      <c r="I103" s="3">
        <v>2.9999799999999998E-7</v>
      </c>
      <c r="J103" s="3">
        <v>2.0000299999999999E-7</v>
      </c>
      <c r="K103" s="3">
        <v>2.4964650000000002E-7</v>
      </c>
      <c r="L103" s="3">
        <v>3.0645819999999999E-7</v>
      </c>
      <c r="M103" s="3">
        <v>3.9925809999999998E-7</v>
      </c>
      <c r="N103" s="3">
        <v>4.9418589999999996E-7</v>
      </c>
      <c r="O103" s="3">
        <v>5.8060389999999996E-7</v>
      </c>
      <c r="P103" s="3">
        <v>6.5778309999999997E-7</v>
      </c>
      <c r="Q103" s="3">
        <v>7.202852E-7</v>
      </c>
      <c r="R103">
        <v>0</v>
      </c>
      <c r="S103">
        <v>0</v>
      </c>
      <c r="T103">
        <v>0</v>
      </c>
      <c r="U103" t="s">
        <v>409</v>
      </c>
    </row>
    <row r="104" spans="1:21" x14ac:dyDescent="0.35">
      <c r="A104" t="s">
        <v>407</v>
      </c>
      <c r="B104" t="s">
        <v>14</v>
      </c>
      <c r="C104" t="str">
        <f>INDEX('GCAM Crosswalk'!M$5:M$36,MATCH(B104,'GCAM Crosswalk'!L$5:L$36,0))</f>
        <v>Africa_Northern</v>
      </c>
      <c r="D104" t="s">
        <v>218</v>
      </c>
      <c r="E104" t="str">
        <f>INDEX('GCAM Crosswalk'!J$5:J$111,MATCH(D104,'GCAM Crosswalk'!I$5:I$111,0))</f>
        <v>Commercial</v>
      </c>
      <c r="F104" t="s">
        <v>411</v>
      </c>
      <c r="G104">
        <v>2.4908899999999999E-3</v>
      </c>
      <c r="H104">
        <v>6.1177799999999997E-3</v>
      </c>
      <c r="I104">
        <v>1.3360199999999999E-2</v>
      </c>
      <c r="J104">
        <v>7.6785999999999998E-3</v>
      </c>
      <c r="K104">
        <v>9.7077699999999992E-3</v>
      </c>
      <c r="L104">
        <v>1.245566E-2</v>
      </c>
      <c r="M104">
        <v>1.8625739999999998E-2</v>
      </c>
      <c r="N104">
        <v>2.7718179999999999E-2</v>
      </c>
      <c r="O104">
        <v>3.9009189999999999E-2</v>
      </c>
      <c r="P104">
        <v>5.2044721000000002E-2</v>
      </c>
      <c r="Q104">
        <v>6.6183936999999998E-2</v>
      </c>
      <c r="R104">
        <v>0</v>
      </c>
      <c r="S104">
        <v>0</v>
      </c>
      <c r="T104">
        <v>0</v>
      </c>
      <c r="U104" t="s">
        <v>409</v>
      </c>
    </row>
    <row r="105" spans="1:21" x14ac:dyDescent="0.35">
      <c r="A105" t="s">
        <v>407</v>
      </c>
      <c r="B105" t="s">
        <v>14</v>
      </c>
      <c r="C105" t="str">
        <f>INDEX('GCAM Crosswalk'!M$5:M$36,MATCH(B105,'GCAM Crosswalk'!L$5:L$36,0))</f>
        <v>Africa_Northern</v>
      </c>
      <c r="D105" t="s">
        <v>319</v>
      </c>
      <c r="E105" t="str">
        <f>INDEX('GCAM Crosswalk'!J$5:J$111,MATCH(D105,'GCAM Crosswalk'!I$5:I$111,0))</f>
        <v>Commercial</v>
      </c>
      <c r="F105" t="s">
        <v>318</v>
      </c>
      <c r="G105">
        <v>4.2325000000000002E-2</v>
      </c>
      <c r="H105">
        <v>7.0905300000000004E-2</v>
      </c>
      <c r="I105">
        <v>6.1078500000000001E-2</v>
      </c>
      <c r="J105">
        <v>6.5358700000000006E-2</v>
      </c>
      <c r="K105">
        <v>8.20134E-2</v>
      </c>
      <c r="L105">
        <v>0.100378699999999</v>
      </c>
      <c r="M105">
        <v>0.119325899999999</v>
      </c>
      <c r="N105">
        <v>0.1302372</v>
      </c>
      <c r="O105">
        <v>0.13451890999999999</v>
      </c>
      <c r="P105">
        <v>0.13189940999999999</v>
      </c>
      <c r="Q105">
        <v>0.12788043999999901</v>
      </c>
      <c r="R105">
        <v>0</v>
      </c>
      <c r="S105">
        <v>0</v>
      </c>
      <c r="T105">
        <v>0</v>
      </c>
      <c r="U105" t="s">
        <v>409</v>
      </c>
    </row>
    <row r="106" spans="1:21" x14ac:dyDescent="0.35">
      <c r="A106" t="s">
        <v>407</v>
      </c>
      <c r="B106" t="s">
        <v>14</v>
      </c>
      <c r="C106" t="str">
        <f>INDEX('GCAM Crosswalk'!M$5:M$36,MATCH(B106,'GCAM Crosswalk'!L$5:L$36,0))</f>
        <v>Africa_Northern</v>
      </c>
      <c r="D106" t="s">
        <v>319</v>
      </c>
      <c r="E106" t="str">
        <f>INDEX('GCAM Crosswalk'!J$5:J$111,MATCH(D106,'GCAM Crosswalk'!I$5:I$111,0))</f>
        <v>Commercial</v>
      </c>
      <c r="F106" t="s">
        <v>339</v>
      </c>
      <c r="G106">
        <v>0</v>
      </c>
      <c r="H106" s="3">
        <v>1.7999999999999999E-6</v>
      </c>
      <c r="I106" s="3">
        <v>1.7E-6</v>
      </c>
      <c r="J106" s="3">
        <v>1.5999999999999999E-6</v>
      </c>
      <c r="K106" s="3">
        <v>2.0165780000000001E-6</v>
      </c>
      <c r="L106" s="3">
        <v>2.385658E-6</v>
      </c>
      <c r="M106" s="3">
        <v>2.7415849999999999E-6</v>
      </c>
      <c r="N106" s="3">
        <v>2.9286079999999899E-6</v>
      </c>
      <c r="O106" s="3">
        <v>3.0564660000000002E-6</v>
      </c>
      <c r="P106" s="3">
        <v>3.0968440000000001E-6</v>
      </c>
      <c r="Q106" s="3">
        <v>3.1435719999999902E-6</v>
      </c>
      <c r="R106">
        <v>0</v>
      </c>
      <c r="S106">
        <v>0</v>
      </c>
      <c r="T106">
        <v>0</v>
      </c>
      <c r="U106" t="s">
        <v>409</v>
      </c>
    </row>
    <row r="107" spans="1:21" x14ac:dyDescent="0.35">
      <c r="A107" t="s">
        <v>407</v>
      </c>
      <c r="B107" t="s">
        <v>14</v>
      </c>
      <c r="C107" t="str">
        <f>INDEX('GCAM Crosswalk'!M$5:M$36,MATCH(B107,'GCAM Crosswalk'!L$5:L$36,0))</f>
        <v>Africa_Northern</v>
      </c>
      <c r="D107" t="s">
        <v>319</v>
      </c>
      <c r="E107" t="str">
        <f>INDEX('GCAM Crosswalk'!J$5:J$111,MATCH(D107,'GCAM Crosswalk'!I$5:I$111,0))</f>
        <v>Commercial</v>
      </c>
      <c r="F107" t="s">
        <v>225</v>
      </c>
      <c r="G107">
        <v>1.02328E-2</v>
      </c>
      <c r="H107">
        <v>6.9452899999999998E-2</v>
      </c>
      <c r="I107">
        <v>0.12609200000000001</v>
      </c>
      <c r="J107">
        <v>0.16487499999999999</v>
      </c>
      <c r="K107">
        <v>0.21689639999999999</v>
      </c>
      <c r="L107">
        <v>0.29409619999999997</v>
      </c>
      <c r="M107">
        <v>0.452596</v>
      </c>
      <c r="N107">
        <v>0.67050799999999999</v>
      </c>
      <c r="O107">
        <v>0.92528869999999996</v>
      </c>
      <c r="P107">
        <v>1.2020871</v>
      </c>
      <c r="Q107">
        <v>1.4791677000000001</v>
      </c>
      <c r="R107">
        <v>0</v>
      </c>
      <c r="S107">
        <v>0</v>
      </c>
      <c r="T107">
        <v>0</v>
      </c>
      <c r="U107" t="s">
        <v>409</v>
      </c>
    </row>
    <row r="108" spans="1:21" x14ac:dyDescent="0.35">
      <c r="A108" t="s">
        <v>407</v>
      </c>
      <c r="B108" t="s">
        <v>14</v>
      </c>
      <c r="C108" t="str">
        <f>INDEX('GCAM Crosswalk'!M$5:M$36,MATCH(B108,'GCAM Crosswalk'!L$5:L$36,0))</f>
        <v>Africa_Northern</v>
      </c>
      <c r="D108" t="s">
        <v>319</v>
      </c>
      <c r="E108" t="str">
        <f>INDEX('GCAM Crosswalk'!J$5:J$111,MATCH(D108,'GCAM Crosswalk'!I$5:I$111,0))</f>
        <v>Commercial</v>
      </c>
      <c r="F108" t="s">
        <v>408</v>
      </c>
      <c r="G108" s="3">
        <v>8.9549900000000001E-4</v>
      </c>
      <c r="H108">
        <v>1.8420000000000001E-3</v>
      </c>
      <c r="I108">
        <v>2.6639300000000001E-2</v>
      </c>
      <c r="J108">
        <v>3.9726299999999999E-2</v>
      </c>
      <c r="K108">
        <v>5.2420500000000002E-2</v>
      </c>
      <c r="L108">
        <v>6.6959999999999895E-2</v>
      </c>
      <c r="M108">
        <v>9.2227900000000002E-2</v>
      </c>
      <c r="N108">
        <v>0.12326516999999999</v>
      </c>
      <c r="O108">
        <v>0.15724119</v>
      </c>
      <c r="P108">
        <v>0.19181711000000001</v>
      </c>
      <c r="Q108">
        <v>0.223383569999999</v>
      </c>
      <c r="R108">
        <v>0</v>
      </c>
      <c r="S108">
        <v>0</v>
      </c>
      <c r="T108">
        <v>0</v>
      </c>
      <c r="U108" t="s">
        <v>409</v>
      </c>
    </row>
    <row r="109" spans="1:21" x14ac:dyDescent="0.35">
      <c r="A109" t="s">
        <v>407</v>
      </c>
      <c r="B109" t="s">
        <v>14</v>
      </c>
      <c r="C109" t="str">
        <f>INDEX('GCAM Crosswalk'!M$5:M$36,MATCH(B109,'GCAM Crosswalk'!L$5:L$36,0))</f>
        <v>Africa_Northern</v>
      </c>
      <c r="D109" t="s">
        <v>319</v>
      </c>
      <c r="E109" t="str">
        <f>INDEX('GCAM Crosswalk'!J$5:J$111,MATCH(D109,'GCAM Crosswalk'!I$5:I$111,0))</f>
        <v>Commercial</v>
      </c>
      <c r="F109" t="s">
        <v>410</v>
      </c>
      <c r="G109">
        <v>0</v>
      </c>
      <c r="H109">
        <v>0</v>
      </c>
      <c r="I109">
        <v>0</v>
      </c>
      <c r="J109">
        <v>0</v>
      </c>
      <c r="K109">
        <v>0</v>
      </c>
      <c r="L109" s="3">
        <v>5.8921699999999997E-6</v>
      </c>
      <c r="M109" s="3">
        <v>1.41108E-4</v>
      </c>
      <c r="N109" s="3">
        <v>3.0052600000000002E-4</v>
      </c>
      <c r="O109" s="3">
        <v>4.8289200000000001E-4</v>
      </c>
      <c r="P109" s="3">
        <v>7.2382000000000002E-4</v>
      </c>
      <c r="Q109" s="3">
        <v>9.7250099999999996E-4</v>
      </c>
      <c r="R109">
        <v>0</v>
      </c>
      <c r="S109">
        <v>0</v>
      </c>
      <c r="T109">
        <v>0</v>
      </c>
      <c r="U109" t="s">
        <v>409</v>
      </c>
    </row>
    <row r="110" spans="1:21" x14ac:dyDescent="0.35">
      <c r="A110" t="s">
        <v>407</v>
      </c>
      <c r="B110" t="s">
        <v>14</v>
      </c>
      <c r="C110" t="str">
        <f>INDEX('GCAM Crosswalk'!M$5:M$36,MATCH(B110,'GCAM Crosswalk'!L$5:L$36,0))</f>
        <v>Africa_Northern</v>
      </c>
      <c r="D110" t="s">
        <v>319</v>
      </c>
      <c r="E110" t="str">
        <f>INDEX('GCAM Crosswalk'!J$5:J$111,MATCH(D110,'GCAM Crosswalk'!I$5:I$111,0))</f>
        <v>Commercial</v>
      </c>
      <c r="F110" t="s">
        <v>411</v>
      </c>
      <c r="G110">
        <v>4.6986900000000002E-3</v>
      </c>
      <c r="H110">
        <v>1.1540399999999999E-2</v>
      </c>
      <c r="I110">
        <v>2.5202200000000001E-2</v>
      </c>
      <c r="J110">
        <v>1.44844E-2</v>
      </c>
      <c r="K110">
        <v>1.810898E-2</v>
      </c>
      <c r="L110">
        <v>2.1457759999999999E-2</v>
      </c>
      <c r="M110">
        <v>2.5219209999999999E-2</v>
      </c>
      <c r="N110">
        <v>2.8036599999999998E-2</v>
      </c>
      <c r="O110">
        <v>3.06251099999999E-2</v>
      </c>
      <c r="P110">
        <v>3.2696966000000001E-2</v>
      </c>
      <c r="Q110">
        <v>3.5020519999999999E-2</v>
      </c>
      <c r="R110">
        <v>0</v>
      </c>
      <c r="S110">
        <v>0</v>
      </c>
      <c r="T110">
        <v>0</v>
      </c>
      <c r="U110" t="s">
        <v>409</v>
      </c>
    </row>
    <row r="111" spans="1:21" x14ac:dyDescent="0.35">
      <c r="A111" t="s">
        <v>407</v>
      </c>
      <c r="B111" t="s">
        <v>14</v>
      </c>
      <c r="C111" t="str">
        <f>INDEX('GCAM Crosswalk'!M$5:M$36,MATCH(B111,'GCAM Crosswalk'!L$5:L$36,0))</f>
        <v>Africa_Northern</v>
      </c>
      <c r="D111" t="s">
        <v>351</v>
      </c>
      <c r="E111" t="str">
        <f>INDEX('GCAM Crosswalk'!J$5:J$111,MATCH(D111,'GCAM Crosswalk'!I$5:I$111,0))</f>
        <v>Industry</v>
      </c>
      <c r="F111" t="s">
        <v>318</v>
      </c>
      <c r="G111">
        <v>0</v>
      </c>
      <c r="H111">
        <v>0</v>
      </c>
      <c r="I111" s="3">
        <v>4.1899900000000002E-5</v>
      </c>
      <c r="J111" s="3">
        <v>4.1900000000000002E-5</v>
      </c>
      <c r="K111" s="3">
        <v>4.51067E-5</v>
      </c>
      <c r="L111" s="3">
        <v>4.9161620000000002E-5</v>
      </c>
      <c r="M111" s="3">
        <v>5.2266019999999999E-5</v>
      </c>
      <c r="N111" s="3">
        <v>5.3982700000000001E-5</v>
      </c>
      <c r="O111" s="3">
        <v>5.4363719999999997E-5</v>
      </c>
      <c r="P111" s="3">
        <v>5.2868589999999902E-5</v>
      </c>
      <c r="Q111" s="3">
        <v>5.1156139999999999E-5</v>
      </c>
      <c r="R111">
        <v>0</v>
      </c>
      <c r="S111">
        <v>0</v>
      </c>
      <c r="T111">
        <v>0</v>
      </c>
      <c r="U111" t="s">
        <v>409</v>
      </c>
    </row>
    <row r="112" spans="1:21" x14ac:dyDescent="0.35">
      <c r="A112" t="s">
        <v>407</v>
      </c>
      <c r="B112" t="s">
        <v>14</v>
      </c>
      <c r="C112" t="str">
        <f>INDEX('GCAM Crosswalk'!M$5:M$36,MATCH(B112,'GCAM Crosswalk'!L$5:L$36,0))</f>
        <v>Africa_Northern</v>
      </c>
      <c r="D112" t="s">
        <v>351</v>
      </c>
      <c r="E112" t="str">
        <f>INDEX('GCAM Crosswalk'!J$5:J$111,MATCH(D112,'GCAM Crosswalk'!I$5:I$111,0))</f>
        <v>Industry</v>
      </c>
      <c r="F112" t="s">
        <v>225</v>
      </c>
      <c r="G112">
        <v>4.1441000000000004E-3</v>
      </c>
      <c r="H112">
        <v>8.6650100000000008E-3</v>
      </c>
      <c r="I112">
        <v>1.26836E-2</v>
      </c>
      <c r="J112">
        <v>6.4463899999999998E-3</v>
      </c>
      <c r="K112">
        <v>6.9532700000000001E-3</v>
      </c>
      <c r="L112">
        <v>8.0204591000000002E-3</v>
      </c>
      <c r="M112">
        <v>9.9401735999999994E-3</v>
      </c>
      <c r="N112">
        <v>1.19912394999999E-2</v>
      </c>
      <c r="O112">
        <v>1.36431276199999E-2</v>
      </c>
      <c r="P112">
        <v>1.5313315100000001E-2</v>
      </c>
      <c r="Q112">
        <v>1.70205436E-2</v>
      </c>
      <c r="R112">
        <v>0</v>
      </c>
      <c r="S112">
        <v>0</v>
      </c>
      <c r="T112">
        <v>0</v>
      </c>
      <c r="U112" t="s">
        <v>409</v>
      </c>
    </row>
    <row r="113" spans="1:21" x14ac:dyDescent="0.35">
      <c r="A113" t="s">
        <v>407</v>
      </c>
      <c r="B113" t="s">
        <v>14</v>
      </c>
      <c r="C113" t="str">
        <f>INDEX('GCAM Crosswalk'!M$5:M$36,MATCH(B113,'GCAM Crosswalk'!L$5:L$36,0))</f>
        <v>Africa_Northern</v>
      </c>
      <c r="D113" t="s">
        <v>351</v>
      </c>
      <c r="E113" t="str">
        <f>INDEX('GCAM Crosswalk'!J$5:J$111,MATCH(D113,'GCAM Crosswalk'!I$5:I$111,0))</f>
        <v>Industry</v>
      </c>
      <c r="F113" t="s">
        <v>408</v>
      </c>
      <c r="G113">
        <v>2.9009E-2</v>
      </c>
      <c r="H113">
        <v>5.6050599999999999E-2</v>
      </c>
      <c r="I113">
        <v>3.8720400000000002E-2</v>
      </c>
      <c r="J113">
        <v>4.1985599999999998E-2</v>
      </c>
      <c r="K113">
        <v>4.5922599999999897E-2</v>
      </c>
      <c r="L113">
        <v>4.8775829999999999E-2</v>
      </c>
      <c r="M113">
        <v>5.1486079999999997E-2</v>
      </c>
      <c r="N113">
        <v>5.3512480000000001E-2</v>
      </c>
      <c r="O113">
        <v>5.5204499999999997E-2</v>
      </c>
      <c r="P113">
        <v>5.6446700000000002E-2</v>
      </c>
      <c r="Q113">
        <v>5.7179430000000003E-2</v>
      </c>
      <c r="R113">
        <v>0</v>
      </c>
      <c r="S113">
        <v>0</v>
      </c>
      <c r="T113">
        <v>0</v>
      </c>
      <c r="U113" t="s">
        <v>409</v>
      </c>
    </row>
    <row r="114" spans="1:21" x14ac:dyDescent="0.35">
      <c r="A114" t="s">
        <v>407</v>
      </c>
      <c r="B114" t="s">
        <v>14</v>
      </c>
      <c r="C114" t="str">
        <f>INDEX('GCAM Crosswalk'!M$5:M$36,MATCH(B114,'GCAM Crosswalk'!L$5:L$36,0))</f>
        <v>Africa_Northern</v>
      </c>
      <c r="D114" t="s">
        <v>351</v>
      </c>
      <c r="E114" t="str">
        <f>INDEX('GCAM Crosswalk'!J$5:J$111,MATCH(D114,'GCAM Crosswalk'!I$5:I$111,0))</f>
        <v>Industry</v>
      </c>
      <c r="F114" t="s">
        <v>410</v>
      </c>
      <c r="G114">
        <v>0</v>
      </c>
      <c r="H114">
        <v>0</v>
      </c>
      <c r="I114">
        <v>0</v>
      </c>
      <c r="J114">
        <v>0</v>
      </c>
      <c r="K114">
        <v>0</v>
      </c>
      <c r="L114" s="3">
        <v>1.8686000000000001E-4</v>
      </c>
      <c r="M114" s="3">
        <v>6.6253299999999998E-4</v>
      </c>
      <c r="N114">
        <v>1.3012143999999999E-3</v>
      </c>
      <c r="O114">
        <v>1.8852335E-3</v>
      </c>
      <c r="P114">
        <v>2.5185558999999999E-3</v>
      </c>
      <c r="Q114">
        <v>3.0697319999999999E-3</v>
      </c>
      <c r="R114">
        <v>0</v>
      </c>
      <c r="S114">
        <v>0</v>
      </c>
      <c r="T114">
        <v>0</v>
      </c>
      <c r="U114" t="s">
        <v>409</v>
      </c>
    </row>
    <row r="115" spans="1:21" x14ac:dyDescent="0.35">
      <c r="A115" t="s">
        <v>407</v>
      </c>
      <c r="B115" t="s">
        <v>14</v>
      </c>
      <c r="C115" t="str">
        <f>INDEX('GCAM Crosswalk'!M$5:M$36,MATCH(B115,'GCAM Crosswalk'!L$5:L$36,0))</f>
        <v>Africa_Northern</v>
      </c>
      <c r="D115" t="s">
        <v>351</v>
      </c>
      <c r="E115" t="str">
        <f>INDEX('GCAM Crosswalk'!J$5:J$111,MATCH(D115,'GCAM Crosswalk'!I$5:I$111,0))</f>
        <v>Industry</v>
      </c>
      <c r="F115" t="s">
        <v>411</v>
      </c>
      <c r="G115">
        <v>2.2604999999999999E-3</v>
      </c>
      <c r="H115">
        <v>4.4790009999999998E-3</v>
      </c>
      <c r="I115">
        <v>2.4488090000000001E-2</v>
      </c>
      <c r="J115">
        <v>1.8795099999999999E-2</v>
      </c>
      <c r="K115">
        <v>2.0377368999999999E-2</v>
      </c>
      <c r="L115">
        <v>2.1309141E-2</v>
      </c>
      <c r="M115">
        <v>2.18662749999999E-2</v>
      </c>
      <c r="N115">
        <v>2.2015415999999999E-2</v>
      </c>
      <c r="O115">
        <v>2.20708139999999E-2</v>
      </c>
      <c r="P115">
        <v>2.1582904E-2</v>
      </c>
      <c r="Q115">
        <v>2.0832852999999998E-2</v>
      </c>
      <c r="R115">
        <v>0</v>
      </c>
      <c r="S115">
        <v>0</v>
      </c>
      <c r="T115">
        <v>0</v>
      </c>
      <c r="U115" t="s">
        <v>409</v>
      </c>
    </row>
    <row r="116" spans="1:21" x14ac:dyDescent="0.35">
      <c r="A116" t="s">
        <v>407</v>
      </c>
      <c r="B116" t="s">
        <v>14</v>
      </c>
      <c r="C116" t="str">
        <f>INDEX('GCAM Crosswalk'!M$5:M$36,MATCH(B116,'GCAM Crosswalk'!L$5:L$36,0))</f>
        <v>Africa_Northern</v>
      </c>
      <c r="D116" t="s">
        <v>412</v>
      </c>
      <c r="E116" t="e">
        <f>INDEX('GCAM Crosswalk'!J$5:J$111,MATCH(D116,'GCAM Crosswalk'!I$5:I$111,0))</f>
        <v>#N/A</v>
      </c>
      <c r="F116" t="s">
        <v>411</v>
      </c>
      <c r="G116">
        <v>4.5379099999999999E-2</v>
      </c>
      <c r="H116">
        <v>6.4304799999999995E-2</v>
      </c>
      <c r="I116">
        <v>7.83277E-2</v>
      </c>
      <c r="J116">
        <v>7.0206000000000005E-2</v>
      </c>
      <c r="K116">
        <v>7.9761600000000002E-2</v>
      </c>
      <c r="L116">
        <v>8.9359900000000006E-2</v>
      </c>
      <c r="M116">
        <v>0.101024</v>
      </c>
      <c r="N116">
        <v>0.11292000000000001</v>
      </c>
      <c r="O116">
        <v>0.124421</v>
      </c>
      <c r="P116">
        <v>0.135962</v>
      </c>
      <c r="Q116">
        <v>0.14743300000000001</v>
      </c>
      <c r="R116">
        <v>0</v>
      </c>
      <c r="S116">
        <v>0</v>
      </c>
      <c r="T116">
        <v>0</v>
      </c>
      <c r="U116" t="s">
        <v>409</v>
      </c>
    </row>
    <row r="117" spans="1:21" x14ac:dyDescent="0.35">
      <c r="A117" t="s">
        <v>407</v>
      </c>
      <c r="B117" t="s">
        <v>14</v>
      </c>
      <c r="C117" t="str">
        <f>INDEX('GCAM Crosswalk'!M$5:M$36,MATCH(B117,'GCAM Crosswalk'!L$5:L$36,0))</f>
        <v>Africa_Northern</v>
      </c>
      <c r="D117" t="s">
        <v>352</v>
      </c>
      <c r="E117" t="str">
        <f>INDEX('GCAM Crosswalk'!J$5:J$111,MATCH(D117,'GCAM Crosswalk'!I$5:I$111,0))</f>
        <v>Industry</v>
      </c>
      <c r="F117" t="s">
        <v>225</v>
      </c>
      <c r="G117">
        <v>1.10096E-3</v>
      </c>
      <c r="H117">
        <v>1.51099E-3</v>
      </c>
      <c r="I117">
        <v>1.2103000000000001E-3</v>
      </c>
      <c r="J117" s="3">
        <v>8.7984499999999998E-4</v>
      </c>
      <c r="K117">
        <v>1.8841699999999999E-3</v>
      </c>
      <c r="L117">
        <v>2.1996400000000001E-3</v>
      </c>
      <c r="M117">
        <v>2.7501100000000001E-3</v>
      </c>
      <c r="N117">
        <v>3.4710700000000001E-3</v>
      </c>
      <c r="O117">
        <v>4.2963899999999998E-3</v>
      </c>
      <c r="P117">
        <v>5.1751499999999999E-3</v>
      </c>
      <c r="Q117">
        <v>6.0831799999999997E-3</v>
      </c>
      <c r="R117">
        <v>0</v>
      </c>
      <c r="S117">
        <v>0</v>
      </c>
      <c r="T117">
        <v>0</v>
      </c>
      <c r="U117" t="s">
        <v>409</v>
      </c>
    </row>
    <row r="118" spans="1:21" x14ac:dyDescent="0.35">
      <c r="A118" t="s">
        <v>407</v>
      </c>
      <c r="B118" t="s">
        <v>14</v>
      </c>
      <c r="C118" t="str">
        <f>INDEX('GCAM Crosswalk'!M$5:M$36,MATCH(B118,'GCAM Crosswalk'!L$5:L$36,0))</f>
        <v>Africa_Northern</v>
      </c>
      <c r="D118" t="s">
        <v>352</v>
      </c>
      <c r="E118" t="str">
        <f>INDEX('GCAM Crosswalk'!J$5:J$111,MATCH(D118,'GCAM Crosswalk'!I$5:I$111,0))</f>
        <v>Industry</v>
      </c>
      <c r="F118" t="s">
        <v>408</v>
      </c>
      <c r="G118">
        <v>4.0214400000000003E-3</v>
      </c>
      <c r="H118">
        <v>1.52497E-2</v>
      </c>
      <c r="I118">
        <v>1.7282499999999999E-2</v>
      </c>
      <c r="J118">
        <v>1.7709800000000001E-2</v>
      </c>
      <c r="K118">
        <v>3.88803E-2</v>
      </c>
      <c r="L118">
        <v>4.5043800000000002E-2</v>
      </c>
      <c r="M118">
        <v>5.6977300000000002E-2</v>
      </c>
      <c r="N118">
        <v>7.2693599999999997E-2</v>
      </c>
      <c r="O118">
        <v>9.0196100000000001E-2</v>
      </c>
      <c r="P118">
        <v>0.11017100000000001</v>
      </c>
      <c r="Q118">
        <v>0.129686</v>
      </c>
      <c r="R118">
        <v>0</v>
      </c>
      <c r="S118">
        <v>0</v>
      </c>
      <c r="T118">
        <v>0</v>
      </c>
      <c r="U118" t="s">
        <v>409</v>
      </c>
    </row>
    <row r="119" spans="1:21" x14ac:dyDescent="0.35">
      <c r="A119" t="s">
        <v>407</v>
      </c>
      <c r="B119" t="s">
        <v>14</v>
      </c>
      <c r="C119" t="str">
        <f>INDEX('GCAM Crosswalk'!M$5:M$36,MATCH(B119,'GCAM Crosswalk'!L$5:L$36,0))</f>
        <v>Africa_Northern</v>
      </c>
      <c r="D119" t="s">
        <v>352</v>
      </c>
      <c r="E119" t="str">
        <f>INDEX('GCAM Crosswalk'!J$5:J$111,MATCH(D119,'GCAM Crosswalk'!I$5:I$111,0))</f>
        <v>Industry</v>
      </c>
      <c r="F119" t="s">
        <v>411</v>
      </c>
      <c r="G119">
        <v>1.0790299999999999E-2</v>
      </c>
      <c r="H119">
        <v>1.8289199999999999E-2</v>
      </c>
      <c r="I119">
        <v>1.7010999999999998E-2</v>
      </c>
      <c r="J119">
        <v>1.67496E-2</v>
      </c>
      <c r="K119">
        <v>3.5361999999999998E-2</v>
      </c>
      <c r="L119">
        <v>4.1372399999999997E-2</v>
      </c>
      <c r="M119">
        <v>5.2538300000000003E-2</v>
      </c>
      <c r="N119">
        <v>6.8897299999999995E-2</v>
      </c>
      <c r="O119">
        <v>8.8894600000000004E-2</v>
      </c>
      <c r="P119">
        <v>0.111927</v>
      </c>
      <c r="Q119">
        <v>0.13850100000000001</v>
      </c>
      <c r="R119">
        <v>0</v>
      </c>
      <c r="S119">
        <v>0</v>
      </c>
      <c r="T119">
        <v>0</v>
      </c>
      <c r="U119" t="s">
        <v>409</v>
      </c>
    </row>
    <row r="120" spans="1:21" x14ac:dyDescent="0.35">
      <c r="A120" t="s">
        <v>407</v>
      </c>
      <c r="B120" t="s">
        <v>14</v>
      </c>
      <c r="C120" t="str">
        <f>INDEX('GCAM Crosswalk'!M$5:M$36,MATCH(B120,'GCAM Crosswalk'!L$5:L$36,0))</f>
        <v>Africa_Northern</v>
      </c>
      <c r="D120" t="s">
        <v>370</v>
      </c>
      <c r="E120" t="str">
        <f>INDEX('GCAM Crosswalk'!J$5:J$111,MATCH(D120,'GCAM Crosswalk'!I$5:I$111,0))</f>
        <v>Industry</v>
      </c>
      <c r="F120" t="s">
        <v>225</v>
      </c>
      <c r="G120" s="3">
        <v>6.6480100000000002E-4</v>
      </c>
      <c r="H120">
        <v>1.1436300000000001E-3</v>
      </c>
      <c r="I120">
        <v>1.28374E-3</v>
      </c>
      <c r="J120">
        <v>1.29199E-3</v>
      </c>
      <c r="K120">
        <v>1.8035200000000001E-3</v>
      </c>
      <c r="L120">
        <v>2.4889299999999999E-3</v>
      </c>
      <c r="M120">
        <v>3.72953E-3</v>
      </c>
      <c r="N120">
        <v>5.3457499999999998E-3</v>
      </c>
      <c r="O120">
        <v>7.22932E-3</v>
      </c>
      <c r="P120">
        <v>9.3376199999999996E-3</v>
      </c>
      <c r="Q120">
        <v>1.15659E-2</v>
      </c>
      <c r="R120">
        <v>0</v>
      </c>
      <c r="S120">
        <v>0</v>
      </c>
      <c r="T120">
        <v>0</v>
      </c>
      <c r="U120" t="s">
        <v>409</v>
      </c>
    </row>
    <row r="121" spans="1:21" x14ac:dyDescent="0.35">
      <c r="A121" t="s">
        <v>407</v>
      </c>
      <c r="B121" t="s">
        <v>14</v>
      </c>
      <c r="C121" t="str">
        <f>INDEX('GCAM Crosswalk'!M$5:M$36,MATCH(B121,'GCAM Crosswalk'!L$5:L$36,0))</f>
        <v>Africa_Northern</v>
      </c>
      <c r="D121" t="s">
        <v>371</v>
      </c>
      <c r="E121" t="str">
        <f>INDEX('GCAM Crosswalk'!J$5:J$111,MATCH(D121,'GCAM Crosswalk'!I$5:I$111,0))</f>
        <v>Industry</v>
      </c>
      <c r="F121" t="s">
        <v>225</v>
      </c>
      <c r="G121" s="3">
        <v>3.5316500000000001E-4</v>
      </c>
      <c r="H121" s="3">
        <v>5.7399600000000001E-4</v>
      </c>
      <c r="I121" s="3">
        <v>6.0092200000000004E-4</v>
      </c>
      <c r="J121" s="3">
        <v>6.1284899999999995E-4</v>
      </c>
      <c r="K121" s="3">
        <v>7.5030500000000005E-4</v>
      </c>
      <c r="L121" s="3">
        <v>9.3160400000000005E-4</v>
      </c>
      <c r="M121">
        <v>1.2657E-3</v>
      </c>
      <c r="N121">
        <v>1.6611099999999999E-3</v>
      </c>
      <c r="O121">
        <v>2.0739E-3</v>
      </c>
      <c r="P121">
        <v>2.49059E-3</v>
      </c>
      <c r="Q121">
        <v>2.8862800000000002E-3</v>
      </c>
      <c r="R121">
        <v>0</v>
      </c>
      <c r="S121">
        <v>0</v>
      </c>
      <c r="T121">
        <v>0</v>
      </c>
      <c r="U121" t="s">
        <v>409</v>
      </c>
    </row>
    <row r="122" spans="1:21" x14ac:dyDescent="0.35">
      <c r="A122" t="s">
        <v>407</v>
      </c>
      <c r="B122" t="s">
        <v>14</v>
      </c>
      <c r="C122" t="str">
        <f>INDEX('GCAM Crosswalk'!M$5:M$36,MATCH(B122,'GCAM Crosswalk'!L$5:L$36,0))</f>
        <v>Africa_Northern</v>
      </c>
      <c r="D122" t="s">
        <v>372</v>
      </c>
      <c r="E122" t="str">
        <f>INDEX('GCAM Crosswalk'!J$5:J$111,MATCH(D122,'GCAM Crosswalk'!I$5:I$111,0))</f>
        <v>Industry</v>
      </c>
      <c r="F122" t="s">
        <v>225</v>
      </c>
      <c r="G122" s="3">
        <v>6.5659699999999997E-4</v>
      </c>
      <c r="H122">
        <v>1.0652999999999999E-3</v>
      </c>
      <c r="I122">
        <v>1.1445299999999999E-3</v>
      </c>
      <c r="J122">
        <v>1.15044E-3</v>
      </c>
      <c r="K122">
        <v>1.4084799999999999E-3</v>
      </c>
      <c r="L122">
        <v>1.7488099999999999E-3</v>
      </c>
      <c r="M122">
        <v>2.3759800000000002E-3</v>
      </c>
      <c r="N122">
        <v>3.11824E-3</v>
      </c>
      <c r="O122">
        <v>3.8931299999999999E-3</v>
      </c>
      <c r="P122">
        <v>4.6753300000000001E-3</v>
      </c>
      <c r="Q122">
        <v>5.4181300000000002E-3</v>
      </c>
      <c r="R122">
        <v>0</v>
      </c>
      <c r="S122">
        <v>0</v>
      </c>
      <c r="T122">
        <v>0</v>
      </c>
      <c r="U122" t="s">
        <v>409</v>
      </c>
    </row>
    <row r="123" spans="1:21" x14ac:dyDescent="0.35">
      <c r="A123" t="s">
        <v>407</v>
      </c>
      <c r="B123" t="s">
        <v>14</v>
      </c>
      <c r="C123" t="str">
        <f>INDEX('GCAM Crosswalk'!M$5:M$36,MATCH(B123,'GCAM Crosswalk'!L$5:L$36,0))</f>
        <v>Africa_Northern</v>
      </c>
      <c r="D123" t="s">
        <v>365</v>
      </c>
      <c r="E123" t="str">
        <f>INDEX('GCAM Crosswalk'!J$5:J$111,MATCH(D123,'GCAM Crosswalk'!I$5:I$111,0))</f>
        <v>Industry</v>
      </c>
      <c r="F123" t="s">
        <v>318</v>
      </c>
      <c r="G123">
        <v>0</v>
      </c>
      <c r="H123">
        <v>0</v>
      </c>
      <c r="I123">
        <v>0</v>
      </c>
      <c r="J123">
        <v>0</v>
      </c>
      <c r="K123">
        <v>0</v>
      </c>
      <c r="L123" s="3">
        <v>3.2367899999999999E-5</v>
      </c>
      <c r="M123" s="3">
        <v>6.6713599999999998E-5</v>
      </c>
      <c r="N123" s="3">
        <v>8.8642299999999895E-5</v>
      </c>
      <c r="O123" s="3">
        <v>9.1850700000000005E-5</v>
      </c>
      <c r="P123" s="3">
        <v>8.4332649999999996E-5</v>
      </c>
      <c r="Q123" s="3">
        <v>7.4357009999999994E-5</v>
      </c>
      <c r="R123">
        <v>0</v>
      </c>
      <c r="S123">
        <v>0</v>
      </c>
      <c r="T123">
        <v>0</v>
      </c>
      <c r="U123" t="s">
        <v>409</v>
      </c>
    </row>
    <row r="124" spans="1:21" x14ac:dyDescent="0.35">
      <c r="A124" t="s">
        <v>407</v>
      </c>
      <c r="B124" t="s">
        <v>14</v>
      </c>
      <c r="C124" t="str">
        <f>INDEX('GCAM Crosswalk'!M$5:M$36,MATCH(B124,'GCAM Crosswalk'!L$5:L$36,0))</f>
        <v>Africa_Northern</v>
      </c>
      <c r="D124" t="s">
        <v>365</v>
      </c>
      <c r="E124" t="str">
        <f>INDEX('GCAM Crosswalk'!J$5:J$111,MATCH(D124,'GCAM Crosswalk'!I$5:I$111,0))</f>
        <v>Industry</v>
      </c>
      <c r="F124" t="s">
        <v>339</v>
      </c>
      <c r="G124">
        <v>0</v>
      </c>
      <c r="H124">
        <v>0</v>
      </c>
      <c r="I124">
        <v>0</v>
      </c>
      <c r="J124">
        <v>0</v>
      </c>
      <c r="K124">
        <v>0</v>
      </c>
      <c r="L124" s="3">
        <v>3.0514999999999998E-5</v>
      </c>
      <c r="M124" s="3">
        <v>1.3317139999999999E-4</v>
      </c>
      <c r="N124" s="3">
        <v>2.1262389999999901E-4</v>
      </c>
      <c r="O124" s="3">
        <v>2.4937612E-4</v>
      </c>
      <c r="P124" s="3">
        <v>2.5789619999999999E-4</v>
      </c>
      <c r="Q124" s="3">
        <v>2.4937100000000002E-4</v>
      </c>
      <c r="R124">
        <v>0</v>
      </c>
      <c r="S124">
        <v>0</v>
      </c>
      <c r="T124">
        <v>0</v>
      </c>
      <c r="U124" t="s">
        <v>409</v>
      </c>
    </row>
    <row r="125" spans="1:21" x14ac:dyDescent="0.35">
      <c r="A125" t="s">
        <v>407</v>
      </c>
      <c r="B125" t="s">
        <v>14</v>
      </c>
      <c r="C125" t="str">
        <f>INDEX('GCAM Crosswalk'!M$5:M$36,MATCH(B125,'GCAM Crosswalk'!L$5:L$36,0))</f>
        <v>Africa_Northern</v>
      </c>
      <c r="D125" t="s">
        <v>365</v>
      </c>
      <c r="E125" t="str">
        <f>INDEX('GCAM Crosswalk'!J$5:J$111,MATCH(D125,'GCAM Crosswalk'!I$5:I$111,0))</f>
        <v>Industry</v>
      </c>
      <c r="F125" t="s">
        <v>225</v>
      </c>
      <c r="G125">
        <v>3.5999809999999999E-3</v>
      </c>
      <c r="H125">
        <v>3.9351569999999999E-3</v>
      </c>
      <c r="I125">
        <v>5.3647389999999899E-3</v>
      </c>
      <c r="J125">
        <v>2.6061320000000002E-3</v>
      </c>
      <c r="K125">
        <v>3.4586489999999998E-3</v>
      </c>
      <c r="L125">
        <v>4.1858007199999997E-3</v>
      </c>
      <c r="M125">
        <v>5.2378037920000004E-3</v>
      </c>
      <c r="N125">
        <v>6.2766081190000003E-3</v>
      </c>
      <c r="O125">
        <v>7.2232887619999896E-3</v>
      </c>
      <c r="P125">
        <v>8.0451130449999998E-3</v>
      </c>
      <c r="Q125">
        <v>8.7035728119999895E-3</v>
      </c>
      <c r="R125">
        <v>0</v>
      </c>
      <c r="S125">
        <v>0</v>
      </c>
      <c r="T125">
        <v>0</v>
      </c>
      <c r="U125" t="s">
        <v>409</v>
      </c>
    </row>
    <row r="126" spans="1:21" x14ac:dyDescent="0.35">
      <c r="A126" t="s">
        <v>407</v>
      </c>
      <c r="B126" t="s">
        <v>14</v>
      </c>
      <c r="C126" t="str">
        <f>INDEX('GCAM Crosswalk'!M$5:M$36,MATCH(B126,'GCAM Crosswalk'!L$5:L$36,0))</f>
        <v>Africa_Northern</v>
      </c>
      <c r="D126" t="s">
        <v>365</v>
      </c>
      <c r="E126" t="str">
        <f>INDEX('GCAM Crosswalk'!J$5:J$111,MATCH(D126,'GCAM Crosswalk'!I$5:I$111,0))</f>
        <v>Industry</v>
      </c>
      <c r="F126" t="s">
        <v>408</v>
      </c>
      <c r="G126">
        <v>8.1627841200000006E-3</v>
      </c>
      <c r="H126">
        <v>8.7488700199999901E-3</v>
      </c>
      <c r="I126">
        <v>1.3855547270000001E-2</v>
      </c>
      <c r="J126">
        <v>8.6229941900000003E-3</v>
      </c>
      <c r="K126">
        <v>1.1583058273E-2</v>
      </c>
      <c r="L126">
        <v>1.41022837341E-2</v>
      </c>
      <c r="M126">
        <v>1.7556177422699999E-2</v>
      </c>
      <c r="N126">
        <v>2.09816165938E-2</v>
      </c>
      <c r="O126">
        <v>2.4133429037289999E-2</v>
      </c>
      <c r="P126">
        <v>2.6903531890519999E-2</v>
      </c>
      <c r="Q126">
        <v>2.9187098809130001E-2</v>
      </c>
      <c r="R126">
        <v>0</v>
      </c>
      <c r="S126">
        <v>0</v>
      </c>
      <c r="T126">
        <v>0</v>
      </c>
      <c r="U126" t="s">
        <v>409</v>
      </c>
    </row>
    <row r="127" spans="1:21" x14ac:dyDescent="0.35">
      <c r="A127" t="s">
        <v>407</v>
      </c>
      <c r="B127" t="s">
        <v>14</v>
      </c>
      <c r="C127" t="str">
        <f>INDEX('GCAM Crosswalk'!M$5:M$36,MATCH(B127,'GCAM Crosswalk'!L$5:L$36,0))</f>
        <v>Africa_Northern</v>
      </c>
      <c r="D127" t="s">
        <v>365</v>
      </c>
      <c r="E127" t="str">
        <f>INDEX('GCAM Crosswalk'!J$5:J$111,MATCH(D127,'GCAM Crosswalk'!I$5:I$111,0))</f>
        <v>Industry</v>
      </c>
      <c r="F127" t="s">
        <v>410</v>
      </c>
      <c r="G127">
        <v>0</v>
      </c>
      <c r="H127">
        <v>0</v>
      </c>
      <c r="I127">
        <v>0</v>
      </c>
      <c r="J127">
        <v>0</v>
      </c>
      <c r="K127">
        <v>0</v>
      </c>
      <c r="L127" s="3">
        <v>1.2263452E-4</v>
      </c>
      <c r="M127" s="3">
        <v>9.3492869999999896E-4</v>
      </c>
      <c r="N127">
        <v>1.5508669699999999E-3</v>
      </c>
      <c r="O127">
        <v>1.90140009E-3</v>
      </c>
      <c r="P127">
        <v>2.1644745799999998E-3</v>
      </c>
      <c r="Q127">
        <v>2.2819125200000002E-3</v>
      </c>
      <c r="R127">
        <v>0</v>
      </c>
      <c r="S127">
        <v>0</v>
      </c>
      <c r="T127">
        <v>0</v>
      </c>
      <c r="U127" t="s">
        <v>409</v>
      </c>
    </row>
    <row r="128" spans="1:21" x14ac:dyDescent="0.35">
      <c r="A128" t="s">
        <v>407</v>
      </c>
      <c r="B128" t="s">
        <v>14</v>
      </c>
      <c r="C128" t="str">
        <f>INDEX('GCAM Crosswalk'!M$5:M$36,MATCH(B128,'GCAM Crosswalk'!L$5:L$36,0))</f>
        <v>Africa_Northern</v>
      </c>
      <c r="D128" t="s">
        <v>365</v>
      </c>
      <c r="E128" t="str">
        <f>INDEX('GCAM Crosswalk'!J$5:J$111,MATCH(D128,'GCAM Crosswalk'!I$5:I$111,0))</f>
        <v>Industry</v>
      </c>
      <c r="F128" t="s">
        <v>411</v>
      </c>
      <c r="G128">
        <v>2.7627193600000001E-3</v>
      </c>
      <c r="H128">
        <v>5.3578292199999997E-3</v>
      </c>
      <c r="I128">
        <v>0</v>
      </c>
      <c r="J128">
        <v>0</v>
      </c>
      <c r="K128">
        <v>0</v>
      </c>
      <c r="L128" s="3">
        <v>4.1634400000000003E-8</v>
      </c>
      <c r="M128" s="3">
        <v>1.372674E-7</v>
      </c>
      <c r="N128" s="3">
        <v>2.0851089999999999E-7</v>
      </c>
      <c r="O128" s="3">
        <v>2.3733279999999999E-7</v>
      </c>
      <c r="P128" s="3">
        <v>2.3908942000000002E-7</v>
      </c>
      <c r="Q128" s="3">
        <v>2.2690203000000001E-7</v>
      </c>
      <c r="R128">
        <v>0</v>
      </c>
      <c r="S128">
        <v>0</v>
      </c>
      <c r="T128">
        <v>0</v>
      </c>
      <c r="U128" t="s">
        <v>409</v>
      </c>
    </row>
    <row r="129" spans="1:21" x14ac:dyDescent="0.35">
      <c r="A129" t="s">
        <v>407</v>
      </c>
      <c r="B129" t="s">
        <v>14</v>
      </c>
      <c r="C129" t="str">
        <f>INDEX('GCAM Crosswalk'!M$5:M$36,MATCH(B129,'GCAM Crosswalk'!L$5:L$36,0))</f>
        <v>Africa_Northern</v>
      </c>
      <c r="D129" t="s">
        <v>373</v>
      </c>
      <c r="E129" t="str">
        <f>INDEX('GCAM Crosswalk'!J$5:J$111,MATCH(D129,'GCAM Crosswalk'!I$5:I$111,0))</f>
        <v>Industry</v>
      </c>
      <c r="F129" t="s">
        <v>225</v>
      </c>
      <c r="G129">
        <v>1.7605800000000001E-2</v>
      </c>
      <c r="H129">
        <v>3.5485799999999998E-2</v>
      </c>
      <c r="I129">
        <v>3.9152100000000002E-2</v>
      </c>
      <c r="J129">
        <v>4.3558100000000002E-2</v>
      </c>
      <c r="K129">
        <v>4.4119800000000001E-2</v>
      </c>
      <c r="L129">
        <v>4.7856500000000003E-2</v>
      </c>
      <c r="M129">
        <v>5.18821E-2</v>
      </c>
      <c r="N129">
        <v>5.5427499999999998E-2</v>
      </c>
      <c r="O129">
        <v>5.9251699999999997E-2</v>
      </c>
      <c r="P129">
        <v>6.2942899999999996E-2</v>
      </c>
      <c r="Q129">
        <v>6.5914100000000003E-2</v>
      </c>
      <c r="R129">
        <v>0</v>
      </c>
      <c r="S129">
        <v>0</v>
      </c>
      <c r="T129">
        <v>0</v>
      </c>
      <c r="U129" t="s">
        <v>409</v>
      </c>
    </row>
    <row r="130" spans="1:21" x14ac:dyDescent="0.35">
      <c r="A130" t="s">
        <v>407</v>
      </c>
      <c r="B130" t="s">
        <v>14</v>
      </c>
      <c r="C130" t="str">
        <f>INDEX('GCAM Crosswalk'!M$5:M$36,MATCH(B130,'GCAM Crosswalk'!L$5:L$36,0))</f>
        <v>Africa_Northern</v>
      </c>
      <c r="D130" t="s">
        <v>361</v>
      </c>
      <c r="E130" t="str">
        <f>INDEX('GCAM Crosswalk'!J$5:J$111,MATCH(D130,'GCAM Crosswalk'!I$5:I$111,0))</f>
        <v>Industry</v>
      </c>
      <c r="F130" t="s">
        <v>225</v>
      </c>
      <c r="G130">
        <v>3.3488099999999998E-3</v>
      </c>
      <c r="H130">
        <v>6.6976300000000004E-3</v>
      </c>
      <c r="I130">
        <v>7.2418600000000001E-3</v>
      </c>
      <c r="J130">
        <v>1.0423200000000001E-2</v>
      </c>
      <c r="K130">
        <v>1.1542790000000001E-2</v>
      </c>
      <c r="L130">
        <v>1.29594572E-2</v>
      </c>
      <c r="M130">
        <v>1.4734474900000001E-2</v>
      </c>
      <c r="N130">
        <v>1.6293311599999999E-2</v>
      </c>
      <c r="O130">
        <v>1.751556248E-2</v>
      </c>
      <c r="P130">
        <v>1.8732847899999999E-2</v>
      </c>
      <c r="Q130">
        <v>1.9911967100000001E-2</v>
      </c>
      <c r="R130">
        <v>0</v>
      </c>
      <c r="S130">
        <v>0</v>
      </c>
      <c r="T130">
        <v>0</v>
      </c>
      <c r="U130" t="s">
        <v>409</v>
      </c>
    </row>
    <row r="131" spans="1:21" x14ac:dyDescent="0.35">
      <c r="A131" t="s">
        <v>407</v>
      </c>
      <c r="B131" t="s">
        <v>14</v>
      </c>
      <c r="C131" t="str">
        <f>INDEX('GCAM Crosswalk'!M$5:M$36,MATCH(B131,'GCAM Crosswalk'!L$5:L$36,0))</f>
        <v>Africa_Northern</v>
      </c>
      <c r="D131" t="s">
        <v>361</v>
      </c>
      <c r="E131" t="str">
        <f>INDEX('GCAM Crosswalk'!J$5:J$111,MATCH(D131,'GCAM Crosswalk'!I$5:I$111,0))</f>
        <v>Industry</v>
      </c>
      <c r="F131" t="s">
        <v>408</v>
      </c>
      <c r="G131">
        <v>1.8000100000000001E-3</v>
      </c>
      <c r="H131">
        <v>1.0046E-3</v>
      </c>
      <c r="I131">
        <v>1.8418200000000001E-3</v>
      </c>
      <c r="J131">
        <v>1.2558000000000001E-3</v>
      </c>
      <c r="K131">
        <v>1.411437E-3</v>
      </c>
      <c r="L131">
        <v>1.4674519999999999E-3</v>
      </c>
      <c r="M131">
        <v>1.4398200000000001E-3</v>
      </c>
      <c r="N131">
        <v>1.3746089999999999E-3</v>
      </c>
      <c r="O131">
        <v>1.3405750000000001E-3</v>
      </c>
      <c r="P131">
        <v>1.3137419999999999E-3</v>
      </c>
      <c r="Q131">
        <v>1.283967E-3</v>
      </c>
      <c r="R131">
        <v>0</v>
      </c>
      <c r="S131">
        <v>0</v>
      </c>
      <c r="T131">
        <v>0</v>
      </c>
      <c r="U131" t="s">
        <v>409</v>
      </c>
    </row>
    <row r="132" spans="1:21" x14ac:dyDescent="0.35">
      <c r="A132" t="s">
        <v>407</v>
      </c>
      <c r="B132" t="s">
        <v>14</v>
      </c>
      <c r="C132" t="str">
        <f>INDEX('GCAM Crosswalk'!M$5:M$36,MATCH(B132,'GCAM Crosswalk'!L$5:L$36,0))</f>
        <v>Africa_Northern</v>
      </c>
      <c r="D132" t="s">
        <v>361</v>
      </c>
      <c r="E132" t="str">
        <f>INDEX('GCAM Crosswalk'!J$5:J$111,MATCH(D132,'GCAM Crosswalk'!I$5:I$111,0))</f>
        <v>Industry</v>
      </c>
      <c r="F132" t="s">
        <v>410</v>
      </c>
      <c r="G132">
        <v>0</v>
      </c>
      <c r="H132">
        <v>0</v>
      </c>
      <c r="I132">
        <v>0</v>
      </c>
      <c r="J132">
        <v>0</v>
      </c>
      <c r="K132">
        <v>0</v>
      </c>
      <c r="L132" s="3">
        <v>1.40125E-4</v>
      </c>
      <c r="M132" s="3">
        <v>4.9389900000000001E-4</v>
      </c>
      <c r="N132" s="3">
        <v>9.6254809999999995E-4</v>
      </c>
      <c r="O132">
        <v>1.3936288999999999E-3</v>
      </c>
      <c r="P132">
        <v>1.8613168999999899E-3</v>
      </c>
      <c r="Q132">
        <v>2.2671219999999999E-3</v>
      </c>
      <c r="R132">
        <v>0</v>
      </c>
      <c r="S132">
        <v>0</v>
      </c>
      <c r="T132">
        <v>0</v>
      </c>
      <c r="U132" t="s">
        <v>409</v>
      </c>
    </row>
    <row r="133" spans="1:21" x14ac:dyDescent="0.35">
      <c r="A133" t="s">
        <v>407</v>
      </c>
      <c r="B133" t="s">
        <v>14</v>
      </c>
      <c r="C133" t="str">
        <f>INDEX('GCAM Crosswalk'!M$5:M$36,MATCH(B133,'GCAM Crosswalk'!L$5:L$36,0))</f>
        <v>Africa_Northern</v>
      </c>
      <c r="D133" t="s">
        <v>361</v>
      </c>
      <c r="E133" t="str">
        <f>INDEX('GCAM Crosswalk'!J$5:J$111,MATCH(D133,'GCAM Crosswalk'!I$5:I$111,0))</f>
        <v>Industry</v>
      </c>
      <c r="F133" t="s">
        <v>411</v>
      </c>
      <c r="G133">
        <v>0</v>
      </c>
      <c r="H133">
        <v>0</v>
      </c>
      <c r="I133">
        <v>1.346512E-3</v>
      </c>
      <c r="J133">
        <v>1.46156999999999E-2</v>
      </c>
      <c r="K133">
        <v>1.6110961E-2</v>
      </c>
      <c r="L133">
        <v>1.7047104E-2</v>
      </c>
      <c r="M133">
        <v>1.7394441E-2</v>
      </c>
      <c r="N133">
        <v>1.7240406999999999E-2</v>
      </c>
      <c r="O133">
        <v>1.7043422999999999E-2</v>
      </c>
      <c r="P133">
        <v>1.6445616E-2</v>
      </c>
      <c r="Q133">
        <v>1.5603153999999999E-2</v>
      </c>
      <c r="R133">
        <v>0</v>
      </c>
      <c r="S133">
        <v>0</v>
      </c>
      <c r="T133">
        <v>0</v>
      </c>
      <c r="U133" t="s">
        <v>409</v>
      </c>
    </row>
    <row r="134" spans="1:21" x14ac:dyDescent="0.35">
      <c r="A134" t="s">
        <v>407</v>
      </c>
      <c r="B134" t="s">
        <v>14</v>
      </c>
      <c r="C134" t="str">
        <f>INDEX('GCAM Crosswalk'!M$5:M$36,MATCH(B134,'GCAM Crosswalk'!L$5:L$36,0))</f>
        <v>Africa_Northern</v>
      </c>
      <c r="D134" t="s">
        <v>374</v>
      </c>
      <c r="E134" t="str">
        <f>INDEX('GCAM Crosswalk'!J$5:J$111,MATCH(D134,'GCAM Crosswalk'!I$5:I$111,0))</f>
        <v>Industry</v>
      </c>
      <c r="F134" t="s">
        <v>225</v>
      </c>
      <c r="G134">
        <v>2.7448400000000001E-3</v>
      </c>
      <c r="H134">
        <v>6.1064999999999999E-3</v>
      </c>
      <c r="I134">
        <v>7.2650199999999996E-3</v>
      </c>
      <c r="J134">
        <v>8.6553499999999992E-3</v>
      </c>
      <c r="K134">
        <v>9.9341700000000008E-3</v>
      </c>
      <c r="L134">
        <v>1.20316E-2</v>
      </c>
      <c r="M134">
        <v>1.4811599999999999E-2</v>
      </c>
      <c r="N134">
        <v>1.78695E-2</v>
      </c>
      <c r="O134">
        <v>2.1098499999999999E-2</v>
      </c>
      <c r="P134">
        <v>2.4330299999999999E-2</v>
      </c>
      <c r="Q134">
        <v>2.7400899999999999E-2</v>
      </c>
      <c r="R134">
        <v>0</v>
      </c>
      <c r="S134">
        <v>0</v>
      </c>
      <c r="T134">
        <v>0</v>
      </c>
      <c r="U134" t="s">
        <v>409</v>
      </c>
    </row>
    <row r="135" spans="1:21" x14ac:dyDescent="0.35">
      <c r="A135" t="s">
        <v>407</v>
      </c>
      <c r="B135" t="s">
        <v>14</v>
      </c>
      <c r="C135" t="str">
        <f>INDEX('GCAM Crosswalk'!M$5:M$36,MATCH(B135,'GCAM Crosswalk'!L$5:L$36,0))</f>
        <v>Africa_Northern</v>
      </c>
      <c r="D135" t="s">
        <v>375</v>
      </c>
      <c r="E135" t="str">
        <f>INDEX('GCAM Crosswalk'!J$5:J$111,MATCH(D135,'GCAM Crosswalk'!I$5:I$111,0))</f>
        <v>Industry</v>
      </c>
      <c r="F135" t="s">
        <v>225</v>
      </c>
      <c r="G135">
        <v>1.86353E-3</v>
      </c>
      <c r="H135">
        <v>4.2044500000000002E-3</v>
      </c>
      <c r="I135">
        <v>4.3257299999999999E-3</v>
      </c>
      <c r="J135">
        <v>5.0032599999999998E-3</v>
      </c>
      <c r="K135">
        <v>5.0817700000000002E-3</v>
      </c>
      <c r="L135">
        <v>5.5288899999999998E-3</v>
      </c>
      <c r="M135">
        <v>6.1693399999999997E-3</v>
      </c>
      <c r="N135">
        <v>6.8208399999999999E-3</v>
      </c>
      <c r="O135">
        <v>7.4447200000000002E-3</v>
      </c>
      <c r="P135">
        <v>7.9958600000000005E-3</v>
      </c>
      <c r="Q135">
        <v>8.4420499999999996E-3</v>
      </c>
      <c r="R135">
        <v>0</v>
      </c>
      <c r="S135">
        <v>0</v>
      </c>
      <c r="T135">
        <v>0</v>
      </c>
      <c r="U135" t="s">
        <v>409</v>
      </c>
    </row>
    <row r="136" spans="1:21" x14ac:dyDescent="0.35">
      <c r="A136" t="s">
        <v>407</v>
      </c>
      <c r="B136" t="s">
        <v>14</v>
      </c>
      <c r="C136" t="str">
        <f>INDEX('GCAM Crosswalk'!M$5:M$36,MATCH(B136,'GCAM Crosswalk'!L$5:L$36,0))</f>
        <v>Africa_Northern</v>
      </c>
      <c r="D136" t="s">
        <v>376</v>
      </c>
      <c r="E136" t="str">
        <f>INDEX('GCAM Crosswalk'!J$5:J$111,MATCH(D136,'GCAM Crosswalk'!I$5:I$111,0))</f>
        <v>Industry</v>
      </c>
      <c r="F136" t="s">
        <v>225</v>
      </c>
      <c r="G136">
        <v>5.0432999999999997E-3</v>
      </c>
      <c r="H136">
        <v>1.108E-2</v>
      </c>
      <c r="I136">
        <v>1.21937E-2</v>
      </c>
      <c r="J136">
        <v>1.4527200000000001E-2</v>
      </c>
      <c r="K136">
        <v>1.4955599999999999E-2</v>
      </c>
      <c r="L136">
        <v>1.6292600000000001E-2</v>
      </c>
      <c r="M136">
        <v>1.8224299999999999E-2</v>
      </c>
      <c r="N136">
        <v>2.02192E-2</v>
      </c>
      <c r="O136">
        <v>2.2152600000000001E-2</v>
      </c>
      <c r="P136">
        <v>2.38909E-2</v>
      </c>
      <c r="Q136">
        <v>2.5334499999999999E-2</v>
      </c>
      <c r="R136">
        <v>0</v>
      </c>
      <c r="S136">
        <v>0</v>
      </c>
      <c r="T136">
        <v>0</v>
      </c>
      <c r="U136" t="s">
        <v>409</v>
      </c>
    </row>
    <row r="137" spans="1:21" x14ac:dyDescent="0.35">
      <c r="A137" t="s">
        <v>407</v>
      </c>
      <c r="B137" t="s">
        <v>14</v>
      </c>
      <c r="C137" t="str">
        <f>INDEX('GCAM Crosswalk'!M$5:M$36,MATCH(B137,'GCAM Crosswalk'!L$5:L$36,0))</f>
        <v>Africa_Northern</v>
      </c>
      <c r="D137" t="s">
        <v>377</v>
      </c>
      <c r="E137" t="str">
        <f>INDEX('GCAM Crosswalk'!J$5:J$111,MATCH(D137,'GCAM Crosswalk'!I$5:I$111,0))</f>
        <v>Industry</v>
      </c>
      <c r="F137" t="s">
        <v>225</v>
      </c>
      <c r="G137">
        <v>4.7216200000000002E-3</v>
      </c>
      <c r="H137">
        <v>1.0364099999999999E-2</v>
      </c>
      <c r="I137">
        <v>1.1414799999999999E-2</v>
      </c>
      <c r="J137">
        <v>1.3636499999999999E-2</v>
      </c>
      <c r="K137">
        <v>1.3850400000000001E-2</v>
      </c>
      <c r="L137">
        <v>1.50691E-2</v>
      </c>
      <c r="M137">
        <v>1.6814599999999999E-2</v>
      </c>
      <c r="N137">
        <v>1.8590300000000001E-2</v>
      </c>
      <c r="O137">
        <v>2.0290699999999998E-2</v>
      </c>
      <c r="P137">
        <v>2.1792800000000001E-2</v>
      </c>
      <c r="Q137">
        <v>2.3008899999999999E-2</v>
      </c>
      <c r="R137">
        <v>0</v>
      </c>
      <c r="S137">
        <v>0</v>
      </c>
      <c r="T137">
        <v>0</v>
      </c>
      <c r="U137" t="s">
        <v>409</v>
      </c>
    </row>
    <row r="138" spans="1:21" x14ac:dyDescent="0.35">
      <c r="A138" t="s">
        <v>407</v>
      </c>
      <c r="B138" t="s">
        <v>14</v>
      </c>
      <c r="C138" t="str">
        <f>INDEX('GCAM Crosswalk'!M$5:M$36,MATCH(B138,'GCAM Crosswalk'!L$5:L$36,0))</f>
        <v>Africa_Northern</v>
      </c>
      <c r="D138" t="s">
        <v>362</v>
      </c>
      <c r="E138" t="str">
        <f>INDEX('GCAM Crosswalk'!J$5:J$111,MATCH(D138,'GCAM Crosswalk'!I$5:I$111,0))</f>
        <v>Industry</v>
      </c>
      <c r="F138" t="s">
        <v>318</v>
      </c>
      <c r="G138" s="3">
        <v>1.7029999999999999E-4</v>
      </c>
      <c r="H138">
        <v>4.2315E-3</v>
      </c>
      <c r="I138" s="3">
        <v>2.6830000000000002E-4</v>
      </c>
      <c r="J138" s="3">
        <v>2.342E-4</v>
      </c>
      <c r="K138" s="3">
        <v>2.9713445E-4</v>
      </c>
      <c r="L138" s="3">
        <v>3.6908790999999998E-4</v>
      </c>
      <c r="M138" s="3">
        <v>4.9093178999999999E-4</v>
      </c>
      <c r="N138" s="3">
        <v>6.2194088999999999E-4</v>
      </c>
      <c r="O138" s="3">
        <v>7.4221523000000001E-4</v>
      </c>
      <c r="P138" s="3">
        <v>8.4987256099999895E-4</v>
      </c>
      <c r="Q138" s="3">
        <v>9.3736826199999901E-4</v>
      </c>
      <c r="R138">
        <v>0</v>
      </c>
      <c r="S138">
        <v>0</v>
      </c>
      <c r="T138">
        <v>0</v>
      </c>
      <c r="U138" t="s">
        <v>409</v>
      </c>
    </row>
    <row r="139" spans="1:21" x14ac:dyDescent="0.35">
      <c r="A139" t="s">
        <v>407</v>
      </c>
      <c r="B139" t="s">
        <v>14</v>
      </c>
      <c r="C139" t="str">
        <f>INDEX('GCAM Crosswalk'!M$5:M$36,MATCH(B139,'GCAM Crosswalk'!L$5:L$36,0))</f>
        <v>Africa_Northern</v>
      </c>
      <c r="D139" t="s">
        <v>362</v>
      </c>
      <c r="E139" t="str">
        <f>INDEX('GCAM Crosswalk'!J$5:J$111,MATCH(D139,'GCAM Crosswalk'!I$5:I$111,0))</f>
        <v>Industry</v>
      </c>
      <c r="F139" t="s">
        <v>339</v>
      </c>
      <c r="G139">
        <v>3.9020199999999998E-2</v>
      </c>
      <c r="H139">
        <v>1.8852000000000001E-3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409</v>
      </c>
    </row>
    <row r="140" spans="1:21" x14ac:dyDescent="0.35">
      <c r="A140" t="s">
        <v>407</v>
      </c>
      <c r="B140" t="s">
        <v>14</v>
      </c>
      <c r="C140" t="str">
        <f>INDEX('GCAM Crosswalk'!M$5:M$36,MATCH(B140,'GCAM Crosswalk'!L$5:L$36,0))</f>
        <v>Africa_Northern</v>
      </c>
      <c r="D140" t="s">
        <v>362</v>
      </c>
      <c r="E140" t="str">
        <f>INDEX('GCAM Crosswalk'!J$5:J$111,MATCH(D140,'GCAM Crosswalk'!I$5:I$111,0))</f>
        <v>Industry</v>
      </c>
      <c r="F140" t="s">
        <v>225</v>
      </c>
      <c r="G140">
        <v>5.0949800000000003E-2</v>
      </c>
      <c r="H140">
        <v>0.100244</v>
      </c>
      <c r="I140">
        <v>0.117842</v>
      </c>
      <c r="J140">
        <v>0.148783</v>
      </c>
      <c r="K140">
        <v>0.17568499999999901</v>
      </c>
      <c r="L140">
        <v>0.23229849999999899</v>
      </c>
      <c r="M140">
        <v>0.3473559</v>
      </c>
      <c r="N140">
        <v>0.4961083</v>
      </c>
      <c r="O140">
        <v>0.65673490000000001</v>
      </c>
      <c r="P140">
        <v>0.81406851999999996</v>
      </c>
      <c r="Q140">
        <v>0.96246155999999905</v>
      </c>
      <c r="R140">
        <v>0</v>
      </c>
      <c r="S140">
        <v>0</v>
      </c>
      <c r="T140">
        <v>0</v>
      </c>
      <c r="U140" t="s">
        <v>409</v>
      </c>
    </row>
    <row r="141" spans="1:21" x14ac:dyDescent="0.35">
      <c r="A141" t="s">
        <v>407</v>
      </c>
      <c r="B141" t="s">
        <v>14</v>
      </c>
      <c r="C141" t="str">
        <f>INDEX('GCAM Crosswalk'!M$5:M$36,MATCH(B141,'GCAM Crosswalk'!L$5:L$36,0))</f>
        <v>Africa_Northern</v>
      </c>
      <c r="D141" t="s">
        <v>362</v>
      </c>
      <c r="E141" t="str">
        <f>INDEX('GCAM Crosswalk'!J$5:J$111,MATCH(D141,'GCAM Crosswalk'!I$5:I$111,0))</f>
        <v>Industry</v>
      </c>
      <c r="F141" t="s">
        <v>408</v>
      </c>
      <c r="G141">
        <v>0.34898699999999999</v>
      </c>
      <c r="H141">
        <v>0.51790199999999997</v>
      </c>
      <c r="I141">
        <v>0.562029</v>
      </c>
      <c r="J141">
        <v>0.47017799999999998</v>
      </c>
      <c r="K141">
        <v>0.60192853999999896</v>
      </c>
      <c r="L141">
        <v>0.73986184999999904</v>
      </c>
      <c r="M141">
        <v>0.98258334999999997</v>
      </c>
      <c r="N141">
        <v>1.24964421</v>
      </c>
      <c r="O141">
        <v>1.5097041179999999</v>
      </c>
      <c r="P141">
        <v>1.7674866679999901</v>
      </c>
      <c r="Q141">
        <v>1.99426421719999</v>
      </c>
      <c r="R141">
        <v>0</v>
      </c>
      <c r="S141">
        <v>0</v>
      </c>
      <c r="T141">
        <v>0</v>
      </c>
      <c r="U141" t="s">
        <v>409</v>
      </c>
    </row>
    <row r="142" spans="1:21" x14ac:dyDescent="0.35">
      <c r="A142" t="s">
        <v>407</v>
      </c>
      <c r="B142" t="s">
        <v>14</v>
      </c>
      <c r="C142" t="str">
        <f>INDEX('GCAM Crosswalk'!M$5:M$36,MATCH(B142,'GCAM Crosswalk'!L$5:L$36,0))</f>
        <v>Africa_Northern</v>
      </c>
      <c r="D142" t="s">
        <v>362</v>
      </c>
      <c r="E142" t="str">
        <f>INDEX('GCAM Crosswalk'!J$5:J$111,MATCH(D142,'GCAM Crosswalk'!I$5:I$111,0))</f>
        <v>Industry</v>
      </c>
      <c r="F142" t="s">
        <v>410</v>
      </c>
      <c r="G142">
        <v>0</v>
      </c>
      <c r="H142">
        <v>0</v>
      </c>
      <c r="I142">
        <v>0</v>
      </c>
      <c r="J142">
        <v>0</v>
      </c>
      <c r="K142">
        <v>0</v>
      </c>
      <c r="L142" s="3">
        <v>1.7666580000000001E-4</v>
      </c>
      <c r="M142">
        <v>2.0898226000000001E-3</v>
      </c>
      <c r="N142">
        <v>5.6149618000000002E-3</v>
      </c>
      <c r="O142">
        <v>1.0388819000000001E-2</v>
      </c>
      <c r="P142">
        <v>1.58206301E-2</v>
      </c>
      <c r="Q142">
        <v>2.17830301E-2</v>
      </c>
      <c r="R142">
        <v>0</v>
      </c>
      <c r="S142">
        <v>0</v>
      </c>
      <c r="T142">
        <v>0</v>
      </c>
      <c r="U142" t="s">
        <v>409</v>
      </c>
    </row>
    <row r="143" spans="1:21" x14ac:dyDescent="0.35">
      <c r="A143" t="s">
        <v>407</v>
      </c>
      <c r="B143" t="s">
        <v>14</v>
      </c>
      <c r="C143" t="str">
        <f>INDEX('GCAM Crosswalk'!M$5:M$36,MATCH(B143,'GCAM Crosswalk'!L$5:L$36,0))</f>
        <v>Africa_Northern</v>
      </c>
      <c r="D143" t="s">
        <v>362</v>
      </c>
      <c r="E143" t="str">
        <f>INDEX('GCAM Crosswalk'!J$5:J$111,MATCH(D143,'GCAM Crosswalk'!I$5:I$111,0))</f>
        <v>Industry</v>
      </c>
      <c r="F143" t="s">
        <v>411</v>
      </c>
      <c r="G143">
        <v>0.37333100000000002</v>
      </c>
      <c r="H143">
        <v>0.32952300000000001</v>
      </c>
      <c r="I143">
        <v>0.27344299999999999</v>
      </c>
      <c r="J143">
        <v>0.25570399999999999</v>
      </c>
      <c r="K143">
        <v>0.32155899999999998</v>
      </c>
      <c r="L143">
        <v>0.39194249999999897</v>
      </c>
      <c r="M143">
        <v>0.51711759999999996</v>
      </c>
      <c r="N143">
        <v>0.66706889999999996</v>
      </c>
      <c r="O143">
        <v>0.83554519999999999</v>
      </c>
      <c r="P143">
        <v>1.0210659</v>
      </c>
      <c r="Q143">
        <v>1.2199618400000001</v>
      </c>
      <c r="R143">
        <v>0</v>
      </c>
      <c r="S143">
        <v>0</v>
      </c>
      <c r="T143">
        <v>0</v>
      </c>
      <c r="U143" t="s">
        <v>409</v>
      </c>
    </row>
    <row r="144" spans="1:21" x14ac:dyDescent="0.35">
      <c r="A144" t="s">
        <v>407</v>
      </c>
      <c r="B144" t="s">
        <v>14</v>
      </c>
      <c r="C144" t="str">
        <f>INDEX('GCAM Crosswalk'!M$5:M$36,MATCH(B144,'GCAM Crosswalk'!L$5:L$36,0))</f>
        <v>Africa_Northern</v>
      </c>
      <c r="D144" t="s">
        <v>366</v>
      </c>
      <c r="E144" t="str">
        <f>INDEX('GCAM Crosswalk'!J$5:J$111,MATCH(D144,'GCAM Crosswalk'!I$5:I$111,0))</f>
        <v>Industry</v>
      </c>
      <c r="F144" t="s">
        <v>411</v>
      </c>
      <c r="G144">
        <v>3.5254199999999999E-2</v>
      </c>
      <c r="H144">
        <v>7.7031199999999994E-2</v>
      </c>
      <c r="I144">
        <v>5.9410699999999997E-2</v>
      </c>
      <c r="J144">
        <v>5.2925E-2</v>
      </c>
      <c r="K144">
        <v>6.6648600000000002E-2</v>
      </c>
      <c r="L144">
        <v>8.3298300000000006E-2</v>
      </c>
      <c r="M144">
        <v>0.114493</v>
      </c>
      <c r="N144">
        <v>0.15255099999999999</v>
      </c>
      <c r="O144">
        <v>0.193463</v>
      </c>
      <c r="P144">
        <v>0.23574700000000001</v>
      </c>
      <c r="Q144">
        <v>0.27726699999999999</v>
      </c>
      <c r="R144">
        <v>0</v>
      </c>
      <c r="S144">
        <v>0</v>
      </c>
      <c r="T144">
        <v>0</v>
      </c>
      <c r="U144" t="s">
        <v>409</v>
      </c>
    </row>
    <row r="145" spans="1:21" x14ac:dyDescent="0.35">
      <c r="A145" t="s">
        <v>407</v>
      </c>
      <c r="B145" t="s">
        <v>14</v>
      </c>
      <c r="C145" t="str">
        <f>INDEX('GCAM Crosswalk'!M$5:M$36,MATCH(B145,'GCAM Crosswalk'!L$5:L$36,0))</f>
        <v>Africa_Northern</v>
      </c>
      <c r="D145" t="s">
        <v>271</v>
      </c>
      <c r="E145" t="str">
        <f>INDEX('GCAM Crosswalk'!J$5:J$111,MATCH(D145,'GCAM Crosswalk'!I$5:I$111,0))</f>
        <v>Industry</v>
      </c>
      <c r="F145" t="s">
        <v>318</v>
      </c>
      <c r="G145">
        <v>5.8903699999999998E-3</v>
      </c>
      <c r="H145">
        <v>1.1802399999999999E-2</v>
      </c>
      <c r="I145">
        <v>7.7088599999999993E-2</v>
      </c>
      <c r="J145">
        <v>8.9831800000000003E-2</v>
      </c>
      <c r="K145">
        <v>9.7191749999999993E-2</v>
      </c>
      <c r="L145">
        <v>0.108108889999999</v>
      </c>
      <c r="M145">
        <v>0.1171758</v>
      </c>
      <c r="N145">
        <v>0.12528823</v>
      </c>
      <c r="O145">
        <v>0.12907004999999999</v>
      </c>
      <c r="P145">
        <v>0.12951647999999999</v>
      </c>
      <c r="Q145">
        <v>0.12677128200000001</v>
      </c>
      <c r="R145">
        <v>0</v>
      </c>
      <c r="S145">
        <v>0</v>
      </c>
      <c r="T145">
        <v>0</v>
      </c>
      <c r="U145" t="s">
        <v>409</v>
      </c>
    </row>
    <row r="146" spans="1:21" x14ac:dyDescent="0.35">
      <c r="A146" t="s">
        <v>407</v>
      </c>
      <c r="B146" t="s">
        <v>14</v>
      </c>
      <c r="C146" t="str">
        <f>INDEX('GCAM Crosswalk'!M$5:M$36,MATCH(B146,'GCAM Crosswalk'!L$5:L$36,0))</f>
        <v>Africa_Northern</v>
      </c>
      <c r="D146" t="s">
        <v>271</v>
      </c>
      <c r="E146" t="str">
        <f>INDEX('GCAM Crosswalk'!J$5:J$111,MATCH(D146,'GCAM Crosswalk'!I$5:I$111,0))</f>
        <v>Industry</v>
      </c>
      <c r="F146" t="s">
        <v>339</v>
      </c>
      <c r="G146">
        <v>3.4164E-2</v>
      </c>
      <c r="H146">
        <v>6.8454000000000001E-2</v>
      </c>
      <c r="I146">
        <v>3.40436E-2</v>
      </c>
      <c r="J146">
        <v>2.1300400000000001E-2</v>
      </c>
      <c r="K146">
        <v>2.310651E-2</v>
      </c>
      <c r="L146">
        <v>2.5413189999999999E-2</v>
      </c>
      <c r="M146">
        <v>2.7158870000000002E-2</v>
      </c>
      <c r="N146">
        <v>2.8594519999999998E-2</v>
      </c>
      <c r="O146">
        <v>2.978569E-2</v>
      </c>
      <c r="P146">
        <v>3.0726106999999999E-2</v>
      </c>
      <c r="Q146">
        <v>3.1283365700000003E-2</v>
      </c>
      <c r="R146">
        <v>0</v>
      </c>
      <c r="S146">
        <v>0</v>
      </c>
      <c r="T146">
        <v>0</v>
      </c>
      <c r="U146" t="s">
        <v>409</v>
      </c>
    </row>
    <row r="147" spans="1:21" x14ac:dyDescent="0.35">
      <c r="A147" t="s">
        <v>407</v>
      </c>
      <c r="B147" t="s">
        <v>14</v>
      </c>
      <c r="C147" t="str">
        <f>INDEX('GCAM Crosswalk'!M$5:M$36,MATCH(B147,'GCAM Crosswalk'!L$5:L$36,0))</f>
        <v>Africa_Northern</v>
      </c>
      <c r="D147" t="s">
        <v>271</v>
      </c>
      <c r="E147" t="str">
        <f>INDEX('GCAM Crosswalk'!J$5:J$111,MATCH(D147,'GCAM Crosswalk'!I$5:I$111,0))</f>
        <v>Industry</v>
      </c>
      <c r="F147" t="s">
        <v>408</v>
      </c>
      <c r="G147">
        <v>3.4164E-2</v>
      </c>
      <c r="H147">
        <v>6.8454000000000001E-2</v>
      </c>
      <c r="I147">
        <v>9.4789300000000007E-2</v>
      </c>
      <c r="J147">
        <v>9.4789300000000007E-2</v>
      </c>
      <c r="K147">
        <v>0.10309742</v>
      </c>
      <c r="L147">
        <v>0.1136268</v>
      </c>
      <c r="M147">
        <v>0.12259807</v>
      </c>
      <c r="N147">
        <v>0.13081688</v>
      </c>
      <c r="O147">
        <v>0.13606438999999901</v>
      </c>
      <c r="P147">
        <v>0.13946959</v>
      </c>
      <c r="Q147">
        <v>0.139674513</v>
      </c>
      <c r="R147">
        <v>0</v>
      </c>
      <c r="S147">
        <v>0</v>
      </c>
      <c r="T147">
        <v>0</v>
      </c>
      <c r="U147" t="s">
        <v>409</v>
      </c>
    </row>
    <row r="148" spans="1:21" x14ac:dyDescent="0.35">
      <c r="A148" t="s">
        <v>407</v>
      </c>
      <c r="B148" t="s">
        <v>14</v>
      </c>
      <c r="C148" t="str">
        <f>INDEX('GCAM Crosswalk'!M$5:M$36,MATCH(B148,'GCAM Crosswalk'!L$5:L$36,0))</f>
        <v>Africa_Northern</v>
      </c>
      <c r="D148" t="s">
        <v>271</v>
      </c>
      <c r="E148" t="str">
        <f>INDEX('GCAM Crosswalk'!J$5:J$111,MATCH(D148,'GCAM Crosswalk'!I$5:I$111,0))</f>
        <v>Industry</v>
      </c>
      <c r="F148" t="s">
        <v>410</v>
      </c>
      <c r="G148">
        <v>0</v>
      </c>
      <c r="H148">
        <v>0</v>
      </c>
      <c r="I148">
        <v>0</v>
      </c>
      <c r="J148">
        <v>0</v>
      </c>
      <c r="K148">
        <v>0</v>
      </c>
      <c r="L148" s="3">
        <v>3.6062799999999999E-4</v>
      </c>
      <c r="M148">
        <v>3.9176910000000001E-3</v>
      </c>
      <c r="N148">
        <v>1.2723964000000001E-2</v>
      </c>
      <c r="O148">
        <v>2.3595761E-2</v>
      </c>
      <c r="P148">
        <v>3.1862552000000002E-2</v>
      </c>
      <c r="Q148">
        <v>3.9483948300000002E-2</v>
      </c>
      <c r="R148">
        <v>0</v>
      </c>
      <c r="S148">
        <v>0</v>
      </c>
      <c r="T148">
        <v>0</v>
      </c>
      <c r="U148" t="s">
        <v>409</v>
      </c>
    </row>
    <row r="149" spans="1:21" x14ac:dyDescent="0.35">
      <c r="A149" t="s">
        <v>407</v>
      </c>
      <c r="B149" t="s">
        <v>14</v>
      </c>
      <c r="C149" t="str">
        <f>INDEX('GCAM Crosswalk'!M$5:M$36,MATCH(B149,'GCAM Crosswalk'!L$5:L$36,0))</f>
        <v>Africa_Northern</v>
      </c>
      <c r="D149" t="s">
        <v>271</v>
      </c>
      <c r="E149" t="str">
        <f>INDEX('GCAM Crosswalk'!J$5:J$111,MATCH(D149,'GCAM Crosswalk'!I$5:I$111,0))</f>
        <v>Industry</v>
      </c>
      <c r="F149" t="s">
        <v>411</v>
      </c>
      <c r="G149">
        <v>4.3588599999999998E-2</v>
      </c>
      <c r="H149">
        <v>8.7337799999999993E-2</v>
      </c>
      <c r="I149">
        <v>0.120938</v>
      </c>
      <c r="J149">
        <v>0.120938</v>
      </c>
      <c r="K149">
        <v>0.1201844</v>
      </c>
      <c r="L149">
        <v>0.13185948</v>
      </c>
      <c r="M149">
        <v>0.14391941999999999</v>
      </c>
      <c r="N149">
        <v>0.15741063</v>
      </c>
      <c r="O149">
        <v>0.17148257</v>
      </c>
      <c r="P149">
        <v>0.18426719</v>
      </c>
      <c r="Q149">
        <v>0.19685943</v>
      </c>
      <c r="R149">
        <v>0</v>
      </c>
      <c r="S149">
        <v>0</v>
      </c>
      <c r="T149">
        <v>0</v>
      </c>
      <c r="U149" t="s">
        <v>409</v>
      </c>
    </row>
    <row r="150" spans="1:21" x14ac:dyDescent="0.35">
      <c r="A150" t="s">
        <v>407</v>
      </c>
      <c r="B150" t="s">
        <v>14</v>
      </c>
      <c r="C150" t="str">
        <f>INDEX('GCAM Crosswalk'!M$5:M$36,MATCH(B150,'GCAM Crosswalk'!L$5:L$36,0))</f>
        <v>Africa_Northern</v>
      </c>
      <c r="D150" t="s">
        <v>325</v>
      </c>
      <c r="E150" t="str">
        <f>INDEX('GCAM Crosswalk'!J$5:J$111,MATCH(D150,'GCAM Crosswalk'!I$5:I$111,0))</f>
        <v>Residential</v>
      </c>
      <c r="F150" t="s">
        <v>225</v>
      </c>
      <c r="G150">
        <v>3.6928000000000002E-2</v>
      </c>
      <c r="H150">
        <v>9.5144500000000007E-2</v>
      </c>
      <c r="I150">
        <v>0.114035</v>
      </c>
      <c r="J150">
        <v>0.16917399999999999</v>
      </c>
      <c r="K150">
        <v>0.2015595</v>
      </c>
      <c r="L150">
        <v>0.238664499999999</v>
      </c>
      <c r="M150">
        <v>0.29431689999999999</v>
      </c>
      <c r="N150">
        <v>0.34382269999999998</v>
      </c>
      <c r="O150">
        <v>0.38259339999999997</v>
      </c>
      <c r="P150">
        <v>0.41066102999999998</v>
      </c>
      <c r="Q150">
        <v>0.42961629000000001</v>
      </c>
      <c r="R150">
        <v>0</v>
      </c>
      <c r="S150">
        <v>0</v>
      </c>
      <c r="T150">
        <v>0</v>
      </c>
      <c r="U150" t="s">
        <v>409</v>
      </c>
    </row>
    <row r="151" spans="1:21" x14ac:dyDescent="0.35">
      <c r="A151" t="s">
        <v>407</v>
      </c>
      <c r="B151" t="s">
        <v>14</v>
      </c>
      <c r="C151" t="str">
        <f>INDEX('GCAM Crosswalk'!M$5:M$36,MATCH(B151,'GCAM Crosswalk'!L$5:L$36,0))</f>
        <v>Africa_Northern</v>
      </c>
      <c r="D151" t="s">
        <v>240</v>
      </c>
      <c r="E151" t="str">
        <f>INDEX('GCAM Crosswalk'!J$5:J$111,MATCH(D151,'GCAM Crosswalk'!I$5:I$111,0))</f>
        <v>Residential</v>
      </c>
      <c r="F151" t="s">
        <v>413</v>
      </c>
      <c r="G151">
        <v>3.1156900000000001E-2</v>
      </c>
      <c r="H151">
        <v>5.3079399999999999E-2</v>
      </c>
      <c r="I151">
        <v>4.7283600000000002E-2</v>
      </c>
      <c r="J151">
        <v>4.5134100000000003E-2</v>
      </c>
      <c r="K151">
        <v>5.4625399999999998E-2</v>
      </c>
      <c r="L151">
        <v>6.2339399999999899E-2</v>
      </c>
      <c r="M151">
        <v>7.9542799999999997E-2</v>
      </c>
      <c r="N151">
        <v>0.1022103</v>
      </c>
      <c r="O151">
        <v>0.12512686000000001</v>
      </c>
      <c r="P151">
        <v>0.14690036000000001</v>
      </c>
      <c r="Q151">
        <v>0.16458142000000001</v>
      </c>
      <c r="R151">
        <v>0</v>
      </c>
      <c r="S151">
        <v>0</v>
      </c>
      <c r="T151">
        <v>0</v>
      </c>
      <c r="U151" t="s">
        <v>409</v>
      </c>
    </row>
    <row r="152" spans="1:21" x14ac:dyDescent="0.35">
      <c r="A152" t="s">
        <v>407</v>
      </c>
      <c r="B152" t="s">
        <v>14</v>
      </c>
      <c r="C152" t="str">
        <f>INDEX('GCAM Crosswalk'!M$5:M$36,MATCH(B152,'GCAM Crosswalk'!L$5:L$36,0))</f>
        <v>Africa_Northern</v>
      </c>
      <c r="D152" t="s">
        <v>326</v>
      </c>
      <c r="E152" t="str">
        <f>INDEX('GCAM Crosswalk'!J$5:J$111,MATCH(D152,'GCAM Crosswalk'!I$5:I$111,0))</f>
        <v>Residential</v>
      </c>
      <c r="F152" t="s">
        <v>318</v>
      </c>
      <c r="G152">
        <v>3.6410000000000001E-3</v>
      </c>
      <c r="H152">
        <v>6.9937000000000003E-3</v>
      </c>
      <c r="I152">
        <v>6.2087000000000002E-3</v>
      </c>
      <c r="J152">
        <v>6.9681999999999999E-3</v>
      </c>
      <c r="K152">
        <v>8.2625700000000003E-3</v>
      </c>
      <c r="L152">
        <v>9.5443500000000001E-3</v>
      </c>
      <c r="M152">
        <v>1.051944E-2</v>
      </c>
      <c r="N152">
        <v>1.0436193999999999E-2</v>
      </c>
      <c r="O152">
        <v>9.7198809999999997E-3</v>
      </c>
      <c r="P152">
        <v>8.5573349999999992E-3</v>
      </c>
      <c r="Q152">
        <v>7.6090089999999904E-3</v>
      </c>
      <c r="R152">
        <v>0</v>
      </c>
      <c r="S152">
        <v>0</v>
      </c>
      <c r="T152">
        <v>0</v>
      </c>
      <c r="U152" t="s">
        <v>409</v>
      </c>
    </row>
    <row r="153" spans="1:21" x14ac:dyDescent="0.35">
      <c r="A153" t="s">
        <v>407</v>
      </c>
      <c r="B153" t="s">
        <v>14</v>
      </c>
      <c r="C153" t="str">
        <f>INDEX('GCAM Crosswalk'!M$5:M$36,MATCH(B153,'GCAM Crosswalk'!L$5:L$36,0))</f>
        <v>Africa_Northern</v>
      </c>
      <c r="D153" t="s">
        <v>326</v>
      </c>
      <c r="E153" t="str">
        <f>INDEX('GCAM Crosswalk'!J$5:J$111,MATCH(D153,'GCAM Crosswalk'!I$5:I$111,0))</f>
        <v>Residential</v>
      </c>
      <c r="F153" t="s">
        <v>339</v>
      </c>
      <c r="G153" s="3">
        <v>8.9999999999999996E-7</v>
      </c>
      <c r="H153" s="3">
        <v>9.9999999999999995E-8</v>
      </c>
      <c r="I153" s="3">
        <v>2.9999999999999999E-7</v>
      </c>
      <c r="J153" s="3">
        <v>9.9999999999999995E-8</v>
      </c>
      <c r="K153" s="3">
        <v>1.190079E-7</v>
      </c>
      <c r="L153" s="3">
        <v>1.3360829999999999E-7</v>
      </c>
      <c r="M153" s="3">
        <v>1.427916E-7</v>
      </c>
      <c r="N153" s="3">
        <v>1.3850179999999999E-7</v>
      </c>
      <c r="O153" s="3">
        <v>1.2945351999999999E-7</v>
      </c>
      <c r="P153" s="3">
        <v>1.16730839999999E-7</v>
      </c>
      <c r="Q153" s="3">
        <v>1.0801761E-7</v>
      </c>
      <c r="R153">
        <v>0</v>
      </c>
      <c r="S153">
        <v>0</v>
      </c>
      <c r="T153">
        <v>0</v>
      </c>
      <c r="U153" t="s">
        <v>409</v>
      </c>
    </row>
    <row r="154" spans="1:21" x14ac:dyDescent="0.35">
      <c r="A154" t="s">
        <v>407</v>
      </c>
      <c r="B154" t="s">
        <v>14</v>
      </c>
      <c r="C154" t="str">
        <f>INDEX('GCAM Crosswalk'!M$5:M$36,MATCH(B154,'GCAM Crosswalk'!L$5:L$36,0))</f>
        <v>Africa_Northern</v>
      </c>
      <c r="D154" t="s">
        <v>326</v>
      </c>
      <c r="E154" t="str">
        <f>INDEX('GCAM Crosswalk'!J$5:J$111,MATCH(D154,'GCAM Crosswalk'!I$5:I$111,0))</f>
        <v>Residential</v>
      </c>
      <c r="F154" t="s">
        <v>225</v>
      </c>
      <c r="G154">
        <v>5.5622199999999997E-2</v>
      </c>
      <c r="H154">
        <v>0.14330999999999999</v>
      </c>
      <c r="I154">
        <v>0.171763</v>
      </c>
      <c r="J154">
        <v>0.25481599999999999</v>
      </c>
      <c r="K154">
        <v>0.3142277</v>
      </c>
      <c r="L154">
        <v>0.39706669999999999</v>
      </c>
      <c r="M154">
        <v>0.55520309999999995</v>
      </c>
      <c r="N154">
        <v>0.73992930000000001</v>
      </c>
      <c r="O154">
        <v>0.91426070000000004</v>
      </c>
      <c r="P154">
        <v>1.0708690999999999</v>
      </c>
      <c r="Q154">
        <v>1.1982279</v>
      </c>
      <c r="R154">
        <v>0</v>
      </c>
      <c r="S154">
        <v>0</v>
      </c>
      <c r="T154">
        <v>0</v>
      </c>
      <c r="U154" t="s">
        <v>409</v>
      </c>
    </row>
    <row r="155" spans="1:21" x14ac:dyDescent="0.35">
      <c r="A155" t="s">
        <v>407</v>
      </c>
      <c r="B155" t="s">
        <v>14</v>
      </c>
      <c r="C155" t="str">
        <f>INDEX('GCAM Crosswalk'!M$5:M$36,MATCH(B155,'GCAM Crosswalk'!L$5:L$36,0))</f>
        <v>Africa_Northern</v>
      </c>
      <c r="D155" t="s">
        <v>326</v>
      </c>
      <c r="E155" t="str">
        <f>INDEX('GCAM Crosswalk'!J$5:J$111,MATCH(D155,'GCAM Crosswalk'!I$5:I$111,0))</f>
        <v>Residential</v>
      </c>
      <c r="F155" t="s">
        <v>408</v>
      </c>
      <c r="G155">
        <v>4.8264599999999998E-2</v>
      </c>
      <c r="H155">
        <v>0.17338400000000001</v>
      </c>
      <c r="I155">
        <v>0.19670000000000001</v>
      </c>
      <c r="J155">
        <v>0.354931</v>
      </c>
      <c r="K155">
        <v>0.43884099999999998</v>
      </c>
      <c r="L155">
        <v>0.52687050000000002</v>
      </c>
      <c r="M155">
        <v>0.66459270000000004</v>
      </c>
      <c r="N155">
        <v>0.79958689999999999</v>
      </c>
      <c r="O155">
        <v>0.91217789999999999</v>
      </c>
      <c r="P155">
        <v>0.999916899999999</v>
      </c>
      <c r="Q155">
        <v>1.0602488000000001</v>
      </c>
      <c r="R155">
        <v>0</v>
      </c>
      <c r="S155">
        <v>0</v>
      </c>
      <c r="T155">
        <v>0</v>
      </c>
      <c r="U155" t="s">
        <v>409</v>
      </c>
    </row>
    <row r="156" spans="1:21" x14ac:dyDescent="0.35">
      <c r="A156" t="s">
        <v>407</v>
      </c>
      <c r="B156" t="s">
        <v>14</v>
      </c>
      <c r="C156" t="str">
        <f>INDEX('GCAM Crosswalk'!M$5:M$36,MATCH(B156,'GCAM Crosswalk'!L$5:L$36,0))</f>
        <v>Africa_Northern</v>
      </c>
      <c r="D156" t="s">
        <v>326</v>
      </c>
      <c r="E156" t="str">
        <f>INDEX('GCAM Crosswalk'!J$5:J$111,MATCH(D156,'GCAM Crosswalk'!I$5:I$111,0))</f>
        <v>Residential</v>
      </c>
      <c r="F156" t="s">
        <v>410</v>
      </c>
      <c r="G156">
        <v>0</v>
      </c>
      <c r="H156">
        <v>0</v>
      </c>
      <c r="I156">
        <v>0</v>
      </c>
      <c r="J156">
        <v>0</v>
      </c>
      <c r="K156">
        <v>0</v>
      </c>
      <c r="L156" s="3">
        <v>3.81874E-5</v>
      </c>
      <c r="M156" s="3">
        <v>8.74558E-4</v>
      </c>
      <c r="N156">
        <v>1.6832699999999999E-3</v>
      </c>
      <c r="O156">
        <v>2.34227E-3</v>
      </c>
      <c r="P156">
        <v>3.1514799999999999E-3</v>
      </c>
      <c r="Q156">
        <v>3.78218E-3</v>
      </c>
      <c r="R156">
        <v>0</v>
      </c>
      <c r="S156">
        <v>0</v>
      </c>
      <c r="T156">
        <v>0</v>
      </c>
      <c r="U156" t="s">
        <v>409</v>
      </c>
    </row>
    <row r="157" spans="1:21" x14ac:dyDescent="0.35">
      <c r="A157" t="s">
        <v>407</v>
      </c>
      <c r="B157" t="s">
        <v>14</v>
      </c>
      <c r="C157" t="str">
        <f>INDEX('GCAM Crosswalk'!M$5:M$36,MATCH(B157,'GCAM Crosswalk'!L$5:L$36,0))</f>
        <v>Africa_Northern</v>
      </c>
      <c r="D157" t="s">
        <v>326</v>
      </c>
      <c r="E157" t="str">
        <f>INDEX('GCAM Crosswalk'!J$5:J$111,MATCH(D157,'GCAM Crosswalk'!I$5:I$111,0))</f>
        <v>Residential</v>
      </c>
      <c r="F157" t="s">
        <v>411</v>
      </c>
      <c r="G157">
        <v>0.264208</v>
      </c>
      <c r="H157">
        <v>0.360846</v>
      </c>
      <c r="I157">
        <v>0.412964</v>
      </c>
      <c r="J157">
        <v>0.41300399999999998</v>
      </c>
      <c r="K157">
        <v>0.4882455</v>
      </c>
      <c r="L157">
        <v>0.54872670000000001</v>
      </c>
      <c r="M157">
        <v>0.59772210000000003</v>
      </c>
      <c r="N157">
        <v>0.60071389999999902</v>
      </c>
      <c r="O157">
        <v>0.58560239999999997</v>
      </c>
      <c r="P157">
        <v>0.55598199999999998</v>
      </c>
      <c r="Q157">
        <v>0.54125449999999997</v>
      </c>
      <c r="R157">
        <v>0</v>
      </c>
      <c r="S157">
        <v>0</v>
      </c>
      <c r="T157">
        <v>0</v>
      </c>
      <c r="U157" t="s">
        <v>409</v>
      </c>
    </row>
    <row r="158" spans="1:21" x14ac:dyDescent="0.35">
      <c r="A158" t="s">
        <v>407</v>
      </c>
      <c r="B158" t="s">
        <v>14</v>
      </c>
      <c r="C158" t="str">
        <f>INDEX('GCAM Crosswalk'!M$5:M$36,MATCH(B158,'GCAM Crosswalk'!L$5:L$36,0))</f>
        <v>Africa_Northern</v>
      </c>
      <c r="D158" t="s">
        <v>326</v>
      </c>
      <c r="E158" t="str">
        <f>INDEX('GCAM Crosswalk'!J$5:J$111,MATCH(D158,'GCAM Crosswalk'!I$5:I$111,0))</f>
        <v>Residential</v>
      </c>
      <c r="F158" t="s">
        <v>413</v>
      </c>
      <c r="G158">
        <v>3.8019699999999997E-2</v>
      </c>
      <c r="H158">
        <v>6.4772399999999994E-2</v>
      </c>
      <c r="I158">
        <v>5.7699199999999999E-2</v>
      </c>
      <c r="J158">
        <v>5.5076899999999998E-2</v>
      </c>
      <c r="K158">
        <v>6.3527799999999995E-2</v>
      </c>
      <c r="L158">
        <v>6.5840469999999998E-2</v>
      </c>
      <c r="M158">
        <v>5.9375589999999999E-2</v>
      </c>
      <c r="N158">
        <v>4.4913109999999999E-2</v>
      </c>
      <c r="O158">
        <v>3.1156070000000001E-2</v>
      </c>
      <c r="P158">
        <v>1.9033850000000001E-2</v>
      </c>
      <c r="Q158">
        <v>1.3188170000000001E-2</v>
      </c>
      <c r="R158">
        <v>0</v>
      </c>
      <c r="S158">
        <v>0</v>
      </c>
      <c r="T158">
        <v>0</v>
      </c>
      <c r="U158" t="s">
        <v>409</v>
      </c>
    </row>
    <row r="159" spans="1:21" x14ac:dyDescent="0.35">
      <c r="A159" t="s">
        <v>407</v>
      </c>
      <c r="B159" t="s">
        <v>14</v>
      </c>
      <c r="C159" t="str">
        <f>INDEX('GCAM Crosswalk'!M$5:M$36,MATCH(B159,'GCAM Crosswalk'!L$5:L$36,0))</f>
        <v>Africa_Northern</v>
      </c>
      <c r="D159" t="s">
        <v>251</v>
      </c>
      <c r="E159" t="str">
        <f>INDEX('GCAM Crosswalk'!J$5:J$111,MATCH(D159,'GCAM Crosswalk'!I$5:I$111,0))</f>
        <v>International Aviation</v>
      </c>
      <c r="F159" t="s">
        <v>225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3">
        <v>2.5766200000000001E-8</v>
      </c>
      <c r="O159" s="3">
        <v>2.5174E-7</v>
      </c>
      <c r="P159" s="3">
        <v>2.2784200000000002E-6</v>
      </c>
      <c r="Q159" s="3">
        <v>1.8768000000000001E-5</v>
      </c>
      <c r="R159">
        <v>0</v>
      </c>
      <c r="S159">
        <v>0</v>
      </c>
      <c r="T159">
        <v>0</v>
      </c>
      <c r="U159" t="s">
        <v>409</v>
      </c>
    </row>
    <row r="160" spans="1:21" x14ac:dyDescent="0.35">
      <c r="A160" t="s">
        <v>407</v>
      </c>
      <c r="B160" t="s">
        <v>14</v>
      </c>
      <c r="C160" t="str">
        <f>INDEX('GCAM Crosswalk'!M$5:M$36,MATCH(B160,'GCAM Crosswalk'!L$5:L$36,0))</f>
        <v>Africa_Northern</v>
      </c>
      <c r="D160" t="s">
        <v>251</v>
      </c>
      <c r="E160" t="str">
        <f>INDEX('GCAM Crosswalk'!J$5:J$111,MATCH(D160,'GCAM Crosswalk'!I$5:I$111,0))</f>
        <v>International Aviation</v>
      </c>
      <c r="F160" t="s">
        <v>410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3">
        <v>3.6089099999999999E-8</v>
      </c>
      <c r="O160" s="3">
        <v>8.4484200000000004E-7</v>
      </c>
      <c r="P160" s="3">
        <v>1.44622E-5</v>
      </c>
      <c r="Q160" s="3">
        <v>1.80392E-4</v>
      </c>
      <c r="R160">
        <v>0</v>
      </c>
      <c r="S160">
        <v>0</v>
      </c>
      <c r="T160">
        <v>0</v>
      </c>
      <c r="U160" t="s">
        <v>409</v>
      </c>
    </row>
    <row r="161" spans="1:21" x14ac:dyDescent="0.35">
      <c r="A161" t="s">
        <v>407</v>
      </c>
      <c r="B161" t="s">
        <v>14</v>
      </c>
      <c r="C161" t="str">
        <f>INDEX('GCAM Crosswalk'!M$5:M$36,MATCH(B161,'GCAM Crosswalk'!L$5:L$36,0))</f>
        <v>Africa_Northern</v>
      </c>
      <c r="D161" t="s">
        <v>251</v>
      </c>
      <c r="E161" t="str">
        <f>INDEX('GCAM Crosswalk'!J$5:J$111,MATCH(D161,'GCAM Crosswalk'!I$5:I$111,0))</f>
        <v>International Aviation</v>
      </c>
      <c r="F161" t="s">
        <v>411</v>
      </c>
      <c r="G161">
        <v>3.2794700000000003E-2</v>
      </c>
      <c r="H161">
        <v>5.77948E-2</v>
      </c>
      <c r="I161">
        <v>7.1290099999999995E-2</v>
      </c>
      <c r="J161">
        <v>6.4451400000000006E-2</v>
      </c>
      <c r="K161">
        <v>7.8079200000000001E-2</v>
      </c>
      <c r="L161">
        <v>8.8325899999999999E-2</v>
      </c>
      <c r="M161">
        <v>0.109526</v>
      </c>
      <c r="N161">
        <v>0.133996</v>
      </c>
      <c r="O161">
        <v>0.16880100000000001</v>
      </c>
      <c r="P161">
        <v>0.205456</v>
      </c>
      <c r="Q161">
        <v>0.242177</v>
      </c>
      <c r="R161">
        <v>0</v>
      </c>
      <c r="S161">
        <v>0</v>
      </c>
      <c r="T161">
        <v>0</v>
      </c>
      <c r="U161" t="s">
        <v>409</v>
      </c>
    </row>
    <row r="162" spans="1:21" x14ac:dyDescent="0.35">
      <c r="A162" t="s">
        <v>407</v>
      </c>
      <c r="B162" t="s">
        <v>14</v>
      </c>
      <c r="C162" t="str">
        <f>INDEX('GCAM Crosswalk'!M$5:M$36,MATCH(B162,'GCAM Crosswalk'!L$5:L$36,0))</f>
        <v>Africa_Northern</v>
      </c>
      <c r="D162" t="s">
        <v>254</v>
      </c>
      <c r="E162" t="str">
        <f>INDEX('GCAM Crosswalk'!J$5:J$111,MATCH(D162,'GCAM Crosswalk'!I$5:I$111,0))</f>
        <v>Transportation</v>
      </c>
      <c r="F162" t="s">
        <v>339</v>
      </c>
      <c r="G162" s="3">
        <v>7.9999100000000003E-7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409</v>
      </c>
    </row>
    <row r="163" spans="1:21" x14ac:dyDescent="0.35">
      <c r="A163" t="s">
        <v>407</v>
      </c>
      <c r="B163" t="s">
        <v>14</v>
      </c>
      <c r="C163" t="str">
        <f>INDEX('GCAM Crosswalk'!M$5:M$36,MATCH(B163,'GCAM Crosswalk'!L$5:L$36,0))</f>
        <v>Africa_Northern</v>
      </c>
      <c r="D163" t="s">
        <v>254</v>
      </c>
      <c r="E163" t="str">
        <f>INDEX('GCAM Crosswalk'!J$5:J$111,MATCH(D163,'GCAM Crosswalk'!I$5:I$111,0))</f>
        <v>Transportation</v>
      </c>
      <c r="F163" t="s">
        <v>225</v>
      </c>
      <c r="G163" s="3">
        <v>9.0019000000000004E-4</v>
      </c>
      <c r="H163">
        <v>1.4337600000000001E-3</v>
      </c>
      <c r="I163">
        <v>1.5574600000000001E-3</v>
      </c>
      <c r="J163">
        <v>3.2413400000000001E-3</v>
      </c>
      <c r="K163">
        <v>3.7196899999999999E-3</v>
      </c>
      <c r="L163">
        <v>4.2504090000000001E-3</v>
      </c>
      <c r="M163">
        <v>5.2560740000000003E-3</v>
      </c>
      <c r="N163">
        <v>6.3745974799999999E-3</v>
      </c>
      <c r="O163">
        <v>7.5107756999999997E-3</v>
      </c>
      <c r="P163">
        <v>8.6141593000000002E-3</v>
      </c>
      <c r="Q163">
        <v>9.6591209999999997E-3</v>
      </c>
      <c r="R163">
        <v>0</v>
      </c>
      <c r="S163">
        <v>0</v>
      </c>
      <c r="T163">
        <v>0</v>
      </c>
      <c r="U163" t="s">
        <v>409</v>
      </c>
    </row>
    <row r="164" spans="1:21" x14ac:dyDescent="0.35">
      <c r="A164" t="s">
        <v>407</v>
      </c>
      <c r="B164" t="s">
        <v>14</v>
      </c>
      <c r="C164" t="str">
        <f>INDEX('GCAM Crosswalk'!M$5:M$36,MATCH(B164,'GCAM Crosswalk'!L$5:L$36,0))</f>
        <v>Africa_Northern</v>
      </c>
      <c r="D164" t="s">
        <v>254</v>
      </c>
      <c r="E164" t="str">
        <f>INDEX('GCAM Crosswalk'!J$5:J$111,MATCH(D164,'GCAM Crosswalk'!I$5:I$111,0))</f>
        <v>Transportation</v>
      </c>
      <c r="F164" t="s">
        <v>410</v>
      </c>
      <c r="G164">
        <v>0</v>
      </c>
      <c r="H164">
        <v>0</v>
      </c>
      <c r="I164">
        <v>0</v>
      </c>
      <c r="J164">
        <v>0</v>
      </c>
      <c r="K164">
        <v>0</v>
      </c>
      <c r="L164" s="3">
        <v>1.9799300000000001E-4</v>
      </c>
      <c r="M164">
        <v>1.0153499999999999E-3</v>
      </c>
      <c r="N164">
        <v>2.9784682099999898E-3</v>
      </c>
      <c r="O164">
        <v>4.8021191999999997E-3</v>
      </c>
      <c r="P164">
        <v>5.9776317000000004E-3</v>
      </c>
      <c r="Q164">
        <v>6.9307509999999998E-3</v>
      </c>
      <c r="R164">
        <v>0</v>
      </c>
      <c r="S164">
        <v>0</v>
      </c>
      <c r="T164">
        <v>0</v>
      </c>
      <c r="U164" t="s">
        <v>409</v>
      </c>
    </row>
    <row r="165" spans="1:21" x14ac:dyDescent="0.35">
      <c r="A165" t="s">
        <v>407</v>
      </c>
      <c r="B165" t="s">
        <v>14</v>
      </c>
      <c r="C165" t="str">
        <f>INDEX('GCAM Crosswalk'!M$5:M$36,MATCH(B165,'GCAM Crosswalk'!L$5:L$36,0))</f>
        <v>Africa_Northern</v>
      </c>
      <c r="D165" t="s">
        <v>254</v>
      </c>
      <c r="E165" t="str">
        <f>INDEX('GCAM Crosswalk'!J$5:J$111,MATCH(D165,'GCAM Crosswalk'!I$5:I$111,0))</f>
        <v>Transportation</v>
      </c>
      <c r="F165" t="s">
        <v>411</v>
      </c>
      <c r="G165">
        <v>3.1142600000000002E-3</v>
      </c>
      <c r="H165">
        <v>2.4339550000000001E-2</v>
      </c>
      <c r="I165">
        <v>3.0215209999999999E-2</v>
      </c>
      <c r="J165">
        <v>2.032053E-2</v>
      </c>
      <c r="K165">
        <v>2.2807337E-2</v>
      </c>
      <c r="L165">
        <v>2.5858962999999999E-2</v>
      </c>
      <c r="M165">
        <v>3.1528250000000001E-2</v>
      </c>
      <c r="N165">
        <v>3.8693320000000003E-2</v>
      </c>
      <c r="O165">
        <v>4.5705999999999997E-2</v>
      </c>
      <c r="P165">
        <v>5.2815260000000003E-2</v>
      </c>
      <c r="Q165">
        <v>5.9602240000000001E-2</v>
      </c>
      <c r="R165">
        <v>0</v>
      </c>
      <c r="S165">
        <v>0</v>
      </c>
      <c r="T165">
        <v>0</v>
      </c>
      <c r="U165" t="s">
        <v>409</v>
      </c>
    </row>
    <row r="166" spans="1:21" x14ac:dyDescent="0.35">
      <c r="A166" t="s">
        <v>407</v>
      </c>
      <c r="B166" t="s">
        <v>14</v>
      </c>
      <c r="C166" t="str">
        <f>INDEX('GCAM Crosswalk'!M$5:M$36,MATCH(B166,'GCAM Crosswalk'!L$5:L$36,0))</f>
        <v>Africa_Northern</v>
      </c>
      <c r="D166" t="s">
        <v>257</v>
      </c>
      <c r="E166" t="str">
        <f>INDEX('GCAM Crosswalk'!J$5:J$111,MATCH(D166,'GCAM Crosswalk'!I$5:I$111,0))</f>
        <v>Transportation</v>
      </c>
      <c r="F166" t="s">
        <v>225</v>
      </c>
      <c r="G166">
        <v>0</v>
      </c>
      <c r="H166">
        <v>0</v>
      </c>
      <c r="I166">
        <v>0</v>
      </c>
      <c r="J166">
        <v>0</v>
      </c>
      <c r="K166" s="3">
        <v>5.1335049999999896E-4</v>
      </c>
      <c r="L166">
        <v>4.4664468158799996E-3</v>
      </c>
      <c r="M166">
        <v>2.280348924644E-2</v>
      </c>
      <c r="N166">
        <v>8.2096495283359994E-2</v>
      </c>
      <c r="O166">
        <v>0.17124683903625401</v>
      </c>
      <c r="P166">
        <v>0.27914763714019902</v>
      </c>
      <c r="Q166">
        <v>0.40029563689100001</v>
      </c>
      <c r="R166">
        <v>0</v>
      </c>
      <c r="S166">
        <v>0</v>
      </c>
      <c r="T166">
        <v>0</v>
      </c>
      <c r="U166" t="s">
        <v>409</v>
      </c>
    </row>
    <row r="167" spans="1:21" x14ac:dyDescent="0.35">
      <c r="A167" t="s">
        <v>407</v>
      </c>
      <c r="B167" t="s">
        <v>14</v>
      </c>
      <c r="C167" t="str">
        <f>INDEX('GCAM Crosswalk'!M$5:M$36,MATCH(B167,'GCAM Crosswalk'!L$5:L$36,0))</f>
        <v>Africa_Northern</v>
      </c>
      <c r="D167" t="s">
        <v>257</v>
      </c>
      <c r="E167" t="str">
        <f>INDEX('GCAM Crosswalk'!J$5:J$111,MATCH(D167,'GCAM Crosswalk'!I$5:I$111,0))</f>
        <v>Transportation</v>
      </c>
      <c r="F167" t="s">
        <v>410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1.8871173499999999E-3</v>
      </c>
      <c r="M167">
        <v>1.6480441031999998E-2</v>
      </c>
      <c r="N167">
        <v>6.3568700735899999E-2</v>
      </c>
      <c r="O167">
        <v>0.12162527494689999</v>
      </c>
      <c r="P167">
        <v>0.17769986370599999</v>
      </c>
      <c r="Q167">
        <v>0.22467943166999901</v>
      </c>
      <c r="R167">
        <v>0</v>
      </c>
      <c r="S167">
        <v>0</v>
      </c>
      <c r="T167">
        <v>0</v>
      </c>
      <c r="U167" t="s">
        <v>409</v>
      </c>
    </row>
    <row r="168" spans="1:21" x14ac:dyDescent="0.35">
      <c r="A168" t="s">
        <v>407</v>
      </c>
      <c r="B168" t="s">
        <v>14</v>
      </c>
      <c r="C168" t="str">
        <f>INDEX('GCAM Crosswalk'!M$5:M$36,MATCH(B168,'GCAM Crosswalk'!L$5:L$36,0))</f>
        <v>Africa_Northern</v>
      </c>
      <c r="D168" t="s">
        <v>257</v>
      </c>
      <c r="E168" t="str">
        <f>INDEX('GCAM Crosswalk'!J$5:J$111,MATCH(D168,'GCAM Crosswalk'!I$5:I$111,0))</f>
        <v>Transportation</v>
      </c>
      <c r="F168" t="s">
        <v>411</v>
      </c>
      <c r="G168">
        <v>0.29961959999999999</v>
      </c>
      <c r="H168">
        <v>0.52540319999999996</v>
      </c>
      <c r="I168">
        <v>0.74831720000000002</v>
      </c>
      <c r="J168">
        <v>0.92801730000000004</v>
      </c>
      <c r="K168">
        <v>1.10670507504</v>
      </c>
      <c r="L168">
        <v>1.28113751324</v>
      </c>
      <c r="M168">
        <v>1.52174693862</v>
      </c>
      <c r="N168">
        <v>1.64206567995</v>
      </c>
      <c r="O168">
        <v>1.7297424804999999</v>
      </c>
      <c r="P168">
        <v>1.8252408086</v>
      </c>
      <c r="Q168">
        <v>1.9361951956999901</v>
      </c>
      <c r="R168">
        <v>0</v>
      </c>
      <c r="S168">
        <v>0</v>
      </c>
      <c r="T168">
        <v>0</v>
      </c>
      <c r="U168" t="s">
        <v>409</v>
      </c>
    </row>
    <row r="169" spans="1:21" x14ac:dyDescent="0.35">
      <c r="A169" t="s">
        <v>407</v>
      </c>
      <c r="B169" t="s">
        <v>14</v>
      </c>
      <c r="C169" t="str">
        <f>INDEX('GCAM Crosswalk'!M$5:M$36,MATCH(B169,'GCAM Crosswalk'!L$5:L$36,0))</f>
        <v>Africa_Northern</v>
      </c>
      <c r="D169" t="s">
        <v>259</v>
      </c>
      <c r="E169" t="str">
        <f>INDEX('GCAM Crosswalk'!J$5:J$111,MATCH(D169,'GCAM Crosswalk'!I$5:I$111,0))</f>
        <v>Transportation</v>
      </c>
      <c r="F169" t="s">
        <v>225</v>
      </c>
      <c r="G169" s="3">
        <v>9.0019899999999996E-4</v>
      </c>
      <c r="H169">
        <v>1.4338E-3</v>
      </c>
      <c r="I169">
        <v>1.5575000000000001E-3</v>
      </c>
      <c r="J169">
        <v>3.2414000000000002E-3</v>
      </c>
      <c r="K169">
        <v>3.6732870099999999E-3</v>
      </c>
      <c r="L169">
        <v>4.0468713999999998E-3</v>
      </c>
      <c r="M169">
        <v>4.425572E-3</v>
      </c>
      <c r="N169">
        <v>5.1791025000000003E-3</v>
      </c>
      <c r="O169">
        <v>6.4089189999999999E-3</v>
      </c>
      <c r="P169">
        <v>9.3855080000000007E-3</v>
      </c>
      <c r="Q169">
        <v>1.6421864000000001E-2</v>
      </c>
      <c r="R169">
        <v>0</v>
      </c>
      <c r="S169">
        <v>0</v>
      </c>
      <c r="T169">
        <v>0</v>
      </c>
      <c r="U169" t="s">
        <v>409</v>
      </c>
    </row>
    <row r="170" spans="1:21" x14ac:dyDescent="0.35">
      <c r="A170" t="s">
        <v>407</v>
      </c>
      <c r="B170" t="s">
        <v>14</v>
      </c>
      <c r="C170" t="str">
        <f>INDEX('GCAM Crosswalk'!M$5:M$36,MATCH(B170,'GCAM Crosswalk'!L$5:L$36,0))</f>
        <v>Africa_Northern</v>
      </c>
      <c r="D170" t="s">
        <v>259</v>
      </c>
      <c r="E170" t="str">
        <f>INDEX('GCAM Crosswalk'!J$5:J$111,MATCH(D170,'GCAM Crosswalk'!I$5:I$111,0))</f>
        <v>Transportation</v>
      </c>
      <c r="F170" t="s">
        <v>410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3">
        <v>1.6825799999999999E-4</v>
      </c>
      <c r="O170" s="3">
        <v>6.7449600000000001E-4</v>
      </c>
      <c r="P170">
        <v>2.4619199999999998E-3</v>
      </c>
      <c r="Q170">
        <v>7.7645199999999996E-3</v>
      </c>
      <c r="R170">
        <v>0</v>
      </c>
      <c r="S170">
        <v>0</v>
      </c>
      <c r="T170">
        <v>0</v>
      </c>
      <c r="U170" t="s">
        <v>409</v>
      </c>
    </row>
    <row r="171" spans="1:21" x14ac:dyDescent="0.35">
      <c r="A171" t="s">
        <v>407</v>
      </c>
      <c r="B171" t="s">
        <v>14</v>
      </c>
      <c r="C171" t="str">
        <f>INDEX('GCAM Crosswalk'!M$5:M$36,MATCH(B171,'GCAM Crosswalk'!L$5:L$36,0))</f>
        <v>Africa_Northern</v>
      </c>
      <c r="D171" t="s">
        <v>259</v>
      </c>
      <c r="E171" t="str">
        <f>INDEX('GCAM Crosswalk'!J$5:J$111,MATCH(D171,'GCAM Crosswalk'!I$5:I$111,0))</f>
        <v>Transportation</v>
      </c>
      <c r="F171" t="s">
        <v>411</v>
      </c>
      <c r="G171">
        <v>2.6695998999999901E-2</v>
      </c>
      <c r="H171">
        <v>4.7043899E-2</v>
      </c>
      <c r="I171">
        <v>5.8144499000000002E-2</v>
      </c>
      <c r="J171">
        <v>5.28572E-2</v>
      </c>
      <c r="K171">
        <v>6.9295129999999996E-2</v>
      </c>
      <c r="L171">
        <v>9.0994409999999998E-2</v>
      </c>
      <c r="M171">
        <v>0.13163306</v>
      </c>
      <c r="N171">
        <v>0.17806859999999999</v>
      </c>
      <c r="O171">
        <v>0.24127631999999999</v>
      </c>
      <c r="P171">
        <v>0.30632785000000001</v>
      </c>
      <c r="Q171">
        <v>0.36320495000000003</v>
      </c>
      <c r="R171">
        <v>0</v>
      </c>
      <c r="S171">
        <v>0</v>
      </c>
      <c r="T171">
        <v>0</v>
      </c>
      <c r="U171" t="s">
        <v>409</v>
      </c>
    </row>
    <row r="172" spans="1:21" x14ac:dyDescent="0.35">
      <c r="A172" t="s">
        <v>407</v>
      </c>
      <c r="B172" t="s">
        <v>14</v>
      </c>
      <c r="C172" t="str">
        <f>INDEX('GCAM Crosswalk'!M$5:M$36,MATCH(B172,'GCAM Crosswalk'!L$5:L$36,0))</f>
        <v>Africa_Northern</v>
      </c>
      <c r="D172" t="s">
        <v>261</v>
      </c>
      <c r="E172" t="str">
        <f>INDEX('GCAM Crosswalk'!J$5:J$111,MATCH(D172,'GCAM Crosswalk'!I$5:I$111,0))</f>
        <v>Transportation</v>
      </c>
      <c r="F172" t="s">
        <v>225</v>
      </c>
      <c r="G172">
        <v>0</v>
      </c>
      <c r="H172">
        <v>0</v>
      </c>
      <c r="I172">
        <v>0</v>
      </c>
      <c r="J172">
        <v>0</v>
      </c>
      <c r="K172">
        <v>8.5987800000000003E-3</v>
      </c>
      <c r="L172">
        <v>1.906091E-2</v>
      </c>
      <c r="M172">
        <v>2.823237E-2</v>
      </c>
      <c r="N172">
        <v>3.2326029999999999E-2</v>
      </c>
      <c r="O172">
        <v>3.3873840000000002E-2</v>
      </c>
      <c r="P172">
        <v>3.5214259999999997E-2</v>
      </c>
      <c r="Q172">
        <v>3.6248879999999997E-2</v>
      </c>
      <c r="R172">
        <v>0</v>
      </c>
      <c r="S172">
        <v>0</v>
      </c>
      <c r="T172">
        <v>0</v>
      </c>
      <c r="U172" t="s">
        <v>409</v>
      </c>
    </row>
    <row r="173" spans="1:21" x14ac:dyDescent="0.35">
      <c r="A173" t="s">
        <v>407</v>
      </c>
      <c r="B173" t="s">
        <v>14</v>
      </c>
      <c r="C173" t="str">
        <f>INDEX('GCAM Crosswalk'!M$5:M$36,MATCH(B173,'GCAM Crosswalk'!L$5:L$36,0))</f>
        <v>Africa_Northern</v>
      </c>
      <c r="D173" t="s">
        <v>261</v>
      </c>
      <c r="E173" t="str">
        <f>INDEX('GCAM Crosswalk'!J$5:J$111,MATCH(D173,'GCAM Crosswalk'!I$5:I$111,0))</f>
        <v>Transportation</v>
      </c>
      <c r="F173" t="s">
        <v>408</v>
      </c>
      <c r="G173">
        <v>0</v>
      </c>
      <c r="H173">
        <v>2.6472100000000001E-3</v>
      </c>
      <c r="I173">
        <v>3.6612400000000001E-3</v>
      </c>
      <c r="J173">
        <v>3.3943599999999999E-3</v>
      </c>
      <c r="K173">
        <v>3.84447E-3</v>
      </c>
      <c r="L173">
        <v>3.8995899999999901E-3</v>
      </c>
      <c r="M173">
        <v>3.028542E-3</v>
      </c>
      <c r="N173">
        <v>2.8192479999999999E-3</v>
      </c>
      <c r="O173">
        <v>2.791871E-3</v>
      </c>
      <c r="P173">
        <v>2.7319689999999999E-3</v>
      </c>
      <c r="Q173">
        <v>2.6504979999999998E-3</v>
      </c>
      <c r="R173">
        <v>0</v>
      </c>
      <c r="S173">
        <v>0</v>
      </c>
      <c r="T173">
        <v>0</v>
      </c>
      <c r="U173" t="s">
        <v>409</v>
      </c>
    </row>
    <row r="174" spans="1:21" x14ac:dyDescent="0.35">
      <c r="A174" t="s">
        <v>407</v>
      </c>
      <c r="B174" t="s">
        <v>14</v>
      </c>
      <c r="C174" t="str">
        <f>INDEX('GCAM Crosswalk'!M$5:M$36,MATCH(B174,'GCAM Crosswalk'!L$5:L$36,0))</f>
        <v>Africa_Northern</v>
      </c>
      <c r="D174" t="s">
        <v>261</v>
      </c>
      <c r="E174" t="str">
        <f>INDEX('GCAM Crosswalk'!J$5:J$111,MATCH(D174,'GCAM Crosswalk'!I$5:I$111,0))</f>
        <v>Transportation</v>
      </c>
      <c r="F174" t="s">
        <v>410</v>
      </c>
      <c r="G174">
        <v>0</v>
      </c>
      <c r="H174">
        <v>0</v>
      </c>
      <c r="I174">
        <v>0</v>
      </c>
      <c r="J174">
        <v>0</v>
      </c>
      <c r="K174">
        <v>0</v>
      </c>
      <c r="L174" s="3">
        <v>5.2642399999999998E-6</v>
      </c>
      <c r="M174" s="3">
        <v>2.83185E-5</v>
      </c>
      <c r="N174" s="3">
        <v>9.2420620000000002E-5</v>
      </c>
      <c r="O174" s="3">
        <v>1.7534749999999999E-4</v>
      </c>
      <c r="P174" s="3">
        <v>2.3653650000000001E-4</v>
      </c>
      <c r="Q174" s="3">
        <v>2.5976269999999999E-4</v>
      </c>
      <c r="R174">
        <v>0</v>
      </c>
      <c r="S174">
        <v>0</v>
      </c>
      <c r="T174">
        <v>0</v>
      </c>
      <c r="U174" t="s">
        <v>409</v>
      </c>
    </row>
    <row r="175" spans="1:21" x14ac:dyDescent="0.35">
      <c r="A175" t="s">
        <v>407</v>
      </c>
      <c r="B175" t="s">
        <v>14</v>
      </c>
      <c r="C175" t="str">
        <f>INDEX('GCAM Crosswalk'!M$5:M$36,MATCH(B175,'GCAM Crosswalk'!L$5:L$36,0))</f>
        <v>Africa_Northern</v>
      </c>
      <c r="D175" t="s">
        <v>261</v>
      </c>
      <c r="E175" t="str">
        <f>INDEX('GCAM Crosswalk'!J$5:J$111,MATCH(D175,'GCAM Crosswalk'!I$5:I$111,0))</f>
        <v>Transportation</v>
      </c>
      <c r="F175" t="s">
        <v>411</v>
      </c>
      <c r="G175">
        <v>6.9170300000000004E-2</v>
      </c>
      <c r="H175">
        <v>0.121297</v>
      </c>
      <c r="I175">
        <v>0.172759</v>
      </c>
      <c r="J175">
        <v>0.21424399999999999</v>
      </c>
      <c r="K175">
        <v>0.22256637299999901</v>
      </c>
      <c r="L175">
        <v>0.219130406</v>
      </c>
      <c r="M175">
        <v>0.20330925499999999</v>
      </c>
      <c r="N175">
        <v>0.19567092899999999</v>
      </c>
      <c r="O175">
        <v>0.199185997</v>
      </c>
      <c r="P175">
        <v>0.19879351000000001</v>
      </c>
      <c r="Q175">
        <v>0.19605333</v>
      </c>
      <c r="R175">
        <v>0</v>
      </c>
      <c r="S175">
        <v>0</v>
      </c>
      <c r="T175">
        <v>0</v>
      </c>
      <c r="U175" t="s">
        <v>409</v>
      </c>
    </row>
    <row r="176" spans="1:21" x14ac:dyDescent="0.35">
      <c r="A176" t="s">
        <v>407</v>
      </c>
      <c r="B176" t="s">
        <v>14</v>
      </c>
      <c r="C176" t="str">
        <f>INDEX('GCAM Crosswalk'!M$5:M$36,MATCH(B176,'GCAM Crosswalk'!L$5:L$36,0))</f>
        <v>Africa_Northern</v>
      </c>
      <c r="D176" t="s">
        <v>327</v>
      </c>
      <c r="E176" t="str">
        <f>INDEX('GCAM Crosswalk'!J$5:J$111,MATCH(D176,'GCAM Crosswalk'!I$5:I$111,0))</f>
        <v>Transportation</v>
      </c>
      <c r="F176" t="s">
        <v>225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4.2375900000000003E-3</v>
      </c>
      <c r="M176">
        <v>6.7803899999999999E-3</v>
      </c>
      <c r="N176">
        <v>7.0596599999999997E-3</v>
      </c>
      <c r="O176">
        <v>6.9141100000000002E-3</v>
      </c>
      <c r="P176">
        <v>6.8914900000000001E-3</v>
      </c>
      <c r="Q176">
        <v>6.6624800000000001E-3</v>
      </c>
      <c r="R176">
        <v>0</v>
      </c>
      <c r="S176">
        <v>0</v>
      </c>
      <c r="T176">
        <v>0</v>
      </c>
      <c r="U176" t="s">
        <v>409</v>
      </c>
    </row>
    <row r="177" spans="1:21" x14ac:dyDescent="0.35">
      <c r="A177" t="s">
        <v>407</v>
      </c>
      <c r="B177" t="s">
        <v>14</v>
      </c>
      <c r="C177" t="str">
        <f>INDEX('GCAM Crosswalk'!M$5:M$36,MATCH(B177,'GCAM Crosswalk'!L$5:L$36,0))</f>
        <v>Africa_Northern</v>
      </c>
      <c r="D177" t="s">
        <v>327</v>
      </c>
      <c r="E177" t="str">
        <f>INDEX('GCAM Crosswalk'!J$5:J$111,MATCH(D177,'GCAM Crosswalk'!I$5:I$111,0))</f>
        <v>Transportation</v>
      </c>
      <c r="F177" t="s">
        <v>408</v>
      </c>
      <c r="G177">
        <v>0</v>
      </c>
      <c r="H177" s="3">
        <v>7.0194499999999993E-5</v>
      </c>
      <c r="I177" s="3">
        <v>9.7092399999999999E-5</v>
      </c>
      <c r="J177" s="3">
        <v>9.0093000000000006E-5</v>
      </c>
      <c r="K177" s="3">
        <v>8.5339600000000005E-5</v>
      </c>
      <c r="L177" s="3">
        <v>4.3467100000000003E-5</v>
      </c>
      <c r="M177" s="3">
        <v>3.05513E-5</v>
      </c>
      <c r="N177" s="3">
        <v>2.3499700000000001E-5</v>
      </c>
      <c r="O177" s="3">
        <v>1.9715500000000001E-5</v>
      </c>
      <c r="P177" s="3">
        <v>1.71312E-5</v>
      </c>
      <c r="Q177" s="3">
        <v>1.5132399999999999E-5</v>
      </c>
      <c r="R177">
        <v>0</v>
      </c>
      <c r="S177">
        <v>0</v>
      </c>
      <c r="T177">
        <v>0</v>
      </c>
      <c r="U177" t="s">
        <v>409</v>
      </c>
    </row>
    <row r="178" spans="1:21" x14ac:dyDescent="0.35">
      <c r="A178" t="s">
        <v>407</v>
      </c>
      <c r="B178" t="s">
        <v>14</v>
      </c>
      <c r="C178" t="str">
        <f>INDEX('GCAM Crosswalk'!M$5:M$36,MATCH(B178,'GCAM Crosswalk'!L$5:L$36,0))</f>
        <v>Africa_Northern</v>
      </c>
      <c r="D178" t="s">
        <v>327</v>
      </c>
      <c r="E178" t="str">
        <f>INDEX('GCAM Crosswalk'!J$5:J$111,MATCH(D178,'GCAM Crosswalk'!I$5:I$111,0))</f>
        <v>Transportation</v>
      </c>
      <c r="F178" t="s">
        <v>411</v>
      </c>
      <c r="G178">
        <v>8.6305199999999992E-3</v>
      </c>
      <c r="H178">
        <v>1.51345E-2</v>
      </c>
      <c r="I178">
        <v>2.1555499999999998E-2</v>
      </c>
      <c r="J178">
        <v>2.6731700000000001E-2</v>
      </c>
      <c r="K178">
        <v>2.2692299999999999E-2</v>
      </c>
      <c r="L178">
        <v>1.12605E-2</v>
      </c>
      <c r="M178">
        <v>7.7261600000000001E-3</v>
      </c>
      <c r="N178">
        <v>6.0618900000000003E-3</v>
      </c>
      <c r="O178">
        <v>5.0911200000000002E-3</v>
      </c>
      <c r="P178">
        <v>4.2847199999999997E-3</v>
      </c>
      <c r="Q178">
        <v>3.8203999999999998E-3</v>
      </c>
      <c r="R178">
        <v>0</v>
      </c>
      <c r="S178">
        <v>0</v>
      </c>
      <c r="T178">
        <v>0</v>
      </c>
      <c r="U178" t="s">
        <v>409</v>
      </c>
    </row>
    <row r="179" spans="1:21" x14ac:dyDescent="0.35">
      <c r="A179" t="s">
        <v>407</v>
      </c>
      <c r="B179" t="s">
        <v>14</v>
      </c>
      <c r="C179" t="str">
        <f>INDEX('GCAM Crosswalk'!M$5:M$36,MATCH(B179,'GCAM Crosswalk'!L$5:L$36,0))</f>
        <v>Africa_Northern</v>
      </c>
      <c r="D179" t="s">
        <v>265</v>
      </c>
      <c r="E179" t="str">
        <f>INDEX('GCAM Crosswalk'!J$5:J$111,MATCH(D179,'GCAM Crosswalk'!I$5:I$111,0))</f>
        <v>Transportation</v>
      </c>
      <c r="F179" t="s">
        <v>225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1.9212789999999999E-3</v>
      </c>
      <c r="M179">
        <v>2.6802310999999999E-2</v>
      </c>
      <c r="N179">
        <v>6.2649636999999994E-2</v>
      </c>
      <c r="O179">
        <v>0.102894626</v>
      </c>
      <c r="P179">
        <v>0.14453901990000001</v>
      </c>
      <c r="Q179">
        <v>0.18494933</v>
      </c>
      <c r="R179">
        <v>0</v>
      </c>
      <c r="S179">
        <v>0</v>
      </c>
      <c r="T179">
        <v>0</v>
      </c>
      <c r="U179" t="s">
        <v>409</v>
      </c>
    </row>
    <row r="180" spans="1:21" x14ac:dyDescent="0.35">
      <c r="A180" t="s">
        <v>407</v>
      </c>
      <c r="B180" t="s">
        <v>14</v>
      </c>
      <c r="C180" t="str">
        <f>INDEX('GCAM Crosswalk'!M$5:M$36,MATCH(B180,'GCAM Crosswalk'!L$5:L$36,0))</f>
        <v>Africa_Northern</v>
      </c>
      <c r="D180" t="s">
        <v>265</v>
      </c>
      <c r="E180" t="str">
        <f>INDEX('GCAM Crosswalk'!J$5:J$111,MATCH(D180,'GCAM Crosswalk'!I$5:I$111,0))</f>
        <v>Transportation</v>
      </c>
      <c r="F180" t="s">
        <v>408</v>
      </c>
      <c r="G180">
        <v>0</v>
      </c>
      <c r="H180">
        <v>7.6622799999999996E-3</v>
      </c>
      <c r="I180">
        <v>1.0597479999999999E-2</v>
      </c>
      <c r="J180">
        <v>9.8250000000000004E-3</v>
      </c>
      <c r="K180">
        <v>9.4468269999999997E-3</v>
      </c>
      <c r="L180">
        <v>8.6602889999999998E-3</v>
      </c>
      <c r="M180">
        <v>9.6685750000000004E-3</v>
      </c>
      <c r="N180">
        <v>1.0327017000000001E-2</v>
      </c>
      <c r="O180">
        <v>1.05605409E-2</v>
      </c>
      <c r="P180">
        <v>1.1010324599999999E-2</v>
      </c>
      <c r="Q180">
        <v>1.09301749999999E-2</v>
      </c>
      <c r="R180">
        <v>0</v>
      </c>
      <c r="S180">
        <v>0</v>
      </c>
      <c r="T180">
        <v>0</v>
      </c>
      <c r="U180" t="s">
        <v>409</v>
      </c>
    </row>
    <row r="181" spans="1:21" x14ac:dyDescent="0.35">
      <c r="A181" t="s">
        <v>407</v>
      </c>
      <c r="B181" t="s">
        <v>14</v>
      </c>
      <c r="C181" t="str">
        <f>INDEX('GCAM Crosswalk'!M$5:M$36,MATCH(B181,'GCAM Crosswalk'!L$5:L$36,0))</f>
        <v>Africa_Northern</v>
      </c>
      <c r="D181" t="s">
        <v>265</v>
      </c>
      <c r="E181" t="str">
        <f>INDEX('GCAM Crosswalk'!J$5:J$111,MATCH(D181,'GCAM Crosswalk'!I$5:I$111,0))</f>
        <v>Transportation</v>
      </c>
      <c r="F181" t="s">
        <v>410</v>
      </c>
      <c r="G181">
        <v>0</v>
      </c>
      <c r="H181">
        <v>0</v>
      </c>
      <c r="I181">
        <v>0</v>
      </c>
      <c r="J181">
        <v>0</v>
      </c>
      <c r="K181">
        <v>0</v>
      </c>
      <c r="L181" s="3">
        <v>2.4902572600000001E-6</v>
      </c>
      <c r="M181" s="3">
        <v>8.3672680730000005E-5</v>
      </c>
      <c r="N181" s="3">
        <v>1.5850175915999999E-4</v>
      </c>
      <c r="O181" s="3">
        <v>2.5666212571999898E-4</v>
      </c>
      <c r="P181" s="3">
        <v>3.8121529580999999E-4</v>
      </c>
      <c r="Q181" s="3">
        <v>5.457713413E-4</v>
      </c>
      <c r="R181">
        <v>0</v>
      </c>
      <c r="S181">
        <v>0</v>
      </c>
      <c r="T181">
        <v>0</v>
      </c>
      <c r="U181" t="s">
        <v>409</v>
      </c>
    </row>
    <row r="182" spans="1:21" x14ac:dyDescent="0.35">
      <c r="A182" t="s">
        <v>407</v>
      </c>
      <c r="B182" t="s">
        <v>14</v>
      </c>
      <c r="C182" t="str">
        <f>INDEX('GCAM Crosswalk'!M$5:M$36,MATCH(B182,'GCAM Crosswalk'!L$5:L$36,0))</f>
        <v>Africa_Northern</v>
      </c>
      <c r="D182" t="s">
        <v>265</v>
      </c>
      <c r="E182" t="str">
        <f>INDEX('GCAM Crosswalk'!J$5:J$111,MATCH(D182,'GCAM Crosswalk'!I$5:I$111,0))</f>
        <v>Transportation</v>
      </c>
      <c r="F182" t="s">
        <v>411</v>
      </c>
      <c r="G182">
        <v>0.2193746</v>
      </c>
      <c r="H182">
        <v>0.38469510000000001</v>
      </c>
      <c r="I182">
        <v>0.54790799999999995</v>
      </c>
      <c r="J182">
        <v>0.67947899999999894</v>
      </c>
      <c r="K182">
        <v>0.63483289799999998</v>
      </c>
      <c r="L182">
        <v>0.59578707200000003</v>
      </c>
      <c r="M182">
        <v>0.71039883599999998</v>
      </c>
      <c r="N182">
        <v>0.80992190590000002</v>
      </c>
      <c r="O182">
        <v>0.89019358729999998</v>
      </c>
      <c r="P182">
        <v>0.98775436999999999</v>
      </c>
      <c r="Q182">
        <v>1.05133243</v>
      </c>
      <c r="R182">
        <v>0</v>
      </c>
      <c r="S182">
        <v>0</v>
      </c>
      <c r="T182">
        <v>0</v>
      </c>
      <c r="U182" t="s">
        <v>409</v>
      </c>
    </row>
    <row r="183" spans="1:21" x14ac:dyDescent="0.35">
      <c r="A183" t="s">
        <v>407</v>
      </c>
      <c r="B183" t="s">
        <v>14</v>
      </c>
      <c r="C183" t="str">
        <f>INDEX('GCAM Crosswalk'!M$5:M$36,MATCH(B183,'GCAM Crosswalk'!L$5:L$36,0))</f>
        <v>Africa_Northern</v>
      </c>
      <c r="D183" t="s">
        <v>267</v>
      </c>
      <c r="E183" t="str">
        <f>INDEX('GCAM Crosswalk'!J$5:J$111,MATCH(D183,'GCAM Crosswalk'!I$5:I$111,0))</f>
        <v>International Shipping</v>
      </c>
      <c r="F183" t="s">
        <v>225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3">
        <v>1.5541700000000001E-6</v>
      </c>
      <c r="O183" s="3">
        <v>4.7116300000000003E-6</v>
      </c>
      <c r="P183" s="3">
        <v>1.4625E-5</v>
      </c>
      <c r="Q183" s="3">
        <v>3.8166700000000002E-5</v>
      </c>
      <c r="R183">
        <v>0</v>
      </c>
      <c r="S183">
        <v>0</v>
      </c>
      <c r="T183">
        <v>0</v>
      </c>
      <c r="U183" t="s">
        <v>409</v>
      </c>
    </row>
    <row r="184" spans="1:21" x14ac:dyDescent="0.35">
      <c r="A184" t="s">
        <v>407</v>
      </c>
      <c r="B184" t="s">
        <v>14</v>
      </c>
      <c r="C184" t="str">
        <f>INDEX('GCAM Crosswalk'!M$5:M$36,MATCH(B184,'GCAM Crosswalk'!L$5:L$36,0))</f>
        <v>Africa_Northern</v>
      </c>
      <c r="D184" t="s">
        <v>267</v>
      </c>
      <c r="E184" t="str">
        <f>INDEX('GCAM Crosswalk'!J$5:J$111,MATCH(D184,'GCAM Crosswalk'!I$5:I$111,0))</f>
        <v>International Shipping</v>
      </c>
      <c r="F184" t="s">
        <v>410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3">
        <v>2.5171899999999999E-5</v>
      </c>
      <c r="O184" s="3">
        <v>9.5612799999999994E-5</v>
      </c>
      <c r="P184" s="3">
        <v>3.8686299999999999E-4</v>
      </c>
      <c r="Q184">
        <v>1.3039E-3</v>
      </c>
      <c r="R184">
        <v>0</v>
      </c>
      <c r="S184">
        <v>0</v>
      </c>
      <c r="T184">
        <v>0</v>
      </c>
      <c r="U184" t="s">
        <v>409</v>
      </c>
    </row>
    <row r="185" spans="1:21" x14ac:dyDescent="0.35">
      <c r="A185" t="s">
        <v>407</v>
      </c>
      <c r="B185" t="s">
        <v>14</v>
      </c>
      <c r="C185" t="str">
        <f>INDEX('GCAM Crosswalk'!M$5:M$36,MATCH(B185,'GCAM Crosswalk'!L$5:L$36,0))</f>
        <v>Africa_Northern</v>
      </c>
      <c r="D185" t="s">
        <v>267</v>
      </c>
      <c r="E185" t="str">
        <f>INDEX('GCAM Crosswalk'!J$5:J$111,MATCH(D185,'GCAM Crosswalk'!I$5:I$111,0))</f>
        <v>International Shipping</v>
      </c>
      <c r="F185" t="s">
        <v>411</v>
      </c>
      <c r="G185">
        <v>0.138429</v>
      </c>
      <c r="H185">
        <v>0.122748</v>
      </c>
      <c r="I185">
        <v>0.14338200000000001</v>
      </c>
      <c r="J185">
        <v>0.17819699999999999</v>
      </c>
      <c r="K185">
        <v>0.18969559</v>
      </c>
      <c r="L185">
        <v>0.20179919999999901</v>
      </c>
      <c r="M185">
        <v>0.2195925</v>
      </c>
      <c r="N185">
        <v>0.241338</v>
      </c>
      <c r="O185">
        <v>0.26603900000000003</v>
      </c>
      <c r="P185">
        <v>0.29148000000000002</v>
      </c>
      <c r="Q185">
        <v>0.31550600000000001</v>
      </c>
      <c r="R185">
        <v>0</v>
      </c>
      <c r="S185">
        <v>0</v>
      </c>
      <c r="T185">
        <v>0</v>
      </c>
      <c r="U185" t="s">
        <v>409</v>
      </c>
    </row>
    <row r="186" spans="1:21" x14ac:dyDescent="0.35">
      <c r="A186" t="s">
        <v>407</v>
      </c>
      <c r="B186" t="s">
        <v>16</v>
      </c>
      <c r="C186" t="str">
        <f>INDEX('GCAM Crosswalk'!M$5:M$36,MATCH(B186,'GCAM Crosswalk'!L$5:L$36,0))</f>
        <v>Africa_Southern</v>
      </c>
      <c r="D186" t="s">
        <v>291</v>
      </c>
      <c r="E186" t="str">
        <f>INDEX('GCAM Crosswalk'!J$5:J$111,MATCH(D186,'GCAM Crosswalk'!I$5:I$111,0))</f>
        <v>Industry</v>
      </c>
      <c r="F186" t="s">
        <v>408</v>
      </c>
      <c r="G186">
        <v>3.4676899999999998E-3</v>
      </c>
      <c r="H186">
        <v>1.8341099999999999E-3</v>
      </c>
      <c r="I186">
        <v>1.41629E-3</v>
      </c>
      <c r="J186">
        <v>1.33697E-3</v>
      </c>
      <c r="K186">
        <v>4.7055999999999999E-3</v>
      </c>
      <c r="L186">
        <v>1.01440062E-2</v>
      </c>
      <c r="M186">
        <v>1.55962759E-2</v>
      </c>
      <c r="N186">
        <v>2.13629548E-2</v>
      </c>
      <c r="O186">
        <v>2.65289776E-2</v>
      </c>
      <c r="P186">
        <v>3.1853722389999901E-2</v>
      </c>
      <c r="Q186">
        <v>3.6648045219999897E-2</v>
      </c>
      <c r="R186">
        <v>0</v>
      </c>
      <c r="S186">
        <v>0</v>
      </c>
      <c r="T186">
        <v>0</v>
      </c>
      <c r="U186" t="s">
        <v>409</v>
      </c>
    </row>
    <row r="187" spans="1:21" x14ac:dyDescent="0.35">
      <c r="A187" t="s">
        <v>407</v>
      </c>
      <c r="B187" t="s">
        <v>16</v>
      </c>
      <c r="C187" t="str">
        <f>INDEX('GCAM Crosswalk'!M$5:M$36,MATCH(B187,'GCAM Crosswalk'!L$5:L$36,0))</f>
        <v>Africa_Southern</v>
      </c>
      <c r="D187" t="s">
        <v>291</v>
      </c>
      <c r="E187" t="str">
        <f>INDEX('GCAM Crosswalk'!J$5:J$111,MATCH(D187,'GCAM Crosswalk'!I$5:I$111,0))</f>
        <v>Industry</v>
      </c>
      <c r="F187" t="s">
        <v>410</v>
      </c>
      <c r="G187">
        <v>0</v>
      </c>
      <c r="H187">
        <v>0</v>
      </c>
      <c r="I187">
        <v>0</v>
      </c>
      <c r="J187">
        <v>0</v>
      </c>
      <c r="K187">
        <v>0</v>
      </c>
      <c r="L187" s="3">
        <v>6.5200699999999994E-5</v>
      </c>
      <c r="M187" s="3">
        <v>4.0623980000000003E-4</v>
      </c>
      <c r="N187">
        <v>1.0065755E-3</v>
      </c>
      <c r="O187">
        <v>1.8954530000000001E-3</v>
      </c>
      <c r="P187">
        <v>3.2560212000000001E-3</v>
      </c>
      <c r="Q187">
        <v>4.9777906000000004E-3</v>
      </c>
      <c r="R187">
        <v>0</v>
      </c>
      <c r="S187">
        <v>0</v>
      </c>
      <c r="T187">
        <v>0</v>
      </c>
      <c r="U187" t="s">
        <v>409</v>
      </c>
    </row>
    <row r="188" spans="1:21" x14ac:dyDescent="0.35">
      <c r="A188" t="s">
        <v>407</v>
      </c>
      <c r="B188" t="s">
        <v>16</v>
      </c>
      <c r="C188" t="str">
        <f>INDEX('GCAM Crosswalk'!M$5:M$36,MATCH(B188,'GCAM Crosswalk'!L$5:L$36,0))</f>
        <v>Africa_Southern</v>
      </c>
      <c r="D188" t="s">
        <v>291</v>
      </c>
      <c r="E188" t="str">
        <f>INDEX('GCAM Crosswalk'!J$5:J$111,MATCH(D188,'GCAM Crosswalk'!I$5:I$111,0))</f>
        <v>Industry</v>
      </c>
      <c r="F188" t="s">
        <v>411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409</v>
      </c>
    </row>
    <row r="189" spans="1:21" x14ac:dyDescent="0.35">
      <c r="A189" t="s">
        <v>407</v>
      </c>
      <c r="B189" t="s">
        <v>16</v>
      </c>
      <c r="C189" t="str">
        <f>INDEX('GCAM Crosswalk'!M$5:M$36,MATCH(B189,'GCAM Crosswalk'!L$5:L$36,0))</f>
        <v>Africa_Southern</v>
      </c>
      <c r="D189" t="s">
        <v>349</v>
      </c>
      <c r="E189" t="str">
        <f>INDEX('GCAM Crosswalk'!J$5:J$111,MATCH(D189,'GCAM Crosswalk'!I$5:I$111,0))</f>
        <v>Agriculture</v>
      </c>
      <c r="F189" t="s">
        <v>318</v>
      </c>
      <c r="G189">
        <v>2.6037000000000001E-2</v>
      </c>
      <c r="H189">
        <v>4.3853799999999998E-2</v>
      </c>
      <c r="I189">
        <v>4.9655900000000003E-2</v>
      </c>
      <c r="J189">
        <v>5.6814999999999997E-2</v>
      </c>
      <c r="K189">
        <v>6.7306699999999997E-2</v>
      </c>
      <c r="L189">
        <v>8.2376900000000003E-2</v>
      </c>
      <c r="M189">
        <v>9.7451499999999996E-2</v>
      </c>
      <c r="N189">
        <v>0.11274444</v>
      </c>
      <c r="O189">
        <v>0.12706223999999999</v>
      </c>
      <c r="P189">
        <v>0.14268175999999999</v>
      </c>
      <c r="Q189">
        <v>0.15870390000000001</v>
      </c>
      <c r="R189">
        <v>0</v>
      </c>
      <c r="S189">
        <v>0</v>
      </c>
      <c r="T189">
        <v>0</v>
      </c>
      <c r="U189" t="s">
        <v>409</v>
      </c>
    </row>
    <row r="190" spans="1:21" x14ac:dyDescent="0.35">
      <c r="A190" t="s">
        <v>407</v>
      </c>
      <c r="B190" t="s">
        <v>16</v>
      </c>
      <c r="C190" t="str">
        <f>INDEX('GCAM Crosswalk'!M$5:M$36,MATCH(B190,'GCAM Crosswalk'!L$5:L$36,0))</f>
        <v>Africa_Southern</v>
      </c>
      <c r="D190" t="s">
        <v>349</v>
      </c>
      <c r="E190" t="str">
        <f>INDEX('GCAM Crosswalk'!J$5:J$111,MATCH(D190,'GCAM Crosswalk'!I$5:I$111,0))</f>
        <v>Agriculture</v>
      </c>
      <c r="F190" t="s">
        <v>339</v>
      </c>
      <c r="G190">
        <v>9.2929299999999996E-3</v>
      </c>
      <c r="H190">
        <v>5.6930000000000001E-3</v>
      </c>
      <c r="I190">
        <v>1.06324E-2</v>
      </c>
      <c r="J190" s="3">
        <v>2.0929999999999999E-4</v>
      </c>
      <c r="K190" s="3">
        <v>2.4677219999999999E-4</v>
      </c>
      <c r="L190" s="3">
        <v>2.4504099999999999E-4</v>
      </c>
      <c r="M190" s="3">
        <v>2.3200519999999901E-4</v>
      </c>
      <c r="N190" s="3">
        <v>2.2950809999999999E-4</v>
      </c>
      <c r="O190" s="3">
        <v>2.5314929999999998E-4</v>
      </c>
      <c r="P190" s="3">
        <v>2.9254800000000001E-4</v>
      </c>
      <c r="Q190" s="3">
        <v>3.3472340000000001E-4</v>
      </c>
      <c r="R190">
        <v>0</v>
      </c>
      <c r="S190">
        <v>0</v>
      </c>
      <c r="T190">
        <v>0</v>
      </c>
      <c r="U190" t="s">
        <v>409</v>
      </c>
    </row>
    <row r="191" spans="1:21" x14ac:dyDescent="0.35">
      <c r="A191" t="s">
        <v>407</v>
      </c>
      <c r="B191" t="s">
        <v>16</v>
      </c>
      <c r="C191" t="str">
        <f>INDEX('GCAM Crosswalk'!M$5:M$36,MATCH(B191,'GCAM Crosswalk'!L$5:L$36,0))</f>
        <v>Africa_Southern</v>
      </c>
      <c r="D191" t="s">
        <v>349</v>
      </c>
      <c r="E191" t="str">
        <f>INDEX('GCAM Crosswalk'!J$5:J$111,MATCH(D191,'GCAM Crosswalk'!I$5:I$111,0))</f>
        <v>Agriculture</v>
      </c>
      <c r="F191" t="s">
        <v>225</v>
      </c>
      <c r="G191">
        <v>3.8331099999999998E-3</v>
      </c>
      <c r="H191">
        <v>5.7514999999999997E-3</v>
      </c>
      <c r="I191">
        <v>3.7651999999999998E-3</v>
      </c>
      <c r="J191">
        <v>5.9107999999999999E-3</v>
      </c>
      <c r="K191">
        <v>5.8838900000000001E-3</v>
      </c>
      <c r="L191">
        <v>5.5836524999999899E-3</v>
      </c>
      <c r="M191">
        <v>5.8141568000000003E-3</v>
      </c>
      <c r="N191">
        <v>7.0444306999999998E-3</v>
      </c>
      <c r="O191">
        <v>9.7658285000000004E-3</v>
      </c>
      <c r="P191">
        <v>1.43540085999999E-2</v>
      </c>
      <c r="Q191">
        <v>2.0498782399999999E-2</v>
      </c>
      <c r="R191">
        <v>0</v>
      </c>
      <c r="S191">
        <v>0</v>
      </c>
      <c r="T191">
        <v>0</v>
      </c>
      <c r="U191" t="s">
        <v>409</v>
      </c>
    </row>
    <row r="192" spans="1:21" x14ac:dyDescent="0.35">
      <c r="A192" t="s">
        <v>407</v>
      </c>
      <c r="B192" t="s">
        <v>16</v>
      </c>
      <c r="C192" t="str">
        <f>INDEX('GCAM Crosswalk'!M$5:M$36,MATCH(B192,'GCAM Crosswalk'!L$5:L$36,0))</f>
        <v>Africa_Southern</v>
      </c>
      <c r="D192" t="s">
        <v>349</v>
      </c>
      <c r="E192" t="str">
        <f>INDEX('GCAM Crosswalk'!J$5:J$111,MATCH(D192,'GCAM Crosswalk'!I$5:I$111,0))</f>
        <v>Agriculture</v>
      </c>
      <c r="F192" t="s">
        <v>410</v>
      </c>
      <c r="G192">
        <v>0</v>
      </c>
      <c r="H192">
        <v>0</v>
      </c>
      <c r="I192">
        <v>0</v>
      </c>
      <c r="J192">
        <v>0</v>
      </c>
      <c r="K192">
        <v>0</v>
      </c>
      <c r="L192" s="3">
        <v>2.3020000000000001E-4</v>
      </c>
      <c r="M192" s="3">
        <v>8.6626400000000005E-4</v>
      </c>
      <c r="N192">
        <v>1.8212479999999999E-3</v>
      </c>
      <c r="O192">
        <v>2.9353653000000002E-3</v>
      </c>
      <c r="P192">
        <v>4.3850590000000002E-3</v>
      </c>
      <c r="Q192">
        <v>5.923986E-3</v>
      </c>
      <c r="R192">
        <v>0</v>
      </c>
      <c r="S192">
        <v>0</v>
      </c>
      <c r="T192">
        <v>0</v>
      </c>
      <c r="U192" t="s">
        <v>409</v>
      </c>
    </row>
    <row r="193" spans="1:21" x14ac:dyDescent="0.35">
      <c r="A193" t="s">
        <v>407</v>
      </c>
      <c r="B193" t="s">
        <v>16</v>
      </c>
      <c r="C193" t="str">
        <f>INDEX('GCAM Crosswalk'!M$5:M$36,MATCH(B193,'GCAM Crosswalk'!L$5:L$36,0))</f>
        <v>Africa_Southern</v>
      </c>
      <c r="D193" t="s">
        <v>349</v>
      </c>
      <c r="E193" t="str">
        <f>INDEX('GCAM Crosswalk'!J$5:J$111,MATCH(D193,'GCAM Crosswalk'!I$5:I$111,0))</f>
        <v>Agriculture</v>
      </c>
      <c r="F193" t="s">
        <v>411</v>
      </c>
      <c r="G193">
        <v>7.0514200000000001E-3</v>
      </c>
      <c r="H193">
        <v>1.1477589999999999E-2</v>
      </c>
      <c r="I193">
        <v>1.6998900000000001E-2</v>
      </c>
      <c r="J193">
        <v>2.6524300000000001E-2</v>
      </c>
      <c r="K193">
        <v>3.047853E-2</v>
      </c>
      <c r="L193">
        <v>3.3492629999999898E-2</v>
      </c>
      <c r="M193">
        <v>3.5088838999999997E-2</v>
      </c>
      <c r="N193">
        <v>3.6628641000000003E-2</v>
      </c>
      <c r="O193">
        <v>3.8438254999999998E-2</v>
      </c>
      <c r="P193">
        <v>3.9659566E-2</v>
      </c>
      <c r="Q193">
        <v>4.0027120999999999E-2</v>
      </c>
      <c r="R193">
        <v>0</v>
      </c>
      <c r="S193">
        <v>0</v>
      </c>
      <c r="T193">
        <v>0</v>
      </c>
      <c r="U193" t="s">
        <v>409</v>
      </c>
    </row>
    <row r="194" spans="1:21" x14ac:dyDescent="0.35">
      <c r="A194" t="s">
        <v>407</v>
      </c>
      <c r="B194" t="s">
        <v>16</v>
      </c>
      <c r="C194" t="str">
        <f>INDEX('GCAM Crosswalk'!M$5:M$36,MATCH(B194,'GCAM Crosswalk'!L$5:L$36,0))</f>
        <v>Africa_Southern</v>
      </c>
      <c r="D194" t="s">
        <v>363</v>
      </c>
      <c r="E194" t="str">
        <f>INDEX('GCAM Crosswalk'!J$5:J$111,MATCH(D194,'GCAM Crosswalk'!I$5:I$111,0))</f>
        <v>Industry</v>
      </c>
      <c r="F194" t="s">
        <v>318</v>
      </c>
      <c r="G194">
        <v>0</v>
      </c>
      <c r="H194" s="3">
        <v>1.07206E-4</v>
      </c>
      <c r="I194" s="3">
        <v>5.2663899999999997E-4</v>
      </c>
      <c r="J194" s="3">
        <v>3.7316600000000003E-4</v>
      </c>
      <c r="K194" s="3">
        <v>4.89471E-4</v>
      </c>
      <c r="L194" s="3">
        <v>6.3319699999999995E-4</v>
      </c>
      <c r="M194" s="3">
        <v>8.1508299999999998E-4</v>
      </c>
      <c r="N194">
        <v>1.0300032999999999E-3</v>
      </c>
      <c r="O194">
        <v>1.2750946E-3</v>
      </c>
      <c r="P194">
        <v>1.5448223000000001E-3</v>
      </c>
      <c r="Q194">
        <v>1.8341045800000001E-3</v>
      </c>
      <c r="R194">
        <v>0</v>
      </c>
      <c r="S194">
        <v>0</v>
      </c>
      <c r="T194">
        <v>0</v>
      </c>
      <c r="U194" t="s">
        <v>409</v>
      </c>
    </row>
    <row r="195" spans="1:21" x14ac:dyDescent="0.35">
      <c r="A195" t="s">
        <v>407</v>
      </c>
      <c r="B195" t="s">
        <v>16</v>
      </c>
      <c r="C195" t="str">
        <f>INDEX('GCAM Crosswalk'!M$5:M$36,MATCH(B195,'GCAM Crosswalk'!L$5:L$36,0))</f>
        <v>Africa_Southern</v>
      </c>
      <c r="D195" t="s">
        <v>363</v>
      </c>
      <c r="E195" t="str">
        <f>INDEX('GCAM Crosswalk'!J$5:J$111,MATCH(D195,'GCAM Crosswalk'!I$5:I$111,0))</f>
        <v>Industry</v>
      </c>
      <c r="F195" t="s">
        <v>339</v>
      </c>
      <c r="G195">
        <v>0</v>
      </c>
      <c r="H195">
        <v>4.0826400000000002E-3</v>
      </c>
      <c r="I195">
        <v>1.5274100000000001E-3</v>
      </c>
      <c r="J195">
        <v>5.5958800000000001E-3</v>
      </c>
      <c r="K195">
        <v>7.33302E-3</v>
      </c>
      <c r="L195">
        <v>9.4692200000000004E-3</v>
      </c>
      <c r="M195">
        <v>1.216041E-2</v>
      </c>
      <c r="N195">
        <v>1.532264E-2</v>
      </c>
      <c r="O195">
        <v>1.8922871000000001E-2</v>
      </c>
      <c r="P195">
        <v>2.28854049999999E-2</v>
      </c>
      <c r="Q195">
        <v>2.7123152800000001E-2</v>
      </c>
      <c r="R195">
        <v>0</v>
      </c>
      <c r="S195">
        <v>0</v>
      </c>
      <c r="T195">
        <v>0</v>
      </c>
      <c r="U195" t="s">
        <v>409</v>
      </c>
    </row>
    <row r="196" spans="1:21" x14ac:dyDescent="0.35">
      <c r="A196" t="s">
        <v>407</v>
      </c>
      <c r="B196" t="s">
        <v>16</v>
      </c>
      <c r="C196" t="str">
        <f>INDEX('GCAM Crosswalk'!M$5:M$36,MATCH(B196,'GCAM Crosswalk'!L$5:L$36,0))</f>
        <v>Africa_Southern</v>
      </c>
      <c r="D196" t="s">
        <v>363</v>
      </c>
      <c r="E196" t="str">
        <f>INDEX('GCAM Crosswalk'!J$5:J$111,MATCH(D196,'GCAM Crosswalk'!I$5:I$111,0))</f>
        <v>Industry</v>
      </c>
      <c r="F196" t="s">
        <v>408</v>
      </c>
      <c r="G196">
        <v>0</v>
      </c>
      <c r="H196">
        <v>0</v>
      </c>
      <c r="I196" s="3">
        <v>7.3405399999999993E-5</v>
      </c>
      <c r="J196" s="3">
        <v>5.27093E-5</v>
      </c>
      <c r="K196" s="3">
        <v>6.9137567738999895E-5</v>
      </c>
      <c r="L196" s="3">
        <v>8.9351529027000001E-5</v>
      </c>
      <c r="M196" s="3">
        <v>1.14864190968999E-4</v>
      </c>
      <c r="N196" s="3">
        <v>1.4489238211400001E-4</v>
      </c>
      <c r="O196" s="3">
        <v>1.79069324946E-4</v>
      </c>
      <c r="P196" s="3">
        <v>2.1669613023999999E-4</v>
      </c>
      <c r="Q196" s="3">
        <v>2.5704049795700001E-4</v>
      </c>
      <c r="R196">
        <v>0</v>
      </c>
      <c r="S196">
        <v>0</v>
      </c>
      <c r="T196">
        <v>0</v>
      </c>
      <c r="U196" t="s">
        <v>409</v>
      </c>
    </row>
    <row r="197" spans="1:21" x14ac:dyDescent="0.35">
      <c r="A197" t="s">
        <v>407</v>
      </c>
      <c r="B197" t="s">
        <v>16</v>
      </c>
      <c r="C197" t="str">
        <f>INDEX('GCAM Crosswalk'!M$5:M$36,MATCH(B197,'GCAM Crosswalk'!L$5:L$36,0))</f>
        <v>Africa_Southern</v>
      </c>
      <c r="D197" t="s">
        <v>363</v>
      </c>
      <c r="E197" t="str">
        <f>INDEX('GCAM Crosswalk'!J$5:J$111,MATCH(D197,'GCAM Crosswalk'!I$5:I$111,0))</f>
        <v>Industry</v>
      </c>
      <c r="F197" t="s">
        <v>411</v>
      </c>
      <c r="G197">
        <v>0</v>
      </c>
      <c r="H197">
        <v>2.2677299999999999E-3</v>
      </c>
      <c r="I197">
        <v>1.4425099999999999E-3</v>
      </c>
      <c r="J197">
        <v>1.37674E-3</v>
      </c>
      <c r="K197">
        <v>1.801364E-3</v>
      </c>
      <c r="L197">
        <v>2.3217440000000002E-3</v>
      </c>
      <c r="M197">
        <v>2.9733421052089998E-3</v>
      </c>
      <c r="N197">
        <v>3.7357952302149999E-3</v>
      </c>
      <c r="O197">
        <v>4.6009293690589996E-3</v>
      </c>
      <c r="P197">
        <v>5.5577181818719998E-3</v>
      </c>
      <c r="Q197">
        <v>6.5889280445859998E-3</v>
      </c>
      <c r="R197">
        <v>0</v>
      </c>
      <c r="S197">
        <v>0</v>
      </c>
      <c r="T197">
        <v>0</v>
      </c>
      <c r="U197" t="s">
        <v>409</v>
      </c>
    </row>
    <row r="198" spans="1:21" x14ac:dyDescent="0.35">
      <c r="A198" t="s">
        <v>407</v>
      </c>
      <c r="B198" t="s">
        <v>16</v>
      </c>
      <c r="C198" t="str">
        <f>INDEX('GCAM Crosswalk'!M$5:M$36,MATCH(B198,'GCAM Crosswalk'!L$5:L$36,0))</f>
        <v>Africa_Southern</v>
      </c>
      <c r="D198" t="s">
        <v>369</v>
      </c>
      <c r="E198" t="str">
        <f>INDEX('GCAM Crosswalk'!J$5:J$111,MATCH(D198,'GCAM Crosswalk'!I$5:I$111,0))</f>
        <v>Industry</v>
      </c>
      <c r="F198" t="s">
        <v>225</v>
      </c>
      <c r="G198">
        <v>0</v>
      </c>
      <c r="H198">
        <v>2.87145E-2</v>
      </c>
      <c r="I198">
        <v>2.4462299999999999E-2</v>
      </c>
      <c r="J198">
        <v>2.82262E-2</v>
      </c>
      <c r="K198">
        <v>3.6991929999999999E-2</v>
      </c>
      <c r="L198">
        <v>4.7776739999999998E-2</v>
      </c>
      <c r="M198">
        <v>6.1364579999999898E-2</v>
      </c>
      <c r="N198">
        <v>7.7343339999999997E-2</v>
      </c>
      <c r="O198">
        <v>9.5526E-2</v>
      </c>
      <c r="P198">
        <v>0.1155629</v>
      </c>
      <c r="Q198">
        <v>0.13706111900000001</v>
      </c>
      <c r="R198">
        <v>0</v>
      </c>
      <c r="S198">
        <v>0</v>
      </c>
      <c r="T198">
        <v>0</v>
      </c>
      <c r="U198" t="s">
        <v>409</v>
      </c>
    </row>
    <row r="199" spans="1:21" x14ac:dyDescent="0.35">
      <c r="A199" t="s">
        <v>407</v>
      </c>
      <c r="B199" t="s">
        <v>16</v>
      </c>
      <c r="C199" t="str">
        <f>INDEX('GCAM Crosswalk'!M$5:M$36,MATCH(B199,'GCAM Crosswalk'!L$5:L$36,0))</f>
        <v>Africa_Southern</v>
      </c>
      <c r="D199" t="s">
        <v>269</v>
      </c>
      <c r="E199" t="str">
        <f>INDEX('GCAM Crosswalk'!J$5:J$111,MATCH(D199,'GCAM Crosswalk'!I$5:I$111,0))</f>
        <v>Industry</v>
      </c>
      <c r="F199" t="s">
        <v>225</v>
      </c>
      <c r="G199">
        <v>1.0175E-3</v>
      </c>
      <c r="H199">
        <v>2.0305399999999999E-3</v>
      </c>
      <c r="I199">
        <v>2.5381800000000001E-3</v>
      </c>
      <c r="J199">
        <v>2.5381800000000001E-3</v>
      </c>
      <c r="K199">
        <v>2.5258519999999999E-3</v>
      </c>
      <c r="L199">
        <v>3.3307882E-3</v>
      </c>
      <c r="M199">
        <v>5.2156949999999898E-3</v>
      </c>
      <c r="N199">
        <v>8.1986473000000004E-3</v>
      </c>
      <c r="O199">
        <v>1.2399119050000001E-2</v>
      </c>
      <c r="P199">
        <v>1.8152641139999998E-2</v>
      </c>
      <c r="Q199">
        <v>2.5949989178E-2</v>
      </c>
      <c r="R199">
        <v>0</v>
      </c>
      <c r="S199">
        <v>0</v>
      </c>
      <c r="T199">
        <v>0</v>
      </c>
      <c r="U199" t="s">
        <v>409</v>
      </c>
    </row>
    <row r="200" spans="1:21" x14ac:dyDescent="0.35">
      <c r="A200" t="s">
        <v>407</v>
      </c>
      <c r="B200" t="s">
        <v>16</v>
      </c>
      <c r="C200" t="str">
        <f>INDEX('GCAM Crosswalk'!M$5:M$36,MATCH(B200,'GCAM Crosswalk'!L$5:L$36,0))</f>
        <v>Africa_Southern</v>
      </c>
      <c r="D200" t="s">
        <v>364</v>
      </c>
      <c r="E200" t="str">
        <f>INDEX('GCAM Crosswalk'!J$5:J$111,MATCH(D200,'GCAM Crosswalk'!I$5:I$111,0))</f>
        <v>Industry</v>
      </c>
      <c r="F200" t="s">
        <v>339</v>
      </c>
      <c r="G200">
        <v>0</v>
      </c>
      <c r="H200">
        <v>0</v>
      </c>
      <c r="I200">
        <v>4.3953000000000004E-3</v>
      </c>
      <c r="J200" s="3">
        <v>4.19053E-5</v>
      </c>
      <c r="K200" s="3">
        <v>5.5166900000000002E-5</v>
      </c>
      <c r="L200" s="3">
        <v>7.2673899999999995E-5</v>
      </c>
      <c r="M200" s="3">
        <v>1.061726E-4</v>
      </c>
      <c r="N200" s="3">
        <v>1.67608499999999E-4</v>
      </c>
      <c r="O200" s="3">
        <v>2.4997118000000002E-4</v>
      </c>
      <c r="P200" s="3">
        <v>3.3514111E-4</v>
      </c>
      <c r="Q200" s="3">
        <v>4.3043237799999899E-4</v>
      </c>
      <c r="R200">
        <v>0</v>
      </c>
      <c r="S200">
        <v>0</v>
      </c>
      <c r="T200">
        <v>0</v>
      </c>
      <c r="U200" t="s">
        <v>409</v>
      </c>
    </row>
    <row r="201" spans="1:21" x14ac:dyDescent="0.35">
      <c r="A201" t="s">
        <v>407</v>
      </c>
      <c r="B201" t="s">
        <v>16</v>
      </c>
      <c r="C201" t="str">
        <f>INDEX('GCAM Crosswalk'!M$5:M$36,MATCH(B201,'GCAM Crosswalk'!L$5:L$36,0))</f>
        <v>Africa_Southern</v>
      </c>
      <c r="D201" t="s">
        <v>364</v>
      </c>
      <c r="E201" t="str">
        <f>INDEX('GCAM Crosswalk'!J$5:J$111,MATCH(D201,'GCAM Crosswalk'!I$5:I$111,0))</f>
        <v>Industry</v>
      </c>
      <c r="F201" t="s">
        <v>225</v>
      </c>
      <c r="G201">
        <v>0</v>
      </c>
      <c r="H201">
        <v>0</v>
      </c>
      <c r="I201" s="3">
        <v>8.3700000000000002E-5</v>
      </c>
      <c r="J201" s="3">
        <v>8.3710599999999998E-5</v>
      </c>
      <c r="K201" s="3">
        <v>9.4715699999999998E-5</v>
      </c>
      <c r="L201" s="3">
        <v>1.2591529999999901E-4</v>
      </c>
      <c r="M201" s="3">
        <v>1.9430819999999901E-4</v>
      </c>
      <c r="N201" s="3">
        <v>3.3189229999999899E-4</v>
      </c>
      <c r="O201" s="3">
        <v>5.3651489999999996E-4</v>
      </c>
      <c r="P201" s="3">
        <v>7.7581348000000001E-4</v>
      </c>
      <c r="Q201">
        <v>1.081767472E-3</v>
      </c>
      <c r="R201">
        <v>0</v>
      </c>
      <c r="S201">
        <v>0</v>
      </c>
      <c r="T201">
        <v>0</v>
      </c>
      <c r="U201" t="s">
        <v>409</v>
      </c>
    </row>
    <row r="202" spans="1:21" x14ac:dyDescent="0.35">
      <c r="A202" t="s">
        <v>407</v>
      </c>
      <c r="B202" t="s">
        <v>16</v>
      </c>
      <c r="C202" t="str">
        <f>INDEX('GCAM Crosswalk'!M$5:M$36,MATCH(B202,'GCAM Crosswalk'!L$5:L$36,0))</f>
        <v>Africa_Southern</v>
      </c>
      <c r="D202" t="s">
        <v>364</v>
      </c>
      <c r="E202" t="str">
        <f>INDEX('GCAM Crosswalk'!J$5:J$111,MATCH(D202,'GCAM Crosswalk'!I$5:I$111,0))</f>
        <v>Industry</v>
      </c>
      <c r="F202" t="s">
        <v>411</v>
      </c>
      <c r="G202">
        <v>0</v>
      </c>
      <c r="H202">
        <v>0</v>
      </c>
      <c r="I202" s="3">
        <v>2.0929999999999999E-4</v>
      </c>
      <c r="J202" s="3">
        <v>8.3710599999999998E-5</v>
      </c>
      <c r="K202" s="3">
        <v>1.066352E-4</v>
      </c>
      <c r="L202" s="3">
        <v>1.3498610000000001E-4</v>
      </c>
      <c r="M202" s="3">
        <v>1.841836E-4</v>
      </c>
      <c r="N202" s="3">
        <v>2.7242530000000002E-4</v>
      </c>
      <c r="O202" s="3">
        <v>3.8686249999999998E-4</v>
      </c>
      <c r="P202" s="3">
        <v>5.0906531000000001E-4</v>
      </c>
      <c r="Q202" s="3">
        <v>6.5636647699999996E-4</v>
      </c>
      <c r="R202">
        <v>0</v>
      </c>
      <c r="S202">
        <v>0</v>
      </c>
      <c r="T202">
        <v>0</v>
      </c>
      <c r="U202" t="s">
        <v>409</v>
      </c>
    </row>
    <row r="203" spans="1:21" x14ac:dyDescent="0.35">
      <c r="A203" t="s">
        <v>407</v>
      </c>
      <c r="B203" t="s">
        <v>16</v>
      </c>
      <c r="C203" t="str">
        <f>INDEX('GCAM Crosswalk'!M$5:M$36,MATCH(B203,'GCAM Crosswalk'!L$5:L$36,0))</f>
        <v>Africa_Southern</v>
      </c>
      <c r="D203" t="s">
        <v>367</v>
      </c>
      <c r="E203" t="str">
        <f>INDEX('GCAM Crosswalk'!J$5:J$111,MATCH(D203,'GCAM Crosswalk'!I$5:I$111,0))</f>
        <v>Industry</v>
      </c>
      <c r="F203" t="s">
        <v>408</v>
      </c>
      <c r="G203">
        <v>0</v>
      </c>
      <c r="H203">
        <v>0</v>
      </c>
      <c r="I203" s="3">
        <v>3.6900000000000002E-4</v>
      </c>
      <c r="J203">
        <v>3.1029999999999999E-3</v>
      </c>
      <c r="K203">
        <v>3.64373E-3</v>
      </c>
      <c r="L203">
        <v>4.1577300000000001E-3</v>
      </c>
      <c r="M203">
        <v>4.7946100000000004E-3</v>
      </c>
      <c r="N203">
        <v>5.3733899999999996E-3</v>
      </c>
      <c r="O203">
        <v>6.1035899999999999E-3</v>
      </c>
      <c r="P203">
        <v>7.0490500000000003E-3</v>
      </c>
      <c r="Q203">
        <v>8.1294000000000002E-3</v>
      </c>
      <c r="R203">
        <v>0</v>
      </c>
      <c r="S203">
        <v>0</v>
      </c>
      <c r="T203">
        <v>0</v>
      </c>
      <c r="U203" t="s">
        <v>409</v>
      </c>
    </row>
    <row r="204" spans="1:21" x14ac:dyDescent="0.35">
      <c r="A204" t="s">
        <v>407</v>
      </c>
      <c r="B204" t="s">
        <v>16</v>
      </c>
      <c r="C204" t="str">
        <f>INDEX('GCAM Crosswalk'!M$5:M$36,MATCH(B204,'GCAM Crosswalk'!L$5:L$36,0))</f>
        <v>Africa_Southern</v>
      </c>
      <c r="D204" t="s">
        <v>367</v>
      </c>
      <c r="E204" t="str">
        <f>INDEX('GCAM Crosswalk'!J$5:J$111,MATCH(D204,'GCAM Crosswalk'!I$5:I$111,0))</f>
        <v>Industry</v>
      </c>
      <c r="F204" t="s">
        <v>411</v>
      </c>
      <c r="G204">
        <v>0</v>
      </c>
      <c r="H204">
        <v>0</v>
      </c>
      <c r="I204" s="3">
        <v>8.3719999999999997E-4</v>
      </c>
      <c r="J204">
        <v>1.2976999999999999E-3</v>
      </c>
      <c r="K204">
        <v>1.3983299999999999E-3</v>
      </c>
      <c r="L204">
        <v>1.6067399999999999E-3</v>
      </c>
      <c r="M204">
        <v>1.8460099999999999E-3</v>
      </c>
      <c r="N204">
        <v>2.2115199999999998E-3</v>
      </c>
      <c r="O204">
        <v>2.56237E-3</v>
      </c>
      <c r="P204">
        <v>2.9655300000000001E-3</v>
      </c>
      <c r="Q204">
        <v>3.51111E-3</v>
      </c>
      <c r="R204">
        <v>0</v>
      </c>
      <c r="S204">
        <v>0</v>
      </c>
      <c r="T204">
        <v>0</v>
      </c>
      <c r="U204" t="s">
        <v>409</v>
      </c>
    </row>
    <row r="205" spans="1:21" x14ac:dyDescent="0.35">
      <c r="A205" t="s">
        <v>407</v>
      </c>
      <c r="B205" t="s">
        <v>16</v>
      </c>
      <c r="C205" t="str">
        <f>INDEX('GCAM Crosswalk'!M$5:M$36,MATCH(B205,'GCAM Crosswalk'!L$5:L$36,0))</f>
        <v>Africa_Southern</v>
      </c>
      <c r="D205" t="s">
        <v>216</v>
      </c>
      <c r="E205" t="str">
        <f>INDEX('GCAM Crosswalk'!J$5:J$111,MATCH(D205,'GCAM Crosswalk'!I$5:I$111,0))</f>
        <v>Commercial</v>
      </c>
      <c r="F205" t="s">
        <v>225</v>
      </c>
      <c r="G205">
        <v>1.0811099999999999E-3</v>
      </c>
      <c r="H205">
        <v>2.5551100000000002E-3</v>
      </c>
      <c r="I205">
        <v>2.90551E-3</v>
      </c>
      <c r="J205">
        <v>4.7460000000000002E-3</v>
      </c>
      <c r="K205">
        <v>5.0412199999999999E-3</v>
      </c>
      <c r="L205">
        <v>6.4656979999999998E-3</v>
      </c>
      <c r="M205">
        <v>9.8497159999999997E-3</v>
      </c>
      <c r="N205">
        <v>1.5259215E-2</v>
      </c>
      <c r="O205">
        <v>2.3299868000000001E-2</v>
      </c>
      <c r="P205">
        <v>3.4953436899999898E-2</v>
      </c>
      <c r="Q205">
        <v>5.1107853999999897E-2</v>
      </c>
      <c r="R205">
        <v>0</v>
      </c>
      <c r="S205">
        <v>0</v>
      </c>
      <c r="T205">
        <v>0</v>
      </c>
      <c r="U205" t="s">
        <v>409</v>
      </c>
    </row>
    <row r="206" spans="1:21" x14ac:dyDescent="0.35">
      <c r="A206" t="s">
        <v>407</v>
      </c>
      <c r="B206" t="s">
        <v>16</v>
      </c>
      <c r="C206" t="str">
        <f>INDEX('GCAM Crosswalk'!M$5:M$36,MATCH(B206,'GCAM Crosswalk'!L$5:L$36,0))</f>
        <v>Africa_Southern</v>
      </c>
      <c r="D206" t="s">
        <v>218</v>
      </c>
      <c r="E206" t="str">
        <f>INDEX('GCAM Crosswalk'!J$5:J$111,MATCH(D206,'GCAM Crosswalk'!I$5:I$111,0))</f>
        <v>Commercial</v>
      </c>
      <c r="F206" t="s">
        <v>339</v>
      </c>
      <c r="G206" s="3">
        <v>6.7607099999999999E-4</v>
      </c>
      <c r="H206" s="3">
        <v>2.3130899999999999E-4</v>
      </c>
      <c r="I206" s="3">
        <v>4.0019200000000001E-4</v>
      </c>
      <c r="J206" s="3">
        <v>1.19999E-5</v>
      </c>
      <c r="K206" s="3">
        <v>1.1934348999999999E-5</v>
      </c>
      <c r="L206" s="3">
        <v>1.3751964E-5</v>
      </c>
      <c r="M206" s="3">
        <v>1.7480488E-5</v>
      </c>
      <c r="N206" s="3">
        <v>2.1389465999999999E-5</v>
      </c>
      <c r="O206" s="3">
        <v>2.5182084E-5</v>
      </c>
      <c r="P206" s="3">
        <v>2.8714753E-5</v>
      </c>
      <c r="Q206" s="3">
        <v>3.1438018999999998E-5</v>
      </c>
      <c r="R206">
        <v>0</v>
      </c>
      <c r="S206">
        <v>0</v>
      </c>
      <c r="T206">
        <v>0</v>
      </c>
      <c r="U206" t="s">
        <v>409</v>
      </c>
    </row>
    <row r="207" spans="1:21" x14ac:dyDescent="0.35">
      <c r="A207" t="s">
        <v>407</v>
      </c>
      <c r="B207" t="s">
        <v>16</v>
      </c>
      <c r="C207" t="str">
        <f>INDEX('GCAM Crosswalk'!M$5:M$36,MATCH(B207,'GCAM Crosswalk'!L$5:L$36,0))</f>
        <v>Africa_Southern</v>
      </c>
      <c r="D207" t="s">
        <v>218</v>
      </c>
      <c r="E207" t="str">
        <f>INDEX('GCAM Crosswalk'!J$5:J$111,MATCH(D207,'GCAM Crosswalk'!I$5:I$111,0))</f>
        <v>Commercial</v>
      </c>
      <c r="F207" t="s">
        <v>411</v>
      </c>
      <c r="G207" s="3">
        <v>8.4716399999999997E-4</v>
      </c>
      <c r="H207">
        <v>1.2242500000000001E-3</v>
      </c>
      <c r="I207">
        <v>2.7841400000000001E-3</v>
      </c>
      <c r="J207">
        <v>3.7252700000000001E-3</v>
      </c>
      <c r="K207">
        <v>3.6898209999999998E-3</v>
      </c>
      <c r="L207">
        <v>4.2086160000000001E-3</v>
      </c>
      <c r="M207">
        <v>5.5179310000000002E-3</v>
      </c>
      <c r="N207">
        <v>7.4814390000000003E-3</v>
      </c>
      <c r="O207">
        <v>1.00277413E-2</v>
      </c>
      <c r="P207">
        <v>1.3350604499999899E-2</v>
      </c>
      <c r="Q207">
        <v>1.7447714900000001E-2</v>
      </c>
      <c r="R207">
        <v>0</v>
      </c>
      <c r="S207">
        <v>0</v>
      </c>
      <c r="T207">
        <v>0</v>
      </c>
      <c r="U207" t="s">
        <v>409</v>
      </c>
    </row>
    <row r="208" spans="1:21" x14ac:dyDescent="0.35">
      <c r="A208" t="s">
        <v>407</v>
      </c>
      <c r="B208" t="s">
        <v>16</v>
      </c>
      <c r="C208" t="str">
        <f>INDEX('GCAM Crosswalk'!M$5:M$36,MATCH(B208,'GCAM Crosswalk'!L$5:L$36,0))</f>
        <v>Africa_Southern</v>
      </c>
      <c r="D208" t="s">
        <v>319</v>
      </c>
      <c r="E208" t="str">
        <f>INDEX('GCAM Crosswalk'!J$5:J$111,MATCH(D208,'GCAM Crosswalk'!I$5:I$111,0))</f>
        <v>Commercial</v>
      </c>
      <c r="F208" t="s">
        <v>318</v>
      </c>
      <c r="G208">
        <v>1.2727799999999999E-2</v>
      </c>
      <c r="H208">
        <v>2.09984E-2</v>
      </c>
      <c r="I208">
        <v>2.2357200000000001E-2</v>
      </c>
      <c r="J208">
        <v>3.8104600000000002E-2</v>
      </c>
      <c r="K208">
        <v>4.1379149999999899E-2</v>
      </c>
      <c r="L208">
        <v>6.3990370000000005E-2</v>
      </c>
      <c r="M208">
        <v>9.8767250000000001E-2</v>
      </c>
      <c r="N208">
        <v>0.13642876999999901</v>
      </c>
      <c r="O208">
        <v>0.17004817</v>
      </c>
      <c r="P208">
        <v>0.19857498000000001</v>
      </c>
      <c r="Q208">
        <v>0.22479107999999901</v>
      </c>
      <c r="R208">
        <v>0</v>
      </c>
      <c r="S208">
        <v>0</v>
      </c>
      <c r="T208">
        <v>0</v>
      </c>
      <c r="U208" t="s">
        <v>409</v>
      </c>
    </row>
    <row r="209" spans="1:21" x14ac:dyDescent="0.35">
      <c r="A209" t="s">
        <v>407</v>
      </c>
      <c r="B209" t="s">
        <v>16</v>
      </c>
      <c r="C209" t="str">
        <f>INDEX('GCAM Crosswalk'!M$5:M$36,MATCH(B209,'GCAM Crosswalk'!L$5:L$36,0))</f>
        <v>Africa_Southern</v>
      </c>
      <c r="D209" t="s">
        <v>319</v>
      </c>
      <c r="E209" t="str">
        <f>INDEX('GCAM Crosswalk'!J$5:J$111,MATCH(D209,'GCAM Crosswalk'!I$5:I$111,0))</f>
        <v>Commercial</v>
      </c>
      <c r="F209" t="s">
        <v>339</v>
      </c>
      <c r="G209">
        <v>7.8632700000000003E-3</v>
      </c>
      <c r="H209">
        <v>2.6903999999999999E-3</v>
      </c>
      <c r="I209">
        <v>4.6545099999999997E-3</v>
      </c>
      <c r="J209" s="3">
        <v>1.3990000000000001E-4</v>
      </c>
      <c r="K209" s="3">
        <v>1.502295E-4</v>
      </c>
      <c r="L209" s="3">
        <v>1.8469419999999999E-4</v>
      </c>
      <c r="M209" s="3">
        <v>2.25453E-4</v>
      </c>
      <c r="N209" s="3">
        <v>2.6181193E-4</v>
      </c>
      <c r="O209" s="3">
        <v>3.0116978999999999E-4</v>
      </c>
      <c r="P209" s="3">
        <v>3.3863630999999899E-4</v>
      </c>
      <c r="Q209" s="3">
        <v>3.7987435E-4</v>
      </c>
      <c r="R209">
        <v>0</v>
      </c>
      <c r="S209">
        <v>0</v>
      </c>
      <c r="T209">
        <v>0</v>
      </c>
      <c r="U209" t="s">
        <v>409</v>
      </c>
    </row>
    <row r="210" spans="1:21" x14ac:dyDescent="0.35">
      <c r="A210" t="s">
        <v>407</v>
      </c>
      <c r="B210" t="s">
        <v>16</v>
      </c>
      <c r="C210" t="str">
        <f>INDEX('GCAM Crosswalk'!M$5:M$36,MATCH(B210,'GCAM Crosswalk'!L$5:L$36,0))</f>
        <v>Africa_Southern</v>
      </c>
      <c r="D210" t="s">
        <v>319</v>
      </c>
      <c r="E210" t="str">
        <f>INDEX('GCAM Crosswalk'!J$5:J$111,MATCH(D210,'GCAM Crosswalk'!I$5:I$111,0))</f>
        <v>Commercial</v>
      </c>
      <c r="F210" t="s">
        <v>225</v>
      </c>
      <c r="G210">
        <v>6.1623800000000003E-3</v>
      </c>
      <c r="H210">
        <v>1.4564300000000001E-2</v>
      </c>
      <c r="I210">
        <v>1.6561800000000002E-2</v>
      </c>
      <c r="J210">
        <v>2.70526E-2</v>
      </c>
      <c r="K210">
        <v>2.901225E-2</v>
      </c>
      <c r="L210">
        <v>3.9181269999999997E-2</v>
      </c>
      <c r="M210">
        <v>6.7735679999999895E-2</v>
      </c>
      <c r="N210">
        <v>0.12686991</v>
      </c>
      <c r="O210">
        <v>0.22564851999999999</v>
      </c>
      <c r="P210">
        <v>0.37955301699999999</v>
      </c>
      <c r="Q210">
        <v>0.59881298999999999</v>
      </c>
      <c r="R210">
        <v>0</v>
      </c>
      <c r="S210">
        <v>0</v>
      </c>
      <c r="T210">
        <v>0</v>
      </c>
      <c r="U210" t="s">
        <v>409</v>
      </c>
    </row>
    <row r="211" spans="1:21" x14ac:dyDescent="0.35">
      <c r="A211" t="s">
        <v>407</v>
      </c>
      <c r="B211" t="s">
        <v>16</v>
      </c>
      <c r="C211" t="str">
        <f>INDEX('GCAM Crosswalk'!M$5:M$36,MATCH(B211,'GCAM Crosswalk'!L$5:L$36,0))</f>
        <v>Africa_Southern</v>
      </c>
      <c r="D211" t="s">
        <v>319</v>
      </c>
      <c r="E211" t="str">
        <f>INDEX('GCAM Crosswalk'!J$5:J$111,MATCH(D211,'GCAM Crosswalk'!I$5:I$111,0))</f>
        <v>Commercial</v>
      </c>
      <c r="F211" t="s">
        <v>408</v>
      </c>
      <c r="G211">
        <v>0</v>
      </c>
      <c r="H211" s="3">
        <v>4.2000100000000003E-6</v>
      </c>
      <c r="I211" s="3">
        <v>8.1000200000000001E-6</v>
      </c>
      <c r="J211" s="3">
        <v>7.9999999999999996E-6</v>
      </c>
      <c r="K211" s="3">
        <v>8.6594099999999995E-6</v>
      </c>
      <c r="L211" s="3">
        <v>1.10029289999999E-5</v>
      </c>
      <c r="M211" s="3">
        <v>1.5115441999999999E-5</v>
      </c>
      <c r="N211" s="3">
        <v>2.0561784999999999E-5</v>
      </c>
      <c r="O211" s="3">
        <v>2.83691579999999E-5</v>
      </c>
      <c r="P211" s="3">
        <v>3.9897341999999902E-5</v>
      </c>
      <c r="Q211" s="3">
        <v>5.5960250999999999E-5</v>
      </c>
      <c r="R211">
        <v>0</v>
      </c>
      <c r="S211">
        <v>0</v>
      </c>
      <c r="T211">
        <v>0</v>
      </c>
      <c r="U211" t="s">
        <v>409</v>
      </c>
    </row>
    <row r="212" spans="1:21" x14ac:dyDescent="0.35">
      <c r="A212" t="s">
        <v>407</v>
      </c>
      <c r="B212" t="s">
        <v>16</v>
      </c>
      <c r="C212" t="str">
        <f>INDEX('GCAM Crosswalk'!M$5:M$36,MATCH(B212,'GCAM Crosswalk'!L$5:L$36,0))</f>
        <v>Africa_Southern</v>
      </c>
      <c r="D212" t="s">
        <v>319</v>
      </c>
      <c r="E212" t="str">
        <f>INDEX('GCAM Crosswalk'!J$5:J$111,MATCH(D212,'GCAM Crosswalk'!I$5:I$111,0))</f>
        <v>Commercial</v>
      </c>
      <c r="F212" t="s">
        <v>410</v>
      </c>
      <c r="G212">
        <v>0</v>
      </c>
      <c r="H212">
        <v>0</v>
      </c>
      <c r="I212">
        <v>0</v>
      </c>
      <c r="J212">
        <v>0</v>
      </c>
      <c r="K212">
        <v>0</v>
      </c>
      <c r="L212" s="3">
        <v>7.19E-10</v>
      </c>
      <c r="M212" s="3">
        <v>2.01097E-8</v>
      </c>
      <c r="N212" s="3">
        <v>4.4867500000000001E-8</v>
      </c>
      <c r="O212" s="3">
        <v>8.5548299999999996E-8</v>
      </c>
      <c r="P212" s="3">
        <v>1.6388799999999999E-7</v>
      </c>
      <c r="Q212" s="3">
        <v>2.9231299999999998E-7</v>
      </c>
      <c r="R212">
        <v>0</v>
      </c>
      <c r="S212">
        <v>0</v>
      </c>
      <c r="T212">
        <v>0</v>
      </c>
      <c r="U212" t="s">
        <v>409</v>
      </c>
    </row>
    <row r="213" spans="1:21" x14ac:dyDescent="0.35">
      <c r="A213" t="s">
        <v>407</v>
      </c>
      <c r="B213" t="s">
        <v>16</v>
      </c>
      <c r="C213" t="str">
        <f>INDEX('GCAM Crosswalk'!M$5:M$36,MATCH(B213,'GCAM Crosswalk'!L$5:L$36,0))</f>
        <v>Africa_Southern</v>
      </c>
      <c r="D213" t="s">
        <v>319</v>
      </c>
      <c r="E213" t="str">
        <f>INDEX('GCAM Crosswalk'!J$5:J$111,MATCH(D213,'GCAM Crosswalk'!I$5:I$111,0))</f>
        <v>Commercial</v>
      </c>
      <c r="F213" t="s">
        <v>411</v>
      </c>
      <c r="G213">
        <v>1.25694E-2</v>
      </c>
      <c r="H213">
        <v>1.8163200000000001E-2</v>
      </c>
      <c r="I213">
        <v>4.1308999999999998E-2</v>
      </c>
      <c r="J213">
        <v>5.5271899999999999E-2</v>
      </c>
      <c r="K213">
        <v>5.8867799999999998E-2</v>
      </c>
      <c r="L213">
        <v>7.0781200000000002E-2</v>
      </c>
      <c r="M213">
        <v>8.3664799999999998E-2</v>
      </c>
      <c r="N213">
        <v>9.5539750000000007E-2</v>
      </c>
      <c r="O213">
        <v>0.10858829</v>
      </c>
      <c r="P213">
        <v>0.12324341</v>
      </c>
      <c r="Q213">
        <v>0.143988</v>
      </c>
      <c r="R213">
        <v>0</v>
      </c>
      <c r="S213">
        <v>0</v>
      </c>
      <c r="T213">
        <v>0</v>
      </c>
      <c r="U213" t="s">
        <v>409</v>
      </c>
    </row>
    <row r="214" spans="1:21" x14ac:dyDescent="0.35">
      <c r="A214" t="s">
        <v>407</v>
      </c>
      <c r="B214" t="s">
        <v>16</v>
      </c>
      <c r="C214" t="str">
        <f>INDEX('GCAM Crosswalk'!M$5:M$36,MATCH(B214,'GCAM Crosswalk'!L$5:L$36,0))</f>
        <v>Africa_Southern</v>
      </c>
      <c r="D214" t="s">
        <v>351</v>
      </c>
      <c r="E214" t="str">
        <f>INDEX('GCAM Crosswalk'!J$5:J$111,MATCH(D214,'GCAM Crosswalk'!I$5:I$111,0))</f>
        <v>Industry</v>
      </c>
      <c r="F214" t="s">
        <v>225</v>
      </c>
      <c r="G214" s="3">
        <v>4.1897999999999998E-5</v>
      </c>
      <c r="H214" s="3">
        <v>4.1899600000000001E-5</v>
      </c>
      <c r="I214" s="3">
        <v>8.3700200000000002E-5</v>
      </c>
      <c r="J214" s="3">
        <v>8.3700000000000002E-5</v>
      </c>
      <c r="K214" s="3">
        <v>8.9437200000000005E-5</v>
      </c>
      <c r="L214" s="3">
        <v>1.3264799999999999E-4</v>
      </c>
      <c r="M214" s="3">
        <v>2.6834979999999998E-4</v>
      </c>
      <c r="N214" s="3">
        <v>5.0896177999999997E-4</v>
      </c>
      <c r="O214" s="3">
        <v>8.7981862999999996E-4</v>
      </c>
      <c r="P214">
        <v>1.5214575000000001E-3</v>
      </c>
      <c r="Q214">
        <v>2.4489667999999902E-3</v>
      </c>
      <c r="R214">
        <v>0</v>
      </c>
      <c r="S214">
        <v>0</v>
      </c>
      <c r="T214">
        <v>0</v>
      </c>
      <c r="U214" t="s">
        <v>409</v>
      </c>
    </row>
    <row r="215" spans="1:21" x14ac:dyDescent="0.35">
      <c r="A215" t="s">
        <v>407</v>
      </c>
      <c r="B215" t="s">
        <v>16</v>
      </c>
      <c r="C215" t="str">
        <f>INDEX('GCAM Crosswalk'!M$5:M$36,MATCH(B215,'GCAM Crosswalk'!L$5:L$36,0))</f>
        <v>Africa_Southern</v>
      </c>
      <c r="D215" t="s">
        <v>351</v>
      </c>
      <c r="E215" t="str">
        <f>INDEX('GCAM Crosswalk'!J$5:J$111,MATCH(D215,'GCAM Crosswalk'!I$5:I$111,0))</f>
        <v>Industry</v>
      </c>
      <c r="F215" t="s">
        <v>410</v>
      </c>
      <c r="G215">
        <v>0</v>
      </c>
      <c r="H215">
        <v>0</v>
      </c>
      <c r="I215">
        <v>0</v>
      </c>
      <c r="J215">
        <v>0</v>
      </c>
      <c r="K215">
        <v>0</v>
      </c>
      <c r="L215" s="3">
        <v>1.43058E-4</v>
      </c>
      <c r="M215" s="3">
        <v>5.2606799999999998E-4</v>
      </c>
      <c r="N215">
        <v>1.0888339000000001E-3</v>
      </c>
      <c r="O215">
        <v>1.7093674E-3</v>
      </c>
      <c r="P215">
        <v>2.4691536999999898E-3</v>
      </c>
      <c r="Q215">
        <v>3.2405810000000002E-3</v>
      </c>
      <c r="R215">
        <v>0</v>
      </c>
      <c r="S215">
        <v>0</v>
      </c>
      <c r="T215">
        <v>0</v>
      </c>
      <c r="U215" t="s">
        <v>409</v>
      </c>
    </row>
    <row r="216" spans="1:21" x14ac:dyDescent="0.35">
      <c r="A216" t="s">
        <v>407</v>
      </c>
      <c r="B216" t="s">
        <v>16</v>
      </c>
      <c r="C216" t="str">
        <f>INDEX('GCAM Crosswalk'!M$5:M$36,MATCH(B216,'GCAM Crosswalk'!L$5:L$36,0))</f>
        <v>Africa_Southern</v>
      </c>
      <c r="D216" t="s">
        <v>351</v>
      </c>
      <c r="E216" t="str">
        <f>INDEX('GCAM Crosswalk'!J$5:J$111,MATCH(D216,'GCAM Crosswalk'!I$5:I$111,0))</f>
        <v>Industry</v>
      </c>
      <c r="F216" t="s">
        <v>411</v>
      </c>
      <c r="G216">
        <v>1.799913E-3</v>
      </c>
      <c r="H216">
        <v>4.3534619999999998E-3</v>
      </c>
      <c r="I216">
        <v>9.7952200000000003E-3</v>
      </c>
      <c r="J216">
        <v>1.32278E-2</v>
      </c>
      <c r="K216">
        <v>1.4778454E-2</v>
      </c>
      <c r="L216">
        <v>1.6170431999999998E-2</v>
      </c>
      <c r="M216">
        <v>1.7417296999999901E-2</v>
      </c>
      <c r="N216">
        <v>1.8442997999999999E-2</v>
      </c>
      <c r="O216">
        <v>1.9320178E-2</v>
      </c>
      <c r="P216">
        <v>1.9659335E-2</v>
      </c>
      <c r="Q216">
        <v>1.9483249000000001E-2</v>
      </c>
      <c r="R216">
        <v>0</v>
      </c>
      <c r="S216">
        <v>0</v>
      </c>
      <c r="T216">
        <v>0</v>
      </c>
      <c r="U216" t="s">
        <v>409</v>
      </c>
    </row>
    <row r="217" spans="1:21" x14ac:dyDescent="0.35">
      <c r="A217" t="s">
        <v>407</v>
      </c>
      <c r="B217" t="s">
        <v>16</v>
      </c>
      <c r="C217" t="str">
        <f>INDEX('GCAM Crosswalk'!M$5:M$36,MATCH(B217,'GCAM Crosswalk'!L$5:L$36,0))</f>
        <v>Africa_Southern</v>
      </c>
      <c r="D217" t="s">
        <v>412</v>
      </c>
      <c r="E217" t="e">
        <f>INDEX('GCAM Crosswalk'!J$5:J$111,MATCH(D217,'GCAM Crosswalk'!I$5:I$111,0))</f>
        <v>#N/A</v>
      </c>
      <c r="F217" t="s">
        <v>411</v>
      </c>
      <c r="G217" s="3">
        <v>9.5500000000000001E-4</v>
      </c>
      <c r="H217" s="3">
        <v>8.2450000000000004E-4</v>
      </c>
      <c r="I217">
        <v>1.83E-3</v>
      </c>
      <c r="J217">
        <v>2.3077000000000002E-3</v>
      </c>
      <c r="K217">
        <v>3.2709200000000001E-3</v>
      </c>
      <c r="L217">
        <v>4.4901300000000002E-3</v>
      </c>
      <c r="M217">
        <v>6.1028300000000001E-3</v>
      </c>
      <c r="N217">
        <v>8.1629300000000005E-3</v>
      </c>
      <c r="O217">
        <v>1.07283E-2</v>
      </c>
      <c r="P217">
        <v>1.3927200000000001E-2</v>
      </c>
      <c r="Q217">
        <v>1.7812999999999999E-2</v>
      </c>
      <c r="R217">
        <v>0</v>
      </c>
      <c r="S217">
        <v>0</v>
      </c>
      <c r="T217">
        <v>0</v>
      </c>
      <c r="U217" t="s">
        <v>409</v>
      </c>
    </row>
    <row r="218" spans="1:21" x14ac:dyDescent="0.35">
      <c r="A218" t="s">
        <v>407</v>
      </c>
      <c r="B218" t="s">
        <v>16</v>
      </c>
      <c r="C218" t="str">
        <f>INDEX('GCAM Crosswalk'!M$5:M$36,MATCH(B218,'GCAM Crosswalk'!L$5:L$36,0))</f>
        <v>Africa_Southern</v>
      </c>
      <c r="D218" t="s">
        <v>352</v>
      </c>
      <c r="E218" t="str">
        <f>INDEX('GCAM Crosswalk'!J$5:J$111,MATCH(D218,'GCAM Crosswalk'!I$5:I$111,0))</f>
        <v>Industry</v>
      </c>
      <c r="F218" t="s">
        <v>225</v>
      </c>
      <c r="G218" s="3">
        <v>3.7699999999999999E-6</v>
      </c>
      <c r="H218" s="3">
        <v>2.4525400000000001E-6</v>
      </c>
      <c r="I218" s="3">
        <v>1.92125E-6</v>
      </c>
      <c r="J218" s="3">
        <v>1.38996E-6</v>
      </c>
      <c r="K218" s="3">
        <v>1.58697E-6</v>
      </c>
      <c r="L218" s="3">
        <v>1.81964E-6</v>
      </c>
      <c r="M218" s="3">
        <v>2.2056999999999999E-6</v>
      </c>
      <c r="N218" s="3">
        <v>2.7050899999999999E-6</v>
      </c>
      <c r="O218" s="3">
        <v>3.3904900000000001E-6</v>
      </c>
      <c r="P218" s="3">
        <v>4.2814100000000001E-6</v>
      </c>
      <c r="Q218" s="3">
        <v>5.3952399999999999E-6</v>
      </c>
      <c r="R218">
        <v>0</v>
      </c>
      <c r="S218">
        <v>0</v>
      </c>
      <c r="T218">
        <v>0</v>
      </c>
      <c r="U218" t="s">
        <v>409</v>
      </c>
    </row>
    <row r="219" spans="1:21" x14ac:dyDescent="0.35">
      <c r="A219" t="s">
        <v>407</v>
      </c>
      <c r="B219" t="s">
        <v>16</v>
      </c>
      <c r="C219" t="str">
        <f>INDEX('GCAM Crosswalk'!M$5:M$36,MATCH(B219,'GCAM Crosswalk'!L$5:L$36,0))</f>
        <v>Africa_Southern</v>
      </c>
      <c r="D219" t="s">
        <v>352</v>
      </c>
      <c r="E219" t="str">
        <f>INDEX('GCAM Crosswalk'!J$5:J$111,MATCH(D219,'GCAM Crosswalk'!I$5:I$111,0))</f>
        <v>Industry</v>
      </c>
      <c r="F219" t="s">
        <v>408</v>
      </c>
      <c r="G219" s="3">
        <v>1.52463E-5</v>
      </c>
      <c r="H219" s="3">
        <v>1.9229499999999999E-5</v>
      </c>
      <c r="I219" s="3">
        <v>1.5958199999999999E-5</v>
      </c>
      <c r="J219" s="3">
        <v>1.3777299999999999E-5</v>
      </c>
      <c r="K219" s="3">
        <v>1.6184999999999998E-5</v>
      </c>
      <c r="L219" s="3">
        <v>1.7806199999999999E-5</v>
      </c>
      <c r="M219" s="3">
        <v>2.07253E-5</v>
      </c>
      <c r="N219" s="3">
        <v>2.3666899999999999E-5</v>
      </c>
      <c r="O219" s="3">
        <v>2.8500000000000002E-5</v>
      </c>
      <c r="P219" s="3">
        <v>3.5580400000000002E-5</v>
      </c>
      <c r="Q219" s="3">
        <v>4.3964000000000001E-5</v>
      </c>
      <c r="R219">
        <v>0</v>
      </c>
      <c r="S219">
        <v>0</v>
      </c>
      <c r="T219">
        <v>0</v>
      </c>
      <c r="U219" t="s">
        <v>409</v>
      </c>
    </row>
    <row r="220" spans="1:21" x14ac:dyDescent="0.35">
      <c r="A220" t="s">
        <v>407</v>
      </c>
      <c r="B220" t="s">
        <v>16</v>
      </c>
      <c r="C220" t="str">
        <f>INDEX('GCAM Crosswalk'!M$5:M$36,MATCH(B220,'GCAM Crosswalk'!L$5:L$36,0))</f>
        <v>Africa_Southern</v>
      </c>
      <c r="D220" t="s">
        <v>352</v>
      </c>
      <c r="E220" t="str">
        <f>INDEX('GCAM Crosswalk'!J$5:J$111,MATCH(D220,'GCAM Crosswalk'!I$5:I$111,0))</f>
        <v>Industry</v>
      </c>
      <c r="F220" t="s">
        <v>411</v>
      </c>
      <c r="G220" s="3">
        <v>3.5483900000000001E-5</v>
      </c>
      <c r="H220" s="3">
        <v>3.5208700000000001E-5</v>
      </c>
      <c r="I220" s="3">
        <v>3.8479999999999997E-5</v>
      </c>
      <c r="J220" s="3">
        <v>4.0660800000000002E-5</v>
      </c>
      <c r="K220" s="3">
        <v>4.4271099999999997E-5</v>
      </c>
      <c r="L220" s="3">
        <v>4.9255999999999997E-5</v>
      </c>
      <c r="M220" s="3">
        <v>5.74095E-5</v>
      </c>
      <c r="N220" s="3">
        <v>7.0131300000000004E-5</v>
      </c>
      <c r="O220" s="3">
        <v>8.6555400000000001E-5</v>
      </c>
      <c r="P220" s="3">
        <v>1.09061E-4</v>
      </c>
      <c r="Q220" s="3">
        <v>1.3916500000000001E-4</v>
      </c>
      <c r="R220">
        <v>0</v>
      </c>
      <c r="S220">
        <v>0</v>
      </c>
      <c r="T220">
        <v>0</v>
      </c>
      <c r="U220" t="s">
        <v>409</v>
      </c>
    </row>
    <row r="221" spans="1:21" x14ac:dyDescent="0.35">
      <c r="A221" t="s">
        <v>407</v>
      </c>
      <c r="B221" t="s">
        <v>16</v>
      </c>
      <c r="C221" t="str">
        <f>INDEX('GCAM Crosswalk'!M$5:M$36,MATCH(B221,'GCAM Crosswalk'!L$5:L$36,0))</f>
        <v>Africa_Southern</v>
      </c>
      <c r="D221" t="s">
        <v>370</v>
      </c>
      <c r="E221" t="str">
        <f>INDEX('GCAM Crosswalk'!J$5:J$111,MATCH(D221,'GCAM Crosswalk'!I$5:I$111,0))</f>
        <v>Industry</v>
      </c>
      <c r="F221" t="s">
        <v>225</v>
      </c>
      <c r="G221" s="3">
        <v>7.72156E-5</v>
      </c>
      <c r="H221" s="3">
        <v>1.3939099999999999E-4</v>
      </c>
      <c r="I221" s="3">
        <v>1.2285400000000001E-4</v>
      </c>
      <c r="J221" s="3">
        <v>1.5523100000000001E-4</v>
      </c>
      <c r="K221" s="3">
        <v>1.8807399999999999E-4</v>
      </c>
      <c r="L221" s="3">
        <v>2.67008E-4</v>
      </c>
      <c r="M221" s="3">
        <v>4.3766200000000001E-4</v>
      </c>
      <c r="N221" s="3">
        <v>7.1527500000000003E-4</v>
      </c>
      <c r="O221">
        <v>1.14324E-3</v>
      </c>
      <c r="P221">
        <v>1.7795700000000001E-3</v>
      </c>
      <c r="Q221">
        <v>2.6831899999999998E-3</v>
      </c>
      <c r="R221">
        <v>0</v>
      </c>
      <c r="S221">
        <v>0</v>
      </c>
      <c r="T221">
        <v>0</v>
      </c>
      <c r="U221" t="s">
        <v>409</v>
      </c>
    </row>
    <row r="222" spans="1:21" x14ac:dyDescent="0.35">
      <c r="A222" t="s">
        <v>407</v>
      </c>
      <c r="B222" t="s">
        <v>16</v>
      </c>
      <c r="C222" t="str">
        <f>INDEX('GCAM Crosswalk'!M$5:M$36,MATCH(B222,'GCAM Crosswalk'!L$5:L$36,0))</f>
        <v>Africa_Southern</v>
      </c>
      <c r="D222" t="s">
        <v>371</v>
      </c>
      <c r="E222" t="str">
        <f>INDEX('GCAM Crosswalk'!J$5:J$111,MATCH(D222,'GCAM Crosswalk'!I$5:I$111,0))</f>
        <v>Industry</v>
      </c>
      <c r="F222" t="s">
        <v>225</v>
      </c>
      <c r="G222" s="3">
        <v>8.08717E-5</v>
      </c>
      <c r="H222" s="3">
        <v>1.56949E-4</v>
      </c>
      <c r="I222" s="3">
        <v>1.5265100000000001E-4</v>
      </c>
      <c r="J222" s="3">
        <v>1.9099699999999999E-4</v>
      </c>
      <c r="K222" s="3">
        <v>2.0549199999999999E-4</v>
      </c>
      <c r="L222" s="3">
        <v>2.65152E-4</v>
      </c>
      <c r="M222" s="3">
        <v>3.97045E-4</v>
      </c>
      <c r="N222" s="3">
        <v>5.9425199999999997E-4</v>
      </c>
      <c r="O222" s="3">
        <v>8.5772400000000003E-4</v>
      </c>
      <c r="P222">
        <v>1.1892199999999999E-3</v>
      </c>
      <c r="Q222">
        <v>1.58482E-3</v>
      </c>
      <c r="R222">
        <v>0</v>
      </c>
      <c r="S222">
        <v>0</v>
      </c>
      <c r="T222">
        <v>0</v>
      </c>
      <c r="U222" t="s">
        <v>409</v>
      </c>
    </row>
    <row r="223" spans="1:21" x14ac:dyDescent="0.35">
      <c r="A223" t="s">
        <v>407</v>
      </c>
      <c r="B223" t="s">
        <v>16</v>
      </c>
      <c r="C223" t="str">
        <f>INDEX('GCAM Crosswalk'!M$5:M$36,MATCH(B223,'GCAM Crosswalk'!L$5:L$36,0))</f>
        <v>Africa_Southern</v>
      </c>
      <c r="D223" t="s">
        <v>372</v>
      </c>
      <c r="E223" t="str">
        <f>INDEX('GCAM Crosswalk'!J$5:J$111,MATCH(D223,'GCAM Crosswalk'!I$5:I$111,0))</f>
        <v>Industry</v>
      </c>
      <c r="F223" t="s">
        <v>225</v>
      </c>
      <c r="G223" s="3">
        <v>1.5352700000000001E-4</v>
      </c>
      <c r="H223" s="3">
        <v>2.8171499999999998E-4</v>
      </c>
      <c r="I223" s="3">
        <v>2.51921E-4</v>
      </c>
      <c r="J223" s="3">
        <v>3.1832799999999999E-4</v>
      </c>
      <c r="K223" s="3">
        <v>3.4248599999999997E-4</v>
      </c>
      <c r="L223" s="3">
        <v>4.4192100000000001E-4</v>
      </c>
      <c r="M223" s="3">
        <v>6.6174099999999998E-4</v>
      </c>
      <c r="N223" s="3">
        <v>9.904200000000001E-4</v>
      </c>
      <c r="O223">
        <v>1.42954E-3</v>
      </c>
      <c r="P223">
        <v>1.98204E-3</v>
      </c>
      <c r="Q223">
        <v>2.6413700000000001E-3</v>
      </c>
      <c r="R223">
        <v>0</v>
      </c>
      <c r="S223">
        <v>0</v>
      </c>
      <c r="T223">
        <v>0</v>
      </c>
      <c r="U223" t="s">
        <v>409</v>
      </c>
    </row>
    <row r="224" spans="1:21" x14ac:dyDescent="0.35">
      <c r="A224" t="s">
        <v>407</v>
      </c>
      <c r="B224" t="s">
        <v>16</v>
      </c>
      <c r="C224" t="str">
        <f>INDEX('GCAM Crosswalk'!M$5:M$36,MATCH(B224,'GCAM Crosswalk'!L$5:L$36,0))</f>
        <v>Africa_Southern</v>
      </c>
      <c r="D224" t="s">
        <v>373</v>
      </c>
      <c r="E224" t="str">
        <f>INDEX('GCAM Crosswalk'!J$5:J$111,MATCH(D224,'GCAM Crosswalk'!I$5:I$111,0))</f>
        <v>Industry</v>
      </c>
      <c r="F224" t="s">
        <v>225</v>
      </c>
      <c r="G224" s="3">
        <v>6.7505099999999997E-4</v>
      </c>
      <c r="H224">
        <v>1.01991E-3</v>
      </c>
      <c r="I224">
        <v>1.31178E-3</v>
      </c>
      <c r="J224">
        <v>1.5124699999999999E-3</v>
      </c>
      <c r="K224">
        <v>1.7173100000000001E-3</v>
      </c>
      <c r="L224">
        <v>1.9581999999999998E-3</v>
      </c>
      <c r="M224">
        <v>2.2455499999999998E-3</v>
      </c>
      <c r="N224">
        <v>2.5701000000000001E-3</v>
      </c>
      <c r="O224">
        <v>2.93209E-3</v>
      </c>
      <c r="P224">
        <v>3.3365700000000001E-3</v>
      </c>
      <c r="Q224">
        <v>3.7635099999999999E-3</v>
      </c>
      <c r="R224">
        <v>0</v>
      </c>
      <c r="S224">
        <v>0</v>
      </c>
      <c r="T224">
        <v>0</v>
      </c>
      <c r="U224" t="s">
        <v>409</v>
      </c>
    </row>
    <row r="225" spans="1:21" x14ac:dyDescent="0.35">
      <c r="A225" t="s">
        <v>407</v>
      </c>
      <c r="B225" t="s">
        <v>16</v>
      </c>
      <c r="C225" t="str">
        <f>INDEX('GCAM Crosswalk'!M$5:M$36,MATCH(B225,'GCAM Crosswalk'!L$5:L$36,0))</f>
        <v>Africa_Southern</v>
      </c>
      <c r="D225" t="s">
        <v>361</v>
      </c>
      <c r="E225" t="str">
        <f>INDEX('GCAM Crosswalk'!J$5:J$111,MATCH(D225,'GCAM Crosswalk'!I$5:I$111,0))</f>
        <v>Industry</v>
      </c>
      <c r="F225" t="s">
        <v>318</v>
      </c>
      <c r="G225" s="3">
        <v>4.1900500000000003E-5</v>
      </c>
      <c r="H225" s="3">
        <v>4.1899900000000002E-5</v>
      </c>
      <c r="I225" s="3">
        <v>8.3700400000000002E-5</v>
      </c>
      <c r="J225" s="3">
        <v>8.3700000000000002E-5</v>
      </c>
      <c r="K225" s="3">
        <v>1.077294E-4</v>
      </c>
      <c r="L225" s="3">
        <v>1.7247979999999999E-4</v>
      </c>
      <c r="M225" s="3">
        <v>2.3738860000000001E-4</v>
      </c>
      <c r="N225" s="3">
        <v>2.8130163E-4</v>
      </c>
      <c r="O225" s="3">
        <v>2.9285260000000001E-4</v>
      </c>
      <c r="P225" s="3">
        <v>2.8816440000000002E-4</v>
      </c>
      <c r="Q225" s="3">
        <v>2.7888650000000001E-4</v>
      </c>
      <c r="R225">
        <v>0</v>
      </c>
      <c r="S225">
        <v>0</v>
      </c>
      <c r="T225">
        <v>0</v>
      </c>
      <c r="U225" t="s">
        <v>409</v>
      </c>
    </row>
    <row r="226" spans="1:21" x14ac:dyDescent="0.35">
      <c r="A226" t="s">
        <v>407</v>
      </c>
      <c r="B226" t="s">
        <v>16</v>
      </c>
      <c r="C226" t="str">
        <f>INDEX('GCAM Crosswalk'!M$5:M$36,MATCH(B226,'GCAM Crosswalk'!L$5:L$36,0))</f>
        <v>Africa_Southern</v>
      </c>
      <c r="D226" t="s">
        <v>361</v>
      </c>
      <c r="E226" t="str">
        <f>INDEX('GCAM Crosswalk'!J$5:J$111,MATCH(D226,'GCAM Crosswalk'!I$5:I$111,0))</f>
        <v>Industry</v>
      </c>
      <c r="F226" t="s">
        <v>339</v>
      </c>
      <c r="G226">
        <v>0</v>
      </c>
      <c r="H226">
        <v>6.5719899999999998E-3</v>
      </c>
      <c r="I226">
        <v>1.59071E-3</v>
      </c>
      <c r="J226">
        <v>1.8E-3</v>
      </c>
      <c r="K226">
        <v>2.3037940000000001E-3</v>
      </c>
      <c r="L226">
        <v>2.803626E-3</v>
      </c>
      <c r="M226">
        <v>3.150398E-3</v>
      </c>
      <c r="N226">
        <v>3.3247149999999998E-3</v>
      </c>
      <c r="O226">
        <v>3.4030219999999999E-3</v>
      </c>
      <c r="P226">
        <v>3.4330810000000002E-3</v>
      </c>
      <c r="Q226">
        <v>3.4200699999999999E-3</v>
      </c>
      <c r="R226">
        <v>0</v>
      </c>
      <c r="S226">
        <v>0</v>
      </c>
      <c r="T226">
        <v>0</v>
      </c>
      <c r="U226" t="s">
        <v>409</v>
      </c>
    </row>
    <row r="227" spans="1:21" x14ac:dyDescent="0.35">
      <c r="A227" t="s">
        <v>407</v>
      </c>
      <c r="B227" t="s">
        <v>16</v>
      </c>
      <c r="C227" t="str">
        <f>INDEX('GCAM Crosswalk'!M$5:M$36,MATCH(B227,'GCAM Crosswalk'!L$5:L$36,0))</f>
        <v>Africa_Southern</v>
      </c>
      <c r="D227" t="s">
        <v>361</v>
      </c>
      <c r="E227" t="str">
        <f>INDEX('GCAM Crosswalk'!J$5:J$111,MATCH(D227,'GCAM Crosswalk'!I$5:I$111,0))</f>
        <v>Industry</v>
      </c>
      <c r="F227" t="s">
        <v>225</v>
      </c>
      <c r="G227">
        <v>5.4418599999999998E-3</v>
      </c>
      <c r="H227">
        <v>1.0967299999999999E-2</v>
      </c>
      <c r="I227">
        <v>9.8371399999999994E-3</v>
      </c>
      <c r="J227">
        <v>1.23946E-2</v>
      </c>
      <c r="K227">
        <v>1.388079E-2</v>
      </c>
      <c r="L227">
        <v>1.5871099999999999E-2</v>
      </c>
      <c r="M227">
        <v>1.90203683E-2</v>
      </c>
      <c r="N227">
        <v>2.3090619899999901E-2</v>
      </c>
      <c r="O227">
        <v>2.7931897109999999E-2</v>
      </c>
      <c r="P227">
        <v>3.4158461100000002E-2</v>
      </c>
      <c r="Q227">
        <v>4.1331961200000003E-2</v>
      </c>
      <c r="R227">
        <v>0</v>
      </c>
      <c r="S227">
        <v>0</v>
      </c>
      <c r="T227">
        <v>0</v>
      </c>
      <c r="U227" t="s">
        <v>409</v>
      </c>
    </row>
    <row r="228" spans="1:21" x14ac:dyDescent="0.35">
      <c r="A228" t="s">
        <v>407</v>
      </c>
      <c r="B228" t="s">
        <v>16</v>
      </c>
      <c r="C228" t="str">
        <f>INDEX('GCAM Crosswalk'!M$5:M$36,MATCH(B228,'GCAM Crosswalk'!L$5:L$36,0))</f>
        <v>Africa_Southern</v>
      </c>
      <c r="D228" t="s">
        <v>361</v>
      </c>
      <c r="E228" t="str">
        <f>INDEX('GCAM Crosswalk'!J$5:J$111,MATCH(D228,'GCAM Crosswalk'!I$5:I$111,0))</f>
        <v>Industry</v>
      </c>
      <c r="F228" t="s">
        <v>410</v>
      </c>
      <c r="G228">
        <v>0</v>
      </c>
      <c r="H228">
        <v>0</v>
      </c>
      <c r="I228">
        <v>0</v>
      </c>
      <c r="J228">
        <v>0</v>
      </c>
      <c r="K228">
        <v>0</v>
      </c>
      <c r="L228" s="3">
        <v>2.143E-4</v>
      </c>
      <c r="M228" s="3">
        <v>7.9676399999999896E-4</v>
      </c>
      <c r="N228">
        <v>1.67282E-3</v>
      </c>
      <c r="O228">
        <v>2.6893929E-3</v>
      </c>
      <c r="P228">
        <v>4.0115319999999999E-3</v>
      </c>
      <c r="Q228">
        <v>5.4279580000000001E-3</v>
      </c>
      <c r="R228">
        <v>0</v>
      </c>
      <c r="S228">
        <v>0</v>
      </c>
      <c r="T228">
        <v>0</v>
      </c>
      <c r="U228" t="s">
        <v>409</v>
      </c>
    </row>
    <row r="229" spans="1:21" x14ac:dyDescent="0.35">
      <c r="A229" t="s">
        <v>407</v>
      </c>
      <c r="B229" t="s">
        <v>16</v>
      </c>
      <c r="C229" t="str">
        <f>INDEX('GCAM Crosswalk'!M$5:M$36,MATCH(B229,'GCAM Crosswalk'!L$5:L$36,0))</f>
        <v>Africa_Southern</v>
      </c>
      <c r="D229" t="s">
        <v>361</v>
      </c>
      <c r="E229" t="str">
        <f>INDEX('GCAM Crosswalk'!J$5:J$111,MATCH(D229,'GCAM Crosswalk'!I$5:I$111,0))</f>
        <v>Industry</v>
      </c>
      <c r="F229" t="s">
        <v>411</v>
      </c>
      <c r="G229">
        <v>4.7301510000000001E-3</v>
      </c>
      <c r="H229">
        <v>9.0835800000000008E-3</v>
      </c>
      <c r="I229">
        <v>1.4363610000000001E-2</v>
      </c>
      <c r="J229">
        <v>2.0508800000000001E-2</v>
      </c>
      <c r="K229">
        <v>2.3684810000000001E-2</v>
      </c>
      <c r="L229">
        <v>2.627121E-2</v>
      </c>
      <c r="M229">
        <v>2.7926154000000002E-2</v>
      </c>
      <c r="N229">
        <v>2.9148184999999899E-2</v>
      </c>
      <c r="O229">
        <v>3.0218753000000001E-2</v>
      </c>
      <c r="P229">
        <v>3.0671546000000001E-2</v>
      </c>
      <c r="Q229">
        <v>3.0397034999999999E-2</v>
      </c>
      <c r="R229">
        <v>0</v>
      </c>
      <c r="S229">
        <v>0</v>
      </c>
      <c r="T229">
        <v>0</v>
      </c>
      <c r="U229" t="s">
        <v>409</v>
      </c>
    </row>
    <row r="230" spans="1:21" x14ac:dyDescent="0.35">
      <c r="A230" t="s">
        <v>407</v>
      </c>
      <c r="B230" t="s">
        <v>16</v>
      </c>
      <c r="C230" t="str">
        <f>INDEX('GCAM Crosswalk'!M$5:M$36,MATCH(B230,'GCAM Crosswalk'!L$5:L$36,0))</f>
        <v>Africa_Southern</v>
      </c>
      <c r="D230" t="s">
        <v>374</v>
      </c>
      <c r="E230" t="str">
        <f>INDEX('GCAM Crosswalk'!J$5:J$111,MATCH(D230,'GCAM Crosswalk'!I$5:I$111,0))</f>
        <v>Industry</v>
      </c>
      <c r="F230" t="s">
        <v>225</v>
      </c>
      <c r="G230" s="3">
        <v>2.3341900000000001E-4</v>
      </c>
      <c r="H230" s="3">
        <v>4.8462800000000002E-4</v>
      </c>
      <c r="I230" s="3">
        <v>5.97793E-4</v>
      </c>
      <c r="J230" s="3">
        <v>7.0331799999999998E-4</v>
      </c>
      <c r="K230" s="3">
        <v>9.0318600000000005E-4</v>
      </c>
      <c r="L230">
        <v>1.14032E-3</v>
      </c>
      <c r="M230">
        <v>1.50162E-3</v>
      </c>
      <c r="N230">
        <v>1.9764399999999999E-3</v>
      </c>
      <c r="O230">
        <v>2.6157200000000002E-3</v>
      </c>
      <c r="P230">
        <v>3.47132E-3</v>
      </c>
      <c r="Q230">
        <v>4.5872899999999999E-3</v>
      </c>
      <c r="R230">
        <v>0</v>
      </c>
      <c r="S230">
        <v>0</v>
      </c>
      <c r="T230">
        <v>0</v>
      </c>
      <c r="U230" t="s">
        <v>409</v>
      </c>
    </row>
    <row r="231" spans="1:21" x14ac:dyDescent="0.35">
      <c r="A231" t="s">
        <v>407</v>
      </c>
      <c r="B231" t="s">
        <v>16</v>
      </c>
      <c r="C231" t="str">
        <f>INDEX('GCAM Crosswalk'!M$5:M$36,MATCH(B231,'GCAM Crosswalk'!L$5:L$36,0))</f>
        <v>Africa_Southern</v>
      </c>
      <c r="D231" t="s">
        <v>375</v>
      </c>
      <c r="E231" t="str">
        <f>INDEX('GCAM Crosswalk'!J$5:J$111,MATCH(D231,'GCAM Crosswalk'!I$5:I$111,0))</f>
        <v>Industry</v>
      </c>
      <c r="F231" t="s">
        <v>225</v>
      </c>
      <c r="G231" s="3">
        <v>3.8779199999999998E-4</v>
      </c>
      <c r="H231" s="3">
        <v>8.4809399999999997E-4</v>
      </c>
      <c r="I231">
        <v>1.0769499999999999E-3</v>
      </c>
      <c r="J231">
        <v>1.27286E-3</v>
      </c>
      <c r="K231">
        <v>1.4123300000000001E-3</v>
      </c>
      <c r="L231">
        <v>1.6226000000000001E-3</v>
      </c>
      <c r="M231">
        <v>1.954E-3</v>
      </c>
      <c r="N231">
        <v>2.35746E-3</v>
      </c>
      <c r="O231">
        <v>2.8202600000000002E-3</v>
      </c>
      <c r="P231">
        <v>3.3370000000000001E-3</v>
      </c>
      <c r="Q231">
        <v>3.9012700000000001E-3</v>
      </c>
      <c r="R231">
        <v>0</v>
      </c>
      <c r="S231">
        <v>0</v>
      </c>
      <c r="T231">
        <v>0</v>
      </c>
      <c r="U231" t="s">
        <v>409</v>
      </c>
    </row>
    <row r="232" spans="1:21" x14ac:dyDescent="0.35">
      <c r="A232" t="s">
        <v>407</v>
      </c>
      <c r="B232" t="s">
        <v>16</v>
      </c>
      <c r="C232" t="str">
        <f>INDEX('GCAM Crosswalk'!M$5:M$36,MATCH(B232,'GCAM Crosswalk'!L$5:L$36,0))</f>
        <v>Africa_Southern</v>
      </c>
      <c r="D232" t="s">
        <v>376</v>
      </c>
      <c r="E232" t="str">
        <f>INDEX('GCAM Crosswalk'!J$5:J$111,MATCH(D232,'GCAM Crosswalk'!I$5:I$111,0))</f>
        <v>Industry</v>
      </c>
      <c r="F232" t="s">
        <v>225</v>
      </c>
      <c r="G232" s="3">
        <v>8.8248199999999997E-4</v>
      </c>
      <c r="H232">
        <v>1.8107100000000001E-3</v>
      </c>
      <c r="I232">
        <v>2.2311499999999999E-3</v>
      </c>
      <c r="J232">
        <v>2.6207399999999999E-3</v>
      </c>
      <c r="K232">
        <v>2.9366399999999999E-3</v>
      </c>
      <c r="L232">
        <v>3.3738499999999999E-3</v>
      </c>
      <c r="M232">
        <v>4.0628799999999996E-3</v>
      </c>
      <c r="N232">
        <v>4.9017699999999997E-3</v>
      </c>
      <c r="O232">
        <v>5.8640300000000001E-3</v>
      </c>
      <c r="P232">
        <v>6.9384800000000003E-3</v>
      </c>
      <c r="Q232">
        <v>8.1117600000000008E-3</v>
      </c>
      <c r="R232">
        <v>0</v>
      </c>
      <c r="S232">
        <v>0</v>
      </c>
      <c r="T232">
        <v>0</v>
      </c>
      <c r="U232" t="s">
        <v>409</v>
      </c>
    </row>
    <row r="233" spans="1:21" x14ac:dyDescent="0.35">
      <c r="A233" t="s">
        <v>407</v>
      </c>
      <c r="B233" t="s">
        <v>16</v>
      </c>
      <c r="C233" t="str">
        <f>INDEX('GCAM Crosswalk'!M$5:M$36,MATCH(B233,'GCAM Crosswalk'!L$5:L$36,0))</f>
        <v>Africa_Southern</v>
      </c>
      <c r="D233" t="s">
        <v>377</v>
      </c>
      <c r="E233" t="str">
        <f>INDEX('GCAM Crosswalk'!J$5:J$111,MATCH(D233,'GCAM Crosswalk'!I$5:I$111,0))</f>
        <v>Industry</v>
      </c>
      <c r="F233" t="s">
        <v>225</v>
      </c>
      <c r="G233" s="3">
        <v>8.3974899999999999E-4</v>
      </c>
      <c r="H233">
        <v>1.7228199999999999E-3</v>
      </c>
      <c r="I233">
        <v>2.1229999999999999E-3</v>
      </c>
      <c r="J233">
        <v>2.4939200000000002E-3</v>
      </c>
      <c r="K233">
        <v>2.7942700000000002E-3</v>
      </c>
      <c r="L233">
        <v>3.2103000000000001E-3</v>
      </c>
      <c r="M233">
        <v>3.8659499999999999E-3</v>
      </c>
      <c r="N233">
        <v>4.6642000000000003E-3</v>
      </c>
      <c r="O233">
        <v>5.57984E-3</v>
      </c>
      <c r="P233">
        <v>6.6022099999999998E-3</v>
      </c>
      <c r="Q233">
        <v>7.7185999999999999E-3</v>
      </c>
      <c r="R233">
        <v>0</v>
      </c>
      <c r="S233">
        <v>0</v>
      </c>
      <c r="T233">
        <v>0</v>
      </c>
      <c r="U233" t="s">
        <v>409</v>
      </c>
    </row>
    <row r="234" spans="1:21" x14ac:dyDescent="0.35">
      <c r="A234" t="s">
        <v>407</v>
      </c>
      <c r="B234" t="s">
        <v>16</v>
      </c>
      <c r="C234" t="str">
        <f>INDEX('GCAM Crosswalk'!M$5:M$36,MATCH(B234,'GCAM Crosswalk'!L$5:L$36,0))</f>
        <v>Africa_Southern</v>
      </c>
      <c r="D234" t="s">
        <v>362</v>
      </c>
      <c r="E234" t="str">
        <f>INDEX('GCAM Crosswalk'!J$5:J$111,MATCH(D234,'GCAM Crosswalk'!I$5:I$111,0))</f>
        <v>Industry</v>
      </c>
      <c r="F234" t="s">
        <v>318</v>
      </c>
      <c r="G234">
        <v>0.27051500000000001</v>
      </c>
      <c r="H234">
        <v>0.32392599999999999</v>
      </c>
      <c r="I234">
        <v>0.42985899999999999</v>
      </c>
      <c r="J234">
        <v>0.456426</v>
      </c>
      <c r="K234">
        <v>0.51528558899999999</v>
      </c>
      <c r="L234">
        <v>0.66186861200000002</v>
      </c>
      <c r="M234">
        <v>0.93170906099999995</v>
      </c>
      <c r="N234">
        <v>1.288046845</v>
      </c>
      <c r="O234">
        <v>1.6895388579999899</v>
      </c>
      <c r="P234">
        <v>2.1021149943999999</v>
      </c>
      <c r="Q234">
        <v>2.4683888006199899</v>
      </c>
      <c r="R234">
        <v>0</v>
      </c>
      <c r="S234">
        <v>0</v>
      </c>
      <c r="T234">
        <v>0</v>
      </c>
      <c r="U234" t="s">
        <v>409</v>
      </c>
    </row>
    <row r="235" spans="1:21" x14ac:dyDescent="0.35">
      <c r="A235" t="s">
        <v>407</v>
      </c>
      <c r="B235" t="s">
        <v>16</v>
      </c>
      <c r="C235" t="str">
        <f>INDEX('GCAM Crosswalk'!M$5:M$36,MATCH(B235,'GCAM Crosswalk'!L$5:L$36,0))</f>
        <v>Africa_Southern</v>
      </c>
      <c r="D235" t="s">
        <v>362</v>
      </c>
      <c r="E235" t="str">
        <f>INDEX('GCAM Crosswalk'!J$5:J$111,MATCH(D235,'GCAM Crosswalk'!I$5:I$111,0))</f>
        <v>Industry</v>
      </c>
      <c r="F235" t="s">
        <v>339</v>
      </c>
      <c r="G235">
        <v>6.0641599999999997E-2</v>
      </c>
      <c r="H235">
        <v>1.70277E-2</v>
      </c>
      <c r="I235">
        <v>5.5957999999999997E-3</v>
      </c>
      <c r="J235">
        <v>1.6856699999999999E-2</v>
      </c>
      <c r="K235">
        <v>2.00563099999999E-2</v>
      </c>
      <c r="L235">
        <v>2.5752709999999901E-2</v>
      </c>
      <c r="M235">
        <v>3.7688430000000002E-2</v>
      </c>
      <c r="N235">
        <v>5.7622720000000002E-2</v>
      </c>
      <c r="O235">
        <v>8.7194379999999905E-2</v>
      </c>
      <c r="P235">
        <v>0.12548041900000001</v>
      </c>
      <c r="Q235">
        <v>0.17125506099999999</v>
      </c>
      <c r="R235">
        <v>0</v>
      </c>
      <c r="S235">
        <v>0</v>
      </c>
      <c r="T235">
        <v>0</v>
      </c>
      <c r="U235" t="s">
        <v>409</v>
      </c>
    </row>
    <row r="236" spans="1:21" x14ac:dyDescent="0.35">
      <c r="A236" t="s">
        <v>407</v>
      </c>
      <c r="B236" t="s">
        <v>16</v>
      </c>
      <c r="C236" t="str">
        <f>INDEX('GCAM Crosswalk'!M$5:M$36,MATCH(B236,'GCAM Crosswalk'!L$5:L$36,0))</f>
        <v>Africa_Southern</v>
      </c>
      <c r="D236" t="s">
        <v>362</v>
      </c>
      <c r="E236" t="str">
        <f>INDEX('GCAM Crosswalk'!J$5:J$111,MATCH(D236,'GCAM Crosswalk'!I$5:I$111,0))</f>
        <v>Industry</v>
      </c>
      <c r="F236" t="s">
        <v>225</v>
      </c>
      <c r="G236">
        <v>3.7214900000000002E-2</v>
      </c>
      <c r="H236">
        <v>2.8507500000000002E-2</v>
      </c>
      <c r="I236">
        <v>3.4281699999999998E-2</v>
      </c>
      <c r="J236">
        <v>5.24004E-2</v>
      </c>
      <c r="K236">
        <v>2.89118999999999E-2</v>
      </c>
      <c r="L236">
        <v>3.7843710000000003E-2</v>
      </c>
      <c r="M236">
        <v>8.5654640000000004E-2</v>
      </c>
      <c r="N236">
        <v>0.18282414999999999</v>
      </c>
      <c r="O236">
        <v>0.35505924</v>
      </c>
      <c r="P236">
        <v>0.62717634</v>
      </c>
      <c r="Q236">
        <v>1.031090689</v>
      </c>
      <c r="R236">
        <v>0</v>
      </c>
      <c r="S236">
        <v>0</v>
      </c>
      <c r="T236">
        <v>0</v>
      </c>
      <c r="U236" t="s">
        <v>409</v>
      </c>
    </row>
    <row r="237" spans="1:21" x14ac:dyDescent="0.35">
      <c r="A237" t="s">
        <v>407</v>
      </c>
      <c r="B237" t="s">
        <v>16</v>
      </c>
      <c r="C237" t="str">
        <f>INDEX('GCAM Crosswalk'!M$5:M$36,MATCH(B237,'GCAM Crosswalk'!L$5:L$36,0))</f>
        <v>Africa_Southern</v>
      </c>
      <c r="D237" t="s">
        <v>362</v>
      </c>
      <c r="E237" t="str">
        <f>INDEX('GCAM Crosswalk'!J$5:J$111,MATCH(D237,'GCAM Crosswalk'!I$5:I$111,0))</f>
        <v>Industry</v>
      </c>
      <c r="F237" t="s">
        <v>408</v>
      </c>
      <c r="G237">
        <v>1.28234E-2</v>
      </c>
      <c r="H237">
        <v>2.42524E-2</v>
      </c>
      <c r="I237">
        <v>3.3010400000000002E-2</v>
      </c>
      <c r="J237">
        <v>3.5661499999999999E-2</v>
      </c>
      <c r="K237">
        <v>4.392103E-2</v>
      </c>
      <c r="L237">
        <v>5.8313539999999997E-2</v>
      </c>
      <c r="M237">
        <v>8.9733289999999993E-2</v>
      </c>
      <c r="N237">
        <v>0.14104514000000001</v>
      </c>
      <c r="O237">
        <v>0.21754015999999901</v>
      </c>
      <c r="P237">
        <v>0.32306906000000002</v>
      </c>
      <c r="Q237">
        <v>0.45814981899999901</v>
      </c>
      <c r="R237">
        <v>0</v>
      </c>
      <c r="S237">
        <v>0</v>
      </c>
      <c r="T237">
        <v>0</v>
      </c>
      <c r="U237" t="s">
        <v>409</v>
      </c>
    </row>
    <row r="238" spans="1:21" x14ac:dyDescent="0.35">
      <c r="A238" t="s">
        <v>407</v>
      </c>
      <c r="B238" t="s">
        <v>16</v>
      </c>
      <c r="C238" t="str">
        <f>INDEX('GCAM Crosswalk'!M$5:M$36,MATCH(B238,'GCAM Crosswalk'!L$5:L$36,0))</f>
        <v>Africa_Southern</v>
      </c>
      <c r="D238" t="s">
        <v>362</v>
      </c>
      <c r="E238" t="str">
        <f>INDEX('GCAM Crosswalk'!J$5:J$111,MATCH(D238,'GCAM Crosswalk'!I$5:I$111,0))</f>
        <v>Industry</v>
      </c>
      <c r="F238" t="s">
        <v>410</v>
      </c>
      <c r="G238">
        <v>0</v>
      </c>
      <c r="H238">
        <v>0</v>
      </c>
      <c r="I238">
        <v>0</v>
      </c>
      <c r="J238">
        <v>0</v>
      </c>
      <c r="K238">
        <v>0</v>
      </c>
      <c r="L238" s="3">
        <v>5.2141600000000002E-4</v>
      </c>
      <c r="M238">
        <v>2.4589610000000001E-2</v>
      </c>
      <c r="N238">
        <v>5.7893425999999998E-2</v>
      </c>
      <c r="O238">
        <v>0.1010685933</v>
      </c>
      <c r="P238">
        <v>0.15597052249999999</v>
      </c>
      <c r="Q238">
        <v>0.22093200299999999</v>
      </c>
      <c r="R238">
        <v>0</v>
      </c>
      <c r="S238">
        <v>0</v>
      </c>
      <c r="T238">
        <v>0</v>
      </c>
      <c r="U238" t="s">
        <v>409</v>
      </c>
    </row>
    <row r="239" spans="1:21" x14ac:dyDescent="0.35">
      <c r="A239" t="s">
        <v>407</v>
      </c>
      <c r="B239" t="s">
        <v>16</v>
      </c>
      <c r="C239" t="str">
        <f>INDEX('GCAM Crosswalk'!M$5:M$36,MATCH(B239,'GCAM Crosswalk'!L$5:L$36,0))</f>
        <v>Africa_Southern</v>
      </c>
      <c r="D239" t="s">
        <v>362</v>
      </c>
      <c r="E239" t="str">
        <f>INDEX('GCAM Crosswalk'!J$5:J$111,MATCH(D239,'GCAM Crosswalk'!I$5:I$111,0))</f>
        <v>Industry</v>
      </c>
      <c r="F239" t="s">
        <v>411</v>
      </c>
      <c r="G239">
        <v>2.0240399999999999E-2</v>
      </c>
      <c r="H239">
        <v>1.3253600000000001E-2</v>
      </c>
      <c r="I239">
        <v>1.3790200000000001E-2</v>
      </c>
      <c r="J239">
        <v>1.89409E-2</v>
      </c>
      <c r="K239">
        <v>2.199653E-2</v>
      </c>
      <c r="L239">
        <v>2.709404E-2</v>
      </c>
      <c r="M239">
        <v>3.6875819999999997E-2</v>
      </c>
      <c r="N239">
        <v>5.275316E-2</v>
      </c>
      <c r="O239">
        <v>7.5781810000000005E-2</v>
      </c>
      <c r="P239">
        <v>0.10697016400000001</v>
      </c>
      <c r="Q239">
        <v>0.14687140500000001</v>
      </c>
      <c r="R239">
        <v>0</v>
      </c>
      <c r="S239">
        <v>0</v>
      </c>
      <c r="T239">
        <v>0</v>
      </c>
      <c r="U239" t="s">
        <v>409</v>
      </c>
    </row>
    <row r="240" spans="1:21" x14ac:dyDescent="0.35">
      <c r="A240" t="s">
        <v>407</v>
      </c>
      <c r="B240" t="s">
        <v>16</v>
      </c>
      <c r="C240" t="str">
        <f>INDEX('GCAM Crosswalk'!M$5:M$36,MATCH(B240,'GCAM Crosswalk'!L$5:L$36,0))</f>
        <v>Africa_Southern</v>
      </c>
      <c r="D240" t="s">
        <v>366</v>
      </c>
      <c r="E240" t="str">
        <f>INDEX('GCAM Crosswalk'!J$5:J$111,MATCH(D240,'GCAM Crosswalk'!I$5:I$111,0))</f>
        <v>Industry</v>
      </c>
      <c r="F240" t="s">
        <v>408</v>
      </c>
      <c r="G240">
        <v>0</v>
      </c>
      <c r="H240">
        <v>2.9873E-3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409</v>
      </c>
    </row>
    <row r="241" spans="1:21" x14ac:dyDescent="0.35">
      <c r="A241" t="s">
        <v>407</v>
      </c>
      <c r="B241" t="s">
        <v>16</v>
      </c>
      <c r="C241" t="str">
        <f>INDEX('GCAM Crosswalk'!M$5:M$36,MATCH(B241,'GCAM Crosswalk'!L$5:L$36,0))</f>
        <v>Africa_Southern</v>
      </c>
      <c r="D241" t="s">
        <v>366</v>
      </c>
      <c r="E241" t="str">
        <f>INDEX('GCAM Crosswalk'!J$5:J$111,MATCH(D241,'GCAM Crosswalk'!I$5:I$111,0))</f>
        <v>Industry</v>
      </c>
      <c r="F241" t="s">
        <v>411</v>
      </c>
      <c r="G241">
        <v>5.3389900000000001E-3</v>
      </c>
      <c r="H241">
        <v>9.43921E-3</v>
      </c>
      <c r="I241">
        <v>1.02109E-2</v>
      </c>
      <c r="J241">
        <v>1.3464E-2</v>
      </c>
      <c r="K241">
        <v>1.4594599999999999E-2</v>
      </c>
      <c r="L241">
        <v>1.9665999999999999E-2</v>
      </c>
      <c r="M241">
        <v>3.1923600000000003E-2</v>
      </c>
      <c r="N241">
        <v>5.2412E-2</v>
      </c>
      <c r="O241">
        <v>8.1647700000000004E-2</v>
      </c>
      <c r="P241">
        <v>0.119862</v>
      </c>
      <c r="Q241">
        <v>0.16856599999999999</v>
      </c>
      <c r="R241">
        <v>0</v>
      </c>
      <c r="S241">
        <v>0</v>
      </c>
      <c r="T241">
        <v>0</v>
      </c>
      <c r="U241" t="s">
        <v>409</v>
      </c>
    </row>
    <row r="242" spans="1:21" x14ac:dyDescent="0.35">
      <c r="A242" t="s">
        <v>407</v>
      </c>
      <c r="B242" t="s">
        <v>16</v>
      </c>
      <c r="C242" t="str">
        <f>INDEX('GCAM Crosswalk'!M$5:M$36,MATCH(B242,'GCAM Crosswalk'!L$5:L$36,0))</f>
        <v>Africa_Southern</v>
      </c>
      <c r="D242" t="s">
        <v>271</v>
      </c>
      <c r="E242" t="str">
        <f>INDEX('GCAM Crosswalk'!J$5:J$111,MATCH(D242,'GCAM Crosswalk'!I$5:I$111,0))</f>
        <v>Industry</v>
      </c>
      <c r="F242" t="s">
        <v>318</v>
      </c>
      <c r="G242" s="3">
        <v>3.71395E-4</v>
      </c>
      <c r="H242" s="3">
        <v>7.0268800000000003E-4</v>
      </c>
      <c r="I242" s="3">
        <v>8.6499700000000005E-4</v>
      </c>
      <c r="J242" s="3">
        <v>8.6499700000000005E-4</v>
      </c>
      <c r="K242" s="3">
        <v>9.1556509999999995E-4</v>
      </c>
      <c r="L242">
        <v>1.5238779E-3</v>
      </c>
      <c r="M242">
        <v>3.0806762000000001E-3</v>
      </c>
      <c r="N242">
        <v>5.7912369999999899E-3</v>
      </c>
      <c r="O242">
        <v>9.3991223999999995E-3</v>
      </c>
      <c r="P242">
        <v>1.36649145E-2</v>
      </c>
      <c r="Q242">
        <v>1.8847011859999999E-2</v>
      </c>
      <c r="R242">
        <v>0</v>
      </c>
      <c r="S242">
        <v>0</v>
      </c>
      <c r="T242">
        <v>0</v>
      </c>
      <c r="U242" t="s">
        <v>409</v>
      </c>
    </row>
    <row r="243" spans="1:21" x14ac:dyDescent="0.35">
      <c r="A243" t="s">
        <v>407</v>
      </c>
      <c r="B243" t="s">
        <v>16</v>
      </c>
      <c r="C243" t="str">
        <f>INDEX('GCAM Crosswalk'!M$5:M$36,MATCH(B243,'GCAM Crosswalk'!L$5:L$36,0))</f>
        <v>Africa_Southern</v>
      </c>
      <c r="D243" t="s">
        <v>271</v>
      </c>
      <c r="E243" t="str">
        <f>INDEX('GCAM Crosswalk'!J$5:J$111,MATCH(D243,'GCAM Crosswalk'!I$5:I$111,0))</f>
        <v>Industry</v>
      </c>
      <c r="F243" t="s">
        <v>339</v>
      </c>
      <c r="G243">
        <v>2.15387E-3</v>
      </c>
      <c r="H243">
        <v>4.0758299999999999E-3</v>
      </c>
      <c r="I243">
        <v>5.0171800000000004E-3</v>
      </c>
      <c r="J243">
        <v>5.0171800000000004E-3</v>
      </c>
      <c r="K243">
        <v>5.2994870000000003E-3</v>
      </c>
      <c r="L243">
        <v>7.2224400000000001E-3</v>
      </c>
      <c r="M243">
        <v>1.1611534E-2</v>
      </c>
      <c r="N243">
        <v>1.8778891999999998E-2</v>
      </c>
      <c r="O243">
        <v>2.9068506000000001E-2</v>
      </c>
      <c r="P243">
        <v>4.2273619299999898E-2</v>
      </c>
      <c r="Q243">
        <v>5.8659311300000003E-2</v>
      </c>
      <c r="R243">
        <v>0</v>
      </c>
      <c r="S243">
        <v>0</v>
      </c>
      <c r="T243">
        <v>0</v>
      </c>
      <c r="U243" t="s">
        <v>409</v>
      </c>
    </row>
    <row r="244" spans="1:21" x14ac:dyDescent="0.35">
      <c r="A244" t="s">
        <v>407</v>
      </c>
      <c r="B244" t="s">
        <v>16</v>
      </c>
      <c r="C244" t="str">
        <f>INDEX('GCAM Crosswalk'!M$5:M$36,MATCH(B244,'GCAM Crosswalk'!L$5:L$36,0))</f>
        <v>Africa_Southern</v>
      </c>
      <c r="D244" t="s">
        <v>271</v>
      </c>
      <c r="E244" t="str">
        <f>INDEX('GCAM Crosswalk'!J$5:J$111,MATCH(D244,'GCAM Crosswalk'!I$5:I$111,0))</f>
        <v>Industry</v>
      </c>
      <c r="F244" t="s">
        <v>408</v>
      </c>
      <c r="G244">
        <v>2.15387E-3</v>
      </c>
      <c r="H244">
        <v>4.0758299999999999E-3</v>
      </c>
      <c r="I244">
        <v>5.0171800000000004E-3</v>
      </c>
      <c r="J244">
        <v>5.0171800000000004E-3</v>
      </c>
      <c r="K244">
        <v>5.3157159999999998E-3</v>
      </c>
      <c r="L244">
        <v>7.189239E-3</v>
      </c>
      <c r="M244">
        <v>1.1174165E-2</v>
      </c>
      <c r="N244">
        <v>1.6460558E-2</v>
      </c>
      <c r="O244">
        <v>2.3286940999999999E-2</v>
      </c>
      <c r="P244">
        <v>3.2219690400000001E-2</v>
      </c>
      <c r="Q244">
        <v>4.3166701199999997E-2</v>
      </c>
      <c r="R244">
        <v>0</v>
      </c>
      <c r="S244">
        <v>0</v>
      </c>
      <c r="T244">
        <v>0</v>
      </c>
      <c r="U244" t="s">
        <v>409</v>
      </c>
    </row>
    <row r="245" spans="1:21" x14ac:dyDescent="0.35">
      <c r="A245" t="s">
        <v>407</v>
      </c>
      <c r="B245" t="s">
        <v>16</v>
      </c>
      <c r="C245" t="str">
        <f>INDEX('GCAM Crosswalk'!M$5:M$36,MATCH(B245,'GCAM Crosswalk'!L$5:L$36,0))</f>
        <v>Africa_Southern</v>
      </c>
      <c r="D245" t="s">
        <v>271</v>
      </c>
      <c r="E245" t="str">
        <f>INDEX('GCAM Crosswalk'!J$5:J$111,MATCH(D245,'GCAM Crosswalk'!I$5:I$111,0))</f>
        <v>Industry</v>
      </c>
      <c r="F245" t="s">
        <v>410</v>
      </c>
      <c r="G245">
        <v>0</v>
      </c>
      <c r="H245">
        <v>0</v>
      </c>
      <c r="I245">
        <v>0</v>
      </c>
      <c r="J245">
        <v>0</v>
      </c>
      <c r="K245">
        <v>0</v>
      </c>
      <c r="L245" s="3">
        <v>4.95692E-5</v>
      </c>
      <c r="M245" s="3">
        <v>8.2444199999999999E-4</v>
      </c>
      <c r="N245">
        <v>2.2664551999999902E-3</v>
      </c>
      <c r="O245">
        <v>4.6162703999999997E-3</v>
      </c>
      <c r="P245">
        <v>8.4820216000000004E-3</v>
      </c>
      <c r="Q245">
        <v>1.4915990860000001E-2</v>
      </c>
      <c r="R245">
        <v>0</v>
      </c>
      <c r="S245">
        <v>0</v>
      </c>
      <c r="T245">
        <v>0</v>
      </c>
      <c r="U245" t="s">
        <v>409</v>
      </c>
    </row>
    <row r="246" spans="1:21" x14ac:dyDescent="0.35">
      <c r="A246" t="s">
        <v>407</v>
      </c>
      <c r="B246" t="s">
        <v>16</v>
      </c>
      <c r="C246" t="str">
        <f>INDEX('GCAM Crosswalk'!M$5:M$36,MATCH(B246,'GCAM Crosswalk'!L$5:L$36,0))</f>
        <v>Africa_Southern</v>
      </c>
      <c r="D246" t="s">
        <v>271</v>
      </c>
      <c r="E246" t="str">
        <f>INDEX('GCAM Crosswalk'!J$5:J$111,MATCH(D246,'GCAM Crosswalk'!I$5:I$111,0))</f>
        <v>Industry</v>
      </c>
      <c r="F246" t="s">
        <v>411</v>
      </c>
      <c r="G246">
        <v>2.7480600000000001E-3</v>
      </c>
      <c r="H246">
        <v>5.2002100000000002E-3</v>
      </c>
      <c r="I246">
        <v>6.4011800000000002E-3</v>
      </c>
      <c r="J246">
        <v>6.4011800000000002E-3</v>
      </c>
      <c r="K246">
        <v>5.7033170000000003E-3</v>
      </c>
      <c r="L246">
        <v>7.4986999999999996E-3</v>
      </c>
      <c r="M246">
        <v>1.1285987000000001E-2</v>
      </c>
      <c r="N246">
        <v>1.73794909999999E-2</v>
      </c>
      <c r="O246">
        <v>2.5457779E-2</v>
      </c>
      <c r="P246">
        <v>3.6609301699999999E-2</v>
      </c>
      <c r="Q246">
        <v>5.2433517300000003E-2</v>
      </c>
      <c r="R246">
        <v>0</v>
      </c>
      <c r="S246">
        <v>0</v>
      </c>
      <c r="T246">
        <v>0</v>
      </c>
      <c r="U246" t="s">
        <v>409</v>
      </c>
    </row>
    <row r="247" spans="1:21" x14ac:dyDescent="0.35">
      <c r="A247" t="s">
        <v>407</v>
      </c>
      <c r="B247" t="s">
        <v>16</v>
      </c>
      <c r="C247" t="str">
        <f>INDEX('GCAM Crosswalk'!M$5:M$36,MATCH(B247,'GCAM Crosswalk'!L$5:L$36,0))</f>
        <v>Africa_Southern</v>
      </c>
      <c r="D247" t="s">
        <v>325</v>
      </c>
      <c r="E247" t="str">
        <f>INDEX('GCAM Crosswalk'!J$5:J$111,MATCH(D247,'GCAM Crosswalk'!I$5:I$111,0))</f>
        <v>Residential</v>
      </c>
      <c r="F247" t="s">
        <v>225</v>
      </c>
      <c r="G247">
        <v>5.2827000000000004E-3</v>
      </c>
      <c r="H247">
        <v>1.04548E-2</v>
      </c>
      <c r="I247">
        <v>1.67104E-2</v>
      </c>
      <c r="J247">
        <v>2.5189199999999998E-2</v>
      </c>
      <c r="K247">
        <v>2.6288579999999999E-2</v>
      </c>
      <c r="L247">
        <v>3.2921180000000001E-2</v>
      </c>
      <c r="M247">
        <v>4.9051039999999997E-2</v>
      </c>
      <c r="N247">
        <v>7.3363391999999999E-2</v>
      </c>
      <c r="O247">
        <v>0.106971702</v>
      </c>
      <c r="P247">
        <v>0.15133874999999999</v>
      </c>
      <c r="Q247">
        <v>0.20645801</v>
      </c>
      <c r="R247">
        <v>0</v>
      </c>
      <c r="S247">
        <v>0</v>
      </c>
      <c r="T247">
        <v>0</v>
      </c>
      <c r="U247" t="s">
        <v>409</v>
      </c>
    </row>
    <row r="248" spans="1:21" x14ac:dyDescent="0.35">
      <c r="A248" t="s">
        <v>407</v>
      </c>
      <c r="B248" t="s">
        <v>16</v>
      </c>
      <c r="C248" t="str">
        <f>INDEX('GCAM Crosswalk'!M$5:M$36,MATCH(B248,'GCAM Crosswalk'!L$5:L$36,0))</f>
        <v>Africa_Southern</v>
      </c>
      <c r="D248" t="s">
        <v>240</v>
      </c>
      <c r="E248" t="str">
        <f>INDEX('GCAM Crosswalk'!J$5:J$111,MATCH(D248,'GCAM Crosswalk'!I$5:I$111,0))</f>
        <v>Residential</v>
      </c>
      <c r="F248" t="s">
        <v>413</v>
      </c>
      <c r="G248">
        <v>7.2958700000000001E-2</v>
      </c>
      <c r="H248">
        <v>9.9436399999999994E-2</v>
      </c>
      <c r="I248">
        <v>9.6932199999999996E-2</v>
      </c>
      <c r="J248">
        <v>0.108331</v>
      </c>
      <c r="K248">
        <v>0.10668809999999999</v>
      </c>
      <c r="L248">
        <v>0.11761629999999999</v>
      </c>
      <c r="M248">
        <v>0.1506989</v>
      </c>
      <c r="N248">
        <v>0.19911445</v>
      </c>
      <c r="O248">
        <v>0.25692628000000001</v>
      </c>
      <c r="P248">
        <v>0.32154262</v>
      </c>
      <c r="Q248">
        <v>0.38380297000000002</v>
      </c>
      <c r="R248">
        <v>0</v>
      </c>
      <c r="S248">
        <v>0</v>
      </c>
      <c r="T248">
        <v>0</v>
      </c>
      <c r="U248" t="s">
        <v>409</v>
      </c>
    </row>
    <row r="249" spans="1:21" x14ac:dyDescent="0.35">
      <c r="A249" t="s">
        <v>407</v>
      </c>
      <c r="B249" t="s">
        <v>16</v>
      </c>
      <c r="C249" t="str">
        <f>INDEX('GCAM Crosswalk'!M$5:M$36,MATCH(B249,'GCAM Crosswalk'!L$5:L$36,0))</f>
        <v>Africa_Southern</v>
      </c>
      <c r="D249" t="s">
        <v>326</v>
      </c>
      <c r="E249" t="str">
        <f>INDEX('GCAM Crosswalk'!J$5:J$111,MATCH(D249,'GCAM Crosswalk'!I$5:I$111,0))</f>
        <v>Residential</v>
      </c>
      <c r="F249" t="s">
        <v>318</v>
      </c>
      <c r="G249">
        <v>6.7674999999999999E-2</v>
      </c>
      <c r="H249">
        <v>0.11086600000000001</v>
      </c>
      <c r="I249">
        <v>0.12648400000000001</v>
      </c>
      <c r="J249">
        <v>0.14987700000000001</v>
      </c>
      <c r="K249">
        <v>0.16148319999999999</v>
      </c>
      <c r="L249">
        <v>0.20920859999999999</v>
      </c>
      <c r="M249">
        <v>0.33027020000000001</v>
      </c>
      <c r="N249">
        <v>0.49887739999999903</v>
      </c>
      <c r="O249">
        <v>0.65808266000000004</v>
      </c>
      <c r="P249">
        <v>0.79371309000000001</v>
      </c>
      <c r="Q249">
        <v>0.89835169999999998</v>
      </c>
      <c r="R249">
        <v>0</v>
      </c>
      <c r="S249">
        <v>0</v>
      </c>
      <c r="T249">
        <v>0</v>
      </c>
      <c r="U249" t="s">
        <v>409</v>
      </c>
    </row>
    <row r="250" spans="1:21" x14ac:dyDescent="0.35">
      <c r="A250" t="s">
        <v>407</v>
      </c>
      <c r="B250" t="s">
        <v>16</v>
      </c>
      <c r="C250" t="str">
        <f>INDEX('GCAM Crosswalk'!M$5:M$36,MATCH(B250,'GCAM Crosswalk'!L$5:L$36,0))</f>
        <v>Africa_Southern</v>
      </c>
      <c r="D250" t="s">
        <v>326</v>
      </c>
      <c r="E250" t="str">
        <f>INDEX('GCAM Crosswalk'!J$5:J$111,MATCH(D250,'GCAM Crosswalk'!I$5:I$111,0))</f>
        <v>Residential</v>
      </c>
      <c r="F250" t="s">
        <v>339</v>
      </c>
      <c r="G250">
        <v>1.4702000000000001E-3</v>
      </c>
      <c r="H250" s="3">
        <v>4.1999999999999996E-6</v>
      </c>
      <c r="I250" s="3">
        <v>1.22E-5</v>
      </c>
      <c r="J250" s="3">
        <v>3.9999999999999998E-6</v>
      </c>
      <c r="K250" s="3">
        <v>4.2641739999999902E-6</v>
      </c>
      <c r="L250" s="3">
        <v>4.6816199999999999E-6</v>
      </c>
      <c r="M250" s="3">
        <v>5.6635990000000001E-6</v>
      </c>
      <c r="N250" s="3">
        <v>6.9629779999999999E-6</v>
      </c>
      <c r="O250" s="3">
        <v>8.4356529999999993E-6</v>
      </c>
      <c r="P250" s="3">
        <v>9.8131607999999996E-6</v>
      </c>
      <c r="Q250" s="3">
        <v>1.1023824E-5</v>
      </c>
      <c r="R250">
        <v>0</v>
      </c>
      <c r="S250">
        <v>0</v>
      </c>
      <c r="T250">
        <v>0</v>
      </c>
      <c r="U250" t="s">
        <v>409</v>
      </c>
    </row>
    <row r="251" spans="1:21" x14ac:dyDescent="0.35">
      <c r="A251" t="s">
        <v>407</v>
      </c>
      <c r="B251" t="s">
        <v>16</v>
      </c>
      <c r="C251" t="str">
        <f>INDEX('GCAM Crosswalk'!M$5:M$36,MATCH(B251,'GCAM Crosswalk'!L$5:L$36,0))</f>
        <v>Africa_Southern</v>
      </c>
      <c r="D251" t="s">
        <v>326</v>
      </c>
      <c r="E251" t="str">
        <f>INDEX('GCAM Crosswalk'!J$5:J$111,MATCH(D251,'GCAM Crosswalk'!I$5:I$111,0))</f>
        <v>Residential</v>
      </c>
      <c r="F251" t="s">
        <v>225</v>
      </c>
      <c r="G251">
        <v>8.2684000000000004E-3</v>
      </c>
      <c r="H251">
        <v>1.6363900000000001E-2</v>
      </c>
      <c r="I251">
        <v>2.6155100000000001E-2</v>
      </c>
      <c r="J251">
        <v>3.9426000000000003E-2</v>
      </c>
      <c r="K251">
        <v>4.1977540000000001E-2</v>
      </c>
      <c r="L251">
        <v>4.9259709999999998E-2</v>
      </c>
      <c r="M251">
        <v>8.5734829999999998E-2</v>
      </c>
      <c r="N251">
        <v>0.17910883999999999</v>
      </c>
      <c r="O251">
        <v>0.33753341999999997</v>
      </c>
      <c r="P251">
        <v>0.57904493099999998</v>
      </c>
      <c r="Q251">
        <v>0.89355034999999905</v>
      </c>
      <c r="R251">
        <v>0</v>
      </c>
      <c r="S251">
        <v>0</v>
      </c>
      <c r="T251">
        <v>0</v>
      </c>
      <c r="U251" t="s">
        <v>409</v>
      </c>
    </row>
    <row r="252" spans="1:21" x14ac:dyDescent="0.35">
      <c r="A252" t="s">
        <v>407</v>
      </c>
      <c r="B252" t="s">
        <v>16</v>
      </c>
      <c r="C252" t="str">
        <f>INDEX('GCAM Crosswalk'!M$5:M$36,MATCH(B252,'GCAM Crosswalk'!L$5:L$36,0))</f>
        <v>Africa_Southern</v>
      </c>
      <c r="D252" t="s">
        <v>326</v>
      </c>
      <c r="E252" t="str">
        <f>INDEX('GCAM Crosswalk'!J$5:J$111,MATCH(D252,'GCAM Crosswalk'!I$5:I$111,0))</f>
        <v>Residential</v>
      </c>
      <c r="F252" t="s">
        <v>408</v>
      </c>
      <c r="G252">
        <v>0</v>
      </c>
      <c r="H252">
        <v>0</v>
      </c>
      <c r="I252">
        <v>0</v>
      </c>
      <c r="J252" s="3">
        <v>4.1900000000000002E-5</v>
      </c>
      <c r="K252" s="3">
        <v>4.5007279999999997E-5</v>
      </c>
      <c r="L252" s="3">
        <v>5.0569149999999899E-5</v>
      </c>
      <c r="M252" s="3">
        <v>6.9163819999999896E-5</v>
      </c>
      <c r="N252" s="3">
        <v>1.015608E-4</v>
      </c>
      <c r="O252" s="3">
        <v>1.4858703000000001E-4</v>
      </c>
      <c r="P252" s="3">
        <v>2.1547854899999999E-4</v>
      </c>
      <c r="Q252" s="3">
        <v>2.9864604000000002E-4</v>
      </c>
      <c r="R252">
        <v>0</v>
      </c>
      <c r="S252">
        <v>0</v>
      </c>
      <c r="T252">
        <v>0</v>
      </c>
      <c r="U252" t="s">
        <v>409</v>
      </c>
    </row>
    <row r="253" spans="1:21" x14ac:dyDescent="0.35">
      <c r="A253" t="s">
        <v>407</v>
      </c>
      <c r="B253" t="s">
        <v>16</v>
      </c>
      <c r="C253" t="str">
        <f>INDEX('GCAM Crosswalk'!M$5:M$36,MATCH(B253,'GCAM Crosswalk'!L$5:L$36,0))</f>
        <v>Africa_Southern</v>
      </c>
      <c r="D253" t="s">
        <v>326</v>
      </c>
      <c r="E253" t="str">
        <f>INDEX('GCAM Crosswalk'!J$5:J$111,MATCH(D253,'GCAM Crosswalk'!I$5:I$111,0))</f>
        <v>Residential</v>
      </c>
      <c r="F253" t="s">
        <v>410</v>
      </c>
      <c r="G253">
        <v>0</v>
      </c>
      <c r="H253">
        <v>0</v>
      </c>
      <c r="I253">
        <v>0</v>
      </c>
      <c r="J253">
        <v>0</v>
      </c>
      <c r="K253">
        <v>0</v>
      </c>
      <c r="L253" s="3">
        <v>2.2418100000000001E-9</v>
      </c>
      <c r="M253" s="3">
        <v>8.9688800000000006E-8</v>
      </c>
      <c r="N253" s="3">
        <v>2.37285E-7</v>
      </c>
      <c r="O253" s="3">
        <v>4.6340500000000001E-7</v>
      </c>
      <c r="P253" s="3">
        <v>8.7888099999999997E-7</v>
      </c>
      <c r="Q253" s="3">
        <v>1.4738200000000001E-6</v>
      </c>
      <c r="R253">
        <v>0</v>
      </c>
      <c r="S253">
        <v>0</v>
      </c>
      <c r="T253">
        <v>0</v>
      </c>
      <c r="U253" t="s">
        <v>409</v>
      </c>
    </row>
    <row r="254" spans="1:21" x14ac:dyDescent="0.35">
      <c r="A254" t="s">
        <v>407</v>
      </c>
      <c r="B254" t="s">
        <v>16</v>
      </c>
      <c r="C254" t="str">
        <f>INDEX('GCAM Crosswalk'!M$5:M$36,MATCH(B254,'GCAM Crosswalk'!L$5:L$36,0))</f>
        <v>Africa_Southern</v>
      </c>
      <c r="D254" t="s">
        <v>326</v>
      </c>
      <c r="E254" t="str">
        <f>INDEX('GCAM Crosswalk'!J$5:J$111,MATCH(D254,'GCAM Crosswalk'!I$5:I$111,0))</f>
        <v>Residential</v>
      </c>
      <c r="F254" t="s">
        <v>411</v>
      </c>
      <c r="G254">
        <v>1.5084800000000001E-2</v>
      </c>
      <c r="H254">
        <v>1.9928299999999999E-2</v>
      </c>
      <c r="I254">
        <v>3.4569799999999998E-2</v>
      </c>
      <c r="J254">
        <v>3.7578100000000003E-2</v>
      </c>
      <c r="K254">
        <v>3.974925E-2</v>
      </c>
      <c r="L254">
        <v>4.2972579999999899E-2</v>
      </c>
      <c r="M254">
        <v>5.0220380000000002E-2</v>
      </c>
      <c r="N254">
        <v>6.0514459999999999E-2</v>
      </c>
      <c r="O254">
        <v>7.2346649999999998E-2</v>
      </c>
      <c r="P254">
        <v>8.4993785000000002E-2</v>
      </c>
      <c r="Q254">
        <v>9.9323499999999995E-2</v>
      </c>
      <c r="R254">
        <v>0</v>
      </c>
      <c r="S254">
        <v>0</v>
      </c>
      <c r="T254">
        <v>0</v>
      </c>
      <c r="U254" t="s">
        <v>409</v>
      </c>
    </row>
    <row r="255" spans="1:21" x14ac:dyDescent="0.35">
      <c r="A255" t="s">
        <v>407</v>
      </c>
      <c r="B255" t="s">
        <v>16</v>
      </c>
      <c r="C255" t="str">
        <f>INDEX('GCAM Crosswalk'!M$5:M$36,MATCH(B255,'GCAM Crosswalk'!L$5:L$36,0))</f>
        <v>Africa_Southern</v>
      </c>
      <c r="D255" t="s">
        <v>326</v>
      </c>
      <c r="E255" t="str">
        <f>INDEX('GCAM Crosswalk'!J$5:J$111,MATCH(D255,'GCAM Crosswalk'!I$5:I$111,0))</f>
        <v>Residential</v>
      </c>
      <c r="F255" t="s">
        <v>413</v>
      </c>
      <c r="G255">
        <v>0.89021799999999995</v>
      </c>
      <c r="H255">
        <v>1.21329</v>
      </c>
      <c r="I255">
        <v>1.1827399999999999</v>
      </c>
      <c r="J255">
        <v>1.3218099999999999</v>
      </c>
      <c r="K255">
        <v>1.410093</v>
      </c>
      <c r="L255">
        <v>1.4950600000000001</v>
      </c>
      <c r="M255">
        <v>1.5557399999999999</v>
      </c>
      <c r="N255">
        <v>1.5259985</v>
      </c>
      <c r="O255">
        <v>1.4742968000000001</v>
      </c>
      <c r="P255">
        <v>1.3944247999999999</v>
      </c>
      <c r="Q255">
        <v>1.3514360999999999</v>
      </c>
      <c r="R255">
        <v>0</v>
      </c>
      <c r="S255">
        <v>0</v>
      </c>
      <c r="T255">
        <v>0</v>
      </c>
      <c r="U255" t="s">
        <v>409</v>
      </c>
    </row>
    <row r="256" spans="1:21" x14ac:dyDescent="0.35">
      <c r="A256" t="s">
        <v>407</v>
      </c>
      <c r="B256" t="s">
        <v>16</v>
      </c>
      <c r="C256" t="str">
        <f>INDEX('GCAM Crosswalk'!M$5:M$36,MATCH(B256,'GCAM Crosswalk'!L$5:L$36,0))</f>
        <v>Africa_Southern</v>
      </c>
      <c r="D256" t="s">
        <v>251</v>
      </c>
      <c r="E256" t="str">
        <f>INDEX('GCAM Crosswalk'!J$5:J$111,MATCH(D256,'GCAM Crosswalk'!I$5:I$111,0))</f>
        <v>International Aviation</v>
      </c>
      <c r="F256" t="s">
        <v>225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3">
        <v>5.60729E-9</v>
      </c>
      <c r="O256" s="3">
        <v>6.8448900000000001E-8</v>
      </c>
      <c r="P256" s="3">
        <v>7.7694200000000002E-7</v>
      </c>
      <c r="Q256" s="3">
        <v>7.9931600000000006E-6</v>
      </c>
      <c r="R256">
        <v>0</v>
      </c>
      <c r="S256">
        <v>0</v>
      </c>
      <c r="T256">
        <v>0</v>
      </c>
      <c r="U256" t="s">
        <v>409</v>
      </c>
    </row>
    <row r="257" spans="1:21" x14ac:dyDescent="0.35">
      <c r="A257" t="s">
        <v>407</v>
      </c>
      <c r="B257" t="s">
        <v>16</v>
      </c>
      <c r="C257" t="str">
        <f>INDEX('GCAM Crosswalk'!M$5:M$36,MATCH(B257,'GCAM Crosswalk'!L$5:L$36,0))</f>
        <v>Africa_Southern</v>
      </c>
      <c r="D257" t="s">
        <v>251</v>
      </c>
      <c r="E257" t="str">
        <f>INDEX('GCAM Crosswalk'!J$5:J$111,MATCH(D257,'GCAM Crosswalk'!I$5:I$111,0))</f>
        <v>International Aviation</v>
      </c>
      <c r="F257" t="s">
        <v>410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3">
        <v>9.8162600000000002E-9</v>
      </c>
      <c r="O257" s="3">
        <v>2.7184799999999999E-7</v>
      </c>
      <c r="P257" s="3">
        <v>5.6535899999999997E-6</v>
      </c>
      <c r="Q257" s="3">
        <v>8.5700599999999997E-5</v>
      </c>
      <c r="R257">
        <v>0</v>
      </c>
      <c r="S257">
        <v>0</v>
      </c>
      <c r="T257">
        <v>0</v>
      </c>
      <c r="U257" t="s">
        <v>409</v>
      </c>
    </row>
    <row r="258" spans="1:21" x14ac:dyDescent="0.35">
      <c r="A258" t="s">
        <v>407</v>
      </c>
      <c r="B258" t="s">
        <v>16</v>
      </c>
      <c r="C258" t="str">
        <f>INDEX('GCAM Crosswalk'!M$5:M$36,MATCH(B258,'GCAM Crosswalk'!L$5:L$36,0))</f>
        <v>Africa_Southern</v>
      </c>
      <c r="D258" t="s">
        <v>251</v>
      </c>
      <c r="E258" t="str">
        <f>INDEX('GCAM Crosswalk'!J$5:J$111,MATCH(D258,'GCAM Crosswalk'!I$5:I$111,0))</f>
        <v>International Aviation</v>
      </c>
      <c r="F258" t="s">
        <v>411</v>
      </c>
      <c r="G258">
        <v>1.67794E-2</v>
      </c>
      <c r="H258">
        <v>1.70048E-2</v>
      </c>
      <c r="I258">
        <v>2.2145600000000001E-2</v>
      </c>
      <c r="J258">
        <v>2.0623099999999998E-2</v>
      </c>
      <c r="K258">
        <v>2.2318600000000001E-2</v>
      </c>
      <c r="L258">
        <v>2.5527000000000001E-2</v>
      </c>
      <c r="M258">
        <v>3.34992E-2</v>
      </c>
      <c r="N258">
        <v>4.4919300000000002E-2</v>
      </c>
      <c r="O258">
        <v>6.3406599999999994E-2</v>
      </c>
      <c r="P258">
        <v>8.8426400000000002E-2</v>
      </c>
      <c r="Q258">
        <v>0.121062</v>
      </c>
      <c r="R258">
        <v>0</v>
      </c>
      <c r="S258">
        <v>0</v>
      </c>
      <c r="T258">
        <v>0</v>
      </c>
      <c r="U258" t="s">
        <v>409</v>
      </c>
    </row>
    <row r="259" spans="1:21" x14ac:dyDescent="0.35">
      <c r="A259" t="s">
        <v>407</v>
      </c>
      <c r="B259" t="s">
        <v>16</v>
      </c>
      <c r="C259" t="str">
        <f>INDEX('GCAM Crosswalk'!M$5:M$36,MATCH(B259,'GCAM Crosswalk'!L$5:L$36,0))</f>
        <v>Africa_Southern</v>
      </c>
      <c r="D259" t="s">
        <v>254</v>
      </c>
      <c r="E259" t="str">
        <f>INDEX('GCAM Crosswalk'!J$5:J$111,MATCH(D259,'GCAM Crosswalk'!I$5:I$111,0))</f>
        <v>Transportation</v>
      </c>
      <c r="F259" t="s">
        <v>339</v>
      </c>
      <c r="G259">
        <v>5.5257099999999996E-3</v>
      </c>
      <c r="H259" s="3">
        <v>3.3489199999999999E-4</v>
      </c>
      <c r="I259" s="3">
        <v>2.9299399999999998E-4</v>
      </c>
      <c r="J259" s="3">
        <v>4.6049099999999999E-4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409</v>
      </c>
    </row>
    <row r="260" spans="1:21" x14ac:dyDescent="0.35">
      <c r="A260" t="s">
        <v>407</v>
      </c>
      <c r="B260" t="s">
        <v>16</v>
      </c>
      <c r="C260" t="str">
        <f>INDEX('GCAM Crosswalk'!M$5:M$36,MATCH(B260,'GCAM Crosswalk'!L$5:L$36,0))</f>
        <v>Africa_Southern</v>
      </c>
      <c r="D260" t="s">
        <v>254</v>
      </c>
      <c r="E260" t="str">
        <f>INDEX('GCAM Crosswalk'!J$5:J$111,MATCH(D260,'GCAM Crosswalk'!I$5:I$111,0))</f>
        <v>Transportation</v>
      </c>
      <c r="F260" t="s">
        <v>225</v>
      </c>
      <c r="G260" s="3">
        <v>2.2399200000000001E-5</v>
      </c>
      <c r="H260" s="3">
        <v>2.0899499999999999E-5</v>
      </c>
      <c r="I260" s="3">
        <v>4.04991E-5</v>
      </c>
      <c r="J260" s="3">
        <v>6.6398599999999998E-5</v>
      </c>
      <c r="K260" s="3">
        <v>6.6062200000000006E-5</v>
      </c>
      <c r="L260" s="3">
        <v>1.0385839999999999E-4</v>
      </c>
      <c r="M260" s="3">
        <v>2.6139769999999999E-4</v>
      </c>
      <c r="N260" s="3">
        <v>5.67943871E-4</v>
      </c>
      <c r="O260" s="3">
        <v>8.8479219000000002E-4</v>
      </c>
      <c r="P260">
        <v>1.1867382300000001E-3</v>
      </c>
      <c r="Q260">
        <v>1.5267918999999899E-3</v>
      </c>
      <c r="R260">
        <v>0</v>
      </c>
      <c r="S260">
        <v>0</v>
      </c>
      <c r="T260">
        <v>0</v>
      </c>
      <c r="U260" t="s">
        <v>409</v>
      </c>
    </row>
    <row r="261" spans="1:21" x14ac:dyDescent="0.35">
      <c r="A261" t="s">
        <v>407</v>
      </c>
      <c r="B261" t="s">
        <v>16</v>
      </c>
      <c r="C261" t="str">
        <f>INDEX('GCAM Crosswalk'!M$5:M$36,MATCH(B261,'GCAM Crosswalk'!L$5:L$36,0))</f>
        <v>Africa_Southern</v>
      </c>
      <c r="D261" t="s">
        <v>254</v>
      </c>
      <c r="E261" t="str">
        <f>INDEX('GCAM Crosswalk'!J$5:J$111,MATCH(D261,'GCAM Crosswalk'!I$5:I$111,0))</f>
        <v>Transportation</v>
      </c>
      <c r="F261" t="s">
        <v>410</v>
      </c>
      <c r="G261">
        <v>0</v>
      </c>
      <c r="H261">
        <v>0</v>
      </c>
      <c r="I261">
        <v>0</v>
      </c>
      <c r="J261">
        <v>0</v>
      </c>
      <c r="K261">
        <v>0</v>
      </c>
      <c r="L261" s="3">
        <v>5.4189199999999999E-5</v>
      </c>
      <c r="M261" s="3">
        <v>2.6645599999999998E-4</v>
      </c>
      <c r="N261" s="3">
        <v>7.1563612999999999E-4</v>
      </c>
      <c r="O261">
        <v>1.1660818999999999E-3</v>
      </c>
      <c r="P261">
        <v>1.5911564E-3</v>
      </c>
      <c r="Q261">
        <v>2.0891511000000001E-3</v>
      </c>
      <c r="R261">
        <v>0</v>
      </c>
      <c r="S261">
        <v>0</v>
      </c>
      <c r="T261">
        <v>0</v>
      </c>
      <c r="U261" t="s">
        <v>409</v>
      </c>
    </row>
    <row r="262" spans="1:21" x14ac:dyDescent="0.35">
      <c r="A262" t="s">
        <v>407</v>
      </c>
      <c r="B262" t="s">
        <v>16</v>
      </c>
      <c r="C262" t="str">
        <f>INDEX('GCAM Crosswalk'!M$5:M$36,MATCH(B262,'GCAM Crosswalk'!L$5:L$36,0))</f>
        <v>Africa_Southern</v>
      </c>
      <c r="D262" t="s">
        <v>254</v>
      </c>
      <c r="E262" t="str">
        <f>INDEX('GCAM Crosswalk'!J$5:J$111,MATCH(D262,'GCAM Crosswalk'!I$5:I$111,0))</f>
        <v>Transportation</v>
      </c>
      <c r="F262" t="s">
        <v>411</v>
      </c>
      <c r="G262">
        <v>1.5515450000000001E-3</v>
      </c>
      <c r="H262">
        <v>3.5811100000000002E-3</v>
      </c>
      <c r="I262">
        <v>4.6644E-3</v>
      </c>
      <c r="J262">
        <v>6.3442699999999999E-3</v>
      </c>
      <c r="K262">
        <v>6.1442579999999997E-3</v>
      </c>
      <c r="L262">
        <v>6.7968975000000003E-3</v>
      </c>
      <c r="M262">
        <v>8.2959650000000006E-3</v>
      </c>
      <c r="N262">
        <v>1.0660680000000001E-2</v>
      </c>
      <c r="O262">
        <v>1.32999E-2</v>
      </c>
      <c r="P262">
        <v>1.6560370000000001E-2</v>
      </c>
      <c r="Q262">
        <v>2.0444409999999899E-2</v>
      </c>
      <c r="R262">
        <v>0</v>
      </c>
      <c r="S262">
        <v>0</v>
      </c>
      <c r="T262">
        <v>0</v>
      </c>
      <c r="U262" t="s">
        <v>409</v>
      </c>
    </row>
    <row r="263" spans="1:21" x14ac:dyDescent="0.35">
      <c r="A263" t="s">
        <v>407</v>
      </c>
      <c r="B263" t="s">
        <v>16</v>
      </c>
      <c r="C263" t="str">
        <f>INDEX('GCAM Crosswalk'!M$5:M$36,MATCH(B263,'GCAM Crosswalk'!L$5:L$36,0))</f>
        <v>Africa_Southern</v>
      </c>
      <c r="D263" t="s">
        <v>257</v>
      </c>
      <c r="E263" t="str">
        <f>INDEX('GCAM Crosswalk'!J$5:J$111,MATCH(D263,'GCAM Crosswalk'!I$5:I$111,0))</f>
        <v>Transportation</v>
      </c>
      <c r="F263" t="s">
        <v>225</v>
      </c>
      <c r="G263">
        <v>0</v>
      </c>
      <c r="H263">
        <v>0</v>
      </c>
      <c r="I263">
        <v>0</v>
      </c>
      <c r="J263">
        <v>0</v>
      </c>
      <c r="K263" s="3">
        <v>5.150361E-5</v>
      </c>
      <c r="L263" s="3">
        <v>5.0294940601799997E-4</v>
      </c>
      <c r="M263">
        <v>3.0338980456999999E-3</v>
      </c>
      <c r="N263">
        <v>1.2596266632739999E-2</v>
      </c>
      <c r="O263">
        <v>3.10772218230259E-2</v>
      </c>
      <c r="P263">
        <v>5.9063398066235E-2</v>
      </c>
      <c r="Q263">
        <v>9.7998838932799995E-2</v>
      </c>
      <c r="R263">
        <v>0</v>
      </c>
      <c r="S263">
        <v>0</v>
      </c>
      <c r="T263">
        <v>0</v>
      </c>
      <c r="U263" t="s">
        <v>409</v>
      </c>
    </row>
    <row r="264" spans="1:21" x14ac:dyDescent="0.35">
      <c r="A264" t="s">
        <v>407</v>
      </c>
      <c r="B264" t="s">
        <v>16</v>
      </c>
      <c r="C264" t="str">
        <f>INDEX('GCAM Crosswalk'!M$5:M$36,MATCH(B264,'GCAM Crosswalk'!L$5:L$36,0))</f>
        <v>Africa_Southern</v>
      </c>
      <c r="D264" t="s">
        <v>257</v>
      </c>
      <c r="E264" t="str">
        <f>INDEX('GCAM Crosswalk'!J$5:J$111,MATCH(D264,'GCAM Crosswalk'!I$5:I$111,0))</f>
        <v>Transportation</v>
      </c>
      <c r="F264" t="s">
        <v>410</v>
      </c>
      <c r="G264">
        <v>0</v>
      </c>
      <c r="H264">
        <v>0</v>
      </c>
      <c r="I264">
        <v>0</v>
      </c>
      <c r="J264">
        <v>0</v>
      </c>
      <c r="K264">
        <v>0</v>
      </c>
      <c r="L264" s="3">
        <v>3.3099384099999899E-4</v>
      </c>
      <c r="M264">
        <v>3.3632495593E-3</v>
      </c>
      <c r="N264">
        <v>1.40593002827699E-2</v>
      </c>
      <c r="O264">
        <v>3.034498101633E-2</v>
      </c>
      <c r="P264">
        <v>4.9909799916099999E-2</v>
      </c>
      <c r="Q264">
        <v>7.1035543539000004E-2</v>
      </c>
      <c r="R264">
        <v>0</v>
      </c>
      <c r="S264">
        <v>0</v>
      </c>
      <c r="T264">
        <v>0</v>
      </c>
      <c r="U264" t="s">
        <v>409</v>
      </c>
    </row>
    <row r="265" spans="1:21" x14ac:dyDescent="0.35">
      <c r="A265" t="s">
        <v>407</v>
      </c>
      <c r="B265" t="s">
        <v>16</v>
      </c>
      <c r="C265" t="str">
        <f>INDEX('GCAM Crosswalk'!M$5:M$36,MATCH(B265,'GCAM Crosswalk'!L$5:L$36,0))</f>
        <v>Africa_Southern</v>
      </c>
      <c r="D265" t="s">
        <v>257</v>
      </c>
      <c r="E265" t="str">
        <f>INDEX('GCAM Crosswalk'!J$5:J$111,MATCH(D265,'GCAM Crosswalk'!I$5:I$111,0))</f>
        <v>Transportation</v>
      </c>
      <c r="F265" t="s">
        <v>411</v>
      </c>
      <c r="G265">
        <v>4.260572E-2</v>
      </c>
      <c r="H265">
        <v>8.0278059999999901E-2</v>
      </c>
      <c r="I265">
        <v>0.1228781</v>
      </c>
      <c r="J265">
        <v>0.1788314</v>
      </c>
      <c r="K265">
        <v>0.19785822674999901</v>
      </c>
      <c r="L265">
        <v>0.23007227350499901</v>
      </c>
      <c r="M265">
        <v>0.28252865663100002</v>
      </c>
      <c r="N265">
        <v>0.32241894841399998</v>
      </c>
      <c r="O265">
        <v>0.36218412930999899</v>
      </c>
      <c r="P265">
        <v>0.41267727273999999</v>
      </c>
      <c r="Q265">
        <v>0.47878196620000002</v>
      </c>
      <c r="R265">
        <v>0</v>
      </c>
      <c r="S265">
        <v>0</v>
      </c>
      <c r="T265">
        <v>0</v>
      </c>
      <c r="U265" t="s">
        <v>409</v>
      </c>
    </row>
    <row r="266" spans="1:21" x14ac:dyDescent="0.35">
      <c r="A266" t="s">
        <v>407</v>
      </c>
      <c r="B266" t="s">
        <v>16</v>
      </c>
      <c r="C266" t="str">
        <f>INDEX('GCAM Crosswalk'!M$5:M$36,MATCH(B266,'GCAM Crosswalk'!L$5:L$36,0))</f>
        <v>Africa_Southern</v>
      </c>
      <c r="D266" t="s">
        <v>259</v>
      </c>
      <c r="E266" t="str">
        <f>INDEX('GCAM Crosswalk'!J$5:J$111,MATCH(D266,'GCAM Crosswalk'!I$5:I$111,0))</f>
        <v>Transportation</v>
      </c>
      <c r="F266" t="s">
        <v>225</v>
      </c>
      <c r="G266" s="3">
        <v>2.2399999999999999E-5</v>
      </c>
      <c r="H266" s="3">
        <v>2.09E-5</v>
      </c>
      <c r="I266" s="3">
        <v>4.0499900000000002E-5</v>
      </c>
      <c r="J266" s="3">
        <v>6.6399899999999994E-5</v>
      </c>
      <c r="K266" s="3">
        <v>7.2699479E-5</v>
      </c>
      <c r="L266" s="3">
        <v>8.866376E-5</v>
      </c>
      <c r="M266" s="3">
        <v>1.1828689999999999E-4</v>
      </c>
      <c r="N266" s="3">
        <v>2.4187490999999999E-4</v>
      </c>
      <c r="O266" s="3">
        <v>5.5420899999999995E-4</v>
      </c>
      <c r="P266">
        <v>1.6207755E-3</v>
      </c>
      <c r="Q266">
        <v>5.0789568999999998E-3</v>
      </c>
      <c r="R266">
        <v>0</v>
      </c>
      <c r="S266">
        <v>0</v>
      </c>
      <c r="T266">
        <v>0</v>
      </c>
      <c r="U266" t="s">
        <v>409</v>
      </c>
    </row>
    <row r="267" spans="1:21" x14ac:dyDescent="0.35">
      <c r="A267" t="s">
        <v>407</v>
      </c>
      <c r="B267" t="s">
        <v>16</v>
      </c>
      <c r="C267" t="str">
        <f>INDEX('GCAM Crosswalk'!M$5:M$36,MATCH(B267,'GCAM Crosswalk'!L$5:L$36,0))</f>
        <v>Africa_Southern</v>
      </c>
      <c r="D267" t="s">
        <v>259</v>
      </c>
      <c r="E267" t="str">
        <f>INDEX('GCAM Crosswalk'!J$5:J$111,MATCH(D267,'GCAM Crosswalk'!I$5:I$111,0))</f>
        <v>Transportation</v>
      </c>
      <c r="F267" t="s">
        <v>410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3">
        <v>4.1386600000000001E-5</v>
      </c>
      <c r="O267" s="3">
        <v>2.0158599999999999E-4</v>
      </c>
      <c r="P267" s="3">
        <v>9.3639400000000001E-4</v>
      </c>
      <c r="Q267">
        <v>3.7900500000000001E-3</v>
      </c>
      <c r="R267">
        <v>0</v>
      </c>
      <c r="S267">
        <v>0</v>
      </c>
      <c r="T267">
        <v>0</v>
      </c>
      <c r="U267" t="s">
        <v>409</v>
      </c>
    </row>
    <row r="268" spans="1:21" x14ac:dyDescent="0.35">
      <c r="A268" t="s">
        <v>407</v>
      </c>
      <c r="B268" t="s">
        <v>16</v>
      </c>
      <c r="C268" t="str">
        <f>INDEX('GCAM Crosswalk'!M$5:M$36,MATCH(B268,'GCAM Crosswalk'!L$5:L$36,0))</f>
        <v>Africa_Southern</v>
      </c>
      <c r="D268" t="s">
        <v>259</v>
      </c>
      <c r="E268" t="str">
        <f>INDEX('GCAM Crosswalk'!J$5:J$111,MATCH(D268,'GCAM Crosswalk'!I$5:I$111,0))</f>
        <v>Transportation</v>
      </c>
      <c r="F268" t="s">
        <v>411</v>
      </c>
      <c r="G268">
        <v>1.35311998999999E-2</v>
      </c>
      <c r="H268">
        <v>1.37556999E-2</v>
      </c>
      <c r="I268">
        <v>1.79355E-2</v>
      </c>
      <c r="J268">
        <v>1.6776799999999901E-2</v>
      </c>
      <c r="K268">
        <v>1.7994276999999999E-2</v>
      </c>
      <c r="L268">
        <v>2.3288115000000002E-2</v>
      </c>
      <c r="M268">
        <v>3.5427303E-2</v>
      </c>
      <c r="N268">
        <v>5.3464298E-2</v>
      </c>
      <c r="O268">
        <v>8.3489194000000003E-2</v>
      </c>
      <c r="P268">
        <v>0.12715431699999999</v>
      </c>
      <c r="Q268">
        <v>0.184928224</v>
      </c>
      <c r="R268">
        <v>0</v>
      </c>
      <c r="S268">
        <v>0</v>
      </c>
      <c r="T268">
        <v>0</v>
      </c>
      <c r="U268" t="s">
        <v>409</v>
      </c>
    </row>
    <row r="269" spans="1:21" x14ac:dyDescent="0.35">
      <c r="A269" t="s">
        <v>407</v>
      </c>
      <c r="B269" t="s">
        <v>16</v>
      </c>
      <c r="C269" t="str">
        <f>INDEX('GCAM Crosswalk'!M$5:M$36,MATCH(B269,'GCAM Crosswalk'!L$5:L$36,0))</f>
        <v>Africa_Southern</v>
      </c>
      <c r="D269" t="s">
        <v>261</v>
      </c>
      <c r="E269" t="str">
        <f>INDEX('GCAM Crosswalk'!J$5:J$111,MATCH(D269,'GCAM Crosswalk'!I$5:I$111,0))</f>
        <v>Transportation</v>
      </c>
      <c r="F269" t="s">
        <v>225</v>
      </c>
      <c r="G269">
        <v>0</v>
      </c>
      <c r="H269">
        <v>0</v>
      </c>
      <c r="I269">
        <v>0</v>
      </c>
      <c r="J269">
        <v>0</v>
      </c>
      <c r="K269">
        <v>1.9451500000000001E-3</v>
      </c>
      <c r="L269">
        <v>4.6655721999999998E-3</v>
      </c>
      <c r="M269">
        <v>7.5819679999999997E-3</v>
      </c>
      <c r="N269">
        <v>1.093419E-2</v>
      </c>
      <c r="O269">
        <v>1.326926E-2</v>
      </c>
      <c r="P269">
        <v>1.5104009999999999E-2</v>
      </c>
      <c r="Q269">
        <v>1.6397969999999901E-2</v>
      </c>
      <c r="R269">
        <v>0</v>
      </c>
      <c r="S269">
        <v>0</v>
      </c>
      <c r="T269">
        <v>0</v>
      </c>
      <c r="U269" t="s">
        <v>409</v>
      </c>
    </row>
    <row r="270" spans="1:21" x14ac:dyDescent="0.35">
      <c r="A270" t="s">
        <v>407</v>
      </c>
      <c r="B270" t="s">
        <v>16</v>
      </c>
      <c r="C270" t="str">
        <f>INDEX('GCAM Crosswalk'!M$5:M$36,MATCH(B270,'GCAM Crosswalk'!L$5:L$36,0))</f>
        <v>Africa_Southern</v>
      </c>
      <c r="D270" t="s">
        <v>261</v>
      </c>
      <c r="E270" t="str">
        <f>INDEX('GCAM Crosswalk'!J$5:J$111,MATCH(D270,'GCAM Crosswalk'!I$5:I$111,0))</f>
        <v>Transportation</v>
      </c>
      <c r="F270" t="s">
        <v>408</v>
      </c>
      <c r="G270">
        <v>0</v>
      </c>
      <c r="H270">
        <v>0</v>
      </c>
      <c r="I270">
        <v>0</v>
      </c>
      <c r="J270" s="3">
        <v>2.1298499999999999E-5</v>
      </c>
      <c r="K270" s="3">
        <v>2.5865400000000001E-5</v>
      </c>
      <c r="L270" s="3">
        <v>3.0151740000000001E-5</v>
      </c>
      <c r="M270" s="3">
        <v>3.0243810000000001E-5</v>
      </c>
      <c r="N270" s="3">
        <v>3.2654560000000001E-5</v>
      </c>
      <c r="O270" s="3">
        <v>3.6067959999999998E-5</v>
      </c>
      <c r="P270" s="3">
        <v>3.8385439999999901E-5</v>
      </c>
      <c r="Q270" s="3">
        <v>3.9224809999999998E-5</v>
      </c>
      <c r="R270">
        <v>0</v>
      </c>
      <c r="S270">
        <v>0</v>
      </c>
      <c r="T270">
        <v>0</v>
      </c>
      <c r="U270" t="s">
        <v>409</v>
      </c>
    </row>
    <row r="271" spans="1:21" x14ac:dyDescent="0.35">
      <c r="A271" t="s">
        <v>407</v>
      </c>
      <c r="B271" t="s">
        <v>16</v>
      </c>
      <c r="C271" t="str">
        <f>INDEX('GCAM Crosswalk'!M$5:M$36,MATCH(B271,'GCAM Crosswalk'!L$5:L$36,0))</f>
        <v>Africa_Southern</v>
      </c>
      <c r="D271" t="s">
        <v>261</v>
      </c>
      <c r="E271" t="str">
        <f>INDEX('GCAM Crosswalk'!J$5:J$111,MATCH(D271,'GCAM Crosswalk'!I$5:I$111,0))</f>
        <v>Transportation</v>
      </c>
      <c r="F271" t="s">
        <v>410</v>
      </c>
      <c r="G271">
        <v>0</v>
      </c>
      <c r="H271">
        <v>0</v>
      </c>
      <c r="I271">
        <v>0</v>
      </c>
      <c r="J271">
        <v>0</v>
      </c>
      <c r="K271">
        <v>0</v>
      </c>
      <c r="L271" s="3">
        <v>1.7434699999999999E-6</v>
      </c>
      <c r="M271" s="3">
        <v>9.6522739999999996E-6</v>
      </c>
      <c r="N271" s="3">
        <v>3.4196992999999999E-5</v>
      </c>
      <c r="O271" s="3">
        <v>7.2134509999999898E-5</v>
      </c>
      <c r="P271" s="3">
        <v>1.03727799999999E-4</v>
      </c>
      <c r="Q271" s="3">
        <v>1.1901E-4</v>
      </c>
      <c r="R271">
        <v>0</v>
      </c>
      <c r="S271">
        <v>0</v>
      </c>
      <c r="T271">
        <v>0</v>
      </c>
      <c r="U271" t="s">
        <v>409</v>
      </c>
    </row>
    <row r="272" spans="1:21" x14ac:dyDescent="0.35">
      <c r="A272" t="s">
        <v>407</v>
      </c>
      <c r="B272" t="s">
        <v>16</v>
      </c>
      <c r="C272" t="str">
        <f>INDEX('GCAM Crosswalk'!M$5:M$36,MATCH(B272,'GCAM Crosswalk'!L$5:L$36,0))</f>
        <v>Africa_Southern</v>
      </c>
      <c r="D272" t="s">
        <v>261</v>
      </c>
      <c r="E272" t="str">
        <f>INDEX('GCAM Crosswalk'!J$5:J$111,MATCH(D272,'GCAM Crosswalk'!I$5:I$111,0))</f>
        <v>Transportation</v>
      </c>
      <c r="F272" t="s">
        <v>411</v>
      </c>
      <c r="G272">
        <v>9.8361799999999999E-3</v>
      </c>
      <c r="H272">
        <v>1.8533299999999999E-2</v>
      </c>
      <c r="I272">
        <v>2.8368000000000001E-2</v>
      </c>
      <c r="J272">
        <v>4.1285599999999999E-2</v>
      </c>
      <c r="K272">
        <v>3.8216667900000001E-2</v>
      </c>
      <c r="L272">
        <v>3.514365732E-2</v>
      </c>
      <c r="M272">
        <v>3.9817434539999898E-2</v>
      </c>
      <c r="N272">
        <v>4.5060144000000003E-2</v>
      </c>
      <c r="O272">
        <v>5.3613674E-2</v>
      </c>
      <c r="P272">
        <v>6.3637672000000006E-2</v>
      </c>
      <c r="Q272">
        <v>7.3530735E-2</v>
      </c>
      <c r="R272">
        <v>0</v>
      </c>
      <c r="S272">
        <v>0</v>
      </c>
      <c r="T272">
        <v>0</v>
      </c>
      <c r="U272" t="s">
        <v>409</v>
      </c>
    </row>
    <row r="273" spans="1:21" x14ac:dyDescent="0.35">
      <c r="A273" t="s">
        <v>407</v>
      </c>
      <c r="B273" t="s">
        <v>16</v>
      </c>
      <c r="C273" t="str">
        <f>INDEX('GCAM Crosswalk'!M$5:M$36,MATCH(B273,'GCAM Crosswalk'!L$5:L$36,0))</f>
        <v>Africa_Southern</v>
      </c>
      <c r="D273" t="s">
        <v>327</v>
      </c>
      <c r="E273" t="str">
        <f>INDEX('GCAM Crosswalk'!J$5:J$111,MATCH(D273,'GCAM Crosswalk'!I$5:I$111,0))</f>
        <v>Transportation</v>
      </c>
      <c r="F273" t="s">
        <v>225</v>
      </c>
      <c r="G273">
        <v>0</v>
      </c>
      <c r="H273">
        <v>0</v>
      </c>
      <c r="I273">
        <v>0</v>
      </c>
      <c r="J273">
        <v>0</v>
      </c>
      <c r="K273">
        <v>0</v>
      </c>
      <c r="L273" s="3">
        <v>9.2221499999999999E-4</v>
      </c>
      <c r="M273">
        <v>1.99285E-3</v>
      </c>
      <c r="N273">
        <v>2.6056899999999999E-3</v>
      </c>
      <c r="O273">
        <v>3.14547E-3</v>
      </c>
      <c r="P273">
        <v>3.5037900000000001E-3</v>
      </c>
      <c r="Q273">
        <v>3.5764899999999999E-3</v>
      </c>
      <c r="R273">
        <v>0</v>
      </c>
      <c r="S273">
        <v>0</v>
      </c>
      <c r="T273">
        <v>0</v>
      </c>
      <c r="U273" t="s">
        <v>409</v>
      </c>
    </row>
    <row r="274" spans="1:21" x14ac:dyDescent="0.35">
      <c r="A274" t="s">
        <v>407</v>
      </c>
      <c r="B274" t="s">
        <v>16</v>
      </c>
      <c r="C274" t="str">
        <f>INDEX('GCAM Crosswalk'!M$5:M$36,MATCH(B274,'GCAM Crosswalk'!L$5:L$36,0))</f>
        <v>Africa_Southern</v>
      </c>
      <c r="D274" t="s">
        <v>327</v>
      </c>
      <c r="E274" t="str">
        <f>INDEX('GCAM Crosswalk'!J$5:J$111,MATCH(D274,'GCAM Crosswalk'!I$5:I$111,0))</f>
        <v>Transportation</v>
      </c>
      <c r="F274" t="s">
        <v>408</v>
      </c>
      <c r="G274">
        <v>0</v>
      </c>
      <c r="H274">
        <v>0</v>
      </c>
      <c r="I274">
        <v>0</v>
      </c>
      <c r="J274" s="3">
        <v>5.9995399999999997E-7</v>
      </c>
      <c r="K274" s="3">
        <v>7.9887500000000004E-7</v>
      </c>
      <c r="L274" s="3">
        <v>7.0644200000000002E-7</v>
      </c>
      <c r="M274" s="3">
        <v>6.2959400000000002E-7</v>
      </c>
      <c r="N274" s="3">
        <v>5.1207799999999996E-7</v>
      </c>
      <c r="O274" s="3">
        <v>4.6858900000000001E-7</v>
      </c>
      <c r="P274" s="3">
        <v>4.1692800000000001E-7</v>
      </c>
      <c r="Q274" s="3">
        <v>3.59352E-7</v>
      </c>
      <c r="R274">
        <v>0</v>
      </c>
      <c r="S274">
        <v>0</v>
      </c>
      <c r="T274">
        <v>0</v>
      </c>
      <c r="U274" t="s">
        <v>409</v>
      </c>
    </row>
    <row r="275" spans="1:21" x14ac:dyDescent="0.35">
      <c r="A275" t="s">
        <v>407</v>
      </c>
      <c r="B275" t="s">
        <v>16</v>
      </c>
      <c r="C275" t="str">
        <f>INDEX('GCAM Crosswalk'!M$5:M$36,MATCH(B275,'GCAM Crosswalk'!L$5:L$36,0))</f>
        <v>Africa_Southern</v>
      </c>
      <c r="D275" t="s">
        <v>327</v>
      </c>
      <c r="E275" t="str">
        <f>INDEX('GCAM Crosswalk'!J$5:J$111,MATCH(D275,'GCAM Crosswalk'!I$5:I$111,0))</f>
        <v>Transportation</v>
      </c>
      <c r="F275" t="s">
        <v>411</v>
      </c>
      <c r="G275">
        <v>1.2273E-3</v>
      </c>
      <c r="H275">
        <v>2.3124199999999999E-3</v>
      </c>
      <c r="I275">
        <v>3.53952E-3</v>
      </c>
      <c r="J275">
        <v>5.1513000000000001E-3</v>
      </c>
      <c r="K275">
        <v>5.4305400000000002E-3</v>
      </c>
      <c r="L275">
        <v>4.5221300000000001E-3</v>
      </c>
      <c r="M275">
        <v>3.7235900000000001E-3</v>
      </c>
      <c r="N275">
        <v>3.2140200000000002E-3</v>
      </c>
      <c r="O275">
        <v>2.8186399999999999E-3</v>
      </c>
      <c r="P275">
        <v>2.3372499999999999E-3</v>
      </c>
      <c r="Q275">
        <v>2.0081000000000001E-3</v>
      </c>
      <c r="R275">
        <v>0</v>
      </c>
      <c r="S275">
        <v>0</v>
      </c>
      <c r="T275">
        <v>0</v>
      </c>
      <c r="U275" t="s">
        <v>409</v>
      </c>
    </row>
    <row r="276" spans="1:21" x14ac:dyDescent="0.35">
      <c r="A276" t="s">
        <v>407</v>
      </c>
      <c r="B276" t="s">
        <v>16</v>
      </c>
      <c r="C276" t="str">
        <f>INDEX('GCAM Crosswalk'!M$5:M$36,MATCH(B276,'GCAM Crosswalk'!L$5:L$36,0))</f>
        <v>Africa_Southern</v>
      </c>
      <c r="D276" t="s">
        <v>265</v>
      </c>
      <c r="E276" t="str">
        <f>INDEX('GCAM Crosswalk'!J$5:J$111,MATCH(D276,'GCAM Crosswalk'!I$5:I$111,0))</f>
        <v>Transportation</v>
      </c>
      <c r="F276" t="s">
        <v>225</v>
      </c>
      <c r="G276">
        <v>0</v>
      </c>
      <c r="H276">
        <v>0</v>
      </c>
      <c r="I276">
        <v>0</v>
      </c>
      <c r="J276">
        <v>0</v>
      </c>
      <c r="K276">
        <v>0</v>
      </c>
      <c r="L276" s="3">
        <v>4.9657899999999895E-4</v>
      </c>
      <c r="M276">
        <v>4.6114985000000001E-3</v>
      </c>
      <c r="N276">
        <v>1.19523358E-2</v>
      </c>
      <c r="O276">
        <v>2.4109828999999999E-2</v>
      </c>
      <c r="P276">
        <v>4.0625246699999999E-2</v>
      </c>
      <c r="Q276">
        <v>6.2164674999999898E-2</v>
      </c>
      <c r="R276">
        <v>0</v>
      </c>
      <c r="S276">
        <v>0</v>
      </c>
      <c r="T276">
        <v>0</v>
      </c>
      <c r="U276" t="s">
        <v>409</v>
      </c>
    </row>
    <row r="277" spans="1:21" x14ac:dyDescent="0.35">
      <c r="A277" t="s">
        <v>407</v>
      </c>
      <c r="B277" t="s">
        <v>16</v>
      </c>
      <c r="C277" t="str">
        <f>INDEX('GCAM Crosswalk'!M$5:M$36,MATCH(B277,'GCAM Crosswalk'!L$5:L$36,0))</f>
        <v>Africa_Southern</v>
      </c>
      <c r="D277" t="s">
        <v>265</v>
      </c>
      <c r="E277" t="str">
        <f>INDEX('GCAM Crosswalk'!J$5:J$111,MATCH(D277,'GCAM Crosswalk'!I$5:I$111,0))</f>
        <v>Transportation</v>
      </c>
      <c r="F277" t="s">
        <v>408</v>
      </c>
      <c r="G277">
        <v>0</v>
      </c>
      <c r="H277">
        <v>0</v>
      </c>
      <c r="I277">
        <v>0</v>
      </c>
      <c r="J277" s="3">
        <v>6.1789400000000002E-5</v>
      </c>
      <c r="K277" s="3">
        <v>6.5479990000000003E-5</v>
      </c>
      <c r="L277" s="3">
        <v>7.3883850000000002E-5</v>
      </c>
      <c r="M277" s="3">
        <v>8.6873149999999895E-5</v>
      </c>
      <c r="N277" s="3">
        <v>9.9136009999999995E-5</v>
      </c>
      <c r="O277" s="3">
        <v>1.1649867200000001E-4</v>
      </c>
      <c r="P277" s="3">
        <v>1.3758525999999901E-4</v>
      </c>
      <c r="Q277" s="3">
        <v>1.5737166999999999E-4</v>
      </c>
      <c r="R277">
        <v>0</v>
      </c>
      <c r="S277">
        <v>0</v>
      </c>
      <c r="T277">
        <v>0</v>
      </c>
      <c r="U277" t="s">
        <v>409</v>
      </c>
    </row>
    <row r="278" spans="1:21" x14ac:dyDescent="0.35">
      <c r="A278" t="s">
        <v>407</v>
      </c>
      <c r="B278" t="s">
        <v>16</v>
      </c>
      <c r="C278" t="str">
        <f>INDEX('GCAM Crosswalk'!M$5:M$36,MATCH(B278,'GCAM Crosswalk'!L$5:L$36,0))</f>
        <v>Africa_Southern</v>
      </c>
      <c r="D278" t="s">
        <v>265</v>
      </c>
      <c r="E278" t="str">
        <f>INDEX('GCAM Crosswalk'!J$5:J$111,MATCH(D278,'GCAM Crosswalk'!I$5:I$111,0))</f>
        <v>Transportation</v>
      </c>
      <c r="F278" t="s">
        <v>410</v>
      </c>
      <c r="G278">
        <v>0</v>
      </c>
      <c r="H278">
        <v>0</v>
      </c>
      <c r="I278">
        <v>0</v>
      </c>
      <c r="J278">
        <v>0</v>
      </c>
      <c r="K278">
        <v>0</v>
      </c>
      <c r="L278" s="3">
        <v>8.5403609999999998E-7</v>
      </c>
      <c r="M278" s="3">
        <v>1.8450328149999999E-5</v>
      </c>
      <c r="N278" s="3">
        <v>3.7307876710000001E-5</v>
      </c>
      <c r="O278" s="3">
        <v>7.2901184235999895E-5</v>
      </c>
      <c r="P278" s="3">
        <v>1.2960517041500001E-4</v>
      </c>
      <c r="Q278" s="3">
        <v>2.2283723996999999E-4</v>
      </c>
      <c r="R278">
        <v>0</v>
      </c>
      <c r="S278">
        <v>0</v>
      </c>
      <c r="T278">
        <v>0</v>
      </c>
      <c r="U278" t="s">
        <v>409</v>
      </c>
    </row>
    <row r="279" spans="1:21" x14ac:dyDescent="0.35">
      <c r="A279" t="s">
        <v>407</v>
      </c>
      <c r="B279" t="s">
        <v>16</v>
      </c>
      <c r="C279" t="str">
        <f>INDEX('GCAM Crosswalk'!M$5:M$36,MATCH(B279,'GCAM Crosswalk'!L$5:L$36,0))</f>
        <v>Africa_Southern</v>
      </c>
      <c r="D279" t="s">
        <v>265</v>
      </c>
      <c r="E279" t="str">
        <f>INDEX('GCAM Crosswalk'!J$5:J$111,MATCH(D279,'GCAM Crosswalk'!I$5:I$111,0))</f>
        <v>Transportation</v>
      </c>
      <c r="F279" t="s">
        <v>411</v>
      </c>
      <c r="G279">
        <v>3.1195790000000001E-2</v>
      </c>
      <c r="H279">
        <v>5.8778700000000003E-2</v>
      </c>
      <c r="I279">
        <v>8.9969599999999997E-2</v>
      </c>
      <c r="J279">
        <v>0.1309379</v>
      </c>
      <c r="K279">
        <v>0.1315559452</v>
      </c>
      <c r="L279">
        <v>0.14845271539999999</v>
      </c>
      <c r="M279">
        <v>0.17480019629999999</v>
      </c>
      <c r="N279">
        <v>0.20605501919999999</v>
      </c>
      <c r="O279">
        <v>0.2512806326</v>
      </c>
      <c r="P279">
        <v>0.30764878099999998</v>
      </c>
      <c r="Q279">
        <v>0.36869604899999903</v>
      </c>
      <c r="R279">
        <v>0</v>
      </c>
      <c r="S279">
        <v>0</v>
      </c>
      <c r="T279">
        <v>0</v>
      </c>
      <c r="U279" t="s">
        <v>409</v>
      </c>
    </row>
    <row r="280" spans="1:21" x14ac:dyDescent="0.35">
      <c r="A280" t="s">
        <v>407</v>
      </c>
      <c r="B280" t="s">
        <v>16</v>
      </c>
      <c r="C280" t="str">
        <f>INDEX('GCAM Crosswalk'!M$5:M$36,MATCH(B280,'GCAM Crosswalk'!L$5:L$36,0))</f>
        <v>Africa_Southern</v>
      </c>
      <c r="D280" t="s">
        <v>267</v>
      </c>
      <c r="E280" t="str">
        <f>INDEX('GCAM Crosswalk'!J$5:J$111,MATCH(D280,'GCAM Crosswalk'!I$5:I$111,0))</f>
        <v>International Shipping</v>
      </c>
      <c r="F280" t="s">
        <v>225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3">
        <v>8.9734300000000004E-8</v>
      </c>
      <c r="O280" s="3">
        <v>3.6500699999999998E-7</v>
      </c>
      <c r="P280" s="3">
        <v>1.47775E-6</v>
      </c>
      <c r="Q280" s="3">
        <v>4.8574999999999997E-6</v>
      </c>
      <c r="R280">
        <v>0</v>
      </c>
      <c r="S280">
        <v>0</v>
      </c>
      <c r="T280">
        <v>0</v>
      </c>
      <c r="U280" t="s">
        <v>409</v>
      </c>
    </row>
    <row r="281" spans="1:21" x14ac:dyDescent="0.35">
      <c r="A281" t="s">
        <v>407</v>
      </c>
      <c r="B281" t="s">
        <v>16</v>
      </c>
      <c r="C281" t="str">
        <f>INDEX('GCAM Crosswalk'!M$5:M$36,MATCH(B281,'GCAM Crosswalk'!L$5:L$36,0))</f>
        <v>Africa_Southern</v>
      </c>
      <c r="D281" t="s">
        <v>267</v>
      </c>
      <c r="E281" t="str">
        <f>INDEX('GCAM Crosswalk'!J$5:J$111,MATCH(D281,'GCAM Crosswalk'!I$5:I$111,0))</f>
        <v>International Shipping</v>
      </c>
      <c r="F281" t="s">
        <v>410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3">
        <v>4.2207199999999998E-6</v>
      </c>
      <c r="O281" s="3">
        <v>1.85144E-5</v>
      </c>
      <c r="P281" s="3">
        <v>8.8228599999999998E-5</v>
      </c>
      <c r="Q281" s="3">
        <v>3.4297599999999999E-4</v>
      </c>
      <c r="R281">
        <v>0</v>
      </c>
      <c r="S281">
        <v>0</v>
      </c>
      <c r="T281">
        <v>0</v>
      </c>
      <c r="U281" t="s">
        <v>409</v>
      </c>
    </row>
    <row r="282" spans="1:21" x14ac:dyDescent="0.35">
      <c r="A282" t="s">
        <v>407</v>
      </c>
      <c r="B282" t="s">
        <v>16</v>
      </c>
      <c r="C282" t="str">
        <f>INDEX('GCAM Crosswalk'!M$5:M$36,MATCH(B282,'GCAM Crosswalk'!L$5:L$36,0))</f>
        <v>Africa_Southern</v>
      </c>
      <c r="D282" t="s">
        <v>267</v>
      </c>
      <c r="E282" t="str">
        <f>INDEX('GCAM Crosswalk'!J$5:J$111,MATCH(D282,'GCAM Crosswalk'!I$5:I$111,0))</f>
        <v>International Shipping</v>
      </c>
      <c r="F282" t="s">
        <v>411</v>
      </c>
      <c r="G282">
        <v>4.0223099999999998E-2</v>
      </c>
      <c r="H282">
        <v>1.9560999999999999E-2</v>
      </c>
      <c r="I282">
        <v>2.54145E-2</v>
      </c>
      <c r="J282">
        <v>3.9280200000000001E-2</v>
      </c>
      <c r="K282">
        <v>3.9197358999999897E-2</v>
      </c>
      <c r="L282">
        <v>4.1299929999999999E-2</v>
      </c>
      <c r="M282">
        <v>4.4961399999999999E-2</v>
      </c>
      <c r="N282">
        <v>5.0382799999999998E-2</v>
      </c>
      <c r="O282">
        <v>5.7012300000000002E-2</v>
      </c>
      <c r="P282">
        <v>6.4931199999999994E-2</v>
      </c>
      <c r="Q282">
        <v>7.3678800000000003E-2</v>
      </c>
      <c r="R282">
        <v>0</v>
      </c>
      <c r="S282">
        <v>0</v>
      </c>
      <c r="T282">
        <v>0</v>
      </c>
      <c r="U282" t="s">
        <v>409</v>
      </c>
    </row>
    <row r="283" spans="1:21" x14ac:dyDescent="0.35">
      <c r="A283" t="s">
        <v>407</v>
      </c>
      <c r="B283" t="s">
        <v>18</v>
      </c>
      <c r="C283" t="str">
        <f>INDEX('GCAM Crosswalk'!M$5:M$36,MATCH(B283,'GCAM Crosswalk'!L$5:L$36,0))</f>
        <v>Africa_Western</v>
      </c>
      <c r="D283" t="s">
        <v>291</v>
      </c>
      <c r="E283" t="str">
        <f>INDEX('GCAM Crosswalk'!J$5:J$111,MATCH(D283,'GCAM Crosswalk'!I$5:I$111,0))</f>
        <v>Industry</v>
      </c>
      <c r="F283" t="s">
        <v>408</v>
      </c>
      <c r="G283">
        <v>1.1746700000000001E-2</v>
      </c>
      <c r="H283">
        <v>2.2778099999999999E-3</v>
      </c>
      <c r="I283">
        <v>4.1135700000000004E-3</v>
      </c>
      <c r="J283">
        <v>6.2278000000000003E-3</v>
      </c>
      <c r="K283">
        <v>1.033625E-2</v>
      </c>
      <c r="L283">
        <v>2.40632689E-2</v>
      </c>
      <c r="M283">
        <v>3.7636188000000001E-2</v>
      </c>
      <c r="N283">
        <v>5.3128288499999898E-2</v>
      </c>
      <c r="O283">
        <v>6.5134075799999996E-2</v>
      </c>
      <c r="P283">
        <v>7.7061831600000005E-2</v>
      </c>
      <c r="Q283">
        <v>8.7385951849999893E-2</v>
      </c>
      <c r="R283">
        <v>0</v>
      </c>
      <c r="S283">
        <v>0</v>
      </c>
      <c r="T283">
        <v>0</v>
      </c>
      <c r="U283" t="s">
        <v>409</v>
      </c>
    </row>
    <row r="284" spans="1:21" x14ac:dyDescent="0.35">
      <c r="A284" t="s">
        <v>407</v>
      </c>
      <c r="B284" t="s">
        <v>18</v>
      </c>
      <c r="C284" t="str">
        <f>INDEX('GCAM Crosswalk'!M$5:M$36,MATCH(B284,'GCAM Crosswalk'!L$5:L$36,0))</f>
        <v>Africa_Western</v>
      </c>
      <c r="D284" t="s">
        <v>291</v>
      </c>
      <c r="E284" t="str">
        <f>INDEX('GCAM Crosswalk'!J$5:J$111,MATCH(D284,'GCAM Crosswalk'!I$5:I$111,0))</f>
        <v>Industry</v>
      </c>
      <c r="F284" t="s">
        <v>410</v>
      </c>
      <c r="G284">
        <v>0</v>
      </c>
      <c r="H284">
        <v>0</v>
      </c>
      <c r="I284">
        <v>0</v>
      </c>
      <c r="J284">
        <v>0</v>
      </c>
      <c r="K284">
        <v>0</v>
      </c>
      <c r="L284" s="3">
        <v>1.7769199999999999E-4</v>
      </c>
      <c r="M284">
        <v>1.028052E-3</v>
      </c>
      <c r="N284">
        <v>2.639429E-3</v>
      </c>
      <c r="O284">
        <v>4.6875490000000001E-3</v>
      </c>
      <c r="P284">
        <v>7.7357722999999998E-3</v>
      </c>
      <c r="Q284">
        <v>1.16840746E-2</v>
      </c>
      <c r="R284">
        <v>0</v>
      </c>
      <c r="S284">
        <v>0</v>
      </c>
      <c r="T284">
        <v>0</v>
      </c>
      <c r="U284" t="s">
        <v>409</v>
      </c>
    </row>
    <row r="285" spans="1:21" x14ac:dyDescent="0.35">
      <c r="A285" t="s">
        <v>407</v>
      </c>
      <c r="B285" t="s">
        <v>18</v>
      </c>
      <c r="C285" t="str">
        <f>INDEX('GCAM Crosswalk'!M$5:M$36,MATCH(B285,'GCAM Crosswalk'!L$5:L$36,0))</f>
        <v>Africa_Western</v>
      </c>
      <c r="D285" t="s">
        <v>349</v>
      </c>
      <c r="E285" t="str">
        <f>INDEX('GCAM Crosswalk'!J$5:J$111,MATCH(D285,'GCAM Crosswalk'!I$5:I$111,0))</f>
        <v>Agriculture</v>
      </c>
      <c r="F285" t="s">
        <v>318</v>
      </c>
      <c r="G285">
        <v>0</v>
      </c>
      <c r="H285">
        <v>2.39936E-2</v>
      </c>
      <c r="I285">
        <v>2.9253899999999999E-2</v>
      </c>
      <c r="J285">
        <v>3.4570099999999999E-2</v>
      </c>
      <c r="K285">
        <v>3.9432700000000001E-2</v>
      </c>
      <c r="L285">
        <v>4.6112329999999903E-2</v>
      </c>
      <c r="M285">
        <v>5.3605350000000003E-2</v>
      </c>
      <c r="N285">
        <v>6.2405290000000002E-2</v>
      </c>
      <c r="O285">
        <v>7.3092799999999999E-2</v>
      </c>
      <c r="P285">
        <v>8.3252999999999994E-2</v>
      </c>
      <c r="Q285">
        <v>9.2290739999999996E-2</v>
      </c>
      <c r="R285">
        <v>0</v>
      </c>
      <c r="S285">
        <v>0</v>
      </c>
      <c r="T285">
        <v>0</v>
      </c>
      <c r="U285" t="s">
        <v>409</v>
      </c>
    </row>
    <row r="286" spans="1:21" x14ac:dyDescent="0.35">
      <c r="A286" t="s">
        <v>407</v>
      </c>
      <c r="B286" t="s">
        <v>18</v>
      </c>
      <c r="C286" t="str">
        <f>INDEX('GCAM Crosswalk'!M$5:M$36,MATCH(B286,'GCAM Crosswalk'!L$5:L$36,0))</f>
        <v>Africa_Western</v>
      </c>
      <c r="D286" t="s">
        <v>349</v>
      </c>
      <c r="E286" t="str">
        <f>INDEX('GCAM Crosswalk'!J$5:J$111,MATCH(D286,'GCAM Crosswalk'!I$5:I$111,0))</f>
        <v>Agriculture</v>
      </c>
      <c r="F286" t="s">
        <v>225</v>
      </c>
      <c r="G286" s="3">
        <v>6.5899600000000002E-4</v>
      </c>
      <c r="H286" s="3">
        <v>2.8729899999999997E-4</v>
      </c>
      <c r="I286">
        <v>1.3143E-3</v>
      </c>
      <c r="J286">
        <v>1.0307999999999999E-3</v>
      </c>
      <c r="K286">
        <v>1.2929829999999999E-3</v>
      </c>
      <c r="L286">
        <v>1.6426774999999999E-3</v>
      </c>
      <c r="M286">
        <v>2.2088890999999999E-3</v>
      </c>
      <c r="N286">
        <v>2.8400037999999901E-3</v>
      </c>
      <c r="O286">
        <v>3.6151908100000001E-3</v>
      </c>
      <c r="P286">
        <v>4.7224383999999999E-3</v>
      </c>
      <c r="Q286">
        <v>6.1209782999999997E-3</v>
      </c>
      <c r="R286">
        <v>0</v>
      </c>
      <c r="S286">
        <v>0</v>
      </c>
      <c r="T286">
        <v>0</v>
      </c>
      <c r="U286" t="s">
        <v>409</v>
      </c>
    </row>
    <row r="287" spans="1:21" x14ac:dyDescent="0.35">
      <c r="A287" t="s">
        <v>407</v>
      </c>
      <c r="B287" t="s">
        <v>18</v>
      </c>
      <c r="C287" t="str">
        <f>INDEX('GCAM Crosswalk'!M$5:M$36,MATCH(B287,'GCAM Crosswalk'!L$5:L$36,0))</f>
        <v>Africa_Western</v>
      </c>
      <c r="D287" t="s">
        <v>349</v>
      </c>
      <c r="E287" t="str">
        <f>INDEX('GCAM Crosswalk'!J$5:J$111,MATCH(D287,'GCAM Crosswalk'!I$5:I$111,0))</f>
        <v>Agriculture</v>
      </c>
      <c r="F287" t="s">
        <v>410</v>
      </c>
      <c r="G287">
        <v>0</v>
      </c>
      <c r="H287">
        <v>0</v>
      </c>
      <c r="I287">
        <v>0</v>
      </c>
      <c r="J287">
        <v>0</v>
      </c>
      <c r="K287">
        <v>0</v>
      </c>
      <c r="L287" s="3">
        <v>1.00423E-4</v>
      </c>
      <c r="M287" s="3">
        <v>3.6294729999999898E-4</v>
      </c>
      <c r="N287" s="3">
        <v>7.4189190000000004E-4</v>
      </c>
      <c r="O287">
        <v>1.1886290000000001E-3</v>
      </c>
      <c r="P287">
        <v>1.7134437000000001E-3</v>
      </c>
      <c r="Q287">
        <v>2.2207236999999898E-3</v>
      </c>
      <c r="R287">
        <v>0</v>
      </c>
      <c r="S287">
        <v>0</v>
      </c>
      <c r="T287">
        <v>0</v>
      </c>
      <c r="U287" t="s">
        <v>409</v>
      </c>
    </row>
    <row r="288" spans="1:21" x14ac:dyDescent="0.35">
      <c r="A288" t="s">
        <v>407</v>
      </c>
      <c r="B288" t="s">
        <v>18</v>
      </c>
      <c r="C288" t="str">
        <f>INDEX('GCAM Crosswalk'!M$5:M$36,MATCH(B288,'GCAM Crosswalk'!L$5:L$36,0))</f>
        <v>Africa_Western</v>
      </c>
      <c r="D288" t="s">
        <v>349</v>
      </c>
      <c r="E288" t="str">
        <f>INDEX('GCAM Crosswalk'!J$5:J$111,MATCH(D288,'GCAM Crosswalk'!I$5:I$111,0))</f>
        <v>Agriculture</v>
      </c>
      <c r="F288" t="s">
        <v>411</v>
      </c>
      <c r="G288">
        <v>7.8497499999999904E-3</v>
      </c>
      <c r="H288">
        <v>6.8503899999999996E-3</v>
      </c>
      <c r="I288">
        <v>8.2920000000000008E-3</v>
      </c>
      <c r="J288">
        <v>1.081E-2</v>
      </c>
      <c r="K288">
        <v>1.2174493E-2</v>
      </c>
      <c r="L288">
        <v>1.3345536E-2</v>
      </c>
      <c r="M288">
        <v>1.4273707E-2</v>
      </c>
      <c r="N288">
        <v>1.5358399999999999E-2</v>
      </c>
      <c r="O288">
        <v>1.6734420999999999E-2</v>
      </c>
      <c r="P288">
        <v>1.7312813999999999E-2</v>
      </c>
      <c r="Q288">
        <v>1.7110548E-2</v>
      </c>
      <c r="R288">
        <v>0</v>
      </c>
      <c r="S288">
        <v>0</v>
      </c>
      <c r="T288">
        <v>0</v>
      </c>
      <c r="U288" t="s">
        <v>409</v>
      </c>
    </row>
    <row r="289" spans="1:21" x14ac:dyDescent="0.35">
      <c r="A289" t="s">
        <v>407</v>
      </c>
      <c r="B289" t="s">
        <v>18</v>
      </c>
      <c r="C289" t="str">
        <f>INDEX('GCAM Crosswalk'!M$5:M$36,MATCH(B289,'GCAM Crosswalk'!L$5:L$36,0))</f>
        <v>Africa_Western</v>
      </c>
      <c r="D289" t="s">
        <v>363</v>
      </c>
      <c r="E289" t="str">
        <f>INDEX('GCAM Crosswalk'!J$5:J$111,MATCH(D289,'GCAM Crosswalk'!I$5:I$111,0))</f>
        <v>Industry</v>
      </c>
      <c r="F289" t="s">
        <v>318</v>
      </c>
      <c r="G289" s="3">
        <v>4.0079599999999998E-4</v>
      </c>
      <c r="H289" s="3">
        <v>1.9901000000000001E-5</v>
      </c>
      <c r="I289" s="3">
        <v>9.1673600000000003E-5</v>
      </c>
      <c r="J289" s="3">
        <v>7.0244899999999996E-5</v>
      </c>
      <c r="K289" s="3">
        <v>8.4399499999999997E-5</v>
      </c>
      <c r="L289" s="3">
        <v>1.2242429999999901E-4</v>
      </c>
      <c r="M289" s="3">
        <v>3.4602869999999998E-4</v>
      </c>
      <c r="N289" s="3">
        <v>9.2621969999999996E-4</v>
      </c>
      <c r="O289">
        <v>1.91323448E-3</v>
      </c>
      <c r="P289">
        <v>3.2966645799999898E-3</v>
      </c>
      <c r="Q289">
        <v>5.0086932130000003E-3</v>
      </c>
      <c r="R289">
        <v>0</v>
      </c>
      <c r="S289">
        <v>0</v>
      </c>
      <c r="T289">
        <v>0</v>
      </c>
      <c r="U289" t="s">
        <v>409</v>
      </c>
    </row>
    <row r="290" spans="1:21" x14ac:dyDescent="0.35">
      <c r="A290" t="s">
        <v>407</v>
      </c>
      <c r="B290" t="s">
        <v>18</v>
      </c>
      <c r="C290" t="str">
        <f>INDEX('GCAM Crosswalk'!M$5:M$36,MATCH(B290,'GCAM Crosswalk'!L$5:L$36,0))</f>
        <v>Africa_Western</v>
      </c>
      <c r="D290" t="s">
        <v>363</v>
      </c>
      <c r="E290" t="str">
        <f>INDEX('GCAM Crosswalk'!J$5:J$111,MATCH(D290,'GCAM Crosswalk'!I$5:I$111,0))</f>
        <v>Industry</v>
      </c>
      <c r="F290" t="s">
        <v>339</v>
      </c>
      <c r="G290">
        <v>2.8957700000000002E-3</v>
      </c>
      <c r="H290">
        <v>0</v>
      </c>
      <c r="I290" s="3">
        <v>2.6592400000000001E-4</v>
      </c>
      <c r="J290">
        <v>1.0534699999999999E-3</v>
      </c>
      <c r="K290">
        <v>1.26533999999999E-3</v>
      </c>
      <c r="L290">
        <v>1.832813E-3</v>
      </c>
      <c r="M290">
        <v>5.1642399999999996E-3</v>
      </c>
      <c r="N290">
        <v>1.3801203999999999E-2</v>
      </c>
      <c r="O290">
        <v>2.84984849999999E-2</v>
      </c>
      <c r="P290">
        <v>4.9107572000000002E-2</v>
      </c>
      <c r="Q290">
        <v>7.4628594300000003E-2</v>
      </c>
      <c r="R290">
        <v>0</v>
      </c>
      <c r="S290">
        <v>0</v>
      </c>
      <c r="T290">
        <v>0</v>
      </c>
      <c r="U290" t="s">
        <v>409</v>
      </c>
    </row>
    <row r="291" spans="1:21" x14ac:dyDescent="0.35">
      <c r="A291" t="s">
        <v>407</v>
      </c>
      <c r="B291" t="s">
        <v>18</v>
      </c>
      <c r="C291" t="str">
        <f>INDEX('GCAM Crosswalk'!M$5:M$36,MATCH(B291,'GCAM Crosswalk'!L$5:L$36,0))</f>
        <v>Africa_Western</v>
      </c>
      <c r="D291" t="s">
        <v>363</v>
      </c>
      <c r="E291" t="str">
        <f>INDEX('GCAM Crosswalk'!J$5:J$111,MATCH(D291,'GCAM Crosswalk'!I$5:I$111,0))</f>
        <v>Industry</v>
      </c>
      <c r="F291" t="s">
        <v>408</v>
      </c>
      <c r="G291">
        <v>0</v>
      </c>
      <c r="H291">
        <v>0</v>
      </c>
      <c r="I291" s="3">
        <v>1.27963E-5</v>
      </c>
      <c r="J291" s="3">
        <v>9.9063399999999998E-6</v>
      </c>
      <c r="K291" s="3">
        <v>1.1902197384000001E-5</v>
      </c>
      <c r="L291" s="3">
        <v>1.724590312E-5</v>
      </c>
      <c r="M291" s="3">
        <v>4.8631641040000002E-5</v>
      </c>
      <c r="N291" s="3">
        <v>1.29966992913E-4</v>
      </c>
      <c r="O291" s="3">
        <v>2.6820793010300001E-4</v>
      </c>
      <c r="P291" s="3">
        <v>4.6181087108999999E-4</v>
      </c>
      <c r="Q291" s="3">
        <v>7.0114465094299895E-4</v>
      </c>
      <c r="R291">
        <v>0</v>
      </c>
      <c r="S291">
        <v>0</v>
      </c>
      <c r="T291">
        <v>0</v>
      </c>
      <c r="U291" t="s">
        <v>409</v>
      </c>
    </row>
    <row r="292" spans="1:21" x14ac:dyDescent="0.35">
      <c r="A292" t="s">
        <v>407</v>
      </c>
      <c r="B292" t="s">
        <v>18</v>
      </c>
      <c r="C292" t="str">
        <f>INDEX('GCAM Crosswalk'!M$5:M$36,MATCH(B292,'GCAM Crosswalk'!L$5:L$36,0))</f>
        <v>Africa_Western</v>
      </c>
      <c r="D292" t="s">
        <v>363</v>
      </c>
      <c r="E292" t="str">
        <f>INDEX('GCAM Crosswalk'!J$5:J$111,MATCH(D292,'GCAM Crosswalk'!I$5:I$111,0))</f>
        <v>Industry</v>
      </c>
      <c r="F292" t="s">
        <v>411</v>
      </c>
      <c r="G292">
        <v>2.6904799999999999E-3</v>
      </c>
      <c r="H292" s="3">
        <v>4.2082099999999999E-4</v>
      </c>
      <c r="I292" s="3">
        <v>2.5112799999999998E-4</v>
      </c>
      <c r="J292" s="3">
        <v>2.5916600000000002E-4</v>
      </c>
      <c r="K292" s="3">
        <v>3.1095249999999998E-4</v>
      </c>
      <c r="L292" s="3">
        <v>4.4974929999999999E-4</v>
      </c>
      <c r="M292">
        <v>1.2661145024259999E-3</v>
      </c>
      <c r="N292">
        <v>3.388008186768E-3</v>
      </c>
      <c r="O292">
        <v>6.9895255657229996E-3</v>
      </c>
      <c r="P292">
        <v>1.202654926301E-2</v>
      </c>
      <c r="Q292">
        <v>1.8252373136570001E-2</v>
      </c>
      <c r="R292">
        <v>0</v>
      </c>
      <c r="S292">
        <v>0</v>
      </c>
      <c r="T292">
        <v>0</v>
      </c>
      <c r="U292" t="s">
        <v>409</v>
      </c>
    </row>
    <row r="293" spans="1:21" x14ac:dyDescent="0.35">
      <c r="A293" t="s">
        <v>407</v>
      </c>
      <c r="B293" t="s">
        <v>18</v>
      </c>
      <c r="C293" t="str">
        <f>INDEX('GCAM Crosswalk'!M$5:M$36,MATCH(B293,'GCAM Crosswalk'!L$5:L$36,0))</f>
        <v>Africa_Western</v>
      </c>
      <c r="D293" t="s">
        <v>369</v>
      </c>
      <c r="E293" t="str">
        <f>INDEX('GCAM Crosswalk'!J$5:J$111,MATCH(D293,'GCAM Crosswalk'!I$5:I$111,0))</f>
        <v>Industry</v>
      </c>
      <c r="F293" t="s">
        <v>225</v>
      </c>
      <c r="G293">
        <v>1.53017E-2</v>
      </c>
      <c r="H293">
        <v>5.3290000000000004E-3</v>
      </c>
      <c r="I293">
        <v>4.2600299999999997E-3</v>
      </c>
      <c r="J293">
        <v>5.31139E-3</v>
      </c>
      <c r="K293">
        <v>6.3788600000000001E-3</v>
      </c>
      <c r="L293">
        <v>9.2402500000000002E-3</v>
      </c>
      <c r="M293">
        <v>2.6055129999999999E-2</v>
      </c>
      <c r="N293">
        <v>6.9680575999999994E-2</v>
      </c>
      <c r="O293">
        <v>0.14384123399999901</v>
      </c>
      <c r="P293">
        <v>0.24771947599999999</v>
      </c>
      <c r="Q293">
        <v>0.376216891</v>
      </c>
      <c r="R293">
        <v>0</v>
      </c>
      <c r="S293">
        <v>0</v>
      </c>
      <c r="T293">
        <v>0</v>
      </c>
      <c r="U293" t="s">
        <v>409</v>
      </c>
    </row>
    <row r="294" spans="1:21" x14ac:dyDescent="0.35">
      <c r="A294" t="s">
        <v>407</v>
      </c>
      <c r="B294" t="s">
        <v>18</v>
      </c>
      <c r="C294" t="str">
        <f>INDEX('GCAM Crosswalk'!M$5:M$36,MATCH(B294,'GCAM Crosswalk'!L$5:L$36,0))</f>
        <v>Africa_Western</v>
      </c>
      <c r="D294" t="s">
        <v>269</v>
      </c>
      <c r="E294" t="str">
        <f>INDEX('GCAM Crosswalk'!J$5:J$111,MATCH(D294,'GCAM Crosswalk'!I$5:I$111,0))</f>
        <v>Industry</v>
      </c>
      <c r="F294" t="s">
        <v>225</v>
      </c>
      <c r="G294">
        <v>3.5505799999999998E-3</v>
      </c>
      <c r="H294">
        <v>5.2398899999999997E-3</v>
      </c>
      <c r="I294">
        <v>6.8718199999999998E-3</v>
      </c>
      <c r="J294">
        <v>6.8718199999999998E-3</v>
      </c>
      <c r="K294">
        <v>7.503366E-3</v>
      </c>
      <c r="L294">
        <v>9.8910200000000004E-3</v>
      </c>
      <c r="M294">
        <v>1.7020618000000001E-2</v>
      </c>
      <c r="N294">
        <v>2.8568084000000001E-2</v>
      </c>
      <c r="O294">
        <v>4.4941987000000003E-2</v>
      </c>
      <c r="P294">
        <v>6.7544332999999998E-2</v>
      </c>
      <c r="Q294">
        <v>9.6950893799999993E-2</v>
      </c>
      <c r="R294">
        <v>0</v>
      </c>
      <c r="S294">
        <v>0</v>
      </c>
      <c r="T294">
        <v>0</v>
      </c>
      <c r="U294" t="s">
        <v>409</v>
      </c>
    </row>
    <row r="295" spans="1:21" x14ac:dyDescent="0.35">
      <c r="A295" t="s">
        <v>407</v>
      </c>
      <c r="B295" t="s">
        <v>18</v>
      </c>
      <c r="C295" t="str">
        <f>INDEX('GCAM Crosswalk'!M$5:M$36,MATCH(B295,'GCAM Crosswalk'!L$5:L$36,0))</f>
        <v>Africa_Western</v>
      </c>
      <c r="D295" t="s">
        <v>364</v>
      </c>
      <c r="E295" t="str">
        <f>INDEX('GCAM Crosswalk'!J$5:J$111,MATCH(D295,'GCAM Crosswalk'!I$5:I$111,0))</f>
        <v>Industry</v>
      </c>
      <c r="F295" t="s">
        <v>225</v>
      </c>
      <c r="G295" s="3">
        <v>1.6740700000000001E-4</v>
      </c>
      <c r="H295">
        <v>1.2139099999999999E-3</v>
      </c>
      <c r="I295" s="3">
        <v>9.2090599999999998E-4</v>
      </c>
      <c r="J295">
        <v>1.1302E-3</v>
      </c>
      <c r="K295" s="3">
        <v>9.4768999999999995E-4</v>
      </c>
      <c r="L295">
        <v>1.336044E-3</v>
      </c>
      <c r="M295">
        <v>2.0171169999999902E-3</v>
      </c>
      <c r="N295">
        <v>3.0999410000000002E-3</v>
      </c>
      <c r="O295">
        <v>4.4685829999999999E-3</v>
      </c>
      <c r="P295">
        <v>5.9117746999999997E-3</v>
      </c>
      <c r="Q295">
        <v>7.733172E-3</v>
      </c>
      <c r="R295">
        <v>0</v>
      </c>
      <c r="S295">
        <v>0</v>
      </c>
      <c r="T295">
        <v>0</v>
      </c>
      <c r="U295" t="s">
        <v>409</v>
      </c>
    </row>
    <row r="296" spans="1:21" x14ac:dyDescent="0.35">
      <c r="A296" t="s">
        <v>407</v>
      </c>
      <c r="B296" t="s">
        <v>18</v>
      </c>
      <c r="C296" t="str">
        <f>INDEX('GCAM Crosswalk'!M$5:M$36,MATCH(B296,'GCAM Crosswalk'!L$5:L$36,0))</f>
        <v>Africa_Western</v>
      </c>
      <c r="D296" t="s">
        <v>364</v>
      </c>
      <c r="E296" t="str">
        <f>INDEX('GCAM Crosswalk'!J$5:J$111,MATCH(D296,'GCAM Crosswalk'!I$5:I$111,0))</f>
        <v>Industry</v>
      </c>
      <c r="F296" t="s">
        <v>408</v>
      </c>
      <c r="G296">
        <v>2.6532000000000001E-3</v>
      </c>
      <c r="H296">
        <v>8.7317699999999998E-3</v>
      </c>
      <c r="I296">
        <v>3.1201200000000001E-3</v>
      </c>
      <c r="J296">
        <v>1.50587E-2</v>
      </c>
      <c r="K296">
        <v>1.7761969999999998E-2</v>
      </c>
      <c r="L296">
        <v>2.057465E-2</v>
      </c>
      <c r="M296">
        <v>2.524672E-2</v>
      </c>
      <c r="N296">
        <v>3.2263649999999998E-2</v>
      </c>
      <c r="O296">
        <v>4.1694170000000003E-2</v>
      </c>
      <c r="P296">
        <v>5.3445041999999998E-2</v>
      </c>
      <c r="Q296">
        <v>6.8096002000000003E-2</v>
      </c>
      <c r="R296">
        <v>0</v>
      </c>
      <c r="S296">
        <v>0</v>
      </c>
      <c r="T296">
        <v>0</v>
      </c>
      <c r="U296" t="s">
        <v>409</v>
      </c>
    </row>
    <row r="297" spans="1:21" x14ac:dyDescent="0.35">
      <c r="A297" t="s">
        <v>407</v>
      </c>
      <c r="B297" t="s">
        <v>18</v>
      </c>
      <c r="C297" t="str">
        <f>INDEX('GCAM Crosswalk'!M$5:M$36,MATCH(B297,'GCAM Crosswalk'!L$5:L$36,0))</f>
        <v>Africa_Western</v>
      </c>
      <c r="D297" t="s">
        <v>364</v>
      </c>
      <c r="E297" t="str">
        <f>INDEX('GCAM Crosswalk'!J$5:J$111,MATCH(D297,'GCAM Crosswalk'!I$5:I$111,0))</f>
        <v>Industry</v>
      </c>
      <c r="F297" t="s">
        <v>411</v>
      </c>
      <c r="G297">
        <v>0</v>
      </c>
      <c r="H297">
        <v>0</v>
      </c>
      <c r="I297">
        <v>0</v>
      </c>
      <c r="J297" s="3">
        <v>8.3700000000000002E-5</v>
      </c>
      <c r="K297" s="3">
        <v>9.5771299999999996E-5</v>
      </c>
      <c r="L297" s="3">
        <v>1.101695E-4</v>
      </c>
      <c r="M297" s="3">
        <v>1.3506679999999901E-4</v>
      </c>
      <c r="N297" s="3">
        <v>1.8081910000000001E-4</v>
      </c>
      <c r="O297" s="3">
        <v>2.4785606E-4</v>
      </c>
      <c r="P297" s="3">
        <v>3.2792402999999999E-4</v>
      </c>
      <c r="Q297" s="3">
        <v>4.2868744399999998E-4</v>
      </c>
      <c r="R297">
        <v>0</v>
      </c>
      <c r="S297">
        <v>0</v>
      </c>
      <c r="T297">
        <v>0</v>
      </c>
      <c r="U297" t="s">
        <v>409</v>
      </c>
    </row>
    <row r="298" spans="1:21" x14ac:dyDescent="0.35">
      <c r="A298" t="s">
        <v>407</v>
      </c>
      <c r="B298" t="s">
        <v>18</v>
      </c>
      <c r="C298" t="str">
        <f>INDEX('GCAM Crosswalk'!M$5:M$36,MATCH(B298,'GCAM Crosswalk'!L$5:L$36,0))</f>
        <v>Africa_Western</v>
      </c>
      <c r="D298" t="s">
        <v>367</v>
      </c>
      <c r="E298" t="str">
        <f>INDEX('GCAM Crosswalk'!J$5:J$111,MATCH(D298,'GCAM Crosswalk'!I$5:I$111,0))</f>
        <v>Industry</v>
      </c>
      <c r="F298" t="s">
        <v>408</v>
      </c>
      <c r="G298">
        <v>0</v>
      </c>
      <c r="H298">
        <v>6.0237499999999999E-2</v>
      </c>
      <c r="I298">
        <v>2.8049299999999999E-2</v>
      </c>
      <c r="J298">
        <v>6.8584999999999993E-2</v>
      </c>
      <c r="K298">
        <v>7.6716699999999999E-2</v>
      </c>
      <c r="L298">
        <v>8.5954600000000006E-2</v>
      </c>
      <c r="M298">
        <v>9.9264699999999997E-2</v>
      </c>
      <c r="N298">
        <v>0.114454</v>
      </c>
      <c r="O298">
        <v>0.132519</v>
      </c>
      <c r="P298">
        <v>0.155918</v>
      </c>
      <c r="Q298">
        <v>0.183534</v>
      </c>
      <c r="R298">
        <v>0</v>
      </c>
      <c r="S298">
        <v>0</v>
      </c>
      <c r="T298">
        <v>0</v>
      </c>
      <c r="U298" t="s">
        <v>409</v>
      </c>
    </row>
    <row r="299" spans="1:21" x14ac:dyDescent="0.35">
      <c r="A299" t="s">
        <v>407</v>
      </c>
      <c r="B299" t="s">
        <v>18</v>
      </c>
      <c r="C299" t="str">
        <f>INDEX('GCAM Crosswalk'!M$5:M$36,MATCH(B299,'GCAM Crosswalk'!L$5:L$36,0))</f>
        <v>Africa_Western</v>
      </c>
      <c r="D299" t="s">
        <v>367</v>
      </c>
      <c r="E299" t="str">
        <f>INDEX('GCAM Crosswalk'!J$5:J$111,MATCH(D299,'GCAM Crosswalk'!I$5:I$111,0))</f>
        <v>Industry</v>
      </c>
      <c r="F299" t="s">
        <v>411</v>
      </c>
      <c r="G299">
        <v>0</v>
      </c>
      <c r="H299">
        <v>0</v>
      </c>
      <c r="I299">
        <v>0</v>
      </c>
      <c r="J299" s="3">
        <v>3.7669999999999999E-4</v>
      </c>
      <c r="K299">
        <v>1.8898400000000001E-3</v>
      </c>
      <c r="L299">
        <v>3.93079E-3</v>
      </c>
      <c r="M299">
        <v>6.7156999999999998E-3</v>
      </c>
      <c r="N299">
        <v>1.0943899999999999E-2</v>
      </c>
      <c r="O299">
        <v>1.6480499999999999E-2</v>
      </c>
      <c r="P299">
        <v>2.3145300000000001E-2</v>
      </c>
      <c r="Q299">
        <v>3.20567E-2</v>
      </c>
      <c r="R299">
        <v>0</v>
      </c>
      <c r="S299">
        <v>0</v>
      </c>
      <c r="T299">
        <v>0</v>
      </c>
      <c r="U299" t="s">
        <v>409</v>
      </c>
    </row>
    <row r="300" spans="1:21" x14ac:dyDescent="0.35">
      <c r="A300" t="s">
        <v>407</v>
      </c>
      <c r="B300" t="s">
        <v>18</v>
      </c>
      <c r="C300" t="str">
        <f>INDEX('GCAM Crosswalk'!M$5:M$36,MATCH(B300,'GCAM Crosswalk'!L$5:L$36,0))</f>
        <v>Africa_Western</v>
      </c>
      <c r="D300" t="s">
        <v>216</v>
      </c>
      <c r="E300" t="str">
        <f>INDEX('GCAM Crosswalk'!J$5:J$111,MATCH(D300,'GCAM Crosswalk'!I$5:I$111,0))</f>
        <v>Commercial</v>
      </c>
      <c r="F300" t="s">
        <v>225</v>
      </c>
      <c r="G300">
        <v>3.73858E-3</v>
      </c>
      <c r="H300">
        <v>8.3688800000000004E-3</v>
      </c>
      <c r="I300">
        <v>1.01662E-2</v>
      </c>
      <c r="J300">
        <v>1.43435E-2</v>
      </c>
      <c r="K300">
        <v>1.671332E-2</v>
      </c>
      <c r="L300">
        <v>2.1561259999999999E-2</v>
      </c>
      <c r="M300">
        <v>3.5198269999999997E-2</v>
      </c>
      <c r="N300">
        <v>5.7679079999999897E-2</v>
      </c>
      <c r="O300">
        <v>9.2530329999999994E-2</v>
      </c>
      <c r="P300">
        <v>0.144965184</v>
      </c>
      <c r="Q300">
        <v>0.21906787999999999</v>
      </c>
      <c r="R300">
        <v>0</v>
      </c>
      <c r="S300">
        <v>0</v>
      </c>
      <c r="T300">
        <v>0</v>
      </c>
      <c r="U300" t="s">
        <v>409</v>
      </c>
    </row>
    <row r="301" spans="1:21" x14ac:dyDescent="0.35">
      <c r="A301" t="s">
        <v>407</v>
      </c>
      <c r="B301" t="s">
        <v>18</v>
      </c>
      <c r="C301" t="str">
        <f>INDEX('GCAM Crosswalk'!M$5:M$36,MATCH(B301,'GCAM Crosswalk'!L$5:L$36,0))</f>
        <v>Africa_Western</v>
      </c>
      <c r="D301" t="s">
        <v>218</v>
      </c>
      <c r="E301" t="str">
        <f>INDEX('GCAM Crosswalk'!J$5:J$111,MATCH(D301,'GCAM Crosswalk'!I$5:I$111,0))</f>
        <v>Commercial</v>
      </c>
      <c r="F301" t="s">
        <v>339</v>
      </c>
      <c r="G301">
        <v>0</v>
      </c>
      <c r="H301" s="3">
        <v>1.00041E-7</v>
      </c>
      <c r="I301" s="3">
        <v>1.00013E-7</v>
      </c>
      <c r="J301" s="3">
        <v>9.9992E-8</v>
      </c>
      <c r="K301" s="3">
        <v>1.06835999999999E-7</v>
      </c>
      <c r="L301" s="3">
        <v>1.3013469999999999E-7</v>
      </c>
      <c r="M301" s="3">
        <v>1.7945747E-7</v>
      </c>
      <c r="N301" s="3">
        <v>2.3050955E-7</v>
      </c>
      <c r="O301" s="3">
        <v>2.8371006999999998E-7</v>
      </c>
      <c r="P301" s="3">
        <v>3.4149268999999999E-7</v>
      </c>
      <c r="Q301" s="3">
        <v>3.9883666E-7</v>
      </c>
      <c r="R301">
        <v>0</v>
      </c>
      <c r="S301">
        <v>0</v>
      </c>
      <c r="T301">
        <v>0</v>
      </c>
      <c r="U301" t="s">
        <v>409</v>
      </c>
    </row>
    <row r="302" spans="1:21" x14ac:dyDescent="0.35">
      <c r="A302" t="s">
        <v>407</v>
      </c>
      <c r="B302" t="s">
        <v>18</v>
      </c>
      <c r="C302" t="str">
        <f>INDEX('GCAM Crosswalk'!M$5:M$36,MATCH(B302,'GCAM Crosswalk'!L$5:L$36,0))</f>
        <v>Africa_Western</v>
      </c>
      <c r="D302" t="s">
        <v>218</v>
      </c>
      <c r="E302" t="str">
        <f>INDEX('GCAM Crosswalk'!J$5:J$111,MATCH(D302,'GCAM Crosswalk'!I$5:I$111,0))</f>
        <v>Commercial</v>
      </c>
      <c r="F302" t="s">
        <v>411</v>
      </c>
      <c r="G302" s="3">
        <v>9.5230199999999995E-5</v>
      </c>
      <c r="H302" s="3">
        <v>2.0208199999999999E-4</v>
      </c>
      <c r="I302" s="3">
        <v>3.0004000000000001E-4</v>
      </c>
      <c r="J302" s="3">
        <v>4.1136699999999999E-4</v>
      </c>
      <c r="K302" s="3">
        <v>4.3460929999999899E-4</v>
      </c>
      <c r="L302" s="3">
        <v>5.2926259999999995E-4</v>
      </c>
      <c r="M302" s="3">
        <v>8.185175E-4</v>
      </c>
      <c r="N302">
        <v>1.2827779E-3</v>
      </c>
      <c r="O302">
        <v>1.8941426999999999E-3</v>
      </c>
      <c r="P302">
        <v>2.6739601E-3</v>
      </c>
      <c r="Q302">
        <v>3.6093480000000001E-3</v>
      </c>
      <c r="R302">
        <v>0</v>
      </c>
      <c r="S302">
        <v>0</v>
      </c>
      <c r="T302">
        <v>0</v>
      </c>
      <c r="U302" t="s">
        <v>409</v>
      </c>
    </row>
    <row r="303" spans="1:21" x14ac:dyDescent="0.35">
      <c r="A303" t="s">
        <v>407</v>
      </c>
      <c r="B303" t="s">
        <v>18</v>
      </c>
      <c r="C303" t="str">
        <f>INDEX('GCAM Crosswalk'!M$5:M$36,MATCH(B303,'GCAM Crosswalk'!L$5:L$36,0))</f>
        <v>Africa_Western</v>
      </c>
      <c r="D303" t="s">
        <v>319</v>
      </c>
      <c r="E303" t="str">
        <f>INDEX('GCAM Crosswalk'!J$5:J$111,MATCH(D303,'GCAM Crosswalk'!I$5:I$111,0))</f>
        <v>Commercial</v>
      </c>
      <c r="F303" t="s">
        <v>318</v>
      </c>
      <c r="G303">
        <v>0.150953</v>
      </c>
      <c r="H303">
        <v>0.107039</v>
      </c>
      <c r="I303">
        <v>0.13688900000000001</v>
      </c>
      <c r="J303">
        <v>0.232792</v>
      </c>
      <c r="K303">
        <v>0.26281939999999998</v>
      </c>
      <c r="L303">
        <v>0.38008569999999903</v>
      </c>
      <c r="M303">
        <v>0.61966410000000005</v>
      </c>
      <c r="N303">
        <v>0.95973540000000002</v>
      </c>
      <c r="O303">
        <v>1.3702426999999999</v>
      </c>
      <c r="P303">
        <v>1.8301248800000001</v>
      </c>
      <c r="Q303">
        <v>2.3218391</v>
      </c>
      <c r="R303">
        <v>0</v>
      </c>
      <c r="S303">
        <v>0</v>
      </c>
      <c r="T303">
        <v>0</v>
      </c>
      <c r="U303" t="s">
        <v>409</v>
      </c>
    </row>
    <row r="304" spans="1:21" x14ac:dyDescent="0.35">
      <c r="A304" t="s">
        <v>407</v>
      </c>
      <c r="B304" t="s">
        <v>18</v>
      </c>
      <c r="C304" t="str">
        <f>INDEX('GCAM Crosswalk'!M$5:M$36,MATCH(B304,'GCAM Crosswalk'!L$5:L$36,0))</f>
        <v>Africa_Western</v>
      </c>
      <c r="D304" t="s">
        <v>319</v>
      </c>
      <c r="E304" t="str">
        <f>INDEX('GCAM Crosswalk'!J$5:J$111,MATCH(D304,'GCAM Crosswalk'!I$5:I$111,0))</f>
        <v>Commercial</v>
      </c>
      <c r="F304" t="s">
        <v>339</v>
      </c>
      <c r="G304">
        <v>0</v>
      </c>
      <c r="H304" s="3">
        <v>3.1540000000000002E-4</v>
      </c>
      <c r="I304" s="3">
        <v>3.1629999999999999E-4</v>
      </c>
      <c r="J304" s="3">
        <v>2.9770000000000003E-4</v>
      </c>
      <c r="K304" s="3">
        <v>3.3360040000000001E-4</v>
      </c>
      <c r="L304" s="3">
        <v>4.1331320000000002E-4</v>
      </c>
      <c r="M304" s="3">
        <v>5.6128069999999996E-4</v>
      </c>
      <c r="N304" s="3">
        <v>7.6914669999999998E-4</v>
      </c>
      <c r="O304">
        <v>1.0685931999999999E-3</v>
      </c>
      <c r="P304">
        <v>1.4575510499999899E-3</v>
      </c>
      <c r="Q304">
        <v>1.9335945E-3</v>
      </c>
      <c r="R304">
        <v>0</v>
      </c>
      <c r="S304">
        <v>0</v>
      </c>
      <c r="T304">
        <v>0</v>
      </c>
      <c r="U304" t="s">
        <v>409</v>
      </c>
    </row>
    <row r="305" spans="1:21" x14ac:dyDescent="0.35">
      <c r="A305" t="s">
        <v>407</v>
      </c>
      <c r="B305" t="s">
        <v>18</v>
      </c>
      <c r="C305" t="str">
        <f>INDEX('GCAM Crosswalk'!M$5:M$36,MATCH(B305,'GCAM Crosswalk'!L$5:L$36,0))</f>
        <v>Africa_Western</v>
      </c>
      <c r="D305" t="s">
        <v>319</v>
      </c>
      <c r="E305" t="str">
        <f>INDEX('GCAM Crosswalk'!J$5:J$111,MATCH(D305,'GCAM Crosswalk'!I$5:I$111,0))</f>
        <v>Commercial</v>
      </c>
      <c r="F305" t="s">
        <v>225</v>
      </c>
      <c r="G305">
        <v>7.7540999999999999E-3</v>
      </c>
      <c r="H305">
        <v>1.7357500000000001E-2</v>
      </c>
      <c r="I305">
        <v>2.1085300000000001E-2</v>
      </c>
      <c r="J305">
        <v>2.9749100000000001E-2</v>
      </c>
      <c r="K305">
        <v>3.4736830000000003E-2</v>
      </c>
      <c r="L305">
        <v>5.1031020000000003E-2</v>
      </c>
      <c r="M305">
        <v>0.10462251</v>
      </c>
      <c r="N305">
        <v>0.21693825999999999</v>
      </c>
      <c r="O305">
        <v>0.41911308000000003</v>
      </c>
      <c r="P305">
        <v>0.76990023999999901</v>
      </c>
      <c r="Q305">
        <v>1.3218064599999999</v>
      </c>
      <c r="R305">
        <v>0</v>
      </c>
      <c r="S305">
        <v>0</v>
      </c>
      <c r="T305">
        <v>0</v>
      </c>
      <c r="U305" t="s">
        <v>409</v>
      </c>
    </row>
    <row r="306" spans="1:21" x14ac:dyDescent="0.35">
      <c r="A306" t="s">
        <v>407</v>
      </c>
      <c r="B306" t="s">
        <v>18</v>
      </c>
      <c r="C306" t="str">
        <f>INDEX('GCAM Crosswalk'!M$5:M$36,MATCH(B306,'GCAM Crosswalk'!L$5:L$36,0))</f>
        <v>Africa_Western</v>
      </c>
      <c r="D306" t="s">
        <v>319</v>
      </c>
      <c r="E306" t="str">
        <f>INDEX('GCAM Crosswalk'!J$5:J$111,MATCH(D306,'GCAM Crosswalk'!I$5:I$111,0))</f>
        <v>Commercial</v>
      </c>
      <c r="F306" t="s">
        <v>408</v>
      </c>
      <c r="G306">
        <v>0</v>
      </c>
      <c r="H306">
        <v>5.9770999999999999E-3</v>
      </c>
      <c r="I306" s="3">
        <v>3.4999999999999997E-5</v>
      </c>
      <c r="J306" s="3">
        <v>3.4900000000000001E-5</v>
      </c>
      <c r="K306" s="3">
        <v>3.9266210000000001E-5</v>
      </c>
      <c r="L306" s="3">
        <v>4.9857700000000002E-5</v>
      </c>
      <c r="M306" s="3">
        <v>8.0775519999999994E-5</v>
      </c>
      <c r="N306" s="3">
        <v>1.4188199999999999E-4</v>
      </c>
      <c r="O306" s="3">
        <v>2.4635466000000003E-4</v>
      </c>
      <c r="P306" s="3">
        <v>4.2250662000000003E-4</v>
      </c>
      <c r="Q306" s="3">
        <v>6.8743065999999904E-4</v>
      </c>
      <c r="R306">
        <v>0</v>
      </c>
      <c r="S306">
        <v>0</v>
      </c>
      <c r="T306">
        <v>0</v>
      </c>
      <c r="U306" t="s">
        <v>409</v>
      </c>
    </row>
    <row r="307" spans="1:21" x14ac:dyDescent="0.35">
      <c r="A307" t="s">
        <v>407</v>
      </c>
      <c r="B307" t="s">
        <v>18</v>
      </c>
      <c r="C307" t="str">
        <f>INDEX('GCAM Crosswalk'!M$5:M$36,MATCH(B307,'GCAM Crosswalk'!L$5:L$36,0))</f>
        <v>Africa_Western</v>
      </c>
      <c r="D307" t="s">
        <v>319</v>
      </c>
      <c r="E307" t="str">
        <f>INDEX('GCAM Crosswalk'!J$5:J$111,MATCH(D307,'GCAM Crosswalk'!I$5:I$111,0))</f>
        <v>Commercial</v>
      </c>
      <c r="F307" t="s">
        <v>410</v>
      </c>
      <c r="G307">
        <v>0</v>
      </c>
      <c r="H307">
        <v>0</v>
      </c>
      <c r="I307">
        <v>0</v>
      </c>
      <c r="J307">
        <v>0</v>
      </c>
      <c r="K307">
        <v>0</v>
      </c>
      <c r="L307" s="3">
        <v>4.3503099999999996E-9</v>
      </c>
      <c r="M307" s="3">
        <v>1.44426E-7</v>
      </c>
      <c r="N307" s="3">
        <v>4.2941100000000001E-7</v>
      </c>
      <c r="O307" s="3">
        <v>1.0058899999999999E-6</v>
      </c>
      <c r="P307" s="3">
        <v>2.2676900000000001E-6</v>
      </c>
      <c r="Q307" s="3">
        <v>4.5481200000000003E-6</v>
      </c>
      <c r="R307">
        <v>0</v>
      </c>
      <c r="S307">
        <v>0</v>
      </c>
      <c r="T307">
        <v>0</v>
      </c>
      <c r="U307" t="s">
        <v>409</v>
      </c>
    </row>
    <row r="308" spans="1:21" x14ac:dyDescent="0.35">
      <c r="A308" t="s">
        <v>407</v>
      </c>
      <c r="B308" t="s">
        <v>18</v>
      </c>
      <c r="C308" t="str">
        <f>INDEX('GCAM Crosswalk'!M$5:M$36,MATCH(B308,'GCAM Crosswalk'!L$5:L$36,0))</f>
        <v>Africa_Western</v>
      </c>
      <c r="D308" t="s">
        <v>319</v>
      </c>
      <c r="E308" t="str">
        <f>INDEX('GCAM Crosswalk'!J$5:J$111,MATCH(D308,'GCAM Crosswalk'!I$5:I$111,0))</f>
        <v>Commercial</v>
      </c>
      <c r="F308" t="s">
        <v>411</v>
      </c>
      <c r="G308">
        <v>2.2184200000000001E-2</v>
      </c>
      <c r="H308">
        <v>4.7033699999999998E-2</v>
      </c>
      <c r="I308">
        <v>6.9856699999999994E-2</v>
      </c>
      <c r="J308">
        <v>9.5800099999999999E-2</v>
      </c>
      <c r="K308">
        <v>0.105874</v>
      </c>
      <c r="L308">
        <v>0.12962299999999999</v>
      </c>
      <c r="M308">
        <v>0.17784</v>
      </c>
      <c r="N308">
        <v>0.25316558</v>
      </c>
      <c r="O308">
        <v>0.35438488000000001</v>
      </c>
      <c r="P308">
        <v>0.47889273999999898</v>
      </c>
      <c r="Q308">
        <v>0.62784490999999998</v>
      </c>
      <c r="R308">
        <v>0</v>
      </c>
      <c r="S308">
        <v>0</v>
      </c>
      <c r="T308">
        <v>0</v>
      </c>
      <c r="U308" t="s">
        <v>409</v>
      </c>
    </row>
    <row r="309" spans="1:21" x14ac:dyDescent="0.35">
      <c r="A309" t="s">
        <v>407</v>
      </c>
      <c r="B309" t="s">
        <v>18</v>
      </c>
      <c r="C309" t="str">
        <f>INDEX('GCAM Crosswalk'!M$5:M$36,MATCH(B309,'GCAM Crosswalk'!L$5:L$36,0))</f>
        <v>Africa_Western</v>
      </c>
      <c r="D309" t="s">
        <v>351</v>
      </c>
      <c r="E309" t="str">
        <f>INDEX('GCAM Crosswalk'!J$5:J$111,MATCH(D309,'GCAM Crosswalk'!I$5:I$111,0))</f>
        <v>Industry</v>
      </c>
      <c r="F309" t="s">
        <v>225</v>
      </c>
      <c r="G309" s="3">
        <v>2.5115899999999999E-4</v>
      </c>
      <c r="H309" s="3">
        <v>3.3490499999999998E-4</v>
      </c>
      <c r="I309" s="3">
        <v>5.0229699999999996E-4</v>
      </c>
      <c r="J309" s="3">
        <v>6.2788600000000003E-4</v>
      </c>
      <c r="K309" s="3">
        <v>7.3350599999999998E-4</v>
      </c>
      <c r="L309" s="3">
        <v>8.8085625000000004E-4</v>
      </c>
      <c r="M309">
        <v>1.0870476799999999E-3</v>
      </c>
      <c r="N309">
        <v>1.319097145E-3</v>
      </c>
      <c r="O309">
        <v>1.571871997E-3</v>
      </c>
      <c r="P309">
        <v>1.85644201999999E-3</v>
      </c>
      <c r="Q309">
        <v>2.1653382400000001E-3</v>
      </c>
      <c r="R309">
        <v>0</v>
      </c>
      <c r="S309">
        <v>0</v>
      </c>
      <c r="T309">
        <v>0</v>
      </c>
      <c r="U309" t="s">
        <v>409</v>
      </c>
    </row>
    <row r="310" spans="1:21" x14ac:dyDescent="0.35">
      <c r="A310" t="s">
        <v>407</v>
      </c>
      <c r="B310" t="s">
        <v>18</v>
      </c>
      <c r="C310" t="str">
        <f>INDEX('GCAM Crosswalk'!M$5:M$36,MATCH(B310,'GCAM Crosswalk'!L$5:L$36,0))</f>
        <v>Africa_Western</v>
      </c>
      <c r="D310" t="s">
        <v>351</v>
      </c>
      <c r="E310" t="str">
        <f>INDEX('GCAM Crosswalk'!J$5:J$111,MATCH(D310,'GCAM Crosswalk'!I$5:I$111,0))</f>
        <v>Industry</v>
      </c>
      <c r="F310" t="s">
        <v>410</v>
      </c>
      <c r="G310">
        <v>0</v>
      </c>
      <c r="H310">
        <v>0</v>
      </c>
      <c r="I310">
        <v>0</v>
      </c>
      <c r="J310">
        <v>0</v>
      </c>
      <c r="K310">
        <v>0</v>
      </c>
      <c r="L310" s="3">
        <v>8.4431700000000003E-6</v>
      </c>
      <c r="M310" s="3">
        <v>3.140478E-5</v>
      </c>
      <c r="N310" s="3">
        <v>6.6681259999999999E-5</v>
      </c>
      <c r="O310" s="3">
        <v>1.0889713999999999E-4</v>
      </c>
      <c r="P310" s="3">
        <v>1.6119754999999999E-4</v>
      </c>
      <c r="Q310" s="3">
        <v>2.1578716000000001E-4</v>
      </c>
      <c r="R310">
        <v>0</v>
      </c>
      <c r="S310">
        <v>0</v>
      </c>
      <c r="T310">
        <v>0</v>
      </c>
      <c r="U310" t="s">
        <v>409</v>
      </c>
    </row>
    <row r="311" spans="1:21" x14ac:dyDescent="0.35">
      <c r="A311" t="s">
        <v>407</v>
      </c>
      <c r="B311" t="s">
        <v>18</v>
      </c>
      <c r="C311" t="str">
        <f>INDEX('GCAM Crosswalk'!M$5:M$36,MATCH(B311,'GCAM Crosswalk'!L$5:L$36,0))</f>
        <v>Africa_Western</v>
      </c>
      <c r="D311" t="s">
        <v>351</v>
      </c>
      <c r="E311" t="str">
        <f>INDEX('GCAM Crosswalk'!J$5:J$111,MATCH(D311,'GCAM Crosswalk'!I$5:I$111,0))</f>
        <v>Industry</v>
      </c>
      <c r="F311" t="s">
        <v>411</v>
      </c>
      <c r="G311" s="3">
        <v>4.1893239999999997E-5</v>
      </c>
      <c r="H311" s="3">
        <v>8.3701299999999998E-5</v>
      </c>
      <c r="I311" s="3">
        <v>1.2559879999999999E-4</v>
      </c>
      <c r="J311" s="3">
        <v>6.69785E-4</v>
      </c>
      <c r="K311" s="3">
        <v>7.4942450000000001E-4</v>
      </c>
      <c r="L311" s="3">
        <v>8.1859350000000001E-4</v>
      </c>
      <c r="M311" s="3">
        <v>8.9302480000000002E-4</v>
      </c>
      <c r="N311" s="3">
        <v>9.8178831999999995E-4</v>
      </c>
      <c r="O311">
        <v>1.0807404999999999E-3</v>
      </c>
      <c r="P311">
        <v>1.1366026900000001E-3</v>
      </c>
      <c r="Q311">
        <v>1.1451828000000001E-3</v>
      </c>
      <c r="R311">
        <v>0</v>
      </c>
      <c r="S311">
        <v>0</v>
      </c>
      <c r="T311">
        <v>0</v>
      </c>
      <c r="U311" t="s">
        <v>409</v>
      </c>
    </row>
    <row r="312" spans="1:21" x14ac:dyDescent="0.35">
      <c r="A312" t="s">
        <v>407</v>
      </c>
      <c r="B312" t="s">
        <v>18</v>
      </c>
      <c r="C312" t="str">
        <f>INDEX('GCAM Crosswalk'!M$5:M$36,MATCH(B312,'GCAM Crosswalk'!L$5:L$36,0))</f>
        <v>Africa_Western</v>
      </c>
      <c r="D312" t="s">
        <v>412</v>
      </c>
      <c r="E312" t="e">
        <f>INDEX('GCAM Crosswalk'!J$5:J$111,MATCH(D312,'GCAM Crosswalk'!I$5:I$111,0))</f>
        <v>#N/A</v>
      </c>
      <c r="F312" t="s">
        <v>411</v>
      </c>
      <c r="G312">
        <v>3.3882999999999999E-3</v>
      </c>
      <c r="H312">
        <v>6.1139000000000002E-3</v>
      </c>
      <c r="I312">
        <v>4.4780000000000002E-3</v>
      </c>
      <c r="J312">
        <v>3.7583999999999998E-3</v>
      </c>
      <c r="K312">
        <v>4.2460299999999996E-3</v>
      </c>
      <c r="L312">
        <v>4.8652000000000001E-3</v>
      </c>
      <c r="M312">
        <v>5.7381899999999998E-3</v>
      </c>
      <c r="N312">
        <v>6.7812300000000001E-3</v>
      </c>
      <c r="O312">
        <v>7.9407799999999997E-3</v>
      </c>
      <c r="P312">
        <v>9.1489799999999993E-3</v>
      </c>
      <c r="Q312">
        <v>1.0344300000000001E-2</v>
      </c>
      <c r="R312">
        <v>0</v>
      </c>
      <c r="S312">
        <v>0</v>
      </c>
      <c r="T312">
        <v>0</v>
      </c>
      <c r="U312" t="s">
        <v>409</v>
      </c>
    </row>
    <row r="313" spans="1:21" x14ac:dyDescent="0.35">
      <c r="A313" t="s">
        <v>407</v>
      </c>
      <c r="B313" t="s">
        <v>18</v>
      </c>
      <c r="C313" t="str">
        <f>INDEX('GCAM Crosswalk'!M$5:M$36,MATCH(B313,'GCAM Crosswalk'!L$5:L$36,0))</f>
        <v>Africa_Western</v>
      </c>
      <c r="D313" t="s">
        <v>352</v>
      </c>
      <c r="E313" t="str">
        <f>INDEX('GCAM Crosswalk'!J$5:J$111,MATCH(D313,'GCAM Crosswalk'!I$5:I$111,0))</f>
        <v>Industry</v>
      </c>
      <c r="F313" t="s">
        <v>225</v>
      </c>
      <c r="G313" s="3">
        <v>7.1317300000000002E-5</v>
      </c>
      <c r="H313" s="3">
        <v>4.13863E-5</v>
      </c>
      <c r="I313" s="3">
        <v>3.24209E-5</v>
      </c>
      <c r="J313" s="3">
        <v>2.3455399999999999E-5</v>
      </c>
      <c r="K313" s="3">
        <v>4.8860999999999999E-5</v>
      </c>
      <c r="L313" s="3">
        <v>5.7949699999999998E-5</v>
      </c>
      <c r="M313" s="3">
        <v>7.7248400000000004E-5</v>
      </c>
      <c r="N313" s="3">
        <v>1.03774E-4</v>
      </c>
      <c r="O313" s="3">
        <v>1.3646700000000001E-4</v>
      </c>
      <c r="P313" s="3">
        <v>1.7589E-4</v>
      </c>
      <c r="Q313" s="3">
        <v>2.21318E-4</v>
      </c>
      <c r="R313">
        <v>0</v>
      </c>
      <c r="S313">
        <v>0</v>
      </c>
      <c r="T313">
        <v>0</v>
      </c>
      <c r="U313" t="s">
        <v>409</v>
      </c>
    </row>
    <row r="314" spans="1:21" x14ac:dyDescent="0.35">
      <c r="A314" t="s">
        <v>407</v>
      </c>
      <c r="B314" t="s">
        <v>18</v>
      </c>
      <c r="C314" t="str">
        <f>INDEX('GCAM Crosswalk'!M$5:M$36,MATCH(B314,'GCAM Crosswalk'!L$5:L$36,0))</f>
        <v>Africa_Western</v>
      </c>
      <c r="D314" t="s">
        <v>352</v>
      </c>
      <c r="E314" t="str">
        <f>INDEX('GCAM Crosswalk'!J$5:J$111,MATCH(D314,'GCAM Crosswalk'!I$5:I$111,0))</f>
        <v>Industry</v>
      </c>
      <c r="F314" t="s">
        <v>408</v>
      </c>
      <c r="G314" s="3">
        <v>2.7399800000000001E-4</v>
      </c>
      <c r="H314" s="3">
        <v>4.2190199999999999E-4</v>
      </c>
      <c r="I314" s="3">
        <v>2.3644000000000001E-4</v>
      </c>
      <c r="J314" s="3">
        <v>3.3862900000000001E-4</v>
      </c>
      <c r="K314" s="3">
        <v>6.9277800000000001E-4</v>
      </c>
      <c r="L314" s="3">
        <v>7.98166E-4</v>
      </c>
      <c r="M314">
        <v>1.05294E-3</v>
      </c>
      <c r="N314">
        <v>1.36523E-3</v>
      </c>
      <c r="O314">
        <v>1.71656E-3</v>
      </c>
      <c r="P314">
        <v>2.2079600000000001E-3</v>
      </c>
      <c r="Q314">
        <v>2.7731700000000001E-3</v>
      </c>
      <c r="R314">
        <v>0</v>
      </c>
      <c r="S314">
        <v>0</v>
      </c>
      <c r="T314">
        <v>0</v>
      </c>
      <c r="U314" t="s">
        <v>409</v>
      </c>
    </row>
    <row r="315" spans="1:21" x14ac:dyDescent="0.35">
      <c r="A315" t="s">
        <v>407</v>
      </c>
      <c r="B315" t="s">
        <v>18</v>
      </c>
      <c r="C315" t="str">
        <f>INDEX('GCAM Crosswalk'!M$5:M$36,MATCH(B315,'GCAM Crosswalk'!L$5:L$36,0))</f>
        <v>Africa_Western</v>
      </c>
      <c r="D315" t="s">
        <v>352</v>
      </c>
      <c r="E315" t="str">
        <f>INDEX('GCAM Crosswalk'!J$5:J$111,MATCH(D315,'GCAM Crosswalk'!I$5:I$111,0))</f>
        <v>Industry</v>
      </c>
      <c r="F315" t="s">
        <v>411</v>
      </c>
      <c r="G315" s="3">
        <v>6.8547699999999998E-4</v>
      </c>
      <c r="H315" s="3">
        <v>4.9674500000000004E-4</v>
      </c>
      <c r="I315" s="3">
        <v>6.8220599999999998E-4</v>
      </c>
      <c r="J315" s="3">
        <v>5.8001799999999996E-4</v>
      </c>
      <c r="K315">
        <v>1.1228200000000001E-3</v>
      </c>
      <c r="L315">
        <v>1.3369300000000001E-3</v>
      </c>
      <c r="M315">
        <v>1.80579E-3</v>
      </c>
      <c r="N315">
        <v>2.5162499999999998E-3</v>
      </c>
      <c r="O315">
        <v>3.3131800000000002E-3</v>
      </c>
      <c r="P315">
        <v>4.2690100000000002E-3</v>
      </c>
      <c r="Q315">
        <v>5.4308400000000001E-3</v>
      </c>
      <c r="R315">
        <v>0</v>
      </c>
      <c r="S315">
        <v>0</v>
      </c>
      <c r="T315">
        <v>0</v>
      </c>
      <c r="U315" t="s">
        <v>409</v>
      </c>
    </row>
    <row r="316" spans="1:21" x14ac:dyDescent="0.35">
      <c r="A316" t="s">
        <v>407</v>
      </c>
      <c r="B316" t="s">
        <v>18</v>
      </c>
      <c r="C316" t="str">
        <f>INDEX('GCAM Crosswalk'!M$5:M$36,MATCH(B316,'GCAM Crosswalk'!L$5:L$36,0))</f>
        <v>Africa_Western</v>
      </c>
      <c r="D316" t="s">
        <v>370</v>
      </c>
      <c r="E316" t="str">
        <f>INDEX('GCAM Crosswalk'!J$5:J$111,MATCH(D316,'GCAM Crosswalk'!I$5:I$111,0))</f>
        <v>Industry</v>
      </c>
      <c r="F316" t="s">
        <v>225</v>
      </c>
      <c r="G316" s="3">
        <v>6.9141999999999996E-5</v>
      </c>
      <c r="H316" s="3">
        <v>9.2607899999999998E-5</v>
      </c>
      <c r="I316" s="3">
        <v>1.33032E-4</v>
      </c>
      <c r="J316" s="3">
        <v>1.67868E-4</v>
      </c>
      <c r="K316" s="3">
        <v>2.25458E-4</v>
      </c>
      <c r="L316" s="3">
        <v>3.4845699999999999E-4</v>
      </c>
      <c r="M316" s="3">
        <v>6.7969899999999997E-4</v>
      </c>
      <c r="N316">
        <v>1.26723E-3</v>
      </c>
      <c r="O316">
        <v>2.1739900000000002E-3</v>
      </c>
      <c r="P316">
        <v>3.5042900000000002E-3</v>
      </c>
      <c r="Q316">
        <v>5.3296200000000002E-3</v>
      </c>
      <c r="R316">
        <v>0</v>
      </c>
      <c r="S316">
        <v>0</v>
      </c>
      <c r="T316">
        <v>0</v>
      </c>
      <c r="U316" t="s">
        <v>409</v>
      </c>
    </row>
    <row r="317" spans="1:21" x14ac:dyDescent="0.35">
      <c r="A317" t="s">
        <v>407</v>
      </c>
      <c r="B317" t="s">
        <v>18</v>
      </c>
      <c r="C317" t="str">
        <f>INDEX('GCAM Crosswalk'!M$5:M$36,MATCH(B317,'GCAM Crosswalk'!L$5:L$36,0))</f>
        <v>Africa_Western</v>
      </c>
      <c r="D317" t="s">
        <v>371</v>
      </c>
      <c r="E317" t="str">
        <f>INDEX('GCAM Crosswalk'!J$5:J$111,MATCH(D317,'GCAM Crosswalk'!I$5:I$111,0))</f>
        <v>Industry</v>
      </c>
      <c r="F317" t="s">
        <v>225</v>
      </c>
      <c r="G317" s="3">
        <v>1.45334E-4</v>
      </c>
      <c r="H317" s="3">
        <v>1.93699E-4</v>
      </c>
      <c r="I317" s="3">
        <v>2.6036499999999998E-4</v>
      </c>
      <c r="J317" s="3">
        <v>3.3018300000000001E-4</v>
      </c>
      <c r="K317" s="3">
        <v>3.7004799999999999E-4</v>
      </c>
      <c r="L317" s="3">
        <v>4.7322599999999999E-4</v>
      </c>
      <c r="M317" s="3">
        <v>7.7019800000000004E-4</v>
      </c>
      <c r="N317">
        <v>1.2155499999999999E-3</v>
      </c>
      <c r="O317">
        <v>1.77574E-3</v>
      </c>
      <c r="P317">
        <v>2.4545000000000001E-3</v>
      </c>
      <c r="Q317">
        <v>3.23011E-3</v>
      </c>
      <c r="R317">
        <v>0</v>
      </c>
      <c r="S317">
        <v>0</v>
      </c>
      <c r="T317">
        <v>0</v>
      </c>
      <c r="U317" t="s">
        <v>409</v>
      </c>
    </row>
    <row r="318" spans="1:21" x14ac:dyDescent="0.35">
      <c r="A318" t="s">
        <v>407</v>
      </c>
      <c r="B318" t="s">
        <v>18</v>
      </c>
      <c r="C318" t="str">
        <f>INDEX('GCAM Crosswalk'!M$5:M$36,MATCH(B318,'GCAM Crosswalk'!L$5:L$36,0))</f>
        <v>Africa_Western</v>
      </c>
      <c r="D318" t="s">
        <v>372</v>
      </c>
      <c r="E318" t="str">
        <f>INDEX('GCAM Crosswalk'!J$5:J$111,MATCH(D318,'GCAM Crosswalk'!I$5:I$111,0))</f>
        <v>Industry</v>
      </c>
      <c r="F318" t="s">
        <v>225</v>
      </c>
      <c r="G318" s="3">
        <v>1.94367E-4</v>
      </c>
      <c r="H318" s="3">
        <v>2.6715700000000002E-4</v>
      </c>
      <c r="I318" s="3">
        <v>3.5825400000000002E-4</v>
      </c>
      <c r="J318" s="3">
        <v>4.5208200000000003E-4</v>
      </c>
      <c r="K318" s="3">
        <v>5.0666600000000002E-4</v>
      </c>
      <c r="L318" s="3">
        <v>6.4793499999999998E-4</v>
      </c>
      <c r="M318">
        <v>1.05455E-3</v>
      </c>
      <c r="N318">
        <v>1.6643199999999999E-3</v>
      </c>
      <c r="O318">
        <v>2.4313199999999998E-3</v>
      </c>
      <c r="P318">
        <v>3.3606700000000001E-3</v>
      </c>
      <c r="Q318">
        <v>4.4226200000000004E-3</v>
      </c>
      <c r="R318">
        <v>0</v>
      </c>
      <c r="S318">
        <v>0</v>
      </c>
      <c r="T318">
        <v>0</v>
      </c>
      <c r="U318" t="s">
        <v>409</v>
      </c>
    </row>
    <row r="319" spans="1:21" x14ac:dyDescent="0.35">
      <c r="A319" t="s">
        <v>407</v>
      </c>
      <c r="B319" t="s">
        <v>18</v>
      </c>
      <c r="C319" t="str">
        <f>INDEX('GCAM Crosswalk'!M$5:M$36,MATCH(B319,'GCAM Crosswalk'!L$5:L$36,0))</f>
        <v>Africa_Western</v>
      </c>
      <c r="D319" t="s">
        <v>365</v>
      </c>
      <c r="E319" t="str">
        <f>INDEX('GCAM Crosswalk'!J$5:J$111,MATCH(D319,'GCAM Crosswalk'!I$5:I$111,0))</f>
        <v>Industry</v>
      </c>
      <c r="F319" t="s">
        <v>339</v>
      </c>
      <c r="G319">
        <v>2.9720599999999999E-3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409</v>
      </c>
    </row>
    <row r="320" spans="1:21" x14ac:dyDescent="0.35">
      <c r="A320" t="s">
        <v>407</v>
      </c>
      <c r="B320" t="s">
        <v>18</v>
      </c>
      <c r="C320" t="str">
        <f>INDEX('GCAM Crosswalk'!M$5:M$36,MATCH(B320,'GCAM Crosswalk'!L$5:L$36,0))</f>
        <v>Africa_Western</v>
      </c>
      <c r="D320" t="s">
        <v>365</v>
      </c>
      <c r="E320" t="str">
        <f>INDEX('GCAM Crosswalk'!J$5:J$111,MATCH(D320,'GCAM Crosswalk'!I$5:I$111,0))</f>
        <v>Industry</v>
      </c>
      <c r="F320" t="s">
        <v>225</v>
      </c>
      <c r="G320">
        <v>0</v>
      </c>
      <c r="H320" s="3">
        <v>2.5115800000000002E-4</v>
      </c>
      <c r="I320">
        <v>1.438148E-3</v>
      </c>
      <c r="J320">
        <v>2.4391449999999898E-3</v>
      </c>
      <c r="K320">
        <v>3.034199E-3</v>
      </c>
      <c r="L320">
        <v>5.9826749999999998E-3</v>
      </c>
      <c r="M320">
        <v>3.1287524999999997E-2</v>
      </c>
      <c r="N320">
        <v>0.1146071151</v>
      </c>
      <c r="O320">
        <v>0.29100182499999999</v>
      </c>
      <c r="P320">
        <v>0.57462874799999897</v>
      </c>
      <c r="Q320">
        <v>0.95387557000000001</v>
      </c>
      <c r="R320">
        <v>0</v>
      </c>
      <c r="S320">
        <v>0</v>
      </c>
      <c r="T320">
        <v>0</v>
      </c>
      <c r="U320" t="s">
        <v>409</v>
      </c>
    </row>
    <row r="321" spans="1:21" x14ac:dyDescent="0.35">
      <c r="A321" t="s">
        <v>407</v>
      </c>
      <c r="B321" t="s">
        <v>18</v>
      </c>
      <c r="C321" t="str">
        <f>INDEX('GCAM Crosswalk'!M$5:M$36,MATCH(B321,'GCAM Crosswalk'!L$5:L$36,0))</f>
        <v>Africa_Western</v>
      </c>
      <c r="D321" t="s">
        <v>365</v>
      </c>
      <c r="E321" t="str">
        <f>INDEX('GCAM Crosswalk'!J$5:J$111,MATCH(D321,'GCAM Crosswalk'!I$5:I$111,0))</f>
        <v>Industry</v>
      </c>
      <c r="F321" t="s">
        <v>408</v>
      </c>
      <c r="G321">
        <v>2.0929999999999998E-3</v>
      </c>
      <c r="H321">
        <v>8.03712E-3</v>
      </c>
      <c r="I321">
        <v>2.5953199999999999E-3</v>
      </c>
      <c r="J321">
        <v>1.0674299999999999E-2</v>
      </c>
      <c r="K321">
        <v>1.311183E-2</v>
      </c>
      <c r="L321">
        <v>1.442207E-2</v>
      </c>
      <c r="M321">
        <v>2.8953130000000001E-2</v>
      </c>
      <c r="N321">
        <v>8.1019919999999995E-2</v>
      </c>
      <c r="O321">
        <v>0.18041483799999999</v>
      </c>
      <c r="P321">
        <v>0.32690184999999999</v>
      </c>
      <c r="Q321">
        <v>0.50051369999999995</v>
      </c>
      <c r="R321">
        <v>0</v>
      </c>
      <c r="S321">
        <v>0</v>
      </c>
      <c r="T321">
        <v>0</v>
      </c>
      <c r="U321" t="s">
        <v>409</v>
      </c>
    </row>
    <row r="322" spans="1:21" x14ac:dyDescent="0.35">
      <c r="A322" t="s">
        <v>407</v>
      </c>
      <c r="B322" t="s">
        <v>18</v>
      </c>
      <c r="C322" t="str">
        <f>INDEX('GCAM Crosswalk'!M$5:M$36,MATCH(B322,'GCAM Crosswalk'!L$5:L$36,0))</f>
        <v>Africa_Western</v>
      </c>
      <c r="D322" t="s">
        <v>365</v>
      </c>
      <c r="E322" t="str">
        <f>INDEX('GCAM Crosswalk'!J$5:J$111,MATCH(D322,'GCAM Crosswalk'!I$5:I$111,0))</f>
        <v>Industry</v>
      </c>
      <c r="F322" t="s">
        <v>410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1.48398E-3</v>
      </c>
      <c r="M322">
        <v>1.5190270000000001E-2</v>
      </c>
      <c r="N322">
        <v>5.9720576999999997E-2</v>
      </c>
      <c r="O322">
        <v>0.155827201</v>
      </c>
      <c r="P322">
        <v>0.31354722000000002</v>
      </c>
      <c r="Q322">
        <v>0.52955565000000004</v>
      </c>
      <c r="R322">
        <v>0</v>
      </c>
      <c r="S322">
        <v>0</v>
      </c>
      <c r="T322">
        <v>0</v>
      </c>
      <c r="U322" t="s">
        <v>409</v>
      </c>
    </row>
    <row r="323" spans="1:21" x14ac:dyDescent="0.35">
      <c r="A323" t="s">
        <v>407</v>
      </c>
      <c r="B323" t="s">
        <v>18</v>
      </c>
      <c r="C323" t="str">
        <f>INDEX('GCAM Crosswalk'!M$5:M$36,MATCH(B323,'GCAM Crosswalk'!L$5:L$36,0))</f>
        <v>Africa_Western</v>
      </c>
      <c r="D323" t="s">
        <v>373</v>
      </c>
      <c r="E323" t="str">
        <f>INDEX('GCAM Crosswalk'!J$5:J$111,MATCH(D323,'GCAM Crosswalk'!I$5:I$111,0))</f>
        <v>Industry</v>
      </c>
      <c r="F323" t="s">
        <v>225</v>
      </c>
      <c r="G323">
        <v>1.4282699999999999E-3</v>
      </c>
      <c r="H323">
        <v>2.0877199999999999E-3</v>
      </c>
      <c r="I323">
        <v>2.81351E-3</v>
      </c>
      <c r="J323">
        <v>3.48432E-3</v>
      </c>
      <c r="K323">
        <v>3.9503400000000001E-3</v>
      </c>
      <c r="L323">
        <v>4.4104799999999996E-3</v>
      </c>
      <c r="M323">
        <v>4.9171800000000002E-3</v>
      </c>
      <c r="N323">
        <v>5.60495E-3</v>
      </c>
      <c r="O323">
        <v>6.3641399999999999E-3</v>
      </c>
      <c r="P323">
        <v>7.2908199999999999E-3</v>
      </c>
      <c r="Q323">
        <v>8.2392999999999997E-3</v>
      </c>
      <c r="R323">
        <v>0</v>
      </c>
      <c r="S323">
        <v>0</v>
      </c>
      <c r="T323">
        <v>0</v>
      </c>
      <c r="U323" t="s">
        <v>409</v>
      </c>
    </row>
    <row r="324" spans="1:21" x14ac:dyDescent="0.35">
      <c r="A324" t="s">
        <v>407</v>
      </c>
      <c r="B324" t="s">
        <v>18</v>
      </c>
      <c r="C324" t="str">
        <f>INDEX('GCAM Crosswalk'!M$5:M$36,MATCH(B324,'GCAM Crosswalk'!L$5:L$36,0))</f>
        <v>Africa_Western</v>
      </c>
      <c r="D324" t="s">
        <v>361</v>
      </c>
      <c r="E324" t="str">
        <f>INDEX('GCAM Crosswalk'!J$5:J$111,MATCH(D324,'GCAM Crosswalk'!I$5:I$111,0))</f>
        <v>Industry</v>
      </c>
      <c r="F324" t="s">
        <v>318</v>
      </c>
      <c r="G324">
        <v>0</v>
      </c>
      <c r="H324">
        <v>0</v>
      </c>
      <c r="I324" s="3">
        <v>3.3489700000000002E-4</v>
      </c>
      <c r="J324" s="3">
        <v>7.5349599999999998E-4</v>
      </c>
      <c r="K324" s="3">
        <v>8.0065999999999905E-4</v>
      </c>
      <c r="L324" s="3">
        <v>8.6795199999999996E-4</v>
      </c>
      <c r="M324" s="3">
        <v>9.1173929999999995E-4</v>
      </c>
      <c r="N324">
        <v>1.0049144999999999E-3</v>
      </c>
      <c r="O324">
        <v>1.1656016999999901E-3</v>
      </c>
      <c r="P324">
        <v>1.2882078999999901E-3</v>
      </c>
      <c r="Q324">
        <v>1.3660711E-3</v>
      </c>
      <c r="R324">
        <v>0</v>
      </c>
      <c r="S324">
        <v>0</v>
      </c>
      <c r="T324">
        <v>0</v>
      </c>
      <c r="U324" t="s">
        <v>409</v>
      </c>
    </row>
    <row r="325" spans="1:21" x14ac:dyDescent="0.35">
      <c r="A325" t="s">
        <v>407</v>
      </c>
      <c r="B325" t="s">
        <v>18</v>
      </c>
      <c r="C325" t="str">
        <f>INDEX('GCAM Crosswalk'!M$5:M$36,MATCH(B325,'GCAM Crosswalk'!L$5:L$36,0))</f>
        <v>Africa_Western</v>
      </c>
      <c r="D325" t="s">
        <v>361</v>
      </c>
      <c r="E325" t="str">
        <f>INDEX('GCAM Crosswalk'!J$5:J$111,MATCH(D325,'GCAM Crosswalk'!I$5:I$111,0))</f>
        <v>Industry</v>
      </c>
      <c r="F325" t="s">
        <v>225</v>
      </c>
      <c r="G325">
        <v>0</v>
      </c>
      <c r="H325" s="3">
        <v>1.674E-4</v>
      </c>
      <c r="I325">
        <v>2.0929799999999999E-3</v>
      </c>
      <c r="J325">
        <v>2.9058899999999999E-3</v>
      </c>
      <c r="K325">
        <v>3.3547989999999999E-3</v>
      </c>
      <c r="L325">
        <v>3.85180462E-3</v>
      </c>
      <c r="M325">
        <v>4.4265763199999898E-3</v>
      </c>
      <c r="N325">
        <v>5.0157144999999998E-3</v>
      </c>
      <c r="O325">
        <v>5.7082183449999897E-3</v>
      </c>
      <c r="P325">
        <v>6.3762007899999902E-3</v>
      </c>
      <c r="Q325">
        <v>6.9876971700000004E-3</v>
      </c>
      <c r="R325">
        <v>0</v>
      </c>
      <c r="S325">
        <v>0</v>
      </c>
      <c r="T325">
        <v>0</v>
      </c>
      <c r="U325" t="s">
        <v>409</v>
      </c>
    </row>
    <row r="326" spans="1:21" x14ac:dyDescent="0.35">
      <c r="A326" t="s">
        <v>407</v>
      </c>
      <c r="B326" t="s">
        <v>18</v>
      </c>
      <c r="C326" t="str">
        <f>INDEX('GCAM Crosswalk'!M$5:M$36,MATCH(B326,'GCAM Crosswalk'!L$5:L$36,0))</f>
        <v>Africa_Western</v>
      </c>
      <c r="D326" t="s">
        <v>361</v>
      </c>
      <c r="E326" t="str">
        <f>INDEX('GCAM Crosswalk'!J$5:J$111,MATCH(D326,'GCAM Crosswalk'!I$5:I$111,0))</f>
        <v>Industry</v>
      </c>
      <c r="F326" t="s">
        <v>410</v>
      </c>
      <c r="G326">
        <v>0</v>
      </c>
      <c r="H326">
        <v>0</v>
      </c>
      <c r="I326">
        <v>0</v>
      </c>
      <c r="J326">
        <v>0</v>
      </c>
      <c r="K326">
        <v>0</v>
      </c>
      <c r="L326" s="3">
        <v>1.40613E-5</v>
      </c>
      <c r="M326" s="3">
        <v>5.3296699999999899E-5</v>
      </c>
      <c r="N326" s="3">
        <v>1.1548484E-4</v>
      </c>
      <c r="O326" s="3">
        <v>1.9579090999999999E-4</v>
      </c>
      <c r="P326" s="3">
        <v>2.9843637E-4</v>
      </c>
      <c r="Q326" s="3">
        <v>4.0758329999999998E-4</v>
      </c>
      <c r="R326">
        <v>0</v>
      </c>
      <c r="S326">
        <v>0</v>
      </c>
      <c r="T326">
        <v>0</v>
      </c>
      <c r="U326" t="s">
        <v>409</v>
      </c>
    </row>
    <row r="327" spans="1:21" x14ac:dyDescent="0.35">
      <c r="A327" t="s">
        <v>407</v>
      </c>
      <c r="B327" t="s">
        <v>18</v>
      </c>
      <c r="C327" t="str">
        <f>INDEX('GCAM Crosswalk'!M$5:M$36,MATCH(B327,'GCAM Crosswalk'!L$5:L$36,0))</f>
        <v>Africa_Western</v>
      </c>
      <c r="D327" t="s">
        <v>361</v>
      </c>
      <c r="E327" t="str">
        <f>INDEX('GCAM Crosswalk'!J$5:J$111,MATCH(D327,'GCAM Crosswalk'!I$5:I$111,0))</f>
        <v>Industry</v>
      </c>
      <c r="F327" t="s">
        <v>411</v>
      </c>
      <c r="G327">
        <v>0</v>
      </c>
      <c r="H327">
        <v>0</v>
      </c>
      <c r="I327">
        <v>1.1073910000000001E-3</v>
      </c>
      <c r="J327">
        <v>1.086095E-3</v>
      </c>
      <c r="K327">
        <v>1.2312953E-3</v>
      </c>
      <c r="L327">
        <v>1.3901648E-3</v>
      </c>
      <c r="M327">
        <v>1.5673714999999901E-3</v>
      </c>
      <c r="N327">
        <v>1.7740506399999999E-3</v>
      </c>
      <c r="O327">
        <v>2.0071598E-3</v>
      </c>
      <c r="P327">
        <v>2.1517419999999999E-3</v>
      </c>
      <c r="Q327">
        <v>2.1837177999999998E-3</v>
      </c>
      <c r="R327">
        <v>0</v>
      </c>
      <c r="S327">
        <v>0</v>
      </c>
      <c r="T327">
        <v>0</v>
      </c>
      <c r="U327" t="s">
        <v>409</v>
      </c>
    </row>
    <row r="328" spans="1:21" x14ac:dyDescent="0.35">
      <c r="A328" t="s">
        <v>407</v>
      </c>
      <c r="B328" t="s">
        <v>18</v>
      </c>
      <c r="C328" t="str">
        <f>INDEX('GCAM Crosswalk'!M$5:M$36,MATCH(B328,'GCAM Crosswalk'!L$5:L$36,0))</f>
        <v>Africa_Western</v>
      </c>
      <c r="D328" t="s">
        <v>374</v>
      </c>
      <c r="E328" t="str">
        <f>INDEX('GCAM Crosswalk'!J$5:J$111,MATCH(D328,'GCAM Crosswalk'!I$5:I$111,0))</f>
        <v>Industry</v>
      </c>
      <c r="F328" t="s">
        <v>225</v>
      </c>
      <c r="G328" s="3">
        <v>4.3185000000000001E-4</v>
      </c>
      <c r="H328" s="3">
        <v>8.3283100000000002E-4</v>
      </c>
      <c r="I328">
        <v>1.04751E-3</v>
      </c>
      <c r="J328">
        <v>1.2517299999999999E-3</v>
      </c>
      <c r="K328">
        <v>2.4564700000000001E-3</v>
      </c>
      <c r="L328">
        <v>3.37682E-3</v>
      </c>
      <c r="M328">
        <v>4.9689000000000001E-3</v>
      </c>
      <c r="N328">
        <v>7.1963299999999999E-3</v>
      </c>
      <c r="O328">
        <v>1.0200600000000001E-2</v>
      </c>
      <c r="P328">
        <v>1.4122600000000001E-2</v>
      </c>
      <c r="Q328">
        <v>1.9052400000000001E-2</v>
      </c>
      <c r="R328">
        <v>0</v>
      </c>
      <c r="S328">
        <v>0</v>
      </c>
      <c r="T328">
        <v>0</v>
      </c>
      <c r="U328" t="s">
        <v>409</v>
      </c>
    </row>
    <row r="329" spans="1:21" x14ac:dyDescent="0.35">
      <c r="A329" t="s">
        <v>407</v>
      </c>
      <c r="B329" t="s">
        <v>18</v>
      </c>
      <c r="C329" t="str">
        <f>INDEX('GCAM Crosswalk'!M$5:M$36,MATCH(B329,'GCAM Crosswalk'!L$5:L$36,0))</f>
        <v>Africa_Western</v>
      </c>
      <c r="D329" t="s">
        <v>375</v>
      </c>
      <c r="E329" t="str">
        <f>INDEX('GCAM Crosswalk'!J$5:J$111,MATCH(D329,'GCAM Crosswalk'!I$5:I$111,0))</f>
        <v>Industry</v>
      </c>
      <c r="F329" t="s">
        <v>225</v>
      </c>
      <c r="G329">
        <v>1.14349E-3</v>
      </c>
      <c r="H329">
        <v>2.2600300000000001E-3</v>
      </c>
      <c r="I329">
        <v>2.6305E-3</v>
      </c>
      <c r="J329">
        <v>3.0857800000000002E-3</v>
      </c>
      <c r="K329">
        <v>3.3980400000000002E-3</v>
      </c>
      <c r="L329">
        <v>3.8934299999999998E-3</v>
      </c>
      <c r="M329">
        <v>4.8083600000000002E-3</v>
      </c>
      <c r="N329">
        <v>5.9219499999999996E-3</v>
      </c>
      <c r="O329">
        <v>7.1749500000000003E-3</v>
      </c>
      <c r="P329">
        <v>8.5446800000000007E-3</v>
      </c>
      <c r="Q329">
        <v>9.99975E-3</v>
      </c>
      <c r="R329">
        <v>0</v>
      </c>
      <c r="S329">
        <v>0</v>
      </c>
      <c r="T329">
        <v>0</v>
      </c>
      <c r="U329" t="s">
        <v>409</v>
      </c>
    </row>
    <row r="330" spans="1:21" x14ac:dyDescent="0.35">
      <c r="A330" t="s">
        <v>407</v>
      </c>
      <c r="B330" t="s">
        <v>18</v>
      </c>
      <c r="C330" t="str">
        <f>INDEX('GCAM Crosswalk'!M$5:M$36,MATCH(B330,'GCAM Crosswalk'!L$5:L$36,0))</f>
        <v>Africa_Western</v>
      </c>
      <c r="D330" t="s">
        <v>376</v>
      </c>
      <c r="E330" t="str">
        <f>INDEX('GCAM Crosswalk'!J$5:J$111,MATCH(D330,'GCAM Crosswalk'!I$5:I$111,0))</f>
        <v>Industry</v>
      </c>
      <c r="F330" t="s">
        <v>225</v>
      </c>
      <c r="G330">
        <v>2.1850200000000002E-3</v>
      </c>
      <c r="H330">
        <v>4.3807899999999999E-3</v>
      </c>
      <c r="I330">
        <v>5.1134500000000003E-3</v>
      </c>
      <c r="J330">
        <v>5.99593E-3</v>
      </c>
      <c r="K330">
        <v>9.6104099999999998E-3</v>
      </c>
      <c r="L330">
        <v>1.10118E-2</v>
      </c>
      <c r="M330">
        <v>1.36005E-2</v>
      </c>
      <c r="N330">
        <v>1.6751800000000001E-2</v>
      </c>
      <c r="O330">
        <v>2.0297599999999999E-2</v>
      </c>
      <c r="P330">
        <v>2.4174600000000001E-2</v>
      </c>
      <c r="Q330">
        <v>2.8293800000000001E-2</v>
      </c>
      <c r="R330">
        <v>0</v>
      </c>
      <c r="S330">
        <v>0</v>
      </c>
      <c r="T330">
        <v>0</v>
      </c>
      <c r="U330" t="s">
        <v>409</v>
      </c>
    </row>
    <row r="331" spans="1:21" x14ac:dyDescent="0.35">
      <c r="A331" t="s">
        <v>407</v>
      </c>
      <c r="B331" t="s">
        <v>18</v>
      </c>
      <c r="C331" t="str">
        <f>INDEX('GCAM Crosswalk'!M$5:M$36,MATCH(B331,'GCAM Crosswalk'!L$5:L$36,0))</f>
        <v>Africa_Western</v>
      </c>
      <c r="D331" t="s">
        <v>377</v>
      </c>
      <c r="E331" t="str">
        <f>INDEX('GCAM Crosswalk'!J$5:J$111,MATCH(D331,'GCAM Crosswalk'!I$5:I$111,0))</f>
        <v>Industry</v>
      </c>
      <c r="F331" t="s">
        <v>225</v>
      </c>
      <c r="G331">
        <v>2.0757499999999999E-3</v>
      </c>
      <c r="H331">
        <v>4.16592E-3</v>
      </c>
      <c r="I331">
        <v>4.8628600000000001E-3</v>
      </c>
      <c r="J331">
        <v>5.7028699999999996E-3</v>
      </c>
      <c r="K331">
        <v>9.1348499999999999E-3</v>
      </c>
      <c r="L331">
        <v>1.04666E-2</v>
      </c>
      <c r="M331">
        <v>1.2926200000000001E-2</v>
      </c>
      <c r="N331">
        <v>1.5919800000000001E-2</v>
      </c>
      <c r="O331">
        <v>1.9288199999999998E-2</v>
      </c>
      <c r="P331">
        <v>2.2970500000000001E-2</v>
      </c>
      <c r="Q331">
        <v>2.6882099999999999E-2</v>
      </c>
      <c r="R331">
        <v>0</v>
      </c>
      <c r="S331">
        <v>0</v>
      </c>
      <c r="T331">
        <v>0</v>
      </c>
      <c r="U331" t="s">
        <v>409</v>
      </c>
    </row>
    <row r="332" spans="1:21" x14ac:dyDescent="0.35">
      <c r="A332" t="s">
        <v>407</v>
      </c>
      <c r="B332" t="s">
        <v>18</v>
      </c>
      <c r="C332" t="str">
        <f>INDEX('GCAM Crosswalk'!M$5:M$36,MATCH(B332,'GCAM Crosswalk'!L$5:L$36,0))</f>
        <v>Africa_Western</v>
      </c>
      <c r="D332" t="s">
        <v>362</v>
      </c>
      <c r="E332" t="str">
        <f>INDEX('GCAM Crosswalk'!J$5:J$111,MATCH(D332,'GCAM Crosswalk'!I$5:I$111,0))</f>
        <v>Industry</v>
      </c>
      <c r="F332" t="s">
        <v>318</v>
      </c>
      <c r="G332">
        <v>0.39380599999999999</v>
      </c>
      <c r="H332">
        <v>0.96377199999999996</v>
      </c>
      <c r="I332">
        <v>1.26508</v>
      </c>
      <c r="J332">
        <v>1.6302827</v>
      </c>
      <c r="K332">
        <v>1.8368300369999999</v>
      </c>
      <c r="L332">
        <v>2.3490793280000002</v>
      </c>
      <c r="M332">
        <v>3.6868651879999899</v>
      </c>
      <c r="N332">
        <v>5.4856920609999902</v>
      </c>
      <c r="O332">
        <v>7.4978449039999999</v>
      </c>
      <c r="P332">
        <v>9.6114534311999904</v>
      </c>
      <c r="Q332">
        <v>11.575204963999999</v>
      </c>
      <c r="R332">
        <v>0</v>
      </c>
      <c r="S332">
        <v>0</v>
      </c>
      <c r="T332">
        <v>0</v>
      </c>
      <c r="U332" t="s">
        <v>409</v>
      </c>
    </row>
    <row r="333" spans="1:21" x14ac:dyDescent="0.35">
      <c r="A333" t="s">
        <v>407</v>
      </c>
      <c r="B333" t="s">
        <v>18</v>
      </c>
      <c r="C333" t="str">
        <f>INDEX('GCAM Crosswalk'!M$5:M$36,MATCH(B333,'GCAM Crosswalk'!L$5:L$36,0))</f>
        <v>Africa_Western</v>
      </c>
      <c r="D333" t="s">
        <v>362</v>
      </c>
      <c r="E333" t="str">
        <f>INDEX('GCAM Crosswalk'!J$5:J$111,MATCH(D333,'GCAM Crosswalk'!I$5:I$111,0))</f>
        <v>Industry</v>
      </c>
      <c r="F333" t="s">
        <v>339</v>
      </c>
      <c r="G333" s="3">
        <v>8.6000000000000007E-6</v>
      </c>
      <c r="H333">
        <v>0</v>
      </c>
      <c r="I333" s="3">
        <v>7.7740000000000003E-4</v>
      </c>
      <c r="J333">
        <v>1.07879E-2</v>
      </c>
      <c r="K333">
        <v>1.233977E-2</v>
      </c>
      <c r="L333">
        <v>1.5403740000000001E-2</v>
      </c>
      <c r="M333">
        <v>2.5214609999999998E-2</v>
      </c>
      <c r="N333">
        <v>4.2778209999999997E-2</v>
      </c>
      <c r="O333">
        <v>6.9814092999999994E-2</v>
      </c>
      <c r="P333">
        <v>0.107328573</v>
      </c>
      <c r="Q333">
        <v>0.1564031126</v>
      </c>
      <c r="R333">
        <v>0</v>
      </c>
      <c r="S333">
        <v>0</v>
      </c>
      <c r="T333">
        <v>0</v>
      </c>
      <c r="U333" t="s">
        <v>409</v>
      </c>
    </row>
    <row r="334" spans="1:21" x14ac:dyDescent="0.35">
      <c r="A334" t="s">
        <v>407</v>
      </c>
      <c r="B334" t="s">
        <v>18</v>
      </c>
      <c r="C334" t="str">
        <f>INDEX('GCAM Crosswalk'!M$5:M$36,MATCH(B334,'GCAM Crosswalk'!L$5:L$36,0))</f>
        <v>Africa_Western</v>
      </c>
      <c r="D334" t="s">
        <v>362</v>
      </c>
      <c r="E334" t="str">
        <f>INDEX('GCAM Crosswalk'!J$5:J$111,MATCH(D334,'GCAM Crosswalk'!I$5:I$111,0))</f>
        <v>Industry</v>
      </c>
      <c r="F334" t="s">
        <v>225</v>
      </c>
      <c r="G334">
        <v>2.9350000000000001E-2</v>
      </c>
      <c r="H334">
        <v>3.6734099999999999E-2</v>
      </c>
      <c r="I334">
        <v>4.6914999999999998E-2</v>
      </c>
      <c r="J334">
        <v>6.0317099999999998E-2</v>
      </c>
      <c r="K334">
        <v>5.4292300000000002E-2</v>
      </c>
      <c r="L334">
        <v>7.8527550000000002E-2</v>
      </c>
      <c r="M334">
        <v>0.18463529000000001</v>
      </c>
      <c r="N334">
        <v>0.37693357999999999</v>
      </c>
      <c r="O334">
        <v>0.66727219000000004</v>
      </c>
      <c r="P334">
        <v>1.09296544</v>
      </c>
      <c r="Q334">
        <v>1.694459175</v>
      </c>
      <c r="R334">
        <v>0</v>
      </c>
      <c r="S334">
        <v>0</v>
      </c>
      <c r="T334">
        <v>0</v>
      </c>
      <c r="U334" t="s">
        <v>409</v>
      </c>
    </row>
    <row r="335" spans="1:21" x14ac:dyDescent="0.35">
      <c r="A335" t="s">
        <v>407</v>
      </c>
      <c r="B335" t="s">
        <v>18</v>
      </c>
      <c r="C335" t="str">
        <f>INDEX('GCAM Crosswalk'!M$5:M$36,MATCH(B335,'GCAM Crosswalk'!L$5:L$36,0))</f>
        <v>Africa_Western</v>
      </c>
      <c r="D335" t="s">
        <v>362</v>
      </c>
      <c r="E335" t="str">
        <f>INDEX('GCAM Crosswalk'!J$5:J$111,MATCH(D335,'GCAM Crosswalk'!I$5:I$111,0))</f>
        <v>Industry</v>
      </c>
      <c r="F335" t="s">
        <v>408</v>
      </c>
      <c r="G335">
        <v>2.13939E-2</v>
      </c>
      <c r="H335">
        <v>0.17587800000000001</v>
      </c>
      <c r="I335">
        <v>0.18190700000000001</v>
      </c>
      <c r="J335">
        <v>0.26054699999999997</v>
      </c>
      <c r="K335">
        <v>0.2987496</v>
      </c>
      <c r="L335">
        <v>0.37175849999999999</v>
      </c>
      <c r="M335">
        <v>0.61045389999999999</v>
      </c>
      <c r="N335">
        <v>1.0166405999999999</v>
      </c>
      <c r="O335">
        <v>1.5907673</v>
      </c>
      <c r="P335">
        <v>2.3861872900000001</v>
      </c>
      <c r="Q335">
        <v>3.4107776200000002</v>
      </c>
      <c r="R335">
        <v>0</v>
      </c>
      <c r="S335">
        <v>0</v>
      </c>
      <c r="T335">
        <v>0</v>
      </c>
      <c r="U335" t="s">
        <v>409</v>
      </c>
    </row>
    <row r="336" spans="1:21" x14ac:dyDescent="0.35">
      <c r="A336" t="s">
        <v>407</v>
      </c>
      <c r="B336" t="s">
        <v>18</v>
      </c>
      <c r="C336" t="str">
        <f>INDEX('GCAM Crosswalk'!M$5:M$36,MATCH(B336,'GCAM Crosswalk'!L$5:L$36,0))</f>
        <v>Africa_Western</v>
      </c>
      <c r="D336" t="s">
        <v>362</v>
      </c>
      <c r="E336" t="str">
        <f>INDEX('GCAM Crosswalk'!J$5:J$111,MATCH(D336,'GCAM Crosswalk'!I$5:I$111,0))</f>
        <v>Industry</v>
      </c>
      <c r="F336" t="s">
        <v>410</v>
      </c>
      <c r="G336">
        <v>0</v>
      </c>
      <c r="H336">
        <v>0</v>
      </c>
      <c r="I336">
        <v>0</v>
      </c>
      <c r="J336">
        <v>0</v>
      </c>
      <c r="K336">
        <v>0</v>
      </c>
      <c r="L336" s="3">
        <v>7.9249799999999999E-4</v>
      </c>
      <c r="M336">
        <v>1.2808248E-2</v>
      </c>
      <c r="N336">
        <v>4.0142443E-2</v>
      </c>
      <c r="O336">
        <v>8.6607506000000001E-2</v>
      </c>
      <c r="P336">
        <v>0.16198174099999901</v>
      </c>
      <c r="Q336">
        <v>0.28007214449999901</v>
      </c>
      <c r="R336">
        <v>0</v>
      </c>
      <c r="S336">
        <v>0</v>
      </c>
      <c r="T336">
        <v>0</v>
      </c>
      <c r="U336" t="s">
        <v>409</v>
      </c>
    </row>
    <row r="337" spans="1:21" x14ac:dyDescent="0.35">
      <c r="A337" t="s">
        <v>407</v>
      </c>
      <c r="B337" t="s">
        <v>18</v>
      </c>
      <c r="C337" t="str">
        <f>INDEX('GCAM Crosswalk'!M$5:M$36,MATCH(B337,'GCAM Crosswalk'!L$5:L$36,0))</f>
        <v>Africa_Western</v>
      </c>
      <c r="D337" t="s">
        <v>362</v>
      </c>
      <c r="E337" t="str">
        <f>INDEX('GCAM Crosswalk'!J$5:J$111,MATCH(D337,'GCAM Crosswalk'!I$5:I$111,0))</f>
        <v>Industry</v>
      </c>
      <c r="F337" t="s">
        <v>411</v>
      </c>
      <c r="G337">
        <v>3.85823E-2</v>
      </c>
      <c r="H337">
        <v>8.1333299999999997E-2</v>
      </c>
      <c r="I337">
        <v>7.9672900000000005E-2</v>
      </c>
      <c r="J337">
        <v>0.11912300000000001</v>
      </c>
      <c r="K337">
        <v>0.13309099999999999</v>
      </c>
      <c r="L337">
        <v>0.16241449999999999</v>
      </c>
      <c r="M337">
        <v>0.2610383</v>
      </c>
      <c r="N337">
        <v>0.44680589999999998</v>
      </c>
      <c r="O337">
        <v>0.71944483999999997</v>
      </c>
      <c r="P337">
        <v>1.0831443999999999</v>
      </c>
      <c r="Q337">
        <v>1.5480864510000001</v>
      </c>
      <c r="R337">
        <v>0</v>
      </c>
      <c r="S337">
        <v>0</v>
      </c>
      <c r="T337">
        <v>0</v>
      </c>
      <c r="U337" t="s">
        <v>409</v>
      </c>
    </row>
    <row r="338" spans="1:21" x14ac:dyDescent="0.35">
      <c r="A338" t="s">
        <v>407</v>
      </c>
      <c r="B338" t="s">
        <v>18</v>
      </c>
      <c r="C338" t="str">
        <f>INDEX('GCAM Crosswalk'!M$5:M$36,MATCH(B338,'GCAM Crosswalk'!L$5:L$36,0))</f>
        <v>Africa_Western</v>
      </c>
      <c r="D338" t="s">
        <v>366</v>
      </c>
      <c r="E338" t="str">
        <f>INDEX('GCAM Crosswalk'!J$5:J$111,MATCH(D338,'GCAM Crosswalk'!I$5:I$111,0))</f>
        <v>Industry</v>
      </c>
      <c r="F338" t="s">
        <v>411</v>
      </c>
      <c r="G338">
        <v>2.4176300000000001E-2</v>
      </c>
      <c r="H338">
        <v>1.23657E-2</v>
      </c>
      <c r="I338">
        <v>1.1965E-2</v>
      </c>
      <c r="J338">
        <v>2.1107500000000001E-2</v>
      </c>
      <c r="K338">
        <v>2.4455000000000001E-2</v>
      </c>
      <c r="L338">
        <v>3.51828E-2</v>
      </c>
      <c r="M338">
        <v>7.2367000000000001E-2</v>
      </c>
      <c r="N338">
        <v>0.13997100000000001</v>
      </c>
      <c r="O338">
        <v>0.23602500000000001</v>
      </c>
      <c r="P338">
        <v>0.36136600000000002</v>
      </c>
      <c r="Q338">
        <v>0.52187099999999997</v>
      </c>
      <c r="R338">
        <v>0</v>
      </c>
      <c r="S338">
        <v>0</v>
      </c>
      <c r="T338">
        <v>0</v>
      </c>
      <c r="U338" t="s">
        <v>409</v>
      </c>
    </row>
    <row r="339" spans="1:21" x14ac:dyDescent="0.35">
      <c r="A339" t="s">
        <v>407</v>
      </c>
      <c r="B339" t="s">
        <v>18</v>
      </c>
      <c r="C339" t="str">
        <f>INDEX('GCAM Crosswalk'!M$5:M$36,MATCH(B339,'GCAM Crosswalk'!L$5:L$36,0))</f>
        <v>Africa_Western</v>
      </c>
      <c r="D339" t="s">
        <v>271</v>
      </c>
      <c r="E339" t="str">
        <f>INDEX('GCAM Crosswalk'!J$5:J$111,MATCH(D339,'GCAM Crosswalk'!I$5:I$111,0))</f>
        <v>Industry</v>
      </c>
      <c r="F339" t="s">
        <v>318</v>
      </c>
      <c r="G339">
        <v>1.4605899999999999E-3</v>
      </c>
      <c r="H339">
        <v>2.4704100000000001E-3</v>
      </c>
      <c r="I339">
        <v>2.7706800000000002E-3</v>
      </c>
      <c r="J339">
        <v>2.7706800000000002E-3</v>
      </c>
      <c r="K339">
        <v>3.1947659999999999E-3</v>
      </c>
      <c r="L339">
        <v>4.6519589999999998E-3</v>
      </c>
      <c r="M339">
        <v>8.9767330000000006E-3</v>
      </c>
      <c r="N339">
        <v>1.6156348000000001E-2</v>
      </c>
      <c r="O339">
        <v>2.5984381000000001E-2</v>
      </c>
      <c r="P339">
        <v>3.8150895999999997E-2</v>
      </c>
      <c r="Q339">
        <v>5.2321218699999998E-2</v>
      </c>
      <c r="R339">
        <v>0</v>
      </c>
      <c r="S339">
        <v>0</v>
      </c>
      <c r="T339">
        <v>0</v>
      </c>
      <c r="U339" t="s">
        <v>409</v>
      </c>
    </row>
    <row r="340" spans="1:21" x14ac:dyDescent="0.35">
      <c r="A340" t="s">
        <v>407</v>
      </c>
      <c r="B340" t="s">
        <v>18</v>
      </c>
      <c r="C340" t="str">
        <f>INDEX('GCAM Crosswalk'!M$5:M$36,MATCH(B340,'GCAM Crosswalk'!L$5:L$36,0))</f>
        <v>Africa_Western</v>
      </c>
      <c r="D340" t="s">
        <v>271</v>
      </c>
      <c r="E340" t="str">
        <f>INDEX('GCAM Crosswalk'!J$5:J$111,MATCH(D340,'GCAM Crosswalk'!I$5:I$111,0))</f>
        <v>Industry</v>
      </c>
      <c r="F340" t="s">
        <v>339</v>
      </c>
      <c r="G340">
        <v>8.4712599999999996E-3</v>
      </c>
      <c r="H340">
        <v>1.18044E-2</v>
      </c>
      <c r="I340">
        <v>1.6070000000000001E-2</v>
      </c>
      <c r="J340">
        <v>1.6070000000000001E-2</v>
      </c>
      <c r="K340">
        <v>1.8479829999999999E-2</v>
      </c>
      <c r="L340">
        <v>2.3953079999999901E-2</v>
      </c>
      <c r="M340">
        <v>3.9076349999999899E-2</v>
      </c>
      <c r="N340">
        <v>6.3304169999999896E-2</v>
      </c>
      <c r="O340">
        <v>9.9965289999999998E-2</v>
      </c>
      <c r="P340">
        <v>0.151290904</v>
      </c>
      <c r="Q340">
        <v>0.21780187400000001</v>
      </c>
      <c r="R340">
        <v>0</v>
      </c>
      <c r="S340">
        <v>0</v>
      </c>
      <c r="T340">
        <v>0</v>
      </c>
      <c r="U340" t="s">
        <v>409</v>
      </c>
    </row>
    <row r="341" spans="1:21" x14ac:dyDescent="0.35">
      <c r="A341" t="s">
        <v>407</v>
      </c>
      <c r="B341" t="s">
        <v>18</v>
      </c>
      <c r="C341" t="str">
        <f>INDEX('GCAM Crosswalk'!M$5:M$36,MATCH(B341,'GCAM Crosswalk'!L$5:L$36,0))</f>
        <v>Africa_Western</v>
      </c>
      <c r="D341" t="s">
        <v>271</v>
      </c>
      <c r="E341" t="str">
        <f>INDEX('GCAM Crosswalk'!J$5:J$111,MATCH(D341,'GCAM Crosswalk'!I$5:I$111,0))</f>
        <v>Industry</v>
      </c>
      <c r="F341" t="s">
        <v>408</v>
      </c>
      <c r="G341">
        <v>8.4712599999999996E-3</v>
      </c>
      <c r="H341">
        <v>1.21756E-2</v>
      </c>
      <c r="I341">
        <v>1.6070000000000001E-2</v>
      </c>
      <c r="J341">
        <v>1.6070000000000001E-2</v>
      </c>
      <c r="K341">
        <v>1.8476590000000001E-2</v>
      </c>
      <c r="L341">
        <v>2.359808E-2</v>
      </c>
      <c r="M341">
        <v>3.744041E-2</v>
      </c>
      <c r="N341">
        <v>5.6467049999999998E-2</v>
      </c>
      <c r="O341">
        <v>8.020273E-2</v>
      </c>
      <c r="P341">
        <v>0.112157031</v>
      </c>
      <c r="Q341">
        <v>0.15044935700000001</v>
      </c>
      <c r="R341">
        <v>0</v>
      </c>
      <c r="S341">
        <v>0</v>
      </c>
      <c r="T341">
        <v>0</v>
      </c>
      <c r="U341" t="s">
        <v>409</v>
      </c>
    </row>
    <row r="342" spans="1:21" x14ac:dyDescent="0.35">
      <c r="A342" t="s">
        <v>407</v>
      </c>
      <c r="B342" t="s">
        <v>18</v>
      </c>
      <c r="C342" t="str">
        <f>INDEX('GCAM Crosswalk'!M$5:M$36,MATCH(B342,'GCAM Crosswalk'!L$5:L$36,0))</f>
        <v>Africa_Western</v>
      </c>
      <c r="D342" t="s">
        <v>271</v>
      </c>
      <c r="E342" t="str">
        <f>INDEX('GCAM Crosswalk'!J$5:J$111,MATCH(D342,'GCAM Crosswalk'!I$5:I$111,0))</f>
        <v>Industry</v>
      </c>
      <c r="F342" t="s">
        <v>410</v>
      </c>
      <c r="G342">
        <v>0</v>
      </c>
      <c r="H342">
        <v>0</v>
      </c>
      <c r="I342">
        <v>0</v>
      </c>
      <c r="J342">
        <v>0</v>
      </c>
      <c r="K342">
        <v>0</v>
      </c>
      <c r="L342" s="3">
        <v>1.5446399999999999E-4</v>
      </c>
      <c r="M342">
        <v>2.7920481000000001E-3</v>
      </c>
      <c r="N342">
        <v>7.8979506999999997E-3</v>
      </c>
      <c r="O342">
        <v>1.60337898E-2</v>
      </c>
      <c r="P342">
        <v>2.97937367E-2</v>
      </c>
      <c r="Q342">
        <v>5.1597130599999999E-2</v>
      </c>
      <c r="R342">
        <v>0</v>
      </c>
      <c r="S342">
        <v>0</v>
      </c>
      <c r="T342">
        <v>0</v>
      </c>
      <c r="U342" t="s">
        <v>409</v>
      </c>
    </row>
    <row r="343" spans="1:21" x14ac:dyDescent="0.35">
      <c r="A343" t="s">
        <v>407</v>
      </c>
      <c r="B343" t="s">
        <v>18</v>
      </c>
      <c r="C343" t="str">
        <f>INDEX('GCAM Crosswalk'!M$5:M$36,MATCH(B343,'GCAM Crosswalk'!L$5:L$36,0))</f>
        <v>Africa_Western</v>
      </c>
      <c r="D343" t="s">
        <v>271</v>
      </c>
      <c r="E343" t="str">
        <f>INDEX('GCAM Crosswalk'!J$5:J$111,MATCH(D343,'GCAM Crosswalk'!I$5:I$111,0))</f>
        <v>Industry</v>
      </c>
      <c r="F343" t="s">
        <v>411</v>
      </c>
      <c r="G343">
        <v>1.0808099999999999E-2</v>
      </c>
      <c r="H343">
        <v>1.5534299999999999E-2</v>
      </c>
      <c r="I343">
        <v>2.05031E-2</v>
      </c>
      <c r="J343">
        <v>2.05031E-2</v>
      </c>
      <c r="K343">
        <v>2.014968E-2</v>
      </c>
      <c r="L343">
        <v>2.61475399999999E-2</v>
      </c>
      <c r="M343">
        <v>4.3606369999999998E-2</v>
      </c>
      <c r="N343">
        <v>7.2611969999999998E-2</v>
      </c>
      <c r="O343">
        <v>0.11242529</v>
      </c>
      <c r="P343">
        <v>0.164665968</v>
      </c>
      <c r="Q343">
        <v>0.23025941899999999</v>
      </c>
      <c r="R343">
        <v>0</v>
      </c>
      <c r="S343">
        <v>0</v>
      </c>
      <c r="T343">
        <v>0</v>
      </c>
      <c r="U343" t="s">
        <v>409</v>
      </c>
    </row>
    <row r="344" spans="1:21" x14ac:dyDescent="0.35">
      <c r="A344" t="s">
        <v>407</v>
      </c>
      <c r="B344" t="s">
        <v>18</v>
      </c>
      <c r="C344" t="str">
        <f>INDEX('GCAM Crosswalk'!M$5:M$36,MATCH(B344,'GCAM Crosswalk'!L$5:L$36,0))</f>
        <v>Africa_Western</v>
      </c>
      <c r="D344" t="s">
        <v>325</v>
      </c>
      <c r="E344" t="str">
        <f>INDEX('GCAM Crosswalk'!J$5:J$111,MATCH(D344,'GCAM Crosswalk'!I$5:I$111,0))</f>
        <v>Residential</v>
      </c>
      <c r="F344" t="s">
        <v>225</v>
      </c>
      <c r="G344">
        <v>2.43418E-2</v>
      </c>
      <c r="H344">
        <v>5.15428E-2</v>
      </c>
      <c r="I344">
        <v>6.3029199999999994E-2</v>
      </c>
      <c r="J344">
        <v>7.3638099999999998E-2</v>
      </c>
      <c r="K344">
        <v>8.2757600000000001E-2</v>
      </c>
      <c r="L344">
        <v>0.103784529999999</v>
      </c>
      <c r="M344">
        <v>0.16707195999999999</v>
      </c>
      <c r="N344">
        <v>0.26537797000000002</v>
      </c>
      <c r="O344">
        <v>0.40421958000000002</v>
      </c>
      <c r="P344">
        <v>0.59044673999999997</v>
      </c>
      <c r="Q344">
        <v>0.82367752999999999</v>
      </c>
      <c r="R344">
        <v>0</v>
      </c>
      <c r="S344">
        <v>0</v>
      </c>
      <c r="T344">
        <v>0</v>
      </c>
      <c r="U344" t="s">
        <v>409</v>
      </c>
    </row>
    <row r="345" spans="1:21" x14ac:dyDescent="0.35">
      <c r="A345" t="s">
        <v>407</v>
      </c>
      <c r="B345" t="s">
        <v>18</v>
      </c>
      <c r="C345" t="str">
        <f>INDEX('GCAM Crosswalk'!M$5:M$36,MATCH(B345,'GCAM Crosswalk'!L$5:L$36,0))</f>
        <v>Africa_Western</v>
      </c>
      <c r="D345" t="s">
        <v>240</v>
      </c>
      <c r="E345" t="str">
        <f>INDEX('GCAM Crosswalk'!J$5:J$111,MATCH(D345,'GCAM Crosswalk'!I$5:I$111,0))</f>
        <v>Residential</v>
      </c>
      <c r="F345" t="s">
        <v>413</v>
      </c>
      <c r="G345">
        <v>8.8294600000000008E-3</v>
      </c>
      <c r="H345">
        <v>1.2763999999999999E-2</v>
      </c>
      <c r="I345">
        <v>1.4286999999999999E-2</v>
      </c>
      <c r="J345">
        <v>1.5896199999999999E-2</v>
      </c>
      <c r="K345">
        <v>1.6599900000000001E-2</v>
      </c>
      <c r="L345">
        <v>1.8976630000000001E-2</v>
      </c>
      <c r="M345">
        <v>2.61783999999999E-2</v>
      </c>
      <c r="N345">
        <v>3.652652E-2</v>
      </c>
      <c r="O345">
        <v>4.851432E-2</v>
      </c>
      <c r="P345">
        <v>6.1290787999999999E-2</v>
      </c>
      <c r="Q345">
        <v>7.3219778999999999E-2</v>
      </c>
      <c r="R345">
        <v>0</v>
      </c>
      <c r="S345">
        <v>0</v>
      </c>
      <c r="T345">
        <v>0</v>
      </c>
      <c r="U345" t="s">
        <v>409</v>
      </c>
    </row>
    <row r="346" spans="1:21" x14ac:dyDescent="0.35">
      <c r="A346" t="s">
        <v>407</v>
      </c>
      <c r="B346" t="s">
        <v>18</v>
      </c>
      <c r="C346" t="str">
        <f>INDEX('GCAM Crosswalk'!M$5:M$36,MATCH(B346,'GCAM Crosswalk'!L$5:L$36,0))</f>
        <v>Africa_Western</v>
      </c>
      <c r="D346" t="s">
        <v>326</v>
      </c>
      <c r="E346" t="str">
        <f>INDEX('GCAM Crosswalk'!J$5:J$111,MATCH(D346,'GCAM Crosswalk'!I$5:I$111,0))</f>
        <v>Residential</v>
      </c>
      <c r="F346" t="s">
        <v>318</v>
      </c>
      <c r="G346">
        <v>7.9760700000000004E-2</v>
      </c>
      <c r="H346">
        <v>0.19416600000000001</v>
      </c>
      <c r="I346">
        <v>0.244421</v>
      </c>
      <c r="J346">
        <v>0.38984999999999997</v>
      </c>
      <c r="K346">
        <v>0.41938910000000001</v>
      </c>
      <c r="L346">
        <v>0.53420789999999996</v>
      </c>
      <c r="M346">
        <v>1.0345587999999999</v>
      </c>
      <c r="N346">
        <v>1.9766125999999999</v>
      </c>
      <c r="O346">
        <v>3.1217407000000001</v>
      </c>
      <c r="P346">
        <v>4.3407410100000003</v>
      </c>
      <c r="Q346">
        <v>5.4439951999999998</v>
      </c>
      <c r="R346">
        <v>0</v>
      </c>
      <c r="S346">
        <v>0</v>
      </c>
      <c r="T346">
        <v>0</v>
      </c>
      <c r="U346" t="s">
        <v>409</v>
      </c>
    </row>
    <row r="347" spans="1:21" x14ac:dyDescent="0.35">
      <c r="A347" t="s">
        <v>407</v>
      </c>
      <c r="B347" t="s">
        <v>18</v>
      </c>
      <c r="C347" t="str">
        <f>INDEX('GCAM Crosswalk'!M$5:M$36,MATCH(B347,'GCAM Crosswalk'!L$5:L$36,0))</f>
        <v>Africa_Western</v>
      </c>
      <c r="D347" t="s">
        <v>326</v>
      </c>
      <c r="E347" t="str">
        <f>INDEX('GCAM Crosswalk'!J$5:J$111,MATCH(D347,'GCAM Crosswalk'!I$5:I$111,0))</f>
        <v>Residential</v>
      </c>
      <c r="F347" t="s">
        <v>339</v>
      </c>
      <c r="G347">
        <v>2.4321E-3</v>
      </c>
      <c r="H347" s="3">
        <v>1.7499999999999998E-5</v>
      </c>
      <c r="I347" s="3">
        <v>5.27E-5</v>
      </c>
      <c r="J347" s="3">
        <v>1.7499999999999998E-5</v>
      </c>
      <c r="K347" s="3">
        <v>1.8720500000000001E-5</v>
      </c>
      <c r="L347" s="3">
        <v>2.1148680000000002E-5</v>
      </c>
      <c r="M347" s="3">
        <v>3.2531789999999998E-5</v>
      </c>
      <c r="N347" s="3">
        <v>5.4442189999999998E-5</v>
      </c>
      <c r="O347" s="3">
        <v>8.4804030999999995E-5</v>
      </c>
      <c r="P347" s="3">
        <v>1.2131970899999999E-4</v>
      </c>
      <c r="Q347" s="3">
        <v>1.5896130300000001E-4</v>
      </c>
      <c r="R347">
        <v>0</v>
      </c>
      <c r="S347">
        <v>0</v>
      </c>
      <c r="T347">
        <v>0</v>
      </c>
      <c r="U347" t="s">
        <v>409</v>
      </c>
    </row>
    <row r="348" spans="1:21" x14ac:dyDescent="0.35">
      <c r="A348" t="s">
        <v>407</v>
      </c>
      <c r="B348" t="s">
        <v>18</v>
      </c>
      <c r="C348" t="str">
        <f>INDEX('GCAM Crosswalk'!M$5:M$36,MATCH(B348,'GCAM Crosswalk'!L$5:L$36,0))</f>
        <v>Africa_Western</v>
      </c>
      <c r="D348" t="s">
        <v>326</v>
      </c>
      <c r="E348" t="str">
        <f>INDEX('GCAM Crosswalk'!J$5:J$111,MATCH(D348,'GCAM Crosswalk'!I$5:I$111,0))</f>
        <v>Residential</v>
      </c>
      <c r="F348" t="s">
        <v>225</v>
      </c>
      <c r="G348">
        <v>9.2198000000000002E-3</v>
      </c>
      <c r="H348">
        <v>1.9522500000000002E-2</v>
      </c>
      <c r="I348">
        <v>2.3873100000000001E-2</v>
      </c>
      <c r="J348">
        <v>2.78914E-2</v>
      </c>
      <c r="K348">
        <v>3.078148E-2</v>
      </c>
      <c r="L348">
        <v>3.9810720000000001E-2</v>
      </c>
      <c r="M348">
        <v>0.10070888</v>
      </c>
      <c r="N348">
        <v>0.26358643999999998</v>
      </c>
      <c r="O348">
        <v>0.55734395999999997</v>
      </c>
      <c r="P348">
        <v>1.0454516329999901</v>
      </c>
      <c r="Q348">
        <v>1.73544527</v>
      </c>
      <c r="R348">
        <v>0</v>
      </c>
      <c r="S348">
        <v>0</v>
      </c>
      <c r="T348">
        <v>0</v>
      </c>
      <c r="U348" t="s">
        <v>409</v>
      </c>
    </row>
    <row r="349" spans="1:21" x14ac:dyDescent="0.35">
      <c r="A349" t="s">
        <v>407</v>
      </c>
      <c r="B349" t="s">
        <v>18</v>
      </c>
      <c r="C349" t="str">
        <f>INDEX('GCAM Crosswalk'!M$5:M$36,MATCH(B349,'GCAM Crosswalk'!L$5:L$36,0))</f>
        <v>Africa_Western</v>
      </c>
      <c r="D349" t="s">
        <v>326</v>
      </c>
      <c r="E349" t="str">
        <f>INDEX('GCAM Crosswalk'!J$5:J$111,MATCH(D349,'GCAM Crosswalk'!I$5:I$111,0))</f>
        <v>Residential</v>
      </c>
      <c r="F349" t="s">
        <v>411</v>
      </c>
      <c r="G349">
        <v>9.18519E-2</v>
      </c>
      <c r="H349">
        <v>0.103865</v>
      </c>
      <c r="I349">
        <v>8.3343500000000001E-2</v>
      </c>
      <c r="J349">
        <v>7.1756600000000004E-2</v>
      </c>
      <c r="K349">
        <v>7.5966270000000002E-2</v>
      </c>
      <c r="L349">
        <v>8.4992219999999993E-2</v>
      </c>
      <c r="M349">
        <v>0.13198394999999999</v>
      </c>
      <c r="N349">
        <v>0.23066507999999999</v>
      </c>
      <c r="O349">
        <v>0.36021217999999999</v>
      </c>
      <c r="P349">
        <v>0.50884225999999999</v>
      </c>
      <c r="Q349">
        <v>0.65841822000000005</v>
      </c>
      <c r="R349">
        <v>0</v>
      </c>
      <c r="S349">
        <v>0</v>
      </c>
      <c r="T349">
        <v>0</v>
      </c>
      <c r="U349" t="s">
        <v>409</v>
      </c>
    </row>
    <row r="350" spans="1:21" x14ac:dyDescent="0.35">
      <c r="A350" t="s">
        <v>407</v>
      </c>
      <c r="B350" t="s">
        <v>18</v>
      </c>
      <c r="C350" t="str">
        <f>INDEX('GCAM Crosswalk'!M$5:M$36,MATCH(B350,'GCAM Crosswalk'!L$5:L$36,0))</f>
        <v>Africa_Western</v>
      </c>
      <c r="D350" t="s">
        <v>326</v>
      </c>
      <c r="E350" t="str">
        <f>INDEX('GCAM Crosswalk'!J$5:J$111,MATCH(D350,'GCAM Crosswalk'!I$5:I$111,0))</f>
        <v>Residential</v>
      </c>
      <c r="F350" t="s">
        <v>413</v>
      </c>
      <c r="G350">
        <v>3.2490800000000002</v>
      </c>
      <c r="H350">
        <v>4.6969900000000004</v>
      </c>
      <c r="I350">
        <v>5.2572400000000004</v>
      </c>
      <c r="J350">
        <v>5.8493700000000004</v>
      </c>
      <c r="K350">
        <v>6.1950209999999997</v>
      </c>
      <c r="L350">
        <v>6.5952599999999997</v>
      </c>
      <c r="M350">
        <v>7.3164480000000003</v>
      </c>
      <c r="N350">
        <v>7.7459539999999896</v>
      </c>
      <c r="O350">
        <v>8.0382250000000006</v>
      </c>
      <c r="P350">
        <v>8.1300869999999996</v>
      </c>
      <c r="Q350">
        <v>8.2439</v>
      </c>
      <c r="R350">
        <v>0</v>
      </c>
      <c r="S350">
        <v>0</v>
      </c>
      <c r="T350">
        <v>0</v>
      </c>
      <c r="U350" t="s">
        <v>409</v>
      </c>
    </row>
    <row r="351" spans="1:21" x14ac:dyDescent="0.35">
      <c r="A351" t="s">
        <v>407</v>
      </c>
      <c r="B351" t="s">
        <v>18</v>
      </c>
      <c r="C351" t="str">
        <f>INDEX('GCAM Crosswalk'!M$5:M$36,MATCH(B351,'GCAM Crosswalk'!L$5:L$36,0))</f>
        <v>Africa_Western</v>
      </c>
      <c r="D351" t="s">
        <v>251</v>
      </c>
      <c r="E351" t="str">
        <f>INDEX('GCAM Crosswalk'!J$5:J$111,MATCH(D351,'GCAM Crosswalk'!I$5:I$111,0))</f>
        <v>International Aviation</v>
      </c>
      <c r="F351" t="s">
        <v>225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3">
        <v>2.35218E-8</v>
      </c>
      <c r="O351" s="3">
        <v>2.7300399999999997E-7</v>
      </c>
      <c r="P351" s="3">
        <v>2.9809999999999999E-6</v>
      </c>
      <c r="Q351" s="3">
        <v>2.9493200000000001E-5</v>
      </c>
      <c r="R351">
        <v>0</v>
      </c>
      <c r="S351">
        <v>0</v>
      </c>
      <c r="T351">
        <v>0</v>
      </c>
      <c r="U351" t="s">
        <v>409</v>
      </c>
    </row>
    <row r="352" spans="1:21" x14ac:dyDescent="0.35">
      <c r="A352" t="s">
        <v>407</v>
      </c>
      <c r="B352" t="s">
        <v>18</v>
      </c>
      <c r="C352" t="str">
        <f>INDEX('GCAM Crosswalk'!M$5:M$36,MATCH(B352,'GCAM Crosswalk'!L$5:L$36,0))</f>
        <v>Africa_Western</v>
      </c>
      <c r="D352" t="s">
        <v>251</v>
      </c>
      <c r="E352" t="str">
        <f>INDEX('GCAM Crosswalk'!J$5:J$111,MATCH(D352,'GCAM Crosswalk'!I$5:I$111,0))</f>
        <v>International Aviation</v>
      </c>
      <c r="F352" t="s">
        <v>410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3">
        <v>3.0545400000000002E-8</v>
      </c>
      <c r="O352" s="3">
        <v>8.3385300000000005E-7</v>
      </c>
      <c r="P352" s="3">
        <v>1.72365E-5</v>
      </c>
      <c r="Q352" s="3">
        <v>2.6015499999999998E-4</v>
      </c>
      <c r="R352">
        <v>0</v>
      </c>
      <c r="S352">
        <v>0</v>
      </c>
      <c r="T352">
        <v>0</v>
      </c>
      <c r="U352" t="s">
        <v>409</v>
      </c>
    </row>
    <row r="353" spans="1:21" x14ac:dyDescent="0.35">
      <c r="A353" t="s">
        <v>407</v>
      </c>
      <c r="B353" t="s">
        <v>18</v>
      </c>
      <c r="C353" t="str">
        <f>INDEX('GCAM Crosswalk'!M$5:M$36,MATCH(B353,'GCAM Crosswalk'!L$5:L$36,0))</f>
        <v>Africa_Western</v>
      </c>
      <c r="D353" t="s">
        <v>251</v>
      </c>
      <c r="E353" t="str">
        <f>INDEX('GCAM Crosswalk'!J$5:J$111,MATCH(D353,'GCAM Crosswalk'!I$5:I$111,0))</f>
        <v>International Aviation</v>
      </c>
      <c r="F353" t="s">
        <v>411</v>
      </c>
      <c r="G353">
        <v>2.6115599999999999E-2</v>
      </c>
      <c r="H353">
        <v>3.4358899999999998E-2</v>
      </c>
      <c r="I353">
        <v>4.7378299999999998E-2</v>
      </c>
      <c r="J353">
        <v>4.5178599999999999E-2</v>
      </c>
      <c r="K353">
        <v>5.0014299999999998E-2</v>
      </c>
      <c r="L353">
        <v>5.7798200000000001E-2</v>
      </c>
      <c r="M353">
        <v>8.2819400000000001E-2</v>
      </c>
      <c r="N353">
        <v>0.11898499999999999</v>
      </c>
      <c r="O353">
        <v>0.17477400000000001</v>
      </c>
      <c r="P353">
        <v>0.247447</v>
      </c>
      <c r="Q353">
        <v>0.33834999999999998</v>
      </c>
      <c r="R353">
        <v>0</v>
      </c>
      <c r="S353">
        <v>0</v>
      </c>
      <c r="T353">
        <v>0</v>
      </c>
      <c r="U353" t="s">
        <v>409</v>
      </c>
    </row>
    <row r="354" spans="1:21" x14ac:dyDescent="0.35">
      <c r="A354" t="s">
        <v>407</v>
      </c>
      <c r="B354" t="s">
        <v>18</v>
      </c>
      <c r="C354" t="str">
        <f>INDEX('GCAM Crosswalk'!M$5:M$36,MATCH(B354,'GCAM Crosswalk'!L$5:L$36,0))</f>
        <v>Africa_Western</v>
      </c>
      <c r="D354" t="s">
        <v>254</v>
      </c>
      <c r="E354" t="str">
        <f>INDEX('GCAM Crosswalk'!J$5:J$111,MATCH(D354,'GCAM Crosswalk'!I$5:I$111,0))</f>
        <v>Transportation</v>
      </c>
      <c r="F354" t="s">
        <v>339</v>
      </c>
      <c r="G354" s="3">
        <v>2.3819499999999999E-4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409</v>
      </c>
    </row>
    <row r="355" spans="1:21" x14ac:dyDescent="0.35">
      <c r="A355" t="s">
        <v>407</v>
      </c>
      <c r="B355" t="s">
        <v>18</v>
      </c>
      <c r="C355" t="str">
        <f>INDEX('GCAM Crosswalk'!M$5:M$36,MATCH(B355,'GCAM Crosswalk'!L$5:L$36,0))</f>
        <v>Africa_Western</v>
      </c>
      <c r="D355" t="s">
        <v>254</v>
      </c>
      <c r="E355" t="str">
        <f>INDEX('GCAM Crosswalk'!J$5:J$111,MATCH(D355,'GCAM Crosswalk'!I$5:I$111,0))</f>
        <v>Transportation</v>
      </c>
      <c r="F355" t="s">
        <v>225</v>
      </c>
      <c r="G355">
        <v>0</v>
      </c>
      <c r="H355" s="3">
        <v>9.0998399999999999E-6</v>
      </c>
      <c r="I355" s="3">
        <v>2.0699600000000001E-5</v>
      </c>
      <c r="J355" s="3">
        <v>2.03995E-5</v>
      </c>
      <c r="K355" s="3">
        <v>2.2322300000000001E-5</v>
      </c>
      <c r="L355" s="3">
        <v>1.455847E-4</v>
      </c>
      <c r="M355" s="3">
        <v>7.6371769999999896E-4</v>
      </c>
      <c r="N355">
        <v>2.1100644999999898E-3</v>
      </c>
      <c r="O355">
        <v>3.5044172999999998E-3</v>
      </c>
      <c r="P355">
        <v>4.8480581999999998E-3</v>
      </c>
      <c r="Q355">
        <v>6.4410225999999996E-3</v>
      </c>
      <c r="R355">
        <v>0</v>
      </c>
      <c r="S355">
        <v>0</v>
      </c>
      <c r="T355">
        <v>0</v>
      </c>
      <c r="U355" t="s">
        <v>409</v>
      </c>
    </row>
    <row r="356" spans="1:21" x14ac:dyDescent="0.35">
      <c r="A356" t="s">
        <v>407</v>
      </c>
      <c r="B356" t="s">
        <v>18</v>
      </c>
      <c r="C356" t="str">
        <f>INDEX('GCAM Crosswalk'!M$5:M$36,MATCH(B356,'GCAM Crosswalk'!L$5:L$36,0))</f>
        <v>Africa_Western</v>
      </c>
      <c r="D356" t="s">
        <v>254</v>
      </c>
      <c r="E356" t="str">
        <f>INDEX('GCAM Crosswalk'!J$5:J$111,MATCH(D356,'GCAM Crosswalk'!I$5:I$111,0))</f>
        <v>Transportation</v>
      </c>
      <c r="F356" t="s">
        <v>410</v>
      </c>
      <c r="G356">
        <v>0</v>
      </c>
      <c r="H356">
        <v>0</v>
      </c>
      <c r="I356">
        <v>0</v>
      </c>
      <c r="J356">
        <v>0</v>
      </c>
      <c r="K356">
        <v>0</v>
      </c>
      <c r="L356" s="3">
        <v>1.8579499999999999E-4</v>
      </c>
      <c r="M356" s="3">
        <v>9.7380899999999996E-4</v>
      </c>
      <c r="N356">
        <v>2.7609190000000001E-3</v>
      </c>
      <c r="O356">
        <v>4.6187447E-3</v>
      </c>
      <c r="P356">
        <v>6.4234169999999998E-3</v>
      </c>
      <c r="Q356">
        <v>8.5983150000000005E-3</v>
      </c>
      <c r="R356">
        <v>0</v>
      </c>
      <c r="S356">
        <v>0</v>
      </c>
      <c r="T356">
        <v>0</v>
      </c>
      <c r="U356" t="s">
        <v>409</v>
      </c>
    </row>
    <row r="357" spans="1:21" x14ac:dyDescent="0.35">
      <c r="A357" t="s">
        <v>407</v>
      </c>
      <c r="B357" t="s">
        <v>18</v>
      </c>
      <c r="C357" t="str">
        <f>INDEX('GCAM Crosswalk'!M$5:M$36,MATCH(B357,'GCAM Crosswalk'!L$5:L$36,0))</f>
        <v>Africa_Western</v>
      </c>
      <c r="D357" t="s">
        <v>254</v>
      </c>
      <c r="E357" t="str">
        <f>INDEX('GCAM Crosswalk'!J$5:J$111,MATCH(D357,'GCAM Crosswalk'!I$5:I$111,0))</f>
        <v>Transportation</v>
      </c>
      <c r="F357" t="s">
        <v>411</v>
      </c>
      <c r="G357">
        <v>5.8836699999999997E-3</v>
      </c>
      <c r="H357">
        <v>9.4227399999999902E-3</v>
      </c>
      <c r="I357">
        <v>1.2486870000000001E-2</v>
      </c>
      <c r="J357">
        <v>2.4445269999999901E-2</v>
      </c>
      <c r="K357">
        <v>2.4691145000000001E-2</v>
      </c>
      <c r="L357">
        <v>2.8198913999999999E-2</v>
      </c>
      <c r="M357">
        <v>3.8084309999999899E-2</v>
      </c>
      <c r="N357">
        <v>5.299442E-2</v>
      </c>
      <c r="O357">
        <v>6.8421259999999998E-2</v>
      </c>
      <c r="P357">
        <v>8.5697389999999998E-2</v>
      </c>
      <c r="Q357">
        <v>0.10480744</v>
      </c>
      <c r="R357">
        <v>0</v>
      </c>
      <c r="S357">
        <v>0</v>
      </c>
      <c r="T357">
        <v>0</v>
      </c>
      <c r="U357" t="s">
        <v>409</v>
      </c>
    </row>
    <row r="358" spans="1:21" x14ac:dyDescent="0.35">
      <c r="A358" t="s">
        <v>407</v>
      </c>
      <c r="B358" t="s">
        <v>18</v>
      </c>
      <c r="C358" t="str">
        <f>INDEX('GCAM Crosswalk'!M$5:M$36,MATCH(B358,'GCAM Crosswalk'!L$5:L$36,0))</f>
        <v>Africa_Western</v>
      </c>
      <c r="D358" t="s">
        <v>257</v>
      </c>
      <c r="E358" t="str">
        <f>INDEX('GCAM Crosswalk'!J$5:J$111,MATCH(D358,'GCAM Crosswalk'!I$5:I$111,0))</f>
        <v>Transportation</v>
      </c>
      <c r="F358" t="s">
        <v>225</v>
      </c>
      <c r="G358">
        <v>0</v>
      </c>
      <c r="H358">
        <v>0</v>
      </c>
      <c r="I358">
        <v>0</v>
      </c>
      <c r="J358">
        <v>0</v>
      </c>
      <c r="K358" s="3">
        <v>2.9628494999999898E-4</v>
      </c>
      <c r="L358">
        <v>2.7452296672599999E-3</v>
      </c>
      <c r="M358">
        <v>1.61939677707999E-2</v>
      </c>
      <c r="N358">
        <v>6.2477794562940003E-2</v>
      </c>
      <c r="O358">
        <v>0.146819457107984</v>
      </c>
      <c r="P358">
        <v>0.27147269936230001</v>
      </c>
      <c r="Q358">
        <v>0.44184777464699998</v>
      </c>
      <c r="R358">
        <v>0</v>
      </c>
      <c r="S358">
        <v>0</v>
      </c>
      <c r="T358">
        <v>0</v>
      </c>
      <c r="U358" t="s">
        <v>409</v>
      </c>
    </row>
    <row r="359" spans="1:21" x14ac:dyDescent="0.35">
      <c r="A359" t="s">
        <v>407</v>
      </c>
      <c r="B359" t="s">
        <v>18</v>
      </c>
      <c r="C359" t="str">
        <f>INDEX('GCAM Crosswalk'!M$5:M$36,MATCH(B359,'GCAM Crosswalk'!L$5:L$36,0))</f>
        <v>Africa_Western</v>
      </c>
      <c r="D359" t="s">
        <v>257</v>
      </c>
      <c r="E359" t="str">
        <f>INDEX('GCAM Crosswalk'!J$5:J$111,MATCH(D359,'GCAM Crosswalk'!I$5:I$111,0))</f>
        <v>Transportation</v>
      </c>
      <c r="F359" t="s">
        <v>410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1.12689287E-3</v>
      </c>
      <c r="M359">
        <v>1.13529917204E-2</v>
      </c>
      <c r="N359">
        <v>4.64501215292E-2</v>
      </c>
      <c r="O359">
        <v>9.9328508112899894E-2</v>
      </c>
      <c r="P359">
        <v>0.164304018620999</v>
      </c>
      <c r="Q359">
        <v>0.23689183799999999</v>
      </c>
      <c r="R359">
        <v>0</v>
      </c>
      <c r="S359">
        <v>0</v>
      </c>
      <c r="T359">
        <v>0</v>
      </c>
      <c r="U359" t="s">
        <v>409</v>
      </c>
    </row>
    <row r="360" spans="1:21" x14ac:dyDescent="0.35">
      <c r="A360" t="s">
        <v>407</v>
      </c>
      <c r="B360" t="s">
        <v>18</v>
      </c>
      <c r="C360" t="str">
        <f>INDEX('GCAM Crosswalk'!M$5:M$36,MATCH(B360,'GCAM Crosswalk'!L$5:L$36,0))</f>
        <v>Africa_Western</v>
      </c>
      <c r="D360" t="s">
        <v>257</v>
      </c>
      <c r="E360" t="str">
        <f>INDEX('GCAM Crosswalk'!J$5:J$111,MATCH(D360,'GCAM Crosswalk'!I$5:I$111,0))</f>
        <v>Transportation</v>
      </c>
      <c r="F360" t="s">
        <v>411</v>
      </c>
      <c r="G360">
        <v>0.14599529999999999</v>
      </c>
      <c r="H360">
        <v>0.31706909999999999</v>
      </c>
      <c r="I360">
        <v>0.3716875</v>
      </c>
      <c r="J360">
        <v>0.55474029999999996</v>
      </c>
      <c r="K360">
        <v>0.62074475026999998</v>
      </c>
      <c r="L360">
        <v>0.72094634150000003</v>
      </c>
      <c r="M360">
        <v>0.92988464174999996</v>
      </c>
      <c r="N360">
        <v>1.0998819318590001</v>
      </c>
      <c r="O360">
        <v>1.27139753797</v>
      </c>
      <c r="P360">
        <v>1.4724098499</v>
      </c>
      <c r="Q360">
        <v>1.71186863099999</v>
      </c>
      <c r="R360">
        <v>0</v>
      </c>
      <c r="S360">
        <v>0</v>
      </c>
      <c r="T360">
        <v>0</v>
      </c>
      <c r="U360" t="s">
        <v>409</v>
      </c>
    </row>
    <row r="361" spans="1:21" x14ac:dyDescent="0.35">
      <c r="A361" t="s">
        <v>407</v>
      </c>
      <c r="B361" t="s">
        <v>18</v>
      </c>
      <c r="C361" t="str">
        <f>INDEX('GCAM Crosswalk'!M$5:M$36,MATCH(B361,'GCAM Crosswalk'!L$5:L$36,0))</f>
        <v>Africa_Western</v>
      </c>
      <c r="D361" t="s">
        <v>259</v>
      </c>
      <c r="E361" t="str">
        <f>INDEX('GCAM Crosswalk'!J$5:J$111,MATCH(D361,'GCAM Crosswalk'!I$5:I$111,0))</f>
        <v>Transportation</v>
      </c>
      <c r="F361" t="s">
        <v>225</v>
      </c>
      <c r="G361">
        <v>0</v>
      </c>
      <c r="H361" s="3">
        <v>9.0999900000000003E-6</v>
      </c>
      <c r="I361" s="3">
        <v>2.0699999999999998E-5</v>
      </c>
      <c r="J361" s="3">
        <v>2.0400000000000001E-5</v>
      </c>
      <c r="K361" s="3">
        <v>2.560064E-5</v>
      </c>
      <c r="L361" s="3">
        <v>3.3519490000000003E-5</v>
      </c>
      <c r="M361" s="3">
        <v>5.2029600000000001E-5</v>
      </c>
      <c r="N361" s="3">
        <v>5.0563439999999995E-4</v>
      </c>
      <c r="O361">
        <v>1.8170803000000001E-3</v>
      </c>
      <c r="P361">
        <v>6.49851399999999E-3</v>
      </c>
      <c r="Q361">
        <v>2.1160022599999901E-2</v>
      </c>
      <c r="R361">
        <v>0</v>
      </c>
      <c r="S361">
        <v>0</v>
      </c>
      <c r="T361">
        <v>0</v>
      </c>
      <c r="U361" t="s">
        <v>409</v>
      </c>
    </row>
    <row r="362" spans="1:21" x14ac:dyDescent="0.35">
      <c r="A362" t="s">
        <v>407</v>
      </c>
      <c r="B362" t="s">
        <v>18</v>
      </c>
      <c r="C362" t="str">
        <f>INDEX('GCAM Crosswalk'!M$5:M$36,MATCH(B362,'GCAM Crosswalk'!L$5:L$36,0))</f>
        <v>Africa_Western</v>
      </c>
      <c r="D362" t="s">
        <v>259</v>
      </c>
      <c r="E362" t="str">
        <f>INDEX('GCAM Crosswalk'!J$5:J$111,MATCH(D362,'GCAM Crosswalk'!I$5:I$111,0))</f>
        <v>Transportation</v>
      </c>
      <c r="F362" t="s">
        <v>410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3">
        <v>1.45857E-4</v>
      </c>
      <c r="O362" s="3">
        <v>7.15914E-4</v>
      </c>
      <c r="P362">
        <v>3.3256800000000001E-3</v>
      </c>
      <c r="Q362">
        <v>1.33136E-2</v>
      </c>
      <c r="R362">
        <v>0</v>
      </c>
      <c r="S362">
        <v>0</v>
      </c>
      <c r="T362">
        <v>0</v>
      </c>
      <c r="U362" t="s">
        <v>409</v>
      </c>
    </row>
    <row r="363" spans="1:21" x14ac:dyDescent="0.35">
      <c r="A363" t="s">
        <v>407</v>
      </c>
      <c r="B363" t="s">
        <v>18</v>
      </c>
      <c r="C363" t="str">
        <f>INDEX('GCAM Crosswalk'!M$5:M$36,MATCH(B363,'GCAM Crosswalk'!L$5:L$36,0))</f>
        <v>Africa_Western</v>
      </c>
      <c r="D363" t="s">
        <v>259</v>
      </c>
      <c r="E363" t="str">
        <f>INDEX('GCAM Crosswalk'!J$5:J$111,MATCH(D363,'GCAM Crosswalk'!I$5:I$111,0))</f>
        <v>Transportation</v>
      </c>
      <c r="F363" t="s">
        <v>411</v>
      </c>
      <c r="G363">
        <v>2.11521E-2</v>
      </c>
      <c r="H363">
        <v>2.7973000000000001E-2</v>
      </c>
      <c r="I363">
        <v>3.8497000000000003E-2</v>
      </c>
      <c r="J363">
        <v>3.6941000000000002E-2</v>
      </c>
      <c r="K363">
        <v>4.1279119000000003E-2</v>
      </c>
      <c r="L363">
        <v>5.4880162999999899E-2</v>
      </c>
      <c r="M363">
        <v>9.6293390000000006E-2</v>
      </c>
      <c r="N363">
        <v>0.16187328000000001</v>
      </c>
      <c r="O363">
        <v>0.2687755</v>
      </c>
      <c r="P363">
        <v>0.41683342000000001</v>
      </c>
      <c r="Q363">
        <v>0.59884188999999999</v>
      </c>
      <c r="R363">
        <v>0</v>
      </c>
      <c r="S363">
        <v>0</v>
      </c>
      <c r="T363">
        <v>0</v>
      </c>
      <c r="U363" t="s">
        <v>409</v>
      </c>
    </row>
    <row r="364" spans="1:21" x14ac:dyDescent="0.35">
      <c r="A364" t="s">
        <v>407</v>
      </c>
      <c r="B364" t="s">
        <v>18</v>
      </c>
      <c r="C364" t="str">
        <f>INDEX('GCAM Crosswalk'!M$5:M$36,MATCH(B364,'GCAM Crosswalk'!L$5:L$36,0))</f>
        <v>Africa_Western</v>
      </c>
      <c r="D364" t="s">
        <v>261</v>
      </c>
      <c r="E364" t="str">
        <f>INDEX('GCAM Crosswalk'!J$5:J$111,MATCH(D364,'GCAM Crosswalk'!I$5:I$111,0))</f>
        <v>Transportation</v>
      </c>
      <c r="F364" t="s">
        <v>225</v>
      </c>
      <c r="G364">
        <v>0</v>
      </c>
      <c r="H364">
        <v>0</v>
      </c>
      <c r="I364">
        <v>0</v>
      </c>
      <c r="J364">
        <v>0</v>
      </c>
      <c r="K364">
        <v>6.0565799999999998E-3</v>
      </c>
      <c r="L364">
        <v>1.543316E-2</v>
      </c>
      <c r="M364">
        <v>2.5250160000000001E-2</v>
      </c>
      <c r="N364">
        <v>3.2032739999999997E-2</v>
      </c>
      <c r="O364">
        <v>3.6157019999999998E-2</v>
      </c>
      <c r="P364">
        <v>3.9918659999999898E-2</v>
      </c>
      <c r="Q364">
        <v>4.2881420000000003E-2</v>
      </c>
      <c r="R364">
        <v>0</v>
      </c>
      <c r="S364">
        <v>0</v>
      </c>
      <c r="T364">
        <v>0</v>
      </c>
      <c r="U364" t="s">
        <v>409</v>
      </c>
    </row>
    <row r="365" spans="1:21" x14ac:dyDescent="0.35">
      <c r="A365" t="s">
        <v>407</v>
      </c>
      <c r="B365" t="s">
        <v>18</v>
      </c>
      <c r="C365" t="str">
        <f>INDEX('GCAM Crosswalk'!M$5:M$36,MATCH(B365,'GCAM Crosswalk'!L$5:L$36,0))</f>
        <v>Africa_Western</v>
      </c>
      <c r="D365" t="s">
        <v>261</v>
      </c>
      <c r="E365" t="str">
        <f>INDEX('GCAM Crosswalk'!J$5:J$111,MATCH(D365,'GCAM Crosswalk'!I$5:I$111,0))</f>
        <v>Transportation</v>
      </c>
      <c r="F365" t="s">
        <v>410</v>
      </c>
      <c r="G365">
        <v>0</v>
      </c>
      <c r="H365">
        <v>0</v>
      </c>
      <c r="I365">
        <v>0</v>
      </c>
      <c r="J365">
        <v>0</v>
      </c>
      <c r="K365">
        <v>0</v>
      </c>
      <c r="L365" s="3">
        <v>4.9754400000000001E-6</v>
      </c>
      <c r="M365" s="3">
        <v>2.6760889999999999E-5</v>
      </c>
      <c r="N365" s="3">
        <v>9.3599779999999996E-5</v>
      </c>
      <c r="O365" s="3">
        <v>1.9120620000000001E-4</v>
      </c>
      <c r="P365" s="3">
        <v>2.6874210000000002E-4</v>
      </c>
      <c r="Q365" s="3">
        <v>3.0504410000000001E-4</v>
      </c>
      <c r="R365">
        <v>0</v>
      </c>
      <c r="S365">
        <v>0</v>
      </c>
      <c r="T365">
        <v>0</v>
      </c>
      <c r="U365" t="s">
        <v>409</v>
      </c>
    </row>
    <row r="366" spans="1:21" x14ac:dyDescent="0.35">
      <c r="A366" t="s">
        <v>407</v>
      </c>
      <c r="B366" t="s">
        <v>18</v>
      </c>
      <c r="C366" t="str">
        <f>INDEX('GCAM Crosswalk'!M$5:M$36,MATCH(B366,'GCAM Crosswalk'!L$5:L$36,0))</f>
        <v>Africa_Western</v>
      </c>
      <c r="D366" t="s">
        <v>261</v>
      </c>
      <c r="E366" t="str">
        <f>INDEX('GCAM Crosswalk'!J$5:J$111,MATCH(D366,'GCAM Crosswalk'!I$5:I$111,0))</f>
        <v>Transportation</v>
      </c>
      <c r="F366" t="s">
        <v>411</v>
      </c>
      <c r="G366">
        <v>3.3704999999999999E-2</v>
      </c>
      <c r="H366">
        <v>7.3199200000000006E-2</v>
      </c>
      <c r="I366">
        <v>8.5808499999999996E-2</v>
      </c>
      <c r="J366">
        <v>0.12806899999999999</v>
      </c>
      <c r="K366">
        <v>0.120318366</v>
      </c>
      <c r="L366">
        <v>0.10711285899999901</v>
      </c>
      <c r="M366">
        <v>0.1246481498</v>
      </c>
      <c r="N366">
        <v>0.15292299199999901</v>
      </c>
      <c r="O366">
        <v>0.184270025999999</v>
      </c>
      <c r="P366">
        <v>0.20708462</v>
      </c>
      <c r="Q366">
        <v>0.21882921999999999</v>
      </c>
      <c r="R366">
        <v>0</v>
      </c>
      <c r="S366">
        <v>0</v>
      </c>
      <c r="T366">
        <v>0</v>
      </c>
      <c r="U366" t="s">
        <v>409</v>
      </c>
    </row>
    <row r="367" spans="1:21" x14ac:dyDescent="0.35">
      <c r="A367" t="s">
        <v>407</v>
      </c>
      <c r="B367" t="s">
        <v>18</v>
      </c>
      <c r="C367" t="str">
        <f>INDEX('GCAM Crosswalk'!M$5:M$36,MATCH(B367,'GCAM Crosswalk'!L$5:L$36,0))</f>
        <v>Africa_Western</v>
      </c>
      <c r="D367" t="s">
        <v>327</v>
      </c>
      <c r="E367" t="str">
        <f>INDEX('GCAM Crosswalk'!J$5:J$111,MATCH(D367,'GCAM Crosswalk'!I$5:I$111,0))</f>
        <v>Transportation</v>
      </c>
      <c r="F367" t="s">
        <v>225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5.8081799999999996E-3</v>
      </c>
      <c r="M367">
        <v>9.6660200000000009E-3</v>
      </c>
      <c r="N367">
        <v>1.03357E-2</v>
      </c>
      <c r="O367">
        <v>1.0718999999999999E-2</v>
      </c>
      <c r="P367">
        <v>1.0955100000000001E-2</v>
      </c>
      <c r="Q367">
        <v>1.07899E-2</v>
      </c>
      <c r="R367">
        <v>0</v>
      </c>
      <c r="S367">
        <v>0</v>
      </c>
      <c r="T367">
        <v>0</v>
      </c>
      <c r="U367" t="s">
        <v>409</v>
      </c>
    </row>
    <row r="368" spans="1:21" x14ac:dyDescent="0.35">
      <c r="A368" t="s">
        <v>407</v>
      </c>
      <c r="B368" t="s">
        <v>18</v>
      </c>
      <c r="C368" t="str">
        <f>INDEX('GCAM Crosswalk'!M$5:M$36,MATCH(B368,'GCAM Crosswalk'!L$5:L$36,0))</f>
        <v>Africa_Western</v>
      </c>
      <c r="D368" t="s">
        <v>327</v>
      </c>
      <c r="E368" t="str">
        <f>INDEX('GCAM Crosswalk'!J$5:J$111,MATCH(D368,'GCAM Crosswalk'!I$5:I$111,0))</f>
        <v>Transportation</v>
      </c>
      <c r="F368" t="s">
        <v>411</v>
      </c>
      <c r="G368">
        <v>4.2054700000000002E-3</v>
      </c>
      <c r="H368">
        <v>9.1331899999999994E-3</v>
      </c>
      <c r="I368">
        <v>1.07066E-2</v>
      </c>
      <c r="J368">
        <v>1.5979500000000001E-2</v>
      </c>
      <c r="K368">
        <v>1.70405E-2</v>
      </c>
      <c r="L368">
        <v>1.1850400000000001E-2</v>
      </c>
      <c r="M368">
        <v>8.4554000000000001E-3</v>
      </c>
      <c r="N368">
        <v>7.0853399999999999E-3</v>
      </c>
      <c r="O368">
        <v>5.9925999999999998E-3</v>
      </c>
      <c r="P368">
        <v>4.8021699999999997E-3</v>
      </c>
      <c r="Q368">
        <v>4.1202799999999996E-3</v>
      </c>
      <c r="R368">
        <v>0</v>
      </c>
      <c r="S368">
        <v>0</v>
      </c>
      <c r="T368">
        <v>0</v>
      </c>
      <c r="U368" t="s">
        <v>409</v>
      </c>
    </row>
    <row r="369" spans="1:21" x14ac:dyDescent="0.35">
      <c r="A369" t="s">
        <v>407</v>
      </c>
      <c r="B369" t="s">
        <v>18</v>
      </c>
      <c r="C369" t="str">
        <f>INDEX('GCAM Crosswalk'!M$5:M$36,MATCH(B369,'GCAM Crosswalk'!L$5:L$36,0))</f>
        <v>Africa_Western</v>
      </c>
      <c r="D369" t="s">
        <v>265</v>
      </c>
      <c r="E369" t="str">
        <f>INDEX('GCAM Crosswalk'!J$5:J$111,MATCH(D369,'GCAM Crosswalk'!I$5:I$111,0))</f>
        <v>Transportation</v>
      </c>
      <c r="F369" t="s">
        <v>225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2.4295779999999999E-3</v>
      </c>
      <c r="M369">
        <v>2.2723291E-2</v>
      </c>
      <c r="N369">
        <v>5.9658884000000002E-2</v>
      </c>
      <c r="O369">
        <v>0.117145393999999</v>
      </c>
      <c r="P369">
        <v>0.19689765099999901</v>
      </c>
      <c r="Q369">
        <v>0.30288793000000003</v>
      </c>
      <c r="R369">
        <v>0</v>
      </c>
      <c r="S369">
        <v>0</v>
      </c>
      <c r="T369">
        <v>0</v>
      </c>
      <c r="U369" t="s">
        <v>409</v>
      </c>
    </row>
    <row r="370" spans="1:21" x14ac:dyDescent="0.35">
      <c r="A370" t="s">
        <v>407</v>
      </c>
      <c r="B370" t="s">
        <v>18</v>
      </c>
      <c r="C370" t="str">
        <f>INDEX('GCAM Crosswalk'!M$5:M$36,MATCH(B370,'GCAM Crosswalk'!L$5:L$36,0))</f>
        <v>Africa_Western</v>
      </c>
      <c r="D370" t="s">
        <v>265</v>
      </c>
      <c r="E370" t="str">
        <f>INDEX('GCAM Crosswalk'!J$5:J$111,MATCH(D370,'GCAM Crosswalk'!I$5:I$111,0))</f>
        <v>Transportation</v>
      </c>
      <c r="F370" t="s">
        <v>410</v>
      </c>
      <c r="G370">
        <v>0</v>
      </c>
      <c r="H370">
        <v>0</v>
      </c>
      <c r="I370">
        <v>0</v>
      </c>
      <c r="J370">
        <v>0</v>
      </c>
      <c r="K370">
        <v>0</v>
      </c>
      <c r="L370" s="3">
        <v>2.90931187999999E-6</v>
      </c>
      <c r="M370" s="3">
        <v>6.5298869219999997E-5</v>
      </c>
      <c r="N370" s="3">
        <v>1.4038980956E-4</v>
      </c>
      <c r="O370" s="3">
        <v>2.7779628131999998E-4</v>
      </c>
      <c r="P370" s="3">
        <v>5.0971540737000003E-4</v>
      </c>
      <c r="Q370" s="3">
        <v>9.0748043879999895E-4</v>
      </c>
      <c r="R370">
        <v>0</v>
      </c>
      <c r="S370">
        <v>0</v>
      </c>
      <c r="T370">
        <v>0</v>
      </c>
      <c r="U370" t="s">
        <v>409</v>
      </c>
    </row>
    <row r="371" spans="1:21" x14ac:dyDescent="0.35">
      <c r="A371" t="s">
        <v>407</v>
      </c>
      <c r="B371" t="s">
        <v>18</v>
      </c>
      <c r="C371" t="str">
        <f>INDEX('GCAM Crosswalk'!M$5:M$36,MATCH(B371,'GCAM Crosswalk'!L$5:L$36,0))</f>
        <v>Africa_Western</v>
      </c>
      <c r="D371" t="s">
        <v>265</v>
      </c>
      <c r="E371" t="str">
        <f>INDEX('GCAM Crosswalk'!J$5:J$111,MATCH(D371,'GCAM Crosswalk'!I$5:I$111,0))</f>
        <v>Transportation</v>
      </c>
      <c r="F371" t="s">
        <v>411</v>
      </c>
      <c r="G371">
        <v>0.106896</v>
      </c>
      <c r="H371">
        <v>0.2321522</v>
      </c>
      <c r="I371">
        <v>0.27214379999999999</v>
      </c>
      <c r="J371">
        <v>0.40617330000000001</v>
      </c>
      <c r="K371">
        <v>0.41643916399999997</v>
      </c>
      <c r="L371">
        <v>0.46498753700000001</v>
      </c>
      <c r="M371">
        <v>0.56627339799999998</v>
      </c>
      <c r="N371">
        <v>0.7114573152</v>
      </c>
      <c r="O371">
        <v>0.90927368999999902</v>
      </c>
      <c r="P371">
        <v>1.15995037</v>
      </c>
      <c r="Q371">
        <v>1.4408365249999899</v>
      </c>
      <c r="R371">
        <v>0</v>
      </c>
      <c r="S371">
        <v>0</v>
      </c>
      <c r="T371">
        <v>0</v>
      </c>
      <c r="U371" t="s">
        <v>409</v>
      </c>
    </row>
    <row r="372" spans="1:21" x14ac:dyDescent="0.35">
      <c r="A372" t="s">
        <v>407</v>
      </c>
      <c r="B372" t="s">
        <v>18</v>
      </c>
      <c r="C372" t="str">
        <f>INDEX('GCAM Crosswalk'!M$5:M$36,MATCH(B372,'GCAM Crosswalk'!L$5:L$36,0))</f>
        <v>Africa_Western</v>
      </c>
      <c r="D372" t="s">
        <v>267</v>
      </c>
      <c r="E372" t="str">
        <f>INDEX('GCAM Crosswalk'!J$5:J$111,MATCH(D372,'GCAM Crosswalk'!I$5:I$111,0))</f>
        <v>International Shipping</v>
      </c>
      <c r="F372" t="s">
        <v>225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3">
        <v>1.0077399999999999E-6</v>
      </c>
      <c r="O372" s="3">
        <v>3.2959399999999999E-6</v>
      </c>
      <c r="P372" s="3">
        <v>1.1636E-5</v>
      </c>
      <c r="Q372" s="3">
        <v>3.4564299999999997E-5</v>
      </c>
      <c r="R372">
        <v>0</v>
      </c>
      <c r="S372">
        <v>0</v>
      </c>
      <c r="T372">
        <v>0</v>
      </c>
      <c r="U372" t="s">
        <v>409</v>
      </c>
    </row>
    <row r="373" spans="1:21" x14ac:dyDescent="0.35">
      <c r="A373" t="s">
        <v>407</v>
      </c>
      <c r="B373" t="s">
        <v>18</v>
      </c>
      <c r="C373" t="str">
        <f>INDEX('GCAM Crosswalk'!M$5:M$36,MATCH(B373,'GCAM Crosswalk'!L$5:L$36,0))</f>
        <v>Africa_Western</v>
      </c>
      <c r="D373" t="s">
        <v>267</v>
      </c>
      <c r="E373" t="str">
        <f>INDEX('GCAM Crosswalk'!J$5:J$111,MATCH(D373,'GCAM Crosswalk'!I$5:I$111,0))</f>
        <v>International Shipping</v>
      </c>
      <c r="F373" t="s">
        <v>410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3">
        <v>1.45277E-5</v>
      </c>
      <c r="O373" s="3">
        <v>5.94463E-5</v>
      </c>
      <c r="P373" s="3">
        <v>2.7885200000000001E-4</v>
      </c>
      <c r="Q373">
        <v>1.09658E-3</v>
      </c>
      <c r="R373">
        <v>0</v>
      </c>
      <c r="S373">
        <v>0</v>
      </c>
      <c r="T373">
        <v>0</v>
      </c>
      <c r="U373" t="s">
        <v>409</v>
      </c>
    </row>
    <row r="374" spans="1:21" x14ac:dyDescent="0.35">
      <c r="A374" t="s">
        <v>407</v>
      </c>
      <c r="B374" t="s">
        <v>18</v>
      </c>
      <c r="C374" t="str">
        <f>INDEX('GCAM Crosswalk'!M$5:M$36,MATCH(B374,'GCAM Crosswalk'!L$5:L$36,0))</f>
        <v>Africa_Western</v>
      </c>
      <c r="D374" t="s">
        <v>267</v>
      </c>
      <c r="E374" t="str">
        <f>INDEX('GCAM Crosswalk'!J$5:J$111,MATCH(D374,'GCAM Crosswalk'!I$5:I$111,0))</f>
        <v>International Shipping</v>
      </c>
      <c r="F374" t="s">
        <v>411</v>
      </c>
      <c r="G374">
        <v>6.4862400000000001E-2</v>
      </c>
      <c r="H374">
        <v>7.9424300000000003E-2</v>
      </c>
      <c r="I374">
        <v>9.9068699999999996E-2</v>
      </c>
      <c r="J374">
        <v>0.10097299999999999</v>
      </c>
      <c r="K374">
        <v>0.10227708000000001</v>
      </c>
      <c r="L374">
        <v>0.10932573</v>
      </c>
      <c r="M374">
        <v>0.12520519999999999</v>
      </c>
      <c r="N374">
        <v>0.14574380000000001</v>
      </c>
      <c r="O374">
        <v>0.16808790000000001</v>
      </c>
      <c r="P374">
        <v>0.19267570000000001</v>
      </c>
      <c r="Q374">
        <v>0.21849489999999999</v>
      </c>
      <c r="R374">
        <v>0</v>
      </c>
      <c r="S374">
        <v>0</v>
      </c>
      <c r="T374">
        <v>0</v>
      </c>
      <c r="U374" t="s">
        <v>409</v>
      </c>
    </row>
    <row r="375" spans="1:21" x14ac:dyDescent="0.35">
      <c r="A375" t="s">
        <v>407</v>
      </c>
      <c r="B375" t="s">
        <v>20</v>
      </c>
      <c r="C375" t="str">
        <f>INDEX('GCAM Crosswalk'!M$5:M$36,MATCH(B375,'GCAM Crosswalk'!L$5:L$36,0))</f>
        <v>Argentina</v>
      </c>
      <c r="D375" t="s">
        <v>291</v>
      </c>
      <c r="E375" t="str">
        <f>INDEX('GCAM Crosswalk'!J$5:J$111,MATCH(D375,'GCAM Crosswalk'!I$5:I$111,0))</f>
        <v>Industry</v>
      </c>
      <c r="F375" t="s">
        <v>408</v>
      </c>
      <c r="G375">
        <v>1.8538599999999999E-3</v>
      </c>
      <c r="H375">
        <v>2.4692700000000001E-2</v>
      </c>
      <c r="I375">
        <v>2.0458199999999999E-2</v>
      </c>
      <c r="J375">
        <v>2.0182200000000001E-2</v>
      </c>
      <c r="K375">
        <v>2.2562849999999999E-2</v>
      </c>
      <c r="L375">
        <v>2.60780295999999E-2</v>
      </c>
      <c r="M375">
        <v>2.9066203699999901E-2</v>
      </c>
      <c r="N375">
        <v>3.1195224199999899E-2</v>
      </c>
      <c r="O375">
        <v>3.2347785699999902E-2</v>
      </c>
      <c r="P375">
        <v>3.4371029069999899E-2</v>
      </c>
      <c r="Q375">
        <v>3.6045257649999898E-2</v>
      </c>
      <c r="R375">
        <v>0</v>
      </c>
      <c r="S375">
        <v>0</v>
      </c>
      <c r="T375">
        <v>0</v>
      </c>
      <c r="U375" t="s">
        <v>409</v>
      </c>
    </row>
    <row r="376" spans="1:21" x14ac:dyDescent="0.35">
      <c r="A376" t="s">
        <v>407</v>
      </c>
      <c r="B376" t="s">
        <v>20</v>
      </c>
      <c r="C376" t="str">
        <f>INDEX('GCAM Crosswalk'!M$5:M$36,MATCH(B376,'GCAM Crosswalk'!L$5:L$36,0))</f>
        <v>Argentina</v>
      </c>
      <c r="D376" t="s">
        <v>291</v>
      </c>
      <c r="E376" t="str">
        <f>INDEX('GCAM Crosswalk'!J$5:J$111,MATCH(D376,'GCAM Crosswalk'!I$5:I$111,0))</f>
        <v>Industry</v>
      </c>
      <c r="F376" t="s">
        <v>410</v>
      </c>
      <c r="G376">
        <v>0</v>
      </c>
      <c r="H376">
        <v>0</v>
      </c>
      <c r="I376">
        <v>0</v>
      </c>
      <c r="J376">
        <v>0</v>
      </c>
      <c r="K376">
        <v>0</v>
      </c>
      <c r="L376" s="3">
        <v>5.6971700000000002E-5</v>
      </c>
      <c r="M376" s="3">
        <v>4.0966260000000002E-4</v>
      </c>
      <c r="N376">
        <v>1.2450584E-3</v>
      </c>
      <c r="O376">
        <v>2.3939534999999901E-3</v>
      </c>
      <c r="P376">
        <v>3.6381985999999998E-3</v>
      </c>
      <c r="Q376">
        <v>4.9372508000000001E-3</v>
      </c>
      <c r="R376">
        <v>0</v>
      </c>
      <c r="S376">
        <v>0</v>
      </c>
      <c r="T376">
        <v>0</v>
      </c>
      <c r="U376" t="s">
        <v>409</v>
      </c>
    </row>
    <row r="377" spans="1:21" x14ac:dyDescent="0.35">
      <c r="A377" t="s">
        <v>407</v>
      </c>
      <c r="B377" t="s">
        <v>20</v>
      </c>
      <c r="C377" t="str">
        <f>INDEX('GCAM Crosswalk'!M$5:M$36,MATCH(B377,'GCAM Crosswalk'!L$5:L$36,0))</f>
        <v>Argentina</v>
      </c>
      <c r="D377" t="s">
        <v>349</v>
      </c>
      <c r="E377" t="str">
        <f>INDEX('GCAM Crosswalk'!J$5:J$111,MATCH(D377,'GCAM Crosswalk'!I$5:I$111,0))</f>
        <v>Agriculture</v>
      </c>
      <c r="F377" t="s">
        <v>318</v>
      </c>
      <c r="G377">
        <v>0</v>
      </c>
      <c r="H377">
        <v>1.0884E-3</v>
      </c>
      <c r="I377">
        <v>5.3999E-3</v>
      </c>
      <c r="J377">
        <v>5.3162000000000001E-3</v>
      </c>
      <c r="K377">
        <v>5.5257600000000002E-3</v>
      </c>
      <c r="L377">
        <v>5.8412009999999999E-3</v>
      </c>
      <c r="M377">
        <v>5.8970840000000004E-3</v>
      </c>
      <c r="N377">
        <v>5.6443069999999899E-3</v>
      </c>
      <c r="O377">
        <v>5.2543809999999998E-3</v>
      </c>
      <c r="P377">
        <v>4.823328E-3</v>
      </c>
      <c r="Q377">
        <v>4.4559680000000003E-3</v>
      </c>
      <c r="R377">
        <v>0</v>
      </c>
      <c r="S377">
        <v>0</v>
      </c>
      <c r="T377">
        <v>0</v>
      </c>
      <c r="U377" t="s">
        <v>409</v>
      </c>
    </row>
    <row r="378" spans="1:21" x14ac:dyDescent="0.35">
      <c r="A378" t="s">
        <v>407</v>
      </c>
      <c r="B378" t="s">
        <v>20</v>
      </c>
      <c r="C378" t="str">
        <f>INDEX('GCAM Crosswalk'!M$5:M$36,MATCH(B378,'GCAM Crosswalk'!L$5:L$36,0))</f>
        <v>Argentina</v>
      </c>
      <c r="D378" t="s">
        <v>349</v>
      </c>
      <c r="E378" t="str">
        <f>INDEX('GCAM Crosswalk'!J$5:J$111,MATCH(D378,'GCAM Crosswalk'!I$5:I$111,0))</f>
        <v>Agriculture</v>
      </c>
      <c r="F378" t="s">
        <v>225</v>
      </c>
      <c r="G378">
        <v>1.4651E-3</v>
      </c>
      <c r="H378">
        <v>2.8046E-3</v>
      </c>
      <c r="I378">
        <v>3.1394999999999999E-3</v>
      </c>
      <c r="J378">
        <v>3.4743999999999999E-3</v>
      </c>
      <c r="K378">
        <v>3.9109499999999998E-3</v>
      </c>
      <c r="L378">
        <v>5.7188660000000004E-3</v>
      </c>
      <c r="M378">
        <v>9.7284280000000008E-3</v>
      </c>
      <c r="N378">
        <v>1.4513277999999999E-2</v>
      </c>
      <c r="O378">
        <v>1.8630195299999999E-2</v>
      </c>
      <c r="P378">
        <v>2.4542042E-2</v>
      </c>
      <c r="Q378">
        <v>3.1406793000000002E-2</v>
      </c>
      <c r="R378">
        <v>0</v>
      </c>
      <c r="S378">
        <v>0</v>
      </c>
      <c r="T378">
        <v>0</v>
      </c>
      <c r="U378" t="s">
        <v>409</v>
      </c>
    </row>
    <row r="379" spans="1:21" x14ac:dyDescent="0.35">
      <c r="A379" t="s">
        <v>407</v>
      </c>
      <c r="B379" t="s">
        <v>20</v>
      </c>
      <c r="C379" t="str">
        <f>INDEX('GCAM Crosswalk'!M$5:M$36,MATCH(B379,'GCAM Crosswalk'!L$5:L$36,0))</f>
        <v>Argentina</v>
      </c>
      <c r="D379" t="s">
        <v>349</v>
      </c>
      <c r="E379" t="str">
        <f>INDEX('GCAM Crosswalk'!J$5:J$111,MATCH(D379,'GCAM Crosswalk'!I$5:I$111,0))</f>
        <v>Agriculture</v>
      </c>
      <c r="F379" t="s">
        <v>410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1.0532199999999999E-3</v>
      </c>
      <c r="M379">
        <v>3.7759959999999898E-3</v>
      </c>
      <c r="N379">
        <v>7.2146789999999999E-3</v>
      </c>
      <c r="O379">
        <v>9.93389399999999E-3</v>
      </c>
      <c r="P379">
        <v>1.2827918000000001E-2</v>
      </c>
      <c r="Q379">
        <v>1.5090151E-2</v>
      </c>
      <c r="R379">
        <v>0</v>
      </c>
      <c r="S379">
        <v>0</v>
      </c>
      <c r="T379">
        <v>0</v>
      </c>
      <c r="U379" t="s">
        <v>409</v>
      </c>
    </row>
    <row r="380" spans="1:21" x14ac:dyDescent="0.35">
      <c r="A380" t="s">
        <v>407</v>
      </c>
      <c r="B380" t="s">
        <v>20</v>
      </c>
      <c r="C380" t="str">
        <f>INDEX('GCAM Crosswalk'!M$5:M$36,MATCH(B380,'GCAM Crosswalk'!L$5:L$36,0))</f>
        <v>Argentina</v>
      </c>
      <c r="D380" t="s">
        <v>349</v>
      </c>
      <c r="E380" t="str">
        <f>INDEX('GCAM Crosswalk'!J$5:J$111,MATCH(D380,'GCAM Crosswalk'!I$5:I$111,0))</f>
        <v>Agriculture</v>
      </c>
      <c r="F380" t="s">
        <v>411</v>
      </c>
      <c r="G380">
        <v>6.1910899999999998E-2</v>
      </c>
      <c r="H380">
        <v>0.1457987</v>
      </c>
      <c r="I380">
        <v>0.14064989999999999</v>
      </c>
      <c r="J380">
        <v>0.16070010000000001</v>
      </c>
      <c r="K380">
        <v>0.16626198</v>
      </c>
      <c r="L380">
        <v>0.16509504</v>
      </c>
      <c r="M380">
        <v>0.1581419</v>
      </c>
      <c r="N380">
        <v>0.14856448999999999</v>
      </c>
      <c r="O380">
        <v>0.14034621999999999</v>
      </c>
      <c r="P380">
        <v>0.12750766999999999</v>
      </c>
      <c r="Q380">
        <v>0.11352348</v>
      </c>
      <c r="R380">
        <v>0</v>
      </c>
      <c r="S380">
        <v>0</v>
      </c>
      <c r="T380">
        <v>0</v>
      </c>
      <c r="U380" t="s">
        <v>409</v>
      </c>
    </row>
    <row r="381" spans="1:21" x14ac:dyDescent="0.35">
      <c r="A381" t="s">
        <v>407</v>
      </c>
      <c r="B381" t="s">
        <v>20</v>
      </c>
      <c r="C381" t="str">
        <f>INDEX('GCAM Crosswalk'!M$5:M$36,MATCH(B381,'GCAM Crosswalk'!L$5:L$36,0))</f>
        <v>Argentina</v>
      </c>
      <c r="D381" t="s">
        <v>363</v>
      </c>
      <c r="E381" t="str">
        <f>INDEX('GCAM Crosswalk'!J$5:J$111,MATCH(D381,'GCAM Crosswalk'!I$5:I$111,0))</f>
        <v>Industry</v>
      </c>
      <c r="F381" t="s">
        <v>339</v>
      </c>
      <c r="G381" s="3">
        <v>2.9078600000000002E-4</v>
      </c>
      <c r="H381" s="3">
        <v>5.2071300000000001E-4</v>
      </c>
      <c r="I381">
        <v>4.9192999999999997E-3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409</v>
      </c>
    </row>
    <row r="382" spans="1:21" x14ac:dyDescent="0.35">
      <c r="A382" t="s">
        <v>407</v>
      </c>
      <c r="B382" t="s">
        <v>20</v>
      </c>
      <c r="C382" t="str">
        <f>INDEX('GCAM Crosswalk'!M$5:M$36,MATCH(B382,'GCAM Crosswalk'!L$5:L$36,0))</f>
        <v>Argentina</v>
      </c>
      <c r="D382" t="s">
        <v>363</v>
      </c>
      <c r="E382" t="str">
        <f>INDEX('GCAM Crosswalk'!J$5:J$111,MATCH(D382,'GCAM Crosswalk'!I$5:I$111,0))</f>
        <v>Industry</v>
      </c>
      <c r="F382" t="s">
        <v>408</v>
      </c>
      <c r="G382">
        <v>1.3045400000000001E-3</v>
      </c>
      <c r="H382">
        <v>2.9431700000000002E-3</v>
      </c>
      <c r="I382">
        <v>4.6445999999999996E-3</v>
      </c>
      <c r="J382">
        <v>2.4309399999999999E-3</v>
      </c>
      <c r="K382">
        <v>2.9521653228999998E-3</v>
      </c>
      <c r="L382">
        <v>3.32255301600999E-3</v>
      </c>
      <c r="M382">
        <v>3.6041341913099901E-3</v>
      </c>
      <c r="N382">
        <v>3.8329179547799898E-3</v>
      </c>
      <c r="O382">
        <v>4.0241646363599996E-3</v>
      </c>
      <c r="P382">
        <v>4.1729965224099998E-3</v>
      </c>
      <c r="Q382">
        <v>4.2845706431519897E-3</v>
      </c>
      <c r="R382">
        <v>0</v>
      </c>
      <c r="S382">
        <v>0</v>
      </c>
      <c r="T382">
        <v>0</v>
      </c>
      <c r="U382" t="s">
        <v>409</v>
      </c>
    </row>
    <row r="383" spans="1:21" x14ac:dyDescent="0.35">
      <c r="A383" t="s">
        <v>407</v>
      </c>
      <c r="B383" t="s">
        <v>20</v>
      </c>
      <c r="C383" t="str">
        <f>INDEX('GCAM Crosswalk'!M$5:M$36,MATCH(B383,'GCAM Crosswalk'!L$5:L$36,0))</f>
        <v>Argentina</v>
      </c>
      <c r="D383" t="s">
        <v>363</v>
      </c>
      <c r="E383" t="str">
        <f>INDEX('GCAM Crosswalk'!J$5:J$111,MATCH(D383,'GCAM Crosswalk'!I$5:I$111,0))</f>
        <v>Industry</v>
      </c>
      <c r="F383" t="s">
        <v>411</v>
      </c>
      <c r="G383">
        <v>6.1146100000000004E-3</v>
      </c>
      <c r="H383">
        <v>1.2130999999999999E-2</v>
      </c>
      <c r="I383">
        <v>1.38937E-2</v>
      </c>
      <c r="J383">
        <v>2.3143E-2</v>
      </c>
      <c r="K383">
        <v>2.809739E-2</v>
      </c>
      <c r="L383">
        <v>3.1619060449115999E-2</v>
      </c>
      <c r="M383">
        <v>3.4302041125239997E-2</v>
      </c>
      <c r="N383">
        <v>3.6509602832589999E-2</v>
      </c>
      <c r="O383">
        <v>3.838864418224E-2</v>
      </c>
      <c r="P383">
        <v>3.9854340940039999E-2</v>
      </c>
      <c r="Q383">
        <v>4.0966002145370002E-2</v>
      </c>
      <c r="R383">
        <v>0</v>
      </c>
      <c r="S383">
        <v>0</v>
      </c>
      <c r="T383">
        <v>0</v>
      </c>
      <c r="U383" t="s">
        <v>409</v>
      </c>
    </row>
    <row r="384" spans="1:21" x14ac:dyDescent="0.35">
      <c r="A384" t="s">
        <v>407</v>
      </c>
      <c r="B384" t="s">
        <v>20</v>
      </c>
      <c r="C384" t="str">
        <f>INDEX('GCAM Crosswalk'!M$5:M$36,MATCH(B384,'GCAM Crosswalk'!L$5:L$36,0))</f>
        <v>Argentina</v>
      </c>
      <c r="D384" t="s">
        <v>369</v>
      </c>
      <c r="E384" t="str">
        <f>INDEX('GCAM Crosswalk'!J$5:J$111,MATCH(D384,'GCAM Crosswalk'!I$5:I$111,0))</f>
        <v>Industry</v>
      </c>
      <c r="F384" t="s">
        <v>225</v>
      </c>
      <c r="G384">
        <v>1.02069E-2</v>
      </c>
      <c r="H384">
        <v>1.5192000000000001E-2</v>
      </c>
      <c r="I384">
        <v>2.37711E-2</v>
      </c>
      <c r="J384">
        <v>2.5356799999999999E-2</v>
      </c>
      <c r="K384">
        <v>3.0789400000000001E-2</v>
      </c>
      <c r="L384">
        <v>3.465041E-2</v>
      </c>
      <c r="M384">
        <v>3.7589030000000002E-2</v>
      </c>
      <c r="N384">
        <v>3.9992009999999897E-2</v>
      </c>
      <c r="O384">
        <v>4.201937E-2</v>
      </c>
      <c r="P384">
        <v>4.3598860000000003E-2</v>
      </c>
      <c r="Q384">
        <v>4.4790057000000001E-2</v>
      </c>
      <c r="R384">
        <v>0</v>
      </c>
      <c r="S384">
        <v>0</v>
      </c>
      <c r="T384">
        <v>0</v>
      </c>
      <c r="U384" t="s">
        <v>409</v>
      </c>
    </row>
    <row r="385" spans="1:21" x14ac:dyDescent="0.35">
      <c r="A385" t="s">
        <v>407</v>
      </c>
      <c r="B385" t="s">
        <v>20</v>
      </c>
      <c r="C385" t="str">
        <f>INDEX('GCAM Crosswalk'!M$5:M$36,MATCH(B385,'GCAM Crosswalk'!L$5:L$36,0))</f>
        <v>Argentina</v>
      </c>
      <c r="D385" t="s">
        <v>269</v>
      </c>
      <c r="E385" t="str">
        <f>INDEX('GCAM Crosswalk'!J$5:J$111,MATCH(D385,'GCAM Crosswalk'!I$5:I$111,0))</f>
        <v>Industry</v>
      </c>
      <c r="F385" t="s">
        <v>225</v>
      </c>
      <c r="G385">
        <v>1.6425400000000001E-3</v>
      </c>
      <c r="H385">
        <v>3.30927E-3</v>
      </c>
      <c r="I385">
        <v>4.3568299999999999E-3</v>
      </c>
      <c r="J385">
        <v>4.3568299999999999E-3</v>
      </c>
      <c r="K385">
        <v>4.1566499999999996E-3</v>
      </c>
      <c r="L385">
        <v>4.9443309999999997E-3</v>
      </c>
      <c r="M385">
        <v>5.6216219999999997E-3</v>
      </c>
      <c r="N385">
        <v>6.3952200000000001E-3</v>
      </c>
      <c r="O385">
        <v>7.1155059999999997E-3</v>
      </c>
      <c r="P385">
        <v>7.6115619999999997E-3</v>
      </c>
      <c r="Q385">
        <v>7.9739964000000007E-3</v>
      </c>
      <c r="R385">
        <v>0</v>
      </c>
      <c r="S385">
        <v>0</v>
      </c>
      <c r="T385">
        <v>0</v>
      </c>
      <c r="U385" t="s">
        <v>409</v>
      </c>
    </row>
    <row r="386" spans="1:21" x14ac:dyDescent="0.35">
      <c r="A386" t="s">
        <v>407</v>
      </c>
      <c r="B386" t="s">
        <v>20</v>
      </c>
      <c r="C386" t="str">
        <f>INDEX('GCAM Crosswalk'!M$5:M$36,MATCH(B386,'GCAM Crosswalk'!L$5:L$36,0))</f>
        <v>Argentina</v>
      </c>
      <c r="D386" t="s">
        <v>364</v>
      </c>
      <c r="E386" t="str">
        <f>INDEX('GCAM Crosswalk'!J$5:J$111,MATCH(D386,'GCAM Crosswalk'!I$5:I$111,0))</f>
        <v>Industry</v>
      </c>
      <c r="F386" t="s">
        <v>225</v>
      </c>
      <c r="G386">
        <v>0</v>
      </c>
      <c r="H386">
        <v>0</v>
      </c>
      <c r="I386">
        <v>0</v>
      </c>
      <c r="J386">
        <v>4.6841399999999998E-2</v>
      </c>
      <c r="K386">
        <v>4.7531739999999899E-2</v>
      </c>
      <c r="L386">
        <v>5.3714889999999897E-2</v>
      </c>
      <c r="M386">
        <v>5.960741E-2</v>
      </c>
      <c r="N386">
        <v>6.6476979999999894E-2</v>
      </c>
      <c r="O386">
        <v>7.3804643000000003E-2</v>
      </c>
      <c r="P386">
        <v>8.0025579999999999E-2</v>
      </c>
      <c r="Q386">
        <v>8.5952875099999895E-2</v>
      </c>
      <c r="R386">
        <v>0</v>
      </c>
      <c r="S386">
        <v>0</v>
      </c>
      <c r="T386">
        <v>0</v>
      </c>
      <c r="U386" t="s">
        <v>409</v>
      </c>
    </row>
    <row r="387" spans="1:21" x14ac:dyDescent="0.35">
      <c r="A387" t="s">
        <v>407</v>
      </c>
      <c r="B387" t="s">
        <v>20</v>
      </c>
      <c r="C387" t="str">
        <f>INDEX('GCAM Crosswalk'!M$5:M$36,MATCH(B387,'GCAM Crosswalk'!L$5:L$36,0))</f>
        <v>Argentina</v>
      </c>
      <c r="D387" t="s">
        <v>364</v>
      </c>
      <c r="E387" t="str">
        <f>INDEX('GCAM Crosswalk'!J$5:J$111,MATCH(D387,'GCAM Crosswalk'!I$5:I$111,0))</f>
        <v>Industry</v>
      </c>
      <c r="F387" t="s">
        <v>411</v>
      </c>
      <c r="G387">
        <v>0</v>
      </c>
      <c r="H387">
        <v>0</v>
      </c>
      <c r="I387">
        <v>0</v>
      </c>
      <c r="J387" s="3">
        <v>5.8600199999999996E-4</v>
      </c>
      <c r="K387" s="3">
        <v>5.9331179999999996E-4</v>
      </c>
      <c r="L387" s="3">
        <v>6.3311919999999998E-4</v>
      </c>
      <c r="M387" s="3">
        <v>6.3148199999999897E-4</v>
      </c>
      <c r="N387" s="3">
        <v>5.7475289999999997E-4</v>
      </c>
      <c r="O387" s="3">
        <v>5.1726205000000001E-4</v>
      </c>
      <c r="P387" s="3">
        <v>5.0159689999999997E-4</v>
      </c>
      <c r="Q387" s="3">
        <v>5.1531696199999999E-4</v>
      </c>
      <c r="R387">
        <v>0</v>
      </c>
      <c r="S387">
        <v>0</v>
      </c>
      <c r="T387">
        <v>0</v>
      </c>
      <c r="U387" t="s">
        <v>409</v>
      </c>
    </row>
    <row r="388" spans="1:21" x14ac:dyDescent="0.35">
      <c r="A388" t="s">
        <v>407</v>
      </c>
      <c r="B388" t="s">
        <v>20</v>
      </c>
      <c r="C388" t="str">
        <f>INDEX('GCAM Crosswalk'!M$5:M$36,MATCH(B388,'GCAM Crosswalk'!L$5:L$36,0))</f>
        <v>Argentina</v>
      </c>
      <c r="D388" t="s">
        <v>367</v>
      </c>
      <c r="E388" t="str">
        <f>INDEX('GCAM Crosswalk'!J$5:J$111,MATCH(D388,'GCAM Crosswalk'!I$5:I$111,0))</f>
        <v>Industry</v>
      </c>
      <c r="F388" t="s">
        <v>408</v>
      </c>
      <c r="G388">
        <v>0</v>
      </c>
      <c r="H388">
        <v>0</v>
      </c>
      <c r="I388">
        <v>0</v>
      </c>
      <c r="J388">
        <v>5.6361300000000003E-2</v>
      </c>
      <c r="K388">
        <v>5.8389799999999999E-2</v>
      </c>
      <c r="L388">
        <v>6.4944000000000002E-2</v>
      </c>
      <c r="M388">
        <v>7.1211099999999999E-2</v>
      </c>
      <c r="N388">
        <v>7.5173100000000007E-2</v>
      </c>
      <c r="O388">
        <v>7.8438599999999997E-2</v>
      </c>
      <c r="P388">
        <v>8.3091999999999999E-2</v>
      </c>
      <c r="Q388">
        <v>8.5403300000000001E-2</v>
      </c>
      <c r="R388">
        <v>0</v>
      </c>
      <c r="S388">
        <v>0</v>
      </c>
      <c r="T388">
        <v>0</v>
      </c>
      <c r="U388" t="s">
        <v>409</v>
      </c>
    </row>
    <row r="389" spans="1:21" x14ac:dyDescent="0.35">
      <c r="A389" t="s">
        <v>407</v>
      </c>
      <c r="B389" t="s">
        <v>20</v>
      </c>
      <c r="C389" t="str">
        <f>INDEX('GCAM Crosswalk'!M$5:M$36,MATCH(B389,'GCAM Crosswalk'!L$5:L$36,0))</f>
        <v>Argentina</v>
      </c>
      <c r="D389" t="s">
        <v>367</v>
      </c>
      <c r="E389" t="str">
        <f>INDEX('GCAM Crosswalk'!J$5:J$111,MATCH(D389,'GCAM Crosswalk'!I$5:I$111,0))</f>
        <v>Industry</v>
      </c>
      <c r="F389" t="s">
        <v>411</v>
      </c>
      <c r="G389">
        <v>0</v>
      </c>
      <c r="H389">
        <v>0</v>
      </c>
      <c r="I389">
        <v>0</v>
      </c>
      <c r="J389">
        <v>9.28036E-2</v>
      </c>
      <c r="K389">
        <v>9.2804800000000007E-2</v>
      </c>
      <c r="L389">
        <v>0.103714</v>
      </c>
      <c r="M389">
        <v>0.11122600000000001</v>
      </c>
      <c r="N389">
        <v>0.117691</v>
      </c>
      <c r="O389">
        <v>0.123192</v>
      </c>
      <c r="P389">
        <v>0.127225</v>
      </c>
      <c r="Q389">
        <v>0.13339899999999999</v>
      </c>
      <c r="R389">
        <v>0</v>
      </c>
      <c r="S389">
        <v>0</v>
      </c>
      <c r="T389">
        <v>0</v>
      </c>
      <c r="U389" t="s">
        <v>409</v>
      </c>
    </row>
    <row r="390" spans="1:21" x14ac:dyDescent="0.35">
      <c r="A390" t="s">
        <v>407</v>
      </c>
      <c r="B390" t="s">
        <v>20</v>
      </c>
      <c r="C390" t="str">
        <f>INDEX('GCAM Crosswalk'!M$5:M$36,MATCH(B390,'GCAM Crosswalk'!L$5:L$36,0))</f>
        <v>Argentina</v>
      </c>
      <c r="D390" t="s">
        <v>216</v>
      </c>
      <c r="E390" t="str">
        <f>INDEX('GCAM Crosswalk'!J$5:J$111,MATCH(D390,'GCAM Crosswalk'!I$5:I$111,0))</f>
        <v>Commercial</v>
      </c>
      <c r="F390" t="s">
        <v>225</v>
      </c>
      <c r="G390">
        <v>2.53119E-3</v>
      </c>
      <c r="H390">
        <v>8.9142800000000001E-3</v>
      </c>
      <c r="I390">
        <v>1.19393E-2</v>
      </c>
      <c r="J390">
        <v>1.4247599999999999E-2</v>
      </c>
      <c r="K390">
        <v>1.4096305E-2</v>
      </c>
      <c r="L390">
        <v>1.778886E-2</v>
      </c>
      <c r="M390">
        <v>2.0610166999999999E-2</v>
      </c>
      <c r="N390">
        <v>2.2525542999999999E-2</v>
      </c>
      <c r="O390">
        <v>2.39337676999999E-2</v>
      </c>
      <c r="P390">
        <v>2.5003465400000001E-2</v>
      </c>
      <c r="Q390">
        <v>2.6003156999999999E-2</v>
      </c>
      <c r="R390">
        <v>0</v>
      </c>
      <c r="S390">
        <v>0</v>
      </c>
      <c r="T390">
        <v>0</v>
      </c>
      <c r="U390" t="s">
        <v>409</v>
      </c>
    </row>
    <row r="391" spans="1:21" x14ac:dyDescent="0.35">
      <c r="A391" t="s">
        <v>407</v>
      </c>
      <c r="B391" t="s">
        <v>20</v>
      </c>
      <c r="C391" t="str">
        <f>INDEX('GCAM Crosswalk'!M$5:M$36,MATCH(B391,'GCAM Crosswalk'!L$5:L$36,0))</f>
        <v>Argentina</v>
      </c>
      <c r="D391" t="s">
        <v>216</v>
      </c>
      <c r="E391" t="str">
        <f>INDEX('GCAM Crosswalk'!J$5:J$111,MATCH(D391,'GCAM Crosswalk'!I$5:I$111,0))</f>
        <v>Commercial</v>
      </c>
      <c r="F391" t="s">
        <v>408</v>
      </c>
      <c r="G391">
        <v>9.8018700000000007E-3</v>
      </c>
      <c r="H391">
        <v>6.2696899999999996E-3</v>
      </c>
      <c r="I391">
        <v>6.9257700000000004E-3</v>
      </c>
      <c r="J391">
        <v>7.4030099999999998E-3</v>
      </c>
      <c r="K391">
        <v>7.3094639999999999E-3</v>
      </c>
      <c r="L391">
        <v>8.3305710000000002E-3</v>
      </c>
      <c r="M391">
        <v>8.2648640000000002E-3</v>
      </c>
      <c r="N391">
        <v>7.2688869999999999E-3</v>
      </c>
      <c r="O391">
        <v>6.2936872000000001E-3</v>
      </c>
      <c r="P391">
        <v>5.5342331999999996E-3</v>
      </c>
      <c r="Q391">
        <v>5.3162289999999996E-3</v>
      </c>
      <c r="R391">
        <v>0</v>
      </c>
      <c r="S391">
        <v>0</v>
      </c>
      <c r="T391">
        <v>0</v>
      </c>
      <c r="U391" t="s">
        <v>409</v>
      </c>
    </row>
    <row r="392" spans="1:21" x14ac:dyDescent="0.35">
      <c r="A392" t="s">
        <v>407</v>
      </c>
      <c r="B392" t="s">
        <v>20</v>
      </c>
      <c r="C392" t="str">
        <f>INDEX('GCAM Crosswalk'!M$5:M$36,MATCH(B392,'GCAM Crosswalk'!L$5:L$36,0))</f>
        <v>Argentina</v>
      </c>
      <c r="D392" t="s">
        <v>218</v>
      </c>
      <c r="E392" t="str">
        <f>INDEX('GCAM Crosswalk'!J$5:J$111,MATCH(D392,'GCAM Crosswalk'!I$5:I$111,0))</f>
        <v>Commercial</v>
      </c>
      <c r="F392" t="s">
        <v>318</v>
      </c>
      <c r="G392">
        <v>0</v>
      </c>
      <c r="H392">
        <v>1.6953000000000001E-3</v>
      </c>
      <c r="I392" s="3">
        <v>8.6649999999999997E-4</v>
      </c>
      <c r="J392">
        <v>6.6305899999999996E-3</v>
      </c>
      <c r="K392">
        <v>6.5044509999999996E-3</v>
      </c>
      <c r="L392">
        <v>7.025613E-3</v>
      </c>
      <c r="M392">
        <v>7.0339729999999998E-3</v>
      </c>
      <c r="N392">
        <v>6.5930260000000001E-3</v>
      </c>
      <c r="O392">
        <v>5.855117E-3</v>
      </c>
      <c r="P392">
        <v>5.1427039000000001E-3</v>
      </c>
      <c r="Q392">
        <v>4.57566089999999E-3</v>
      </c>
      <c r="R392">
        <v>0</v>
      </c>
      <c r="S392">
        <v>0</v>
      </c>
      <c r="T392">
        <v>0</v>
      </c>
      <c r="U392" t="s">
        <v>409</v>
      </c>
    </row>
    <row r="393" spans="1:21" x14ac:dyDescent="0.35">
      <c r="A393" t="s">
        <v>407</v>
      </c>
      <c r="B393" t="s">
        <v>20</v>
      </c>
      <c r="C393" t="str">
        <f>INDEX('GCAM Crosswalk'!M$5:M$36,MATCH(B393,'GCAM Crosswalk'!L$5:L$36,0))</f>
        <v>Argentina</v>
      </c>
      <c r="D393" t="s">
        <v>218</v>
      </c>
      <c r="E393" t="str">
        <f>INDEX('GCAM Crosswalk'!J$5:J$111,MATCH(D393,'GCAM Crosswalk'!I$5:I$111,0))</f>
        <v>Commercial</v>
      </c>
      <c r="F393" t="s">
        <v>225</v>
      </c>
      <c r="G393">
        <v>2.6367000000000001E-3</v>
      </c>
      <c r="H393">
        <v>9.2858000000000003E-3</v>
      </c>
      <c r="I393">
        <v>1.2436900000000001E-2</v>
      </c>
      <c r="J393">
        <v>1.4841500000000001E-2</v>
      </c>
      <c r="K393">
        <v>1.46379589999999E-2</v>
      </c>
      <c r="L393">
        <v>1.6704674999999999E-2</v>
      </c>
      <c r="M393">
        <v>1.9028277999999999E-2</v>
      </c>
      <c r="N393">
        <v>2.1723967E-2</v>
      </c>
      <c r="O393">
        <v>2.4297499E-2</v>
      </c>
      <c r="P393">
        <v>2.6224032000000001E-2</v>
      </c>
      <c r="Q393">
        <v>2.7516982999999998E-2</v>
      </c>
      <c r="R393">
        <v>0</v>
      </c>
      <c r="S393">
        <v>0</v>
      </c>
      <c r="T393">
        <v>0</v>
      </c>
      <c r="U393" t="s">
        <v>409</v>
      </c>
    </row>
    <row r="394" spans="1:21" x14ac:dyDescent="0.35">
      <c r="A394" t="s">
        <v>407</v>
      </c>
      <c r="B394" t="s">
        <v>20</v>
      </c>
      <c r="C394" t="str">
        <f>INDEX('GCAM Crosswalk'!M$5:M$36,MATCH(B394,'GCAM Crosswalk'!L$5:L$36,0))</f>
        <v>Argentina</v>
      </c>
      <c r="D394" t="s">
        <v>218</v>
      </c>
      <c r="E394" t="str">
        <f>INDEX('GCAM Crosswalk'!J$5:J$111,MATCH(D394,'GCAM Crosswalk'!I$5:I$111,0))</f>
        <v>Commercial</v>
      </c>
      <c r="F394" t="s">
        <v>408</v>
      </c>
      <c r="G394">
        <v>3.1999399999999997E-2</v>
      </c>
      <c r="H394">
        <v>2.0468E-2</v>
      </c>
      <c r="I394">
        <v>2.2610100000000001E-2</v>
      </c>
      <c r="J394">
        <v>2.4167899999999999E-2</v>
      </c>
      <c r="K394">
        <v>2.3689496000000001E-2</v>
      </c>
      <c r="L394">
        <v>2.5257816999999998E-2</v>
      </c>
      <c r="M394">
        <v>2.5561097000000001E-2</v>
      </c>
      <c r="N394">
        <v>2.4894073999999999E-2</v>
      </c>
      <c r="O394">
        <v>2.3917727999999999E-2</v>
      </c>
      <c r="P394">
        <v>2.3246970999999901E-2</v>
      </c>
      <c r="Q394">
        <v>2.2831929000000001E-2</v>
      </c>
      <c r="R394">
        <v>0</v>
      </c>
      <c r="S394">
        <v>0</v>
      </c>
      <c r="T394">
        <v>0</v>
      </c>
      <c r="U394" t="s">
        <v>409</v>
      </c>
    </row>
    <row r="395" spans="1:21" x14ac:dyDescent="0.35">
      <c r="A395" t="s">
        <v>407</v>
      </c>
      <c r="B395" t="s">
        <v>20</v>
      </c>
      <c r="C395" t="str">
        <f>INDEX('GCAM Crosswalk'!M$5:M$36,MATCH(B395,'GCAM Crosswalk'!L$5:L$36,0))</f>
        <v>Argentina</v>
      </c>
      <c r="D395" t="s">
        <v>218</v>
      </c>
      <c r="E395" t="str">
        <f>INDEX('GCAM Crosswalk'!J$5:J$111,MATCH(D395,'GCAM Crosswalk'!I$5:I$111,0))</f>
        <v>Commercial</v>
      </c>
      <c r="F395" t="s">
        <v>410</v>
      </c>
      <c r="G395">
        <v>0</v>
      </c>
      <c r="H395">
        <v>0</v>
      </c>
      <c r="I395">
        <v>0</v>
      </c>
      <c r="J395">
        <v>0</v>
      </c>
      <c r="K395">
        <v>0</v>
      </c>
      <c r="L395" s="3">
        <v>8.0087099999999997E-7</v>
      </c>
      <c r="M395" s="3">
        <v>1.3215599999999999E-5</v>
      </c>
      <c r="N395" s="3">
        <v>2.64689E-5</v>
      </c>
      <c r="O395" s="3">
        <v>3.9710099999999998E-5</v>
      </c>
      <c r="P395" s="3">
        <v>4.7180900000000001E-5</v>
      </c>
      <c r="Q395" s="3">
        <v>5.2164499999999998E-5</v>
      </c>
      <c r="R395">
        <v>0</v>
      </c>
      <c r="S395">
        <v>0</v>
      </c>
      <c r="T395">
        <v>0</v>
      </c>
      <c r="U395" t="s">
        <v>409</v>
      </c>
    </row>
    <row r="396" spans="1:21" x14ac:dyDescent="0.35">
      <c r="A396" t="s">
        <v>407</v>
      </c>
      <c r="B396" t="s">
        <v>20</v>
      </c>
      <c r="C396" t="str">
        <f>INDEX('GCAM Crosswalk'!M$5:M$36,MATCH(B396,'GCAM Crosswalk'!L$5:L$36,0))</f>
        <v>Argentina</v>
      </c>
      <c r="D396" t="s">
        <v>218</v>
      </c>
      <c r="E396" t="str">
        <f>INDEX('GCAM Crosswalk'!J$5:J$111,MATCH(D396,'GCAM Crosswalk'!I$5:I$111,0))</f>
        <v>Commercial</v>
      </c>
      <c r="F396" t="s">
        <v>411</v>
      </c>
      <c r="G396">
        <v>1.26398E-2</v>
      </c>
      <c r="H396">
        <v>6.7930000000000004E-3</v>
      </c>
      <c r="I396">
        <v>1.1035E-2</v>
      </c>
      <c r="J396">
        <v>1.1464999999999999E-2</v>
      </c>
      <c r="K396">
        <v>1.1210563999999999E-2</v>
      </c>
      <c r="L396">
        <v>1.1839308999999999E-2</v>
      </c>
      <c r="M396">
        <v>1.1813756999999999E-2</v>
      </c>
      <c r="N396">
        <v>1.1354573E-2</v>
      </c>
      <c r="O396">
        <v>1.0809592999999999E-2</v>
      </c>
      <c r="P396">
        <v>1.035496E-2</v>
      </c>
      <c r="Q396">
        <v>1.01696590999999E-2</v>
      </c>
      <c r="R396">
        <v>0</v>
      </c>
      <c r="S396">
        <v>0</v>
      </c>
      <c r="T396">
        <v>0</v>
      </c>
      <c r="U396" t="s">
        <v>409</v>
      </c>
    </row>
    <row r="397" spans="1:21" x14ac:dyDescent="0.35">
      <c r="A397" t="s">
        <v>407</v>
      </c>
      <c r="B397" t="s">
        <v>20</v>
      </c>
      <c r="C397" t="str">
        <f>INDEX('GCAM Crosswalk'!M$5:M$36,MATCH(B397,'GCAM Crosswalk'!L$5:L$36,0))</f>
        <v>Argentina</v>
      </c>
      <c r="D397" t="s">
        <v>319</v>
      </c>
      <c r="E397" t="str">
        <f>INDEX('GCAM Crosswalk'!J$5:J$111,MATCH(D397,'GCAM Crosswalk'!I$5:I$111,0))</f>
        <v>Commercial</v>
      </c>
      <c r="F397" t="s">
        <v>318</v>
      </c>
      <c r="G397">
        <v>0</v>
      </c>
      <c r="H397" s="3">
        <v>1.884E-4</v>
      </c>
      <c r="I397" s="3">
        <v>9.6299999999999996E-5</v>
      </c>
      <c r="J397" s="3">
        <v>7.3669899999999995E-4</v>
      </c>
      <c r="K397" s="3">
        <v>7.4237629999999999E-4</v>
      </c>
      <c r="L397" s="3">
        <v>9.0633429999999898E-4</v>
      </c>
      <c r="M397" s="3">
        <v>9.4209989999999896E-4</v>
      </c>
      <c r="N397" s="3">
        <v>8.841926E-4</v>
      </c>
      <c r="O397" s="3">
        <v>8.053553E-4</v>
      </c>
      <c r="P397" s="3">
        <v>7.1523960999999897E-4</v>
      </c>
      <c r="Q397" s="3">
        <v>6.7667669999999999E-4</v>
      </c>
      <c r="R397">
        <v>0</v>
      </c>
      <c r="S397">
        <v>0</v>
      </c>
      <c r="T397">
        <v>0</v>
      </c>
      <c r="U397" t="s">
        <v>409</v>
      </c>
    </row>
    <row r="398" spans="1:21" x14ac:dyDescent="0.35">
      <c r="A398" t="s">
        <v>407</v>
      </c>
      <c r="B398" t="s">
        <v>20</v>
      </c>
      <c r="C398" t="str">
        <f>INDEX('GCAM Crosswalk'!M$5:M$36,MATCH(B398,'GCAM Crosswalk'!L$5:L$36,0))</f>
        <v>Argentina</v>
      </c>
      <c r="D398" t="s">
        <v>319</v>
      </c>
      <c r="E398" t="str">
        <f>INDEX('GCAM Crosswalk'!J$5:J$111,MATCH(D398,'GCAM Crosswalk'!I$5:I$111,0))</f>
        <v>Commercial</v>
      </c>
      <c r="F398" t="s">
        <v>225</v>
      </c>
      <c r="G398">
        <v>1.23666E-2</v>
      </c>
      <c r="H398">
        <v>4.3552800000000003E-2</v>
      </c>
      <c r="I398">
        <v>5.8332000000000002E-2</v>
      </c>
      <c r="J398">
        <v>6.9610000000000005E-2</v>
      </c>
      <c r="K398">
        <v>7.0862509999999906E-2</v>
      </c>
      <c r="L398">
        <v>9.6601579999999895E-2</v>
      </c>
      <c r="M398">
        <v>0.12136970999999901</v>
      </c>
      <c r="N398">
        <v>0.14300740000000001</v>
      </c>
      <c r="O398">
        <v>0.16242274000000001</v>
      </c>
      <c r="P398">
        <v>0.18069623000000001</v>
      </c>
      <c r="Q398">
        <v>0.19913976999999999</v>
      </c>
      <c r="R398">
        <v>0</v>
      </c>
      <c r="S398">
        <v>0</v>
      </c>
      <c r="T398">
        <v>0</v>
      </c>
      <c r="U398" t="s">
        <v>409</v>
      </c>
    </row>
    <row r="399" spans="1:21" x14ac:dyDescent="0.35">
      <c r="A399" t="s">
        <v>407</v>
      </c>
      <c r="B399" t="s">
        <v>20</v>
      </c>
      <c r="C399" t="str">
        <f>INDEX('GCAM Crosswalk'!M$5:M$36,MATCH(B399,'GCAM Crosswalk'!L$5:L$36,0))</f>
        <v>Argentina</v>
      </c>
      <c r="D399" t="s">
        <v>319</v>
      </c>
      <c r="E399" t="str">
        <f>INDEX('GCAM Crosswalk'!J$5:J$111,MATCH(D399,'GCAM Crosswalk'!I$5:I$111,0))</f>
        <v>Commercial</v>
      </c>
      <c r="F399" t="s">
        <v>408</v>
      </c>
      <c r="G399">
        <v>2.0105600000000001E-2</v>
      </c>
      <c r="H399">
        <v>1.28603E-2</v>
      </c>
      <c r="I399">
        <v>1.4206099999999999E-2</v>
      </c>
      <c r="J399">
        <v>1.5185000000000001E-2</v>
      </c>
      <c r="K399">
        <v>1.527741E-2</v>
      </c>
      <c r="L399">
        <v>1.8375968999999999E-2</v>
      </c>
      <c r="M399">
        <v>1.9560328999999901E-2</v>
      </c>
      <c r="N399">
        <v>1.9367394999999999E-2</v>
      </c>
      <c r="O399">
        <v>1.9248982000000001E-2</v>
      </c>
      <c r="P399">
        <v>1.93122619999999E-2</v>
      </c>
      <c r="Q399">
        <v>2.0273527999999999E-2</v>
      </c>
      <c r="R399">
        <v>0</v>
      </c>
      <c r="S399">
        <v>0</v>
      </c>
      <c r="T399">
        <v>0</v>
      </c>
      <c r="U399" t="s">
        <v>409</v>
      </c>
    </row>
    <row r="400" spans="1:21" x14ac:dyDescent="0.35">
      <c r="A400" t="s">
        <v>407</v>
      </c>
      <c r="B400" t="s">
        <v>20</v>
      </c>
      <c r="C400" t="str">
        <f>INDEX('GCAM Crosswalk'!M$5:M$36,MATCH(B400,'GCAM Crosswalk'!L$5:L$36,0))</f>
        <v>Argentina</v>
      </c>
      <c r="D400" t="s">
        <v>319</v>
      </c>
      <c r="E400" t="str">
        <f>INDEX('GCAM Crosswalk'!J$5:J$111,MATCH(D400,'GCAM Crosswalk'!I$5:I$111,0))</f>
        <v>Commercial</v>
      </c>
      <c r="F400" t="s">
        <v>410</v>
      </c>
      <c r="G400">
        <v>0</v>
      </c>
      <c r="H400">
        <v>0</v>
      </c>
      <c r="I400">
        <v>0</v>
      </c>
      <c r="J400">
        <v>0</v>
      </c>
      <c r="K400">
        <v>0</v>
      </c>
      <c r="L400" s="3">
        <v>1.76486E-6</v>
      </c>
      <c r="M400" s="3">
        <v>2.34279E-5</v>
      </c>
      <c r="N400" s="3">
        <v>3.9175499999999998E-5</v>
      </c>
      <c r="O400" s="3">
        <v>5.4123299999999997E-5</v>
      </c>
      <c r="P400" s="3">
        <v>7.5785599999999995E-5</v>
      </c>
      <c r="Q400" s="3">
        <v>9.3593700000000005E-5</v>
      </c>
      <c r="R400">
        <v>0</v>
      </c>
      <c r="S400">
        <v>0</v>
      </c>
      <c r="T400">
        <v>0</v>
      </c>
      <c r="U400" t="s">
        <v>409</v>
      </c>
    </row>
    <row r="401" spans="1:21" x14ac:dyDescent="0.35">
      <c r="A401" t="s">
        <v>407</v>
      </c>
      <c r="B401" t="s">
        <v>20</v>
      </c>
      <c r="C401" t="str">
        <f>INDEX('GCAM Crosswalk'!M$5:M$36,MATCH(B401,'GCAM Crosswalk'!L$5:L$36,0))</f>
        <v>Argentina</v>
      </c>
      <c r="D401" t="s">
        <v>319</v>
      </c>
      <c r="E401" t="str">
        <f>INDEX('GCAM Crosswalk'!J$5:J$111,MATCH(D401,'GCAM Crosswalk'!I$5:I$111,0))</f>
        <v>Commercial</v>
      </c>
      <c r="F401" t="s">
        <v>411</v>
      </c>
      <c r="G401">
        <v>5.8193100000000003E-3</v>
      </c>
      <c r="H401">
        <v>3.1273999999999998E-3</v>
      </c>
      <c r="I401">
        <v>5.0804999999999999E-3</v>
      </c>
      <c r="J401">
        <v>5.27839E-3</v>
      </c>
      <c r="K401">
        <v>5.3062420000000001E-3</v>
      </c>
      <c r="L401">
        <v>6.1364050000000002E-3</v>
      </c>
      <c r="M401">
        <v>6.1544099999999999E-3</v>
      </c>
      <c r="N401">
        <v>5.6635510000000002E-3</v>
      </c>
      <c r="O401">
        <v>5.2371579999999996E-3</v>
      </c>
      <c r="P401">
        <v>4.8220907999999996E-3</v>
      </c>
      <c r="Q401">
        <v>4.8464160000000001E-3</v>
      </c>
      <c r="R401">
        <v>0</v>
      </c>
      <c r="S401">
        <v>0</v>
      </c>
      <c r="T401">
        <v>0</v>
      </c>
      <c r="U401" t="s">
        <v>409</v>
      </c>
    </row>
    <row r="402" spans="1:21" x14ac:dyDescent="0.35">
      <c r="A402" t="s">
        <v>407</v>
      </c>
      <c r="B402" t="s">
        <v>20</v>
      </c>
      <c r="C402" t="str">
        <f>INDEX('GCAM Crosswalk'!M$5:M$36,MATCH(B402,'GCAM Crosswalk'!L$5:L$36,0))</f>
        <v>Argentina</v>
      </c>
      <c r="D402" t="s">
        <v>351</v>
      </c>
      <c r="E402" t="str">
        <f>INDEX('GCAM Crosswalk'!J$5:J$111,MATCH(D402,'GCAM Crosswalk'!I$5:I$111,0))</f>
        <v>Industry</v>
      </c>
      <c r="F402" t="s">
        <v>225</v>
      </c>
      <c r="G402">
        <v>0</v>
      </c>
      <c r="H402">
        <v>0</v>
      </c>
      <c r="I402">
        <v>0</v>
      </c>
      <c r="J402">
        <v>0</v>
      </c>
      <c r="K402">
        <v>0</v>
      </c>
      <c r="L402" s="3">
        <v>2.7343400000000001E-6</v>
      </c>
      <c r="M402" s="3">
        <v>1.1601769999999999E-5</v>
      </c>
      <c r="N402" s="3">
        <v>3.153497E-5</v>
      </c>
      <c r="O402" s="3">
        <v>7.0208034000000002E-5</v>
      </c>
      <c r="P402" s="3">
        <v>1.3566083999999999E-4</v>
      </c>
      <c r="Q402" s="3">
        <v>2.3636992999999899E-4</v>
      </c>
      <c r="R402">
        <v>0</v>
      </c>
      <c r="S402">
        <v>0</v>
      </c>
      <c r="T402">
        <v>0</v>
      </c>
      <c r="U402" t="s">
        <v>409</v>
      </c>
    </row>
    <row r="403" spans="1:21" x14ac:dyDescent="0.35">
      <c r="A403" t="s">
        <v>407</v>
      </c>
      <c r="B403" t="s">
        <v>20</v>
      </c>
      <c r="C403" t="str">
        <f>INDEX('GCAM Crosswalk'!M$5:M$36,MATCH(B403,'GCAM Crosswalk'!L$5:L$36,0))</f>
        <v>Argentina</v>
      </c>
      <c r="D403" t="s">
        <v>351</v>
      </c>
      <c r="E403" t="str">
        <f>INDEX('GCAM Crosswalk'!J$5:J$111,MATCH(D403,'GCAM Crosswalk'!I$5:I$111,0))</f>
        <v>Industry</v>
      </c>
      <c r="F403" t="s">
        <v>410</v>
      </c>
      <c r="G403">
        <v>0</v>
      </c>
      <c r="H403">
        <v>0</v>
      </c>
      <c r="I403">
        <v>0</v>
      </c>
      <c r="J403">
        <v>0</v>
      </c>
      <c r="K403">
        <v>0</v>
      </c>
      <c r="L403" s="3">
        <v>1.17681E-5</v>
      </c>
      <c r="M403" s="3">
        <v>4.1800700000000001E-5</v>
      </c>
      <c r="N403" s="3">
        <v>9.4080049999999997E-5</v>
      </c>
      <c r="O403" s="3">
        <v>1.660167E-4</v>
      </c>
      <c r="P403" s="3">
        <v>2.4746615E-4</v>
      </c>
      <c r="Q403" s="3">
        <v>3.3168719999999898E-4</v>
      </c>
      <c r="R403">
        <v>0</v>
      </c>
      <c r="S403">
        <v>0</v>
      </c>
      <c r="T403">
        <v>0</v>
      </c>
      <c r="U403" t="s">
        <v>409</v>
      </c>
    </row>
    <row r="404" spans="1:21" x14ac:dyDescent="0.35">
      <c r="A404" t="s">
        <v>407</v>
      </c>
      <c r="B404" t="s">
        <v>20</v>
      </c>
      <c r="C404" t="str">
        <f>INDEX('GCAM Crosswalk'!M$5:M$36,MATCH(B404,'GCAM Crosswalk'!L$5:L$36,0))</f>
        <v>Argentina</v>
      </c>
      <c r="D404" t="s">
        <v>351</v>
      </c>
      <c r="E404" t="str">
        <f>INDEX('GCAM Crosswalk'!J$5:J$111,MATCH(D404,'GCAM Crosswalk'!I$5:I$111,0))</f>
        <v>Industry</v>
      </c>
      <c r="F404" t="s">
        <v>411</v>
      </c>
      <c r="G404">
        <v>0</v>
      </c>
      <c r="H404">
        <v>0</v>
      </c>
      <c r="I404">
        <v>0</v>
      </c>
      <c r="J404">
        <v>0</v>
      </c>
      <c r="K404" s="3">
        <v>3.46585E-4</v>
      </c>
      <c r="L404" s="3">
        <v>6.6852600000000002E-4</v>
      </c>
      <c r="M404" s="3">
        <v>9.4935399999999904E-4</v>
      </c>
      <c r="N404">
        <v>1.1719148999999999E-3</v>
      </c>
      <c r="O404">
        <v>1.3192932999999999E-3</v>
      </c>
      <c r="P404">
        <v>1.3834752E-3</v>
      </c>
      <c r="Q404">
        <v>1.3705846E-3</v>
      </c>
      <c r="R404">
        <v>0</v>
      </c>
      <c r="S404">
        <v>0</v>
      </c>
      <c r="T404">
        <v>0</v>
      </c>
      <c r="U404" t="s">
        <v>409</v>
      </c>
    </row>
    <row r="405" spans="1:21" x14ac:dyDescent="0.35">
      <c r="A405" t="s">
        <v>407</v>
      </c>
      <c r="B405" t="s">
        <v>20</v>
      </c>
      <c r="C405" t="str">
        <f>INDEX('GCAM Crosswalk'!M$5:M$36,MATCH(B405,'GCAM Crosswalk'!L$5:L$36,0))</f>
        <v>Argentina</v>
      </c>
      <c r="D405" t="s">
        <v>412</v>
      </c>
      <c r="E405" t="e">
        <f>INDEX('GCAM Crosswalk'!J$5:J$111,MATCH(D405,'GCAM Crosswalk'!I$5:I$111,0))</f>
        <v>#N/A</v>
      </c>
      <c r="F405" t="s">
        <v>411</v>
      </c>
      <c r="G405">
        <v>8.0789999999999994E-3</v>
      </c>
      <c r="H405">
        <v>2.5953199999999999E-2</v>
      </c>
      <c r="I405">
        <v>2.46555E-2</v>
      </c>
      <c r="J405">
        <v>1.9925399999999999E-2</v>
      </c>
      <c r="K405">
        <v>1.93125E-2</v>
      </c>
      <c r="L405">
        <v>1.8990699999999999E-2</v>
      </c>
      <c r="M405">
        <v>1.8677900000000001E-2</v>
      </c>
      <c r="N405">
        <v>1.8367100000000001E-2</v>
      </c>
      <c r="O405">
        <v>1.79916E-2</v>
      </c>
      <c r="P405">
        <v>1.75173E-2</v>
      </c>
      <c r="Q405">
        <v>1.7087399999999999E-2</v>
      </c>
      <c r="R405">
        <v>0</v>
      </c>
      <c r="S405">
        <v>0</v>
      </c>
      <c r="T405">
        <v>0</v>
      </c>
      <c r="U405" t="s">
        <v>409</v>
      </c>
    </row>
    <row r="406" spans="1:21" x14ac:dyDescent="0.35">
      <c r="A406" t="s">
        <v>407</v>
      </c>
      <c r="B406" t="s">
        <v>20</v>
      </c>
      <c r="C406" t="str">
        <f>INDEX('GCAM Crosswalk'!M$5:M$36,MATCH(B406,'GCAM Crosswalk'!L$5:L$36,0))</f>
        <v>Argentina</v>
      </c>
      <c r="D406" t="s">
        <v>352</v>
      </c>
      <c r="E406" t="str">
        <f>INDEX('GCAM Crosswalk'!J$5:J$111,MATCH(D406,'GCAM Crosswalk'!I$5:I$111,0))</f>
        <v>Industry</v>
      </c>
      <c r="F406" t="s">
        <v>225</v>
      </c>
      <c r="G406" s="3">
        <v>1.7430599999999999E-5</v>
      </c>
      <c r="H406" s="3">
        <v>1.0564700000000001E-5</v>
      </c>
      <c r="I406" s="3">
        <v>8.27612E-6</v>
      </c>
      <c r="J406" s="3">
        <v>5.98749E-6</v>
      </c>
      <c r="K406" s="3">
        <v>6.6210699999999996E-6</v>
      </c>
      <c r="L406" s="3">
        <v>7.8797000000000001E-6</v>
      </c>
      <c r="M406" s="3">
        <v>8.9509799999999998E-6</v>
      </c>
      <c r="N406" s="3">
        <v>9.8842999999999995E-6</v>
      </c>
      <c r="O406" s="3">
        <v>1.06355E-5</v>
      </c>
      <c r="P406" s="3">
        <v>1.13252E-5</v>
      </c>
      <c r="Q406" s="3">
        <v>1.1942399999999999E-5</v>
      </c>
      <c r="R406">
        <v>0</v>
      </c>
      <c r="S406">
        <v>0</v>
      </c>
      <c r="T406">
        <v>0</v>
      </c>
      <c r="U406" t="s">
        <v>409</v>
      </c>
    </row>
    <row r="407" spans="1:21" x14ac:dyDescent="0.35">
      <c r="A407" t="s">
        <v>407</v>
      </c>
      <c r="B407" t="s">
        <v>20</v>
      </c>
      <c r="C407" t="str">
        <f>INDEX('GCAM Crosswalk'!M$5:M$36,MATCH(B407,'GCAM Crosswalk'!L$5:L$36,0))</f>
        <v>Argentina</v>
      </c>
      <c r="D407" t="s">
        <v>352</v>
      </c>
      <c r="E407" t="str">
        <f>INDEX('GCAM Crosswalk'!J$5:J$111,MATCH(D407,'GCAM Crosswalk'!I$5:I$111,0))</f>
        <v>Industry</v>
      </c>
      <c r="F407" t="s">
        <v>408</v>
      </c>
      <c r="G407" s="3">
        <v>1.5538700000000001E-5</v>
      </c>
      <c r="H407" s="3">
        <v>1.2036699999999999E-5</v>
      </c>
      <c r="I407" s="3">
        <v>1.22464E-5</v>
      </c>
      <c r="J407" s="3">
        <v>1.29175E-5</v>
      </c>
      <c r="K407" s="3">
        <v>1.44003E-5</v>
      </c>
      <c r="L407" s="3">
        <v>1.68332E-5</v>
      </c>
      <c r="M407" s="3">
        <v>1.95791E-5</v>
      </c>
      <c r="N407" s="3">
        <v>2.2195E-5</v>
      </c>
      <c r="O407" s="3">
        <v>2.44848E-5</v>
      </c>
      <c r="P407" s="3">
        <v>2.68844E-5</v>
      </c>
      <c r="Q407" s="3">
        <v>2.85935E-5</v>
      </c>
      <c r="R407">
        <v>0</v>
      </c>
      <c r="S407">
        <v>0</v>
      </c>
      <c r="T407">
        <v>0</v>
      </c>
      <c r="U407" t="s">
        <v>409</v>
      </c>
    </row>
    <row r="408" spans="1:21" x14ac:dyDescent="0.35">
      <c r="A408" t="s">
        <v>407</v>
      </c>
      <c r="B408" t="s">
        <v>20</v>
      </c>
      <c r="C408" t="str">
        <f>INDEX('GCAM Crosswalk'!M$5:M$36,MATCH(B408,'GCAM Crosswalk'!L$5:L$36,0))</f>
        <v>Argentina</v>
      </c>
      <c r="D408" t="s">
        <v>352</v>
      </c>
      <c r="E408" t="str">
        <f>INDEX('GCAM Crosswalk'!J$5:J$111,MATCH(D408,'GCAM Crosswalk'!I$5:I$111,0))</f>
        <v>Industry</v>
      </c>
      <c r="F408" t="s">
        <v>411</v>
      </c>
      <c r="G408" s="3">
        <v>4.4246599999999999E-6</v>
      </c>
      <c r="H408" s="3">
        <v>7.9266400000000007E-6</v>
      </c>
      <c r="I408" s="3">
        <v>7.71694E-6</v>
      </c>
      <c r="J408" s="3">
        <v>7.0458899999999999E-6</v>
      </c>
      <c r="K408" s="3">
        <v>7.5966600000000002E-6</v>
      </c>
      <c r="L408" s="3">
        <v>8.9111699999999999E-6</v>
      </c>
      <c r="M408" s="3">
        <v>1.0162399999999999E-5</v>
      </c>
      <c r="N408" s="3">
        <v>1.1559099999999999E-5</v>
      </c>
      <c r="O408" s="3">
        <v>1.27978E-5</v>
      </c>
      <c r="P408" s="3">
        <v>1.37251E-5</v>
      </c>
      <c r="Q408" s="3">
        <v>1.4866400000000001E-5</v>
      </c>
      <c r="R408">
        <v>0</v>
      </c>
      <c r="S408">
        <v>0</v>
      </c>
      <c r="T408">
        <v>0</v>
      </c>
      <c r="U408" t="s">
        <v>409</v>
      </c>
    </row>
    <row r="409" spans="1:21" x14ac:dyDescent="0.35">
      <c r="A409" t="s">
        <v>407</v>
      </c>
      <c r="B409" t="s">
        <v>20</v>
      </c>
      <c r="C409" t="str">
        <f>INDEX('GCAM Crosswalk'!M$5:M$36,MATCH(B409,'GCAM Crosswalk'!L$5:L$36,0))</f>
        <v>Argentina</v>
      </c>
      <c r="D409" t="s">
        <v>370</v>
      </c>
      <c r="E409" t="str">
        <f>INDEX('GCAM Crosswalk'!J$5:J$111,MATCH(D409,'GCAM Crosswalk'!I$5:I$111,0))</f>
        <v>Industry</v>
      </c>
      <c r="F409" t="s">
        <v>225</v>
      </c>
      <c r="G409" s="3">
        <v>1.44206E-5</v>
      </c>
      <c r="H409" s="3">
        <v>1.7920999999999999E-4</v>
      </c>
      <c r="I409" s="3">
        <v>3.1335999999999999E-4</v>
      </c>
      <c r="J409" s="3">
        <v>3.4857200000000001E-4</v>
      </c>
      <c r="K409">
        <v>1.01472E-3</v>
      </c>
      <c r="L409">
        <v>1.83293E-3</v>
      </c>
      <c r="M409">
        <v>2.6570299999999999E-3</v>
      </c>
      <c r="N409">
        <v>3.4684500000000001E-3</v>
      </c>
      <c r="O409">
        <v>4.2468100000000002E-3</v>
      </c>
      <c r="P409">
        <v>4.9926199999999997E-3</v>
      </c>
      <c r="Q409">
        <v>5.7323499999999998E-3</v>
      </c>
      <c r="R409">
        <v>0</v>
      </c>
      <c r="S409">
        <v>0</v>
      </c>
      <c r="T409">
        <v>0</v>
      </c>
      <c r="U409" t="s">
        <v>409</v>
      </c>
    </row>
    <row r="410" spans="1:21" x14ac:dyDescent="0.35">
      <c r="A410" t="s">
        <v>407</v>
      </c>
      <c r="B410" t="s">
        <v>20</v>
      </c>
      <c r="C410" t="str">
        <f>INDEX('GCAM Crosswalk'!M$5:M$36,MATCH(B410,'GCAM Crosswalk'!L$5:L$36,0))</f>
        <v>Argentina</v>
      </c>
      <c r="D410" t="s">
        <v>371</v>
      </c>
      <c r="E410" t="str">
        <f>INDEX('GCAM Crosswalk'!J$5:J$111,MATCH(D410,'GCAM Crosswalk'!I$5:I$111,0))</f>
        <v>Industry</v>
      </c>
      <c r="F410" t="s">
        <v>225</v>
      </c>
      <c r="G410" s="3">
        <v>5.3011599999999996E-4</v>
      </c>
      <c r="H410">
        <v>1.0715099999999999E-3</v>
      </c>
      <c r="I410">
        <v>1.19808E-3</v>
      </c>
      <c r="J410">
        <v>1.33271E-3</v>
      </c>
      <c r="K410">
        <v>1.3242499999999999E-3</v>
      </c>
      <c r="L410">
        <v>1.53108E-3</v>
      </c>
      <c r="M410">
        <v>1.6991899999999999E-3</v>
      </c>
      <c r="N410">
        <v>1.84877E-3</v>
      </c>
      <c r="O410">
        <v>1.9884199999999999E-3</v>
      </c>
      <c r="P410">
        <v>2.1184200000000002E-3</v>
      </c>
      <c r="Q410">
        <v>2.2423999999999999E-3</v>
      </c>
      <c r="R410">
        <v>0</v>
      </c>
      <c r="S410">
        <v>0</v>
      </c>
      <c r="T410">
        <v>0</v>
      </c>
      <c r="U410" t="s">
        <v>409</v>
      </c>
    </row>
    <row r="411" spans="1:21" x14ac:dyDescent="0.35">
      <c r="A411" t="s">
        <v>407</v>
      </c>
      <c r="B411" t="s">
        <v>20</v>
      </c>
      <c r="C411" t="str">
        <f>INDEX('GCAM Crosswalk'!M$5:M$36,MATCH(B411,'GCAM Crosswalk'!L$5:L$36,0))</f>
        <v>Argentina</v>
      </c>
      <c r="D411" t="s">
        <v>372</v>
      </c>
      <c r="E411" t="str">
        <f>INDEX('GCAM Crosswalk'!J$5:J$111,MATCH(D411,'GCAM Crosswalk'!I$5:I$111,0))</f>
        <v>Industry</v>
      </c>
      <c r="F411" t="s">
        <v>225</v>
      </c>
      <c r="G411" s="3">
        <v>7.3416599999999996E-4</v>
      </c>
      <c r="H411">
        <v>1.4839600000000001E-3</v>
      </c>
      <c r="I411">
        <v>1.65923E-3</v>
      </c>
      <c r="J411">
        <v>1.8456900000000001E-3</v>
      </c>
      <c r="K411">
        <v>1.83398E-3</v>
      </c>
      <c r="L411">
        <v>2.12042E-3</v>
      </c>
      <c r="M411">
        <v>2.3532399999999999E-3</v>
      </c>
      <c r="N411">
        <v>2.5604E-3</v>
      </c>
      <c r="O411">
        <v>2.7537899999999999E-3</v>
      </c>
      <c r="P411">
        <v>2.9338300000000001E-3</v>
      </c>
      <c r="Q411">
        <v>3.10553E-3</v>
      </c>
      <c r="R411">
        <v>0</v>
      </c>
      <c r="S411">
        <v>0</v>
      </c>
      <c r="T411">
        <v>0</v>
      </c>
      <c r="U411" t="s">
        <v>409</v>
      </c>
    </row>
    <row r="412" spans="1:21" x14ac:dyDescent="0.35">
      <c r="A412" t="s">
        <v>407</v>
      </c>
      <c r="B412" t="s">
        <v>20</v>
      </c>
      <c r="C412" t="str">
        <f>INDEX('GCAM Crosswalk'!M$5:M$36,MATCH(B412,'GCAM Crosswalk'!L$5:L$36,0))</f>
        <v>Argentina</v>
      </c>
      <c r="D412" t="s">
        <v>365</v>
      </c>
      <c r="E412" t="str">
        <f>INDEX('GCAM Crosswalk'!J$5:J$111,MATCH(D412,'GCAM Crosswalk'!I$5:I$111,0))</f>
        <v>Industry</v>
      </c>
      <c r="F412" t="s">
        <v>318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1.70958E-3</v>
      </c>
      <c r="M412">
        <v>2.5015599999999999E-3</v>
      </c>
      <c r="N412">
        <v>2.7697429999999999E-3</v>
      </c>
      <c r="O412">
        <v>2.5385809999999998E-3</v>
      </c>
      <c r="P412">
        <v>2.232174E-3</v>
      </c>
      <c r="Q412">
        <v>2.04733E-3</v>
      </c>
      <c r="R412">
        <v>0</v>
      </c>
      <c r="S412">
        <v>0</v>
      </c>
      <c r="T412">
        <v>0</v>
      </c>
      <c r="U412" t="s">
        <v>409</v>
      </c>
    </row>
    <row r="413" spans="1:21" x14ac:dyDescent="0.35">
      <c r="A413" t="s">
        <v>407</v>
      </c>
      <c r="B413" t="s">
        <v>20</v>
      </c>
      <c r="C413" t="str">
        <f>INDEX('GCAM Crosswalk'!M$5:M$36,MATCH(B413,'GCAM Crosswalk'!L$5:L$36,0))</f>
        <v>Argentina</v>
      </c>
      <c r="D413" t="s">
        <v>365</v>
      </c>
      <c r="E413" t="str">
        <f>INDEX('GCAM Crosswalk'!J$5:J$111,MATCH(D413,'GCAM Crosswalk'!I$5:I$111,0))</f>
        <v>Industry</v>
      </c>
      <c r="F413" t="s">
        <v>339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1.5956900000000001E-3</v>
      </c>
      <c r="M413">
        <v>4.11663999999999E-3</v>
      </c>
      <c r="N413">
        <v>5.8138889999999896E-3</v>
      </c>
      <c r="O413">
        <v>6.539212E-3</v>
      </c>
      <c r="P413">
        <v>7.0284169999999899E-3</v>
      </c>
      <c r="Q413">
        <v>7.338916E-3</v>
      </c>
      <c r="R413">
        <v>0</v>
      </c>
      <c r="S413">
        <v>0</v>
      </c>
      <c r="T413">
        <v>0</v>
      </c>
      <c r="U413" t="s">
        <v>409</v>
      </c>
    </row>
    <row r="414" spans="1:21" x14ac:dyDescent="0.35">
      <c r="A414" t="s">
        <v>407</v>
      </c>
      <c r="B414" t="s">
        <v>20</v>
      </c>
      <c r="C414" t="str">
        <f>INDEX('GCAM Crosswalk'!M$5:M$36,MATCH(B414,'GCAM Crosswalk'!L$5:L$36,0))</f>
        <v>Argentina</v>
      </c>
      <c r="D414" t="s">
        <v>365</v>
      </c>
      <c r="E414" t="str">
        <f>INDEX('GCAM Crosswalk'!J$5:J$111,MATCH(D414,'GCAM Crosswalk'!I$5:I$111,0))</f>
        <v>Industry</v>
      </c>
      <c r="F414" t="s">
        <v>225</v>
      </c>
      <c r="G414">
        <v>0</v>
      </c>
      <c r="H414">
        <v>0</v>
      </c>
      <c r="I414">
        <v>0</v>
      </c>
      <c r="J414">
        <v>2.293943E-2</v>
      </c>
      <c r="K414">
        <v>1.6967783527999901E-2</v>
      </c>
      <c r="L414">
        <v>2.2469651802627999E-2</v>
      </c>
      <c r="M414">
        <v>2.7284724712747999E-2</v>
      </c>
      <c r="N414">
        <v>3.1470884186936998E-2</v>
      </c>
      <c r="O414">
        <v>3.4932335096757999E-2</v>
      </c>
      <c r="P414">
        <v>3.7846038508141E-2</v>
      </c>
      <c r="Q414">
        <v>4.0247144907827E-2</v>
      </c>
      <c r="R414">
        <v>0</v>
      </c>
      <c r="S414">
        <v>0</v>
      </c>
      <c r="T414">
        <v>0</v>
      </c>
      <c r="U414" t="s">
        <v>409</v>
      </c>
    </row>
    <row r="415" spans="1:21" x14ac:dyDescent="0.35">
      <c r="A415" t="s">
        <v>407</v>
      </c>
      <c r="B415" t="s">
        <v>20</v>
      </c>
      <c r="C415" t="str">
        <f>INDEX('GCAM Crosswalk'!M$5:M$36,MATCH(B415,'GCAM Crosswalk'!L$5:L$36,0))</f>
        <v>Argentina</v>
      </c>
      <c r="D415" t="s">
        <v>365</v>
      </c>
      <c r="E415" t="str">
        <f>INDEX('GCAM Crosswalk'!J$5:J$111,MATCH(D415,'GCAM Crosswalk'!I$5:I$111,0))</f>
        <v>Industry</v>
      </c>
      <c r="F415" t="s">
        <v>408</v>
      </c>
      <c r="G415">
        <v>0</v>
      </c>
      <c r="H415">
        <v>5.2283246999999998E-2</v>
      </c>
      <c r="I415">
        <v>4.6590279999999998E-2</v>
      </c>
      <c r="J415">
        <v>6.9696715999999895E-2</v>
      </c>
      <c r="K415">
        <v>4.5769904700000003E-2</v>
      </c>
      <c r="L415">
        <v>4.4860770581700002E-2</v>
      </c>
      <c r="M415">
        <v>3.1963941718000002E-2</v>
      </c>
      <c r="N415">
        <v>2.3493532133260001E-2</v>
      </c>
      <c r="O415">
        <v>2.2630917152E-2</v>
      </c>
      <c r="P415">
        <v>2.1781695726999999E-2</v>
      </c>
      <c r="Q415">
        <v>2.1485289621999901E-2</v>
      </c>
      <c r="R415">
        <v>0</v>
      </c>
      <c r="S415">
        <v>0</v>
      </c>
      <c r="T415">
        <v>0</v>
      </c>
      <c r="U415" t="s">
        <v>409</v>
      </c>
    </row>
    <row r="416" spans="1:21" x14ac:dyDescent="0.35">
      <c r="A416" t="s">
        <v>407</v>
      </c>
      <c r="B416" t="s">
        <v>20</v>
      </c>
      <c r="C416" t="str">
        <f>INDEX('GCAM Crosswalk'!M$5:M$36,MATCH(B416,'GCAM Crosswalk'!L$5:L$36,0))</f>
        <v>Argentina</v>
      </c>
      <c r="D416" t="s">
        <v>365</v>
      </c>
      <c r="E416" t="str">
        <f>INDEX('GCAM Crosswalk'!J$5:J$111,MATCH(D416,'GCAM Crosswalk'!I$5:I$111,0))</f>
        <v>Industry</v>
      </c>
      <c r="F416" t="s">
        <v>410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7.4990500000000002E-3</v>
      </c>
      <c r="M416">
        <v>2.2019304999999999E-2</v>
      </c>
      <c r="N416">
        <v>3.3242033999999997E-2</v>
      </c>
      <c r="O416">
        <v>3.9440957799999898E-2</v>
      </c>
      <c r="P416">
        <v>4.4895348000000002E-2</v>
      </c>
      <c r="Q416">
        <v>4.8881442999999997E-2</v>
      </c>
      <c r="R416">
        <v>0</v>
      </c>
      <c r="S416">
        <v>0</v>
      </c>
      <c r="T416">
        <v>0</v>
      </c>
      <c r="U416" t="s">
        <v>409</v>
      </c>
    </row>
    <row r="417" spans="1:21" x14ac:dyDescent="0.35">
      <c r="A417" t="s">
        <v>407</v>
      </c>
      <c r="B417" t="s">
        <v>20</v>
      </c>
      <c r="C417" t="str">
        <f>INDEX('GCAM Crosswalk'!M$5:M$36,MATCH(B417,'GCAM Crosswalk'!L$5:L$36,0))</f>
        <v>Argentina</v>
      </c>
      <c r="D417" t="s">
        <v>365</v>
      </c>
      <c r="E417" t="str">
        <f>INDEX('GCAM Crosswalk'!J$5:J$111,MATCH(D417,'GCAM Crosswalk'!I$5:I$111,0))</f>
        <v>Industry</v>
      </c>
      <c r="F417" t="s">
        <v>411</v>
      </c>
      <c r="G417">
        <v>1.6743852E-2</v>
      </c>
      <c r="H417">
        <v>2.5534846999999999E-2</v>
      </c>
      <c r="I417">
        <v>2.5116019999999999E-2</v>
      </c>
      <c r="J417">
        <v>2.8422981999999999E-2</v>
      </c>
      <c r="K417">
        <v>1.8984155678700002E-2</v>
      </c>
      <c r="L417">
        <v>1.9212084343999999E-2</v>
      </c>
      <c r="M417">
        <v>1.4584838931899999E-2</v>
      </c>
      <c r="N417">
        <v>1.1593320142289899E-2</v>
      </c>
      <c r="O417">
        <v>1.1449055212000001E-2</v>
      </c>
      <c r="P417">
        <v>1.12358944669999E-2</v>
      </c>
      <c r="Q417">
        <v>1.1218599032000001E-2</v>
      </c>
      <c r="R417">
        <v>0</v>
      </c>
      <c r="S417">
        <v>0</v>
      </c>
      <c r="T417">
        <v>0</v>
      </c>
      <c r="U417" t="s">
        <v>409</v>
      </c>
    </row>
    <row r="418" spans="1:21" x14ac:dyDescent="0.35">
      <c r="A418" t="s">
        <v>407</v>
      </c>
      <c r="B418" t="s">
        <v>20</v>
      </c>
      <c r="C418" t="str">
        <f>INDEX('GCAM Crosswalk'!M$5:M$36,MATCH(B418,'GCAM Crosswalk'!L$5:L$36,0))</f>
        <v>Argentina</v>
      </c>
      <c r="D418" t="s">
        <v>373</v>
      </c>
      <c r="E418" t="str">
        <f>INDEX('GCAM Crosswalk'!J$5:J$111,MATCH(D418,'GCAM Crosswalk'!I$5:I$111,0))</f>
        <v>Industry</v>
      </c>
      <c r="F418" t="s">
        <v>225</v>
      </c>
      <c r="G418">
        <v>1.19889E-3</v>
      </c>
      <c r="H418">
        <v>1.6149700000000001E-3</v>
      </c>
      <c r="I418">
        <v>1.83866E-3</v>
      </c>
      <c r="J418">
        <v>1.95302E-3</v>
      </c>
      <c r="K418">
        <v>2.06368E-3</v>
      </c>
      <c r="L418">
        <v>2.18564E-3</v>
      </c>
      <c r="M418">
        <v>2.3054799999999999E-3</v>
      </c>
      <c r="N418">
        <v>2.4255100000000001E-3</v>
      </c>
      <c r="O418">
        <v>2.5481200000000001E-3</v>
      </c>
      <c r="P418">
        <v>2.6888300000000001E-3</v>
      </c>
      <c r="Q418">
        <v>2.8303999999999998E-3</v>
      </c>
      <c r="R418">
        <v>0</v>
      </c>
      <c r="S418">
        <v>0</v>
      </c>
      <c r="T418">
        <v>0</v>
      </c>
      <c r="U418" t="s">
        <v>409</v>
      </c>
    </row>
    <row r="419" spans="1:21" x14ac:dyDescent="0.35">
      <c r="A419" t="s">
        <v>407</v>
      </c>
      <c r="B419" t="s">
        <v>20</v>
      </c>
      <c r="C419" t="str">
        <f>INDEX('GCAM Crosswalk'!M$5:M$36,MATCH(B419,'GCAM Crosswalk'!L$5:L$36,0))</f>
        <v>Argentina</v>
      </c>
      <c r="D419" t="s">
        <v>374</v>
      </c>
      <c r="E419" t="str">
        <f>INDEX('GCAM Crosswalk'!J$5:J$111,MATCH(D419,'GCAM Crosswalk'!I$5:I$111,0))</f>
        <v>Industry</v>
      </c>
      <c r="F419" t="s">
        <v>225</v>
      </c>
      <c r="G419" s="3">
        <v>4.1539399999999997E-5</v>
      </c>
      <c r="H419" s="3">
        <v>3.25528E-4</v>
      </c>
      <c r="I419" s="3">
        <v>5.5134599999999998E-4</v>
      </c>
      <c r="J419" s="3">
        <v>5.8347399999999995E-4</v>
      </c>
      <c r="K419">
        <v>1.6608899999999999E-3</v>
      </c>
      <c r="L419">
        <v>2.7117999999999999E-3</v>
      </c>
      <c r="M419">
        <v>3.6442100000000002E-3</v>
      </c>
      <c r="N419">
        <v>4.4486200000000004E-3</v>
      </c>
      <c r="O419">
        <v>5.1237899999999996E-3</v>
      </c>
      <c r="P419">
        <v>5.6870699999999998E-3</v>
      </c>
      <c r="Q419">
        <v>6.1868299999999999E-3</v>
      </c>
      <c r="R419">
        <v>0</v>
      </c>
      <c r="S419">
        <v>0</v>
      </c>
      <c r="T419">
        <v>0</v>
      </c>
      <c r="U419" t="s">
        <v>409</v>
      </c>
    </row>
    <row r="420" spans="1:21" x14ac:dyDescent="0.35">
      <c r="A420" t="s">
        <v>407</v>
      </c>
      <c r="B420" t="s">
        <v>20</v>
      </c>
      <c r="C420" t="str">
        <f>INDEX('GCAM Crosswalk'!M$5:M$36,MATCH(B420,'GCAM Crosswalk'!L$5:L$36,0))</f>
        <v>Argentina</v>
      </c>
      <c r="D420" t="s">
        <v>375</v>
      </c>
      <c r="E420" t="str">
        <f>INDEX('GCAM Crosswalk'!J$5:J$111,MATCH(D420,'GCAM Crosswalk'!I$5:I$111,0))</f>
        <v>Industry</v>
      </c>
      <c r="F420" t="s">
        <v>225</v>
      </c>
      <c r="G420">
        <v>1.9702500000000002E-3</v>
      </c>
      <c r="H420">
        <v>2.4687300000000001E-3</v>
      </c>
      <c r="I420">
        <v>2.65869E-3</v>
      </c>
      <c r="J420">
        <v>2.8136300000000001E-3</v>
      </c>
      <c r="K420">
        <v>2.7881400000000001E-3</v>
      </c>
      <c r="L420">
        <v>2.92465E-3</v>
      </c>
      <c r="M420">
        <v>3.0136300000000002E-3</v>
      </c>
      <c r="N420">
        <v>3.0689100000000002E-3</v>
      </c>
      <c r="O420">
        <v>3.1065099999999998E-3</v>
      </c>
      <c r="P420">
        <v>3.1258000000000002E-3</v>
      </c>
      <c r="Q420">
        <v>3.13584E-3</v>
      </c>
      <c r="R420">
        <v>0</v>
      </c>
      <c r="S420">
        <v>0</v>
      </c>
      <c r="T420">
        <v>0</v>
      </c>
      <c r="U420" t="s">
        <v>409</v>
      </c>
    </row>
    <row r="421" spans="1:21" x14ac:dyDescent="0.35">
      <c r="A421" t="s">
        <v>407</v>
      </c>
      <c r="B421" t="s">
        <v>20</v>
      </c>
      <c r="C421" t="str">
        <f>INDEX('GCAM Crosswalk'!M$5:M$36,MATCH(B421,'GCAM Crosswalk'!L$5:L$36,0))</f>
        <v>Argentina</v>
      </c>
      <c r="D421" t="s">
        <v>376</v>
      </c>
      <c r="E421" t="str">
        <f>INDEX('GCAM Crosswalk'!J$5:J$111,MATCH(D421,'GCAM Crosswalk'!I$5:I$111,0))</f>
        <v>Industry</v>
      </c>
      <c r="F421" t="s">
        <v>225</v>
      </c>
      <c r="G421">
        <v>3.7966499999999999E-3</v>
      </c>
      <c r="H421">
        <v>4.7570399999999997E-3</v>
      </c>
      <c r="I421">
        <v>5.1230399999999997E-3</v>
      </c>
      <c r="J421">
        <v>5.4215699999999997E-3</v>
      </c>
      <c r="K421">
        <v>5.3724999999999997E-3</v>
      </c>
      <c r="L421">
        <v>5.6355700000000003E-3</v>
      </c>
      <c r="M421">
        <v>5.8070700000000001E-3</v>
      </c>
      <c r="N421">
        <v>5.9136299999999996E-3</v>
      </c>
      <c r="O421">
        <v>5.9861200000000002E-3</v>
      </c>
      <c r="P421">
        <v>6.0233200000000004E-3</v>
      </c>
      <c r="Q421">
        <v>6.0426899999999999E-3</v>
      </c>
      <c r="R421">
        <v>0</v>
      </c>
      <c r="S421">
        <v>0</v>
      </c>
      <c r="T421">
        <v>0</v>
      </c>
      <c r="U421" t="s">
        <v>409</v>
      </c>
    </row>
    <row r="422" spans="1:21" x14ac:dyDescent="0.35">
      <c r="A422" t="s">
        <v>407</v>
      </c>
      <c r="B422" t="s">
        <v>20</v>
      </c>
      <c r="C422" t="str">
        <f>INDEX('GCAM Crosswalk'!M$5:M$36,MATCH(B422,'GCAM Crosswalk'!L$5:L$36,0))</f>
        <v>Argentina</v>
      </c>
      <c r="D422" t="s">
        <v>377</v>
      </c>
      <c r="E422" t="str">
        <f>INDEX('GCAM Crosswalk'!J$5:J$111,MATCH(D422,'GCAM Crosswalk'!I$5:I$111,0))</f>
        <v>Industry</v>
      </c>
      <c r="F422" t="s">
        <v>225</v>
      </c>
      <c r="G422">
        <v>3.61255E-3</v>
      </c>
      <c r="H422">
        <v>4.52653E-3</v>
      </c>
      <c r="I422">
        <v>4.8748400000000001E-3</v>
      </c>
      <c r="J422">
        <v>5.1589299999999999E-3</v>
      </c>
      <c r="K422">
        <v>5.1121999999999999E-3</v>
      </c>
      <c r="L422">
        <v>5.3624900000000001E-3</v>
      </c>
      <c r="M422">
        <v>5.5256300000000001E-3</v>
      </c>
      <c r="N422">
        <v>5.6269900000000001E-3</v>
      </c>
      <c r="O422">
        <v>5.69594E-3</v>
      </c>
      <c r="P422">
        <v>5.7312999999999999E-3</v>
      </c>
      <c r="Q422">
        <v>5.7497099999999999E-3</v>
      </c>
      <c r="R422">
        <v>0</v>
      </c>
      <c r="S422">
        <v>0</v>
      </c>
      <c r="T422">
        <v>0</v>
      </c>
      <c r="U422" t="s">
        <v>409</v>
      </c>
    </row>
    <row r="423" spans="1:21" x14ac:dyDescent="0.35">
      <c r="A423" t="s">
        <v>407</v>
      </c>
      <c r="B423" t="s">
        <v>20</v>
      </c>
      <c r="C423" t="str">
        <f>INDEX('GCAM Crosswalk'!M$5:M$36,MATCH(B423,'GCAM Crosswalk'!L$5:L$36,0))</f>
        <v>Argentina</v>
      </c>
      <c r="D423" t="s">
        <v>362</v>
      </c>
      <c r="E423" t="str">
        <f>INDEX('GCAM Crosswalk'!J$5:J$111,MATCH(D423,'GCAM Crosswalk'!I$5:I$111,0))</f>
        <v>Industry</v>
      </c>
      <c r="F423" t="s">
        <v>318</v>
      </c>
      <c r="G423">
        <v>5.7076099999999998E-2</v>
      </c>
      <c r="H423">
        <v>4.6273300000000003E-2</v>
      </c>
      <c r="I423">
        <v>4.0069300000000002E-2</v>
      </c>
      <c r="J423">
        <v>3.6929799999999999E-2</v>
      </c>
      <c r="K423">
        <v>3.7360024999999998E-2</v>
      </c>
      <c r="L423">
        <v>4.2926623999999997E-2</v>
      </c>
      <c r="M423">
        <v>4.6848692999999997E-2</v>
      </c>
      <c r="N423">
        <v>4.8873554999999999E-2</v>
      </c>
      <c r="O423">
        <v>4.9439400000000001E-2</v>
      </c>
      <c r="P423">
        <v>4.9955798999999898E-2</v>
      </c>
      <c r="Q423">
        <v>5.0230882899999899E-2</v>
      </c>
      <c r="R423">
        <v>0</v>
      </c>
      <c r="S423">
        <v>0</v>
      </c>
      <c r="T423">
        <v>0</v>
      </c>
      <c r="U423" t="s">
        <v>409</v>
      </c>
    </row>
    <row r="424" spans="1:21" x14ac:dyDescent="0.35">
      <c r="A424" t="s">
        <v>407</v>
      </c>
      <c r="B424" t="s">
        <v>20</v>
      </c>
      <c r="C424" t="str">
        <f>INDEX('GCAM Crosswalk'!M$5:M$36,MATCH(B424,'GCAM Crosswalk'!L$5:L$36,0))</f>
        <v>Argentina</v>
      </c>
      <c r="D424" t="s">
        <v>362</v>
      </c>
      <c r="E424" t="str">
        <f>INDEX('GCAM Crosswalk'!J$5:J$111,MATCH(D424,'GCAM Crosswalk'!I$5:I$111,0))</f>
        <v>Industry</v>
      </c>
      <c r="F424" t="s">
        <v>339</v>
      </c>
      <c r="G424">
        <v>2.1579399999999999E-2</v>
      </c>
      <c r="H424">
        <v>1.12627E-2</v>
      </c>
      <c r="I424">
        <v>3.4458000000000002E-3</v>
      </c>
      <c r="J424">
        <v>2.2117E-3</v>
      </c>
      <c r="K424">
        <v>2.2383405999999999E-3</v>
      </c>
      <c r="L424">
        <v>2.5303039000000001E-3</v>
      </c>
      <c r="M424">
        <v>2.7054526999999999E-3</v>
      </c>
      <c r="N424">
        <v>2.7422716999999999E-3</v>
      </c>
      <c r="O424">
        <v>2.7433593E-3</v>
      </c>
      <c r="P424">
        <v>2.8021588599999999E-3</v>
      </c>
      <c r="Q424">
        <v>2.893432E-3</v>
      </c>
      <c r="R424">
        <v>0</v>
      </c>
      <c r="S424">
        <v>0</v>
      </c>
      <c r="T424">
        <v>0</v>
      </c>
      <c r="U424" t="s">
        <v>409</v>
      </c>
    </row>
    <row r="425" spans="1:21" x14ac:dyDescent="0.35">
      <c r="A425" t="s">
        <v>407</v>
      </c>
      <c r="B425" t="s">
        <v>20</v>
      </c>
      <c r="C425" t="str">
        <f>INDEX('GCAM Crosswalk'!M$5:M$36,MATCH(B425,'GCAM Crosswalk'!L$5:L$36,0))</f>
        <v>Argentina</v>
      </c>
      <c r="D425" t="s">
        <v>362</v>
      </c>
      <c r="E425" t="str">
        <f>INDEX('GCAM Crosswalk'!J$5:J$111,MATCH(D425,'GCAM Crosswalk'!I$5:I$111,0))</f>
        <v>Industry</v>
      </c>
      <c r="F425" t="s">
        <v>225</v>
      </c>
      <c r="G425">
        <v>5.9161100000000001E-2</v>
      </c>
      <c r="H425">
        <v>0.125552</v>
      </c>
      <c r="I425">
        <v>0.127078</v>
      </c>
      <c r="J425">
        <v>7.4830900000000006E-2</v>
      </c>
      <c r="K425">
        <v>6.5606869999999998E-2</v>
      </c>
      <c r="L425">
        <v>8.7551000000000004E-2</v>
      </c>
      <c r="M425">
        <v>0.11165942</v>
      </c>
      <c r="N425">
        <v>0.14580195000000001</v>
      </c>
      <c r="O425">
        <v>0.17972958</v>
      </c>
      <c r="P425">
        <v>0.20298424500000001</v>
      </c>
      <c r="Q425">
        <v>0.2210444164</v>
      </c>
      <c r="R425">
        <v>0</v>
      </c>
      <c r="S425">
        <v>0</v>
      </c>
      <c r="T425">
        <v>0</v>
      </c>
      <c r="U425" t="s">
        <v>409</v>
      </c>
    </row>
    <row r="426" spans="1:21" x14ac:dyDescent="0.35">
      <c r="A426" t="s">
        <v>407</v>
      </c>
      <c r="B426" t="s">
        <v>20</v>
      </c>
      <c r="C426" t="str">
        <f>INDEX('GCAM Crosswalk'!M$5:M$36,MATCH(B426,'GCAM Crosswalk'!L$5:L$36,0))</f>
        <v>Argentina</v>
      </c>
      <c r="D426" t="s">
        <v>362</v>
      </c>
      <c r="E426" t="str">
        <f>INDEX('GCAM Crosswalk'!J$5:J$111,MATCH(D426,'GCAM Crosswalk'!I$5:I$111,0))</f>
        <v>Industry</v>
      </c>
      <c r="F426" t="s">
        <v>408</v>
      </c>
      <c r="G426">
        <v>0.27628900000000001</v>
      </c>
      <c r="H426">
        <v>0.32418400000000003</v>
      </c>
      <c r="I426">
        <v>0.37004700000000001</v>
      </c>
      <c r="J426">
        <v>0.39052599999999998</v>
      </c>
      <c r="K426">
        <v>0.39527811000000002</v>
      </c>
      <c r="L426">
        <v>0.44709696999999998</v>
      </c>
      <c r="M426">
        <v>0.48349639</v>
      </c>
      <c r="N426">
        <v>0.50311092000000002</v>
      </c>
      <c r="O426">
        <v>0.51806059999999998</v>
      </c>
      <c r="P426">
        <v>0.54015828999999904</v>
      </c>
      <c r="Q426">
        <v>0.56299434999999998</v>
      </c>
      <c r="R426">
        <v>0</v>
      </c>
      <c r="S426">
        <v>0</v>
      </c>
      <c r="T426">
        <v>0</v>
      </c>
      <c r="U426" t="s">
        <v>409</v>
      </c>
    </row>
    <row r="427" spans="1:21" x14ac:dyDescent="0.35">
      <c r="A427" t="s">
        <v>407</v>
      </c>
      <c r="B427" t="s">
        <v>20</v>
      </c>
      <c r="C427" t="str">
        <f>INDEX('GCAM Crosswalk'!M$5:M$36,MATCH(B427,'GCAM Crosswalk'!L$5:L$36,0))</f>
        <v>Argentina</v>
      </c>
      <c r="D427" t="s">
        <v>362</v>
      </c>
      <c r="E427" t="str">
        <f>INDEX('GCAM Crosswalk'!J$5:J$111,MATCH(D427,'GCAM Crosswalk'!I$5:I$111,0))</f>
        <v>Industry</v>
      </c>
      <c r="F427" t="s">
        <v>410</v>
      </c>
      <c r="G427">
        <v>0</v>
      </c>
      <c r="H427">
        <v>0</v>
      </c>
      <c r="I427">
        <v>0</v>
      </c>
      <c r="J427">
        <v>0</v>
      </c>
      <c r="K427">
        <v>0</v>
      </c>
      <c r="L427" s="3">
        <v>7.8575699999999994E-5</v>
      </c>
      <c r="M427" s="3">
        <v>5.7130440000000005E-4</v>
      </c>
      <c r="N427">
        <v>1.62585989999999E-3</v>
      </c>
      <c r="O427">
        <v>3.0116446000000002E-3</v>
      </c>
      <c r="P427">
        <v>4.22588369999999E-3</v>
      </c>
      <c r="Q427">
        <v>5.4600060699999996E-3</v>
      </c>
      <c r="R427">
        <v>0</v>
      </c>
      <c r="S427">
        <v>0</v>
      </c>
      <c r="T427">
        <v>0</v>
      </c>
      <c r="U427" t="s">
        <v>409</v>
      </c>
    </row>
    <row r="428" spans="1:21" x14ac:dyDescent="0.35">
      <c r="A428" t="s">
        <v>407</v>
      </c>
      <c r="B428" t="s">
        <v>20</v>
      </c>
      <c r="C428" t="str">
        <f>INDEX('GCAM Crosswalk'!M$5:M$36,MATCH(B428,'GCAM Crosswalk'!L$5:L$36,0))</f>
        <v>Argentina</v>
      </c>
      <c r="D428" t="s">
        <v>362</v>
      </c>
      <c r="E428" t="str">
        <f>INDEX('GCAM Crosswalk'!J$5:J$111,MATCH(D428,'GCAM Crosswalk'!I$5:I$111,0))</f>
        <v>Industry</v>
      </c>
      <c r="F428" t="s">
        <v>411</v>
      </c>
      <c r="G428">
        <v>3.8399900000000001E-2</v>
      </c>
      <c r="H428">
        <v>0.16134200000000001</v>
      </c>
      <c r="I428">
        <v>0.15812999999999999</v>
      </c>
      <c r="J428">
        <v>0.13603000000000001</v>
      </c>
      <c r="K428">
        <v>0.13692199999999999</v>
      </c>
      <c r="L428">
        <v>0.15369090999999999</v>
      </c>
      <c r="M428">
        <v>0.16392103</v>
      </c>
      <c r="N428">
        <v>0.16792684999999999</v>
      </c>
      <c r="O428">
        <v>0.17115737</v>
      </c>
      <c r="P428">
        <v>0.17645059199999999</v>
      </c>
      <c r="Q428">
        <v>0.184251779</v>
      </c>
      <c r="R428">
        <v>0</v>
      </c>
      <c r="S428">
        <v>0</v>
      </c>
      <c r="T428">
        <v>0</v>
      </c>
      <c r="U428" t="s">
        <v>409</v>
      </c>
    </row>
    <row r="429" spans="1:21" x14ac:dyDescent="0.35">
      <c r="A429" t="s">
        <v>407</v>
      </c>
      <c r="B429" t="s">
        <v>20</v>
      </c>
      <c r="C429" t="str">
        <f>INDEX('GCAM Crosswalk'!M$5:M$36,MATCH(B429,'GCAM Crosswalk'!L$5:L$36,0))</f>
        <v>Argentina</v>
      </c>
      <c r="D429" t="s">
        <v>366</v>
      </c>
      <c r="E429" t="str">
        <f>INDEX('GCAM Crosswalk'!J$5:J$111,MATCH(D429,'GCAM Crosswalk'!I$5:I$111,0))</f>
        <v>Industry</v>
      </c>
      <c r="F429" t="s">
        <v>408</v>
      </c>
      <c r="G429">
        <v>5.1047999999999996E-3</v>
      </c>
      <c r="H429">
        <v>5.5967099999999999E-2</v>
      </c>
      <c r="I429">
        <v>5.3937100000000002E-2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409</v>
      </c>
    </row>
    <row r="430" spans="1:21" x14ac:dyDescent="0.35">
      <c r="A430" t="s">
        <v>407</v>
      </c>
      <c r="B430" t="s">
        <v>20</v>
      </c>
      <c r="C430" t="str">
        <f>INDEX('GCAM Crosswalk'!M$5:M$36,MATCH(B430,'GCAM Crosswalk'!L$5:L$36,0))</f>
        <v>Argentina</v>
      </c>
      <c r="D430" t="s">
        <v>366</v>
      </c>
      <c r="E430" t="str">
        <f>INDEX('GCAM Crosswalk'!J$5:J$111,MATCH(D430,'GCAM Crosswalk'!I$5:I$111,0))</f>
        <v>Industry</v>
      </c>
      <c r="F430" t="s">
        <v>411</v>
      </c>
      <c r="G430">
        <v>5.9901700000000002E-2</v>
      </c>
      <c r="H430">
        <v>0.101594</v>
      </c>
      <c r="I430">
        <v>0.10205500000000001</v>
      </c>
      <c r="J430">
        <v>2.273E-2</v>
      </c>
      <c r="K430">
        <v>2.2591699999999999E-2</v>
      </c>
      <c r="L430">
        <v>2.6564600000000001E-2</v>
      </c>
      <c r="M430">
        <v>3.0340499999999999E-2</v>
      </c>
      <c r="N430">
        <v>3.4932199999999997E-2</v>
      </c>
      <c r="O430">
        <v>3.99336E-2</v>
      </c>
      <c r="P430">
        <v>4.4258400000000003E-2</v>
      </c>
      <c r="Q430">
        <v>4.8450800000000002E-2</v>
      </c>
      <c r="R430">
        <v>0</v>
      </c>
      <c r="S430">
        <v>0</v>
      </c>
      <c r="T430">
        <v>0</v>
      </c>
      <c r="U430" t="s">
        <v>409</v>
      </c>
    </row>
    <row r="431" spans="1:21" x14ac:dyDescent="0.35">
      <c r="A431" t="s">
        <v>407</v>
      </c>
      <c r="B431" t="s">
        <v>20</v>
      </c>
      <c r="C431" t="str">
        <f>INDEX('GCAM Crosswalk'!M$5:M$36,MATCH(B431,'GCAM Crosswalk'!L$5:L$36,0))</f>
        <v>Argentina</v>
      </c>
      <c r="D431" t="s">
        <v>271</v>
      </c>
      <c r="E431" t="str">
        <f>INDEX('GCAM Crosswalk'!J$5:J$111,MATCH(D431,'GCAM Crosswalk'!I$5:I$111,0))</f>
        <v>Industry</v>
      </c>
      <c r="F431" t="s">
        <v>318</v>
      </c>
      <c r="G431">
        <v>1.6954100000000001E-3</v>
      </c>
      <c r="H431">
        <v>3.6238199999999998E-3</v>
      </c>
      <c r="I431">
        <v>4.6791300000000001E-3</v>
      </c>
      <c r="J431">
        <v>4.6791300000000001E-3</v>
      </c>
      <c r="K431">
        <v>4.6594762000000001E-3</v>
      </c>
      <c r="L431">
        <v>5.5898216999999998E-3</v>
      </c>
      <c r="M431">
        <v>6.2775374999999899E-3</v>
      </c>
      <c r="N431">
        <v>6.8616807E-3</v>
      </c>
      <c r="O431">
        <v>7.1431873000000002E-3</v>
      </c>
      <c r="P431">
        <v>7.1814491599999997E-3</v>
      </c>
      <c r="Q431">
        <v>6.9780722999999998E-3</v>
      </c>
      <c r="R431">
        <v>0</v>
      </c>
      <c r="S431">
        <v>0</v>
      </c>
      <c r="T431">
        <v>0</v>
      </c>
      <c r="U431" t="s">
        <v>409</v>
      </c>
    </row>
    <row r="432" spans="1:21" x14ac:dyDescent="0.35">
      <c r="A432" t="s">
        <v>407</v>
      </c>
      <c r="B432" t="s">
        <v>20</v>
      </c>
      <c r="C432" t="str">
        <f>INDEX('GCAM Crosswalk'!M$5:M$36,MATCH(B432,'GCAM Crosswalk'!L$5:L$36,0))</f>
        <v>Argentina</v>
      </c>
      <c r="D432" t="s">
        <v>271</v>
      </c>
      <c r="E432" t="str">
        <f>INDEX('GCAM Crosswalk'!J$5:J$111,MATCH(D432,'GCAM Crosswalk'!I$5:I$111,0))</f>
        <v>Industry</v>
      </c>
      <c r="F432" t="s">
        <v>339</v>
      </c>
      <c r="G432">
        <v>2.8691099999999998E-3</v>
      </c>
      <c r="H432">
        <v>6.13264E-3</v>
      </c>
      <c r="I432">
        <v>7.9184400000000005E-3</v>
      </c>
      <c r="J432">
        <v>7.9184400000000005E-3</v>
      </c>
      <c r="K432">
        <v>7.8887140999999994E-3</v>
      </c>
      <c r="L432">
        <v>9.2011248E-3</v>
      </c>
      <c r="M432">
        <v>1.00026378E-2</v>
      </c>
      <c r="N432">
        <v>1.04696158E-2</v>
      </c>
      <c r="O432">
        <v>1.07608171E-2</v>
      </c>
      <c r="P432">
        <v>1.10053872999999E-2</v>
      </c>
      <c r="Q432">
        <v>1.110303168E-2</v>
      </c>
      <c r="R432">
        <v>0</v>
      </c>
      <c r="S432">
        <v>0</v>
      </c>
      <c r="T432">
        <v>0</v>
      </c>
      <c r="U432" t="s">
        <v>409</v>
      </c>
    </row>
    <row r="433" spans="1:21" x14ac:dyDescent="0.35">
      <c r="A433" t="s">
        <v>407</v>
      </c>
      <c r="B433" t="s">
        <v>20</v>
      </c>
      <c r="C433" t="str">
        <f>INDEX('GCAM Crosswalk'!M$5:M$36,MATCH(B433,'GCAM Crosswalk'!L$5:L$36,0))</f>
        <v>Argentina</v>
      </c>
      <c r="D433" t="s">
        <v>271</v>
      </c>
      <c r="E433" t="str">
        <f>INDEX('GCAM Crosswalk'!J$5:J$111,MATCH(D433,'GCAM Crosswalk'!I$5:I$111,0))</f>
        <v>Industry</v>
      </c>
      <c r="F433" t="s">
        <v>408</v>
      </c>
      <c r="G433">
        <v>3.3907099999999999E-3</v>
      </c>
      <c r="H433">
        <v>7.2477499999999999E-3</v>
      </c>
      <c r="I433">
        <v>9.3582500000000002E-3</v>
      </c>
      <c r="J433">
        <v>9.3582500000000002E-3</v>
      </c>
      <c r="K433">
        <v>9.3210385999999996E-3</v>
      </c>
      <c r="L433">
        <v>1.08676418999999E-2</v>
      </c>
      <c r="M433">
        <v>1.2032224399999999E-2</v>
      </c>
      <c r="N433">
        <v>1.31232144E-2</v>
      </c>
      <c r="O433">
        <v>1.4052096300000001E-2</v>
      </c>
      <c r="P433">
        <v>1.47821472E-2</v>
      </c>
      <c r="Q433">
        <v>1.5091866759999999E-2</v>
      </c>
      <c r="R433">
        <v>0</v>
      </c>
      <c r="S433">
        <v>0</v>
      </c>
      <c r="T433">
        <v>0</v>
      </c>
      <c r="U433" t="s">
        <v>409</v>
      </c>
    </row>
    <row r="434" spans="1:21" x14ac:dyDescent="0.35">
      <c r="A434" t="s">
        <v>407</v>
      </c>
      <c r="B434" t="s">
        <v>20</v>
      </c>
      <c r="C434" t="str">
        <f>INDEX('GCAM Crosswalk'!M$5:M$36,MATCH(B434,'GCAM Crosswalk'!L$5:L$36,0))</f>
        <v>Argentina</v>
      </c>
      <c r="D434" t="s">
        <v>271</v>
      </c>
      <c r="E434" t="str">
        <f>INDEX('GCAM Crosswalk'!J$5:J$111,MATCH(D434,'GCAM Crosswalk'!I$5:I$111,0))</f>
        <v>Industry</v>
      </c>
      <c r="F434" t="s">
        <v>410</v>
      </c>
      <c r="G434">
        <v>0</v>
      </c>
      <c r="H434">
        <v>0</v>
      </c>
      <c r="I434">
        <v>0</v>
      </c>
      <c r="J434">
        <v>0</v>
      </c>
      <c r="K434">
        <v>0</v>
      </c>
      <c r="L434" s="3">
        <v>6.4590699999999998E-5</v>
      </c>
      <c r="M434" s="3">
        <v>5.4724750000000001E-4</v>
      </c>
      <c r="N434">
        <v>1.6838827000000001E-3</v>
      </c>
      <c r="O434">
        <v>3.1563173000000002E-3</v>
      </c>
      <c r="P434">
        <v>4.4157373E-3</v>
      </c>
      <c r="Q434">
        <v>5.70791902999999E-3</v>
      </c>
      <c r="R434">
        <v>0</v>
      </c>
      <c r="S434">
        <v>0</v>
      </c>
      <c r="T434">
        <v>0</v>
      </c>
      <c r="U434" t="s">
        <v>409</v>
      </c>
    </row>
    <row r="435" spans="1:21" x14ac:dyDescent="0.35">
      <c r="A435" t="s">
        <v>407</v>
      </c>
      <c r="B435" t="s">
        <v>20</v>
      </c>
      <c r="C435" t="str">
        <f>INDEX('GCAM Crosswalk'!M$5:M$36,MATCH(B435,'GCAM Crosswalk'!L$5:L$36,0))</f>
        <v>Argentina</v>
      </c>
      <c r="D435" t="s">
        <v>271</v>
      </c>
      <c r="E435" t="str">
        <f>INDEX('GCAM Crosswalk'!J$5:J$111,MATCH(D435,'GCAM Crosswalk'!I$5:I$111,0))</f>
        <v>Industry</v>
      </c>
      <c r="F435" t="s">
        <v>411</v>
      </c>
      <c r="G435">
        <v>5.0861200000000004E-3</v>
      </c>
      <c r="H435">
        <v>1.08716E-2</v>
      </c>
      <c r="I435">
        <v>1.4037300000000001E-2</v>
      </c>
      <c r="J435">
        <v>1.4037300000000001E-2</v>
      </c>
      <c r="K435">
        <v>1.2470124900000001E-2</v>
      </c>
      <c r="L435">
        <v>1.4645924499999999E-2</v>
      </c>
      <c r="M435">
        <v>1.6210749999999999E-2</v>
      </c>
      <c r="N435">
        <v>1.7554177399999999E-2</v>
      </c>
      <c r="O435">
        <v>1.85310656E-2</v>
      </c>
      <c r="P435">
        <v>1.9039670599999999E-2</v>
      </c>
      <c r="Q435">
        <v>1.9498184809999999E-2</v>
      </c>
      <c r="R435">
        <v>0</v>
      </c>
      <c r="S435">
        <v>0</v>
      </c>
      <c r="T435">
        <v>0</v>
      </c>
      <c r="U435" t="s">
        <v>409</v>
      </c>
    </row>
    <row r="436" spans="1:21" x14ac:dyDescent="0.35">
      <c r="A436" t="s">
        <v>407</v>
      </c>
      <c r="B436" t="s">
        <v>20</v>
      </c>
      <c r="C436" t="str">
        <f>INDEX('GCAM Crosswalk'!M$5:M$36,MATCH(B436,'GCAM Crosswalk'!L$5:L$36,0))</f>
        <v>Argentina</v>
      </c>
      <c r="D436" t="s">
        <v>325</v>
      </c>
      <c r="E436" t="str">
        <f>INDEX('GCAM Crosswalk'!J$5:J$111,MATCH(D436,'GCAM Crosswalk'!I$5:I$111,0))</f>
        <v>Residential</v>
      </c>
      <c r="F436" t="s">
        <v>225</v>
      </c>
      <c r="G436">
        <v>4.3701399999999998E-3</v>
      </c>
      <c r="H436">
        <v>9.3289800000000006E-3</v>
      </c>
      <c r="I436">
        <v>1.26824E-2</v>
      </c>
      <c r="J436">
        <v>1.6205899999999999E-2</v>
      </c>
      <c r="K436">
        <v>1.6006313000000001E-2</v>
      </c>
      <c r="L436">
        <v>1.9227044999999901E-2</v>
      </c>
      <c r="M436">
        <v>2.1364960999999998E-2</v>
      </c>
      <c r="N436">
        <v>2.2460377E-2</v>
      </c>
      <c r="O436">
        <v>2.3138623000000001E-2</v>
      </c>
      <c r="P436">
        <v>2.36452581E-2</v>
      </c>
      <c r="Q436">
        <v>2.4315017000000001E-2</v>
      </c>
      <c r="R436">
        <v>0</v>
      </c>
      <c r="S436">
        <v>0</v>
      </c>
      <c r="T436">
        <v>0</v>
      </c>
      <c r="U436" t="s">
        <v>409</v>
      </c>
    </row>
    <row r="437" spans="1:21" x14ac:dyDescent="0.35">
      <c r="A437" t="s">
        <v>407</v>
      </c>
      <c r="B437" t="s">
        <v>20</v>
      </c>
      <c r="C437" t="str">
        <f>INDEX('GCAM Crosswalk'!M$5:M$36,MATCH(B437,'GCAM Crosswalk'!L$5:L$36,0))</f>
        <v>Argentina</v>
      </c>
      <c r="D437" t="s">
        <v>240</v>
      </c>
      <c r="E437" t="str">
        <f>INDEX('GCAM Crosswalk'!J$5:J$111,MATCH(D437,'GCAM Crosswalk'!I$5:I$111,0))</f>
        <v>Residential</v>
      </c>
      <c r="F437" t="s">
        <v>318</v>
      </c>
      <c r="G437">
        <v>3.2775999999999999E-3</v>
      </c>
      <c r="H437">
        <v>1.28845E-2</v>
      </c>
      <c r="I437">
        <v>9.5691999999999999E-3</v>
      </c>
      <c r="J437">
        <v>7.5725000000000002E-3</v>
      </c>
      <c r="K437">
        <v>8.1562719999999991E-3</v>
      </c>
      <c r="L437">
        <v>8.4925269999999997E-3</v>
      </c>
      <c r="M437">
        <v>8.1792960000000008E-3</v>
      </c>
      <c r="N437">
        <v>7.2283169999999997E-3</v>
      </c>
      <c r="O437">
        <v>6.0435130000000004E-3</v>
      </c>
      <c r="P437">
        <v>5.12815199999999E-3</v>
      </c>
      <c r="Q437">
        <v>4.5227330000000001E-3</v>
      </c>
      <c r="R437">
        <v>0</v>
      </c>
      <c r="S437">
        <v>0</v>
      </c>
      <c r="T437">
        <v>0</v>
      </c>
      <c r="U437" t="s">
        <v>409</v>
      </c>
    </row>
    <row r="438" spans="1:21" x14ac:dyDescent="0.35">
      <c r="A438" t="s">
        <v>407</v>
      </c>
      <c r="B438" t="s">
        <v>20</v>
      </c>
      <c r="C438" t="str">
        <f>INDEX('GCAM Crosswalk'!M$5:M$36,MATCH(B438,'GCAM Crosswalk'!L$5:L$36,0))</f>
        <v>Argentina</v>
      </c>
      <c r="D438" t="s">
        <v>240</v>
      </c>
      <c r="E438" t="str">
        <f>INDEX('GCAM Crosswalk'!J$5:J$111,MATCH(D438,'GCAM Crosswalk'!I$5:I$111,0))</f>
        <v>Residential</v>
      </c>
      <c r="F438" t="s">
        <v>225</v>
      </c>
      <c r="G438">
        <v>4.3112000000000003E-3</v>
      </c>
      <c r="H438">
        <v>9.2031000000000005E-3</v>
      </c>
      <c r="I438">
        <v>1.2511400000000001E-2</v>
      </c>
      <c r="J438">
        <v>1.5987299999999999E-2</v>
      </c>
      <c r="K438">
        <v>1.6139199999999999E-2</v>
      </c>
      <c r="L438">
        <v>1.7636679999999998E-2</v>
      </c>
      <c r="M438">
        <v>1.9609019999999901E-2</v>
      </c>
      <c r="N438">
        <v>2.1961000000000001E-2</v>
      </c>
      <c r="O438">
        <v>2.4299729999999999E-2</v>
      </c>
      <c r="P438">
        <v>2.6290328000000002E-2</v>
      </c>
      <c r="Q438">
        <v>2.7681451999999999E-2</v>
      </c>
      <c r="R438">
        <v>0</v>
      </c>
      <c r="S438">
        <v>0</v>
      </c>
      <c r="T438">
        <v>0</v>
      </c>
      <c r="U438" t="s">
        <v>409</v>
      </c>
    </row>
    <row r="439" spans="1:21" x14ac:dyDescent="0.35">
      <c r="A439" t="s">
        <v>407</v>
      </c>
      <c r="B439" t="s">
        <v>20</v>
      </c>
      <c r="C439" t="str">
        <f>INDEX('GCAM Crosswalk'!M$5:M$36,MATCH(B439,'GCAM Crosswalk'!L$5:L$36,0))</f>
        <v>Argentina</v>
      </c>
      <c r="D439" t="s">
        <v>240</v>
      </c>
      <c r="E439" t="str">
        <f>INDEX('GCAM Crosswalk'!J$5:J$111,MATCH(D439,'GCAM Crosswalk'!I$5:I$111,0))</f>
        <v>Residential</v>
      </c>
      <c r="F439" t="s">
        <v>408</v>
      </c>
      <c r="G439">
        <v>3.7417499999999999E-2</v>
      </c>
      <c r="H439">
        <v>6.46095E-2</v>
      </c>
      <c r="I439">
        <v>7.9709299999999997E-2</v>
      </c>
      <c r="J439">
        <v>8.8793999999999998E-2</v>
      </c>
      <c r="K439">
        <v>8.7660799999999997E-2</v>
      </c>
      <c r="L439">
        <v>9.0309799999999996E-2</v>
      </c>
      <c r="M439">
        <v>9.0935290000000002E-2</v>
      </c>
      <c r="N439">
        <v>9.0086669999999994E-2</v>
      </c>
      <c r="O439">
        <v>8.8136450000000005E-2</v>
      </c>
      <c r="P439">
        <v>8.579813E-2</v>
      </c>
      <c r="Q439">
        <v>8.3000870000000004E-2</v>
      </c>
      <c r="R439">
        <v>0</v>
      </c>
      <c r="S439">
        <v>0</v>
      </c>
      <c r="T439">
        <v>0</v>
      </c>
      <c r="U439" t="s">
        <v>409</v>
      </c>
    </row>
    <row r="440" spans="1:21" x14ac:dyDescent="0.35">
      <c r="A440" t="s">
        <v>407</v>
      </c>
      <c r="B440" t="s">
        <v>20</v>
      </c>
      <c r="C440" t="str">
        <f>INDEX('GCAM Crosswalk'!M$5:M$36,MATCH(B440,'GCAM Crosswalk'!L$5:L$36,0))</f>
        <v>Argentina</v>
      </c>
      <c r="D440" t="s">
        <v>240</v>
      </c>
      <c r="E440" t="str">
        <f>INDEX('GCAM Crosswalk'!J$5:J$111,MATCH(D440,'GCAM Crosswalk'!I$5:I$111,0))</f>
        <v>Residential</v>
      </c>
      <c r="F440" t="s">
        <v>410</v>
      </c>
      <c r="G440">
        <v>0</v>
      </c>
      <c r="H440">
        <v>0</v>
      </c>
      <c r="I440">
        <v>0</v>
      </c>
      <c r="J440">
        <v>0</v>
      </c>
      <c r="K440">
        <v>0</v>
      </c>
      <c r="L440" s="3">
        <v>2.3321999999999999E-6</v>
      </c>
      <c r="M440" s="3">
        <v>3.5556899999999998E-5</v>
      </c>
      <c r="N440" s="3">
        <v>6.5482599999999995E-5</v>
      </c>
      <c r="O440" s="3">
        <v>1.0158900000000001E-4</v>
      </c>
      <c r="P440" s="3">
        <v>1.39505E-4</v>
      </c>
      <c r="Q440" s="3">
        <v>1.7126899999999999E-4</v>
      </c>
      <c r="R440">
        <v>0</v>
      </c>
      <c r="S440">
        <v>0</v>
      </c>
      <c r="T440">
        <v>0</v>
      </c>
      <c r="U440" t="s">
        <v>409</v>
      </c>
    </row>
    <row r="441" spans="1:21" x14ac:dyDescent="0.35">
      <c r="A441" t="s">
        <v>407</v>
      </c>
      <c r="B441" t="s">
        <v>20</v>
      </c>
      <c r="C441" t="str">
        <f>INDEX('GCAM Crosswalk'!M$5:M$36,MATCH(B441,'GCAM Crosswalk'!L$5:L$36,0))</f>
        <v>Argentina</v>
      </c>
      <c r="D441" t="s">
        <v>240</v>
      </c>
      <c r="E441" t="str">
        <f>INDEX('GCAM Crosswalk'!J$5:J$111,MATCH(D441,'GCAM Crosswalk'!I$5:I$111,0))</f>
        <v>Residential</v>
      </c>
      <c r="F441" t="s">
        <v>411</v>
      </c>
      <c r="G441">
        <v>4.3198899999999998E-2</v>
      </c>
      <c r="H441">
        <v>3.1740900000000002E-2</v>
      </c>
      <c r="I441">
        <v>4.7567900000000003E-2</v>
      </c>
      <c r="J441">
        <v>3.9437399999999997E-2</v>
      </c>
      <c r="K441">
        <v>3.8577759999999899E-2</v>
      </c>
      <c r="L441">
        <v>3.9408260000000001E-2</v>
      </c>
      <c r="M441">
        <v>3.9193919999999903E-2</v>
      </c>
      <c r="N441">
        <v>3.8420079999999898E-2</v>
      </c>
      <c r="O441">
        <v>3.7314550000000002E-2</v>
      </c>
      <c r="P441">
        <v>3.5841149999999898E-2</v>
      </c>
      <c r="Q441">
        <v>3.4564706000000001E-2</v>
      </c>
      <c r="R441">
        <v>0</v>
      </c>
      <c r="S441">
        <v>0</v>
      </c>
      <c r="T441">
        <v>0</v>
      </c>
      <c r="U441" t="s">
        <v>409</v>
      </c>
    </row>
    <row r="442" spans="1:21" x14ac:dyDescent="0.35">
      <c r="A442" t="s">
        <v>407</v>
      </c>
      <c r="B442" t="s">
        <v>20</v>
      </c>
      <c r="C442" t="str">
        <f>INDEX('GCAM Crosswalk'!M$5:M$36,MATCH(B442,'GCAM Crosswalk'!L$5:L$36,0))</f>
        <v>Argentina</v>
      </c>
      <c r="D442" t="s">
        <v>240</v>
      </c>
      <c r="E442" t="str">
        <f>INDEX('GCAM Crosswalk'!J$5:J$111,MATCH(D442,'GCAM Crosswalk'!I$5:I$111,0))</f>
        <v>Residential</v>
      </c>
      <c r="F442" t="s">
        <v>413</v>
      </c>
      <c r="G442">
        <v>4.1478000000000001E-3</v>
      </c>
      <c r="H442">
        <v>2.2931000000000002E-3</v>
      </c>
      <c r="I442" s="3">
        <v>8.7679999999999995E-4</v>
      </c>
      <c r="J442">
        <v>2.8327000000000001E-3</v>
      </c>
      <c r="K442">
        <v>2.8297119999999999E-3</v>
      </c>
      <c r="L442">
        <v>2.8524150000000001E-3</v>
      </c>
      <c r="M442">
        <v>2.7397010000000002E-3</v>
      </c>
      <c r="N442">
        <v>2.5163759999999999E-3</v>
      </c>
      <c r="O442">
        <v>2.216576E-3</v>
      </c>
      <c r="P442">
        <v>1.8967629999999899E-3</v>
      </c>
      <c r="Q442">
        <v>1.6062673000000001E-3</v>
      </c>
      <c r="R442">
        <v>0</v>
      </c>
      <c r="S442">
        <v>0</v>
      </c>
      <c r="T442">
        <v>0</v>
      </c>
      <c r="U442" t="s">
        <v>409</v>
      </c>
    </row>
    <row r="443" spans="1:21" x14ac:dyDescent="0.35">
      <c r="A443" t="s">
        <v>407</v>
      </c>
      <c r="B443" t="s">
        <v>20</v>
      </c>
      <c r="C443" t="str">
        <f>INDEX('GCAM Crosswalk'!M$5:M$36,MATCH(B443,'GCAM Crosswalk'!L$5:L$36,0))</f>
        <v>Argentina</v>
      </c>
      <c r="D443" t="s">
        <v>326</v>
      </c>
      <c r="E443" t="str">
        <f>INDEX('GCAM Crosswalk'!J$5:J$111,MATCH(D443,'GCAM Crosswalk'!I$5:I$111,0))</f>
        <v>Residential</v>
      </c>
      <c r="F443" t="s">
        <v>318</v>
      </c>
      <c r="G443" s="3">
        <v>3.6420000000000002E-4</v>
      </c>
      <c r="H443">
        <v>1.4316000000000001E-3</v>
      </c>
      <c r="I443">
        <v>1.0632E-3</v>
      </c>
      <c r="J443" s="3">
        <v>8.4139999999999996E-4</v>
      </c>
      <c r="K443" s="3">
        <v>8.4480139999999998E-4</v>
      </c>
      <c r="L443" s="3">
        <v>9.4460989999999999E-4</v>
      </c>
      <c r="M443" s="3">
        <v>9.4505360000000005E-4</v>
      </c>
      <c r="N443" s="3">
        <v>8.675547E-4</v>
      </c>
      <c r="O443" s="3">
        <v>7.7146539999999996E-4</v>
      </c>
      <c r="P443" s="3">
        <v>6.6513456999999995E-4</v>
      </c>
      <c r="Q443" s="3">
        <v>6.1021860000000003E-4</v>
      </c>
      <c r="R443">
        <v>0</v>
      </c>
      <c r="S443">
        <v>0</v>
      </c>
      <c r="T443">
        <v>0</v>
      </c>
      <c r="U443" t="s">
        <v>409</v>
      </c>
    </row>
    <row r="444" spans="1:21" x14ac:dyDescent="0.35">
      <c r="A444" t="s">
        <v>407</v>
      </c>
      <c r="B444" t="s">
        <v>20</v>
      </c>
      <c r="C444" t="str">
        <f>INDEX('GCAM Crosswalk'!M$5:M$36,MATCH(B444,'GCAM Crosswalk'!L$5:L$36,0))</f>
        <v>Argentina</v>
      </c>
      <c r="D444" t="s">
        <v>326</v>
      </c>
      <c r="E444" t="str">
        <f>INDEX('GCAM Crosswalk'!J$5:J$111,MATCH(D444,'GCAM Crosswalk'!I$5:I$111,0))</f>
        <v>Residential</v>
      </c>
      <c r="F444" t="s">
        <v>225</v>
      </c>
      <c r="G444">
        <v>3.03907E-2</v>
      </c>
      <c r="H444">
        <v>6.4875299999999997E-2</v>
      </c>
      <c r="I444">
        <v>8.8195800000000005E-2</v>
      </c>
      <c r="J444">
        <v>0.11269800000000001</v>
      </c>
      <c r="K444">
        <v>0.11425494999999999</v>
      </c>
      <c r="L444">
        <v>0.13912869</v>
      </c>
      <c r="M444">
        <v>0.16740840000000001</v>
      </c>
      <c r="N444">
        <v>0.19641447000000001</v>
      </c>
      <c r="O444">
        <v>0.22038034000000001</v>
      </c>
      <c r="P444">
        <v>0.23992746000000001</v>
      </c>
      <c r="Q444">
        <v>0.25285108000000001</v>
      </c>
      <c r="R444">
        <v>0</v>
      </c>
      <c r="S444">
        <v>0</v>
      </c>
      <c r="T444">
        <v>0</v>
      </c>
      <c r="U444" t="s">
        <v>409</v>
      </c>
    </row>
    <row r="445" spans="1:21" x14ac:dyDescent="0.35">
      <c r="A445" t="s">
        <v>407</v>
      </c>
      <c r="B445" t="s">
        <v>20</v>
      </c>
      <c r="C445" t="str">
        <f>INDEX('GCAM Crosswalk'!M$5:M$36,MATCH(B445,'GCAM Crosswalk'!L$5:L$36,0))</f>
        <v>Argentina</v>
      </c>
      <c r="D445" t="s">
        <v>326</v>
      </c>
      <c r="E445" t="str">
        <f>INDEX('GCAM Crosswalk'!J$5:J$111,MATCH(D445,'GCAM Crosswalk'!I$5:I$111,0))</f>
        <v>Residential</v>
      </c>
      <c r="F445" t="s">
        <v>408</v>
      </c>
      <c r="G445">
        <v>0.11361300000000001</v>
      </c>
      <c r="H445">
        <v>0.19617799999999999</v>
      </c>
      <c r="I445">
        <v>0.24202699999999999</v>
      </c>
      <c r="J445">
        <v>0.26961099999999999</v>
      </c>
      <c r="K445">
        <v>0.27029639999999999</v>
      </c>
      <c r="L445">
        <v>0.29887819999999998</v>
      </c>
      <c r="M445">
        <v>0.30543920000000002</v>
      </c>
      <c r="N445">
        <v>0.29628850000000001</v>
      </c>
      <c r="O445">
        <v>0.28788108000000001</v>
      </c>
      <c r="P445">
        <v>0.28060649999999998</v>
      </c>
      <c r="Q445">
        <v>0.28301850000000001</v>
      </c>
      <c r="R445">
        <v>0</v>
      </c>
      <c r="S445">
        <v>0</v>
      </c>
      <c r="T445">
        <v>0</v>
      </c>
      <c r="U445" t="s">
        <v>409</v>
      </c>
    </row>
    <row r="446" spans="1:21" x14ac:dyDescent="0.35">
      <c r="A446" t="s">
        <v>407</v>
      </c>
      <c r="B446" t="s">
        <v>20</v>
      </c>
      <c r="C446" t="str">
        <f>INDEX('GCAM Crosswalk'!M$5:M$36,MATCH(B446,'GCAM Crosswalk'!L$5:L$36,0))</f>
        <v>Argentina</v>
      </c>
      <c r="D446" t="s">
        <v>326</v>
      </c>
      <c r="E446" t="str">
        <f>INDEX('GCAM Crosswalk'!J$5:J$111,MATCH(D446,'GCAM Crosswalk'!I$5:I$111,0))</f>
        <v>Residential</v>
      </c>
      <c r="F446" t="s">
        <v>410</v>
      </c>
      <c r="G446">
        <v>0</v>
      </c>
      <c r="H446">
        <v>0</v>
      </c>
      <c r="I446">
        <v>0</v>
      </c>
      <c r="J446">
        <v>0</v>
      </c>
      <c r="K446">
        <v>0</v>
      </c>
      <c r="L446" s="3">
        <v>2.0878700000000001E-5</v>
      </c>
      <c r="M446" s="3">
        <v>3.22763E-4</v>
      </c>
      <c r="N446" s="3">
        <v>5.8732299999999995E-4</v>
      </c>
      <c r="O446" s="3">
        <v>7.7725299999999999E-4</v>
      </c>
      <c r="P446">
        <v>1.0334000000000001E-3</v>
      </c>
      <c r="Q446">
        <v>1.12528E-3</v>
      </c>
      <c r="R446">
        <v>0</v>
      </c>
      <c r="S446">
        <v>0</v>
      </c>
      <c r="T446">
        <v>0</v>
      </c>
      <c r="U446" t="s">
        <v>409</v>
      </c>
    </row>
    <row r="447" spans="1:21" x14ac:dyDescent="0.35">
      <c r="A447" t="s">
        <v>407</v>
      </c>
      <c r="B447" t="s">
        <v>20</v>
      </c>
      <c r="C447" t="str">
        <f>INDEX('GCAM Crosswalk'!M$5:M$36,MATCH(B447,'GCAM Crosswalk'!L$5:L$36,0))</f>
        <v>Argentina</v>
      </c>
      <c r="D447" t="s">
        <v>326</v>
      </c>
      <c r="E447" t="str">
        <f>INDEX('GCAM Crosswalk'!J$5:J$111,MATCH(D447,'GCAM Crosswalk'!I$5:I$111,0))</f>
        <v>Residential</v>
      </c>
      <c r="F447" t="s">
        <v>411</v>
      </c>
      <c r="G447">
        <v>1.9298099999999999E-2</v>
      </c>
      <c r="H447">
        <v>1.4179499999999999E-2</v>
      </c>
      <c r="I447">
        <v>2.1249899999999999E-2</v>
      </c>
      <c r="J447">
        <v>1.7617799999999999E-2</v>
      </c>
      <c r="K447">
        <v>1.7648520000000001E-2</v>
      </c>
      <c r="L447">
        <v>1.8942827999999998E-2</v>
      </c>
      <c r="M447">
        <v>1.8292993E-2</v>
      </c>
      <c r="N447">
        <v>1.6407850000000002E-2</v>
      </c>
      <c r="O447">
        <v>1.47508379999999E-2</v>
      </c>
      <c r="P447">
        <v>1.3122873E-2</v>
      </c>
      <c r="Q447">
        <v>1.2710885999999999E-2</v>
      </c>
      <c r="R447">
        <v>0</v>
      </c>
      <c r="S447">
        <v>0</v>
      </c>
      <c r="T447">
        <v>0</v>
      </c>
      <c r="U447" t="s">
        <v>409</v>
      </c>
    </row>
    <row r="448" spans="1:21" x14ac:dyDescent="0.35">
      <c r="A448" t="s">
        <v>407</v>
      </c>
      <c r="B448" t="s">
        <v>20</v>
      </c>
      <c r="C448" t="str">
        <f>INDEX('GCAM Crosswalk'!M$5:M$36,MATCH(B448,'GCAM Crosswalk'!L$5:L$36,0))</f>
        <v>Argentina</v>
      </c>
      <c r="D448" t="s">
        <v>326</v>
      </c>
      <c r="E448" t="str">
        <f>INDEX('GCAM Crosswalk'!J$5:J$111,MATCH(D448,'GCAM Crosswalk'!I$5:I$111,0))</f>
        <v>Residential</v>
      </c>
      <c r="F448" t="s">
        <v>413</v>
      </c>
      <c r="G448">
        <v>1.0009999999999999E-3</v>
      </c>
      <c r="H448" s="3">
        <v>5.5340000000000001E-4</v>
      </c>
      <c r="I448" s="3">
        <v>2.1159999999999999E-4</v>
      </c>
      <c r="J448" s="3">
        <v>6.8360000000000003E-4</v>
      </c>
      <c r="K448" s="3">
        <v>6.892593E-4</v>
      </c>
      <c r="L448" s="3">
        <v>7.3549830000000001E-4</v>
      </c>
      <c r="M448" s="3">
        <v>6.9291860000000004E-4</v>
      </c>
      <c r="N448" s="3">
        <v>5.8889829999999904E-4</v>
      </c>
      <c r="O448" s="3">
        <v>4.9346989999999897E-4</v>
      </c>
      <c r="P448" s="3">
        <v>4.0709619999999998E-4</v>
      </c>
      <c r="Q448" s="3">
        <v>3.758012E-4</v>
      </c>
      <c r="R448">
        <v>0</v>
      </c>
      <c r="S448">
        <v>0</v>
      </c>
      <c r="T448">
        <v>0</v>
      </c>
      <c r="U448" t="s">
        <v>409</v>
      </c>
    </row>
    <row r="449" spans="1:21" x14ac:dyDescent="0.35">
      <c r="A449" t="s">
        <v>407</v>
      </c>
      <c r="B449" t="s">
        <v>20</v>
      </c>
      <c r="C449" t="str">
        <f>INDEX('GCAM Crosswalk'!M$5:M$36,MATCH(B449,'GCAM Crosswalk'!L$5:L$36,0))</f>
        <v>Argentina</v>
      </c>
      <c r="D449" t="s">
        <v>251</v>
      </c>
      <c r="E449" t="str">
        <f>INDEX('GCAM Crosswalk'!J$5:J$111,MATCH(D449,'GCAM Crosswalk'!I$5:I$111,0))</f>
        <v>International Aviation</v>
      </c>
      <c r="F449" t="s">
        <v>225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3">
        <v>1.2538299999999999E-8</v>
      </c>
      <c r="O449" s="3">
        <v>1.04686E-7</v>
      </c>
      <c r="P449" s="3">
        <v>8.4571799999999998E-7</v>
      </c>
      <c r="Q449" s="3">
        <v>6.2945700000000003E-6</v>
      </c>
      <c r="R449">
        <v>0</v>
      </c>
      <c r="S449">
        <v>0</v>
      </c>
      <c r="T449">
        <v>0</v>
      </c>
      <c r="U449" t="s">
        <v>409</v>
      </c>
    </row>
    <row r="450" spans="1:21" x14ac:dyDescent="0.35">
      <c r="A450" t="s">
        <v>407</v>
      </c>
      <c r="B450" t="s">
        <v>20</v>
      </c>
      <c r="C450" t="str">
        <f>INDEX('GCAM Crosswalk'!M$5:M$36,MATCH(B450,'GCAM Crosswalk'!L$5:L$36,0))</f>
        <v>Argentina</v>
      </c>
      <c r="D450" t="s">
        <v>251</v>
      </c>
      <c r="E450" t="str">
        <f>INDEX('GCAM Crosswalk'!J$5:J$111,MATCH(D450,'GCAM Crosswalk'!I$5:I$111,0))</f>
        <v>International Aviation</v>
      </c>
      <c r="F450" t="s">
        <v>410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3">
        <v>1.6666900000000001E-8</v>
      </c>
      <c r="O450" s="3">
        <v>3.34819E-7</v>
      </c>
      <c r="P450" s="3">
        <v>5.1343600000000001E-6</v>
      </c>
      <c r="Q450" s="3">
        <v>5.7935700000000002E-5</v>
      </c>
      <c r="R450">
        <v>0</v>
      </c>
      <c r="S450">
        <v>0</v>
      </c>
      <c r="T450">
        <v>0</v>
      </c>
      <c r="U450" t="s">
        <v>409</v>
      </c>
    </row>
    <row r="451" spans="1:21" x14ac:dyDescent="0.35">
      <c r="A451" t="s">
        <v>407</v>
      </c>
      <c r="B451" t="s">
        <v>20</v>
      </c>
      <c r="C451" t="str">
        <f>INDEX('GCAM Crosswalk'!M$5:M$36,MATCH(B451,'GCAM Crosswalk'!L$5:L$36,0))</f>
        <v>Argentina</v>
      </c>
      <c r="D451" t="s">
        <v>251</v>
      </c>
      <c r="E451" t="str">
        <f>INDEX('GCAM Crosswalk'!J$5:J$111,MATCH(D451,'GCAM Crosswalk'!I$5:I$111,0))</f>
        <v>International Aviation</v>
      </c>
      <c r="F451" t="s">
        <v>411</v>
      </c>
      <c r="G451">
        <v>1.9592499999999999E-2</v>
      </c>
      <c r="H451">
        <v>3.1228300000000001E-2</v>
      </c>
      <c r="I451">
        <v>2.8062699999999999E-2</v>
      </c>
      <c r="J451">
        <v>4.1209999999999997E-2</v>
      </c>
      <c r="K451">
        <v>4.0647700000000002E-2</v>
      </c>
      <c r="L451">
        <v>4.3704899999999998E-2</v>
      </c>
      <c r="M451">
        <v>4.5369199999999998E-2</v>
      </c>
      <c r="N451">
        <v>4.6389899999999998E-2</v>
      </c>
      <c r="O451">
        <v>4.9995400000000002E-2</v>
      </c>
      <c r="P451">
        <v>5.3145900000000003E-2</v>
      </c>
      <c r="Q451">
        <v>5.6349999999999997E-2</v>
      </c>
      <c r="R451">
        <v>0</v>
      </c>
      <c r="S451">
        <v>0</v>
      </c>
      <c r="T451">
        <v>0</v>
      </c>
      <c r="U451" t="s">
        <v>409</v>
      </c>
    </row>
    <row r="452" spans="1:21" x14ac:dyDescent="0.35">
      <c r="A452" t="s">
        <v>407</v>
      </c>
      <c r="B452" t="s">
        <v>20</v>
      </c>
      <c r="C452" t="str">
        <f>INDEX('GCAM Crosswalk'!M$5:M$36,MATCH(B452,'GCAM Crosswalk'!L$5:L$36,0))</f>
        <v>Argentina</v>
      </c>
      <c r="D452" t="s">
        <v>254</v>
      </c>
      <c r="E452" t="str">
        <f>INDEX('GCAM Crosswalk'!J$5:J$111,MATCH(D452,'GCAM Crosswalk'!I$5:I$111,0))</f>
        <v>Transportation</v>
      </c>
      <c r="F452" t="s">
        <v>339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409</v>
      </c>
    </row>
    <row r="453" spans="1:21" x14ac:dyDescent="0.35">
      <c r="A453" t="s">
        <v>407</v>
      </c>
      <c r="B453" t="s">
        <v>20</v>
      </c>
      <c r="C453" t="str">
        <f>INDEX('GCAM Crosswalk'!M$5:M$36,MATCH(B453,'GCAM Crosswalk'!L$5:L$36,0))</f>
        <v>Argentina</v>
      </c>
      <c r="D453" t="s">
        <v>254</v>
      </c>
      <c r="E453" t="str">
        <f>INDEX('GCAM Crosswalk'!J$5:J$111,MATCH(D453,'GCAM Crosswalk'!I$5:I$111,0))</f>
        <v>Transportation</v>
      </c>
      <c r="F453" t="s">
        <v>225</v>
      </c>
      <c r="G453" s="3">
        <v>3.1089399999999998E-4</v>
      </c>
      <c r="H453" s="3">
        <v>5.84682E-4</v>
      </c>
      <c r="I453" s="3">
        <v>6.2937699999999997E-4</v>
      </c>
      <c r="J453" s="3">
        <v>5.6937999999999997E-4</v>
      </c>
      <c r="K453" s="3">
        <v>5.6587100000000002E-4</v>
      </c>
      <c r="L453" s="3">
        <v>6.2738870000000001E-4</v>
      </c>
      <c r="M453" s="3">
        <v>6.7593899999999997E-4</v>
      </c>
      <c r="N453" s="3">
        <v>7.0408519999999998E-4</v>
      </c>
      <c r="O453" s="3">
        <v>7.5298040000000002E-4</v>
      </c>
      <c r="P453" s="3">
        <v>8.6733800000000005E-4</v>
      </c>
      <c r="Q453">
        <v>1.0684889999999999E-3</v>
      </c>
      <c r="R453">
        <v>0</v>
      </c>
      <c r="S453">
        <v>0</v>
      </c>
      <c r="T453">
        <v>0</v>
      </c>
      <c r="U453" t="s">
        <v>409</v>
      </c>
    </row>
    <row r="454" spans="1:21" x14ac:dyDescent="0.35">
      <c r="A454" t="s">
        <v>407</v>
      </c>
      <c r="B454" t="s">
        <v>20</v>
      </c>
      <c r="C454" t="str">
        <f>INDEX('GCAM Crosswalk'!M$5:M$36,MATCH(B454,'GCAM Crosswalk'!L$5:L$36,0))</f>
        <v>Argentina</v>
      </c>
      <c r="D454" t="s">
        <v>254</v>
      </c>
      <c r="E454" t="str">
        <f>INDEX('GCAM Crosswalk'!J$5:J$111,MATCH(D454,'GCAM Crosswalk'!I$5:I$111,0))</f>
        <v>Transportation</v>
      </c>
      <c r="F454" t="s">
        <v>410</v>
      </c>
      <c r="G454">
        <v>0</v>
      </c>
      <c r="H454">
        <v>0</v>
      </c>
      <c r="I454">
        <v>0</v>
      </c>
      <c r="J454">
        <v>0</v>
      </c>
      <c r="K454">
        <v>0</v>
      </c>
      <c r="L454" s="3">
        <v>6.8706499999999997E-5</v>
      </c>
      <c r="M454" s="3">
        <v>2.6638999999999998E-4</v>
      </c>
      <c r="N454" s="3">
        <v>5.4465245999999997E-4</v>
      </c>
      <c r="O454" s="3">
        <v>7.0988530000000005E-4</v>
      </c>
      <c r="P454" s="3">
        <v>8.5288829999999999E-4</v>
      </c>
      <c r="Q454">
        <v>1.0762720000000001E-3</v>
      </c>
      <c r="R454">
        <v>0</v>
      </c>
      <c r="S454">
        <v>0</v>
      </c>
      <c r="T454">
        <v>0</v>
      </c>
      <c r="U454" t="s">
        <v>409</v>
      </c>
    </row>
    <row r="455" spans="1:21" x14ac:dyDescent="0.35">
      <c r="A455" t="s">
        <v>407</v>
      </c>
      <c r="B455" t="s">
        <v>20</v>
      </c>
      <c r="C455" t="str">
        <f>INDEX('GCAM Crosswalk'!M$5:M$36,MATCH(B455,'GCAM Crosswalk'!L$5:L$36,0))</f>
        <v>Argentina</v>
      </c>
      <c r="D455" t="s">
        <v>254</v>
      </c>
      <c r="E455" t="str">
        <f>INDEX('GCAM Crosswalk'!J$5:J$111,MATCH(D455,'GCAM Crosswalk'!I$5:I$111,0))</f>
        <v>Transportation</v>
      </c>
      <c r="F455" t="s">
        <v>411</v>
      </c>
      <c r="G455">
        <v>2.7947419999999998E-3</v>
      </c>
      <c r="H455">
        <v>8.0896600000000003E-3</v>
      </c>
      <c r="I455">
        <v>1.717788E-2</v>
      </c>
      <c r="J455">
        <v>1.8120770000000001E-2</v>
      </c>
      <c r="K455">
        <v>1.7366717E-2</v>
      </c>
      <c r="L455">
        <v>1.9114717E-2</v>
      </c>
      <c r="M455">
        <v>2.0252738999999999E-2</v>
      </c>
      <c r="N455">
        <v>2.1655326999999999E-2</v>
      </c>
      <c r="O455">
        <v>2.2710817000000001E-2</v>
      </c>
      <c r="P455">
        <v>2.3212989999999999E-2</v>
      </c>
      <c r="Q455">
        <v>2.377435E-2</v>
      </c>
      <c r="R455">
        <v>0</v>
      </c>
      <c r="S455">
        <v>0</v>
      </c>
      <c r="T455">
        <v>0</v>
      </c>
      <c r="U455" t="s">
        <v>409</v>
      </c>
    </row>
    <row r="456" spans="1:21" x14ac:dyDescent="0.35">
      <c r="A456" t="s">
        <v>407</v>
      </c>
      <c r="B456" t="s">
        <v>20</v>
      </c>
      <c r="C456" t="str">
        <f>INDEX('GCAM Crosswalk'!M$5:M$36,MATCH(B456,'GCAM Crosswalk'!L$5:L$36,0))</f>
        <v>Argentina</v>
      </c>
      <c r="D456" t="s">
        <v>257</v>
      </c>
      <c r="E456" t="str">
        <f>INDEX('GCAM Crosswalk'!J$5:J$111,MATCH(D456,'GCAM Crosswalk'!I$5:I$111,0))</f>
        <v>Transportation</v>
      </c>
      <c r="F456" t="s">
        <v>225</v>
      </c>
      <c r="G456">
        <v>0</v>
      </c>
      <c r="H456">
        <v>0</v>
      </c>
      <c r="I456">
        <v>0</v>
      </c>
      <c r="J456">
        <v>0</v>
      </c>
      <c r="K456" s="3">
        <v>9.2679790000000002E-4</v>
      </c>
      <c r="L456">
        <v>3.2535105339999999E-3</v>
      </c>
      <c r="M456">
        <v>1.10107152215199E-2</v>
      </c>
      <c r="N456">
        <v>2.4421308630109901E-2</v>
      </c>
      <c r="O456">
        <v>3.7636605522904001E-2</v>
      </c>
      <c r="P456">
        <v>4.9441473451900003E-2</v>
      </c>
      <c r="Q456">
        <v>6.2604282395000002E-2</v>
      </c>
      <c r="R456">
        <v>0</v>
      </c>
      <c r="S456">
        <v>0</v>
      </c>
      <c r="T456">
        <v>0</v>
      </c>
      <c r="U456" t="s">
        <v>409</v>
      </c>
    </row>
    <row r="457" spans="1:21" x14ac:dyDescent="0.35">
      <c r="A457" t="s">
        <v>407</v>
      </c>
      <c r="B457" t="s">
        <v>20</v>
      </c>
      <c r="C457" t="str">
        <f>INDEX('GCAM Crosswalk'!M$5:M$36,MATCH(B457,'GCAM Crosswalk'!L$5:L$36,0))</f>
        <v>Argentina</v>
      </c>
      <c r="D457" t="s">
        <v>257</v>
      </c>
      <c r="E457" t="str">
        <f>INDEX('GCAM Crosswalk'!J$5:J$111,MATCH(D457,'GCAM Crosswalk'!I$5:I$111,0))</f>
        <v>Transportation</v>
      </c>
      <c r="F457" t="s">
        <v>410</v>
      </c>
      <c r="G457">
        <v>0</v>
      </c>
      <c r="H457">
        <v>0</v>
      </c>
      <c r="I457">
        <v>0</v>
      </c>
      <c r="J457">
        <v>0</v>
      </c>
      <c r="K457">
        <v>0</v>
      </c>
      <c r="L457" s="3">
        <v>2.5245695999999998E-4</v>
      </c>
      <c r="M457">
        <v>1.96629080231E-3</v>
      </c>
      <c r="N457">
        <v>5.0079363552999996E-3</v>
      </c>
      <c r="O457">
        <v>7.9014977062560002E-3</v>
      </c>
      <c r="P457">
        <v>1.05314145408E-2</v>
      </c>
      <c r="Q457">
        <v>1.29666968441E-2</v>
      </c>
      <c r="R457">
        <v>0</v>
      </c>
      <c r="S457">
        <v>0</v>
      </c>
      <c r="T457">
        <v>0</v>
      </c>
      <c r="U457" t="s">
        <v>409</v>
      </c>
    </row>
    <row r="458" spans="1:21" x14ac:dyDescent="0.35">
      <c r="A458" t="s">
        <v>407</v>
      </c>
      <c r="B458" t="s">
        <v>20</v>
      </c>
      <c r="C458" t="str">
        <f>INDEX('GCAM Crosswalk'!M$5:M$36,MATCH(B458,'GCAM Crosswalk'!L$5:L$36,0))</f>
        <v>Argentina</v>
      </c>
      <c r="D458" t="s">
        <v>257</v>
      </c>
      <c r="E458" t="str">
        <f>INDEX('GCAM Crosswalk'!J$5:J$111,MATCH(D458,'GCAM Crosswalk'!I$5:I$111,0))</f>
        <v>Transportation</v>
      </c>
      <c r="F458" t="s">
        <v>411</v>
      </c>
      <c r="G458">
        <v>0.16905039999999999</v>
      </c>
      <c r="H458">
        <v>0.18839800000000001</v>
      </c>
      <c r="I458">
        <v>0.227468</v>
      </c>
      <c r="J458">
        <v>0.25582870000000002</v>
      </c>
      <c r="K458">
        <v>0.25668749419999998</v>
      </c>
      <c r="L458">
        <v>0.290163803532</v>
      </c>
      <c r="M458">
        <v>0.302574394458</v>
      </c>
      <c r="N458">
        <v>0.29827584525750001</v>
      </c>
      <c r="O458">
        <v>0.29739114941799999</v>
      </c>
      <c r="P458">
        <v>0.29788618273299999</v>
      </c>
      <c r="Q458">
        <v>0.29610847064000001</v>
      </c>
      <c r="R458">
        <v>0</v>
      </c>
      <c r="S458">
        <v>0</v>
      </c>
      <c r="T458">
        <v>0</v>
      </c>
      <c r="U458" t="s">
        <v>409</v>
      </c>
    </row>
    <row r="459" spans="1:21" x14ac:dyDescent="0.35">
      <c r="A459" t="s">
        <v>407</v>
      </c>
      <c r="B459" t="s">
        <v>20</v>
      </c>
      <c r="C459" t="str">
        <f>INDEX('GCAM Crosswalk'!M$5:M$36,MATCH(B459,'GCAM Crosswalk'!L$5:L$36,0))</f>
        <v>Argentina</v>
      </c>
      <c r="D459" t="s">
        <v>259</v>
      </c>
      <c r="E459" t="str">
        <f>INDEX('GCAM Crosswalk'!J$5:J$111,MATCH(D459,'GCAM Crosswalk'!I$5:I$111,0))</f>
        <v>Transportation</v>
      </c>
      <c r="F459" t="s">
        <v>225</v>
      </c>
      <c r="G459" s="3">
        <v>7.9259899999999995E-4</v>
      </c>
      <c r="H459">
        <v>1.4905000000000001E-3</v>
      </c>
      <c r="I459">
        <v>1.6045E-3</v>
      </c>
      <c r="J459">
        <v>1.4515999999999999E-3</v>
      </c>
      <c r="K459">
        <v>1.43961504E-3</v>
      </c>
      <c r="L459">
        <v>1.7781005000000001E-3</v>
      </c>
      <c r="M459">
        <v>2.0505456999999898E-3</v>
      </c>
      <c r="N459">
        <v>2.3864191999999999E-3</v>
      </c>
      <c r="O459">
        <v>2.7781346E-3</v>
      </c>
      <c r="P459">
        <v>3.3801901E-3</v>
      </c>
      <c r="Q459">
        <v>4.4171393000000002E-3</v>
      </c>
      <c r="R459">
        <v>0</v>
      </c>
      <c r="S459">
        <v>0</v>
      </c>
      <c r="T459">
        <v>0</v>
      </c>
      <c r="U459" t="s">
        <v>409</v>
      </c>
    </row>
    <row r="460" spans="1:21" x14ac:dyDescent="0.35">
      <c r="A460" t="s">
        <v>407</v>
      </c>
      <c r="B460" t="s">
        <v>20</v>
      </c>
      <c r="C460" t="str">
        <f>INDEX('GCAM Crosswalk'!M$5:M$36,MATCH(B460,'GCAM Crosswalk'!L$5:L$36,0))</f>
        <v>Argentina</v>
      </c>
      <c r="D460" t="s">
        <v>259</v>
      </c>
      <c r="E460" t="str">
        <f>INDEX('GCAM Crosswalk'!J$5:J$111,MATCH(D460,'GCAM Crosswalk'!I$5:I$111,0))</f>
        <v>Transportation</v>
      </c>
      <c r="F460" t="s">
        <v>410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3">
        <v>3.1820499999999998E-5</v>
      </c>
      <c r="O460" s="3">
        <v>1.05993E-4</v>
      </c>
      <c r="P460" s="3">
        <v>3.3648499999999997E-4</v>
      </c>
      <c r="Q460" s="3">
        <v>9.3429099999999996E-4</v>
      </c>
      <c r="R460">
        <v>0</v>
      </c>
      <c r="S460">
        <v>0</v>
      </c>
      <c r="T460">
        <v>0</v>
      </c>
      <c r="U460" t="s">
        <v>409</v>
      </c>
    </row>
    <row r="461" spans="1:21" x14ac:dyDescent="0.35">
      <c r="A461" t="s">
        <v>407</v>
      </c>
      <c r="B461" t="s">
        <v>20</v>
      </c>
      <c r="C461" t="str">
        <f>INDEX('GCAM Crosswalk'!M$5:M$36,MATCH(B461,'GCAM Crosswalk'!L$5:L$36,0))</f>
        <v>Argentina</v>
      </c>
      <c r="D461" t="s">
        <v>259</v>
      </c>
      <c r="E461" t="str">
        <f>INDEX('GCAM Crosswalk'!J$5:J$111,MATCH(D461,'GCAM Crosswalk'!I$5:I$111,0))</f>
        <v>Transportation</v>
      </c>
      <c r="F461" t="s">
        <v>411</v>
      </c>
      <c r="G461">
        <v>9.2884899999999999E-3</v>
      </c>
      <c r="H461">
        <v>1.47447999999999E-2</v>
      </c>
      <c r="I461">
        <v>1.32931E-2</v>
      </c>
      <c r="J461">
        <v>1.9463100000000001E-2</v>
      </c>
      <c r="K461">
        <v>1.9207349999999901E-2</v>
      </c>
      <c r="L461">
        <v>2.3602730999999998E-2</v>
      </c>
      <c r="M461">
        <v>2.6521465000000001E-2</v>
      </c>
      <c r="N461">
        <v>2.7859486999999999E-2</v>
      </c>
      <c r="O461">
        <v>3.0408072000000001E-2</v>
      </c>
      <c r="P461">
        <v>3.1882106E-2</v>
      </c>
      <c r="Q461">
        <v>3.2391563999999998E-2</v>
      </c>
      <c r="R461">
        <v>0</v>
      </c>
      <c r="S461">
        <v>0</v>
      </c>
      <c r="T461">
        <v>0</v>
      </c>
      <c r="U461" t="s">
        <v>409</v>
      </c>
    </row>
    <row r="462" spans="1:21" x14ac:dyDescent="0.35">
      <c r="A462" t="s">
        <v>407</v>
      </c>
      <c r="B462" t="s">
        <v>20</v>
      </c>
      <c r="C462" t="str">
        <f>INDEX('GCAM Crosswalk'!M$5:M$36,MATCH(B462,'GCAM Crosswalk'!L$5:L$36,0))</f>
        <v>Argentina</v>
      </c>
      <c r="D462" t="s">
        <v>261</v>
      </c>
      <c r="E462" t="str">
        <f>INDEX('GCAM Crosswalk'!J$5:J$111,MATCH(D462,'GCAM Crosswalk'!I$5:I$111,0))</f>
        <v>Transportation</v>
      </c>
      <c r="F462" t="s">
        <v>225</v>
      </c>
      <c r="G462">
        <v>0</v>
      </c>
      <c r="H462">
        <v>0</v>
      </c>
      <c r="I462">
        <v>0</v>
      </c>
      <c r="J462">
        <v>0</v>
      </c>
      <c r="K462">
        <v>1.9931699999999998E-3</v>
      </c>
      <c r="L462">
        <v>4.6898E-3</v>
      </c>
      <c r="M462">
        <v>6.8644739999999997E-3</v>
      </c>
      <c r="N462">
        <v>7.9263299999999901E-3</v>
      </c>
      <c r="O462">
        <v>8.4314000000000004E-3</v>
      </c>
      <c r="P462">
        <v>8.9290299999999993E-3</v>
      </c>
      <c r="Q462">
        <v>9.36268E-3</v>
      </c>
      <c r="R462">
        <v>0</v>
      </c>
      <c r="S462">
        <v>0</v>
      </c>
      <c r="T462">
        <v>0</v>
      </c>
      <c r="U462" t="s">
        <v>409</v>
      </c>
    </row>
    <row r="463" spans="1:21" x14ac:dyDescent="0.35">
      <c r="A463" t="s">
        <v>407</v>
      </c>
      <c r="B463" t="s">
        <v>20</v>
      </c>
      <c r="C463" t="str">
        <f>INDEX('GCAM Crosswalk'!M$5:M$36,MATCH(B463,'GCAM Crosswalk'!L$5:L$36,0))</f>
        <v>Argentina</v>
      </c>
      <c r="D463" t="s">
        <v>261</v>
      </c>
      <c r="E463" t="str">
        <f>INDEX('GCAM Crosswalk'!J$5:J$111,MATCH(D463,'GCAM Crosswalk'!I$5:I$111,0))</f>
        <v>Transportation</v>
      </c>
      <c r="F463" t="s">
        <v>408</v>
      </c>
      <c r="G463" s="3">
        <v>9.9996299999999998E-4</v>
      </c>
      <c r="H463">
        <v>1.46461E-2</v>
      </c>
      <c r="I463">
        <v>1.23202E-2</v>
      </c>
      <c r="J463">
        <v>1.37842E-2</v>
      </c>
      <c r="K463">
        <v>1.6341019999999901E-2</v>
      </c>
      <c r="L463">
        <v>1.70184899999999E-2</v>
      </c>
      <c r="M463">
        <v>1.3721229999999999E-2</v>
      </c>
      <c r="N463">
        <v>1.29494E-2</v>
      </c>
      <c r="O463">
        <v>1.300801E-2</v>
      </c>
      <c r="P463">
        <v>1.29878099999999E-2</v>
      </c>
      <c r="Q463">
        <v>1.285939E-2</v>
      </c>
      <c r="R463">
        <v>0</v>
      </c>
      <c r="S463">
        <v>0</v>
      </c>
      <c r="T463">
        <v>0</v>
      </c>
      <c r="U463" t="s">
        <v>409</v>
      </c>
    </row>
    <row r="464" spans="1:21" x14ac:dyDescent="0.35">
      <c r="A464" t="s">
        <v>407</v>
      </c>
      <c r="B464" t="s">
        <v>20</v>
      </c>
      <c r="C464" t="str">
        <f>INDEX('GCAM Crosswalk'!M$5:M$36,MATCH(B464,'GCAM Crosswalk'!L$5:L$36,0))</f>
        <v>Argentina</v>
      </c>
      <c r="D464" t="s">
        <v>261</v>
      </c>
      <c r="E464" t="str">
        <f>INDEX('GCAM Crosswalk'!J$5:J$111,MATCH(D464,'GCAM Crosswalk'!I$5:I$111,0))</f>
        <v>Transportation</v>
      </c>
      <c r="F464" t="s">
        <v>410</v>
      </c>
      <c r="G464">
        <v>0</v>
      </c>
      <c r="H464">
        <v>0</v>
      </c>
      <c r="I464">
        <v>0</v>
      </c>
      <c r="J464">
        <v>0</v>
      </c>
      <c r="K464">
        <v>0</v>
      </c>
      <c r="L464" s="3">
        <v>1.2406400000000001E-6</v>
      </c>
      <c r="M464" s="3">
        <v>6.6597479999999996E-6</v>
      </c>
      <c r="N464" s="3">
        <v>2.1983121E-5</v>
      </c>
      <c r="O464" s="3">
        <v>4.2603589999999999E-5</v>
      </c>
      <c r="P464" s="3">
        <v>5.8496750000000002E-5</v>
      </c>
      <c r="Q464" s="3">
        <v>6.5480800000000005E-5</v>
      </c>
      <c r="R464">
        <v>0</v>
      </c>
      <c r="S464">
        <v>0</v>
      </c>
      <c r="T464">
        <v>0</v>
      </c>
      <c r="U464" t="s">
        <v>409</v>
      </c>
    </row>
    <row r="465" spans="1:21" x14ac:dyDescent="0.35">
      <c r="A465" t="s">
        <v>407</v>
      </c>
      <c r="B465" t="s">
        <v>20</v>
      </c>
      <c r="C465" t="str">
        <f>INDEX('GCAM Crosswalk'!M$5:M$36,MATCH(B465,'GCAM Crosswalk'!L$5:L$36,0))</f>
        <v>Argentina</v>
      </c>
      <c r="D465" t="s">
        <v>261</v>
      </c>
      <c r="E465" t="str">
        <f>INDEX('GCAM Crosswalk'!J$5:J$111,MATCH(D465,'GCAM Crosswalk'!I$5:I$111,0))</f>
        <v>Transportation</v>
      </c>
      <c r="F465" t="s">
        <v>411</v>
      </c>
      <c r="G465">
        <v>2.8209100000000001E-2</v>
      </c>
      <c r="H465">
        <v>3.1438000000000001E-2</v>
      </c>
      <c r="I465">
        <v>3.7957900000000003E-2</v>
      </c>
      <c r="J465">
        <v>4.2690400000000003E-2</v>
      </c>
      <c r="K465">
        <v>5.6366552700000003E-2</v>
      </c>
      <c r="L465">
        <v>5.8279834899999897E-2</v>
      </c>
      <c r="M465">
        <v>4.8773944100000001E-2</v>
      </c>
      <c r="N465">
        <v>4.5020106300000001E-2</v>
      </c>
      <c r="O465">
        <v>4.5570997000000002E-2</v>
      </c>
      <c r="P465">
        <v>4.5832989999999997E-2</v>
      </c>
      <c r="Q465">
        <v>4.5794656000000003E-2</v>
      </c>
      <c r="R465">
        <v>0</v>
      </c>
      <c r="S465">
        <v>0</v>
      </c>
      <c r="T465">
        <v>0</v>
      </c>
      <c r="U465" t="s">
        <v>409</v>
      </c>
    </row>
    <row r="466" spans="1:21" x14ac:dyDescent="0.35">
      <c r="A466" t="s">
        <v>407</v>
      </c>
      <c r="B466" t="s">
        <v>20</v>
      </c>
      <c r="C466" t="str">
        <f>INDEX('GCAM Crosswalk'!M$5:M$36,MATCH(B466,'GCAM Crosswalk'!L$5:L$36,0))</f>
        <v>Argentina</v>
      </c>
      <c r="D466" t="s">
        <v>327</v>
      </c>
      <c r="E466" t="str">
        <f>INDEX('GCAM Crosswalk'!J$5:J$111,MATCH(D466,'GCAM Crosswalk'!I$5:I$111,0))</f>
        <v>Transportation</v>
      </c>
      <c r="F466" t="s">
        <v>225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4.1583599999999998E-3</v>
      </c>
      <c r="M466">
        <v>6.1684499999999998E-3</v>
      </c>
      <c r="N466">
        <v>6.5638800000000002E-3</v>
      </c>
      <c r="O466">
        <v>6.4967799999999997E-3</v>
      </c>
      <c r="P466">
        <v>6.3483899999999998E-3</v>
      </c>
      <c r="Q466">
        <v>6.1288699999999998E-3</v>
      </c>
      <c r="R466">
        <v>0</v>
      </c>
      <c r="S466">
        <v>0</v>
      </c>
      <c r="T466">
        <v>0</v>
      </c>
      <c r="U466" t="s">
        <v>409</v>
      </c>
    </row>
    <row r="467" spans="1:21" x14ac:dyDescent="0.35">
      <c r="A467" t="s">
        <v>407</v>
      </c>
      <c r="B467" t="s">
        <v>20</v>
      </c>
      <c r="C467" t="str">
        <f>INDEX('GCAM Crosswalk'!M$5:M$36,MATCH(B467,'GCAM Crosswalk'!L$5:L$36,0))</f>
        <v>Argentina</v>
      </c>
      <c r="D467" t="s">
        <v>327</v>
      </c>
      <c r="E467" t="str">
        <f>INDEX('GCAM Crosswalk'!J$5:J$111,MATCH(D467,'GCAM Crosswalk'!I$5:I$111,0))</f>
        <v>Transportation</v>
      </c>
      <c r="F467" t="s">
        <v>411</v>
      </c>
      <c r="G467">
        <v>1.03312E-2</v>
      </c>
      <c r="H467">
        <v>1.1513799999999999E-2</v>
      </c>
      <c r="I467">
        <v>1.39016E-2</v>
      </c>
      <c r="J467">
        <v>1.56349E-2</v>
      </c>
      <c r="K467">
        <v>1.1094100000000001E-2</v>
      </c>
      <c r="L467">
        <v>4.8076799999999999E-3</v>
      </c>
      <c r="M467">
        <v>2.5798599999999998E-3</v>
      </c>
      <c r="N467">
        <v>1.65259E-3</v>
      </c>
      <c r="O467">
        <v>1.1007899999999999E-3</v>
      </c>
      <c r="P467" s="3">
        <v>7.4865399999999996E-4</v>
      </c>
      <c r="Q467" s="3">
        <v>5.2562699999999997E-4</v>
      </c>
      <c r="R467">
        <v>0</v>
      </c>
      <c r="S467">
        <v>0</v>
      </c>
      <c r="T467">
        <v>0</v>
      </c>
      <c r="U467" t="s">
        <v>409</v>
      </c>
    </row>
    <row r="468" spans="1:21" x14ac:dyDescent="0.35">
      <c r="A468" t="s">
        <v>407</v>
      </c>
      <c r="B468" t="s">
        <v>20</v>
      </c>
      <c r="C468" t="str">
        <f>INDEX('GCAM Crosswalk'!M$5:M$36,MATCH(B468,'GCAM Crosswalk'!L$5:L$36,0))</f>
        <v>Argentina</v>
      </c>
      <c r="D468" t="s">
        <v>265</v>
      </c>
      <c r="E468" t="str">
        <f>INDEX('GCAM Crosswalk'!J$5:J$111,MATCH(D468,'GCAM Crosswalk'!I$5:I$111,0))</f>
        <v>Transportation</v>
      </c>
      <c r="F468" t="s">
        <v>225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6.5872550000000002E-3</v>
      </c>
      <c r="M468">
        <v>3.3162431999999999E-2</v>
      </c>
      <c r="N468">
        <v>5.5578975999999898E-2</v>
      </c>
      <c r="O468">
        <v>7.3577074000000006E-2</v>
      </c>
      <c r="P468">
        <v>8.3029599699999998E-2</v>
      </c>
      <c r="Q468">
        <v>9.2180944000000001E-2</v>
      </c>
      <c r="R468">
        <v>0</v>
      </c>
      <c r="S468">
        <v>0</v>
      </c>
      <c r="T468">
        <v>0</v>
      </c>
      <c r="U468" t="s">
        <v>409</v>
      </c>
    </row>
    <row r="469" spans="1:21" x14ac:dyDescent="0.35">
      <c r="A469" t="s">
        <v>407</v>
      </c>
      <c r="B469" t="s">
        <v>20</v>
      </c>
      <c r="C469" t="str">
        <f>INDEX('GCAM Crosswalk'!M$5:M$36,MATCH(B469,'GCAM Crosswalk'!L$5:L$36,0))</f>
        <v>Argentina</v>
      </c>
      <c r="D469" t="s">
        <v>265</v>
      </c>
      <c r="E469" t="str">
        <f>INDEX('GCAM Crosswalk'!J$5:J$111,MATCH(D469,'GCAM Crosswalk'!I$5:I$111,0))</f>
        <v>Transportation</v>
      </c>
      <c r="F469" t="s">
        <v>408</v>
      </c>
      <c r="G469">
        <v>6.5757699999999999E-3</v>
      </c>
      <c r="H469">
        <v>9.63112E-2</v>
      </c>
      <c r="I469">
        <v>8.1016199999999997E-2</v>
      </c>
      <c r="J469">
        <v>9.0643799999999997E-2</v>
      </c>
      <c r="K469">
        <v>7.1611103639999896E-2</v>
      </c>
      <c r="L469">
        <v>6.5184389709999999E-2</v>
      </c>
      <c r="M469">
        <v>5.4511418319999998E-2</v>
      </c>
      <c r="N469">
        <v>4.2729993369999997E-2</v>
      </c>
      <c r="O469">
        <v>3.1151357944000001E-2</v>
      </c>
      <c r="P469">
        <v>2.7159962999999999E-2</v>
      </c>
      <c r="Q469">
        <v>2.2353449000000001E-2</v>
      </c>
      <c r="R469">
        <v>0</v>
      </c>
      <c r="S469">
        <v>0</v>
      </c>
      <c r="T469">
        <v>0</v>
      </c>
      <c r="U469" t="s">
        <v>409</v>
      </c>
    </row>
    <row r="470" spans="1:21" x14ac:dyDescent="0.35">
      <c r="A470" t="s">
        <v>407</v>
      </c>
      <c r="B470" t="s">
        <v>20</v>
      </c>
      <c r="C470" t="str">
        <f>INDEX('GCAM Crosswalk'!M$5:M$36,MATCH(B470,'GCAM Crosswalk'!L$5:L$36,0))</f>
        <v>Argentina</v>
      </c>
      <c r="D470" t="s">
        <v>265</v>
      </c>
      <c r="E470" t="str">
        <f>INDEX('GCAM Crosswalk'!J$5:J$111,MATCH(D470,'GCAM Crosswalk'!I$5:I$111,0))</f>
        <v>Transportation</v>
      </c>
      <c r="F470" t="s">
        <v>410</v>
      </c>
      <c r="G470">
        <v>0</v>
      </c>
      <c r="H470">
        <v>0</v>
      </c>
      <c r="I470">
        <v>0</v>
      </c>
      <c r="J470">
        <v>0</v>
      </c>
      <c r="K470">
        <v>0</v>
      </c>
      <c r="L470" s="3">
        <v>6.4009405999999999E-6</v>
      </c>
      <c r="M470" s="3">
        <v>8.2702857799999904E-5</v>
      </c>
      <c r="N470" s="3">
        <v>1.169748854E-4</v>
      </c>
      <c r="O470" s="3">
        <v>1.4131175809999999E-4</v>
      </c>
      <c r="P470" s="3">
        <v>1.5004594679999999E-4</v>
      </c>
      <c r="Q470" s="3">
        <v>1.6112615430000001E-4</v>
      </c>
      <c r="R470">
        <v>0</v>
      </c>
      <c r="S470">
        <v>0</v>
      </c>
      <c r="T470">
        <v>0</v>
      </c>
      <c r="U470" t="s">
        <v>409</v>
      </c>
    </row>
    <row r="471" spans="1:21" x14ac:dyDescent="0.35">
      <c r="A471" t="s">
        <v>407</v>
      </c>
      <c r="B471" t="s">
        <v>20</v>
      </c>
      <c r="C471" t="str">
        <f>INDEX('GCAM Crosswalk'!M$5:M$36,MATCH(B471,'GCAM Crosswalk'!L$5:L$36,0))</f>
        <v>Argentina</v>
      </c>
      <c r="D471" t="s">
        <v>265</v>
      </c>
      <c r="E471" t="str">
        <f>INDEX('GCAM Crosswalk'!J$5:J$111,MATCH(D471,'GCAM Crosswalk'!I$5:I$111,0))</f>
        <v>Transportation</v>
      </c>
      <c r="F471" t="s">
        <v>411</v>
      </c>
      <c r="G471">
        <v>0.15191399999999999</v>
      </c>
      <c r="H471">
        <v>0.1693026</v>
      </c>
      <c r="I471">
        <v>0.2044145</v>
      </c>
      <c r="J471">
        <v>0.22990049999999901</v>
      </c>
      <c r="K471">
        <v>0.1815164360431</v>
      </c>
      <c r="L471">
        <v>0.167994620757</v>
      </c>
      <c r="M471">
        <v>0.14410441436570001</v>
      </c>
      <c r="N471">
        <v>0.115662626070499</v>
      </c>
      <c r="O471">
        <v>8.6787191901600003E-2</v>
      </c>
      <c r="P471">
        <v>7.6124157899999906E-2</v>
      </c>
      <c r="Q471">
        <v>6.3341475199999997E-2</v>
      </c>
      <c r="R471">
        <v>0</v>
      </c>
      <c r="S471">
        <v>0</v>
      </c>
      <c r="T471">
        <v>0</v>
      </c>
      <c r="U471" t="s">
        <v>409</v>
      </c>
    </row>
    <row r="472" spans="1:21" x14ac:dyDescent="0.35">
      <c r="A472" t="s">
        <v>407</v>
      </c>
      <c r="B472" t="s">
        <v>20</v>
      </c>
      <c r="C472" t="str">
        <f>INDEX('GCAM Crosswalk'!M$5:M$36,MATCH(B472,'GCAM Crosswalk'!L$5:L$36,0))</f>
        <v>Argentina</v>
      </c>
      <c r="D472" t="s">
        <v>267</v>
      </c>
      <c r="E472" t="str">
        <f>INDEX('GCAM Crosswalk'!J$5:J$111,MATCH(D472,'GCAM Crosswalk'!I$5:I$111,0))</f>
        <v>International Shipping</v>
      </c>
      <c r="F472" t="s">
        <v>225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3">
        <v>1.5690999999999999E-6</v>
      </c>
      <c r="O472" s="3">
        <v>4.6481399999999999E-6</v>
      </c>
      <c r="P472" s="3">
        <v>1.48845E-5</v>
      </c>
      <c r="Q472" s="3">
        <v>3.8863399999999998E-5</v>
      </c>
      <c r="R472">
        <v>0</v>
      </c>
      <c r="S472">
        <v>0</v>
      </c>
      <c r="T472">
        <v>0</v>
      </c>
      <c r="U472" t="s">
        <v>409</v>
      </c>
    </row>
    <row r="473" spans="1:21" x14ac:dyDescent="0.35">
      <c r="A473" t="s">
        <v>407</v>
      </c>
      <c r="B473" t="s">
        <v>20</v>
      </c>
      <c r="C473" t="str">
        <f>INDEX('GCAM Crosswalk'!M$5:M$36,MATCH(B473,'GCAM Crosswalk'!L$5:L$36,0))</f>
        <v>Argentina</v>
      </c>
      <c r="D473" t="s">
        <v>267</v>
      </c>
      <c r="E473" t="str">
        <f>INDEX('GCAM Crosswalk'!J$5:J$111,MATCH(D473,'GCAM Crosswalk'!I$5:I$111,0))</f>
        <v>International Shipping</v>
      </c>
      <c r="F473" t="s">
        <v>410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3">
        <v>1.7150500000000001E-5</v>
      </c>
      <c r="O473" s="3">
        <v>6.4800800000000005E-5</v>
      </c>
      <c r="P473" s="3">
        <v>2.74782E-4</v>
      </c>
      <c r="Q473" s="3">
        <v>9.3258299999999996E-4</v>
      </c>
      <c r="R473">
        <v>0</v>
      </c>
      <c r="S473">
        <v>0</v>
      </c>
      <c r="T473">
        <v>0</v>
      </c>
      <c r="U473" t="s">
        <v>409</v>
      </c>
    </row>
    <row r="474" spans="1:21" x14ac:dyDescent="0.35">
      <c r="A474" t="s">
        <v>407</v>
      </c>
      <c r="B474" t="s">
        <v>20</v>
      </c>
      <c r="C474" t="str">
        <f>INDEX('GCAM Crosswalk'!M$5:M$36,MATCH(B474,'GCAM Crosswalk'!L$5:L$36,0))</f>
        <v>Argentina</v>
      </c>
      <c r="D474" t="s">
        <v>267</v>
      </c>
      <c r="E474" t="str">
        <f>INDEX('GCAM Crosswalk'!J$5:J$111,MATCH(D474,'GCAM Crosswalk'!I$5:I$111,0))</f>
        <v>International Shipping</v>
      </c>
      <c r="F474" t="s">
        <v>411</v>
      </c>
      <c r="G474">
        <v>2.7741600000000002E-2</v>
      </c>
      <c r="H474">
        <v>2.83424E-2</v>
      </c>
      <c r="I474">
        <v>7.6356900000000005E-2</v>
      </c>
      <c r="J474">
        <v>0.10165299999999999</v>
      </c>
      <c r="K474">
        <v>9.9381529999999996E-2</v>
      </c>
      <c r="L474">
        <v>0.10423092</v>
      </c>
      <c r="M474">
        <v>0.10563649999999999</v>
      </c>
      <c r="N474">
        <v>0.1075333</v>
      </c>
      <c r="O474">
        <v>0.1104453</v>
      </c>
      <c r="P474">
        <v>0.1126375</v>
      </c>
      <c r="Q474">
        <v>0.1149739</v>
      </c>
      <c r="R474">
        <v>0</v>
      </c>
      <c r="S474">
        <v>0</v>
      </c>
      <c r="T474">
        <v>0</v>
      </c>
      <c r="U474" t="s">
        <v>409</v>
      </c>
    </row>
    <row r="475" spans="1:21" x14ac:dyDescent="0.35">
      <c r="A475" t="s">
        <v>407</v>
      </c>
      <c r="B475" t="s">
        <v>21</v>
      </c>
      <c r="C475" t="str">
        <f>INDEX('GCAM Crosswalk'!M$5:M$36,MATCH(B475,'GCAM Crosswalk'!L$5:L$36,0))</f>
        <v>Australia_NZ</v>
      </c>
      <c r="D475" t="s">
        <v>291</v>
      </c>
      <c r="E475" t="str">
        <f>INDEX('GCAM Crosswalk'!J$5:J$111,MATCH(D475,'GCAM Crosswalk'!I$5:I$111,0))</f>
        <v>Industry</v>
      </c>
      <c r="F475" t="s">
        <v>408</v>
      </c>
      <c r="G475">
        <v>1.1615500000000001E-2</v>
      </c>
      <c r="H475">
        <v>2.0278999999999998E-2</v>
      </c>
      <c r="I475">
        <v>1.8616899999999999E-2</v>
      </c>
      <c r="J475">
        <v>2.3830400000000002E-2</v>
      </c>
      <c r="K475">
        <v>3.7005999999999997E-2</v>
      </c>
      <c r="L475">
        <v>5.0876974200000001E-2</v>
      </c>
      <c r="M475">
        <v>6.3390273999999996E-2</v>
      </c>
      <c r="N475">
        <v>6.7565057999999997E-2</v>
      </c>
      <c r="O475">
        <v>6.9547819699999999E-2</v>
      </c>
      <c r="P475">
        <v>7.1543589699999993E-2</v>
      </c>
      <c r="Q475">
        <v>7.2399568410000004E-2</v>
      </c>
      <c r="R475">
        <v>0</v>
      </c>
      <c r="S475">
        <v>0</v>
      </c>
      <c r="T475">
        <v>0</v>
      </c>
      <c r="U475" t="s">
        <v>409</v>
      </c>
    </row>
    <row r="476" spans="1:21" x14ac:dyDescent="0.35">
      <c r="A476" t="s">
        <v>407</v>
      </c>
      <c r="B476" t="s">
        <v>21</v>
      </c>
      <c r="C476" t="str">
        <f>INDEX('GCAM Crosswalk'!M$5:M$36,MATCH(B476,'GCAM Crosswalk'!L$5:L$36,0))</f>
        <v>Australia_NZ</v>
      </c>
      <c r="D476" t="s">
        <v>291</v>
      </c>
      <c r="E476" t="str">
        <f>INDEX('GCAM Crosswalk'!J$5:J$111,MATCH(D476,'GCAM Crosswalk'!I$5:I$111,0))</f>
        <v>Industry</v>
      </c>
      <c r="F476" t="s">
        <v>410</v>
      </c>
      <c r="G476">
        <v>0</v>
      </c>
      <c r="H476">
        <v>0</v>
      </c>
      <c r="I476">
        <v>0</v>
      </c>
      <c r="J476">
        <v>0</v>
      </c>
      <c r="K476">
        <v>0</v>
      </c>
      <c r="L476" s="3">
        <v>2.1440200000000001E-4</v>
      </c>
      <c r="M476">
        <v>1.265965E-3</v>
      </c>
      <c r="N476">
        <v>2.6543130000000002E-3</v>
      </c>
      <c r="O476">
        <v>4.8509030000000002E-3</v>
      </c>
      <c r="P476">
        <v>7.6202420000000002E-3</v>
      </c>
      <c r="Q476">
        <v>1.0565086299999899E-2</v>
      </c>
      <c r="R476">
        <v>0</v>
      </c>
      <c r="S476">
        <v>0</v>
      </c>
      <c r="T476">
        <v>0</v>
      </c>
      <c r="U476" t="s">
        <v>409</v>
      </c>
    </row>
    <row r="477" spans="1:21" x14ac:dyDescent="0.35">
      <c r="A477" t="s">
        <v>407</v>
      </c>
      <c r="B477" t="s">
        <v>21</v>
      </c>
      <c r="C477" t="str">
        <f>INDEX('GCAM Crosswalk'!M$5:M$36,MATCH(B477,'GCAM Crosswalk'!L$5:L$36,0))</f>
        <v>Australia_NZ</v>
      </c>
      <c r="D477" t="s">
        <v>349</v>
      </c>
      <c r="E477" t="str">
        <f>INDEX('GCAM Crosswalk'!J$5:J$111,MATCH(D477,'GCAM Crosswalk'!I$5:I$111,0))</f>
        <v>Agriculture</v>
      </c>
      <c r="F477" t="s">
        <v>339</v>
      </c>
      <c r="G477" s="3">
        <v>3.7670100000000001E-4</v>
      </c>
      <c r="H477">
        <v>1.1302E-3</v>
      </c>
      <c r="I477">
        <v>1.8E-3</v>
      </c>
      <c r="J477">
        <v>1.9673999999999998E-3</v>
      </c>
      <c r="K477">
        <v>2.223722E-3</v>
      </c>
      <c r="L477">
        <v>2.365387E-3</v>
      </c>
      <c r="M477">
        <v>2.3732900000000001E-3</v>
      </c>
      <c r="N477">
        <v>2.32716E-3</v>
      </c>
      <c r="O477">
        <v>2.3297669999999999E-3</v>
      </c>
      <c r="P477">
        <v>2.351433E-3</v>
      </c>
      <c r="Q477">
        <v>2.3680680000000001E-3</v>
      </c>
      <c r="R477">
        <v>0</v>
      </c>
      <c r="S477">
        <v>0</v>
      </c>
      <c r="T477">
        <v>0</v>
      </c>
      <c r="U477" t="s">
        <v>409</v>
      </c>
    </row>
    <row r="478" spans="1:21" x14ac:dyDescent="0.35">
      <c r="A478" t="s">
        <v>407</v>
      </c>
      <c r="B478" t="s">
        <v>21</v>
      </c>
      <c r="C478" t="str">
        <f>INDEX('GCAM Crosswalk'!M$5:M$36,MATCH(B478,'GCAM Crosswalk'!L$5:L$36,0))</f>
        <v>Australia_NZ</v>
      </c>
      <c r="D478" t="s">
        <v>349</v>
      </c>
      <c r="E478" t="str">
        <f>INDEX('GCAM Crosswalk'!J$5:J$111,MATCH(D478,'GCAM Crosswalk'!I$5:I$111,0))</f>
        <v>Agriculture</v>
      </c>
      <c r="F478" t="s">
        <v>225</v>
      </c>
      <c r="G478">
        <v>1.08836E-2</v>
      </c>
      <c r="H478">
        <v>1.3688199999999999E-2</v>
      </c>
      <c r="I478">
        <v>1.55719E-2</v>
      </c>
      <c r="J478">
        <v>1.9046299999999999E-2</v>
      </c>
      <c r="K478">
        <v>1.958416E-2</v>
      </c>
      <c r="L478">
        <v>2.0978773999999999E-2</v>
      </c>
      <c r="M478">
        <v>2.4809273E-2</v>
      </c>
      <c r="N478">
        <v>2.92708509999999E-2</v>
      </c>
      <c r="O478">
        <v>3.2962693299999998E-2</v>
      </c>
      <c r="P478">
        <v>3.7217994999999997E-2</v>
      </c>
      <c r="Q478">
        <v>4.1676218000000001E-2</v>
      </c>
      <c r="R478">
        <v>0</v>
      </c>
      <c r="S478">
        <v>0</v>
      </c>
      <c r="T478">
        <v>0</v>
      </c>
      <c r="U478" t="s">
        <v>409</v>
      </c>
    </row>
    <row r="479" spans="1:21" x14ac:dyDescent="0.35">
      <c r="A479" t="s">
        <v>407</v>
      </c>
      <c r="B479" t="s">
        <v>21</v>
      </c>
      <c r="C479" t="str">
        <f>INDEX('GCAM Crosswalk'!M$5:M$36,MATCH(B479,'GCAM Crosswalk'!L$5:L$36,0))</f>
        <v>Australia_NZ</v>
      </c>
      <c r="D479" t="s">
        <v>349</v>
      </c>
      <c r="E479" t="str">
        <f>INDEX('GCAM Crosswalk'!J$5:J$111,MATCH(D479,'GCAM Crosswalk'!I$5:I$111,0))</f>
        <v>Agriculture</v>
      </c>
      <c r="F479" t="s">
        <v>408</v>
      </c>
      <c r="G479">
        <v>1.8418E-3</v>
      </c>
      <c r="H479">
        <v>1.9256E-3</v>
      </c>
      <c r="I479">
        <v>1.4651E-3</v>
      </c>
      <c r="J479">
        <v>2.679E-3</v>
      </c>
      <c r="K479">
        <v>3.0411589999999999E-3</v>
      </c>
      <c r="L479">
        <v>3.154979E-3</v>
      </c>
      <c r="M479">
        <v>3.1535690000000002E-3</v>
      </c>
      <c r="N479">
        <v>3.0022859999999998E-3</v>
      </c>
      <c r="O479">
        <v>2.8064380000000001E-3</v>
      </c>
      <c r="P479">
        <v>2.6436889999999998E-3</v>
      </c>
      <c r="Q479">
        <v>2.5026470000000002E-3</v>
      </c>
      <c r="R479">
        <v>0</v>
      </c>
      <c r="S479">
        <v>0</v>
      </c>
      <c r="T479">
        <v>0</v>
      </c>
      <c r="U479" t="s">
        <v>409</v>
      </c>
    </row>
    <row r="480" spans="1:21" x14ac:dyDescent="0.35">
      <c r="A480" t="s">
        <v>407</v>
      </c>
      <c r="B480" t="s">
        <v>21</v>
      </c>
      <c r="C480" t="str">
        <f>INDEX('GCAM Crosswalk'!M$5:M$36,MATCH(B480,'GCAM Crosswalk'!L$5:L$36,0))</f>
        <v>Australia_NZ</v>
      </c>
      <c r="D480" t="s">
        <v>349</v>
      </c>
      <c r="E480" t="str">
        <f>INDEX('GCAM Crosswalk'!J$5:J$111,MATCH(D480,'GCAM Crosswalk'!I$5:I$111,0))</f>
        <v>Agriculture</v>
      </c>
      <c r="F480" t="s">
        <v>410</v>
      </c>
      <c r="G480">
        <v>0</v>
      </c>
      <c r="H480">
        <v>0</v>
      </c>
      <c r="I480">
        <v>0</v>
      </c>
      <c r="J480">
        <v>0</v>
      </c>
      <c r="K480">
        <v>0</v>
      </c>
      <c r="L480" s="3">
        <v>7.6370300000000002E-4</v>
      </c>
      <c r="M480">
        <v>2.7808199999999998E-3</v>
      </c>
      <c r="N480">
        <v>5.3222340000000003E-3</v>
      </c>
      <c r="O480">
        <v>7.3143150000000001E-3</v>
      </c>
      <c r="P480">
        <v>9.2834219999999995E-3</v>
      </c>
      <c r="Q480">
        <v>1.0769417999999999E-2</v>
      </c>
      <c r="R480">
        <v>0</v>
      </c>
      <c r="S480">
        <v>0</v>
      </c>
      <c r="T480">
        <v>0</v>
      </c>
      <c r="U480" t="s">
        <v>409</v>
      </c>
    </row>
    <row r="481" spans="1:21" x14ac:dyDescent="0.35">
      <c r="A481" t="s">
        <v>407</v>
      </c>
      <c r="B481" t="s">
        <v>21</v>
      </c>
      <c r="C481" t="str">
        <f>INDEX('GCAM Crosswalk'!M$5:M$36,MATCH(B481,'GCAM Crosswalk'!L$5:L$36,0))</f>
        <v>Australia_NZ</v>
      </c>
      <c r="D481" t="s">
        <v>349</v>
      </c>
      <c r="E481" t="str">
        <f>INDEX('GCAM Crosswalk'!J$5:J$111,MATCH(D481,'GCAM Crosswalk'!I$5:I$111,0))</f>
        <v>Agriculture</v>
      </c>
      <c r="F481" t="s">
        <v>411</v>
      </c>
      <c r="G481">
        <v>5.5045999999999998E-2</v>
      </c>
      <c r="H481">
        <v>0.1034779</v>
      </c>
      <c r="I481">
        <v>9.5189700000000002E-2</v>
      </c>
      <c r="J481">
        <v>0.10418959999999999</v>
      </c>
      <c r="K481">
        <v>0.11256149999999999</v>
      </c>
      <c r="L481">
        <v>0.11434833</v>
      </c>
      <c r="M481">
        <v>0.11034454</v>
      </c>
      <c r="N481">
        <v>0.10409274</v>
      </c>
      <c r="O481">
        <v>9.8841209999999999E-2</v>
      </c>
      <c r="P481">
        <v>9.1811979999999904E-2</v>
      </c>
      <c r="Q481">
        <v>8.4632479999999996E-2</v>
      </c>
      <c r="R481">
        <v>0</v>
      </c>
      <c r="S481">
        <v>0</v>
      </c>
      <c r="T481">
        <v>0</v>
      </c>
      <c r="U481" t="s">
        <v>409</v>
      </c>
    </row>
    <row r="482" spans="1:21" x14ac:dyDescent="0.35">
      <c r="A482" t="s">
        <v>407</v>
      </c>
      <c r="B482" t="s">
        <v>21</v>
      </c>
      <c r="C482" t="str">
        <f>INDEX('GCAM Crosswalk'!M$5:M$36,MATCH(B482,'GCAM Crosswalk'!L$5:L$36,0))</f>
        <v>Australia_NZ</v>
      </c>
      <c r="D482" t="s">
        <v>363</v>
      </c>
      <c r="E482" t="str">
        <f>INDEX('GCAM Crosswalk'!J$5:J$111,MATCH(D482,'GCAM Crosswalk'!I$5:I$111,0))</f>
        <v>Industry</v>
      </c>
      <c r="F482" t="s">
        <v>318</v>
      </c>
      <c r="G482">
        <v>0</v>
      </c>
      <c r="H482">
        <v>5.8510599999999999E-3</v>
      </c>
      <c r="I482">
        <v>1.7984E-2</v>
      </c>
      <c r="J482">
        <v>1.2954E-2</v>
      </c>
      <c r="K482">
        <v>1.20337E-2</v>
      </c>
      <c r="L482">
        <v>1.3069572999999999E-2</v>
      </c>
      <c r="M482">
        <v>1.4023974E-2</v>
      </c>
      <c r="N482">
        <v>1.48609482259129E-2</v>
      </c>
      <c r="O482">
        <v>1.5584956301532E-2</v>
      </c>
      <c r="P482">
        <v>1.6209824235508999E-2</v>
      </c>
      <c r="Q482">
        <v>1.6733422261227999E-2</v>
      </c>
      <c r="R482">
        <v>0</v>
      </c>
      <c r="S482">
        <v>0</v>
      </c>
      <c r="T482">
        <v>0</v>
      </c>
      <c r="U482" t="s">
        <v>409</v>
      </c>
    </row>
    <row r="483" spans="1:21" x14ac:dyDescent="0.35">
      <c r="A483" t="s">
        <v>407</v>
      </c>
      <c r="B483" t="s">
        <v>21</v>
      </c>
      <c r="C483" t="str">
        <f>INDEX('GCAM Crosswalk'!M$5:M$36,MATCH(B483,'GCAM Crosswalk'!L$5:L$36,0))</f>
        <v>Australia_NZ</v>
      </c>
      <c r="D483" t="s">
        <v>363</v>
      </c>
      <c r="E483" t="str">
        <f>INDEX('GCAM Crosswalk'!J$5:J$111,MATCH(D483,'GCAM Crosswalk'!I$5:I$111,0))</f>
        <v>Industry</v>
      </c>
      <c r="F483" t="s">
        <v>339</v>
      </c>
      <c r="G483">
        <v>3.6526000000000003E-2</v>
      </c>
      <c r="H483">
        <v>4.5481500000000001E-2</v>
      </c>
      <c r="I483">
        <v>1.9900999999999999E-2</v>
      </c>
      <c r="J483">
        <v>5.6731200000000002E-2</v>
      </c>
      <c r="K483">
        <v>5.2700400000000001E-2</v>
      </c>
      <c r="L483">
        <v>5.723201E-2</v>
      </c>
      <c r="M483">
        <v>6.1387449999999899E-2</v>
      </c>
      <c r="N483">
        <v>6.5005259999999995E-2</v>
      </c>
      <c r="O483">
        <v>6.8132130115974895E-2</v>
      </c>
      <c r="P483">
        <v>7.0848670000000002E-2</v>
      </c>
      <c r="Q483">
        <v>7.3134968100462994E-2</v>
      </c>
      <c r="R483">
        <v>0</v>
      </c>
      <c r="S483">
        <v>0</v>
      </c>
      <c r="T483">
        <v>0</v>
      </c>
      <c r="U483" t="s">
        <v>409</v>
      </c>
    </row>
    <row r="484" spans="1:21" x14ac:dyDescent="0.35">
      <c r="A484" t="s">
        <v>407</v>
      </c>
      <c r="B484" t="s">
        <v>21</v>
      </c>
      <c r="C484" t="str">
        <f>INDEX('GCAM Crosswalk'!M$5:M$36,MATCH(B484,'GCAM Crosswalk'!L$5:L$36,0))</f>
        <v>Australia_NZ</v>
      </c>
      <c r="D484" t="s">
        <v>363</v>
      </c>
      <c r="E484" t="str">
        <f>INDEX('GCAM Crosswalk'!J$5:J$111,MATCH(D484,'GCAM Crosswalk'!I$5:I$111,0))</f>
        <v>Industry</v>
      </c>
      <c r="F484" t="s">
        <v>408</v>
      </c>
      <c r="G484">
        <v>7.3028999999999997E-2</v>
      </c>
      <c r="H484">
        <v>0.113221</v>
      </c>
      <c r="I484">
        <v>9.7060999999999995E-2</v>
      </c>
      <c r="J484">
        <v>0.12574399999999999</v>
      </c>
      <c r="K484">
        <v>0.11681</v>
      </c>
      <c r="L484">
        <v>0.1268142789035</v>
      </c>
      <c r="M484">
        <v>0.13585104700429901</v>
      </c>
      <c r="N484">
        <v>0.14335930939540001</v>
      </c>
      <c r="O484">
        <v>0.14949774726449999</v>
      </c>
      <c r="P484">
        <v>0.1549938192442</v>
      </c>
      <c r="Q484">
        <v>0.15959792479302901</v>
      </c>
      <c r="R484">
        <v>0</v>
      </c>
      <c r="S484">
        <v>0</v>
      </c>
      <c r="T484">
        <v>0</v>
      </c>
      <c r="U484" t="s">
        <v>409</v>
      </c>
    </row>
    <row r="485" spans="1:21" x14ac:dyDescent="0.35">
      <c r="A485" t="s">
        <v>407</v>
      </c>
      <c r="B485" t="s">
        <v>21</v>
      </c>
      <c r="C485" t="str">
        <f>INDEX('GCAM Crosswalk'!M$5:M$36,MATCH(B485,'GCAM Crosswalk'!L$5:L$36,0))</f>
        <v>Australia_NZ</v>
      </c>
      <c r="D485" t="s">
        <v>363</v>
      </c>
      <c r="E485" t="str">
        <f>INDEX('GCAM Crosswalk'!J$5:J$111,MATCH(D485,'GCAM Crosswalk'!I$5:I$111,0))</f>
        <v>Industry</v>
      </c>
      <c r="F485" t="s">
        <v>411</v>
      </c>
      <c r="G485">
        <v>2.6741999999999998E-2</v>
      </c>
      <c r="H485">
        <v>1.8164199999999998E-2</v>
      </c>
      <c r="I485">
        <v>2.1835E-2</v>
      </c>
      <c r="J485">
        <v>4.1310100000000001E-3</v>
      </c>
      <c r="K485">
        <v>3.8375100000000001E-3</v>
      </c>
      <c r="L485">
        <v>4.1676192806160001E-3</v>
      </c>
      <c r="M485">
        <v>4.47090591096E-3</v>
      </c>
      <c r="N485">
        <v>4.7359301336299996E-3</v>
      </c>
      <c r="O485">
        <v>4.9652678508799999E-3</v>
      </c>
      <c r="P485">
        <v>5.1640923498099999E-3</v>
      </c>
      <c r="Q485">
        <v>5.3313755330199903E-3</v>
      </c>
      <c r="R485">
        <v>0</v>
      </c>
      <c r="S485">
        <v>0</v>
      </c>
      <c r="T485">
        <v>0</v>
      </c>
      <c r="U485" t="s">
        <v>409</v>
      </c>
    </row>
    <row r="486" spans="1:21" x14ac:dyDescent="0.35">
      <c r="A486" t="s">
        <v>407</v>
      </c>
      <c r="B486" t="s">
        <v>21</v>
      </c>
      <c r="C486" t="str">
        <f>INDEX('GCAM Crosswalk'!M$5:M$36,MATCH(B486,'GCAM Crosswalk'!L$5:L$36,0))</f>
        <v>Australia_NZ</v>
      </c>
      <c r="D486" t="s">
        <v>369</v>
      </c>
      <c r="E486" t="str">
        <f>INDEX('GCAM Crosswalk'!J$5:J$111,MATCH(D486,'GCAM Crosswalk'!I$5:I$111,0))</f>
        <v>Industry</v>
      </c>
      <c r="F486" t="s">
        <v>225</v>
      </c>
      <c r="G486">
        <v>9.1094099999999997E-2</v>
      </c>
      <c r="H486">
        <v>0.139622</v>
      </c>
      <c r="I486">
        <v>8.68564E-2</v>
      </c>
      <c r="J486">
        <v>0.11312700000000001</v>
      </c>
      <c r="K486">
        <v>0.105089</v>
      </c>
      <c r="L486">
        <v>0.11412056999999901</v>
      </c>
      <c r="M486">
        <v>0.12238678</v>
      </c>
      <c r="N486">
        <v>0.12952643</v>
      </c>
      <c r="O486">
        <v>0.13562274999999999</v>
      </c>
      <c r="P486">
        <v>0.14094117</v>
      </c>
      <c r="Q486">
        <v>0.14540841999999901</v>
      </c>
      <c r="R486">
        <v>0</v>
      </c>
      <c r="S486">
        <v>0</v>
      </c>
      <c r="T486">
        <v>0</v>
      </c>
      <c r="U486" t="s">
        <v>409</v>
      </c>
    </row>
    <row r="487" spans="1:21" x14ac:dyDescent="0.35">
      <c r="A487" t="s">
        <v>407</v>
      </c>
      <c r="B487" t="s">
        <v>21</v>
      </c>
      <c r="C487" t="str">
        <f>INDEX('GCAM Crosswalk'!M$5:M$36,MATCH(B487,'GCAM Crosswalk'!L$5:L$36,0))</f>
        <v>Australia_NZ</v>
      </c>
      <c r="D487" t="s">
        <v>269</v>
      </c>
      <c r="E487" t="str">
        <f>INDEX('GCAM Crosswalk'!J$5:J$111,MATCH(D487,'GCAM Crosswalk'!I$5:I$111,0))</f>
        <v>Industry</v>
      </c>
      <c r="F487" t="s">
        <v>225</v>
      </c>
      <c r="G487">
        <v>4.0176600000000002E-3</v>
      </c>
      <c r="H487">
        <v>4.7116500000000004E-3</v>
      </c>
      <c r="I487">
        <v>4.7225000000000001E-3</v>
      </c>
      <c r="J487">
        <v>4.7225000000000001E-3</v>
      </c>
      <c r="K487">
        <v>4.8611030000000003E-3</v>
      </c>
      <c r="L487">
        <v>5.380737E-3</v>
      </c>
      <c r="M487">
        <v>5.9732209999999999E-3</v>
      </c>
      <c r="N487">
        <v>6.7164249999999998E-3</v>
      </c>
      <c r="O487">
        <v>7.4239351E-3</v>
      </c>
      <c r="P487">
        <v>7.9230394999999995E-3</v>
      </c>
      <c r="Q487">
        <v>8.290169E-3</v>
      </c>
      <c r="R487">
        <v>0</v>
      </c>
      <c r="S487">
        <v>0</v>
      </c>
      <c r="T487">
        <v>0</v>
      </c>
      <c r="U487" t="s">
        <v>409</v>
      </c>
    </row>
    <row r="488" spans="1:21" x14ac:dyDescent="0.35">
      <c r="A488" t="s">
        <v>407</v>
      </c>
      <c r="B488" t="s">
        <v>21</v>
      </c>
      <c r="C488" t="str">
        <f>INDEX('GCAM Crosswalk'!M$5:M$36,MATCH(B488,'GCAM Crosswalk'!L$5:L$36,0))</f>
        <v>Australia_NZ</v>
      </c>
      <c r="D488" t="s">
        <v>364</v>
      </c>
      <c r="E488" t="str">
        <f>INDEX('GCAM Crosswalk'!J$5:J$111,MATCH(D488,'GCAM Crosswalk'!I$5:I$111,0))</f>
        <v>Industry</v>
      </c>
      <c r="F488" t="s">
        <v>318</v>
      </c>
      <c r="G488">
        <v>7.7440900000000003E-3</v>
      </c>
      <c r="H488">
        <v>4.4371999999999997E-3</v>
      </c>
      <c r="I488">
        <v>6.0278099999999998E-3</v>
      </c>
      <c r="J488">
        <v>4.2278999999999997E-3</v>
      </c>
      <c r="K488">
        <v>4.72555799999999E-3</v>
      </c>
      <c r="L488">
        <v>4.9887569999999999E-3</v>
      </c>
      <c r="M488">
        <v>5.3769040000000001E-3</v>
      </c>
      <c r="N488">
        <v>6.0125659999999996E-3</v>
      </c>
      <c r="O488">
        <v>6.7006449999999999E-3</v>
      </c>
      <c r="P488">
        <v>7.0877685999999997E-3</v>
      </c>
      <c r="Q488">
        <v>7.2787735999999999E-3</v>
      </c>
      <c r="R488">
        <v>0</v>
      </c>
      <c r="S488">
        <v>0</v>
      </c>
      <c r="T488">
        <v>0</v>
      </c>
      <c r="U488" t="s">
        <v>409</v>
      </c>
    </row>
    <row r="489" spans="1:21" x14ac:dyDescent="0.35">
      <c r="A489" t="s">
        <v>407</v>
      </c>
      <c r="B489" t="s">
        <v>21</v>
      </c>
      <c r="C489" t="str">
        <f>INDEX('GCAM Crosswalk'!M$5:M$36,MATCH(B489,'GCAM Crosswalk'!L$5:L$36,0))</f>
        <v>Australia_NZ</v>
      </c>
      <c r="D489" t="s">
        <v>364</v>
      </c>
      <c r="E489" t="str">
        <f>INDEX('GCAM Crosswalk'!J$5:J$111,MATCH(D489,'GCAM Crosswalk'!I$5:I$111,0))</f>
        <v>Industry</v>
      </c>
      <c r="F489" t="s">
        <v>339</v>
      </c>
      <c r="G489">
        <v>7.3254899999999996E-3</v>
      </c>
      <c r="H489">
        <v>7.2417999999999996E-3</v>
      </c>
      <c r="I489">
        <v>7.0743100000000003E-3</v>
      </c>
      <c r="J489">
        <v>6.9487999999999998E-3</v>
      </c>
      <c r="K489">
        <v>7.7202099999999999E-3</v>
      </c>
      <c r="L489">
        <v>8.0059299999999996E-3</v>
      </c>
      <c r="M489">
        <v>8.243284E-3</v>
      </c>
      <c r="N489">
        <v>8.4354900000000003E-3</v>
      </c>
      <c r="O489">
        <v>8.7881299999999999E-3</v>
      </c>
      <c r="P489">
        <v>9.1305079999999903E-3</v>
      </c>
      <c r="Q489">
        <v>9.4638728000000002E-3</v>
      </c>
      <c r="R489">
        <v>0</v>
      </c>
      <c r="S489">
        <v>0</v>
      </c>
      <c r="T489">
        <v>0</v>
      </c>
      <c r="U489" t="s">
        <v>409</v>
      </c>
    </row>
    <row r="490" spans="1:21" x14ac:dyDescent="0.35">
      <c r="A490" t="s">
        <v>407</v>
      </c>
      <c r="B490" t="s">
        <v>21</v>
      </c>
      <c r="C490" t="str">
        <f>INDEX('GCAM Crosswalk'!M$5:M$36,MATCH(B490,'GCAM Crosswalk'!L$5:L$36,0))</f>
        <v>Australia_NZ</v>
      </c>
      <c r="D490" t="s">
        <v>364</v>
      </c>
      <c r="E490" t="str">
        <f>INDEX('GCAM Crosswalk'!J$5:J$111,MATCH(D490,'GCAM Crosswalk'!I$5:I$111,0))</f>
        <v>Industry</v>
      </c>
      <c r="F490" t="s">
        <v>225</v>
      </c>
      <c r="G490">
        <v>1.5613800000000001E-2</v>
      </c>
      <c r="H490">
        <v>2.18928E-2</v>
      </c>
      <c r="I490">
        <v>1.92137E-2</v>
      </c>
      <c r="J490">
        <v>1.6702100000000001E-2</v>
      </c>
      <c r="K490">
        <v>1.49933799999999E-2</v>
      </c>
      <c r="L490">
        <v>1.6729979999999998E-2</v>
      </c>
      <c r="M490">
        <v>1.8327699999999999E-2</v>
      </c>
      <c r="N490">
        <v>2.0271040000000001E-2</v>
      </c>
      <c r="O490">
        <v>2.2248812E-2</v>
      </c>
      <c r="P490">
        <v>2.3532314999999901E-2</v>
      </c>
      <c r="Q490">
        <v>2.45304358E-2</v>
      </c>
      <c r="R490">
        <v>0</v>
      </c>
      <c r="S490">
        <v>0</v>
      </c>
      <c r="T490">
        <v>0</v>
      </c>
      <c r="U490" t="s">
        <v>409</v>
      </c>
    </row>
    <row r="491" spans="1:21" x14ac:dyDescent="0.35">
      <c r="A491" t="s">
        <v>407</v>
      </c>
      <c r="B491" t="s">
        <v>21</v>
      </c>
      <c r="C491" t="str">
        <f>INDEX('GCAM Crosswalk'!M$5:M$36,MATCH(B491,'GCAM Crosswalk'!L$5:L$36,0))</f>
        <v>Australia_NZ</v>
      </c>
      <c r="D491" t="s">
        <v>364</v>
      </c>
      <c r="E491" t="str">
        <f>INDEX('GCAM Crosswalk'!J$5:J$111,MATCH(D491,'GCAM Crosswalk'!I$5:I$111,0))</f>
        <v>Industry</v>
      </c>
      <c r="F491" t="s">
        <v>408</v>
      </c>
      <c r="G491">
        <v>6.5793299999999999E-2</v>
      </c>
      <c r="H491">
        <v>6.1890899999999999E-2</v>
      </c>
      <c r="I491">
        <v>6.7933499999999994E-2</v>
      </c>
      <c r="J491">
        <v>8.5042699999999999E-2</v>
      </c>
      <c r="K491">
        <v>9.46578E-2</v>
      </c>
      <c r="L491">
        <v>9.7903079999999906E-2</v>
      </c>
      <c r="M491">
        <v>0.100781829999999</v>
      </c>
      <c r="N491">
        <v>0.10157732</v>
      </c>
      <c r="O491">
        <v>0.10091269999999999</v>
      </c>
      <c r="P491">
        <v>0.10154916999999999</v>
      </c>
      <c r="Q491">
        <v>0.102432418</v>
      </c>
      <c r="R491">
        <v>0</v>
      </c>
      <c r="S491">
        <v>0</v>
      </c>
      <c r="T491">
        <v>0</v>
      </c>
      <c r="U491" t="s">
        <v>409</v>
      </c>
    </row>
    <row r="492" spans="1:21" x14ac:dyDescent="0.35">
      <c r="A492" t="s">
        <v>407</v>
      </c>
      <c r="B492" t="s">
        <v>21</v>
      </c>
      <c r="C492" t="str">
        <f>INDEX('GCAM Crosswalk'!M$5:M$36,MATCH(B492,'GCAM Crosswalk'!L$5:L$36,0))</f>
        <v>Australia_NZ</v>
      </c>
      <c r="D492" t="s">
        <v>364</v>
      </c>
      <c r="E492" t="str">
        <f>INDEX('GCAM Crosswalk'!J$5:J$111,MATCH(D492,'GCAM Crosswalk'!I$5:I$111,0))</f>
        <v>Industry</v>
      </c>
      <c r="F492" t="s">
        <v>411</v>
      </c>
      <c r="G492">
        <v>1.8E-3</v>
      </c>
      <c r="H492">
        <v>8.8742999999999999E-3</v>
      </c>
      <c r="I492">
        <v>7.6604100000000003E-3</v>
      </c>
      <c r="J492">
        <v>6.1952999999999999E-3</v>
      </c>
      <c r="K492">
        <v>6.7869610000000002E-3</v>
      </c>
      <c r="L492">
        <v>7.007348E-3</v>
      </c>
      <c r="M492">
        <v>7.1239589999999896E-3</v>
      </c>
      <c r="N492">
        <v>7.1879190000000001E-3</v>
      </c>
      <c r="O492">
        <v>7.3962999999999997E-3</v>
      </c>
      <c r="P492">
        <v>7.702403E-3</v>
      </c>
      <c r="Q492">
        <v>8.1318591999999992E-3</v>
      </c>
      <c r="R492">
        <v>0</v>
      </c>
      <c r="S492">
        <v>0</v>
      </c>
      <c r="T492">
        <v>0</v>
      </c>
      <c r="U492" t="s">
        <v>409</v>
      </c>
    </row>
    <row r="493" spans="1:21" x14ac:dyDescent="0.35">
      <c r="A493" t="s">
        <v>407</v>
      </c>
      <c r="B493" t="s">
        <v>21</v>
      </c>
      <c r="C493" t="str">
        <f>INDEX('GCAM Crosswalk'!M$5:M$36,MATCH(B493,'GCAM Crosswalk'!L$5:L$36,0))</f>
        <v>Australia_NZ</v>
      </c>
      <c r="D493" t="s">
        <v>367</v>
      </c>
      <c r="E493" t="str">
        <f>INDEX('GCAM Crosswalk'!J$5:J$111,MATCH(D493,'GCAM Crosswalk'!I$5:I$111,0))</f>
        <v>Industry</v>
      </c>
      <c r="F493" t="s">
        <v>408</v>
      </c>
      <c r="G493">
        <v>2.37255E-2</v>
      </c>
      <c r="H493">
        <v>2.8759099999999999E-2</v>
      </c>
      <c r="I493">
        <v>4.2169199999999997E-2</v>
      </c>
      <c r="J493">
        <v>6.4972699999999994E-2</v>
      </c>
      <c r="K493">
        <v>7.0928400000000003E-2</v>
      </c>
      <c r="L493">
        <v>7.2864899999999996E-2</v>
      </c>
      <c r="M493">
        <v>7.7416600000000002E-2</v>
      </c>
      <c r="N493">
        <v>7.8031900000000001E-2</v>
      </c>
      <c r="O493">
        <v>7.7153100000000002E-2</v>
      </c>
      <c r="P493">
        <v>7.8095399999999995E-2</v>
      </c>
      <c r="Q493">
        <v>7.7730499999999994E-2</v>
      </c>
      <c r="R493">
        <v>0</v>
      </c>
      <c r="S493">
        <v>0</v>
      </c>
      <c r="T493">
        <v>0</v>
      </c>
      <c r="U493" t="s">
        <v>409</v>
      </c>
    </row>
    <row r="494" spans="1:21" x14ac:dyDescent="0.35">
      <c r="A494" t="s">
        <v>407</v>
      </c>
      <c r="B494" t="s">
        <v>21</v>
      </c>
      <c r="C494" t="str">
        <f>INDEX('GCAM Crosswalk'!M$5:M$36,MATCH(B494,'GCAM Crosswalk'!L$5:L$36,0))</f>
        <v>Australia_NZ</v>
      </c>
      <c r="D494" t="s">
        <v>367</v>
      </c>
      <c r="E494" t="str">
        <f>INDEX('GCAM Crosswalk'!J$5:J$111,MATCH(D494,'GCAM Crosswalk'!I$5:I$111,0))</f>
        <v>Industry</v>
      </c>
      <c r="F494" t="s">
        <v>411</v>
      </c>
      <c r="G494">
        <v>7.7692200000000003E-2</v>
      </c>
      <c r="H494">
        <v>8.7403700000000001E-2</v>
      </c>
      <c r="I494">
        <v>6.03203E-2</v>
      </c>
      <c r="J494">
        <v>8.8408299999999995E-2</v>
      </c>
      <c r="K494">
        <v>9.4658900000000004E-2</v>
      </c>
      <c r="L494">
        <v>0.100481</v>
      </c>
      <c r="M494">
        <v>0.103474</v>
      </c>
      <c r="N494">
        <v>0.10964</v>
      </c>
      <c r="O494">
        <v>0.116522</v>
      </c>
      <c r="P494">
        <v>0.121306</v>
      </c>
      <c r="Q494">
        <v>0.126833</v>
      </c>
      <c r="R494">
        <v>0</v>
      </c>
      <c r="S494">
        <v>0</v>
      </c>
      <c r="T494">
        <v>0</v>
      </c>
      <c r="U494" t="s">
        <v>409</v>
      </c>
    </row>
    <row r="495" spans="1:21" x14ac:dyDescent="0.35">
      <c r="A495" t="s">
        <v>407</v>
      </c>
      <c r="B495" t="s">
        <v>21</v>
      </c>
      <c r="C495" t="str">
        <f>INDEX('GCAM Crosswalk'!M$5:M$36,MATCH(B495,'GCAM Crosswalk'!L$5:L$36,0))</f>
        <v>Australia_NZ</v>
      </c>
      <c r="D495" t="s">
        <v>216</v>
      </c>
      <c r="E495" t="str">
        <f>INDEX('GCAM Crosswalk'!J$5:J$111,MATCH(D495,'GCAM Crosswalk'!I$5:I$111,0))</f>
        <v>Commercial</v>
      </c>
      <c r="F495" t="s">
        <v>225</v>
      </c>
      <c r="G495">
        <v>1.2259300000000001E-2</v>
      </c>
      <c r="H495">
        <v>2.4156799999999999E-2</v>
      </c>
      <c r="I495">
        <v>2.74825E-2</v>
      </c>
      <c r="J495">
        <v>3.0081199999999999E-2</v>
      </c>
      <c r="K495">
        <v>3.2822440000000001E-2</v>
      </c>
      <c r="L495">
        <v>3.589494E-2</v>
      </c>
      <c r="M495">
        <v>3.7824089999999998E-2</v>
      </c>
      <c r="N495">
        <v>3.8518940000000002E-2</v>
      </c>
      <c r="O495">
        <v>3.8715090000000001E-2</v>
      </c>
      <c r="P495">
        <v>3.8651363000000001E-2</v>
      </c>
      <c r="Q495">
        <v>3.8733129999999998E-2</v>
      </c>
      <c r="R495">
        <v>0</v>
      </c>
      <c r="S495">
        <v>0</v>
      </c>
      <c r="T495">
        <v>0</v>
      </c>
      <c r="U495" t="s">
        <v>409</v>
      </c>
    </row>
    <row r="496" spans="1:21" x14ac:dyDescent="0.35">
      <c r="A496" t="s">
        <v>407</v>
      </c>
      <c r="B496" t="s">
        <v>21</v>
      </c>
      <c r="C496" t="str">
        <f>INDEX('GCAM Crosswalk'!M$5:M$36,MATCH(B496,'GCAM Crosswalk'!L$5:L$36,0))</f>
        <v>Australia_NZ</v>
      </c>
      <c r="D496" t="s">
        <v>218</v>
      </c>
      <c r="E496" t="str">
        <f>INDEX('GCAM Crosswalk'!J$5:J$111,MATCH(D496,'GCAM Crosswalk'!I$5:I$111,0))</f>
        <v>Commercial</v>
      </c>
      <c r="F496" t="s">
        <v>318</v>
      </c>
      <c r="G496">
        <v>0</v>
      </c>
      <c r="H496" s="3">
        <v>3.3909899999999999E-4</v>
      </c>
      <c r="I496" s="3">
        <v>2.6370000000000001E-4</v>
      </c>
      <c r="J496" s="3">
        <v>2.6370000000000001E-4</v>
      </c>
      <c r="K496" s="3">
        <v>2.9815830000000002E-4</v>
      </c>
      <c r="L496" s="3">
        <v>3.5135689999999899E-4</v>
      </c>
      <c r="M496" s="3">
        <v>4.0295590000000002E-4</v>
      </c>
      <c r="N496" s="3">
        <v>4.4248159999999998E-4</v>
      </c>
      <c r="O496" s="3">
        <v>4.6276519999999998E-4</v>
      </c>
      <c r="P496" s="3">
        <v>4.6734190000000001E-4</v>
      </c>
      <c r="Q496" s="3">
        <v>4.5841779999999997E-4</v>
      </c>
      <c r="R496">
        <v>0</v>
      </c>
      <c r="S496">
        <v>0</v>
      </c>
      <c r="T496">
        <v>0</v>
      </c>
      <c r="U496" t="s">
        <v>409</v>
      </c>
    </row>
    <row r="497" spans="1:21" x14ac:dyDescent="0.35">
      <c r="A497" t="s">
        <v>407</v>
      </c>
      <c r="B497" t="s">
        <v>21</v>
      </c>
      <c r="C497" t="str">
        <f>INDEX('GCAM Crosswalk'!M$5:M$36,MATCH(B497,'GCAM Crosswalk'!L$5:L$36,0))</f>
        <v>Australia_NZ</v>
      </c>
      <c r="D497" t="s">
        <v>218</v>
      </c>
      <c r="E497" t="str">
        <f>INDEX('GCAM Crosswalk'!J$5:J$111,MATCH(D497,'GCAM Crosswalk'!I$5:I$111,0))</f>
        <v>Commercial</v>
      </c>
      <c r="F497" t="s">
        <v>225</v>
      </c>
      <c r="G497">
        <v>3.6778100000000001E-3</v>
      </c>
      <c r="H497">
        <v>7.2470900000000003E-3</v>
      </c>
      <c r="I497">
        <v>8.2447100000000006E-3</v>
      </c>
      <c r="J497">
        <v>9.0243900000000002E-3</v>
      </c>
      <c r="K497">
        <v>9.8798600000000007E-3</v>
      </c>
      <c r="L497">
        <v>1.1127379999999999E-2</v>
      </c>
      <c r="M497">
        <v>1.2717320000000001E-2</v>
      </c>
      <c r="N497">
        <v>1.4344124E-2</v>
      </c>
      <c r="O497">
        <v>1.5939844000000002E-2</v>
      </c>
      <c r="P497">
        <v>1.7565424E-2</v>
      </c>
      <c r="Q497">
        <v>1.8912673000000001E-2</v>
      </c>
      <c r="R497">
        <v>0</v>
      </c>
      <c r="S497">
        <v>0</v>
      </c>
      <c r="T497">
        <v>0</v>
      </c>
      <c r="U497" t="s">
        <v>409</v>
      </c>
    </row>
    <row r="498" spans="1:21" x14ac:dyDescent="0.35">
      <c r="A498" t="s">
        <v>407</v>
      </c>
      <c r="B498" t="s">
        <v>21</v>
      </c>
      <c r="C498" t="str">
        <f>INDEX('GCAM Crosswalk'!M$5:M$36,MATCH(B498,'GCAM Crosswalk'!L$5:L$36,0))</f>
        <v>Australia_NZ</v>
      </c>
      <c r="D498" t="s">
        <v>218</v>
      </c>
      <c r="E498" t="str">
        <f>INDEX('GCAM Crosswalk'!J$5:J$111,MATCH(D498,'GCAM Crosswalk'!I$5:I$111,0))</f>
        <v>Commercial</v>
      </c>
      <c r="F498" t="s">
        <v>408</v>
      </c>
      <c r="G498">
        <v>1.7697999999999998E-2</v>
      </c>
      <c r="H498">
        <v>2.40036E-2</v>
      </c>
      <c r="I498">
        <v>2.5489999999999999E-2</v>
      </c>
      <c r="J498">
        <v>3.0330699999999999E-2</v>
      </c>
      <c r="K498">
        <v>3.4378640000000002E-2</v>
      </c>
      <c r="L498">
        <v>3.8352269999999897E-2</v>
      </c>
      <c r="M498">
        <v>4.2132019999999999E-2</v>
      </c>
      <c r="N498">
        <v>4.4571569999999998E-2</v>
      </c>
      <c r="O498">
        <v>4.5866339999999999E-2</v>
      </c>
      <c r="P498">
        <v>4.748873E-2</v>
      </c>
      <c r="Q498">
        <v>4.870029E-2</v>
      </c>
      <c r="R498">
        <v>0</v>
      </c>
      <c r="S498">
        <v>0</v>
      </c>
      <c r="T498">
        <v>0</v>
      </c>
      <c r="U498" t="s">
        <v>409</v>
      </c>
    </row>
    <row r="499" spans="1:21" x14ac:dyDescent="0.35">
      <c r="A499" t="s">
        <v>407</v>
      </c>
      <c r="B499" t="s">
        <v>21</v>
      </c>
      <c r="C499" t="str">
        <f>INDEX('GCAM Crosswalk'!M$5:M$36,MATCH(B499,'GCAM Crosswalk'!L$5:L$36,0))</f>
        <v>Australia_NZ</v>
      </c>
      <c r="D499" t="s">
        <v>218</v>
      </c>
      <c r="E499" t="str">
        <f>INDEX('GCAM Crosswalk'!J$5:J$111,MATCH(D499,'GCAM Crosswalk'!I$5:I$111,0))</f>
        <v>Commercial</v>
      </c>
      <c r="F499" t="s">
        <v>410</v>
      </c>
      <c r="G499">
        <v>0</v>
      </c>
      <c r="H499">
        <v>0</v>
      </c>
      <c r="I499">
        <v>0</v>
      </c>
      <c r="J499">
        <v>0</v>
      </c>
      <c r="K499">
        <v>0</v>
      </c>
      <c r="L499" s="3">
        <v>2.18424E-6</v>
      </c>
      <c r="M499" s="3">
        <v>3.77549E-5</v>
      </c>
      <c r="N499" s="3">
        <v>7.3040099999999999E-5</v>
      </c>
      <c r="O499" s="3">
        <v>1.10624E-4</v>
      </c>
      <c r="P499" s="3">
        <v>1.4257399999999999E-4</v>
      </c>
      <c r="Q499" s="3">
        <v>1.6753300000000001E-4</v>
      </c>
      <c r="R499">
        <v>0</v>
      </c>
      <c r="S499">
        <v>0</v>
      </c>
      <c r="T499">
        <v>0</v>
      </c>
      <c r="U499" t="s">
        <v>409</v>
      </c>
    </row>
    <row r="500" spans="1:21" x14ac:dyDescent="0.35">
      <c r="A500" t="s">
        <v>407</v>
      </c>
      <c r="B500" t="s">
        <v>21</v>
      </c>
      <c r="C500" t="str">
        <f>INDEX('GCAM Crosswalk'!M$5:M$36,MATCH(B500,'GCAM Crosswalk'!L$5:L$36,0))</f>
        <v>Australia_NZ</v>
      </c>
      <c r="D500" t="s">
        <v>218</v>
      </c>
      <c r="E500" t="str">
        <f>INDEX('GCAM Crosswalk'!J$5:J$111,MATCH(D500,'GCAM Crosswalk'!I$5:I$111,0))</f>
        <v>Commercial</v>
      </c>
      <c r="F500" t="s">
        <v>411</v>
      </c>
      <c r="G500">
        <v>2.0648099999999998E-3</v>
      </c>
      <c r="H500">
        <v>3.1323900000000001E-3</v>
      </c>
      <c r="I500">
        <v>3.66351E-3</v>
      </c>
      <c r="J500">
        <v>4.4925E-3</v>
      </c>
      <c r="K500">
        <v>5.0355349999999998E-3</v>
      </c>
      <c r="L500">
        <v>5.5869179999999997E-3</v>
      </c>
      <c r="M500">
        <v>6.0212979999999996E-3</v>
      </c>
      <c r="N500">
        <v>6.3779879999999898E-3</v>
      </c>
      <c r="O500">
        <v>6.7773720000000003E-3</v>
      </c>
      <c r="P500">
        <v>7.3109710000000003E-3</v>
      </c>
      <c r="Q500">
        <v>7.9200899999999994E-3</v>
      </c>
      <c r="R500">
        <v>0</v>
      </c>
      <c r="S500">
        <v>0</v>
      </c>
      <c r="T500">
        <v>0</v>
      </c>
      <c r="U500" t="s">
        <v>409</v>
      </c>
    </row>
    <row r="501" spans="1:21" x14ac:dyDescent="0.35">
      <c r="A501" t="s">
        <v>407</v>
      </c>
      <c r="B501" t="s">
        <v>21</v>
      </c>
      <c r="C501" t="str">
        <f>INDEX('GCAM Crosswalk'!M$5:M$36,MATCH(B501,'GCAM Crosswalk'!L$5:L$36,0))</f>
        <v>Australia_NZ</v>
      </c>
      <c r="D501" t="s">
        <v>319</v>
      </c>
      <c r="E501" t="str">
        <f>INDEX('GCAM Crosswalk'!J$5:J$111,MATCH(D501,'GCAM Crosswalk'!I$5:I$111,0))</f>
        <v>Commercial</v>
      </c>
      <c r="F501" t="s">
        <v>318</v>
      </c>
      <c r="G501">
        <v>0</v>
      </c>
      <c r="H501" s="3">
        <v>3.7700000000000002E-5</v>
      </c>
      <c r="I501" s="3">
        <v>2.9300000000000001E-5</v>
      </c>
      <c r="J501" s="3">
        <v>2.9300000000000001E-5</v>
      </c>
      <c r="K501" s="3">
        <v>3.333279E-5</v>
      </c>
      <c r="L501" s="3">
        <v>4.1788880000000001E-5</v>
      </c>
      <c r="M501" s="3">
        <v>4.7930109999999998E-5</v>
      </c>
      <c r="N501" s="3">
        <v>5.1065719999999901E-5</v>
      </c>
      <c r="O501" s="3">
        <v>5.1637469999999999E-5</v>
      </c>
      <c r="P501" s="3">
        <v>5.0192321000000001E-5</v>
      </c>
      <c r="Q501" s="3">
        <v>4.826259E-5</v>
      </c>
      <c r="R501">
        <v>0</v>
      </c>
      <c r="S501">
        <v>0</v>
      </c>
      <c r="T501">
        <v>0</v>
      </c>
      <c r="U501" t="s">
        <v>409</v>
      </c>
    </row>
    <row r="502" spans="1:21" x14ac:dyDescent="0.35">
      <c r="A502" t="s">
        <v>407</v>
      </c>
      <c r="B502" t="s">
        <v>21</v>
      </c>
      <c r="C502" t="str">
        <f>INDEX('GCAM Crosswalk'!M$5:M$36,MATCH(B502,'GCAM Crosswalk'!L$5:L$36,0))</f>
        <v>Australia_NZ</v>
      </c>
      <c r="D502" t="s">
        <v>319</v>
      </c>
      <c r="E502" t="str">
        <f>INDEX('GCAM Crosswalk'!J$5:J$111,MATCH(D502,'GCAM Crosswalk'!I$5:I$111,0))</f>
        <v>Commercial</v>
      </c>
      <c r="F502" t="s">
        <v>339</v>
      </c>
      <c r="G502">
        <v>6.7394999999999998E-3</v>
      </c>
      <c r="H502">
        <v>4.6883000000000003E-3</v>
      </c>
      <c r="I502">
        <v>1.8837000000000001E-3</v>
      </c>
      <c r="J502">
        <v>1.1720999999999999E-3</v>
      </c>
      <c r="K502">
        <v>1.3073119999999999E-3</v>
      </c>
      <c r="L502">
        <v>1.4829590000000001E-3</v>
      </c>
      <c r="M502">
        <v>1.5172669999999899E-3</v>
      </c>
      <c r="N502">
        <v>1.4418980000000001E-3</v>
      </c>
      <c r="O502">
        <v>1.3655618E-3</v>
      </c>
      <c r="P502">
        <v>1.2879063E-3</v>
      </c>
      <c r="Q502">
        <v>1.2637181999999999E-3</v>
      </c>
      <c r="R502">
        <v>0</v>
      </c>
      <c r="S502">
        <v>0</v>
      </c>
      <c r="T502">
        <v>0</v>
      </c>
      <c r="U502" t="s">
        <v>409</v>
      </c>
    </row>
    <row r="503" spans="1:21" x14ac:dyDescent="0.35">
      <c r="A503" t="s">
        <v>407</v>
      </c>
      <c r="B503" t="s">
        <v>21</v>
      </c>
      <c r="C503" t="str">
        <f>INDEX('GCAM Crosswalk'!M$5:M$36,MATCH(B503,'GCAM Crosswalk'!L$5:L$36,0))</f>
        <v>Australia_NZ</v>
      </c>
      <c r="D503" t="s">
        <v>319</v>
      </c>
      <c r="E503" t="str">
        <f>INDEX('GCAM Crosswalk'!J$5:J$111,MATCH(D503,'GCAM Crosswalk'!I$5:I$111,0))</f>
        <v>Commercial</v>
      </c>
      <c r="F503" t="s">
        <v>225</v>
      </c>
      <c r="G503">
        <v>9.2233099999999998E-2</v>
      </c>
      <c r="H503">
        <v>0.18174399999999999</v>
      </c>
      <c r="I503">
        <v>0.206764</v>
      </c>
      <c r="J503">
        <v>0.22631599999999999</v>
      </c>
      <c r="K503">
        <v>0.25031979999999998</v>
      </c>
      <c r="L503">
        <v>0.30225030000000003</v>
      </c>
      <c r="M503">
        <v>0.35547010000000001</v>
      </c>
      <c r="N503">
        <v>0.40291250000000001</v>
      </c>
      <c r="O503">
        <v>0.44526469999999901</v>
      </c>
      <c r="P503">
        <v>0.48749438</v>
      </c>
      <c r="Q503">
        <v>0.52650059999999999</v>
      </c>
      <c r="R503">
        <v>0</v>
      </c>
      <c r="S503">
        <v>0</v>
      </c>
      <c r="T503">
        <v>0</v>
      </c>
      <c r="U503" t="s">
        <v>409</v>
      </c>
    </row>
    <row r="504" spans="1:21" x14ac:dyDescent="0.35">
      <c r="A504" t="s">
        <v>407</v>
      </c>
      <c r="B504" t="s">
        <v>21</v>
      </c>
      <c r="C504" t="str">
        <f>INDEX('GCAM Crosswalk'!M$5:M$36,MATCH(B504,'GCAM Crosswalk'!L$5:L$36,0))</f>
        <v>Australia_NZ</v>
      </c>
      <c r="D504" t="s">
        <v>319</v>
      </c>
      <c r="E504" t="str">
        <f>INDEX('GCAM Crosswalk'!J$5:J$111,MATCH(D504,'GCAM Crosswalk'!I$5:I$111,0))</f>
        <v>Commercial</v>
      </c>
      <c r="F504" t="s">
        <v>408</v>
      </c>
      <c r="G504">
        <v>1.7642000000000001E-2</v>
      </c>
      <c r="H504">
        <v>2.39277E-2</v>
      </c>
      <c r="I504">
        <v>2.5409399999999999E-2</v>
      </c>
      <c r="J504">
        <v>3.02347E-2</v>
      </c>
      <c r="K504">
        <v>3.4512479999999998E-2</v>
      </c>
      <c r="L504">
        <v>4.0881880000000002E-2</v>
      </c>
      <c r="M504">
        <v>4.527349E-2</v>
      </c>
      <c r="N504">
        <v>4.707397E-2</v>
      </c>
      <c r="O504">
        <v>4.7576279999999999E-2</v>
      </c>
      <c r="P504">
        <v>4.8073739999999997E-2</v>
      </c>
      <c r="Q504">
        <v>4.9010249999999998E-2</v>
      </c>
      <c r="R504">
        <v>0</v>
      </c>
      <c r="S504">
        <v>0</v>
      </c>
      <c r="T504">
        <v>0</v>
      </c>
      <c r="U504" t="s">
        <v>409</v>
      </c>
    </row>
    <row r="505" spans="1:21" x14ac:dyDescent="0.35">
      <c r="A505" t="s">
        <v>407</v>
      </c>
      <c r="B505" t="s">
        <v>21</v>
      </c>
      <c r="C505" t="str">
        <f>INDEX('GCAM Crosswalk'!M$5:M$36,MATCH(B505,'GCAM Crosswalk'!L$5:L$36,0))</f>
        <v>Australia_NZ</v>
      </c>
      <c r="D505" t="s">
        <v>319</v>
      </c>
      <c r="E505" t="str">
        <f>INDEX('GCAM Crosswalk'!J$5:J$111,MATCH(D505,'GCAM Crosswalk'!I$5:I$111,0))</f>
        <v>Commercial</v>
      </c>
      <c r="F505" t="s">
        <v>410</v>
      </c>
      <c r="G505">
        <v>0</v>
      </c>
      <c r="H505">
        <v>0</v>
      </c>
      <c r="I505">
        <v>0</v>
      </c>
      <c r="J505">
        <v>0</v>
      </c>
      <c r="K505">
        <v>0</v>
      </c>
      <c r="L505" s="3">
        <v>5.2065199999999997E-6</v>
      </c>
      <c r="M505" s="3">
        <v>7.5458999999999997E-5</v>
      </c>
      <c r="N505" s="3">
        <v>1.32588E-4</v>
      </c>
      <c r="O505" s="3">
        <v>1.7804299999999999E-4</v>
      </c>
      <c r="P505" s="3">
        <v>2.42298E-4</v>
      </c>
      <c r="Q505" s="3">
        <v>2.8483799999999999E-4</v>
      </c>
      <c r="R505">
        <v>0</v>
      </c>
      <c r="S505">
        <v>0</v>
      </c>
      <c r="T505">
        <v>0</v>
      </c>
      <c r="U505" t="s">
        <v>409</v>
      </c>
    </row>
    <row r="506" spans="1:21" x14ac:dyDescent="0.35">
      <c r="A506" t="s">
        <v>407</v>
      </c>
      <c r="B506" t="s">
        <v>21</v>
      </c>
      <c r="C506" t="str">
        <f>INDEX('GCAM Crosswalk'!M$5:M$36,MATCH(B506,'GCAM Crosswalk'!L$5:L$36,0))</f>
        <v>Australia_NZ</v>
      </c>
      <c r="D506" t="s">
        <v>319</v>
      </c>
      <c r="E506" t="str">
        <f>INDEX('GCAM Crosswalk'!J$5:J$111,MATCH(D506,'GCAM Crosswalk'!I$5:I$111,0))</f>
        <v>Commercial</v>
      </c>
      <c r="F506" t="s">
        <v>411</v>
      </c>
      <c r="G506">
        <v>1.5646899999999998E-2</v>
      </c>
      <c r="H506">
        <v>2.3736899999999998E-2</v>
      </c>
      <c r="I506">
        <v>2.77611E-2</v>
      </c>
      <c r="J506">
        <v>3.4043499999999997E-2</v>
      </c>
      <c r="K506">
        <v>3.8112309999999899E-2</v>
      </c>
      <c r="L506">
        <v>4.3421519999999998E-2</v>
      </c>
      <c r="M506">
        <v>4.4737619999999999E-2</v>
      </c>
      <c r="N506">
        <v>4.330349E-2</v>
      </c>
      <c r="O506">
        <v>4.1804639999999997E-2</v>
      </c>
      <c r="P506">
        <v>4.0592039999999899E-2</v>
      </c>
      <c r="Q506">
        <v>4.1227050000000001E-2</v>
      </c>
      <c r="R506">
        <v>0</v>
      </c>
      <c r="S506">
        <v>0</v>
      </c>
      <c r="T506">
        <v>0</v>
      </c>
      <c r="U506" t="s">
        <v>409</v>
      </c>
    </row>
    <row r="507" spans="1:21" x14ac:dyDescent="0.35">
      <c r="A507" t="s">
        <v>407</v>
      </c>
      <c r="B507" t="s">
        <v>21</v>
      </c>
      <c r="C507" t="str">
        <f>INDEX('GCAM Crosswalk'!M$5:M$36,MATCH(B507,'GCAM Crosswalk'!L$5:L$36,0))</f>
        <v>Australia_NZ</v>
      </c>
      <c r="D507" t="s">
        <v>351</v>
      </c>
      <c r="E507" t="str">
        <f>INDEX('GCAM Crosswalk'!J$5:J$111,MATCH(D507,'GCAM Crosswalk'!I$5:I$111,0))</f>
        <v>Industry</v>
      </c>
      <c r="F507" t="s">
        <v>339</v>
      </c>
      <c r="G507">
        <v>0</v>
      </c>
      <c r="H507">
        <v>0</v>
      </c>
      <c r="I507" s="3">
        <v>8.3700499999999996E-5</v>
      </c>
      <c r="J507" s="3">
        <v>8.3700000000000002E-5</v>
      </c>
      <c r="K507" s="3">
        <v>9.1271499999999995E-5</v>
      </c>
      <c r="L507" s="3">
        <v>9.68859E-5</v>
      </c>
      <c r="M507" s="3">
        <v>9.9286100000000005E-5</v>
      </c>
      <c r="N507" s="3">
        <v>1.0014260000000001E-4</v>
      </c>
      <c r="O507" s="3">
        <v>1.0207518E-4</v>
      </c>
      <c r="P507" s="3">
        <v>1.03420529999999E-4</v>
      </c>
      <c r="Q507" s="3">
        <v>1.0337212999999999E-4</v>
      </c>
      <c r="R507">
        <v>0</v>
      </c>
      <c r="S507">
        <v>0</v>
      </c>
      <c r="T507">
        <v>0</v>
      </c>
      <c r="U507" t="s">
        <v>409</v>
      </c>
    </row>
    <row r="508" spans="1:21" x14ac:dyDescent="0.35">
      <c r="A508" t="s">
        <v>407</v>
      </c>
      <c r="B508" t="s">
        <v>21</v>
      </c>
      <c r="C508" t="str">
        <f>INDEX('GCAM Crosswalk'!M$5:M$36,MATCH(B508,'GCAM Crosswalk'!L$5:L$36,0))</f>
        <v>Australia_NZ</v>
      </c>
      <c r="D508" t="s">
        <v>351</v>
      </c>
      <c r="E508" t="str">
        <f>INDEX('GCAM Crosswalk'!J$5:J$111,MATCH(D508,'GCAM Crosswalk'!I$5:I$111,0))</f>
        <v>Industry</v>
      </c>
      <c r="F508" t="s">
        <v>225</v>
      </c>
      <c r="G508" s="3">
        <v>4.1859999999999998E-4</v>
      </c>
      <c r="H508">
        <v>1.1302E-3</v>
      </c>
      <c r="I508" s="3">
        <v>9.2090599999999998E-4</v>
      </c>
      <c r="J508">
        <v>1.9673999999999998E-3</v>
      </c>
      <c r="K508">
        <v>1.9705119999999998E-3</v>
      </c>
      <c r="L508">
        <v>2.1145682999999999E-3</v>
      </c>
      <c r="M508">
        <v>2.5906774000000001E-3</v>
      </c>
      <c r="N508">
        <v>3.1865654999999899E-3</v>
      </c>
      <c r="O508">
        <v>3.71038806E-3</v>
      </c>
      <c r="P508">
        <v>4.3617619999999999E-3</v>
      </c>
      <c r="Q508">
        <v>5.1082793E-3</v>
      </c>
      <c r="R508">
        <v>0</v>
      </c>
      <c r="S508">
        <v>0</v>
      </c>
      <c r="T508">
        <v>0</v>
      </c>
      <c r="U508" t="s">
        <v>409</v>
      </c>
    </row>
    <row r="509" spans="1:21" x14ac:dyDescent="0.35">
      <c r="A509" t="s">
        <v>407</v>
      </c>
      <c r="B509" t="s">
        <v>21</v>
      </c>
      <c r="C509" t="str">
        <f>INDEX('GCAM Crosswalk'!M$5:M$36,MATCH(B509,'GCAM Crosswalk'!L$5:L$36,0))</f>
        <v>Australia_NZ</v>
      </c>
      <c r="D509" t="s">
        <v>351</v>
      </c>
      <c r="E509" t="str">
        <f>INDEX('GCAM Crosswalk'!J$5:J$111,MATCH(D509,'GCAM Crosswalk'!I$5:I$111,0))</f>
        <v>Industry</v>
      </c>
      <c r="F509" t="s">
        <v>408</v>
      </c>
      <c r="G509" s="3">
        <v>2.5119999999999998E-4</v>
      </c>
      <c r="H509">
        <v>2.8883099999999998E-3</v>
      </c>
      <c r="I509">
        <v>2.76282E-3</v>
      </c>
      <c r="J509">
        <v>3.3907E-3</v>
      </c>
      <c r="K509">
        <v>3.7119190000000002E-3</v>
      </c>
      <c r="L509">
        <v>3.8423110000000002E-3</v>
      </c>
      <c r="M509">
        <v>3.923775E-3</v>
      </c>
      <c r="N509">
        <v>3.8409429999999999E-3</v>
      </c>
      <c r="O509">
        <v>3.655532E-3</v>
      </c>
      <c r="P509">
        <v>3.4588609999999902E-3</v>
      </c>
      <c r="Q509">
        <v>3.2513969999999901E-3</v>
      </c>
      <c r="R509">
        <v>0</v>
      </c>
      <c r="S509">
        <v>0</v>
      </c>
      <c r="T509">
        <v>0</v>
      </c>
      <c r="U509" t="s">
        <v>409</v>
      </c>
    </row>
    <row r="510" spans="1:21" x14ac:dyDescent="0.35">
      <c r="A510" t="s">
        <v>407</v>
      </c>
      <c r="B510" t="s">
        <v>21</v>
      </c>
      <c r="C510" t="str">
        <f>INDEX('GCAM Crosswalk'!M$5:M$36,MATCH(B510,'GCAM Crosswalk'!L$5:L$36,0))</f>
        <v>Australia_NZ</v>
      </c>
      <c r="D510" t="s">
        <v>351</v>
      </c>
      <c r="E510" t="str">
        <f>INDEX('GCAM Crosswalk'!J$5:J$111,MATCH(D510,'GCAM Crosswalk'!I$5:I$111,0))</f>
        <v>Industry</v>
      </c>
      <c r="F510" t="s">
        <v>410</v>
      </c>
      <c r="G510">
        <v>0</v>
      </c>
      <c r="H510">
        <v>0</v>
      </c>
      <c r="I510">
        <v>0</v>
      </c>
      <c r="J510">
        <v>0</v>
      </c>
      <c r="K510">
        <v>0</v>
      </c>
      <c r="L510" s="3">
        <v>2.2010500000000001E-4</v>
      </c>
      <c r="M510" s="3">
        <v>7.6514899999999904E-4</v>
      </c>
      <c r="N510">
        <v>1.4653019999999999E-3</v>
      </c>
      <c r="O510">
        <v>2.0338156999999998E-3</v>
      </c>
      <c r="P510">
        <v>2.6279620000000002E-3</v>
      </c>
      <c r="Q510">
        <v>3.108436E-3</v>
      </c>
      <c r="R510">
        <v>0</v>
      </c>
      <c r="S510">
        <v>0</v>
      </c>
      <c r="T510">
        <v>0</v>
      </c>
      <c r="U510" t="s">
        <v>409</v>
      </c>
    </row>
    <row r="511" spans="1:21" x14ac:dyDescent="0.35">
      <c r="A511" t="s">
        <v>407</v>
      </c>
      <c r="B511" t="s">
        <v>21</v>
      </c>
      <c r="C511" t="str">
        <f>INDEX('GCAM Crosswalk'!M$5:M$36,MATCH(B511,'GCAM Crosswalk'!L$5:L$36,0))</f>
        <v>Australia_NZ</v>
      </c>
      <c r="D511" t="s">
        <v>351</v>
      </c>
      <c r="E511" t="str">
        <f>INDEX('GCAM Crosswalk'!J$5:J$111,MATCH(D511,'GCAM Crosswalk'!I$5:I$111,0))</f>
        <v>Industry</v>
      </c>
      <c r="F511" t="s">
        <v>411</v>
      </c>
      <c r="G511">
        <v>4.1064610000000001E-2</v>
      </c>
      <c r="H511">
        <v>2.7167110000000001E-2</v>
      </c>
      <c r="I511">
        <v>2.461373E-2</v>
      </c>
      <c r="J511">
        <v>2.3902E-2</v>
      </c>
      <c r="K511">
        <v>2.5436090000000001E-2</v>
      </c>
      <c r="L511">
        <v>2.5676726999999899E-2</v>
      </c>
      <c r="M511">
        <v>2.4779039999999902E-2</v>
      </c>
      <c r="N511">
        <v>2.3440249E-2</v>
      </c>
      <c r="O511">
        <v>2.2300107999999999E-2</v>
      </c>
      <c r="P511">
        <v>2.0715750000000002E-2</v>
      </c>
      <c r="Q511">
        <v>1.9005613000000001E-2</v>
      </c>
      <c r="R511">
        <v>0</v>
      </c>
      <c r="S511">
        <v>0</v>
      </c>
      <c r="T511">
        <v>0</v>
      </c>
      <c r="U511" t="s">
        <v>409</v>
      </c>
    </row>
    <row r="512" spans="1:21" x14ac:dyDescent="0.35">
      <c r="A512" t="s">
        <v>407</v>
      </c>
      <c r="B512" t="s">
        <v>21</v>
      </c>
      <c r="C512" t="str">
        <f>INDEX('GCAM Crosswalk'!M$5:M$36,MATCH(B512,'GCAM Crosswalk'!L$5:L$36,0))</f>
        <v>Australia_NZ</v>
      </c>
      <c r="D512" t="s">
        <v>412</v>
      </c>
      <c r="E512" t="e">
        <f>INDEX('GCAM Crosswalk'!J$5:J$111,MATCH(D512,'GCAM Crosswalk'!I$5:I$111,0))</f>
        <v>#N/A</v>
      </c>
      <c r="F512" t="s">
        <v>411</v>
      </c>
      <c r="G512">
        <v>3.11857E-2</v>
      </c>
      <c r="H512">
        <v>3.8008899999999998E-2</v>
      </c>
      <c r="I512">
        <v>4.0269300000000001E-2</v>
      </c>
      <c r="J512">
        <v>2.8967099999999999E-2</v>
      </c>
      <c r="K512">
        <v>3.2318399999999997E-2</v>
      </c>
      <c r="L512">
        <v>3.49866E-2</v>
      </c>
      <c r="M512">
        <v>3.7637499999999997E-2</v>
      </c>
      <c r="N512">
        <v>4.0347099999999997E-2</v>
      </c>
      <c r="O512">
        <v>4.3045800000000002E-2</v>
      </c>
      <c r="P512">
        <v>4.5887200000000003E-2</v>
      </c>
      <c r="Q512">
        <v>4.8897999999999997E-2</v>
      </c>
      <c r="R512">
        <v>0</v>
      </c>
      <c r="S512">
        <v>0</v>
      </c>
      <c r="T512">
        <v>0</v>
      </c>
      <c r="U512" t="s">
        <v>409</v>
      </c>
    </row>
    <row r="513" spans="1:21" x14ac:dyDescent="0.35">
      <c r="A513" t="s">
        <v>407</v>
      </c>
      <c r="B513" t="s">
        <v>21</v>
      </c>
      <c r="C513" t="str">
        <f>INDEX('GCAM Crosswalk'!M$5:M$36,MATCH(B513,'GCAM Crosswalk'!L$5:L$36,0))</f>
        <v>Australia_NZ</v>
      </c>
      <c r="D513" t="s">
        <v>352</v>
      </c>
      <c r="E513" t="str">
        <f>INDEX('GCAM Crosswalk'!J$5:J$111,MATCH(D513,'GCAM Crosswalk'!I$5:I$111,0))</f>
        <v>Industry</v>
      </c>
      <c r="F513" t="s">
        <v>225</v>
      </c>
      <c r="G513" s="3">
        <v>7.2143499999999998E-4</v>
      </c>
      <c r="H513" s="3">
        <v>4.3726399999999998E-4</v>
      </c>
      <c r="I513" s="3">
        <v>3.4254000000000001E-4</v>
      </c>
      <c r="J513" s="3">
        <v>2.47817E-4</v>
      </c>
      <c r="K513" s="3">
        <v>3.2973300000000002E-4</v>
      </c>
      <c r="L513" s="3">
        <v>3.6518899999999998E-4</v>
      </c>
      <c r="M513" s="3">
        <v>4.0071399999999999E-4</v>
      </c>
      <c r="N513" s="3">
        <v>4.2947200000000002E-4</v>
      </c>
      <c r="O513" s="3">
        <v>4.6005800000000001E-4</v>
      </c>
      <c r="P513" s="3">
        <v>4.8686500000000001E-4</v>
      </c>
      <c r="Q513" s="3">
        <v>5.0998299999999999E-4</v>
      </c>
      <c r="R513">
        <v>0</v>
      </c>
      <c r="S513">
        <v>0</v>
      </c>
      <c r="T513">
        <v>0</v>
      </c>
      <c r="U513" t="s">
        <v>409</v>
      </c>
    </row>
    <row r="514" spans="1:21" x14ac:dyDescent="0.35">
      <c r="A514" t="s">
        <v>407</v>
      </c>
      <c r="B514" t="s">
        <v>21</v>
      </c>
      <c r="C514" t="str">
        <f>INDEX('GCAM Crosswalk'!M$5:M$36,MATCH(B514,'GCAM Crosswalk'!L$5:L$36,0))</f>
        <v>Australia_NZ</v>
      </c>
      <c r="D514" t="s">
        <v>352</v>
      </c>
      <c r="E514" t="str">
        <f>INDEX('GCAM Crosswalk'!J$5:J$111,MATCH(D514,'GCAM Crosswalk'!I$5:I$111,0))</f>
        <v>Industry</v>
      </c>
      <c r="F514" t="s">
        <v>408</v>
      </c>
      <c r="G514" s="3">
        <v>6.7531799999999995E-4</v>
      </c>
      <c r="H514" s="3">
        <v>6.88508E-4</v>
      </c>
      <c r="I514" s="3">
        <v>6.8607499999999997E-4</v>
      </c>
      <c r="J514" s="3">
        <v>6.61708E-4</v>
      </c>
      <c r="K514" s="3">
        <v>8.9093699999999996E-4</v>
      </c>
      <c r="L514" s="3">
        <v>9.3972200000000004E-4</v>
      </c>
      <c r="M514">
        <v>1.0422000000000001E-3</v>
      </c>
      <c r="N514">
        <v>1.0888899999999999E-3</v>
      </c>
      <c r="O514">
        <v>1.1161400000000001E-3</v>
      </c>
      <c r="P514">
        <v>1.1864099999999999E-3</v>
      </c>
      <c r="Q514">
        <v>1.23919E-3</v>
      </c>
      <c r="R514">
        <v>0</v>
      </c>
      <c r="S514">
        <v>0</v>
      </c>
      <c r="T514">
        <v>0</v>
      </c>
      <c r="U514" t="s">
        <v>409</v>
      </c>
    </row>
    <row r="515" spans="1:21" x14ac:dyDescent="0.35">
      <c r="A515" t="s">
        <v>407</v>
      </c>
      <c r="B515" t="s">
        <v>21</v>
      </c>
      <c r="C515" t="str">
        <f>INDEX('GCAM Crosswalk'!M$5:M$36,MATCH(B515,'GCAM Crosswalk'!L$5:L$36,0))</f>
        <v>Australia_NZ</v>
      </c>
      <c r="D515" t="s">
        <v>352</v>
      </c>
      <c r="E515" t="str">
        <f>INDEX('GCAM Crosswalk'!J$5:J$111,MATCH(D515,'GCAM Crosswalk'!I$5:I$111,0))</f>
        <v>Industry</v>
      </c>
      <c r="F515" t="s">
        <v>411</v>
      </c>
      <c r="G515" s="3">
        <v>3.2453199999999999E-4</v>
      </c>
      <c r="H515" s="3">
        <v>3.1134199999999999E-4</v>
      </c>
      <c r="I515" s="3">
        <v>3.1377400000000001E-4</v>
      </c>
      <c r="J515" s="3">
        <v>3.3814099999999997E-4</v>
      </c>
      <c r="K515" s="3">
        <v>4.4592399999999999E-4</v>
      </c>
      <c r="L515" s="3">
        <v>4.8367400000000002E-4</v>
      </c>
      <c r="M515" s="3">
        <v>5.2058599999999997E-4</v>
      </c>
      <c r="N515" s="3">
        <v>5.6918300000000002E-4</v>
      </c>
      <c r="O515" s="3">
        <v>6.2308000000000003E-4</v>
      </c>
      <c r="P515" s="3">
        <v>6.7988800000000002E-4</v>
      </c>
      <c r="Q515" s="3">
        <v>7.4368000000000004E-4</v>
      </c>
      <c r="R515">
        <v>0</v>
      </c>
      <c r="S515">
        <v>0</v>
      </c>
      <c r="T515">
        <v>0</v>
      </c>
      <c r="U515" t="s">
        <v>409</v>
      </c>
    </row>
    <row r="516" spans="1:21" x14ac:dyDescent="0.35">
      <c r="A516" t="s">
        <v>407</v>
      </c>
      <c r="B516" t="s">
        <v>21</v>
      </c>
      <c r="C516" t="str">
        <f>INDEX('GCAM Crosswalk'!M$5:M$36,MATCH(B516,'GCAM Crosswalk'!L$5:L$36,0))</f>
        <v>Australia_NZ</v>
      </c>
      <c r="D516" t="s">
        <v>370</v>
      </c>
      <c r="E516" t="str">
        <f>INDEX('GCAM Crosswalk'!J$5:J$111,MATCH(D516,'GCAM Crosswalk'!I$5:I$111,0))</f>
        <v>Industry</v>
      </c>
      <c r="F516" t="s">
        <v>225</v>
      </c>
      <c r="G516">
        <v>1.0340200000000001E-3</v>
      </c>
      <c r="H516">
        <v>2.55967E-3</v>
      </c>
      <c r="I516">
        <v>3.284E-3</v>
      </c>
      <c r="J516">
        <v>3.1915200000000002E-3</v>
      </c>
      <c r="K516">
        <v>4.6911899999999996E-3</v>
      </c>
      <c r="L516">
        <v>5.7255099999999996E-3</v>
      </c>
      <c r="M516">
        <v>6.6087799999999999E-3</v>
      </c>
      <c r="N516">
        <v>7.40561E-3</v>
      </c>
      <c r="O516">
        <v>8.1381000000000005E-3</v>
      </c>
      <c r="P516">
        <v>8.8697600000000008E-3</v>
      </c>
      <c r="Q516">
        <v>9.5486100000000008E-3</v>
      </c>
      <c r="R516">
        <v>0</v>
      </c>
      <c r="S516">
        <v>0</v>
      </c>
      <c r="T516">
        <v>0</v>
      </c>
      <c r="U516" t="s">
        <v>409</v>
      </c>
    </row>
    <row r="517" spans="1:21" x14ac:dyDescent="0.35">
      <c r="A517" t="s">
        <v>407</v>
      </c>
      <c r="B517" t="s">
        <v>21</v>
      </c>
      <c r="C517" t="str">
        <f>INDEX('GCAM Crosswalk'!M$5:M$36,MATCH(B517,'GCAM Crosswalk'!L$5:L$36,0))</f>
        <v>Australia_NZ</v>
      </c>
      <c r="D517" t="s">
        <v>371</v>
      </c>
      <c r="E517" t="str">
        <f>INDEX('GCAM Crosswalk'!J$5:J$111,MATCH(D517,'GCAM Crosswalk'!I$5:I$111,0))</f>
        <v>Industry</v>
      </c>
      <c r="F517" t="s">
        <v>225</v>
      </c>
      <c r="G517" s="3">
        <v>4.8488699999999998E-4</v>
      </c>
      <c r="H517" s="3">
        <v>8.9551699999999997E-4</v>
      </c>
      <c r="I517">
        <v>1.0587699999999999E-3</v>
      </c>
      <c r="J517">
        <v>1.0269999999999999E-3</v>
      </c>
      <c r="K517">
        <v>1.13821E-3</v>
      </c>
      <c r="L517">
        <v>1.23055E-3</v>
      </c>
      <c r="M517">
        <v>1.32318E-3</v>
      </c>
      <c r="N517">
        <v>1.41085E-3</v>
      </c>
      <c r="O517">
        <v>1.49041E-3</v>
      </c>
      <c r="P517">
        <v>1.5722500000000001E-3</v>
      </c>
      <c r="Q517">
        <v>1.6509599999999999E-3</v>
      </c>
      <c r="R517">
        <v>0</v>
      </c>
      <c r="S517">
        <v>0</v>
      </c>
      <c r="T517">
        <v>0</v>
      </c>
      <c r="U517" t="s">
        <v>409</v>
      </c>
    </row>
    <row r="518" spans="1:21" x14ac:dyDescent="0.35">
      <c r="A518" t="s">
        <v>407</v>
      </c>
      <c r="B518" t="s">
        <v>21</v>
      </c>
      <c r="C518" t="str">
        <f>INDEX('GCAM Crosswalk'!M$5:M$36,MATCH(B518,'GCAM Crosswalk'!L$5:L$36,0))</f>
        <v>Australia_NZ</v>
      </c>
      <c r="D518" t="s">
        <v>372</v>
      </c>
      <c r="E518" t="str">
        <f>INDEX('GCAM Crosswalk'!J$5:J$111,MATCH(D518,'GCAM Crosswalk'!I$5:I$111,0))</f>
        <v>Industry</v>
      </c>
      <c r="F518" t="s">
        <v>225</v>
      </c>
      <c r="G518" s="3">
        <v>9.4985600000000001E-4</v>
      </c>
      <c r="H518">
        <v>1.72153E-3</v>
      </c>
      <c r="I518">
        <v>2.0317E-3</v>
      </c>
      <c r="J518">
        <v>1.9737000000000001E-3</v>
      </c>
      <c r="K518">
        <v>2.1874099999999999E-3</v>
      </c>
      <c r="L518">
        <v>2.3648699999999998E-3</v>
      </c>
      <c r="M518">
        <v>2.5428899999999999E-3</v>
      </c>
      <c r="N518">
        <v>2.7113699999999998E-3</v>
      </c>
      <c r="O518">
        <v>2.8642699999999999E-3</v>
      </c>
      <c r="P518">
        <v>3.02156E-3</v>
      </c>
      <c r="Q518">
        <v>3.1728300000000002E-3</v>
      </c>
      <c r="R518">
        <v>0</v>
      </c>
      <c r="S518">
        <v>0</v>
      </c>
      <c r="T518">
        <v>0</v>
      </c>
      <c r="U518" t="s">
        <v>409</v>
      </c>
    </row>
    <row r="519" spans="1:21" x14ac:dyDescent="0.35">
      <c r="A519" t="s">
        <v>407</v>
      </c>
      <c r="B519" t="s">
        <v>21</v>
      </c>
      <c r="C519" t="str">
        <f>INDEX('GCAM Crosswalk'!M$5:M$36,MATCH(B519,'GCAM Crosswalk'!L$5:L$36,0))</f>
        <v>Australia_NZ</v>
      </c>
      <c r="D519" t="s">
        <v>365</v>
      </c>
      <c r="E519" t="str">
        <f>INDEX('GCAM Crosswalk'!J$5:J$111,MATCH(D519,'GCAM Crosswalk'!I$5:I$111,0))</f>
        <v>Industry</v>
      </c>
      <c r="F519" t="s">
        <v>318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4.6205200000000004E-3</v>
      </c>
      <c r="M519">
        <v>8.5640100000000004E-3</v>
      </c>
      <c r="N519">
        <v>1.12188699999999E-2</v>
      </c>
      <c r="O519">
        <v>1.1662212E-2</v>
      </c>
      <c r="P519">
        <v>1.1215282E-2</v>
      </c>
      <c r="Q519">
        <v>1.0693141E-2</v>
      </c>
      <c r="R519">
        <v>0</v>
      </c>
      <c r="S519">
        <v>0</v>
      </c>
      <c r="T519">
        <v>0</v>
      </c>
      <c r="U519" t="s">
        <v>409</v>
      </c>
    </row>
    <row r="520" spans="1:21" x14ac:dyDescent="0.35">
      <c r="A520" t="s">
        <v>407</v>
      </c>
      <c r="B520" t="s">
        <v>21</v>
      </c>
      <c r="C520" t="str">
        <f>INDEX('GCAM Crosswalk'!M$5:M$36,MATCH(B520,'GCAM Crosswalk'!L$5:L$36,0))</f>
        <v>Australia_NZ</v>
      </c>
      <c r="D520" t="s">
        <v>365</v>
      </c>
      <c r="E520" t="str">
        <f>INDEX('GCAM Crosswalk'!J$5:J$111,MATCH(D520,'GCAM Crosswalk'!I$5:I$111,0))</f>
        <v>Industry</v>
      </c>
      <c r="F520" t="s">
        <v>339</v>
      </c>
      <c r="G520">
        <v>0.14504512999999999</v>
      </c>
      <c r="H520">
        <v>0.12641689</v>
      </c>
      <c r="I520">
        <v>0.15433786999999999</v>
      </c>
      <c r="J520">
        <v>9.7868780000000002E-2</v>
      </c>
      <c r="K520">
        <v>0.11549804999999901</v>
      </c>
      <c r="L520">
        <v>0.113214949</v>
      </c>
      <c r="M520">
        <v>0.10853038499999999</v>
      </c>
      <c r="N520">
        <v>0.10539769</v>
      </c>
      <c r="O520">
        <v>0.10719920400000001</v>
      </c>
      <c r="P520">
        <v>0.11009611699999999</v>
      </c>
      <c r="Q520">
        <v>0.112494753</v>
      </c>
      <c r="R520">
        <v>0</v>
      </c>
      <c r="S520">
        <v>0</v>
      </c>
      <c r="T520">
        <v>0</v>
      </c>
      <c r="U520" t="s">
        <v>409</v>
      </c>
    </row>
    <row r="521" spans="1:21" x14ac:dyDescent="0.35">
      <c r="A521" t="s">
        <v>407</v>
      </c>
      <c r="B521" t="s">
        <v>21</v>
      </c>
      <c r="C521" t="str">
        <f>INDEX('GCAM Crosswalk'!M$5:M$36,MATCH(B521,'GCAM Crosswalk'!L$5:L$36,0))</f>
        <v>Australia_NZ</v>
      </c>
      <c r="D521" t="s">
        <v>365</v>
      </c>
      <c r="E521" t="str">
        <f>INDEX('GCAM Crosswalk'!J$5:J$111,MATCH(D521,'GCAM Crosswalk'!I$5:I$111,0))</f>
        <v>Industry</v>
      </c>
      <c r="F521" t="s">
        <v>225</v>
      </c>
      <c r="G521">
        <v>2.206017E-2</v>
      </c>
      <c r="H521">
        <v>1.9046159999999999E-2</v>
      </c>
      <c r="I521">
        <v>1.858595E-2</v>
      </c>
      <c r="J521">
        <v>1.8585859999999999E-2</v>
      </c>
      <c r="K521">
        <v>2.1843497999999999E-2</v>
      </c>
      <c r="L521">
        <v>2.2185221000000001E-2</v>
      </c>
      <c r="M521">
        <v>2.1495528E-2</v>
      </c>
      <c r="N521">
        <v>2.08673032999999E-2</v>
      </c>
      <c r="O521">
        <v>2.0921104499999999E-2</v>
      </c>
      <c r="P521">
        <v>2.1246688199999999E-2</v>
      </c>
      <c r="Q521">
        <v>2.15049717E-2</v>
      </c>
      <c r="R521">
        <v>0</v>
      </c>
      <c r="S521">
        <v>0</v>
      </c>
      <c r="T521">
        <v>0</v>
      </c>
      <c r="U521" t="s">
        <v>409</v>
      </c>
    </row>
    <row r="522" spans="1:21" x14ac:dyDescent="0.35">
      <c r="A522" t="s">
        <v>407</v>
      </c>
      <c r="B522" t="s">
        <v>21</v>
      </c>
      <c r="C522" t="str">
        <f>INDEX('GCAM Crosswalk'!M$5:M$36,MATCH(B522,'GCAM Crosswalk'!L$5:L$36,0))</f>
        <v>Australia_NZ</v>
      </c>
      <c r="D522" t="s">
        <v>365</v>
      </c>
      <c r="E522" t="str">
        <f>INDEX('GCAM Crosswalk'!J$5:J$111,MATCH(D522,'GCAM Crosswalk'!I$5:I$111,0))</f>
        <v>Industry</v>
      </c>
      <c r="F522" t="s">
        <v>408</v>
      </c>
      <c r="G522">
        <v>2.7418588000000001E-2</v>
      </c>
      <c r="H522">
        <v>2.4404598999999999E-2</v>
      </c>
      <c r="I522">
        <v>1.9381249E-2</v>
      </c>
      <c r="J522">
        <v>1.47349683E-2</v>
      </c>
      <c r="K522">
        <v>1.7433798100000002E-2</v>
      </c>
      <c r="L522">
        <v>1.866430182E-2</v>
      </c>
      <c r="M522">
        <v>1.8439007479999998E-2</v>
      </c>
      <c r="N522">
        <v>1.799546678E-2</v>
      </c>
      <c r="O522">
        <v>1.7716145637E-2</v>
      </c>
      <c r="P522">
        <v>1.7666191308000002E-2</v>
      </c>
      <c r="Q522">
        <v>1.765738088E-2</v>
      </c>
      <c r="R522">
        <v>0</v>
      </c>
      <c r="S522">
        <v>0</v>
      </c>
      <c r="T522">
        <v>0</v>
      </c>
      <c r="U522" t="s">
        <v>409</v>
      </c>
    </row>
    <row r="523" spans="1:21" x14ac:dyDescent="0.35">
      <c r="A523" t="s">
        <v>407</v>
      </c>
      <c r="B523" t="s">
        <v>21</v>
      </c>
      <c r="C523" t="str">
        <f>INDEX('GCAM Crosswalk'!M$5:M$36,MATCH(B523,'GCAM Crosswalk'!L$5:L$36,0))</f>
        <v>Australia_NZ</v>
      </c>
      <c r="D523" t="s">
        <v>365</v>
      </c>
      <c r="E523" t="str">
        <f>INDEX('GCAM Crosswalk'!J$5:J$111,MATCH(D523,'GCAM Crosswalk'!I$5:I$111,0))</f>
        <v>Industry</v>
      </c>
      <c r="F523" t="s">
        <v>410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1.559527E-3</v>
      </c>
      <c r="M523">
        <v>5.5471649999999997E-3</v>
      </c>
      <c r="N523">
        <v>8.3112012999999995E-3</v>
      </c>
      <c r="O523">
        <v>9.3343245999999904E-3</v>
      </c>
      <c r="P523">
        <v>9.8463869999999998E-3</v>
      </c>
      <c r="Q523">
        <v>1.00740379999999E-2</v>
      </c>
      <c r="R523">
        <v>0</v>
      </c>
      <c r="S523">
        <v>0</v>
      </c>
      <c r="T523">
        <v>0</v>
      </c>
      <c r="U523" t="s">
        <v>409</v>
      </c>
    </row>
    <row r="524" spans="1:21" x14ac:dyDescent="0.35">
      <c r="A524" t="s">
        <v>407</v>
      </c>
      <c r="B524" t="s">
        <v>21</v>
      </c>
      <c r="C524" t="str">
        <f>INDEX('GCAM Crosswalk'!M$5:M$36,MATCH(B524,'GCAM Crosswalk'!L$5:L$36,0))</f>
        <v>Australia_NZ</v>
      </c>
      <c r="D524" t="s">
        <v>365</v>
      </c>
      <c r="E524" t="str">
        <f>INDEX('GCAM Crosswalk'!J$5:J$111,MATCH(D524,'GCAM Crosswalk'!I$5:I$111,0))</f>
        <v>Industry</v>
      </c>
      <c r="F524" t="s">
        <v>411</v>
      </c>
      <c r="G524">
        <v>2.0931918000000002E-3</v>
      </c>
      <c r="H524">
        <v>1.7162754999999999E-3</v>
      </c>
      <c r="I524" s="3">
        <v>9.6253789999999897E-4</v>
      </c>
      <c r="J524" s="3">
        <v>8.3721160000000002E-4</v>
      </c>
      <c r="K524" s="3">
        <v>9.8770190999999995E-4</v>
      </c>
      <c r="L524">
        <v>1.06372178E-3</v>
      </c>
      <c r="M524">
        <v>1.0687937900000001E-3</v>
      </c>
      <c r="N524">
        <v>1.0585910300000001E-3</v>
      </c>
      <c r="O524">
        <v>1.0501110379999999E-3</v>
      </c>
      <c r="P524">
        <v>1.050102382E-3</v>
      </c>
      <c r="Q524">
        <v>1.0503403669999999E-3</v>
      </c>
      <c r="R524">
        <v>0</v>
      </c>
      <c r="S524">
        <v>0</v>
      </c>
      <c r="T524">
        <v>0</v>
      </c>
      <c r="U524" t="s">
        <v>409</v>
      </c>
    </row>
    <row r="525" spans="1:21" x14ac:dyDescent="0.35">
      <c r="A525" t="s">
        <v>407</v>
      </c>
      <c r="B525" t="s">
        <v>21</v>
      </c>
      <c r="C525" t="str">
        <f>INDEX('GCAM Crosswalk'!M$5:M$36,MATCH(B525,'GCAM Crosswalk'!L$5:L$36,0))</f>
        <v>Australia_NZ</v>
      </c>
      <c r="D525" t="s">
        <v>373</v>
      </c>
      <c r="E525" t="str">
        <f>INDEX('GCAM Crosswalk'!J$5:J$111,MATCH(D525,'GCAM Crosswalk'!I$5:I$111,0))</f>
        <v>Industry</v>
      </c>
      <c r="F525" t="s">
        <v>225</v>
      </c>
      <c r="G525">
        <v>5.9184700000000003E-3</v>
      </c>
      <c r="H525">
        <v>7.9330500000000005E-3</v>
      </c>
      <c r="I525">
        <v>7.6183099999999997E-3</v>
      </c>
      <c r="J525">
        <v>8.8343399999999996E-3</v>
      </c>
      <c r="K525">
        <v>9.2158199999999996E-3</v>
      </c>
      <c r="L525">
        <v>9.5257099999999997E-3</v>
      </c>
      <c r="M525">
        <v>9.8913600000000001E-3</v>
      </c>
      <c r="N525">
        <v>1.03001E-2</v>
      </c>
      <c r="O525">
        <v>1.06847E-2</v>
      </c>
      <c r="P525">
        <v>1.11162E-2</v>
      </c>
      <c r="Q525">
        <v>1.15178E-2</v>
      </c>
      <c r="R525">
        <v>0</v>
      </c>
      <c r="S525">
        <v>0</v>
      </c>
      <c r="T525">
        <v>0</v>
      </c>
      <c r="U525" t="s">
        <v>409</v>
      </c>
    </row>
    <row r="526" spans="1:21" x14ac:dyDescent="0.35">
      <c r="A526" t="s">
        <v>407</v>
      </c>
      <c r="B526" t="s">
        <v>21</v>
      </c>
      <c r="C526" t="str">
        <f>INDEX('GCAM Crosswalk'!M$5:M$36,MATCH(B526,'GCAM Crosswalk'!L$5:L$36,0))</f>
        <v>Australia_NZ</v>
      </c>
      <c r="D526" t="s">
        <v>361</v>
      </c>
      <c r="E526" t="str">
        <f>INDEX('GCAM Crosswalk'!J$5:J$111,MATCH(D526,'GCAM Crosswalk'!I$5:I$111,0))</f>
        <v>Industry</v>
      </c>
      <c r="F526" t="s">
        <v>339</v>
      </c>
      <c r="G526">
        <v>7.1998799999999996E-3</v>
      </c>
      <c r="H526" s="3">
        <v>2.5119999999999998E-4</v>
      </c>
      <c r="I526" s="3">
        <v>2.0929999999999999E-4</v>
      </c>
      <c r="J526">
        <v>2.1348999999999999E-3</v>
      </c>
      <c r="K526">
        <v>2.4697460000000001E-3</v>
      </c>
      <c r="L526">
        <v>2.612676E-3</v>
      </c>
      <c r="M526">
        <v>2.5249269999999902E-3</v>
      </c>
      <c r="N526">
        <v>2.3858999999999998E-3</v>
      </c>
      <c r="O526">
        <v>2.354433E-3</v>
      </c>
      <c r="P526">
        <v>2.3818450000000001E-3</v>
      </c>
      <c r="Q526">
        <v>2.4361769999999999E-3</v>
      </c>
      <c r="R526">
        <v>0</v>
      </c>
      <c r="S526">
        <v>0</v>
      </c>
      <c r="T526">
        <v>0</v>
      </c>
      <c r="U526" t="s">
        <v>409</v>
      </c>
    </row>
    <row r="527" spans="1:21" x14ac:dyDescent="0.35">
      <c r="A527" t="s">
        <v>407</v>
      </c>
      <c r="B527" t="s">
        <v>21</v>
      </c>
      <c r="C527" t="str">
        <f>INDEX('GCAM Crosswalk'!M$5:M$36,MATCH(B527,'GCAM Crosswalk'!L$5:L$36,0))</f>
        <v>Australia_NZ</v>
      </c>
      <c r="D527" t="s">
        <v>361</v>
      </c>
      <c r="E527" t="str">
        <f>INDEX('GCAM Crosswalk'!J$5:J$111,MATCH(D527,'GCAM Crosswalk'!I$5:I$111,0))</f>
        <v>Industry</v>
      </c>
      <c r="F527" t="s">
        <v>225</v>
      </c>
      <c r="G527">
        <v>2.2018300000000001E-2</v>
      </c>
      <c r="H527">
        <v>3.04741E-2</v>
      </c>
      <c r="I527">
        <v>4.4120399999999997E-2</v>
      </c>
      <c r="J527">
        <v>6.1785300000000001E-2</v>
      </c>
      <c r="K527">
        <v>6.4646700000000001E-2</v>
      </c>
      <c r="L527">
        <v>6.7968764000000001E-2</v>
      </c>
      <c r="M527">
        <v>7.4212720999999995E-2</v>
      </c>
      <c r="N527">
        <v>8.0609667999999995E-2</v>
      </c>
      <c r="O527">
        <v>8.5478620699999994E-2</v>
      </c>
      <c r="P527">
        <v>9.0254053000000001E-2</v>
      </c>
      <c r="Q527">
        <v>9.4947152000000007E-2</v>
      </c>
      <c r="R527">
        <v>0</v>
      </c>
      <c r="S527">
        <v>0</v>
      </c>
      <c r="T527">
        <v>0</v>
      </c>
      <c r="U527" t="s">
        <v>409</v>
      </c>
    </row>
    <row r="528" spans="1:21" x14ac:dyDescent="0.35">
      <c r="A528" t="s">
        <v>407</v>
      </c>
      <c r="B528" t="s">
        <v>21</v>
      </c>
      <c r="C528" t="str">
        <f>INDEX('GCAM Crosswalk'!M$5:M$36,MATCH(B528,'GCAM Crosswalk'!L$5:L$36,0))</f>
        <v>Australia_NZ</v>
      </c>
      <c r="D528" t="s">
        <v>361</v>
      </c>
      <c r="E528" t="str">
        <f>INDEX('GCAM Crosswalk'!J$5:J$111,MATCH(D528,'GCAM Crosswalk'!I$5:I$111,0))</f>
        <v>Industry</v>
      </c>
      <c r="F528" t="s">
        <v>408</v>
      </c>
      <c r="G528" s="3">
        <v>9.2089699999999995E-4</v>
      </c>
      <c r="H528">
        <v>1.7581000000000001E-3</v>
      </c>
      <c r="I528">
        <v>1.7581000000000001E-3</v>
      </c>
      <c r="J528">
        <v>5.9859900000000001E-3</v>
      </c>
      <c r="K528">
        <v>6.9566799999999998E-3</v>
      </c>
      <c r="L528">
        <v>7.1803700000000002E-3</v>
      </c>
      <c r="M528">
        <v>6.90992E-3</v>
      </c>
      <c r="N528">
        <v>6.3414449999999898E-3</v>
      </c>
      <c r="O528">
        <v>5.8397329999999997E-3</v>
      </c>
      <c r="P528">
        <v>5.5102520000000002E-3</v>
      </c>
      <c r="Q528">
        <v>5.2972619999999996E-3</v>
      </c>
      <c r="R528">
        <v>0</v>
      </c>
      <c r="S528">
        <v>0</v>
      </c>
      <c r="T528">
        <v>0</v>
      </c>
      <c r="U528" t="s">
        <v>409</v>
      </c>
    </row>
    <row r="529" spans="1:21" x14ac:dyDescent="0.35">
      <c r="A529" t="s">
        <v>407</v>
      </c>
      <c r="B529" t="s">
        <v>21</v>
      </c>
      <c r="C529" t="str">
        <f>INDEX('GCAM Crosswalk'!M$5:M$36,MATCH(B529,'GCAM Crosswalk'!L$5:L$36,0))</f>
        <v>Australia_NZ</v>
      </c>
      <c r="D529" t="s">
        <v>361</v>
      </c>
      <c r="E529" t="str">
        <f>INDEX('GCAM Crosswalk'!J$5:J$111,MATCH(D529,'GCAM Crosswalk'!I$5:I$111,0))</f>
        <v>Industry</v>
      </c>
      <c r="F529" t="s">
        <v>410</v>
      </c>
      <c r="G529">
        <v>0</v>
      </c>
      <c r="H529">
        <v>0</v>
      </c>
      <c r="I529">
        <v>0</v>
      </c>
      <c r="J529">
        <v>0</v>
      </c>
      <c r="K529">
        <v>0</v>
      </c>
      <c r="L529" s="3">
        <v>8.8179999999999997E-4</v>
      </c>
      <c r="M529">
        <v>3.1209330000000002E-3</v>
      </c>
      <c r="N529">
        <v>6.0020910000000002E-3</v>
      </c>
      <c r="O529">
        <v>8.3810699999999991E-3</v>
      </c>
      <c r="P529">
        <v>1.08581659999999E-2</v>
      </c>
      <c r="Q529">
        <v>1.2870437E-2</v>
      </c>
      <c r="R529">
        <v>0</v>
      </c>
      <c r="S529">
        <v>0</v>
      </c>
      <c r="T529">
        <v>0</v>
      </c>
      <c r="U529" t="s">
        <v>409</v>
      </c>
    </row>
    <row r="530" spans="1:21" x14ac:dyDescent="0.35">
      <c r="A530" t="s">
        <v>407</v>
      </c>
      <c r="B530" t="s">
        <v>21</v>
      </c>
      <c r="C530" t="str">
        <f>INDEX('GCAM Crosswalk'!M$5:M$36,MATCH(B530,'GCAM Crosswalk'!L$5:L$36,0))</f>
        <v>Australia_NZ</v>
      </c>
      <c r="D530" t="s">
        <v>361</v>
      </c>
      <c r="E530" t="str">
        <f>INDEX('GCAM Crosswalk'!J$5:J$111,MATCH(D530,'GCAM Crosswalk'!I$5:I$111,0))</f>
        <v>Industry</v>
      </c>
      <c r="F530" t="s">
        <v>411</v>
      </c>
      <c r="G530">
        <v>2.4487979999999999E-2</v>
      </c>
      <c r="H530">
        <v>4.6297110000000002E-2</v>
      </c>
      <c r="I530">
        <v>5.7180799999999997E-2</v>
      </c>
      <c r="J530">
        <v>9.9835999999999994E-2</v>
      </c>
      <c r="K530">
        <v>0.10832174</v>
      </c>
      <c r="L530">
        <v>0.1101718</v>
      </c>
      <c r="M530">
        <v>0.10607664999999999</v>
      </c>
      <c r="N530">
        <v>9.9755280000000002E-2</v>
      </c>
      <c r="O530">
        <v>9.4721890000000003E-2</v>
      </c>
      <c r="P530">
        <v>8.8242909999999994E-2</v>
      </c>
      <c r="Q530">
        <v>8.1608819999999999E-2</v>
      </c>
      <c r="R530">
        <v>0</v>
      </c>
      <c r="S530">
        <v>0</v>
      </c>
      <c r="T530">
        <v>0</v>
      </c>
      <c r="U530" t="s">
        <v>409</v>
      </c>
    </row>
    <row r="531" spans="1:21" x14ac:dyDescent="0.35">
      <c r="A531" t="s">
        <v>407</v>
      </c>
      <c r="B531" t="s">
        <v>21</v>
      </c>
      <c r="C531" t="str">
        <f>INDEX('GCAM Crosswalk'!M$5:M$36,MATCH(B531,'GCAM Crosswalk'!L$5:L$36,0))</f>
        <v>Australia_NZ</v>
      </c>
      <c r="D531" t="s">
        <v>374</v>
      </c>
      <c r="E531" t="str">
        <f>INDEX('GCAM Crosswalk'!J$5:J$111,MATCH(D531,'GCAM Crosswalk'!I$5:I$111,0))</f>
        <v>Industry</v>
      </c>
      <c r="F531" t="s">
        <v>225</v>
      </c>
      <c r="G531">
        <v>2.50133E-3</v>
      </c>
      <c r="H531">
        <v>4.0436700000000001E-3</v>
      </c>
      <c r="I531">
        <v>4.0782400000000003E-3</v>
      </c>
      <c r="J531">
        <v>3.67644E-3</v>
      </c>
      <c r="K531">
        <v>5.0265900000000001E-3</v>
      </c>
      <c r="L531">
        <v>5.9184700000000003E-3</v>
      </c>
      <c r="M531">
        <v>6.6123199999999997E-3</v>
      </c>
      <c r="N531">
        <v>7.2035299999999997E-3</v>
      </c>
      <c r="O531">
        <v>7.7317200000000001E-3</v>
      </c>
      <c r="P531">
        <v>8.21676E-3</v>
      </c>
      <c r="Q531">
        <v>8.6353599999999999E-3</v>
      </c>
      <c r="R531">
        <v>0</v>
      </c>
      <c r="S531">
        <v>0</v>
      </c>
      <c r="T531">
        <v>0</v>
      </c>
      <c r="U531" t="s">
        <v>409</v>
      </c>
    </row>
    <row r="532" spans="1:21" x14ac:dyDescent="0.35">
      <c r="A532" t="s">
        <v>407</v>
      </c>
      <c r="B532" t="s">
        <v>21</v>
      </c>
      <c r="C532" t="str">
        <f>INDEX('GCAM Crosswalk'!M$5:M$36,MATCH(B532,'GCAM Crosswalk'!L$5:L$36,0))</f>
        <v>Australia_NZ</v>
      </c>
      <c r="D532" t="s">
        <v>375</v>
      </c>
      <c r="E532" t="str">
        <f>INDEX('GCAM Crosswalk'!J$5:J$111,MATCH(D532,'GCAM Crosswalk'!I$5:I$111,0))</f>
        <v>Industry</v>
      </c>
      <c r="F532" t="s">
        <v>225</v>
      </c>
      <c r="G532">
        <v>1.5406599999999999E-3</v>
      </c>
      <c r="H532">
        <v>1.7240199999999999E-3</v>
      </c>
      <c r="I532">
        <v>1.5420200000000001E-3</v>
      </c>
      <c r="J532">
        <v>1.3948700000000001E-3</v>
      </c>
      <c r="K532">
        <v>1.49266E-3</v>
      </c>
      <c r="L532">
        <v>1.5779699999999999E-3</v>
      </c>
      <c r="M532">
        <v>1.6543300000000001E-3</v>
      </c>
      <c r="N532">
        <v>1.7231900000000001E-3</v>
      </c>
      <c r="O532">
        <v>1.7845999999999999E-3</v>
      </c>
      <c r="P532">
        <v>1.8411499999999999E-3</v>
      </c>
      <c r="Q532">
        <v>1.8915900000000001E-3</v>
      </c>
      <c r="R532">
        <v>0</v>
      </c>
      <c r="S532">
        <v>0</v>
      </c>
      <c r="T532">
        <v>0</v>
      </c>
      <c r="U532" t="s">
        <v>409</v>
      </c>
    </row>
    <row r="533" spans="1:21" x14ac:dyDescent="0.35">
      <c r="A533" t="s">
        <v>407</v>
      </c>
      <c r="B533" t="s">
        <v>21</v>
      </c>
      <c r="C533" t="str">
        <f>INDEX('GCAM Crosswalk'!M$5:M$36,MATCH(B533,'GCAM Crosswalk'!L$5:L$36,0))</f>
        <v>Australia_NZ</v>
      </c>
      <c r="D533" t="s">
        <v>376</v>
      </c>
      <c r="E533" t="str">
        <f>INDEX('GCAM Crosswalk'!J$5:J$111,MATCH(D533,'GCAM Crosswalk'!I$5:I$111,0))</f>
        <v>Industry</v>
      </c>
      <c r="F533" t="s">
        <v>225</v>
      </c>
      <c r="G533">
        <v>4.1904799999999999E-3</v>
      </c>
      <c r="H533">
        <v>4.6652100000000004E-3</v>
      </c>
      <c r="I533">
        <v>4.1885200000000003E-3</v>
      </c>
      <c r="J533">
        <v>3.7758499999999999E-3</v>
      </c>
      <c r="K533">
        <v>4.0438699999999998E-3</v>
      </c>
      <c r="L533">
        <v>4.2756799999999996E-3</v>
      </c>
      <c r="M533">
        <v>4.4835099999999996E-3</v>
      </c>
      <c r="N533">
        <v>4.6708599999999998E-3</v>
      </c>
      <c r="O533">
        <v>4.8382399999999997E-3</v>
      </c>
      <c r="P533">
        <v>4.9924399999999999E-3</v>
      </c>
      <c r="Q533">
        <v>5.13E-3</v>
      </c>
      <c r="R533">
        <v>0</v>
      </c>
      <c r="S533">
        <v>0</v>
      </c>
      <c r="T533">
        <v>0</v>
      </c>
      <c r="U533" t="s">
        <v>409</v>
      </c>
    </row>
    <row r="534" spans="1:21" x14ac:dyDescent="0.35">
      <c r="A534" t="s">
        <v>407</v>
      </c>
      <c r="B534" t="s">
        <v>21</v>
      </c>
      <c r="C534" t="str">
        <f>INDEX('GCAM Crosswalk'!M$5:M$36,MATCH(B534,'GCAM Crosswalk'!L$5:L$36,0))</f>
        <v>Australia_NZ</v>
      </c>
      <c r="D534" t="s">
        <v>377</v>
      </c>
      <c r="E534" t="str">
        <f>INDEX('GCAM Crosswalk'!J$5:J$111,MATCH(D534,'GCAM Crosswalk'!I$5:I$111,0))</f>
        <v>Industry</v>
      </c>
      <c r="F534" t="s">
        <v>225</v>
      </c>
      <c r="G534">
        <v>3.9689399999999998E-3</v>
      </c>
      <c r="H534">
        <v>4.4224399999999997E-3</v>
      </c>
      <c r="I534">
        <v>3.9700300000000003E-3</v>
      </c>
      <c r="J534">
        <v>3.5780999999999999E-3</v>
      </c>
      <c r="K534">
        <v>3.8289700000000001E-3</v>
      </c>
      <c r="L534">
        <v>4.0477999999999998E-3</v>
      </c>
      <c r="M534">
        <v>4.2436699999999997E-3</v>
      </c>
      <c r="N534">
        <v>4.4203200000000002E-3</v>
      </c>
      <c r="O534">
        <v>4.5778499999999996E-3</v>
      </c>
      <c r="P534">
        <v>4.7229100000000003E-3</v>
      </c>
      <c r="Q534">
        <v>4.8522799999999996E-3</v>
      </c>
      <c r="R534">
        <v>0</v>
      </c>
      <c r="S534">
        <v>0</v>
      </c>
      <c r="T534">
        <v>0</v>
      </c>
      <c r="U534" t="s">
        <v>409</v>
      </c>
    </row>
    <row r="535" spans="1:21" x14ac:dyDescent="0.35">
      <c r="A535" t="s">
        <v>407</v>
      </c>
      <c r="B535" t="s">
        <v>21</v>
      </c>
      <c r="C535" t="str">
        <f>INDEX('GCAM Crosswalk'!M$5:M$36,MATCH(B535,'GCAM Crosswalk'!L$5:L$36,0))</f>
        <v>Australia_NZ</v>
      </c>
      <c r="D535" t="s">
        <v>362</v>
      </c>
      <c r="E535" t="str">
        <f>INDEX('GCAM Crosswalk'!J$5:J$111,MATCH(D535,'GCAM Crosswalk'!I$5:I$111,0))</f>
        <v>Industry</v>
      </c>
      <c r="F535" t="s">
        <v>318</v>
      </c>
      <c r="G535">
        <v>0.1075074</v>
      </c>
      <c r="H535">
        <v>0.167876</v>
      </c>
      <c r="I535">
        <v>0.14390500000000001</v>
      </c>
      <c r="J535">
        <v>0.15801899999999999</v>
      </c>
      <c r="K535">
        <v>0.17940413999999999</v>
      </c>
      <c r="L535">
        <v>0.19624345999999901</v>
      </c>
      <c r="M535">
        <v>0.21595116</v>
      </c>
      <c r="N535">
        <v>0.24037776999999999</v>
      </c>
      <c r="O535">
        <v>0.26391513</v>
      </c>
      <c r="P535">
        <v>0.27973822999999998</v>
      </c>
      <c r="Q535">
        <v>0.28959500700000002</v>
      </c>
      <c r="R535">
        <v>0</v>
      </c>
      <c r="S535">
        <v>0</v>
      </c>
      <c r="T535">
        <v>0</v>
      </c>
      <c r="U535" t="s">
        <v>409</v>
      </c>
    </row>
    <row r="536" spans="1:21" x14ac:dyDescent="0.35">
      <c r="A536" t="s">
        <v>407</v>
      </c>
      <c r="B536" t="s">
        <v>21</v>
      </c>
      <c r="C536" t="str">
        <f>INDEX('GCAM Crosswalk'!M$5:M$36,MATCH(B536,'GCAM Crosswalk'!L$5:L$36,0))</f>
        <v>Australia_NZ</v>
      </c>
      <c r="D536" t="s">
        <v>362</v>
      </c>
      <c r="E536" t="str">
        <f>INDEX('GCAM Crosswalk'!J$5:J$111,MATCH(D536,'GCAM Crosswalk'!I$5:I$111,0))</f>
        <v>Industry</v>
      </c>
      <c r="F536" t="s">
        <v>339</v>
      </c>
      <c r="G536">
        <v>6.87643E-2</v>
      </c>
      <c r="H536">
        <v>6.07913E-2</v>
      </c>
      <c r="I536">
        <v>7.1637099999999995E-2</v>
      </c>
      <c r="J536">
        <v>2.7481599999999998E-2</v>
      </c>
      <c r="K536">
        <v>3.3449470000000002E-2</v>
      </c>
      <c r="L536">
        <v>3.6024349999999997E-2</v>
      </c>
      <c r="M536">
        <v>3.7560049999999998E-2</v>
      </c>
      <c r="N536">
        <v>3.7992360000000003E-2</v>
      </c>
      <c r="O536">
        <v>3.8800939999999999E-2</v>
      </c>
      <c r="P536">
        <v>4.0122774E-2</v>
      </c>
      <c r="Q536">
        <v>4.2372809999999997E-2</v>
      </c>
      <c r="R536">
        <v>0</v>
      </c>
      <c r="S536">
        <v>0</v>
      </c>
      <c r="T536">
        <v>0</v>
      </c>
      <c r="U536" t="s">
        <v>409</v>
      </c>
    </row>
    <row r="537" spans="1:21" x14ac:dyDescent="0.35">
      <c r="A537" t="s">
        <v>407</v>
      </c>
      <c r="B537" t="s">
        <v>21</v>
      </c>
      <c r="C537" t="str">
        <f>INDEX('GCAM Crosswalk'!M$5:M$36,MATCH(B537,'GCAM Crosswalk'!L$5:L$36,0))</f>
        <v>Australia_NZ</v>
      </c>
      <c r="D537" t="s">
        <v>362</v>
      </c>
      <c r="E537" t="str">
        <f>INDEX('GCAM Crosswalk'!J$5:J$111,MATCH(D537,'GCAM Crosswalk'!I$5:I$111,0))</f>
        <v>Industry</v>
      </c>
      <c r="F537" t="s">
        <v>225</v>
      </c>
      <c r="G537">
        <v>0.10502</v>
      </c>
      <c r="H537">
        <v>0.119547</v>
      </c>
      <c r="I537">
        <v>0.19481399999999999</v>
      </c>
      <c r="J537">
        <v>0.139816</v>
      </c>
      <c r="K537">
        <v>0.13919680000000001</v>
      </c>
      <c r="L537">
        <v>0.1571118</v>
      </c>
      <c r="M537">
        <v>0.1772986</v>
      </c>
      <c r="N537">
        <v>0.20302300000000001</v>
      </c>
      <c r="O537">
        <v>0.22967578999999999</v>
      </c>
      <c r="P537">
        <v>0.25147180000000002</v>
      </c>
      <c r="Q537">
        <v>0.26891875300000001</v>
      </c>
      <c r="R537">
        <v>0</v>
      </c>
      <c r="S537">
        <v>0</v>
      </c>
      <c r="T537">
        <v>0</v>
      </c>
      <c r="U537" t="s">
        <v>409</v>
      </c>
    </row>
    <row r="538" spans="1:21" x14ac:dyDescent="0.35">
      <c r="A538" t="s">
        <v>407</v>
      </c>
      <c r="B538" t="s">
        <v>21</v>
      </c>
      <c r="C538" t="str">
        <f>INDEX('GCAM Crosswalk'!M$5:M$36,MATCH(B538,'GCAM Crosswalk'!L$5:L$36,0))</f>
        <v>Australia_NZ</v>
      </c>
      <c r="D538" t="s">
        <v>362</v>
      </c>
      <c r="E538" t="str">
        <f>INDEX('GCAM Crosswalk'!J$5:J$111,MATCH(D538,'GCAM Crosswalk'!I$5:I$111,0))</f>
        <v>Industry</v>
      </c>
      <c r="F538" t="s">
        <v>408</v>
      </c>
      <c r="G538">
        <v>0.18975719999999999</v>
      </c>
      <c r="H538">
        <v>0.2903636</v>
      </c>
      <c r="I538">
        <v>0.36093239999999999</v>
      </c>
      <c r="J538">
        <v>0.36713180000000001</v>
      </c>
      <c r="K538">
        <v>0.42230989999999902</v>
      </c>
      <c r="L538">
        <v>0.45025889999999902</v>
      </c>
      <c r="M538">
        <v>0.47423919999999897</v>
      </c>
      <c r="N538">
        <v>0.48170950000000001</v>
      </c>
      <c r="O538">
        <v>0.47583754</v>
      </c>
      <c r="P538">
        <v>0.48040616000000003</v>
      </c>
      <c r="Q538">
        <v>0.48897917000000002</v>
      </c>
      <c r="R538">
        <v>0</v>
      </c>
      <c r="S538">
        <v>0</v>
      </c>
      <c r="T538">
        <v>0</v>
      </c>
      <c r="U538" t="s">
        <v>409</v>
      </c>
    </row>
    <row r="539" spans="1:21" x14ac:dyDescent="0.35">
      <c r="A539" t="s">
        <v>407</v>
      </c>
      <c r="B539" t="s">
        <v>21</v>
      </c>
      <c r="C539" t="str">
        <f>INDEX('GCAM Crosswalk'!M$5:M$36,MATCH(B539,'GCAM Crosswalk'!L$5:L$36,0))</f>
        <v>Australia_NZ</v>
      </c>
      <c r="D539" t="s">
        <v>362</v>
      </c>
      <c r="E539" t="str">
        <f>INDEX('GCAM Crosswalk'!J$5:J$111,MATCH(D539,'GCAM Crosswalk'!I$5:I$111,0))</f>
        <v>Industry</v>
      </c>
      <c r="F539" t="s">
        <v>410</v>
      </c>
      <c r="G539">
        <v>0</v>
      </c>
      <c r="H539">
        <v>0</v>
      </c>
      <c r="I539">
        <v>0</v>
      </c>
      <c r="J539">
        <v>0</v>
      </c>
      <c r="K539">
        <v>0</v>
      </c>
      <c r="L539" s="3">
        <v>4.6337100000000001E-5</v>
      </c>
      <c r="M539" s="3">
        <v>4.6035729999999999E-4</v>
      </c>
      <c r="N539">
        <v>1.4419128999999999E-3</v>
      </c>
      <c r="O539">
        <v>2.74308969999999E-3</v>
      </c>
      <c r="P539">
        <v>3.84692319E-3</v>
      </c>
      <c r="Q539">
        <v>4.8554958599999996E-3</v>
      </c>
      <c r="R539">
        <v>0</v>
      </c>
      <c r="S539">
        <v>0</v>
      </c>
      <c r="T539">
        <v>0</v>
      </c>
      <c r="U539" t="s">
        <v>409</v>
      </c>
    </row>
    <row r="540" spans="1:21" x14ac:dyDescent="0.35">
      <c r="A540" t="s">
        <v>407</v>
      </c>
      <c r="B540" t="s">
        <v>21</v>
      </c>
      <c r="C540" t="str">
        <f>INDEX('GCAM Crosswalk'!M$5:M$36,MATCH(B540,'GCAM Crosswalk'!L$5:L$36,0))</f>
        <v>Australia_NZ</v>
      </c>
      <c r="D540" t="s">
        <v>362</v>
      </c>
      <c r="E540" t="str">
        <f>INDEX('GCAM Crosswalk'!J$5:J$111,MATCH(D540,'GCAM Crosswalk'!I$5:I$111,0))</f>
        <v>Industry</v>
      </c>
      <c r="F540" t="s">
        <v>411</v>
      </c>
      <c r="G540">
        <v>5.5936899999999998E-2</v>
      </c>
      <c r="H540">
        <v>0.132686</v>
      </c>
      <c r="I540">
        <v>0.11210820000000001</v>
      </c>
      <c r="J540">
        <v>0.1580482</v>
      </c>
      <c r="K540">
        <v>0.17632277799999899</v>
      </c>
      <c r="L540">
        <v>0.18747656600000001</v>
      </c>
      <c r="M540">
        <v>0.19576058099999899</v>
      </c>
      <c r="N540">
        <v>0.20119572299999899</v>
      </c>
      <c r="O540">
        <v>0.20898272999999901</v>
      </c>
      <c r="P540">
        <v>0.22156538940000001</v>
      </c>
      <c r="Q540">
        <v>0.23835002199999999</v>
      </c>
      <c r="R540">
        <v>0</v>
      </c>
      <c r="S540">
        <v>0</v>
      </c>
      <c r="T540">
        <v>0</v>
      </c>
      <c r="U540" t="s">
        <v>409</v>
      </c>
    </row>
    <row r="541" spans="1:21" x14ac:dyDescent="0.35">
      <c r="A541" t="s">
        <v>407</v>
      </c>
      <c r="B541" t="s">
        <v>21</v>
      </c>
      <c r="C541" t="str">
        <f>INDEX('GCAM Crosswalk'!M$5:M$36,MATCH(B541,'GCAM Crosswalk'!L$5:L$36,0))</f>
        <v>Australia_NZ</v>
      </c>
      <c r="D541" t="s">
        <v>366</v>
      </c>
      <c r="E541" t="str">
        <f>INDEX('GCAM Crosswalk'!J$5:J$111,MATCH(D541,'GCAM Crosswalk'!I$5:I$111,0))</f>
        <v>Industry</v>
      </c>
      <c r="F541" t="s">
        <v>408</v>
      </c>
      <c r="G541" s="3">
        <v>7.9529999999999998E-4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409</v>
      </c>
    </row>
    <row r="542" spans="1:21" x14ac:dyDescent="0.35">
      <c r="A542" t="s">
        <v>407</v>
      </c>
      <c r="B542" t="s">
        <v>21</v>
      </c>
      <c r="C542" t="str">
        <f>INDEX('GCAM Crosswalk'!M$5:M$36,MATCH(B542,'GCAM Crosswalk'!L$5:L$36,0))</f>
        <v>Australia_NZ</v>
      </c>
      <c r="D542" t="s">
        <v>366</v>
      </c>
      <c r="E542" t="str">
        <f>INDEX('GCAM Crosswalk'!J$5:J$111,MATCH(D542,'GCAM Crosswalk'!I$5:I$111,0))</f>
        <v>Industry</v>
      </c>
      <c r="F542" t="s">
        <v>411</v>
      </c>
      <c r="G542">
        <v>5.1152900000000001E-2</v>
      </c>
      <c r="H542">
        <v>6.6222500000000004E-2</v>
      </c>
      <c r="I542">
        <v>7.2961999999999999E-2</v>
      </c>
      <c r="J542">
        <v>6.6557400000000003E-2</v>
      </c>
      <c r="K542">
        <v>7.3784699999999995E-2</v>
      </c>
      <c r="L542">
        <v>7.9636399999999996E-2</v>
      </c>
      <c r="M542">
        <v>8.5213499999999998E-2</v>
      </c>
      <c r="N542">
        <v>8.9841799999999999E-2</v>
      </c>
      <c r="O542">
        <v>9.3628799999999998E-2</v>
      </c>
      <c r="P542">
        <v>9.7829799999999995E-2</v>
      </c>
      <c r="Q542">
        <v>0.10194499999999999</v>
      </c>
      <c r="R542">
        <v>0</v>
      </c>
      <c r="S542">
        <v>0</v>
      </c>
      <c r="T542">
        <v>0</v>
      </c>
      <c r="U542" t="s">
        <v>409</v>
      </c>
    </row>
    <row r="543" spans="1:21" x14ac:dyDescent="0.35">
      <c r="A543" t="s">
        <v>407</v>
      </c>
      <c r="B543" t="s">
        <v>21</v>
      </c>
      <c r="C543" t="str">
        <f>INDEX('GCAM Crosswalk'!M$5:M$36,MATCH(B543,'GCAM Crosswalk'!L$5:L$36,0))</f>
        <v>Australia_NZ</v>
      </c>
      <c r="D543" t="s">
        <v>271</v>
      </c>
      <c r="E543" t="str">
        <f>INDEX('GCAM Crosswalk'!J$5:J$111,MATCH(D543,'GCAM Crosswalk'!I$5:I$111,0))</f>
        <v>Industry</v>
      </c>
      <c r="F543" t="s">
        <v>318</v>
      </c>
      <c r="G543">
        <v>1.3704100000000001E-3</v>
      </c>
      <c r="H543">
        <v>1.4990100000000001E-3</v>
      </c>
      <c r="I543">
        <v>1.4903E-3</v>
      </c>
      <c r="J543">
        <v>1.4903E-3</v>
      </c>
      <c r="K543">
        <v>1.5255762999999999E-3</v>
      </c>
      <c r="L543">
        <v>1.7902953999999901E-3</v>
      </c>
      <c r="M543">
        <v>2.1585125000000002E-3</v>
      </c>
      <c r="N543">
        <v>2.7526591999999998E-3</v>
      </c>
      <c r="O543">
        <v>3.3074093E-3</v>
      </c>
      <c r="P543">
        <v>3.5862648999999999E-3</v>
      </c>
      <c r="Q543">
        <v>3.7003181699999999E-3</v>
      </c>
      <c r="R543">
        <v>0</v>
      </c>
      <c r="S543">
        <v>0</v>
      </c>
      <c r="T543">
        <v>0</v>
      </c>
      <c r="U543" t="s">
        <v>409</v>
      </c>
    </row>
    <row r="544" spans="1:21" x14ac:dyDescent="0.35">
      <c r="A544" t="s">
        <v>407</v>
      </c>
      <c r="B544" t="s">
        <v>21</v>
      </c>
      <c r="C544" t="str">
        <f>INDEX('GCAM Crosswalk'!M$5:M$36,MATCH(B544,'GCAM Crosswalk'!L$5:L$36,0))</f>
        <v>Australia_NZ</v>
      </c>
      <c r="D544" t="s">
        <v>271</v>
      </c>
      <c r="E544" t="str">
        <f>INDEX('GCAM Crosswalk'!J$5:J$111,MATCH(D544,'GCAM Crosswalk'!I$5:I$111,0))</f>
        <v>Industry</v>
      </c>
      <c r="F544" t="s">
        <v>339</v>
      </c>
      <c r="G544">
        <v>1.9871300000000001E-2</v>
      </c>
      <c r="H544">
        <v>2.17357E-2</v>
      </c>
      <c r="I544">
        <v>2.1609400000000001E-2</v>
      </c>
      <c r="J544">
        <v>2.1609400000000001E-2</v>
      </c>
      <c r="K544">
        <v>2.2292803E-2</v>
      </c>
      <c r="L544">
        <v>2.4583356000000001E-2</v>
      </c>
      <c r="M544">
        <v>2.6866245999999899E-2</v>
      </c>
      <c r="N544">
        <v>2.9626696000000001E-2</v>
      </c>
      <c r="O544">
        <v>3.2697671999999997E-2</v>
      </c>
      <c r="P544">
        <v>3.4941696999999897E-2</v>
      </c>
      <c r="Q544">
        <v>3.6729076899999998E-2</v>
      </c>
      <c r="R544">
        <v>0</v>
      </c>
      <c r="S544">
        <v>0</v>
      </c>
      <c r="T544">
        <v>0</v>
      </c>
      <c r="U544" t="s">
        <v>409</v>
      </c>
    </row>
    <row r="545" spans="1:21" x14ac:dyDescent="0.35">
      <c r="A545" t="s">
        <v>407</v>
      </c>
      <c r="B545" t="s">
        <v>21</v>
      </c>
      <c r="C545" t="str">
        <f>INDEX('GCAM Crosswalk'!M$5:M$36,MATCH(B545,'GCAM Crosswalk'!L$5:L$36,0))</f>
        <v>Australia_NZ</v>
      </c>
      <c r="D545" t="s">
        <v>271</v>
      </c>
      <c r="E545" t="str">
        <f>INDEX('GCAM Crosswalk'!J$5:J$111,MATCH(D545,'GCAM Crosswalk'!I$5:I$111,0))</f>
        <v>Industry</v>
      </c>
      <c r="F545" t="s">
        <v>408</v>
      </c>
      <c r="G545">
        <v>1.30191E-2</v>
      </c>
      <c r="H545">
        <v>1.42407E-2</v>
      </c>
      <c r="I545">
        <v>1.4157899999999999E-2</v>
      </c>
      <c r="J545">
        <v>1.4157899999999999E-2</v>
      </c>
      <c r="K545">
        <v>1.45109779999999E-2</v>
      </c>
      <c r="L545">
        <v>1.5899654999999999E-2</v>
      </c>
      <c r="M545">
        <v>1.7497591999999999E-2</v>
      </c>
      <c r="N545">
        <v>1.8969078E-2</v>
      </c>
      <c r="O545">
        <v>1.9611967000000001E-2</v>
      </c>
      <c r="P545">
        <v>2.0062989999999999E-2</v>
      </c>
      <c r="Q545">
        <v>2.0190451299999999E-2</v>
      </c>
      <c r="R545">
        <v>0</v>
      </c>
      <c r="S545">
        <v>0</v>
      </c>
      <c r="T545">
        <v>0</v>
      </c>
      <c r="U545" t="s">
        <v>409</v>
      </c>
    </row>
    <row r="546" spans="1:21" x14ac:dyDescent="0.35">
      <c r="A546" t="s">
        <v>407</v>
      </c>
      <c r="B546" t="s">
        <v>21</v>
      </c>
      <c r="C546" t="str">
        <f>INDEX('GCAM Crosswalk'!M$5:M$36,MATCH(B546,'GCAM Crosswalk'!L$5:L$36,0))</f>
        <v>Australia_NZ</v>
      </c>
      <c r="D546" t="s">
        <v>271</v>
      </c>
      <c r="E546" t="str">
        <f>INDEX('GCAM Crosswalk'!J$5:J$111,MATCH(D546,'GCAM Crosswalk'!I$5:I$111,0))</f>
        <v>Industry</v>
      </c>
      <c r="F546" t="s">
        <v>410</v>
      </c>
      <c r="G546">
        <v>0</v>
      </c>
      <c r="H546">
        <v>0</v>
      </c>
      <c r="I546">
        <v>0</v>
      </c>
      <c r="J546">
        <v>0</v>
      </c>
      <c r="K546">
        <v>0</v>
      </c>
      <c r="L546" s="3">
        <v>1.2324499999999999E-6</v>
      </c>
      <c r="M546" s="3">
        <v>1.34575969E-5</v>
      </c>
      <c r="N546" s="3">
        <v>3.7111956600000002E-5</v>
      </c>
      <c r="O546" s="3">
        <v>5.1545949500000003E-5</v>
      </c>
      <c r="P546" s="3">
        <v>4.7056443899999899E-5</v>
      </c>
      <c r="Q546" s="3">
        <v>5.4095421300000003E-5</v>
      </c>
      <c r="R546">
        <v>0</v>
      </c>
      <c r="S546">
        <v>0</v>
      </c>
      <c r="T546">
        <v>0</v>
      </c>
      <c r="U546" t="s">
        <v>409</v>
      </c>
    </row>
    <row r="547" spans="1:21" x14ac:dyDescent="0.35">
      <c r="A547" t="s">
        <v>407</v>
      </c>
      <c r="B547" t="s">
        <v>21</v>
      </c>
      <c r="C547" t="str">
        <f>INDEX('GCAM Crosswalk'!M$5:M$36,MATCH(B547,'GCAM Crosswalk'!L$5:L$36,0))</f>
        <v>Australia_NZ</v>
      </c>
      <c r="D547" t="s">
        <v>325</v>
      </c>
      <c r="E547" t="str">
        <f>INDEX('GCAM Crosswalk'!J$5:J$111,MATCH(D547,'GCAM Crosswalk'!I$5:I$111,0))</f>
        <v>Residential</v>
      </c>
      <c r="F547" t="s">
        <v>225</v>
      </c>
      <c r="G547">
        <v>1.2673200000000001E-2</v>
      </c>
      <c r="H547">
        <v>1.7403499999999999E-2</v>
      </c>
      <c r="I547">
        <v>1.9034700000000002E-2</v>
      </c>
      <c r="J547">
        <v>1.8621800000000001E-2</v>
      </c>
      <c r="K547">
        <v>2.0053629999999999E-2</v>
      </c>
      <c r="L547">
        <v>2.2511219999999998E-2</v>
      </c>
      <c r="M547">
        <v>2.44476E-2</v>
      </c>
      <c r="N547">
        <v>2.5655509999999999E-2</v>
      </c>
      <c r="O547">
        <v>2.6601849999999899E-2</v>
      </c>
      <c r="P547">
        <v>2.7541409999999999E-2</v>
      </c>
      <c r="Q547">
        <v>2.8563999999999999E-2</v>
      </c>
      <c r="R547">
        <v>0</v>
      </c>
      <c r="S547">
        <v>0</v>
      </c>
      <c r="T547">
        <v>0</v>
      </c>
      <c r="U547" t="s">
        <v>409</v>
      </c>
    </row>
    <row r="548" spans="1:21" x14ac:dyDescent="0.35">
      <c r="A548" t="s">
        <v>407</v>
      </c>
      <c r="B548" t="s">
        <v>21</v>
      </c>
      <c r="C548" t="str">
        <f>INDEX('GCAM Crosswalk'!M$5:M$36,MATCH(B548,'GCAM Crosswalk'!L$5:L$36,0))</f>
        <v>Australia_NZ</v>
      </c>
      <c r="D548" t="s">
        <v>240</v>
      </c>
      <c r="E548" t="str">
        <f>INDEX('GCAM Crosswalk'!J$5:J$111,MATCH(D548,'GCAM Crosswalk'!I$5:I$111,0))</f>
        <v>Residential</v>
      </c>
      <c r="F548" t="s">
        <v>318</v>
      </c>
      <c r="G548">
        <v>7.23718E-2</v>
      </c>
      <c r="H548">
        <v>6.0278400000000003E-2</v>
      </c>
      <c r="I548">
        <v>5.60212E-2</v>
      </c>
      <c r="J548">
        <v>5.0859799999999997E-2</v>
      </c>
      <c r="K548">
        <v>5.8265299999999999E-2</v>
      </c>
      <c r="L548">
        <v>6.309911E-2</v>
      </c>
      <c r="M548">
        <v>6.5339809999999998E-2</v>
      </c>
      <c r="N548">
        <v>6.4542160000000001E-2</v>
      </c>
      <c r="O548">
        <v>6.2448219999999999E-2</v>
      </c>
      <c r="P548">
        <v>6.075477E-2</v>
      </c>
      <c r="Q548">
        <v>5.93302E-2</v>
      </c>
      <c r="R548">
        <v>0</v>
      </c>
      <c r="S548">
        <v>0</v>
      </c>
      <c r="T548">
        <v>0</v>
      </c>
      <c r="U548" t="s">
        <v>409</v>
      </c>
    </row>
    <row r="549" spans="1:21" x14ac:dyDescent="0.35">
      <c r="A549" t="s">
        <v>407</v>
      </c>
      <c r="B549" t="s">
        <v>21</v>
      </c>
      <c r="C549" t="str">
        <f>INDEX('GCAM Crosswalk'!M$5:M$36,MATCH(B549,'GCAM Crosswalk'!L$5:L$36,0))</f>
        <v>Australia_NZ</v>
      </c>
      <c r="D549" t="s">
        <v>240</v>
      </c>
      <c r="E549" t="str">
        <f>INDEX('GCAM Crosswalk'!J$5:J$111,MATCH(D549,'GCAM Crosswalk'!I$5:I$111,0))</f>
        <v>Residential</v>
      </c>
      <c r="F549" t="s">
        <v>225</v>
      </c>
      <c r="G549">
        <v>1.0772199999999999E-2</v>
      </c>
      <c r="H549">
        <v>1.4793000000000001E-2</v>
      </c>
      <c r="I549">
        <v>1.6179499999999999E-2</v>
      </c>
      <c r="J549">
        <v>1.5828600000000002E-2</v>
      </c>
      <c r="K549">
        <v>1.6140330000000001E-2</v>
      </c>
      <c r="L549">
        <v>1.7013E-2</v>
      </c>
      <c r="M549">
        <v>1.8211970000000001E-2</v>
      </c>
      <c r="N549">
        <v>1.9741959999999999E-2</v>
      </c>
      <c r="O549">
        <v>2.1509029999999998E-2</v>
      </c>
      <c r="P549">
        <v>2.3258696999999998E-2</v>
      </c>
      <c r="Q549">
        <v>2.4695104999999998E-2</v>
      </c>
      <c r="R549">
        <v>0</v>
      </c>
      <c r="S549">
        <v>0</v>
      </c>
      <c r="T549">
        <v>0</v>
      </c>
      <c r="U549" t="s">
        <v>409</v>
      </c>
    </row>
    <row r="550" spans="1:21" x14ac:dyDescent="0.35">
      <c r="A550" t="s">
        <v>407</v>
      </c>
      <c r="B550" t="s">
        <v>21</v>
      </c>
      <c r="C550" t="str">
        <f>INDEX('GCAM Crosswalk'!M$5:M$36,MATCH(B550,'GCAM Crosswalk'!L$5:L$36,0))</f>
        <v>Australia_NZ</v>
      </c>
      <c r="D550" t="s">
        <v>240</v>
      </c>
      <c r="E550" t="str">
        <f>INDEX('GCAM Crosswalk'!J$5:J$111,MATCH(D550,'GCAM Crosswalk'!I$5:I$111,0))</f>
        <v>Residential</v>
      </c>
      <c r="F550" t="s">
        <v>408</v>
      </c>
      <c r="G550">
        <v>4.6892299999999998E-2</v>
      </c>
      <c r="H550">
        <v>6.8109299999999998E-2</v>
      </c>
      <c r="I550">
        <v>7.5415099999999999E-2</v>
      </c>
      <c r="J550">
        <v>8.4821499999999994E-2</v>
      </c>
      <c r="K550">
        <v>9.0023999999999896E-2</v>
      </c>
      <c r="L550">
        <v>9.4386700000000004E-2</v>
      </c>
      <c r="M550">
        <v>9.8131399999999994E-2</v>
      </c>
      <c r="N550">
        <v>0.10084559999999999</v>
      </c>
      <c r="O550">
        <v>0.10206822</v>
      </c>
      <c r="P550">
        <v>0.10274514</v>
      </c>
      <c r="Q550">
        <v>0.10246866</v>
      </c>
      <c r="R550">
        <v>0</v>
      </c>
      <c r="S550">
        <v>0</v>
      </c>
      <c r="T550">
        <v>0</v>
      </c>
      <c r="U550" t="s">
        <v>409</v>
      </c>
    </row>
    <row r="551" spans="1:21" x14ac:dyDescent="0.35">
      <c r="A551" t="s">
        <v>407</v>
      </c>
      <c r="B551" t="s">
        <v>21</v>
      </c>
      <c r="C551" t="str">
        <f>INDEX('GCAM Crosswalk'!M$5:M$36,MATCH(B551,'GCAM Crosswalk'!L$5:L$36,0))</f>
        <v>Australia_NZ</v>
      </c>
      <c r="D551" t="s">
        <v>240</v>
      </c>
      <c r="E551" t="str">
        <f>INDEX('GCAM Crosswalk'!J$5:J$111,MATCH(D551,'GCAM Crosswalk'!I$5:I$111,0))</f>
        <v>Residential</v>
      </c>
      <c r="F551" t="s">
        <v>410</v>
      </c>
      <c r="G551">
        <v>0</v>
      </c>
      <c r="H551">
        <v>0</v>
      </c>
      <c r="I551">
        <v>0</v>
      </c>
      <c r="J551">
        <v>0</v>
      </c>
      <c r="K551">
        <v>0</v>
      </c>
      <c r="L551" s="3">
        <v>3.6235900000000001E-6</v>
      </c>
      <c r="M551" s="3">
        <v>5.76321E-5</v>
      </c>
      <c r="N551" s="3">
        <v>1.11203E-4</v>
      </c>
      <c r="O551" s="3">
        <v>1.8121899999999999E-4</v>
      </c>
      <c r="P551" s="3">
        <v>2.5232899999999998E-4</v>
      </c>
      <c r="Q551" s="3">
        <v>3.1602000000000003E-4</v>
      </c>
      <c r="R551">
        <v>0</v>
      </c>
      <c r="S551">
        <v>0</v>
      </c>
      <c r="T551">
        <v>0</v>
      </c>
      <c r="U551" t="s">
        <v>409</v>
      </c>
    </row>
    <row r="552" spans="1:21" x14ac:dyDescent="0.35">
      <c r="A552" t="s">
        <v>407</v>
      </c>
      <c r="B552" t="s">
        <v>21</v>
      </c>
      <c r="C552" t="str">
        <f>INDEX('GCAM Crosswalk'!M$5:M$36,MATCH(B552,'GCAM Crosswalk'!L$5:L$36,0))</f>
        <v>Australia_NZ</v>
      </c>
      <c r="D552" t="s">
        <v>240</v>
      </c>
      <c r="E552" t="str">
        <f>INDEX('GCAM Crosswalk'!J$5:J$111,MATCH(D552,'GCAM Crosswalk'!I$5:I$111,0))</f>
        <v>Residential</v>
      </c>
      <c r="F552" t="s">
        <v>411</v>
      </c>
      <c r="G552">
        <v>7.9080999999999995E-3</v>
      </c>
      <c r="H552">
        <v>7.3201000000000004E-3</v>
      </c>
      <c r="I552">
        <v>8.8205999999999996E-3</v>
      </c>
      <c r="J552">
        <v>8.9016900000000003E-3</v>
      </c>
      <c r="K552">
        <v>9.3287999999999999E-3</v>
      </c>
      <c r="L552">
        <v>9.7383999999999995E-3</v>
      </c>
      <c r="M552">
        <v>9.9859700000000003E-3</v>
      </c>
      <c r="N552">
        <v>1.02646399999999E-2</v>
      </c>
      <c r="O552">
        <v>1.06703259999999E-2</v>
      </c>
      <c r="P552">
        <v>1.1182862E-2</v>
      </c>
      <c r="Q552">
        <v>1.1833408E-2</v>
      </c>
      <c r="R552">
        <v>0</v>
      </c>
      <c r="S552">
        <v>0</v>
      </c>
      <c r="T552">
        <v>0</v>
      </c>
      <c r="U552" t="s">
        <v>409</v>
      </c>
    </row>
    <row r="553" spans="1:21" x14ac:dyDescent="0.35">
      <c r="A553" t="s">
        <v>407</v>
      </c>
      <c r="B553" t="s">
        <v>21</v>
      </c>
      <c r="C553" t="str">
        <f>INDEX('GCAM Crosswalk'!M$5:M$36,MATCH(B553,'GCAM Crosswalk'!L$5:L$36,0))</f>
        <v>Australia_NZ</v>
      </c>
      <c r="D553" t="s">
        <v>326</v>
      </c>
      <c r="E553" t="str">
        <f>INDEX('GCAM Crosswalk'!J$5:J$111,MATCH(D553,'GCAM Crosswalk'!I$5:I$111,0))</f>
        <v>Residential</v>
      </c>
      <c r="F553" t="s">
        <v>318</v>
      </c>
      <c r="G553">
        <v>8.0412999999999995E-3</v>
      </c>
      <c r="H553">
        <v>6.6975999999999997E-3</v>
      </c>
      <c r="I553">
        <v>6.2246000000000003E-3</v>
      </c>
      <c r="J553">
        <v>5.6511E-3</v>
      </c>
      <c r="K553">
        <v>6.2556549999999997E-3</v>
      </c>
      <c r="L553">
        <v>7.2795450000000001E-3</v>
      </c>
      <c r="M553">
        <v>7.9380709999999997E-3</v>
      </c>
      <c r="N553">
        <v>8.1362780000000003E-3</v>
      </c>
      <c r="O553">
        <v>7.9867440000000005E-3</v>
      </c>
      <c r="P553">
        <v>7.5547590000000003E-3</v>
      </c>
      <c r="Q553">
        <v>7.1391889999999998E-3</v>
      </c>
      <c r="R553">
        <v>0</v>
      </c>
      <c r="S553">
        <v>0</v>
      </c>
      <c r="T553">
        <v>0</v>
      </c>
      <c r="U553" t="s">
        <v>409</v>
      </c>
    </row>
    <row r="554" spans="1:21" x14ac:dyDescent="0.35">
      <c r="A554" t="s">
        <v>407</v>
      </c>
      <c r="B554" t="s">
        <v>21</v>
      </c>
      <c r="C554" t="str">
        <f>INDEX('GCAM Crosswalk'!M$5:M$36,MATCH(B554,'GCAM Crosswalk'!L$5:L$36,0))</f>
        <v>Australia_NZ</v>
      </c>
      <c r="D554" t="s">
        <v>326</v>
      </c>
      <c r="E554" t="str">
        <f>INDEX('GCAM Crosswalk'!J$5:J$111,MATCH(D554,'GCAM Crosswalk'!I$5:I$111,0))</f>
        <v>Residential</v>
      </c>
      <c r="F554" t="s">
        <v>339</v>
      </c>
      <c r="G554">
        <v>4.1441000000000004E-3</v>
      </c>
      <c r="H554" s="3">
        <v>9.6279999999999998E-4</v>
      </c>
      <c r="I554" s="3">
        <v>5.0230000000000001E-4</v>
      </c>
      <c r="J554" s="3">
        <v>4.1859999999999998E-4</v>
      </c>
      <c r="K554" s="3">
        <v>4.5550619999999898E-4</v>
      </c>
      <c r="L554" s="3">
        <v>4.8868570000000001E-4</v>
      </c>
      <c r="M554" s="3">
        <v>4.7820060000000001E-4</v>
      </c>
      <c r="N554" s="3">
        <v>4.345436E-4</v>
      </c>
      <c r="O554" s="3">
        <v>3.9540699999999899E-4</v>
      </c>
      <c r="P554" s="3">
        <v>3.5883639999999999E-4</v>
      </c>
      <c r="Q554" s="3">
        <v>3.454396E-4</v>
      </c>
      <c r="R554">
        <v>0</v>
      </c>
      <c r="S554">
        <v>0</v>
      </c>
      <c r="T554">
        <v>0</v>
      </c>
      <c r="U554" t="s">
        <v>409</v>
      </c>
    </row>
    <row r="555" spans="1:21" x14ac:dyDescent="0.35">
      <c r="A555" t="s">
        <v>407</v>
      </c>
      <c r="B555" t="s">
        <v>21</v>
      </c>
      <c r="C555" t="str">
        <f>INDEX('GCAM Crosswalk'!M$5:M$36,MATCH(B555,'GCAM Crosswalk'!L$5:L$36,0))</f>
        <v>Australia_NZ</v>
      </c>
      <c r="D555" t="s">
        <v>326</v>
      </c>
      <c r="E555" t="str">
        <f>INDEX('GCAM Crosswalk'!J$5:J$111,MATCH(D555,'GCAM Crosswalk'!I$5:I$111,0))</f>
        <v>Residential</v>
      </c>
      <c r="F555" t="s">
        <v>225</v>
      </c>
      <c r="G555">
        <v>0.15213399999999999</v>
      </c>
      <c r="H555">
        <v>0.20891799999999999</v>
      </c>
      <c r="I555">
        <v>0.22849900000000001</v>
      </c>
      <c r="J555">
        <v>0.22354299999999999</v>
      </c>
      <c r="K555">
        <v>0.24147460000000001</v>
      </c>
      <c r="L555">
        <v>0.27235399999999998</v>
      </c>
      <c r="M555">
        <v>0.302869</v>
      </c>
      <c r="N555">
        <v>0.32912170000000002</v>
      </c>
      <c r="O555">
        <v>0.35259945999999998</v>
      </c>
      <c r="P555">
        <v>0.37566851000000001</v>
      </c>
      <c r="Q555">
        <v>0.39710509999999999</v>
      </c>
      <c r="R555">
        <v>0</v>
      </c>
      <c r="S555">
        <v>0</v>
      </c>
      <c r="T555">
        <v>0</v>
      </c>
      <c r="U555" t="s">
        <v>409</v>
      </c>
    </row>
    <row r="556" spans="1:21" x14ac:dyDescent="0.35">
      <c r="A556" t="s">
        <v>407</v>
      </c>
      <c r="B556" t="s">
        <v>21</v>
      </c>
      <c r="C556" t="str">
        <f>INDEX('GCAM Crosswalk'!M$5:M$36,MATCH(B556,'GCAM Crosswalk'!L$5:L$36,0))</f>
        <v>Australia_NZ</v>
      </c>
      <c r="D556" t="s">
        <v>326</v>
      </c>
      <c r="E556" t="str">
        <f>INDEX('GCAM Crosswalk'!J$5:J$111,MATCH(D556,'GCAM Crosswalk'!I$5:I$111,0))</f>
        <v>Residential</v>
      </c>
      <c r="F556" t="s">
        <v>408</v>
      </c>
      <c r="G556">
        <v>3.7204500000000001E-2</v>
      </c>
      <c r="H556">
        <v>5.4038200000000002E-2</v>
      </c>
      <c r="I556">
        <v>5.9834600000000002E-2</v>
      </c>
      <c r="J556">
        <v>6.7297700000000002E-2</v>
      </c>
      <c r="K556">
        <v>7.4714199999999995E-2</v>
      </c>
      <c r="L556">
        <v>8.3025669999999996E-2</v>
      </c>
      <c r="M556">
        <v>8.7454199999999996E-2</v>
      </c>
      <c r="N556">
        <v>8.7186349999999996E-2</v>
      </c>
      <c r="O556">
        <v>8.5206470000000006E-2</v>
      </c>
      <c r="P556">
        <v>8.3470469999999894E-2</v>
      </c>
      <c r="Q556">
        <v>8.3398959999999994E-2</v>
      </c>
      <c r="R556">
        <v>0</v>
      </c>
      <c r="S556">
        <v>0</v>
      </c>
      <c r="T556">
        <v>0</v>
      </c>
      <c r="U556" t="s">
        <v>409</v>
      </c>
    </row>
    <row r="557" spans="1:21" x14ac:dyDescent="0.35">
      <c r="A557" t="s">
        <v>407</v>
      </c>
      <c r="B557" t="s">
        <v>21</v>
      </c>
      <c r="C557" t="str">
        <f>INDEX('GCAM Crosswalk'!M$5:M$36,MATCH(B557,'GCAM Crosswalk'!L$5:L$36,0))</f>
        <v>Australia_NZ</v>
      </c>
      <c r="D557" t="s">
        <v>326</v>
      </c>
      <c r="E557" t="str">
        <f>INDEX('GCAM Crosswalk'!J$5:J$111,MATCH(D557,'GCAM Crosswalk'!I$5:I$111,0))</f>
        <v>Residential</v>
      </c>
      <c r="F557" t="s">
        <v>410</v>
      </c>
      <c r="G557">
        <v>0</v>
      </c>
      <c r="H557">
        <v>0</v>
      </c>
      <c r="I557">
        <v>0</v>
      </c>
      <c r="J557">
        <v>0</v>
      </c>
      <c r="K557">
        <v>0</v>
      </c>
      <c r="L557" s="3">
        <v>8.1975400000000001E-6</v>
      </c>
      <c r="M557" s="3">
        <v>1.2647299999999999E-4</v>
      </c>
      <c r="N557" s="3">
        <v>2.2859000000000001E-4</v>
      </c>
      <c r="O557" s="3">
        <v>3.00728E-4</v>
      </c>
      <c r="P557" s="3">
        <v>3.9858500000000002E-4</v>
      </c>
      <c r="Q557" s="3">
        <v>4.4517800000000001E-4</v>
      </c>
      <c r="R557">
        <v>0</v>
      </c>
      <c r="S557">
        <v>0</v>
      </c>
      <c r="T557">
        <v>0</v>
      </c>
      <c r="U557" t="s">
        <v>409</v>
      </c>
    </row>
    <row r="558" spans="1:21" x14ac:dyDescent="0.35">
      <c r="A558" t="s">
        <v>407</v>
      </c>
      <c r="B558" t="s">
        <v>21</v>
      </c>
      <c r="C558" t="str">
        <f>INDEX('GCAM Crosswalk'!M$5:M$36,MATCH(B558,'GCAM Crosswalk'!L$5:L$36,0))</f>
        <v>Australia_NZ</v>
      </c>
      <c r="D558" t="s">
        <v>326</v>
      </c>
      <c r="E558" t="str">
        <f>INDEX('GCAM Crosswalk'!J$5:J$111,MATCH(D558,'GCAM Crosswalk'!I$5:I$111,0))</f>
        <v>Residential</v>
      </c>
      <c r="F558" t="s">
        <v>411</v>
      </c>
      <c r="G558">
        <v>8.4173000000000008E-3</v>
      </c>
      <c r="H558">
        <v>7.7914000000000004E-3</v>
      </c>
      <c r="I558">
        <v>9.3884999999999993E-3</v>
      </c>
      <c r="J558">
        <v>9.4748000000000002E-3</v>
      </c>
      <c r="K558">
        <v>1.03434199999999E-2</v>
      </c>
      <c r="L558">
        <v>1.113634E-2</v>
      </c>
      <c r="M558">
        <v>1.0968556000000001E-2</v>
      </c>
      <c r="N558">
        <v>1.0149649E-2</v>
      </c>
      <c r="O558">
        <v>9.4203619999999998E-3</v>
      </c>
      <c r="P558">
        <v>8.8118669999999993E-3</v>
      </c>
      <c r="Q558">
        <v>8.7684019999999998E-3</v>
      </c>
      <c r="R558">
        <v>0</v>
      </c>
      <c r="S558">
        <v>0</v>
      </c>
      <c r="T558">
        <v>0</v>
      </c>
      <c r="U558" t="s">
        <v>409</v>
      </c>
    </row>
    <row r="559" spans="1:21" x14ac:dyDescent="0.35">
      <c r="A559" t="s">
        <v>407</v>
      </c>
      <c r="B559" t="s">
        <v>21</v>
      </c>
      <c r="C559" t="str">
        <f>INDEX('GCAM Crosswalk'!M$5:M$36,MATCH(B559,'GCAM Crosswalk'!L$5:L$36,0))</f>
        <v>Australia_NZ</v>
      </c>
      <c r="D559" t="s">
        <v>251</v>
      </c>
      <c r="E559" t="str">
        <f>INDEX('GCAM Crosswalk'!J$5:J$111,MATCH(D559,'GCAM Crosswalk'!I$5:I$111,0))</f>
        <v>International Aviation</v>
      </c>
      <c r="F559" t="s">
        <v>225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3">
        <v>6.6079599999999998E-8</v>
      </c>
      <c r="O559" s="3">
        <v>5.3895799999999995E-7</v>
      </c>
      <c r="P559" s="3">
        <v>4.1849299999999999E-6</v>
      </c>
      <c r="Q559" s="3">
        <v>3.0114500000000001E-5</v>
      </c>
      <c r="R559">
        <v>0</v>
      </c>
      <c r="S559">
        <v>0</v>
      </c>
      <c r="T559">
        <v>0</v>
      </c>
      <c r="U559" t="s">
        <v>409</v>
      </c>
    </row>
    <row r="560" spans="1:21" x14ac:dyDescent="0.35">
      <c r="A560" t="s">
        <v>407</v>
      </c>
      <c r="B560" t="s">
        <v>21</v>
      </c>
      <c r="C560" t="str">
        <f>INDEX('GCAM Crosswalk'!M$5:M$36,MATCH(B560,'GCAM Crosswalk'!L$5:L$36,0))</f>
        <v>Australia_NZ</v>
      </c>
      <c r="D560" t="s">
        <v>251</v>
      </c>
      <c r="E560" t="str">
        <f>INDEX('GCAM Crosswalk'!J$5:J$111,MATCH(D560,'GCAM Crosswalk'!I$5:I$111,0))</f>
        <v>International Aviation</v>
      </c>
      <c r="F560" t="s">
        <v>410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3">
        <v>8.2229500000000002E-8</v>
      </c>
      <c r="O560" s="3">
        <v>1.55719E-6</v>
      </c>
      <c r="P560" s="3">
        <v>2.26599E-5</v>
      </c>
      <c r="Q560" s="3">
        <v>2.46522E-4</v>
      </c>
      <c r="R560">
        <v>0</v>
      </c>
      <c r="S560">
        <v>0</v>
      </c>
      <c r="T560">
        <v>0</v>
      </c>
      <c r="U560" t="s">
        <v>409</v>
      </c>
    </row>
    <row r="561" spans="1:21" x14ac:dyDescent="0.35">
      <c r="A561" t="s">
        <v>407</v>
      </c>
      <c r="B561" t="s">
        <v>21</v>
      </c>
      <c r="C561" t="str">
        <f>INDEX('GCAM Crosswalk'!M$5:M$36,MATCH(B561,'GCAM Crosswalk'!L$5:L$36,0))</f>
        <v>Australia_NZ</v>
      </c>
      <c r="D561" t="s">
        <v>251</v>
      </c>
      <c r="E561" t="str">
        <f>INDEX('GCAM Crosswalk'!J$5:J$111,MATCH(D561,'GCAM Crosswalk'!I$5:I$111,0))</f>
        <v>International Aviation</v>
      </c>
      <c r="F561" t="s">
        <v>411</v>
      </c>
      <c r="G561">
        <v>8.4131600000000001E-2</v>
      </c>
      <c r="H561">
        <v>0.13456399999999999</v>
      </c>
      <c r="I561">
        <v>0.18010100000000001</v>
      </c>
      <c r="J561">
        <v>0.208257</v>
      </c>
      <c r="K561">
        <v>0.228049</v>
      </c>
      <c r="L561">
        <v>0.22589000000000001</v>
      </c>
      <c r="M561">
        <v>0.22500700000000001</v>
      </c>
      <c r="N561">
        <v>0.226963</v>
      </c>
      <c r="O561">
        <v>0.24229100000000001</v>
      </c>
      <c r="P561">
        <v>0.25738100000000003</v>
      </c>
      <c r="Q561">
        <v>0.2717</v>
      </c>
      <c r="R561">
        <v>0</v>
      </c>
      <c r="S561">
        <v>0</v>
      </c>
      <c r="T561">
        <v>0</v>
      </c>
      <c r="U561" t="s">
        <v>409</v>
      </c>
    </row>
    <row r="562" spans="1:21" x14ac:dyDescent="0.35">
      <c r="A562" t="s">
        <v>407</v>
      </c>
      <c r="B562" t="s">
        <v>21</v>
      </c>
      <c r="C562" t="str">
        <f>INDEX('GCAM Crosswalk'!M$5:M$36,MATCH(B562,'GCAM Crosswalk'!L$5:L$36,0))</f>
        <v>Australia_NZ</v>
      </c>
      <c r="D562" t="s">
        <v>254</v>
      </c>
      <c r="E562" t="str">
        <f>INDEX('GCAM Crosswalk'!J$5:J$111,MATCH(D562,'GCAM Crosswalk'!I$5:I$111,0))</f>
        <v>Transportation</v>
      </c>
      <c r="F562" t="s">
        <v>339</v>
      </c>
      <c r="G562">
        <v>3.1393100000000002E-3</v>
      </c>
      <c r="H562">
        <v>7.6599600000000004E-3</v>
      </c>
      <c r="I562">
        <v>3.9764600000000002E-3</v>
      </c>
      <c r="J562" s="3">
        <v>4.1897500000000003E-5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409</v>
      </c>
    </row>
    <row r="563" spans="1:21" x14ac:dyDescent="0.35">
      <c r="A563" t="s">
        <v>407</v>
      </c>
      <c r="B563" t="s">
        <v>21</v>
      </c>
      <c r="C563" t="str">
        <f>INDEX('GCAM Crosswalk'!M$5:M$36,MATCH(B563,'GCAM Crosswalk'!L$5:L$36,0))</f>
        <v>Australia_NZ</v>
      </c>
      <c r="D563" t="s">
        <v>254</v>
      </c>
      <c r="E563" t="str">
        <f>INDEX('GCAM Crosswalk'!J$5:J$111,MATCH(D563,'GCAM Crosswalk'!I$5:I$111,0))</f>
        <v>Transportation</v>
      </c>
      <c r="F563" t="s">
        <v>225</v>
      </c>
      <c r="G563">
        <v>2.1523699999999998E-3</v>
      </c>
      <c r="H563">
        <v>4.0719700000000003E-3</v>
      </c>
      <c r="I563">
        <v>4.2419500000000004E-3</v>
      </c>
      <c r="J563">
        <v>6.6664000000000003E-3</v>
      </c>
      <c r="K563">
        <v>7.3193499999999996E-3</v>
      </c>
      <c r="L563">
        <v>8.0350669999999999E-3</v>
      </c>
      <c r="M563">
        <v>8.6787099999999992E-3</v>
      </c>
      <c r="N563">
        <v>9.1176622999999991E-3</v>
      </c>
      <c r="O563">
        <v>9.7742509999999994E-3</v>
      </c>
      <c r="P563">
        <v>1.0697015000000001E-2</v>
      </c>
      <c r="Q563">
        <v>1.1854889E-2</v>
      </c>
      <c r="R563">
        <v>0</v>
      </c>
      <c r="S563">
        <v>0</v>
      </c>
      <c r="T563">
        <v>0</v>
      </c>
      <c r="U563" t="s">
        <v>409</v>
      </c>
    </row>
    <row r="564" spans="1:21" x14ac:dyDescent="0.35">
      <c r="A564" t="s">
        <v>407</v>
      </c>
      <c r="B564" t="s">
        <v>21</v>
      </c>
      <c r="C564" t="str">
        <f>INDEX('GCAM Crosswalk'!M$5:M$36,MATCH(B564,'GCAM Crosswalk'!L$5:L$36,0))</f>
        <v>Australia_NZ</v>
      </c>
      <c r="D564" t="s">
        <v>254</v>
      </c>
      <c r="E564" t="str">
        <f>INDEX('GCAM Crosswalk'!J$5:J$111,MATCH(D564,'GCAM Crosswalk'!I$5:I$111,0))</f>
        <v>Transportation</v>
      </c>
      <c r="F564" t="s">
        <v>410</v>
      </c>
      <c r="G564">
        <v>0</v>
      </c>
      <c r="H564">
        <v>0</v>
      </c>
      <c r="I564">
        <v>0</v>
      </c>
      <c r="J564">
        <v>0</v>
      </c>
      <c r="K564">
        <v>0</v>
      </c>
      <c r="L564" s="3">
        <v>7.12505E-4</v>
      </c>
      <c r="M564">
        <v>2.8693099999999999E-3</v>
      </c>
      <c r="N564">
        <v>6.1920207999999997E-3</v>
      </c>
      <c r="O564">
        <v>8.2793334E-3</v>
      </c>
      <c r="P564">
        <v>9.515318E-3</v>
      </c>
      <c r="Q564">
        <v>1.0700961E-2</v>
      </c>
      <c r="R564">
        <v>0</v>
      </c>
      <c r="S564">
        <v>0</v>
      </c>
      <c r="T564">
        <v>0</v>
      </c>
      <c r="U564" t="s">
        <v>409</v>
      </c>
    </row>
    <row r="565" spans="1:21" x14ac:dyDescent="0.35">
      <c r="A565" t="s">
        <v>407</v>
      </c>
      <c r="B565" t="s">
        <v>21</v>
      </c>
      <c r="C565" t="str">
        <f>INDEX('GCAM Crosswalk'!M$5:M$36,MATCH(B565,'GCAM Crosswalk'!L$5:L$36,0))</f>
        <v>Australia_NZ</v>
      </c>
      <c r="D565" t="s">
        <v>254</v>
      </c>
      <c r="E565" t="str">
        <f>INDEX('GCAM Crosswalk'!J$5:J$111,MATCH(D565,'GCAM Crosswalk'!I$5:I$111,0))</f>
        <v>Transportation</v>
      </c>
      <c r="F565" t="s">
        <v>411</v>
      </c>
      <c r="G565">
        <v>4.6757699999999999E-2</v>
      </c>
      <c r="H565">
        <v>4.2264599999999999E-2</v>
      </c>
      <c r="I565">
        <v>6.0329000000000001E-2</v>
      </c>
      <c r="J565">
        <v>5.9050600000000002E-2</v>
      </c>
      <c r="K565">
        <v>6.3185140000000001E-2</v>
      </c>
      <c r="L565">
        <v>6.7544317999999895E-2</v>
      </c>
      <c r="M565">
        <v>6.8848149999999997E-2</v>
      </c>
      <c r="N565">
        <v>7.0138309999999995E-2</v>
      </c>
      <c r="O565">
        <v>7.3214199999999993E-2</v>
      </c>
      <c r="P565">
        <v>7.8558199999999995E-2</v>
      </c>
      <c r="Q565">
        <v>8.4528699999999998E-2</v>
      </c>
      <c r="R565">
        <v>0</v>
      </c>
      <c r="S565">
        <v>0</v>
      </c>
      <c r="T565">
        <v>0</v>
      </c>
      <c r="U565" t="s">
        <v>409</v>
      </c>
    </row>
    <row r="566" spans="1:21" x14ac:dyDescent="0.35">
      <c r="A566" t="s">
        <v>407</v>
      </c>
      <c r="B566" t="s">
        <v>21</v>
      </c>
      <c r="C566" t="str">
        <f>INDEX('GCAM Crosswalk'!M$5:M$36,MATCH(B566,'GCAM Crosswalk'!L$5:L$36,0))</f>
        <v>Australia_NZ</v>
      </c>
      <c r="D566" t="s">
        <v>257</v>
      </c>
      <c r="E566" t="str">
        <f>INDEX('GCAM Crosswalk'!J$5:J$111,MATCH(D566,'GCAM Crosswalk'!I$5:I$111,0))</f>
        <v>Transportation</v>
      </c>
      <c r="F566" t="s">
        <v>225</v>
      </c>
      <c r="G566">
        <v>0</v>
      </c>
      <c r="H566">
        <v>0</v>
      </c>
      <c r="I566">
        <v>0</v>
      </c>
      <c r="J566">
        <v>0</v>
      </c>
      <c r="K566" s="3">
        <v>1.9096099999999999E-4</v>
      </c>
      <c r="L566">
        <v>1.5178228811000001E-3</v>
      </c>
      <c r="M566">
        <v>6.5778264160390003E-3</v>
      </c>
      <c r="N566">
        <v>2.0050197737037999E-2</v>
      </c>
      <c r="O566">
        <v>3.9584916633335999E-2</v>
      </c>
      <c r="P566">
        <v>5.7788006501260002E-2</v>
      </c>
      <c r="Q566">
        <v>7.4281886421999996E-2</v>
      </c>
      <c r="R566">
        <v>0</v>
      </c>
      <c r="S566">
        <v>0</v>
      </c>
      <c r="T566">
        <v>0</v>
      </c>
      <c r="U566" t="s">
        <v>409</v>
      </c>
    </row>
    <row r="567" spans="1:21" x14ac:dyDescent="0.35">
      <c r="A567" t="s">
        <v>407</v>
      </c>
      <c r="B567" t="s">
        <v>21</v>
      </c>
      <c r="C567" t="str">
        <f>INDEX('GCAM Crosswalk'!M$5:M$36,MATCH(B567,'GCAM Crosswalk'!L$5:L$36,0))</f>
        <v>Australia_NZ</v>
      </c>
      <c r="D567" t="s">
        <v>257</v>
      </c>
      <c r="E567" t="str">
        <f>INDEX('GCAM Crosswalk'!J$5:J$111,MATCH(D567,'GCAM Crosswalk'!I$5:I$111,0))</f>
        <v>Transportation</v>
      </c>
      <c r="F567" t="s">
        <v>410</v>
      </c>
      <c r="G567">
        <v>0</v>
      </c>
      <c r="H567">
        <v>0</v>
      </c>
      <c r="I567">
        <v>0</v>
      </c>
      <c r="J567">
        <v>0</v>
      </c>
      <c r="K567">
        <v>0</v>
      </c>
      <c r="L567" s="3">
        <v>3.8404476E-4</v>
      </c>
      <c r="M567">
        <v>3.9227433357000002E-3</v>
      </c>
      <c r="N567">
        <v>1.3721180375200001E-2</v>
      </c>
      <c r="O567">
        <v>2.7907488462400001E-2</v>
      </c>
      <c r="P567">
        <v>4.0768094705999999E-2</v>
      </c>
      <c r="Q567">
        <v>4.9995634059999898E-2</v>
      </c>
      <c r="R567">
        <v>0</v>
      </c>
      <c r="S567">
        <v>0</v>
      </c>
      <c r="T567">
        <v>0</v>
      </c>
      <c r="U567" t="s">
        <v>409</v>
      </c>
    </row>
    <row r="568" spans="1:21" x14ac:dyDescent="0.35">
      <c r="A568" t="s">
        <v>407</v>
      </c>
      <c r="B568" t="s">
        <v>21</v>
      </c>
      <c r="C568" t="str">
        <f>INDEX('GCAM Crosswalk'!M$5:M$36,MATCH(B568,'GCAM Crosswalk'!L$5:L$36,0))</f>
        <v>Australia_NZ</v>
      </c>
      <c r="D568" t="s">
        <v>257</v>
      </c>
      <c r="E568" t="str">
        <f>INDEX('GCAM Crosswalk'!J$5:J$111,MATCH(D568,'GCAM Crosswalk'!I$5:I$111,0))</f>
        <v>Transportation</v>
      </c>
      <c r="F568" t="s">
        <v>411</v>
      </c>
      <c r="G568">
        <v>0.33627899999999999</v>
      </c>
      <c r="H568">
        <v>0.443689</v>
      </c>
      <c r="I568">
        <v>0.46785300000000002</v>
      </c>
      <c r="J568">
        <v>0.49963099999999999</v>
      </c>
      <c r="K568">
        <v>0.64816897639999904</v>
      </c>
      <c r="L568">
        <v>0.74848471993999999</v>
      </c>
      <c r="M568">
        <v>0.80625115531000002</v>
      </c>
      <c r="N568">
        <v>0.79939056593199997</v>
      </c>
      <c r="O568">
        <v>0.78642585663999898</v>
      </c>
      <c r="P568">
        <v>0.77926770209999996</v>
      </c>
      <c r="Q568">
        <v>0.77685064769999901</v>
      </c>
      <c r="R568">
        <v>0</v>
      </c>
      <c r="S568">
        <v>0</v>
      </c>
      <c r="T568">
        <v>0</v>
      </c>
      <c r="U568" t="s">
        <v>409</v>
      </c>
    </row>
    <row r="569" spans="1:21" x14ac:dyDescent="0.35">
      <c r="A569" t="s">
        <v>407</v>
      </c>
      <c r="B569" t="s">
        <v>21</v>
      </c>
      <c r="C569" t="str">
        <f>INDEX('GCAM Crosswalk'!M$5:M$36,MATCH(B569,'GCAM Crosswalk'!L$5:L$36,0))</f>
        <v>Australia_NZ</v>
      </c>
      <c r="D569" t="s">
        <v>259</v>
      </c>
      <c r="E569" t="str">
        <f>INDEX('GCAM Crosswalk'!J$5:J$111,MATCH(D569,'GCAM Crosswalk'!I$5:I$111,0))</f>
        <v>Transportation</v>
      </c>
      <c r="F569" t="s">
        <v>225</v>
      </c>
      <c r="G569">
        <v>4.5505600000000004E-3</v>
      </c>
      <c r="H569">
        <v>8.6090999999999997E-3</v>
      </c>
      <c r="I569">
        <v>8.9684799999999992E-3</v>
      </c>
      <c r="J569">
        <v>1.40944E-2</v>
      </c>
      <c r="K569">
        <v>1.5322735989999999E-2</v>
      </c>
      <c r="L569">
        <v>1.6299751500000001E-2</v>
      </c>
      <c r="M569">
        <v>1.69178696999999E-2</v>
      </c>
      <c r="N569">
        <v>1.8050846699999901E-2</v>
      </c>
      <c r="O569">
        <v>1.9471378099999999E-2</v>
      </c>
      <c r="P569">
        <v>2.1911251999999999E-2</v>
      </c>
      <c r="Q569">
        <v>2.6280876000000002E-2</v>
      </c>
      <c r="R569">
        <v>0</v>
      </c>
      <c r="S569">
        <v>0</v>
      </c>
      <c r="T569">
        <v>0</v>
      </c>
      <c r="U569" t="s">
        <v>409</v>
      </c>
    </row>
    <row r="570" spans="1:21" x14ac:dyDescent="0.35">
      <c r="A570" t="s">
        <v>407</v>
      </c>
      <c r="B570" t="s">
        <v>21</v>
      </c>
      <c r="C570" t="str">
        <f>INDEX('GCAM Crosswalk'!M$5:M$36,MATCH(B570,'GCAM Crosswalk'!L$5:L$36,0))</f>
        <v>Australia_NZ</v>
      </c>
      <c r="D570" t="s">
        <v>259</v>
      </c>
      <c r="E570" t="str">
        <f>INDEX('GCAM Crosswalk'!J$5:J$111,MATCH(D570,'GCAM Crosswalk'!I$5:I$111,0))</f>
        <v>Transportation</v>
      </c>
      <c r="F570" t="s">
        <v>410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3">
        <v>1.78519E-4</v>
      </c>
      <c r="O570" s="3">
        <v>5.4401899999999997E-4</v>
      </c>
      <c r="P570">
        <v>1.6080700000000001E-3</v>
      </c>
      <c r="Q570">
        <v>4.23341E-3</v>
      </c>
      <c r="R570">
        <v>0</v>
      </c>
      <c r="S570">
        <v>0</v>
      </c>
      <c r="T570">
        <v>0</v>
      </c>
      <c r="U570" t="s">
        <v>409</v>
      </c>
    </row>
    <row r="571" spans="1:21" x14ac:dyDescent="0.35">
      <c r="A571" t="s">
        <v>407</v>
      </c>
      <c r="B571" t="s">
        <v>21</v>
      </c>
      <c r="C571" t="str">
        <f>INDEX('GCAM Crosswalk'!M$5:M$36,MATCH(B571,'GCAM Crosswalk'!L$5:L$36,0))</f>
        <v>Australia_NZ</v>
      </c>
      <c r="D571" t="s">
        <v>259</v>
      </c>
      <c r="E571" t="str">
        <f>INDEX('GCAM Crosswalk'!J$5:J$111,MATCH(D571,'GCAM Crosswalk'!I$5:I$111,0))</f>
        <v>Transportation</v>
      </c>
      <c r="F571" t="s">
        <v>411</v>
      </c>
      <c r="G571">
        <v>5.3473479999999997E-2</v>
      </c>
      <c r="H571">
        <v>8.5065070000000007E-2</v>
      </c>
      <c r="I571">
        <v>0.11323177</v>
      </c>
      <c r="J571">
        <v>0.13073096000000001</v>
      </c>
      <c r="K571">
        <v>0.14444916999999999</v>
      </c>
      <c r="L571">
        <v>0.15313163999999899</v>
      </c>
      <c r="M571">
        <v>0.15587775000000001</v>
      </c>
      <c r="N571">
        <v>0.15618610999999999</v>
      </c>
      <c r="O571">
        <v>0.16477580999999999</v>
      </c>
      <c r="P571">
        <v>0.17036335999999999</v>
      </c>
      <c r="Q571">
        <v>0.17007839999999999</v>
      </c>
      <c r="R571">
        <v>0</v>
      </c>
      <c r="S571">
        <v>0</v>
      </c>
      <c r="T571">
        <v>0</v>
      </c>
      <c r="U571" t="s">
        <v>409</v>
      </c>
    </row>
    <row r="572" spans="1:21" x14ac:dyDescent="0.35">
      <c r="A572" t="s">
        <v>407</v>
      </c>
      <c r="B572" t="s">
        <v>21</v>
      </c>
      <c r="C572" t="str">
        <f>INDEX('GCAM Crosswalk'!M$5:M$36,MATCH(B572,'GCAM Crosswalk'!L$5:L$36,0))</f>
        <v>Australia_NZ</v>
      </c>
      <c r="D572" t="s">
        <v>261</v>
      </c>
      <c r="E572" t="str">
        <f>INDEX('GCAM Crosswalk'!J$5:J$111,MATCH(D572,'GCAM Crosswalk'!I$5:I$111,0))</f>
        <v>Transportation</v>
      </c>
      <c r="F572" t="s">
        <v>225</v>
      </c>
      <c r="G572">
        <v>0</v>
      </c>
      <c r="H572">
        <v>0</v>
      </c>
      <c r="I572">
        <v>0</v>
      </c>
      <c r="J572">
        <v>0</v>
      </c>
      <c r="K572">
        <v>1.2731699999999999E-3</v>
      </c>
      <c r="L572">
        <v>3.1263669999999901E-3</v>
      </c>
      <c r="M572">
        <v>4.2197190000000002E-3</v>
      </c>
      <c r="N572">
        <v>4.5502399999999997E-3</v>
      </c>
      <c r="O572">
        <v>4.4490099999999998E-3</v>
      </c>
      <c r="P572">
        <v>4.3901340000000004E-3</v>
      </c>
      <c r="Q572">
        <v>4.334297E-3</v>
      </c>
      <c r="R572">
        <v>0</v>
      </c>
      <c r="S572">
        <v>0</v>
      </c>
      <c r="T572">
        <v>0</v>
      </c>
      <c r="U572" t="s">
        <v>409</v>
      </c>
    </row>
    <row r="573" spans="1:21" x14ac:dyDescent="0.35">
      <c r="A573" t="s">
        <v>407</v>
      </c>
      <c r="B573" t="s">
        <v>21</v>
      </c>
      <c r="C573" t="str">
        <f>INDEX('GCAM Crosswalk'!M$5:M$36,MATCH(B573,'GCAM Crosswalk'!L$5:L$36,0))</f>
        <v>Australia_NZ</v>
      </c>
      <c r="D573" t="s">
        <v>261</v>
      </c>
      <c r="E573" t="str">
        <f>INDEX('GCAM Crosswalk'!J$5:J$111,MATCH(D573,'GCAM Crosswalk'!I$5:I$111,0))</f>
        <v>Transportation</v>
      </c>
      <c r="F573" t="s">
        <v>408</v>
      </c>
      <c r="G573">
        <v>2.8045600000000002E-3</v>
      </c>
      <c r="H573">
        <v>2.0092600000000001E-3</v>
      </c>
      <c r="I573">
        <v>2.6789499999999998E-3</v>
      </c>
      <c r="J573">
        <v>4.1859100000000002E-3</v>
      </c>
      <c r="K573">
        <v>5.2835999999999899E-3</v>
      </c>
      <c r="L573">
        <v>5.72084999999999E-3</v>
      </c>
      <c r="M573">
        <v>4.5618899999999999E-3</v>
      </c>
      <c r="N573">
        <v>3.9970479999999996E-3</v>
      </c>
      <c r="O573">
        <v>3.6658950000000002E-3</v>
      </c>
      <c r="P573">
        <v>3.3928209999999999E-3</v>
      </c>
      <c r="Q573">
        <v>3.1493419999999999E-3</v>
      </c>
      <c r="R573">
        <v>0</v>
      </c>
      <c r="S573">
        <v>0</v>
      </c>
      <c r="T573">
        <v>0</v>
      </c>
      <c r="U573" t="s">
        <v>409</v>
      </c>
    </row>
    <row r="574" spans="1:21" x14ac:dyDescent="0.35">
      <c r="A574" t="s">
        <v>407</v>
      </c>
      <c r="B574" t="s">
        <v>21</v>
      </c>
      <c r="C574" t="str">
        <f>INDEX('GCAM Crosswalk'!M$5:M$36,MATCH(B574,'GCAM Crosswalk'!L$5:L$36,0))</f>
        <v>Australia_NZ</v>
      </c>
      <c r="D574" t="s">
        <v>261</v>
      </c>
      <c r="E574" t="str">
        <f>INDEX('GCAM Crosswalk'!J$5:J$111,MATCH(D574,'GCAM Crosswalk'!I$5:I$111,0))</f>
        <v>Transportation</v>
      </c>
      <c r="F574" t="s">
        <v>410</v>
      </c>
      <c r="G574">
        <v>0</v>
      </c>
      <c r="H574">
        <v>0</v>
      </c>
      <c r="I574">
        <v>0</v>
      </c>
      <c r="J574">
        <v>0</v>
      </c>
      <c r="K574">
        <v>0</v>
      </c>
      <c r="L574" s="3">
        <v>8.2126499999999996E-7</v>
      </c>
      <c r="M574" s="3">
        <v>3.8511170000000001E-6</v>
      </c>
      <c r="N574" s="3">
        <v>1.1785791E-5</v>
      </c>
      <c r="O574" s="3">
        <v>2.1671759999999999E-5</v>
      </c>
      <c r="P574" s="3">
        <v>2.813358E-5</v>
      </c>
      <c r="Q574" s="3">
        <v>2.9913079999999999E-5</v>
      </c>
      <c r="R574">
        <v>0</v>
      </c>
      <c r="S574">
        <v>0</v>
      </c>
      <c r="T574">
        <v>0</v>
      </c>
      <c r="U574" t="s">
        <v>409</v>
      </c>
    </row>
    <row r="575" spans="1:21" x14ac:dyDescent="0.35">
      <c r="A575" t="s">
        <v>407</v>
      </c>
      <c r="B575" t="s">
        <v>21</v>
      </c>
      <c r="C575" t="str">
        <f>INDEX('GCAM Crosswalk'!M$5:M$36,MATCH(B575,'GCAM Crosswalk'!L$5:L$36,0))</f>
        <v>Australia_NZ</v>
      </c>
      <c r="D575" t="s">
        <v>261</v>
      </c>
      <c r="E575" t="str">
        <f>INDEX('GCAM Crosswalk'!J$5:J$111,MATCH(D575,'GCAM Crosswalk'!I$5:I$111,0))</f>
        <v>Transportation</v>
      </c>
      <c r="F575" t="s">
        <v>411</v>
      </c>
      <c r="G575">
        <v>1.5551000000000001E-2</v>
      </c>
      <c r="H575">
        <v>2.0518000000000002E-2</v>
      </c>
      <c r="I575">
        <v>2.1635499999999998E-2</v>
      </c>
      <c r="J575">
        <v>2.3105000000000001E-2</v>
      </c>
      <c r="K575">
        <v>3.2858914499999899E-2</v>
      </c>
      <c r="L575">
        <v>3.5252606200000002E-2</v>
      </c>
      <c r="M575">
        <v>2.88608983E-2</v>
      </c>
      <c r="N575">
        <v>2.4648099499999999E-2</v>
      </c>
      <c r="O575">
        <v>2.2818366199999999E-2</v>
      </c>
      <c r="P575">
        <v>2.1445893000000001E-2</v>
      </c>
      <c r="Q575">
        <v>2.0255903999999901E-2</v>
      </c>
      <c r="R575">
        <v>0</v>
      </c>
      <c r="S575">
        <v>0</v>
      </c>
      <c r="T575">
        <v>0</v>
      </c>
      <c r="U575" t="s">
        <v>409</v>
      </c>
    </row>
    <row r="576" spans="1:21" x14ac:dyDescent="0.35">
      <c r="A576" t="s">
        <v>407</v>
      </c>
      <c r="B576" t="s">
        <v>21</v>
      </c>
      <c r="C576" t="str">
        <f>INDEX('GCAM Crosswalk'!M$5:M$36,MATCH(B576,'GCAM Crosswalk'!L$5:L$36,0))</f>
        <v>Australia_NZ</v>
      </c>
      <c r="D576" t="s">
        <v>327</v>
      </c>
      <c r="E576" t="str">
        <f>INDEX('GCAM Crosswalk'!J$5:J$111,MATCH(D576,'GCAM Crosswalk'!I$5:I$111,0))</f>
        <v>Transportation</v>
      </c>
      <c r="F576" t="s">
        <v>225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2.25471E-3</v>
      </c>
      <c r="M576">
        <v>3.2876400000000001E-3</v>
      </c>
      <c r="N576">
        <v>3.69901E-3</v>
      </c>
      <c r="O576">
        <v>4.0004100000000003E-3</v>
      </c>
      <c r="P576">
        <v>4.2536300000000004E-3</v>
      </c>
      <c r="Q576">
        <v>4.4693399999999996E-3</v>
      </c>
      <c r="R576">
        <v>0</v>
      </c>
      <c r="S576">
        <v>0</v>
      </c>
      <c r="T576">
        <v>0</v>
      </c>
      <c r="U576" t="s">
        <v>409</v>
      </c>
    </row>
    <row r="577" spans="1:21" x14ac:dyDescent="0.35">
      <c r="A577" t="s">
        <v>407</v>
      </c>
      <c r="B577" t="s">
        <v>21</v>
      </c>
      <c r="C577" t="str">
        <f>INDEX('GCAM Crosswalk'!M$5:M$36,MATCH(B577,'GCAM Crosswalk'!L$5:L$36,0))</f>
        <v>Australia_NZ</v>
      </c>
      <c r="D577" t="s">
        <v>327</v>
      </c>
      <c r="E577" t="str">
        <f>INDEX('GCAM Crosswalk'!J$5:J$111,MATCH(D577,'GCAM Crosswalk'!I$5:I$111,0))</f>
        <v>Transportation</v>
      </c>
      <c r="F577" t="s">
        <v>411</v>
      </c>
      <c r="G577">
        <v>2.9670500000000002E-3</v>
      </c>
      <c r="H577">
        <v>3.9148300000000002E-3</v>
      </c>
      <c r="I577">
        <v>4.1280199999999996E-3</v>
      </c>
      <c r="J577">
        <v>4.4084099999999998E-3</v>
      </c>
      <c r="K577">
        <v>4.61955E-3</v>
      </c>
      <c r="L577">
        <v>2.3460999999999998E-3</v>
      </c>
      <c r="M577">
        <v>1.29244E-3</v>
      </c>
      <c r="N577" s="3">
        <v>9.5996999999999999E-4</v>
      </c>
      <c r="O577" s="3">
        <v>8.0137700000000004E-4</v>
      </c>
      <c r="P577" s="3">
        <v>6.8968100000000004E-4</v>
      </c>
      <c r="Q577" s="3">
        <v>6.06972E-4</v>
      </c>
      <c r="R577">
        <v>0</v>
      </c>
      <c r="S577">
        <v>0</v>
      </c>
      <c r="T577">
        <v>0</v>
      </c>
      <c r="U577" t="s">
        <v>409</v>
      </c>
    </row>
    <row r="578" spans="1:21" x14ac:dyDescent="0.35">
      <c r="A578" t="s">
        <v>407</v>
      </c>
      <c r="B578" t="s">
        <v>21</v>
      </c>
      <c r="C578" t="str">
        <f>INDEX('GCAM Crosswalk'!M$5:M$36,MATCH(B578,'GCAM Crosswalk'!L$5:L$36,0))</f>
        <v>Australia_NZ</v>
      </c>
      <c r="D578" t="s">
        <v>265</v>
      </c>
      <c r="E578" t="str">
        <f>INDEX('GCAM Crosswalk'!J$5:J$111,MATCH(D578,'GCAM Crosswalk'!I$5:I$111,0))</f>
        <v>Transportation</v>
      </c>
      <c r="F578" t="s">
        <v>225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1.8614599999999999E-2</v>
      </c>
      <c r="M578">
        <v>8.7444599999999997E-2</v>
      </c>
      <c r="N578">
        <v>0.15931274000000001</v>
      </c>
      <c r="O578">
        <v>0.222977381</v>
      </c>
      <c r="P578">
        <v>0.26880299200000002</v>
      </c>
      <c r="Q578">
        <v>0.30655514</v>
      </c>
      <c r="R578">
        <v>0</v>
      </c>
      <c r="S578">
        <v>0</v>
      </c>
      <c r="T578">
        <v>0</v>
      </c>
      <c r="U578" t="s">
        <v>409</v>
      </c>
    </row>
    <row r="579" spans="1:21" x14ac:dyDescent="0.35">
      <c r="A579" t="s">
        <v>407</v>
      </c>
      <c r="B579" t="s">
        <v>21</v>
      </c>
      <c r="C579" t="str">
        <f>INDEX('GCAM Crosswalk'!M$5:M$36,MATCH(B579,'GCAM Crosswalk'!L$5:L$36,0))</f>
        <v>Australia_NZ</v>
      </c>
      <c r="D579" t="s">
        <v>265</v>
      </c>
      <c r="E579" t="str">
        <f>INDEX('GCAM Crosswalk'!J$5:J$111,MATCH(D579,'GCAM Crosswalk'!I$5:I$111,0))</f>
        <v>Transportation</v>
      </c>
      <c r="F579" t="s">
        <v>410</v>
      </c>
      <c r="G579">
        <v>0</v>
      </c>
      <c r="H579">
        <v>0</v>
      </c>
      <c r="I579">
        <v>0</v>
      </c>
      <c r="J579">
        <v>0</v>
      </c>
      <c r="K579">
        <v>0</v>
      </c>
      <c r="L579" s="3">
        <v>2.028352508E-4</v>
      </c>
      <c r="M579">
        <v>1.4292917175999899E-3</v>
      </c>
      <c r="N579">
        <v>2.0642807028999999E-3</v>
      </c>
      <c r="O579">
        <v>2.5364382454999999E-3</v>
      </c>
      <c r="P579">
        <v>2.7930180710200002E-3</v>
      </c>
      <c r="Q579">
        <v>3.0081784149999999E-3</v>
      </c>
      <c r="R579">
        <v>0</v>
      </c>
      <c r="S579">
        <v>0</v>
      </c>
      <c r="T579">
        <v>0</v>
      </c>
      <c r="U579" t="s">
        <v>409</v>
      </c>
    </row>
    <row r="580" spans="1:21" x14ac:dyDescent="0.35">
      <c r="A580" t="s">
        <v>407</v>
      </c>
      <c r="B580" t="s">
        <v>21</v>
      </c>
      <c r="C580" t="str">
        <f>INDEX('GCAM Crosswalk'!M$5:M$36,MATCH(B580,'GCAM Crosswalk'!L$5:L$36,0))</f>
        <v>Australia_NZ</v>
      </c>
      <c r="D580" t="s">
        <v>265</v>
      </c>
      <c r="E580" t="str">
        <f>INDEX('GCAM Crosswalk'!J$5:J$111,MATCH(D580,'GCAM Crosswalk'!I$5:I$111,0))</f>
        <v>Transportation</v>
      </c>
      <c r="F580" t="s">
        <v>411</v>
      </c>
      <c r="G580">
        <v>0.53492848699999995</v>
      </c>
      <c r="H580">
        <v>0.70578598199999998</v>
      </c>
      <c r="I580">
        <v>0.74422548099999997</v>
      </c>
      <c r="J580">
        <v>0.79477457999999901</v>
      </c>
      <c r="K580">
        <v>0.84803983500000002</v>
      </c>
      <c r="L580">
        <v>0.83369400490000001</v>
      </c>
      <c r="M580">
        <v>0.72135910079999999</v>
      </c>
      <c r="N580">
        <v>0.58916140309999998</v>
      </c>
      <c r="O580">
        <v>0.46155875829999998</v>
      </c>
      <c r="P580">
        <v>0.38964496999999998</v>
      </c>
      <c r="Q580">
        <v>0.33663030399999999</v>
      </c>
      <c r="R580">
        <v>0</v>
      </c>
      <c r="S580">
        <v>0</v>
      </c>
      <c r="T580">
        <v>0</v>
      </c>
      <c r="U580" t="s">
        <v>409</v>
      </c>
    </row>
    <row r="581" spans="1:21" x14ac:dyDescent="0.35">
      <c r="A581" t="s">
        <v>407</v>
      </c>
      <c r="B581" t="s">
        <v>21</v>
      </c>
      <c r="C581" t="str">
        <f>INDEX('GCAM Crosswalk'!M$5:M$36,MATCH(B581,'GCAM Crosswalk'!L$5:L$36,0))</f>
        <v>Australia_NZ</v>
      </c>
      <c r="D581" t="s">
        <v>267</v>
      </c>
      <c r="E581" t="str">
        <f>INDEX('GCAM Crosswalk'!J$5:J$111,MATCH(D581,'GCAM Crosswalk'!I$5:I$111,0))</f>
        <v>International Shipping</v>
      </c>
      <c r="F581" t="s">
        <v>225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3">
        <v>7.8523E-7</v>
      </c>
      <c r="O581" s="3">
        <v>2.2254299999999999E-6</v>
      </c>
      <c r="P581" s="3">
        <v>6.5447600000000002E-6</v>
      </c>
      <c r="Q581" s="3">
        <v>1.6069099999999998E-5</v>
      </c>
      <c r="R581">
        <v>0</v>
      </c>
      <c r="S581">
        <v>0</v>
      </c>
      <c r="T581">
        <v>0</v>
      </c>
      <c r="U581" t="s">
        <v>409</v>
      </c>
    </row>
    <row r="582" spans="1:21" x14ac:dyDescent="0.35">
      <c r="A582" t="s">
        <v>407</v>
      </c>
      <c r="B582" t="s">
        <v>21</v>
      </c>
      <c r="C582" t="str">
        <f>INDEX('GCAM Crosswalk'!M$5:M$36,MATCH(B582,'GCAM Crosswalk'!L$5:L$36,0))</f>
        <v>Australia_NZ</v>
      </c>
      <c r="D582" t="s">
        <v>267</v>
      </c>
      <c r="E582" t="str">
        <f>INDEX('GCAM Crosswalk'!J$5:J$111,MATCH(D582,'GCAM Crosswalk'!I$5:I$111,0))</f>
        <v>International Shipping</v>
      </c>
      <c r="F582" t="s">
        <v>410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3">
        <v>7.8083799999999999E-6</v>
      </c>
      <c r="O582" s="3">
        <v>2.7051099999999999E-5</v>
      </c>
      <c r="P582" s="3">
        <v>1.03875E-4</v>
      </c>
      <c r="Q582" s="3">
        <v>3.3251500000000002E-4</v>
      </c>
      <c r="R582">
        <v>0</v>
      </c>
      <c r="S582">
        <v>0</v>
      </c>
      <c r="T582">
        <v>0</v>
      </c>
      <c r="U582" t="s">
        <v>409</v>
      </c>
    </row>
    <row r="583" spans="1:21" x14ac:dyDescent="0.35">
      <c r="A583" t="s">
        <v>407</v>
      </c>
      <c r="B583" t="s">
        <v>21</v>
      </c>
      <c r="C583" t="str">
        <f>INDEX('GCAM Crosswalk'!M$5:M$36,MATCH(B583,'GCAM Crosswalk'!L$5:L$36,0))</f>
        <v>Australia_NZ</v>
      </c>
      <c r="D583" t="s">
        <v>267</v>
      </c>
      <c r="E583" t="str">
        <f>INDEX('GCAM Crosswalk'!J$5:J$111,MATCH(D583,'GCAM Crosswalk'!I$5:I$111,0))</f>
        <v>International Shipping</v>
      </c>
      <c r="F583" t="s">
        <v>411</v>
      </c>
      <c r="G583">
        <v>3.6522399999999997E-2</v>
      </c>
      <c r="H583">
        <v>4.5584E-2</v>
      </c>
      <c r="I583">
        <v>4.0108999999999999E-2</v>
      </c>
      <c r="J583">
        <v>4.1711999999999999E-2</v>
      </c>
      <c r="K583">
        <v>4.2712060000000003E-2</v>
      </c>
      <c r="L583">
        <v>4.390616E-2</v>
      </c>
      <c r="M583">
        <v>4.3997300000000003E-2</v>
      </c>
      <c r="N583">
        <v>4.4841600000000002E-2</v>
      </c>
      <c r="O583">
        <v>4.6264600000000003E-2</v>
      </c>
      <c r="P583">
        <v>4.8098299999999997E-2</v>
      </c>
      <c r="Q583">
        <v>4.9946600000000001E-2</v>
      </c>
      <c r="R583">
        <v>0</v>
      </c>
      <c r="S583">
        <v>0</v>
      </c>
      <c r="T583">
        <v>0</v>
      </c>
      <c r="U583" t="s">
        <v>409</v>
      </c>
    </row>
    <row r="584" spans="1:21" x14ac:dyDescent="0.35">
      <c r="A584" t="s">
        <v>407</v>
      </c>
      <c r="B584" t="s">
        <v>23</v>
      </c>
      <c r="C584" t="str">
        <f>INDEX('GCAM Crosswalk'!M$5:M$36,MATCH(B584,'GCAM Crosswalk'!L$5:L$36,0))</f>
        <v>Brazil</v>
      </c>
      <c r="D584" t="s">
        <v>291</v>
      </c>
      <c r="E584" t="str">
        <f>INDEX('GCAM Crosswalk'!J$5:J$111,MATCH(D584,'GCAM Crosswalk'!I$5:I$111,0))</f>
        <v>Industry</v>
      </c>
      <c r="F584" t="s">
        <v>408</v>
      </c>
      <c r="G584">
        <v>2.8953900000000001E-2</v>
      </c>
      <c r="H584">
        <v>3.7081500000000003E-2</v>
      </c>
      <c r="I584">
        <v>3.5175699999999997E-2</v>
      </c>
      <c r="J584">
        <v>3.2816499999999998E-2</v>
      </c>
      <c r="K584">
        <v>4.6454500000000003E-2</v>
      </c>
      <c r="L584">
        <v>5.9825563800000002E-2</v>
      </c>
      <c r="M584">
        <v>6.9921426800000006E-2</v>
      </c>
      <c r="N584">
        <v>7.5541995099999995E-2</v>
      </c>
      <c r="O584">
        <v>8.0962689199999896E-2</v>
      </c>
      <c r="P584">
        <v>9.0807150000000003E-2</v>
      </c>
      <c r="Q584">
        <v>9.8917857370000001E-2</v>
      </c>
      <c r="R584">
        <v>0</v>
      </c>
      <c r="S584">
        <v>0</v>
      </c>
      <c r="T584">
        <v>0</v>
      </c>
      <c r="U584" t="s">
        <v>409</v>
      </c>
    </row>
    <row r="585" spans="1:21" x14ac:dyDescent="0.35">
      <c r="A585" t="s">
        <v>407</v>
      </c>
      <c r="B585" t="s">
        <v>23</v>
      </c>
      <c r="C585" t="str">
        <f>INDEX('GCAM Crosswalk'!M$5:M$36,MATCH(B585,'GCAM Crosswalk'!L$5:L$36,0))</f>
        <v>Brazil</v>
      </c>
      <c r="D585" t="s">
        <v>291</v>
      </c>
      <c r="E585" t="str">
        <f>INDEX('GCAM Crosswalk'!J$5:J$111,MATCH(D585,'GCAM Crosswalk'!I$5:I$111,0))</f>
        <v>Industry</v>
      </c>
      <c r="F585" t="s">
        <v>410</v>
      </c>
      <c r="G585">
        <v>0</v>
      </c>
      <c r="H585">
        <v>0</v>
      </c>
      <c r="I585">
        <v>0</v>
      </c>
      <c r="J585">
        <v>0</v>
      </c>
      <c r="K585">
        <v>0</v>
      </c>
      <c r="L585" s="3">
        <v>2.09178E-4</v>
      </c>
      <c r="M585">
        <v>1.1408289999999899E-3</v>
      </c>
      <c r="N585">
        <v>2.8650949999999998E-3</v>
      </c>
      <c r="O585">
        <v>5.7238009999999997E-3</v>
      </c>
      <c r="P585">
        <v>9.7928229999999904E-3</v>
      </c>
      <c r="Q585">
        <v>1.4081966099999999E-2</v>
      </c>
      <c r="R585">
        <v>0</v>
      </c>
      <c r="S585">
        <v>0</v>
      </c>
      <c r="T585">
        <v>0</v>
      </c>
      <c r="U585" t="s">
        <v>409</v>
      </c>
    </row>
    <row r="586" spans="1:21" x14ac:dyDescent="0.35">
      <c r="A586" t="s">
        <v>407</v>
      </c>
      <c r="B586" t="s">
        <v>23</v>
      </c>
      <c r="C586" t="str">
        <f>INDEX('GCAM Crosswalk'!M$5:M$36,MATCH(B586,'GCAM Crosswalk'!L$5:L$36,0))</f>
        <v>Brazil</v>
      </c>
      <c r="D586" t="s">
        <v>349</v>
      </c>
      <c r="E586" t="str">
        <f>INDEX('GCAM Crosswalk'!J$5:J$111,MATCH(D586,'GCAM Crosswalk'!I$5:I$111,0))</f>
        <v>Agriculture</v>
      </c>
      <c r="F586" t="s">
        <v>318</v>
      </c>
      <c r="G586">
        <v>9.1338500000000003E-2</v>
      </c>
      <c r="H586">
        <v>9.1422199999999995E-2</v>
      </c>
      <c r="I586">
        <v>0.105948</v>
      </c>
      <c r="J586">
        <v>0.118129</v>
      </c>
      <c r="K586">
        <v>0.1186339</v>
      </c>
      <c r="L586">
        <v>0.1156153</v>
      </c>
      <c r="M586">
        <v>0.1082433</v>
      </c>
      <c r="N586">
        <v>0.10187894</v>
      </c>
      <c r="O586">
        <v>9.8536029999999997E-2</v>
      </c>
      <c r="P586">
        <v>9.2526529999999996E-2</v>
      </c>
      <c r="Q586">
        <v>8.6015519999999998E-2</v>
      </c>
      <c r="R586">
        <v>0</v>
      </c>
      <c r="S586">
        <v>0</v>
      </c>
      <c r="T586">
        <v>0</v>
      </c>
      <c r="U586" t="s">
        <v>409</v>
      </c>
    </row>
    <row r="587" spans="1:21" x14ac:dyDescent="0.35">
      <c r="A587" t="s">
        <v>407</v>
      </c>
      <c r="B587" t="s">
        <v>23</v>
      </c>
      <c r="C587" t="str">
        <f>INDEX('GCAM Crosswalk'!M$5:M$36,MATCH(B587,'GCAM Crosswalk'!L$5:L$36,0))</f>
        <v>Brazil</v>
      </c>
      <c r="D587" t="s">
        <v>349</v>
      </c>
      <c r="E587" t="str">
        <f>INDEX('GCAM Crosswalk'!J$5:J$111,MATCH(D587,'GCAM Crosswalk'!I$5:I$111,0))</f>
        <v>Agriculture</v>
      </c>
      <c r="F587" t="s">
        <v>225</v>
      </c>
      <c r="G587">
        <v>2.3985800000000002E-2</v>
      </c>
      <c r="H587">
        <v>5.6469100000000001E-2</v>
      </c>
      <c r="I587">
        <v>6.3710900000000001E-2</v>
      </c>
      <c r="J587">
        <v>9.6696599999999994E-2</v>
      </c>
      <c r="K587">
        <v>0.1051878</v>
      </c>
      <c r="L587">
        <v>0.12104896499999999</v>
      </c>
      <c r="M587">
        <v>0.14296985699999901</v>
      </c>
      <c r="N587">
        <v>0.16078953099999899</v>
      </c>
      <c r="O587">
        <v>0.16980989399999999</v>
      </c>
      <c r="P587">
        <v>0.18207414299999999</v>
      </c>
      <c r="Q587">
        <v>0.19535625500000001</v>
      </c>
      <c r="R587">
        <v>0</v>
      </c>
      <c r="S587">
        <v>0</v>
      </c>
      <c r="T587">
        <v>0</v>
      </c>
      <c r="U587" t="s">
        <v>409</v>
      </c>
    </row>
    <row r="588" spans="1:21" x14ac:dyDescent="0.35">
      <c r="A588" t="s">
        <v>407</v>
      </c>
      <c r="B588" t="s">
        <v>23</v>
      </c>
      <c r="C588" t="str">
        <f>INDEX('GCAM Crosswalk'!M$5:M$36,MATCH(B588,'GCAM Crosswalk'!L$5:L$36,0))</f>
        <v>Brazil</v>
      </c>
      <c r="D588" t="s">
        <v>349</v>
      </c>
      <c r="E588" t="str">
        <f>INDEX('GCAM Crosswalk'!J$5:J$111,MATCH(D588,'GCAM Crosswalk'!I$5:I$111,0))</f>
        <v>Agriculture</v>
      </c>
      <c r="F588" t="s">
        <v>408</v>
      </c>
      <c r="G588">
        <v>0</v>
      </c>
      <c r="H588" s="3">
        <v>1.674E-4</v>
      </c>
      <c r="I588" s="3">
        <v>8.3700000000000002E-5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409</v>
      </c>
    </row>
    <row r="589" spans="1:21" x14ac:dyDescent="0.35">
      <c r="A589" t="s">
        <v>407</v>
      </c>
      <c r="B589" t="s">
        <v>23</v>
      </c>
      <c r="C589" t="str">
        <f>INDEX('GCAM Crosswalk'!M$5:M$36,MATCH(B589,'GCAM Crosswalk'!L$5:L$36,0))</f>
        <v>Brazil</v>
      </c>
      <c r="D589" t="s">
        <v>349</v>
      </c>
      <c r="E589" t="str">
        <f>INDEX('GCAM Crosswalk'!J$5:J$111,MATCH(D589,'GCAM Crosswalk'!I$5:I$111,0))</f>
        <v>Agriculture</v>
      </c>
      <c r="F589" t="s">
        <v>410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1.7685699999999999E-3</v>
      </c>
      <c r="M589">
        <v>6.2892699999999996E-3</v>
      </c>
      <c r="N589">
        <v>1.1833257999999999E-2</v>
      </c>
      <c r="O589">
        <v>1.5986067E-2</v>
      </c>
      <c r="P589">
        <v>2.0105829999999901E-2</v>
      </c>
      <c r="Q589">
        <v>2.2960889999999901E-2</v>
      </c>
      <c r="R589">
        <v>0</v>
      </c>
      <c r="S589">
        <v>0</v>
      </c>
      <c r="T589">
        <v>0</v>
      </c>
      <c r="U589" t="s">
        <v>409</v>
      </c>
    </row>
    <row r="590" spans="1:21" x14ac:dyDescent="0.35">
      <c r="A590" t="s">
        <v>407</v>
      </c>
      <c r="B590" t="s">
        <v>23</v>
      </c>
      <c r="C590" t="str">
        <f>INDEX('GCAM Crosswalk'!M$5:M$36,MATCH(B590,'GCAM Crosswalk'!L$5:L$36,0))</f>
        <v>Brazil</v>
      </c>
      <c r="D590" t="s">
        <v>349</v>
      </c>
      <c r="E590" t="str">
        <f>INDEX('GCAM Crosswalk'!J$5:J$111,MATCH(D590,'GCAM Crosswalk'!I$5:I$111,0))</f>
        <v>Agriculture</v>
      </c>
      <c r="F590" t="s">
        <v>411</v>
      </c>
      <c r="G590">
        <v>0.13700760000000001</v>
      </c>
      <c r="H590">
        <v>0.20306260000000001</v>
      </c>
      <c r="I590">
        <v>0.2452162</v>
      </c>
      <c r="J590">
        <v>0.26560129999999998</v>
      </c>
      <c r="K590">
        <v>0.27118215000000001</v>
      </c>
      <c r="L590">
        <v>0.26307356999999998</v>
      </c>
      <c r="M590">
        <v>0.24330536999999999</v>
      </c>
      <c r="N590">
        <v>0.22155577999999901</v>
      </c>
      <c r="O590">
        <v>0.20513729</v>
      </c>
      <c r="P590">
        <v>0.18270059999999999</v>
      </c>
      <c r="Q590">
        <v>0.15905230000000001</v>
      </c>
      <c r="R590">
        <v>0</v>
      </c>
      <c r="S590">
        <v>0</v>
      </c>
      <c r="T590">
        <v>0</v>
      </c>
      <c r="U590" t="s">
        <v>409</v>
      </c>
    </row>
    <row r="591" spans="1:21" x14ac:dyDescent="0.35">
      <c r="A591" t="s">
        <v>407</v>
      </c>
      <c r="B591" t="s">
        <v>23</v>
      </c>
      <c r="C591" t="str">
        <f>INDEX('GCAM Crosswalk'!M$5:M$36,MATCH(B591,'GCAM Crosswalk'!L$5:L$36,0))</f>
        <v>Brazil</v>
      </c>
      <c r="D591" t="s">
        <v>363</v>
      </c>
      <c r="E591" t="str">
        <f>INDEX('GCAM Crosswalk'!J$5:J$111,MATCH(D591,'GCAM Crosswalk'!I$5:I$111,0))</f>
        <v>Industry</v>
      </c>
      <c r="F591" t="s">
        <v>339</v>
      </c>
      <c r="G591">
        <v>1.6307100000000001E-3</v>
      </c>
      <c r="H591">
        <v>2.86981E-3</v>
      </c>
      <c r="I591">
        <v>1.8119900000000001E-2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409</v>
      </c>
    </row>
    <row r="592" spans="1:21" x14ac:dyDescent="0.35">
      <c r="A592" t="s">
        <v>407</v>
      </c>
      <c r="B592" t="s">
        <v>23</v>
      </c>
      <c r="C592" t="str">
        <f>INDEX('GCAM Crosswalk'!M$5:M$36,MATCH(B592,'GCAM Crosswalk'!L$5:L$36,0))</f>
        <v>Brazil</v>
      </c>
      <c r="D592" t="s">
        <v>363</v>
      </c>
      <c r="E592" t="str">
        <f>INDEX('GCAM Crosswalk'!J$5:J$111,MATCH(D592,'GCAM Crosswalk'!I$5:I$111,0))</f>
        <v>Industry</v>
      </c>
      <c r="F592" t="s">
        <v>408</v>
      </c>
      <c r="G592">
        <v>7.3167299999999996E-3</v>
      </c>
      <c r="H592">
        <v>1.6219500000000001E-2</v>
      </c>
      <c r="I592">
        <v>1.71082E-2</v>
      </c>
      <c r="J592">
        <v>4.3341100000000004E-3</v>
      </c>
      <c r="K592">
        <v>4.5746331125799903E-3</v>
      </c>
      <c r="L592">
        <v>4.9339889166400003E-3</v>
      </c>
      <c r="M592">
        <v>5.2550998644299999E-3</v>
      </c>
      <c r="N592">
        <v>5.4909564019299901E-3</v>
      </c>
      <c r="O592">
        <v>5.6449686056E-3</v>
      </c>
      <c r="P592">
        <v>5.7103221575019901E-3</v>
      </c>
      <c r="Q592">
        <v>5.6911637533299904E-3</v>
      </c>
      <c r="R592">
        <v>0</v>
      </c>
      <c r="S592">
        <v>0</v>
      </c>
      <c r="T592">
        <v>0</v>
      </c>
      <c r="U592" t="s">
        <v>409</v>
      </c>
    </row>
    <row r="593" spans="1:21" x14ac:dyDescent="0.35">
      <c r="A593" t="s">
        <v>407</v>
      </c>
      <c r="B593" t="s">
        <v>23</v>
      </c>
      <c r="C593" t="str">
        <f>INDEX('GCAM Crosswalk'!M$5:M$36,MATCH(B593,'GCAM Crosswalk'!L$5:L$36,0))</f>
        <v>Brazil</v>
      </c>
      <c r="D593" t="s">
        <v>363</v>
      </c>
      <c r="E593" t="str">
        <f>INDEX('GCAM Crosswalk'!J$5:J$111,MATCH(D593,'GCAM Crosswalk'!I$5:I$111,0))</f>
        <v>Industry</v>
      </c>
      <c r="F593" t="s">
        <v>411</v>
      </c>
      <c r="G593">
        <v>3.4295100000000002E-2</v>
      </c>
      <c r="H593">
        <v>6.6852700000000001E-2</v>
      </c>
      <c r="I593">
        <v>5.1177E-2</v>
      </c>
      <c r="J593">
        <v>4.1262199999999999E-2</v>
      </c>
      <c r="K593">
        <v>4.3543989999999998E-2</v>
      </c>
      <c r="L593">
        <v>4.6945170502901999E-2</v>
      </c>
      <c r="M593">
        <v>4.9970341637339898E-2</v>
      </c>
      <c r="N593">
        <v>5.21911543403E-2</v>
      </c>
      <c r="O593">
        <v>5.3656225922539998E-2</v>
      </c>
      <c r="P593">
        <v>5.4305105681019997E-2</v>
      </c>
      <c r="Q593">
        <v>5.417374371092E-2</v>
      </c>
      <c r="R593">
        <v>0</v>
      </c>
      <c r="S593">
        <v>0</v>
      </c>
      <c r="T593">
        <v>0</v>
      </c>
      <c r="U593" t="s">
        <v>409</v>
      </c>
    </row>
    <row r="594" spans="1:21" x14ac:dyDescent="0.35">
      <c r="A594" t="s">
        <v>407</v>
      </c>
      <c r="B594" t="s">
        <v>23</v>
      </c>
      <c r="C594" t="str">
        <f>INDEX('GCAM Crosswalk'!M$5:M$36,MATCH(B594,'GCAM Crosswalk'!L$5:L$36,0))</f>
        <v>Brazil</v>
      </c>
      <c r="D594" t="s">
        <v>369</v>
      </c>
      <c r="E594" t="str">
        <f>INDEX('GCAM Crosswalk'!J$5:J$111,MATCH(D594,'GCAM Crosswalk'!I$5:I$111,0))</f>
        <v>Industry</v>
      </c>
      <c r="F594" t="s">
        <v>225</v>
      </c>
      <c r="G594">
        <v>5.7244499999999997E-2</v>
      </c>
      <c r="H594">
        <v>8.3723599999999995E-2</v>
      </c>
      <c r="I594">
        <v>8.7559700000000004E-2</v>
      </c>
      <c r="J594">
        <v>4.5208900000000003E-2</v>
      </c>
      <c r="K594">
        <v>4.7713329999999998E-2</v>
      </c>
      <c r="L594">
        <v>5.1450839999999998E-2</v>
      </c>
      <c r="M594">
        <v>5.4783190000000002E-2</v>
      </c>
      <c r="N594">
        <v>5.7230569999999897E-2</v>
      </c>
      <c r="O594">
        <v>5.8837059999999997E-2</v>
      </c>
      <c r="P594">
        <v>5.9533576999999997E-2</v>
      </c>
      <c r="Q594">
        <v>5.9362117999999998E-2</v>
      </c>
      <c r="R594">
        <v>0</v>
      </c>
      <c r="S594">
        <v>0</v>
      </c>
      <c r="T594">
        <v>0</v>
      </c>
      <c r="U594" t="s">
        <v>409</v>
      </c>
    </row>
    <row r="595" spans="1:21" x14ac:dyDescent="0.35">
      <c r="A595" t="s">
        <v>407</v>
      </c>
      <c r="B595" t="s">
        <v>23</v>
      </c>
      <c r="C595" t="str">
        <f>INDEX('GCAM Crosswalk'!M$5:M$36,MATCH(B595,'GCAM Crosswalk'!L$5:L$36,0))</f>
        <v>Brazil</v>
      </c>
      <c r="D595" t="s">
        <v>269</v>
      </c>
      <c r="E595" t="str">
        <f>INDEX('GCAM Crosswalk'!J$5:J$111,MATCH(D595,'GCAM Crosswalk'!I$5:I$111,0))</f>
        <v>Industry</v>
      </c>
      <c r="F595" t="s">
        <v>225</v>
      </c>
      <c r="G595">
        <v>1.40803E-2</v>
      </c>
      <c r="H595">
        <v>2.0204E-2</v>
      </c>
      <c r="I595">
        <v>2.7012899999999999E-2</v>
      </c>
      <c r="J595">
        <v>2.7012899999999999E-2</v>
      </c>
      <c r="K595">
        <v>2.4942599999999999E-2</v>
      </c>
      <c r="L595">
        <v>2.775325E-2</v>
      </c>
      <c r="M595">
        <v>3.1050879999999999E-2</v>
      </c>
      <c r="N595">
        <v>3.5155859999999997E-2</v>
      </c>
      <c r="O595">
        <v>3.8760530000000001E-2</v>
      </c>
      <c r="P595">
        <v>4.0749580000000001E-2</v>
      </c>
      <c r="Q595">
        <v>4.1729455999999998E-2</v>
      </c>
      <c r="R595">
        <v>0</v>
      </c>
      <c r="S595">
        <v>0</v>
      </c>
      <c r="T595">
        <v>0</v>
      </c>
      <c r="U595" t="s">
        <v>409</v>
      </c>
    </row>
    <row r="596" spans="1:21" x14ac:dyDescent="0.35">
      <c r="A596" t="s">
        <v>407</v>
      </c>
      <c r="B596" t="s">
        <v>23</v>
      </c>
      <c r="C596" t="str">
        <f>INDEX('GCAM Crosswalk'!M$5:M$36,MATCH(B596,'GCAM Crosswalk'!L$5:L$36,0))</f>
        <v>Brazil</v>
      </c>
      <c r="D596" t="s">
        <v>364</v>
      </c>
      <c r="E596" t="str">
        <f>INDEX('GCAM Crosswalk'!J$5:J$111,MATCH(D596,'GCAM Crosswalk'!I$5:I$111,0))</f>
        <v>Industry</v>
      </c>
      <c r="F596" t="s">
        <v>318</v>
      </c>
      <c r="G596">
        <v>1.2181300000000001E-2</v>
      </c>
      <c r="H596">
        <v>6.8231999999999998E-3</v>
      </c>
      <c r="I596">
        <v>6.7812999999999997E-3</v>
      </c>
      <c r="J596">
        <v>2.7628000000000002E-3</v>
      </c>
      <c r="K596">
        <v>2.8706979999999901E-3</v>
      </c>
      <c r="L596">
        <v>3.1012549999999998E-3</v>
      </c>
      <c r="M596">
        <v>3.3299839999999998E-3</v>
      </c>
      <c r="N596">
        <v>3.5135610000000001E-3</v>
      </c>
      <c r="O596">
        <v>3.6301953999999998E-3</v>
      </c>
      <c r="P596">
        <v>3.6943150000000001E-3</v>
      </c>
      <c r="Q596">
        <v>3.7032219500000001E-3</v>
      </c>
      <c r="R596">
        <v>0</v>
      </c>
      <c r="S596">
        <v>0</v>
      </c>
      <c r="T596">
        <v>0</v>
      </c>
      <c r="U596" t="s">
        <v>409</v>
      </c>
    </row>
    <row r="597" spans="1:21" x14ac:dyDescent="0.35">
      <c r="A597" t="s">
        <v>407</v>
      </c>
      <c r="B597" t="s">
        <v>23</v>
      </c>
      <c r="C597" t="str">
        <f>INDEX('GCAM Crosswalk'!M$5:M$36,MATCH(B597,'GCAM Crosswalk'!L$5:L$36,0))</f>
        <v>Brazil</v>
      </c>
      <c r="D597" t="s">
        <v>364</v>
      </c>
      <c r="E597" t="str">
        <f>INDEX('GCAM Crosswalk'!J$5:J$111,MATCH(D597,'GCAM Crosswalk'!I$5:I$111,0))</f>
        <v>Industry</v>
      </c>
      <c r="F597" t="s">
        <v>339</v>
      </c>
      <c r="G597">
        <v>3.5999999999999999E-3</v>
      </c>
      <c r="H597">
        <v>4.3534000000000003E-3</v>
      </c>
      <c r="I597">
        <v>5.3581000000000002E-3</v>
      </c>
      <c r="J597">
        <v>6.6975999999999997E-3</v>
      </c>
      <c r="K597">
        <v>6.94571399999999E-3</v>
      </c>
      <c r="L597">
        <v>7.3560539999999999E-3</v>
      </c>
      <c r="M597">
        <v>7.5910029999999998E-3</v>
      </c>
      <c r="N597">
        <v>7.4623780000000004E-3</v>
      </c>
      <c r="O597">
        <v>7.2930740000000001E-3</v>
      </c>
      <c r="P597">
        <v>7.3247199999999998E-3</v>
      </c>
      <c r="Q597">
        <v>7.4389812E-3</v>
      </c>
      <c r="R597">
        <v>0</v>
      </c>
      <c r="S597">
        <v>0</v>
      </c>
      <c r="T597">
        <v>0</v>
      </c>
      <c r="U597" t="s">
        <v>409</v>
      </c>
    </row>
    <row r="598" spans="1:21" x14ac:dyDescent="0.35">
      <c r="A598" t="s">
        <v>407</v>
      </c>
      <c r="B598" t="s">
        <v>23</v>
      </c>
      <c r="C598" t="str">
        <f>INDEX('GCAM Crosswalk'!M$5:M$36,MATCH(B598,'GCAM Crosswalk'!L$5:L$36,0))</f>
        <v>Brazil</v>
      </c>
      <c r="D598" t="s">
        <v>364</v>
      </c>
      <c r="E598" t="str">
        <f>INDEX('GCAM Crosswalk'!J$5:J$111,MATCH(D598,'GCAM Crosswalk'!I$5:I$111,0))</f>
        <v>Industry</v>
      </c>
      <c r="F598" t="s">
        <v>225</v>
      </c>
      <c r="G598">
        <v>4.7929699999999999E-2</v>
      </c>
      <c r="H598">
        <v>7.5934000000000001E-2</v>
      </c>
      <c r="I598">
        <v>8.6022299999999996E-2</v>
      </c>
      <c r="J598">
        <v>8.12084E-2</v>
      </c>
      <c r="K598">
        <v>8.3418609999999893E-2</v>
      </c>
      <c r="L598">
        <v>9.3558600000000006E-2</v>
      </c>
      <c r="M598">
        <v>0.10740726</v>
      </c>
      <c r="N598">
        <v>0.1261968</v>
      </c>
      <c r="O598">
        <v>0.14407845</v>
      </c>
      <c r="P598">
        <v>0.15579475600000001</v>
      </c>
      <c r="Q598">
        <v>0.16306384400000001</v>
      </c>
      <c r="R598">
        <v>0</v>
      </c>
      <c r="S598">
        <v>0</v>
      </c>
      <c r="T598">
        <v>0</v>
      </c>
      <c r="U598" t="s">
        <v>409</v>
      </c>
    </row>
    <row r="599" spans="1:21" x14ac:dyDescent="0.35">
      <c r="A599" t="s">
        <v>407</v>
      </c>
      <c r="B599" t="s">
        <v>23</v>
      </c>
      <c r="C599" t="str">
        <f>INDEX('GCAM Crosswalk'!M$5:M$36,MATCH(B599,'GCAM Crosswalk'!L$5:L$36,0))</f>
        <v>Brazil</v>
      </c>
      <c r="D599" t="s">
        <v>364</v>
      </c>
      <c r="E599" t="str">
        <f>INDEX('GCAM Crosswalk'!J$5:J$111,MATCH(D599,'GCAM Crosswalk'!I$5:I$111,0))</f>
        <v>Industry</v>
      </c>
      <c r="F599" t="s">
        <v>408</v>
      </c>
      <c r="G599">
        <v>1.3055E-3</v>
      </c>
      <c r="H599">
        <v>7.2678999999999994E-2</v>
      </c>
      <c r="I599">
        <v>7.87799E-2</v>
      </c>
      <c r="J599">
        <v>7.7030500000000002E-2</v>
      </c>
      <c r="K599">
        <v>8.0067390000000002E-2</v>
      </c>
      <c r="L599">
        <v>8.5084290000000007E-2</v>
      </c>
      <c r="M599">
        <v>8.8753200000000004E-2</v>
      </c>
      <c r="N599">
        <v>8.8782760000000002E-2</v>
      </c>
      <c r="O599">
        <v>8.7401060000000003E-2</v>
      </c>
      <c r="P599">
        <v>8.7785539999999995E-2</v>
      </c>
      <c r="Q599">
        <v>8.8262422999999895E-2</v>
      </c>
      <c r="R599">
        <v>0</v>
      </c>
      <c r="S599">
        <v>0</v>
      </c>
      <c r="T599">
        <v>0</v>
      </c>
      <c r="U599" t="s">
        <v>409</v>
      </c>
    </row>
    <row r="600" spans="1:21" x14ac:dyDescent="0.35">
      <c r="A600" t="s">
        <v>407</v>
      </c>
      <c r="B600" t="s">
        <v>23</v>
      </c>
      <c r="C600" t="str">
        <f>INDEX('GCAM Crosswalk'!M$5:M$36,MATCH(B600,'GCAM Crosswalk'!L$5:L$36,0))</f>
        <v>Brazil</v>
      </c>
      <c r="D600" t="s">
        <v>364</v>
      </c>
      <c r="E600" t="str">
        <f>INDEX('GCAM Crosswalk'!J$5:J$111,MATCH(D600,'GCAM Crosswalk'!I$5:I$111,0))</f>
        <v>Industry</v>
      </c>
      <c r="F600" t="s">
        <v>411</v>
      </c>
      <c r="G600">
        <v>9.9584900000000004E-2</v>
      </c>
      <c r="H600">
        <v>0.119259</v>
      </c>
      <c r="I600">
        <v>0.103562</v>
      </c>
      <c r="J600">
        <v>9.4101299999999999E-2</v>
      </c>
      <c r="K600">
        <v>9.7270640000000005E-2</v>
      </c>
      <c r="L600">
        <v>0.10207885999999999</v>
      </c>
      <c r="M600">
        <v>0.10365386</v>
      </c>
      <c r="N600">
        <v>9.9698679999999998E-2</v>
      </c>
      <c r="O600">
        <v>9.513481E-2</v>
      </c>
      <c r="P600">
        <v>9.4794654000000006E-2</v>
      </c>
      <c r="Q600">
        <v>9.6944362000000006E-2</v>
      </c>
      <c r="R600">
        <v>0</v>
      </c>
      <c r="S600">
        <v>0</v>
      </c>
      <c r="T600">
        <v>0</v>
      </c>
      <c r="U600" t="s">
        <v>409</v>
      </c>
    </row>
    <row r="601" spans="1:21" x14ac:dyDescent="0.35">
      <c r="A601" t="s">
        <v>407</v>
      </c>
      <c r="B601" t="s">
        <v>23</v>
      </c>
      <c r="C601" t="str">
        <f>INDEX('GCAM Crosswalk'!M$5:M$36,MATCH(B601,'GCAM Crosswalk'!L$5:L$36,0))</f>
        <v>Brazil</v>
      </c>
      <c r="D601" t="s">
        <v>367</v>
      </c>
      <c r="E601" t="str">
        <f>INDEX('GCAM Crosswalk'!J$5:J$111,MATCH(D601,'GCAM Crosswalk'!I$5:I$111,0))</f>
        <v>Industry</v>
      </c>
      <c r="F601" t="s">
        <v>408</v>
      </c>
      <c r="G601">
        <v>1.94702E-2</v>
      </c>
      <c r="H601">
        <v>8.6195999999999998E-3</v>
      </c>
      <c r="I601">
        <v>3.8498400000000002E-2</v>
      </c>
      <c r="J601">
        <v>8.6166999999999997E-3</v>
      </c>
      <c r="K601">
        <v>9.3865500000000004E-3</v>
      </c>
      <c r="L601">
        <v>1.0341299999999999E-2</v>
      </c>
      <c r="M601">
        <v>1.14094E-2</v>
      </c>
      <c r="N601">
        <v>1.1985600000000001E-2</v>
      </c>
      <c r="O601">
        <v>1.24797E-2</v>
      </c>
      <c r="P601">
        <v>1.3032500000000001E-2</v>
      </c>
      <c r="Q601">
        <v>1.3092700000000001E-2</v>
      </c>
      <c r="R601">
        <v>0</v>
      </c>
      <c r="S601">
        <v>0</v>
      </c>
      <c r="T601">
        <v>0</v>
      </c>
      <c r="U601" t="s">
        <v>409</v>
      </c>
    </row>
    <row r="602" spans="1:21" x14ac:dyDescent="0.35">
      <c r="A602" t="s">
        <v>407</v>
      </c>
      <c r="B602" t="s">
        <v>23</v>
      </c>
      <c r="C602" t="str">
        <f>INDEX('GCAM Crosswalk'!M$5:M$36,MATCH(B602,'GCAM Crosswalk'!L$5:L$36,0))</f>
        <v>Brazil</v>
      </c>
      <c r="D602" t="s">
        <v>367</v>
      </c>
      <c r="E602" t="str">
        <f>INDEX('GCAM Crosswalk'!J$5:J$111,MATCH(D602,'GCAM Crosswalk'!I$5:I$111,0))</f>
        <v>Industry</v>
      </c>
      <c r="F602" t="s">
        <v>411</v>
      </c>
      <c r="G602">
        <v>0.22123000000000001</v>
      </c>
      <c r="H602">
        <v>0.31214999999999998</v>
      </c>
      <c r="I602">
        <v>0.32303399999999999</v>
      </c>
      <c r="J602">
        <v>0.30139199999999999</v>
      </c>
      <c r="K602">
        <v>0.31118800000000002</v>
      </c>
      <c r="L602">
        <v>0.33608399999999999</v>
      </c>
      <c r="M602">
        <v>0.36203400000000002</v>
      </c>
      <c r="N602">
        <v>0.38833899999999999</v>
      </c>
      <c r="O602">
        <v>0.413489</v>
      </c>
      <c r="P602">
        <v>0.43547200000000003</v>
      </c>
      <c r="Q602">
        <v>0.45448899999999998</v>
      </c>
      <c r="R602">
        <v>0</v>
      </c>
      <c r="S602">
        <v>0</v>
      </c>
      <c r="T602">
        <v>0</v>
      </c>
      <c r="U602" t="s">
        <v>409</v>
      </c>
    </row>
    <row r="603" spans="1:21" x14ac:dyDescent="0.35">
      <c r="A603" t="s">
        <v>407</v>
      </c>
      <c r="B603" t="s">
        <v>23</v>
      </c>
      <c r="C603" t="str">
        <f>INDEX('GCAM Crosswalk'!M$5:M$36,MATCH(B603,'GCAM Crosswalk'!L$5:L$36,0))</f>
        <v>Brazil</v>
      </c>
      <c r="D603" t="s">
        <v>216</v>
      </c>
      <c r="E603" t="str">
        <f>INDEX('GCAM Crosswalk'!J$5:J$111,MATCH(D603,'GCAM Crosswalk'!I$5:I$111,0))</f>
        <v>Commercial</v>
      </c>
      <c r="F603" t="s">
        <v>225</v>
      </c>
      <c r="G603">
        <v>3.3450300000000002E-2</v>
      </c>
      <c r="H603">
        <v>7.3592400000000002E-2</v>
      </c>
      <c r="I603">
        <v>9.57924E-2</v>
      </c>
      <c r="J603">
        <v>0.124999</v>
      </c>
      <c r="K603">
        <v>0.1324736</v>
      </c>
      <c r="L603">
        <v>0.15520415999999901</v>
      </c>
      <c r="M603">
        <v>0.17434379</v>
      </c>
      <c r="N603">
        <v>0.18636628</v>
      </c>
      <c r="O603">
        <v>0.19588157</v>
      </c>
      <c r="P603">
        <v>0.20464019999999999</v>
      </c>
      <c r="Q603">
        <v>0.212225889999999</v>
      </c>
      <c r="R603">
        <v>0</v>
      </c>
      <c r="S603">
        <v>0</v>
      </c>
      <c r="T603">
        <v>0</v>
      </c>
      <c r="U603" t="s">
        <v>409</v>
      </c>
    </row>
    <row r="604" spans="1:21" x14ac:dyDescent="0.35">
      <c r="A604" t="s">
        <v>407</v>
      </c>
      <c r="B604" t="s">
        <v>23</v>
      </c>
      <c r="C604" t="str">
        <f>INDEX('GCAM Crosswalk'!M$5:M$36,MATCH(B604,'GCAM Crosswalk'!L$5:L$36,0))</f>
        <v>Brazil</v>
      </c>
      <c r="D604" t="s">
        <v>216</v>
      </c>
      <c r="E604" t="str">
        <f>INDEX('GCAM Crosswalk'!J$5:J$111,MATCH(D604,'GCAM Crosswalk'!I$5:I$111,0))</f>
        <v>Commercial</v>
      </c>
      <c r="F604" t="s">
        <v>408</v>
      </c>
      <c r="G604" s="3">
        <v>8.5070100000000004E-4</v>
      </c>
      <c r="H604">
        <v>3.8356000000000002E-3</v>
      </c>
      <c r="I604">
        <v>3.5571000000000001E-3</v>
      </c>
      <c r="J604">
        <v>2.1343E-3</v>
      </c>
      <c r="K604">
        <v>2.2318709999999999E-3</v>
      </c>
      <c r="L604">
        <v>2.4225430000000001E-3</v>
      </c>
      <c r="M604">
        <v>2.3866180000000001E-3</v>
      </c>
      <c r="N604">
        <v>2.1024065E-3</v>
      </c>
      <c r="O604">
        <v>1.822391E-3</v>
      </c>
      <c r="P604">
        <v>1.6006722000000001E-3</v>
      </c>
      <c r="Q604">
        <v>1.5151581E-3</v>
      </c>
      <c r="R604">
        <v>0</v>
      </c>
      <c r="S604">
        <v>0</v>
      </c>
      <c r="T604">
        <v>0</v>
      </c>
      <c r="U604" t="s">
        <v>409</v>
      </c>
    </row>
    <row r="605" spans="1:21" x14ac:dyDescent="0.35">
      <c r="A605" t="s">
        <v>407</v>
      </c>
      <c r="B605" t="s">
        <v>23</v>
      </c>
      <c r="C605" t="str">
        <f>INDEX('GCAM Crosswalk'!M$5:M$36,MATCH(B605,'GCAM Crosswalk'!L$5:L$36,0))</f>
        <v>Brazil</v>
      </c>
      <c r="D605" t="s">
        <v>218</v>
      </c>
      <c r="E605" t="str">
        <f>INDEX('GCAM Crosswalk'!J$5:J$111,MATCH(D605,'GCAM Crosswalk'!I$5:I$111,0))</f>
        <v>Commercial</v>
      </c>
      <c r="F605" t="s">
        <v>318</v>
      </c>
      <c r="G605">
        <v>2.8093900000000002E-3</v>
      </c>
      <c r="H605">
        <v>2.27349E-3</v>
      </c>
      <c r="I605">
        <v>2.8418100000000002E-3</v>
      </c>
      <c r="J605">
        <v>2.9717099999999998E-3</v>
      </c>
      <c r="K605">
        <v>3.039075E-3</v>
      </c>
      <c r="L605">
        <v>3.499041E-3</v>
      </c>
      <c r="M605">
        <v>3.77764999999999E-3</v>
      </c>
      <c r="N605">
        <v>3.8361619999999902E-3</v>
      </c>
      <c r="O605">
        <v>3.70952999999999E-3</v>
      </c>
      <c r="P605">
        <v>3.5163982000000001E-3</v>
      </c>
      <c r="Q605">
        <v>3.3007010000000001E-3</v>
      </c>
      <c r="R605">
        <v>0</v>
      </c>
      <c r="S605">
        <v>0</v>
      </c>
      <c r="T605">
        <v>0</v>
      </c>
      <c r="U605" t="s">
        <v>409</v>
      </c>
    </row>
    <row r="606" spans="1:21" x14ac:dyDescent="0.35">
      <c r="A606" t="s">
        <v>407</v>
      </c>
      <c r="B606" t="s">
        <v>23</v>
      </c>
      <c r="C606" t="str">
        <f>INDEX('GCAM Crosswalk'!M$5:M$36,MATCH(B606,'GCAM Crosswalk'!L$5:L$36,0))</f>
        <v>Brazil</v>
      </c>
      <c r="D606" t="s">
        <v>218</v>
      </c>
      <c r="E606" t="str">
        <f>INDEX('GCAM Crosswalk'!J$5:J$111,MATCH(D606,'GCAM Crosswalk'!I$5:I$111,0))</f>
        <v>Commercial</v>
      </c>
      <c r="F606" t="s">
        <v>225</v>
      </c>
      <c r="G606">
        <v>2.3281899999999999E-3</v>
      </c>
      <c r="H606">
        <v>5.1221699999999997E-3</v>
      </c>
      <c r="I606">
        <v>6.66732E-3</v>
      </c>
      <c r="J606">
        <v>8.7001300000000004E-3</v>
      </c>
      <c r="K606">
        <v>9.0475929999999996E-3</v>
      </c>
      <c r="L606">
        <v>1.0850462E-2</v>
      </c>
      <c r="M606">
        <v>1.2686114E-2</v>
      </c>
      <c r="N606">
        <v>1.4321779999999999E-2</v>
      </c>
      <c r="O606">
        <v>1.5775536E-2</v>
      </c>
      <c r="P606">
        <v>1.7150603E-2</v>
      </c>
      <c r="Q606">
        <v>1.8216515999999999E-2</v>
      </c>
      <c r="R606">
        <v>0</v>
      </c>
      <c r="S606">
        <v>0</v>
      </c>
      <c r="T606">
        <v>0</v>
      </c>
      <c r="U606" t="s">
        <v>409</v>
      </c>
    </row>
    <row r="607" spans="1:21" x14ac:dyDescent="0.35">
      <c r="A607" t="s">
        <v>407</v>
      </c>
      <c r="B607" t="s">
        <v>23</v>
      </c>
      <c r="C607" t="str">
        <f>INDEX('GCAM Crosswalk'!M$5:M$36,MATCH(B607,'GCAM Crosswalk'!L$5:L$36,0))</f>
        <v>Brazil</v>
      </c>
      <c r="D607" t="s">
        <v>218</v>
      </c>
      <c r="E607" t="str">
        <f>INDEX('GCAM Crosswalk'!J$5:J$111,MATCH(D607,'GCAM Crosswalk'!I$5:I$111,0))</f>
        <v>Commercial</v>
      </c>
      <c r="F607" t="s">
        <v>408</v>
      </c>
      <c r="G607" s="3">
        <v>1.85599E-4</v>
      </c>
      <c r="H607" s="3">
        <v>8.3669599999999995E-4</v>
      </c>
      <c r="I607" s="3">
        <v>7.7590199999999997E-4</v>
      </c>
      <c r="J607" s="3">
        <v>4.6560200000000002E-4</v>
      </c>
      <c r="K607" s="3">
        <v>4.7621549999999903E-4</v>
      </c>
      <c r="L607" s="3">
        <v>5.272435E-4</v>
      </c>
      <c r="M607" s="3">
        <v>5.5377759999999997E-4</v>
      </c>
      <c r="N607" s="3">
        <v>5.5316649999999996E-4</v>
      </c>
      <c r="O607" s="3">
        <v>5.4094419999999998E-4</v>
      </c>
      <c r="P607" s="3">
        <v>5.3584409999999998E-4</v>
      </c>
      <c r="Q607" s="3">
        <v>5.3209622000000001E-4</v>
      </c>
      <c r="R607">
        <v>0</v>
      </c>
      <c r="S607">
        <v>0</v>
      </c>
      <c r="T607">
        <v>0</v>
      </c>
      <c r="U607" t="s">
        <v>409</v>
      </c>
    </row>
    <row r="608" spans="1:21" x14ac:dyDescent="0.35">
      <c r="A608" t="s">
        <v>407</v>
      </c>
      <c r="B608" t="s">
        <v>23</v>
      </c>
      <c r="C608" t="str">
        <f>INDEX('GCAM Crosswalk'!M$5:M$36,MATCH(B608,'GCAM Crosswalk'!L$5:L$36,0))</f>
        <v>Brazil</v>
      </c>
      <c r="D608" t="s">
        <v>218</v>
      </c>
      <c r="E608" t="str">
        <f>INDEX('GCAM Crosswalk'!J$5:J$111,MATCH(D608,'GCAM Crosswalk'!I$5:I$111,0))</f>
        <v>Commercial</v>
      </c>
      <c r="F608" t="s">
        <v>410</v>
      </c>
      <c r="G608">
        <v>0</v>
      </c>
      <c r="H608">
        <v>0</v>
      </c>
      <c r="I608">
        <v>0</v>
      </c>
      <c r="J608">
        <v>0</v>
      </c>
      <c r="K608">
        <v>0</v>
      </c>
      <c r="L608" s="3">
        <v>2.48156E-8</v>
      </c>
      <c r="M608" s="3">
        <v>3.62522E-7</v>
      </c>
      <c r="N608" s="3">
        <v>6.5552700000000002E-7</v>
      </c>
      <c r="O608" s="3">
        <v>9.4447700000000002E-7</v>
      </c>
      <c r="P608" s="3">
        <v>1.1633900000000001E-6</v>
      </c>
      <c r="Q608" s="3">
        <v>1.30701E-6</v>
      </c>
      <c r="R608">
        <v>0</v>
      </c>
      <c r="S608">
        <v>0</v>
      </c>
      <c r="T608">
        <v>0</v>
      </c>
      <c r="U608" t="s">
        <v>409</v>
      </c>
    </row>
    <row r="609" spans="1:21" x14ac:dyDescent="0.35">
      <c r="A609" t="s">
        <v>407</v>
      </c>
      <c r="B609" t="s">
        <v>23</v>
      </c>
      <c r="C609" t="str">
        <f>INDEX('GCAM Crosswalk'!M$5:M$36,MATCH(B609,'GCAM Crosswalk'!L$5:L$36,0))</f>
        <v>Brazil</v>
      </c>
      <c r="D609" t="s">
        <v>218</v>
      </c>
      <c r="E609" t="str">
        <f>INDEX('GCAM Crosswalk'!J$5:J$111,MATCH(D609,'GCAM Crosswalk'!I$5:I$111,0))</f>
        <v>Commercial</v>
      </c>
      <c r="F609" t="s">
        <v>411</v>
      </c>
      <c r="G609">
        <v>4.5655799999999996E-3</v>
      </c>
      <c r="H609">
        <v>4.3003800000000003E-3</v>
      </c>
      <c r="I609">
        <v>3.0353099999999998E-3</v>
      </c>
      <c r="J609">
        <v>2.8055100000000002E-3</v>
      </c>
      <c r="K609">
        <v>2.8458160000000001E-3</v>
      </c>
      <c r="L609">
        <v>3.0709040000000002E-3</v>
      </c>
      <c r="M609">
        <v>3.1209689999999999E-3</v>
      </c>
      <c r="N609">
        <v>3.0294279999999998E-3</v>
      </c>
      <c r="O609">
        <v>2.9031157999999998E-3</v>
      </c>
      <c r="P609">
        <v>2.8533929E-3</v>
      </c>
      <c r="Q609">
        <v>2.8791903999999999E-3</v>
      </c>
      <c r="R609">
        <v>0</v>
      </c>
      <c r="S609">
        <v>0</v>
      </c>
      <c r="T609">
        <v>0</v>
      </c>
      <c r="U609" t="s">
        <v>409</v>
      </c>
    </row>
    <row r="610" spans="1:21" x14ac:dyDescent="0.35">
      <c r="A610" t="s">
        <v>407</v>
      </c>
      <c r="B610" t="s">
        <v>23</v>
      </c>
      <c r="C610" t="str">
        <f>INDEX('GCAM Crosswalk'!M$5:M$36,MATCH(B610,'GCAM Crosswalk'!L$5:L$36,0))</f>
        <v>Brazil</v>
      </c>
      <c r="D610" t="s">
        <v>319</v>
      </c>
      <c r="E610" t="str">
        <f>INDEX('GCAM Crosswalk'!J$5:J$111,MATCH(D610,'GCAM Crosswalk'!I$5:I$111,0))</f>
        <v>Commercial</v>
      </c>
      <c r="F610" t="s">
        <v>318</v>
      </c>
      <c r="G610">
        <v>4.4324000000000004E-3</v>
      </c>
      <c r="H610">
        <v>3.5869000000000001E-3</v>
      </c>
      <c r="I610">
        <v>4.4837000000000002E-3</v>
      </c>
      <c r="J610">
        <v>4.6886000000000002E-3</v>
      </c>
      <c r="K610">
        <v>5.041116E-3</v>
      </c>
      <c r="L610">
        <v>5.93021E-3</v>
      </c>
      <c r="M610">
        <v>6.3789650000000003E-3</v>
      </c>
      <c r="N610">
        <v>6.3590779999999998E-3</v>
      </c>
      <c r="O610">
        <v>6.1665599999999997E-3</v>
      </c>
      <c r="P610">
        <v>5.8159889999999997E-3</v>
      </c>
      <c r="Q610">
        <v>5.598731E-3</v>
      </c>
      <c r="R610">
        <v>0</v>
      </c>
      <c r="S610">
        <v>0</v>
      </c>
      <c r="T610">
        <v>0</v>
      </c>
      <c r="U610" t="s">
        <v>409</v>
      </c>
    </row>
    <row r="611" spans="1:21" x14ac:dyDescent="0.35">
      <c r="A611" t="s">
        <v>407</v>
      </c>
      <c r="B611" t="s">
        <v>23</v>
      </c>
      <c r="C611" t="str">
        <f>INDEX('GCAM Crosswalk'!M$5:M$36,MATCH(B611,'GCAM Crosswalk'!L$5:L$36,0))</f>
        <v>Brazil</v>
      </c>
      <c r="D611" t="s">
        <v>319</v>
      </c>
      <c r="E611" t="str">
        <f>INDEX('GCAM Crosswalk'!J$5:J$111,MATCH(D611,'GCAM Crosswalk'!I$5:I$111,0))</f>
        <v>Commercial</v>
      </c>
      <c r="F611" t="s">
        <v>225</v>
      </c>
      <c r="G611">
        <v>7.4184600000000003E-2</v>
      </c>
      <c r="H611">
        <v>0.16320999999999999</v>
      </c>
      <c r="I611">
        <v>0.21244399999999999</v>
      </c>
      <c r="J611">
        <v>0.27721699999999999</v>
      </c>
      <c r="K611">
        <v>0.3065021</v>
      </c>
      <c r="L611">
        <v>0.38335569999999902</v>
      </c>
      <c r="M611">
        <v>0.46276800000000001</v>
      </c>
      <c r="N611">
        <v>0.53194929999999996</v>
      </c>
      <c r="O611">
        <v>0.59799849999999999</v>
      </c>
      <c r="P611">
        <v>0.66781259000000004</v>
      </c>
      <c r="Q611">
        <v>0.73317920000000003</v>
      </c>
      <c r="R611">
        <v>0</v>
      </c>
      <c r="S611">
        <v>0</v>
      </c>
      <c r="T611">
        <v>0</v>
      </c>
      <c r="U611" t="s">
        <v>409</v>
      </c>
    </row>
    <row r="612" spans="1:21" x14ac:dyDescent="0.35">
      <c r="A612" t="s">
        <v>407</v>
      </c>
      <c r="B612" t="s">
        <v>23</v>
      </c>
      <c r="C612" t="str">
        <f>INDEX('GCAM Crosswalk'!M$5:M$36,MATCH(B612,'GCAM Crosswalk'!L$5:L$36,0))</f>
        <v>Brazil</v>
      </c>
      <c r="D612" t="s">
        <v>319</v>
      </c>
      <c r="E612" t="str">
        <f>INDEX('GCAM Crosswalk'!J$5:J$111,MATCH(D612,'GCAM Crosswalk'!I$5:I$111,0))</f>
        <v>Commercial</v>
      </c>
      <c r="F612" t="s">
        <v>408</v>
      </c>
      <c r="G612">
        <v>1.5133E-3</v>
      </c>
      <c r="H612">
        <v>6.8234999999999997E-3</v>
      </c>
      <c r="I612">
        <v>6.3280000000000003E-3</v>
      </c>
      <c r="J612">
        <v>3.7967999999999999E-3</v>
      </c>
      <c r="K612">
        <v>4.0834210000000003E-3</v>
      </c>
      <c r="L612">
        <v>4.6262300000000003E-3</v>
      </c>
      <c r="M612">
        <v>4.8637860000000002E-3</v>
      </c>
      <c r="N612">
        <v>4.8209749999999999E-3</v>
      </c>
      <c r="O612">
        <v>4.8068929999999996E-3</v>
      </c>
      <c r="P612">
        <v>4.8406810000000003E-3</v>
      </c>
      <c r="Q612">
        <v>5.0112769999999997E-3</v>
      </c>
      <c r="R612">
        <v>0</v>
      </c>
      <c r="S612">
        <v>0</v>
      </c>
      <c r="T612">
        <v>0</v>
      </c>
      <c r="U612" t="s">
        <v>409</v>
      </c>
    </row>
    <row r="613" spans="1:21" x14ac:dyDescent="0.35">
      <c r="A613" t="s">
        <v>407</v>
      </c>
      <c r="B613" t="s">
        <v>23</v>
      </c>
      <c r="C613" t="str">
        <f>INDEX('GCAM Crosswalk'!M$5:M$36,MATCH(B613,'GCAM Crosswalk'!L$5:L$36,0))</f>
        <v>Brazil</v>
      </c>
      <c r="D613" t="s">
        <v>319</v>
      </c>
      <c r="E613" t="str">
        <f>INDEX('GCAM Crosswalk'!J$5:J$111,MATCH(D613,'GCAM Crosswalk'!I$5:I$111,0))</f>
        <v>Commercial</v>
      </c>
      <c r="F613" t="s">
        <v>410</v>
      </c>
      <c r="G613">
        <v>0</v>
      </c>
      <c r="H613">
        <v>0</v>
      </c>
      <c r="I613">
        <v>0</v>
      </c>
      <c r="J613">
        <v>0</v>
      </c>
      <c r="K613">
        <v>0</v>
      </c>
      <c r="L613" s="3">
        <v>4.34142E-7</v>
      </c>
      <c r="M613" s="3">
        <v>6.0417400000000004E-6</v>
      </c>
      <c r="N613" s="3">
        <v>1.05057E-5</v>
      </c>
      <c r="O613" s="3">
        <v>1.43765E-5</v>
      </c>
      <c r="P613" s="3">
        <v>1.9730800000000001E-5</v>
      </c>
      <c r="Q613" s="3">
        <v>2.3064199999999998E-5</v>
      </c>
      <c r="R613">
        <v>0</v>
      </c>
      <c r="S613">
        <v>0</v>
      </c>
      <c r="T613">
        <v>0</v>
      </c>
      <c r="U613" t="s">
        <v>409</v>
      </c>
    </row>
    <row r="614" spans="1:21" x14ac:dyDescent="0.35">
      <c r="A614" t="s">
        <v>407</v>
      </c>
      <c r="B614" t="s">
        <v>23</v>
      </c>
      <c r="C614" t="str">
        <f>INDEX('GCAM Crosswalk'!M$5:M$36,MATCH(B614,'GCAM Crosswalk'!L$5:L$36,0))</f>
        <v>Brazil</v>
      </c>
      <c r="D614" t="s">
        <v>319</v>
      </c>
      <c r="E614" t="str">
        <f>INDEX('GCAM Crosswalk'!J$5:J$111,MATCH(D614,'GCAM Crosswalk'!I$5:I$111,0))</f>
        <v>Commercial</v>
      </c>
      <c r="F614" t="s">
        <v>411</v>
      </c>
      <c r="G614">
        <v>4.27885E-2</v>
      </c>
      <c r="H614">
        <v>4.0303100000000001E-2</v>
      </c>
      <c r="I614">
        <v>2.8446300000000001E-2</v>
      </c>
      <c r="J614">
        <v>2.62931E-2</v>
      </c>
      <c r="K614">
        <v>2.793938E-2</v>
      </c>
      <c r="L614">
        <v>3.02366099999999E-2</v>
      </c>
      <c r="M614">
        <v>2.9512839999999999E-2</v>
      </c>
      <c r="N614">
        <v>2.672739E-2</v>
      </c>
      <c r="O614">
        <v>2.4476009999999999E-2</v>
      </c>
      <c r="P614">
        <v>2.2686403000000001E-2</v>
      </c>
      <c r="Q614">
        <v>2.2877208999999999E-2</v>
      </c>
      <c r="R614">
        <v>0</v>
      </c>
      <c r="S614">
        <v>0</v>
      </c>
      <c r="T614">
        <v>0</v>
      </c>
      <c r="U614" t="s">
        <v>409</v>
      </c>
    </row>
    <row r="615" spans="1:21" x14ac:dyDescent="0.35">
      <c r="A615" t="s">
        <v>407</v>
      </c>
      <c r="B615" t="s">
        <v>23</v>
      </c>
      <c r="C615" t="str">
        <f>INDEX('GCAM Crosswalk'!M$5:M$36,MATCH(B615,'GCAM Crosswalk'!L$5:L$36,0))</f>
        <v>Brazil</v>
      </c>
      <c r="D615" t="s">
        <v>351</v>
      </c>
      <c r="E615" t="str">
        <f>INDEX('GCAM Crosswalk'!J$5:J$111,MATCH(D615,'GCAM Crosswalk'!I$5:I$111,0))</f>
        <v>Industry</v>
      </c>
      <c r="F615" t="s">
        <v>225</v>
      </c>
      <c r="G615">
        <v>0</v>
      </c>
      <c r="H615">
        <v>0</v>
      </c>
      <c r="I615">
        <v>0</v>
      </c>
      <c r="J615">
        <v>0</v>
      </c>
      <c r="K615">
        <v>0</v>
      </c>
      <c r="L615" s="3">
        <v>1.1168299999999999E-5</v>
      </c>
      <c r="M615" s="3">
        <v>4.6905849999999997E-5</v>
      </c>
      <c r="N615" s="3">
        <v>1.2580276999999901E-4</v>
      </c>
      <c r="O615" s="3">
        <v>2.7602178999999998E-4</v>
      </c>
      <c r="P615" s="3">
        <v>5.2674250999999999E-4</v>
      </c>
      <c r="Q615" s="3">
        <v>9.0346769999999897E-4</v>
      </c>
      <c r="R615">
        <v>0</v>
      </c>
      <c r="S615">
        <v>0</v>
      </c>
      <c r="T615">
        <v>0</v>
      </c>
      <c r="U615" t="s">
        <v>409</v>
      </c>
    </row>
    <row r="616" spans="1:21" x14ac:dyDescent="0.35">
      <c r="A616" t="s">
        <v>407</v>
      </c>
      <c r="B616" t="s">
        <v>23</v>
      </c>
      <c r="C616" t="str">
        <f>INDEX('GCAM Crosswalk'!M$5:M$36,MATCH(B616,'GCAM Crosswalk'!L$5:L$36,0))</f>
        <v>Brazil</v>
      </c>
      <c r="D616" t="s">
        <v>351</v>
      </c>
      <c r="E616" t="str">
        <f>INDEX('GCAM Crosswalk'!J$5:J$111,MATCH(D616,'GCAM Crosswalk'!I$5:I$111,0))</f>
        <v>Industry</v>
      </c>
      <c r="F616" t="s">
        <v>410</v>
      </c>
      <c r="G616">
        <v>0</v>
      </c>
      <c r="H616">
        <v>0</v>
      </c>
      <c r="I616">
        <v>0</v>
      </c>
      <c r="J616">
        <v>0</v>
      </c>
      <c r="K616">
        <v>0</v>
      </c>
      <c r="L616" s="3">
        <v>4.6991199999999998E-5</v>
      </c>
      <c r="M616" s="3">
        <v>1.6616579999999999E-4</v>
      </c>
      <c r="N616" s="3">
        <v>3.7039159999999898E-4</v>
      </c>
      <c r="O616" s="3">
        <v>6.4456569999999996E-4</v>
      </c>
      <c r="P616" s="3">
        <v>9.4681219999999996E-4</v>
      </c>
      <c r="Q616">
        <v>1.2464109E-3</v>
      </c>
      <c r="R616">
        <v>0</v>
      </c>
      <c r="S616">
        <v>0</v>
      </c>
      <c r="T616">
        <v>0</v>
      </c>
      <c r="U616" t="s">
        <v>409</v>
      </c>
    </row>
    <row r="617" spans="1:21" x14ac:dyDescent="0.35">
      <c r="A617" t="s">
        <v>407</v>
      </c>
      <c r="B617" t="s">
        <v>23</v>
      </c>
      <c r="C617" t="str">
        <f>INDEX('GCAM Crosswalk'!M$5:M$36,MATCH(B617,'GCAM Crosswalk'!L$5:L$36,0))</f>
        <v>Brazil</v>
      </c>
      <c r="D617" t="s">
        <v>351</v>
      </c>
      <c r="E617" t="str">
        <f>INDEX('GCAM Crosswalk'!J$5:J$111,MATCH(D617,'GCAM Crosswalk'!I$5:I$111,0))</f>
        <v>Industry</v>
      </c>
      <c r="F617" t="s">
        <v>411</v>
      </c>
      <c r="G617">
        <v>0</v>
      </c>
      <c r="H617">
        <v>0</v>
      </c>
      <c r="I617">
        <v>0</v>
      </c>
      <c r="J617">
        <v>0</v>
      </c>
      <c r="K617">
        <v>1.4067800000000001E-3</v>
      </c>
      <c r="L617">
        <v>2.6782199999999998E-3</v>
      </c>
      <c r="M617">
        <v>3.7675809999999999E-3</v>
      </c>
      <c r="N617">
        <v>4.6075189999999896E-3</v>
      </c>
      <c r="O617">
        <v>5.12125899999999E-3</v>
      </c>
      <c r="P617">
        <v>5.3243500000000003E-3</v>
      </c>
      <c r="Q617">
        <v>5.2205999999999997E-3</v>
      </c>
      <c r="R617">
        <v>0</v>
      </c>
      <c r="S617">
        <v>0</v>
      </c>
      <c r="T617">
        <v>0</v>
      </c>
      <c r="U617" t="s">
        <v>409</v>
      </c>
    </row>
    <row r="618" spans="1:21" x14ac:dyDescent="0.35">
      <c r="A618" t="s">
        <v>407</v>
      </c>
      <c r="B618" t="s">
        <v>23</v>
      </c>
      <c r="C618" t="str">
        <f>INDEX('GCAM Crosswalk'!M$5:M$36,MATCH(B618,'GCAM Crosswalk'!L$5:L$36,0))</f>
        <v>Brazil</v>
      </c>
      <c r="D618" t="s">
        <v>412</v>
      </c>
      <c r="E618" t="e">
        <f>INDEX('GCAM Crosswalk'!J$5:J$111,MATCH(D618,'GCAM Crosswalk'!I$5:I$111,0))</f>
        <v>#N/A</v>
      </c>
      <c r="F618" t="s">
        <v>411</v>
      </c>
      <c r="G618">
        <v>5.1655199999999998E-2</v>
      </c>
      <c r="H618">
        <v>6.1157499999999997E-2</v>
      </c>
      <c r="I618">
        <v>0.116455</v>
      </c>
      <c r="J618">
        <v>8.1166500000000003E-2</v>
      </c>
      <c r="K618">
        <v>7.8389E-2</v>
      </c>
      <c r="L618">
        <v>7.6082499999999997E-2</v>
      </c>
      <c r="M618">
        <v>7.4160400000000001E-2</v>
      </c>
      <c r="N618">
        <v>7.2267899999999996E-2</v>
      </c>
      <c r="O618">
        <v>6.9912299999999997E-2</v>
      </c>
      <c r="P618">
        <v>6.7421300000000003E-2</v>
      </c>
      <c r="Q618">
        <v>6.4942700000000006E-2</v>
      </c>
      <c r="R618">
        <v>0</v>
      </c>
      <c r="S618">
        <v>0</v>
      </c>
      <c r="T618">
        <v>0</v>
      </c>
      <c r="U618" t="s">
        <v>409</v>
      </c>
    </row>
    <row r="619" spans="1:21" x14ac:dyDescent="0.35">
      <c r="A619" t="s">
        <v>407</v>
      </c>
      <c r="B619" t="s">
        <v>23</v>
      </c>
      <c r="C619" t="str">
        <f>INDEX('GCAM Crosswalk'!M$5:M$36,MATCH(B619,'GCAM Crosswalk'!L$5:L$36,0))</f>
        <v>Brazil</v>
      </c>
      <c r="D619" t="s">
        <v>352</v>
      </c>
      <c r="E619" t="str">
        <f>INDEX('GCAM Crosswalk'!J$5:J$111,MATCH(D619,'GCAM Crosswalk'!I$5:I$111,0))</f>
        <v>Industry</v>
      </c>
      <c r="F619" t="s">
        <v>225</v>
      </c>
      <c r="G619" s="3">
        <v>6.2252300000000004E-4</v>
      </c>
      <c r="H619" s="3">
        <v>6.03701E-4</v>
      </c>
      <c r="I619" s="3">
        <v>4.7292200000000002E-4</v>
      </c>
      <c r="J619" s="3">
        <v>3.4214400000000001E-4</v>
      </c>
      <c r="K619" s="3">
        <v>3.58604E-4</v>
      </c>
      <c r="L619" s="3">
        <v>3.9101899999999999E-4</v>
      </c>
      <c r="M619" s="3">
        <v>4.2556799999999997E-4</v>
      </c>
      <c r="N619" s="3">
        <v>4.6281000000000002E-4</v>
      </c>
      <c r="O619" s="3">
        <v>4.9999400000000002E-4</v>
      </c>
      <c r="P619" s="3">
        <v>5.2885599999999997E-4</v>
      </c>
      <c r="Q619" s="3">
        <v>5.5232299999999996E-4</v>
      </c>
      <c r="R619">
        <v>0</v>
      </c>
      <c r="S619">
        <v>0</v>
      </c>
      <c r="T619">
        <v>0</v>
      </c>
      <c r="U619" t="s">
        <v>409</v>
      </c>
    </row>
    <row r="620" spans="1:21" x14ac:dyDescent="0.35">
      <c r="A620" t="s">
        <v>407</v>
      </c>
      <c r="B620" t="s">
        <v>23</v>
      </c>
      <c r="C620" t="str">
        <f>INDEX('GCAM Crosswalk'!M$5:M$36,MATCH(B620,'GCAM Crosswalk'!L$5:L$36,0))</f>
        <v>Brazil</v>
      </c>
      <c r="D620" t="s">
        <v>352</v>
      </c>
      <c r="E620" t="str">
        <f>INDEX('GCAM Crosswalk'!J$5:J$111,MATCH(D620,'GCAM Crosswalk'!I$5:I$111,0))</f>
        <v>Industry</v>
      </c>
      <c r="F620" t="s">
        <v>408</v>
      </c>
      <c r="G620" s="3">
        <v>9.4931200000000003E-5</v>
      </c>
      <c r="H620" s="3">
        <v>4.1837200000000003E-4</v>
      </c>
      <c r="I620" s="3">
        <v>4.8128199999999998E-4</v>
      </c>
      <c r="J620" s="3">
        <v>5.0787200000000003E-4</v>
      </c>
      <c r="K620" s="3">
        <v>5.3275900000000005E-4</v>
      </c>
      <c r="L620" s="3">
        <v>5.7412100000000003E-4</v>
      </c>
      <c r="M620" s="3">
        <v>6.37497E-4</v>
      </c>
      <c r="N620" s="3">
        <v>6.9964599999999995E-4</v>
      </c>
      <c r="O620" s="3">
        <v>7.5434799999999995E-4</v>
      </c>
      <c r="P620" s="3">
        <v>8.0861400000000003E-4</v>
      </c>
      <c r="Q620" s="3">
        <v>8.43241E-4</v>
      </c>
      <c r="R620">
        <v>0</v>
      </c>
      <c r="S620">
        <v>0</v>
      </c>
      <c r="T620">
        <v>0</v>
      </c>
      <c r="U620" t="s">
        <v>409</v>
      </c>
    </row>
    <row r="621" spans="1:21" x14ac:dyDescent="0.35">
      <c r="A621" t="s">
        <v>407</v>
      </c>
      <c r="B621" t="s">
        <v>23</v>
      </c>
      <c r="C621" t="str">
        <f>INDEX('GCAM Crosswalk'!M$5:M$36,MATCH(B621,'GCAM Crosswalk'!L$5:L$36,0))</f>
        <v>Brazil</v>
      </c>
      <c r="D621" t="s">
        <v>352</v>
      </c>
      <c r="E621" t="str">
        <f>INDEX('GCAM Crosswalk'!J$5:J$111,MATCH(D621,'GCAM Crosswalk'!I$5:I$111,0))</f>
        <v>Industry</v>
      </c>
      <c r="F621" t="s">
        <v>411</v>
      </c>
      <c r="G621" s="3">
        <v>6.1804899999999996E-4</v>
      </c>
      <c r="H621" s="3">
        <v>7.2239600000000004E-4</v>
      </c>
      <c r="I621" s="3">
        <v>6.5948500000000002E-4</v>
      </c>
      <c r="J621" s="3">
        <v>6.3289599999999998E-4</v>
      </c>
      <c r="K621" s="3">
        <v>6.3070900000000002E-4</v>
      </c>
      <c r="L621" s="3">
        <v>6.6621300000000003E-4</v>
      </c>
      <c r="M621" s="3">
        <v>7.2339300000000002E-4</v>
      </c>
      <c r="N621" s="3">
        <v>8.0959800000000002E-4</v>
      </c>
      <c r="O621" s="3">
        <v>8.9065499999999996E-4</v>
      </c>
      <c r="P621" s="3">
        <v>9.6226299999999999E-4</v>
      </c>
      <c r="Q621">
        <v>1.0396800000000001E-3</v>
      </c>
      <c r="R621">
        <v>0</v>
      </c>
      <c r="S621">
        <v>0</v>
      </c>
      <c r="T621">
        <v>0</v>
      </c>
      <c r="U621" t="s">
        <v>409</v>
      </c>
    </row>
    <row r="622" spans="1:21" x14ac:dyDescent="0.35">
      <c r="A622" t="s">
        <v>407</v>
      </c>
      <c r="B622" t="s">
        <v>23</v>
      </c>
      <c r="C622" t="str">
        <f>INDEX('GCAM Crosswalk'!M$5:M$36,MATCH(B622,'GCAM Crosswalk'!L$5:L$36,0))</f>
        <v>Brazil</v>
      </c>
      <c r="D622" t="s">
        <v>370</v>
      </c>
      <c r="E622" t="str">
        <f>INDEX('GCAM Crosswalk'!J$5:J$111,MATCH(D622,'GCAM Crosswalk'!I$5:I$111,0))</f>
        <v>Industry</v>
      </c>
      <c r="F622" t="s">
        <v>225</v>
      </c>
      <c r="G622">
        <v>2.20733E-3</v>
      </c>
      <c r="H622">
        <v>3.28123E-3</v>
      </c>
      <c r="I622">
        <v>4.6978599999999999E-3</v>
      </c>
      <c r="J622">
        <v>4.5465100000000001E-3</v>
      </c>
      <c r="K622">
        <v>6.9868100000000004E-3</v>
      </c>
      <c r="L622">
        <v>9.6970500000000005E-3</v>
      </c>
      <c r="M622">
        <v>1.22389E-2</v>
      </c>
      <c r="N622">
        <v>1.4635799999999999E-2</v>
      </c>
      <c r="O622">
        <v>1.6976100000000001E-2</v>
      </c>
      <c r="P622">
        <v>1.92102E-2</v>
      </c>
      <c r="Q622">
        <v>2.1276099999999999E-2</v>
      </c>
      <c r="R622">
        <v>0</v>
      </c>
      <c r="S622">
        <v>0</v>
      </c>
      <c r="T622">
        <v>0</v>
      </c>
      <c r="U622" t="s">
        <v>409</v>
      </c>
    </row>
    <row r="623" spans="1:21" x14ac:dyDescent="0.35">
      <c r="A623" t="s">
        <v>407</v>
      </c>
      <c r="B623" t="s">
        <v>23</v>
      </c>
      <c r="C623" t="str">
        <f>INDEX('GCAM Crosswalk'!M$5:M$36,MATCH(B623,'GCAM Crosswalk'!L$5:L$36,0))</f>
        <v>Brazil</v>
      </c>
      <c r="D623" t="s">
        <v>371</v>
      </c>
      <c r="E623" t="str">
        <f>INDEX('GCAM Crosswalk'!J$5:J$111,MATCH(D623,'GCAM Crosswalk'!I$5:I$111,0))</f>
        <v>Industry</v>
      </c>
      <c r="F623" t="s">
        <v>225</v>
      </c>
      <c r="G623">
        <v>2.1335299999999998E-3</v>
      </c>
      <c r="H623">
        <v>2.8666500000000001E-3</v>
      </c>
      <c r="I623">
        <v>3.7043000000000002E-3</v>
      </c>
      <c r="J623">
        <v>3.5848099999999999E-3</v>
      </c>
      <c r="K623">
        <v>3.6374900000000002E-3</v>
      </c>
      <c r="L623">
        <v>4.0194699999999998E-3</v>
      </c>
      <c r="M623">
        <v>4.3849099999999997E-3</v>
      </c>
      <c r="N623">
        <v>4.7194200000000002E-3</v>
      </c>
      <c r="O623">
        <v>5.0169699999999999E-3</v>
      </c>
      <c r="P623">
        <v>5.2797399999999998E-3</v>
      </c>
      <c r="Q623">
        <v>5.4996300000000001E-3</v>
      </c>
      <c r="R623">
        <v>0</v>
      </c>
      <c r="S623">
        <v>0</v>
      </c>
      <c r="T623">
        <v>0</v>
      </c>
      <c r="U623" t="s">
        <v>409</v>
      </c>
    </row>
    <row r="624" spans="1:21" x14ac:dyDescent="0.35">
      <c r="A624" t="s">
        <v>407</v>
      </c>
      <c r="B624" t="s">
        <v>23</v>
      </c>
      <c r="C624" t="str">
        <f>INDEX('GCAM Crosswalk'!M$5:M$36,MATCH(B624,'GCAM Crosswalk'!L$5:L$36,0))</f>
        <v>Brazil</v>
      </c>
      <c r="D624" t="s">
        <v>372</v>
      </c>
      <c r="E624" t="str">
        <f>INDEX('GCAM Crosswalk'!J$5:J$111,MATCH(D624,'GCAM Crosswalk'!I$5:I$111,0))</f>
        <v>Industry</v>
      </c>
      <c r="F624" t="s">
        <v>225</v>
      </c>
      <c r="G624">
        <v>3.9735600000000001E-3</v>
      </c>
      <c r="H624">
        <v>5.3389300000000004E-3</v>
      </c>
      <c r="I624">
        <v>6.8990099999999997E-3</v>
      </c>
      <c r="J624">
        <v>6.6764600000000004E-3</v>
      </c>
      <c r="K624">
        <v>6.7745799999999997E-3</v>
      </c>
      <c r="L624">
        <v>7.4859899999999997E-3</v>
      </c>
      <c r="M624">
        <v>8.1665899999999996E-3</v>
      </c>
      <c r="N624">
        <v>8.7895999999999998E-3</v>
      </c>
      <c r="O624">
        <v>9.3437699999999995E-3</v>
      </c>
      <c r="P624">
        <v>9.8331400000000006E-3</v>
      </c>
      <c r="Q624">
        <v>1.02427E-2</v>
      </c>
      <c r="R624">
        <v>0</v>
      </c>
      <c r="S624">
        <v>0</v>
      </c>
      <c r="T624">
        <v>0</v>
      </c>
      <c r="U624" t="s">
        <v>409</v>
      </c>
    </row>
    <row r="625" spans="1:21" x14ac:dyDescent="0.35">
      <c r="A625" t="s">
        <v>407</v>
      </c>
      <c r="B625" t="s">
        <v>23</v>
      </c>
      <c r="C625" t="str">
        <f>INDEX('GCAM Crosswalk'!M$5:M$36,MATCH(B625,'GCAM Crosswalk'!L$5:L$36,0))</f>
        <v>Brazil</v>
      </c>
      <c r="D625" t="s">
        <v>365</v>
      </c>
      <c r="E625" t="str">
        <f>INDEX('GCAM Crosswalk'!J$5:J$111,MATCH(D625,'GCAM Crosswalk'!I$5:I$111,0))</f>
        <v>Industry</v>
      </c>
      <c r="F625" t="s">
        <v>318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1.7812600000000001E-2</v>
      </c>
      <c r="M625">
        <v>3.4203699999999997E-2</v>
      </c>
      <c r="N625">
        <v>4.508525E-2</v>
      </c>
      <c r="O625">
        <v>4.6674559999999997E-2</v>
      </c>
      <c r="P625">
        <v>4.3952060000000001E-2</v>
      </c>
      <c r="Q625">
        <v>4.0208470000000003E-2</v>
      </c>
      <c r="R625">
        <v>0</v>
      </c>
      <c r="S625">
        <v>0</v>
      </c>
      <c r="T625">
        <v>0</v>
      </c>
      <c r="U625" t="s">
        <v>409</v>
      </c>
    </row>
    <row r="626" spans="1:21" x14ac:dyDescent="0.35">
      <c r="A626" t="s">
        <v>407</v>
      </c>
      <c r="B626" t="s">
        <v>23</v>
      </c>
      <c r="C626" t="str">
        <f>INDEX('GCAM Crosswalk'!M$5:M$36,MATCH(B626,'GCAM Crosswalk'!L$5:L$36,0))</f>
        <v>Brazil</v>
      </c>
      <c r="D626" t="s">
        <v>365</v>
      </c>
      <c r="E626" t="str">
        <f>INDEX('GCAM Crosswalk'!J$5:J$111,MATCH(D626,'GCAM Crosswalk'!I$5:I$111,0))</f>
        <v>Industry</v>
      </c>
      <c r="F626" t="s">
        <v>339</v>
      </c>
      <c r="G626">
        <v>0.25718752</v>
      </c>
      <c r="H626">
        <v>0.35124799999999901</v>
      </c>
      <c r="I626">
        <v>0.38733000000000001</v>
      </c>
      <c r="J626">
        <v>0.37322191999999998</v>
      </c>
      <c r="K626">
        <v>0.41402149999999999</v>
      </c>
      <c r="L626">
        <v>0.44335667000000001</v>
      </c>
      <c r="M626">
        <v>0.47198820000000002</v>
      </c>
      <c r="N626">
        <v>0.49697528799999902</v>
      </c>
      <c r="O626">
        <v>0.52166992899999998</v>
      </c>
      <c r="P626">
        <v>0.53852953599999998</v>
      </c>
      <c r="Q626">
        <v>0.54569852299999999</v>
      </c>
      <c r="R626">
        <v>0</v>
      </c>
      <c r="S626">
        <v>0</v>
      </c>
      <c r="T626">
        <v>0</v>
      </c>
      <c r="U626" t="s">
        <v>409</v>
      </c>
    </row>
    <row r="627" spans="1:21" x14ac:dyDescent="0.35">
      <c r="A627" t="s">
        <v>407</v>
      </c>
      <c r="B627" t="s">
        <v>23</v>
      </c>
      <c r="C627" t="str">
        <f>INDEX('GCAM Crosswalk'!M$5:M$36,MATCH(B627,'GCAM Crosswalk'!L$5:L$36,0))</f>
        <v>Brazil</v>
      </c>
      <c r="D627" t="s">
        <v>365</v>
      </c>
      <c r="E627" t="str">
        <f>INDEX('GCAM Crosswalk'!J$5:J$111,MATCH(D627,'GCAM Crosswalk'!I$5:I$111,0))</f>
        <v>Industry</v>
      </c>
      <c r="F627" t="s">
        <v>225</v>
      </c>
      <c r="G627">
        <v>6.835724E-2</v>
      </c>
      <c r="H627">
        <v>8.6314719999999998E-2</v>
      </c>
      <c r="I627">
        <v>9.7950899999999994E-2</v>
      </c>
      <c r="J627">
        <v>8.9287459999999902E-2</v>
      </c>
      <c r="K627">
        <v>9.7334119999999899E-2</v>
      </c>
      <c r="L627">
        <v>0.105512072</v>
      </c>
      <c r="M627">
        <v>0.11011238599999899</v>
      </c>
      <c r="N627">
        <v>0.113231291</v>
      </c>
      <c r="O627">
        <v>0.116736337</v>
      </c>
      <c r="P627">
        <v>0.119539651</v>
      </c>
      <c r="Q627">
        <v>0.120365976999999</v>
      </c>
      <c r="R627">
        <v>0</v>
      </c>
      <c r="S627">
        <v>0</v>
      </c>
      <c r="T627">
        <v>0</v>
      </c>
      <c r="U627" t="s">
        <v>409</v>
      </c>
    </row>
    <row r="628" spans="1:21" x14ac:dyDescent="0.35">
      <c r="A628" t="s">
        <v>407</v>
      </c>
      <c r="B628" t="s">
        <v>23</v>
      </c>
      <c r="C628" t="str">
        <f>INDEX('GCAM Crosswalk'!M$5:M$36,MATCH(B628,'GCAM Crosswalk'!L$5:L$36,0))</f>
        <v>Brazil</v>
      </c>
      <c r="D628" t="s">
        <v>365</v>
      </c>
      <c r="E628" t="str">
        <f>INDEX('GCAM Crosswalk'!J$5:J$111,MATCH(D628,'GCAM Crosswalk'!I$5:I$111,0))</f>
        <v>Industry</v>
      </c>
      <c r="F628" t="s">
        <v>408</v>
      </c>
      <c r="G628">
        <v>1.4777220000000001E-2</v>
      </c>
      <c r="H628">
        <v>4.5419000000000001E-2</v>
      </c>
      <c r="I628">
        <v>3.6586029999999999E-2</v>
      </c>
      <c r="J628">
        <v>5.0064499999999998E-2</v>
      </c>
      <c r="K628">
        <v>5.16950724E-2</v>
      </c>
      <c r="L628">
        <v>5.5464228599999998E-2</v>
      </c>
      <c r="M628">
        <v>5.2839560699999899E-2</v>
      </c>
      <c r="N628">
        <v>5.0696686559999898E-2</v>
      </c>
      <c r="O628">
        <v>5.0238565190000001E-2</v>
      </c>
      <c r="P628">
        <v>5.007464122E-2</v>
      </c>
      <c r="Q628">
        <v>4.9537815780000001E-2</v>
      </c>
      <c r="R628">
        <v>0</v>
      </c>
      <c r="S628">
        <v>0</v>
      </c>
      <c r="T628">
        <v>0</v>
      </c>
      <c r="U628" t="s">
        <v>409</v>
      </c>
    </row>
    <row r="629" spans="1:21" x14ac:dyDescent="0.35">
      <c r="A629" t="s">
        <v>407</v>
      </c>
      <c r="B629" t="s">
        <v>23</v>
      </c>
      <c r="C629" t="str">
        <f>INDEX('GCAM Crosswalk'!M$5:M$36,MATCH(B629,'GCAM Crosswalk'!L$5:L$36,0))</f>
        <v>Brazil</v>
      </c>
      <c r="D629" t="s">
        <v>365</v>
      </c>
      <c r="E629" t="str">
        <f>INDEX('GCAM Crosswalk'!J$5:J$111,MATCH(D629,'GCAM Crosswalk'!I$5:I$111,0))</f>
        <v>Industry</v>
      </c>
      <c r="F629" t="s">
        <v>410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7.4349200000000002E-3</v>
      </c>
      <c r="M629">
        <v>2.7769780000000001E-2</v>
      </c>
      <c r="N629">
        <v>4.1176089999999999E-2</v>
      </c>
      <c r="O629">
        <v>4.6420760999999998E-2</v>
      </c>
      <c r="P629">
        <v>4.9268029999999997E-2</v>
      </c>
      <c r="Q629">
        <v>4.9038310000000002E-2</v>
      </c>
      <c r="R629">
        <v>0</v>
      </c>
      <c r="S629">
        <v>0</v>
      </c>
      <c r="T629">
        <v>0</v>
      </c>
      <c r="U629" t="s">
        <v>409</v>
      </c>
    </row>
    <row r="630" spans="1:21" x14ac:dyDescent="0.35">
      <c r="A630" t="s">
        <v>407</v>
      </c>
      <c r="B630" t="s">
        <v>23</v>
      </c>
      <c r="C630" t="str">
        <f>INDEX('GCAM Crosswalk'!M$5:M$36,MATCH(B630,'GCAM Crosswalk'!L$5:L$36,0))</f>
        <v>Brazil</v>
      </c>
      <c r="D630" t="s">
        <v>365</v>
      </c>
      <c r="E630" t="str">
        <f>INDEX('GCAM Crosswalk'!J$5:J$111,MATCH(D630,'GCAM Crosswalk'!I$5:I$111,0))</f>
        <v>Industry</v>
      </c>
      <c r="F630" t="s">
        <v>411</v>
      </c>
      <c r="G630">
        <v>1.9255970000000001E-2</v>
      </c>
      <c r="H630">
        <v>3.5205569999999999E-2</v>
      </c>
      <c r="I630">
        <v>4.604627E-2</v>
      </c>
      <c r="J630">
        <v>4.3073010000000002E-2</v>
      </c>
      <c r="K630">
        <v>4.4776048999999998E-2</v>
      </c>
      <c r="L630">
        <v>4.8494771199999898E-2</v>
      </c>
      <c r="M630">
        <v>4.7228666999999898E-2</v>
      </c>
      <c r="N630">
        <v>4.6138023270000002E-2</v>
      </c>
      <c r="O630">
        <v>4.6084758589999997E-2</v>
      </c>
      <c r="P630">
        <v>4.6103370919999997E-2</v>
      </c>
      <c r="Q630">
        <v>4.5688619680000001E-2</v>
      </c>
      <c r="R630">
        <v>0</v>
      </c>
      <c r="S630">
        <v>0</v>
      </c>
      <c r="T630">
        <v>0</v>
      </c>
      <c r="U630" t="s">
        <v>409</v>
      </c>
    </row>
    <row r="631" spans="1:21" x14ac:dyDescent="0.35">
      <c r="A631" t="s">
        <v>407</v>
      </c>
      <c r="B631" t="s">
        <v>23</v>
      </c>
      <c r="C631" t="str">
        <f>INDEX('GCAM Crosswalk'!M$5:M$36,MATCH(B631,'GCAM Crosswalk'!L$5:L$36,0))</f>
        <v>Brazil</v>
      </c>
      <c r="D631" t="s">
        <v>373</v>
      </c>
      <c r="E631" t="str">
        <f>INDEX('GCAM Crosswalk'!J$5:J$111,MATCH(D631,'GCAM Crosswalk'!I$5:I$111,0))</f>
        <v>Industry</v>
      </c>
      <c r="F631" t="s">
        <v>225</v>
      </c>
      <c r="G631">
        <v>2.8609600000000001E-3</v>
      </c>
      <c r="H631">
        <v>3.8861799999999999E-3</v>
      </c>
      <c r="I631">
        <v>4.5610800000000003E-3</v>
      </c>
      <c r="J631">
        <v>4.5841299999999996E-3</v>
      </c>
      <c r="K631">
        <v>4.8512599999999996E-3</v>
      </c>
      <c r="L631">
        <v>5.0515500000000001E-3</v>
      </c>
      <c r="M631">
        <v>5.2064199999999998E-3</v>
      </c>
      <c r="N631">
        <v>5.3645200000000002E-3</v>
      </c>
      <c r="O631">
        <v>5.6688700000000003E-3</v>
      </c>
      <c r="P631">
        <v>6.1839499999999997E-3</v>
      </c>
      <c r="Q631">
        <v>6.6729299999999997E-3</v>
      </c>
      <c r="R631">
        <v>0</v>
      </c>
      <c r="S631">
        <v>0</v>
      </c>
      <c r="T631">
        <v>0</v>
      </c>
      <c r="U631" t="s">
        <v>409</v>
      </c>
    </row>
    <row r="632" spans="1:21" x14ac:dyDescent="0.35">
      <c r="A632" t="s">
        <v>407</v>
      </c>
      <c r="B632" t="s">
        <v>23</v>
      </c>
      <c r="C632" t="str">
        <f>INDEX('GCAM Crosswalk'!M$5:M$36,MATCH(B632,'GCAM Crosswalk'!L$5:L$36,0))</f>
        <v>Brazil</v>
      </c>
      <c r="D632" t="s">
        <v>361</v>
      </c>
      <c r="E632" t="str">
        <f>INDEX('GCAM Crosswalk'!J$5:J$111,MATCH(D632,'GCAM Crosswalk'!I$5:I$111,0))</f>
        <v>Industry</v>
      </c>
      <c r="F632" t="s">
        <v>318</v>
      </c>
      <c r="G632">
        <v>1.4231999999999999E-3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409</v>
      </c>
    </row>
    <row r="633" spans="1:21" x14ac:dyDescent="0.35">
      <c r="A633" t="s">
        <v>407</v>
      </c>
      <c r="B633" t="s">
        <v>23</v>
      </c>
      <c r="C633" t="str">
        <f>INDEX('GCAM Crosswalk'!M$5:M$36,MATCH(B633,'GCAM Crosswalk'!L$5:L$36,0))</f>
        <v>Brazil</v>
      </c>
      <c r="D633" t="s">
        <v>361</v>
      </c>
      <c r="E633" t="str">
        <f>INDEX('GCAM Crosswalk'!J$5:J$111,MATCH(D633,'GCAM Crosswalk'!I$5:I$111,0))</f>
        <v>Industry</v>
      </c>
      <c r="F633" t="s">
        <v>339</v>
      </c>
      <c r="G633">
        <v>4.1441000000000004E-3</v>
      </c>
      <c r="H633">
        <v>2.3022999999999998E-2</v>
      </c>
      <c r="I633">
        <v>1.7832400000000002E-2</v>
      </c>
      <c r="J633">
        <v>2.0218400000000001E-2</v>
      </c>
      <c r="K633">
        <v>1.9976509999999999E-2</v>
      </c>
      <c r="L633">
        <v>1.7822310000000001E-2</v>
      </c>
      <c r="M633">
        <v>1.4695120000000001E-2</v>
      </c>
      <c r="N633">
        <v>1.2436792E-2</v>
      </c>
      <c r="O633">
        <v>1.20131929999999E-2</v>
      </c>
      <c r="P633">
        <v>1.1649448E-2</v>
      </c>
      <c r="Q633">
        <v>1.1355601999999999E-2</v>
      </c>
      <c r="R633">
        <v>0</v>
      </c>
      <c r="S633">
        <v>0</v>
      </c>
      <c r="T633">
        <v>0</v>
      </c>
      <c r="U633" t="s">
        <v>409</v>
      </c>
    </row>
    <row r="634" spans="1:21" x14ac:dyDescent="0.35">
      <c r="A634" t="s">
        <v>407</v>
      </c>
      <c r="B634" t="s">
        <v>23</v>
      </c>
      <c r="C634" t="str">
        <f>INDEX('GCAM Crosswalk'!M$5:M$36,MATCH(B634,'GCAM Crosswalk'!L$5:L$36,0))</f>
        <v>Brazil</v>
      </c>
      <c r="D634" t="s">
        <v>361</v>
      </c>
      <c r="E634" t="str">
        <f>INDEX('GCAM Crosswalk'!J$5:J$111,MATCH(D634,'GCAM Crosswalk'!I$5:I$111,0))</f>
        <v>Industry</v>
      </c>
      <c r="F634" t="s">
        <v>225</v>
      </c>
      <c r="G634">
        <v>2.1432300000000001E-2</v>
      </c>
      <c r="H634">
        <v>3.4660099999999999E-2</v>
      </c>
      <c r="I634">
        <v>4.0687899999999999E-2</v>
      </c>
      <c r="J634">
        <v>4.5878500000000003E-2</v>
      </c>
      <c r="K634">
        <v>4.9427499999999999E-2</v>
      </c>
      <c r="L634">
        <v>5.6541485000000002E-2</v>
      </c>
      <c r="M634">
        <v>6.5860314000000003E-2</v>
      </c>
      <c r="N634">
        <v>7.2661778400000002E-2</v>
      </c>
      <c r="O634">
        <v>7.4898371699999994E-2</v>
      </c>
      <c r="P634">
        <v>7.6987676799999905E-2</v>
      </c>
      <c r="Q634">
        <v>7.9000578000000002E-2</v>
      </c>
      <c r="R634">
        <v>0</v>
      </c>
      <c r="S634">
        <v>0</v>
      </c>
      <c r="T634">
        <v>0</v>
      </c>
      <c r="U634" t="s">
        <v>409</v>
      </c>
    </row>
    <row r="635" spans="1:21" x14ac:dyDescent="0.35">
      <c r="A635" t="s">
        <v>407</v>
      </c>
      <c r="B635" t="s">
        <v>23</v>
      </c>
      <c r="C635" t="str">
        <f>INDEX('GCAM Crosswalk'!M$5:M$36,MATCH(B635,'GCAM Crosswalk'!L$5:L$36,0))</f>
        <v>Brazil</v>
      </c>
      <c r="D635" t="s">
        <v>361</v>
      </c>
      <c r="E635" t="str">
        <f>INDEX('GCAM Crosswalk'!J$5:J$111,MATCH(D635,'GCAM Crosswalk'!I$5:I$111,0))</f>
        <v>Industry</v>
      </c>
      <c r="F635" t="s">
        <v>408</v>
      </c>
      <c r="G635">
        <v>3.5580999999999998E-3</v>
      </c>
      <c r="H635">
        <v>1.0967299999999999E-2</v>
      </c>
      <c r="I635">
        <v>2.56183E-2</v>
      </c>
      <c r="J635">
        <v>2.6790399999999999E-2</v>
      </c>
      <c r="K635">
        <v>2.6774019999999999E-2</v>
      </c>
      <c r="L635">
        <v>2.420102E-2</v>
      </c>
      <c r="M635">
        <v>2.0609470000000001E-2</v>
      </c>
      <c r="N635">
        <v>1.7886991000000001E-2</v>
      </c>
      <c r="O635">
        <v>1.703911E-2</v>
      </c>
      <c r="P635">
        <v>1.621558E-2</v>
      </c>
      <c r="Q635">
        <v>1.530231E-2</v>
      </c>
      <c r="R635">
        <v>0</v>
      </c>
      <c r="S635">
        <v>0</v>
      </c>
      <c r="T635">
        <v>0</v>
      </c>
      <c r="U635" t="s">
        <v>409</v>
      </c>
    </row>
    <row r="636" spans="1:21" x14ac:dyDescent="0.35">
      <c r="A636" t="s">
        <v>407</v>
      </c>
      <c r="B636" t="s">
        <v>23</v>
      </c>
      <c r="C636" t="str">
        <f>INDEX('GCAM Crosswalk'!M$5:M$36,MATCH(B636,'GCAM Crosswalk'!L$5:L$36,0))</f>
        <v>Brazil</v>
      </c>
      <c r="D636" t="s">
        <v>361</v>
      </c>
      <c r="E636" t="str">
        <f>INDEX('GCAM Crosswalk'!J$5:J$111,MATCH(D636,'GCAM Crosswalk'!I$5:I$111,0))</f>
        <v>Industry</v>
      </c>
      <c r="F636" t="s">
        <v>410</v>
      </c>
      <c r="G636">
        <v>0</v>
      </c>
      <c r="H636">
        <v>0</v>
      </c>
      <c r="I636">
        <v>0</v>
      </c>
      <c r="J636">
        <v>0</v>
      </c>
      <c r="K636">
        <v>0</v>
      </c>
      <c r="L636" s="3">
        <v>3.7330499999999999E-4</v>
      </c>
      <c r="M636">
        <v>1.3099400000000001E-3</v>
      </c>
      <c r="N636">
        <v>2.480828E-3</v>
      </c>
      <c r="O636">
        <v>3.3924014999999999E-3</v>
      </c>
      <c r="P636">
        <v>4.3377329999999999E-3</v>
      </c>
      <c r="Q636">
        <v>5.0477849999999999E-3</v>
      </c>
      <c r="R636">
        <v>0</v>
      </c>
      <c r="S636">
        <v>0</v>
      </c>
      <c r="T636">
        <v>0</v>
      </c>
      <c r="U636" t="s">
        <v>409</v>
      </c>
    </row>
    <row r="637" spans="1:21" x14ac:dyDescent="0.35">
      <c r="A637" t="s">
        <v>407</v>
      </c>
      <c r="B637" t="s">
        <v>23</v>
      </c>
      <c r="C637" t="str">
        <f>INDEX('GCAM Crosswalk'!M$5:M$36,MATCH(B637,'GCAM Crosswalk'!L$5:L$36,0))</f>
        <v>Brazil</v>
      </c>
      <c r="D637" t="s">
        <v>361</v>
      </c>
      <c r="E637" t="str">
        <f>INDEX('GCAM Crosswalk'!J$5:J$111,MATCH(D637,'GCAM Crosswalk'!I$5:I$111,0))</f>
        <v>Industry</v>
      </c>
      <c r="F637" t="s">
        <v>411</v>
      </c>
      <c r="G637">
        <v>2.3316E-2</v>
      </c>
      <c r="H637">
        <v>4.6966899999999999E-2</v>
      </c>
      <c r="I637">
        <v>4.839011E-2</v>
      </c>
      <c r="J637">
        <v>4.6841279999999999E-2</v>
      </c>
      <c r="K637">
        <v>4.7775949999999998E-2</v>
      </c>
      <c r="L637">
        <v>4.6202590000000002E-2</v>
      </c>
      <c r="M637">
        <v>4.2824466999999998E-2</v>
      </c>
      <c r="N637">
        <v>3.9099015000000001E-2</v>
      </c>
      <c r="O637">
        <v>3.6340865E-2</v>
      </c>
      <c r="P637">
        <v>3.2520341000000001E-2</v>
      </c>
      <c r="Q637">
        <v>2.8380737999999999E-2</v>
      </c>
      <c r="R637">
        <v>0</v>
      </c>
      <c r="S637">
        <v>0</v>
      </c>
      <c r="T637">
        <v>0</v>
      </c>
      <c r="U637" t="s">
        <v>409</v>
      </c>
    </row>
    <row r="638" spans="1:21" x14ac:dyDescent="0.35">
      <c r="A638" t="s">
        <v>407</v>
      </c>
      <c r="B638" t="s">
        <v>23</v>
      </c>
      <c r="C638" t="str">
        <f>INDEX('GCAM Crosswalk'!M$5:M$36,MATCH(B638,'GCAM Crosswalk'!L$5:L$36,0))</f>
        <v>Brazil</v>
      </c>
      <c r="D638" t="s">
        <v>374</v>
      </c>
      <c r="E638" t="str">
        <f>INDEX('GCAM Crosswalk'!J$5:J$111,MATCH(D638,'GCAM Crosswalk'!I$5:I$111,0))</f>
        <v>Industry</v>
      </c>
      <c r="F638" t="s">
        <v>225</v>
      </c>
      <c r="G638">
        <v>2.85885E-3</v>
      </c>
      <c r="H638">
        <v>4.8669400000000002E-3</v>
      </c>
      <c r="I638">
        <v>5.9276399999999996E-3</v>
      </c>
      <c r="J638">
        <v>5.76576E-3</v>
      </c>
      <c r="K638">
        <v>8.7265499999999996E-3</v>
      </c>
      <c r="L638">
        <v>1.1275200000000001E-2</v>
      </c>
      <c r="M638">
        <v>1.3377699999999999E-2</v>
      </c>
      <c r="N638">
        <v>1.5114499999999999E-2</v>
      </c>
      <c r="O638">
        <v>1.6655099999999999E-2</v>
      </c>
      <c r="P638">
        <v>1.7963099999999999E-2</v>
      </c>
      <c r="Q638">
        <v>1.9019600000000001E-2</v>
      </c>
      <c r="R638">
        <v>0</v>
      </c>
      <c r="S638">
        <v>0</v>
      </c>
      <c r="T638">
        <v>0</v>
      </c>
      <c r="U638" t="s">
        <v>409</v>
      </c>
    </row>
    <row r="639" spans="1:21" x14ac:dyDescent="0.35">
      <c r="A639" t="s">
        <v>407</v>
      </c>
      <c r="B639" t="s">
        <v>23</v>
      </c>
      <c r="C639" t="str">
        <f>INDEX('GCAM Crosswalk'!M$5:M$36,MATCH(B639,'GCAM Crosswalk'!L$5:L$36,0))</f>
        <v>Brazil</v>
      </c>
      <c r="D639" t="s">
        <v>375</v>
      </c>
      <c r="E639" t="str">
        <f>INDEX('GCAM Crosswalk'!J$5:J$111,MATCH(D639,'GCAM Crosswalk'!I$5:I$111,0))</f>
        <v>Industry</v>
      </c>
      <c r="F639" t="s">
        <v>225</v>
      </c>
      <c r="G639">
        <v>3.5661E-3</v>
      </c>
      <c r="H639">
        <v>5.39449E-3</v>
      </c>
      <c r="I639">
        <v>5.89632E-3</v>
      </c>
      <c r="J639">
        <v>5.7350500000000002E-3</v>
      </c>
      <c r="K639">
        <v>5.7992E-3</v>
      </c>
      <c r="L639">
        <v>5.99403E-3</v>
      </c>
      <c r="M639">
        <v>6.1628200000000003E-3</v>
      </c>
      <c r="N639">
        <v>6.2772799999999997E-3</v>
      </c>
      <c r="O639">
        <v>6.34762E-3</v>
      </c>
      <c r="P639">
        <v>6.3730999999999996E-3</v>
      </c>
      <c r="Q639">
        <v>6.3515200000000003E-3</v>
      </c>
      <c r="R639">
        <v>0</v>
      </c>
      <c r="S639">
        <v>0</v>
      </c>
      <c r="T639">
        <v>0</v>
      </c>
      <c r="U639" t="s">
        <v>409</v>
      </c>
    </row>
    <row r="640" spans="1:21" x14ac:dyDescent="0.35">
      <c r="A640" t="s">
        <v>407</v>
      </c>
      <c r="B640" t="s">
        <v>23</v>
      </c>
      <c r="C640" t="str">
        <f>INDEX('GCAM Crosswalk'!M$5:M$36,MATCH(B640,'GCAM Crosswalk'!L$5:L$36,0))</f>
        <v>Brazil</v>
      </c>
      <c r="D640" t="s">
        <v>376</v>
      </c>
      <c r="E640" t="str">
        <f>INDEX('GCAM Crosswalk'!J$5:J$111,MATCH(D640,'GCAM Crosswalk'!I$5:I$111,0))</f>
        <v>Industry</v>
      </c>
      <c r="F640" t="s">
        <v>225</v>
      </c>
      <c r="G640">
        <v>9.2539600000000003E-3</v>
      </c>
      <c r="H640">
        <v>1.4000800000000001E-2</v>
      </c>
      <c r="I640">
        <v>1.5299699999999999E-2</v>
      </c>
      <c r="J640">
        <v>1.48819E-2</v>
      </c>
      <c r="K640">
        <v>1.5048799999999999E-2</v>
      </c>
      <c r="L640">
        <v>1.5554800000000001E-2</v>
      </c>
      <c r="M640">
        <v>1.59936E-2</v>
      </c>
      <c r="N640">
        <v>1.6291799999999999E-2</v>
      </c>
      <c r="O640">
        <v>1.6475699999999999E-2</v>
      </c>
      <c r="P640">
        <v>1.6542999999999999E-2</v>
      </c>
      <c r="Q640">
        <v>1.6488099999999999E-2</v>
      </c>
      <c r="R640">
        <v>0</v>
      </c>
      <c r="S640">
        <v>0</v>
      </c>
      <c r="T640">
        <v>0</v>
      </c>
      <c r="U640" t="s">
        <v>409</v>
      </c>
    </row>
    <row r="641" spans="1:21" x14ac:dyDescent="0.35">
      <c r="A641" t="s">
        <v>407</v>
      </c>
      <c r="B641" t="s">
        <v>23</v>
      </c>
      <c r="C641" t="str">
        <f>INDEX('GCAM Crosswalk'!M$5:M$36,MATCH(B641,'GCAM Crosswalk'!L$5:L$36,0))</f>
        <v>Brazil</v>
      </c>
      <c r="D641" t="s">
        <v>377</v>
      </c>
      <c r="E641" t="str">
        <f>INDEX('GCAM Crosswalk'!J$5:J$111,MATCH(D641,'GCAM Crosswalk'!I$5:I$111,0))</f>
        <v>Industry</v>
      </c>
      <c r="F641" t="s">
        <v>225</v>
      </c>
      <c r="G641">
        <v>8.7931199999999998E-3</v>
      </c>
      <c r="H641">
        <v>1.3301500000000001E-2</v>
      </c>
      <c r="I641">
        <v>1.45389E-2</v>
      </c>
      <c r="J641">
        <v>1.41412E-2</v>
      </c>
      <c r="K641">
        <v>1.42994E-2</v>
      </c>
      <c r="L641">
        <v>1.4779799999999999E-2</v>
      </c>
      <c r="M641">
        <v>1.5195999999999999E-2</v>
      </c>
      <c r="N641">
        <v>1.5478199999999999E-2</v>
      </c>
      <c r="O641">
        <v>1.5651700000000001E-2</v>
      </c>
      <c r="P641">
        <v>1.5714499999999999E-2</v>
      </c>
      <c r="Q641">
        <v>1.56613E-2</v>
      </c>
      <c r="R641">
        <v>0</v>
      </c>
      <c r="S641">
        <v>0</v>
      </c>
      <c r="T641">
        <v>0</v>
      </c>
      <c r="U641" t="s">
        <v>409</v>
      </c>
    </row>
    <row r="642" spans="1:21" x14ac:dyDescent="0.35">
      <c r="A642" t="s">
        <v>407</v>
      </c>
      <c r="B642" t="s">
        <v>23</v>
      </c>
      <c r="C642" t="str">
        <f>INDEX('GCAM Crosswalk'!M$5:M$36,MATCH(B642,'GCAM Crosswalk'!L$5:L$36,0))</f>
        <v>Brazil</v>
      </c>
      <c r="D642" t="s">
        <v>362</v>
      </c>
      <c r="E642" t="str">
        <f>INDEX('GCAM Crosswalk'!J$5:J$111,MATCH(D642,'GCAM Crosswalk'!I$5:I$111,0))</f>
        <v>Industry</v>
      </c>
      <c r="F642" t="s">
        <v>318</v>
      </c>
      <c r="G642">
        <v>1.2183919999999999</v>
      </c>
      <c r="H642">
        <v>1.7776779999999901</v>
      </c>
      <c r="I642">
        <v>2.2250239999999999</v>
      </c>
      <c r="J642">
        <v>2.282832</v>
      </c>
      <c r="K642">
        <v>2.3245369</v>
      </c>
      <c r="L642">
        <v>2.4942679000000001</v>
      </c>
      <c r="M642">
        <v>2.5835667999999998</v>
      </c>
      <c r="N642">
        <v>2.5181827000000001</v>
      </c>
      <c r="O642">
        <v>2.3935572999999999</v>
      </c>
      <c r="P642">
        <v>2.3397945899999901</v>
      </c>
      <c r="Q642">
        <v>2.305806697</v>
      </c>
      <c r="R642">
        <v>0</v>
      </c>
      <c r="S642">
        <v>0</v>
      </c>
      <c r="T642">
        <v>0</v>
      </c>
      <c r="U642" t="s">
        <v>409</v>
      </c>
    </row>
    <row r="643" spans="1:21" x14ac:dyDescent="0.35">
      <c r="A643" t="s">
        <v>407</v>
      </c>
      <c r="B643" t="s">
        <v>23</v>
      </c>
      <c r="C643" t="str">
        <f>INDEX('GCAM Crosswalk'!M$5:M$36,MATCH(B643,'GCAM Crosswalk'!L$5:L$36,0))</f>
        <v>Brazil</v>
      </c>
      <c r="D643" t="s">
        <v>362</v>
      </c>
      <c r="E643" t="str">
        <f>INDEX('GCAM Crosswalk'!J$5:J$111,MATCH(D643,'GCAM Crosswalk'!I$5:I$111,0))</f>
        <v>Industry</v>
      </c>
      <c r="F643" t="s">
        <v>339</v>
      </c>
      <c r="G643">
        <v>9.2938599999999996E-2</v>
      </c>
      <c r="H643">
        <v>7.6522599999999996E-2</v>
      </c>
      <c r="I643">
        <v>9.75969E-2</v>
      </c>
      <c r="J643">
        <v>0.15360009999999999</v>
      </c>
      <c r="K643">
        <v>0.155793458</v>
      </c>
      <c r="L643">
        <v>0.159846448</v>
      </c>
      <c r="M643">
        <v>0.15250259199999999</v>
      </c>
      <c r="N643">
        <v>0.12677914700000001</v>
      </c>
      <c r="O643">
        <v>0.102154249</v>
      </c>
      <c r="P643">
        <v>9.3733171000000004E-2</v>
      </c>
      <c r="Q643">
        <v>9.4690102700000001E-2</v>
      </c>
      <c r="R643">
        <v>0</v>
      </c>
      <c r="S643">
        <v>0</v>
      </c>
      <c r="T643">
        <v>0</v>
      </c>
      <c r="U643" t="s">
        <v>409</v>
      </c>
    </row>
    <row r="644" spans="1:21" x14ac:dyDescent="0.35">
      <c r="A644" t="s">
        <v>407</v>
      </c>
      <c r="B644" t="s">
        <v>23</v>
      </c>
      <c r="C644" t="str">
        <f>INDEX('GCAM Crosswalk'!M$5:M$36,MATCH(B644,'GCAM Crosswalk'!L$5:L$36,0))</f>
        <v>Brazil</v>
      </c>
      <c r="D644" t="s">
        <v>362</v>
      </c>
      <c r="E644" t="str">
        <f>INDEX('GCAM Crosswalk'!J$5:J$111,MATCH(D644,'GCAM Crosswalk'!I$5:I$111,0))</f>
        <v>Industry</v>
      </c>
      <c r="F644" t="s">
        <v>225</v>
      </c>
      <c r="G644">
        <v>0.14082900000000001</v>
      </c>
      <c r="H644">
        <v>0.26043100000000002</v>
      </c>
      <c r="I644">
        <v>0.37127399999999999</v>
      </c>
      <c r="J644">
        <v>0.40672399999999997</v>
      </c>
      <c r="K644">
        <v>0.39530510000000002</v>
      </c>
      <c r="L644">
        <v>0.49121029999999999</v>
      </c>
      <c r="M644">
        <v>0.62943340000000003</v>
      </c>
      <c r="N644">
        <v>0.84400920000000001</v>
      </c>
      <c r="O644">
        <v>1.064989</v>
      </c>
      <c r="P644">
        <v>1.2173462100000001</v>
      </c>
      <c r="Q644">
        <v>1.3289505499999901</v>
      </c>
      <c r="R644">
        <v>0</v>
      </c>
      <c r="S644">
        <v>0</v>
      </c>
      <c r="T644">
        <v>0</v>
      </c>
      <c r="U644" t="s">
        <v>409</v>
      </c>
    </row>
    <row r="645" spans="1:21" x14ac:dyDescent="0.35">
      <c r="A645" t="s">
        <v>407</v>
      </c>
      <c r="B645" t="s">
        <v>23</v>
      </c>
      <c r="C645" t="str">
        <f>INDEX('GCAM Crosswalk'!M$5:M$36,MATCH(B645,'GCAM Crosswalk'!L$5:L$36,0))</f>
        <v>Brazil</v>
      </c>
      <c r="D645" t="s">
        <v>362</v>
      </c>
      <c r="E645" t="str">
        <f>INDEX('GCAM Crosswalk'!J$5:J$111,MATCH(D645,'GCAM Crosswalk'!I$5:I$111,0))</f>
        <v>Industry</v>
      </c>
      <c r="F645" t="s">
        <v>408</v>
      </c>
      <c r="G645">
        <v>2.2152999999999999E-2</v>
      </c>
      <c r="H645">
        <v>0.24867059999999999</v>
      </c>
      <c r="I645">
        <v>0.356155</v>
      </c>
      <c r="J645">
        <v>0.479236</v>
      </c>
      <c r="K645">
        <v>0.49466951999999997</v>
      </c>
      <c r="L645">
        <v>0.54496756999999996</v>
      </c>
      <c r="M645">
        <v>0.59297666000000004</v>
      </c>
      <c r="N645">
        <v>0.63735010000000003</v>
      </c>
      <c r="O645">
        <v>0.67965593999999896</v>
      </c>
      <c r="P645">
        <v>0.71894102999999998</v>
      </c>
      <c r="Q645">
        <v>0.75051947900000004</v>
      </c>
      <c r="R645">
        <v>0</v>
      </c>
      <c r="S645">
        <v>0</v>
      </c>
      <c r="T645">
        <v>0</v>
      </c>
      <c r="U645" t="s">
        <v>409</v>
      </c>
    </row>
    <row r="646" spans="1:21" x14ac:dyDescent="0.35">
      <c r="A646" t="s">
        <v>407</v>
      </c>
      <c r="B646" t="s">
        <v>23</v>
      </c>
      <c r="C646" t="str">
        <f>INDEX('GCAM Crosswalk'!M$5:M$36,MATCH(B646,'GCAM Crosswalk'!L$5:L$36,0))</f>
        <v>Brazil</v>
      </c>
      <c r="D646" t="s">
        <v>362</v>
      </c>
      <c r="E646" t="str">
        <f>INDEX('GCAM Crosswalk'!J$5:J$111,MATCH(D646,'GCAM Crosswalk'!I$5:I$111,0))</f>
        <v>Industry</v>
      </c>
      <c r="F646" t="s">
        <v>410</v>
      </c>
      <c r="G646">
        <v>0</v>
      </c>
      <c r="H646">
        <v>0</v>
      </c>
      <c r="I646">
        <v>0</v>
      </c>
      <c r="J646">
        <v>0</v>
      </c>
      <c r="K646">
        <v>0</v>
      </c>
      <c r="L646" s="3">
        <v>3.9416799999999899E-4</v>
      </c>
      <c r="M646">
        <v>3.2141499999999998E-3</v>
      </c>
      <c r="N646">
        <v>9.8387649999999993E-3</v>
      </c>
      <c r="O646">
        <v>1.8540850599999999E-2</v>
      </c>
      <c r="P646">
        <v>2.5599257899999998E-2</v>
      </c>
      <c r="Q646">
        <v>3.2130047500000002E-2</v>
      </c>
      <c r="R646">
        <v>0</v>
      </c>
      <c r="S646">
        <v>0</v>
      </c>
      <c r="T646">
        <v>0</v>
      </c>
      <c r="U646" t="s">
        <v>409</v>
      </c>
    </row>
    <row r="647" spans="1:21" x14ac:dyDescent="0.35">
      <c r="A647" t="s">
        <v>407</v>
      </c>
      <c r="B647" t="s">
        <v>23</v>
      </c>
      <c r="C647" t="str">
        <f>INDEX('GCAM Crosswalk'!M$5:M$36,MATCH(B647,'GCAM Crosswalk'!L$5:L$36,0))</f>
        <v>Brazil</v>
      </c>
      <c r="D647" t="s">
        <v>362</v>
      </c>
      <c r="E647" t="str">
        <f>INDEX('GCAM Crosswalk'!J$5:J$111,MATCH(D647,'GCAM Crosswalk'!I$5:I$111,0))</f>
        <v>Industry</v>
      </c>
      <c r="F647" t="s">
        <v>411</v>
      </c>
      <c r="G647">
        <v>0.22156819999999999</v>
      </c>
      <c r="H647">
        <v>0.25724599999999997</v>
      </c>
      <c r="I647">
        <v>0.36591379999999901</v>
      </c>
      <c r="J647">
        <v>0.3710386</v>
      </c>
      <c r="K647">
        <v>0.38029426999999999</v>
      </c>
      <c r="L647">
        <v>0.41455988999999899</v>
      </c>
      <c r="M647">
        <v>0.44233963999999998</v>
      </c>
      <c r="N647">
        <v>0.46603385999999902</v>
      </c>
      <c r="O647">
        <v>0.49197229999999897</v>
      </c>
      <c r="P647">
        <v>0.52116958800000002</v>
      </c>
      <c r="Q647">
        <v>0.55493512700000003</v>
      </c>
      <c r="R647">
        <v>0</v>
      </c>
      <c r="S647">
        <v>0</v>
      </c>
      <c r="T647">
        <v>0</v>
      </c>
      <c r="U647" t="s">
        <v>409</v>
      </c>
    </row>
    <row r="648" spans="1:21" x14ac:dyDescent="0.35">
      <c r="A648" t="s">
        <v>407</v>
      </c>
      <c r="B648" t="s">
        <v>23</v>
      </c>
      <c r="C648" t="str">
        <f>INDEX('GCAM Crosswalk'!M$5:M$36,MATCH(B648,'GCAM Crosswalk'!L$5:L$36,0))</f>
        <v>Brazil</v>
      </c>
      <c r="D648" t="s">
        <v>366</v>
      </c>
      <c r="E648" t="str">
        <f>INDEX('GCAM Crosswalk'!J$5:J$111,MATCH(D648,'GCAM Crosswalk'!I$5:I$111,0))</f>
        <v>Industry</v>
      </c>
      <c r="F648" t="s">
        <v>339</v>
      </c>
      <c r="G648">
        <v>4.5627000000000003E-3</v>
      </c>
      <c r="H648">
        <v>6.6975999999999997E-3</v>
      </c>
      <c r="I648">
        <v>5.986E-3</v>
      </c>
      <c r="J648">
        <v>5.5674000000000001E-3</v>
      </c>
      <c r="K648">
        <v>5.6268100000000003E-3</v>
      </c>
      <c r="L648">
        <v>6.3611300000000004E-3</v>
      </c>
      <c r="M648">
        <v>6.8949800000000002E-3</v>
      </c>
      <c r="N648">
        <v>7.2992100000000004E-3</v>
      </c>
      <c r="O648">
        <v>7.7954699999999997E-3</v>
      </c>
      <c r="P648">
        <v>8.1849899999999996E-3</v>
      </c>
      <c r="Q648">
        <v>8.4146399999999993E-3</v>
      </c>
      <c r="R648">
        <v>0</v>
      </c>
      <c r="S648">
        <v>0</v>
      </c>
      <c r="T648">
        <v>0</v>
      </c>
      <c r="U648" t="s">
        <v>409</v>
      </c>
    </row>
    <row r="649" spans="1:21" x14ac:dyDescent="0.35">
      <c r="A649" t="s">
        <v>407</v>
      </c>
      <c r="B649" t="s">
        <v>23</v>
      </c>
      <c r="C649" t="str">
        <f>INDEX('GCAM Crosswalk'!M$5:M$36,MATCH(B649,'GCAM Crosswalk'!L$5:L$36,0))</f>
        <v>Brazil</v>
      </c>
      <c r="D649" t="s">
        <v>366</v>
      </c>
      <c r="E649" t="str">
        <f>INDEX('GCAM Crosswalk'!J$5:J$111,MATCH(D649,'GCAM Crosswalk'!I$5:I$111,0))</f>
        <v>Industry</v>
      </c>
      <c r="F649" t="s">
        <v>411</v>
      </c>
      <c r="G649">
        <v>8.3301399999999998E-2</v>
      </c>
      <c r="H649">
        <v>0.12637499999999999</v>
      </c>
      <c r="I649">
        <v>0.20222599999999999</v>
      </c>
      <c r="J649">
        <v>0.21604000000000001</v>
      </c>
      <c r="K649">
        <v>0.21925800000000001</v>
      </c>
      <c r="L649">
        <v>0.242012</v>
      </c>
      <c r="M649">
        <v>0.263687</v>
      </c>
      <c r="N649">
        <v>0.28317199999999998</v>
      </c>
      <c r="O649">
        <v>0.300124</v>
      </c>
      <c r="P649">
        <v>0.31525999999999998</v>
      </c>
      <c r="Q649">
        <v>0.32798699999999997</v>
      </c>
      <c r="R649">
        <v>0</v>
      </c>
      <c r="S649">
        <v>0</v>
      </c>
      <c r="T649">
        <v>0</v>
      </c>
      <c r="U649" t="s">
        <v>409</v>
      </c>
    </row>
    <row r="650" spans="1:21" x14ac:dyDescent="0.35">
      <c r="A650" t="s">
        <v>407</v>
      </c>
      <c r="B650" t="s">
        <v>23</v>
      </c>
      <c r="C650" t="str">
        <f>INDEX('GCAM Crosswalk'!M$5:M$36,MATCH(B650,'GCAM Crosswalk'!L$5:L$36,0))</f>
        <v>Brazil</v>
      </c>
      <c r="D650" t="s">
        <v>271</v>
      </c>
      <c r="E650" t="str">
        <f>INDEX('GCAM Crosswalk'!J$5:J$111,MATCH(D650,'GCAM Crosswalk'!I$5:I$111,0))</f>
        <v>Industry</v>
      </c>
      <c r="F650" t="s">
        <v>318</v>
      </c>
      <c r="G650">
        <v>6.3572600000000007E-2</v>
      </c>
      <c r="H650">
        <v>0.110037</v>
      </c>
      <c r="I650">
        <v>0.151194</v>
      </c>
      <c r="J650">
        <v>0.151194</v>
      </c>
      <c r="K650">
        <v>0.14055599999999999</v>
      </c>
      <c r="L650">
        <v>0.1604833</v>
      </c>
      <c r="M650">
        <v>0.19055129999999901</v>
      </c>
      <c r="N650">
        <v>0.233101</v>
      </c>
      <c r="O650">
        <v>0.27088239999999902</v>
      </c>
      <c r="P650">
        <v>0.28916485999999902</v>
      </c>
      <c r="Q650">
        <v>0.29435344000000002</v>
      </c>
      <c r="R650">
        <v>0</v>
      </c>
      <c r="S650">
        <v>0</v>
      </c>
      <c r="T650">
        <v>0</v>
      </c>
      <c r="U650" t="s">
        <v>409</v>
      </c>
    </row>
    <row r="651" spans="1:21" x14ac:dyDescent="0.35">
      <c r="A651" t="s">
        <v>407</v>
      </c>
      <c r="B651" t="s">
        <v>23</v>
      </c>
      <c r="C651" t="str">
        <f>INDEX('GCAM Crosswalk'!M$5:M$36,MATCH(B651,'GCAM Crosswalk'!L$5:L$36,0))</f>
        <v>Brazil</v>
      </c>
      <c r="D651" t="s">
        <v>271</v>
      </c>
      <c r="E651" t="str">
        <f>INDEX('GCAM Crosswalk'!J$5:J$111,MATCH(D651,'GCAM Crosswalk'!I$5:I$111,0))</f>
        <v>Industry</v>
      </c>
      <c r="F651" t="s">
        <v>339</v>
      </c>
      <c r="G651" s="3">
        <v>6.6221499999999996E-4</v>
      </c>
      <c r="H651">
        <v>1.1461799999999999E-3</v>
      </c>
      <c r="I651">
        <v>1.57497E-3</v>
      </c>
      <c r="J651">
        <v>1.57497E-3</v>
      </c>
      <c r="K651">
        <v>1.4664999999999999E-3</v>
      </c>
      <c r="L651">
        <v>1.627512E-3</v>
      </c>
      <c r="M651">
        <v>1.777238E-3</v>
      </c>
      <c r="N651">
        <v>1.9259029999999901E-3</v>
      </c>
      <c r="O651">
        <v>2.088566E-3</v>
      </c>
      <c r="P651">
        <v>2.2139295999999901E-3</v>
      </c>
      <c r="Q651">
        <v>2.3097729000000002E-3</v>
      </c>
      <c r="R651">
        <v>0</v>
      </c>
      <c r="S651">
        <v>0</v>
      </c>
      <c r="T651">
        <v>0</v>
      </c>
      <c r="U651" t="s">
        <v>409</v>
      </c>
    </row>
    <row r="652" spans="1:21" x14ac:dyDescent="0.35">
      <c r="A652" t="s">
        <v>407</v>
      </c>
      <c r="B652" t="s">
        <v>23</v>
      </c>
      <c r="C652" t="str">
        <f>INDEX('GCAM Crosswalk'!M$5:M$36,MATCH(B652,'GCAM Crosswalk'!L$5:L$36,0))</f>
        <v>Brazil</v>
      </c>
      <c r="D652" t="s">
        <v>271</v>
      </c>
      <c r="E652" t="str">
        <f>INDEX('GCAM Crosswalk'!J$5:J$111,MATCH(D652,'GCAM Crosswalk'!I$5:I$111,0))</f>
        <v>Industry</v>
      </c>
      <c r="F652" t="s">
        <v>408</v>
      </c>
      <c r="G652" s="3">
        <v>6.6221499999999996E-4</v>
      </c>
      <c r="H652">
        <v>1.1461799999999999E-3</v>
      </c>
      <c r="I652">
        <v>1.57497E-3</v>
      </c>
      <c r="J652">
        <v>1.57497E-3</v>
      </c>
      <c r="K652">
        <v>1.4643E-3</v>
      </c>
      <c r="L652">
        <v>1.6323889999999999E-3</v>
      </c>
      <c r="M652">
        <v>1.8263000000000001E-3</v>
      </c>
      <c r="N652">
        <v>2.0423139999999999E-3</v>
      </c>
      <c r="O652">
        <v>2.2291490000000001E-3</v>
      </c>
      <c r="P652">
        <v>2.3542316999999998E-3</v>
      </c>
      <c r="Q652">
        <v>2.4107858999999998E-3</v>
      </c>
      <c r="R652">
        <v>0</v>
      </c>
      <c r="S652">
        <v>0</v>
      </c>
      <c r="T652">
        <v>0</v>
      </c>
      <c r="U652" t="s">
        <v>409</v>
      </c>
    </row>
    <row r="653" spans="1:21" x14ac:dyDescent="0.35">
      <c r="A653" t="s">
        <v>407</v>
      </c>
      <c r="B653" t="s">
        <v>23</v>
      </c>
      <c r="C653" t="str">
        <f>INDEX('GCAM Crosswalk'!M$5:M$36,MATCH(B653,'GCAM Crosswalk'!L$5:L$36,0))</f>
        <v>Brazil</v>
      </c>
      <c r="D653" t="s">
        <v>271</v>
      </c>
      <c r="E653" t="str">
        <f>INDEX('GCAM Crosswalk'!J$5:J$111,MATCH(D653,'GCAM Crosswalk'!I$5:I$111,0))</f>
        <v>Industry</v>
      </c>
      <c r="F653" t="s">
        <v>410</v>
      </c>
      <c r="G653">
        <v>0</v>
      </c>
      <c r="H653">
        <v>0</v>
      </c>
      <c r="I653">
        <v>0</v>
      </c>
      <c r="J653">
        <v>0</v>
      </c>
      <c r="K653">
        <v>0</v>
      </c>
      <c r="L653" s="3">
        <v>3.2499600000000003E-5</v>
      </c>
      <c r="M653" s="3">
        <v>5.5831154000000004E-4</v>
      </c>
      <c r="N653">
        <v>1.5722708899999899E-3</v>
      </c>
      <c r="O653">
        <v>2.3600086E-3</v>
      </c>
      <c r="P653">
        <v>2.4392328100000002E-3</v>
      </c>
      <c r="Q653">
        <v>2.97659725E-3</v>
      </c>
      <c r="R653">
        <v>0</v>
      </c>
      <c r="S653">
        <v>0</v>
      </c>
      <c r="T653">
        <v>0</v>
      </c>
      <c r="U653" t="s">
        <v>409</v>
      </c>
    </row>
    <row r="654" spans="1:21" x14ac:dyDescent="0.35">
      <c r="A654" t="s">
        <v>407</v>
      </c>
      <c r="B654" t="s">
        <v>23</v>
      </c>
      <c r="C654" t="str">
        <f>INDEX('GCAM Crosswalk'!M$5:M$36,MATCH(B654,'GCAM Crosswalk'!L$5:L$36,0))</f>
        <v>Brazil</v>
      </c>
      <c r="D654" t="s">
        <v>271</v>
      </c>
      <c r="E654" t="str">
        <f>INDEX('GCAM Crosswalk'!J$5:J$111,MATCH(D654,'GCAM Crosswalk'!I$5:I$111,0))</f>
        <v>Industry</v>
      </c>
      <c r="F654" t="s">
        <v>411</v>
      </c>
      <c r="G654">
        <v>1.3244299999999999E-3</v>
      </c>
      <c r="H654">
        <v>2.2924500000000001E-3</v>
      </c>
      <c r="I654">
        <v>3.1498300000000002E-3</v>
      </c>
      <c r="J654">
        <v>3.1498300000000002E-3</v>
      </c>
      <c r="K654">
        <v>1.9361000000000001E-3</v>
      </c>
      <c r="L654">
        <v>1.7621690000000001E-3</v>
      </c>
      <c r="M654">
        <v>2.0271E-3</v>
      </c>
      <c r="N654">
        <v>2.4715750000000002E-3</v>
      </c>
      <c r="O654">
        <v>2.7088450000000001E-3</v>
      </c>
      <c r="P654">
        <v>2.8115812000000001E-3</v>
      </c>
      <c r="Q654">
        <v>3.1294204000000001E-3</v>
      </c>
      <c r="R654">
        <v>0</v>
      </c>
      <c r="S654">
        <v>0</v>
      </c>
      <c r="T654">
        <v>0</v>
      </c>
      <c r="U654" t="s">
        <v>409</v>
      </c>
    </row>
    <row r="655" spans="1:21" x14ac:dyDescent="0.35">
      <c r="A655" t="s">
        <v>407</v>
      </c>
      <c r="B655" t="s">
        <v>23</v>
      </c>
      <c r="C655" t="str">
        <f>INDEX('GCAM Crosswalk'!M$5:M$36,MATCH(B655,'GCAM Crosswalk'!L$5:L$36,0))</f>
        <v>Brazil</v>
      </c>
      <c r="D655" t="s">
        <v>325</v>
      </c>
      <c r="E655" t="str">
        <f>INDEX('GCAM Crosswalk'!J$5:J$111,MATCH(D655,'GCAM Crosswalk'!I$5:I$111,0))</f>
        <v>Residential</v>
      </c>
      <c r="F655" t="s">
        <v>225</v>
      </c>
      <c r="G655">
        <v>3.5936000000000003E-2</v>
      </c>
      <c r="H655">
        <v>6.2634800000000004E-2</v>
      </c>
      <c r="I655">
        <v>8.4673700000000005E-2</v>
      </c>
      <c r="J655">
        <v>0.103592</v>
      </c>
      <c r="K655">
        <v>0.10796324</v>
      </c>
      <c r="L655">
        <v>0.122164569999999</v>
      </c>
      <c r="M655">
        <v>0.13341354999999999</v>
      </c>
      <c r="N655">
        <v>0.13939821999999999</v>
      </c>
      <c r="O655">
        <v>0.14361799</v>
      </c>
      <c r="P655">
        <v>0.1475889</v>
      </c>
      <c r="Q655">
        <v>0.15140885999999901</v>
      </c>
      <c r="R655">
        <v>0</v>
      </c>
      <c r="S655">
        <v>0</v>
      </c>
      <c r="T655">
        <v>0</v>
      </c>
      <c r="U655" t="s">
        <v>409</v>
      </c>
    </row>
    <row r="656" spans="1:21" x14ac:dyDescent="0.35">
      <c r="A656" t="s">
        <v>407</v>
      </c>
      <c r="B656" t="s">
        <v>23</v>
      </c>
      <c r="C656" t="str">
        <f>INDEX('GCAM Crosswalk'!M$5:M$36,MATCH(B656,'GCAM Crosswalk'!L$5:L$36,0))</f>
        <v>Brazil</v>
      </c>
      <c r="D656" t="s">
        <v>240</v>
      </c>
      <c r="E656" t="str">
        <f>INDEX('GCAM Crosswalk'!J$5:J$111,MATCH(D656,'GCAM Crosswalk'!I$5:I$111,0))</f>
        <v>Residential</v>
      </c>
      <c r="F656" t="s">
        <v>318</v>
      </c>
      <c r="G656">
        <v>7.4511999999999998E-3</v>
      </c>
      <c r="H656">
        <v>6.0190900000000004E-3</v>
      </c>
      <c r="I656">
        <v>5.9260099999999998E-3</v>
      </c>
      <c r="J656">
        <v>5.5185099999999999E-3</v>
      </c>
      <c r="K656">
        <v>5.9545529999999996E-3</v>
      </c>
      <c r="L656">
        <v>6.6284250000000003E-3</v>
      </c>
      <c r="M656">
        <v>7.0110499999999996E-3</v>
      </c>
      <c r="N656">
        <v>6.9544020000000002E-3</v>
      </c>
      <c r="O656">
        <v>6.6077369999999998E-3</v>
      </c>
      <c r="P656">
        <v>6.3076709999999999E-3</v>
      </c>
      <c r="Q656">
        <v>6.047289E-3</v>
      </c>
      <c r="R656">
        <v>0</v>
      </c>
      <c r="S656">
        <v>0</v>
      </c>
      <c r="T656">
        <v>0</v>
      </c>
      <c r="U656" t="s">
        <v>409</v>
      </c>
    </row>
    <row r="657" spans="1:21" x14ac:dyDescent="0.35">
      <c r="A657" t="s">
        <v>407</v>
      </c>
      <c r="B657" t="s">
        <v>23</v>
      </c>
      <c r="C657" t="str">
        <f>INDEX('GCAM Crosswalk'!M$5:M$36,MATCH(B657,'GCAM Crosswalk'!L$5:L$36,0))</f>
        <v>Brazil</v>
      </c>
      <c r="D657" t="s">
        <v>240</v>
      </c>
      <c r="E657" t="str">
        <f>INDEX('GCAM Crosswalk'!J$5:J$111,MATCH(D657,'GCAM Crosswalk'!I$5:I$111,0))</f>
        <v>Residential</v>
      </c>
      <c r="F657" t="s">
        <v>225</v>
      </c>
      <c r="G657">
        <v>2.3687000000000001E-3</v>
      </c>
      <c r="H657">
        <v>4.1285899999999997E-3</v>
      </c>
      <c r="I657">
        <v>5.5813099999999999E-3</v>
      </c>
      <c r="J657">
        <v>6.8283099999999998E-3</v>
      </c>
      <c r="K657">
        <v>6.9758900000000002E-3</v>
      </c>
      <c r="L657">
        <v>8.1126900000000005E-3</v>
      </c>
      <c r="M657">
        <v>9.656909E-3</v>
      </c>
      <c r="N657">
        <v>1.1344007999999999E-2</v>
      </c>
      <c r="O657">
        <v>1.2917921999999899E-2</v>
      </c>
      <c r="P657">
        <v>1.4388400000000001E-2</v>
      </c>
      <c r="Q657">
        <v>1.5497486E-2</v>
      </c>
      <c r="R657">
        <v>0</v>
      </c>
      <c r="S657">
        <v>0</v>
      </c>
      <c r="T657">
        <v>0</v>
      </c>
      <c r="U657" t="s">
        <v>409</v>
      </c>
    </row>
    <row r="658" spans="1:21" x14ac:dyDescent="0.35">
      <c r="A658" t="s">
        <v>407</v>
      </c>
      <c r="B658" t="s">
        <v>23</v>
      </c>
      <c r="C658" t="str">
        <f>INDEX('GCAM Crosswalk'!M$5:M$36,MATCH(B658,'GCAM Crosswalk'!L$5:L$36,0))</f>
        <v>Brazil</v>
      </c>
      <c r="D658" t="s">
        <v>240</v>
      </c>
      <c r="E658" t="str">
        <f>INDEX('GCAM Crosswalk'!J$5:J$111,MATCH(D658,'GCAM Crosswalk'!I$5:I$111,0))</f>
        <v>Residential</v>
      </c>
      <c r="F658" t="s">
        <v>408</v>
      </c>
      <c r="G658" s="3">
        <v>2.0149999999999999E-4</v>
      </c>
      <c r="H658" s="3">
        <v>2.7159999999999999E-4</v>
      </c>
      <c r="I658" s="3">
        <v>3.6210099999999998E-4</v>
      </c>
      <c r="J658" s="3">
        <v>4.4240099999999998E-4</v>
      </c>
      <c r="K658" s="3">
        <v>4.3894409999999898E-4</v>
      </c>
      <c r="L658" s="3">
        <v>4.7385109999999999E-4</v>
      </c>
      <c r="M658" s="3">
        <v>5.0867730000000002E-4</v>
      </c>
      <c r="N658" s="3">
        <v>5.3736110000000001E-4</v>
      </c>
      <c r="O658" s="3">
        <v>5.5457450000000001E-4</v>
      </c>
      <c r="P658" s="3">
        <v>5.6544980000000004E-4</v>
      </c>
      <c r="Q658" s="3">
        <v>5.6414108E-4</v>
      </c>
      <c r="R658">
        <v>0</v>
      </c>
      <c r="S658">
        <v>0</v>
      </c>
      <c r="T658">
        <v>0</v>
      </c>
      <c r="U658" t="s">
        <v>409</v>
      </c>
    </row>
    <row r="659" spans="1:21" x14ac:dyDescent="0.35">
      <c r="A659" t="s">
        <v>407</v>
      </c>
      <c r="B659" t="s">
        <v>23</v>
      </c>
      <c r="C659" t="str">
        <f>INDEX('GCAM Crosswalk'!M$5:M$36,MATCH(B659,'GCAM Crosswalk'!L$5:L$36,0))</f>
        <v>Brazil</v>
      </c>
      <c r="D659" t="s">
        <v>240</v>
      </c>
      <c r="E659" t="str">
        <f>INDEX('GCAM Crosswalk'!J$5:J$111,MATCH(D659,'GCAM Crosswalk'!I$5:I$111,0))</f>
        <v>Residential</v>
      </c>
      <c r="F659" t="s">
        <v>410</v>
      </c>
      <c r="G659">
        <v>0</v>
      </c>
      <c r="H659">
        <v>0</v>
      </c>
      <c r="I659">
        <v>0</v>
      </c>
      <c r="J659">
        <v>0</v>
      </c>
      <c r="K659">
        <v>0</v>
      </c>
      <c r="L659" s="3">
        <v>1.93556E-8</v>
      </c>
      <c r="M659" s="3">
        <v>2.9446099999999998E-7</v>
      </c>
      <c r="N659" s="3">
        <v>5.2656199999999997E-7</v>
      </c>
      <c r="O659" s="3">
        <v>7.74797E-7</v>
      </c>
      <c r="P659" s="3">
        <v>1.0613300000000001E-6</v>
      </c>
      <c r="Q659" s="3">
        <v>1.2908199999999999E-6</v>
      </c>
      <c r="R659">
        <v>0</v>
      </c>
      <c r="S659">
        <v>0</v>
      </c>
      <c r="T659">
        <v>0</v>
      </c>
      <c r="U659" t="s">
        <v>409</v>
      </c>
    </row>
    <row r="660" spans="1:21" x14ac:dyDescent="0.35">
      <c r="A660" t="s">
        <v>407</v>
      </c>
      <c r="B660" t="s">
        <v>23</v>
      </c>
      <c r="C660" t="str">
        <f>INDEX('GCAM Crosswalk'!M$5:M$36,MATCH(B660,'GCAM Crosswalk'!L$5:L$36,0))</f>
        <v>Brazil</v>
      </c>
      <c r="D660" t="s">
        <v>240</v>
      </c>
      <c r="E660" t="str">
        <f>INDEX('GCAM Crosswalk'!J$5:J$111,MATCH(D660,'GCAM Crosswalk'!I$5:I$111,0))</f>
        <v>Residential</v>
      </c>
      <c r="F660" t="s">
        <v>411</v>
      </c>
      <c r="G660">
        <v>2.08548E-2</v>
      </c>
      <c r="H660">
        <v>2.33441E-2</v>
      </c>
      <c r="I660">
        <v>2.5654099999999999E-2</v>
      </c>
      <c r="J660">
        <v>2.6656200000000001E-2</v>
      </c>
      <c r="K660">
        <v>2.6057250000000001E-2</v>
      </c>
      <c r="L660">
        <v>2.7447579999999999E-2</v>
      </c>
      <c r="M660">
        <v>2.8516299999999901E-2</v>
      </c>
      <c r="N660">
        <v>2.9388259999999999E-2</v>
      </c>
      <c r="O660">
        <v>2.989458E-2</v>
      </c>
      <c r="P660">
        <v>3.0314149999999901E-2</v>
      </c>
      <c r="Q660">
        <v>3.0709587E-2</v>
      </c>
      <c r="R660">
        <v>0</v>
      </c>
      <c r="S660">
        <v>0</v>
      </c>
      <c r="T660">
        <v>0</v>
      </c>
      <c r="U660" t="s">
        <v>409</v>
      </c>
    </row>
    <row r="661" spans="1:21" x14ac:dyDescent="0.35">
      <c r="A661" t="s">
        <v>407</v>
      </c>
      <c r="B661" t="s">
        <v>23</v>
      </c>
      <c r="C661" t="str">
        <f>INDEX('GCAM Crosswalk'!M$5:M$36,MATCH(B661,'GCAM Crosswalk'!L$5:L$36,0))</f>
        <v>Brazil</v>
      </c>
      <c r="D661" t="s">
        <v>240</v>
      </c>
      <c r="E661" t="str">
        <f>INDEX('GCAM Crosswalk'!J$5:J$111,MATCH(D661,'GCAM Crosswalk'!I$5:I$111,0))</f>
        <v>Residential</v>
      </c>
      <c r="F661" t="s">
        <v>413</v>
      </c>
      <c r="G661">
        <v>3.7809599999999999E-2</v>
      </c>
      <c r="H661">
        <v>3.9100999999999997E-2</v>
      </c>
      <c r="I661">
        <v>3.4547700000000001E-2</v>
      </c>
      <c r="J661">
        <v>3.0074799999999999E-2</v>
      </c>
      <c r="K661">
        <v>2.9811790000000001E-2</v>
      </c>
      <c r="L661">
        <v>3.1323589999999998E-2</v>
      </c>
      <c r="M661">
        <v>3.1780610000000001E-2</v>
      </c>
      <c r="N661">
        <v>3.105788E-2</v>
      </c>
      <c r="O661">
        <v>2.9223829999999999E-2</v>
      </c>
      <c r="P661">
        <v>2.675286E-2</v>
      </c>
      <c r="Q661">
        <v>2.3989976E-2</v>
      </c>
      <c r="R661">
        <v>0</v>
      </c>
      <c r="S661">
        <v>0</v>
      </c>
      <c r="T661">
        <v>0</v>
      </c>
      <c r="U661" t="s">
        <v>409</v>
      </c>
    </row>
    <row r="662" spans="1:21" x14ac:dyDescent="0.35">
      <c r="A662" t="s">
        <v>407</v>
      </c>
      <c r="B662" t="s">
        <v>23</v>
      </c>
      <c r="C662" t="str">
        <f>INDEX('GCAM Crosswalk'!M$5:M$36,MATCH(B662,'GCAM Crosswalk'!L$5:L$36,0))</f>
        <v>Brazil</v>
      </c>
      <c r="D662" t="s">
        <v>326</v>
      </c>
      <c r="E662" t="str">
        <f>INDEX('GCAM Crosswalk'!J$5:J$111,MATCH(D662,'GCAM Crosswalk'!I$5:I$111,0))</f>
        <v>Residential</v>
      </c>
      <c r="F662" t="s">
        <v>318</v>
      </c>
      <c r="G662">
        <v>1.9339200000000001E-2</v>
      </c>
      <c r="H662">
        <v>1.5622499999999999E-2</v>
      </c>
      <c r="I662">
        <v>1.5380700000000001E-2</v>
      </c>
      <c r="J662">
        <v>1.43231E-2</v>
      </c>
      <c r="K662">
        <v>1.508171E-2</v>
      </c>
      <c r="L662">
        <v>1.72886999999999E-2</v>
      </c>
      <c r="M662">
        <v>1.861823E-2</v>
      </c>
      <c r="N662">
        <v>1.8752576999999999E-2</v>
      </c>
      <c r="O662">
        <v>1.8234277E-2</v>
      </c>
      <c r="P662">
        <v>1.7147223999999999E-2</v>
      </c>
      <c r="Q662">
        <v>1.6323718000000001E-2</v>
      </c>
      <c r="R662">
        <v>0</v>
      </c>
      <c r="S662">
        <v>0</v>
      </c>
      <c r="T662">
        <v>0</v>
      </c>
      <c r="U662" t="s">
        <v>409</v>
      </c>
    </row>
    <row r="663" spans="1:21" x14ac:dyDescent="0.35">
      <c r="A663" t="s">
        <v>407</v>
      </c>
      <c r="B663" t="s">
        <v>23</v>
      </c>
      <c r="C663" t="str">
        <f>INDEX('GCAM Crosswalk'!M$5:M$36,MATCH(B663,'GCAM Crosswalk'!L$5:L$36,0))</f>
        <v>Brazil</v>
      </c>
      <c r="D663" t="s">
        <v>326</v>
      </c>
      <c r="E663" t="str">
        <f>INDEX('GCAM Crosswalk'!J$5:J$111,MATCH(D663,'GCAM Crosswalk'!I$5:I$111,0))</f>
        <v>Residential</v>
      </c>
      <c r="F663" t="s">
        <v>225</v>
      </c>
      <c r="G663">
        <v>0.114162</v>
      </c>
      <c r="H663">
        <v>0.19897999999999999</v>
      </c>
      <c r="I663">
        <v>0.26899400000000001</v>
      </c>
      <c r="J663">
        <v>0.32909300000000002</v>
      </c>
      <c r="K663">
        <v>0.35492499999999999</v>
      </c>
      <c r="L663">
        <v>0.431149</v>
      </c>
      <c r="M663">
        <v>0.52342329999999904</v>
      </c>
      <c r="N663">
        <v>0.61212160000000004</v>
      </c>
      <c r="O663">
        <v>0.69094559999999905</v>
      </c>
      <c r="P663">
        <v>0.76823456999999995</v>
      </c>
      <c r="Q663">
        <v>0.82882480000000003</v>
      </c>
      <c r="R663">
        <v>0</v>
      </c>
      <c r="S663">
        <v>0</v>
      </c>
      <c r="T663">
        <v>0</v>
      </c>
      <c r="U663" t="s">
        <v>409</v>
      </c>
    </row>
    <row r="664" spans="1:21" x14ac:dyDescent="0.35">
      <c r="A664" t="s">
        <v>407</v>
      </c>
      <c r="B664" t="s">
        <v>23</v>
      </c>
      <c r="C664" t="str">
        <f>INDEX('GCAM Crosswalk'!M$5:M$36,MATCH(B664,'GCAM Crosswalk'!L$5:L$36,0))</f>
        <v>Brazil</v>
      </c>
      <c r="D664" t="s">
        <v>326</v>
      </c>
      <c r="E664" t="str">
        <f>INDEX('GCAM Crosswalk'!J$5:J$111,MATCH(D664,'GCAM Crosswalk'!I$5:I$111,0))</f>
        <v>Residential</v>
      </c>
      <c r="F664" t="s">
        <v>408</v>
      </c>
      <c r="G664">
        <v>5.5751999999999998E-3</v>
      </c>
      <c r="H664">
        <v>7.5144000000000001E-3</v>
      </c>
      <c r="I664">
        <v>1.00191E-2</v>
      </c>
      <c r="J664">
        <v>1.22411E-2</v>
      </c>
      <c r="K664">
        <v>1.2893180000000001E-2</v>
      </c>
      <c r="L664">
        <v>1.428017E-2</v>
      </c>
      <c r="M664">
        <v>1.5021075E-2</v>
      </c>
      <c r="N664">
        <v>1.504426E-2</v>
      </c>
      <c r="O664">
        <v>1.5045466E-2</v>
      </c>
      <c r="P664">
        <v>1.50963949999999E-2</v>
      </c>
      <c r="Q664">
        <v>1.5410735E-2</v>
      </c>
      <c r="R664">
        <v>0</v>
      </c>
      <c r="S664">
        <v>0</v>
      </c>
      <c r="T664">
        <v>0</v>
      </c>
      <c r="U664" t="s">
        <v>409</v>
      </c>
    </row>
    <row r="665" spans="1:21" x14ac:dyDescent="0.35">
      <c r="A665" t="s">
        <v>407</v>
      </c>
      <c r="B665" t="s">
        <v>23</v>
      </c>
      <c r="C665" t="str">
        <f>INDEX('GCAM Crosswalk'!M$5:M$36,MATCH(B665,'GCAM Crosswalk'!L$5:L$36,0))</f>
        <v>Brazil</v>
      </c>
      <c r="D665" t="s">
        <v>326</v>
      </c>
      <c r="E665" t="str">
        <f>INDEX('GCAM Crosswalk'!J$5:J$111,MATCH(D665,'GCAM Crosswalk'!I$5:I$111,0))</f>
        <v>Residential</v>
      </c>
      <c r="F665" t="s">
        <v>410</v>
      </c>
      <c r="G665">
        <v>0</v>
      </c>
      <c r="H665">
        <v>0</v>
      </c>
      <c r="I665">
        <v>0</v>
      </c>
      <c r="J665">
        <v>0</v>
      </c>
      <c r="K665">
        <v>0</v>
      </c>
      <c r="L665" s="3">
        <v>1.18182E-6</v>
      </c>
      <c r="M665" s="3">
        <v>1.8235499999999998E-5</v>
      </c>
      <c r="N665" s="3">
        <v>3.2919700000000003E-5</v>
      </c>
      <c r="O665" s="3">
        <v>4.38614E-5</v>
      </c>
      <c r="P665" s="3">
        <v>5.88125E-5</v>
      </c>
      <c r="Q665" s="3">
        <v>6.5346999999999996E-5</v>
      </c>
      <c r="R665">
        <v>0</v>
      </c>
      <c r="S665">
        <v>0</v>
      </c>
      <c r="T665">
        <v>0</v>
      </c>
      <c r="U665" t="s">
        <v>409</v>
      </c>
    </row>
    <row r="666" spans="1:21" x14ac:dyDescent="0.35">
      <c r="A666" t="s">
        <v>407</v>
      </c>
      <c r="B666" t="s">
        <v>23</v>
      </c>
      <c r="C666" t="str">
        <f>INDEX('GCAM Crosswalk'!M$5:M$36,MATCH(B666,'GCAM Crosswalk'!L$5:L$36,0))</f>
        <v>Brazil</v>
      </c>
      <c r="D666" t="s">
        <v>326</v>
      </c>
      <c r="E666" t="str">
        <f>INDEX('GCAM Crosswalk'!J$5:J$111,MATCH(D666,'GCAM Crosswalk'!I$5:I$111,0))</f>
        <v>Residential</v>
      </c>
      <c r="F666" t="s">
        <v>411</v>
      </c>
      <c r="G666">
        <v>0.19342599999999999</v>
      </c>
      <c r="H666">
        <v>0.21651400000000001</v>
      </c>
      <c r="I666">
        <v>0.23793800000000001</v>
      </c>
      <c r="J666">
        <v>0.24723400000000001</v>
      </c>
      <c r="K666">
        <v>0.25773309999999999</v>
      </c>
      <c r="L666">
        <v>0.27363340000000003</v>
      </c>
      <c r="M666">
        <v>0.26665470000000002</v>
      </c>
      <c r="N666">
        <v>0.24294359999999901</v>
      </c>
      <c r="O666">
        <v>0.22276331999999999</v>
      </c>
      <c r="P666">
        <v>0.20559152999999999</v>
      </c>
      <c r="Q666">
        <v>0.20474028999999999</v>
      </c>
      <c r="R666">
        <v>0</v>
      </c>
      <c r="S666">
        <v>0</v>
      </c>
      <c r="T666">
        <v>0</v>
      </c>
      <c r="U666" t="s">
        <v>409</v>
      </c>
    </row>
    <row r="667" spans="1:21" x14ac:dyDescent="0.35">
      <c r="A667" t="s">
        <v>407</v>
      </c>
      <c r="B667" t="s">
        <v>23</v>
      </c>
      <c r="C667" t="str">
        <f>INDEX('GCAM Crosswalk'!M$5:M$36,MATCH(B667,'GCAM Crosswalk'!L$5:L$36,0))</f>
        <v>Brazil</v>
      </c>
      <c r="D667" t="s">
        <v>326</v>
      </c>
      <c r="E667" t="str">
        <f>INDEX('GCAM Crosswalk'!J$5:J$111,MATCH(D667,'GCAM Crosswalk'!I$5:I$111,0))</f>
        <v>Residential</v>
      </c>
      <c r="F667" t="s">
        <v>413</v>
      </c>
      <c r="G667">
        <v>0.29552200000000001</v>
      </c>
      <c r="H667">
        <v>0.305616</v>
      </c>
      <c r="I667">
        <v>0.27002599999999999</v>
      </c>
      <c r="J667">
        <v>0.235066</v>
      </c>
      <c r="K667">
        <v>0.2474507</v>
      </c>
      <c r="L667">
        <v>0.26502609999999999</v>
      </c>
      <c r="M667">
        <v>0.25787539999999998</v>
      </c>
      <c r="N667">
        <v>0.22955680000000001</v>
      </c>
      <c r="O667">
        <v>0.20273715</v>
      </c>
      <c r="P667">
        <v>0.177097899999999</v>
      </c>
      <c r="Q667">
        <v>0.16655972999999999</v>
      </c>
      <c r="R667">
        <v>0</v>
      </c>
      <c r="S667">
        <v>0</v>
      </c>
      <c r="T667">
        <v>0</v>
      </c>
      <c r="U667" t="s">
        <v>409</v>
      </c>
    </row>
    <row r="668" spans="1:21" x14ac:dyDescent="0.35">
      <c r="A668" t="s">
        <v>407</v>
      </c>
      <c r="B668" t="s">
        <v>23</v>
      </c>
      <c r="C668" t="str">
        <f>INDEX('GCAM Crosswalk'!M$5:M$36,MATCH(B668,'GCAM Crosswalk'!L$5:L$36,0))</f>
        <v>Brazil</v>
      </c>
      <c r="D668" t="s">
        <v>251</v>
      </c>
      <c r="E668" t="str">
        <f>INDEX('GCAM Crosswalk'!J$5:J$111,MATCH(D668,'GCAM Crosswalk'!I$5:I$111,0))</f>
        <v>International Aviation</v>
      </c>
      <c r="F668" t="s">
        <v>225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3">
        <v>3.9641700000000002E-8</v>
      </c>
      <c r="O668" s="3">
        <v>3.2995600000000002E-7</v>
      </c>
      <c r="P668" s="3">
        <v>2.6340499999999998E-6</v>
      </c>
      <c r="Q668" s="3">
        <v>1.93548E-5</v>
      </c>
      <c r="R668">
        <v>0</v>
      </c>
      <c r="S668">
        <v>0</v>
      </c>
      <c r="T668">
        <v>0</v>
      </c>
      <c r="U668" t="s">
        <v>409</v>
      </c>
    </row>
    <row r="669" spans="1:21" x14ac:dyDescent="0.35">
      <c r="A669" t="s">
        <v>407</v>
      </c>
      <c r="B669" t="s">
        <v>23</v>
      </c>
      <c r="C669" t="str">
        <f>INDEX('GCAM Crosswalk'!M$5:M$36,MATCH(B669,'GCAM Crosswalk'!L$5:L$36,0))</f>
        <v>Brazil</v>
      </c>
      <c r="D669" t="s">
        <v>251</v>
      </c>
      <c r="E669" t="str">
        <f>INDEX('GCAM Crosswalk'!J$5:J$111,MATCH(D669,'GCAM Crosswalk'!I$5:I$111,0))</f>
        <v>International Aviation</v>
      </c>
      <c r="F669" t="s">
        <v>410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3">
        <v>4.89641E-8</v>
      </c>
      <c r="O669" s="3">
        <v>9.7155299999999991E-7</v>
      </c>
      <c r="P669" s="3">
        <v>1.4555299999999999E-5</v>
      </c>
      <c r="Q669" s="3">
        <v>1.6085900000000001E-4</v>
      </c>
      <c r="R669">
        <v>0</v>
      </c>
      <c r="S669">
        <v>0</v>
      </c>
      <c r="T669">
        <v>0</v>
      </c>
      <c r="U669" t="s">
        <v>409</v>
      </c>
    </row>
    <row r="670" spans="1:21" x14ac:dyDescent="0.35">
      <c r="A670" t="s">
        <v>407</v>
      </c>
      <c r="B670" t="s">
        <v>23</v>
      </c>
      <c r="C670" t="str">
        <f>INDEX('GCAM Crosswalk'!M$5:M$36,MATCH(B670,'GCAM Crosswalk'!L$5:L$36,0))</f>
        <v>Brazil</v>
      </c>
      <c r="D670" t="s">
        <v>251</v>
      </c>
      <c r="E670" t="str">
        <f>INDEX('GCAM Crosswalk'!J$5:J$111,MATCH(D670,'GCAM Crosswalk'!I$5:I$111,0))</f>
        <v>International Aviation</v>
      </c>
      <c r="F670" t="s">
        <v>411</v>
      </c>
      <c r="G670">
        <v>5.6401199999999999E-2</v>
      </c>
      <c r="H670">
        <v>8.5617100000000002E-2</v>
      </c>
      <c r="I670">
        <v>0.11974899999999999</v>
      </c>
      <c r="J670">
        <v>0.140541</v>
      </c>
      <c r="K670">
        <v>0.143124</v>
      </c>
      <c r="L670">
        <v>0.14483399999999999</v>
      </c>
      <c r="M670">
        <v>0.147342</v>
      </c>
      <c r="N670">
        <v>0.149177</v>
      </c>
      <c r="O670">
        <v>0.15909999999999999</v>
      </c>
      <c r="P670">
        <v>0.168159</v>
      </c>
      <c r="Q670">
        <v>0.17591999999999999</v>
      </c>
      <c r="R670">
        <v>0</v>
      </c>
      <c r="S670">
        <v>0</v>
      </c>
      <c r="T670">
        <v>0</v>
      </c>
      <c r="U670" t="s">
        <v>409</v>
      </c>
    </row>
    <row r="671" spans="1:21" x14ac:dyDescent="0.35">
      <c r="A671" t="s">
        <v>407</v>
      </c>
      <c r="B671" t="s">
        <v>23</v>
      </c>
      <c r="C671" t="str">
        <f>INDEX('GCAM Crosswalk'!M$5:M$36,MATCH(B671,'GCAM Crosswalk'!L$5:L$36,0))</f>
        <v>Brazil</v>
      </c>
      <c r="D671" t="s">
        <v>254</v>
      </c>
      <c r="E671" t="str">
        <f>INDEX('GCAM Crosswalk'!J$5:J$111,MATCH(D671,'GCAM Crosswalk'!I$5:I$111,0))</f>
        <v>Transportation</v>
      </c>
      <c r="F671" t="s">
        <v>339</v>
      </c>
      <c r="G671" s="3">
        <v>2.0929100000000001E-4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409</v>
      </c>
    </row>
    <row r="672" spans="1:21" x14ac:dyDescent="0.35">
      <c r="A672" t="s">
        <v>407</v>
      </c>
      <c r="B672" t="s">
        <v>23</v>
      </c>
      <c r="C672" t="str">
        <f>INDEX('GCAM Crosswalk'!M$5:M$36,MATCH(B672,'GCAM Crosswalk'!L$5:L$36,0))</f>
        <v>Brazil</v>
      </c>
      <c r="D672" t="s">
        <v>254</v>
      </c>
      <c r="E672" t="str">
        <f>INDEX('GCAM Crosswalk'!J$5:J$111,MATCH(D672,'GCAM Crosswalk'!I$5:I$111,0))</f>
        <v>Transportation</v>
      </c>
      <c r="F672" t="s">
        <v>225</v>
      </c>
      <c r="G672">
        <v>0</v>
      </c>
      <c r="H672">
        <v>0</v>
      </c>
      <c r="I672">
        <v>0</v>
      </c>
      <c r="J672">
        <v>0</v>
      </c>
      <c r="K672">
        <v>0</v>
      </c>
      <c r="L672" s="3">
        <v>3.9518799999999998E-4</v>
      </c>
      <c r="M672">
        <v>1.8650699999999999E-3</v>
      </c>
      <c r="N672">
        <v>3.6295534999999999E-3</v>
      </c>
      <c r="O672">
        <v>4.5941816000000003E-3</v>
      </c>
      <c r="P672">
        <v>5.192342E-3</v>
      </c>
      <c r="Q672">
        <v>5.8693540000000002E-3</v>
      </c>
      <c r="R672">
        <v>0</v>
      </c>
      <c r="S672">
        <v>0</v>
      </c>
      <c r="T672">
        <v>0</v>
      </c>
      <c r="U672" t="s">
        <v>409</v>
      </c>
    </row>
    <row r="673" spans="1:21" x14ac:dyDescent="0.35">
      <c r="A673" t="s">
        <v>407</v>
      </c>
      <c r="B673" t="s">
        <v>23</v>
      </c>
      <c r="C673" t="str">
        <f>INDEX('GCAM Crosswalk'!M$5:M$36,MATCH(B673,'GCAM Crosswalk'!L$5:L$36,0))</f>
        <v>Brazil</v>
      </c>
      <c r="D673" t="s">
        <v>254</v>
      </c>
      <c r="E673" t="str">
        <f>INDEX('GCAM Crosswalk'!J$5:J$111,MATCH(D673,'GCAM Crosswalk'!I$5:I$111,0))</f>
        <v>Transportation</v>
      </c>
      <c r="F673" t="s">
        <v>410</v>
      </c>
      <c r="G673">
        <v>0</v>
      </c>
      <c r="H673">
        <v>0</v>
      </c>
      <c r="I673">
        <v>0</v>
      </c>
      <c r="J673">
        <v>0</v>
      </c>
      <c r="K673">
        <v>0</v>
      </c>
      <c r="L673" s="3">
        <v>7.3325699999999996E-4</v>
      </c>
      <c r="M673">
        <v>2.7085099999999999E-3</v>
      </c>
      <c r="N673">
        <v>5.2816497E-3</v>
      </c>
      <c r="O673">
        <v>6.6980052E-3</v>
      </c>
      <c r="P673">
        <v>7.5023540000000001E-3</v>
      </c>
      <c r="Q673">
        <v>8.3120580000000006E-3</v>
      </c>
      <c r="R673">
        <v>0</v>
      </c>
      <c r="S673">
        <v>0</v>
      </c>
      <c r="T673">
        <v>0</v>
      </c>
      <c r="U673" t="s">
        <v>409</v>
      </c>
    </row>
    <row r="674" spans="1:21" x14ac:dyDescent="0.35">
      <c r="A674" t="s">
        <v>407</v>
      </c>
      <c r="B674" t="s">
        <v>23</v>
      </c>
      <c r="C674" t="str">
        <f>INDEX('GCAM Crosswalk'!M$5:M$36,MATCH(B674,'GCAM Crosswalk'!L$5:L$36,0))</f>
        <v>Brazil</v>
      </c>
      <c r="D674" t="s">
        <v>254</v>
      </c>
      <c r="E674" t="str">
        <f>INDEX('GCAM Crosswalk'!J$5:J$111,MATCH(D674,'GCAM Crosswalk'!I$5:I$111,0))</f>
        <v>Transportation</v>
      </c>
      <c r="F674" t="s">
        <v>411</v>
      </c>
      <c r="G674">
        <v>6.0450799999999999E-2</v>
      </c>
      <c r="H674">
        <v>7.10316E-2</v>
      </c>
      <c r="I674">
        <v>8.9298600000000006E-2</v>
      </c>
      <c r="J674">
        <v>7.8990400000000002E-2</v>
      </c>
      <c r="K674">
        <v>7.7971779999999893E-2</v>
      </c>
      <c r="L674">
        <v>7.9485059999999996E-2</v>
      </c>
      <c r="M674">
        <v>7.7018890000000007E-2</v>
      </c>
      <c r="N674">
        <v>7.4383270000000001E-2</v>
      </c>
      <c r="O674">
        <v>7.4303259999999996E-2</v>
      </c>
      <c r="P674">
        <v>7.635844E-2</v>
      </c>
      <c r="Q674">
        <v>7.8598699999999994E-2</v>
      </c>
      <c r="R674">
        <v>0</v>
      </c>
      <c r="S674">
        <v>0</v>
      </c>
      <c r="T674">
        <v>0</v>
      </c>
      <c r="U674" t="s">
        <v>409</v>
      </c>
    </row>
    <row r="675" spans="1:21" x14ac:dyDescent="0.35">
      <c r="A675" t="s">
        <v>407</v>
      </c>
      <c r="B675" t="s">
        <v>23</v>
      </c>
      <c r="C675" t="str">
        <f>INDEX('GCAM Crosswalk'!M$5:M$36,MATCH(B675,'GCAM Crosswalk'!L$5:L$36,0))</f>
        <v>Brazil</v>
      </c>
      <c r="D675" t="s">
        <v>257</v>
      </c>
      <c r="E675" t="str">
        <f>INDEX('GCAM Crosswalk'!J$5:J$111,MATCH(D675,'GCAM Crosswalk'!I$5:I$111,0))</f>
        <v>Transportation</v>
      </c>
      <c r="F675" t="s">
        <v>225</v>
      </c>
      <c r="G675">
        <v>0</v>
      </c>
      <c r="H675">
        <v>0</v>
      </c>
      <c r="I675">
        <v>0</v>
      </c>
      <c r="J675">
        <v>0</v>
      </c>
      <c r="K675">
        <v>2.7914469999999999E-3</v>
      </c>
      <c r="L675">
        <v>1.1431716095999999E-2</v>
      </c>
      <c r="M675">
        <v>3.8358069911859999E-2</v>
      </c>
      <c r="N675">
        <v>8.4683744586979998E-2</v>
      </c>
      <c r="O675">
        <v>0.12994967878797001</v>
      </c>
      <c r="P675">
        <v>0.1709191698135</v>
      </c>
      <c r="Q675">
        <v>0.22655178623399899</v>
      </c>
      <c r="R675">
        <v>0</v>
      </c>
      <c r="S675">
        <v>0</v>
      </c>
      <c r="T675">
        <v>0</v>
      </c>
      <c r="U675" t="s">
        <v>409</v>
      </c>
    </row>
    <row r="676" spans="1:21" x14ac:dyDescent="0.35">
      <c r="A676" t="s">
        <v>407</v>
      </c>
      <c r="B676" t="s">
        <v>23</v>
      </c>
      <c r="C676" t="str">
        <f>INDEX('GCAM Crosswalk'!M$5:M$36,MATCH(B676,'GCAM Crosswalk'!L$5:L$36,0))</f>
        <v>Brazil</v>
      </c>
      <c r="D676" t="s">
        <v>257</v>
      </c>
      <c r="E676" t="str">
        <f>INDEX('GCAM Crosswalk'!J$5:J$111,MATCH(D676,'GCAM Crosswalk'!I$5:I$111,0))</f>
        <v>Transportation</v>
      </c>
      <c r="F676" t="s">
        <v>410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1.2115830999999901E-3</v>
      </c>
      <c r="M676">
        <v>8.6439685405999903E-3</v>
      </c>
      <c r="N676">
        <v>2.1699752633699901E-2</v>
      </c>
      <c r="O676">
        <v>3.3882481732070001E-2</v>
      </c>
      <c r="P676">
        <v>4.4285172907899899E-2</v>
      </c>
      <c r="Q676">
        <v>5.4110595604E-2</v>
      </c>
      <c r="R676">
        <v>0</v>
      </c>
      <c r="S676">
        <v>0</v>
      </c>
      <c r="T676">
        <v>0</v>
      </c>
      <c r="U676" t="s">
        <v>409</v>
      </c>
    </row>
    <row r="677" spans="1:21" x14ac:dyDescent="0.35">
      <c r="A677" t="s">
        <v>407</v>
      </c>
      <c r="B677" t="s">
        <v>23</v>
      </c>
      <c r="C677" t="str">
        <f>INDEX('GCAM Crosswalk'!M$5:M$36,MATCH(B677,'GCAM Crosswalk'!L$5:L$36,0))</f>
        <v>Brazil</v>
      </c>
      <c r="D677" t="s">
        <v>257</v>
      </c>
      <c r="E677" t="str">
        <f>INDEX('GCAM Crosswalk'!J$5:J$111,MATCH(D677,'GCAM Crosswalk'!I$5:I$111,0))</f>
        <v>Transportation</v>
      </c>
      <c r="F677" t="s">
        <v>411</v>
      </c>
      <c r="G677">
        <v>0.53490539999999998</v>
      </c>
      <c r="H677">
        <v>0.8454372</v>
      </c>
      <c r="I677">
        <v>1.132881</v>
      </c>
      <c r="J677">
        <v>1.383276</v>
      </c>
      <c r="K677">
        <v>1.4367622529999999</v>
      </c>
      <c r="L677">
        <v>1.56535937415</v>
      </c>
      <c r="M677">
        <v>1.651783128151</v>
      </c>
      <c r="N677">
        <v>1.6886588955040001</v>
      </c>
      <c r="O677">
        <v>1.7346798102700001</v>
      </c>
      <c r="P677">
        <v>1.7945068988499999</v>
      </c>
      <c r="Q677">
        <v>1.8136733562</v>
      </c>
      <c r="R677">
        <v>0</v>
      </c>
      <c r="S677">
        <v>0</v>
      </c>
      <c r="T677">
        <v>0</v>
      </c>
      <c r="U677" t="s">
        <v>409</v>
      </c>
    </row>
    <row r="678" spans="1:21" x14ac:dyDescent="0.35">
      <c r="A678" t="s">
        <v>407</v>
      </c>
      <c r="B678" t="s">
        <v>23</v>
      </c>
      <c r="C678" t="str">
        <f>INDEX('GCAM Crosswalk'!M$5:M$36,MATCH(B678,'GCAM Crosswalk'!L$5:L$36,0))</f>
        <v>Brazil</v>
      </c>
      <c r="D678" t="s">
        <v>259</v>
      </c>
      <c r="E678" t="str">
        <f>INDEX('GCAM Crosswalk'!J$5:J$111,MATCH(D678,'GCAM Crosswalk'!I$5:I$111,0))</f>
        <v>Transportation</v>
      </c>
      <c r="F678" t="s">
        <v>225</v>
      </c>
      <c r="G678">
        <v>3.7524899999999998E-3</v>
      </c>
      <c r="H678">
        <v>3.7893900000000001E-3</v>
      </c>
      <c r="I678">
        <v>5.5084799999999996E-3</v>
      </c>
      <c r="J678">
        <v>6.8898800000000001E-3</v>
      </c>
      <c r="K678">
        <v>7.2378642000000002E-3</v>
      </c>
      <c r="L678">
        <v>8.1009259999999996E-3</v>
      </c>
      <c r="M678">
        <v>8.9962779999999999E-3</v>
      </c>
      <c r="N678">
        <v>1.0405922E-2</v>
      </c>
      <c r="O678">
        <v>1.21610289999999E-2</v>
      </c>
      <c r="P678">
        <v>1.4974118999999999E-2</v>
      </c>
      <c r="Q678">
        <v>1.9732308E-2</v>
      </c>
      <c r="R678">
        <v>0</v>
      </c>
      <c r="S678">
        <v>0</v>
      </c>
      <c r="T678">
        <v>0</v>
      </c>
      <c r="U678" t="s">
        <v>409</v>
      </c>
    </row>
    <row r="679" spans="1:21" x14ac:dyDescent="0.35">
      <c r="A679" t="s">
        <v>407</v>
      </c>
      <c r="B679" t="s">
        <v>23</v>
      </c>
      <c r="C679" t="str">
        <f>INDEX('GCAM Crosswalk'!M$5:M$36,MATCH(B679,'GCAM Crosswalk'!L$5:L$36,0))</f>
        <v>Brazil</v>
      </c>
      <c r="D679" t="s">
        <v>259</v>
      </c>
      <c r="E679" t="str">
        <f>INDEX('GCAM Crosswalk'!J$5:J$111,MATCH(D679,'GCAM Crosswalk'!I$5:I$111,0))</f>
        <v>Transportation</v>
      </c>
      <c r="F679" t="s">
        <v>410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3">
        <v>1.5425700000000001E-4</v>
      </c>
      <c r="O679" s="3">
        <v>4.9617400000000005E-4</v>
      </c>
      <c r="P679">
        <v>1.51658E-3</v>
      </c>
      <c r="Q679">
        <v>4.07056E-3</v>
      </c>
      <c r="R679">
        <v>0</v>
      </c>
      <c r="S679">
        <v>0</v>
      </c>
      <c r="T679">
        <v>0</v>
      </c>
      <c r="U679" t="s">
        <v>409</v>
      </c>
    </row>
    <row r="680" spans="1:21" x14ac:dyDescent="0.35">
      <c r="A680" t="s">
        <v>407</v>
      </c>
      <c r="B680" t="s">
        <v>23</v>
      </c>
      <c r="C680" t="str">
        <f>INDEX('GCAM Crosswalk'!M$5:M$36,MATCH(B680,'GCAM Crosswalk'!L$5:L$36,0))</f>
        <v>Brazil</v>
      </c>
      <c r="D680" t="s">
        <v>259</v>
      </c>
      <c r="E680" t="str">
        <f>INDEX('GCAM Crosswalk'!J$5:J$111,MATCH(D680,'GCAM Crosswalk'!I$5:I$111,0))</f>
        <v>Transportation</v>
      </c>
      <c r="F680" t="s">
        <v>411</v>
      </c>
      <c r="G680">
        <v>4.6683997999999997E-2</v>
      </c>
      <c r="H680">
        <v>7.0915500000000006E-2</v>
      </c>
      <c r="I680">
        <v>9.9113399999999893E-2</v>
      </c>
      <c r="J680">
        <v>0.11640129</v>
      </c>
      <c r="K680">
        <v>0.11961571</v>
      </c>
      <c r="L680">
        <v>0.13065879</v>
      </c>
      <c r="M680">
        <v>0.13957875</v>
      </c>
      <c r="N680">
        <v>0.14331852</v>
      </c>
      <c r="O680">
        <v>0.15313652999999999</v>
      </c>
      <c r="P680">
        <v>0.15932067</v>
      </c>
      <c r="Q680">
        <v>0.15920883</v>
      </c>
      <c r="R680">
        <v>0</v>
      </c>
      <c r="S680">
        <v>0</v>
      </c>
      <c r="T680">
        <v>0</v>
      </c>
      <c r="U680" t="s">
        <v>409</v>
      </c>
    </row>
    <row r="681" spans="1:21" x14ac:dyDescent="0.35">
      <c r="A681" t="s">
        <v>407</v>
      </c>
      <c r="B681" t="s">
        <v>23</v>
      </c>
      <c r="C681" t="str">
        <f>INDEX('GCAM Crosswalk'!M$5:M$36,MATCH(B681,'GCAM Crosswalk'!L$5:L$36,0))</f>
        <v>Brazil</v>
      </c>
      <c r="D681" t="s">
        <v>261</v>
      </c>
      <c r="E681" t="str">
        <f>INDEX('GCAM Crosswalk'!J$5:J$111,MATCH(D681,'GCAM Crosswalk'!I$5:I$111,0))</f>
        <v>Transportation</v>
      </c>
      <c r="F681" t="s">
        <v>225</v>
      </c>
      <c r="G681">
        <v>0</v>
      </c>
      <c r="H681">
        <v>0</v>
      </c>
      <c r="I681">
        <v>0</v>
      </c>
      <c r="J681">
        <v>0</v>
      </c>
      <c r="K681">
        <v>1.48022E-2</v>
      </c>
      <c r="L681">
        <v>3.3092049999999998E-2</v>
      </c>
      <c r="M681">
        <v>4.6160659999999999E-2</v>
      </c>
      <c r="N681">
        <v>5.1208999999999998E-2</v>
      </c>
      <c r="O681">
        <v>5.2417600000000002E-2</v>
      </c>
      <c r="P681">
        <v>5.3609499999999997E-2</v>
      </c>
      <c r="Q681">
        <v>5.4306300000000002E-2</v>
      </c>
      <c r="R681">
        <v>0</v>
      </c>
      <c r="S681">
        <v>0</v>
      </c>
      <c r="T681">
        <v>0</v>
      </c>
      <c r="U681" t="s">
        <v>409</v>
      </c>
    </row>
    <row r="682" spans="1:21" x14ac:dyDescent="0.35">
      <c r="A682" t="s">
        <v>407</v>
      </c>
      <c r="B682" t="s">
        <v>23</v>
      </c>
      <c r="C682" t="str">
        <f>INDEX('GCAM Crosswalk'!M$5:M$36,MATCH(B682,'GCAM Crosswalk'!L$5:L$36,0))</f>
        <v>Brazil</v>
      </c>
      <c r="D682" t="s">
        <v>261</v>
      </c>
      <c r="E682" t="str">
        <f>INDEX('GCAM Crosswalk'!J$5:J$111,MATCH(D682,'GCAM Crosswalk'!I$5:I$111,0))</f>
        <v>Transportation</v>
      </c>
      <c r="F682" t="s">
        <v>410</v>
      </c>
      <c r="G682">
        <v>0</v>
      </c>
      <c r="H682">
        <v>0</v>
      </c>
      <c r="I682">
        <v>0</v>
      </c>
      <c r="J682">
        <v>0</v>
      </c>
      <c r="K682">
        <v>0</v>
      </c>
      <c r="L682" s="3">
        <v>8.3714799999999997E-6</v>
      </c>
      <c r="M682" s="3">
        <v>4.2229160000000003E-5</v>
      </c>
      <c r="N682" s="3">
        <v>1.356428E-4</v>
      </c>
      <c r="O682" s="3">
        <v>2.5642039999999899E-4</v>
      </c>
      <c r="P682" s="3">
        <v>3.4217409999999997E-4</v>
      </c>
      <c r="Q682" s="3">
        <v>3.7198150000000002E-4</v>
      </c>
      <c r="R682">
        <v>0</v>
      </c>
      <c r="S682">
        <v>0</v>
      </c>
      <c r="T682">
        <v>0</v>
      </c>
      <c r="U682" t="s">
        <v>409</v>
      </c>
    </row>
    <row r="683" spans="1:21" x14ac:dyDescent="0.35">
      <c r="A683" t="s">
        <v>407</v>
      </c>
      <c r="B683" t="s">
        <v>23</v>
      </c>
      <c r="C683" t="str">
        <f>INDEX('GCAM Crosswalk'!M$5:M$36,MATCH(B683,'GCAM Crosswalk'!L$5:L$36,0))</f>
        <v>Brazil</v>
      </c>
      <c r="D683" t="s">
        <v>261</v>
      </c>
      <c r="E683" t="str">
        <f>INDEX('GCAM Crosswalk'!J$5:J$111,MATCH(D683,'GCAM Crosswalk'!I$5:I$111,0))</f>
        <v>Transportation</v>
      </c>
      <c r="F683" t="s">
        <v>411</v>
      </c>
      <c r="G683">
        <v>0.122366</v>
      </c>
      <c r="H683">
        <v>0.19340299999999999</v>
      </c>
      <c r="I683">
        <v>0.259158</v>
      </c>
      <c r="J683">
        <v>0.316438</v>
      </c>
      <c r="K683">
        <v>0.38335000199999902</v>
      </c>
      <c r="L683">
        <v>0.366590056</v>
      </c>
      <c r="M683">
        <v>0.28817323699999903</v>
      </c>
      <c r="N683">
        <v>0.255170067</v>
      </c>
      <c r="O683">
        <v>0.25061054300000002</v>
      </c>
      <c r="P683">
        <v>0.24630024</v>
      </c>
      <c r="Q683">
        <v>0.24036576999999901</v>
      </c>
      <c r="R683">
        <v>0</v>
      </c>
      <c r="S683">
        <v>0</v>
      </c>
      <c r="T683">
        <v>0</v>
      </c>
      <c r="U683" t="s">
        <v>409</v>
      </c>
    </row>
    <row r="684" spans="1:21" x14ac:dyDescent="0.35">
      <c r="A684" t="s">
        <v>407</v>
      </c>
      <c r="B684" t="s">
        <v>23</v>
      </c>
      <c r="C684" t="str">
        <f>INDEX('GCAM Crosswalk'!M$5:M$36,MATCH(B684,'GCAM Crosswalk'!L$5:L$36,0))</f>
        <v>Brazil</v>
      </c>
      <c r="D684" t="s">
        <v>327</v>
      </c>
      <c r="E684" t="str">
        <f>INDEX('GCAM Crosswalk'!J$5:J$111,MATCH(D684,'GCAM Crosswalk'!I$5:I$111,0))</f>
        <v>Transportation</v>
      </c>
      <c r="F684" t="s">
        <v>225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2.63293E-2</v>
      </c>
      <c r="M684">
        <v>3.4016600000000001E-2</v>
      </c>
      <c r="N684">
        <v>3.5642800000000002E-2</v>
      </c>
      <c r="O684">
        <v>3.5970700000000001E-2</v>
      </c>
      <c r="P684">
        <v>3.5583999999999998E-2</v>
      </c>
      <c r="Q684">
        <v>3.4762800000000003E-2</v>
      </c>
      <c r="R684">
        <v>0</v>
      </c>
      <c r="S684">
        <v>0</v>
      </c>
      <c r="T684">
        <v>0</v>
      </c>
      <c r="U684" t="s">
        <v>409</v>
      </c>
    </row>
    <row r="685" spans="1:21" x14ac:dyDescent="0.35">
      <c r="A685" t="s">
        <v>407</v>
      </c>
      <c r="B685" t="s">
        <v>23</v>
      </c>
      <c r="C685" t="str">
        <f>INDEX('GCAM Crosswalk'!M$5:M$36,MATCH(B685,'GCAM Crosswalk'!L$5:L$36,0))</f>
        <v>Brazil</v>
      </c>
      <c r="D685" t="s">
        <v>327</v>
      </c>
      <c r="E685" t="str">
        <f>INDEX('GCAM Crosswalk'!J$5:J$111,MATCH(D685,'GCAM Crosswalk'!I$5:I$111,0))</f>
        <v>Transportation</v>
      </c>
      <c r="F685" t="s">
        <v>411</v>
      </c>
      <c r="G685">
        <v>3.9525999999999999E-2</v>
      </c>
      <c r="H685">
        <v>6.2472E-2</v>
      </c>
      <c r="I685">
        <v>8.3712099999999998E-2</v>
      </c>
      <c r="J685">
        <v>0.102214</v>
      </c>
      <c r="K685">
        <v>8.7500999999999995E-2</v>
      </c>
      <c r="L685">
        <v>3.2850299999999999E-2</v>
      </c>
      <c r="M685">
        <v>1.81645E-2</v>
      </c>
      <c r="N685">
        <v>1.3229599999999999E-2</v>
      </c>
      <c r="O685">
        <v>1.0410600000000001E-2</v>
      </c>
      <c r="P685">
        <v>8.39465E-3</v>
      </c>
      <c r="Q685">
        <v>6.9497200000000004E-3</v>
      </c>
      <c r="R685">
        <v>0</v>
      </c>
      <c r="S685">
        <v>0</v>
      </c>
      <c r="T685">
        <v>0</v>
      </c>
      <c r="U685" t="s">
        <v>409</v>
      </c>
    </row>
    <row r="686" spans="1:21" x14ac:dyDescent="0.35">
      <c r="A686" t="s">
        <v>407</v>
      </c>
      <c r="B686" t="s">
        <v>23</v>
      </c>
      <c r="C686" t="str">
        <f>INDEX('GCAM Crosswalk'!M$5:M$36,MATCH(B686,'GCAM Crosswalk'!L$5:L$36,0))</f>
        <v>Brazil</v>
      </c>
      <c r="D686" t="s">
        <v>265</v>
      </c>
      <c r="E686" t="str">
        <f>INDEX('GCAM Crosswalk'!J$5:J$111,MATCH(D686,'GCAM Crosswalk'!I$5:I$111,0))</f>
        <v>Transportation</v>
      </c>
      <c r="F686" t="s">
        <v>225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4.2404869999999997E-2</v>
      </c>
      <c r="M686">
        <v>0.18042652000000001</v>
      </c>
      <c r="N686">
        <v>0.28956608</v>
      </c>
      <c r="O686">
        <v>0.37596949999999901</v>
      </c>
      <c r="P686">
        <v>0.41861004000000002</v>
      </c>
      <c r="Q686">
        <v>0.45088742999999998</v>
      </c>
      <c r="R686">
        <v>0</v>
      </c>
      <c r="S686">
        <v>0</v>
      </c>
      <c r="T686">
        <v>0</v>
      </c>
      <c r="U686" t="s">
        <v>409</v>
      </c>
    </row>
    <row r="687" spans="1:21" x14ac:dyDescent="0.35">
      <c r="A687" t="s">
        <v>407</v>
      </c>
      <c r="B687" t="s">
        <v>23</v>
      </c>
      <c r="C687" t="str">
        <f>INDEX('GCAM Crosswalk'!M$5:M$36,MATCH(B687,'GCAM Crosswalk'!L$5:L$36,0))</f>
        <v>Brazil</v>
      </c>
      <c r="D687" t="s">
        <v>265</v>
      </c>
      <c r="E687" t="str">
        <f>INDEX('GCAM Crosswalk'!J$5:J$111,MATCH(D687,'GCAM Crosswalk'!I$5:I$111,0))</f>
        <v>Transportation</v>
      </c>
      <c r="F687" t="s">
        <v>408</v>
      </c>
      <c r="G687" s="3">
        <v>8.3687899999999995E-5</v>
      </c>
      <c r="H687">
        <v>6.9686999999999999E-2</v>
      </c>
      <c r="I687">
        <v>7.1947159999999996E-2</v>
      </c>
      <c r="J687">
        <v>6.3241610000000004E-2</v>
      </c>
      <c r="K687">
        <v>5.6003576999999999E-2</v>
      </c>
      <c r="L687">
        <v>5.0207180999999997E-2</v>
      </c>
      <c r="M687">
        <v>4.0947406999999998E-2</v>
      </c>
      <c r="N687">
        <v>3.1056167999999999E-2</v>
      </c>
      <c r="O687">
        <v>2.1766614E-2</v>
      </c>
      <c r="P687">
        <v>1.8002645000000001E-2</v>
      </c>
      <c r="Q687">
        <v>1.45714E-2</v>
      </c>
      <c r="R687">
        <v>0</v>
      </c>
      <c r="S687">
        <v>0</v>
      </c>
      <c r="T687">
        <v>0</v>
      </c>
      <c r="U687" t="s">
        <v>409</v>
      </c>
    </row>
    <row r="688" spans="1:21" x14ac:dyDescent="0.35">
      <c r="A688" t="s">
        <v>407</v>
      </c>
      <c r="B688" t="s">
        <v>23</v>
      </c>
      <c r="C688" t="str">
        <f>INDEX('GCAM Crosswalk'!M$5:M$36,MATCH(B688,'GCAM Crosswalk'!L$5:L$36,0))</f>
        <v>Brazil</v>
      </c>
      <c r="D688" t="s">
        <v>265</v>
      </c>
      <c r="E688" t="str">
        <f>INDEX('GCAM Crosswalk'!J$5:J$111,MATCH(D688,'GCAM Crosswalk'!I$5:I$111,0))</f>
        <v>Transportation</v>
      </c>
      <c r="F688" t="s">
        <v>410</v>
      </c>
      <c r="G688">
        <v>0</v>
      </c>
      <c r="H688">
        <v>0</v>
      </c>
      <c r="I688">
        <v>0</v>
      </c>
      <c r="J688">
        <v>0</v>
      </c>
      <c r="K688">
        <v>0</v>
      </c>
      <c r="L688" s="3">
        <v>9.8244132000000004E-5</v>
      </c>
      <c r="M688" s="3">
        <v>6.2824843599999997E-4</v>
      </c>
      <c r="N688" s="3">
        <v>8.2133228999999996E-4</v>
      </c>
      <c r="O688" s="3">
        <v>9.3592309200000003E-4</v>
      </c>
      <c r="P688" s="3">
        <v>9.4404964799999999E-4</v>
      </c>
      <c r="Q688" s="3">
        <v>9.4202136399999998E-4</v>
      </c>
      <c r="R688">
        <v>0</v>
      </c>
      <c r="S688">
        <v>0</v>
      </c>
      <c r="T688">
        <v>0</v>
      </c>
      <c r="U688" t="s">
        <v>409</v>
      </c>
    </row>
    <row r="689" spans="1:21" x14ac:dyDescent="0.35">
      <c r="A689" t="s">
        <v>407</v>
      </c>
      <c r="B689" t="s">
        <v>23</v>
      </c>
      <c r="C689" t="str">
        <f>INDEX('GCAM Crosswalk'!M$5:M$36,MATCH(B689,'GCAM Crosswalk'!L$5:L$36,0))</f>
        <v>Brazil</v>
      </c>
      <c r="D689" t="s">
        <v>265</v>
      </c>
      <c r="E689" t="str">
        <f>INDEX('GCAM Crosswalk'!J$5:J$111,MATCH(D689,'GCAM Crosswalk'!I$5:I$111,0))</f>
        <v>Transportation</v>
      </c>
      <c r="F689" t="s">
        <v>411</v>
      </c>
      <c r="G689">
        <v>0.53465399999999996</v>
      </c>
      <c r="H689">
        <v>0.84503899999999899</v>
      </c>
      <c r="I689">
        <v>1.1323460000000001</v>
      </c>
      <c r="J689">
        <v>1.38262</v>
      </c>
      <c r="K689">
        <v>1.2230105899999999</v>
      </c>
      <c r="L689">
        <v>1.1002602189999999</v>
      </c>
      <c r="M689">
        <v>0.89498550699999901</v>
      </c>
      <c r="N689">
        <v>0.68051793199999999</v>
      </c>
      <c r="O689">
        <v>0.48192845689999902</v>
      </c>
      <c r="P689">
        <v>0.40300225200000001</v>
      </c>
      <c r="Q689">
        <v>0.33280279399999901</v>
      </c>
      <c r="R689">
        <v>0</v>
      </c>
      <c r="S689">
        <v>0</v>
      </c>
      <c r="T689">
        <v>0</v>
      </c>
      <c r="U689" t="s">
        <v>409</v>
      </c>
    </row>
    <row r="690" spans="1:21" x14ac:dyDescent="0.35">
      <c r="A690" t="s">
        <v>407</v>
      </c>
      <c r="B690" t="s">
        <v>23</v>
      </c>
      <c r="C690" t="str">
        <f>INDEX('GCAM Crosswalk'!M$5:M$36,MATCH(B690,'GCAM Crosswalk'!L$5:L$36,0))</f>
        <v>Brazil</v>
      </c>
      <c r="D690" t="s">
        <v>267</v>
      </c>
      <c r="E690" t="str">
        <f>INDEX('GCAM Crosswalk'!J$5:J$111,MATCH(D690,'GCAM Crosswalk'!I$5:I$111,0))</f>
        <v>International Shipping</v>
      </c>
      <c r="F690" t="s">
        <v>225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3">
        <v>3.69154E-6</v>
      </c>
      <c r="O690" s="3">
        <v>1.07906E-5</v>
      </c>
      <c r="P690" s="3">
        <v>3.3603299999999997E-5</v>
      </c>
      <c r="Q690" s="3">
        <v>8.6487800000000002E-5</v>
      </c>
      <c r="R690">
        <v>0</v>
      </c>
      <c r="S690">
        <v>0</v>
      </c>
      <c r="T690">
        <v>0</v>
      </c>
      <c r="U690" t="s">
        <v>409</v>
      </c>
    </row>
    <row r="691" spans="1:21" x14ac:dyDescent="0.35">
      <c r="A691" t="s">
        <v>407</v>
      </c>
      <c r="B691" t="s">
        <v>23</v>
      </c>
      <c r="C691" t="str">
        <f>INDEX('GCAM Crosswalk'!M$5:M$36,MATCH(B691,'GCAM Crosswalk'!L$5:L$36,0))</f>
        <v>Brazil</v>
      </c>
      <c r="D691" t="s">
        <v>267</v>
      </c>
      <c r="E691" t="str">
        <f>INDEX('GCAM Crosswalk'!J$5:J$111,MATCH(D691,'GCAM Crosswalk'!I$5:I$111,0))</f>
        <v>International Shipping</v>
      </c>
      <c r="F691" t="s">
        <v>410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3">
        <v>3.8078499999999998E-5</v>
      </c>
      <c r="O691" s="3">
        <v>1.4057300000000001E-4</v>
      </c>
      <c r="P691" s="3">
        <v>5.6181999999999998E-4</v>
      </c>
      <c r="Q691">
        <v>1.83931E-3</v>
      </c>
      <c r="R691">
        <v>0</v>
      </c>
      <c r="S691">
        <v>0</v>
      </c>
      <c r="T691">
        <v>0</v>
      </c>
      <c r="U691" t="s">
        <v>409</v>
      </c>
    </row>
    <row r="692" spans="1:21" x14ac:dyDescent="0.35">
      <c r="A692" t="s">
        <v>407</v>
      </c>
      <c r="B692" t="s">
        <v>23</v>
      </c>
      <c r="C692" t="str">
        <f>INDEX('GCAM Crosswalk'!M$5:M$36,MATCH(B692,'GCAM Crosswalk'!L$5:L$36,0))</f>
        <v>Brazil</v>
      </c>
      <c r="D692" t="s">
        <v>267</v>
      </c>
      <c r="E692" t="str">
        <f>INDEX('GCAM Crosswalk'!J$5:J$111,MATCH(D692,'GCAM Crosswalk'!I$5:I$111,0))</f>
        <v>International Shipping</v>
      </c>
      <c r="F692" t="s">
        <v>411</v>
      </c>
      <c r="G692">
        <v>4.1819599999999998E-2</v>
      </c>
      <c r="H692">
        <v>0.19081400000000001</v>
      </c>
      <c r="I692">
        <v>0.24876100000000001</v>
      </c>
      <c r="J692">
        <v>0.25059199999999998</v>
      </c>
      <c r="K692">
        <v>0.24722389</v>
      </c>
      <c r="L692">
        <v>0.25117329999999999</v>
      </c>
      <c r="M692">
        <v>0.25154929999999998</v>
      </c>
      <c r="N692">
        <v>0.254832</v>
      </c>
      <c r="O692">
        <v>0.26011299999999998</v>
      </c>
      <c r="P692">
        <v>0.26655699999999999</v>
      </c>
      <c r="Q692">
        <v>0.27213300000000001</v>
      </c>
      <c r="R692">
        <v>0</v>
      </c>
      <c r="S692">
        <v>0</v>
      </c>
      <c r="T692">
        <v>0</v>
      </c>
      <c r="U692" t="s">
        <v>409</v>
      </c>
    </row>
    <row r="693" spans="1:21" x14ac:dyDescent="0.35">
      <c r="A693" t="s">
        <v>407</v>
      </c>
      <c r="B693" t="s">
        <v>24</v>
      </c>
      <c r="C693" t="str">
        <f>INDEX('GCAM Crosswalk'!M$5:M$36,MATCH(B693,'GCAM Crosswalk'!L$5:L$36,0))</f>
        <v>Canada</v>
      </c>
      <c r="D693" t="s">
        <v>291</v>
      </c>
      <c r="E693" t="str">
        <f>INDEX('GCAM Crosswalk'!J$5:J$111,MATCH(D693,'GCAM Crosswalk'!I$5:I$111,0))</f>
        <v>Industry</v>
      </c>
      <c r="F693" t="s">
        <v>408</v>
      </c>
      <c r="G693">
        <v>0.123518</v>
      </c>
      <c r="H693">
        <v>0.12923999999999999</v>
      </c>
      <c r="I693">
        <v>0.14618700000000001</v>
      </c>
      <c r="J693">
        <v>0.159664</v>
      </c>
      <c r="K693">
        <v>0.17401749999999999</v>
      </c>
      <c r="L693">
        <v>0.18968102240000001</v>
      </c>
      <c r="M693">
        <v>0.19937475290000001</v>
      </c>
      <c r="N693">
        <v>0.19636621339999999</v>
      </c>
      <c r="O693">
        <v>0.1888950334</v>
      </c>
      <c r="P693">
        <v>0.18730788770000001</v>
      </c>
      <c r="Q693">
        <v>0.18638843329999999</v>
      </c>
      <c r="R693">
        <v>0</v>
      </c>
      <c r="S693">
        <v>0</v>
      </c>
      <c r="T693">
        <v>0</v>
      </c>
      <c r="U693" t="s">
        <v>409</v>
      </c>
    </row>
    <row r="694" spans="1:21" x14ac:dyDescent="0.35">
      <c r="A694" t="s">
        <v>407</v>
      </c>
      <c r="B694" t="s">
        <v>24</v>
      </c>
      <c r="C694" t="str">
        <f>INDEX('GCAM Crosswalk'!M$5:M$36,MATCH(B694,'GCAM Crosswalk'!L$5:L$36,0))</f>
        <v>Canada</v>
      </c>
      <c r="D694" t="s">
        <v>291</v>
      </c>
      <c r="E694" t="str">
        <f>INDEX('GCAM Crosswalk'!J$5:J$111,MATCH(D694,'GCAM Crosswalk'!I$5:I$111,0))</f>
        <v>Industry</v>
      </c>
      <c r="F694" t="s">
        <v>410</v>
      </c>
      <c r="G694">
        <v>0</v>
      </c>
      <c r="H694">
        <v>0</v>
      </c>
      <c r="I694">
        <v>0</v>
      </c>
      <c r="J694">
        <v>0</v>
      </c>
      <c r="K694">
        <v>0</v>
      </c>
      <c r="L694" s="3">
        <v>3.12155E-4</v>
      </c>
      <c r="M694">
        <v>2.3765549999999998E-3</v>
      </c>
      <c r="N694">
        <v>7.3638619999999997E-3</v>
      </c>
      <c r="O694">
        <v>1.4325265E-2</v>
      </c>
      <c r="P694">
        <v>2.0437318999999999E-2</v>
      </c>
      <c r="Q694">
        <v>2.60298853E-2</v>
      </c>
      <c r="R694">
        <v>0</v>
      </c>
      <c r="S694">
        <v>0</v>
      </c>
      <c r="T694">
        <v>0</v>
      </c>
      <c r="U694" t="s">
        <v>409</v>
      </c>
    </row>
    <row r="695" spans="1:21" x14ac:dyDescent="0.35">
      <c r="A695" t="s">
        <v>407</v>
      </c>
      <c r="B695" t="s">
        <v>24</v>
      </c>
      <c r="C695" t="str">
        <f>INDEX('GCAM Crosswalk'!M$5:M$36,MATCH(B695,'GCAM Crosswalk'!L$5:L$36,0))</f>
        <v>Canada</v>
      </c>
      <c r="D695" t="s">
        <v>349</v>
      </c>
      <c r="E695" t="str">
        <f>INDEX('GCAM Crosswalk'!J$5:J$111,MATCH(D695,'GCAM Crosswalk'!I$5:I$111,0))</f>
        <v>Agriculture</v>
      </c>
      <c r="F695" t="s">
        <v>225</v>
      </c>
      <c r="G695">
        <v>3.1102000000000001E-2</v>
      </c>
      <c r="H695">
        <v>3.68787E-2</v>
      </c>
      <c r="I695">
        <v>3.4241500000000001E-2</v>
      </c>
      <c r="J695">
        <v>3.4953100000000001E-2</v>
      </c>
      <c r="K695">
        <v>3.6758369999999999E-2</v>
      </c>
      <c r="L695">
        <v>4.1635856999999998E-2</v>
      </c>
      <c r="M695">
        <v>5.1812967000000001E-2</v>
      </c>
      <c r="N695">
        <v>6.3242112999999905E-2</v>
      </c>
      <c r="O695">
        <v>7.2512088000000002E-2</v>
      </c>
      <c r="P695">
        <v>8.3812630999999999E-2</v>
      </c>
      <c r="Q695">
        <v>9.5897068000000002E-2</v>
      </c>
      <c r="R695">
        <v>0</v>
      </c>
      <c r="S695">
        <v>0</v>
      </c>
      <c r="T695">
        <v>0</v>
      </c>
      <c r="U695" t="s">
        <v>409</v>
      </c>
    </row>
    <row r="696" spans="1:21" x14ac:dyDescent="0.35">
      <c r="A696" t="s">
        <v>407</v>
      </c>
      <c r="B696" t="s">
        <v>24</v>
      </c>
      <c r="C696" t="str">
        <f>INDEX('GCAM Crosswalk'!M$5:M$36,MATCH(B696,'GCAM Crosswalk'!L$5:L$36,0))</f>
        <v>Canada</v>
      </c>
      <c r="D696" t="s">
        <v>349</v>
      </c>
      <c r="E696" t="str">
        <f>INDEX('GCAM Crosswalk'!J$5:J$111,MATCH(D696,'GCAM Crosswalk'!I$5:I$111,0))</f>
        <v>Agriculture</v>
      </c>
      <c r="F696" t="s">
        <v>408</v>
      </c>
      <c r="G696">
        <v>2.0846300000000002E-2</v>
      </c>
      <c r="H696">
        <v>1.7790500000000001E-2</v>
      </c>
      <c r="I696">
        <v>2.3776499999999999E-2</v>
      </c>
      <c r="J696">
        <v>3.5204300000000001E-2</v>
      </c>
      <c r="K696">
        <v>3.7154659999999999E-2</v>
      </c>
      <c r="L696">
        <v>3.5419390000000002E-2</v>
      </c>
      <c r="M696">
        <v>3.2709740000000001E-2</v>
      </c>
      <c r="N696">
        <v>3.0329109999999999E-2</v>
      </c>
      <c r="O696">
        <v>2.9330470000000001E-2</v>
      </c>
      <c r="P696">
        <v>2.779102E-2</v>
      </c>
      <c r="Q696">
        <v>2.5580519999999999E-2</v>
      </c>
      <c r="R696">
        <v>0</v>
      </c>
      <c r="S696">
        <v>0</v>
      </c>
      <c r="T696">
        <v>0</v>
      </c>
      <c r="U696" t="s">
        <v>409</v>
      </c>
    </row>
    <row r="697" spans="1:21" x14ac:dyDescent="0.35">
      <c r="A697" t="s">
        <v>407</v>
      </c>
      <c r="B697" t="s">
        <v>24</v>
      </c>
      <c r="C697" t="str">
        <f>INDEX('GCAM Crosswalk'!M$5:M$36,MATCH(B697,'GCAM Crosswalk'!L$5:L$36,0))</f>
        <v>Canada</v>
      </c>
      <c r="D697" t="s">
        <v>349</v>
      </c>
      <c r="E697" t="str">
        <f>INDEX('GCAM Crosswalk'!J$5:J$111,MATCH(D697,'GCAM Crosswalk'!I$5:I$111,0))</f>
        <v>Agriculture</v>
      </c>
      <c r="F697" t="s">
        <v>410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1.3756E-3</v>
      </c>
      <c r="M697">
        <v>5.06049E-3</v>
      </c>
      <c r="N697">
        <v>9.8447449999999898E-3</v>
      </c>
      <c r="O697">
        <v>1.3743876E-2</v>
      </c>
      <c r="P697">
        <v>1.75973379999999E-2</v>
      </c>
      <c r="Q697">
        <v>2.0388629999999901E-2</v>
      </c>
      <c r="R697">
        <v>0</v>
      </c>
      <c r="S697">
        <v>0</v>
      </c>
      <c r="T697">
        <v>0</v>
      </c>
      <c r="U697" t="s">
        <v>409</v>
      </c>
    </row>
    <row r="698" spans="1:21" x14ac:dyDescent="0.35">
      <c r="A698" t="s">
        <v>407</v>
      </c>
      <c r="B698" t="s">
        <v>24</v>
      </c>
      <c r="C698" t="str">
        <f>INDEX('GCAM Crosswalk'!M$5:M$36,MATCH(B698,'GCAM Crosswalk'!L$5:L$36,0))</f>
        <v>Canada</v>
      </c>
      <c r="D698" t="s">
        <v>349</v>
      </c>
      <c r="E698" t="str">
        <f>INDEX('GCAM Crosswalk'!J$5:J$111,MATCH(D698,'GCAM Crosswalk'!I$5:I$111,0))</f>
        <v>Agriculture</v>
      </c>
      <c r="F698" t="s">
        <v>411</v>
      </c>
      <c r="G698">
        <v>8.3971099999999896E-2</v>
      </c>
      <c r="H698">
        <v>0.16241639999999999</v>
      </c>
      <c r="I698">
        <v>0.17602129999999999</v>
      </c>
      <c r="J698">
        <v>0.21139259999999899</v>
      </c>
      <c r="K698">
        <v>0.2234652</v>
      </c>
      <c r="L698">
        <v>0.22521249999999901</v>
      </c>
      <c r="M698">
        <v>0.21788924999999901</v>
      </c>
      <c r="N698">
        <v>0.20598985</v>
      </c>
      <c r="O698">
        <v>0.19508497</v>
      </c>
      <c r="P698">
        <v>0.17931211999999999</v>
      </c>
      <c r="Q698">
        <v>0.16302227999999999</v>
      </c>
      <c r="R698">
        <v>0</v>
      </c>
      <c r="S698">
        <v>0</v>
      </c>
      <c r="T698">
        <v>0</v>
      </c>
      <c r="U698" t="s">
        <v>409</v>
      </c>
    </row>
    <row r="699" spans="1:21" x14ac:dyDescent="0.35">
      <c r="A699" t="s">
        <v>407</v>
      </c>
      <c r="B699" t="s">
        <v>24</v>
      </c>
      <c r="C699" t="str">
        <f>INDEX('GCAM Crosswalk'!M$5:M$36,MATCH(B699,'GCAM Crosswalk'!L$5:L$36,0))</f>
        <v>Canada</v>
      </c>
      <c r="D699" t="s">
        <v>363</v>
      </c>
      <c r="E699" t="str">
        <f>INDEX('GCAM Crosswalk'!J$5:J$111,MATCH(D699,'GCAM Crosswalk'!I$5:I$111,0))</f>
        <v>Industry</v>
      </c>
      <c r="F699" t="s">
        <v>318</v>
      </c>
      <c r="G699">
        <v>0</v>
      </c>
      <c r="H699">
        <v>0</v>
      </c>
      <c r="I699">
        <v>6.9497200000000004E-3</v>
      </c>
      <c r="J699">
        <v>8.6361600000000004E-3</v>
      </c>
      <c r="K699">
        <v>8.2728999999999997E-3</v>
      </c>
      <c r="L699">
        <v>8.8151270000000007E-3</v>
      </c>
      <c r="M699">
        <v>9.362881E-3</v>
      </c>
      <c r="N699">
        <v>9.870205E-3</v>
      </c>
      <c r="O699">
        <v>1.0292173106176999E-2</v>
      </c>
      <c r="P699">
        <v>1.06101559999999E-2</v>
      </c>
      <c r="Q699">
        <v>1.084657E-2</v>
      </c>
      <c r="R699">
        <v>0</v>
      </c>
      <c r="S699">
        <v>0</v>
      </c>
      <c r="T699">
        <v>0</v>
      </c>
      <c r="U699" t="s">
        <v>409</v>
      </c>
    </row>
    <row r="700" spans="1:21" x14ac:dyDescent="0.35">
      <c r="A700" t="s">
        <v>407</v>
      </c>
      <c r="B700" t="s">
        <v>24</v>
      </c>
      <c r="C700" t="str">
        <f>INDEX('GCAM Crosswalk'!M$5:M$36,MATCH(B700,'GCAM Crosswalk'!L$5:L$36,0))</f>
        <v>Canada</v>
      </c>
      <c r="D700" t="s">
        <v>363</v>
      </c>
      <c r="E700" t="str">
        <f>INDEX('GCAM Crosswalk'!J$5:J$111,MATCH(D700,'GCAM Crosswalk'!I$5:I$111,0))</f>
        <v>Industry</v>
      </c>
      <c r="F700" t="s">
        <v>408</v>
      </c>
      <c r="G700">
        <v>1.8873399999999999E-2</v>
      </c>
      <c r="H700">
        <v>2.8492400000000001E-2</v>
      </c>
      <c r="I700">
        <v>1.91284E-2</v>
      </c>
      <c r="J700">
        <v>2.29835E-2</v>
      </c>
      <c r="K700">
        <v>2.20167E-2</v>
      </c>
      <c r="L700">
        <v>2.34489580626E-2</v>
      </c>
      <c r="M700">
        <v>2.48730957424E-2</v>
      </c>
      <c r="N700">
        <v>2.6153065876100001E-2</v>
      </c>
      <c r="O700">
        <v>2.7198562664999999E-2</v>
      </c>
      <c r="P700">
        <v>2.7998860263519901E-2</v>
      </c>
      <c r="Q700">
        <v>2.8591553857419998E-2</v>
      </c>
      <c r="R700">
        <v>0</v>
      </c>
      <c r="S700">
        <v>0</v>
      </c>
      <c r="T700">
        <v>0</v>
      </c>
      <c r="U700" t="s">
        <v>409</v>
      </c>
    </row>
    <row r="701" spans="1:21" x14ac:dyDescent="0.35">
      <c r="A701" t="s">
        <v>407</v>
      </c>
      <c r="B701" t="s">
        <v>24</v>
      </c>
      <c r="C701" t="str">
        <f>INDEX('GCAM Crosswalk'!M$5:M$36,MATCH(B701,'GCAM Crosswalk'!L$5:L$36,0))</f>
        <v>Canada</v>
      </c>
      <c r="D701" t="s">
        <v>363</v>
      </c>
      <c r="E701" t="str">
        <f>INDEX('GCAM Crosswalk'!J$5:J$111,MATCH(D701,'GCAM Crosswalk'!I$5:I$111,0))</f>
        <v>Industry</v>
      </c>
      <c r="F701" t="s">
        <v>411</v>
      </c>
      <c r="G701" s="3">
        <v>9.3599600000000003E-4</v>
      </c>
      <c r="H701">
        <v>3.1373799999999999E-3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409</v>
      </c>
    </row>
    <row r="702" spans="1:21" x14ac:dyDescent="0.35">
      <c r="A702" t="s">
        <v>407</v>
      </c>
      <c r="B702" t="s">
        <v>24</v>
      </c>
      <c r="C702" t="str">
        <f>INDEX('GCAM Crosswalk'!M$5:M$36,MATCH(B702,'GCAM Crosswalk'!L$5:L$36,0))</f>
        <v>Canada</v>
      </c>
      <c r="D702" t="s">
        <v>369</v>
      </c>
      <c r="E702" t="str">
        <f>INDEX('GCAM Crosswalk'!J$5:J$111,MATCH(D702,'GCAM Crosswalk'!I$5:I$111,0))</f>
        <v>Industry</v>
      </c>
      <c r="F702" t="s">
        <v>225</v>
      </c>
      <c r="G702">
        <v>9.3237600000000004E-2</v>
      </c>
      <c r="H702">
        <v>0.156638</v>
      </c>
      <c r="I702">
        <v>0.15394099999999999</v>
      </c>
      <c r="J702">
        <v>0.15681400000000001</v>
      </c>
      <c r="K702">
        <v>0.15021799999999999</v>
      </c>
      <c r="L702">
        <v>0.16002759999999999</v>
      </c>
      <c r="M702">
        <v>0.169865499999999</v>
      </c>
      <c r="N702">
        <v>0.17885239999999999</v>
      </c>
      <c r="O702">
        <v>0.18626493</v>
      </c>
      <c r="P702">
        <v>0.19188849999999999</v>
      </c>
      <c r="Q702">
        <v>0.196064919999999</v>
      </c>
      <c r="R702">
        <v>0</v>
      </c>
      <c r="S702">
        <v>0</v>
      </c>
      <c r="T702">
        <v>0</v>
      </c>
      <c r="U702" t="s">
        <v>409</v>
      </c>
    </row>
    <row r="703" spans="1:21" x14ac:dyDescent="0.35">
      <c r="A703" t="s">
        <v>407</v>
      </c>
      <c r="B703" t="s">
        <v>24</v>
      </c>
      <c r="C703" t="str">
        <f>INDEX('GCAM Crosswalk'!M$5:M$36,MATCH(B703,'GCAM Crosswalk'!L$5:L$36,0))</f>
        <v>Canada</v>
      </c>
      <c r="D703" t="s">
        <v>269</v>
      </c>
      <c r="E703" t="str">
        <f>INDEX('GCAM Crosswalk'!J$5:J$111,MATCH(D703,'GCAM Crosswalk'!I$5:I$111,0))</f>
        <v>Industry</v>
      </c>
      <c r="F703" t="s">
        <v>225</v>
      </c>
      <c r="G703">
        <v>7.2630400000000001E-3</v>
      </c>
      <c r="H703">
        <v>7.9045000000000001E-3</v>
      </c>
      <c r="I703">
        <v>6.1251700000000001E-3</v>
      </c>
      <c r="J703">
        <v>6.1251700000000001E-3</v>
      </c>
      <c r="K703">
        <v>6.3875239999999899E-3</v>
      </c>
      <c r="L703">
        <v>6.877607E-3</v>
      </c>
      <c r="M703">
        <v>7.3089160000000004E-3</v>
      </c>
      <c r="N703">
        <v>7.6959430000000002E-3</v>
      </c>
      <c r="O703">
        <v>8.0486240000000007E-3</v>
      </c>
      <c r="P703">
        <v>8.3949556000000002E-3</v>
      </c>
      <c r="Q703">
        <v>8.7177509999999993E-3</v>
      </c>
      <c r="R703">
        <v>0</v>
      </c>
      <c r="S703">
        <v>0</v>
      </c>
      <c r="T703">
        <v>0</v>
      </c>
      <c r="U703" t="s">
        <v>409</v>
      </c>
    </row>
    <row r="704" spans="1:21" x14ac:dyDescent="0.35">
      <c r="A704" t="s">
        <v>407</v>
      </c>
      <c r="B704" t="s">
        <v>24</v>
      </c>
      <c r="C704" t="str">
        <f>INDEX('GCAM Crosswalk'!M$5:M$36,MATCH(B704,'GCAM Crosswalk'!L$5:L$36,0))</f>
        <v>Canada</v>
      </c>
      <c r="D704" t="s">
        <v>364</v>
      </c>
      <c r="E704" t="str">
        <f>INDEX('GCAM Crosswalk'!J$5:J$111,MATCH(D704,'GCAM Crosswalk'!I$5:I$111,0))</f>
        <v>Industry</v>
      </c>
      <c r="F704" t="s">
        <v>225</v>
      </c>
      <c r="G704">
        <v>6.5510899999999997E-2</v>
      </c>
      <c r="H704">
        <v>7.8487600000000005E-2</v>
      </c>
      <c r="I704">
        <v>6.6264400000000001E-2</v>
      </c>
      <c r="J704">
        <v>7.3087600000000003E-2</v>
      </c>
      <c r="K704">
        <v>7.5725680000000004E-2</v>
      </c>
      <c r="L704">
        <v>8.0612989999999995E-2</v>
      </c>
      <c r="M704">
        <v>8.8733549999999994E-2</v>
      </c>
      <c r="N704">
        <v>0.10392704</v>
      </c>
      <c r="O704">
        <v>0.12135116</v>
      </c>
      <c r="P704">
        <v>0.13354429000000001</v>
      </c>
      <c r="Q704">
        <v>0.14319690900000001</v>
      </c>
      <c r="R704">
        <v>0</v>
      </c>
      <c r="S704">
        <v>0</v>
      </c>
      <c r="T704">
        <v>0</v>
      </c>
      <c r="U704" t="s">
        <v>409</v>
      </c>
    </row>
    <row r="705" spans="1:21" x14ac:dyDescent="0.35">
      <c r="A705" t="s">
        <v>407</v>
      </c>
      <c r="B705" t="s">
        <v>24</v>
      </c>
      <c r="C705" t="str">
        <f>INDEX('GCAM Crosswalk'!M$5:M$36,MATCH(B705,'GCAM Crosswalk'!L$5:L$36,0))</f>
        <v>Canada</v>
      </c>
      <c r="D705" t="s">
        <v>364</v>
      </c>
      <c r="E705" t="str">
        <f>INDEX('GCAM Crosswalk'!J$5:J$111,MATCH(D705,'GCAM Crosswalk'!I$5:I$111,0))</f>
        <v>Industry</v>
      </c>
      <c r="F705" t="s">
        <v>408</v>
      </c>
      <c r="G705">
        <v>6.5384100000000001E-2</v>
      </c>
      <c r="H705">
        <v>7.21107E-2</v>
      </c>
      <c r="I705">
        <v>8.8743600000000006E-2</v>
      </c>
      <c r="J705">
        <v>0.103852</v>
      </c>
      <c r="K705">
        <v>0.11206766</v>
      </c>
      <c r="L705">
        <v>0.11503068999999901</v>
      </c>
      <c r="M705">
        <v>0.11769524000000001</v>
      </c>
      <c r="N705">
        <v>0.11859877000000001</v>
      </c>
      <c r="O705">
        <v>0.11896474</v>
      </c>
      <c r="P705">
        <v>0.119963599999999</v>
      </c>
      <c r="Q705">
        <v>0.121085652999999</v>
      </c>
      <c r="R705">
        <v>0</v>
      </c>
      <c r="S705">
        <v>0</v>
      </c>
      <c r="T705">
        <v>0</v>
      </c>
      <c r="U705" t="s">
        <v>409</v>
      </c>
    </row>
    <row r="706" spans="1:21" x14ac:dyDescent="0.35">
      <c r="A706" t="s">
        <v>407</v>
      </c>
      <c r="B706" t="s">
        <v>24</v>
      </c>
      <c r="C706" t="str">
        <f>INDEX('GCAM Crosswalk'!M$5:M$36,MATCH(B706,'GCAM Crosswalk'!L$5:L$36,0))</f>
        <v>Canada</v>
      </c>
      <c r="D706" t="s">
        <v>364</v>
      </c>
      <c r="E706" t="str">
        <f>INDEX('GCAM Crosswalk'!J$5:J$111,MATCH(D706,'GCAM Crosswalk'!I$5:I$111,0))</f>
        <v>Industry</v>
      </c>
      <c r="F706" t="s">
        <v>411</v>
      </c>
      <c r="G706">
        <v>4.6046000000000004E-3</v>
      </c>
      <c r="H706">
        <v>3.0138999999999999E-3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409</v>
      </c>
    </row>
    <row r="707" spans="1:21" x14ac:dyDescent="0.35">
      <c r="A707" t="s">
        <v>407</v>
      </c>
      <c r="B707" t="s">
        <v>24</v>
      </c>
      <c r="C707" t="str">
        <f>INDEX('GCAM Crosswalk'!M$5:M$36,MATCH(B707,'GCAM Crosswalk'!L$5:L$36,0))</f>
        <v>Canada</v>
      </c>
      <c r="D707" t="s">
        <v>367</v>
      </c>
      <c r="E707" t="str">
        <f>INDEX('GCAM Crosswalk'!J$5:J$111,MATCH(D707,'GCAM Crosswalk'!I$5:I$111,0))</f>
        <v>Industry</v>
      </c>
      <c r="F707" t="s">
        <v>408</v>
      </c>
      <c r="G707">
        <v>7.25552E-2</v>
      </c>
      <c r="H707">
        <v>6.6051499999999999E-2</v>
      </c>
      <c r="I707">
        <v>4.3228599999999999E-2</v>
      </c>
      <c r="J707">
        <v>4.6498299999999999E-2</v>
      </c>
      <c r="K707">
        <v>4.8103100000000003E-2</v>
      </c>
      <c r="L707">
        <v>4.62517E-2</v>
      </c>
      <c r="M707">
        <v>4.9651300000000002E-2</v>
      </c>
      <c r="N707">
        <v>5.0908200000000001E-2</v>
      </c>
      <c r="O707">
        <v>5.0856899999999997E-2</v>
      </c>
      <c r="P707">
        <v>4.9845399999999998E-2</v>
      </c>
      <c r="Q707">
        <v>4.7074299999999999E-2</v>
      </c>
      <c r="R707">
        <v>0</v>
      </c>
      <c r="S707">
        <v>0</v>
      </c>
      <c r="T707">
        <v>0</v>
      </c>
      <c r="U707" t="s">
        <v>409</v>
      </c>
    </row>
    <row r="708" spans="1:21" x14ac:dyDescent="0.35">
      <c r="A708" t="s">
        <v>407</v>
      </c>
      <c r="B708" t="s">
        <v>24</v>
      </c>
      <c r="C708" t="str">
        <f>INDEX('GCAM Crosswalk'!M$5:M$36,MATCH(B708,'GCAM Crosswalk'!L$5:L$36,0))</f>
        <v>Canada</v>
      </c>
      <c r="D708" t="s">
        <v>367</v>
      </c>
      <c r="E708" t="str">
        <f>INDEX('GCAM Crosswalk'!J$5:J$111,MATCH(D708,'GCAM Crosswalk'!I$5:I$111,0))</f>
        <v>Industry</v>
      </c>
      <c r="F708" t="s">
        <v>411</v>
      </c>
      <c r="G708">
        <v>0.26455499999999998</v>
      </c>
      <c r="H708">
        <v>0.47850199999999998</v>
      </c>
      <c r="I708">
        <v>0.45531100000000002</v>
      </c>
      <c r="J708">
        <v>0.51048300000000002</v>
      </c>
      <c r="K708">
        <v>0.540435</v>
      </c>
      <c r="L708">
        <v>0.563276</v>
      </c>
      <c r="M708">
        <v>0.58002799999999999</v>
      </c>
      <c r="N708">
        <v>0.59146500000000002</v>
      </c>
      <c r="O708">
        <v>0.59812100000000001</v>
      </c>
      <c r="P708">
        <v>0.60700100000000001</v>
      </c>
      <c r="Q708">
        <v>0.617178</v>
      </c>
      <c r="R708">
        <v>0</v>
      </c>
      <c r="S708">
        <v>0</v>
      </c>
      <c r="T708">
        <v>0</v>
      </c>
      <c r="U708" t="s">
        <v>409</v>
      </c>
    </row>
    <row r="709" spans="1:21" x14ac:dyDescent="0.35">
      <c r="A709" t="s">
        <v>407</v>
      </c>
      <c r="B709" t="s">
        <v>24</v>
      </c>
      <c r="C709" t="str">
        <f>INDEX('GCAM Crosswalk'!M$5:M$36,MATCH(B709,'GCAM Crosswalk'!L$5:L$36,0))</f>
        <v>Canada</v>
      </c>
      <c r="D709" t="s">
        <v>216</v>
      </c>
      <c r="E709" t="str">
        <f>INDEX('GCAM Crosswalk'!J$5:J$111,MATCH(D709,'GCAM Crosswalk'!I$5:I$111,0))</f>
        <v>Commercial</v>
      </c>
      <c r="F709" t="s">
        <v>225</v>
      </c>
      <c r="G709">
        <v>2.3457700000000001E-2</v>
      </c>
      <c r="H709">
        <v>3.0753900000000001E-2</v>
      </c>
      <c r="I709">
        <v>3.5855600000000001E-2</v>
      </c>
      <c r="J709">
        <v>2.9703E-2</v>
      </c>
      <c r="K709">
        <v>3.1178040000000001E-2</v>
      </c>
      <c r="L709">
        <v>3.2280709999999997E-2</v>
      </c>
      <c r="M709">
        <v>3.2842650000000001E-2</v>
      </c>
      <c r="N709">
        <v>3.2743599999999998E-2</v>
      </c>
      <c r="O709">
        <v>3.2407054999999997E-2</v>
      </c>
      <c r="P709">
        <v>3.1945235000000002E-2</v>
      </c>
      <c r="Q709">
        <v>3.1683423000000002E-2</v>
      </c>
      <c r="R709">
        <v>0</v>
      </c>
      <c r="S709">
        <v>0</v>
      </c>
      <c r="T709">
        <v>0</v>
      </c>
      <c r="U709" t="s">
        <v>409</v>
      </c>
    </row>
    <row r="710" spans="1:21" x14ac:dyDescent="0.35">
      <c r="A710" t="s">
        <v>407</v>
      </c>
      <c r="B710" t="s">
        <v>24</v>
      </c>
      <c r="C710" t="str">
        <f>INDEX('GCAM Crosswalk'!M$5:M$36,MATCH(B710,'GCAM Crosswalk'!L$5:L$36,0))</f>
        <v>Canada</v>
      </c>
      <c r="D710" t="s">
        <v>216</v>
      </c>
      <c r="E710" t="str">
        <f>INDEX('GCAM Crosswalk'!J$5:J$111,MATCH(D710,'GCAM Crosswalk'!I$5:I$111,0))</f>
        <v>Commercial</v>
      </c>
      <c r="F710" t="s">
        <v>408</v>
      </c>
      <c r="G710">
        <v>6.0905899999999999E-3</v>
      </c>
      <c r="H710">
        <v>7.9434899999999992E-3</v>
      </c>
      <c r="I710">
        <v>7.5352099999999997E-3</v>
      </c>
      <c r="J710">
        <v>7.9940099999999993E-3</v>
      </c>
      <c r="K710">
        <v>8.3538740000000007E-3</v>
      </c>
      <c r="L710">
        <v>8.3774079999999994E-3</v>
      </c>
      <c r="M710">
        <v>7.8466520000000008E-3</v>
      </c>
      <c r="N710">
        <v>6.7056080000000001E-3</v>
      </c>
      <c r="O710">
        <v>5.6456709999999997E-3</v>
      </c>
      <c r="P710">
        <v>4.7830060000000002E-3</v>
      </c>
      <c r="Q710">
        <v>4.4121550000000001E-3</v>
      </c>
      <c r="R710">
        <v>0</v>
      </c>
      <c r="S710">
        <v>0</v>
      </c>
      <c r="T710">
        <v>0</v>
      </c>
      <c r="U710" t="s">
        <v>409</v>
      </c>
    </row>
    <row r="711" spans="1:21" x14ac:dyDescent="0.35">
      <c r="A711" t="s">
        <v>407</v>
      </c>
      <c r="B711" t="s">
        <v>24</v>
      </c>
      <c r="C711" t="str">
        <f>INDEX('GCAM Crosswalk'!M$5:M$36,MATCH(B711,'GCAM Crosswalk'!L$5:L$36,0))</f>
        <v>Canada</v>
      </c>
      <c r="D711" t="s">
        <v>218</v>
      </c>
      <c r="E711" t="str">
        <f>INDEX('GCAM Crosswalk'!J$5:J$111,MATCH(D711,'GCAM Crosswalk'!I$5:I$111,0))</f>
        <v>Commercial</v>
      </c>
      <c r="F711" t="s">
        <v>225</v>
      </c>
      <c r="G711">
        <v>7.4771599999999994E-2</v>
      </c>
      <c r="H711">
        <v>9.8028000000000004E-2</v>
      </c>
      <c r="I711">
        <v>0.11429</v>
      </c>
      <c r="J711">
        <v>9.4678399999999996E-2</v>
      </c>
      <c r="K711">
        <v>9.9471760000000006E-2</v>
      </c>
      <c r="L711">
        <v>0.10575894</v>
      </c>
      <c r="M711">
        <v>0.114767639999999</v>
      </c>
      <c r="N711">
        <v>0.12664328999999999</v>
      </c>
      <c r="O711">
        <v>0.13903541999999999</v>
      </c>
      <c r="P711">
        <v>0.14946901000000001</v>
      </c>
      <c r="Q711">
        <v>0.15707603000000001</v>
      </c>
      <c r="R711">
        <v>0</v>
      </c>
      <c r="S711">
        <v>0</v>
      </c>
      <c r="T711">
        <v>0</v>
      </c>
      <c r="U711" t="s">
        <v>409</v>
      </c>
    </row>
    <row r="712" spans="1:21" x14ac:dyDescent="0.35">
      <c r="A712" t="s">
        <v>407</v>
      </c>
      <c r="B712" t="s">
        <v>24</v>
      </c>
      <c r="C712" t="str">
        <f>INDEX('GCAM Crosswalk'!M$5:M$36,MATCH(B712,'GCAM Crosswalk'!L$5:L$36,0))</f>
        <v>Canada</v>
      </c>
      <c r="D712" t="s">
        <v>218</v>
      </c>
      <c r="E712" t="str">
        <f>INDEX('GCAM Crosswalk'!J$5:J$111,MATCH(D712,'GCAM Crosswalk'!I$5:I$111,0))</f>
        <v>Commercial</v>
      </c>
      <c r="F712" t="s">
        <v>408</v>
      </c>
      <c r="G712">
        <v>0.20707900000000001</v>
      </c>
      <c r="H712">
        <v>0.27007799999999998</v>
      </c>
      <c r="I712">
        <v>0.25619599999999998</v>
      </c>
      <c r="J712">
        <v>0.27179700000000001</v>
      </c>
      <c r="K712">
        <v>0.28540270000000001</v>
      </c>
      <c r="L712">
        <v>0.292906</v>
      </c>
      <c r="M712">
        <v>0.29533500000000001</v>
      </c>
      <c r="N712">
        <v>0.2919195</v>
      </c>
      <c r="O712">
        <v>0.28463879999999903</v>
      </c>
      <c r="P712">
        <v>0.27603519999999998</v>
      </c>
      <c r="Q712">
        <v>0.26667046999999999</v>
      </c>
      <c r="R712">
        <v>0</v>
      </c>
      <c r="S712">
        <v>0</v>
      </c>
      <c r="T712">
        <v>0</v>
      </c>
      <c r="U712" t="s">
        <v>409</v>
      </c>
    </row>
    <row r="713" spans="1:21" x14ac:dyDescent="0.35">
      <c r="A713" t="s">
        <v>407</v>
      </c>
      <c r="B713" t="s">
        <v>24</v>
      </c>
      <c r="C713" t="str">
        <f>INDEX('GCAM Crosswalk'!M$5:M$36,MATCH(B713,'GCAM Crosswalk'!L$5:L$36,0))</f>
        <v>Canada</v>
      </c>
      <c r="D713" t="s">
        <v>218</v>
      </c>
      <c r="E713" t="str">
        <f>INDEX('GCAM Crosswalk'!J$5:J$111,MATCH(D713,'GCAM Crosswalk'!I$5:I$111,0))</f>
        <v>Commercial</v>
      </c>
      <c r="F713" t="s">
        <v>410</v>
      </c>
      <c r="G713">
        <v>0</v>
      </c>
      <c r="H713">
        <v>0</v>
      </c>
      <c r="I713">
        <v>0</v>
      </c>
      <c r="J713">
        <v>0</v>
      </c>
      <c r="K713">
        <v>0</v>
      </c>
      <c r="L713" s="3">
        <v>1.01356E-5</v>
      </c>
      <c r="M713" s="3">
        <v>1.9194399999999999E-4</v>
      </c>
      <c r="N713" s="3">
        <v>4.16329E-4</v>
      </c>
      <c r="O713" s="3">
        <v>6.19559E-4</v>
      </c>
      <c r="P713" s="3">
        <v>6.93211E-4</v>
      </c>
      <c r="Q713" s="3">
        <v>7.22359E-4</v>
      </c>
      <c r="R713">
        <v>0</v>
      </c>
      <c r="S713">
        <v>0</v>
      </c>
      <c r="T713">
        <v>0</v>
      </c>
      <c r="U713" t="s">
        <v>409</v>
      </c>
    </row>
    <row r="714" spans="1:21" x14ac:dyDescent="0.35">
      <c r="A714" t="s">
        <v>407</v>
      </c>
      <c r="B714" t="s">
        <v>24</v>
      </c>
      <c r="C714" t="str">
        <f>INDEX('GCAM Crosswalk'!M$5:M$36,MATCH(B714,'GCAM Crosswalk'!L$5:L$36,0))</f>
        <v>Canada</v>
      </c>
      <c r="D714" t="s">
        <v>218</v>
      </c>
      <c r="E714" t="str">
        <f>INDEX('GCAM Crosswalk'!J$5:J$111,MATCH(D714,'GCAM Crosswalk'!I$5:I$111,0))</f>
        <v>Commercial</v>
      </c>
      <c r="F714" t="s">
        <v>411</v>
      </c>
      <c r="G714">
        <v>0.142289</v>
      </c>
      <c r="H714">
        <v>0.22160199999999999</v>
      </c>
      <c r="I714">
        <v>0.12357700000000001</v>
      </c>
      <c r="J714">
        <v>0.13359599999999999</v>
      </c>
      <c r="K714">
        <v>0.14043819999999901</v>
      </c>
      <c r="L714">
        <v>0.1460292</v>
      </c>
      <c r="M714">
        <v>0.14838180000000001</v>
      </c>
      <c r="N714">
        <v>0.14851371999999999</v>
      </c>
      <c r="O714">
        <v>0.14782380000000001</v>
      </c>
      <c r="P714">
        <v>0.14793948000000001</v>
      </c>
      <c r="Q714">
        <v>0.15008739999999901</v>
      </c>
      <c r="R714">
        <v>0</v>
      </c>
      <c r="S714">
        <v>0</v>
      </c>
      <c r="T714">
        <v>0</v>
      </c>
      <c r="U714" t="s">
        <v>409</v>
      </c>
    </row>
    <row r="715" spans="1:21" x14ac:dyDescent="0.35">
      <c r="A715" t="s">
        <v>407</v>
      </c>
      <c r="B715" t="s">
        <v>24</v>
      </c>
      <c r="C715" t="str">
        <f>INDEX('GCAM Crosswalk'!M$5:M$36,MATCH(B715,'GCAM Crosswalk'!L$5:L$36,0))</f>
        <v>Canada</v>
      </c>
      <c r="D715" t="s">
        <v>319</v>
      </c>
      <c r="E715" t="str">
        <f>INDEX('GCAM Crosswalk'!J$5:J$111,MATCH(D715,'GCAM Crosswalk'!I$5:I$111,0))</f>
        <v>Commercial</v>
      </c>
      <c r="F715" t="s">
        <v>339</v>
      </c>
      <c r="G715" s="3">
        <v>2.0929999999999999E-4</v>
      </c>
      <c r="H715">
        <v>0</v>
      </c>
      <c r="I715">
        <v>0</v>
      </c>
      <c r="J715" s="3">
        <v>4.6999999999999999E-6</v>
      </c>
      <c r="K715" s="3">
        <v>5.0379219999999998E-6</v>
      </c>
      <c r="L715" s="3">
        <v>5.3031129999999998E-6</v>
      </c>
      <c r="M715" s="3">
        <v>5.1901980000000002E-6</v>
      </c>
      <c r="N715" s="3">
        <v>4.7566839999999899E-6</v>
      </c>
      <c r="O715" s="3">
        <v>4.3559009999999902E-6</v>
      </c>
      <c r="P715" s="3">
        <v>3.97129899999999E-6</v>
      </c>
      <c r="Q715" s="3">
        <v>3.841891E-6</v>
      </c>
      <c r="R715">
        <v>0</v>
      </c>
      <c r="S715">
        <v>0</v>
      </c>
      <c r="T715">
        <v>0</v>
      </c>
      <c r="U715" t="s">
        <v>409</v>
      </c>
    </row>
    <row r="716" spans="1:21" x14ac:dyDescent="0.35">
      <c r="A716" t="s">
        <v>407</v>
      </c>
      <c r="B716" t="s">
        <v>24</v>
      </c>
      <c r="C716" t="str">
        <f>INDEX('GCAM Crosswalk'!M$5:M$36,MATCH(B716,'GCAM Crosswalk'!L$5:L$36,0))</f>
        <v>Canada</v>
      </c>
      <c r="D716" t="s">
        <v>319</v>
      </c>
      <c r="E716" t="str">
        <f>INDEX('GCAM Crosswalk'!J$5:J$111,MATCH(D716,'GCAM Crosswalk'!I$5:I$111,0))</f>
        <v>Commercial</v>
      </c>
      <c r="F716" t="s">
        <v>225</v>
      </c>
      <c r="G716">
        <v>0.27480199999999999</v>
      </c>
      <c r="H716">
        <v>0.36027500000000001</v>
      </c>
      <c r="I716">
        <v>0.42004000000000002</v>
      </c>
      <c r="J716">
        <v>0.347964</v>
      </c>
      <c r="K716">
        <v>0.37896479999999999</v>
      </c>
      <c r="L716">
        <v>0.42348649999999999</v>
      </c>
      <c r="M716">
        <v>0.4721998</v>
      </c>
      <c r="N716">
        <v>0.51857589999999998</v>
      </c>
      <c r="O716">
        <v>0.56022490000000003</v>
      </c>
      <c r="P716">
        <v>0.60047138999999905</v>
      </c>
      <c r="Q716">
        <v>0.63505129999999999</v>
      </c>
      <c r="R716">
        <v>0</v>
      </c>
      <c r="S716">
        <v>0</v>
      </c>
      <c r="T716">
        <v>0</v>
      </c>
      <c r="U716" t="s">
        <v>409</v>
      </c>
    </row>
    <row r="717" spans="1:21" x14ac:dyDescent="0.35">
      <c r="A717" t="s">
        <v>407</v>
      </c>
      <c r="B717" t="s">
        <v>24</v>
      </c>
      <c r="C717" t="str">
        <f>INDEX('GCAM Crosswalk'!M$5:M$36,MATCH(B717,'GCAM Crosswalk'!L$5:L$36,0))</f>
        <v>Canada</v>
      </c>
      <c r="D717" t="s">
        <v>319</v>
      </c>
      <c r="E717" t="str">
        <f>INDEX('GCAM Crosswalk'!J$5:J$111,MATCH(D717,'GCAM Crosswalk'!I$5:I$111,0))</f>
        <v>Commercial</v>
      </c>
      <c r="F717" t="s">
        <v>408</v>
      </c>
      <c r="G717">
        <v>0.13517100000000001</v>
      </c>
      <c r="H717">
        <v>0.17629400000000001</v>
      </c>
      <c r="I717">
        <v>0.16723299999999999</v>
      </c>
      <c r="J717">
        <v>0.17741599999999999</v>
      </c>
      <c r="K717">
        <v>0.1927256</v>
      </c>
      <c r="L717">
        <v>0.20401910000000001</v>
      </c>
      <c r="M717">
        <v>0.20513329999999999</v>
      </c>
      <c r="N717">
        <v>0.1968549</v>
      </c>
      <c r="O717">
        <v>0.188503639999999</v>
      </c>
      <c r="P717">
        <v>0.17925252</v>
      </c>
      <c r="Q717">
        <v>0.17517179999999999</v>
      </c>
      <c r="R717">
        <v>0</v>
      </c>
      <c r="S717">
        <v>0</v>
      </c>
      <c r="T717">
        <v>0</v>
      </c>
      <c r="U717" t="s">
        <v>409</v>
      </c>
    </row>
    <row r="718" spans="1:21" x14ac:dyDescent="0.35">
      <c r="A718" t="s">
        <v>407</v>
      </c>
      <c r="B718" t="s">
        <v>24</v>
      </c>
      <c r="C718" t="str">
        <f>INDEX('GCAM Crosswalk'!M$5:M$36,MATCH(B718,'GCAM Crosswalk'!L$5:L$36,0))</f>
        <v>Canada</v>
      </c>
      <c r="D718" t="s">
        <v>319</v>
      </c>
      <c r="E718" t="str">
        <f>INDEX('GCAM Crosswalk'!J$5:J$111,MATCH(D718,'GCAM Crosswalk'!I$5:I$111,0))</f>
        <v>Commercial</v>
      </c>
      <c r="F718" t="s">
        <v>410</v>
      </c>
      <c r="G718">
        <v>0</v>
      </c>
      <c r="H718">
        <v>0</v>
      </c>
      <c r="I718">
        <v>0</v>
      </c>
      <c r="J718">
        <v>0</v>
      </c>
      <c r="K718">
        <v>0</v>
      </c>
      <c r="L718" s="3">
        <v>1.7218400000000001E-5</v>
      </c>
      <c r="M718" s="3">
        <v>2.7265500000000001E-4</v>
      </c>
      <c r="N718" s="3">
        <v>5.0507899999999997E-4</v>
      </c>
      <c r="O718" s="3">
        <v>6.49499E-4</v>
      </c>
      <c r="P718" s="3">
        <v>8.1429799999999997E-4</v>
      </c>
      <c r="Q718" s="3">
        <v>8.5232799999999996E-4</v>
      </c>
      <c r="R718">
        <v>0</v>
      </c>
      <c r="S718">
        <v>0</v>
      </c>
      <c r="T718">
        <v>0</v>
      </c>
      <c r="U718" t="s">
        <v>409</v>
      </c>
    </row>
    <row r="719" spans="1:21" x14ac:dyDescent="0.35">
      <c r="A719" t="s">
        <v>407</v>
      </c>
      <c r="B719" t="s">
        <v>24</v>
      </c>
      <c r="C719" t="str">
        <f>INDEX('GCAM Crosswalk'!M$5:M$36,MATCH(B719,'GCAM Crosswalk'!L$5:L$36,0))</f>
        <v>Canada</v>
      </c>
      <c r="D719" t="s">
        <v>319</v>
      </c>
      <c r="E719" t="str">
        <f>INDEX('GCAM Crosswalk'!J$5:J$111,MATCH(D719,'GCAM Crosswalk'!I$5:I$111,0))</f>
        <v>Commercial</v>
      </c>
      <c r="F719" t="s">
        <v>411</v>
      </c>
      <c r="G719">
        <v>2.83238E-2</v>
      </c>
      <c r="H719">
        <v>4.4111900000000002E-2</v>
      </c>
      <c r="I719">
        <v>2.4598999999999999E-2</v>
      </c>
      <c r="J719">
        <v>2.6593499999999999E-2</v>
      </c>
      <c r="K719">
        <v>2.8792000000000002E-2</v>
      </c>
      <c r="L719">
        <v>3.0569320000000001E-2</v>
      </c>
      <c r="M719">
        <v>3.0240980000000001E-2</v>
      </c>
      <c r="N719">
        <v>2.82930299999999E-2</v>
      </c>
      <c r="O719">
        <v>2.6483639999999999E-2</v>
      </c>
      <c r="P719">
        <v>2.4915832999999998E-2</v>
      </c>
      <c r="Q719">
        <v>2.485969E-2</v>
      </c>
      <c r="R719">
        <v>0</v>
      </c>
      <c r="S719">
        <v>0</v>
      </c>
      <c r="T719">
        <v>0</v>
      </c>
      <c r="U719" t="s">
        <v>409</v>
      </c>
    </row>
    <row r="720" spans="1:21" x14ac:dyDescent="0.35">
      <c r="A720" t="s">
        <v>407</v>
      </c>
      <c r="B720" t="s">
        <v>24</v>
      </c>
      <c r="C720" t="str">
        <f>INDEX('GCAM Crosswalk'!M$5:M$36,MATCH(B720,'GCAM Crosswalk'!L$5:L$36,0))</f>
        <v>Canada</v>
      </c>
      <c r="D720" t="s">
        <v>351</v>
      </c>
      <c r="E720" t="str">
        <f>INDEX('GCAM Crosswalk'!J$5:J$111,MATCH(D720,'GCAM Crosswalk'!I$5:I$111,0))</f>
        <v>Industry</v>
      </c>
      <c r="F720" t="s">
        <v>225</v>
      </c>
      <c r="G720">
        <v>0</v>
      </c>
      <c r="H720">
        <v>0</v>
      </c>
      <c r="I720">
        <v>0</v>
      </c>
      <c r="J720">
        <v>0</v>
      </c>
      <c r="K720">
        <v>0</v>
      </c>
      <c r="L720" s="3">
        <v>1.49257E-4</v>
      </c>
      <c r="M720" s="3">
        <v>6.1323599999999997E-4</v>
      </c>
      <c r="N720">
        <v>1.3987677E-3</v>
      </c>
      <c r="O720">
        <v>2.4057373999999999E-3</v>
      </c>
      <c r="P720">
        <v>4.0848988000000003E-3</v>
      </c>
      <c r="Q720">
        <v>6.3241640000000002E-3</v>
      </c>
      <c r="R720">
        <v>0</v>
      </c>
      <c r="S720">
        <v>0</v>
      </c>
      <c r="T720">
        <v>0</v>
      </c>
      <c r="U720" t="s">
        <v>409</v>
      </c>
    </row>
    <row r="721" spans="1:21" x14ac:dyDescent="0.35">
      <c r="A721" t="s">
        <v>407</v>
      </c>
      <c r="B721" t="s">
        <v>24</v>
      </c>
      <c r="C721" t="str">
        <f>INDEX('GCAM Crosswalk'!M$5:M$36,MATCH(B721,'GCAM Crosswalk'!L$5:L$36,0))</f>
        <v>Canada</v>
      </c>
      <c r="D721" t="s">
        <v>351</v>
      </c>
      <c r="E721" t="str">
        <f>INDEX('GCAM Crosswalk'!J$5:J$111,MATCH(D721,'GCAM Crosswalk'!I$5:I$111,0))</f>
        <v>Industry</v>
      </c>
      <c r="F721" t="s">
        <v>408</v>
      </c>
      <c r="G721">
        <v>1.7581200000000002E-2</v>
      </c>
      <c r="H721">
        <v>1.6995199999999999E-2</v>
      </c>
      <c r="I721">
        <v>1.65766E-2</v>
      </c>
      <c r="J721">
        <v>1.5781199999999999E-2</v>
      </c>
      <c r="K721">
        <v>1.6642759999999999E-2</v>
      </c>
      <c r="L721">
        <v>1.6795529999999999E-2</v>
      </c>
      <c r="M721">
        <v>1.7418309999999999E-2</v>
      </c>
      <c r="N721">
        <v>1.8166945E-2</v>
      </c>
      <c r="O721">
        <v>1.8764949999999999E-2</v>
      </c>
      <c r="P721">
        <v>1.8956609999999999E-2</v>
      </c>
      <c r="Q721">
        <v>1.8405410000000001E-2</v>
      </c>
      <c r="R721">
        <v>0</v>
      </c>
      <c r="S721">
        <v>0</v>
      </c>
      <c r="T721">
        <v>0</v>
      </c>
      <c r="U721" t="s">
        <v>409</v>
      </c>
    </row>
    <row r="722" spans="1:21" x14ac:dyDescent="0.35">
      <c r="A722" t="s">
        <v>407</v>
      </c>
      <c r="B722" t="s">
        <v>24</v>
      </c>
      <c r="C722" t="str">
        <f>INDEX('GCAM Crosswalk'!M$5:M$36,MATCH(B722,'GCAM Crosswalk'!L$5:L$36,0))</f>
        <v>Canada</v>
      </c>
      <c r="D722" t="s">
        <v>351</v>
      </c>
      <c r="E722" t="str">
        <f>INDEX('GCAM Crosswalk'!J$5:J$111,MATCH(D722,'GCAM Crosswalk'!I$5:I$111,0))</f>
        <v>Industry</v>
      </c>
      <c r="F722" t="s">
        <v>410</v>
      </c>
      <c r="G722">
        <v>0</v>
      </c>
      <c r="H722">
        <v>0</v>
      </c>
      <c r="I722">
        <v>0</v>
      </c>
      <c r="J722">
        <v>0</v>
      </c>
      <c r="K722">
        <v>0</v>
      </c>
      <c r="L722" s="3">
        <v>6.3565200000000001E-4</v>
      </c>
      <c r="M722">
        <v>2.2046219999999998E-3</v>
      </c>
      <c r="N722">
        <v>4.2329760000000003E-3</v>
      </c>
      <c r="O722">
        <v>5.8996409999999997E-3</v>
      </c>
      <c r="P722">
        <v>7.6098629999999997E-3</v>
      </c>
      <c r="Q722">
        <v>8.9478419999999993E-3</v>
      </c>
      <c r="R722">
        <v>0</v>
      </c>
      <c r="S722">
        <v>0</v>
      </c>
      <c r="T722">
        <v>0</v>
      </c>
      <c r="U722" t="s">
        <v>409</v>
      </c>
    </row>
    <row r="723" spans="1:21" x14ac:dyDescent="0.35">
      <c r="A723" t="s">
        <v>407</v>
      </c>
      <c r="B723" t="s">
        <v>24</v>
      </c>
      <c r="C723" t="str">
        <f>INDEX('GCAM Crosswalk'!M$5:M$36,MATCH(B723,'GCAM Crosswalk'!L$5:L$36,0))</f>
        <v>Canada</v>
      </c>
      <c r="D723" t="s">
        <v>351</v>
      </c>
      <c r="E723" t="str">
        <f>INDEX('GCAM Crosswalk'!J$5:J$111,MATCH(D723,'GCAM Crosswalk'!I$5:I$111,0))</f>
        <v>Industry</v>
      </c>
      <c r="F723" t="s">
        <v>411</v>
      </c>
      <c r="G723">
        <v>4.4748289999999899E-2</v>
      </c>
      <c r="H723">
        <v>4.9729599999999999E-2</v>
      </c>
      <c r="I723">
        <v>5.2325000000000003E-2</v>
      </c>
      <c r="J723">
        <v>7.3548000000000002E-2</v>
      </c>
      <c r="K723">
        <v>7.7364509999999997E-2</v>
      </c>
      <c r="L723">
        <v>7.8576170000000001E-2</v>
      </c>
      <c r="M723">
        <v>7.7046509999999999E-2</v>
      </c>
      <c r="N723">
        <v>7.3987725000000004E-2</v>
      </c>
      <c r="O723">
        <v>7.0989589999999894E-2</v>
      </c>
      <c r="P723">
        <v>6.6637260000000004E-2</v>
      </c>
      <c r="Q723">
        <v>6.2335519999999998E-2</v>
      </c>
      <c r="R723">
        <v>0</v>
      </c>
      <c r="S723">
        <v>0</v>
      </c>
      <c r="T723">
        <v>0</v>
      </c>
      <c r="U723" t="s">
        <v>409</v>
      </c>
    </row>
    <row r="724" spans="1:21" x14ac:dyDescent="0.35">
      <c r="A724" t="s">
        <v>407</v>
      </c>
      <c r="B724" t="s">
        <v>24</v>
      </c>
      <c r="C724" t="str">
        <f>INDEX('GCAM Crosswalk'!M$5:M$36,MATCH(B724,'GCAM Crosswalk'!L$5:L$36,0))</f>
        <v>Canada</v>
      </c>
      <c r="D724" t="s">
        <v>412</v>
      </c>
      <c r="E724" t="e">
        <f>INDEX('GCAM Crosswalk'!J$5:J$111,MATCH(D724,'GCAM Crosswalk'!I$5:I$111,0))</f>
        <v>#N/A</v>
      </c>
      <c r="F724" t="s">
        <v>411</v>
      </c>
      <c r="G724">
        <v>0.12620799999999999</v>
      </c>
      <c r="H724">
        <v>0.14023099999999999</v>
      </c>
      <c r="I724">
        <v>0.16672799999999999</v>
      </c>
      <c r="J724">
        <v>0.139519</v>
      </c>
      <c r="K724">
        <v>0.15015400000000001</v>
      </c>
      <c r="L724">
        <v>0.158332</v>
      </c>
      <c r="M724">
        <v>0.166715</v>
      </c>
      <c r="N724">
        <v>0.175398</v>
      </c>
      <c r="O724">
        <v>0.18374399999999999</v>
      </c>
      <c r="P724">
        <v>0.19198599999999999</v>
      </c>
      <c r="Q724">
        <v>0.20045199999999999</v>
      </c>
      <c r="R724">
        <v>0</v>
      </c>
      <c r="S724">
        <v>0</v>
      </c>
      <c r="T724">
        <v>0</v>
      </c>
      <c r="U724" t="s">
        <v>409</v>
      </c>
    </row>
    <row r="725" spans="1:21" x14ac:dyDescent="0.35">
      <c r="A725" t="s">
        <v>407</v>
      </c>
      <c r="B725" t="s">
        <v>24</v>
      </c>
      <c r="C725" t="str">
        <f>INDEX('GCAM Crosswalk'!M$5:M$36,MATCH(B725,'GCAM Crosswalk'!L$5:L$36,0))</f>
        <v>Canada</v>
      </c>
      <c r="D725" t="s">
        <v>352</v>
      </c>
      <c r="E725" t="str">
        <f>INDEX('GCAM Crosswalk'!J$5:J$111,MATCH(D725,'GCAM Crosswalk'!I$5:I$111,0))</f>
        <v>Industry</v>
      </c>
      <c r="F725" t="s">
        <v>225</v>
      </c>
      <c r="G725" s="3">
        <v>6.7232500000000004E-5</v>
      </c>
      <c r="H725" s="3">
        <v>4.0749800000000001E-5</v>
      </c>
      <c r="I725" s="3">
        <v>3.1922299999999998E-5</v>
      </c>
      <c r="J725" s="3">
        <v>2.3094700000000001E-5</v>
      </c>
      <c r="K725" s="3">
        <v>2.59359E-5</v>
      </c>
      <c r="L725" s="3">
        <v>2.6551400000000001E-5</v>
      </c>
      <c r="M725" s="3">
        <v>2.5987200000000001E-5</v>
      </c>
      <c r="N725" s="3">
        <v>2.57811E-5</v>
      </c>
      <c r="O725" s="3">
        <v>2.5656700000000001E-5</v>
      </c>
      <c r="P725" s="3">
        <v>2.65013E-5</v>
      </c>
      <c r="Q725" s="3">
        <v>2.6719800000000001E-5</v>
      </c>
      <c r="R725">
        <v>0</v>
      </c>
      <c r="S725">
        <v>0</v>
      </c>
      <c r="T725">
        <v>0</v>
      </c>
      <c r="U725" t="s">
        <v>409</v>
      </c>
    </row>
    <row r="726" spans="1:21" x14ac:dyDescent="0.35">
      <c r="A726" t="s">
        <v>407</v>
      </c>
      <c r="B726" t="s">
        <v>24</v>
      </c>
      <c r="C726" t="str">
        <f>INDEX('GCAM Crosswalk'!M$5:M$36,MATCH(B726,'GCAM Crosswalk'!L$5:L$36,0))</f>
        <v>Canada</v>
      </c>
      <c r="D726" t="s">
        <v>352</v>
      </c>
      <c r="E726" t="str">
        <f>INDEX('GCAM Crosswalk'!J$5:J$111,MATCH(D726,'GCAM Crosswalk'!I$5:I$111,0))</f>
        <v>Industry</v>
      </c>
      <c r="F726" t="s">
        <v>408</v>
      </c>
      <c r="G726" s="3">
        <v>5.3788100000000001E-5</v>
      </c>
      <c r="H726" s="3">
        <v>5.1439400000000001E-5</v>
      </c>
      <c r="I726" s="3">
        <v>5.5968999999999999E-5</v>
      </c>
      <c r="J726" s="3">
        <v>5.6283399999999997E-5</v>
      </c>
      <c r="K726" s="3">
        <v>6.2037099999999996E-5</v>
      </c>
      <c r="L726" s="3">
        <v>5.8619100000000003E-5</v>
      </c>
      <c r="M726" s="3">
        <v>5.9248900000000001E-5</v>
      </c>
      <c r="N726" s="3">
        <v>6.0417800000000003E-5</v>
      </c>
      <c r="O726" s="3">
        <v>6.1029900000000003E-5</v>
      </c>
      <c r="P726" s="3">
        <v>6.32381E-5</v>
      </c>
      <c r="Q726" s="3">
        <v>6.2441300000000001E-5</v>
      </c>
      <c r="R726">
        <v>0</v>
      </c>
      <c r="S726">
        <v>0</v>
      </c>
      <c r="T726">
        <v>0</v>
      </c>
      <c r="U726" t="s">
        <v>409</v>
      </c>
    </row>
    <row r="727" spans="1:21" x14ac:dyDescent="0.35">
      <c r="A727" t="s">
        <v>407</v>
      </c>
      <c r="B727" t="s">
        <v>24</v>
      </c>
      <c r="C727" t="str">
        <f>INDEX('GCAM Crosswalk'!M$5:M$36,MATCH(B727,'GCAM Crosswalk'!L$5:L$36,0))</f>
        <v>Canada</v>
      </c>
      <c r="D727" t="s">
        <v>352</v>
      </c>
      <c r="E727" t="str">
        <f>INDEX('GCAM Crosswalk'!J$5:J$111,MATCH(D727,'GCAM Crosswalk'!I$5:I$111,0))</f>
        <v>Industry</v>
      </c>
      <c r="F727" t="s">
        <v>411</v>
      </c>
      <c r="G727" s="3">
        <v>2.3213800000000001E-5</v>
      </c>
      <c r="H727" s="3">
        <v>2.5562400000000001E-5</v>
      </c>
      <c r="I727" s="3">
        <v>2.10329E-5</v>
      </c>
      <c r="J727" s="3">
        <v>2.0718300000000001E-5</v>
      </c>
      <c r="K727" s="3">
        <v>2.3281E-5</v>
      </c>
      <c r="L727" s="3">
        <v>2.3646200000000001E-5</v>
      </c>
      <c r="M727" s="3">
        <v>2.2999599999999999E-5</v>
      </c>
      <c r="N727" s="3">
        <v>2.3352900000000001E-5</v>
      </c>
      <c r="O727" s="3">
        <v>2.3867E-5</v>
      </c>
      <c r="P727" s="3">
        <v>2.55527E-5</v>
      </c>
      <c r="Q727" s="3">
        <v>2.7022600000000001E-5</v>
      </c>
      <c r="R727">
        <v>0</v>
      </c>
      <c r="S727">
        <v>0</v>
      </c>
      <c r="T727">
        <v>0</v>
      </c>
      <c r="U727" t="s">
        <v>409</v>
      </c>
    </row>
    <row r="728" spans="1:21" x14ac:dyDescent="0.35">
      <c r="A728" t="s">
        <v>407</v>
      </c>
      <c r="B728" t="s">
        <v>24</v>
      </c>
      <c r="C728" t="str">
        <f>INDEX('GCAM Crosswalk'!M$5:M$36,MATCH(B728,'GCAM Crosswalk'!L$5:L$36,0))</f>
        <v>Canada</v>
      </c>
      <c r="D728" t="s">
        <v>370</v>
      </c>
      <c r="E728" t="str">
        <f>INDEX('GCAM Crosswalk'!J$5:J$111,MATCH(D728,'GCAM Crosswalk'!I$5:I$111,0))</f>
        <v>Industry</v>
      </c>
      <c r="F728" t="s">
        <v>225</v>
      </c>
      <c r="G728">
        <v>8.9699800000000007E-3</v>
      </c>
      <c r="H728">
        <v>1.31095E-2</v>
      </c>
      <c r="I728">
        <v>1.13899E-2</v>
      </c>
      <c r="J728">
        <v>1.12192E-2</v>
      </c>
      <c r="K728">
        <v>1.2174300000000001E-2</v>
      </c>
      <c r="L728">
        <v>1.2867699999999999E-2</v>
      </c>
      <c r="M728">
        <v>1.36264E-2</v>
      </c>
      <c r="N728">
        <v>1.4364999999999999E-2</v>
      </c>
      <c r="O728">
        <v>1.50189E-2</v>
      </c>
      <c r="P728">
        <v>1.55934E-2</v>
      </c>
      <c r="Q728">
        <v>1.6083699999999999E-2</v>
      </c>
      <c r="R728">
        <v>0</v>
      </c>
      <c r="S728">
        <v>0</v>
      </c>
      <c r="T728">
        <v>0</v>
      </c>
      <c r="U728" t="s">
        <v>409</v>
      </c>
    </row>
    <row r="729" spans="1:21" x14ac:dyDescent="0.35">
      <c r="A729" t="s">
        <v>407</v>
      </c>
      <c r="B729" t="s">
        <v>24</v>
      </c>
      <c r="C729" t="str">
        <f>INDEX('GCAM Crosswalk'!M$5:M$36,MATCH(B729,'GCAM Crosswalk'!L$5:L$36,0))</f>
        <v>Canada</v>
      </c>
      <c r="D729" t="s">
        <v>371</v>
      </c>
      <c r="E729" t="str">
        <f>INDEX('GCAM Crosswalk'!J$5:J$111,MATCH(D729,'GCAM Crosswalk'!I$5:I$111,0))</f>
        <v>Industry</v>
      </c>
      <c r="F729" t="s">
        <v>225</v>
      </c>
      <c r="G729">
        <v>1.3507E-3</v>
      </c>
      <c r="H729">
        <v>1.7370599999999999E-3</v>
      </c>
      <c r="I729">
        <v>1.50186E-3</v>
      </c>
      <c r="J729">
        <v>1.4793300000000001E-3</v>
      </c>
      <c r="K729">
        <v>1.5729699999999999E-3</v>
      </c>
      <c r="L729">
        <v>1.6447199999999999E-3</v>
      </c>
      <c r="M729">
        <v>1.72711E-3</v>
      </c>
      <c r="N729">
        <v>1.8070899999999999E-3</v>
      </c>
      <c r="O729">
        <v>1.87769E-3</v>
      </c>
      <c r="P729">
        <v>1.9402600000000001E-3</v>
      </c>
      <c r="Q729">
        <v>1.9941500000000001E-3</v>
      </c>
      <c r="R729">
        <v>0</v>
      </c>
      <c r="S729">
        <v>0</v>
      </c>
      <c r="T729">
        <v>0</v>
      </c>
      <c r="U729" t="s">
        <v>409</v>
      </c>
    </row>
    <row r="730" spans="1:21" x14ac:dyDescent="0.35">
      <c r="A730" t="s">
        <v>407</v>
      </c>
      <c r="B730" t="s">
        <v>24</v>
      </c>
      <c r="C730" t="str">
        <f>INDEX('GCAM Crosswalk'!M$5:M$36,MATCH(B730,'GCAM Crosswalk'!L$5:L$36,0))</f>
        <v>Canada</v>
      </c>
      <c r="D730" t="s">
        <v>372</v>
      </c>
      <c r="E730" t="str">
        <f>INDEX('GCAM Crosswalk'!J$5:J$111,MATCH(D730,'GCAM Crosswalk'!I$5:I$111,0))</f>
        <v>Industry</v>
      </c>
      <c r="F730" t="s">
        <v>225</v>
      </c>
      <c r="G730">
        <v>3.0465900000000001E-3</v>
      </c>
      <c r="H730">
        <v>3.9180400000000002E-3</v>
      </c>
      <c r="I730">
        <v>3.3875300000000001E-3</v>
      </c>
      <c r="J730">
        <v>3.3367100000000001E-3</v>
      </c>
      <c r="K730">
        <v>3.5479299999999999E-3</v>
      </c>
      <c r="L730">
        <v>3.7097599999999999E-3</v>
      </c>
      <c r="M730">
        <v>3.89559E-3</v>
      </c>
      <c r="N730">
        <v>4.0759999999999998E-3</v>
      </c>
      <c r="O730">
        <v>4.2352300000000004E-3</v>
      </c>
      <c r="P730">
        <v>4.3763600000000001E-3</v>
      </c>
      <c r="Q730">
        <v>4.4979299999999998E-3</v>
      </c>
      <c r="R730">
        <v>0</v>
      </c>
      <c r="S730">
        <v>0</v>
      </c>
      <c r="T730">
        <v>0</v>
      </c>
      <c r="U730" t="s">
        <v>409</v>
      </c>
    </row>
    <row r="731" spans="1:21" x14ac:dyDescent="0.35">
      <c r="A731" t="s">
        <v>407</v>
      </c>
      <c r="B731" t="s">
        <v>24</v>
      </c>
      <c r="C731" t="str">
        <f>INDEX('GCAM Crosswalk'!M$5:M$36,MATCH(B731,'GCAM Crosswalk'!L$5:L$36,0))</f>
        <v>Canada</v>
      </c>
      <c r="D731" t="s">
        <v>365</v>
      </c>
      <c r="E731" t="str">
        <f>INDEX('GCAM Crosswalk'!J$5:J$111,MATCH(D731,'GCAM Crosswalk'!I$5:I$111,0))</f>
        <v>Industry</v>
      </c>
      <c r="F731" t="s">
        <v>318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3.0183499999999999E-3</v>
      </c>
      <c r="M731">
        <v>5.3726999999999898E-3</v>
      </c>
      <c r="N731">
        <v>6.6925500000000002E-3</v>
      </c>
      <c r="O731">
        <v>6.4577799999999998E-3</v>
      </c>
      <c r="P731">
        <v>5.6404009999999997E-3</v>
      </c>
      <c r="Q731">
        <v>4.9270729999999997E-3</v>
      </c>
      <c r="R731">
        <v>0</v>
      </c>
      <c r="S731">
        <v>0</v>
      </c>
      <c r="T731">
        <v>0</v>
      </c>
      <c r="U731" t="s">
        <v>409</v>
      </c>
    </row>
    <row r="732" spans="1:21" x14ac:dyDescent="0.35">
      <c r="A732" t="s">
        <v>407</v>
      </c>
      <c r="B732" t="s">
        <v>24</v>
      </c>
      <c r="C732" t="str">
        <f>INDEX('GCAM Crosswalk'!M$5:M$36,MATCH(B732,'GCAM Crosswalk'!L$5:L$36,0))</f>
        <v>Canada</v>
      </c>
      <c r="D732" t="s">
        <v>365</v>
      </c>
      <c r="E732" t="str">
        <f>INDEX('GCAM Crosswalk'!J$5:J$111,MATCH(D732,'GCAM Crosswalk'!I$5:I$111,0))</f>
        <v>Industry</v>
      </c>
      <c r="F732" t="s">
        <v>339</v>
      </c>
      <c r="G732">
        <v>0.12788292000000001</v>
      </c>
      <c r="H732">
        <v>0.12574688000000001</v>
      </c>
      <c r="I732">
        <v>0.12034715</v>
      </c>
      <c r="J732">
        <v>9.569184E-2</v>
      </c>
      <c r="K732">
        <v>0.11150384200000001</v>
      </c>
      <c r="L732">
        <v>0.113247695</v>
      </c>
      <c r="M732">
        <v>0.109471952</v>
      </c>
      <c r="N732">
        <v>0.107745019</v>
      </c>
      <c r="O732">
        <v>0.10884540769999999</v>
      </c>
      <c r="P732">
        <v>0.109937334</v>
      </c>
      <c r="Q732">
        <v>0.1111059963</v>
      </c>
      <c r="R732">
        <v>0</v>
      </c>
      <c r="S732">
        <v>0</v>
      </c>
      <c r="T732">
        <v>0</v>
      </c>
      <c r="U732" t="s">
        <v>409</v>
      </c>
    </row>
    <row r="733" spans="1:21" x14ac:dyDescent="0.35">
      <c r="A733" t="s">
        <v>407</v>
      </c>
      <c r="B733" t="s">
        <v>24</v>
      </c>
      <c r="C733" t="str">
        <f>INDEX('GCAM Crosswalk'!M$5:M$36,MATCH(B733,'GCAM Crosswalk'!L$5:L$36,0))</f>
        <v>Canada</v>
      </c>
      <c r="D733" t="s">
        <v>365</v>
      </c>
      <c r="E733" t="str">
        <f>INDEX('GCAM Crosswalk'!J$5:J$111,MATCH(D733,'GCAM Crosswalk'!I$5:I$111,0))</f>
        <v>Industry</v>
      </c>
      <c r="F733" t="s">
        <v>225</v>
      </c>
      <c r="G733">
        <v>2.9971629999999999E-2</v>
      </c>
      <c r="H733">
        <v>3.5706929999999998E-2</v>
      </c>
      <c r="I733">
        <v>3.1562420000000001E-2</v>
      </c>
      <c r="J733">
        <v>3.2316379999999999E-2</v>
      </c>
      <c r="K733">
        <v>3.6250959999999999E-2</v>
      </c>
      <c r="L733">
        <v>3.8032598399999999E-2</v>
      </c>
      <c r="M733">
        <v>4.0032621400000003E-2</v>
      </c>
      <c r="N733">
        <v>4.1871019299999999E-2</v>
      </c>
      <c r="O733">
        <v>4.3076567699999999E-2</v>
      </c>
      <c r="P733">
        <v>4.3861845099999998E-2</v>
      </c>
      <c r="Q733">
        <v>4.4123463699999997E-2</v>
      </c>
      <c r="R733">
        <v>0</v>
      </c>
      <c r="S733">
        <v>0</v>
      </c>
      <c r="T733">
        <v>0</v>
      </c>
      <c r="U733" t="s">
        <v>409</v>
      </c>
    </row>
    <row r="734" spans="1:21" x14ac:dyDescent="0.35">
      <c r="A734" t="s">
        <v>407</v>
      </c>
      <c r="B734" t="s">
        <v>24</v>
      </c>
      <c r="C734" t="str">
        <f>INDEX('GCAM Crosswalk'!M$5:M$36,MATCH(B734,'GCAM Crosswalk'!L$5:L$36,0))</f>
        <v>Canada</v>
      </c>
      <c r="D734" t="s">
        <v>365</v>
      </c>
      <c r="E734" t="str">
        <f>INDEX('GCAM Crosswalk'!J$5:J$111,MATCH(D734,'GCAM Crosswalk'!I$5:I$111,0))</f>
        <v>Industry</v>
      </c>
      <c r="F734" t="s">
        <v>408</v>
      </c>
      <c r="G734">
        <v>5.0734216999999998E-2</v>
      </c>
      <c r="H734">
        <v>6.8525003000000001E-2</v>
      </c>
      <c r="I734">
        <v>6.2831824999999994E-2</v>
      </c>
      <c r="J734">
        <v>7.2627200000000003E-2</v>
      </c>
      <c r="K734">
        <v>6.5465224799999999E-2</v>
      </c>
      <c r="L734">
        <v>5.1415819379999998E-2</v>
      </c>
      <c r="M734">
        <v>4.252312322E-2</v>
      </c>
      <c r="N734">
        <v>3.4948606246999997E-2</v>
      </c>
      <c r="O734">
        <v>3.0810724586999998E-2</v>
      </c>
      <c r="P734">
        <v>2.8310592393999998E-2</v>
      </c>
      <c r="Q734">
        <v>2.4293819269000001E-2</v>
      </c>
      <c r="R734">
        <v>0</v>
      </c>
      <c r="S734">
        <v>0</v>
      </c>
      <c r="T734">
        <v>0</v>
      </c>
      <c r="U734" t="s">
        <v>409</v>
      </c>
    </row>
    <row r="735" spans="1:21" x14ac:dyDescent="0.35">
      <c r="A735" t="s">
        <v>407</v>
      </c>
      <c r="B735" t="s">
        <v>24</v>
      </c>
      <c r="C735" t="str">
        <f>INDEX('GCAM Crosswalk'!M$5:M$36,MATCH(B735,'GCAM Crosswalk'!L$5:L$36,0))</f>
        <v>Canada</v>
      </c>
      <c r="D735" t="s">
        <v>365</v>
      </c>
      <c r="E735" t="str">
        <f>INDEX('GCAM Crosswalk'!J$5:J$111,MATCH(D735,'GCAM Crosswalk'!I$5:I$111,0))</f>
        <v>Industry</v>
      </c>
      <c r="F735" t="s">
        <v>410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2.3364240000000001E-3</v>
      </c>
      <c r="M735">
        <v>8.8276840000000006E-3</v>
      </c>
      <c r="N735">
        <v>1.2939368999999999E-2</v>
      </c>
      <c r="O735">
        <v>1.4348552000000001E-2</v>
      </c>
      <c r="P735">
        <v>1.50486259999999E-2</v>
      </c>
      <c r="Q735">
        <v>1.496082E-2</v>
      </c>
      <c r="R735">
        <v>0</v>
      </c>
      <c r="S735">
        <v>0</v>
      </c>
      <c r="T735">
        <v>0</v>
      </c>
      <c r="U735" t="s">
        <v>409</v>
      </c>
    </row>
    <row r="736" spans="1:21" x14ac:dyDescent="0.35">
      <c r="A736" t="s">
        <v>407</v>
      </c>
      <c r="B736" t="s">
        <v>24</v>
      </c>
      <c r="C736" t="str">
        <f>INDEX('GCAM Crosswalk'!M$5:M$36,MATCH(B736,'GCAM Crosswalk'!L$5:L$36,0))</f>
        <v>Canada</v>
      </c>
      <c r="D736" t="s">
        <v>365</v>
      </c>
      <c r="E736" t="str">
        <f>INDEX('GCAM Crosswalk'!J$5:J$111,MATCH(D736,'GCAM Crosswalk'!I$5:I$111,0))</f>
        <v>Industry</v>
      </c>
      <c r="F736" t="s">
        <v>411</v>
      </c>
      <c r="G736">
        <v>1.1888605E-2</v>
      </c>
      <c r="H736">
        <v>6.6982730000000002E-3</v>
      </c>
      <c r="I736">
        <v>0</v>
      </c>
      <c r="J736">
        <v>0</v>
      </c>
      <c r="K736">
        <v>0</v>
      </c>
      <c r="L736" s="3">
        <v>3.62368E-6</v>
      </c>
      <c r="M736" s="3">
        <v>9.5860199999999906E-6</v>
      </c>
      <c r="N736" s="3">
        <v>1.3932247E-5</v>
      </c>
      <c r="O736" s="3">
        <v>1.5151186999999999E-5</v>
      </c>
      <c r="P736" s="3">
        <v>1.4868194E-5</v>
      </c>
      <c r="Q736" s="3">
        <v>1.4075469E-5</v>
      </c>
      <c r="R736">
        <v>0</v>
      </c>
      <c r="S736">
        <v>0</v>
      </c>
      <c r="T736">
        <v>0</v>
      </c>
      <c r="U736" t="s">
        <v>409</v>
      </c>
    </row>
    <row r="737" spans="1:21" x14ac:dyDescent="0.35">
      <c r="A737" t="s">
        <v>407</v>
      </c>
      <c r="B737" t="s">
        <v>24</v>
      </c>
      <c r="C737" t="str">
        <f>INDEX('GCAM Crosswalk'!M$5:M$36,MATCH(B737,'GCAM Crosswalk'!L$5:L$36,0))</f>
        <v>Canada</v>
      </c>
      <c r="D737" t="s">
        <v>373</v>
      </c>
      <c r="E737" t="str">
        <f>INDEX('GCAM Crosswalk'!J$5:J$111,MATCH(D737,'GCAM Crosswalk'!I$5:I$111,0))</f>
        <v>Industry</v>
      </c>
      <c r="F737" t="s">
        <v>225</v>
      </c>
      <c r="G737" s="3">
        <v>1.87548E-4</v>
      </c>
      <c r="H737" s="3">
        <v>2.3048E-4</v>
      </c>
      <c r="I737" s="3">
        <v>2.6467999999999999E-4</v>
      </c>
      <c r="J737" s="3">
        <v>3.2795799999999999E-4</v>
      </c>
      <c r="K737" s="3">
        <v>3.64347E-4</v>
      </c>
      <c r="L737" s="3">
        <v>4.39352E-4</v>
      </c>
      <c r="M737" s="3">
        <v>5.0423600000000003E-4</v>
      </c>
      <c r="N737" s="3">
        <v>5.4516299999999998E-4</v>
      </c>
      <c r="O737" s="3">
        <v>5.8281700000000001E-4</v>
      </c>
      <c r="P737" s="3">
        <v>6.2816499999999997E-4</v>
      </c>
      <c r="Q737" s="3">
        <v>6.6874499999999999E-4</v>
      </c>
      <c r="R737">
        <v>0</v>
      </c>
      <c r="S737">
        <v>0</v>
      </c>
      <c r="T737">
        <v>0</v>
      </c>
      <c r="U737" t="s">
        <v>409</v>
      </c>
    </row>
    <row r="738" spans="1:21" x14ac:dyDescent="0.35">
      <c r="A738" t="s">
        <v>407</v>
      </c>
      <c r="B738" t="s">
        <v>24</v>
      </c>
      <c r="C738" t="str">
        <f>INDEX('GCAM Crosswalk'!M$5:M$36,MATCH(B738,'GCAM Crosswalk'!L$5:L$36,0))</f>
        <v>Canada</v>
      </c>
      <c r="D738" t="s">
        <v>361</v>
      </c>
      <c r="E738" t="str">
        <f>INDEX('GCAM Crosswalk'!J$5:J$111,MATCH(D738,'GCAM Crosswalk'!I$5:I$111,0))</f>
        <v>Industry</v>
      </c>
      <c r="F738" t="s">
        <v>339</v>
      </c>
      <c r="G738">
        <v>6.9068999999999997E-3</v>
      </c>
      <c r="H738">
        <v>3.2650999999999999E-3</v>
      </c>
      <c r="I738">
        <v>8.1627100000000001E-3</v>
      </c>
      <c r="J738">
        <v>1.2558000000000001E-3</v>
      </c>
      <c r="K738">
        <v>1.3304909999999901E-3</v>
      </c>
      <c r="L738">
        <v>1.3475539999999999E-3</v>
      </c>
      <c r="M738">
        <v>1.2740759999999901E-3</v>
      </c>
      <c r="N738">
        <v>1.1696893999999999E-3</v>
      </c>
      <c r="O738">
        <v>1.1054363999999999E-3</v>
      </c>
      <c r="P738">
        <v>1.0396521999999999E-3</v>
      </c>
      <c r="Q738" s="3">
        <v>9.9754019999999995E-4</v>
      </c>
      <c r="R738">
        <v>0</v>
      </c>
      <c r="S738">
        <v>0</v>
      </c>
      <c r="T738">
        <v>0</v>
      </c>
      <c r="U738" t="s">
        <v>409</v>
      </c>
    </row>
    <row r="739" spans="1:21" x14ac:dyDescent="0.35">
      <c r="A739" t="s">
        <v>407</v>
      </c>
      <c r="B739" t="s">
        <v>24</v>
      </c>
      <c r="C739" t="str">
        <f>INDEX('GCAM Crosswalk'!M$5:M$36,MATCH(B739,'GCAM Crosswalk'!L$5:L$36,0))</f>
        <v>Canada</v>
      </c>
      <c r="D739" t="s">
        <v>361</v>
      </c>
      <c r="E739" t="str">
        <f>INDEX('GCAM Crosswalk'!J$5:J$111,MATCH(D739,'GCAM Crosswalk'!I$5:I$111,0))</f>
        <v>Industry</v>
      </c>
      <c r="F739" t="s">
        <v>225</v>
      </c>
      <c r="G739">
        <v>0.103478</v>
      </c>
      <c r="H739">
        <v>4.8390200000000001E-2</v>
      </c>
      <c r="I739">
        <v>2.94694E-2</v>
      </c>
      <c r="J739">
        <v>2.6999700000000001E-2</v>
      </c>
      <c r="K739">
        <v>2.844555E-2</v>
      </c>
      <c r="L739">
        <v>3.1787654999999998E-2</v>
      </c>
      <c r="M739">
        <v>3.7833294000000003E-2</v>
      </c>
      <c r="N739">
        <v>4.3934479300000003E-2</v>
      </c>
      <c r="O739">
        <v>4.8219670999999999E-2</v>
      </c>
      <c r="P739">
        <v>5.2918453599999998E-2</v>
      </c>
      <c r="Q739">
        <v>5.7842291999999997E-2</v>
      </c>
      <c r="R739">
        <v>0</v>
      </c>
      <c r="S739">
        <v>0</v>
      </c>
      <c r="T739">
        <v>0</v>
      </c>
      <c r="U739" t="s">
        <v>409</v>
      </c>
    </row>
    <row r="740" spans="1:21" x14ac:dyDescent="0.35">
      <c r="A740" t="s">
        <v>407</v>
      </c>
      <c r="B740" t="s">
        <v>24</v>
      </c>
      <c r="C740" t="str">
        <f>INDEX('GCAM Crosswalk'!M$5:M$36,MATCH(B740,'GCAM Crosswalk'!L$5:L$36,0))</f>
        <v>Canada</v>
      </c>
      <c r="D740" t="s">
        <v>361</v>
      </c>
      <c r="E740" t="str">
        <f>INDEX('GCAM Crosswalk'!J$5:J$111,MATCH(D740,'GCAM Crosswalk'!I$5:I$111,0))</f>
        <v>Industry</v>
      </c>
      <c r="F740" t="s">
        <v>408</v>
      </c>
      <c r="G740">
        <v>6.1073700000000002E-2</v>
      </c>
      <c r="H740">
        <v>2.35672E-2</v>
      </c>
      <c r="I740">
        <v>1.77486E-2</v>
      </c>
      <c r="J740">
        <v>3.1981000000000002E-2</v>
      </c>
      <c r="K740">
        <v>3.3805130000000003E-2</v>
      </c>
      <c r="L740">
        <v>3.2188620000000001E-2</v>
      </c>
      <c r="M740">
        <v>2.9338969999999999E-2</v>
      </c>
      <c r="N740">
        <v>2.6771059999999999E-2</v>
      </c>
      <c r="O740">
        <v>2.566444E-2</v>
      </c>
      <c r="P740">
        <v>2.42235099999999E-2</v>
      </c>
      <c r="Q740">
        <v>2.2403449999999998E-2</v>
      </c>
      <c r="R740">
        <v>0</v>
      </c>
      <c r="S740">
        <v>0</v>
      </c>
      <c r="T740">
        <v>0</v>
      </c>
      <c r="U740" t="s">
        <v>409</v>
      </c>
    </row>
    <row r="741" spans="1:21" x14ac:dyDescent="0.35">
      <c r="A741" t="s">
        <v>407</v>
      </c>
      <c r="B741" t="s">
        <v>24</v>
      </c>
      <c r="C741" t="str">
        <f>INDEX('GCAM Crosswalk'!M$5:M$36,MATCH(B741,'GCAM Crosswalk'!L$5:L$36,0))</f>
        <v>Canada</v>
      </c>
      <c r="D741" t="s">
        <v>361</v>
      </c>
      <c r="E741" t="str">
        <f>INDEX('GCAM Crosswalk'!J$5:J$111,MATCH(D741,'GCAM Crosswalk'!I$5:I$111,0))</f>
        <v>Industry</v>
      </c>
      <c r="F741" t="s">
        <v>410</v>
      </c>
      <c r="G741">
        <v>0</v>
      </c>
      <c r="H741">
        <v>0</v>
      </c>
      <c r="I741">
        <v>0</v>
      </c>
      <c r="J741">
        <v>0</v>
      </c>
      <c r="K741">
        <v>0</v>
      </c>
      <c r="L741" s="3">
        <v>5.0092799999999999E-4</v>
      </c>
      <c r="M741">
        <v>1.7968509999999999E-3</v>
      </c>
      <c r="N741">
        <v>3.4943659999999901E-3</v>
      </c>
      <c r="O741">
        <v>4.9181213999999899E-3</v>
      </c>
      <c r="P741">
        <v>6.3945460000000001E-3</v>
      </c>
      <c r="Q741">
        <v>7.5642349999999999E-3</v>
      </c>
      <c r="R741">
        <v>0</v>
      </c>
      <c r="S741">
        <v>0</v>
      </c>
      <c r="T741">
        <v>0</v>
      </c>
      <c r="U741" t="s">
        <v>409</v>
      </c>
    </row>
    <row r="742" spans="1:21" x14ac:dyDescent="0.35">
      <c r="A742" t="s">
        <v>407</v>
      </c>
      <c r="B742" t="s">
        <v>24</v>
      </c>
      <c r="C742" t="str">
        <f>INDEX('GCAM Crosswalk'!M$5:M$36,MATCH(B742,'GCAM Crosswalk'!L$5:L$36,0))</f>
        <v>Canada</v>
      </c>
      <c r="D742" t="s">
        <v>361</v>
      </c>
      <c r="E742" t="str">
        <f>INDEX('GCAM Crosswalk'!J$5:J$111,MATCH(D742,'GCAM Crosswalk'!I$5:I$111,0))</f>
        <v>Industry</v>
      </c>
      <c r="F742" t="s">
        <v>411</v>
      </c>
      <c r="G742">
        <v>5.6552900000000003E-2</v>
      </c>
      <c r="H742">
        <v>4.0018110000000003E-2</v>
      </c>
      <c r="I742">
        <v>5.8896999999999998E-2</v>
      </c>
      <c r="J742">
        <v>6.2329500000000003E-2</v>
      </c>
      <c r="K742">
        <v>6.5926869999999999E-2</v>
      </c>
      <c r="L742">
        <v>6.6330100000000003E-2</v>
      </c>
      <c r="M742">
        <v>6.4087259999999993E-2</v>
      </c>
      <c r="N742">
        <v>6.0491881999999997E-2</v>
      </c>
      <c r="O742">
        <v>5.7298082E-2</v>
      </c>
      <c r="P742">
        <v>5.2732382999999897E-2</v>
      </c>
      <c r="Q742">
        <v>4.7991723E-2</v>
      </c>
      <c r="R742">
        <v>0</v>
      </c>
      <c r="S742">
        <v>0</v>
      </c>
      <c r="T742">
        <v>0</v>
      </c>
      <c r="U742" t="s">
        <v>409</v>
      </c>
    </row>
    <row r="743" spans="1:21" x14ac:dyDescent="0.35">
      <c r="A743" t="s">
        <v>407</v>
      </c>
      <c r="B743" t="s">
        <v>24</v>
      </c>
      <c r="C743" t="str">
        <f>INDEX('GCAM Crosswalk'!M$5:M$36,MATCH(B743,'GCAM Crosswalk'!L$5:L$36,0))</f>
        <v>Canada</v>
      </c>
      <c r="D743" t="s">
        <v>374</v>
      </c>
      <c r="E743" t="str">
        <f>INDEX('GCAM Crosswalk'!J$5:J$111,MATCH(D743,'GCAM Crosswalk'!I$5:I$111,0))</f>
        <v>Industry</v>
      </c>
      <c r="F743" t="s">
        <v>225</v>
      </c>
      <c r="G743">
        <v>7.2601999999999996E-3</v>
      </c>
      <c r="H743">
        <v>9.1492699999999993E-3</v>
      </c>
      <c r="I743">
        <v>8.4543299999999995E-3</v>
      </c>
      <c r="J743">
        <v>7.7631499999999999E-3</v>
      </c>
      <c r="K743">
        <v>8.34762E-3</v>
      </c>
      <c r="L743">
        <v>8.8106399999999998E-3</v>
      </c>
      <c r="M743">
        <v>9.2029599999999996E-3</v>
      </c>
      <c r="N743">
        <v>9.5451400000000006E-3</v>
      </c>
      <c r="O743">
        <v>9.8260399999999994E-3</v>
      </c>
      <c r="P743">
        <v>1.00532E-2</v>
      </c>
      <c r="Q743">
        <v>1.02267E-2</v>
      </c>
      <c r="R743">
        <v>0</v>
      </c>
      <c r="S743">
        <v>0</v>
      </c>
      <c r="T743">
        <v>0</v>
      </c>
      <c r="U743" t="s">
        <v>409</v>
      </c>
    </row>
    <row r="744" spans="1:21" x14ac:dyDescent="0.35">
      <c r="A744" t="s">
        <v>407</v>
      </c>
      <c r="B744" t="s">
        <v>24</v>
      </c>
      <c r="C744" t="str">
        <f>INDEX('GCAM Crosswalk'!M$5:M$36,MATCH(B744,'GCAM Crosswalk'!L$5:L$36,0))</f>
        <v>Canada</v>
      </c>
      <c r="D744" t="s">
        <v>375</v>
      </c>
      <c r="E744" t="str">
        <f>INDEX('GCAM Crosswalk'!J$5:J$111,MATCH(D744,'GCAM Crosswalk'!I$5:I$111,0))</f>
        <v>Industry</v>
      </c>
      <c r="F744" t="s">
        <v>225</v>
      </c>
      <c r="G744">
        <v>1.4269899999999999E-3</v>
      </c>
      <c r="H744">
        <v>1.62977E-3</v>
      </c>
      <c r="I744">
        <v>1.50768E-3</v>
      </c>
      <c r="J744">
        <v>1.3844E-3</v>
      </c>
      <c r="K744">
        <v>1.44568E-3</v>
      </c>
      <c r="L744">
        <v>1.5024700000000001E-3</v>
      </c>
      <c r="M744">
        <v>1.5506599999999999E-3</v>
      </c>
      <c r="N744">
        <v>1.5912299999999999E-3</v>
      </c>
      <c r="O744">
        <v>1.62374E-3</v>
      </c>
      <c r="P744">
        <v>1.6501700000000001E-3</v>
      </c>
      <c r="Q744">
        <v>1.67023E-3</v>
      </c>
      <c r="R744">
        <v>0</v>
      </c>
      <c r="S744">
        <v>0</v>
      </c>
      <c r="T744">
        <v>0</v>
      </c>
      <c r="U744" t="s">
        <v>409</v>
      </c>
    </row>
    <row r="745" spans="1:21" x14ac:dyDescent="0.35">
      <c r="A745" t="s">
        <v>407</v>
      </c>
      <c r="B745" t="s">
        <v>24</v>
      </c>
      <c r="C745" t="str">
        <f>INDEX('GCAM Crosswalk'!M$5:M$36,MATCH(B745,'GCAM Crosswalk'!L$5:L$36,0))</f>
        <v>Canada</v>
      </c>
      <c r="D745" t="s">
        <v>376</v>
      </c>
      <c r="E745" t="str">
        <f>INDEX('GCAM Crosswalk'!J$5:J$111,MATCH(D745,'GCAM Crosswalk'!I$5:I$111,0))</f>
        <v>Industry</v>
      </c>
      <c r="F745" t="s">
        <v>225</v>
      </c>
      <c r="G745">
        <v>4.4791400000000004E-3</v>
      </c>
      <c r="H745">
        <v>5.11539E-3</v>
      </c>
      <c r="I745">
        <v>4.7323199999999999E-3</v>
      </c>
      <c r="J745">
        <v>4.34543E-3</v>
      </c>
      <c r="K745">
        <v>4.5378600000000003E-3</v>
      </c>
      <c r="L745">
        <v>4.7161299999999998E-3</v>
      </c>
      <c r="M745">
        <v>4.8673400000000004E-3</v>
      </c>
      <c r="N745">
        <v>4.9946399999999998E-3</v>
      </c>
      <c r="O745">
        <v>5.0966800000000001E-3</v>
      </c>
      <c r="P745">
        <v>5.1796799999999999E-3</v>
      </c>
      <c r="Q745">
        <v>5.2426599999999997E-3</v>
      </c>
      <c r="R745">
        <v>0</v>
      </c>
      <c r="S745">
        <v>0</v>
      </c>
      <c r="T745">
        <v>0</v>
      </c>
      <c r="U745" t="s">
        <v>409</v>
      </c>
    </row>
    <row r="746" spans="1:21" x14ac:dyDescent="0.35">
      <c r="A746" t="s">
        <v>407</v>
      </c>
      <c r="B746" t="s">
        <v>24</v>
      </c>
      <c r="C746" t="str">
        <f>INDEX('GCAM Crosswalk'!M$5:M$36,MATCH(B746,'GCAM Crosswalk'!L$5:L$36,0))</f>
        <v>Canada</v>
      </c>
      <c r="D746" t="s">
        <v>377</v>
      </c>
      <c r="E746" t="str">
        <f>INDEX('GCAM Crosswalk'!J$5:J$111,MATCH(D746,'GCAM Crosswalk'!I$5:I$111,0))</f>
        <v>Industry</v>
      </c>
      <c r="F746" t="s">
        <v>225</v>
      </c>
      <c r="G746">
        <v>4.2613099999999999E-3</v>
      </c>
      <c r="H746">
        <v>4.8668599999999998E-3</v>
      </c>
      <c r="I746">
        <v>4.50228E-3</v>
      </c>
      <c r="J746">
        <v>4.1341399999999997E-3</v>
      </c>
      <c r="K746">
        <v>4.3171299999999998E-3</v>
      </c>
      <c r="L746">
        <v>4.4867400000000003E-3</v>
      </c>
      <c r="M746">
        <v>4.6306400000000001E-3</v>
      </c>
      <c r="N746">
        <v>4.7517799999999997E-3</v>
      </c>
      <c r="O746">
        <v>4.84886E-3</v>
      </c>
      <c r="P746">
        <v>4.9277899999999996E-3</v>
      </c>
      <c r="Q746">
        <v>4.9877000000000003E-3</v>
      </c>
      <c r="R746">
        <v>0</v>
      </c>
      <c r="S746">
        <v>0</v>
      </c>
      <c r="T746">
        <v>0</v>
      </c>
      <c r="U746" t="s">
        <v>409</v>
      </c>
    </row>
    <row r="747" spans="1:21" x14ac:dyDescent="0.35">
      <c r="A747" t="s">
        <v>407</v>
      </c>
      <c r="B747" t="s">
        <v>24</v>
      </c>
      <c r="C747" t="str">
        <f>INDEX('GCAM Crosswalk'!M$5:M$36,MATCH(B747,'GCAM Crosswalk'!L$5:L$36,0))</f>
        <v>Canada</v>
      </c>
      <c r="D747" t="s">
        <v>362</v>
      </c>
      <c r="E747" t="str">
        <f>INDEX('GCAM Crosswalk'!J$5:J$111,MATCH(D747,'GCAM Crosswalk'!I$5:I$111,0))</f>
        <v>Industry</v>
      </c>
      <c r="F747" t="s">
        <v>318</v>
      </c>
      <c r="G747">
        <v>0.22775899999999999</v>
      </c>
      <c r="H747">
        <v>0.36204399999999998</v>
      </c>
      <c r="I747">
        <v>0.23902599999999999</v>
      </c>
      <c r="J747">
        <v>0.22759499999999999</v>
      </c>
      <c r="K747">
        <v>0.24771609999999999</v>
      </c>
      <c r="L747">
        <v>0.26160819999999901</v>
      </c>
      <c r="M747">
        <v>0.28048719999999999</v>
      </c>
      <c r="N747">
        <v>0.30012450000000002</v>
      </c>
      <c r="O747">
        <v>0.31069150000000001</v>
      </c>
      <c r="P747">
        <v>0.31296531999999999</v>
      </c>
      <c r="Q747">
        <v>0.30976271999999999</v>
      </c>
      <c r="R747">
        <v>0</v>
      </c>
      <c r="S747">
        <v>0</v>
      </c>
      <c r="T747">
        <v>0</v>
      </c>
      <c r="U747" t="s">
        <v>409</v>
      </c>
    </row>
    <row r="748" spans="1:21" x14ac:dyDescent="0.35">
      <c r="A748" t="s">
        <v>407</v>
      </c>
      <c r="B748" t="s">
        <v>24</v>
      </c>
      <c r="C748" t="str">
        <f>INDEX('GCAM Crosswalk'!M$5:M$36,MATCH(B748,'GCAM Crosswalk'!L$5:L$36,0))</f>
        <v>Canada</v>
      </c>
      <c r="D748" t="s">
        <v>362</v>
      </c>
      <c r="E748" t="str">
        <f>INDEX('GCAM Crosswalk'!J$5:J$111,MATCH(D748,'GCAM Crosswalk'!I$5:I$111,0))</f>
        <v>Industry</v>
      </c>
      <c r="F748" t="s">
        <v>339</v>
      </c>
      <c r="G748">
        <v>1.3607599999999999E-2</v>
      </c>
      <c r="H748">
        <v>2.8359700000000002E-2</v>
      </c>
      <c r="I748">
        <v>2.7166200000000001E-2</v>
      </c>
      <c r="J748">
        <v>1.9794099999999999E-2</v>
      </c>
      <c r="K748">
        <v>2.1442010000000001E-2</v>
      </c>
      <c r="L748">
        <v>2.223205E-2</v>
      </c>
      <c r="M748">
        <v>2.2920889999999899E-2</v>
      </c>
      <c r="N748">
        <v>2.2966919999999998E-2</v>
      </c>
      <c r="O748">
        <v>2.2748157000000001E-2</v>
      </c>
      <c r="P748">
        <v>2.2800894999999901E-2</v>
      </c>
      <c r="Q748">
        <v>2.3007189899999999E-2</v>
      </c>
      <c r="R748">
        <v>0</v>
      </c>
      <c r="S748">
        <v>0</v>
      </c>
      <c r="T748">
        <v>0</v>
      </c>
      <c r="U748" t="s">
        <v>409</v>
      </c>
    </row>
    <row r="749" spans="1:21" x14ac:dyDescent="0.35">
      <c r="A749" t="s">
        <v>407</v>
      </c>
      <c r="B749" t="s">
        <v>24</v>
      </c>
      <c r="C749" t="str">
        <f>INDEX('GCAM Crosswalk'!M$5:M$36,MATCH(B749,'GCAM Crosswalk'!L$5:L$36,0))</f>
        <v>Canada</v>
      </c>
      <c r="D749" t="s">
        <v>362</v>
      </c>
      <c r="E749" t="str">
        <f>INDEX('GCAM Crosswalk'!J$5:J$111,MATCH(D749,'GCAM Crosswalk'!I$5:I$111,0))</f>
        <v>Industry</v>
      </c>
      <c r="F749" t="s">
        <v>225</v>
      </c>
      <c r="G749">
        <v>0.33435700000000002</v>
      </c>
      <c r="H749">
        <v>0.50567399999999996</v>
      </c>
      <c r="I749">
        <v>0.40117199999999997</v>
      </c>
      <c r="J749">
        <v>0.52786999999999995</v>
      </c>
      <c r="K749">
        <v>0.52485400000000004</v>
      </c>
      <c r="L749">
        <v>0.56926159999999904</v>
      </c>
      <c r="M749">
        <v>0.63170769999999998</v>
      </c>
      <c r="N749">
        <v>0.72709159999999995</v>
      </c>
      <c r="O749">
        <v>0.82789279999999998</v>
      </c>
      <c r="P749">
        <v>0.90047177</v>
      </c>
      <c r="Q749">
        <v>0.95537008000000001</v>
      </c>
      <c r="R749">
        <v>0</v>
      </c>
      <c r="S749">
        <v>0</v>
      </c>
      <c r="T749">
        <v>0</v>
      </c>
      <c r="U749" t="s">
        <v>409</v>
      </c>
    </row>
    <row r="750" spans="1:21" x14ac:dyDescent="0.35">
      <c r="A750" t="s">
        <v>407</v>
      </c>
      <c r="B750" t="s">
        <v>24</v>
      </c>
      <c r="C750" t="str">
        <f>INDEX('GCAM Crosswalk'!M$5:M$36,MATCH(B750,'GCAM Crosswalk'!L$5:L$36,0))</f>
        <v>Canada</v>
      </c>
      <c r="D750" t="s">
        <v>362</v>
      </c>
      <c r="E750" t="str">
        <f>INDEX('GCAM Crosswalk'!J$5:J$111,MATCH(D750,'GCAM Crosswalk'!I$5:I$111,0))</f>
        <v>Industry</v>
      </c>
      <c r="F750" t="s">
        <v>408</v>
      </c>
      <c r="G750">
        <v>0.68439000000000005</v>
      </c>
      <c r="H750">
        <v>0.85219</v>
      </c>
      <c r="I750">
        <v>0.85550400000000004</v>
      </c>
      <c r="J750">
        <v>1.2598635999999901</v>
      </c>
      <c r="K750">
        <v>1.3646479299999901</v>
      </c>
      <c r="L750">
        <v>1.4035963504</v>
      </c>
      <c r="M750">
        <v>1.43234633709999</v>
      </c>
      <c r="N750">
        <v>1.4165444831</v>
      </c>
      <c r="O750">
        <v>1.3830801898</v>
      </c>
      <c r="P750">
        <v>1.3739073012</v>
      </c>
      <c r="Q750">
        <v>1.3696345431000001</v>
      </c>
      <c r="R750">
        <v>0</v>
      </c>
      <c r="S750">
        <v>0</v>
      </c>
      <c r="T750">
        <v>0</v>
      </c>
      <c r="U750" t="s">
        <v>409</v>
      </c>
    </row>
    <row r="751" spans="1:21" x14ac:dyDescent="0.35">
      <c r="A751" t="s">
        <v>407</v>
      </c>
      <c r="B751" t="s">
        <v>24</v>
      </c>
      <c r="C751" t="str">
        <f>INDEX('GCAM Crosswalk'!M$5:M$36,MATCH(B751,'GCAM Crosswalk'!L$5:L$36,0))</f>
        <v>Canada</v>
      </c>
      <c r="D751" t="s">
        <v>362</v>
      </c>
      <c r="E751" t="str">
        <f>INDEX('GCAM Crosswalk'!J$5:J$111,MATCH(D751,'GCAM Crosswalk'!I$5:I$111,0))</f>
        <v>Industry</v>
      </c>
      <c r="F751" t="s">
        <v>410</v>
      </c>
      <c r="G751">
        <v>0</v>
      </c>
      <c r="H751">
        <v>0</v>
      </c>
      <c r="I751">
        <v>0</v>
      </c>
      <c r="J751">
        <v>0</v>
      </c>
      <c r="K751">
        <v>0</v>
      </c>
      <c r="L751" s="3">
        <v>1.149532E-4</v>
      </c>
      <c r="M751">
        <v>1.4244724999999999E-3</v>
      </c>
      <c r="N751">
        <v>4.8090277000000002E-3</v>
      </c>
      <c r="O751">
        <v>9.1732419999999894E-3</v>
      </c>
      <c r="P751">
        <v>1.218765E-2</v>
      </c>
      <c r="Q751">
        <v>1.438175194E-2</v>
      </c>
      <c r="R751">
        <v>0</v>
      </c>
      <c r="S751">
        <v>0</v>
      </c>
      <c r="T751">
        <v>0</v>
      </c>
      <c r="U751" t="s">
        <v>409</v>
      </c>
    </row>
    <row r="752" spans="1:21" x14ac:dyDescent="0.35">
      <c r="A752" t="s">
        <v>407</v>
      </c>
      <c r="B752" t="s">
        <v>24</v>
      </c>
      <c r="C752" t="str">
        <f>INDEX('GCAM Crosswalk'!M$5:M$36,MATCH(B752,'GCAM Crosswalk'!L$5:L$36,0))</f>
        <v>Canada</v>
      </c>
      <c r="D752" t="s">
        <v>362</v>
      </c>
      <c r="E752" t="str">
        <f>INDEX('GCAM Crosswalk'!J$5:J$111,MATCH(D752,'GCAM Crosswalk'!I$5:I$111,0))</f>
        <v>Industry</v>
      </c>
      <c r="F752" t="s">
        <v>411</v>
      </c>
      <c r="G752">
        <v>0.183229</v>
      </c>
      <c r="H752">
        <v>0.34627200000000002</v>
      </c>
      <c r="I752">
        <v>0.35104800000000003</v>
      </c>
      <c r="J752">
        <v>0.44766099999999998</v>
      </c>
      <c r="K752">
        <v>0.48453810000000003</v>
      </c>
      <c r="L752">
        <v>0.50249919999999904</v>
      </c>
      <c r="M752">
        <v>0.51733109999999904</v>
      </c>
      <c r="N752">
        <v>0.52169600000000005</v>
      </c>
      <c r="O752">
        <v>0.52390780000000003</v>
      </c>
      <c r="P752">
        <v>0.53448381999999905</v>
      </c>
      <c r="Q752">
        <v>0.55368817000000004</v>
      </c>
      <c r="R752">
        <v>0</v>
      </c>
      <c r="S752">
        <v>0</v>
      </c>
      <c r="T752">
        <v>0</v>
      </c>
      <c r="U752" t="s">
        <v>409</v>
      </c>
    </row>
    <row r="753" spans="1:21" x14ac:dyDescent="0.35">
      <c r="A753" t="s">
        <v>407</v>
      </c>
      <c r="B753" t="s">
        <v>24</v>
      </c>
      <c r="C753" t="str">
        <f>INDEX('GCAM Crosswalk'!M$5:M$36,MATCH(B753,'GCAM Crosswalk'!L$5:L$36,0))</f>
        <v>Canada</v>
      </c>
      <c r="D753" t="s">
        <v>366</v>
      </c>
      <c r="E753" t="str">
        <f>INDEX('GCAM Crosswalk'!J$5:J$111,MATCH(D753,'GCAM Crosswalk'!I$5:I$111,0))</f>
        <v>Industry</v>
      </c>
      <c r="F753" t="s">
        <v>339</v>
      </c>
      <c r="G753">
        <v>1.36464E-2</v>
      </c>
      <c r="H753">
        <v>9.5858999999999996E-3</v>
      </c>
      <c r="I753">
        <v>4.2278999999999997E-3</v>
      </c>
      <c r="J753">
        <v>2.2185999999999998E-3</v>
      </c>
      <c r="K753">
        <v>2.2198399999999998E-3</v>
      </c>
      <c r="L753">
        <v>2.3431799999999998E-3</v>
      </c>
      <c r="M753">
        <v>2.46481E-3</v>
      </c>
      <c r="N753">
        <v>2.55382E-3</v>
      </c>
      <c r="O753">
        <v>2.64452E-3</v>
      </c>
      <c r="P753">
        <v>2.6847799999999999E-3</v>
      </c>
      <c r="Q753">
        <v>2.6747199999999998E-3</v>
      </c>
      <c r="R753">
        <v>0</v>
      </c>
      <c r="S753">
        <v>0</v>
      </c>
      <c r="T753">
        <v>0</v>
      </c>
      <c r="U753" t="s">
        <v>409</v>
      </c>
    </row>
    <row r="754" spans="1:21" x14ac:dyDescent="0.35">
      <c r="A754" t="s">
        <v>407</v>
      </c>
      <c r="B754" t="s">
        <v>24</v>
      </c>
      <c r="C754" t="str">
        <f>INDEX('GCAM Crosswalk'!M$5:M$36,MATCH(B754,'GCAM Crosswalk'!L$5:L$36,0))</f>
        <v>Canada</v>
      </c>
      <c r="D754" t="s">
        <v>366</v>
      </c>
      <c r="E754" t="str">
        <f>INDEX('GCAM Crosswalk'!J$5:J$111,MATCH(D754,'GCAM Crosswalk'!I$5:I$111,0))</f>
        <v>Industry</v>
      </c>
      <c r="F754" t="s">
        <v>411</v>
      </c>
      <c r="G754">
        <v>8.2840899999999995E-2</v>
      </c>
      <c r="H754">
        <v>0.184142</v>
      </c>
      <c r="I754">
        <v>0.18883</v>
      </c>
      <c r="J754">
        <v>0.16869600000000001</v>
      </c>
      <c r="K754">
        <v>0.17952799999999999</v>
      </c>
      <c r="L754">
        <v>0.18768000000000001</v>
      </c>
      <c r="M754">
        <v>0.19703300000000001</v>
      </c>
      <c r="N754">
        <v>0.20621999999999999</v>
      </c>
      <c r="O754">
        <v>0.21439900000000001</v>
      </c>
      <c r="P754">
        <v>0.22165299999999999</v>
      </c>
      <c r="Q754">
        <v>0.22794200000000001</v>
      </c>
      <c r="R754">
        <v>0</v>
      </c>
      <c r="S754">
        <v>0</v>
      </c>
      <c r="T754">
        <v>0</v>
      </c>
      <c r="U754" t="s">
        <v>409</v>
      </c>
    </row>
    <row r="755" spans="1:21" x14ac:dyDescent="0.35">
      <c r="A755" t="s">
        <v>407</v>
      </c>
      <c r="B755" t="s">
        <v>24</v>
      </c>
      <c r="C755" t="str">
        <f>INDEX('GCAM Crosswalk'!M$5:M$36,MATCH(B755,'GCAM Crosswalk'!L$5:L$36,0))</f>
        <v>Canada</v>
      </c>
      <c r="D755" t="s">
        <v>271</v>
      </c>
      <c r="E755" t="str">
        <f>INDEX('GCAM Crosswalk'!J$5:J$111,MATCH(D755,'GCAM Crosswalk'!I$5:I$111,0))</f>
        <v>Industry</v>
      </c>
      <c r="F755" t="s">
        <v>318</v>
      </c>
      <c r="G755">
        <v>1.29991E-2</v>
      </c>
      <c r="H755">
        <v>1.33128E-2</v>
      </c>
      <c r="I755">
        <v>1.01435E-2</v>
      </c>
      <c r="J755">
        <v>1.01435E-2</v>
      </c>
      <c r="K755">
        <v>1.106714E-2</v>
      </c>
      <c r="L755">
        <v>1.2611129999999899E-2</v>
      </c>
      <c r="M755">
        <v>1.4409999999999999E-2</v>
      </c>
      <c r="N755">
        <v>1.6751645999999999E-2</v>
      </c>
      <c r="O755">
        <v>1.8616104000000001E-2</v>
      </c>
      <c r="P755">
        <v>1.94841659999999E-2</v>
      </c>
      <c r="Q755">
        <v>1.9613402299999999E-2</v>
      </c>
      <c r="R755">
        <v>0</v>
      </c>
      <c r="S755">
        <v>0</v>
      </c>
      <c r="T755">
        <v>0</v>
      </c>
      <c r="U755" t="s">
        <v>409</v>
      </c>
    </row>
    <row r="756" spans="1:21" x14ac:dyDescent="0.35">
      <c r="A756" t="s">
        <v>407</v>
      </c>
      <c r="B756" t="s">
        <v>24</v>
      </c>
      <c r="C756" t="str">
        <f>INDEX('GCAM Crosswalk'!M$5:M$36,MATCH(B756,'GCAM Crosswalk'!L$5:L$36,0))</f>
        <v>Canada</v>
      </c>
      <c r="D756" t="s">
        <v>271</v>
      </c>
      <c r="E756" t="str">
        <f>INDEX('GCAM Crosswalk'!J$5:J$111,MATCH(D756,'GCAM Crosswalk'!I$5:I$111,0))</f>
        <v>Industry</v>
      </c>
      <c r="F756" t="s">
        <v>339</v>
      </c>
      <c r="G756">
        <v>2.7038199999999998E-2</v>
      </c>
      <c r="H756">
        <v>2.76905E-2</v>
      </c>
      <c r="I756">
        <v>2.10984E-2</v>
      </c>
      <c r="J756">
        <v>2.10984E-2</v>
      </c>
      <c r="K756">
        <v>2.2890250000000001E-2</v>
      </c>
      <c r="L756">
        <v>2.4821300000000001E-2</v>
      </c>
      <c r="M756">
        <v>2.6458059999999999E-2</v>
      </c>
      <c r="N756">
        <v>2.786315E-2</v>
      </c>
      <c r="O756">
        <v>2.9370070000000002E-2</v>
      </c>
      <c r="P756">
        <v>3.0897788999999998E-2</v>
      </c>
      <c r="Q756">
        <v>3.2264853099999997E-2</v>
      </c>
      <c r="R756">
        <v>0</v>
      </c>
      <c r="S756">
        <v>0</v>
      </c>
      <c r="T756">
        <v>0</v>
      </c>
      <c r="U756" t="s">
        <v>409</v>
      </c>
    </row>
    <row r="757" spans="1:21" x14ac:dyDescent="0.35">
      <c r="A757" t="s">
        <v>407</v>
      </c>
      <c r="B757" t="s">
        <v>24</v>
      </c>
      <c r="C757" t="str">
        <f>INDEX('GCAM Crosswalk'!M$5:M$36,MATCH(B757,'GCAM Crosswalk'!L$5:L$36,0))</f>
        <v>Canada</v>
      </c>
      <c r="D757" t="s">
        <v>271</v>
      </c>
      <c r="E757" t="str">
        <f>INDEX('GCAM Crosswalk'!J$5:J$111,MATCH(D757,'GCAM Crosswalk'!I$5:I$111,0))</f>
        <v>Industry</v>
      </c>
      <c r="F757" t="s">
        <v>408</v>
      </c>
      <c r="G757">
        <v>9.3594300000000002E-3</v>
      </c>
      <c r="H757">
        <v>9.5852000000000003E-3</v>
      </c>
      <c r="I757">
        <v>7.3032899999999996E-3</v>
      </c>
      <c r="J757">
        <v>7.3032899999999996E-3</v>
      </c>
      <c r="K757">
        <v>7.8991640000000002E-3</v>
      </c>
      <c r="L757">
        <v>8.3805110000000002E-3</v>
      </c>
      <c r="M757">
        <v>8.8094369999999998E-3</v>
      </c>
      <c r="N757">
        <v>9.1217820000000002E-3</v>
      </c>
      <c r="O757">
        <v>9.4212259999999996E-3</v>
      </c>
      <c r="P757">
        <v>9.7646850000000004E-3</v>
      </c>
      <c r="Q757">
        <v>9.9596462999999996E-3</v>
      </c>
      <c r="R757">
        <v>0</v>
      </c>
      <c r="S757">
        <v>0</v>
      </c>
      <c r="T757">
        <v>0</v>
      </c>
      <c r="U757" t="s">
        <v>409</v>
      </c>
    </row>
    <row r="758" spans="1:21" x14ac:dyDescent="0.35">
      <c r="A758" t="s">
        <v>407</v>
      </c>
      <c r="B758" t="s">
        <v>24</v>
      </c>
      <c r="C758" t="str">
        <f>INDEX('GCAM Crosswalk'!M$5:M$36,MATCH(B758,'GCAM Crosswalk'!L$5:L$36,0))</f>
        <v>Canada</v>
      </c>
      <c r="D758" t="s">
        <v>271</v>
      </c>
      <c r="E758" t="str">
        <f>INDEX('GCAM Crosswalk'!J$5:J$111,MATCH(D758,'GCAM Crosswalk'!I$5:I$111,0))</f>
        <v>Industry</v>
      </c>
      <c r="F758" t="s">
        <v>410</v>
      </c>
      <c r="G758">
        <v>0</v>
      </c>
      <c r="H758">
        <v>0</v>
      </c>
      <c r="I758">
        <v>0</v>
      </c>
      <c r="J758">
        <v>0</v>
      </c>
      <c r="K758">
        <v>0</v>
      </c>
      <c r="L758" s="3">
        <v>1.0002500000000001E-6</v>
      </c>
      <c r="M758" s="3">
        <v>1.07718603E-5</v>
      </c>
      <c r="N758" s="3">
        <v>3.14937641E-5</v>
      </c>
      <c r="O758" s="3">
        <v>4.8308439E-5</v>
      </c>
      <c r="P758" s="3">
        <v>4.7132982300000003E-5</v>
      </c>
      <c r="Q758" s="3">
        <v>5.1516227099999999E-5</v>
      </c>
      <c r="R758">
        <v>0</v>
      </c>
      <c r="S758">
        <v>0</v>
      </c>
      <c r="T758">
        <v>0</v>
      </c>
      <c r="U758" t="s">
        <v>409</v>
      </c>
    </row>
    <row r="759" spans="1:21" x14ac:dyDescent="0.35">
      <c r="A759" t="s">
        <v>407</v>
      </c>
      <c r="B759" t="s">
        <v>24</v>
      </c>
      <c r="C759" t="str">
        <f>INDEX('GCAM Crosswalk'!M$5:M$36,MATCH(B759,'GCAM Crosswalk'!L$5:L$36,0))</f>
        <v>Canada</v>
      </c>
      <c r="D759" t="s">
        <v>271</v>
      </c>
      <c r="E759" t="str">
        <f>INDEX('GCAM Crosswalk'!J$5:J$111,MATCH(D759,'GCAM Crosswalk'!I$5:I$111,0))</f>
        <v>Industry</v>
      </c>
      <c r="F759" t="s">
        <v>411</v>
      </c>
      <c r="G759">
        <v>2.5997799999999999E-3</v>
      </c>
      <c r="H759">
        <v>2.66257E-3</v>
      </c>
      <c r="I759">
        <v>2.0287E-3</v>
      </c>
      <c r="J759">
        <v>2.0287E-3</v>
      </c>
      <c r="K759" s="3">
        <v>8.5057700000000004E-4</v>
      </c>
      <c r="L759" s="3">
        <v>8.8189400000000004E-4</v>
      </c>
      <c r="M759">
        <v>1.0312151999999899E-3</v>
      </c>
      <c r="N759">
        <v>1.4017037E-3</v>
      </c>
      <c r="O759">
        <v>1.5825726E-3</v>
      </c>
      <c r="P759">
        <v>1.59698E-3</v>
      </c>
      <c r="Q759">
        <v>1.83610397E-3</v>
      </c>
      <c r="R759">
        <v>0</v>
      </c>
      <c r="S759">
        <v>0</v>
      </c>
      <c r="T759">
        <v>0</v>
      </c>
      <c r="U759" t="s">
        <v>409</v>
      </c>
    </row>
    <row r="760" spans="1:21" x14ac:dyDescent="0.35">
      <c r="A760" t="s">
        <v>407</v>
      </c>
      <c r="B760" t="s">
        <v>24</v>
      </c>
      <c r="C760" t="str">
        <f>INDEX('GCAM Crosswalk'!M$5:M$36,MATCH(B760,'GCAM Crosswalk'!L$5:L$36,0))</f>
        <v>Canada</v>
      </c>
      <c r="D760" t="s">
        <v>325</v>
      </c>
      <c r="E760" t="str">
        <f>INDEX('GCAM Crosswalk'!J$5:J$111,MATCH(D760,'GCAM Crosswalk'!I$5:I$111,0))</f>
        <v>Residential</v>
      </c>
      <c r="F760" t="s">
        <v>225</v>
      </c>
      <c r="G760">
        <v>1.09985E-2</v>
      </c>
      <c r="H760">
        <v>1.30714E-2</v>
      </c>
      <c r="I760">
        <v>1.33119E-2</v>
      </c>
      <c r="J760">
        <v>1.6591100000000001E-2</v>
      </c>
      <c r="K760">
        <v>1.7260069999999999E-2</v>
      </c>
      <c r="L760">
        <v>1.768691E-2</v>
      </c>
      <c r="M760">
        <v>1.7769436E-2</v>
      </c>
      <c r="N760">
        <v>1.7429936E-2</v>
      </c>
      <c r="O760">
        <v>1.6972627000000001E-2</v>
      </c>
      <c r="P760">
        <v>1.6497609999999999E-2</v>
      </c>
      <c r="Q760">
        <v>1.6243258E-2</v>
      </c>
      <c r="R760">
        <v>0</v>
      </c>
      <c r="S760">
        <v>0</v>
      </c>
      <c r="T760">
        <v>0</v>
      </c>
      <c r="U760" t="s">
        <v>409</v>
      </c>
    </row>
    <row r="761" spans="1:21" x14ac:dyDescent="0.35">
      <c r="A761" t="s">
        <v>407</v>
      </c>
      <c r="B761" t="s">
        <v>24</v>
      </c>
      <c r="C761" t="str">
        <f>INDEX('GCAM Crosswalk'!M$5:M$36,MATCH(B761,'GCAM Crosswalk'!L$5:L$36,0))</f>
        <v>Canada</v>
      </c>
      <c r="D761" t="s">
        <v>240</v>
      </c>
      <c r="E761" t="str">
        <f>INDEX('GCAM Crosswalk'!J$5:J$111,MATCH(D761,'GCAM Crosswalk'!I$5:I$111,0))</f>
        <v>Residential</v>
      </c>
      <c r="F761" t="s">
        <v>318</v>
      </c>
      <c r="G761">
        <v>0.158721</v>
      </c>
      <c r="H761">
        <v>0.118711</v>
      </c>
      <c r="I761">
        <v>0.123156</v>
      </c>
      <c r="J761">
        <v>0.113097</v>
      </c>
      <c r="K761">
        <v>0.1268059</v>
      </c>
      <c r="L761">
        <v>0.13409740000000001</v>
      </c>
      <c r="M761">
        <v>0.13502339999999999</v>
      </c>
      <c r="N761">
        <v>0.12797559999999999</v>
      </c>
      <c r="O761">
        <v>0.11663403</v>
      </c>
      <c r="P761">
        <v>0.10688273</v>
      </c>
      <c r="Q761">
        <v>9.99415099999999E-2</v>
      </c>
      <c r="R761">
        <v>0</v>
      </c>
      <c r="S761">
        <v>0</v>
      </c>
      <c r="T761">
        <v>0</v>
      </c>
      <c r="U761" t="s">
        <v>409</v>
      </c>
    </row>
    <row r="762" spans="1:21" x14ac:dyDescent="0.35">
      <c r="A762" t="s">
        <v>407</v>
      </c>
      <c r="B762" t="s">
        <v>24</v>
      </c>
      <c r="C762" t="str">
        <f>INDEX('GCAM Crosswalk'!M$5:M$36,MATCH(B762,'GCAM Crosswalk'!L$5:L$36,0))</f>
        <v>Canada</v>
      </c>
      <c r="D762" t="s">
        <v>240</v>
      </c>
      <c r="E762" t="str">
        <f>INDEX('GCAM Crosswalk'!J$5:J$111,MATCH(D762,'GCAM Crosswalk'!I$5:I$111,0))</f>
        <v>Residential</v>
      </c>
      <c r="F762" t="s">
        <v>225</v>
      </c>
      <c r="G762">
        <v>0.154167</v>
      </c>
      <c r="H762">
        <v>0.183222</v>
      </c>
      <c r="I762">
        <v>0.18659300000000001</v>
      </c>
      <c r="J762">
        <v>0.23255799999999999</v>
      </c>
      <c r="K762">
        <v>0.23995069999999999</v>
      </c>
      <c r="L762">
        <v>0.24980859999999999</v>
      </c>
      <c r="M762">
        <v>0.26418140000000001</v>
      </c>
      <c r="N762">
        <v>0.2828503</v>
      </c>
      <c r="O762">
        <v>0.3031182</v>
      </c>
      <c r="P762">
        <v>0.3227487</v>
      </c>
      <c r="Q762">
        <v>0.34047430000000001</v>
      </c>
      <c r="R762">
        <v>0</v>
      </c>
      <c r="S762">
        <v>0</v>
      </c>
      <c r="T762">
        <v>0</v>
      </c>
      <c r="U762" t="s">
        <v>409</v>
      </c>
    </row>
    <row r="763" spans="1:21" x14ac:dyDescent="0.35">
      <c r="A763" t="s">
        <v>407</v>
      </c>
      <c r="B763" t="s">
        <v>24</v>
      </c>
      <c r="C763" t="str">
        <f>INDEX('GCAM Crosswalk'!M$5:M$36,MATCH(B763,'GCAM Crosswalk'!L$5:L$36,0))</f>
        <v>Canada</v>
      </c>
      <c r="D763" t="s">
        <v>240</v>
      </c>
      <c r="E763" t="str">
        <f>INDEX('GCAM Crosswalk'!J$5:J$111,MATCH(D763,'GCAM Crosswalk'!I$5:I$111,0))</f>
        <v>Residential</v>
      </c>
      <c r="F763" t="s">
        <v>408</v>
      </c>
      <c r="G763">
        <v>0.35439500000000002</v>
      </c>
      <c r="H763">
        <v>0.43364200000000003</v>
      </c>
      <c r="I763">
        <v>0.41267500000000001</v>
      </c>
      <c r="J763">
        <v>0.462532</v>
      </c>
      <c r="K763">
        <v>0.47671819999999998</v>
      </c>
      <c r="L763">
        <v>0.47995209999999999</v>
      </c>
      <c r="M763">
        <v>0.477770899999999</v>
      </c>
      <c r="N763">
        <v>0.47061890000000001</v>
      </c>
      <c r="O763">
        <v>0.45745029999999998</v>
      </c>
      <c r="P763">
        <v>0.43849939999999998</v>
      </c>
      <c r="Q763">
        <v>0.41654350000000001</v>
      </c>
      <c r="R763">
        <v>0</v>
      </c>
      <c r="S763">
        <v>0</v>
      </c>
      <c r="T763">
        <v>0</v>
      </c>
      <c r="U763" t="s">
        <v>409</v>
      </c>
    </row>
    <row r="764" spans="1:21" x14ac:dyDescent="0.35">
      <c r="A764" t="s">
        <v>407</v>
      </c>
      <c r="B764" t="s">
        <v>24</v>
      </c>
      <c r="C764" t="str">
        <f>INDEX('GCAM Crosswalk'!M$5:M$36,MATCH(B764,'GCAM Crosswalk'!L$5:L$36,0))</f>
        <v>Canada</v>
      </c>
      <c r="D764" t="s">
        <v>240</v>
      </c>
      <c r="E764" t="str">
        <f>INDEX('GCAM Crosswalk'!J$5:J$111,MATCH(D764,'GCAM Crosswalk'!I$5:I$111,0))</f>
        <v>Residential</v>
      </c>
      <c r="F764" t="s">
        <v>410</v>
      </c>
      <c r="G764">
        <v>0</v>
      </c>
      <c r="H764">
        <v>0</v>
      </c>
      <c r="I764">
        <v>0</v>
      </c>
      <c r="J764">
        <v>0</v>
      </c>
      <c r="K764">
        <v>0</v>
      </c>
      <c r="L764" s="3">
        <v>1.41297E-5</v>
      </c>
      <c r="M764" s="3">
        <v>2.2537699999999999E-4</v>
      </c>
      <c r="N764" s="3">
        <v>4.3523100000000001E-4</v>
      </c>
      <c r="O764" s="3">
        <v>6.7147799999999998E-4</v>
      </c>
      <c r="P764" s="3">
        <v>8.7146399999999996E-4</v>
      </c>
      <c r="Q764">
        <v>1.04327E-3</v>
      </c>
      <c r="R764">
        <v>0</v>
      </c>
      <c r="S764">
        <v>0</v>
      </c>
      <c r="T764">
        <v>0</v>
      </c>
      <c r="U764" t="s">
        <v>409</v>
      </c>
    </row>
    <row r="765" spans="1:21" x14ac:dyDescent="0.35">
      <c r="A765" t="s">
        <v>407</v>
      </c>
      <c r="B765" t="s">
        <v>24</v>
      </c>
      <c r="C765" t="str">
        <f>INDEX('GCAM Crosswalk'!M$5:M$36,MATCH(B765,'GCAM Crosswalk'!L$5:L$36,0))</f>
        <v>Canada</v>
      </c>
      <c r="D765" t="s">
        <v>240</v>
      </c>
      <c r="E765" t="str">
        <f>INDEX('GCAM Crosswalk'!J$5:J$111,MATCH(D765,'GCAM Crosswalk'!I$5:I$111,0))</f>
        <v>Residential</v>
      </c>
      <c r="F765" t="s">
        <v>411</v>
      </c>
      <c r="G765">
        <v>0.17552300000000001</v>
      </c>
      <c r="H765">
        <v>0.117807</v>
      </c>
      <c r="I765">
        <v>0.102586</v>
      </c>
      <c r="J765">
        <v>7.1542900000000006E-2</v>
      </c>
      <c r="K765">
        <v>7.3889200000000002E-2</v>
      </c>
      <c r="L765">
        <v>7.5342009999999904E-2</v>
      </c>
      <c r="M765">
        <v>7.553319E-2</v>
      </c>
      <c r="N765">
        <v>7.5076879999999901E-2</v>
      </c>
      <c r="O765">
        <v>7.4069170000000004E-2</v>
      </c>
      <c r="P765">
        <v>7.2986880000000004E-2</v>
      </c>
      <c r="Q765">
        <v>7.3058399999999996E-2</v>
      </c>
      <c r="R765">
        <v>0</v>
      </c>
      <c r="S765">
        <v>0</v>
      </c>
      <c r="T765">
        <v>0</v>
      </c>
      <c r="U765" t="s">
        <v>409</v>
      </c>
    </row>
    <row r="766" spans="1:21" x14ac:dyDescent="0.35">
      <c r="A766" t="s">
        <v>407</v>
      </c>
      <c r="B766" t="s">
        <v>24</v>
      </c>
      <c r="C766" t="str">
        <f>INDEX('GCAM Crosswalk'!M$5:M$36,MATCH(B766,'GCAM Crosswalk'!L$5:L$36,0))</f>
        <v>Canada</v>
      </c>
      <c r="D766" t="s">
        <v>326</v>
      </c>
      <c r="E766" t="str">
        <f>INDEX('GCAM Crosswalk'!J$5:J$111,MATCH(D766,'GCAM Crosswalk'!I$5:I$111,0))</f>
        <v>Residential</v>
      </c>
      <c r="F766" t="s">
        <v>318</v>
      </c>
      <c r="G766">
        <v>1.7635600000000001E-2</v>
      </c>
      <c r="H766">
        <v>1.31901E-2</v>
      </c>
      <c r="I766">
        <v>1.3684E-2</v>
      </c>
      <c r="J766">
        <v>1.25664E-2</v>
      </c>
      <c r="K766">
        <v>1.33315999999999E-2</v>
      </c>
      <c r="L766">
        <v>1.4166949999999999E-2</v>
      </c>
      <c r="M766">
        <v>1.4312979999999999E-2</v>
      </c>
      <c r="N766">
        <v>1.3638462000000001E-2</v>
      </c>
      <c r="O766">
        <v>1.2471682E-2</v>
      </c>
      <c r="P766">
        <v>1.0942275E-2</v>
      </c>
      <c r="Q766">
        <v>9.8970359999999997E-3</v>
      </c>
      <c r="R766">
        <v>0</v>
      </c>
      <c r="S766">
        <v>0</v>
      </c>
      <c r="T766">
        <v>0</v>
      </c>
      <c r="U766" t="s">
        <v>409</v>
      </c>
    </row>
    <row r="767" spans="1:21" x14ac:dyDescent="0.35">
      <c r="A767" t="s">
        <v>407</v>
      </c>
      <c r="B767" t="s">
        <v>24</v>
      </c>
      <c r="C767" t="str">
        <f>INDEX('GCAM Crosswalk'!M$5:M$36,MATCH(B767,'GCAM Crosswalk'!L$5:L$36,0))</f>
        <v>Canada</v>
      </c>
      <c r="D767" t="s">
        <v>326</v>
      </c>
      <c r="E767" t="str">
        <f>INDEX('GCAM Crosswalk'!J$5:J$111,MATCH(D767,'GCAM Crosswalk'!I$5:I$111,0))</f>
        <v>Residential</v>
      </c>
      <c r="F767" t="s">
        <v>339</v>
      </c>
      <c r="G767">
        <v>1.9673999999999998E-3</v>
      </c>
      <c r="H767">
        <v>1.7581000000000001E-3</v>
      </c>
      <c r="I767">
        <v>1.2976999999999999E-3</v>
      </c>
      <c r="J767" s="3">
        <v>2.5119999999999998E-4</v>
      </c>
      <c r="K767" s="3">
        <v>2.6318510000000002E-4</v>
      </c>
      <c r="L767" s="3">
        <v>2.6443750000000002E-4</v>
      </c>
      <c r="M767" s="3">
        <v>2.4678549999999899E-4</v>
      </c>
      <c r="N767" s="3">
        <v>2.1455230000000001E-4</v>
      </c>
      <c r="O767" s="3">
        <v>1.8639979999999999E-4</v>
      </c>
      <c r="P767" s="3">
        <v>1.6061573999999999E-4</v>
      </c>
      <c r="Q767" s="3">
        <v>1.5108934E-4</v>
      </c>
      <c r="R767">
        <v>0</v>
      </c>
      <c r="S767">
        <v>0</v>
      </c>
      <c r="T767">
        <v>0</v>
      </c>
      <c r="U767" t="s">
        <v>409</v>
      </c>
    </row>
    <row r="768" spans="1:21" x14ac:dyDescent="0.35">
      <c r="A768" t="s">
        <v>407</v>
      </c>
      <c r="B768" t="s">
        <v>24</v>
      </c>
      <c r="C768" t="str">
        <f>INDEX('GCAM Crosswalk'!M$5:M$36,MATCH(B768,'GCAM Crosswalk'!L$5:L$36,0))</f>
        <v>Canada</v>
      </c>
      <c r="D768" t="s">
        <v>326</v>
      </c>
      <c r="E768" t="str">
        <f>INDEX('GCAM Crosswalk'!J$5:J$111,MATCH(D768,'GCAM Crosswalk'!I$5:I$111,0))</f>
        <v>Residential</v>
      </c>
      <c r="F768" t="s">
        <v>225</v>
      </c>
      <c r="G768">
        <v>0.30271399999999998</v>
      </c>
      <c r="H768">
        <v>0.35976399999999997</v>
      </c>
      <c r="I768">
        <v>0.36638399999999999</v>
      </c>
      <c r="J768">
        <v>0.45663900000000002</v>
      </c>
      <c r="K768">
        <v>0.4848287</v>
      </c>
      <c r="L768">
        <v>0.50989099999999998</v>
      </c>
      <c r="M768">
        <v>0.53518679999999996</v>
      </c>
      <c r="N768">
        <v>0.55910110000000002</v>
      </c>
      <c r="O768">
        <v>0.57939589999999996</v>
      </c>
      <c r="P768">
        <v>0.59639602000000003</v>
      </c>
      <c r="Q768">
        <v>0.6109194</v>
      </c>
      <c r="R768">
        <v>0</v>
      </c>
      <c r="S768">
        <v>0</v>
      </c>
      <c r="T768">
        <v>0</v>
      </c>
      <c r="U768" t="s">
        <v>409</v>
      </c>
    </row>
    <row r="769" spans="1:21" x14ac:dyDescent="0.35">
      <c r="A769" t="s">
        <v>407</v>
      </c>
      <c r="B769" t="s">
        <v>24</v>
      </c>
      <c r="C769" t="str">
        <f>INDEX('GCAM Crosswalk'!M$5:M$36,MATCH(B769,'GCAM Crosswalk'!L$5:L$36,0))</f>
        <v>Canada</v>
      </c>
      <c r="D769" t="s">
        <v>326</v>
      </c>
      <c r="E769" t="str">
        <f>INDEX('GCAM Crosswalk'!J$5:J$111,MATCH(D769,'GCAM Crosswalk'!I$5:I$111,0))</f>
        <v>Residential</v>
      </c>
      <c r="F769" t="s">
        <v>408</v>
      </c>
      <c r="G769">
        <v>0.12109300000000001</v>
      </c>
      <c r="H769">
        <v>0.148171</v>
      </c>
      <c r="I769">
        <v>0.14100699999999999</v>
      </c>
      <c r="J769">
        <v>0.15804199999999999</v>
      </c>
      <c r="K769">
        <v>0.1674321</v>
      </c>
      <c r="L769">
        <v>0.1689532</v>
      </c>
      <c r="M769">
        <v>0.161488299999999</v>
      </c>
      <c r="N769">
        <v>0.14697197000000001</v>
      </c>
      <c r="O769">
        <v>0.13386859000000001</v>
      </c>
      <c r="P769">
        <v>0.12093999</v>
      </c>
      <c r="Q769">
        <v>0.114918929999999</v>
      </c>
      <c r="R769">
        <v>0</v>
      </c>
      <c r="S769">
        <v>0</v>
      </c>
      <c r="T769">
        <v>0</v>
      </c>
      <c r="U769" t="s">
        <v>409</v>
      </c>
    </row>
    <row r="770" spans="1:21" x14ac:dyDescent="0.35">
      <c r="A770" t="s">
        <v>407</v>
      </c>
      <c r="B770" t="s">
        <v>24</v>
      </c>
      <c r="C770" t="str">
        <f>INDEX('GCAM Crosswalk'!M$5:M$36,MATCH(B770,'GCAM Crosswalk'!L$5:L$36,0))</f>
        <v>Canada</v>
      </c>
      <c r="D770" t="s">
        <v>326</v>
      </c>
      <c r="E770" t="str">
        <f>INDEX('GCAM Crosswalk'!J$5:J$111,MATCH(D770,'GCAM Crosswalk'!I$5:I$111,0))</f>
        <v>Residential</v>
      </c>
      <c r="F770" t="s">
        <v>410</v>
      </c>
      <c r="G770">
        <v>0</v>
      </c>
      <c r="H770">
        <v>0</v>
      </c>
      <c r="I770">
        <v>0</v>
      </c>
      <c r="J770">
        <v>0</v>
      </c>
      <c r="K770">
        <v>0</v>
      </c>
      <c r="L770" s="3">
        <v>1.0312800000000001E-5</v>
      </c>
      <c r="M770" s="3">
        <v>1.7814400000000001E-4</v>
      </c>
      <c r="N770" s="3">
        <v>3.4330299999999999E-4</v>
      </c>
      <c r="O770" s="3">
        <v>4.2619000000000001E-4</v>
      </c>
      <c r="P770" s="3">
        <v>5.1119200000000005E-4</v>
      </c>
      <c r="Q770" s="3">
        <v>4.9516600000000001E-4</v>
      </c>
      <c r="R770">
        <v>0</v>
      </c>
      <c r="S770">
        <v>0</v>
      </c>
      <c r="T770">
        <v>0</v>
      </c>
      <c r="U770" t="s">
        <v>409</v>
      </c>
    </row>
    <row r="771" spans="1:21" x14ac:dyDescent="0.35">
      <c r="A771" t="s">
        <v>407</v>
      </c>
      <c r="B771" t="s">
        <v>24</v>
      </c>
      <c r="C771" t="str">
        <f>INDEX('GCAM Crosswalk'!M$5:M$36,MATCH(B771,'GCAM Crosswalk'!L$5:L$36,0))</f>
        <v>Canada</v>
      </c>
      <c r="D771" t="s">
        <v>326</v>
      </c>
      <c r="E771" t="str">
        <f>INDEX('GCAM Crosswalk'!J$5:J$111,MATCH(D771,'GCAM Crosswalk'!I$5:I$111,0))</f>
        <v>Residential</v>
      </c>
      <c r="F771" t="s">
        <v>411</v>
      </c>
      <c r="G771">
        <v>1.9502599999999998E-2</v>
      </c>
      <c r="H771">
        <v>1.30896E-2</v>
      </c>
      <c r="I771">
        <v>1.1398500000000001E-2</v>
      </c>
      <c r="J771">
        <v>7.9492E-3</v>
      </c>
      <c r="K771">
        <v>8.3983410000000001E-3</v>
      </c>
      <c r="L771">
        <v>8.4943099999999997E-3</v>
      </c>
      <c r="M771">
        <v>8.0065989999999997E-3</v>
      </c>
      <c r="N771">
        <v>7.107393E-3</v>
      </c>
      <c r="O771">
        <v>6.3204400000000001E-3</v>
      </c>
      <c r="P771">
        <v>5.6329589999999999E-3</v>
      </c>
      <c r="Q771">
        <v>5.4534830000000003E-3</v>
      </c>
      <c r="R771">
        <v>0</v>
      </c>
      <c r="S771">
        <v>0</v>
      </c>
      <c r="T771">
        <v>0</v>
      </c>
      <c r="U771" t="s">
        <v>409</v>
      </c>
    </row>
    <row r="772" spans="1:21" x14ac:dyDescent="0.35">
      <c r="A772" t="s">
        <v>407</v>
      </c>
      <c r="B772" t="s">
        <v>24</v>
      </c>
      <c r="C772" t="str">
        <f>INDEX('GCAM Crosswalk'!M$5:M$36,MATCH(B772,'GCAM Crosswalk'!L$5:L$36,0))</f>
        <v>Canada</v>
      </c>
      <c r="D772" t="s">
        <v>251</v>
      </c>
      <c r="E772" t="str">
        <f>INDEX('GCAM Crosswalk'!J$5:J$111,MATCH(D772,'GCAM Crosswalk'!I$5:I$111,0))</f>
        <v>International Aviation</v>
      </c>
      <c r="F772" t="s">
        <v>225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3">
        <v>9.3045699999999999E-9</v>
      </c>
      <c r="O772" s="3">
        <v>7.5919000000000006E-8</v>
      </c>
      <c r="P772" s="3">
        <v>5.8831100000000003E-7</v>
      </c>
      <c r="Q772" s="3">
        <v>4.2165500000000003E-6</v>
      </c>
      <c r="R772">
        <v>0</v>
      </c>
      <c r="S772">
        <v>0</v>
      </c>
      <c r="T772">
        <v>0</v>
      </c>
      <c r="U772" t="s">
        <v>409</v>
      </c>
    </row>
    <row r="773" spans="1:21" x14ac:dyDescent="0.35">
      <c r="A773" t="s">
        <v>407</v>
      </c>
      <c r="B773" t="s">
        <v>24</v>
      </c>
      <c r="C773" t="str">
        <f>INDEX('GCAM Crosswalk'!M$5:M$36,MATCH(B773,'GCAM Crosswalk'!L$5:L$36,0))</f>
        <v>Canada</v>
      </c>
      <c r="D773" t="s">
        <v>251</v>
      </c>
      <c r="E773" t="str">
        <f>INDEX('GCAM Crosswalk'!J$5:J$111,MATCH(D773,'GCAM Crosswalk'!I$5:I$111,0))</f>
        <v>International Aviation</v>
      </c>
      <c r="F773" t="s">
        <v>410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3">
        <v>1.2221000000000001E-8</v>
      </c>
      <c r="O773" s="3">
        <v>2.36728E-7</v>
      </c>
      <c r="P773" s="3">
        <v>3.38197E-6</v>
      </c>
      <c r="Q773" s="3">
        <v>3.5776699999999999E-5</v>
      </c>
      <c r="R773">
        <v>0</v>
      </c>
      <c r="S773">
        <v>0</v>
      </c>
      <c r="T773">
        <v>0</v>
      </c>
      <c r="U773" t="s">
        <v>409</v>
      </c>
    </row>
    <row r="774" spans="1:21" x14ac:dyDescent="0.35">
      <c r="A774" t="s">
        <v>407</v>
      </c>
      <c r="B774" t="s">
        <v>24</v>
      </c>
      <c r="C774" t="str">
        <f>INDEX('GCAM Crosswalk'!M$5:M$36,MATCH(B774,'GCAM Crosswalk'!L$5:L$36,0))</f>
        <v>Canada</v>
      </c>
      <c r="D774" t="s">
        <v>251</v>
      </c>
      <c r="E774" t="str">
        <f>INDEX('GCAM Crosswalk'!J$5:J$111,MATCH(D774,'GCAM Crosswalk'!I$5:I$111,0))</f>
        <v>International Aviation</v>
      </c>
      <c r="F774" t="s">
        <v>411</v>
      </c>
      <c r="G774">
        <v>2.6753800000000001E-2</v>
      </c>
      <c r="H774">
        <v>3.1218800000000001E-2</v>
      </c>
      <c r="I774">
        <v>2.743E-2</v>
      </c>
      <c r="J774">
        <v>3.5038300000000001E-2</v>
      </c>
      <c r="K774">
        <v>3.74349E-2</v>
      </c>
      <c r="L774">
        <v>3.6208400000000002E-2</v>
      </c>
      <c r="M774">
        <v>3.5246E-2</v>
      </c>
      <c r="N774">
        <v>3.48013E-2</v>
      </c>
      <c r="O774">
        <v>3.6479999999999999E-2</v>
      </c>
      <c r="P774">
        <v>3.8106500000000001E-2</v>
      </c>
      <c r="Q774">
        <v>3.96397E-2</v>
      </c>
      <c r="R774">
        <v>0</v>
      </c>
      <c r="S774">
        <v>0</v>
      </c>
      <c r="T774">
        <v>0</v>
      </c>
      <c r="U774" t="s">
        <v>409</v>
      </c>
    </row>
    <row r="775" spans="1:21" x14ac:dyDescent="0.35">
      <c r="A775" t="s">
        <v>407</v>
      </c>
      <c r="B775" t="s">
        <v>24</v>
      </c>
      <c r="C775" t="str">
        <f>INDEX('GCAM Crosswalk'!M$5:M$36,MATCH(B775,'GCAM Crosswalk'!L$5:L$36,0))</f>
        <v>Canada</v>
      </c>
      <c r="D775" t="s">
        <v>254</v>
      </c>
      <c r="E775" t="str">
        <f>INDEX('GCAM Crosswalk'!J$5:J$111,MATCH(D775,'GCAM Crosswalk'!I$5:I$111,0))</f>
        <v>Transportation</v>
      </c>
      <c r="F775" t="s">
        <v>339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409</v>
      </c>
    </row>
    <row r="776" spans="1:21" x14ac:dyDescent="0.35">
      <c r="A776" t="s">
        <v>407</v>
      </c>
      <c r="B776" t="s">
        <v>24</v>
      </c>
      <c r="C776" t="str">
        <f>INDEX('GCAM Crosswalk'!M$5:M$36,MATCH(B776,'GCAM Crosswalk'!L$5:L$36,0))</f>
        <v>Canada</v>
      </c>
      <c r="D776" t="s">
        <v>254</v>
      </c>
      <c r="E776" t="str">
        <f>INDEX('GCAM Crosswalk'!J$5:J$111,MATCH(D776,'GCAM Crosswalk'!I$5:I$111,0))</f>
        <v>Transportation</v>
      </c>
      <c r="F776" t="s">
        <v>225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1.2456500000000001E-3</v>
      </c>
      <c r="M776">
        <v>5.0110500000000004E-3</v>
      </c>
      <c r="N776">
        <v>9.8197607999999902E-3</v>
      </c>
      <c r="O776">
        <v>1.2401811E-2</v>
      </c>
      <c r="P776">
        <v>1.3779303999999999E-2</v>
      </c>
      <c r="Q776">
        <v>1.5109806999999999E-2</v>
      </c>
      <c r="R776">
        <v>0</v>
      </c>
      <c r="S776">
        <v>0</v>
      </c>
      <c r="T776">
        <v>0</v>
      </c>
      <c r="U776" t="s">
        <v>409</v>
      </c>
    </row>
    <row r="777" spans="1:21" x14ac:dyDescent="0.35">
      <c r="A777" t="s">
        <v>407</v>
      </c>
      <c r="B777" t="s">
        <v>24</v>
      </c>
      <c r="C777" t="str">
        <f>INDEX('GCAM Crosswalk'!M$5:M$36,MATCH(B777,'GCAM Crosswalk'!L$5:L$36,0))</f>
        <v>Canada</v>
      </c>
      <c r="D777" t="s">
        <v>254</v>
      </c>
      <c r="E777" t="str">
        <f>INDEX('GCAM Crosswalk'!J$5:J$111,MATCH(D777,'GCAM Crosswalk'!I$5:I$111,0))</f>
        <v>Transportation</v>
      </c>
      <c r="F777" t="s">
        <v>410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1.76654E-3</v>
      </c>
      <c r="M777">
        <v>6.5154100000000001E-3</v>
      </c>
      <c r="N777">
        <v>1.2763166100000001E-2</v>
      </c>
      <c r="O777">
        <v>1.6113064E-2</v>
      </c>
      <c r="P777">
        <v>1.78055019999999E-2</v>
      </c>
      <c r="Q777">
        <v>1.9307339E-2</v>
      </c>
      <c r="R777">
        <v>0</v>
      </c>
      <c r="S777">
        <v>0</v>
      </c>
      <c r="T777">
        <v>0</v>
      </c>
      <c r="U777" t="s">
        <v>409</v>
      </c>
    </row>
    <row r="778" spans="1:21" x14ac:dyDescent="0.35">
      <c r="A778" t="s">
        <v>407</v>
      </c>
      <c r="B778" t="s">
        <v>24</v>
      </c>
      <c r="C778" t="str">
        <f>INDEX('GCAM Crosswalk'!M$5:M$36,MATCH(B778,'GCAM Crosswalk'!L$5:L$36,0))</f>
        <v>Canada</v>
      </c>
      <c r="D778" t="s">
        <v>254</v>
      </c>
      <c r="E778" t="str">
        <f>INDEX('GCAM Crosswalk'!J$5:J$111,MATCH(D778,'GCAM Crosswalk'!I$5:I$111,0))</f>
        <v>Transportation</v>
      </c>
      <c r="F778" t="s">
        <v>411</v>
      </c>
      <c r="G778">
        <v>0.1186223</v>
      </c>
      <c r="H778">
        <v>0.1525792</v>
      </c>
      <c r="I778">
        <v>0.16626839999999901</v>
      </c>
      <c r="J778">
        <v>0.14071049999999999</v>
      </c>
      <c r="K778">
        <v>0.14899293999999999</v>
      </c>
      <c r="L778">
        <v>0.15231581</v>
      </c>
      <c r="M778">
        <v>0.144173459999999</v>
      </c>
      <c r="N778">
        <v>0.13487589999999999</v>
      </c>
      <c r="O778">
        <v>0.13425899999999999</v>
      </c>
      <c r="P778">
        <v>0.13994000000000001</v>
      </c>
      <c r="Q778">
        <v>0.1469509</v>
      </c>
      <c r="R778">
        <v>0</v>
      </c>
      <c r="S778">
        <v>0</v>
      </c>
      <c r="T778">
        <v>0</v>
      </c>
      <c r="U778" t="s">
        <v>409</v>
      </c>
    </row>
    <row r="779" spans="1:21" x14ac:dyDescent="0.35">
      <c r="A779" t="s">
        <v>407</v>
      </c>
      <c r="B779" t="s">
        <v>24</v>
      </c>
      <c r="C779" t="str">
        <f>INDEX('GCAM Crosswalk'!M$5:M$36,MATCH(B779,'GCAM Crosswalk'!L$5:L$36,0))</f>
        <v>Canada</v>
      </c>
      <c r="D779" t="s">
        <v>257</v>
      </c>
      <c r="E779" t="str">
        <f>INDEX('GCAM Crosswalk'!J$5:J$111,MATCH(D779,'GCAM Crosswalk'!I$5:I$111,0))</f>
        <v>Transportation</v>
      </c>
      <c r="F779" t="s">
        <v>225</v>
      </c>
      <c r="G779">
        <v>0</v>
      </c>
      <c r="H779">
        <v>0</v>
      </c>
      <c r="I779">
        <v>0</v>
      </c>
      <c r="J779">
        <v>0</v>
      </c>
      <c r="K779" s="3">
        <v>6.8257452800000003E-5</v>
      </c>
      <c r="L779" s="3">
        <v>5.98025361993E-4</v>
      </c>
      <c r="M779">
        <v>2.4652802470409999E-3</v>
      </c>
      <c r="N779">
        <v>7.8842999472679993E-3</v>
      </c>
      <c r="O779">
        <v>1.559436422634E-2</v>
      </c>
      <c r="P779">
        <v>2.3720586337180001E-2</v>
      </c>
      <c r="Q779">
        <v>3.2117526152999898E-2</v>
      </c>
      <c r="R779">
        <v>0</v>
      </c>
      <c r="S779">
        <v>0</v>
      </c>
      <c r="T779">
        <v>0</v>
      </c>
      <c r="U779" t="s">
        <v>409</v>
      </c>
    </row>
    <row r="780" spans="1:21" x14ac:dyDescent="0.35">
      <c r="A780" t="s">
        <v>407</v>
      </c>
      <c r="B780" t="s">
        <v>24</v>
      </c>
      <c r="C780" t="str">
        <f>INDEX('GCAM Crosswalk'!M$5:M$36,MATCH(B780,'GCAM Crosswalk'!L$5:L$36,0))</f>
        <v>Canada</v>
      </c>
      <c r="D780" t="s">
        <v>257</v>
      </c>
      <c r="E780" t="str">
        <f>INDEX('GCAM Crosswalk'!J$5:J$111,MATCH(D780,'GCAM Crosswalk'!I$5:I$111,0))</f>
        <v>Transportation</v>
      </c>
      <c r="F780" t="s">
        <v>410</v>
      </c>
      <c r="G780">
        <v>0</v>
      </c>
      <c r="H780">
        <v>0</v>
      </c>
      <c r="I780">
        <v>0</v>
      </c>
      <c r="J780">
        <v>0</v>
      </c>
      <c r="K780">
        <v>0</v>
      </c>
      <c r="L780" s="3">
        <v>3.8408693999999902E-4</v>
      </c>
      <c r="M780">
        <v>2.5737642569999999E-3</v>
      </c>
      <c r="N780">
        <v>8.8526443448000008E-3</v>
      </c>
      <c r="O780">
        <v>1.60487396379E-2</v>
      </c>
      <c r="P780">
        <v>2.1777595827999999E-2</v>
      </c>
      <c r="Q780">
        <v>2.56289964499999E-2</v>
      </c>
      <c r="R780">
        <v>0</v>
      </c>
      <c r="S780">
        <v>0</v>
      </c>
      <c r="T780">
        <v>0</v>
      </c>
      <c r="U780" t="s">
        <v>409</v>
      </c>
    </row>
    <row r="781" spans="1:21" x14ac:dyDescent="0.35">
      <c r="A781" t="s">
        <v>407</v>
      </c>
      <c r="B781" t="s">
        <v>24</v>
      </c>
      <c r="C781" t="str">
        <f>INDEX('GCAM Crosswalk'!M$5:M$36,MATCH(B781,'GCAM Crosswalk'!L$5:L$36,0))</f>
        <v>Canada</v>
      </c>
      <c r="D781" t="s">
        <v>257</v>
      </c>
      <c r="E781" t="str">
        <f>INDEX('GCAM Crosswalk'!J$5:J$111,MATCH(D781,'GCAM Crosswalk'!I$5:I$111,0))</f>
        <v>Transportation</v>
      </c>
      <c r="F781" t="s">
        <v>411</v>
      </c>
      <c r="G781">
        <v>0.41388029999999998</v>
      </c>
      <c r="H781">
        <v>0.51750410000000002</v>
      </c>
      <c r="I781">
        <v>0.59570840000000003</v>
      </c>
      <c r="J781">
        <v>0.60216919999999996</v>
      </c>
      <c r="K781">
        <v>0.66725654988000005</v>
      </c>
      <c r="L781">
        <v>0.71773537275999999</v>
      </c>
      <c r="M781">
        <v>0.74246841977</v>
      </c>
      <c r="N781">
        <v>0.73489866002500004</v>
      </c>
      <c r="O781">
        <v>0.72958845046999898</v>
      </c>
      <c r="P781">
        <v>0.72907002179999902</v>
      </c>
      <c r="Q781">
        <v>0.73085866180000003</v>
      </c>
      <c r="R781">
        <v>0</v>
      </c>
      <c r="S781">
        <v>0</v>
      </c>
      <c r="T781">
        <v>0</v>
      </c>
      <c r="U781" t="s">
        <v>409</v>
      </c>
    </row>
    <row r="782" spans="1:21" x14ac:dyDescent="0.35">
      <c r="A782" t="s">
        <v>407</v>
      </c>
      <c r="B782" t="s">
        <v>24</v>
      </c>
      <c r="C782" t="str">
        <f>INDEX('GCAM Crosswalk'!M$5:M$36,MATCH(B782,'GCAM Crosswalk'!L$5:L$36,0))</f>
        <v>Canada</v>
      </c>
      <c r="D782" t="s">
        <v>259</v>
      </c>
      <c r="E782" t="str">
        <f>INDEX('GCAM Crosswalk'!J$5:J$111,MATCH(D782,'GCAM Crosswalk'!I$5:I$111,0))</f>
        <v>Transportation</v>
      </c>
      <c r="F782" t="s">
        <v>225</v>
      </c>
      <c r="G782">
        <v>3.1015700000000001E-3</v>
      </c>
      <c r="H782">
        <v>3.5976699999999999E-3</v>
      </c>
      <c r="I782">
        <v>3.5254800000000001E-3</v>
      </c>
      <c r="J782">
        <v>3.51527E-3</v>
      </c>
      <c r="K782">
        <v>3.7668644000000001E-3</v>
      </c>
      <c r="L782">
        <v>3.9760363999999998E-3</v>
      </c>
      <c r="M782">
        <v>4.1161634999999997E-3</v>
      </c>
      <c r="N782">
        <v>4.9968449000000002E-3</v>
      </c>
      <c r="O782">
        <v>6.2614641E-3</v>
      </c>
      <c r="P782">
        <v>8.9717919999999993E-3</v>
      </c>
      <c r="Q782">
        <v>1.4376936E-2</v>
      </c>
      <c r="R782">
        <v>0</v>
      </c>
      <c r="S782">
        <v>0</v>
      </c>
      <c r="T782">
        <v>0</v>
      </c>
      <c r="U782" t="s">
        <v>409</v>
      </c>
    </row>
    <row r="783" spans="1:21" x14ac:dyDescent="0.35">
      <c r="A783" t="s">
        <v>407</v>
      </c>
      <c r="B783" t="s">
        <v>24</v>
      </c>
      <c r="C783" t="str">
        <f>INDEX('GCAM Crosswalk'!M$5:M$36,MATCH(B783,'GCAM Crosswalk'!L$5:L$36,0))</f>
        <v>Canada</v>
      </c>
      <c r="D783" t="s">
        <v>259</v>
      </c>
      <c r="E783" t="str">
        <f>INDEX('GCAM Crosswalk'!J$5:J$111,MATCH(D783,'GCAM Crosswalk'!I$5:I$111,0))</f>
        <v>Transportation</v>
      </c>
      <c r="F783" t="s">
        <v>410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3">
        <v>2.4849200000000001E-4</v>
      </c>
      <c r="O783" s="3">
        <v>7.8445800000000003E-4</v>
      </c>
      <c r="P783">
        <v>2.2949799999999998E-3</v>
      </c>
      <c r="Q783">
        <v>5.91808E-3</v>
      </c>
      <c r="R783">
        <v>0</v>
      </c>
      <c r="S783">
        <v>0</v>
      </c>
      <c r="T783">
        <v>0</v>
      </c>
      <c r="U783" t="s">
        <v>409</v>
      </c>
    </row>
    <row r="784" spans="1:21" x14ac:dyDescent="0.35">
      <c r="A784" t="s">
        <v>407</v>
      </c>
      <c r="B784" t="s">
        <v>24</v>
      </c>
      <c r="C784" t="str">
        <f>INDEX('GCAM Crosswalk'!M$5:M$36,MATCH(B784,'GCAM Crosswalk'!L$5:L$36,0))</f>
        <v>Canada</v>
      </c>
      <c r="D784" t="s">
        <v>259</v>
      </c>
      <c r="E784" t="str">
        <f>INDEX('GCAM Crosswalk'!J$5:J$111,MATCH(D784,'GCAM Crosswalk'!I$5:I$111,0))</f>
        <v>Transportation</v>
      </c>
      <c r="F784" t="s">
        <v>411</v>
      </c>
      <c r="G784">
        <v>0.15980758</v>
      </c>
      <c r="H784">
        <v>0.18670566999999999</v>
      </c>
      <c r="I784">
        <v>0.16497197999999999</v>
      </c>
      <c r="J784">
        <v>0.20968837000000001</v>
      </c>
      <c r="K784">
        <v>0.22711313999999999</v>
      </c>
      <c r="L784">
        <v>0.23486478999999999</v>
      </c>
      <c r="M784">
        <v>0.23390147</v>
      </c>
      <c r="N784">
        <v>0.23006125999999999</v>
      </c>
      <c r="O784">
        <v>0.23909527999999999</v>
      </c>
      <c r="P784">
        <v>0.24424578999999999</v>
      </c>
      <c r="Q784">
        <v>0.24165752999999901</v>
      </c>
      <c r="R784">
        <v>0</v>
      </c>
      <c r="S784">
        <v>0</v>
      </c>
      <c r="T784">
        <v>0</v>
      </c>
      <c r="U784" t="s">
        <v>409</v>
      </c>
    </row>
    <row r="785" spans="1:21" x14ac:dyDescent="0.35">
      <c r="A785" t="s">
        <v>407</v>
      </c>
      <c r="B785" t="s">
        <v>24</v>
      </c>
      <c r="C785" t="str">
        <f>INDEX('GCAM Crosswalk'!M$5:M$36,MATCH(B785,'GCAM Crosswalk'!L$5:L$36,0))</f>
        <v>Canada</v>
      </c>
      <c r="D785" t="s">
        <v>261</v>
      </c>
      <c r="E785" t="str">
        <f>INDEX('GCAM Crosswalk'!J$5:J$111,MATCH(D785,'GCAM Crosswalk'!I$5:I$111,0))</f>
        <v>Transportation</v>
      </c>
      <c r="F785" t="s">
        <v>225</v>
      </c>
      <c r="G785">
        <v>0</v>
      </c>
      <c r="H785">
        <v>0</v>
      </c>
      <c r="I785">
        <v>0</v>
      </c>
      <c r="J785">
        <v>0</v>
      </c>
      <c r="K785">
        <v>3.5114399999999998E-3</v>
      </c>
      <c r="L785">
        <v>7.7559899999999999E-3</v>
      </c>
      <c r="M785">
        <v>1.035324E-2</v>
      </c>
      <c r="N785">
        <v>1.10611499999999E-2</v>
      </c>
      <c r="O785">
        <v>1.094096E-2</v>
      </c>
      <c r="P785">
        <v>1.0907790000000001E-2</v>
      </c>
      <c r="Q785">
        <v>1.08514499999999E-2</v>
      </c>
      <c r="R785">
        <v>0</v>
      </c>
      <c r="S785">
        <v>0</v>
      </c>
      <c r="T785">
        <v>0</v>
      </c>
      <c r="U785" t="s">
        <v>409</v>
      </c>
    </row>
    <row r="786" spans="1:21" x14ac:dyDescent="0.35">
      <c r="A786" t="s">
        <v>407</v>
      </c>
      <c r="B786" t="s">
        <v>24</v>
      </c>
      <c r="C786" t="str">
        <f>INDEX('GCAM Crosswalk'!M$5:M$36,MATCH(B786,'GCAM Crosswalk'!L$5:L$36,0))</f>
        <v>Canada</v>
      </c>
      <c r="D786" t="s">
        <v>261</v>
      </c>
      <c r="E786" t="str">
        <f>INDEX('GCAM Crosswalk'!J$5:J$111,MATCH(D786,'GCAM Crosswalk'!I$5:I$111,0))</f>
        <v>Transportation</v>
      </c>
      <c r="F786" t="s">
        <v>408</v>
      </c>
      <c r="G786" s="3">
        <v>8.6348499999999999E-4</v>
      </c>
      <c r="H786" s="3">
        <v>9.5938399999999997E-4</v>
      </c>
      <c r="I786" s="3">
        <v>9.8338599999999994E-4</v>
      </c>
      <c r="J786">
        <v>2.0146700000000001E-3</v>
      </c>
      <c r="K786">
        <v>2.4570399999999902E-3</v>
      </c>
      <c r="L786">
        <v>2.6019300000000001E-3</v>
      </c>
      <c r="M786">
        <v>2.0279499999999902E-3</v>
      </c>
      <c r="N786">
        <v>1.802255E-3</v>
      </c>
      <c r="O786">
        <v>1.7004699999999999E-3</v>
      </c>
      <c r="P786">
        <v>1.6127419999999999E-3</v>
      </c>
      <c r="Q786">
        <v>1.5257109999999999E-3</v>
      </c>
      <c r="R786">
        <v>0</v>
      </c>
      <c r="S786">
        <v>0</v>
      </c>
      <c r="T786">
        <v>0</v>
      </c>
      <c r="U786" t="s">
        <v>409</v>
      </c>
    </row>
    <row r="787" spans="1:21" x14ac:dyDescent="0.35">
      <c r="A787" t="s">
        <v>407</v>
      </c>
      <c r="B787" t="s">
        <v>24</v>
      </c>
      <c r="C787" t="str">
        <f>INDEX('GCAM Crosswalk'!M$5:M$36,MATCH(B787,'GCAM Crosswalk'!L$5:L$36,0))</f>
        <v>Canada</v>
      </c>
      <c r="D787" t="s">
        <v>261</v>
      </c>
      <c r="E787" t="str">
        <f>INDEX('GCAM Crosswalk'!J$5:J$111,MATCH(D787,'GCAM Crosswalk'!I$5:I$111,0))</f>
        <v>Transportation</v>
      </c>
      <c r="F787" t="s">
        <v>410</v>
      </c>
      <c r="G787">
        <v>0</v>
      </c>
      <c r="H787">
        <v>0</v>
      </c>
      <c r="I787">
        <v>0</v>
      </c>
      <c r="J787">
        <v>0</v>
      </c>
      <c r="K787">
        <v>0</v>
      </c>
      <c r="L787" s="3">
        <v>1.9397700000000001E-6</v>
      </c>
      <c r="M787" s="3">
        <v>9.2276499999999996E-6</v>
      </c>
      <c r="N787" s="3">
        <v>2.8876935E-5</v>
      </c>
      <c r="O787" s="3">
        <v>5.3909870000000002E-5</v>
      </c>
      <c r="P787" s="3">
        <v>7.08587E-5</v>
      </c>
      <c r="Q787" s="3">
        <v>7.6255700000000002E-5</v>
      </c>
      <c r="R787">
        <v>0</v>
      </c>
      <c r="S787">
        <v>0</v>
      </c>
      <c r="T787">
        <v>0</v>
      </c>
      <c r="U787" t="s">
        <v>409</v>
      </c>
    </row>
    <row r="788" spans="1:21" x14ac:dyDescent="0.35">
      <c r="A788" t="s">
        <v>407</v>
      </c>
      <c r="B788" t="s">
        <v>24</v>
      </c>
      <c r="C788" t="str">
        <f>INDEX('GCAM Crosswalk'!M$5:M$36,MATCH(B788,'GCAM Crosswalk'!L$5:L$36,0))</f>
        <v>Canada</v>
      </c>
      <c r="D788" t="s">
        <v>261</v>
      </c>
      <c r="E788" t="str">
        <f>INDEX('GCAM Crosswalk'!J$5:J$111,MATCH(D788,'GCAM Crosswalk'!I$5:I$111,0))</f>
        <v>Transportation</v>
      </c>
      <c r="F788" t="s">
        <v>411</v>
      </c>
      <c r="G788">
        <v>4.1363400000000002E-2</v>
      </c>
      <c r="H788">
        <v>5.1719500000000002E-2</v>
      </c>
      <c r="I788">
        <v>5.9535299999999999E-2</v>
      </c>
      <c r="J788">
        <v>6.01808E-2</v>
      </c>
      <c r="K788">
        <v>8.1984609099999994E-2</v>
      </c>
      <c r="L788">
        <v>8.6588610400000002E-2</v>
      </c>
      <c r="M788">
        <v>6.9793572499999998E-2</v>
      </c>
      <c r="N788">
        <v>6.0663953999999999E-2</v>
      </c>
      <c r="O788">
        <v>5.7569341999999898E-2</v>
      </c>
      <c r="P788">
        <v>5.5310011999999999E-2</v>
      </c>
      <c r="Q788">
        <v>5.3244601000000003E-2</v>
      </c>
      <c r="R788">
        <v>0</v>
      </c>
      <c r="S788">
        <v>0</v>
      </c>
      <c r="T788">
        <v>0</v>
      </c>
      <c r="U788" t="s">
        <v>409</v>
      </c>
    </row>
    <row r="789" spans="1:21" x14ac:dyDescent="0.35">
      <c r="A789" t="s">
        <v>407</v>
      </c>
      <c r="B789" t="s">
        <v>24</v>
      </c>
      <c r="C789" t="str">
        <f>INDEX('GCAM Crosswalk'!M$5:M$36,MATCH(B789,'GCAM Crosswalk'!L$5:L$36,0))</f>
        <v>Canada</v>
      </c>
      <c r="D789" t="s">
        <v>327</v>
      </c>
      <c r="E789" t="str">
        <f>INDEX('GCAM Crosswalk'!J$5:J$111,MATCH(D789,'GCAM Crosswalk'!I$5:I$111,0))</f>
        <v>Transportation</v>
      </c>
      <c r="F789" t="s">
        <v>225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2.9199299999999998E-3</v>
      </c>
      <c r="M789">
        <v>4.2355600000000002E-3</v>
      </c>
      <c r="N789">
        <v>4.7957800000000004E-3</v>
      </c>
      <c r="O789">
        <v>5.1705600000000003E-3</v>
      </c>
      <c r="P789">
        <v>5.5073400000000003E-3</v>
      </c>
      <c r="Q789">
        <v>5.8053999999999996E-3</v>
      </c>
      <c r="R789">
        <v>0</v>
      </c>
      <c r="S789">
        <v>0</v>
      </c>
      <c r="T789">
        <v>0</v>
      </c>
      <c r="U789" t="s">
        <v>409</v>
      </c>
    </row>
    <row r="790" spans="1:21" x14ac:dyDescent="0.35">
      <c r="A790" t="s">
        <v>407</v>
      </c>
      <c r="B790" t="s">
        <v>24</v>
      </c>
      <c r="C790" t="str">
        <f>INDEX('GCAM Crosswalk'!M$5:M$36,MATCH(B790,'GCAM Crosswalk'!L$5:L$36,0))</f>
        <v>Canada</v>
      </c>
      <c r="D790" t="s">
        <v>327</v>
      </c>
      <c r="E790" t="str">
        <f>INDEX('GCAM Crosswalk'!J$5:J$111,MATCH(D790,'GCAM Crosswalk'!I$5:I$111,0))</f>
        <v>Transportation</v>
      </c>
      <c r="F790" t="s">
        <v>411</v>
      </c>
      <c r="G790">
        <v>3.56654E-3</v>
      </c>
      <c r="H790">
        <v>4.4595199999999998E-3</v>
      </c>
      <c r="I790">
        <v>5.1334199999999996E-3</v>
      </c>
      <c r="J790">
        <v>5.1891200000000002E-3</v>
      </c>
      <c r="K790">
        <v>5.2386100000000003E-3</v>
      </c>
      <c r="L790">
        <v>2.56178E-3</v>
      </c>
      <c r="M790">
        <v>1.3974199999999999E-3</v>
      </c>
      <c r="N790">
        <v>1.0375499999999999E-3</v>
      </c>
      <c r="O790" s="3">
        <v>8.60704E-4</v>
      </c>
      <c r="P790" s="3">
        <v>7.3881399999999996E-4</v>
      </c>
      <c r="Q790" s="3">
        <v>6.5096700000000002E-4</v>
      </c>
      <c r="R790">
        <v>0</v>
      </c>
      <c r="S790">
        <v>0</v>
      </c>
      <c r="T790">
        <v>0</v>
      </c>
      <c r="U790" t="s">
        <v>409</v>
      </c>
    </row>
    <row r="791" spans="1:21" x14ac:dyDescent="0.35">
      <c r="A791" t="s">
        <v>407</v>
      </c>
      <c r="B791" t="s">
        <v>24</v>
      </c>
      <c r="C791" t="str">
        <f>INDEX('GCAM Crosswalk'!M$5:M$36,MATCH(B791,'GCAM Crosswalk'!L$5:L$36,0))</f>
        <v>Canada</v>
      </c>
      <c r="D791" t="s">
        <v>265</v>
      </c>
      <c r="E791" t="str">
        <f>INDEX('GCAM Crosswalk'!J$5:J$111,MATCH(D791,'GCAM Crosswalk'!I$5:I$111,0))</f>
        <v>Transportation</v>
      </c>
      <c r="F791" t="s">
        <v>225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2.7295880000000002E-2</v>
      </c>
      <c r="M791">
        <v>0.11756836</v>
      </c>
      <c r="N791">
        <v>0.20691008</v>
      </c>
      <c r="O791">
        <v>0.28707147</v>
      </c>
      <c r="P791">
        <v>0.33778533999999999</v>
      </c>
      <c r="Q791">
        <v>0.37811671000000002</v>
      </c>
      <c r="R791">
        <v>0</v>
      </c>
      <c r="S791">
        <v>0</v>
      </c>
      <c r="T791">
        <v>0</v>
      </c>
      <c r="U791" t="s">
        <v>409</v>
      </c>
    </row>
    <row r="792" spans="1:21" x14ac:dyDescent="0.35">
      <c r="A792" t="s">
        <v>407</v>
      </c>
      <c r="B792" t="s">
        <v>24</v>
      </c>
      <c r="C792" t="str">
        <f>INDEX('GCAM Crosswalk'!M$5:M$36,MATCH(B792,'GCAM Crosswalk'!L$5:L$36,0))</f>
        <v>Canada</v>
      </c>
      <c r="D792" t="s">
        <v>265</v>
      </c>
      <c r="E792" t="str">
        <f>INDEX('GCAM Crosswalk'!J$5:J$111,MATCH(D792,'GCAM Crosswalk'!I$5:I$111,0))</f>
        <v>Transportation</v>
      </c>
      <c r="F792" t="s">
        <v>408</v>
      </c>
      <c r="G792" s="3">
        <v>6.4342700000000002E-4</v>
      </c>
      <c r="H792" s="3">
        <v>7.1491999999999997E-4</v>
      </c>
      <c r="I792" s="3">
        <v>7.3281900000000001E-4</v>
      </c>
      <c r="J792">
        <v>1.5013330000000001E-3</v>
      </c>
      <c r="K792">
        <v>1.521426E-3</v>
      </c>
      <c r="L792">
        <v>1.4053469999999999E-3</v>
      </c>
      <c r="M792">
        <v>1.1555076999999899E-3</v>
      </c>
      <c r="N792" s="3">
        <v>8.9859559999999996E-4</v>
      </c>
      <c r="O792" s="3">
        <v>6.5954290000000003E-4</v>
      </c>
      <c r="P792" s="3">
        <v>5.3876949999999999E-4</v>
      </c>
      <c r="Q792" s="3">
        <v>4.4822759999999998E-4</v>
      </c>
      <c r="R792">
        <v>0</v>
      </c>
      <c r="S792">
        <v>0</v>
      </c>
      <c r="T792">
        <v>0</v>
      </c>
      <c r="U792" t="s">
        <v>409</v>
      </c>
    </row>
    <row r="793" spans="1:21" x14ac:dyDescent="0.35">
      <c r="A793" t="s">
        <v>407</v>
      </c>
      <c r="B793" t="s">
        <v>24</v>
      </c>
      <c r="C793" t="str">
        <f>INDEX('GCAM Crosswalk'!M$5:M$36,MATCH(B793,'GCAM Crosswalk'!L$5:L$36,0))</f>
        <v>Canada</v>
      </c>
      <c r="D793" t="s">
        <v>265</v>
      </c>
      <c r="E793" t="str">
        <f>INDEX('GCAM Crosswalk'!J$5:J$111,MATCH(D793,'GCAM Crosswalk'!I$5:I$111,0))</f>
        <v>Transportation</v>
      </c>
      <c r="F793" t="s">
        <v>410</v>
      </c>
      <c r="G793">
        <v>0</v>
      </c>
      <c r="H793">
        <v>0</v>
      </c>
      <c r="I793">
        <v>0</v>
      </c>
      <c r="J793">
        <v>0</v>
      </c>
      <c r="K793">
        <v>0</v>
      </c>
      <c r="L793" s="3">
        <v>6.2225014000000006E-5</v>
      </c>
      <c r="M793" s="3">
        <v>6.3800200600000001E-4</v>
      </c>
      <c r="N793" s="3">
        <v>9.3873926299999902E-4</v>
      </c>
      <c r="O793">
        <v>1.1966537463000001E-3</v>
      </c>
      <c r="P793">
        <v>1.3536957688999999E-3</v>
      </c>
      <c r="Q793">
        <v>1.5198654240000001E-3</v>
      </c>
      <c r="R793">
        <v>0</v>
      </c>
      <c r="S793">
        <v>0</v>
      </c>
      <c r="T793">
        <v>0</v>
      </c>
      <c r="U793" t="s">
        <v>409</v>
      </c>
    </row>
    <row r="794" spans="1:21" x14ac:dyDescent="0.35">
      <c r="A794" t="s">
        <v>407</v>
      </c>
      <c r="B794" t="s">
        <v>24</v>
      </c>
      <c r="C794" t="str">
        <f>INDEX('GCAM Crosswalk'!M$5:M$36,MATCH(B794,'GCAM Crosswalk'!L$5:L$36,0))</f>
        <v>Canada</v>
      </c>
      <c r="D794" t="s">
        <v>265</v>
      </c>
      <c r="E794" t="str">
        <f>INDEX('GCAM Crosswalk'!J$5:J$111,MATCH(D794,'GCAM Crosswalk'!I$5:I$111,0))</f>
        <v>Transportation</v>
      </c>
      <c r="F794" t="s">
        <v>411</v>
      </c>
      <c r="G794">
        <v>0.94551248700000001</v>
      </c>
      <c r="H794">
        <v>1.1822416840000001</v>
      </c>
      <c r="I794">
        <v>1.3608999819999901</v>
      </c>
      <c r="J794">
        <v>1.375653682</v>
      </c>
      <c r="K794">
        <v>1.40191004599999</v>
      </c>
      <c r="L794">
        <v>1.3279917361</v>
      </c>
      <c r="M794">
        <v>1.1248509893999901</v>
      </c>
      <c r="N794">
        <v>0.90156797379999998</v>
      </c>
      <c r="O794">
        <v>0.68755967200000001</v>
      </c>
      <c r="P794">
        <v>0.57532653</v>
      </c>
      <c r="Q794">
        <v>0.49109358999999903</v>
      </c>
      <c r="R794">
        <v>0</v>
      </c>
      <c r="S794">
        <v>0</v>
      </c>
      <c r="T794">
        <v>0</v>
      </c>
      <c r="U794" t="s">
        <v>409</v>
      </c>
    </row>
    <row r="795" spans="1:21" x14ac:dyDescent="0.35">
      <c r="A795" t="s">
        <v>407</v>
      </c>
      <c r="B795" t="s">
        <v>24</v>
      </c>
      <c r="C795" t="str">
        <f>INDEX('GCAM Crosswalk'!M$5:M$36,MATCH(B795,'GCAM Crosswalk'!L$5:L$36,0))</f>
        <v>Canada</v>
      </c>
      <c r="D795" t="s">
        <v>267</v>
      </c>
      <c r="E795" t="str">
        <f>INDEX('GCAM Crosswalk'!J$5:J$111,MATCH(D795,'GCAM Crosswalk'!I$5:I$111,0))</f>
        <v>International Shipping</v>
      </c>
      <c r="F795" t="s">
        <v>225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3">
        <v>2.4755800000000003E-7</v>
      </c>
      <c r="O795" s="3">
        <v>7.4236400000000004E-7</v>
      </c>
      <c r="P795" s="3">
        <v>2.2785400000000001E-6</v>
      </c>
      <c r="Q795" s="3">
        <v>5.7626499999999998E-6</v>
      </c>
      <c r="R795">
        <v>0</v>
      </c>
      <c r="S795">
        <v>0</v>
      </c>
      <c r="T795">
        <v>0</v>
      </c>
      <c r="U795" t="s">
        <v>409</v>
      </c>
    </row>
    <row r="796" spans="1:21" x14ac:dyDescent="0.35">
      <c r="A796" t="s">
        <v>407</v>
      </c>
      <c r="B796" t="s">
        <v>24</v>
      </c>
      <c r="C796" t="str">
        <f>INDEX('GCAM Crosswalk'!M$5:M$36,MATCH(B796,'GCAM Crosswalk'!L$5:L$36,0))</f>
        <v>Canada</v>
      </c>
      <c r="D796" t="s">
        <v>267</v>
      </c>
      <c r="E796" t="str">
        <f>INDEX('GCAM Crosswalk'!J$5:J$111,MATCH(D796,'GCAM Crosswalk'!I$5:I$111,0))</f>
        <v>International Shipping</v>
      </c>
      <c r="F796" t="s">
        <v>410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3">
        <v>2.7433200000000002E-6</v>
      </c>
      <c r="O796" s="3">
        <v>1.0175399999999999E-5</v>
      </c>
      <c r="P796" s="3">
        <v>3.8520099999999997E-5</v>
      </c>
      <c r="Q796" s="3">
        <v>1.1908099999999999E-4</v>
      </c>
      <c r="R796">
        <v>0</v>
      </c>
      <c r="S796">
        <v>0</v>
      </c>
      <c r="T796">
        <v>0</v>
      </c>
      <c r="U796" t="s">
        <v>409</v>
      </c>
    </row>
    <row r="797" spans="1:21" x14ac:dyDescent="0.35">
      <c r="A797" t="s">
        <v>407</v>
      </c>
      <c r="B797" t="s">
        <v>24</v>
      </c>
      <c r="C797" t="str">
        <f>INDEX('GCAM Crosswalk'!M$5:M$36,MATCH(B797,'GCAM Crosswalk'!L$5:L$36,0))</f>
        <v>Canada</v>
      </c>
      <c r="D797" t="s">
        <v>267</v>
      </c>
      <c r="E797" t="str">
        <f>INDEX('GCAM Crosswalk'!J$5:J$111,MATCH(D797,'GCAM Crosswalk'!I$5:I$111,0))</f>
        <v>International Shipping</v>
      </c>
      <c r="F797" t="s">
        <v>411</v>
      </c>
      <c r="G797">
        <v>2.6077099999999999E-2</v>
      </c>
      <c r="H797">
        <v>2.8654900000000001E-2</v>
      </c>
      <c r="I797">
        <v>2.2339899999999999E-2</v>
      </c>
      <c r="J797">
        <v>1.75353E-2</v>
      </c>
      <c r="K797">
        <v>1.7885346E-2</v>
      </c>
      <c r="L797">
        <v>1.8175049999999901E-2</v>
      </c>
      <c r="M797">
        <v>1.7992999999999999E-2</v>
      </c>
      <c r="N797">
        <v>1.8071190000000001E-2</v>
      </c>
      <c r="O797">
        <v>1.8408040000000001E-2</v>
      </c>
      <c r="P797">
        <v>1.8906949999999999E-2</v>
      </c>
      <c r="Q797">
        <v>1.9408100000000001E-2</v>
      </c>
      <c r="R797">
        <v>0</v>
      </c>
      <c r="S797">
        <v>0</v>
      </c>
      <c r="T797">
        <v>0</v>
      </c>
      <c r="U797" t="s">
        <v>409</v>
      </c>
    </row>
    <row r="798" spans="1:21" x14ac:dyDescent="0.35">
      <c r="A798" t="s">
        <v>407</v>
      </c>
      <c r="B798" t="s">
        <v>25</v>
      </c>
      <c r="C798" t="str">
        <f>INDEX('GCAM Crosswalk'!M$5:M$36,MATCH(B798,'GCAM Crosswalk'!L$5:L$36,0))</f>
        <v>Central America and Caribbean</v>
      </c>
      <c r="D798" t="s">
        <v>291</v>
      </c>
      <c r="E798" t="str">
        <f>INDEX('GCAM Crosswalk'!J$5:J$111,MATCH(D798,'GCAM Crosswalk'!I$5:I$111,0))</f>
        <v>Industry</v>
      </c>
      <c r="F798" t="s">
        <v>408</v>
      </c>
      <c r="G798">
        <v>1.66099E-2</v>
      </c>
      <c r="H798">
        <v>1.38642E-2</v>
      </c>
      <c r="I798">
        <v>2.4125000000000001E-2</v>
      </c>
      <c r="J798">
        <v>2.6565499999999999E-2</v>
      </c>
      <c r="K798">
        <v>2.8316569999999999E-2</v>
      </c>
      <c r="L798">
        <v>3.0924916600000001E-2</v>
      </c>
      <c r="M798">
        <v>3.29772199E-2</v>
      </c>
      <c r="N798">
        <v>3.3463801899999999E-2</v>
      </c>
      <c r="O798">
        <v>3.3011573709999999E-2</v>
      </c>
      <c r="P798">
        <v>3.3172222000000001E-2</v>
      </c>
      <c r="Q798">
        <v>3.33151218E-2</v>
      </c>
      <c r="R798">
        <v>0</v>
      </c>
      <c r="S798">
        <v>0</v>
      </c>
      <c r="T798">
        <v>0</v>
      </c>
      <c r="U798" t="s">
        <v>409</v>
      </c>
    </row>
    <row r="799" spans="1:21" x14ac:dyDescent="0.35">
      <c r="A799" t="s">
        <v>407</v>
      </c>
      <c r="B799" t="s">
        <v>25</v>
      </c>
      <c r="C799" t="str">
        <f>INDEX('GCAM Crosswalk'!M$5:M$36,MATCH(B799,'GCAM Crosswalk'!L$5:L$36,0))</f>
        <v>Central America and Caribbean</v>
      </c>
      <c r="D799" t="s">
        <v>291</v>
      </c>
      <c r="E799" t="str">
        <f>INDEX('GCAM Crosswalk'!J$5:J$111,MATCH(D799,'GCAM Crosswalk'!I$5:I$111,0))</f>
        <v>Industry</v>
      </c>
      <c r="F799" t="s">
        <v>410</v>
      </c>
      <c r="G799">
        <v>0</v>
      </c>
      <c r="H799">
        <v>0</v>
      </c>
      <c r="I799">
        <v>0</v>
      </c>
      <c r="J799">
        <v>0</v>
      </c>
      <c r="K799">
        <v>0</v>
      </c>
      <c r="L799" s="3">
        <v>4.6297800000000003E-5</v>
      </c>
      <c r="M799" s="3">
        <v>3.9531320000000002E-4</v>
      </c>
      <c r="N799">
        <v>1.2572458E-3</v>
      </c>
      <c r="O799">
        <v>2.4146199000000001E-3</v>
      </c>
      <c r="P799">
        <v>3.4080409000000001E-3</v>
      </c>
      <c r="Q799">
        <v>4.3473698300000004E-3</v>
      </c>
      <c r="R799">
        <v>0</v>
      </c>
      <c r="S799">
        <v>0</v>
      </c>
      <c r="T799">
        <v>0</v>
      </c>
      <c r="U799" t="s">
        <v>409</v>
      </c>
    </row>
    <row r="800" spans="1:21" x14ac:dyDescent="0.35">
      <c r="A800" t="s">
        <v>407</v>
      </c>
      <c r="B800" t="s">
        <v>25</v>
      </c>
      <c r="C800" t="str">
        <f>INDEX('GCAM Crosswalk'!M$5:M$36,MATCH(B800,'GCAM Crosswalk'!L$5:L$36,0))</f>
        <v>Central America and Caribbean</v>
      </c>
      <c r="D800" t="s">
        <v>349</v>
      </c>
      <c r="E800" t="str">
        <f>INDEX('GCAM Crosswalk'!J$5:J$111,MATCH(D800,'GCAM Crosswalk'!I$5:I$111,0))</f>
        <v>Agriculture</v>
      </c>
      <c r="F800" t="s">
        <v>318</v>
      </c>
      <c r="G800" s="3">
        <v>9.4970199999999997E-4</v>
      </c>
      <c r="H800">
        <v>1.92559E-3</v>
      </c>
      <c r="I800">
        <v>2.1348999999999999E-3</v>
      </c>
      <c r="J800">
        <v>3.26509E-3</v>
      </c>
      <c r="K800">
        <v>3.1473489999999998E-3</v>
      </c>
      <c r="L800">
        <v>2.8438769999999999E-3</v>
      </c>
      <c r="M800">
        <v>2.6412520000000002E-3</v>
      </c>
      <c r="N800">
        <v>2.5815909999999998E-3</v>
      </c>
      <c r="O800">
        <v>2.5788370000000001E-3</v>
      </c>
      <c r="P800">
        <v>2.3937839999999999E-3</v>
      </c>
      <c r="Q800">
        <v>2.109288E-3</v>
      </c>
      <c r="R800">
        <v>0</v>
      </c>
      <c r="S800">
        <v>0</v>
      </c>
      <c r="T800">
        <v>0</v>
      </c>
      <c r="U800" t="s">
        <v>409</v>
      </c>
    </row>
    <row r="801" spans="1:21" x14ac:dyDescent="0.35">
      <c r="A801" t="s">
        <v>407</v>
      </c>
      <c r="B801" t="s">
        <v>25</v>
      </c>
      <c r="C801" t="str">
        <f>INDEX('GCAM Crosswalk'!M$5:M$36,MATCH(B801,'GCAM Crosswalk'!L$5:L$36,0))</f>
        <v>Central America and Caribbean</v>
      </c>
      <c r="D801" t="s">
        <v>349</v>
      </c>
      <c r="E801" t="str">
        <f>INDEX('GCAM Crosswalk'!J$5:J$111,MATCH(D801,'GCAM Crosswalk'!I$5:I$111,0))</f>
        <v>Agriculture</v>
      </c>
      <c r="F801" t="s">
        <v>225</v>
      </c>
      <c r="G801">
        <v>2.7104099999999999E-3</v>
      </c>
      <c r="H801">
        <v>7.29767E-3</v>
      </c>
      <c r="I801">
        <v>2.9248E-3</v>
      </c>
      <c r="J801">
        <v>6.1759800000000002E-3</v>
      </c>
      <c r="K801">
        <v>7.1985399999999998E-3</v>
      </c>
      <c r="L801">
        <v>8.9601414999999907E-3</v>
      </c>
      <c r="M801">
        <v>1.06319451E-2</v>
      </c>
      <c r="N801">
        <v>1.18416845E-2</v>
      </c>
      <c r="O801">
        <v>1.2568826700000001E-2</v>
      </c>
      <c r="P801">
        <v>1.35802921E-2</v>
      </c>
      <c r="Q801">
        <v>1.4799988199999999E-2</v>
      </c>
      <c r="R801">
        <v>0</v>
      </c>
      <c r="S801">
        <v>0</v>
      </c>
      <c r="T801">
        <v>0</v>
      </c>
      <c r="U801" t="s">
        <v>409</v>
      </c>
    </row>
    <row r="802" spans="1:21" x14ac:dyDescent="0.35">
      <c r="A802" t="s">
        <v>407</v>
      </c>
      <c r="B802" t="s">
        <v>25</v>
      </c>
      <c r="C802" t="str">
        <f>INDEX('GCAM Crosswalk'!M$5:M$36,MATCH(B802,'GCAM Crosswalk'!L$5:L$36,0))</f>
        <v>Central America and Caribbean</v>
      </c>
      <c r="D802" t="s">
        <v>349</v>
      </c>
      <c r="E802" t="str">
        <f>INDEX('GCAM Crosswalk'!J$5:J$111,MATCH(D802,'GCAM Crosswalk'!I$5:I$111,0))</f>
        <v>Agriculture</v>
      </c>
      <c r="F802" t="s">
        <v>410</v>
      </c>
      <c r="G802">
        <v>0</v>
      </c>
      <c r="H802">
        <v>0</v>
      </c>
      <c r="I802">
        <v>0</v>
      </c>
      <c r="J802">
        <v>0</v>
      </c>
      <c r="K802">
        <v>0</v>
      </c>
      <c r="L802" s="3">
        <v>1.4235100000000001E-4</v>
      </c>
      <c r="M802" s="3">
        <v>4.9876E-4</v>
      </c>
      <c r="N802" s="3">
        <v>9.4545899999999995E-4</v>
      </c>
      <c r="O802">
        <v>1.3110805E-3</v>
      </c>
      <c r="P802">
        <v>1.68145149999999E-3</v>
      </c>
      <c r="Q802">
        <v>1.957795E-3</v>
      </c>
      <c r="R802">
        <v>0</v>
      </c>
      <c r="S802">
        <v>0</v>
      </c>
      <c r="T802">
        <v>0</v>
      </c>
      <c r="U802" t="s">
        <v>409</v>
      </c>
    </row>
    <row r="803" spans="1:21" x14ac:dyDescent="0.35">
      <c r="A803" t="s">
        <v>407</v>
      </c>
      <c r="B803" t="s">
        <v>25</v>
      </c>
      <c r="C803" t="str">
        <f>INDEX('GCAM Crosswalk'!M$5:M$36,MATCH(B803,'GCAM Crosswalk'!L$5:L$36,0))</f>
        <v>Central America and Caribbean</v>
      </c>
      <c r="D803" t="s">
        <v>349</v>
      </c>
      <c r="E803" t="str">
        <f>INDEX('GCAM Crosswalk'!J$5:J$111,MATCH(D803,'GCAM Crosswalk'!I$5:I$111,0))</f>
        <v>Agriculture</v>
      </c>
      <c r="F803" t="s">
        <v>411</v>
      </c>
      <c r="G803">
        <v>2.414531E-2</v>
      </c>
      <c r="H803">
        <v>1.949128E-2</v>
      </c>
      <c r="I803">
        <v>1.5898099999999998E-2</v>
      </c>
      <c r="J803">
        <v>1.6262389999999901E-2</v>
      </c>
      <c r="K803">
        <v>1.6568836999999999E-2</v>
      </c>
      <c r="L803">
        <v>1.6303602E-2</v>
      </c>
      <c r="M803">
        <v>1.535717E-2</v>
      </c>
      <c r="N803">
        <v>1.42728063E-2</v>
      </c>
      <c r="O803">
        <v>1.34807976E-2</v>
      </c>
      <c r="P803">
        <v>1.2157172399999999E-2</v>
      </c>
      <c r="Q803">
        <v>1.06250759999999E-2</v>
      </c>
      <c r="R803">
        <v>0</v>
      </c>
      <c r="S803">
        <v>0</v>
      </c>
      <c r="T803">
        <v>0</v>
      </c>
      <c r="U803" t="s">
        <v>409</v>
      </c>
    </row>
    <row r="804" spans="1:21" x14ac:dyDescent="0.35">
      <c r="A804" t="s">
        <v>407</v>
      </c>
      <c r="B804" t="s">
        <v>25</v>
      </c>
      <c r="C804" t="str">
        <f>INDEX('GCAM Crosswalk'!M$5:M$36,MATCH(B804,'GCAM Crosswalk'!L$5:L$36,0))</f>
        <v>Central America and Caribbean</v>
      </c>
      <c r="D804" t="s">
        <v>269</v>
      </c>
      <c r="E804" t="str">
        <f>INDEX('GCAM Crosswalk'!J$5:J$111,MATCH(D804,'GCAM Crosswalk'!I$5:I$111,0))</f>
        <v>Industry</v>
      </c>
      <c r="F804" t="s">
        <v>225</v>
      </c>
      <c r="G804">
        <v>5.3071699999999999E-3</v>
      </c>
      <c r="H804">
        <v>7.21048E-3</v>
      </c>
      <c r="I804">
        <v>7.4949200000000004E-3</v>
      </c>
      <c r="J804">
        <v>7.4949200000000004E-3</v>
      </c>
      <c r="K804">
        <v>8.5136299999999995E-3</v>
      </c>
      <c r="L804">
        <v>1.017E-2</v>
      </c>
      <c r="M804">
        <v>1.22417899999999E-2</v>
      </c>
      <c r="N804">
        <v>1.4658529E-2</v>
      </c>
      <c r="O804">
        <v>1.6876662000000001E-2</v>
      </c>
      <c r="P804">
        <v>1.8558341999999999E-2</v>
      </c>
      <c r="Q804">
        <v>1.9869698099999999E-2</v>
      </c>
      <c r="R804">
        <v>0</v>
      </c>
      <c r="S804">
        <v>0</v>
      </c>
      <c r="T804">
        <v>0</v>
      </c>
      <c r="U804" t="s">
        <v>409</v>
      </c>
    </row>
    <row r="805" spans="1:21" x14ac:dyDescent="0.35">
      <c r="A805" t="s">
        <v>407</v>
      </c>
      <c r="B805" t="s">
        <v>25</v>
      </c>
      <c r="C805" t="str">
        <f>INDEX('GCAM Crosswalk'!M$5:M$36,MATCH(B805,'GCAM Crosswalk'!L$5:L$36,0))</f>
        <v>Central America and Caribbean</v>
      </c>
      <c r="D805" t="s">
        <v>364</v>
      </c>
      <c r="E805" t="str">
        <f>INDEX('GCAM Crosswalk'!J$5:J$111,MATCH(D805,'GCAM Crosswalk'!I$5:I$111,0))</f>
        <v>Industry</v>
      </c>
      <c r="F805" t="s">
        <v>225</v>
      </c>
      <c r="G805" s="3">
        <v>5.0232E-4</v>
      </c>
      <c r="H805">
        <v>2.7627799999999998E-3</v>
      </c>
      <c r="I805">
        <v>3.4325200000000001E-3</v>
      </c>
      <c r="J805">
        <v>3.5161900000000002E-3</v>
      </c>
      <c r="K805">
        <v>4.5300100000000001E-3</v>
      </c>
      <c r="L805">
        <v>6.9851499999999999E-3</v>
      </c>
      <c r="M805">
        <v>1.4177199999999999E-2</v>
      </c>
      <c r="N805">
        <v>3.0422019000000002E-2</v>
      </c>
      <c r="O805">
        <v>5.2415702000000002E-2</v>
      </c>
      <c r="P805">
        <v>7.2884381999999998E-2</v>
      </c>
      <c r="Q805">
        <v>9.4098599099999999E-2</v>
      </c>
      <c r="R805">
        <v>0</v>
      </c>
      <c r="S805">
        <v>0</v>
      </c>
      <c r="T805">
        <v>0</v>
      </c>
      <c r="U805" t="s">
        <v>409</v>
      </c>
    </row>
    <row r="806" spans="1:21" x14ac:dyDescent="0.35">
      <c r="A806" t="s">
        <v>407</v>
      </c>
      <c r="B806" t="s">
        <v>25</v>
      </c>
      <c r="C806" t="str">
        <f>INDEX('GCAM Crosswalk'!M$5:M$36,MATCH(B806,'GCAM Crosswalk'!L$5:L$36,0))</f>
        <v>Central America and Caribbean</v>
      </c>
      <c r="D806" t="s">
        <v>364</v>
      </c>
      <c r="E806" t="str">
        <f>INDEX('GCAM Crosswalk'!J$5:J$111,MATCH(D806,'GCAM Crosswalk'!I$5:I$111,0))</f>
        <v>Industry</v>
      </c>
      <c r="F806" t="s">
        <v>411</v>
      </c>
      <c r="G806" s="3">
        <v>6.6982599999999999E-4</v>
      </c>
      <c r="H806">
        <v>1.92559E-3</v>
      </c>
      <c r="I806">
        <v>1.9256099999999999E-3</v>
      </c>
      <c r="J806">
        <v>1.5906900000000001E-3</v>
      </c>
      <c r="K806">
        <v>1.7768269999999999E-3</v>
      </c>
      <c r="L806">
        <v>2.1335220000000001E-3</v>
      </c>
      <c r="M806">
        <v>3.1947169999999902E-3</v>
      </c>
      <c r="N806">
        <v>5.6660030000000002E-3</v>
      </c>
      <c r="O806">
        <v>8.9817649999999992E-3</v>
      </c>
      <c r="P806">
        <v>1.20463412E-2</v>
      </c>
      <c r="Q806">
        <v>1.514257401E-2</v>
      </c>
      <c r="R806">
        <v>0</v>
      </c>
      <c r="S806">
        <v>0</v>
      </c>
      <c r="T806">
        <v>0</v>
      </c>
      <c r="U806" t="s">
        <v>409</v>
      </c>
    </row>
    <row r="807" spans="1:21" x14ac:dyDescent="0.35">
      <c r="A807" t="s">
        <v>407</v>
      </c>
      <c r="B807" t="s">
        <v>25</v>
      </c>
      <c r="C807" t="str">
        <f>INDEX('GCAM Crosswalk'!M$5:M$36,MATCH(B807,'GCAM Crosswalk'!L$5:L$36,0))</f>
        <v>Central America and Caribbean</v>
      </c>
      <c r="D807" t="s">
        <v>367</v>
      </c>
      <c r="E807" t="str">
        <f>INDEX('GCAM Crosswalk'!J$5:J$111,MATCH(D807,'GCAM Crosswalk'!I$5:I$111,0))</f>
        <v>Industry</v>
      </c>
      <c r="F807" t="s">
        <v>408</v>
      </c>
      <c r="G807">
        <v>8.2699700000000001E-2</v>
      </c>
      <c r="H807">
        <v>0.34759400000000001</v>
      </c>
      <c r="I807">
        <v>0.41718</v>
      </c>
      <c r="J807">
        <v>0.38780700000000001</v>
      </c>
      <c r="K807">
        <v>0.41165800000000002</v>
      </c>
      <c r="L807">
        <v>0.437776</v>
      </c>
      <c r="M807">
        <v>0.47789100000000001</v>
      </c>
      <c r="N807">
        <v>0.51695100000000005</v>
      </c>
      <c r="O807">
        <v>0.55572500000000002</v>
      </c>
      <c r="P807">
        <v>0.60127799999999998</v>
      </c>
      <c r="Q807">
        <v>0.64246099999999995</v>
      </c>
      <c r="R807">
        <v>0</v>
      </c>
      <c r="S807">
        <v>0</v>
      </c>
      <c r="T807">
        <v>0</v>
      </c>
      <c r="U807" t="s">
        <v>409</v>
      </c>
    </row>
    <row r="808" spans="1:21" x14ac:dyDescent="0.35">
      <c r="A808" t="s">
        <v>407</v>
      </c>
      <c r="B808" t="s">
        <v>25</v>
      </c>
      <c r="C808" t="str">
        <f>INDEX('GCAM Crosswalk'!M$5:M$36,MATCH(B808,'GCAM Crosswalk'!L$5:L$36,0))</f>
        <v>Central America and Caribbean</v>
      </c>
      <c r="D808" t="s">
        <v>367</v>
      </c>
      <c r="E808" t="str">
        <f>INDEX('GCAM Crosswalk'!J$5:J$111,MATCH(D808,'GCAM Crosswalk'!I$5:I$111,0))</f>
        <v>Industry</v>
      </c>
      <c r="F808" t="s">
        <v>411</v>
      </c>
      <c r="G808">
        <v>5.2613E-3</v>
      </c>
      <c r="H808">
        <v>6.2789999999999999E-3</v>
      </c>
      <c r="I808">
        <v>5.0651000000000003E-3</v>
      </c>
      <c r="J808">
        <v>5.2325000000000002E-3</v>
      </c>
      <c r="K808">
        <v>1.14608E-2</v>
      </c>
      <c r="L808">
        <v>2.0053600000000001E-2</v>
      </c>
      <c r="M808">
        <v>2.9515799999999998E-2</v>
      </c>
      <c r="N808">
        <v>4.1611099999999998E-2</v>
      </c>
      <c r="O808">
        <v>5.6021599999999998E-2</v>
      </c>
      <c r="P808">
        <v>7.2492299999999996E-2</v>
      </c>
      <c r="Q808">
        <v>9.3213500000000005E-2</v>
      </c>
      <c r="R808">
        <v>0</v>
      </c>
      <c r="S808">
        <v>0</v>
      </c>
      <c r="T808">
        <v>0</v>
      </c>
      <c r="U808" t="s">
        <v>409</v>
      </c>
    </row>
    <row r="809" spans="1:21" x14ac:dyDescent="0.35">
      <c r="A809" t="s">
        <v>407</v>
      </c>
      <c r="B809" t="s">
        <v>25</v>
      </c>
      <c r="C809" t="str">
        <f>INDEX('GCAM Crosswalk'!M$5:M$36,MATCH(B809,'GCAM Crosswalk'!L$5:L$36,0))</f>
        <v>Central America and Caribbean</v>
      </c>
      <c r="D809" t="s">
        <v>216</v>
      </c>
      <c r="E809" t="str">
        <f>INDEX('GCAM Crosswalk'!J$5:J$111,MATCH(D809,'GCAM Crosswalk'!I$5:I$111,0))</f>
        <v>Commercial</v>
      </c>
      <c r="F809" t="s">
        <v>225</v>
      </c>
      <c r="G809">
        <v>1.48848E-2</v>
      </c>
      <c r="H809">
        <v>2.12211E-2</v>
      </c>
      <c r="I809">
        <v>2.8234800000000001E-2</v>
      </c>
      <c r="J809">
        <v>3.4149499999999999E-2</v>
      </c>
      <c r="K809">
        <v>4.3247500000000001E-2</v>
      </c>
      <c r="L809">
        <v>5.2157929999999998E-2</v>
      </c>
      <c r="M809">
        <v>6.36293E-2</v>
      </c>
      <c r="N809">
        <v>7.7589179999999994E-2</v>
      </c>
      <c r="O809">
        <v>9.3658439999999996E-2</v>
      </c>
      <c r="P809">
        <v>0.11086077999999901</v>
      </c>
      <c r="Q809">
        <v>0.12791854999999999</v>
      </c>
      <c r="R809">
        <v>0</v>
      </c>
      <c r="S809">
        <v>0</v>
      </c>
      <c r="T809">
        <v>0</v>
      </c>
      <c r="U809" t="s">
        <v>409</v>
      </c>
    </row>
    <row r="810" spans="1:21" x14ac:dyDescent="0.35">
      <c r="A810" t="s">
        <v>407</v>
      </c>
      <c r="B810" t="s">
        <v>25</v>
      </c>
      <c r="C810" t="str">
        <f>INDEX('GCAM Crosswalk'!M$5:M$36,MATCH(B810,'GCAM Crosswalk'!L$5:L$36,0))</f>
        <v>Central America and Caribbean</v>
      </c>
      <c r="D810" t="s">
        <v>216</v>
      </c>
      <c r="E810" t="str">
        <f>INDEX('GCAM Crosswalk'!J$5:J$111,MATCH(D810,'GCAM Crosswalk'!I$5:I$111,0))</f>
        <v>Commercial</v>
      </c>
      <c r="F810" t="s">
        <v>408</v>
      </c>
      <c r="G810" s="3">
        <v>3.6719900000000002E-4</v>
      </c>
      <c r="H810" s="3">
        <v>5.2940099999999998E-4</v>
      </c>
      <c r="I810" s="3">
        <v>1.7459999999999999E-4</v>
      </c>
      <c r="J810" s="3">
        <v>1.8890000000000001E-4</v>
      </c>
      <c r="K810" s="3">
        <v>2.1749209999999999E-4</v>
      </c>
      <c r="L810" s="3">
        <v>2.30495899999999E-4</v>
      </c>
      <c r="M810" s="3">
        <v>2.2868389999999999E-4</v>
      </c>
      <c r="N810" s="3">
        <v>2.0455769999999901E-4</v>
      </c>
      <c r="O810" s="3">
        <v>1.7934519999999901E-4</v>
      </c>
      <c r="P810" s="3">
        <v>1.5799289E-4</v>
      </c>
      <c r="Q810" s="3">
        <v>1.4791676E-4</v>
      </c>
      <c r="R810">
        <v>0</v>
      </c>
      <c r="S810">
        <v>0</v>
      </c>
      <c r="T810">
        <v>0</v>
      </c>
      <c r="U810" t="s">
        <v>409</v>
      </c>
    </row>
    <row r="811" spans="1:21" x14ac:dyDescent="0.35">
      <c r="A811" t="s">
        <v>407</v>
      </c>
      <c r="B811" t="s">
        <v>25</v>
      </c>
      <c r="C811" t="str">
        <f>INDEX('GCAM Crosswalk'!M$5:M$36,MATCH(B811,'GCAM Crosswalk'!L$5:L$36,0))</f>
        <v>Central America and Caribbean</v>
      </c>
      <c r="D811" t="s">
        <v>218</v>
      </c>
      <c r="E811" t="str">
        <f>INDEX('GCAM Crosswalk'!J$5:J$111,MATCH(D811,'GCAM Crosswalk'!I$5:I$111,0))</f>
        <v>Commercial</v>
      </c>
      <c r="F811" t="s">
        <v>318</v>
      </c>
      <c r="G811">
        <v>1.2640800000000001E-3</v>
      </c>
      <c r="H811">
        <v>2.5535200000000001E-3</v>
      </c>
      <c r="I811">
        <v>2.7124699999999998E-3</v>
      </c>
      <c r="J811">
        <v>4.4675899999999996E-3</v>
      </c>
      <c r="K811">
        <v>4.8269649999999999E-3</v>
      </c>
      <c r="L811">
        <v>5.338064E-3</v>
      </c>
      <c r="M811">
        <v>5.8042239999999898E-3</v>
      </c>
      <c r="N811">
        <v>6.0781489999999997E-3</v>
      </c>
      <c r="O811">
        <v>5.9141480000000001E-3</v>
      </c>
      <c r="P811">
        <v>5.5437380000000003E-3</v>
      </c>
      <c r="Q811">
        <v>5.0858169999999899E-3</v>
      </c>
      <c r="R811">
        <v>0</v>
      </c>
      <c r="S811">
        <v>0</v>
      </c>
      <c r="T811">
        <v>0</v>
      </c>
      <c r="U811" t="s">
        <v>409</v>
      </c>
    </row>
    <row r="812" spans="1:21" x14ac:dyDescent="0.35">
      <c r="A812" t="s">
        <v>407</v>
      </c>
      <c r="B812" t="s">
        <v>25</v>
      </c>
      <c r="C812" t="str">
        <f>INDEX('GCAM Crosswalk'!M$5:M$36,MATCH(B812,'GCAM Crosswalk'!L$5:L$36,0))</f>
        <v>Central America and Caribbean</v>
      </c>
      <c r="D812" t="s">
        <v>218</v>
      </c>
      <c r="E812" t="str">
        <f>INDEX('GCAM Crosswalk'!J$5:J$111,MATCH(D812,'GCAM Crosswalk'!I$5:I$111,0))</f>
        <v>Commercial</v>
      </c>
      <c r="F812" t="s">
        <v>339</v>
      </c>
      <c r="G812" s="3">
        <v>1.9999699999999999E-7</v>
      </c>
      <c r="H812" s="3">
        <v>8.5000699999999997E-6</v>
      </c>
      <c r="I812" s="3">
        <v>1.5399800000000001E-5</v>
      </c>
      <c r="J812" s="3">
        <v>1.8699499999999999E-5</v>
      </c>
      <c r="K812" s="3">
        <v>2.0017689999999999E-5</v>
      </c>
      <c r="L812" s="3">
        <v>2.118489E-5</v>
      </c>
      <c r="M812" s="3">
        <v>2.1905699999999901E-5</v>
      </c>
      <c r="N812" s="3">
        <v>2.2002359999999999E-5</v>
      </c>
      <c r="O812" s="3">
        <v>2.138128E-5</v>
      </c>
      <c r="P812" s="3">
        <v>2.0690307E-5</v>
      </c>
      <c r="Q812" s="3">
        <v>2.0007071000000001E-5</v>
      </c>
      <c r="R812">
        <v>0</v>
      </c>
      <c r="S812">
        <v>0</v>
      </c>
      <c r="T812">
        <v>0</v>
      </c>
      <c r="U812" t="s">
        <v>409</v>
      </c>
    </row>
    <row r="813" spans="1:21" x14ac:dyDescent="0.35">
      <c r="A813" t="s">
        <v>407</v>
      </c>
      <c r="B813" t="s">
        <v>25</v>
      </c>
      <c r="C813" t="str">
        <f>INDEX('GCAM Crosswalk'!M$5:M$36,MATCH(B813,'GCAM Crosswalk'!L$5:L$36,0))</f>
        <v>Central America and Caribbean</v>
      </c>
      <c r="D813" t="s">
        <v>218</v>
      </c>
      <c r="E813" t="str">
        <f>INDEX('GCAM Crosswalk'!J$5:J$111,MATCH(D813,'GCAM Crosswalk'!I$5:I$111,0))</f>
        <v>Commercial</v>
      </c>
      <c r="F813" t="s">
        <v>225</v>
      </c>
      <c r="G813" s="3">
        <v>5.2329299999999998E-4</v>
      </c>
      <c r="H813" s="3">
        <v>7.4600600000000001E-4</v>
      </c>
      <c r="I813" s="3">
        <v>9.9258700000000007E-4</v>
      </c>
      <c r="J813">
        <v>1.20057E-3</v>
      </c>
      <c r="K813">
        <v>1.418372E-3</v>
      </c>
      <c r="L813">
        <v>1.7493349999999901E-3</v>
      </c>
      <c r="M813">
        <v>2.2016499999999999E-3</v>
      </c>
      <c r="N813">
        <v>2.8370230000000001E-3</v>
      </c>
      <c r="O813">
        <v>3.5287059999999999E-3</v>
      </c>
      <c r="P813">
        <v>4.1971480000000004E-3</v>
      </c>
      <c r="Q813">
        <v>4.78349999999999E-3</v>
      </c>
      <c r="R813">
        <v>0</v>
      </c>
      <c r="S813">
        <v>0</v>
      </c>
      <c r="T813">
        <v>0</v>
      </c>
      <c r="U813" t="s">
        <v>409</v>
      </c>
    </row>
    <row r="814" spans="1:21" x14ac:dyDescent="0.35">
      <c r="A814" t="s">
        <v>407</v>
      </c>
      <c r="B814" t="s">
        <v>25</v>
      </c>
      <c r="C814" t="str">
        <f>INDEX('GCAM Crosswalk'!M$5:M$36,MATCH(B814,'GCAM Crosswalk'!L$5:L$36,0))</f>
        <v>Central America and Caribbean</v>
      </c>
      <c r="D814" t="s">
        <v>218</v>
      </c>
      <c r="E814" t="str">
        <f>INDEX('GCAM Crosswalk'!J$5:J$111,MATCH(D814,'GCAM Crosswalk'!I$5:I$111,0))</f>
        <v>Commercial</v>
      </c>
      <c r="F814" t="s">
        <v>408</v>
      </c>
      <c r="G814" s="3">
        <v>2.4599700000000001E-5</v>
      </c>
      <c r="H814" s="3">
        <v>3.5500300000000003E-5</v>
      </c>
      <c r="I814" s="3">
        <v>1.1699799999999999E-5</v>
      </c>
      <c r="J814" s="3">
        <v>1.26997E-5</v>
      </c>
      <c r="K814" s="3">
        <v>1.382749E-5</v>
      </c>
      <c r="L814" s="3">
        <v>1.4994630000000001E-5</v>
      </c>
      <c r="M814" s="3">
        <v>1.65442199999999E-5</v>
      </c>
      <c r="N814" s="3">
        <v>1.8471849999999998E-5</v>
      </c>
      <c r="O814" s="3">
        <v>2.0072096999999999E-5</v>
      </c>
      <c r="P814" s="3">
        <v>2.1529542999999999E-5</v>
      </c>
      <c r="Q814" s="3">
        <v>2.2484183000000001E-5</v>
      </c>
      <c r="R814">
        <v>0</v>
      </c>
      <c r="S814">
        <v>0</v>
      </c>
      <c r="T814">
        <v>0</v>
      </c>
      <c r="U814" t="s">
        <v>409</v>
      </c>
    </row>
    <row r="815" spans="1:21" x14ac:dyDescent="0.35">
      <c r="A815" t="s">
        <v>407</v>
      </c>
      <c r="B815" t="s">
        <v>25</v>
      </c>
      <c r="C815" t="str">
        <f>INDEX('GCAM Crosswalk'!M$5:M$36,MATCH(B815,'GCAM Crosswalk'!L$5:L$36,0))</f>
        <v>Central America and Caribbean</v>
      </c>
      <c r="D815" t="s">
        <v>218</v>
      </c>
      <c r="E815" t="str">
        <f>INDEX('GCAM Crosswalk'!J$5:J$111,MATCH(D815,'GCAM Crosswalk'!I$5:I$111,0))</f>
        <v>Commercial</v>
      </c>
      <c r="F815" t="s">
        <v>410</v>
      </c>
      <c r="G815">
        <v>0</v>
      </c>
      <c r="H815">
        <v>0</v>
      </c>
      <c r="I815">
        <v>0</v>
      </c>
      <c r="J815">
        <v>0</v>
      </c>
      <c r="K815">
        <v>0</v>
      </c>
      <c r="L815" s="3">
        <v>4.9777699999999999E-10</v>
      </c>
      <c r="M815" s="3">
        <v>1.0928899999999999E-8</v>
      </c>
      <c r="N815" s="3">
        <v>2.4561699999999999E-8</v>
      </c>
      <c r="O815" s="3">
        <v>3.6950899999999999E-8</v>
      </c>
      <c r="P815" s="3">
        <v>4.6778700000000002E-8</v>
      </c>
      <c r="Q815" s="3">
        <v>5.3777400000000001E-8</v>
      </c>
      <c r="R815">
        <v>0</v>
      </c>
      <c r="S815">
        <v>0</v>
      </c>
      <c r="T815">
        <v>0</v>
      </c>
      <c r="U815" t="s">
        <v>409</v>
      </c>
    </row>
    <row r="816" spans="1:21" x14ac:dyDescent="0.35">
      <c r="A816" t="s">
        <v>407</v>
      </c>
      <c r="B816" t="s">
        <v>25</v>
      </c>
      <c r="C816" t="str">
        <f>INDEX('GCAM Crosswalk'!M$5:M$36,MATCH(B816,'GCAM Crosswalk'!L$5:L$36,0))</f>
        <v>Central America and Caribbean</v>
      </c>
      <c r="D816" t="s">
        <v>218</v>
      </c>
      <c r="E816" t="str">
        <f>INDEX('GCAM Crosswalk'!J$5:J$111,MATCH(D816,'GCAM Crosswalk'!I$5:I$111,0))</f>
        <v>Commercial</v>
      </c>
      <c r="F816" t="s">
        <v>411</v>
      </c>
      <c r="G816">
        <v>6.2032199999999997E-3</v>
      </c>
      <c r="H816">
        <v>4.16374E-3</v>
      </c>
      <c r="I816">
        <v>4.9786400000000003E-3</v>
      </c>
      <c r="J816">
        <v>4.92028E-3</v>
      </c>
      <c r="K816">
        <v>5.1237339999999996E-3</v>
      </c>
      <c r="L816">
        <v>5.32702E-3</v>
      </c>
      <c r="M816">
        <v>5.4884840000000001E-3</v>
      </c>
      <c r="N816">
        <v>5.7009000000000001E-3</v>
      </c>
      <c r="O816">
        <v>5.90861899999999E-3</v>
      </c>
      <c r="P816">
        <v>6.2288839999999996E-3</v>
      </c>
      <c r="Q816">
        <v>6.6250750000000002E-3</v>
      </c>
      <c r="R816">
        <v>0</v>
      </c>
      <c r="S816">
        <v>0</v>
      </c>
      <c r="T816">
        <v>0</v>
      </c>
      <c r="U816" t="s">
        <v>409</v>
      </c>
    </row>
    <row r="817" spans="1:21" x14ac:dyDescent="0.35">
      <c r="A817" t="s">
        <v>407</v>
      </c>
      <c r="B817" t="s">
        <v>25</v>
      </c>
      <c r="C817" t="str">
        <f>INDEX('GCAM Crosswalk'!M$5:M$36,MATCH(B817,'GCAM Crosswalk'!L$5:L$36,0))</f>
        <v>Central America and Caribbean</v>
      </c>
      <c r="D817" t="s">
        <v>319</v>
      </c>
      <c r="E817" t="str">
        <f>INDEX('GCAM Crosswalk'!J$5:J$111,MATCH(D817,'GCAM Crosswalk'!I$5:I$111,0))</f>
        <v>Commercial</v>
      </c>
      <c r="F817" t="s">
        <v>318</v>
      </c>
      <c r="G817">
        <v>4.9887000000000004E-3</v>
      </c>
      <c r="H817">
        <v>1.0077300000000001E-2</v>
      </c>
      <c r="I817">
        <v>1.0704699999999999E-2</v>
      </c>
      <c r="J817">
        <v>1.7631600000000001E-2</v>
      </c>
      <c r="K817">
        <v>2.0351080000000001E-2</v>
      </c>
      <c r="L817">
        <v>2.3986879999999999E-2</v>
      </c>
      <c r="M817">
        <v>2.77332E-2</v>
      </c>
      <c r="N817">
        <v>3.07266699999999E-2</v>
      </c>
      <c r="O817">
        <v>3.2420699999999997E-2</v>
      </c>
      <c r="P817">
        <v>3.2492358999999998E-2</v>
      </c>
      <c r="Q817">
        <v>3.2135609999999898E-2</v>
      </c>
      <c r="R817">
        <v>0</v>
      </c>
      <c r="S817">
        <v>0</v>
      </c>
      <c r="T817">
        <v>0</v>
      </c>
      <c r="U817" t="s">
        <v>409</v>
      </c>
    </row>
    <row r="818" spans="1:21" x14ac:dyDescent="0.35">
      <c r="A818" t="s">
        <v>407</v>
      </c>
      <c r="B818" t="s">
        <v>25</v>
      </c>
      <c r="C818" t="str">
        <f>INDEX('GCAM Crosswalk'!M$5:M$36,MATCH(B818,'GCAM Crosswalk'!L$5:L$36,0))</f>
        <v>Central America and Caribbean</v>
      </c>
      <c r="D818" t="s">
        <v>319</v>
      </c>
      <c r="E818" t="str">
        <f>INDEX('GCAM Crosswalk'!J$5:J$111,MATCH(D818,'GCAM Crosswalk'!I$5:I$111,0))</f>
        <v>Commercial</v>
      </c>
      <c r="F818" t="s">
        <v>339</v>
      </c>
      <c r="G818" s="3">
        <v>2.8600000000000001E-5</v>
      </c>
      <c r="H818">
        <v>1.4728E-3</v>
      </c>
      <c r="I818">
        <v>2.6637000000000002E-3</v>
      </c>
      <c r="J818">
        <v>3.2334999999999998E-3</v>
      </c>
      <c r="K818">
        <v>3.6769670000000002E-3</v>
      </c>
      <c r="L818">
        <v>4.0646709999999997E-3</v>
      </c>
      <c r="M818">
        <v>4.3247340000000002E-3</v>
      </c>
      <c r="N818">
        <v>4.4320330000000002E-3</v>
      </c>
      <c r="O818">
        <v>4.5534529999999998E-3</v>
      </c>
      <c r="P818">
        <v>4.6021789999999996E-3</v>
      </c>
      <c r="Q818">
        <v>4.7420349999999899E-3</v>
      </c>
      <c r="R818">
        <v>0</v>
      </c>
      <c r="S818">
        <v>0</v>
      </c>
      <c r="T818">
        <v>0</v>
      </c>
      <c r="U818" t="s">
        <v>409</v>
      </c>
    </row>
    <row r="819" spans="1:21" x14ac:dyDescent="0.35">
      <c r="A819" t="s">
        <v>407</v>
      </c>
      <c r="B819" t="s">
        <v>25</v>
      </c>
      <c r="C819" t="str">
        <f>INDEX('GCAM Crosswalk'!M$5:M$36,MATCH(B819,'GCAM Crosswalk'!L$5:L$36,0))</f>
        <v>Central America and Caribbean</v>
      </c>
      <c r="D819" t="s">
        <v>319</v>
      </c>
      <c r="E819" t="str">
        <f>INDEX('GCAM Crosswalk'!J$5:J$111,MATCH(D819,'GCAM Crosswalk'!I$5:I$111,0))</f>
        <v>Commercial</v>
      </c>
      <c r="F819" t="s">
        <v>225</v>
      </c>
      <c r="G819">
        <v>2.1245300000000002E-2</v>
      </c>
      <c r="H819">
        <v>3.0289300000000002E-2</v>
      </c>
      <c r="I819">
        <v>4.0300099999999998E-2</v>
      </c>
      <c r="J819">
        <v>4.8742099999999997E-2</v>
      </c>
      <c r="K819">
        <v>6.3848799999999997E-2</v>
      </c>
      <c r="L819">
        <v>8.8016700000000003E-2</v>
      </c>
      <c r="M819">
        <v>0.1244377</v>
      </c>
      <c r="N819">
        <v>0.17615668000000001</v>
      </c>
      <c r="O819">
        <v>0.24055109</v>
      </c>
      <c r="P819">
        <v>0.3176774</v>
      </c>
      <c r="Q819">
        <v>0.40268343000000001</v>
      </c>
      <c r="R819">
        <v>0</v>
      </c>
      <c r="S819">
        <v>0</v>
      </c>
      <c r="T819">
        <v>0</v>
      </c>
      <c r="U819" t="s">
        <v>409</v>
      </c>
    </row>
    <row r="820" spans="1:21" x14ac:dyDescent="0.35">
      <c r="A820" t="s">
        <v>407</v>
      </c>
      <c r="B820" t="s">
        <v>25</v>
      </c>
      <c r="C820" t="str">
        <f>INDEX('GCAM Crosswalk'!M$5:M$36,MATCH(B820,'GCAM Crosswalk'!L$5:L$36,0))</f>
        <v>Central America and Caribbean</v>
      </c>
      <c r="D820" t="s">
        <v>319</v>
      </c>
      <c r="E820" t="str">
        <f>INDEX('GCAM Crosswalk'!J$5:J$111,MATCH(D820,'GCAM Crosswalk'!I$5:I$111,0))</f>
        <v>Commercial</v>
      </c>
      <c r="F820" t="s">
        <v>408</v>
      </c>
      <c r="G820" s="3">
        <v>3.2380000000000001E-4</v>
      </c>
      <c r="H820" s="3">
        <v>4.6680000000000002E-4</v>
      </c>
      <c r="I820" s="3">
        <v>1.54E-4</v>
      </c>
      <c r="J820" s="3">
        <v>1.6660000000000001E-4</v>
      </c>
      <c r="K820" s="3">
        <v>1.94664599999999E-4</v>
      </c>
      <c r="L820" s="3">
        <v>2.2536179999999999E-4</v>
      </c>
      <c r="M820" s="3">
        <v>2.703095E-4</v>
      </c>
      <c r="N820" s="3">
        <v>3.3054859999999999E-4</v>
      </c>
      <c r="O820" s="3">
        <v>4.0105079999999899E-4</v>
      </c>
      <c r="P820" s="3">
        <v>4.7749041E-4</v>
      </c>
      <c r="Q820" s="3">
        <v>5.5172721999999902E-4</v>
      </c>
      <c r="R820">
        <v>0</v>
      </c>
      <c r="S820">
        <v>0</v>
      </c>
      <c r="T820">
        <v>0</v>
      </c>
      <c r="U820" t="s">
        <v>409</v>
      </c>
    </row>
    <row r="821" spans="1:21" x14ac:dyDescent="0.35">
      <c r="A821" t="s">
        <v>407</v>
      </c>
      <c r="B821" t="s">
        <v>25</v>
      </c>
      <c r="C821" t="str">
        <f>INDEX('GCAM Crosswalk'!M$5:M$36,MATCH(B821,'GCAM Crosswalk'!L$5:L$36,0))</f>
        <v>Central America and Caribbean</v>
      </c>
      <c r="D821" t="s">
        <v>319</v>
      </c>
      <c r="E821" t="str">
        <f>INDEX('GCAM Crosswalk'!J$5:J$111,MATCH(D821,'GCAM Crosswalk'!I$5:I$111,0))</f>
        <v>Commercial</v>
      </c>
      <c r="F821" t="s">
        <v>410</v>
      </c>
      <c r="G821">
        <v>0</v>
      </c>
      <c r="H821">
        <v>0</v>
      </c>
      <c r="I821">
        <v>0</v>
      </c>
      <c r="J821">
        <v>0</v>
      </c>
      <c r="K821">
        <v>0</v>
      </c>
      <c r="L821" s="3">
        <v>1.8197999999999999E-8</v>
      </c>
      <c r="M821" s="3">
        <v>3.8506300000000001E-7</v>
      </c>
      <c r="N821" s="3">
        <v>8.5178999999999998E-7</v>
      </c>
      <c r="O821" s="3">
        <v>1.3652099999999999E-6</v>
      </c>
      <c r="P821" s="3">
        <v>2.06604E-6</v>
      </c>
      <c r="Q821" s="3">
        <v>2.7678699999999998E-6</v>
      </c>
      <c r="R821">
        <v>0</v>
      </c>
      <c r="S821">
        <v>0</v>
      </c>
      <c r="T821">
        <v>0</v>
      </c>
      <c r="U821" t="s">
        <v>409</v>
      </c>
    </row>
    <row r="822" spans="1:21" x14ac:dyDescent="0.35">
      <c r="A822" t="s">
        <v>407</v>
      </c>
      <c r="B822" t="s">
        <v>25</v>
      </c>
      <c r="C822" t="str">
        <f>INDEX('GCAM Crosswalk'!M$5:M$36,MATCH(B822,'GCAM Crosswalk'!L$5:L$36,0))</f>
        <v>Central America and Caribbean</v>
      </c>
      <c r="D822" t="s">
        <v>319</v>
      </c>
      <c r="E822" t="str">
        <f>INDEX('GCAM Crosswalk'!J$5:J$111,MATCH(D822,'GCAM Crosswalk'!I$5:I$111,0))</f>
        <v>Commercial</v>
      </c>
      <c r="F822" t="s">
        <v>411</v>
      </c>
      <c r="G822">
        <v>6.8785600000000002E-2</v>
      </c>
      <c r="H822">
        <v>4.6169300000000003E-2</v>
      </c>
      <c r="I822">
        <v>5.5206199999999997E-2</v>
      </c>
      <c r="J822">
        <v>5.4559999999999997E-2</v>
      </c>
      <c r="K822">
        <v>5.9166200000000002E-2</v>
      </c>
      <c r="L822">
        <v>6.2460189999999999E-2</v>
      </c>
      <c r="M822">
        <v>6.2394769999999898E-2</v>
      </c>
      <c r="N822">
        <v>5.9988809999999997E-2</v>
      </c>
      <c r="O822">
        <v>5.8867259999999998E-2</v>
      </c>
      <c r="P822">
        <v>5.79813E-2</v>
      </c>
      <c r="Q822">
        <v>6.0698050000000003E-2</v>
      </c>
      <c r="R822">
        <v>0</v>
      </c>
      <c r="S822">
        <v>0</v>
      </c>
      <c r="T822">
        <v>0</v>
      </c>
      <c r="U822" t="s">
        <v>409</v>
      </c>
    </row>
    <row r="823" spans="1:21" x14ac:dyDescent="0.35">
      <c r="A823" t="s">
        <v>407</v>
      </c>
      <c r="B823" t="s">
        <v>25</v>
      </c>
      <c r="C823" t="str">
        <f>INDEX('GCAM Crosswalk'!M$5:M$36,MATCH(B823,'GCAM Crosswalk'!L$5:L$36,0))</f>
        <v>Central America and Caribbean</v>
      </c>
      <c r="D823" t="s">
        <v>351</v>
      </c>
      <c r="E823" t="str">
        <f>INDEX('GCAM Crosswalk'!J$5:J$111,MATCH(D823,'GCAM Crosswalk'!I$5:I$111,0))</f>
        <v>Industry</v>
      </c>
      <c r="F823" t="s">
        <v>318</v>
      </c>
      <c r="G823" s="3">
        <v>8.3700099999999995E-5</v>
      </c>
      <c r="H823" s="3">
        <v>4.1899800000000002E-5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409</v>
      </c>
    </row>
    <row r="824" spans="1:21" x14ac:dyDescent="0.35">
      <c r="A824" t="s">
        <v>407</v>
      </c>
      <c r="B824" t="s">
        <v>25</v>
      </c>
      <c r="C824" t="str">
        <f>INDEX('GCAM Crosswalk'!M$5:M$36,MATCH(B824,'GCAM Crosswalk'!L$5:L$36,0))</f>
        <v>Central America and Caribbean</v>
      </c>
      <c r="D824" t="s">
        <v>351</v>
      </c>
      <c r="E824" t="str">
        <f>INDEX('GCAM Crosswalk'!J$5:J$111,MATCH(D824,'GCAM Crosswalk'!I$5:I$111,0))</f>
        <v>Industry</v>
      </c>
      <c r="F824" t="s">
        <v>225</v>
      </c>
      <c r="G824" s="3">
        <v>7.5350099999999995E-4</v>
      </c>
      <c r="H824" s="3">
        <v>3.7669800000000002E-4</v>
      </c>
      <c r="I824" s="3">
        <v>5.86004E-4</v>
      </c>
      <c r="J824" s="3">
        <v>7.1160199999999998E-4</v>
      </c>
      <c r="K824" s="3">
        <v>9.6398700000000003E-4</v>
      </c>
      <c r="L824">
        <v>1.4844063000000001E-3</v>
      </c>
      <c r="M824">
        <v>2.04818089999999E-3</v>
      </c>
      <c r="N824">
        <v>2.4669697000000001E-3</v>
      </c>
      <c r="O824">
        <v>2.7106134199999998E-3</v>
      </c>
      <c r="P824">
        <v>3.0930781E-3</v>
      </c>
      <c r="Q824">
        <v>3.5894739E-3</v>
      </c>
      <c r="R824">
        <v>0</v>
      </c>
      <c r="S824">
        <v>0</v>
      </c>
      <c r="T824">
        <v>0</v>
      </c>
      <c r="U824" t="s">
        <v>409</v>
      </c>
    </row>
    <row r="825" spans="1:21" x14ac:dyDescent="0.35">
      <c r="A825" t="s">
        <v>407</v>
      </c>
      <c r="B825" t="s">
        <v>25</v>
      </c>
      <c r="C825" t="str">
        <f>INDEX('GCAM Crosswalk'!M$5:M$36,MATCH(B825,'GCAM Crosswalk'!L$5:L$36,0))</f>
        <v>Central America and Caribbean</v>
      </c>
      <c r="D825" t="s">
        <v>351</v>
      </c>
      <c r="E825" t="str">
        <f>INDEX('GCAM Crosswalk'!J$5:J$111,MATCH(D825,'GCAM Crosswalk'!I$5:I$111,0))</f>
        <v>Industry</v>
      </c>
      <c r="F825" t="s">
        <v>410</v>
      </c>
      <c r="G825">
        <v>0</v>
      </c>
      <c r="H825">
        <v>0</v>
      </c>
      <c r="I825">
        <v>0</v>
      </c>
      <c r="J825">
        <v>0</v>
      </c>
      <c r="K825">
        <v>0</v>
      </c>
      <c r="L825" s="3">
        <v>1.17068E-4</v>
      </c>
      <c r="M825" s="3">
        <v>4.0675990000000001E-4</v>
      </c>
      <c r="N825" s="3">
        <v>7.7943800000000003E-4</v>
      </c>
      <c r="O825">
        <v>1.0935502000000001E-3</v>
      </c>
      <c r="P825">
        <v>1.4310031E-3</v>
      </c>
      <c r="Q825">
        <v>1.7058206E-3</v>
      </c>
      <c r="R825">
        <v>0</v>
      </c>
      <c r="S825">
        <v>0</v>
      </c>
      <c r="T825">
        <v>0</v>
      </c>
      <c r="U825" t="s">
        <v>409</v>
      </c>
    </row>
    <row r="826" spans="1:21" x14ac:dyDescent="0.35">
      <c r="A826" t="s">
        <v>407</v>
      </c>
      <c r="B826" t="s">
        <v>25</v>
      </c>
      <c r="C826" t="str">
        <f>INDEX('GCAM Crosswalk'!M$5:M$36,MATCH(B826,'GCAM Crosswalk'!L$5:L$36,0))</f>
        <v>Central America and Caribbean</v>
      </c>
      <c r="D826" t="s">
        <v>351</v>
      </c>
      <c r="E826" t="str">
        <f>INDEX('GCAM Crosswalk'!J$5:J$111,MATCH(D826,'GCAM Crosswalk'!I$5:I$111,0))</f>
        <v>Industry</v>
      </c>
      <c r="F826" t="s">
        <v>411</v>
      </c>
      <c r="G826">
        <v>1.54045E-2</v>
      </c>
      <c r="H826">
        <v>2.0008979999999999E-2</v>
      </c>
      <c r="I826">
        <v>1.1917479999999999E-2</v>
      </c>
      <c r="J826">
        <v>1.1791640000000001E-2</v>
      </c>
      <c r="K826">
        <v>1.1980937000000001E-2</v>
      </c>
      <c r="L826">
        <v>1.1805324000000001E-2</v>
      </c>
      <c r="M826">
        <v>1.1309992E-2</v>
      </c>
      <c r="N826">
        <v>1.06849501E-2</v>
      </c>
      <c r="O826">
        <v>1.01762008E-2</v>
      </c>
      <c r="P826">
        <v>9.288068E-3</v>
      </c>
      <c r="Q826">
        <v>8.2131779999999998E-3</v>
      </c>
      <c r="R826">
        <v>0</v>
      </c>
      <c r="S826">
        <v>0</v>
      </c>
      <c r="T826">
        <v>0</v>
      </c>
      <c r="U826" t="s">
        <v>409</v>
      </c>
    </row>
    <row r="827" spans="1:21" x14ac:dyDescent="0.35">
      <c r="A827" t="s">
        <v>407</v>
      </c>
      <c r="B827" t="s">
        <v>25</v>
      </c>
      <c r="C827" t="str">
        <f>INDEX('GCAM Crosswalk'!M$5:M$36,MATCH(B827,'GCAM Crosswalk'!L$5:L$36,0))</f>
        <v>Central America and Caribbean</v>
      </c>
      <c r="D827" t="s">
        <v>412</v>
      </c>
      <c r="E827" t="e">
        <f>INDEX('GCAM Crosswalk'!J$5:J$111,MATCH(D827,'GCAM Crosswalk'!I$5:I$111,0))</f>
        <v>#N/A</v>
      </c>
      <c r="F827" t="s">
        <v>411</v>
      </c>
      <c r="G827">
        <v>9.8685000000000005E-3</v>
      </c>
      <c r="H827">
        <v>9.2455999999999997E-3</v>
      </c>
      <c r="I827">
        <v>1.4893200000000001E-2</v>
      </c>
      <c r="J827">
        <v>1.43065E-2</v>
      </c>
      <c r="K827">
        <v>1.54264E-2</v>
      </c>
      <c r="L827">
        <v>1.6798799999999999E-2</v>
      </c>
      <c r="M827">
        <v>1.8350999999999999E-2</v>
      </c>
      <c r="N827">
        <v>1.9886600000000001E-2</v>
      </c>
      <c r="O827">
        <v>2.1332500000000001E-2</v>
      </c>
      <c r="P827">
        <v>2.2770200000000001E-2</v>
      </c>
      <c r="Q827">
        <v>2.42046E-2</v>
      </c>
      <c r="R827">
        <v>0</v>
      </c>
      <c r="S827">
        <v>0</v>
      </c>
      <c r="T827">
        <v>0</v>
      </c>
      <c r="U827" t="s">
        <v>409</v>
      </c>
    </row>
    <row r="828" spans="1:21" x14ac:dyDescent="0.35">
      <c r="A828" t="s">
        <v>407</v>
      </c>
      <c r="B828" t="s">
        <v>25</v>
      </c>
      <c r="C828" t="str">
        <f>INDEX('GCAM Crosswalk'!M$5:M$36,MATCH(B828,'GCAM Crosswalk'!L$5:L$36,0))</f>
        <v>Central America and Caribbean</v>
      </c>
      <c r="D828" t="s">
        <v>352</v>
      </c>
      <c r="E828" t="str">
        <f>INDEX('GCAM Crosswalk'!J$5:J$111,MATCH(D828,'GCAM Crosswalk'!I$5:I$111,0))</f>
        <v>Industry</v>
      </c>
      <c r="F828" t="s">
        <v>225</v>
      </c>
      <c r="G828" s="3">
        <v>5.3848999999999998E-4</v>
      </c>
      <c r="H828" s="3">
        <v>9.4177400000000004E-4</v>
      </c>
      <c r="I828" s="3">
        <v>8.7822799999999999E-4</v>
      </c>
      <c r="J828" s="3">
        <v>6.6033800000000001E-4</v>
      </c>
      <c r="K828" s="3">
        <v>6.6106499999999996E-4</v>
      </c>
      <c r="L828" s="3">
        <v>7.2606400000000001E-4</v>
      </c>
      <c r="M828">
        <v>1.0358699999999999E-3</v>
      </c>
      <c r="N828">
        <v>1.36958E-3</v>
      </c>
      <c r="O828">
        <v>1.6293799999999999E-3</v>
      </c>
      <c r="P828">
        <v>1.92866E-3</v>
      </c>
      <c r="Q828">
        <v>2.2013599999999999E-3</v>
      </c>
      <c r="R828">
        <v>0</v>
      </c>
      <c r="S828">
        <v>0</v>
      </c>
      <c r="T828">
        <v>0</v>
      </c>
      <c r="U828" t="s">
        <v>409</v>
      </c>
    </row>
    <row r="829" spans="1:21" x14ac:dyDescent="0.35">
      <c r="A829" t="s">
        <v>407</v>
      </c>
      <c r="B829" t="s">
        <v>25</v>
      </c>
      <c r="C829" t="str">
        <f>INDEX('GCAM Crosswalk'!M$5:M$36,MATCH(B829,'GCAM Crosswalk'!L$5:L$36,0))</f>
        <v>Central America and Caribbean</v>
      </c>
      <c r="D829" t="s">
        <v>352</v>
      </c>
      <c r="E829" t="str">
        <f>INDEX('GCAM Crosswalk'!J$5:J$111,MATCH(D829,'GCAM Crosswalk'!I$5:I$111,0))</f>
        <v>Industry</v>
      </c>
      <c r="F829" t="s">
        <v>408</v>
      </c>
      <c r="G829" s="3">
        <v>4.6490399999999998E-5</v>
      </c>
      <c r="H829" s="3">
        <v>2.7124700000000001E-4</v>
      </c>
      <c r="I829" s="3">
        <v>4.4049600000000002E-4</v>
      </c>
      <c r="J829" s="3">
        <v>4.2109899999999997E-4</v>
      </c>
      <c r="K829" s="3">
        <v>4.0296599999999999E-4</v>
      </c>
      <c r="L829" s="3">
        <v>4.2826499999999999E-4</v>
      </c>
      <c r="M829" s="3">
        <v>6.2541300000000001E-4</v>
      </c>
      <c r="N829" s="3">
        <v>8.2875099999999997E-4</v>
      </c>
      <c r="O829" s="3">
        <v>9.7268799999999998E-4</v>
      </c>
      <c r="P829">
        <v>1.15602E-3</v>
      </c>
      <c r="Q829">
        <v>1.30262E-3</v>
      </c>
      <c r="R829">
        <v>0</v>
      </c>
      <c r="S829">
        <v>0</v>
      </c>
      <c r="T829">
        <v>0</v>
      </c>
      <c r="U829" t="s">
        <v>409</v>
      </c>
    </row>
    <row r="830" spans="1:21" x14ac:dyDescent="0.35">
      <c r="A830" t="s">
        <v>407</v>
      </c>
      <c r="B830" t="s">
        <v>25</v>
      </c>
      <c r="C830" t="str">
        <f>INDEX('GCAM Crosswalk'!M$5:M$36,MATCH(B830,'GCAM Crosswalk'!L$5:L$36,0))</f>
        <v>Central America and Caribbean</v>
      </c>
      <c r="D830" t="s">
        <v>352</v>
      </c>
      <c r="E830" t="str">
        <f>INDEX('GCAM Crosswalk'!J$5:J$111,MATCH(D830,'GCAM Crosswalk'!I$5:I$111,0))</f>
        <v>Industry</v>
      </c>
      <c r="F830" t="s">
        <v>411</v>
      </c>
      <c r="G830" s="3">
        <v>5.7025800000000003E-4</v>
      </c>
      <c r="H830">
        <v>1.5083500000000001E-3</v>
      </c>
      <c r="I830">
        <v>1.6779399999999999E-3</v>
      </c>
      <c r="J830">
        <v>1.7805799999999999E-3</v>
      </c>
      <c r="K830">
        <v>1.43329E-3</v>
      </c>
      <c r="L830">
        <v>1.5657399999999999E-3</v>
      </c>
      <c r="M830">
        <v>2.2465800000000002E-3</v>
      </c>
      <c r="N830">
        <v>3.04463E-3</v>
      </c>
      <c r="O830">
        <v>3.6760500000000002E-3</v>
      </c>
      <c r="P830">
        <v>4.4375400000000002E-3</v>
      </c>
      <c r="Q830">
        <v>5.2166000000000001E-3</v>
      </c>
      <c r="R830">
        <v>0</v>
      </c>
      <c r="S830">
        <v>0</v>
      </c>
      <c r="T830">
        <v>0</v>
      </c>
      <c r="U830" t="s">
        <v>409</v>
      </c>
    </row>
    <row r="831" spans="1:21" x14ac:dyDescent="0.35">
      <c r="A831" t="s">
        <v>407</v>
      </c>
      <c r="B831" t="s">
        <v>25</v>
      </c>
      <c r="C831" t="str">
        <f>INDEX('GCAM Crosswalk'!M$5:M$36,MATCH(B831,'GCAM Crosswalk'!L$5:L$36,0))</f>
        <v>Central America and Caribbean</v>
      </c>
      <c r="D831" t="s">
        <v>370</v>
      </c>
      <c r="E831" t="str">
        <f>INDEX('GCAM Crosswalk'!J$5:J$111,MATCH(D831,'GCAM Crosswalk'!I$5:I$111,0))</f>
        <v>Industry</v>
      </c>
      <c r="F831" t="s">
        <v>225</v>
      </c>
      <c r="G831" s="3">
        <v>1.9317499999999999E-4</v>
      </c>
      <c r="H831" s="3">
        <v>3.1035999999999998E-4</v>
      </c>
      <c r="I831" s="3">
        <v>3.1692800000000001E-4</v>
      </c>
      <c r="J831" s="3">
        <v>3.4518400000000001E-4</v>
      </c>
      <c r="K831" s="3">
        <v>5.4513900000000004E-4</v>
      </c>
      <c r="L831" s="3">
        <v>8.47331E-4</v>
      </c>
      <c r="M831">
        <v>1.31875E-3</v>
      </c>
      <c r="N831">
        <v>1.9449300000000001E-3</v>
      </c>
      <c r="O831">
        <v>2.7311800000000002E-3</v>
      </c>
      <c r="P831">
        <v>3.6759499999999999E-3</v>
      </c>
      <c r="Q831">
        <v>4.7405800000000003E-3</v>
      </c>
      <c r="R831">
        <v>0</v>
      </c>
      <c r="S831">
        <v>0</v>
      </c>
      <c r="T831">
        <v>0</v>
      </c>
      <c r="U831" t="s">
        <v>409</v>
      </c>
    </row>
    <row r="832" spans="1:21" x14ac:dyDescent="0.35">
      <c r="A832" t="s">
        <v>407</v>
      </c>
      <c r="B832" t="s">
        <v>25</v>
      </c>
      <c r="C832" t="str">
        <f>INDEX('GCAM Crosswalk'!M$5:M$36,MATCH(B832,'GCAM Crosswalk'!L$5:L$36,0))</f>
        <v>Central America and Caribbean</v>
      </c>
      <c r="D832" t="s">
        <v>371</v>
      </c>
      <c r="E832" t="str">
        <f>INDEX('GCAM Crosswalk'!J$5:J$111,MATCH(D832,'GCAM Crosswalk'!I$5:I$111,0))</f>
        <v>Industry</v>
      </c>
      <c r="F832" t="s">
        <v>225</v>
      </c>
      <c r="G832" s="3">
        <v>2.3903300000000001E-4</v>
      </c>
      <c r="H832" s="3">
        <v>4.4121999999999998E-4</v>
      </c>
      <c r="I832" s="3">
        <v>4.3213099999999999E-4</v>
      </c>
      <c r="J832" s="3">
        <v>4.7641200000000001E-4</v>
      </c>
      <c r="K832" s="3">
        <v>5.4156199999999999E-4</v>
      </c>
      <c r="L832" s="3">
        <v>6.46297E-4</v>
      </c>
      <c r="M832" s="3">
        <v>8.1084099999999997E-4</v>
      </c>
      <c r="N832">
        <v>1.0011200000000001E-3</v>
      </c>
      <c r="O832">
        <v>1.2043100000000001E-3</v>
      </c>
      <c r="P832">
        <v>1.4130200000000001E-3</v>
      </c>
      <c r="Q832">
        <v>1.6164300000000001E-3</v>
      </c>
      <c r="R832">
        <v>0</v>
      </c>
      <c r="S832">
        <v>0</v>
      </c>
      <c r="T832">
        <v>0</v>
      </c>
      <c r="U832" t="s">
        <v>409</v>
      </c>
    </row>
    <row r="833" spans="1:21" x14ac:dyDescent="0.35">
      <c r="A833" t="s">
        <v>407</v>
      </c>
      <c r="B833" t="s">
        <v>25</v>
      </c>
      <c r="C833" t="str">
        <f>INDEX('GCAM Crosswalk'!M$5:M$36,MATCH(B833,'GCAM Crosswalk'!L$5:L$36,0))</f>
        <v>Central America and Caribbean</v>
      </c>
      <c r="D833" t="s">
        <v>372</v>
      </c>
      <c r="E833" t="str">
        <f>INDEX('GCAM Crosswalk'!J$5:J$111,MATCH(D833,'GCAM Crosswalk'!I$5:I$111,0))</f>
        <v>Industry</v>
      </c>
      <c r="F833" t="s">
        <v>225</v>
      </c>
      <c r="G833" s="3">
        <v>4.4713700000000001E-4</v>
      </c>
      <c r="H833" s="3">
        <v>8.5930999999999996E-4</v>
      </c>
      <c r="I833" s="3">
        <v>8.5252099999999996E-4</v>
      </c>
      <c r="J833" s="3">
        <v>9.2869899999999995E-4</v>
      </c>
      <c r="K833">
        <v>1.0556999999999999E-3</v>
      </c>
      <c r="L833">
        <v>1.25987E-3</v>
      </c>
      <c r="M833">
        <v>1.58062E-3</v>
      </c>
      <c r="N833">
        <v>1.95155E-3</v>
      </c>
      <c r="O833">
        <v>2.3476299999999999E-3</v>
      </c>
      <c r="P833">
        <v>2.7544900000000001E-3</v>
      </c>
      <c r="Q833">
        <v>3.1510000000000002E-3</v>
      </c>
      <c r="R833">
        <v>0</v>
      </c>
      <c r="S833">
        <v>0</v>
      </c>
      <c r="T833">
        <v>0</v>
      </c>
      <c r="U833" t="s">
        <v>409</v>
      </c>
    </row>
    <row r="834" spans="1:21" x14ac:dyDescent="0.35">
      <c r="A834" t="s">
        <v>407</v>
      </c>
      <c r="B834" t="s">
        <v>25</v>
      </c>
      <c r="C834" t="str">
        <f>INDEX('GCAM Crosswalk'!M$5:M$36,MATCH(B834,'GCAM Crosswalk'!L$5:L$36,0))</f>
        <v>Central America and Caribbean</v>
      </c>
      <c r="D834" t="s">
        <v>365</v>
      </c>
      <c r="E834" t="str">
        <f>INDEX('GCAM Crosswalk'!J$5:J$111,MATCH(D834,'GCAM Crosswalk'!I$5:I$111,0))</f>
        <v>Industry</v>
      </c>
      <c r="F834" t="s">
        <v>318</v>
      </c>
      <c r="G834">
        <v>0</v>
      </c>
      <c r="H834">
        <v>0</v>
      </c>
      <c r="I834">
        <v>0</v>
      </c>
      <c r="J834">
        <v>0</v>
      </c>
      <c r="K834">
        <v>0</v>
      </c>
      <c r="L834" s="3">
        <v>1.8527500000000002E-8</v>
      </c>
      <c r="M834" s="3">
        <v>5.1749500000000003E-8</v>
      </c>
      <c r="N834" s="3">
        <v>9.0319960000000005E-8</v>
      </c>
      <c r="O834" s="3">
        <v>1.2226425E-7</v>
      </c>
      <c r="P834" s="3">
        <v>1.4353735E-7</v>
      </c>
      <c r="Q834" s="3">
        <v>1.5614382999999999E-7</v>
      </c>
      <c r="R834">
        <v>0</v>
      </c>
      <c r="S834">
        <v>0</v>
      </c>
      <c r="T834">
        <v>0</v>
      </c>
      <c r="U834" t="s">
        <v>409</v>
      </c>
    </row>
    <row r="835" spans="1:21" x14ac:dyDescent="0.35">
      <c r="A835" t="s">
        <v>407</v>
      </c>
      <c r="B835" t="s">
        <v>25</v>
      </c>
      <c r="C835" t="str">
        <f>INDEX('GCAM Crosswalk'!M$5:M$36,MATCH(B835,'GCAM Crosswalk'!L$5:L$36,0))</f>
        <v>Central America and Caribbean</v>
      </c>
      <c r="D835" t="s">
        <v>365</v>
      </c>
      <c r="E835" t="str">
        <f>INDEX('GCAM Crosswalk'!J$5:J$111,MATCH(D835,'GCAM Crosswalk'!I$5:I$111,0))</f>
        <v>Industry</v>
      </c>
      <c r="F835" t="s">
        <v>339</v>
      </c>
      <c r="G835">
        <v>0</v>
      </c>
      <c r="H835" s="3">
        <v>2.5119475999999999E-4</v>
      </c>
      <c r="I835" s="3">
        <v>2.0929364000000001E-4</v>
      </c>
      <c r="J835" s="3">
        <v>4.18962E-5</v>
      </c>
      <c r="K835" s="3">
        <v>6.5677228999999995E-5</v>
      </c>
      <c r="L835" s="3">
        <v>9.6364919100000007E-5</v>
      </c>
      <c r="M835" s="3">
        <v>1.4924026269999999E-4</v>
      </c>
      <c r="N835" s="3">
        <v>2.2262510443E-4</v>
      </c>
      <c r="O835" s="3">
        <v>3.0553011053999999E-4</v>
      </c>
      <c r="P835" s="3">
        <v>3.881152868E-4</v>
      </c>
      <c r="Q835" s="3">
        <v>4.586423009E-4</v>
      </c>
      <c r="R835">
        <v>0</v>
      </c>
      <c r="S835">
        <v>0</v>
      </c>
      <c r="T835">
        <v>0</v>
      </c>
      <c r="U835" t="s">
        <v>409</v>
      </c>
    </row>
    <row r="836" spans="1:21" x14ac:dyDescent="0.35">
      <c r="A836" t="s">
        <v>407</v>
      </c>
      <c r="B836" t="s">
        <v>25</v>
      </c>
      <c r="C836" t="str">
        <f>INDEX('GCAM Crosswalk'!M$5:M$36,MATCH(B836,'GCAM Crosswalk'!L$5:L$36,0))</f>
        <v>Central America and Caribbean</v>
      </c>
      <c r="D836" t="s">
        <v>365</v>
      </c>
      <c r="E836" t="str">
        <f>INDEX('GCAM Crosswalk'!J$5:J$111,MATCH(D836,'GCAM Crosswalk'!I$5:I$111,0))</f>
        <v>Industry</v>
      </c>
      <c r="F836" t="s">
        <v>225</v>
      </c>
      <c r="G836">
        <v>0</v>
      </c>
      <c r="H836">
        <v>0</v>
      </c>
      <c r="I836">
        <v>0</v>
      </c>
      <c r="J836">
        <v>0</v>
      </c>
      <c r="K836">
        <v>0</v>
      </c>
      <c r="L836" s="3">
        <v>1.3682940000000001E-9</v>
      </c>
      <c r="M836" s="3">
        <v>6.3468039999999902E-9</v>
      </c>
      <c r="N836" s="3">
        <v>1.2187206E-8</v>
      </c>
      <c r="O836" s="3">
        <v>1.7559855E-8</v>
      </c>
      <c r="P836" s="3">
        <v>2.2091506999999999E-8</v>
      </c>
      <c r="Q836" s="3">
        <v>2.5616462000000001E-8</v>
      </c>
      <c r="R836">
        <v>0</v>
      </c>
      <c r="S836">
        <v>0</v>
      </c>
      <c r="T836">
        <v>0</v>
      </c>
      <c r="U836" t="s">
        <v>409</v>
      </c>
    </row>
    <row r="837" spans="1:21" x14ac:dyDescent="0.35">
      <c r="A837" t="s">
        <v>407</v>
      </c>
      <c r="B837" t="s">
        <v>25</v>
      </c>
      <c r="C837" t="str">
        <f>INDEX('GCAM Crosswalk'!M$5:M$36,MATCH(B837,'GCAM Crosswalk'!L$5:L$36,0))</f>
        <v>Central America and Caribbean</v>
      </c>
      <c r="D837" t="s">
        <v>365</v>
      </c>
      <c r="E837" t="str">
        <f>INDEX('GCAM Crosswalk'!J$5:J$111,MATCH(D837,'GCAM Crosswalk'!I$5:I$111,0))</f>
        <v>Industry</v>
      </c>
      <c r="F837" t="s">
        <v>408</v>
      </c>
      <c r="G837">
        <v>9.3347871234299995E-3</v>
      </c>
      <c r="H837">
        <v>3.2357807320000001E-2</v>
      </c>
      <c r="I837">
        <v>3.7674011639999998E-2</v>
      </c>
      <c r="J837">
        <v>2.8590409349999998E-2</v>
      </c>
      <c r="K837">
        <v>4.4816714859389997E-2</v>
      </c>
      <c r="L837">
        <v>6.5723423835260003E-2</v>
      </c>
      <c r="M837">
        <v>0.10165402395662</v>
      </c>
      <c r="N837">
        <v>0.15152090341672</v>
      </c>
      <c r="O837">
        <v>0.20784642899616501</v>
      </c>
      <c r="P837">
        <v>0.26393534729887203</v>
      </c>
      <c r="Q837">
        <v>0.31176508698011601</v>
      </c>
      <c r="R837">
        <v>0</v>
      </c>
      <c r="S837">
        <v>0</v>
      </c>
      <c r="T837">
        <v>0</v>
      </c>
      <c r="U837" t="s">
        <v>409</v>
      </c>
    </row>
    <row r="838" spans="1:21" x14ac:dyDescent="0.35">
      <c r="A838" t="s">
        <v>407</v>
      </c>
      <c r="B838" t="s">
        <v>25</v>
      </c>
      <c r="C838" t="str">
        <f>INDEX('GCAM Crosswalk'!M$5:M$36,MATCH(B838,'GCAM Crosswalk'!L$5:L$36,0))</f>
        <v>Central America and Caribbean</v>
      </c>
      <c r="D838" t="s">
        <v>365</v>
      </c>
      <c r="E838" t="str">
        <f>INDEX('GCAM Crosswalk'!J$5:J$111,MATCH(D838,'GCAM Crosswalk'!I$5:I$111,0))</f>
        <v>Industry</v>
      </c>
      <c r="F838" t="s">
        <v>410</v>
      </c>
      <c r="G838">
        <v>0</v>
      </c>
      <c r="H838">
        <v>0</v>
      </c>
      <c r="I838">
        <v>0</v>
      </c>
      <c r="J838">
        <v>0</v>
      </c>
      <c r="K838">
        <v>0</v>
      </c>
      <c r="L838" s="3">
        <v>5.3775559105999999E-4</v>
      </c>
      <c r="M838">
        <v>5.4071680180299998E-3</v>
      </c>
      <c r="N838">
        <v>1.18173155800899E-2</v>
      </c>
      <c r="O838">
        <v>1.8708995730169001E-2</v>
      </c>
      <c r="P838">
        <v>2.5949397717369899E-2</v>
      </c>
      <c r="Q838">
        <v>3.3178453450709897E-2</v>
      </c>
      <c r="R838">
        <v>0</v>
      </c>
      <c r="S838">
        <v>0</v>
      </c>
      <c r="T838">
        <v>0</v>
      </c>
      <c r="U838" t="s">
        <v>409</v>
      </c>
    </row>
    <row r="839" spans="1:21" x14ac:dyDescent="0.35">
      <c r="A839" t="s">
        <v>407</v>
      </c>
      <c r="B839" t="s">
        <v>25</v>
      </c>
      <c r="C839" t="str">
        <f>INDEX('GCAM Crosswalk'!M$5:M$36,MATCH(B839,'GCAM Crosswalk'!L$5:L$36,0))</f>
        <v>Central America and Caribbean</v>
      </c>
      <c r="D839" t="s">
        <v>365</v>
      </c>
      <c r="E839" t="str">
        <f>INDEX('GCAM Crosswalk'!J$5:J$111,MATCH(D839,'GCAM Crosswalk'!I$5:I$111,0))</f>
        <v>Industry</v>
      </c>
      <c r="F839" t="s">
        <v>411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3">
        <v>1.0139E-10</v>
      </c>
      <c r="O839" s="3">
        <v>1.2524499999999999E-10</v>
      </c>
      <c r="P839" s="3">
        <v>2.5332199999999998E-10</v>
      </c>
      <c r="Q839" s="3">
        <v>2.93106E-10</v>
      </c>
      <c r="R839">
        <v>0</v>
      </c>
      <c r="S839">
        <v>0</v>
      </c>
      <c r="T839">
        <v>0</v>
      </c>
      <c r="U839" t="s">
        <v>409</v>
      </c>
    </row>
    <row r="840" spans="1:21" x14ac:dyDescent="0.35">
      <c r="A840" t="s">
        <v>407</v>
      </c>
      <c r="B840" t="s">
        <v>25</v>
      </c>
      <c r="C840" t="str">
        <f>INDEX('GCAM Crosswalk'!M$5:M$36,MATCH(B840,'GCAM Crosswalk'!L$5:L$36,0))</f>
        <v>Central America and Caribbean</v>
      </c>
      <c r="D840" t="s">
        <v>373</v>
      </c>
      <c r="E840" t="str">
        <f>INDEX('GCAM Crosswalk'!J$5:J$111,MATCH(D840,'GCAM Crosswalk'!I$5:I$111,0))</f>
        <v>Industry</v>
      </c>
      <c r="F840" t="s">
        <v>225</v>
      </c>
      <c r="G840">
        <v>2.43261E-3</v>
      </c>
      <c r="H840">
        <v>1.3327199999999999E-3</v>
      </c>
      <c r="I840">
        <v>1.3298800000000001E-3</v>
      </c>
      <c r="J840">
        <v>1.49837E-3</v>
      </c>
      <c r="K840">
        <v>1.56274E-3</v>
      </c>
      <c r="L840">
        <v>1.67606E-3</v>
      </c>
      <c r="M840">
        <v>1.77636E-3</v>
      </c>
      <c r="N840">
        <v>1.88752E-3</v>
      </c>
      <c r="O840">
        <v>2.0050900000000002E-3</v>
      </c>
      <c r="P840">
        <v>2.11517E-3</v>
      </c>
      <c r="Q840">
        <v>2.2101400000000002E-3</v>
      </c>
      <c r="R840">
        <v>0</v>
      </c>
      <c r="S840">
        <v>0</v>
      </c>
      <c r="T840">
        <v>0</v>
      </c>
      <c r="U840" t="s">
        <v>409</v>
      </c>
    </row>
    <row r="841" spans="1:21" x14ac:dyDescent="0.35">
      <c r="A841" t="s">
        <v>407</v>
      </c>
      <c r="B841" t="s">
        <v>25</v>
      </c>
      <c r="C841" t="str">
        <f>INDEX('GCAM Crosswalk'!M$5:M$36,MATCH(B841,'GCAM Crosswalk'!L$5:L$36,0))</f>
        <v>Central America and Caribbean</v>
      </c>
      <c r="D841" t="s">
        <v>361</v>
      </c>
      <c r="E841" t="str">
        <f>INDEX('GCAM Crosswalk'!J$5:J$111,MATCH(D841,'GCAM Crosswalk'!I$5:I$111,0))</f>
        <v>Industry</v>
      </c>
      <c r="F841" t="s">
        <v>225</v>
      </c>
      <c r="G841">
        <v>0</v>
      </c>
      <c r="H841">
        <v>0</v>
      </c>
      <c r="I841">
        <v>0</v>
      </c>
      <c r="J841">
        <v>1.6325000000000001E-3</v>
      </c>
      <c r="K841">
        <v>2.2359739999999999E-3</v>
      </c>
      <c r="L841">
        <v>3.3937757000000002E-3</v>
      </c>
      <c r="M841">
        <v>4.62003549999999E-3</v>
      </c>
      <c r="N841">
        <v>5.5349828000000002E-3</v>
      </c>
      <c r="O841">
        <v>6.0869023999999897E-3</v>
      </c>
      <c r="P841">
        <v>6.9279253999999903E-3</v>
      </c>
      <c r="Q841">
        <v>8.0180297000000001E-3</v>
      </c>
      <c r="R841">
        <v>0</v>
      </c>
      <c r="S841">
        <v>0</v>
      </c>
      <c r="T841">
        <v>0</v>
      </c>
      <c r="U841" t="s">
        <v>409</v>
      </c>
    </row>
    <row r="842" spans="1:21" x14ac:dyDescent="0.35">
      <c r="A842" t="s">
        <v>407</v>
      </c>
      <c r="B842" t="s">
        <v>25</v>
      </c>
      <c r="C842" t="str">
        <f>INDEX('GCAM Crosswalk'!M$5:M$36,MATCH(B842,'GCAM Crosswalk'!L$5:L$36,0))</f>
        <v>Central America and Caribbean</v>
      </c>
      <c r="D842" t="s">
        <v>361</v>
      </c>
      <c r="E842" t="str">
        <f>INDEX('GCAM Crosswalk'!J$5:J$111,MATCH(D842,'GCAM Crosswalk'!I$5:I$111,0))</f>
        <v>Industry</v>
      </c>
      <c r="F842" t="s">
        <v>410</v>
      </c>
      <c r="G842">
        <v>0</v>
      </c>
      <c r="H842">
        <v>0</v>
      </c>
      <c r="I842">
        <v>0</v>
      </c>
      <c r="J842">
        <v>0</v>
      </c>
      <c r="K842">
        <v>0</v>
      </c>
      <c r="L842" s="3">
        <v>2.3212299999999999E-4</v>
      </c>
      <c r="M842" s="3">
        <v>8.0479499999999997E-4</v>
      </c>
      <c r="N842">
        <v>1.536136E-3</v>
      </c>
      <c r="O842">
        <v>2.1527629999999998E-3</v>
      </c>
      <c r="P842">
        <v>2.7986740000000001E-3</v>
      </c>
      <c r="Q842">
        <v>3.3162420000000001E-3</v>
      </c>
      <c r="R842">
        <v>0</v>
      </c>
      <c r="S842">
        <v>0</v>
      </c>
      <c r="T842">
        <v>0</v>
      </c>
      <c r="U842" t="s">
        <v>409</v>
      </c>
    </row>
    <row r="843" spans="1:21" x14ac:dyDescent="0.35">
      <c r="A843" t="s">
        <v>407</v>
      </c>
      <c r="B843" t="s">
        <v>25</v>
      </c>
      <c r="C843" t="str">
        <f>INDEX('GCAM Crosswalk'!M$5:M$36,MATCH(B843,'GCAM Crosswalk'!L$5:L$36,0))</f>
        <v>Central America and Caribbean</v>
      </c>
      <c r="D843" t="s">
        <v>361</v>
      </c>
      <c r="E843" t="str">
        <f>INDEX('GCAM Crosswalk'!J$5:J$111,MATCH(D843,'GCAM Crosswalk'!I$5:I$111,0))</f>
        <v>Industry</v>
      </c>
      <c r="F843" t="s">
        <v>411</v>
      </c>
      <c r="G843">
        <v>4.0855279999999897E-2</v>
      </c>
      <c r="H843">
        <v>3.6083400000000002E-2</v>
      </c>
      <c r="I843">
        <v>1.6785789999999998E-2</v>
      </c>
      <c r="J843">
        <v>2.37765099999999E-2</v>
      </c>
      <c r="K843">
        <v>2.4484954E-2</v>
      </c>
      <c r="L843">
        <v>2.4306521000000001E-2</v>
      </c>
      <c r="M843">
        <v>2.3285738E-2</v>
      </c>
      <c r="N843">
        <v>2.1942817E-2</v>
      </c>
      <c r="O843">
        <v>2.0853429E-2</v>
      </c>
      <c r="P843">
        <v>1.8977336000000001E-2</v>
      </c>
      <c r="Q843">
        <v>1.6755900000000001E-2</v>
      </c>
      <c r="R843">
        <v>0</v>
      </c>
      <c r="S843">
        <v>0</v>
      </c>
      <c r="T843">
        <v>0</v>
      </c>
      <c r="U843" t="s">
        <v>409</v>
      </c>
    </row>
    <row r="844" spans="1:21" x14ac:dyDescent="0.35">
      <c r="A844" t="s">
        <v>407</v>
      </c>
      <c r="B844" t="s">
        <v>25</v>
      </c>
      <c r="C844" t="str">
        <f>INDEX('GCAM Crosswalk'!M$5:M$36,MATCH(B844,'GCAM Crosswalk'!L$5:L$36,0))</f>
        <v>Central America and Caribbean</v>
      </c>
      <c r="D844" t="s">
        <v>374</v>
      </c>
      <c r="E844" t="str">
        <f>INDEX('GCAM Crosswalk'!J$5:J$111,MATCH(D844,'GCAM Crosswalk'!I$5:I$111,0))</f>
        <v>Industry</v>
      </c>
      <c r="F844" t="s">
        <v>225</v>
      </c>
      <c r="G844" s="3">
        <v>6.0534599999999999E-4</v>
      </c>
      <c r="H844" s="3">
        <v>9.8725000000000006E-4</v>
      </c>
      <c r="I844">
        <v>1.18889E-3</v>
      </c>
      <c r="J844">
        <v>1.2693699999999999E-3</v>
      </c>
      <c r="K844">
        <v>1.9157E-3</v>
      </c>
      <c r="L844">
        <v>2.64453E-3</v>
      </c>
      <c r="M844">
        <v>3.4949199999999999E-3</v>
      </c>
      <c r="N844">
        <v>4.4590799999999998E-3</v>
      </c>
      <c r="O844">
        <v>5.5615899999999999E-3</v>
      </c>
      <c r="P844">
        <v>6.7428999999999996E-3</v>
      </c>
      <c r="Q844">
        <v>7.9597899999999996E-3</v>
      </c>
      <c r="R844">
        <v>0</v>
      </c>
      <c r="S844">
        <v>0</v>
      </c>
      <c r="T844">
        <v>0</v>
      </c>
      <c r="U844" t="s">
        <v>409</v>
      </c>
    </row>
    <row r="845" spans="1:21" x14ac:dyDescent="0.35">
      <c r="A845" t="s">
        <v>407</v>
      </c>
      <c r="B845" t="s">
        <v>25</v>
      </c>
      <c r="C845" t="str">
        <f>INDEX('GCAM Crosswalk'!M$5:M$36,MATCH(B845,'GCAM Crosswalk'!L$5:L$36,0))</f>
        <v>Central America and Caribbean</v>
      </c>
      <c r="D845" t="s">
        <v>375</v>
      </c>
      <c r="E845" t="str">
        <f>INDEX('GCAM Crosswalk'!J$5:J$111,MATCH(D845,'GCAM Crosswalk'!I$5:I$111,0))</f>
        <v>Industry</v>
      </c>
      <c r="F845" t="s">
        <v>225</v>
      </c>
      <c r="G845">
        <v>1.2586699999999999E-3</v>
      </c>
      <c r="H845">
        <v>2.0651100000000002E-3</v>
      </c>
      <c r="I845">
        <v>2.2245699999999999E-3</v>
      </c>
      <c r="J845">
        <v>2.36178E-3</v>
      </c>
      <c r="K845">
        <v>2.5235000000000001E-3</v>
      </c>
      <c r="L845">
        <v>2.6938000000000001E-3</v>
      </c>
      <c r="M845">
        <v>2.8944800000000001E-3</v>
      </c>
      <c r="N845">
        <v>3.1118000000000001E-3</v>
      </c>
      <c r="O845">
        <v>3.3375700000000002E-3</v>
      </c>
      <c r="P845">
        <v>3.54039E-3</v>
      </c>
      <c r="Q845">
        <v>3.71777E-3</v>
      </c>
      <c r="R845">
        <v>0</v>
      </c>
      <c r="S845">
        <v>0</v>
      </c>
      <c r="T845">
        <v>0</v>
      </c>
      <c r="U845" t="s">
        <v>409</v>
      </c>
    </row>
    <row r="846" spans="1:21" x14ac:dyDescent="0.35">
      <c r="A846" t="s">
        <v>407</v>
      </c>
      <c r="B846" t="s">
        <v>25</v>
      </c>
      <c r="C846" t="str">
        <f>INDEX('GCAM Crosswalk'!M$5:M$36,MATCH(B846,'GCAM Crosswalk'!L$5:L$36,0))</f>
        <v>Central America and Caribbean</v>
      </c>
      <c r="D846" t="s">
        <v>376</v>
      </c>
      <c r="E846" t="str">
        <f>INDEX('GCAM Crosswalk'!J$5:J$111,MATCH(D846,'GCAM Crosswalk'!I$5:I$111,0))</f>
        <v>Industry</v>
      </c>
      <c r="F846" t="s">
        <v>225</v>
      </c>
      <c r="G846">
        <v>3.0742299999999998E-3</v>
      </c>
      <c r="H846">
        <v>5.2635099999999999E-3</v>
      </c>
      <c r="I846">
        <v>5.7207899999999999E-3</v>
      </c>
      <c r="J846">
        <v>6.0869000000000001E-3</v>
      </c>
      <c r="K846">
        <v>6.6322600000000001E-3</v>
      </c>
      <c r="L846">
        <v>7.0797400000000002E-3</v>
      </c>
      <c r="M846">
        <v>7.6183800000000001E-3</v>
      </c>
      <c r="N846">
        <v>8.2002800000000008E-3</v>
      </c>
      <c r="O846">
        <v>8.8000500000000002E-3</v>
      </c>
      <c r="P846">
        <v>9.3412800000000004E-3</v>
      </c>
      <c r="Q846">
        <v>9.81485E-3</v>
      </c>
      <c r="R846">
        <v>0</v>
      </c>
      <c r="S846">
        <v>0</v>
      </c>
      <c r="T846">
        <v>0</v>
      </c>
      <c r="U846" t="s">
        <v>409</v>
      </c>
    </row>
    <row r="847" spans="1:21" x14ac:dyDescent="0.35">
      <c r="A847" t="s">
        <v>407</v>
      </c>
      <c r="B847" t="s">
        <v>25</v>
      </c>
      <c r="C847" t="str">
        <f>INDEX('GCAM Crosswalk'!M$5:M$36,MATCH(B847,'GCAM Crosswalk'!L$5:L$36,0))</f>
        <v>Central America and Caribbean</v>
      </c>
      <c r="D847" t="s">
        <v>377</v>
      </c>
      <c r="E847" t="str">
        <f>INDEX('GCAM Crosswalk'!J$5:J$111,MATCH(D847,'GCAM Crosswalk'!I$5:I$111,0))</f>
        <v>Industry</v>
      </c>
      <c r="F847" t="s">
        <v>225</v>
      </c>
      <c r="G847">
        <v>2.9114900000000001E-3</v>
      </c>
      <c r="H847">
        <v>4.9733499999999996E-3</v>
      </c>
      <c r="I847">
        <v>5.4003699999999998E-3</v>
      </c>
      <c r="J847">
        <v>5.7484399999999996E-3</v>
      </c>
      <c r="K847">
        <v>6.2679900000000002E-3</v>
      </c>
      <c r="L847">
        <v>6.6909999999999999E-3</v>
      </c>
      <c r="M847">
        <v>7.18945E-3</v>
      </c>
      <c r="N847">
        <v>7.7292400000000001E-3</v>
      </c>
      <c r="O847">
        <v>8.2900400000000003E-3</v>
      </c>
      <c r="P847">
        <v>8.7938100000000009E-3</v>
      </c>
      <c r="Q847">
        <v>9.2343900000000003E-3</v>
      </c>
      <c r="R847">
        <v>0</v>
      </c>
      <c r="S847">
        <v>0</v>
      </c>
      <c r="T847">
        <v>0</v>
      </c>
      <c r="U847" t="s">
        <v>409</v>
      </c>
    </row>
    <row r="848" spans="1:21" x14ac:dyDescent="0.35">
      <c r="A848" t="s">
        <v>407</v>
      </c>
      <c r="B848" t="s">
        <v>25</v>
      </c>
      <c r="C848" t="str">
        <f>INDEX('GCAM Crosswalk'!M$5:M$36,MATCH(B848,'GCAM Crosswalk'!L$5:L$36,0))</f>
        <v>Central America and Caribbean</v>
      </c>
      <c r="D848" t="s">
        <v>362</v>
      </c>
      <c r="E848" t="str">
        <f>INDEX('GCAM Crosswalk'!J$5:J$111,MATCH(D848,'GCAM Crosswalk'!I$5:I$111,0))</f>
        <v>Industry</v>
      </c>
      <c r="F848" t="s">
        <v>318</v>
      </c>
      <c r="G848">
        <v>0.26650999999999903</v>
      </c>
      <c r="H848">
        <v>0.123751</v>
      </c>
      <c r="I848">
        <v>0.120824</v>
      </c>
      <c r="J848">
        <v>0.14210800000000001</v>
      </c>
      <c r="K848">
        <v>0.16018549100000001</v>
      </c>
      <c r="L848">
        <v>0.18784526600000001</v>
      </c>
      <c r="M848">
        <v>0.23279482899999901</v>
      </c>
      <c r="N848">
        <v>0.27972459099999902</v>
      </c>
      <c r="O848">
        <v>0.32084249500000001</v>
      </c>
      <c r="P848">
        <v>0.35726083929999902</v>
      </c>
      <c r="Q848">
        <v>0.3834465379</v>
      </c>
      <c r="R848">
        <v>0</v>
      </c>
      <c r="S848">
        <v>0</v>
      </c>
      <c r="T848">
        <v>0</v>
      </c>
      <c r="U848" t="s">
        <v>409</v>
      </c>
    </row>
    <row r="849" spans="1:21" x14ac:dyDescent="0.35">
      <c r="A849" t="s">
        <v>407</v>
      </c>
      <c r="B849" t="s">
        <v>25</v>
      </c>
      <c r="C849" t="str">
        <f>INDEX('GCAM Crosswalk'!M$5:M$36,MATCH(B849,'GCAM Crosswalk'!L$5:L$36,0))</f>
        <v>Central America and Caribbean</v>
      </c>
      <c r="D849" t="s">
        <v>362</v>
      </c>
      <c r="E849" t="str">
        <f>INDEX('GCAM Crosswalk'!J$5:J$111,MATCH(D849,'GCAM Crosswalk'!I$5:I$111,0))</f>
        <v>Industry</v>
      </c>
      <c r="F849" t="s">
        <v>339</v>
      </c>
      <c r="G849">
        <v>0</v>
      </c>
      <c r="H849">
        <v>6.8196000000000003E-3</v>
      </c>
      <c r="I849">
        <v>1.1377200000000001E-2</v>
      </c>
      <c r="J849">
        <v>1.34789E-2</v>
      </c>
      <c r="K849">
        <v>1.5303300000000001E-2</v>
      </c>
      <c r="L849">
        <v>1.7730139999999998E-2</v>
      </c>
      <c r="M849">
        <v>2.1571340000000001E-2</v>
      </c>
      <c r="N849">
        <v>2.560113E-2</v>
      </c>
      <c r="O849">
        <v>2.9768722000000001E-2</v>
      </c>
      <c r="P849">
        <v>3.4180193999999997E-2</v>
      </c>
      <c r="Q849">
        <v>3.8282320699999997E-2</v>
      </c>
      <c r="R849">
        <v>0</v>
      </c>
      <c r="S849">
        <v>0</v>
      </c>
      <c r="T849">
        <v>0</v>
      </c>
      <c r="U849" t="s">
        <v>409</v>
      </c>
    </row>
    <row r="850" spans="1:21" x14ac:dyDescent="0.35">
      <c r="A850" t="s">
        <v>407</v>
      </c>
      <c r="B850" t="s">
        <v>25</v>
      </c>
      <c r="C850" t="str">
        <f>INDEX('GCAM Crosswalk'!M$5:M$36,MATCH(B850,'GCAM Crosswalk'!L$5:L$36,0))</f>
        <v>Central America and Caribbean</v>
      </c>
      <c r="D850" t="s">
        <v>362</v>
      </c>
      <c r="E850" t="str">
        <f>INDEX('GCAM Crosswalk'!J$5:J$111,MATCH(D850,'GCAM Crosswalk'!I$5:I$111,0))</f>
        <v>Industry</v>
      </c>
      <c r="F850" t="s">
        <v>225</v>
      </c>
      <c r="G850">
        <v>5.4458100000000002E-2</v>
      </c>
      <c r="H850">
        <v>0.120999</v>
      </c>
      <c r="I850">
        <v>0.10807799999999999</v>
      </c>
      <c r="J850">
        <v>0.116087</v>
      </c>
      <c r="K850">
        <v>0.1397602</v>
      </c>
      <c r="L850">
        <v>0.19019369999999999</v>
      </c>
      <c r="M850">
        <v>0.27279399999999998</v>
      </c>
      <c r="N850">
        <v>0.38300999999999902</v>
      </c>
      <c r="O850">
        <v>0.50669339999999996</v>
      </c>
      <c r="P850">
        <v>0.62531696999999997</v>
      </c>
      <c r="Q850">
        <v>0.7438652</v>
      </c>
      <c r="R850">
        <v>0</v>
      </c>
      <c r="S850">
        <v>0</v>
      </c>
      <c r="T850">
        <v>0</v>
      </c>
      <c r="U850" t="s">
        <v>409</v>
      </c>
    </row>
    <row r="851" spans="1:21" x14ac:dyDescent="0.35">
      <c r="A851" t="s">
        <v>407</v>
      </c>
      <c r="B851" t="s">
        <v>25</v>
      </c>
      <c r="C851" t="str">
        <f>INDEX('GCAM Crosswalk'!M$5:M$36,MATCH(B851,'GCAM Crosswalk'!L$5:L$36,0))</f>
        <v>Central America and Caribbean</v>
      </c>
      <c r="D851" t="s">
        <v>362</v>
      </c>
      <c r="E851" t="str">
        <f>INDEX('GCAM Crosswalk'!J$5:J$111,MATCH(D851,'GCAM Crosswalk'!I$5:I$111,0))</f>
        <v>Industry</v>
      </c>
      <c r="F851" t="s">
        <v>408</v>
      </c>
      <c r="G851">
        <v>1.4853699999999999E-2</v>
      </c>
      <c r="H851">
        <v>8.7351300000000007E-2</v>
      </c>
      <c r="I851">
        <v>0.139213</v>
      </c>
      <c r="J851">
        <v>0.124116</v>
      </c>
      <c r="K851">
        <v>0.14129040000000001</v>
      </c>
      <c r="L851">
        <v>0.1630326</v>
      </c>
      <c r="M851">
        <v>0.19775860000000001</v>
      </c>
      <c r="N851">
        <v>0.23207129999999901</v>
      </c>
      <c r="O851">
        <v>0.26348417999999901</v>
      </c>
      <c r="P851">
        <v>0.29685879999999998</v>
      </c>
      <c r="Q851">
        <v>0.32472778000000002</v>
      </c>
      <c r="R851">
        <v>0</v>
      </c>
      <c r="S851">
        <v>0</v>
      </c>
      <c r="T851">
        <v>0</v>
      </c>
      <c r="U851" t="s">
        <v>409</v>
      </c>
    </row>
    <row r="852" spans="1:21" x14ac:dyDescent="0.35">
      <c r="A852" t="s">
        <v>407</v>
      </c>
      <c r="B852" t="s">
        <v>25</v>
      </c>
      <c r="C852" t="str">
        <f>INDEX('GCAM Crosswalk'!M$5:M$36,MATCH(B852,'GCAM Crosswalk'!L$5:L$36,0))</f>
        <v>Central America and Caribbean</v>
      </c>
      <c r="D852" t="s">
        <v>362</v>
      </c>
      <c r="E852" t="str">
        <f>INDEX('GCAM Crosswalk'!J$5:J$111,MATCH(D852,'GCAM Crosswalk'!I$5:I$111,0))</f>
        <v>Industry</v>
      </c>
      <c r="F852" t="s">
        <v>410</v>
      </c>
      <c r="G852">
        <v>0</v>
      </c>
      <c r="H852">
        <v>0</v>
      </c>
      <c r="I852">
        <v>0</v>
      </c>
      <c r="J852">
        <v>0</v>
      </c>
      <c r="K852">
        <v>0</v>
      </c>
      <c r="L852" s="3">
        <v>2.4953300000000002E-4</v>
      </c>
      <c r="M852">
        <v>3.8915210000000002E-3</v>
      </c>
      <c r="N852">
        <v>1.13378979999999E-2</v>
      </c>
      <c r="O852">
        <v>2.0782379699999999E-2</v>
      </c>
      <c r="P852">
        <v>3.0301337599999999E-2</v>
      </c>
      <c r="Q852">
        <v>3.9229636900000003E-2</v>
      </c>
      <c r="R852">
        <v>0</v>
      </c>
      <c r="S852">
        <v>0</v>
      </c>
      <c r="T852">
        <v>0</v>
      </c>
      <c r="U852" t="s">
        <v>409</v>
      </c>
    </row>
    <row r="853" spans="1:21" x14ac:dyDescent="0.35">
      <c r="A853" t="s">
        <v>407</v>
      </c>
      <c r="B853" t="s">
        <v>25</v>
      </c>
      <c r="C853" t="str">
        <f>INDEX('GCAM Crosswalk'!M$5:M$36,MATCH(B853,'GCAM Crosswalk'!L$5:L$36,0))</f>
        <v>Central America and Caribbean</v>
      </c>
      <c r="D853" t="s">
        <v>362</v>
      </c>
      <c r="E853" t="str">
        <f>INDEX('GCAM Crosswalk'!J$5:J$111,MATCH(D853,'GCAM Crosswalk'!I$5:I$111,0))</f>
        <v>Industry</v>
      </c>
      <c r="F853" t="s">
        <v>411</v>
      </c>
      <c r="G853">
        <v>0.17615400000000001</v>
      </c>
      <c r="H853">
        <v>0.16476299999999999</v>
      </c>
      <c r="I853">
        <v>0.19455600000000001</v>
      </c>
      <c r="J853">
        <v>0.18595100000000001</v>
      </c>
      <c r="K853">
        <v>0.20283499999999999</v>
      </c>
      <c r="L853">
        <v>0.224370599999999</v>
      </c>
      <c r="M853">
        <v>0.25285579999999902</v>
      </c>
      <c r="N853">
        <v>0.27404089999999998</v>
      </c>
      <c r="O853">
        <v>0.29645591999999998</v>
      </c>
      <c r="P853">
        <v>0.33276466999999998</v>
      </c>
      <c r="Q853">
        <v>0.37515509699999999</v>
      </c>
      <c r="R853">
        <v>0</v>
      </c>
      <c r="S853">
        <v>0</v>
      </c>
      <c r="T853">
        <v>0</v>
      </c>
      <c r="U853" t="s">
        <v>409</v>
      </c>
    </row>
    <row r="854" spans="1:21" x14ac:dyDescent="0.35">
      <c r="A854" t="s">
        <v>407</v>
      </c>
      <c r="B854" t="s">
        <v>25</v>
      </c>
      <c r="C854" t="str">
        <f>INDEX('GCAM Crosswalk'!M$5:M$36,MATCH(B854,'GCAM Crosswalk'!L$5:L$36,0))</f>
        <v>Central America and Caribbean</v>
      </c>
      <c r="D854" t="s">
        <v>366</v>
      </c>
      <c r="E854" t="str">
        <f>INDEX('GCAM Crosswalk'!J$5:J$111,MATCH(D854,'GCAM Crosswalk'!I$5:I$111,0))</f>
        <v>Industry</v>
      </c>
      <c r="F854" t="s">
        <v>411</v>
      </c>
      <c r="G854">
        <v>1.29766E-2</v>
      </c>
      <c r="H854">
        <v>1.9073799999999998E-2</v>
      </c>
      <c r="I854">
        <v>1.6360099999999999E-2</v>
      </c>
      <c r="J854">
        <v>1.6419E-2</v>
      </c>
      <c r="K854">
        <v>1.8830099999999999E-2</v>
      </c>
      <c r="L854">
        <v>2.3113700000000001E-2</v>
      </c>
      <c r="M854">
        <v>3.0850599999999999E-2</v>
      </c>
      <c r="N854">
        <v>4.1486200000000001E-2</v>
      </c>
      <c r="O854">
        <v>5.3960800000000003E-2</v>
      </c>
      <c r="P854">
        <v>6.6988599999999995E-2</v>
      </c>
      <c r="Q854">
        <v>8.0539700000000006E-2</v>
      </c>
      <c r="R854">
        <v>0</v>
      </c>
      <c r="S854">
        <v>0</v>
      </c>
      <c r="T854">
        <v>0</v>
      </c>
      <c r="U854" t="s">
        <v>409</v>
      </c>
    </row>
    <row r="855" spans="1:21" x14ac:dyDescent="0.35">
      <c r="A855" t="s">
        <v>407</v>
      </c>
      <c r="B855" t="s">
        <v>25</v>
      </c>
      <c r="C855" t="str">
        <f>INDEX('GCAM Crosswalk'!M$5:M$36,MATCH(B855,'GCAM Crosswalk'!L$5:L$36,0))</f>
        <v>Central America and Caribbean</v>
      </c>
      <c r="D855" t="s">
        <v>271</v>
      </c>
      <c r="E855" t="str">
        <f>INDEX('GCAM Crosswalk'!J$5:J$111,MATCH(D855,'GCAM Crosswalk'!I$5:I$111,0))</f>
        <v>Industry</v>
      </c>
      <c r="F855" t="s">
        <v>318</v>
      </c>
      <c r="G855">
        <v>7.8383299999999993E-3</v>
      </c>
      <c r="H855">
        <v>7.8522599999999998E-3</v>
      </c>
      <c r="I855">
        <v>8.1195999999999994E-3</v>
      </c>
      <c r="J855">
        <v>8.1195999999999994E-3</v>
      </c>
      <c r="K855">
        <v>1.0305999999999999E-2</v>
      </c>
      <c r="L855">
        <v>1.2888520000000001E-2</v>
      </c>
      <c r="M855">
        <v>1.599687E-2</v>
      </c>
      <c r="N855">
        <v>1.964252E-2</v>
      </c>
      <c r="O855">
        <v>2.2628369999999998E-2</v>
      </c>
      <c r="P855">
        <v>2.4135490999999999E-2</v>
      </c>
      <c r="Q855">
        <v>2.4439082500000001E-2</v>
      </c>
      <c r="R855">
        <v>0</v>
      </c>
      <c r="S855">
        <v>0</v>
      </c>
      <c r="T855">
        <v>0</v>
      </c>
      <c r="U855" t="s">
        <v>409</v>
      </c>
    </row>
    <row r="856" spans="1:21" x14ac:dyDescent="0.35">
      <c r="A856" t="s">
        <v>407</v>
      </c>
      <c r="B856" t="s">
        <v>25</v>
      </c>
      <c r="C856" t="str">
        <f>INDEX('GCAM Crosswalk'!M$5:M$36,MATCH(B856,'GCAM Crosswalk'!L$5:L$36,0))</f>
        <v>Central America and Caribbean</v>
      </c>
      <c r="D856" t="s">
        <v>271</v>
      </c>
      <c r="E856" t="str">
        <f>INDEX('GCAM Crosswalk'!J$5:J$111,MATCH(D856,'GCAM Crosswalk'!I$5:I$111,0))</f>
        <v>Industry</v>
      </c>
      <c r="F856" t="s">
        <v>339</v>
      </c>
      <c r="G856">
        <v>8.41393E-3</v>
      </c>
      <c r="H856">
        <v>1.33195E-2</v>
      </c>
      <c r="I856">
        <v>1.37717E-2</v>
      </c>
      <c r="J856">
        <v>1.37717E-2</v>
      </c>
      <c r="K856">
        <v>1.724181E-2</v>
      </c>
      <c r="L856">
        <v>2.0499879999999901E-2</v>
      </c>
      <c r="M856">
        <v>2.393998E-2</v>
      </c>
      <c r="N856">
        <v>2.7437449999999999E-2</v>
      </c>
      <c r="O856">
        <v>3.07161499999999E-2</v>
      </c>
      <c r="P856">
        <v>3.3126533E-2</v>
      </c>
      <c r="Q856">
        <v>3.4752532000000003E-2</v>
      </c>
      <c r="R856">
        <v>0</v>
      </c>
      <c r="S856">
        <v>0</v>
      </c>
      <c r="T856">
        <v>0</v>
      </c>
      <c r="U856" t="s">
        <v>409</v>
      </c>
    </row>
    <row r="857" spans="1:21" x14ac:dyDescent="0.35">
      <c r="A857" t="s">
        <v>407</v>
      </c>
      <c r="B857" t="s">
        <v>25</v>
      </c>
      <c r="C857" t="str">
        <f>INDEX('GCAM Crosswalk'!M$5:M$36,MATCH(B857,'GCAM Crosswalk'!L$5:L$36,0))</f>
        <v>Central America and Caribbean</v>
      </c>
      <c r="D857" t="s">
        <v>271</v>
      </c>
      <c r="E857" t="str">
        <f>INDEX('GCAM Crosswalk'!J$5:J$111,MATCH(D857,'GCAM Crosswalk'!I$5:I$111,0))</f>
        <v>Industry</v>
      </c>
      <c r="F857" t="s">
        <v>408</v>
      </c>
      <c r="G857">
        <v>1.17377E-2</v>
      </c>
      <c r="H857">
        <v>1.54553E-2</v>
      </c>
      <c r="I857">
        <v>1.5991200000000001E-2</v>
      </c>
      <c r="J857">
        <v>1.5991200000000001E-2</v>
      </c>
      <c r="K857">
        <v>2.0168390000000001E-2</v>
      </c>
      <c r="L857">
        <v>2.3804079999999998E-2</v>
      </c>
      <c r="M857">
        <v>2.7679700000000002E-2</v>
      </c>
      <c r="N857">
        <v>3.1166719999999998E-2</v>
      </c>
      <c r="O857">
        <v>3.3554830000000001E-2</v>
      </c>
      <c r="P857">
        <v>3.5046004999999998E-2</v>
      </c>
      <c r="Q857">
        <v>3.5419103E-2</v>
      </c>
      <c r="R857">
        <v>0</v>
      </c>
      <c r="S857">
        <v>0</v>
      </c>
      <c r="T857">
        <v>0</v>
      </c>
      <c r="U857" t="s">
        <v>409</v>
      </c>
    </row>
    <row r="858" spans="1:21" x14ac:dyDescent="0.35">
      <c r="A858" t="s">
        <v>407</v>
      </c>
      <c r="B858" t="s">
        <v>25</v>
      </c>
      <c r="C858" t="str">
        <f>INDEX('GCAM Crosswalk'!M$5:M$36,MATCH(B858,'GCAM Crosswalk'!L$5:L$36,0))</f>
        <v>Central America and Caribbean</v>
      </c>
      <c r="D858" t="s">
        <v>271</v>
      </c>
      <c r="E858" t="str">
        <f>INDEX('GCAM Crosswalk'!J$5:J$111,MATCH(D858,'GCAM Crosswalk'!I$5:I$111,0))</f>
        <v>Industry</v>
      </c>
      <c r="F858" t="s">
        <v>410</v>
      </c>
      <c r="G858">
        <v>0</v>
      </c>
      <c r="H858">
        <v>0</v>
      </c>
      <c r="I858">
        <v>0</v>
      </c>
      <c r="J858">
        <v>0</v>
      </c>
      <c r="K858">
        <v>0</v>
      </c>
      <c r="L858" s="3">
        <v>1.4949900000000001E-4</v>
      </c>
      <c r="M858">
        <v>1.5043558E-3</v>
      </c>
      <c r="N858">
        <v>4.2354615999999996E-3</v>
      </c>
      <c r="O858">
        <v>7.7918874999999997E-3</v>
      </c>
      <c r="P858">
        <v>1.10819944E-2</v>
      </c>
      <c r="Q858">
        <v>1.4303558399999999E-2</v>
      </c>
      <c r="R858">
        <v>0</v>
      </c>
      <c r="S858">
        <v>0</v>
      </c>
      <c r="T858">
        <v>0</v>
      </c>
      <c r="U858" t="s">
        <v>409</v>
      </c>
    </row>
    <row r="859" spans="1:21" x14ac:dyDescent="0.35">
      <c r="A859" t="s">
        <v>407</v>
      </c>
      <c r="B859" t="s">
        <v>25</v>
      </c>
      <c r="C859" t="str">
        <f>INDEX('GCAM Crosswalk'!M$5:M$36,MATCH(B859,'GCAM Crosswalk'!L$5:L$36,0))</f>
        <v>Central America and Caribbean</v>
      </c>
      <c r="D859" t="s">
        <v>271</v>
      </c>
      <c r="E859" t="str">
        <f>INDEX('GCAM Crosswalk'!J$5:J$111,MATCH(D859,'GCAM Crosswalk'!I$5:I$111,0))</f>
        <v>Industry</v>
      </c>
      <c r="F859" t="s">
        <v>411</v>
      </c>
      <c r="G859">
        <v>1.8172899999999999E-2</v>
      </c>
      <c r="H859">
        <v>2.3642799999999999E-2</v>
      </c>
      <c r="I859">
        <v>2.4444299999999999E-2</v>
      </c>
      <c r="J859">
        <v>2.4444299999999999E-2</v>
      </c>
      <c r="K859">
        <v>2.2481439999999998E-2</v>
      </c>
      <c r="L859">
        <v>2.53749699999999E-2</v>
      </c>
      <c r="M859">
        <v>2.8468429999999999E-2</v>
      </c>
      <c r="N859">
        <v>3.0956629999999999E-2</v>
      </c>
      <c r="O859">
        <v>3.2402210000000001E-2</v>
      </c>
      <c r="P859">
        <v>3.4083410999999897E-2</v>
      </c>
      <c r="Q859">
        <v>3.6393339999999899E-2</v>
      </c>
      <c r="R859">
        <v>0</v>
      </c>
      <c r="S859">
        <v>0</v>
      </c>
      <c r="T859">
        <v>0</v>
      </c>
      <c r="U859" t="s">
        <v>409</v>
      </c>
    </row>
    <row r="860" spans="1:21" x14ac:dyDescent="0.35">
      <c r="A860" t="s">
        <v>407</v>
      </c>
      <c r="B860" t="s">
        <v>25</v>
      </c>
      <c r="C860" t="str">
        <f>INDEX('GCAM Crosswalk'!M$5:M$36,MATCH(B860,'GCAM Crosswalk'!L$5:L$36,0))</f>
        <v>Central America and Caribbean</v>
      </c>
      <c r="D860" t="s">
        <v>325</v>
      </c>
      <c r="E860" t="str">
        <f>INDEX('GCAM Crosswalk'!J$5:J$111,MATCH(D860,'GCAM Crosswalk'!I$5:I$111,0))</f>
        <v>Residential</v>
      </c>
      <c r="F860" t="s">
        <v>225</v>
      </c>
      <c r="G860">
        <v>1.8047500000000001E-2</v>
      </c>
      <c r="H860">
        <v>3.4306700000000002E-2</v>
      </c>
      <c r="I860">
        <v>4.0421600000000002E-2</v>
      </c>
      <c r="J860">
        <v>4.5742499999999998E-2</v>
      </c>
      <c r="K860">
        <v>5.5592000000000003E-2</v>
      </c>
      <c r="L860">
        <v>6.5746429999999995E-2</v>
      </c>
      <c r="M860">
        <v>7.9751550000000004E-2</v>
      </c>
      <c r="N860">
        <v>9.5727679999999996E-2</v>
      </c>
      <c r="O860">
        <v>0.112826789999999</v>
      </c>
      <c r="P860">
        <v>0.13007783000000001</v>
      </c>
      <c r="Q860">
        <v>0.14620981999999999</v>
      </c>
      <c r="R860">
        <v>0</v>
      </c>
      <c r="S860">
        <v>0</v>
      </c>
      <c r="T860">
        <v>0</v>
      </c>
      <c r="U860" t="s">
        <v>409</v>
      </c>
    </row>
    <row r="861" spans="1:21" x14ac:dyDescent="0.35">
      <c r="A861" t="s">
        <v>407</v>
      </c>
      <c r="B861" t="s">
        <v>25</v>
      </c>
      <c r="C861" t="str">
        <f>INDEX('GCAM Crosswalk'!M$5:M$36,MATCH(B861,'GCAM Crosswalk'!L$5:L$36,0))</f>
        <v>Central America and Caribbean</v>
      </c>
      <c r="D861" t="s">
        <v>240</v>
      </c>
      <c r="E861" t="str">
        <f>INDEX('GCAM Crosswalk'!J$5:J$111,MATCH(D861,'GCAM Crosswalk'!I$5:I$111,0))</f>
        <v>Residential</v>
      </c>
      <c r="F861" t="s">
        <v>318</v>
      </c>
      <c r="G861" s="3">
        <v>3.6709299999999998E-4</v>
      </c>
      <c r="H861" s="3">
        <v>7.6360000000000002E-4</v>
      </c>
      <c r="I861" s="3">
        <v>8.97605E-4</v>
      </c>
      <c r="J861" s="3">
        <v>9.5350399999999998E-4</v>
      </c>
      <c r="K861">
        <v>1.1143489999999999E-3</v>
      </c>
      <c r="L861">
        <v>1.251954E-3</v>
      </c>
      <c r="M861">
        <v>1.358649E-3</v>
      </c>
      <c r="N861">
        <v>1.394415E-3</v>
      </c>
      <c r="O861">
        <v>1.3396129999999999E-3</v>
      </c>
      <c r="P861">
        <v>1.2636114999999999E-3</v>
      </c>
      <c r="Q861">
        <v>1.1752776E-3</v>
      </c>
      <c r="R861">
        <v>0</v>
      </c>
      <c r="S861">
        <v>0</v>
      </c>
      <c r="T861">
        <v>0</v>
      </c>
      <c r="U861" t="s">
        <v>409</v>
      </c>
    </row>
    <row r="862" spans="1:21" x14ac:dyDescent="0.35">
      <c r="A862" t="s">
        <v>407</v>
      </c>
      <c r="B862" t="s">
        <v>25</v>
      </c>
      <c r="C862" t="str">
        <f>INDEX('GCAM Crosswalk'!M$5:M$36,MATCH(B862,'GCAM Crosswalk'!L$5:L$36,0))</f>
        <v>Central America and Caribbean</v>
      </c>
      <c r="D862" t="s">
        <v>240</v>
      </c>
      <c r="E862" t="str">
        <f>INDEX('GCAM Crosswalk'!J$5:J$111,MATCH(D862,'GCAM Crosswalk'!I$5:I$111,0))</f>
        <v>Residential</v>
      </c>
      <c r="F862" t="s">
        <v>225</v>
      </c>
      <c r="G862" s="3">
        <v>4.8509099999999999E-4</v>
      </c>
      <c r="H862" s="3">
        <v>9.2210000000000002E-4</v>
      </c>
      <c r="I862">
        <v>1.0864099999999999E-3</v>
      </c>
      <c r="J862">
        <v>1.22941E-3</v>
      </c>
      <c r="K862">
        <v>1.5345020000000001E-3</v>
      </c>
      <c r="L862">
        <v>1.965386E-3</v>
      </c>
      <c r="M862">
        <v>2.5377830000000001E-3</v>
      </c>
      <c r="N862">
        <v>3.2844749999999998E-3</v>
      </c>
      <c r="O862">
        <v>4.0890359999999999E-3</v>
      </c>
      <c r="P862">
        <v>4.9291349999999899E-3</v>
      </c>
      <c r="Q862">
        <v>5.716362E-3</v>
      </c>
      <c r="R862">
        <v>0</v>
      </c>
      <c r="S862">
        <v>0</v>
      </c>
      <c r="T862">
        <v>0</v>
      </c>
      <c r="U862" t="s">
        <v>409</v>
      </c>
    </row>
    <row r="863" spans="1:21" x14ac:dyDescent="0.35">
      <c r="A863" t="s">
        <v>407</v>
      </c>
      <c r="B863" t="s">
        <v>25</v>
      </c>
      <c r="C863" t="str">
        <f>INDEX('GCAM Crosswalk'!M$5:M$36,MATCH(B863,'GCAM Crosswalk'!L$5:L$36,0))</f>
        <v>Central America and Caribbean</v>
      </c>
      <c r="D863" t="s">
        <v>240</v>
      </c>
      <c r="E863" t="str">
        <f>INDEX('GCAM Crosswalk'!J$5:J$111,MATCH(D863,'GCAM Crosswalk'!I$5:I$111,0))</f>
        <v>Residential</v>
      </c>
      <c r="F863" t="s">
        <v>408</v>
      </c>
      <c r="G863" s="3">
        <v>6.4998699999999998E-6</v>
      </c>
      <c r="H863" s="3">
        <v>1.9300000000000002E-5</v>
      </c>
      <c r="I863" s="3">
        <v>1.9400100000000001E-5</v>
      </c>
      <c r="J863" s="3">
        <v>1.8000100000000001E-5</v>
      </c>
      <c r="K863" s="3">
        <v>1.9717960000000001E-5</v>
      </c>
      <c r="L863" s="3">
        <v>2.1928899999999999E-5</v>
      </c>
      <c r="M863" s="3">
        <v>2.5162889999999999E-5</v>
      </c>
      <c r="N863" s="3">
        <v>2.925999E-5</v>
      </c>
      <c r="O863" s="3">
        <v>3.285524E-5</v>
      </c>
      <c r="P863" s="3">
        <v>3.5989199999999998E-5</v>
      </c>
      <c r="Q863" s="3">
        <v>3.7905938000000003E-5</v>
      </c>
      <c r="R863">
        <v>0</v>
      </c>
      <c r="S863">
        <v>0</v>
      </c>
      <c r="T863">
        <v>0</v>
      </c>
      <c r="U863" t="s">
        <v>409</v>
      </c>
    </row>
    <row r="864" spans="1:21" x14ac:dyDescent="0.35">
      <c r="A864" t="s">
        <v>407</v>
      </c>
      <c r="B864" t="s">
        <v>25</v>
      </c>
      <c r="C864" t="str">
        <f>INDEX('GCAM Crosswalk'!M$5:M$36,MATCH(B864,'GCAM Crosswalk'!L$5:L$36,0))</f>
        <v>Central America and Caribbean</v>
      </c>
      <c r="D864" t="s">
        <v>240</v>
      </c>
      <c r="E864" t="str">
        <f>INDEX('GCAM Crosswalk'!J$5:J$111,MATCH(D864,'GCAM Crosswalk'!I$5:I$111,0))</f>
        <v>Residential</v>
      </c>
      <c r="F864" t="s">
        <v>410</v>
      </c>
      <c r="G864">
        <v>0</v>
      </c>
      <c r="H864">
        <v>0</v>
      </c>
      <c r="I864">
        <v>0</v>
      </c>
      <c r="J864">
        <v>0</v>
      </c>
      <c r="K864">
        <v>0</v>
      </c>
      <c r="L864" s="3">
        <v>7.7080900000000004E-10</v>
      </c>
      <c r="M864" s="3">
        <v>1.5366399999999999E-8</v>
      </c>
      <c r="N864" s="3">
        <v>3.16595E-8</v>
      </c>
      <c r="O864" s="3">
        <v>4.8263199999999998E-8</v>
      </c>
      <c r="P864" s="3">
        <v>6.8027500000000005E-8</v>
      </c>
      <c r="Q864" s="3">
        <v>8.4661299999999996E-8</v>
      </c>
      <c r="R864">
        <v>0</v>
      </c>
      <c r="S864">
        <v>0</v>
      </c>
      <c r="T864">
        <v>0</v>
      </c>
      <c r="U864" t="s">
        <v>409</v>
      </c>
    </row>
    <row r="865" spans="1:21" x14ac:dyDescent="0.35">
      <c r="A865" t="s">
        <v>407</v>
      </c>
      <c r="B865" t="s">
        <v>25</v>
      </c>
      <c r="C865" t="str">
        <f>INDEX('GCAM Crosswalk'!M$5:M$36,MATCH(B865,'GCAM Crosswalk'!L$5:L$36,0))</f>
        <v>Central America and Caribbean</v>
      </c>
      <c r="D865" t="s">
        <v>240</v>
      </c>
      <c r="E865" t="str">
        <f>INDEX('GCAM Crosswalk'!J$5:J$111,MATCH(D865,'GCAM Crosswalk'!I$5:I$111,0))</f>
        <v>Residential</v>
      </c>
      <c r="F865" t="s">
        <v>411</v>
      </c>
      <c r="G865">
        <v>2.81015E-3</v>
      </c>
      <c r="H865">
        <v>2.4727999999999998E-3</v>
      </c>
      <c r="I865">
        <v>1.82511E-3</v>
      </c>
      <c r="J865">
        <v>2.1054099999999998E-3</v>
      </c>
      <c r="K865">
        <v>2.1418309999999999E-3</v>
      </c>
      <c r="L865">
        <v>2.2652150000000001E-3</v>
      </c>
      <c r="M865">
        <v>2.4347199999999901E-3</v>
      </c>
      <c r="N865">
        <v>2.6842279999999999E-3</v>
      </c>
      <c r="O865">
        <v>2.9305959999999902E-3</v>
      </c>
      <c r="P865">
        <v>3.1827061E-3</v>
      </c>
      <c r="Q865">
        <v>3.4181604999999901E-3</v>
      </c>
      <c r="R865">
        <v>0</v>
      </c>
      <c r="S865">
        <v>0</v>
      </c>
      <c r="T865">
        <v>0</v>
      </c>
      <c r="U865" t="s">
        <v>409</v>
      </c>
    </row>
    <row r="866" spans="1:21" x14ac:dyDescent="0.35">
      <c r="A866" t="s">
        <v>407</v>
      </c>
      <c r="B866" t="s">
        <v>25</v>
      </c>
      <c r="C866" t="str">
        <f>INDEX('GCAM Crosswalk'!M$5:M$36,MATCH(B866,'GCAM Crosswalk'!L$5:L$36,0))</f>
        <v>Central America and Caribbean</v>
      </c>
      <c r="D866" t="s">
        <v>240</v>
      </c>
      <c r="E866" t="str">
        <f>INDEX('GCAM Crosswalk'!J$5:J$111,MATCH(D866,'GCAM Crosswalk'!I$5:I$111,0))</f>
        <v>Residential</v>
      </c>
      <c r="F866" t="s">
        <v>413</v>
      </c>
      <c r="G866">
        <v>1.57536E-2</v>
      </c>
      <c r="H866">
        <v>1.7494200000000001E-2</v>
      </c>
      <c r="I866">
        <v>2.2182799999999999E-2</v>
      </c>
      <c r="J866">
        <v>2.3925600000000002E-2</v>
      </c>
      <c r="K866">
        <v>2.4660419999999999E-2</v>
      </c>
      <c r="L866">
        <v>2.5310659999999999E-2</v>
      </c>
      <c r="M866">
        <v>2.532688E-2</v>
      </c>
      <c r="N866">
        <v>2.4614480000000001E-2</v>
      </c>
      <c r="O866">
        <v>2.249307E-2</v>
      </c>
      <c r="P866">
        <v>1.962508E-2</v>
      </c>
      <c r="Q866">
        <v>1.6488567999999999E-2</v>
      </c>
      <c r="R866">
        <v>0</v>
      </c>
      <c r="S866">
        <v>0</v>
      </c>
      <c r="T866">
        <v>0</v>
      </c>
      <c r="U866" t="s">
        <v>409</v>
      </c>
    </row>
    <row r="867" spans="1:21" x14ac:dyDescent="0.35">
      <c r="A867" t="s">
        <v>407</v>
      </c>
      <c r="B867" t="s">
        <v>25</v>
      </c>
      <c r="C867" t="str">
        <f>INDEX('GCAM Crosswalk'!M$5:M$36,MATCH(B867,'GCAM Crosswalk'!L$5:L$36,0))</f>
        <v>Central America and Caribbean</v>
      </c>
      <c r="D867" t="s">
        <v>326</v>
      </c>
      <c r="E867" t="str">
        <f>INDEX('GCAM Crosswalk'!J$5:J$111,MATCH(D867,'GCAM Crosswalk'!I$5:I$111,0))</f>
        <v>Residential</v>
      </c>
      <c r="F867" t="s">
        <v>318</v>
      </c>
      <c r="G867">
        <v>1.5809199999999999E-2</v>
      </c>
      <c r="H867">
        <v>3.2885699999999997E-2</v>
      </c>
      <c r="I867">
        <v>3.86547E-2</v>
      </c>
      <c r="J867">
        <v>4.1064299999999998E-2</v>
      </c>
      <c r="K867">
        <v>4.4464879999999998E-2</v>
      </c>
      <c r="L867">
        <v>5.0638049999999997E-2</v>
      </c>
      <c r="M867">
        <v>5.7951219999999998E-2</v>
      </c>
      <c r="N867">
        <v>6.259141E-2</v>
      </c>
      <c r="O867">
        <v>6.3263449999999999E-2</v>
      </c>
      <c r="P867">
        <v>6.0059561999999997E-2</v>
      </c>
      <c r="Q867">
        <v>5.6172079999999999E-2</v>
      </c>
      <c r="R867">
        <v>0</v>
      </c>
      <c r="S867">
        <v>0</v>
      </c>
      <c r="T867">
        <v>0</v>
      </c>
      <c r="U867" t="s">
        <v>409</v>
      </c>
    </row>
    <row r="868" spans="1:21" x14ac:dyDescent="0.35">
      <c r="A868" t="s">
        <v>407</v>
      </c>
      <c r="B868" t="s">
        <v>25</v>
      </c>
      <c r="C868" t="str">
        <f>INDEX('GCAM Crosswalk'!M$5:M$36,MATCH(B868,'GCAM Crosswalk'!L$5:L$36,0))</f>
        <v>Central America and Caribbean</v>
      </c>
      <c r="D868" t="s">
        <v>326</v>
      </c>
      <c r="E868" t="str">
        <f>INDEX('GCAM Crosswalk'!J$5:J$111,MATCH(D868,'GCAM Crosswalk'!I$5:I$111,0))</f>
        <v>Residential</v>
      </c>
      <c r="F868" t="s">
        <v>339</v>
      </c>
      <c r="G868" s="3">
        <v>8.6299999999999997E-5</v>
      </c>
      <c r="H868" s="3">
        <v>8.7100000000000003E-5</v>
      </c>
      <c r="I868" s="3">
        <v>8.7399999999999997E-5</v>
      </c>
      <c r="J868" s="3">
        <v>5.8E-5</v>
      </c>
      <c r="K868" s="3">
        <v>6.2142950000000001E-5</v>
      </c>
      <c r="L868" s="3">
        <v>6.6806169999999995E-5</v>
      </c>
      <c r="M868" s="3">
        <v>7.0189499999999996E-5</v>
      </c>
      <c r="N868" s="3">
        <v>6.9928709999999994E-5</v>
      </c>
      <c r="O868" s="3">
        <v>6.8528209999999898E-5</v>
      </c>
      <c r="P868" s="3">
        <v>6.5130369999999994E-5</v>
      </c>
      <c r="Q868" s="3">
        <v>6.3193859999999995E-5</v>
      </c>
      <c r="R868">
        <v>0</v>
      </c>
      <c r="S868">
        <v>0</v>
      </c>
      <c r="T868">
        <v>0</v>
      </c>
      <c r="U868" t="s">
        <v>409</v>
      </c>
    </row>
    <row r="869" spans="1:21" x14ac:dyDescent="0.35">
      <c r="A869" t="s">
        <v>407</v>
      </c>
      <c r="B869" t="s">
        <v>25</v>
      </c>
      <c r="C869" t="str">
        <f>INDEX('GCAM Crosswalk'!M$5:M$36,MATCH(B869,'GCAM Crosswalk'!L$5:L$36,0))</f>
        <v>Central America and Caribbean</v>
      </c>
      <c r="D869" t="s">
        <v>326</v>
      </c>
      <c r="E869" t="str">
        <f>INDEX('GCAM Crosswalk'!J$5:J$111,MATCH(D869,'GCAM Crosswalk'!I$5:I$111,0))</f>
        <v>Residential</v>
      </c>
      <c r="F869" t="s">
        <v>225</v>
      </c>
      <c r="G869">
        <v>3.8041699999999998E-2</v>
      </c>
      <c r="H869">
        <v>7.2313799999999998E-2</v>
      </c>
      <c r="I869">
        <v>8.5203200000000007E-2</v>
      </c>
      <c r="J869">
        <v>9.6418799999999999E-2</v>
      </c>
      <c r="K869">
        <v>0.1144274</v>
      </c>
      <c r="L869">
        <v>0.15185789999999999</v>
      </c>
      <c r="M869">
        <v>0.21614359999999999</v>
      </c>
      <c r="N869">
        <v>0.30135709999999999</v>
      </c>
      <c r="O869">
        <v>0.39278436999999999</v>
      </c>
      <c r="P869">
        <v>0.48790242</v>
      </c>
      <c r="Q869">
        <v>0.57226211999999999</v>
      </c>
      <c r="R869">
        <v>0</v>
      </c>
      <c r="S869">
        <v>0</v>
      </c>
      <c r="T869">
        <v>0</v>
      </c>
      <c r="U869" t="s">
        <v>409</v>
      </c>
    </row>
    <row r="870" spans="1:21" x14ac:dyDescent="0.35">
      <c r="A870" t="s">
        <v>407</v>
      </c>
      <c r="B870" t="s">
        <v>25</v>
      </c>
      <c r="C870" t="str">
        <f>INDEX('GCAM Crosswalk'!M$5:M$36,MATCH(B870,'GCAM Crosswalk'!L$5:L$36,0))</f>
        <v>Central America and Caribbean</v>
      </c>
      <c r="D870" t="s">
        <v>326</v>
      </c>
      <c r="E870" t="str">
        <f>INDEX('GCAM Crosswalk'!J$5:J$111,MATCH(D870,'GCAM Crosswalk'!I$5:I$111,0))</f>
        <v>Residential</v>
      </c>
      <c r="F870" t="s">
        <v>408</v>
      </c>
      <c r="G870">
        <v>1.9373999999999999E-3</v>
      </c>
      <c r="H870">
        <v>5.7317999999999996E-3</v>
      </c>
      <c r="I870">
        <v>5.7736999999999997E-3</v>
      </c>
      <c r="J870">
        <v>5.3562000000000002E-3</v>
      </c>
      <c r="K870">
        <v>5.8506610000000001E-3</v>
      </c>
      <c r="L870">
        <v>6.5631849999999896E-3</v>
      </c>
      <c r="M870">
        <v>7.7945030000000004E-3</v>
      </c>
      <c r="N870">
        <v>9.2850550000000004E-3</v>
      </c>
      <c r="O870">
        <v>1.07214399999999E-2</v>
      </c>
      <c r="P870">
        <v>1.1995107E-2</v>
      </c>
      <c r="Q870">
        <v>1.2927575E-2</v>
      </c>
      <c r="R870">
        <v>0</v>
      </c>
      <c r="S870">
        <v>0</v>
      </c>
      <c r="T870">
        <v>0</v>
      </c>
      <c r="U870" t="s">
        <v>409</v>
      </c>
    </row>
    <row r="871" spans="1:21" x14ac:dyDescent="0.35">
      <c r="A871" t="s">
        <v>407</v>
      </c>
      <c r="B871" t="s">
        <v>25</v>
      </c>
      <c r="C871" t="str">
        <f>INDEX('GCAM Crosswalk'!M$5:M$36,MATCH(B871,'GCAM Crosswalk'!L$5:L$36,0))</f>
        <v>Central America and Caribbean</v>
      </c>
      <c r="D871" t="s">
        <v>326</v>
      </c>
      <c r="E871" t="str">
        <f>INDEX('GCAM Crosswalk'!J$5:J$111,MATCH(D871,'GCAM Crosswalk'!I$5:I$111,0))</f>
        <v>Residential</v>
      </c>
      <c r="F871" t="s">
        <v>410</v>
      </c>
      <c r="G871">
        <v>0</v>
      </c>
      <c r="H871">
        <v>0</v>
      </c>
      <c r="I871">
        <v>0</v>
      </c>
      <c r="J871">
        <v>0</v>
      </c>
      <c r="K871">
        <v>0</v>
      </c>
      <c r="L871" s="3">
        <v>4.5268099999999998E-7</v>
      </c>
      <c r="M871" s="3">
        <v>1.06727E-5</v>
      </c>
      <c r="N871" s="3">
        <v>2.2677899999999998E-5</v>
      </c>
      <c r="O871" s="3">
        <v>3.2959300000000001E-5</v>
      </c>
      <c r="P871" s="3">
        <v>4.5789099999999998E-5</v>
      </c>
      <c r="Q871" s="3">
        <v>5.4344200000000001E-5</v>
      </c>
      <c r="R871">
        <v>0</v>
      </c>
      <c r="S871">
        <v>0</v>
      </c>
      <c r="T871">
        <v>0</v>
      </c>
      <c r="U871" t="s">
        <v>409</v>
      </c>
    </row>
    <row r="872" spans="1:21" x14ac:dyDescent="0.35">
      <c r="A872" t="s">
        <v>407</v>
      </c>
      <c r="B872" t="s">
        <v>25</v>
      </c>
      <c r="C872" t="str">
        <f>INDEX('GCAM Crosswalk'!M$5:M$36,MATCH(B872,'GCAM Crosswalk'!L$5:L$36,0))</f>
        <v>Central America and Caribbean</v>
      </c>
      <c r="D872" t="s">
        <v>326</v>
      </c>
      <c r="E872" t="str">
        <f>INDEX('GCAM Crosswalk'!J$5:J$111,MATCH(D872,'GCAM Crosswalk'!I$5:I$111,0))</f>
        <v>Residential</v>
      </c>
      <c r="F872" t="s">
        <v>411</v>
      </c>
      <c r="G872">
        <v>0.119308</v>
      </c>
      <c r="H872">
        <v>0.10498499999999999</v>
      </c>
      <c r="I872">
        <v>7.7487399999999998E-2</v>
      </c>
      <c r="J872">
        <v>8.9386499999999994E-2</v>
      </c>
      <c r="K872">
        <v>9.2633469999999996E-2</v>
      </c>
      <c r="L872">
        <v>9.5422759999999995E-2</v>
      </c>
      <c r="M872">
        <v>9.3881469999999995E-2</v>
      </c>
      <c r="N872">
        <v>8.7394299999999994E-2</v>
      </c>
      <c r="O872">
        <v>8.1417889999999896E-2</v>
      </c>
      <c r="P872">
        <v>7.4887419999999996E-2</v>
      </c>
      <c r="Q872">
        <v>7.3677039999999999E-2</v>
      </c>
      <c r="R872">
        <v>0</v>
      </c>
      <c r="S872">
        <v>0</v>
      </c>
      <c r="T872">
        <v>0</v>
      </c>
      <c r="U872" t="s">
        <v>409</v>
      </c>
    </row>
    <row r="873" spans="1:21" x14ac:dyDescent="0.35">
      <c r="A873" t="s">
        <v>407</v>
      </c>
      <c r="B873" t="s">
        <v>25</v>
      </c>
      <c r="C873" t="str">
        <f>INDEX('GCAM Crosswalk'!M$5:M$36,MATCH(B873,'GCAM Crosswalk'!L$5:L$36,0))</f>
        <v>Central America and Caribbean</v>
      </c>
      <c r="D873" t="s">
        <v>326</v>
      </c>
      <c r="E873" t="str">
        <f>INDEX('GCAM Crosswalk'!J$5:J$111,MATCH(D873,'GCAM Crosswalk'!I$5:I$111,0))</f>
        <v>Residential</v>
      </c>
      <c r="F873" t="s">
        <v>413</v>
      </c>
      <c r="G873">
        <v>0.28779900000000003</v>
      </c>
      <c r="H873">
        <v>0.31959100000000001</v>
      </c>
      <c r="I873">
        <v>0.40524199999999999</v>
      </c>
      <c r="J873">
        <v>0.437079</v>
      </c>
      <c r="K873">
        <v>0.46033399999999902</v>
      </c>
      <c r="L873">
        <v>0.47195209999999999</v>
      </c>
      <c r="M873">
        <v>0.45632260000000002</v>
      </c>
      <c r="N873">
        <v>0.40920339999999999</v>
      </c>
      <c r="O873">
        <v>0.35607269999999902</v>
      </c>
      <c r="P873">
        <v>0.29770899000000001</v>
      </c>
      <c r="Q873">
        <v>0.2669512</v>
      </c>
      <c r="R873">
        <v>0</v>
      </c>
      <c r="S873">
        <v>0</v>
      </c>
      <c r="T873">
        <v>0</v>
      </c>
      <c r="U873" t="s">
        <v>409</v>
      </c>
    </row>
    <row r="874" spans="1:21" x14ac:dyDescent="0.35">
      <c r="A874" t="s">
        <v>407</v>
      </c>
      <c r="B874" t="s">
        <v>25</v>
      </c>
      <c r="C874" t="str">
        <f>INDEX('GCAM Crosswalk'!M$5:M$36,MATCH(B874,'GCAM Crosswalk'!L$5:L$36,0))</f>
        <v>Central America and Caribbean</v>
      </c>
      <c r="D874" t="s">
        <v>251</v>
      </c>
      <c r="E874" t="str">
        <f>INDEX('GCAM Crosswalk'!J$5:J$111,MATCH(D874,'GCAM Crosswalk'!I$5:I$111,0))</f>
        <v>International Aviation</v>
      </c>
      <c r="F874" t="s">
        <v>225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3">
        <v>3.0507999999999998E-8</v>
      </c>
      <c r="O874" s="3">
        <v>2.92797E-7</v>
      </c>
      <c r="P874" s="3">
        <v>2.6499799999999999E-6</v>
      </c>
      <c r="Q874" s="3">
        <v>2.2016499999999998E-5</v>
      </c>
      <c r="R874">
        <v>0</v>
      </c>
      <c r="S874">
        <v>0</v>
      </c>
      <c r="T874">
        <v>0</v>
      </c>
      <c r="U874" t="s">
        <v>409</v>
      </c>
    </row>
    <row r="875" spans="1:21" x14ac:dyDescent="0.35">
      <c r="A875" t="s">
        <v>407</v>
      </c>
      <c r="B875" t="s">
        <v>25</v>
      </c>
      <c r="C875" t="str">
        <f>INDEX('GCAM Crosswalk'!M$5:M$36,MATCH(B875,'GCAM Crosswalk'!L$5:L$36,0))</f>
        <v>Central America and Caribbean</v>
      </c>
      <c r="D875" t="s">
        <v>251</v>
      </c>
      <c r="E875" t="str">
        <f>INDEX('GCAM Crosswalk'!J$5:J$111,MATCH(D875,'GCAM Crosswalk'!I$5:I$111,0))</f>
        <v>International Aviation</v>
      </c>
      <c r="F875" t="s">
        <v>410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3">
        <v>4.6887199999999999E-8</v>
      </c>
      <c r="O875" s="3">
        <v>1.0499000000000001E-6</v>
      </c>
      <c r="P875" s="3">
        <v>1.7563799999999999E-5</v>
      </c>
      <c r="Q875" s="3">
        <v>2.1507300000000001E-4</v>
      </c>
      <c r="R875">
        <v>0</v>
      </c>
      <c r="S875">
        <v>0</v>
      </c>
      <c r="T875">
        <v>0</v>
      </c>
      <c r="U875" t="s">
        <v>409</v>
      </c>
    </row>
    <row r="876" spans="1:21" x14ac:dyDescent="0.35">
      <c r="A876" t="s">
        <v>407</v>
      </c>
      <c r="B876" t="s">
        <v>25</v>
      </c>
      <c r="C876" t="str">
        <f>INDEX('GCAM Crosswalk'!M$5:M$36,MATCH(B876,'GCAM Crosswalk'!L$5:L$36,0))</f>
        <v>Central America and Caribbean</v>
      </c>
      <c r="D876" t="s">
        <v>251</v>
      </c>
      <c r="E876" t="str">
        <f>INDEX('GCAM Crosswalk'!J$5:J$111,MATCH(D876,'GCAM Crosswalk'!I$5:I$111,0))</f>
        <v>International Aviation</v>
      </c>
      <c r="F876" t="s">
        <v>411</v>
      </c>
      <c r="G876">
        <v>3.25446E-2</v>
      </c>
      <c r="H876">
        <v>6.6253599999999996E-2</v>
      </c>
      <c r="I876">
        <v>7.1727799999999994E-2</v>
      </c>
      <c r="J876">
        <v>8.0032199999999998E-2</v>
      </c>
      <c r="K876">
        <v>8.6414400000000002E-2</v>
      </c>
      <c r="L876">
        <v>9.4274999999999998E-2</v>
      </c>
      <c r="M876">
        <v>0.10931299999999999</v>
      </c>
      <c r="N876">
        <v>0.126919</v>
      </c>
      <c r="O876">
        <v>0.153446</v>
      </c>
      <c r="P876">
        <v>0.18188499999999999</v>
      </c>
      <c r="Q876">
        <v>0.21085100000000001</v>
      </c>
      <c r="R876">
        <v>0</v>
      </c>
      <c r="S876">
        <v>0</v>
      </c>
      <c r="T876">
        <v>0</v>
      </c>
      <c r="U876" t="s">
        <v>409</v>
      </c>
    </row>
    <row r="877" spans="1:21" x14ac:dyDescent="0.35">
      <c r="A877" t="s">
        <v>407</v>
      </c>
      <c r="B877" t="s">
        <v>25</v>
      </c>
      <c r="C877" t="str">
        <f>INDEX('GCAM Crosswalk'!M$5:M$36,MATCH(B877,'GCAM Crosswalk'!L$5:L$36,0))</f>
        <v>Central America and Caribbean</v>
      </c>
      <c r="D877" t="s">
        <v>254</v>
      </c>
      <c r="E877" t="str">
        <f>INDEX('GCAM Crosswalk'!J$5:J$111,MATCH(D877,'GCAM Crosswalk'!I$5:I$111,0))</f>
        <v>Transportation</v>
      </c>
      <c r="F877" t="s">
        <v>225</v>
      </c>
      <c r="G877" s="3">
        <v>1.05796E-4</v>
      </c>
      <c r="H877" s="3">
        <v>4.5779000000000002E-4</v>
      </c>
      <c r="I877" s="3">
        <v>2.8239399999999999E-4</v>
      </c>
      <c r="J877" s="3">
        <v>3.7609200000000002E-4</v>
      </c>
      <c r="K877" s="3">
        <v>4.4780599999999997E-4</v>
      </c>
      <c r="L877" s="3">
        <v>5.0709979999999995E-4</v>
      </c>
      <c r="M877" s="3">
        <v>6.6017399999999905E-4</v>
      </c>
      <c r="N877" s="3">
        <v>8.4903864999999999E-4</v>
      </c>
      <c r="O877">
        <v>1.0299035099999999E-3</v>
      </c>
      <c r="P877">
        <v>1.2125605999999899E-3</v>
      </c>
      <c r="Q877">
        <v>1.4249778999999899E-3</v>
      </c>
      <c r="R877">
        <v>0</v>
      </c>
      <c r="S877">
        <v>0</v>
      </c>
      <c r="T877">
        <v>0</v>
      </c>
      <c r="U877" t="s">
        <v>409</v>
      </c>
    </row>
    <row r="878" spans="1:21" x14ac:dyDescent="0.35">
      <c r="A878" t="s">
        <v>407</v>
      </c>
      <c r="B878" t="s">
        <v>25</v>
      </c>
      <c r="C878" t="str">
        <f>INDEX('GCAM Crosswalk'!M$5:M$36,MATCH(B878,'GCAM Crosswalk'!L$5:L$36,0))</f>
        <v>Central America and Caribbean</v>
      </c>
      <c r="D878" t="s">
        <v>254</v>
      </c>
      <c r="E878" t="str">
        <f>INDEX('GCAM Crosswalk'!J$5:J$111,MATCH(D878,'GCAM Crosswalk'!I$5:I$111,0))</f>
        <v>Transportation</v>
      </c>
      <c r="F878" t="s">
        <v>410</v>
      </c>
      <c r="G878">
        <v>0</v>
      </c>
      <c r="H878">
        <v>0</v>
      </c>
      <c r="I878">
        <v>0</v>
      </c>
      <c r="J878">
        <v>0</v>
      </c>
      <c r="K878">
        <v>0</v>
      </c>
      <c r="L878" s="3">
        <v>8.8904899999999996E-5</v>
      </c>
      <c r="M878" s="3">
        <v>3.7008400000000002E-4</v>
      </c>
      <c r="N878" s="3">
        <v>8.217233E-4</v>
      </c>
      <c r="O878">
        <v>1.1577718E-3</v>
      </c>
      <c r="P878">
        <v>1.4202218E-3</v>
      </c>
      <c r="Q878">
        <v>1.706609E-3</v>
      </c>
      <c r="R878">
        <v>0</v>
      </c>
      <c r="S878">
        <v>0</v>
      </c>
      <c r="T878">
        <v>0</v>
      </c>
      <c r="U878" t="s">
        <v>409</v>
      </c>
    </row>
    <row r="879" spans="1:21" x14ac:dyDescent="0.35">
      <c r="A879" t="s">
        <v>407</v>
      </c>
      <c r="B879" t="s">
        <v>25</v>
      </c>
      <c r="C879" t="str">
        <f>INDEX('GCAM Crosswalk'!M$5:M$36,MATCH(B879,'GCAM Crosswalk'!L$5:L$36,0))</f>
        <v>Central America and Caribbean</v>
      </c>
      <c r="D879" t="s">
        <v>254</v>
      </c>
      <c r="E879" t="str">
        <f>INDEX('GCAM Crosswalk'!J$5:J$111,MATCH(D879,'GCAM Crosswalk'!I$5:I$111,0))</f>
        <v>Transportation</v>
      </c>
      <c r="F879" t="s">
        <v>411</v>
      </c>
      <c r="G879">
        <v>1.11151799999999E-2</v>
      </c>
      <c r="H879">
        <v>5.4570799999999996E-3</v>
      </c>
      <c r="I879">
        <v>6.5277699999999996E-3</v>
      </c>
      <c r="J879">
        <v>7.6777299999999998E-3</v>
      </c>
      <c r="K879">
        <v>7.7890490000000001E-3</v>
      </c>
      <c r="L879">
        <v>8.3347159999999903E-3</v>
      </c>
      <c r="M879">
        <v>8.7993759999999994E-3</v>
      </c>
      <c r="N879">
        <v>9.2282900000000001E-3</v>
      </c>
      <c r="O879">
        <v>1.0060700000000001E-2</v>
      </c>
      <c r="P879">
        <v>1.1298600000000001E-2</v>
      </c>
      <c r="Q879">
        <v>1.2616499999999999E-2</v>
      </c>
      <c r="R879">
        <v>0</v>
      </c>
      <c r="S879">
        <v>0</v>
      </c>
      <c r="T879">
        <v>0</v>
      </c>
      <c r="U879" t="s">
        <v>409</v>
      </c>
    </row>
    <row r="880" spans="1:21" x14ac:dyDescent="0.35">
      <c r="A880" t="s">
        <v>407</v>
      </c>
      <c r="B880" t="s">
        <v>25</v>
      </c>
      <c r="C880" t="str">
        <f>INDEX('GCAM Crosswalk'!M$5:M$36,MATCH(B880,'GCAM Crosswalk'!L$5:L$36,0))</f>
        <v>Central America and Caribbean</v>
      </c>
      <c r="D880" t="s">
        <v>257</v>
      </c>
      <c r="E880" t="str">
        <f>INDEX('GCAM Crosswalk'!J$5:J$111,MATCH(D880,'GCAM Crosswalk'!I$5:I$111,0))</f>
        <v>Transportation</v>
      </c>
      <c r="F880" t="s">
        <v>225</v>
      </c>
      <c r="G880">
        <v>0</v>
      </c>
      <c r="H880">
        <v>0</v>
      </c>
      <c r="I880">
        <v>0</v>
      </c>
      <c r="J880">
        <v>0</v>
      </c>
      <c r="K880">
        <v>1.3310360000000001E-3</v>
      </c>
      <c r="L880">
        <v>4.3026329139999996E-3</v>
      </c>
      <c r="M880">
        <v>1.34632303880119E-2</v>
      </c>
      <c r="N880">
        <v>3.0068007570164999E-2</v>
      </c>
      <c r="O880">
        <v>4.8705220647507999E-2</v>
      </c>
      <c r="P880">
        <v>6.7621439375549999E-2</v>
      </c>
      <c r="Q880">
        <v>9.4215099893900006E-2</v>
      </c>
      <c r="R880">
        <v>0</v>
      </c>
      <c r="S880">
        <v>0</v>
      </c>
      <c r="T880">
        <v>0</v>
      </c>
      <c r="U880" t="s">
        <v>409</v>
      </c>
    </row>
    <row r="881" spans="1:21" x14ac:dyDescent="0.35">
      <c r="A881" t="s">
        <v>407</v>
      </c>
      <c r="B881" t="s">
        <v>25</v>
      </c>
      <c r="C881" t="str">
        <f>INDEX('GCAM Crosswalk'!M$5:M$36,MATCH(B881,'GCAM Crosswalk'!L$5:L$36,0))</f>
        <v>Central America and Caribbean</v>
      </c>
      <c r="D881" t="s">
        <v>257</v>
      </c>
      <c r="E881" t="str">
        <f>INDEX('GCAM Crosswalk'!J$5:J$111,MATCH(D881,'GCAM Crosswalk'!I$5:I$111,0))</f>
        <v>Transportation</v>
      </c>
      <c r="F881" t="s">
        <v>410</v>
      </c>
      <c r="G881">
        <v>0</v>
      </c>
      <c r="H881">
        <v>0</v>
      </c>
      <c r="I881">
        <v>0</v>
      </c>
      <c r="J881">
        <v>0</v>
      </c>
      <c r="K881">
        <v>0</v>
      </c>
      <c r="L881" s="3">
        <v>4.0399673000000001E-4</v>
      </c>
      <c r="M881">
        <v>3.37585488989E-3</v>
      </c>
      <c r="N881">
        <v>9.3944636763799994E-3</v>
      </c>
      <c r="O881">
        <v>1.606319696146E-2</v>
      </c>
      <c r="P881">
        <v>2.2566472861000001E-2</v>
      </c>
      <c r="Q881">
        <v>2.9154616437E-2</v>
      </c>
      <c r="R881">
        <v>0</v>
      </c>
      <c r="S881">
        <v>0</v>
      </c>
      <c r="T881">
        <v>0</v>
      </c>
      <c r="U881" t="s">
        <v>409</v>
      </c>
    </row>
    <row r="882" spans="1:21" x14ac:dyDescent="0.35">
      <c r="A882" t="s">
        <v>407</v>
      </c>
      <c r="B882" t="s">
        <v>25</v>
      </c>
      <c r="C882" t="str">
        <f>INDEX('GCAM Crosswalk'!M$5:M$36,MATCH(B882,'GCAM Crosswalk'!L$5:L$36,0))</f>
        <v>Central America and Caribbean</v>
      </c>
      <c r="D882" t="s">
        <v>257</v>
      </c>
      <c r="E882" t="str">
        <f>INDEX('GCAM Crosswalk'!J$5:J$111,MATCH(D882,'GCAM Crosswalk'!I$5:I$111,0))</f>
        <v>Transportation</v>
      </c>
      <c r="F882" t="s">
        <v>411</v>
      </c>
      <c r="G882">
        <v>0.119717899999999</v>
      </c>
      <c r="H882">
        <v>0.22403609999999999</v>
      </c>
      <c r="I882">
        <v>0.24820609999999901</v>
      </c>
      <c r="J882">
        <v>0.28865019999999902</v>
      </c>
      <c r="K882">
        <v>0.30871658000000002</v>
      </c>
      <c r="L882">
        <v>0.345851156892999</v>
      </c>
      <c r="M882">
        <v>0.38976518497599999</v>
      </c>
      <c r="N882">
        <v>0.4280826180606</v>
      </c>
      <c r="O882">
        <v>0.47279806686999998</v>
      </c>
      <c r="P882">
        <v>0.52779359482199995</v>
      </c>
      <c r="Q882">
        <v>0.57342065010999999</v>
      </c>
      <c r="R882">
        <v>0</v>
      </c>
      <c r="S882">
        <v>0</v>
      </c>
      <c r="T882">
        <v>0</v>
      </c>
      <c r="U882" t="s">
        <v>409</v>
      </c>
    </row>
    <row r="883" spans="1:21" x14ac:dyDescent="0.35">
      <c r="A883" t="s">
        <v>407</v>
      </c>
      <c r="B883" t="s">
        <v>25</v>
      </c>
      <c r="C883" t="str">
        <f>INDEX('GCAM Crosswalk'!M$5:M$36,MATCH(B883,'GCAM Crosswalk'!L$5:L$36,0))</f>
        <v>Central America and Caribbean</v>
      </c>
      <c r="D883" t="s">
        <v>259</v>
      </c>
      <c r="E883" t="str">
        <f>INDEX('GCAM Crosswalk'!J$5:J$111,MATCH(D883,'GCAM Crosswalk'!I$5:I$111,0))</f>
        <v>Transportation</v>
      </c>
      <c r="F883" t="s">
        <v>225</v>
      </c>
      <c r="G883" s="3">
        <v>2.6969899999999998E-4</v>
      </c>
      <c r="H883">
        <v>1.16949999E-3</v>
      </c>
      <c r="I883" s="3">
        <v>7.1989799999999996E-4</v>
      </c>
      <c r="J883" s="3">
        <v>9.58697E-4</v>
      </c>
      <c r="K883">
        <v>1.1798934100000001E-3</v>
      </c>
      <c r="L883">
        <v>1.4393578100000001E-3</v>
      </c>
      <c r="M883">
        <v>1.8943900700000001E-3</v>
      </c>
      <c r="N883">
        <v>2.7502409E-3</v>
      </c>
      <c r="O883">
        <v>4.0145182E-3</v>
      </c>
      <c r="P883">
        <v>6.3500980000000002E-3</v>
      </c>
      <c r="Q883">
        <v>1.0980873299999999E-2</v>
      </c>
      <c r="R883">
        <v>0</v>
      </c>
      <c r="S883">
        <v>0</v>
      </c>
      <c r="T883">
        <v>0</v>
      </c>
      <c r="U883" t="s">
        <v>409</v>
      </c>
    </row>
    <row r="884" spans="1:21" x14ac:dyDescent="0.35">
      <c r="A884" t="s">
        <v>407</v>
      </c>
      <c r="B884" t="s">
        <v>25</v>
      </c>
      <c r="C884" t="str">
        <f>INDEX('GCAM Crosswalk'!M$5:M$36,MATCH(B884,'GCAM Crosswalk'!L$5:L$36,0))</f>
        <v>Central America and Caribbean</v>
      </c>
      <c r="D884" t="s">
        <v>259</v>
      </c>
      <c r="E884" t="str">
        <f>INDEX('GCAM Crosswalk'!J$5:J$111,MATCH(D884,'GCAM Crosswalk'!I$5:I$111,0))</f>
        <v>Transportation</v>
      </c>
      <c r="F884" t="s">
        <v>410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3">
        <v>1.01776E-4</v>
      </c>
      <c r="O884" s="3">
        <v>3.88596E-4</v>
      </c>
      <c r="P884">
        <v>1.3859E-3</v>
      </c>
      <c r="Q884">
        <v>4.27254E-3</v>
      </c>
      <c r="R884">
        <v>0</v>
      </c>
      <c r="S884">
        <v>0</v>
      </c>
      <c r="T884">
        <v>0</v>
      </c>
      <c r="U884" t="s">
        <v>409</v>
      </c>
    </row>
    <row r="885" spans="1:21" x14ac:dyDescent="0.35">
      <c r="A885" t="s">
        <v>407</v>
      </c>
      <c r="B885" t="s">
        <v>25</v>
      </c>
      <c r="C885" t="str">
        <f>INDEX('GCAM Crosswalk'!M$5:M$36,MATCH(B885,'GCAM Crosswalk'!L$5:L$36,0))</f>
        <v>Central America and Caribbean</v>
      </c>
      <c r="D885" t="s">
        <v>259</v>
      </c>
      <c r="E885" t="str">
        <f>INDEX('GCAM Crosswalk'!J$5:J$111,MATCH(D885,'GCAM Crosswalk'!I$5:I$111,0))</f>
        <v>Transportation</v>
      </c>
      <c r="F885" t="s">
        <v>411</v>
      </c>
      <c r="G885">
        <v>1.54410998E-2</v>
      </c>
      <c r="H885">
        <v>3.1298198999999999E-2</v>
      </c>
      <c r="I885">
        <v>3.3925298999999999E-2</v>
      </c>
      <c r="J885">
        <v>3.7760498999999899E-2</v>
      </c>
      <c r="K885">
        <v>4.1125085999999998E-2</v>
      </c>
      <c r="L885">
        <v>5.1461048000000002E-2</v>
      </c>
      <c r="M885">
        <v>6.7037634999999998E-2</v>
      </c>
      <c r="N885">
        <v>8.3477535999999894E-2</v>
      </c>
      <c r="O885">
        <v>0.105905983</v>
      </c>
      <c r="P885">
        <v>0.12856478399999999</v>
      </c>
      <c r="Q885">
        <v>0.14694982000000001</v>
      </c>
      <c r="R885">
        <v>0</v>
      </c>
      <c r="S885">
        <v>0</v>
      </c>
      <c r="T885">
        <v>0</v>
      </c>
      <c r="U885" t="s">
        <v>409</v>
      </c>
    </row>
    <row r="886" spans="1:21" x14ac:dyDescent="0.35">
      <c r="A886" t="s">
        <v>407</v>
      </c>
      <c r="B886" t="s">
        <v>25</v>
      </c>
      <c r="C886" t="str">
        <f>INDEX('GCAM Crosswalk'!M$5:M$36,MATCH(B886,'GCAM Crosswalk'!L$5:L$36,0))</f>
        <v>Central America and Caribbean</v>
      </c>
      <c r="D886" t="s">
        <v>261</v>
      </c>
      <c r="E886" t="str">
        <f>INDEX('GCAM Crosswalk'!J$5:J$111,MATCH(D886,'GCAM Crosswalk'!I$5:I$111,0))</f>
        <v>Transportation</v>
      </c>
      <c r="F886" t="s">
        <v>225</v>
      </c>
      <c r="G886">
        <v>0</v>
      </c>
      <c r="H886">
        <v>0</v>
      </c>
      <c r="I886">
        <v>0</v>
      </c>
      <c r="J886">
        <v>0</v>
      </c>
      <c r="K886">
        <v>2.0242099999999998E-3</v>
      </c>
      <c r="L886">
        <v>4.8795799999999997E-3</v>
      </c>
      <c r="M886">
        <v>7.1433199999999999E-3</v>
      </c>
      <c r="N886">
        <v>8.2844899999999898E-3</v>
      </c>
      <c r="O886">
        <v>8.7975799999999993E-3</v>
      </c>
      <c r="P886">
        <v>9.20289E-3</v>
      </c>
      <c r="Q886">
        <v>9.4450699999999999E-3</v>
      </c>
      <c r="R886">
        <v>0</v>
      </c>
      <c r="S886">
        <v>0</v>
      </c>
      <c r="T886">
        <v>0</v>
      </c>
      <c r="U886" t="s">
        <v>409</v>
      </c>
    </row>
    <row r="887" spans="1:21" x14ac:dyDescent="0.35">
      <c r="A887" t="s">
        <v>407</v>
      </c>
      <c r="B887" t="s">
        <v>25</v>
      </c>
      <c r="C887" t="str">
        <f>INDEX('GCAM Crosswalk'!M$5:M$36,MATCH(B887,'GCAM Crosswalk'!L$5:L$36,0))</f>
        <v>Central America and Caribbean</v>
      </c>
      <c r="D887" t="s">
        <v>261</v>
      </c>
      <c r="E887" t="str">
        <f>INDEX('GCAM Crosswalk'!J$5:J$111,MATCH(D887,'GCAM Crosswalk'!I$5:I$111,0))</f>
        <v>Transportation</v>
      </c>
      <c r="F887" t="s">
        <v>408</v>
      </c>
      <c r="G887">
        <v>0</v>
      </c>
      <c r="H887">
        <v>0</v>
      </c>
      <c r="I887" s="3">
        <v>5.4997900000000004E-6</v>
      </c>
      <c r="J887" s="3">
        <v>1.1599600000000001E-4</v>
      </c>
      <c r="K887" s="3">
        <v>1.322281E-4</v>
      </c>
      <c r="L887" s="3">
        <v>1.373368E-4</v>
      </c>
      <c r="M887" s="3">
        <v>1.086401E-4</v>
      </c>
      <c r="N887" s="3">
        <v>1.0322429999999999E-4</v>
      </c>
      <c r="O887" s="3">
        <v>1.032959E-4</v>
      </c>
      <c r="P887" s="3">
        <v>1.0137300000000001E-4</v>
      </c>
      <c r="Q887" s="3">
        <v>9.7661699999999994E-5</v>
      </c>
      <c r="R887">
        <v>0</v>
      </c>
      <c r="S887">
        <v>0</v>
      </c>
      <c r="T887">
        <v>0</v>
      </c>
      <c r="U887" t="s">
        <v>409</v>
      </c>
    </row>
    <row r="888" spans="1:21" x14ac:dyDescent="0.35">
      <c r="A888" t="s">
        <v>407</v>
      </c>
      <c r="B888" t="s">
        <v>25</v>
      </c>
      <c r="C888" t="str">
        <f>INDEX('GCAM Crosswalk'!M$5:M$36,MATCH(B888,'GCAM Crosswalk'!L$5:L$36,0))</f>
        <v>Central America and Caribbean</v>
      </c>
      <c r="D888" t="s">
        <v>261</v>
      </c>
      <c r="E888" t="str">
        <f>INDEX('GCAM Crosswalk'!J$5:J$111,MATCH(D888,'GCAM Crosswalk'!I$5:I$111,0))</f>
        <v>Transportation</v>
      </c>
      <c r="F888" t="s">
        <v>410</v>
      </c>
      <c r="G888">
        <v>0</v>
      </c>
      <c r="H888">
        <v>0</v>
      </c>
      <c r="I888">
        <v>0</v>
      </c>
      <c r="J888">
        <v>0</v>
      </c>
      <c r="K888">
        <v>0</v>
      </c>
      <c r="L888" s="3">
        <v>1.32246E-6</v>
      </c>
      <c r="M888" s="3">
        <v>7.088755E-6</v>
      </c>
      <c r="N888" s="3">
        <v>2.34400189999999E-5</v>
      </c>
      <c r="O888" s="3">
        <v>4.5299359999999999E-5</v>
      </c>
      <c r="P888" s="3">
        <v>6.1181019999999997E-5</v>
      </c>
      <c r="Q888" s="3">
        <v>6.6915999999999994E-5</v>
      </c>
      <c r="R888">
        <v>0</v>
      </c>
      <c r="S888">
        <v>0</v>
      </c>
      <c r="T888">
        <v>0</v>
      </c>
      <c r="U888" t="s">
        <v>409</v>
      </c>
    </row>
    <row r="889" spans="1:21" x14ac:dyDescent="0.35">
      <c r="A889" t="s">
        <v>407</v>
      </c>
      <c r="B889" t="s">
        <v>25</v>
      </c>
      <c r="C889" t="str">
        <f>INDEX('GCAM Crosswalk'!M$5:M$36,MATCH(B889,'GCAM Crosswalk'!L$5:L$36,0))</f>
        <v>Central America and Caribbean</v>
      </c>
      <c r="D889" t="s">
        <v>261</v>
      </c>
      <c r="E889" t="str">
        <f>INDEX('GCAM Crosswalk'!J$5:J$111,MATCH(D889,'GCAM Crosswalk'!I$5:I$111,0))</f>
        <v>Transportation</v>
      </c>
      <c r="F889" t="s">
        <v>411</v>
      </c>
      <c r="G889">
        <v>1.99855E-2</v>
      </c>
      <c r="H889">
        <v>3.7404399999999997E-2</v>
      </c>
      <c r="I889">
        <v>4.1440100000000001E-2</v>
      </c>
      <c r="J889">
        <v>4.8182799999999998E-2</v>
      </c>
      <c r="K889">
        <v>5.6614739599999998E-2</v>
      </c>
      <c r="L889">
        <v>5.7401794199999898E-2</v>
      </c>
      <c r="M889">
        <v>4.7503211500000003E-2</v>
      </c>
      <c r="N889">
        <v>4.4919617000000002E-2</v>
      </c>
      <c r="O889">
        <v>4.5717572999999997E-2</v>
      </c>
      <c r="P889">
        <v>4.5685208999999997E-2</v>
      </c>
      <c r="Q889">
        <v>4.4810093999999898E-2</v>
      </c>
      <c r="R889">
        <v>0</v>
      </c>
      <c r="S889">
        <v>0</v>
      </c>
      <c r="T889">
        <v>0</v>
      </c>
      <c r="U889" t="s">
        <v>409</v>
      </c>
    </row>
    <row r="890" spans="1:21" x14ac:dyDescent="0.35">
      <c r="A890" t="s">
        <v>407</v>
      </c>
      <c r="B890" t="s">
        <v>25</v>
      </c>
      <c r="C890" t="str">
        <f>INDEX('GCAM Crosswalk'!M$5:M$36,MATCH(B890,'GCAM Crosswalk'!L$5:L$36,0))</f>
        <v>Central America and Caribbean</v>
      </c>
      <c r="D890" t="s">
        <v>327</v>
      </c>
      <c r="E890" t="str">
        <f>INDEX('GCAM Crosswalk'!J$5:J$111,MATCH(D890,'GCAM Crosswalk'!I$5:I$111,0))</f>
        <v>Transportation</v>
      </c>
      <c r="F890" t="s">
        <v>225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6.50593E-3</v>
      </c>
      <c r="M890">
        <v>1.0352399999999999E-2</v>
      </c>
      <c r="N890">
        <v>1.2040199999999999E-2</v>
      </c>
      <c r="O890">
        <v>1.30213E-2</v>
      </c>
      <c r="P890">
        <v>1.36957E-2</v>
      </c>
      <c r="Q890">
        <v>1.4041E-2</v>
      </c>
      <c r="R890">
        <v>0</v>
      </c>
      <c r="S890">
        <v>0</v>
      </c>
      <c r="T890">
        <v>0</v>
      </c>
      <c r="U890" t="s">
        <v>409</v>
      </c>
    </row>
    <row r="891" spans="1:21" x14ac:dyDescent="0.35">
      <c r="A891" t="s">
        <v>407</v>
      </c>
      <c r="B891" t="s">
        <v>25</v>
      </c>
      <c r="C891" t="str">
        <f>INDEX('GCAM Crosswalk'!M$5:M$36,MATCH(B891,'GCAM Crosswalk'!L$5:L$36,0))</f>
        <v>Central America and Caribbean</v>
      </c>
      <c r="D891" t="s">
        <v>327</v>
      </c>
      <c r="E891" t="str">
        <f>INDEX('GCAM Crosswalk'!J$5:J$111,MATCH(D891,'GCAM Crosswalk'!I$5:I$111,0))</f>
        <v>Transportation</v>
      </c>
      <c r="F891" t="s">
        <v>411</v>
      </c>
      <c r="G891">
        <v>7.3168599999999997E-3</v>
      </c>
      <c r="H891">
        <v>1.3692599999999999E-2</v>
      </c>
      <c r="I891">
        <v>1.5169800000000001E-2</v>
      </c>
      <c r="J891">
        <v>1.7641199999999999E-2</v>
      </c>
      <c r="K891">
        <v>1.4168699999999999E-2</v>
      </c>
      <c r="L891">
        <v>7.1483800000000002E-3</v>
      </c>
      <c r="M891">
        <v>4.2602500000000001E-3</v>
      </c>
      <c r="N891">
        <v>3.0264300000000001E-3</v>
      </c>
      <c r="O891">
        <v>2.19689E-3</v>
      </c>
      <c r="P891">
        <v>1.61276E-3</v>
      </c>
      <c r="Q891">
        <v>1.2003999999999999E-3</v>
      </c>
      <c r="R891">
        <v>0</v>
      </c>
      <c r="S891">
        <v>0</v>
      </c>
      <c r="T891">
        <v>0</v>
      </c>
      <c r="U891" t="s">
        <v>409</v>
      </c>
    </row>
    <row r="892" spans="1:21" x14ac:dyDescent="0.35">
      <c r="A892" t="s">
        <v>407</v>
      </c>
      <c r="B892" t="s">
        <v>25</v>
      </c>
      <c r="C892" t="str">
        <f>INDEX('GCAM Crosswalk'!M$5:M$36,MATCH(B892,'GCAM Crosswalk'!L$5:L$36,0))</f>
        <v>Central America and Caribbean</v>
      </c>
      <c r="D892" t="s">
        <v>265</v>
      </c>
      <c r="E892" t="str">
        <f>INDEX('GCAM Crosswalk'!J$5:J$111,MATCH(D892,'GCAM Crosswalk'!I$5:I$111,0))</f>
        <v>Transportation</v>
      </c>
      <c r="F892" t="s">
        <v>225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8.8195270000000006E-3</v>
      </c>
      <c r="M892">
        <v>4.5908852999999999E-2</v>
      </c>
      <c r="N892">
        <v>8.5316604000000004E-2</v>
      </c>
      <c r="O892">
        <v>0.123518963999999</v>
      </c>
      <c r="P892">
        <v>0.156197073399999</v>
      </c>
      <c r="Q892">
        <v>0.18710838299999999</v>
      </c>
      <c r="R892">
        <v>0</v>
      </c>
      <c r="S892">
        <v>0</v>
      </c>
      <c r="T892">
        <v>0</v>
      </c>
      <c r="U892" t="s">
        <v>409</v>
      </c>
    </row>
    <row r="893" spans="1:21" x14ac:dyDescent="0.35">
      <c r="A893" t="s">
        <v>407</v>
      </c>
      <c r="B893" t="s">
        <v>25</v>
      </c>
      <c r="C893" t="str">
        <f>INDEX('GCAM Crosswalk'!M$5:M$36,MATCH(B893,'GCAM Crosswalk'!L$5:L$36,0))</f>
        <v>Central America and Caribbean</v>
      </c>
      <c r="D893" t="s">
        <v>265</v>
      </c>
      <c r="E893" t="str">
        <f>INDEX('GCAM Crosswalk'!J$5:J$111,MATCH(D893,'GCAM Crosswalk'!I$5:I$111,0))</f>
        <v>Transportation</v>
      </c>
      <c r="F893" t="s">
        <v>408</v>
      </c>
      <c r="G893">
        <v>0</v>
      </c>
      <c r="H893">
        <v>0</v>
      </c>
      <c r="I893" s="3">
        <v>3.6294899999999997E-5</v>
      </c>
      <c r="J893" s="3">
        <v>7.6289299999999995E-4</v>
      </c>
      <c r="K893" s="3">
        <v>7.191144E-4</v>
      </c>
      <c r="L893" s="3">
        <v>6.7534889999999997E-4</v>
      </c>
      <c r="M893" s="3">
        <v>6.0596770000000003E-4</v>
      </c>
      <c r="N893" s="3">
        <v>5.1742936999999995E-4</v>
      </c>
      <c r="O893" s="3">
        <v>4.2515115999999998E-4</v>
      </c>
      <c r="P893" s="3">
        <v>3.8845494999999999E-4</v>
      </c>
      <c r="Q893" s="3">
        <v>3.5016050999999999E-4</v>
      </c>
      <c r="R893">
        <v>0</v>
      </c>
      <c r="S893">
        <v>0</v>
      </c>
      <c r="T893">
        <v>0</v>
      </c>
      <c r="U893" t="s">
        <v>409</v>
      </c>
    </row>
    <row r="894" spans="1:21" x14ac:dyDescent="0.35">
      <c r="A894" t="s">
        <v>407</v>
      </c>
      <c r="B894" t="s">
        <v>25</v>
      </c>
      <c r="C894" t="str">
        <f>INDEX('GCAM Crosswalk'!M$5:M$36,MATCH(B894,'GCAM Crosswalk'!L$5:L$36,0))</f>
        <v>Central America and Caribbean</v>
      </c>
      <c r="D894" t="s">
        <v>265</v>
      </c>
      <c r="E894" t="str">
        <f>INDEX('GCAM Crosswalk'!J$5:J$111,MATCH(D894,'GCAM Crosswalk'!I$5:I$111,0))</f>
        <v>Transportation</v>
      </c>
      <c r="F894" t="s">
        <v>410</v>
      </c>
      <c r="G894">
        <v>0</v>
      </c>
      <c r="H894">
        <v>0</v>
      </c>
      <c r="I894">
        <v>0</v>
      </c>
      <c r="J894">
        <v>0</v>
      </c>
      <c r="K894">
        <v>0</v>
      </c>
      <c r="L894" s="3">
        <v>9.0387949999999901E-6</v>
      </c>
      <c r="M894" s="3">
        <v>1.2222085400000001E-4</v>
      </c>
      <c r="N894" s="3">
        <v>1.892417063E-4</v>
      </c>
      <c r="O894" s="3">
        <v>2.4941722450000001E-4</v>
      </c>
      <c r="P894" s="3">
        <v>2.9771174889999902E-4</v>
      </c>
      <c r="Q894" s="3">
        <v>3.4765106499999999E-4</v>
      </c>
      <c r="R894">
        <v>0</v>
      </c>
      <c r="S894">
        <v>0</v>
      </c>
      <c r="T894">
        <v>0</v>
      </c>
      <c r="U894" t="s">
        <v>409</v>
      </c>
    </row>
    <row r="895" spans="1:21" x14ac:dyDescent="0.35">
      <c r="A895" t="s">
        <v>407</v>
      </c>
      <c r="B895" t="s">
        <v>25</v>
      </c>
      <c r="C895" t="str">
        <f>INDEX('GCAM Crosswalk'!M$5:M$36,MATCH(B895,'GCAM Crosswalk'!L$5:L$36,0))</f>
        <v>Central America and Caribbean</v>
      </c>
      <c r="D895" t="s">
        <v>265</v>
      </c>
      <c r="E895" t="str">
        <f>INDEX('GCAM Crosswalk'!J$5:J$111,MATCH(D895,'GCAM Crosswalk'!I$5:I$111,0))</f>
        <v>Transportation</v>
      </c>
      <c r="F895" t="s">
        <v>411</v>
      </c>
      <c r="G895">
        <v>0.1078976956</v>
      </c>
      <c r="H895">
        <v>0.20208828919999999</v>
      </c>
      <c r="I895">
        <v>0.22390828779999999</v>
      </c>
      <c r="J895">
        <v>0.26001599119999902</v>
      </c>
      <c r="K895">
        <v>0.24018375849999901</v>
      </c>
      <c r="L895">
        <v>0.2237365348</v>
      </c>
      <c r="M895">
        <v>0.1994051701</v>
      </c>
      <c r="N895">
        <v>0.17071115324</v>
      </c>
      <c r="O895">
        <v>0.14143657475999999</v>
      </c>
      <c r="P895">
        <v>0.131767519</v>
      </c>
      <c r="Q895">
        <v>0.1214619146</v>
      </c>
      <c r="R895">
        <v>0</v>
      </c>
      <c r="S895">
        <v>0</v>
      </c>
      <c r="T895">
        <v>0</v>
      </c>
      <c r="U895" t="s">
        <v>409</v>
      </c>
    </row>
    <row r="896" spans="1:21" x14ac:dyDescent="0.35">
      <c r="A896" t="s">
        <v>407</v>
      </c>
      <c r="B896" t="s">
        <v>25</v>
      </c>
      <c r="C896" t="str">
        <f>INDEX('GCAM Crosswalk'!M$5:M$36,MATCH(B896,'GCAM Crosswalk'!L$5:L$36,0))</f>
        <v>Central America and Caribbean</v>
      </c>
      <c r="D896" t="s">
        <v>267</v>
      </c>
      <c r="E896" t="str">
        <f>INDEX('GCAM Crosswalk'!J$5:J$111,MATCH(D896,'GCAM Crosswalk'!I$5:I$111,0))</f>
        <v>International Shipping</v>
      </c>
      <c r="F896" t="s">
        <v>225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3">
        <v>4.2819999999999998E-6</v>
      </c>
      <c r="O896" s="3">
        <v>1.38656E-5</v>
      </c>
      <c r="P896" s="3">
        <v>4.71281E-5</v>
      </c>
      <c r="Q896" s="3">
        <v>1.3541399999999999E-4</v>
      </c>
      <c r="R896">
        <v>0</v>
      </c>
      <c r="S896">
        <v>0</v>
      </c>
      <c r="T896">
        <v>0</v>
      </c>
      <c r="U896" t="s">
        <v>409</v>
      </c>
    </row>
    <row r="897" spans="1:21" x14ac:dyDescent="0.35">
      <c r="A897" t="s">
        <v>407</v>
      </c>
      <c r="B897" t="s">
        <v>25</v>
      </c>
      <c r="C897" t="str">
        <f>INDEX('GCAM Crosswalk'!M$5:M$36,MATCH(B897,'GCAM Crosswalk'!L$5:L$36,0))</f>
        <v>Central America and Caribbean</v>
      </c>
      <c r="D897" t="s">
        <v>267</v>
      </c>
      <c r="E897" t="str">
        <f>INDEX('GCAM Crosswalk'!J$5:J$111,MATCH(D897,'GCAM Crosswalk'!I$5:I$111,0))</f>
        <v>International Shipping</v>
      </c>
      <c r="F897" t="s">
        <v>410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3">
        <v>8.7072500000000004E-5</v>
      </c>
      <c r="O897" s="3">
        <v>3.3603300000000001E-4</v>
      </c>
      <c r="P897">
        <v>1.4031600000000001E-3</v>
      </c>
      <c r="Q897">
        <v>4.8114000000000004E-3</v>
      </c>
      <c r="R897">
        <v>0</v>
      </c>
      <c r="S897">
        <v>0</v>
      </c>
      <c r="T897">
        <v>0</v>
      </c>
      <c r="U897" t="s">
        <v>409</v>
      </c>
    </row>
    <row r="898" spans="1:21" x14ac:dyDescent="0.35">
      <c r="A898" t="s">
        <v>407</v>
      </c>
      <c r="B898" t="s">
        <v>25</v>
      </c>
      <c r="C898" t="str">
        <f>INDEX('GCAM Crosswalk'!M$5:M$36,MATCH(B898,'GCAM Crosswalk'!L$5:L$36,0))</f>
        <v>Central America and Caribbean</v>
      </c>
      <c r="D898" t="s">
        <v>267</v>
      </c>
      <c r="E898" t="str">
        <f>INDEX('GCAM Crosswalk'!J$5:J$111,MATCH(D898,'GCAM Crosswalk'!I$5:I$111,0))</f>
        <v>International Shipping</v>
      </c>
      <c r="F898" t="s">
        <v>411</v>
      </c>
      <c r="G898">
        <v>0.127498</v>
      </c>
      <c r="H898">
        <v>0.24871299999999999</v>
      </c>
      <c r="I898">
        <v>0.332617</v>
      </c>
      <c r="J898">
        <v>0.37198799999999999</v>
      </c>
      <c r="K898">
        <v>0.36275974</v>
      </c>
      <c r="L898">
        <v>0.37941439999999999</v>
      </c>
      <c r="M898">
        <v>0.39800999999999997</v>
      </c>
      <c r="N898">
        <v>0.42572299999999902</v>
      </c>
      <c r="O898">
        <v>0.45851399999999998</v>
      </c>
      <c r="P898">
        <v>0.49378699999999998</v>
      </c>
      <c r="Q898">
        <v>0.52670799999999995</v>
      </c>
      <c r="R898">
        <v>0</v>
      </c>
      <c r="S898">
        <v>0</v>
      </c>
      <c r="T898">
        <v>0</v>
      </c>
      <c r="U898" t="s">
        <v>409</v>
      </c>
    </row>
    <row r="899" spans="1:21" x14ac:dyDescent="0.35">
      <c r="A899" t="s">
        <v>407</v>
      </c>
      <c r="B899" t="s">
        <v>26</v>
      </c>
      <c r="C899" t="str">
        <f>INDEX('GCAM Crosswalk'!M$5:M$36,MATCH(B899,'GCAM Crosswalk'!L$5:L$36,0))</f>
        <v>Central Asia</v>
      </c>
      <c r="D899" t="s">
        <v>291</v>
      </c>
      <c r="E899" t="str">
        <f>INDEX('GCAM Crosswalk'!J$5:J$111,MATCH(D899,'GCAM Crosswalk'!I$5:I$111,0))</f>
        <v>Industry</v>
      </c>
      <c r="F899" t="s">
        <v>408</v>
      </c>
      <c r="G899">
        <v>7.0374000000000006E-2</v>
      </c>
      <c r="H899">
        <v>4.2220100000000003E-2</v>
      </c>
      <c r="I899">
        <v>5.3498299999999999E-2</v>
      </c>
      <c r="J899">
        <v>5.5190200000000002E-2</v>
      </c>
      <c r="K899">
        <v>5.8168249999999998E-2</v>
      </c>
      <c r="L899">
        <v>6.1457816399999997E-2</v>
      </c>
      <c r="M899">
        <v>6.2823690199999893E-2</v>
      </c>
      <c r="N899">
        <v>6.1014323500000002E-2</v>
      </c>
      <c r="O899">
        <v>5.7618877800000003E-2</v>
      </c>
      <c r="P899">
        <v>5.6655515789999999E-2</v>
      </c>
      <c r="Q899">
        <v>5.6396002889999998E-2</v>
      </c>
      <c r="R899">
        <v>0</v>
      </c>
      <c r="S899">
        <v>0</v>
      </c>
      <c r="T899">
        <v>0</v>
      </c>
      <c r="U899" t="s">
        <v>409</v>
      </c>
    </row>
    <row r="900" spans="1:21" x14ac:dyDescent="0.35">
      <c r="A900" t="s">
        <v>407</v>
      </c>
      <c r="B900" t="s">
        <v>26</v>
      </c>
      <c r="C900" t="str">
        <f>INDEX('GCAM Crosswalk'!M$5:M$36,MATCH(B900,'GCAM Crosswalk'!L$5:L$36,0))</f>
        <v>Central Asia</v>
      </c>
      <c r="D900" t="s">
        <v>291</v>
      </c>
      <c r="E900" t="str">
        <f>INDEX('GCAM Crosswalk'!J$5:J$111,MATCH(D900,'GCAM Crosswalk'!I$5:I$111,0))</f>
        <v>Industry</v>
      </c>
      <c r="F900" t="s">
        <v>410</v>
      </c>
      <c r="G900">
        <v>0</v>
      </c>
      <c r="H900">
        <v>0</v>
      </c>
      <c r="I900">
        <v>0</v>
      </c>
      <c r="J900">
        <v>0</v>
      </c>
      <c r="K900">
        <v>0</v>
      </c>
      <c r="L900" s="3">
        <v>7.0337899999999996E-5</v>
      </c>
      <c r="M900" s="3">
        <v>6.3634559999999995E-4</v>
      </c>
      <c r="N900">
        <v>2.2019182999999999E-3</v>
      </c>
      <c r="O900">
        <v>4.28702029999999E-3</v>
      </c>
      <c r="P900">
        <v>5.9982506999999999E-3</v>
      </c>
      <c r="Q900">
        <v>7.5420503000000003E-3</v>
      </c>
      <c r="R900">
        <v>0</v>
      </c>
      <c r="S900">
        <v>0</v>
      </c>
      <c r="T900">
        <v>0</v>
      </c>
      <c r="U900" t="s">
        <v>409</v>
      </c>
    </row>
    <row r="901" spans="1:21" x14ac:dyDescent="0.35">
      <c r="A901" t="s">
        <v>407</v>
      </c>
      <c r="B901" t="s">
        <v>26</v>
      </c>
      <c r="C901" t="str">
        <f>INDEX('GCAM Crosswalk'!M$5:M$36,MATCH(B901,'GCAM Crosswalk'!L$5:L$36,0))</f>
        <v>Central Asia</v>
      </c>
      <c r="D901" t="s">
        <v>349</v>
      </c>
      <c r="E901" t="str">
        <f>INDEX('GCAM Crosswalk'!J$5:J$111,MATCH(D901,'GCAM Crosswalk'!I$5:I$111,0))</f>
        <v>Agriculture</v>
      </c>
      <c r="F901" t="s">
        <v>318</v>
      </c>
      <c r="G901" s="3">
        <v>1.674E-4</v>
      </c>
      <c r="H901">
        <v>1.2139E-3</v>
      </c>
      <c r="I901" s="3">
        <v>4.1859999999999998E-4</v>
      </c>
      <c r="J901" s="3">
        <v>4.1859999999999998E-4</v>
      </c>
      <c r="K901" s="3">
        <v>4.4073490000000001E-4</v>
      </c>
      <c r="L901" s="3">
        <v>4.5855039999999998E-4</v>
      </c>
      <c r="M901" s="3">
        <v>4.4335719999999998E-4</v>
      </c>
      <c r="N901" s="3">
        <v>4.1929019999999899E-4</v>
      </c>
      <c r="O901" s="3">
        <v>4.0299249999999997E-4</v>
      </c>
      <c r="P901" s="3">
        <v>3.797572E-4</v>
      </c>
      <c r="Q901" s="3">
        <v>3.5998470000000001E-4</v>
      </c>
      <c r="R901">
        <v>0</v>
      </c>
      <c r="S901">
        <v>0</v>
      </c>
      <c r="T901">
        <v>0</v>
      </c>
      <c r="U901" t="s">
        <v>409</v>
      </c>
    </row>
    <row r="902" spans="1:21" x14ac:dyDescent="0.35">
      <c r="A902" t="s">
        <v>407</v>
      </c>
      <c r="B902" t="s">
        <v>26</v>
      </c>
      <c r="C902" t="str">
        <f>INDEX('GCAM Crosswalk'!M$5:M$36,MATCH(B902,'GCAM Crosswalk'!L$5:L$36,0))</f>
        <v>Central Asia</v>
      </c>
      <c r="D902" t="s">
        <v>349</v>
      </c>
      <c r="E902" t="str">
        <f>INDEX('GCAM Crosswalk'!J$5:J$111,MATCH(D902,'GCAM Crosswalk'!I$5:I$111,0))</f>
        <v>Agriculture</v>
      </c>
      <c r="F902" t="s">
        <v>339</v>
      </c>
      <c r="G902">
        <v>2.8882999999999999E-3</v>
      </c>
      <c r="H902" s="3">
        <v>5.8600000000000004E-4</v>
      </c>
      <c r="I902">
        <v>8.0370900000000002E-3</v>
      </c>
      <c r="J902">
        <v>5.2325000000000002E-3</v>
      </c>
      <c r="K902">
        <v>5.52981999999999E-3</v>
      </c>
      <c r="L902">
        <v>5.5270900000000001E-3</v>
      </c>
      <c r="M902">
        <v>5.1804499999999996E-3</v>
      </c>
      <c r="N902">
        <v>4.85442399999999E-3</v>
      </c>
      <c r="O902">
        <v>4.8416399999999899E-3</v>
      </c>
      <c r="P902">
        <v>4.882277E-3</v>
      </c>
      <c r="Q902">
        <v>4.9796969999999999E-3</v>
      </c>
      <c r="R902">
        <v>0</v>
      </c>
      <c r="S902">
        <v>0</v>
      </c>
      <c r="T902">
        <v>0</v>
      </c>
      <c r="U902" t="s">
        <v>409</v>
      </c>
    </row>
    <row r="903" spans="1:21" x14ac:dyDescent="0.35">
      <c r="A903" t="s">
        <v>407</v>
      </c>
      <c r="B903" t="s">
        <v>26</v>
      </c>
      <c r="C903" t="str">
        <f>INDEX('GCAM Crosswalk'!M$5:M$36,MATCH(B903,'GCAM Crosswalk'!L$5:L$36,0))</f>
        <v>Central Asia</v>
      </c>
      <c r="D903" t="s">
        <v>349</v>
      </c>
      <c r="E903" t="str">
        <f>INDEX('GCAM Crosswalk'!J$5:J$111,MATCH(D903,'GCAM Crosswalk'!I$5:I$111,0))</f>
        <v>Agriculture</v>
      </c>
      <c r="F903" t="s">
        <v>225</v>
      </c>
      <c r="G903">
        <v>0.15412899999999999</v>
      </c>
      <c r="H903">
        <v>8.73617E-2</v>
      </c>
      <c r="I903">
        <v>6.1785300000000001E-2</v>
      </c>
      <c r="J903">
        <v>6.8566699999999994E-2</v>
      </c>
      <c r="K903">
        <v>7.5955799999999907E-2</v>
      </c>
      <c r="L903">
        <v>8.4443924999999906E-2</v>
      </c>
      <c r="M903">
        <v>9.3776946E-2</v>
      </c>
      <c r="N903">
        <v>0.101715414999999</v>
      </c>
      <c r="O903">
        <v>0.10834204460000001</v>
      </c>
      <c r="P903">
        <v>0.115211947</v>
      </c>
      <c r="Q903">
        <v>0.121866445999999</v>
      </c>
      <c r="R903">
        <v>0</v>
      </c>
      <c r="S903">
        <v>0</v>
      </c>
      <c r="T903">
        <v>0</v>
      </c>
      <c r="U903" t="s">
        <v>409</v>
      </c>
    </row>
    <row r="904" spans="1:21" x14ac:dyDescent="0.35">
      <c r="A904" t="s">
        <v>407</v>
      </c>
      <c r="B904" t="s">
        <v>26</v>
      </c>
      <c r="C904" t="str">
        <f>INDEX('GCAM Crosswalk'!M$5:M$36,MATCH(B904,'GCAM Crosswalk'!L$5:L$36,0))</f>
        <v>Central Asia</v>
      </c>
      <c r="D904" t="s">
        <v>349</v>
      </c>
      <c r="E904" t="str">
        <f>INDEX('GCAM Crosswalk'!J$5:J$111,MATCH(D904,'GCAM Crosswalk'!I$5:I$111,0))</f>
        <v>Agriculture</v>
      </c>
      <c r="F904" t="s">
        <v>408</v>
      </c>
      <c r="G904">
        <v>3.8385599999999999E-2</v>
      </c>
      <c r="H904">
        <v>9.2928899999999998E-3</v>
      </c>
      <c r="I904">
        <v>8.4138900000000003E-3</v>
      </c>
      <c r="J904">
        <v>7.2836000000000003E-3</v>
      </c>
      <c r="K904">
        <v>7.7642600000000003E-3</v>
      </c>
      <c r="L904">
        <v>7.7713399999999998E-3</v>
      </c>
      <c r="M904">
        <v>7.3273660000000001E-3</v>
      </c>
      <c r="N904">
        <v>6.7788950000000001E-3</v>
      </c>
      <c r="O904">
        <v>6.43641099999999E-3</v>
      </c>
      <c r="P904">
        <v>6.0637970000000001E-3</v>
      </c>
      <c r="Q904">
        <v>5.7208520000000002E-3</v>
      </c>
      <c r="R904">
        <v>0</v>
      </c>
      <c r="S904">
        <v>0</v>
      </c>
      <c r="T904">
        <v>0</v>
      </c>
      <c r="U904" t="s">
        <v>409</v>
      </c>
    </row>
    <row r="905" spans="1:21" x14ac:dyDescent="0.35">
      <c r="A905" t="s">
        <v>407</v>
      </c>
      <c r="B905" t="s">
        <v>26</v>
      </c>
      <c r="C905" t="str">
        <f>INDEX('GCAM Crosswalk'!M$5:M$36,MATCH(B905,'GCAM Crosswalk'!L$5:L$36,0))</f>
        <v>Central Asia</v>
      </c>
      <c r="D905" t="s">
        <v>349</v>
      </c>
      <c r="E905" t="str">
        <f>INDEX('GCAM Crosswalk'!J$5:J$111,MATCH(D905,'GCAM Crosswalk'!I$5:I$111,0))</f>
        <v>Agriculture</v>
      </c>
      <c r="F905" t="s">
        <v>410</v>
      </c>
      <c r="G905">
        <v>0</v>
      </c>
      <c r="H905">
        <v>0</v>
      </c>
      <c r="I905">
        <v>0</v>
      </c>
      <c r="J905">
        <v>0</v>
      </c>
      <c r="K905">
        <v>0</v>
      </c>
      <c r="L905" s="3">
        <v>4.7155999999999999E-4</v>
      </c>
      <c r="M905">
        <v>1.712217E-3</v>
      </c>
      <c r="N905">
        <v>3.3132719999999999E-3</v>
      </c>
      <c r="O905">
        <v>4.7140623000000003E-3</v>
      </c>
      <c r="P905">
        <v>6.1286959999999899E-3</v>
      </c>
      <c r="Q905">
        <v>7.2185909999999999E-3</v>
      </c>
      <c r="R905">
        <v>0</v>
      </c>
      <c r="S905">
        <v>0</v>
      </c>
      <c r="T905">
        <v>0</v>
      </c>
      <c r="U905" t="s">
        <v>409</v>
      </c>
    </row>
    <row r="906" spans="1:21" x14ac:dyDescent="0.35">
      <c r="A906" t="s">
        <v>407</v>
      </c>
      <c r="B906" t="s">
        <v>26</v>
      </c>
      <c r="C906" t="str">
        <f>INDEX('GCAM Crosswalk'!M$5:M$36,MATCH(B906,'GCAM Crosswalk'!L$5:L$36,0))</f>
        <v>Central Asia</v>
      </c>
      <c r="D906" t="s">
        <v>349</v>
      </c>
      <c r="E906" t="str">
        <f>INDEX('GCAM Crosswalk'!J$5:J$111,MATCH(D906,'GCAM Crosswalk'!I$5:I$111,0))</f>
        <v>Agriculture</v>
      </c>
      <c r="F906" t="s">
        <v>411</v>
      </c>
      <c r="G906">
        <v>8.2631599999999999E-2</v>
      </c>
      <c r="H906">
        <v>6.5845799999999996E-2</v>
      </c>
      <c r="I906">
        <v>5.9650399999999999E-2</v>
      </c>
      <c r="J906">
        <v>5.8687699999999898E-2</v>
      </c>
      <c r="K906">
        <v>6.3302689999999995E-2</v>
      </c>
      <c r="L906">
        <v>6.5205910000000006E-2</v>
      </c>
      <c r="M906">
        <v>6.3405340000000004E-2</v>
      </c>
      <c r="N906">
        <v>5.9905260000000002E-2</v>
      </c>
      <c r="O906">
        <v>5.7054777000000001E-2</v>
      </c>
      <c r="P906">
        <v>5.2829556E-2</v>
      </c>
      <c r="Q906">
        <v>4.8348117000000003E-2</v>
      </c>
      <c r="R906">
        <v>0</v>
      </c>
      <c r="S906">
        <v>0</v>
      </c>
      <c r="T906">
        <v>0</v>
      </c>
      <c r="U906" t="s">
        <v>409</v>
      </c>
    </row>
    <row r="907" spans="1:21" x14ac:dyDescent="0.35">
      <c r="A907" t="s">
        <v>407</v>
      </c>
      <c r="B907" t="s">
        <v>26</v>
      </c>
      <c r="C907" t="str">
        <f>INDEX('GCAM Crosswalk'!M$5:M$36,MATCH(B907,'GCAM Crosswalk'!L$5:L$36,0))</f>
        <v>Central Asia</v>
      </c>
      <c r="D907" t="s">
        <v>363</v>
      </c>
      <c r="E907" t="str">
        <f>INDEX('GCAM Crosswalk'!J$5:J$111,MATCH(D907,'GCAM Crosswalk'!I$5:I$111,0))</f>
        <v>Industry</v>
      </c>
      <c r="F907" t="s">
        <v>318</v>
      </c>
      <c r="G907">
        <v>0</v>
      </c>
      <c r="H907" s="3">
        <v>7.9201800000000005E-5</v>
      </c>
      <c r="I907" s="3">
        <v>5.4359999999999999E-4</v>
      </c>
      <c r="J907" s="3">
        <v>2.7753100000000002E-4</v>
      </c>
      <c r="K907" s="3">
        <v>4.2879699999999899E-4</v>
      </c>
      <c r="L907" s="3">
        <v>5.7279200000000003E-4</v>
      </c>
      <c r="M907" s="3">
        <v>7.8003999999999997E-4</v>
      </c>
      <c r="N907" s="3">
        <v>9.8530899999999997E-4</v>
      </c>
      <c r="O907">
        <v>1.16795939999999E-3</v>
      </c>
      <c r="P907">
        <v>1.3228629E-3</v>
      </c>
      <c r="Q907">
        <v>1.4434682599999899E-3</v>
      </c>
      <c r="R907">
        <v>0</v>
      </c>
      <c r="S907">
        <v>0</v>
      </c>
      <c r="T907">
        <v>0</v>
      </c>
      <c r="U907" t="s">
        <v>409</v>
      </c>
    </row>
    <row r="908" spans="1:21" x14ac:dyDescent="0.35">
      <c r="A908" t="s">
        <v>407</v>
      </c>
      <c r="B908" t="s">
        <v>26</v>
      </c>
      <c r="C908" t="str">
        <f>INDEX('GCAM Crosswalk'!M$5:M$36,MATCH(B908,'GCAM Crosswalk'!L$5:L$36,0))</f>
        <v>Central Asia</v>
      </c>
      <c r="D908" t="s">
        <v>363</v>
      </c>
      <c r="E908" t="str">
        <f>INDEX('GCAM Crosswalk'!J$5:J$111,MATCH(D908,'GCAM Crosswalk'!I$5:I$111,0))</f>
        <v>Industry</v>
      </c>
      <c r="F908" t="s">
        <v>339</v>
      </c>
      <c r="G908">
        <v>0</v>
      </c>
      <c r="H908">
        <v>3.0158699999999999E-3</v>
      </c>
      <c r="I908">
        <v>1.5766E-3</v>
      </c>
      <c r="J908">
        <v>4.1615599999999999E-3</v>
      </c>
      <c r="K908">
        <v>6.4289500000000001E-3</v>
      </c>
      <c r="L908">
        <v>8.5867800000000005E-3</v>
      </c>
      <c r="M908">
        <v>1.1693179999999999E-2</v>
      </c>
      <c r="N908">
        <v>1.477231E-2</v>
      </c>
      <c r="O908">
        <v>1.7517155E-2</v>
      </c>
      <c r="P908">
        <v>1.9848517E-2</v>
      </c>
      <c r="Q908">
        <v>2.1667675800000001E-2</v>
      </c>
      <c r="R908">
        <v>0</v>
      </c>
      <c r="S908">
        <v>0</v>
      </c>
      <c r="T908">
        <v>0</v>
      </c>
      <c r="U908" t="s">
        <v>409</v>
      </c>
    </row>
    <row r="909" spans="1:21" x14ac:dyDescent="0.35">
      <c r="A909" t="s">
        <v>407</v>
      </c>
      <c r="B909" t="s">
        <v>26</v>
      </c>
      <c r="C909" t="str">
        <f>INDEX('GCAM Crosswalk'!M$5:M$36,MATCH(B909,'GCAM Crosswalk'!L$5:L$36,0))</f>
        <v>Central Asia</v>
      </c>
      <c r="D909" t="s">
        <v>363</v>
      </c>
      <c r="E909" t="str">
        <f>INDEX('GCAM Crosswalk'!J$5:J$111,MATCH(D909,'GCAM Crosswalk'!I$5:I$111,0))</f>
        <v>Industry</v>
      </c>
      <c r="F909" t="s">
        <v>408</v>
      </c>
      <c r="G909">
        <v>0</v>
      </c>
      <c r="H909">
        <v>0</v>
      </c>
      <c r="I909" s="3">
        <v>7.5799999999999999E-5</v>
      </c>
      <c r="J909" s="3">
        <v>3.92044E-5</v>
      </c>
      <c r="K909" s="3">
        <v>6.0570812159999901E-5</v>
      </c>
      <c r="L909" s="3">
        <v>8.0870559619000001E-5</v>
      </c>
      <c r="M909" s="3">
        <v>1.10044678681E-4</v>
      </c>
      <c r="N909" s="3">
        <v>1.3886357984599999E-4</v>
      </c>
      <c r="O909" s="3">
        <v>1.6443520872900001E-4</v>
      </c>
      <c r="P909" s="3">
        <v>1.8608139340900001E-4</v>
      </c>
      <c r="Q909" s="3">
        <v>2.0288695149799999E-4</v>
      </c>
      <c r="R909">
        <v>0</v>
      </c>
      <c r="S909">
        <v>0</v>
      </c>
      <c r="T909">
        <v>0</v>
      </c>
      <c r="U909" t="s">
        <v>409</v>
      </c>
    </row>
    <row r="910" spans="1:21" x14ac:dyDescent="0.35">
      <c r="A910" t="s">
        <v>407</v>
      </c>
      <c r="B910" t="s">
        <v>26</v>
      </c>
      <c r="C910" t="str">
        <f>INDEX('GCAM Crosswalk'!M$5:M$36,MATCH(B910,'GCAM Crosswalk'!L$5:L$36,0))</f>
        <v>Central Asia</v>
      </c>
      <c r="D910" t="s">
        <v>363</v>
      </c>
      <c r="E910" t="str">
        <f>INDEX('GCAM Crosswalk'!J$5:J$111,MATCH(D910,'GCAM Crosswalk'!I$5:I$111,0))</f>
        <v>Industry</v>
      </c>
      <c r="F910" t="s">
        <v>411</v>
      </c>
      <c r="G910">
        <v>0</v>
      </c>
      <c r="H910">
        <v>1.6752399999999999E-3</v>
      </c>
      <c r="I910">
        <v>1.4890000000000001E-3</v>
      </c>
      <c r="J910">
        <v>1.0239100000000001E-3</v>
      </c>
      <c r="K910">
        <v>1.578971E-3</v>
      </c>
      <c r="L910">
        <v>2.105095E-3</v>
      </c>
      <c r="M910">
        <v>2.8581511119049898E-3</v>
      </c>
      <c r="N910">
        <v>3.6013842084049999E-3</v>
      </c>
      <c r="O910">
        <v>4.260650300076E-3</v>
      </c>
      <c r="P910">
        <v>4.8225153576619897E-3</v>
      </c>
      <c r="Q910">
        <v>5.2652829263940002E-3</v>
      </c>
      <c r="R910">
        <v>0</v>
      </c>
      <c r="S910">
        <v>0</v>
      </c>
      <c r="T910">
        <v>0</v>
      </c>
      <c r="U910" t="s">
        <v>409</v>
      </c>
    </row>
    <row r="911" spans="1:21" x14ac:dyDescent="0.35">
      <c r="A911" t="s">
        <v>407</v>
      </c>
      <c r="B911" t="s">
        <v>26</v>
      </c>
      <c r="C911" t="str">
        <f>INDEX('GCAM Crosswalk'!M$5:M$36,MATCH(B911,'GCAM Crosswalk'!L$5:L$36,0))</f>
        <v>Central Asia</v>
      </c>
      <c r="D911" t="s">
        <v>369</v>
      </c>
      <c r="E911" t="str">
        <f>INDEX('GCAM Crosswalk'!J$5:J$111,MATCH(D911,'GCAM Crosswalk'!I$5:I$111,0))</f>
        <v>Industry</v>
      </c>
      <c r="F911" t="s">
        <v>225</v>
      </c>
      <c r="G911">
        <v>0</v>
      </c>
      <c r="H911">
        <v>3.1642900000000002E-2</v>
      </c>
      <c r="I911">
        <v>2.16779E-2</v>
      </c>
      <c r="J911">
        <v>1.31497E-2</v>
      </c>
      <c r="K911">
        <v>2.0306339999999999E-2</v>
      </c>
      <c r="L911">
        <v>2.7107779999999901E-2</v>
      </c>
      <c r="M911">
        <v>3.6880259999999998E-2</v>
      </c>
      <c r="N911">
        <v>4.6546339999999999E-2</v>
      </c>
      <c r="O911">
        <v>5.513817E-2</v>
      </c>
      <c r="P911">
        <v>6.2432919000000003E-2</v>
      </c>
      <c r="Q911">
        <v>6.8128573999999997E-2</v>
      </c>
      <c r="R911">
        <v>0</v>
      </c>
      <c r="S911">
        <v>0</v>
      </c>
      <c r="T911">
        <v>0</v>
      </c>
      <c r="U911" t="s">
        <v>409</v>
      </c>
    </row>
    <row r="912" spans="1:21" x14ac:dyDescent="0.35">
      <c r="A912" t="s">
        <v>407</v>
      </c>
      <c r="B912" t="s">
        <v>26</v>
      </c>
      <c r="C912" t="str">
        <f>INDEX('GCAM Crosswalk'!M$5:M$36,MATCH(B912,'GCAM Crosswalk'!L$5:L$36,0))</f>
        <v>Central Asia</v>
      </c>
      <c r="D912" t="s">
        <v>269</v>
      </c>
      <c r="E912" t="str">
        <f>INDEX('GCAM Crosswalk'!J$5:J$111,MATCH(D912,'GCAM Crosswalk'!I$5:I$111,0))</f>
        <v>Industry</v>
      </c>
      <c r="F912" t="s">
        <v>225</v>
      </c>
      <c r="G912">
        <v>1.0875599999999999E-2</v>
      </c>
      <c r="H912">
        <v>6.3494800000000002E-3</v>
      </c>
      <c r="I912">
        <v>7.6564199999999997E-3</v>
      </c>
      <c r="J912">
        <v>7.6564199999999997E-3</v>
      </c>
      <c r="K912">
        <v>8.7090399999999995E-3</v>
      </c>
      <c r="L912">
        <v>1.07267299999999E-2</v>
      </c>
      <c r="M912">
        <v>1.335017E-2</v>
      </c>
      <c r="N912">
        <v>1.5989287000000001E-2</v>
      </c>
      <c r="O912">
        <v>1.8215045999999999E-2</v>
      </c>
      <c r="P912">
        <v>1.9902237E-2</v>
      </c>
      <c r="Q912">
        <v>2.1105009599999999E-2</v>
      </c>
      <c r="R912">
        <v>0</v>
      </c>
      <c r="S912">
        <v>0</v>
      </c>
      <c r="T912">
        <v>0</v>
      </c>
      <c r="U912" t="s">
        <v>409</v>
      </c>
    </row>
    <row r="913" spans="1:21" x14ac:dyDescent="0.35">
      <c r="A913" t="s">
        <v>407</v>
      </c>
      <c r="B913" t="s">
        <v>26</v>
      </c>
      <c r="C913" t="str">
        <f>INDEX('GCAM Crosswalk'!M$5:M$36,MATCH(B913,'GCAM Crosswalk'!L$5:L$36,0))</f>
        <v>Central Asia</v>
      </c>
      <c r="D913" t="s">
        <v>364</v>
      </c>
      <c r="E913" t="str">
        <f>INDEX('GCAM Crosswalk'!J$5:J$111,MATCH(D913,'GCAM Crosswalk'!I$5:I$111,0))</f>
        <v>Industry</v>
      </c>
      <c r="F913" t="s">
        <v>339</v>
      </c>
      <c r="G913">
        <v>0</v>
      </c>
      <c r="H913">
        <v>0</v>
      </c>
      <c r="I913">
        <v>1.33949E-3</v>
      </c>
      <c r="J913">
        <v>1.13021E-3</v>
      </c>
      <c r="K913">
        <v>1.2518539999999999E-3</v>
      </c>
      <c r="L913">
        <v>1.383179E-3</v>
      </c>
      <c r="M913">
        <v>1.5293709999999901E-3</v>
      </c>
      <c r="N913">
        <v>1.632138E-3</v>
      </c>
      <c r="O913">
        <v>1.7194751000000001E-3</v>
      </c>
      <c r="P913">
        <v>1.8356895999999999E-3</v>
      </c>
      <c r="Q913">
        <v>1.9474434199999999E-3</v>
      </c>
      <c r="R913">
        <v>0</v>
      </c>
      <c r="S913">
        <v>0</v>
      </c>
      <c r="T913">
        <v>0</v>
      </c>
      <c r="U913" t="s">
        <v>409</v>
      </c>
    </row>
    <row r="914" spans="1:21" x14ac:dyDescent="0.35">
      <c r="A914" t="s">
        <v>407</v>
      </c>
      <c r="B914" t="s">
        <v>26</v>
      </c>
      <c r="C914" t="str">
        <f>INDEX('GCAM Crosswalk'!M$5:M$36,MATCH(B914,'GCAM Crosswalk'!L$5:L$36,0))</f>
        <v>Central Asia</v>
      </c>
      <c r="D914" t="s">
        <v>364</v>
      </c>
      <c r="E914" t="str">
        <f>INDEX('GCAM Crosswalk'!J$5:J$111,MATCH(D914,'GCAM Crosswalk'!I$5:I$111,0))</f>
        <v>Industry</v>
      </c>
      <c r="F914" t="s">
        <v>225</v>
      </c>
      <c r="G914">
        <v>4.8139000000000003E-3</v>
      </c>
      <c r="H914">
        <v>6.2371099999999997E-3</v>
      </c>
      <c r="I914">
        <v>1.6157899999999999E-2</v>
      </c>
      <c r="J914">
        <v>1.86278E-2</v>
      </c>
      <c r="K914">
        <v>2.0803329999999998E-2</v>
      </c>
      <c r="L914">
        <v>2.35100899999999E-2</v>
      </c>
      <c r="M914">
        <v>2.7427929999999899E-2</v>
      </c>
      <c r="N914">
        <v>3.1816009999999999E-2</v>
      </c>
      <c r="O914">
        <v>3.6074869999999898E-2</v>
      </c>
      <c r="P914">
        <v>3.9956520999999898E-2</v>
      </c>
      <c r="Q914">
        <v>4.3060295999999998E-2</v>
      </c>
      <c r="R914">
        <v>0</v>
      </c>
      <c r="S914">
        <v>0</v>
      </c>
      <c r="T914">
        <v>0</v>
      </c>
      <c r="U914" t="s">
        <v>409</v>
      </c>
    </row>
    <row r="915" spans="1:21" x14ac:dyDescent="0.35">
      <c r="A915" t="s">
        <v>407</v>
      </c>
      <c r="B915" t="s">
        <v>26</v>
      </c>
      <c r="C915" t="str">
        <f>INDEX('GCAM Crosswalk'!M$5:M$36,MATCH(B915,'GCAM Crosswalk'!L$5:L$36,0))</f>
        <v>Central Asia</v>
      </c>
      <c r="D915" t="s">
        <v>364</v>
      </c>
      <c r="E915" t="str">
        <f>INDEX('GCAM Crosswalk'!J$5:J$111,MATCH(D915,'GCAM Crosswalk'!I$5:I$111,0))</f>
        <v>Industry</v>
      </c>
      <c r="F915" t="s">
        <v>408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409</v>
      </c>
    </row>
    <row r="916" spans="1:21" x14ac:dyDescent="0.35">
      <c r="A916" t="s">
        <v>407</v>
      </c>
      <c r="B916" t="s">
        <v>26</v>
      </c>
      <c r="C916" t="str">
        <f>INDEX('GCAM Crosswalk'!M$5:M$36,MATCH(B916,'GCAM Crosswalk'!L$5:L$36,0))</f>
        <v>Central Asia</v>
      </c>
      <c r="D916" t="s">
        <v>364</v>
      </c>
      <c r="E916" t="str">
        <f>INDEX('GCAM Crosswalk'!J$5:J$111,MATCH(D916,'GCAM Crosswalk'!I$5:I$111,0))</f>
        <v>Industry</v>
      </c>
      <c r="F916" t="s">
        <v>411</v>
      </c>
      <c r="G916">
        <v>1.0925499999999999E-2</v>
      </c>
      <c r="H916">
        <v>1.6534699999999999E-2</v>
      </c>
      <c r="I916" s="3">
        <v>8.7909200000000005E-4</v>
      </c>
      <c r="J916" s="3">
        <v>9.6280499999999995E-4</v>
      </c>
      <c r="K916">
        <v>1.056984E-3</v>
      </c>
      <c r="L916">
        <v>1.1498179999999999E-3</v>
      </c>
      <c r="M916">
        <v>1.2277842000000001E-3</v>
      </c>
      <c r="N916">
        <v>1.2436319999999999E-3</v>
      </c>
      <c r="O916">
        <v>1.2407125999999999E-3</v>
      </c>
      <c r="P916">
        <v>1.2955393E-3</v>
      </c>
      <c r="Q916">
        <v>1.3821719500000001E-3</v>
      </c>
      <c r="R916">
        <v>0</v>
      </c>
      <c r="S916">
        <v>0</v>
      </c>
      <c r="T916">
        <v>0</v>
      </c>
      <c r="U916" t="s">
        <v>409</v>
      </c>
    </row>
    <row r="917" spans="1:21" x14ac:dyDescent="0.35">
      <c r="A917" t="s">
        <v>407</v>
      </c>
      <c r="B917" t="s">
        <v>26</v>
      </c>
      <c r="C917" t="str">
        <f>INDEX('GCAM Crosswalk'!M$5:M$36,MATCH(B917,'GCAM Crosswalk'!L$5:L$36,0))</f>
        <v>Central Asia</v>
      </c>
      <c r="D917" t="s">
        <v>367</v>
      </c>
      <c r="E917" t="str">
        <f>INDEX('GCAM Crosswalk'!J$5:J$111,MATCH(D917,'GCAM Crosswalk'!I$5:I$111,0))</f>
        <v>Industry</v>
      </c>
      <c r="F917" t="s">
        <v>408</v>
      </c>
      <c r="G917">
        <v>0</v>
      </c>
      <c r="H917">
        <v>1.7036E-3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409</v>
      </c>
    </row>
    <row r="918" spans="1:21" x14ac:dyDescent="0.35">
      <c r="A918" t="s">
        <v>407</v>
      </c>
      <c r="B918" t="s">
        <v>26</v>
      </c>
      <c r="C918" t="str">
        <f>INDEX('GCAM Crosswalk'!M$5:M$36,MATCH(B918,'GCAM Crosswalk'!L$5:L$36,0))</f>
        <v>Central Asia</v>
      </c>
      <c r="D918" t="s">
        <v>367</v>
      </c>
      <c r="E918" t="str">
        <f>INDEX('GCAM Crosswalk'!J$5:J$111,MATCH(D918,'GCAM Crosswalk'!I$5:I$111,0))</f>
        <v>Industry</v>
      </c>
      <c r="F918" t="s">
        <v>411</v>
      </c>
      <c r="G918">
        <v>2.99718E-2</v>
      </c>
      <c r="H918">
        <v>3.05578E-2</v>
      </c>
      <c r="I918">
        <v>1.14696E-2</v>
      </c>
      <c r="J918">
        <v>2.3106700000000001E-2</v>
      </c>
      <c r="K918">
        <v>2.58421E-2</v>
      </c>
      <c r="L918">
        <v>2.9304299999999998E-2</v>
      </c>
      <c r="M918">
        <v>3.4479000000000003E-2</v>
      </c>
      <c r="N918">
        <v>4.0720199999999998E-2</v>
      </c>
      <c r="O918">
        <v>4.7172199999999997E-2</v>
      </c>
      <c r="P918">
        <v>5.3160199999999998E-2</v>
      </c>
      <c r="Q918">
        <v>5.8259400000000003E-2</v>
      </c>
      <c r="R918">
        <v>0</v>
      </c>
      <c r="S918">
        <v>0</v>
      </c>
      <c r="T918">
        <v>0</v>
      </c>
      <c r="U918" t="s">
        <v>409</v>
      </c>
    </row>
    <row r="919" spans="1:21" x14ac:dyDescent="0.35">
      <c r="A919" t="s">
        <v>407</v>
      </c>
      <c r="B919" t="s">
        <v>26</v>
      </c>
      <c r="C919" t="str">
        <f>INDEX('GCAM Crosswalk'!M$5:M$36,MATCH(B919,'GCAM Crosswalk'!L$5:L$36,0))</f>
        <v>Central Asia</v>
      </c>
      <c r="D919" t="s">
        <v>216</v>
      </c>
      <c r="E919" t="str">
        <f>INDEX('GCAM Crosswalk'!J$5:J$111,MATCH(D919,'GCAM Crosswalk'!I$5:I$111,0))</f>
        <v>Commercial</v>
      </c>
      <c r="F919" t="s">
        <v>225</v>
      </c>
      <c r="G919" s="3">
        <v>7.92891E-4</v>
      </c>
      <c r="H919" s="3">
        <v>3.9181300000000002E-4</v>
      </c>
      <c r="I919" s="3">
        <v>5.1515899999999995E-4</v>
      </c>
      <c r="J919" s="3">
        <v>8.9615799999999998E-4</v>
      </c>
      <c r="K919">
        <v>1.1345050000000001E-3</v>
      </c>
      <c r="L919">
        <v>1.469176E-3</v>
      </c>
      <c r="M919">
        <v>2.0620209999999998E-3</v>
      </c>
      <c r="N919">
        <v>2.7464009999999999E-3</v>
      </c>
      <c r="O919">
        <v>3.4350905999999998E-3</v>
      </c>
      <c r="P919">
        <v>4.0372165999999999E-3</v>
      </c>
      <c r="Q919">
        <v>4.4961842000000004E-3</v>
      </c>
      <c r="R919">
        <v>0</v>
      </c>
      <c r="S919">
        <v>0</v>
      </c>
      <c r="T919">
        <v>0</v>
      </c>
      <c r="U919" t="s">
        <v>409</v>
      </c>
    </row>
    <row r="920" spans="1:21" x14ac:dyDescent="0.35">
      <c r="A920" t="s">
        <v>407</v>
      </c>
      <c r="B920" t="s">
        <v>26</v>
      </c>
      <c r="C920" t="str">
        <f>INDEX('GCAM Crosswalk'!M$5:M$36,MATCH(B920,'GCAM Crosswalk'!L$5:L$36,0))</f>
        <v>Central Asia</v>
      </c>
      <c r="D920" t="s">
        <v>218</v>
      </c>
      <c r="E920" t="str">
        <f>INDEX('GCAM Crosswalk'!J$5:J$111,MATCH(D920,'GCAM Crosswalk'!I$5:I$111,0))</f>
        <v>Commercial</v>
      </c>
      <c r="F920" t="s">
        <v>318</v>
      </c>
      <c r="G920">
        <v>7.5699000000000001E-3</v>
      </c>
      <c r="H920">
        <v>2.1308E-3</v>
      </c>
      <c r="I920">
        <v>3.1681000000000001E-3</v>
      </c>
      <c r="J920">
        <v>1.4859000000000001E-3</v>
      </c>
      <c r="K920">
        <v>1.6054929999999999E-3</v>
      </c>
      <c r="L920">
        <v>1.742501E-3</v>
      </c>
      <c r="M920">
        <v>1.795577E-3</v>
      </c>
      <c r="N920">
        <v>1.707622E-3</v>
      </c>
      <c r="O920">
        <v>1.534087E-3</v>
      </c>
      <c r="P920">
        <v>1.3580436E-3</v>
      </c>
      <c r="Q920">
        <v>1.2154148E-3</v>
      </c>
      <c r="R920">
        <v>0</v>
      </c>
      <c r="S920">
        <v>0</v>
      </c>
      <c r="T920">
        <v>0</v>
      </c>
      <c r="U920" t="s">
        <v>409</v>
      </c>
    </row>
    <row r="921" spans="1:21" x14ac:dyDescent="0.35">
      <c r="A921" t="s">
        <v>407</v>
      </c>
      <c r="B921" t="s">
        <v>26</v>
      </c>
      <c r="C921" t="str">
        <f>INDEX('GCAM Crosswalk'!M$5:M$36,MATCH(B921,'GCAM Crosswalk'!L$5:L$36,0))</f>
        <v>Central Asia</v>
      </c>
      <c r="D921" t="s">
        <v>218</v>
      </c>
      <c r="E921" t="str">
        <f>INDEX('GCAM Crosswalk'!J$5:J$111,MATCH(D921,'GCAM Crosswalk'!I$5:I$111,0))</f>
        <v>Commercial</v>
      </c>
      <c r="F921" t="s">
        <v>339</v>
      </c>
      <c r="G921">
        <v>2.8487E-3</v>
      </c>
      <c r="H921" s="3">
        <v>4.6069999999999998E-4</v>
      </c>
      <c r="I921">
        <v>3.6676999999999999E-3</v>
      </c>
      <c r="J921">
        <v>1.6762000000000001E-3</v>
      </c>
      <c r="K921">
        <v>1.818797E-3</v>
      </c>
      <c r="L921">
        <v>1.9472129999999999E-3</v>
      </c>
      <c r="M921">
        <v>2.013904E-3</v>
      </c>
      <c r="N921">
        <v>1.9587379999999998E-3</v>
      </c>
      <c r="O921">
        <v>1.8578710000000001E-3</v>
      </c>
      <c r="P921">
        <v>1.7654354E-3</v>
      </c>
      <c r="Q921">
        <v>1.70398139999999E-3</v>
      </c>
      <c r="R921">
        <v>0</v>
      </c>
      <c r="S921">
        <v>0</v>
      </c>
      <c r="T921">
        <v>0</v>
      </c>
      <c r="U921" t="s">
        <v>409</v>
      </c>
    </row>
    <row r="922" spans="1:21" x14ac:dyDescent="0.35">
      <c r="A922" t="s">
        <v>407</v>
      </c>
      <c r="B922" t="s">
        <v>26</v>
      </c>
      <c r="C922" t="str">
        <f>INDEX('GCAM Crosswalk'!M$5:M$36,MATCH(B922,'GCAM Crosswalk'!L$5:L$36,0))</f>
        <v>Central Asia</v>
      </c>
      <c r="D922" t="s">
        <v>218</v>
      </c>
      <c r="E922" t="str">
        <f>INDEX('GCAM Crosswalk'!J$5:J$111,MATCH(D922,'GCAM Crosswalk'!I$5:I$111,0))</f>
        <v>Commercial</v>
      </c>
      <c r="F922" t="s">
        <v>225</v>
      </c>
      <c r="G922">
        <v>1.521E-3</v>
      </c>
      <c r="H922" s="3">
        <v>7.5159999999999995E-4</v>
      </c>
      <c r="I922" s="3">
        <v>9.8820000000000006E-4</v>
      </c>
      <c r="J922">
        <v>1.7191000000000001E-3</v>
      </c>
      <c r="K922">
        <v>1.925384E-3</v>
      </c>
      <c r="L922">
        <v>2.1929129999999999E-3</v>
      </c>
      <c r="M922">
        <v>2.6068670000000001E-3</v>
      </c>
      <c r="N922">
        <v>3.070157E-3</v>
      </c>
      <c r="O922">
        <v>3.5685420000000001E-3</v>
      </c>
      <c r="P922">
        <v>4.0025360000000001E-3</v>
      </c>
      <c r="Q922">
        <v>4.3557409000000002E-3</v>
      </c>
      <c r="R922">
        <v>0</v>
      </c>
      <c r="S922">
        <v>0</v>
      </c>
      <c r="T922">
        <v>0</v>
      </c>
      <c r="U922" t="s">
        <v>409</v>
      </c>
    </row>
    <row r="923" spans="1:21" x14ac:dyDescent="0.35">
      <c r="A923" t="s">
        <v>407</v>
      </c>
      <c r="B923" t="s">
        <v>26</v>
      </c>
      <c r="C923" t="str">
        <f>INDEX('GCAM Crosswalk'!M$5:M$36,MATCH(B923,'GCAM Crosswalk'!L$5:L$36,0))</f>
        <v>Central Asia</v>
      </c>
      <c r="D923" t="s">
        <v>218</v>
      </c>
      <c r="E923" t="str">
        <f>INDEX('GCAM Crosswalk'!J$5:J$111,MATCH(D923,'GCAM Crosswalk'!I$5:I$111,0))</f>
        <v>Commercial</v>
      </c>
      <c r="F923" t="s">
        <v>408</v>
      </c>
      <c r="G923">
        <v>0.89349199999999995</v>
      </c>
      <c r="H923">
        <v>0.267096</v>
      </c>
      <c r="I923">
        <v>0.272559</v>
      </c>
      <c r="J923">
        <v>0.29919899999999999</v>
      </c>
      <c r="K923">
        <v>0.33073540000000001</v>
      </c>
      <c r="L923">
        <v>0.365745499999999</v>
      </c>
      <c r="M923">
        <v>0.407902599999999</v>
      </c>
      <c r="N923">
        <v>0.44128240000000002</v>
      </c>
      <c r="O923">
        <v>0.46590889999999902</v>
      </c>
      <c r="P923">
        <v>0.48293960000000002</v>
      </c>
      <c r="Q923">
        <v>0.49249169999999998</v>
      </c>
      <c r="R923">
        <v>0</v>
      </c>
      <c r="S923">
        <v>0</v>
      </c>
      <c r="T923">
        <v>0</v>
      </c>
      <c r="U923" t="s">
        <v>409</v>
      </c>
    </row>
    <row r="924" spans="1:21" x14ac:dyDescent="0.35">
      <c r="A924" t="s">
        <v>407</v>
      </c>
      <c r="B924" t="s">
        <v>26</v>
      </c>
      <c r="C924" t="str">
        <f>INDEX('GCAM Crosswalk'!M$5:M$36,MATCH(B924,'GCAM Crosswalk'!L$5:L$36,0))</f>
        <v>Central Asia</v>
      </c>
      <c r="D924" t="s">
        <v>218</v>
      </c>
      <c r="E924" t="str">
        <f>INDEX('GCAM Crosswalk'!J$5:J$111,MATCH(D924,'GCAM Crosswalk'!I$5:I$111,0))</f>
        <v>Commercial</v>
      </c>
      <c r="F924" t="s">
        <v>410</v>
      </c>
      <c r="G924">
        <v>0</v>
      </c>
      <c r="H924">
        <v>0</v>
      </c>
      <c r="I924">
        <v>0</v>
      </c>
      <c r="J924">
        <v>0</v>
      </c>
      <c r="K924">
        <v>0</v>
      </c>
      <c r="L924" s="3">
        <v>1.36433E-5</v>
      </c>
      <c r="M924" s="3">
        <v>3.00728E-4</v>
      </c>
      <c r="N924" s="3">
        <v>5.8526900000000002E-4</v>
      </c>
      <c r="O924" s="3">
        <v>8.66736E-4</v>
      </c>
      <c r="P924">
        <v>1.05324E-3</v>
      </c>
      <c r="Q924">
        <v>1.2193900000000001E-3</v>
      </c>
      <c r="R924">
        <v>0</v>
      </c>
      <c r="S924">
        <v>0</v>
      </c>
      <c r="T924">
        <v>0</v>
      </c>
      <c r="U924" t="s">
        <v>409</v>
      </c>
    </row>
    <row r="925" spans="1:21" x14ac:dyDescent="0.35">
      <c r="A925" t="s">
        <v>407</v>
      </c>
      <c r="B925" t="s">
        <v>26</v>
      </c>
      <c r="C925" t="str">
        <f>INDEX('GCAM Crosswalk'!M$5:M$36,MATCH(B925,'GCAM Crosswalk'!L$5:L$36,0))</f>
        <v>Central Asia</v>
      </c>
      <c r="D925" t="s">
        <v>319</v>
      </c>
      <c r="E925" t="str">
        <f>INDEX('GCAM Crosswalk'!J$5:J$111,MATCH(D925,'GCAM Crosswalk'!I$5:I$111,0))</f>
        <v>Commercial</v>
      </c>
      <c r="F925" t="s">
        <v>318</v>
      </c>
      <c r="G925">
        <v>3.7323E-3</v>
      </c>
      <c r="H925">
        <v>1.0506000000000001E-3</v>
      </c>
      <c r="I925">
        <v>1.5621000000000001E-3</v>
      </c>
      <c r="J925" s="3">
        <v>7.3260000000000003E-4</v>
      </c>
      <c r="K925" s="3">
        <v>8.7892000000000005E-4</v>
      </c>
      <c r="L925">
        <v>1.0871969999999901E-3</v>
      </c>
      <c r="M925">
        <v>1.305519E-3</v>
      </c>
      <c r="N925">
        <v>1.4261491000000001E-3</v>
      </c>
      <c r="O925">
        <v>1.4538436E-3</v>
      </c>
      <c r="P925">
        <v>1.4036214E-3</v>
      </c>
      <c r="Q925">
        <v>1.3385846000000001E-3</v>
      </c>
      <c r="R925">
        <v>0</v>
      </c>
      <c r="S925">
        <v>0</v>
      </c>
      <c r="T925">
        <v>0</v>
      </c>
      <c r="U925" t="s">
        <v>409</v>
      </c>
    </row>
    <row r="926" spans="1:21" x14ac:dyDescent="0.35">
      <c r="A926" t="s">
        <v>407</v>
      </c>
      <c r="B926" t="s">
        <v>26</v>
      </c>
      <c r="C926" t="str">
        <f>INDEX('GCAM Crosswalk'!M$5:M$36,MATCH(B926,'GCAM Crosswalk'!L$5:L$36,0))</f>
        <v>Central Asia</v>
      </c>
      <c r="D926" t="s">
        <v>319</v>
      </c>
      <c r="E926" t="str">
        <f>INDEX('GCAM Crosswalk'!J$5:J$111,MATCH(D926,'GCAM Crosswalk'!I$5:I$111,0))</f>
        <v>Commercial</v>
      </c>
      <c r="F926" t="s">
        <v>339</v>
      </c>
      <c r="G926">
        <v>0.108809</v>
      </c>
      <c r="H926">
        <v>1.7596400000000002E-2</v>
      </c>
      <c r="I926">
        <v>0.140093</v>
      </c>
      <c r="J926">
        <v>6.4025499999999999E-2</v>
      </c>
      <c r="K926">
        <v>7.6750499999999999E-2</v>
      </c>
      <c r="L926">
        <v>9.1249499999999997E-2</v>
      </c>
      <c r="M926">
        <v>0.10620779999999901</v>
      </c>
      <c r="N926">
        <v>0.11404565</v>
      </c>
      <c r="O926">
        <v>0.11788999</v>
      </c>
      <c r="P926">
        <v>0.117643969999999</v>
      </c>
      <c r="Q926">
        <v>0.11722526</v>
      </c>
      <c r="R926">
        <v>0</v>
      </c>
      <c r="S926">
        <v>0</v>
      </c>
      <c r="T926">
        <v>0</v>
      </c>
      <c r="U926" t="s">
        <v>409</v>
      </c>
    </row>
    <row r="927" spans="1:21" x14ac:dyDescent="0.35">
      <c r="A927" t="s">
        <v>407</v>
      </c>
      <c r="B927" t="s">
        <v>26</v>
      </c>
      <c r="C927" t="str">
        <f>INDEX('GCAM Crosswalk'!M$5:M$36,MATCH(B927,'GCAM Crosswalk'!L$5:L$36,0))</f>
        <v>Central Asia</v>
      </c>
      <c r="D927" t="s">
        <v>319</v>
      </c>
      <c r="E927" t="str">
        <f>INDEX('GCAM Crosswalk'!J$5:J$111,MATCH(D927,'GCAM Crosswalk'!I$5:I$111,0))</f>
        <v>Commercial</v>
      </c>
      <c r="F927" t="s">
        <v>225</v>
      </c>
      <c r="G927">
        <v>5.8018199999999999E-2</v>
      </c>
      <c r="H927">
        <v>2.8668599999999999E-2</v>
      </c>
      <c r="I927">
        <v>3.7695600000000003E-2</v>
      </c>
      <c r="J927">
        <v>6.5573599999999996E-2</v>
      </c>
      <c r="K927">
        <v>8.3833599999999994E-2</v>
      </c>
      <c r="L927">
        <v>0.1142526</v>
      </c>
      <c r="M927">
        <v>0.1762029</v>
      </c>
      <c r="N927">
        <v>0.25551819999999997</v>
      </c>
      <c r="O927">
        <v>0.33627119</v>
      </c>
      <c r="P927">
        <v>0.41186700999999998</v>
      </c>
      <c r="Q927">
        <v>0.47195445999999902</v>
      </c>
      <c r="R927">
        <v>0</v>
      </c>
      <c r="S927">
        <v>0</v>
      </c>
      <c r="T927">
        <v>0</v>
      </c>
      <c r="U927" t="s">
        <v>409</v>
      </c>
    </row>
    <row r="928" spans="1:21" x14ac:dyDescent="0.35">
      <c r="A928" t="s">
        <v>407</v>
      </c>
      <c r="B928" t="s">
        <v>26</v>
      </c>
      <c r="C928" t="str">
        <f>INDEX('GCAM Crosswalk'!M$5:M$36,MATCH(B928,'GCAM Crosswalk'!L$5:L$36,0))</f>
        <v>Central Asia</v>
      </c>
      <c r="D928" t="s">
        <v>319</v>
      </c>
      <c r="E928" t="str">
        <f>INDEX('GCAM Crosswalk'!J$5:J$111,MATCH(D928,'GCAM Crosswalk'!I$5:I$111,0))</f>
        <v>Commercial</v>
      </c>
      <c r="F928" t="s">
        <v>408</v>
      </c>
      <c r="G928">
        <v>0.54170300000000005</v>
      </c>
      <c r="H928">
        <v>0.16193399999999999</v>
      </c>
      <c r="I928">
        <v>0.165246</v>
      </c>
      <c r="J928">
        <v>0.181397</v>
      </c>
      <c r="K928">
        <v>0.22605239999999999</v>
      </c>
      <c r="L928">
        <v>0.29074549999999999</v>
      </c>
      <c r="M928">
        <v>0.4015474</v>
      </c>
      <c r="N928">
        <v>0.5230167</v>
      </c>
      <c r="O928">
        <v>0.62690190000000001</v>
      </c>
      <c r="P928">
        <v>0.70775287999999903</v>
      </c>
      <c r="Q928">
        <v>0.75673429999999997</v>
      </c>
      <c r="R928">
        <v>0</v>
      </c>
      <c r="S928">
        <v>0</v>
      </c>
      <c r="T928">
        <v>0</v>
      </c>
      <c r="U928" t="s">
        <v>409</v>
      </c>
    </row>
    <row r="929" spans="1:21" x14ac:dyDescent="0.35">
      <c r="A929" t="s">
        <v>407</v>
      </c>
      <c r="B929" t="s">
        <v>26</v>
      </c>
      <c r="C929" t="str">
        <f>INDEX('GCAM Crosswalk'!M$5:M$36,MATCH(B929,'GCAM Crosswalk'!L$5:L$36,0))</f>
        <v>Central Asia</v>
      </c>
      <c r="D929" t="s">
        <v>319</v>
      </c>
      <c r="E929" t="str">
        <f>INDEX('GCAM Crosswalk'!J$5:J$111,MATCH(D929,'GCAM Crosswalk'!I$5:I$111,0))</f>
        <v>Commercial</v>
      </c>
      <c r="F929" t="s">
        <v>410</v>
      </c>
      <c r="G929">
        <v>0</v>
      </c>
      <c r="H929">
        <v>0</v>
      </c>
      <c r="I929">
        <v>0</v>
      </c>
      <c r="J929">
        <v>0</v>
      </c>
      <c r="K929">
        <v>0</v>
      </c>
      <c r="L929" s="3">
        <v>3.1164899999999997E-5</v>
      </c>
      <c r="M929" s="3">
        <v>7.4903000000000003E-4</v>
      </c>
      <c r="N929">
        <v>1.5032699999999999E-3</v>
      </c>
      <c r="O929">
        <v>2.1451199999999999E-3</v>
      </c>
      <c r="P929">
        <v>2.9166000000000001E-3</v>
      </c>
      <c r="Q929">
        <v>3.54471E-3</v>
      </c>
      <c r="R929">
        <v>0</v>
      </c>
      <c r="S929">
        <v>0</v>
      </c>
      <c r="T929">
        <v>0</v>
      </c>
      <c r="U929" t="s">
        <v>409</v>
      </c>
    </row>
    <row r="930" spans="1:21" x14ac:dyDescent="0.35">
      <c r="A930" t="s">
        <v>407</v>
      </c>
      <c r="B930" t="s">
        <v>26</v>
      </c>
      <c r="C930" t="str">
        <f>INDEX('GCAM Crosswalk'!M$5:M$36,MATCH(B930,'GCAM Crosswalk'!L$5:L$36,0))</f>
        <v>Central Asia</v>
      </c>
      <c r="D930" t="s">
        <v>319</v>
      </c>
      <c r="E930" t="str">
        <f>INDEX('GCAM Crosswalk'!J$5:J$111,MATCH(D930,'GCAM Crosswalk'!I$5:I$111,0))</f>
        <v>Commercial</v>
      </c>
      <c r="F930" t="s">
        <v>411</v>
      </c>
      <c r="G930">
        <v>0.51692300000000002</v>
      </c>
      <c r="H930">
        <v>0.177924</v>
      </c>
      <c r="I930">
        <v>0.19090399999999999</v>
      </c>
      <c r="J930">
        <v>0.196516</v>
      </c>
      <c r="K930">
        <v>0.2322603</v>
      </c>
      <c r="L930">
        <v>0.26912589999999997</v>
      </c>
      <c r="M930">
        <v>0.29987989999999998</v>
      </c>
      <c r="N930">
        <v>0.31111129999999998</v>
      </c>
      <c r="O930">
        <v>0.31318939999999901</v>
      </c>
      <c r="P930">
        <v>0.30966452999999999</v>
      </c>
      <c r="Q930">
        <v>0.31448919999999903</v>
      </c>
      <c r="R930">
        <v>0</v>
      </c>
      <c r="S930">
        <v>0</v>
      </c>
      <c r="T930">
        <v>0</v>
      </c>
      <c r="U930" t="s">
        <v>409</v>
      </c>
    </row>
    <row r="931" spans="1:21" x14ac:dyDescent="0.35">
      <c r="A931" t="s">
        <v>407</v>
      </c>
      <c r="B931" t="s">
        <v>26</v>
      </c>
      <c r="C931" t="str">
        <f>INDEX('GCAM Crosswalk'!M$5:M$36,MATCH(B931,'GCAM Crosswalk'!L$5:L$36,0))</f>
        <v>Central Asia</v>
      </c>
      <c r="D931" t="s">
        <v>351</v>
      </c>
      <c r="E931" t="str">
        <f>INDEX('GCAM Crosswalk'!J$5:J$111,MATCH(D931,'GCAM Crosswalk'!I$5:I$111,0))</f>
        <v>Industry</v>
      </c>
      <c r="F931" t="s">
        <v>339</v>
      </c>
      <c r="G931" s="3">
        <v>5.8599800000000001E-4</v>
      </c>
      <c r="H931">
        <v>0</v>
      </c>
      <c r="I931">
        <v>1.5070000000000001E-3</v>
      </c>
      <c r="J931">
        <v>1.5070000000000001E-3</v>
      </c>
      <c r="K931">
        <v>1.609788E-3</v>
      </c>
      <c r="L931">
        <v>1.704009E-3</v>
      </c>
      <c r="M931">
        <v>1.7717189999999999E-3</v>
      </c>
      <c r="N931">
        <v>1.7959804999999999E-3</v>
      </c>
      <c r="O931">
        <v>1.8251249999999999E-3</v>
      </c>
      <c r="P931">
        <v>1.836191E-3</v>
      </c>
      <c r="Q931">
        <v>1.8177289999999999E-3</v>
      </c>
      <c r="R931">
        <v>0</v>
      </c>
      <c r="S931">
        <v>0</v>
      </c>
      <c r="T931">
        <v>0</v>
      </c>
      <c r="U931" t="s">
        <v>409</v>
      </c>
    </row>
    <row r="932" spans="1:21" x14ac:dyDescent="0.35">
      <c r="A932" t="s">
        <v>407</v>
      </c>
      <c r="B932" t="s">
        <v>26</v>
      </c>
      <c r="C932" t="str">
        <f>INDEX('GCAM Crosswalk'!M$5:M$36,MATCH(B932,'GCAM Crosswalk'!L$5:L$36,0))</f>
        <v>Central Asia</v>
      </c>
      <c r="D932" t="s">
        <v>351</v>
      </c>
      <c r="E932" t="str">
        <f>INDEX('GCAM Crosswalk'!J$5:J$111,MATCH(D932,'GCAM Crosswalk'!I$5:I$111,0))</f>
        <v>Industry</v>
      </c>
      <c r="F932" t="s">
        <v>225</v>
      </c>
      <c r="G932">
        <v>7.6603699999999997E-3</v>
      </c>
      <c r="H932">
        <v>4.3534100000000003E-3</v>
      </c>
      <c r="I932">
        <v>4.5627100000000002E-3</v>
      </c>
      <c r="J932">
        <v>7.2836000000000003E-3</v>
      </c>
      <c r="K932">
        <v>8.1748700000000007E-3</v>
      </c>
      <c r="L932">
        <v>9.856086E-3</v>
      </c>
      <c r="M932">
        <v>1.2644682000000001E-2</v>
      </c>
      <c r="N932">
        <v>1.5337417199999899E-2</v>
      </c>
      <c r="O932">
        <v>1.7491177300000001E-2</v>
      </c>
      <c r="P932">
        <v>2.0120842999999999E-2</v>
      </c>
      <c r="Q932">
        <v>2.2869225999999999E-2</v>
      </c>
      <c r="R932">
        <v>0</v>
      </c>
      <c r="S932">
        <v>0</v>
      </c>
      <c r="T932">
        <v>0</v>
      </c>
      <c r="U932" t="s">
        <v>409</v>
      </c>
    </row>
    <row r="933" spans="1:21" x14ac:dyDescent="0.35">
      <c r="A933" t="s">
        <v>407</v>
      </c>
      <c r="B933" t="s">
        <v>26</v>
      </c>
      <c r="C933" t="str">
        <f>INDEX('GCAM Crosswalk'!M$5:M$36,MATCH(B933,'GCAM Crosswalk'!L$5:L$36,0))</f>
        <v>Central Asia</v>
      </c>
      <c r="D933" t="s">
        <v>351</v>
      </c>
      <c r="E933" t="str">
        <f>INDEX('GCAM Crosswalk'!J$5:J$111,MATCH(D933,'GCAM Crosswalk'!I$5:I$111,0))</f>
        <v>Industry</v>
      </c>
      <c r="F933" t="s">
        <v>408</v>
      </c>
      <c r="G933">
        <v>5.6510800000000002E-3</v>
      </c>
      <c r="H933" s="3">
        <v>2.0929999999999999E-4</v>
      </c>
      <c r="I933">
        <v>3.0138999999999999E-3</v>
      </c>
      <c r="J933">
        <v>3.8092999999999998E-3</v>
      </c>
      <c r="K933">
        <v>4.1057239999999998E-3</v>
      </c>
      <c r="L933">
        <v>4.3514469999999996E-3</v>
      </c>
      <c r="M933">
        <v>4.5526150000000003E-3</v>
      </c>
      <c r="N933">
        <v>4.5518879999999996E-3</v>
      </c>
      <c r="O933">
        <v>4.4056440000000002E-3</v>
      </c>
      <c r="P933">
        <v>4.1447960000000001E-3</v>
      </c>
      <c r="Q933">
        <v>3.8003889999999999E-3</v>
      </c>
      <c r="R933">
        <v>0</v>
      </c>
      <c r="S933">
        <v>0</v>
      </c>
      <c r="T933">
        <v>0</v>
      </c>
      <c r="U933" t="s">
        <v>409</v>
      </c>
    </row>
    <row r="934" spans="1:21" x14ac:dyDescent="0.35">
      <c r="A934" t="s">
        <v>407</v>
      </c>
      <c r="B934" t="s">
        <v>26</v>
      </c>
      <c r="C934" t="str">
        <f>INDEX('GCAM Crosswalk'!M$5:M$36,MATCH(B934,'GCAM Crosswalk'!L$5:L$36,0))</f>
        <v>Central Asia</v>
      </c>
      <c r="D934" t="s">
        <v>351</v>
      </c>
      <c r="E934" t="str">
        <f>INDEX('GCAM Crosswalk'!J$5:J$111,MATCH(D934,'GCAM Crosswalk'!I$5:I$111,0))</f>
        <v>Industry</v>
      </c>
      <c r="F934" t="s">
        <v>410</v>
      </c>
      <c r="G934">
        <v>0</v>
      </c>
      <c r="H934">
        <v>0</v>
      </c>
      <c r="I934">
        <v>0</v>
      </c>
      <c r="J934">
        <v>0</v>
      </c>
      <c r="K934">
        <v>0</v>
      </c>
      <c r="L934" s="3">
        <v>7.7709600000000002E-4</v>
      </c>
      <c r="M934">
        <v>2.708743E-3</v>
      </c>
      <c r="N934">
        <v>5.1942079999999996E-3</v>
      </c>
      <c r="O934">
        <v>7.3179020000000003E-3</v>
      </c>
      <c r="P934">
        <v>9.5302129999999992E-3</v>
      </c>
      <c r="Q934">
        <v>1.1259883E-2</v>
      </c>
      <c r="R934">
        <v>0</v>
      </c>
      <c r="S934">
        <v>0</v>
      </c>
      <c r="T934">
        <v>0</v>
      </c>
      <c r="U934" t="s">
        <v>409</v>
      </c>
    </row>
    <row r="935" spans="1:21" x14ac:dyDescent="0.35">
      <c r="A935" t="s">
        <v>407</v>
      </c>
      <c r="B935" t="s">
        <v>26</v>
      </c>
      <c r="C935" t="str">
        <f>INDEX('GCAM Crosswalk'!M$5:M$36,MATCH(B935,'GCAM Crosswalk'!L$5:L$36,0))</f>
        <v>Central Asia</v>
      </c>
      <c r="D935" t="s">
        <v>351</v>
      </c>
      <c r="E935" t="str">
        <f>INDEX('GCAM Crosswalk'!J$5:J$111,MATCH(D935,'GCAM Crosswalk'!I$5:I$111,0))</f>
        <v>Industry</v>
      </c>
      <c r="F935" t="s">
        <v>411</v>
      </c>
      <c r="G935">
        <v>1.4357989999999999E-2</v>
      </c>
      <c r="H935">
        <v>1.7037009999999998E-2</v>
      </c>
      <c r="I935">
        <v>1.3018500000000001E-2</v>
      </c>
      <c r="J935">
        <v>7.9910700000000001E-2</v>
      </c>
      <c r="K935">
        <v>8.4611270000000002E-2</v>
      </c>
      <c r="L935">
        <v>8.6354249999999994E-2</v>
      </c>
      <c r="M935">
        <v>8.4255399999999994E-2</v>
      </c>
      <c r="N935">
        <v>7.9794184999999906E-2</v>
      </c>
      <c r="O935">
        <v>7.5668737E-2</v>
      </c>
      <c r="P935">
        <v>6.9575100000000001E-2</v>
      </c>
      <c r="Q935">
        <v>6.2743740000000006E-2</v>
      </c>
      <c r="R935">
        <v>0</v>
      </c>
      <c r="S935">
        <v>0</v>
      </c>
      <c r="T935">
        <v>0</v>
      </c>
      <c r="U935" t="s">
        <v>409</v>
      </c>
    </row>
    <row r="936" spans="1:21" x14ac:dyDescent="0.35">
      <c r="A936" t="s">
        <v>407</v>
      </c>
      <c r="B936" t="s">
        <v>26</v>
      </c>
      <c r="C936" t="str">
        <f>INDEX('GCAM Crosswalk'!M$5:M$36,MATCH(B936,'GCAM Crosswalk'!L$5:L$36,0))</f>
        <v>Central Asia</v>
      </c>
      <c r="D936" t="s">
        <v>412</v>
      </c>
      <c r="E936" t="e">
        <f>INDEX('GCAM Crosswalk'!J$5:J$111,MATCH(D936,'GCAM Crosswalk'!I$5:I$111,0))</f>
        <v>#N/A</v>
      </c>
      <c r="F936" t="s">
        <v>411</v>
      </c>
      <c r="G936">
        <v>1.5990500000000001E-2</v>
      </c>
      <c r="H936">
        <v>2.6162500000000002E-2</v>
      </c>
      <c r="I936">
        <v>3.10601E-2</v>
      </c>
      <c r="J936">
        <v>2.3106700000000001E-2</v>
      </c>
      <c r="K936">
        <v>2.9300199999999998E-2</v>
      </c>
      <c r="L936">
        <v>3.6263900000000002E-2</v>
      </c>
      <c r="M936">
        <v>4.40807E-2</v>
      </c>
      <c r="N936">
        <v>5.2351200000000001E-2</v>
      </c>
      <c r="O936">
        <v>6.1281599999999999E-2</v>
      </c>
      <c r="P936">
        <v>7.0972900000000005E-2</v>
      </c>
      <c r="Q936">
        <v>8.1281199999999998E-2</v>
      </c>
      <c r="R936">
        <v>0</v>
      </c>
      <c r="S936">
        <v>0</v>
      </c>
      <c r="T936">
        <v>0</v>
      </c>
      <c r="U936" t="s">
        <v>409</v>
      </c>
    </row>
    <row r="937" spans="1:21" x14ac:dyDescent="0.35">
      <c r="A937" t="s">
        <v>407</v>
      </c>
      <c r="B937" t="s">
        <v>26</v>
      </c>
      <c r="C937" t="str">
        <f>INDEX('GCAM Crosswalk'!M$5:M$36,MATCH(B937,'GCAM Crosswalk'!L$5:L$36,0))</f>
        <v>Central Asia</v>
      </c>
      <c r="D937" t="s">
        <v>352</v>
      </c>
      <c r="E937" t="str">
        <f>INDEX('GCAM Crosswalk'!J$5:J$111,MATCH(D937,'GCAM Crosswalk'!I$5:I$111,0))</f>
        <v>Industry</v>
      </c>
      <c r="F937" t="s">
        <v>225</v>
      </c>
      <c r="G937">
        <v>2.1433199999999999E-2</v>
      </c>
      <c r="H937">
        <v>9.3909000000000006E-3</v>
      </c>
      <c r="I937">
        <v>9.8049299999999999E-3</v>
      </c>
      <c r="J937">
        <v>7.0935499999999997E-3</v>
      </c>
      <c r="K937">
        <v>8.8561300000000003E-3</v>
      </c>
      <c r="L937">
        <v>1.0593399999999999E-2</v>
      </c>
      <c r="M937">
        <v>1.2409E-2</v>
      </c>
      <c r="N937">
        <v>1.39361E-2</v>
      </c>
      <c r="O937">
        <v>1.53101E-2</v>
      </c>
      <c r="P937">
        <v>1.64218E-2</v>
      </c>
      <c r="Q937">
        <v>1.7256899999999999E-2</v>
      </c>
      <c r="R937">
        <v>0</v>
      </c>
      <c r="S937">
        <v>0</v>
      </c>
      <c r="T937">
        <v>0</v>
      </c>
      <c r="U937" t="s">
        <v>409</v>
      </c>
    </row>
    <row r="938" spans="1:21" x14ac:dyDescent="0.35">
      <c r="A938" t="s">
        <v>407</v>
      </c>
      <c r="B938" t="s">
        <v>26</v>
      </c>
      <c r="C938" t="str">
        <f>INDEX('GCAM Crosswalk'!M$5:M$36,MATCH(B938,'GCAM Crosswalk'!L$5:L$36,0))</f>
        <v>Central Asia</v>
      </c>
      <c r="D938" t="s">
        <v>352</v>
      </c>
      <c r="E938" t="str">
        <f>INDEX('GCAM Crosswalk'!J$5:J$111,MATCH(D938,'GCAM Crosswalk'!I$5:I$111,0))</f>
        <v>Industry</v>
      </c>
      <c r="F938" t="s">
        <v>408</v>
      </c>
      <c r="G938">
        <v>2.0559999999999998E-2</v>
      </c>
      <c r="H938">
        <v>1.49622E-2</v>
      </c>
      <c r="I938">
        <v>2.03961E-2</v>
      </c>
      <c r="J938">
        <v>1.9023999999999999E-2</v>
      </c>
      <c r="K938">
        <v>2.4188299999999999E-2</v>
      </c>
      <c r="L938">
        <v>2.8888799999999999E-2</v>
      </c>
      <c r="M938">
        <v>3.4348700000000003E-2</v>
      </c>
      <c r="N938">
        <v>3.8434099999999999E-2</v>
      </c>
      <c r="O938">
        <v>4.1021599999999998E-2</v>
      </c>
      <c r="P938">
        <v>4.3469800000000003E-2</v>
      </c>
      <c r="Q938">
        <v>4.4953399999999998E-2</v>
      </c>
      <c r="R938">
        <v>0</v>
      </c>
      <c r="S938">
        <v>0</v>
      </c>
      <c r="T938">
        <v>0</v>
      </c>
      <c r="U938" t="s">
        <v>409</v>
      </c>
    </row>
    <row r="939" spans="1:21" x14ac:dyDescent="0.35">
      <c r="A939" t="s">
        <v>407</v>
      </c>
      <c r="B939" t="s">
        <v>26</v>
      </c>
      <c r="C939" t="str">
        <f>INDEX('GCAM Crosswalk'!M$5:M$36,MATCH(B939,'GCAM Crosswalk'!L$5:L$36,0))</f>
        <v>Central Asia</v>
      </c>
      <c r="D939" t="s">
        <v>352</v>
      </c>
      <c r="E939" t="str">
        <f>INDEX('GCAM Crosswalk'!J$5:J$111,MATCH(D939,'GCAM Crosswalk'!I$5:I$111,0))</f>
        <v>Industry</v>
      </c>
      <c r="F939" t="s">
        <v>411</v>
      </c>
      <c r="G939">
        <v>9.14476E-3</v>
      </c>
      <c r="H939">
        <v>6.5111199999999996E-3</v>
      </c>
      <c r="I939">
        <v>8.2237600000000001E-3</v>
      </c>
      <c r="J939">
        <v>9.5958699999999994E-3</v>
      </c>
      <c r="K939">
        <v>1.14926E-2</v>
      </c>
      <c r="L939">
        <v>1.35476E-2</v>
      </c>
      <c r="M939">
        <v>1.5533699999999999E-2</v>
      </c>
      <c r="N939">
        <v>1.7732899999999999E-2</v>
      </c>
      <c r="O939">
        <v>1.9699700000000001E-2</v>
      </c>
      <c r="P939">
        <v>2.1712100000000002E-2</v>
      </c>
      <c r="Q939">
        <v>2.38289E-2</v>
      </c>
      <c r="R939">
        <v>0</v>
      </c>
      <c r="S939">
        <v>0</v>
      </c>
      <c r="T939">
        <v>0</v>
      </c>
      <c r="U939" t="s">
        <v>409</v>
      </c>
    </row>
    <row r="940" spans="1:21" x14ac:dyDescent="0.35">
      <c r="A940" t="s">
        <v>407</v>
      </c>
      <c r="B940" t="s">
        <v>26</v>
      </c>
      <c r="C940" t="str">
        <f>INDEX('GCAM Crosswalk'!M$5:M$36,MATCH(B940,'GCAM Crosswalk'!L$5:L$36,0))</f>
        <v>Central Asia</v>
      </c>
      <c r="D940" t="s">
        <v>370</v>
      </c>
      <c r="E940" t="str">
        <f>INDEX('GCAM Crosswalk'!J$5:J$111,MATCH(D940,'GCAM Crosswalk'!I$5:I$111,0))</f>
        <v>Industry</v>
      </c>
      <c r="F940" t="s">
        <v>225</v>
      </c>
      <c r="G940">
        <v>5.6150000000000002E-3</v>
      </c>
      <c r="H940">
        <v>3.73026E-3</v>
      </c>
      <c r="I940">
        <v>4.0922700000000003E-3</v>
      </c>
      <c r="J940">
        <v>4.7610999999999999E-3</v>
      </c>
      <c r="K940">
        <v>6.2788399999999999E-3</v>
      </c>
      <c r="L940">
        <v>7.9641099999999999E-3</v>
      </c>
      <c r="M940">
        <v>1.00736E-2</v>
      </c>
      <c r="N940">
        <v>1.2145700000000001E-2</v>
      </c>
      <c r="O940">
        <v>1.40108E-2</v>
      </c>
      <c r="P940">
        <v>1.5691099999999999E-2</v>
      </c>
      <c r="Q940">
        <v>1.7108999999999999E-2</v>
      </c>
      <c r="R940">
        <v>0</v>
      </c>
      <c r="S940">
        <v>0</v>
      </c>
      <c r="T940">
        <v>0</v>
      </c>
      <c r="U940" t="s">
        <v>409</v>
      </c>
    </row>
    <row r="941" spans="1:21" x14ac:dyDescent="0.35">
      <c r="A941" t="s">
        <v>407</v>
      </c>
      <c r="B941" t="s">
        <v>26</v>
      </c>
      <c r="C941" t="str">
        <f>INDEX('GCAM Crosswalk'!M$5:M$36,MATCH(B941,'GCAM Crosswalk'!L$5:L$36,0))</f>
        <v>Central Asia</v>
      </c>
      <c r="D941" t="s">
        <v>371</v>
      </c>
      <c r="E941" t="str">
        <f>INDEX('GCAM Crosswalk'!J$5:J$111,MATCH(D941,'GCAM Crosswalk'!I$5:I$111,0))</f>
        <v>Industry</v>
      </c>
      <c r="F941" t="s">
        <v>225</v>
      </c>
      <c r="G941">
        <v>1.52863E-3</v>
      </c>
      <c r="H941" s="3">
        <v>9.8653299999999994E-4</v>
      </c>
      <c r="I941">
        <v>1.0124800000000001E-3</v>
      </c>
      <c r="J941">
        <v>1.1960499999999999E-3</v>
      </c>
      <c r="K941">
        <v>1.3613099999999999E-3</v>
      </c>
      <c r="L941">
        <v>1.5754499999999999E-3</v>
      </c>
      <c r="M941">
        <v>1.85936E-3</v>
      </c>
      <c r="N941">
        <v>2.1231100000000001E-3</v>
      </c>
      <c r="O941">
        <v>2.3410499999999999E-3</v>
      </c>
      <c r="P941">
        <v>2.5268399999999998E-3</v>
      </c>
      <c r="Q941">
        <v>2.6738700000000001E-3</v>
      </c>
      <c r="R941">
        <v>0</v>
      </c>
      <c r="S941">
        <v>0</v>
      </c>
      <c r="T941">
        <v>0</v>
      </c>
      <c r="U941" t="s">
        <v>409</v>
      </c>
    </row>
    <row r="942" spans="1:21" x14ac:dyDescent="0.35">
      <c r="A942" t="s">
        <v>407</v>
      </c>
      <c r="B942" t="s">
        <v>26</v>
      </c>
      <c r="C942" t="str">
        <f>INDEX('GCAM Crosswalk'!M$5:M$36,MATCH(B942,'GCAM Crosswalk'!L$5:L$36,0))</f>
        <v>Central Asia</v>
      </c>
      <c r="D942" t="s">
        <v>372</v>
      </c>
      <c r="E942" t="str">
        <f>INDEX('GCAM Crosswalk'!J$5:J$111,MATCH(D942,'GCAM Crosswalk'!I$5:I$111,0))</f>
        <v>Industry</v>
      </c>
      <c r="F942" t="s">
        <v>225</v>
      </c>
      <c r="G942">
        <v>3.3946200000000001E-3</v>
      </c>
      <c r="H942">
        <v>2.1817999999999998E-3</v>
      </c>
      <c r="I942">
        <v>2.2306499999999998E-3</v>
      </c>
      <c r="J942">
        <v>2.6186400000000002E-3</v>
      </c>
      <c r="K942">
        <v>3.0511399999999999E-3</v>
      </c>
      <c r="L942">
        <v>3.5310900000000002E-3</v>
      </c>
      <c r="M942">
        <v>4.1674199999999998E-3</v>
      </c>
      <c r="N942">
        <v>4.7585600000000002E-3</v>
      </c>
      <c r="O942">
        <v>5.2470399999999997E-3</v>
      </c>
      <c r="P942">
        <v>5.6634600000000004E-3</v>
      </c>
      <c r="Q942">
        <v>5.9930000000000001E-3</v>
      </c>
      <c r="R942">
        <v>0</v>
      </c>
      <c r="S942">
        <v>0</v>
      </c>
      <c r="T942">
        <v>0</v>
      </c>
      <c r="U942" t="s">
        <v>409</v>
      </c>
    </row>
    <row r="943" spans="1:21" x14ac:dyDescent="0.35">
      <c r="A943" t="s">
        <v>407</v>
      </c>
      <c r="B943" t="s">
        <v>26</v>
      </c>
      <c r="C943" t="str">
        <f>INDEX('GCAM Crosswalk'!M$5:M$36,MATCH(B943,'GCAM Crosswalk'!L$5:L$36,0))</f>
        <v>Central Asia</v>
      </c>
      <c r="D943" t="s">
        <v>365</v>
      </c>
      <c r="E943" t="str">
        <f>INDEX('GCAM Crosswalk'!J$5:J$111,MATCH(D943,'GCAM Crosswalk'!I$5:I$111,0))</f>
        <v>Industry</v>
      </c>
      <c r="F943" t="s">
        <v>318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5.2953699999999999E-2</v>
      </c>
      <c r="M943">
        <v>7.5872999999999996E-2</v>
      </c>
      <c r="N943">
        <v>9.33697E-2</v>
      </c>
      <c r="O943">
        <v>0.10343152999999999</v>
      </c>
      <c r="P943">
        <v>0.10872772</v>
      </c>
      <c r="Q943">
        <v>0.11300602999999999</v>
      </c>
      <c r="R943">
        <v>0</v>
      </c>
      <c r="S943">
        <v>0</v>
      </c>
      <c r="T943">
        <v>0</v>
      </c>
      <c r="U943" t="s">
        <v>409</v>
      </c>
    </row>
    <row r="944" spans="1:21" x14ac:dyDescent="0.35">
      <c r="A944" t="s">
        <v>407</v>
      </c>
      <c r="B944" t="s">
        <v>26</v>
      </c>
      <c r="C944" t="str">
        <f>INDEX('GCAM Crosswalk'!M$5:M$36,MATCH(B944,'GCAM Crosswalk'!L$5:L$36,0))</f>
        <v>Central Asia</v>
      </c>
      <c r="D944" t="s">
        <v>365</v>
      </c>
      <c r="E944" t="str">
        <f>INDEX('GCAM Crosswalk'!J$5:J$111,MATCH(D944,'GCAM Crosswalk'!I$5:I$111,0))</f>
        <v>Industry</v>
      </c>
      <c r="F944" t="s">
        <v>339</v>
      </c>
      <c r="G944">
        <v>3.9097470000000002E-2</v>
      </c>
      <c r="H944">
        <v>0.13127338</v>
      </c>
      <c r="I944">
        <v>0.22629489999999999</v>
      </c>
      <c r="J944">
        <v>0.23144389000000001</v>
      </c>
      <c r="K944">
        <v>0.33851671999999999</v>
      </c>
      <c r="L944">
        <v>0.29254834219999998</v>
      </c>
      <c r="M944">
        <v>0.282268472099999</v>
      </c>
      <c r="N944">
        <v>0.30748764093999997</v>
      </c>
      <c r="O944">
        <v>0.36999072899999902</v>
      </c>
      <c r="P944">
        <v>0.43791846376999999</v>
      </c>
      <c r="Q944">
        <v>0.48636367638</v>
      </c>
      <c r="R944">
        <v>0</v>
      </c>
      <c r="S944">
        <v>0</v>
      </c>
      <c r="T944">
        <v>0</v>
      </c>
      <c r="U944" t="s">
        <v>409</v>
      </c>
    </row>
    <row r="945" spans="1:21" x14ac:dyDescent="0.35">
      <c r="A945" t="s">
        <v>407</v>
      </c>
      <c r="B945" t="s">
        <v>26</v>
      </c>
      <c r="C945" t="str">
        <f>INDEX('GCAM Crosswalk'!M$5:M$36,MATCH(B945,'GCAM Crosswalk'!L$5:L$36,0))</f>
        <v>Central Asia</v>
      </c>
      <c r="D945" t="s">
        <v>365</v>
      </c>
      <c r="E945" t="str">
        <f>INDEX('GCAM Crosswalk'!J$5:J$111,MATCH(D945,'GCAM Crosswalk'!I$5:I$111,0))</f>
        <v>Industry</v>
      </c>
      <c r="F945" t="s">
        <v>225</v>
      </c>
      <c r="G945" s="3">
        <v>4.1849090000000002E-4</v>
      </c>
      <c r="H945">
        <v>2.0093939999999999E-3</v>
      </c>
      <c r="I945">
        <v>9.7408099999999997E-2</v>
      </c>
      <c r="J945">
        <v>4.3785499999999998E-2</v>
      </c>
      <c r="K945">
        <v>6.074744E-2</v>
      </c>
      <c r="L945">
        <v>3.7425279999999901E-2</v>
      </c>
      <c r="M945">
        <v>3.1213605499999901E-2</v>
      </c>
      <c r="N945">
        <v>2.96802574E-2</v>
      </c>
      <c r="O945">
        <v>3.3060909600000001E-2</v>
      </c>
      <c r="P945">
        <v>3.8056675779999903E-2</v>
      </c>
      <c r="Q945">
        <v>4.1210180769999903E-2</v>
      </c>
      <c r="R945">
        <v>0</v>
      </c>
      <c r="S945">
        <v>0</v>
      </c>
      <c r="T945">
        <v>0</v>
      </c>
      <c r="U945" t="s">
        <v>409</v>
      </c>
    </row>
    <row r="946" spans="1:21" x14ac:dyDescent="0.35">
      <c r="A946" t="s">
        <v>407</v>
      </c>
      <c r="B946" t="s">
        <v>26</v>
      </c>
      <c r="C946" t="str">
        <f>INDEX('GCAM Crosswalk'!M$5:M$36,MATCH(B946,'GCAM Crosswalk'!L$5:L$36,0))</f>
        <v>Central Asia</v>
      </c>
      <c r="D946" t="s">
        <v>365</v>
      </c>
      <c r="E946" t="str">
        <f>INDEX('GCAM Crosswalk'!J$5:J$111,MATCH(D946,'GCAM Crosswalk'!I$5:I$111,0))</f>
        <v>Industry</v>
      </c>
      <c r="F946" t="s">
        <v>408</v>
      </c>
      <c r="G946">
        <v>8.5814159999999997E-3</v>
      </c>
      <c r="H946" s="3">
        <v>3.3484399999999999E-4</v>
      </c>
      <c r="I946">
        <v>1.4357932800000001E-2</v>
      </c>
      <c r="J946">
        <v>1.5446474E-2</v>
      </c>
      <c r="K946">
        <v>1.88152005E-2</v>
      </c>
      <c r="L946">
        <v>2.8499789099999998E-3</v>
      </c>
      <c r="M946">
        <v>2.0036567799999998E-3</v>
      </c>
      <c r="N946">
        <v>2.413895776E-3</v>
      </c>
      <c r="O946">
        <v>2.784783072E-3</v>
      </c>
      <c r="P946">
        <v>3.1318453650000001E-3</v>
      </c>
      <c r="Q946">
        <v>3.3367289399999999E-3</v>
      </c>
      <c r="R946">
        <v>0</v>
      </c>
      <c r="S946">
        <v>0</v>
      </c>
      <c r="T946">
        <v>0</v>
      </c>
      <c r="U946" t="s">
        <v>409</v>
      </c>
    </row>
    <row r="947" spans="1:21" x14ac:dyDescent="0.35">
      <c r="A947" t="s">
        <v>407</v>
      </c>
      <c r="B947" t="s">
        <v>26</v>
      </c>
      <c r="C947" t="str">
        <f>INDEX('GCAM Crosswalk'!M$5:M$36,MATCH(B947,'GCAM Crosswalk'!L$5:L$36,0))</f>
        <v>Central Asia</v>
      </c>
      <c r="D947" t="s">
        <v>365</v>
      </c>
      <c r="E947" t="str">
        <f>INDEX('GCAM Crosswalk'!J$5:J$111,MATCH(D947,'GCAM Crosswalk'!I$5:I$111,0))</f>
        <v>Industry</v>
      </c>
      <c r="F947" t="s">
        <v>410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1.6800519999999999E-2</v>
      </c>
      <c r="M947">
        <v>4.3587515599999897E-2</v>
      </c>
      <c r="N947">
        <v>6.9185700099999997E-2</v>
      </c>
      <c r="O947">
        <v>9.0305925699999998E-2</v>
      </c>
      <c r="P947">
        <v>0.106793241999999</v>
      </c>
      <c r="Q947">
        <v>0.118111404999999</v>
      </c>
      <c r="R947">
        <v>0</v>
      </c>
      <c r="S947">
        <v>0</v>
      </c>
      <c r="T947">
        <v>0</v>
      </c>
      <c r="U947" t="s">
        <v>409</v>
      </c>
    </row>
    <row r="948" spans="1:21" x14ac:dyDescent="0.35">
      <c r="A948" t="s">
        <v>407</v>
      </c>
      <c r="B948" t="s">
        <v>26</v>
      </c>
      <c r="C948" t="str">
        <f>INDEX('GCAM Crosswalk'!M$5:M$36,MATCH(B948,'GCAM Crosswalk'!L$5:L$36,0))</f>
        <v>Central Asia</v>
      </c>
      <c r="D948" t="s">
        <v>365</v>
      </c>
      <c r="E948" t="str">
        <f>INDEX('GCAM Crosswalk'!J$5:J$111,MATCH(D948,'GCAM Crosswalk'!I$5:I$111,0))</f>
        <v>Industry</v>
      </c>
      <c r="F948" t="s">
        <v>411</v>
      </c>
      <c r="G948">
        <v>5.0650620000000004E-3</v>
      </c>
      <c r="H948">
        <v>1.6995333000000001E-2</v>
      </c>
      <c r="I948">
        <v>3.2609034000000002E-2</v>
      </c>
      <c r="J948">
        <v>2.02185579999999E-2</v>
      </c>
      <c r="K948">
        <v>2.4990004999999999E-2</v>
      </c>
      <c r="L948">
        <v>4.4168287000000001E-3</v>
      </c>
      <c r="M948">
        <v>3.1102194000000001E-3</v>
      </c>
      <c r="N948">
        <v>3.5899354E-3</v>
      </c>
      <c r="O948">
        <v>4.1106067499999998E-3</v>
      </c>
      <c r="P948">
        <v>4.6303234600000003E-3</v>
      </c>
      <c r="Q948">
        <v>4.9256876099999999E-3</v>
      </c>
      <c r="R948">
        <v>0</v>
      </c>
      <c r="S948">
        <v>0</v>
      </c>
      <c r="T948">
        <v>0</v>
      </c>
      <c r="U948" t="s">
        <v>409</v>
      </c>
    </row>
    <row r="949" spans="1:21" x14ac:dyDescent="0.35">
      <c r="A949" t="s">
        <v>407</v>
      </c>
      <c r="B949" t="s">
        <v>26</v>
      </c>
      <c r="C949" t="str">
        <f>INDEX('GCAM Crosswalk'!M$5:M$36,MATCH(B949,'GCAM Crosswalk'!L$5:L$36,0))</f>
        <v>Central Asia</v>
      </c>
      <c r="D949" t="s">
        <v>373</v>
      </c>
      <c r="E949" t="str">
        <f>INDEX('GCAM Crosswalk'!J$5:J$111,MATCH(D949,'GCAM Crosswalk'!I$5:I$111,0))</f>
        <v>Industry</v>
      </c>
      <c r="F949" t="s">
        <v>225</v>
      </c>
      <c r="G949">
        <v>1.3376600000000001E-2</v>
      </c>
      <c r="H949">
        <v>7.9306900000000007E-3</v>
      </c>
      <c r="I949">
        <v>8.5441500000000004E-3</v>
      </c>
      <c r="J949">
        <v>9.7404099999999997E-3</v>
      </c>
      <c r="K949">
        <v>1.0364999999999999E-2</v>
      </c>
      <c r="L949">
        <v>1.1050300000000001E-2</v>
      </c>
      <c r="M949">
        <v>1.1864299999999999E-2</v>
      </c>
      <c r="N949">
        <v>1.2597199999999999E-2</v>
      </c>
      <c r="O949">
        <v>1.3272300000000001E-2</v>
      </c>
      <c r="P949">
        <v>1.3917000000000001E-2</v>
      </c>
      <c r="Q949">
        <v>1.4447099999999999E-2</v>
      </c>
      <c r="R949">
        <v>0</v>
      </c>
      <c r="S949">
        <v>0</v>
      </c>
      <c r="T949">
        <v>0</v>
      </c>
      <c r="U949" t="s">
        <v>409</v>
      </c>
    </row>
    <row r="950" spans="1:21" x14ac:dyDescent="0.35">
      <c r="A950" t="s">
        <v>407</v>
      </c>
      <c r="B950" t="s">
        <v>26</v>
      </c>
      <c r="C950" t="str">
        <f>INDEX('GCAM Crosswalk'!M$5:M$36,MATCH(B950,'GCAM Crosswalk'!L$5:L$36,0))</f>
        <v>Central Asia</v>
      </c>
      <c r="D950" t="s">
        <v>361</v>
      </c>
      <c r="E950" t="str">
        <f>INDEX('GCAM Crosswalk'!J$5:J$111,MATCH(D950,'GCAM Crosswalk'!I$5:I$111,0))</f>
        <v>Industry</v>
      </c>
      <c r="F950" t="s">
        <v>339</v>
      </c>
      <c r="G950">
        <v>0</v>
      </c>
      <c r="H950">
        <v>0</v>
      </c>
      <c r="I950">
        <v>3.1436899999999997E-2</v>
      </c>
      <c r="J950">
        <v>1.90882E-2</v>
      </c>
      <c r="K950">
        <v>1.9880729999999999E-2</v>
      </c>
      <c r="L950">
        <v>1.9773499999999999E-2</v>
      </c>
      <c r="M950">
        <v>1.859564E-2</v>
      </c>
      <c r="N950">
        <v>1.7413890000000001E-2</v>
      </c>
      <c r="O950">
        <v>1.7158719999999999E-2</v>
      </c>
      <c r="P950">
        <v>1.6982029999999999E-2</v>
      </c>
      <c r="Q950">
        <v>1.692113E-2</v>
      </c>
      <c r="R950">
        <v>0</v>
      </c>
      <c r="S950">
        <v>0</v>
      </c>
      <c r="T950">
        <v>0</v>
      </c>
      <c r="U950" t="s">
        <v>409</v>
      </c>
    </row>
    <row r="951" spans="1:21" x14ac:dyDescent="0.35">
      <c r="A951" t="s">
        <v>407</v>
      </c>
      <c r="B951" t="s">
        <v>26</v>
      </c>
      <c r="C951" t="str">
        <f>INDEX('GCAM Crosswalk'!M$5:M$36,MATCH(B951,'GCAM Crosswalk'!L$5:L$36,0))</f>
        <v>Central Asia</v>
      </c>
      <c r="D951" t="s">
        <v>361</v>
      </c>
      <c r="E951" t="str">
        <f>INDEX('GCAM Crosswalk'!J$5:J$111,MATCH(D951,'GCAM Crosswalk'!I$5:I$111,0))</f>
        <v>Industry</v>
      </c>
      <c r="F951" t="s">
        <v>225</v>
      </c>
      <c r="G951">
        <v>0</v>
      </c>
      <c r="H951">
        <v>1.3395E-3</v>
      </c>
      <c r="I951">
        <v>1.8083499999999999E-2</v>
      </c>
      <c r="J951">
        <v>2.4111400000000002E-2</v>
      </c>
      <c r="K951">
        <v>2.6216380000000001E-2</v>
      </c>
      <c r="L951">
        <v>2.90102995999999E-2</v>
      </c>
      <c r="M951">
        <v>3.23182651E-2</v>
      </c>
      <c r="N951">
        <v>3.4907598599999999E-2</v>
      </c>
      <c r="O951">
        <v>3.6581996319999997E-2</v>
      </c>
      <c r="P951">
        <v>3.8130723999999998E-2</v>
      </c>
      <c r="Q951">
        <v>3.95152516999999E-2</v>
      </c>
      <c r="R951">
        <v>0</v>
      </c>
      <c r="S951">
        <v>0</v>
      </c>
      <c r="T951">
        <v>0</v>
      </c>
      <c r="U951" t="s">
        <v>409</v>
      </c>
    </row>
    <row r="952" spans="1:21" x14ac:dyDescent="0.35">
      <c r="A952" t="s">
        <v>407</v>
      </c>
      <c r="B952" t="s">
        <v>26</v>
      </c>
      <c r="C952" t="str">
        <f>INDEX('GCAM Crosswalk'!M$5:M$36,MATCH(B952,'GCAM Crosswalk'!L$5:L$36,0))</f>
        <v>Central Asia</v>
      </c>
      <c r="D952" t="s">
        <v>361</v>
      </c>
      <c r="E952" t="str">
        <f>INDEX('GCAM Crosswalk'!J$5:J$111,MATCH(D952,'GCAM Crosswalk'!I$5:I$111,0))</f>
        <v>Industry</v>
      </c>
      <c r="F952" t="s">
        <v>408</v>
      </c>
      <c r="G952">
        <v>0</v>
      </c>
      <c r="H952">
        <v>2.0511000000000001E-3</v>
      </c>
      <c r="I952">
        <v>2.0009099999999998E-2</v>
      </c>
      <c r="J952">
        <v>2.6999700000000001E-2</v>
      </c>
      <c r="K952">
        <v>2.8352459999999999E-2</v>
      </c>
      <c r="L952">
        <v>2.82421299999999E-2</v>
      </c>
      <c r="M952">
        <v>2.672335E-2</v>
      </c>
      <c r="N952">
        <v>2.4710570000000001E-2</v>
      </c>
      <c r="O952">
        <v>2.3205669999999901E-2</v>
      </c>
      <c r="P952">
        <v>2.14671499999999E-2</v>
      </c>
      <c r="Q952">
        <v>1.9784889999999999E-2</v>
      </c>
      <c r="R952">
        <v>0</v>
      </c>
      <c r="S952">
        <v>0</v>
      </c>
      <c r="T952">
        <v>0</v>
      </c>
      <c r="U952" t="s">
        <v>409</v>
      </c>
    </row>
    <row r="953" spans="1:21" x14ac:dyDescent="0.35">
      <c r="A953" t="s">
        <v>407</v>
      </c>
      <c r="B953" t="s">
        <v>26</v>
      </c>
      <c r="C953" t="str">
        <f>INDEX('GCAM Crosswalk'!M$5:M$36,MATCH(B953,'GCAM Crosswalk'!L$5:L$36,0))</f>
        <v>Central Asia</v>
      </c>
      <c r="D953" t="s">
        <v>361</v>
      </c>
      <c r="E953" t="str">
        <f>INDEX('GCAM Crosswalk'!J$5:J$111,MATCH(D953,'GCAM Crosswalk'!I$5:I$111,0))</f>
        <v>Industry</v>
      </c>
      <c r="F953" t="s">
        <v>410</v>
      </c>
      <c r="G953">
        <v>0</v>
      </c>
      <c r="H953">
        <v>0</v>
      </c>
      <c r="I953">
        <v>0</v>
      </c>
      <c r="J953">
        <v>0</v>
      </c>
      <c r="K953">
        <v>0</v>
      </c>
      <c r="L953" s="3">
        <v>1.2494599999999999E-4</v>
      </c>
      <c r="M953" s="3">
        <v>4.8523499999999998E-4</v>
      </c>
      <c r="N953">
        <v>1.0206358E-3</v>
      </c>
      <c r="O953">
        <v>1.5700228E-3</v>
      </c>
      <c r="P953">
        <v>2.2527662999999999E-3</v>
      </c>
      <c r="Q953">
        <v>2.9202500000000001E-3</v>
      </c>
      <c r="R953">
        <v>0</v>
      </c>
      <c r="S953">
        <v>0</v>
      </c>
      <c r="T953">
        <v>0</v>
      </c>
      <c r="U953" t="s">
        <v>409</v>
      </c>
    </row>
    <row r="954" spans="1:21" x14ac:dyDescent="0.35">
      <c r="A954" t="s">
        <v>407</v>
      </c>
      <c r="B954" t="s">
        <v>26</v>
      </c>
      <c r="C954" t="str">
        <f>INDEX('GCAM Crosswalk'!M$5:M$36,MATCH(B954,'GCAM Crosswalk'!L$5:L$36,0))</f>
        <v>Central Asia</v>
      </c>
      <c r="D954" t="s">
        <v>361</v>
      </c>
      <c r="E954" t="str">
        <f>INDEX('GCAM Crosswalk'!J$5:J$111,MATCH(D954,'GCAM Crosswalk'!I$5:I$111,0))</f>
        <v>Industry</v>
      </c>
      <c r="F954" t="s">
        <v>411</v>
      </c>
      <c r="G954">
        <v>0.11402660000000001</v>
      </c>
      <c r="H954">
        <v>4.5166890000000001E-2</v>
      </c>
      <c r="I954">
        <v>1.83765E-2</v>
      </c>
      <c r="J954">
        <v>9.9208899999999999E-3</v>
      </c>
      <c r="K954">
        <v>1.0871588999999999E-2</v>
      </c>
      <c r="L954">
        <v>1.2160707E-2</v>
      </c>
      <c r="M954">
        <v>1.3472489000000001E-2</v>
      </c>
      <c r="N954">
        <v>1.44554916E-2</v>
      </c>
      <c r="O954">
        <v>1.4860144E-2</v>
      </c>
      <c r="P954">
        <v>1.4865227E-2</v>
      </c>
      <c r="Q954">
        <v>1.44518629999999E-2</v>
      </c>
      <c r="R954">
        <v>0</v>
      </c>
      <c r="S954">
        <v>0</v>
      </c>
      <c r="T954">
        <v>0</v>
      </c>
      <c r="U954" t="s">
        <v>409</v>
      </c>
    </row>
    <row r="955" spans="1:21" x14ac:dyDescent="0.35">
      <c r="A955" t="s">
        <v>407</v>
      </c>
      <c r="B955" t="s">
        <v>26</v>
      </c>
      <c r="C955" t="str">
        <f>INDEX('GCAM Crosswalk'!M$5:M$36,MATCH(B955,'GCAM Crosswalk'!L$5:L$36,0))</f>
        <v>Central Asia</v>
      </c>
      <c r="D955" t="s">
        <v>374</v>
      </c>
      <c r="E955" t="str">
        <f>INDEX('GCAM Crosswalk'!J$5:J$111,MATCH(D955,'GCAM Crosswalk'!I$5:I$111,0))</f>
        <v>Industry</v>
      </c>
      <c r="F955" t="s">
        <v>225</v>
      </c>
      <c r="G955">
        <v>3.5866299999999999E-3</v>
      </c>
      <c r="H955">
        <v>6.77482E-3</v>
      </c>
      <c r="I955">
        <v>6.5173999999999996E-3</v>
      </c>
      <c r="J955">
        <v>5.7746799999999999E-3</v>
      </c>
      <c r="K955">
        <v>6.8284599999999997E-3</v>
      </c>
      <c r="L955">
        <v>8.1369300000000006E-3</v>
      </c>
      <c r="M955">
        <v>9.7532899999999995E-3</v>
      </c>
      <c r="N955">
        <v>1.13756E-2</v>
      </c>
      <c r="O955">
        <v>1.2823299999999999E-2</v>
      </c>
      <c r="P955">
        <v>1.40211E-2</v>
      </c>
      <c r="Q955">
        <v>1.4898099999999999E-2</v>
      </c>
      <c r="R955">
        <v>0</v>
      </c>
      <c r="S955">
        <v>0</v>
      </c>
      <c r="T955">
        <v>0</v>
      </c>
      <c r="U955" t="s">
        <v>409</v>
      </c>
    </row>
    <row r="956" spans="1:21" x14ac:dyDescent="0.35">
      <c r="A956" t="s">
        <v>407</v>
      </c>
      <c r="B956" t="s">
        <v>26</v>
      </c>
      <c r="C956" t="str">
        <f>INDEX('GCAM Crosswalk'!M$5:M$36,MATCH(B956,'GCAM Crosswalk'!L$5:L$36,0))</f>
        <v>Central Asia</v>
      </c>
      <c r="D956" t="s">
        <v>375</v>
      </c>
      <c r="E956" t="str">
        <f>INDEX('GCAM Crosswalk'!J$5:J$111,MATCH(D956,'GCAM Crosswalk'!I$5:I$111,0))</f>
        <v>Industry</v>
      </c>
      <c r="F956" t="s">
        <v>225</v>
      </c>
      <c r="G956">
        <v>1.7924600000000001E-3</v>
      </c>
      <c r="H956">
        <v>2.7089599999999998E-3</v>
      </c>
      <c r="I956">
        <v>2.5054399999999998E-3</v>
      </c>
      <c r="J956">
        <v>2.21419E-3</v>
      </c>
      <c r="K956">
        <v>2.3302000000000002E-3</v>
      </c>
      <c r="L956">
        <v>2.4919199999999999E-3</v>
      </c>
      <c r="M956">
        <v>2.75122E-3</v>
      </c>
      <c r="N956">
        <v>3.00826E-3</v>
      </c>
      <c r="O956">
        <v>3.2177999999999998E-3</v>
      </c>
      <c r="P956">
        <v>3.37303E-3</v>
      </c>
      <c r="Q956">
        <v>3.4652699999999999E-3</v>
      </c>
      <c r="R956">
        <v>0</v>
      </c>
      <c r="S956">
        <v>0</v>
      </c>
      <c r="T956">
        <v>0</v>
      </c>
      <c r="U956" t="s">
        <v>409</v>
      </c>
    </row>
    <row r="957" spans="1:21" x14ac:dyDescent="0.35">
      <c r="A957" t="s">
        <v>407</v>
      </c>
      <c r="B957" t="s">
        <v>26</v>
      </c>
      <c r="C957" t="str">
        <f>INDEX('GCAM Crosswalk'!M$5:M$36,MATCH(B957,'GCAM Crosswalk'!L$5:L$36,0))</f>
        <v>Central Asia</v>
      </c>
      <c r="D957" t="s">
        <v>376</v>
      </c>
      <c r="E957" t="str">
        <f>INDEX('GCAM Crosswalk'!J$5:J$111,MATCH(D957,'GCAM Crosswalk'!I$5:I$111,0))</f>
        <v>Industry</v>
      </c>
      <c r="F957" t="s">
        <v>225</v>
      </c>
      <c r="G957">
        <v>5.6717299999999998E-3</v>
      </c>
      <c r="H957">
        <v>8.6978999999999997E-3</v>
      </c>
      <c r="I957">
        <v>8.1817299999999999E-3</v>
      </c>
      <c r="J957">
        <v>7.2493499999999999E-3</v>
      </c>
      <c r="K957">
        <v>7.6810200000000002E-3</v>
      </c>
      <c r="L957">
        <v>8.2550799999999997E-3</v>
      </c>
      <c r="M957">
        <v>9.1365100000000005E-3</v>
      </c>
      <c r="N957">
        <v>1.0003099999999999E-2</v>
      </c>
      <c r="O957">
        <v>1.0718800000000001E-2</v>
      </c>
      <c r="P957">
        <v>1.1256499999999999E-2</v>
      </c>
      <c r="Q957">
        <v>1.1586900000000001E-2</v>
      </c>
      <c r="R957">
        <v>0</v>
      </c>
      <c r="S957">
        <v>0</v>
      </c>
      <c r="T957">
        <v>0</v>
      </c>
      <c r="U957" t="s">
        <v>409</v>
      </c>
    </row>
    <row r="958" spans="1:21" x14ac:dyDescent="0.35">
      <c r="A958" t="s">
        <v>407</v>
      </c>
      <c r="B958" t="s">
        <v>26</v>
      </c>
      <c r="C958" t="str">
        <f>INDEX('GCAM Crosswalk'!M$5:M$36,MATCH(B958,'GCAM Crosswalk'!L$5:L$36,0))</f>
        <v>Central Asia</v>
      </c>
      <c r="D958" t="s">
        <v>377</v>
      </c>
      <c r="E958" t="str">
        <f>INDEX('GCAM Crosswalk'!J$5:J$111,MATCH(D958,'GCAM Crosswalk'!I$5:I$111,0))</f>
        <v>Industry</v>
      </c>
      <c r="F958" t="s">
        <v>225</v>
      </c>
      <c r="G958">
        <v>5.2708399999999997E-3</v>
      </c>
      <c r="H958">
        <v>7.98221E-3</v>
      </c>
      <c r="I958">
        <v>7.3956899999999999E-3</v>
      </c>
      <c r="J958">
        <v>6.5473700000000003E-3</v>
      </c>
      <c r="K958">
        <v>6.8904099999999996E-3</v>
      </c>
      <c r="L958">
        <v>7.3686200000000002E-3</v>
      </c>
      <c r="M958">
        <v>8.1353699999999994E-3</v>
      </c>
      <c r="N958">
        <v>8.8954499999999992E-3</v>
      </c>
      <c r="O958">
        <v>9.5150700000000005E-3</v>
      </c>
      <c r="P958">
        <v>9.9740799999999998E-3</v>
      </c>
      <c r="Q958">
        <v>1.02468E-2</v>
      </c>
      <c r="R958">
        <v>0</v>
      </c>
      <c r="S958">
        <v>0</v>
      </c>
      <c r="T958">
        <v>0</v>
      </c>
      <c r="U958" t="s">
        <v>409</v>
      </c>
    </row>
    <row r="959" spans="1:21" x14ac:dyDescent="0.35">
      <c r="A959" t="s">
        <v>407</v>
      </c>
      <c r="B959" t="s">
        <v>26</v>
      </c>
      <c r="C959" t="str">
        <f>INDEX('GCAM Crosswalk'!M$5:M$36,MATCH(B959,'GCAM Crosswalk'!L$5:L$36,0))</f>
        <v>Central Asia</v>
      </c>
      <c r="D959" t="s">
        <v>362</v>
      </c>
      <c r="E959" t="str">
        <f>INDEX('GCAM Crosswalk'!J$5:J$111,MATCH(D959,'GCAM Crosswalk'!I$5:I$111,0))</f>
        <v>Industry</v>
      </c>
      <c r="F959" t="s">
        <v>318</v>
      </c>
      <c r="G959" s="3">
        <v>2.0799999999999999E-4</v>
      </c>
      <c r="H959">
        <v>2.0766999999999999E-3</v>
      </c>
      <c r="I959">
        <v>1.7462999999999999E-3</v>
      </c>
      <c r="J959">
        <v>2.0124000000000001E-3</v>
      </c>
      <c r="K959">
        <v>2.380549E-3</v>
      </c>
      <c r="L959">
        <v>2.7883389999999999E-3</v>
      </c>
      <c r="M959">
        <v>3.2739470000000001E-3</v>
      </c>
      <c r="N959">
        <v>3.6958410000000001E-3</v>
      </c>
      <c r="O959">
        <v>4.0168269999999997E-3</v>
      </c>
      <c r="P959">
        <v>4.2616190999999999E-3</v>
      </c>
      <c r="Q959">
        <v>4.4180601000000002E-3</v>
      </c>
      <c r="R959">
        <v>0</v>
      </c>
      <c r="S959">
        <v>0</v>
      </c>
      <c r="T959">
        <v>0</v>
      </c>
      <c r="U959" t="s">
        <v>409</v>
      </c>
    </row>
    <row r="960" spans="1:21" x14ac:dyDescent="0.35">
      <c r="A960" t="s">
        <v>407</v>
      </c>
      <c r="B960" t="s">
        <v>26</v>
      </c>
      <c r="C960" t="str">
        <f>INDEX('GCAM Crosswalk'!M$5:M$36,MATCH(B960,'GCAM Crosswalk'!L$5:L$36,0))</f>
        <v>Central Asia</v>
      </c>
      <c r="D960" t="s">
        <v>362</v>
      </c>
      <c r="E960" t="str">
        <f>INDEX('GCAM Crosswalk'!J$5:J$111,MATCH(D960,'GCAM Crosswalk'!I$5:I$111,0))</f>
        <v>Industry</v>
      </c>
      <c r="F960" t="s">
        <v>339</v>
      </c>
      <c r="G960">
        <v>0.75330699999999995</v>
      </c>
      <c r="H960">
        <v>0.28308</v>
      </c>
      <c r="I960">
        <v>0.35561100000000001</v>
      </c>
      <c r="J960">
        <v>0.30808200000000002</v>
      </c>
      <c r="K960">
        <v>0.36491869999999998</v>
      </c>
      <c r="L960">
        <v>0.42171500000000001</v>
      </c>
      <c r="M960">
        <v>0.48882300000000001</v>
      </c>
      <c r="N960">
        <v>0.54625919999999994</v>
      </c>
      <c r="O960">
        <v>0.59886519999999999</v>
      </c>
      <c r="P960">
        <v>0.64964389999999905</v>
      </c>
      <c r="Q960">
        <v>0.69473184999999904</v>
      </c>
      <c r="R960">
        <v>0</v>
      </c>
      <c r="S960">
        <v>0</v>
      </c>
      <c r="T960">
        <v>0</v>
      </c>
      <c r="U960" t="s">
        <v>409</v>
      </c>
    </row>
    <row r="961" spans="1:21" x14ac:dyDescent="0.35">
      <c r="A961" t="s">
        <v>407</v>
      </c>
      <c r="B961" t="s">
        <v>26</v>
      </c>
      <c r="C961" t="str">
        <f>INDEX('GCAM Crosswalk'!M$5:M$36,MATCH(B961,'GCAM Crosswalk'!L$5:L$36,0))</f>
        <v>Central Asia</v>
      </c>
      <c r="D961" t="s">
        <v>362</v>
      </c>
      <c r="E961" t="str">
        <f>INDEX('GCAM Crosswalk'!J$5:J$111,MATCH(D961,'GCAM Crosswalk'!I$5:I$111,0))</f>
        <v>Industry</v>
      </c>
      <c r="F961" t="s">
        <v>225</v>
      </c>
      <c r="G961">
        <v>0.37317699999999998</v>
      </c>
      <c r="H961">
        <v>0.20604900000000001</v>
      </c>
      <c r="I961">
        <v>0.116975</v>
      </c>
      <c r="J961">
        <v>0.223471</v>
      </c>
      <c r="K961">
        <v>0.2149981</v>
      </c>
      <c r="L961">
        <v>0.27053660000000002</v>
      </c>
      <c r="M961">
        <v>0.36115249999999999</v>
      </c>
      <c r="N961">
        <v>0.46703849999999902</v>
      </c>
      <c r="O961">
        <v>0.571411</v>
      </c>
      <c r="P961">
        <v>0.65210580999999901</v>
      </c>
      <c r="Q961">
        <v>0.72030952999999998</v>
      </c>
      <c r="R961">
        <v>0</v>
      </c>
      <c r="S961">
        <v>0</v>
      </c>
      <c r="T961">
        <v>0</v>
      </c>
      <c r="U961" t="s">
        <v>409</v>
      </c>
    </row>
    <row r="962" spans="1:21" x14ac:dyDescent="0.35">
      <c r="A962" t="s">
        <v>407</v>
      </c>
      <c r="B962" t="s">
        <v>26</v>
      </c>
      <c r="C962" t="str">
        <f>INDEX('GCAM Crosswalk'!M$5:M$36,MATCH(B962,'GCAM Crosswalk'!L$5:L$36,0))</f>
        <v>Central Asia</v>
      </c>
      <c r="D962" t="s">
        <v>362</v>
      </c>
      <c r="E962" t="str">
        <f>INDEX('GCAM Crosswalk'!J$5:J$111,MATCH(D962,'GCAM Crosswalk'!I$5:I$111,0))</f>
        <v>Industry</v>
      </c>
      <c r="F962" t="s">
        <v>408</v>
      </c>
      <c r="G962">
        <v>0.38975900000000002</v>
      </c>
      <c r="H962">
        <v>0.83946240000000005</v>
      </c>
      <c r="I962">
        <v>1.1878712</v>
      </c>
      <c r="J962">
        <v>1.1789347999999999</v>
      </c>
      <c r="K962">
        <v>1.4025331000000001</v>
      </c>
      <c r="L962">
        <v>1.6209365200000001</v>
      </c>
      <c r="M962">
        <v>1.8827546099999899</v>
      </c>
      <c r="N962">
        <v>2.0900337099999899</v>
      </c>
      <c r="O962">
        <v>2.2280762919999999</v>
      </c>
      <c r="P962">
        <v>2.34463420499999</v>
      </c>
      <c r="Q962">
        <v>2.41828236649999</v>
      </c>
      <c r="R962">
        <v>0</v>
      </c>
      <c r="S962">
        <v>0</v>
      </c>
      <c r="T962">
        <v>0</v>
      </c>
      <c r="U962" t="s">
        <v>409</v>
      </c>
    </row>
    <row r="963" spans="1:21" x14ac:dyDescent="0.35">
      <c r="A963" t="s">
        <v>407</v>
      </c>
      <c r="B963" t="s">
        <v>26</v>
      </c>
      <c r="C963" t="str">
        <f>INDEX('GCAM Crosswalk'!M$5:M$36,MATCH(B963,'GCAM Crosswalk'!L$5:L$36,0))</f>
        <v>Central Asia</v>
      </c>
      <c r="D963" t="s">
        <v>362</v>
      </c>
      <c r="E963" t="str">
        <f>INDEX('GCAM Crosswalk'!J$5:J$111,MATCH(D963,'GCAM Crosswalk'!I$5:I$111,0))</f>
        <v>Industry</v>
      </c>
      <c r="F963" t="s">
        <v>410</v>
      </c>
      <c r="G963">
        <v>0</v>
      </c>
      <c r="H963">
        <v>0</v>
      </c>
      <c r="I963">
        <v>0</v>
      </c>
      <c r="J963">
        <v>0</v>
      </c>
      <c r="K963">
        <v>0</v>
      </c>
      <c r="L963" s="3">
        <v>3.0916799999999899E-4</v>
      </c>
      <c r="M963">
        <v>2.9829855999999998E-3</v>
      </c>
      <c r="N963">
        <v>7.9953296999999996E-3</v>
      </c>
      <c r="O963">
        <v>1.41624938E-2</v>
      </c>
      <c r="P963">
        <v>1.9755156100000001E-2</v>
      </c>
      <c r="Q963">
        <v>2.4906393400000001E-2</v>
      </c>
      <c r="R963">
        <v>0</v>
      </c>
      <c r="S963">
        <v>0</v>
      </c>
      <c r="T963">
        <v>0</v>
      </c>
      <c r="U963" t="s">
        <v>409</v>
      </c>
    </row>
    <row r="964" spans="1:21" x14ac:dyDescent="0.35">
      <c r="A964" t="s">
        <v>407</v>
      </c>
      <c r="B964" t="s">
        <v>26</v>
      </c>
      <c r="C964" t="str">
        <f>INDEX('GCAM Crosswalk'!M$5:M$36,MATCH(B964,'GCAM Crosswalk'!L$5:L$36,0))</f>
        <v>Central Asia</v>
      </c>
      <c r="D964" t="s">
        <v>362</v>
      </c>
      <c r="E964" t="str">
        <f>INDEX('GCAM Crosswalk'!J$5:J$111,MATCH(D964,'GCAM Crosswalk'!I$5:I$111,0))</f>
        <v>Industry</v>
      </c>
      <c r="F964" t="s">
        <v>411</v>
      </c>
      <c r="G964">
        <v>0.153193</v>
      </c>
      <c r="H964">
        <v>5.3463299999999998E-2</v>
      </c>
      <c r="I964">
        <v>0.103384</v>
      </c>
      <c r="J964">
        <v>0.14023839999999901</v>
      </c>
      <c r="K964">
        <v>0.162690373389999</v>
      </c>
      <c r="L964">
        <v>0.18424548641999999</v>
      </c>
      <c r="M964">
        <v>0.20542705280000001</v>
      </c>
      <c r="N964">
        <v>0.21882938088999901</v>
      </c>
      <c r="O964">
        <v>0.22872423276999901</v>
      </c>
      <c r="P964">
        <v>0.24353610256</v>
      </c>
      <c r="Q964">
        <v>0.26248874432399999</v>
      </c>
      <c r="R964">
        <v>0</v>
      </c>
      <c r="S964">
        <v>0</v>
      </c>
      <c r="T964">
        <v>0</v>
      </c>
      <c r="U964" t="s">
        <v>409</v>
      </c>
    </row>
    <row r="965" spans="1:21" x14ac:dyDescent="0.35">
      <c r="A965" t="s">
        <v>407</v>
      </c>
      <c r="B965" t="s">
        <v>26</v>
      </c>
      <c r="C965" t="str">
        <f>INDEX('GCAM Crosswalk'!M$5:M$36,MATCH(B965,'GCAM Crosswalk'!L$5:L$36,0))</f>
        <v>Central Asia</v>
      </c>
      <c r="D965" t="s">
        <v>366</v>
      </c>
      <c r="E965" t="str">
        <f>INDEX('GCAM Crosswalk'!J$5:J$111,MATCH(D965,'GCAM Crosswalk'!I$5:I$111,0))</f>
        <v>Industry</v>
      </c>
      <c r="F965" t="s">
        <v>339</v>
      </c>
      <c r="G965">
        <v>0</v>
      </c>
      <c r="H965">
        <v>2.5785800000000001E-2</v>
      </c>
      <c r="I965">
        <v>0</v>
      </c>
      <c r="J965" s="3">
        <v>2.5119999999999998E-4</v>
      </c>
      <c r="K965" s="3">
        <v>2.9556599999999998E-4</v>
      </c>
      <c r="L965" s="3">
        <v>3.6788100000000002E-4</v>
      </c>
      <c r="M965" s="3">
        <v>4.7197800000000001E-4</v>
      </c>
      <c r="N965" s="3">
        <v>6.1473599999999995E-4</v>
      </c>
      <c r="O965" s="3">
        <v>7.9156500000000004E-4</v>
      </c>
      <c r="P965" s="3">
        <v>9.4162200000000003E-4</v>
      </c>
      <c r="Q965">
        <v>1.0835E-3</v>
      </c>
      <c r="R965">
        <v>0</v>
      </c>
      <c r="S965">
        <v>0</v>
      </c>
      <c r="T965">
        <v>0</v>
      </c>
      <c r="U965" t="s">
        <v>409</v>
      </c>
    </row>
    <row r="966" spans="1:21" x14ac:dyDescent="0.35">
      <c r="A966" t="s">
        <v>407</v>
      </c>
      <c r="B966" t="s">
        <v>26</v>
      </c>
      <c r="C966" t="str">
        <f>INDEX('GCAM Crosswalk'!M$5:M$36,MATCH(B966,'GCAM Crosswalk'!L$5:L$36,0))</f>
        <v>Central Asia</v>
      </c>
      <c r="D966" t="s">
        <v>366</v>
      </c>
      <c r="E966" t="str">
        <f>INDEX('GCAM Crosswalk'!J$5:J$111,MATCH(D966,'GCAM Crosswalk'!I$5:I$111,0))</f>
        <v>Industry</v>
      </c>
      <c r="F966" t="s">
        <v>408</v>
      </c>
      <c r="G966">
        <v>0</v>
      </c>
      <c r="H966">
        <v>3.8594900000000001E-2</v>
      </c>
      <c r="I966">
        <v>1.76943E-2</v>
      </c>
      <c r="J966">
        <v>2.6675299999999999E-2</v>
      </c>
      <c r="K966">
        <v>3.2075600000000003E-2</v>
      </c>
      <c r="L966">
        <v>3.9009099999999998E-2</v>
      </c>
      <c r="M966">
        <v>5.0185500000000001E-2</v>
      </c>
      <c r="N966">
        <v>6.3446900000000001E-2</v>
      </c>
      <c r="O966">
        <v>7.6846899999999996E-2</v>
      </c>
      <c r="P966">
        <v>8.8194300000000003E-2</v>
      </c>
      <c r="Q966">
        <v>9.7292500000000004E-2</v>
      </c>
      <c r="R966">
        <v>0</v>
      </c>
      <c r="S966">
        <v>0</v>
      </c>
      <c r="T966">
        <v>0</v>
      </c>
      <c r="U966" t="s">
        <v>409</v>
      </c>
    </row>
    <row r="967" spans="1:21" x14ac:dyDescent="0.35">
      <c r="A967" t="s">
        <v>407</v>
      </c>
      <c r="B967" t="s">
        <v>26</v>
      </c>
      <c r="C967" t="str">
        <f>INDEX('GCAM Crosswalk'!M$5:M$36,MATCH(B967,'GCAM Crosswalk'!L$5:L$36,0))</f>
        <v>Central Asia</v>
      </c>
      <c r="D967" t="s">
        <v>366</v>
      </c>
      <c r="E967" t="str">
        <f>INDEX('GCAM Crosswalk'!J$5:J$111,MATCH(D967,'GCAM Crosswalk'!I$5:I$111,0))</f>
        <v>Industry</v>
      </c>
      <c r="F967" t="s">
        <v>411</v>
      </c>
      <c r="G967">
        <v>0.17296500000000001</v>
      </c>
      <c r="H967">
        <v>3.2106599999999999E-2</v>
      </c>
      <c r="I967">
        <v>1.81254E-2</v>
      </c>
      <c r="J967">
        <v>1.38975E-2</v>
      </c>
      <c r="K967">
        <v>1.5689700000000001E-2</v>
      </c>
      <c r="L967">
        <v>1.8842899999999999E-2</v>
      </c>
      <c r="M967">
        <v>2.3336800000000001E-2</v>
      </c>
      <c r="N967">
        <v>3.0168899999999998E-2</v>
      </c>
      <c r="O967">
        <v>3.8222600000000002E-2</v>
      </c>
      <c r="P967">
        <v>4.5790999999999998E-2</v>
      </c>
      <c r="Q967">
        <v>5.3857299999999997E-2</v>
      </c>
      <c r="R967">
        <v>0</v>
      </c>
      <c r="S967">
        <v>0</v>
      </c>
      <c r="T967">
        <v>0</v>
      </c>
      <c r="U967" t="s">
        <v>409</v>
      </c>
    </row>
    <row r="968" spans="1:21" x14ac:dyDescent="0.35">
      <c r="A968" t="s">
        <v>407</v>
      </c>
      <c r="B968" t="s">
        <v>26</v>
      </c>
      <c r="C968" t="str">
        <f>INDEX('GCAM Crosswalk'!M$5:M$36,MATCH(B968,'GCAM Crosswalk'!L$5:L$36,0))</f>
        <v>Central Asia</v>
      </c>
      <c r="D968" t="s">
        <v>271</v>
      </c>
      <c r="E968" t="str">
        <f>INDEX('GCAM Crosswalk'!J$5:J$111,MATCH(D968,'GCAM Crosswalk'!I$5:I$111,0))</f>
        <v>Industry</v>
      </c>
      <c r="F968" t="s">
        <v>318</v>
      </c>
      <c r="G968" s="3">
        <v>7.9659100000000003E-4</v>
      </c>
      <c r="H968" s="3">
        <v>4.3940800000000002E-4</v>
      </c>
      <c r="I968" s="3">
        <v>5.5660699999999998E-4</v>
      </c>
      <c r="J968" s="3">
        <v>5.5660699999999998E-4</v>
      </c>
      <c r="K968" s="3">
        <v>6.6451699999999999E-4</v>
      </c>
      <c r="L968" s="3">
        <v>8.5735499999999997E-4</v>
      </c>
      <c r="M968">
        <v>1.107979E-3</v>
      </c>
      <c r="N968">
        <v>1.3607013000000001E-3</v>
      </c>
      <c r="O968">
        <v>1.5725835E-3</v>
      </c>
      <c r="P968">
        <v>1.7015595999999901E-3</v>
      </c>
      <c r="Q968">
        <v>1.75487350999999E-3</v>
      </c>
      <c r="R968">
        <v>0</v>
      </c>
      <c r="S968">
        <v>0</v>
      </c>
      <c r="T968">
        <v>0</v>
      </c>
      <c r="U968" t="s">
        <v>409</v>
      </c>
    </row>
    <row r="969" spans="1:21" x14ac:dyDescent="0.35">
      <c r="A969" t="s">
        <v>407</v>
      </c>
      <c r="B969" t="s">
        <v>26</v>
      </c>
      <c r="C969" t="str">
        <f>INDEX('GCAM Crosswalk'!M$5:M$36,MATCH(B969,'GCAM Crosswalk'!L$5:L$36,0))</f>
        <v>Central Asia</v>
      </c>
      <c r="D969" t="s">
        <v>271</v>
      </c>
      <c r="E969" t="str">
        <f>INDEX('GCAM Crosswalk'!J$5:J$111,MATCH(D969,'GCAM Crosswalk'!I$5:I$111,0))</f>
        <v>Industry</v>
      </c>
      <c r="F969" t="s">
        <v>339</v>
      </c>
      <c r="G969">
        <v>6.7568200000000002E-3</v>
      </c>
      <c r="H969">
        <v>3.3430600000000001E-3</v>
      </c>
      <c r="I969">
        <v>4.2515599999999997E-3</v>
      </c>
      <c r="J969">
        <v>4.2515599999999997E-3</v>
      </c>
      <c r="K969">
        <v>5.0890569999999897E-3</v>
      </c>
      <c r="L969">
        <v>6.3950120000000003E-3</v>
      </c>
      <c r="M969">
        <v>8.1181420000000001E-3</v>
      </c>
      <c r="N969">
        <v>9.9056130000000006E-3</v>
      </c>
      <c r="O969">
        <v>1.1719429999999999E-2</v>
      </c>
      <c r="P969">
        <v>1.3178824999999899E-2</v>
      </c>
      <c r="Q969">
        <v>1.42818603999999E-2</v>
      </c>
      <c r="R969">
        <v>0</v>
      </c>
      <c r="S969">
        <v>0</v>
      </c>
      <c r="T969">
        <v>0</v>
      </c>
      <c r="U969" t="s">
        <v>409</v>
      </c>
    </row>
    <row r="970" spans="1:21" x14ac:dyDescent="0.35">
      <c r="A970" t="s">
        <v>407</v>
      </c>
      <c r="B970" t="s">
        <v>26</v>
      </c>
      <c r="C970" t="str">
        <f>INDEX('GCAM Crosswalk'!M$5:M$36,MATCH(B970,'GCAM Crosswalk'!L$5:L$36,0))</f>
        <v>Central Asia</v>
      </c>
      <c r="D970" t="s">
        <v>271</v>
      </c>
      <c r="E970" t="str">
        <f>INDEX('GCAM Crosswalk'!J$5:J$111,MATCH(D970,'GCAM Crosswalk'!I$5:I$111,0))</f>
        <v>Industry</v>
      </c>
      <c r="F970" t="s">
        <v>408</v>
      </c>
      <c r="G970">
        <v>5.3224E-2</v>
      </c>
      <c r="H970">
        <v>2.9666999999999999E-2</v>
      </c>
      <c r="I970">
        <v>3.7564199999999999E-2</v>
      </c>
      <c r="J970">
        <v>3.7564199999999999E-2</v>
      </c>
      <c r="K970">
        <v>4.5238919999999898E-2</v>
      </c>
      <c r="L970">
        <v>5.6723369999999898E-2</v>
      </c>
      <c r="M970">
        <v>7.2012290000000007E-2</v>
      </c>
      <c r="N970">
        <v>8.6320289999999994E-2</v>
      </c>
      <c r="O970">
        <v>9.7110779999999994E-2</v>
      </c>
      <c r="P970">
        <v>0.10382638</v>
      </c>
      <c r="Q970">
        <v>0.10601239799999999</v>
      </c>
      <c r="R970">
        <v>0</v>
      </c>
      <c r="S970">
        <v>0</v>
      </c>
      <c r="T970">
        <v>0</v>
      </c>
      <c r="U970" t="s">
        <v>409</v>
      </c>
    </row>
    <row r="971" spans="1:21" x14ac:dyDescent="0.35">
      <c r="A971" t="s">
        <v>407</v>
      </c>
      <c r="B971" t="s">
        <v>26</v>
      </c>
      <c r="C971" t="str">
        <f>INDEX('GCAM Crosswalk'!M$5:M$36,MATCH(B971,'GCAM Crosswalk'!L$5:L$36,0))</f>
        <v>Central Asia</v>
      </c>
      <c r="D971" t="s">
        <v>271</v>
      </c>
      <c r="E971" t="str">
        <f>INDEX('GCAM Crosswalk'!J$5:J$111,MATCH(D971,'GCAM Crosswalk'!I$5:I$111,0))</f>
        <v>Industry</v>
      </c>
      <c r="F971" t="s">
        <v>410</v>
      </c>
      <c r="G971">
        <v>0</v>
      </c>
      <c r="H971">
        <v>0</v>
      </c>
      <c r="I971">
        <v>0</v>
      </c>
      <c r="J971">
        <v>0</v>
      </c>
      <c r="K971">
        <v>0</v>
      </c>
      <c r="L971" s="3">
        <v>2.6918199999999999E-5</v>
      </c>
      <c r="M971" s="3">
        <v>2.9662850000000001E-4</v>
      </c>
      <c r="N971" s="3">
        <v>7.2121890000000001E-4</v>
      </c>
      <c r="O971">
        <v>1.2064865000000001E-3</v>
      </c>
      <c r="P971">
        <v>1.6184219E-3</v>
      </c>
      <c r="Q971">
        <v>2.1077116999999898E-3</v>
      </c>
      <c r="R971">
        <v>0</v>
      </c>
      <c r="S971">
        <v>0</v>
      </c>
      <c r="T971">
        <v>0</v>
      </c>
      <c r="U971" t="s">
        <v>409</v>
      </c>
    </row>
    <row r="972" spans="1:21" x14ac:dyDescent="0.35">
      <c r="A972" t="s">
        <v>407</v>
      </c>
      <c r="B972" t="s">
        <v>26</v>
      </c>
      <c r="C972" t="str">
        <f>INDEX('GCAM Crosswalk'!M$5:M$36,MATCH(B972,'GCAM Crosswalk'!L$5:L$36,0))</f>
        <v>Central Asia</v>
      </c>
      <c r="D972" t="s">
        <v>271</v>
      </c>
      <c r="E972" t="str">
        <f>INDEX('GCAM Crosswalk'!J$5:J$111,MATCH(D972,'GCAM Crosswalk'!I$5:I$111,0))</f>
        <v>Industry</v>
      </c>
      <c r="F972" t="s">
        <v>411</v>
      </c>
      <c r="G972">
        <v>1.8882199999999998E-2</v>
      </c>
      <c r="H972">
        <v>1.0492700000000001E-2</v>
      </c>
      <c r="I972">
        <v>1.32873E-2</v>
      </c>
      <c r="J972">
        <v>1.32873E-2</v>
      </c>
      <c r="K972">
        <v>1.290117E-2</v>
      </c>
      <c r="L972">
        <v>1.54686699999999E-2</v>
      </c>
      <c r="M972">
        <v>1.803979E-2</v>
      </c>
      <c r="N972">
        <v>2.1261470000000001E-2</v>
      </c>
      <c r="O972">
        <v>2.4132684000000001E-2</v>
      </c>
      <c r="P972">
        <v>2.6805952000000001E-2</v>
      </c>
      <c r="Q972">
        <v>3.01565239999999E-2</v>
      </c>
      <c r="R972">
        <v>0</v>
      </c>
      <c r="S972">
        <v>0</v>
      </c>
      <c r="T972">
        <v>0</v>
      </c>
      <c r="U972" t="s">
        <v>409</v>
      </c>
    </row>
    <row r="973" spans="1:21" x14ac:dyDescent="0.35">
      <c r="A973" t="s">
        <v>407</v>
      </c>
      <c r="B973" t="s">
        <v>26</v>
      </c>
      <c r="C973" t="str">
        <f>INDEX('GCAM Crosswalk'!M$5:M$36,MATCH(B973,'GCAM Crosswalk'!L$5:L$36,0))</f>
        <v>Central Asia</v>
      </c>
      <c r="D973" t="s">
        <v>325</v>
      </c>
      <c r="E973" t="str">
        <f>INDEX('GCAM Crosswalk'!J$5:J$111,MATCH(D973,'GCAM Crosswalk'!I$5:I$111,0))</f>
        <v>Residential</v>
      </c>
      <c r="F973" t="s">
        <v>225</v>
      </c>
      <c r="G973">
        <v>1.01621E-3</v>
      </c>
      <c r="H973">
        <v>3.1064899999999999E-3</v>
      </c>
      <c r="I973">
        <v>3.4134600000000001E-3</v>
      </c>
      <c r="J973">
        <v>4.3415800000000003E-3</v>
      </c>
      <c r="K973">
        <v>5.3676799999999997E-3</v>
      </c>
      <c r="L973">
        <v>6.793454E-3</v>
      </c>
      <c r="M973">
        <v>9.1831870000000006E-3</v>
      </c>
      <c r="N973">
        <v>1.1710376999999999E-2</v>
      </c>
      <c r="O973">
        <v>1.4059907999999999E-2</v>
      </c>
      <c r="P973">
        <v>1.5943010000000001E-2</v>
      </c>
      <c r="Q973">
        <v>1.7235442E-2</v>
      </c>
      <c r="R973">
        <v>0</v>
      </c>
      <c r="S973">
        <v>0</v>
      </c>
      <c r="T973">
        <v>0</v>
      </c>
      <c r="U973" t="s">
        <v>409</v>
      </c>
    </row>
    <row r="974" spans="1:21" x14ac:dyDescent="0.35">
      <c r="A974" t="s">
        <v>407</v>
      </c>
      <c r="B974" t="s">
        <v>26</v>
      </c>
      <c r="C974" t="str">
        <f>INDEX('GCAM Crosswalk'!M$5:M$36,MATCH(B974,'GCAM Crosswalk'!L$5:L$36,0))</f>
        <v>Central Asia</v>
      </c>
      <c r="D974" t="s">
        <v>240</v>
      </c>
      <c r="E974" t="str">
        <f>INDEX('GCAM Crosswalk'!J$5:J$111,MATCH(D974,'GCAM Crosswalk'!I$5:I$111,0))</f>
        <v>Residential</v>
      </c>
      <c r="F974" t="s">
        <v>318</v>
      </c>
      <c r="G974">
        <v>1.2182200000000001E-2</v>
      </c>
      <c r="H974">
        <v>1.2774199999999999E-2</v>
      </c>
      <c r="I974">
        <v>1.6107900000000001E-2</v>
      </c>
      <c r="J974">
        <v>2.12176E-2</v>
      </c>
      <c r="K974">
        <v>2.6056989999999999E-2</v>
      </c>
      <c r="L974">
        <v>3.0658959999999999E-2</v>
      </c>
      <c r="M974">
        <v>3.485589E-2</v>
      </c>
      <c r="N974">
        <v>3.6024830000000001E-2</v>
      </c>
      <c r="O974">
        <v>3.4848829999999997E-2</v>
      </c>
      <c r="P974">
        <v>3.3165600000000003E-2</v>
      </c>
      <c r="Q974">
        <v>3.1380179999999903E-2</v>
      </c>
      <c r="R974">
        <v>0</v>
      </c>
      <c r="S974">
        <v>0</v>
      </c>
      <c r="T974">
        <v>0</v>
      </c>
      <c r="U974" t="s">
        <v>409</v>
      </c>
    </row>
    <row r="975" spans="1:21" x14ac:dyDescent="0.35">
      <c r="A975" t="s">
        <v>407</v>
      </c>
      <c r="B975" t="s">
        <v>26</v>
      </c>
      <c r="C975" t="str">
        <f>INDEX('GCAM Crosswalk'!M$5:M$36,MATCH(B975,'GCAM Crosswalk'!L$5:L$36,0))</f>
        <v>Central Asia</v>
      </c>
      <c r="D975" t="s">
        <v>240</v>
      </c>
      <c r="E975" t="str">
        <f>INDEX('GCAM Crosswalk'!J$5:J$111,MATCH(D975,'GCAM Crosswalk'!I$5:I$111,0))</f>
        <v>Residential</v>
      </c>
      <c r="F975" t="s">
        <v>339</v>
      </c>
      <c r="G975">
        <v>4.3045100000000001E-3</v>
      </c>
      <c r="H975">
        <v>2.6751000000000001E-3</v>
      </c>
      <c r="I975">
        <v>1.47475E-2</v>
      </c>
      <c r="J975">
        <v>2.2660900000000001E-2</v>
      </c>
      <c r="K975">
        <v>2.6073489999999901E-2</v>
      </c>
      <c r="L975">
        <v>3.0609029999999999E-2</v>
      </c>
      <c r="M975">
        <v>3.6546389999999998E-2</v>
      </c>
      <c r="N975">
        <v>4.1325439999999998E-2</v>
      </c>
      <c r="O975">
        <v>4.4336220000000003E-2</v>
      </c>
      <c r="P975">
        <v>4.5707629999999999E-2</v>
      </c>
      <c r="Q975">
        <v>4.5734360000000002E-2</v>
      </c>
      <c r="R975">
        <v>0</v>
      </c>
      <c r="S975">
        <v>0</v>
      </c>
      <c r="T975">
        <v>0</v>
      </c>
      <c r="U975" t="s">
        <v>409</v>
      </c>
    </row>
    <row r="976" spans="1:21" x14ac:dyDescent="0.35">
      <c r="A976" t="s">
        <v>407</v>
      </c>
      <c r="B976" t="s">
        <v>26</v>
      </c>
      <c r="C976" t="str">
        <f>INDEX('GCAM Crosswalk'!M$5:M$36,MATCH(B976,'GCAM Crosswalk'!L$5:L$36,0))</f>
        <v>Central Asia</v>
      </c>
      <c r="D976" t="s">
        <v>240</v>
      </c>
      <c r="E976" t="str">
        <f>INDEX('GCAM Crosswalk'!J$5:J$111,MATCH(D976,'GCAM Crosswalk'!I$5:I$111,0))</f>
        <v>Residential</v>
      </c>
      <c r="F976" t="s">
        <v>225</v>
      </c>
      <c r="G976">
        <v>1.6885100000000001E-3</v>
      </c>
      <c r="H976">
        <v>5.1618000000000002E-3</v>
      </c>
      <c r="I976">
        <v>5.6718999999999997E-3</v>
      </c>
      <c r="J976">
        <v>7.2141000000000002E-3</v>
      </c>
      <c r="K976">
        <v>8.8260700000000001E-3</v>
      </c>
      <c r="L976">
        <v>1.1313439999999999E-2</v>
      </c>
      <c r="M976">
        <v>1.6018959999999999E-2</v>
      </c>
      <c r="N976">
        <v>2.1588110000000001E-2</v>
      </c>
      <c r="O976">
        <v>2.7161930000000001E-2</v>
      </c>
      <c r="P976">
        <v>3.2328743999999902E-2</v>
      </c>
      <c r="Q976">
        <v>3.6501308999999899E-2</v>
      </c>
      <c r="R976">
        <v>0</v>
      </c>
      <c r="S976">
        <v>0</v>
      </c>
      <c r="T976">
        <v>0</v>
      </c>
      <c r="U976" t="s">
        <v>409</v>
      </c>
    </row>
    <row r="977" spans="1:21" x14ac:dyDescent="0.35">
      <c r="A977" t="s">
        <v>407</v>
      </c>
      <c r="B977" t="s">
        <v>26</v>
      </c>
      <c r="C977" t="str">
        <f>INDEX('GCAM Crosswalk'!M$5:M$36,MATCH(B977,'GCAM Crosswalk'!L$5:L$36,0))</f>
        <v>Central Asia</v>
      </c>
      <c r="D977" t="s">
        <v>240</v>
      </c>
      <c r="E977" t="str">
        <f>INDEX('GCAM Crosswalk'!J$5:J$111,MATCH(D977,'GCAM Crosswalk'!I$5:I$111,0))</f>
        <v>Residential</v>
      </c>
      <c r="F977" t="s">
        <v>408</v>
      </c>
      <c r="G977">
        <v>4.6673800000000001E-2</v>
      </c>
      <c r="H977">
        <v>0.184776</v>
      </c>
      <c r="I977">
        <v>0.18301600000000001</v>
      </c>
      <c r="J977">
        <v>0.144374</v>
      </c>
      <c r="K977">
        <v>0.17232639999999999</v>
      </c>
      <c r="L977">
        <v>0.21207679999999901</v>
      </c>
      <c r="M977">
        <v>0.27866679999999999</v>
      </c>
      <c r="N977">
        <v>0.3484159</v>
      </c>
      <c r="O977">
        <v>0.40593639999999998</v>
      </c>
      <c r="P977">
        <v>0.44984929999999901</v>
      </c>
      <c r="Q977">
        <v>0.47459324000000003</v>
      </c>
      <c r="R977">
        <v>0</v>
      </c>
      <c r="S977">
        <v>0</v>
      </c>
      <c r="T977">
        <v>0</v>
      </c>
      <c r="U977" t="s">
        <v>409</v>
      </c>
    </row>
    <row r="978" spans="1:21" x14ac:dyDescent="0.35">
      <c r="A978" t="s">
        <v>407</v>
      </c>
      <c r="B978" t="s">
        <v>26</v>
      </c>
      <c r="C978" t="str">
        <f>INDEX('GCAM Crosswalk'!M$5:M$36,MATCH(B978,'GCAM Crosswalk'!L$5:L$36,0))</f>
        <v>Central Asia</v>
      </c>
      <c r="D978" t="s">
        <v>240</v>
      </c>
      <c r="E978" t="str">
        <f>INDEX('GCAM Crosswalk'!J$5:J$111,MATCH(D978,'GCAM Crosswalk'!I$5:I$111,0))</f>
        <v>Residential</v>
      </c>
      <c r="F978" t="s">
        <v>410</v>
      </c>
      <c r="G978">
        <v>0</v>
      </c>
      <c r="H978">
        <v>0</v>
      </c>
      <c r="I978">
        <v>0</v>
      </c>
      <c r="J978">
        <v>0</v>
      </c>
      <c r="K978">
        <v>0</v>
      </c>
      <c r="L978" s="3">
        <v>1.06879E-5</v>
      </c>
      <c r="M978" s="3">
        <v>2.53353E-4</v>
      </c>
      <c r="N978" s="3">
        <v>4.6325099999999997E-4</v>
      </c>
      <c r="O978" s="3">
        <v>6.6907200000000005E-4</v>
      </c>
      <c r="P978" s="3">
        <v>9.1285200000000002E-4</v>
      </c>
      <c r="Q978">
        <v>1.1477499999999999E-3</v>
      </c>
      <c r="R978">
        <v>0</v>
      </c>
      <c r="S978">
        <v>0</v>
      </c>
      <c r="T978">
        <v>0</v>
      </c>
      <c r="U978" t="s">
        <v>409</v>
      </c>
    </row>
    <row r="979" spans="1:21" x14ac:dyDescent="0.35">
      <c r="A979" t="s">
        <v>407</v>
      </c>
      <c r="B979" t="s">
        <v>26</v>
      </c>
      <c r="C979" t="str">
        <f>INDEX('GCAM Crosswalk'!M$5:M$36,MATCH(B979,'GCAM Crosswalk'!L$5:L$36,0))</f>
        <v>Central Asia</v>
      </c>
      <c r="D979" t="s">
        <v>326</v>
      </c>
      <c r="E979" t="str">
        <f>INDEX('GCAM Crosswalk'!J$5:J$111,MATCH(D979,'GCAM Crosswalk'!I$5:I$111,0))</f>
        <v>Residential</v>
      </c>
      <c r="F979" t="s">
        <v>318</v>
      </c>
      <c r="G979">
        <v>4.1850000000000004E-3</v>
      </c>
      <c r="H979">
        <v>4.3883999999999998E-3</v>
      </c>
      <c r="I979">
        <v>5.5336999999999999E-3</v>
      </c>
      <c r="J979">
        <v>7.2890999999999997E-3</v>
      </c>
      <c r="K979">
        <v>8.2689900000000004E-3</v>
      </c>
      <c r="L979">
        <v>9.3178299999999992E-3</v>
      </c>
      <c r="M979">
        <v>9.674017E-3</v>
      </c>
      <c r="N979">
        <v>9.0253160000000002E-3</v>
      </c>
      <c r="O979">
        <v>8.0279870000000003E-3</v>
      </c>
      <c r="P979">
        <v>6.8586469999999998E-3</v>
      </c>
      <c r="Q979">
        <v>6.1279239999999999E-3</v>
      </c>
      <c r="R979">
        <v>0</v>
      </c>
      <c r="S979">
        <v>0</v>
      </c>
      <c r="T979">
        <v>0</v>
      </c>
      <c r="U979" t="s">
        <v>409</v>
      </c>
    </row>
    <row r="980" spans="1:21" x14ac:dyDescent="0.35">
      <c r="A980" t="s">
        <v>407</v>
      </c>
      <c r="B980" t="s">
        <v>26</v>
      </c>
      <c r="C980" t="str">
        <f>INDEX('GCAM Crosswalk'!M$5:M$36,MATCH(B980,'GCAM Crosswalk'!L$5:L$36,0))</f>
        <v>Central Asia</v>
      </c>
      <c r="D980" t="s">
        <v>326</v>
      </c>
      <c r="E980" t="str">
        <f>INDEX('GCAM Crosswalk'!J$5:J$111,MATCH(D980,'GCAM Crosswalk'!I$5:I$111,0))</f>
        <v>Residential</v>
      </c>
      <c r="F980" t="s">
        <v>339</v>
      </c>
      <c r="G980">
        <v>1.5173799999999999E-2</v>
      </c>
      <c r="H980">
        <v>9.4299999999999991E-3</v>
      </c>
      <c r="I980">
        <v>5.1985900000000002E-2</v>
      </c>
      <c r="J980">
        <v>7.9881400000000005E-2</v>
      </c>
      <c r="K980">
        <v>9.0561599999999895E-2</v>
      </c>
      <c r="L980">
        <v>9.9044999999999994E-2</v>
      </c>
      <c r="M980">
        <v>0.10021190000000001</v>
      </c>
      <c r="N980">
        <v>9.160654E-2</v>
      </c>
      <c r="O980">
        <v>8.1777749999999996E-2</v>
      </c>
      <c r="P980">
        <v>7.1560559999999995E-2</v>
      </c>
      <c r="Q980">
        <v>6.6615090000000002E-2</v>
      </c>
      <c r="R980">
        <v>0</v>
      </c>
      <c r="S980">
        <v>0</v>
      </c>
      <c r="T980">
        <v>0</v>
      </c>
      <c r="U980" t="s">
        <v>409</v>
      </c>
    </row>
    <row r="981" spans="1:21" x14ac:dyDescent="0.35">
      <c r="A981" t="s">
        <v>407</v>
      </c>
      <c r="B981" t="s">
        <v>26</v>
      </c>
      <c r="C981" t="str">
        <f>INDEX('GCAM Crosswalk'!M$5:M$36,MATCH(B981,'GCAM Crosswalk'!L$5:L$36,0))</f>
        <v>Central Asia</v>
      </c>
      <c r="D981" t="s">
        <v>326</v>
      </c>
      <c r="E981" t="str">
        <f>INDEX('GCAM Crosswalk'!J$5:J$111,MATCH(D981,'GCAM Crosswalk'!I$5:I$111,0))</f>
        <v>Residential</v>
      </c>
      <c r="F981" t="s">
        <v>225</v>
      </c>
      <c r="G981">
        <v>4.2645500000000003E-2</v>
      </c>
      <c r="H981">
        <v>0.13036700000000001</v>
      </c>
      <c r="I981">
        <v>0.14324799999999999</v>
      </c>
      <c r="J981">
        <v>0.182199</v>
      </c>
      <c r="K981">
        <v>0.21744640000000001</v>
      </c>
      <c r="L981">
        <v>0.26482070000000002</v>
      </c>
      <c r="M981">
        <v>0.33745709999999901</v>
      </c>
      <c r="N981">
        <v>0.41249429999999998</v>
      </c>
      <c r="O981">
        <v>0.47985250000000002</v>
      </c>
      <c r="P981">
        <v>0.53806927000000004</v>
      </c>
      <c r="Q981">
        <v>0.58148849999999996</v>
      </c>
      <c r="R981">
        <v>0</v>
      </c>
      <c r="S981">
        <v>0</v>
      </c>
      <c r="T981">
        <v>0</v>
      </c>
      <c r="U981" t="s">
        <v>409</v>
      </c>
    </row>
    <row r="982" spans="1:21" x14ac:dyDescent="0.35">
      <c r="A982" t="s">
        <v>407</v>
      </c>
      <c r="B982" t="s">
        <v>26</v>
      </c>
      <c r="C982" t="str">
        <f>INDEX('GCAM Crosswalk'!M$5:M$36,MATCH(B982,'GCAM Crosswalk'!L$5:L$36,0))</f>
        <v>Central Asia</v>
      </c>
      <c r="D982" t="s">
        <v>326</v>
      </c>
      <c r="E982" t="str">
        <f>INDEX('GCAM Crosswalk'!J$5:J$111,MATCH(D982,'GCAM Crosswalk'!I$5:I$111,0))</f>
        <v>Residential</v>
      </c>
      <c r="F982" t="s">
        <v>408</v>
      </c>
      <c r="G982">
        <v>0.131465</v>
      </c>
      <c r="H982">
        <v>0.520455</v>
      </c>
      <c r="I982">
        <v>0.51549800000000001</v>
      </c>
      <c r="J982">
        <v>0.40665699999999999</v>
      </c>
      <c r="K982">
        <v>0.47551489999999902</v>
      </c>
      <c r="L982">
        <v>0.55302790000000002</v>
      </c>
      <c r="M982">
        <v>0.64190769999999997</v>
      </c>
      <c r="N982">
        <v>0.70434140000000001</v>
      </c>
      <c r="O982">
        <v>0.74071509999999996</v>
      </c>
      <c r="P982">
        <v>0.75677850000000002</v>
      </c>
      <c r="Q982">
        <v>0.76194640000000002</v>
      </c>
      <c r="R982">
        <v>0</v>
      </c>
      <c r="S982">
        <v>0</v>
      </c>
      <c r="T982">
        <v>0</v>
      </c>
      <c r="U982" t="s">
        <v>409</v>
      </c>
    </row>
    <row r="983" spans="1:21" x14ac:dyDescent="0.35">
      <c r="A983" t="s">
        <v>407</v>
      </c>
      <c r="B983" t="s">
        <v>26</v>
      </c>
      <c r="C983" t="str">
        <f>INDEX('GCAM Crosswalk'!M$5:M$36,MATCH(B983,'GCAM Crosswalk'!L$5:L$36,0))</f>
        <v>Central Asia</v>
      </c>
      <c r="D983" t="s">
        <v>326</v>
      </c>
      <c r="E983" t="str">
        <f>INDEX('GCAM Crosswalk'!J$5:J$111,MATCH(D983,'GCAM Crosswalk'!I$5:I$111,0))</f>
        <v>Residential</v>
      </c>
      <c r="F983" t="s">
        <v>410</v>
      </c>
      <c r="G983">
        <v>0</v>
      </c>
      <c r="H983">
        <v>0</v>
      </c>
      <c r="I983">
        <v>0</v>
      </c>
      <c r="J983">
        <v>0</v>
      </c>
      <c r="K983">
        <v>0</v>
      </c>
      <c r="L983" s="3">
        <v>4.3808499999999999E-5</v>
      </c>
      <c r="M983" s="3">
        <v>8.9026399999999999E-4</v>
      </c>
      <c r="N983">
        <v>1.6047100000000001E-3</v>
      </c>
      <c r="O983">
        <v>2.0888299999999999E-3</v>
      </c>
      <c r="P983">
        <v>2.70929E-3</v>
      </c>
      <c r="Q983">
        <v>3.1069499999999998E-3</v>
      </c>
      <c r="R983">
        <v>0</v>
      </c>
      <c r="S983">
        <v>0</v>
      </c>
      <c r="T983">
        <v>0</v>
      </c>
      <c r="U983" t="s">
        <v>409</v>
      </c>
    </row>
    <row r="984" spans="1:21" x14ac:dyDescent="0.35">
      <c r="A984" t="s">
        <v>407</v>
      </c>
      <c r="B984" t="s">
        <v>26</v>
      </c>
      <c r="C984" t="str">
        <f>INDEX('GCAM Crosswalk'!M$5:M$36,MATCH(B984,'GCAM Crosswalk'!L$5:L$36,0))</f>
        <v>Central Asia</v>
      </c>
      <c r="D984" t="s">
        <v>326</v>
      </c>
      <c r="E984" t="str">
        <f>INDEX('GCAM Crosswalk'!J$5:J$111,MATCH(D984,'GCAM Crosswalk'!I$5:I$111,0))</f>
        <v>Residential</v>
      </c>
      <c r="F984" t="s">
        <v>411</v>
      </c>
      <c r="G984">
        <v>2.53654E-2</v>
      </c>
      <c r="H984">
        <v>2.57912E-2</v>
      </c>
      <c r="I984">
        <v>5.5684699999999997E-2</v>
      </c>
      <c r="J984">
        <v>0.10595300000000001</v>
      </c>
      <c r="K984">
        <v>0.118783</v>
      </c>
      <c r="L984">
        <v>0.12737970000000001</v>
      </c>
      <c r="M984">
        <v>0.1245748</v>
      </c>
      <c r="N984">
        <v>0.11003062</v>
      </c>
      <c r="O984">
        <v>9.5111749999999995E-2</v>
      </c>
      <c r="P984">
        <v>8.1518190000000004E-2</v>
      </c>
      <c r="Q984">
        <v>7.7047480000000002E-2</v>
      </c>
      <c r="R984">
        <v>0</v>
      </c>
      <c r="S984">
        <v>0</v>
      </c>
      <c r="T984">
        <v>0</v>
      </c>
      <c r="U984" t="s">
        <v>409</v>
      </c>
    </row>
    <row r="985" spans="1:21" x14ac:dyDescent="0.35">
      <c r="A985" t="s">
        <v>407</v>
      </c>
      <c r="B985" t="s">
        <v>26</v>
      </c>
      <c r="C985" t="str">
        <f>INDEX('GCAM Crosswalk'!M$5:M$36,MATCH(B985,'GCAM Crosswalk'!L$5:L$36,0))</f>
        <v>Central Asia</v>
      </c>
      <c r="D985" t="s">
        <v>251</v>
      </c>
      <c r="E985" t="str">
        <f>INDEX('GCAM Crosswalk'!J$5:J$111,MATCH(D985,'GCAM Crosswalk'!I$5:I$111,0))</f>
        <v>International Aviation</v>
      </c>
      <c r="F985" t="s">
        <v>225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3">
        <v>1.18506E-8</v>
      </c>
      <c r="O985" s="3">
        <v>1.12048E-7</v>
      </c>
      <c r="P985" s="3">
        <v>9.55362E-7</v>
      </c>
      <c r="Q985" s="3">
        <v>7.2818299999999999E-6</v>
      </c>
      <c r="R985">
        <v>0</v>
      </c>
      <c r="S985">
        <v>0</v>
      </c>
      <c r="T985">
        <v>0</v>
      </c>
      <c r="U985" t="s">
        <v>409</v>
      </c>
    </row>
    <row r="986" spans="1:21" x14ac:dyDescent="0.35">
      <c r="A986" t="s">
        <v>407</v>
      </c>
      <c r="B986" t="s">
        <v>26</v>
      </c>
      <c r="C986" t="str">
        <f>INDEX('GCAM Crosswalk'!M$5:M$36,MATCH(B986,'GCAM Crosswalk'!L$5:L$36,0))</f>
        <v>Central Asia</v>
      </c>
      <c r="D986" t="s">
        <v>251</v>
      </c>
      <c r="E986" t="str">
        <f>INDEX('GCAM Crosswalk'!J$5:J$111,MATCH(D986,'GCAM Crosswalk'!I$5:I$111,0))</f>
        <v>International Aviation</v>
      </c>
      <c r="F986" t="s">
        <v>410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3">
        <v>1.7141499999999998E-8</v>
      </c>
      <c r="O986" s="3">
        <v>3.7627000000000002E-7</v>
      </c>
      <c r="P986" s="3">
        <v>5.93138E-6</v>
      </c>
      <c r="Q986" s="3">
        <v>6.7553599999999996E-5</v>
      </c>
      <c r="R986">
        <v>0</v>
      </c>
      <c r="S986">
        <v>0</v>
      </c>
      <c r="T986">
        <v>0</v>
      </c>
      <c r="U986" t="s">
        <v>409</v>
      </c>
    </row>
    <row r="987" spans="1:21" x14ac:dyDescent="0.35">
      <c r="A987" t="s">
        <v>407</v>
      </c>
      <c r="B987" t="s">
        <v>26</v>
      </c>
      <c r="C987" t="str">
        <f>INDEX('GCAM Crosswalk'!M$5:M$36,MATCH(B987,'GCAM Crosswalk'!L$5:L$36,0))</f>
        <v>Central Asia</v>
      </c>
      <c r="D987" t="s">
        <v>251</v>
      </c>
      <c r="E987" t="str">
        <f>INDEX('GCAM Crosswalk'!J$5:J$111,MATCH(D987,'GCAM Crosswalk'!I$5:I$111,0))</f>
        <v>International Aviation</v>
      </c>
      <c r="F987" t="s">
        <v>411</v>
      </c>
      <c r="G987">
        <v>3.6773300000000002E-2</v>
      </c>
      <c r="H987">
        <v>2.3213999999999999E-2</v>
      </c>
      <c r="I987">
        <v>2.87351E-2</v>
      </c>
      <c r="J987">
        <v>2.5091100000000002E-2</v>
      </c>
      <c r="K987">
        <v>2.9669500000000001E-2</v>
      </c>
      <c r="L987">
        <v>3.38981E-2</v>
      </c>
      <c r="M987">
        <v>4.1041500000000002E-2</v>
      </c>
      <c r="N987">
        <v>4.8487000000000002E-2</v>
      </c>
      <c r="O987">
        <v>5.8121699999999998E-2</v>
      </c>
      <c r="P987">
        <v>6.68686E-2</v>
      </c>
      <c r="Q987">
        <v>7.4115799999999996E-2</v>
      </c>
      <c r="R987">
        <v>0</v>
      </c>
      <c r="S987">
        <v>0</v>
      </c>
      <c r="T987">
        <v>0</v>
      </c>
      <c r="U987" t="s">
        <v>409</v>
      </c>
    </row>
    <row r="988" spans="1:21" x14ac:dyDescent="0.35">
      <c r="A988" t="s">
        <v>407</v>
      </c>
      <c r="B988" t="s">
        <v>26</v>
      </c>
      <c r="C988" t="str">
        <f>INDEX('GCAM Crosswalk'!M$5:M$36,MATCH(B988,'GCAM Crosswalk'!L$5:L$36,0))</f>
        <v>Central Asia</v>
      </c>
      <c r="D988" t="s">
        <v>254</v>
      </c>
      <c r="E988" t="str">
        <f>INDEX('GCAM Crosswalk'!J$5:J$111,MATCH(D988,'GCAM Crosswalk'!I$5:I$111,0))</f>
        <v>Transportation</v>
      </c>
      <c r="F988" t="s">
        <v>339</v>
      </c>
      <c r="G988">
        <v>2.0928399999999999E-3</v>
      </c>
      <c r="H988" s="3">
        <v>4.1896900000000002E-5</v>
      </c>
      <c r="I988">
        <v>1.3813E-3</v>
      </c>
      <c r="J988" s="3">
        <v>6.6975300000000004E-4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409</v>
      </c>
    </row>
    <row r="989" spans="1:21" x14ac:dyDescent="0.35">
      <c r="A989" t="s">
        <v>407</v>
      </c>
      <c r="B989" t="s">
        <v>26</v>
      </c>
      <c r="C989" t="str">
        <f>INDEX('GCAM Crosswalk'!M$5:M$36,MATCH(B989,'GCAM Crosswalk'!L$5:L$36,0))</f>
        <v>Central Asia</v>
      </c>
      <c r="D989" t="s">
        <v>254</v>
      </c>
      <c r="E989" t="str">
        <f>INDEX('GCAM Crosswalk'!J$5:J$111,MATCH(D989,'GCAM Crosswalk'!I$5:I$111,0))</f>
        <v>Transportation</v>
      </c>
      <c r="F989" t="s">
        <v>225</v>
      </c>
      <c r="G989">
        <v>2.3334799999999999E-2</v>
      </c>
      <c r="H989">
        <v>1.1612300000000001E-2</v>
      </c>
      <c r="I989">
        <v>1.13002E-2</v>
      </c>
      <c r="J989">
        <v>1.1121000000000001E-2</v>
      </c>
      <c r="K989">
        <v>1.31742E-2</v>
      </c>
      <c r="L989">
        <v>1.5291216E-2</v>
      </c>
      <c r="M989">
        <v>1.7980289999999999E-2</v>
      </c>
      <c r="N989">
        <v>1.9093470120000001E-2</v>
      </c>
      <c r="O989">
        <v>2.0689027919999999E-2</v>
      </c>
      <c r="P989">
        <v>2.2935699399999999E-2</v>
      </c>
      <c r="Q989">
        <v>2.5011709199999999E-2</v>
      </c>
      <c r="R989">
        <v>0</v>
      </c>
      <c r="S989">
        <v>0</v>
      </c>
      <c r="T989">
        <v>0</v>
      </c>
      <c r="U989" t="s">
        <v>409</v>
      </c>
    </row>
    <row r="990" spans="1:21" x14ac:dyDescent="0.35">
      <c r="A990" t="s">
        <v>407</v>
      </c>
      <c r="B990" t="s">
        <v>26</v>
      </c>
      <c r="C990" t="str">
        <f>INDEX('GCAM Crosswalk'!M$5:M$36,MATCH(B990,'GCAM Crosswalk'!L$5:L$36,0))</f>
        <v>Central Asia</v>
      </c>
      <c r="D990" t="s">
        <v>254</v>
      </c>
      <c r="E990" t="str">
        <f>INDEX('GCAM Crosswalk'!J$5:J$111,MATCH(D990,'GCAM Crosswalk'!I$5:I$111,0))</f>
        <v>Transportation</v>
      </c>
      <c r="F990" t="s">
        <v>410</v>
      </c>
      <c r="G990">
        <v>0</v>
      </c>
      <c r="H990">
        <v>0</v>
      </c>
      <c r="I990">
        <v>0</v>
      </c>
      <c r="J990">
        <v>0</v>
      </c>
      <c r="K990">
        <v>0</v>
      </c>
      <c r="L990" s="3">
        <v>5.34243E-4</v>
      </c>
      <c r="M990">
        <v>2.72697E-3</v>
      </c>
      <c r="N990">
        <v>7.2737577299999898E-3</v>
      </c>
      <c r="O990">
        <v>1.100638676E-2</v>
      </c>
      <c r="P990">
        <v>1.3356511999999999E-2</v>
      </c>
      <c r="Q990">
        <v>1.5066794099999999E-2</v>
      </c>
      <c r="R990">
        <v>0</v>
      </c>
      <c r="S990">
        <v>0</v>
      </c>
      <c r="T990">
        <v>0</v>
      </c>
      <c r="U990" t="s">
        <v>409</v>
      </c>
    </row>
    <row r="991" spans="1:21" x14ac:dyDescent="0.35">
      <c r="A991" t="s">
        <v>407</v>
      </c>
      <c r="B991" t="s">
        <v>26</v>
      </c>
      <c r="C991" t="str">
        <f>INDEX('GCAM Crosswalk'!M$5:M$36,MATCH(B991,'GCAM Crosswalk'!L$5:L$36,0))</f>
        <v>Central Asia</v>
      </c>
      <c r="D991" t="s">
        <v>254</v>
      </c>
      <c r="E991" t="str">
        <f>INDEX('GCAM Crosswalk'!J$5:J$111,MATCH(D991,'GCAM Crosswalk'!I$5:I$111,0))</f>
        <v>Transportation</v>
      </c>
      <c r="F991" t="s">
        <v>411</v>
      </c>
      <c r="G991">
        <v>2.7046779999999999E-2</v>
      </c>
      <c r="H991">
        <v>1.7234610000000001E-2</v>
      </c>
      <c r="I991">
        <v>2.3012029999999999E-2</v>
      </c>
      <c r="J991">
        <v>2.646039E-2</v>
      </c>
      <c r="K991">
        <v>2.99623249E-2</v>
      </c>
      <c r="L991">
        <v>3.4288237999999999E-2</v>
      </c>
      <c r="M991">
        <v>3.9051305000000001E-2</v>
      </c>
      <c r="N991">
        <v>4.2428960000000002E-2</v>
      </c>
      <c r="O991">
        <v>4.6355239999999999E-2</v>
      </c>
      <c r="P991">
        <v>5.1609229999999999E-2</v>
      </c>
      <c r="Q991">
        <v>5.6798590000000003E-2</v>
      </c>
      <c r="R991">
        <v>0</v>
      </c>
      <c r="S991">
        <v>0</v>
      </c>
      <c r="T991">
        <v>0</v>
      </c>
      <c r="U991" t="s">
        <v>409</v>
      </c>
    </row>
    <row r="992" spans="1:21" x14ac:dyDescent="0.35">
      <c r="A992" t="s">
        <v>407</v>
      </c>
      <c r="B992" t="s">
        <v>26</v>
      </c>
      <c r="C992" t="str">
        <f>INDEX('GCAM Crosswalk'!M$5:M$36,MATCH(B992,'GCAM Crosswalk'!L$5:L$36,0))</f>
        <v>Central Asia</v>
      </c>
      <c r="D992" t="s">
        <v>257</v>
      </c>
      <c r="E992" t="str">
        <f>INDEX('GCAM Crosswalk'!J$5:J$111,MATCH(D992,'GCAM Crosswalk'!I$5:I$111,0))</f>
        <v>Transportation</v>
      </c>
      <c r="F992" t="s">
        <v>225</v>
      </c>
      <c r="G992">
        <v>0</v>
      </c>
      <c r="H992">
        <v>0</v>
      </c>
      <c r="I992">
        <v>0</v>
      </c>
      <c r="J992">
        <v>0</v>
      </c>
      <c r="K992" s="3">
        <v>8.4462299999999999E-5</v>
      </c>
      <c r="L992" s="3">
        <v>4.7249128006999997E-4</v>
      </c>
      <c r="M992">
        <v>2.3473123741679998E-3</v>
      </c>
      <c r="N992">
        <v>8.1027172697239903E-3</v>
      </c>
      <c r="O992">
        <v>1.7119438200695E-2</v>
      </c>
      <c r="P992">
        <v>2.641597532978E-2</v>
      </c>
      <c r="Q992">
        <v>3.4918359624E-2</v>
      </c>
      <c r="R992">
        <v>0</v>
      </c>
      <c r="S992">
        <v>0</v>
      </c>
      <c r="T992">
        <v>0</v>
      </c>
      <c r="U992" t="s">
        <v>409</v>
      </c>
    </row>
    <row r="993" spans="1:21" x14ac:dyDescent="0.35">
      <c r="A993" t="s">
        <v>407</v>
      </c>
      <c r="B993" t="s">
        <v>26</v>
      </c>
      <c r="C993" t="str">
        <f>INDEX('GCAM Crosswalk'!M$5:M$36,MATCH(B993,'GCAM Crosswalk'!L$5:L$36,0))</f>
        <v>Central Asia</v>
      </c>
      <c r="D993" t="s">
        <v>257</v>
      </c>
      <c r="E993" t="str">
        <f>INDEX('GCAM Crosswalk'!J$5:J$111,MATCH(D993,'GCAM Crosswalk'!I$5:I$111,0))</f>
        <v>Transportation</v>
      </c>
      <c r="F993" t="s">
        <v>410</v>
      </c>
      <c r="G993">
        <v>0</v>
      </c>
      <c r="H993">
        <v>0</v>
      </c>
      <c r="I993">
        <v>0</v>
      </c>
      <c r="J993">
        <v>0</v>
      </c>
      <c r="K993">
        <v>0</v>
      </c>
      <c r="L993" s="3">
        <v>1.2653276E-4</v>
      </c>
      <c r="M993">
        <v>1.3196356059000001E-3</v>
      </c>
      <c r="N993">
        <v>5.3110410349999897E-3</v>
      </c>
      <c r="O993">
        <v>1.1566376256389999E-2</v>
      </c>
      <c r="P993">
        <v>1.7913364679E-2</v>
      </c>
      <c r="Q993">
        <v>2.3151053089999998E-2</v>
      </c>
      <c r="R993">
        <v>0</v>
      </c>
      <c r="S993">
        <v>0</v>
      </c>
      <c r="T993">
        <v>0</v>
      </c>
      <c r="U993" t="s">
        <v>409</v>
      </c>
    </row>
    <row r="994" spans="1:21" x14ac:dyDescent="0.35">
      <c r="A994" t="s">
        <v>407</v>
      </c>
      <c r="B994" t="s">
        <v>26</v>
      </c>
      <c r="C994" t="str">
        <f>INDEX('GCAM Crosswalk'!M$5:M$36,MATCH(B994,'GCAM Crosswalk'!L$5:L$36,0))</f>
        <v>Central Asia</v>
      </c>
      <c r="D994" t="s">
        <v>257</v>
      </c>
      <c r="E994" t="str">
        <f>INDEX('GCAM Crosswalk'!J$5:J$111,MATCH(D994,'GCAM Crosswalk'!I$5:I$111,0))</f>
        <v>Transportation</v>
      </c>
      <c r="F994" t="s">
        <v>411</v>
      </c>
      <c r="G994">
        <v>0.15041589999999999</v>
      </c>
      <c r="H994">
        <v>9.4792699999999994E-2</v>
      </c>
      <c r="I994">
        <v>0.1219648</v>
      </c>
      <c r="J994">
        <v>0.14701130000000001</v>
      </c>
      <c r="K994">
        <v>0.18852307235999999</v>
      </c>
      <c r="L994">
        <v>0.22826916812999901</v>
      </c>
      <c r="M994">
        <v>0.276275790114</v>
      </c>
      <c r="N994">
        <v>0.31547519479000002</v>
      </c>
      <c r="O994">
        <v>0.34501858636999999</v>
      </c>
      <c r="P994">
        <v>0.36461989421000002</v>
      </c>
      <c r="Q994">
        <v>0.37411322349999998</v>
      </c>
      <c r="R994">
        <v>0</v>
      </c>
      <c r="S994">
        <v>0</v>
      </c>
      <c r="T994">
        <v>0</v>
      </c>
      <c r="U994" t="s">
        <v>409</v>
      </c>
    </row>
    <row r="995" spans="1:21" x14ac:dyDescent="0.35">
      <c r="A995" t="s">
        <v>407</v>
      </c>
      <c r="B995" t="s">
        <v>26</v>
      </c>
      <c r="C995" t="str">
        <f>INDEX('GCAM Crosswalk'!M$5:M$36,MATCH(B995,'GCAM Crosswalk'!L$5:L$36,0))</f>
        <v>Central Asia</v>
      </c>
      <c r="D995" t="s">
        <v>259</v>
      </c>
      <c r="E995" t="str">
        <f>INDEX('GCAM Crosswalk'!J$5:J$111,MATCH(D995,'GCAM Crosswalk'!I$5:I$111,0))</f>
        <v>Transportation</v>
      </c>
      <c r="F995" t="s">
        <v>225</v>
      </c>
      <c r="G995">
        <v>1.55576E-2</v>
      </c>
      <c r="H995">
        <v>7.7420199999999996E-3</v>
      </c>
      <c r="I995">
        <v>7.5339300000000003E-3</v>
      </c>
      <c r="J995">
        <v>7.4145399999999998E-3</v>
      </c>
      <c r="K995">
        <v>9.0744902000000002E-3</v>
      </c>
      <c r="L995">
        <v>1.0976767599999999E-2</v>
      </c>
      <c r="M995">
        <v>1.3792568E-2</v>
      </c>
      <c r="N995">
        <v>1.7035116999999999E-2</v>
      </c>
      <c r="O995">
        <v>2.0499718E-2</v>
      </c>
      <c r="P995">
        <v>2.490471E-2</v>
      </c>
      <c r="Q995">
        <v>3.1491539999999998E-2</v>
      </c>
      <c r="R995">
        <v>0</v>
      </c>
      <c r="S995">
        <v>0</v>
      </c>
      <c r="T995">
        <v>0</v>
      </c>
      <c r="U995" t="s">
        <v>409</v>
      </c>
    </row>
    <row r="996" spans="1:21" x14ac:dyDescent="0.35">
      <c r="A996" t="s">
        <v>407</v>
      </c>
      <c r="B996" t="s">
        <v>26</v>
      </c>
      <c r="C996" t="str">
        <f>INDEX('GCAM Crosswalk'!M$5:M$36,MATCH(B996,'GCAM Crosswalk'!L$5:L$36,0))</f>
        <v>Central Asia</v>
      </c>
      <c r="D996" t="s">
        <v>259</v>
      </c>
      <c r="E996" t="str">
        <f>INDEX('GCAM Crosswalk'!J$5:J$111,MATCH(D996,'GCAM Crosswalk'!I$5:I$111,0))</f>
        <v>Transportation</v>
      </c>
      <c r="F996" t="s">
        <v>410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3">
        <v>1.5820799999999999E-4</v>
      </c>
      <c r="O996" s="3">
        <v>5.8565600000000005E-4</v>
      </c>
      <c r="P996">
        <v>1.93765E-3</v>
      </c>
      <c r="Q996">
        <v>5.4836499999999996E-3</v>
      </c>
      <c r="R996">
        <v>0</v>
      </c>
      <c r="S996">
        <v>0</v>
      </c>
      <c r="T996">
        <v>0</v>
      </c>
      <c r="U996" t="s">
        <v>409</v>
      </c>
    </row>
    <row r="997" spans="1:21" x14ac:dyDescent="0.35">
      <c r="A997" t="s">
        <v>407</v>
      </c>
      <c r="B997" t="s">
        <v>26</v>
      </c>
      <c r="C997" t="str">
        <f>INDEX('GCAM Crosswalk'!M$5:M$36,MATCH(B997,'GCAM Crosswalk'!L$5:L$36,0))</f>
        <v>Central Asia</v>
      </c>
      <c r="D997" t="s">
        <v>259</v>
      </c>
      <c r="E997" t="str">
        <f>INDEX('GCAM Crosswalk'!J$5:J$111,MATCH(D997,'GCAM Crosswalk'!I$5:I$111,0))</f>
        <v>Transportation</v>
      </c>
      <c r="F997" t="s">
        <v>411</v>
      </c>
      <c r="G997">
        <v>7.8313289999999994E-2</v>
      </c>
      <c r="H997">
        <v>4.9649550000000001E-2</v>
      </c>
      <c r="I997">
        <v>6.1609339999999999E-2</v>
      </c>
      <c r="J997">
        <v>5.6176240000000002E-2</v>
      </c>
      <c r="K997">
        <v>7.0306599999999997E-2</v>
      </c>
      <c r="L997">
        <v>9.1096200000000002E-2</v>
      </c>
      <c r="M997">
        <v>0.12265999999999901</v>
      </c>
      <c r="N997">
        <v>0.1534536</v>
      </c>
      <c r="O997">
        <v>0.1892007</v>
      </c>
      <c r="P997">
        <v>0.21891330000000001</v>
      </c>
      <c r="Q997">
        <v>0.23654339999999999</v>
      </c>
      <c r="R997">
        <v>0</v>
      </c>
      <c r="S997">
        <v>0</v>
      </c>
      <c r="T997">
        <v>0</v>
      </c>
      <c r="U997" t="s">
        <v>409</v>
      </c>
    </row>
    <row r="998" spans="1:21" x14ac:dyDescent="0.35">
      <c r="A998" t="s">
        <v>407</v>
      </c>
      <c r="B998" t="s">
        <v>26</v>
      </c>
      <c r="C998" t="str">
        <f>INDEX('GCAM Crosswalk'!M$5:M$36,MATCH(B998,'GCAM Crosswalk'!L$5:L$36,0))</f>
        <v>Central Asia</v>
      </c>
      <c r="D998" t="s">
        <v>261</v>
      </c>
      <c r="E998" t="str">
        <f>INDEX('GCAM Crosswalk'!J$5:J$111,MATCH(D998,'GCAM Crosswalk'!I$5:I$111,0))</f>
        <v>Transportation</v>
      </c>
      <c r="F998" t="s">
        <v>225</v>
      </c>
      <c r="G998">
        <v>0</v>
      </c>
      <c r="H998">
        <v>0</v>
      </c>
      <c r="I998">
        <v>0</v>
      </c>
      <c r="J998">
        <v>0</v>
      </c>
      <c r="K998">
        <v>3.9881700000000001E-3</v>
      </c>
      <c r="L998">
        <v>8.3759200000000002E-3</v>
      </c>
      <c r="M998">
        <v>1.204277E-2</v>
      </c>
      <c r="N998">
        <v>1.3555950000000001E-2</v>
      </c>
      <c r="O998">
        <v>1.44289E-2</v>
      </c>
      <c r="P998">
        <v>1.530104E-2</v>
      </c>
      <c r="Q998">
        <v>1.6175660000000001E-2</v>
      </c>
      <c r="R998">
        <v>0</v>
      </c>
      <c r="S998">
        <v>0</v>
      </c>
      <c r="T998">
        <v>0</v>
      </c>
      <c r="U998" t="s">
        <v>409</v>
      </c>
    </row>
    <row r="999" spans="1:21" x14ac:dyDescent="0.35">
      <c r="A999" t="s">
        <v>407</v>
      </c>
      <c r="B999" t="s">
        <v>26</v>
      </c>
      <c r="C999" t="str">
        <f>INDEX('GCAM Crosswalk'!M$5:M$36,MATCH(B999,'GCAM Crosswalk'!L$5:L$36,0))</f>
        <v>Central Asia</v>
      </c>
      <c r="D999" t="s">
        <v>261</v>
      </c>
      <c r="E999" t="str">
        <f>INDEX('GCAM Crosswalk'!J$5:J$111,MATCH(D999,'GCAM Crosswalk'!I$5:I$111,0))</f>
        <v>Transportation</v>
      </c>
      <c r="F999" t="s">
        <v>408</v>
      </c>
      <c r="G999">
        <v>6.0752999999999996E-3</v>
      </c>
      <c r="H999">
        <v>4.53908E-3</v>
      </c>
      <c r="I999">
        <v>1.2988599999999999E-2</v>
      </c>
      <c r="J999">
        <v>2.3114200000000001E-2</v>
      </c>
      <c r="K999">
        <v>2.7116999999999999E-2</v>
      </c>
      <c r="L999">
        <v>3.0176950000000001E-2</v>
      </c>
      <c r="M999">
        <v>2.6323429999999998E-2</v>
      </c>
      <c r="N999">
        <v>2.6495020000000001E-2</v>
      </c>
      <c r="O999">
        <v>2.7418370000000001E-2</v>
      </c>
      <c r="P999">
        <v>2.81860899999999E-2</v>
      </c>
      <c r="Q999">
        <v>2.8929299999999901E-2</v>
      </c>
      <c r="R999">
        <v>0</v>
      </c>
      <c r="S999">
        <v>0</v>
      </c>
      <c r="T999">
        <v>0</v>
      </c>
      <c r="U999" t="s">
        <v>409</v>
      </c>
    </row>
    <row r="1000" spans="1:21" x14ac:dyDescent="0.35">
      <c r="A1000" t="s">
        <v>407</v>
      </c>
      <c r="B1000" t="s">
        <v>26</v>
      </c>
      <c r="C1000" t="str">
        <f>INDEX('GCAM Crosswalk'!M$5:M$36,MATCH(B1000,'GCAM Crosswalk'!L$5:L$36,0))</f>
        <v>Central Asia</v>
      </c>
      <c r="D1000" t="s">
        <v>261</v>
      </c>
      <c r="E1000" t="str">
        <f>INDEX('GCAM Crosswalk'!J$5:J$111,MATCH(D1000,'GCAM Crosswalk'!I$5:I$111,0))</f>
        <v>Transportation</v>
      </c>
      <c r="F1000" t="s">
        <v>410</v>
      </c>
      <c r="G1000">
        <v>0</v>
      </c>
      <c r="H1000">
        <v>0</v>
      </c>
      <c r="I1000">
        <v>0</v>
      </c>
      <c r="J1000">
        <v>0</v>
      </c>
      <c r="K1000">
        <v>0</v>
      </c>
      <c r="L1000" s="3">
        <v>2.0122599999999999E-6</v>
      </c>
      <c r="M1000" s="3">
        <v>1.10264E-5</v>
      </c>
      <c r="N1000" s="3">
        <v>3.6849756E-5</v>
      </c>
      <c r="O1000" s="3">
        <v>7.3075460000000006E-5</v>
      </c>
      <c r="P1000" s="3">
        <v>1.023704E-4</v>
      </c>
      <c r="Q1000" s="3">
        <v>1.177467E-4</v>
      </c>
      <c r="R1000">
        <v>0</v>
      </c>
      <c r="S1000">
        <v>0</v>
      </c>
      <c r="T1000">
        <v>0</v>
      </c>
      <c r="U1000" t="s">
        <v>409</v>
      </c>
    </row>
    <row r="1001" spans="1:21" x14ac:dyDescent="0.35">
      <c r="A1001" t="s">
        <v>407</v>
      </c>
      <c r="B1001" t="s">
        <v>26</v>
      </c>
      <c r="C1001" t="str">
        <f>INDEX('GCAM Crosswalk'!M$5:M$36,MATCH(B1001,'GCAM Crosswalk'!L$5:L$36,0))</f>
        <v>Central Asia</v>
      </c>
      <c r="D1001" t="s">
        <v>261</v>
      </c>
      <c r="E1001" t="str">
        <f>INDEX('GCAM Crosswalk'!J$5:J$111,MATCH(D1001,'GCAM Crosswalk'!I$5:I$111,0))</f>
        <v>Transportation</v>
      </c>
      <c r="F1001" t="s">
        <v>411</v>
      </c>
      <c r="G1001">
        <v>5.9252600000000002E-2</v>
      </c>
      <c r="H1001">
        <v>3.7459300000000001E-2</v>
      </c>
      <c r="I1001">
        <v>4.8191100000000001E-2</v>
      </c>
      <c r="J1001">
        <v>5.8331800000000003E-2</v>
      </c>
      <c r="K1001">
        <v>7.0180131399999998E-2</v>
      </c>
      <c r="L1001">
        <v>7.6816030399999999E-2</v>
      </c>
      <c r="M1001">
        <v>6.9755176599999996E-2</v>
      </c>
      <c r="N1001">
        <v>7.0270137999999996E-2</v>
      </c>
      <c r="O1001">
        <v>7.3864866000000001E-2</v>
      </c>
      <c r="P1001">
        <v>7.7375606E-2</v>
      </c>
      <c r="Q1001">
        <v>8.0986325999999997E-2</v>
      </c>
      <c r="R1001">
        <v>0</v>
      </c>
      <c r="S1001">
        <v>0</v>
      </c>
      <c r="T1001">
        <v>0</v>
      </c>
      <c r="U1001" t="s">
        <v>409</v>
      </c>
    </row>
    <row r="1002" spans="1:21" x14ac:dyDescent="0.35">
      <c r="A1002" t="s">
        <v>407</v>
      </c>
      <c r="B1002" t="s">
        <v>26</v>
      </c>
      <c r="C1002" t="str">
        <f>INDEX('GCAM Crosswalk'!M$5:M$36,MATCH(B1002,'GCAM Crosswalk'!L$5:L$36,0))</f>
        <v>Central Asia</v>
      </c>
      <c r="D1002" t="s">
        <v>327</v>
      </c>
      <c r="E1002" t="str">
        <f>INDEX('GCAM Crosswalk'!J$5:J$111,MATCH(D1002,'GCAM Crosswalk'!I$5:I$111,0))</f>
        <v>Transportation</v>
      </c>
      <c r="F1002" t="s">
        <v>225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1.08825E-2</v>
      </c>
      <c r="M1002">
        <v>2.0964300000000002E-2</v>
      </c>
      <c r="N1002">
        <v>2.6322600000000002E-2</v>
      </c>
      <c r="O1002">
        <v>2.9566599999999998E-2</v>
      </c>
      <c r="P1002">
        <v>3.1376599999999998E-2</v>
      </c>
      <c r="Q1002">
        <v>3.1745299999999997E-2</v>
      </c>
      <c r="R1002">
        <v>0</v>
      </c>
      <c r="S1002">
        <v>0</v>
      </c>
      <c r="T1002">
        <v>0</v>
      </c>
      <c r="U1002" t="s">
        <v>409</v>
      </c>
    </row>
    <row r="1003" spans="1:21" x14ac:dyDescent="0.35">
      <c r="A1003" t="s">
        <v>407</v>
      </c>
      <c r="B1003" t="s">
        <v>26</v>
      </c>
      <c r="C1003" t="str">
        <f>INDEX('GCAM Crosswalk'!M$5:M$36,MATCH(B1003,'GCAM Crosswalk'!L$5:L$36,0))</f>
        <v>Central Asia</v>
      </c>
      <c r="D1003" t="s">
        <v>327</v>
      </c>
      <c r="E1003" t="str">
        <f>INDEX('GCAM Crosswalk'!J$5:J$111,MATCH(D1003,'GCAM Crosswalk'!I$5:I$111,0))</f>
        <v>Transportation</v>
      </c>
      <c r="F1003" t="s">
        <v>411</v>
      </c>
      <c r="G1003">
        <v>2.5047900000000001E-2</v>
      </c>
      <c r="H1003">
        <v>1.5866000000000002E-2</v>
      </c>
      <c r="I1003">
        <v>2.0410000000000001E-2</v>
      </c>
      <c r="J1003">
        <v>2.4768399999999999E-2</v>
      </c>
      <c r="K1003">
        <v>2.1591699999999998E-2</v>
      </c>
      <c r="L1003">
        <v>1.2918199999999999E-2</v>
      </c>
      <c r="M1003">
        <v>8.6393600000000004E-3</v>
      </c>
      <c r="N1003">
        <v>6.5030799999999996E-3</v>
      </c>
      <c r="O1003">
        <v>4.9524699999999996E-3</v>
      </c>
      <c r="P1003">
        <v>3.7757300000000001E-3</v>
      </c>
      <c r="Q1003">
        <v>2.8410699999999998E-3</v>
      </c>
      <c r="R1003">
        <v>0</v>
      </c>
      <c r="S1003">
        <v>0</v>
      </c>
      <c r="T1003">
        <v>0</v>
      </c>
      <c r="U1003" t="s">
        <v>409</v>
      </c>
    </row>
    <row r="1004" spans="1:21" x14ac:dyDescent="0.35">
      <c r="A1004" t="s">
        <v>407</v>
      </c>
      <c r="B1004" t="s">
        <v>26</v>
      </c>
      <c r="C1004" t="str">
        <f>INDEX('GCAM Crosswalk'!M$5:M$36,MATCH(B1004,'GCAM Crosswalk'!L$5:L$36,0))</f>
        <v>Central Asia</v>
      </c>
      <c r="D1004" t="s">
        <v>265</v>
      </c>
      <c r="E1004" t="str">
        <f>INDEX('GCAM Crosswalk'!J$5:J$111,MATCH(D1004,'GCAM Crosswalk'!I$5:I$111,0))</f>
        <v>Transportation</v>
      </c>
      <c r="F1004" t="s">
        <v>225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7.9886274999999996E-3</v>
      </c>
      <c r="M1004">
        <v>5.8272628600000001E-2</v>
      </c>
      <c r="N1004">
        <v>0.115565241199999</v>
      </c>
      <c r="O1004">
        <v>0.16842398013000001</v>
      </c>
      <c r="P1004">
        <v>0.20855278520000001</v>
      </c>
      <c r="Q1004">
        <v>0.23900457279999901</v>
      </c>
      <c r="R1004">
        <v>0</v>
      </c>
      <c r="S1004">
        <v>0</v>
      </c>
      <c r="T1004">
        <v>0</v>
      </c>
      <c r="U1004" t="s">
        <v>409</v>
      </c>
    </row>
    <row r="1005" spans="1:21" x14ac:dyDescent="0.35">
      <c r="A1005" t="s">
        <v>407</v>
      </c>
      <c r="B1005" t="s">
        <v>26</v>
      </c>
      <c r="C1005" t="str">
        <f>INDEX('GCAM Crosswalk'!M$5:M$36,MATCH(B1005,'GCAM Crosswalk'!L$5:L$36,0))</f>
        <v>Central Asia</v>
      </c>
      <c r="D1005" t="s">
        <v>265</v>
      </c>
      <c r="E1005" t="str">
        <f>INDEX('GCAM Crosswalk'!J$5:J$111,MATCH(D1005,'GCAM Crosswalk'!I$5:I$111,0))</f>
        <v>Transportation</v>
      </c>
      <c r="F1005" t="s">
        <v>408</v>
      </c>
      <c r="G1005">
        <v>1.2078150000000001E-3</v>
      </c>
      <c r="H1005" s="3">
        <v>9.0236099999999996E-4</v>
      </c>
      <c r="I1005">
        <v>2.5823059999999999E-3</v>
      </c>
      <c r="J1005">
        <v>4.5953929999999997E-3</v>
      </c>
      <c r="K1005">
        <v>4.3613384999999999E-3</v>
      </c>
      <c r="L1005">
        <v>4.0194806E-3</v>
      </c>
      <c r="M1005">
        <v>3.6313108999999899E-3</v>
      </c>
      <c r="N1005">
        <v>3.0359585999999998E-3</v>
      </c>
      <c r="O1005">
        <v>2.3495895000000002E-3</v>
      </c>
      <c r="P1005">
        <v>1.9682109000000001E-3</v>
      </c>
      <c r="Q1005">
        <v>1.5733298000000001E-3</v>
      </c>
      <c r="R1005">
        <v>0</v>
      </c>
      <c r="S1005">
        <v>0</v>
      </c>
      <c r="T1005">
        <v>0</v>
      </c>
      <c r="U1005" t="s">
        <v>409</v>
      </c>
    </row>
    <row r="1006" spans="1:21" x14ac:dyDescent="0.35">
      <c r="A1006" t="s">
        <v>407</v>
      </c>
      <c r="B1006" t="s">
        <v>26</v>
      </c>
      <c r="C1006" t="str">
        <f>INDEX('GCAM Crosswalk'!M$5:M$36,MATCH(B1006,'GCAM Crosswalk'!L$5:L$36,0))</f>
        <v>Central Asia</v>
      </c>
      <c r="D1006" t="s">
        <v>265</v>
      </c>
      <c r="E1006" t="str">
        <f>INDEX('GCAM Crosswalk'!J$5:J$111,MATCH(D1006,'GCAM Crosswalk'!I$5:I$111,0))</f>
        <v>Transportation</v>
      </c>
      <c r="F1006" t="s">
        <v>410</v>
      </c>
      <c r="G1006">
        <v>0</v>
      </c>
      <c r="H1006">
        <v>0</v>
      </c>
      <c r="I1006">
        <v>0</v>
      </c>
      <c r="J1006">
        <v>0</v>
      </c>
      <c r="K1006">
        <v>0</v>
      </c>
      <c r="L1006" s="3">
        <v>3.0196003999999899E-6</v>
      </c>
      <c r="M1006" s="3">
        <v>6.61267976E-5</v>
      </c>
      <c r="N1006" s="3">
        <v>1.0607425755999999E-4</v>
      </c>
      <c r="O1006" s="3">
        <v>1.3826697433999999E-4</v>
      </c>
      <c r="P1006" s="3">
        <v>1.5837948724E-4</v>
      </c>
      <c r="Q1006" s="3">
        <v>1.7242981029999999E-4</v>
      </c>
      <c r="R1006">
        <v>0</v>
      </c>
      <c r="S1006">
        <v>0</v>
      </c>
      <c r="T1006">
        <v>0</v>
      </c>
      <c r="U1006" t="s">
        <v>409</v>
      </c>
    </row>
    <row r="1007" spans="1:21" x14ac:dyDescent="0.35">
      <c r="A1007" t="s">
        <v>407</v>
      </c>
      <c r="B1007" t="s">
        <v>26</v>
      </c>
      <c r="C1007" t="str">
        <f>INDEX('GCAM Crosswalk'!M$5:M$36,MATCH(B1007,'GCAM Crosswalk'!L$5:L$36,0))</f>
        <v>Central Asia</v>
      </c>
      <c r="D1007" t="s">
        <v>265</v>
      </c>
      <c r="E1007" t="str">
        <f>INDEX('GCAM Crosswalk'!J$5:J$111,MATCH(D1007,'GCAM Crosswalk'!I$5:I$111,0))</f>
        <v>Transportation</v>
      </c>
      <c r="F1007" t="s">
        <v>411</v>
      </c>
      <c r="G1007">
        <v>0.34209012900000002</v>
      </c>
      <c r="H1007">
        <v>0.21356514699999901</v>
      </c>
      <c r="I1007">
        <v>0.27488053200000001</v>
      </c>
      <c r="J1007">
        <v>0.32714450099999998</v>
      </c>
      <c r="K1007">
        <v>0.31009506242999901</v>
      </c>
      <c r="L1007">
        <v>0.28946316171999997</v>
      </c>
      <c r="M1007">
        <v>0.26662354604999999</v>
      </c>
      <c r="N1007">
        <v>0.22883553184799901</v>
      </c>
      <c r="O1007">
        <v>0.183417080944</v>
      </c>
      <c r="P1007">
        <v>0.15847036590999899</v>
      </c>
      <c r="Q1007">
        <v>0.13168396245</v>
      </c>
      <c r="R1007">
        <v>0</v>
      </c>
      <c r="S1007">
        <v>0</v>
      </c>
      <c r="T1007">
        <v>0</v>
      </c>
      <c r="U1007" t="s">
        <v>409</v>
      </c>
    </row>
    <row r="1008" spans="1:21" x14ac:dyDescent="0.35">
      <c r="A1008" t="s">
        <v>407</v>
      </c>
      <c r="B1008" t="s">
        <v>26</v>
      </c>
      <c r="C1008" t="str">
        <f>INDEX('GCAM Crosswalk'!M$5:M$36,MATCH(B1008,'GCAM Crosswalk'!L$5:L$36,0))</f>
        <v>Central Asia</v>
      </c>
      <c r="D1008" t="s">
        <v>267</v>
      </c>
      <c r="E1008" t="str">
        <f>INDEX('GCAM Crosswalk'!J$5:J$111,MATCH(D1008,'GCAM Crosswalk'!I$5:I$111,0))</f>
        <v>International Shipping</v>
      </c>
      <c r="F1008" t="s">
        <v>225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3">
        <v>7.9504499999999998E-7</v>
      </c>
      <c r="O1008" s="3">
        <v>2.5275400000000002E-6</v>
      </c>
      <c r="P1008" s="3">
        <v>7.8067400000000004E-6</v>
      </c>
      <c r="Q1008" s="3">
        <v>1.96192E-5</v>
      </c>
      <c r="R1008">
        <v>0</v>
      </c>
      <c r="S1008">
        <v>0</v>
      </c>
      <c r="T1008">
        <v>0</v>
      </c>
      <c r="U1008" t="s">
        <v>409</v>
      </c>
    </row>
    <row r="1009" spans="1:21" x14ac:dyDescent="0.35">
      <c r="A1009" t="s">
        <v>407</v>
      </c>
      <c r="B1009" t="s">
        <v>26</v>
      </c>
      <c r="C1009" t="str">
        <f>INDEX('GCAM Crosswalk'!M$5:M$36,MATCH(B1009,'GCAM Crosswalk'!L$5:L$36,0))</f>
        <v>Central Asia</v>
      </c>
      <c r="D1009" t="s">
        <v>267</v>
      </c>
      <c r="E1009" t="str">
        <f>INDEX('GCAM Crosswalk'!J$5:J$111,MATCH(D1009,'GCAM Crosswalk'!I$5:I$111,0))</f>
        <v>International Shipping</v>
      </c>
      <c r="F1009" t="s">
        <v>410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3">
        <v>1.24611E-5</v>
      </c>
      <c r="O1009" s="3">
        <v>4.7441899999999997E-5</v>
      </c>
      <c r="P1009" s="3">
        <v>1.8497300000000001E-4</v>
      </c>
      <c r="Q1009" s="3">
        <v>5.8859899999999998E-4</v>
      </c>
      <c r="R1009">
        <v>0</v>
      </c>
      <c r="S1009">
        <v>0</v>
      </c>
      <c r="T1009">
        <v>0</v>
      </c>
      <c r="U1009" t="s">
        <v>409</v>
      </c>
    </row>
    <row r="1010" spans="1:21" x14ac:dyDescent="0.35">
      <c r="A1010" t="s">
        <v>407</v>
      </c>
      <c r="B1010" t="s">
        <v>26</v>
      </c>
      <c r="C1010" t="str">
        <f>INDEX('GCAM Crosswalk'!M$5:M$36,MATCH(B1010,'GCAM Crosswalk'!L$5:L$36,0))</f>
        <v>Central Asia</v>
      </c>
      <c r="D1010" t="s">
        <v>267</v>
      </c>
      <c r="E1010" t="str">
        <f>INDEX('GCAM Crosswalk'!J$5:J$111,MATCH(D1010,'GCAM Crosswalk'!I$5:I$111,0))</f>
        <v>International Shipping</v>
      </c>
      <c r="F1010" t="s">
        <v>411</v>
      </c>
      <c r="G1010">
        <v>0</v>
      </c>
      <c r="H1010">
        <v>2.52006E-2</v>
      </c>
      <c r="I1010">
        <v>6.9422300000000006E-2</v>
      </c>
      <c r="J1010">
        <v>5.6583500000000002E-2</v>
      </c>
      <c r="K1010">
        <v>5.9442869999999898E-2</v>
      </c>
      <c r="L1010">
        <v>6.3215960000000002E-2</v>
      </c>
      <c r="M1010">
        <v>6.7520200000000002E-2</v>
      </c>
      <c r="N1010">
        <v>7.2799799999999998E-2</v>
      </c>
      <c r="O1010">
        <v>7.7987200000000007E-2</v>
      </c>
      <c r="P1010">
        <v>8.2880599999999999E-2</v>
      </c>
      <c r="Q1010">
        <v>8.6766999999999997E-2</v>
      </c>
      <c r="R1010">
        <v>0</v>
      </c>
      <c r="S1010">
        <v>0</v>
      </c>
      <c r="T1010">
        <v>0</v>
      </c>
      <c r="U1010" t="s">
        <v>409</v>
      </c>
    </row>
    <row r="1011" spans="1:21" x14ac:dyDescent="0.35">
      <c r="A1011" t="s">
        <v>407</v>
      </c>
      <c r="B1011" t="s">
        <v>27</v>
      </c>
      <c r="C1011" t="str">
        <f>INDEX('GCAM Crosswalk'!M$5:M$36,MATCH(B1011,'GCAM Crosswalk'!L$5:L$36,0))</f>
        <v>China</v>
      </c>
      <c r="D1011" t="s">
        <v>291</v>
      </c>
      <c r="E1011" t="str">
        <f>INDEX('GCAM Crosswalk'!J$5:J$111,MATCH(D1011,'GCAM Crosswalk'!I$5:I$111,0))</f>
        <v>Industry</v>
      </c>
      <c r="F1011" t="s">
        <v>339</v>
      </c>
      <c r="G1011">
        <v>0.63761299999999999</v>
      </c>
      <c r="H1011">
        <v>1.2336400000000001</v>
      </c>
      <c r="I1011">
        <v>1.46309</v>
      </c>
      <c r="J1011">
        <v>1.61097</v>
      </c>
      <c r="K1011">
        <v>1.6960029999999999</v>
      </c>
      <c r="L1011">
        <v>1.7359617000000001</v>
      </c>
      <c r="M1011">
        <v>1.7053275999999999</v>
      </c>
      <c r="N1011">
        <v>1.5563677</v>
      </c>
      <c r="O1011">
        <v>1.3680281999999999</v>
      </c>
      <c r="P1011">
        <v>1.2596613999999999</v>
      </c>
      <c r="Q1011">
        <v>1.1906773799999999</v>
      </c>
      <c r="R1011">
        <v>0</v>
      </c>
      <c r="S1011">
        <v>0</v>
      </c>
      <c r="T1011">
        <v>0</v>
      </c>
      <c r="U1011" t="s">
        <v>409</v>
      </c>
    </row>
    <row r="1012" spans="1:21" x14ac:dyDescent="0.35">
      <c r="A1012" t="s">
        <v>407</v>
      </c>
      <c r="B1012" t="s">
        <v>27</v>
      </c>
      <c r="C1012" t="str">
        <f>INDEX('GCAM Crosswalk'!M$5:M$36,MATCH(B1012,'GCAM Crosswalk'!L$5:L$36,0))</f>
        <v>China</v>
      </c>
      <c r="D1012" t="s">
        <v>291</v>
      </c>
      <c r="E1012" t="str">
        <f>INDEX('GCAM Crosswalk'!J$5:J$111,MATCH(D1012,'GCAM Crosswalk'!I$5:I$111,0))</f>
        <v>Industry</v>
      </c>
      <c r="F1012" t="s">
        <v>408</v>
      </c>
      <c r="G1012">
        <v>0.114703</v>
      </c>
      <c r="H1012">
        <v>0.22192400000000001</v>
      </c>
      <c r="I1012">
        <v>0.26320100000000002</v>
      </c>
      <c r="J1012">
        <v>0.29005300000000001</v>
      </c>
      <c r="K1012">
        <v>0.3100676</v>
      </c>
      <c r="L1012">
        <v>0.32388766799999902</v>
      </c>
      <c r="M1012">
        <v>0.33981520199999998</v>
      </c>
      <c r="N1012">
        <v>0.36420203000000001</v>
      </c>
      <c r="O1012">
        <v>0.38390480099999902</v>
      </c>
      <c r="P1012">
        <v>0.39431130800000003</v>
      </c>
      <c r="Q1012">
        <v>0.3951009975</v>
      </c>
      <c r="R1012">
        <v>0</v>
      </c>
      <c r="S1012">
        <v>0</v>
      </c>
      <c r="T1012">
        <v>0</v>
      </c>
      <c r="U1012" t="s">
        <v>409</v>
      </c>
    </row>
    <row r="1013" spans="1:21" x14ac:dyDescent="0.35">
      <c r="A1013" t="s">
        <v>407</v>
      </c>
      <c r="B1013" t="s">
        <v>27</v>
      </c>
      <c r="C1013" t="str">
        <f>INDEX('GCAM Crosswalk'!M$5:M$36,MATCH(B1013,'GCAM Crosswalk'!L$5:L$36,0))</f>
        <v>China</v>
      </c>
      <c r="D1013" t="s">
        <v>291</v>
      </c>
      <c r="E1013" t="str">
        <f>INDEX('GCAM Crosswalk'!J$5:J$111,MATCH(D1013,'GCAM Crosswalk'!I$5:I$111,0))</f>
        <v>Industry</v>
      </c>
      <c r="F1013" t="s">
        <v>410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1.1622E-3</v>
      </c>
      <c r="M1013">
        <v>1.181634E-2</v>
      </c>
      <c r="N1013">
        <v>4.4087759999999997E-2</v>
      </c>
      <c r="O1013">
        <v>8.6453893000000004E-2</v>
      </c>
      <c r="P1013">
        <v>0.11522682200000001</v>
      </c>
      <c r="Q1013">
        <v>0.135632908</v>
      </c>
      <c r="R1013">
        <v>0</v>
      </c>
      <c r="S1013">
        <v>0</v>
      </c>
      <c r="T1013">
        <v>0</v>
      </c>
      <c r="U1013" t="s">
        <v>409</v>
      </c>
    </row>
    <row r="1014" spans="1:21" x14ac:dyDescent="0.35">
      <c r="A1014" t="s">
        <v>407</v>
      </c>
      <c r="B1014" t="s">
        <v>27</v>
      </c>
      <c r="C1014" t="str">
        <f>INDEX('GCAM Crosswalk'!M$5:M$36,MATCH(B1014,'GCAM Crosswalk'!L$5:L$36,0))</f>
        <v>China</v>
      </c>
      <c r="D1014" t="s">
        <v>291</v>
      </c>
      <c r="E1014" t="str">
        <f>INDEX('GCAM Crosswalk'!J$5:J$111,MATCH(D1014,'GCAM Crosswalk'!I$5:I$111,0))</f>
        <v>Industry</v>
      </c>
      <c r="F1014" t="s">
        <v>411</v>
      </c>
      <c r="G1014">
        <v>7.0846000000000006E-2</v>
      </c>
      <c r="H1014">
        <v>0.137071</v>
      </c>
      <c r="I1014">
        <v>0.16256499999999999</v>
      </c>
      <c r="J1014">
        <v>0.17899699999999999</v>
      </c>
      <c r="K1014">
        <v>0.17734</v>
      </c>
      <c r="L1014">
        <v>0.17728811999999999</v>
      </c>
      <c r="M1014">
        <v>0.16085865999999999</v>
      </c>
      <c r="N1014">
        <v>0.10831966</v>
      </c>
      <c r="O1014">
        <v>5.0952089999999998E-2</v>
      </c>
      <c r="P1014">
        <v>2.0786140000000002E-2</v>
      </c>
      <c r="Q1014">
        <v>7.8513409999999995E-3</v>
      </c>
      <c r="R1014">
        <v>0</v>
      </c>
      <c r="S1014">
        <v>0</v>
      </c>
      <c r="T1014">
        <v>0</v>
      </c>
      <c r="U1014" t="s">
        <v>409</v>
      </c>
    </row>
    <row r="1015" spans="1:21" x14ac:dyDescent="0.35">
      <c r="A1015" t="s">
        <v>407</v>
      </c>
      <c r="B1015" t="s">
        <v>27</v>
      </c>
      <c r="C1015" t="str">
        <f>INDEX('GCAM Crosswalk'!M$5:M$36,MATCH(B1015,'GCAM Crosswalk'!L$5:L$36,0))</f>
        <v>China</v>
      </c>
      <c r="D1015" t="s">
        <v>349</v>
      </c>
      <c r="E1015" t="str">
        <f>INDEX('GCAM Crosswalk'!J$5:J$111,MATCH(D1015,'GCAM Crosswalk'!I$5:I$111,0))</f>
        <v>Agriculture</v>
      </c>
      <c r="F1015" t="s">
        <v>339</v>
      </c>
      <c r="G1015">
        <v>0.44112099999999999</v>
      </c>
      <c r="H1015">
        <v>0.39972099999999999</v>
      </c>
      <c r="I1015">
        <v>0.468665</v>
      </c>
      <c r="J1015">
        <v>0.57088700000000003</v>
      </c>
      <c r="K1015">
        <v>0.62796300000000005</v>
      </c>
      <c r="L1015">
        <v>0.65585499999999997</v>
      </c>
      <c r="M1015">
        <v>0.66278250000000005</v>
      </c>
      <c r="N1015">
        <v>0.65264480000000002</v>
      </c>
      <c r="O1015">
        <v>0.63236510000000001</v>
      </c>
      <c r="P1015">
        <v>0.61243589999999903</v>
      </c>
      <c r="Q1015">
        <v>0.58932070000000003</v>
      </c>
      <c r="R1015">
        <v>0</v>
      </c>
      <c r="S1015">
        <v>0</v>
      </c>
      <c r="T1015">
        <v>0</v>
      </c>
      <c r="U1015" t="s">
        <v>409</v>
      </c>
    </row>
    <row r="1016" spans="1:21" x14ac:dyDescent="0.35">
      <c r="A1016" t="s">
        <v>407</v>
      </c>
      <c r="B1016" t="s">
        <v>27</v>
      </c>
      <c r="C1016" t="str">
        <f>INDEX('GCAM Crosswalk'!M$5:M$36,MATCH(B1016,'GCAM Crosswalk'!L$5:L$36,0))</f>
        <v>China</v>
      </c>
      <c r="D1016" t="s">
        <v>349</v>
      </c>
      <c r="E1016" t="str">
        <f>INDEX('GCAM Crosswalk'!J$5:J$111,MATCH(D1016,'GCAM Crosswalk'!I$5:I$111,0))</f>
        <v>Agriculture</v>
      </c>
      <c r="F1016" t="s">
        <v>337</v>
      </c>
      <c r="G1016">
        <v>0</v>
      </c>
      <c r="H1016" s="3">
        <v>5.442E-4</v>
      </c>
      <c r="I1016" s="3">
        <v>9.209E-4</v>
      </c>
      <c r="J1016">
        <v>1.0464999999999999E-3</v>
      </c>
      <c r="K1016">
        <v>1.148236E-3</v>
      </c>
      <c r="L1016">
        <v>1.223394E-3</v>
      </c>
      <c r="M1016">
        <v>1.2907039999999999E-3</v>
      </c>
      <c r="N1016">
        <v>1.3292416999999999E-3</v>
      </c>
      <c r="O1016">
        <v>1.3300142999999999E-3</v>
      </c>
      <c r="P1016">
        <v>1.32861E-3</v>
      </c>
      <c r="Q1016">
        <v>1.3121879999999999E-3</v>
      </c>
      <c r="R1016">
        <v>0</v>
      </c>
      <c r="S1016">
        <v>0</v>
      </c>
      <c r="T1016">
        <v>0</v>
      </c>
      <c r="U1016" t="s">
        <v>409</v>
      </c>
    </row>
    <row r="1017" spans="1:21" x14ac:dyDescent="0.35">
      <c r="A1017" t="s">
        <v>407</v>
      </c>
      <c r="B1017" t="s">
        <v>27</v>
      </c>
      <c r="C1017" t="str">
        <f>INDEX('GCAM Crosswalk'!M$5:M$36,MATCH(B1017,'GCAM Crosswalk'!L$5:L$36,0))</f>
        <v>China</v>
      </c>
      <c r="D1017" t="s">
        <v>349</v>
      </c>
      <c r="E1017" t="str">
        <f>INDEX('GCAM Crosswalk'!J$5:J$111,MATCH(D1017,'GCAM Crosswalk'!I$5:I$111,0))</f>
        <v>Agriculture</v>
      </c>
      <c r="F1017" t="s">
        <v>225</v>
      </c>
      <c r="G1017">
        <v>0.15363099999999999</v>
      </c>
      <c r="H1017">
        <v>0.27942</v>
      </c>
      <c r="I1017">
        <v>0.35146500000000003</v>
      </c>
      <c r="J1017">
        <v>0.37427899999999997</v>
      </c>
      <c r="K1017">
        <v>0.34782439999999998</v>
      </c>
      <c r="L1017">
        <v>0.30878721999999997</v>
      </c>
      <c r="M1017">
        <v>0.29495139999999898</v>
      </c>
      <c r="N1017">
        <v>0.30070337999999902</v>
      </c>
      <c r="O1017">
        <v>0.31296296099999998</v>
      </c>
      <c r="P1017">
        <v>0.32288131999999897</v>
      </c>
      <c r="Q1017">
        <v>0.33096684999999998</v>
      </c>
      <c r="R1017">
        <v>0</v>
      </c>
      <c r="S1017">
        <v>0</v>
      </c>
      <c r="T1017">
        <v>0</v>
      </c>
      <c r="U1017" t="s">
        <v>409</v>
      </c>
    </row>
    <row r="1018" spans="1:21" x14ac:dyDescent="0.35">
      <c r="A1018" t="s">
        <v>407</v>
      </c>
      <c r="B1018" t="s">
        <v>27</v>
      </c>
      <c r="C1018" t="str">
        <f>INDEX('GCAM Crosswalk'!M$5:M$36,MATCH(B1018,'GCAM Crosswalk'!L$5:L$36,0))</f>
        <v>China</v>
      </c>
      <c r="D1018" t="s">
        <v>349</v>
      </c>
      <c r="E1018" t="str">
        <f>INDEX('GCAM Crosswalk'!J$5:J$111,MATCH(D1018,'GCAM Crosswalk'!I$5:I$111,0))</f>
        <v>Agriculture</v>
      </c>
      <c r="F1018" t="s">
        <v>408</v>
      </c>
      <c r="G1018">
        <v>4.1859999999999996E-3</v>
      </c>
      <c r="H1018">
        <v>0</v>
      </c>
      <c r="I1018">
        <v>1.7581000000000001E-3</v>
      </c>
      <c r="J1018">
        <v>3.3069000000000002E-3</v>
      </c>
      <c r="K1018">
        <v>3.6206249999999902E-3</v>
      </c>
      <c r="L1018">
        <v>3.629401E-3</v>
      </c>
      <c r="M1018">
        <v>3.572319E-3</v>
      </c>
      <c r="N1018">
        <v>3.3700199999999901E-3</v>
      </c>
      <c r="O1018">
        <v>3.0916659999999999E-3</v>
      </c>
      <c r="P1018">
        <v>2.8426240000000002E-3</v>
      </c>
      <c r="Q1018">
        <v>2.592694E-3</v>
      </c>
      <c r="R1018">
        <v>0</v>
      </c>
      <c r="S1018">
        <v>0</v>
      </c>
      <c r="T1018">
        <v>0</v>
      </c>
      <c r="U1018" t="s">
        <v>409</v>
      </c>
    </row>
    <row r="1019" spans="1:21" x14ac:dyDescent="0.35">
      <c r="A1019" t="s">
        <v>407</v>
      </c>
      <c r="B1019" t="s">
        <v>27</v>
      </c>
      <c r="C1019" t="str">
        <f>INDEX('GCAM Crosswalk'!M$5:M$36,MATCH(B1019,'GCAM Crosswalk'!L$5:L$36,0))</f>
        <v>China</v>
      </c>
      <c r="D1019" t="s">
        <v>349</v>
      </c>
      <c r="E1019" t="str">
        <f>INDEX('GCAM Crosswalk'!J$5:J$111,MATCH(D1019,'GCAM Crosswalk'!I$5:I$111,0))</f>
        <v>Agriculture</v>
      </c>
      <c r="F1019" t="s">
        <v>410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4.4122600000000003E-3</v>
      </c>
      <c r="M1019">
        <v>1.6369359999999999E-2</v>
      </c>
      <c r="N1019">
        <v>3.071668E-2</v>
      </c>
      <c r="O1019">
        <v>4.0311007999999898E-2</v>
      </c>
      <c r="P1019">
        <v>4.9163020000000002E-2</v>
      </c>
      <c r="Q1019">
        <v>5.4571700000000001E-2</v>
      </c>
      <c r="R1019">
        <v>0</v>
      </c>
      <c r="S1019">
        <v>0</v>
      </c>
      <c r="T1019">
        <v>0</v>
      </c>
      <c r="U1019" t="s">
        <v>409</v>
      </c>
    </row>
    <row r="1020" spans="1:21" x14ac:dyDescent="0.35">
      <c r="A1020" t="s">
        <v>407</v>
      </c>
      <c r="B1020" t="s">
        <v>27</v>
      </c>
      <c r="C1020" t="str">
        <f>INDEX('GCAM Crosswalk'!M$5:M$36,MATCH(B1020,'GCAM Crosswalk'!L$5:L$36,0))</f>
        <v>China</v>
      </c>
      <c r="D1020" t="s">
        <v>349</v>
      </c>
      <c r="E1020" t="str">
        <f>INDEX('GCAM Crosswalk'!J$5:J$111,MATCH(D1020,'GCAM Crosswalk'!I$5:I$111,0))</f>
        <v>Agriculture</v>
      </c>
      <c r="F1020" t="s">
        <v>411</v>
      </c>
      <c r="G1020">
        <v>0.62082999999999999</v>
      </c>
      <c r="H1020">
        <v>0.62074499999999999</v>
      </c>
      <c r="I1020">
        <v>0.59131900000000004</v>
      </c>
      <c r="J1020">
        <v>0.74161900000000003</v>
      </c>
      <c r="K1020">
        <v>0.77949780000000002</v>
      </c>
      <c r="L1020">
        <v>0.75815969999999999</v>
      </c>
      <c r="M1020">
        <v>0.70034099999999999</v>
      </c>
      <c r="N1020">
        <v>0.63505294000000001</v>
      </c>
      <c r="O1020">
        <v>0.5810649</v>
      </c>
      <c r="P1020">
        <v>0.52006459999999999</v>
      </c>
      <c r="Q1020">
        <v>0.4603332</v>
      </c>
      <c r="R1020">
        <v>0</v>
      </c>
      <c r="S1020">
        <v>0</v>
      </c>
      <c r="T1020">
        <v>0</v>
      </c>
      <c r="U1020" t="s">
        <v>409</v>
      </c>
    </row>
    <row r="1021" spans="1:21" x14ac:dyDescent="0.35">
      <c r="A1021" t="s">
        <v>407</v>
      </c>
      <c r="B1021" t="s">
        <v>27</v>
      </c>
      <c r="C1021" t="str">
        <f>INDEX('GCAM Crosswalk'!M$5:M$36,MATCH(B1021,'GCAM Crosswalk'!L$5:L$36,0))</f>
        <v>China</v>
      </c>
      <c r="D1021" t="s">
        <v>363</v>
      </c>
      <c r="E1021" t="str">
        <f>INDEX('GCAM Crosswalk'!J$5:J$111,MATCH(D1021,'GCAM Crosswalk'!I$5:I$111,0))</f>
        <v>Industry</v>
      </c>
      <c r="F1021" t="s">
        <v>339</v>
      </c>
      <c r="G1021">
        <v>0</v>
      </c>
      <c r="H1021">
        <v>0.159917</v>
      </c>
      <c r="I1021">
        <v>0.41838999999999998</v>
      </c>
      <c r="J1021">
        <v>0.53530800000000001</v>
      </c>
      <c r="K1021">
        <v>0.347362</v>
      </c>
      <c r="L1021">
        <v>0.40386899999999998</v>
      </c>
      <c r="M1021">
        <v>0.42912699999999998</v>
      </c>
      <c r="N1021">
        <v>0.43738700027898803</v>
      </c>
      <c r="O1021">
        <v>0.43277780036081098</v>
      </c>
      <c r="P1021">
        <v>0.41935330017864297</v>
      </c>
      <c r="Q1021">
        <v>0.39839590000000003</v>
      </c>
      <c r="R1021">
        <v>0</v>
      </c>
      <c r="S1021">
        <v>0</v>
      </c>
      <c r="T1021">
        <v>0</v>
      </c>
      <c r="U1021" t="s">
        <v>409</v>
      </c>
    </row>
    <row r="1022" spans="1:21" x14ac:dyDescent="0.35">
      <c r="A1022" t="s">
        <v>407</v>
      </c>
      <c r="B1022" t="s">
        <v>27</v>
      </c>
      <c r="C1022" t="str">
        <f>INDEX('GCAM Crosswalk'!M$5:M$36,MATCH(B1022,'GCAM Crosswalk'!L$5:L$36,0))</f>
        <v>China</v>
      </c>
      <c r="D1022" t="s">
        <v>363</v>
      </c>
      <c r="E1022" t="str">
        <f>INDEX('GCAM Crosswalk'!J$5:J$111,MATCH(D1022,'GCAM Crosswalk'!I$5:I$111,0))</f>
        <v>Industry</v>
      </c>
      <c r="F1022" t="s">
        <v>408</v>
      </c>
      <c r="G1022">
        <v>0</v>
      </c>
      <c r="H1022">
        <v>2.7803899999999999E-2</v>
      </c>
      <c r="I1022">
        <v>7.2743500000000003E-2</v>
      </c>
      <c r="J1022">
        <v>9.3071100000000004E-2</v>
      </c>
      <c r="K1022">
        <v>6.03939E-2</v>
      </c>
      <c r="L1022">
        <v>7.0218500000000003E-2</v>
      </c>
      <c r="M1022">
        <v>7.4609900000000007E-2</v>
      </c>
      <c r="N1022">
        <v>7.5962824870000001E-2</v>
      </c>
      <c r="O1022">
        <v>7.5019708630000001E-2</v>
      </c>
      <c r="P1022">
        <v>7.2616663309999996E-2</v>
      </c>
      <c r="Q1022">
        <v>6.8951107649999996E-2</v>
      </c>
      <c r="R1022">
        <v>0</v>
      </c>
      <c r="S1022">
        <v>0</v>
      </c>
      <c r="T1022">
        <v>0</v>
      </c>
      <c r="U1022" t="s">
        <v>409</v>
      </c>
    </row>
    <row r="1023" spans="1:21" x14ac:dyDescent="0.35">
      <c r="A1023" t="s">
        <v>407</v>
      </c>
      <c r="B1023" t="s">
        <v>27</v>
      </c>
      <c r="C1023" t="str">
        <f>INDEX('GCAM Crosswalk'!M$5:M$36,MATCH(B1023,'GCAM Crosswalk'!L$5:L$36,0))</f>
        <v>China</v>
      </c>
      <c r="D1023" t="s">
        <v>363</v>
      </c>
      <c r="E1023" t="str">
        <f>INDEX('GCAM Crosswalk'!J$5:J$111,MATCH(D1023,'GCAM Crosswalk'!I$5:I$111,0))</f>
        <v>Industry</v>
      </c>
      <c r="F1023" t="s">
        <v>411</v>
      </c>
      <c r="G1023">
        <v>0</v>
      </c>
      <c r="H1023">
        <v>1.0062E-2</v>
      </c>
      <c r="I1023">
        <v>2.6326200000000001E-2</v>
      </c>
      <c r="J1023">
        <v>3.3682700000000003E-2</v>
      </c>
      <c r="K1023">
        <v>2.18567E-2</v>
      </c>
      <c r="L1023">
        <v>2.5412299999999999E-2</v>
      </c>
      <c r="M1023">
        <v>2.7001500000000001E-2</v>
      </c>
      <c r="N1023">
        <v>2.75436162659E-2</v>
      </c>
      <c r="O1023">
        <v>2.7275601036100001E-2</v>
      </c>
      <c r="P1023">
        <v>2.6439960412599901E-2</v>
      </c>
      <c r="Q1023">
        <v>2.5122285252770001E-2</v>
      </c>
      <c r="R1023">
        <v>0</v>
      </c>
      <c r="S1023">
        <v>0</v>
      </c>
      <c r="T1023">
        <v>0</v>
      </c>
      <c r="U1023" t="s">
        <v>409</v>
      </c>
    </row>
    <row r="1024" spans="1:21" x14ac:dyDescent="0.35">
      <c r="A1024" t="s">
        <v>407</v>
      </c>
      <c r="B1024" t="s">
        <v>27</v>
      </c>
      <c r="C1024" t="str">
        <f>INDEX('GCAM Crosswalk'!M$5:M$36,MATCH(B1024,'GCAM Crosswalk'!L$5:L$36,0))</f>
        <v>China</v>
      </c>
      <c r="D1024" t="s">
        <v>369</v>
      </c>
      <c r="E1024" t="str">
        <f>INDEX('GCAM Crosswalk'!J$5:J$111,MATCH(D1024,'GCAM Crosswalk'!I$5:I$111,0))</f>
        <v>Industry</v>
      </c>
      <c r="F1024" t="s">
        <v>225</v>
      </c>
      <c r="G1024">
        <v>0</v>
      </c>
      <c r="H1024">
        <v>0.430228</v>
      </c>
      <c r="I1024">
        <v>0.92626699999999995</v>
      </c>
      <c r="J1024">
        <v>1.60802</v>
      </c>
      <c r="K1024">
        <v>1.04345</v>
      </c>
      <c r="L1024">
        <v>1.21319</v>
      </c>
      <c r="M1024">
        <v>1.2890600000000001</v>
      </c>
      <c r="N1024">
        <v>1.3138339999999999</v>
      </c>
      <c r="O1024">
        <v>1.29959</v>
      </c>
      <c r="P1024">
        <v>1.2590162</v>
      </c>
      <c r="Q1024">
        <v>1.1959474000000001</v>
      </c>
      <c r="R1024">
        <v>0</v>
      </c>
      <c r="S1024">
        <v>0</v>
      </c>
      <c r="T1024">
        <v>0</v>
      </c>
      <c r="U1024" t="s">
        <v>409</v>
      </c>
    </row>
    <row r="1025" spans="1:21" x14ac:dyDescent="0.35">
      <c r="A1025" t="s">
        <v>407</v>
      </c>
      <c r="B1025" t="s">
        <v>27</v>
      </c>
      <c r="C1025" t="str">
        <f>INDEX('GCAM Crosswalk'!M$5:M$36,MATCH(B1025,'GCAM Crosswalk'!L$5:L$36,0))</f>
        <v>China</v>
      </c>
      <c r="D1025" t="s">
        <v>269</v>
      </c>
      <c r="E1025" t="str">
        <f>INDEX('GCAM Crosswalk'!J$5:J$111,MATCH(D1025,'GCAM Crosswalk'!I$5:I$111,0))</f>
        <v>Industry</v>
      </c>
      <c r="F1025" t="s">
        <v>225</v>
      </c>
      <c r="G1025">
        <v>0.11035399999999999</v>
      </c>
      <c r="H1025">
        <v>0.54347100000000004</v>
      </c>
      <c r="I1025">
        <v>0.82801199999999997</v>
      </c>
      <c r="J1025">
        <v>0.82801199999999997</v>
      </c>
      <c r="K1025">
        <v>0.71960000000000002</v>
      </c>
      <c r="L1025">
        <v>0.67784999999999995</v>
      </c>
      <c r="M1025">
        <v>0.64558700000000002</v>
      </c>
      <c r="N1025">
        <v>0.65258300000000002</v>
      </c>
      <c r="O1025">
        <v>0.66873199999999999</v>
      </c>
      <c r="P1025">
        <v>0.65879399999999999</v>
      </c>
      <c r="Q1025">
        <v>0.63111066000000005</v>
      </c>
      <c r="R1025">
        <v>0</v>
      </c>
      <c r="S1025">
        <v>0</v>
      </c>
      <c r="T1025">
        <v>0</v>
      </c>
      <c r="U1025" t="s">
        <v>409</v>
      </c>
    </row>
    <row r="1026" spans="1:21" x14ac:dyDescent="0.35">
      <c r="A1026" t="s">
        <v>407</v>
      </c>
      <c r="B1026" t="s">
        <v>27</v>
      </c>
      <c r="C1026" t="str">
        <f>INDEX('GCAM Crosswalk'!M$5:M$36,MATCH(B1026,'GCAM Crosswalk'!L$5:L$36,0))</f>
        <v>China</v>
      </c>
      <c r="D1026" t="s">
        <v>364</v>
      </c>
      <c r="E1026" t="str">
        <f>INDEX('GCAM Crosswalk'!J$5:J$111,MATCH(D1026,'GCAM Crosswalk'!I$5:I$111,0))</f>
        <v>Industry</v>
      </c>
      <c r="F1026" t="s">
        <v>339</v>
      </c>
      <c r="G1026">
        <v>0.53648499999999999</v>
      </c>
      <c r="H1026">
        <v>1.97577</v>
      </c>
      <c r="I1026">
        <v>2.5248599999999999</v>
      </c>
      <c r="J1026">
        <v>3.1564199999999998</v>
      </c>
      <c r="K1026">
        <v>3.9849909999999999</v>
      </c>
      <c r="L1026">
        <v>4.5570750000000002</v>
      </c>
      <c r="M1026">
        <v>4.9448299999999996</v>
      </c>
      <c r="N1026">
        <v>5.1924669999999997</v>
      </c>
      <c r="O1026">
        <v>5.2960019999999997</v>
      </c>
      <c r="P1026">
        <v>5.3119929999999904</v>
      </c>
      <c r="Q1026">
        <v>5.2580098999999896</v>
      </c>
      <c r="R1026">
        <v>0</v>
      </c>
      <c r="S1026">
        <v>0</v>
      </c>
      <c r="T1026">
        <v>0</v>
      </c>
      <c r="U1026" t="s">
        <v>409</v>
      </c>
    </row>
    <row r="1027" spans="1:21" x14ac:dyDescent="0.35">
      <c r="A1027" t="s">
        <v>407</v>
      </c>
      <c r="B1027" t="s">
        <v>27</v>
      </c>
      <c r="C1027" t="str">
        <f>INDEX('GCAM Crosswalk'!M$5:M$36,MATCH(B1027,'GCAM Crosswalk'!L$5:L$36,0))</f>
        <v>China</v>
      </c>
      <c r="D1027" t="s">
        <v>364</v>
      </c>
      <c r="E1027" t="str">
        <f>INDEX('GCAM Crosswalk'!J$5:J$111,MATCH(D1027,'GCAM Crosswalk'!I$5:I$111,0))</f>
        <v>Industry</v>
      </c>
      <c r="F1027" t="s">
        <v>337</v>
      </c>
      <c r="G1027">
        <v>0.19498399999999999</v>
      </c>
      <c r="H1027">
        <v>0.54012000000000004</v>
      </c>
      <c r="I1027">
        <v>0.762019</v>
      </c>
      <c r="J1027">
        <v>1.1260300000000001</v>
      </c>
      <c r="K1027">
        <v>1.422282</v>
      </c>
      <c r="L1027">
        <v>1.638774</v>
      </c>
      <c r="M1027">
        <v>1.80493399999999</v>
      </c>
      <c r="N1027">
        <v>1.9507159999999999</v>
      </c>
      <c r="O1027">
        <v>2.0601340000000001</v>
      </c>
      <c r="P1027">
        <v>2.1184424000000002</v>
      </c>
      <c r="Q1027">
        <v>2.1332211999999999</v>
      </c>
      <c r="R1027">
        <v>0</v>
      </c>
      <c r="S1027">
        <v>0</v>
      </c>
      <c r="T1027">
        <v>0</v>
      </c>
      <c r="U1027" t="s">
        <v>409</v>
      </c>
    </row>
    <row r="1028" spans="1:21" x14ac:dyDescent="0.35">
      <c r="A1028" t="s">
        <v>407</v>
      </c>
      <c r="B1028" t="s">
        <v>27</v>
      </c>
      <c r="C1028" t="str">
        <f>INDEX('GCAM Crosswalk'!M$5:M$36,MATCH(B1028,'GCAM Crosswalk'!L$5:L$36,0))</f>
        <v>China</v>
      </c>
      <c r="D1028" t="s">
        <v>364</v>
      </c>
      <c r="E1028" t="str">
        <f>INDEX('GCAM Crosswalk'!J$5:J$111,MATCH(D1028,'GCAM Crosswalk'!I$5:I$111,0))</f>
        <v>Industry</v>
      </c>
      <c r="F1028" t="s">
        <v>225</v>
      </c>
      <c r="G1028">
        <v>0.30235499999999998</v>
      </c>
      <c r="H1028">
        <v>0.90564100000000003</v>
      </c>
      <c r="I1028">
        <v>1.3196399999999999</v>
      </c>
      <c r="J1028">
        <v>1.9549000000000001</v>
      </c>
      <c r="K1028">
        <v>1.871586</v>
      </c>
      <c r="L1028">
        <v>2.1945990000000002</v>
      </c>
      <c r="M1028">
        <v>2.424439</v>
      </c>
      <c r="N1028">
        <v>2.5043449999999998</v>
      </c>
      <c r="O1028">
        <v>2.4738169999999999</v>
      </c>
      <c r="P1028">
        <v>2.4623605999999998</v>
      </c>
      <c r="Q1028">
        <v>2.4419719</v>
      </c>
      <c r="R1028">
        <v>0</v>
      </c>
      <c r="S1028">
        <v>0</v>
      </c>
      <c r="T1028">
        <v>0</v>
      </c>
      <c r="U1028" t="s">
        <v>409</v>
      </c>
    </row>
    <row r="1029" spans="1:21" x14ac:dyDescent="0.35">
      <c r="A1029" t="s">
        <v>407</v>
      </c>
      <c r="B1029" t="s">
        <v>27</v>
      </c>
      <c r="C1029" t="str">
        <f>INDEX('GCAM Crosswalk'!M$5:M$36,MATCH(B1029,'GCAM Crosswalk'!L$5:L$36,0))</f>
        <v>China</v>
      </c>
      <c r="D1029" t="s">
        <v>364</v>
      </c>
      <c r="E1029" t="str">
        <f>INDEX('GCAM Crosswalk'!J$5:J$111,MATCH(D1029,'GCAM Crosswalk'!I$5:I$111,0))</f>
        <v>Industry</v>
      </c>
      <c r="F1029" t="s">
        <v>408</v>
      </c>
      <c r="G1029">
        <v>0</v>
      </c>
      <c r="H1029">
        <v>0.10412399999999999</v>
      </c>
      <c r="I1029">
        <v>0.258633</v>
      </c>
      <c r="J1029">
        <v>0.38190099999999999</v>
      </c>
      <c r="K1029">
        <v>0.48163800000000001</v>
      </c>
      <c r="L1029">
        <v>0.54504989999999998</v>
      </c>
      <c r="M1029">
        <v>0.58751620000000004</v>
      </c>
      <c r="N1029">
        <v>0.6031164</v>
      </c>
      <c r="O1029">
        <v>0.5894722</v>
      </c>
      <c r="P1029">
        <v>0.57379760000000002</v>
      </c>
      <c r="Q1029">
        <v>0.55327188000000005</v>
      </c>
      <c r="R1029">
        <v>0</v>
      </c>
      <c r="S1029">
        <v>0</v>
      </c>
      <c r="T1029">
        <v>0</v>
      </c>
      <c r="U1029" t="s">
        <v>409</v>
      </c>
    </row>
    <row r="1030" spans="1:21" x14ac:dyDescent="0.35">
      <c r="A1030" t="s">
        <v>407</v>
      </c>
      <c r="B1030" t="s">
        <v>27</v>
      </c>
      <c r="C1030" t="str">
        <f>INDEX('GCAM Crosswalk'!M$5:M$36,MATCH(B1030,'GCAM Crosswalk'!L$5:L$36,0))</f>
        <v>China</v>
      </c>
      <c r="D1030" t="s">
        <v>364</v>
      </c>
      <c r="E1030" t="str">
        <f>INDEX('GCAM Crosswalk'!J$5:J$111,MATCH(D1030,'GCAM Crosswalk'!I$5:I$111,0))</f>
        <v>Industry</v>
      </c>
      <c r="F1030" t="s">
        <v>411</v>
      </c>
      <c r="G1030">
        <v>0.111639</v>
      </c>
      <c r="H1030">
        <v>0.15754000000000001</v>
      </c>
      <c r="I1030">
        <v>0.70896400000000004</v>
      </c>
      <c r="J1030">
        <v>0.43262</v>
      </c>
      <c r="K1030">
        <v>0.54480799999999996</v>
      </c>
      <c r="L1030">
        <v>0.61595610000000001</v>
      </c>
      <c r="M1030">
        <v>0.65607059999999995</v>
      </c>
      <c r="N1030">
        <v>0.67578659999999902</v>
      </c>
      <c r="O1030">
        <v>0.67760770000000003</v>
      </c>
      <c r="P1030">
        <v>0.67900479999999996</v>
      </c>
      <c r="Q1030">
        <v>0.68316053999999904</v>
      </c>
      <c r="R1030">
        <v>0</v>
      </c>
      <c r="S1030">
        <v>0</v>
      </c>
      <c r="T1030">
        <v>0</v>
      </c>
      <c r="U1030" t="s">
        <v>409</v>
      </c>
    </row>
    <row r="1031" spans="1:21" x14ac:dyDescent="0.35">
      <c r="A1031" t="s">
        <v>407</v>
      </c>
      <c r="B1031" t="s">
        <v>27</v>
      </c>
      <c r="C1031" t="str">
        <f>INDEX('GCAM Crosswalk'!M$5:M$36,MATCH(B1031,'GCAM Crosswalk'!L$5:L$36,0))</f>
        <v>China</v>
      </c>
      <c r="D1031" t="s">
        <v>367</v>
      </c>
      <c r="E1031" t="str">
        <f>INDEX('GCAM Crosswalk'!J$5:J$111,MATCH(D1031,'GCAM Crosswalk'!I$5:I$111,0))</f>
        <v>Industry</v>
      </c>
      <c r="F1031" t="s">
        <v>408</v>
      </c>
      <c r="G1031">
        <v>0.1202</v>
      </c>
      <c r="H1031">
        <v>0.16894600000000001</v>
      </c>
      <c r="I1031">
        <v>0.13570299999999999</v>
      </c>
      <c r="J1031">
        <v>0.23724500000000001</v>
      </c>
      <c r="K1031">
        <v>0.27742099999999997</v>
      </c>
      <c r="L1031">
        <v>0.32516899999999999</v>
      </c>
      <c r="M1031">
        <v>0.38378000000000001</v>
      </c>
      <c r="N1031">
        <v>0.42303299999999999</v>
      </c>
      <c r="O1031">
        <v>0.45494200000000001</v>
      </c>
      <c r="P1031">
        <v>0.48298799999999997</v>
      </c>
      <c r="Q1031">
        <v>0.48888199999999998</v>
      </c>
      <c r="R1031">
        <v>0</v>
      </c>
      <c r="S1031">
        <v>0</v>
      </c>
      <c r="T1031">
        <v>0</v>
      </c>
      <c r="U1031" t="s">
        <v>409</v>
      </c>
    </row>
    <row r="1032" spans="1:21" x14ac:dyDescent="0.35">
      <c r="A1032" t="s">
        <v>407</v>
      </c>
      <c r="B1032" t="s">
        <v>27</v>
      </c>
      <c r="C1032" t="str">
        <f>INDEX('GCAM Crosswalk'!M$5:M$36,MATCH(B1032,'GCAM Crosswalk'!L$5:L$36,0))</f>
        <v>China</v>
      </c>
      <c r="D1032" t="s">
        <v>367</v>
      </c>
      <c r="E1032" t="str">
        <f>INDEX('GCAM Crosswalk'!J$5:J$111,MATCH(D1032,'GCAM Crosswalk'!I$5:I$111,0))</f>
        <v>Industry</v>
      </c>
      <c r="F1032" t="s">
        <v>411</v>
      </c>
      <c r="G1032">
        <v>0.544713</v>
      </c>
      <c r="H1032">
        <v>1.3083800000000001</v>
      </c>
      <c r="I1032">
        <v>1.8405800000000001</v>
      </c>
      <c r="J1032">
        <v>2.6117699999999999</v>
      </c>
      <c r="K1032">
        <v>3.1110000000000002</v>
      </c>
      <c r="L1032">
        <v>3.68066</v>
      </c>
      <c r="M1032">
        <v>4.1894799999999996</v>
      </c>
      <c r="N1032">
        <v>4.8229600000000001</v>
      </c>
      <c r="O1032">
        <v>5.4605499999999996</v>
      </c>
      <c r="P1032">
        <v>5.93187</v>
      </c>
      <c r="Q1032">
        <v>6.2972099999999998</v>
      </c>
      <c r="R1032">
        <v>0</v>
      </c>
      <c r="S1032">
        <v>0</v>
      </c>
      <c r="T1032">
        <v>0</v>
      </c>
      <c r="U1032" t="s">
        <v>409</v>
      </c>
    </row>
    <row r="1033" spans="1:21" x14ac:dyDescent="0.35">
      <c r="A1033" t="s">
        <v>407</v>
      </c>
      <c r="B1033" t="s">
        <v>27</v>
      </c>
      <c r="C1033" t="str">
        <f>INDEX('GCAM Crosswalk'!M$5:M$36,MATCH(B1033,'GCAM Crosswalk'!L$5:L$36,0))</f>
        <v>China</v>
      </c>
      <c r="D1033" t="s">
        <v>216</v>
      </c>
      <c r="E1033" t="str">
        <f>INDEX('GCAM Crosswalk'!J$5:J$111,MATCH(D1033,'GCAM Crosswalk'!I$5:I$111,0))</f>
        <v>Commercial</v>
      </c>
      <c r="F1033" t="s">
        <v>225</v>
      </c>
      <c r="G1033">
        <v>4.7965800000000003E-2</v>
      </c>
      <c r="H1033">
        <v>0.27174199999999998</v>
      </c>
      <c r="I1033">
        <v>0.48309999999999997</v>
      </c>
      <c r="J1033">
        <v>0.84265299999999999</v>
      </c>
      <c r="K1033">
        <v>0.99760199999999999</v>
      </c>
      <c r="L1033">
        <v>1.2360800000000001</v>
      </c>
      <c r="M1033">
        <v>1.359475</v>
      </c>
      <c r="N1033">
        <v>1.3868056</v>
      </c>
      <c r="O1033">
        <v>1.3658802000000001</v>
      </c>
      <c r="P1033">
        <v>1.3205673999999901</v>
      </c>
      <c r="Q1033">
        <v>1.2702514</v>
      </c>
      <c r="R1033">
        <v>0</v>
      </c>
      <c r="S1033">
        <v>0</v>
      </c>
      <c r="T1033">
        <v>0</v>
      </c>
      <c r="U1033" t="s">
        <v>409</v>
      </c>
    </row>
    <row r="1034" spans="1:21" x14ac:dyDescent="0.35">
      <c r="A1034" t="s">
        <v>407</v>
      </c>
      <c r="B1034" t="s">
        <v>27</v>
      </c>
      <c r="C1034" t="str">
        <f>INDEX('GCAM Crosswalk'!M$5:M$36,MATCH(B1034,'GCAM Crosswalk'!L$5:L$36,0))</f>
        <v>China</v>
      </c>
      <c r="D1034" t="s">
        <v>218</v>
      </c>
      <c r="E1034" t="str">
        <f>INDEX('GCAM Crosswalk'!J$5:J$111,MATCH(D1034,'GCAM Crosswalk'!I$5:I$111,0))</f>
        <v>Commercial</v>
      </c>
      <c r="F1034" t="s">
        <v>339</v>
      </c>
      <c r="G1034">
        <v>0.63511200000000001</v>
      </c>
      <c r="H1034">
        <v>0.92050299999999996</v>
      </c>
      <c r="I1034">
        <v>1.0637799999999999</v>
      </c>
      <c r="J1034">
        <v>1.25475</v>
      </c>
      <c r="K1034">
        <v>1.4883899999999901</v>
      </c>
      <c r="L1034">
        <v>1.695033</v>
      </c>
      <c r="M1034">
        <v>1.751458</v>
      </c>
      <c r="N1034">
        <v>1.7014959999999999</v>
      </c>
      <c r="O1034">
        <v>1.5943799999999999</v>
      </c>
      <c r="P1034">
        <v>1.475814</v>
      </c>
      <c r="Q1034">
        <v>1.36659879999999</v>
      </c>
      <c r="R1034">
        <v>0</v>
      </c>
      <c r="S1034">
        <v>0</v>
      </c>
      <c r="T1034">
        <v>0</v>
      </c>
      <c r="U1034" t="s">
        <v>409</v>
      </c>
    </row>
    <row r="1035" spans="1:21" x14ac:dyDescent="0.35">
      <c r="A1035" t="s">
        <v>407</v>
      </c>
      <c r="B1035" t="s">
        <v>27</v>
      </c>
      <c r="C1035" t="str">
        <f>INDEX('GCAM Crosswalk'!M$5:M$36,MATCH(B1035,'GCAM Crosswalk'!L$5:L$36,0))</f>
        <v>China</v>
      </c>
      <c r="D1035" t="s">
        <v>218</v>
      </c>
      <c r="E1035" t="str">
        <f>INDEX('GCAM Crosswalk'!J$5:J$111,MATCH(D1035,'GCAM Crosswalk'!I$5:I$111,0))</f>
        <v>Commercial</v>
      </c>
      <c r="F1035" t="s">
        <v>337</v>
      </c>
      <c r="G1035">
        <v>1.2336099999999999E-2</v>
      </c>
      <c r="H1035">
        <v>6.3932799999999998E-2</v>
      </c>
      <c r="I1035">
        <v>0.111444</v>
      </c>
      <c r="J1035">
        <v>0.182528</v>
      </c>
      <c r="K1035">
        <v>0.22438859999999999</v>
      </c>
      <c r="L1035">
        <v>0.2718563</v>
      </c>
      <c r="M1035">
        <v>0.30310329999999902</v>
      </c>
      <c r="N1035">
        <v>0.32413439999999999</v>
      </c>
      <c r="O1035">
        <v>0.33683750000000001</v>
      </c>
      <c r="P1035">
        <v>0.34070080000000003</v>
      </c>
      <c r="Q1035">
        <v>0.33789385</v>
      </c>
      <c r="R1035">
        <v>0</v>
      </c>
      <c r="S1035">
        <v>0</v>
      </c>
      <c r="T1035">
        <v>0</v>
      </c>
      <c r="U1035" t="s">
        <v>409</v>
      </c>
    </row>
    <row r="1036" spans="1:21" x14ac:dyDescent="0.35">
      <c r="A1036" t="s">
        <v>407</v>
      </c>
      <c r="B1036" t="s">
        <v>27</v>
      </c>
      <c r="C1036" t="str">
        <f>INDEX('GCAM Crosswalk'!M$5:M$36,MATCH(B1036,'GCAM Crosswalk'!L$5:L$36,0))</f>
        <v>China</v>
      </c>
      <c r="D1036" t="s">
        <v>218</v>
      </c>
      <c r="E1036" t="str">
        <f>INDEX('GCAM Crosswalk'!J$5:J$111,MATCH(D1036,'GCAM Crosswalk'!I$5:I$111,0))</f>
        <v>Commercial</v>
      </c>
      <c r="F1036" t="s">
        <v>225</v>
      </c>
      <c r="G1036">
        <v>5.3273000000000001E-3</v>
      </c>
      <c r="H1036">
        <v>3.0180800000000001E-2</v>
      </c>
      <c r="I1036">
        <v>5.3655000000000001E-2</v>
      </c>
      <c r="J1036">
        <v>9.3588400000000002E-2</v>
      </c>
      <c r="K1036">
        <v>0.1074754</v>
      </c>
      <c r="L1036">
        <v>0.13061339999999999</v>
      </c>
      <c r="M1036">
        <v>0.15296290000000001</v>
      </c>
      <c r="N1036">
        <v>0.17399199999999901</v>
      </c>
      <c r="O1036">
        <v>0.19032004999999899</v>
      </c>
      <c r="P1036">
        <v>0.20158651999999999</v>
      </c>
      <c r="Q1036">
        <v>0.20807281</v>
      </c>
      <c r="R1036">
        <v>0</v>
      </c>
      <c r="S1036">
        <v>0</v>
      </c>
      <c r="T1036">
        <v>0</v>
      </c>
      <c r="U1036" t="s">
        <v>409</v>
      </c>
    </row>
    <row r="1037" spans="1:21" x14ac:dyDescent="0.35">
      <c r="A1037" t="s">
        <v>407</v>
      </c>
      <c r="B1037" t="s">
        <v>27</v>
      </c>
      <c r="C1037" t="str">
        <f>INDEX('GCAM Crosswalk'!M$5:M$36,MATCH(B1037,'GCAM Crosswalk'!L$5:L$36,0))</f>
        <v>China</v>
      </c>
      <c r="D1037" t="s">
        <v>218</v>
      </c>
      <c r="E1037" t="str">
        <f>INDEX('GCAM Crosswalk'!J$5:J$111,MATCH(D1037,'GCAM Crosswalk'!I$5:I$111,0))</f>
        <v>Commercial</v>
      </c>
      <c r="F1037" t="s">
        <v>408</v>
      </c>
      <c r="G1037">
        <v>1.5417E-2</v>
      </c>
      <c r="H1037">
        <v>0.13136300000000001</v>
      </c>
      <c r="I1037">
        <v>0.19402800000000001</v>
      </c>
      <c r="J1037">
        <v>0.33939399999999997</v>
      </c>
      <c r="K1037">
        <v>0.43331399999999998</v>
      </c>
      <c r="L1037">
        <v>0.54153580000000001</v>
      </c>
      <c r="M1037">
        <v>0.62788299999999997</v>
      </c>
      <c r="N1037">
        <v>0.69372199999999995</v>
      </c>
      <c r="O1037">
        <v>0.73007120000000003</v>
      </c>
      <c r="P1037">
        <v>0.74523329999999999</v>
      </c>
      <c r="Q1037">
        <v>0.73814869999999999</v>
      </c>
      <c r="R1037">
        <v>0</v>
      </c>
      <c r="S1037">
        <v>0</v>
      </c>
      <c r="T1037">
        <v>0</v>
      </c>
      <c r="U1037" t="s">
        <v>409</v>
      </c>
    </row>
    <row r="1038" spans="1:21" x14ac:dyDescent="0.35">
      <c r="A1038" t="s">
        <v>407</v>
      </c>
      <c r="B1038" t="s">
        <v>27</v>
      </c>
      <c r="C1038" t="str">
        <f>INDEX('GCAM Crosswalk'!M$5:M$36,MATCH(B1038,'GCAM Crosswalk'!L$5:L$36,0))</f>
        <v>China</v>
      </c>
      <c r="D1038" t="s">
        <v>218</v>
      </c>
      <c r="E1038" t="str">
        <f>INDEX('GCAM Crosswalk'!J$5:J$111,MATCH(D1038,'GCAM Crosswalk'!I$5:I$111,0))</f>
        <v>Commercial</v>
      </c>
      <c r="F1038" t="s">
        <v>410</v>
      </c>
      <c r="G1038">
        <v>0</v>
      </c>
      <c r="H1038">
        <v>0</v>
      </c>
      <c r="I1038">
        <v>0</v>
      </c>
      <c r="J1038">
        <v>0</v>
      </c>
      <c r="K1038">
        <v>0</v>
      </c>
      <c r="L1038" s="3">
        <v>7.0776400000000002E-5</v>
      </c>
      <c r="M1038">
        <v>1.04149E-3</v>
      </c>
      <c r="N1038">
        <v>1.95677E-3</v>
      </c>
      <c r="O1038">
        <v>2.8435499999999998E-3</v>
      </c>
      <c r="P1038">
        <v>3.3306500000000001E-3</v>
      </c>
      <c r="Q1038">
        <v>3.6859900000000001E-3</v>
      </c>
      <c r="R1038">
        <v>0</v>
      </c>
      <c r="S1038">
        <v>0</v>
      </c>
      <c r="T1038">
        <v>0</v>
      </c>
      <c r="U1038" t="s">
        <v>409</v>
      </c>
    </row>
    <row r="1039" spans="1:21" x14ac:dyDescent="0.35">
      <c r="A1039" t="s">
        <v>407</v>
      </c>
      <c r="B1039" t="s">
        <v>27</v>
      </c>
      <c r="C1039" t="str">
        <f>INDEX('GCAM Crosswalk'!M$5:M$36,MATCH(B1039,'GCAM Crosswalk'!L$5:L$36,0))</f>
        <v>China</v>
      </c>
      <c r="D1039" t="s">
        <v>218</v>
      </c>
      <c r="E1039" t="str">
        <f>INDEX('GCAM Crosswalk'!J$5:J$111,MATCH(D1039,'GCAM Crosswalk'!I$5:I$111,0))</f>
        <v>Commercial</v>
      </c>
      <c r="F1039" t="s">
        <v>411</v>
      </c>
      <c r="G1039">
        <v>0.130082</v>
      </c>
      <c r="H1039">
        <v>0.27129900000000001</v>
      </c>
      <c r="I1039">
        <v>0.37077300000000002</v>
      </c>
      <c r="J1039">
        <v>0.43806</v>
      </c>
      <c r="K1039">
        <v>0.56132399999999905</v>
      </c>
      <c r="L1039">
        <v>0.70113399999999904</v>
      </c>
      <c r="M1039">
        <v>0.79986500000000005</v>
      </c>
      <c r="N1039">
        <v>0.89351709999999995</v>
      </c>
      <c r="O1039">
        <v>0.97377289999999905</v>
      </c>
      <c r="P1039">
        <v>1.033782</v>
      </c>
      <c r="Q1039">
        <v>1.0787845</v>
      </c>
      <c r="R1039">
        <v>0</v>
      </c>
      <c r="S1039">
        <v>0</v>
      </c>
      <c r="T1039">
        <v>0</v>
      </c>
      <c r="U1039" t="s">
        <v>409</v>
      </c>
    </row>
    <row r="1040" spans="1:21" x14ac:dyDescent="0.35">
      <c r="A1040" t="s">
        <v>407</v>
      </c>
      <c r="B1040" t="s">
        <v>27</v>
      </c>
      <c r="C1040" t="str">
        <f>INDEX('GCAM Crosswalk'!M$5:M$36,MATCH(B1040,'GCAM Crosswalk'!L$5:L$36,0))</f>
        <v>China</v>
      </c>
      <c r="D1040" t="s">
        <v>319</v>
      </c>
      <c r="E1040" t="str">
        <f>INDEX('GCAM Crosswalk'!J$5:J$111,MATCH(D1040,'GCAM Crosswalk'!I$5:I$111,0))</f>
        <v>Commercial</v>
      </c>
      <c r="F1040" t="s">
        <v>318</v>
      </c>
      <c r="G1040" s="3">
        <v>4.616E-4</v>
      </c>
      <c r="H1040" s="3">
        <v>2.1220000000000001E-4</v>
      </c>
      <c r="I1040" s="3">
        <v>1.284E-4</v>
      </c>
      <c r="J1040" s="3">
        <v>1.6880000000000001E-4</v>
      </c>
      <c r="K1040" s="3">
        <v>2.264562E-4</v>
      </c>
      <c r="L1040" s="3">
        <v>2.8645850000000002E-4</v>
      </c>
      <c r="M1040" s="3">
        <v>3.0685679999999999E-4</v>
      </c>
      <c r="N1040" s="3">
        <v>2.9788459999999998E-4</v>
      </c>
      <c r="O1040" s="3">
        <v>2.7496040000000001E-4</v>
      </c>
      <c r="P1040" s="3">
        <v>2.4477679999999999E-4</v>
      </c>
      <c r="Q1040" s="3">
        <v>2.205574E-4</v>
      </c>
      <c r="R1040">
        <v>0</v>
      </c>
      <c r="S1040">
        <v>0</v>
      </c>
      <c r="T1040">
        <v>0</v>
      </c>
      <c r="U1040" t="s">
        <v>409</v>
      </c>
    </row>
    <row r="1041" spans="1:21" x14ac:dyDescent="0.35">
      <c r="A1041" t="s">
        <v>407</v>
      </c>
      <c r="B1041" t="s">
        <v>27</v>
      </c>
      <c r="C1041" t="str">
        <f>INDEX('GCAM Crosswalk'!M$5:M$36,MATCH(B1041,'GCAM Crosswalk'!L$5:L$36,0))</f>
        <v>China</v>
      </c>
      <c r="D1041" t="s">
        <v>319</v>
      </c>
      <c r="E1041" t="str">
        <f>INDEX('GCAM Crosswalk'!J$5:J$111,MATCH(D1041,'GCAM Crosswalk'!I$5:I$111,0))</f>
        <v>Commercial</v>
      </c>
      <c r="F1041" t="s">
        <v>339</v>
      </c>
      <c r="G1041">
        <v>0.28858600000000001</v>
      </c>
      <c r="H1041">
        <v>0.41826400000000002</v>
      </c>
      <c r="I1041">
        <v>0.48336600000000002</v>
      </c>
      <c r="J1041">
        <v>0.57013999999999998</v>
      </c>
      <c r="K1041">
        <v>0.74516099999999996</v>
      </c>
      <c r="L1041">
        <v>0.91348499999999999</v>
      </c>
      <c r="M1041">
        <v>0.94938100000000003</v>
      </c>
      <c r="N1041">
        <v>0.89688199999999996</v>
      </c>
      <c r="O1041">
        <v>0.82373669999999999</v>
      </c>
      <c r="P1041">
        <v>0.74200949999999999</v>
      </c>
      <c r="Q1041">
        <v>0.69010419999999995</v>
      </c>
      <c r="R1041">
        <v>0</v>
      </c>
      <c r="S1041">
        <v>0</v>
      </c>
      <c r="T1041">
        <v>0</v>
      </c>
      <c r="U1041" t="s">
        <v>409</v>
      </c>
    </row>
    <row r="1042" spans="1:21" x14ac:dyDescent="0.35">
      <c r="A1042" t="s">
        <v>407</v>
      </c>
      <c r="B1042" t="s">
        <v>27</v>
      </c>
      <c r="C1042" t="str">
        <f>INDEX('GCAM Crosswalk'!M$5:M$36,MATCH(B1042,'GCAM Crosswalk'!L$5:L$36,0))</f>
        <v>China</v>
      </c>
      <c r="D1042" t="s">
        <v>319</v>
      </c>
      <c r="E1042" t="str">
        <f>INDEX('GCAM Crosswalk'!J$5:J$111,MATCH(D1042,'GCAM Crosswalk'!I$5:I$111,0))</f>
        <v>Commercial</v>
      </c>
      <c r="F1042" t="s">
        <v>337</v>
      </c>
      <c r="G1042">
        <v>2.0011E-3</v>
      </c>
      <c r="H1042">
        <v>1.0371099999999999E-2</v>
      </c>
      <c r="I1042">
        <v>1.8078299999999999E-2</v>
      </c>
      <c r="J1042">
        <v>2.96095E-2</v>
      </c>
      <c r="K1042">
        <v>4.1501700000000002E-2</v>
      </c>
      <c r="L1042">
        <v>5.7531400000000003E-2</v>
      </c>
      <c r="M1042">
        <v>6.8315169999999995E-2</v>
      </c>
      <c r="N1042">
        <v>7.5041479999999994E-2</v>
      </c>
      <c r="O1042">
        <v>7.9246209999999997E-2</v>
      </c>
      <c r="P1042">
        <v>8.1658300000000003E-2</v>
      </c>
      <c r="Q1042">
        <v>8.3416420000000005E-2</v>
      </c>
      <c r="R1042">
        <v>0</v>
      </c>
      <c r="S1042">
        <v>0</v>
      </c>
      <c r="T1042">
        <v>0</v>
      </c>
      <c r="U1042" t="s">
        <v>409</v>
      </c>
    </row>
    <row r="1043" spans="1:21" x14ac:dyDescent="0.35">
      <c r="A1043" t="s">
        <v>407</v>
      </c>
      <c r="B1043" t="s">
        <v>27</v>
      </c>
      <c r="C1043" t="str">
        <f>INDEX('GCAM Crosswalk'!M$5:M$36,MATCH(B1043,'GCAM Crosswalk'!L$5:L$36,0))</f>
        <v>China</v>
      </c>
      <c r="D1043" t="s">
        <v>319</v>
      </c>
      <c r="E1043" t="str">
        <f>INDEX('GCAM Crosswalk'!J$5:J$111,MATCH(D1043,'GCAM Crosswalk'!I$5:I$111,0))</f>
        <v>Commercial</v>
      </c>
      <c r="F1043" t="s">
        <v>225</v>
      </c>
      <c r="G1043">
        <v>8.6308200000000002E-2</v>
      </c>
      <c r="H1043">
        <v>0.48896499999999998</v>
      </c>
      <c r="I1043">
        <v>0.86927500000000002</v>
      </c>
      <c r="J1043">
        <v>1.51624</v>
      </c>
      <c r="K1043">
        <v>1.953384</v>
      </c>
      <c r="L1043">
        <v>2.7992109999999899</v>
      </c>
      <c r="M1043">
        <v>3.64494399999999</v>
      </c>
      <c r="N1043">
        <v>4.411861</v>
      </c>
      <c r="O1043">
        <v>5.0178050000000001</v>
      </c>
      <c r="P1043">
        <v>5.5429703999999997</v>
      </c>
      <c r="Q1043">
        <v>6.0188189999999997</v>
      </c>
      <c r="R1043">
        <v>0</v>
      </c>
      <c r="S1043">
        <v>0</v>
      </c>
      <c r="T1043">
        <v>0</v>
      </c>
      <c r="U1043" t="s">
        <v>409</v>
      </c>
    </row>
    <row r="1044" spans="1:21" x14ac:dyDescent="0.35">
      <c r="A1044" t="s">
        <v>407</v>
      </c>
      <c r="B1044" t="s">
        <v>27</v>
      </c>
      <c r="C1044" t="str">
        <f>INDEX('GCAM Crosswalk'!M$5:M$36,MATCH(B1044,'GCAM Crosswalk'!L$5:L$36,0))</f>
        <v>China</v>
      </c>
      <c r="D1044" t="s">
        <v>319</v>
      </c>
      <c r="E1044" t="str">
        <f>INDEX('GCAM Crosswalk'!J$5:J$111,MATCH(D1044,'GCAM Crosswalk'!I$5:I$111,0))</f>
        <v>Commercial</v>
      </c>
      <c r="F1044" t="s">
        <v>408</v>
      </c>
      <c r="G1044">
        <v>4.6061000000000001E-3</v>
      </c>
      <c r="H1044">
        <v>3.9247299999999999E-2</v>
      </c>
      <c r="I1044">
        <v>5.7969800000000002E-2</v>
      </c>
      <c r="J1044">
        <v>0.10140100000000001</v>
      </c>
      <c r="K1044">
        <v>0.14982000000000001</v>
      </c>
      <c r="L1044">
        <v>0.21729270000000001</v>
      </c>
      <c r="M1044">
        <v>0.27086500000000002</v>
      </c>
      <c r="N1044">
        <v>0.30785449999999998</v>
      </c>
      <c r="O1044">
        <v>0.32746900000000001</v>
      </c>
      <c r="P1044">
        <v>0.33947604999999997</v>
      </c>
      <c r="Q1044">
        <v>0.34412609999999999</v>
      </c>
      <c r="R1044">
        <v>0</v>
      </c>
      <c r="S1044">
        <v>0</v>
      </c>
      <c r="T1044">
        <v>0</v>
      </c>
      <c r="U1044" t="s">
        <v>409</v>
      </c>
    </row>
    <row r="1045" spans="1:21" x14ac:dyDescent="0.35">
      <c r="A1045" t="s">
        <v>407</v>
      </c>
      <c r="B1045" t="s">
        <v>27</v>
      </c>
      <c r="C1045" t="str">
        <f>INDEX('GCAM Crosswalk'!M$5:M$36,MATCH(B1045,'GCAM Crosswalk'!L$5:L$36,0))</f>
        <v>China</v>
      </c>
      <c r="D1045" t="s">
        <v>319</v>
      </c>
      <c r="E1045" t="str">
        <f>INDEX('GCAM Crosswalk'!J$5:J$111,MATCH(D1045,'GCAM Crosswalk'!I$5:I$111,0))</f>
        <v>Commercial</v>
      </c>
      <c r="F1045" t="s">
        <v>410</v>
      </c>
      <c r="G1045">
        <v>0</v>
      </c>
      <c r="H1045">
        <v>0</v>
      </c>
      <c r="I1045">
        <v>0</v>
      </c>
      <c r="J1045">
        <v>0</v>
      </c>
      <c r="K1045">
        <v>0</v>
      </c>
      <c r="L1045" s="3">
        <v>5.9595600000000002E-5</v>
      </c>
      <c r="M1045" s="3">
        <v>8.0101599999999999E-4</v>
      </c>
      <c r="N1045">
        <v>1.39452E-3</v>
      </c>
      <c r="O1045">
        <v>1.9195799999999999E-3</v>
      </c>
      <c r="P1045">
        <v>2.5711900000000001E-3</v>
      </c>
      <c r="Q1045">
        <v>3.1790500000000001E-3</v>
      </c>
      <c r="R1045">
        <v>0</v>
      </c>
      <c r="S1045">
        <v>0</v>
      </c>
      <c r="T1045">
        <v>0</v>
      </c>
      <c r="U1045" t="s">
        <v>409</v>
      </c>
    </row>
    <row r="1046" spans="1:21" x14ac:dyDescent="0.35">
      <c r="A1046" t="s">
        <v>407</v>
      </c>
      <c r="B1046" t="s">
        <v>27</v>
      </c>
      <c r="C1046" t="str">
        <f>INDEX('GCAM Crosswalk'!M$5:M$36,MATCH(B1046,'GCAM Crosswalk'!L$5:L$36,0))</f>
        <v>China</v>
      </c>
      <c r="D1046" t="s">
        <v>319</v>
      </c>
      <c r="E1046" t="str">
        <f>INDEX('GCAM Crosswalk'!J$5:J$111,MATCH(D1046,'GCAM Crosswalk'!I$5:I$111,0))</f>
        <v>Commercial</v>
      </c>
      <c r="F1046" t="s">
        <v>411</v>
      </c>
      <c r="G1046">
        <v>6.6502000000000006E-2</v>
      </c>
      <c r="H1046">
        <v>0.13869699999999999</v>
      </c>
      <c r="I1046">
        <v>0.189551</v>
      </c>
      <c r="J1046">
        <v>0.22395000000000001</v>
      </c>
      <c r="K1046">
        <v>0.30216300000000001</v>
      </c>
      <c r="L1046">
        <v>0.37402639999999998</v>
      </c>
      <c r="M1046">
        <v>0.39172999999999902</v>
      </c>
      <c r="N1046">
        <v>0.3777932</v>
      </c>
      <c r="O1046">
        <v>0.35471200000000003</v>
      </c>
      <c r="P1046">
        <v>0.33048359999999999</v>
      </c>
      <c r="Q1046">
        <v>0.31931319999999902</v>
      </c>
      <c r="R1046">
        <v>0</v>
      </c>
      <c r="S1046">
        <v>0</v>
      </c>
      <c r="T1046">
        <v>0</v>
      </c>
      <c r="U1046" t="s">
        <v>409</v>
      </c>
    </row>
    <row r="1047" spans="1:21" x14ac:dyDescent="0.35">
      <c r="A1047" t="s">
        <v>407</v>
      </c>
      <c r="B1047" t="s">
        <v>27</v>
      </c>
      <c r="C1047" t="str">
        <f>INDEX('GCAM Crosswalk'!M$5:M$36,MATCH(B1047,'GCAM Crosswalk'!L$5:L$36,0))</f>
        <v>China</v>
      </c>
      <c r="D1047" t="s">
        <v>351</v>
      </c>
      <c r="E1047" t="str">
        <f>INDEX('GCAM Crosswalk'!J$5:J$111,MATCH(D1047,'GCAM Crosswalk'!I$5:I$111,0))</f>
        <v>Industry</v>
      </c>
      <c r="F1047" t="s">
        <v>339</v>
      </c>
      <c r="G1047">
        <v>9.0082700000000002E-2</v>
      </c>
      <c r="H1047">
        <v>0.13336600000000001</v>
      </c>
      <c r="I1047">
        <v>0.156808</v>
      </c>
      <c r="J1047">
        <v>0.19062999999999999</v>
      </c>
      <c r="K1047">
        <v>0.21655969999999999</v>
      </c>
      <c r="L1047">
        <v>0.23506850000000001</v>
      </c>
      <c r="M1047">
        <v>0.2403844</v>
      </c>
      <c r="N1047">
        <v>0.2363065</v>
      </c>
      <c r="O1047">
        <v>0.2269699</v>
      </c>
      <c r="P1047">
        <v>0.21840660000000001</v>
      </c>
      <c r="Q1047">
        <v>0.20910690000000001</v>
      </c>
      <c r="R1047">
        <v>0</v>
      </c>
      <c r="S1047">
        <v>0</v>
      </c>
      <c r="T1047">
        <v>0</v>
      </c>
      <c r="U1047" t="s">
        <v>409</v>
      </c>
    </row>
    <row r="1048" spans="1:21" x14ac:dyDescent="0.35">
      <c r="A1048" t="s">
        <v>407</v>
      </c>
      <c r="B1048" t="s">
        <v>27</v>
      </c>
      <c r="C1048" t="str">
        <f>INDEX('GCAM Crosswalk'!M$5:M$36,MATCH(B1048,'GCAM Crosswalk'!L$5:L$36,0))</f>
        <v>China</v>
      </c>
      <c r="D1048" t="s">
        <v>351</v>
      </c>
      <c r="E1048" t="str">
        <f>INDEX('GCAM Crosswalk'!J$5:J$111,MATCH(D1048,'GCAM Crosswalk'!I$5:I$111,0))</f>
        <v>Industry</v>
      </c>
      <c r="F1048" t="s">
        <v>337</v>
      </c>
      <c r="G1048" s="3">
        <v>8.7909999999999996E-4</v>
      </c>
      <c r="H1048">
        <v>4.6464999999999996E-3</v>
      </c>
      <c r="I1048">
        <v>6.6138999999999998E-3</v>
      </c>
      <c r="J1048">
        <v>9.0417999999999991E-3</v>
      </c>
      <c r="K1048">
        <v>1.024358E-2</v>
      </c>
      <c r="L1048">
        <v>1.135628E-2</v>
      </c>
      <c r="M1048">
        <v>1.211397E-2</v>
      </c>
      <c r="N1048">
        <v>1.2442788999999999E-2</v>
      </c>
      <c r="O1048">
        <v>1.2347716E-2</v>
      </c>
      <c r="P1048">
        <v>1.2258867999999999E-2</v>
      </c>
      <c r="Q1048">
        <v>1.2045943E-2</v>
      </c>
      <c r="R1048">
        <v>0</v>
      </c>
      <c r="S1048">
        <v>0</v>
      </c>
      <c r="T1048">
        <v>0</v>
      </c>
      <c r="U1048" t="s">
        <v>409</v>
      </c>
    </row>
    <row r="1049" spans="1:21" x14ac:dyDescent="0.35">
      <c r="A1049" t="s">
        <v>407</v>
      </c>
      <c r="B1049" t="s">
        <v>27</v>
      </c>
      <c r="C1049" t="str">
        <f>INDEX('GCAM Crosswalk'!M$5:M$36,MATCH(B1049,'GCAM Crosswalk'!L$5:L$36,0))</f>
        <v>China</v>
      </c>
      <c r="D1049" t="s">
        <v>351</v>
      </c>
      <c r="E1049" t="str">
        <f>INDEX('GCAM Crosswalk'!J$5:J$111,MATCH(D1049,'GCAM Crosswalk'!I$5:I$111,0))</f>
        <v>Industry</v>
      </c>
      <c r="F1049" t="s">
        <v>225</v>
      </c>
      <c r="G1049">
        <v>2.3399699999999999E-2</v>
      </c>
      <c r="H1049">
        <v>8.4180500000000005E-2</v>
      </c>
      <c r="I1049">
        <v>0.173928</v>
      </c>
      <c r="J1049">
        <v>0.25145299999999998</v>
      </c>
      <c r="K1049">
        <v>0.2380505</v>
      </c>
      <c r="L1049">
        <v>0.217336211</v>
      </c>
      <c r="M1049">
        <v>0.208835089</v>
      </c>
      <c r="N1049">
        <v>0.20931855499999999</v>
      </c>
      <c r="O1049">
        <v>0.21194070700000001</v>
      </c>
      <c r="P1049">
        <v>0.21118278700000001</v>
      </c>
      <c r="Q1049">
        <v>0.20889105099999999</v>
      </c>
      <c r="R1049">
        <v>0</v>
      </c>
      <c r="S1049">
        <v>0</v>
      </c>
      <c r="T1049">
        <v>0</v>
      </c>
      <c r="U1049" t="s">
        <v>409</v>
      </c>
    </row>
    <row r="1050" spans="1:21" x14ac:dyDescent="0.35">
      <c r="A1050" t="s">
        <v>407</v>
      </c>
      <c r="B1050" t="s">
        <v>27</v>
      </c>
      <c r="C1050" t="str">
        <f>INDEX('GCAM Crosswalk'!M$5:M$36,MATCH(B1050,'GCAM Crosswalk'!L$5:L$36,0))</f>
        <v>China</v>
      </c>
      <c r="D1050" t="s">
        <v>351</v>
      </c>
      <c r="E1050" t="str">
        <f>INDEX('GCAM Crosswalk'!J$5:J$111,MATCH(D1050,'GCAM Crosswalk'!I$5:I$111,0))</f>
        <v>Industry</v>
      </c>
      <c r="F1050" t="s">
        <v>408</v>
      </c>
      <c r="G1050">
        <v>3.7129799999999998E-2</v>
      </c>
      <c r="H1050">
        <v>5.2325000000000002E-3</v>
      </c>
      <c r="I1050">
        <v>4.0603999999999996E-3</v>
      </c>
      <c r="J1050">
        <v>7.5766999999999996E-3</v>
      </c>
      <c r="K1050">
        <v>8.5636299999999992E-3</v>
      </c>
      <c r="L1050">
        <v>8.9032499999999997E-3</v>
      </c>
      <c r="M1050">
        <v>8.8793899999999992E-3</v>
      </c>
      <c r="N1050">
        <v>8.3747960000000003E-3</v>
      </c>
      <c r="O1050">
        <v>7.6157150000000003E-3</v>
      </c>
      <c r="P1050">
        <v>6.9563749999999999E-3</v>
      </c>
      <c r="Q1050">
        <v>6.3134179999999899E-3</v>
      </c>
      <c r="R1050">
        <v>0</v>
      </c>
      <c r="S1050">
        <v>0</v>
      </c>
      <c r="T1050">
        <v>0</v>
      </c>
      <c r="U1050" t="s">
        <v>409</v>
      </c>
    </row>
    <row r="1051" spans="1:21" x14ac:dyDescent="0.35">
      <c r="A1051" t="s">
        <v>407</v>
      </c>
      <c r="B1051" t="s">
        <v>27</v>
      </c>
      <c r="C1051" t="str">
        <f>INDEX('GCAM Crosswalk'!M$5:M$36,MATCH(B1051,'GCAM Crosswalk'!L$5:L$36,0))</f>
        <v>China</v>
      </c>
      <c r="D1051" t="s">
        <v>351</v>
      </c>
      <c r="E1051" t="str">
        <f>INDEX('GCAM Crosswalk'!J$5:J$111,MATCH(D1051,'GCAM Crosswalk'!I$5:I$111,0))</f>
        <v>Industry</v>
      </c>
      <c r="F1051" t="s">
        <v>410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2.4791399999999999E-3</v>
      </c>
      <c r="M1051">
        <v>8.5866399999999996E-3</v>
      </c>
      <c r="N1051">
        <v>1.6133149999999999E-2</v>
      </c>
      <c r="O1051">
        <v>2.1488106999999999E-2</v>
      </c>
      <c r="P1051">
        <v>2.6747279999999998E-2</v>
      </c>
      <c r="Q1051">
        <v>3.0352000000000001E-2</v>
      </c>
      <c r="R1051">
        <v>0</v>
      </c>
      <c r="S1051">
        <v>0</v>
      </c>
      <c r="T1051">
        <v>0</v>
      </c>
      <c r="U1051" t="s">
        <v>409</v>
      </c>
    </row>
    <row r="1052" spans="1:21" x14ac:dyDescent="0.35">
      <c r="A1052" t="s">
        <v>407</v>
      </c>
      <c r="B1052" t="s">
        <v>27</v>
      </c>
      <c r="C1052" t="str">
        <f>INDEX('GCAM Crosswalk'!M$5:M$36,MATCH(B1052,'GCAM Crosswalk'!L$5:L$36,0))</f>
        <v>China</v>
      </c>
      <c r="D1052" t="s">
        <v>351</v>
      </c>
      <c r="E1052" t="str">
        <f>INDEX('GCAM Crosswalk'!J$5:J$111,MATCH(D1052,'GCAM Crosswalk'!I$5:I$111,0))</f>
        <v>Industry</v>
      </c>
      <c r="F1052" t="s">
        <v>411</v>
      </c>
      <c r="G1052">
        <v>7.7650300000000005E-2</v>
      </c>
      <c r="H1052">
        <v>0.1741799</v>
      </c>
      <c r="I1052">
        <v>0.25270880000000001</v>
      </c>
      <c r="J1052">
        <v>0.30335889999999999</v>
      </c>
      <c r="K1052">
        <v>0.32122689999999998</v>
      </c>
      <c r="L1052">
        <v>0.31809599999999999</v>
      </c>
      <c r="M1052">
        <v>0.29709229999999998</v>
      </c>
      <c r="N1052">
        <v>0.27103139999999998</v>
      </c>
      <c r="O1052">
        <v>0.24778736999999901</v>
      </c>
      <c r="P1052">
        <v>0.22159232000000001</v>
      </c>
      <c r="Q1052">
        <v>0.19561355</v>
      </c>
      <c r="R1052">
        <v>0</v>
      </c>
      <c r="S1052">
        <v>0</v>
      </c>
      <c r="T1052">
        <v>0</v>
      </c>
      <c r="U1052" t="s">
        <v>409</v>
      </c>
    </row>
    <row r="1053" spans="1:21" x14ac:dyDescent="0.35">
      <c r="A1053" t="s">
        <v>407</v>
      </c>
      <c r="B1053" t="s">
        <v>27</v>
      </c>
      <c r="C1053" t="str">
        <f>INDEX('GCAM Crosswalk'!M$5:M$36,MATCH(B1053,'GCAM Crosswalk'!L$5:L$36,0))</f>
        <v>China</v>
      </c>
      <c r="D1053" t="s">
        <v>412</v>
      </c>
      <c r="E1053" t="e">
        <f>INDEX('GCAM Crosswalk'!J$5:J$111,MATCH(D1053,'GCAM Crosswalk'!I$5:I$111,0))</f>
        <v>#N/A</v>
      </c>
      <c r="F1053" t="s">
        <v>411</v>
      </c>
      <c r="G1053">
        <v>6.7273100000000002E-2</v>
      </c>
      <c r="H1053">
        <v>0.27753800000000001</v>
      </c>
      <c r="I1053">
        <v>0.64716399999999996</v>
      </c>
      <c r="J1053">
        <v>0.95625899999999997</v>
      </c>
      <c r="K1053">
        <v>1.0285299999999999</v>
      </c>
      <c r="L1053">
        <v>1.0640099999999999</v>
      </c>
      <c r="M1053">
        <v>1.08711</v>
      </c>
      <c r="N1053">
        <v>1.1081000000000001</v>
      </c>
      <c r="O1053">
        <v>1.1217200000000001</v>
      </c>
      <c r="P1053">
        <v>1.1298900000000001</v>
      </c>
      <c r="Q1053">
        <v>1.1319399999999999</v>
      </c>
      <c r="R1053">
        <v>0</v>
      </c>
      <c r="S1053">
        <v>0</v>
      </c>
      <c r="T1053">
        <v>0</v>
      </c>
      <c r="U1053" t="s">
        <v>409</v>
      </c>
    </row>
    <row r="1054" spans="1:21" x14ac:dyDescent="0.35">
      <c r="A1054" t="s">
        <v>407</v>
      </c>
      <c r="B1054" t="s">
        <v>27</v>
      </c>
      <c r="C1054" t="str">
        <f>INDEX('GCAM Crosswalk'!M$5:M$36,MATCH(B1054,'GCAM Crosswalk'!L$5:L$36,0))</f>
        <v>China</v>
      </c>
      <c r="D1054" t="s">
        <v>352</v>
      </c>
      <c r="E1054" t="str">
        <f>INDEX('GCAM Crosswalk'!J$5:J$111,MATCH(D1054,'GCAM Crosswalk'!I$5:I$111,0))</f>
        <v>Industry</v>
      </c>
      <c r="F1054" t="s">
        <v>225</v>
      </c>
      <c r="G1054" s="3">
        <v>1.05552E-4</v>
      </c>
      <c r="H1054" s="3">
        <v>1.59939E-4</v>
      </c>
      <c r="I1054" s="3">
        <v>1.2529199999999999E-4</v>
      </c>
      <c r="J1054" s="3">
        <v>9.0644399999999996E-5</v>
      </c>
      <c r="K1054" s="3">
        <v>2.59227E-4</v>
      </c>
      <c r="L1054" s="3">
        <v>3.59021E-4</v>
      </c>
      <c r="M1054" s="3">
        <v>4.1761899999999999E-4</v>
      </c>
      <c r="N1054" s="3">
        <v>4.76381E-4</v>
      </c>
      <c r="O1054" s="3">
        <v>5.2211399999999995E-4</v>
      </c>
      <c r="P1054" s="3">
        <v>5.4891200000000003E-4</v>
      </c>
      <c r="Q1054" s="3">
        <v>5.4945299999999999E-4</v>
      </c>
      <c r="R1054">
        <v>0</v>
      </c>
      <c r="S1054">
        <v>0</v>
      </c>
      <c r="T1054">
        <v>0</v>
      </c>
      <c r="U1054" t="s">
        <v>409</v>
      </c>
    </row>
    <row r="1055" spans="1:21" x14ac:dyDescent="0.35">
      <c r="A1055" t="s">
        <v>407</v>
      </c>
      <c r="B1055" t="s">
        <v>27</v>
      </c>
      <c r="C1055" t="str">
        <f>INDEX('GCAM Crosswalk'!M$5:M$36,MATCH(B1055,'GCAM Crosswalk'!L$5:L$36,0))</f>
        <v>China</v>
      </c>
      <c r="D1055" t="s">
        <v>352</v>
      </c>
      <c r="E1055" t="str">
        <f>INDEX('GCAM Crosswalk'!J$5:J$111,MATCH(D1055,'GCAM Crosswalk'!I$5:I$111,0))</f>
        <v>Industry</v>
      </c>
      <c r="F1055" t="s">
        <v>408</v>
      </c>
      <c r="G1055" s="3">
        <v>1.7719699999999999E-5</v>
      </c>
      <c r="H1055" s="3">
        <v>8.3544500000000006E-5</v>
      </c>
      <c r="I1055" s="3">
        <v>1.3087400000000001E-4</v>
      </c>
      <c r="J1055" s="3">
        <v>1.5970700000000001E-4</v>
      </c>
      <c r="K1055" s="3">
        <v>4.6901000000000001E-4</v>
      </c>
      <c r="L1055" s="3">
        <v>6.1818799999999998E-4</v>
      </c>
      <c r="M1055" s="3">
        <v>7.2449099999999996E-4</v>
      </c>
      <c r="N1055" s="3">
        <v>8.1358299999999999E-4</v>
      </c>
      <c r="O1055" s="3">
        <v>8.7280599999999995E-4</v>
      </c>
      <c r="P1055" s="3">
        <v>9.2777599999999995E-4</v>
      </c>
      <c r="Q1055" s="3">
        <v>9.2595799999999995E-4</v>
      </c>
      <c r="R1055">
        <v>0</v>
      </c>
      <c r="S1055">
        <v>0</v>
      </c>
      <c r="T1055">
        <v>0</v>
      </c>
      <c r="U1055" t="s">
        <v>409</v>
      </c>
    </row>
    <row r="1056" spans="1:21" x14ac:dyDescent="0.35">
      <c r="A1056" t="s">
        <v>407</v>
      </c>
      <c r="B1056" t="s">
        <v>27</v>
      </c>
      <c r="C1056" t="str">
        <f>INDEX('GCAM Crosswalk'!M$5:M$36,MATCH(B1056,'GCAM Crosswalk'!L$5:L$36,0))</f>
        <v>China</v>
      </c>
      <c r="D1056" t="s">
        <v>352</v>
      </c>
      <c r="E1056" t="str">
        <f>INDEX('GCAM Crosswalk'!J$5:J$111,MATCH(D1056,'GCAM Crosswalk'!I$5:I$111,0))</f>
        <v>Industry</v>
      </c>
      <c r="F1056" t="s">
        <v>411</v>
      </c>
      <c r="G1056" s="3">
        <v>1.28567E-4</v>
      </c>
      <c r="H1056" s="3">
        <v>2.8217200000000002E-4</v>
      </c>
      <c r="I1056" s="3">
        <v>2.3484299999999999E-4</v>
      </c>
      <c r="J1056" s="3">
        <v>2.06009E-4</v>
      </c>
      <c r="K1056" s="3">
        <v>6.14498E-4</v>
      </c>
      <c r="L1056" s="3">
        <v>8.1517500000000001E-4</v>
      </c>
      <c r="M1056" s="3">
        <v>9.2247599999999998E-4</v>
      </c>
      <c r="N1056">
        <v>1.0786000000000001E-3</v>
      </c>
      <c r="O1056">
        <v>1.2137599999999999E-3</v>
      </c>
      <c r="P1056">
        <v>1.3186199999999999E-3</v>
      </c>
      <c r="Q1056">
        <v>1.37667E-3</v>
      </c>
      <c r="R1056">
        <v>0</v>
      </c>
      <c r="S1056">
        <v>0</v>
      </c>
      <c r="T1056">
        <v>0</v>
      </c>
      <c r="U1056" t="s">
        <v>409</v>
      </c>
    </row>
    <row r="1057" spans="1:21" x14ac:dyDescent="0.35">
      <c r="A1057" t="s">
        <v>407</v>
      </c>
      <c r="B1057" t="s">
        <v>27</v>
      </c>
      <c r="C1057" t="str">
        <f>INDEX('GCAM Crosswalk'!M$5:M$36,MATCH(B1057,'GCAM Crosswalk'!L$5:L$36,0))</f>
        <v>China</v>
      </c>
      <c r="D1057" t="s">
        <v>370</v>
      </c>
      <c r="E1057" t="str">
        <f>INDEX('GCAM Crosswalk'!J$5:J$111,MATCH(D1057,'GCAM Crosswalk'!I$5:I$111,0))</f>
        <v>Industry</v>
      </c>
      <c r="F1057" t="s">
        <v>225</v>
      </c>
      <c r="G1057">
        <v>1.8016999999999998E-2</v>
      </c>
      <c r="H1057">
        <v>5.8166000000000002E-2</v>
      </c>
      <c r="I1057">
        <v>7.7218400000000006E-2</v>
      </c>
      <c r="J1057">
        <v>7.1506700000000006E-2</v>
      </c>
      <c r="K1057">
        <v>0.133356</v>
      </c>
      <c r="L1057">
        <v>0.19849700000000001</v>
      </c>
      <c r="M1057">
        <v>0.25219399999999997</v>
      </c>
      <c r="N1057">
        <v>0.29554900000000001</v>
      </c>
      <c r="O1057">
        <v>0.32975399999999999</v>
      </c>
      <c r="P1057">
        <v>0.35627500000000001</v>
      </c>
      <c r="Q1057">
        <v>0.37562699999999999</v>
      </c>
      <c r="R1057">
        <v>0</v>
      </c>
      <c r="S1057">
        <v>0</v>
      </c>
      <c r="T1057">
        <v>0</v>
      </c>
      <c r="U1057" t="s">
        <v>409</v>
      </c>
    </row>
    <row r="1058" spans="1:21" x14ac:dyDescent="0.35">
      <c r="A1058" t="s">
        <v>407</v>
      </c>
      <c r="B1058" t="s">
        <v>27</v>
      </c>
      <c r="C1058" t="str">
        <f>INDEX('GCAM Crosswalk'!M$5:M$36,MATCH(B1058,'GCAM Crosswalk'!L$5:L$36,0))</f>
        <v>China</v>
      </c>
      <c r="D1058" t="s">
        <v>371</v>
      </c>
      <c r="E1058" t="str">
        <f>INDEX('GCAM Crosswalk'!J$5:J$111,MATCH(D1058,'GCAM Crosswalk'!I$5:I$111,0))</f>
        <v>Industry</v>
      </c>
      <c r="F1058" t="s">
        <v>225</v>
      </c>
      <c r="G1058">
        <v>1.1159000000000001E-2</v>
      </c>
      <c r="H1058">
        <v>3.3325100000000003E-2</v>
      </c>
      <c r="I1058">
        <v>4.11937E-2</v>
      </c>
      <c r="J1058">
        <v>3.8150799999999999E-2</v>
      </c>
      <c r="K1058">
        <v>4.9289800000000002E-2</v>
      </c>
      <c r="L1058">
        <v>5.94289E-2</v>
      </c>
      <c r="M1058">
        <v>6.6488000000000005E-2</v>
      </c>
      <c r="N1058">
        <v>7.1814699999999995E-2</v>
      </c>
      <c r="O1058">
        <v>7.5396299999999999E-2</v>
      </c>
      <c r="P1058">
        <v>7.7643299999999998E-2</v>
      </c>
      <c r="Q1058">
        <v>7.8898700000000002E-2</v>
      </c>
      <c r="R1058">
        <v>0</v>
      </c>
      <c r="S1058">
        <v>0</v>
      </c>
      <c r="T1058">
        <v>0</v>
      </c>
      <c r="U1058" t="s">
        <v>409</v>
      </c>
    </row>
    <row r="1059" spans="1:21" x14ac:dyDescent="0.35">
      <c r="A1059" t="s">
        <v>407</v>
      </c>
      <c r="B1059" t="s">
        <v>27</v>
      </c>
      <c r="C1059" t="str">
        <f>INDEX('GCAM Crosswalk'!M$5:M$36,MATCH(B1059,'GCAM Crosswalk'!L$5:L$36,0))</f>
        <v>China</v>
      </c>
      <c r="D1059" t="s">
        <v>372</v>
      </c>
      <c r="E1059" t="str">
        <f>INDEX('GCAM Crosswalk'!J$5:J$111,MATCH(D1059,'GCAM Crosswalk'!I$5:I$111,0))</f>
        <v>Industry</v>
      </c>
      <c r="F1059" t="s">
        <v>225</v>
      </c>
      <c r="G1059">
        <v>2.1310900000000001E-2</v>
      </c>
      <c r="H1059">
        <v>6.3509399999999994E-2</v>
      </c>
      <c r="I1059">
        <v>7.8481700000000001E-2</v>
      </c>
      <c r="J1059">
        <v>7.2684399999999996E-2</v>
      </c>
      <c r="K1059">
        <v>9.3906299999999998E-2</v>
      </c>
      <c r="L1059">
        <v>0.113223</v>
      </c>
      <c r="M1059">
        <v>0.12667200000000001</v>
      </c>
      <c r="N1059">
        <v>0.13682</v>
      </c>
      <c r="O1059">
        <v>0.14364399999999999</v>
      </c>
      <c r="P1059">
        <v>0.147925</v>
      </c>
      <c r="Q1059">
        <v>0.15031700000000001</v>
      </c>
      <c r="R1059">
        <v>0</v>
      </c>
      <c r="S1059">
        <v>0</v>
      </c>
      <c r="T1059">
        <v>0</v>
      </c>
      <c r="U1059" t="s">
        <v>409</v>
      </c>
    </row>
    <row r="1060" spans="1:21" x14ac:dyDescent="0.35">
      <c r="A1060" t="s">
        <v>407</v>
      </c>
      <c r="B1060" t="s">
        <v>27</v>
      </c>
      <c r="C1060" t="str">
        <f>INDEX('GCAM Crosswalk'!M$5:M$36,MATCH(B1060,'GCAM Crosswalk'!L$5:L$36,0))</f>
        <v>China</v>
      </c>
      <c r="D1060" t="s">
        <v>365</v>
      </c>
      <c r="E1060" t="str">
        <f>INDEX('GCAM Crosswalk'!J$5:J$111,MATCH(D1060,'GCAM Crosswalk'!I$5:I$111,0))</f>
        <v>Industry</v>
      </c>
      <c r="F1060" t="s">
        <v>318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0.78024700000000002</v>
      </c>
      <c r="M1060">
        <v>1.3321989999999999</v>
      </c>
      <c r="N1060">
        <v>1.6050499999999901</v>
      </c>
      <c r="O1060">
        <v>1.4920690000000001</v>
      </c>
      <c r="P1060">
        <v>1.2720179999999901</v>
      </c>
      <c r="Q1060">
        <v>1.0779049999999999</v>
      </c>
      <c r="R1060">
        <v>0</v>
      </c>
      <c r="S1060">
        <v>0</v>
      </c>
      <c r="T1060">
        <v>0</v>
      </c>
      <c r="U1060" t="s">
        <v>409</v>
      </c>
    </row>
    <row r="1061" spans="1:21" x14ac:dyDescent="0.35">
      <c r="A1061" t="s">
        <v>407</v>
      </c>
      <c r="B1061" t="s">
        <v>27</v>
      </c>
      <c r="C1061" t="str">
        <f>INDEX('GCAM Crosswalk'!M$5:M$36,MATCH(B1061,'GCAM Crosswalk'!L$5:L$36,0))</f>
        <v>China</v>
      </c>
      <c r="D1061" t="s">
        <v>365</v>
      </c>
      <c r="E1061" t="str">
        <f>INDEX('GCAM Crosswalk'!J$5:J$111,MATCH(D1061,'GCAM Crosswalk'!I$5:I$111,0))</f>
        <v>Industry</v>
      </c>
      <c r="F1061" t="s">
        <v>339</v>
      </c>
      <c r="G1061">
        <v>1.9957115599999999</v>
      </c>
      <c r="H1061">
        <v>7.8017859999999999</v>
      </c>
      <c r="I1061">
        <v>13.432865700000001</v>
      </c>
      <c r="J1061">
        <v>15.89034481</v>
      </c>
      <c r="K1061">
        <v>18.560904647000001</v>
      </c>
      <c r="L1061">
        <v>17.419302391999999</v>
      </c>
      <c r="M1061">
        <v>15.453414943</v>
      </c>
      <c r="N1061">
        <v>13.6682870194999</v>
      </c>
      <c r="O1061">
        <v>12.604804873699999</v>
      </c>
      <c r="P1061">
        <v>11.7336469204</v>
      </c>
      <c r="Q1061">
        <v>10.7840022126999</v>
      </c>
      <c r="R1061">
        <v>0</v>
      </c>
      <c r="S1061">
        <v>0</v>
      </c>
      <c r="T1061">
        <v>0</v>
      </c>
      <c r="U1061" t="s">
        <v>409</v>
      </c>
    </row>
    <row r="1062" spans="1:21" x14ac:dyDescent="0.35">
      <c r="A1062" t="s">
        <v>407</v>
      </c>
      <c r="B1062" t="s">
        <v>27</v>
      </c>
      <c r="C1062" t="str">
        <f>INDEX('GCAM Crosswalk'!M$5:M$36,MATCH(B1062,'GCAM Crosswalk'!L$5:L$36,0))</f>
        <v>China</v>
      </c>
      <c r="D1062" t="s">
        <v>365</v>
      </c>
      <c r="E1062" t="str">
        <f>INDEX('GCAM Crosswalk'!J$5:J$111,MATCH(D1062,'GCAM Crosswalk'!I$5:I$111,0))</f>
        <v>Industry</v>
      </c>
      <c r="F1062" t="s">
        <v>225</v>
      </c>
      <c r="G1062">
        <v>0.20201296999999999</v>
      </c>
      <c r="H1062">
        <v>0.91800289999999996</v>
      </c>
      <c r="I1062">
        <v>1.6598576</v>
      </c>
      <c r="J1062">
        <v>1.9193978</v>
      </c>
      <c r="K1062">
        <v>2.2079627099999999</v>
      </c>
      <c r="L1062">
        <v>2.0718098999999999</v>
      </c>
      <c r="M1062">
        <v>1.782389716</v>
      </c>
      <c r="N1062">
        <v>1.52774066179999</v>
      </c>
      <c r="O1062">
        <v>1.38446547389999</v>
      </c>
      <c r="P1062">
        <v>1.2758621904999901</v>
      </c>
      <c r="Q1062">
        <v>1.1668882115999999</v>
      </c>
      <c r="R1062">
        <v>0</v>
      </c>
      <c r="S1062">
        <v>0</v>
      </c>
      <c r="T1062">
        <v>0</v>
      </c>
      <c r="U1062" t="s">
        <v>409</v>
      </c>
    </row>
    <row r="1063" spans="1:21" x14ac:dyDescent="0.35">
      <c r="A1063" t="s">
        <v>407</v>
      </c>
      <c r="B1063" t="s">
        <v>27</v>
      </c>
      <c r="C1063" t="str">
        <f>INDEX('GCAM Crosswalk'!M$5:M$36,MATCH(B1063,'GCAM Crosswalk'!L$5:L$36,0))</f>
        <v>China</v>
      </c>
      <c r="D1063" t="s">
        <v>365</v>
      </c>
      <c r="E1063" t="str">
        <f>INDEX('GCAM Crosswalk'!J$5:J$111,MATCH(D1063,'GCAM Crosswalk'!I$5:I$111,0))</f>
        <v>Industry</v>
      </c>
      <c r="F1063" t="s">
        <v>408</v>
      </c>
      <c r="G1063">
        <v>2.41567E-2</v>
      </c>
      <c r="H1063">
        <v>3.4196499999999998E-2</v>
      </c>
      <c r="I1063">
        <v>7.4371999999999994E-2</v>
      </c>
      <c r="J1063">
        <v>0.15030359999999901</v>
      </c>
      <c r="K1063">
        <v>8.9712550000000002E-2</v>
      </c>
      <c r="L1063">
        <v>6.7794816999999993E-2</v>
      </c>
      <c r="M1063">
        <v>5.3261301999999899E-2</v>
      </c>
      <c r="N1063">
        <v>4.3269306E-2</v>
      </c>
      <c r="O1063">
        <v>3.4390588499999999E-2</v>
      </c>
      <c r="P1063">
        <v>3.1877901E-2</v>
      </c>
      <c r="Q1063">
        <v>2.8025473400000001E-2</v>
      </c>
      <c r="R1063">
        <v>0</v>
      </c>
      <c r="S1063">
        <v>0</v>
      </c>
      <c r="T1063">
        <v>0</v>
      </c>
      <c r="U1063" t="s">
        <v>409</v>
      </c>
    </row>
    <row r="1064" spans="1:21" x14ac:dyDescent="0.35">
      <c r="A1064" t="s">
        <v>407</v>
      </c>
      <c r="B1064" t="s">
        <v>27</v>
      </c>
      <c r="C1064" t="str">
        <f>INDEX('GCAM Crosswalk'!M$5:M$36,MATCH(B1064,'GCAM Crosswalk'!L$5:L$36,0))</f>
        <v>China</v>
      </c>
      <c r="D1064" t="s">
        <v>365</v>
      </c>
      <c r="E1064" t="str">
        <f>INDEX('GCAM Crosswalk'!J$5:J$111,MATCH(D1064,'GCAM Crosswalk'!I$5:I$111,0))</f>
        <v>Industry</v>
      </c>
      <c r="F1064" t="s">
        <v>410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0.17889526</v>
      </c>
      <c r="M1064">
        <v>0.58844300000000005</v>
      </c>
      <c r="N1064">
        <v>0.85759520199999995</v>
      </c>
      <c r="O1064">
        <v>0.90402860200000001</v>
      </c>
      <c r="P1064">
        <v>0.86976629599999999</v>
      </c>
      <c r="Q1064">
        <v>0.795210207</v>
      </c>
      <c r="R1064">
        <v>0</v>
      </c>
      <c r="S1064">
        <v>0</v>
      </c>
      <c r="T1064">
        <v>0</v>
      </c>
      <c r="U1064" t="s">
        <v>409</v>
      </c>
    </row>
    <row r="1065" spans="1:21" x14ac:dyDescent="0.35">
      <c r="A1065" t="s">
        <v>407</v>
      </c>
      <c r="B1065" t="s">
        <v>27</v>
      </c>
      <c r="C1065" t="str">
        <f>INDEX('GCAM Crosswalk'!M$5:M$36,MATCH(B1065,'GCAM Crosswalk'!L$5:L$36,0))</f>
        <v>China</v>
      </c>
      <c r="D1065" t="s">
        <v>365</v>
      </c>
      <c r="E1065" t="str">
        <f>INDEX('GCAM Crosswalk'!J$5:J$111,MATCH(D1065,'GCAM Crosswalk'!I$5:I$111,0))</f>
        <v>Industry</v>
      </c>
      <c r="F1065" t="s">
        <v>411</v>
      </c>
      <c r="G1065">
        <v>0.1645962</v>
      </c>
      <c r="H1065">
        <v>9.7496899999999997E-2</v>
      </c>
      <c r="I1065">
        <v>7.2303800000000001E-2</v>
      </c>
      <c r="J1065">
        <v>4.0205690000000002E-2</v>
      </c>
      <c r="K1065">
        <v>4.016422E-2</v>
      </c>
      <c r="L1065">
        <v>3.9244267999999999E-2</v>
      </c>
      <c r="M1065">
        <v>3.7795209000000003E-2</v>
      </c>
      <c r="N1065">
        <v>3.5909739599999997E-2</v>
      </c>
      <c r="O1065">
        <v>3.3471531700000001E-2</v>
      </c>
      <c r="P1065">
        <v>3.0827945299999999E-2</v>
      </c>
      <c r="Q1065">
        <v>2.7833576259999999E-2</v>
      </c>
      <c r="R1065">
        <v>0</v>
      </c>
      <c r="S1065">
        <v>0</v>
      </c>
      <c r="T1065">
        <v>0</v>
      </c>
      <c r="U1065" t="s">
        <v>409</v>
      </c>
    </row>
    <row r="1066" spans="1:21" x14ac:dyDescent="0.35">
      <c r="A1066" t="s">
        <v>407</v>
      </c>
      <c r="B1066" t="s">
        <v>27</v>
      </c>
      <c r="C1066" t="str">
        <f>INDEX('GCAM Crosswalk'!M$5:M$36,MATCH(B1066,'GCAM Crosswalk'!L$5:L$36,0))</f>
        <v>China</v>
      </c>
      <c r="D1066" t="s">
        <v>373</v>
      </c>
      <c r="E1066" t="str">
        <f>INDEX('GCAM Crosswalk'!J$5:J$111,MATCH(D1066,'GCAM Crosswalk'!I$5:I$111,0))</f>
        <v>Industry</v>
      </c>
      <c r="F1066" t="s">
        <v>225</v>
      </c>
      <c r="G1066">
        <v>6.5529199999999996E-2</v>
      </c>
      <c r="H1066">
        <v>7.3059600000000002E-2</v>
      </c>
      <c r="I1066">
        <v>8.4644899999999995E-2</v>
      </c>
      <c r="J1066">
        <v>9.1843499999999995E-2</v>
      </c>
      <c r="K1066">
        <v>9.0667399999999995E-2</v>
      </c>
      <c r="L1066">
        <v>9.0975299999999995E-2</v>
      </c>
      <c r="M1066">
        <v>9.0892899999999999E-2</v>
      </c>
      <c r="N1066">
        <v>9.0497999999999995E-2</v>
      </c>
      <c r="O1066">
        <v>8.9574899999999999E-2</v>
      </c>
      <c r="P1066">
        <v>8.86044E-2</v>
      </c>
      <c r="Q1066">
        <v>8.7145E-2</v>
      </c>
      <c r="R1066">
        <v>0</v>
      </c>
      <c r="S1066">
        <v>0</v>
      </c>
      <c r="T1066">
        <v>0</v>
      </c>
      <c r="U1066" t="s">
        <v>409</v>
      </c>
    </row>
    <row r="1067" spans="1:21" x14ac:dyDescent="0.35">
      <c r="A1067" t="s">
        <v>407</v>
      </c>
      <c r="B1067" t="s">
        <v>27</v>
      </c>
      <c r="C1067" t="str">
        <f>INDEX('GCAM Crosswalk'!M$5:M$36,MATCH(B1067,'GCAM Crosswalk'!L$5:L$36,0))</f>
        <v>China</v>
      </c>
      <c r="D1067" t="s">
        <v>361</v>
      </c>
      <c r="E1067" t="str">
        <f>INDEX('GCAM Crosswalk'!J$5:J$111,MATCH(D1067,'GCAM Crosswalk'!I$5:I$111,0))</f>
        <v>Industry</v>
      </c>
      <c r="F1067" t="s">
        <v>339</v>
      </c>
      <c r="G1067">
        <v>0.153333</v>
      </c>
      <c r="H1067">
        <v>0.244923</v>
      </c>
      <c r="I1067">
        <v>0.43245600000000001</v>
      </c>
      <c r="J1067">
        <v>0.30126599999999998</v>
      </c>
      <c r="K1067">
        <v>0.34653899999999999</v>
      </c>
      <c r="L1067">
        <v>0.36769449999999998</v>
      </c>
      <c r="M1067">
        <v>0.37035430000000003</v>
      </c>
      <c r="N1067">
        <v>0.36196509999999998</v>
      </c>
      <c r="O1067">
        <v>0.34926959999999901</v>
      </c>
      <c r="P1067">
        <v>0.3390224</v>
      </c>
      <c r="Q1067">
        <v>0.32829150000000001</v>
      </c>
      <c r="R1067">
        <v>0</v>
      </c>
      <c r="S1067">
        <v>0</v>
      </c>
      <c r="T1067">
        <v>0</v>
      </c>
      <c r="U1067" t="s">
        <v>409</v>
      </c>
    </row>
    <row r="1068" spans="1:21" x14ac:dyDescent="0.35">
      <c r="A1068" t="s">
        <v>407</v>
      </c>
      <c r="B1068" t="s">
        <v>27</v>
      </c>
      <c r="C1068" t="str">
        <f>INDEX('GCAM Crosswalk'!M$5:M$36,MATCH(B1068,'GCAM Crosswalk'!L$5:L$36,0))</f>
        <v>China</v>
      </c>
      <c r="D1068" t="s">
        <v>361</v>
      </c>
      <c r="E1068" t="str">
        <f>INDEX('GCAM Crosswalk'!J$5:J$111,MATCH(D1068,'GCAM Crosswalk'!I$5:I$111,0))</f>
        <v>Industry</v>
      </c>
      <c r="F1068" t="s">
        <v>337</v>
      </c>
      <c r="G1068">
        <v>4.1441000000000004E-3</v>
      </c>
      <c r="H1068">
        <v>1.26836E-2</v>
      </c>
      <c r="I1068">
        <v>2.2688099999999999E-2</v>
      </c>
      <c r="J1068">
        <v>3.73391E-2</v>
      </c>
      <c r="K1068">
        <v>4.2828400000000003E-2</v>
      </c>
      <c r="L1068">
        <v>4.6372499999999997E-2</v>
      </c>
      <c r="M1068">
        <v>4.8721550000000002E-2</v>
      </c>
      <c r="N1068">
        <v>4.9797139999999997E-2</v>
      </c>
      <c r="O1068">
        <v>4.966802E-2</v>
      </c>
      <c r="P1068">
        <v>4.9734479999999998E-2</v>
      </c>
      <c r="Q1068">
        <v>4.9428960000000001E-2</v>
      </c>
      <c r="R1068">
        <v>0</v>
      </c>
      <c r="S1068">
        <v>0</v>
      </c>
      <c r="T1068">
        <v>0</v>
      </c>
      <c r="U1068" t="s">
        <v>409</v>
      </c>
    </row>
    <row r="1069" spans="1:21" x14ac:dyDescent="0.35">
      <c r="A1069" t="s">
        <v>407</v>
      </c>
      <c r="B1069" t="s">
        <v>27</v>
      </c>
      <c r="C1069" t="str">
        <f>INDEX('GCAM Crosswalk'!M$5:M$36,MATCH(B1069,'GCAM Crosswalk'!L$5:L$36,0))</f>
        <v>China</v>
      </c>
      <c r="D1069" t="s">
        <v>361</v>
      </c>
      <c r="E1069" t="str">
        <f>INDEX('GCAM Crosswalk'!J$5:J$111,MATCH(D1069,'GCAM Crosswalk'!I$5:I$111,0))</f>
        <v>Industry</v>
      </c>
      <c r="F1069" t="s">
        <v>225</v>
      </c>
      <c r="G1069">
        <v>5.5841200000000001E-2</v>
      </c>
      <c r="H1069">
        <v>0.181924</v>
      </c>
      <c r="I1069">
        <v>0.30264799999999997</v>
      </c>
      <c r="J1069">
        <v>0.372388</v>
      </c>
      <c r="K1069">
        <v>0.35295689999999902</v>
      </c>
      <c r="L1069">
        <v>0.31737268099999999</v>
      </c>
      <c r="M1069">
        <v>0.298685547</v>
      </c>
      <c r="N1069">
        <v>0.29469235699999902</v>
      </c>
      <c r="O1069">
        <v>0.296644778</v>
      </c>
      <c r="P1069">
        <v>0.29238473999999998</v>
      </c>
      <c r="Q1069">
        <v>0.28514071399999902</v>
      </c>
      <c r="R1069">
        <v>0</v>
      </c>
      <c r="S1069">
        <v>0</v>
      </c>
      <c r="T1069">
        <v>0</v>
      </c>
      <c r="U1069" t="s">
        <v>409</v>
      </c>
    </row>
    <row r="1070" spans="1:21" x14ac:dyDescent="0.35">
      <c r="A1070" t="s">
        <v>407</v>
      </c>
      <c r="B1070" t="s">
        <v>27</v>
      </c>
      <c r="C1070" t="str">
        <f>INDEX('GCAM Crosswalk'!M$5:M$36,MATCH(B1070,'GCAM Crosswalk'!L$5:L$36,0))</f>
        <v>China</v>
      </c>
      <c r="D1070" t="s">
        <v>361</v>
      </c>
      <c r="E1070" t="str">
        <f>INDEX('GCAM Crosswalk'!J$5:J$111,MATCH(D1070,'GCAM Crosswalk'!I$5:I$111,0))</f>
        <v>Industry</v>
      </c>
      <c r="F1070" t="s">
        <v>408</v>
      </c>
      <c r="G1070">
        <v>2.4697E-3</v>
      </c>
      <c r="H1070">
        <v>1.58231E-2</v>
      </c>
      <c r="I1070">
        <v>1.25161E-2</v>
      </c>
      <c r="J1070">
        <v>3.7255400000000001E-2</v>
      </c>
      <c r="K1070">
        <v>4.26297E-2</v>
      </c>
      <c r="L1070">
        <v>4.3402339999999998E-2</v>
      </c>
      <c r="M1070">
        <v>4.2615960000000001E-2</v>
      </c>
      <c r="N1070">
        <v>3.9923309999999997E-2</v>
      </c>
      <c r="O1070">
        <v>3.6441050000000003E-2</v>
      </c>
      <c r="P1070">
        <v>3.3579690000000002E-2</v>
      </c>
      <c r="Q1070">
        <v>3.0825060000000001E-2</v>
      </c>
      <c r="R1070">
        <v>0</v>
      </c>
      <c r="S1070">
        <v>0</v>
      </c>
      <c r="T1070">
        <v>0</v>
      </c>
      <c r="U1070" t="s">
        <v>409</v>
      </c>
    </row>
    <row r="1071" spans="1:21" x14ac:dyDescent="0.35">
      <c r="A1071" t="s">
        <v>407</v>
      </c>
      <c r="B1071" t="s">
        <v>27</v>
      </c>
      <c r="C1071" t="str">
        <f>INDEX('GCAM Crosswalk'!M$5:M$36,MATCH(B1071,'GCAM Crosswalk'!L$5:L$36,0))</f>
        <v>China</v>
      </c>
      <c r="D1071" t="s">
        <v>361</v>
      </c>
      <c r="E1071" t="str">
        <f>INDEX('GCAM Crosswalk'!J$5:J$111,MATCH(D1071,'GCAM Crosswalk'!I$5:I$111,0))</f>
        <v>Industry</v>
      </c>
      <c r="F1071" t="s">
        <v>410</v>
      </c>
      <c r="G1071">
        <v>0</v>
      </c>
      <c r="H1071">
        <v>0</v>
      </c>
      <c r="I1071">
        <v>0</v>
      </c>
      <c r="J1071">
        <v>0</v>
      </c>
      <c r="K1071">
        <v>0</v>
      </c>
      <c r="L1071" s="3">
        <v>8.6664499999999998E-4</v>
      </c>
      <c r="M1071">
        <v>3.115666E-3</v>
      </c>
      <c r="N1071">
        <v>5.8876850000000001E-3</v>
      </c>
      <c r="O1071">
        <v>7.8453299999999993E-3</v>
      </c>
      <c r="P1071">
        <v>9.7273340000000007E-3</v>
      </c>
      <c r="Q1071">
        <v>1.0996169E-2</v>
      </c>
      <c r="R1071">
        <v>0</v>
      </c>
      <c r="S1071">
        <v>0</v>
      </c>
      <c r="T1071">
        <v>0</v>
      </c>
      <c r="U1071" t="s">
        <v>409</v>
      </c>
    </row>
    <row r="1072" spans="1:21" x14ac:dyDescent="0.35">
      <c r="A1072" t="s">
        <v>407</v>
      </c>
      <c r="B1072" t="s">
        <v>27</v>
      </c>
      <c r="C1072" t="str">
        <f>INDEX('GCAM Crosswalk'!M$5:M$36,MATCH(B1072,'GCAM Crosswalk'!L$5:L$36,0))</f>
        <v>China</v>
      </c>
      <c r="D1072" t="s">
        <v>361</v>
      </c>
      <c r="E1072" t="str">
        <f>INDEX('GCAM Crosswalk'!J$5:J$111,MATCH(D1072,'GCAM Crosswalk'!I$5:I$111,0))</f>
        <v>Industry</v>
      </c>
      <c r="F1072" t="s">
        <v>411</v>
      </c>
      <c r="G1072">
        <v>2.67066E-2</v>
      </c>
      <c r="H1072">
        <v>4.82227E-2</v>
      </c>
      <c r="I1072">
        <v>7.5054999999999997E-2</v>
      </c>
      <c r="J1072">
        <v>0.1200126</v>
      </c>
      <c r="K1072">
        <v>0.12831401000000001</v>
      </c>
      <c r="L1072">
        <v>0.12505195</v>
      </c>
      <c r="M1072">
        <v>0.11574239</v>
      </c>
      <c r="N1072">
        <v>0.10514551999999899</v>
      </c>
      <c r="O1072">
        <v>9.6425479999999994E-2</v>
      </c>
      <c r="P1072">
        <v>8.6672310000000002E-2</v>
      </c>
      <c r="Q1072">
        <v>7.6979870000000006E-2</v>
      </c>
      <c r="R1072">
        <v>0</v>
      </c>
      <c r="S1072">
        <v>0</v>
      </c>
      <c r="T1072">
        <v>0</v>
      </c>
      <c r="U1072" t="s">
        <v>409</v>
      </c>
    </row>
    <row r="1073" spans="1:21" x14ac:dyDescent="0.35">
      <c r="A1073" t="s">
        <v>407</v>
      </c>
      <c r="B1073" t="s">
        <v>27</v>
      </c>
      <c r="C1073" t="str">
        <f>INDEX('GCAM Crosswalk'!M$5:M$36,MATCH(B1073,'GCAM Crosswalk'!L$5:L$36,0))</f>
        <v>China</v>
      </c>
      <c r="D1073" t="s">
        <v>374</v>
      </c>
      <c r="E1073" t="str">
        <f>INDEX('GCAM Crosswalk'!J$5:J$111,MATCH(D1073,'GCAM Crosswalk'!I$5:I$111,0))</f>
        <v>Industry</v>
      </c>
      <c r="F1073" t="s">
        <v>225</v>
      </c>
      <c r="G1073">
        <v>1.43432E-2</v>
      </c>
      <c r="H1073">
        <v>3.05104E-2</v>
      </c>
      <c r="I1073">
        <v>3.5484599999999998E-2</v>
      </c>
      <c r="J1073">
        <v>3.90584E-2</v>
      </c>
      <c r="K1073">
        <v>5.8309899999999998E-2</v>
      </c>
      <c r="L1073">
        <v>7.6393699999999995E-2</v>
      </c>
      <c r="M1073">
        <v>8.9526300000000003E-2</v>
      </c>
      <c r="N1073">
        <v>9.8176299999999994E-2</v>
      </c>
      <c r="O1073">
        <v>0.10380200000000001</v>
      </c>
      <c r="P1073">
        <v>0.107337</v>
      </c>
      <c r="Q1073">
        <v>0.109087</v>
      </c>
      <c r="R1073">
        <v>0</v>
      </c>
      <c r="S1073">
        <v>0</v>
      </c>
      <c r="T1073">
        <v>0</v>
      </c>
      <c r="U1073" t="s">
        <v>409</v>
      </c>
    </row>
    <row r="1074" spans="1:21" x14ac:dyDescent="0.35">
      <c r="A1074" t="s">
        <v>407</v>
      </c>
      <c r="B1074" t="s">
        <v>27</v>
      </c>
      <c r="C1074" t="str">
        <f>INDEX('GCAM Crosswalk'!M$5:M$36,MATCH(B1074,'GCAM Crosswalk'!L$5:L$36,0))</f>
        <v>China</v>
      </c>
      <c r="D1074" t="s">
        <v>375</v>
      </c>
      <c r="E1074" t="str">
        <f>INDEX('GCAM Crosswalk'!J$5:J$111,MATCH(D1074,'GCAM Crosswalk'!I$5:I$111,0))</f>
        <v>Industry</v>
      </c>
      <c r="F1074" t="s">
        <v>225</v>
      </c>
      <c r="G1074">
        <v>1.1741700000000001E-2</v>
      </c>
      <c r="H1074">
        <v>2.2504400000000001E-2</v>
      </c>
      <c r="I1074">
        <v>2.41999E-2</v>
      </c>
      <c r="J1074">
        <v>2.66372E-2</v>
      </c>
      <c r="K1074">
        <v>2.77291E-2</v>
      </c>
      <c r="L1074">
        <v>2.9508099999999999E-2</v>
      </c>
      <c r="M1074">
        <v>3.0493599999999999E-2</v>
      </c>
      <c r="N1074">
        <v>3.0845600000000001E-2</v>
      </c>
      <c r="O1074">
        <v>3.0705400000000001E-2</v>
      </c>
      <c r="P1074">
        <v>3.02762E-2</v>
      </c>
      <c r="Q1074">
        <v>2.96656E-2</v>
      </c>
      <c r="R1074">
        <v>0</v>
      </c>
      <c r="S1074">
        <v>0</v>
      </c>
      <c r="T1074">
        <v>0</v>
      </c>
      <c r="U1074" t="s">
        <v>409</v>
      </c>
    </row>
    <row r="1075" spans="1:21" x14ac:dyDescent="0.35">
      <c r="A1075" t="s">
        <v>407</v>
      </c>
      <c r="B1075" t="s">
        <v>27</v>
      </c>
      <c r="C1075" t="str">
        <f>INDEX('GCAM Crosswalk'!M$5:M$36,MATCH(B1075,'GCAM Crosswalk'!L$5:L$36,0))</f>
        <v>China</v>
      </c>
      <c r="D1075" t="s">
        <v>376</v>
      </c>
      <c r="E1075" t="str">
        <f>INDEX('GCAM Crosswalk'!J$5:J$111,MATCH(D1075,'GCAM Crosswalk'!I$5:I$111,0))</f>
        <v>Industry</v>
      </c>
      <c r="F1075" t="s">
        <v>225</v>
      </c>
      <c r="G1075">
        <v>3.1115E-2</v>
      </c>
      <c r="H1075">
        <v>5.9635500000000001E-2</v>
      </c>
      <c r="I1075">
        <v>6.4127900000000002E-2</v>
      </c>
      <c r="J1075">
        <v>7.0586599999999999E-2</v>
      </c>
      <c r="K1075">
        <v>7.34842E-2</v>
      </c>
      <c r="L1075">
        <v>7.8200099999999995E-2</v>
      </c>
      <c r="M1075">
        <v>8.0812499999999995E-2</v>
      </c>
      <c r="N1075">
        <v>8.1746100000000002E-2</v>
      </c>
      <c r="O1075">
        <v>8.1375699999999995E-2</v>
      </c>
      <c r="P1075">
        <v>8.0238799999999999E-2</v>
      </c>
      <c r="Q1075">
        <v>7.8620800000000005E-2</v>
      </c>
      <c r="R1075">
        <v>0</v>
      </c>
      <c r="S1075">
        <v>0</v>
      </c>
      <c r="T1075">
        <v>0</v>
      </c>
      <c r="U1075" t="s">
        <v>409</v>
      </c>
    </row>
    <row r="1076" spans="1:21" x14ac:dyDescent="0.35">
      <c r="A1076" t="s">
        <v>407</v>
      </c>
      <c r="B1076" t="s">
        <v>27</v>
      </c>
      <c r="C1076" t="str">
        <f>INDEX('GCAM Crosswalk'!M$5:M$36,MATCH(B1076,'GCAM Crosswalk'!L$5:L$36,0))</f>
        <v>China</v>
      </c>
      <c r="D1076" t="s">
        <v>377</v>
      </c>
      <c r="E1076" t="str">
        <f>INDEX('GCAM Crosswalk'!J$5:J$111,MATCH(D1076,'GCAM Crosswalk'!I$5:I$111,0))</f>
        <v>Industry</v>
      </c>
      <c r="F1076" t="s">
        <v>225</v>
      </c>
      <c r="G1076">
        <v>2.9608099999999998E-2</v>
      </c>
      <c r="H1076">
        <v>5.6747300000000001E-2</v>
      </c>
      <c r="I1076">
        <v>6.1022699999999999E-2</v>
      </c>
      <c r="J1076">
        <v>6.7168599999999995E-2</v>
      </c>
      <c r="K1076">
        <v>6.9921899999999995E-2</v>
      </c>
      <c r="L1076">
        <v>7.4407899999999999E-2</v>
      </c>
      <c r="M1076">
        <v>7.6893000000000003E-2</v>
      </c>
      <c r="N1076">
        <v>7.7780500000000002E-2</v>
      </c>
      <c r="O1076">
        <v>7.7427200000000002E-2</v>
      </c>
      <c r="P1076">
        <v>7.6344800000000004E-2</v>
      </c>
      <c r="Q1076">
        <v>7.4805099999999999E-2</v>
      </c>
      <c r="R1076">
        <v>0</v>
      </c>
      <c r="S1076">
        <v>0</v>
      </c>
      <c r="T1076">
        <v>0</v>
      </c>
      <c r="U1076" t="s">
        <v>409</v>
      </c>
    </row>
    <row r="1077" spans="1:21" x14ac:dyDescent="0.35">
      <c r="A1077" t="s">
        <v>407</v>
      </c>
      <c r="B1077" t="s">
        <v>27</v>
      </c>
      <c r="C1077" t="str">
        <f>INDEX('GCAM Crosswalk'!M$5:M$36,MATCH(B1077,'GCAM Crosswalk'!L$5:L$36,0))</f>
        <v>China</v>
      </c>
      <c r="D1077" t="s">
        <v>362</v>
      </c>
      <c r="E1077" t="str">
        <f>INDEX('GCAM Crosswalk'!J$5:J$111,MATCH(D1077,'GCAM Crosswalk'!I$5:I$111,0))</f>
        <v>Industry</v>
      </c>
      <c r="F1077" t="s">
        <v>318</v>
      </c>
      <c r="G1077" s="3">
        <v>2.1330000000000001E-4</v>
      </c>
      <c r="H1077" s="3">
        <v>2.1130000000000001E-4</v>
      </c>
      <c r="I1077" s="3">
        <v>1.7229999999999999E-4</v>
      </c>
      <c r="J1077" s="3">
        <v>3.0600000000000001E-4</v>
      </c>
      <c r="K1077" s="3">
        <v>4.19042E-4</v>
      </c>
      <c r="L1077" s="3">
        <v>4.9572080000000001E-4</v>
      </c>
      <c r="M1077" s="3">
        <v>5.4333240000000002E-4</v>
      </c>
      <c r="N1077" s="3">
        <v>5.7218979999999905E-4</v>
      </c>
      <c r="O1077" s="3">
        <v>5.8109700000000004E-4</v>
      </c>
      <c r="P1077" s="3">
        <v>5.7797879999999999E-4</v>
      </c>
      <c r="Q1077" s="3">
        <v>5.6812769000000004E-4</v>
      </c>
      <c r="R1077">
        <v>0</v>
      </c>
      <c r="S1077">
        <v>0</v>
      </c>
      <c r="T1077">
        <v>0</v>
      </c>
      <c r="U1077" t="s">
        <v>409</v>
      </c>
    </row>
    <row r="1078" spans="1:21" x14ac:dyDescent="0.35">
      <c r="A1078" t="s">
        <v>407</v>
      </c>
      <c r="B1078" t="s">
        <v>27</v>
      </c>
      <c r="C1078" t="str">
        <f>INDEX('GCAM Crosswalk'!M$5:M$36,MATCH(B1078,'GCAM Crosswalk'!L$5:L$36,0))</f>
        <v>China</v>
      </c>
      <c r="D1078" t="s">
        <v>362</v>
      </c>
      <c r="E1078" t="str">
        <f>INDEX('GCAM Crosswalk'!J$5:J$111,MATCH(D1078,'GCAM Crosswalk'!I$5:I$111,0))</f>
        <v>Industry</v>
      </c>
      <c r="F1078" t="s">
        <v>339</v>
      </c>
      <c r="G1078">
        <v>4.5975000000000001</v>
      </c>
      <c r="H1078">
        <v>8.0089299999999994</v>
      </c>
      <c r="I1078">
        <v>9.6959499999999998</v>
      </c>
      <c r="J1078">
        <v>7.52562</v>
      </c>
      <c r="K1078">
        <v>10.24977</v>
      </c>
      <c r="L1078">
        <v>12.065149999999999</v>
      </c>
      <c r="M1078">
        <v>13.15461</v>
      </c>
      <c r="N1078">
        <v>13.78933</v>
      </c>
      <c r="O1078">
        <v>14.1367899999999</v>
      </c>
      <c r="P1078">
        <v>14.332456000000001</v>
      </c>
      <c r="Q1078">
        <v>14.437304599999999</v>
      </c>
      <c r="R1078">
        <v>0</v>
      </c>
      <c r="S1078">
        <v>0</v>
      </c>
      <c r="T1078">
        <v>0</v>
      </c>
      <c r="U1078" t="s">
        <v>409</v>
      </c>
    </row>
    <row r="1079" spans="1:21" x14ac:dyDescent="0.35">
      <c r="A1079" t="s">
        <v>407</v>
      </c>
      <c r="B1079" t="s">
        <v>27</v>
      </c>
      <c r="C1079" t="str">
        <f>INDEX('GCAM Crosswalk'!M$5:M$36,MATCH(B1079,'GCAM Crosswalk'!L$5:L$36,0))</f>
        <v>China</v>
      </c>
      <c r="D1079" t="s">
        <v>362</v>
      </c>
      <c r="E1079" t="str">
        <f>INDEX('GCAM Crosswalk'!J$5:J$111,MATCH(D1079,'GCAM Crosswalk'!I$5:I$111,0))</f>
        <v>Industry</v>
      </c>
      <c r="F1079" t="s">
        <v>337</v>
      </c>
      <c r="G1079">
        <v>0.32140099999999999</v>
      </c>
      <c r="H1079">
        <v>1.1270100000000001</v>
      </c>
      <c r="I1079">
        <v>1.3974</v>
      </c>
      <c r="J1079">
        <v>1.6582399999999999</v>
      </c>
      <c r="K1079">
        <v>2.26025399999999</v>
      </c>
      <c r="L1079">
        <v>2.6834859999999998</v>
      </c>
      <c r="M1079">
        <v>2.96832599999999</v>
      </c>
      <c r="N1079">
        <v>3.1966809999999999</v>
      </c>
      <c r="O1079">
        <v>3.39156999999999</v>
      </c>
      <c r="P1079">
        <v>3.5297866</v>
      </c>
      <c r="Q1079">
        <v>3.6215961000000001</v>
      </c>
      <c r="R1079">
        <v>0</v>
      </c>
      <c r="S1079">
        <v>0</v>
      </c>
      <c r="T1079">
        <v>0</v>
      </c>
      <c r="U1079" t="s">
        <v>409</v>
      </c>
    </row>
    <row r="1080" spans="1:21" x14ac:dyDescent="0.35">
      <c r="A1080" t="s">
        <v>407</v>
      </c>
      <c r="B1080" t="s">
        <v>27</v>
      </c>
      <c r="C1080" t="str">
        <f>INDEX('GCAM Crosswalk'!M$5:M$36,MATCH(B1080,'GCAM Crosswalk'!L$5:L$36,0))</f>
        <v>China</v>
      </c>
      <c r="D1080" t="s">
        <v>362</v>
      </c>
      <c r="E1080" t="str">
        <f>INDEX('GCAM Crosswalk'!J$5:J$111,MATCH(D1080,'GCAM Crosswalk'!I$5:I$111,0))</f>
        <v>Industry</v>
      </c>
      <c r="F1080" t="s">
        <v>225</v>
      </c>
      <c r="G1080">
        <v>0.66946099999999997</v>
      </c>
      <c r="H1080">
        <v>1.95743</v>
      </c>
      <c r="I1080">
        <v>3.4645600000000001</v>
      </c>
      <c r="J1080">
        <v>4.9034199999999997</v>
      </c>
      <c r="K1080">
        <v>4.89846</v>
      </c>
      <c r="L1080">
        <v>5.904738</v>
      </c>
      <c r="M1080">
        <v>6.5710519999999999</v>
      </c>
      <c r="N1080">
        <v>6.8230630000000003</v>
      </c>
      <c r="O1080">
        <v>6.8457119999999998</v>
      </c>
      <c r="P1080">
        <v>6.9364039999999996</v>
      </c>
      <c r="Q1080">
        <v>7.0246005</v>
      </c>
      <c r="R1080">
        <v>0</v>
      </c>
      <c r="S1080">
        <v>0</v>
      </c>
      <c r="T1080">
        <v>0</v>
      </c>
      <c r="U1080" t="s">
        <v>409</v>
      </c>
    </row>
    <row r="1081" spans="1:21" x14ac:dyDescent="0.35">
      <c r="A1081" t="s">
        <v>407</v>
      </c>
      <c r="B1081" t="s">
        <v>27</v>
      </c>
      <c r="C1081" t="str">
        <f>INDEX('GCAM Crosswalk'!M$5:M$36,MATCH(B1081,'GCAM Crosswalk'!L$5:L$36,0))</f>
        <v>China</v>
      </c>
      <c r="D1081" t="s">
        <v>362</v>
      </c>
      <c r="E1081" t="str">
        <f>INDEX('GCAM Crosswalk'!J$5:J$111,MATCH(D1081,'GCAM Crosswalk'!I$5:I$111,0))</f>
        <v>Industry</v>
      </c>
      <c r="F1081" t="s">
        <v>408</v>
      </c>
      <c r="G1081">
        <v>6.9497900000000001E-2</v>
      </c>
      <c r="H1081">
        <v>0.23789399999999999</v>
      </c>
      <c r="I1081">
        <v>1.1624447999999901</v>
      </c>
      <c r="J1081">
        <v>1.2032044</v>
      </c>
      <c r="K1081">
        <v>2.4205161599999898</v>
      </c>
      <c r="L1081">
        <v>3.3049078600000001</v>
      </c>
      <c r="M1081">
        <v>4.1630231599999998</v>
      </c>
      <c r="N1081">
        <v>5.2589547379999999</v>
      </c>
      <c r="O1081">
        <v>6.1807564619999997</v>
      </c>
      <c r="P1081">
        <v>6.6496778857999903</v>
      </c>
      <c r="Q1081">
        <v>6.8108437346999997</v>
      </c>
      <c r="R1081">
        <v>0</v>
      </c>
      <c r="S1081">
        <v>0</v>
      </c>
      <c r="T1081">
        <v>0</v>
      </c>
      <c r="U1081" t="s">
        <v>409</v>
      </c>
    </row>
    <row r="1082" spans="1:21" x14ac:dyDescent="0.35">
      <c r="A1082" t="s">
        <v>407</v>
      </c>
      <c r="B1082" t="s">
        <v>27</v>
      </c>
      <c r="C1082" t="str">
        <f>INDEX('GCAM Crosswalk'!M$5:M$36,MATCH(B1082,'GCAM Crosswalk'!L$5:L$36,0))</f>
        <v>China</v>
      </c>
      <c r="D1082" t="s">
        <v>362</v>
      </c>
      <c r="E1082" t="str">
        <f>INDEX('GCAM Crosswalk'!J$5:J$111,MATCH(D1082,'GCAM Crosswalk'!I$5:I$111,0))</f>
        <v>Industry</v>
      </c>
      <c r="F1082" t="s">
        <v>410</v>
      </c>
      <c r="G1082">
        <v>0</v>
      </c>
      <c r="H1082">
        <v>0</v>
      </c>
      <c r="I1082">
        <v>0</v>
      </c>
      <c r="J1082">
        <v>0</v>
      </c>
      <c r="K1082">
        <v>0</v>
      </c>
      <c r="L1082" s="3">
        <v>9.3640699999999999E-4</v>
      </c>
      <c r="M1082">
        <v>6.3077259999999996E-3</v>
      </c>
      <c r="N1082">
        <v>1.7180753E-2</v>
      </c>
      <c r="O1082">
        <v>3.2361365000000003E-2</v>
      </c>
      <c r="P1082">
        <v>4.6398973999999898E-2</v>
      </c>
      <c r="Q1082">
        <v>5.8131935099999997E-2</v>
      </c>
      <c r="R1082">
        <v>0</v>
      </c>
      <c r="S1082">
        <v>0</v>
      </c>
      <c r="T1082">
        <v>0</v>
      </c>
      <c r="U1082" t="s">
        <v>409</v>
      </c>
    </row>
    <row r="1083" spans="1:21" x14ac:dyDescent="0.35">
      <c r="A1083" t="s">
        <v>407</v>
      </c>
      <c r="B1083" t="s">
        <v>27</v>
      </c>
      <c r="C1083" t="str">
        <f>INDEX('GCAM Crosswalk'!M$5:M$36,MATCH(B1083,'GCAM Crosswalk'!L$5:L$36,0))</f>
        <v>China</v>
      </c>
      <c r="D1083" t="s">
        <v>362</v>
      </c>
      <c r="E1083" t="str">
        <f>INDEX('GCAM Crosswalk'!J$5:J$111,MATCH(D1083,'GCAM Crosswalk'!I$5:I$111,0))</f>
        <v>Industry</v>
      </c>
      <c r="F1083" t="s">
        <v>411</v>
      </c>
      <c r="G1083">
        <v>0.69348299999999996</v>
      </c>
      <c r="H1083">
        <v>1.66751</v>
      </c>
      <c r="I1083">
        <v>1.5136099999999999</v>
      </c>
      <c r="J1083">
        <v>1.0651299999999999</v>
      </c>
      <c r="K1083">
        <v>1.4476800000000001</v>
      </c>
      <c r="L1083">
        <v>1.6816419999999901</v>
      </c>
      <c r="M1083">
        <v>1.7998159999999901</v>
      </c>
      <c r="N1083">
        <v>1.853202</v>
      </c>
      <c r="O1083">
        <v>1.8689819999999999</v>
      </c>
      <c r="P1083">
        <v>1.8938100999999901</v>
      </c>
      <c r="Q1083">
        <v>1.9416551</v>
      </c>
      <c r="R1083">
        <v>0</v>
      </c>
      <c r="S1083">
        <v>0</v>
      </c>
      <c r="T1083">
        <v>0</v>
      </c>
      <c r="U1083" t="s">
        <v>409</v>
      </c>
    </row>
    <row r="1084" spans="1:21" x14ac:dyDescent="0.35">
      <c r="A1084" t="s">
        <v>407</v>
      </c>
      <c r="B1084" t="s">
        <v>27</v>
      </c>
      <c r="C1084" t="str">
        <f>INDEX('GCAM Crosswalk'!M$5:M$36,MATCH(B1084,'GCAM Crosswalk'!L$5:L$36,0))</f>
        <v>China</v>
      </c>
      <c r="D1084" t="s">
        <v>366</v>
      </c>
      <c r="E1084" t="str">
        <f>INDEX('GCAM Crosswalk'!J$5:J$111,MATCH(D1084,'GCAM Crosswalk'!I$5:I$111,0))</f>
        <v>Industry</v>
      </c>
      <c r="F1084" t="s">
        <v>339</v>
      </c>
      <c r="G1084">
        <v>0.55540699999999998</v>
      </c>
      <c r="H1084">
        <v>0.44559599999999999</v>
      </c>
      <c r="I1084">
        <v>0.67433699999999996</v>
      </c>
      <c r="J1084">
        <v>1.38619</v>
      </c>
      <c r="K1084">
        <v>1.7518</v>
      </c>
      <c r="L1084">
        <v>2.1101000000000001</v>
      </c>
      <c r="M1084">
        <v>2.3357899999999998</v>
      </c>
      <c r="N1084">
        <v>2.45702</v>
      </c>
      <c r="O1084">
        <v>2.5059200000000001</v>
      </c>
      <c r="P1084">
        <v>2.5065</v>
      </c>
      <c r="Q1084">
        <v>2.4759500000000001</v>
      </c>
      <c r="R1084">
        <v>0</v>
      </c>
      <c r="S1084">
        <v>0</v>
      </c>
      <c r="T1084">
        <v>0</v>
      </c>
      <c r="U1084" t="s">
        <v>409</v>
      </c>
    </row>
    <row r="1085" spans="1:21" x14ac:dyDescent="0.35">
      <c r="A1085" t="s">
        <v>407</v>
      </c>
      <c r="B1085" t="s">
        <v>27</v>
      </c>
      <c r="C1085" t="str">
        <f>INDEX('GCAM Crosswalk'!M$5:M$36,MATCH(B1085,'GCAM Crosswalk'!L$5:L$36,0))</f>
        <v>China</v>
      </c>
      <c r="D1085" t="s">
        <v>366</v>
      </c>
      <c r="E1085" t="str">
        <f>INDEX('GCAM Crosswalk'!J$5:J$111,MATCH(D1085,'GCAM Crosswalk'!I$5:I$111,0))</f>
        <v>Industry</v>
      </c>
      <c r="F1085" t="s">
        <v>411</v>
      </c>
      <c r="G1085">
        <v>0.15595300000000001</v>
      </c>
      <c r="H1085">
        <v>0.69392900000000002</v>
      </c>
      <c r="I1085">
        <v>0.57291000000000003</v>
      </c>
      <c r="J1085">
        <v>0.52963499999999997</v>
      </c>
      <c r="K1085">
        <v>0.71107100000000001</v>
      </c>
      <c r="L1085">
        <v>0.83637899999999998</v>
      </c>
      <c r="M1085">
        <v>0.92319899999999999</v>
      </c>
      <c r="N1085">
        <v>0.98646100000000003</v>
      </c>
      <c r="O1085">
        <v>1.0093300000000001</v>
      </c>
      <c r="P1085">
        <v>1.0296700000000001</v>
      </c>
      <c r="Q1085">
        <v>1.0445800000000001</v>
      </c>
      <c r="R1085">
        <v>0</v>
      </c>
      <c r="S1085">
        <v>0</v>
      </c>
      <c r="T1085">
        <v>0</v>
      </c>
      <c r="U1085" t="s">
        <v>409</v>
      </c>
    </row>
    <row r="1086" spans="1:21" x14ac:dyDescent="0.35">
      <c r="A1086" t="s">
        <v>407</v>
      </c>
      <c r="B1086" t="s">
        <v>27</v>
      </c>
      <c r="C1086" t="str">
        <f>INDEX('GCAM Crosswalk'!M$5:M$36,MATCH(B1086,'GCAM Crosswalk'!L$5:L$36,0))</f>
        <v>China</v>
      </c>
      <c r="D1086" t="s">
        <v>271</v>
      </c>
      <c r="E1086" t="str">
        <f>INDEX('GCAM Crosswalk'!J$5:J$111,MATCH(D1086,'GCAM Crosswalk'!I$5:I$111,0))</f>
        <v>Industry</v>
      </c>
      <c r="F1086" t="s">
        <v>339</v>
      </c>
      <c r="G1086">
        <v>0.90086699999999997</v>
      </c>
      <c r="H1086">
        <v>3.53565</v>
      </c>
      <c r="I1086">
        <v>5.6024399999999996</v>
      </c>
      <c r="J1086">
        <v>5.6024399999999996</v>
      </c>
      <c r="K1086">
        <v>5.15015</v>
      </c>
      <c r="L1086">
        <v>4.8572199999999999</v>
      </c>
      <c r="M1086">
        <v>4.6257291999999897</v>
      </c>
      <c r="N1086">
        <v>4.6314169999999999</v>
      </c>
      <c r="O1086">
        <v>4.7722281000000004</v>
      </c>
      <c r="P1086">
        <v>4.7616360000000002</v>
      </c>
      <c r="Q1086">
        <v>4.5744828000000002</v>
      </c>
      <c r="R1086">
        <v>0</v>
      </c>
      <c r="S1086">
        <v>0</v>
      </c>
      <c r="T1086">
        <v>0</v>
      </c>
      <c r="U1086" t="s">
        <v>409</v>
      </c>
    </row>
    <row r="1087" spans="1:21" x14ac:dyDescent="0.35">
      <c r="A1087" t="s">
        <v>407</v>
      </c>
      <c r="B1087" t="s">
        <v>27</v>
      </c>
      <c r="C1087" t="str">
        <f>INDEX('GCAM Crosswalk'!M$5:M$36,MATCH(B1087,'GCAM Crosswalk'!L$5:L$36,0))</f>
        <v>China</v>
      </c>
      <c r="D1087" t="s">
        <v>271</v>
      </c>
      <c r="E1087" t="str">
        <f>INDEX('GCAM Crosswalk'!J$5:J$111,MATCH(D1087,'GCAM Crosswalk'!I$5:I$111,0))</f>
        <v>Industry</v>
      </c>
      <c r="F1087" t="s">
        <v>410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s="3">
        <v>1.10752E-4</v>
      </c>
      <c r="N1087">
        <v>6.3639365200000002E-3</v>
      </c>
      <c r="O1087">
        <v>8.9204129400000005E-3</v>
      </c>
      <c r="P1087">
        <v>5.0446985399999998E-3</v>
      </c>
      <c r="Q1087">
        <v>2.7313993400000002E-3</v>
      </c>
      <c r="R1087">
        <v>0</v>
      </c>
      <c r="S1087">
        <v>0</v>
      </c>
      <c r="T1087">
        <v>0</v>
      </c>
      <c r="U1087" t="s">
        <v>409</v>
      </c>
    </row>
    <row r="1088" spans="1:21" x14ac:dyDescent="0.35">
      <c r="A1088" t="s">
        <v>407</v>
      </c>
      <c r="B1088" t="s">
        <v>27</v>
      </c>
      <c r="C1088" t="str">
        <f>INDEX('GCAM Crosswalk'!M$5:M$36,MATCH(B1088,'GCAM Crosswalk'!L$5:L$36,0))</f>
        <v>China</v>
      </c>
      <c r="D1088" t="s">
        <v>271</v>
      </c>
      <c r="E1088" t="str">
        <f>INDEX('GCAM Crosswalk'!J$5:J$111,MATCH(D1088,'GCAM Crosswalk'!I$5:I$111,0))</f>
        <v>Industry</v>
      </c>
      <c r="F1088" t="s">
        <v>411</v>
      </c>
      <c r="G1088">
        <v>5.75021E-2</v>
      </c>
      <c r="H1088">
        <v>0.22567999999999999</v>
      </c>
      <c r="I1088">
        <v>0.35760199999999998</v>
      </c>
      <c r="J1088">
        <v>0.35760199999999998</v>
      </c>
      <c r="K1088">
        <v>2.95354E-2</v>
      </c>
      <c r="L1088">
        <v>2.19432E-2</v>
      </c>
      <c r="M1088">
        <v>2.1096730000000001E-2</v>
      </c>
      <c r="N1088">
        <v>0.11838831499999999</v>
      </c>
      <c r="O1088">
        <v>0.12866180699999999</v>
      </c>
      <c r="P1088">
        <v>7.1695541000000002E-2</v>
      </c>
      <c r="Q1088">
        <v>4.8475174999999898E-2</v>
      </c>
      <c r="R1088">
        <v>0</v>
      </c>
      <c r="S1088">
        <v>0</v>
      </c>
      <c r="T1088">
        <v>0</v>
      </c>
      <c r="U1088" t="s">
        <v>409</v>
      </c>
    </row>
    <row r="1089" spans="1:21" x14ac:dyDescent="0.35">
      <c r="A1089" t="s">
        <v>407</v>
      </c>
      <c r="B1089" t="s">
        <v>27</v>
      </c>
      <c r="C1089" t="str">
        <f>INDEX('GCAM Crosswalk'!M$5:M$36,MATCH(B1089,'GCAM Crosswalk'!L$5:L$36,0))</f>
        <v>China</v>
      </c>
      <c r="D1089" t="s">
        <v>325</v>
      </c>
      <c r="E1089" t="str">
        <f>INDEX('GCAM Crosswalk'!J$5:J$111,MATCH(D1089,'GCAM Crosswalk'!I$5:I$111,0))</f>
        <v>Residential</v>
      </c>
      <c r="F1089" t="s">
        <v>225</v>
      </c>
      <c r="G1089">
        <v>1.91313E-2</v>
      </c>
      <c r="H1089">
        <v>0.21090800000000001</v>
      </c>
      <c r="I1089">
        <v>0.37087599999999998</v>
      </c>
      <c r="J1089">
        <v>0.54381199999999996</v>
      </c>
      <c r="K1089">
        <v>0.66405700000000001</v>
      </c>
      <c r="L1089">
        <v>0.85163599999999995</v>
      </c>
      <c r="M1089">
        <v>0.97350530000000002</v>
      </c>
      <c r="N1089">
        <v>1.0349782999999999</v>
      </c>
      <c r="O1089">
        <v>1.0591870000000001</v>
      </c>
      <c r="P1089">
        <v>1.0631919999999999</v>
      </c>
      <c r="Q1089">
        <v>1.0616083000000001</v>
      </c>
      <c r="R1089">
        <v>0</v>
      </c>
      <c r="S1089">
        <v>0</v>
      </c>
      <c r="T1089">
        <v>0</v>
      </c>
      <c r="U1089" t="s">
        <v>409</v>
      </c>
    </row>
    <row r="1090" spans="1:21" x14ac:dyDescent="0.35">
      <c r="A1090" t="s">
        <v>407</v>
      </c>
      <c r="B1090" t="s">
        <v>27</v>
      </c>
      <c r="C1090" t="str">
        <f>INDEX('GCAM Crosswalk'!M$5:M$36,MATCH(B1090,'GCAM Crosswalk'!L$5:L$36,0))</f>
        <v>China</v>
      </c>
      <c r="D1090" t="s">
        <v>240</v>
      </c>
      <c r="E1090" t="str">
        <f>INDEX('GCAM Crosswalk'!J$5:J$111,MATCH(D1090,'GCAM Crosswalk'!I$5:I$111,0))</f>
        <v>Residential</v>
      </c>
      <c r="F1090" t="s">
        <v>339</v>
      </c>
      <c r="G1090">
        <v>1.8733</v>
      </c>
      <c r="H1090">
        <v>1.20238</v>
      </c>
      <c r="I1090">
        <v>1.10903</v>
      </c>
      <c r="J1090">
        <v>1.0995200000000001</v>
      </c>
      <c r="K1090">
        <v>1.2780469999999999</v>
      </c>
      <c r="L1090">
        <v>1.4640959999999901</v>
      </c>
      <c r="M1090">
        <v>1.5407959999999901</v>
      </c>
      <c r="N1090">
        <v>1.5450410000000001</v>
      </c>
      <c r="O1090">
        <v>1.4942899999999999</v>
      </c>
      <c r="P1090">
        <v>1.4055603000000001</v>
      </c>
      <c r="Q1090">
        <v>1.3051851999999999</v>
      </c>
      <c r="R1090">
        <v>0</v>
      </c>
      <c r="S1090">
        <v>0</v>
      </c>
      <c r="T1090">
        <v>0</v>
      </c>
      <c r="U1090" t="s">
        <v>409</v>
      </c>
    </row>
    <row r="1091" spans="1:21" x14ac:dyDescent="0.35">
      <c r="A1091" t="s">
        <v>407</v>
      </c>
      <c r="B1091" t="s">
        <v>27</v>
      </c>
      <c r="C1091" t="str">
        <f>INDEX('GCAM Crosswalk'!M$5:M$36,MATCH(B1091,'GCAM Crosswalk'!L$5:L$36,0))</f>
        <v>China</v>
      </c>
      <c r="D1091" t="s">
        <v>240</v>
      </c>
      <c r="E1091" t="str">
        <f>INDEX('GCAM Crosswalk'!J$5:J$111,MATCH(D1091,'GCAM Crosswalk'!I$5:I$111,0))</f>
        <v>Residential</v>
      </c>
      <c r="F1091" t="s">
        <v>337</v>
      </c>
      <c r="G1091">
        <v>8.0618800000000004E-2</v>
      </c>
      <c r="H1091">
        <v>0.46594099999999999</v>
      </c>
      <c r="I1091">
        <v>0.59926400000000002</v>
      </c>
      <c r="J1091">
        <v>0.83532200000000001</v>
      </c>
      <c r="K1091">
        <v>1.0169679999999901</v>
      </c>
      <c r="L1091">
        <v>1.241098</v>
      </c>
      <c r="M1091">
        <v>1.4006609999999999</v>
      </c>
      <c r="N1091">
        <v>1.517374</v>
      </c>
      <c r="O1091">
        <v>1.598751</v>
      </c>
      <c r="P1091">
        <v>1.6435617</v>
      </c>
      <c r="Q1091">
        <v>1.6581475000000001</v>
      </c>
      <c r="R1091">
        <v>0</v>
      </c>
      <c r="S1091">
        <v>0</v>
      </c>
      <c r="T1091">
        <v>0</v>
      </c>
      <c r="U1091" t="s">
        <v>409</v>
      </c>
    </row>
    <row r="1092" spans="1:21" x14ac:dyDescent="0.35">
      <c r="A1092" t="s">
        <v>407</v>
      </c>
      <c r="B1092" t="s">
        <v>27</v>
      </c>
      <c r="C1092" t="str">
        <f>INDEX('GCAM Crosswalk'!M$5:M$36,MATCH(B1092,'GCAM Crosswalk'!L$5:L$36,0))</f>
        <v>China</v>
      </c>
      <c r="D1092" t="s">
        <v>240</v>
      </c>
      <c r="E1092" t="str">
        <f>INDEX('GCAM Crosswalk'!J$5:J$111,MATCH(D1092,'GCAM Crosswalk'!I$5:I$111,0))</f>
        <v>Residential</v>
      </c>
      <c r="F1092" t="s">
        <v>225</v>
      </c>
      <c r="G1092" s="3">
        <v>3.2449999999999997E-4</v>
      </c>
      <c r="H1092">
        <v>3.5771000000000002E-3</v>
      </c>
      <c r="I1092">
        <v>6.2903000000000004E-3</v>
      </c>
      <c r="J1092">
        <v>9.2233999999999997E-3</v>
      </c>
      <c r="K1092">
        <v>1.02855799999999E-2</v>
      </c>
      <c r="L1092">
        <v>1.259154E-2</v>
      </c>
      <c r="M1092">
        <v>1.492167E-2</v>
      </c>
      <c r="N1092">
        <v>1.717115E-2</v>
      </c>
      <c r="O1092">
        <v>1.915503E-2</v>
      </c>
      <c r="P1092">
        <v>2.08714159999999E-2</v>
      </c>
      <c r="Q1092">
        <v>2.2194209999999999E-2</v>
      </c>
      <c r="R1092">
        <v>0</v>
      </c>
      <c r="S1092">
        <v>0</v>
      </c>
      <c r="T1092">
        <v>0</v>
      </c>
      <c r="U1092" t="s">
        <v>409</v>
      </c>
    </row>
    <row r="1093" spans="1:21" x14ac:dyDescent="0.35">
      <c r="A1093" t="s">
        <v>407</v>
      </c>
      <c r="B1093" t="s">
        <v>27</v>
      </c>
      <c r="C1093" t="str">
        <f>INDEX('GCAM Crosswalk'!M$5:M$36,MATCH(B1093,'GCAM Crosswalk'!L$5:L$36,0))</f>
        <v>China</v>
      </c>
      <c r="D1093" t="s">
        <v>240</v>
      </c>
      <c r="E1093" t="str">
        <f>INDEX('GCAM Crosswalk'!J$5:J$111,MATCH(D1093,'GCAM Crosswalk'!I$5:I$111,0))</f>
        <v>Residential</v>
      </c>
      <c r="F1093" t="s">
        <v>408</v>
      </c>
      <c r="G1093">
        <v>4.2490199999999999E-2</v>
      </c>
      <c r="H1093">
        <v>0.28205200000000002</v>
      </c>
      <c r="I1093">
        <v>0.64265300000000003</v>
      </c>
      <c r="J1093">
        <v>0.88561299999999998</v>
      </c>
      <c r="K1093">
        <v>1.1314789999999999</v>
      </c>
      <c r="L1093">
        <v>1.425055</v>
      </c>
      <c r="M1093">
        <v>1.666563</v>
      </c>
      <c r="N1093">
        <v>1.85369299999999</v>
      </c>
      <c r="O1093">
        <v>1.9722149999999901</v>
      </c>
      <c r="P1093">
        <v>2.0449519999999999</v>
      </c>
      <c r="Q1093">
        <v>2.0630421999999999</v>
      </c>
      <c r="R1093">
        <v>0</v>
      </c>
      <c r="S1093">
        <v>0</v>
      </c>
      <c r="T1093">
        <v>0</v>
      </c>
      <c r="U1093" t="s">
        <v>409</v>
      </c>
    </row>
    <row r="1094" spans="1:21" x14ac:dyDescent="0.35">
      <c r="A1094" t="s">
        <v>407</v>
      </c>
      <c r="B1094" t="s">
        <v>27</v>
      </c>
      <c r="C1094" t="str">
        <f>INDEX('GCAM Crosswalk'!M$5:M$36,MATCH(B1094,'GCAM Crosswalk'!L$5:L$36,0))</f>
        <v>China</v>
      </c>
      <c r="D1094" t="s">
        <v>240</v>
      </c>
      <c r="E1094" t="str">
        <f>INDEX('GCAM Crosswalk'!J$5:J$111,MATCH(D1094,'GCAM Crosswalk'!I$5:I$111,0))</f>
        <v>Residential</v>
      </c>
      <c r="F1094" t="s">
        <v>410</v>
      </c>
      <c r="G1094">
        <v>0</v>
      </c>
      <c r="H1094">
        <v>0</v>
      </c>
      <c r="I1094">
        <v>0</v>
      </c>
      <c r="J1094">
        <v>0</v>
      </c>
      <c r="K1094">
        <v>0</v>
      </c>
      <c r="L1094" s="3">
        <v>1.7241700000000001E-4</v>
      </c>
      <c r="M1094">
        <v>2.3346500000000002E-3</v>
      </c>
      <c r="N1094">
        <v>4.0675399999999997E-3</v>
      </c>
      <c r="O1094">
        <v>6.2949099999999999E-3</v>
      </c>
      <c r="P1094">
        <v>8.7106300000000005E-3</v>
      </c>
      <c r="Q1094">
        <v>1.09643E-2</v>
      </c>
      <c r="R1094">
        <v>0</v>
      </c>
      <c r="S1094">
        <v>0</v>
      </c>
      <c r="T1094">
        <v>0</v>
      </c>
      <c r="U1094" t="s">
        <v>409</v>
      </c>
    </row>
    <row r="1095" spans="1:21" x14ac:dyDescent="0.35">
      <c r="A1095" t="s">
        <v>407</v>
      </c>
      <c r="B1095" t="s">
        <v>27</v>
      </c>
      <c r="C1095" t="str">
        <f>INDEX('GCAM Crosswalk'!M$5:M$36,MATCH(B1095,'GCAM Crosswalk'!L$5:L$36,0))</f>
        <v>China</v>
      </c>
      <c r="D1095" t="s">
        <v>240</v>
      </c>
      <c r="E1095" t="str">
        <f>INDEX('GCAM Crosswalk'!J$5:J$111,MATCH(D1095,'GCAM Crosswalk'!I$5:I$111,0))</f>
        <v>Residential</v>
      </c>
      <c r="F1095" t="s">
        <v>411</v>
      </c>
      <c r="G1095">
        <v>2.2869799999999999E-2</v>
      </c>
      <c r="H1095">
        <v>0.138215</v>
      </c>
      <c r="I1095">
        <v>0.17060600000000001</v>
      </c>
      <c r="J1095">
        <v>0.27136100000000002</v>
      </c>
      <c r="K1095">
        <v>0.34821400000000002</v>
      </c>
      <c r="L1095">
        <v>0.43834099999999998</v>
      </c>
      <c r="M1095">
        <v>0.50492700000000001</v>
      </c>
      <c r="N1095">
        <v>0.56572960000000005</v>
      </c>
      <c r="O1095">
        <v>0.62012230000000002</v>
      </c>
      <c r="P1095">
        <v>0.67022300000000001</v>
      </c>
      <c r="Q1095">
        <v>0.71927289999999999</v>
      </c>
      <c r="R1095">
        <v>0</v>
      </c>
      <c r="S1095">
        <v>0</v>
      </c>
      <c r="T1095">
        <v>0</v>
      </c>
      <c r="U1095" t="s">
        <v>409</v>
      </c>
    </row>
    <row r="1096" spans="1:21" x14ac:dyDescent="0.35">
      <c r="A1096" t="s">
        <v>407</v>
      </c>
      <c r="B1096" t="s">
        <v>27</v>
      </c>
      <c r="C1096" t="str">
        <f>INDEX('GCAM Crosswalk'!M$5:M$36,MATCH(B1096,'GCAM Crosswalk'!L$5:L$36,0))</f>
        <v>China</v>
      </c>
      <c r="D1096" t="s">
        <v>240</v>
      </c>
      <c r="E1096" t="str">
        <f>INDEX('GCAM Crosswalk'!J$5:J$111,MATCH(D1096,'GCAM Crosswalk'!I$5:I$111,0))</f>
        <v>Residential</v>
      </c>
      <c r="F1096" t="s">
        <v>413</v>
      </c>
      <c r="G1096">
        <v>4.1335499999999996</v>
      </c>
      <c r="H1096">
        <v>3.34083</v>
      </c>
      <c r="I1096">
        <v>2.3065899999999999</v>
      </c>
      <c r="J1096">
        <v>1.6645399999999999</v>
      </c>
      <c r="K1096">
        <v>1.8365899999999999</v>
      </c>
      <c r="L1096">
        <v>1.93789899999999</v>
      </c>
      <c r="M1096">
        <v>1.884795</v>
      </c>
      <c r="N1096">
        <v>1.7211529999999999</v>
      </c>
      <c r="O1096">
        <v>1.483204</v>
      </c>
      <c r="P1096">
        <v>1.2245600000000001</v>
      </c>
      <c r="Q1096">
        <v>0.99302499999999905</v>
      </c>
      <c r="R1096">
        <v>0</v>
      </c>
      <c r="S1096">
        <v>0</v>
      </c>
      <c r="T1096">
        <v>0</v>
      </c>
      <c r="U1096" t="s">
        <v>409</v>
      </c>
    </row>
    <row r="1097" spans="1:21" x14ac:dyDescent="0.35">
      <c r="A1097" t="s">
        <v>407</v>
      </c>
      <c r="B1097" t="s">
        <v>27</v>
      </c>
      <c r="C1097" t="str">
        <f>INDEX('GCAM Crosswalk'!M$5:M$36,MATCH(B1097,'GCAM Crosswalk'!L$5:L$36,0))</f>
        <v>China</v>
      </c>
      <c r="D1097" t="s">
        <v>326</v>
      </c>
      <c r="E1097" t="str">
        <f>INDEX('GCAM Crosswalk'!J$5:J$111,MATCH(D1097,'GCAM Crosswalk'!I$5:I$111,0))</f>
        <v>Residential</v>
      </c>
      <c r="F1097" t="s">
        <v>318</v>
      </c>
      <c r="G1097" s="3">
        <v>2.55E-5</v>
      </c>
      <c r="H1097" s="3">
        <v>4.6600000000000001E-5</v>
      </c>
      <c r="I1097" s="3">
        <v>6.7500000000000001E-5</v>
      </c>
      <c r="J1097" s="3">
        <v>8.5699999999999996E-5</v>
      </c>
      <c r="K1097" s="3">
        <v>1.105085E-4</v>
      </c>
      <c r="L1097" s="3">
        <v>1.3262500000000001E-4</v>
      </c>
      <c r="M1097" s="3">
        <v>1.387347E-4</v>
      </c>
      <c r="N1097" s="3">
        <v>1.322404E-4</v>
      </c>
      <c r="O1097" s="3">
        <v>1.2026336E-4</v>
      </c>
      <c r="P1097" s="3">
        <v>1.0556107000000001E-4</v>
      </c>
      <c r="Q1097" s="3">
        <v>9.4188049999999895E-5</v>
      </c>
      <c r="R1097">
        <v>0</v>
      </c>
      <c r="S1097">
        <v>0</v>
      </c>
      <c r="T1097">
        <v>0</v>
      </c>
      <c r="U1097" t="s">
        <v>409</v>
      </c>
    </row>
    <row r="1098" spans="1:21" x14ac:dyDescent="0.35">
      <c r="A1098" t="s">
        <v>407</v>
      </c>
      <c r="B1098" t="s">
        <v>27</v>
      </c>
      <c r="C1098" t="str">
        <f>INDEX('GCAM Crosswalk'!M$5:M$36,MATCH(B1098,'GCAM Crosswalk'!L$5:L$36,0))</f>
        <v>China</v>
      </c>
      <c r="D1098" t="s">
        <v>326</v>
      </c>
      <c r="E1098" t="str">
        <f>INDEX('GCAM Crosswalk'!J$5:J$111,MATCH(D1098,'GCAM Crosswalk'!I$5:I$111,0))</f>
        <v>Residential</v>
      </c>
      <c r="F1098" t="s">
        <v>339</v>
      </c>
      <c r="G1098">
        <v>1.5475000000000001</v>
      </c>
      <c r="H1098">
        <v>0.99326199999999998</v>
      </c>
      <c r="I1098">
        <v>0.916153</v>
      </c>
      <c r="J1098">
        <v>0.90829400000000005</v>
      </c>
      <c r="K1098">
        <v>1.1438899999999901</v>
      </c>
      <c r="L1098">
        <v>1.3349169999999999</v>
      </c>
      <c r="M1098">
        <v>1.3548</v>
      </c>
      <c r="N1098">
        <v>1.254407</v>
      </c>
      <c r="O1098">
        <v>1.1327455</v>
      </c>
      <c r="P1098">
        <v>1.0040289</v>
      </c>
      <c r="Q1098">
        <v>0.92371579999999998</v>
      </c>
      <c r="R1098">
        <v>0</v>
      </c>
      <c r="S1098">
        <v>0</v>
      </c>
      <c r="T1098">
        <v>0</v>
      </c>
      <c r="U1098" t="s">
        <v>409</v>
      </c>
    </row>
    <row r="1099" spans="1:21" x14ac:dyDescent="0.35">
      <c r="A1099" t="s">
        <v>407</v>
      </c>
      <c r="B1099" t="s">
        <v>27</v>
      </c>
      <c r="C1099" t="str">
        <f>INDEX('GCAM Crosswalk'!M$5:M$36,MATCH(B1099,'GCAM Crosswalk'!L$5:L$36,0))</f>
        <v>China</v>
      </c>
      <c r="D1099" t="s">
        <v>326</v>
      </c>
      <c r="E1099" t="str">
        <f>INDEX('GCAM Crosswalk'!J$5:J$111,MATCH(D1099,'GCAM Crosswalk'!I$5:I$111,0))</f>
        <v>Residential</v>
      </c>
      <c r="F1099" t="s">
        <v>337</v>
      </c>
      <c r="G1099">
        <v>8.9575999999999996E-3</v>
      </c>
      <c r="H1099">
        <v>5.1771200000000003E-2</v>
      </c>
      <c r="I1099">
        <v>6.6584900000000002E-2</v>
      </c>
      <c r="J1099">
        <v>9.2813599999999996E-2</v>
      </c>
      <c r="K1099">
        <v>0.1245346</v>
      </c>
      <c r="L1099">
        <v>0.162331</v>
      </c>
      <c r="M1099">
        <v>0.18839900000000001</v>
      </c>
      <c r="N1099">
        <v>0.20455849999999901</v>
      </c>
      <c r="O1099">
        <v>0.2142</v>
      </c>
      <c r="P1099">
        <v>0.21897839999999999</v>
      </c>
      <c r="Q1099">
        <v>0.22104762999999999</v>
      </c>
      <c r="R1099">
        <v>0</v>
      </c>
      <c r="S1099">
        <v>0</v>
      </c>
      <c r="T1099">
        <v>0</v>
      </c>
      <c r="U1099" t="s">
        <v>409</v>
      </c>
    </row>
    <row r="1100" spans="1:21" x14ac:dyDescent="0.35">
      <c r="A1100" t="s">
        <v>407</v>
      </c>
      <c r="B1100" t="s">
        <v>27</v>
      </c>
      <c r="C1100" t="str">
        <f>INDEX('GCAM Crosswalk'!M$5:M$36,MATCH(B1100,'GCAM Crosswalk'!L$5:L$36,0))</f>
        <v>China</v>
      </c>
      <c r="D1100" t="s">
        <v>326</v>
      </c>
      <c r="E1100" t="str">
        <f>INDEX('GCAM Crosswalk'!J$5:J$111,MATCH(D1100,'GCAM Crosswalk'!I$5:I$111,0))</f>
        <v>Residential</v>
      </c>
      <c r="F1100" t="s">
        <v>225</v>
      </c>
      <c r="G1100">
        <v>7.7892500000000003E-2</v>
      </c>
      <c r="H1100">
        <v>0.85870400000000002</v>
      </c>
      <c r="I1100">
        <v>1.5100100000000001</v>
      </c>
      <c r="J1100">
        <v>2.2141099999999998</v>
      </c>
      <c r="K1100">
        <v>2.751671</v>
      </c>
      <c r="L1100">
        <v>3.682302</v>
      </c>
      <c r="M1100">
        <v>4.6631850000000004</v>
      </c>
      <c r="N1100">
        <v>5.5799130000000003</v>
      </c>
      <c r="O1100">
        <v>6.2921239999999896</v>
      </c>
      <c r="P1100">
        <v>6.8926639999999999</v>
      </c>
      <c r="Q1100">
        <v>7.376169</v>
      </c>
      <c r="R1100">
        <v>0</v>
      </c>
      <c r="S1100">
        <v>0</v>
      </c>
      <c r="T1100">
        <v>0</v>
      </c>
      <c r="U1100" t="s">
        <v>409</v>
      </c>
    </row>
    <row r="1101" spans="1:21" x14ac:dyDescent="0.35">
      <c r="A1101" t="s">
        <v>407</v>
      </c>
      <c r="B1101" t="s">
        <v>27</v>
      </c>
      <c r="C1101" t="str">
        <f>INDEX('GCAM Crosswalk'!M$5:M$36,MATCH(B1101,'GCAM Crosswalk'!L$5:L$36,0))</f>
        <v>China</v>
      </c>
      <c r="D1101" t="s">
        <v>326</v>
      </c>
      <c r="E1101" t="str">
        <f>INDEX('GCAM Crosswalk'!J$5:J$111,MATCH(D1101,'GCAM Crosswalk'!I$5:I$111,0))</f>
        <v>Residential</v>
      </c>
      <c r="F1101" t="s">
        <v>408</v>
      </c>
      <c r="G1101">
        <v>3.60392E-2</v>
      </c>
      <c r="H1101">
        <v>0.23923</v>
      </c>
      <c r="I1101">
        <v>0.54508299999999998</v>
      </c>
      <c r="J1101">
        <v>0.75115500000000002</v>
      </c>
      <c r="K1101">
        <v>1.0575079999999999</v>
      </c>
      <c r="L1101">
        <v>1.4363680000000001</v>
      </c>
      <c r="M1101">
        <v>1.7513000000000001</v>
      </c>
      <c r="N1101">
        <v>1.9718519999999999</v>
      </c>
      <c r="O1101">
        <v>2.0819709999999998</v>
      </c>
      <c r="P1101">
        <v>2.1422854999999998</v>
      </c>
      <c r="Q1101">
        <v>2.14466909999999</v>
      </c>
      <c r="R1101">
        <v>0</v>
      </c>
      <c r="S1101">
        <v>0</v>
      </c>
      <c r="T1101">
        <v>0</v>
      </c>
      <c r="U1101" t="s">
        <v>409</v>
      </c>
    </row>
    <row r="1102" spans="1:21" x14ac:dyDescent="0.35">
      <c r="A1102" t="s">
        <v>407</v>
      </c>
      <c r="B1102" t="s">
        <v>27</v>
      </c>
      <c r="C1102" t="str">
        <f>INDEX('GCAM Crosswalk'!M$5:M$36,MATCH(B1102,'GCAM Crosswalk'!L$5:L$36,0))</f>
        <v>China</v>
      </c>
      <c r="D1102" t="s">
        <v>326</v>
      </c>
      <c r="E1102" t="str">
        <f>INDEX('GCAM Crosswalk'!J$5:J$111,MATCH(D1102,'GCAM Crosswalk'!I$5:I$111,0))</f>
        <v>Residential</v>
      </c>
      <c r="F1102" t="s">
        <v>410</v>
      </c>
      <c r="G1102">
        <v>0</v>
      </c>
      <c r="H1102">
        <v>0</v>
      </c>
      <c r="I1102">
        <v>0</v>
      </c>
      <c r="J1102">
        <v>0</v>
      </c>
      <c r="K1102">
        <v>0</v>
      </c>
      <c r="L1102" s="3">
        <v>3.4137600000000001E-4</v>
      </c>
      <c r="M1102">
        <v>4.8832499999999996E-3</v>
      </c>
      <c r="N1102">
        <v>8.7323100000000001E-3</v>
      </c>
      <c r="O1102">
        <v>1.1871400000000001E-2</v>
      </c>
      <c r="P1102">
        <v>1.5684799999999999E-2</v>
      </c>
      <c r="Q1102">
        <v>1.8584799999999999E-2</v>
      </c>
      <c r="R1102">
        <v>0</v>
      </c>
      <c r="S1102">
        <v>0</v>
      </c>
      <c r="T1102">
        <v>0</v>
      </c>
      <c r="U1102" t="s">
        <v>409</v>
      </c>
    </row>
    <row r="1103" spans="1:21" x14ac:dyDescent="0.35">
      <c r="A1103" t="s">
        <v>407</v>
      </c>
      <c r="B1103" t="s">
        <v>27</v>
      </c>
      <c r="C1103" t="str">
        <f>INDEX('GCAM Crosswalk'!M$5:M$36,MATCH(B1103,'GCAM Crosswalk'!L$5:L$36,0))</f>
        <v>China</v>
      </c>
      <c r="D1103" t="s">
        <v>326</v>
      </c>
      <c r="E1103" t="str">
        <f>INDEX('GCAM Crosswalk'!J$5:J$111,MATCH(D1103,'GCAM Crosswalk'!I$5:I$111,0))</f>
        <v>Residential</v>
      </c>
      <c r="F1103" t="s">
        <v>411</v>
      </c>
      <c r="G1103">
        <v>0.103961</v>
      </c>
      <c r="H1103">
        <v>0.62829500000000005</v>
      </c>
      <c r="I1103">
        <v>0.775536</v>
      </c>
      <c r="J1103">
        <v>1.2335499999999999</v>
      </c>
      <c r="K1103">
        <v>1.59887</v>
      </c>
      <c r="L1103">
        <v>1.882995</v>
      </c>
      <c r="M1103">
        <v>1.9269499999999999</v>
      </c>
      <c r="N1103">
        <v>1.8231170000000001</v>
      </c>
      <c r="O1103">
        <v>1.6848449999999999</v>
      </c>
      <c r="P1103">
        <v>1.5465439999999999</v>
      </c>
      <c r="Q1103">
        <v>1.4762907999999999</v>
      </c>
      <c r="R1103">
        <v>0</v>
      </c>
      <c r="S1103">
        <v>0</v>
      </c>
      <c r="T1103">
        <v>0</v>
      </c>
      <c r="U1103" t="s">
        <v>409</v>
      </c>
    </row>
    <row r="1104" spans="1:21" x14ac:dyDescent="0.35">
      <c r="A1104" t="s">
        <v>407</v>
      </c>
      <c r="B1104" t="s">
        <v>27</v>
      </c>
      <c r="C1104" t="str">
        <f>INDEX('GCAM Crosswalk'!M$5:M$36,MATCH(B1104,'GCAM Crosswalk'!L$5:L$36,0))</f>
        <v>China</v>
      </c>
      <c r="D1104" t="s">
        <v>326</v>
      </c>
      <c r="E1104" t="str">
        <f>INDEX('GCAM Crosswalk'!J$5:J$111,MATCH(D1104,'GCAM Crosswalk'!I$5:I$111,0))</f>
        <v>Residential</v>
      </c>
      <c r="F1104" t="s">
        <v>413</v>
      </c>
      <c r="G1104">
        <v>4.2605399999999998</v>
      </c>
      <c r="H1104">
        <v>3.44346</v>
      </c>
      <c r="I1104">
        <v>2.3774500000000001</v>
      </c>
      <c r="J1104">
        <v>1.7156800000000001</v>
      </c>
      <c r="K1104">
        <v>2.0796730000000001</v>
      </c>
      <c r="L1104">
        <v>2.2485430000000002</v>
      </c>
      <c r="M1104">
        <v>2.0969639999999998</v>
      </c>
      <c r="N1104">
        <v>1.7305090000000001</v>
      </c>
      <c r="O1104">
        <v>1.3802479999999999</v>
      </c>
      <c r="P1104">
        <v>1.0691321999999901</v>
      </c>
      <c r="Q1104">
        <v>0.91121989999999897</v>
      </c>
      <c r="R1104">
        <v>0</v>
      </c>
      <c r="S1104">
        <v>0</v>
      </c>
      <c r="T1104">
        <v>0</v>
      </c>
      <c r="U1104" t="s">
        <v>409</v>
      </c>
    </row>
    <row r="1105" spans="1:21" x14ac:dyDescent="0.35">
      <c r="A1105" t="s">
        <v>407</v>
      </c>
      <c r="B1105" t="s">
        <v>27</v>
      </c>
      <c r="C1105" t="str">
        <f>INDEX('GCAM Crosswalk'!M$5:M$36,MATCH(B1105,'GCAM Crosswalk'!L$5:L$36,0))</f>
        <v>China</v>
      </c>
      <c r="D1105" t="s">
        <v>251</v>
      </c>
      <c r="E1105" t="str">
        <f>INDEX('GCAM Crosswalk'!J$5:J$111,MATCH(D1105,'GCAM Crosswalk'!I$5:I$111,0))</f>
        <v>International Aviation</v>
      </c>
      <c r="F1105" t="s">
        <v>225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3">
        <v>2.5668300000000002E-7</v>
      </c>
      <c r="O1105" s="3">
        <v>2.0768499999999999E-6</v>
      </c>
      <c r="P1105" s="3">
        <v>1.5809599999999999E-5</v>
      </c>
      <c r="Q1105" s="3">
        <v>1.11637E-4</v>
      </c>
      <c r="R1105">
        <v>0</v>
      </c>
      <c r="S1105">
        <v>0</v>
      </c>
      <c r="T1105">
        <v>0</v>
      </c>
      <c r="U1105" t="s">
        <v>409</v>
      </c>
    </row>
    <row r="1106" spans="1:21" x14ac:dyDescent="0.35">
      <c r="A1106" t="s">
        <v>407</v>
      </c>
      <c r="B1106" t="s">
        <v>27</v>
      </c>
      <c r="C1106" t="str">
        <f>INDEX('GCAM Crosswalk'!M$5:M$36,MATCH(B1106,'GCAM Crosswalk'!L$5:L$36,0))</f>
        <v>China</v>
      </c>
      <c r="D1106" t="s">
        <v>251</v>
      </c>
      <c r="E1106" t="str">
        <f>INDEX('GCAM Crosswalk'!J$5:J$111,MATCH(D1106,'GCAM Crosswalk'!I$5:I$111,0))</f>
        <v>International Aviation</v>
      </c>
      <c r="F1106" t="s">
        <v>410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3">
        <v>3.2909500000000002E-7</v>
      </c>
      <c r="O1106" s="3">
        <v>6.2404600000000004E-6</v>
      </c>
      <c r="P1106" s="3">
        <v>8.8747799999999998E-5</v>
      </c>
      <c r="Q1106" s="3">
        <v>9.4018300000000003E-4</v>
      </c>
      <c r="R1106">
        <v>0</v>
      </c>
      <c r="S1106">
        <v>0</v>
      </c>
      <c r="T1106">
        <v>0</v>
      </c>
      <c r="U1106" t="s">
        <v>409</v>
      </c>
    </row>
    <row r="1107" spans="1:21" x14ac:dyDescent="0.35">
      <c r="A1107" t="s">
        <v>407</v>
      </c>
      <c r="B1107" t="s">
        <v>27</v>
      </c>
      <c r="C1107" t="str">
        <f>INDEX('GCAM Crosswalk'!M$5:M$36,MATCH(B1107,'GCAM Crosswalk'!L$5:L$36,0))</f>
        <v>China</v>
      </c>
      <c r="D1107" t="s">
        <v>251</v>
      </c>
      <c r="E1107" t="str">
        <f>INDEX('GCAM Crosswalk'!J$5:J$111,MATCH(D1107,'GCAM Crosswalk'!I$5:I$111,0))</f>
        <v>International Aviation</v>
      </c>
      <c r="F1107" t="s">
        <v>411</v>
      </c>
      <c r="G1107">
        <v>8.4855899999999998E-2</v>
      </c>
      <c r="H1107">
        <v>0.29178700000000002</v>
      </c>
      <c r="I1107">
        <v>0.37688100000000002</v>
      </c>
      <c r="J1107">
        <v>0.50521199999999999</v>
      </c>
      <c r="K1107">
        <v>0.66392099999999998</v>
      </c>
      <c r="L1107">
        <v>0.77068099999999995</v>
      </c>
      <c r="M1107">
        <v>0.83103199999999999</v>
      </c>
      <c r="N1107">
        <v>0.87260300000000002</v>
      </c>
      <c r="O1107">
        <v>0.94320899999999996</v>
      </c>
      <c r="P1107">
        <v>0.99749200000000005</v>
      </c>
      <c r="Q1107">
        <v>1.04095</v>
      </c>
      <c r="R1107">
        <v>0</v>
      </c>
      <c r="S1107">
        <v>0</v>
      </c>
      <c r="T1107">
        <v>0</v>
      </c>
      <c r="U1107" t="s">
        <v>409</v>
      </c>
    </row>
    <row r="1108" spans="1:21" x14ac:dyDescent="0.35">
      <c r="A1108" t="s">
        <v>407</v>
      </c>
      <c r="B1108" t="s">
        <v>27</v>
      </c>
      <c r="C1108" t="str">
        <f>INDEX('GCAM Crosswalk'!M$5:M$36,MATCH(B1108,'GCAM Crosswalk'!L$5:L$36,0))</f>
        <v>China</v>
      </c>
      <c r="D1108" t="s">
        <v>254</v>
      </c>
      <c r="E1108" t="str">
        <f>INDEX('GCAM Crosswalk'!J$5:J$111,MATCH(D1108,'GCAM Crosswalk'!I$5:I$111,0))</f>
        <v>Transportation</v>
      </c>
      <c r="F1108" t="s">
        <v>339</v>
      </c>
      <c r="G1108">
        <v>0.27437099999999998</v>
      </c>
      <c r="H1108">
        <v>0</v>
      </c>
      <c r="I1108">
        <v>0</v>
      </c>
      <c r="J1108" s="3">
        <v>1.2559E-4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409</v>
      </c>
    </row>
    <row r="1109" spans="1:21" x14ac:dyDescent="0.35">
      <c r="A1109" t="s">
        <v>407</v>
      </c>
      <c r="B1109" t="s">
        <v>27</v>
      </c>
      <c r="C1109" t="str">
        <f>INDEX('GCAM Crosswalk'!M$5:M$36,MATCH(B1109,'GCAM Crosswalk'!L$5:L$36,0))</f>
        <v>China</v>
      </c>
      <c r="D1109" t="s">
        <v>254</v>
      </c>
      <c r="E1109" t="str">
        <f>INDEX('GCAM Crosswalk'!J$5:J$111,MATCH(D1109,'GCAM Crosswalk'!I$5:I$111,0))</f>
        <v>Transportation</v>
      </c>
      <c r="F1109" t="s">
        <v>225</v>
      </c>
      <c r="G1109">
        <v>1.55792E-2</v>
      </c>
      <c r="H1109">
        <v>8.0214099999999997E-2</v>
      </c>
      <c r="I1109">
        <v>0.16006999999999999</v>
      </c>
      <c r="J1109">
        <v>0.234344</v>
      </c>
      <c r="K1109">
        <v>0.27094000000000001</v>
      </c>
      <c r="L1109">
        <v>0.32844946000000003</v>
      </c>
      <c r="M1109">
        <v>0.35966330000000002</v>
      </c>
      <c r="N1109">
        <v>0.35491114000000001</v>
      </c>
      <c r="O1109">
        <v>0.36052150999999999</v>
      </c>
      <c r="P1109">
        <v>0.38231340999999902</v>
      </c>
      <c r="Q1109">
        <v>0.41269489999999998</v>
      </c>
      <c r="R1109">
        <v>0</v>
      </c>
      <c r="S1109">
        <v>0</v>
      </c>
      <c r="T1109">
        <v>0</v>
      </c>
      <c r="U1109" t="s">
        <v>409</v>
      </c>
    </row>
    <row r="1110" spans="1:21" x14ac:dyDescent="0.35">
      <c r="A1110" t="s">
        <v>407</v>
      </c>
      <c r="B1110" t="s">
        <v>27</v>
      </c>
      <c r="C1110" t="str">
        <f>INDEX('GCAM Crosswalk'!M$5:M$36,MATCH(B1110,'GCAM Crosswalk'!L$5:L$36,0))</f>
        <v>China</v>
      </c>
      <c r="D1110" t="s">
        <v>254</v>
      </c>
      <c r="E1110" t="str">
        <f>INDEX('GCAM Crosswalk'!J$5:J$111,MATCH(D1110,'GCAM Crosswalk'!I$5:I$111,0))</f>
        <v>Transportation</v>
      </c>
      <c r="F1110" t="s">
        <v>410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1.6360099999999999E-2</v>
      </c>
      <c r="M1110">
        <v>7.5305300000000006E-2</v>
      </c>
      <c r="N1110">
        <v>0.17706243899999999</v>
      </c>
      <c r="O1110">
        <v>0.24470718</v>
      </c>
      <c r="P1110">
        <v>0.28420031000000001</v>
      </c>
      <c r="Q1110">
        <v>0.32088469999999902</v>
      </c>
      <c r="R1110">
        <v>0</v>
      </c>
      <c r="S1110">
        <v>0</v>
      </c>
      <c r="T1110">
        <v>0</v>
      </c>
      <c r="U1110" t="s">
        <v>409</v>
      </c>
    </row>
    <row r="1111" spans="1:21" x14ac:dyDescent="0.35">
      <c r="A1111" t="s">
        <v>407</v>
      </c>
      <c r="B1111" t="s">
        <v>27</v>
      </c>
      <c r="C1111" t="str">
        <f>INDEX('GCAM Crosswalk'!M$5:M$36,MATCH(B1111,'GCAM Crosswalk'!L$5:L$36,0))</f>
        <v>China</v>
      </c>
      <c r="D1111" t="s">
        <v>254</v>
      </c>
      <c r="E1111" t="str">
        <f>INDEX('GCAM Crosswalk'!J$5:J$111,MATCH(D1111,'GCAM Crosswalk'!I$5:I$111,0))</f>
        <v>Transportation</v>
      </c>
      <c r="F1111" t="s">
        <v>411</v>
      </c>
      <c r="G1111">
        <v>0.17365700000000001</v>
      </c>
      <c r="H1111">
        <v>0.96191799999999905</v>
      </c>
      <c r="I1111">
        <v>1.2117420000000001</v>
      </c>
      <c r="J1111">
        <v>1.646428</v>
      </c>
      <c r="K1111">
        <v>2.0247601</v>
      </c>
      <c r="L1111">
        <v>2.3660461000000002</v>
      </c>
      <c r="M1111">
        <v>2.5477289999999999</v>
      </c>
      <c r="N1111">
        <v>2.749323</v>
      </c>
      <c r="O1111">
        <v>2.9126319999999999</v>
      </c>
      <c r="P1111">
        <v>3.0833240000000002</v>
      </c>
      <c r="Q1111">
        <v>3.2443460000000002</v>
      </c>
      <c r="R1111">
        <v>0</v>
      </c>
      <c r="S1111">
        <v>0</v>
      </c>
      <c r="T1111">
        <v>0</v>
      </c>
      <c r="U1111" t="s">
        <v>409</v>
      </c>
    </row>
    <row r="1112" spans="1:21" x14ac:dyDescent="0.35">
      <c r="A1112" t="s">
        <v>407</v>
      </c>
      <c r="B1112" t="s">
        <v>27</v>
      </c>
      <c r="C1112" t="str">
        <f>INDEX('GCAM Crosswalk'!M$5:M$36,MATCH(B1112,'GCAM Crosswalk'!L$5:L$36,0))</f>
        <v>China</v>
      </c>
      <c r="D1112" t="s">
        <v>257</v>
      </c>
      <c r="E1112" t="str">
        <f>INDEX('GCAM Crosswalk'!J$5:J$111,MATCH(D1112,'GCAM Crosswalk'!I$5:I$111,0))</f>
        <v>Transportation</v>
      </c>
      <c r="F1112" t="s">
        <v>225</v>
      </c>
      <c r="G1112">
        <v>0</v>
      </c>
      <c r="H1112">
        <v>0</v>
      </c>
      <c r="I1112">
        <v>0</v>
      </c>
      <c r="J1112">
        <v>0</v>
      </c>
      <c r="K1112" s="3">
        <v>5.4107009999999997E-4</v>
      </c>
      <c r="L1112">
        <v>5.32179110949999E-3</v>
      </c>
      <c r="M1112">
        <v>2.3559862743299999E-2</v>
      </c>
      <c r="N1112">
        <v>7.7124926207199906E-2</v>
      </c>
      <c r="O1112">
        <v>0.14162193334088</v>
      </c>
      <c r="P1112">
        <v>0.209997249286</v>
      </c>
      <c r="Q1112">
        <v>0.28348874593999901</v>
      </c>
      <c r="R1112">
        <v>0</v>
      </c>
      <c r="S1112">
        <v>0</v>
      </c>
      <c r="T1112">
        <v>0</v>
      </c>
      <c r="U1112" t="s">
        <v>409</v>
      </c>
    </row>
    <row r="1113" spans="1:21" x14ac:dyDescent="0.35">
      <c r="A1113" t="s">
        <v>407</v>
      </c>
      <c r="B1113" t="s">
        <v>27</v>
      </c>
      <c r="C1113" t="str">
        <f>INDEX('GCAM Crosswalk'!M$5:M$36,MATCH(B1113,'GCAM Crosswalk'!L$5:L$36,0))</f>
        <v>China</v>
      </c>
      <c r="D1113" t="s">
        <v>257</v>
      </c>
      <c r="E1113" t="str">
        <f>INDEX('GCAM Crosswalk'!J$5:J$111,MATCH(D1113,'GCAM Crosswalk'!I$5:I$111,0))</f>
        <v>Transportation</v>
      </c>
      <c r="F1113" t="s">
        <v>408</v>
      </c>
      <c r="G1113">
        <v>0</v>
      </c>
      <c r="H1113" s="3">
        <v>4.3992500000000003E-6</v>
      </c>
      <c r="I1113" s="3">
        <v>2.00966E-5</v>
      </c>
      <c r="J1113" s="3">
        <v>4.8491700000000002E-5</v>
      </c>
      <c r="K1113" s="3">
        <v>6.2774799999999994E-5</v>
      </c>
      <c r="L1113" s="3">
        <v>8.7366799999999897E-5</v>
      </c>
      <c r="M1113" s="3">
        <v>1.117745E-4</v>
      </c>
      <c r="N1113" s="3">
        <v>1.4005444E-4</v>
      </c>
      <c r="O1113" s="3">
        <v>1.6261579999999999E-4</v>
      </c>
      <c r="P1113" s="3">
        <v>1.808802E-4</v>
      </c>
      <c r="Q1113" s="3">
        <v>1.9760059999999999E-4</v>
      </c>
      <c r="R1113">
        <v>0</v>
      </c>
      <c r="S1113">
        <v>0</v>
      </c>
      <c r="T1113">
        <v>0</v>
      </c>
      <c r="U1113" t="s">
        <v>409</v>
      </c>
    </row>
    <row r="1114" spans="1:21" x14ac:dyDescent="0.35">
      <c r="A1114" t="s">
        <v>407</v>
      </c>
      <c r="B1114" t="s">
        <v>27</v>
      </c>
      <c r="C1114" t="str">
        <f>INDEX('GCAM Crosswalk'!M$5:M$36,MATCH(B1114,'GCAM Crosswalk'!L$5:L$36,0))</f>
        <v>China</v>
      </c>
      <c r="D1114" t="s">
        <v>257</v>
      </c>
      <c r="E1114" t="str">
        <f>INDEX('GCAM Crosswalk'!J$5:J$111,MATCH(D1114,'GCAM Crosswalk'!I$5:I$111,0))</f>
        <v>Transportation</v>
      </c>
      <c r="F1114" t="s">
        <v>410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2.2375883000000001E-3</v>
      </c>
      <c r="M1114">
        <v>1.7196628540000002E-2</v>
      </c>
      <c r="N1114">
        <v>6.3004025699999994E-2</v>
      </c>
      <c r="O1114">
        <v>0.11312052263</v>
      </c>
      <c r="P1114">
        <v>0.15837628299999901</v>
      </c>
      <c r="Q1114">
        <v>0.19385071400000001</v>
      </c>
      <c r="R1114">
        <v>0</v>
      </c>
      <c r="S1114">
        <v>0</v>
      </c>
      <c r="T1114">
        <v>0</v>
      </c>
      <c r="U1114" t="s">
        <v>409</v>
      </c>
    </row>
    <row r="1115" spans="1:21" x14ac:dyDescent="0.35">
      <c r="A1115" t="s">
        <v>407</v>
      </c>
      <c r="B1115" t="s">
        <v>27</v>
      </c>
      <c r="C1115" t="str">
        <f>INDEX('GCAM Crosswalk'!M$5:M$36,MATCH(B1115,'GCAM Crosswalk'!L$5:L$36,0))</f>
        <v>China</v>
      </c>
      <c r="D1115" t="s">
        <v>257</v>
      </c>
      <c r="E1115" t="str">
        <f>INDEX('GCAM Crosswalk'!J$5:J$111,MATCH(D1115,'GCAM Crosswalk'!I$5:I$111,0))</f>
        <v>Transportation</v>
      </c>
      <c r="F1115" t="s">
        <v>411</v>
      </c>
      <c r="G1115">
        <v>0.38702530000000002</v>
      </c>
      <c r="H1115">
        <v>2.0334050000000001</v>
      </c>
      <c r="I1115">
        <v>2.886104</v>
      </c>
      <c r="J1115">
        <v>4.1224309999999997</v>
      </c>
      <c r="K1115">
        <v>5.2741388525000001</v>
      </c>
      <c r="L1115">
        <v>6.3881453681</v>
      </c>
      <c r="M1115">
        <v>7.2191526682999996</v>
      </c>
      <c r="N1115">
        <v>7.7687442918999903</v>
      </c>
      <c r="O1115">
        <v>8.1283994760000002</v>
      </c>
      <c r="P1115">
        <v>8.3015399359999993</v>
      </c>
      <c r="Q1115">
        <v>8.3921498589999999</v>
      </c>
      <c r="R1115">
        <v>0</v>
      </c>
      <c r="S1115">
        <v>0</v>
      </c>
      <c r="T1115">
        <v>0</v>
      </c>
      <c r="U1115" t="s">
        <v>409</v>
      </c>
    </row>
    <row r="1116" spans="1:21" x14ac:dyDescent="0.35">
      <c r="A1116" t="s">
        <v>407</v>
      </c>
      <c r="B1116" t="s">
        <v>27</v>
      </c>
      <c r="C1116" t="str">
        <f>INDEX('GCAM Crosswalk'!M$5:M$36,MATCH(B1116,'GCAM Crosswalk'!L$5:L$36,0))</f>
        <v>China</v>
      </c>
      <c r="D1116" t="s">
        <v>259</v>
      </c>
      <c r="E1116" t="str">
        <f>INDEX('GCAM Crosswalk'!J$5:J$111,MATCH(D1116,'GCAM Crosswalk'!I$5:I$111,0))</f>
        <v>Transportation</v>
      </c>
      <c r="F1116" t="s">
        <v>225</v>
      </c>
      <c r="G1116">
        <v>3.4415800000000001E-3</v>
      </c>
      <c r="H1116">
        <v>1.7719800000000001E-2</v>
      </c>
      <c r="I1116">
        <v>3.53604E-2</v>
      </c>
      <c r="J1116">
        <v>5.1767899999999999E-2</v>
      </c>
      <c r="K1116">
        <v>5.5083025999999903E-2</v>
      </c>
      <c r="L1116">
        <v>5.718082E-2</v>
      </c>
      <c r="M1116">
        <v>5.8386689999999998E-2</v>
      </c>
      <c r="N1116">
        <v>6.7057709999999895E-2</v>
      </c>
      <c r="O1116">
        <v>8.0490699999999998E-2</v>
      </c>
      <c r="P1116">
        <v>0.1108251</v>
      </c>
      <c r="Q1116">
        <v>0.1739745</v>
      </c>
      <c r="R1116">
        <v>0</v>
      </c>
      <c r="S1116">
        <v>0</v>
      </c>
      <c r="T1116">
        <v>0</v>
      </c>
      <c r="U1116" t="s">
        <v>409</v>
      </c>
    </row>
    <row r="1117" spans="1:21" x14ac:dyDescent="0.35">
      <c r="A1117" t="s">
        <v>407</v>
      </c>
      <c r="B1117" t="s">
        <v>27</v>
      </c>
      <c r="C1117" t="str">
        <f>INDEX('GCAM Crosswalk'!M$5:M$36,MATCH(B1117,'GCAM Crosswalk'!L$5:L$36,0))</f>
        <v>China</v>
      </c>
      <c r="D1117" t="s">
        <v>259</v>
      </c>
      <c r="E1117" t="str">
        <f>INDEX('GCAM Crosswalk'!J$5:J$111,MATCH(D1117,'GCAM Crosswalk'!I$5:I$111,0))</f>
        <v>Transportation</v>
      </c>
      <c r="F1117" t="s">
        <v>410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2.63342E-3</v>
      </c>
      <c r="O1117">
        <v>8.5382900000000005E-3</v>
      </c>
      <c r="P1117">
        <v>2.58753E-2</v>
      </c>
      <c r="Q1117">
        <v>6.9368899999999997E-2</v>
      </c>
      <c r="R1117">
        <v>0</v>
      </c>
      <c r="S1117">
        <v>0</v>
      </c>
      <c r="T1117">
        <v>0</v>
      </c>
      <c r="U1117" t="s">
        <v>409</v>
      </c>
    </row>
    <row r="1118" spans="1:21" x14ac:dyDescent="0.35">
      <c r="A1118" t="s">
        <v>407</v>
      </c>
      <c r="B1118" t="s">
        <v>27</v>
      </c>
      <c r="C1118" t="str">
        <f>INDEX('GCAM Crosswalk'!M$5:M$36,MATCH(B1118,'GCAM Crosswalk'!L$5:L$36,0))</f>
        <v>China</v>
      </c>
      <c r="D1118" t="s">
        <v>259</v>
      </c>
      <c r="E1118" t="str">
        <f>INDEX('GCAM Crosswalk'!J$5:J$111,MATCH(D1118,'GCAM Crosswalk'!I$5:I$111,0))</f>
        <v>Transportation</v>
      </c>
      <c r="F1118" t="s">
        <v>411</v>
      </c>
      <c r="G1118">
        <v>5.2546799999999998E-2</v>
      </c>
      <c r="H1118">
        <v>0.4106533</v>
      </c>
      <c r="I1118">
        <v>0.66161599999999998</v>
      </c>
      <c r="J1118">
        <v>1.0139039999999999</v>
      </c>
      <c r="K1118">
        <v>1.4515899999999999</v>
      </c>
      <c r="L1118">
        <v>1.957338</v>
      </c>
      <c r="M1118">
        <v>2.317402</v>
      </c>
      <c r="N1118">
        <v>2.5485549999999999</v>
      </c>
      <c r="O1118">
        <v>2.8124509999999998</v>
      </c>
      <c r="P1118">
        <v>2.970993</v>
      </c>
      <c r="Q1118">
        <v>3.011965</v>
      </c>
      <c r="R1118">
        <v>0</v>
      </c>
      <c r="S1118">
        <v>0</v>
      </c>
      <c r="T1118">
        <v>0</v>
      </c>
      <c r="U1118" t="s">
        <v>409</v>
      </c>
    </row>
    <row r="1119" spans="1:21" x14ac:dyDescent="0.35">
      <c r="A1119" t="s">
        <v>407</v>
      </c>
      <c r="B1119" t="s">
        <v>27</v>
      </c>
      <c r="C1119" t="str">
        <f>INDEX('GCAM Crosswalk'!M$5:M$36,MATCH(B1119,'GCAM Crosswalk'!L$5:L$36,0))</f>
        <v>China</v>
      </c>
      <c r="D1119" t="s">
        <v>261</v>
      </c>
      <c r="E1119" t="str">
        <f>INDEX('GCAM Crosswalk'!J$5:J$111,MATCH(D1119,'GCAM Crosswalk'!I$5:I$111,0))</f>
        <v>Transportation</v>
      </c>
      <c r="F1119" t="s">
        <v>225</v>
      </c>
      <c r="G1119">
        <v>0</v>
      </c>
      <c r="H1119">
        <v>0</v>
      </c>
      <c r="I1119">
        <v>0</v>
      </c>
      <c r="J1119">
        <v>0</v>
      </c>
      <c r="K1119">
        <v>5.2140899999999997E-2</v>
      </c>
      <c r="L1119">
        <v>0.13900879999999999</v>
      </c>
      <c r="M1119">
        <v>0.23122570000000001</v>
      </c>
      <c r="N1119">
        <v>0.27816429999999998</v>
      </c>
      <c r="O1119">
        <v>0.28718379999999999</v>
      </c>
      <c r="P1119">
        <v>0.29009679999999999</v>
      </c>
      <c r="Q1119">
        <v>0.28889109999999901</v>
      </c>
      <c r="R1119">
        <v>0</v>
      </c>
      <c r="S1119">
        <v>0</v>
      </c>
      <c r="T1119">
        <v>0</v>
      </c>
      <c r="U1119" t="s">
        <v>409</v>
      </c>
    </row>
    <row r="1120" spans="1:21" x14ac:dyDescent="0.35">
      <c r="A1120" t="s">
        <v>407</v>
      </c>
      <c r="B1120" t="s">
        <v>27</v>
      </c>
      <c r="C1120" t="str">
        <f>INDEX('GCAM Crosswalk'!M$5:M$36,MATCH(B1120,'GCAM Crosswalk'!L$5:L$36,0))</f>
        <v>China</v>
      </c>
      <c r="D1120" t="s">
        <v>261</v>
      </c>
      <c r="E1120" t="str">
        <f>INDEX('GCAM Crosswalk'!J$5:J$111,MATCH(D1120,'GCAM Crosswalk'!I$5:I$111,0))</f>
        <v>Transportation</v>
      </c>
      <c r="F1120" t="s">
        <v>408</v>
      </c>
      <c r="G1120">
        <v>0</v>
      </c>
      <c r="H1120">
        <v>4.8075399999999997E-2</v>
      </c>
      <c r="I1120">
        <v>0.22081899999999999</v>
      </c>
      <c r="J1120">
        <v>0.53294900000000001</v>
      </c>
      <c r="K1120">
        <v>0.59587699999999999</v>
      </c>
      <c r="L1120">
        <v>0.56905399999999995</v>
      </c>
      <c r="M1120">
        <v>0.4299829</v>
      </c>
      <c r="N1120">
        <v>0.38274520000000001</v>
      </c>
      <c r="O1120">
        <v>0.36023820000000001</v>
      </c>
      <c r="P1120">
        <v>0.3278797</v>
      </c>
      <c r="Q1120">
        <v>0.29480529999999999</v>
      </c>
      <c r="R1120">
        <v>0</v>
      </c>
      <c r="S1120">
        <v>0</v>
      </c>
      <c r="T1120">
        <v>0</v>
      </c>
      <c r="U1120" t="s">
        <v>409</v>
      </c>
    </row>
    <row r="1121" spans="1:21" x14ac:dyDescent="0.35">
      <c r="A1121" t="s">
        <v>407</v>
      </c>
      <c r="B1121" t="s">
        <v>27</v>
      </c>
      <c r="C1121" t="str">
        <f>INDEX('GCAM Crosswalk'!M$5:M$36,MATCH(B1121,'GCAM Crosswalk'!L$5:L$36,0))</f>
        <v>China</v>
      </c>
      <c r="D1121" t="s">
        <v>261</v>
      </c>
      <c r="E1121" t="str">
        <f>INDEX('GCAM Crosswalk'!J$5:J$111,MATCH(D1121,'GCAM Crosswalk'!I$5:I$111,0))</f>
        <v>Transportation</v>
      </c>
      <c r="F1121" t="s">
        <v>410</v>
      </c>
      <c r="G1121">
        <v>0</v>
      </c>
      <c r="H1121">
        <v>0</v>
      </c>
      <c r="I1121">
        <v>0</v>
      </c>
      <c r="J1121">
        <v>0</v>
      </c>
      <c r="K1121">
        <v>0</v>
      </c>
      <c r="L1121" s="3">
        <v>4.2033999999999998E-5</v>
      </c>
      <c r="M1121" s="3">
        <v>2.5823699999999997E-4</v>
      </c>
      <c r="N1121" s="3">
        <v>8.1987640000000001E-4</v>
      </c>
      <c r="O1121">
        <v>1.442264E-3</v>
      </c>
      <c r="P1121">
        <v>1.872608E-3</v>
      </c>
      <c r="Q1121">
        <v>1.9543540000000002E-3</v>
      </c>
      <c r="R1121">
        <v>0</v>
      </c>
      <c r="S1121">
        <v>0</v>
      </c>
      <c r="T1121">
        <v>0</v>
      </c>
      <c r="U1121" t="s">
        <v>409</v>
      </c>
    </row>
    <row r="1122" spans="1:21" x14ac:dyDescent="0.35">
      <c r="A1122" t="s">
        <v>407</v>
      </c>
      <c r="B1122" t="s">
        <v>27</v>
      </c>
      <c r="C1122" t="str">
        <f>INDEX('GCAM Crosswalk'!M$5:M$36,MATCH(B1122,'GCAM Crosswalk'!L$5:L$36,0))</f>
        <v>China</v>
      </c>
      <c r="D1122" t="s">
        <v>261</v>
      </c>
      <c r="E1122" t="str">
        <f>INDEX('GCAM Crosswalk'!J$5:J$111,MATCH(D1122,'GCAM Crosswalk'!I$5:I$111,0))</f>
        <v>Transportation</v>
      </c>
      <c r="F1122" t="s">
        <v>411</v>
      </c>
      <c r="G1122">
        <v>0.19185199999999999</v>
      </c>
      <c r="H1122">
        <v>1.0259799999999999</v>
      </c>
      <c r="I1122">
        <v>1.45834</v>
      </c>
      <c r="J1122">
        <v>2.08521</v>
      </c>
      <c r="K1122">
        <v>2.3768227099999999</v>
      </c>
      <c r="L1122">
        <v>2.3227605100000002</v>
      </c>
      <c r="M1122">
        <v>1.93846893</v>
      </c>
      <c r="N1122">
        <v>1.69042592</v>
      </c>
      <c r="O1122">
        <v>1.61348863</v>
      </c>
      <c r="P1122">
        <v>1.4961437</v>
      </c>
      <c r="Q1122">
        <v>1.3704297000000001</v>
      </c>
      <c r="R1122">
        <v>0</v>
      </c>
      <c r="S1122">
        <v>0</v>
      </c>
      <c r="T1122">
        <v>0</v>
      </c>
      <c r="U1122" t="s">
        <v>409</v>
      </c>
    </row>
    <row r="1123" spans="1:21" x14ac:dyDescent="0.35">
      <c r="A1123" t="s">
        <v>407</v>
      </c>
      <c r="B1123" t="s">
        <v>27</v>
      </c>
      <c r="C1123" t="str">
        <f>INDEX('GCAM Crosswalk'!M$5:M$36,MATCH(B1123,'GCAM Crosswalk'!L$5:L$36,0))</f>
        <v>China</v>
      </c>
      <c r="D1123" t="s">
        <v>327</v>
      </c>
      <c r="E1123" t="str">
        <f>INDEX('GCAM Crosswalk'!J$5:J$111,MATCH(D1123,'GCAM Crosswalk'!I$5:I$111,0))</f>
        <v>Transportation</v>
      </c>
      <c r="F1123" t="s">
        <v>225</v>
      </c>
      <c r="G1123">
        <v>3.5814399872000002E-3</v>
      </c>
      <c r="H1123">
        <v>1.8440099947000001E-2</v>
      </c>
      <c r="I1123">
        <v>3.6797799892000001E-2</v>
      </c>
      <c r="J1123">
        <v>5.3872299849999999E-2</v>
      </c>
      <c r="K1123">
        <v>2.6944200000000001E-2</v>
      </c>
      <c r="L1123">
        <v>7.9381999999999994E-2</v>
      </c>
      <c r="M1123">
        <v>0.13791835999999999</v>
      </c>
      <c r="N1123">
        <v>0.13520326999999999</v>
      </c>
      <c r="O1123">
        <v>0.11925402</v>
      </c>
      <c r="P1123">
        <v>0.114723767999999</v>
      </c>
      <c r="Q1123">
        <v>0.105056</v>
      </c>
      <c r="R1123">
        <v>0</v>
      </c>
      <c r="S1123">
        <v>0</v>
      </c>
      <c r="T1123">
        <v>0</v>
      </c>
      <c r="U1123" t="s">
        <v>409</v>
      </c>
    </row>
    <row r="1124" spans="1:21" x14ac:dyDescent="0.35">
      <c r="A1124" t="s">
        <v>407</v>
      </c>
      <c r="B1124" t="s">
        <v>27</v>
      </c>
      <c r="C1124" t="str">
        <f>INDEX('GCAM Crosswalk'!M$5:M$36,MATCH(B1124,'GCAM Crosswalk'!L$5:L$36,0))</f>
        <v>China</v>
      </c>
      <c r="D1124" t="s">
        <v>327</v>
      </c>
      <c r="E1124" t="str">
        <f>INDEX('GCAM Crosswalk'!J$5:J$111,MATCH(D1124,'GCAM Crosswalk'!I$5:I$111,0))</f>
        <v>Transportation</v>
      </c>
      <c r="F1124" t="s">
        <v>411</v>
      </c>
      <c r="G1124">
        <v>0.103883</v>
      </c>
      <c r="H1124">
        <v>0.50941999999999998</v>
      </c>
      <c r="I1124">
        <v>0.71875</v>
      </c>
      <c r="J1124">
        <v>1.0222800000000001</v>
      </c>
      <c r="K1124">
        <v>0.67540100000000003</v>
      </c>
      <c r="L1124">
        <v>0.26459700000000003</v>
      </c>
      <c r="M1124">
        <v>0.19323399999999999</v>
      </c>
      <c r="N1124">
        <v>0.136772</v>
      </c>
      <c r="O1124">
        <v>9.7188399999999994E-2</v>
      </c>
      <c r="P1124">
        <v>8.0500299999999997E-2</v>
      </c>
      <c r="Q1124">
        <v>6.5167100000000006E-2</v>
      </c>
      <c r="R1124">
        <v>0</v>
      </c>
      <c r="S1124">
        <v>0</v>
      </c>
      <c r="T1124">
        <v>0</v>
      </c>
      <c r="U1124" t="s">
        <v>409</v>
      </c>
    </row>
    <row r="1125" spans="1:21" x14ac:dyDescent="0.35">
      <c r="A1125" t="s">
        <v>407</v>
      </c>
      <c r="B1125" t="s">
        <v>27</v>
      </c>
      <c r="C1125" t="str">
        <f>INDEX('GCAM Crosswalk'!M$5:M$36,MATCH(B1125,'GCAM Crosswalk'!L$5:L$36,0))</f>
        <v>China</v>
      </c>
      <c r="D1125" t="s">
        <v>265</v>
      </c>
      <c r="E1125" t="str">
        <f>INDEX('GCAM Crosswalk'!J$5:J$111,MATCH(D1125,'GCAM Crosswalk'!I$5:I$111,0))</f>
        <v>Transportation</v>
      </c>
      <c r="F1125" t="s">
        <v>225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5.3858300000000003E-3</v>
      </c>
      <c r="M1125">
        <v>0.14183636999999999</v>
      </c>
      <c r="N1125">
        <v>0.22710086199999999</v>
      </c>
      <c r="O1125">
        <v>0.266492961999999</v>
      </c>
      <c r="P1125">
        <v>0.29045173699999999</v>
      </c>
      <c r="Q1125">
        <v>0.29771484999999998</v>
      </c>
      <c r="R1125">
        <v>0</v>
      </c>
      <c r="S1125">
        <v>0</v>
      </c>
      <c r="T1125">
        <v>0</v>
      </c>
      <c r="U1125" t="s">
        <v>409</v>
      </c>
    </row>
    <row r="1126" spans="1:21" x14ac:dyDescent="0.35">
      <c r="A1126" t="s">
        <v>407</v>
      </c>
      <c r="B1126" t="s">
        <v>27</v>
      </c>
      <c r="C1126" t="str">
        <f>INDEX('GCAM Crosswalk'!M$5:M$36,MATCH(B1126,'GCAM Crosswalk'!L$5:L$36,0))</f>
        <v>China</v>
      </c>
      <c r="D1126" t="s">
        <v>265</v>
      </c>
      <c r="E1126" t="str">
        <f>INDEX('GCAM Crosswalk'!J$5:J$111,MATCH(D1126,'GCAM Crosswalk'!I$5:I$111,0))</f>
        <v>Transportation</v>
      </c>
      <c r="F1126" t="s">
        <v>408</v>
      </c>
      <c r="G1126">
        <v>0</v>
      </c>
      <c r="H1126">
        <v>1.3447539999999999E-2</v>
      </c>
      <c r="I1126">
        <v>6.1767199999999897E-2</v>
      </c>
      <c r="J1126">
        <v>0.149075599999999</v>
      </c>
      <c r="K1126">
        <v>0.12634392</v>
      </c>
      <c r="L1126">
        <v>9.4043089999999996E-2</v>
      </c>
      <c r="M1126">
        <v>7.2554209999999994E-2</v>
      </c>
      <c r="N1126">
        <v>4.8041449999999999E-2</v>
      </c>
      <c r="O1126">
        <v>2.5816230999999999E-2</v>
      </c>
      <c r="P1126">
        <v>1.97728589999999E-2</v>
      </c>
      <c r="Q1126">
        <v>1.448381E-2</v>
      </c>
      <c r="R1126">
        <v>0</v>
      </c>
      <c r="S1126">
        <v>0</v>
      </c>
      <c r="T1126">
        <v>0</v>
      </c>
      <c r="U1126" t="s">
        <v>409</v>
      </c>
    </row>
    <row r="1127" spans="1:21" x14ac:dyDescent="0.35">
      <c r="A1127" t="s">
        <v>407</v>
      </c>
      <c r="B1127" t="s">
        <v>27</v>
      </c>
      <c r="C1127" t="str">
        <f>INDEX('GCAM Crosswalk'!M$5:M$36,MATCH(B1127,'GCAM Crosswalk'!L$5:L$36,0))</f>
        <v>China</v>
      </c>
      <c r="D1127" t="s">
        <v>265</v>
      </c>
      <c r="E1127" t="str">
        <f>INDEX('GCAM Crosswalk'!J$5:J$111,MATCH(D1127,'GCAM Crosswalk'!I$5:I$111,0))</f>
        <v>Transportation</v>
      </c>
      <c r="F1127" t="s">
        <v>410</v>
      </c>
      <c r="G1127">
        <v>0</v>
      </c>
      <c r="H1127">
        <v>0</v>
      </c>
      <c r="I1127">
        <v>0</v>
      </c>
      <c r="J1127">
        <v>0</v>
      </c>
      <c r="K1127">
        <v>0</v>
      </c>
      <c r="L1127" s="3">
        <v>1.5252339299999999E-5</v>
      </c>
      <c r="M1127" s="3">
        <v>5.800051246E-4</v>
      </c>
      <c r="N1127" s="3">
        <v>7.4494516619999995E-4</v>
      </c>
      <c r="O1127" s="3">
        <v>7.6272775729999901E-4</v>
      </c>
      <c r="P1127" s="3">
        <v>7.1608892475000002E-4</v>
      </c>
      <c r="Q1127" s="3">
        <v>6.3581186100000004E-4</v>
      </c>
      <c r="R1127">
        <v>0</v>
      </c>
      <c r="S1127">
        <v>0</v>
      </c>
      <c r="T1127">
        <v>0</v>
      </c>
      <c r="U1127" t="s">
        <v>409</v>
      </c>
    </row>
    <row r="1128" spans="1:21" x14ac:dyDescent="0.35">
      <c r="A1128" t="s">
        <v>407</v>
      </c>
      <c r="B1128" t="s">
        <v>27</v>
      </c>
      <c r="C1128" t="str">
        <f>INDEX('GCAM Crosswalk'!M$5:M$36,MATCH(B1128,'GCAM Crosswalk'!L$5:L$36,0))</f>
        <v>China</v>
      </c>
      <c r="D1128" t="s">
        <v>265</v>
      </c>
      <c r="E1128" t="str">
        <f>INDEX('GCAM Crosswalk'!J$5:J$111,MATCH(D1128,'GCAM Crosswalk'!I$5:I$111,0))</f>
        <v>Transportation</v>
      </c>
      <c r="F1128" t="s">
        <v>411</v>
      </c>
      <c r="G1128">
        <v>0.13376589999999999</v>
      </c>
      <c r="H1128">
        <v>0.67580899999999999</v>
      </c>
      <c r="I1128">
        <v>0.95601999999999998</v>
      </c>
      <c r="J1128">
        <v>1.362311</v>
      </c>
      <c r="K1128">
        <v>1.1409682129999901</v>
      </c>
      <c r="L1128">
        <v>0.85607909400000004</v>
      </c>
      <c r="M1128">
        <v>0.69883867200000005</v>
      </c>
      <c r="N1128">
        <v>0.49249831669999899</v>
      </c>
      <c r="O1128">
        <v>0.29726482389999997</v>
      </c>
      <c r="P1128">
        <v>0.23914885599999899</v>
      </c>
      <c r="Q1128">
        <v>0.18476234799999999</v>
      </c>
      <c r="R1128">
        <v>0</v>
      </c>
      <c r="S1128">
        <v>0</v>
      </c>
      <c r="T1128">
        <v>0</v>
      </c>
      <c r="U1128" t="s">
        <v>409</v>
      </c>
    </row>
    <row r="1129" spans="1:21" x14ac:dyDescent="0.35">
      <c r="A1129" t="s">
        <v>407</v>
      </c>
      <c r="B1129" t="s">
        <v>27</v>
      </c>
      <c r="C1129" t="str">
        <f>INDEX('GCAM Crosswalk'!M$5:M$36,MATCH(B1129,'GCAM Crosswalk'!L$5:L$36,0))</f>
        <v>China</v>
      </c>
      <c r="D1129" t="s">
        <v>267</v>
      </c>
      <c r="E1129" t="str">
        <f>INDEX('GCAM Crosswalk'!J$5:J$111,MATCH(D1129,'GCAM Crosswalk'!I$5:I$111,0))</f>
        <v>International Shipping</v>
      </c>
      <c r="F1129" t="s">
        <v>225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3">
        <v>2.3441499999999999E-5</v>
      </c>
      <c r="O1129" s="3">
        <v>6.5108200000000001E-5</v>
      </c>
      <c r="P1129" s="3">
        <v>1.88653E-4</v>
      </c>
      <c r="Q1129" s="3">
        <v>4.6445299999999998E-4</v>
      </c>
      <c r="R1129">
        <v>0</v>
      </c>
      <c r="S1129">
        <v>0</v>
      </c>
      <c r="T1129">
        <v>0</v>
      </c>
      <c r="U1129" t="s">
        <v>409</v>
      </c>
    </row>
    <row r="1130" spans="1:21" x14ac:dyDescent="0.35">
      <c r="A1130" t="s">
        <v>407</v>
      </c>
      <c r="B1130" t="s">
        <v>27</v>
      </c>
      <c r="C1130" t="str">
        <f>INDEX('GCAM Crosswalk'!M$5:M$36,MATCH(B1130,'GCAM Crosswalk'!L$5:L$36,0))</f>
        <v>China</v>
      </c>
      <c r="D1130" t="s">
        <v>267</v>
      </c>
      <c r="E1130" t="str">
        <f>INDEX('GCAM Crosswalk'!J$5:J$111,MATCH(D1130,'GCAM Crosswalk'!I$5:I$111,0))</f>
        <v>International Shipping</v>
      </c>
      <c r="F1130" t="s">
        <v>410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3">
        <v>2.5078399999999999E-4</v>
      </c>
      <c r="O1130" s="3">
        <v>8.7764600000000005E-4</v>
      </c>
      <c r="P1130">
        <v>3.3168300000000002E-3</v>
      </c>
      <c r="Q1130">
        <v>1.0452700000000001E-2</v>
      </c>
      <c r="R1130">
        <v>0</v>
      </c>
      <c r="S1130">
        <v>0</v>
      </c>
      <c r="T1130">
        <v>0</v>
      </c>
      <c r="U1130" t="s">
        <v>409</v>
      </c>
    </row>
    <row r="1131" spans="1:21" x14ac:dyDescent="0.35">
      <c r="A1131" t="s">
        <v>407</v>
      </c>
      <c r="B1131" t="s">
        <v>27</v>
      </c>
      <c r="C1131" t="str">
        <f>INDEX('GCAM Crosswalk'!M$5:M$36,MATCH(B1131,'GCAM Crosswalk'!L$5:L$36,0))</f>
        <v>China</v>
      </c>
      <c r="D1131" t="s">
        <v>267</v>
      </c>
      <c r="E1131" t="str">
        <f>INDEX('GCAM Crosswalk'!J$5:J$111,MATCH(D1131,'GCAM Crosswalk'!I$5:I$111,0))</f>
        <v>International Shipping</v>
      </c>
      <c r="F1131" t="s">
        <v>411</v>
      </c>
      <c r="G1131">
        <v>0.18953400000000001</v>
      </c>
      <c r="H1131">
        <v>0.65096799999999999</v>
      </c>
      <c r="I1131">
        <v>1.3253600000000001</v>
      </c>
      <c r="J1131">
        <v>1.1684699999999999</v>
      </c>
      <c r="K1131">
        <v>1.2977521999999999</v>
      </c>
      <c r="L1131">
        <v>1.394204</v>
      </c>
      <c r="M1131">
        <v>1.4246479999999999</v>
      </c>
      <c r="N1131">
        <v>1.4700249999999999</v>
      </c>
      <c r="O1131">
        <v>1.517039</v>
      </c>
      <c r="P1131">
        <v>1.5632950000000001</v>
      </c>
      <c r="Q1131">
        <v>1.603418</v>
      </c>
      <c r="R1131">
        <v>0</v>
      </c>
      <c r="S1131">
        <v>0</v>
      </c>
      <c r="T1131">
        <v>0</v>
      </c>
      <c r="U1131" t="s">
        <v>409</v>
      </c>
    </row>
    <row r="1132" spans="1:21" x14ac:dyDescent="0.35">
      <c r="A1132" t="s">
        <v>407</v>
      </c>
      <c r="B1132" t="s">
        <v>28</v>
      </c>
      <c r="C1132" t="str">
        <f>INDEX('GCAM Crosswalk'!M$5:M$36,MATCH(B1132,'GCAM Crosswalk'!L$5:L$36,0))</f>
        <v>Colombia</v>
      </c>
      <c r="D1132" t="s">
        <v>291</v>
      </c>
      <c r="E1132" t="str">
        <f>INDEX('GCAM Crosswalk'!J$5:J$111,MATCH(D1132,'GCAM Crosswalk'!I$5:I$111,0))</f>
        <v>Industry</v>
      </c>
      <c r="F1132" t="s">
        <v>408</v>
      </c>
      <c r="G1132">
        <v>3.9225199999999997E-3</v>
      </c>
      <c r="H1132">
        <v>7.8739099999999996E-3</v>
      </c>
      <c r="I1132">
        <v>1.07492E-2</v>
      </c>
      <c r="J1132">
        <v>6.3630500000000003E-3</v>
      </c>
      <c r="K1132">
        <v>8.4794299999999996E-3</v>
      </c>
      <c r="L1132">
        <v>1.01076733699999E-2</v>
      </c>
      <c r="M1132">
        <v>1.13143358E-2</v>
      </c>
      <c r="N1132">
        <v>1.2052048649999999E-2</v>
      </c>
      <c r="O1132">
        <v>1.2467816899999999E-2</v>
      </c>
      <c r="P1132">
        <v>1.3012719819999999E-2</v>
      </c>
      <c r="Q1132">
        <v>1.3414973079999899E-2</v>
      </c>
      <c r="R1132">
        <v>0</v>
      </c>
      <c r="S1132">
        <v>0</v>
      </c>
      <c r="T1132">
        <v>0</v>
      </c>
      <c r="U1132" t="s">
        <v>409</v>
      </c>
    </row>
    <row r="1133" spans="1:21" x14ac:dyDescent="0.35">
      <c r="A1133" t="s">
        <v>407</v>
      </c>
      <c r="B1133" t="s">
        <v>28</v>
      </c>
      <c r="C1133" t="str">
        <f>INDEX('GCAM Crosswalk'!M$5:M$36,MATCH(B1133,'GCAM Crosswalk'!L$5:L$36,0))</f>
        <v>Colombia</v>
      </c>
      <c r="D1133" t="s">
        <v>291</v>
      </c>
      <c r="E1133" t="str">
        <f>INDEX('GCAM Crosswalk'!J$5:J$111,MATCH(D1133,'GCAM Crosswalk'!I$5:I$111,0))</f>
        <v>Industry</v>
      </c>
      <c r="F1133" t="s">
        <v>410</v>
      </c>
      <c r="G1133">
        <v>0</v>
      </c>
      <c r="H1133">
        <v>0</v>
      </c>
      <c r="I1133">
        <v>0</v>
      </c>
      <c r="J1133">
        <v>0</v>
      </c>
      <c r="K1133">
        <v>0</v>
      </c>
      <c r="L1133" s="3">
        <v>2.42282E-5</v>
      </c>
      <c r="M1133" s="3">
        <v>1.52779E-4</v>
      </c>
      <c r="N1133" s="3">
        <v>4.3376310000000002E-4</v>
      </c>
      <c r="O1133" s="3">
        <v>8.4891929999999995E-4</v>
      </c>
      <c r="P1133">
        <v>1.3033518E-3</v>
      </c>
      <c r="Q1133">
        <v>1.7455519699999999E-3</v>
      </c>
      <c r="R1133">
        <v>0</v>
      </c>
      <c r="S1133">
        <v>0</v>
      </c>
      <c r="T1133">
        <v>0</v>
      </c>
      <c r="U1133" t="s">
        <v>409</v>
      </c>
    </row>
    <row r="1134" spans="1:21" x14ac:dyDescent="0.35">
      <c r="A1134" t="s">
        <v>407</v>
      </c>
      <c r="B1134" t="s">
        <v>28</v>
      </c>
      <c r="C1134" t="str">
        <f>INDEX('GCAM Crosswalk'!M$5:M$36,MATCH(B1134,'GCAM Crosswalk'!L$5:L$36,0))</f>
        <v>Colombia</v>
      </c>
      <c r="D1134" t="s">
        <v>349</v>
      </c>
      <c r="E1134" t="str">
        <f>INDEX('GCAM Crosswalk'!J$5:J$111,MATCH(D1134,'GCAM Crosswalk'!I$5:I$111,0))</f>
        <v>Agriculture</v>
      </c>
      <c r="F1134" t="s">
        <v>318</v>
      </c>
      <c r="G1134">
        <v>4.2111299999999997E-2</v>
      </c>
      <c r="H1134">
        <v>3.6501899999999997E-2</v>
      </c>
      <c r="I1134">
        <v>2.6078799999999999E-2</v>
      </c>
      <c r="J1134">
        <v>1.78741E-2</v>
      </c>
      <c r="K1134">
        <v>1.983035E-2</v>
      </c>
      <c r="L1134">
        <v>2.0742739999999999E-2</v>
      </c>
      <c r="M1134">
        <v>2.1070329999999901E-2</v>
      </c>
      <c r="N1134">
        <v>2.1081982999999999E-2</v>
      </c>
      <c r="O1134">
        <v>2.0810969999999901E-2</v>
      </c>
      <c r="P1134">
        <v>2.027793E-2</v>
      </c>
      <c r="Q1134">
        <v>1.9657669999999999E-2</v>
      </c>
      <c r="R1134">
        <v>0</v>
      </c>
      <c r="S1134">
        <v>0</v>
      </c>
      <c r="T1134">
        <v>0</v>
      </c>
      <c r="U1134" t="s">
        <v>409</v>
      </c>
    </row>
    <row r="1135" spans="1:21" x14ac:dyDescent="0.35">
      <c r="A1135" t="s">
        <v>407</v>
      </c>
      <c r="B1135" t="s">
        <v>28</v>
      </c>
      <c r="C1135" t="str">
        <f>INDEX('GCAM Crosswalk'!M$5:M$36,MATCH(B1135,'GCAM Crosswalk'!L$5:L$36,0))</f>
        <v>Colombia</v>
      </c>
      <c r="D1135" t="s">
        <v>349</v>
      </c>
      <c r="E1135" t="str">
        <f>INDEX('GCAM Crosswalk'!J$5:J$111,MATCH(D1135,'GCAM Crosswalk'!I$5:I$111,0))</f>
        <v>Agriculture</v>
      </c>
      <c r="F1135" t="s">
        <v>225</v>
      </c>
      <c r="G1135">
        <v>2.4279100000000001E-3</v>
      </c>
      <c r="H1135">
        <v>3.1814E-3</v>
      </c>
      <c r="I1135">
        <v>6.3626999999999998E-3</v>
      </c>
      <c r="J1135">
        <v>2.13489E-3</v>
      </c>
      <c r="K1135">
        <v>2.053334E-3</v>
      </c>
      <c r="L1135">
        <v>2.037975E-3</v>
      </c>
      <c r="M1135">
        <v>2.205481E-3</v>
      </c>
      <c r="N1135">
        <v>2.5043575999999998E-3</v>
      </c>
      <c r="O1135">
        <v>2.8223659999999898E-3</v>
      </c>
      <c r="P1135">
        <v>3.1891279999999998E-3</v>
      </c>
      <c r="Q1135">
        <v>3.5404019999999998E-3</v>
      </c>
      <c r="R1135">
        <v>0</v>
      </c>
      <c r="S1135">
        <v>0</v>
      </c>
      <c r="T1135">
        <v>0</v>
      </c>
      <c r="U1135" t="s">
        <v>409</v>
      </c>
    </row>
    <row r="1136" spans="1:21" x14ac:dyDescent="0.35">
      <c r="A1136" t="s">
        <v>407</v>
      </c>
      <c r="B1136" t="s">
        <v>28</v>
      </c>
      <c r="C1136" t="str">
        <f>INDEX('GCAM Crosswalk'!M$5:M$36,MATCH(B1136,'GCAM Crosswalk'!L$5:L$36,0))</f>
        <v>Colombia</v>
      </c>
      <c r="D1136" t="s">
        <v>349</v>
      </c>
      <c r="E1136" t="str">
        <f>INDEX('GCAM Crosswalk'!J$5:J$111,MATCH(D1136,'GCAM Crosswalk'!I$5:I$111,0))</f>
        <v>Agriculture</v>
      </c>
      <c r="F1136" t="s">
        <v>411</v>
      </c>
      <c r="G1136">
        <v>1.176264E-2</v>
      </c>
      <c r="H1136">
        <v>1.77486E-2</v>
      </c>
      <c r="I1136">
        <v>3.7046099999999998E-2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409</v>
      </c>
    </row>
    <row r="1137" spans="1:21" x14ac:dyDescent="0.35">
      <c r="A1137" t="s">
        <v>407</v>
      </c>
      <c r="B1137" t="s">
        <v>28</v>
      </c>
      <c r="C1137" t="str">
        <f>INDEX('GCAM Crosswalk'!M$5:M$36,MATCH(B1137,'GCAM Crosswalk'!L$5:L$36,0))</f>
        <v>Colombia</v>
      </c>
      <c r="D1137" t="s">
        <v>269</v>
      </c>
      <c r="E1137" t="str">
        <f>INDEX('GCAM Crosswalk'!J$5:J$111,MATCH(D1137,'GCAM Crosswalk'!I$5:I$111,0))</f>
        <v>Industry</v>
      </c>
      <c r="F1137" t="s">
        <v>225</v>
      </c>
      <c r="G1137">
        <v>3.3299599999999999E-3</v>
      </c>
      <c r="H1137">
        <v>5.0796699999999997E-3</v>
      </c>
      <c r="I1137">
        <v>5.1021800000000004E-3</v>
      </c>
      <c r="J1137">
        <v>5.1021800000000004E-3</v>
      </c>
      <c r="K1137">
        <v>5.4579800000000003E-3</v>
      </c>
      <c r="L1137">
        <v>6.365913E-3</v>
      </c>
      <c r="M1137">
        <v>7.1335929999999997E-3</v>
      </c>
      <c r="N1137">
        <v>7.9781720000000004E-3</v>
      </c>
      <c r="O1137">
        <v>8.6837140000000004E-3</v>
      </c>
      <c r="P1137">
        <v>9.1060084000000006E-3</v>
      </c>
      <c r="Q1137">
        <v>9.3366075999999996E-3</v>
      </c>
      <c r="R1137">
        <v>0</v>
      </c>
      <c r="S1137">
        <v>0</v>
      </c>
      <c r="T1137">
        <v>0</v>
      </c>
      <c r="U1137" t="s">
        <v>409</v>
      </c>
    </row>
    <row r="1138" spans="1:21" x14ac:dyDescent="0.35">
      <c r="A1138" t="s">
        <v>407</v>
      </c>
      <c r="B1138" t="s">
        <v>28</v>
      </c>
      <c r="C1138" t="str">
        <f>INDEX('GCAM Crosswalk'!M$5:M$36,MATCH(B1138,'GCAM Crosswalk'!L$5:L$36,0))</f>
        <v>Colombia</v>
      </c>
      <c r="D1138" t="s">
        <v>364</v>
      </c>
      <c r="E1138" t="str">
        <f>INDEX('GCAM Crosswalk'!J$5:J$111,MATCH(D1138,'GCAM Crosswalk'!I$5:I$111,0))</f>
        <v>Industry</v>
      </c>
      <c r="F1138" t="s">
        <v>318</v>
      </c>
      <c r="G1138" s="3">
        <v>4.18601E-4</v>
      </c>
      <c r="H1138" s="3">
        <v>7.1160099999999997E-4</v>
      </c>
      <c r="I1138">
        <v>1.1302E-3</v>
      </c>
      <c r="J1138" s="3">
        <v>7.5350299999999999E-4</v>
      </c>
      <c r="K1138" s="3">
        <v>8.5806000000000001E-4</v>
      </c>
      <c r="L1138" s="3">
        <v>9.6645499999999996E-4</v>
      </c>
      <c r="M1138">
        <v>1.038001E-3</v>
      </c>
      <c r="N1138">
        <v>1.0599048E-3</v>
      </c>
      <c r="O1138">
        <v>1.0317441000000001E-3</v>
      </c>
      <c r="P1138" s="3">
        <v>9.9436620000000007E-4</v>
      </c>
      <c r="Q1138" s="3">
        <v>9.4962547000000002E-4</v>
      </c>
      <c r="R1138">
        <v>0</v>
      </c>
      <c r="S1138">
        <v>0</v>
      </c>
      <c r="T1138">
        <v>0</v>
      </c>
      <c r="U1138" t="s">
        <v>409</v>
      </c>
    </row>
    <row r="1139" spans="1:21" x14ac:dyDescent="0.35">
      <c r="A1139" t="s">
        <v>407</v>
      </c>
      <c r="B1139" t="s">
        <v>28</v>
      </c>
      <c r="C1139" t="str">
        <f>INDEX('GCAM Crosswalk'!M$5:M$36,MATCH(B1139,'GCAM Crosswalk'!L$5:L$36,0))</f>
        <v>Colombia</v>
      </c>
      <c r="D1139" t="s">
        <v>364</v>
      </c>
      <c r="E1139" t="str">
        <f>INDEX('GCAM Crosswalk'!J$5:J$111,MATCH(D1139,'GCAM Crosswalk'!I$5:I$111,0))</f>
        <v>Industry</v>
      </c>
      <c r="F1139" t="s">
        <v>339</v>
      </c>
      <c r="G1139">
        <v>2.5116000000000001E-3</v>
      </c>
      <c r="H1139">
        <v>3.8093100000000002E-3</v>
      </c>
      <c r="I1139">
        <v>2.3441999999999998E-3</v>
      </c>
      <c r="J1139">
        <v>5.0651200000000002E-3</v>
      </c>
      <c r="K1139">
        <v>5.7316880000000004E-3</v>
      </c>
      <c r="L1139">
        <v>6.3211119999999898E-3</v>
      </c>
      <c r="M1139">
        <v>6.5686729999999997E-3</v>
      </c>
      <c r="N1139">
        <v>6.3337350000000001E-3</v>
      </c>
      <c r="O1139">
        <v>5.8601139999999996E-3</v>
      </c>
      <c r="P1139">
        <v>5.5359319999999899E-3</v>
      </c>
      <c r="Q1139">
        <v>5.3046719999999999E-3</v>
      </c>
      <c r="R1139">
        <v>0</v>
      </c>
      <c r="S1139">
        <v>0</v>
      </c>
      <c r="T1139">
        <v>0</v>
      </c>
      <c r="U1139" t="s">
        <v>409</v>
      </c>
    </row>
    <row r="1140" spans="1:21" x14ac:dyDescent="0.35">
      <c r="A1140" t="s">
        <v>407</v>
      </c>
      <c r="B1140" t="s">
        <v>28</v>
      </c>
      <c r="C1140" t="str">
        <f>INDEX('GCAM Crosswalk'!M$5:M$36,MATCH(B1140,'GCAM Crosswalk'!L$5:L$36,0))</f>
        <v>Colombia</v>
      </c>
      <c r="D1140" t="s">
        <v>364</v>
      </c>
      <c r="E1140" t="str">
        <f>INDEX('GCAM Crosswalk'!J$5:J$111,MATCH(D1140,'GCAM Crosswalk'!I$5:I$111,0))</f>
        <v>Industry</v>
      </c>
      <c r="F1140" t="s">
        <v>225</v>
      </c>
      <c r="G1140">
        <v>7.4092100000000003E-3</v>
      </c>
      <c r="H1140">
        <v>7.1581099999999996E-3</v>
      </c>
      <c r="I1140">
        <v>1.05069E-2</v>
      </c>
      <c r="J1140">
        <v>1.0423099999999999E-2</v>
      </c>
      <c r="K1140">
        <v>1.13432899999999E-2</v>
      </c>
      <c r="L1140">
        <v>1.2605969999999999E-2</v>
      </c>
      <c r="M1140">
        <v>1.3608779999999999E-2</v>
      </c>
      <c r="N1140">
        <v>1.425975E-2</v>
      </c>
      <c r="O1140">
        <v>1.4605758999999999E-2</v>
      </c>
      <c r="P1140">
        <v>1.4927859E-2</v>
      </c>
      <c r="Q1140">
        <v>1.51375616E-2</v>
      </c>
      <c r="R1140">
        <v>0</v>
      </c>
      <c r="S1140">
        <v>0</v>
      </c>
      <c r="T1140">
        <v>0</v>
      </c>
      <c r="U1140" t="s">
        <v>409</v>
      </c>
    </row>
    <row r="1141" spans="1:21" x14ac:dyDescent="0.35">
      <c r="A1141" t="s">
        <v>407</v>
      </c>
      <c r="B1141" t="s">
        <v>28</v>
      </c>
      <c r="C1141" t="str">
        <f>INDEX('GCAM Crosswalk'!M$5:M$36,MATCH(B1141,'GCAM Crosswalk'!L$5:L$36,0))</f>
        <v>Colombia</v>
      </c>
      <c r="D1141" t="s">
        <v>364</v>
      </c>
      <c r="E1141" t="str">
        <f>INDEX('GCAM Crosswalk'!J$5:J$111,MATCH(D1141,'GCAM Crosswalk'!I$5:I$111,0))</f>
        <v>Industry</v>
      </c>
      <c r="F1141" t="s">
        <v>408</v>
      </c>
      <c r="G1141">
        <v>1.0560999999999999E-2</v>
      </c>
      <c r="H1141">
        <v>2.2097800000000001E-2</v>
      </c>
      <c r="I1141">
        <v>2.3408499999999999E-2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409</v>
      </c>
    </row>
    <row r="1142" spans="1:21" x14ac:dyDescent="0.35">
      <c r="A1142" t="s">
        <v>407</v>
      </c>
      <c r="B1142" t="s">
        <v>28</v>
      </c>
      <c r="C1142" t="str">
        <f>INDEX('GCAM Crosswalk'!M$5:M$36,MATCH(B1142,'GCAM Crosswalk'!L$5:L$36,0))</f>
        <v>Colombia</v>
      </c>
      <c r="D1142" t="s">
        <v>364</v>
      </c>
      <c r="E1142" t="str">
        <f>INDEX('GCAM Crosswalk'!J$5:J$111,MATCH(D1142,'GCAM Crosswalk'!I$5:I$111,0))</f>
        <v>Industry</v>
      </c>
      <c r="F1142" t="s">
        <v>411</v>
      </c>
      <c r="G1142">
        <v>1.4776600000000001E-2</v>
      </c>
      <c r="H1142">
        <v>1.6702100000000001E-2</v>
      </c>
      <c r="I1142">
        <v>1.5237000000000001E-2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409</v>
      </c>
    </row>
    <row r="1143" spans="1:21" x14ac:dyDescent="0.35">
      <c r="A1143" t="s">
        <v>407</v>
      </c>
      <c r="B1143" t="s">
        <v>28</v>
      </c>
      <c r="C1143" t="str">
        <f>INDEX('GCAM Crosswalk'!M$5:M$36,MATCH(B1143,'GCAM Crosswalk'!L$5:L$36,0))</f>
        <v>Colombia</v>
      </c>
      <c r="D1143" t="s">
        <v>367</v>
      </c>
      <c r="E1143" t="str">
        <f>INDEX('GCAM Crosswalk'!J$5:J$111,MATCH(D1143,'GCAM Crosswalk'!I$5:I$111,0))</f>
        <v>Industry</v>
      </c>
      <c r="F1143" t="s">
        <v>339</v>
      </c>
      <c r="G1143">
        <v>0</v>
      </c>
      <c r="H1143">
        <v>0</v>
      </c>
      <c r="I1143">
        <v>0</v>
      </c>
      <c r="J1143">
        <v>0</v>
      </c>
      <c r="K1143" s="3">
        <v>4.32403E-5</v>
      </c>
      <c r="L1143" s="3">
        <v>1.67622E-4</v>
      </c>
      <c r="M1143" s="3">
        <v>4.3304500000000001E-4</v>
      </c>
      <c r="N1143">
        <v>1.0420900000000001E-3</v>
      </c>
      <c r="O1143">
        <v>1.8397699999999999E-3</v>
      </c>
      <c r="P1143">
        <v>2.4526600000000002E-3</v>
      </c>
      <c r="Q1143">
        <v>3.0026900000000001E-3</v>
      </c>
      <c r="R1143">
        <v>0</v>
      </c>
      <c r="S1143">
        <v>0</v>
      </c>
      <c r="T1143">
        <v>0</v>
      </c>
      <c r="U1143" t="s">
        <v>409</v>
      </c>
    </row>
    <row r="1144" spans="1:21" x14ac:dyDescent="0.35">
      <c r="A1144" t="s">
        <v>407</v>
      </c>
      <c r="B1144" t="s">
        <v>28</v>
      </c>
      <c r="C1144" t="str">
        <f>INDEX('GCAM Crosswalk'!M$5:M$36,MATCH(B1144,'GCAM Crosswalk'!L$5:L$36,0))</f>
        <v>Colombia</v>
      </c>
      <c r="D1144" t="s">
        <v>367</v>
      </c>
      <c r="E1144" t="str">
        <f>INDEX('GCAM Crosswalk'!J$5:J$111,MATCH(D1144,'GCAM Crosswalk'!I$5:I$111,0))</f>
        <v>Industry</v>
      </c>
      <c r="F1144" t="s">
        <v>408</v>
      </c>
      <c r="G1144">
        <v>0</v>
      </c>
      <c r="H1144">
        <v>0</v>
      </c>
      <c r="I1144">
        <v>0</v>
      </c>
      <c r="J1144">
        <v>0</v>
      </c>
      <c r="K1144" s="3">
        <v>1.677E-5</v>
      </c>
      <c r="L1144" s="3">
        <v>6.6141600000000004E-5</v>
      </c>
      <c r="M1144" s="3">
        <v>1.82397E-4</v>
      </c>
      <c r="N1144" s="3">
        <v>4.4489300000000002E-4</v>
      </c>
      <c r="O1144" s="3">
        <v>7.7355999999999996E-4</v>
      </c>
      <c r="P1144">
        <v>1.0466200000000001E-3</v>
      </c>
      <c r="Q1144">
        <v>1.2741600000000001E-3</v>
      </c>
      <c r="R1144">
        <v>0</v>
      </c>
      <c r="S1144">
        <v>0</v>
      </c>
      <c r="T1144">
        <v>0</v>
      </c>
      <c r="U1144" t="s">
        <v>409</v>
      </c>
    </row>
    <row r="1145" spans="1:21" x14ac:dyDescent="0.35">
      <c r="A1145" t="s">
        <v>407</v>
      </c>
      <c r="B1145" t="s">
        <v>28</v>
      </c>
      <c r="C1145" t="str">
        <f>INDEX('GCAM Crosswalk'!M$5:M$36,MATCH(B1145,'GCAM Crosswalk'!L$5:L$36,0))</f>
        <v>Colombia</v>
      </c>
      <c r="D1145" t="s">
        <v>367</v>
      </c>
      <c r="E1145" t="str">
        <f>INDEX('GCAM Crosswalk'!J$5:J$111,MATCH(D1145,'GCAM Crosswalk'!I$5:I$111,0))</f>
        <v>Industry</v>
      </c>
      <c r="F1145" t="s">
        <v>411</v>
      </c>
      <c r="G1145">
        <v>0</v>
      </c>
      <c r="H1145">
        <v>0</v>
      </c>
      <c r="I1145">
        <v>0</v>
      </c>
      <c r="J1145">
        <v>0</v>
      </c>
      <c r="K1145" s="3">
        <v>5.2894800000000002E-6</v>
      </c>
      <c r="L1145" s="3">
        <v>2.0316E-5</v>
      </c>
      <c r="M1145" s="3">
        <v>5.3130800000000003E-5</v>
      </c>
      <c r="N1145" s="3">
        <v>1.31452E-4</v>
      </c>
      <c r="O1145" s="3">
        <v>2.3870299999999999E-4</v>
      </c>
      <c r="P1145" s="3">
        <v>3.29735E-4</v>
      </c>
      <c r="Q1145" s="3">
        <v>4.1907499999999998E-4</v>
      </c>
      <c r="R1145">
        <v>0</v>
      </c>
      <c r="S1145">
        <v>0</v>
      </c>
      <c r="T1145">
        <v>0</v>
      </c>
      <c r="U1145" t="s">
        <v>409</v>
      </c>
    </row>
    <row r="1146" spans="1:21" x14ac:dyDescent="0.35">
      <c r="A1146" t="s">
        <v>407</v>
      </c>
      <c r="B1146" t="s">
        <v>28</v>
      </c>
      <c r="C1146" t="str">
        <f>INDEX('GCAM Crosswalk'!M$5:M$36,MATCH(B1146,'GCAM Crosswalk'!L$5:L$36,0))</f>
        <v>Colombia</v>
      </c>
      <c r="D1146" t="s">
        <v>216</v>
      </c>
      <c r="E1146" t="str">
        <f>INDEX('GCAM Crosswalk'!J$5:J$111,MATCH(D1146,'GCAM Crosswalk'!I$5:I$111,0))</f>
        <v>Commercial</v>
      </c>
      <c r="F1146" t="s">
        <v>225</v>
      </c>
      <c r="G1146">
        <v>3.7613799999999999E-3</v>
      </c>
      <c r="H1146">
        <v>6.3216000000000001E-3</v>
      </c>
      <c r="I1146">
        <v>8.3746199999999993E-3</v>
      </c>
      <c r="J1146">
        <v>1.39121E-2</v>
      </c>
      <c r="K1146">
        <v>1.522973E-2</v>
      </c>
      <c r="L1146">
        <v>1.9254250000000001E-2</v>
      </c>
      <c r="M1146">
        <v>2.2684139999999998E-2</v>
      </c>
      <c r="N1146">
        <v>2.5216196E-2</v>
      </c>
      <c r="O1146">
        <v>2.6989632999999999E-2</v>
      </c>
      <c r="P1146">
        <v>2.8338060000000002E-2</v>
      </c>
      <c r="Q1146">
        <v>2.9350812E-2</v>
      </c>
      <c r="R1146">
        <v>0</v>
      </c>
      <c r="S1146">
        <v>0</v>
      </c>
      <c r="T1146">
        <v>0</v>
      </c>
      <c r="U1146" t="s">
        <v>409</v>
      </c>
    </row>
    <row r="1147" spans="1:21" x14ac:dyDescent="0.35">
      <c r="A1147" t="s">
        <v>407</v>
      </c>
      <c r="B1147" t="s">
        <v>28</v>
      </c>
      <c r="C1147" t="str">
        <f>INDEX('GCAM Crosswalk'!M$5:M$36,MATCH(B1147,'GCAM Crosswalk'!L$5:L$36,0))</f>
        <v>Colombia</v>
      </c>
      <c r="D1147" t="s">
        <v>216</v>
      </c>
      <c r="E1147" t="str">
        <f>INDEX('GCAM Crosswalk'!J$5:J$111,MATCH(D1147,'GCAM Crosswalk'!I$5:I$111,0))</f>
        <v>Commercial</v>
      </c>
      <c r="F1147" t="s">
        <v>408</v>
      </c>
      <c r="G1147" s="3">
        <v>1.6929900000000001E-4</v>
      </c>
      <c r="H1147">
        <v>1.4176E-3</v>
      </c>
      <c r="I1147">
        <v>2.7399099999999999E-3</v>
      </c>
      <c r="J1147">
        <v>1.16367E-2</v>
      </c>
      <c r="K1147">
        <v>1.28586899999999E-2</v>
      </c>
      <c r="L1147">
        <v>1.53144199999999E-2</v>
      </c>
      <c r="M1147">
        <v>1.6087459999999901E-2</v>
      </c>
      <c r="N1147">
        <v>1.51654139999999E-2</v>
      </c>
      <c r="O1147">
        <v>1.3791708999999999E-2</v>
      </c>
      <c r="P1147">
        <v>1.24899019999999E-2</v>
      </c>
      <c r="Q1147">
        <v>1.1717094000000001E-2</v>
      </c>
      <c r="R1147">
        <v>0</v>
      </c>
      <c r="S1147">
        <v>0</v>
      </c>
      <c r="T1147">
        <v>0</v>
      </c>
      <c r="U1147" t="s">
        <v>409</v>
      </c>
    </row>
    <row r="1148" spans="1:21" x14ac:dyDescent="0.35">
      <c r="A1148" t="s">
        <v>407</v>
      </c>
      <c r="B1148" t="s">
        <v>28</v>
      </c>
      <c r="C1148" t="str">
        <f>INDEX('GCAM Crosswalk'!M$5:M$36,MATCH(B1148,'GCAM Crosswalk'!L$5:L$36,0))</f>
        <v>Colombia</v>
      </c>
      <c r="D1148" t="s">
        <v>218</v>
      </c>
      <c r="E1148" t="str">
        <f>INDEX('GCAM Crosswalk'!J$5:J$111,MATCH(D1148,'GCAM Crosswalk'!I$5:I$111,0))</f>
        <v>Commercial</v>
      </c>
      <c r="F1148" t="s">
        <v>318</v>
      </c>
      <c r="G1148">
        <v>0</v>
      </c>
      <c r="H1148" s="3">
        <v>6.0278399999999998E-4</v>
      </c>
      <c r="I1148" s="3">
        <v>6.02799E-4</v>
      </c>
      <c r="J1148" s="3">
        <v>6.4050100000000003E-4</v>
      </c>
      <c r="K1148" s="3">
        <v>6.9080750000000005E-4</v>
      </c>
      <c r="L1148" s="3">
        <v>7.5098639999999996E-4</v>
      </c>
      <c r="M1148" s="3">
        <v>7.8674280000000005E-4</v>
      </c>
      <c r="N1148" s="3">
        <v>7.9088490000000003E-4</v>
      </c>
      <c r="O1148" s="3">
        <v>7.5305680000000005E-4</v>
      </c>
      <c r="P1148" s="3">
        <v>6.938542E-4</v>
      </c>
      <c r="Q1148" s="3">
        <v>6.3032650000000002E-4</v>
      </c>
      <c r="R1148">
        <v>0</v>
      </c>
      <c r="S1148">
        <v>0</v>
      </c>
      <c r="T1148">
        <v>0</v>
      </c>
      <c r="U1148" t="s">
        <v>409</v>
      </c>
    </row>
    <row r="1149" spans="1:21" x14ac:dyDescent="0.35">
      <c r="A1149" t="s">
        <v>407</v>
      </c>
      <c r="B1149" t="s">
        <v>28</v>
      </c>
      <c r="C1149" t="str">
        <f>INDEX('GCAM Crosswalk'!M$5:M$36,MATCH(B1149,'GCAM Crosswalk'!L$5:L$36,0))</f>
        <v>Colombia</v>
      </c>
      <c r="D1149" t="s">
        <v>218</v>
      </c>
      <c r="E1149" t="str">
        <f>INDEX('GCAM Crosswalk'!J$5:J$111,MATCH(D1149,'GCAM Crosswalk'!I$5:I$111,0))</f>
        <v>Commercial</v>
      </c>
      <c r="F1149" t="s">
        <v>225</v>
      </c>
      <c r="G1149">
        <v>1.1396799999999999E-3</v>
      </c>
      <c r="H1149">
        <v>1.9153499999999999E-3</v>
      </c>
      <c r="I1149">
        <v>2.5374E-3</v>
      </c>
      <c r="J1149">
        <v>4.2152099999999996E-3</v>
      </c>
      <c r="K1149">
        <v>4.4698309999999996E-3</v>
      </c>
      <c r="L1149">
        <v>4.8684009999999996E-3</v>
      </c>
      <c r="M1149">
        <v>5.3755130000000002E-3</v>
      </c>
      <c r="N1149">
        <v>5.9898629999999998E-3</v>
      </c>
      <c r="O1149">
        <v>6.5410950000000002E-3</v>
      </c>
      <c r="P1149">
        <v>6.9143199999999998E-3</v>
      </c>
      <c r="Q1149">
        <v>7.0996870000000004E-3</v>
      </c>
      <c r="R1149">
        <v>0</v>
      </c>
      <c r="S1149">
        <v>0</v>
      </c>
      <c r="T1149">
        <v>0</v>
      </c>
      <c r="U1149" t="s">
        <v>409</v>
      </c>
    </row>
    <row r="1150" spans="1:21" x14ac:dyDescent="0.35">
      <c r="A1150" t="s">
        <v>407</v>
      </c>
      <c r="B1150" t="s">
        <v>28</v>
      </c>
      <c r="C1150" t="str">
        <f>INDEX('GCAM Crosswalk'!M$5:M$36,MATCH(B1150,'GCAM Crosswalk'!L$5:L$36,0))</f>
        <v>Colombia</v>
      </c>
      <c r="D1150" t="s">
        <v>218</v>
      </c>
      <c r="E1150" t="str">
        <f>INDEX('GCAM Crosswalk'!J$5:J$111,MATCH(D1150,'GCAM Crosswalk'!I$5:I$111,0))</f>
        <v>Commercial</v>
      </c>
      <c r="F1150" t="s">
        <v>408</v>
      </c>
      <c r="G1150" s="3">
        <v>1.60698E-4</v>
      </c>
      <c r="H1150">
        <v>1.3460600000000001E-3</v>
      </c>
      <c r="I1150">
        <v>2.6017000000000002E-3</v>
      </c>
      <c r="J1150">
        <v>1.1049700000000001E-2</v>
      </c>
      <c r="K1150">
        <v>1.203947E-2</v>
      </c>
      <c r="L1150">
        <v>1.314424E-2</v>
      </c>
      <c r="M1150">
        <v>1.4076450000000001E-2</v>
      </c>
      <c r="N1150">
        <v>1.4742079999999999E-2</v>
      </c>
      <c r="O1150">
        <v>1.49454959999999E-2</v>
      </c>
      <c r="P1150">
        <v>1.4823394E-2</v>
      </c>
      <c r="Q1150">
        <v>1.43939569999999E-2</v>
      </c>
      <c r="R1150">
        <v>0</v>
      </c>
      <c r="S1150">
        <v>0</v>
      </c>
      <c r="T1150">
        <v>0</v>
      </c>
      <c r="U1150" t="s">
        <v>409</v>
      </c>
    </row>
    <row r="1151" spans="1:21" x14ac:dyDescent="0.35">
      <c r="A1151" t="s">
        <v>407</v>
      </c>
      <c r="B1151" t="s">
        <v>28</v>
      </c>
      <c r="C1151" t="str">
        <f>INDEX('GCAM Crosswalk'!M$5:M$36,MATCH(B1151,'GCAM Crosswalk'!L$5:L$36,0))</f>
        <v>Colombia</v>
      </c>
      <c r="D1151" t="s">
        <v>218</v>
      </c>
      <c r="E1151" t="str">
        <f>INDEX('GCAM Crosswalk'!J$5:J$111,MATCH(D1151,'GCAM Crosswalk'!I$5:I$111,0))</f>
        <v>Commercial</v>
      </c>
      <c r="F1151" t="s">
        <v>410</v>
      </c>
      <c r="G1151">
        <v>0</v>
      </c>
      <c r="H1151">
        <v>0</v>
      </c>
      <c r="I1151">
        <v>0</v>
      </c>
      <c r="J1151">
        <v>0</v>
      </c>
      <c r="K1151">
        <v>0</v>
      </c>
      <c r="L1151" s="3">
        <v>4.4900400000000001E-7</v>
      </c>
      <c r="M1151" s="3">
        <v>8.3863899999999992E-6</v>
      </c>
      <c r="N1151" s="3">
        <v>1.68487E-5</v>
      </c>
      <c r="O1151" s="3">
        <v>2.34634E-5</v>
      </c>
      <c r="P1151" s="3">
        <v>2.5990600000000002E-5</v>
      </c>
      <c r="Q1151" s="3">
        <v>2.6176499999999999E-5</v>
      </c>
      <c r="R1151">
        <v>0</v>
      </c>
      <c r="S1151">
        <v>0</v>
      </c>
      <c r="T1151">
        <v>0</v>
      </c>
      <c r="U1151" t="s">
        <v>409</v>
      </c>
    </row>
    <row r="1152" spans="1:21" x14ac:dyDescent="0.35">
      <c r="A1152" t="s">
        <v>407</v>
      </c>
      <c r="B1152" t="s">
        <v>28</v>
      </c>
      <c r="C1152" t="str">
        <f>INDEX('GCAM Crosswalk'!M$5:M$36,MATCH(B1152,'GCAM Crosswalk'!L$5:L$36,0))</f>
        <v>Colombia</v>
      </c>
      <c r="D1152" t="s">
        <v>218</v>
      </c>
      <c r="E1152" t="str">
        <f>INDEX('GCAM Crosswalk'!J$5:J$111,MATCH(D1152,'GCAM Crosswalk'!I$5:I$111,0))</f>
        <v>Commercial</v>
      </c>
      <c r="F1152" t="s">
        <v>411</v>
      </c>
      <c r="G1152">
        <v>5.6954199999999996E-3</v>
      </c>
      <c r="H1152">
        <v>1.7698499999999999E-3</v>
      </c>
      <c r="I1152">
        <v>2.7678999999999998E-3</v>
      </c>
      <c r="J1152">
        <v>2.5203799999999998E-2</v>
      </c>
      <c r="K1152">
        <v>2.6886779999999999E-2</v>
      </c>
      <c r="L1152">
        <v>2.8389069999999999E-2</v>
      </c>
      <c r="M1152">
        <v>2.8680089999999998E-2</v>
      </c>
      <c r="N1152">
        <v>2.81633499999999E-2</v>
      </c>
      <c r="O1152">
        <v>2.7390709999999999E-2</v>
      </c>
      <c r="P1152">
        <v>2.674006E-2</v>
      </c>
      <c r="Q1152">
        <v>2.6320755000000001E-2</v>
      </c>
      <c r="R1152">
        <v>0</v>
      </c>
      <c r="S1152">
        <v>0</v>
      </c>
      <c r="T1152">
        <v>0</v>
      </c>
      <c r="U1152" t="s">
        <v>409</v>
      </c>
    </row>
    <row r="1153" spans="1:21" x14ac:dyDescent="0.35">
      <c r="A1153" t="s">
        <v>407</v>
      </c>
      <c r="B1153" t="s">
        <v>28</v>
      </c>
      <c r="C1153" t="str">
        <f>INDEX('GCAM Crosswalk'!M$5:M$36,MATCH(B1153,'GCAM Crosswalk'!L$5:L$36,0))</f>
        <v>Colombia</v>
      </c>
      <c r="D1153" t="s">
        <v>319</v>
      </c>
      <c r="E1153" t="str">
        <f>INDEX('GCAM Crosswalk'!J$5:J$111,MATCH(D1153,'GCAM Crosswalk'!I$5:I$111,0))</f>
        <v>Commercial</v>
      </c>
      <c r="F1153" t="s">
        <v>318</v>
      </c>
      <c r="G1153">
        <v>0</v>
      </c>
      <c r="H1153" s="3">
        <v>6.6999899999999995E-5</v>
      </c>
      <c r="I1153" s="3">
        <v>6.7000200000000003E-5</v>
      </c>
      <c r="J1153" s="3">
        <v>7.1199900000000002E-5</v>
      </c>
      <c r="K1153" s="3">
        <v>8.1376200000000002E-5</v>
      </c>
      <c r="L1153" s="3">
        <v>1.054726E-4</v>
      </c>
      <c r="M1153" s="3">
        <v>1.2214184000000001E-4</v>
      </c>
      <c r="N1153" s="3">
        <v>1.2979448E-4</v>
      </c>
      <c r="O1153" s="3">
        <v>1.2965416E-4</v>
      </c>
      <c r="P1153" s="3">
        <v>1.2420735E-4</v>
      </c>
      <c r="Q1153" s="3">
        <v>1.1810883000000001E-4</v>
      </c>
      <c r="R1153">
        <v>0</v>
      </c>
      <c r="S1153">
        <v>0</v>
      </c>
      <c r="T1153">
        <v>0</v>
      </c>
      <c r="U1153" t="s">
        <v>409</v>
      </c>
    </row>
    <row r="1154" spans="1:21" x14ac:dyDescent="0.35">
      <c r="A1154" t="s">
        <v>407</v>
      </c>
      <c r="B1154" t="s">
        <v>28</v>
      </c>
      <c r="C1154" t="str">
        <f>INDEX('GCAM Crosswalk'!M$5:M$36,MATCH(B1154,'GCAM Crosswalk'!L$5:L$36,0))</f>
        <v>Colombia</v>
      </c>
      <c r="D1154" t="s">
        <v>319</v>
      </c>
      <c r="E1154" t="str">
        <f>INDEX('GCAM Crosswalk'!J$5:J$111,MATCH(D1154,'GCAM Crosswalk'!I$5:I$111,0))</f>
        <v>Commercial</v>
      </c>
      <c r="F1154" t="s">
        <v>225</v>
      </c>
      <c r="G1154">
        <v>1.1424E-2</v>
      </c>
      <c r="H1154">
        <v>1.9199999999999998E-2</v>
      </c>
      <c r="I1154">
        <v>2.5435300000000001E-2</v>
      </c>
      <c r="J1154">
        <v>4.2253400000000003E-2</v>
      </c>
      <c r="K1154">
        <v>4.7366399999999899E-2</v>
      </c>
      <c r="L1154">
        <v>6.2970620000000005E-2</v>
      </c>
      <c r="M1154">
        <v>8.1218899999999997E-2</v>
      </c>
      <c r="N1154">
        <v>9.9736450000000004E-2</v>
      </c>
      <c r="O1154">
        <v>0.1158554</v>
      </c>
      <c r="P1154">
        <v>0.13094294000000001</v>
      </c>
      <c r="Q1154">
        <v>0.14353753</v>
      </c>
      <c r="R1154">
        <v>0</v>
      </c>
      <c r="S1154">
        <v>0</v>
      </c>
      <c r="T1154">
        <v>0</v>
      </c>
      <c r="U1154" t="s">
        <v>409</v>
      </c>
    </row>
    <row r="1155" spans="1:21" x14ac:dyDescent="0.35">
      <c r="A1155" t="s">
        <v>407</v>
      </c>
      <c r="B1155" t="s">
        <v>28</v>
      </c>
      <c r="C1155" t="str">
        <f>INDEX('GCAM Crosswalk'!M$5:M$36,MATCH(B1155,'GCAM Crosswalk'!L$5:L$36,0))</f>
        <v>Colombia</v>
      </c>
      <c r="D1155" t="s">
        <v>319</v>
      </c>
      <c r="E1155" t="str">
        <f>INDEX('GCAM Crosswalk'!J$5:J$111,MATCH(D1155,'GCAM Crosswalk'!I$5:I$111,0))</f>
        <v>Commercial</v>
      </c>
      <c r="F1155" t="s">
        <v>408</v>
      </c>
      <c r="G1155" s="3">
        <v>3.3980099999999998E-4</v>
      </c>
      <c r="H1155">
        <v>2.8456000000000002E-3</v>
      </c>
      <c r="I1155">
        <v>5.5001099999999999E-3</v>
      </c>
      <c r="J1155">
        <v>2.3359600000000001E-2</v>
      </c>
      <c r="K1155">
        <v>2.7071529999999899E-2</v>
      </c>
      <c r="L1155">
        <v>3.569812E-2</v>
      </c>
      <c r="M1155">
        <v>4.3069780000000002E-2</v>
      </c>
      <c r="N1155">
        <v>4.8297960000000001E-2</v>
      </c>
      <c r="O1155">
        <v>5.1418209999999999E-2</v>
      </c>
      <c r="P1155">
        <v>5.3528094999999998E-2</v>
      </c>
      <c r="Q1155">
        <v>5.4663410000000003E-2</v>
      </c>
      <c r="R1155">
        <v>0</v>
      </c>
      <c r="S1155">
        <v>0</v>
      </c>
      <c r="T1155">
        <v>0</v>
      </c>
      <c r="U1155" t="s">
        <v>409</v>
      </c>
    </row>
    <row r="1156" spans="1:21" x14ac:dyDescent="0.35">
      <c r="A1156" t="s">
        <v>407</v>
      </c>
      <c r="B1156" t="s">
        <v>28</v>
      </c>
      <c r="C1156" t="str">
        <f>INDEX('GCAM Crosswalk'!M$5:M$36,MATCH(B1156,'GCAM Crosswalk'!L$5:L$36,0))</f>
        <v>Colombia</v>
      </c>
      <c r="D1156" t="s">
        <v>319</v>
      </c>
      <c r="E1156" t="str">
        <f>INDEX('GCAM Crosswalk'!J$5:J$111,MATCH(D1156,'GCAM Crosswalk'!I$5:I$111,0))</f>
        <v>Commercial</v>
      </c>
      <c r="F1156" t="s">
        <v>410</v>
      </c>
      <c r="G1156">
        <v>0</v>
      </c>
      <c r="H1156">
        <v>0</v>
      </c>
      <c r="I1156">
        <v>0</v>
      </c>
      <c r="J1156">
        <v>0</v>
      </c>
      <c r="K1156">
        <v>0</v>
      </c>
      <c r="L1156" s="3">
        <v>3.9810599999999996E-6</v>
      </c>
      <c r="M1156" s="3">
        <v>6.1506899999999999E-5</v>
      </c>
      <c r="N1156" s="3">
        <v>1.05974E-4</v>
      </c>
      <c r="O1156" s="3">
        <v>1.3709700000000001E-4</v>
      </c>
      <c r="P1156" s="3">
        <v>1.8356700000000001E-4</v>
      </c>
      <c r="Q1156" s="3">
        <v>2.1082699999999999E-4</v>
      </c>
      <c r="R1156">
        <v>0</v>
      </c>
      <c r="S1156">
        <v>0</v>
      </c>
      <c r="T1156">
        <v>0</v>
      </c>
      <c r="U1156" t="s">
        <v>409</v>
      </c>
    </row>
    <row r="1157" spans="1:21" x14ac:dyDescent="0.35">
      <c r="A1157" t="s">
        <v>407</v>
      </c>
      <c r="B1157" t="s">
        <v>28</v>
      </c>
      <c r="C1157" t="str">
        <f>INDEX('GCAM Crosswalk'!M$5:M$36,MATCH(B1157,'GCAM Crosswalk'!L$5:L$36,0))</f>
        <v>Colombia</v>
      </c>
      <c r="D1157" t="s">
        <v>319</v>
      </c>
      <c r="E1157" t="str">
        <f>INDEX('GCAM Crosswalk'!J$5:J$111,MATCH(D1157,'GCAM Crosswalk'!I$5:I$111,0))</f>
        <v>Commercial</v>
      </c>
      <c r="F1157" t="s">
        <v>411</v>
      </c>
      <c r="G1157">
        <v>1.22206E-2</v>
      </c>
      <c r="H1157">
        <v>3.7975000000000001E-3</v>
      </c>
      <c r="I1157">
        <v>5.9390199999999997E-3</v>
      </c>
      <c r="J1157">
        <v>5.4078899999999999E-2</v>
      </c>
      <c r="K1157">
        <v>6.0410279999999997E-2</v>
      </c>
      <c r="L1157">
        <v>7.0934189999999994E-2</v>
      </c>
      <c r="M1157">
        <v>7.3611019999999999E-2</v>
      </c>
      <c r="N1157">
        <v>7.108689E-2</v>
      </c>
      <c r="O1157">
        <v>6.8364819999999896E-2</v>
      </c>
      <c r="P1157">
        <v>6.6097999999999907E-2</v>
      </c>
      <c r="Q1157">
        <v>6.694804E-2</v>
      </c>
      <c r="R1157">
        <v>0</v>
      </c>
      <c r="S1157">
        <v>0</v>
      </c>
      <c r="T1157">
        <v>0</v>
      </c>
      <c r="U1157" t="s">
        <v>409</v>
      </c>
    </row>
    <row r="1158" spans="1:21" x14ac:dyDescent="0.35">
      <c r="A1158" t="s">
        <v>407</v>
      </c>
      <c r="B1158" t="s">
        <v>28</v>
      </c>
      <c r="C1158" t="str">
        <f>INDEX('GCAM Crosswalk'!M$5:M$36,MATCH(B1158,'GCAM Crosswalk'!L$5:L$36,0))</f>
        <v>Colombia</v>
      </c>
      <c r="D1158" t="s">
        <v>351</v>
      </c>
      <c r="E1158" t="str">
        <f>INDEX('GCAM Crosswalk'!J$5:J$111,MATCH(D1158,'GCAM Crosswalk'!I$5:I$111,0))</f>
        <v>Industry</v>
      </c>
      <c r="F1158" t="s">
        <v>225</v>
      </c>
      <c r="G1158" s="3">
        <v>2.0929499999999999E-4</v>
      </c>
      <c r="H1158" s="3">
        <v>2.5119699999999999E-4</v>
      </c>
      <c r="I1158" s="3">
        <v>2.09302E-4</v>
      </c>
      <c r="J1158" s="3">
        <v>3.3477700000000002E-4</v>
      </c>
      <c r="K1158" s="3">
        <v>3.4612739999999998E-4</v>
      </c>
      <c r="L1158" s="3">
        <v>3.529434754E-4</v>
      </c>
      <c r="M1158" s="3">
        <v>3.5661341209999999E-4</v>
      </c>
      <c r="N1158" s="3">
        <v>3.5525864049999999E-4</v>
      </c>
      <c r="O1158" s="3">
        <v>3.4912819299999899E-4</v>
      </c>
      <c r="P1158" s="3">
        <v>3.3978724939999998E-4</v>
      </c>
      <c r="Q1158" s="3">
        <v>3.279087095E-4</v>
      </c>
      <c r="R1158">
        <v>0</v>
      </c>
      <c r="S1158">
        <v>0</v>
      </c>
      <c r="T1158">
        <v>0</v>
      </c>
      <c r="U1158" t="s">
        <v>409</v>
      </c>
    </row>
    <row r="1159" spans="1:21" x14ac:dyDescent="0.35">
      <c r="A1159" t="s">
        <v>407</v>
      </c>
      <c r="B1159" t="s">
        <v>28</v>
      </c>
      <c r="C1159" t="str">
        <f>INDEX('GCAM Crosswalk'!M$5:M$36,MATCH(B1159,'GCAM Crosswalk'!L$5:L$36,0))</f>
        <v>Colombia</v>
      </c>
      <c r="D1159" t="s">
        <v>351</v>
      </c>
      <c r="E1159" t="str">
        <f>INDEX('GCAM Crosswalk'!J$5:J$111,MATCH(D1159,'GCAM Crosswalk'!I$5:I$111,0))</f>
        <v>Industry</v>
      </c>
      <c r="F1159" t="s">
        <v>410</v>
      </c>
      <c r="G1159">
        <v>0</v>
      </c>
      <c r="H1159">
        <v>0</v>
      </c>
      <c r="I1159">
        <v>0</v>
      </c>
      <c r="J1159">
        <v>0</v>
      </c>
      <c r="K1159">
        <v>0</v>
      </c>
      <c r="L1159" s="3">
        <v>3.80243E-7</v>
      </c>
      <c r="M1159" s="3">
        <v>1.313576E-6</v>
      </c>
      <c r="N1159" s="3">
        <v>2.458775E-6</v>
      </c>
      <c r="O1159" s="3">
        <v>3.2779516E-6</v>
      </c>
      <c r="P1159" s="3">
        <v>4.0663670000000003E-6</v>
      </c>
      <c r="Q1159" s="3">
        <v>4.5773100000000001E-6</v>
      </c>
      <c r="R1159">
        <v>0</v>
      </c>
      <c r="S1159">
        <v>0</v>
      </c>
      <c r="T1159">
        <v>0</v>
      </c>
      <c r="U1159" t="s">
        <v>409</v>
      </c>
    </row>
    <row r="1160" spans="1:21" x14ac:dyDescent="0.35">
      <c r="A1160" t="s">
        <v>407</v>
      </c>
      <c r="B1160" t="s">
        <v>28</v>
      </c>
      <c r="C1160" t="str">
        <f>INDEX('GCAM Crosswalk'!M$5:M$36,MATCH(B1160,'GCAM Crosswalk'!L$5:L$36,0))</f>
        <v>Colombia</v>
      </c>
      <c r="D1160" t="s">
        <v>351</v>
      </c>
      <c r="E1160" t="str">
        <f>INDEX('GCAM Crosswalk'!J$5:J$111,MATCH(D1160,'GCAM Crosswalk'!I$5:I$111,0))</f>
        <v>Industry</v>
      </c>
      <c r="F1160" t="s">
        <v>411</v>
      </c>
      <c r="G1160">
        <v>3.8092109999999998E-3</v>
      </c>
      <c r="H1160">
        <v>5.2743399999999998E-3</v>
      </c>
      <c r="I1160">
        <v>3.0976249999999901E-3</v>
      </c>
      <c r="J1160" s="3">
        <v>4.1884619999999997E-5</v>
      </c>
      <c r="K1160" s="3">
        <v>4.36204E-5</v>
      </c>
      <c r="L1160" s="3">
        <v>4.282504E-5</v>
      </c>
      <c r="M1160" s="3">
        <v>3.9231759999999902E-5</v>
      </c>
      <c r="N1160" s="3">
        <v>3.4639959999999998E-5</v>
      </c>
      <c r="O1160" s="3">
        <v>3.0966397000000001E-5</v>
      </c>
      <c r="P1160" s="3">
        <v>2.6744196E-5</v>
      </c>
      <c r="Q1160" s="3">
        <v>2.2535011E-5</v>
      </c>
      <c r="R1160">
        <v>0</v>
      </c>
      <c r="S1160">
        <v>0</v>
      </c>
      <c r="T1160">
        <v>0</v>
      </c>
      <c r="U1160" t="s">
        <v>409</v>
      </c>
    </row>
    <row r="1161" spans="1:21" x14ac:dyDescent="0.35">
      <c r="A1161" t="s">
        <v>407</v>
      </c>
      <c r="B1161" t="s">
        <v>28</v>
      </c>
      <c r="C1161" t="str">
        <f>INDEX('GCAM Crosswalk'!M$5:M$36,MATCH(B1161,'GCAM Crosswalk'!L$5:L$36,0))</f>
        <v>Colombia</v>
      </c>
      <c r="D1161" t="s">
        <v>412</v>
      </c>
      <c r="E1161" t="e">
        <f>INDEX('GCAM Crosswalk'!J$5:J$111,MATCH(D1161,'GCAM Crosswalk'!I$5:I$111,0))</f>
        <v>#N/A</v>
      </c>
      <c r="F1161" t="s">
        <v>411</v>
      </c>
      <c r="G1161">
        <v>0</v>
      </c>
      <c r="H1161">
        <v>0</v>
      </c>
      <c r="I1161">
        <v>0</v>
      </c>
      <c r="J1161">
        <v>0</v>
      </c>
      <c r="K1161" s="3">
        <v>1.68949E-5</v>
      </c>
      <c r="L1161" s="3">
        <v>3.6033900000000001E-5</v>
      </c>
      <c r="M1161" s="3">
        <v>5.7157500000000003E-5</v>
      </c>
      <c r="N1161" s="3">
        <v>7.9676800000000003E-5</v>
      </c>
      <c r="O1161" s="3">
        <v>1.03038E-4</v>
      </c>
      <c r="P1161" s="3">
        <v>1.2717100000000001E-4</v>
      </c>
      <c r="Q1161" s="3">
        <v>1.5175599999999999E-4</v>
      </c>
      <c r="R1161">
        <v>0</v>
      </c>
      <c r="S1161">
        <v>0</v>
      </c>
      <c r="T1161">
        <v>0</v>
      </c>
      <c r="U1161" t="s">
        <v>409</v>
      </c>
    </row>
    <row r="1162" spans="1:21" x14ac:dyDescent="0.35">
      <c r="A1162" t="s">
        <v>407</v>
      </c>
      <c r="B1162" t="s">
        <v>28</v>
      </c>
      <c r="C1162" t="str">
        <f>INDEX('GCAM Crosswalk'!M$5:M$36,MATCH(B1162,'GCAM Crosswalk'!L$5:L$36,0))</f>
        <v>Colombia</v>
      </c>
      <c r="D1162" t="s">
        <v>370</v>
      </c>
      <c r="E1162" t="str">
        <f>INDEX('GCAM Crosswalk'!J$5:J$111,MATCH(D1162,'GCAM Crosswalk'!I$5:I$111,0))</f>
        <v>Industry</v>
      </c>
      <c r="F1162" t="s">
        <v>225</v>
      </c>
      <c r="G1162" s="3">
        <v>1.5925599999999999E-5</v>
      </c>
      <c r="H1162" s="3">
        <v>5.3449999999999998E-5</v>
      </c>
      <c r="I1162" s="3">
        <v>9.1608999999999997E-5</v>
      </c>
      <c r="J1162" s="3">
        <v>1.5253099999999999E-4</v>
      </c>
      <c r="K1162" s="3">
        <v>4.1481800000000001E-4</v>
      </c>
      <c r="L1162" s="3">
        <v>7.2442700000000004E-4</v>
      </c>
      <c r="M1162">
        <v>1.1005800000000001E-3</v>
      </c>
      <c r="N1162">
        <v>1.51801E-3</v>
      </c>
      <c r="O1162">
        <v>1.9611899999999998E-3</v>
      </c>
      <c r="P1162">
        <v>2.4145400000000002E-3</v>
      </c>
      <c r="Q1162">
        <v>2.87031E-3</v>
      </c>
      <c r="R1162">
        <v>0</v>
      </c>
      <c r="S1162">
        <v>0</v>
      </c>
      <c r="T1162">
        <v>0</v>
      </c>
      <c r="U1162" t="s">
        <v>409</v>
      </c>
    </row>
    <row r="1163" spans="1:21" x14ac:dyDescent="0.35">
      <c r="A1163" t="s">
        <v>407</v>
      </c>
      <c r="B1163" t="s">
        <v>28</v>
      </c>
      <c r="C1163" t="str">
        <f>INDEX('GCAM Crosswalk'!M$5:M$36,MATCH(B1163,'GCAM Crosswalk'!L$5:L$36,0))</f>
        <v>Colombia</v>
      </c>
      <c r="D1163" t="s">
        <v>371</v>
      </c>
      <c r="E1163" t="str">
        <f>INDEX('GCAM Crosswalk'!J$5:J$111,MATCH(D1163,'GCAM Crosswalk'!I$5:I$111,0))</f>
        <v>Industry</v>
      </c>
      <c r="F1163" t="s">
        <v>225</v>
      </c>
      <c r="G1163" s="3">
        <v>6.03638E-5</v>
      </c>
      <c r="H1163" s="3">
        <v>1.5566700000000001E-4</v>
      </c>
      <c r="I1163" s="3">
        <v>2.1560700000000001E-4</v>
      </c>
      <c r="J1163" s="3">
        <v>3.5899E-4</v>
      </c>
      <c r="K1163" s="3">
        <v>4.1385400000000001E-4</v>
      </c>
      <c r="L1163" s="3">
        <v>5.1150200000000005E-4</v>
      </c>
      <c r="M1163" s="3">
        <v>5.8940700000000002E-4</v>
      </c>
      <c r="N1163" s="3">
        <v>6.5648699999999998E-4</v>
      </c>
      <c r="O1163" s="3">
        <v>7.1267900000000003E-4</v>
      </c>
      <c r="P1163" s="3">
        <v>7.6169900000000001E-4</v>
      </c>
      <c r="Q1163" s="3">
        <v>8.0452300000000002E-4</v>
      </c>
      <c r="R1163">
        <v>0</v>
      </c>
      <c r="S1163">
        <v>0</v>
      </c>
      <c r="T1163">
        <v>0</v>
      </c>
      <c r="U1163" t="s">
        <v>409</v>
      </c>
    </row>
    <row r="1164" spans="1:21" x14ac:dyDescent="0.35">
      <c r="A1164" t="s">
        <v>407</v>
      </c>
      <c r="B1164" t="s">
        <v>28</v>
      </c>
      <c r="C1164" t="str">
        <f>INDEX('GCAM Crosswalk'!M$5:M$36,MATCH(B1164,'GCAM Crosswalk'!L$5:L$36,0))</f>
        <v>Colombia</v>
      </c>
      <c r="D1164" t="s">
        <v>372</v>
      </c>
      <c r="E1164" t="str">
        <f>INDEX('GCAM Crosswalk'!J$5:J$111,MATCH(D1164,'GCAM Crosswalk'!I$5:I$111,0))</f>
        <v>Industry</v>
      </c>
      <c r="F1164" t="s">
        <v>225</v>
      </c>
      <c r="G1164" s="3">
        <v>1.3581800000000001E-4</v>
      </c>
      <c r="H1164" s="3">
        <v>3.5025099999999999E-4</v>
      </c>
      <c r="I1164" s="3">
        <v>4.8511499999999999E-4</v>
      </c>
      <c r="J1164" s="3">
        <v>8.0772699999999995E-4</v>
      </c>
      <c r="K1164" s="3">
        <v>9.3117099999999995E-4</v>
      </c>
      <c r="L1164">
        <v>1.15088E-3</v>
      </c>
      <c r="M1164">
        <v>1.3261600000000001E-3</v>
      </c>
      <c r="N1164">
        <v>1.4771000000000001E-3</v>
      </c>
      <c r="O1164">
        <v>1.6035299999999999E-3</v>
      </c>
      <c r="P1164">
        <v>1.71382E-3</v>
      </c>
      <c r="Q1164">
        <v>1.81018E-3</v>
      </c>
      <c r="R1164">
        <v>0</v>
      </c>
      <c r="S1164">
        <v>0</v>
      </c>
      <c r="T1164">
        <v>0</v>
      </c>
      <c r="U1164" t="s">
        <v>409</v>
      </c>
    </row>
    <row r="1165" spans="1:21" x14ac:dyDescent="0.35">
      <c r="A1165" t="s">
        <v>407</v>
      </c>
      <c r="B1165" t="s">
        <v>28</v>
      </c>
      <c r="C1165" t="str">
        <f>INDEX('GCAM Crosswalk'!M$5:M$36,MATCH(B1165,'GCAM Crosswalk'!L$5:L$36,0))</f>
        <v>Colombia</v>
      </c>
      <c r="D1165" t="s">
        <v>365</v>
      </c>
      <c r="E1165" t="str">
        <f>INDEX('GCAM Crosswalk'!J$5:J$111,MATCH(D1165,'GCAM Crosswalk'!I$5:I$111,0))</f>
        <v>Industry</v>
      </c>
      <c r="F1165" t="s">
        <v>318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6.7554499999999996E-3</v>
      </c>
      <c r="M1165">
        <v>9.9602400000000004E-3</v>
      </c>
      <c r="N1165">
        <v>1.194273E-2</v>
      </c>
      <c r="O1165">
        <v>1.2455819999999999E-2</v>
      </c>
      <c r="P1165">
        <v>1.2234267E-2</v>
      </c>
      <c r="Q1165">
        <v>1.21002779999999E-2</v>
      </c>
      <c r="R1165">
        <v>0</v>
      </c>
      <c r="S1165">
        <v>0</v>
      </c>
      <c r="T1165">
        <v>0</v>
      </c>
      <c r="U1165" t="s">
        <v>409</v>
      </c>
    </row>
    <row r="1166" spans="1:21" x14ac:dyDescent="0.35">
      <c r="A1166" t="s">
        <v>407</v>
      </c>
      <c r="B1166" t="s">
        <v>28</v>
      </c>
      <c r="C1166" t="str">
        <f>INDEX('GCAM Crosswalk'!M$5:M$36,MATCH(B1166,'GCAM Crosswalk'!L$5:L$36,0))</f>
        <v>Colombia</v>
      </c>
      <c r="D1166" t="s">
        <v>365</v>
      </c>
      <c r="E1166" t="str">
        <f>INDEX('GCAM Crosswalk'!J$5:J$111,MATCH(D1166,'GCAM Crosswalk'!I$5:I$111,0))</f>
        <v>Industry</v>
      </c>
      <c r="F1166" t="s">
        <v>339</v>
      </c>
      <c r="G1166">
        <v>2.9929890000000001E-2</v>
      </c>
      <c r="H1166">
        <v>2.859037E-2</v>
      </c>
      <c r="I1166">
        <v>4.139951E-2</v>
      </c>
      <c r="J1166">
        <v>3.6292600000000001E-2</v>
      </c>
      <c r="K1166">
        <v>5.3125600000000002E-2</v>
      </c>
      <c r="L1166">
        <v>5.4441189999999903E-2</v>
      </c>
      <c r="M1166">
        <v>5.1872950000000001E-2</v>
      </c>
      <c r="N1166">
        <v>5.0188949999999899E-2</v>
      </c>
      <c r="O1166">
        <v>5.2946709000000002E-2</v>
      </c>
      <c r="P1166">
        <v>5.7062234999999899E-2</v>
      </c>
      <c r="Q1166">
        <v>5.9945774999999903E-2</v>
      </c>
      <c r="R1166">
        <v>0</v>
      </c>
      <c r="S1166">
        <v>0</v>
      </c>
      <c r="T1166">
        <v>0</v>
      </c>
      <c r="U1166" t="s">
        <v>409</v>
      </c>
    </row>
    <row r="1167" spans="1:21" x14ac:dyDescent="0.35">
      <c r="A1167" t="s">
        <v>407</v>
      </c>
      <c r="B1167" t="s">
        <v>28</v>
      </c>
      <c r="C1167" t="str">
        <f>INDEX('GCAM Crosswalk'!M$5:M$36,MATCH(B1167,'GCAM Crosswalk'!L$5:L$36,0))</f>
        <v>Colombia</v>
      </c>
      <c r="D1167" t="s">
        <v>365</v>
      </c>
      <c r="E1167" t="str">
        <f>INDEX('GCAM Crosswalk'!J$5:J$111,MATCH(D1167,'GCAM Crosswalk'!I$5:I$111,0))</f>
        <v>Industry</v>
      </c>
      <c r="F1167" t="s">
        <v>225</v>
      </c>
      <c r="G1167">
        <v>4.9813499999999998E-3</v>
      </c>
      <c r="H1167">
        <v>8.2883000000000002E-3</v>
      </c>
      <c r="I1167">
        <v>9.5859199999999995E-3</v>
      </c>
      <c r="J1167">
        <v>8.4557350000000007E-3</v>
      </c>
      <c r="K1167">
        <v>1.2551088999999901E-2</v>
      </c>
      <c r="L1167">
        <v>1.51917963999999E-2</v>
      </c>
      <c r="M1167">
        <v>1.5683353099999998E-2</v>
      </c>
      <c r="N1167">
        <v>1.6087412700000001E-2</v>
      </c>
      <c r="O1167">
        <v>1.72444044E-2</v>
      </c>
      <c r="P1167">
        <v>1.8701905679999999E-2</v>
      </c>
      <c r="Q1167">
        <v>1.9886356550000001E-2</v>
      </c>
      <c r="R1167">
        <v>0</v>
      </c>
      <c r="S1167">
        <v>0</v>
      </c>
      <c r="T1167">
        <v>0</v>
      </c>
      <c r="U1167" t="s">
        <v>409</v>
      </c>
    </row>
    <row r="1168" spans="1:21" x14ac:dyDescent="0.35">
      <c r="A1168" t="s">
        <v>407</v>
      </c>
      <c r="B1168" t="s">
        <v>28</v>
      </c>
      <c r="C1168" t="str">
        <f>INDEX('GCAM Crosswalk'!M$5:M$36,MATCH(B1168,'GCAM Crosswalk'!L$5:L$36,0))</f>
        <v>Colombia</v>
      </c>
      <c r="D1168" t="s">
        <v>365</v>
      </c>
      <c r="E1168" t="str">
        <f>INDEX('GCAM Crosswalk'!J$5:J$111,MATCH(D1168,'GCAM Crosswalk'!I$5:I$111,0))</f>
        <v>Industry</v>
      </c>
      <c r="F1168" t="s">
        <v>408</v>
      </c>
      <c r="G1168">
        <v>1.004633E-3</v>
      </c>
      <c r="H1168">
        <v>1.9674344999999998E-3</v>
      </c>
      <c r="I1168">
        <v>2.260466E-3</v>
      </c>
      <c r="J1168">
        <v>9.5441090000000003E-3</v>
      </c>
      <c r="K1168">
        <v>1.44565879099999E-2</v>
      </c>
      <c r="L1168">
        <v>1.6936939346000001E-2</v>
      </c>
      <c r="M1168">
        <v>1.6036764623999999E-2</v>
      </c>
      <c r="N1168">
        <v>1.5209886846399999E-2</v>
      </c>
      <c r="O1168">
        <v>1.56000148947E-2</v>
      </c>
      <c r="P1168">
        <v>1.6613893347699998E-2</v>
      </c>
      <c r="Q1168">
        <v>1.75594857574E-2</v>
      </c>
      <c r="R1168">
        <v>0</v>
      </c>
      <c r="S1168">
        <v>0</v>
      </c>
      <c r="T1168">
        <v>0</v>
      </c>
      <c r="U1168" t="s">
        <v>409</v>
      </c>
    </row>
    <row r="1169" spans="1:21" x14ac:dyDescent="0.35">
      <c r="A1169" t="s">
        <v>407</v>
      </c>
      <c r="B1169" t="s">
        <v>28</v>
      </c>
      <c r="C1169" t="str">
        <f>INDEX('GCAM Crosswalk'!M$5:M$36,MATCH(B1169,'GCAM Crosswalk'!L$5:L$36,0))</f>
        <v>Colombia</v>
      </c>
      <c r="D1169" t="s">
        <v>365</v>
      </c>
      <c r="E1169" t="str">
        <f>INDEX('GCAM Crosswalk'!J$5:J$111,MATCH(D1169,'GCAM Crosswalk'!I$5:I$111,0))</f>
        <v>Industry</v>
      </c>
      <c r="F1169" t="s">
        <v>410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2.1605389999999999E-3</v>
      </c>
      <c r="M1169">
        <v>5.7803680000000001E-3</v>
      </c>
      <c r="N1169">
        <v>8.6227409999999997E-3</v>
      </c>
      <c r="O1169">
        <v>1.04360889999999E-2</v>
      </c>
      <c r="P1169">
        <v>1.1630077000000001E-2</v>
      </c>
      <c r="Q1169">
        <v>1.2347894999999999E-2</v>
      </c>
      <c r="R1169">
        <v>0</v>
      </c>
      <c r="S1169">
        <v>0</v>
      </c>
      <c r="T1169">
        <v>0</v>
      </c>
      <c r="U1169" t="s">
        <v>409</v>
      </c>
    </row>
    <row r="1170" spans="1:21" x14ac:dyDescent="0.35">
      <c r="A1170" t="s">
        <v>407</v>
      </c>
      <c r="B1170" t="s">
        <v>28</v>
      </c>
      <c r="C1170" t="str">
        <f>INDEX('GCAM Crosswalk'!M$5:M$36,MATCH(B1170,'GCAM Crosswalk'!L$5:L$36,0))</f>
        <v>Colombia</v>
      </c>
      <c r="D1170" t="s">
        <v>365</v>
      </c>
      <c r="E1170" t="str">
        <f>INDEX('GCAM Crosswalk'!J$5:J$111,MATCH(D1170,'GCAM Crosswalk'!I$5:I$111,0))</f>
        <v>Industry</v>
      </c>
      <c r="F1170" t="s">
        <v>411</v>
      </c>
      <c r="G1170">
        <v>2.7209065000000001E-3</v>
      </c>
      <c r="H1170">
        <v>1.9673989999999999E-3</v>
      </c>
      <c r="I1170">
        <v>2.0093059999999898E-3</v>
      </c>
      <c r="J1170" s="3">
        <v>3.7670489999999999E-4</v>
      </c>
      <c r="K1170" s="3">
        <v>5.6818493599999995E-4</v>
      </c>
      <c r="L1170" s="3">
        <v>6.7680287569999895E-4</v>
      </c>
      <c r="M1170" s="3">
        <v>6.5663174059999905E-4</v>
      </c>
      <c r="N1170" s="3">
        <v>6.3719426249999895E-4</v>
      </c>
      <c r="O1170" s="3">
        <v>6.6136425228999999E-4</v>
      </c>
      <c r="P1170" s="3">
        <v>7.0685240644999898E-4</v>
      </c>
      <c r="Q1170" s="3">
        <v>7.4775620199999998E-4</v>
      </c>
      <c r="R1170">
        <v>0</v>
      </c>
      <c r="S1170">
        <v>0</v>
      </c>
      <c r="T1170">
        <v>0</v>
      </c>
      <c r="U1170" t="s">
        <v>409</v>
      </c>
    </row>
    <row r="1171" spans="1:21" x14ac:dyDescent="0.35">
      <c r="A1171" t="s">
        <v>407</v>
      </c>
      <c r="B1171" t="s">
        <v>28</v>
      </c>
      <c r="C1171" t="str">
        <f>INDEX('GCAM Crosswalk'!M$5:M$36,MATCH(B1171,'GCAM Crosswalk'!L$5:L$36,0))</f>
        <v>Colombia</v>
      </c>
      <c r="D1171" t="s">
        <v>373</v>
      </c>
      <c r="E1171" t="str">
        <f>INDEX('GCAM Crosswalk'!J$5:J$111,MATCH(D1171,'GCAM Crosswalk'!I$5:I$111,0))</f>
        <v>Industry</v>
      </c>
      <c r="F1171" t="s">
        <v>225</v>
      </c>
      <c r="G1171" s="3">
        <v>8.1981999999999997E-4</v>
      </c>
      <c r="H1171">
        <v>1.10206E-3</v>
      </c>
      <c r="I1171">
        <v>1.0757900000000001E-3</v>
      </c>
      <c r="J1171">
        <v>1.04623E-3</v>
      </c>
      <c r="K1171">
        <v>1.1386499999999999E-3</v>
      </c>
      <c r="L1171">
        <v>1.1937199999999999E-3</v>
      </c>
      <c r="M1171">
        <v>1.2383299999999999E-3</v>
      </c>
      <c r="N1171">
        <v>1.2828E-3</v>
      </c>
      <c r="O1171">
        <v>1.3416599999999999E-3</v>
      </c>
      <c r="P1171">
        <v>1.42909E-3</v>
      </c>
      <c r="Q1171">
        <v>1.5137E-3</v>
      </c>
      <c r="R1171">
        <v>0</v>
      </c>
      <c r="S1171">
        <v>0</v>
      </c>
      <c r="T1171">
        <v>0</v>
      </c>
      <c r="U1171" t="s">
        <v>409</v>
      </c>
    </row>
    <row r="1172" spans="1:21" x14ac:dyDescent="0.35">
      <c r="A1172" t="s">
        <v>407</v>
      </c>
      <c r="B1172" t="s">
        <v>28</v>
      </c>
      <c r="C1172" t="str">
        <f>INDEX('GCAM Crosswalk'!M$5:M$36,MATCH(B1172,'GCAM Crosswalk'!L$5:L$36,0))</f>
        <v>Colombia</v>
      </c>
      <c r="D1172" t="s">
        <v>361</v>
      </c>
      <c r="E1172" t="str">
        <f>INDEX('GCAM Crosswalk'!J$5:J$111,MATCH(D1172,'GCAM Crosswalk'!I$5:I$111,0))</f>
        <v>Industry</v>
      </c>
      <c r="F1172" t="s">
        <v>225</v>
      </c>
      <c r="G1172">
        <v>0</v>
      </c>
      <c r="H1172">
        <v>0</v>
      </c>
      <c r="I1172">
        <v>0</v>
      </c>
      <c r="J1172">
        <v>1.49441E-2</v>
      </c>
      <c r="K1172">
        <v>1.53380799999999E-2</v>
      </c>
      <c r="L1172">
        <v>1.540371001E-2</v>
      </c>
      <c r="M1172">
        <v>1.5147109569999999E-2</v>
      </c>
      <c r="N1172">
        <v>1.465495E-2</v>
      </c>
      <c r="O1172">
        <v>1.4207235301E-2</v>
      </c>
      <c r="P1172">
        <v>1.364780191E-2</v>
      </c>
      <c r="Q1172">
        <v>1.308323038E-2</v>
      </c>
      <c r="R1172">
        <v>0</v>
      </c>
      <c r="S1172">
        <v>0</v>
      </c>
      <c r="T1172">
        <v>0</v>
      </c>
      <c r="U1172" t="s">
        <v>409</v>
      </c>
    </row>
    <row r="1173" spans="1:21" x14ac:dyDescent="0.35">
      <c r="A1173" t="s">
        <v>407</v>
      </c>
      <c r="B1173" t="s">
        <v>28</v>
      </c>
      <c r="C1173" t="str">
        <f>INDEX('GCAM Crosswalk'!M$5:M$36,MATCH(B1173,'GCAM Crosswalk'!L$5:L$36,0))</f>
        <v>Colombia</v>
      </c>
      <c r="D1173" t="s">
        <v>361</v>
      </c>
      <c r="E1173" t="str">
        <f>INDEX('GCAM Crosswalk'!J$5:J$111,MATCH(D1173,'GCAM Crosswalk'!I$5:I$111,0))</f>
        <v>Industry</v>
      </c>
      <c r="F1173" t="s">
        <v>410</v>
      </c>
      <c r="G1173">
        <v>0</v>
      </c>
      <c r="H1173">
        <v>0</v>
      </c>
      <c r="I1173">
        <v>0</v>
      </c>
      <c r="J1173">
        <v>0</v>
      </c>
      <c r="K1173">
        <v>0</v>
      </c>
      <c r="L1173" s="3">
        <v>9.7292E-6</v>
      </c>
      <c r="M1173" s="3">
        <v>4.7626639999999998E-5</v>
      </c>
      <c r="N1173" s="3">
        <v>1.13905639999999E-4</v>
      </c>
      <c r="O1173" s="3">
        <v>1.8615381000000001E-4</v>
      </c>
      <c r="P1173" s="3">
        <v>2.8355654999999999E-4</v>
      </c>
      <c r="Q1173" s="3">
        <v>3.8123269999999998E-4</v>
      </c>
      <c r="R1173">
        <v>0</v>
      </c>
      <c r="S1173">
        <v>0</v>
      </c>
      <c r="T1173">
        <v>0</v>
      </c>
      <c r="U1173" t="s">
        <v>409</v>
      </c>
    </row>
    <row r="1174" spans="1:21" x14ac:dyDescent="0.35">
      <c r="A1174" t="s">
        <v>407</v>
      </c>
      <c r="B1174" t="s">
        <v>28</v>
      </c>
      <c r="C1174" t="str">
        <f>INDEX('GCAM Crosswalk'!M$5:M$36,MATCH(B1174,'GCAM Crosswalk'!L$5:L$36,0))</f>
        <v>Colombia</v>
      </c>
      <c r="D1174" t="s">
        <v>361</v>
      </c>
      <c r="E1174" t="str">
        <f>INDEX('GCAM Crosswalk'!J$5:J$111,MATCH(D1174,'GCAM Crosswalk'!I$5:I$111,0))</f>
        <v>Industry</v>
      </c>
      <c r="F1174" t="s">
        <v>411</v>
      </c>
      <c r="G1174">
        <v>0</v>
      </c>
      <c r="H1174">
        <v>0</v>
      </c>
      <c r="I1174">
        <v>0</v>
      </c>
      <c r="J1174">
        <v>0</v>
      </c>
      <c r="K1174" s="3">
        <v>9.6334299999999997E-5</v>
      </c>
      <c r="L1174" s="3">
        <v>3.9889929999999899E-4</v>
      </c>
      <c r="M1174" s="3">
        <v>8.5488920000000002E-4</v>
      </c>
      <c r="N1174">
        <v>1.2621989999999899E-3</v>
      </c>
      <c r="O1174">
        <v>1.4453752999999999E-3</v>
      </c>
      <c r="P1174">
        <v>1.5636317E-3</v>
      </c>
      <c r="Q1174">
        <v>1.5776869999999999E-3</v>
      </c>
      <c r="R1174">
        <v>0</v>
      </c>
      <c r="S1174">
        <v>0</v>
      </c>
      <c r="T1174">
        <v>0</v>
      </c>
      <c r="U1174" t="s">
        <v>409</v>
      </c>
    </row>
    <row r="1175" spans="1:21" x14ac:dyDescent="0.35">
      <c r="A1175" t="s">
        <v>407</v>
      </c>
      <c r="B1175" t="s">
        <v>28</v>
      </c>
      <c r="C1175" t="str">
        <f>INDEX('GCAM Crosswalk'!M$5:M$36,MATCH(B1175,'GCAM Crosswalk'!L$5:L$36,0))</f>
        <v>Colombia</v>
      </c>
      <c r="D1175" t="s">
        <v>374</v>
      </c>
      <c r="E1175" t="str">
        <f>INDEX('GCAM Crosswalk'!J$5:J$111,MATCH(D1175,'GCAM Crosswalk'!I$5:I$111,0))</f>
        <v>Industry</v>
      </c>
      <c r="F1175" t="s">
        <v>225</v>
      </c>
      <c r="G1175" s="3">
        <v>1.1967E-4</v>
      </c>
      <c r="H1175" s="3">
        <v>2.21666E-4</v>
      </c>
      <c r="I1175" s="3">
        <v>3.0964300000000002E-4</v>
      </c>
      <c r="J1175" s="3">
        <v>3.3390600000000002E-4</v>
      </c>
      <c r="K1175" s="3">
        <v>8.28987E-4</v>
      </c>
      <c r="L1175">
        <v>1.24292E-3</v>
      </c>
      <c r="M1175">
        <v>1.70225E-3</v>
      </c>
      <c r="N1175">
        <v>2.15957E-3</v>
      </c>
      <c r="O1175">
        <v>2.5997500000000001E-3</v>
      </c>
      <c r="P1175">
        <v>3.00125E-3</v>
      </c>
      <c r="Q1175">
        <v>3.3602200000000001E-3</v>
      </c>
      <c r="R1175">
        <v>0</v>
      </c>
      <c r="S1175">
        <v>0</v>
      </c>
      <c r="T1175">
        <v>0</v>
      </c>
      <c r="U1175" t="s">
        <v>409</v>
      </c>
    </row>
    <row r="1176" spans="1:21" x14ac:dyDescent="0.35">
      <c r="A1176" t="s">
        <v>407</v>
      </c>
      <c r="B1176" t="s">
        <v>28</v>
      </c>
      <c r="C1176" t="str">
        <f>INDEX('GCAM Crosswalk'!M$5:M$36,MATCH(B1176,'GCAM Crosswalk'!L$5:L$36,0))</f>
        <v>Colombia</v>
      </c>
      <c r="D1176" t="s">
        <v>375</v>
      </c>
      <c r="E1176" t="str">
        <f>INDEX('GCAM Crosswalk'!J$5:J$111,MATCH(D1176,'GCAM Crosswalk'!I$5:I$111,0))</f>
        <v>Industry</v>
      </c>
      <c r="F1176" t="s">
        <v>225</v>
      </c>
      <c r="G1176" s="3">
        <v>5.8523899999999998E-4</v>
      </c>
      <c r="H1176" s="3">
        <v>8.1882899999999998E-4</v>
      </c>
      <c r="I1176" s="3">
        <v>9.1913800000000001E-4</v>
      </c>
      <c r="J1176" s="3">
        <v>9.9116000000000004E-4</v>
      </c>
      <c r="K1176">
        <v>1.0612099999999999E-3</v>
      </c>
      <c r="L1176">
        <v>1.1302700000000001E-3</v>
      </c>
      <c r="M1176">
        <v>1.1766700000000001E-3</v>
      </c>
      <c r="N1176">
        <v>1.20707E-3</v>
      </c>
      <c r="O1176">
        <v>1.2221000000000001E-3</v>
      </c>
      <c r="P1176">
        <v>1.2255199999999999E-3</v>
      </c>
      <c r="Q1176">
        <v>1.21967E-3</v>
      </c>
      <c r="R1176">
        <v>0</v>
      </c>
      <c r="S1176">
        <v>0</v>
      </c>
      <c r="T1176">
        <v>0</v>
      </c>
      <c r="U1176" t="s">
        <v>409</v>
      </c>
    </row>
    <row r="1177" spans="1:21" x14ac:dyDescent="0.35">
      <c r="A1177" t="s">
        <v>407</v>
      </c>
      <c r="B1177" t="s">
        <v>28</v>
      </c>
      <c r="C1177" t="str">
        <f>INDEX('GCAM Crosswalk'!M$5:M$36,MATCH(B1177,'GCAM Crosswalk'!L$5:L$36,0))</f>
        <v>Colombia</v>
      </c>
      <c r="D1177" t="s">
        <v>376</v>
      </c>
      <c r="E1177" t="str">
        <f>INDEX('GCAM Crosswalk'!J$5:J$111,MATCH(D1177,'GCAM Crosswalk'!I$5:I$111,0))</f>
        <v>Industry</v>
      </c>
      <c r="F1177" t="s">
        <v>225</v>
      </c>
      <c r="G1177">
        <v>1.8319600000000001E-3</v>
      </c>
      <c r="H1177">
        <v>2.5631600000000001E-3</v>
      </c>
      <c r="I1177">
        <v>2.8771600000000001E-3</v>
      </c>
      <c r="J1177">
        <v>3.10261E-3</v>
      </c>
      <c r="K1177">
        <v>3.3218700000000002E-3</v>
      </c>
      <c r="L1177">
        <v>3.53806E-3</v>
      </c>
      <c r="M1177">
        <v>3.6833E-3</v>
      </c>
      <c r="N1177">
        <v>3.77846E-3</v>
      </c>
      <c r="O1177">
        <v>3.8255099999999998E-3</v>
      </c>
      <c r="P1177">
        <v>3.8362100000000001E-3</v>
      </c>
      <c r="Q1177">
        <v>3.8179099999999999E-3</v>
      </c>
      <c r="R1177">
        <v>0</v>
      </c>
      <c r="S1177">
        <v>0</v>
      </c>
      <c r="T1177">
        <v>0</v>
      </c>
      <c r="U1177" t="s">
        <v>409</v>
      </c>
    </row>
    <row r="1178" spans="1:21" x14ac:dyDescent="0.35">
      <c r="A1178" t="s">
        <v>407</v>
      </c>
      <c r="B1178" t="s">
        <v>28</v>
      </c>
      <c r="C1178" t="str">
        <f>INDEX('GCAM Crosswalk'!M$5:M$36,MATCH(B1178,'GCAM Crosswalk'!L$5:L$36,0))</f>
        <v>Colombia</v>
      </c>
      <c r="D1178" t="s">
        <v>377</v>
      </c>
      <c r="E1178" t="str">
        <f>INDEX('GCAM Crosswalk'!J$5:J$111,MATCH(D1178,'GCAM Crosswalk'!I$5:I$111,0))</f>
        <v>Industry</v>
      </c>
      <c r="F1178" t="s">
        <v>225</v>
      </c>
      <c r="G1178">
        <v>1.7433500000000001E-3</v>
      </c>
      <c r="H1178">
        <v>2.4391899999999999E-3</v>
      </c>
      <c r="I1178">
        <v>2.73799E-3</v>
      </c>
      <c r="J1178">
        <v>2.95254E-3</v>
      </c>
      <c r="K1178">
        <v>3.1611999999999999E-3</v>
      </c>
      <c r="L1178">
        <v>3.3669300000000002E-3</v>
      </c>
      <c r="M1178">
        <v>3.5051399999999999E-3</v>
      </c>
      <c r="N1178">
        <v>3.5956999999999999E-3</v>
      </c>
      <c r="O1178">
        <v>3.6404699999999998E-3</v>
      </c>
      <c r="P1178">
        <v>3.65066E-3</v>
      </c>
      <c r="Q1178">
        <v>3.6332399999999998E-3</v>
      </c>
      <c r="R1178">
        <v>0</v>
      </c>
      <c r="S1178">
        <v>0</v>
      </c>
      <c r="T1178">
        <v>0</v>
      </c>
      <c r="U1178" t="s">
        <v>409</v>
      </c>
    </row>
    <row r="1179" spans="1:21" x14ac:dyDescent="0.35">
      <c r="A1179" t="s">
        <v>407</v>
      </c>
      <c r="B1179" t="s">
        <v>28</v>
      </c>
      <c r="C1179" t="str">
        <f>INDEX('GCAM Crosswalk'!M$5:M$36,MATCH(B1179,'GCAM Crosswalk'!L$5:L$36,0))</f>
        <v>Colombia</v>
      </c>
      <c r="D1179" t="s">
        <v>362</v>
      </c>
      <c r="E1179" t="str">
        <f>INDEX('GCAM Crosswalk'!J$5:J$111,MATCH(D1179,'GCAM Crosswalk'!I$5:I$111,0))</f>
        <v>Industry</v>
      </c>
      <c r="F1179" t="s">
        <v>318</v>
      </c>
      <c r="G1179">
        <v>3.7862100000000003E-2</v>
      </c>
      <c r="H1179">
        <v>2.6811999999999999E-2</v>
      </c>
      <c r="I1179">
        <v>2.5322399999999998E-2</v>
      </c>
      <c r="J1179">
        <v>6.3917299999999996E-2</v>
      </c>
      <c r="K1179">
        <v>7.6665999999999998E-2</v>
      </c>
      <c r="L1179">
        <v>9.40632E-2</v>
      </c>
      <c r="M1179">
        <v>0.107143399999999</v>
      </c>
      <c r="N1179">
        <v>0.1175138</v>
      </c>
      <c r="O1179">
        <v>0.1245497</v>
      </c>
      <c r="P1179">
        <v>0.12919851999999901</v>
      </c>
      <c r="Q1179">
        <v>0.13187892699999901</v>
      </c>
      <c r="R1179">
        <v>0</v>
      </c>
      <c r="S1179">
        <v>0</v>
      </c>
      <c r="T1179">
        <v>0</v>
      </c>
      <c r="U1179" t="s">
        <v>409</v>
      </c>
    </row>
    <row r="1180" spans="1:21" x14ac:dyDescent="0.35">
      <c r="A1180" t="s">
        <v>407</v>
      </c>
      <c r="B1180" t="s">
        <v>28</v>
      </c>
      <c r="C1180" t="str">
        <f>INDEX('GCAM Crosswalk'!M$5:M$36,MATCH(B1180,'GCAM Crosswalk'!L$5:L$36,0))</f>
        <v>Colombia</v>
      </c>
      <c r="D1180" t="s">
        <v>362</v>
      </c>
      <c r="E1180" t="str">
        <f>INDEX('GCAM Crosswalk'!J$5:J$111,MATCH(D1180,'GCAM Crosswalk'!I$5:I$111,0))</f>
        <v>Industry</v>
      </c>
      <c r="F1180" t="s">
        <v>339</v>
      </c>
      <c r="G1180">
        <v>5.1725599999999997E-2</v>
      </c>
      <c r="H1180">
        <v>4.4186000000000003E-2</v>
      </c>
      <c r="I1180">
        <v>2.5362200000000001E-2</v>
      </c>
      <c r="J1180">
        <v>5.7971200000000001E-2</v>
      </c>
      <c r="K1180">
        <v>7.0012599999999994E-2</v>
      </c>
      <c r="L1180">
        <v>8.4703500000000001E-2</v>
      </c>
      <c r="M1180">
        <v>9.4508800000000004E-2</v>
      </c>
      <c r="N1180">
        <v>0.100688099999999</v>
      </c>
      <c r="O1180">
        <v>0.10503021999999999</v>
      </c>
      <c r="P1180">
        <v>0.109164359999999</v>
      </c>
      <c r="Q1180">
        <v>0.11319528299999999</v>
      </c>
      <c r="R1180">
        <v>0</v>
      </c>
      <c r="S1180">
        <v>0</v>
      </c>
      <c r="T1180">
        <v>0</v>
      </c>
      <c r="U1180" t="s">
        <v>409</v>
      </c>
    </row>
    <row r="1181" spans="1:21" x14ac:dyDescent="0.35">
      <c r="A1181" t="s">
        <v>407</v>
      </c>
      <c r="B1181" t="s">
        <v>28</v>
      </c>
      <c r="C1181" t="str">
        <f>INDEX('GCAM Crosswalk'!M$5:M$36,MATCH(B1181,'GCAM Crosswalk'!L$5:L$36,0))</f>
        <v>Colombia</v>
      </c>
      <c r="D1181" t="s">
        <v>362</v>
      </c>
      <c r="E1181" t="str">
        <f>INDEX('GCAM Crosswalk'!J$5:J$111,MATCH(D1181,'GCAM Crosswalk'!I$5:I$111,0))</f>
        <v>Industry</v>
      </c>
      <c r="F1181" t="s">
        <v>225</v>
      </c>
      <c r="G1181">
        <v>1.2079599999999999E-2</v>
      </c>
      <c r="H1181">
        <v>2.35959E-2</v>
      </c>
      <c r="I1181">
        <v>2.5967899999999999E-2</v>
      </c>
      <c r="J1181">
        <v>4.7826100000000003E-2</v>
      </c>
      <c r="K1181">
        <v>4.6827029999999999E-2</v>
      </c>
      <c r="L1181">
        <v>6.0599E-2</v>
      </c>
      <c r="M1181">
        <v>7.4003550000000001E-2</v>
      </c>
      <c r="N1181">
        <v>8.8198700000000005E-2</v>
      </c>
      <c r="O1181">
        <v>0.10224791</v>
      </c>
      <c r="P1181">
        <v>0.11511768</v>
      </c>
      <c r="Q1181">
        <v>0.12711852200000001</v>
      </c>
      <c r="R1181">
        <v>0</v>
      </c>
      <c r="S1181">
        <v>0</v>
      </c>
      <c r="T1181">
        <v>0</v>
      </c>
      <c r="U1181" t="s">
        <v>409</v>
      </c>
    </row>
    <row r="1182" spans="1:21" x14ac:dyDescent="0.35">
      <c r="A1182" t="s">
        <v>407</v>
      </c>
      <c r="B1182" t="s">
        <v>28</v>
      </c>
      <c r="C1182" t="str">
        <f>INDEX('GCAM Crosswalk'!M$5:M$36,MATCH(B1182,'GCAM Crosswalk'!L$5:L$36,0))</f>
        <v>Colombia</v>
      </c>
      <c r="D1182" t="s">
        <v>362</v>
      </c>
      <c r="E1182" t="str">
        <f>INDEX('GCAM Crosswalk'!J$5:J$111,MATCH(D1182,'GCAM Crosswalk'!I$5:I$111,0))</f>
        <v>Industry</v>
      </c>
      <c r="F1182" t="s">
        <v>408</v>
      </c>
      <c r="G1182">
        <v>2.2771300000000001E-2</v>
      </c>
      <c r="H1182">
        <v>7.0493600000000003E-2</v>
      </c>
      <c r="I1182">
        <v>8.0875799999999998E-2</v>
      </c>
      <c r="J1182">
        <v>4.7616800000000001E-2</v>
      </c>
      <c r="K1182">
        <v>5.8152799999999998E-2</v>
      </c>
      <c r="L1182">
        <v>7.1056300000000003E-2</v>
      </c>
      <c r="M1182">
        <v>8.08778E-2</v>
      </c>
      <c r="N1182">
        <v>8.8587009999999994E-2</v>
      </c>
      <c r="O1182">
        <v>9.4125089999999995E-2</v>
      </c>
      <c r="P1182">
        <v>9.8949529999999994E-2</v>
      </c>
      <c r="Q1182">
        <v>0.10273697699999999</v>
      </c>
      <c r="R1182">
        <v>0</v>
      </c>
      <c r="S1182">
        <v>0</v>
      </c>
      <c r="T1182">
        <v>0</v>
      </c>
      <c r="U1182" t="s">
        <v>409</v>
      </c>
    </row>
    <row r="1183" spans="1:21" x14ac:dyDescent="0.35">
      <c r="A1183" t="s">
        <v>407</v>
      </c>
      <c r="B1183" t="s">
        <v>28</v>
      </c>
      <c r="C1183" t="str">
        <f>INDEX('GCAM Crosswalk'!M$5:M$36,MATCH(B1183,'GCAM Crosswalk'!L$5:L$36,0))</f>
        <v>Colombia</v>
      </c>
      <c r="D1183" t="s">
        <v>362</v>
      </c>
      <c r="E1183" t="str">
        <f>INDEX('GCAM Crosswalk'!J$5:J$111,MATCH(D1183,'GCAM Crosswalk'!I$5:I$111,0))</f>
        <v>Industry</v>
      </c>
      <c r="F1183" t="s">
        <v>410</v>
      </c>
      <c r="G1183">
        <v>0</v>
      </c>
      <c r="H1183">
        <v>0</v>
      </c>
      <c r="I1183">
        <v>0</v>
      </c>
      <c r="J1183">
        <v>0</v>
      </c>
      <c r="K1183">
        <v>0</v>
      </c>
      <c r="L1183" s="3">
        <v>8.1126199999999904E-6</v>
      </c>
      <c r="M1183" s="3">
        <v>5.6808370000000001E-5</v>
      </c>
      <c r="N1183" s="3">
        <v>1.4811997E-4</v>
      </c>
      <c r="O1183" s="3">
        <v>2.6602525999999899E-4</v>
      </c>
      <c r="P1183" s="3">
        <v>3.7849925999999898E-4</v>
      </c>
      <c r="Q1183" s="3">
        <v>4.8299835399999999E-4</v>
      </c>
      <c r="R1183">
        <v>0</v>
      </c>
      <c r="S1183">
        <v>0</v>
      </c>
      <c r="T1183">
        <v>0</v>
      </c>
      <c r="U1183" t="s">
        <v>409</v>
      </c>
    </row>
    <row r="1184" spans="1:21" x14ac:dyDescent="0.35">
      <c r="A1184" t="s">
        <v>407</v>
      </c>
      <c r="B1184" t="s">
        <v>28</v>
      </c>
      <c r="C1184" t="str">
        <f>INDEX('GCAM Crosswalk'!M$5:M$36,MATCH(B1184,'GCAM Crosswalk'!L$5:L$36,0))</f>
        <v>Colombia</v>
      </c>
      <c r="D1184" t="s">
        <v>362</v>
      </c>
      <c r="E1184" t="str">
        <f>INDEX('GCAM Crosswalk'!J$5:J$111,MATCH(D1184,'GCAM Crosswalk'!I$5:I$111,0))</f>
        <v>Industry</v>
      </c>
      <c r="F1184" t="s">
        <v>411</v>
      </c>
      <c r="G1184">
        <v>2.59315E-2</v>
      </c>
      <c r="H1184">
        <v>9.6927000000000003E-3</v>
      </c>
      <c r="I1184">
        <v>1.35958E-2</v>
      </c>
      <c r="J1184">
        <v>4.261E-3</v>
      </c>
      <c r="K1184">
        <v>5.0263560000000001E-3</v>
      </c>
      <c r="L1184">
        <v>5.9000479999999998E-3</v>
      </c>
      <c r="M1184">
        <v>6.3575319999999999E-3</v>
      </c>
      <c r="N1184">
        <v>6.5130730000000003E-3</v>
      </c>
      <c r="O1184">
        <v>6.63183E-3</v>
      </c>
      <c r="P1184">
        <v>6.937108E-3</v>
      </c>
      <c r="Q1184">
        <v>7.4212536999999903E-3</v>
      </c>
      <c r="R1184">
        <v>0</v>
      </c>
      <c r="S1184">
        <v>0</v>
      </c>
      <c r="T1184">
        <v>0</v>
      </c>
      <c r="U1184" t="s">
        <v>409</v>
      </c>
    </row>
    <row r="1185" spans="1:21" x14ac:dyDescent="0.35">
      <c r="A1185" t="s">
        <v>407</v>
      </c>
      <c r="B1185" t="s">
        <v>28</v>
      </c>
      <c r="C1185" t="str">
        <f>INDEX('GCAM Crosswalk'!M$5:M$36,MATCH(B1185,'GCAM Crosswalk'!L$5:L$36,0))</f>
        <v>Colombia</v>
      </c>
      <c r="D1185" t="s">
        <v>366</v>
      </c>
      <c r="E1185" t="str">
        <f>INDEX('GCAM Crosswalk'!J$5:J$111,MATCH(D1185,'GCAM Crosswalk'!I$5:I$111,0))</f>
        <v>Industry</v>
      </c>
      <c r="F1185" t="s">
        <v>411</v>
      </c>
      <c r="G1185">
        <v>1.3143999999999999E-2</v>
      </c>
      <c r="H1185">
        <v>6.7520200000000002E-2</v>
      </c>
      <c r="I1185">
        <v>2.9009E-2</v>
      </c>
      <c r="J1185">
        <v>1.72882E-2</v>
      </c>
      <c r="K1185">
        <v>1.99084E-2</v>
      </c>
      <c r="L1185">
        <v>2.4523099999999999E-2</v>
      </c>
      <c r="M1185">
        <v>2.81187E-2</v>
      </c>
      <c r="N1185">
        <v>3.10514E-2</v>
      </c>
      <c r="O1185">
        <v>3.33783E-2</v>
      </c>
      <c r="P1185">
        <v>3.5396900000000002E-2</v>
      </c>
      <c r="Q1185">
        <v>3.7122799999999997E-2</v>
      </c>
      <c r="R1185">
        <v>0</v>
      </c>
      <c r="S1185">
        <v>0</v>
      </c>
      <c r="T1185">
        <v>0</v>
      </c>
      <c r="U1185" t="s">
        <v>409</v>
      </c>
    </row>
    <row r="1186" spans="1:21" x14ac:dyDescent="0.35">
      <c r="A1186" t="s">
        <v>407</v>
      </c>
      <c r="B1186" t="s">
        <v>28</v>
      </c>
      <c r="C1186" t="str">
        <f>INDEX('GCAM Crosswalk'!M$5:M$36,MATCH(B1186,'GCAM Crosswalk'!L$5:L$36,0))</f>
        <v>Colombia</v>
      </c>
      <c r="D1186" t="s">
        <v>271</v>
      </c>
      <c r="E1186" t="str">
        <f>INDEX('GCAM Crosswalk'!J$5:J$111,MATCH(D1186,'GCAM Crosswalk'!I$5:I$111,0))</f>
        <v>Industry</v>
      </c>
      <c r="F1186" t="s">
        <v>318</v>
      </c>
      <c r="G1186">
        <v>3.4955799999999999E-3</v>
      </c>
      <c r="H1186">
        <v>5.37828E-3</v>
      </c>
      <c r="I1186">
        <v>5.4446900000000003E-3</v>
      </c>
      <c r="J1186">
        <v>5.4446900000000003E-3</v>
      </c>
      <c r="K1186">
        <v>6.1541469999999996E-3</v>
      </c>
      <c r="L1186">
        <v>7.4669000000000003E-3</v>
      </c>
      <c r="M1186">
        <v>8.6064060000000005E-3</v>
      </c>
      <c r="N1186">
        <v>9.8082640000000006E-3</v>
      </c>
      <c r="O1186">
        <v>1.0615787999999999E-2</v>
      </c>
      <c r="P1186">
        <v>1.0793652000000001E-2</v>
      </c>
      <c r="Q1186">
        <v>1.04860912E-2</v>
      </c>
      <c r="R1186">
        <v>0</v>
      </c>
      <c r="S1186">
        <v>0</v>
      </c>
      <c r="T1186">
        <v>0</v>
      </c>
      <c r="U1186" t="s">
        <v>409</v>
      </c>
    </row>
    <row r="1187" spans="1:21" x14ac:dyDescent="0.35">
      <c r="A1187" t="s">
        <v>407</v>
      </c>
      <c r="B1187" t="s">
        <v>28</v>
      </c>
      <c r="C1187" t="str">
        <f>INDEX('GCAM Crosswalk'!M$5:M$36,MATCH(B1187,'GCAM Crosswalk'!L$5:L$36,0))</f>
        <v>Colombia</v>
      </c>
      <c r="D1187" t="s">
        <v>271</v>
      </c>
      <c r="E1187" t="str">
        <f>INDEX('GCAM Crosswalk'!J$5:J$111,MATCH(D1187,'GCAM Crosswalk'!I$5:I$111,0))</f>
        <v>Industry</v>
      </c>
      <c r="F1187" t="s">
        <v>339</v>
      </c>
      <c r="G1187">
        <v>5.9155700000000002E-3</v>
      </c>
      <c r="H1187">
        <v>9.1017700000000003E-3</v>
      </c>
      <c r="I1187">
        <v>9.2140899999999994E-3</v>
      </c>
      <c r="J1187">
        <v>9.2140899999999994E-3</v>
      </c>
      <c r="K1187">
        <v>1.0292219999999999E-2</v>
      </c>
      <c r="L1187">
        <v>1.188702E-2</v>
      </c>
      <c r="M1187">
        <v>1.28140999999999E-2</v>
      </c>
      <c r="N1187">
        <v>1.3163351E-2</v>
      </c>
      <c r="O1187">
        <v>1.3177374E-2</v>
      </c>
      <c r="P1187">
        <v>1.30442789999999E-2</v>
      </c>
      <c r="Q1187">
        <v>1.27296236E-2</v>
      </c>
      <c r="R1187">
        <v>0</v>
      </c>
      <c r="S1187">
        <v>0</v>
      </c>
      <c r="T1187">
        <v>0</v>
      </c>
      <c r="U1187" t="s">
        <v>409</v>
      </c>
    </row>
    <row r="1188" spans="1:21" x14ac:dyDescent="0.35">
      <c r="A1188" t="s">
        <v>407</v>
      </c>
      <c r="B1188" t="s">
        <v>28</v>
      </c>
      <c r="C1188" t="str">
        <f>INDEX('GCAM Crosswalk'!M$5:M$36,MATCH(B1188,'GCAM Crosswalk'!L$5:L$36,0))</f>
        <v>Colombia</v>
      </c>
      <c r="D1188" t="s">
        <v>271</v>
      </c>
      <c r="E1188" t="str">
        <f>INDEX('GCAM Crosswalk'!J$5:J$111,MATCH(D1188,'GCAM Crosswalk'!I$5:I$111,0))</f>
        <v>Industry</v>
      </c>
      <c r="F1188" t="s">
        <v>408</v>
      </c>
      <c r="G1188">
        <v>6.9911599999999997E-3</v>
      </c>
      <c r="H1188">
        <v>1.07566E-2</v>
      </c>
      <c r="I1188">
        <v>1.08894E-2</v>
      </c>
      <c r="J1188">
        <v>1.08894E-2</v>
      </c>
      <c r="K1188">
        <v>1.232782E-2</v>
      </c>
      <c r="L1188">
        <v>1.449637E-2</v>
      </c>
      <c r="M1188">
        <v>1.6206999999999999E-2</v>
      </c>
      <c r="N1188">
        <v>1.761455E-2</v>
      </c>
      <c r="O1188">
        <v>1.8379748000000001E-2</v>
      </c>
      <c r="P1188">
        <v>1.8628190999999999E-2</v>
      </c>
      <c r="Q1188">
        <v>1.82716248E-2</v>
      </c>
      <c r="R1188">
        <v>0</v>
      </c>
      <c r="S1188">
        <v>0</v>
      </c>
      <c r="T1188">
        <v>0</v>
      </c>
      <c r="U1188" t="s">
        <v>409</v>
      </c>
    </row>
    <row r="1189" spans="1:21" x14ac:dyDescent="0.35">
      <c r="A1189" t="s">
        <v>407</v>
      </c>
      <c r="B1189" t="s">
        <v>28</v>
      </c>
      <c r="C1189" t="str">
        <f>INDEX('GCAM Crosswalk'!M$5:M$36,MATCH(B1189,'GCAM Crosswalk'!L$5:L$36,0))</f>
        <v>Colombia</v>
      </c>
      <c r="D1189" t="s">
        <v>271</v>
      </c>
      <c r="E1189" t="str">
        <f>INDEX('GCAM Crosswalk'!J$5:J$111,MATCH(D1189,'GCAM Crosswalk'!I$5:I$111,0))</f>
        <v>Industry</v>
      </c>
      <c r="F1189" t="s">
        <v>410</v>
      </c>
      <c r="G1189">
        <v>0</v>
      </c>
      <c r="H1189">
        <v>0</v>
      </c>
      <c r="I1189">
        <v>0</v>
      </c>
      <c r="J1189">
        <v>0</v>
      </c>
      <c r="K1189">
        <v>0</v>
      </c>
      <c r="L1189" s="3">
        <v>9.12832E-5</v>
      </c>
      <c r="M1189" s="3">
        <v>7.8299320000000002E-4</v>
      </c>
      <c r="N1189">
        <v>2.3001083E-3</v>
      </c>
      <c r="O1189">
        <v>4.1878039999999998E-3</v>
      </c>
      <c r="P1189">
        <v>5.7309613000000002E-3</v>
      </c>
      <c r="Q1189">
        <v>7.0931704999999999E-3</v>
      </c>
      <c r="R1189">
        <v>0</v>
      </c>
      <c r="S1189">
        <v>0</v>
      </c>
      <c r="T1189">
        <v>0</v>
      </c>
      <c r="U1189" t="s">
        <v>409</v>
      </c>
    </row>
    <row r="1190" spans="1:21" x14ac:dyDescent="0.35">
      <c r="A1190" t="s">
        <v>407</v>
      </c>
      <c r="B1190" t="s">
        <v>28</v>
      </c>
      <c r="C1190" t="str">
        <f>INDEX('GCAM Crosswalk'!M$5:M$36,MATCH(B1190,'GCAM Crosswalk'!L$5:L$36,0))</f>
        <v>Colombia</v>
      </c>
      <c r="D1190" t="s">
        <v>271</v>
      </c>
      <c r="E1190" t="str">
        <f>INDEX('GCAM Crosswalk'!J$5:J$111,MATCH(D1190,'GCAM Crosswalk'!I$5:I$111,0))</f>
        <v>Industry</v>
      </c>
      <c r="F1190" t="s">
        <v>411</v>
      </c>
      <c r="G1190">
        <v>1.04866E-2</v>
      </c>
      <c r="H1190">
        <v>1.6134900000000001E-2</v>
      </c>
      <c r="I1190">
        <v>1.6334100000000001E-2</v>
      </c>
      <c r="J1190">
        <v>1.6334100000000001E-2</v>
      </c>
      <c r="K1190">
        <v>1.5847279999999998E-2</v>
      </c>
      <c r="L1190">
        <v>1.7539079999999999E-2</v>
      </c>
      <c r="M1190">
        <v>1.8415520000000001E-2</v>
      </c>
      <c r="N1190">
        <v>1.8960379999999999E-2</v>
      </c>
      <c r="O1190">
        <v>1.9119466000000002E-2</v>
      </c>
      <c r="P1190">
        <v>1.9333922E-2</v>
      </c>
      <c r="Q1190">
        <v>1.9805921399999999E-2</v>
      </c>
      <c r="R1190">
        <v>0</v>
      </c>
      <c r="S1190">
        <v>0</v>
      </c>
      <c r="T1190">
        <v>0</v>
      </c>
      <c r="U1190" t="s">
        <v>409</v>
      </c>
    </row>
    <row r="1191" spans="1:21" x14ac:dyDescent="0.35">
      <c r="A1191" t="s">
        <v>407</v>
      </c>
      <c r="B1191" t="s">
        <v>28</v>
      </c>
      <c r="C1191" t="str">
        <f>INDEX('GCAM Crosswalk'!M$5:M$36,MATCH(B1191,'GCAM Crosswalk'!L$5:L$36,0))</f>
        <v>Colombia</v>
      </c>
      <c r="D1191" t="s">
        <v>325</v>
      </c>
      <c r="E1191" t="str">
        <f>INDEX('GCAM Crosswalk'!J$5:J$111,MATCH(D1191,'GCAM Crosswalk'!I$5:I$111,0))</f>
        <v>Residential</v>
      </c>
      <c r="F1191" t="s">
        <v>225</v>
      </c>
      <c r="G1191">
        <v>8.1807700000000004E-3</v>
      </c>
      <c r="H1191">
        <v>1.0622299999999999E-2</v>
      </c>
      <c r="I1191">
        <v>1.31646E-2</v>
      </c>
      <c r="J1191">
        <v>1.5196400000000001E-2</v>
      </c>
      <c r="K1191">
        <v>1.6516349999999999E-2</v>
      </c>
      <c r="L1191">
        <v>2.0077600000000001E-2</v>
      </c>
      <c r="M1191">
        <v>2.2597840000000001E-2</v>
      </c>
      <c r="N1191">
        <v>2.39713729999999E-2</v>
      </c>
      <c r="O1191">
        <v>2.4656663999999998E-2</v>
      </c>
      <c r="P1191">
        <v>2.5061495E-2</v>
      </c>
      <c r="Q1191">
        <v>2.5399469000000001E-2</v>
      </c>
      <c r="R1191">
        <v>0</v>
      </c>
      <c r="S1191">
        <v>0</v>
      </c>
      <c r="T1191">
        <v>0</v>
      </c>
      <c r="U1191" t="s">
        <v>409</v>
      </c>
    </row>
    <row r="1192" spans="1:21" x14ac:dyDescent="0.35">
      <c r="A1192" t="s">
        <v>407</v>
      </c>
      <c r="B1192" t="s">
        <v>28</v>
      </c>
      <c r="C1192" t="str">
        <f>INDEX('GCAM Crosswalk'!M$5:M$36,MATCH(B1192,'GCAM Crosswalk'!L$5:L$36,0))</f>
        <v>Colombia</v>
      </c>
      <c r="D1192" t="s">
        <v>240</v>
      </c>
      <c r="E1192" t="str">
        <f>INDEX('GCAM Crosswalk'!J$5:J$111,MATCH(D1192,'GCAM Crosswalk'!I$5:I$111,0))</f>
        <v>Residential</v>
      </c>
      <c r="F1192" t="s">
        <v>318</v>
      </c>
      <c r="G1192">
        <v>2.71251E-3</v>
      </c>
      <c r="H1192">
        <v>1.32236E-2</v>
      </c>
      <c r="I1192">
        <v>1.25454E-2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409</v>
      </c>
    </row>
    <row r="1193" spans="1:21" x14ac:dyDescent="0.35">
      <c r="A1193" t="s">
        <v>407</v>
      </c>
      <c r="B1193" t="s">
        <v>28</v>
      </c>
      <c r="C1193" t="str">
        <f>INDEX('GCAM Crosswalk'!M$5:M$36,MATCH(B1193,'GCAM Crosswalk'!L$5:L$36,0))</f>
        <v>Colombia</v>
      </c>
      <c r="D1193" t="s">
        <v>240</v>
      </c>
      <c r="E1193" t="str">
        <f>INDEX('GCAM Crosswalk'!J$5:J$111,MATCH(D1193,'GCAM Crosswalk'!I$5:I$111,0))</f>
        <v>Residential</v>
      </c>
      <c r="F1193" t="s">
        <v>225</v>
      </c>
      <c r="G1193">
        <v>2.3474099999999999E-3</v>
      </c>
      <c r="H1193">
        <v>3.04799E-3</v>
      </c>
      <c r="I1193">
        <v>3.77751E-3</v>
      </c>
      <c r="J1193">
        <v>4.3604799999999999E-3</v>
      </c>
      <c r="K1193">
        <v>4.6663879999999996E-3</v>
      </c>
      <c r="L1193">
        <v>5.2847879999999899E-3</v>
      </c>
      <c r="M1193">
        <v>6.0853790000000001E-3</v>
      </c>
      <c r="N1193">
        <v>7.0096699999999904E-3</v>
      </c>
      <c r="O1193">
        <v>7.9122150000000002E-3</v>
      </c>
      <c r="P1193">
        <v>8.7863589999999901E-3</v>
      </c>
      <c r="Q1193">
        <v>9.4652050000000008E-3</v>
      </c>
      <c r="R1193">
        <v>0</v>
      </c>
      <c r="S1193">
        <v>0</v>
      </c>
      <c r="T1193">
        <v>0</v>
      </c>
      <c r="U1193" t="s">
        <v>409</v>
      </c>
    </row>
    <row r="1194" spans="1:21" x14ac:dyDescent="0.35">
      <c r="A1194" t="s">
        <v>407</v>
      </c>
      <c r="B1194" t="s">
        <v>28</v>
      </c>
      <c r="C1194" t="str">
        <f>INDEX('GCAM Crosswalk'!M$5:M$36,MATCH(B1194,'GCAM Crosswalk'!L$5:L$36,0))</f>
        <v>Colombia</v>
      </c>
      <c r="D1194" t="s">
        <v>240</v>
      </c>
      <c r="E1194" t="str">
        <f>INDEX('GCAM Crosswalk'!J$5:J$111,MATCH(D1194,'GCAM Crosswalk'!I$5:I$111,0))</f>
        <v>Residential</v>
      </c>
      <c r="F1194" t="s">
        <v>408</v>
      </c>
      <c r="G1194" s="3">
        <v>4.3810099999999999E-4</v>
      </c>
      <c r="H1194">
        <v>3.64949E-3</v>
      </c>
      <c r="I1194">
        <v>4.0154099999999996E-3</v>
      </c>
      <c r="J1194">
        <v>4.5642800000000004E-3</v>
      </c>
      <c r="K1194">
        <v>5.1304799999999998E-3</v>
      </c>
      <c r="L1194">
        <v>5.8224799999999997E-3</v>
      </c>
      <c r="M1194">
        <v>6.4830299999999999E-3</v>
      </c>
      <c r="N1194">
        <v>7.0475529999999998E-3</v>
      </c>
      <c r="O1194">
        <v>7.4093450000000003E-3</v>
      </c>
      <c r="P1194">
        <v>7.6493849999999999E-3</v>
      </c>
      <c r="Q1194">
        <v>7.6763170000000002E-3</v>
      </c>
      <c r="R1194">
        <v>0</v>
      </c>
      <c r="S1194">
        <v>0</v>
      </c>
      <c r="T1194">
        <v>0</v>
      </c>
      <c r="U1194" t="s">
        <v>409</v>
      </c>
    </row>
    <row r="1195" spans="1:21" x14ac:dyDescent="0.35">
      <c r="A1195" t="s">
        <v>407</v>
      </c>
      <c r="B1195" t="s">
        <v>28</v>
      </c>
      <c r="C1195" t="str">
        <f>INDEX('GCAM Crosswalk'!M$5:M$36,MATCH(B1195,'GCAM Crosswalk'!L$5:L$36,0))</f>
        <v>Colombia</v>
      </c>
      <c r="D1195" t="s">
        <v>240</v>
      </c>
      <c r="E1195" t="str">
        <f>INDEX('GCAM Crosswalk'!J$5:J$111,MATCH(D1195,'GCAM Crosswalk'!I$5:I$111,0))</f>
        <v>Residential</v>
      </c>
      <c r="F1195" t="s">
        <v>410</v>
      </c>
      <c r="G1195">
        <v>0</v>
      </c>
      <c r="H1195">
        <v>0</v>
      </c>
      <c r="I1195">
        <v>0</v>
      </c>
      <c r="J1195">
        <v>0</v>
      </c>
      <c r="K1195">
        <v>0</v>
      </c>
      <c r="L1195" s="3">
        <v>2.1985E-7</v>
      </c>
      <c r="M1195" s="3">
        <v>3.5220400000000002E-6</v>
      </c>
      <c r="N1195" s="3">
        <v>6.2280700000000002E-6</v>
      </c>
      <c r="O1195" s="3">
        <v>9.0424800000000005E-6</v>
      </c>
      <c r="P1195" s="3">
        <v>1.2443700000000001E-5</v>
      </c>
      <c r="Q1195" s="3">
        <v>1.47795E-5</v>
      </c>
      <c r="R1195">
        <v>0</v>
      </c>
      <c r="S1195">
        <v>0</v>
      </c>
      <c r="T1195">
        <v>0</v>
      </c>
      <c r="U1195" t="s">
        <v>409</v>
      </c>
    </row>
    <row r="1196" spans="1:21" x14ac:dyDescent="0.35">
      <c r="A1196" t="s">
        <v>407</v>
      </c>
      <c r="B1196" t="s">
        <v>28</v>
      </c>
      <c r="C1196" t="str">
        <f>INDEX('GCAM Crosswalk'!M$5:M$36,MATCH(B1196,'GCAM Crosswalk'!L$5:L$36,0))</f>
        <v>Colombia</v>
      </c>
      <c r="D1196" t="s">
        <v>240</v>
      </c>
      <c r="E1196" t="str">
        <f>INDEX('GCAM Crosswalk'!J$5:J$111,MATCH(D1196,'GCAM Crosswalk'!I$5:I$111,0))</f>
        <v>Residential</v>
      </c>
      <c r="F1196" t="s">
        <v>411</v>
      </c>
      <c r="G1196">
        <v>1.05583E-2</v>
      </c>
      <c r="H1196">
        <v>9.2283799999999996E-3</v>
      </c>
      <c r="I1196">
        <v>7.8985199999999992E-3</v>
      </c>
      <c r="J1196">
        <v>5.37318E-3</v>
      </c>
      <c r="K1196">
        <v>5.8142599999999999E-3</v>
      </c>
      <c r="L1196">
        <v>6.3359699999999998E-3</v>
      </c>
      <c r="M1196">
        <v>6.6666E-3</v>
      </c>
      <c r="N1196">
        <v>6.8957629999999897E-3</v>
      </c>
      <c r="O1196">
        <v>7.0478069999999997E-3</v>
      </c>
      <c r="P1196">
        <v>7.2060779999999899E-3</v>
      </c>
      <c r="Q1196">
        <v>7.3600860000000001E-3</v>
      </c>
      <c r="R1196">
        <v>0</v>
      </c>
      <c r="S1196">
        <v>0</v>
      </c>
      <c r="T1196">
        <v>0</v>
      </c>
      <c r="U1196" t="s">
        <v>409</v>
      </c>
    </row>
    <row r="1197" spans="1:21" x14ac:dyDescent="0.35">
      <c r="A1197" t="s">
        <v>407</v>
      </c>
      <c r="B1197" t="s">
        <v>28</v>
      </c>
      <c r="C1197" t="str">
        <f>INDEX('GCAM Crosswalk'!M$5:M$36,MATCH(B1197,'GCAM Crosswalk'!L$5:L$36,0))</f>
        <v>Colombia</v>
      </c>
      <c r="D1197" t="s">
        <v>240</v>
      </c>
      <c r="E1197" t="str">
        <f>INDEX('GCAM Crosswalk'!J$5:J$111,MATCH(D1197,'GCAM Crosswalk'!I$5:I$111,0))</f>
        <v>Residential</v>
      </c>
      <c r="F1197" t="s">
        <v>413</v>
      </c>
      <c r="G1197">
        <v>5.2775500000000003E-2</v>
      </c>
      <c r="H1197">
        <v>1.7127400000000001E-2</v>
      </c>
      <c r="I1197">
        <v>2.2278200000000001E-2</v>
      </c>
      <c r="J1197">
        <v>4.4242900000000002E-2</v>
      </c>
      <c r="K1197">
        <v>4.8179699999999999E-2</v>
      </c>
      <c r="L1197">
        <v>5.0886089999999898E-2</v>
      </c>
      <c r="M1197">
        <v>5.127135E-2</v>
      </c>
      <c r="N1197">
        <v>4.9698720000000002E-2</v>
      </c>
      <c r="O1197">
        <v>4.6465589999999897E-2</v>
      </c>
      <c r="P1197">
        <v>4.2605749999999998E-2</v>
      </c>
      <c r="Q1197">
        <v>3.8642579999999899E-2</v>
      </c>
      <c r="R1197">
        <v>0</v>
      </c>
      <c r="S1197">
        <v>0</v>
      </c>
      <c r="T1197">
        <v>0</v>
      </c>
      <c r="U1197" t="s">
        <v>409</v>
      </c>
    </row>
    <row r="1198" spans="1:21" x14ac:dyDescent="0.35">
      <c r="A1198" t="s">
        <v>407</v>
      </c>
      <c r="B1198" t="s">
        <v>28</v>
      </c>
      <c r="C1198" t="str">
        <f>INDEX('GCAM Crosswalk'!M$5:M$36,MATCH(B1198,'GCAM Crosswalk'!L$5:L$36,0))</f>
        <v>Colombia</v>
      </c>
      <c r="D1198" t="s">
        <v>326</v>
      </c>
      <c r="E1198" t="str">
        <f>INDEX('GCAM Crosswalk'!J$5:J$111,MATCH(D1198,'GCAM Crosswalk'!I$5:I$111,0))</f>
        <v>Residential</v>
      </c>
      <c r="F1198" t="s">
        <v>318</v>
      </c>
      <c r="G1198" s="3">
        <v>3.0140000000000001E-4</v>
      </c>
      <c r="H1198">
        <v>1.4693E-3</v>
      </c>
      <c r="I1198">
        <v>1.3939E-3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409</v>
      </c>
    </row>
    <row r="1199" spans="1:21" x14ac:dyDescent="0.35">
      <c r="A1199" t="s">
        <v>407</v>
      </c>
      <c r="B1199" t="s">
        <v>28</v>
      </c>
      <c r="C1199" t="str">
        <f>INDEX('GCAM Crosswalk'!M$5:M$36,MATCH(B1199,'GCAM Crosswalk'!L$5:L$36,0))</f>
        <v>Colombia</v>
      </c>
      <c r="D1199" t="s">
        <v>326</v>
      </c>
      <c r="E1199" t="str">
        <f>INDEX('GCAM Crosswalk'!J$5:J$111,MATCH(D1199,'GCAM Crosswalk'!I$5:I$111,0))</f>
        <v>Residential</v>
      </c>
      <c r="F1199" t="s">
        <v>339</v>
      </c>
      <c r="G1199">
        <v>5.1488000000000003E-3</v>
      </c>
      <c r="H1199">
        <v>2.679E-3</v>
      </c>
      <c r="I1199">
        <v>2.1767000000000002E-3</v>
      </c>
      <c r="J1199">
        <v>2.679E-3</v>
      </c>
      <c r="K1199">
        <v>2.9592959999999902E-3</v>
      </c>
      <c r="L1199">
        <v>3.304595E-3</v>
      </c>
      <c r="M1199">
        <v>3.267388E-3</v>
      </c>
      <c r="N1199">
        <v>2.944613E-3</v>
      </c>
      <c r="O1199">
        <v>2.613148E-3</v>
      </c>
      <c r="P1199">
        <v>2.2900415999999998E-3</v>
      </c>
      <c r="Q1199">
        <v>2.1412029999999999E-3</v>
      </c>
      <c r="R1199">
        <v>0</v>
      </c>
      <c r="S1199">
        <v>0</v>
      </c>
      <c r="T1199">
        <v>0</v>
      </c>
      <c r="U1199" t="s">
        <v>409</v>
      </c>
    </row>
    <row r="1200" spans="1:21" x14ac:dyDescent="0.35">
      <c r="A1200" t="s">
        <v>407</v>
      </c>
      <c r="B1200" t="s">
        <v>28</v>
      </c>
      <c r="C1200" t="str">
        <f>INDEX('GCAM Crosswalk'!M$5:M$36,MATCH(B1200,'GCAM Crosswalk'!L$5:L$36,0))</f>
        <v>Colombia</v>
      </c>
      <c r="D1200" t="s">
        <v>326</v>
      </c>
      <c r="E1200" t="str">
        <f>INDEX('GCAM Crosswalk'!J$5:J$111,MATCH(D1200,'GCAM Crosswalk'!I$5:I$111,0))</f>
        <v>Residential</v>
      </c>
      <c r="F1200" t="s">
        <v>225</v>
      </c>
      <c r="G1200">
        <v>3.52967E-2</v>
      </c>
      <c r="H1200">
        <v>4.5830799999999998E-2</v>
      </c>
      <c r="I1200">
        <v>5.67999E-2</v>
      </c>
      <c r="J1200">
        <v>6.5566200000000005E-2</v>
      </c>
      <c r="K1200">
        <v>7.2601299999999994E-2</v>
      </c>
      <c r="L1200">
        <v>8.9230100000000007E-2</v>
      </c>
      <c r="M1200">
        <v>0.10696695000000001</v>
      </c>
      <c r="N1200">
        <v>0.12368713000000001</v>
      </c>
      <c r="O1200">
        <v>0.13776875</v>
      </c>
      <c r="P1200">
        <v>0.15063287</v>
      </c>
      <c r="Q1200">
        <v>0.16129717999999901</v>
      </c>
      <c r="R1200">
        <v>0</v>
      </c>
      <c r="S1200">
        <v>0</v>
      </c>
      <c r="T1200">
        <v>0</v>
      </c>
      <c r="U1200" t="s">
        <v>409</v>
      </c>
    </row>
    <row r="1201" spans="1:21" x14ac:dyDescent="0.35">
      <c r="A1201" t="s">
        <v>407</v>
      </c>
      <c r="B1201" t="s">
        <v>28</v>
      </c>
      <c r="C1201" t="str">
        <f>INDEX('GCAM Crosswalk'!M$5:M$36,MATCH(B1201,'GCAM Crosswalk'!L$5:L$36,0))</f>
        <v>Colombia</v>
      </c>
      <c r="D1201" t="s">
        <v>326</v>
      </c>
      <c r="E1201" t="str">
        <f>INDEX('GCAM Crosswalk'!J$5:J$111,MATCH(D1201,'GCAM Crosswalk'!I$5:I$111,0))</f>
        <v>Residential</v>
      </c>
      <c r="F1201" t="s">
        <v>408</v>
      </c>
      <c r="G1201">
        <v>3.3711000000000001E-3</v>
      </c>
      <c r="H1201">
        <v>2.8080399999999998E-2</v>
      </c>
      <c r="I1201">
        <v>3.0895800000000001E-2</v>
      </c>
      <c r="J1201">
        <v>3.5118999999999997E-2</v>
      </c>
      <c r="K1201">
        <v>4.0122199999999997E-2</v>
      </c>
      <c r="L1201">
        <v>4.8997209999999999E-2</v>
      </c>
      <c r="M1201">
        <v>5.5369699999999897E-2</v>
      </c>
      <c r="N1201">
        <v>5.8608519999999997E-2</v>
      </c>
      <c r="O1201">
        <v>5.9725609999999998E-2</v>
      </c>
      <c r="P1201">
        <v>5.9929349999999999E-2</v>
      </c>
      <c r="Q1201">
        <v>5.9781179999999899E-2</v>
      </c>
      <c r="R1201">
        <v>0</v>
      </c>
      <c r="S1201">
        <v>0</v>
      </c>
      <c r="T1201">
        <v>0</v>
      </c>
      <c r="U1201" t="s">
        <v>409</v>
      </c>
    </row>
    <row r="1202" spans="1:21" x14ac:dyDescent="0.35">
      <c r="A1202" t="s">
        <v>407</v>
      </c>
      <c r="B1202" t="s">
        <v>28</v>
      </c>
      <c r="C1202" t="str">
        <f>INDEX('GCAM Crosswalk'!M$5:M$36,MATCH(B1202,'GCAM Crosswalk'!L$5:L$36,0))</f>
        <v>Colombia</v>
      </c>
      <c r="D1202" t="s">
        <v>326</v>
      </c>
      <c r="E1202" t="str">
        <f>INDEX('GCAM Crosswalk'!J$5:J$111,MATCH(D1202,'GCAM Crosswalk'!I$5:I$111,0))</f>
        <v>Residential</v>
      </c>
      <c r="F1202" t="s">
        <v>410</v>
      </c>
      <c r="G1202">
        <v>0</v>
      </c>
      <c r="H1202">
        <v>0</v>
      </c>
      <c r="I1202">
        <v>0</v>
      </c>
      <c r="J1202">
        <v>0</v>
      </c>
      <c r="K1202">
        <v>0</v>
      </c>
      <c r="L1202" s="3">
        <v>4.4069600000000001E-6</v>
      </c>
      <c r="M1202" s="3">
        <v>6.7779299999999997E-5</v>
      </c>
      <c r="N1202" s="3">
        <v>1.1596599999999999E-4</v>
      </c>
      <c r="O1202" s="3">
        <v>1.4651599999999999E-4</v>
      </c>
      <c r="P1202" s="3">
        <v>1.9178399999999999E-4</v>
      </c>
      <c r="Q1202" s="3">
        <v>2.1197699999999999E-4</v>
      </c>
      <c r="R1202">
        <v>0</v>
      </c>
      <c r="S1202">
        <v>0</v>
      </c>
      <c r="T1202">
        <v>0</v>
      </c>
      <c r="U1202" t="s">
        <v>409</v>
      </c>
    </row>
    <row r="1203" spans="1:21" x14ac:dyDescent="0.35">
      <c r="A1203" t="s">
        <v>407</v>
      </c>
      <c r="B1203" t="s">
        <v>28</v>
      </c>
      <c r="C1203" t="str">
        <f>INDEX('GCAM Crosswalk'!M$5:M$36,MATCH(B1203,'GCAM Crosswalk'!L$5:L$36,0))</f>
        <v>Colombia</v>
      </c>
      <c r="D1203" t="s">
        <v>326</v>
      </c>
      <c r="E1203" t="str">
        <f>INDEX('GCAM Crosswalk'!J$5:J$111,MATCH(D1203,'GCAM Crosswalk'!I$5:I$111,0))</f>
        <v>Residential</v>
      </c>
      <c r="F1203" t="s">
        <v>411</v>
      </c>
      <c r="G1203">
        <v>2.2343700000000001E-2</v>
      </c>
      <c r="H1203">
        <v>1.9529399999999999E-2</v>
      </c>
      <c r="I1203">
        <v>1.67151E-2</v>
      </c>
      <c r="J1203">
        <v>1.13708E-2</v>
      </c>
      <c r="K1203">
        <v>1.255042E-2</v>
      </c>
      <c r="L1203">
        <v>1.3911110000000001E-2</v>
      </c>
      <c r="M1203">
        <v>1.3683839999999999E-2</v>
      </c>
      <c r="N1203">
        <v>1.2427288E-2</v>
      </c>
      <c r="O1203">
        <v>1.1294746E-2</v>
      </c>
      <c r="P1203">
        <v>1.0359125E-2</v>
      </c>
      <c r="Q1203">
        <v>1.0218893E-2</v>
      </c>
      <c r="R1203">
        <v>0</v>
      </c>
      <c r="S1203">
        <v>0</v>
      </c>
      <c r="T1203">
        <v>0</v>
      </c>
      <c r="U1203" t="s">
        <v>409</v>
      </c>
    </row>
    <row r="1204" spans="1:21" x14ac:dyDescent="0.35">
      <c r="A1204" t="s">
        <v>407</v>
      </c>
      <c r="B1204" t="s">
        <v>28</v>
      </c>
      <c r="C1204" t="str">
        <f>INDEX('GCAM Crosswalk'!M$5:M$36,MATCH(B1204,'GCAM Crosswalk'!L$5:L$36,0))</f>
        <v>Colombia</v>
      </c>
      <c r="D1204" t="s">
        <v>326</v>
      </c>
      <c r="E1204" t="str">
        <f>INDEX('GCAM Crosswalk'!J$5:J$111,MATCH(D1204,'GCAM Crosswalk'!I$5:I$111,0))</f>
        <v>Residential</v>
      </c>
      <c r="F1204" t="s">
        <v>413</v>
      </c>
      <c r="G1204">
        <v>8.8334499999999996E-2</v>
      </c>
      <c r="H1204">
        <v>2.8667499999999999E-2</v>
      </c>
      <c r="I1204">
        <v>3.7288700000000001E-2</v>
      </c>
      <c r="J1204">
        <v>7.4053300000000002E-2</v>
      </c>
      <c r="K1204">
        <v>8.26992E-2</v>
      </c>
      <c r="L1204">
        <v>9.1345899999999994E-2</v>
      </c>
      <c r="M1204">
        <v>8.9529490000000003E-2</v>
      </c>
      <c r="N1204">
        <v>8.0106369999999996E-2</v>
      </c>
      <c r="O1204">
        <v>7.0748430000000001E-2</v>
      </c>
      <c r="P1204">
        <v>6.2094440000000001E-2</v>
      </c>
      <c r="Q1204">
        <v>5.8297569999999903E-2</v>
      </c>
      <c r="R1204">
        <v>0</v>
      </c>
      <c r="S1204">
        <v>0</v>
      </c>
      <c r="T1204">
        <v>0</v>
      </c>
      <c r="U1204" t="s">
        <v>409</v>
      </c>
    </row>
    <row r="1205" spans="1:21" x14ac:dyDescent="0.35">
      <c r="A1205" t="s">
        <v>407</v>
      </c>
      <c r="B1205" t="s">
        <v>28</v>
      </c>
      <c r="C1205" t="str">
        <f>INDEX('GCAM Crosswalk'!M$5:M$36,MATCH(B1205,'GCAM Crosswalk'!L$5:L$36,0))</f>
        <v>Colombia</v>
      </c>
      <c r="D1205" t="s">
        <v>251</v>
      </c>
      <c r="E1205" t="str">
        <f>INDEX('GCAM Crosswalk'!J$5:J$111,MATCH(D1205,'GCAM Crosswalk'!I$5:I$111,0))</f>
        <v>International Aviation</v>
      </c>
      <c r="F1205" t="s">
        <v>225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3">
        <v>1.48756E-8</v>
      </c>
      <c r="O1205" s="3">
        <v>1.22929E-7</v>
      </c>
      <c r="P1205" s="3">
        <v>9.6089099999999995E-7</v>
      </c>
      <c r="Q1205" s="3">
        <v>6.9923900000000003E-6</v>
      </c>
      <c r="R1205">
        <v>0</v>
      </c>
      <c r="S1205">
        <v>0</v>
      </c>
      <c r="T1205">
        <v>0</v>
      </c>
      <c r="U1205" t="s">
        <v>409</v>
      </c>
    </row>
    <row r="1206" spans="1:21" x14ac:dyDescent="0.35">
      <c r="A1206" t="s">
        <v>407</v>
      </c>
      <c r="B1206" t="s">
        <v>28</v>
      </c>
      <c r="C1206" t="str">
        <f>INDEX('GCAM Crosswalk'!M$5:M$36,MATCH(B1206,'GCAM Crosswalk'!L$5:L$36,0))</f>
        <v>Colombia</v>
      </c>
      <c r="D1206" t="s">
        <v>251</v>
      </c>
      <c r="E1206" t="str">
        <f>INDEX('GCAM Crosswalk'!J$5:J$111,MATCH(D1206,'GCAM Crosswalk'!I$5:I$111,0))</f>
        <v>International Aviation</v>
      </c>
      <c r="F1206" t="s">
        <v>410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3">
        <v>2.0149399999999999E-8</v>
      </c>
      <c r="O1206" s="3">
        <v>3.9087499999999998E-7</v>
      </c>
      <c r="P1206" s="3">
        <v>5.7200100000000001E-6</v>
      </c>
      <c r="Q1206" s="3">
        <v>6.2349900000000004E-5</v>
      </c>
      <c r="R1206">
        <v>0</v>
      </c>
      <c r="S1206">
        <v>0</v>
      </c>
      <c r="T1206">
        <v>0</v>
      </c>
      <c r="U1206" t="s">
        <v>409</v>
      </c>
    </row>
    <row r="1207" spans="1:21" x14ac:dyDescent="0.35">
      <c r="A1207" t="s">
        <v>407</v>
      </c>
      <c r="B1207" t="s">
        <v>28</v>
      </c>
      <c r="C1207" t="str">
        <f>INDEX('GCAM Crosswalk'!M$5:M$36,MATCH(B1207,'GCAM Crosswalk'!L$5:L$36,0))</f>
        <v>Colombia</v>
      </c>
      <c r="D1207" t="s">
        <v>251</v>
      </c>
      <c r="E1207" t="str">
        <f>INDEX('GCAM Crosswalk'!J$5:J$111,MATCH(D1207,'GCAM Crosswalk'!I$5:I$111,0))</f>
        <v>International Aviation</v>
      </c>
      <c r="F1207" t="s">
        <v>411</v>
      </c>
      <c r="G1207">
        <v>1.5685500000000002E-2</v>
      </c>
      <c r="H1207">
        <v>1.8679899999999999E-2</v>
      </c>
      <c r="I1207">
        <v>2.34142E-2</v>
      </c>
      <c r="J1207">
        <v>3.9042599999999997E-2</v>
      </c>
      <c r="K1207">
        <v>4.3195400000000002E-2</v>
      </c>
      <c r="L1207">
        <v>4.6788299999999998E-2</v>
      </c>
      <c r="M1207">
        <v>4.86322E-2</v>
      </c>
      <c r="N1207">
        <v>4.9773400000000002E-2</v>
      </c>
      <c r="O1207">
        <v>5.33099E-2</v>
      </c>
      <c r="P1207">
        <v>5.6352199999999998E-2</v>
      </c>
      <c r="Q1207">
        <v>5.8908599999999998E-2</v>
      </c>
      <c r="R1207">
        <v>0</v>
      </c>
      <c r="S1207">
        <v>0</v>
      </c>
      <c r="T1207">
        <v>0</v>
      </c>
      <c r="U1207" t="s">
        <v>409</v>
      </c>
    </row>
    <row r="1208" spans="1:21" x14ac:dyDescent="0.35">
      <c r="A1208" t="s">
        <v>407</v>
      </c>
      <c r="B1208" t="s">
        <v>28</v>
      </c>
      <c r="C1208" t="str">
        <f>INDEX('GCAM Crosswalk'!M$5:M$36,MATCH(B1208,'GCAM Crosswalk'!L$5:L$36,0))</f>
        <v>Colombia</v>
      </c>
      <c r="D1208" t="s">
        <v>254</v>
      </c>
      <c r="E1208" t="str">
        <f>INDEX('GCAM Crosswalk'!J$5:J$111,MATCH(D1208,'GCAM Crosswalk'!I$5:I$111,0))</f>
        <v>Transportation</v>
      </c>
      <c r="F1208" t="s">
        <v>339</v>
      </c>
      <c r="G1208" s="3">
        <v>4.1898799999999999E-5</v>
      </c>
      <c r="H1208" s="3">
        <v>4.1898499999999999E-5</v>
      </c>
      <c r="I1208" s="3">
        <v>4.1898399999999999E-5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409</v>
      </c>
    </row>
    <row r="1209" spans="1:21" x14ac:dyDescent="0.35">
      <c r="A1209" t="s">
        <v>407</v>
      </c>
      <c r="B1209" t="s">
        <v>28</v>
      </c>
      <c r="C1209" t="str">
        <f>INDEX('GCAM Crosswalk'!M$5:M$36,MATCH(B1209,'GCAM Crosswalk'!L$5:L$36,0))</f>
        <v>Colombia</v>
      </c>
      <c r="D1209" t="s">
        <v>254</v>
      </c>
      <c r="E1209" t="str">
        <f>INDEX('GCAM Crosswalk'!J$5:J$111,MATCH(D1209,'GCAM Crosswalk'!I$5:I$111,0))</f>
        <v>Transportation</v>
      </c>
      <c r="F1209" t="s">
        <v>225</v>
      </c>
      <c r="G1209">
        <v>0</v>
      </c>
      <c r="H1209" s="3">
        <v>4.7998299999999997E-5</v>
      </c>
      <c r="I1209" s="3">
        <v>6.1497700000000006E-5</v>
      </c>
      <c r="J1209" s="3">
        <v>9.9698500000000001E-5</v>
      </c>
      <c r="K1209" s="3">
        <v>1.0858599999999999E-4</v>
      </c>
      <c r="L1209" s="3">
        <v>1.4467309999999901E-4</v>
      </c>
      <c r="M1209" s="3">
        <v>2.464713E-4</v>
      </c>
      <c r="N1209" s="3">
        <v>3.6176788499999899E-4</v>
      </c>
      <c r="O1209" s="3">
        <v>4.2033580299999899E-4</v>
      </c>
      <c r="P1209" s="3">
        <v>4.4645429999999999E-4</v>
      </c>
      <c r="Q1209" s="3">
        <v>4.6560864E-4</v>
      </c>
      <c r="R1209">
        <v>0</v>
      </c>
      <c r="S1209">
        <v>0</v>
      </c>
      <c r="T1209">
        <v>0</v>
      </c>
      <c r="U1209" t="s">
        <v>409</v>
      </c>
    </row>
    <row r="1210" spans="1:21" x14ac:dyDescent="0.35">
      <c r="A1210" t="s">
        <v>407</v>
      </c>
      <c r="B1210" t="s">
        <v>28</v>
      </c>
      <c r="C1210" t="str">
        <f>INDEX('GCAM Crosswalk'!M$5:M$36,MATCH(B1210,'GCAM Crosswalk'!L$5:L$36,0))</f>
        <v>Colombia</v>
      </c>
      <c r="D1210" t="s">
        <v>254</v>
      </c>
      <c r="E1210" t="str">
        <f>INDEX('GCAM Crosswalk'!J$5:J$111,MATCH(D1210,'GCAM Crosswalk'!I$5:I$111,0))</f>
        <v>Transportation</v>
      </c>
      <c r="F1210" t="s">
        <v>410</v>
      </c>
      <c r="G1210">
        <v>0</v>
      </c>
      <c r="H1210">
        <v>0</v>
      </c>
      <c r="I1210">
        <v>0</v>
      </c>
      <c r="J1210">
        <v>0</v>
      </c>
      <c r="K1210">
        <v>0</v>
      </c>
      <c r="L1210" s="3">
        <v>5.6291300000000001E-5</v>
      </c>
      <c r="M1210" s="3">
        <v>2.1607500000000001E-4</v>
      </c>
      <c r="N1210" s="3">
        <v>4.2717469799999998E-4</v>
      </c>
      <c r="O1210" s="3">
        <v>5.3335434500000002E-4</v>
      </c>
      <c r="P1210" s="3">
        <v>5.7868101999999997E-4</v>
      </c>
      <c r="Q1210" s="3">
        <v>6.0965260999999997E-4</v>
      </c>
      <c r="R1210">
        <v>0</v>
      </c>
      <c r="S1210">
        <v>0</v>
      </c>
      <c r="T1210">
        <v>0</v>
      </c>
      <c r="U1210" t="s">
        <v>409</v>
      </c>
    </row>
    <row r="1211" spans="1:21" x14ac:dyDescent="0.35">
      <c r="A1211" t="s">
        <v>407</v>
      </c>
      <c r="B1211" t="s">
        <v>28</v>
      </c>
      <c r="C1211" t="str">
        <f>INDEX('GCAM Crosswalk'!M$5:M$36,MATCH(B1211,'GCAM Crosswalk'!L$5:L$36,0))</f>
        <v>Colombia</v>
      </c>
      <c r="D1211" t="s">
        <v>254</v>
      </c>
      <c r="E1211" t="str">
        <f>INDEX('GCAM Crosswalk'!J$5:J$111,MATCH(D1211,'GCAM Crosswalk'!I$5:I$111,0))</f>
        <v>Transportation</v>
      </c>
      <c r="F1211" t="s">
        <v>411</v>
      </c>
      <c r="G1211">
        <v>6.2188199999999999E-3</v>
      </c>
      <c r="H1211">
        <v>1.0221839999999999E-2</v>
      </c>
      <c r="I1211">
        <v>1.15860599999999E-2</v>
      </c>
      <c r="J1211">
        <v>2.8053570000000001E-3</v>
      </c>
      <c r="K1211">
        <v>3.0266273799999998E-3</v>
      </c>
      <c r="L1211">
        <v>3.1749427999999999E-3</v>
      </c>
      <c r="M1211">
        <v>2.8198347999999901E-3</v>
      </c>
      <c r="N1211">
        <v>2.2465040999999999E-3</v>
      </c>
      <c r="O1211">
        <v>2.0196657999999902E-3</v>
      </c>
      <c r="P1211">
        <v>2.0080876999999998E-3</v>
      </c>
      <c r="Q1211">
        <v>2.0457123E-3</v>
      </c>
      <c r="R1211">
        <v>0</v>
      </c>
      <c r="S1211">
        <v>0</v>
      </c>
      <c r="T1211">
        <v>0</v>
      </c>
      <c r="U1211" t="s">
        <v>409</v>
      </c>
    </row>
    <row r="1212" spans="1:21" x14ac:dyDescent="0.35">
      <c r="A1212" t="s">
        <v>407</v>
      </c>
      <c r="B1212" t="s">
        <v>28</v>
      </c>
      <c r="C1212" t="str">
        <f>INDEX('GCAM Crosswalk'!M$5:M$36,MATCH(B1212,'GCAM Crosswalk'!L$5:L$36,0))</f>
        <v>Colombia</v>
      </c>
      <c r="D1212" t="s">
        <v>257</v>
      </c>
      <c r="E1212" t="str">
        <f>INDEX('GCAM Crosswalk'!J$5:J$111,MATCH(D1212,'GCAM Crosswalk'!I$5:I$111,0))</f>
        <v>Transportation</v>
      </c>
      <c r="F1212" t="s">
        <v>225</v>
      </c>
      <c r="G1212">
        <v>0</v>
      </c>
      <c r="H1212">
        <v>0</v>
      </c>
      <c r="I1212">
        <v>0</v>
      </c>
      <c r="J1212">
        <v>0</v>
      </c>
      <c r="K1212" s="3">
        <v>8.2980830000000002E-4</v>
      </c>
      <c r="L1212">
        <v>2.9793640399999998E-3</v>
      </c>
      <c r="M1212">
        <v>1.0389724805469999E-2</v>
      </c>
      <c r="N1212">
        <v>2.25230783125039E-2</v>
      </c>
      <c r="O1212">
        <v>3.3546458983423899E-2</v>
      </c>
      <c r="P1212">
        <v>4.2523497554789999E-2</v>
      </c>
      <c r="Q1212">
        <v>5.2687365399999998E-2</v>
      </c>
      <c r="R1212">
        <v>0</v>
      </c>
      <c r="S1212">
        <v>0</v>
      </c>
      <c r="T1212">
        <v>0</v>
      </c>
      <c r="U1212" t="s">
        <v>409</v>
      </c>
    </row>
    <row r="1213" spans="1:21" x14ac:dyDescent="0.35">
      <c r="A1213" t="s">
        <v>407</v>
      </c>
      <c r="B1213" t="s">
        <v>28</v>
      </c>
      <c r="C1213" t="str">
        <f>INDEX('GCAM Crosswalk'!M$5:M$36,MATCH(B1213,'GCAM Crosswalk'!L$5:L$36,0))</f>
        <v>Colombia</v>
      </c>
      <c r="D1213" t="s">
        <v>257</v>
      </c>
      <c r="E1213" t="str">
        <f>INDEX('GCAM Crosswalk'!J$5:J$111,MATCH(D1213,'GCAM Crosswalk'!I$5:I$111,0))</f>
        <v>Transportation</v>
      </c>
      <c r="F1213" t="s">
        <v>410</v>
      </c>
      <c r="G1213">
        <v>0</v>
      </c>
      <c r="H1213">
        <v>0</v>
      </c>
      <c r="I1213">
        <v>0</v>
      </c>
      <c r="J1213">
        <v>0</v>
      </c>
      <c r="K1213">
        <v>0</v>
      </c>
      <c r="L1213" s="3">
        <v>2.4785809000000002E-4</v>
      </c>
      <c r="M1213">
        <v>2.02344207958E-3</v>
      </c>
      <c r="N1213">
        <v>4.95023060588999E-3</v>
      </c>
      <c r="O1213">
        <v>7.3416250759499998E-3</v>
      </c>
      <c r="P1213">
        <v>9.1843003118000002E-3</v>
      </c>
      <c r="Q1213">
        <v>1.07713784253E-2</v>
      </c>
      <c r="R1213">
        <v>0</v>
      </c>
      <c r="S1213">
        <v>0</v>
      </c>
      <c r="T1213">
        <v>0</v>
      </c>
      <c r="U1213" t="s">
        <v>409</v>
      </c>
    </row>
    <row r="1214" spans="1:21" x14ac:dyDescent="0.35">
      <c r="A1214" t="s">
        <v>407</v>
      </c>
      <c r="B1214" t="s">
        <v>28</v>
      </c>
      <c r="C1214" t="str">
        <f>INDEX('GCAM Crosswalk'!M$5:M$36,MATCH(B1214,'GCAM Crosswalk'!L$5:L$36,0))</f>
        <v>Colombia</v>
      </c>
      <c r="D1214" t="s">
        <v>257</v>
      </c>
      <c r="E1214" t="str">
        <f>INDEX('GCAM Crosswalk'!J$5:J$111,MATCH(D1214,'GCAM Crosswalk'!I$5:I$111,0))</f>
        <v>Transportation</v>
      </c>
      <c r="F1214" t="s">
        <v>411</v>
      </c>
      <c r="G1214">
        <v>0.1059167</v>
      </c>
      <c r="H1214">
        <v>0.12567639999999999</v>
      </c>
      <c r="I1214">
        <v>0.12743499999999999</v>
      </c>
      <c r="J1214">
        <v>0.1876777</v>
      </c>
      <c r="K1214">
        <v>0.20542645809999999</v>
      </c>
      <c r="L1214">
        <v>0.23061018216499901</v>
      </c>
      <c r="M1214">
        <v>0.2358171768008</v>
      </c>
      <c r="N1214">
        <v>0.22929658130549899</v>
      </c>
      <c r="O1214">
        <v>0.22626507543999999</v>
      </c>
      <c r="P1214">
        <v>0.226251529576</v>
      </c>
      <c r="Q1214">
        <v>0.22111428548000001</v>
      </c>
      <c r="R1214">
        <v>0</v>
      </c>
      <c r="S1214">
        <v>0</v>
      </c>
      <c r="T1214">
        <v>0</v>
      </c>
      <c r="U1214" t="s">
        <v>409</v>
      </c>
    </row>
    <row r="1215" spans="1:21" x14ac:dyDescent="0.35">
      <c r="A1215" t="s">
        <v>407</v>
      </c>
      <c r="B1215" t="s">
        <v>28</v>
      </c>
      <c r="C1215" t="str">
        <f>INDEX('GCAM Crosswalk'!M$5:M$36,MATCH(B1215,'GCAM Crosswalk'!L$5:L$36,0))</f>
        <v>Colombia</v>
      </c>
      <c r="D1215" t="s">
        <v>259</v>
      </c>
      <c r="E1215" t="str">
        <f>INDEX('GCAM Crosswalk'!J$5:J$111,MATCH(D1215,'GCAM Crosswalk'!I$5:I$111,0))</f>
        <v>Transportation</v>
      </c>
      <c r="F1215" t="s">
        <v>225</v>
      </c>
      <c r="G1215">
        <v>0</v>
      </c>
      <c r="H1215" s="3">
        <v>1.2229999999999999E-4</v>
      </c>
      <c r="I1215" s="3">
        <v>1.5679999999999999E-4</v>
      </c>
      <c r="J1215" s="3">
        <v>2.5419899999999998E-4</v>
      </c>
      <c r="K1215" s="3">
        <v>2.9560510999999999E-4</v>
      </c>
      <c r="L1215" s="3">
        <v>3.7287943000000002E-4</v>
      </c>
      <c r="M1215" s="3">
        <v>4.3679442000000001E-4</v>
      </c>
      <c r="N1215" s="3">
        <v>6.0835629999999999E-4</v>
      </c>
      <c r="O1215" s="3">
        <v>8.4228479999999995E-4</v>
      </c>
      <c r="P1215">
        <v>1.3199454E-3</v>
      </c>
      <c r="Q1215">
        <v>2.2719683999999898E-3</v>
      </c>
      <c r="R1215">
        <v>0</v>
      </c>
      <c r="S1215">
        <v>0</v>
      </c>
      <c r="T1215">
        <v>0</v>
      </c>
      <c r="U1215" t="s">
        <v>409</v>
      </c>
    </row>
    <row r="1216" spans="1:21" x14ac:dyDescent="0.35">
      <c r="A1216" t="s">
        <v>407</v>
      </c>
      <c r="B1216" t="s">
        <v>28</v>
      </c>
      <c r="C1216" t="str">
        <f>INDEX('GCAM Crosswalk'!M$5:M$36,MATCH(B1216,'GCAM Crosswalk'!L$5:L$36,0))</f>
        <v>Colombia</v>
      </c>
      <c r="D1216" t="s">
        <v>259</v>
      </c>
      <c r="E1216" t="str">
        <f>INDEX('GCAM Crosswalk'!J$5:J$111,MATCH(D1216,'GCAM Crosswalk'!I$5:I$111,0))</f>
        <v>Transportation</v>
      </c>
      <c r="F1216" t="s">
        <v>410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3">
        <v>4.12283E-5</v>
      </c>
      <c r="O1216" s="3">
        <v>1.3165E-4</v>
      </c>
      <c r="P1216" s="3">
        <v>3.97747E-4</v>
      </c>
      <c r="Q1216">
        <v>1.06112E-3</v>
      </c>
      <c r="R1216">
        <v>0</v>
      </c>
      <c r="S1216">
        <v>0</v>
      </c>
      <c r="T1216">
        <v>0</v>
      </c>
      <c r="U1216" t="s">
        <v>409</v>
      </c>
    </row>
    <row r="1217" spans="1:21" x14ac:dyDescent="0.35">
      <c r="A1217" t="s">
        <v>407</v>
      </c>
      <c r="B1217" t="s">
        <v>28</v>
      </c>
      <c r="C1217" t="str">
        <f>INDEX('GCAM Crosswalk'!M$5:M$36,MATCH(B1217,'GCAM Crosswalk'!L$5:L$36,0))</f>
        <v>Colombia</v>
      </c>
      <c r="D1217" t="s">
        <v>259</v>
      </c>
      <c r="E1217" t="str">
        <f>INDEX('GCAM Crosswalk'!J$5:J$111,MATCH(D1217,'GCAM Crosswalk'!I$5:I$111,0))</f>
        <v>Transportation</v>
      </c>
      <c r="F1217" t="s">
        <v>411</v>
      </c>
      <c r="G1217">
        <v>7.4143898999999899E-3</v>
      </c>
      <c r="H1217">
        <v>8.8295899000000004E-3</v>
      </c>
      <c r="I1217">
        <v>1.10449998E-2</v>
      </c>
      <c r="J1217">
        <v>1.8398899999999999E-2</v>
      </c>
      <c r="K1217">
        <v>2.0879369999999901E-2</v>
      </c>
      <c r="L1217">
        <v>2.5872996999999998E-2</v>
      </c>
      <c r="M1217">
        <v>2.9045102999999999E-2</v>
      </c>
      <c r="N1217">
        <v>3.0595843000000001E-2</v>
      </c>
      <c r="O1217">
        <v>3.3279624000000001E-2</v>
      </c>
      <c r="P1217">
        <v>3.4966328999999997E-2</v>
      </c>
      <c r="Q1217">
        <v>3.5089281E-2</v>
      </c>
      <c r="R1217">
        <v>0</v>
      </c>
      <c r="S1217">
        <v>0</v>
      </c>
      <c r="T1217">
        <v>0</v>
      </c>
      <c r="U1217" t="s">
        <v>409</v>
      </c>
    </row>
    <row r="1218" spans="1:21" x14ac:dyDescent="0.35">
      <c r="A1218" t="s">
        <v>407</v>
      </c>
      <c r="B1218" t="s">
        <v>28</v>
      </c>
      <c r="C1218" t="str">
        <f>INDEX('GCAM Crosswalk'!M$5:M$36,MATCH(B1218,'GCAM Crosswalk'!L$5:L$36,0))</f>
        <v>Colombia</v>
      </c>
      <c r="D1218" t="s">
        <v>261</v>
      </c>
      <c r="E1218" t="str">
        <f>INDEX('GCAM Crosswalk'!J$5:J$111,MATCH(D1218,'GCAM Crosswalk'!I$5:I$111,0))</f>
        <v>Transportation</v>
      </c>
      <c r="F1218" t="s">
        <v>225</v>
      </c>
      <c r="G1218">
        <v>0</v>
      </c>
      <c r="H1218">
        <v>0</v>
      </c>
      <c r="I1218">
        <v>0</v>
      </c>
      <c r="J1218">
        <v>0</v>
      </c>
      <c r="K1218">
        <v>1.41132E-3</v>
      </c>
      <c r="L1218">
        <v>3.3360759999999999E-3</v>
      </c>
      <c r="M1218">
        <v>4.8437819999999996E-3</v>
      </c>
      <c r="N1218">
        <v>5.5772699999999996E-3</v>
      </c>
      <c r="O1218">
        <v>5.9247499999999899E-3</v>
      </c>
      <c r="P1218">
        <v>6.2650999999999896E-3</v>
      </c>
      <c r="Q1218">
        <v>6.5578800000000003E-3</v>
      </c>
      <c r="R1218">
        <v>0</v>
      </c>
      <c r="S1218">
        <v>0</v>
      </c>
      <c r="T1218">
        <v>0</v>
      </c>
      <c r="U1218" t="s">
        <v>409</v>
      </c>
    </row>
    <row r="1219" spans="1:21" x14ac:dyDescent="0.35">
      <c r="A1219" t="s">
        <v>407</v>
      </c>
      <c r="B1219" t="s">
        <v>28</v>
      </c>
      <c r="C1219" t="str">
        <f>INDEX('GCAM Crosswalk'!M$5:M$36,MATCH(B1219,'GCAM Crosswalk'!L$5:L$36,0))</f>
        <v>Colombia</v>
      </c>
      <c r="D1219" t="s">
        <v>261</v>
      </c>
      <c r="E1219" t="str">
        <f>INDEX('GCAM Crosswalk'!J$5:J$111,MATCH(D1219,'GCAM Crosswalk'!I$5:I$111,0))</f>
        <v>Transportation</v>
      </c>
      <c r="F1219" t="s">
        <v>408</v>
      </c>
      <c r="G1219" s="3">
        <v>7.1797299999999998E-5</v>
      </c>
      <c r="H1219">
        <v>1.31485E-3</v>
      </c>
      <c r="I1219">
        <v>3.0551900000000002E-3</v>
      </c>
      <c r="J1219">
        <v>3.4971799999999999E-3</v>
      </c>
      <c r="K1219">
        <v>4.0813500000000001E-3</v>
      </c>
      <c r="L1219">
        <v>4.2430200000000001E-3</v>
      </c>
      <c r="M1219">
        <v>3.3671209999999998E-3</v>
      </c>
      <c r="N1219">
        <v>3.1631039999999999E-3</v>
      </c>
      <c r="O1219">
        <v>3.1625299999999898E-3</v>
      </c>
      <c r="P1219">
        <v>3.1427260000000002E-3</v>
      </c>
      <c r="Q1219">
        <v>3.0976269999999999E-3</v>
      </c>
      <c r="R1219">
        <v>0</v>
      </c>
      <c r="S1219">
        <v>0</v>
      </c>
      <c r="T1219">
        <v>0</v>
      </c>
      <c r="U1219" t="s">
        <v>409</v>
      </c>
    </row>
    <row r="1220" spans="1:21" x14ac:dyDescent="0.35">
      <c r="A1220" t="s">
        <v>407</v>
      </c>
      <c r="B1220" t="s">
        <v>28</v>
      </c>
      <c r="C1220" t="str">
        <f>INDEX('GCAM Crosswalk'!M$5:M$36,MATCH(B1220,'GCAM Crosswalk'!L$5:L$36,0))</f>
        <v>Colombia</v>
      </c>
      <c r="D1220" t="s">
        <v>261</v>
      </c>
      <c r="E1220" t="str">
        <f>INDEX('GCAM Crosswalk'!J$5:J$111,MATCH(D1220,'GCAM Crosswalk'!I$5:I$111,0))</f>
        <v>Transportation</v>
      </c>
      <c r="F1220" t="s">
        <v>410</v>
      </c>
      <c r="G1220">
        <v>0</v>
      </c>
      <c r="H1220">
        <v>0</v>
      </c>
      <c r="I1220">
        <v>0</v>
      </c>
      <c r="J1220">
        <v>0</v>
      </c>
      <c r="K1220">
        <v>0</v>
      </c>
      <c r="L1220" s="3">
        <v>8.8874800000000001E-7</v>
      </c>
      <c r="M1220" s="3">
        <v>4.7053419999999902E-6</v>
      </c>
      <c r="N1220" s="3">
        <v>1.5493426000000001E-5</v>
      </c>
      <c r="O1220" s="3">
        <v>3.00398E-5</v>
      </c>
      <c r="P1220" s="3">
        <v>4.1104659999999997E-5</v>
      </c>
      <c r="Q1220" s="3">
        <v>4.58735199999999E-5</v>
      </c>
      <c r="R1220">
        <v>0</v>
      </c>
      <c r="S1220">
        <v>0</v>
      </c>
      <c r="T1220">
        <v>0</v>
      </c>
      <c r="U1220" t="s">
        <v>409</v>
      </c>
    </row>
    <row r="1221" spans="1:21" x14ac:dyDescent="0.35">
      <c r="A1221" t="s">
        <v>407</v>
      </c>
      <c r="B1221" t="s">
        <v>28</v>
      </c>
      <c r="C1221" t="str">
        <f>INDEX('GCAM Crosswalk'!M$5:M$36,MATCH(B1221,'GCAM Crosswalk'!L$5:L$36,0))</f>
        <v>Colombia</v>
      </c>
      <c r="D1221" t="s">
        <v>261</v>
      </c>
      <c r="E1221" t="str">
        <f>INDEX('GCAM Crosswalk'!J$5:J$111,MATCH(D1221,'GCAM Crosswalk'!I$5:I$111,0))</f>
        <v>Transportation</v>
      </c>
      <c r="F1221" t="s">
        <v>411</v>
      </c>
      <c r="G1221">
        <v>1.7674200000000001E-2</v>
      </c>
      <c r="H1221">
        <v>2.0971699999999999E-2</v>
      </c>
      <c r="I1221">
        <v>2.1265200000000001E-2</v>
      </c>
      <c r="J1221">
        <v>3.1317400000000002E-2</v>
      </c>
      <c r="K1221">
        <v>3.9996108199999998E-2</v>
      </c>
      <c r="L1221">
        <v>4.08563485E-2</v>
      </c>
      <c r="M1221">
        <v>3.3221623999999998E-2</v>
      </c>
      <c r="N1221">
        <v>3.03457876E-2</v>
      </c>
      <c r="O1221">
        <v>3.0633483600000001E-2</v>
      </c>
      <c r="P1221">
        <v>3.0929667000000001E-2</v>
      </c>
      <c r="Q1221">
        <v>3.1029749999999998E-2</v>
      </c>
      <c r="R1221">
        <v>0</v>
      </c>
      <c r="S1221">
        <v>0</v>
      </c>
      <c r="T1221">
        <v>0</v>
      </c>
      <c r="U1221" t="s">
        <v>409</v>
      </c>
    </row>
    <row r="1222" spans="1:21" x14ac:dyDescent="0.35">
      <c r="A1222" t="s">
        <v>407</v>
      </c>
      <c r="B1222" t="s">
        <v>28</v>
      </c>
      <c r="C1222" t="str">
        <f>INDEX('GCAM Crosswalk'!M$5:M$36,MATCH(B1222,'GCAM Crosswalk'!L$5:L$36,0))</f>
        <v>Colombia</v>
      </c>
      <c r="D1222" t="s">
        <v>327</v>
      </c>
      <c r="E1222" t="str">
        <f>INDEX('GCAM Crosswalk'!J$5:J$111,MATCH(D1222,'GCAM Crosswalk'!I$5:I$111,0))</f>
        <v>Transportation</v>
      </c>
      <c r="F1222" t="s">
        <v>225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3.8542300000000002E-3</v>
      </c>
      <c r="M1222">
        <v>5.6798200000000004E-3</v>
      </c>
      <c r="N1222">
        <v>6.0144200000000004E-3</v>
      </c>
      <c r="O1222">
        <v>5.8922799999999997E-3</v>
      </c>
      <c r="P1222">
        <v>5.6558600000000004E-3</v>
      </c>
      <c r="Q1222">
        <v>5.3465400000000003E-3</v>
      </c>
      <c r="R1222">
        <v>0</v>
      </c>
      <c r="S1222">
        <v>0</v>
      </c>
      <c r="T1222">
        <v>0</v>
      </c>
      <c r="U1222" t="s">
        <v>409</v>
      </c>
    </row>
    <row r="1223" spans="1:21" x14ac:dyDescent="0.35">
      <c r="A1223" t="s">
        <v>407</v>
      </c>
      <c r="B1223" t="s">
        <v>28</v>
      </c>
      <c r="C1223" t="str">
        <f>INDEX('GCAM Crosswalk'!M$5:M$36,MATCH(B1223,'GCAM Crosswalk'!L$5:L$36,0))</f>
        <v>Colombia</v>
      </c>
      <c r="D1223" t="s">
        <v>327</v>
      </c>
      <c r="E1223" t="str">
        <f>INDEX('GCAM Crosswalk'!J$5:J$111,MATCH(D1223,'GCAM Crosswalk'!I$5:I$111,0))</f>
        <v>Transportation</v>
      </c>
      <c r="F1223" t="s">
        <v>411</v>
      </c>
      <c r="G1223">
        <v>6.4730100000000004E-3</v>
      </c>
      <c r="H1223">
        <v>7.6806599999999997E-3</v>
      </c>
      <c r="I1223">
        <v>7.7881599999999997E-3</v>
      </c>
      <c r="J1223">
        <v>1.14696E-2</v>
      </c>
      <c r="K1223">
        <v>9.2221200000000003E-3</v>
      </c>
      <c r="L1223">
        <v>4.2324700000000003E-3</v>
      </c>
      <c r="M1223">
        <v>2.20258E-3</v>
      </c>
      <c r="N1223">
        <v>1.3955199999999999E-3</v>
      </c>
      <c r="O1223" s="3">
        <v>9.2624199999999997E-4</v>
      </c>
      <c r="P1223" s="3">
        <v>6.3115100000000004E-4</v>
      </c>
      <c r="Q1223" s="3">
        <v>4.3793599999999999E-4</v>
      </c>
      <c r="R1223">
        <v>0</v>
      </c>
      <c r="S1223">
        <v>0</v>
      </c>
      <c r="T1223">
        <v>0</v>
      </c>
      <c r="U1223" t="s">
        <v>409</v>
      </c>
    </row>
    <row r="1224" spans="1:21" x14ac:dyDescent="0.35">
      <c r="A1224" t="s">
        <v>407</v>
      </c>
      <c r="B1224" t="s">
        <v>28</v>
      </c>
      <c r="C1224" t="str">
        <f>INDEX('GCAM Crosswalk'!M$5:M$36,MATCH(B1224,'GCAM Crosswalk'!L$5:L$36,0))</f>
        <v>Colombia</v>
      </c>
      <c r="D1224" t="s">
        <v>265</v>
      </c>
      <c r="E1224" t="str">
        <f>INDEX('GCAM Crosswalk'!J$5:J$111,MATCH(D1224,'GCAM Crosswalk'!I$5:I$111,0))</f>
        <v>Transportation</v>
      </c>
      <c r="F1224" t="s">
        <v>225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5.918899E-3</v>
      </c>
      <c r="M1224">
        <v>2.68779E-2</v>
      </c>
      <c r="N1224">
        <v>4.4603558999999897E-2</v>
      </c>
      <c r="O1224">
        <v>5.7876412999999897E-2</v>
      </c>
      <c r="P1224">
        <v>6.4781385299999994E-2</v>
      </c>
      <c r="Q1224">
        <v>6.9645986999999895E-2</v>
      </c>
      <c r="R1224">
        <v>0</v>
      </c>
      <c r="S1224">
        <v>0</v>
      </c>
      <c r="T1224">
        <v>0</v>
      </c>
      <c r="U1224" t="s">
        <v>409</v>
      </c>
    </row>
    <row r="1225" spans="1:21" x14ac:dyDescent="0.35">
      <c r="A1225" t="s">
        <v>407</v>
      </c>
      <c r="B1225" t="s">
        <v>28</v>
      </c>
      <c r="C1225" t="str">
        <f>INDEX('GCAM Crosswalk'!M$5:M$36,MATCH(B1225,'GCAM Crosswalk'!L$5:L$36,0))</f>
        <v>Colombia</v>
      </c>
      <c r="D1225" t="s">
        <v>265</v>
      </c>
      <c r="E1225" t="str">
        <f>INDEX('GCAM Crosswalk'!J$5:J$111,MATCH(D1225,'GCAM Crosswalk'!I$5:I$111,0))</f>
        <v>Transportation</v>
      </c>
      <c r="F1225" t="s">
        <v>408</v>
      </c>
      <c r="G1225" s="3">
        <v>4.7233349999999997E-4</v>
      </c>
      <c r="H1225">
        <v>8.6465899999999991E-3</v>
      </c>
      <c r="I1225">
        <v>2.0090569999999999E-2</v>
      </c>
      <c r="J1225">
        <v>2.2996820000000001E-2</v>
      </c>
      <c r="K1225">
        <v>2.1142312E-2</v>
      </c>
      <c r="L1225">
        <v>1.9810913999999999E-2</v>
      </c>
      <c r="M1225">
        <v>1.6730465999999999E-2</v>
      </c>
      <c r="N1225">
        <v>1.3022171000000001E-2</v>
      </c>
      <c r="O1225">
        <v>9.2917819000000006E-3</v>
      </c>
      <c r="P1225">
        <v>7.4991679999999901E-3</v>
      </c>
      <c r="Q1225">
        <v>5.9068710000000002E-3</v>
      </c>
      <c r="R1225">
        <v>0</v>
      </c>
      <c r="S1225">
        <v>0</v>
      </c>
      <c r="T1225">
        <v>0</v>
      </c>
      <c r="U1225" t="s">
        <v>409</v>
      </c>
    </row>
    <row r="1226" spans="1:21" x14ac:dyDescent="0.35">
      <c r="A1226" t="s">
        <v>407</v>
      </c>
      <c r="B1226" t="s">
        <v>28</v>
      </c>
      <c r="C1226" t="str">
        <f>INDEX('GCAM Crosswalk'!M$5:M$36,MATCH(B1226,'GCAM Crosswalk'!L$5:L$36,0))</f>
        <v>Colombia</v>
      </c>
      <c r="D1226" t="s">
        <v>265</v>
      </c>
      <c r="E1226" t="str">
        <f>INDEX('GCAM Crosswalk'!J$5:J$111,MATCH(D1226,'GCAM Crosswalk'!I$5:I$111,0))</f>
        <v>Transportation</v>
      </c>
      <c r="F1226" t="s">
        <v>410</v>
      </c>
      <c r="G1226">
        <v>0</v>
      </c>
      <c r="H1226">
        <v>0</v>
      </c>
      <c r="I1226">
        <v>0</v>
      </c>
      <c r="J1226">
        <v>0</v>
      </c>
      <c r="K1226">
        <v>0</v>
      </c>
      <c r="L1226" s="3">
        <v>5.8437254000000003E-6</v>
      </c>
      <c r="M1226" s="3">
        <v>6.6692634399999998E-5</v>
      </c>
      <c r="N1226" s="3">
        <v>9.3621506499999999E-5</v>
      </c>
      <c r="O1226" s="3">
        <v>1.1072630439999901E-4</v>
      </c>
      <c r="P1226" s="3">
        <v>1.159595141E-4</v>
      </c>
      <c r="Q1226" s="3">
        <v>1.197358144E-4</v>
      </c>
      <c r="R1226">
        <v>0</v>
      </c>
      <c r="S1226">
        <v>0</v>
      </c>
      <c r="T1226">
        <v>0</v>
      </c>
      <c r="U1226" t="s">
        <v>409</v>
      </c>
    </row>
    <row r="1227" spans="1:21" x14ac:dyDescent="0.35">
      <c r="A1227" t="s">
        <v>407</v>
      </c>
      <c r="B1227" t="s">
        <v>28</v>
      </c>
      <c r="C1227" t="str">
        <f>INDEX('GCAM Crosswalk'!M$5:M$36,MATCH(B1227,'GCAM Crosswalk'!L$5:L$36,0))</f>
        <v>Colombia</v>
      </c>
      <c r="D1227" t="s">
        <v>265</v>
      </c>
      <c r="E1227" t="str">
        <f>INDEX('GCAM Crosswalk'!J$5:J$111,MATCH(D1227,'GCAM Crosswalk'!I$5:I$111,0))</f>
        <v>Transportation</v>
      </c>
      <c r="F1227" t="s">
        <v>411</v>
      </c>
      <c r="G1227">
        <v>9.5180840000000003E-2</v>
      </c>
      <c r="H1227">
        <v>0.11293839999999999</v>
      </c>
      <c r="I1227">
        <v>0.11451939999999999</v>
      </c>
      <c r="J1227">
        <v>0.16865260000000001</v>
      </c>
      <c r="K1227">
        <v>0.1542371588</v>
      </c>
      <c r="L1227">
        <v>0.144634208199999</v>
      </c>
      <c r="M1227">
        <v>0.121886779199999</v>
      </c>
      <c r="N1227">
        <v>9.5034240569999998E-2</v>
      </c>
      <c r="O1227">
        <v>6.8342076500000001E-2</v>
      </c>
      <c r="P1227">
        <v>5.6027713700000002E-2</v>
      </c>
      <c r="Q1227">
        <v>4.5176281200000001E-2</v>
      </c>
      <c r="R1227">
        <v>0</v>
      </c>
      <c r="S1227">
        <v>0</v>
      </c>
      <c r="T1227">
        <v>0</v>
      </c>
      <c r="U1227" t="s">
        <v>409</v>
      </c>
    </row>
    <row r="1228" spans="1:21" x14ac:dyDescent="0.35">
      <c r="A1228" t="s">
        <v>407</v>
      </c>
      <c r="B1228" t="s">
        <v>28</v>
      </c>
      <c r="C1228" t="str">
        <f>INDEX('GCAM Crosswalk'!M$5:M$36,MATCH(B1228,'GCAM Crosswalk'!L$5:L$36,0))</f>
        <v>Colombia</v>
      </c>
      <c r="D1228" t="s">
        <v>267</v>
      </c>
      <c r="E1228" t="str">
        <f>INDEX('GCAM Crosswalk'!J$5:J$111,MATCH(D1228,'GCAM Crosswalk'!I$5:I$111,0))</f>
        <v>International Shipping</v>
      </c>
      <c r="F1228" t="s">
        <v>225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3">
        <v>1.63177E-6</v>
      </c>
      <c r="O1228" s="3">
        <v>4.6872900000000001E-6</v>
      </c>
      <c r="P1228" s="3">
        <v>1.39498E-5</v>
      </c>
      <c r="Q1228" s="3">
        <v>3.5299300000000003E-5</v>
      </c>
      <c r="R1228">
        <v>0</v>
      </c>
      <c r="S1228">
        <v>0</v>
      </c>
      <c r="T1228">
        <v>0</v>
      </c>
      <c r="U1228" t="s">
        <v>409</v>
      </c>
    </row>
    <row r="1229" spans="1:21" x14ac:dyDescent="0.35">
      <c r="A1229" t="s">
        <v>407</v>
      </c>
      <c r="B1229" t="s">
        <v>28</v>
      </c>
      <c r="C1229" t="str">
        <f>INDEX('GCAM Crosswalk'!M$5:M$36,MATCH(B1229,'GCAM Crosswalk'!L$5:L$36,0))</f>
        <v>Colombia</v>
      </c>
      <c r="D1229" t="s">
        <v>267</v>
      </c>
      <c r="E1229" t="str">
        <f>INDEX('GCAM Crosswalk'!J$5:J$111,MATCH(D1229,'GCAM Crosswalk'!I$5:I$111,0))</f>
        <v>International Shipping</v>
      </c>
      <c r="F1229" t="s">
        <v>410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3">
        <v>2.0282999999999999E-5</v>
      </c>
      <c r="O1229" s="3">
        <v>7.0658899999999995E-5</v>
      </c>
      <c r="P1229" s="3">
        <v>2.6839799999999999E-4</v>
      </c>
      <c r="Q1229" s="3">
        <v>8.5289199999999995E-4</v>
      </c>
      <c r="R1229">
        <v>0</v>
      </c>
      <c r="S1229">
        <v>0</v>
      </c>
      <c r="T1229">
        <v>0</v>
      </c>
      <c r="U1229" t="s">
        <v>409</v>
      </c>
    </row>
    <row r="1230" spans="1:21" x14ac:dyDescent="0.35">
      <c r="A1230" t="s">
        <v>407</v>
      </c>
      <c r="B1230" t="s">
        <v>28</v>
      </c>
      <c r="C1230" t="str">
        <f>INDEX('GCAM Crosswalk'!M$5:M$36,MATCH(B1230,'GCAM Crosswalk'!L$5:L$36,0))</f>
        <v>Colombia</v>
      </c>
      <c r="D1230" t="s">
        <v>267</v>
      </c>
      <c r="E1230" t="str">
        <f>INDEX('GCAM Crosswalk'!J$5:J$111,MATCH(D1230,'GCAM Crosswalk'!I$5:I$111,0))</f>
        <v>International Shipping</v>
      </c>
      <c r="F1230" t="s">
        <v>411</v>
      </c>
      <c r="G1230">
        <v>5.1704100000000003E-3</v>
      </c>
      <c r="H1230">
        <v>3.0084799999999998E-2</v>
      </c>
      <c r="I1230">
        <v>5.60458E-2</v>
      </c>
      <c r="J1230">
        <v>8.0889299999999997E-2</v>
      </c>
      <c r="K1230">
        <v>8.1927149999999893E-2</v>
      </c>
      <c r="L1230">
        <v>8.4935749999999893E-2</v>
      </c>
      <c r="M1230">
        <v>8.4739800000000004E-2</v>
      </c>
      <c r="N1230">
        <v>8.56851E-2</v>
      </c>
      <c r="O1230">
        <v>8.7779399999999994E-2</v>
      </c>
      <c r="P1230">
        <v>8.9962099999999906E-2</v>
      </c>
      <c r="Q1230">
        <v>9.1482800000000003E-2</v>
      </c>
      <c r="R1230">
        <v>0</v>
      </c>
      <c r="S1230">
        <v>0</v>
      </c>
      <c r="T1230">
        <v>0</v>
      </c>
      <c r="U1230" t="s">
        <v>409</v>
      </c>
    </row>
    <row r="1231" spans="1:21" x14ac:dyDescent="0.35">
      <c r="A1231" t="s">
        <v>407</v>
      </c>
      <c r="B1231" t="s">
        <v>241</v>
      </c>
      <c r="C1231" t="str">
        <f>INDEX('GCAM Crosswalk'!M$5:M$36,MATCH(B1231,'GCAM Crosswalk'!L$5:L$36,0))</f>
        <v>European Union</v>
      </c>
      <c r="D1231" t="s">
        <v>291</v>
      </c>
      <c r="E1231" t="str">
        <f>INDEX('GCAM Crosswalk'!J$5:J$111,MATCH(D1231,'GCAM Crosswalk'!I$5:I$111,0))</f>
        <v>Industry</v>
      </c>
      <c r="F1231" t="s">
        <v>408</v>
      </c>
      <c r="G1231">
        <v>0.22964499999999999</v>
      </c>
      <c r="H1231">
        <v>0.210511</v>
      </c>
      <c r="I1231">
        <v>0.199188</v>
      </c>
      <c r="J1231">
        <v>0.19434899999999999</v>
      </c>
      <c r="K1231">
        <v>0.23148769999999999</v>
      </c>
      <c r="L1231">
        <v>0.238088141</v>
      </c>
      <c r="M1231">
        <v>0.23974818489999999</v>
      </c>
      <c r="N1231">
        <v>0.22374210119999999</v>
      </c>
      <c r="O1231">
        <v>0.20125717279999999</v>
      </c>
      <c r="P1231">
        <v>0.19127697799999999</v>
      </c>
      <c r="Q1231">
        <v>0.18447314245999999</v>
      </c>
      <c r="R1231">
        <v>0</v>
      </c>
      <c r="S1231">
        <v>0</v>
      </c>
      <c r="T1231">
        <v>0</v>
      </c>
      <c r="U1231" t="s">
        <v>409</v>
      </c>
    </row>
    <row r="1232" spans="1:21" x14ac:dyDescent="0.35">
      <c r="A1232" t="s">
        <v>407</v>
      </c>
      <c r="B1232" t="s">
        <v>241</v>
      </c>
      <c r="C1232" t="str">
        <f>INDEX('GCAM Crosswalk'!M$5:M$36,MATCH(B1232,'GCAM Crosswalk'!L$5:L$36,0))</f>
        <v>European Union</v>
      </c>
      <c r="D1232" t="s">
        <v>291</v>
      </c>
      <c r="E1232" t="str">
        <f>INDEX('GCAM Crosswalk'!J$5:J$111,MATCH(D1232,'GCAM Crosswalk'!I$5:I$111,0))</f>
        <v>Industry</v>
      </c>
      <c r="F1232" t="s">
        <v>410</v>
      </c>
      <c r="G1232">
        <v>0</v>
      </c>
      <c r="H1232">
        <v>0</v>
      </c>
      <c r="I1232">
        <v>0</v>
      </c>
      <c r="J1232">
        <v>0</v>
      </c>
      <c r="K1232">
        <v>0</v>
      </c>
      <c r="L1232" s="3">
        <v>2.1382700000000001E-4</v>
      </c>
      <c r="M1232">
        <v>2.2642199999999999E-3</v>
      </c>
      <c r="N1232">
        <v>7.7761789999999898E-3</v>
      </c>
      <c r="O1232">
        <v>1.5765972E-2</v>
      </c>
      <c r="P1232">
        <v>2.2689629999999999E-2</v>
      </c>
      <c r="Q1232">
        <v>2.7842980699999999E-2</v>
      </c>
      <c r="R1232">
        <v>0</v>
      </c>
      <c r="S1232">
        <v>0</v>
      </c>
      <c r="T1232">
        <v>0</v>
      </c>
      <c r="U1232" t="s">
        <v>409</v>
      </c>
    </row>
    <row r="1233" spans="1:21" x14ac:dyDescent="0.35">
      <c r="A1233" t="s">
        <v>407</v>
      </c>
      <c r="B1233" t="s">
        <v>241</v>
      </c>
      <c r="C1233" t="str">
        <f>INDEX('GCAM Crosswalk'!M$5:M$36,MATCH(B1233,'GCAM Crosswalk'!L$5:L$36,0))</f>
        <v>European Union</v>
      </c>
      <c r="D1233" t="s">
        <v>291</v>
      </c>
      <c r="E1233" t="str">
        <f>INDEX('GCAM Crosswalk'!J$5:J$111,MATCH(D1233,'GCAM Crosswalk'!I$5:I$111,0))</f>
        <v>Industry</v>
      </c>
      <c r="F1233" t="s">
        <v>411</v>
      </c>
      <c r="G1233">
        <v>1.13054E-2</v>
      </c>
      <c r="H1233">
        <v>9.3300999999999992E-3</v>
      </c>
      <c r="I1233">
        <v>8.6135900000000008E-3</v>
      </c>
      <c r="J1233">
        <v>8.4772600000000004E-3</v>
      </c>
      <c r="K1233">
        <v>9.97133999999999E-3</v>
      </c>
      <c r="L1233">
        <v>1.0199193E-2</v>
      </c>
      <c r="M1233">
        <v>9.5435190000000003E-3</v>
      </c>
      <c r="N1233">
        <v>6.7423650000000002E-3</v>
      </c>
      <c r="O1233">
        <v>3.4587009999999998E-3</v>
      </c>
      <c r="P1233">
        <v>1.4712429999999999E-3</v>
      </c>
      <c r="Q1233" s="3">
        <v>5.5605159999999999E-4</v>
      </c>
      <c r="R1233">
        <v>0</v>
      </c>
      <c r="S1233">
        <v>0</v>
      </c>
      <c r="T1233">
        <v>0</v>
      </c>
      <c r="U1233" t="s">
        <v>409</v>
      </c>
    </row>
    <row r="1234" spans="1:21" x14ac:dyDescent="0.35">
      <c r="A1234" t="s">
        <v>407</v>
      </c>
      <c r="B1234" t="s">
        <v>241</v>
      </c>
      <c r="C1234" t="str">
        <f>INDEX('GCAM Crosswalk'!M$5:M$36,MATCH(B1234,'GCAM Crosswalk'!L$5:L$36,0))</f>
        <v>European Union</v>
      </c>
      <c r="D1234" t="s">
        <v>349</v>
      </c>
      <c r="E1234" t="str">
        <f>INDEX('GCAM Crosswalk'!J$5:J$111,MATCH(D1234,'GCAM Crosswalk'!I$5:I$111,0))</f>
        <v>Agriculture</v>
      </c>
      <c r="F1234" t="s">
        <v>318</v>
      </c>
      <c r="G1234">
        <v>2.0092999999999999E-3</v>
      </c>
      <c r="H1234">
        <v>2.1557900000000001E-2</v>
      </c>
      <c r="I1234">
        <v>2.3776499999999999E-2</v>
      </c>
      <c r="J1234">
        <v>2.3399699999999999E-2</v>
      </c>
      <c r="K1234">
        <v>2.32154399999999E-2</v>
      </c>
      <c r="L1234">
        <v>2.578333E-2</v>
      </c>
      <c r="M1234">
        <v>2.7762829999999999E-2</v>
      </c>
      <c r="N1234">
        <v>2.8662364999999999E-2</v>
      </c>
      <c r="O1234">
        <v>2.7543120000000001E-2</v>
      </c>
      <c r="P1234">
        <v>2.540104E-2</v>
      </c>
      <c r="Q1234">
        <v>2.3122449999999999E-2</v>
      </c>
      <c r="R1234">
        <v>0</v>
      </c>
      <c r="S1234">
        <v>0</v>
      </c>
      <c r="T1234">
        <v>0</v>
      </c>
      <c r="U1234" t="s">
        <v>409</v>
      </c>
    </row>
    <row r="1235" spans="1:21" x14ac:dyDescent="0.35">
      <c r="A1235" t="s">
        <v>407</v>
      </c>
      <c r="B1235" t="s">
        <v>241</v>
      </c>
      <c r="C1235" t="str">
        <f>INDEX('GCAM Crosswalk'!M$5:M$36,MATCH(B1235,'GCAM Crosswalk'!L$5:L$36,0))</f>
        <v>European Union</v>
      </c>
      <c r="D1235" t="s">
        <v>349</v>
      </c>
      <c r="E1235" t="str">
        <f>INDEX('GCAM Crosswalk'!J$5:J$111,MATCH(D1235,'GCAM Crosswalk'!I$5:I$111,0))</f>
        <v>Agriculture</v>
      </c>
      <c r="F1235" t="s">
        <v>339</v>
      </c>
      <c r="G1235">
        <v>6.6222500000000004E-2</v>
      </c>
      <c r="H1235">
        <v>4.0478600000000003E-2</v>
      </c>
      <c r="I1235">
        <v>5.1027299999999998E-2</v>
      </c>
      <c r="J1235">
        <v>3.9474000000000002E-2</v>
      </c>
      <c r="K1235">
        <v>3.9491850000000002E-2</v>
      </c>
      <c r="L1235">
        <v>3.8912240000000001E-2</v>
      </c>
      <c r="M1235">
        <v>3.6110490000000002E-2</v>
      </c>
      <c r="N1235">
        <v>3.3458450000000001E-2</v>
      </c>
      <c r="O1235">
        <v>3.1964319999999997E-2</v>
      </c>
      <c r="P1235">
        <v>3.0568020000000001E-2</v>
      </c>
      <c r="Q1235">
        <v>2.944416E-2</v>
      </c>
      <c r="R1235">
        <v>0</v>
      </c>
      <c r="S1235">
        <v>0</v>
      </c>
      <c r="T1235">
        <v>0</v>
      </c>
      <c r="U1235" t="s">
        <v>409</v>
      </c>
    </row>
    <row r="1236" spans="1:21" x14ac:dyDescent="0.35">
      <c r="A1236" t="s">
        <v>407</v>
      </c>
      <c r="B1236" t="s">
        <v>241</v>
      </c>
      <c r="C1236" t="str">
        <f>INDEX('GCAM Crosswalk'!M$5:M$36,MATCH(B1236,'GCAM Crosswalk'!L$5:L$36,0))</f>
        <v>European Union</v>
      </c>
      <c r="D1236" t="s">
        <v>349</v>
      </c>
      <c r="E1236" t="str">
        <f>INDEX('GCAM Crosswalk'!J$5:J$111,MATCH(D1236,'GCAM Crosswalk'!I$5:I$111,0))</f>
        <v>Agriculture</v>
      </c>
      <c r="F1236" t="s">
        <v>337</v>
      </c>
      <c r="G1236">
        <v>5.64273E-2</v>
      </c>
      <c r="H1236">
        <v>3.3487999999999999E-3</v>
      </c>
      <c r="I1236">
        <v>3.6418000000000002E-3</v>
      </c>
      <c r="J1236">
        <v>2.679E-3</v>
      </c>
      <c r="K1236">
        <v>2.6860429999999999E-3</v>
      </c>
      <c r="L1236">
        <v>2.6732190000000001E-3</v>
      </c>
      <c r="M1236">
        <v>2.5606209999999999E-3</v>
      </c>
      <c r="N1236">
        <v>2.4631966999999898E-3</v>
      </c>
      <c r="O1236">
        <v>2.4016459999999999E-3</v>
      </c>
      <c r="P1236">
        <v>2.3522759999999999E-3</v>
      </c>
      <c r="Q1236">
        <v>2.302915E-3</v>
      </c>
      <c r="R1236">
        <v>0</v>
      </c>
      <c r="S1236">
        <v>0</v>
      </c>
      <c r="T1236">
        <v>0</v>
      </c>
      <c r="U1236" t="s">
        <v>409</v>
      </c>
    </row>
    <row r="1237" spans="1:21" x14ac:dyDescent="0.35">
      <c r="A1237" t="s">
        <v>407</v>
      </c>
      <c r="B1237" t="s">
        <v>241</v>
      </c>
      <c r="C1237" t="str">
        <f>INDEX('GCAM Crosswalk'!M$5:M$36,MATCH(B1237,'GCAM Crosswalk'!L$5:L$36,0))</f>
        <v>European Union</v>
      </c>
      <c r="D1237" t="s">
        <v>349</v>
      </c>
      <c r="E1237" t="str">
        <f>INDEX('GCAM Crosswalk'!J$5:J$111,MATCH(D1237,'GCAM Crosswalk'!I$5:I$111,0))</f>
        <v>Agriculture</v>
      </c>
      <c r="F1237" t="s">
        <v>225</v>
      </c>
      <c r="G1237">
        <v>9.0208300000000005E-2</v>
      </c>
      <c r="H1237">
        <v>1.8041700000000001E-2</v>
      </c>
      <c r="I1237">
        <v>1.8460299999999999E-2</v>
      </c>
      <c r="J1237">
        <v>1.9422999999999999E-2</v>
      </c>
      <c r="K1237">
        <v>1.7936299999999999E-2</v>
      </c>
      <c r="L1237">
        <v>1.680765E-2</v>
      </c>
      <c r="M1237">
        <v>1.7208364E-2</v>
      </c>
      <c r="N1237">
        <v>1.9204870999999998E-2</v>
      </c>
      <c r="O1237">
        <v>2.1414583299999901E-2</v>
      </c>
      <c r="P1237">
        <v>2.4812453000000002E-2</v>
      </c>
      <c r="Q1237">
        <v>2.8431268999999999E-2</v>
      </c>
      <c r="R1237">
        <v>0</v>
      </c>
      <c r="S1237">
        <v>0</v>
      </c>
      <c r="T1237">
        <v>0</v>
      </c>
      <c r="U1237" t="s">
        <v>409</v>
      </c>
    </row>
    <row r="1238" spans="1:21" x14ac:dyDescent="0.35">
      <c r="A1238" t="s">
        <v>407</v>
      </c>
      <c r="B1238" t="s">
        <v>241</v>
      </c>
      <c r="C1238" t="str">
        <f>INDEX('GCAM Crosswalk'!M$5:M$36,MATCH(B1238,'GCAM Crosswalk'!L$5:L$36,0))</f>
        <v>European Union</v>
      </c>
      <c r="D1238" t="s">
        <v>349</v>
      </c>
      <c r="E1238" t="str">
        <f>INDEX('GCAM Crosswalk'!J$5:J$111,MATCH(D1238,'GCAM Crosswalk'!I$5:I$111,0))</f>
        <v>Agriculture</v>
      </c>
      <c r="F1238" t="s">
        <v>408</v>
      </c>
      <c r="G1238">
        <v>6.2036500000000001E-2</v>
      </c>
      <c r="H1238">
        <v>1.97161E-2</v>
      </c>
      <c r="I1238">
        <v>1.85858E-2</v>
      </c>
      <c r="J1238">
        <v>2.0469500000000002E-2</v>
      </c>
      <c r="K1238">
        <v>2.0674330000000001E-2</v>
      </c>
      <c r="L1238">
        <v>2.028456E-2</v>
      </c>
      <c r="M1238">
        <v>1.93529699999999E-2</v>
      </c>
      <c r="N1238">
        <v>1.8487119E-2</v>
      </c>
      <c r="O1238">
        <v>1.7729399999999999E-2</v>
      </c>
      <c r="P1238">
        <v>1.7160140000000001E-2</v>
      </c>
      <c r="Q1238">
        <v>1.6337890000000001E-2</v>
      </c>
      <c r="R1238">
        <v>0</v>
      </c>
      <c r="S1238">
        <v>0</v>
      </c>
      <c r="T1238">
        <v>0</v>
      </c>
      <c r="U1238" t="s">
        <v>409</v>
      </c>
    </row>
    <row r="1239" spans="1:21" x14ac:dyDescent="0.35">
      <c r="A1239" t="s">
        <v>407</v>
      </c>
      <c r="B1239" t="s">
        <v>241</v>
      </c>
      <c r="C1239" t="str">
        <f>INDEX('GCAM Crosswalk'!M$5:M$36,MATCH(B1239,'GCAM Crosswalk'!L$5:L$36,0))</f>
        <v>European Union</v>
      </c>
      <c r="D1239" t="s">
        <v>349</v>
      </c>
      <c r="E1239" t="str">
        <f>INDEX('GCAM Crosswalk'!J$5:J$111,MATCH(D1239,'GCAM Crosswalk'!I$5:I$111,0))</f>
        <v>Agriculture</v>
      </c>
      <c r="F1239" t="s">
        <v>410</v>
      </c>
      <c r="G1239">
        <v>0</v>
      </c>
      <c r="H1239">
        <v>0</v>
      </c>
      <c r="I1239">
        <v>0</v>
      </c>
      <c r="J1239">
        <v>0</v>
      </c>
      <c r="K1239">
        <v>0</v>
      </c>
      <c r="L1239" s="3">
        <v>7.3555199999999999E-4</v>
      </c>
      <c r="M1239">
        <v>2.5515550000000001E-3</v>
      </c>
      <c r="N1239">
        <v>4.8145460000000003E-3</v>
      </c>
      <c r="O1239">
        <v>6.3958179999999898E-3</v>
      </c>
      <c r="P1239">
        <v>8.0407680000000002E-3</v>
      </c>
      <c r="Q1239">
        <v>9.1795619999999901E-3</v>
      </c>
      <c r="R1239">
        <v>0</v>
      </c>
      <c r="S1239">
        <v>0</v>
      </c>
      <c r="T1239">
        <v>0</v>
      </c>
      <c r="U1239" t="s">
        <v>409</v>
      </c>
    </row>
    <row r="1240" spans="1:21" x14ac:dyDescent="0.35">
      <c r="A1240" t="s">
        <v>407</v>
      </c>
      <c r="B1240" t="s">
        <v>241</v>
      </c>
      <c r="C1240" t="str">
        <f>INDEX('GCAM Crosswalk'!M$5:M$36,MATCH(B1240,'GCAM Crosswalk'!L$5:L$36,0))</f>
        <v>European Union</v>
      </c>
      <c r="D1240" t="s">
        <v>349</v>
      </c>
      <c r="E1240" t="str">
        <f>INDEX('GCAM Crosswalk'!J$5:J$111,MATCH(D1240,'GCAM Crosswalk'!I$5:I$111,0))</f>
        <v>Agriculture</v>
      </c>
      <c r="F1240" t="s">
        <v>411</v>
      </c>
      <c r="G1240">
        <v>0.2188438</v>
      </c>
      <c r="H1240">
        <v>0.17463999999999999</v>
      </c>
      <c r="I1240">
        <v>0.13089619999999999</v>
      </c>
      <c r="J1240">
        <v>0.1357524</v>
      </c>
      <c r="K1240">
        <v>0.13531028</v>
      </c>
      <c r="L1240">
        <v>0.13331668999999999</v>
      </c>
      <c r="M1240">
        <v>0.123153479999999</v>
      </c>
      <c r="N1240">
        <v>0.112138392</v>
      </c>
      <c r="O1240">
        <v>0.10243051</v>
      </c>
      <c r="P1240">
        <v>9.1152579999999997E-2</v>
      </c>
      <c r="Q1240">
        <v>8.0745410000000004E-2</v>
      </c>
      <c r="R1240">
        <v>0</v>
      </c>
      <c r="S1240">
        <v>0</v>
      </c>
      <c r="T1240">
        <v>0</v>
      </c>
      <c r="U1240" t="s">
        <v>409</v>
      </c>
    </row>
    <row r="1241" spans="1:21" x14ac:dyDescent="0.35">
      <c r="A1241" t="s">
        <v>407</v>
      </c>
      <c r="B1241" t="s">
        <v>241</v>
      </c>
      <c r="C1241" t="str">
        <f>INDEX('GCAM Crosswalk'!M$5:M$36,MATCH(B1241,'GCAM Crosswalk'!L$5:L$36,0))</f>
        <v>European Union</v>
      </c>
      <c r="D1241" t="s">
        <v>363</v>
      </c>
      <c r="E1241" t="str">
        <f>INDEX('GCAM Crosswalk'!J$5:J$111,MATCH(D1241,'GCAM Crosswalk'!I$5:I$111,0))</f>
        <v>Industry</v>
      </c>
      <c r="F1241" t="s">
        <v>318</v>
      </c>
      <c r="G1241">
        <v>0</v>
      </c>
      <c r="H1241" s="3">
        <v>3.2892000000000003E-5</v>
      </c>
      <c r="I1241">
        <v>1.4689099999999999E-3</v>
      </c>
      <c r="J1241" s="3">
        <v>1.31856E-5</v>
      </c>
      <c r="K1241" s="3">
        <v>2.3282099999999999E-5</v>
      </c>
      <c r="L1241" s="3">
        <v>2.421063E-5</v>
      </c>
      <c r="M1241" s="3">
        <v>2.3501259999999999E-5</v>
      </c>
      <c r="N1241" s="3">
        <v>2.260793E-5</v>
      </c>
      <c r="O1241" s="3">
        <v>2.145345E-5</v>
      </c>
      <c r="P1241" s="3">
        <v>2.0224392999999902E-5</v>
      </c>
      <c r="Q1241" s="3">
        <v>1.8981759999999999E-5</v>
      </c>
      <c r="R1241">
        <v>0</v>
      </c>
      <c r="S1241">
        <v>0</v>
      </c>
      <c r="T1241">
        <v>0</v>
      </c>
      <c r="U1241" t="s">
        <v>409</v>
      </c>
    </row>
    <row r="1242" spans="1:21" x14ac:dyDescent="0.35">
      <c r="A1242" t="s">
        <v>407</v>
      </c>
      <c r="B1242" t="s">
        <v>241</v>
      </c>
      <c r="C1242" t="str">
        <f>INDEX('GCAM Crosswalk'!M$5:M$36,MATCH(B1242,'GCAM Crosswalk'!L$5:L$36,0))</f>
        <v>European Union</v>
      </c>
      <c r="D1242" t="s">
        <v>363</v>
      </c>
      <c r="E1242" t="str">
        <f>INDEX('GCAM Crosswalk'!J$5:J$111,MATCH(D1242,'GCAM Crosswalk'!I$5:I$111,0))</f>
        <v>Industry</v>
      </c>
      <c r="F1242" t="s">
        <v>339</v>
      </c>
      <c r="G1242">
        <v>0</v>
      </c>
      <c r="H1242">
        <v>0</v>
      </c>
      <c r="I1242" s="3">
        <v>1.20041E-6</v>
      </c>
      <c r="J1242">
        <v>1.14325E-3</v>
      </c>
      <c r="K1242">
        <v>2.0185419999999999E-3</v>
      </c>
      <c r="L1242">
        <v>2.099025E-3</v>
      </c>
      <c r="M1242">
        <v>2.0374729999999902E-3</v>
      </c>
      <c r="N1242">
        <v>1.959765E-3</v>
      </c>
      <c r="O1242">
        <v>1.8593049999999999E-3</v>
      </c>
      <c r="P1242">
        <v>1.7524588E-3</v>
      </c>
      <c r="Q1242">
        <v>1.6446244E-3</v>
      </c>
      <c r="R1242">
        <v>0</v>
      </c>
      <c r="S1242">
        <v>0</v>
      </c>
      <c r="T1242">
        <v>0</v>
      </c>
      <c r="U1242" t="s">
        <v>409</v>
      </c>
    </row>
    <row r="1243" spans="1:21" x14ac:dyDescent="0.35">
      <c r="A1243" t="s">
        <v>407</v>
      </c>
      <c r="B1243" t="s">
        <v>241</v>
      </c>
      <c r="C1243" t="str">
        <f>INDEX('GCAM Crosswalk'!M$5:M$36,MATCH(B1243,'GCAM Crosswalk'!L$5:L$36,0))</f>
        <v>European Union</v>
      </c>
      <c r="D1243" t="s">
        <v>363</v>
      </c>
      <c r="E1243" t="str">
        <f>INDEX('GCAM Crosswalk'!J$5:J$111,MATCH(D1243,'GCAM Crosswalk'!I$5:I$111,0))</f>
        <v>Industry</v>
      </c>
      <c r="F1243" t="s">
        <v>408</v>
      </c>
      <c r="G1243">
        <v>0</v>
      </c>
      <c r="H1243" s="3">
        <v>2.5893699999999999E-4</v>
      </c>
      <c r="I1243">
        <v>2.6088999999999999E-3</v>
      </c>
      <c r="J1243">
        <v>4.8991599999999996E-3</v>
      </c>
      <c r="K1243">
        <v>8.6531045842099998E-3</v>
      </c>
      <c r="L1243">
        <v>8.9959606670299997E-3</v>
      </c>
      <c r="M1243">
        <v>8.7302879588799995E-3</v>
      </c>
      <c r="N1243">
        <v>8.3876652936499992E-3</v>
      </c>
      <c r="O1243">
        <v>7.9353200287600005E-3</v>
      </c>
      <c r="P1243">
        <v>7.4609409616179997E-3</v>
      </c>
      <c r="Q1243">
        <v>6.9892771559570003E-3</v>
      </c>
      <c r="R1243">
        <v>0</v>
      </c>
      <c r="S1243">
        <v>0</v>
      </c>
      <c r="T1243">
        <v>0</v>
      </c>
      <c r="U1243" t="s">
        <v>409</v>
      </c>
    </row>
    <row r="1244" spans="1:21" x14ac:dyDescent="0.35">
      <c r="A1244" t="s">
        <v>407</v>
      </c>
      <c r="B1244" t="s">
        <v>241</v>
      </c>
      <c r="C1244" t="str">
        <f>INDEX('GCAM Crosswalk'!M$5:M$36,MATCH(B1244,'GCAM Crosswalk'!L$5:L$36,0))</f>
        <v>European Union</v>
      </c>
      <c r="D1244" t="s">
        <v>363</v>
      </c>
      <c r="E1244" t="str">
        <f>INDEX('GCAM Crosswalk'!J$5:J$111,MATCH(D1244,'GCAM Crosswalk'!I$5:I$111,0))</f>
        <v>Industry</v>
      </c>
      <c r="F1244" t="s">
        <v>411</v>
      </c>
      <c r="G1244">
        <v>0</v>
      </c>
      <c r="H1244">
        <v>3.3328899999999998E-3</v>
      </c>
      <c r="I1244">
        <v>1.1444999999999999E-3</v>
      </c>
      <c r="J1244" s="3">
        <v>1.0988000000000001E-5</v>
      </c>
      <c r="K1244" s="3">
        <v>1.940183E-5</v>
      </c>
      <c r="L1244" s="3">
        <v>2.017555E-5</v>
      </c>
      <c r="M1244" s="3">
        <v>1.9584389999999899E-5</v>
      </c>
      <c r="N1244" s="3">
        <v>1.8839808119000002E-5</v>
      </c>
      <c r="O1244" s="3">
        <v>1.7877493597999999E-5</v>
      </c>
      <c r="P1244" s="3">
        <v>1.6853030365999899E-5</v>
      </c>
      <c r="Q1244" s="3">
        <v>1.58174077499999E-5</v>
      </c>
      <c r="R1244">
        <v>0</v>
      </c>
      <c r="S1244">
        <v>0</v>
      </c>
      <c r="T1244">
        <v>0</v>
      </c>
      <c r="U1244" t="s">
        <v>409</v>
      </c>
    </row>
    <row r="1245" spans="1:21" x14ac:dyDescent="0.35">
      <c r="A1245" t="s">
        <v>407</v>
      </c>
      <c r="B1245" t="s">
        <v>241</v>
      </c>
      <c r="C1245" t="str">
        <f>INDEX('GCAM Crosswalk'!M$5:M$36,MATCH(B1245,'GCAM Crosswalk'!L$5:L$36,0))</f>
        <v>European Union</v>
      </c>
      <c r="D1245" t="s">
        <v>369</v>
      </c>
      <c r="E1245" t="str">
        <f>INDEX('GCAM Crosswalk'!J$5:J$111,MATCH(D1245,'GCAM Crosswalk'!I$5:I$111,0))</f>
        <v>Industry</v>
      </c>
      <c r="F1245" t="s">
        <v>225</v>
      </c>
      <c r="G1245">
        <v>0</v>
      </c>
      <c r="H1245">
        <v>3.2291599999999997E-2</v>
      </c>
      <c r="I1245">
        <v>2.43085E-2</v>
      </c>
      <c r="J1245">
        <v>3.1917000000000001E-2</v>
      </c>
      <c r="K1245">
        <v>5.636E-2</v>
      </c>
      <c r="L1245">
        <v>5.8604049999999998E-2</v>
      </c>
      <c r="M1245">
        <v>5.688344E-2</v>
      </c>
      <c r="N1245">
        <v>5.4703469999999997E-2</v>
      </c>
      <c r="O1245">
        <v>5.1870810000000003E-2</v>
      </c>
      <c r="P1245">
        <v>4.8866180000000002E-2</v>
      </c>
      <c r="Q1245">
        <v>4.5841737E-2</v>
      </c>
      <c r="R1245">
        <v>0</v>
      </c>
      <c r="S1245">
        <v>0</v>
      </c>
      <c r="T1245">
        <v>0</v>
      </c>
      <c r="U1245" t="s">
        <v>409</v>
      </c>
    </row>
    <row r="1246" spans="1:21" x14ac:dyDescent="0.35">
      <c r="A1246" t="s">
        <v>407</v>
      </c>
      <c r="B1246" t="s">
        <v>241</v>
      </c>
      <c r="C1246" t="str">
        <f>INDEX('GCAM Crosswalk'!M$5:M$36,MATCH(B1246,'GCAM Crosswalk'!L$5:L$36,0))</f>
        <v>European Union</v>
      </c>
      <c r="D1246" t="s">
        <v>269</v>
      </c>
      <c r="E1246" t="str">
        <f>INDEX('GCAM Crosswalk'!J$5:J$111,MATCH(D1246,'GCAM Crosswalk'!I$5:I$111,0))</f>
        <v>Industry</v>
      </c>
      <c r="F1246" t="s">
        <v>225</v>
      </c>
      <c r="G1246">
        <v>2.29911E-2</v>
      </c>
      <c r="H1246">
        <v>1.8437800000000001E-2</v>
      </c>
      <c r="I1246">
        <v>1.91383E-2</v>
      </c>
      <c r="J1246">
        <v>1.91383E-2</v>
      </c>
      <c r="K1246">
        <v>1.8208100000000001E-2</v>
      </c>
      <c r="L1246">
        <v>1.9174627999999999E-2</v>
      </c>
      <c r="M1246">
        <v>1.9610038E-2</v>
      </c>
      <c r="N1246">
        <v>2.077006E-2</v>
      </c>
      <c r="O1246">
        <v>2.1728284E-2</v>
      </c>
      <c r="P1246">
        <v>2.1858857999999998E-2</v>
      </c>
      <c r="Q1246">
        <v>2.1562726000000001E-2</v>
      </c>
      <c r="R1246">
        <v>0</v>
      </c>
      <c r="S1246">
        <v>0</v>
      </c>
      <c r="T1246">
        <v>0</v>
      </c>
      <c r="U1246" t="s">
        <v>409</v>
      </c>
    </row>
    <row r="1247" spans="1:21" x14ac:dyDescent="0.35">
      <c r="A1247" t="s">
        <v>407</v>
      </c>
      <c r="B1247" t="s">
        <v>241</v>
      </c>
      <c r="C1247" t="str">
        <f>INDEX('GCAM Crosswalk'!M$5:M$36,MATCH(B1247,'GCAM Crosswalk'!L$5:L$36,0))</f>
        <v>European Union</v>
      </c>
      <c r="D1247" t="s">
        <v>364</v>
      </c>
      <c r="E1247" t="str">
        <f>INDEX('GCAM Crosswalk'!J$5:J$111,MATCH(D1247,'GCAM Crosswalk'!I$5:I$111,0))</f>
        <v>Industry</v>
      </c>
      <c r="F1247" t="s">
        <v>318</v>
      </c>
      <c r="G1247">
        <v>1.7037E-2</v>
      </c>
      <c r="H1247">
        <v>5.7767000000000001E-3</v>
      </c>
      <c r="I1247">
        <v>3.0558E-3</v>
      </c>
      <c r="J1247">
        <v>4.5627000000000003E-3</v>
      </c>
      <c r="K1247">
        <v>5.3416050000000001E-3</v>
      </c>
      <c r="L1247">
        <v>5.8709779999999998E-3</v>
      </c>
      <c r="M1247">
        <v>6.2059860000000001E-3</v>
      </c>
      <c r="N1247">
        <v>6.6363259999999997E-3</v>
      </c>
      <c r="O1247">
        <v>6.9038349999999901E-3</v>
      </c>
      <c r="P1247">
        <v>6.8426659999999999E-3</v>
      </c>
      <c r="Q1247">
        <v>6.6013071000000003E-3</v>
      </c>
      <c r="R1247">
        <v>0</v>
      </c>
      <c r="S1247">
        <v>0</v>
      </c>
      <c r="T1247">
        <v>0</v>
      </c>
      <c r="U1247" t="s">
        <v>409</v>
      </c>
    </row>
    <row r="1248" spans="1:21" x14ac:dyDescent="0.35">
      <c r="A1248" t="s">
        <v>407</v>
      </c>
      <c r="B1248" t="s">
        <v>241</v>
      </c>
      <c r="C1248" t="str">
        <f>INDEX('GCAM Crosswalk'!M$5:M$36,MATCH(B1248,'GCAM Crosswalk'!L$5:L$36,0))</f>
        <v>European Union</v>
      </c>
      <c r="D1248" t="s">
        <v>364</v>
      </c>
      <c r="E1248" t="str">
        <f>INDEX('GCAM Crosswalk'!J$5:J$111,MATCH(D1248,'GCAM Crosswalk'!I$5:I$111,0))</f>
        <v>Industry</v>
      </c>
      <c r="F1248" t="s">
        <v>339</v>
      </c>
      <c r="G1248">
        <v>4.5334399999999997E-2</v>
      </c>
      <c r="H1248">
        <v>7.6520099999999994E-2</v>
      </c>
      <c r="I1248">
        <v>6.9989899999999994E-2</v>
      </c>
      <c r="J1248">
        <v>6.3166700000000006E-2</v>
      </c>
      <c r="K1248">
        <v>7.4259999999999896E-2</v>
      </c>
      <c r="L1248">
        <v>7.9687649999999999E-2</v>
      </c>
      <c r="M1248">
        <v>8.1055009999999997E-2</v>
      </c>
      <c r="N1248">
        <v>8.0093259999999999E-2</v>
      </c>
      <c r="O1248">
        <v>7.7786999999999995E-2</v>
      </c>
      <c r="P1248">
        <v>7.4994789999999895E-2</v>
      </c>
      <c r="Q1248">
        <v>7.2514532999999895E-2</v>
      </c>
      <c r="R1248">
        <v>0</v>
      </c>
      <c r="S1248">
        <v>0</v>
      </c>
      <c r="T1248">
        <v>0</v>
      </c>
      <c r="U1248" t="s">
        <v>409</v>
      </c>
    </row>
    <row r="1249" spans="1:21" x14ac:dyDescent="0.35">
      <c r="A1249" t="s">
        <v>407</v>
      </c>
      <c r="B1249" t="s">
        <v>241</v>
      </c>
      <c r="C1249" t="str">
        <f>INDEX('GCAM Crosswalk'!M$5:M$36,MATCH(B1249,'GCAM Crosswalk'!L$5:L$36,0))</f>
        <v>European Union</v>
      </c>
      <c r="D1249" t="s">
        <v>364</v>
      </c>
      <c r="E1249" t="str">
        <f>INDEX('GCAM Crosswalk'!J$5:J$111,MATCH(D1249,'GCAM Crosswalk'!I$5:I$111,0))</f>
        <v>Industry</v>
      </c>
      <c r="F1249" t="s">
        <v>337</v>
      </c>
      <c r="G1249">
        <v>0.16869600000000001</v>
      </c>
      <c r="H1249">
        <v>6.5762100000000004E-2</v>
      </c>
      <c r="I1249">
        <v>5.3999400000000003E-2</v>
      </c>
      <c r="J1249">
        <v>5.3329599999999998E-2</v>
      </c>
      <c r="K1249">
        <v>6.2815999999999997E-2</v>
      </c>
      <c r="L1249">
        <v>6.756906E-2</v>
      </c>
      <c r="M1249">
        <v>6.931023E-2</v>
      </c>
      <c r="N1249">
        <v>7.0083389999999995E-2</v>
      </c>
      <c r="O1249">
        <v>6.9981379999999996E-2</v>
      </c>
      <c r="P1249">
        <v>6.8855520000000003E-2</v>
      </c>
      <c r="Q1249">
        <v>6.7399257999999906E-2</v>
      </c>
      <c r="R1249">
        <v>0</v>
      </c>
      <c r="S1249">
        <v>0</v>
      </c>
      <c r="T1249">
        <v>0</v>
      </c>
      <c r="U1249" t="s">
        <v>409</v>
      </c>
    </row>
    <row r="1250" spans="1:21" x14ac:dyDescent="0.35">
      <c r="A1250" t="s">
        <v>407</v>
      </c>
      <c r="B1250" t="s">
        <v>241</v>
      </c>
      <c r="C1250" t="str">
        <f>INDEX('GCAM Crosswalk'!M$5:M$36,MATCH(B1250,'GCAM Crosswalk'!L$5:L$36,0))</f>
        <v>European Union</v>
      </c>
      <c r="D1250" t="s">
        <v>364</v>
      </c>
      <c r="E1250" t="str">
        <f>INDEX('GCAM Crosswalk'!J$5:J$111,MATCH(D1250,'GCAM Crosswalk'!I$5:I$111,0))</f>
        <v>Industry</v>
      </c>
      <c r="F1250" t="s">
        <v>225</v>
      </c>
      <c r="G1250">
        <v>0.12465900000000001</v>
      </c>
      <c r="H1250">
        <v>8.1375799999999998E-2</v>
      </c>
      <c r="I1250">
        <v>7.2166599999999997E-2</v>
      </c>
      <c r="J1250">
        <v>8.12504E-2</v>
      </c>
      <c r="K1250">
        <v>8.2682000000000005E-2</v>
      </c>
      <c r="L1250">
        <v>9.0325840000000004E-2</v>
      </c>
      <c r="M1250">
        <v>9.4551839999999998E-2</v>
      </c>
      <c r="N1250">
        <v>9.7368049999999998E-2</v>
      </c>
      <c r="O1250">
        <v>9.8468939999999894E-2</v>
      </c>
      <c r="P1250">
        <v>9.9208639999999904E-2</v>
      </c>
      <c r="Q1250">
        <v>9.8963759999999998E-2</v>
      </c>
      <c r="R1250">
        <v>0</v>
      </c>
      <c r="S1250">
        <v>0</v>
      </c>
      <c r="T1250">
        <v>0</v>
      </c>
      <c r="U1250" t="s">
        <v>409</v>
      </c>
    </row>
    <row r="1251" spans="1:21" x14ac:dyDescent="0.35">
      <c r="A1251" t="s">
        <v>407</v>
      </c>
      <c r="B1251" t="s">
        <v>241</v>
      </c>
      <c r="C1251" t="str">
        <f>INDEX('GCAM Crosswalk'!M$5:M$36,MATCH(B1251,'GCAM Crosswalk'!L$5:L$36,0))</f>
        <v>European Union</v>
      </c>
      <c r="D1251" t="s">
        <v>364</v>
      </c>
      <c r="E1251" t="str">
        <f>INDEX('GCAM Crosswalk'!J$5:J$111,MATCH(D1251,'GCAM Crosswalk'!I$5:I$111,0))</f>
        <v>Industry</v>
      </c>
      <c r="F1251" t="s">
        <v>408</v>
      </c>
      <c r="G1251">
        <v>0.29474899999999998</v>
      </c>
      <c r="H1251">
        <v>1.58808E-2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409</v>
      </c>
    </row>
    <row r="1252" spans="1:21" x14ac:dyDescent="0.35">
      <c r="A1252" t="s">
        <v>407</v>
      </c>
      <c r="B1252" t="s">
        <v>241</v>
      </c>
      <c r="C1252" t="str">
        <f>INDEX('GCAM Crosswalk'!M$5:M$36,MATCH(B1252,'GCAM Crosswalk'!L$5:L$36,0))</f>
        <v>European Union</v>
      </c>
      <c r="D1252" t="s">
        <v>364</v>
      </c>
      <c r="E1252" t="str">
        <f>INDEX('GCAM Crosswalk'!J$5:J$111,MATCH(D1252,'GCAM Crosswalk'!I$5:I$111,0))</f>
        <v>Industry</v>
      </c>
      <c r="F1252" t="s">
        <v>411</v>
      </c>
      <c r="G1252">
        <v>2.5959699999999999E-2</v>
      </c>
      <c r="H1252">
        <v>5.2507900000000003E-2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409</v>
      </c>
    </row>
    <row r="1253" spans="1:21" x14ac:dyDescent="0.35">
      <c r="A1253" t="s">
        <v>407</v>
      </c>
      <c r="B1253" t="s">
        <v>241</v>
      </c>
      <c r="C1253" t="str">
        <f>INDEX('GCAM Crosswalk'!M$5:M$36,MATCH(B1253,'GCAM Crosswalk'!L$5:L$36,0))</f>
        <v>European Union</v>
      </c>
      <c r="D1253" t="s">
        <v>367</v>
      </c>
      <c r="E1253" t="str">
        <f>INDEX('GCAM Crosswalk'!J$5:J$111,MATCH(D1253,'GCAM Crosswalk'!I$5:I$111,0))</f>
        <v>Industry</v>
      </c>
      <c r="F1253" t="s">
        <v>339</v>
      </c>
      <c r="G1253">
        <v>0</v>
      </c>
      <c r="H1253">
        <v>1.0884E-3</v>
      </c>
      <c r="I1253">
        <v>1.4106799999999999E-2</v>
      </c>
      <c r="J1253">
        <v>1.7037E-2</v>
      </c>
      <c r="K1253">
        <v>1.8263399999999999E-2</v>
      </c>
      <c r="L1253">
        <v>2.0011399999999999E-2</v>
      </c>
      <c r="M1253">
        <v>1.9893299999999999E-2</v>
      </c>
      <c r="N1253">
        <v>1.9607099999999999E-2</v>
      </c>
      <c r="O1253">
        <v>1.94954E-2</v>
      </c>
      <c r="P1253">
        <v>1.8716199999999999E-2</v>
      </c>
      <c r="Q1253">
        <v>1.8143099999999999E-2</v>
      </c>
      <c r="R1253">
        <v>0</v>
      </c>
      <c r="S1253">
        <v>0</v>
      </c>
      <c r="T1253">
        <v>0</v>
      </c>
      <c r="U1253" t="s">
        <v>409</v>
      </c>
    </row>
    <row r="1254" spans="1:21" x14ac:dyDescent="0.35">
      <c r="A1254" t="s">
        <v>407</v>
      </c>
      <c r="B1254" t="s">
        <v>241</v>
      </c>
      <c r="C1254" t="str">
        <f>INDEX('GCAM Crosswalk'!M$5:M$36,MATCH(B1254,'GCAM Crosswalk'!L$5:L$36,0))</f>
        <v>European Union</v>
      </c>
      <c r="D1254" t="s">
        <v>367</v>
      </c>
      <c r="E1254" t="str">
        <f>INDEX('GCAM Crosswalk'!J$5:J$111,MATCH(D1254,'GCAM Crosswalk'!I$5:I$111,0))</f>
        <v>Industry</v>
      </c>
      <c r="F1254" t="s">
        <v>408</v>
      </c>
      <c r="G1254">
        <v>5.3190099999999997E-2</v>
      </c>
      <c r="H1254">
        <v>0.101288</v>
      </c>
      <c r="I1254">
        <v>6.2061999999999999E-2</v>
      </c>
      <c r="J1254">
        <v>9.6452700000000002E-2</v>
      </c>
      <c r="K1254">
        <v>0.107001</v>
      </c>
      <c r="L1254">
        <v>0.11400399999999999</v>
      </c>
      <c r="M1254">
        <v>0.120687</v>
      </c>
      <c r="N1254">
        <v>0.121297</v>
      </c>
      <c r="O1254">
        <v>0.119301</v>
      </c>
      <c r="P1254">
        <v>0.117521</v>
      </c>
      <c r="Q1254">
        <v>0.111733</v>
      </c>
      <c r="R1254">
        <v>0</v>
      </c>
      <c r="S1254">
        <v>0</v>
      </c>
      <c r="T1254">
        <v>0</v>
      </c>
      <c r="U1254" t="s">
        <v>409</v>
      </c>
    </row>
    <row r="1255" spans="1:21" x14ac:dyDescent="0.35">
      <c r="A1255" t="s">
        <v>407</v>
      </c>
      <c r="B1255" t="s">
        <v>241</v>
      </c>
      <c r="C1255" t="str">
        <f>INDEX('GCAM Crosswalk'!M$5:M$36,MATCH(B1255,'GCAM Crosswalk'!L$5:L$36,0))</f>
        <v>European Union</v>
      </c>
      <c r="D1255" t="s">
        <v>367</v>
      </c>
      <c r="E1255" t="str">
        <f>INDEX('GCAM Crosswalk'!J$5:J$111,MATCH(D1255,'GCAM Crosswalk'!I$5:I$111,0))</f>
        <v>Industry</v>
      </c>
      <c r="F1255" t="s">
        <v>411</v>
      </c>
      <c r="G1255">
        <v>0.16550500000000001</v>
      </c>
      <c r="H1255">
        <v>0.254247</v>
      </c>
      <c r="I1255">
        <v>0.22257199999999999</v>
      </c>
      <c r="J1255">
        <v>0.208699</v>
      </c>
      <c r="K1255">
        <v>0.232267</v>
      </c>
      <c r="L1255">
        <v>0.25258199999999997</v>
      </c>
      <c r="M1255">
        <v>0.25800099999999998</v>
      </c>
      <c r="N1255">
        <v>0.26179400000000003</v>
      </c>
      <c r="O1255">
        <v>0.26120100000000002</v>
      </c>
      <c r="P1255">
        <v>0.25806699999999999</v>
      </c>
      <c r="Q1255">
        <v>0.25698399999999999</v>
      </c>
      <c r="R1255">
        <v>0</v>
      </c>
      <c r="S1255">
        <v>0</v>
      </c>
      <c r="T1255">
        <v>0</v>
      </c>
      <c r="U1255" t="s">
        <v>409</v>
      </c>
    </row>
    <row r="1256" spans="1:21" x14ac:dyDescent="0.35">
      <c r="A1256" t="s">
        <v>407</v>
      </c>
      <c r="B1256" t="s">
        <v>241</v>
      </c>
      <c r="C1256" t="str">
        <f>INDEX('GCAM Crosswalk'!M$5:M$36,MATCH(B1256,'GCAM Crosswalk'!L$5:L$36,0))</f>
        <v>European Union</v>
      </c>
      <c r="D1256" t="s">
        <v>216</v>
      </c>
      <c r="E1256" t="str">
        <f>INDEX('GCAM Crosswalk'!J$5:J$111,MATCH(D1256,'GCAM Crosswalk'!I$5:I$111,0))</f>
        <v>Commercial</v>
      </c>
      <c r="F1256" t="s">
        <v>225</v>
      </c>
      <c r="G1256">
        <v>1.22326E-2</v>
      </c>
      <c r="H1256">
        <v>2.6537000000000002E-2</v>
      </c>
      <c r="I1256">
        <v>3.2712999999999999E-2</v>
      </c>
      <c r="J1256">
        <v>3.1232200000000002E-2</v>
      </c>
      <c r="K1256">
        <v>3.5762229999999999E-2</v>
      </c>
      <c r="L1256">
        <v>3.8802980000000001E-2</v>
      </c>
      <c r="M1256">
        <v>3.947001E-2</v>
      </c>
      <c r="N1256">
        <v>3.8186390000000001E-2</v>
      </c>
      <c r="O1256">
        <v>3.6057949999999998E-2</v>
      </c>
      <c r="P1256">
        <v>3.3746396999999997E-2</v>
      </c>
      <c r="Q1256">
        <v>3.1808019999999999E-2</v>
      </c>
      <c r="R1256">
        <v>0</v>
      </c>
      <c r="S1256">
        <v>0</v>
      </c>
      <c r="T1256">
        <v>0</v>
      </c>
      <c r="U1256" t="s">
        <v>409</v>
      </c>
    </row>
    <row r="1257" spans="1:21" x14ac:dyDescent="0.35">
      <c r="A1257" t="s">
        <v>407</v>
      </c>
      <c r="B1257" t="s">
        <v>241</v>
      </c>
      <c r="C1257" t="str">
        <f>INDEX('GCAM Crosswalk'!M$5:M$36,MATCH(B1257,'GCAM Crosswalk'!L$5:L$36,0))</f>
        <v>European Union</v>
      </c>
      <c r="D1257" t="s">
        <v>218</v>
      </c>
      <c r="E1257" t="str">
        <f>INDEX('GCAM Crosswalk'!J$5:J$111,MATCH(D1257,'GCAM Crosswalk'!I$5:I$111,0))</f>
        <v>Commercial</v>
      </c>
      <c r="F1257" t="s">
        <v>318</v>
      </c>
      <c r="G1257">
        <v>4.51844E-2</v>
      </c>
      <c r="H1257">
        <v>2.1845400000000001E-2</v>
      </c>
      <c r="I1257">
        <v>2.0837100000000001E-2</v>
      </c>
      <c r="J1257">
        <v>2.0389000000000001E-2</v>
      </c>
      <c r="K1257">
        <v>2.430417E-2</v>
      </c>
      <c r="L1257">
        <v>2.898332E-2</v>
      </c>
      <c r="M1257">
        <v>3.1621700000000003E-2</v>
      </c>
      <c r="N1257">
        <v>3.238386E-2</v>
      </c>
      <c r="O1257">
        <v>3.1303400000000002E-2</v>
      </c>
      <c r="P1257">
        <v>2.9200230000000001E-2</v>
      </c>
      <c r="Q1257">
        <v>2.681737E-2</v>
      </c>
      <c r="R1257">
        <v>0</v>
      </c>
      <c r="S1257">
        <v>0</v>
      </c>
      <c r="T1257">
        <v>0</v>
      </c>
      <c r="U1257" t="s">
        <v>409</v>
      </c>
    </row>
    <row r="1258" spans="1:21" x14ac:dyDescent="0.35">
      <c r="A1258" t="s">
        <v>407</v>
      </c>
      <c r="B1258" t="s">
        <v>241</v>
      </c>
      <c r="C1258" t="str">
        <f>INDEX('GCAM Crosswalk'!M$5:M$36,MATCH(B1258,'GCAM Crosswalk'!L$5:L$36,0))</f>
        <v>European Union</v>
      </c>
      <c r="D1258" t="s">
        <v>218</v>
      </c>
      <c r="E1258" t="str">
        <f>INDEX('GCAM Crosswalk'!J$5:J$111,MATCH(D1258,'GCAM Crosswalk'!I$5:I$111,0))</f>
        <v>Commercial</v>
      </c>
      <c r="F1258" t="s">
        <v>339</v>
      </c>
      <c r="G1258">
        <v>0.21205299999999999</v>
      </c>
      <c r="H1258">
        <v>3.1358799999999999E-2</v>
      </c>
      <c r="I1258">
        <v>4.6452199999999999E-2</v>
      </c>
      <c r="J1258">
        <v>2.9405500000000001E-2</v>
      </c>
      <c r="K1258">
        <v>3.5651500000000003E-2</v>
      </c>
      <c r="L1258">
        <v>3.9475219999999998E-2</v>
      </c>
      <c r="M1258">
        <v>3.995804E-2</v>
      </c>
      <c r="N1258">
        <v>3.7727119999999899E-2</v>
      </c>
      <c r="O1258">
        <v>3.4280100000000001E-2</v>
      </c>
      <c r="P1258">
        <v>3.08392599999999E-2</v>
      </c>
      <c r="Q1258">
        <v>2.8095649999999899E-2</v>
      </c>
      <c r="R1258">
        <v>0</v>
      </c>
      <c r="S1258">
        <v>0</v>
      </c>
      <c r="T1258">
        <v>0</v>
      </c>
      <c r="U1258" t="s">
        <v>409</v>
      </c>
    </row>
    <row r="1259" spans="1:21" x14ac:dyDescent="0.35">
      <c r="A1259" t="s">
        <v>407</v>
      </c>
      <c r="B1259" t="s">
        <v>241</v>
      </c>
      <c r="C1259" t="str">
        <f>INDEX('GCAM Crosswalk'!M$5:M$36,MATCH(B1259,'GCAM Crosswalk'!L$5:L$36,0))</f>
        <v>European Union</v>
      </c>
      <c r="D1259" t="s">
        <v>218</v>
      </c>
      <c r="E1259" t="str">
        <f>INDEX('GCAM Crosswalk'!J$5:J$111,MATCH(D1259,'GCAM Crosswalk'!I$5:I$111,0))</f>
        <v>Commercial</v>
      </c>
      <c r="F1259" t="s">
        <v>337</v>
      </c>
      <c r="G1259">
        <v>0.106325</v>
      </c>
      <c r="H1259">
        <v>0.100854</v>
      </c>
      <c r="I1259">
        <v>0.107974</v>
      </c>
      <c r="J1259">
        <v>8.0175499999999997E-2</v>
      </c>
      <c r="K1259">
        <v>9.8993799999999896E-2</v>
      </c>
      <c r="L1259">
        <v>0.1119653</v>
      </c>
      <c r="M1259">
        <v>0.1180551</v>
      </c>
      <c r="N1259">
        <v>0.118114</v>
      </c>
      <c r="O1259">
        <v>0.11467429999999899</v>
      </c>
      <c r="P1259">
        <v>0.11021022</v>
      </c>
      <c r="Q1259">
        <v>0.10585287</v>
      </c>
      <c r="R1259">
        <v>0</v>
      </c>
      <c r="S1259">
        <v>0</v>
      </c>
      <c r="T1259">
        <v>0</v>
      </c>
      <c r="U1259" t="s">
        <v>409</v>
      </c>
    </row>
    <row r="1260" spans="1:21" x14ac:dyDescent="0.35">
      <c r="A1260" t="s">
        <v>407</v>
      </c>
      <c r="B1260" t="s">
        <v>241</v>
      </c>
      <c r="C1260" t="str">
        <f>INDEX('GCAM Crosswalk'!M$5:M$36,MATCH(B1260,'GCAM Crosswalk'!L$5:L$36,0))</f>
        <v>European Union</v>
      </c>
      <c r="D1260" t="s">
        <v>218</v>
      </c>
      <c r="E1260" t="str">
        <f>INDEX('GCAM Crosswalk'!J$5:J$111,MATCH(D1260,'GCAM Crosswalk'!I$5:I$111,0))</f>
        <v>Commercial</v>
      </c>
      <c r="F1260" t="s">
        <v>225</v>
      </c>
      <c r="G1260">
        <v>2.1356000000000001E-3</v>
      </c>
      <c r="H1260">
        <v>4.633E-3</v>
      </c>
      <c r="I1260">
        <v>5.7111999999999996E-3</v>
      </c>
      <c r="J1260">
        <v>5.4527000000000004E-3</v>
      </c>
      <c r="K1260">
        <v>6.4521099999999996E-3</v>
      </c>
      <c r="L1260">
        <v>7.3810200000000003E-3</v>
      </c>
      <c r="M1260">
        <v>8.1231580000000001E-3</v>
      </c>
      <c r="N1260">
        <v>8.6432769999999996E-3</v>
      </c>
      <c r="O1260">
        <v>8.9496200000000001E-3</v>
      </c>
      <c r="P1260">
        <v>9.1885049999999996E-3</v>
      </c>
      <c r="Q1260">
        <v>9.331041E-3</v>
      </c>
      <c r="R1260">
        <v>0</v>
      </c>
      <c r="S1260">
        <v>0</v>
      </c>
      <c r="T1260">
        <v>0</v>
      </c>
      <c r="U1260" t="s">
        <v>409</v>
      </c>
    </row>
    <row r="1261" spans="1:21" x14ac:dyDescent="0.35">
      <c r="A1261" t="s">
        <v>407</v>
      </c>
      <c r="B1261" t="s">
        <v>241</v>
      </c>
      <c r="C1261" t="str">
        <f>INDEX('GCAM Crosswalk'!M$5:M$36,MATCH(B1261,'GCAM Crosswalk'!L$5:L$36,0))</f>
        <v>European Union</v>
      </c>
      <c r="D1261" t="s">
        <v>218</v>
      </c>
      <c r="E1261" t="str">
        <f>INDEX('GCAM Crosswalk'!J$5:J$111,MATCH(D1261,'GCAM Crosswalk'!I$5:I$111,0))</f>
        <v>Commercial</v>
      </c>
      <c r="F1261" t="s">
        <v>408</v>
      </c>
      <c r="G1261">
        <v>8.4515400000000004E-2</v>
      </c>
      <c r="H1261">
        <v>0.16490299999999999</v>
      </c>
      <c r="I1261">
        <v>0.164102</v>
      </c>
      <c r="J1261">
        <v>0.133218</v>
      </c>
      <c r="K1261">
        <v>0.16993059999999999</v>
      </c>
      <c r="L1261">
        <v>0.19629249999999901</v>
      </c>
      <c r="M1261">
        <v>0.21381639999999999</v>
      </c>
      <c r="N1261">
        <v>0.22248299999999999</v>
      </c>
      <c r="O1261">
        <v>0.223775</v>
      </c>
      <c r="P1261">
        <v>0.2216293</v>
      </c>
      <c r="Q1261">
        <v>0.215907819999999</v>
      </c>
      <c r="R1261">
        <v>0</v>
      </c>
      <c r="S1261">
        <v>0</v>
      </c>
      <c r="T1261">
        <v>0</v>
      </c>
      <c r="U1261" t="s">
        <v>409</v>
      </c>
    </row>
    <row r="1262" spans="1:21" x14ac:dyDescent="0.35">
      <c r="A1262" t="s">
        <v>407</v>
      </c>
      <c r="B1262" t="s">
        <v>241</v>
      </c>
      <c r="C1262" t="str">
        <f>INDEX('GCAM Crosswalk'!M$5:M$36,MATCH(B1262,'GCAM Crosswalk'!L$5:L$36,0))</f>
        <v>European Union</v>
      </c>
      <c r="D1262" t="s">
        <v>218</v>
      </c>
      <c r="E1262" t="str">
        <f>INDEX('GCAM Crosswalk'!J$5:J$111,MATCH(D1262,'GCAM Crosswalk'!I$5:I$111,0))</f>
        <v>Commercial</v>
      </c>
      <c r="F1262" t="s">
        <v>410</v>
      </c>
      <c r="G1262">
        <v>0</v>
      </c>
      <c r="H1262">
        <v>0</v>
      </c>
      <c r="I1262">
        <v>0</v>
      </c>
      <c r="J1262">
        <v>0</v>
      </c>
      <c r="K1262">
        <v>0</v>
      </c>
      <c r="L1262" s="3">
        <v>1.41069E-5</v>
      </c>
      <c r="M1262" s="3">
        <v>2.0156300000000001E-4</v>
      </c>
      <c r="N1262" s="3">
        <v>3.6396699999999998E-4</v>
      </c>
      <c r="O1262" s="3">
        <v>5.2168899999999999E-4</v>
      </c>
      <c r="P1262" s="3">
        <v>6.1094999999999997E-4</v>
      </c>
      <c r="Q1262" s="3">
        <v>6.8275400000000004E-4</v>
      </c>
      <c r="R1262">
        <v>0</v>
      </c>
      <c r="S1262">
        <v>0</v>
      </c>
      <c r="T1262">
        <v>0</v>
      </c>
      <c r="U1262" t="s">
        <v>409</v>
      </c>
    </row>
    <row r="1263" spans="1:21" x14ac:dyDescent="0.35">
      <c r="A1263" t="s">
        <v>407</v>
      </c>
      <c r="B1263" t="s">
        <v>241</v>
      </c>
      <c r="C1263" t="str">
        <f>INDEX('GCAM Crosswalk'!M$5:M$36,MATCH(B1263,'GCAM Crosswalk'!L$5:L$36,0))</f>
        <v>European Union</v>
      </c>
      <c r="D1263" t="s">
        <v>218</v>
      </c>
      <c r="E1263" t="str">
        <f>INDEX('GCAM Crosswalk'!J$5:J$111,MATCH(D1263,'GCAM Crosswalk'!I$5:I$111,0))</f>
        <v>Commercial</v>
      </c>
      <c r="F1263" t="s">
        <v>411</v>
      </c>
      <c r="G1263">
        <v>5.0990599999999997E-2</v>
      </c>
      <c r="H1263">
        <v>2.2240200000000002E-2</v>
      </c>
      <c r="I1263">
        <v>2.1485600000000001E-2</v>
      </c>
      <c r="J1263">
        <v>1.6188399999999999E-2</v>
      </c>
      <c r="K1263">
        <v>2.071392E-2</v>
      </c>
      <c r="L1263">
        <v>2.409478E-2</v>
      </c>
      <c r="M1263">
        <v>2.608823E-2</v>
      </c>
      <c r="N1263">
        <v>2.716727E-2</v>
      </c>
      <c r="O1263">
        <v>2.7504199999999999E-2</v>
      </c>
      <c r="P1263">
        <v>2.7481579999999999E-2</v>
      </c>
      <c r="Q1263">
        <v>2.74722829999999E-2</v>
      </c>
      <c r="R1263">
        <v>0</v>
      </c>
      <c r="S1263">
        <v>0</v>
      </c>
      <c r="T1263">
        <v>0</v>
      </c>
      <c r="U1263" t="s">
        <v>409</v>
      </c>
    </row>
    <row r="1264" spans="1:21" x14ac:dyDescent="0.35">
      <c r="A1264" t="s">
        <v>407</v>
      </c>
      <c r="B1264" t="s">
        <v>241</v>
      </c>
      <c r="C1264" t="str">
        <f>INDEX('GCAM Crosswalk'!M$5:M$36,MATCH(B1264,'GCAM Crosswalk'!L$5:L$36,0))</f>
        <v>European Union</v>
      </c>
      <c r="D1264" t="s">
        <v>319</v>
      </c>
      <c r="E1264" t="str">
        <f>INDEX('GCAM Crosswalk'!J$5:J$111,MATCH(D1264,'GCAM Crosswalk'!I$5:I$111,0))</f>
        <v>Commercial</v>
      </c>
      <c r="F1264" t="s">
        <v>318</v>
      </c>
      <c r="G1264">
        <v>5.4662000000000001E-3</v>
      </c>
      <c r="H1264">
        <v>2.6427E-3</v>
      </c>
      <c r="I1264">
        <v>2.5208000000000001E-3</v>
      </c>
      <c r="J1264">
        <v>2.4666000000000002E-3</v>
      </c>
      <c r="K1264">
        <v>3.2076330000000001E-3</v>
      </c>
      <c r="L1264">
        <v>4.0971699999999998E-3</v>
      </c>
      <c r="M1264">
        <v>4.567626E-3</v>
      </c>
      <c r="N1264">
        <v>4.6074699999999998E-3</v>
      </c>
      <c r="O1264">
        <v>4.3648229999999899E-3</v>
      </c>
      <c r="P1264">
        <v>3.9410039999999997E-3</v>
      </c>
      <c r="Q1264">
        <v>3.5324340000000001E-3</v>
      </c>
      <c r="R1264">
        <v>0</v>
      </c>
      <c r="S1264">
        <v>0</v>
      </c>
      <c r="T1264">
        <v>0</v>
      </c>
      <c r="U1264" t="s">
        <v>409</v>
      </c>
    </row>
    <row r="1265" spans="1:21" x14ac:dyDescent="0.35">
      <c r="A1265" t="s">
        <v>407</v>
      </c>
      <c r="B1265" t="s">
        <v>241</v>
      </c>
      <c r="C1265" t="str">
        <f>INDEX('GCAM Crosswalk'!M$5:M$36,MATCH(B1265,'GCAM Crosswalk'!L$5:L$36,0))</f>
        <v>European Union</v>
      </c>
      <c r="D1265" t="s">
        <v>319</v>
      </c>
      <c r="E1265" t="str">
        <f>INDEX('GCAM Crosswalk'!J$5:J$111,MATCH(D1265,'GCAM Crosswalk'!I$5:I$111,0))</f>
        <v>Commercial</v>
      </c>
      <c r="F1265" t="s">
        <v>339</v>
      </c>
      <c r="G1265">
        <v>3.7892700000000001E-2</v>
      </c>
      <c r="H1265">
        <v>5.6036000000000002E-3</v>
      </c>
      <c r="I1265">
        <v>8.3006999999999994E-3</v>
      </c>
      <c r="J1265">
        <v>5.2545999999999999E-3</v>
      </c>
      <c r="K1265">
        <v>6.8672799999999999E-3</v>
      </c>
      <c r="L1265">
        <v>7.9203799999999994E-3</v>
      </c>
      <c r="M1265">
        <v>7.9659399999999995E-3</v>
      </c>
      <c r="N1265">
        <v>7.231599E-3</v>
      </c>
      <c r="O1265">
        <v>6.3749230000000002E-3</v>
      </c>
      <c r="P1265">
        <v>5.4801559999999999E-3</v>
      </c>
      <c r="Q1265">
        <v>4.8955659999999996E-3</v>
      </c>
      <c r="R1265">
        <v>0</v>
      </c>
      <c r="S1265">
        <v>0</v>
      </c>
      <c r="T1265">
        <v>0</v>
      </c>
      <c r="U1265" t="s">
        <v>409</v>
      </c>
    </row>
    <row r="1266" spans="1:21" x14ac:dyDescent="0.35">
      <c r="A1266" t="s">
        <v>407</v>
      </c>
      <c r="B1266" t="s">
        <v>241</v>
      </c>
      <c r="C1266" t="str">
        <f>INDEX('GCAM Crosswalk'!M$5:M$36,MATCH(B1266,'GCAM Crosswalk'!L$5:L$36,0))</f>
        <v>European Union</v>
      </c>
      <c r="D1266" t="s">
        <v>319</v>
      </c>
      <c r="E1266" t="str">
        <f>INDEX('GCAM Crosswalk'!J$5:J$111,MATCH(D1266,'GCAM Crosswalk'!I$5:I$111,0))</f>
        <v>Commercial</v>
      </c>
      <c r="F1266" t="s">
        <v>337</v>
      </c>
      <c r="G1266">
        <v>1.22501E-2</v>
      </c>
      <c r="H1266">
        <v>1.16198E-2</v>
      </c>
      <c r="I1266">
        <v>1.2440100000000001E-2</v>
      </c>
      <c r="J1266">
        <v>9.2373000000000004E-3</v>
      </c>
      <c r="K1266">
        <v>1.2551E-2</v>
      </c>
      <c r="L1266">
        <v>1.517222E-2</v>
      </c>
      <c r="M1266">
        <v>1.6430739999999999E-2</v>
      </c>
      <c r="N1266">
        <v>1.6375529999999999E-2</v>
      </c>
      <c r="O1266">
        <v>1.5799239999999999E-2</v>
      </c>
      <c r="P1266">
        <v>1.4954415E-2</v>
      </c>
      <c r="Q1266">
        <v>1.4214177999999999E-2</v>
      </c>
      <c r="R1266">
        <v>0</v>
      </c>
      <c r="S1266">
        <v>0</v>
      </c>
      <c r="T1266">
        <v>0</v>
      </c>
      <c r="U1266" t="s">
        <v>409</v>
      </c>
    </row>
    <row r="1267" spans="1:21" x14ac:dyDescent="0.35">
      <c r="A1267" t="s">
        <v>407</v>
      </c>
      <c r="B1267" t="s">
        <v>241</v>
      </c>
      <c r="C1267" t="str">
        <f>INDEX('GCAM Crosswalk'!M$5:M$36,MATCH(B1267,'GCAM Crosswalk'!L$5:L$36,0))</f>
        <v>European Union</v>
      </c>
      <c r="D1267" t="s">
        <v>319</v>
      </c>
      <c r="E1267" t="str">
        <f>INDEX('GCAM Crosswalk'!J$5:J$111,MATCH(D1267,'GCAM Crosswalk'!I$5:I$111,0))</f>
        <v>Commercial</v>
      </c>
      <c r="F1267" t="s">
        <v>225</v>
      </c>
      <c r="G1267">
        <v>0.130248</v>
      </c>
      <c r="H1267">
        <v>0.28255599999999997</v>
      </c>
      <c r="I1267">
        <v>0.34831600000000001</v>
      </c>
      <c r="J1267">
        <v>0.33254899999999998</v>
      </c>
      <c r="K1267">
        <v>0.43184899999999998</v>
      </c>
      <c r="L1267">
        <v>0.53810440000000004</v>
      </c>
      <c r="M1267">
        <v>0.62823870000000004</v>
      </c>
      <c r="N1267">
        <v>0.68748160000000003</v>
      </c>
      <c r="O1267">
        <v>0.7219643</v>
      </c>
      <c r="P1267">
        <v>0.7478591</v>
      </c>
      <c r="Q1267">
        <v>0.76413399999999998</v>
      </c>
      <c r="R1267">
        <v>0</v>
      </c>
      <c r="S1267">
        <v>0</v>
      </c>
      <c r="T1267">
        <v>0</v>
      </c>
      <c r="U1267" t="s">
        <v>409</v>
      </c>
    </row>
    <row r="1268" spans="1:21" x14ac:dyDescent="0.35">
      <c r="A1268" t="s">
        <v>407</v>
      </c>
      <c r="B1268" t="s">
        <v>241</v>
      </c>
      <c r="C1268" t="str">
        <f>INDEX('GCAM Crosswalk'!M$5:M$36,MATCH(B1268,'GCAM Crosswalk'!L$5:L$36,0))</f>
        <v>European Union</v>
      </c>
      <c r="D1268" t="s">
        <v>319</v>
      </c>
      <c r="E1268" t="str">
        <f>INDEX('GCAM Crosswalk'!J$5:J$111,MATCH(D1268,'GCAM Crosswalk'!I$5:I$111,0))</f>
        <v>Commercial</v>
      </c>
      <c r="F1268" t="s">
        <v>408</v>
      </c>
      <c r="G1268">
        <v>7.1197200000000002E-2</v>
      </c>
      <c r="H1268">
        <v>0.13891700000000001</v>
      </c>
      <c r="I1268">
        <v>0.138243</v>
      </c>
      <c r="J1268">
        <v>0.11222500000000001</v>
      </c>
      <c r="K1268">
        <v>0.15896169999999901</v>
      </c>
      <c r="L1268">
        <v>0.19774920000000001</v>
      </c>
      <c r="M1268">
        <v>0.22317019999999901</v>
      </c>
      <c r="N1268">
        <v>0.23224020000000001</v>
      </c>
      <c r="O1268">
        <v>0.23099169999999999</v>
      </c>
      <c r="P1268">
        <v>0.224894019999999</v>
      </c>
      <c r="Q1268">
        <v>0.21489549999999999</v>
      </c>
      <c r="R1268">
        <v>0</v>
      </c>
      <c r="S1268">
        <v>0</v>
      </c>
      <c r="T1268">
        <v>0</v>
      </c>
      <c r="U1268" t="s">
        <v>409</v>
      </c>
    </row>
    <row r="1269" spans="1:21" x14ac:dyDescent="0.35">
      <c r="A1269" t="s">
        <v>407</v>
      </c>
      <c r="B1269" t="s">
        <v>241</v>
      </c>
      <c r="C1269" t="str">
        <f>INDEX('GCAM Crosswalk'!M$5:M$36,MATCH(B1269,'GCAM Crosswalk'!L$5:L$36,0))</f>
        <v>European Union</v>
      </c>
      <c r="D1269" t="s">
        <v>319</v>
      </c>
      <c r="E1269" t="str">
        <f>INDEX('GCAM Crosswalk'!J$5:J$111,MATCH(D1269,'GCAM Crosswalk'!I$5:I$111,0))</f>
        <v>Commercial</v>
      </c>
      <c r="F1269" t="s">
        <v>410</v>
      </c>
      <c r="G1269">
        <v>0</v>
      </c>
      <c r="H1269">
        <v>0</v>
      </c>
      <c r="I1269">
        <v>0</v>
      </c>
      <c r="J1269">
        <v>0</v>
      </c>
      <c r="K1269">
        <v>0</v>
      </c>
      <c r="L1269" s="3">
        <v>2.9768200000000001E-5</v>
      </c>
      <c r="M1269" s="3">
        <v>3.9680200000000003E-4</v>
      </c>
      <c r="N1269" s="3">
        <v>6.5173200000000003E-4</v>
      </c>
      <c r="O1269" s="3">
        <v>8.4027400000000001E-4</v>
      </c>
      <c r="P1269">
        <v>1.0661900000000001E-3</v>
      </c>
      <c r="Q1269">
        <v>1.20173E-3</v>
      </c>
      <c r="R1269">
        <v>0</v>
      </c>
      <c r="S1269">
        <v>0</v>
      </c>
      <c r="T1269">
        <v>0</v>
      </c>
      <c r="U1269" t="s">
        <v>409</v>
      </c>
    </row>
    <row r="1270" spans="1:21" x14ac:dyDescent="0.35">
      <c r="A1270" t="s">
        <v>407</v>
      </c>
      <c r="B1270" t="s">
        <v>241</v>
      </c>
      <c r="C1270" t="str">
        <f>INDEX('GCAM Crosswalk'!M$5:M$36,MATCH(B1270,'GCAM Crosswalk'!L$5:L$36,0))</f>
        <v>European Union</v>
      </c>
      <c r="D1270" t="s">
        <v>319</v>
      </c>
      <c r="E1270" t="str">
        <f>INDEX('GCAM Crosswalk'!J$5:J$111,MATCH(D1270,'GCAM Crosswalk'!I$5:I$111,0))</f>
        <v>Commercial</v>
      </c>
      <c r="F1270" t="s">
        <v>411</v>
      </c>
      <c r="G1270">
        <v>8.5812100000000002E-2</v>
      </c>
      <c r="H1270">
        <v>3.7428099999999999E-2</v>
      </c>
      <c r="I1270">
        <v>3.6158200000000001E-2</v>
      </c>
      <c r="J1270">
        <v>2.72435E-2</v>
      </c>
      <c r="K1270">
        <v>3.6454E-2</v>
      </c>
      <c r="L1270">
        <v>4.2594689999999998E-2</v>
      </c>
      <c r="M1270">
        <v>4.378141E-2</v>
      </c>
      <c r="N1270">
        <v>4.120447E-2</v>
      </c>
      <c r="O1270">
        <v>3.7597810000000002E-2</v>
      </c>
      <c r="P1270">
        <v>3.3870339999999999E-2</v>
      </c>
      <c r="Q1270">
        <v>3.1592149999999999E-2</v>
      </c>
      <c r="R1270">
        <v>0</v>
      </c>
      <c r="S1270">
        <v>0</v>
      </c>
      <c r="T1270">
        <v>0</v>
      </c>
      <c r="U1270" t="s">
        <v>409</v>
      </c>
    </row>
    <row r="1271" spans="1:21" x14ac:dyDescent="0.35">
      <c r="A1271" t="s">
        <v>407</v>
      </c>
      <c r="B1271" t="s">
        <v>241</v>
      </c>
      <c r="C1271" t="str">
        <f>INDEX('GCAM Crosswalk'!M$5:M$36,MATCH(B1271,'GCAM Crosswalk'!L$5:L$36,0))</f>
        <v>European Union</v>
      </c>
      <c r="D1271" t="s">
        <v>351</v>
      </c>
      <c r="E1271" t="str">
        <f>INDEX('GCAM Crosswalk'!J$5:J$111,MATCH(D1271,'GCAM Crosswalk'!I$5:I$111,0))</f>
        <v>Industry</v>
      </c>
      <c r="F1271" t="s">
        <v>318</v>
      </c>
      <c r="G1271" s="3">
        <v>1.2559999999999999E-4</v>
      </c>
      <c r="H1271" s="3">
        <v>9.2090300000000004E-4</v>
      </c>
      <c r="I1271" s="3">
        <v>6.2790100000000005E-4</v>
      </c>
      <c r="J1271" s="3">
        <v>5.442E-4</v>
      </c>
      <c r="K1271" s="3">
        <v>5.5931700000000004E-4</v>
      </c>
      <c r="L1271" s="3">
        <v>6.5767820000000004E-4</v>
      </c>
      <c r="M1271" s="3">
        <v>7.2318969999999997E-4</v>
      </c>
      <c r="N1271" s="3">
        <v>7.4745129999999999E-4</v>
      </c>
      <c r="O1271" s="3">
        <v>7.1496189999999897E-4</v>
      </c>
      <c r="P1271" s="3">
        <v>6.4959800000000004E-4</v>
      </c>
      <c r="Q1271" s="3">
        <v>5.8610299999999895E-4</v>
      </c>
      <c r="R1271">
        <v>0</v>
      </c>
      <c r="S1271">
        <v>0</v>
      </c>
      <c r="T1271">
        <v>0</v>
      </c>
      <c r="U1271" t="s">
        <v>409</v>
      </c>
    </row>
    <row r="1272" spans="1:21" x14ac:dyDescent="0.35">
      <c r="A1272" t="s">
        <v>407</v>
      </c>
      <c r="B1272" t="s">
        <v>241</v>
      </c>
      <c r="C1272" t="str">
        <f>INDEX('GCAM Crosswalk'!M$5:M$36,MATCH(B1272,'GCAM Crosswalk'!L$5:L$36,0))</f>
        <v>European Union</v>
      </c>
      <c r="D1272" t="s">
        <v>351</v>
      </c>
      <c r="E1272" t="str">
        <f>INDEX('GCAM Crosswalk'!J$5:J$111,MATCH(D1272,'GCAM Crosswalk'!I$5:I$111,0))</f>
        <v>Industry</v>
      </c>
      <c r="F1272" t="s">
        <v>339</v>
      </c>
      <c r="G1272">
        <v>1.11348E-2</v>
      </c>
      <c r="H1272" s="3">
        <v>9.2090300000000004E-4</v>
      </c>
      <c r="I1272" s="3">
        <v>9.2090200000000003E-4</v>
      </c>
      <c r="J1272" s="3">
        <v>8.7909999999999996E-4</v>
      </c>
      <c r="K1272" s="3">
        <v>9.1233500000000001E-4</v>
      </c>
      <c r="L1272" s="3">
        <v>9.4333600000000002E-4</v>
      </c>
      <c r="M1272" s="3">
        <v>8.9781129999999998E-4</v>
      </c>
      <c r="N1272" s="3">
        <v>8.3700739999999999E-4</v>
      </c>
      <c r="O1272" s="3">
        <v>7.9487709999999997E-4</v>
      </c>
      <c r="P1272" s="3">
        <v>7.4814369999999996E-4</v>
      </c>
      <c r="Q1272" s="3">
        <v>7.1421620000000001E-4</v>
      </c>
      <c r="R1272">
        <v>0</v>
      </c>
      <c r="S1272">
        <v>0</v>
      </c>
      <c r="T1272">
        <v>0</v>
      </c>
      <c r="U1272" t="s">
        <v>409</v>
      </c>
    </row>
    <row r="1273" spans="1:21" x14ac:dyDescent="0.35">
      <c r="A1273" t="s">
        <v>407</v>
      </c>
      <c r="B1273" t="s">
        <v>241</v>
      </c>
      <c r="C1273" t="str">
        <f>INDEX('GCAM Crosswalk'!M$5:M$36,MATCH(B1273,'GCAM Crosswalk'!L$5:L$36,0))</f>
        <v>European Union</v>
      </c>
      <c r="D1273" t="s">
        <v>351</v>
      </c>
      <c r="E1273" t="str">
        <f>INDEX('GCAM Crosswalk'!J$5:J$111,MATCH(D1273,'GCAM Crosswalk'!I$5:I$111,0))</f>
        <v>Industry</v>
      </c>
      <c r="F1273" t="s">
        <v>337</v>
      </c>
      <c r="G1273">
        <v>1.44417E-2</v>
      </c>
      <c r="H1273">
        <v>2.9302099999999999E-3</v>
      </c>
      <c r="I1273">
        <v>1.8418E-3</v>
      </c>
      <c r="J1273">
        <v>1.3395E-3</v>
      </c>
      <c r="K1273">
        <v>1.393654E-3</v>
      </c>
      <c r="L1273">
        <v>1.456365E-3</v>
      </c>
      <c r="M1273">
        <v>1.4299390000000001E-3</v>
      </c>
      <c r="N1273">
        <v>1.3823166E-3</v>
      </c>
      <c r="O1273">
        <v>1.3405502999999999E-3</v>
      </c>
      <c r="P1273">
        <v>1.2922089999999999E-3</v>
      </c>
      <c r="Q1273">
        <v>1.2538919999999999E-3</v>
      </c>
      <c r="R1273">
        <v>0</v>
      </c>
      <c r="S1273">
        <v>0</v>
      </c>
      <c r="T1273">
        <v>0</v>
      </c>
      <c r="U1273" t="s">
        <v>409</v>
      </c>
    </row>
    <row r="1274" spans="1:21" x14ac:dyDescent="0.35">
      <c r="A1274" t="s">
        <v>407</v>
      </c>
      <c r="B1274" t="s">
        <v>241</v>
      </c>
      <c r="C1274" t="str">
        <f>INDEX('GCAM Crosswalk'!M$5:M$36,MATCH(B1274,'GCAM Crosswalk'!L$5:L$36,0))</f>
        <v>European Union</v>
      </c>
      <c r="D1274" t="s">
        <v>351</v>
      </c>
      <c r="E1274" t="str">
        <f>INDEX('GCAM Crosswalk'!J$5:J$111,MATCH(D1274,'GCAM Crosswalk'!I$5:I$111,0))</f>
        <v>Industry</v>
      </c>
      <c r="F1274" t="s">
        <v>225</v>
      </c>
      <c r="G1274">
        <v>2.19765E-2</v>
      </c>
      <c r="H1274">
        <v>8.6650300000000006E-3</v>
      </c>
      <c r="I1274">
        <v>1.05069E-2</v>
      </c>
      <c r="J1274">
        <v>9.8370999999999997E-3</v>
      </c>
      <c r="K1274">
        <v>9.3236899999999904E-3</v>
      </c>
      <c r="L1274">
        <v>9.0091754999999992E-3</v>
      </c>
      <c r="M1274">
        <v>9.1055731999999893E-3</v>
      </c>
      <c r="N1274">
        <v>9.6539658000000007E-3</v>
      </c>
      <c r="O1274">
        <v>1.0186545579999999E-2</v>
      </c>
      <c r="P1274">
        <v>1.08611204E-2</v>
      </c>
      <c r="Q1274">
        <v>1.15741658999999E-2</v>
      </c>
      <c r="R1274">
        <v>0</v>
      </c>
      <c r="S1274">
        <v>0</v>
      </c>
      <c r="T1274">
        <v>0</v>
      </c>
      <c r="U1274" t="s">
        <v>409</v>
      </c>
    </row>
    <row r="1275" spans="1:21" x14ac:dyDescent="0.35">
      <c r="A1275" t="s">
        <v>407</v>
      </c>
      <c r="B1275" t="s">
        <v>241</v>
      </c>
      <c r="C1275" t="str">
        <f>INDEX('GCAM Crosswalk'!M$5:M$36,MATCH(B1275,'GCAM Crosswalk'!L$5:L$36,0))</f>
        <v>European Union</v>
      </c>
      <c r="D1275" t="s">
        <v>351</v>
      </c>
      <c r="E1275" t="str">
        <f>INDEX('GCAM Crosswalk'!J$5:J$111,MATCH(D1275,'GCAM Crosswalk'!I$5:I$111,0))</f>
        <v>Industry</v>
      </c>
      <c r="F1275" t="s">
        <v>408</v>
      </c>
      <c r="G1275">
        <v>9.4604000000000008E-3</v>
      </c>
      <c r="H1275">
        <v>1.05069E-2</v>
      </c>
      <c r="I1275">
        <v>1.2558E-2</v>
      </c>
      <c r="J1275">
        <v>1.25161E-2</v>
      </c>
      <c r="K1275">
        <v>1.3133290000000001E-2</v>
      </c>
      <c r="L1275">
        <v>1.3510110000000001E-2</v>
      </c>
      <c r="M1275">
        <v>1.321368E-2</v>
      </c>
      <c r="N1275">
        <v>1.2687374E-2</v>
      </c>
      <c r="O1275">
        <v>1.2100423000000001E-2</v>
      </c>
      <c r="P1275">
        <v>1.1528429999999999E-2</v>
      </c>
      <c r="Q1275">
        <v>1.0879994E-2</v>
      </c>
      <c r="R1275">
        <v>0</v>
      </c>
      <c r="S1275">
        <v>0</v>
      </c>
      <c r="T1275">
        <v>0</v>
      </c>
      <c r="U1275" t="s">
        <v>409</v>
      </c>
    </row>
    <row r="1276" spans="1:21" x14ac:dyDescent="0.35">
      <c r="A1276" t="s">
        <v>407</v>
      </c>
      <c r="B1276" t="s">
        <v>241</v>
      </c>
      <c r="C1276" t="str">
        <f>INDEX('GCAM Crosswalk'!M$5:M$36,MATCH(B1276,'GCAM Crosswalk'!L$5:L$36,0))</f>
        <v>European Union</v>
      </c>
      <c r="D1276" t="s">
        <v>351</v>
      </c>
      <c r="E1276" t="str">
        <f>INDEX('GCAM Crosswalk'!J$5:J$111,MATCH(D1276,'GCAM Crosswalk'!I$5:I$111,0))</f>
        <v>Industry</v>
      </c>
      <c r="F1276" t="s">
        <v>410</v>
      </c>
      <c r="G1276">
        <v>0</v>
      </c>
      <c r="H1276">
        <v>0</v>
      </c>
      <c r="I1276">
        <v>0</v>
      </c>
      <c r="J1276">
        <v>0</v>
      </c>
      <c r="K1276">
        <v>0</v>
      </c>
      <c r="L1276" s="3">
        <v>2.0689699999999999E-4</v>
      </c>
      <c r="M1276" s="3">
        <v>6.8648899999999998E-4</v>
      </c>
      <c r="N1276">
        <v>1.2971910000000001E-3</v>
      </c>
      <c r="O1276">
        <v>1.7516189999999901E-3</v>
      </c>
      <c r="P1276">
        <v>2.2344228000000001E-3</v>
      </c>
      <c r="Q1276">
        <v>2.6023690000000002E-3</v>
      </c>
      <c r="R1276">
        <v>0</v>
      </c>
      <c r="S1276">
        <v>0</v>
      </c>
      <c r="T1276">
        <v>0</v>
      </c>
      <c r="U1276" t="s">
        <v>409</v>
      </c>
    </row>
    <row r="1277" spans="1:21" x14ac:dyDescent="0.35">
      <c r="A1277" t="s">
        <v>407</v>
      </c>
      <c r="B1277" t="s">
        <v>241</v>
      </c>
      <c r="C1277" t="str">
        <f>INDEX('GCAM Crosswalk'!M$5:M$36,MATCH(B1277,'GCAM Crosswalk'!L$5:L$36,0))</f>
        <v>European Union</v>
      </c>
      <c r="D1277" t="s">
        <v>351</v>
      </c>
      <c r="E1277" t="str">
        <f>INDEX('GCAM Crosswalk'!J$5:J$111,MATCH(D1277,'GCAM Crosswalk'!I$5:I$111,0))</f>
        <v>Industry</v>
      </c>
      <c r="F1277" t="s">
        <v>411</v>
      </c>
      <c r="G1277">
        <v>3.3529900000000001E-2</v>
      </c>
      <c r="H1277">
        <v>2.670672E-2</v>
      </c>
      <c r="I1277">
        <v>2.1976510000000001E-2</v>
      </c>
      <c r="J1277">
        <v>2.5576499999999999E-2</v>
      </c>
      <c r="K1277">
        <v>2.615833E-2</v>
      </c>
      <c r="L1277">
        <v>2.6330328E-2</v>
      </c>
      <c r="M1277">
        <v>2.4726941999999998E-2</v>
      </c>
      <c r="N1277">
        <v>2.2743791999999999E-2</v>
      </c>
      <c r="O1277">
        <v>2.0878870000000001E-2</v>
      </c>
      <c r="P1277">
        <v>1.8645453999999999E-2</v>
      </c>
      <c r="Q1277">
        <v>1.6544118999999999E-2</v>
      </c>
      <c r="R1277">
        <v>0</v>
      </c>
      <c r="S1277">
        <v>0</v>
      </c>
      <c r="T1277">
        <v>0</v>
      </c>
      <c r="U1277" t="s">
        <v>409</v>
      </c>
    </row>
    <row r="1278" spans="1:21" x14ac:dyDescent="0.35">
      <c r="A1278" t="s">
        <v>407</v>
      </c>
      <c r="B1278" t="s">
        <v>241</v>
      </c>
      <c r="C1278" t="str">
        <f>INDEX('GCAM Crosswalk'!M$5:M$36,MATCH(B1278,'GCAM Crosswalk'!L$5:L$36,0))</f>
        <v>European Union</v>
      </c>
      <c r="D1278" t="s">
        <v>412</v>
      </c>
      <c r="E1278" t="e">
        <f>INDEX('GCAM Crosswalk'!J$5:J$111,MATCH(D1278,'GCAM Crosswalk'!I$5:I$111,0))</f>
        <v>#N/A</v>
      </c>
      <c r="F1278" t="s">
        <v>411</v>
      </c>
      <c r="G1278">
        <v>0.101636</v>
      </c>
      <c r="H1278">
        <v>0.11997099999999999</v>
      </c>
      <c r="I1278">
        <v>0.12989200000000001</v>
      </c>
      <c r="J1278">
        <v>0.12256599999999999</v>
      </c>
      <c r="K1278">
        <v>0.12396799999999999</v>
      </c>
      <c r="L1278">
        <v>0.12570799999999999</v>
      </c>
      <c r="M1278">
        <v>0.12362099999999999</v>
      </c>
      <c r="N1278">
        <v>0.121826</v>
      </c>
      <c r="O1278">
        <v>0.119336</v>
      </c>
      <c r="P1278">
        <v>0.116911</v>
      </c>
      <c r="Q1278">
        <v>0.114694</v>
      </c>
      <c r="R1278">
        <v>0</v>
      </c>
      <c r="S1278">
        <v>0</v>
      </c>
      <c r="T1278">
        <v>0</v>
      </c>
      <c r="U1278" t="s">
        <v>409</v>
      </c>
    </row>
    <row r="1279" spans="1:21" x14ac:dyDescent="0.35">
      <c r="A1279" t="s">
        <v>407</v>
      </c>
      <c r="B1279" t="s">
        <v>241</v>
      </c>
      <c r="C1279" t="str">
        <f>INDEX('GCAM Crosswalk'!M$5:M$36,MATCH(B1279,'GCAM Crosswalk'!L$5:L$36,0))</f>
        <v>European Union</v>
      </c>
      <c r="D1279" t="s">
        <v>352</v>
      </c>
      <c r="E1279" t="str">
        <f>INDEX('GCAM Crosswalk'!J$5:J$111,MATCH(D1279,'GCAM Crosswalk'!I$5:I$111,0))</f>
        <v>Industry</v>
      </c>
      <c r="F1279" t="s">
        <v>225</v>
      </c>
      <c r="G1279" s="3">
        <v>8.2288999999999995E-4</v>
      </c>
      <c r="H1279" s="3">
        <v>8.6910600000000002E-4</v>
      </c>
      <c r="I1279" s="3">
        <v>6.8083300000000005E-4</v>
      </c>
      <c r="J1279" s="3">
        <v>4.9256099999999998E-4</v>
      </c>
      <c r="K1279" s="3">
        <v>7.5690299999999996E-4</v>
      </c>
      <c r="L1279" s="3">
        <v>8.0228199999999997E-4</v>
      </c>
      <c r="M1279" s="3">
        <v>8.2216400000000001E-4</v>
      </c>
      <c r="N1279" s="3">
        <v>8.3630900000000003E-4</v>
      </c>
      <c r="O1279" s="3">
        <v>8.43661E-4</v>
      </c>
      <c r="P1279" s="3">
        <v>8.4239000000000004E-4</v>
      </c>
      <c r="Q1279" s="3">
        <v>8.4100799999999997E-4</v>
      </c>
      <c r="R1279">
        <v>0</v>
      </c>
      <c r="S1279">
        <v>0</v>
      </c>
      <c r="T1279">
        <v>0</v>
      </c>
      <c r="U1279" t="s">
        <v>409</v>
      </c>
    </row>
    <row r="1280" spans="1:21" x14ac:dyDescent="0.35">
      <c r="A1280" t="s">
        <v>407</v>
      </c>
      <c r="B1280" t="s">
        <v>241</v>
      </c>
      <c r="C1280" t="str">
        <f>INDEX('GCAM Crosswalk'!M$5:M$36,MATCH(B1280,'GCAM Crosswalk'!L$5:L$36,0))</f>
        <v>European Union</v>
      </c>
      <c r="D1280" t="s">
        <v>352</v>
      </c>
      <c r="E1280" t="str">
        <f>INDEX('GCAM Crosswalk'!J$5:J$111,MATCH(D1280,'GCAM Crosswalk'!I$5:I$111,0))</f>
        <v>Industry</v>
      </c>
      <c r="F1280" t="s">
        <v>408</v>
      </c>
      <c r="G1280" s="3">
        <v>8.3544399999999997E-4</v>
      </c>
      <c r="H1280">
        <v>1.59257E-3</v>
      </c>
      <c r="I1280">
        <v>1.6923999999999999E-3</v>
      </c>
      <c r="J1280">
        <v>1.68301E-3</v>
      </c>
      <c r="K1280">
        <v>2.7402699999999999E-3</v>
      </c>
      <c r="L1280">
        <v>2.8286800000000001E-3</v>
      </c>
      <c r="M1280">
        <v>2.96306E-3</v>
      </c>
      <c r="N1280">
        <v>3.0402699999999999E-3</v>
      </c>
      <c r="O1280">
        <v>3.0664799999999999E-3</v>
      </c>
      <c r="P1280">
        <v>3.1240500000000002E-3</v>
      </c>
      <c r="Q1280">
        <v>3.1056E-3</v>
      </c>
      <c r="R1280">
        <v>0</v>
      </c>
      <c r="S1280">
        <v>0</v>
      </c>
      <c r="T1280">
        <v>0</v>
      </c>
      <c r="U1280" t="s">
        <v>409</v>
      </c>
    </row>
    <row r="1281" spans="1:21" x14ac:dyDescent="0.35">
      <c r="A1281" t="s">
        <v>407</v>
      </c>
      <c r="B1281" t="s">
        <v>241</v>
      </c>
      <c r="C1281" t="str">
        <f>INDEX('GCAM Crosswalk'!M$5:M$36,MATCH(B1281,'GCAM Crosswalk'!L$5:L$36,0))</f>
        <v>European Union</v>
      </c>
      <c r="D1281" t="s">
        <v>352</v>
      </c>
      <c r="E1281" t="str">
        <f>INDEX('GCAM Crosswalk'!J$5:J$111,MATCH(D1281,'GCAM Crosswalk'!I$5:I$111,0))</f>
        <v>Industry</v>
      </c>
      <c r="F1281" t="s">
        <v>411</v>
      </c>
      <c r="G1281" s="3">
        <v>3.7355899999999998E-4</v>
      </c>
      <c r="H1281" s="3">
        <v>5.1416299999999999E-4</v>
      </c>
      <c r="I1281" s="3">
        <v>4.14325E-4</v>
      </c>
      <c r="J1281" s="3">
        <v>4.2371999999999999E-4</v>
      </c>
      <c r="K1281" s="3">
        <v>6.9241699999999997E-4</v>
      </c>
      <c r="L1281" s="3">
        <v>7.27799E-4</v>
      </c>
      <c r="M1281" s="3">
        <v>7.37212E-4</v>
      </c>
      <c r="N1281" s="3">
        <v>7.6314999999999998E-4</v>
      </c>
      <c r="O1281" s="3">
        <v>7.7959000000000004E-4</v>
      </c>
      <c r="P1281" s="3">
        <v>7.9665900000000002E-4</v>
      </c>
      <c r="Q1281" s="3">
        <v>8.2703400000000004E-4</v>
      </c>
      <c r="R1281">
        <v>0</v>
      </c>
      <c r="S1281">
        <v>0</v>
      </c>
      <c r="T1281">
        <v>0</v>
      </c>
      <c r="U1281" t="s">
        <v>409</v>
      </c>
    </row>
    <row r="1282" spans="1:21" x14ac:dyDescent="0.35">
      <c r="A1282" t="s">
        <v>407</v>
      </c>
      <c r="B1282" t="s">
        <v>241</v>
      </c>
      <c r="C1282" t="str">
        <f>INDEX('GCAM Crosswalk'!M$5:M$36,MATCH(B1282,'GCAM Crosswalk'!L$5:L$36,0))</f>
        <v>European Union</v>
      </c>
      <c r="D1282" t="s">
        <v>370</v>
      </c>
      <c r="E1282" t="str">
        <f>INDEX('GCAM Crosswalk'!J$5:J$111,MATCH(D1282,'GCAM Crosswalk'!I$5:I$111,0))</f>
        <v>Industry</v>
      </c>
      <c r="F1282" t="s">
        <v>225</v>
      </c>
      <c r="G1282">
        <v>9.6200899999999995E-3</v>
      </c>
      <c r="H1282">
        <v>7.6843600000000003E-3</v>
      </c>
      <c r="I1282">
        <v>6.98674E-3</v>
      </c>
      <c r="J1282">
        <v>7.75452E-3</v>
      </c>
      <c r="K1282">
        <v>1.0570599999999999E-2</v>
      </c>
      <c r="L1282">
        <v>1.25332E-2</v>
      </c>
      <c r="M1282">
        <v>1.40448E-2</v>
      </c>
      <c r="N1282">
        <v>1.52885E-2</v>
      </c>
      <c r="O1282">
        <v>1.6188600000000001E-2</v>
      </c>
      <c r="P1282">
        <v>1.67654E-2</v>
      </c>
      <c r="Q1282">
        <v>1.7181800000000001E-2</v>
      </c>
      <c r="R1282">
        <v>0</v>
      </c>
      <c r="S1282">
        <v>0</v>
      </c>
      <c r="T1282">
        <v>0</v>
      </c>
      <c r="U1282" t="s">
        <v>409</v>
      </c>
    </row>
    <row r="1283" spans="1:21" x14ac:dyDescent="0.35">
      <c r="A1283" t="s">
        <v>407</v>
      </c>
      <c r="B1283" t="s">
        <v>241</v>
      </c>
      <c r="C1283" t="str">
        <f>INDEX('GCAM Crosswalk'!M$5:M$36,MATCH(B1283,'GCAM Crosswalk'!L$5:L$36,0))</f>
        <v>European Union</v>
      </c>
      <c r="D1283" t="s">
        <v>371</v>
      </c>
      <c r="E1283" t="str">
        <f>INDEX('GCAM Crosswalk'!J$5:J$111,MATCH(D1283,'GCAM Crosswalk'!I$5:I$111,0))</f>
        <v>Industry</v>
      </c>
      <c r="F1283" t="s">
        <v>225</v>
      </c>
      <c r="G1283">
        <v>3.0477500000000001E-3</v>
      </c>
      <c r="H1283">
        <v>2.15051E-3</v>
      </c>
      <c r="I1283">
        <v>1.8283500000000001E-3</v>
      </c>
      <c r="J1283">
        <v>2.0289499999999999E-3</v>
      </c>
      <c r="K1283">
        <v>2.4718700000000001E-3</v>
      </c>
      <c r="L1283">
        <v>2.71017E-3</v>
      </c>
      <c r="M1283">
        <v>2.8619000000000001E-3</v>
      </c>
      <c r="N1283">
        <v>2.9732500000000002E-3</v>
      </c>
      <c r="O1283">
        <v>3.0359499999999999E-3</v>
      </c>
      <c r="P1283">
        <v>3.0580400000000002E-3</v>
      </c>
      <c r="Q1283">
        <v>3.0637799999999999E-3</v>
      </c>
      <c r="R1283">
        <v>0</v>
      </c>
      <c r="S1283">
        <v>0</v>
      </c>
      <c r="T1283">
        <v>0</v>
      </c>
      <c r="U1283" t="s">
        <v>409</v>
      </c>
    </row>
    <row r="1284" spans="1:21" x14ac:dyDescent="0.35">
      <c r="A1284" t="s">
        <v>407</v>
      </c>
      <c r="B1284" t="s">
        <v>241</v>
      </c>
      <c r="C1284" t="str">
        <f>INDEX('GCAM Crosswalk'!M$5:M$36,MATCH(B1284,'GCAM Crosswalk'!L$5:L$36,0))</f>
        <v>European Union</v>
      </c>
      <c r="D1284" t="s">
        <v>372</v>
      </c>
      <c r="E1284" t="str">
        <f>INDEX('GCAM Crosswalk'!J$5:J$111,MATCH(D1284,'GCAM Crosswalk'!I$5:I$111,0))</f>
        <v>Industry</v>
      </c>
      <c r="F1284" t="s">
        <v>225</v>
      </c>
      <c r="G1284">
        <v>5.7858299999999996E-3</v>
      </c>
      <c r="H1284">
        <v>4.0934700000000001E-3</v>
      </c>
      <c r="I1284">
        <v>3.4847699999999999E-3</v>
      </c>
      <c r="J1284">
        <v>3.8666799999999999E-3</v>
      </c>
      <c r="K1284">
        <v>4.7107900000000003E-3</v>
      </c>
      <c r="L1284">
        <v>5.1649199999999999E-3</v>
      </c>
      <c r="M1284">
        <v>5.4540700000000001E-3</v>
      </c>
      <c r="N1284">
        <v>5.66629E-3</v>
      </c>
      <c r="O1284">
        <v>5.7857799999999999E-3</v>
      </c>
      <c r="P1284">
        <v>5.8278799999999997E-3</v>
      </c>
      <c r="Q1284">
        <v>5.8388099999999998E-3</v>
      </c>
      <c r="R1284">
        <v>0</v>
      </c>
      <c r="S1284">
        <v>0</v>
      </c>
      <c r="T1284">
        <v>0</v>
      </c>
      <c r="U1284" t="s">
        <v>409</v>
      </c>
    </row>
    <row r="1285" spans="1:21" x14ac:dyDescent="0.35">
      <c r="A1285" t="s">
        <v>407</v>
      </c>
      <c r="B1285" t="s">
        <v>241</v>
      </c>
      <c r="C1285" t="str">
        <f>INDEX('GCAM Crosswalk'!M$5:M$36,MATCH(B1285,'GCAM Crosswalk'!L$5:L$36,0))</f>
        <v>European Union</v>
      </c>
      <c r="D1285" t="s">
        <v>365</v>
      </c>
      <c r="E1285" t="str">
        <f>INDEX('GCAM Crosswalk'!J$5:J$111,MATCH(D1285,'GCAM Crosswalk'!I$5:I$111,0))</f>
        <v>Industry</v>
      </c>
      <c r="F1285" t="s">
        <v>318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1.54985E-2</v>
      </c>
      <c r="M1285">
        <v>2.6894999999999999E-2</v>
      </c>
      <c r="N1285">
        <v>3.320041E-2</v>
      </c>
      <c r="O1285">
        <v>3.1350169999999997E-2</v>
      </c>
      <c r="P1285">
        <v>2.6797089999999999E-2</v>
      </c>
      <c r="Q1285">
        <v>2.2694039999999999E-2</v>
      </c>
      <c r="R1285">
        <v>0</v>
      </c>
      <c r="S1285">
        <v>0</v>
      </c>
      <c r="T1285">
        <v>0</v>
      </c>
      <c r="U1285" t="s">
        <v>409</v>
      </c>
    </row>
    <row r="1286" spans="1:21" x14ac:dyDescent="0.35">
      <c r="A1286" t="s">
        <v>407</v>
      </c>
      <c r="B1286" t="s">
        <v>241</v>
      </c>
      <c r="C1286" t="str">
        <f>INDEX('GCAM Crosswalk'!M$5:M$36,MATCH(B1286,'GCAM Crosswalk'!L$5:L$36,0))</f>
        <v>European Union</v>
      </c>
      <c r="D1286" t="s">
        <v>365</v>
      </c>
      <c r="E1286" t="str">
        <f>INDEX('GCAM Crosswalk'!J$5:J$111,MATCH(D1286,'GCAM Crosswalk'!I$5:I$111,0))</f>
        <v>Industry</v>
      </c>
      <c r="F1286" t="s">
        <v>339</v>
      </c>
      <c r="G1286">
        <v>0.80563830000000003</v>
      </c>
      <c r="H1286">
        <v>0.48051043999999998</v>
      </c>
      <c r="I1286">
        <v>0.33127909</v>
      </c>
      <c r="J1286">
        <v>0.34191357999999999</v>
      </c>
      <c r="K1286">
        <v>0.40099415999999999</v>
      </c>
      <c r="L1286">
        <v>0.39739326999999902</v>
      </c>
      <c r="M1286">
        <v>0.36287225000000001</v>
      </c>
      <c r="N1286">
        <v>0.32905626100000002</v>
      </c>
      <c r="O1286">
        <v>0.30509788799999898</v>
      </c>
      <c r="P1286">
        <v>0.28401237699999998</v>
      </c>
      <c r="Q1286">
        <v>0.26457249999999999</v>
      </c>
      <c r="R1286">
        <v>0</v>
      </c>
      <c r="S1286">
        <v>0</v>
      </c>
      <c r="T1286">
        <v>0</v>
      </c>
      <c r="U1286" t="s">
        <v>409</v>
      </c>
    </row>
    <row r="1287" spans="1:21" x14ac:dyDescent="0.35">
      <c r="A1287" t="s">
        <v>407</v>
      </c>
      <c r="B1287" t="s">
        <v>241</v>
      </c>
      <c r="C1287" t="str">
        <f>INDEX('GCAM Crosswalk'!M$5:M$36,MATCH(B1287,'GCAM Crosswalk'!L$5:L$36,0))</f>
        <v>European Union</v>
      </c>
      <c r="D1287" t="s">
        <v>365</v>
      </c>
      <c r="E1287" t="str">
        <f>INDEX('GCAM Crosswalk'!J$5:J$111,MATCH(D1287,'GCAM Crosswalk'!I$5:I$111,0))</f>
        <v>Industry</v>
      </c>
      <c r="F1287" t="s">
        <v>225</v>
      </c>
      <c r="G1287">
        <v>9.5691399999999996E-2</v>
      </c>
      <c r="H1287">
        <v>8.8366899999999998E-2</v>
      </c>
      <c r="I1287">
        <v>7.5013800000000005E-2</v>
      </c>
      <c r="J1287">
        <v>7.2124300000000002E-2</v>
      </c>
      <c r="K1287">
        <v>8.2831810000000006E-2</v>
      </c>
      <c r="L1287">
        <v>8.4607061999999997E-2</v>
      </c>
      <c r="M1287">
        <v>7.8920636000000002E-2</v>
      </c>
      <c r="N1287">
        <v>7.2706701299999996E-2</v>
      </c>
      <c r="O1287">
        <v>6.7320429399999895E-2</v>
      </c>
      <c r="P1287">
        <v>6.2676290400000001E-2</v>
      </c>
      <c r="Q1287">
        <v>5.81597747E-2</v>
      </c>
      <c r="R1287">
        <v>0</v>
      </c>
      <c r="S1287">
        <v>0</v>
      </c>
      <c r="T1287">
        <v>0</v>
      </c>
      <c r="U1287" t="s">
        <v>409</v>
      </c>
    </row>
    <row r="1288" spans="1:21" x14ac:dyDescent="0.35">
      <c r="A1288" t="s">
        <v>407</v>
      </c>
      <c r="B1288" t="s">
        <v>241</v>
      </c>
      <c r="C1288" t="str">
        <f>INDEX('GCAM Crosswalk'!M$5:M$36,MATCH(B1288,'GCAM Crosswalk'!L$5:L$36,0))</f>
        <v>European Union</v>
      </c>
      <c r="D1288" t="s">
        <v>365</v>
      </c>
      <c r="E1288" t="str">
        <f>INDEX('GCAM Crosswalk'!J$5:J$111,MATCH(D1288,'GCAM Crosswalk'!I$5:I$111,0))</f>
        <v>Industry</v>
      </c>
      <c r="F1288" t="s">
        <v>408</v>
      </c>
      <c r="G1288">
        <v>0.23378842</v>
      </c>
      <c r="H1288">
        <v>8.8784301999999996E-2</v>
      </c>
      <c r="I1288">
        <v>6.7855271999999994E-2</v>
      </c>
      <c r="J1288">
        <v>6.3794967999999994E-2</v>
      </c>
      <c r="K1288">
        <v>7.3180363299999995E-2</v>
      </c>
      <c r="L1288">
        <v>7.6805114920000001E-2</v>
      </c>
      <c r="M1288">
        <v>6.9566716890000005E-2</v>
      </c>
      <c r="N1288">
        <v>6.1772237489999902E-2</v>
      </c>
      <c r="O1288">
        <v>5.5124640119999999E-2</v>
      </c>
      <c r="P1288">
        <v>5.0215557019999899E-2</v>
      </c>
      <c r="Q1288">
        <v>4.5548949800000002E-2</v>
      </c>
      <c r="R1288">
        <v>0</v>
      </c>
      <c r="S1288">
        <v>0</v>
      </c>
      <c r="T1288">
        <v>0</v>
      </c>
      <c r="U1288" t="s">
        <v>409</v>
      </c>
    </row>
    <row r="1289" spans="1:21" x14ac:dyDescent="0.35">
      <c r="A1289" t="s">
        <v>407</v>
      </c>
      <c r="B1289" t="s">
        <v>241</v>
      </c>
      <c r="C1289" t="str">
        <f>INDEX('GCAM Crosswalk'!M$5:M$36,MATCH(B1289,'GCAM Crosswalk'!L$5:L$36,0))</f>
        <v>European Union</v>
      </c>
      <c r="D1289" t="s">
        <v>365</v>
      </c>
      <c r="E1289" t="str">
        <f>INDEX('GCAM Crosswalk'!J$5:J$111,MATCH(D1289,'GCAM Crosswalk'!I$5:I$111,0))</f>
        <v>Industry</v>
      </c>
      <c r="F1289" t="s">
        <v>410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4.7599399999999998E-3</v>
      </c>
      <c r="M1289">
        <v>1.6008822999999998E-2</v>
      </c>
      <c r="N1289">
        <v>2.319183E-2</v>
      </c>
      <c r="O1289">
        <v>2.4566230000000001E-2</v>
      </c>
      <c r="P1289">
        <v>2.4151017E-2</v>
      </c>
      <c r="Q1289">
        <v>2.25928899999999E-2</v>
      </c>
      <c r="R1289">
        <v>0</v>
      </c>
      <c r="S1289">
        <v>0</v>
      </c>
      <c r="T1289">
        <v>0</v>
      </c>
      <c r="U1289" t="s">
        <v>409</v>
      </c>
    </row>
    <row r="1290" spans="1:21" x14ac:dyDescent="0.35">
      <c r="A1290" t="s">
        <v>407</v>
      </c>
      <c r="B1290" t="s">
        <v>241</v>
      </c>
      <c r="C1290" t="str">
        <f>INDEX('GCAM Crosswalk'!M$5:M$36,MATCH(B1290,'GCAM Crosswalk'!L$5:L$36,0))</f>
        <v>European Union</v>
      </c>
      <c r="D1290" t="s">
        <v>365</v>
      </c>
      <c r="E1290" t="str">
        <f>INDEX('GCAM Crosswalk'!J$5:J$111,MATCH(D1290,'GCAM Crosswalk'!I$5:I$111,0))</f>
        <v>Industry</v>
      </c>
      <c r="F1290" t="s">
        <v>411</v>
      </c>
      <c r="G1290">
        <v>2.0133603E-2</v>
      </c>
      <c r="H1290">
        <v>1.4943056999999999E-2</v>
      </c>
      <c r="I1290">
        <v>1.3812169999999999E-3</v>
      </c>
      <c r="J1290" s="3">
        <v>5.4350500000000001E-4</v>
      </c>
      <c r="K1290" s="3">
        <v>6.1908267999999996E-4</v>
      </c>
      <c r="L1290" s="3">
        <v>6.7088776999999996E-4</v>
      </c>
      <c r="M1290" s="3">
        <v>6.5520160999999995E-4</v>
      </c>
      <c r="N1290" s="3">
        <v>6.2327672200000002E-4</v>
      </c>
      <c r="O1290" s="3">
        <v>5.7608305200000003E-4</v>
      </c>
      <c r="P1290" s="3">
        <v>5.3126162799999998E-4</v>
      </c>
      <c r="Q1290" s="3">
        <v>4.8527169899999998E-4</v>
      </c>
      <c r="R1290">
        <v>0</v>
      </c>
      <c r="S1290">
        <v>0</v>
      </c>
      <c r="T1290">
        <v>0</v>
      </c>
      <c r="U1290" t="s">
        <v>409</v>
      </c>
    </row>
    <row r="1291" spans="1:21" x14ac:dyDescent="0.35">
      <c r="A1291" t="s">
        <v>407</v>
      </c>
      <c r="B1291" t="s">
        <v>241</v>
      </c>
      <c r="C1291" t="str">
        <f>INDEX('GCAM Crosswalk'!M$5:M$36,MATCH(B1291,'GCAM Crosswalk'!L$5:L$36,0))</f>
        <v>European Union</v>
      </c>
      <c r="D1291" t="s">
        <v>373</v>
      </c>
      <c r="E1291" t="str">
        <f>INDEX('GCAM Crosswalk'!J$5:J$111,MATCH(D1291,'GCAM Crosswalk'!I$5:I$111,0))</f>
        <v>Industry</v>
      </c>
      <c r="F1291" t="s">
        <v>225</v>
      </c>
      <c r="G1291" s="3">
        <v>5.4045200000000002E-5</v>
      </c>
      <c r="H1291" s="3">
        <v>4.52488E-5</v>
      </c>
      <c r="I1291" s="3">
        <v>4.64359E-5</v>
      </c>
      <c r="J1291" s="3">
        <v>5.5551199999999998E-5</v>
      </c>
      <c r="K1291" s="3">
        <v>5.5572399999999997E-5</v>
      </c>
      <c r="L1291" s="3">
        <v>5.6771200000000003E-5</v>
      </c>
      <c r="M1291" s="3">
        <v>5.6882600000000003E-5</v>
      </c>
      <c r="N1291" s="3">
        <v>5.84818E-5</v>
      </c>
      <c r="O1291" s="3">
        <v>6.0196299999999998E-5</v>
      </c>
      <c r="P1291" s="3">
        <v>6.2519299999999996E-5</v>
      </c>
      <c r="Q1291" s="3">
        <v>6.4487199999999995E-5</v>
      </c>
      <c r="R1291">
        <v>0</v>
      </c>
      <c r="S1291">
        <v>0</v>
      </c>
      <c r="T1291">
        <v>0</v>
      </c>
      <c r="U1291" t="s">
        <v>409</v>
      </c>
    </row>
    <row r="1292" spans="1:21" x14ac:dyDescent="0.35">
      <c r="A1292" t="s">
        <v>407</v>
      </c>
      <c r="B1292" t="s">
        <v>241</v>
      </c>
      <c r="C1292" t="str">
        <f>INDEX('GCAM Crosswalk'!M$5:M$36,MATCH(B1292,'GCAM Crosswalk'!L$5:L$36,0))</f>
        <v>European Union</v>
      </c>
      <c r="D1292" t="s">
        <v>361</v>
      </c>
      <c r="E1292" t="str">
        <f>INDEX('GCAM Crosswalk'!J$5:J$111,MATCH(D1292,'GCAM Crosswalk'!I$5:I$111,0))</f>
        <v>Industry</v>
      </c>
      <c r="F1292" t="s">
        <v>318</v>
      </c>
      <c r="G1292" s="3">
        <v>8.3700099999999995E-5</v>
      </c>
      <c r="H1292" s="3">
        <v>4.1899900000000002E-5</v>
      </c>
      <c r="I1292" s="3">
        <v>1.674E-4</v>
      </c>
      <c r="J1292" s="3">
        <v>1.2559999999999999E-4</v>
      </c>
      <c r="K1292" s="3">
        <v>1.310409E-4</v>
      </c>
      <c r="L1292" s="3">
        <v>1.5534119999999999E-4</v>
      </c>
      <c r="M1292" s="3">
        <v>1.6732969999999999E-4</v>
      </c>
      <c r="N1292" s="3">
        <v>1.6734357E-4</v>
      </c>
      <c r="O1292" s="3">
        <v>1.5509789999999999E-4</v>
      </c>
      <c r="P1292" s="3">
        <v>1.3695459999999999E-4</v>
      </c>
      <c r="Q1292" s="3">
        <v>1.206177E-4</v>
      </c>
      <c r="R1292">
        <v>0</v>
      </c>
      <c r="S1292">
        <v>0</v>
      </c>
      <c r="T1292">
        <v>0</v>
      </c>
      <c r="U1292" t="s">
        <v>409</v>
      </c>
    </row>
    <row r="1293" spans="1:21" x14ac:dyDescent="0.35">
      <c r="A1293" t="s">
        <v>407</v>
      </c>
      <c r="B1293" t="s">
        <v>241</v>
      </c>
      <c r="C1293" t="str">
        <f>INDEX('GCAM Crosswalk'!M$5:M$36,MATCH(B1293,'GCAM Crosswalk'!L$5:L$36,0))</f>
        <v>European Union</v>
      </c>
      <c r="D1293" t="s">
        <v>361</v>
      </c>
      <c r="E1293" t="str">
        <f>INDEX('GCAM Crosswalk'!J$5:J$111,MATCH(D1293,'GCAM Crosswalk'!I$5:I$111,0))</f>
        <v>Industry</v>
      </c>
      <c r="F1293" t="s">
        <v>339</v>
      </c>
      <c r="G1293">
        <v>5.3581100000000001E-3</v>
      </c>
      <c r="H1293">
        <v>1.0046E-3</v>
      </c>
      <c r="I1293" s="3">
        <v>5.8600099999999995E-4</v>
      </c>
      <c r="J1293" s="3">
        <v>6.2789900000000001E-4</v>
      </c>
      <c r="K1293" s="3">
        <v>6.6186100000000002E-4</v>
      </c>
      <c r="L1293" s="3">
        <v>6.8929799999999997E-4</v>
      </c>
      <c r="M1293" s="3">
        <v>6.4494469999999996E-4</v>
      </c>
      <c r="N1293" s="3">
        <v>5.8155049999999997E-4</v>
      </c>
      <c r="O1293" s="3">
        <v>5.336246E-4</v>
      </c>
      <c r="P1293" s="3">
        <v>4.8756669999999898E-4</v>
      </c>
      <c r="Q1293" s="3">
        <v>4.5431859999999998E-4</v>
      </c>
      <c r="R1293">
        <v>0</v>
      </c>
      <c r="S1293">
        <v>0</v>
      </c>
      <c r="T1293">
        <v>0</v>
      </c>
      <c r="U1293" t="s">
        <v>409</v>
      </c>
    </row>
    <row r="1294" spans="1:21" x14ac:dyDescent="0.35">
      <c r="A1294" t="s">
        <v>407</v>
      </c>
      <c r="B1294" t="s">
        <v>241</v>
      </c>
      <c r="C1294" t="str">
        <f>INDEX('GCAM Crosswalk'!M$5:M$36,MATCH(B1294,'GCAM Crosswalk'!L$5:L$36,0))</f>
        <v>European Union</v>
      </c>
      <c r="D1294" t="s">
        <v>361</v>
      </c>
      <c r="E1294" t="str">
        <f>INDEX('GCAM Crosswalk'!J$5:J$111,MATCH(D1294,'GCAM Crosswalk'!I$5:I$111,0))</f>
        <v>Industry</v>
      </c>
      <c r="F1294" t="s">
        <v>337</v>
      </c>
      <c r="G1294">
        <v>4.00183E-2</v>
      </c>
      <c r="H1294">
        <v>2.67899E-3</v>
      </c>
      <c r="I1294">
        <v>2.2604000000000001E-3</v>
      </c>
      <c r="J1294">
        <v>2.7628000000000002E-3</v>
      </c>
      <c r="K1294">
        <v>2.9200189999999998E-3</v>
      </c>
      <c r="L1294">
        <v>3.0735129999999999E-3</v>
      </c>
      <c r="M1294">
        <v>2.9638239999999999E-3</v>
      </c>
      <c r="N1294">
        <v>2.7696700000000001E-3</v>
      </c>
      <c r="O1294">
        <v>2.5964069999999998E-3</v>
      </c>
      <c r="P1294">
        <v>2.4306449999999999E-3</v>
      </c>
      <c r="Q1294">
        <v>2.3026000000000001E-3</v>
      </c>
      <c r="R1294">
        <v>0</v>
      </c>
      <c r="S1294">
        <v>0</v>
      </c>
      <c r="T1294">
        <v>0</v>
      </c>
      <c r="U1294" t="s">
        <v>409</v>
      </c>
    </row>
    <row r="1295" spans="1:21" x14ac:dyDescent="0.35">
      <c r="A1295" t="s">
        <v>407</v>
      </c>
      <c r="B1295" t="s">
        <v>241</v>
      </c>
      <c r="C1295" t="str">
        <f>INDEX('GCAM Crosswalk'!M$5:M$36,MATCH(B1295,'GCAM Crosswalk'!L$5:L$36,0))</f>
        <v>European Union</v>
      </c>
      <c r="D1295" t="s">
        <v>361</v>
      </c>
      <c r="E1295" t="str">
        <f>INDEX('GCAM Crosswalk'!J$5:J$111,MATCH(D1295,'GCAM Crosswalk'!I$5:I$111,0))</f>
        <v>Industry</v>
      </c>
      <c r="F1295" t="s">
        <v>225</v>
      </c>
      <c r="G1295">
        <v>1.37719E-2</v>
      </c>
      <c r="H1295">
        <v>1.1637099999999999E-2</v>
      </c>
      <c r="I1295">
        <v>1.41487E-2</v>
      </c>
      <c r="J1295">
        <v>1.6534699999999999E-2</v>
      </c>
      <c r="K1295">
        <v>1.580018E-2</v>
      </c>
      <c r="L1295">
        <v>1.533372952E-2</v>
      </c>
      <c r="M1295">
        <v>1.502599519E-2</v>
      </c>
      <c r="N1295">
        <v>1.5078916289999999E-2</v>
      </c>
      <c r="O1295">
        <v>1.5077419179999999E-2</v>
      </c>
      <c r="P1295">
        <v>1.507520662E-2</v>
      </c>
      <c r="Q1295">
        <v>1.4999776940000001E-2</v>
      </c>
      <c r="R1295">
        <v>0</v>
      </c>
      <c r="S1295">
        <v>0</v>
      </c>
      <c r="T1295">
        <v>0</v>
      </c>
      <c r="U1295" t="s">
        <v>409</v>
      </c>
    </row>
    <row r="1296" spans="1:21" x14ac:dyDescent="0.35">
      <c r="A1296" t="s">
        <v>407</v>
      </c>
      <c r="B1296" t="s">
        <v>241</v>
      </c>
      <c r="C1296" t="str">
        <f>INDEX('GCAM Crosswalk'!M$5:M$36,MATCH(B1296,'GCAM Crosswalk'!L$5:L$36,0))</f>
        <v>European Union</v>
      </c>
      <c r="D1296" t="s">
        <v>361</v>
      </c>
      <c r="E1296" t="str">
        <f>INDEX('GCAM Crosswalk'!J$5:J$111,MATCH(D1296,'GCAM Crosswalk'!I$5:I$111,0))</f>
        <v>Industry</v>
      </c>
      <c r="F1296" t="s">
        <v>408</v>
      </c>
      <c r="G1296">
        <v>9.2092100000000007E-3</v>
      </c>
      <c r="H1296">
        <v>4.5626800000000004E-3</v>
      </c>
      <c r="I1296">
        <v>4.3534000000000003E-3</v>
      </c>
      <c r="J1296">
        <v>4.6045900000000004E-3</v>
      </c>
      <c r="K1296">
        <v>4.91056999999999E-3</v>
      </c>
      <c r="L1296">
        <v>5.0868689999999999E-3</v>
      </c>
      <c r="M1296">
        <v>4.8857520000000002E-3</v>
      </c>
      <c r="N1296">
        <v>4.534611E-3</v>
      </c>
      <c r="O1296">
        <v>4.1824480000000001E-3</v>
      </c>
      <c r="P1296">
        <v>3.8696830000000001E-3</v>
      </c>
      <c r="Q1296">
        <v>3.565576E-3</v>
      </c>
      <c r="R1296">
        <v>0</v>
      </c>
      <c r="S1296">
        <v>0</v>
      </c>
      <c r="T1296">
        <v>0</v>
      </c>
      <c r="U1296" t="s">
        <v>409</v>
      </c>
    </row>
    <row r="1297" spans="1:21" x14ac:dyDescent="0.35">
      <c r="A1297" t="s">
        <v>407</v>
      </c>
      <c r="B1297" t="s">
        <v>241</v>
      </c>
      <c r="C1297" t="str">
        <f>INDEX('GCAM Crosswalk'!M$5:M$36,MATCH(B1297,'GCAM Crosswalk'!L$5:L$36,0))</f>
        <v>European Union</v>
      </c>
      <c r="D1297" t="s">
        <v>361</v>
      </c>
      <c r="E1297" t="str">
        <f>INDEX('GCAM Crosswalk'!J$5:J$111,MATCH(D1297,'GCAM Crosswalk'!I$5:I$111,0))</f>
        <v>Industry</v>
      </c>
      <c r="F1297" t="s">
        <v>410</v>
      </c>
      <c r="G1297">
        <v>0</v>
      </c>
      <c r="H1297">
        <v>0</v>
      </c>
      <c r="I1297">
        <v>0</v>
      </c>
      <c r="J1297">
        <v>0</v>
      </c>
      <c r="K1297">
        <v>0</v>
      </c>
      <c r="L1297" s="3">
        <v>3.2497899999999999E-5</v>
      </c>
      <c r="M1297" s="3">
        <v>1.103675E-4</v>
      </c>
      <c r="N1297" s="3">
        <v>2.0764279999999999E-4</v>
      </c>
      <c r="O1297" s="3">
        <v>2.7674063000000001E-4</v>
      </c>
      <c r="P1297" s="3">
        <v>3.5058189999999899E-4</v>
      </c>
      <c r="Q1297" s="3">
        <v>4.035744E-4</v>
      </c>
      <c r="R1297">
        <v>0</v>
      </c>
      <c r="S1297">
        <v>0</v>
      </c>
      <c r="T1297">
        <v>0</v>
      </c>
      <c r="U1297" t="s">
        <v>409</v>
      </c>
    </row>
    <row r="1298" spans="1:21" x14ac:dyDescent="0.35">
      <c r="A1298" t="s">
        <v>407</v>
      </c>
      <c r="B1298" t="s">
        <v>241</v>
      </c>
      <c r="C1298" t="str">
        <f>INDEX('GCAM Crosswalk'!M$5:M$36,MATCH(B1298,'GCAM Crosswalk'!L$5:L$36,0))</f>
        <v>European Union</v>
      </c>
      <c r="D1298" t="s">
        <v>361</v>
      </c>
      <c r="E1298" t="str">
        <f>INDEX('GCAM Crosswalk'!J$5:J$111,MATCH(D1298,'GCAM Crosswalk'!I$5:I$111,0))</f>
        <v>Industry</v>
      </c>
      <c r="F1298" t="s">
        <v>411</v>
      </c>
      <c r="G1298">
        <v>3.2651009999999999E-3</v>
      </c>
      <c r="H1298">
        <v>5.3999900000000003E-3</v>
      </c>
      <c r="I1298">
        <v>5.3162000000000001E-3</v>
      </c>
      <c r="J1298">
        <v>4.7300889999999998E-3</v>
      </c>
      <c r="K1298">
        <v>4.7727480000000003E-3</v>
      </c>
      <c r="L1298">
        <v>4.7513080000000001E-3</v>
      </c>
      <c r="M1298">
        <v>4.4091959999999998E-3</v>
      </c>
      <c r="N1298">
        <v>3.9961907E-3</v>
      </c>
      <c r="O1298">
        <v>3.6227746999999999E-3</v>
      </c>
      <c r="P1298">
        <v>3.1950351999999998E-3</v>
      </c>
      <c r="Q1298">
        <v>2.7970206000000001E-3</v>
      </c>
      <c r="R1298">
        <v>0</v>
      </c>
      <c r="S1298">
        <v>0</v>
      </c>
      <c r="T1298">
        <v>0</v>
      </c>
      <c r="U1298" t="s">
        <v>409</v>
      </c>
    </row>
    <row r="1299" spans="1:21" x14ac:dyDescent="0.35">
      <c r="A1299" t="s">
        <v>407</v>
      </c>
      <c r="B1299" t="s">
        <v>241</v>
      </c>
      <c r="C1299" t="str">
        <f>INDEX('GCAM Crosswalk'!M$5:M$36,MATCH(B1299,'GCAM Crosswalk'!L$5:L$36,0))</f>
        <v>European Union</v>
      </c>
      <c r="D1299" t="s">
        <v>374</v>
      </c>
      <c r="E1299" t="str">
        <f>INDEX('GCAM Crosswalk'!J$5:J$111,MATCH(D1299,'GCAM Crosswalk'!I$5:I$111,0))</f>
        <v>Industry</v>
      </c>
      <c r="F1299" t="s">
        <v>225</v>
      </c>
      <c r="G1299">
        <v>6.8274900000000003E-3</v>
      </c>
      <c r="H1299">
        <v>7.2625500000000004E-3</v>
      </c>
      <c r="I1299">
        <v>7.5127299999999996E-3</v>
      </c>
      <c r="J1299">
        <v>7.0150400000000002E-3</v>
      </c>
      <c r="K1299">
        <v>9.1598300000000007E-3</v>
      </c>
      <c r="L1299">
        <v>1.01041E-2</v>
      </c>
      <c r="M1299">
        <v>1.05918E-2</v>
      </c>
      <c r="N1299">
        <v>1.0871199999999999E-2</v>
      </c>
      <c r="O1299">
        <v>1.09385E-2</v>
      </c>
      <c r="P1299">
        <v>1.0862399999999999E-2</v>
      </c>
      <c r="Q1299">
        <v>1.07011E-2</v>
      </c>
      <c r="R1299">
        <v>0</v>
      </c>
      <c r="S1299">
        <v>0</v>
      </c>
      <c r="T1299">
        <v>0</v>
      </c>
      <c r="U1299" t="s">
        <v>409</v>
      </c>
    </row>
    <row r="1300" spans="1:21" x14ac:dyDescent="0.35">
      <c r="A1300" t="s">
        <v>407</v>
      </c>
      <c r="B1300" t="s">
        <v>241</v>
      </c>
      <c r="C1300" t="str">
        <f>INDEX('GCAM Crosswalk'!M$5:M$36,MATCH(B1300,'GCAM Crosswalk'!L$5:L$36,0))</f>
        <v>European Union</v>
      </c>
      <c r="D1300" t="s">
        <v>375</v>
      </c>
      <c r="E1300" t="str">
        <f>INDEX('GCAM Crosswalk'!J$5:J$111,MATCH(D1300,'GCAM Crosswalk'!I$5:I$111,0))</f>
        <v>Industry</v>
      </c>
      <c r="F1300" t="s">
        <v>225</v>
      </c>
      <c r="G1300">
        <v>2.8936999999999999E-3</v>
      </c>
      <c r="H1300">
        <v>2.4840999999999999E-3</v>
      </c>
      <c r="I1300">
        <v>2.35681E-3</v>
      </c>
      <c r="J1300">
        <v>2.25603E-3</v>
      </c>
      <c r="K1300">
        <v>2.30781E-3</v>
      </c>
      <c r="L1300">
        <v>2.3813800000000002E-3</v>
      </c>
      <c r="M1300">
        <v>2.3716700000000002E-3</v>
      </c>
      <c r="N1300">
        <v>2.3374200000000002E-3</v>
      </c>
      <c r="O1300">
        <v>2.27823E-3</v>
      </c>
      <c r="P1300">
        <v>2.2078000000000002E-3</v>
      </c>
      <c r="Q1300">
        <v>2.1319400000000001E-3</v>
      </c>
      <c r="R1300">
        <v>0</v>
      </c>
      <c r="S1300">
        <v>0</v>
      </c>
      <c r="T1300">
        <v>0</v>
      </c>
      <c r="U1300" t="s">
        <v>409</v>
      </c>
    </row>
    <row r="1301" spans="1:21" x14ac:dyDescent="0.35">
      <c r="A1301" t="s">
        <v>407</v>
      </c>
      <c r="B1301" t="s">
        <v>241</v>
      </c>
      <c r="C1301" t="str">
        <f>INDEX('GCAM Crosswalk'!M$5:M$36,MATCH(B1301,'GCAM Crosswalk'!L$5:L$36,0))</f>
        <v>European Union</v>
      </c>
      <c r="D1301" t="s">
        <v>376</v>
      </c>
      <c r="E1301" t="str">
        <f>INDEX('GCAM Crosswalk'!J$5:J$111,MATCH(D1301,'GCAM Crosswalk'!I$5:I$111,0))</f>
        <v>Industry</v>
      </c>
      <c r="F1301" t="s">
        <v>225</v>
      </c>
      <c r="G1301">
        <v>7.73626E-3</v>
      </c>
      <c r="H1301">
        <v>6.7449299999999997E-3</v>
      </c>
      <c r="I1301">
        <v>6.4391099999999996E-3</v>
      </c>
      <c r="J1301">
        <v>6.1767100000000002E-3</v>
      </c>
      <c r="K1301">
        <v>6.9329300000000003E-3</v>
      </c>
      <c r="L1301">
        <v>7.15572E-3</v>
      </c>
      <c r="M1301">
        <v>7.1288799999999998E-3</v>
      </c>
      <c r="N1301">
        <v>7.0284400000000004E-3</v>
      </c>
      <c r="O1301">
        <v>6.85309E-3</v>
      </c>
      <c r="P1301">
        <v>6.6437299999999996E-3</v>
      </c>
      <c r="Q1301">
        <v>6.4179500000000004E-3</v>
      </c>
      <c r="R1301">
        <v>0</v>
      </c>
      <c r="S1301">
        <v>0</v>
      </c>
      <c r="T1301">
        <v>0</v>
      </c>
      <c r="U1301" t="s">
        <v>409</v>
      </c>
    </row>
    <row r="1302" spans="1:21" x14ac:dyDescent="0.35">
      <c r="A1302" t="s">
        <v>407</v>
      </c>
      <c r="B1302" t="s">
        <v>241</v>
      </c>
      <c r="C1302" t="str">
        <f>INDEX('GCAM Crosswalk'!M$5:M$36,MATCH(B1302,'GCAM Crosswalk'!L$5:L$36,0))</f>
        <v>European Union</v>
      </c>
      <c r="D1302" t="s">
        <v>377</v>
      </c>
      <c r="E1302" t="str">
        <f>INDEX('GCAM Crosswalk'!J$5:J$111,MATCH(D1302,'GCAM Crosswalk'!I$5:I$111,0))</f>
        <v>Industry</v>
      </c>
      <c r="F1302" t="s">
        <v>225</v>
      </c>
      <c r="G1302">
        <v>7.3361399999999997E-3</v>
      </c>
      <c r="H1302">
        <v>6.3741099999999997E-3</v>
      </c>
      <c r="I1302">
        <v>6.08254E-3</v>
      </c>
      <c r="J1302">
        <v>5.8317100000000004E-3</v>
      </c>
      <c r="K1302">
        <v>6.5297999999999997E-3</v>
      </c>
      <c r="L1302">
        <v>6.7379400000000004E-3</v>
      </c>
      <c r="M1302">
        <v>6.7104799999999996E-3</v>
      </c>
      <c r="N1302">
        <v>6.61357E-3</v>
      </c>
      <c r="O1302">
        <v>6.4460899999999998E-3</v>
      </c>
      <c r="P1302">
        <v>6.2468100000000002E-3</v>
      </c>
      <c r="Q1302">
        <v>6.0321799999999998E-3</v>
      </c>
      <c r="R1302">
        <v>0</v>
      </c>
      <c r="S1302">
        <v>0</v>
      </c>
      <c r="T1302">
        <v>0</v>
      </c>
      <c r="U1302" t="s">
        <v>409</v>
      </c>
    </row>
    <row r="1303" spans="1:21" x14ac:dyDescent="0.35">
      <c r="A1303" t="s">
        <v>407</v>
      </c>
      <c r="B1303" t="s">
        <v>241</v>
      </c>
      <c r="C1303" t="str">
        <f>INDEX('GCAM Crosswalk'!M$5:M$36,MATCH(B1303,'GCAM Crosswalk'!L$5:L$36,0))</f>
        <v>European Union</v>
      </c>
      <c r="D1303" t="s">
        <v>362</v>
      </c>
      <c r="E1303" t="str">
        <f>INDEX('GCAM Crosswalk'!J$5:J$111,MATCH(D1303,'GCAM Crosswalk'!I$5:I$111,0))</f>
        <v>Industry</v>
      </c>
      <c r="F1303" t="s">
        <v>318</v>
      </c>
      <c r="G1303">
        <v>1.9737600000000001E-2</v>
      </c>
      <c r="H1303">
        <v>0.1016536</v>
      </c>
      <c r="I1303">
        <v>0.13884550000000001</v>
      </c>
      <c r="J1303">
        <v>0.20497499999999999</v>
      </c>
      <c r="K1303">
        <v>0.26240199999999902</v>
      </c>
      <c r="L1303">
        <v>0.2796785</v>
      </c>
      <c r="M1303">
        <v>0.29410229999999998</v>
      </c>
      <c r="N1303">
        <v>0.31217929999999999</v>
      </c>
      <c r="O1303">
        <v>0.32375705999999999</v>
      </c>
      <c r="P1303">
        <v>0.32241499999999901</v>
      </c>
      <c r="Q1303">
        <v>0.313942893</v>
      </c>
      <c r="R1303">
        <v>0</v>
      </c>
      <c r="S1303">
        <v>0</v>
      </c>
      <c r="T1303">
        <v>0</v>
      </c>
      <c r="U1303" t="s">
        <v>409</v>
      </c>
    </row>
    <row r="1304" spans="1:21" x14ac:dyDescent="0.35">
      <c r="A1304" t="s">
        <v>407</v>
      </c>
      <c r="B1304" t="s">
        <v>241</v>
      </c>
      <c r="C1304" t="str">
        <f>INDEX('GCAM Crosswalk'!M$5:M$36,MATCH(B1304,'GCAM Crosswalk'!L$5:L$36,0))</f>
        <v>European Union</v>
      </c>
      <c r="D1304" t="s">
        <v>362</v>
      </c>
      <c r="E1304" t="str">
        <f>INDEX('GCAM Crosswalk'!J$5:J$111,MATCH(D1304,'GCAM Crosswalk'!I$5:I$111,0))</f>
        <v>Industry</v>
      </c>
      <c r="F1304" t="s">
        <v>339</v>
      </c>
      <c r="G1304">
        <v>0.85920299999999905</v>
      </c>
      <c r="H1304">
        <v>0.29548079999999999</v>
      </c>
      <c r="I1304">
        <v>0.208816</v>
      </c>
      <c r="J1304">
        <v>0.1569229</v>
      </c>
      <c r="K1304">
        <v>0.30637850999999999</v>
      </c>
      <c r="L1304">
        <v>0.32700264000000001</v>
      </c>
      <c r="M1304">
        <v>0.33077037999999997</v>
      </c>
      <c r="N1304">
        <v>0.31539001</v>
      </c>
      <c r="O1304">
        <v>0.28004799000000002</v>
      </c>
      <c r="P1304">
        <v>0.23554324999999901</v>
      </c>
      <c r="Q1304">
        <v>0.210844473</v>
      </c>
      <c r="R1304">
        <v>0</v>
      </c>
      <c r="S1304">
        <v>0</v>
      </c>
      <c r="T1304">
        <v>0</v>
      </c>
      <c r="U1304" t="s">
        <v>409</v>
      </c>
    </row>
    <row r="1305" spans="1:21" x14ac:dyDescent="0.35">
      <c r="A1305" t="s">
        <v>407</v>
      </c>
      <c r="B1305" t="s">
        <v>241</v>
      </c>
      <c r="C1305" t="str">
        <f>INDEX('GCAM Crosswalk'!M$5:M$36,MATCH(B1305,'GCAM Crosswalk'!L$5:L$36,0))</f>
        <v>European Union</v>
      </c>
      <c r="D1305" t="s">
        <v>362</v>
      </c>
      <c r="E1305" t="str">
        <f>INDEX('GCAM Crosswalk'!J$5:J$111,MATCH(D1305,'GCAM Crosswalk'!I$5:I$111,0))</f>
        <v>Industry</v>
      </c>
      <c r="F1305" t="s">
        <v>337</v>
      </c>
      <c r="G1305">
        <v>0.47051599999999999</v>
      </c>
      <c r="H1305">
        <v>0.22476299999999999</v>
      </c>
      <c r="I1305">
        <v>0.229271</v>
      </c>
      <c r="J1305">
        <v>0.19561000000000001</v>
      </c>
      <c r="K1305">
        <v>0.25080439999999998</v>
      </c>
      <c r="L1305">
        <v>0.26224559999999902</v>
      </c>
      <c r="M1305">
        <v>0.26909899999999998</v>
      </c>
      <c r="N1305">
        <v>0.27479029999999999</v>
      </c>
      <c r="O1305">
        <v>0.27945969999999998</v>
      </c>
      <c r="P1305">
        <v>0.28242475</v>
      </c>
      <c r="Q1305">
        <v>0.28375054</v>
      </c>
      <c r="R1305">
        <v>0</v>
      </c>
      <c r="S1305">
        <v>0</v>
      </c>
      <c r="T1305">
        <v>0</v>
      </c>
      <c r="U1305" t="s">
        <v>409</v>
      </c>
    </row>
    <row r="1306" spans="1:21" x14ac:dyDescent="0.35">
      <c r="A1306" t="s">
        <v>407</v>
      </c>
      <c r="B1306" t="s">
        <v>241</v>
      </c>
      <c r="C1306" t="str">
        <f>INDEX('GCAM Crosswalk'!M$5:M$36,MATCH(B1306,'GCAM Crosswalk'!L$5:L$36,0))</f>
        <v>European Union</v>
      </c>
      <c r="D1306" t="s">
        <v>362</v>
      </c>
      <c r="E1306" t="str">
        <f>INDEX('GCAM Crosswalk'!J$5:J$111,MATCH(D1306,'GCAM Crosswalk'!I$5:I$111,0))</f>
        <v>Industry</v>
      </c>
      <c r="F1306" t="s">
        <v>225</v>
      </c>
      <c r="G1306">
        <v>0.393399</v>
      </c>
      <c r="H1306">
        <v>0.36632900000000002</v>
      </c>
      <c r="I1306">
        <v>0.31987900000000002</v>
      </c>
      <c r="J1306">
        <v>0.34156999999999998</v>
      </c>
      <c r="K1306">
        <v>0.2767945</v>
      </c>
      <c r="L1306">
        <v>0.35096119999999997</v>
      </c>
      <c r="M1306">
        <v>0.39641530000000003</v>
      </c>
      <c r="N1306">
        <v>0.42174669999999997</v>
      </c>
      <c r="O1306">
        <v>0.43915209999999999</v>
      </c>
      <c r="P1306">
        <v>0.4589529</v>
      </c>
      <c r="Q1306">
        <v>0.47159959000000001</v>
      </c>
      <c r="R1306">
        <v>0</v>
      </c>
      <c r="S1306">
        <v>0</v>
      </c>
      <c r="T1306">
        <v>0</v>
      </c>
      <c r="U1306" t="s">
        <v>409</v>
      </c>
    </row>
    <row r="1307" spans="1:21" x14ac:dyDescent="0.35">
      <c r="A1307" t="s">
        <v>407</v>
      </c>
      <c r="B1307" t="s">
        <v>241</v>
      </c>
      <c r="C1307" t="str">
        <f>INDEX('GCAM Crosswalk'!M$5:M$36,MATCH(B1307,'GCAM Crosswalk'!L$5:L$36,0))</f>
        <v>European Union</v>
      </c>
      <c r="D1307" t="s">
        <v>362</v>
      </c>
      <c r="E1307" t="str">
        <f>INDEX('GCAM Crosswalk'!J$5:J$111,MATCH(D1307,'GCAM Crosswalk'!I$5:I$111,0))</f>
        <v>Industry</v>
      </c>
      <c r="F1307" t="s">
        <v>408</v>
      </c>
      <c r="G1307">
        <v>0.62670440000000005</v>
      </c>
      <c r="H1307">
        <v>0.43639679999999997</v>
      </c>
      <c r="I1307">
        <v>0.37935380000000002</v>
      </c>
      <c r="J1307">
        <v>0.41466700000000001</v>
      </c>
      <c r="K1307">
        <v>0.5723973</v>
      </c>
      <c r="L1307">
        <v>0.59953020000000001</v>
      </c>
      <c r="M1307">
        <v>0.61515330000000001</v>
      </c>
      <c r="N1307">
        <v>0.62191079999999999</v>
      </c>
      <c r="O1307">
        <v>0.61309020000000003</v>
      </c>
      <c r="P1307">
        <v>0.60006112999999905</v>
      </c>
      <c r="Q1307">
        <v>0.58715139000000005</v>
      </c>
      <c r="R1307">
        <v>0</v>
      </c>
      <c r="S1307">
        <v>0</v>
      </c>
      <c r="T1307">
        <v>0</v>
      </c>
      <c r="U1307" t="s">
        <v>409</v>
      </c>
    </row>
    <row r="1308" spans="1:21" x14ac:dyDescent="0.35">
      <c r="A1308" t="s">
        <v>407</v>
      </c>
      <c r="B1308" t="s">
        <v>241</v>
      </c>
      <c r="C1308" t="str">
        <f>INDEX('GCAM Crosswalk'!M$5:M$36,MATCH(B1308,'GCAM Crosswalk'!L$5:L$36,0))</f>
        <v>European Union</v>
      </c>
      <c r="D1308" t="s">
        <v>362</v>
      </c>
      <c r="E1308" t="str">
        <f>INDEX('GCAM Crosswalk'!J$5:J$111,MATCH(D1308,'GCAM Crosswalk'!I$5:I$111,0))</f>
        <v>Industry</v>
      </c>
      <c r="F1308" t="s">
        <v>410</v>
      </c>
      <c r="G1308">
        <v>0</v>
      </c>
      <c r="H1308">
        <v>0</v>
      </c>
      <c r="I1308">
        <v>0</v>
      </c>
      <c r="J1308">
        <v>0</v>
      </c>
      <c r="K1308">
        <v>0</v>
      </c>
      <c r="L1308" s="3">
        <v>7.3371000000000005E-4</v>
      </c>
      <c r="M1308">
        <v>8.431928E-3</v>
      </c>
      <c r="N1308">
        <v>3.022627E-2</v>
      </c>
      <c r="O1308">
        <v>6.2090856E-2</v>
      </c>
      <c r="P1308">
        <v>8.7150126999999994E-2</v>
      </c>
      <c r="Q1308">
        <v>0.1050058806</v>
      </c>
      <c r="R1308">
        <v>0</v>
      </c>
      <c r="S1308">
        <v>0</v>
      </c>
      <c r="T1308">
        <v>0</v>
      </c>
      <c r="U1308" t="s">
        <v>409</v>
      </c>
    </row>
    <row r="1309" spans="1:21" x14ac:dyDescent="0.35">
      <c r="A1309" t="s">
        <v>407</v>
      </c>
      <c r="B1309" t="s">
        <v>241</v>
      </c>
      <c r="C1309" t="str">
        <f>INDEX('GCAM Crosswalk'!M$5:M$36,MATCH(B1309,'GCAM Crosswalk'!L$5:L$36,0))</f>
        <v>European Union</v>
      </c>
      <c r="D1309" t="s">
        <v>362</v>
      </c>
      <c r="E1309" t="str">
        <f>INDEX('GCAM Crosswalk'!J$5:J$111,MATCH(D1309,'GCAM Crosswalk'!I$5:I$111,0))</f>
        <v>Industry</v>
      </c>
      <c r="F1309" t="s">
        <v>411</v>
      </c>
      <c r="G1309">
        <v>0.42703140000000001</v>
      </c>
      <c r="H1309">
        <v>9.1508000000000006E-2</v>
      </c>
      <c r="I1309">
        <v>4.83747E-2</v>
      </c>
      <c r="J1309">
        <v>3.9083100000000003E-2</v>
      </c>
      <c r="K1309">
        <v>5.1916899999999898E-2</v>
      </c>
      <c r="L1309">
        <v>5.4509772999999997E-2</v>
      </c>
      <c r="M1309">
        <v>5.5770801999999897E-2</v>
      </c>
      <c r="N1309">
        <v>5.6564058999999903E-2</v>
      </c>
      <c r="O1309">
        <v>5.6566432999999999E-2</v>
      </c>
      <c r="P1309">
        <v>5.6348064999999899E-2</v>
      </c>
      <c r="Q1309">
        <v>5.6810458299999998E-2</v>
      </c>
      <c r="R1309">
        <v>0</v>
      </c>
      <c r="S1309">
        <v>0</v>
      </c>
      <c r="T1309">
        <v>0</v>
      </c>
      <c r="U1309" t="s">
        <v>409</v>
      </c>
    </row>
    <row r="1310" spans="1:21" x14ac:dyDescent="0.35">
      <c r="A1310" t="s">
        <v>407</v>
      </c>
      <c r="B1310" t="s">
        <v>241</v>
      </c>
      <c r="C1310" t="str">
        <f>INDEX('GCAM Crosswalk'!M$5:M$36,MATCH(B1310,'GCAM Crosswalk'!L$5:L$36,0))</f>
        <v>European Union</v>
      </c>
      <c r="D1310" t="s">
        <v>366</v>
      </c>
      <c r="E1310" t="str">
        <f>INDEX('GCAM Crosswalk'!J$5:J$111,MATCH(D1310,'GCAM Crosswalk'!I$5:I$111,0))</f>
        <v>Industry</v>
      </c>
      <c r="F1310" t="s">
        <v>339</v>
      </c>
      <c r="G1310">
        <v>9.0418100000000008E-3</v>
      </c>
      <c r="H1310">
        <v>2.22277E-2</v>
      </c>
      <c r="I1310">
        <v>8.6231899999999993E-3</v>
      </c>
      <c r="J1310">
        <v>9.7951900000000005E-3</v>
      </c>
      <c r="K1310">
        <v>1.16183E-2</v>
      </c>
      <c r="L1310">
        <v>1.28787E-2</v>
      </c>
      <c r="M1310">
        <v>1.34044E-2</v>
      </c>
      <c r="N1310">
        <v>1.38715E-2</v>
      </c>
      <c r="O1310">
        <v>1.45048E-2</v>
      </c>
      <c r="P1310">
        <v>1.45325E-2</v>
      </c>
      <c r="Q1310">
        <v>1.44396E-2</v>
      </c>
      <c r="R1310">
        <v>0</v>
      </c>
      <c r="S1310">
        <v>0</v>
      </c>
      <c r="T1310">
        <v>0</v>
      </c>
      <c r="U1310" t="s">
        <v>409</v>
      </c>
    </row>
    <row r="1311" spans="1:21" x14ac:dyDescent="0.35">
      <c r="A1311" t="s">
        <v>407</v>
      </c>
      <c r="B1311" t="s">
        <v>241</v>
      </c>
      <c r="C1311" t="str">
        <f>INDEX('GCAM Crosswalk'!M$5:M$36,MATCH(B1311,'GCAM Crosswalk'!L$5:L$36,0))</f>
        <v>European Union</v>
      </c>
      <c r="D1311" t="s">
        <v>366</v>
      </c>
      <c r="E1311" t="str">
        <f>INDEX('GCAM Crosswalk'!J$5:J$111,MATCH(D1311,'GCAM Crosswalk'!I$5:I$111,0))</f>
        <v>Industry</v>
      </c>
      <c r="F1311" t="s">
        <v>408</v>
      </c>
      <c r="G1311">
        <v>0</v>
      </c>
      <c r="H1311">
        <v>0</v>
      </c>
      <c r="I1311" s="3">
        <v>2.5119999999999998E-4</v>
      </c>
      <c r="J1311" s="3">
        <v>1.674E-4</v>
      </c>
      <c r="K1311" s="3">
        <v>2.0547999999999999E-4</v>
      </c>
      <c r="L1311" s="3">
        <v>2.2148E-4</v>
      </c>
      <c r="M1311" s="3">
        <v>2.4548300000000001E-4</v>
      </c>
      <c r="N1311" s="3">
        <v>2.5904999999999998E-4</v>
      </c>
      <c r="O1311" s="3">
        <v>2.6794600000000003E-4</v>
      </c>
      <c r="P1311" s="3">
        <v>2.7546200000000003E-4</v>
      </c>
      <c r="Q1311" s="3">
        <v>2.6843899999999998E-4</v>
      </c>
      <c r="R1311">
        <v>0</v>
      </c>
      <c r="S1311">
        <v>0</v>
      </c>
      <c r="T1311">
        <v>0</v>
      </c>
      <c r="U1311" t="s">
        <v>409</v>
      </c>
    </row>
    <row r="1312" spans="1:21" x14ac:dyDescent="0.35">
      <c r="A1312" t="s">
        <v>407</v>
      </c>
      <c r="B1312" t="s">
        <v>241</v>
      </c>
      <c r="C1312" t="str">
        <f>INDEX('GCAM Crosswalk'!M$5:M$36,MATCH(B1312,'GCAM Crosswalk'!L$5:L$36,0))</f>
        <v>European Union</v>
      </c>
      <c r="D1312" t="s">
        <v>366</v>
      </c>
      <c r="E1312" t="str">
        <f>INDEX('GCAM Crosswalk'!J$5:J$111,MATCH(D1312,'GCAM Crosswalk'!I$5:I$111,0))</f>
        <v>Industry</v>
      </c>
      <c r="F1312" t="s">
        <v>411</v>
      </c>
      <c r="G1312">
        <v>9.0585100000000002E-2</v>
      </c>
      <c r="H1312">
        <v>5.8311000000000002E-2</v>
      </c>
      <c r="I1312">
        <v>4.7343700000000002E-2</v>
      </c>
      <c r="J1312">
        <v>5.2827300000000001E-2</v>
      </c>
      <c r="K1312">
        <v>6.5053100000000003E-2</v>
      </c>
      <c r="L1312">
        <v>7.1567000000000006E-2</v>
      </c>
      <c r="M1312">
        <v>7.6538300000000004E-2</v>
      </c>
      <c r="N1312">
        <v>8.1543500000000005E-2</v>
      </c>
      <c r="O1312">
        <v>8.5560700000000003E-2</v>
      </c>
      <c r="P1312">
        <v>8.82212E-2</v>
      </c>
      <c r="Q1312">
        <v>9.0046500000000002E-2</v>
      </c>
      <c r="R1312">
        <v>0</v>
      </c>
      <c r="S1312">
        <v>0</v>
      </c>
      <c r="T1312">
        <v>0</v>
      </c>
      <c r="U1312" t="s">
        <v>409</v>
      </c>
    </row>
    <row r="1313" spans="1:21" x14ac:dyDescent="0.35">
      <c r="A1313" t="s">
        <v>407</v>
      </c>
      <c r="B1313" t="s">
        <v>241</v>
      </c>
      <c r="C1313" t="str">
        <f>INDEX('GCAM Crosswalk'!M$5:M$36,MATCH(B1313,'GCAM Crosswalk'!L$5:L$36,0))</f>
        <v>European Union</v>
      </c>
      <c r="D1313" t="s">
        <v>271</v>
      </c>
      <c r="E1313" t="str">
        <f>INDEX('GCAM Crosswalk'!J$5:J$111,MATCH(D1313,'GCAM Crosswalk'!I$5:I$111,0))</f>
        <v>Industry</v>
      </c>
      <c r="F1313" t="s">
        <v>318</v>
      </c>
      <c r="G1313">
        <v>2.4424499999999998E-2</v>
      </c>
      <c r="H1313">
        <v>2.0209700000000001E-2</v>
      </c>
      <c r="I1313">
        <v>2.1140200000000001E-2</v>
      </c>
      <c r="J1313">
        <v>2.1140200000000001E-2</v>
      </c>
      <c r="K1313">
        <v>2.0629399999999999E-2</v>
      </c>
      <c r="L1313">
        <v>2.2162250000000001E-2</v>
      </c>
      <c r="M1313">
        <v>2.3333920000000001E-2</v>
      </c>
      <c r="N1313">
        <v>2.59674999999999E-2</v>
      </c>
      <c r="O1313">
        <v>2.7640519999999998E-2</v>
      </c>
      <c r="P1313">
        <v>2.736104E-2</v>
      </c>
      <c r="Q1313">
        <v>2.5861384000000001E-2</v>
      </c>
      <c r="R1313">
        <v>0</v>
      </c>
      <c r="S1313">
        <v>0</v>
      </c>
      <c r="T1313">
        <v>0</v>
      </c>
      <c r="U1313" t="s">
        <v>409</v>
      </c>
    </row>
    <row r="1314" spans="1:21" x14ac:dyDescent="0.35">
      <c r="A1314" t="s">
        <v>407</v>
      </c>
      <c r="B1314" t="s">
        <v>241</v>
      </c>
      <c r="C1314" t="str">
        <f>INDEX('GCAM Crosswalk'!M$5:M$36,MATCH(B1314,'GCAM Crosswalk'!L$5:L$36,0))</f>
        <v>European Union</v>
      </c>
      <c r="D1314" t="s">
        <v>271</v>
      </c>
      <c r="E1314" t="str">
        <f>INDEX('GCAM Crosswalk'!J$5:J$111,MATCH(D1314,'GCAM Crosswalk'!I$5:I$111,0))</f>
        <v>Industry</v>
      </c>
      <c r="F1314" t="s">
        <v>339</v>
      </c>
      <c r="G1314">
        <v>4.7847899999999999E-2</v>
      </c>
      <c r="H1314">
        <v>3.9409600000000003E-2</v>
      </c>
      <c r="I1314">
        <v>4.1189200000000002E-2</v>
      </c>
      <c r="J1314">
        <v>4.1189200000000002E-2</v>
      </c>
      <c r="K1314">
        <v>4.0201099999999997E-2</v>
      </c>
      <c r="L1314">
        <v>4.2116439999999998E-2</v>
      </c>
      <c r="M1314">
        <v>4.175326E-2</v>
      </c>
      <c r="N1314">
        <v>4.0456140000000002E-2</v>
      </c>
      <c r="O1314">
        <v>3.8648669999999899E-2</v>
      </c>
      <c r="P1314">
        <v>3.6882030000000003E-2</v>
      </c>
      <c r="Q1314">
        <v>3.4981614000000001E-2</v>
      </c>
      <c r="R1314">
        <v>0</v>
      </c>
      <c r="S1314">
        <v>0</v>
      </c>
      <c r="T1314">
        <v>0</v>
      </c>
      <c r="U1314" t="s">
        <v>409</v>
      </c>
    </row>
    <row r="1315" spans="1:21" x14ac:dyDescent="0.35">
      <c r="A1315" t="s">
        <v>407</v>
      </c>
      <c r="B1315" t="s">
        <v>241</v>
      </c>
      <c r="C1315" t="str">
        <f>INDEX('GCAM Crosswalk'!M$5:M$36,MATCH(B1315,'GCAM Crosswalk'!L$5:L$36,0))</f>
        <v>European Union</v>
      </c>
      <c r="D1315" t="s">
        <v>271</v>
      </c>
      <c r="E1315" t="str">
        <f>INDEX('GCAM Crosswalk'!J$5:J$111,MATCH(D1315,'GCAM Crosswalk'!I$5:I$111,0))</f>
        <v>Industry</v>
      </c>
      <c r="F1315" t="s">
        <v>408</v>
      </c>
      <c r="G1315">
        <v>1.0036E-2</v>
      </c>
      <c r="H1315">
        <v>5.87238E-3</v>
      </c>
      <c r="I1315">
        <v>5.6773199999999996E-3</v>
      </c>
      <c r="J1315">
        <v>5.6773199999999996E-3</v>
      </c>
      <c r="K1315">
        <v>5.5396899999999999E-3</v>
      </c>
      <c r="L1315">
        <v>5.7988340000000001E-3</v>
      </c>
      <c r="M1315">
        <v>5.8117209999999997E-3</v>
      </c>
      <c r="N1315">
        <v>5.8101079999999996E-3</v>
      </c>
      <c r="O1315">
        <v>5.676459E-3</v>
      </c>
      <c r="P1315">
        <v>5.511579E-3</v>
      </c>
      <c r="Q1315">
        <v>5.2384946999999996E-3</v>
      </c>
      <c r="R1315">
        <v>0</v>
      </c>
      <c r="S1315">
        <v>0</v>
      </c>
      <c r="T1315">
        <v>0</v>
      </c>
      <c r="U1315" t="s">
        <v>409</v>
      </c>
    </row>
    <row r="1316" spans="1:21" x14ac:dyDescent="0.35">
      <c r="A1316" t="s">
        <v>407</v>
      </c>
      <c r="B1316" t="s">
        <v>241</v>
      </c>
      <c r="C1316" t="str">
        <f>INDEX('GCAM Crosswalk'!M$5:M$36,MATCH(B1316,'GCAM Crosswalk'!L$5:L$36,0))</f>
        <v>European Union</v>
      </c>
      <c r="D1316" t="s">
        <v>271</v>
      </c>
      <c r="E1316" t="str">
        <f>INDEX('GCAM Crosswalk'!J$5:J$111,MATCH(D1316,'GCAM Crosswalk'!I$5:I$111,0))</f>
        <v>Industry</v>
      </c>
      <c r="F1316" t="s">
        <v>410</v>
      </c>
      <c r="G1316">
        <v>0</v>
      </c>
      <c r="H1316">
        <v>0</v>
      </c>
      <c r="I1316">
        <v>0</v>
      </c>
      <c r="J1316">
        <v>0</v>
      </c>
      <c r="K1316">
        <v>0</v>
      </c>
      <c r="L1316" s="3">
        <v>1.2443400000000001E-4</v>
      </c>
      <c r="M1316">
        <v>1.6256472999999999E-3</v>
      </c>
      <c r="N1316">
        <v>6.7426124000000004E-3</v>
      </c>
      <c r="O1316">
        <v>1.30353440999999E-2</v>
      </c>
      <c r="P1316">
        <v>1.6568124099999901E-2</v>
      </c>
      <c r="Q1316">
        <v>1.8922395599999999E-2</v>
      </c>
      <c r="R1316">
        <v>0</v>
      </c>
      <c r="S1316">
        <v>0</v>
      </c>
      <c r="T1316">
        <v>0</v>
      </c>
      <c r="U1316" t="s">
        <v>409</v>
      </c>
    </row>
    <row r="1317" spans="1:21" x14ac:dyDescent="0.35">
      <c r="A1317" t="s">
        <v>407</v>
      </c>
      <c r="B1317" t="s">
        <v>241</v>
      </c>
      <c r="C1317" t="str">
        <f>INDEX('GCAM Crosswalk'!M$5:M$36,MATCH(B1317,'GCAM Crosswalk'!L$5:L$36,0))</f>
        <v>European Union</v>
      </c>
      <c r="D1317" t="s">
        <v>271</v>
      </c>
      <c r="E1317" t="str">
        <f>INDEX('GCAM Crosswalk'!J$5:J$111,MATCH(D1317,'GCAM Crosswalk'!I$5:I$111,0))</f>
        <v>Industry</v>
      </c>
      <c r="F1317" t="s">
        <v>411</v>
      </c>
      <c r="G1317">
        <v>9.2073299999999997E-2</v>
      </c>
      <c r="H1317">
        <v>7.5456700000000002E-2</v>
      </c>
      <c r="I1317">
        <v>7.8791200000000006E-2</v>
      </c>
      <c r="J1317">
        <v>7.8791200000000006E-2</v>
      </c>
      <c r="K1317">
        <v>7.3291999999999996E-2</v>
      </c>
      <c r="L1317">
        <v>7.6870899999999895E-2</v>
      </c>
      <c r="M1317">
        <v>7.7539919999999998E-2</v>
      </c>
      <c r="N1317">
        <v>7.8338920000000006E-2</v>
      </c>
      <c r="O1317">
        <v>7.7214820000000003E-2</v>
      </c>
      <c r="P1317">
        <v>7.5334239999999997E-2</v>
      </c>
      <c r="Q1317">
        <v>7.3166707999999997E-2</v>
      </c>
      <c r="R1317">
        <v>0</v>
      </c>
      <c r="S1317">
        <v>0</v>
      </c>
      <c r="T1317">
        <v>0</v>
      </c>
      <c r="U1317" t="s">
        <v>409</v>
      </c>
    </row>
    <row r="1318" spans="1:21" x14ac:dyDescent="0.35">
      <c r="A1318" t="s">
        <v>407</v>
      </c>
      <c r="B1318" t="s">
        <v>241</v>
      </c>
      <c r="C1318" t="str">
        <f>INDEX('GCAM Crosswalk'!M$5:M$36,MATCH(B1318,'GCAM Crosswalk'!L$5:L$36,0))</f>
        <v>European Union</v>
      </c>
      <c r="D1318" t="s">
        <v>325</v>
      </c>
      <c r="E1318" t="str">
        <f>INDEX('GCAM Crosswalk'!J$5:J$111,MATCH(D1318,'GCAM Crosswalk'!I$5:I$111,0))</f>
        <v>Residential</v>
      </c>
      <c r="F1318" t="s">
        <v>225</v>
      </c>
      <c r="G1318">
        <v>2.1489000000000001E-2</v>
      </c>
      <c r="H1318">
        <v>3.1455799999999999E-2</v>
      </c>
      <c r="I1318">
        <v>3.3412699999999997E-2</v>
      </c>
      <c r="J1318">
        <v>3.2031799999999999E-2</v>
      </c>
      <c r="K1318">
        <v>3.3711049999999999E-2</v>
      </c>
      <c r="L1318">
        <v>3.5129139999999899E-2</v>
      </c>
      <c r="M1318">
        <v>3.4447519999999898E-2</v>
      </c>
      <c r="N1318">
        <v>3.2269549999999897E-2</v>
      </c>
      <c r="O1318">
        <v>2.9729603E-2</v>
      </c>
      <c r="P1318">
        <v>2.7266412999999899E-2</v>
      </c>
      <c r="Q1318">
        <v>2.5445190999999999E-2</v>
      </c>
      <c r="R1318">
        <v>0</v>
      </c>
      <c r="S1318">
        <v>0</v>
      </c>
      <c r="T1318">
        <v>0</v>
      </c>
      <c r="U1318" t="s">
        <v>409</v>
      </c>
    </row>
    <row r="1319" spans="1:21" x14ac:dyDescent="0.35">
      <c r="A1319" t="s">
        <v>407</v>
      </c>
      <c r="B1319" t="s">
        <v>241</v>
      </c>
      <c r="C1319" t="str">
        <f>INDEX('GCAM Crosswalk'!M$5:M$36,MATCH(B1319,'GCAM Crosswalk'!L$5:L$36,0))</f>
        <v>European Union</v>
      </c>
      <c r="D1319" t="s">
        <v>240</v>
      </c>
      <c r="E1319" t="str">
        <f>INDEX('GCAM Crosswalk'!J$5:J$111,MATCH(D1319,'GCAM Crosswalk'!I$5:I$111,0))</f>
        <v>Residential</v>
      </c>
      <c r="F1319" t="s">
        <v>318</v>
      </c>
      <c r="G1319">
        <v>0.12573599999999999</v>
      </c>
      <c r="H1319">
        <v>0.37121999999999999</v>
      </c>
      <c r="I1319">
        <v>0.45808300000000002</v>
      </c>
      <c r="J1319">
        <v>0.43615999999999999</v>
      </c>
      <c r="K1319">
        <v>0.47463739999999999</v>
      </c>
      <c r="L1319">
        <v>0.4964653</v>
      </c>
      <c r="M1319">
        <v>0.48247269999999998</v>
      </c>
      <c r="N1319">
        <v>0.44439069999999897</v>
      </c>
      <c r="O1319">
        <v>0.39626070000000002</v>
      </c>
      <c r="P1319">
        <v>0.35661100000000001</v>
      </c>
      <c r="Q1319">
        <v>0.32878019999999902</v>
      </c>
      <c r="R1319">
        <v>0</v>
      </c>
      <c r="S1319">
        <v>0</v>
      </c>
      <c r="T1319">
        <v>0</v>
      </c>
      <c r="U1319" t="s">
        <v>409</v>
      </c>
    </row>
    <row r="1320" spans="1:21" x14ac:dyDescent="0.35">
      <c r="A1320" t="s">
        <v>407</v>
      </c>
      <c r="B1320" t="s">
        <v>241</v>
      </c>
      <c r="C1320" t="str">
        <f>INDEX('GCAM Crosswalk'!M$5:M$36,MATCH(B1320,'GCAM Crosswalk'!L$5:L$36,0))</f>
        <v>European Union</v>
      </c>
      <c r="D1320" t="s">
        <v>240</v>
      </c>
      <c r="E1320" t="str">
        <f>INDEX('GCAM Crosswalk'!J$5:J$111,MATCH(D1320,'GCAM Crosswalk'!I$5:I$111,0))</f>
        <v>Residential</v>
      </c>
      <c r="F1320" t="s">
        <v>339</v>
      </c>
      <c r="G1320">
        <v>0.53829800000000005</v>
      </c>
      <c r="H1320">
        <v>0.27641300000000002</v>
      </c>
      <c r="I1320">
        <v>0.34875600000000001</v>
      </c>
      <c r="J1320">
        <v>0.27772000000000002</v>
      </c>
      <c r="K1320">
        <v>0.28129349999999997</v>
      </c>
      <c r="L1320">
        <v>0.28294930000000001</v>
      </c>
      <c r="M1320">
        <v>0.2706498</v>
      </c>
      <c r="N1320">
        <v>0.25240360000000001</v>
      </c>
      <c r="O1320">
        <v>0.23022629999999999</v>
      </c>
      <c r="P1320">
        <v>0.20474329999999999</v>
      </c>
      <c r="Q1320">
        <v>0.18142135000000001</v>
      </c>
      <c r="R1320">
        <v>0</v>
      </c>
      <c r="S1320">
        <v>0</v>
      </c>
      <c r="T1320">
        <v>0</v>
      </c>
      <c r="U1320" t="s">
        <v>409</v>
      </c>
    </row>
    <row r="1321" spans="1:21" x14ac:dyDescent="0.35">
      <c r="A1321" t="s">
        <v>407</v>
      </c>
      <c r="B1321" t="s">
        <v>241</v>
      </c>
      <c r="C1321" t="str">
        <f>INDEX('GCAM Crosswalk'!M$5:M$36,MATCH(B1321,'GCAM Crosswalk'!L$5:L$36,0))</f>
        <v>European Union</v>
      </c>
      <c r="D1321" t="s">
        <v>240</v>
      </c>
      <c r="E1321" t="str">
        <f>INDEX('GCAM Crosswalk'!J$5:J$111,MATCH(D1321,'GCAM Crosswalk'!I$5:I$111,0))</f>
        <v>Residential</v>
      </c>
      <c r="F1321" t="s">
        <v>337</v>
      </c>
      <c r="G1321">
        <v>0.51853499999999997</v>
      </c>
      <c r="H1321">
        <v>0.357215</v>
      </c>
      <c r="I1321">
        <v>0.34990300000000002</v>
      </c>
      <c r="J1321">
        <v>0.28167300000000001</v>
      </c>
      <c r="K1321">
        <v>0.28891620000000001</v>
      </c>
      <c r="L1321">
        <v>0.29454819999999998</v>
      </c>
      <c r="M1321">
        <v>0.2895605</v>
      </c>
      <c r="N1321">
        <v>0.28266979999999903</v>
      </c>
      <c r="O1321">
        <v>0.2735921</v>
      </c>
      <c r="P1321">
        <v>0.26081870000000001</v>
      </c>
      <c r="Q1321">
        <v>0.24692668000000001</v>
      </c>
      <c r="R1321">
        <v>0</v>
      </c>
      <c r="S1321">
        <v>0</v>
      </c>
      <c r="T1321">
        <v>0</v>
      </c>
      <c r="U1321" t="s">
        <v>409</v>
      </c>
    </row>
    <row r="1322" spans="1:21" x14ac:dyDescent="0.35">
      <c r="A1322" t="s">
        <v>407</v>
      </c>
      <c r="B1322" t="s">
        <v>241</v>
      </c>
      <c r="C1322" t="str">
        <f>INDEX('GCAM Crosswalk'!M$5:M$36,MATCH(B1322,'GCAM Crosswalk'!L$5:L$36,0))</f>
        <v>European Union</v>
      </c>
      <c r="D1322" t="s">
        <v>240</v>
      </c>
      <c r="E1322" t="str">
        <f>INDEX('GCAM Crosswalk'!J$5:J$111,MATCH(D1322,'GCAM Crosswalk'!I$5:I$111,0))</f>
        <v>Residential</v>
      </c>
      <c r="F1322" t="s">
        <v>225</v>
      </c>
      <c r="G1322">
        <v>1.94486E-2</v>
      </c>
      <c r="H1322">
        <v>2.8469000000000001E-2</v>
      </c>
      <c r="I1322">
        <v>3.0240099999999999E-2</v>
      </c>
      <c r="J1322">
        <v>2.89903E-2</v>
      </c>
      <c r="K1322">
        <v>2.8875580000000001E-2</v>
      </c>
      <c r="L1322">
        <v>2.9522899999999901E-2</v>
      </c>
      <c r="M1322">
        <v>2.977399E-2</v>
      </c>
      <c r="N1322">
        <v>3.0565979999999899E-2</v>
      </c>
      <c r="O1322">
        <v>3.1537599999999999E-2</v>
      </c>
      <c r="P1322">
        <v>3.2389399999999999E-2</v>
      </c>
      <c r="Q1322">
        <v>3.2847869000000002E-2</v>
      </c>
      <c r="R1322">
        <v>0</v>
      </c>
      <c r="S1322">
        <v>0</v>
      </c>
      <c r="T1322">
        <v>0</v>
      </c>
      <c r="U1322" t="s">
        <v>409</v>
      </c>
    </row>
    <row r="1323" spans="1:21" x14ac:dyDescent="0.35">
      <c r="A1323" t="s">
        <v>407</v>
      </c>
      <c r="B1323" t="s">
        <v>241</v>
      </c>
      <c r="C1323" t="str">
        <f>INDEX('GCAM Crosswalk'!M$5:M$36,MATCH(B1323,'GCAM Crosswalk'!L$5:L$36,0))</f>
        <v>European Union</v>
      </c>
      <c r="D1323" t="s">
        <v>240</v>
      </c>
      <c r="E1323" t="str">
        <f>INDEX('GCAM Crosswalk'!J$5:J$111,MATCH(D1323,'GCAM Crosswalk'!I$5:I$111,0))</f>
        <v>Residential</v>
      </c>
      <c r="F1323" t="s">
        <v>408</v>
      </c>
      <c r="G1323">
        <v>0.153338</v>
      </c>
      <c r="H1323">
        <v>0.220087</v>
      </c>
      <c r="I1323">
        <v>0.21439800000000001</v>
      </c>
      <c r="J1323">
        <v>0.183033</v>
      </c>
      <c r="K1323">
        <v>0.19214869999999901</v>
      </c>
      <c r="L1323">
        <v>0.1989167</v>
      </c>
      <c r="M1323">
        <v>0.2004457</v>
      </c>
      <c r="N1323">
        <v>0.2026162</v>
      </c>
      <c r="O1323">
        <v>0.20330709999999999</v>
      </c>
      <c r="P1323">
        <v>0.20104172000000001</v>
      </c>
      <c r="Q1323">
        <v>0.19501885999999999</v>
      </c>
      <c r="R1323">
        <v>0</v>
      </c>
      <c r="S1323">
        <v>0</v>
      </c>
      <c r="T1323">
        <v>0</v>
      </c>
      <c r="U1323" t="s">
        <v>409</v>
      </c>
    </row>
    <row r="1324" spans="1:21" x14ac:dyDescent="0.35">
      <c r="A1324" t="s">
        <v>407</v>
      </c>
      <c r="B1324" t="s">
        <v>241</v>
      </c>
      <c r="C1324" t="str">
        <f>INDEX('GCAM Crosswalk'!M$5:M$36,MATCH(B1324,'GCAM Crosswalk'!L$5:L$36,0))</f>
        <v>European Union</v>
      </c>
      <c r="D1324" t="s">
        <v>240</v>
      </c>
      <c r="E1324" t="str">
        <f>INDEX('GCAM Crosswalk'!J$5:J$111,MATCH(D1324,'GCAM Crosswalk'!I$5:I$111,0))</f>
        <v>Residential</v>
      </c>
      <c r="F1324" t="s">
        <v>410</v>
      </c>
      <c r="G1324">
        <v>0</v>
      </c>
      <c r="H1324">
        <v>0</v>
      </c>
      <c r="I1324">
        <v>0</v>
      </c>
      <c r="J1324">
        <v>0</v>
      </c>
      <c r="K1324">
        <v>0</v>
      </c>
      <c r="L1324" s="3">
        <v>7.6309699999999999E-6</v>
      </c>
      <c r="M1324" s="3">
        <v>1.11514E-4</v>
      </c>
      <c r="N1324" s="3">
        <v>2.35596E-4</v>
      </c>
      <c r="O1324" s="3">
        <v>3.8597799999999998E-4</v>
      </c>
      <c r="P1324" s="3">
        <v>5.02671E-4</v>
      </c>
      <c r="Q1324" s="3">
        <v>5.9573600000000003E-4</v>
      </c>
      <c r="R1324">
        <v>0</v>
      </c>
      <c r="S1324">
        <v>0</v>
      </c>
      <c r="T1324">
        <v>0</v>
      </c>
      <c r="U1324" t="s">
        <v>409</v>
      </c>
    </row>
    <row r="1325" spans="1:21" x14ac:dyDescent="0.35">
      <c r="A1325" t="s">
        <v>407</v>
      </c>
      <c r="B1325" t="s">
        <v>241</v>
      </c>
      <c r="C1325" t="str">
        <f>INDEX('GCAM Crosswalk'!M$5:M$36,MATCH(B1325,'GCAM Crosswalk'!L$5:L$36,0))</f>
        <v>European Union</v>
      </c>
      <c r="D1325" t="s">
        <v>240</v>
      </c>
      <c r="E1325" t="str">
        <f>INDEX('GCAM Crosswalk'!J$5:J$111,MATCH(D1325,'GCAM Crosswalk'!I$5:I$111,0))</f>
        <v>Residential</v>
      </c>
      <c r="F1325" t="s">
        <v>411</v>
      </c>
      <c r="G1325">
        <v>3.9813000000000001E-2</v>
      </c>
      <c r="H1325">
        <v>4.1147000000000003E-2</v>
      </c>
      <c r="I1325">
        <v>2.65367E-2</v>
      </c>
      <c r="J1325">
        <v>2.1836000000000001E-2</v>
      </c>
      <c r="K1325">
        <v>2.2963890000000001E-2</v>
      </c>
      <c r="L1325">
        <v>2.3869209999999998E-2</v>
      </c>
      <c r="M1325">
        <v>2.3966749999999998E-2</v>
      </c>
      <c r="N1325">
        <v>2.421106E-2</v>
      </c>
      <c r="O1325">
        <v>2.4397559999999999E-2</v>
      </c>
      <c r="P1325">
        <v>2.4304059999999999E-2</v>
      </c>
      <c r="Q1325">
        <v>2.4202133000000001E-2</v>
      </c>
      <c r="R1325">
        <v>0</v>
      </c>
      <c r="S1325">
        <v>0</v>
      </c>
      <c r="T1325">
        <v>0</v>
      </c>
      <c r="U1325" t="s">
        <v>409</v>
      </c>
    </row>
    <row r="1326" spans="1:21" x14ac:dyDescent="0.35">
      <c r="A1326" t="s">
        <v>407</v>
      </c>
      <c r="B1326" t="s">
        <v>241</v>
      </c>
      <c r="C1326" t="str">
        <f>INDEX('GCAM Crosswalk'!M$5:M$36,MATCH(B1326,'GCAM Crosswalk'!L$5:L$36,0))</f>
        <v>European Union</v>
      </c>
      <c r="D1326" t="s">
        <v>326</v>
      </c>
      <c r="E1326" t="str">
        <f>INDEX('GCAM Crosswalk'!J$5:J$111,MATCH(D1326,'GCAM Crosswalk'!I$5:I$111,0))</f>
        <v>Residential</v>
      </c>
      <c r="F1326" t="s">
        <v>318</v>
      </c>
      <c r="G1326">
        <v>1.3992299999999999E-2</v>
      </c>
      <c r="H1326">
        <v>4.1310399999999997E-2</v>
      </c>
      <c r="I1326">
        <v>5.09767E-2</v>
      </c>
      <c r="J1326">
        <v>4.85371E-2</v>
      </c>
      <c r="K1326">
        <v>5.5076590000000002E-2</v>
      </c>
      <c r="L1326">
        <v>6.2493960000000001E-2</v>
      </c>
      <c r="M1326">
        <v>6.4843979999999996E-2</v>
      </c>
      <c r="N1326">
        <v>6.2660679999999996E-2</v>
      </c>
      <c r="O1326">
        <v>5.7806349999999999E-2</v>
      </c>
      <c r="P1326">
        <v>5.1165710000000003E-2</v>
      </c>
      <c r="Q1326">
        <v>4.5964339999999999E-2</v>
      </c>
      <c r="R1326">
        <v>0</v>
      </c>
      <c r="S1326">
        <v>0</v>
      </c>
      <c r="T1326">
        <v>0</v>
      </c>
      <c r="U1326" t="s">
        <v>409</v>
      </c>
    </row>
    <row r="1327" spans="1:21" x14ac:dyDescent="0.35">
      <c r="A1327" t="s">
        <v>407</v>
      </c>
      <c r="B1327" t="s">
        <v>241</v>
      </c>
      <c r="C1327" t="str">
        <f>INDEX('GCAM Crosswalk'!M$5:M$36,MATCH(B1327,'GCAM Crosswalk'!L$5:L$36,0))</f>
        <v>European Union</v>
      </c>
      <c r="D1327" t="s">
        <v>326</v>
      </c>
      <c r="E1327" t="str">
        <f>INDEX('GCAM Crosswalk'!J$5:J$111,MATCH(D1327,'GCAM Crosswalk'!I$5:I$111,0))</f>
        <v>Residential</v>
      </c>
      <c r="F1327" t="s">
        <v>339</v>
      </c>
      <c r="G1327">
        <v>6.5030400000000002E-2</v>
      </c>
      <c r="H1327">
        <v>3.33928E-2</v>
      </c>
      <c r="I1327">
        <v>4.21324E-2</v>
      </c>
      <c r="J1327">
        <v>3.3550700000000003E-2</v>
      </c>
      <c r="K1327">
        <v>3.8188380000000001E-2</v>
      </c>
      <c r="L1327">
        <v>4.033892E-2</v>
      </c>
      <c r="M1327">
        <v>3.806971E-2</v>
      </c>
      <c r="N1327">
        <v>3.272622E-2</v>
      </c>
      <c r="O1327">
        <v>2.7679760000000001E-2</v>
      </c>
      <c r="P1327">
        <v>2.2951360000000001E-2</v>
      </c>
      <c r="Q1327">
        <v>2.0626160000000001E-2</v>
      </c>
      <c r="R1327">
        <v>0</v>
      </c>
      <c r="S1327">
        <v>0</v>
      </c>
      <c r="T1327">
        <v>0</v>
      </c>
      <c r="U1327" t="s">
        <v>409</v>
      </c>
    </row>
    <row r="1328" spans="1:21" x14ac:dyDescent="0.35">
      <c r="A1328" t="s">
        <v>407</v>
      </c>
      <c r="B1328" t="s">
        <v>241</v>
      </c>
      <c r="C1328" t="str">
        <f>INDEX('GCAM Crosswalk'!M$5:M$36,MATCH(B1328,'GCAM Crosswalk'!L$5:L$36,0))</f>
        <v>European Union</v>
      </c>
      <c r="D1328" t="s">
        <v>326</v>
      </c>
      <c r="E1328" t="str">
        <f>INDEX('GCAM Crosswalk'!J$5:J$111,MATCH(D1328,'GCAM Crosswalk'!I$5:I$111,0))</f>
        <v>Residential</v>
      </c>
      <c r="F1328" t="s">
        <v>337</v>
      </c>
      <c r="G1328">
        <v>5.9715400000000002E-2</v>
      </c>
      <c r="H1328">
        <v>4.11375E-2</v>
      </c>
      <c r="I1328">
        <v>4.0295400000000002E-2</v>
      </c>
      <c r="J1328">
        <v>3.2438000000000002E-2</v>
      </c>
      <c r="K1328">
        <v>3.7835130000000002E-2</v>
      </c>
      <c r="L1328">
        <v>4.1431379999999997E-2</v>
      </c>
      <c r="M1328">
        <v>4.1918309999999903E-2</v>
      </c>
      <c r="N1328">
        <v>3.9985600000000003E-2</v>
      </c>
      <c r="O1328">
        <v>3.7562520000000002E-2</v>
      </c>
      <c r="P1328">
        <v>3.4899289999999902E-2</v>
      </c>
      <c r="Q1328">
        <v>3.3175419999999997E-2</v>
      </c>
      <c r="R1328">
        <v>0</v>
      </c>
      <c r="S1328">
        <v>0</v>
      </c>
      <c r="T1328">
        <v>0</v>
      </c>
      <c r="U1328" t="s">
        <v>409</v>
      </c>
    </row>
    <row r="1329" spans="1:21" x14ac:dyDescent="0.35">
      <c r="A1329" t="s">
        <v>407</v>
      </c>
      <c r="B1329" t="s">
        <v>241</v>
      </c>
      <c r="C1329" t="str">
        <f>INDEX('GCAM Crosswalk'!M$5:M$36,MATCH(B1329,'GCAM Crosswalk'!L$5:L$36,0))</f>
        <v>European Union</v>
      </c>
      <c r="D1329" t="s">
        <v>326</v>
      </c>
      <c r="E1329" t="str">
        <f>INDEX('GCAM Crosswalk'!J$5:J$111,MATCH(D1329,'GCAM Crosswalk'!I$5:I$111,0))</f>
        <v>Residential</v>
      </c>
      <c r="F1329" t="s">
        <v>225</v>
      </c>
      <c r="G1329">
        <v>0.18779499999999999</v>
      </c>
      <c r="H1329">
        <v>0.274895</v>
      </c>
      <c r="I1329">
        <v>0.29199700000000001</v>
      </c>
      <c r="J1329">
        <v>0.27992899999999998</v>
      </c>
      <c r="K1329">
        <v>0.31733879999999998</v>
      </c>
      <c r="L1329">
        <v>0.35374220000000001</v>
      </c>
      <c r="M1329">
        <v>0.38130019999999998</v>
      </c>
      <c r="N1329">
        <v>0.40043019999999901</v>
      </c>
      <c r="O1329">
        <v>0.41148380000000001</v>
      </c>
      <c r="P1329">
        <v>0.42067456999999903</v>
      </c>
      <c r="Q1329">
        <v>0.42640739999999999</v>
      </c>
      <c r="R1329">
        <v>0</v>
      </c>
      <c r="S1329">
        <v>0</v>
      </c>
      <c r="T1329">
        <v>0</v>
      </c>
      <c r="U1329" t="s">
        <v>409</v>
      </c>
    </row>
    <row r="1330" spans="1:21" x14ac:dyDescent="0.35">
      <c r="A1330" t="s">
        <v>407</v>
      </c>
      <c r="B1330" t="s">
        <v>241</v>
      </c>
      <c r="C1330" t="str">
        <f>INDEX('GCAM Crosswalk'!M$5:M$36,MATCH(B1330,'GCAM Crosswalk'!L$5:L$36,0))</f>
        <v>European Union</v>
      </c>
      <c r="D1330" t="s">
        <v>326</v>
      </c>
      <c r="E1330" t="str">
        <f>INDEX('GCAM Crosswalk'!J$5:J$111,MATCH(D1330,'GCAM Crosswalk'!I$5:I$111,0))</f>
        <v>Residential</v>
      </c>
      <c r="F1330" t="s">
        <v>408</v>
      </c>
      <c r="G1330">
        <v>0.24265800000000001</v>
      </c>
      <c r="H1330">
        <v>0.34828799999999999</v>
      </c>
      <c r="I1330">
        <v>0.339285</v>
      </c>
      <c r="J1330">
        <v>0.28965000000000002</v>
      </c>
      <c r="K1330">
        <v>0.34685500000000002</v>
      </c>
      <c r="L1330">
        <v>0.38883830000000003</v>
      </c>
      <c r="M1330">
        <v>0.40996529999999998</v>
      </c>
      <c r="N1330">
        <v>0.41145589999999999</v>
      </c>
      <c r="O1330">
        <v>0.40129749999999997</v>
      </c>
      <c r="P1330">
        <v>0.38584649999999998</v>
      </c>
      <c r="Q1330">
        <v>0.36820199999999997</v>
      </c>
      <c r="R1330">
        <v>0</v>
      </c>
      <c r="S1330">
        <v>0</v>
      </c>
      <c r="T1330">
        <v>0</v>
      </c>
      <c r="U1330" t="s">
        <v>409</v>
      </c>
    </row>
    <row r="1331" spans="1:21" x14ac:dyDescent="0.35">
      <c r="A1331" t="s">
        <v>407</v>
      </c>
      <c r="B1331" t="s">
        <v>241</v>
      </c>
      <c r="C1331" t="str">
        <f>INDEX('GCAM Crosswalk'!M$5:M$36,MATCH(B1331,'GCAM Crosswalk'!L$5:L$36,0))</f>
        <v>European Union</v>
      </c>
      <c r="D1331" t="s">
        <v>326</v>
      </c>
      <c r="E1331" t="str">
        <f>INDEX('GCAM Crosswalk'!J$5:J$111,MATCH(D1331,'GCAM Crosswalk'!I$5:I$111,0))</f>
        <v>Residential</v>
      </c>
      <c r="F1331" t="s">
        <v>410</v>
      </c>
      <c r="G1331">
        <v>0</v>
      </c>
      <c r="H1331">
        <v>0</v>
      </c>
      <c r="I1331">
        <v>0</v>
      </c>
      <c r="J1331">
        <v>0</v>
      </c>
      <c r="K1331">
        <v>0</v>
      </c>
      <c r="L1331" s="3">
        <v>4.1037400000000001E-5</v>
      </c>
      <c r="M1331" s="3">
        <v>6.2273099999999996E-4</v>
      </c>
      <c r="N1331">
        <v>1.13817E-3</v>
      </c>
      <c r="O1331">
        <v>1.45582E-3</v>
      </c>
      <c r="P1331">
        <v>1.82171E-3</v>
      </c>
      <c r="Q1331">
        <v>1.8940700000000001E-3</v>
      </c>
      <c r="R1331">
        <v>0</v>
      </c>
      <c r="S1331">
        <v>0</v>
      </c>
      <c r="T1331">
        <v>0</v>
      </c>
      <c r="U1331" t="s">
        <v>409</v>
      </c>
    </row>
    <row r="1332" spans="1:21" x14ac:dyDescent="0.35">
      <c r="A1332" t="s">
        <v>407</v>
      </c>
      <c r="B1332" t="s">
        <v>241</v>
      </c>
      <c r="C1332" t="str">
        <f>INDEX('GCAM Crosswalk'!M$5:M$36,MATCH(B1332,'GCAM Crosswalk'!L$5:L$36,0))</f>
        <v>European Union</v>
      </c>
      <c r="D1332" t="s">
        <v>326</v>
      </c>
      <c r="E1332" t="str">
        <f>INDEX('GCAM Crosswalk'!J$5:J$111,MATCH(D1332,'GCAM Crosswalk'!I$5:I$111,0))</f>
        <v>Residential</v>
      </c>
      <c r="F1332" t="s">
        <v>411</v>
      </c>
      <c r="G1332">
        <v>6.5129999999999993E-2</v>
      </c>
      <c r="H1332">
        <v>6.7312300000000005E-2</v>
      </c>
      <c r="I1332">
        <v>4.34113E-2</v>
      </c>
      <c r="J1332">
        <v>3.5721500000000003E-2</v>
      </c>
      <c r="K1332">
        <v>4.1260229999999898E-2</v>
      </c>
      <c r="L1332">
        <v>4.40469E-2</v>
      </c>
      <c r="M1332">
        <v>4.2439489999999899E-2</v>
      </c>
      <c r="N1332">
        <v>3.7950060000000001E-2</v>
      </c>
      <c r="O1332">
        <v>3.3407039999999999E-2</v>
      </c>
      <c r="P1332">
        <v>2.9244539999999999E-2</v>
      </c>
      <c r="Q1332">
        <v>2.7346700000000002E-2</v>
      </c>
      <c r="R1332">
        <v>0</v>
      </c>
      <c r="S1332">
        <v>0</v>
      </c>
      <c r="T1332">
        <v>0</v>
      </c>
      <c r="U1332" t="s">
        <v>409</v>
      </c>
    </row>
    <row r="1333" spans="1:21" x14ac:dyDescent="0.35">
      <c r="A1333" t="s">
        <v>407</v>
      </c>
      <c r="B1333" t="s">
        <v>241</v>
      </c>
      <c r="C1333" t="str">
        <f>INDEX('GCAM Crosswalk'!M$5:M$36,MATCH(B1333,'GCAM Crosswalk'!L$5:L$36,0))</f>
        <v>European Union</v>
      </c>
      <c r="D1333" t="s">
        <v>251</v>
      </c>
      <c r="E1333" t="str">
        <f>INDEX('GCAM Crosswalk'!J$5:J$111,MATCH(D1333,'GCAM Crosswalk'!I$5:I$111,0))</f>
        <v>International Aviation</v>
      </c>
      <c r="F1333" t="s">
        <v>225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3">
        <v>2.1013199999999999E-8</v>
      </c>
      <c r="O1333" s="3">
        <v>1.6443800000000001E-7</v>
      </c>
      <c r="P1333" s="3">
        <v>1.2314800000000001E-6</v>
      </c>
      <c r="Q1333" s="3">
        <v>8.4540099999999997E-6</v>
      </c>
      <c r="R1333">
        <v>0</v>
      </c>
      <c r="S1333">
        <v>0</v>
      </c>
      <c r="T1333">
        <v>0</v>
      </c>
      <c r="U1333" t="s">
        <v>409</v>
      </c>
    </row>
    <row r="1334" spans="1:21" x14ac:dyDescent="0.35">
      <c r="A1334" t="s">
        <v>407</v>
      </c>
      <c r="B1334" t="s">
        <v>241</v>
      </c>
      <c r="C1334" t="str">
        <f>INDEX('GCAM Crosswalk'!M$5:M$36,MATCH(B1334,'GCAM Crosswalk'!L$5:L$36,0))</f>
        <v>European Union</v>
      </c>
      <c r="D1334" t="s">
        <v>251</v>
      </c>
      <c r="E1334" t="str">
        <f>INDEX('GCAM Crosswalk'!J$5:J$111,MATCH(D1334,'GCAM Crosswalk'!I$5:I$111,0))</f>
        <v>International Aviation</v>
      </c>
      <c r="F1334" t="s">
        <v>410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3">
        <v>2.95527E-8</v>
      </c>
      <c r="O1334" s="3">
        <v>5.47268E-7</v>
      </c>
      <c r="P1334" s="3">
        <v>7.6377699999999996E-6</v>
      </c>
      <c r="Q1334" s="3">
        <v>7.8573999999999997E-5</v>
      </c>
      <c r="R1334">
        <v>0</v>
      </c>
      <c r="S1334">
        <v>0</v>
      </c>
      <c r="T1334">
        <v>0</v>
      </c>
      <c r="U1334" t="s">
        <v>409</v>
      </c>
    </row>
    <row r="1335" spans="1:21" x14ac:dyDescent="0.35">
      <c r="A1335" t="s">
        <v>407</v>
      </c>
      <c r="B1335" t="s">
        <v>241</v>
      </c>
      <c r="C1335" t="str">
        <f>INDEX('GCAM Crosswalk'!M$5:M$36,MATCH(B1335,'GCAM Crosswalk'!L$5:L$36,0))</f>
        <v>European Union</v>
      </c>
      <c r="D1335" t="s">
        <v>251</v>
      </c>
      <c r="E1335" t="str">
        <f>INDEX('GCAM Crosswalk'!J$5:J$111,MATCH(D1335,'GCAM Crosswalk'!I$5:I$111,0))</f>
        <v>International Aviation</v>
      </c>
      <c r="F1335" t="s">
        <v>411</v>
      </c>
      <c r="G1335">
        <v>5.5350200000000002E-2</v>
      </c>
      <c r="H1335">
        <v>6.2740799999999999E-2</v>
      </c>
      <c r="I1335">
        <v>7.2752899999999995E-2</v>
      </c>
      <c r="J1335">
        <v>7.66183E-2</v>
      </c>
      <c r="K1335">
        <v>8.8636099999999995E-2</v>
      </c>
      <c r="L1335">
        <v>9.0558200000000005E-2</v>
      </c>
      <c r="M1335">
        <v>8.9158699999999994E-2</v>
      </c>
      <c r="N1335">
        <v>8.6621000000000004E-2</v>
      </c>
      <c r="O1335">
        <v>8.7952199999999994E-2</v>
      </c>
      <c r="P1335">
        <v>8.8524199999999997E-2</v>
      </c>
      <c r="Q1335">
        <v>8.8633500000000004E-2</v>
      </c>
      <c r="R1335">
        <v>0</v>
      </c>
      <c r="S1335">
        <v>0</v>
      </c>
      <c r="T1335">
        <v>0</v>
      </c>
      <c r="U1335" t="s">
        <v>409</v>
      </c>
    </row>
    <row r="1336" spans="1:21" x14ac:dyDescent="0.35">
      <c r="A1336" t="s">
        <v>407</v>
      </c>
      <c r="B1336" t="s">
        <v>241</v>
      </c>
      <c r="C1336" t="str">
        <f>INDEX('GCAM Crosswalk'!M$5:M$36,MATCH(B1336,'GCAM Crosswalk'!L$5:L$36,0))</f>
        <v>European Union</v>
      </c>
      <c r="D1336" t="s">
        <v>254</v>
      </c>
      <c r="E1336" t="str">
        <f>INDEX('GCAM Crosswalk'!J$5:J$111,MATCH(D1336,'GCAM Crosswalk'!I$5:I$111,0))</f>
        <v>Transportation</v>
      </c>
      <c r="F1336" t="s">
        <v>339</v>
      </c>
      <c r="G1336">
        <v>7.70179E-3</v>
      </c>
      <c r="H1336" s="3">
        <v>2.0929299999999999E-4</v>
      </c>
      <c r="I1336">
        <v>0</v>
      </c>
      <c r="J1336" s="3">
        <v>4.18989E-5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409</v>
      </c>
    </row>
    <row r="1337" spans="1:21" x14ac:dyDescent="0.35">
      <c r="A1337" t="s">
        <v>407</v>
      </c>
      <c r="B1337" t="s">
        <v>241</v>
      </c>
      <c r="C1337" t="str">
        <f>INDEX('GCAM Crosswalk'!M$5:M$36,MATCH(B1337,'GCAM Crosswalk'!L$5:L$36,0))</f>
        <v>European Union</v>
      </c>
      <c r="D1337" t="s">
        <v>254</v>
      </c>
      <c r="E1337" t="str">
        <f>INDEX('GCAM Crosswalk'!J$5:J$111,MATCH(D1337,'GCAM Crosswalk'!I$5:I$111,0))</f>
        <v>Transportation</v>
      </c>
      <c r="F1337" t="s">
        <v>225</v>
      </c>
      <c r="G1337">
        <v>2.9371299999999999E-2</v>
      </c>
      <c r="H1337">
        <v>2.08227E-2</v>
      </c>
      <c r="I1337">
        <v>1.6877799999999998E-2</v>
      </c>
      <c r="J1337">
        <v>1.53493E-2</v>
      </c>
      <c r="K1337">
        <v>1.7139100000000001E-2</v>
      </c>
      <c r="L1337">
        <v>1.80158609999999E-2</v>
      </c>
      <c r="M1337">
        <v>1.652358E-2</v>
      </c>
      <c r="N1337">
        <v>1.305769356E-2</v>
      </c>
      <c r="O1337">
        <v>1.154408893E-2</v>
      </c>
      <c r="P1337">
        <v>1.13497419E-2</v>
      </c>
      <c r="Q1337">
        <v>1.1440206E-2</v>
      </c>
      <c r="R1337">
        <v>0</v>
      </c>
      <c r="S1337">
        <v>0</v>
      </c>
      <c r="T1337">
        <v>0</v>
      </c>
      <c r="U1337" t="s">
        <v>409</v>
      </c>
    </row>
    <row r="1338" spans="1:21" x14ac:dyDescent="0.35">
      <c r="A1338" t="s">
        <v>407</v>
      </c>
      <c r="B1338" t="s">
        <v>241</v>
      </c>
      <c r="C1338" t="str">
        <f>INDEX('GCAM Crosswalk'!M$5:M$36,MATCH(B1338,'GCAM Crosswalk'!L$5:L$36,0))</f>
        <v>European Union</v>
      </c>
      <c r="D1338" t="s">
        <v>254</v>
      </c>
      <c r="E1338" t="str">
        <f>INDEX('GCAM Crosswalk'!J$5:J$111,MATCH(D1338,'GCAM Crosswalk'!I$5:I$111,0))</f>
        <v>Transportation</v>
      </c>
      <c r="F1338" t="s">
        <v>410</v>
      </c>
      <c r="G1338">
        <v>0</v>
      </c>
      <c r="H1338">
        <v>0</v>
      </c>
      <c r="I1338">
        <v>0</v>
      </c>
      <c r="J1338">
        <v>0</v>
      </c>
      <c r="K1338">
        <v>0</v>
      </c>
      <c r="L1338" s="3">
        <v>7.4854800000000003E-4</v>
      </c>
      <c r="M1338">
        <v>2.9184699999999998E-3</v>
      </c>
      <c r="N1338">
        <v>5.8566175300000002E-3</v>
      </c>
      <c r="O1338">
        <v>7.3245055699999997E-3</v>
      </c>
      <c r="P1338">
        <v>7.8917813999999902E-3</v>
      </c>
      <c r="Q1338">
        <v>8.2264748999999904E-3</v>
      </c>
      <c r="R1338">
        <v>0</v>
      </c>
      <c r="S1338">
        <v>0</v>
      </c>
      <c r="T1338">
        <v>0</v>
      </c>
      <c r="U1338" t="s">
        <v>409</v>
      </c>
    </row>
    <row r="1339" spans="1:21" x14ac:dyDescent="0.35">
      <c r="A1339" t="s">
        <v>407</v>
      </c>
      <c r="B1339" t="s">
        <v>241</v>
      </c>
      <c r="C1339" t="str">
        <f>INDEX('GCAM Crosswalk'!M$5:M$36,MATCH(B1339,'GCAM Crosswalk'!L$5:L$36,0))</f>
        <v>European Union</v>
      </c>
      <c r="D1339" t="s">
        <v>254</v>
      </c>
      <c r="E1339" t="str">
        <f>INDEX('GCAM Crosswalk'!J$5:J$111,MATCH(D1339,'GCAM Crosswalk'!I$5:I$111,0))</f>
        <v>Transportation</v>
      </c>
      <c r="F1339" t="s">
        <v>411</v>
      </c>
      <c r="G1339">
        <v>3.3337099999999897E-2</v>
      </c>
      <c r="H1339">
        <v>1.64434E-2</v>
      </c>
      <c r="I1339">
        <v>1.972788E-2</v>
      </c>
      <c r="J1339">
        <v>1.950561E-2</v>
      </c>
      <c r="K1339">
        <v>2.2194622000000001E-2</v>
      </c>
      <c r="L1339">
        <v>2.4132035999999999E-2</v>
      </c>
      <c r="M1339">
        <v>2.4209040000000001E-2</v>
      </c>
      <c r="N1339">
        <v>2.330573E-2</v>
      </c>
      <c r="O1339">
        <v>2.2917880000000002E-2</v>
      </c>
      <c r="P1339">
        <v>2.3121219999999901E-2</v>
      </c>
      <c r="Q1339">
        <v>2.3445179999999999E-2</v>
      </c>
      <c r="R1339">
        <v>0</v>
      </c>
      <c r="S1339">
        <v>0</v>
      </c>
      <c r="T1339">
        <v>0</v>
      </c>
      <c r="U1339" t="s">
        <v>409</v>
      </c>
    </row>
    <row r="1340" spans="1:21" x14ac:dyDescent="0.35">
      <c r="A1340" t="s">
        <v>407</v>
      </c>
      <c r="B1340" t="s">
        <v>241</v>
      </c>
      <c r="C1340" t="str">
        <f>INDEX('GCAM Crosswalk'!M$5:M$36,MATCH(B1340,'GCAM Crosswalk'!L$5:L$36,0))</f>
        <v>European Union</v>
      </c>
      <c r="D1340" t="s">
        <v>257</v>
      </c>
      <c r="E1340" t="str">
        <f>INDEX('GCAM Crosswalk'!J$5:J$111,MATCH(D1340,'GCAM Crosswalk'!I$5:I$111,0))</f>
        <v>Transportation</v>
      </c>
      <c r="F1340" t="s">
        <v>225</v>
      </c>
      <c r="G1340">
        <v>0</v>
      </c>
      <c r="H1340">
        <v>0</v>
      </c>
      <c r="I1340">
        <v>0</v>
      </c>
      <c r="J1340">
        <v>0</v>
      </c>
      <c r="K1340" s="3">
        <v>4.4217200000000001E-4</v>
      </c>
      <c r="L1340">
        <v>2.0891927595999998E-3</v>
      </c>
      <c r="M1340">
        <v>7.9605273039999903E-3</v>
      </c>
      <c r="N1340">
        <v>2.0972447689679999E-2</v>
      </c>
      <c r="O1340">
        <v>3.7198538472909999E-2</v>
      </c>
      <c r="P1340">
        <v>5.2215689066701002E-2</v>
      </c>
      <c r="Q1340">
        <v>6.6225903123599994E-2</v>
      </c>
      <c r="R1340">
        <v>0</v>
      </c>
      <c r="S1340">
        <v>0</v>
      </c>
      <c r="T1340">
        <v>0</v>
      </c>
      <c r="U1340" t="s">
        <v>409</v>
      </c>
    </row>
    <row r="1341" spans="1:21" x14ac:dyDescent="0.35">
      <c r="A1341" t="s">
        <v>407</v>
      </c>
      <c r="B1341" t="s">
        <v>241</v>
      </c>
      <c r="C1341" t="str">
        <f>INDEX('GCAM Crosswalk'!M$5:M$36,MATCH(B1341,'GCAM Crosswalk'!L$5:L$36,0))</f>
        <v>European Union</v>
      </c>
      <c r="D1341" t="s">
        <v>257</v>
      </c>
      <c r="E1341" t="str">
        <f>INDEX('GCAM Crosswalk'!J$5:J$111,MATCH(D1341,'GCAM Crosswalk'!I$5:I$111,0))</f>
        <v>Transportation</v>
      </c>
      <c r="F1341" t="s">
        <v>410</v>
      </c>
      <c r="G1341">
        <v>0</v>
      </c>
      <c r="H1341">
        <v>0</v>
      </c>
      <c r="I1341">
        <v>0</v>
      </c>
      <c r="J1341">
        <v>0</v>
      </c>
      <c r="K1341">
        <v>0</v>
      </c>
      <c r="L1341" s="3">
        <v>5.5874623E-4</v>
      </c>
      <c r="M1341">
        <v>4.2470671311499999E-3</v>
      </c>
      <c r="N1341">
        <v>1.29602568754799E-2</v>
      </c>
      <c r="O1341">
        <v>2.2337686590359E-2</v>
      </c>
      <c r="P1341">
        <v>2.95028696655E-2</v>
      </c>
      <c r="Q1341">
        <v>3.44423129486E-2</v>
      </c>
      <c r="R1341">
        <v>0</v>
      </c>
      <c r="S1341">
        <v>0</v>
      </c>
      <c r="T1341">
        <v>0</v>
      </c>
      <c r="U1341" t="s">
        <v>409</v>
      </c>
    </row>
    <row r="1342" spans="1:21" x14ac:dyDescent="0.35">
      <c r="A1342" t="s">
        <v>407</v>
      </c>
      <c r="B1342" t="s">
        <v>241</v>
      </c>
      <c r="C1342" t="str">
        <f>INDEX('GCAM Crosswalk'!M$5:M$36,MATCH(B1342,'GCAM Crosswalk'!L$5:L$36,0))</f>
        <v>European Union</v>
      </c>
      <c r="D1342" t="s">
        <v>257</v>
      </c>
      <c r="E1342" t="str">
        <f>INDEX('GCAM Crosswalk'!J$5:J$111,MATCH(D1342,'GCAM Crosswalk'!I$5:I$111,0))</f>
        <v>Transportation</v>
      </c>
      <c r="F1342" t="s">
        <v>411</v>
      </c>
      <c r="G1342">
        <v>0.28939429999999999</v>
      </c>
      <c r="H1342">
        <v>0.42796069999999897</v>
      </c>
      <c r="I1342">
        <v>0.51407020000000003</v>
      </c>
      <c r="J1342">
        <v>0.52741450000000001</v>
      </c>
      <c r="K1342">
        <v>0.64395171809999996</v>
      </c>
      <c r="L1342">
        <v>0.73303902213799998</v>
      </c>
      <c r="M1342">
        <v>0.78222381331400004</v>
      </c>
      <c r="N1342">
        <v>0.78419732824599997</v>
      </c>
      <c r="O1342">
        <v>0.75727166612599905</v>
      </c>
      <c r="P1342">
        <v>0.72827261617000005</v>
      </c>
      <c r="Q1342">
        <v>0.70111735173</v>
      </c>
      <c r="R1342">
        <v>0</v>
      </c>
      <c r="S1342">
        <v>0</v>
      </c>
      <c r="T1342">
        <v>0</v>
      </c>
      <c r="U1342" t="s">
        <v>409</v>
      </c>
    </row>
    <row r="1343" spans="1:21" x14ac:dyDescent="0.35">
      <c r="A1343" t="s">
        <v>407</v>
      </c>
      <c r="B1343" t="s">
        <v>241</v>
      </c>
      <c r="C1343" t="str">
        <f>INDEX('GCAM Crosswalk'!M$5:M$36,MATCH(B1343,'GCAM Crosswalk'!L$5:L$36,0))</f>
        <v>European Union</v>
      </c>
      <c r="D1343" t="s">
        <v>259</v>
      </c>
      <c r="E1343" t="str">
        <f>INDEX('GCAM Crosswalk'!J$5:J$111,MATCH(D1343,'GCAM Crosswalk'!I$5:I$111,0))</f>
        <v>Transportation</v>
      </c>
      <c r="F1343" t="s">
        <v>225</v>
      </c>
      <c r="G1343">
        <v>2.5766500000000001E-2</v>
      </c>
      <c r="H1343">
        <v>1.83772E-2</v>
      </c>
      <c r="I1343">
        <v>1.4896700000000001E-2</v>
      </c>
      <c r="J1343">
        <v>1.3575500000000001E-2</v>
      </c>
      <c r="K1343">
        <v>1.4048570999999999E-2</v>
      </c>
      <c r="L1343">
        <v>1.4746102000000001E-2</v>
      </c>
      <c r="M1343">
        <v>1.4767516E-2</v>
      </c>
      <c r="N1343">
        <v>1.4845552099999999E-2</v>
      </c>
      <c r="O1343">
        <v>1.49767499999999E-2</v>
      </c>
      <c r="P1343">
        <v>1.5260503E-2</v>
      </c>
      <c r="Q1343">
        <v>1.5797136E-2</v>
      </c>
      <c r="R1343">
        <v>0</v>
      </c>
      <c r="S1343">
        <v>0</v>
      </c>
      <c r="T1343">
        <v>0</v>
      </c>
      <c r="U1343" t="s">
        <v>409</v>
      </c>
    </row>
    <row r="1344" spans="1:21" x14ac:dyDescent="0.35">
      <c r="A1344" t="s">
        <v>407</v>
      </c>
      <c r="B1344" t="s">
        <v>241</v>
      </c>
      <c r="C1344" t="str">
        <f>INDEX('GCAM Crosswalk'!M$5:M$36,MATCH(B1344,'GCAM Crosswalk'!L$5:L$36,0))</f>
        <v>European Union</v>
      </c>
      <c r="D1344" t="s">
        <v>259</v>
      </c>
      <c r="E1344" t="str">
        <f>INDEX('GCAM Crosswalk'!J$5:J$111,MATCH(D1344,'GCAM Crosswalk'!I$5:I$111,0))</f>
        <v>Transportation</v>
      </c>
      <c r="F1344" t="s">
        <v>410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3">
        <v>2.77838E-5</v>
      </c>
      <c r="O1344" s="3">
        <v>8.6126100000000002E-5</v>
      </c>
      <c r="P1344" s="3">
        <v>2.52895E-4</v>
      </c>
      <c r="Q1344" s="3">
        <v>6.5145199999999996E-4</v>
      </c>
      <c r="R1344">
        <v>0</v>
      </c>
      <c r="S1344">
        <v>0</v>
      </c>
      <c r="T1344">
        <v>0</v>
      </c>
      <c r="U1344" t="s">
        <v>409</v>
      </c>
    </row>
    <row r="1345" spans="1:21" x14ac:dyDescent="0.35">
      <c r="A1345" t="s">
        <v>407</v>
      </c>
      <c r="B1345" t="s">
        <v>241</v>
      </c>
      <c r="C1345" t="str">
        <f>INDEX('GCAM Crosswalk'!M$5:M$36,MATCH(B1345,'GCAM Crosswalk'!L$5:L$36,0))</f>
        <v>European Union</v>
      </c>
      <c r="D1345" t="s">
        <v>259</v>
      </c>
      <c r="E1345" t="str">
        <f>INDEX('GCAM Crosswalk'!J$5:J$111,MATCH(D1345,'GCAM Crosswalk'!I$5:I$111,0))</f>
        <v>Transportation</v>
      </c>
      <c r="F1345" t="s">
        <v>411</v>
      </c>
      <c r="G1345">
        <v>2.43915E-2</v>
      </c>
      <c r="H1345">
        <v>2.7164799999999999E-2</v>
      </c>
      <c r="I1345">
        <v>3.0724599999999901E-2</v>
      </c>
      <c r="J1345">
        <v>3.1874100000000002E-2</v>
      </c>
      <c r="K1345">
        <v>3.7096299999999999E-2</v>
      </c>
      <c r="L1345">
        <v>4.1023900000000002E-2</v>
      </c>
      <c r="M1345">
        <v>4.2049900000000001E-2</v>
      </c>
      <c r="N1345">
        <v>4.1490899999999997E-2</v>
      </c>
      <c r="O1345">
        <v>4.1839299999999899E-2</v>
      </c>
      <c r="P1345">
        <v>4.15074E-2</v>
      </c>
      <c r="Q1345">
        <v>4.0301199999999898E-2</v>
      </c>
      <c r="R1345">
        <v>0</v>
      </c>
      <c r="S1345">
        <v>0</v>
      </c>
      <c r="T1345">
        <v>0</v>
      </c>
      <c r="U1345" t="s">
        <v>409</v>
      </c>
    </row>
    <row r="1346" spans="1:21" x14ac:dyDescent="0.35">
      <c r="A1346" t="s">
        <v>407</v>
      </c>
      <c r="B1346" t="s">
        <v>241</v>
      </c>
      <c r="C1346" t="str">
        <f>INDEX('GCAM Crosswalk'!M$5:M$36,MATCH(B1346,'GCAM Crosswalk'!L$5:L$36,0))</f>
        <v>European Union</v>
      </c>
      <c r="D1346" t="s">
        <v>261</v>
      </c>
      <c r="E1346" t="str">
        <f>INDEX('GCAM Crosswalk'!J$5:J$111,MATCH(D1346,'GCAM Crosswalk'!I$5:I$111,0))</f>
        <v>Transportation</v>
      </c>
      <c r="F1346" t="s">
        <v>225</v>
      </c>
      <c r="G1346">
        <v>0</v>
      </c>
      <c r="H1346">
        <v>0</v>
      </c>
      <c r="I1346">
        <v>0</v>
      </c>
      <c r="J1346">
        <v>0</v>
      </c>
      <c r="K1346">
        <v>1.12458E-2</v>
      </c>
      <c r="L1346">
        <v>1.903875E-2</v>
      </c>
      <c r="M1346">
        <v>2.4344850000000001E-2</v>
      </c>
      <c r="N1346">
        <v>2.4124699999999999E-2</v>
      </c>
      <c r="O1346">
        <v>2.3529950000000001E-2</v>
      </c>
      <c r="P1346">
        <v>2.3108259999999999E-2</v>
      </c>
      <c r="Q1346">
        <v>2.2669459999999999E-2</v>
      </c>
      <c r="R1346">
        <v>0</v>
      </c>
      <c r="S1346">
        <v>0</v>
      </c>
      <c r="T1346">
        <v>0</v>
      </c>
      <c r="U1346" t="s">
        <v>409</v>
      </c>
    </row>
    <row r="1347" spans="1:21" x14ac:dyDescent="0.35">
      <c r="A1347" t="s">
        <v>407</v>
      </c>
      <c r="B1347" t="s">
        <v>241</v>
      </c>
      <c r="C1347" t="str">
        <f>INDEX('GCAM Crosswalk'!M$5:M$36,MATCH(B1347,'GCAM Crosswalk'!L$5:L$36,0))</f>
        <v>European Union</v>
      </c>
      <c r="D1347" t="s">
        <v>261</v>
      </c>
      <c r="E1347" t="str">
        <f>INDEX('GCAM Crosswalk'!J$5:J$111,MATCH(D1347,'GCAM Crosswalk'!I$5:I$111,0))</f>
        <v>Transportation</v>
      </c>
      <c r="F1347" t="s">
        <v>408</v>
      </c>
      <c r="G1347" s="3">
        <v>2.4439200000000001E-4</v>
      </c>
      <c r="H1347">
        <v>1.70235E-3</v>
      </c>
      <c r="I1347">
        <v>3.6697000000000001E-3</v>
      </c>
      <c r="J1347">
        <v>6.41174E-3</v>
      </c>
      <c r="K1347">
        <v>7.2197199999999998E-3</v>
      </c>
      <c r="L1347">
        <v>7.8126299999999992E-3</v>
      </c>
      <c r="M1347">
        <v>6.20975E-3</v>
      </c>
      <c r="N1347">
        <v>5.8881599999999999E-3</v>
      </c>
      <c r="O1347">
        <v>5.7635399999999897E-3</v>
      </c>
      <c r="P1347">
        <v>5.6650199999999998E-3</v>
      </c>
      <c r="Q1347">
        <v>5.5640299999999898E-3</v>
      </c>
      <c r="R1347">
        <v>0</v>
      </c>
      <c r="S1347">
        <v>0</v>
      </c>
      <c r="T1347">
        <v>0</v>
      </c>
      <c r="U1347" t="s">
        <v>409</v>
      </c>
    </row>
    <row r="1348" spans="1:21" x14ac:dyDescent="0.35">
      <c r="A1348" t="s">
        <v>407</v>
      </c>
      <c r="B1348" t="s">
        <v>241</v>
      </c>
      <c r="C1348" t="str">
        <f>INDEX('GCAM Crosswalk'!M$5:M$36,MATCH(B1348,'GCAM Crosswalk'!L$5:L$36,0))</f>
        <v>European Union</v>
      </c>
      <c r="D1348" t="s">
        <v>261</v>
      </c>
      <c r="E1348" t="str">
        <f>INDEX('GCAM Crosswalk'!J$5:J$111,MATCH(D1348,'GCAM Crosswalk'!I$5:I$111,0))</f>
        <v>Transportation</v>
      </c>
      <c r="F1348" t="s">
        <v>410</v>
      </c>
      <c r="G1348">
        <v>0</v>
      </c>
      <c r="H1348">
        <v>0</v>
      </c>
      <c r="I1348">
        <v>0</v>
      </c>
      <c r="J1348">
        <v>0</v>
      </c>
      <c r="K1348">
        <v>0</v>
      </c>
      <c r="L1348" s="3">
        <v>3.8975100000000002E-6</v>
      </c>
      <c r="M1348" s="3">
        <v>1.9344759999999999E-5</v>
      </c>
      <c r="N1348" s="3">
        <v>6.1331939999999997E-5</v>
      </c>
      <c r="O1348" s="3">
        <v>1.1604686E-4</v>
      </c>
      <c r="P1348" s="3">
        <v>1.5551239999999901E-4</v>
      </c>
      <c r="Q1348" s="3">
        <v>1.7062229999999999E-4</v>
      </c>
      <c r="R1348">
        <v>0</v>
      </c>
      <c r="S1348">
        <v>0</v>
      </c>
      <c r="T1348">
        <v>0</v>
      </c>
      <c r="U1348" t="s">
        <v>409</v>
      </c>
    </row>
    <row r="1349" spans="1:21" x14ac:dyDescent="0.35">
      <c r="A1349" t="s">
        <v>407</v>
      </c>
      <c r="B1349" t="s">
        <v>241</v>
      </c>
      <c r="C1349" t="str">
        <f>INDEX('GCAM Crosswalk'!M$5:M$36,MATCH(B1349,'GCAM Crosswalk'!L$5:L$36,0))</f>
        <v>European Union</v>
      </c>
      <c r="D1349" t="s">
        <v>261</v>
      </c>
      <c r="E1349" t="str">
        <f>INDEX('GCAM Crosswalk'!J$5:J$111,MATCH(D1349,'GCAM Crosswalk'!I$5:I$111,0))</f>
        <v>Transportation</v>
      </c>
      <c r="F1349" t="s">
        <v>411</v>
      </c>
      <c r="G1349">
        <v>7.2086899999999995E-2</v>
      </c>
      <c r="H1349">
        <v>0.103036</v>
      </c>
      <c r="I1349">
        <v>0.12309100000000001</v>
      </c>
      <c r="J1349">
        <v>0.12647600000000001</v>
      </c>
      <c r="K1349">
        <v>0.15102843399999999</v>
      </c>
      <c r="L1349">
        <v>0.16368086630000001</v>
      </c>
      <c r="M1349">
        <v>0.1331094387</v>
      </c>
      <c r="N1349">
        <v>0.12521200099999999</v>
      </c>
      <c r="O1349">
        <v>0.12345107499999999</v>
      </c>
      <c r="P1349">
        <v>0.122692129</v>
      </c>
      <c r="Q1349">
        <v>0.122054379999999</v>
      </c>
      <c r="R1349">
        <v>0</v>
      </c>
      <c r="S1349">
        <v>0</v>
      </c>
      <c r="T1349">
        <v>0</v>
      </c>
      <c r="U1349" t="s">
        <v>409</v>
      </c>
    </row>
    <row r="1350" spans="1:21" x14ac:dyDescent="0.35">
      <c r="A1350" t="s">
        <v>407</v>
      </c>
      <c r="B1350" t="s">
        <v>241</v>
      </c>
      <c r="C1350" t="str">
        <f>INDEX('GCAM Crosswalk'!M$5:M$36,MATCH(B1350,'GCAM Crosswalk'!L$5:L$36,0))</f>
        <v>European Union</v>
      </c>
      <c r="D1350" t="s">
        <v>327</v>
      </c>
      <c r="E1350" t="str">
        <f>INDEX('GCAM Crosswalk'!J$5:J$111,MATCH(D1350,'GCAM Crosswalk'!I$5:I$111,0))</f>
        <v>Transportation</v>
      </c>
      <c r="F1350" t="s">
        <v>225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8.9228499999999995E-3</v>
      </c>
      <c r="M1350">
        <v>1.17105E-2</v>
      </c>
      <c r="N1350">
        <v>1.1594399999999999E-2</v>
      </c>
      <c r="O1350">
        <v>1.10781E-2</v>
      </c>
      <c r="P1350">
        <v>1.0496999999999999E-2</v>
      </c>
      <c r="Q1350">
        <v>9.8493399999999998E-3</v>
      </c>
      <c r="R1350">
        <v>0</v>
      </c>
      <c r="S1350">
        <v>0</v>
      </c>
      <c r="T1350">
        <v>0</v>
      </c>
      <c r="U1350" t="s">
        <v>409</v>
      </c>
    </row>
    <row r="1351" spans="1:21" x14ac:dyDescent="0.35">
      <c r="A1351" t="s">
        <v>407</v>
      </c>
      <c r="B1351" t="s">
        <v>241</v>
      </c>
      <c r="C1351" t="str">
        <f>INDEX('GCAM Crosswalk'!M$5:M$36,MATCH(B1351,'GCAM Crosswalk'!L$5:L$36,0))</f>
        <v>European Union</v>
      </c>
      <c r="D1351" t="s">
        <v>327</v>
      </c>
      <c r="E1351" t="str">
        <f>INDEX('GCAM Crosswalk'!J$5:J$111,MATCH(D1351,'GCAM Crosswalk'!I$5:I$111,0))</f>
        <v>Transportation</v>
      </c>
      <c r="F1351" t="s">
        <v>411</v>
      </c>
      <c r="G1351">
        <v>2.2767300000000001E-2</v>
      </c>
      <c r="H1351">
        <v>3.1520800000000002E-2</v>
      </c>
      <c r="I1351">
        <v>3.7467899999999998E-2</v>
      </c>
      <c r="J1351">
        <v>3.8581699999999997E-2</v>
      </c>
      <c r="K1351">
        <v>3.2539600000000002E-2</v>
      </c>
      <c r="L1351">
        <v>1.28232E-2</v>
      </c>
      <c r="M1351">
        <v>5.5904500000000003E-3</v>
      </c>
      <c r="N1351">
        <v>3.3651900000000001E-3</v>
      </c>
      <c r="O1351">
        <v>2.2593000000000001E-3</v>
      </c>
      <c r="P1351">
        <v>1.57507E-3</v>
      </c>
      <c r="Q1351">
        <v>1.1502299999999999E-3</v>
      </c>
      <c r="R1351">
        <v>0</v>
      </c>
      <c r="S1351">
        <v>0</v>
      </c>
      <c r="T1351">
        <v>0</v>
      </c>
      <c r="U1351" t="s">
        <v>409</v>
      </c>
    </row>
    <row r="1352" spans="1:21" x14ac:dyDescent="0.35">
      <c r="A1352" t="s">
        <v>407</v>
      </c>
      <c r="B1352" t="s">
        <v>241</v>
      </c>
      <c r="C1352" t="str">
        <f>INDEX('GCAM Crosswalk'!M$5:M$36,MATCH(B1352,'GCAM Crosswalk'!L$5:L$36,0))</f>
        <v>European Union</v>
      </c>
      <c r="D1352" t="s">
        <v>265</v>
      </c>
      <c r="E1352" t="str">
        <f>INDEX('GCAM Crosswalk'!J$5:J$111,MATCH(D1352,'GCAM Crosswalk'!I$5:I$111,0))</f>
        <v>Transportation</v>
      </c>
      <c r="F1352" t="s">
        <v>225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1.2510359E-2</v>
      </c>
      <c r="M1352">
        <v>7.2380294999999997E-2</v>
      </c>
      <c r="N1352">
        <v>0.129676874</v>
      </c>
      <c r="O1352">
        <v>0.17801690099999901</v>
      </c>
      <c r="P1352">
        <v>0.20085162030000001</v>
      </c>
      <c r="Q1352">
        <v>0.21578718299999999</v>
      </c>
      <c r="R1352">
        <v>0</v>
      </c>
      <c r="S1352">
        <v>0</v>
      </c>
      <c r="T1352">
        <v>0</v>
      </c>
      <c r="U1352" t="s">
        <v>409</v>
      </c>
    </row>
    <row r="1353" spans="1:21" x14ac:dyDescent="0.35">
      <c r="A1353" t="s">
        <v>407</v>
      </c>
      <c r="B1353" t="s">
        <v>241</v>
      </c>
      <c r="C1353" t="str">
        <f>INDEX('GCAM Crosswalk'!M$5:M$36,MATCH(B1353,'GCAM Crosswalk'!L$5:L$36,0))</f>
        <v>European Union</v>
      </c>
      <c r="D1353" t="s">
        <v>265</v>
      </c>
      <c r="E1353" t="str">
        <f>INDEX('GCAM Crosswalk'!J$5:J$111,MATCH(D1353,'GCAM Crosswalk'!I$5:I$111,0))</f>
        <v>Transportation</v>
      </c>
      <c r="F1353" t="s">
        <v>408</v>
      </c>
      <c r="G1353" s="3">
        <v>4.8593519999999901E-5</v>
      </c>
      <c r="H1353" s="3">
        <v>1.3898259999999999E-5</v>
      </c>
      <c r="I1353" s="3">
        <v>1.3898259999999999E-5</v>
      </c>
      <c r="J1353" s="3">
        <v>7.6290499999999997E-5</v>
      </c>
      <c r="K1353" s="3">
        <v>7.5012869999999999E-5</v>
      </c>
      <c r="L1353" s="3">
        <v>6.7647309999999898E-5</v>
      </c>
      <c r="M1353" s="3">
        <v>5.6740190000000002E-5</v>
      </c>
      <c r="N1353" s="3">
        <v>4.3742619999999897E-5</v>
      </c>
      <c r="O1353" s="3">
        <v>3.0692369E-5</v>
      </c>
      <c r="P1353" s="3">
        <v>2.3473731E-5</v>
      </c>
      <c r="Q1353" s="3">
        <v>1.76633209999999E-5</v>
      </c>
      <c r="R1353">
        <v>0</v>
      </c>
      <c r="S1353">
        <v>0</v>
      </c>
      <c r="T1353">
        <v>0</v>
      </c>
      <c r="U1353" t="s">
        <v>409</v>
      </c>
    </row>
    <row r="1354" spans="1:21" x14ac:dyDescent="0.35">
      <c r="A1354" t="s">
        <v>407</v>
      </c>
      <c r="B1354" t="s">
        <v>241</v>
      </c>
      <c r="C1354" t="str">
        <f>INDEX('GCAM Crosswalk'!M$5:M$36,MATCH(B1354,'GCAM Crosswalk'!L$5:L$36,0))</f>
        <v>European Union</v>
      </c>
      <c r="D1354" t="s">
        <v>265</v>
      </c>
      <c r="E1354" t="str">
        <f>INDEX('GCAM Crosswalk'!J$5:J$111,MATCH(D1354,'GCAM Crosswalk'!I$5:I$111,0))</f>
        <v>Transportation</v>
      </c>
      <c r="F1354" t="s">
        <v>410</v>
      </c>
      <c r="G1354">
        <v>0</v>
      </c>
      <c r="H1354">
        <v>0</v>
      </c>
      <c r="I1354">
        <v>0</v>
      </c>
      <c r="J1354">
        <v>0</v>
      </c>
      <c r="K1354">
        <v>0</v>
      </c>
      <c r="L1354" s="3">
        <v>3.2554018999999999E-6</v>
      </c>
      <c r="M1354" s="3">
        <v>3.6379489400000003E-5</v>
      </c>
      <c r="N1354" s="3">
        <v>5.49060067999999E-5</v>
      </c>
      <c r="O1354" s="3">
        <v>6.9185028799999897E-5</v>
      </c>
      <c r="P1354" s="3">
        <v>7.4517288700000001E-5</v>
      </c>
      <c r="Q1354" s="3">
        <v>7.8075184999999898E-5</v>
      </c>
      <c r="R1354">
        <v>0</v>
      </c>
      <c r="S1354">
        <v>0</v>
      </c>
      <c r="T1354">
        <v>0</v>
      </c>
      <c r="U1354" t="s">
        <v>409</v>
      </c>
    </row>
    <row r="1355" spans="1:21" x14ac:dyDescent="0.35">
      <c r="A1355" t="s">
        <v>407</v>
      </c>
      <c r="B1355" t="s">
        <v>241</v>
      </c>
      <c r="C1355" t="str">
        <f>INDEX('GCAM Crosswalk'!M$5:M$36,MATCH(B1355,'GCAM Crosswalk'!L$5:L$36,0))</f>
        <v>European Union</v>
      </c>
      <c r="D1355" t="s">
        <v>265</v>
      </c>
      <c r="E1355" t="str">
        <f>INDEX('GCAM Crosswalk'!J$5:J$111,MATCH(D1355,'GCAM Crosswalk'!I$5:I$111,0))</f>
        <v>Transportation</v>
      </c>
      <c r="F1355" t="s">
        <v>411</v>
      </c>
      <c r="G1355">
        <v>0.58089661000000004</v>
      </c>
      <c r="H1355">
        <v>0.84892761999999899</v>
      </c>
      <c r="I1355">
        <v>1.0164685899999999</v>
      </c>
      <c r="J1355">
        <v>1.0404579300000001</v>
      </c>
      <c r="K1355">
        <v>1.0275840140000001</v>
      </c>
      <c r="L1355">
        <v>0.94404504810000001</v>
      </c>
      <c r="M1355">
        <v>0.80462549790000004</v>
      </c>
      <c r="N1355">
        <v>0.62771908929999998</v>
      </c>
      <c r="O1355">
        <v>0.44456501496999901</v>
      </c>
      <c r="P1355">
        <v>0.34001894099999902</v>
      </c>
      <c r="Q1355">
        <v>0.25545744869999998</v>
      </c>
      <c r="R1355">
        <v>0</v>
      </c>
      <c r="S1355">
        <v>0</v>
      </c>
      <c r="T1355">
        <v>0</v>
      </c>
      <c r="U1355" t="s">
        <v>409</v>
      </c>
    </row>
    <row r="1356" spans="1:21" x14ac:dyDescent="0.35">
      <c r="A1356" t="s">
        <v>407</v>
      </c>
      <c r="B1356" t="s">
        <v>241</v>
      </c>
      <c r="C1356" t="str">
        <f>INDEX('GCAM Crosswalk'!M$5:M$36,MATCH(B1356,'GCAM Crosswalk'!L$5:L$36,0))</f>
        <v>European Union</v>
      </c>
      <c r="D1356" t="s">
        <v>267</v>
      </c>
      <c r="E1356" t="str">
        <f>INDEX('GCAM Crosswalk'!J$5:J$111,MATCH(D1356,'GCAM Crosswalk'!I$5:I$111,0))</f>
        <v>International Shipping</v>
      </c>
      <c r="F1356" t="s">
        <v>225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3">
        <v>1.43407E-6</v>
      </c>
      <c r="O1356" s="3">
        <v>4.1661599999999998E-6</v>
      </c>
      <c r="P1356" s="3">
        <v>1.2834799999999999E-5</v>
      </c>
      <c r="Q1356" s="3">
        <v>3.19141E-5</v>
      </c>
      <c r="R1356">
        <v>0</v>
      </c>
      <c r="S1356">
        <v>0</v>
      </c>
      <c r="T1356">
        <v>0</v>
      </c>
      <c r="U1356" t="s">
        <v>409</v>
      </c>
    </row>
    <row r="1357" spans="1:21" x14ac:dyDescent="0.35">
      <c r="A1357" t="s">
        <v>407</v>
      </c>
      <c r="B1357" t="s">
        <v>241</v>
      </c>
      <c r="C1357" t="str">
        <f>INDEX('GCAM Crosswalk'!M$5:M$36,MATCH(B1357,'GCAM Crosswalk'!L$5:L$36,0))</f>
        <v>European Union</v>
      </c>
      <c r="D1357" t="s">
        <v>267</v>
      </c>
      <c r="E1357" t="str">
        <f>INDEX('GCAM Crosswalk'!J$5:J$111,MATCH(D1357,'GCAM Crosswalk'!I$5:I$111,0))</f>
        <v>International Shipping</v>
      </c>
      <c r="F1357" t="s">
        <v>410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3">
        <v>1.9615399999999999E-5</v>
      </c>
      <c r="O1357" s="3">
        <v>7.2285400000000004E-5</v>
      </c>
      <c r="P1357" s="3">
        <v>2.8300999999999999E-4</v>
      </c>
      <c r="Q1357" s="3">
        <v>8.9389000000000005E-4</v>
      </c>
      <c r="R1357">
        <v>0</v>
      </c>
      <c r="S1357">
        <v>0</v>
      </c>
      <c r="T1357">
        <v>0</v>
      </c>
      <c r="U1357" t="s">
        <v>409</v>
      </c>
    </row>
    <row r="1358" spans="1:21" x14ac:dyDescent="0.35">
      <c r="A1358" t="s">
        <v>407</v>
      </c>
      <c r="B1358" t="s">
        <v>241</v>
      </c>
      <c r="C1358" t="str">
        <f>INDEX('GCAM Crosswalk'!M$5:M$36,MATCH(B1358,'GCAM Crosswalk'!L$5:L$36,0))</f>
        <v>European Union</v>
      </c>
      <c r="D1358" t="s">
        <v>267</v>
      </c>
      <c r="E1358" t="str">
        <f>INDEX('GCAM Crosswalk'!J$5:J$111,MATCH(D1358,'GCAM Crosswalk'!I$5:I$111,0))</f>
        <v>International Shipping</v>
      </c>
      <c r="F1358" t="s">
        <v>411</v>
      </c>
      <c r="G1358">
        <v>3.3831800000000002E-2</v>
      </c>
      <c r="H1358">
        <v>6.4566799999999994E-2</v>
      </c>
      <c r="I1358">
        <v>0.13753299999999999</v>
      </c>
      <c r="J1358">
        <v>0.13431100000000001</v>
      </c>
      <c r="K1358">
        <v>0.14411076</v>
      </c>
      <c r="L1358">
        <v>0.1491528</v>
      </c>
      <c r="M1358">
        <v>0.14828839999999999</v>
      </c>
      <c r="N1358">
        <v>0.14789839999999899</v>
      </c>
      <c r="O1358">
        <v>0.14790059999999999</v>
      </c>
      <c r="P1358">
        <v>0.14875159999999901</v>
      </c>
      <c r="Q1358">
        <v>0.14944779999999999</v>
      </c>
      <c r="R1358">
        <v>0</v>
      </c>
      <c r="S1358">
        <v>0</v>
      </c>
      <c r="T1358">
        <v>0</v>
      </c>
      <c r="U1358" t="s">
        <v>409</v>
      </c>
    </row>
    <row r="1359" spans="1:21" x14ac:dyDescent="0.35">
      <c r="A1359" t="s">
        <v>407</v>
      </c>
      <c r="B1359" t="s">
        <v>245</v>
      </c>
      <c r="C1359" t="str">
        <f>INDEX('GCAM Crosswalk'!M$5:M$36,MATCH(B1359,'GCAM Crosswalk'!L$5:L$36,0))</f>
        <v>European Union</v>
      </c>
      <c r="D1359" t="s">
        <v>291</v>
      </c>
      <c r="E1359" t="str">
        <f>INDEX('GCAM Crosswalk'!J$5:J$111,MATCH(D1359,'GCAM Crosswalk'!I$5:I$111,0))</f>
        <v>Industry</v>
      </c>
      <c r="F1359" t="s">
        <v>408</v>
      </c>
      <c r="G1359">
        <v>0.36149500000000001</v>
      </c>
      <c r="H1359">
        <v>0.26361600000000002</v>
      </c>
      <c r="I1359">
        <v>0.23863999999999999</v>
      </c>
      <c r="J1359">
        <v>0.22858600000000001</v>
      </c>
      <c r="K1359">
        <v>0.24295140000000001</v>
      </c>
      <c r="L1359">
        <v>0.29023746499999997</v>
      </c>
      <c r="M1359">
        <v>0.31084033500000002</v>
      </c>
      <c r="N1359">
        <v>0.319481658</v>
      </c>
      <c r="O1359">
        <v>0.31548941899999999</v>
      </c>
      <c r="P1359">
        <v>0.31595747099999999</v>
      </c>
      <c r="Q1359">
        <v>0.31223002509999997</v>
      </c>
      <c r="R1359">
        <v>0</v>
      </c>
      <c r="S1359">
        <v>0</v>
      </c>
      <c r="T1359">
        <v>0</v>
      </c>
      <c r="U1359" t="s">
        <v>409</v>
      </c>
    </row>
    <row r="1360" spans="1:21" x14ac:dyDescent="0.35">
      <c r="A1360" t="s">
        <v>407</v>
      </c>
      <c r="B1360" t="s">
        <v>245</v>
      </c>
      <c r="C1360" t="str">
        <f>INDEX('GCAM Crosswalk'!M$5:M$36,MATCH(B1360,'GCAM Crosswalk'!L$5:L$36,0))</f>
        <v>European Union</v>
      </c>
      <c r="D1360" t="s">
        <v>291</v>
      </c>
      <c r="E1360" t="str">
        <f>INDEX('GCAM Crosswalk'!J$5:J$111,MATCH(D1360,'GCAM Crosswalk'!I$5:I$111,0))</f>
        <v>Industry</v>
      </c>
      <c r="F1360" t="s">
        <v>410</v>
      </c>
      <c r="G1360">
        <v>0</v>
      </c>
      <c r="H1360">
        <v>0</v>
      </c>
      <c r="I1360">
        <v>0</v>
      </c>
      <c r="J1360">
        <v>0</v>
      </c>
      <c r="K1360">
        <v>0</v>
      </c>
      <c r="L1360" s="3">
        <v>9.8997600000000005E-4</v>
      </c>
      <c r="M1360">
        <v>5.0936769999999996E-3</v>
      </c>
      <c r="N1360">
        <v>1.53378129999999E-2</v>
      </c>
      <c r="O1360">
        <v>2.8849020999999999E-2</v>
      </c>
      <c r="P1360">
        <v>4.1207018999999998E-2</v>
      </c>
      <c r="Q1360">
        <v>5.2576382999999997E-2</v>
      </c>
      <c r="R1360">
        <v>0</v>
      </c>
      <c r="S1360">
        <v>0</v>
      </c>
      <c r="T1360">
        <v>0</v>
      </c>
      <c r="U1360" t="s">
        <v>409</v>
      </c>
    </row>
    <row r="1361" spans="1:21" x14ac:dyDescent="0.35">
      <c r="A1361" t="s">
        <v>407</v>
      </c>
      <c r="B1361" t="s">
        <v>245</v>
      </c>
      <c r="C1361" t="str">
        <f>INDEX('GCAM Crosswalk'!M$5:M$36,MATCH(B1361,'GCAM Crosswalk'!L$5:L$36,0))</f>
        <v>European Union</v>
      </c>
      <c r="D1361" t="s">
        <v>291</v>
      </c>
      <c r="E1361" t="str">
        <f>INDEX('GCAM Crosswalk'!J$5:J$111,MATCH(D1361,'GCAM Crosswalk'!I$5:I$111,0))</f>
        <v>Industry</v>
      </c>
      <c r="F1361" t="s">
        <v>411</v>
      </c>
      <c r="G1361">
        <v>4.1313700000000002E-2</v>
      </c>
      <c r="H1361">
        <v>3.0127500000000002E-2</v>
      </c>
      <c r="I1361">
        <v>2.7273200000000001E-2</v>
      </c>
      <c r="J1361">
        <v>2.6124100000000001E-2</v>
      </c>
      <c r="K1361">
        <v>2.6570469999999999E-2</v>
      </c>
      <c r="L1361">
        <v>2.9081039999999999E-2</v>
      </c>
      <c r="M1361">
        <v>2.6907609999999998E-2</v>
      </c>
      <c r="N1361">
        <v>1.8481830000000001E-2</v>
      </c>
      <c r="O1361">
        <v>9.4462000000000001E-3</v>
      </c>
      <c r="P1361">
        <v>4.3146950000000003E-3</v>
      </c>
      <c r="Q1361">
        <v>1.6865915E-3</v>
      </c>
      <c r="R1361">
        <v>0</v>
      </c>
      <c r="S1361">
        <v>0</v>
      </c>
      <c r="T1361">
        <v>0</v>
      </c>
      <c r="U1361" t="s">
        <v>409</v>
      </c>
    </row>
    <row r="1362" spans="1:21" x14ac:dyDescent="0.35">
      <c r="A1362" t="s">
        <v>407</v>
      </c>
      <c r="B1362" t="s">
        <v>245</v>
      </c>
      <c r="C1362" t="str">
        <f>INDEX('GCAM Crosswalk'!M$5:M$36,MATCH(B1362,'GCAM Crosswalk'!L$5:L$36,0))</f>
        <v>European Union</v>
      </c>
      <c r="D1362" t="s">
        <v>349</v>
      </c>
      <c r="E1362" t="str">
        <f>INDEX('GCAM Crosswalk'!J$5:J$111,MATCH(D1362,'GCAM Crosswalk'!I$5:I$111,0))</f>
        <v>Agriculture</v>
      </c>
      <c r="F1362" t="s">
        <v>318</v>
      </c>
      <c r="G1362">
        <v>3.1855899999999999E-2</v>
      </c>
      <c r="H1362">
        <v>3.2776399999999997E-2</v>
      </c>
      <c r="I1362">
        <v>4.5166900000000003E-2</v>
      </c>
      <c r="J1362">
        <v>4.2571600000000001E-2</v>
      </c>
      <c r="K1362">
        <v>4.303862E-2</v>
      </c>
      <c r="L1362">
        <v>5.5780370000000003E-2</v>
      </c>
      <c r="M1362">
        <v>6.6386759999999906E-2</v>
      </c>
      <c r="N1362">
        <v>7.1346549999999995E-2</v>
      </c>
      <c r="O1362">
        <v>6.9041240000000004E-2</v>
      </c>
      <c r="P1362">
        <v>6.2273019999999998E-2</v>
      </c>
      <c r="Q1362">
        <v>5.55907E-2</v>
      </c>
      <c r="R1362">
        <v>0</v>
      </c>
      <c r="S1362">
        <v>0</v>
      </c>
      <c r="T1362">
        <v>0</v>
      </c>
      <c r="U1362" t="s">
        <v>409</v>
      </c>
    </row>
    <row r="1363" spans="1:21" x14ac:dyDescent="0.35">
      <c r="A1363" t="s">
        <v>407</v>
      </c>
      <c r="B1363" t="s">
        <v>245</v>
      </c>
      <c r="C1363" t="str">
        <f>INDEX('GCAM Crosswalk'!M$5:M$36,MATCH(B1363,'GCAM Crosswalk'!L$5:L$36,0))</f>
        <v>European Union</v>
      </c>
      <c r="D1363" t="s">
        <v>349</v>
      </c>
      <c r="E1363" t="str">
        <f>INDEX('GCAM Crosswalk'!J$5:J$111,MATCH(D1363,'GCAM Crosswalk'!I$5:I$111,0))</f>
        <v>Agriculture</v>
      </c>
      <c r="F1363" t="s">
        <v>339</v>
      </c>
      <c r="G1363">
        <v>8.7069000000000001E-3</v>
      </c>
      <c r="H1363">
        <v>4.6883000000000003E-3</v>
      </c>
      <c r="I1363">
        <v>4.2278999999999997E-3</v>
      </c>
      <c r="J1363">
        <v>3.1394999999999999E-3</v>
      </c>
      <c r="K1363">
        <v>3.1940060000000001E-3</v>
      </c>
      <c r="L1363">
        <v>3.0426149999999998E-3</v>
      </c>
      <c r="M1363">
        <v>2.763569E-3</v>
      </c>
      <c r="N1363">
        <v>2.562726E-3</v>
      </c>
      <c r="O1363">
        <v>2.5419449999999999E-3</v>
      </c>
      <c r="P1363">
        <v>2.499135E-3</v>
      </c>
      <c r="Q1363">
        <v>2.462508E-3</v>
      </c>
      <c r="R1363">
        <v>0</v>
      </c>
      <c r="S1363">
        <v>0</v>
      </c>
      <c r="T1363">
        <v>0</v>
      </c>
      <c r="U1363" t="s">
        <v>409</v>
      </c>
    </row>
    <row r="1364" spans="1:21" x14ac:dyDescent="0.35">
      <c r="A1364" t="s">
        <v>407</v>
      </c>
      <c r="B1364" t="s">
        <v>245</v>
      </c>
      <c r="C1364" t="str">
        <f>INDEX('GCAM Crosswalk'!M$5:M$36,MATCH(B1364,'GCAM Crosswalk'!L$5:L$36,0))</f>
        <v>European Union</v>
      </c>
      <c r="D1364" t="s">
        <v>349</v>
      </c>
      <c r="E1364" t="str">
        <f>INDEX('GCAM Crosswalk'!J$5:J$111,MATCH(D1364,'GCAM Crosswalk'!I$5:I$111,0))</f>
        <v>Agriculture</v>
      </c>
      <c r="F1364" t="s">
        <v>225</v>
      </c>
      <c r="G1364">
        <v>8.5982299999999998E-2</v>
      </c>
      <c r="H1364">
        <v>0.137653</v>
      </c>
      <c r="I1364">
        <v>0.13789199999999999</v>
      </c>
      <c r="J1364">
        <v>0.15451200000000001</v>
      </c>
      <c r="K1364">
        <v>0.1551129</v>
      </c>
      <c r="L1364">
        <v>0.16272865</v>
      </c>
      <c r="M1364">
        <v>0.18091579199999999</v>
      </c>
      <c r="N1364">
        <v>0.198315399999999</v>
      </c>
      <c r="O1364">
        <v>0.207602537</v>
      </c>
      <c r="P1364">
        <v>0.22289012999999899</v>
      </c>
      <c r="Q1364">
        <v>0.23828911999999999</v>
      </c>
      <c r="R1364">
        <v>0</v>
      </c>
      <c r="S1364">
        <v>0</v>
      </c>
      <c r="T1364">
        <v>0</v>
      </c>
      <c r="U1364" t="s">
        <v>409</v>
      </c>
    </row>
    <row r="1365" spans="1:21" x14ac:dyDescent="0.35">
      <c r="A1365" t="s">
        <v>407</v>
      </c>
      <c r="B1365" t="s">
        <v>245</v>
      </c>
      <c r="C1365" t="str">
        <f>INDEX('GCAM Crosswalk'!M$5:M$36,MATCH(B1365,'GCAM Crosswalk'!L$5:L$36,0))</f>
        <v>European Union</v>
      </c>
      <c r="D1365" t="s">
        <v>349</v>
      </c>
      <c r="E1365" t="str">
        <f>INDEX('GCAM Crosswalk'!J$5:J$111,MATCH(D1365,'GCAM Crosswalk'!I$5:I$111,0))</f>
        <v>Agriculture</v>
      </c>
      <c r="F1365" t="s">
        <v>408</v>
      </c>
      <c r="G1365">
        <v>0.14835200000000001</v>
      </c>
      <c r="H1365">
        <v>0.164133</v>
      </c>
      <c r="I1365">
        <v>0.15735199999999999</v>
      </c>
      <c r="J1365">
        <v>0.13072900000000001</v>
      </c>
      <c r="K1365">
        <v>0.13407189999999999</v>
      </c>
      <c r="L1365">
        <v>0.1202201</v>
      </c>
      <c r="M1365">
        <v>0.10245609999999999</v>
      </c>
      <c r="N1365">
        <v>8.9376109999999995E-2</v>
      </c>
      <c r="O1365">
        <v>8.5435349999999993E-2</v>
      </c>
      <c r="P1365">
        <v>8.2635520000000004E-2</v>
      </c>
      <c r="Q1365">
        <v>7.9001849999999998E-2</v>
      </c>
      <c r="R1365">
        <v>0</v>
      </c>
      <c r="S1365">
        <v>0</v>
      </c>
      <c r="T1365">
        <v>0</v>
      </c>
      <c r="U1365" t="s">
        <v>409</v>
      </c>
    </row>
    <row r="1366" spans="1:21" x14ac:dyDescent="0.35">
      <c r="A1366" t="s">
        <v>407</v>
      </c>
      <c r="B1366" t="s">
        <v>245</v>
      </c>
      <c r="C1366" t="str">
        <f>INDEX('GCAM Crosswalk'!M$5:M$36,MATCH(B1366,'GCAM Crosswalk'!L$5:L$36,0))</f>
        <v>European Union</v>
      </c>
      <c r="D1366" t="s">
        <v>349</v>
      </c>
      <c r="E1366" t="str">
        <f>INDEX('GCAM Crosswalk'!J$5:J$111,MATCH(D1366,'GCAM Crosswalk'!I$5:I$111,0))</f>
        <v>Agriculture</v>
      </c>
      <c r="F1366" t="s">
        <v>410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2.2474999999999999E-3</v>
      </c>
      <c r="M1366">
        <v>8.25387E-3</v>
      </c>
      <c r="N1366">
        <v>1.5693430000000001E-2</v>
      </c>
      <c r="O1366">
        <v>2.1052090999999998E-2</v>
      </c>
      <c r="P1366">
        <v>2.6462670000000001E-2</v>
      </c>
      <c r="Q1366">
        <v>3.003014E-2</v>
      </c>
      <c r="R1366">
        <v>0</v>
      </c>
      <c r="S1366">
        <v>0</v>
      </c>
      <c r="T1366">
        <v>0</v>
      </c>
      <c r="U1366" t="s">
        <v>409</v>
      </c>
    </row>
    <row r="1367" spans="1:21" x14ac:dyDescent="0.35">
      <c r="A1367" t="s">
        <v>407</v>
      </c>
      <c r="B1367" t="s">
        <v>245</v>
      </c>
      <c r="C1367" t="str">
        <f>INDEX('GCAM Crosswalk'!M$5:M$36,MATCH(B1367,'GCAM Crosswalk'!L$5:L$36,0))</f>
        <v>European Union</v>
      </c>
      <c r="D1367" t="s">
        <v>349</v>
      </c>
      <c r="E1367" t="str">
        <f>INDEX('GCAM Crosswalk'!J$5:J$111,MATCH(D1367,'GCAM Crosswalk'!I$5:I$111,0))</f>
        <v>Agriculture</v>
      </c>
      <c r="F1367" t="s">
        <v>411</v>
      </c>
      <c r="G1367">
        <v>0.59205099999999999</v>
      </c>
      <c r="H1367">
        <v>0.51004099999999997</v>
      </c>
      <c r="I1367">
        <v>0.43196129999999999</v>
      </c>
      <c r="J1367">
        <v>0.3887776</v>
      </c>
      <c r="K1367">
        <v>0.39328819999999998</v>
      </c>
      <c r="L1367">
        <v>0.37899459999999902</v>
      </c>
      <c r="M1367">
        <v>0.34760507000000002</v>
      </c>
      <c r="N1367">
        <v>0.31258535999999998</v>
      </c>
      <c r="O1367">
        <v>0.28583691999999999</v>
      </c>
      <c r="P1367">
        <v>0.25201298999999999</v>
      </c>
      <c r="Q1367">
        <v>0.21930032999999999</v>
      </c>
      <c r="R1367">
        <v>0</v>
      </c>
      <c r="S1367">
        <v>0</v>
      </c>
      <c r="T1367">
        <v>0</v>
      </c>
      <c r="U1367" t="s">
        <v>409</v>
      </c>
    </row>
    <row r="1368" spans="1:21" x14ac:dyDescent="0.35">
      <c r="A1368" t="s">
        <v>407</v>
      </c>
      <c r="B1368" t="s">
        <v>245</v>
      </c>
      <c r="C1368" t="str">
        <f>INDEX('GCAM Crosswalk'!M$5:M$36,MATCH(B1368,'GCAM Crosswalk'!L$5:L$36,0))</f>
        <v>European Union</v>
      </c>
      <c r="D1368" t="s">
        <v>363</v>
      </c>
      <c r="E1368" t="str">
        <f>INDEX('GCAM Crosswalk'!J$5:J$111,MATCH(D1368,'GCAM Crosswalk'!I$5:I$111,0))</f>
        <v>Industry</v>
      </c>
      <c r="F1368" t="s">
        <v>318</v>
      </c>
      <c r="G1368" s="3">
        <v>4.10572E-4</v>
      </c>
      <c r="H1368" s="3">
        <v>1.40283E-4</v>
      </c>
      <c r="I1368">
        <v>6.5434400000000002E-3</v>
      </c>
      <c r="J1368" s="3">
        <v>3.9094000000000002E-5</v>
      </c>
      <c r="K1368" s="3">
        <v>4.9207499999999999E-5</v>
      </c>
      <c r="L1368" s="3">
        <v>4.9026809999999997E-5</v>
      </c>
      <c r="M1368" s="3">
        <v>4.83684799999999E-5</v>
      </c>
      <c r="N1368" s="3">
        <v>4.7404200000000003E-5</v>
      </c>
      <c r="O1368" s="3">
        <v>4.619209E-5</v>
      </c>
      <c r="P1368" s="3">
        <v>4.4795383999999998E-5</v>
      </c>
      <c r="Q1368" s="3">
        <v>4.3094598E-5</v>
      </c>
      <c r="R1368">
        <v>0</v>
      </c>
      <c r="S1368">
        <v>0</v>
      </c>
      <c r="T1368">
        <v>0</v>
      </c>
      <c r="U1368" t="s">
        <v>409</v>
      </c>
    </row>
    <row r="1369" spans="1:21" x14ac:dyDescent="0.35">
      <c r="A1369" t="s">
        <v>407</v>
      </c>
      <c r="B1369" t="s">
        <v>245</v>
      </c>
      <c r="C1369" t="str">
        <f>INDEX('GCAM Crosswalk'!M$5:M$36,MATCH(B1369,'GCAM Crosswalk'!L$5:L$36,0))</f>
        <v>European Union</v>
      </c>
      <c r="D1369" t="s">
        <v>363</v>
      </c>
      <c r="E1369" t="str">
        <f>INDEX('GCAM Crosswalk'!J$5:J$111,MATCH(D1369,'GCAM Crosswalk'!I$5:I$111,0))</f>
        <v>Industry</v>
      </c>
      <c r="F1369" t="s">
        <v>339</v>
      </c>
      <c r="G1369">
        <v>0</v>
      </c>
      <c r="H1369">
        <v>0</v>
      </c>
      <c r="I1369" s="3">
        <v>5.3093600000000001E-6</v>
      </c>
      <c r="J1369">
        <v>3.4046800000000002E-3</v>
      </c>
      <c r="K1369">
        <v>4.2854339999999899E-3</v>
      </c>
      <c r="L1369">
        <v>4.2696890000000001E-3</v>
      </c>
      <c r="M1369">
        <v>4.2123680000000002E-3</v>
      </c>
      <c r="N1369">
        <v>4.12853E-3</v>
      </c>
      <c r="O1369">
        <v>4.0233138999999996E-3</v>
      </c>
      <c r="P1369">
        <v>3.9019653E-3</v>
      </c>
      <c r="Q1369">
        <v>3.7540414000000002E-3</v>
      </c>
      <c r="R1369">
        <v>0</v>
      </c>
      <c r="S1369">
        <v>0</v>
      </c>
      <c r="T1369">
        <v>0</v>
      </c>
      <c r="U1369" t="s">
        <v>409</v>
      </c>
    </row>
    <row r="1370" spans="1:21" x14ac:dyDescent="0.35">
      <c r="A1370" t="s">
        <v>407</v>
      </c>
      <c r="B1370" t="s">
        <v>245</v>
      </c>
      <c r="C1370" t="str">
        <f>INDEX('GCAM Crosswalk'!M$5:M$36,MATCH(B1370,'GCAM Crosswalk'!L$5:L$36,0))</f>
        <v>European Union</v>
      </c>
      <c r="D1370" t="s">
        <v>363</v>
      </c>
      <c r="E1370" t="str">
        <f>INDEX('GCAM Crosswalk'!J$5:J$111,MATCH(D1370,'GCAM Crosswalk'!I$5:I$111,0))</f>
        <v>Industry</v>
      </c>
      <c r="F1370" t="s">
        <v>408</v>
      </c>
      <c r="G1370">
        <v>3.3063699999999999E-3</v>
      </c>
      <c r="H1370">
        <v>1.1047699999999999E-3</v>
      </c>
      <c r="I1370">
        <v>1.16214E-2</v>
      </c>
      <c r="J1370">
        <v>1.4589599999999999E-2</v>
      </c>
      <c r="K1370">
        <v>1.8366325579680001E-2</v>
      </c>
      <c r="L1370">
        <v>1.8293992475180001E-2</v>
      </c>
      <c r="M1370">
        <v>1.8030137782049999E-2</v>
      </c>
      <c r="N1370">
        <v>1.76133006224399E-2</v>
      </c>
      <c r="O1370">
        <v>1.707785524249E-2</v>
      </c>
      <c r="P1370">
        <v>1.6511306860493E-2</v>
      </c>
      <c r="Q1370">
        <v>1.5856204744484001E-2</v>
      </c>
      <c r="R1370">
        <v>0</v>
      </c>
      <c r="S1370">
        <v>0</v>
      </c>
      <c r="T1370">
        <v>0</v>
      </c>
      <c r="U1370" t="s">
        <v>409</v>
      </c>
    </row>
    <row r="1371" spans="1:21" x14ac:dyDescent="0.35">
      <c r="A1371" t="s">
        <v>407</v>
      </c>
      <c r="B1371" t="s">
        <v>245</v>
      </c>
      <c r="C1371" t="str">
        <f>INDEX('GCAM Crosswalk'!M$5:M$36,MATCH(B1371,'GCAM Crosswalk'!L$5:L$36,0))</f>
        <v>European Union</v>
      </c>
      <c r="D1371" t="s">
        <v>363</v>
      </c>
      <c r="E1371" t="str">
        <f>INDEX('GCAM Crosswalk'!J$5:J$111,MATCH(D1371,'GCAM Crosswalk'!I$5:I$111,0))</f>
        <v>Industry</v>
      </c>
      <c r="F1371" t="s">
        <v>411</v>
      </c>
      <c r="G1371">
        <v>2.2219900000000001E-2</v>
      </c>
      <c r="H1371">
        <v>1.4221599999999999E-2</v>
      </c>
      <c r="I1371">
        <v>5.0983900000000004E-3</v>
      </c>
      <c r="J1371" s="3">
        <v>3.2694999999999998E-5</v>
      </c>
      <c r="K1371" s="3">
        <v>4.1153060000000001E-5</v>
      </c>
      <c r="L1371" s="3">
        <v>4.100184E-5</v>
      </c>
      <c r="M1371" s="3">
        <v>4.0450982874000003E-5</v>
      </c>
      <c r="N1371" s="3">
        <v>3.9643514594E-5</v>
      </c>
      <c r="O1371" s="3">
        <v>3.8628657640000003E-5</v>
      </c>
      <c r="P1371" s="3">
        <v>3.7459578209999901E-5</v>
      </c>
      <c r="Q1371" s="3">
        <v>3.6037033217E-5</v>
      </c>
      <c r="R1371">
        <v>0</v>
      </c>
      <c r="S1371">
        <v>0</v>
      </c>
      <c r="T1371">
        <v>0</v>
      </c>
      <c r="U1371" t="s">
        <v>409</v>
      </c>
    </row>
    <row r="1372" spans="1:21" x14ac:dyDescent="0.35">
      <c r="A1372" t="s">
        <v>407</v>
      </c>
      <c r="B1372" t="s">
        <v>245</v>
      </c>
      <c r="C1372" t="str">
        <f>INDEX('GCAM Crosswalk'!M$5:M$36,MATCH(B1372,'GCAM Crosswalk'!L$5:L$36,0))</f>
        <v>European Union</v>
      </c>
      <c r="D1372" t="s">
        <v>369</v>
      </c>
      <c r="E1372" t="str">
        <f>INDEX('GCAM Crosswalk'!J$5:J$111,MATCH(D1372,'GCAM Crosswalk'!I$5:I$111,0))</f>
        <v>Industry</v>
      </c>
      <c r="F1372" t="s">
        <v>225</v>
      </c>
      <c r="G1372">
        <v>0.13752900000000001</v>
      </c>
      <c r="H1372">
        <v>0.13777400000000001</v>
      </c>
      <c r="I1372">
        <v>0.108129</v>
      </c>
      <c r="J1372">
        <v>9.4958500000000001E-2</v>
      </c>
      <c r="K1372">
        <v>0.1195283</v>
      </c>
      <c r="L1372">
        <v>0.11908131999999901</v>
      </c>
      <c r="M1372">
        <v>0.11745393</v>
      </c>
      <c r="N1372">
        <v>0.11502341000000001</v>
      </c>
      <c r="O1372">
        <v>0.11195107999999999</v>
      </c>
      <c r="P1372">
        <v>0.10848826</v>
      </c>
      <c r="Q1372">
        <v>0.104326422</v>
      </c>
      <c r="R1372">
        <v>0</v>
      </c>
      <c r="S1372">
        <v>0</v>
      </c>
      <c r="T1372">
        <v>0</v>
      </c>
      <c r="U1372" t="s">
        <v>409</v>
      </c>
    </row>
    <row r="1373" spans="1:21" x14ac:dyDescent="0.35">
      <c r="A1373" t="s">
        <v>407</v>
      </c>
      <c r="B1373" t="s">
        <v>245</v>
      </c>
      <c r="C1373" t="str">
        <f>INDEX('GCAM Crosswalk'!M$5:M$36,MATCH(B1373,'GCAM Crosswalk'!L$5:L$36,0))</f>
        <v>European Union</v>
      </c>
      <c r="D1373" t="s">
        <v>269</v>
      </c>
      <c r="E1373" t="str">
        <f>INDEX('GCAM Crosswalk'!J$5:J$111,MATCH(D1373,'GCAM Crosswalk'!I$5:I$111,0))</f>
        <v>Industry</v>
      </c>
      <c r="F1373" t="s">
        <v>225</v>
      </c>
      <c r="G1373">
        <v>0.10020999999999999</v>
      </c>
      <c r="H1373">
        <v>9.6514699999999995E-2</v>
      </c>
      <c r="I1373">
        <v>8.5545399999999994E-2</v>
      </c>
      <c r="J1373">
        <v>8.5545399999999994E-2</v>
      </c>
      <c r="K1373">
        <v>7.9574300000000001E-2</v>
      </c>
      <c r="L1373">
        <v>8.2607379999999994E-2</v>
      </c>
      <c r="M1373">
        <v>8.6192389999999994E-2</v>
      </c>
      <c r="N1373">
        <v>9.4110470000000002E-2</v>
      </c>
      <c r="O1373">
        <v>0.101478973</v>
      </c>
      <c r="P1373">
        <v>0.104198868</v>
      </c>
      <c r="Q1373">
        <v>0.103980234</v>
      </c>
      <c r="R1373">
        <v>0</v>
      </c>
      <c r="S1373">
        <v>0</v>
      </c>
      <c r="T1373">
        <v>0</v>
      </c>
      <c r="U1373" t="s">
        <v>409</v>
      </c>
    </row>
    <row r="1374" spans="1:21" x14ac:dyDescent="0.35">
      <c r="A1374" t="s">
        <v>407</v>
      </c>
      <c r="B1374" t="s">
        <v>245</v>
      </c>
      <c r="C1374" t="str">
        <f>INDEX('GCAM Crosswalk'!M$5:M$36,MATCH(B1374,'GCAM Crosswalk'!L$5:L$36,0))</f>
        <v>European Union</v>
      </c>
      <c r="D1374" t="s">
        <v>364</v>
      </c>
      <c r="E1374" t="str">
        <f>INDEX('GCAM Crosswalk'!J$5:J$111,MATCH(D1374,'GCAM Crosswalk'!I$5:I$111,0))</f>
        <v>Industry</v>
      </c>
      <c r="F1374" t="s">
        <v>318</v>
      </c>
      <c r="G1374">
        <v>2.42788E-2</v>
      </c>
      <c r="H1374">
        <v>1.00883E-2</v>
      </c>
      <c r="I1374">
        <v>2.10137E-2</v>
      </c>
      <c r="J1374">
        <v>2.6748500000000001E-2</v>
      </c>
      <c r="K1374">
        <v>2.7452629999999999E-2</v>
      </c>
      <c r="L1374">
        <v>2.7853876E-2</v>
      </c>
      <c r="M1374">
        <v>2.9883186999999999E-2</v>
      </c>
      <c r="N1374">
        <v>3.4450912E-2</v>
      </c>
      <c r="O1374">
        <v>3.8508383E-2</v>
      </c>
      <c r="P1374">
        <v>3.9306239999999999E-2</v>
      </c>
      <c r="Q1374">
        <v>3.8365670599999999E-2</v>
      </c>
      <c r="R1374">
        <v>0</v>
      </c>
      <c r="S1374">
        <v>0</v>
      </c>
      <c r="T1374">
        <v>0</v>
      </c>
      <c r="U1374" t="s">
        <v>409</v>
      </c>
    </row>
    <row r="1375" spans="1:21" x14ac:dyDescent="0.35">
      <c r="A1375" t="s">
        <v>407</v>
      </c>
      <c r="B1375" t="s">
        <v>245</v>
      </c>
      <c r="C1375" t="str">
        <f>INDEX('GCAM Crosswalk'!M$5:M$36,MATCH(B1375,'GCAM Crosswalk'!L$5:L$36,0))</f>
        <v>European Union</v>
      </c>
      <c r="D1375" t="s">
        <v>364</v>
      </c>
      <c r="E1375" t="str">
        <f>INDEX('GCAM Crosswalk'!J$5:J$111,MATCH(D1375,'GCAM Crosswalk'!I$5:I$111,0))</f>
        <v>Industry</v>
      </c>
      <c r="F1375" t="s">
        <v>339</v>
      </c>
      <c r="G1375">
        <v>0.27878799999999998</v>
      </c>
      <c r="H1375">
        <v>3.80507E-2</v>
      </c>
      <c r="I1375">
        <v>4.6255299999999999E-2</v>
      </c>
      <c r="J1375">
        <v>7.1162000000000003E-2</v>
      </c>
      <c r="K1375">
        <v>7.3084789999999997E-2</v>
      </c>
      <c r="L1375">
        <v>7.2666510000000004E-2</v>
      </c>
      <c r="M1375">
        <v>7.1951290000000001E-2</v>
      </c>
      <c r="N1375">
        <v>7.0562780000000005E-2</v>
      </c>
      <c r="O1375">
        <v>6.9864170000000003E-2</v>
      </c>
      <c r="P1375">
        <v>6.8945733999999995E-2</v>
      </c>
      <c r="Q1375">
        <v>6.8160670000000007E-2</v>
      </c>
      <c r="R1375">
        <v>0</v>
      </c>
      <c r="S1375">
        <v>0</v>
      </c>
      <c r="T1375">
        <v>0</v>
      </c>
      <c r="U1375" t="s">
        <v>409</v>
      </c>
    </row>
    <row r="1376" spans="1:21" x14ac:dyDescent="0.35">
      <c r="A1376" t="s">
        <v>407</v>
      </c>
      <c r="B1376" t="s">
        <v>245</v>
      </c>
      <c r="C1376" t="str">
        <f>INDEX('GCAM Crosswalk'!M$5:M$36,MATCH(B1376,'GCAM Crosswalk'!L$5:L$36,0))</f>
        <v>European Union</v>
      </c>
      <c r="D1376" t="s">
        <v>364</v>
      </c>
      <c r="E1376" t="str">
        <f>INDEX('GCAM Crosswalk'!J$5:J$111,MATCH(D1376,'GCAM Crosswalk'!I$5:I$111,0))</f>
        <v>Industry</v>
      </c>
      <c r="F1376" t="s">
        <v>225</v>
      </c>
      <c r="G1376">
        <v>0.63036999999999999</v>
      </c>
      <c r="H1376">
        <v>0.64405800000000002</v>
      </c>
      <c r="I1376">
        <v>0.60969099999999998</v>
      </c>
      <c r="J1376">
        <v>0.56871000000000005</v>
      </c>
      <c r="K1376">
        <v>0.56343140000000003</v>
      </c>
      <c r="L1376">
        <v>0.57137479999999996</v>
      </c>
      <c r="M1376">
        <v>0.58948999999999996</v>
      </c>
      <c r="N1376">
        <v>0.63039650000000003</v>
      </c>
      <c r="O1376">
        <v>0.66933029999999905</v>
      </c>
      <c r="P1376">
        <v>0.68784794999999999</v>
      </c>
      <c r="Q1376">
        <v>0.69051617399999998</v>
      </c>
      <c r="R1376">
        <v>0</v>
      </c>
      <c r="S1376">
        <v>0</v>
      </c>
      <c r="T1376">
        <v>0</v>
      </c>
      <c r="U1376" t="s">
        <v>409</v>
      </c>
    </row>
    <row r="1377" spans="1:21" x14ac:dyDescent="0.35">
      <c r="A1377" t="s">
        <v>407</v>
      </c>
      <c r="B1377" t="s">
        <v>245</v>
      </c>
      <c r="C1377" t="str">
        <f>INDEX('GCAM Crosswalk'!M$5:M$36,MATCH(B1377,'GCAM Crosswalk'!L$5:L$36,0))</f>
        <v>European Union</v>
      </c>
      <c r="D1377" t="s">
        <v>364</v>
      </c>
      <c r="E1377" t="str">
        <f>INDEX('GCAM Crosswalk'!J$5:J$111,MATCH(D1377,'GCAM Crosswalk'!I$5:I$111,0))</f>
        <v>Industry</v>
      </c>
      <c r="F1377" t="s">
        <v>408</v>
      </c>
      <c r="G1377">
        <v>0.54974999999999996</v>
      </c>
      <c r="H1377">
        <v>0.68690600000000002</v>
      </c>
      <c r="I1377">
        <v>0.54536300000000004</v>
      </c>
      <c r="J1377">
        <v>0.54761700000000002</v>
      </c>
      <c r="K1377">
        <v>0.56300570000000005</v>
      </c>
      <c r="L1377">
        <v>0.55761680000000002</v>
      </c>
      <c r="M1377">
        <v>0.54449910000000001</v>
      </c>
      <c r="N1377">
        <v>0.51254389999999905</v>
      </c>
      <c r="O1377">
        <v>0.47782779999999903</v>
      </c>
      <c r="P1377">
        <v>0.45831100999999902</v>
      </c>
      <c r="Q1377">
        <v>0.44549129999999998</v>
      </c>
      <c r="R1377">
        <v>0</v>
      </c>
      <c r="S1377">
        <v>0</v>
      </c>
      <c r="T1377">
        <v>0</v>
      </c>
      <c r="U1377" t="s">
        <v>409</v>
      </c>
    </row>
    <row r="1378" spans="1:21" x14ac:dyDescent="0.35">
      <c r="A1378" t="s">
        <v>407</v>
      </c>
      <c r="B1378" t="s">
        <v>245</v>
      </c>
      <c r="C1378" t="str">
        <f>INDEX('GCAM Crosswalk'!M$5:M$36,MATCH(B1378,'GCAM Crosswalk'!L$5:L$36,0))</f>
        <v>European Union</v>
      </c>
      <c r="D1378" t="s">
        <v>364</v>
      </c>
      <c r="E1378" t="str">
        <f>INDEX('GCAM Crosswalk'!J$5:J$111,MATCH(D1378,'GCAM Crosswalk'!I$5:I$111,0))</f>
        <v>Industry</v>
      </c>
      <c r="F1378" t="s">
        <v>411</v>
      </c>
      <c r="G1378">
        <v>0.39618799999999998</v>
      </c>
      <c r="H1378">
        <v>0.27718100000000001</v>
      </c>
      <c r="I1378">
        <v>0.31218000000000001</v>
      </c>
      <c r="J1378">
        <v>0.28992299999999999</v>
      </c>
      <c r="K1378">
        <v>0.29718040000000001</v>
      </c>
      <c r="L1378">
        <v>0.29478782999999997</v>
      </c>
      <c r="M1378">
        <v>0.28732429999999998</v>
      </c>
      <c r="N1378">
        <v>0.2697524</v>
      </c>
      <c r="O1378">
        <v>0.25244569</v>
      </c>
      <c r="P1378">
        <v>0.24239532</v>
      </c>
      <c r="Q1378">
        <v>0.238571332</v>
      </c>
      <c r="R1378">
        <v>0</v>
      </c>
      <c r="S1378">
        <v>0</v>
      </c>
      <c r="T1378">
        <v>0</v>
      </c>
      <c r="U1378" t="s">
        <v>409</v>
      </c>
    </row>
    <row r="1379" spans="1:21" x14ac:dyDescent="0.35">
      <c r="A1379" t="s">
        <v>407</v>
      </c>
      <c r="B1379" t="s">
        <v>245</v>
      </c>
      <c r="C1379" t="str">
        <f>INDEX('GCAM Crosswalk'!M$5:M$36,MATCH(B1379,'GCAM Crosswalk'!L$5:L$36,0))</f>
        <v>European Union</v>
      </c>
      <c r="D1379" t="s">
        <v>367</v>
      </c>
      <c r="E1379" t="str">
        <f>INDEX('GCAM Crosswalk'!J$5:J$111,MATCH(D1379,'GCAM Crosswalk'!I$5:I$111,0))</f>
        <v>Industry</v>
      </c>
      <c r="F1379" t="s">
        <v>339</v>
      </c>
      <c r="G1379">
        <v>8.7906000000000008E-3</v>
      </c>
      <c r="H1379">
        <v>1.3018500000000001E-2</v>
      </c>
      <c r="I1379">
        <v>1.32278E-2</v>
      </c>
      <c r="J1379">
        <v>1.2599900000000001E-2</v>
      </c>
      <c r="K1379">
        <v>1.2874500000000001E-2</v>
      </c>
      <c r="L1379">
        <v>1.3469E-2</v>
      </c>
      <c r="M1379">
        <v>1.38966E-2</v>
      </c>
      <c r="N1379">
        <v>1.4147E-2</v>
      </c>
      <c r="O1379">
        <v>1.4439199999999999E-2</v>
      </c>
      <c r="P1379">
        <v>1.45279E-2</v>
      </c>
      <c r="Q1379">
        <v>1.42939E-2</v>
      </c>
      <c r="R1379">
        <v>0</v>
      </c>
      <c r="S1379">
        <v>0</v>
      </c>
      <c r="T1379">
        <v>0</v>
      </c>
      <c r="U1379" t="s">
        <v>409</v>
      </c>
    </row>
    <row r="1380" spans="1:21" x14ac:dyDescent="0.35">
      <c r="A1380" t="s">
        <v>407</v>
      </c>
      <c r="B1380" t="s">
        <v>245</v>
      </c>
      <c r="C1380" t="str">
        <f>INDEX('GCAM Crosswalk'!M$5:M$36,MATCH(B1380,'GCAM Crosswalk'!L$5:L$36,0))</f>
        <v>European Union</v>
      </c>
      <c r="D1380" t="s">
        <v>367</v>
      </c>
      <c r="E1380" t="str">
        <f>INDEX('GCAM Crosswalk'!J$5:J$111,MATCH(D1380,'GCAM Crosswalk'!I$5:I$111,0))</f>
        <v>Industry</v>
      </c>
      <c r="F1380" t="s">
        <v>408</v>
      </c>
      <c r="G1380">
        <v>0.25634000000000001</v>
      </c>
      <c r="H1380">
        <v>0.234652</v>
      </c>
      <c r="I1380">
        <v>0.238041</v>
      </c>
      <c r="J1380">
        <v>0.24382799999999999</v>
      </c>
      <c r="K1380">
        <v>0.253965</v>
      </c>
      <c r="L1380">
        <v>0.23597799999999999</v>
      </c>
      <c r="M1380">
        <v>0.24446200000000001</v>
      </c>
      <c r="N1380">
        <v>0.24227099999999999</v>
      </c>
      <c r="O1380">
        <v>0.23657300000000001</v>
      </c>
      <c r="P1380">
        <v>0.235869</v>
      </c>
      <c r="Q1380">
        <v>0.224132</v>
      </c>
      <c r="R1380">
        <v>0</v>
      </c>
      <c r="S1380">
        <v>0</v>
      </c>
      <c r="T1380">
        <v>0</v>
      </c>
      <c r="U1380" t="s">
        <v>409</v>
      </c>
    </row>
    <row r="1381" spans="1:21" x14ac:dyDescent="0.35">
      <c r="A1381" t="s">
        <v>407</v>
      </c>
      <c r="B1381" t="s">
        <v>245</v>
      </c>
      <c r="C1381" t="str">
        <f>INDEX('GCAM Crosswalk'!M$5:M$36,MATCH(B1381,'GCAM Crosswalk'!L$5:L$36,0))</f>
        <v>European Union</v>
      </c>
      <c r="D1381" t="s">
        <v>367</v>
      </c>
      <c r="E1381" t="str">
        <f>INDEX('GCAM Crosswalk'!J$5:J$111,MATCH(D1381,'GCAM Crosswalk'!I$5:I$111,0))</f>
        <v>Industry</v>
      </c>
      <c r="F1381" t="s">
        <v>411</v>
      </c>
      <c r="G1381">
        <v>2.0169600000000001</v>
      </c>
      <c r="H1381">
        <v>2.6313</v>
      </c>
      <c r="I1381">
        <v>2.42042</v>
      </c>
      <c r="J1381">
        <v>2.2475800000000001</v>
      </c>
      <c r="K1381">
        <v>2.2683599999999999</v>
      </c>
      <c r="L1381">
        <v>2.28626</v>
      </c>
      <c r="M1381">
        <v>2.2736700000000001</v>
      </c>
      <c r="N1381">
        <v>2.2594699999999999</v>
      </c>
      <c r="O1381">
        <v>2.2382200000000001</v>
      </c>
      <c r="P1381">
        <v>2.2144300000000001</v>
      </c>
      <c r="Q1381">
        <v>2.1961200000000001</v>
      </c>
      <c r="R1381">
        <v>0</v>
      </c>
      <c r="S1381">
        <v>0</v>
      </c>
      <c r="T1381">
        <v>0</v>
      </c>
      <c r="U1381" t="s">
        <v>409</v>
      </c>
    </row>
    <row r="1382" spans="1:21" x14ac:dyDescent="0.35">
      <c r="A1382" t="s">
        <v>407</v>
      </c>
      <c r="B1382" t="s">
        <v>245</v>
      </c>
      <c r="C1382" t="str">
        <f>INDEX('GCAM Crosswalk'!M$5:M$36,MATCH(B1382,'GCAM Crosswalk'!L$5:L$36,0))</f>
        <v>European Union</v>
      </c>
      <c r="D1382" t="s">
        <v>216</v>
      </c>
      <c r="E1382" t="str">
        <f>INDEX('GCAM Crosswalk'!J$5:J$111,MATCH(D1382,'GCAM Crosswalk'!I$5:I$111,0))</f>
        <v>Commercial</v>
      </c>
      <c r="F1382" t="s">
        <v>225</v>
      </c>
      <c r="G1382">
        <v>0.13664999999999999</v>
      </c>
      <c r="H1382">
        <v>0.22817499999999999</v>
      </c>
      <c r="I1382">
        <v>0.26294600000000001</v>
      </c>
      <c r="J1382">
        <v>0.25395499999999999</v>
      </c>
      <c r="K1382">
        <v>0.25643909999999998</v>
      </c>
      <c r="L1382">
        <v>0.25534074000000001</v>
      </c>
      <c r="M1382">
        <v>0.24880352</v>
      </c>
      <c r="N1382">
        <v>0.23593184</v>
      </c>
      <c r="O1382">
        <v>0.22188355999999901</v>
      </c>
      <c r="P1382">
        <v>0.20949768999999999</v>
      </c>
      <c r="Q1382">
        <v>0.20113437000000001</v>
      </c>
      <c r="R1382">
        <v>0</v>
      </c>
      <c r="S1382">
        <v>0</v>
      </c>
      <c r="T1382">
        <v>0</v>
      </c>
      <c r="U1382" t="s">
        <v>409</v>
      </c>
    </row>
    <row r="1383" spans="1:21" x14ac:dyDescent="0.35">
      <c r="A1383" t="s">
        <v>407</v>
      </c>
      <c r="B1383" t="s">
        <v>245</v>
      </c>
      <c r="C1383" t="str">
        <f>INDEX('GCAM Crosswalk'!M$5:M$36,MATCH(B1383,'GCAM Crosswalk'!L$5:L$36,0))</f>
        <v>European Union</v>
      </c>
      <c r="D1383" t="s">
        <v>216</v>
      </c>
      <c r="E1383" t="str">
        <f>INDEX('GCAM Crosswalk'!J$5:J$111,MATCH(D1383,'GCAM Crosswalk'!I$5:I$111,0))</f>
        <v>Commercial</v>
      </c>
      <c r="F1383" t="s">
        <v>408</v>
      </c>
      <c r="G1383" s="3">
        <v>6.9999999999999997E-7</v>
      </c>
      <c r="H1383" s="3">
        <v>8.9999999999999996E-7</v>
      </c>
      <c r="I1383" s="3">
        <v>1.1000000000000001E-6</v>
      </c>
      <c r="J1383" s="3">
        <v>9.9999999999999995E-7</v>
      </c>
      <c r="K1383" s="3">
        <v>1.0075602999999899E-6</v>
      </c>
      <c r="L1383" s="3">
        <v>9.7786939999999995E-7</v>
      </c>
      <c r="M1383" s="3">
        <v>8.7729520000000001E-7</v>
      </c>
      <c r="N1383" s="3">
        <v>7.0126459999999998E-7</v>
      </c>
      <c r="O1383" s="3">
        <v>5.4692470000000003E-7</v>
      </c>
      <c r="P1383" s="3">
        <v>4.3074482000000002E-7</v>
      </c>
      <c r="Q1383" s="3">
        <v>3.8952786999999902E-7</v>
      </c>
      <c r="R1383">
        <v>0</v>
      </c>
      <c r="S1383">
        <v>0</v>
      </c>
      <c r="T1383">
        <v>0</v>
      </c>
      <c r="U1383" t="s">
        <v>409</v>
      </c>
    </row>
    <row r="1384" spans="1:21" x14ac:dyDescent="0.35">
      <c r="A1384" t="s">
        <v>407</v>
      </c>
      <c r="B1384" t="s">
        <v>245</v>
      </c>
      <c r="C1384" t="str">
        <f>INDEX('GCAM Crosswalk'!M$5:M$36,MATCH(B1384,'GCAM Crosswalk'!L$5:L$36,0))</f>
        <v>European Union</v>
      </c>
      <c r="D1384" t="s">
        <v>218</v>
      </c>
      <c r="E1384" t="str">
        <f>INDEX('GCAM Crosswalk'!J$5:J$111,MATCH(D1384,'GCAM Crosswalk'!I$5:I$111,0))</f>
        <v>Commercial</v>
      </c>
      <c r="F1384" t="s">
        <v>318</v>
      </c>
      <c r="G1384">
        <v>1.6913600000000001E-2</v>
      </c>
      <c r="H1384">
        <v>6.4168000000000003E-2</v>
      </c>
      <c r="I1384">
        <v>7.7259700000000001E-2</v>
      </c>
      <c r="J1384">
        <v>0.113085</v>
      </c>
      <c r="K1384">
        <v>0.118728</v>
      </c>
      <c r="L1384">
        <v>0.1406683</v>
      </c>
      <c r="M1384">
        <v>0.16499432999999999</v>
      </c>
      <c r="N1384">
        <v>0.18964207</v>
      </c>
      <c r="O1384">
        <v>0.20383688999999999</v>
      </c>
      <c r="P1384">
        <v>0.20412922</v>
      </c>
      <c r="Q1384">
        <v>0.19500559000000001</v>
      </c>
      <c r="R1384">
        <v>0</v>
      </c>
      <c r="S1384">
        <v>0</v>
      </c>
      <c r="T1384">
        <v>0</v>
      </c>
      <c r="U1384" t="s">
        <v>409</v>
      </c>
    </row>
    <row r="1385" spans="1:21" x14ac:dyDescent="0.35">
      <c r="A1385" t="s">
        <v>407</v>
      </c>
      <c r="B1385" t="s">
        <v>245</v>
      </c>
      <c r="C1385" t="str">
        <f>INDEX('GCAM Crosswalk'!M$5:M$36,MATCH(B1385,'GCAM Crosswalk'!L$5:L$36,0))</f>
        <v>European Union</v>
      </c>
      <c r="D1385" t="s">
        <v>218</v>
      </c>
      <c r="E1385" t="str">
        <f>INDEX('GCAM Crosswalk'!J$5:J$111,MATCH(D1385,'GCAM Crosswalk'!I$5:I$111,0))</f>
        <v>Commercial</v>
      </c>
      <c r="F1385" t="s">
        <v>339</v>
      </c>
      <c r="G1385">
        <v>0.320517</v>
      </c>
      <c r="H1385">
        <v>2.4842699999999999E-2</v>
      </c>
      <c r="I1385">
        <v>2.7290600000000002E-2</v>
      </c>
      <c r="J1385">
        <v>1.6660100000000001E-2</v>
      </c>
      <c r="K1385">
        <v>1.7572669999999999E-2</v>
      </c>
      <c r="L1385">
        <v>1.802434E-2</v>
      </c>
      <c r="M1385">
        <v>1.8009819999999999E-2</v>
      </c>
      <c r="N1385">
        <v>1.7622869999999999E-2</v>
      </c>
      <c r="O1385">
        <v>1.7228634E-2</v>
      </c>
      <c r="P1385">
        <v>1.69283259999999E-2</v>
      </c>
      <c r="Q1385">
        <v>1.6653063999999999E-2</v>
      </c>
      <c r="R1385">
        <v>0</v>
      </c>
      <c r="S1385">
        <v>0</v>
      </c>
      <c r="T1385">
        <v>0</v>
      </c>
      <c r="U1385" t="s">
        <v>409</v>
      </c>
    </row>
    <row r="1386" spans="1:21" x14ac:dyDescent="0.35">
      <c r="A1386" t="s">
        <v>407</v>
      </c>
      <c r="B1386" t="s">
        <v>245</v>
      </c>
      <c r="C1386" t="str">
        <f>INDEX('GCAM Crosswalk'!M$5:M$36,MATCH(B1386,'GCAM Crosswalk'!L$5:L$36,0))</f>
        <v>European Union</v>
      </c>
      <c r="D1386" t="s">
        <v>218</v>
      </c>
      <c r="E1386" t="str">
        <f>INDEX('GCAM Crosswalk'!J$5:J$111,MATCH(D1386,'GCAM Crosswalk'!I$5:I$111,0))</f>
        <v>Commercial</v>
      </c>
      <c r="F1386" t="s">
        <v>225</v>
      </c>
      <c r="G1386">
        <v>0.17749300000000001</v>
      </c>
      <c r="H1386">
        <v>0.29637400000000003</v>
      </c>
      <c r="I1386">
        <v>0.34153699999999998</v>
      </c>
      <c r="J1386">
        <v>0.32985900000000001</v>
      </c>
      <c r="K1386">
        <v>0.34887970000000001</v>
      </c>
      <c r="L1386">
        <v>0.36857859999999998</v>
      </c>
      <c r="M1386">
        <v>0.39346690000000001</v>
      </c>
      <c r="N1386">
        <v>0.42129539999999999</v>
      </c>
      <c r="O1386">
        <v>0.44637090000000001</v>
      </c>
      <c r="P1386">
        <v>0.47266940000000002</v>
      </c>
      <c r="Q1386">
        <v>0.48886983000000001</v>
      </c>
      <c r="R1386">
        <v>0</v>
      </c>
      <c r="S1386">
        <v>0</v>
      </c>
      <c r="T1386">
        <v>0</v>
      </c>
      <c r="U1386" t="s">
        <v>409</v>
      </c>
    </row>
    <row r="1387" spans="1:21" x14ac:dyDescent="0.35">
      <c r="A1387" t="s">
        <v>407</v>
      </c>
      <c r="B1387" t="s">
        <v>245</v>
      </c>
      <c r="C1387" t="str">
        <f>INDEX('GCAM Crosswalk'!M$5:M$36,MATCH(B1387,'GCAM Crosswalk'!L$5:L$36,0))</f>
        <v>European Union</v>
      </c>
      <c r="D1387" t="s">
        <v>218</v>
      </c>
      <c r="E1387" t="str">
        <f>INDEX('GCAM Crosswalk'!J$5:J$111,MATCH(D1387,'GCAM Crosswalk'!I$5:I$111,0))</f>
        <v>Commercial</v>
      </c>
      <c r="F1387" t="s">
        <v>408</v>
      </c>
      <c r="G1387">
        <v>0.56642599999999999</v>
      </c>
      <c r="H1387">
        <v>0.79231799999999997</v>
      </c>
      <c r="I1387">
        <v>0.888297</v>
      </c>
      <c r="J1387">
        <v>0.84391099999999997</v>
      </c>
      <c r="K1387">
        <v>0.89899899999999999</v>
      </c>
      <c r="L1387">
        <v>0.91727599999999998</v>
      </c>
      <c r="M1387">
        <v>0.91597910000000005</v>
      </c>
      <c r="N1387">
        <v>0.89282759999999906</v>
      </c>
      <c r="O1387">
        <v>0.85984499999999997</v>
      </c>
      <c r="P1387">
        <v>0.83831630000000001</v>
      </c>
      <c r="Q1387">
        <v>0.81671479999999996</v>
      </c>
      <c r="R1387">
        <v>0</v>
      </c>
      <c r="S1387">
        <v>0</v>
      </c>
      <c r="T1387">
        <v>0</v>
      </c>
      <c r="U1387" t="s">
        <v>409</v>
      </c>
    </row>
    <row r="1388" spans="1:21" x14ac:dyDescent="0.35">
      <c r="A1388" t="s">
        <v>407</v>
      </c>
      <c r="B1388" t="s">
        <v>245</v>
      </c>
      <c r="C1388" t="str">
        <f>INDEX('GCAM Crosswalk'!M$5:M$36,MATCH(B1388,'GCAM Crosswalk'!L$5:L$36,0))</f>
        <v>European Union</v>
      </c>
      <c r="D1388" t="s">
        <v>218</v>
      </c>
      <c r="E1388" t="str">
        <f>INDEX('GCAM Crosswalk'!J$5:J$111,MATCH(D1388,'GCAM Crosswalk'!I$5:I$111,0))</f>
        <v>Commercial</v>
      </c>
      <c r="F1388" t="s">
        <v>410</v>
      </c>
      <c r="G1388">
        <v>0</v>
      </c>
      <c r="H1388">
        <v>0</v>
      </c>
      <c r="I1388">
        <v>0</v>
      </c>
      <c r="J1388">
        <v>0</v>
      </c>
      <c r="K1388">
        <v>0</v>
      </c>
      <c r="L1388" s="3">
        <v>5.1096500000000001E-5</v>
      </c>
      <c r="M1388" s="3">
        <v>9.3357399999999995E-4</v>
      </c>
      <c r="N1388">
        <v>2.0345099999999998E-3</v>
      </c>
      <c r="O1388">
        <v>3.08341E-3</v>
      </c>
      <c r="P1388">
        <v>3.4846399999999998E-3</v>
      </c>
      <c r="Q1388">
        <v>3.6332500000000002E-3</v>
      </c>
      <c r="R1388">
        <v>0</v>
      </c>
      <c r="S1388">
        <v>0</v>
      </c>
      <c r="T1388">
        <v>0</v>
      </c>
      <c r="U1388" t="s">
        <v>409</v>
      </c>
    </row>
    <row r="1389" spans="1:21" x14ac:dyDescent="0.35">
      <c r="A1389" t="s">
        <v>407</v>
      </c>
      <c r="B1389" t="s">
        <v>245</v>
      </c>
      <c r="C1389" t="str">
        <f>INDEX('GCAM Crosswalk'!M$5:M$36,MATCH(B1389,'GCAM Crosswalk'!L$5:L$36,0))</f>
        <v>European Union</v>
      </c>
      <c r="D1389" t="s">
        <v>218</v>
      </c>
      <c r="E1389" t="str">
        <f>INDEX('GCAM Crosswalk'!J$5:J$111,MATCH(D1389,'GCAM Crosswalk'!I$5:I$111,0))</f>
        <v>Commercial</v>
      </c>
      <c r="F1389" t="s">
        <v>411</v>
      </c>
      <c r="G1389">
        <v>0.47815000000000002</v>
      </c>
      <c r="H1389">
        <v>0.45177499999999998</v>
      </c>
      <c r="I1389">
        <v>0.35552600000000001</v>
      </c>
      <c r="J1389">
        <v>0.30810599999999999</v>
      </c>
      <c r="K1389">
        <v>0.32591199999999998</v>
      </c>
      <c r="L1389">
        <v>0.3345342</v>
      </c>
      <c r="M1389">
        <v>0.33306720000000001</v>
      </c>
      <c r="N1389">
        <v>0.3242681</v>
      </c>
      <c r="O1389">
        <v>0.31415910000000002</v>
      </c>
      <c r="P1389">
        <v>0.30772569999999999</v>
      </c>
      <c r="Q1389">
        <v>0.30669650999999998</v>
      </c>
      <c r="R1389">
        <v>0</v>
      </c>
      <c r="S1389">
        <v>0</v>
      </c>
      <c r="T1389">
        <v>0</v>
      </c>
      <c r="U1389" t="s">
        <v>409</v>
      </c>
    </row>
    <row r="1390" spans="1:21" x14ac:dyDescent="0.35">
      <c r="A1390" t="s">
        <v>407</v>
      </c>
      <c r="B1390" t="s">
        <v>245</v>
      </c>
      <c r="C1390" t="str">
        <f>INDEX('GCAM Crosswalk'!M$5:M$36,MATCH(B1390,'GCAM Crosswalk'!L$5:L$36,0))</f>
        <v>European Union</v>
      </c>
      <c r="D1390" t="s">
        <v>319</v>
      </c>
      <c r="E1390" t="str">
        <f>INDEX('GCAM Crosswalk'!J$5:J$111,MATCH(D1390,'GCAM Crosswalk'!I$5:I$111,0))</f>
        <v>Commercial</v>
      </c>
      <c r="F1390" t="s">
        <v>318</v>
      </c>
      <c r="G1390">
        <v>3.5298999999999999E-3</v>
      </c>
      <c r="H1390">
        <v>1.3391999999999999E-2</v>
      </c>
      <c r="I1390">
        <v>1.6124300000000001E-2</v>
      </c>
      <c r="J1390">
        <v>2.36011E-2</v>
      </c>
      <c r="K1390">
        <v>2.566943E-2</v>
      </c>
      <c r="L1390">
        <v>3.2759209999999997E-2</v>
      </c>
      <c r="M1390">
        <v>3.8731409999999897E-2</v>
      </c>
      <c r="N1390">
        <v>4.2772499999999998E-2</v>
      </c>
      <c r="O1390">
        <v>4.3781149999999998E-2</v>
      </c>
      <c r="P1390">
        <v>4.2305822E-2</v>
      </c>
      <c r="Q1390">
        <v>3.948314E-2</v>
      </c>
      <c r="R1390">
        <v>0</v>
      </c>
      <c r="S1390">
        <v>0</v>
      </c>
      <c r="T1390">
        <v>0</v>
      </c>
      <c r="U1390" t="s">
        <v>409</v>
      </c>
    </row>
    <row r="1391" spans="1:21" x14ac:dyDescent="0.35">
      <c r="A1391" t="s">
        <v>407</v>
      </c>
      <c r="B1391" t="s">
        <v>245</v>
      </c>
      <c r="C1391" t="str">
        <f>INDEX('GCAM Crosswalk'!M$5:M$36,MATCH(B1391,'GCAM Crosswalk'!L$5:L$36,0))</f>
        <v>European Union</v>
      </c>
      <c r="D1391" t="s">
        <v>319</v>
      </c>
      <c r="E1391" t="str">
        <f>INDEX('GCAM Crosswalk'!J$5:J$111,MATCH(D1391,'GCAM Crosswalk'!I$5:I$111,0))</f>
        <v>Commercial</v>
      </c>
      <c r="F1391" t="s">
        <v>339</v>
      </c>
      <c r="G1391">
        <v>3.6699900000000001E-2</v>
      </c>
      <c r="H1391">
        <v>2.8444999999999998E-3</v>
      </c>
      <c r="I1391">
        <v>3.1248000000000001E-3</v>
      </c>
      <c r="J1391">
        <v>1.9076E-3</v>
      </c>
      <c r="K1391">
        <v>2.0804650000000001E-3</v>
      </c>
      <c r="L1391">
        <v>2.214092E-3</v>
      </c>
      <c r="M1391">
        <v>2.1936049999999999E-3</v>
      </c>
      <c r="N1391">
        <v>2.0653379999999999E-3</v>
      </c>
      <c r="O1391">
        <v>1.9614029E-3</v>
      </c>
      <c r="P1391">
        <v>1.8713674E-3</v>
      </c>
      <c r="Q1391">
        <v>1.8470197999999999E-3</v>
      </c>
      <c r="R1391">
        <v>0</v>
      </c>
      <c r="S1391">
        <v>0</v>
      </c>
      <c r="T1391">
        <v>0</v>
      </c>
      <c r="U1391" t="s">
        <v>409</v>
      </c>
    </row>
    <row r="1392" spans="1:21" x14ac:dyDescent="0.35">
      <c r="A1392" t="s">
        <v>407</v>
      </c>
      <c r="B1392" t="s">
        <v>245</v>
      </c>
      <c r="C1392" t="str">
        <f>INDEX('GCAM Crosswalk'!M$5:M$36,MATCH(B1392,'GCAM Crosswalk'!L$5:L$36,0))</f>
        <v>European Union</v>
      </c>
      <c r="D1392" t="s">
        <v>319</v>
      </c>
      <c r="E1392" t="str">
        <f>INDEX('GCAM Crosswalk'!J$5:J$111,MATCH(D1392,'GCAM Crosswalk'!I$5:I$111,0))</f>
        <v>Commercial</v>
      </c>
      <c r="F1392" t="s">
        <v>225</v>
      </c>
      <c r="G1392">
        <v>0.97702500000000003</v>
      </c>
      <c r="H1392">
        <v>1.6314200000000001</v>
      </c>
      <c r="I1392">
        <v>1.88002</v>
      </c>
      <c r="J1392">
        <v>1.8157399999999999</v>
      </c>
      <c r="K1392">
        <v>1.9985889999999999</v>
      </c>
      <c r="L1392">
        <v>2.258181</v>
      </c>
      <c r="M1392">
        <v>2.5070319999999899</v>
      </c>
      <c r="N1392">
        <v>2.7164440000000001</v>
      </c>
      <c r="O1392">
        <v>2.8841733999999999</v>
      </c>
      <c r="P1392">
        <v>3.0949577000000001</v>
      </c>
      <c r="Q1392">
        <v>3.2562126999999998</v>
      </c>
      <c r="R1392">
        <v>0</v>
      </c>
      <c r="S1392">
        <v>0</v>
      </c>
      <c r="T1392">
        <v>0</v>
      </c>
      <c r="U1392" t="s">
        <v>409</v>
      </c>
    </row>
    <row r="1393" spans="1:21" x14ac:dyDescent="0.35">
      <c r="A1393" t="s">
        <v>407</v>
      </c>
      <c r="B1393" t="s">
        <v>245</v>
      </c>
      <c r="C1393" t="str">
        <f>INDEX('GCAM Crosswalk'!M$5:M$36,MATCH(B1393,'GCAM Crosswalk'!L$5:L$36,0))</f>
        <v>European Union</v>
      </c>
      <c r="D1393" t="s">
        <v>319</v>
      </c>
      <c r="E1393" t="str">
        <f>INDEX('GCAM Crosswalk'!J$5:J$111,MATCH(D1393,'GCAM Crosswalk'!I$5:I$111,0))</f>
        <v>Commercial</v>
      </c>
      <c r="F1393" t="s">
        <v>408</v>
      </c>
      <c r="G1393">
        <v>0.63442100000000001</v>
      </c>
      <c r="H1393">
        <v>0.88743000000000005</v>
      </c>
      <c r="I1393">
        <v>0.99492999999999998</v>
      </c>
      <c r="J1393">
        <v>0.94521599999999995</v>
      </c>
      <c r="K1393">
        <v>1.0470839999999999</v>
      </c>
      <c r="L1393">
        <v>1.115999</v>
      </c>
      <c r="M1393">
        <v>1.122047</v>
      </c>
      <c r="N1393">
        <v>1.0777702</v>
      </c>
      <c r="O1393">
        <v>1.0355805</v>
      </c>
      <c r="P1393">
        <v>1.0086971</v>
      </c>
      <c r="Q1393">
        <v>1.0036217000000001</v>
      </c>
      <c r="R1393">
        <v>0</v>
      </c>
      <c r="S1393">
        <v>0</v>
      </c>
      <c r="T1393">
        <v>0</v>
      </c>
      <c r="U1393" t="s">
        <v>409</v>
      </c>
    </row>
    <row r="1394" spans="1:21" x14ac:dyDescent="0.35">
      <c r="A1394" t="s">
        <v>407</v>
      </c>
      <c r="B1394" t="s">
        <v>245</v>
      </c>
      <c r="C1394" t="str">
        <f>INDEX('GCAM Crosswalk'!M$5:M$36,MATCH(B1394,'GCAM Crosswalk'!L$5:L$36,0))</f>
        <v>European Union</v>
      </c>
      <c r="D1394" t="s">
        <v>319</v>
      </c>
      <c r="E1394" t="str">
        <f>INDEX('GCAM Crosswalk'!J$5:J$111,MATCH(D1394,'GCAM Crosswalk'!I$5:I$111,0))</f>
        <v>Commercial</v>
      </c>
      <c r="F1394" t="s">
        <v>410</v>
      </c>
      <c r="G1394">
        <v>0</v>
      </c>
      <c r="H1394">
        <v>0</v>
      </c>
      <c r="I1394">
        <v>0</v>
      </c>
      <c r="J1394">
        <v>0</v>
      </c>
      <c r="K1394">
        <v>0</v>
      </c>
      <c r="L1394" s="3">
        <v>1.5391499999999999E-4</v>
      </c>
      <c r="M1394">
        <v>2.29518E-3</v>
      </c>
      <c r="N1394">
        <v>4.2763999999999996E-3</v>
      </c>
      <c r="O1394">
        <v>5.6130299999999998E-3</v>
      </c>
      <c r="P1394">
        <v>7.2130400000000004E-3</v>
      </c>
      <c r="Q1394">
        <v>7.6108699999999996E-3</v>
      </c>
      <c r="R1394">
        <v>0</v>
      </c>
      <c r="S1394">
        <v>0</v>
      </c>
      <c r="T1394">
        <v>0</v>
      </c>
      <c r="U1394" t="s">
        <v>409</v>
      </c>
    </row>
    <row r="1395" spans="1:21" x14ac:dyDescent="0.35">
      <c r="A1395" t="s">
        <v>407</v>
      </c>
      <c r="B1395" t="s">
        <v>245</v>
      </c>
      <c r="C1395" t="str">
        <f>INDEX('GCAM Crosswalk'!M$5:M$36,MATCH(B1395,'GCAM Crosswalk'!L$5:L$36,0))</f>
        <v>European Union</v>
      </c>
      <c r="D1395" t="s">
        <v>319</v>
      </c>
      <c r="E1395" t="str">
        <f>INDEX('GCAM Crosswalk'!J$5:J$111,MATCH(D1395,'GCAM Crosswalk'!I$5:I$111,0))</f>
        <v>Commercial</v>
      </c>
      <c r="F1395" t="s">
        <v>411</v>
      </c>
      <c r="G1395">
        <v>0.61587599999999998</v>
      </c>
      <c r="H1395">
        <v>0.58190399999999998</v>
      </c>
      <c r="I1395">
        <v>0.45793099999999998</v>
      </c>
      <c r="J1395">
        <v>0.39685300000000001</v>
      </c>
      <c r="K1395">
        <v>0.43152509999999999</v>
      </c>
      <c r="L1395">
        <v>0.45306150000000001</v>
      </c>
      <c r="M1395">
        <v>0.43585889999999999</v>
      </c>
      <c r="N1395">
        <v>0.39270929999999998</v>
      </c>
      <c r="O1395">
        <v>0.35494739999999902</v>
      </c>
      <c r="P1395">
        <v>0.32322421000000001</v>
      </c>
      <c r="Q1395">
        <v>0.31589539999999899</v>
      </c>
      <c r="R1395">
        <v>0</v>
      </c>
      <c r="S1395">
        <v>0</v>
      </c>
      <c r="T1395">
        <v>0</v>
      </c>
      <c r="U1395" t="s">
        <v>409</v>
      </c>
    </row>
    <row r="1396" spans="1:21" x14ac:dyDescent="0.35">
      <c r="A1396" t="s">
        <v>407</v>
      </c>
      <c r="B1396" t="s">
        <v>245</v>
      </c>
      <c r="C1396" t="str">
        <f>INDEX('GCAM Crosswalk'!M$5:M$36,MATCH(B1396,'GCAM Crosswalk'!L$5:L$36,0))</f>
        <v>European Union</v>
      </c>
      <c r="D1396" t="s">
        <v>351</v>
      </c>
      <c r="E1396" t="str">
        <f>INDEX('GCAM Crosswalk'!J$5:J$111,MATCH(D1396,'GCAM Crosswalk'!I$5:I$111,0))</f>
        <v>Industry</v>
      </c>
      <c r="F1396" t="s">
        <v>318</v>
      </c>
      <c r="G1396" s="3">
        <v>8.3700000000000002E-5</v>
      </c>
      <c r="H1396">
        <v>2.1767000000000002E-3</v>
      </c>
      <c r="I1396">
        <v>2.5953E-3</v>
      </c>
      <c r="J1396">
        <v>4.6046000000000004E-3</v>
      </c>
      <c r="K1396">
        <v>4.6460039999999996E-3</v>
      </c>
      <c r="L1396">
        <v>6.2303130000000003E-3</v>
      </c>
      <c r="M1396">
        <v>7.527649E-3</v>
      </c>
      <c r="N1396">
        <v>8.1267609999999997E-3</v>
      </c>
      <c r="O1396">
        <v>7.8341820000000003E-3</v>
      </c>
      <c r="P1396">
        <v>6.9920199999999998E-3</v>
      </c>
      <c r="Q1396">
        <v>6.1864650000000004E-3</v>
      </c>
      <c r="R1396">
        <v>0</v>
      </c>
      <c r="S1396">
        <v>0</v>
      </c>
      <c r="T1396">
        <v>0</v>
      </c>
      <c r="U1396" t="s">
        <v>409</v>
      </c>
    </row>
    <row r="1397" spans="1:21" x14ac:dyDescent="0.35">
      <c r="A1397" t="s">
        <v>407</v>
      </c>
      <c r="B1397" t="s">
        <v>245</v>
      </c>
      <c r="C1397" t="str">
        <f>INDEX('GCAM Crosswalk'!M$5:M$36,MATCH(B1397,'GCAM Crosswalk'!L$5:L$36,0))</f>
        <v>European Union</v>
      </c>
      <c r="D1397" t="s">
        <v>351</v>
      </c>
      <c r="E1397" t="str">
        <f>INDEX('GCAM Crosswalk'!J$5:J$111,MATCH(D1397,'GCAM Crosswalk'!I$5:I$111,0))</f>
        <v>Industry</v>
      </c>
      <c r="F1397" t="s">
        <v>339</v>
      </c>
      <c r="G1397">
        <v>1.1302E-3</v>
      </c>
      <c r="H1397" s="3">
        <v>1.2559999999999999E-4</v>
      </c>
      <c r="I1397" s="3">
        <v>3.3490000000000001E-4</v>
      </c>
      <c r="J1397" s="3">
        <v>4.1859999999999998E-4</v>
      </c>
      <c r="K1397" s="3">
        <v>4.2501149999999999E-4</v>
      </c>
      <c r="L1397" s="3">
        <v>4.1369930000000001E-4</v>
      </c>
      <c r="M1397" s="3">
        <v>3.8298749999999898E-4</v>
      </c>
      <c r="N1397" s="3">
        <v>3.5929359999999999E-4</v>
      </c>
      <c r="O1397" s="3">
        <v>3.5544500000000002E-4</v>
      </c>
      <c r="P1397" s="3">
        <v>3.4554249999999898E-4</v>
      </c>
      <c r="Q1397" s="3">
        <v>3.3750449999999998E-4</v>
      </c>
      <c r="R1397">
        <v>0</v>
      </c>
      <c r="S1397">
        <v>0</v>
      </c>
      <c r="T1397">
        <v>0</v>
      </c>
      <c r="U1397" t="s">
        <v>409</v>
      </c>
    </row>
    <row r="1398" spans="1:21" x14ac:dyDescent="0.35">
      <c r="A1398" t="s">
        <v>407</v>
      </c>
      <c r="B1398" t="s">
        <v>245</v>
      </c>
      <c r="C1398" t="str">
        <f>INDEX('GCAM Crosswalk'!M$5:M$36,MATCH(B1398,'GCAM Crosswalk'!L$5:L$36,0))</f>
        <v>European Union</v>
      </c>
      <c r="D1398" t="s">
        <v>351</v>
      </c>
      <c r="E1398" t="str">
        <f>INDEX('GCAM Crosswalk'!J$5:J$111,MATCH(D1398,'GCAM Crosswalk'!I$5:I$111,0))</f>
        <v>Industry</v>
      </c>
      <c r="F1398" t="s">
        <v>225</v>
      </c>
      <c r="G1398">
        <v>3.1646199999999999E-2</v>
      </c>
      <c r="H1398">
        <v>4.4664599999999999E-2</v>
      </c>
      <c r="I1398">
        <v>5.08599E-2</v>
      </c>
      <c r="J1398">
        <v>5.9231899999999997E-2</v>
      </c>
      <c r="K1398">
        <v>5.9394000000000002E-2</v>
      </c>
      <c r="L1398">
        <v>6.3673866999999995E-2</v>
      </c>
      <c r="M1398">
        <v>7.1404043E-2</v>
      </c>
      <c r="N1398">
        <v>7.7790151000000002E-2</v>
      </c>
      <c r="O1398">
        <v>8.0076951600000001E-2</v>
      </c>
      <c r="P1398">
        <v>8.3516774000000002E-2</v>
      </c>
      <c r="Q1398">
        <v>8.7173945000000003E-2</v>
      </c>
      <c r="R1398">
        <v>0</v>
      </c>
      <c r="S1398">
        <v>0</v>
      </c>
      <c r="T1398">
        <v>0</v>
      </c>
      <c r="U1398" t="s">
        <v>409</v>
      </c>
    </row>
    <row r="1399" spans="1:21" x14ac:dyDescent="0.35">
      <c r="A1399" t="s">
        <v>407</v>
      </c>
      <c r="B1399" t="s">
        <v>245</v>
      </c>
      <c r="C1399" t="str">
        <f>INDEX('GCAM Crosswalk'!M$5:M$36,MATCH(B1399,'GCAM Crosswalk'!L$5:L$36,0))</f>
        <v>European Union</v>
      </c>
      <c r="D1399" t="s">
        <v>351</v>
      </c>
      <c r="E1399" t="str">
        <f>INDEX('GCAM Crosswalk'!J$5:J$111,MATCH(D1399,'GCAM Crosswalk'!I$5:I$111,0))</f>
        <v>Industry</v>
      </c>
      <c r="F1399" t="s">
        <v>408</v>
      </c>
      <c r="G1399">
        <v>8.9580000000000007E-3</v>
      </c>
      <c r="H1399">
        <v>2.88834E-2</v>
      </c>
      <c r="I1399">
        <v>4.2111200000000001E-2</v>
      </c>
      <c r="J1399">
        <v>6.0613300000000002E-2</v>
      </c>
      <c r="K1399">
        <v>6.2034199999999998E-2</v>
      </c>
      <c r="L1399">
        <v>5.6665499999999903E-2</v>
      </c>
      <c r="M1399">
        <v>4.9235729999999998E-2</v>
      </c>
      <c r="N1399">
        <v>4.3543989999999998E-2</v>
      </c>
      <c r="O1399">
        <v>4.1549999999999997E-2</v>
      </c>
      <c r="P1399">
        <v>3.973836E-2</v>
      </c>
      <c r="Q1399">
        <v>3.7659079999999998E-2</v>
      </c>
      <c r="R1399">
        <v>0</v>
      </c>
      <c r="S1399">
        <v>0</v>
      </c>
      <c r="T1399">
        <v>0</v>
      </c>
      <c r="U1399" t="s">
        <v>409</v>
      </c>
    </row>
    <row r="1400" spans="1:21" x14ac:dyDescent="0.35">
      <c r="A1400" t="s">
        <v>407</v>
      </c>
      <c r="B1400" t="s">
        <v>245</v>
      </c>
      <c r="C1400" t="str">
        <f>INDEX('GCAM Crosswalk'!M$5:M$36,MATCH(B1400,'GCAM Crosswalk'!L$5:L$36,0))</f>
        <v>European Union</v>
      </c>
      <c r="D1400" t="s">
        <v>351</v>
      </c>
      <c r="E1400" t="str">
        <f>INDEX('GCAM Crosswalk'!J$5:J$111,MATCH(D1400,'GCAM Crosswalk'!I$5:I$111,0))</f>
        <v>Industry</v>
      </c>
      <c r="F1400" t="s">
        <v>410</v>
      </c>
      <c r="G1400">
        <v>0</v>
      </c>
      <c r="H1400">
        <v>0</v>
      </c>
      <c r="I1400">
        <v>0</v>
      </c>
      <c r="J1400">
        <v>0</v>
      </c>
      <c r="K1400">
        <v>0</v>
      </c>
      <c r="L1400" s="3">
        <v>9.3295400000000005E-4</v>
      </c>
      <c r="M1400">
        <v>3.2593819999999999E-3</v>
      </c>
      <c r="N1400">
        <v>6.1769930000000004E-3</v>
      </c>
      <c r="O1400">
        <v>8.3520030000000002E-3</v>
      </c>
      <c r="P1400">
        <v>1.0668525E-2</v>
      </c>
      <c r="Q1400">
        <v>1.2421369999999999E-2</v>
      </c>
      <c r="R1400">
        <v>0</v>
      </c>
      <c r="S1400">
        <v>0</v>
      </c>
      <c r="T1400">
        <v>0</v>
      </c>
      <c r="U1400" t="s">
        <v>409</v>
      </c>
    </row>
    <row r="1401" spans="1:21" x14ac:dyDescent="0.35">
      <c r="A1401" t="s">
        <v>407</v>
      </c>
      <c r="B1401" t="s">
        <v>245</v>
      </c>
      <c r="C1401" t="str">
        <f>INDEX('GCAM Crosswalk'!M$5:M$36,MATCH(B1401,'GCAM Crosswalk'!L$5:L$36,0))</f>
        <v>European Union</v>
      </c>
      <c r="D1401" t="s">
        <v>351</v>
      </c>
      <c r="E1401" t="str">
        <f>INDEX('GCAM Crosswalk'!J$5:J$111,MATCH(D1401,'GCAM Crosswalk'!I$5:I$111,0))</f>
        <v>Industry</v>
      </c>
      <c r="F1401" t="s">
        <v>411</v>
      </c>
      <c r="G1401">
        <v>0.1088779</v>
      </c>
      <c r="H1401">
        <v>0.14274249999999999</v>
      </c>
      <c r="I1401">
        <v>0.10205549999999999</v>
      </c>
      <c r="J1401">
        <v>0.1194692</v>
      </c>
      <c r="K1401">
        <v>0.12072999</v>
      </c>
      <c r="L1401">
        <v>0.11663282</v>
      </c>
      <c r="M1401">
        <v>0.10736308</v>
      </c>
      <c r="N1401">
        <v>9.6991241000000006E-2</v>
      </c>
      <c r="O1401">
        <v>8.9027859999999903E-2</v>
      </c>
      <c r="P1401">
        <v>7.8958589999999995E-2</v>
      </c>
      <c r="Q1401">
        <v>6.9088049999999998E-2</v>
      </c>
      <c r="R1401">
        <v>0</v>
      </c>
      <c r="S1401">
        <v>0</v>
      </c>
      <c r="T1401">
        <v>0</v>
      </c>
      <c r="U1401" t="s">
        <v>409</v>
      </c>
    </row>
    <row r="1402" spans="1:21" x14ac:dyDescent="0.35">
      <c r="A1402" t="s">
        <v>407</v>
      </c>
      <c r="B1402" t="s">
        <v>245</v>
      </c>
      <c r="C1402" t="str">
        <f>INDEX('GCAM Crosswalk'!M$5:M$36,MATCH(B1402,'GCAM Crosswalk'!L$5:L$36,0))</f>
        <v>European Union</v>
      </c>
      <c r="D1402" t="s">
        <v>412</v>
      </c>
      <c r="E1402" t="e">
        <f>INDEX('GCAM Crosswalk'!J$5:J$111,MATCH(D1402,'GCAM Crosswalk'!I$5:I$111,0))</f>
        <v>#N/A</v>
      </c>
      <c r="F1402" t="s">
        <v>411</v>
      </c>
      <c r="G1402">
        <v>0.61304899999999996</v>
      </c>
      <c r="H1402">
        <v>0.676597</v>
      </c>
      <c r="I1402">
        <v>0.58652099999999996</v>
      </c>
      <c r="J1402">
        <v>0.433338</v>
      </c>
      <c r="K1402">
        <v>0.44488</v>
      </c>
      <c r="L1402">
        <v>0.44950800000000002</v>
      </c>
      <c r="M1402">
        <v>0.45293099999999997</v>
      </c>
      <c r="N1402">
        <v>0.45630199999999999</v>
      </c>
      <c r="O1402">
        <v>0.45854099999999998</v>
      </c>
      <c r="P1402">
        <v>0.461115</v>
      </c>
      <c r="Q1402">
        <v>0.46373300000000001</v>
      </c>
      <c r="R1402">
        <v>0</v>
      </c>
      <c r="S1402">
        <v>0</v>
      </c>
      <c r="T1402">
        <v>0</v>
      </c>
      <c r="U1402" t="s">
        <v>409</v>
      </c>
    </row>
    <row r="1403" spans="1:21" x14ac:dyDescent="0.35">
      <c r="A1403" t="s">
        <v>407</v>
      </c>
      <c r="B1403" t="s">
        <v>245</v>
      </c>
      <c r="C1403" t="str">
        <f>INDEX('GCAM Crosswalk'!M$5:M$36,MATCH(B1403,'GCAM Crosswalk'!L$5:L$36,0))</f>
        <v>European Union</v>
      </c>
      <c r="D1403" t="s">
        <v>352</v>
      </c>
      <c r="E1403" t="str">
        <f>INDEX('GCAM Crosswalk'!J$5:J$111,MATCH(D1403,'GCAM Crosswalk'!I$5:I$111,0))</f>
        <v>Industry</v>
      </c>
      <c r="F1403" t="s">
        <v>225</v>
      </c>
      <c r="G1403">
        <v>6.5173999999999996E-3</v>
      </c>
      <c r="H1403">
        <v>3.9502199999999999E-3</v>
      </c>
      <c r="I1403">
        <v>3.0944900000000001E-3</v>
      </c>
      <c r="J1403">
        <v>2.2387599999999998E-3</v>
      </c>
      <c r="K1403">
        <v>2.94875E-3</v>
      </c>
      <c r="L1403">
        <v>3.4241300000000001E-3</v>
      </c>
      <c r="M1403">
        <v>3.6011200000000002E-3</v>
      </c>
      <c r="N1403">
        <v>3.6851200000000001E-3</v>
      </c>
      <c r="O1403">
        <v>3.7007300000000002E-3</v>
      </c>
      <c r="P1403">
        <v>3.7168600000000002E-3</v>
      </c>
      <c r="Q1403">
        <v>3.7379499999999999E-3</v>
      </c>
      <c r="R1403">
        <v>0</v>
      </c>
      <c r="S1403">
        <v>0</v>
      </c>
      <c r="T1403">
        <v>0</v>
      </c>
      <c r="U1403" t="s">
        <v>409</v>
      </c>
    </row>
    <row r="1404" spans="1:21" x14ac:dyDescent="0.35">
      <c r="A1404" t="s">
        <v>407</v>
      </c>
      <c r="B1404" t="s">
        <v>245</v>
      </c>
      <c r="C1404" t="str">
        <f>INDEX('GCAM Crosswalk'!M$5:M$36,MATCH(B1404,'GCAM Crosswalk'!L$5:L$36,0))</f>
        <v>European Union</v>
      </c>
      <c r="D1404" t="s">
        <v>352</v>
      </c>
      <c r="E1404" t="str">
        <f>INDEX('GCAM Crosswalk'!J$5:J$111,MATCH(D1404,'GCAM Crosswalk'!I$5:I$111,0))</f>
        <v>Industry</v>
      </c>
      <c r="F1404" t="s">
        <v>408</v>
      </c>
      <c r="G1404">
        <v>5.3617099999999996E-3</v>
      </c>
      <c r="H1404">
        <v>6.2834700000000002E-3</v>
      </c>
      <c r="I1404">
        <v>6.5834700000000001E-3</v>
      </c>
      <c r="J1404">
        <v>6.8222300000000003E-3</v>
      </c>
      <c r="K1404">
        <v>9.2845800000000006E-3</v>
      </c>
      <c r="L1404">
        <v>9.7752700000000008E-3</v>
      </c>
      <c r="M1404">
        <v>1.0515699999999999E-2</v>
      </c>
      <c r="N1404">
        <v>1.08828E-2</v>
      </c>
      <c r="O1404">
        <v>1.09538E-2</v>
      </c>
      <c r="P1404">
        <v>1.13019E-2</v>
      </c>
      <c r="Q1404">
        <v>1.13737E-2</v>
      </c>
      <c r="R1404">
        <v>0</v>
      </c>
      <c r="S1404">
        <v>0</v>
      </c>
      <c r="T1404">
        <v>0</v>
      </c>
      <c r="U1404" t="s">
        <v>409</v>
      </c>
    </row>
    <row r="1405" spans="1:21" x14ac:dyDescent="0.35">
      <c r="A1405" t="s">
        <v>407</v>
      </c>
      <c r="B1405" t="s">
        <v>245</v>
      </c>
      <c r="C1405" t="str">
        <f>INDEX('GCAM Crosswalk'!M$5:M$36,MATCH(B1405,'GCAM Crosswalk'!L$5:L$36,0))</f>
        <v>European Union</v>
      </c>
      <c r="D1405" t="s">
        <v>352</v>
      </c>
      <c r="E1405" t="str">
        <f>INDEX('GCAM Crosswalk'!J$5:J$111,MATCH(D1405,'GCAM Crosswalk'!I$5:I$111,0))</f>
        <v>Industry</v>
      </c>
      <c r="F1405" t="s">
        <v>411</v>
      </c>
      <c r="G1405">
        <v>4.21369E-3</v>
      </c>
      <c r="H1405">
        <v>3.2919300000000002E-3</v>
      </c>
      <c r="I1405">
        <v>2.9919399999999998E-3</v>
      </c>
      <c r="J1405">
        <v>2.7531700000000001E-3</v>
      </c>
      <c r="K1405">
        <v>3.6370500000000002E-3</v>
      </c>
      <c r="L1405">
        <v>4.1211099999999999E-3</v>
      </c>
      <c r="M1405">
        <v>4.2648800000000004E-3</v>
      </c>
      <c r="N1405">
        <v>4.4240399999999997E-3</v>
      </c>
      <c r="O1405">
        <v>4.5109700000000004E-3</v>
      </c>
      <c r="P1405">
        <v>4.6225099999999998E-3</v>
      </c>
      <c r="Q1405">
        <v>4.8433299999999999E-3</v>
      </c>
      <c r="R1405">
        <v>0</v>
      </c>
      <c r="S1405">
        <v>0</v>
      </c>
      <c r="T1405">
        <v>0</v>
      </c>
      <c r="U1405" t="s">
        <v>409</v>
      </c>
    </row>
    <row r="1406" spans="1:21" x14ac:dyDescent="0.35">
      <c r="A1406" t="s">
        <v>407</v>
      </c>
      <c r="B1406" t="s">
        <v>245</v>
      </c>
      <c r="C1406" t="str">
        <f>INDEX('GCAM Crosswalk'!M$5:M$36,MATCH(B1406,'GCAM Crosswalk'!L$5:L$36,0))</f>
        <v>European Union</v>
      </c>
      <c r="D1406" t="s">
        <v>370</v>
      </c>
      <c r="E1406" t="str">
        <f>INDEX('GCAM Crosswalk'!J$5:J$111,MATCH(D1406,'GCAM Crosswalk'!I$5:I$111,0))</f>
        <v>Industry</v>
      </c>
      <c r="F1406" t="s">
        <v>225</v>
      </c>
      <c r="G1406">
        <v>5.8932100000000001E-2</v>
      </c>
      <c r="H1406">
        <v>7.2405999999999998E-2</v>
      </c>
      <c r="I1406">
        <v>6.5805299999999997E-2</v>
      </c>
      <c r="J1406">
        <v>6.21197E-2</v>
      </c>
      <c r="K1406">
        <v>7.0771000000000001E-2</v>
      </c>
      <c r="L1406">
        <v>7.8231999999999996E-2</v>
      </c>
      <c r="M1406">
        <v>8.4040400000000001E-2</v>
      </c>
      <c r="N1406">
        <v>8.9534799999999998E-2</v>
      </c>
      <c r="O1406">
        <v>9.4563900000000006E-2</v>
      </c>
      <c r="P1406">
        <v>9.9354100000000001E-2</v>
      </c>
      <c r="Q1406">
        <v>0.103978</v>
      </c>
      <c r="R1406">
        <v>0</v>
      </c>
      <c r="S1406">
        <v>0</v>
      </c>
      <c r="T1406">
        <v>0</v>
      </c>
      <c r="U1406" t="s">
        <v>409</v>
      </c>
    </row>
    <row r="1407" spans="1:21" x14ac:dyDescent="0.35">
      <c r="A1407" t="s">
        <v>407</v>
      </c>
      <c r="B1407" t="s">
        <v>245</v>
      </c>
      <c r="C1407" t="str">
        <f>INDEX('GCAM Crosswalk'!M$5:M$36,MATCH(B1407,'GCAM Crosswalk'!L$5:L$36,0))</f>
        <v>European Union</v>
      </c>
      <c r="D1407" t="s">
        <v>371</v>
      </c>
      <c r="E1407" t="str">
        <f>INDEX('GCAM Crosswalk'!J$5:J$111,MATCH(D1407,'GCAM Crosswalk'!I$5:I$111,0))</f>
        <v>Industry</v>
      </c>
      <c r="F1407" t="s">
        <v>225</v>
      </c>
      <c r="G1407">
        <v>1.30601E-2</v>
      </c>
      <c r="H1407">
        <v>1.4242100000000001E-2</v>
      </c>
      <c r="I1407">
        <v>1.25822E-2</v>
      </c>
      <c r="J1407">
        <v>1.1854999999999999E-2</v>
      </c>
      <c r="K1407">
        <v>1.2803800000000001E-2</v>
      </c>
      <c r="L1407">
        <v>1.36566E-2</v>
      </c>
      <c r="M1407">
        <v>1.4270100000000001E-2</v>
      </c>
      <c r="N1407">
        <v>1.48567E-2</v>
      </c>
      <c r="O1407">
        <v>1.53817E-2</v>
      </c>
      <c r="P1407">
        <v>1.58967E-2</v>
      </c>
      <c r="Q1407">
        <v>1.6413500000000001E-2</v>
      </c>
      <c r="R1407">
        <v>0</v>
      </c>
      <c r="S1407">
        <v>0</v>
      </c>
      <c r="T1407">
        <v>0</v>
      </c>
      <c r="U1407" t="s">
        <v>409</v>
      </c>
    </row>
    <row r="1408" spans="1:21" x14ac:dyDescent="0.35">
      <c r="A1408" t="s">
        <v>407</v>
      </c>
      <c r="B1408" t="s">
        <v>245</v>
      </c>
      <c r="C1408" t="str">
        <f>INDEX('GCAM Crosswalk'!M$5:M$36,MATCH(B1408,'GCAM Crosswalk'!L$5:L$36,0))</f>
        <v>European Union</v>
      </c>
      <c r="D1408" t="s">
        <v>372</v>
      </c>
      <c r="E1408" t="str">
        <f>INDEX('GCAM Crosswalk'!J$5:J$111,MATCH(D1408,'GCAM Crosswalk'!I$5:I$111,0))</f>
        <v>Industry</v>
      </c>
      <c r="F1408" t="s">
        <v>225</v>
      </c>
      <c r="G1408">
        <v>2.4617699999999999E-2</v>
      </c>
      <c r="H1408">
        <v>2.7021099999999999E-2</v>
      </c>
      <c r="I1408">
        <v>2.3751899999999999E-2</v>
      </c>
      <c r="J1408">
        <v>2.2418899999999999E-2</v>
      </c>
      <c r="K1408">
        <v>2.4213100000000001E-2</v>
      </c>
      <c r="L1408">
        <v>2.5825899999999999E-2</v>
      </c>
      <c r="M1408">
        <v>2.6986099999999999E-2</v>
      </c>
      <c r="N1408">
        <v>2.80954E-2</v>
      </c>
      <c r="O1408">
        <v>2.9088300000000001E-2</v>
      </c>
      <c r="P1408">
        <v>3.0062100000000001E-2</v>
      </c>
      <c r="Q1408">
        <v>3.1039400000000002E-2</v>
      </c>
      <c r="R1408">
        <v>0</v>
      </c>
      <c r="S1408">
        <v>0</v>
      </c>
      <c r="T1408">
        <v>0</v>
      </c>
      <c r="U1408" t="s">
        <v>409</v>
      </c>
    </row>
    <row r="1409" spans="1:21" x14ac:dyDescent="0.35">
      <c r="A1409" t="s">
        <v>407</v>
      </c>
      <c r="B1409" t="s">
        <v>245</v>
      </c>
      <c r="C1409" t="str">
        <f>INDEX('GCAM Crosswalk'!M$5:M$36,MATCH(B1409,'GCAM Crosswalk'!L$5:L$36,0))</f>
        <v>European Union</v>
      </c>
      <c r="D1409" t="s">
        <v>365</v>
      </c>
      <c r="E1409" t="str">
        <f>INDEX('GCAM Crosswalk'!J$5:J$111,MATCH(D1409,'GCAM Crosswalk'!I$5:I$111,0))</f>
        <v>Industry</v>
      </c>
      <c r="F1409" t="s">
        <v>318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3.2162900000000001E-2</v>
      </c>
      <c r="M1409">
        <v>6.0906399999999999E-2</v>
      </c>
      <c r="N1409">
        <v>7.5851500000000002E-2</v>
      </c>
      <c r="O1409">
        <v>7.0684930000000007E-2</v>
      </c>
      <c r="P1409">
        <v>5.8908439999999999E-2</v>
      </c>
      <c r="Q1409">
        <v>4.8033679999999898E-2</v>
      </c>
      <c r="R1409">
        <v>0</v>
      </c>
      <c r="S1409">
        <v>0</v>
      </c>
      <c r="T1409">
        <v>0</v>
      </c>
      <c r="U1409" t="s">
        <v>409</v>
      </c>
    </row>
    <row r="1410" spans="1:21" x14ac:dyDescent="0.35">
      <c r="A1410" t="s">
        <v>407</v>
      </c>
      <c r="B1410" t="s">
        <v>245</v>
      </c>
      <c r="C1410" t="str">
        <f>INDEX('GCAM Crosswalk'!M$5:M$36,MATCH(B1410,'GCAM Crosswalk'!L$5:L$36,0))</f>
        <v>European Union</v>
      </c>
      <c r="D1410" t="s">
        <v>365</v>
      </c>
      <c r="E1410" t="str">
        <f>INDEX('GCAM Crosswalk'!J$5:J$111,MATCH(D1410,'GCAM Crosswalk'!I$5:I$111,0))</f>
        <v>Industry</v>
      </c>
      <c r="F1410" t="s">
        <v>339</v>
      </c>
      <c r="G1410">
        <v>1.9183254999999999</v>
      </c>
      <c r="H1410">
        <v>1.3655117999999999</v>
      </c>
      <c r="I1410">
        <v>1.2506497999999999</v>
      </c>
      <c r="J1410">
        <v>1.1776407999999901</v>
      </c>
      <c r="K1410">
        <v>1.2602627</v>
      </c>
      <c r="L1410">
        <v>1.2004524000000001</v>
      </c>
      <c r="M1410">
        <v>1.1227328599999999</v>
      </c>
      <c r="N1410">
        <v>1.0615271099999899</v>
      </c>
      <c r="O1410">
        <v>1.0237244299999899</v>
      </c>
      <c r="P1410">
        <v>0.99022816999999996</v>
      </c>
      <c r="Q1410">
        <v>0.95174161999999995</v>
      </c>
      <c r="R1410">
        <v>0</v>
      </c>
      <c r="S1410">
        <v>0</v>
      </c>
      <c r="T1410">
        <v>0</v>
      </c>
      <c r="U1410" t="s">
        <v>409</v>
      </c>
    </row>
    <row r="1411" spans="1:21" x14ac:dyDescent="0.35">
      <c r="A1411" t="s">
        <v>407</v>
      </c>
      <c r="B1411" t="s">
        <v>245</v>
      </c>
      <c r="C1411" t="str">
        <f>INDEX('GCAM Crosswalk'!M$5:M$36,MATCH(B1411,'GCAM Crosswalk'!L$5:L$36,0))</f>
        <v>European Union</v>
      </c>
      <c r="D1411" t="s">
        <v>365</v>
      </c>
      <c r="E1411" t="str">
        <f>INDEX('GCAM Crosswalk'!J$5:J$111,MATCH(D1411,'GCAM Crosswalk'!I$5:I$111,0))</f>
        <v>Industry</v>
      </c>
      <c r="F1411" t="s">
        <v>225</v>
      </c>
      <c r="G1411">
        <v>0.35296909999999998</v>
      </c>
      <c r="H1411">
        <v>0.41085500000000003</v>
      </c>
      <c r="I1411">
        <v>0.35966009999999998</v>
      </c>
      <c r="J1411">
        <v>0.34538410000000003</v>
      </c>
      <c r="K1411">
        <v>0.3664618</v>
      </c>
      <c r="L1411">
        <v>0.35911151099999999</v>
      </c>
      <c r="M1411">
        <v>0.34728548199999998</v>
      </c>
      <c r="N1411">
        <v>0.33261552</v>
      </c>
      <c r="O1411">
        <v>0.3167568113</v>
      </c>
      <c r="P1411">
        <v>0.30181411400000002</v>
      </c>
      <c r="Q1411">
        <v>0.28507553000000002</v>
      </c>
      <c r="R1411">
        <v>0</v>
      </c>
      <c r="S1411">
        <v>0</v>
      </c>
      <c r="T1411">
        <v>0</v>
      </c>
      <c r="U1411" t="s">
        <v>409</v>
      </c>
    </row>
    <row r="1412" spans="1:21" x14ac:dyDescent="0.35">
      <c r="A1412" t="s">
        <v>407</v>
      </c>
      <c r="B1412" t="s">
        <v>245</v>
      </c>
      <c r="C1412" t="str">
        <f>INDEX('GCAM Crosswalk'!M$5:M$36,MATCH(B1412,'GCAM Crosswalk'!L$5:L$36,0))</f>
        <v>European Union</v>
      </c>
      <c r="D1412" t="s">
        <v>365</v>
      </c>
      <c r="E1412" t="str">
        <f>INDEX('GCAM Crosswalk'!J$5:J$111,MATCH(D1412,'GCAM Crosswalk'!I$5:I$111,0))</f>
        <v>Industry</v>
      </c>
      <c r="F1412" t="s">
        <v>408</v>
      </c>
      <c r="G1412">
        <v>0.35861863799999999</v>
      </c>
      <c r="H1412">
        <v>0.360794895</v>
      </c>
      <c r="I1412">
        <v>0.29122099599999901</v>
      </c>
      <c r="J1412">
        <v>0.285314713</v>
      </c>
      <c r="K1412">
        <v>0.303653744</v>
      </c>
      <c r="L1412">
        <v>0.2919722609</v>
      </c>
      <c r="M1412">
        <v>0.262919389</v>
      </c>
      <c r="N1412">
        <v>0.235990596389999</v>
      </c>
      <c r="O1412">
        <v>0.21791934266999999</v>
      </c>
      <c r="P1412">
        <v>0.20336273311</v>
      </c>
      <c r="Q1412">
        <v>0.18924391241999999</v>
      </c>
      <c r="R1412">
        <v>0</v>
      </c>
      <c r="S1412">
        <v>0</v>
      </c>
      <c r="T1412">
        <v>0</v>
      </c>
      <c r="U1412" t="s">
        <v>409</v>
      </c>
    </row>
    <row r="1413" spans="1:21" x14ac:dyDescent="0.35">
      <c r="A1413" t="s">
        <v>407</v>
      </c>
      <c r="B1413" t="s">
        <v>245</v>
      </c>
      <c r="C1413" t="str">
        <f>INDEX('GCAM Crosswalk'!M$5:M$36,MATCH(B1413,'GCAM Crosswalk'!L$5:L$36,0))</f>
        <v>European Union</v>
      </c>
      <c r="D1413" t="s">
        <v>365</v>
      </c>
      <c r="E1413" t="str">
        <f>INDEX('GCAM Crosswalk'!J$5:J$111,MATCH(D1413,'GCAM Crosswalk'!I$5:I$111,0))</f>
        <v>Industry</v>
      </c>
      <c r="F1413" t="s">
        <v>410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9.4420100000000007E-3</v>
      </c>
      <c r="M1413">
        <v>3.8745740000000001E-2</v>
      </c>
      <c r="N1413">
        <v>5.5805969999999899E-2</v>
      </c>
      <c r="O1413">
        <v>5.8250837E-2</v>
      </c>
      <c r="P1413">
        <v>5.796374E-2</v>
      </c>
      <c r="Q1413">
        <v>5.4357309999999999E-2</v>
      </c>
      <c r="R1413">
        <v>0</v>
      </c>
      <c r="S1413">
        <v>0</v>
      </c>
      <c r="T1413">
        <v>0</v>
      </c>
      <c r="U1413" t="s">
        <v>409</v>
      </c>
    </row>
    <row r="1414" spans="1:21" x14ac:dyDescent="0.35">
      <c r="A1414" t="s">
        <v>407</v>
      </c>
      <c r="B1414" t="s">
        <v>245</v>
      </c>
      <c r="C1414" t="str">
        <f>INDEX('GCAM Crosswalk'!M$5:M$36,MATCH(B1414,'GCAM Crosswalk'!L$5:L$36,0))</f>
        <v>European Union</v>
      </c>
      <c r="D1414" t="s">
        <v>365</v>
      </c>
      <c r="E1414" t="str">
        <f>INDEX('GCAM Crosswalk'!J$5:J$111,MATCH(D1414,'GCAM Crosswalk'!I$5:I$111,0))</f>
        <v>Industry</v>
      </c>
      <c r="F1414" t="s">
        <v>411</v>
      </c>
      <c r="G1414">
        <v>0.18858416</v>
      </c>
      <c r="H1414">
        <v>0.13324082000000001</v>
      </c>
      <c r="I1414">
        <v>0.11004909</v>
      </c>
      <c r="J1414">
        <v>5.4877784999999998E-2</v>
      </c>
      <c r="K1414">
        <v>5.8242008999999997E-2</v>
      </c>
      <c r="L1414">
        <v>5.6692415900000001E-2</v>
      </c>
      <c r="M1414">
        <v>5.28149838E-2</v>
      </c>
      <c r="N1414">
        <v>4.8881068989999998E-2</v>
      </c>
      <c r="O1414">
        <v>4.5680265969999898E-2</v>
      </c>
      <c r="P1414">
        <v>4.2876625809999999E-2</v>
      </c>
      <c r="Q1414">
        <v>4.0007862319999997E-2</v>
      </c>
      <c r="R1414">
        <v>0</v>
      </c>
      <c r="S1414">
        <v>0</v>
      </c>
      <c r="T1414">
        <v>0</v>
      </c>
      <c r="U1414" t="s">
        <v>409</v>
      </c>
    </row>
    <row r="1415" spans="1:21" x14ac:dyDescent="0.35">
      <c r="A1415" t="s">
        <v>407</v>
      </c>
      <c r="B1415" t="s">
        <v>245</v>
      </c>
      <c r="C1415" t="str">
        <f>INDEX('GCAM Crosswalk'!M$5:M$36,MATCH(B1415,'GCAM Crosswalk'!L$5:L$36,0))</f>
        <v>European Union</v>
      </c>
      <c r="D1415" t="s">
        <v>373</v>
      </c>
      <c r="E1415" t="str">
        <f>INDEX('GCAM Crosswalk'!J$5:J$111,MATCH(D1415,'GCAM Crosswalk'!I$5:I$111,0))</f>
        <v>Industry</v>
      </c>
      <c r="F1415" t="s">
        <v>225</v>
      </c>
      <c r="G1415">
        <v>1.33464E-2</v>
      </c>
      <c r="H1415">
        <v>1.47344E-2</v>
      </c>
      <c r="I1415">
        <v>1.4069099999999999E-2</v>
      </c>
      <c r="J1415">
        <v>1.50711E-2</v>
      </c>
      <c r="K1415">
        <v>1.5679700000000001E-2</v>
      </c>
      <c r="L1415">
        <v>1.6422900000000001E-2</v>
      </c>
      <c r="M1415">
        <v>1.7141400000000001E-2</v>
      </c>
      <c r="N1415">
        <v>1.7583999999999999E-2</v>
      </c>
      <c r="O1415">
        <v>1.8077699999999999E-2</v>
      </c>
      <c r="P1415">
        <v>1.9040399999999999E-2</v>
      </c>
      <c r="Q1415">
        <v>1.9882199999999999E-2</v>
      </c>
      <c r="R1415">
        <v>0</v>
      </c>
      <c r="S1415">
        <v>0</v>
      </c>
      <c r="T1415">
        <v>0</v>
      </c>
      <c r="U1415" t="s">
        <v>409</v>
      </c>
    </row>
    <row r="1416" spans="1:21" x14ac:dyDescent="0.35">
      <c r="A1416" t="s">
        <v>407</v>
      </c>
      <c r="B1416" t="s">
        <v>245</v>
      </c>
      <c r="C1416" t="str">
        <f>INDEX('GCAM Crosswalk'!M$5:M$36,MATCH(B1416,'GCAM Crosswalk'!L$5:L$36,0))</f>
        <v>European Union</v>
      </c>
      <c r="D1416" t="s">
        <v>361</v>
      </c>
      <c r="E1416" t="str">
        <f>INDEX('GCAM Crosswalk'!J$5:J$111,MATCH(D1416,'GCAM Crosswalk'!I$5:I$111,0))</f>
        <v>Industry</v>
      </c>
      <c r="F1416" t="s">
        <v>318</v>
      </c>
      <c r="G1416">
        <v>0</v>
      </c>
      <c r="H1416">
        <v>1.6743999999999999E-3</v>
      </c>
      <c r="I1416">
        <v>2.46971E-3</v>
      </c>
      <c r="J1416">
        <v>3.5580999999999998E-3</v>
      </c>
      <c r="K1416">
        <v>3.605727E-3</v>
      </c>
      <c r="L1416">
        <v>4.6091680000000003E-3</v>
      </c>
      <c r="M1416">
        <v>5.3325880000000001E-3</v>
      </c>
      <c r="N1416">
        <v>5.6009290000000002E-3</v>
      </c>
      <c r="O1416">
        <v>5.35429299999999E-3</v>
      </c>
      <c r="P1416">
        <v>4.74488399999999E-3</v>
      </c>
      <c r="Q1416">
        <v>4.1689220000000003E-3</v>
      </c>
      <c r="R1416">
        <v>0</v>
      </c>
      <c r="S1416">
        <v>0</v>
      </c>
      <c r="T1416">
        <v>0</v>
      </c>
      <c r="U1416" t="s">
        <v>409</v>
      </c>
    </row>
    <row r="1417" spans="1:21" x14ac:dyDescent="0.35">
      <c r="A1417" t="s">
        <v>407</v>
      </c>
      <c r="B1417" t="s">
        <v>245</v>
      </c>
      <c r="C1417" t="str">
        <f>INDEX('GCAM Crosswalk'!M$5:M$36,MATCH(B1417,'GCAM Crosswalk'!L$5:L$36,0))</f>
        <v>European Union</v>
      </c>
      <c r="D1417" t="s">
        <v>361</v>
      </c>
      <c r="E1417" t="str">
        <f>INDEX('GCAM Crosswalk'!J$5:J$111,MATCH(D1417,'GCAM Crosswalk'!I$5:I$111,0))</f>
        <v>Industry</v>
      </c>
      <c r="F1417" t="s">
        <v>339</v>
      </c>
      <c r="G1417">
        <v>7.0366700000000004E-2</v>
      </c>
      <c r="H1417">
        <v>7.4092100000000003E-3</v>
      </c>
      <c r="I1417">
        <v>6.2371199999999996E-3</v>
      </c>
      <c r="J1417">
        <v>7.0743100000000003E-3</v>
      </c>
      <c r="K1417">
        <v>7.2147599999999997E-3</v>
      </c>
      <c r="L1417">
        <v>6.81454E-3</v>
      </c>
      <c r="M1417">
        <v>6.0317740000000002E-3</v>
      </c>
      <c r="N1417">
        <v>5.4328390000000001E-3</v>
      </c>
      <c r="O1417">
        <v>5.3115719999999996E-3</v>
      </c>
      <c r="P1417">
        <v>5.1259799999999996E-3</v>
      </c>
      <c r="Q1417">
        <v>4.97067899999999E-3</v>
      </c>
      <c r="R1417">
        <v>0</v>
      </c>
      <c r="S1417">
        <v>0</v>
      </c>
      <c r="T1417">
        <v>0</v>
      </c>
      <c r="U1417" t="s">
        <v>409</v>
      </c>
    </row>
    <row r="1418" spans="1:21" x14ac:dyDescent="0.35">
      <c r="A1418" t="s">
        <v>407</v>
      </c>
      <c r="B1418" t="s">
        <v>245</v>
      </c>
      <c r="C1418" t="str">
        <f>INDEX('GCAM Crosswalk'!M$5:M$36,MATCH(B1418,'GCAM Crosswalk'!L$5:L$36,0))</f>
        <v>European Union</v>
      </c>
      <c r="D1418" t="s">
        <v>361</v>
      </c>
      <c r="E1418" t="str">
        <f>INDEX('GCAM Crosswalk'!J$5:J$111,MATCH(D1418,'GCAM Crosswalk'!I$5:I$111,0))</f>
        <v>Industry</v>
      </c>
      <c r="F1418" t="s">
        <v>225</v>
      </c>
      <c r="G1418">
        <v>6.3627199999999995E-2</v>
      </c>
      <c r="H1418">
        <v>4.3199599999999998E-2</v>
      </c>
      <c r="I1418">
        <v>4.7469299999999999E-2</v>
      </c>
      <c r="J1418">
        <v>5.0273900000000003E-2</v>
      </c>
      <c r="K1418">
        <v>5.0607800000000001E-2</v>
      </c>
      <c r="L1418">
        <v>5.2232825499999899E-2</v>
      </c>
      <c r="M1418">
        <v>5.5469059699999997E-2</v>
      </c>
      <c r="N1418">
        <v>5.7941922700000002E-2</v>
      </c>
      <c r="O1418">
        <v>5.8541320599999898E-2</v>
      </c>
      <c r="P1418">
        <v>5.9648906500000001E-2</v>
      </c>
      <c r="Q1418">
        <v>6.0560928699999898E-2</v>
      </c>
      <c r="R1418">
        <v>0</v>
      </c>
      <c r="S1418">
        <v>0</v>
      </c>
      <c r="T1418">
        <v>0</v>
      </c>
      <c r="U1418" t="s">
        <v>409</v>
      </c>
    </row>
    <row r="1419" spans="1:21" x14ac:dyDescent="0.35">
      <c r="A1419" t="s">
        <v>407</v>
      </c>
      <c r="B1419" t="s">
        <v>245</v>
      </c>
      <c r="C1419" t="str">
        <f>INDEX('GCAM Crosswalk'!M$5:M$36,MATCH(B1419,'GCAM Crosswalk'!L$5:L$36,0))</f>
        <v>European Union</v>
      </c>
      <c r="D1419" t="s">
        <v>361</v>
      </c>
      <c r="E1419" t="str">
        <f>INDEX('GCAM Crosswalk'!J$5:J$111,MATCH(D1419,'GCAM Crosswalk'!I$5:I$111,0))</f>
        <v>Industry</v>
      </c>
      <c r="F1419" t="s">
        <v>408</v>
      </c>
      <c r="G1419">
        <v>2.2269500000000001E-2</v>
      </c>
      <c r="H1419">
        <v>2.4446200000000001E-2</v>
      </c>
      <c r="I1419">
        <v>2.08045E-2</v>
      </c>
      <c r="J1419">
        <v>1.8418400000000001E-2</v>
      </c>
      <c r="K1419">
        <v>1.8937160000000001E-2</v>
      </c>
      <c r="L1419">
        <v>1.685822E-2</v>
      </c>
      <c r="M1419">
        <v>1.4013919999999999E-2</v>
      </c>
      <c r="N1419">
        <v>1.1856375000000001E-2</v>
      </c>
      <c r="O1419">
        <v>1.11650899999999E-2</v>
      </c>
      <c r="P1419">
        <v>1.0600132999999999E-2</v>
      </c>
      <c r="Q1419">
        <v>9.9740850000000006E-3</v>
      </c>
      <c r="R1419">
        <v>0</v>
      </c>
      <c r="S1419">
        <v>0</v>
      </c>
      <c r="T1419">
        <v>0</v>
      </c>
      <c r="U1419" t="s">
        <v>409</v>
      </c>
    </row>
    <row r="1420" spans="1:21" x14ac:dyDescent="0.35">
      <c r="A1420" t="s">
        <v>407</v>
      </c>
      <c r="B1420" t="s">
        <v>245</v>
      </c>
      <c r="C1420" t="str">
        <f>INDEX('GCAM Crosswalk'!M$5:M$36,MATCH(B1420,'GCAM Crosswalk'!L$5:L$36,0))</f>
        <v>European Union</v>
      </c>
      <c r="D1420" t="s">
        <v>361</v>
      </c>
      <c r="E1420" t="str">
        <f>INDEX('GCAM Crosswalk'!J$5:J$111,MATCH(D1420,'GCAM Crosswalk'!I$5:I$111,0))</f>
        <v>Industry</v>
      </c>
      <c r="F1420" t="s">
        <v>410</v>
      </c>
      <c r="G1420">
        <v>0</v>
      </c>
      <c r="H1420">
        <v>0</v>
      </c>
      <c r="I1420">
        <v>0</v>
      </c>
      <c r="J1420">
        <v>0</v>
      </c>
      <c r="K1420">
        <v>0</v>
      </c>
      <c r="L1420" s="3">
        <v>2.2821300000000001E-4</v>
      </c>
      <c r="M1420" s="3">
        <v>8.1324499999999998E-4</v>
      </c>
      <c r="N1420">
        <v>1.542571E-3</v>
      </c>
      <c r="O1420">
        <v>2.0847424999999998E-3</v>
      </c>
      <c r="P1420">
        <v>2.6576239999999999E-3</v>
      </c>
      <c r="Q1420">
        <v>3.0696059999999999E-3</v>
      </c>
      <c r="R1420">
        <v>0</v>
      </c>
      <c r="S1420">
        <v>0</v>
      </c>
      <c r="T1420">
        <v>0</v>
      </c>
      <c r="U1420" t="s">
        <v>409</v>
      </c>
    </row>
    <row r="1421" spans="1:21" x14ac:dyDescent="0.35">
      <c r="A1421" t="s">
        <v>407</v>
      </c>
      <c r="B1421" t="s">
        <v>245</v>
      </c>
      <c r="C1421" t="str">
        <f>INDEX('GCAM Crosswalk'!M$5:M$36,MATCH(B1421,'GCAM Crosswalk'!L$5:L$36,0))</f>
        <v>European Union</v>
      </c>
      <c r="D1421" t="s">
        <v>361</v>
      </c>
      <c r="E1421" t="str">
        <f>INDEX('GCAM Crosswalk'!J$5:J$111,MATCH(D1421,'GCAM Crosswalk'!I$5:I$111,0))</f>
        <v>Industry</v>
      </c>
      <c r="F1421" t="s">
        <v>411</v>
      </c>
      <c r="G1421">
        <v>3.4743799999999998E-2</v>
      </c>
      <c r="H1421">
        <v>3.0892610000000001E-2</v>
      </c>
      <c r="I1421">
        <v>2.519981E-2</v>
      </c>
      <c r="J1421">
        <v>3.1771710000000002E-2</v>
      </c>
      <c r="K1421">
        <v>3.21648E-2</v>
      </c>
      <c r="L1421">
        <v>3.0964800000000001E-2</v>
      </c>
      <c r="M1421">
        <v>2.8403024999999998E-2</v>
      </c>
      <c r="N1421">
        <v>2.552929E-2</v>
      </c>
      <c r="O1421">
        <v>2.3373636E-2</v>
      </c>
      <c r="P1421">
        <v>2.0661202E-2</v>
      </c>
      <c r="Q1421">
        <v>1.7950079000000001E-2</v>
      </c>
      <c r="R1421">
        <v>0</v>
      </c>
      <c r="S1421">
        <v>0</v>
      </c>
      <c r="T1421">
        <v>0</v>
      </c>
      <c r="U1421" t="s">
        <v>409</v>
      </c>
    </row>
    <row r="1422" spans="1:21" x14ac:dyDescent="0.35">
      <c r="A1422" t="s">
        <v>407</v>
      </c>
      <c r="B1422" t="s">
        <v>245</v>
      </c>
      <c r="C1422" t="str">
        <f>INDEX('GCAM Crosswalk'!M$5:M$36,MATCH(B1422,'GCAM Crosswalk'!L$5:L$36,0))</f>
        <v>European Union</v>
      </c>
      <c r="D1422" t="s">
        <v>374</v>
      </c>
      <c r="E1422" t="str">
        <f>INDEX('GCAM Crosswalk'!J$5:J$111,MATCH(D1422,'GCAM Crosswalk'!I$5:I$111,0))</f>
        <v>Industry</v>
      </c>
      <c r="F1422" t="s">
        <v>225</v>
      </c>
      <c r="G1422">
        <v>3.93897E-2</v>
      </c>
      <c r="H1422">
        <v>5.4094200000000002E-2</v>
      </c>
      <c r="I1422">
        <v>6.3159599999999996E-2</v>
      </c>
      <c r="J1422">
        <v>7.0866799999999994E-2</v>
      </c>
      <c r="K1422">
        <v>7.5939199999999998E-2</v>
      </c>
      <c r="L1422">
        <v>7.9522300000000004E-2</v>
      </c>
      <c r="M1422">
        <v>8.1717300000000007E-2</v>
      </c>
      <c r="N1422">
        <v>8.32262E-2</v>
      </c>
      <c r="O1422">
        <v>8.4222900000000003E-2</v>
      </c>
      <c r="P1422">
        <v>8.4834900000000005E-2</v>
      </c>
      <c r="Q1422">
        <v>8.5003499999999996E-2</v>
      </c>
      <c r="R1422">
        <v>0</v>
      </c>
      <c r="S1422">
        <v>0</v>
      </c>
      <c r="T1422">
        <v>0</v>
      </c>
      <c r="U1422" t="s">
        <v>409</v>
      </c>
    </row>
    <row r="1423" spans="1:21" x14ac:dyDescent="0.35">
      <c r="A1423" t="s">
        <v>407</v>
      </c>
      <c r="B1423" t="s">
        <v>245</v>
      </c>
      <c r="C1423" t="str">
        <f>INDEX('GCAM Crosswalk'!M$5:M$36,MATCH(B1423,'GCAM Crosswalk'!L$5:L$36,0))</f>
        <v>European Union</v>
      </c>
      <c r="D1423" t="s">
        <v>375</v>
      </c>
      <c r="E1423" t="str">
        <f>INDEX('GCAM Crosswalk'!J$5:J$111,MATCH(D1423,'GCAM Crosswalk'!I$5:I$111,0))</f>
        <v>Industry</v>
      </c>
      <c r="F1423" t="s">
        <v>225</v>
      </c>
      <c r="G1423">
        <v>1.28751E-2</v>
      </c>
      <c r="H1423">
        <v>1.4806E-2</v>
      </c>
      <c r="I1423">
        <v>1.6275600000000001E-2</v>
      </c>
      <c r="J1423">
        <v>1.8247200000000002E-2</v>
      </c>
      <c r="K1423">
        <v>1.8431900000000001E-2</v>
      </c>
      <c r="L1423">
        <v>1.8557000000000001E-2</v>
      </c>
      <c r="M1423">
        <v>1.8498000000000001E-2</v>
      </c>
      <c r="N1423">
        <v>1.8369099999999999E-2</v>
      </c>
      <c r="O1423">
        <v>1.81878E-2</v>
      </c>
      <c r="P1423">
        <v>1.79928E-2</v>
      </c>
      <c r="Q1423">
        <v>1.7765E-2</v>
      </c>
      <c r="R1423">
        <v>0</v>
      </c>
      <c r="S1423">
        <v>0</v>
      </c>
      <c r="T1423">
        <v>0</v>
      </c>
      <c r="U1423" t="s">
        <v>409</v>
      </c>
    </row>
    <row r="1424" spans="1:21" x14ac:dyDescent="0.35">
      <c r="A1424" t="s">
        <v>407</v>
      </c>
      <c r="B1424" t="s">
        <v>245</v>
      </c>
      <c r="C1424" t="str">
        <f>INDEX('GCAM Crosswalk'!M$5:M$36,MATCH(B1424,'GCAM Crosswalk'!L$5:L$36,0))</f>
        <v>European Union</v>
      </c>
      <c r="D1424" t="s">
        <v>376</v>
      </c>
      <c r="E1424" t="str">
        <f>INDEX('GCAM Crosswalk'!J$5:J$111,MATCH(D1424,'GCAM Crosswalk'!I$5:I$111,0))</f>
        <v>Industry</v>
      </c>
      <c r="F1424" t="s">
        <v>225</v>
      </c>
      <c r="G1424">
        <v>3.4086699999999998E-2</v>
      </c>
      <c r="H1424">
        <v>3.86711E-2</v>
      </c>
      <c r="I1424">
        <v>4.2458200000000001E-2</v>
      </c>
      <c r="J1424">
        <v>4.7639399999999998E-2</v>
      </c>
      <c r="K1424">
        <v>4.8168599999999999E-2</v>
      </c>
      <c r="L1424">
        <v>4.8519100000000003E-2</v>
      </c>
      <c r="M1424">
        <v>4.8376099999999998E-2</v>
      </c>
      <c r="N1424">
        <v>4.8045900000000002E-2</v>
      </c>
      <c r="O1424">
        <v>4.7574900000000003E-2</v>
      </c>
      <c r="P1424">
        <v>4.7069100000000003E-2</v>
      </c>
      <c r="Q1424">
        <v>4.6477699999999997E-2</v>
      </c>
      <c r="R1424">
        <v>0</v>
      </c>
      <c r="S1424">
        <v>0</v>
      </c>
      <c r="T1424">
        <v>0</v>
      </c>
      <c r="U1424" t="s">
        <v>409</v>
      </c>
    </row>
    <row r="1425" spans="1:21" x14ac:dyDescent="0.35">
      <c r="A1425" t="s">
        <v>407</v>
      </c>
      <c r="B1425" t="s">
        <v>245</v>
      </c>
      <c r="C1425" t="str">
        <f>INDEX('GCAM Crosswalk'!M$5:M$36,MATCH(B1425,'GCAM Crosswalk'!L$5:L$36,0))</f>
        <v>European Union</v>
      </c>
      <c r="D1425" t="s">
        <v>377</v>
      </c>
      <c r="E1425" t="str">
        <f>INDEX('GCAM Crosswalk'!J$5:J$111,MATCH(D1425,'GCAM Crosswalk'!I$5:I$111,0))</f>
        <v>Industry</v>
      </c>
      <c r="F1425" t="s">
        <v>225</v>
      </c>
      <c r="G1425">
        <v>3.2298399999999998E-2</v>
      </c>
      <c r="H1425">
        <v>3.6663800000000003E-2</v>
      </c>
      <c r="I1425">
        <v>4.0255899999999997E-2</v>
      </c>
      <c r="J1425">
        <v>4.5185400000000001E-2</v>
      </c>
      <c r="K1425">
        <v>4.56482E-2</v>
      </c>
      <c r="L1425">
        <v>4.5957900000000003E-2</v>
      </c>
      <c r="M1425">
        <v>4.5811699999999997E-2</v>
      </c>
      <c r="N1425">
        <v>4.5492600000000001E-2</v>
      </c>
      <c r="O1425">
        <v>4.50435E-2</v>
      </c>
      <c r="P1425">
        <v>4.4560500000000003E-2</v>
      </c>
      <c r="Q1425">
        <v>4.3996500000000001E-2</v>
      </c>
      <c r="R1425">
        <v>0</v>
      </c>
      <c r="S1425">
        <v>0</v>
      </c>
      <c r="T1425">
        <v>0</v>
      </c>
      <c r="U1425" t="s">
        <v>409</v>
      </c>
    </row>
    <row r="1426" spans="1:21" x14ac:dyDescent="0.35">
      <c r="A1426" t="s">
        <v>407</v>
      </c>
      <c r="B1426" t="s">
        <v>245</v>
      </c>
      <c r="C1426" t="str">
        <f>INDEX('GCAM Crosswalk'!M$5:M$36,MATCH(B1426,'GCAM Crosswalk'!L$5:L$36,0))</f>
        <v>European Union</v>
      </c>
      <c r="D1426" t="s">
        <v>362</v>
      </c>
      <c r="E1426" t="str">
        <f>INDEX('GCAM Crosswalk'!J$5:J$111,MATCH(D1426,'GCAM Crosswalk'!I$5:I$111,0))</f>
        <v>Industry</v>
      </c>
      <c r="F1426" t="s">
        <v>318</v>
      </c>
      <c r="G1426">
        <v>0.51580899999999996</v>
      </c>
      <c r="H1426">
        <v>0.82489100000000004</v>
      </c>
      <c r="I1426">
        <v>1.0040690000000001</v>
      </c>
      <c r="J1426">
        <v>1.1476569999999999</v>
      </c>
      <c r="K1426">
        <v>1.2566286999999901</v>
      </c>
      <c r="L1426">
        <v>1.4102045999999999</v>
      </c>
      <c r="M1426">
        <v>1.5756253999999901</v>
      </c>
      <c r="N1426">
        <v>1.8334674</v>
      </c>
      <c r="O1426">
        <v>2.0656767999999999</v>
      </c>
      <c r="P1426">
        <v>2.1369777000000001</v>
      </c>
      <c r="Q1426">
        <v>2.1293911999999899</v>
      </c>
      <c r="R1426">
        <v>0</v>
      </c>
      <c r="S1426">
        <v>0</v>
      </c>
      <c r="T1426">
        <v>0</v>
      </c>
      <c r="U1426" t="s">
        <v>409</v>
      </c>
    </row>
    <row r="1427" spans="1:21" x14ac:dyDescent="0.35">
      <c r="A1427" t="s">
        <v>407</v>
      </c>
      <c r="B1427" t="s">
        <v>245</v>
      </c>
      <c r="C1427" t="str">
        <f>INDEX('GCAM Crosswalk'!M$5:M$36,MATCH(B1427,'GCAM Crosswalk'!L$5:L$36,0))</f>
        <v>European Union</v>
      </c>
      <c r="D1427" t="s">
        <v>362</v>
      </c>
      <c r="E1427" t="str">
        <f>INDEX('GCAM Crosswalk'!J$5:J$111,MATCH(D1427,'GCAM Crosswalk'!I$5:I$111,0))</f>
        <v>Industry</v>
      </c>
      <c r="F1427" t="s">
        <v>339</v>
      </c>
      <c r="G1427">
        <v>0.79568919999999999</v>
      </c>
      <c r="H1427">
        <v>0.233933</v>
      </c>
      <c r="I1427">
        <v>0.20777580000000001</v>
      </c>
      <c r="J1427">
        <v>0.2035148</v>
      </c>
      <c r="K1427">
        <v>0.22926759999999999</v>
      </c>
      <c r="L1427">
        <v>0.23499487999999999</v>
      </c>
      <c r="M1427">
        <v>0.225220109999999</v>
      </c>
      <c r="N1427">
        <v>0.19578498</v>
      </c>
      <c r="O1427">
        <v>0.16943477000000001</v>
      </c>
      <c r="P1427">
        <v>0.154563589999999</v>
      </c>
      <c r="Q1427">
        <v>0.15332041800000001</v>
      </c>
      <c r="R1427">
        <v>0</v>
      </c>
      <c r="S1427">
        <v>0</v>
      </c>
      <c r="T1427">
        <v>0</v>
      </c>
      <c r="U1427" t="s">
        <v>409</v>
      </c>
    </row>
    <row r="1428" spans="1:21" x14ac:dyDescent="0.35">
      <c r="A1428" t="s">
        <v>407</v>
      </c>
      <c r="B1428" t="s">
        <v>245</v>
      </c>
      <c r="C1428" t="str">
        <f>INDEX('GCAM Crosswalk'!M$5:M$36,MATCH(B1428,'GCAM Crosswalk'!L$5:L$36,0))</f>
        <v>European Union</v>
      </c>
      <c r="D1428" t="s">
        <v>362</v>
      </c>
      <c r="E1428" t="str">
        <f>INDEX('GCAM Crosswalk'!J$5:J$111,MATCH(D1428,'GCAM Crosswalk'!I$5:I$111,0))</f>
        <v>Industry</v>
      </c>
      <c r="F1428" t="s">
        <v>225</v>
      </c>
      <c r="G1428">
        <v>1.67557</v>
      </c>
      <c r="H1428">
        <v>2.1818200000000001</v>
      </c>
      <c r="I1428">
        <v>2.0165999999999999</v>
      </c>
      <c r="J1428">
        <v>1.9036599999999999</v>
      </c>
      <c r="K1428">
        <v>1.9658100000000001</v>
      </c>
      <c r="L1428">
        <v>2.1477729999999999</v>
      </c>
      <c r="M1428">
        <v>2.3225559999999899</v>
      </c>
      <c r="N1428">
        <v>2.5565820000000001</v>
      </c>
      <c r="O1428">
        <v>2.7845939999999998</v>
      </c>
      <c r="P1428">
        <v>2.9906063000000001</v>
      </c>
      <c r="Q1428">
        <v>3.1597441800000001</v>
      </c>
      <c r="R1428">
        <v>0</v>
      </c>
      <c r="S1428">
        <v>0</v>
      </c>
      <c r="T1428">
        <v>0</v>
      </c>
      <c r="U1428" t="s">
        <v>409</v>
      </c>
    </row>
    <row r="1429" spans="1:21" x14ac:dyDescent="0.35">
      <c r="A1429" t="s">
        <v>407</v>
      </c>
      <c r="B1429" t="s">
        <v>245</v>
      </c>
      <c r="C1429" t="str">
        <f>INDEX('GCAM Crosswalk'!M$5:M$36,MATCH(B1429,'GCAM Crosswalk'!L$5:L$36,0))</f>
        <v>European Union</v>
      </c>
      <c r="D1429" t="s">
        <v>362</v>
      </c>
      <c r="E1429" t="str">
        <f>INDEX('GCAM Crosswalk'!J$5:J$111,MATCH(D1429,'GCAM Crosswalk'!I$5:I$111,0))</f>
        <v>Industry</v>
      </c>
      <c r="F1429" t="s">
        <v>408</v>
      </c>
      <c r="G1429">
        <v>2.0751999999999899</v>
      </c>
      <c r="H1429">
        <v>3.64194</v>
      </c>
      <c r="I1429">
        <v>3.36483</v>
      </c>
      <c r="J1429">
        <v>2.9445100000000002</v>
      </c>
      <c r="K1429">
        <v>3.2797299999999998</v>
      </c>
      <c r="L1429">
        <v>3.3784247999999999</v>
      </c>
      <c r="M1429">
        <v>3.3311480999999898</v>
      </c>
      <c r="N1429">
        <v>3.0770221999999898</v>
      </c>
      <c r="O1429">
        <v>2.7898971000000001</v>
      </c>
      <c r="P1429">
        <v>2.67343079999999</v>
      </c>
      <c r="Q1429">
        <v>2.6710598499999998</v>
      </c>
      <c r="R1429">
        <v>0</v>
      </c>
      <c r="S1429">
        <v>0</v>
      </c>
      <c r="T1429">
        <v>0</v>
      </c>
      <c r="U1429" t="s">
        <v>409</v>
      </c>
    </row>
    <row r="1430" spans="1:21" x14ac:dyDescent="0.35">
      <c r="A1430" t="s">
        <v>407</v>
      </c>
      <c r="B1430" t="s">
        <v>245</v>
      </c>
      <c r="C1430" t="str">
        <f>INDEX('GCAM Crosswalk'!M$5:M$36,MATCH(B1430,'GCAM Crosswalk'!L$5:L$36,0))</f>
        <v>European Union</v>
      </c>
      <c r="D1430" t="s">
        <v>362</v>
      </c>
      <c r="E1430" t="str">
        <f>INDEX('GCAM Crosswalk'!J$5:J$111,MATCH(D1430,'GCAM Crosswalk'!I$5:I$111,0))</f>
        <v>Industry</v>
      </c>
      <c r="F1430" t="s">
        <v>410</v>
      </c>
      <c r="G1430">
        <v>0</v>
      </c>
      <c r="H1430">
        <v>0</v>
      </c>
      <c r="I1430">
        <v>0</v>
      </c>
      <c r="J1430">
        <v>0</v>
      </c>
      <c r="K1430">
        <v>0</v>
      </c>
      <c r="L1430" s="3">
        <v>2.7897160000000002E-4</v>
      </c>
      <c r="M1430">
        <v>2.7513617000000001E-3</v>
      </c>
      <c r="N1430">
        <v>9.5611235999999902E-3</v>
      </c>
      <c r="O1430">
        <v>1.9072528700000001E-2</v>
      </c>
      <c r="P1430">
        <v>2.6080271299999999E-2</v>
      </c>
      <c r="Q1430">
        <v>3.2013790600000001E-2</v>
      </c>
      <c r="R1430">
        <v>0</v>
      </c>
      <c r="S1430">
        <v>0</v>
      </c>
      <c r="T1430">
        <v>0</v>
      </c>
      <c r="U1430" t="s">
        <v>409</v>
      </c>
    </row>
    <row r="1431" spans="1:21" x14ac:dyDescent="0.35">
      <c r="A1431" t="s">
        <v>407</v>
      </c>
      <c r="B1431" t="s">
        <v>245</v>
      </c>
      <c r="C1431" t="str">
        <f>INDEX('GCAM Crosswalk'!M$5:M$36,MATCH(B1431,'GCAM Crosswalk'!L$5:L$36,0))</f>
        <v>European Union</v>
      </c>
      <c r="D1431" t="s">
        <v>362</v>
      </c>
      <c r="E1431" t="str">
        <f>INDEX('GCAM Crosswalk'!J$5:J$111,MATCH(D1431,'GCAM Crosswalk'!I$5:I$111,0))</f>
        <v>Industry</v>
      </c>
      <c r="F1431" t="s">
        <v>411</v>
      </c>
      <c r="G1431">
        <v>1.2060759999999999</v>
      </c>
      <c r="H1431">
        <v>1.15547</v>
      </c>
      <c r="I1431">
        <v>0.82861300000000004</v>
      </c>
      <c r="J1431">
        <v>0.46672199999999903</v>
      </c>
      <c r="K1431">
        <v>0.51215239999999995</v>
      </c>
      <c r="L1431">
        <v>0.53433030000000004</v>
      </c>
      <c r="M1431">
        <v>0.53585260000000001</v>
      </c>
      <c r="N1431">
        <v>0.51595009999999997</v>
      </c>
      <c r="O1431">
        <v>0.49510532000000002</v>
      </c>
      <c r="P1431">
        <v>0.49149600999999998</v>
      </c>
      <c r="Q1431">
        <v>0.50671145200000001</v>
      </c>
      <c r="R1431">
        <v>0</v>
      </c>
      <c r="S1431">
        <v>0</v>
      </c>
      <c r="T1431">
        <v>0</v>
      </c>
      <c r="U1431" t="s">
        <v>409</v>
      </c>
    </row>
    <row r="1432" spans="1:21" x14ac:dyDescent="0.35">
      <c r="A1432" t="s">
        <v>407</v>
      </c>
      <c r="B1432" t="s">
        <v>245</v>
      </c>
      <c r="C1432" t="str">
        <f>INDEX('GCAM Crosswalk'!M$5:M$36,MATCH(B1432,'GCAM Crosswalk'!L$5:L$36,0))</f>
        <v>European Union</v>
      </c>
      <c r="D1432" t="s">
        <v>366</v>
      </c>
      <c r="E1432" t="str">
        <f>INDEX('GCAM Crosswalk'!J$5:J$111,MATCH(D1432,'GCAM Crosswalk'!I$5:I$111,0))</f>
        <v>Industry</v>
      </c>
      <c r="F1432" t="s">
        <v>339</v>
      </c>
      <c r="G1432">
        <v>5.5255199999999997E-2</v>
      </c>
      <c r="H1432">
        <v>2.9929899999999999E-2</v>
      </c>
      <c r="I1432">
        <v>2.9929899999999999E-2</v>
      </c>
      <c r="J1432">
        <v>3.5874000000000003E-2</v>
      </c>
      <c r="K1432">
        <v>3.9283699999999998E-2</v>
      </c>
      <c r="L1432">
        <v>4.3493700000000003E-2</v>
      </c>
      <c r="M1432">
        <v>4.7428999999999999E-2</v>
      </c>
      <c r="N1432">
        <v>5.1795500000000001E-2</v>
      </c>
      <c r="O1432">
        <v>5.6841099999999999E-2</v>
      </c>
      <c r="P1432">
        <v>6.0875899999999997E-2</v>
      </c>
      <c r="Q1432">
        <v>6.3444700000000007E-2</v>
      </c>
      <c r="R1432">
        <v>0</v>
      </c>
      <c r="S1432">
        <v>0</v>
      </c>
      <c r="T1432">
        <v>0</v>
      </c>
      <c r="U1432" t="s">
        <v>409</v>
      </c>
    </row>
    <row r="1433" spans="1:21" x14ac:dyDescent="0.35">
      <c r="A1433" t="s">
        <v>407</v>
      </c>
      <c r="B1433" t="s">
        <v>245</v>
      </c>
      <c r="C1433" t="str">
        <f>INDEX('GCAM Crosswalk'!M$5:M$36,MATCH(B1433,'GCAM Crosswalk'!L$5:L$36,0))</f>
        <v>European Union</v>
      </c>
      <c r="D1433" t="s">
        <v>366</v>
      </c>
      <c r="E1433" t="str">
        <f>INDEX('GCAM Crosswalk'!J$5:J$111,MATCH(D1433,'GCAM Crosswalk'!I$5:I$111,0))</f>
        <v>Industry</v>
      </c>
      <c r="F1433" t="s">
        <v>408</v>
      </c>
      <c r="G1433">
        <v>0</v>
      </c>
      <c r="H1433">
        <v>0</v>
      </c>
      <c r="I1433">
        <v>3.7171700000000002E-2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409</v>
      </c>
    </row>
    <row r="1434" spans="1:21" x14ac:dyDescent="0.35">
      <c r="A1434" t="s">
        <v>407</v>
      </c>
      <c r="B1434" t="s">
        <v>245</v>
      </c>
      <c r="C1434" t="str">
        <f>INDEX('GCAM Crosswalk'!M$5:M$36,MATCH(B1434,'GCAM Crosswalk'!L$5:L$36,0))</f>
        <v>European Union</v>
      </c>
      <c r="D1434" t="s">
        <v>366</v>
      </c>
      <c r="E1434" t="str">
        <f>INDEX('GCAM Crosswalk'!J$5:J$111,MATCH(D1434,'GCAM Crosswalk'!I$5:I$111,0))</f>
        <v>Industry</v>
      </c>
      <c r="F1434" t="s">
        <v>411</v>
      </c>
      <c r="G1434">
        <v>0.38378699999999999</v>
      </c>
      <c r="H1434">
        <v>0.38496999999999998</v>
      </c>
      <c r="I1434">
        <v>0.32076199999999999</v>
      </c>
      <c r="J1434">
        <v>0.24762000000000001</v>
      </c>
      <c r="K1434">
        <v>0.26782299999999998</v>
      </c>
      <c r="L1434">
        <v>0.28567599999999999</v>
      </c>
      <c r="M1434">
        <v>0.30027399999999999</v>
      </c>
      <c r="N1434">
        <v>0.32010300000000003</v>
      </c>
      <c r="O1434">
        <v>0.34094000000000002</v>
      </c>
      <c r="P1434">
        <v>0.35905500000000001</v>
      </c>
      <c r="Q1434">
        <v>0.37718699999999999</v>
      </c>
      <c r="R1434">
        <v>0</v>
      </c>
      <c r="S1434">
        <v>0</v>
      </c>
      <c r="T1434">
        <v>0</v>
      </c>
      <c r="U1434" t="s">
        <v>409</v>
      </c>
    </row>
    <row r="1435" spans="1:21" x14ac:dyDescent="0.35">
      <c r="A1435" t="s">
        <v>407</v>
      </c>
      <c r="B1435" t="s">
        <v>245</v>
      </c>
      <c r="C1435" t="str">
        <f>INDEX('GCAM Crosswalk'!M$5:M$36,MATCH(B1435,'GCAM Crosswalk'!L$5:L$36,0))</f>
        <v>European Union</v>
      </c>
      <c r="D1435" t="s">
        <v>271</v>
      </c>
      <c r="E1435" t="str">
        <f>INDEX('GCAM Crosswalk'!J$5:J$111,MATCH(D1435,'GCAM Crosswalk'!I$5:I$111,0))</f>
        <v>Industry</v>
      </c>
      <c r="F1435" t="s">
        <v>318</v>
      </c>
      <c r="G1435">
        <v>0.11301</v>
      </c>
      <c r="H1435">
        <v>0.11008900000000001</v>
      </c>
      <c r="I1435">
        <v>9.8210199999999997E-2</v>
      </c>
      <c r="J1435">
        <v>9.8210199999999997E-2</v>
      </c>
      <c r="K1435">
        <v>9.3970799999999993E-2</v>
      </c>
      <c r="L1435">
        <v>0.1045635</v>
      </c>
      <c r="M1435">
        <v>0.1215923</v>
      </c>
      <c r="N1435">
        <v>0.1567914</v>
      </c>
      <c r="O1435">
        <v>0.18530785999999999</v>
      </c>
      <c r="P1435">
        <v>0.19173414999999999</v>
      </c>
      <c r="Q1435">
        <v>0.18344363999999999</v>
      </c>
      <c r="R1435">
        <v>0</v>
      </c>
      <c r="S1435">
        <v>0</v>
      </c>
      <c r="T1435">
        <v>0</v>
      </c>
      <c r="U1435" t="s">
        <v>409</v>
      </c>
    </row>
    <row r="1436" spans="1:21" x14ac:dyDescent="0.35">
      <c r="A1436" t="s">
        <v>407</v>
      </c>
      <c r="B1436" t="s">
        <v>245</v>
      </c>
      <c r="C1436" t="str">
        <f>INDEX('GCAM Crosswalk'!M$5:M$36,MATCH(B1436,'GCAM Crosswalk'!L$5:L$36,0))</f>
        <v>European Union</v>
      </c>
      <c r="D1436" t="s">
        <v>271</v>
      </c>
      <c r="E1436" t="str">
        <f>INDEX('GCAM Crosswalk'!J$5:J$111,MATCH(D1436,'GCAM Crosswalk'!I$5:I$111,0))</f>
        <v>Industry</v>
      </c>
      <c r="F1436" t="s">
        <v>339</v>
      </c>
      <c r="G1436">
        <v>0.21848600000000001</v>
      </c>
      <c r="H1436">
        <v>0.21284</v>
      </c>
      <c r="I1436">
        <v>0.18987299999999999</v>
      </c>
      <c r="J1436">
        <v>0.18987299999999999</v>
      </c>
      <c r="K1436">
        <v>0.18173600000000001</v>
      </c>
      <c r="L1436">
        <v>0.19107299999999999</v>
      </c>
      <c r="M1436">
        <v>0.19352179999999999</v>
      </c>
      <c r="N1436">
        <v>0.19837591999999901</v>
      </c>
      <c r="O1436">
        <v>0.20483365000000001</v>
      </c>
      <c r="P1436">
        <v>0.20727469000000001</v>
      </c>
      <c r="Q1436">
        <v>0.20423437</v>
      </c>
      <c r="R1436">
        <v>0</v>
      </c>
      <c r="S1436">
        <v>0</v>
      </c>
      <c r="T1436">
        <v>0</v>
      </c>
      <c r="U1436" t="s">
        <v>409</v>
      </c>
    </row>
    <row r="1437" spans="1:21" x14ac:dyDescent="0.35">
      <c r="A1437" t="s">
        <v>407</v>
      </c>
      <c r="B1437" t="s">
        <v>245</v>
      </c>
      <c r="C1437" t="str">
        <f>INDEX('GCAM Crosswalk'!M$5:M$36,MATCH(B1437,'GCAM Crosswalk'!L$5:L$36,0))</f>
        <v>European Union</v>
      </c>
      <c r="D1437" t="s">
        <v>271</v>
      </c>
      <c r="E1437" t="str">
        <f>INDEX('GCAM Crosswalk'!J$5:J$111,MATCH(D1437,'GCAM Crosswalk'!I$5:I$111,0))</f>
        <v>Industry</v>
      </c>
      <c r="F1437" t="s">
        <v>408</v>
      </c>
      <c r="G1437">
        <v>7.53399E-3</v>
      </c>
      <c r="H1437">
        <v>7.3393099999999999E-3</v>
      </c>
      <c r="I1437">
        <v>6.5473800000000002E-3</v>
      </c>
      <c r="J1437">
        <v>6.5473800000000002E-3</v>
      </c>
      <c r="K1437">
        <v>6.2650400000000004E-3</v>
      </c>
      <c r="L1437">
        <v>6.5157990000000001E-3</v>
      </c>
      <c r="M1437">
        <v>6.4302329999999996E-3</v>
      </c>
      <c r="N1437">
        <v>6.1240340000000004E-3</v>
      </c>
      <c r="O1437">
        <v>5.7194860000000002E-3</v>
      </c>
      <c r="P1437">
        <v>5.5193550000000001E-3</v>
      </c>
      <c r="Q1437">
        <v>5.28119159999999E-3</v>
      </c>
      <c r="R1437">
        <v>0</v>
      </c>
      <c r="S1437">
        <v>0</v>
      </c>
      <c r="T1437">
        <v>0</v>
      </c>
      <c r="U1437" t="s">
        <v>409</v>
      </c>
    </row>
    <row r="1438" spans="1:21" x14ac:dyDescent="0.35">
      <c r="A1438" t="s">
        <v>407</v>
      </c>
      <c r="B1438" t="s">
        <v>245</v>
      </c>
      <c r="C1438" t="str">
        <f>INDEX('GCAM Crosswalk'!M$5:M$36,MATCH(B1438,'GCAM Crosswalk'!L$5:L$36,0))</f>
        <v>European Union</v>
      </c>
      <c r="D1438" t="s">
        <v>271</v>
      </c>
      <c r="E1438" t="str">
        <f>INDEX('GCAM Crosswalk'!J$5:J$111,MATCH(D1438,'GCAM Crosswalk'!I$5:I$111,0))</f>
        <v>Industry</v>
      </c>
      <c r="F1438" t="s">
        <v>410</v>
      </c>
      <c r="G1438">
        <v>0</v>
      </c>
      <c r="H1438">
        <v>0</v>
      </c>
      <c r="I1438">
        <v>0</v>
      </c>
      <c r="J1438">
        <v>0</v>
      </c>
      <c r="K1438">
        <v>0</v>
      </c>
      <c r="L1438" s="3">
        <v>4.3437499999999997E-4</v>
      </c>
      <c r="M1438">
        <v>7.4650510000000003E-3</v>
      </c>
      <c r="N1438">
        <v>2.9865806000000002E-2</v>
      </c>
      <c r="O1438">
        <v>5.6606644999999997E-2</v>
      </c>
      <c r="P1438">
        <v>7.1430495999999996E-2</v>
      </c>
      <c r="Q1438">
        <v>8.1760928099999894E-2</v>
      </c>
      <c r="R1438">
        <v>0</v>
      </c>
      <c r="S1438">
        <v>0</v>
      </c>
      <c r="T1438">
        <v>0</v>
      </c>
      <c r="U1438" t="s">
        <v>409</v>
      </c>
    </row>
    <row r="1439" spans="1:21" x14ac:dyDescent="0.35">
      <c r="A1439" t="s">
        <v>407</v>
      </c>
      <c r="B1439" t="s">
        <v>245</v>
      </c>
      <c r="C1439" t="str">
        <f>INDEX('GCAM Crosswalk'!M$5:M$36,MATCH(B1439,'GCAM Crosswalk'!L$5:L$36,0))</f>
        <v>European Union</v>
      </c>
      <c r="D1439" t="s">
        <v>271</v>
      </c>
      <c r="E1439" t="str">
        <f>INDEX('GCAM Crosswalk'!J$5:J$111,MATCH(D1439,'GCAM Crosswalk'!I$5:I$111,0))</f>
        <v>Industry</v>
      </c>
      <c r="F1439" t="s">
        <v>411</v>
      </c>
      <c r="G1439">
        <v>0.41437000000000002</v>
      </c>
      <c r="H1439">
        <v>0.40366099999999999</v>
      </c>
      <c r="I1439">
        <v>0.36010399999999998</v>
      </c>
      <c r="J1439">
        <v>0.36010399999999998</v>
      </c>
      <c r="K1439">
        <v>0.32706200000000002</v>
      </c>
      <c r="L1439">
        <v>0.32967619999999997</v>
      </c>
      <c r="M1439">
        <v>0.32920719999999998</v>
      </c>
      <c r="N1439">
        <v>0.32028820000000002</v>
      </c>
      <c r="O1439">
        <v>0.3040815</v>
      </c>
      <c r="P1439">
        <v>0.29405555999999999</v>
      </c>
      <c r="Q1439">
        <v>0.28780168</v>
      </c>
      <c r="R1439">
        <v>0</v>
      </c>
      <c r="S1439">
        <v>0</v>
      </c>
      <c r="T1439">
        <v>0</v>
      </c>
      <c r="U1439" t="s">
        <v>409</v>
      </c>
    </row>
    <row r="1440" spans="1:21" x14ac:dyDescent="0.35">
      <c r="A1440" t="s">
        <v>407</v>
      </c>
      <c r="B1440" t="s">
        <v>245</v>
      </c>
      <c r="C1440" t="str">
        <f>INDEX('GCAM Crosswalk'!M$5:M$36,MATCH(B1440,'GCAM Crosswalk'!L$5:L$36,0))</f>
        <v>European Union</v>
      </c>
      <c r="D1440" t="s">
        <v>325</v>
      </c>
      <c r="E1440" t="str">
        <f>INDEX('GCAM Crosswalk'!J$5:J$111,MATCH(D1440,'GCAM Crosswalk'!I$5:I$111,0))</f>
        <v>Residential</v>
      </c>
      <c r="F1440" t="s">
        <v>225</v>
      </c>
      <c r="G1440">
        <v>0.199351</v>
      </c>
      <c r="H1440">
        <v>0.261077</v>
      </c>
      <c r="I1440">
        <v>0.27842800000000001</v>
      </c>
      <c r="J1440">
        <v>0.26159399999999999</v>
      </c>
      <c r="K1440">
        <v>0.2606561</v>
      </c>
      <c r="L1440">
        <v>0.25682082000000001</v>
      </c>
      <c r="M1440">
        <v>0.24843021999999901</v>
      </c>
      <c r="N1440">
        <v>0.23402224999999999</v>
      </c>
      <c r="O1440">
        <v>0.21883966999999999</v>
      </c>
      <c r="P1440">
        <v>0.20562985</v>
      </c>
      <c r="Q1440">
        <v>0.19696309000000001</v>
      </c>
      <c r="R1440">
        <v>0</v>
      </c>
      <c r="S1440">
        <v>0</v>
      </c>
      <c r="T1440">
        <v>0</v>
      </c>
      <c r="U1440" t="s">
        <v>409</v>
      </c>
    </row>
    <row r="1441" spans="1:21" x14ac:dyDescent="0.35">
      <c r="A1441" t="s">
        <v>407</v>
      </c>
      <c r="B1441" t="s">
        <v>245</v>
      </c>
      <c r="C1441" t="str">
        <f>INDEX('GCAM Crosswalk'!M$5:M$36,MATCH(B1441,'GCAM Crosswalk'!L$5:L$36,0))</f>
        <v>European Union</v>
      </c>
      <c r="D1441" t="s">
        <v>240</v>
      </c>
      <c r="E1441" t="str">
        <f>INDEX('GCAM Crosswalk'!J$5:J$111,MATCH(D1441,'GCAM Crosswalk'!I$5:I$111,0))</f>
        <v>Residential</v>
      </c>
      <c r="F1441" t="s">
        <v>318</v>
      </c>
      <c r="G1441">
        <v>0.71027899999999999</v>
      </c>
      <c r="H1441">
        <v>0.87013499999999999</v>
      </c>
      <c r="I1441">
        <v>1.1517999999999999</v>
      </c>
      <c r="J1441">
        <v>1.1148899999999999</v>
      </c>
      <c r="K1441">
        <v>1.1868749999999999</v>
      </c>
      <c r="L1441">
        <v>1.289215</v>
      </c>
      <c r="M1441">
        <v>1.364169</v>
      </c>
      <c r="N1441">
        <v>1.394868</v>
      </c>
      <c r="O1441">
        <v>1.3872783</v>
      </c>
      <c r="P1441">
        <v>1.3552607000000001</v>
      </c>
      <c r="Q1441">
        <v>1.3093652</v>
      </c>
      <c r="R1441">
        <v>0</v>
      </c>
      <c r="S1441">
        <v>0</v>
      </c>
      <c r="T1441">
        <v>0</v>
      </c>
      <c r="U1441" t="s">
        <v>409</v>
      </c>
    </row>
    <row r="1442" spans="1:21" x14ac:dyDescent="0.35">
      <c r="A1442" t="s">
        <v>407</v>
      </c>
      <c r="B1442" t="s">
        <v>245</v>
      </c>
      <c r="C1442" t="str">
        <f>INDEX('GCAM Crosswalk'!M$5:M$36,MATCH(B1442,'GCAM Crosswalk'!L$5:L$36,0))</f>
        <v>European Union</v>
      </c>
      <c r="D1442" t="s">
        <v>240</v>
      </c>
      <c r="E1442" t="str">
        <f>INDEX('GCAM Crosswalk'!J$5:J$111,MATCH(D1442,'GCAM Crosswalk'!I$5:I$111,0))</f>
        <v>Residential</v>
      </c>
      <c r="F1442" t="s">
        <v>225</v>
      </c>
      <c r="G1442">
        <v>0.248643</v>
      </c>
      <c r="H1442">
        <v>0.325631</v>
      </c>
      <c r="I1442">
        <v>0.347271</v>
      </c>
      <c r="J1442">
        <v>0.32627499999999998</v>
      </c>
      <c r="K1442">
        <v>0.32179639999999998</v>
      </c>
      <c r="L1442">
        <v>0.32196839999999999</v>
      </c>
      <c r="M1442">
        <v>0.32760689999999998</v>
      </c>
      <c r="N1442">
        <v>0.3390881</v>
      </c>
      <c r="O1442">
        <v>0.35324069999999902</v>
      </c>
      <c r="P1442">
        <v>0.36912970000000001</v>
      </c>
      <c r="Q1442">
        <v>0.38018837999999999</v>
      </c>
      <c r="R1442">
        <v>0</v>
      </c>
      <c r="S1442">
        <v>0</v>
      </c>
      <c r="T1442">
        <v>0</v>
      </c>
      <c r="U1442" t="s">
        <v>409</v>
      </c>
    </row>
    <row r="1443" spans="1:21" x14ac:dyDescent="0.35">
      <c r="A1443" t="s">
        <v>407</v>
      </c>
      <c r="B1443" t="s">
        <v>245</v>
      </c>
      <c r="C1443" t="str">
        <f>INDEX('GCAM Crosswalk'!M$5:M$36,MATCH(B1443,'GCAM Crosswalk'!L$5:L$36,0))</f>
        <v>European Union</v>
      </c>
      <c r="D1443" t="s">
        <v>240</v>
      </c>
      <c r="E1443" t="str">
        <f>INDEX('GCAM Crosswalk'!J$5:J$111,MATCH(D1443,'GCAM Crosswalk'!I$5:I$111,0))</f>
        <v>Residential</v>
      </c>
      <c r="F1443" t="s">
        <v>408</v>
      </c>
      <c r="G1443">
        <v>2.0276700000000001</v>
      </c>
      <c r="H1443">
        <v>3.10955</v>
      </c>
      <c r="I1443">
        <v>3.2341099999999998</v>
      </c>
      <c r="J1443">
        <v>2.6077599999999999</v>
      </c>
      <c r="K1443">
        <v>2.594986</v>
      </c>
      <c r="L1443">
        <v>2.5327459999999999</v>
      </c>
      <c r="M1443">
        <v>2.450609</v>
      </c>
      <c r="N1443">
        <v>2.3595929999999998</v>
      </c>
      <c r="O1443">
        <v>2.26303399999999</v>
      </c>
      <c r="P1443">
        <v>2.1684494999999999</v>
      </c>
      <c r="Q1443">
        <v>2.0681250000000002</v>
      </c>
      <c r="R1443">
        <v>0</v>
      </c>
      <c r="S1443">
        <v>0</v>
      </c>
      <c r="T1443">
        <v>0</v>
      </c>
      <c r="U1443" t="s">
        <v>409</v>
      </c>
    </row>
    <row r="1444" spans="1:21" x14ac:dyDescent="0.35">
      <c r="A1444" t="s">
        <v>407</v>
      </c>
      <c r="B1444" t="s">
        <v>245</v>
      </c>
      <c r="C1444" t="str">
        <f>INDEX('GCAM Crosswalk'!M$5:M$36,MATCH(B1444,'GCAM Crosswalk'!L$5:L$36,0))</f>
        <v>European Union</v>
      </c>
      <c r="D1444" t="s">
        <v>240</v>
      </c>
      <c r="E1444" t="str">
        <f>INDEX('GCAM Crosswalk'!J$5:J$111,MATCH(D1444,'GCAM Crosswalk'!I$5:I$111,0))</f>
        <v>Residential</v>
      </c>
      <c r="F1444" t="s">
        <v>410</v>
      </c>
      <c r="G1444">
        <v>0</v>
      </c>
      <c r="H1444">
        <v>0</v>
      </c>
      <c r="I1444">
        <v>0</v>
      </c>
      <c r="J1444">
        <v>0</v>
      </c>
      <c r="K1444">
        <v>0</v>
      </c>
      <c r="L1444" s="3">
        <v>9.3535400000000006E-5</v>
      </c>
      <c r="M1444">
        <v>1.64331E-3</v>
      </c>
      <c r="N1444">
        <v>3.4542000000000002E-3</v>
      </c>
      <c r="O1444">
        <v>5.6207200000000001E-3</v>
      </c>
      <c r="P1444">
        <v>7.1592699999999997E-3</v>
      </c>
      <c r="Q1444">
        <v>8.37771E-3</v>
      </c>
      <c r="R1444">
        <v>0</v>
      </c>
      <c r="S1444">
        <v>0</v>
      </c>
      <c r="T1444">
        <v>0</v>
      </c>
      <c r="U1444" t="s">
        <v>409</v>
      </c>
    </row>
    <row r="1445" spans="1:21" x14ac:dyDescent="0.35">
      <c r="A1445" t="s">
        <v>407</v>
      </c>
      <c r="B1445" t="s">
        <v>245</v>
      </c>
      <c r="C1445" t="str">
        <f>INDEX('GCAM Crosswalk'!M$5:M$36,MATCH(B1445,'GCAM Crosswalk'!L$5:L$36,0))</f>
        <v>European Union</v>
      </c>
      <c r="D1445" t="s">
        <v>240</v>
      </c>
      <c r="E1445" t="str">
        <f>INDEX('GCAM Crosswalk'!J$5:J$111,MATCH(D1445,'GCAM Crosswalk'!I$5:I$111,0))</f>
        <v>Residential</v>
      </c>
      <c r="F1445" t="s">
        <v>411</v>
      </c>
      <c r="G1445">
        <v>1.65089</v>
      </c>
      <c r="H1445">
        <v>1.4894400000000001</v>
      </c>
      <c r="I1445">
        <v>1.20261</v>
      </c>
      <c r="J1445">
        <v>0.93703700000000001</v>
      </c>
      <c r="K1445">
        <v>0.92432999999999998</v>
      </c>
      <c r="L1445">
        <v>0.90575419999999995</v>
      </c>
      <c r="M1445">
        <v>0.87494459999999996</v>
      </c>
      <c r="N1445">
        <v>0.84213669999999996</v>
      </c>
      <c r="O1445">
        <v>0.81189319999999998</v>
      </c>
      <c r="P1445">
        <v>0.7816729</v>
      </c>
      <c r="Q1445">
        <v>0.76241910000000002</v>
      </c>
      <c r="R1445">
        <v>0</v>
      </c>
      <c r="S1445">
        <v>0</v>
      </c>
      <c r="T1445">
        <v>0</v>
      </c>
      <c r="U1445" t="s">
        <v>409</v>
      </c>
    </row>
    <row r="1446" spans="1:21" x14ac:dyDescent="0.35">
      <c r="A1446" t="s">
        <v>407</v>
      </c>
      <c r="B1446" t="s">
        <v>245</v>
      </c>
      <c r="C1446" t="str">
        <f>INDEX('GCAM Crosswalk'!M$5:M$36,MATCH(B1446,'GCAM Crosswalk'!L$5:L$36,0))</f>
        <v>European Union</v>
      </c>
      <c r="D1446" t="s">
        <v>326</v>
      </c>
      <c r="E1446" t="str">
        <f>INDEX('GCAM Crosswalk'!J$5:J$111,MATCH(D1446,'GCAM Crosswalk'!I$5:I$111,0))</f>
        <v>Residential</v>
      </c>
      <c r="F1446" t="s">
        <v>318</v>
      </c>
      <c r="G1446">
        <v>0.12496</v>
      </c>
      <c r="H1446">
        <v>0.153083</v>
      </c>
      <c r="I1446">
        <v>0.20263600000000001</v>
      </c>
      <c r="J1446">
        <v>0.19614300000000001</v>
      </c>
      <c r="K1446">
        <v>0.20678859999999999</v>
      </c>
      <c r="L1446">
        <v>0.2474084</v>
      </c>
      <c r="M1446">
        <v>0.28216619999999998</v>
      </c>
      <c r="N1446">
        <v>0.30577889999999902</v>
      </c>
      <c r="O1446">
        <v>0.308345059999999</v>
      </c>
      <c r="P1446">
        <v>0.29141821000000001</v>
      </c>
      <c r="Q1446">
        <v>0.2670594</v>
      </c>
      <c r="R1446">
        <v>0</v>
      </c>
      <c r="S1446">
        <v>0</v>
      </c>
      <c r="T1446">
        <v>0</v>
      </c>
      <c r="U1446" t="s">
        <v>409</v>
      </c>
    </row>
    <row r="1447" spans="1:21" x14ac:dyDescent="0.35">
      <c r="A1447" t="s">
        <v>407</v>
      </c>
      <c r="B1447" t="s">
        <v>245</v>
      </c>
      <c r="C1447" t="str">
        <f>INDEX('GCAM Crosswalk'!M$5:M$36,MATCH(B1447,'GCAM Crosswalk'!L$5:L$36,0))</f>
        <v>European Union</v>
      </c>
      <c r="D1447" t="s">
        <v>326</v>
      </c>
      <c r="E1447" t="str">
        <f>INDEX('GCAM Crosswalk'!J$5:J$111,MATCH(D1447,'GCAM Crosswalk'!I$5:I$111,0))</f>
        <v>Residential</v>
      </c>
      <c r="F1447" t="s">
        <v>339</v>
      </c>
      <c r="G1447">
        <v>0.74047300000000005</v>
      </c>
      <c r="H1447">
        <v>0.112442</v>
      </c>
      <c r="I1447">
        <v>0.13841700000000001</v>
      </c>
      <c r="J1447">
        <v>8.8386999999999993E-2</v>
      </c>
      <c r="K1447">
        <v>9.3388499999999999E-2</v>
      </c>
      <c r="L1447">
        <v>9.5991919999999994E-2</v>
      </c>
      <c r="M1447">
        <v>9.2142569999999993E-2</v>
      </c>
      <c r="N1447">
        <v>8.4204810000000005E-2</v>
      </c>
      <c r="O1447">
        <v>7.7840629999999994E-2</v>
      </c>
      <c r="P1447">
        <v>7.1708539999999904E-2</v>
      </c>
      <c r="Q1447">
        <v>6.9273550000000003E-2</v>
      </c>
      <c r="R1447">
        <v>0</v>
      </c>
      <c r="S1447">
        <v>0</v>
      </c>
      <c r="T1447">
        <v>0</v>
      </c>
      <c r="U1447" t="s">
        <v>409</v>
      </c>
    </row>
    <row r="1448" spans="1:21" x14ac:dyDescent="0.35">
      <c r="A1448" t="s">
        <v>407</v>
      </c>
      <c r="B1448" t="s">
        <v>245</v>
      </c>
      <c r="C1448" t="str">
        <f>INDEX('GCAM Crosswalk'!M$5:M$36,MATCH(B1448,'GCAM Crosswalk'!L$5:L$36,0))</f>
        <v>European Union</v>
      </c>
      <c r="D1448" t="s">
        <v>326</v>
      </c>
      <c r="E1448" t="str">
        <f>INDEX('GCAM Crosswalk'!J$5:J$111,MATCH(D1448,'GCAM Crosswalk'!I$5:I$111,0))</f>
        <v>Residential</v>
      </c>
      <c r="F1448" t="s">
        <v>225</v>
      </c>
      <c r="G1448">
        <v>1.4632400000000001</v>
      </c>
      <c r="H1448">
        <v>1.91631</v>
      </c>
      <c r="I1448">
        <v>2.04366</v>
      </c>
      <c r="J1448">
        <v>1.9200999999999999</v>
      </c>
      <c r="K1448">
        <v>2.0437270000000001</v>
      </c>
      <c r="L1448">
        <v>2.2085059999999999</v>
      </c>
      <c r="M1448">
        <v>2.3622719999999999</v>
      </c>
      <c r="N1448">
        <v>2.4969409999999899</v>
      </c>
      <c r="O1448">
        <v>2.5994963000000002</v>
      </c>
      <c r="P1448">
        <v>2.7113006999999998</v>
      </c>
      <c r="Q1448">
        <v>2.78154509999999</v>
      </c>
      <c r="R1448">
        <v>0</v>
      </c>
      <c r="S1448">
        <v>0</v>
      </c>
      <c r="T1448">
        <v>0</v>
      </c>
      <c r="U1448" t="s">
        <v>409</v>
      </c>
    </row>
    <row r="1449" spans="1:21" x14ac:dyDescent="0.35">
      <c r="A1449" t="s">
        <v>407</v>
      </c>
      <c r="B1449" t="s">
        <v>245</v>
      </c>
      <c r="C1449" t="str">
        <f>INDEX('GCAM Crosswalk'!M$5:M$36,MATCH(B1449,'GCAM Crosswalk'!L$5:L$36,0))</f>
        <v>European Union</v>
      </c>
      <c r="D1449" t="s">
        <v>326</v>
      </c>
      <c r="E1449" t="str">
        <f>INDEX('GCAM Crosswalk'!J$5:J$111,MATCH(D1449,'GCAM Crosswalk'!I$5:I$111,0))</f>
        <v>Residential</v>
      </c>
      <c r="F1449" t="s">
        <v>408</v>
      </c>
      <c r="G1449">
        <v>0.87493600000000005</v>
      </c>
      <c r="H1449">
        <v>1.3417699999999999</v>
      </c>
      <c r="I1449">
        <v>1.3955200000000001</v>
      </c>
      <c r="J1449">
        <v>1.1252500000000001</v>
      </c>
      <c r="K1449">
        <v>1.2039029999999999</v>
      </c>
      <c r="L1449">
        <v>1.239401</v>
      </c>
      <c r="M1449">
        <v>1.2066889999999999</v>
      </c>
      <c r="N1449">
        <v>1.1262205999999999</v>
      </c>
      <c r="O1449">
        <v>1.0551778000000001</v>
      </c>
      <c r="P1449">
        <v>0.99404899999999996</v>
      </c>
      <c r="Q1449">
        <v>0.96788589999999997</v>
      </c>
      <c r="R1449">
        <v>0</v>
      </c>
      <c r="S1449">
        <v>0</v>
      </c>
      <c r="T1449">
        <v>0</v>
      </c>
      <c r="U1449" t="s">
        <v>409</v>
      </c>
    </row>
    <row r="1450" spans="1:21" x14ac:dyDescent="0.35">
      <c r="A1450" t="s">
        <v>407</v>
      </c>
      <c r="B1450" t="s">
        <v>245</v>
      </c>
      <c r="C1450" t="str">
        <f>INDEX('GCAM Crosswalk'!M$5:M$36,MATCH(B1450,'GCAM Crosswalk'!L$5:L$36,0))</f>
        <v>European Union</v>
      </c>
      <c r="D1450" t="s">
        <v>326</v>
      </c>
      <c r="E1450" t="str">
        <f>INDEX('GCAM Crosswalk'!J$5:J$111,MATCH(D1450,'GCAM Crosswalk'!I$5:I$111,0))</f>
        <v>Residential</v>
      </c>
      <c r="F1450" t="s">
        <v>410</v>
      </c>
      <c r="G1450">
        <v>0</v>
      </c>
      <c r="H1450">
        <v>0</v>
      </c>
      <c r="I1450">
        <v>0</v>
      </c>
      <c r="J1450">
        <v>0</v>
      </c>
      <c r="K1450">
        <v>0</v>
      </c>
      <c r="L1450" s="3">
        <v>1.3623199999999999E-4</v>
      </c>
      <c r="M1450">
        <v>2.1950799999999999E-3</v>
      </c>
      <c r="N1450">
        <v>4.25721E-3</v>
      </c>
      <c r="O1450">
        <v>5.4793100000000003E-3</v>
      </c>
      <c r="P1450">
        <v>6.6854899999999997E-3</v>
      </c>
      <c r="Q1450">
        <v>6.6179799999999999E-3</v>
      </c>
      <c r="R1450">
        <v>0</v>
      </c>
      <c r="S1450">
        <v>0</v>
      </c>
      <c r="T1450">
        <v>0</v>
      </c>
      <c r="U1450" t="s">
        <v>409</v>
      </c>
    </row>
    <row r="1451" spans="1:21" x14ac:dyDescent="0.35">
      <c r="A1451" t="s">
        <v>407</v>
      </c>
      <c r="B1451" t="s">
        <v>245</v>
      </c>
      <c r="C1451" t="str">
        <f>INDEX('GCAM Crosswalk'!M$5:M$36,MATCH(B1451,'GCAM Crosswalk'!L$5:L$36,0))</f>
        <v>European Union</v>
      </c>
      <c r="D1451" t="s">
        <v>326</v>
      </c>
      <c r="E1451" t="str">
        <f>INDEX('GCAM Crosswalk'!J$5:J$111,MATCH(D1451,'GCAM Crosswalk'!I$5:I$111,0))</f>
        <v>Residential</v>
      </c>
      <c r="F1451" t="s">
        <v>411</v>
      </c>
      <c r="G1451">
        <v>0.76068999999999998</v>
      </c>
      <c r="H1451">
        <v>0.68629899999999999</v>
      </c>
      <c r="I1451">
        <v>0.55413699999999999</v>
      </c>
      <c r="J1451">
        <v>0.43176500000000001</v>
      </c>
      <c r="K1451">
        <v>0.45511220000000002</v>
      </c>
      <c r="L1451">
        <v>0.46257690000000001</v>
      </c>
      <c r="M1451">
        <v>0.43202819999999997</v>
      </c>
      <c r="N1451">
        <v>0.37760739999999998</v>
      </c>
      <c r="O1451">
        <v>0.33159189999999999</v>
      </c>
      <c r="P1451">
        <v>0.29069912999999997</v>
      </c>
      <c r="Q1451">
        <v>0.27820620000000001</v>
      </c>
      <c r="R1451">
        <v>0</v>
      </c>
      <c r="S1451">
        <v>0</v>
      </c>
      <c r="T1451">
        <v>0</v>
      </c>
      <c r="U1451" t="s">
        <v>409</v>
      </c>
    </row>
    <row r="1452" spans="1:21" x14ac:dyDescent="0.35">
      <c r="A1452" t="s">
        <v>407</v>
      </c>
      <c r="B1452" t="s">
        <v>245</v>
      </c>
      <c r="C1452" t="str">
        <f>INDEX('GCAM Crosswalk'!M$5:M$36,MATCH(B1452,'GCAM Crosswalk'!L$5:L$36,0))</f>
        <v>European Union</v>
      </c>
      <c r="D1452" t="s">
        <v>251</v>
      </c>
      <c r="E1452" t="str">
        <f>INDEX('GCAM Crosswalk'!J$5:J$111,MATCH(D1452,'GCAM Crosswalk'!I$5:I$111,0))</f>
        <v>International Aviation</v>
      </c>
      <c r="F1452" t="s">
        <v>225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3">
        <v>2.55286E-7</v>
      </c>
      <c r="O1452" s="3">
        <v>1.9952099999999998E-6</v>
      </c>
      <c r="P1452" s="3">
        <v>1.5319300000000001E-5</v>
      </c>
      <c r="Q1452" s="3">
        <v>1.06605E-4</v>
      </c>
      <c r="R1452">
        <v>0</v>
      </c>
      <c r="S1452">
        <v>0</v>
      </c>
      <c r="T1452">
        <v>0</v>
      </c>
      <c r="U1452" t="s">
        <v>409</v>
      </c>
    </row>
    <row r="1453" spans="1:21" x14ac:dyDescent="0.35">
      <c r="A1453" t="s">
        <v>407</v>
      </c>
      <c r="B1453" t="s">
        <v>245</v>
      </c>
      <c r="C1453" t="str">
        <f>INDEX('GCAM Crosswalk'!M$5:M$36,MATCH(B1453,'GCAM Crosswalk'!L$5:L$36,0))</f>
        <v>European Union</v>
      </c>
      <c r="D1453" t="s">
        <v>251</v>
      </c>
      <c r="E1453" t="str">
        <f>INDEX('GCAM Crosswalk'!J$5:J$111,MATCH(D1453,'GCAM Crosswalk'!I$5:I$111,0))</f>
        <v>International Aviation</v>
      </c>
      <c r="F1453" t="s">
        <v>410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3">
        <v>3.20669E-7</v>
      </c>
      <c r="O1453" s="3">
        <v>5.9596700000000003E-6</v>
      </c>
      <c r="P1453" s="3">
        <v>8.4971799999999998E-5</v>
      </c>
      <c r="Q1453" s="3">
        <v>8.8721199999999996E-4</v>
      </c>
      <c r="R1453">
        <v>0</v>
      </c>
      <c r="S1453">
        <v>0</v>
      </c>
      <c r="T1453">
        <v>0</v>
      </c>
      <c r="U1453" t="s">
        <v>409</v>
      </c>
    </row>
    <row r="1454" spans="1:21" x14ac:dyDescent="0.35">
      <c r="A1454" t="s">
        <v>407</v>
      </c>
      <c r="B1454" t="s">
        <v>245</v>
      </c>
      <c r="C1454" t="str">
        <f>INDEX('GCAM Crosswalk'!M$5:M$36,MATCH(B1454,'GCAM Crosswalk'!L$5:L$36,0))</f>
        <v>European Union</v>
      </c>
      <c r="D1454" t="s">
        <v>251</v>
      </c>
      <c r="E1454" t="str">
        <f>INDEX('GCAM Crosswalk'!J$5:J$111,MATCH(D1454,'GCAM Crosswalk'!I$5:I$111,0))</f>
        <v>International Aviation</v>
      </c>
      <c r="F1454" t="s">
        <v>411</v>
      </c>
      <c r="G1454">
        <v>0.53997899999999999</v>
      </c>
      <c r="H1454">
        <v>0.92823699999999998</v>
      </c>
      <c r="I1454">
        <v>0.91135500000000003</v>
      </c>
      <c r="J1454">
        <v>0.95519699999999996</v>
      </c>
      <c r="K1454">
        <v>1.0052099999999999</v>
      </c>
      <c r="L1454">
        <v>0.95790500000000001</v>
      </c>
      <c r="M1454">
        <v>0.91076800000000002</v>
      </c>
      <c r="N1454">
        <v>0.87646100000000005</v>
      </c>
      <c r="O1454">
        <v>0.89584200000000003</v>
      </c>
      <c r="P1454">
        <v>0.91464199999999996</v>
      </c>
      <c r="Q1454">
        <v>0.93301999999999996</v>
      </c>
      <c r="R1454">
        <v>0</v>
      </c>
      <c r="S1454">
        <v>0</v>
      </c>
      <c r="T1454">
        <v>0</v>
      </c>
      <c r="U1454" t="s">
        <v>409</v>
      </c>
    </row>
    <row r="1455" spans="1:21" x14ac:dyDescent="0.35">
      <c r="A1455" t="s">
        <v>407</v>
      </c>
      <c r="B1455" t="s">
        <v>245</v>
      </c>
      <c r="C1455" t="str">
        <f>INDEX('GCAM Crosswalk'!M$5:M$36,MATCH(B1455,'GCAM Crosswalk'!L$5:L$36,0))</f>
        <v>European Union</v>
      </c>
      <c r="D1455" t="s">
        <v>254</v>
      </c>
      <c r="E1455" t="str">
        <f>INDEX('GCAM Crosswalk'!J$5:J$111,MATCH(D1455,'GCAM Crosswalk'!I$5:I$111,0))</f>
        <v>Transportation</v>
      </c>
      <c r="F1455" t="s">
        <v>339</v>
      </c>
      <c r="G1455" s="3">
        <v>8.3716599999999997E-4</v>
      </c>
      <c r="H1455" s="3">
        <v>1.2559499999999999E-4</v>
      </c>
      <c r="I1455" s="3">
        <v>5.4418000000000001E-4</v>
      </c>
      <c r="J1455" s="3">
        <v>3.7668700000000001E-4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409</v>
      </c>
    </row>
    <row r="1456" spans="1:21" x14ac:dyDescent="0.35">
      <c r="A1456" t="s">
        <v>407</v>
      </c>
      <c r="B1456" t="s">
        <v>245</v>
      </c>
      <c r="C1456" t="str">
        <f>INDEX('GCAM Crosswalk'!M$5:M$36,MATCH(B1456,'GCAM Crosswalk'!L$5:L$36,0))</f>
        <v>European Union</v>
      </c>
      <c r="D1456" t="s">
        <v>254</v>
      </c>
      <c r="E1456" t="str">
        <f>INDEX('GCAM Crosswalk'!J$5:J$111,MATCH(D1456,'GCAM Crosswalk'!I$5:I$111,0))</f>
        <v>Transportation</v>
      </c>
      <c r="F1456" t="s">
        <v>225</v>
      </c>
      <c r="G1456">
        <v>4.1922899999999999E-2</v>
      </c>
      <c r="H1456">
        <v>4.8885999999999999E-2</v>
      </c>
      <c r="I1456">
        <v>4.7050000000000002E-2</v>
      </c>
      <c r="J1456">
        <v>4.9310699999999999E-2</v>
      </c>
      <c r="K1456">
        <v>5.23746E-2</v>
      </c>
      <c r="L1456">
        <v>5.3153660999999998E-2</v>
      </c>
      <c r="M1456">
        <v>4.6543549999999899E-2</v>
      </c>
      <c r="N1456">
        <v>3.5048405999999997E-2</v>
      </c>
      <c r="O1456">
        <v>3.0547392999999999E-2</v>
      </c>
      <c r="P1456">
        <v>3.1399579999999899E-2</v>
      </c>
      <c r="Q1456">
        <v>3.4221090000000003E-2</v>
      </c>
      <c r="R1456">
        <v>0</v>
      </c>
      <c r="S1456">
        <v>0</v>
      </c>
      <c r="T1456">
        <v>0</v>
      </c>
      <c r="U1456" t="s">
        <v>409</v>
      </c>
    </row>
    <row r="1457" spans="1:21" x14ac:dyDescent="0.35">
      <c r="A1457" t="s">
        <v>407</v>
      </c>
      <c r="B1457" t="s">
        <v>245</v>
      </c>
      <c r="C1457" t="str">
        <f>INDEX('GCAM Crosswalk'!M$5:M$36,MATCH(B1457,'GCAM Crosswalk'!L$5:L$36,0))</f>
        <v>European Union</v>
      </c>
      <c r="D1457" t="s">
        <v>254</v>
      </c>
      <c r="E1457" t="str">
        <f>INDEX('GCAM Crosswalk'!J$5:J$111,MATCH(D1457,'GCAM Crosswalk'!I$5:I$111,0))</f>
        <v>Transportation</v>
      </c>
      <c r="F1457" t="s">
        <v>410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1.58724E-3</v>
      </c>
      <c r="M1457">
        <v>6.1460100000000004E-3</v>
      </c>
      <c r="N1457">
        <v>1.26554701E-2</v>
      </c>
      <c r="O1457">
        <v>1.6440394000000001E-2</v>
      </c>
      <c r="P1457">
        <v>1.89746399999999E-2</v>
      </c>
      <c r="Q1457">
        <v>2.2010419999999999E-2</v>
      </c>
      <c r="R1457">
        <v>0</v>
      </c>
      <c r="S1457">
        <v>0</v>
      </c>
      <c r="T1457">
        <v>0</v>
      </c>
      <c r="U1457" t="s">
        <v>409</v>
      </c>
    </row>
    <row r="1458" spans="1:21" x14ac:dyDescent="0.35">
      <c r="A1458" t="s">
        <v>407</v>
      </c>
      <c r="B1458" t="s">
        <v>245</v>
      </c>
      <c r="C1458" t="str">
        <f>INDEX('GCAM Crosswalk'!M$5:M$36,MATCH(B1458,'GCAM Crosswalk'!L$5:L$36,0))</f>
        <v>European Union</v>
      </c>
      <c r="D1458" t="s">
        <v>254</v>
      </c>
      <c r="E1458" t="str">
        <f>INDEX('GCAM Crosswalk'!J$5:J$111,MATCH(D1458,'GCAM Crosswalk'!I$5:I$111,0))</f>
        <v>Transportation</v>
      </c>
      <c r="F1458" t="s">
        <v>411</v>
      </c>
      <c r="G1458">
        <v>0.28102529999999998</v>
      </c>
      <c r="H1458">
        <v>0.32245489999999999</v>
      </c>
      <c r="I1458">
        <v>0.27789950000000002</v>
      </c>
      <c r="J1458">
        <v>0.22831509999999999</v>
      </c>
      <c r="K1458">
        <v>0.239555089999999</v>
      </c>
      <c r="L1458">
        <v>0.24923716999999901</v>
      </c>
      <c r="M1458">
        <v>0.25575909000000002</v>
      </c>
      <c r="N1458">
        <v>0.2719878</v>
      </c>
      <c r="O1458">
        <v>0.2815645</v>
      </c>
      <c r="P1458">
        <v>0.29149569999999903</v>
      </c>
      <c r="Q1458">
        <v>0.30301509999999998</v>
      </c>
      <c r="R1458">
        <v>0</v>
      </c>
      <c r="S1458">
        <v>0</v>
      </c>
      <c r="T1458">
        <v>0</v>
      </c>
      <c r="U1458" t="s">
        <v>409</v>
      </c>
    </row>
    <row r="1459" spans="1:21" x14ac:dyDescent="0.35">
      <c r="A1459" t="s">
        <v>407</v>
      </c>
      <c r="B1459" t="s">
        <v>245</v>
      </c>
      <c r="C1459" t="str">
        <f>INDEX('GCAM Crosswalk'!M$5:M$36,MATCH(B1459,'GCAM Crosswalk'!L$5:L$36,0))</f>
        <v>European Union</v>
      </c>
      <c r="D1459" t="s">
        <v>257</v>
      </c>
      <c r="E1459" t="str">
        <f>INDEX('GCAM Crosswalk'!J$5:J$111,MATCH(D1459,'GCAM Crosswalk'!I$5:I$111,0))</f>
        <v>Transportation</v>
      </c>
      <c r="F1459" t="s">
        <v>225</v>
      </c>
      <c r="G1459">
        <v>0</v>
      </c>
      <c r="H1459">
        <v>0</v>
      </c>
      <c r="I1459">
        <v>0</v>
      </c>
      <c r="J1459">
        <v>0</v>
      </c>
      <c r="K1459">
        <v>1.1405E-3</v>
      </c>
      <c r="L1459">
        <v>4.4876789733399999E-3</v>
      </c>
      <c r="M1459">
        <v>1.6009615604023E-2</v>
      </c>
      <c r="N1459">
        <v>3.9425582149656899E-2</v>
      </c>
      <c r="O1459">
        <v>6.7505151186931997E-2</v>
      </c>
      <c r="P1459">
        <v>9.2492639921349998E-2</v>
      </c>
      <c r="Q1459">
        <v>0.114853083106999</v>
      </c>
      <c r="R1459">
        <v>0</v>
      </c>
      <c r="S1459">
        <v>0</v>
      </c>
      <c r="T1459">
        <v>0</v>
      </c>
      <c r="U1459" t="s">
        <v>409</v>
      </c>
    </row>
    <row r="1460" spans="1:21" x14ac:dyDescent="0.35">
      <c r="A1460" t="s">
        <v>407</v>
      </c>
      <c r="B1460" t="s">
        <v>245</v>
      </c>
      <c r="C1460" t="str">
        <f>INDEX('GCAM Crosswalk'!M$5:M$36,MATCH(B1460,'GCAM Crosswalk'!L$5:L$36,0))</f>
        <v>European Union</v>
      </c>
      <c r="D1460" t="s">
        <v>257</v>
      </c>
      <c r="E1460" t="str">
        <f>INDEX('GCAM Crosswalk'!J$5:J$111,MATCH(D1460,'GCAM Crosswalk'!I$5:I$111,0))</f>
        <v>Transportation</v>
      </c>
      <c r="F1460" t="s">
        <v>410</v>
      </c>
      <c r="G1460">
        <v>0</v>
      </c>
      <c r="H1460">
        <v>0</v>
      </c>
      <c r="I1460">
        <v>0</v>
      </c>
      <c r="J1460">
        <v>0</v>
      </c>
      <c r="K1460">
        <v>0</v>
      </c>
      <c r="L1460" s="3">
        <v>9.0870640000000004E-4</v>
      </c>
      <c r="M1460">
        <v>8.0064582526999904E-3</v>
      </c>
      <c r="N1460">
        <v>2.6173561931699899E-2</v>
      </c>
      <c r="O1460">
        <v>5.1181772500700003E-2</v>
      </c>
      <c r="P1460">
        <v>7.5160242589999898E-2</v>
      </c>
      <c r="Q1460">
        <v>9.4750495279999999E-2</v>
      </c>
      <c r="R1460">
        <v>0</v>
      </c>
      <c r="S1460">
        <v>0</v>
      </c>
      <c r="T1460">
        <v>0</v>
      </c>
      <c r="U1460" t="s">
        <v>409</v>
      </c>
    </row>
    <row r="1461" spans="1:21" x14ac:dyDescent="0.35">
      <c r="A1461" t="s">
        <v>407</v>
      </c>
      <c r="B1461" t="s">
        <v>245</v>
      </c>
      <c r="C1461" t="str">
        <f>INDEX('GCAM Crosswalk'!M$5:M$36,MATCH(B1461,'GCAM Crosswalk'!L$5:L$36,0))</f>
        <v>European Union</v>
      </c>
      <c r="D1461" t="s">
        <v>257</v>
      </c>
      <c r="E1461" t="str">
        <f>INDEX('GCAM Crosswalk'!J$5:J$111,MATCH(D1461,'GCAM Crosswalk'!I$5:I$111,0))</f>
        <v>Transportation</v>
      </c>
      <c r="F1461" t="s">
        <v>411</v>
      </c>
      <c r="G1461">
        <v>1.4293100000000001</v>
      </c>
      <c r="H1461">
        <v>1.7599290000000001</v>
      </c>
      <c r="I1461">
        <v>1.6957599999999999</v>
      </c>
      <c r="J1461">
        <v>1.65464099999999</v>
      </c>
      <c r="K1461">
        <v>1.8937379110999999</v>
      </c>
      <c r="L1461">
        <v>2.0723165882400001</v>
      </c>
      <c r="M1461">
        <v>2.1450364255699998</v>
      </c>
      <c r="N1461">
        <v>2.1048774555700001</v>
      </c>
      <c r="O1461">
        <v>2.0512542635000002</v>
      </c>
      <c r="P1461">
        <v>2.0095087114000001</v>
      </c>
      <c r="Q1461">
        <v>1.9856156815999999</v>
      </c>
      <c r="R1461">
        <v>0</v>
      </c>
      <c r="S1461">
        <v>0</v>
      </c>
      <c r="T1461">
        <v>0</v>
      </c>
      <c r="U1461" t="s">
        <v>409</v>
      </c>
    </row>
    <row r="1462" spans="1:21" x14ac:dyDescent="0.35">
      <c r="A1462" t="s">
        <v>407</v>
      </c>
      <c r="B1462" t="s">
        <v>245</v>
      </c>
      <c r="C1462" t="str">
        <f>INDEX('GCAM Crosswalk'!M$5:M$36,MATCH(B1462,'GCAM Crosswalk'!L$5:L$36,0))</f>
        <v>European Union</v>
      </c>
      <c r="D1462" t="s">
        <v>259</v>
      </c>
      <c r="E1462" t="str">
        <f>INDEX('GCAM Crosswalk'!J$5:J$111,MATCH(D1462,'GCAM Crosswalk'!I$5:I$111,0))</f>
        <v>Transportation</v>
      </c>
      <c r="F1462" t="s">
        <v>225</v>
      </c>
      <c r="G1462">
        <v>0.11813933</v>
      </c>
      <c r="H1462">
        <v>0.13775910999999999</v>
      </c>
      <c r="I1462">
        <v>0.13258651999999899</v>
      </c>
      <c r="J1462">
        <v>0.13895710999999999</v>
      </c>
      <c r="K1462">
        <v>0.14559523999999999</v>
      </c>
      <c r="L1462">
        <v>0.15253920000000001</v>
      </c>
      <c r="M1462">
        <v>0.15732660000000001</v>
      </c>
      <c r="N1462">
        <v>0.16509599</v>
      </c>
      <c r="O1462">
        <v>0.17287559999999999</v>
      </c>
      <c r="P1462">
        <v>0.18818199999999999</v>
      </c>
      <c r="Q1462">
        <v>0.21621789999999999</v>
      </c>
      <c r="R1462">
        <v>0</v>
      </c>
      <c r="S1462">
        <v>0</v>
      </c>
      <c r="T1462">
        <v>0</v>
      </c>
      <c r="U1462" t="s">
        <v>409</v>
      </c>
    </row>
    <row r="1463" spans="1:21" x14ac:dyDescent="0.35">
      <c r="A1463" t="s">
        <v>407</v>
      </c>
      <c r="B1463" t="s">
        <v>245</v>
      </c>
      <c r="C1463" t="str">
        <f>INDEX('GCAM Crosswalk'!M$5:M$36,MATCH(B1463,'GCAM Crosswalk'!L$5:L$36,0))</f>
        <v>European Union</v>
      </c>
      <c r="D1463" t="s">
        <v>259</v>
      </c>
      <c r="E1463" t="str">
        <f>INDEX('GCAM Crosswalk'!J$5:J$111,MATCH(D1463,'GCAM Crosswalk'!I$5:I$111,0))</f>
        <v>Transportation</v>
      </c>
      <c r="F1463" t="s">
        <v>410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1.2909600000000001E-3</v>
      </c>
      <c r="O1463">
        <v>3.96992E-3</v>
      </c>
      <c r="P1463">
        <v>1.17673E-2</v>
      </c>
      <c r="Q1463">
        <v>3.03217E-2</v>
      </c>
      <c r="R1463">
        <v>0</v>
      </c>
      <c r="S1463">
        <v>0</v>
      </c>
      <c r="T1463">
        <v>0</v>
      </c>
      <c r="U1463" t="s">
        <v>409</v>
      </c>
    </row>
    <row r="1464" spans="1:21" x14ac:dyDescent="0.35">
      <c r="A1464" t="s">
        <v>407</v>
      </c>
      <c r="B1464" t="s">
        <v>245</v>
      </c>
      <c r="C1464" t="str">
        <f>INDEX('GCAM Crosswalk'!M$5:M$36,MATCH(B1464,'GCAM Crosswalk'!L$5:L$36,0))</f>
        <v>European Union</v>
      </c>
      <c r="D1464" t="s">
        <v>259</v>
      </c>
      <c r="E1464" t="str">
        <f>INDEX('GCAM Crosswalk'!J$5:J$111,MATCH(D1464,'GCAM Crosswalk'!I$5:I$111,0))</f>
        <v>Transportation</v>
      </c>
      <c r="F1464" t="s">
        <v>411</v>
      </c>
      <c r="G1464">
        <v>0.67650520000000003</v>
      </c>
      <c r="H1464">
        <v>1.1346783999999901</v>
      </c>
      <c r="I1464">
        <v>1.1126328000000001</v>
      </c>
      <c r="J1464">
        <v>1.1613024000000001</v>
      </c>
      <c r="K1464">
        <v>1.2522462000000001</v>
      </c>
      <c r="L1464">
        <v>1.2956785</v>
      </c>
      <c r="M1464">
        <v>1.2927531999999999</v>
      </c>
      <c r="N1464">
        <v>1.2556784999999999</v>
      </c>
      <c r="O1464">
        <v>1.2784869999999999</v>
      </c>
      <c r="P1464">
        <v>1.2797854</v>
      </c>
      <c r="Q1464">
        <v>1.2464822999999901</v>
      </c>
      <c r="R1464">
        <v>0</v>
      </c>
      <c r="S1464">
        <v>0</v>
      </c>
      <c r="T1464">
        <v>0</v>
      </c>
      <c r="U1464" t="s">
        <v>409</v>
      </c>
    </row>
    <row r="1465" spans="1:21" x14ac:dyDescent="0.35">
      <c r="A1465" t="s">
        <v>407</v>
      </c>
      <c r="B1465" t="s">
        <v>245</v>
      </c>
      <c r="C1465" t="str">
        <f>INDEX('GCAM Crosswalk'!M$5:M$36,MATCH(B1465,'GCAM Crosswalk'!L$5:L$36,0))</f>
        <v>European Union</v>
      </c>
      <c r="D1465" t="s">
        <v>261</v>
      </c>
      <c r="E1465" t="str">
        <f>INDEX('GCAM Crosswalk'!J$5:J$111,MATCH(D1465,'GCAM Crosswalk'!I$5:I$111,0))</f>
        <v>Transportation</v>
      </c>
      <c r="F1465" t="s">
        <v>225</v>
      </c>
      <c r="G1465">
        <v>0</v>
      </c>
      <c r="H1465">
        <v>0</v>
      </c>
      <c r="I1465">
        <v>0</v>
      </c>
      <c r="J1465">
        <v>0</v>
      </c>
      <c r="K1465">
        <v>2.2498899999999999E-2</v>
      </c>
      <c r="L1465">
        <v>5.0647199999999899E-2</v>
      </c>
      <c r="M1465">
        <v>6.8970989999999996E-2</v>
      </c>
      <c r="N1465">
        <v>7.3902499999999996E-2</v>
      </c>
      <c r="O1465">
        <v>7.2032700000000005E-2</v>
      </c>
      <c r="P1465">
        <v>6.9588899999999995E-2</v>
      </c>
      <c r="Q1465">
        <v>6.6616900000000007E-2</v>
      </c>
      <c r="R1465">
        <v>0</v>
      </c>
      <c r="S1465">
        <v>0</v>
      </c>
      <c r="T1465">
        <v>0</v>
      </c>
      <c r="U1465" t="s">
        <v>409</v>
      </c>
    </row>
    <row r="1466" spans="1:21" x14ac:dyDescent="0.35">
      <c r="A1466" t="s">
        <v>407</v>
      </c>
      <c r="B1466" t="s">
        <v>245</v>
      </c>
      <c r="C1466" t="str">
        <f>INDEX('GCAM Crosswalk'!M$5:M$36,MATCH(B1466,'GCAM Crosswalk'!L$5:L$36,0))</f>
        <v>European Union</v>
      </c>
      <c r="D1466" t="s">
        <v>261</v>
      </c>
      <c r="E1466" t="str">
        <f>INDEX('GCAM Crosswalk'!J$5:J$111,MATCH(D1466,'GCAM Crosswalk'!I$5:I$111,0))</f>
        <v>Transportation</v>
      </c>
      <c r="F1466" t="s">
        <v>408</v>
      </c>
      <c r="G1466">
        <v>8.5247099999999996E-3</v>
      </c>
      <c r="H1466">
        <v>2.1024899999999999E-2</v>
      </c>
      <c r="I1466">
        <v>4.4180999999999998E-2</v>
      </c>
      <c r="J1466">
        <v>7.02879E-2</v>
      </c>
      <c r="K1466">
        <v>8.3545900000000006E-2</v>
      </c>
      <c r="L1466">
        <v>8.6231199999999994E-2</v>
      </c>
      <c r="M1466">
        <v>6.5583599999999895E-2</v>
      </c>
      <c r="N1466">
        <v>5.7283599999999997E-2</v>
      </c>
      <c r="O1466">
        <v>5.2936399999999897E-2</v>
      </c>
      <c r="P1466">
        <v>4.8379599999999898E-2</v>
      </c>
      <c r="Q1466">
        <v>4.3820900000000003E-2</v>
      </c>
      <c r="R1466">
        <v>0</v>
      </c>
      <c r="S1466">
        <v>0</v>
      </c>
      <c r="T1466">
        <v>0</v>
      </c>
      <c r="U1466" t="s">
        <v>409</v>
      </c>
    </row>
    <row r="1467" spans="1:21" x14ac:dyDescent="0.35">
      <c r="A1467" t="s">
        <v>407</v>
      </c>
      <c r="B1467" t="s">
        <v>245</v>
      </c>
      <c r="C1467" t="str">
        <f>INDEX('GCAM Crosswalk'!M$5:M$36,MATCH(B1467,'GCAM Crosswalk'!L$5:L$36,0))</f>
        <v>European Union</v>
      </c>
      <c r="D1467" t="s">
        <v>261</v>
      </c>
      <c r="E1467" t="str">
        <f>INDEX('GCAM Crosswalk'!J$5:J$111,MATCH(D1467,'GCAM Crosswalk'!I$5:I$111,0))</f>
        <v>Transportation</v>
      </c>
      <c r="F1467" t="s">
        <v>410</v>
      </c>
      <c r="G1467">
        <v>0</v>
      </c>
      <c r="H1467">
        <v>0</v>
      </c>
      <c r="I1467">
        <v>0</v>
      </c>
      <c r="J1467">
        <v>0</v>
      </c>
      <c r="K1467">
        <v>0</v>
      </c>
      <c r="L1467" s="3">
        <v>1.29423E-5</v>
      </c>
      <c r="M1467" s="3">
        <v>6.3123319999999994E-5</v>
      </c>
      <c r="N1467" s="3">
        <v>1.9458790999999999E-4</v>
      </c>
      <c r="O1467" s="3">
        <v>3.533012E-4</v>
      </c>
      <c r="P1467" s="3">
        <v>4.5021899999999899E-4</v>
      </c>
      <c r="Q1467" s="3">
        <v>4.66362E-4</v>
      </c>
      <c r="R1467">
        <v>0</v>
      </c>
      <c r="S1467">
        <v>0</v>
      </c>
      <c r="T1467">
        <v>0</v>
      </c>
      <c r="U1467" t="s">
        <v>409</v>
      </c>
    </row>
    <row r="1468" spans="1:21" x14ac:dyDescent="0.35">
      <c r="A1468" t="s">
        <v>407</v>
      </c>
      <c r="B1468" t="s">
        <v>245</v>
      </c>
      <c r="C1468" t="str">
        <f>INDEX('GCAM Crosswalk'!M$5:M$36,MATCH(B1468,'GCAM Crosswalk'!L$5:L$36,0))</f>
        <v>European Union</v>
      </c>
      <c r="D1468" t="s">
        <v>261</v>
      </c>
      <c r="E1468" t="str">
        <f>INDEX('GCAM Crosswalk'!J$5:J$111,MATCH(D1468,'GCAM Crosswalk'!I$5:I$111,0))</f>
        <v>Transportation</v>
      </c>
      <c r="F1468" t="s">
        <v>411</v>
      </c>
      <c r="G1468">
        <v>0.38844899999999999</v>
      </c>
      <c r="H1468">
        <v>0.478269</v>
      </c>
      <c r="I1468">
        <v>0.46081</v>
      </c>
      <c r="J1468">
        <v>0.44964799999999999</v>
      </c>
      <c r="K1468">
        <v>0.59813099300000006</v>
      </c>
      <c r="L1468">
        <v>0.61521992199999997</v>
      </c>
      <c r="M1468">
        <v>0.48472297600000003</v>
      </c>
      <c r="N1468">
        <v>0.41221045000000001</v>
      </c>
      <c r="O1468">
        <v>0.38215525</v>
      </c>
      <c r="P1468">
        <v>0.35209778999999902</v>
      </c>
      <c r="Q1468">
        <v>0.32289820000000002</v>
      </c>
      <c r="R1468">
        <v>0</v>
      </c>
      <c r="S1468">
        <v>0</v>
      </c>
      <c r="T1468">
        <v>0</v>
      </c>
      <c r="U1468" t="s">
        <v>409</v>
      </c>
    </row>
    <row r="1469" spans="1:21" x14ac:dyDescent="0.35">
      <c r="A1469" t="s">
        <v>407</v>
      </c>
      <c r="B1469" t="s">
        <v>245</v>
      </c>
      <c r="C1469" t="str">
        <f>INDEX('GCAM Crosswalk'!M$5:M$36,MATCH(B1469,'GCAM Crosswalk'!L$5:L$36,0))</f>
        <v>European Union</v>
      </c>
      <c r="D1469" t="s">
        <v>327</v>
      </c>
      <c r="E1469" t="str">
        <f>INDEX('GCAM Crosswalk'!J$5:J$111,MATCH(D1469,'GCAM Crosswalk'!I$5:I$111,0))</f>
        <v>Transportation</v>
      </c>
      <c r="F1469" t="s">
        <v>225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2.3197499999999999E-2</v>
      </c>
      <c r="M1469">
        <v>3.72298E-2</v>
      </c>
      <c r="N1469">
        <v>4.20636E-2</v>
      </c>
      <c r="O1469">
        <v>4.4292600000000001E-2</v>
      </c>
      <c r="P1469">
        <v>4.5550899999999998E-2</v>
      </c>
      <c r="Q1469">
        <v>4.5991600000000001E-2</v>
      </c>
      <c r="R1469">
        <v>0</v>
      </c>
      <c r="S1469">
        <v>0</v>
      </c>
      <c r="T1469">
        <v>0</v>
      </c>
      <c r="U1469" t="s">
        <v>409</v>
      </c>
    </row>
    <row r="1470" spans="1:21" x14ac:dyDescent="0.35">
      <c r="A1470" t="s">
        <v>407</v>
      </c>
      <c r="B1470" t="s">
        <v>245</v>
      </c>
      <c r="C1470" t="str">
        <f>INDEX('GCAM Crosswalk'!M$5:M$36,MATCH(B1470,'GCAM Crosswalk'!L$5:L$36,0))</f>
        <v>European Union</v>
      </c>
      <c r="D1470" t="s">
        <v>327</v>
      </c>
      <c r="E1470" t="str">
        <f>INDEX('GCAM Crosswalk'!J$5:J$111,MATCH(D1470,'GCAM Crosswalk'!I$5:I$111,0))</f>
        <v>Transportation</v>
      </c>
      <c r="F1470" t="s">
        <v>411</v>
      </c>
      <c r="G1470">
        <v>9.4314800000000004E-2</v>
      </c>
      <c r="H1470">
        <v>0.116129</v>
      </c>
      <c r="I1470">
        <v>0.11189399999999999</v>
      </c>
      <c r="J1470">
        <v>0.109181</v>
      </c>
      <c r="K1470">
        <v>0.100758</v>
      </c>
      <c r="L1470">
        <v>5.3780599999999998E-2</v>
      </c>
      <c r="M1470">
        <v>3.2474599999999999E-2</v>
      </c>
      <c r="N1470">
        <v>2.41292E-2</v>
      </c>
      <c r="O1470">
        <v>1.9441099999999999E-2</v>
      </c>
      <c r="P1470">
        <v>1.60403E-2</v>
      </c>
      <c r="Q1470">
        <v>1.3572900000000001E-2</v>
      </c>
      <c r="R1470">
        <v>0</v>
      </c>
      <c r="S1470">
        <v>0</v>
      </c>
      <c r="T1470">
        <v>0</v>
      </c>
      <c r="U1470" t="s">
        <v>409</v>
      </c>
    </row>
    <row r="1471" spans="1:21" x14ac:dyDescent="0.35">
      <c r="A1471" t="s">
        <v>407</v>
      </c>
      <c r="B1471" t="s">
        <v>245</v>
      </c>
      <c r="C1471" t="str">
        <f>INDEX('GCAM Crosswalk'!M$5:M$36,MATCH(B1471,'GCAM Crosswalk'!L$5:L$36,0))</f>
        <v>European Union</v>
      </c>
      <c r="D1471" t="s">
        <v>265</v>
      </c>
      <c r="E1471" t="str">
        <f>INDEX('GCAM Crosswalk'!J$5:J$111,MATCH(D1471,'GCAM Crosswalk'!I$5:I$111,0))</f>
        <v>Transportation</v>
      </c>
      <c r="F1471" t="s">
        <v>225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8.0451883244000003E-2</v>
      </c>
      <c r="M1471">
        <v>0.40955753352599999</v>
      </c>
      <c r="N1471">
        <v>0.76041552795899903</v>
      </c>
      <c r="O1471">
        <v>1.093509253056</v>
      </c>
      <c r="P1471">
        <v>1.295443960069</v>
      </c>
      <c r="Q1471">
        <v>1.465357259101</v>
      </c>
      <c r="R1471">
        <v>0</v>
      </c>
      <c r="S1471">
        <v>0</v>
      </c>
      <c r="T1471">
        <v>0</v>
      </c>
      <c r="U1471" t="s">
        <v>409</v>
      </c>
    </row>
    <row r="1472" spans="1:21" x14ac:dyDescent="0.35">
      <c r="A1472" t="s">
        <v>407</v>
      </c>
      <c r="B1472" t="s">
        <v>245</v>
      </c>
      <c r="C1472" t="str">
        <f>INDEX('GCAM Crosswalk'!M$5:M$36,MATCH(B1472,'GCAM Crosswalk'!L$5:L$36,0))</f>
        <v>European Union</v>
      </c>
      <c r="D1472" t="s">
        <v>265</v>
      </c>
      <c r="E1472" t="str">
        <f>INDEX('GCAM Crosswalk'!J$5:J$111,MATCH(D1472,'GCAM Crosswalk'!I$5:I$111,0))</f>
        <v>Transportation</v>
      </c>
      <c r="F1472" t="s">
        <v>408</v>
      </c>
      <c r="G1472" s="3">
        <v>1.81978699999999E-4</v>
      </c>
      <c r="H1472" s="3">
        <v>4.4874699999999999E-4</v>
      </c>
      <c r="I1472" s="3">
        <v>9.4298699999999995E-4</v>
      </c>
      <c r="J1472">
        <v>1.500316E-3</v>
      </c>
      <c r="K1472">
        <v>1.45224E-3</v>
      </c>
      <c r="L1472">
        <v>1.3530187999999999E-3</v>
      </c>
      <c r="M1472">
        <v>1.1744952000000001E-3</v>
      </c>
      <c r="N1472" s="3">
        <v>9.7621039999999995E-4</v>
      </c>
      <c r="O1472" s="3">
        <v>7.7770080000000004E-4</v>
      </c>
      <c r="P1472" s="3">
        <v>6.7097589999999996E-4</v>
      </c>
      <c r="Q1472" s="3">
        <v>5.7640459999999997E-4</v>
      </c>
      <c r="R1472">
        <v>0</v>
      </c>
      <c r="S1472">
        <v>0</v>
      </c>
      <c r="T1472">
        <v>0</v>
      </c>
      <c r="U1472" t="s">
        <v>409</v>
      </c>
    </row>
    <row r="1473" spans="1:21" x14ac:dyDescent="0.35">
      <c r="A1473" t="s">
        <v>407</v>
      </c>
      <c r="B1473" t="s">
        <v>245</v>
      </c>
      <c r="C1473" t="str">
        <f>INDEX('GCAM Crosswalk'!M$5:M$36,MATCH(B1473,'GCAM Crosswalk'!L$5:L$36,0))</f>
        <v>European Union</v>
      </c>
      <c r="D1473" t="s">
        <v>265</v>
      </c>
      <c r="E1473" t="str">
        <f>INDEX('GCAM Crosswalk'!J$5:J$111,MATCH(D1473,'GCAM Crosswalk'!I$5:I$111,0))</f>
        <v>Transportation</v>
      </c>
      <c r="F1473" t="s">
        <v>410</v>
      </c>
      <c r="G1473">
        <v>0</v>
      </c>
      <c r="H1473">
        <v>0</v>
      </c>
      <c r="I1473">
        <v>0</v>
      </c>
      <c r="J1473">
        <v>0</v>
      </c>
      <c r="K1473">
        <v>0</v>
      </c>
      <c r="L1473" s="3">
        <v>6.0173577765E-4</v>
      </c>
      <c r="M1473">
        <v>4.3021643932900002E-3</v>
      </c>
      <c r="N1473">
        <v>6.5165712553899996E-3</v>
      </c>
      <c r="O1473">
        <v>8.2331644977809999E-3</v>
      </c>
      <c r="P1473">
        <v>8.9013156374099997E-3</v>
      </c>
      <c r="Q1473">
        <v>9.3869368592199992E-3</v>
      </c>
      <c r="R1473">
        <v>0</v>
      </c>
      <c r="S1473">
        <v>0</v>
      </c>
      <c r="T1473">
        <v>0</v>
      </c>
      <c r="U1473" t="s">
        <v>409</v>
      </c>
    </row>
    <row r="1474" spans="1:21" x14ac:dyDescent="0.35">
      <c r="A1474" t="s">
        <v>407</v>
      </c>
      <c r="B1474" t="s">
        <v>245</v>
      </c>
      <c r="C1474" t="str">
        <f>INDEX('GCAM Crosswalk'!M$5:M$36,MATCH(B1474,'GCAM Crosswalk'!L$5:L$36,0))</f>
        <v>European Union</v>
      </c>
      <c r="D1474" t="s">
        <v>265</v>
      </c>
      <c r="E1474" t="str">
        <f>INDEX('GCAM Crosswalk'!J$5:J$111,MATCH(D1474,'GCAM Crosswalk'!I$5:I$111,0))</f>
        <v>Transportation</v>
      </c>
      <c r="F1474" t="s">
        <v>411</v>
      </c>
      <c r="G1474">
        <v>7.0677097987000002</v>
      </c>
      <c r="H1474">
        <v>8.7012657949999994</v>
      </c>
      <c r="I1474">
        <v>8.3832825934000006</v>
      </c>
      <c r="J1474">
        <v>8.1804735947999898</v>
      </c>
      <c r="K1474">
        <v>7.9114148053041999</v>
      </c>
      <c r="L1474">
        <v>7.4077003290584997</v>
      </c>
      <c r="M1474">
        <v>6.4522335844075904</v>
      </c>
      <c r="N1474">
        <v>5.3915870434461004</v>
      </c>
      <c r="O1474">
        <v>4.3315321333455996</v>
      </c>
      <c r="P1474">
        <v>3.7666044039924</v>
      </c>
      <c r="Q1474">
        <v>3.2810648554530002</v>
      </c>
      <c r="R1474">
        <v>0</v>
      </c>
      <c r="S1474">
        <v>0</v>
      </c>
      <c r="T1474">
        <v>0</v>
      </c>
      <c r="U1474" t="s">
        <v>409</v>
      </c>
    </row>
    <row r="1475" spans="1:21" x14ac:dyDescent="0.35">
      <c r="A1475" t="s">
        <v>407</v>
      </c>
      <c r="B1475" t="s">
        <v>245</v>
      </c>
      <c r="C1475" t="str">
        <f>INDEX('GCAM Crosswalk'!M$5:M$36,MATCH(B1475,'GCAM Crosswalk'!L$5:L$36,0))</f>
        <v>European Union</v>
      </c>
      <c r="D1475" t="s">
        <v>267</v>
      </c>
      <c r="E1475" t="str">
        <f>INDEX('GCAM Crosswalk'!J$5:J$111,MATCH(D1475,'GCAM Crosswalk'!I$5:I$111,0))</f>
        <v>International Shipping</v>
      </c>
      <c r="F1475" t="s">
        <v>225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3">
        <v>2.69912E-5</v>
      </c>
      <c r="O1475" s="3">
        <v>7.6832899999999994E-5</v>
      </c>
      <c r="P1475" s="3">
        <v>2.4588700000000003E-4</v>
      </c>
      <c r="Q1475" s="3">
        <v>6.1077699999999996E-4</v>
      </c>
      <c r="R1475">
        <v>0</v>
      </c>
      <c r="S1475">
        <v>0</v>
      </c>
      <c r="T1475">
        <v>0</v>
      </c>
      <c r="U1475" t="s">
        <v>409</v>
      </c>
    </row>
    <row r="1476" spans="1:21" x14ac:dyDescent="0.35">
      <c r="A1476" t="s">
        <v>407</v>
      </c>
      <c r="B1476" t="s">
        <v>245</v>
      </c>
      <c r="C1476" t="str">
        <f>INDEX('GCAM Crosswalk'!M$5:M$36,MATCH(B1476,'GCAM Crosswalk'!L$5:L$36,0))</f>
        <v>European Union</v>
      </c>
      <c r="D1476" t="s">
        <v>267</v>
      </c>
      <c r="E1476" t="str">
        <f>INDEX('GCAM Crosswalk'!J$5:J$111,MATCH(D1476,'GCAM Crosswalk'!I$5:I$111,0))</f>
        <v>International Shipping</v>
      </c>
      <c r="F1476" t="s">
        <v>410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3">
        <v>2.6902399999999998E-4</v>
      </c>
      <c r="O1476" s="3">
        <v>9.8487100000000001E-4</v>
      </c>
      <c r="P1476">
        <v>3.9361999999999999E-3</v>
      </c>
      <c r="Q1476">
        <v>1.2456500000000001E-2</v>
      </c>
      <c r="R1476">
        <v>0</v>
      </c>
      <c r="S1476">
        <v>0</v>
      </c>
      <c r="T1476">
        <v>0</v>
      </c>
      <c r="U1476" t="s">
        <v>409</v>
      </c>
    </row>
    <row r="1477" spans="1:21" x14ac:dyDescent="0.35">
      <c r="A1477" t="s">
        <v>407</v>
      </c>
      <c r="B1477" t="s">
        <v>245</v>
      </c>
      <c r="C1477" t="str">
        <f>INDEX('GCAM Crosswalk'!M$5:M$36,MATCH(B1477,'GCAM Crosswalk'!L$5:L$36,0))</f>
        <v>European Union</v>
      </c>
      <c r="D1477" t="s">
        <v>267</v>
      </c>
      <c r="E1477" t="str">
        <f>INDEX('GCAM Crosswalk'!J$5:J$111,MATCH(D1477,'GCAM Crosswalk'!I$5:I$111,0))</f>
        <v>International Shipping</v>
      </c>
      <c r="F1477" t="s">
        <v>411</v>
      </c>
      <c r="G1477">
        <v>1.4317899999999999</v>
      </c>
      <c r="H1477">
        <v>2.0733999999999999</v>
      </c>
      <c r="I1477">
        <v>1.93903</v>
      </c>
      <c r="J1477">
        <v>1.6881600000000001</v>
      </c>
      <c r="K1477">
        <v>1.7200842000000001</v>
      </c>
      <c r="L1477">
        <v>1.7309239999999999</v>
      </c>
      <c r="M1477">
        <v>1.69207</v>
      </c>
      <c r="N1477">
        <v>1.677646</v>
      </c>
      <c r="O1477">
        <v>1.68645</v>
      </c>
      <c r="P1477">
        <v>1.7117420000000001</v>
      </c>
      <c r="Q1477">
        <v>1.74290099999999</v>
      </c>
      <c r="R1477">
        <v>0</v>
      </c>
      <c r="S1477">
        <v>0</v>
      </c>
      <c r="T1477">
        <v>0</v>
      </c>
      <c r="U1477" t="s">
        <v>409</v>
      </c>
    </row>
    <row r="1478" spans="1:21" x14ac:dyDescent="0.35">
      <c r="A1478" t="s">
        <v>407</v>
      </c>
      <c r="B1478" t="s">
        <v>29</v>
      </c>
      <c r="C1478" t="str">
        <f>INDEX('GCAM Crosswalk'!M$5:M$36,MATCH(B1478,'GCAM Crosswalk'!L$5:L$36,0))</f>
        <v>Europe_Eastern</v>
      </c>
      <c r="D1478" t="s">
        <v>291</v>
      </c>
      <c r="E1478" t="str">
        <f>INDEX('GCAM Crosswalk'!J$5:J$111,MATCH(D1478,'GCAM Crosswalk'!I$5:I$111,0))</f>
        <v>Industry</v>
      </c>
      <c r="F1478" t="s">
        <v>408</v>
      </c>
      <c r="G1478">
        <v>0.175898</v>
      </c>
      <c r="H1478">
        <v>0.15584700000000001</v>
      </c>
      <c r="I1478">
        <v>0.14990400000000001</v>
      </c>
      <c r="J1478">
        <v>0.15496699999999999</v>
      </c>
      <c r="K1478">
        <v>0.15718135999999999</v>
      </c>
      <c r="L1478">
        <v>0.15833930539999999</v>
      </c>
      <c r="M1478">
        <v>0.15595621779999999</v>
      </c>
      <c r="N1478">
        <v>0.14425270549999999</v>
      </c>
      <c r="O1478">
        <v>0.12916731670000001</v>
      </c>
      <c r="P1478">
        <v>0.1218048394</v>
      </c>
      <c r="Q1478">
        <v>0.11760280484999899</v>
      </c>
      <c r="R1478">
        <v>0</v>
      </c>
      <c r="S1478">
        <v>0</v>
      </c>
      <c r="T1478">
        <v>0</v>
      </c>
      <c r="U1478" t="s">
        <v>409</v>
      </c>
    </row>
    <row r="1479" spans="1:21" x14ac:dyDescent="0.35">
      <c r="A1479" t="s">
        <v>407</v>
      </c>
      <c r="B1479" t="s">
        <v>29</v>
      </c>
      <c r="C1479" t="str">
        <f>INDEX('GCAM Crosswalk'!M$5:M$36,MATCH(B1479,'GCAM Crosswalk'!L$5:L$36,0))</f>
        <v>Europe_Eastern</v>
      </c>
      <c r="D1479" t="s">
        <v>291</v>
      </c>
      <c r="E1479" t="str">
        <f>INDEX('GCAM Crosswalk'!J$5:J$111,MATCH(D1479,'GCAM Crosswalk'!I$5:I$111,0))</f>
        <v>Industry</v>
      </c>
      <c r="F1479" t="s">
        <v>410</v>
      </c>
      <c r="G1479">
        <v>0</v>
      </c>
      <c r="H1479">
        <v>0</v>
      </c>
      <c r="I1479">
        <v>0</v>
      </c>
      <c r="J1479">
        <v>0</v>
      </c>
      <c r="K1479">
        <v>0</v>
      </c>
      <c r="L1479" s="3">
        <v>9.36841E-5</v>
      </c>
      <c r="M1479">
        <v>1.2855086999999999E-3</v>
      </c>
      <c r="N1479">
        <v>5.0068954000000001E-3</v>
      </c>
      <c r="O1479">
        <v>9.8782248999999996E-3</v>
      </c>
      <c r="P1479">
        <v>1.31747406E-2</v>
      </c>
      <c r="Q1479">
        <v>1.5737241999999999E-2</v>
      </c>
      <c r="R1479">
        <v>0</v>
      </c>
      <c r="S1479">
        <v>0</v>
      </c>
      <c r="T1479">
        <v>0</v>
      </c>
      <c r="U1479" t="s">
        <v>409</v>
      </c>
    </row>
    <row r="1480" spans="1:21" x14ac:dyDescent="0.35">
      <c r="A1480" t="s">
        <v>407</v>
      </c>
      <c r="B1480" t="s">
        <v>29</v>
      </c>
      <c r="C1480" t="str">
        <f>INDEX('GCAM Crosswalk'!M$5:M$36,MATCH(B1480,'GCAM Crosswalk'!L$5:L$36,0))</f>
        <v>Europe_Eastern</v>
      </c>
      <c r="D1480" t="s">
        <v>349</v>
      </c>
      <c r="E1480" t="str">
        <f>INDEX('GCAM Crosswalk'!J$5:J$111,MATCH(D1480,'GCAM Crosswalk'!I$5:I$111,0))</f>
        <v>Agriculture</v>
      </c>
      <c r="F1480" t="s">
        <v>318</v>
      </c>
      <c r="G1480" s="3">
        <v>2.0929999999999999E-4</v>
      </c>
      <c r="H1480">
        <v>1.1720999999999999E-3</v>
      </c>
      <c r="I1480">
        <v>2.4279000000000002E-3</v>
      </c>
      <c r="J1480">
        <v>2.4279000000000002E-3</v>
      </c>
      <c r="K1480">
        <v>2.3862369999999998E-3</v>
      </c>
      <c r="L1480">
        <v>2.2345809999999998E-3</v>
      </c>
      <c r="M1480">
        <v>2.151666E-3</v>
      </c>
      <c r="N1480">
        <v>1.9726166999999902E-3</v>
      </c>
      <c r="O1480">
        <v>1.7929389999999999E-3</v>
      </c>
      <c r="P1480">
        <v>1.55243E-3</v>
      </c>
      <c r="Q1480">
        <v>1.3199710000000001E-3</v>
      </c>
      <c r="R1480">
        <v>0</v>
      </c>
      <c r="S1480">
        <v>0</v>
      </c>
      <c r="T1480">
        <v>0</v>
      </c>
      <c r="U1480" t="s">
        <v>409</v>
      </c>
    </row>
    <row r="1481" spans="1:21" x14ac:dyDescent="0.35">
      <c r="A1481" t="s">
        <v>407</v>
      </c>
      <c r="B1481" t="s">
        <v>29</v>
      </c>
      <c r="C1481" t="str">
        <f>INDEX('GCAM Crosswalk'!M$5:M$36,MATCH(B1481,'GCAM Crosswalk'!L$5:L$36,0))</f>
        <v>Europe_Eastern</v>
      </c>
      <c r="D1481" t="s">
        <v>349</v>
      </c>
      <c r="E1481" t="str">
        <f>INDEX('GCAM Crosswalk'!J$5:J$111,MATCH(D1481,'GCAM Crosswalk'!I$5:I$111,0))</f>
        <v>Agriculture</v>
      </c>
      <c r="F1481" t="s">
        <v>339</v>
      </c>
      <c r="G1481">
        <v>4.1399499999999999E-2</v>
      </c>
      <c r="H1481">
        <v>4.0478600000000003E-2</v>
      </c>
      <c r="I1481" s="3">
        <v>8.7909999999999996E-4</v>
      </c>
      <c r="J1481" s="3">
        <v>4.6050000000000003E-4</v>
      </c>
      <c r="K1481" s="3">
        <v>4.5508719999999998E-4</v>
      </c>
      <c r="L1481" s="3">
        <v>4.0935359999999998E-4</v>
      </c>
      <c r="M1481" s="3">
        <v>3.7805679999999999E-4</v>
      </c>
      <c r="N1481" s="3">
        <v>3.43283E-4</v>
      </c>
      <c r="O1481" s="3">
        <v>3.2589430000000001E-4</v>
      </c>
      <c r="P1481" s="3">
        <v>3.0627249999999899E-4</v>
      </c>
      <c r="Q1481" s="3">
        <v>2.8594229999999899E-4</v>
      </c>
      <c r="R1481">
        <v>0</v>
      </c>
      <c r="S1481">
        <v>0</v>
      </c>
      <c r="T1481">
        <v>0</v>
      </c>
      <c r="U1481" t="s">
        <v>409</v>
      </c>
    </row>
    <row r="1482" spans="1:21" x14ac:dyDescent="0.35">
      <c r="A1482" t="s">
        <v>407</v>
      </c>
      <c r="B1482" t="s">
        <v>29</v>
      </c>
      <c r="C1482" t="str">
        <f>INDEX('GCAM Crosswalk'!M$5:M$36,MATCH(B1482,'GCAM Crosswalk'!L$5:L$36,0))</f>
        <v>Europe_Eastern</v>
      </c>
      <c r="D1482" t="s">
        <v>349</v>
      </c>
      <c r="E1482" t="str">
        <f>INDEX('GCAM Crosswalk'!J$5:J$111,MATCH(D1482,'GCAM Crosswalk'!I$5:I$111,0))</f>
        <v>Agriculture</v>
      </c>
      <c r="F1482" t="s">
        <v>337</v>
      </c>
      <c r="G1482">
        <v>2.3064899999999999E-2</v>
      </c>
      <c r="H1482">
        <v>6.9068999999999997E-3</v>
      </c>
      <c r="I1482">
        <v>2.1474199999999999E-2</v>
      </c>
      <c r="J1482">
        <v>1.5237000000000001E-2</v>
      </c>
      <c r="K1482">
        <v>1.5030389999999999E-2</v>
      </c>
      <c r="L1482">
        <v>1.346375E-2</v>
      </c>
      <c r="M1482">
        <v>1.250594E-2</v>
      </c>
      <c r="N1482">
        <v>1.1379439E-2</v>
      </c>
      <c r="O1482">
        <v>1.0691943000000001E-2</v>
      </c>
      <c r="P1482">
        <v>9.9124049999999991E-3</v>
      </c>
      <c r="Q1482">
        <v>9.0316559999999903E-3</v>
      </c>
      <c r="R1482">
        <v>0</v>
      </c>
      <c r="S1482">
        <v>0</v>
      </c>
      <c r="T1482">
        <v>0</v>
      </c>
      <c r="U1482" t="s">
        <v>409</v>
      </c>
    </row>
    <row r="1483" spans="1:21" x14ac:dyDescent="0.35">
      <c r="A1483" t="s">
        <v>407</v>
      </c>
      <c r="B1483" t="s">
        <v>29</v>
      </c>
      <c r="C1483" t="str">
        <f>INDEX('GCAM Crosswalk'!M$5:M$36,MATCH(B1483,'GCAM Crosswalk'!L$5:L$36,0))</f>
        <v>Europe_Eastern</v>
      </c>
      <c r="D1483" t="s">
        <v>349</v>
      </c>
      <c r="E1483" t="str">
        <f>INDEX('GCAM Crosswalk'!J$5:J$111,MATCH(D1483,'GCAM Crosswalk'!I$5:I$111,0))</f>
        <v>Agriculture</v>
      </c>
      <c r="F1483" t="s">
        <v>225</v>
      </c>
      <c r="G1483">
        <v>0.12733800000000001</v>
      </c>
      <c r="H1483">
        <v>1.7037E-2</v>
      </c>
      <c r="I1483">
        <v>1.77486E-2</v>
      </c>
      <c r="J1483">
        <v>1.77486E-2</v>
      </c>
      <c r="K1483">
        <v>1.688299E-2</v>
      </c>
      <c r="L1483">
        <v>1.5022654E-2</v>
      </c>
      <c r="M1483">
        <v>1.5207930999999999E-2</v>
      </c>
      <c r="N1483">
        <v>1.57346129E-2</v>
      </c>
      <c r="O1483">
        <v>1.6539859099999998E-2</v>
      </c>
      <c r="P1483">
        <v>1.7586976000000001E-2</v>
      </c>
      <c r="Q1483">
        <v>1.8770273000000001E-2</v>
      </c>
      <c r="R1483">
        <v>0</v>
      </c>
      <c r="S1483">
        <v>0</v>
      </c>
      <c r="T1483">
        <v>0</v>
      </c>
      <c r="U1483" t="s">
        <v>409</v>
      </c>
    </row>
    <row r="1484" spans="1:21" x14ac:dyDescent="0.35">
      <c r="A1484" t="s">
        <v>407</v>
      </c>
      <c r="B1484" t="s">
        <v>29</v>
      </c>
      <c r="C1484" t="str">
        <f>INDEX('GCAM Crosswalk'!M$5:M$36,MATCH(B1484,'GCAM Crosswalk'!L$5:L$36,0))</f>
        <v>Europe_Eastern</v>
      </c>
      <c r="D1484" t="s">
        <v>349</v>
      </c>
      <c r="E1484" t="str">
        <f>INDEX('GCAM Crosswalk'!J$5:J$111,MATCH(D1484,'GCAM Crosswalk'!I$5:I$111,0))</f>
        <v>Agriculture</v>
      </c>
      <c r="F1484" t="s">
        <v>408</v>
      </c>
      <c r="G1484">
        <v>1.2474300000000001E-2</v>
      </c>
      <c r="H1484">
        <v>6.1533999999999998E-3</v>
      </c>
      <c r="I1484">
        <v>8.5394000000000008E-3</v>
      </c>
      <c r="J1484">
        <v>8.7905899999999992E-3</v>
      </c>
      <c r="K1484">
        <v>8.7151599999999996E-3</v>
      </c>
      <c r="L1484">
        <v>7.8285500000000001E-3</v>
      </c>
      <c r="M1484">
        <v>7.2717210000000001E-3</v>
      </c>
      <c r="N1484">
        <v>6.5810629999999998E-3</v>
      </c>
      <c r="O1484">
        <v>6.1257069999999898E-3</v>
      </c>
      <c r="P1484">
        <v>5.6182330000000003E-3</v>
      </c>
      <c r="Q1484">
        <v>5.0494199999999998E-3</v>
      </c>
      <c r="R1484">
        <v>0</v>
      </c>
      <c r="S1484">
        <v>0</v>
      </c>
      <c r="T1484">
        <v>0</v>
      </c>
      <c r="U1484" t="s">
        <v>409</v>
      </c>
    </row>
    <row r="1485" spans="1:21" x14ac:dyDescent="0.35">
      <c r="A1485" t="s">
        <v>407</v>
      </c>
      <c r="B1485" t="s">
        <v>29</v>
      </c>
      <c r="C1485" t="str">
        <f>INDEX('GCAM Crosswalk'!M$5:M$36,MATCH(B1485,'GCAM Crosswalk'!L$5:L$36,0))</f>
        <v>Europe_Eastern</v>
      </c>
      <c r="D1485" t="s">
        <v>349</v>
      </c>
      <c r="E1485" t="str">
        <f>INDEX('GCAM Crosswalk'!J$5:J$111,MATCH(D1485,'GCAM Crosswalk'!I$5:I$111,0))</f>
        <v>Agriculture</v>
      </c>
      <c r="F1485" t="s">
        <v>410</v>
      </c>
      <c r="G1485">
        <v>0</v>
      </c>
      <c r="H1485">
        <v>0</v>
      </c>
      <c r="I1485">
        <v>0</v>
      </c>
      <c r="J1485">
        <v>0</v>
      </c>
      <c r="K1485">
        <v>0</v>
      </c>
      <c r="L1485" s="3">
        <v>3.1801799999999999E-4</v>
      </c>
      <c r="M1485">
        <v>1.3089689999999899E-3</v>
      </c>
      <c r="N1485">
        <v>2.4237E-3</v>
      </c>
      <c r="O1485">
        <v>3.1741615000000002E-3</v>
      </c>
      <c r="P1485">
        <v>3.9608839999999996E-3</v>
      </c>
      <c r="Q1485">
        <v>4.5462979999999998E-3</v>
      </c>
      <c r="R1485">
        <v>0</v>
      </c>
      <c r="S1485">
        <v>0</v>
      </c>
      <c r="T1485">
        <v>0</v>
      </c>
      <c r="U1485" t="s">
        <v>409</v>
      </c>
    </row>
    <row r="1486" spans="1:21" x14ac:dyDescent="0.35">
      <c r="A1486" t="s">
        <v>407</v>
      </c>
      <c r="B1486" t="s">
        <v>29</v>
      </c>
      <c r="C1486" t="str">
        <f>INDEX('GCAM Crosswalk'!M$5:M$36,MATCH(B1486,'GCAM Crosswalk'!L$5:L$36,0))</f>
        <v>Europe_Eastern</v>
      </c>
      <c r="D1486" t="s">
        <v>349</v>
      </c>
      <c r="E1486" t="str">
        <f>INDEX('GCAM Crosswalk'!J$5:J$111,MATCH(D1486,'GCAM Crosswalk'!I$5:I$111,0))</f>
        <v>Agriculture</v>
      </c>
      <c r="F1486" t="s">
        <v>411</v>
      </c>
      <c r="G1486">
        <v>0.2979175</v>
      </c>
      <c r="H1486">
        <v>8.3050200000000005E-2</v>
      </c>
      <c r="I1486">
        <v>8.1334000000000004E-2</v>
      </c>
      <c r="J1486">
        <v>8.1585099999999994E-2</v>
      </c>
      <c r="K1486">
        <v>8.4770620000000005E-2</v>
      </c>
      <c r="L1486">
        <v>8.1617159999999994E-2</v>
      </c>
      <c r="M1486">
        <v>8.0849199999999996E-2</v>
      </c>
      <c r="N1486">
        <v>7.5962393000000003E-2</v>
      </c>
      <c r="O1486">
        <v>7.0328399999999999E-2</v>
      </c>
      <c r="P1486">
        <v>6.3793199999999994E-2</v>
      </c>
      <c r="Q1486">
        <v>5.7356940000000002E-2</v>
      </c>
      <c r="R1486">
        <v>0</v>
      </c>
      <c r="S1486">
        <v>0</v>
      </c>
      <c r="T1486">
        <v>0</v>
      </c>
      <c r="U1486" t="s">
        <v>409</v>
      </c>
    </row>
    <row r="1487" spans="1:21" x14ac:dyDescent="0.35">
      <c r="A1487" t="s">
        <v>407</v>
      </c>
      <c r="B1487" t="s">
        <v>29</v>
      </c>
      <c r="C1487" t="str">
        <f>INDEX('GCAM Crosswalk'!M$5:M$36,MATCH(B1487,'GCAM Crosswalk'!L$5:L$36,0))</f>
        <v>Europe_Eastern</v>
      </c>
      <c r="D1487" t="s">
        <v>363</v>
      </c>
      <c r="E1487" t="str">
        <f>INDEX('GCAM Crosswalk'!J$5:J$111,MATCH(D1487,'GCAM Crosswalk'!I$5:I$111,0))</f>
        <v>Industry</v>
      </c>
      <c r="F1487" t="s">
        <v>318</v>
      </c>
      <c r="G1487">
        <v>0</v>
      </c>
      <c r="H1487" s="3">
        <v>6.0846799999999998E-6</v>
      </c>
      <c r="I1487" s="3">
        <v>7.3879000000000002E-5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409</v>
      </c>
    </row>
    <row r="1488" spans="1:21" x14ac:dyDescent="0.35">
      <c r="A1488" t="s">
        <v>407</v>
      </c>
      <c r="B1488" t="s">
        <v>29</v>
      </c>
      <c r="C1488" t="str">
        <f>INDEX('GCAM Crosswalk'!M$5:M$36,MATCH(B1488,'GCAM Crosswalk'!L$5:L$36,0))</f>
        <v>Europe_Eastern</v>
      </c>
      <c r="D1488" t="s">
        <v>363</v>
      </c>
      <c r="E1488" t="str">
        <f>INDEX('GCAM Crosswalk'!J$5:J$111,MATCH(D1488,'GCAM Crosswalk'!I$5:I$111,0))</f>
        <v>Industry</v>
      </c>
      <c r="F1488" t="s">
        <v>339</v>
      </c>
      <c r="G1488">
        <v>0</v>
      </c>
      <c r="H1488">
        <v>0</v>
      </c>
      <c r="I1488" s="3">
        <v>8.9333699999999995E-8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409</v>
      </c>
    </row>
    <row r="1489" spans="1:21" x14ac:dyDescent="0.35">
      <c r="A1489" t="s">
        <v>407</v>
      </c>
      <c r="B1489" t="s">
        <v>29</v>
      </c>
      <c r="C1489" t="str">
        <f>INDEX('GCAM Crosswalk'!M$5:M$36,MATCH(B1489,'GCAM Crosswalk'!L$5:L$36,0))</f>
        <v>Europe_Eastern</v>
      </c>
      <c r="D1489" t="s">
        <v>363</v>
      </c>
      <c r="E1489" t="str">
        <f>INDEX('GCAM Crosswalk'!J$5:J$111,MATCH(D1489,'GCAM Crosswalk'!I$5:I$111,0))</f>
        <v>Industry</v>
      </c>
      <c r="F1489" t="s">
        <v>408</v>
      </c>
      <c r="G1489">
        <v>0</v>
      </c>
      <c r="H1489" s="3">
        <v>4.7580200000000002E-5</v>
      </c>
      <c r="I1489" s="3">
        <v>1.31142E-4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409</v>
      </c>
    </row>
    <row r="1490" spans="1:21" x14ac:dyDescent="0.35">
      <c r="A1490" t="s">
        <v>407</v>
      </c>
      <c r="B1490" t="s">
        <v>29</v>
      </c>
      <c r="C1490" t="str">
        <f>INDEX('GCAM Crosswalk'!M$5:M$36,MATCH(B1490,'GCAM Crosswalk'!L$5:L$36,0))</f>
        <v>Europe_Eastern</v>
      </c>
      <c r="D1490" t="s">
        <v>363</v>
      </c>
      <c r="E1490" t="str">
        <f>INDEX('GCAM Crosswalk'!J$5:J$111,MATCH(D1490,'GCAM Crosswalk'!I$5:I$111,0))</f>
        <v>Industry</v>
      </c>
      <c r="F1490" t="s">
        <v>411</v>
      </c>
      <c r="G1490">
        <v>0</v>
      </c>
      <c r="H1490" s="3">
        <v>6.1245799999999997E-4</v>
      </c>
      <c r="I1490" s="3">
        <v>5.7530900000000002E-5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409</v>
      </c>
    </row>
    <row r="1491" spans="1:21" x14ac:dyDescent="0.35">
      <c r="A1491" t="s">
        <v>407</v>
      </c>
      <c r="B1491" t="s">
        <v>29</v>
      </c>
      <c r="C1491" t="str">
        <f>INDEX('GCAM Crosswalk'!M$5:M$36,MATCH(B1491,'GCAM Crosswalk'!L$5:L$36,0))</f>
        <v>Europe_Eastern</v>
      </c>
      <c r="D1491" t="s">
        <v>369</v>
      </c>
      <c r="E1491" t="str">
        <f>INDEX('GCAM Crosswalk'!J$5:J$111,MATCH(D1491,'GCAM Crosswalk'!I$5:I$111,0))</f>
        <v>Industry</v>
      </c>
      <c r="F1491" t="s">
        <v>225</v>
      </c>
      <c r="G1491">
        <v>0</v>
      </c>
      <c r="H1491">
        <v>5.9470800000000004E-3</v>
      </c>
      <c r="I1491">
        <v>1.3687199999999999E-3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409</v>
      </c>
    </row>
    <row r="1492" spans="1:21" x14ac:dyDescent="0.35">
      <c r="A1492" t="s">
        <v>407</v>
      </c>
      <c r="B1492" t="s">
        <v>29</v>
      </c>
      <c r="C1492" t="str">
        <f>INDEX('GCAM Crosswalk'!M$5:M$36,MATCH(B1492,'GCAM Crosswalk'!L$5:L$36,0))</f>
        <v>Europe_Eastern</v>
      </c>
      <c r="D1492" t="s">
        <v>269</v>
      </c>
      <c r="E1492" t="str">
        <f>INDEX('GCAM Crosswalk'!J$5:J$111,MATCH(D1492,'GCAM Crosswalk'!I$5:I$111,0))</f>
        <v>Industry</v>
      </c>
      <c r="F1492" t="s">
        <v>225</v>
      </c>
      <c r="G1492">
        <v>1.5360199999999999E-2</v>
      </c>
      <c r="H1492">
        <v>7.7042300000000003E-3</v>
      </c>
      <c r="I1492">
        <v>7.0225599999999997E-3</v>
      </c>
      <c r="J1492">
        <v>7.0225599999999997E-3</v>
      </c>
      <c r="K1492">
        <v>6.8407499999999996E-3</v>
      </c>
      <c r="L1492">
        <v>6.9552019999999997E-3</v>
      </c>
      <c r="M1492">
        <v>7.8453989999999994E-3</v>
      </c>
      <c r="N1492">
        <v>8.7370869999999993E-3</v>
      </c>
      <c r="O1492">
        <v>9.4139610000000002E-3</v>
      </c>
      <c r="P1492">
        <v>9.6617579999999995E-3</v>
      </c>
      <c r="Q1492">
        <v>9.6044554999999993E-3</v>
      </c>
      <c r="R1492">
        <v>0</v>
      </c>
      <c r="S1492">
        <v>0</v>
      </c>
      <c r="T1492">
        <v>0</v>
      </c>
      <c r="U1492" t="s">
        <v>409</v>
      </c>
    </row>
    <row r="1493" spans="1:21" x14ac:dyDescent="0.35">
      <c r="A1493" t="s">
        <v>407</v>
      </c>
      <c r="B1493" t="s">
        <v>29</v>
      </c>
      <c r="C1493" t="str">
        <f>INDEX('GCAM Crosswalk'!M$5:M$36,MATCH(B1493,'GCAM Crosswalk'!L$5:L$36,0))</f>
        <v>Europe_Eastern</v>
      </c>
      <c r="D1493" t="s">
        <v>364</v>
      </c>
      <c r="E1493" t="str">
        <f>INDEX('GCAM Crosswalk'!J$5:J$111,MATCH(D1493,'GCAM Crosswalk'!I$5:I$111,0))</f>
        <v>Industry</v>
      </c>
      <c r="F1493" t="s">
        <v>318</v>
      </c>
      <c r="G1493">
        <v>0</v>
      </c>
      <c r="H1493">
        <v>0</v>
      </c>
      <c r="I1493" s="3">
        <v>4.1900000000000002E-5</v>
      </c>
      <c r="J1493" s="3">
        <v>4.1900000000000002E-5</v>
      </c>
      <c r="K1493" s="3">
        <v>4.3472179999999999E-5</v>
      </c>
      <c r="L1493" s="3">
        <v>4.2828930999999997E-5</v>
      </c>
      <c r="M1493" s="3">
        <v>4.6961395E-5</v>
      </c>
      <c r="N1493" s="3">
        <v>5.1156528E-5</v>
      </c>
      <c r="O1493" s="3">
        <v>5.4426555000000002E-5</v>
      </c>
      <c r="P1493" s="3">
        <v>5.71696119999999E-5</v>
      </c>
      <c r="Q1493" s="3">
        <v>5.8723007899999997E-5</v>
      </c>
      <c r="R1493">
        <v>0</v>
      </c>
      <c r="S1493">
        <v>0</v>
      </c>
      <c r="T1493">
        <v>0</v>
      </c>
      <c r="U1493" t="s">
        <v>409</v>
      </c>
    </row>
    <row r="1494" spans="1:21" x14ac:dyDescent="0.35">
      <c r="A1494" t="s">
        <v>407</v>
      </c>
      <c r="B1494" t="s">
        <v>29</v>
      </c>
      <c r="C1494" t="str">
        <f>INDEX('GCAM Crosswalk'!M$5:M$36,MATCH(B1494,'GCAM Crosswalk'!L$5:L$36,0))</f>
        <v>Europe_Eastern</v>
      </c>
      <c r="D1494" t="s">
        <v>364</v>
      </c>
      <c r="E1494" t="str">
        <f>INDEX('GCAM Crosswalk'!J$5:J$111,MATCH(D1494,'GCAM Crosswalk'!I$5:I$111,0))</f>
        <v>Industry</v>
      </c>
      <c r="F1494" t="s">
        <v>339</v>
      </c>
      <c r="G1494">
        <v>8.2045999999999994E-3</v>
      </c>
      <c r="H1494" s="3">
        <v>1.674E-4</v>
      </c>
      <c r="I1494" s="3">
        <v>6.6980000000000002E-4</v>
      </c>
      <c r="J1494" s="3">
        <v>8.3699899999999995E-5</v>
      </c>
      <c r="K1494" s="3">
        <v>8.692153E-5</v>
      </c>
      <c r="L1494" s="3">
        <v>8.5476029999999995E-5</v>
      </c>
      <c r="M1494" s="3">
        <v>9.2385689999999998E-5</v>
      </c>
      <c r="N1494" s="3">
        <v>9.945981E-5</v>
      </c>
      <c r="O1494" s="3">
        <v>1.0730552E-4</v>
      </c>
      <c r="P1494" s="3">
        <v>1.15524254E-4</v>
      </c>
      <c r="Q1494" s="3">
        <v>1.2267728000000001E-4</v>
      </c>
      <c r="R1494">
        <v>0</v>
      </c>
      <c r="S1494">
        <v>0</v>
      </c>
      <c r="T1494">
        <v>0</v>
      </c>
      <c r="U1494" t="s">
        <v>409</v>
      </c>
    </row>
    <row r="1495" spans="1:21" x14ac:dyDescent="0.35">
      <c r="A1495" t="s">
        <v>407</v>
      </c>
      <c r="B1495" t="s">
        <v>29</v>
      </c>
      <c r="C1495" t="str">
        <f>INDEX('GCAM Crosswalk'!M$5:M$36,MATCH(B1495,'GCAM Crosswalk'!L$5:L$36,0))</f>
        <v>Europe_Eastern</v>
      </c>
      <c r="D1495" t="s">
        <v>364</v>
      </c>
      <c r="E1495" t="str">
        <f>INDEX('GCAM Crosswalk'!J$5:J$111,MATCH(D1495,'GCAM Crosswalk'!I$5:I$111,0))</f>
        <v>Industry</v>
      </c>
      <c r="F1495" t="s">
        <v>337</v>
      </c>
      <c r="G1495">
        <v>7.0617799999999994E-2</v>
      </c>
      <c r="H1495">
        <v>3.0599700000000001E-2</v>
      </c>
      <c r="I1495">
        <v>7.42178E-2</v>
      </c>
      <c r="J1495">
        <v>4.4036699999999998E-2</v>
      </c>
      <c r="K1495">
        <v>4.5717309999999997E-2</v>
      </c>
      <c r="L1495">
        <v>4.4948445999999899E-2</v>
      </c>
      <c r="M1495">
        <v>4.8645711000000001E-2</v>
      </c>
      <c r="N1495">
        <v>5.2342740999999998E-2</v>
      </c>
      <c r="O1495">
        <v>5.5986143000000002E-2</v>
      </c>
      <c r="P1495">
        <v>5.9917485999999999E-2</v>
      </c>
      <c r="Q1495">
        <v>6.3033139000000002E-2</v>
      </c>
      <c r="R1495">
        <v>0</v>
      </c>
      <c r="S1495">
        <v>0</v>
      </c>
      <c r="T1495">
        <v>0</v>
      </c>
      <c r="U1495" t="s">
        <v>409</v>
      </c>
    </row>
    <row r="1496" spans="1:21" x14ac:dyDescent="0.35">
      <c r="A1496" t="s">
        <v>407</v>
      </c>
      <c r="B1496" t="s">
        <v>29</v>
      </c>
      <c r="C1496" t="str">
        <f>INDEX('GCAM Crosswalk'!M$5:M$36,MATCH(B1496,'GCAM Crosswalk'!L$5:L$36,0))</f>
        <v>Europe_Eastern</v>
      </c>
      <c r="D1496" t="s">
        <v>364</v>
      </c>
      <c r="E1496" t="str">
        <f>INDEX('GCAM Crosswalk'!J$5:J$111,MATCH(D1496,'GCAM Crosswalk'!I$5:I$111,0))</f>
        <v>Industry</v>
      </c>
      <c r="F1496" t="s">
        <v>225</v>
      </c>
      <c r="G1496">
        <v>9.3389700000000006E-2</v>
      </c>
      <c r="H1496">
        <v>4.1273999999999998E-2</v>
      </c>
      <c r="I1496">
        <v>3.2399600000000001E-2</v>
      </c>
      <c r="J1496">
        <v>2.36928E-2</v>
      </c>
      <c r="K1496">
        <v>2.2891450000000001E-2</v>
      </c>
      <c r="L1496">
        <v>2.2727141999999999E-2</v>
      </c>
      <c r="M1496">
        <v>2.526927E-2</v>
      </c>
      <c r="N1496">
        <v>2.8205065000000001E-2</v>
      </c>
      <c r="O1496">
        <v>3.1279637999999998E-2</v>
      </c>
      <c r="P1496">
        <v>3.4131905999999997E-2</v>
      </c>
      <c r="Q1496">
        <v>3.67375993E-2</v>
      </c>
      <c r="R1496">
        <v>0</v>
      </c>
      <c r="S1496">
        <v>0</v>
      </c>
      <c r="T1496">
        <v>0</v>
      </c>
      <c r="U1496" t="s">
        <v>409</v>
      </c>
    </row>
    <row r="1497" spans="1:21" x14ac:dyDescent="0.35">
      <c r="A1497" t="s">
        <v>407</v>
      </c>
      <c r="B1497" t="s">
        <v>29</v>
      </c>
      <c r="C1497" t="str">
        <f>INDEX('GCAM Crosswalk'!M$5:M$36,MATCH(B1497,'GCAM Crosswalk'!L$5:L$36,0))</f>
        <v>Europe_Eastern</v>
      </c>
      <c r="D1497" t="s">
        <v>364</v>
      </c>
      <c r="E1497" t="str">
        <f>INDEX('GCAM Crosswalk'!J$5:J$111,MATCH(D1497,'GCAM Crosswalk'!I$5:I$111,0))</f>
        <v>Industry</v>
      </c>
      <c r="F1497" t="s">
        <v>408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409</v>
      </c>
    </row>
    <row r="1498" spans="1:21" x14ac:dyDescent="0.35">
      <c r="A1498" t="s">
        <v>407</v>
      </c>
      <c r="B1498" t="s">
        <v>29</v>
      </c>
      <c r="C1498" t="str">
        <f>INDEX('GCAM Crosswalk'!M$5:M$36,MATCH(B1498,'GCAM Crosswalk'!L$5:L$36,0))</f>
        <v>Europe_Eastern</v>
      </c>
      <c r="D1498" t="s">
        <v>364</v>
      </c>
      <c r="E1498" t="str">
        <f>INDEX('GCAM Crosswalk'!J$5:J$111,MATCH(D1498,'GCAM Crosswalk'!I$5:I$111,0))</f>
        <v>Industry</v>
      </c>
      <c r="F1498" t="s">
        <v>411</v>
      </c>
      <c r="G1498">
        <v>3.1604300000000002E-2</v>
      </c>
      <c r="H1498">
        <v>2.2604000000000001E-3</v>
      </c>
      <c r="I1498">
        <v>4.9813000000000001E-3</v>
      </c>
      <c r="J1498">
        <v>1.4651E-3</v>
      </c>
      <c r="K1498">
        <v>1.5538010000000001E-3</v>
      </c>
      <c r="L1498">
        <v>1.5407019999999999E-3</v>
      </c>
      <c r="M1498">
        <v>1.7907797E-3</v>
      </c>
      <c r="N1498">
        <v>2.1729423999999999E-3</v>
      </c>
      <c r="O1498">
        <v>2.5895800999999898E-3</v>
      </c>
      <c r="P1498">
        <v>2.9173439000000001E-3</v>
      </c>
      <c r="Q1498">
        <v>3.1862738100000001E-3</v>
      </c>
      <c r="R1498">
        <v>0</v>
      </c>
      <c r="S1498">
        <v>0</v>
      </c>
      <c r="T1498">
        <v>0</v>
      </c>
      <c r="U1498" t="s">
        <v>409</v>
      </c>
    </row>
    <row r="1499" spans="1:21" x14ac:dyDescent="0.35">
      <c r="A1499" t="s">
        <v>407</v>
      </c>
      <c r="B1499" t="s">
        <v>29</v>
      </c>
      <c r="C1499" t="str">
        <f>INDEX('GCAM Crosswalk'!M$5:M$36,MATCH(B1499,'GCAM Crosswalk'!L$5:L$36,0))</f>
        <v>Europe_Eastern</v>
      </c>
      <c r="D1499" t="s">
        <v>367</v>
      </c>
      <c r="E1499" t="str">
        <f>INDEX('GCAM Crosswalk'!J$5:J$111,MATCH(D1499,'GCAM Crosswalk'!I$5:I$111,0))</f>
        <v>Industry</v>
      </c>
      <c r="F1499" t="s">
        <v>339</v>
      </c>
      <c r="G1499">
        <v>0</v>
      </c>
      <c r="H1499">
        <v>0</v>
      </c>
      <c r="I1499">
        <v>2.0511000000000001E-3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409</v>
      </c>
    </row>
    <row r="1500" spans="1:21" x14ac:dyDescent="0.35">
      <c r="A1500" t="s">
        <v>407</v>
      </c>
      <c r="B1500" t="s">
        <v>29</v>
      </c>
      <c r="C1500" t="str">
        <f>INDEX('GCAM Crosswalk'!M$5:M$36,MATCH(B1500,'GCAM Crosswalk'!L$5:L$36,0))</f>
        <v>Europe_Eastern</v>
      </c>
      <c r="D1500" t="s">
        <v>367</v>
      </c>
      <c r="E1500" t="str">
        <f>INDEX('GCAM Crosswalk'!J$5:J$111,MATCH(D1500,'GCAM Crosswalk'!I$5:I$111,0))</f>
        <v>Industry</v>
      </c>
      <c r="F1500" t="s">
        <v>408</v>
      </c>
      <c r="G1500">
        <v>0</v>
      </c>
      <c r="H1500">
        <v>0.19126000000000001</v>
      </c>
      <c r="I1500">
        <v>0.135685</v>
      </c>
      <c r="J1500">
        <v>6.6942100000000004E-2</v>
      </c>
      <c r="K1500">
        <v>6.5750199999999995E-2</v>
      </c>
      <c r="L1500">
        <v>6.36491E-2</v>
      </c>
      <c r="M1500">
        <v>6.9530599999999998E-2</v>
      </c>
      <c r="N1500">
        <v>7.6850500000000002E-2</v>
      </c>
      <c r="O1500">
        <v>8.4525199999999995E-2</v>
      </c>
      <c r="P1500">
        <v>9.1061500000000004E-2</v>
      </c>
      <c r="Q1500">
        <v>9.5481399999999994E-2</v>
      </c>
      <c r="R1500">
        <v>0</v>
      </c>
      <c r="S1500">
        <v>0</v>
      </c>
      <c r="T1500">
        <v>0</v>
      </c>
      <c r="U1500" t="s">
        <v>409</v>
      </c>
    </row>
    <row r="1501" spans="1:21" x14ac:dyDescent="0.35">
      <c r="A1501" t="s">
        <v>407</v>
      </c>
      <c r="B1501" t="s">
        <v>29</v>
      </c>
      <c r="C1501" t="str">
        <f>INDEX('GCAM Crosswalk'!M$5:M$36,MATCH(B1501,'GCAM Crosswalk'!L$5:L$36,0))</f>
        <v>Europe_Eastern</v>
      </c>
      <c r="D1501" t="s">
        <v>367</v>
      </c>
      <c r="E1501" t="str">
        <f>INDEX('GCAM Crosswalk'!J$5:J$111,MATCH(D1501,'GCAM Crosswalk'!I$5:I$111,0))</f>
        <v>Industry</v>
      </c>
      <c r="F1501" t="s">
        <v>411</v>
      </c>
      <c r="G1501">
        <v>0</v>
      </c>
      <c r="H1501">
        <v>1.44417E-2</v>
      </c>
      <c r="I1501">
        <v>9.5858999999999996E-3</v>
      </c>
      <c r="J1501">
        <v>4.4371999999999997E-3</v>
      </c>
      <c r="K1501">
        <v>6.6639200000000003E-3</v>
      </c>
      <c r="L1501">
        <v>7.8687199999999992E-3</v>
      </c>
      <c r="M1501">
        <v>9.8991300000000008E-3</v>
      </c>
      <c r="N1501">
        <v>1.2848999999999999E-2</v>
      </c>
      <c r="O1501">
        <v>1.6478799999999998E-2</v>
      </c>
      <c r="P1501">
        <v>2.0298E-2</v>
      </c>
      <c r="Q1501">
        <v>2.47718E-2</v>
      </c>
      <c r="R1501">
        <v>0</v>
      </c>
      <c r="S1501">
        <v>0</v>
      </c>
      <c r="T1501">
        <v>0</v>
      </c>
      <c r="U1501" t="s">
        <v>409</v>
      </c>
    </row>
    <row r="1502" spans="1:21" x14ac:dyDescent="0.35">
      <c r="A1502" t="s">
        <v>407</v>
      </c>
      <c r="B1502" t="s">
        <v>29</v>
      </c>
      <c r="C1502" t="str">
        <f>INDEX('GCAM Crosswalk'!M$5:M$36,MATCH(B1502,'GCAM Crosswalk'!L$5:L$36,0))</f>
        <v>Europe_Eastern</v>
      </c>
      <c r="D1502" t="s">
        <v>216</v>
      </c>
      <c r="E1502" t="str">
        <f>INDEX('GCAM Crosswalk'!J$5:J$111,MATCH(D1502,'GCAM Crosswalk'!I$5:I$111,0))</f>
        <v>Commercial</v>
      </c>
      <c r="F1502" t="s">
        <v>225</v>
      </c>
      <c r="G1502" s="3">
        <v>1.20872E-4</v>
      </c>
      <c r="H1502" s="3">
        <v>4.46255E-4</v>
      </c>
      <c r="I1502" s="3">
        <v>4.68655E-4</v>
      </c>
      <c r="J1502" s="3">
        <v>5.9037E-4</v>
      </c>
      <c r="K1502" s="3">
        <v>6.5422150000000003E-4</v>
      </c>
      <c r="L1502" s="3">
        <v>7.9976020000000001E-4</v>
      </c>
      <c r="M1502">
        <v>1.0814703000000001E-3</v>
      </c>
      <c r="N1502">
        <v>1.42407719999999E-3</v>
      </c>
      <c r="O1502">
        <v>1.7869437999999899E-3</v>
      </c>
      <c r="P1502">
        <v>2.1518915999999902E-3</v>
      </c>
      <c r="Q1502">
        <v>2.5046383000000001E-3</v>
      </c>
      <c r="R1502">
        <v>0</v>
      </c>
      <c r="S1502">
        <v>0</v>
      </c>
      <c r="T1502">
        <v>0</v>
      </c>
      <c r="U1502" t="s">
        <v>409</v>
      </c>
    </row>
    <row r="1503" spans="1:21" x14ac:dyDescent="0.35">
      <c r="A1503" t="s">
        <v>407</v>
      </c>
      <c r="B1503" t="s">
        <v>29</v>
      </c>
      <c r="C1503" t="str">
        <f>INDEX('GCAM Crosswalk'!M$5:M$36,MATCH(B1503,'GCAM Crosswalk'!L$5:L$36,0))</f>
        <v>Europe_Eastern</v>
      </c>
      <c r="D1503" t="s">
        <v>218</v>
      </c>
      <c r="E1503" t="str">
        <f>INDEX('GCAM Crosswalk'!J$5:J$111,MATCH(D1503,'GCAM Crosswalk'!I$5:I$111,0))</f>
        <v>Commercial</v>
      </c>
      <c r="F1503" t="s">
        <v>318</v>
      </c>
      <c r="G1503">
        <v>1.36349E-2</v>
      </c>
      <c r="H1503">
        <v>1.0990400000000001E-2</v>
      </c>
      <c r="I1503">
        <v>6.5255000000000001E-3</v>
      </c>
      <c r="J1503">
        <v>5.9760000000000004E-3</v>
      </c>
      <c r="K1503">
        <v>6.4228499999999999E-3</v>
      </c>
      <c r="L1503">
        <v>7.13263E-3</v>
      </c>
      <c r="M1503">
        <v>8.1045240000000001E-3</v>
      </c>
      <c r="N1503">
        <v>8.4166020000000005E-3</v>
      </c>
      <c r="O1503">
        <v>8.0361019999999998E-3</v>
      </c>
      <c r="P1503">
        <v>7.3532939999999998E-3</v>
      </c>
      <c r="Q1503">
        <v>6.6011780000000001E-3</v>
      </c>
      <c r="R1503">
        <v>0</v>
      </c>
      <c r="S1503">
        <v>0</v>
      </c>
      <c r="T1503">
        <v>0</v>
      </c>
      <c r="U1503" t="s">
        <v>409</v>
      </c>
    </row>
    <row r="1504" spans="1:21" x14ac:dyDescent="0.35">
      <c r="A1504" t="s">
        <v>407</v>
      </c>
      <c r="B1504" t="s">
        <v>29</v>
      </c>
      <c r="C1504" t="str">
        <f>INDEX('GCAM Crosswalk'!M$5:M$36,MATCH(B1504,'GCAM Crosswalk'!L$5:L$36,0))</f>
        <v>Europe_Eastern</v>
      </c>
      <c r="D1504" t="s">
        <v>218</v>
      </c>
      <c r="E1504" t="str">
        <f>INDEX('GCAM Crosswalk'!J$5:J$111,MATCH(D1504,'GCAM Crosswalk'!I$5:I$111,0))</f>
        <v>Commercial</v>
      </c>
      <c r="F1504" t="s">
        <v>337</v>
      </c>
      <c r="G1504">
        <v>4.6250800000000002E-2</v>
      </c>
      <c r="H1504">
        <v>4.5903899999999997E-2</v>
      </c>
      <c r="I1504">
        <v>0.100189</v>
      </c>
      <c r="J1504">
        <v>6.9951799999999995E-2</v>
      </c>
      <c r="K1504">
        <v>7.6046339999999907E-2</v>
      </c>
      <c r="L1504">
        <v>8.4115529999999994E-2</v>
      </c>
      <c r="M1504">
        <v>0.10065578999999999</v>
      </c>
      <c r="N1504">
        <v>0.11492048000000001</v>
      </c>
      <c r="O1504">
        <v>0.12412297999999999</v>
      </c>
      <c r="P1504">
        <v>0.12927485</v>
      </c>
      <c r="Q1504">
        <v>0.13045817999999901</v>
      </c>
      <c r="R1504">
        <v>0</v>
      </c>
      <c r="S1504">
        <v>0</v>
      </c>
      <c r="T1504">
        <v>0</v>
      </c>
      <c r="U1504" t="s">
        <v>409</v>
      </c>
    </row>
    <row r="1505" spans="1:21" x14ac:dyDescent="0.35">
      <c r="A1505" t="s">
        <v>407</v>
      </c>
      <c r="B1505" t="s">
        <v>29</v>
      </c>
      <c r="C1505" t="str">
        <f>INDEX('GCAM Crosswalk'!M$5:M$36,MATCH(B1505,'GCAM Crosswalk'!L$5:L$36,0))</f>
        <v>Europe_Eastern</v>
      </c>
      <c r="D1505" t="s">
        <v>218</v>
      </c>
      <c r="E1505" t="str">
        <f>INDEX('GCAM Crosswalk'!J$5:J$111,MATCH(D1505,'GCAM Crosswalk'!I$5:I$111,0))</f>
        <v>Commercial</v>
      </c>
      <c r="F1505" t="s">
        <v>225</v>
      </c>
      <c r="G1505" s="3">
        <v>5.16801E-4</v>
      </c>
      <c r="H1505">
        <v>1.9085E-3</v>
      </c>
      <c r="I1505">
        <v>2.0041999999999998E-3</v>
      </c>
      <c r="J1505">
        <v>2.5247999999999998E-3</v>
      </c>
      <c r="K1505">
        <v>2.7281359999999999E-3</v>
      </c>
      <c r="L1505">
        <v>3.1121019999999998E-3</v>
      </c>
      <c r="M1505">
        <v>4.1716359999999899E-3</v>
      </c>
      <c r="N1505">
        <v>5.57146799999999E-3</v>
      </c>
      <c r="O1505">
        <v>7.0429730000000001E-3</v>
      </c>
      <c r="P1505">
        <v>8.3430959999999995E-3</v>
      </c>
      <c r="Q1505">
        <v>9.4332057000000007E-3</v>
      </c>
      <c r="R1505">
        <v>0</v>
      </c>
      <c r="S1505">
        <v>0</v>
      </c>
      <c r="T1505">
        <v>0</v>
      </c>
      <c r="U1505" t="s">
        <v>409</v>
      </c>
    </row>
    <row r="1506" spans="1:21" x14ac:dyDescent="0.35">
      <c r="A1506" t="s">
        <v>407</v>
      </c>
      <c r="B1506" t="s">
        <v>29</v>
      </c>
      <c r="C1506" t="str">
        <f>INDEX('GCAM Crosswalk'!M$5:M$36,MATCH(B1506,'GCAM Crosswalk'!L$5:L$36,0))</f>
        <v>Europe_Eastern</v>
      </c>
      <c r="D1506" t="s">
        <v>218</v>
      </c>
      <c r="E1506" t="str">
        <f>INDEX('GCAM Crosswalk'!J$5:J$111,MATCH(D1506,'GCAM Crosswalk'!I$5:I$111,0))</f>
        <v>Commercial</v>
      </c>
      <c r="F1506" t="s">
        <v>408</v>
      </c>
      <c r="G1506">
        <v>5.4535399999999998E-2</v>
      </c>
      <c r="H1506">
        <v>2.3357699999999999E-2</v>
      </c>
      <c r="I1506">
        <v>1.7067800000000001E-2</v>
      </c>
      <c r="J1506">
        <v>1.2477800000000001E-2</v>
      </c>
      <c r="K1506">
        <v>1.3742819999999999E-2</v>
      </c>
      <c r="L1506">
        <v>1.5759950000000002E-2</v>
      </c>
      <c r="M1506">
        <v>2.060406E-2</v>
      </c>
      <c r="N1506">
        <v>2.6429950000000001E-2</v>
      </c>
      <c r="O1506">
        <v>3.2015801999999899E-2</v>
      </c>
      <c r="P1506">
        <v>3.6594001999999903E-2</v>
      </c>
      <c r="Q1506">
        <v>3.9766479E-2</v>
      </c>
      <c r="R1506">
        <v>0</v>
      </c>
      <c r="S1506">
        <v>0</v>
      </c>
      <c r="T1506">
        <v>0</v>
      </c>
      <c r="U1506" t="s">
        <v>409</v>
      </c>
    </row>
    <row r="1507" spans="1:21" x14ac:dyDescent="0.35">
      <c r="A1507" t="s">
        <v>407</v>
      </c>
      <c r="B1507" t="s">
        <v>29</v>
      </c>
      <c r="C1507" t="str">
        <f>INDEX('GCAM Crosswalk'!M$5:M$36,MATCH(B1507,'GCAM Crosswalk'!L$5:L$36,0))</f>
        <v>Europe_Eastern</v>
      </c>
      <c r="D1507" t="s">
        <v>218</v>
      </c>
      <c r="E1507" t="str">
        <f>INDEX('GCAM Crosswalk'!J$5:J$111,MATCH(D1507,'GCAM Crosswalk'!I$5:I$111,0))</f>
        <v>Commercial</v>
      </c>
      <c r="F1507" t="s">
        <v>410</v>
      </c>
      <c r="G1507">
        <v>0</v>
      </c>
      <c r="H1507">
        <v>0</v>
      </c>
      <c r="I1507">
        <v>0</v>
      </c>
      <c r="J1507">
        <v>0</v>
      </c>
      <c r="K1507">
        <v>0</v>
      </c>
      <c r="L1507" s="3">
        <v>7.8128999999999998E-7</v>
      </c>
      <c r="M1507" s="3">
        <v>2.3405200000000001E-5</v>
      </c>
      <c r="N1507" s="3">
        <v>5.07095E-5</v>
      </c>
      <c r="O1507" s="3">
        <v>7.8263900000000001E-5</v>
      </c>
      <c r="P1507" s="3">
        <v>9.9244299999999994E-5</v>
      </c>
      <c r="Q1507" s="3">
        <v>1.1814199999999999E-4</v>
      </c>
      <c r="R1507">
        <v>0</v>
      </c>
      <c r="S1507">
        <v>0</v>
      </c>
      <c r="T1507">
        <v>0</v>
      </c>
      <c r="U1507" t="s">
        <v>409</v>
      </c>
    </row>
    <row r="1508" spans="1:21" x14ac:dyDescent="0.35">
      <c r="A1508" t="s">
        <v>407</v>
      </c>
      <c r="B1508" t="s">
        <v>29</v>
      </c>
      <c r="C1508" t="str">
        <f>INDEX('GCAM Crosswalk'!M$5:M$36,MATCH(B1508,'GCAM Crosswalk'!L$5:L$36,0))</f>
        <v>Europe_Eastern</v>
      </c>
      <c r="D1508" t="s">
        <v>319</v>
      </c>
      <c r="E1508" t="str">
        <f>INDEX('GCAM Crosswalk'!J$5:J$111,MATCH(D1508,'GCAM Crosswalk'!I$5:I$111,0))</f>
        <v>Commercial</v>
      </c>
      <c r="F1508" t="s">
        <v>318</v>
      </c>
      <c r="G1508">
        <v>2.9835E-3</v>
      </c>
      <c r="H1508">
        <v>2.4047999999999999E-3</v>
      </c>
      <c r="I1508">
        <v>1.4279E-3</v>
      </c>
      <c r="J1508">
        <v>1.3075999999999999E-3</v>
      </c>
      <c r="K1508">
        <v>1.4536410000000001E-3</v>
      </c>
      <c r="L1508">
        <v>1.665772E-3</v>
      </c>
      <c r="M1508">
        <v>1.821708E-3</v>
      </c>
      <c r="N1508">
        <v>1.7704349999999899E-3</v>
      </c>
      <c r="O1508">
        <v>1.6093635999999999E-3</v>
      </c>
      <c r="P1508">
        <v>1.3727941999999999E-3</v>
      </c>
      <c r="Q1508">
        <v>1.1916877000000001E-3</v>
      </c>
      <c r="R1508">
        <v>0</v>
      </c>
      <c r="S1508">
        <v>0</v>
      </c>
      <c r="T1508">
        <v>0</v>
      </c>
      <c r="U1508" t="s">
        <v>409</v>
      </c>
    </row>
    <row r="1509" spans="1:21" x14ac:dyDescent="0.35">
      <c r="A1509" t="s">
        <v>407</v>
      </c>
      <c r="B1509" t="s">
        <v>29</v>
      </c>
      <c r="C1509" t="str">
        <f>INDEX('GCAM Crosswalk'!M$5:M$36,MATCH(B1509,'GCAM Crosswalk'!L$5:L$36,0))</f>
        <v>Europe_Eastern</v>
      </c>
      <c r="D1509" t="s">
        <v>319</v>
      </c>
      <c r="E1509" t="str">
        <f>INDEX('GCAM Crosswalk'!J$5:J$111,MATCH(D1509,'GCAM Crosswalk'!I$5:I$111,0))</f>
        <v>Commercial</v>
      </c>
      <c r="F1509" t="s">
        <v>339</v>
      </c>
      <c r="G1509">
        <v>9.6194299999999996E-2</v>
      </c>
      <c r="H1509">
        <v>5.0651000000000003E-3</v>
      </c>
      <c r="I1509">
        <v>1.0799899999999999E-2</v>
      </c>
      <c r="J1509">
        <v>4.8139000000000003E-3</v>
      </c>
      <c r="K1509">
        <v>5.3726640000000001E-3</v>
      </c>
      <c r="L1509">
        <v>5.9554389999999999E-3</v>
      </c>
      <c r="M1509">
        <v>6.3552579999999999E-3</v>
      </c>
      <c r="N1509">
        <v>6.1301749999999999E-3</v>
      </c>
      <c r="O1509">
        <v>5.7061400000000002E-3</v>
      </c>
      <c r="P1509">
        <v>5.1003159999999997E-3</v>
      </c>
      <c r="Q1509">
        <v>4.6977619999999899E-3</v>
      </c>
      <c r="R1509">
        <v>0</v>
      </c>
      <c r="S1509">
        <v>0</v>
      </c>
      <c r="T1509">
        <v>0</v>
      </c>
      <c r="U1509" t="s">
        <v>409</v>
      </c>
    </row>
    <row r="1510" spans="1:21" x14ac:dyDescent="0.35">
      <c r="A1510" t="s">
        <v>407</v>
      </c>
      <c r="B1510" t="s">
        <v>29</v>
      </c>
      <c r="C1510" t="str">
        <f>INDEX('GCAM Crosswalk'!M$5:M$36,MATCH(B1510,'GCAM Crosswalk'!L$5:L$36,0))</f>
        <v>Europe_Eastern</v>
      </c>
      <c r="D1510" t="s">
        <v>319</v>
      </c>
      <c r="E1510" t="str">
        <f>INDEX('GCAM Crosswalk'!J$5:J$111,MATCH(D1510,'GCAM Crosswalk'!I$5:I$111,0))</f>
        <v>Commercial</v>
      </c>
      <c r="F1510" t="s">
        <v>337</v>
      </c>
      <c r="G1510">
        <v>9.9246999999999998E-3</v>
      </c>
      <c r="H1510">
        <v>9.8502999999999993E-3</v>
      </c>
      <c r="I1510">
        <v>2.1499000000000001E-2</v>
      </c>
      <c r="J1510">
        <v>1.5010600000000001E-2</v>
      </c>
      <c r="K1510">
        <v>1.6926409999999999E-2</v>
      </c>
      <c r="L1510">
        <v>1.9457809999999999E-2</v>
      </c>
      <c r="M1510">
        <v>2.2731459999999998E-2</v>
      </c>
      <c r="N1510">
        <v>2.465525E-2</v>
      </c>
      <c r="O1510">
        <v>2.5532967E-2</v>
      </c>
      <c r="P1510">
        <v>2.5429911999999999E-2</v>
      </c>
      <c r="Q1510">
        <v>2.5017323000000001E-2</v>
      </c>
      <c r="R1510">
        <v>0</v>
      </c>
      <c r="S1510">
        <v>0</v>
      </c>
      <c r="T1510">
        <v>0</v>
      </c>
      <c r="U1510" t="s">
        <v>409</v>
      </c>
    </row>
    <row r="1511" spans="1:21" x14ac:dyDescent="0.35">
      <c r="A1511" t="s">
        <v>407</v>
      </c>
      <c r="B1511" t="s">
        <v>29</v>
      </c>
      <c r="C1511" t="str">
        <f>INDEX('GCAM Crosswalk'!M$5:M$36,MATCH(B1511,'GCAM Crosswalk'!L$5:L$36,0))</f>
        <v>Europe_Eastern</v>
      </c>
      <c r="D1511" t="s">
        <v>319</v>
      </c>
      <c r="E1511" t="str">
        <f>INDEX('GCAM Crosswalk'!J$5:J$111,MATCH(D1511,'GCAM Crosswalk'!I$5:I$111,0))</f>
        <v>Commercial</v>
      </c>
      <c r="F1511" t="s">
        <v>225</v>
      </c>
      <c r="G1511">
        <v>2.0749799999999999E-2</v>
      </c>
      <c r="H1511">
        <v>7.6623700000000003E-2</v>
      </c>
      <c r="I1511">
        <v>8.0467999999999998E-2</v>
      </c>
      <c r="J1511">
        <v>0.101368</v>
      </c>
      <c r="K1511">
        <v>0.1139357</v>
      </c>
      <c r="L1511">
        <v>0.1379436</v>
      </c>
      <c r="M1511">
        <v>0.18651470000000001</v>
      </c>
      <c r="N1511">
        <v>0.24400872000000001</v>
      </c>
      <c r="O1511">
        <v>0.30022576000000001</v>
      </c>
      <c r="P1511">
        <v>0.35079586000000001</v>
      </c>
      <c r="Q1511">
        <v>0.39260733999999903</v>
      </c>
      <c r="R1511">
        <v>0</v>
      </c>
      <c r="S1511">
        <v>0</v>
      </c>
      <c r="T1511">
        <v>0</v>
      </c>
      <c r="U1511" t="s">
        <v>409</v>
      </c>
    </row>
    <row r="1512" spans="1:21" x14ac:dyDescent="0.35">
      <c r="A1512" t="s">
        <v>407</v>
      </c>
      <c r="B1512" t="s">
        <v>29</v>
      </c>
      <c r="C1512" t="str">
        <f>INDEX('GCAM Crosswalk'!M$5:M$36,MATCH(B1512,'GCAM Crosswalk'!L$5:L$36,0))</f>
        <v>Europe_Eastern</v>
      </c>
      <c r="D1512" t="s">
        <v>319</v>
      </c>
      <c r="E1512" t="str">
        <f>INDEX('GCAM Crosswalk'!J$5:J$111,MATCH(D1512,'GCAM Crosswalk'!I$5:I$111,0))</f>
        <v>Commercial</v>
      </c>
      <c r="F1512" t="s">
        <v>408</v>
      </c>
      <c r="G1512">
        <v>1.2608100000000001E-2</v>
      </c>
      <c r="H1512">
        <v>5.4000999999999997E-3</v>
      </c>
      <c r="I1512">
        <v>3.9458999999999996E-3</v>
      </c>
      <c r="J1512">
        <v>2.8847999999999999E-3</v>
      </c>
      <c r="K1512">
        <v>3.3064359999999998E-3</v>
      </c>
      <c r="L1512">
        <v>3.9880929999999998E-3</v>
      </c>
      <c r="M1512">
        <v>5.1373149999999999E-3</v>
      </c>
      <c r="N1512">
        <v>6.303927E-3</v>
      </c>
      <c r="O1512">
        <v>7.2997739999999898E-3</v>
      </c>
      <c r="P1512">
        <v>8.0603280000000003E-3</v>
      </c>
      <c r="Q1512">
        <v>8.5263690000000007E-3</v>
      </c>
      <c r="R1512">
        <v>0</v>
      </c>
      <c r="S1512">
        <v>0</v>
      </c>
      <c r="T1512">
        <v>0</v>
      </c>
      <c r="U1512" t="s">
        <v>409</v>
      </c>
    </row>
    <row r="1513" spans="1:21" x14ac:dyDescent="0.35">
      <c r="A1513" t="s">
        <v>407</v>
      </c>
      <c r="B1513" t="s">
        <v>29</v>
      </c>
      <c r="C1513" t="str">
        <f>INDEX('GCAM Crosswalk'!M$5:M$36,MATCH(B1513,'GCAM Crosswalk'!L$5:L$36,0))</f>
        <v>Europe_Eastern</v>
      </c>
      <c r="D1513" t="s">
        <v>319</v>
      </c>
      <c r="E1513" t="str">
        <f>INDEX('GCAM Crosswalk'!J$5:J$111,MATCH(D1513,'GCAM Crosswalk'!I$5:I$111,0))</f>
        <v>Commercial</v>
      </c>
      <c r="F1513" t="s">
        <v>410</v>
      </c>
      <c r="G1513">
        <v>0</v>
      </c>
      <c r="H1513">
        <v>0</v>
      </c>
      <c r="I1513">
        <v>0</v>
      </c>
      <c r="J1513">
        <v>0</v>
      </c>
      <c r="K1513">
        <v>0</v>
      </c>
      <c r="L1513" s="3">
        <v>4.0253500000000002E-7</v>
      </c>
      <c r="M1513" s="3">
        <v>9.1791300000000003E-6</v>
      </c>
      <c r="N1513" s="3">
        <v>1.8131600000000001E-5</v>
      </c>
      <c r="O1513" s="3">
        <v>2.57876E-5</v>
      </c>
      <c r="P1513" s="3">
        <v>3.4854100000000002E-5</v>
      </c>
      <c r="Q1513" s="3">
        <v>4.1490599999999999E-5</v>
      </c>
      <c r="R1513">
        <v>0</v>
      </c>
      <c r="S1513">
        <v>0</v>
      </c>
      <c r="T1513">
        <v>0</v>
      </c>
      <c r="U1513" t="s">
        <v>409</v>
      </c>
    </row>
    <row r="1514" spans="1:21" x14ac:dyDescent="0.35">
      <c r="A1514" t="s">
        <v>407</v>
      </c>
      <c r="B1514" t="s">
        <v>29</v>
      </c>
      <c r="C1514" t="str">
        <f>INDEX('GCAM Crosswalk'!M$5:M$36,MATCH(B1514,'GCAM Crosswalk'!L$5:L$36,0))</f>
        <v>Europe_Eastern</v>
      </c>
      <c r="D1514" t="s">
        <v>319</v>
      </c>
      <c r="E1514" t="str">
        <f>INDEX('GCAM Crosswalk'!J$5:J$111,MATCH(D1514,'GCAM Crosswalk'!I$5:I$111,0))</f>
        <v>Commercial</v>
      </c>
      <c r="F1514" t="s">
        <v>411</v>
      </c>
      <c r="G1514">
        <v>0.161831</v>
      </c>
      <c r="H1514">
        <v>4.4790000000000003E-3</v>
      </c>
      <c r="I1514">
        <v>5.77671E-3</v>
      </c>
      <c r="J1514">
        <v>5.4418000000000001E-3</v>
      </c>
      <c r="K1514">
        <v>6.5232900000000002E-3</v>
      </c>
      <c r="L1514">
        <v>7.7209699999999997E-3</v>
      </c>
      <c r="M1514">
        <v>8.8041579999999994E-3</v>
      </c>
      <c r="N1514">
        <v>9.0586759999999999E-3</v>
      </c>
      <c r="O1514">
        <v>8.8164089999999903E-3</v>
      </c>
      <c r="P1514">
        <v>8.2081919999999996E-3</v>
      </c>
      <c r="Q1514">
        <v>7.6705539999999996E-3</v>
      </c>
      <c r="R1514">
        <v>0</v>
      </c>
      <c r="S1514">
        <v>0</v>
      </c>
      <c r="T1514">
        <v>0</v>
      </c>
      <c r="U1514" t="s">
        <v>409</v>
      </c>
    </row>
    <row r="1515" spans="1:21" x14ac:dyDescent="0.35">
      <c r="A1515" t="s">
        <v>407</v>
      </c>
      <c r="B1515" t="s">
        <v>29</v>
      </c>
      <c r="C1515" t="str">
        <f>INDEX('GCAM Crosswalk'!M$5:M$36,MATCH(B1515,'GCAM Crosswalk'!L$5:L$36,0))</f>
        <v>Europe_Eastern</v>
      </c>
      <c r="D1515" t="s">
        <v>351</v>
      </c>
      <c r="E1515" t="str">
        <f>INDEX('GCAM Crosswalk'!J$5:J$111,MATCH(D1515,'GCAM Crosswalk'!I$5:I$111,0))</f>
        <v>Industry</v>
      </c>
      <c r="F1515" t="s">
        <v>318</v>
      </c>
      <c r="G1515">
        <v>0</v>
      </c>
      <c r="H1515" s="3">
        <v>1.6740099999999999E-4</v>
      </c>
      <c r="I1515" s="3">
        <v>3.3489899999999999E-4</v>
      </c>
      <c r="J1515" s="3">
        <v>2.0929999999999999E-4</v>
      </c>
      <c r="K1515" s="3">
        <v>2.0586509999999999E-4</v>
      </c>
      <c r="L1515" s="3">
        <v>1.9237679999999999E-4</v>
      </c>
      <c r="M1515" s="3">
        <v>1.8634129999999999E-4</v>
      </c>
      <c r="N1515" s="3">
        <v>1.7210346000000001E-4</v>
      </c>
      <c r="O1515" s="3">
        <v>1.572388E-4</v>
      </c>
      <c r="P1515" s="3">
        <v>1.369597E-4</v>
      </c>
      <c r="Q1515" s="3">
        <v>1.16911499999999E-4</v>
      </c>
      <c r="R1515">
        <v>0</v>
      </c>
      <c r="S1515">
        <v>0</v>
      </c>
      <c r="T1515">
        <v>0</v>
      </c>
      <c r="U1515" t="s">
        <v>409</v>
      </c>
    </row>
    <row r="1516" spans="1:21" x14ac:dyDescent="0.35">
      <c r="A1516" t="s">
        <v>407</v>
      </c>
      <c r="B1516" t="s">
        <v>29</v>
      </c>
      <c r="C1516" t="str">
        <f>INDEX('GCAM Crosswalk'!M$5:M$36,MATCH(B1516,'GCAM Crosswalk'!L$5:L$36,0))</f>
        <v>Europe_Eastern</v>
      </c>
      <c r="D1516" t="s">
        <v>351</v>
      </c>
      <c r="E1516" t="str">
        <f>INDEX('GCAM Crosswalk'!J$5:J$111,MATCH(D1516,'GCAM Crosswalk'!I$5:I$111,0))</f>
        <v>Industry</v>
      </c>
      <c r="F1516" t="s">
        <v>339</v>
      </c>
      <c r="G1516">
        <v>1.11766E-2</v>
      </c>
      <c r="H1516" s="3">
        <v>3.3490100000000002E-4</v>
      </c>
      <c r="I1516" s="3">
        <v>2.92999E-4</v>
      </c>
      <c r="J1516" s="3">
        <v>1.2559999999999999E-4</v>
      </c>
      <c r="K1516" s="3">
        <v>1.2422069999999999E-4</v>
      </c>
      <c r="L1516" s="3">
        <v>1.115268E-4</v>
      </c>
      <c r="M1516" s="3">
        <v>1.035866E-4</v>
      </c>
      <c r="N1516" s="3">
        <v>9.4777010000000005E-5</v>
      </c>
      <c r="O1516" s="3">
        <v>9.0458130000000003E-5</v>
      </c>
      <c r="P1516" s="3">
        <v>8.5527500000000004E-5</v>
      </c>
      <c r="Q1516" s="3">
        <v>8.0155249999999998E-5</v>
      </c>
      <c r="R1516">
        <v>0</v>
      </c>
      <c r="S1516">
        <v>0</v>
      </c>
      <c r="T1516">
        <v>0</v>
      </c>
      <c r="U1516" t="s">
        <v>409</v>
      </c>
    </row>
    <row r="1517" spans="1:21" x14ac:dyDescent="0.35">
      <c r="A1517" t="s">
        <v>407</v>
      </c>
      <c r="B1517" t="s">
        <v>29</v>
      </c>
      <c r="C1517" t="str">
        <f>INDEX('GCAM Crosswalk'!M$5:M$36,MATCH(B1517,'GCAM Crosswalk'!L$5:L$36,0))</f>
        <v>Europe_Eastern</v>
      </c>
      <c r="D1517" t="s">
        <v>351</v>
      </c>
      <c r="E1517" t="str">
        <f>INDEX('GCAM Crosswalk'!J$5:J$111,MATCH(D1517,'GCAM Crosswalk'!I$5:I$111,0))</f>
        <v>Industry</v>
      </c>
      <c r="F1517" t="s">
        <v>337</v>
      </c>
      <c r="G1517">
        <v>0</v>
      </c>
      <c r="H1517">
        <v>0</v>
      </c>
      <c r="I1517">
        <v>3.3487899999999999E-3</v>
      </c>
      <c r="J1517" s="3">
        <v>6.6980000000000002E-4</v>
      </c>
      <c r="K1517" s="3">
        <v>6.6123099999999997E-4</v>
      </c>
      <c r="L1517" s="3">
        <v>5.912065E-4</v>
      </c>
      <c r="M1517" s="3">
        <v>5.5231379999999997E-4</v>
      </c>
      <c r="N1517" s="3">
        <v>5.0638719999999905E-4</v>
      </c>
      <c r="O1517" s="3">
        <v>4.7829189999999997E-4</v>
      </c>
      <c r="P1517" s="3">
        <v>4.4609450000000002E-4</v>
      </c>
      <c r="Q1517" s="3">
        <v>4.0801580000000002E-4</v>
      </c>
      <c r="R1517">
        <v>0</v>
      </c>
      <c r="S1517">
        <v>0</v>
      </c>
      <c r="T1517">
        <v>0</v>
      </c>
      <c r="U1517" t="s">
        <v>409</v>
      </c>
    </row>
    <row r="1518" spans="1:21" x14ac:dyDescent="0.35">
      <c r="A1518" t="s">
        <v>407</v>
      </c>
      <c r="B1518" t="s">
        <v>29</v>
      </c>
      <c r="C1518" t="str">
        <f>INDEX('GCAM Crosswalk'!M$5:M$36,MATCH(B1518,'GCAM Crosswalk'!L$5:L$36,0))</f>
        <v>Europe_Eastern</v>
      </c>
      <c r="D1518" t="s">
        <v>351</v>
      </c>
      <c r="E1518" t="str">
        <f>INDEX('GCAM Crosswalk'!J$5:J$111,MATCH(D1518,'GCAM Crosswalk'!I$5:I$111,0))</f>
        <v>Industry</v>
      </c>
      <c r="F1518" t="s">
        <v>225</v>
      </c>
      <c r="G1518">
        <v>1.63254E-2</v>
      </c>
      <c r="H1518">
        <v>5.1488200000000001E-3</v>
      </c>
      <c r="I1518">
        <v>5.6091800000000001E-3</v>
      </c>
      <c r="J1518">
        <v>3.6418000000000002E-3</v>
      </c>
      <c r="K1518">
        <v>3.471221E-3</v>
      </c>
      <c r="L1518">
        <v>3.0670809999999902E-3</v>
      </c>
      <c r="M1518">
        <v>3.0713636999999999E-3</v>
      </c>
      <c r="N1518">
        <v>3.132054E-3</v>
      </c>
      <c r="O1518">
        <v>3.2443524199999999E-3</v>
      </c>
      <c r="P1518">
        <v>3.3757188E-3</v>
      </c>
      <c r="Q1518">
        <v>3.5166321E-3</v>
      </c>
      <c r="R1518">
        <v>0</v>
      </c>
      <c r="S1518">
        <v>0</v>
      </c>
      <c r="T1518">
        <v>0</v>
      </c>
      <c r="U1518" t="s">
        <v>409</v>
      </c>
    </row>
    <row r="1519" spans="1:21" x14ac:dyDescent="0.35">
      <c r="A1519" t="s">
        <v>407</v>
      </c>
      <c r="B1519" t="s">
        <v>29</v>
      </c>
      <c r="C1519" t="str">
        <f>INDEX('GCAM Crosswalk'!M$5:M$36,MATCH(B1519,'GCAM Crosswalk'!L$5:L$36,0))</f>
        <v>Europe_Eastern</v>
      </c>
      <c r="D1519" t="s">
        <v>351</v>
      </c>
      <c r="E1519" t="str">
        <f>INDEX('GCAM Crosswalk'!J$5:J$111,MATCH(D1519,'GCAM Crosswalk'!I$5:I$111,0))</f>
        <v>Industry</v>
      </c>
      <c r="F1519" t="s">
        <v>408</v>
      </c>
      <c r="G1519">
        <v>1.5070000000000001E-3</v>
      </c>
      <c r="H1519">
        <v>2.8883099999999998E-3</v>
      </c>
      <c r="I1519">
        <v>2.5534899999999998E-3</v>
      </c>
      <c r="J1519">
        <v>1.8E-3</v>
      </c>
      <c r="K1519">
        <v>1.7859729999999999E-3</v>
      </c>
      <c r="L1519">
        <v>1.6012749999999899E-3</v>
      </c>
      <c r="M1519">
        <v>1.4959190000000001E-3</v>
      </c>
      <c r="N1519">
        <v>1.3640791999999899E-3</v>
      </c>
      <c r="O1519">
        <v>1.2763583999999999E-3</v>
      </c>
      <c r="P1519">
        <v>1.1776880000000001E-3</v>
      </c>
      <c r="Q1519">
        <v>1.0625299999999999E-3</v>
      </c>
      <c r="R1519">
        <v>0</v>
      </c>
      <c r="S1519">
        <v>0</v>
      </c>
      <c r="T1519">
        <v>0</v>
      </c>
      <c r="U1519" t="s">
        <v>409</v>
      </c>
    </row>
    <row r="1520" spans="1:21" x14ac:dyDescent="0.35">
      <c r="A1520" t="s">
        <v>407</v>
      </c>
      <c r="B1520" t="s">
        <v>29</v>
      </c>
      <c r="C1520" t="str">
        <f>INDEX('GCAM Crosswalk'!M$5:M$36,MATCH(B1520,'GCAM Crosswalk'!L$5:L$36,0))</f>
        <v>Europe_Eastern</v>
      </c>
      <c r="D1520" t="s">
        <v>351</v>
      </c>
      <c r="E1520" t="str">
        <f>INDEX('GCAM Crosswalk'!J$5:J$111,MATCH(D1520,'GCAM Crosswalk'!I$5:I$111,0))</f>
        <v>Industry</v>
      </c>
      <c r="F1520" t="s">
        <v>410</v>
      </c>
      <c r="G1520">
        <v>0</v>
      </c>
      <c r="H1520">
        <v>0</v>
      </c>
      <c r="I1520">
        <v>0</v>
      </c>
      <c r="J1520">
        <v>0</v>
      </c>
      <c r="K1520">
        <v>0</v>
      </c>
      <c r="L1520" s="3">
        <v>6.4640299999999998E-5</v>
      </c>
      <c r="M1520" s="3">
        <v>2.6213899999999999E-4</v>
      </c>
      <c r="N1520" s="3">
        <v>4.9049199999999895E-4</v>
      </c>
      <c r="O1520" s="3">
        <v>6.50663E-4</v>
      </c>
      <c r="P1520" s="3">
        <v>8.2397789999999905E-4</v>
      </c>
      <c r="Q1520" s="3">
        <v>9.5908120000000004E-4</v>
      </c>
      <c r="R1520">
        <v>0</v>
      </c>
      <c r="S1520">
        <v>0</v>
      </c>
      <c r="T1520">
        <v>0</v>
      </c>
      <c r="U1520" t="s">
        <v>409</v>
      </c>
    </row>
    <row r="1521" spans="1:21" x14ac:dyDescent="0.35">
      <c r="A1521" t="s">
        <v>407</v>
      </c>
      <c r="B1521" t="s">
        <v>29</v>
      </c>
      <c r="C1521" t="str">
        <f>INDEX('GCAM Crosswalk'!M$5:M$36,MATCH(B1521,'GCAM Crosswalk'!L$5:L$36,0))</f>
        <v>Europe_Eastern</v>
      </c>
      <c r="D1521" t="s">
        <v>351</v>
      </c>
      <c r="E1521" t="str">
        <f>INDEX('GCAM Crosswalk'!J$5:J$111,MATCH(D1521,'GCAM Crosswalk'!I$5:I$111,0))</f>
        <v>Industry</v>
      </c>
      <c r="F1521" t="s">
        <v>411</v>
      </c>
      <c r="G1521">
        <v>0.14881249999999999</v>
      </c>
      <c r="H1521">
        <v>1.8167320000000001E-2</v>
      </c>
      <c r="I1521">
        <v>1.8460189999999901E-2</v>
      </c>
      <c r="J1521">
        <v>1.0841699999999999E-2</v>
      </c>
      <c r="K1521">
        <v>1.1220674E-2</v>
      </c>
      <c r="L1521">
        <v>1.0715707E-2</v>
      </c>
      <c r="M1521">
        <v>1.06428759999999E-2</v>
      </c>
      <c r="N1521">
        <v>1.0049473999999999E-2</v>
      </c>
      <c r="O1521">
        <v>9.3400670000000005E-3</v>
      </c>
      <c r="P1521">
        <v>8.4835139999999993E-3</v>
      </c>
      <c r="Q1521">
        <v>7.5990679999999996E-3</v>
      </c>
      <c r="R1521">
        <v>0</v>
      </c>
      <c r="S1521">
        <v>0</v>
      </c>
      <c r="T1521">
        <v>0</v>
      </c>
      <c r="U1521" t="s">
        <v>409</v>
      </c>
    </row>
    <row r="1522" spans="1:21" x14ac:dyDescent="0.35">
      <c r="A1522" t="s">
        <v>407</v>
      </c>
      <c r="B1522" t="s">
        <v>29</v>
      </c>
      <c r="C1522" t="str">
        <f>INDEX('GCAM Crosswalk'!M$5:M$36,MATCH(B1522,'GCAM Crosswalk'!L$5:L$36,0))</f>
        <v>Europe_Eastern</v>
      </c>
      <c r="D1522" t="s">
        <v>412</v>
      </c>
      <c r="E1522" t="e">
        <f>INDEX('GCAM Crosswalk'!J$5:J$111,MATCH(D1522,'GCAM Crosswalk'!I$5:I$111,0))</f>
        <v>#N/A</v>
      </c>
      <c r="F1522" t="s">
        <v>411</v>
      </c>
      <c r="G1522">
        <v>9.5775700000000005E-2</v>
      </c>
      <c r="H1522">
        <v>4.22786E-2</v>
      </c>
      <c r="I1522">
        <v>3.8092599999999997E-2</v>
      </c>
      <c r="J1522">
        <v>2.6664799999999999E-2</v>
      </c>
      <c r="K1522">
        <v>2.75813E-2</v>
      </c>
      <c r="L1522">
        <v>2.6558200000000001E-2</v>
      </c>
      <c r="M1522">
        <v>2.7564700000000001E-2</v>
      </c>
      <c r="N1522">
        <v>2.78751E-2</v>
      </c>
      <c r="O1522">
        <v>2.79476E-2</v>
      </c>
      <c r="P1522">
        <v>2.79306E-2</v>
      </c>
      <c r="Q1522">
        <v>2.7815599999999999E-2</v>
      </c>
      <c r="R1522">
        <v>0</v>
      </c>
      <c r="S1522">
        <v>0</v>
      </c>
      <c r="T1522">
        <v>0</v>
      </c>
      <c r="U1522" t="s">
        <v>409</v>
      </c>
    </row>
    <row r="1523" spans="1:21" x14ac:dyDescent="0.35">
      <c r="A1523" t="s">
        <v>407</v>
      </c>
      <c r="B1523" t="s">
        <v>29</v>
      </c>
      <c r="C1523" t="str">
        <f>INDEX('GCAM Crosswalk'!M$5:M$36,MATCH(B1523,'GCAM Crosswalk'!L$5:L$36,0))</f>
        <v>Europe_Eastern</v>
      </c>
      <c r="D1523" t="s">
        <v>370</v>
      </c>
      <c r="E1523" t="str">
        <f>INDEX('GCAM Crosswalk'!J$5:J$111,MATCH(D1523,'GCAM Crosswalk'!I$5:I$111,0))</f>
        <v>Industry</v>
      </c>
      <c r="F1523" t="s">
        <v>225</v>
      </c>
      <c r="G1523">
        <v>1.31424E-2</v>
      </c>
      <c r="H1523">
        <v>5.9953799999999998E-3</v>
      </c>
      <c r="I1523">
        <v>5.8458199999999998E-3</v>
      </c>
      <c r="J1523">
        <v>4.2889E-3</v>
      </c>
      <c r="K1523">
        <v>4.9902799999999997E-3</v>
      </c>
      <c r="L1523">
        <v>5.78868E-3</v>
      </c>
      <c r="M1523">
        <v>7.25328E-3</v>
      </c>
      <c r="N1523">
        <v>8.7091100000000008E-3</v>
      </c>
      <c r="O1523">
        <v>9.9068699999999999E-3</v>
      </c>
      <c r="P1523">
        <v>1.0810500000000001E-2</v>
      </c>
      <c r="Q1523">
        <v>1.14249E-2</v>
      </c>
      <c r="R1523">
        <v>0</v>
      </c>
      <c r="S1523">
        <v>0</v>
      </c>
      <c r="T1523">
        <v>0</v>
      </c>
      <c r="U1523" t="s">
        <v>409</v>
      </c>
    </row>
    <row r="1524" spans="1:21" x14ac:dyDescent="0.35">
      <c r="A1524" t="s">
        <v>407</v>
      </c>
      <c r="B1524" t="s">
        <v>29</v>
      </c>
      <c r="C1524" t="str">
        <f>INDEX('GCAM Crosswalk'!M$5:M$36,MATCH(B1524,'GCAM Crosswalk'!L$5:L$36,0))</f>
        <v>Europe_Eastern</v>
      </c>
      <c r="D1524" t="s">
        <v>371</v>
      </c>
      <c r="E1524" t="str">
        <f>INDEX('GCAM Crosswalk'!J$5:J$111,MATCH(D1524,'GCAM Crosswalk'!I$5:I$111,0))</f>
        <v>Industry</v>
      </c>
      <c r="F1524" t="s">
        <v>225</v>
      </c>
      <c r="G1524">
        <v>2.5474500000000001E-3</v>
      </c>
      <c r="H1524">
        <v>1.18694E-3</v>
      </c>
      <c r="I1524">
        <v>1.15558E-3</v>
      </c>
      <c r="J1524" s="3">
        <v>8.4781500000000003E-4</v>
      </c>
      <c r="K1524" s="3">
        <v>9.5737899999999996E-4</v>
      </c>
      <c r="L1524">
        <v>1.0770199999999999E-3</v>
      </c>
      <c r="M1524">
        <v>1.30999E-3</v>
      </c>
      <c r="N1524">
        <v>1.52994E-3</v>
      </c>
      <c r="O1524">
        <v>1.69743E-3</v>
      </c>
      <c r="P1524">
        <v>1.8121400000000001E-3</v>
      </c>
      <c r="Q1524">
        <v>1.8783300000000001E-3</v>
      </c>
      <c r="R1524">
        <v>0</v>
      </c>
      <c r="S1524">
        <v>0</v>
      </c>
      <c r="T1524">
        <v>0</v>
      </c>
      <c r="U1524" t="s">
        <v>409</v>
      </c>
    </row>
    <row r="1525" spans="1:21" x14ac:dyDescent="0.35">
      <c r="A1525" t="s">
        <v>407</v>
      </c>
      <c r="B1525" t="s">
        <v>29</v>
      </c>
      <c r="C1525" t="str">
        <f>INDEX('GCAM Crosswalk'!M$5:M$36,MATCH(B1525,'GCAM Crosswalk'!L$5:L$36,0))</f>
        <v>Europe_Eastern</v>
      </c>
      <c r="D1525" t="s">
        <v>372</v>
      </c>
      <c r="E1525" t="str">
        <f>INDEX('GCAM Crosswalk'!J$5:J$111,MATCH(D1525,'GCAM Crosswalk'!I$5:I$111,0))</f>
        <v>Industry</v>
      </c>
      <c r="F1525" t="s">
        <v>225</v>
      </c>
      <c r="G1525">
        <v>5.7196699999999996E-3</v>
      </c>
      <c r="H1525">
        <v>2.6649899999999999E-3</v>
      </c>
      <c r="I1525">
        <v>2.59458E-3</v>
      </c>
      <c r="J1525">
        <v>1.9035600000000001E-3</v>
      </c>
      <c r="K1525">
        <v>2.14956E-3</v>
      </c>
      <c r="L1525">
        <v>2.4182000000000001E-3</v>
      </c>
      <c r="M1525">
        <v>2.9412700000000002E-3</v>
      </c>
      <c r="N1525">
        <v>3.4351E-3</v>
      </c>
      <c r="O1525">
        <v>3.81117E-3</v>
      </c>
      <c r="P1525">
        <v>4.0687099999999997E-3</v>
      </c>
      <c r="Q1525">
        <v>4.21733E-3</v>
      </c>
      <c r="R1525">
        <v>0</v>
      </c>
      <c r="S1525">
        <v>0</v>
      </c>
      <c r="T1525">
        <v>0</v>
      </c>
      <c r="U1525" t="s">
        <v>409</v>
      </c>
    </row>
    <row r="1526" spans="1:21" x14ac:dyDescent="0.35">
      <c r="A1526" t="s">
        <v>407</v>
      </c>
      <c r="B1526" t="s">
        <v>29</v>
      </c>
      <c r="C1526" t="str">
        <f>INDEX('GCAM Crosswalk'!M$5:M$36,MATCH(B1526,'GCAM Crosswalk'!L$5:L$36,0))</f>
        <v>Europe_Eastern</v>
      </c>
      <c r="D1526" t="s">
        <v>365</v>
      </c>
      <c r="E1526" t="str">
        <f>INDEX('GCAM Crosswalk'!J$5:J$111,MATCH(D1526,'GCAM Crosswalk'!I$5:I$111,0))</f>
        <v>Industry</v>
      </c>
      <c r="F1526" t="s">
        <v>318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1.3616899999999999E-2</v>
      </c>
      <c r="M1526">
        <v>3.0644100000000001E-2</v>
      </c>
      <c r="N1526">
        <v>3.7481569999999999E-2</v>
      </c>
      <c r="O1526">
        <v>3.3038039999999998E-2</v>
      </c>
      <c r="P1526">
        <v>2.6270189999999999E-2</v>
      </c>
      <c r="Q1526">
        <v>2.0575610000000001E-2</v>
      </c>
      <c r="R1526">
        <v>0</v>
      </c>
      <c r="S1526">
        <v>0</v>
      </c>
      <c r="T1526">
        <v>0</v>
      </c>
      <c r="U1526" t="s">
        <v>409</v>
      </c>
    </row>
    <row r="1527" spans="1:21" x14ac:dyDescent="0.35">
      <c r="A1527" t="s">
        <v>407</v>
      </c>
      <c r="B1527" t="s">
        <v>29</v>
      </c>
      <c r="C1527" t="str">
        <f>INDEX('GCAM Crosswalk'!M$5:M$36,MATCH(B1527,'GCAM Crosswalk'!L$5:L$36,0))</f>
        <v>Europe_Eastern</v>
      </c>
      <c r="D1527" t="s">
        <v>365</v>
      </c>
      <c r="E1527" t="str">
        <f>INDEX('GCAM Crosswalk'!J$5:J$111,MATCH(D1527,'GCAM Crosswalk'!I$5:I$111,0))</f>
        <v>Industry</v>
      </c>
      <c r="F1527" t="s">
        <v>339</v>
      </c>
      <c r="G1527">
        <v>1.3196382</v>
      </c>
      <c r="H1527">
        <v>0.73397179999999995</v>
      </c>
      <c r="I1527">
        <v>0.62425863000000004</v>
      </c>
      <c r="J1527">
        <v>0.48310716999999997</v>
      </c>
      <c r="K1527">
        <v>0.49049092999999899</v>
      </c>
      <c r="L1527">
        <v>0.38422420999999901</v>
      </c>
      <c r="M1527">
        <v>0.32660905899999998</v>
      </c>
      <c r="N1527">
        <v>0.27518944899999997</v>
      </c>
      <c r="O1527">
        <v>0.250699379</v>
      </c>
      <c r="P1527">
        <v>0.23066476299999999</v>
      </c>
      <c r="Q1527">
        <v>0.21083895899999999</v>
      </c>
      <c r="R1527">
        <v>0</v>
      </c>
      <c r="S1527">
        <v>0</v>
      </c>
      <c r="T1527">
        <v>0</v>
      </c>
      <c r="U1527" t="s">
        <v>409</v>
      </c>
    </row>
    <row r="1528" spans="1:21" x14ac:dyDescent="0.35">
      <c r="A1528" t="s">
        <v>407</v>
      </c>
      <c r="B1528" t="s">
        <v>29</v>
      </c>
      <c r="C1528" t="str">
        <f>INDEX('GCAM Crosswalk'!M$5:M$36,MATCH(B1528,'GCAM Crosswalk'!L$5:L$36,0))</f>
        <v>Europe_Eastern</v>
      </c>
      <c r="D1528" t="s">
        <v>365</v>
      </c>
      <c r="E1528" t="str">
        <f>INDEX('GCAM Crosswalk'!J$5:J$111,MATCH(D1528,'GCAM Crosswalk'!I$5:I$111,0))</f>
        <v>Industry</v>
      </c>
      <c r="F1528" t="s">
        <v>225</v>
      </c>
      <c r="G1528">
        <v>0.16153719999999999</v>
      </c>
      <c r="H1528">
        <v>0.108795999999999</v>
      </c>
      <c r="I1528">
        <v>0.10234741999999999</v>
      </c>
      <c r="J1528">
        <v>8.2046300000000003E-2</v>
      </c>
      <c r="K1528">
        <v>8.1864689999999907E-2</v>
      </c>
      <c r="L1528">
        <v>6.4767747000000001E-2</v>
      </c>
      <c r="M1528">
        <v>5.3220020200000002E-2</v>
      </c>
      <c r="N1528">
        <v>4.2654685499999997E-2</v>
      </c>
      <c r="O1528">
        <v>3.7665144899999899E-2</v>
      </c>
      <c r="P1528">
        <v>3.4207736199999998E-2</v>
      </c>
      <c r="Q1528">
        <v>3.0900741700000001E-2</v>
      </c>
      <c r="R1528">
        <v>0</v>
      </c>
      <c r="S1528">
        <v>0</v>
      </c>
      <c r="T1528">
        <v>0</v>
      </c>
      <c r="U1528" t="s">
        <v>409</v>
      </c>
    </row>
    <row r="1529" spans="1:21" x14ac:dyDescent="0.35">
      <c r="A1529" t="s">
        <v>407</v>
      </c>
      <c r="B1529" t="s">
        <v>29</v>
      </c>
      <c r="C1529" t="str">
        <f>INDEX('GCAM Crosswalk'!M$5:M$36,MATCH(B1529,'GCAM Crosswalk'!L$5:L$36,0))</f>
        <v>Europe_Eastern</v>
      </c>
      <c r="D1529" t="s">
        <v>365</v>
      </c>
      <c r="E1529" t="str">
        <f>INDEX('GCAM Crosswalk'!J$5:J$111,MATCH(D1529,'GCAM Crosswalk'!I$5:I$111,0))</f>
        <v>Industry</v>
      </c>
      <c r="F1529" t="s">
        <v>408</v>
      </c>
      <c r="G1529">
        <v>6.23603E-3</v>
      </c>
      <c r="H1529">
        <v>0.240234899999999</v>
      </c>
      <c r="I1529">
        <v>0.17878359999999999</v>
      </c>
      <c r="J1529">
        <v>6.6431530000000003E-2</v>
      </c>
      <c r="K1529">
        <v>6.2681965699999995E-2</v>
      </c>
      <c r="L1529">
        <v>5.098696439E-2</v>
      </c>
      <c r="M1529">
        <v>4.1717462599999998E-2</v>
      </c>
      <c r="N1529">
        <v>3.2976185849999999E-2</v>
      </c>
      <c r="O1529">
        <v>2.804000928E-2</v>
      </c>
      <c r="P1529">
        <v>2.474459788E-2</v>
      </c>
      <c r="Q1529">
        <v>2.155143747E-2</v>
      </c>
      <c r="R1529">
        <v>0</v>
      </c>
      <c r="S1529">
        <v>0</v>
      </c>
      <c r="T1529">
        <v>0</v>
      </c>
      <c r="U1529" t="s">
        <v>409</v>
      </c>
    </row>
    <row r="1530" spans="1:21" x14ac:dyDescent="0.35">
      <c r="A1530" t="s">
        <v>407</v>
      </c>
      <c r="B1530" t="s">
        <v>29</v>
      </c>
      <c r="C1530" t="str">
        <f>INDEX('GCAM Crosswalk'!M$5:M$36,MATCH(B1530,'GCAM Crosswalk'!L$5:L$36,0))</f>
        <v>Europe_Eastern</v>
      </c>
      <c r="D1530" t="s">
        <v>365</v>
      </c>
      <c r="E1530" t="str">
        <f>INDEX('GCAM Crosswalk'!J$5:J$111,MATCH(D1530,'GCAM Crosswalk'!I$5:I$111,0))</f>
        <v>Industry</v>
      </c>
      <c r="F1530" t="s">
        <v>410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3.6428540000000001E-3</v>
      </c>
      <c r="M1530">
        <v>1.8996606999999999E-2</v>
      </c>
      <c r="N1530">
        <v>2.6573053999999999E-2</v>
      </c>
      <c r="O1530">
        <v>2.6163534699999901E-2</v>
      </c>
      <c r="P1530">
        <v>2.4580564999999999E-2</v>
      </c>
      <c r="Q1530">
        <v>2.2202166999999998E-2</v>
      </c>
      <c r="R1530">
        <v>0</v>
      </c>
      <c r="S1530">
        <v>0</v>
      </c>
      <c r="T1530">
        <v>0</v>
      </c>
      <c r="U1530" t="s">
        <v>409</v>
      </c>
    </row>
    <row r="1531" spans="1:21" x14ac:dyDescent="0.35">
      <c r="A1531" t="s">
        <v>407</v>
      </c>
      <c r="B1531" t="s">
        <v>29</v>
      </c>
      <c r="C1531" t="str">
        <f>INDEX('GCAM Crosswalk'!M$5:M$36,MATCH(B1531,'GCAM Crosswalk'!L$5:L$36,0))</f>
        <v>Europe_Eastern</v>
      </c>
      <c r="D1531" t="s">
        <v>365</v>
      </c>
      <c r="E1531" t="str">
        <f>INDEX('GCAM Crosswalk'!J$5:J$111,MATCH(D1531,'GCAM Crosswalk'!I$5:I$111,0))</f>
        <v>Industry</v>
      </c>
      <c r="F1531" t="s">
        <v>411</v>
      </c>
      <c r="G1531">
        <v>3.888784E-2</v>
      </c>
      <c r="H1531">
        <v>1.6367375999999999E-2</v>
      </c>
      <c r="I1531">
        <v>1.07568759999999E-2</v>
      </c>
      <c r="J1531">
        <v>4.3523629999999997E-3</v>
      </c>
      <c r="K1531">
        <v>4.1320875999999998E-3</v>
      </c>
      <c r="L1531">
        <v>3.3788798899999999E-3</v>
      </c>
      <c r="M1531">
        <v>2.84858116999999E-3</v>
      </c>
      <c r="N1531">
        <v>2.3224472799999998E-3</v>
      </c>
      <c r="O1531">
        <v>2.0044752199999999E-3</v>
      </c>
      <c r="P1531">
        <v>1.7767646099999901E-3</v>
      </c>
      <c r="Q1531">
        <v>1.55505902E-3</v>
      </c>
      <c r="R1531">
        <v>0</v>
      </c>
      <c r="S1531">
        <v>0</v>
      </c>
      <c r="T1531">
        <v>0</v>
      </c>
      <c r="U1531" t="s">
        <v>409</v>
      </c>
    </row>
    <row r="1532" spans="1:21" x14ac:dyDescent="0.35">
      <c r="A1532" t="s">
        <v>407</v>
      </c>
      <c r="B1532" t="s">
        <v>29</v>
      </c>
      <c r="C1532" t="str">
        <f>INDEX('GCAM Crosswalk'!M$5:M$36,MATCH(B1532,'GCAM Crosswalk'!L$5:L$36,0))</f>
        <v>Europe_Eastern</v>
      </c>
      <c r="D1532" t="s">
        <v>373</v>
      </c>
      <c r="E1532" t="str">
        <f>INDEX('GCAM Crosswalk'!J$5:J$111,MATCH(D1532,'GCAM Crosswalk'!I$5:I$111,0))</f>
        <v>Industry</v>
      </c>
      <c r="F1532" t="s">
        <v>225</v>
      </c>
      <c r="G1532" s="3">
        <v>3.67456E-4</v>
      </c>
      <c r="H1532" s="3">
        <v>2.4883700000000002E-4</v>
      </c>
      <c r="I1532" s="3">
        <v>3.7813300000000001E-4</v>
      </c>
      <c r="J1532" s="3">
        <v>5.2028999999999997E-4</v>
      </c>
      <c r="K1532" s="3">
        <v>5.4973700000000001E-4</v>
      </c>
      <c r="L1532" s="3">
        <v>5.6403400000000004E-4</v>
      </c>
      <c r="M1532" s="3">
        <v>5.8504300000000004E-4</v>
      </c>
      <c r="N1532" s="3">
        <v>6.0452100000000001E-4</v>
      </c>
      <c r="O1532" s="3">
        <v>6.24545E-4</v>
      </c>
      <c r="P1532" s="3">
        <v>6.5849699999999997E-4</v>
      </c>
      <c r="Q1532" s="3">
        <v>6.8931299999999999E-4</v>
      </c>
      <c r="R1532">
        <v>0</v>
      </c>
      <c r="S1532">
        <v>0</v>
      </c>
      <c r="T1532">
        <v>0</v>
      </c>
      <c r="U1532" t="s">
        <v>409</v>
      </c>
    </row>
    <row r="1533" spans="1:21" x14ac:dyDescent="0.35">
      <c r="A1533" t="s">
        <v>407</v>
      </c>
      <c r="B1533" t="s">
        <v>29</v>
      </c>
      <c r="C1533" t="str">
        <f>INDEX('GCAM Crosswalk'!M$5:M$36,MATCH(B1533,'GCAM Crosswalk'!L$5:L$36,0))</f>
        <v>Europe_Eastern</v>
      </c>
      <c r="D1533" t="s">
        <v>361</v>
      </c>
      <c r="E1533" t="str">
        <f>INDEX('GCAM Crosswalk'!J$5:J$111,MATCH(D1533,'GCAM Crosswalk'!I$5:I$111,0))</f>
        <v>Industry</v>
      </c>
      <c r="F1533" t="s">
        <v>318</v>
      </c>
      <c r="G1533">
        <v>0</v>
      </c>
      <c r="H1533">
        <v>0</v>
      </c>
      <c r="I1533">
        <v>0</v>
      </c>
      <c r="J1533" s="3">
        <v>4.1900000000000002E-5</v>
      </c>
      <c r="K1533" s="3">
        <v>4.2082649999999999E-5</v>
      </c>
      <c r="L1533" s="3">
        <v>4.0811929999999997E-5</v>
      </c>
      <c r="M1533" s="3">
        <v>3.9095299999999998E-5</v>
      </c>
      <c r="N1533" s="3">
        <v>3.4658379999999999E-5</v>
      </c>
      <c r="O1533" s="3">
        <v>3.008237E-5</v>
      </c>
      <c r="P1533" s="3">
        <v>2.49076899999999E-5</v>
      </c>
      <c r="Q1533" s="3">
        <v>2.0393519999999999E-5</v>
      </c>
      <c r="R1533">
        <v>0</v>
      </c>
      <c r="S1533">
        <v>0</v>
      </c>
      <c r="T1533">
        <v>0</v>
      </c>
      <c r="U1533" t="s">
        <v>409</v>
      </c>
    </row>
    <row r="1534" spans="1:21" x14ac:dyDescent="0.35">
      <c r="A1534" t="s">
        <v>407</v>
      </c>
      <c r="B1534" t="s">
        <v>29</v>
      </c>
      <c r="C1534" t="str">
        <f>INDEX('GCAM Crosswalk'!M$5:M$36,MATCH(B1534,'GCAM Crosswalk'!L$5:L$36,0))</f>
        <v>Europe_Eastern</v>
      </c>
      <c r="D1534" t="s">
        <v>361</v>
      </c>
      <c r="E1534" t="str">
        <f>INDEX('GCAM Crosswalk'!J$5:J$111,MATCH(D1534,'GCAM Crosswalk'!I$5:I$111,0))</f>
        <v>Industry</v>
      </c>
      <c r="F1534" t="s">
        <v>339</v>
      </c>
      <c r="G1534" s="3">
        <v>2.5119999999999998E-4</v>
      </c>
      <c r="H1534">
        <v>8.7906000000000008E-3</v>
      </c>
      <c r="I1534">
        <v>4.0185999999999998E-3</v>
      </c>
      <c r="J1534" s="3">
        <v>4.1900000000000002E-5</v>
      </c>
      <c r="K1534" s="3">
        <v>4.2338690000000001E-5</v>
      </c>
      <c r="L1534" s="3">
        <v>3.9328649999999998E-5</v>
      </c>
      <c r="M1534" s="3">
        <v>3.6192999999999997E-5</v>
      </c>
      <c r="N1534" s="3">
        <v>3.1768559999999902E-5</v>
      </c>
      <c r="O1534" s="3">
        <v>2.8731840000000001E-5</v>
      </c>
      <c r="P1534" s="3">
        <v>2.5813059999999999E-5</v>
      </c>
      <c r="Q1534" s="3">
        <v>2.322618E-5</v>
      </c>
      <c r="R1534">
        <v>0</v>
      </c>
      <c r="S1534">
        <v>0</v>
      </c>
      <c r="T1534">
        <v>0</v>
      </c>
      <c r="U1534" t="s">
        <v>409</v>
      </c>
    </row>
    <row r="1535" spans="1:21" x14ac:dyDescent="0.35">
      <c r="A1535" t="s">
        <v>407</v>
      </c>
      <c r="B1535" t="s">
        <v>29</v>
      </c>
      <c r="C1535" t="str">
        <f>INDEX('GCAM Crosswalk'!M$5:M$36,MATCH(B1535,'GCAM Crosswalk'!L$5:L$36,0))</f>
        <v>Europe_Eastern</v>
      </c>
      <c r="D1535" t="s">
        <v>361</v>
      </c>
      <c r="E1535" t="str">
        <f>INDEX('GCAM Crosswalk'!J$5:J$111,MATCH(D1535,'GCAM Crosswalk'!I$5:I$111,0))</f>
        <v>Industry</v>
      </c>
      <c r="F1535" t="s">
        <v>337</v>
      </c>
      <c r="G1535" s="3">
        <v>2.9300000000000002E-4</v>
      </c>
      <c r="H1535" s="3">
        <v>1.674E-4</v>
      </c>
      <c r="I1535">
        <v>4.2697000000000004E-3</v>
      </c>
      <c r="J1535">
        <v>3.2650999999999999E-3</v>
      </c>
      <c r="K1535">
        <v>3.2926209999999999E-3</v>
      </c>
      <c r="L1535">
        <v>3.045177E-3</v>
      </c>
      <c r="M1535">
        <v>2.818236E-3</v>
      </c>
      <c r="N1535">
        <v>2.4792549999999901E-3</v>
      </c>
      <c r="O1535">
        <v>2.2213490000000001E-3</v>
      </c>
      <c r="P1535">
        <v>1.96905E-3</v>
      </c>
      <c r="Q1535">
        <v>1.7289580000000001E-3</v>
      </c>
      <c r="R1535">
        <v>0</v>
      </c>
      <c r="S1535">
        <v>0</v>
      </c>
      <c r="T1535">
        <v>0</v>
      </c>
      <c r="U1535" t="s">
        <v>409</v>
      </c>
    </row>
    <row r="1536" spans="1:21" x14ac:dyDescent="0.35">
      <c r="A1536" t="s">
        <v>407</v>
      </c>
      <c r="B1536" t="s">
        <v>29</v>
      </c>
      <c r="C1536" t="str">
        <f>INDEX('GCAM Crosswalk'!M$5:M$36,MATCH(B1536,'GCAM Crosswalk'!L$5:L$36,0))</f>
        <v>Europe_Eastern</v>
      </c>
      <c r="D1536" t="s">
        <v>361</v>
      </c>
      <c r="E1536" t="str">
        <f>INDEX('GCAM Crosswalk'!J$5:J$111,MATCH(D1536,'GCAM Crosswalk'!I$5:I$111,0))</f>
        <v>Industry</v>
      </c>
      <c r="F1536" t="s">
        <v>225</v>
      </c>
      <c r="G1536">
        <v>5.9148199999999998E-2</v>
      </c>
      <c r="H1536">
        <v>3.4157800000000002E-2</v>
      </c>
      <c r="I1536">
        <v>3.6418199999999998E-2</v>
      </c>
      <c r="J1536">
        <v>3.6166999999999998E-2</v>
      </c>
      <c r="K1536">
        <v>3.5048169999999997E-2</v>
      </c>
      <c r="L1536">
        <v>3.1916491700000001E-2</v>
      </c>
      <c r="M1536">
        <v>3.11497341E-2</v>
      </c>
      <c r="N1536">
        <v>2.9738406299999999E-2</v>
      </c>
      <c r="O1536">
        <v>2.8582495789999999E-2</v>
      </c>
      <c r="P1536">
        <v>2.7225354899999998E-2</v>
      </c>
      <c r="Q1536">
        <v>2.5918149299999999E-2</v>
      </c>
      <c r="R1536">
        <v>0</v>
      </c>
      <c r="S1536">
        <v>0</v>
      </c>
      <c r="T1536">
        <v>0</v>
      </c>
      <c r="U1536" t="s">
        <v>409</v>
      </c>
    </row>
    <row r="1537" spans="1:21" x14ac:dyDescent="0.35">
      <c r="A1537" t="s">
        <v>407</v>
      </c>
      <c r="B1537" t="s">
        <v>29</v>
      </c>
      <c r="C1537" t="str">
        <f>INDEX('GCAM Crosswalk'!M$5:M$36,MATCH(B1537,'GCAM Crosswalk'!L$5:L$36,0))</f>
        <v>Europe_Eastern</v>
      </c>
      <c r="D1537" t="s">
        <v>361</v>
      </c>
      <c r="E1537" t="str">
        <f>INDEX('GCAM Crosswalk'!J$5:J$111,MATCH(D1537,'GCAM Crosswalk'!I$5:I$111,0))</f>
        <v>Industry</v>
      </c>
      <c r="F1537" t="s">
        <v>408</v>
      </c>
      <c r="G1537" s="3">
        <v>6.6980000000000002E-4</v>
      </c>
      <c r="H1537">
        <v>1.8418400000000001E-2</v>
      </c>
      <c r="I1537">
        <v>1.7706800000000002E-2</v>
      </c>
      <c r="J1537">
        <v>1.28092E-2</v>
      </c>
      <c r="K1537">
        <v>1.29892999999999E-2</v>
      </c>
      <c r="L1537">
        <v>1.20466899999999E-2</v>
      </c>
      <c r="M1537">
        <v>1.114708E-2</v>
      </c>
      <c r="N1537">
        <v>9.7546089999999992E-3</v>
      </c>
      <c r="O1537">
        <v>8.6592619999999992E-3</v>
      </c>
      <c r="P1537">
        <v>7.5926149999999996E-3</v>
      </c>
      <c r="Q1537">
        <v>6.5755900000000001E-3</v>
      </c>
      <c r="R1537">
        <v>0</v>
      </c>
      <c r="S1537">
        <v>0</v>
      </c>
      <c r="T1537">
        <v>0</v>
      </c>
      <c r="U1537" t="s">
        <v>409</v>
      </c>
    </row>
    <row r="1538" spans="1:21" x14ac:dyDescent="0.35">
      <c r="A1538" t="s">
        <v>407</v>
      </c>
      <c r="B1538" t="s">
        <v>29</v>
      </c>
      <c r="C1538" t="str">
        <f>INDEX('GCAM Crosswalk'!M$5:M$36,MATCH(B1538,'GCAM Crosswalk'!L$5:L$36,0))</f>
        <v>Europe_Eastern</v>
      </c>
      <c r="D1538" t="s">
        <v>361</v>
      </c>
      <c r="E1538" t="str">
        <f>INDEX('GCAM Crosswalk'!J$5:J$111,MATCH(D1538,'GCAM Crosswalk'!I$5:I$111,0))</f>
        <v>Industry</v>
      </c>
      <c r="F1538" t="s">
        <v>410</v>
      </c>
      <c r="G1538">
        <v>0</v>
      </c>
      <c r="H1538">
        <v>0</v>
      </c>
      <c r="I1538">
        <v>0</v>
      </c>
      <c r="J1538">
        <v>0</v>
      </c>
      <c r="K1538">
        <v>0</v>
      </c>
      <c r="L1538" s="3">
        <v>7.4957799999999996E-5</v>
      </c>
      <c r="M1538" s="3">
        <v>3.2334600000000002E-4</v>
      </c>
      <c r="N1538" s="3">
        <v>6.3082989999999897E-4</v>
      </c>
      <c r="O1538" s="3">
        <v>8.6881049999999998E-4</v>
      </c>
      <c r="P1538">
        <v>1.1660105E-3</v>
      </c>
      <c r="Q1538">
        <v>1.4336208999999999E-3</v>
      </c>
      <c r="R1538">
        <v>0</v>
      </c>
      <c r="S1538">
        <v>0</v>
      </c>
      <c r="T1538">
        <v>0</v>
      </c>
      <c r="U1538" t="s">
        <v>409</v>
      </c>
    </row>
    <row r="1539" spans="1:21" x14ac:dyDescent="0.35">
      <c r="A1539" t="s">
        <v>407</v>
      </c>
      <c r="B1539" t="s">
        <v>29</v>
      </c>
      <c r="C1539" t="str">
        <f>INDEX('GCAM Crosswalk'!M$5:M$36,MATCH(B1539,'GCAM Crosswalk'!L$5:L$36,0))</f>
        <v>Europe_Eastern</v>
      </c>
      <c r="D1539" t="s">
        <v>361</v>
      </c>
      <c r="E1539" t="str">
        <f>INDEX('GCAM Crosswalk'!J$5:J$111,MATCH(D1539,'GCAM Crosswalk'!I$5:I$111,0))</f>
        <v>Industry</v>
      </c>
      <c r="F1539" t="s">
        <v>411</v>
      </c>
      <c r="G1539">
        <v>1.7916100000000001E-2</v>
      </c>
      <c r="H1539">
        <v>1.0674299999999999E-2</v>
      </c>
      <c r="I1539">
        <v>1.2767300000000001E-2</v>
      </c>
      <c r="J1539">
        <v>1.172079E-2</v>
      </c>
      <c r="K1539">
        <v>1.2268704E-2</v>
      </c>
      <c r="L1539">
        <v>1.242944E-2</v>
      </c>
      <c r="M1539">
        <v>1.33008639999999E-2</v>
      </c>
      <c r="N1539">
        <v>1.3282634999999999E-2</v>
      </c>
      <c r="O1539">
        <v>1.2592503999999999E-2</v>
      </c>
      <c r="P1539">
        <v>1.1724751E-2</v>
      </c>
      <c r="Q1539">
        <v>1.0721919999999999E-2</v>
      </c>
      <c r="R1539">
        <v>0</v>
      </c>
      <c r="S1539">
        <v>0</v>
      </c>
      <c r="T1539">
        <v>0</v>
      </c>
      <c r="U1539" t="s">
        <v>409</v>
      </c>
    </row>
    <row r="1540" spans="1:21" x14ac:dyDescent="0.35">
      <c r="A1540" t="s">
        <v>407</v>
      </c>
      <c r="B1540" t="s">
        <v>29</v>
      </c>
      <c r="C1540" t="str">
        <f>INDEX('GCAM Crosswalk'!M$5:M$36,MATCH(B1540,'GCAM Crosswalk'!L$5:L$36,0))</f>
        <v>Europe_Eastern</v>
      </c>
      <c r="D1540" t="s">
        <v>374</v>
      </c>
      <c r="E1540" t="str">
        <f>INDEX('GCAM Crosswalk'!J$5:J$111,MATCH(D1540,'GCAM Crosswalk'!I$5:I$111,0))</f>
        <v>Industry</v>
      </c>
      <c r="F1540" t="s">
        <v>225</v>
      </c>
      <c r="G1540">
        <v>6.3229000000000002E-3</v>
      </c>
      <c r="H1540">
        <v>4.9755700000000003E-3</v>
      </c>
      <c r="I1540">
        <v>4.6073099999999999E-3</v>
      </c>
      <c r="J1540">
        <v>3.5324800000000002E-3</v>
      </c>
      <c r="K1540">
        <v>3.6268699999999999E-3</v>
      </c>
      <c r="L1540">
        <v>3.6346099999999999E-3</v>
      </c>
      <c r="M1540">
        <v>3.98E-3</v>
      </c>
      <c r="N1540">
        <v>4.2795899999999998E-3</v>
      </c>
      <c r="O1540">
        <v>4.5092300000000004E-3</v>
      </c>
      <c r="P1540">
        <v>4.6825699999999996E-3</v>
      </c>
      <c r="Q1540">
        <v>4.7920000000000003E-3</v>
      </c>
      <c r="R1540">
        <v>0</v>
      </c>
      <c r="S1540">
        <v>0</v>
      </c>
      <c r="T1540">
        <v>0</v>
      </c>
      <c r="U1540" t="s">
        <v>409</v>
      </c>
    </row>
    <row r="1541" spans="1:21" x14ac:dyDescent="0.35">
      <c r="A1541" t="s">
        <v>407</v>
      </c>
      <c r="B1541" t="s">
        <v>29</v>
      </c>
      <c r="C1541" t="str">
        <f>INDEX('GCAM Crosswalk'!M$5:M$36,MATCH(B1541,'GCAM Crosswalk'!L$5:L$36,0))</f>
        <v>Europe_Eastern</v>
      </c>
      <c r="D1541" t="s">
        <v>375</v>
      </c>
      <c r="E1541" t="str">
        <f>INDEX('GCAM Crosswalk'!J$5:J$111,MATCH(D1541,'GCAM Crosswalk'!I$5:I$111,0))</f>
        <v>Industry</v>
      </c>
      <c r="F1541" t="s">
        <v>225</v>
      </c>
      <c r="G1541">
        <v>1.61286E-3</v>
      </c>
      <c r="H1541">
        <v>1.21481E-3</v>
      </c>
      <c r="I1541">
        <v>1.13923E-3</v>
      </c>
      <c r="J1541" s="3">
        <v>8.7345999999999995E-4</v>
      </c>
      <c r="K1541" s="3">
        <v>8.7274599999999998E-4</v>
      </c>
      <c r="L1541" s="3">
        <v>8.5052000000000001E-4</v>
      </c>
      <c r="M1541" s="3">
        <v>9.0638800000000005E-4</v>
      </c>
      <c r="N1541" s="3">
        <v>9.502E-4</v>
      </c>
      <c r="O1541" s="3">
        <v>9.7850499999999996E-4</v>
      </c>
      <c r="P1541" s="3">
        <v>9.9586500000000007E-4</v>
      </c>
      <c r="Q1541">
        <v>1.0010900000000001E-3</v>
      </c>
      <c r="R1541">
        <v>0</v>
      </c>
      <c r="S1541">
        <v>0</v>
      </c>
      <c r="T1541">
        <v>0</v>
      </c>
      <c r="U1541" t="s">
        <v>409</v>
      </c>
    </row>
    <row r="1542" spans="1:21" x14ac:dyDescent="0.35">
      <c r="A1542" t="s">
        <v>407</v>
      </c>
      <c r="B1542" t="s">
        <v>29</v>
      </c>
      <c r="C1542" t="str">
        <f>INDEX('GCAM Crosswalk'!M$5:M$36,MATCH(B1542,'GCAM Crosswalk'!L$5:L$36,0))</f>
        <v>Europe_Eastern</v>
      </c>
      <c r="D1542" t="s">
        <v>376</v>
      </c>
      <c r="E1542" t="str">
        <f>INDEX('GCAM Crosswalk'!J$5:J$111,MATCH(D1542,'GCAM Crosswalk'!I$5:I$111,0))</f>
        <v>Industry</v>
      </c>
      <c r="F1542" t="s">
        <v>225</v>
      </c>
      <c r="G1542">
        <v>5.0380499999999996E-3</v>
      </c>
      <c r="H1542">
        <v>3.79336E-3</v>
      </c>
      <c r="I1542">
        <v>3.55733E-3</v>
      </c>
      <c r="J1542">
        <v>2.7274500000000002E-3</v>
      </c>
      <c r="K1542">
        <v>2.72522E-3</v>
      </c>
      <c r="L1542">
        <v>2.6558200000000001E-3</v>
      </c>
      <c r="M1542">
        <v>2.8302800000000001E-3</v>
      </c>
      <c r="N1542">
        <v>2.96708E-3</v>
      </c>
      <c r="O1542">
        <v>3.0554599999999999E-3</v>
      </c>
      <c r="P1542">
        <v>3.1096700000000001E-3</v>
      </c>
      <c r="Q1542">
        <v>3.1259899999999999E-3</v>
      </c>
      <c r="R1542">
        <v>0</v>
      </c>
      <c r="S1542">
        <v>0</v>
      </c>
      <c r="T1542">
        <v>0</v>
      </c>
      <c r="U1542" t="s">
        <v>409</v>
      </c>
    </row>
    <row r="1543" spans="1:21" x14ac:dyDescent="0.35">
      <c r="A1543" t="s">
        <v>407</v>
      </c>
      <c r="B1543" t="s">
        <v>29</v>
      </c>
      <c r="C1543" t="str">
        <f>INDEX('GCAM Crosswalk'!M$5:M$36,MATCH(B1543,'GCAM Crosswalk'!L$5:L$36,0))</f>
        <v>Europe_Eastern</v>
      </c>
      <c r="D1543" t="s">
        <v>377</v>
      </c>
      <c r="E1543" t="str">
        <f>INDEX('GCAM Crosswalk'!J$5:J$111,MATCH(D1543,'GCAM Crosswalk'!I$5:I$111,0))</f>
        <v>Industry</v>
      </c>
      <c r="F1543" t="s">
        <v>225</v>
      </c>
      <c r="G1543">
        <v>4.7943700000000001E-3</v>
      </c>
      <c r="H1543">
        <v>3.6098800000000002E-3</v>
      </c>
      <c r="I1543">
        <v>3.3852700000000001E-3</v>
      </c>
      <c r="J1543">
        <v>2.59553E-3</v>
      </c>
      <c r="K1543">
        <v>2.59341E-3</v>
      </c>
      <c r="L1543">
        <v>2.5273600000000002E-3</v>
      </c>
      <c r="M1543">
        <v>2.69338E-3</v>
      </c>
      <c r="N1543">
        <v>2.8235700000000001E-3</v>
      </c>
      <c r="O1543">
        <v>2.9076699999999998E-3</v>
      </c>
      <c r="P1543">
        <v>2.95926E-3</v>
      </c>
      <c r="Q1543">
        <v>2.9747900000000002E-3</v>
      </c>
      <c r="R1543">
        <v>0</v>
      </c>
      <c r="S1543">
        <v>0</v>
      </c>
      <c r="T1543">
        <v>0</v>
      </c>
      <c r="U1543" t="s">
        <v>409</v>
      </c>
    </row>
    <row r="1544" spans="1:21" x14ac:dyDescent="0.35">
      <c r="A1544" t="s">
        <v>407</v>
      </c>
      <c r="B1544" t="s">
        <v>29</v>
      </c>
      <c r="C1544" t="str">
        <f>INDEX('GCAM Crosswalk'!M$5:M$36,MATCH(B1544,'GCAM Crosswalk'!L$5:L$36,0))</f>
        <v>Europe_Eastern</v>
      </c>
      <c r="D1544" t="s">
        <v>362</v>
      </c>
      <c r="E1544" t="str">
        <f>INDEX('GCAM Crosswalk'!J$5:J$111,MATCH(D1544,'GCAM Crosswalk'!I$5:I$111,0))</f>
        <v>Industry</v>
      </c>
      <c r="F1544" t="s">
        <v>318</v>
      </c>
      <c r="G1544" s="3">
        <v>7.3749999999999998E-4</v>
      </c>
      <c r="H1544">
        <v>2.7273000000000002E-3</v>
      </c>
      <c r="I1544">
        <v>2.5718000000000001E-2</v>
      </c>
      <c r="J1544">
        <v>4.0409799999999899E-2</v>
      </c>
      <c r="K1544">
        <v>4.7483823999999897E-2</v>
      </c>
      <c r="L1544">
        <v>5.3485735999999999E-2</v>
      </c>
      <c r="M1544">
        <v>6.4656188000000003E-2</v>
      </c>
      <c r="N1544">
        <v>7.4886934999999905E-2</v>
      </c>
      <c r="O1544">
        <v>8.1300176000000002E-2</v>
      </c>
      <c r="P1544">
        <v>8.4263513999999998E-2</v>
      </c>
      <c r="Q1544">
        <v>8.4073426799999906E-2</v>
      </c>
      <c r="R1544">
        <v>0</v>
      </c>
      <c r="S1544">
        <v>0</v>
      </c>
      <c r="T1544">
        <v>0</v>
      </c>
      <c r="U1544" t="s">
        <v>409</v>
      </c>
    </row>
    <row r="1545" spans="1:21" x14ac:dyDescent="0.35">
      <c r="A1545" t="s">
        <v>407</v>
      </c>
      <c r="B1545" t="s">
        <v>29</v>
      </c>
      <c r="C1545" t="str">
        <f>INDEX('GCAM Crosswalk'!M$5:M$36,MATCH(B1545,'GCAM Crosswalk'!L$5:L$36,0))</f>
        <v>Europe_Eastern</v>
      </c>
      <c r="D1545" t="s">
        <v>362</v>
      </c>
      <c r="E1545" t="str">
        <f>INDEX('GCAM Crosswalk'!J$5:J$111,MATCH(D1545,'GCAM Crosswalk'!I$5:I$111,0))</f>
        <v>Industry</v>
      </c>
      <c r="F1545" t="s">
        <v>339</v>
      </c>
      <c r="G1545">
        <v>0.28085199999999999</v>
      </c>
      <c r="H1545">
        <v>9.0839799999999998E-2</v>
      </c>
      <c r="I1545">
        <v>0.11748</v>
      </c>
      <c r="J1545">
        <v>0.1045035</v>
      </c>
      <c r="K1545">
        <v>0.12595247999999901</v>
      </c>
      <c r="L1545">
        <v>0.14052878999999999</v>
      </c>
      <c r="M1545">
        <v>0.16592725</v>
      </c>
      <c r="N1545">
        <v>0.18860567</v>
      </c>
      <c r="O1545">
        <v>0.20587853</v>
      </c>
      <c r="P1545">
        <v>0.21754306499999901</v>
      </c>
      <c r="Q1545">
        <v>0.224358115</v>
      </c>
      <c r="R1545">
        <v>0</v>
      </c>
      <c r="S1545">
        <v>0</v>
      </c>
      <c r="T1545">
        <v>0</v>
      </c>
      <c r="U1545" t="s">
        <v>409</v>
      </c>
    </row>
    <row r="1546" spans="1:21" x14ac:dyDescent="0.35">
      <c r="A1546" t="s">
        <v>407</v>
      </c>
      <c r="B1546" t="s">
        <v>29</v>
      </c>
      <c r="C1546" t="str">
        <f>INDEX('GCAM Crosswalk'!M$5:M$36,MATCH(B1546,'GCAM Crosswalk'!L$5:L$36,0))</f>
        <v>Europe_Eastern</v>
      </c>
      <c r="D1546" t="s">
        <v>362</v>
      </c>
      <c r="E1546" t="str">
        <f>INDEX('GCAM Crosswalk'!J$5:J$111,MATCH(D1546,'GCAM Crosswalk'!I$5:I$111,0))</f>
        <v>Industry</v>
      </c>
      <c r="F1546" t="s">
        <v>337</v>
      </c>
      <c r="G1546">
        <v>1.33311</v>
      </c>
      <c r="H1546">
        <v>0.57405600000000001</v>
      </c>
      <c r="I1546">
        <v>0.24412700000000001</v>
      </c>
      <c r="J1546">
        <v>0.15884499999999999</v>
      </c>
      <c r="K1546">
        <v>0.186561</v>
      </c>
      <c r="L1546">
        <v>0.2067939</v>
      </c>
      <c r="M1546">
        <v>0.24626020000000001</v>
      </c>
      <c r="N1546">
        <v>0.28285490000000002</v>
      </c>
      <c r="O1546">
        <v>0.30980220000000003</v>
      </c>
      <c r="P1546">
        <v>0.32865692000000002</v>
      </c>
      <c r="Q1546">
        <v>0.33774315999999999</v>
      </c>
      <c r="R1546">
        <v>0</v>
      </c>
      <c r="S1546">
        <v>0</v>
      </c>
      <c r="T1546">
        <v>0</v>
      </c>
      <c r="U1546" t="s">
        <v>409</v>
      </c>
    </row>
    <row r="1547" spans="1:21" x14ac:dyDescent="0.35">
      <c r="A1547" t="s">
        <v>407</v>
      </c>
      <c r="B1547" t="s">
        <v>29</v>
      </c>
      <c r="C1547" t="str">
        <f>INDEX('GCAM Crosswalk'!M$5:M$36,MATCH(B1547,'GCAM Crosswalk'!L$5:L$36,0))</f>
        <v>Europe_Eastern</v>
      </c>
      <c r="D1547" t="s">
        <v>362</v>
      </c>
      <c r="E1547" t="str">
        <f>INDEX('GCAM Crosswalk'!J$5:J$111,MATCH(D1547,'GCAM Crosswalk'!I$5:I$111,0))</f>
        <v>Industry</v>
      </c>
      <c r="F1547" t="s">
        <v>225</v>
      </c>
      <c r="G1547">
        <v>0.3977</v>
      </c>
      <c r="H1547">
        <v>0.14021800000000001</v>
      </c>
      <c r="I1547">
        <v>0.14987</v>
      </c>
      <c r="J1547">
        <v>9.8052600000000004E-2</v>
      </c>
      <c r="K1547">
        <v>8.8954599999999995E-2</v>
      </c>
      <c r="L1547">
        <v>0.1049581</v>
      </c>
      <c r="M1547">
        <v>0.1396694</v>
      </c>
      <c r="N1547">
        <v>0.17554359999999999</v>
      </c>
      <c r="O1547">
        <v>0.20673617</v>
      </c>
      <c r="P1547">
        <v>0.22956036999999899</v>
      </c>
      <c r="Q1547">
        <v>0.24798101</v>
      </c>
      <c r="R1547">
        <v>0</v>
      </c>
      <c r="S1547">
        <v>0</v>
      </c>
      <c r="T1547">
        <v>0</v>
      </c>
      <c r="U1547" t="s">
        <v>409</v>
      </c>
    </row>
    <row r="1548" spans="1:21" x14ac:dyDescent="0.35">
      <c r="A1548" t="s">
        <v>407</v>
      </c>
      <c r="B1548" t="s">
        <v>29</v>
      </c>
      <c r="C1548" t="str">
        <f>INDEX('GCAM Crosswalk'!M$5:M$36,MATCH(B1548,'GCAM Crosswalk'!L$5:L$36,0))</f>
        <v>Europe_Eastern</v>
      </c>
      <c r="D1548" t="s">
        <v>362</v>
      </c>
      <c r="E1548" t="str">
        <f>INDEX('GCAM Crosswalk'!J$5:J$111,MATCH(D1548,'GCAM Crosswalk'!I$5:I$111,0))</f>
        <v>Industry</v>
      </c>
      <c r="F1548" t="s">
        <v>408</v>
      </c>
      <c r="G1548">
        <v>1.1220380000000001</v>
      </c>
      <c r="H1548">
        <v>0.28569559999999999</v>
      </c>
      <c r="I1548">
        <v>0.18947559999999999</v>
      </c>
      <c r="J1548">
        <v>0.106788799999999</v>
      </c>
      <c r="K1548">
        <v>0.1291755</v>
      </c>
      <c r="L1548">
        <v>0.144085769999999</v>
      </c>
      <c r="M1548">
        <v>0.17039071</v>
      </c>
      <c r="N1548">
        <v>0.19221020999999999</v>
      </c>
      <c r="O1548">
        <v>0.20517247999999999</v>
      </c>
      <c r="P1548">
        <v>0.21273418999999899</v>
      </c>
      <c r="Q1548">
        <v>0.21370979600000001</v>
      </c>
      <c r="R1548">
        <v>0</v>
      </c>
      <c r="S1548">
        <v>0</v>
      </c>
      <c r="T1548">
        <v>0</v>
      </c>
      <c r="U1548" t="s">
        <v>409</v>
      </c>
    </row>
    <row r="1549" spans="1:21" x14ac:dyDescent="0.35">
      <c r="A1549" t="s">
        <v>407</v>
      </c>
      <c r="B1549" t="s">
        <v>29</v>
      </c>
      <c r="C1549" t="str">
        <f>INDEX('GCAM Crosswalk'!M$5:M$36,MATCH(B1549,'GCAM Crosswalk'!L$5:L$36,0))</f>
        <v>Europe_Eastern</v>
      </c>
      <c r="D1549" t="s">
        <v>362</v>
      </c>
      <c r="E1549" t="str">
        <f>INDEX('GCAM Crosswalk'!J$5:J$111,MATCH(D1549,'GCAM Crosswalk'!I$5:I$111,0))</f>
        <v>Industry</v>
      </c>
      <c r="F1549" t="s">
        <v>410</v>
      </c>
      <c r="G1549">
        <v>0</v>
      </c>
      <c r="H1549">
        <v>0</v>
      </c>
      <c r="I1549">
        <v>0</v>
      </c>
      <c r="J1549">
        <v>0</v>
      </c>
      <c r="K1549">
        <v>0</v>
      </c>
      <c r="L1549" s="3">
        <v>6.7003300000000003E-5</v>
      </c>
      <c r="M1549" s="3">
        <v>9.4463420000000004E-4</v>
      </c>
      <c r="N1549">
        <v>2.6428777999999999E-3</v>
      </c>
      <c r="O1549">
        <v>4.74697089999999E-3</v>
      </c>
      <c r="P1549">
        <v>6.5542658999999904E-3</v>
      </c>
      <c r="Q1549">
        <v>8.0967867899999994E-3</v>
      </c>
      <c r="R1549">
        <v>0</v>
      </c>
      <c r="S1549">
        <v>0</v>
      </c>
      <c r="T1549">
        <v>0</v>
      </c>
      <c r="U1549" t="s">
        <v>409</v>
      </c>
    </row>
    <row r="1550" spans="1:21" x14ac:dyDescent="0.35">
      <c r="A1550" t="s">
        <v>407</v>
      </c>
      <c r="B1550" t="s">
        <v>29</v>
      </c>
      <c r="C1550" t="str">
        <f>INDEX('GCAM Crosswalk'!M$5:M$36,MATCH(B1550,'GCAM Crosswalk'!L$5:L$36,0))</f>
        <v>Europe_Eastern</v>
      </c>
      <c r="D1550" t="s">
        <v>362</v>
      </c>
      <c r="E1550" t="str">
        <f>INDEX('GCAM Crosswalk'!J$5:J$111,MATCH(D1550,'GCAM Crosswalk'!I$5:I$111,0))</f>
        <v>Industry</v>
      </c>
      <c r="F1550" t="s">
        <v>411</v>
      </c>
      <c r="G1550">
        <v>0.198492</v>
      </c>
      <c r="H1550">
        <v>3.7024399999999999E-2</v>
      </c>
      <c r="I1550">
        <v>3.2652100000000003E-2</v>
      </c>
      <c r="J1550">
        <v>9.2329999999999999E-3</v>
      </c>
      <c r="K1550">
        <v>1.1828719999999999E-2</v>
      </c>
      <c r="L1550">
        <v>1.38218189999999E-2</v>
      </c>
      <c r="M1550">
        <v>1.7716452000000001E-2</v>
      </c>
      <c r="N1550">
        <v>2.23580039999999E-2</v>
      </c>
      <c r="O1550">
        <v>2.6495463E-2</v>
      </c>
      <c r="P1550">
        <v>2.9286859999999901E-2</v>
      </c>
      <c r="Q1550">
        <v>3.1289981299999998E-2</v>
      </c>
      <c r="R1550">
        <v>0</v>
      </c>
      <c r="S1550">
        <v>0</v>
      </c>
      <c r="T1550">
        <v>0</v>
      </c>
      <c r="U1550" t="s">
        <v>409</v>
      </c>
    </row>
    <row r="1551" spans="1:21" x14ac:dyDescent="0.35">
      <c r="A1551" t="s">
        <v>407</v>
      </c>
      <c r="B1551" t="s">
        <v>29</v>
      </c>
      <c r="C1551" t="str">
        <f>INDEX('GCAM Crosswalk'!M$5:M$36,MATCH(B1551,'GCAM Crosswalk'!L$5:L$36,0))</f>
        <v>Europe_Eastern</v>
      </c>
      <c r="D1551" t="s">
        <v>366</v>
      </c>
      <c r="E1551" t="str">
        <f>INDEX('GCAM Crosswalk'!J$5:J$111,MATCH(D1551,'GCAM Crosswalk'!I$5:I$111,0))</f>
        <v>Industry</v>
      </c>
      <c r="F1551" t="s">
        <v>339</v>
      </c>
      <c r="G1551">
        <v>0</v>
      </c>
      <c r="H1551">
        <v>5.4418000000000001E-2</v>
      </c>
      <c r="I1551">
        <v>1.92137E-2</v>
      </c>
      <c r="J1551">
        <v>1.5906799999999999E-2</v>
      </c>
      <c r="K1551">
        <v>1.5630399999999999E-2</v>
      </c>
      <c r="L1551">
        <v>1.7805999999999999E-2</v>
      </c>
      <c r="M1551">
        <v>2.1677999999999999E-2</v>
      </c>
      <c r="N1551">
        <v>2.46403E-2</v>
      </c>
      <c r="O1551">
        <v>2.6652599999999999E-2</v>
      </c>
      <c r="P1551">
        <v>2.76952E-2</v>
      </c>
      <c r="Q1551">
        <v>2.7843199999999999E-2</v>
      </c>
      <c r="R1551">
        <v>0</v>
      </c>
      <c r="S1551">
        <v>0</v>
      </c>
      <c r="T1551">
        <v>0</v>
      </c>
      <c r="U1551" t="s">
        <v>409</v>
      </c>
    </row>
    <row r="1552" spans="1:21" x14ac:dyDescent="0.35">
      <c r="A1552" t="s">
        <v>407</v>
      </c>
      <c r="B1552" t="s">
        <v>29</v>
      </c>
      <c r="C1552" t="str">
        <f>INDEX('GCAM Crosswalk'!M$5:M$36,MATCH(B1552,'GCAM Crosswalk'!L$5:L$36,0))</f>
        <v>Europe_Eastern</v>
      </c>
      <c r="D1552" t="s">
        <v>366</v>
      </c>
      <c r="E1552" t="str">
        <f>INDEX('GCAM Crosswalk'!J$5:J$111,MATCH(D1552,'GCAM Crosswalk'!I$5:I$111,0))</f>
        <v>Industry</v>
      </c>
      <c r="F1552" t="s">
        <v>408</v>
      </c>
      <c r="G1552">
        <v>0</v>
      </c>
      <c r="H1552" s="3">
        <v>4.6050000000000003E-4</v>
      </c>
      <c r="I1552">
        <v>7.1580999999999997E-3</v>
      </c>
      <c r="J1552">
        <v>3.7255000000000001E-3</v>
      </c>
      <c r="K1552">
        <v>3.6594399999999999E-3</v>
      </c>
      <c r="L1552">
        <v>4.05552E-3</v>
      </c>
      <c r="M1552">
        <v>4.9020499999999998E-3</v>
      </c>
      <c r="N1552">
        <v>5.4107699999999996E-3</v>
      </c>
      <c r="O1552">
        <v>5.5978599999999996E-3</v>
      </c>
      <c r="P1552">
        <v>5.6795300000000003E-3</v>
      </c>
      <c r="Q1552">
        <v>5.4646800000000004E-3</v>
      </c>
      <c r="R1552">
        <v>0</v>
      </c>
      <c r="S1552">
        <v>0</v>
      </c>
      <c r="T1552">
        <v>0</v>
      </c>
      <c r="U1552" t="s">
        <v>409</v>
      </c>
    </row>
    <row r="1553" spans="1:21" x14ac:dyDescent="0.35">
      <c r="A1553" t="s">
        <v>407</v>
      </c>
      <c r="B1553" t="s">
        <v>29</v>
      </c>
      <c r="C1553" t="str">
        <f>INDEX('GCAM Crosswalk'!M$5:M$36,MATCH(B1553,'GCAM Crosswalk'!L$5:L$36,0))</f>
        <v>Europe_Eastern</v>
      </c>
      <c r="D1553" t="s">
        <v>366</v>
      </c>
      <c r="E1553" t="str">
        <f>INDEX('GCAM Crosswalk'!J$5:J$111,MATCH(D1553,'GCAM Crosswalk'!I$5:I$111,0))</f>
        <v>Industry</v>
      </c>
      <c r="F1553" t="s">
        <v>411</v>
      </c>
      <c r="G1553">
        <v>0.487543</v>
      </c>
      <c r="H1553">
        <v>0.105864</v>
      </c>
      <c r="I1553">
        <v>5.4962200000000003E-2</v>
      </c>
      <c r="J1553">
        <v>5.4794700000000002E-2</v>
      </c>
      <c r="K1553">
        <v>6.4454600000000001E-2</v>
      </c>
      <c r="L1553">
        <v>7.1604200000000007E-2</v>
      </c>
      <c r="M1553">
        <v>8.4599099999999997E-2</v>
      </c>
      <c r="N1553">
        <v>9.52543E-2</v>
      </c>
      <c r="O1553">
        <v>0.10156900000000001</v>
      </c>
      <c r="P1553">
        <v>0.10556500000000001</v>
      </c>
      <c r="Q1553">
        <v>0.10707999999999999</v>
      </c>
      <c r="R1553">
        <v>0</v>
      </c>
      <c r="S1553">
        <v>0</v>
      </c>
      <c r="T1553">
        <v>0</v>
      </c>
      <c r="U1553" t="s">
        <v>409</v>
      </c>
    </row>
    <row r="1554" spans="1:21" x14ac:dyDescent="0.35">
      <c r="A1554" t="s">
        <v>407</v>
      </c>
      <c r="B1554" t="s">
        <v>29</v>
      </c>
      <c r="C1554" t="str">
        <f>INDEX('GCAM Crosswalk'!M$5:M$36,MATCH(B1554,'GCAM Crosswalk'!L$5:L$36,0))</f>
        <v>Europe_Eastern</v>
      </c>
      <c r="D1554" t="s">
        <v>271</v>
      </c>
      <c r="E1554" t="str">
        <f>INDEX('GCAM Crosswalk'!J$5:J$111,MATCH(D1554,'GCAM Crosswalk'!I$5:I$111,0))</f>
        <v>Industry</v>
      </c>
      <c r="F1554" t="s">
        <v>318</v>
      </c>
      <c r="G1554">
        <v>1.2300099999999999E-3</v>
      </c>
      <c r="H1554" s="3">
        <v>5.73603E-4</v>
      </c>
      <c r="I1554" s="3">
        <v>5.2919700000000002E-4</v>
      </c>
      <c r="J1554" s="3">
        <v>5.2919700000000002E-4</v>
      </c>
      <c r="K1554" s="3">
        <v>5.2196999999999996E-4</v>
      </c>
      <c r="L1554" s="3">
        <v>5.3099110000000001E-4</v>
      </c>
      <c r="M1554" s="3">
        <v>5.9443150000000004E-4</v>
      </c>
      <c r="N1554" s="3">
        <v>6.4205079999999997E-4</v>
      </c>
      <c r="O1554" s="3">
        <v>6.5623449999999996E-4</v>
      </c>
      <c r="P1554" s="3">
        <v>6.4414059999999996E-4</v>
      </c>
      <c r="Q1554" s="3">
        <v>6.0849473000000002E-4</v>
      </c>
      <c r="R1554">
        <v>0</v>
      </c>
      <c r="S1554">
        <v>0</v>
      </c>
      <c r="T1554">
        <v>0</v>
      </c>
      <c r="U1554" t="s">
        <v>409</v>
      </c>
    </row>
    <row r="1555" spans="1:21" x14ac:dyDescent="0.35">
      <c r="A1555" t="s">
        <v>407</v>
      </c>
      <c r="B1555" t="s">
        <v>29</v>
      </c>
      <c r="C1555" t="str">
        <f>INDEX('GCAM Crosswalk'!M$5:M$36,MATCH(B1555,'GCAM Crosswalk'!L$5:L$36,0))</f>
        <v>Europe_Eastern</v>
      </c>
      <c r="D1555" t="s">
        <v>271</v>
      </c>
      <c r="E1555" t="str">
        <f>INDEX('GCAM Crosswalk'!J$5:J$111,MATCH(D1555,'GCAM Crosswalk'!I$5:I$111,0))</f>
        <v>Industry</v>
      </c>
      <c r="F1555" t="s">
        <v>339</v>
      </c>
      <c r="G1555">
        <v>8.6097699999999992E-3</v>
      </c>
      <c r="H1555">
        <v>4.0150200000000002E-3</v>
      </c>
      <c r="I1555">
        <v>3.7045799999999999E-3</v>
      </c>
      <c r="J1555">
        <v>3.7045799999999999E-3</v>
      </c>
      <c r="K1555">
        <v>3.6549600000000001E-3</v>
      </c>
      <c r="L1555">
        <v>3.6968219999999898E-3</v>
      </c>
      <c r="M1555">
        <v>4.0743100000000003E-3</v>
      </c>
      <c r="N1555">
        <v>4.3903780000000003E-3</v>
      </c>
      <c r="O1555">
        <v>4.647099E-3</v>
      </c>
      <c r="P1555">
        <v>4.7408149000000002E-3</v>
      </c>
      <c r="Q1555">
        <v>4.7011318999999998E-3</v>
      </c>
      <c r="R1555">
        <v>0</v>
      </c>
      <c r="S1555">
        <v>0</v>
      </c>
      <c r="T1555">
        <v>0</v>
      </c>
      <c r="U1555" t="s">
        <v>409</v>
      </c>
    </row>
    <row r="1556" spans="1:21" x14ac:dyDescent="0.35">
      <c r="A1556" t="s">
        <v>407</v>
      </c>
      <c r="B1556" t="s">
        <v>29</v>
      </c>
      <c r="C1556" t="str">
        <f>INDEX('GCAM Crosswalk'!M$5:M$36,MATCH(B1556,'GCAM Crosswalk'!L$5:L$36,0))</f>
        <v>Europe_Eastern</v>
      </c>
      <c r="D1556" t="s">
        <v>271</v>
      </c>
      <c r="E1556" t="str">
        <f>INDEX('GCAM Crosswalk'!J$5:J$111,MATCH(D1556,'GCAM Crosswalk'!I$5:I$111,0))</f>
        <v>Industry</v>
      </c>
      <c r="F1556" t="s">
        <v>408</v>
      </c>
      <c r="G1556">
        <v>8.3638000000000004E-2</v>
      </c>
      <c r="H1556">
        <v>3.9003099999999999E-2</v>
      </c>
      <c r="I1556">
        <v>3.5987699999999997E-2</v>
      </c>
      <c r="J1556">
        <v>3.5987699999999997E-2</v>
      </c>
      <c r="K1556">
        <v>3.5489100000000003E-2</v>
      </c>
      <c r="L1556">
        <v>3.5846179999999998E-2</v>
      </c>
      <c r="M1556">
        <v>3.9289400000000002E-2</v>
      </c>
      <c r="N1556">
        <v>4.1444929999999998E-2</v>
      </c>
      <c r="O1556">
        <v>4.2153259999999998E-2</v>
      </c>
      <c r="P1556">
        <v>4.1948198999999999E-2</v>
      </c>
      <c r="Q1556">
        <v>4.0454159000000003E-2</v>
      </c>
      <c r="R1556">
        <v>0</v>
      </c>
      <c r="S1556">
        <v>0</v>
      </c>
      <c r="T1556">
        <v>0</v>
      </c>
      <c r="U1556" t="s">
        <v>409</v>
      </c>
    </row>
    <row r="1557" spans="1:21" x14ac:dyDescent="0.35">
      <c r="A1557" t="s">
        <v>407</v>
      </c>
      <c r="B1557" t="s">
        <v>29</v>
      </c>
      <c r="C1557" t="str">
        <f>INDEX('GCAM Crosswalk'!M$5:M$36,MATCH(B1557,'GCAM Crosswalk'!L$5:L$36,0))</f>
        <v>Europe_Eastern</v>
      </c>
      <c r="D1557" t="s">
        <v>271</v>
      </c>
      <c r="E1557" t="str">
        <f>INDEX('GCAM Crosswalk'!J$5:J$111,MATCH(D1557,'GCAM Crosswalk'!I$5:I$111,0))</f>
        <v>Industry</v>
      </c>
      <c r="F1557" t="s">
        <v>410</v>
      </c>
      <c r="G1557">
        <v>0</v>
      </c>
      <c r="H1557">
        <v>0</v>
      </c>
      <c r="I1557">
        <v>0</v>
      </c>
      <c r="J1557">
        <v>0</v>
      </c>
      <c r="K1557">
        <v>0</v>
      </c>
      <c r="L1557" s="3">
        <v>3.7258899999999999E-6</v>
      </c>
      <c r="M1557" s="3">
        <v>1.239956E-4</v>
      </c>
      <c r="N1557" s="3">
        <v>3.6735247999999899E-4</v>
      </c>
      <c r="O1557" s="3">
        <v>6.0412591E-4</v>
      </c>
      <c r="P1557" s="3">
        <v>6.8172095999999998E-4</v>
      </c>
      <c r="Q1557" s="3">
        <v>7.8030666399999998E-4</v>
      </c>
      <c r="R1557">
        <v>0</v>
      </c>
      <c r="S1557">
        <v>0</v>
      </c>
      <c r="T1557">
        <v>0</v>
      </c>
      <c r="U1557" t="s">
        <v>409</v>
      </c>
    </row>
    <row r="1558" spans="1:21" x14ac:dyDescent="0.35">
      <c r="A1558" t="s">
        <v>407</v>
      </c>
      <c r="B1558" t="s">
        <v>29</v>
      </c>
      <c r="C1558" t="str">
        <f>INDEX('GCAM Crosswalk'!M$5:M$36,MATCH(B1558,'GCAM Crosswalk'!L$5:L$36,0))</f>
        <v>Europe_Eastern</v>
      </c>
      <c r="D1558" t="s">
        <v>271</v>
      </c>
      <c r="E1558" t="str">
        <f>INDEX('GCAM Crosswalk'!J$5:J$111,MATCH(D1558,'GCAM Crosswalk'!I$5:I$111,0))</f>
        <v>Industry</v>
      </c>
      <c r="F1558" t="s">
        <v>411</v>
      </c>
      <c r="G1558">
        <v>2.9519400000000001E-2</v>
      </c>
      <c r="H1558">
        <v>1.37658E-2</v>
      </c>
      <c r="I1558">
        <v>1.2701499999999999E-2</v>
      </c>
      <c r="J1558">
        <v>1.2701499999999999E-2</v>
      </c>
      <c r="K1558">
        <v>1.1886799999999999E-2</v>
      </c>
      <c r="L1558">
        <v>1.2373458E-2</v>
      </c>
      <c r="M1558">
        <v>1.5113003999999999E-2</v>
      </c>
      <c r="N1558">
        <v>1.87788029999999E-2</v>
      </c>
      <c r="O1558">
        <v>2.204215E-2</v>
      </c>
      <c r="P1558">
        <v>2.3428293999999999E-2</v>
      </c>
      <c r="Q1558">
        <v>2.3906821000000002E-2</v>
      </c>
      <c r="R1558">
        <v>0</v>
      </c>
      <c r="S1558">
        <v>0</v>
      </c>
      <c r="T1558">
        <v>0</v>
      </c>
      <c r="U1558" t="s">
        <v>409</v>
      </c>
    </row>
    <row r="1559" spans="1:21" x14ac:dyDescent="0.35">
      <c r="A1559" t="s">
        <v>407</v>
      </c>
      <c r="B1559" t="s">
        <v>29</v>
      </c>
      <c r="C1559" t="str">
        <f>INDEX('GCAM Crosswalk'!M$5:M$36,MATCH(B1559,'GCAM Crosswalk'!L$5:L$36,0))</f>
        <v>Europe_Eastern</v>
      </c>
      <c r="D1559" t="s">
        <v>325</v>
      </c>
      <c r="E1559" t="str">
        <f>INDEX('GCAM Crosswalk'!J$5:J$111,MATCH(D1559,'GCAM Crosswalk'!I$5:I$111,0))</f>
        <v>Residential</v>
      </c>
      <c r="F1559" t="s">
        <v>225</v>
      </c>
      <c r="G1559" s="3">
        <v>8.2414399999999996E-4</v>
      </c>
      <c r="H1559">
        <v>1.16329E-3</v>
      </c>
      <c r="I1559">
        <v>1.5555600000000001E-3</v>
      </c>
      <c r="J1559">
        <v>1.5928699999999999E-3</v>
      </c>
      <c r="K1559">
        <v>1.7914280000000001E-3</v>
      </c>
      <c r="L1559">
        <v>2.202833E-3</v>
      </c>
      <c r="M1559">
        <v>2.9311329999999998E-3</v>
      </c>
      <c r="N1559">
        <v>3.7457250000000001E-3</v>
      </c>
      <c r="O1559">
        <v>4.5184509000000001E-3</v>
      </c>
      <c r="P1559">
        <v>5.2012337000000002E-3</v>
      </c>
      <c r="Q1559">
        <v>5.7717467999999997E-3</v>
      </c>
      <c r="R1559">
        <v>0</v>
      </c>
      <c r="S1559">
        <v>0</v>
      </c>
      <c r="T1559">
        <v>0</v>
      </c>
      <c r="U1559" t="s">
        <v>409</v>
      </c>
    </row>
    <row r="1560" spans="1:21" x14ac:dyDescent="0.35">
      <c r="A1560" t="s">
        <v>407</v>
      </c>
      <c r="B1560" t="s">
        <v>29</v>
      </c>
      <c r="C1560" t="str">
        <f>INDEX('GCAM Crosswalk'!M$5:M$36,MATCH(B1560,'GCAM Crosswalk'!L$5:L$36,0))</f>
        <v>Europe_Eastern</v>
      </c>
      <c r="D1560" t="s">
        <v>240</v>
      </c>
      <c r="E1560" t="str">
        <f>INDEX('GCAM Crosswalk'!J$5:J$111,MATCH(D1560,'GCAM Crosswalk'!I$5:I$111,0))</f>
        <v>Residential</v>
      </c>
      <c r="F1560" t="s">
        <v>318</v>
      </c>
      <c r="G1560">
        <v>7.1224000000000001E-3</v>
      </c>
      <c r="H1560">
        <v>2.7314499999999999E-2</v>
      </c>
      <c r="I1560">
        <v>7.17227E-2</v>
      </c>
      <c r="J1560">
        <v>7.5497599999999998E-2</v>
      </c>
      <c r="K1560">
        <v>8.3564199999999894E-2</v>
      </c>
      <c r="L1560">
        <v>8.6001010000000003E-2</v>
      </c>
      <c r="M1560">
        <v>8.5569900000000004E-2</v>
      </c>
      <c r="N1560">
        <v>7.5005519999999895E-2</v>
      </c>
      <c r="O1560">
        <v>6.0454479999999998E-2</v>
      </c>
      <c r="P1560">
        <v>4.8018059999999897E-2</v>
      </c>
      <c r="Q1560">
        <v>3.9024799999999998E-2</v>
      </c>
      <c r="R1560">
        <v>0</v>
      </c>
      <c r="S1560">
        <v>0</v>
      </c>
      <c r="T1560">
        <v>0</v>
      </c>
      <c r="U1560" t="s">
        <v>409</v>
      </c>
    </row>
    <row r="1561" spans="1:21" x14ac:dyDescent="0.35">
      <c r="A1561" t="s">
        <v>407</v>
      </c>
      <c r="B1561" t="s">
        <v>29</v>
      </c>
      <c r="C1561" t="str">
        <f>INDEX('GCAM Crosswalk'!M$5:M$36,MATCH(B1561,'GCAM Crosswalk'!L$5:L$36,0))</f>
        <v>Europe_Eastern</v>
      </c>
      <c r="D1561" t="s">
        <v>240</v>
      </c>
      <c r="E1561" t="str">
        <f>INDEX('GCAM Crosswalk'!J$5:J$111,MATCH(D1561,'GCAM Crosswalk'!I$5:I$111,0))</f>
        <v>Residential</v>
      </c>
      <c r="F1561" t="s">
        <v>337</v>
      </c>
      <c r="G1561">
        <v>0.554423</v>
      </c>
      <c r="H1561">
        <v>0.27509</v>
      </c>
      <c r="I1561">
        <v>0.196855</v>
      </c>
      <c r="J1561">
        <v>0.12540599999999999</v>
      </c>
      <c r="K1561">
        <v>0.1297854</v>
      </c>
      <c r="L1561">
        <v>0.1335247</v>
      </c>
      <c r="M1561">
        <v>0.14216580000000001</v>
      </c>
      <c r="N1561">
        <v>0.14292440000000001</v>
      </c>
      <c r="O1561">
        <v>0.13708770000000001</v>
      </c>
      <c r="P1561">
        <v>0.12695029999999999</v>
      </c>
      <c r="Q1561">
        <v>0.114872399999999</v>
      </c>
      <c r="R1561">
        <v>0</v>
      </c>
      <c r="S1561">
        <v>0</v>
      </c>
      <c r="T1561">
        <v>0</v>
      </c>
      <c r="U1561" t="s">
        <v>409</v>
      </c>
    </row>
    <row r="1562" spans="1:21" x14ac:dyDescent="0.35">
      <c r="A1562" t="s">
        <v>407</v>
      </c>
      <c r="B1562" t="s">
        <v>29</v>
      </c>
      <c r="C1562" t="str">
        <f>INDEX('GCAM Crosswalk'!M$5:M$36,MATCH(B1562,'GCAM Crosswalk'!L$5:L$36,0))</f>
        <v>Europe_Eastern</v>
      </c>
      <c r="D1562" t="s">
        <v>240</v>
      </c>
      <c r="E1562" t="str">
        <f>INDEX('GCAM Crosswalk'!J$5:J$111,MATCH(D1562,'GCAM Crosswalk'!I$5:I$111,0))</f>
        <v>Residential</v>
      </c>
      <c r="F1562" t="s">
        <v>225</v>
      </c>
      <c r="G1562">
        <v>3.5672E-3</v>
      </c>
      <c r="H1562">
        <v>5.0352000000000001E-3</v>
      </c>
      <c r="I1562">
        <v>6.7330000000000003E-3</v>
      </c>
      <c r="J1562">
        <v>6.8942999999999999E-3</v>
      </c>
      <c r="K1562">
        <v>7.0793399999999999E-3</v>
      </c>
      <c r="L1562">
        <v>7.4406200000000002E-3</v>
      </c>
      <c r="M1562">
        <v>8.5590930000000003E-3</v>
      </c>
      <c r="N1562">
        <v>9.5697609999999995E-3</v>
      </c>
      <c r="O1562">
        <v>1.0449272000000001E-2</v>
      </c>
      <c r="P1562">
        <v>1.1123291E-2</v>
      </c>
      <c r="Q1562">
        <v>1.1657545E-2</v>
      </c>
      <c r="R1562">
        <v>0</v>
      </c>
      <c r="S1562">
        <v>0</v>
      </c>
      <c r="T1562">
        <v>0</v>
      </c>
      <c r="U1562" t="s">
        <v>409</v>
      </c>
    </row>
    <row r="1563" spans="1:21" x14ac:dyDescent="0.35">
      <c r="A1563" t="s">
        <v>407</v>
      </c>
      <c r="B1563" t="s">
        <v>29</v>
      </c>
      <c r="C1563" t="str">
        <f>INDEX('GCAM Crosswalk'!M$5:M$36,MATCH(B1563,'GCAM Crosswalk'!L$5:L$36,0))</f>
        <v>Europe_Eastern</v>
      </c>
      <c r="D1563" t="s">
        <v>240</v>
      </c>
      <c r="E1563" t="str">
        <f>INDEX('GCAM Crosswalk'!J$5:J$111,MATCH(D1563,'GCAM Crosswalk'!I$5:I$111,0))</f>
        <v>Residential</v>
      </c>
      <c r="F1563" t="s">
        <v>408</v>
      </c>
      <c r="G1563">
        <v>0.14715200000000001</v>
      </c>
      <c r="H1563">
        <v>0.239478</v>
      </c>
      <c r="I1563">
        <v>0.239645</v>
      </c>
      <c r="J1563">
        <v>0.16362499999999999</v>
      </c>
      <c r="K1563">
        <v>0.17232600000000001</v>
      </c>
      <c r="L1563">
        <v>0.18200069999999999</v>
      </c>
      <c r="M1563">
        <v>0.20615329999999901</v>
      </c>
      <c r="N1563">
        <v>0.22437379999999901</v>
      </c>
      <c r="O1563">
        <v>0.23636169999999901</v>
      </c>
      <c r="P1563">
        <v>0.24202940000000001</v>
      </c>
      <c r="Q1563">
        <v>0.24212908999999999</v>
      </c>
      <c r="R1563">
        <v>0</v>
      </c>
      <c r="S1563">
        <v>0</v>
      </c>
      <c r="T1563">
        <v>0</v>
      </c>
      <c r="U1563" t="s">
        <v>409</v>
      </c>
    </row>
    <row r="1564" spans="1:21" x14ac:dyDescent="0.35">
      <c r="A1564" t="s">
        <v>407</v>
      </c>
      <c r="B1564" t="s">
        <v>29</v>
      </c>
      <c r="C1564" t="str">
        <f>INDEX('GCAM Crosswalk'!M$5:M$36,MATCH(B1564,'GCAM Crosswalk'!L$5:L$36,0))</f>
        <v>Europe_Eastern</v>
      </c>
      <c r="D1564" t="s">
        <v>240</v>
      </c>
      <c r="E1564" t="str">
        <f>INDEX('GCAM Crosswalk'!J$5:J$111,MATCH(D1564,'GCAM Crosswalk'!I$5:I$111,0))</f>
        <v>Residential</v>
      </c>
      <c r="F1564" t="s">
        <v>410</v>
      </c>
      <c r="G1564">
        <v>0</v>
      </c>
      <c r="H1564">
        <v>0</v>
      </c>
      <c r="I1564">
        <v>0</v>
      </c>
      <c r="J1564">
        <v>0</v>
      </c>
      <c r="K1564">
        <v>0</v>
      </c>
      <c r="L1564" s="3">
        <v>5.7776299999999999E-6</v>
      </c>
      <c r="M1564" s="3">
        <v>1.4285900000000001E-4</v>
      </c>
      <c r="N1564" s="3">
        <v>2.3873000000000001E-4</v>
      </c>
      <c r="O1564" s="3">
        <v>3.4808199999999999E-4</v>
      </c>
      <c r="P1564" s="3">
        <v>4.5816900000000002E-4</v>
      </c>
      <c r="Q1564" s="3">
        <v>5.7513799999999999E-4</v>
      </c>
      <c r="R1564">
        <v>0</v>
      </c>
      <c r="S1564">
        <v>0</v>
      </c>
      <c r="T1564">
        <v>0</v>
      </c>
      <c r="U1564" t="s">
        <v>409</v>
      </c>
    </row>
    <row r="1565" spans="1:21" x14ac:dyDescent="0.35">
      <c r="A1565" t="s">
        <v>407</v>
      </c>
      <c r="B1565" t="s">
        <v>29</v>
      </c>
      <c r="C1565" t="str">
        <f>INDEX('GCAM Crosswalk'!M$5:M$36,MATCH(B1565,'GCAM Crosswalk'!L$5:L$36,0))</f>
        <v>Europe_Eastern</v>
      </c>
      <c r="D1565" t="s">
        <v>326</v>
      </c>
      <c r="E1565" t="str">
        <f>INDEX('GCAM Crosswalk'!J$5:J$111,MATCH(D1565,'GCAM Crosswalk'!I$5:I$111,0))</f>
        <v>Residential</v>
      </c>
      <c r="F1565" t="s">
        <v>318</v>
      </c>
      <c r="G1565">
        <v>1.2496E-3</v>
      </c>
      <c r="H1565">
        <v>4.7920999999999997E-3</v>
      </c>
      <c r="I1565">
        <v>1.25833E-2</v>
      </c>
      <c r="J1565">
        <v>1.32456E-2</v>
      </c>
      <c r="K1565">
        <v>1.3443896E-2</v>
      </c>
      <c r="L1565">
        <v>1.3055449E-2</v>
      </c>
      <c r="M1565">
        <v>1.2123606E-2</v>
      </c>
      <c r="N1565">
        <v>9.805345E-3</v>
      </c>
      <c r="O1565">
        <v>7.4864329999999998E-3</v>
      </c>
      <c r="P1565">
        <v>5.3050320000000003E-3</v>
      </c>
      <c r="Q1565">
        <v>4.3535499999999899E-3</v>
      </c>
      <c r="R1565">
        <v>0</v>
      </c>
      <c r="S1565">
        <v>0</v>
      </c>
      <c r="T1565">
        <v>0</v>
      </c>
      <c r="U1565" t="s">
        <v>409</v>
      </c>
    </row>
    <row r="1566" spans="1:21" x14ac:dyDescent="0.35">
      <c r="A1566" t="s">
        <v>407</v>
      </c>
      <c r="B1566" t="s">
        <v>29</v>
      </c>
      <c r="C1566" t="str">
        <f>INDEX('GCAM Crosswalk'!M$5:M$36,MATCH(B1566,'GCAM Crosswalk'!L$5:L$36,0))</f>
        <v>Europe_Eastern</v>
      </c>
      <c r="D1566" t="s">
        <v>326</v>
      </c>
      <c r="E1566" t="str">
        <f>INDEX('GCAM Crosswalk'!J$5:J$111,MATCH(D1566,'GCAM Crosswalk'!I$5:I$111,0))</f>
        <v>Residential</v>
      </c>
      <c r="F1566" t="s">
        <v>339</v>
      </c>
      <c r="G1566">
        <v>0.27296900000000002</v>
      </c>
      <c r="H1566">
        <v>2.9427600000000002E-2</v>
      </c>
      <c r="I1566">
        <v>3.0809E-2</v>
      </c>
      <c r="J1566">
        <v>1.8878900000000001E-2</v>
      </c>
      <c r="K1566">
        <v>1.91974899999999E-2</v>
      </c>
      <c r="L1566">
        <v>1.8406780000000001E-2</v>
      </c>
      <c r="M1566">
        <v>1.6772670999999999E-2</v>
      </c>
      <c r="N1566">
        <v>1.3397203999999999E-2</v>
      </c>
      <c r="O1566">
        <v>1.0334593E-2</v>
      </c>
      <c r="P1566">
        <v>7.5866279999999998E-3</v>
      </c>
      <c r="Q1566">
        <v>6.5377200000000003E-3</v>
      </c>
      <c r="R1566">
        <v>0</v>
      </c>
      <c r="S1566">
        <v>0</v>
      </c>
      <c r="T1566">
        <v>0</v>
      </c>
      <c r="U1566" t="s">
        <v>409</v>
      </c>
    </row>
    <row r="1567" spans="1:21" x14ac:dyDescent="0.35">
      <c r="A1567" t="s">
        <v>407</v>
      </c>
      <c r="B1567" t="s">
        <v>29</v>
      </c>
      <c r="C1567" t="str">
        <f>INDEX('GCAM Crosswalk'!M$5:M$36,MATCH(B1567,'GCAM Crosswalk'!L$5:L$36,0))</f>
        <v>Europe_Eastern</v>
      </c>
      <c r="D1567" t="s">
        <v>326</v>
      </c>
      <c r="E1567" t="str">
        <f>INDEX('GCAM Crosswalk'!J$5:J$111,MATCH(D1567,'GCAM Crosswalk'!I$5:I$111,0))</f>
        <v>Residential</v>
      </c>
      <c r="F1567" t="s">
        <v>337</v>
      </c>
      <c r="G1567">
        <v>0.15912000000000001</v>
      </c>
      <c r="H1567">
        <v>7.8951199999999999E-2</v>
      </c>
      <c r="I1567">
        <v>5.6497699999999998E-2</v>
      </c>
      <c r="J1567">
        <v>3.5991599999999999E-2</v>
      </c>
      <c r="K1567">
        <v>3.6783389999999999E-2</v>
      </c>
      <c r="L1567">
        <v>3.5792949999999997E-2</v>
      </c>
      <c r="M1567">
        <v>3.4811830000000002E-2</v>
      </c>
      <c r="N1567">
        <v>3.1071060000000001E-2</v>
      </c>
      <c r="O1567">
        <v>2.7108212E-2</v>
      </c>
      <c r="P1567">
        <v>2.3140219E-2</v>
      </c>
      <c r="Q1567">
        <v>2.1153081000000001E-2</v>
      </c>
      <c r="R1567">
        <v>0</v>
      </c>
      <c r="S1567">
        <v>0</v>
      </c>
      <c r="T1567">
        <v>0</v>
      </c>
      <c r="U1567" t="s">
        <v>409</v>
      </c>
    </row>
    <row r="1568" spans="1:21" x14ac:dyDescent="0.35">
      <c r="A1568" t="s">
        <v>407</v>
      </c>
      <c r="B1568" t="s">
        <v>29</v>
      </c>
      <c r="C1568" t="str">
        <f>INDEX('GCAM Crosswalk'!M$5:M$36,MATCH(B1568,'GCAM Crosswalk'!L$5:L$36,0))</f>
        <v>Europe_Eastern</v>
      </c>
      <c r="D1568" t="s">
        <v>326</v>
      </c>
      <c r="E1568" t="str">
        <f>INDEX('GCAM Crosswalk'!J$5:J$111,MATCH(D1568,'GCAM Crosswalk'!I$5:I$111,0))</f>
        <v>Residential</v>
      </c>
      <c r="F1568" t="s">
        <v>225</v>
      </c>
      <c r="G1568">
        <v>8.2962900000000006E-2</v>
      </c>
      <c r="H1568">
        <v>0.117104</v>
      </c>
      <c r="I1568">
        <v>0.15659100000000001</v>
      </c>
      <c r="J1568">
        <v>0.16034200000000001</v>
      </c>
      <c r="K1568">
        <v>0.16359879999999999</v>
      </c>
      <c r="L1568">
        <v>0.1624815</v>
      </c>
      <c r="M1568">
        <v>0.17598949999999999</v>
      </c>
      <c r="N1568">
        <v>0.18873007999999999</v>
      </c>
      <c r="O1568">
        <v>0.19934409</v>
      </c>
      <c r="P1568">
        <v>0.20708995999999999</v>
      </c>
      <c r="Q1568">
        <v>0.21191077</v>
      </c>
      <c r="R1568">
        <v>0</v>
      </c>
      <c r="S1568">
        <v>0</v>
      </c>
      <c r="T1568">
        <v>0</v>
      </c>
      <c r="U1568" t="s">
        <v>409</v>
      </c>
    </row>
    <row r="1569" spans="1:21" x14ac:dyDescent="0.35">
      <c r="A1569" t="s">
        <v>407</v>
      </c>
      <c r="B1569" t="s">
        <v>29</v>
      </c>
      <c r="C1569" t="str">
        <f>INDEX('GCAM Crosswalk'!M$5:M$36,MATCH(B1569,'GCAM Crosswalk'!L$5:L$36,0))</f>
        <v>Europe_Eastern</v>
      </c>
      <c r="D1569" t="s">
        <v>326</v>
      </c>
      <c r="E1569" t="str">
        <f>INDEX('GCAM Crosswalk'!J$5:J$111,MATCH(D1569,'GCAM Crosswalk'!I$5:I$111,0))</f>
        <v>Residential</v>
      </c>
      <c r="F1569" t="s">
        <v>408</v>
      </c>
      <c r="G1569">
        <v>0.25855499999999998</v>
      </c>
      <c r="H1569">
        <v>0.42077900000000001</v>
      </c>
      <c r="I1569">
        <v>0.42107299999999998</v>
      </c>
      <c r="J1569">
        <v>0.28749999999999998</v>
      </c>
      <c r="K1569">
        <v>0.2961318</v>
      </c>
      <c r="L1569">
        <v>0.29396139999999998</v>
      </c>
      <c r="M1569">
        <v>0.30842989999999998</v>
      </c>
      <c r="N1569">
        <v>0.3118763</v>
      </c>
      <c r="O1569">
        <v>0.30942786</v>
      </c>
      <c r="P1569">
        <v>0.30167845999999998</v>
      </c>
      <c r="Q1569">
        <v>0.29395641</v>
      </c>
      <c r="R1569">
        <v>0</v>
      </c>
      <c r="S1569">
        <v>0</v>
      </c>
      <c r="T1569">
        <v>0</v>
      </c>
      <c r="U1569" t="s">
        <v>409</v>
      </c>
    </row>
    <row r="1570" spans="1:21" x14ac:dyDescent="0.35">
      <c r="A1570" t="s">
        <v>407</v>
      </c>
      <c r="B1570" t="s">
        <v>29</v>
      </c>
      <c r="C1570" t="str">
        <f>INDEX('GCAM Crosswalk'!M$5:M$36,MATCH(B1570,'GCAM Crosswalk'!L$5:L$36,0))</f>
        <v>Europe_Eastern</v>
      </c>
      <c r="D1570" t="s">
        <v>326</v>
      </c>
      <c r="E1570" t="str">
        <f>INDEX('GCAM Crosswalk'!J$5:J$111,MATCH(D1570,'GCAM Crosswalk'!I$5:I$111,0))</f>
        <v>Residential</v>
      </c>
      <c r="F1570" t="s">
        <v>410</v>
      </c>
      <c r="G1570">
        <v>0</v>
      </c>
      <c r="H1570">
        <v>0</v>
      </c>
      <c r="I1570">
        <v>0</v>
      </c>
      <c r="J1570">
        <v>0</v>
      </c>
      <c r="K1570">
        <v>0</v>
      </c>
      <c r="L1570" s="3">
        <v>1.17111E-5</v>
      </c>
      <c r="M1570" s="3">
        <v>3.7632099999999999E-4</v>
      </c>
      <c r="N1570" s="3">
        <v>7.3148500000000003E-4</v>
      </c>
      <c r="O1570" s="3">
        <v>9.1504800000000001E-4</v>
      </c>
      <c r="P1570">
        <v>1.1407100000000001E-3</v>
      </c>
      <c r="Q1570">
        <v>1.11096E-3</v>
      </c>
      <c r="R1570">
        <v>0</v>
      </c>
      <c r="S1570">
        <v>0</v>
      </c>
      <c r="T1570">
        <v>0</v>
      </c>
      <c r="U1570" t="s">
        <v>409</v>
      </c>
    </row>
    <row r="1571" spans="1:21" x14ac:dyDescent="0.35">
      <c r="A1571" t="s">
        <v>407</v>
      </c>
      <c r="B1571" t="s">
        <v>29</v>
      </c>
      <c r="C1571" t="str">
        <f>INDEX('GCAM Crosswalk'!M$5:M$36,MATCH(B1571,'GCAM Crosswalk'!L$5:L$36,0))</f>
        <v>Europe_Eastern</v>
      </c>
      <c r="D1571" t="s">
        <v>326</v>
      </c>
      <c r="E1571" t="str">
        <f>INDEX('GCAM Crosswalk'!J$5:J$111,MATCH(D1571,'GCAM Crosswalk'!I$5:I$111,0))</f>
        <v>Residential</v>
      </c>
      <c r="F1571" t="s">
        <v>411</v>
      </c>
      <c r="G1571">
        <v>0.14952399999999999</v>
      </c>
      <c r="H1571">
        <v>3.66275E-2</v>
      </c>
      <c r="I1571">
        <v>1.1218499999999999E-2</v>
      </c>
      <c r="J1571">
        <v>6.7394999999999998E-3</v>
      </c>
      <c r="K1571">
        <v>7.0956470000000001E-3</v>
      </c>
      <c r="L1571">
        <v>7.0030869999999999E-3</v>
      </c>
      <c r="M1571">
        <v>6.7663660000000002E-3</v>
      </c>
      <c r="N1571">
        <v>5.8340609999999998E-3</v>
      </c>
      <c r="O1571">
        <v>4.8340869999999999E-3</v>
      </c>
      <c r="P1571">
        <v>3.8511209999999999E-3</v>
      </c>
      <c r="Q1571">
        <v>3.356777E-3</v>
      </c>
      <c r="R1571">
        <v>0</v>
      </c>
      <c r="S1571">
        <v>0</v>
      </c>
      <c r="T1571">
        <v>0</v>
      </c>
      <c r="U1571" t="s">
        <v>409</v>
      </c>
    </row>
    <row r="1572" spans="1:21" x14ac:dyDescent="0.35">
      <c r="A1572" t="s">
        <v>407</v>
      </c>
      <c r="B1572" t="s">
        <v>29</v>
      </c>
      <c r="C1572" t="str">
        <f>INDEX('GCAM Crosswalk'!M$5:M$36,MATCH(B1572,'GCAM Crosswalk'!L$5:L$36,0))</f>
        <v>Europe_Eastern</v>
      </c>
      <c r="D1572" t="s">
        <v>251</v>
      </c>
      <c r="E1572" t="str">
        <f>INDEX('GCAM Crosswalk'!J$5:J$111,MATCH(D1572,'GCAM Crosswalk'!I$5:I$111,0))</f>
        <v>International Aviation</v>
      </c>
      <c r="F1572" t="s">
        <v>225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3">
        <v>1.5225799999999999E-9</v>
      </c>
      <c r="O1572" s="3">
        <v>1.3672900000000001E-8</v>
      </c>
      <c r="P1572" s="3">
        <v>1.12956E-7</v>
      </c>
      <c r="Q1572" s="3">
        <v>8.5119099999999996E-7</v>
      </c>
      <c r="R1572">
        <v>0</v>
      </c>
      <c r="S1572">
        <v>0</v>
      </c>
      <c r="T1572">
        <v>0</v>
      </c>
      <c r="U1572" t="s">
        <v>409</v>
      </c>
    </row>
    <row r="1573" spans="1:21" x14ac:dyDescent="0.35">
      <c r="A1573" t="s">
        <v>407</v>
      </c>
      <c r="B1573" t="s">
        <v>29</v>
      </c>
      <c r="C1573" t="str">
        <f>INDEX('GCAM Crosswalk'!M$5:M$36,MATCH(B1573,'GCAM Crosswalk'!L$5:L$36,0))</f>
        <v>Europe_Eastern</v>
      </c>
      <c r="D1573" t="s">
        <v>251</v>
      </c>
      <c r="E1573" t="str">
        <f>INDEX('GCAM Crosswalk'!J$5:J$111,MATCH(D1573,'GCAM Crosswalk'!I$5:I$111,0))</f>
        <v>International Aviation</v>
      </c>
      <c r="F1573" t="s">
        <v>410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3">
        <v>2.2820700000000002E-9</v>
      </c>
      <c r="O1573" s="3">
        <v>4.7846200000000001E-8</v>
      </c>
      <c r="P1573" s="3">
        <v>7.3432099999999995E-7</v>
      </c>
      <c r="Q1573" s="3">
        <v>8.2463799999999998E-6</v>
      </c>
      <c r="R1573">
        <v>0</v>
      </c>
      <c r="S1573">
        <v>0</v>
      </c>
      <c r="T1573">
        <v>0</v>
      </c>
      <c r="U1573" t="s">
        <v>409</v>
      </c>
    </row>
    <row r="1574" spans="1:21" x14ac:dyDescent="0.35">
      <c r="A1574" t="s">
        <v>407</v>
      </c>
      <c r="B1574" t="s">
        <v>29</v>
      </c>
      <c r="C1574" t="str">
        <f>INDEX('GCAM Crosswalk'!M$5:M$36,MATCH(B1574,'GCAM Crosswalk'!L$5:L$36,0))</f>
        <v>Europe_Eastern</v>
      </c>
      <c r="D1574" t="s">
        <v>251</v>
      </c>
      <c r="E1574" t="str">
        <f>INDEX('GCAM Crosswalk'!J$5:J$111,MATCH(D1574,'GCAM Crosswalk'!I$5:I$111,0))</f>
        <v>International Aviation</v>
      </c>
      <c r="F1574" t="s">
        <v>411</v>
      </c>
      <c r="G1574">
        <v>3.0821000000000001E-2</v>
      </c>
      <c r="H1574">
        <v>5.9853299999999996E-3</v>
      </c>
      <c r="I1574">
        <v>4.2402000000000004E-3</v>
      </c>
      <c r="J1574">
        <v>4.1104100000000001E-3</v>
      </c>
      <c r="K1574">
        <v>4.8211199999999999E-3</v>
      </c>
      <c r="L1574">
        <v>5.1713200000000001E-3</v>
      </c>
      <c r="M1574">
        <v>6.1413099999999997E-3</v>
      </c>
      <c r="N1574">
        <v>7.1672699999999999E-3</v>
      </c>
      <c r="O1574">
        <v>8.5379900000000005E-3</v>
      </c>
      <c r="P1574">
        <v>9.7785800000000003E-3</v>
      </c>
      <c r="Q1574">
        <v>1.08439E-2</v>
      </c>
      <c r="R1574">
        <v>0</v>
      </c>
      <c r="S1574">
        <v>0</v>
      </c>
      <c r="T1574">
        <v>0</v>
      </c>
      <c r="U1574" t="s">
        <v>409</v>
      </c>
    </row>
    <row r="1575" spans="1:21" x14ac:dyDescent="0.35">
      <c r="A1575" t="s">
        <v>407</v>
      </c>
      <c r="B1575" t="s">
        <v>29</v>
      </c>
      <c r="C1575" t="str">
        <f>INDEX('GCAM Crosswalk'!M$5:M$36,MATCH(B1575,'GCAM Crosswalk'!L$5:L$36,0))</f>
        <v>Europe_Eastern</v>
      </c>
      <c r="D1575" t="s">
        <v>254</v>
      </c>
      <c r="E1575" t="str">
        <f>INDEX('GCAM Crosswalk'!J$5:J$111,MATCH(D1575,'GCAM Crosswalk'!I$5:I$111,0))</f>
        <v>Transportation</v>
      </c>
      <c r="F1575" t="s">
        <v>339</v>
      </c>
      <c r="G1575">
        <v>3.3904400000000002E-3</v>
      </c>
      <c r="H1575">
        <v>2.5114E-3</v>
      </c>
      <c r="I1575">
        <v>1.54868E-3</v>
      </c>
      <c r="J1575" s="3">
        <v>4.60464E-4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409</v>
      </c>
    </row>
    <row r="1576" spans="1:21" x14ac:dyDescent="0.35">
      <c r="A1576" t="s">
        <v>407</v>
      </c>
      <c r="B1576" t="s">
        <v>29</v>
      </c>
      <c r="C1576" t="str">
        <f>INDEX('GCAM Crosswalk'!M$5:M$36,MATCH(B1576,'GCAM Crosswalk'!L$5:L$36,0))</f>
        <v>Europe_Eastern</v>
      </c>
      <c r="D1576" t="s">
        <v>254</v>
      </c>
      <c r="E1576" t="str">
        <f>INDEX('GCAM Crosswalk'!J$5:J$111,MATCH(D1576,'GCAM Crosswalk'!I$5:I$111,0))</f>
        <v>Transportation</v>
      </c>
      <c r="F1576" t="s">
        <v>225</v>
      </c>
      <c r="G1576">
        <v>3.6824599999999999E-2</v>
      </c>
      <c r="H1576">
        <v>2.1182800000000002E-2</v>
      </c>
      <c r="I1576">
        <v>1.90601E-2</v>
      </c>
      <c r="J1576">
        <v>1.60217E-2</v>
      </c>
      <c r="K1576">
        <v>1.6613800000000001E-2</v>
      </c>
      <c r="L1576">
        <v>1.8160697E-2</v>
      </c>
      <c r="M1576">
        <v>2.005415E-2</v>
      </c>
      <c r="N1576">
        <v>1.9747678130000001E-2</v>
      </c>
      <c r="O1576">
        <v>2.066795532E-2</v>
      </c>
      <c r="P1576">
        <v>2.2985360900000001E-2</v>
      </c>
      <c r="Q1576">
        <v>2.56212410999999E-2</v>
      </c>
      <c r="R1576">
        <v>0</v>
      </c>
      <c r="S1576">
        <v>0</v>
      </c>
      <c r="T1576">
        <v>0</v>
      </c>
      <c r="U1576" t="s">
        <v>409</v>
      </c>
    </row>
    <row r="1577" spans="1:21" x14ac:dyDescent="0.35">
      <c r="A1577" t="s">
        <v>407</v>
      </c>
      <c r="B1577" t="s">
        <v>29</v>
      </c>
      <c r="C1577" t="str">
        <f>INDEX('GCAM Crosswalk'!M$5:M$36,MATCH(B1577,'GCAM Crosswalk'!L$5:L$36,0))</f>
        <v>Europe_Eastern</v>
      </c>
      <c r="D1577" t="s">
        <v>254</v>
      </c>
      <c r="E1577" t="str">
        <f>INDEX('GCAM Crosswalk'!J$5:J$111,MATCH(D1577,'GCAM Crosswalk'!I$5:I$111,0))</f>
        <v>Transportation</v>
      </c>
      <c r="F1577" t="s">
        <v>410</v>
      </c>
      <c r="G1577">
        <v>0</v>
      </c>
      <c r="H1577">
        <v>0</v>
      </c>
      <c r="I1577">
        <v>0</v>
      </c>
      <c r="J1577">
        <v>0</v>
      </c>
      <c r="K1577">
        <v>0</v>
      </c>
      <c r="L1577" s="3">
        <v>6.3761799999999995E-4</v>
      </c>
      <c r="M1577">
        <v>3.0508100000000002E-3</v>
      </c>
      <c r="N1577">
        <v>7.5409259999999999E-3</v>
      </c>
      <c r="O1577">
        <v>1.1069227100000001E-2</v>
      </c>
      <c r="P1577">
        <v>1.35197596E-2</v>
      </c>
      <c r="Q1577">
        <v>1.5583783299999999E-2</v>
      </c>
      <c r="R1577">
        <v>0</v>
      </c>
      <c r="S1577">
        <v>0</v>
      </c>
      <c r="T1577">
        <v>0</v>
      </c>
      <c r="U1577" t="s">
        <v>409</v>
      </c>
    </row>
    <row r="1578" spans="1:21" x14ac:dyDescent="0.35">
      <c r="A1578" t="s">
        <v>407</v>
      </c>
      <c r="B1578" t="s">
        <v>29</v>
      </c>
      <c r="C1578" t="str">
        <f>INDEX('GCAM Crosswalk'!M$5:M$36,MATCH(B1578,'GCAM Crosswalk'!L$5:L$36,0))</f>
        <v>Europe_Eastern</v>
      </c>
      <c r="D1578" t="s">
        <v>254</v>
      </c>
      <c r="E1578" t="str">
        <f>INDEX('GCAM Crosswalk'!J$5:J$111,MATCH(D1578,'GCAM Crosswalk'!I$5:I$111,0))</f>
        <v>Transportation</v>
      </c>
      <c r="F1578" t="s">
        <v>411</v>
      </c>
      <c r="G1578">
        <v>3.9596300000000001E-2</v>
      </c>
      <c r="H1578">
        <v>2.2899650000000001E-2</v>
      </c>
      <c r="I1578">
        <v>2.4436639999999999E-2</v>
      </c>
      <c r="J1578">
        <v>1.93982399999999E-2</v>
      </c>
      <c r="K1578">
        <v>2.3011401000000001E-2</v>
      </c>
      <c r="L1578">
        <v>2.5793599E-2</v>
      </c>
      <c r="M1578">
        <v>3.0582769999999999E-2</v>
      </c>
      <c r="N1578">
        <v>3.6134020000000003E-2</v>
      </c>
      <c r="O1578">
        <v>4.1902750000000002E-2</v>
      </c>
      <c r="P1578">
        <v>4.8000840000000003E-2</v>
      </c>
      <c r="Q1578">
        <v>5.4133189999999998E-2</v>
      </c>
      <c r="R1578">
        <v>0</v>
      </c>
      <c r="S1578">
        <v>0</v>
      </c>
      <c r="T1578">
        <v>0</v>
      </c>
      <c r="U1578" t="s">
        <v>409</v>
      </c>
    </row>
    <row r="1579" spans="1:21" x14ac:dyDescent="0.35">
      <c r="A1579" t="s">
        <v>407</v>
      </c>
      <c r="B1579" t="s">
        <v>29</v>
      </c>
      <c r="C1579" t="str">
        <f>INDEX('GCAM Crosswalk'!M$5:M$36,MATCH(B1579,'GCAM Crosswalk'!L$5:L$36,0))</f>
        <v>Europe_Eastern</v>
      </c>
      <c r="D1579" t="s">
        <v>257</v>
      </c>
      <c r="E1579" t="str">
        <f>INDEX('GCAM Crosswalk'!J$5:J$111,MATCH(D1579,'GCAM Crosswalk'!I$5:I$111,0))</f>
        <v>Transportation</v>
      </c>
      <c r="F1579" t="s">
        <v>225</v>
      </c>
      <c r="G1579">
        <v>0</v>
      </c>
      <c r="H1579">
        <v>0</v>
      </c>
      <c r="I1579">
        <v>0</v>
      </c>
      <c r="J1579">
        <v>0</v>
      </c>
      <c r="K1579" s="3">
        <v>1.9447721999999999E-4</v>
      </c>
      <c r="L1579" s="3">
        <v>6.7774570784000004E-4</v>
      </c>
      <c r="M1579">
        <v>2.8083807957920001E-3</v>
      </c>
      <c r="N1579">
        <v>8.2989563883589992E-3</v>
      </c>
      <c r="O1579">
        <v>1.550508621115E-2</v>
      </c>
      <c r="P1579">
        <v>2.1923231095949999E-2</v>
      </c>
      <c r="Q1579">
        <v>2.69506617577999E-2</v>
      </c>
      <c r="R1579">
        <v>0</v>
      </c>
      <c r="S1579">
        <v>0</v>
      </c>
      <c r="T1579">
        <v>0</v>
      </c>
      <c r="U1579" t="s">
        <v>409</v>
      </c>
    </row>
    <row r="1580" spans="1:21" x14ac:dyDescent="0.35">
      <c r="A1580" t="s">
        <v>407</v>
      </c>
      <c r="B1580" t="s">
        <v>29</v>
      </c>
      <c r="C1580" t="str">
        <f>INDEX('GCAM Crosswalk'!M$5:M$36,MATCH(B1580,'GCAM Crosswalk'!L$5:L$36,0))</f>
        <v>Europe_Eastern</v>
      </c>
      <c r="D1580" t="s">
        <v>257</v>
      </c>
      <c r="E1580" t="str">
        <f>INDEX('GCAM Crosswalk'!J$5:J$111,MATCH(D1580,'GCAM Crosswalk'!I$5:I$111,0))</f>
        <v>Transportation</v>
      </c>
      <c r="F1580" t="s">
        <v>410</v>
      </c>
      <c r="G1580">
        <v>0</v>
      </c>
      <c r="H1580">
        <v>0</v>
      </c>
      <c r="I1580">
        <v>0</v>
      </c>
      <c r="J1580">
        <v>0</v>
      </c>
      <c r="K1580">
        <v>0</v>
      </c>
      <c r="L1580" s="3">
        <v>8.4202001999999997E-5</v>
      </c>
      <c r="M1580" s="3">
        <v>9.9198114188000001E-4</v>
      </c>
      <c r="N1580">
        <v>3.8387173289999902E-3</v>
      </c>
      <c r="O1580">
        <v>8.1481467393499894E-3</v>
      </c>
      <c r="P1580">
        <v>1.2481863894499901E-2</v>
      </c>
      <c r="Q1580">
        <v>1.6180645340999899E-2</v>
      </c>
      <c r="R1580">
        <v>0</v>
      </c>
      <c r="S1580">
        <v>0</v>
      </c>
      <c r="T1580">
        <v>0</v>
      </c>
      <c r="U1580" t="s">
        <v>409</v>
      </c>
    </row>
    <row r="1581" spans="1:21" x14ac:dyDescent="0.35">
      <c r="A1581" t="s">
        <v>407</v>
      </c>
      <c r="B1581" t="s">
        <v>29</v>
      </c>
      <c r="C1581" t="str">
        <f>INDEX('GCAM Crosswalk'!M$5:M$36,MATCH(B1581,'GCAM Crosswalk'!L$5:L$36,0))</f>
        <v>Europe_Eastern</v>
      </c>
      <c r="D1581" t="s">
        <v>257</v>
      </c>
      <c r="E1581" t="str">
        <f>INDEX('GCAM Crosswalk'!J$5:J$111,MATCH(D1581,'GCAM Crosswalk'!I$5:I$111,0))</f>
        <v>Transportation</v>
      </c>
      <c r="F1581" t="s">
        <v>411</v>
      </c>
      <c r="G1581">
        <v>0.22759969999999999</v>
      </c>
      <c r="H1581">
        <v>0.10336529999999999</v>
      </c>
      <c r="I1581">
        <v>0.12520890000000001</v>
      </c>
      <c r="J1581">
        <v>0.10295360000000001</v>
      </c>
      <c r="K1581">
        <v>0.13172968202999999</v>
      </c>
      <c r="L1581">
        <v>0.15234211007000001</v>
      </c>
      <c r="M1581">
        <v>0.17961397641999999</v>
      </c>
      <c r="N1581">
        <v>0.20184548274199901</v>
      </c>
      <c r="O1581">
        <v>0.21912414097999999</v>
      </c>
      <c r="P1581">
        <v>0.23251826918999999</v>
      </c>
      <c r="Q1581">
        <v>0.24322957809999901</v>
      </c>
      <c r="R1581">
        <v>0</v>
      </c>
      <c r="S1581">
        <v>0</v>
      </c>
      <c r="T1581">
        <v>0</v>
      </c>
      <c r="U1581" t="s">
        <v>409</v>
      </c>
    </row>
    <row r="1582" spans="1:21" x14ac:dyDescent="0.35">
      <c r="A1582" t="s">
        <v>407</v>
      </c>
      <c r="B1582" t="s">
        <v>29</v>
      </c>
      <c r="C1582" t="str">
        <f>INDEX('GCAM Crosswalk'!M$5:M$36,MATCH(B1582,'GCAM Crosswalk'!L$5:L$36,0))</f>
        <v>Europe_Eastern</v>
      </c>
      <c r="D1582" t="s">
        <v>259</v>
      </c>
      <c r="E1582" t="str">
        <f>INDEX('GCAM Crosswalk'!J$5:J$111,MATCH(D1582,'GCAM Crosswalk'!I$5:I$111,0))</f>
        <v>Transportation</v>
      </c>
      <c r="F1582" t="s">
        <v>225</v>
      </c>
      <c r="G1582">
        <v>2.4551400000000001E-2</v>
      </c>
      <c r="H1582">
        <v>1.41228E-2</v>
      </c>
      <c r="I1582">
        <v>1.2707599999999999E-2</v>
      </c>
      <c r="J1582">
        <v>1.06818E-2</v>
      </c>
      <c r="K1582">
        <v>1.18438753999999E-2</v>
      </c>
      <c r="L1582">
        <v>1.33802205E-2</v>
      </c>
      <c r="M1582">
        <v>1.6306178799999901E-2</v>
      </c>
      <c r="N1582">
        <v>1.9133779E-2</v>
      </c>
      <c r="O1582">
        <v>2.1530675999999999E-2</v>
      </c>
      <c r="P1582">
        <v>2.3428231000000001E-2</v>
      </c>
      <c r="Q1582">
        <v>2.5065852E-2</v>
      </c>
      <c r="R1582">
        <v>0</v>
      </c>
      <c r="S1582">
        <v>0</v>
      </c>
      <c r="T1582">
        <v>0</v>
      </c>
      <c r="U1582" t="s">
        <v>409</v>
      </c>
    </row>
    <row r="1583" spans="1:21" x14ac:dyDescent="0.35">
      <c r="A1583" t="s">
        <v>407</v>
      </c>
      <c r="B1583" t="s">
        <v>29</v>
      </c>
      <c r="C1583" t="str">
        <f>INDEX('GCAM Crosswalk'!M$5:M$36,MATCH(B1583,'GCAM Crosswalk'!L$5:L$36,0))</f>
        <v>Europe_Eastern</v>
      </c>
      <c r="D1583" t="s">
        <v>259</v>
      </c>
      <c r="E1583" t="str">
        <f>INDEX('GCAM Crosswalk'!J$5:J$111,MATCH(D1583,'GCAM Crosswalk'!I$5:I$111,0))</f>
        <v>Transportation</v>
      </c>
      <c r="F1583" t="s">
        <v>410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3">
        <v>1.7857399999999999E-5</v>
      </c>
      <c r="O1583" s="3">
        <v>6.5989599999999996E-5</v>
      </c>
      <c r="P1583" s="3">
        <v>2.2255899999999999E-4</v>
      </c>
      <c r="Q1583" s="3">
        <v>6.5178999999999996E-4</v>
      </c>
      <c r="R1583">
        <v>0</v>
      </c>
      <c r="S1583">
        <v>0</v>
      </c>
      <c r="T1583">
        <v>0</v>
      </c>
      <c r="U1583" t="s">
        <v>409</v>
      </c>
    </row>
    <row r="1584" spans="1:21" x14ac:dyDescent="0.35">
      <c r="A1584" t="s">
        <v>407</v>
      </c>
      <c r="B1584" t="s">
        <v>29</v>
      </c>
      <c r="C1584" t="str">
        <f>INDEX('GCAM Crosswalk'!M$5:M$36,MATCH(B1584,'GCAM Crosswalk'!L$5:L$36,0))</f>
        <v>Europe_Eastern</v>
      </c>
      <c r="D1584" t="s">
        <v>259</v>
      </c>
      <c r="E1584" t="str">
        <f>INDEX('GCAM Crosswalk'!J$5:J$111,MATCH(D1584,'GCAM Crosswalk'!I$5:I$111,0))</f>
        <v>Transportation</v>
      </c>
      <c r="F1584" t="s">
        <v>411</v>
      </c>
      <c r="G1584">
        <v>7.1383299999999997E-2</v>
      </c>
      <c r="H1584">
        <v>1.7177829999999901E-2</v>
      </c>
      <c r="I1584">
        <v>1.508195E-2</v>
      </c>
      <c r="J1584">
        <v>1.35880799999999E-2</v>
      </c>
      <c r="K1584">
        <v>1.6897269999999999E-2</v>
      </c>
      <c r="L1584">
        <v>2.0241990000000001E-2</v>
      </c>
      <c r="M1584">
        <v>2.5867930000000001E-2</v>
      </c>
      <c r="N1584">
        <v>3.1305300000000001E-2</v>
      </c>
      <c r="O1584">
        <v>3.7613000000000001E-2</v>
      </c>
      <c r="P1584">
        <v>4.2911400000000002E-2</v>
      </c>
      <c r="Q1584">
        <v>4.64976E-2</v>
      </c>
      <c r="R1584">
        <v>0</v>
      </c>
      <c r="S1584">
        <v>0</v>
      </c>
      <c r="T1584">
        <v>0</v>
      </c>
      <c r="U1584" t="s">
        <v>409</v>
      </c>
    </row>
    <row r="1585" spans="1:21" x14ac:dyDescent="0.35">
      <c r="A1585" t="s">
        <v>407</v>
      </c>
      <c r="B1585" t="s">
        <v>29</v>
      </c>
      <c r="C1585" t="str">
        <f>INDEX('GCAM Crosswalk'!M$5:M$36,MATCH(B1585,'GCAM Crosswalk'!L$5:L$36,0))</f>
        <v>Europe_Eastern</v>
      </c>
      <c r="D1585" t="s">
        <v>261</v>
      </c>
      <c r="E1585" t="str">
        <f>INDEX('GCAM Crosswalk'!J$5:J$111,MATCH(D1585,'GCAM Crosswalk'!I$5:I$111,0))</f>
        <v>Transportation</v>
      </c>
      <c r="F1585" t="s">
        <v>225</v>
      </c>
      <c r="G1585">
        <v>0</v>
      </c>
      <c r="H1585">
        <v>0</v>
      </c>
      <c r="I1585">
        <v>0</v>
      </c>
      <c r="J1585">
        <v>0</v>
      </c>
      <c r="K1585">
        <v>3.3022899999999998E-3</v>
      </c>
      <c r="L1585">
        <v>6.0270100000000002E-3</v>
      </c>
      <c r="M1585">
        <v>8.6497599999999994E-3</v>
      </c>
      <c r="N1585">
        <v>9.7431800000000006E-3</v>
      </c>
      <c r="O1585">
        <v>1.0546700000000001E-2</v>
      </c>
      <c r="P1585">
        <v>1.105098E-2</v>
      </c>
      <c r="Q1585">
        <v>1.125284E-2</v>
      </c>
      <c r="R1585">
        <v>0</v>
      </c>
      <c r="S1585">
        <v>0</v>
      </c>
      <c r="T1585">
        <v>0</v>
      </c>
      <c r="U1585" t="s">
        <v>409</v>
      </c>
    </row>
    <row r="1586" spans="1:21" x14ac:dyDescent="0.35">
      <c r="A1586" t="s">
        <v>407</v>
      </c>
      <c r="B1586" t="s">
        <v>29</v>
      </c>
      <c r="C1586" t="str">
        <f>INDEX('GCAM Crosswalk'!M$5:M$36,MATCH(B1586,'GCAM Crosswalk'!L$5:L$36,0))</f>
        <v>Europe_Eastern</v>
      </c>
      <c r="D1586" t="s">
        <v>261</v>
      </c>
      <c r="E1586" t="str">
        <f>INDEX('GCAM Crosswalk'!J$5:J$111,MATCH(D1586,'GCAM Crosswalk'!I$5:I$111,0))</f>
        <v>Transportation</v>
      </c>
      <c r="F1586" t="s">
        <v>408</v>
      </c>
      <c r="G1586">
        <v>2.5837999999999998E-3</v>
      </c>
      <c r="H1586">
        <v>4.1899399999999996E-3</v>
      </c>
      <c r="I1586">
        <v>2.3044200000000002E-3</v>
      </c>
      <c r="J1586">
        <v>1.5712499999999999E-3</v>
      </c>
      <c r="K1586">
        <v>1.6960339999999999E-3</v>
      </c>
      <c r="L1586">
        <v>1.8904659999999999E-3</v>
      </c>
      <c r="M1586">
        <v>1.6601610000000001E-3</v>
      </c>
      <c r="N1586">
        <v>1.793263E-3</v>
      </c>
      <c r="O1586">
        <v>1.942893E-3</v>
      </c>
      <c r="P1586">
        <v>2.0339249999999998E-3</v>
      </c>
      <c r="Q1586">
        <v>2.0702300000000002E-3</v>
      </c>
      <c r="R1586">
        <v>0</v>
      </c>
      <c r="S1586">
        <v>0</v>
      </c>
      <c r="T1586">
        <v>0</v>
      </c>
      <c r="U1586" t="s">
        <v>409</v>
      </c>
    </row>
    <row r="1587" spans="1:21" x14ac:dyDescent="0.35">
      <c r="A1587" t="s">
        <v>407</v>
      </c>
      <c r="B1587" t="s">
        <v>29</v>
      </c>
      <c r="C1587" t="str">
        <f>INDEX('GCAM Crosswalk'!M$5:M$36,MATCH(B1587,'GCAM Crosswalk'!L$5:L$36,0))</f>
        <v>Europe_Eastern</v>
      </c>
      <c r="D1587" t="s">
        <v>261</v>
      </c>
      <c r="E1587" t="str">
        <f>INDEX('GCAM Crosswalk'!J$5:J$111,MATCH(D1587,'GCAM Crosswalk'!I$5:I$111,0))</f>
        <v>Transportation</v>
      </c>
      <c r="F1587" t="s">
        <v>410</v>
      </c>
      <c r="G1587">
        <v>0</v>
      </c>
      <c r="H1587">
        <v>0</v>
      </c>
      <c r="I1587">
        <v>0</v>
      </c>
      <c r="J1587">
        <v>0</v>
      </c>
      <c r="K1587">
        <v>0</v>
      </c>
      <c r="L1587" s="3">
        <v>1.28941E-6</v>
      </c>
      <c r="M1587" s="3">
        <v>7.4561280000000004E-6</v>
      </c>
      <c r="N1587" s="3">
        <v>2.6256649999999999E-5</v>
      </c>
      <c r="O1587" s="3">
        <v>5.3231459999999997E-5</v>
      </c>
      <c r="P1587" s="3">
        <v>7.4425570000000006E-5</v>
      </c>
      <c r="Q1587" s="3">
        <v>8.4116900000000001E-5</v>
      </c>
      <c r="R1587">
        <v>0</v>
      </c>
      <c r="S1587">
        <v>0</v>
      </c>
      <c r="T1587">
        <v>0</v>
      </c>
      <c r="U1587" t="s">
        <v>409</v>
      </c>
    </row>
    <row r="1588" spans="1:21" x14ac:dyDescent="0.35">
      <c r="A1588" t="s">
        <v>407</v>
      </c>
      <c r="B1588" t="s">
        <v>29</v>
      </c>
      <c r="C1588" t="str">
        <f>INDEX('GCAM Crosswalk'!M$5:M$36,MATCH(B1588,'GCAM Crosswalk'!L$5:L$36,0))</f>
        <v>Europe_Eastern</v>
      </c>
      <c r="D1588" t="s">
        <v>261</v>
      </c>
      <c r="E1588" t="str">
        <f>INDEX('GCAM Crosswalk'!J$5:J$111,MATCH(D1588,'GCAM Crosswalk'!I$5:I$111,0))</f>
        <v>Transportation</v>
      </c>
      <c r="F1588" t="s">
        <v>411</v>
      </c>
      <c r="G1588">
        <v>8.8111099999999998E-2</v>
      </c>
      <c r="H1588">
        <v>4.0016200000000002E-2</v>
      </c>
      <c r="I1588">
        <v>4.8472599999999998E-2</v>
      </c>
      <c r="J1588">
        <v>3.9856799999999998E-2</v>
      </c>
      <c r="K1588">
        <v>4.4478576200000002E-2</v>
      </c>
      <c r="L1588">
        <v>5.0111349799999899E-2</v>
      </c>
      <c r="M1588">
        <v>4.6098732099999998E-2</v>
      </c>
      <c r="N1588">
        <v>5.0037377399999999E-2</v>
      </c>
      <c r="O1588">
        <v>5.5071235999999898E-2</v>
      </c>
      <c r="P1588">
        <v>5.8629017999999998E-2</v>
      </c>
      <c r="Q1588">
        <v>6.0687759000000001E-2</v>
      </c>
      <c r="R1588">
        <v>0</v>
      </c>
      <c r="S1588">
        <v>0</v>
      </c>
      <c r="T1588">
        <v>0</v>
      </c>
      <c r="U1588" t="s">
        <v>409</v>
      </c>
    </row>
    <row r="1589" spans="1:21" x14ac:dyDescent="0.35">
      <c r="A1589" t="s">
        <v>407</v>
      </c>
      <c r="B1589" t="s">
        <v>29</v>
      </c>
      <c r="C1589" t="str">
        <f>INDEX('GCAM Crosswalk'!M$5:M$36,MATCH(B1589,'GCAM Crosswalk'!L$5:L$36,0))</f>
        <v>Europe_Eastern</v>
      </c>
      <c r="D1589" t="s">
        <v>327</v>
      </c>
      <c r="E1589" t="str">
        <f>INDEX('GCAM Crosswalk'!J$5:J$111,MATCH(D1589,'GCAM Crosswalk'!I$5:I$111,0))</f>
        <v>Transportation</v>
      </c>
      <c r="F1589" t="s">
        <v>225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6.5692800000000003E-3</v>
      </c>
      <c r="M1589">
        <v>1.19848E-2</v>
      </c>
      <c r="N1589">
        <v>1.41981E-2</v>
      </c>
      <c r="O1589">
        <v>1.5014599999999999E-2</v>
      </c>
      <c r="P1589">
        <v>1.51451E-2</v>
      </c>
      <c r="Q1589">
        <v>1.48535E-2</v>
      </c>
      <c r="R1589">
        <v>0</v>
      </c>
      <c r="S1589">
        <v>0</v>
      </c>
      <c r="T1589">
        <v>0</v>
      </c>
      <c r="U1589" t="s">
        <v>409</v>
      </c>
    </row>
    <row r="1590" spans="1:21" x14ac:dyDescent="0.35">
      <c r="A1590" t="s">
        <v>407</v>
      </c>
      <c r="B1590" t="s">
        <v>29</v>
      </c>
      <c r="C1590" t="str">
        <f>INDEX('GCAM Crosswalk'!M$5:M$36,MATCH(B1590,'GCAM Crosswalk'!L$5:L$36,0))</f>
        <v>Europe_Eastern</v>
      </c>
      <c r="D1590" t="s">
        <v>327</v>
      </c>
      <c r="E1590" t="str">
        <f>INDEX('GCAM Crosswalk'!J$5:J$111,MATCH(D1590,'GCAM Crosswalk'!I$5:I$111,0))</f>
        <v>Transportation</v>
      </c>
      <c r="F1590" t="s">
        <v>411</v>
      </c>
      <c r="G1590">
        <v>3.6844200000000001E-2</v>
      </c>
      <c r="H1590">
        <v>1.6733000000000001E-2</v>
      </c>
      <c r="I1590">
        <v>2.0268999999999999E-2</v>
      </c>
      <c r="J1590">
        <v>1.6666400000000001E-2</v>
      </c>
      <c r="K1590">
        <v>1.50543E-2</v>
      </c>
      <c r="L1590">
        <v>8.8525099999999992E-3</v>
      </c>
      <c r="M1590">
        <v>5.6478099999999996E-3</v>
      </c>
      <c r="N1590">
        <v>4.0138400000000003E-3</v>
      </c>
      <c r="O1590">
        <v>2.8981599999999999E-3</v>
      </c>
      <c r="P1590">
        <v>2.10093E-3</v>
      </c>
      <c r="Q1590">
        <v>1.5302099999999999E-3</v>
      </c>
      <c r="R1590">
        <v>0</v>
      </c>
      <c r="S1590">
        <v>0</v>
      </c>
      <c r="T1590">
        <v>0</v>
      </c>
      <c r="U1590" t="s">
        <v>409</v>
      </c>
    </row>
    <row r="1591" spans="1:21" x14ac:dyDescent="0.35">
      <c r="A1591" t="s">
        <v>407</v>
      </c>
      <c r="B1591" t="s">
        <v>29</v>
      </c>
      <c r="C1591" t="str">
        <f>INDEX('GCAM Crosswalk'!M$5:M$36,MATCH(B1591,'GCAM Crosswalk'!L$5:L$36,0))</f>
        <v>Europe_Eastern</v>
      </c>
      <c r="D1591" t="s">
        <v>265</v>
      </c>
      <c r="E1591" t="str">
        <f>INDEX('GCAM Crosswalk'!J$5:J$111,MATCH(D1591,'GCAM Crosswalk'!I$5:I$111,0))</f>
        <v>Transportation</v>
      </c>
      <c r="F1591" t="s">
        <v>225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4.2579000000000002E-3</v>
      </c>
      <c r="M1591">
        <v>3.294031E-2</v>
      </c>
      <c r="N1591">
        <v>6.6457695999999997E-2</v>
      </c>
      <c r="O1591">
        <v>9.5635541999999907E-2</v>
      </c>
      <c r="P1591">
        <v>0.116255504</v>
      </c>
      <c r="Q1591">
        <v>0.13194921000000001</v>
      </c>
      <c r="R1591">
        <v>0</v>
      </c>
      <c r="S1591">
        <v>0</v>
      </c>
      <c r="T1591">
        <v>0</v>
      </c>
      <c r="U1591" t="s">
        <v>409</v>
      </c>
    </row>
    <row r="1592" spans="1:21" x14ac:dyDescent="0.35">
      <c r="A1592" t="s">
        <v>407</v>
      </c>
      <c r="B1592" t="s">
        <v>29</v>
      </c>
      <c r="C1592" t="str">
        <f>INDEX('GCAM Crosswalk'!M$5:M$36,MATCH(B1592,'GCAM Crosswalk'!L$5:L$36,0))</f>
        <v>Europe_Eastern</v>
      </c>
      <c r="D1592" t="s">
        <v>265</v>
      </c>
      <c r="E1592" t="str">
        <f>INDEX('GCAM Crosswalk'!J$5:J$111,MATCH(D1592,'GCAM Crosswalk'!I$5:I$111,0))</f>
        <v>Transportation</v>
      </c>
      <c r="F1592" t="s">
        <v>408</v>
      </c>
      <c r="G1592" s="3">
        <v>5.1362709999999896E-4</v>
      </c>
      <c r="H1592" s="3">
        <v>8.3298200000000001E-4</v>
      </c>
      <c r="I1592" s="3">
        <v>4.5823640000000002E-4</v>
      </c>
      <c r="J1592" s="3">
        <v>3.1245719999999999E-4</v>
      </c>
      <c r="K1592" s="3">
        <v>3.0479530999999899E-4</v>
      </c>
      <c r="L1592" s="3">
        <v>2.6042377999999902E-4</v>
      </c>
      <c r="M1592" s="3">
        <v>2.1501549999999999E-4</v>
      </c>
      <c r="N1592" s="3">
        <v>1.6706113E-4</v>
      </c>
      <c r="O1592" s="3">
        <v>1.18882209999999E-4</v>
      </c>
      <c r="P1592" s="3">
        <v>9.5692679999999903E-5</v>
      </c>
      <c r="Q1592" s="3">
        <v>7.6072490000000007E-5</v>
      </c>
      <c r="R1592">
        <v>0</v>
      </c>
      <c r="S1592">
        <v>0</v>
      </c>
      <c r="T1592">
        <v>0</v>
      </c>
      <c r="U1592" t="s">
        <v>409</v>
      </c>
    </row>
    <row r="1593" spans="1:21" x14ac:dyDescent="0.35">
      <c r="A1593" t="s">
        <v>407</v>
      </c>
      <c r="B1593" t="s">
        <v>29</v>
      </c>
      <c r="C1593" t="str">
        <f>INDEX('GCAM Crosswalk'!M$5:M$36,MATCH(B1593,'GCAM Crosswalk'!L$5:L$36,0))</f>
        <v>Europe_Eastern</v>
      </c>
      <c r="D1593" t="s">
        <v>265</v>
      </c>
      <c r="E1593" t="str">
        <f>INDEX('GCAM Crosswalk'!J$5:J$111,MATCH(D1593,'GCAM Crosswalk'!I$5:I$111,0))</f>
        <v>Transportation</v>
      </c>
      <c r="F1593" t="s">
        <v>410</v>
      </c>
      <c r="G1593">
        <v>0</v>
      </c>
      <c r="H1593">
        <v>0</v>
      </c>
      <c r="I1593">
        <v>0</v>
      </c>
      <c r="J1593">
        <v>0</v>
      </c>
      <c r="K1593">
        <v>0</v>
      </c>
      <c r="L1593" s="3">
        <v>1.6775513999999999E-6</v>
      </c>
      <c r="M1593" s="3">
        <v>3.9064627200000002E-5</v>
      </c>
      <c r="N1593" s="3">
        <v>6.3824430599999997E-5</v>
      </c>
      <c r="O1593" s="3">
        <v>8.3030141799999907E-5</v>
      </c>
      <c r="P1593" s="3">
        <v>9.4498349500000002E-5</v>
      </c>
      <c r="Q1593" s="3">
        <v>1.03053981E-4</v>
      </c>
      <c r="R1593">
        <v>0</v>
      </c>
      <c r="S1593">
        <v>0</v>
      </c>
      <c r="T1593">
        <v>0</v>
      </c>
      <c r="U1593" t="s">
        <v>409</v>
      </c>
    </row>
    <row r="1594" spans="1:21" x14ac:dyDescent="0.35">
      <c r="A1594" t="s">
        <v>407</v>
      </c>
      <c r="B1594" t="s">
        <v>29</v>
      </c>
      <c r="C1594" t="str">
        <f>INDEX('GCAM Crosswalk'!M$5:M$36,MATCH(B1594,'GCAM Crosswalk'!L$5:L$36,0))</f>
        <v>Europe_Eastern</v>
      </c>
      <c r="D1594" t="s">
        <v>265</v>
      </c>
      <c r="E1594" t="str">
        <f>INDEX('GCAM Crosswalk'!J$5:J$111,MATCH(D1594,'GCAM Crosswalk'!I$5:I$111,0))</f>
        <v>Transportation</v>
      </c>
      <c r="F1594" t="s">
        <v>411</v>
      </c>
      <c r="G1594">
        <v>0.54410559999999997</v>
      </c>
      <c r="H1594">
        <v>0.24710889999999999</v>
      </c>
      <c r="I1594">
        <v>0.29932829999999999</v>
      </c>
      <c r="J1594">
        <v>0.2461245</v>
      </c>
      <c r="K1594">
        <v>0.25024633099999999</v>
      </c>
      <c r="L1594">
        <v>0.22329585639999999</v>
      </c>
      <c r="M1594">
        <v>0.19841734990000001</v>
      </c>
      <c r="N1594">
        <v>0.1652796279</v>
      </c>
      <c r="O1594">
        <v>0.1278049651</v>
      </c>
      <c r="P1594">
        <v>0.1062431843</v>
      </c>
      <c r="Q1594">
        <v>8.7287065999999996E-2</v>
      </c>
      <c r="R1594">
        <v>0</v>
      </c>
      <c r="S1594">
        <v>0</v>
      </c>
      <c r="T1594">
        <v>0</v>
      </c>
      <c r="U1594" t="s">
        <v>409</v>
      </c>
    </row>
    <row r="1595" spans="1:21" x14ac:dyDescent="0.35">
      <c r="A1595" t="s">
        <v>407</v>
      </c>
      <c r="B1595" t="s">
        <v>29</v>
      </c>
      <c r="C1595" t="str">
        <f>INDEX('GCAM Crosswalk'!M$5:M$36,MATCH(B1595,'GCAM Crosswalk'!L$5:L$36,0))</f>
        <v>Europe_Eastern</v>
      </c>
      <c r="D1595" t="s">
        <v>267</v>
      </c>
      <c r="E1595" t="str">
        <f>INDEX('GCAM Crosswalk'!J$5:J$111,MATCH(D1595,'GCAM Crosswalk'!I$5:I$111,0))</f>
        <v>International Shipping</v>
      </c>
      <c r="F1595" t="s">
        <v>225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3">
        <v>9.9011699999999997E-8</v>
      </c>
      <c r="O1595" s="3">
        <v>3.0577400000000002E-7</v>
      </c>
      <c r="P1595" s="3">
        <v>9.5514800000000002E-7</v>
      </c>
      <c r="Q1595" s="3">
        <v>2.5282300000000002E-6</v>
      </c>
      <c r="R1595">
        <v>0</v>
      </c>
      <c r="S1595">
        <v>0</v>
      </c>
      <c r="T1595">
        <v>0</v>
      </c>
      <c r="U1595" t="s">
        <v>409</v>
      </c>
    </row>
    <row r="1596" spans="1:21" x14ac:dyDescent="0.35">
      <c r="A1596" t="s">
        <v>407</v>
      </c>
      <c r="B1596" t="s">
        <v>29</v>
      </c>
      <c r="C1596" t="str">
        <f>INDEX('GCAM Crosswalk'!M$5:M$36,MATCH(B1596,'GCAM Crosswalk'!L$5:L$36,0))</f>
        <v>Europe_Eastern</v>
      </c>
      <c r="D1596" t="s">
        <v>267</v>
      </c>
      <c r="E1596" t="str">
        <f>INDEX('GCAM Crosswalk'!J$5:J$111,MATCH(D1596,'GCAM Crosswalk'!I$5:I$111,0))</f>
        <v>International Shipping</v>
      </c>
      <c r="F1596" t="s">
        <v>410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3">
        <v>1.4151499999999999E-6</v>
      </c>
      <c r="O1596" s="3">
        <v>5.40557E-6</v>
      </c>
      <c r="P1596" s="3">
        <v>2.1637900000000002E-5</v>
      </c>
      <c r="Q1596" s="3">
        <v>7.17456E-5</v>
      </c>
      <c r="R1596">
        <v>0</v>
      </c>
      <c r="S1596">
        <v>0</v>
      </c>
      <c r="T1596">
        <v>0</v>
      </c>
      <c r="U1596" t="s">
        <v>409</v>
      </c>
    </row>
    <row r="1597" spans="1:21" x14ac:dyDescent="0.35">
      <c r="A1597" t="s">
        <v>407</v>
      </c>
      <c r="B1597" t="s">
        <v>29</v>
      </c>
      <c r="C1597" t="str">
        <f>INDEX('GCAM Crosswalk'!M$5:M$36,MATCH(B1597,'GCAM Crosswalk'!L$5:L$36,0))</f>
        <v>Europe_Eastern</v>
      </c>
      <c r="D1597" t="s">
        <v>267</v>
      </c>
      <c r="E1597" t="str">
        <f>INDEX('GCAM Crosswalk'!J$5:J$111,MATCH(D1597,'GCAM Crosswalk'!I$5:I$111,0))</f>
        <v>International Shipping</v>
      </c>
      <c r="F1597" t="s">
        <v>411</v>
      </c>
      <c r="G1597">
        <v>0</v>
      </c>
      <c r="H1597">
        <v>1.46062E-2</v>
      </c>
      <c r="I1597">
        <v>1.2205199999999999E-2</v>
      </c>
      <c r="J1597">
        <v>1.1432700000000001E-2</v>
      </c>
      <c r="K1597">
        <v>1.2715826E-2</v>
      </c>
      <c r="L1597">
        <v>1.330887E-2</v>
      </c>
      <c r="M1597">
        <v>1.4241709999999999E-2</v>
      </c>
      <c r="N1597">
        <v>1.540857E-2</v>
      </c>
      <c r="O1597">
        <v>1.6639500000000002E-2</v>
      </c>
      <c r="P1597">
        <v>1.7862179999999998E-2</v>
      </c>
      <c r="Q1597">
        <v>1.8971200000000001E-2</v>
      </c>
      <c r="R1597">
        <v>0</v>
      </c>
      <c r="S1597">
        <v>0</v>
      </c>
      <c r="T1597">
        <v>0</v>
      </c>
      <c r="U1597" t="s">
        <v>409</v>
      </c>
    </row>
    <row r="1598" spans="1:21" x14ac:dyDescent="0.35">
      <c r="A1598" t="s">
        <v>407</v>
      </c>
      <c r="B1598" t="s">
        <v>31</v>
      </c>
      <c r="C1598" t="str">
        <f>INDEX('GCAM Crosswalk'!M$5:M$36,MATCH(B1598,'GCAM Crosswalk'!L$5:L$36,0))</f>
        <v>Europe_Non_EU</v>
      </c>
      <c r="D1598" t="s">
        <v>291</v>
      </c>
      <c r="E1598" t="str">
        <f>INDEX('GCAM Crosswalk'!J$5:J$111,MATCH(D1598,'GCAM Crosswalk'!I$5:I$111,0))</f>
        <v>Industry</v>
      </c>
      <c r="F1598" t="s">
        <v>408</v>
      </c>
      <c r="G1598">
        <v>5.7514200000000001E-2</v>
      </c>
      <c r="H1598">
        <v>5.0232899999999997E-2</v>
      </c>
      <c r="I1598">
        <v>5.3645499999999999E-2</v>
      </c>
      <c r="J1598">
        <v>5.3448900000000001E-2</v>
      </c>
      <c r="K1598">
        <v>5.8991160000000001E-2</v>
      </c>
      <c r="L1598">
        <v>6.5536368799999994E-2</v>
      </c>
      <c r="M1598">
        <v>6.9816632599999998E-2</v>
      </c>
      <c r="N1598">
        <v>7.02194664E-2</v>
      </c>
      <c r="O1598">
        <v>6.8652137499999905E-2</v>
      </c>
      <c r="P1598">
        <v>6.8402802900000004E-2</v>
      </c>
      <c r="Q1598">
        <v>6.7910309599999899E-2</v>
      </c>
      <c r="R1598">
        <v>0</v>
      </c>
      <c r="S1598">
        <v>0</v>
      </c>
      <c r="T1598">
        <v>0</v>
      </c>
      <c r="U1598" t="s">
        <v>409</v>
      </c>
    </row>
    <row r="1599" spans="1:21" x14ac:dyDescent="0.35">
      <c r="A1599" t="s">
        <v>407</v>
      </c>
      <c r="B1599" t="s">
        <v>31</v>
      </c>
      <c r="C1599" t="str">
        <f>INDEX('GCAM Crosswalk'!M$5:M$36,MATCH(B1599,'GCAM Crosswalk'!L$5:L$36,0))</f>
        <v>Europe_Non_EU</v>
      </c>
      <c r="D1599" t="s">
        <v>291</v>
      </c>
      <c r="E1599" t="str">
        <f>INDEX('GCAM Crosswalk'!J$5:J$111,MATCH(D1599,'GCAM Crosswalk'!I$5:I$111,0))</f>
        <v>Industry</v>
      </c>
      <c r="F1599" t="s">
        <v>410</v>
      </c>
      <c r="G1599">
        <v>0</v>
      </c>
      <c r="H1599">
        <v>0</v>
      </c>
      <c r="I1599">
        <v>0</v>
      </c>
      <c r="J1599">
        <v>0</v>
      </c>
      <c r="K1599">
        <v>0</v>
      </c>
      <c r="L1599" s="3">
        <v>1.1364E-4</v>
      </c>
      <c r="M1599" s="3">
        <v>8.2857899999999997E-4</v>
      </c>
      <c r="N1599">
        <v>2.5435199999999901E-3</v>
      </c>
      <c r="O1599">
        <v>4.9184004999999996E-3</v>
      </c>
      <c r="P1599">
        <v>7.0291751E-3</v>
      </c>
      <c r="Q1599">
        <v>8.9634198000000005E-3</v>
      </c>
      <c r="R1599">
        <v>0</v>
      </c>
      <c r="S1599">
        <v>0</v>
      </c>
      <c r="T1599">
        <v>0</v>
      </c>
      <c r="U1599" t="s">
        <v>409</v>
      </c>
    </row>
    <row r="1600" spans="1:21" x14ac:dyDescent="0.35">
      <c r="A1600" t="s">
        <v>407</v>
      </c>
      <c r="B1600" t="s">
        <v>31</v>
      </c>
      <c r="C1600" t="str">
        <f>INDEX('GCAM Crosswalk'!M$5:M$36,MATCH(B1600,'GCAM Crosswalk'!L$5:L$36,0))</f>
        <v>Europe_Non_EU</v>
      </c>
      <c r="D1600" t="s">
        <v>291</v>
      </c>
      <c r="E1600" t="str">
        <f>INDEX('GCAM Crosswalk'!J$5:J$111,MATCH(D1600,'GCAM Crosswalk'!I$5:I$111,0))</f>
        <v>Industry</v>
      </c>
      <c r="F1600" t="s">
        <v>411</v>
      </c>
      <c r="G1600">
        <v>5.0162699999999998E-3</v>
      </c>
      <c r="H1600">
        <v>4.3342600000000004E-3</v>
      </c>
      <c r="I1600">
        <v>4.5343299999999996E-3</v>
      </c>
      <c r="J1600">
        <v>4.6274100000000002E-3</v>
      </c>
      <c r="K1600">
        <v>4.7904310000000004E-3</v>
      </c>
      <c r="L1600">
        <v>4.98502699999999E-3</v>
      </c>
      <c r="M1600">
        <v>4.5865710000000002E-3</v>
      </c>
      <c r="N1600">
        <v>3.1289130000000001E-3</v>
      </c>
      <c r="O1600">
        <v>1.5471650000000001E-3</v>
      </c>
      <c r="P1600" s="3">
        <v>6.7135589999999998E-4</v>
      </c>
      <c r="Q1600" s="3">
        <v>2.594284E-4</v>
      </c>
      <c r="R1600">
        <v>0</v>
      </c>
      <c r="S1600">
        <v>0</v>
      </c>
      <c r="T1600">
        <v>0</v>
      </c>
      <c r="U1600" t="s">
        <v>409</v>
      </c>
    </row>
    <row r="1601" spans="1:21" x14ac:dyDescent="0.35">
      <c r="A1601" t="s">
        <v>407</v>
      </c>
      <c r="B1601" t="s">
        <v>31</v>
      </c>
      <c r="C1601" t="str">
        <f>INDEX('GCAM Crosswalk'!M$5:M$36,MATCH(B1601,'GCAM Crosswalk'!L$5:L$36,0))</f>
        <v>Europe_Non_EU</v>
      </c>
      <c r="D1601" t="s">
        <v>349</v>
      </c>
      <c r="E1601" t="str">
        <f>INDEX('GCAM Crosswalk'!J$5:J$111,MATCH(D1601,'GCAM Crosswalk'!I$5:I$111,0))</f>
        <v>Agriculture</v>
      </c>
      <c r="F1601" t="s">
        <v>318</v>
      </c>
      <c r="G1601">
        <v>0</v>
      </c>
      <c r="H1601">
        <v>0</v>
      </c>
      <c r="I1601" s="3">
        <v>4.6049900000000001E-4</v>
      </c>
      <c r="J1601" s="3">
        <v>7.5350099999999995E-4</v>
      </c>
      <c r="K1601" s="3">
        <v>9.1959699999999997E-4</v>
      </c>
      <c r="L1601">
        <v>1.2408440000000001E-3</v>
      </c>
      <c r="M1601">
        <v>1.4818330000000001E-3</v>
      </c>
      <c r="N1601">
        <v>1.5871398999999899E-3</v>
      </c>
      <c r="O1601">
        <v>1.5444149999999999E-3</v>
      </c>
      <c r="P1601">
        <v>1.4519709999999901E-3</v>
      </c>
      <c r="Q1601">
        <v>1.3658590000000001E-3</v>
      </c>
      <c r="R1601">
        <v>0</v>
      </c>
      <c r="S1601">
        <v>0</v>
      </c>
      <c r="T1601">
        <v>0</v>
      </c>
      <c r="U1601" t="s">
        <v>409</v>
      </c>
    </row>
    <row r="1602" spans="1:21" x14ac:dyDescent="0.35">
      <c r="A1602" t="s">
        <v>407</v>
      </c>
      <c r="B1602" t="s">
        <v>31</v>
      </c>
      <c r="C1602" t="str">
        <f>INDEX('GCAM Crosswalk'!M$5:M$36,MATCH(B1602,'GCAM Crosswalk'!L$5:L$36,0))</f>
        <v>Europe_Non_EU</v>
      </c>
      <c r="D1602" t="s">
        <v>349</v>
      </c>
      <c r="E1602" t="str">
        <f>INDEX('GCAM Crosswalk'!J$5:J$111,MATCH(D1602,'GCAM Crosswalk'!I$5:I$111,0))</f>
        <v>Agriculture</v>
      </c>
      <c r="F1602" t="s">
        <v>339</v>
      </c>
      <c r="G1602">
        <v>2.3023000000000002E-3</v>
      </c>
      <c r="H1602" s="3">
        <v>1.674E-4</v>
      </c>
      <c r="I1602" s="3">
        <v>8.3699800000000001E-5</v>
      </c>
      <c r="J1602" s="3">
        <v>4.1900100000000002E-5</v>
      </c>
      <c r="K1602" s="3">
        <v>5.03913E-5</v>
      </c>
      <c r="L1602" s="3">
        <v>5.9034199999999998E-5</v>
      </c>
      <c r="M1602" s="3">
        <v>6.3762990000000005E-5</v>
      </c>
      <c r="N1602" s="3">
        <v>6.5383019999999995E-5</v>
      </c>
      <c r="O1602" s="3">
        <v>6.5617160000000003E-5</v>
      </c>
      <c r="P1602" s="3">
        <v>6.6217239999999996E-5</v>
      </c>
      <c r="Q1602" s="3">
        <v>6.7357139999999995E-5</v>
      </c>
      <c r="R1602">
        <v>0</v>
      </c>
      <c r="S1602">
        <v>0</v>
      </c>
      <c r="T1602">
        <v>0</v>
      </c>
      <c r="U1602" t="s">
        <v>409</v>
      </c>
    </row>
    <row r="1603" spans="1:21" x14ac:dyDescent="0.35">
      <c r="A1603" t="s">
        <v>407</v>
      </c>
      <c r="B1603" t="s">
        <v>31</v>
      </c>
      <c r="C1603" t="str">
        <f>INDEX('GCAM Crosswalk'!M$5:M$36,MATCH(B1603,'GCAM Crosswalk'!L$5:L$36,0))</f>
        <v>Europe_Non_EU</v>
      </c>
      <c r="D1603" t="s">
        <v>349</v>
      </c>
      <c r="E1603" t="str">
        <f>INDEX('GCAM Crosswalk'!J$5:J$111,MATCH(D1603,'GCAM Crosswalk'!I$5:I$111,0))</f>
        <v>Agriculture</v>
      </c>
      <c r="F1603" t="s">
        <v>337</v>
      </c>
      <c r="G1603">
        <v>1.1720999999999999E-3</v>
      </c>
      <c r="H1603" s="3">
        <v>2.0929999999999999E-4</v>
      </c>
      <c r="I1603" s="3">
        <v>4.1899900000000002E-5</v>
      </c>
      <c r="J1603" s="3">
        <v>1.674E-4</v>
      </c>
      <c r="K1603" s="3">
        <v>2.0555819999999901E-4</v>
      </c>
      <c r="L1603" s="3">
        <v>2.4672419999999999E-4</v>
      </c>
      <c r="M1603" s="3">
        <v>2.7835369999999998E-4</v>
      </c>
      <c r="N1603" s="3">
        <v>2.9383980000000001E-4</v>
      </c>
      <c r="O1603" s="3">
        <v>2.9523629999999998E-4</v>
      </c>
      <c r="P1603" s="3">
        <v>2.9815849999999998E-4</v>
      </c>
      <c r="Q1603" s="3">
        <v>2.9942229999999997E-4</v>
      </c>
      <c r="R1603">
        <v>0</v>
      </c>
      <c r="S1603">
        <v>0</v>
      </c>
      <c r="T1603">
        <v>0</v>
      </c>
      <c r="U1603" t="s">
        <v>409</v>
      </c>
    </row>
    <row r="1604" spans="1:21" x14ac:dyDescent="0.35">
      <c r="A1604" t="s">
        <v>407</v>
      </c>
      <c r="B1604" t="s">
        <v>31</v>
      </c>
      <c r="C1604" t="str">
        <f>INDEX('GCAM Crosswalk'!M$5:M$36,MATCH(B1604,'GCAM Crosswalk'!L$5:L$36,0))</f>
        <v>Europe_Non_EU</v>
      </c>
      <c r="D1604" t="s">
        <v>349</v>
      </c>
      <c r="E1604" t="str">
        <f>INDEX('GCAM Crosswalk'!J$5:J$111,MATCH(D1604,'GCAM Crosswalk'!I$5:I$111,0))</f>
        <v>Agriculture</v>
      </c>
      <c r="F1604" t="s">
        <v>225</v>
      </c>
      <c r="G1604">
        <v>3.3907E-3</v>
      </c>
      <c r="H1604">
        <v>1.5781199999999999E-2</v>
      </c>
      <c r="I1604">
        <v>2.2646300000000001E-2</v>
      </c>
      <c r="J1604">
        <v>1.9632299999999998E-2</v>
      </c>
      <c r="K1604">
        <v>1.9261790000000001E-2</v>
      </c>
      <c r="L1604">
        <v>1.8452509999999998E-2</v>
      </c>
      <c r="M1604">
        <v>1.7903559999999999E-2</v>
      </c>
      <c r="N1604">
        <v>1.7775489999999901E-2</v>
      </c>
      <c r="O1604">
        <v>1.7975970000000001E-2</v>
      </c>
      <c r="P1604">
        <v>1.8130389999999899E-2</v>
      </c>
      <c r="Q1604">
        <v>1.8131269999999901E-2</v>
      </c>
      <c r="R1604">
        <v>0</v>
      </c>
      <c r="S1604">
        <v>0</v>
      </c>
      <c r="T1604">
        <v>0</v>
      </c>
      <c r="U1604" t="s">
        <v>409</v>
      </c>
    </row>
    <row r="1605" spans="1:21" x14ac:dyDescent="0.35">
      <c r="A1605" t="s">
        <v>407</v>
      </c>
      <c r="B1605" t="s">
        <v>31</v>
      </c>
      <c r="C1605" t="str">
        <f>INDEX('GCAM Crosswalk'!M$5:M$36,MATCH(B1605,'GCAM Crosswalk'!L$5:L$36,0))</f>
        <v>Europe_Non_EU</v>
      </c>
      <c r="D1605" t="s">
        <v>349</v>
      </c>
      <c r="E1605" t="str">
        <f>INDEX('GCAM Crosswalk'!J$5:J$111,MATCH(D1605,'GCAM Crosswalk'!I$5:I$111,0))</f>
        <v>Agriculture</v>
      </c>
      <c r="F1605" t="s">
        <v>408</v>
      </c>
      <c r="G1605" s="3">
        <v>8.3719899999999995E-4</v>
      </c>
      <c r="H1605" s="3">
        <v>7.9529999999999998E-4</v>
      </c>
      <c r="I1605">
        <v>2.1767000000000002E-3</v>
      </c>
      <c r="J1605">
        <v>3.9767099999999996E-3</v>
      </c>
      <c r="K1605">
        <v>4.9241099999999998E-3</v>
      </c>
      <c r="L1605">
        <v>5.8876299999999996E-3</v>
      </c>
      <c r="M1605">
        <v>6.5574599999999898E-3</v>
      </c>
      <c r="N1605">
        <v>6.811241E-3</v>
      </c>
      <c r="O1605">
        <v>6.7235079999999996E-3</v>
      </c>
      <c r="P1605">
        <v>6.6792929999999898E-3</v>
      </c>
      <c r="Q1605">
        <v>6.6106630000000001E-3</v>
      </c>
      <c r="R1605">
        <v>0</v>
      </c>
      <c r="S1605">
        <v>0</v>
      </c>
      <c r="T1605">
        <v>0</v>
      </c>
      <c r="U1605" t="s">
        <v>409</v>
      </c>
    </row>
    <row r="1606" spans="1:21" x14ac:dyDescent="0.35">
      <c r="A1606" t="s">
        <v>407</v>
      </c>
      <c r="B1606" t="s">
        <v>31</v>
      </c>
      <c r="C1606" t="str">
        <f>INDEX('GCAM Crosswalk'!M$5:M$36,MATCH(B1606,'GCAM Crosswalk'!L$5:L$36,0))</f>
        <v>Europe_Non_EU</v>
      </c>
      <c r="D1606" t="s">
        <v>349</v>
      </c>
      <c r="E1606" t="str">
        <f>INDEX('GCAM Crosswalk'!J$5:J$111,MATCH(D1606,'GCAM Crosswalk'!I$5:I$111,0))</f>
        <v>Agriculture</v>
      </c>
      <c r="F1606" t="s">
        <v>411</v>
      </c>
      <c r="G1606">
        <v>9.8245299999999994E-2</v>
      </c>
      <c r="H1606">
        <v>0.13558490000000001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409</v>
      </c>
    </row>
    <row r="1607" spans="1:21" x14ac:dyDescent="0.35">
      <c r="A1607" t="s">
        <v>407</v>
      </c>
      <c r="B1607" t="s">
        <v>31</v>
      </c>
      <c r="C1607" t="str">
        <f>INDEX('GCAM Crosswalk'!M$5:M$36,MATCH(B1607,'GCAM Crosswalk'!L$5:L$36,0))</f>
        <v>Europe_Non_EU</v>
      </c>
      <c r="D1607" t="s">
        <v>363</v>
      </c>
      <c r="E1607" t="str">
        <f>INDEX('GCAM Crosswalk'!J$5:J$111,MATCH(D1607,'GCAM Crosswalk'!I$5:I$111,0))</f>
        <v>Industry</v>
      </c>
      <c r="F1607" t="s">
        <v>318</v>
      </c>
      <c r="G1607" s="3">
        <v>9.1587299999999996E-5</v>
      </c>
      <c r="H1607" s="3">
        <v>2.4907400000000001E-5</v>
      </c>
      <c r="I1607">
        <v>0</v>
      </c>
      <c r="J1607" s="3">
        <v>3.4088199999999997E-5</v>
      </c>
      <c r="K1607" s="3">
        <v>4.6418999999999997E-5</v>
      </c>
      <c r="L1607" s="3">
        <v>5.0247629999999999E-5</v>
      </c>
      <c r="M1607" s="3">
        <v>5.4029369999999999E-5</v>
      </c>
      <c r="N1607" s="3">
        <v>5.6712179999999899E-5</v>
      </c>
      <c r="O1607" s="3">
        <v>5.8507519999999902E-5</v>
      </c>
      <c r="P1607" s="3">
        <v>5.9658129999999999E-5</v>
      </c>
      <c r="Q1607" s="3">
        <v>5.9990179000000003E-5</v>
      </c>
      <c r="R1607">
        <v>0</v>
      </c>
      <c r="S1607">
        <v>0</v>
      </c>
      <c r="T1607">
        <v>0</v>
      </c>
      <c r="U1607" t="s">
        <v>409</v>
      </c>
    </row>
    <row r="1608" spans="1:21" x14ac:dyDescent="0.35">
      <c r="A1608" t="s">
        <v>407</v>
      </c>
      <c r="B1608" t="s">
        <v>31</v>
      </c>
      <c r="C1608" t="str">
        <f>INDEX('GCAM Crosswalk'!M$5:M$36,MATCH(B1608,'GCAM Crosswalk'!L$5:L$36,0))</f>
        <v>Europe_Non_EU</v>
      </c>
      <c r="D1608" t="s">
        <v>363</v>
      </c>
      <c r="E1608" t="str">
        <f>INDEX('GCAM Crosswalk'!J$5:J$111,MATCH(D1608,'GCAM Crosswalk'!I$5:I$111,0))</f>
        <v>Industry</v>
      </c>
      <c r="F1608" t="s">
        <v>339</v>
      </c>
      <c r="G1608" s="3">
        <v>6.61508E-4</v>
      </c>
      <c r="H1608" s="3">
        <v>4.4142999999999998E-4</v>
      </c>
      <c r="I1608" s="3">
        <v>1.6508899999999999E-4</v>
      </c>
      <c r="J1608" s="3">
        <v>7.4713999999999998E-4</v>
      </c>
      <c r="K1608">
        <v>1.017121E-3</v>
      </c>
      <c r="L1608">
        <v>1.100894E-3</v>
      </c>
      <c r="M1608">
        <v>1.183534E-3</v>
      </c>
      <c r="N1608">
        <v>1.2419829999999899E-3</v>
      </c>
      <c r="O1608">
        <v>1.2810956000000001E-3</v>
      </c>
      <c r="P1608">
        <v>1.3062645999999999E-3</v>
      </c>
      <c r="Q1608">
        <v>1.3136064899999999E-3</v>
      </c>
      <c r="R1608">
        <v>0</v>
      </c>
      <c r="S1608">
        <v>0</v>
      </c>
      <c r="T1608">
        <v>0</v>
      </c>
      <c r="U1608" t="s">
        <v>409</v>
      </c>
    </row>
    <row r="1609" spans="1:21" x14ac:dyDescent="0.35">
      <c r="A1609" t="s">
        <v>407</v>
      </c>
      <c r="B1609" t="s">
        <v>31</v>
      </c>
      <c r="C1609" t="str">
        <f>INDEX('GCAM Crosswalk'!M$5:M$36,MATCH(B1609,'GCAM Crosswalk'!L$5:L$36,0))</f>
        <v>Europe_Non_EU</v>
      </c>
      <c r="D1609" t="s">
        <v>363</v>
      </c>
      <c r="E1609" t="str">
        <f>INDEX('GCAM Crosswalk'!J$5:J$111,MATCH(D1609,'GCAM Crosswalk'!I$5:I$111,0))</f>
        <v>Industry</v>
      </c>
      <c r="F1609" t="s">
        <v>408</v>
      </c>
      <c r="G1609">
        <v>0</v>
      </c>
      <c r="H1609" s="3">
        <v>1.05031E-4</v>
      </c>
      <c r="I1609">
        <v>1.1826199999999999E-3</v>
      </c>
      <c r="J1609">
        <v>1.23007E-3</v>
      </c>
      <c r="K1609">
        <v>1.6751816240009999E-3</v>
      </c>
      <c r="L1609">
        <v>1.812908885185E-3</v>
      </c>
      <c r="M1609">
        <v>1.9484809959449899E-3</v>
      </c>
      <c r="N1609">
        <v>2.0426939571569999E-3</v>
      </c>
      <c r="O1609">
        <v>2.1027296624539999E-3</v>
      </c>
      <c r="P1609">
        <v>2.1402676055229902E-3</v>
      </c>
      <c r="Q1609">
        <v>2.1486203740370001E-3</v>
      </c>
      <c r="R1609">
        <v>0</v>
      </c>
      <c r="S1609">
        <v>0</v>
      </c>
      <c r="T1609">
        <v>0</v>
      </c>
      <c r="U1609" t="s">
        <v>409</v>
      </c>
    </row>
    <row r="1610" spans="1:21" x14ac:dyDescent="0.35">
      <c r="A1610" t="s">
        <v>407</v>
      </c>
      <c r="B1610" t="s">
        <v>31</v>
      </c>
      <c r="C1610" t="str">
        <f>INDEX('GCAM Crosswalk'!M$5:M$36,MATCH(B1610,'GCAM Crosswalk'!L$5:L$36,0))</f>
        <v>Europe_Non_EU</v>
      </c>
      <c r="D1610" t="s">
        <v>363</v>
      </c>
      <c r="E1610" t="str">
        <f>INDEX('GCAM Crosswalk'!J$5:J$111,MATCH(D1610,'GCAM Crosswalk'!I$5:I$111,0))</f>
        <v>Industry</v>
      </c>
      <c r="F1610" t="s">
        <v>411</v>
      </c>
      <c r="G1610" s="3">
        <v>6.14615E-4</v>
      </c>
      <c r="H1610">
        <v>1.5973700000000001E-3</v>
      </c>
      <c r="I1610" s="3">
        <v>6.7065400000000002E-4</v>
      </c>
      <c r="J1610" s="3">
        <v>1.1616E-4</v>
      </c>
      <c r="K1610" s="3">
        <v>1.5816119999999999E-4</v>
      </c>
      <c r="L1610" s="3">
        <v>1.711893E-4</v>
      </c>
      <c r="M1610" s="3">
        <v>1.8402819999999999E-4</v>
      </c>
      <c r="N1610" s="3">
        <v>1.93093E-4</v>
      </c>
      <c r="O1610" s="3">
        <v>1.9913179999999999E-4</v>
      </c>
      <c r="P1610" s="3">
        <v>2.03018109999999E-4</v>
      </c>
      <c r="Q1610" s="3">
        <v>2.0416006999999999E-4</v>
      </c>
      <c r="R1610">
        <v>0</v>
      </c>
      <c r="S1610">
        <v>0</v>
      </c>
      <c r="T1610">
        <v>0</v>
      </c>
      <c r="U1610" t="s">
        <v>409</v>
      </c>
    </row>
    <row r="1611" spans="1:21" x14ac:dyDescent="0.35">
      <c r="A1611" t="s">
        <v>407</v>
      </c>
      <c r="B1611" t="s">
        <v>31</v>
      </c>
      <c r="C1611" t="str">
        <f>INDEX('GCAM Crosswalk'!M$5:M$36,MATCH(B1611,'GCAM Crosswalk'!L$5:L$36,0))</f>
        <v>Europe_Non_EU</v>
      </c>
      <c r="D1611" t="s">
        <v>369</v>
      </c>
      <c r="E1611" t="str">
        <f>INDEX('GCAM Crosswalk'!J$5:J$111,MATCH(D1611,'GCAM Crosswalk'!I$5:I$111,0))</f>
        <v>Industry</v>
      </c>
      <c r="F1611" t="s">
        <v>225</v>
      </c>
      <c r="G1611">
        <v>5.1624399999999999E-3</v>
      </c>
      <c r="H1611">
        <v>1.7724699999999999E-2</v>
      </c>
      <c r="I1611">
        <v>1.3211799999999999E-2</v>
      </c>
      <c r="J1611">
        <v>9.4368000000000004E-3</v>
      </c>
      <c r="K1611">
        <v>1.284948E-2</v>
      </c>
      <c r="L1611">
        <v>1.390779E-2</v>
      </c>
      <c r="M1611">
        <v>1.495148E-2</v>
      </c>
      <c r="N1611">
        <v>1.5687110000000001E-2</v>
      </c>
      <c r="O1611">
        <v>1.6173380000000001E-2</v>
      </c>
      <c r="P1611">
        <v>1.6483880999999999E-2</v>
      </c>
      <c r="Q1611">
        <v>1.6569610999999901E-2</v>
      </c>
      <c r="R1611">
        <v>0</v>
      </c>
      <c r="S1611">
        <v>0</v>
      </c>
      <c r="T1611">
        <v>0</v>
      </c>
      <c r="U1611" t="s">
        <v>409</v>
      </c>
    </row>
    <row r="1612" spans="1:21" x14ac:dyDescent="0.35">
      <c r="A1612" t="s">
        <v>407</v>
      </c>
      <c r="B1612" t="s">
        <v>31</v>
      </c>
      <c r="C1612" t="str">
        <f>INDEX('GCAM Crosswalk'!M$5:M$36,MATCH(B1612,'GCAM Crosswalk'!L$5:L$36,0))</f>
        <v>Europe_Non_EU</v>
      </c>
      <c r="D1612" t="s">
        <v>269</v>
      </c>
      <c r="E1612" t="str">
        <f>INDEX('GCAM Crosswalk'!J$5:J$111,MATCH(D1612,'GCAM Crosswalk'!I$5:I$111,0))</f>
        <v>Industry</v>
      </c>
      <c r="F1612" t="s">
        <v>225</v>
      </c>
      <c r="G1612">
        <v>1.51731E-2</v>
      </c>
      <c r="H1612">
        <v>2.3349499999999999E-2</v>
      </c>
      <c r="I1612">
        <v>2.83127E-2</v>
      </c>
      <c r="J1612">
        <v>2.83127E-2</v>
      </c>
      <c r="K1612">
        <v>2.7367099999999998E-2</v>
      </c>
      <c r="L1612">
        <v>2.809526E-2</v>
      </c>
      <c r="M1612">
        <v>2.90855E-2</v>
      </c>
      <c r="N1612">
        <v>3.1361809999999997E-2</v>
      </c>
      <c r="O1612">
        <v>3.3462103E-2</v>
      </c>
      <c r="P1612">
        <v>3.4344199999999998E-2</v>
      </c>
      <c r="Q1612">
        <v>3.4482596999999997E-2</v>
      </c>
      <c r="R1612">
        <v>0</v>
      </c>
      <c r="S1612">
        <v>0</v>
      </c>
      <c r="T1612">
        <v>0</v>
      </c>
      <c r="U1612" t="s">
        <v>409</v>
      </c>
    </row>
    <row r="1613" spans="1:21" x14ac:dyDescent="0.35">
      <c r="A1613" t="s">
        <v>407</v>
      </c>
      <c r="B1613" t="s">
        <v>31</v>
      </c>
      <c r="C1613" t="str">
        <f>INDEX('GCAM Crosswalk'!M$5:M$36,MATCH(B1613,'GCAM Crosswalk'!L$5:L$36,0))</f>
        <v>Europe_Non_EU</v>
      </c>
      <c r="D1613" t="s">
        <v>364</v>
      </c>
      <c r="E1613" t="str">
        <f>INDEX('GCAM Crosswalk'!J$5:J$111,MATCH(D1613,'GCAM Crosswalk'!I$5:I$111,0))</f>
        <v>Industry</v>
      </c>
      <c r="F1613" t="s">
        <v>339</v>
      </c>
      <c r="G1613">
        <v>1.26836E-2</v>
      </c>
      <c r="H1613">
        <v>2.6372000000000001E-3</v>
      </c>
      <c r="I1613">
        <v>1.8669600000000001E-2</v>
      </c>
      <c r="J1613">
        <v>2.7836900000000001E-2</v>
      </c>
      <c r="K1613">
        <v>3.2486580000000001E-2</v>
      </c>
      <c r="L1613">
        <v>3.5673099999999999E-2</v>
      </c>
      <c r="M1613">
        <v>3.885342E-2</v>
      </c>
      <c r="N1613">
        <v>4.0556349999999998E-2</v>
      </c>
      <c r="O1613">
        <v>4.1540589999999898E-2</v>
      </c>
      <c r="P1613">
        <v>4.2032264999999999E-2</v>
      </c>
      <c r="Q1613">
        <v>4.1754688999999998E-2</v>
      </c>
      <c r="R1613">
        <v>0</v>
      </c>
      <c r="S1613">
        <v>0</v>
      </c>
      <c r="T1613">
        <v>0</v>
      </c>
      <c r="U1613" t="s">
        <v>409</v>
      </c>
    </row>
    <row r="1614" spans="1:21" x14ac:dyDescent="0.35">
      <c r="A1614" t="s">
        <v>407</v>
      </c>
      <c r="B1614" t="s">
        <v>31</v>
      </c>
      <c r="C1614" t="str">
        <f>INDEX('GCAM Crosswalk'!M$5:M$36,MATCH(B1614,'GCAM Crosswalk'!L$5:L$36,0))</f>
        <v>Europe_Non_EU</v>
      </c>
      <c r="D1614" t="s">
        <v>364</v>
      </c>
      <c r="E1614" t="str">
        <f>INDEX('GCAM Crosswalk'!J$5:J$111,MATCH(D1614,'GCAM Crosswalk'!I$5:I$111,0))</f>
        <v>Industry</v>
      </c>
      <c r="F1614" t="s">
        <v>337</v>
      </c>
      <c r="G1614">
        <v>2.4697E-3</v>
      </c>
      <c r="H1614">
        <v>8.3301E-3</v>
      </c>
      <c r="I1614">
        <v>8.5393799999999992E-3</v>
      </c>
      <c r="J1614">
        <v>4.0603999999999996E-3</v>
      </c>
      <c r="K1614">
        <v>4.772821E-3</v>
      </c>
      <c r="L1614">
        <v>5.2733479999999998E-3</v>
      </c>
      <c r="M1614">
        <v>5.8413010000000001E-3</v>
      </c>
      <c r="N1614">
        <v>6.25361699999999E-3</v>
      </c>
      <c r="O1614">
        <v>6.526858E-3</v>
      </c>
      <c r="P1614">
        <v>6.6704529999999998E-3</v>
      </c>
      <c r="Q1614">
        <v>6.6264923999999996E-3</v>
      </c>
      <c r="R1614">
        <v>0</v>
      </c>
      <c r="S1614">
        <v>0</v>
      </c>
      <c r="T1614">
        <v>0</v>
      </c>
      <c r="U1614" t="s">
        <v>409</v>
      </c>
    </row>
    <row r="1615" spans="1:21" x14ac:dyDescent="0.35">
      <c r="A1615" t="s">
        <v>407</v>
      </c>
      <c r="B1615" t="s">
        <v>31</v>
      </c>
      <c r="C1615" t="str">
        <f>INDEX('GCAM Crosswalk'!M$5:M$36,MATCH(B1615,'GCAM Crosswalk'!L$5:L$36,0))</f>
        <v>Europe_Non_EU</v>
      </c>
      <c r="D1615" t="s">
        <v>364</v>
      </c>
      <c r="E1615" t="str">
        <f>INDEX('GCAM Crosswalk'!J$5:J$111,MATCH(D1615,'GCAM Crosswalk'!I$5:I$111,0))</f>
        <v>Industry</v>
      </c>
      <c r="F1615" t="s">
        <v>225</v>
      </c>
      <c r="G1615">
        <v>1.5613800000000001E-2</v>
      </c>
      <c r="H1615">
        <v>1.93393E-2</v>
      </c>
      <c r="I1615">
        <v>2.1599799999999999E-2</v>
      </c>
      <c r="J1615">
        <v>2.2562499999999999E-2</v>
      </c>
      <c r="K1615">
        <v>1.781547E-2</v>
      </c>
      <c r="L1615">
        <v>2.0056069999999999E-2</v>
      </c>
      <c r="M1615">
        <v>2.2338299999999998E-2</v>
      </c>
      <c r="N1615">
        <v>2.258168E-2</v>
      </c>
      <c r="O1615">
        <v>2.1469278000000001E-2</v>
      </c>
      <c r="P1615">
        <v>2.0872102999999999E-2</v>
      </c>
      <c r="Q1615">
        <v>2.02957083E-2</v>
      </c>
      <c r="R1615">
        <v>0</v>
      </c>
      <c r="S1615">
        <v>0</v>
      </c>
      <c r="T1615">
        <v>0</v>
      </c>
      <c r="U1615" t="s">
        <v>409</v>
      </c>
    </row>
    <row r="1616" spans="1:21" x14ac:dyDescent="0.35">
      <c r="A1616" t="s">
        <v>407</v>
      </c>
      <c r="B1616" t="s">
        <v>31</v>
      </c>
      <c r="C1616" t="str">
        <f>INDEX('GCAM Crosswalk'!M$5:M$36,MATCH(B1616,'GCAM Crosswalk'!L$5:L$36,0))</f>
        <v>Europe_Non_EU</v>
      </c>
      <c r="D1616" t="s">
        <v>364</v>
      </c>
      <c r="E1616" t="str">
        <f>INDEX('GCAM Crosswalk'!J$5:J$111,MATCH(D1616,'GCAM Crosswalk'!I$5:I$111,0))</f>
        <v>Industry</v>
      </c>
      <c r="F1616" t="s">
        <v>408</v>
      </c>
      <c r="G1616">
        <v>0</v>
      </c>
      <c r="H1616">
        <v>1.07578E-2</v>
      </c>
      <c r="I1616">
        <v>1.01726E-2</v>
      </c>
      <c r="J1616">
        <v>5.8068700000000001E-2</v>
      </c>
      <c r="K1616">
        <v>6.8469100000000005E-2</v>
      </c>
      <c r="L1616">
        <v>7.5580429999999907E-2</v>
      </c>
      <c r="M1616">
        <v>8.3384249999999993E-2</v>
      </c>
      <c r="N1616">
        <v>8.8445769999999896E-2</v>
      </c>
      <c r="O1616">
        <v>9.1000979999999995E-2</v>
      </c>
      <c r="P1616">
        <v>9.2015570000000005E-2</v>
      </c>
      <c r="Q1616">
        <v>9.0603210000000003E-2</v>
      </c>
      <c r="R1616">
        <v>0</v>
      </c>
      <c r="S1616">
        <v>0</v>
      </c>
      <c r="T1616">
        <v>0</v>
      </c>
      <c r="U1616" t="s">
        <v>409</v>
      </c>
    </row>
    <row r="1617" spans="1:21" x14ac:dyDescent="0.35">
      <c r="A1617" t="s">
        <v>407</v>
      </c>
      <c r="B1617" t="s">
        <v>31</v>
      </c>
      <c r="C1617" t="str">
        <f>INDEX('GCAM Crosswalk'!M$5:M$36,MATCH(B1617,'GCAM Crosswalk'!L$5:L$36,0))</f>
        <v>Europe_Non_EU</v>
      </c>
      <c r="D1617" t="s">
        <v>364</v>
      </c>
      <c r="E1617" t="str">
        <f>INDEX('GCAM Crosswalk'!J$5:J$111,MATCH(D1617,'GCAM Crosswalk'!I$5:I$111,0))</f>
        <v>Industry</v>
      </c>
      <c r="F1617" t="s">
        <v>411</v>
      </c>
      <c r="G1617">
        <v>6.7495100000000002E-2</v>
      </c>
      <c r="H1617">
        <v>7.2058800000000006E-2</v>
      </c>
      <c r="I1617">
        <v>7.4953800000000003E-3</v>
      </c>
      <c r="J1617">
        <v>6.8811100000000002E-3</v>
      </c>
      <c r="K1617">
        <v>7.9801300000000002E-3</v>
      </c>
      <c r="L1617">
        <v>8.7187199999999992E-3</v>
      </c>
      <c r="M1617">
        <v>9.3583120000000006E-3</v>
      </c>
      <c r="N1617">
        <v>9.5980529999999901E-3</v>
      </c>
      <c r="O1617">
        <v>9.6345170000000004E-3</v>
      </c>
      <c r="P1617">
        <v>9.6809579999999999E-3</v>
      </c>
      <c r="Q1617">
        <v>9.7047603000000003E-3</v>
      </c>
      <c r="R1617">
        <v>0</v>
      </c>
      <c r="S1617">
        <v>0</v>
      </c>
      <c r="T1617">
        <v>0</v>
      </c>
      <c r="U1617" t="s">
        <v>409</v>
      </c>
    </row>
    <row r="1618" spans="1:21" x14ac:dyDescent="0.35">
      <c r="A1618" t="s">
        <v>407</v>
      </c>
      <c r="B1618" t="s">
        <v>31</v>
      </c>
      <c r="C1618" t="str">
        <f>INDEX('GCAM Crosswalk'!M$5:M$36,MATCH(B1618,'GCAM Crosswalk'!L$5:L$36,0))</f>
        <v>Europe_Non_EU</v>
      </c>
      <c r="D1618" t="s">
        <v>367</v>
      </c>
      <c r="E1618" t="str">
        <f>INDEX('GCAM Crosswalk'!J$5:J$111,MATCH(D1618,'GCAM Crosswalk'!I$5:I$111,0))</f>
        <v>Industry</v>
      </c>
      <c r="F1618" t="s">
        <v>408</v>
      </c>
      <c r="G1618">
        <v>0</v>
      </c>
      <c r="H1618">
        <v>1.98827E-2</v>
      </c>
      <c r="I1618">
        <v>4.9997000000000002E-3</v>
      </c>
      <c r="J1618">
        <v>4.8532000000000002E-3</v>
      </c>
      <c r="K1618">
        <v>5.5223800000000003E-3</v>
      </c>
      <c r="L1618">
        <v>6.3262099999999996E-3</v>
      </c>
      <c r="M1618">
        <v>7.6436300000000002E-3</v>
      </c>
      <c r="N1618">
        <v>8.8556599999999996E-3</v>
      </c>
      <c r="O1618">
        <v>9.9745300000000005E-3</v>
      </c>
      <c r="P1618">
        <v>1.0788000000000001E-2</v>
      </c>
      <c r="Q1618">
        <v>1.09301E-2</v>
      </c>
      <c r="R1618">
        <v>0</v>
      </c>
      <c r="S1618">
        <v>0</v>
      </c>
      <c r="T1618">
        <v>0</v>
      </c>
      <c r="U1618" t="s">
        <v>409</v>
      </c>
    </row>
    <row r="1619" spans="1:21" x14ac:dyDescent="0.35">
      <c r="A1619" t="s">
        <v>407</v>
      </c>
      <c r="B1619" t="s">
        <v>31</v>
      </c>
      <c r="C1619" t="str">
        <f>INDEX('GCAM Crosswalk'!M$5:M$36,MATCH(B1619,'GCAM Crosswalk'!L$5:L$36,0))</f>
        <v>Europe_Non_EU</v>
      </c>
      <c r="D1619" t="s">
        <v>367</v>
      </c>
      <c r="E1619" t="str">
        <f>INDEX('GCAM Crosswalk'!J$5:J$111,MATCH(D1619,'GCAM Crosswalk'!I$5:I$111,0))</f>
        <v>Industry</v>
      </c>
      <c r="F1619" t="s">
        <v>411</v>
      </c>
      <c r="G1619">
        <v>7.2324200000000005E-2</v>
      </c>
      <c r="H1619">
        <v>4.6800899999999999E-2</v>
      </c>
      <c r="I1619">
        <v>0.11242000000000001</v>
      </c>
      <c r="J1619">
        <v>3.6797900000000001E-2</v>
      </c>
      <c r="K1619">
        <v>4.0546600000000002E-2</v>
      </c>
      <c r="L1619">
        <v>4.5897399999999998E-2</v>
      </c>
      <c r="M1619">
        <v>5.3201499999999999E-2</v>
      </c>
      <c r="N1619">
        <v>6.2166899999999997E-2</v>
      </c>
      <c r="O1619">
        <v>7.1431999999999995E-2</v>
      </c>
      <c r="P1619">
        <v>7.8088500000000005E-2</v>
      </c>
      <c r="Q1619">
        <v>8.2684599999999997E-2</v>
      </c>
      <c r="R1619">
        <v>0</v>
      </c>
      <c r="S1619">
        <v>0</v>
      </c>
      <c r="T1619">
        <v>0</v>
      </c>
      <c r="U1619" t="s">
        <v>409</v>
      </c>
    </row>
    <row r="1620" spans="1:21" x14ac:dyDescent="0.35">
      <c r="A1620" t="s">
        <v>407</v>
      </c>
      <c r="B1620" t="s">
        <v>31</v>
      </c>
      <c r="C1620" t="str">
        <f>INDEX('GCAM Crosswalk'!M$5:M$36,MATCH(B1620,'GCAM Crosswalk'!L$5:L$36,0))</f>
        <v>Europe_Non_EU</v>
      </c>
      <c r="D1620" t="s">
        <v>216</v>
      </c>
      <c r="E1620" t="str">
        <f>INDEX('GCAM Crosswalk'!J$5:J$111,MATCH(D1620,'GCAM Crosswalk'!I$5:I$111,0))</f>
        <v>Commercial</v>
      </c>
      <c r="F1620" t="s">
        <v>225</v>
      </c>
      <c r="G1620">
        <v>9.6545599999999995E-3</v>
      </c>
      <c r="H1620">
        <v>2.9862699999999999E-2</v>
      </c>
      <c r="I1620">
        <v>4.1996600000000002E-2</v>
      </c>
      <c r="J1620">
        <v>5.0396700000000003E-2</v>
      </c>
      <c r="K1620">
        <v>5.1489339999999897E-2</v>
      </c>
      <c r="L1620">
        <v>5.7666950000000002E-2</v>
      </c>
      <c r="M1620">
        <v>6.3173729999999997E-2</v>
      </c>
      <c r="N1620">
        <v>6.4817659999999999E-2</v>
      </c>
      <c r="O1620">
        <v>6.4925704000000001E-2</v>
      </c>
      <c r="P1620">
        <v>6.4425723000000004E-2</v>
      </c>
      <c r="Q1620">
        <v>6.3912049999999998E-2</v>
      </c>
      <c r="R1620">
        <v>0</v>
      </c>
      <c r="S1620">
        <v>0</v>
      </c>
      <c r="T1620">
        <v>0</v>
      </c>
      <c r="U1620" t="s">
        <v>409</v>
      </c>
    </row>
    <row r="1621" spans="1:21" x14ac:dyDescent="0.35">
      <c r="A1621" t="s">
        <v>407</v>
      </c>
      <c r="B1621" t="s">
        <v>31</v>
      </c>
      <c r="C1621" t="str">
        <f>INDEX('GCAM Crosswalk'!M$5:M$36,MATCH(B1621,'GCAM Crosswalk'!L$5:L$36,0))</f>
        <v>Europe_Non_EU</v>
      </c>
      <c r="D1621" t="s">
        <v>218</v>
      </c>
      <c r="E1621" t="str">
        <f>INDEX('GCAM Crosswalk'!J$5:J$111,MATCH(D1621,'GCAM Crosswalk'!I$5:I$111,0))</f>
        <v>Commercial</v>
      </c>
      <c r="F1621" t="s">
        <v>318</v>
      </c>
      <c r="G1621">
        <v>0</v>
      </c>
      <c r="H1621">
        <v>2.4554999999999998E-3</v>
      </c>
      <c r="I1621">
        <v>1.6611E-3</v>
      </c>
      <c r="J1621">
        <v>4.8027E-3</v>
      </c>
      <c r="K1621">
        <v>5.2492650000000004E-3</v>
      </c>
      <c r="L1621">
        <v>6.2034569999999904E-3</v>
      </c>
      <c r="M1621">
        <v>7.1585169999999997E-3</v>
      </c>
      <c r="N1621">
        <v>7.7087400000000004E-3</v>
      </c>
      <c r="O1621">
        <v>7.7863979999999999E-3</v>
      </c>
      <c r="P1621">
        <v>7.5296389999999899E-3</v>
      </c>
      <c r="Q1621">
        <v>7.1150149999999997E-3</v>
      </c>
      <c r="R1621">
        <v>0</v>
      </c>
      <c r="S1621">
        <v>0</v>
      </c>
      <c r="T1621">
        <v>0</v>
      </c>
      <c r="U1621" t="s">
        <v>409</v>
      </c>
    </row>
    <row r="1622" spans="1:21" x14ac:dyDescent="0.35">
      <c r="A1622" t="s">
        <v>407</v>
      </c>
      <c r="B1622" t="s">
        <v>31</v>
      </c>
      <c r="C1622" t="str">
        <f>INDEX('GCAM Crosswalk'!M$5:M$36,MATCH(B1622,'GCAM Crosswalk'!L$5:L$36,0))</f>
        <v>Europe_Non_EU</v>
      </c>
      <c r="D1622" t="s">
        <v>218</v>
      </c>
      <c r="E1622" t="str">
        <f>INDEX('GCAM Crosswalk'!J$5:J$111,MATCH(D1622,'GCAM Crosswalk'!I$5:I$111,0))</f>
        <v>Commercial</v>
      </c>
      <c r="F1622" t="s">
        <v>339</v>
      </c>
      <c r="G1622">
        <v>5.6320700000000001E-2</v>
      </c>
      <c r="H1622">
        <v>1.7598300000000001E-2</v>
      </c>
      <c r="I1622">
        <v>0.12973199999999999</v>
      </c>
      <c r="J1622">
        <v>0.119662</v>
      </c>
      <c r="K1622">
        <v>0.12911929999999999</v>
      </c>
      <c r="L1622">
        <v>0.14137630000000001</v>
      </c>
      <c r="M1622">
        <v>0.1521882</v>
      </c>
      <c r="N1622">
        <v>0.1561206</v>
      </c>
      <c r="O1622">
        <v>0.15708727</v>
      </c>
      <c r="P1622">
        <v>0.15661091999999999</v>
      </c>
      <c r="Q1622">
        <v>0.15587429999999999</v>
      </c>
      <c r="R1622">
        <v>0</v>
      </c>
      <c r="S1622">
        <v>0</v>
      </c>
      <c r="T1622">
        <v>0</v>
      </c>
      <c r="U1622" t="s">
        <v>409</v>
      </c>
    </row>
    <row r="1623" spans="1:21" x14ac:dyDescent="0.35">
      <c r="A1623" t="s">
        <v>407</v>
      </c>
      <c r="B1623" t="s">
        <v>31</v>
      </c>
      <c r="C1623" t="str">
        <f>INDEX('GCAM Crosswalk'!M$5:M$36,MATCH(B1623,'GCAM Crosswalk'!L$5:L$36,0))</f>
        <v>Europe_Non_EU</v>
      </c>
      <c r="D1623" t="s">
        <v>218</v>
      </c>
      <c r="E1623" t="str">
        <f>INDEX('GCAM Crosswalk'!J$5:J$111,MATCH(D1623,'GCAM Crosswalk'!I$5:I$111,0))</f>
        <v>Commercial</v>
      </c>
      <c r="F1623" t="s">
        <v>337</v>
      </c>
      <c r="G1623">
        <v>3.2011100000000001E-3</v>
      </c>
      <c r="H1623">
        <v>4.3477999999999998E-3</v>
      </c>
      <c r="I1623">
        <v>4.7768999999999997E-3</v>
      </c>
      <c r="J1623">
        <v>4.9465999999999998E-3</v>
      </c>
      <c r="K1623">
        <v>5.4530960000000002E-3</v>
      </c>
      <c r="L1623">
        <v>6.1631500000000001E-3</v>
      </c>
      <c r="M1623">
        <v>7.0571130000000003E-3</v>
      </c>
      <c r="N1623">
        <v>7.7430509999999904E-3</v>
      </c>
      <c r="O1623">
        <v>8.2402880000000001E-3</v>
      </c>
      <c r="P1623">
        <v>8.5996260000000008E-3</v>
      </c>
      <c r="Q1623">
        <v>8.7762020000000003E-3</v>
      </c>
      <c r="R1623">
        <v>0</v>
      </c>
      <c r="S1623">
        <v>0</v>
      </c>
      <c r="T1623">
        <v>0</v>
      </c>
      <c r="U1623" t="s">
        <v>409</v>
      </c>
    </row>
    <row r="1624" spans="1:21" x14ac:dyDescent="0.35">
      <c r="A1624" t="s">
        <v>407</v>
      </c>
      <c r="B1624" t="s">
        <v>31</v>
      </c>
      <c r="C1624" t="str">
        <f>INDEX('GCAM Crosswalk'!M$5:M$36,MATCH(B1624,'GCAM Crosswalk'!L$5:L$36,0))</f>
        <v>Europe_Non_EU</v>
      </c>
      <c r="D1624" t="s">
        <v>218</v>
      </c>
      <c r="E1624" t="str">
        <f>INDEX('GCAM Crosswalk'!J$5:J$111,MATCH(D1624,'GCAM Crosswalk'!I$5:I$111,0))</f>
        <v>Commercial</v>
      </c>
      <c r="F1624" t="s">
        <v>225</v>
      </c>
      <c r="G1624">
        <v>3.2681099999999999E-3</v>
      </c>
      <c r="H1624">
        <v>1.0108799999999999E-2</v>
      </c>
      <c r="I1624">
        <v>1.4216100000000001E-2</v>
      </c>
      <c r="J1624">
        <v>1.7059700000000001E-2</v>
      </c>
      <c r="K1624">
        <v>1.7824010000000001E-2</v>
      </c>
      <c r="L1624">
        <v>1.9360169999999999E-2</v>
      </c>
      <c r="M1624">
        <v>2.171153E-2</v>
      </c>
      <c r="N1624">
        <v>2.3787630000000001E-2</v>
      </c>
      <c r="O1624">
        <v>2.5594516000000001E-2</v>
      </c>
      <c r="P1624">
        <v>2.7432056999999999E-2</v>
      </c>
      <c r="Q1624">
        <v>2.9073678999999901E-2</v>
      </c>
      <c r="R1624">
        <v>0</v>
      </c>
      <c r="S1624">
        <v>0</v>
      </c>
      <c r="T1624">
        <v>0</v>
      </c>
      <c r="U1624" t="s">
        <v>409</v>
      </c>
    </row>
    <row r="1625" spans="1:21" x14ac:dyDescent="0.35">
      <c r="A1625" t="s">
        <v>407</v>
      </c>
      <c r="B1625" t="s">
        <v>31</v>
      </c>
      <c r="C1625" t="str">
        <f>INDEX('GCAM Crosswalk'!M$5:M$36,MATCH(B1625,'GCAM Crosswalk'!L$5:L$36,0))</f>
        <v>Europe_Non_EU</v>
      </c>
      <c r="D1625" t="s">
        <v>218</v>
      </c>
      <c r="E1625" t="str">
        <f>INDEX('GCAM Crosswalk'!J$5:J$111,MATCH(D1625,'GCAM Crosswalk'!I$5:I$111,0))</f>
        <v>Commercial</v>
      </c>
      <c r="F1625" t="s">
        <v>408</v>
      </c>
      <c r="G1625">
        <v>2.4605100000000001E-2</v>
      </c>
      <c r="H1625">
        <v>3.0781599999999999E-2</v>
      </c>
      <c r="I1625">
        <v>2.6599899999999999E-2</v>
      </c>
      <c r="J1625">
        <v>4.3136399999999998E-2</v>
      </c>
      <c r="K1625">
        <v>4.8025789999999999E-2</v>
      </c>
      <c r="L1625">
        <v>5.5528630000000002E-2</v>
      </c>
      <c r="M1625">
        <v>6.6148509999999994E-2</v>
      </c>
      <c r="N1625">
        <v>7.6344830000000002E-2</v>
      </c>
      <c r="O1625">
        <v>8.5619130000000002E-2</v>
      </c>
      <c r="P1625">
        <v>9.3386479999999994E-2</v>
      </c>
      <c r="Q1625">
        <v>9.889734E-2</v>
      </c>
      <c r="R1625">
        <v>0</v>
      </c>
      <c r="S1625">
        <v>0</v>
      </c>
      <c r="T1625">
        <v>0</v>
      </c>
      <c r="U1625" t="s">
        <v>409</v>
      </c>
    </row>
    <row r="1626" spans="1:21" x14ac:dyDescent="0.35">
      <c r="A1626" t="s">
        <v>407</v>
      </c>
      <c r="B1626" t="s">
        <v>31</v>
      </c>
      <c r="C1626" t="str">
        <f>INDEX('GCAM Crosswalk'!M$5:M$36,MATCH(B1626,'GCAM Crosswalk'!L$5:L$36,0))</f>
        <v>Europe_Non_EU</v>
      </c>
      <c r="D1626" t="s">
        <v>218</v>
      </c>
      <c r="E1626" t="str">
        <f>INDEX('GCAM Crosswalk'!J$5:J$111,MATCH(D1626,'GCAM Crosswalk'!I$5:I$111,0))</f>
        <v>Commercial</v>
      </c>
      <c r="F1626" t="s">
        <v>410</v>
      </c>
      <c r="G1626">
        <v>0</v>
      </c>
      <c r="H1626">
        <v>0</v>
      </c>
      <c r="I1626">
        <v>0</v>
      </c>
      <c r="J1626">
        <v>0</v>
      </c>
      <c r="K1626">
        <v>0</v>
      </c>
      <c r="L1626" s="3">
        <v>2.7757899999999999E-6</v>
      </c>
      <c r="M1626" s="3">
        <v>5.74899E-5</v>
      </c>
      <c r="N1626" s="3">
        <v>1.1322199999999999E-4</v>
      </c>
      <c r="O1626" s="3">
        <v>1.73146E-4</v>
      </c>
      <c r="P1626" s="3">
        <v>2.1918600000000001E-4</v>
      </c>
      <c r="Q1626" s="3">
        <v>2.6244899999999999E-4</v>
      </c>
      <c r="R1626">
        <v>0</v>
      </c>
      <c r="S1626">
        <v>0</v>
      </c>
      <c r="T1626">
        <v>0</v>
      </c>
      <c r="U1626" t="s">
        <v>409</v>
      </c>
    </row>
    <row r="1627" spans="1:21" x14ac:dyDescent="0.35">
      <c r="A1627" t="s">
        <v>407</v>
      </c>
      <c r="B1627" t="s">
        <v>31</v>
      </c>
      <c r="C1627" t="str">
        <f>INDEX('GCAM Crosswalk'!M$5:M$36,MATCH(B1627,'GCAM Crosswalk'!L$5:L$36,0))</f>
        <v>Europe_Non_EU</v>
      </c>
      <c r="D1627" t="s">
        <v>218</v>
      </c>
      <c r="E1627" t="str">
        <f>INDEX('GCAM Crosswalk'!J$5:J$111,MATCH(D1627,'GCAM Crosswalk'!I$5:I$111,0))</f>
        <v>Commercial</v>
      </c>
      <c r="F1627" t="s">
        <v>411</v>
      </c>
      <c r="G1627">
        <v>5.9775200000000001E-3</v>
      </c>
      <c r="H1627">
        <v>9.8790000000000006E-3</v>
      </c>
      <c r="I1627">
        <v>8.4802999999999996E-3</v>
      </c>
      <c r="J1627">
        <v>1.42962E-2</v>
      </c>
      <c r="K1627">
        <v>1.576688E-2</v>
      </c>
      <c r="L1627">
        <v>1.790427E-2</v>
      </c>
      <c r="M1627">
        <v>2.0490359999999999E-2</v>
      </c>
      <c r="N1627">
        <v>2.2940019999999998E-2</v>
      </c>
      <c r="O1627">
        <v>2.5379100000000002E-2</v>
      </c>
      <c r="P1627">
        <v>2.7706628000000001E-2</v>
      </c>
      <c r="Q1627">
        <v>3.0095535E-2</v>
      </c>
      <c r="R1627">
        <v>0</v>
      </c>
      <c r="S1627">
        <v>0</v>
      </c>
      <c r="T1627">
        <v>0</v>
      </c>
      <c r="U1627" t="s">
        <v>409</v>
      </c>
    </row>
    <row r="1628" spans="1:21" x14ac:dyDescent="0.35">
      <c r="A1628" t="s">
        <v>407</v>
      </c>
      <c r="B1628" t="s">
        <v>31</v>
      </c>
      <c r="C1628" t="str">
        <f>INDEX('GCAM Crosswalk'!M$5:M$36,MATCH(B1628,'GCAM Crosswalk'!L$5:L$36,0))</f>
        <v>Europe_Non_EU</v>
      </c>
      <c r="D1628" t="s">
        <v>319</v>
      </c>
      <c r="E1628" t="str">
        <f>INDEX('GCAM Crosswalk'!J$5:J$111,MATCH(D1628,'GCAM Crosswalk'!I$5:I$111,0))</f>
        <v>Commercial</v>
      </c>
      <c r="F1628" t="s">
        <v>318</v>
      </c>
      <c r="G1628">
        <v>0</v>
      </c>
      <c r="H1628" s="3">
        <v>3.9100000000000002E-4</v>
      </c>
      <c r="I1628" s="3">
        <v>2.6449999999999998E-4</v>
      </c>
      <c r="J1628" s="3">
        <v>7.6469999999999999E-4</v>
      </c>
      <c r="K1628" s="3">
        <v>8.6003999999999996E-4</v>
      </c>
      <c r="L1628">
        <v>1.117945E-3</v>
      </c>
      <c r="M1628">
        <v>1.3525512999999999E-3</v>
      </c>
      <c r="N1628">
        <v>1.4661088999999999E-3</v>
      </c>
      <c r="O1628">
        <v>1.4854264999999999E-3</v>
      </c>
      <c r="P1628">
        <v>1.4350525E-3</v>
      </c>
      <c r="Q1628">
        <v>1.3669679999999899E-3</v>
      </c>
      <c r="R1628">
        <v>0</v>
      </c>
      <c r="S1628">
        <v>0</v>
      </c>
      <c r="T1628">
        <v>0</v>
      </c>
      <c r="U1628" t="s">
        <v>409</v>
      </c>
    </row>
    <row r="1629" spans="1:21" x14ac:dyDescent="0.35">
      <c r="A1629" t="s">
        <v>407</v>
      </c>
      <c r="B1629" t="s">
        <v>31</v>
      </c>
      <c r="C1629" t="str">
        <f>INDEX('GCAM Crosswalk'!M$5:M$36,MATCH(B1629,'GCAM Crosswalk'!L$5:L$36,0))</f>
        <v>Europe_Non_EU</v>
      </c>
      <c r="D1629" t="s">
        <v>319</v>
      </c>
      <c r="E1629" t="str">
        <f>INDEX('GCAM Crosswalk'!J$5:J$111,MATCH(D1629,'GCAM Crosswalk'!I$5:I$111,0))</f>
        <v>Commercial</v>
      </c>
      <c r="F1629" t="s">
        <v>339</v>
      </c>
      <c r="G1629">
        <v>2.2585600000000001E-2</v>
      </c>
      <c r="H1629">
        <v>7.0571999999999996E-3</v>
      </c>
      <c r="I1629">
        <v>5.20247E-2</v>
      </c>
      <c r="J1629">
        <v>4.7986800000000003E-2</v>
      </c>
      <c r="K1629">
        <v>5.3111709999999999E-2</v>
      </c>
      <c r="L1629">
        <v>6.2036000000000001E-2</v>
      </c>
      <c r="M1629">
        <v>6.8024600000000005E-2</v>
      </c>
      <c r="N1629">
        <v>6.8537249999999994E-2</v>
      </c>
      <c r="O1629">
        <v>6.8046029999999993E-2</v>
      </c>
      <c r="P1629">
        <v>6.6632949999999996E-2</v>
      </c>
      <c r="Q1629">
        <v>6.647467E-2</v>
      </c>
      <c r="R1629">
        <v>0</v>
      </c>
      <c r="S1629">
        <v>0</v>
      </c>
      <c r="T1629">
        <v>0</v>
      </c>
      <c r="U1629" t="s">
        <v>409</v>
      </c>
    </row>
    <row r="1630" spans="1:21" x14ac:dyDescent="0.35">
      <c r="A1630" t="s">
        <v>407</v>
      </c>
      <c r="B1630" t="s">
        <v>31</v>
      </c>
      <c r="C1630" t="str">
        <f>INDEX('GCAM Crosswalk'!M$5:M$36,MATCH(B1630,'GCAM Crosswalk'!L$5:L$36,0))</f>
        <v>Europe_Non_EU</v>
      </c>
      <c r="D1630" t="s">
        <v>319</v>
      </c>
      <c r="E1630" t="str">
        <f>INDEX('GCAM Crosswalk'!J$5:J$111,MATCH(D1630,'GCAM Crosswalk'!I$5:I$111,0))</f>
        <v>Commercial</v>
      </c>
      <c r="F1630" t="s">
        <v>337</v>
      </c>
      <c r="G1630" s="3">
        <v>5.2749999999999997E-4</v>
      </c>
      <c r="H1630" s="3">
        <v>7.1650000000000001E-4</v>
      </c>
      <c r="I1630" s="3">
        <v>7.8720000000000005E-4</v>
      </c>
      <c r="J1630" s="3">
        <v>8.1510000000000003E-4</v>
      </c>
      <c r="K1630" s="3">
        <v>9.2611600000000005E-4</v>
      </c>
      <c r="L1630">
        <v>1.1485270000000001E-3</v>
      </c>
      <c r="M1630">
        <v>1.4008810000000001E-3</v>
      </c>
      <c r="N1630">
        <v>1.5756519000000001E-3</v>
      </c>
      <c r="O1630">
        <v>1.7051105999999999E-3</v>
      </c>
      <c r="P1630">
        <v>1.8141727E-3</v>
      </c>
      <c r="Q1630">
        <v>1.8906291E-3</v>
      </c>
      <c r="R1630">
        <v>0</v>
      </c>
      <c r="S1630">
        <v>0</v>
      </c>
      <c r="T1630">
        <v>0</v>
      </c>
      <c r="U1630" t="s">
        <v>409</v>
      </c>
    </row>
    <row r="1631" spans="1:21" x14ac:dyDescent="0.35">
      <c r="A1631" t="s">
        <v>407</v>
      </c>
      <c r="B1631" t="s">
        <v>31</v>
      </c>
      <c r="C1631" t="str">
        <f>INDEX('GCAM Crosswalk'!M$5:M$36,MATCH(B1631,'GCAM Crosswalk'!L$5:L$36,0))</f>
        <v>Europe_Non_EU</v>
      </c>
      <c r="D1631" t="s">
        <v>319</v>
      </c>
      <c r="E1631" t="str">
        <f>INDEX('GCAM Crosswalk'!J$5:J$111,MATCH(D1631,'GCAM Crosswalk'!I$5:I$111,0))</f>
        <v>Commercial</v>
      </c>
      <c r="F1631" t="s">
        <v>225</v>
      </c>
      <c r="G1631">
        <v>3.3908599999999997E-2</v>
      </c>
      <c r="H1631">
        <v>0.104883</v>
      </c>
      <c r="I1631">
        <v>0.14749899999999999</v>
      </c>
      <c r="J1631">
        <v>0.17700199999999999</v>
      </c>
      <c r="K1631">
        <v>0.1897316</v>
      </c>
      <c r="L1631">
        <v>0.22519239999999999</v>
      </c>
      <c r="M1631">
        <v>0.27595819999999999</v>
      </c>
      <c r="N1631">
        <v>0.32163150000000001</v>
      </c>
      <c r="O1631">
        <v>0.36484012999999998</v>
      </c>
      <c r="P1631">
        <v>0.41257459000000002</v>
      </c>
      <c r="Q1631">
        <v>0.45905832000000002</v>
      </c>
      <c r="R1631">
        <v>0</v>
      </c>
      <c r="S1631">
        <v>0</v>
      </c>
      <c r="T1631">
        <v>0</v>
      </c>
      <c r="U1631" t="s">
        <v>409</v>
      </c>
    </row>
    <row r="1632" spans="1:21" x14ac:dyDescent="0.35">
      <c r="A1632" t="s">
        <v>407</v>
      </c>
      <c r="B1632" t="s">
        <v>31</v>
      </c>
      <c r="C1632" t="str">
        <f>INDEX('GCAM Crosswalk'!M$5:M$36,MATCH(B1632,'GCAM Crosswalk'!L$5:L$36,0))</f>
        <v>Europe_Non_EU</v>
      </c>
      <c r="D1632" t="s">
        <v>319</v>
      </c>
      <c r="E1632" t="str">
        <f>INDEX('GCAM Crosswalk'!J$5:J$111,MATCH(D1632,'GCAM Crosswalk'!I$5:I$111,0))</f>
        <v>Commercial</v>
      </c>
      <c r="F1632" t="s">
        <v>408</v>
      </c>
      <c r="G1632">
        <v>4.55862E-2</v>
      </c>
      <c r="H1632">
        <v>5.7029799999999999E-2</v>
      </c>
      <c r="I1632">
        <v>4.9282199999999998E-2</v>
      </c>
      <c r="J1632">
        <v>7.9919699999999996E-2</v>
      </c>
      <c r="K1632">
        <v>9.1864499999999905E-2</v>
      </c>
      <c r="L1632">
        <v>0.117854</v>
      </c>
      <c r="M1632">
        <v>0.15122340000000001</v>
      </c>
      <c r="N1632">
        <v>0.17968751999999999</v>
      </c>
      <c r="O1632">
        <v>0.20389456</v>
      </c>
      <c r="P1632">
        <v>0.22685833</v>
      </c>
      <c r="Q1632">
        <v>0.24443739</v>
      </c>
      <c r="R1632">
        <v>0</v>
      </c>
      <c r="S1632">
        <v>0</v>
      </c>
      <c r="T1632">
        <v>0</v>
      </c>
      <c r="U1632" t="s">
        <v>409</v>
      </c>
    </row>
    <row r="1633" spans="1:21" x14ac:dyDescent="0.35">
      <c r="A1633" t="s">
        <v>407</v>
      </c>
      <c r="B1633" t="s">
        <v>31</v>
      </c>
      <c r="C1633" t="str">
        <f>INDEX('GCAM Crosswalk'!M$5:M$36,MATCH(B1633,'GCAM Crosswalk'!L$5:L$36,0))</f>
        <v>Europe_Non_EU</v>
      </c>
      <c r="D1633" t="s">
        <v>319</v>
      </c>
      <c r="E1633" t="str">
        <f>INDEX('GCAM Crosswalk'!J$5:J$111,MATCH(D1633,'GCAM Crosswalk'!I$5:I$111,0))</f>
        <v>Commercial</v>
      </c>
      <c r="F1633" t="s">
        <v>410</v>
      </c>
      <c r="G1633">
        <v>0</v>
      </c>
      <c r="H1633">
        <v>0</v>
      </c>
      <c r="I1633">
        <v>0</v>
      </c>
      <c r="J1633">
        <v>0</v>
      </c>
      <c r="K1633">
        <v>0</v>
      </c>
      <c r="L1633" s="3">
        <v>1.3744700000000001E-5</v>
      </c>
      <c r="M1633" s="3">
        <v>2.5303400000000002E-4</v>
      </c>
      <c r="N1633" s="3">
        <v>4.5938700000000001E-4</v>
      </c>
      <c r="O1633" s="3">
        <v>6.5589900000000004E-4</v>
      </c>
      <c r="P1633" s="3">
        <v>9.4619500000000004E-4</v>
      </c>
      <c r="Q1633">
        <v>1.1773199999999999E-3</v>
      </c>
      <c r="R1633">
        <v>0</v>
      </c>
      <c r="S1633">
        <v>0</v>
      </c>
      <c r="T1633">
        <v>0</v>
      </c>
      <c r="U1633" t="s">
        <v>409</v>
      </c>
    </row>
    <row r="1634" spans="1:21" x14ac:dyDescent="0.35">
      <c r="A1634" t="s">
        <v>407</v>
      </c>
      <c r="B1634" t="s">
        <v>31</v>
      </c>
      <c r="C1634" t="str">
        <f>INDEX('GCAM Crosswalk'!M$5:M$36,MATCH(B1634,'GCAM Crosswalk'!L$5:L$36,0))</f>
        <v>Europe_Non_EU</v>
      </c>
      <c r="D1634" t="s">
        <v>319</v>
      </c>
      <c r="E1634" t="str">
        <f>INDEX('GCAM Crosswalk'!J$5:J$111,MATCH(D1634,'GCAM Crosswalk'!I$5:I$111,0))</f>
        <v>Commercial</v>
      </c>
      <c r="F1634" t="s">
        <v>411</v>
      </c>
      <c r="G1634">
        <v>1.10157E-2</v>
      </c>
      <c r="H1634">
        <v>1.8205599999999999E-2</v>
      </c>
      <c r="I1634">
        <v>1.56279E-2</v>
      </c>
      <c r="J1634">
        <v>2.6345799999999999E-2</v>
      </c>
      <c r="K1634">
        <v>2.951786E-2</v>
      </c>
      <c r="L1634">
        <v>3.4724720000000001E-2</v>
      </c>
      <c r="M1634">
        <v>3.7966149999999997E-2</v>
      </c>
      <c r="N1634">
        <v>3.8257239999999998E-2</v>
      </c>
      <c r="O1634">
        <v>3.7882949999999999E-2</v>
      </c>
      <c r="P1634">
        <v>3.7329045999999998E-2</v>
      </c>
      <c r="Q1634">
        <v>3.7922520000000001E-2</v>
      </c>
      <c r="R1634">
        <v>0</v>
      </c>
      <c r="S1634">
        <v>0</v>
      </c>
      <c r="T1634">
        <v>0</v>
      </c>
      <c r="U1634" t="s">
        <v>409</v>
      </c>
    </row>
    <row r="1635" spans="1:21" x14ac:dyDescent="0.35">
      <c r="A1635" t="s">
        <v>407</v>
      </c>
      <c r="B1635" t="s">
        <v>31</v>
      </c>
      <c r="C1635" t="str">
        <f>INDEX('GCAM Crosswalk'!M$5:M$36,MATCH(B1635,'GCAM Crosswalk'!L$5:L$36,0))</f>
        <v>Europe_Non_EU</v>
      </c>
      <c r="D1635" t="s">
        <v>351</v>
      </c>
      <c r="E1635" t="str">
        <f>INDEX('GCAM Crosswalk'!J$5:J$111,MATCH(D1635,'GCAM Crosswalk'!I$5:I$111,0))</f>
        <v>Industry</v>
      </c>
      <c r="F1635" t="s">
        <v>339</v>
      </c>
      <c r="G1635" s="3">
        <v>1.2560100000000001E-4</v>
      </c>
      <c r="H1635" s="3">
        <v>7.1160199999999998E-4</v>
      </c>
      <c r="I1635" s="3">
        <v>4.1899800000000002E-5</v>
      </c>
      <c r="J1635" s="3">
        <v>1.2559999999999999E-4</v>
      </c>
      <c r="K1635" s="3">
        <v>1.5289310000000001E-4</v>
      </c>
      <c r="L1635" s="3">
        <v>1.76186E-4</v>
      </c>
      <c r="M1635" s="3">
        <v>1.926543E-4</v>
      </c>
      <c r="N1635" s="3">
        <v>2.0654796999999901E-4</v>
      </c>
      <c r="O1635" s="3">
        <v>2.2171389999999999E-4</v>
      </c>
      <c r="P1635" s="3">
        <v>2.36811499999999E-4</v>
      </c>
      <c r="Q1635" s="3">
        <v>2.5502530000000003E-4</v>
      </c>
      <c r="R1635">
        <v>0</v>
      </c>
      <c r="S1635">
        <v>0</v>
      </c>
      <c r="T1635">
        <v>0</v>
      </c>
      <c r="U1635" t="s">
        <v>409</v>
      </c>
    </row>
    <row r="1636" spans="1:21" x14ac:dyDescent="0.35">
      <c r="A1636" t="s">
        <v>407</v>
      </c>
      <c r="B1636" t="s">
        <v>31</v>
      </c>
      <c r="C1636" t="str">
        <f>INDEX('GCAM Crosswalk'!M$5:M$36,MATCH(B1636,'GCAM Crosswalk'!L$5:L$36,0))</f>
        <v>Europe_Non_EU</v>
      </c>
      <c r="D1636" t="s">
        <v>351</v>
      </c>
      <c r="E1636" t="str">
        <f>INDEX('GCAM Crosswalk'!J$5:J$111,MATCH(D1636,'GCAM Crosswalk'!I$5:I$111,0))</f>
        <v>Industry</v>
      </c>
      <c r="F1636" t="s">
        <v>225</v>
      </c>
      <c r="G1636">
        <v>2.0930200000000001E-3</v>
      </c>
      <c r="H1636">
        <v>6.1953199999999998E-3</v>
      </c>
      <c r="I1636">
        <v>9.7533499999999992E-3</v>
      </c>
      <c r="J1636">
        <v>1.23906E-2</v>
      </c>
      <c r="K1636">
        <v>1.197674E-2</v>
      </c>
      <c r="L1636">
        <v>1.1452779999999999E-2</v>
      </c>
      <c r="M1636">
        <v>1.130488E-2</v>
      </c>
      <c r="N1636">
        <v>1.1777729000000001E-2</v>
      </c>
      <c r="O1636">
        <v>1.2680258999999999E-2</v>
      </c>
      <c r="P1636">
        <v>1.3534502E-2</v>
      </c>
      <c r="Q1636">
        <v>1.4336500999999899E-2</v>
      </c>
      <c r="R1636">
        <v>0</v>
      </c>
      <c r="S1636">
        <v>0</v>
      </c>
      <c r="T1636">
        <v>0</v>
      </c>
      <c r="U1636" t="s">
        <v>409</v>
      </c>
    </row>
    <row r="1637" spans="1:21" x14ac:dyDescent="0.35">
      <c r="A1637" t="s">
        <v>407</v>
      </c>
      <c r="B1637" t="s">
        <v>31</v>
      </c>
      <c r="C1637" t="str">
        <f>INDEX('GCAM Crosswalk'!M$5:M$36,MATCH(B1637,'GCAM Crosswalk'!L$5:L$36,0))</f>
        <v>Europe_Non_EU</v>
      </c>
      <c r="D1637" t="s">
        <v>351</v>
      </c>
      <c r="E1637" t="str">
        <f>INDEX('GCAM Crosswalk'!J$5:J$111,MATCH(D1637,'GCAM Crosswalk'!I$5:I$111,0))</f>
        <v>Industry</v>
      </c>
      <c r="F1637" t="s">
        <v>408</v>
      </c>
      <c r="G1637">
        <v>0</v>
      </c>
      <c r="H1637">
        <v>0</v>
      </c>
      <c r="I1637">
        <v>4.9812800000000003E-3</v>
      </c>
      <c r="J1637">
        <v>1.23906E-2</v>
      </c>
      <c r="K1637">
        <v>1.5540760000000001E-2</v>
      </c>
      <c r="L1637">
        <v>1.8265750000000001E-2</v>
      </c>
      <c r="M1637">
        <v>2.060406E-2</v>
      </c>
      <c r="N1637">
        <v>2.2370941999999901E-2</v>
      </c>
      <c r="O1637">
        <v>2.3577479999999901E-2</v>
      </c>
      <c r="P1637">
        <v>2.4797050000000001E-2</v>
      </c>
      <c r="Q1637">
        <v>2.5983550000000001E-2</v>
      </c>
      <c r="R1637">
        <v>0</v>
      </c>
      <c r="S1637">
        <v>0</v>
      </c>
      <c r="T1637">
        <v>0</v>
      </c>
      <c r="U1637" t="s">
        <v>409</v>
      </c>
    </row>
    <row r="1638" spans="1:21" x14ac:dyDescent="0.35">
      <c r="A1638" t="s">
        <v>407</v>
      </c>
      <c r="B1638" t="s">
        <v>31</v>
      </c>
      <c r="C1638" t="str">
        <f>INDEX('GCAM Crosswalk'!M$5:M$36,MATCH(B1638,'GCAM Crosswalk'!L$5:L$36,0))</f>
        <v>Europe_Non_EU</v>
      </c>
      <c r="D1638" t="s">
        <v>351</v>
      </c>
      <c r="E1638" t="str">
        <f>INDEX('GCAM Crosswalk'!J$5:J$111,MATCH(D1638,'GCAM Crosswalk'!I$5:I$111,0))</f>
        <v>Industry</v>
      </c>
      <c r="F1638" t="s">
        <v>411</v>
      </c>
      <c r="G1638">
        <v>8.2045899999999995E-3</v>
      </c>
      <c r="H1638">
        <v>9.4604300000000006E-3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409</v>
      </c>
    </row>
    <row r="1639" spans="1:21" x14ac:dyDescent="0.35">
      <c r="A1639" t="s">
        <v>407</v>
      </c>
      <c r="B1639" t="s">
        <v>31</v>
      </c>
      <c r="C1639" t="str">
        <f>INDEX('GCAM Crosswalk'!M$5:M$36,MATCH(B1639,'GCAM Crosswalk'!L$5:L$36,0))</f>
        <v>Europe_Non_EU</v>
      </c>
      <c r="D1639" t="s">
        <v>412</v>
      </c>
      <c r="E1639" t="e">
        <f>INDEX('GCAM Crosswalk'!J$5:J$111,MATCH(D1639,'GCAM Crosswalk'!I$5:I$111,0))</f>
        <v>#N/A</v>
      </c>
      <c r="F1639" t="s">
        <v>411</v>
      </c>
      <c r="G1639">
        <v>4.3827400000000002E-2</v>
      </c>
      <c r="H1639">
        <v>8.6315299999999998E-2</v>
      </c>
      <c r="I1639">
        <v>0.11695700000000001</v>
      </c>
      <c r="J1639">
        <v>0.128217</v>
      </c>
      <c r="K1639">
        <v>0.132878</v>
      </c>
      <c r="L1639">
        <v>0.13480200000000001</v>
      </c>
      <c r="M1639">
        <v>0.13683899999999999</v>
      </c>
      <c r="N1639">
        <v>0.13914299999999999</v>
      </c>
      <c r="O1639">
        <v>0.140649</v>
      </c>
      <c r="P1639">
        <v>0.14188700000000001</v>
      </c>
      <c r="Q1639">
        <v>0.14261399999999999</v>
      </c>
      <c r="R1639">
        <v>0</v>
      </c>
      <c r="S1639">
        <v>0</v>
      </c>
      <c r="T1639">
        <v>0</v>
      </c>
      <c r="U1639" t="s">
        <v>409</v>
      </c>
    </row>
    <row r="1640" spans="1:21" x14ac:dyDescent="0.35">
      <c r="A1640" t="s">
        <v>407</v>
      </c>
      <c r="B1640" t="s">
        <v>31</v>
      </c>
      <c r="C1640" t="str">
        <f>INDEX('GCAM Crosswalk'!M$5:M$36,MATCH(B1640,'GCAM Crosswalk'!L$5:L$36,0))</f>
        <v>Europe_Non_EU</v>
      </c>
      <c r="D1640" t="s">
        <v>352</v>
      </c>
      <c r="E1640" t="str">
        <f>INDEX('GCAM Crosswalk'!J$5:J$111,MATCH(D1640,'GCAM Crosswalk'!I$5:I$111,0))</f>
        <v>Industry</v>
      </c>
      <c r="F1640" t="s">
        <v>225</v>
      </c>
      <c r="G1640" s="3">
        <v>4.2142299999999998E-6</v>
      </c>
      <c r="H1640" s="3">
        <v>3.0656599999999999E-6</v>
      </c>
      <c r="I1640" s="3">
        <v>2.4015600000000002E-6</v>
      </c>
      <c r="J1640" s="3">
        <v>1.73745E-6</v>
      </c>
      <c r="K1640" s="3">
        <v>3.8908899999999996E-6</v>
      </c>
      <c r="L1640" s="3">
        <v>4.7302799999999997E-6</v>
      </c>
      <c r="M1640" s="3">
        <v>5.6855199999999997E-6</v>
      </c>
      <c r="N1640" s="3">
        <v>6.6234699999999998E-6</v>
      </c>
      <c r="O1640" s="3">
        <v>7.5953799999999996E-6</v>
      </c>
      <c r="P1640" s="3">
        <v>8.6198500000000001E-6</v>
      </c>
      <c r="Q1640" s="3">
        <v>9.75148E-6</v>
      </c>
      <c r="R1640">
        <v>0</v>
      </c>
      <c r="S1640">
        <v>0</v>
      </c>
      <c r="T1640">
        <v>0</v>
      </c>
      <c r="U1640" t="s">
        <v>409</v>
      </c>
    </row>
    <row r="1641" spans="1:21" x14ac:dyDescent="0.35">
      <c r="A1641" t="s">
        <v>407</v>
      </c>
      <c r="B1641" t="s">
        <v>31</v>
      </c>
      <c r="C1641" t="str">
        <f>INDEX('GCAM Crosswalk'!M$5:M$36,MATCH(B1641,'GCAM Crosswalk'!L$5:L$36,0))</f>
        <v>Europe_Non_EU</v>
      </c>
      <c r="D1641" t="s">
        <v>352</v>
      </c>
      <c r="E1641" t="str">
        <f>INDEX('GCAM Crosswalk'!J$5:J$111,MATCH(D1641,'GCAM Crosswalk'!I$5:I$111,0))</f>
        <v>Industry</v>
      </c>
      <c r="F1641" t="s">
        <v>408</v>
      </c>
      <c r="G1641" s="3">
        <v>1.9253600000000001E-5</v>
      </c>
      <c r="H1641" s="3">
        <v>3.2796999999999998E-5</v>
      </c>
      <c r="I1641" s="3">
        <v>5.1900900000000003E-5</v>
      </c>
      <c r="J1641" s="3">
        <v>5.4270400000000001E-5</v>
      </c>
      <c r="K1641" s="3">
        <v>1.30698E-4</v>
      </c>
      <c r="L1641" s="3">
        <v>1.58553E-4</v>
      </c>
      <c r="M1641" s="3">
        <v>1.9509E-4</v>
      </c>
      <c r="N1641" s="3">
        <v>2.3008800000000001E-4</v>
      </c>
      <c r="O1641" s="3">
        <v>2.6488500000000002E-4</v>
      </c>
      <c r="P1641" s="3">
        <v>3.06061E-4</v>
      </c>
      <c r="Q1641" s="3">
        <v>3.4674199999999998E-4</v>
      </c>
      <c r="R1641">
        <v>0</v>
      </c>
      <c r="S1641">
        <v>0</v>
      </c>
      <c r="T1641">
        <v>0</v>
      </c>
      <c r="U1641" t="s">
        <v>409</v>
      </c>
    </row>
    <row r="1642" spans="1:21" x14ac:dyDescent="0.35">
      <c r="A1642" t="s">
        <v>407</v>
      </c>
      <c r="B1642" t="s">
        <v>31</v>
      </c>
      <c r="C1642" t="str">
        <f>INDEX('GCAM Crosswalk'!M$5:M$36,MATCH(B1642,'GCAM Crosswalk'!L$5:L$36,0))</f>
        <v>Europe_Non_EU</v>
      </c>
      <c r="D1642" t="s">
        <v>352</v>
      </c>
      <c r="E1642" t="str">
        <f>INDEX('GCAM Crosswalk'!J$5:J$111,MATCH(D1642,'GCAM Crosswalk'!I$5:I$111,0))</f>
        <v>Industry</v>
      </c>
      <c r="F1642" t="s">
        <v>411</v>
      </c>
      <c r="G1642" s="3">
        <v>3.74584E-5</v>
      </c>
      <c r="H1642" s="3">
        <v>3.5250499999999997E-5</v>
      </c>
      <c r="I1642" s="3">
        <v>1.61469E-5</v>
      </c>
      <c r="J1642" s="3">
        <v>1.3777299999999999E-5</v>
      </c>
      <c r="K1642" s="3">
        <v>3.2184899999999997E-5</v>
      </c>
      <c r="L1642" s="3">
        <v>3.8569299999999997E-5</v>
      </c>
      <c r="M1642" s="3">
        <v>4.5636000000000001E-5</v>
      </c>
      <c r="N1642" s="3">
        <v>5.4248500000000001E-5</v>
      </c>
      <c r="O1642" s="3">
        <v>6.3587899999999995E-5</v>
      </c>
      <c r="P1642" s="3">
        <v>7.4230300000000007E-5</v>
      </c>
      <c r="Q1642" s="3">
        <v>8.7635399999999998E-5</v>
      </c>
      <c r="R1642">
        <v>0</v>
      </c>
      <c r="S1642">
        <v>0</v>
      </c>
      <c r="T1642">
        <v>0</v>
      </c>
      <c r="U1642" t="s">
        <v>409</v>
      </c>
    </row>
    <row r="1643" spans="1:21" x14ac:dyDescent="0.35">
      <c r="A1643" t="s">
        <v>407</v>
      </c>
      <c r="B1643" t="s">
        <v>31</v>
      </c>
      <c r="C1643" t="str">
        <f>INDEX('GCAM Crosswalk'!M$5:M$36,MATCH(B1643,'GCAM Crosswalk'!L$5:L$36,0))</f>
        <v>Europe_Non_EU</v>
      </c>
      <c r="D1643" t="s">
        <v>370</v>
      </c>
      <c r="E1643" t="str">
        <f>INDEX('GCAM Crosswalk'!J$5:J$111,MATCH(D1643,'GCAM Crosswalk'!I$5:I$111,0))</f>
        <v>Industry</v>
      </c>
      <c r="F1643" t="s">
        <v>225</v>
      </c>
      <c r="G1643">
        <v>1.88277E-3</v>
      </c>
      <c r="H1643">
        <v>1.4145099999999999E-3</v>
      </c>
      <c r="I1643">
        <v>1.8169200000000001E-3</v>
      </c>
      <c r="J1643">
        <v>2.1814E-3</v>
      </c>
      <c r="K1643">
        <v>3.0605300000000001E-3</v>
      </c>
      <c r="L1643">
        <v>4.0469299999999998E-3</v>
      </c>
      <c r="M1643">
        <v>5.2107300000000002E-3</v>
      </c>
      <c r="N1643">
        <v>6.3330399999999999E-3</v>
      </c>
      <c r="O1643">
        <v>7.4582700000000004E-3</v>
      </c>
      <c r="P1643">
        <v>8.5605200000000003E-3</v>
      </c>
      <c r="Q1643">
        <v>9.6185000000000003E-3</v>
      </c>
      <c r="R1643">
        <v>0</v>
      </c>
      <c r="S1643">
        <v>0</v>
      </c>
      <c r="T1643">
        <v>0</v>
      </c>
      <c r="U1643" t="s">
        <v>409</v>
      </c>
    </row>
    <row r="1644" spans="1:21" x14ac:dyDescent="0.35">
      <c r="A1644" t="s">
        <v>407</v>
      </c>
      <c r="B1644" t="s">
        <v>31</v>
      </c>
      <c r="C1644" t="str">
        <f>INDEX('GCAM Crosswalk'!M$5:M$36,MATCH(B1644,'GCAM Crosswalk'!L$5:L$36,0))</f>
        <v>Europe_Non_EU</v>
      </c>
      <c r="D1644" t="s">
        <v>371</v>
      </c>
      <c r="E1644" t="str">
        <f>INDEX('GCAM Crosswalk'!J$5:J$111,MATCH(D1644,'GCAM Crosswalk'!I$5:I$111,0))</f>
        <v>Industry</v>
      </c>
      <c r="F1644" t="s">
        <v>225</v>
      </c>
      <c r="G1644" s="3">
        <v>6.8039399999999996E-4</v>
      </c>
      <c r="H1644" s="3">
        <v>5.1489699999999995E-4</v>
      </c>
      <c r="I1644" s="3">
        <v>6.3937900000000003E-4</v>
      </c>
      <c r="J1644" s="3">
        <v>7.6256399999999997E-4</v>
      </c>
      <c r="K1644" s="3">
        <v>8.8131400000000001E-4</v>
      </c>
      <c r="L1644">
        <v>1.02311E-3</v>
      </c>
      <c r="M1644">
        <v>1.1992699999999999E-3</v>
      </c>
      <c r="N1644">
        <v>1.3562400000000001E-3</v>
      </c>
      <c r="O1644">
        <v>1.5042499999999999E-3</v>
      </c>
      <c r="P1644">
        <v>1.64347E-3</v>
      </c>
      <c r="Q1644">
        <v>1.7719400000000001E-3</v>
      </c>
      <c r="R1644">
        <v>0</v>
      </c>
      <c r="S1644">
        <v>0</v>
      </c>
      <c r="T1644">
        <v>0</v>
      </c>
      <c r="U1644" t="s">
        <v>409</v>
      </c>
    </row>
    <row r="1645" spans="1:21" x14ac:dyDescent="0.35">
      <c r="A1645" t="s">
        <v>407</v>
      </c>
      <c r="B1645" t="s">
        <v>31</v>
      </c>
      <c r="C1645" t="str">
        <f>INDEX('GCAM Crosswalk'!M$5:M$36,MATCH(B1645,'GCAM Crosswalk'!L$5:L$36,0))</f>
        <v>Europe_Non_EU</v>
      </c>
      <c r="D1645" t="s">
        <v>372</v>
      </c>
      <c r="E1645" t="str">
        <f>INDEX('GCAM Crosswalk'!J$5:J$111,MATCH(D1645,'GCAM Crosswalk'!I$5:I$111,0))</f>
        <v>Industry</v>
      </c>
      <c r="F1645" t="s">
        <v>225</v>
      </c>
      <c r="G1645">
        <v>1.4377400000000001E-3</v>
      </c>
      <c r="H1645">
        <v>1.0934499999999999E-3</v>
      </c>
      <c r="I1645">
        <v>1.3515199999999999E-3</v>
      </c>
      <c r="J1645">
        <v>1.6226400000000001E-3</v>
      </c>
      <c r="K1645">
        <v>1.87532E-3</v>
      </c>
      <c r="L1645">
        <v>2.1770600000000002E-3</v>
      </c>
      <c r="M1645">
        <v>2.5518899999999998E-3</v>
      </c>
      <c r="N1645">
        <v>2.8859100000000002E-3</v>
      </c>
      <c r="O1645">
        <v>3.2008599999999998E-3</v>
      </c>
      <c r="P1645">
        <v>3.4970999999999999E-3</v>
      </c>
      <c r="Q1645">
        <v>3.7704599999999998E-3</v>
      </c>
      <c r="R1645">
        <v>0</v>
      </c>
      <c r="S1645">
        <v>0</v>
      </c>
      <c r="T1645">
        <v>0</v>
      </c>
      <c r="U1645" t="s">
        <v>409</v>
      </c>
    </row>
    <row r="1646" spans="1:21" x14ac:dyDescent="0.35">
      <c r="A1646" t="s">
        <v>407</v>
      </c>
      <c r="B1646" t="s">
        <v>31</v>
      </c>
      <c r="C1646" t="str">
        <f>INDEX('GCAM Crosswalk'!M$5:M$36,MATCH(B1646,'GCAM Crosswalk'!L$5:L$36,0))</f>
        <v>Europe_Non_EU</v>
      </c>
      <c r="D1646" t="s">
        <v>365</v>
      </c>
      <c r="E1646" t="str">
        <f>INDEX('GCAM Crosswalk'!J$5:J$111,MATCH(D1646,'GCAM Crosswalk'!I$5:I$111,0))</f>
        <v>Industry</v>
      </c>
      <c r="F1646" t="s">
        <v>318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6.0148600000000003E-3</v>
      </c>
      <c r="M1646">
        <v>1.1625089999999999E-2</v>
      </c>
      <c r="N1646">
        <v>1.4960620000000001E-2</v>
      </c>
      <c r="O1646">
        <v>1.479695E-2</v>
      </c>
      <c r="P1646">
        <v>1.32112999999999E-2</v>
      </c>
      <c r="Q1646">
        <v>1.15970999999999E-2</v>
      </c>
      <c r="R1646">
        <v>0</v>
      </c>
      <c r="S1646">
        <v>0</v>
      </c>
      <c r="T1646">
        <v>0</v>
      </c>
      <c r="U1646" t="s">
        <v>409</v>
      </c>
    </row>
    <row r="1647" spans="1:21" x14ac:dyDescent="0.35">
      <c r="A1647" t="s">
        <v>407</v>
      </c>
      <c r="B1647" t="s">
        <v>31</v>
      </c>
      <c r="C1647" t="str">
        <f>INDEX('GCAM Crosswalk'!M$5:M$36,MATCH(B1647,'GCAM Crosswalk'!L$5:L$36,0))</f>
        <v>Europe_Non_EU</v>
      </c>
      <c r="D1647" t="s">
        <v>365</v>
      </c>
      <c r="E1647" t="str">
        <f>INDEX('GCAM Crosswalk'!J$5:J$111,MATCH(D1647,'GCAM Crosswalk'!I$5:I$111,0))</f>
        <v>Industry</v>
      </c>
      <c r="F1647" t="s">
        <v>339</v>
      </c>
      <c r="G1647">
        <v>0.13780329999999999</v>
      </c>
      <c r="H1647">
        <v>0.15525929999999999</v>
      </c>
      <c r="I1647">
        <v>0.21545320000000001</v>
      </c>
      <c r="J1647">
        <v>0.2254583</v>
      </c>
      <c r="K1647">
        <v>0.27774070000000001</v>
      </c>
      <c r="L1647">
        <v>0.28140701000000001</v>
      </c>
      <c r="M1647">
        <v>0.28152590999999999</v>
      </c>
      <c r="N1647">
        <v>0.28017082999999998</v>
      </c>
      <c r="O1647">
        <v>0.28090027099999998</v>
      </c>
      <c r="P1647">
        <v>0.28112594000000002</v>
      </c>
      <c r="Q1647">
        <v>0.27803550999999999</v>
      </c>
      <c r="R1647">
        <v>0</v>
      </c>
      <c r="S1647">
        <v>0</v>
      </c>
      <c r="T1647">
        <v>0</v>
      </c>
      <c r="U1647" t="s">
        <v>409</v>
      </c>
    </row>
    <row r="1648" spans="1:21" x14ac:dyDescent="0.35">
      <c r="A1648" t="s">
        <v>407</v>
      </c>
      <c r="B1648" t="s">
        <v>31</v>
      </c>
      <c r="C1648" t="str">
        <f>INDEX('GCAM Crosswalk'!M$5:M$36,MATCH(B1648,'GCAM Crosswalk'!L$5:L$36,0))</f>
        <v>Europe_Non_EU</v>
      </c>
      <c r="D1648" t="s">
        <v>365</v>
      </c>
      <c r="E1648" t="str">
        <f>INDEX('GCAM Crosswalk'!J$5:J$111,MATCH(D1648,'GCAM Crosswalk'!I$5:I$111,0))</f>
        <v>Industry</v>
      </c>
      <c r="F1648" t="s">
        <v>225</v>
      </c>
      <c r="G1648">
        <v>2.5576749999999999E-2</v>
      </c>
      <c r="H1648">
        <v>5.2408979999999897E-2</v>
      </c>
      <c r="I1648">
        <v>7.2375599999999998E-2</v>
      </c>
      <c r="J1648">
        <v>8.7948200000000004E-2</v>
      </c>
      <c r="K1648">
        <v>0.10649328</v>
      </c>
      <c r="L1648">
        <v>0.11136619</v>
      </c>
      <c r="M1648">
        <v>0.116076757</v>
      </c>
      <c r="N1648">
        <v>0.11841030079999899</v>
      </c>
      <c r="O1648">
        <v>0.118772394599999</v>
      </c>
      <c r="P1648">
        <v>0.1179346168</v>
      </c>
      <c r="Q1648">
        <v>0.11547504979999999</v>
      </c>
      <c r="R1648">
        <v>0</v>
      </c>
      <c r="S1648">
        <v>0</v>
      </c>
      <c r="T1648">
        <v>0</v>
      </c>
      <c r="U1648" t="s">
        <v>409</v>
      </c>
    </row>
    <row r="1649" spans="1:21" x14ac:dyDescent="0.35">
      <c r="A1649" t="s">
        <v>407</v>
      </c>
      <c r="B1649" t="s">
        <v>31</v>
      </c>
      <c r="C1649" t="str">
        <f>INDEX('GCAM Crosswalk'!M$5:M$36,MATCH(B1649,'GCAM Crosswalk'!L$5:L$36,0))</f>
        <v>Europe_Non_EU</v>
      </c>
      <c r="D1649" t="s">
        <v>365</v>
      </c>
      <c r="E1649" t="str">
        <f>INDEX('GCAM Crosswalk'!J$5:J$111,MATCH(D1649,'GCAM Crosswalk'!I$5:I$111,0))</f>
        <v>Industry</v>
      </c>
      <c r="F1649" t="s">
        <v>408</v>
      </c>
      <c r="G1649">
        <v>2.84627567E-3</v>
      </c>
      <c r="H1649">
        <v>2.1515596559999999E-2</v>
      </c>
      <c r="I1649">
        <v>3.2231824399999998E-2</v>
      </c>
      <c r="J1649">
        <v>5.2576313700000002E-2</v>
      </c>
      <c r="K1649">
        <v>6.5606133299999994E-2</v>
      </c>
      <c r="L1649">
        <v>7.0695251479999999E-2</v>
      </c>
      <c r="M1649">
        <v>7.4663806580000006E-2</v>
      </c>
      <c r="N1649">
        <v>7.6630815269999902E-2</v>
      </c>
      <c r="O1649">
        <v>7.6839631473000006E-2</v>
      </c>
      <c r="P1649">
        <v>7.6403452915999995E-2</v>
      </c>
      <c r="Q1649">
        <v>7.5130650056999995E-2</v>
      </c>
      <c r="R1649">
        <v>0</v>
      </c>
      <c r="S1649">
        <v>0</v>
      </c>
      <c r="T1649">
        <v>0</v>
      </c>
      <c r="U1649" t="s">
        <v>409</v>
      </c>
    </row>
    <row r="1650" spans="1:21" x14ac:dyDescent="0.35">
      <c r="A1650" t="s">
        <v>407</v>
      </c>
      <c r="B1650" t="s">
        <v>31</v>
      </c>
      <c r="C1650" t="str">
        <f>INDEX('GCAM Crosswalk'!M$5:M$36,MATCH(B1650,'GCAM Crosswalk'!L$5:L$36,0))</f>
        <v>Europe_Non_EU</v>
      </c>
      <c r="D1650" t="s">
        <v>365</v>
      </c>
      <c r="E1650" t="str">
        <f>INDEX('GCAM Crosswalk'!J$5:J$111,MATCH(D1650,'GCAM Crosswalk'!I$5:I$111,0))</f>
        <v>Industry</v>
      </c>
      <c r="F1650" t="s">
        <v>410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2.1115209999999999E-3</v>
      </c>
      <c r="M1650">
        <v>9.847214E-3</v>
      </c>
      <c r="N1650">
        <v>1.53358419999999E-2</v>
      </c>
      <c r="O1650">
        <v>1.7447701999999999E-2</v>
      </c>
      <c r="P1650">
        <v>1.8388373E-2</v>
      </c>
      <c r="Q1650">
        <v>1.8397706E-2</v>
      </c>
      <c r="R1650">
        <v>0</v>
      </c>
      <c r="S1650">
        <v>0</v>
      </c>
      <c r="T1650">
        <v>0</v>
      </c>
      <c r="U1650" t="s">
        <v>409</v>
      </c>
    </row>
    <row r="1651" spans="1:21" x14ac:dyDescent="0.35">
      <c r="A1651" t="s">
        <v>407</v>
      </c>
      <c r="B1651" t="s">
        <v>31</v>
      </c>
      <c r="C1651" t="str">
        <f>INDEX('GCAM Crosswalk'!M$5:M$36,MATCH(B1651,'GCAM Crosswalk'!L$5:L$36,0))</f>
        <v>Europe_Non_EU</v>
      </c>
      <c r="D1651" t="s">
        <v>365</v>
      </c>
      <c r="E1651" t="str">
        <f>INDEX('GCAM Crosswalk'!J$5:J$111,MATCH(D1651,'GCAM Crosswalk'!I$5:I$111,0))</f>
        <v>Industry</v>
      </c>
      <c r="F1651" t="s">
        <v>411</v>
      </c>
      <c r="G1651">
        <v>3.06833652E-2</v>
      </c>
      <c r="H1651">
        <v>1.4106939900000001E-2</v>
      </c>
      <c r="I1651">
        <v>1.04232353E-2</v>
      </c>
      <c r="J1651">
        <v>5.4848012999999998E-3</v>
      </c>
      <c r="K1651">
        <v>6.7836051399999897E-3</v>
      </c>
      <c r="L1651">
        <v>7.2739532399999996E-3</v>
      </c>
      <c r="M1651">
        <v>7.6799668699999999E-3</v>
      </c>
      <c r="N1651">
        <v>7.8860615399999993E-3</v>
      </c>
      <c r="O1651">
        <v>7.9099767130000002E-3</v>
      </c>
      <c r="P1651">
        <v>7.8573851859999998E-3</v>
      </c>
      <c r="Q1651">
        <v>7.7124262270000001E-3</v>
      </c>
      <c r="R1651">
        <v>0</v>
      </c>
      <c r="S1651">
        <v>0</v>
      </c>
      <c r="T1651">
        <v>0</v>
      </c>
      <c r="U1651" t="s">
        <v>409</v>
      </c>
    </row>
    <row r="1652" spans="1:21" x14ac:dyDescent="0.35">
      <c r="A1652" t="s">
        <v>407</v>
      </c>
      <c r="B1652" t="s">
        <v>31</v>
      </c>
      <c r="C1652" t="str">
        <f>INDEX('GCAM Crosswalk'!M$5:M$36,MATCH(B1652,'GCAM Crosswalk'!L$5:L$36,0))</f>
        <v>Europe_Non_EU</v>
      </c>
      <c r="D1652" t="s">
        <v>373</v>
      </c>
      <c r="E1652" t="str">
        <f>INDEX('GCAM Crosswalk'!J$5:J$111,MATCH(D1652,'GCAM Crosswalk'!I$5:I$111,0))</f>
        <v>Industry</v>
      </c>
      <c r="F1652" t="s">
        <v>225</v>
      </c>
      <c r="G1652">
        <v>1.4702599999999999E-3</v>
      </c>
      <c r="H1652">
        <v>1.81642E-3</v>
      </c>
      <c r="I1652">
        <v>1.9053200000000001E-3</v>
      </c>
      <c r="J1652">
        <v>2.0655999999999999E-3</v>
      </c>
      <c r="K1652">
        <v>2.1079699999999998E-3</v>
      </c>
      <c r="L1652">
        <v>2.2004500000000001E-3</v>
      </c>
      <c r="M1652">
        <v>2.2787300000000001E-3</v>
      </c>
      <c r="N1652">
        <v>2.3326100000000002E-3</v>
      </c>
      <c r="O1652">
        <v>2.3788899999999998E-3</v>
      </c>
      <c r="P1652">
        <v>2.4229099999999999E-3</v>
      </c>
      <c r="Q1652">
        <v>2.4484099999999998E-3</v>
      </c>
      <c r="R1652">
        <v>0</v>
      </c>
      <c r="S1652">
        <v>0</v>
      </c>
      <c r="T1652">
        <v>0</v>
      </c>
      <c r="U1652" t="s">
        <v>409</v>
      </c>
    </row>
    <row r="1653" spans="1:21" x14ac:dyDescent="0.35">
      <c r="A1653" t="s">
        <v>407</v>
      </c>
      <c r="B1653" t="s">
        <v>31</v>
      </c>
      <c r="C1653" t="str">
        <f>INDEX('GCAM Crosswalk'!M$5:M$36,MATCH(B1653,'GCAM Crosswalk'!L$5:L$36,0))</f>
        <v>Europe_Non_EU</v>
      </c>
      <c r="D1653" t="s">
        <v>361</v>
      </c>
      <c r="E1653" t="str">
        <f>INDEX('GCAM Crosswalk'!J$5:J$111,MATCH(D1653,'GCAM Crosswalk'!I$5:I$111,0))</f>
        <v>Industry</v>
      </c>
      <c r="F1653" t="s">
        <v>339</v>
      </c>
      <c r="G1653">
        <v>0</v>
      </c>
      <c r="H1653" s="3">
        <v>1.67398E-4</v>
      </c>
      <c r="I1653" s="3">
        <v>2.0929799999999999E-4</v>
      </c>
      <c r="J1653">
        <v>2.46971E-3</v>
      </c>
      <c r="K1653">
        <v>2.952489E-3</v>
      </c>
      <c r="L1653">
        <v>3.2421379999999999E-3</v>
      </c>
      <c r="M1653">
        <v>3.403138E-3</v>
      </c>
      <c r="N1653">
        <v>3.4727359999999902E-3</v>
      </c>
      <c r="O1653">
        <v>3.5076739999999901E-3</v>
      </c>
      <c r="P1653">
        <v>3.5344560000000001E-3</v>
      </c>
      <c r="Q1653">
        <v>3.5852029999999999E-3</v>
      </c>
      <c r="R1653">
        <v>0</v>
      </c>
      <c r="S1653">
        <v>0</v>
      </c>
      <c r="T1653">
        <v>0</v>
      </c>
      <c r="U1653" t="s">
        <v>409</v>
      </c>
    </row>
    <row r="1654" spans="1:21" x14ac:dyDescent="0.35">
      <c r="A1654" t="s">
        <v>407</v>
      </c>
      <c r="B1654" t="s">
        <v>31</v>
      </c>
      <c r="C1654" t="str">
        <f>INDEX('GCAM Crosswalk'!M$5:M$36,MATCH(B1654,'GCAM Crosswalk'!L$5:L$36,0))</f>
        <v>Europe_Non_EU</v>
      </c>
      <c r="D1654" t="s">
        <v>361</v>
      </c>
      <c r="E1654" t="str">
        <f>INDEX('GCAM Crosswalk'!J$5:J$111,MATCH(D1654,'GCAM Crosswalk'!I$5:I$111,0))</f>
        <v>Industry</v>
      </c>
      <c r="F1654" t="s">
        <v>225</v>
      </c>
      <c r="G1654">
        <v>2.6371599999999999E-3</v>
      </c>
      <c r="H1654">
        <v>5.2324399999999997E-3</v>
      </c>
      <c r="I1654">
        <v>6.3208400000000003E-3</v>
      </c>
      <c r="J1654">
        <v>9.5022300000000004E-3</v>
      </c>
      <c r="K1654">
        <v>9.1468799999999996E-3</v>
      </c>
      <c r="L1654">
        <v>8.3874899999999992E-3</v>
      </c>
      <c r="M1654">
        <v>7.8689009999999993E-3</v>
      </c>
      <c r="N1654">
        <v>7.7202639999999897E-3</v>
      </c>
      <c r="O1654">
        <v>7.8460049999999996E-3</v>
      </c>
      <c r="P1654">
        <v>7.9018330000000005E-3</v>
      </c>
      <c r="Q1654">
        <v>7.8791899999999995E-3</v>
      </c>
      <c r="R1654">
        <v>0</v>
      </c>
      <c r="S1654">
        <v>0</v>
      </c>
      <c r="T1654">
        <v>0</v>
      </c>
      <c r="U1654" t="s">
        <v>409</v>
      </c>
    </row>
    <row r="1655" spans="1:21" x14ac:dyDescent="0.35">
      <c r="A1655" t="s">
        <v>407</v>
      </c>
      <c r="B1655" t="s">
        <v>31</v>
      </c>
      <c r="C1655" t="str">
        <f>INDEX('GCAM Crosswalk'!M$5:M$36,MATCH(B1655,'GCAM Crosswalk'!L$5:L$36,0))</f>
        <v>Europe_Non_EU</v>
      </c>
      <c r="D1655" t="s">
        <v>361</v>
      </c>
      <c r="E1655" t="str">
        <f>INDEX('GCAM Crosswalk'!J$5:J$111,MATCH(D1655,'GCAM Crosswalk'!I$5:I$111,0))</f>
        <v>Industry</v>
      </c>
      <c r="F1655" t="s">
        <v>408</v>
      </c>
      <c r="G1655" s="3">
        <v>5.44193E-4</v>
      </c>
      <c r="H1655" s="3">
        <v>1.25599E-4</v>
      </c>
      <c r="I1655">
        <v>2.3022799999999999E-3</v>
      </c>
      <c r="J1655">
        <v>4.4790200000000002E-3</v>
      </c>
      <c r="K1655">
        <v>5.5109800000000004E-3</v>
      </c>
      <c r="L1655">
        <v>6.1692099999999996E-3</v>
      </c>
      <c r="M1655">
        <v>6.682772E-3</v>
      </c>
      <c r="N1655">
        <v>6.9145449999999898E-3</v>
      </c>
      <c r="O1655">
        <v>6.8678189999999998E-3</v>
      </c>
      <c r="P1655">
        <v>6.8132009999999996E-3</v>
      </c>
      <c r="Q1655">
        <v>6.72409299999999E-3</v>
      </c>
      <c r="R1655">
        <v>0</v>
      </c>
      <c r="S1655">
        <v>0</v>
      </c>
      <c r="T1655">
        <v>0</v>
      </c>
      <c r="U1655" t="s">
        <v>409</v>
      </c>
    </row>
    <row r="1656" spans="1:21" x14ac:dyDescent="0.35">
      <c r="A1656" t="s">
        <v>407</v>
      </c>
      <c r="B1656" t="s">
        <v>31</v>
      </c>
      <c r="C1656" t="str">
        <f>INDEX('GCAM Crosswalk'!M$5:M$36,MATCH(B1656,'GCAM Crosswalk'!L$5:L$36,0))</f>
        <v>Europe_Non_EU</v>
      </c>
      <c r="D1656" t="s">
        <v>361</v>
      </c>
      <c r="E1656" t="str">
        <f>INDEX('GCAM Crosswalk'!J$5:J$111,MATCH(D1656,'GCAM Crosswalk'!I$5:I$111,0))</f>
        <v>Industry</v>
      </c>
      <c r="F1656" t="s">
        <v>411</v>
      </c>
      <c r="G1656">
        <v>1.1720839999999899E-3</v>
      </c>
      <c r="H1656">
        <v>1.2139849999999899E-3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409</v>
      </c>
    </row>
    <row r="1657" spans="1:21" x14ac:dyDescent="0.35">
      <c r="A1657" t="s">
        <v>407</v>
      </c>
      <c r="B1657" t="s">
        <v>31</v>
      </c>
      <c r="C1657" t="str">
        <f>INDEX('GCAM Crosswalk'!M$5:M$36,MATCH(B1657,'GCAM Crosswalk'!L$5:L$36,0))</f>
        <v>Europe_Non_EU</v>
      </c>
      <c r="D1657" t="s">
        <v>374</v>
      </c>
      <c r="E1657" t="str">
        <f>INDEX('GCAM Crosswalk'!J$5:J$111,MATCH(D1657,'GCAM Crosswalk'!I$5:I$111,0))</f>
        <v>Industry</v>
      </c>
      <c r="F1657" t="s">
        <v>225</v>
      </c>
      <c r="G1657">
        <v>3.2109700000000001E-3</v>
      </c>
      <c r="H1657">
        <v>3.95313E-3</v>
      </c>
      <c r="I1657">
        <v>3.9289900000000003E-3</v>
      </c>
      <c r="J1657">
        <v>4.3280100000000002E-3</v>
      </c>
      <c r="K1657">
        <v>5.4337200000000004E-3</v>
      </c>
      <c r="L1657">
        <v>6.4980699999999999E-3</v>
      </c>
      <c r="M1657">
        <v>7.5171700000000001E-3</v>
      </c>
      <c r="N1657">
        <v>8.3705700000000008E-3</v>
      </c>
      <c r="O1657">
        <v>9.1110900000000005E-3</v>
      </c>
      <c r="P1657">
        <v>9.7490200000000006E-3</v>
      </c>
      <c r="Q1657">
        <v>1.0258E-2</v>
      </c>
      <c r="R1657">
        <v>0</v>
      </c>
      <c r="S1657">
        <v>0</v>
      </c>
      <c r="T1657">
        <v>0</v>
      </c>
      <c r="U1657" t="s">
        <v>409</v>
      </c>
    </row>
    <row r="1658" spans="1:21" x14ac:dyDescent="0.35">
      <c r="A1658" t="s">
        <v>407</v>
      </c>
      <c r="B1658" t="s">
        <v>31</v>
      </c>
      <c r="C1658" t="str">
        <f>INDEX('GCAM Crosswalk'!M$5:M$36,MATCH(B1658,'GCAM Crosswalk'!L$5:L$36,0))</f>
        <v>Europe_Non_EU</v>
      </c>
      <c r="D1658" t="s">
        <v>375</v>
      </c>
      <c r="E1658" t="str">
        <f>INDEX('GCAM Crosswalk'!J$5:J$111,MATCH(D1658,'GCAM Crosswalk'!I$5:I$111,0))</f>
        <v>Industry</v>
      </c>
      <c r="F1658" t="s">
        <v>225</v>
      </c>
      <c r="G1658">
        <v>1.83398E-3</v>
      </c>
      <c r="H1658">
        <v>2.0069599999999999E-3</v>
      </c>
      <c r="I1658">
        <v>1.9330700000000001E-3</v>
      </c>
      <c r="J1658">
        <v>2.10268E-3</v>
      </c>
      <c r="K1658">
        <v>2.1298900000000002E-3</v>
      </c>
      <c r="L1658">
        <v>2.2102699999999999E-3</v>
      </c>
      <c r="M1658">
        <v>2.3104800000000002E-3</v>
      </c>
      <c r="N1658">
        <v>2.3814499999999998E-3</v>
      </c>
      <c r="O1658">
        <v>2.4313999999999998E-3</v>
      </c>
      <c r="P1658">
        <v>2.46868E-3</v>
      </c>
      <c r="Q1658">
        <v>2.4863300000000001E-3</v>
      </c>
      <c r="R1658">
        <v>0</v>
      </c>
      <c r="S1658">
        <v>0</v>
      </c>
      <c r="T1658">
        <v>0</v>
      </c>
      <c r="U1658" t="s">
        <v>409</v>
      </c>
    </row>
    <row r="1659" spans="1:21" x14ac:dyDescent="0.35">
      <c r="A1659" t="s">
        <v>407</v>
      </c>
      <c r="B1659" t="s">
        <v>31</v>
      </c>
      <c r="C1659" t="str">
        <f>INDEX('GCAM Crosswalk'!M$5:M$36,MATCH(B1659,'GCAM Crosswalk'!L$5:L$36,0))</f>
        <v>Europe_Non_EU</v>
      </c>
      <c r="D1659" t="s">
        <v>376</v>
      </c>
      <c r="E1659" t="str">
        <f>INDEX('GCAM Crosswalk'!J$5:J$111,MATCH(D1659,'GCAM Crosswalk'!I$5:I$111,0))</f>
        <v>Industry</v>
      </c>
      <c r="F1659" t="s">
        <v>225</v>
      </c>
      <c r="G1659">
        <v>5.4327200000000003E-3</v>
      </c>
      <c r="H1659">
        <v>5.8732699999999999E-3</v>
      </c>
      <c r="I1659">
        <v>5.6775999999999997E-3</v>
      </c>
      <c r="J1659">
        <v>6.2541999999999997E-3</v>
      </c>
      <c r="K1659">
        <v>6.3355199999999999E-3</v>
      </c>
      <c r="L1659">
        <v>6.57472E-3</v>
      </c>
      <c r="M1659">
        <v>6.8729100000000003E-3</v>
      </c>
      <c r="N1659">
        <v>7.0841400000000001E-3</v>
      </c>
      <c r="O1659">
        <v>7.23283E-3</v>
      </c>
      <c r="P1659">
        <v>7.3438499999999999E-3</v>
      </c>
      <c r="Q1659">
        <v>7.3965200000000002E-3</v>
      </c>
      <c r="R1659">
        <v>0</v>
      </c>
      <c r="S1659">
        <v>0</v>
      </c>
      <c r="T1659">
        <v>0</v>
      </c>
      <c r="U1659" t="s">
        <v>409</v>
      </c>
    </row>
    <row r="1660" spans="1:21" x14ac:dyDescent="0.35">
      <c r="A1660" t="s">
        <v>407</v>
      </c>
      <c r="B1660" t="s">
        <v>31</v>
      </c>
      <c r="C1660" t="str">
        <f>INDEX('GCAM Crosswalk'!M$5:M$36,MATCH(B1660,'GCAM Crosswalk'!L$5:L$36,0))</f>
        <v>Europe_Non_EU</v>
      </c>
      <c r="D1660" t="s">
        <v>377</v>
      </c>
      <c r="E1660" t="str">
        <f>INDEX('GCAM Crosswalk'!J$5:J$111,MATCH(D1660,'GCAM Crosswalk'!I$5:I$111,0))</f>
        <v>Industry</v>
      </c>
      <c r="F1660" t="s">
        <v>225</v>
      </c>
      <c r="G1660">
        <v>5.1699099999999998E-3</v>
      </c>
      <c r="H1660">
        <v>5.5888300000000004E-3</v>
      </c>
      <c r="I1660">
        <v>5.4026400000000002E-3</v>
      </c>
      <c r="J1660">
        <v>5.9513700000000001E-3</v>
      </c>
      <c r="K1660">
        <v>6.0283799999999998E-3</v>
      </c>
      <c r="L1660">
        <v>6.2559E-3</v>
      </c>
      <c r="M1660">
        <v>6.5395200000000001E-3</v>
      </c>
      <c r="N1660">
        <v>6.7404099999999996E-3</v>
      </c>
      <c r="O1660">
        <v>6.8817799999999997E-3</v>
      </c>
      <c r="P1660">
        <v>6.9872800000000002E-3</v>
      </c>
      <c r="Q1660">
        <v>7.03726E-3</v>
      </c>
      <c r="R1660">
        <v>0</v>
      </c>
      <c r="S1660">
        <v>0</v>
      </c>
      <c r="T1660">
        <v>0</v>
      </c>
      <c r="U1660" t="s">
        <v>409</v>
      </c>
    </row>
    <row r="1661" spans="1:21" x14ac:dyDescent="0.35">
      <c r="A1661" t="s">
        <v>407</v>
      </c>
      <c r="B1661" t="s">
        <v>31</v>
      </c>
      <c r="C1661" t="str">
        <f>INDEX('GCAM Crosswalk'!M$5:M$36,MATCH(B1661,'GCAM Crosswalk'!L$5:L$36,0))</f>
        <v>Europe_Non_EU</v>
      </c>
      <c r="D1661" t="s">
        <v>362</v>
      </c>
      <c r="E1661" t="str">
        <f>INDEX('GCAM Crosswalk'!J$5:J$111,MATCH(D1661,'GCAM Crosswalk'!I$5:I$111,0))</f>
        <v>Industry</v>
      </c>
      <c r="F1661" t="s">
        <v>318</v>
      </c>
      <c r="G1661">
        <v>1.1064E-3</v>
      </c>
      <c r="H1661">
        <v>1.0831E-3</v>
      </c>
      <c r="I1661" s="3">
        <v>9.8949999999999993E-4</v>
      </c>
      <c r="J1661" s="3">
        <v>5.9049999999999999E-4</v>
      </c>
      <c r="K1661" s="3">
        <v>7.8126149999999995E-4</v>
      </c>
      <c r="L1661" s="3">
        <v>9.8443500000000008E-4</v>
      </c>
      <c r="M1661">
        <v>1.2618055999999999E-3</v>
      </c>
      <c r="N1661">
        <v>1.5896829999999999E-3</v>
      </c>
      <c r="O1661">
        <v>1.8954993E-3</v>
      </c>
      <c r="P1661">
        <v>2.0730214100000001E-3</v>
      </c>
      <c r="Q1661">
        <v>2.1753238599999999E-3</v>
      </c>
      <c r="R1661">
        <v>0</v>
      </c>
      <c r="S1661">
        <v>0</v>
      </c>
      <c r="T1661">
        <v>0</v>
      </c>
      <c r="U1661" t="s">
        <v>409</v>
      </c>
    </row>
    <row r="1662" spans="1:21" x14ac:dyDescent="0.35">
      <c r="A1662" t="s">
        <v>407</v>
      </c>
      <c r="B1662" t="s">
        <v>31</v>
      </c>
      <c r="C1662" t="str">
        <f>INDEX('GCAM Crosswalk'!M$5:M$36,MATCH(B1662,'GCAM Crosswalk'!L$5:L$36,0))</f>
        <v>Europe_Non_EU</v>
      </c>
      <c r="D1662" t="s">
        <v>362</v>
      </c>
      <c r="E1662" t="str">
        <f>INDEX('GCAM Crosswalk'!J$5:J$111,MATCH(D1662,'GCAM Crosswalk'!I$5:I$111,0))</f>
        <v>Industry</v>
      </c>
      <c r="F1662" t="s">
        <v>339</v>
      </c>
      <c r="G1662">
        <v>0.19452179999999999</v>
      </c>
      <c r="H1662">
        <v>0.28477799999999998</v>
      </c>
      <c r="I1662">
        <v>0.1974582</v>
      </c>
      <c r="J1662">
        <v>0.1674486</v>
      </c>
      <c r="K1662">
        <v>0.22220279999999901</v>
      </c>
      <c r="L1662">
        <v>0.26116250000000002</v>
      </c>
      <c r="M1662">
        <v>0.30793709999999902</v>
      </c>
      <c r="N1662">
        <v>0.35672739999999997</v>
      </c>
      <c r="O1662">
        <v>0.41299775999999999</v>
      </c>
      <c r="P1662">
        <v>0.458805354</v>
      </c>
      <c r="Q1662">
        <v>0.50568309300000003</v>
      </c>
      <c r="R1662">
        <v>0</v>
      </c>
      <c r="S1662">
        <v>0</v>
      </c>
      <c r="T1662">
        <v>0</v>
      </c>
      <c r="U1662" t="s">
        <v>409</v>
      </c>
    </row>
    <row r="1663" spans="1:21" x14ac:dyDescent="0.35">
      <c r="A1663" t="s">
        <v>407</v>
      </c>
      <c r="B1663" t="s">
        <v>31</v>
      </c>
      <c r="C1663" t="str">
        <f>INDEX('GCAM Crosswalk'!M$5:M$36,MATCH(B1663,'GCAM Crosswalk'!L$5:L$36,0))</f>
        <v>Europe_Non_EU</v>
      </c>
      <c r="D1663" t="s">
        <v>362</v>
      </c>
      <c r="E1663" t="str">
        <f>INDEX('GCAM Crosswalk'!J$5:J$111,MATCH(D1663,'GCAM Crosswalk'!I$5:I$111,0))</f>
        <v>Industry</v>
      </c>
      <c r="F1663" t="s">
        <v>337</v>
      </c>
      <c r="G1663">
        <v>1.6555E-2</v>
      </c>
      <c r="H1663">
        <v>4.16645E-2</v>
      </c>
      <c r="I1663">
        <v>4.6938399999999998E-2</v>
      </c>
      <c r="J1663">
        <v>4.1491599999999997E-2</v>
      </c>
      <c r="K1663">
        <v>5.11596E-2</v>
      </c>
      <c r="L1663">
        <v>5.8799579999999997E-2</v>
      </c>
      <c r="M1663">
        <v>6.9232000000000002E-2</v>
      </c>
      <c r="N1663">
        <v>7.9759300000000005E-2</v>
      </c>
      <c r="O1663">
        <v>9.0172879999999997E-2</v>
      </c>
      <c r="P1663">
        <v>9.9503380000000002E-2</v>
      </c>
      <c r="Q1663">
        <v>0.10739349099999999</v>
      </c>
      <c r="R1663">
        <v>0</v>
      </c>
      <c r="S1663">
        <v>0</v>
      </c>
      <c r="T1663">
        <v>0</v>
      </c>
      <c r="U1663" t="s">
        <v>409</v>
      </c>
    </row>
    <row r="1664" spans="1:21" x14ac:dyDescent="0.35">
      <c r="A1664" t="s">
        <v>407</v>
      </c>
      <c r="B1664" t="s">
        <v>31</v>
      </c>
      <c r="C1664" t="str">
        <f>INDEX('GCAM Crosswalk'!M$5:M$36,MATCH(B1664,'GCAM Crosswalk'!L$5:L$36,0))</f>
        <v>Europe_Non_EU</v>
      </c>
      <c r="D1664" t="s">
        <v>362</v>
      </c>
      <c r="E1664" t="str">
        <f>INDEX('GCAM Crosswalk'!J$5:J$111,MATCH(D1664,'GCAM Crosswalk'!I$5:I$111,0))</f>
        <v>Industry</v>
      </c>
      <c r="F1664" t="s">
        <v>225</v>
      </c>
      <c r="G1664">
        <v>0.126248</v>
      </c>
      <c r="H1664">
        <v>0.153194</v>
      </c>
      <c r="I1664">
        <v>0.20362</v>
      </c>
      <c r="J1664">
        <v>0.250336</v>
      </c>
      <c r="K1664">
        <v>0.22613739999999999</v>
      </c>
      <c r="L1664">
        <v>0.26417049999999997</v>
      </c>
      <c r="M1664">
        <v>0.30713760000000001</v>
      </c>
      <c r="N1664">
        <v>0.33023920000000001</v>
      </c>
      <c r="O1664">
        <v>0.342852399999999</v>
      </c>
      <c r="P1664">
        <v>0.36607012999999999</v>
      </c>
      <c r="Q1664">
        <v>0.38871446999999998</v>
      </c>
      <c r="R1664">
        <v>0</v>
      </c>
      <c r="S1664">
        <v>0</v>
      </c>
      <c r="T1664">
        <v>0</v>
      </c>
      <c r="U1664" t="s">
        <v>409</v>
      </c>
    </row>
    <row r="1665" spans="1:21" x14ac:dyDescent="0.35">
      <c r="A1665" t="s">
        <v>407</v>
      </c>
      <c r="B1665" t="s">
        <v>31</v>
      </c>
      <c r="C1665" t="str">
        <f>INDEX('GCAM Crosswalk'!M$5:M$36,MATCH(B1665,'GCAM Crosswalk'!L$5:L$36,0))</f>
        <v>Europe_Non_EU</v>
      </c>
      <c r="D1665" t="s">
        <v>362</v>
      </c>
      <c r="E1665" t="str">
        <f>INDEX('GCAM Crosswalk'!J$5:J$111,MATCH(D1665,'GCAM Crosswalk'!I$5:I$111,0))</f>
        <v>Industry</v>
      </c>
      <c r="F1665" t="s">
        <v>408</v>
      </c>
      <c r="G1665">
        <v>7.8188599999999997E-2</v>
      </c>
      <c r="H1665">
        <v>0.1706126</v>
      </c>
      <c r="I1665">
        <v>0.30373519999999998</v>
      </c>
      <c r="J1665">
        <v>0.33060479999999998</v>
      </c>
      <c r="K1665">
        <v>0.42807629999999902</v>
      </c>
      <c r="L1665">
        <v>0.50068089999999998</v>
      </c>
      <c r="M1665">
        <v>0.59767780000000004</v>
      </c>
      <c r="N1665">
        <v>0.69817799999999997</v>
      </c>
      <c r="O1665">
        <v>0.79501739000000005</v>
      </c>
      <c r="P1665">
        <v>0.87408388000000004</v>
      </c>
      <c r="Q1665">
        <v>0.93835829299999995</v>
      </c>
      <c r="R1665">
        <v>0</v>
      </c>
      <c r="S1665">
        <v>0</v>
      </c>
      <c r="T1665">
        <v>0</v>
      </c>
      <c r="U1665" t="s">
        <v>409</v>
      </c>
    </row>
    <row r="1666" spans="1:21" x14ac:dyDescent="0.35">
      <c r="A1666" t="s">
        <v>407</v>
      </c>
      <c r="B1666" t="s">
        <v>31</v>
      </c>
      <c r="C1666" t="str">
        <f>INDEX('GCAM Crosswalk'!M$5:M$36,MATCH(B1666,'GCAM Crosswalk'!L$5:L$36,0))</f>
        <v>Europe_Non_EU</v>
      </c>
      <c r="D1666" t="s">
        <v>362</v>
      </c>
      <c r="E1666" t="str">
        <f>INDEX('GCAM Crosswalk'!J$5:J$111,MATCH(D1666,'GCAM Crosswalk'!I$5:I$111,0))</f>
        <v>Industry</v>
      </c>
      <c r="F1666" t="s">
        <v>410</v>
      </c>
      <c r="G1666">
        <v>0</v>
      </c>
      <c r="H1666">
        <v>0</v>
      </c>
      <c r="I1666">
        <v>0</v>
      </c>
      <c r="J1666">
        <v>0</v>
      </c>
      <c r="K1666">
        <v>0</v>
      </c>
      <c r="L1666" s="3">
        <v>8.3152999999999995E-5</v>
      </c>
      <c r="M1666" s="3">
        <v>8.3418449999999905E-4</v>
      </c>
      <c r="N1666">
        <v>2.3823400000000002E-3</v>
      </c>
      <c r="O1666">
        <v>4.6249565999999997E-3</v>
      </c>
      <c r="P1666">
        <v>6.8631843999999997E-3</v>
      </c>
      <c r="Q1666">
        <v>9.22888153E-3</v>
      </c>
      <c r="R1666">
        <v>0</v>
      </c>
      <c r="S1666">
        <v>0</v>
      </c>
      <c r="T1666">
        <v>0</v>
      </c>
      <c r="U1666" t="s">
        <v>409</v>
      </c>
    </row>
    <row r="1667" spans="1:21" x14ac:dyDescent="0.35">
      <c r="A1667" t="s">
        <v>407</v>
      </c>
      <c r="B1667" t="s">
        <v>31</v>
      </c>
      <c r="C1667" t="str">
        <f>INDEX('GCAM Crosswalk'!M$5:M$36,MATCH(B1667,'GCAM Crosswalk'!L$5:L$36,0))</f>
        <v>Europe_Non_EU</v>
      </c>
      <c r="D1667" t="s">
        <v>362</v>
      </c>
      <c r="E1667" t="str">
        <f>INDEX('GCAM Crosswalk'!J$5:J$111,MATCH(D1667,'GCAM Crosswalk'!I$5:I$111,0))</f>
        <v>Industry</v>
      </c>
      <c r="F1667" t="s">
        <v>411</v>
      </c>
      <c r="G1667">
        <v>0.171321</v>
      </c>
      <c r="H1667">
        <v>6.5675600000000001E-2</v>
      </c>
      <c r="I1667">
        <v>0.16573939999999901</v>
      </c>
      <c r="J1667">
        <v>9.0195800000000007E-2</v>
      </c>
      <c r="K1667">
        <v>0.11011143999999901</v>
      </c>
      <c r="L1667">
        <v>0.12509792</v>
      </c>
      <c r="M1667">
        <v>0.14217254999999901</v>
      </c>
      <c r="N1667">
        <v>0.15694585999999999</v>
      </c>
      <c r="O1667">
        <v>0.17156389</v>
      </c>
      <c r="P1667">
        <v>0.18702713800000001</v>
      </c>
      <c r="Q1667">
        <v>0.20494088790000001</v>
      </c>
      <c r="R1667">
        <v>0</v>
      </c>
      <c r="S1667">
        <v>0</v>
      </c>
      <c r="T1667">
        <v>0</v>
      </c>
      <c r="U1667" t="s">
        <v>409</v>
      </c>
    </row>
    <row r="1668" spans="1:21" x14ac:dyDescent="0.35">
      <c r="A1668" t="s">
        <v>407</v>
      </c>
      <c r="B1668" t="s">
        <v>31</v>
      </c>
      <c r="C1668" t="str">
        <f>INDEX('GCAM Crosswalk'!M$5:M$36,MATCH(B1668,'GCAM Crosswalk'!L$5:L$36,0))</f>
        <v>Europe_Non_EU</v>
      </c>
      <c r="D1668" t="s">
        <v>366</v>
      </c>
      <c r="E1668" t="str">
        <f>INDEX('GCAM Crosswalk'!J$5:J$111,MATCH(D1668,'GCAM Crosswalk'!I$5:I$111,0))</f>
        <v>Industry</v>
      </c>
      <c r="F1668" t="s">
        <v>339</v>
      </c>
      <c r="G1668">
        <v>0</v>
      </c>
      <c r="H1668">
        <v>0</v>
      </c>
      <c r="I1668" s="3">
        <v>9.6279999999999998E-4</v>
      </c>
      <c r="J1668" s="3">
        <v>9.6279999999999998E-4</v>
      </c>
      <c r="K1668">
        <v>1.05652E-3</v>
      </c>
      <c r="L1668">
        <v>1.24361E-3</v>
      </c>
      <c r="M1668">
        <v>1.46076E-3</v>
      </c>
      <c r="N1668">
        <v>1.6002099999999999E-3</v>
      </c>
      <c r="O1668">
        <v>1.71944E-3</v>
      </c>
      <c r="P1668">
        <v>1.8016799999999999E-3</v>
      </c>
      <c r="Q1668">
        <v>1.8436699999999999E-3</v>
      </c>
      <c r="R1668">
        <v>0</v>
      </c>
      <c r="S1668">
        <v>0</v>
      </c>
      <c r="T1668">
        <v>0</v>
      </c>
      <c r="U1668" t="s">
        <v>409</v>
      </c>
    </row>
    <row r="1669" spans="1:21" x14ac:dyDescent="0.35">
      <c r="A1669" t="s">
        <v>407</v>
      </c>
      <c r="B1669" t="s">
        <v>31</v>
      </c>
      <c r="C1669" t="str">
        <f>INDEX('GCAM Crosswalk'!M$5:M$36,MATCH(B1669,'GCAM Crosswalk'!L$5:L$36,0))</f>
        <v>Europe_Non_EU</v>
      </c>
      <c r="D1669" t="s">
        <v>366</v>
      </c>
      <c r="E1669" t="str">
        <f>INDEX('GCAM Crosswalk'!J$5:J$111,MATCH(D1669,'GCAM Crosswalk'!I$5:I$111,0))</f>
        <v>Industry</v>
      </c>
      <c r="F1669" t="s">
        <v>411</v>
      </c>
      <c r="G1669">
        <v>4.5125100000000001E-2</v>
      </c>
      <c r="H1669">
        <v>5.9524899999999999E-2</v>
      </c>
      <c r="I1669">
        <v>0.109003</v>
      </c>
      <c r="J1669">
        <v>0.14408199999999999</v>
      </c>
      <c r="K1669">
        <v>0.16581799999999999</v>
      </c>
      <c r="L1669">
        <v>0.190524</v>
      </c>
      <c r="M1669">
        <v>0.21857199999999999</v>
      </c>
      <c r="N1669">
        <v>0.238063</v>
      </c>
      <c r="O1669">
        <v>0.25257800000000002</v>
      </c>
      <c r="P1669">
        <v>0.26660299999999998</v>
      </c>
      <c r="Q1669">
        <v>0.278532</v>
      </c>
      <c r="R1669">
        <v>0</v>
      </c>
      <c r="S1669">
        <v>0</v>
      </c>
      <c r="T1669">
        <v>0</v>
      </c>
      <c r="U1669" t="s">
        <v>409</v>
      </c>
    </row>
    <row r="1670" spans="1:21" x14ac:dyDescent="0.35">
      <c r="A1670" t="s">
        <v>407</v>
      </c>
      <c r="B1670" t="s">
        <v>31</v>
      </c>
      <c r="C1670" t="str">
        <f>INDEX('GCAM Crosswalk'!M$5:M$36,MATCH(B1670,'GCAM Crosswalk'!L$5:L$36,0))</f>
        <v>Europe_Non_EU</v>
      </c>
      <c r="D1670" t="s">
        <v>271</v>
      </c>
      <c r="E1670" t="str">
        <f>INDEX('GCAM Crosswalk'!J$5:J$111,MATCH(D1670,'GCAM Crosswalk'!I$5:I$111,0))</f>
        <v>Industry</v>
      </c>
      <c r="F1670" t="s">
        <v>318</v>
      </c>
      <c r="G1670">
        <v>1.8777200000000001E-2</v>
      </c>
      <c r="H1670">
        <v>2.8999199999999999E-2</v>
      </c>
      <c r="I1670">
        <v>3.5291700000000002E-2</v>
      </c>
      <c r="J1670">
        <v>3.5291700000000002E-2</v>
      </c>
      <c r="K1670">
        <v>3.5111149000000001E-2</v>
      </c>
      <c r="L1670">
        <v>3.6787409E-2</v>
      </c>
      <c r="M1670">
        <v>3.8818551999999999E-2</v>
      </c>
      <c r="N1670">
        <v>4.2567491999999998E-2</v>
      </c>
      <c r="O1670">
        <v>4.4618119999999997E-2</v>
      </c>
      <c r="P1670">
        <v>4.4212149100000001E-2</v>
      </c>
      <c r="Q1670">
        <v>4.19805397E-2</v>
      </c>
      <c r="R1670">
        <v>0</v>
      </c>
      <c r="S1670">
        <v>0</v>
      </c>
      <c r="T1670">
        <v>0</v>
      </c>
      <c r="U1670" t="s">
        <v>409</v>
      </c>
    </row>
    <row r="1671" spans="1:21" x14ac:dyDescent="0.35">
      <c r="A1671" t="s">
        <v>407</v>
      </c>
      <c r="B1671" t="s">
        <v>31</v>
      </c>
      <c r="C1671" t="str">
        <f>INDEX('GCAM Crosswalk'!M$5:M$36,MATCH(B1671,'GCAM Crosswalk'!L$5:L$36,0))</f>
        <v>Europe_Non_EU</v>
      </c>
      <c r="D1671" t="s">
        <v>271</v>
      </c>
      <c r="E1671" t="str">
        <f>INDEX('GCAM Crosswalk'!J$5:J$111,MATCH(D1671,'GCAM Crosswalk'!I$5:I$111,0))</f>
        <v>Industry</v>
      </c>
      <c r="F1671" t="s">
        <v>339</v>
      </c>
      <c r="G1671">
        <v>3.6302800000000003E-2</v>
      </c>
      <c r="H1671">
        <v>5.60651E-2</v>
      </c>
      <c r="I1671">
        <v>6.8230499999999999E-2</v>
      </c>
      <c r="J1671">
        <v>6.8230499999999999E-2</v>
      </c>
      <c r="K1671">
        <v>6.7859197999999996E-2</v>
      </c>
      <c r="L1671">
        <v>6.9424890999999905E-2</v>
      </c>
      <c r="M1671">
        <v>6.9486786999999994E-2</v>
      </c>
      <c r="N1671">
        <v>6.8983497000000005E-2</v>
      </c>
      <c r="O1671">
        <v>6.8214859000000003E-2</v>
      </c>
      <c r="P1671">
        <v>6.7300551199999906E-2</v>
      </c>
      <c r="Q1671">
        <v>6.5559462099999993E-2</v>
      </c>
      <c r="R1671">
        <v>0</v>
      </c>
      <c r="S1671">
        <v>0</v>
      </c>
      <c r="T1671">
        <v>0</v>
      </c>
      <c r="U1671" t="s">
        <v>409</v>
      </c>
    </row>
    <row r="1672" spans="1:21" x14ac:dyDescent="0.35">
      <c r="A1672" t="s">
        <v>407</v>
      </c>
      <c r="B1672" t="s">
        <v>31</v>
      </c>
      <c r="C1672" t="str">
        <f>INDEX('GCAM Crosswalk'!M$5:M$36,MATCH(B1672,'GCAM Crosswalk'!L$5:L$36,0))</f>
        <v>Europe_Non_EU</v>
      </c>
      <c r="D1672" t="s">
        <v>271</v>
      </c>
      <c r="E1672" t="str">
        <f>INDEX('GCAM Crosswalk'!J$5:J$111,MATCH(D1672,'GCAM Crosswalk'!I$5:I$111,0))</f>
        <v>Industry</v>
      </c>
      <c r="F1672" t="s">
        <v>408</v>
      </c>
      <c r="G1672">
        <v>1.2518099999999999E-3</v>
      </c>
      <c r="H1672">
        <v>1.9332900000000001E-3</v>
      </c>
      <c r="I1672">
        <v>2.3528199999999998E-3</v>
      </c>
      <c r="J1672">
        <v>2.3528199999999998E-3</v>
      </c>
      <c r="K1672">
        <v>2.3412604999999902E-3</v>
      </c>
      <c r="L1672">
        <v>2.4077921000000002E-3</v>
      </c>
      <c r="M1672">
        <v>2.4511760999999998E-3</v>
      </c>
      <c r="N1672">
        <v>2.5082348000000001E-3</v>
      </c>
      <c r="O1672">
        <v>2.5067896700000001E-3</v>
      </c>
      <c r="P1672">
        <v>2.4758935E-3</v>
      </c>
      <c r="Q1672">
        <v>2.3823612209999999E-3</v>
      </c>
      <c r="R1672">
        <v>0</v>
      </c>
      <c r="S1672">
        <v>0</v>
      </c>
      <c r="T1672">
        <v>0</v>
      </c>
      <c r="U1672" t="s">
        <v>409</v>
      </c>
    </row>
    <row r="1673" spans="1:21" x14ac:dyDescent="0.35">
      <c r="A1673" t="s">
        <v>407</v>
      </c>
      <c r="B1673" t="s">
        <v>31</v>
      </c>
      <c r="C1673" t="str">
        <f>INDEX('GCAM Crosswalk'!M$5:M$36,MATCH(B1673,'GCAM Crosswalk'!L$5:L$36,0))</f>
        <v>Europe_Non_EU</v>
      </c>
      <c r="D1673" t="s">
        <v>271</v>
      </c>
      <c r="E1673" t="str">
        <f>INDEX('GCAM Crosswalk'!J$5:J$111,MATCH(D1673,'GCAM Crosswalk'!I$5:I$111,0))</f>
        <v>Industry</v>
      </c>
      <c r="F1673" t="s">
        <v>410</v>
      </c>
      <c r="G1673">
        <v>0</v>
      </c>
      <c r="H1673">
        <v>0</v>
      </c>
      <c r="I1673">
        <v>0</v>
      </c>
      <c r="J1673">
        <v>0</v>
      </c>
      <c r="K1673">
        <v>0</v>
      </c>
      <c r="L1673" s="3">
        <v>1.82745E-4</v>
      </c>
      <c r="M1673">
        <v>2.7850409999999998E-3</v>
      </c>
      <c r="N1673">
        <v>1.1237976E-2</v>
      </c>
      <c r="O1673">
        <v>2.1567710999999899E-2</v>
      </c>
      <c r="P1673">
        <v>2.7731995400000001E-2</v>
      </c>
      <c r="Q1673">
        <v>3.2112191999999998E-2</v>
      </c>
      <c r="R1673">
        <v>0</v>
      </c>
      <c r="S1673">
        <v>0</v>
      </c>
      <c r="T1673">
        <v>0</v>
      </c>
      <c r="U1673" t="s">
        <v>409</v>
      </c>
    </row>
    <row r="1674" spans="1:21" x14ac:dyDescent="0.35">
      <c r="A1674" t="s">
        <v>407</v>
      </c>
      <c r="B1674" t="s">
        <v>31</v>
      </c>
      <c r="C1674" t="str">
        <f>INDEX('GCAM Crosswalk'!M$5:M$36,MATCH(B1674,'GCAM Crosswalk'!L$5:L$36,0))</f>
        <v>Europe_Non_EU</v>
      </c>
      <c r="D1674" t="s">
        <v>271</v>
      </c>
      <c r="E1674" t="str">
        <f>INDEX('GCAM Crosswalk'!J$5:J$111,MATCH(D1674,'GCAM Crosswalk'!I$5:I$111,0))</f>
        <v>Industry</v>
      </c>
      <c r="F1674" t="s">
        <v>411</v>
      </c>
      <c r="G1674">
        <v>6.8849999999999995E-2</v>
      </c>
      <c r="H1674">
        <v>0.10632999999999999</v>
      </c>
      <c r="I1674">
        <v>0.12940299999999999</v>
      </c>
      <c r="J1674">
        <v>0.12940299999999999</v>
      </c>
      <c r="K1674">
        <v>0.12210792500000001</v>
      </c>
      <c r="L1674">
        <v>0.12390168</v>
      </c>
      <c r="M1674">
        <v>0.123762995</v>
      </c>
      <c r="N1674">
        <v>0.12116930099999999</v>
      </c>
      <c r="O1674">
        <v>0.11609025099999901</v>
      </c>
      <c r="P1674">
        <v>0.113004037</v>
      </c>
      <c r="Q1674">
        <v>0.1109395259</v>
      </c>
      <c r="R1674">
        <v>0</v>
      </c>
      <c r="S1674">
        <v>0</v>
      </c>
      <c r="T1674">
        <v>0</v>
      </c>
      <c r="U1674" t="s">
        <v>409</v>
      </c>
    </row>
    <row r="1675" spans="1:21" x14ac:dyDescent="0.35">
      <c r="A1675" t="s">
        <v>407</v>
      </c>
      <c r="B1675" t="s">
        <v>31</v>
      </c>
      <c r="C1675" t="str">
        <f>INDEX('GCAM Crosswalk'!M$5:M$36,MATCH(B1675,'GCAM Crosswalk'!L$5:L$36,0))</f>
        <v>Europe_Non_EU</v>
      </c>
      <c r="D1675" t="s">
        <v>325</v>
      </c>
      <c r="E1675" t="str">
        <f>INDEX('GCAM Crosswalk'!J$5:J$111,MATCH(D1675,'GCAM Crosswalk'!I$5:I$111,0))</f>
        <v>Residential</v>
      </c>
      <c r="F1675" t="s">
        <v>225</v>
      </c>
      <c r="G1675">
        <v>1.9628199999999998E-2</v>
      </c>
      <c r="H1675">
        <v>4.3832400000000001E-2</v>
      </c>
      <c r="I1675">
        <v>5.3010000000000002E-2</v>
      </c>
      <c r="J1675">
        <v>5.4792100000000003E-2</v>
      </c>
      <c r="K1675">
        <v>5.6733619999999998E-2</v>
      </c>
      <c r="L1675">
        <v>6.1568619999999998E-2</v>
      </c>
      <c r="M1675">
        <v>6.5107979999999996E-2</v>
      </c>
      <c r="N1675">
        <v>6.4912769999999995E-2</v>
      </c>
      <c r="O1675">
        <v>6.3595369999999998E-2</v>
      </c>
      <c r="P1675">
        <v>6.1715235999999903E-2</v>
      </c>
      <c r="Q1675">
        <v>6.0319669999999999E-2</v>
      </c>
      <c r="R1675">
        <v>0</v>
      </c>
      <c r="S1675">
        <v>0</v>
      </c>
      <c r="T1675">
        <v>0</v>
      </c>
      <c r="U1675" t="s">
        <v>409</v>
      </c>
    </row>
    <row r="1676" spans="1:21" x14ac:dyDescent="0.35">
      <c r="A1676" t="s">
        <v>407</v>
      </c>
      <c r="B1676" t="s">
        <v>31</v>
      </c>
      <c r="C1676" t="str">
        <f>INDEX('GCAM Crosswalk'!M$5:M$36,MATCH(B1676,'GCAM Crosswalk'!L$5:L$36,0))</f>
        <v>Europe_Non_EU</v>
      </c>
      <c r="D1676" t="s">
        <v>240</v>
      </c>
      <c r="E1676" t="str">
        <f>INDEX('GCAM Crosswalk'!J$5:J$111,MATCH(D1676,'GCAM Crosswalk'!I$5:I$111,0))</f>
        <v>Residential</v>
      </c>
      <c r="F1676" t="s">
        <v>318</v>
      </c>
      <c r="G1676">
        <v>0.32244200000000001</v>
      </c>
      <c r="H1676">
        <v>0.26920300000000003</v>
      </c>
      <c r="I1676">
        <v>0.24753700000000001</v>
      </c>
      <c r="J1676">
        <v>0.199152</v>
      </c>
      <c r="K1676">
        <v>0.22894149999999999</v>
      </c>
      <c r="L1676">
        <v>0.26319150000000002</v>
      </c>
      <c r="M1676">
        <v>0.28117409999999998</v>
      </c>
      <c r="N1676">
        <v>0.27490249999999999</v>
      </c>
      <c r="O1676">
        <v>0.25619759999999903</v>
      </c>
      <c r="P1676">
        <v>0.23679429999999899</v>
      </c>
      <c r="Q1676">
        <v>0.21962820999999999</v>
      </c>
      <c r="R1676">
        <v>0</v>
      </c>
      <c r="S1676">
        <v>0</v>
      </c>
      <c r="T1676">
        <v>0</v>
      </c>
      <c r="U1676" t="s">
        <v>409</v>
      </c>
    </row>
    <row r="1677" spans="1:21" x14ac:dyDescent="0.35">
      <c r="A1677" t="s">
        <v>407</v>
      </c>
      <c r="B1677" t="s">
        <v>31</v>
      </c>
      <c r="C1677" t="str">
        <f>INDEX('GCAM Crosswalk'!M$5:M$36,MATCH(B1677,'GCAM Crosswalk'!L$5:L$36,0))</f>
        <v>Europe_Non_EU</v>
      </c>
      <c r="D1677" t="s">
        <v>240</v>
      </c>
      <c r="E1677" t="str">
        <f>INDEX('GCAM Crosswalk'!J$5:J$111,MATCH(D1677,'GCAM Crosswalk'!I$5:I$111,0))</f>
        <v>Residential</v>
      </c>
      <c r="F1677" t="s">
        <v>339</v>
      </c>
      <c r="G1677">
        <v>1.39363E-2</v>
      </c>
      <c r="H1677">
        <v>1.03912E-2</v>
      </c>
      <c r="I1677">
        <v>1.4574800000000001E-2</v>
      </c>
      <c r="J1677">
        <v>8.4988000000000008E-3</v>
      </c>
      <c r="K1677">
        <v>8.8622400000000004E-3</v>
      </c>
      <c r="L1677">
        <v>9.57525999999999E-3</v>
      </c>
      <c r="M1677">
        <v>1.00668199999999E-2</v>
      </c>
      <c r="N1677">
        <v>1.0169259999999999E-2</v>
      </c>
      <c r="O1677">
        <v>1.0035907E-2</v>
      </c>
      <c r="P1677">
        <v>9.6733319999999998E-3</v>
      </c>
      <c r="Q1677">
        <v>9.2093909999999904E-3</v>
      </c>
      <c r="R1677">
        <v>0</v>
      </c>
      <c r="S1677">
        <v>0</v>
      </c>
      <c r="T1677">
        <v>0</v>
      </c>
      <c r="U1677" t="s">
        <v>409</v>
      </c>
    </row>
    <row r="1678" spans="1:21" x14ac:dyDescent="0.35">
      <c r="A1678" t="s">
        <v>407</v>
      </c>
      <c r="B1678" t="s">
        <v>31</v>
      </c>
      <c r="C1678" t="str">
        <f>INDEX('GCAM Crosswalk'!M$5:M$36,MATCH(B1678,'GCAM Crosswalk'!L$5:L$36,0))</f>
        <v>Europe_Non_EU</v>
      </c>
      <c r="D1678" t="s">
        <v>240</v>
      </c>
      <c r="E1678" t="str">
        <f>INDEX('GCAM Crosswalk'!J$5:J$111,MATCH(D1678,'GCAM Crosswalk'!I$5:I$111,0))</f>
        <v>Residential</v>
      </c>
      <c r="F1678" t="s">
        <v>337</v>
      </c>
      <c r="G1678">
        <v>1.66981E-2</v>
      </c>
      <c r="H1678">
        <v>1.5107199999999999E-2</v>
      </c>
      <c r="I1678">
        <v>1.72309E-2</v>
      </c>
      <c r="J1678">
        <v>1.6145300000000001E-2</v>
      </c>
      <c r="K1678">
        <v>1.736033E-2</v>
      </c>
      <c r="L1678">
        <v>1.935535E-2</v>
      </c>
      <c r="M1678">
        <v>2.137495E-2</v>
      </c>
      <c r="N1678">
        <v>2.267506E-2</v>
      </c>
      <c r="O1678">
        <v>2.33784599999999E-2</v>
      </c>
      <c r="P1678">
        <v>2.3546806999999999E-2</v>
      </c>
      <c r="Q1678">
        <v>2.3166131E-2</v>
      </c>
      <c r="R1678">
        <v>0</v>
      </c>
      <c r="S1678">
        <v>0</v>
      </c>
      <c r="T1678">
        <v>0</v>
      </c>
      <c r="U1678" t="s">
        <v>409</v>
      </c>
    </row>
    <row r="1679" spans="1:21" x14ac:dyDescent="0.35">
      <c r="A1679" t="s">
        <v>407</v>
      </c>
      <c r="B1679" t="s">
        <v>31</v>
      </c>
      <c r="C1679" t="str">
        <f>INDEX('GCAM Crosswalk'!M$5:M$36,MATCH(B1679,'GCAM Crosswalk'!L$5:L$36,0))</f>
        <v>Europe_Non_EU</v>
      </c>
      <c r="D1679" t="s">
        <v>240</v>
      </c>
      <c r="E1679" t="str">
        <f>INDEX('GCAM Crosswalk'!J$5:J$111,MATCH(D1679,'GCAM Crosswalk'!I$5:I$111,0))</f>
        <v>Residential</v>
      </c>
      <c r="F1679" t="s">
        <v>225</v>
      </c>
      <c r="G1679">
        <v>8.4270000000000005E-3</v>
      </c>
      <c r="H1679">
        <v>1.8818700000000001E-2</v>
      </c>
      <c r="I1679">
        <v>2.2758899999999999E-2</v>
      </c>
      <c r="J1679">
        <v>2.3524E-2</v>
      </c>
      <c r="K1679">
        <v>2.342522E-2</v>
      </c>
      <c r="L1679">
        <v>2.508672E-2</v>
      </c>
      <c r="M1679">
        <v>2.728061E-2</v>
      </c>
      <c r="N1679">
        <v>2.906158E-2</v>
      </c>
      <c r="O1679">
        <v>3.050518E-2</v>
      </c>
      <c r="P1679">
        <v>3.1766322999999999E-2</v>
      </c>
      <c r="Q1679">
        <v>3.2677516999999899E-2</v>
      </c>
      <c r="R1679">
        <v>0</v>
      </c>
      <c r="S1679">
        <v>0</v>
      </c>
      <c r="T1679">
        <v>0</v>
      </c>
      <c r="U1679" t="s">
        <v>409</v>
      </c>
    </row>
    <row r="1680" spans="1:21" x14ac:dyDescent="0.35">
      <c r="A1680" t="s">
        <v>407</v>
      </c>
      <c r="B1680" t="s">
        <v>31</v>
      </c>
      <c r="C1680" t="str">
        <f>INDEX('GCAM Crosswalk'!M$5:M$36,MATCH(B1680,'GCAM Crosswalk'!L$5:L$36,0))</f>
        <v>Europe_Non_EU</v>
      </c>
      <c r="D1680" t="s">
        <v>240</v>
      </c>
      <c r="E1680" t="str">
        <f>INDEX('GCAM Crosswalk'!J$5:J$111,MATCH(D1680,'GCAM Crosswalk'!I$5:I$111,0))</f>
        <v>Residential</v>
      </c>
      <c r="F1680" t="s">
        <v>408</v>
      </c>
      <c r="G1680">
        <v>5.1783000000000003E-3</v>
      </c>
      <c r="H1680">
        <v>0.106221</v>
      </c>
      <c r="I1680">
        <v>0.108213</v>
      </c>
      <c r="J1680">
        <v>0.18374299999999999</v>
      </c>
      <c r="K1680">
        <v>0.20044819999999999</v>
      </c>
      <c r="L1680">
        <v>0.2286376</v>
      </c>
      <c r="M1680">
        <v>0.26108100000000001</v>
      </c>
      <c r="N1680">
        <v>0.28824489999999903</v>
      </c>
      <c r="O1680">
        <v>0.3110213</v>
      </c>
      <c r="P1680">
        <v>0.32862079999999999</v>
      </c>
      <c r="Q1680">
        <v>0.33900532999999999</v>
      </c>
      <c r="R1680">
        <v>0</v>
      </c>
      <c r="S1680">
        <v>0</v>
      </c>
      <c r="T1680">
        <v>0</v>
      </c>
      <c r="U1680" t="s">
        <v>409</v>
      </c>
    </row>
    <row r="1681" spans="1:21" x14ac:dyDescent="0.35">
      <c r="A1681" t="s">
        <v>407</v>
      </c>
      <c r="B1681" t="s">
        <v>31</v>
      </c>
      <c r="C1681" t="str">
        <f>INDEX('GCAM Crosswalk'!M$5:M$36,MATCH(B1681,'GCAM Crosswalk'!L$5:L$36,0))</f>
        <v>Europe_Non_EU</v>
      </c>
      <c r="D1681" t="s">
        <v>240</v>
      </c>
      <c r="E1681" t="str">
        <f>INDEX('GCAM Crosswalk'!J$5:J$111,MATCH(D1681,'GCAM Crosswalk'!I$5:I$111,0))</f>
        <v>Residential</v>
      </c>
      <c r="F1681" t="s">
        <v>410</v>
      </c>
      <c r="G1681">
        <v>0</v>
      </c>
      <c r="H1681">
        <v>0</v>
      </c>
      <c r="I1681">
        <v>0</v>
      </c>
      <c r="J1681">
        <v>0</v>
      </c>
      <c r="K1681">
        <v>0</v>
      </c>
      <c r="L1681" s="3">
        <v>1.01017E-5</v>
      </c>
      <c r="M1681" s="3">
        <v>1.67379E-4</v>
      </c>
      <c r="N1681" s="3">
        <v>2.8835200000000002E-4</v>
      </c>
      <c r="O1681" s="3">
        <v>4.4920799999999999E-4</v>
      </c>
      <c r="P1681" s="3">
        <v>6.2777500000000001E-4</v>
      </c>
      <c r="Q1681" s="3">
        <v>8.0804100000000001E-4</v>
      </c>
      <c r="R1681">
        <v>0</v>
      </c>
      <c r="S1681">
        <v>0</v>
      </c>
      <c r="T1681">
        <v>0</v>
      </c>
      <c r="U1681" t="s">
        <v>409</v>
      </c>
    </row>
    <row r="1682" spans="1:21" x14ac:dyDescent="0.35">
      <c r="A1682" t="s">
        <v>407</v>
      </c>
      <c r="B1682" t="s">
        <v>31</v>
      </c>
      <c r="C1682" t="str">
        <f>INDEX('GCAM Crosswalk'!M$5:M$36,MATCH(B1682,'GCAM Crosswalk'!L$5:L$36,0))</f>
        <v>Europe_Non_EU</v>
      </c>
      <c r="D1682" t="s">
        <v>240</v>
      </c>
      <c r="E1682" t="str">
        <f>INDEX('GCAM Crosswalk'!J$5:J$111,MATCH(D1682,'GCAM Crosswalk'!I$5:I$111,0))</f>
        <v>Residential</v>
      </c>
      <c r="F1682" t="s">
        <v>411</v>
      </c>
      <c r="G1682">
        <v>7.3360999999999996E-2</v>
      </c>
      <c r="H1682">
        <v>6.6003400000000004E-2</v>
      </c>
      <c r="I1682">
        <v>3.6397499999999999E-2</v>
      </c>
      <c r="J1682">
        <v>1.4266300000000001E-2</v>
      </c>
      <c r="K1682">
        <v>1.53511699999999E-2</v>
      </c>
      <c r="L1682">
        <v>1.7197919999999998E-2</v>
      </c>
      <c r="M1682">
        <v>1.8999149999999999E-2</v>
      </c>
      <c r="N1682">
        <v>2.0457259999999901E-2</v>
      </c>
      <c r="O1682">
        <v>2.1762750000000001E-2</v>
      </c>
      <c r="P1682">
        <v>2.2915062E-2</v>
      </c>
      <c r="Q1682">
        <v>2.4144578999999999E-2</v>
      </c>
      <c r="R1682">
        <v>0</v>
      </c>
      <c r="S1682">
        <v>0</v>
      </c>
      <c r="T1682">
        <v>0</v>
      </c>
      <c r="U1682" t="s">
        <v>409</v>
      </c>
    </row>
    <row r="1683" spans="1:21" x14ac:dyDescent="0.35">
      <c r="A1683" t="s">
        <v>407</v>
      </c>
      <c r="B1683" t="s">
        <v>31</v>
      </c>
      <c r="C1683" t="str">
        <f>INDEX('GCAM Crosswalk'!M$5:M$36,MATCH(B1683,'GCAM Crosswalk'!L$5:L$36,0))</f>
        <v>Europe_Non_EU</v>
      </c>
      <c r="D1683" t="s">
        <v>326</v>
      </c>
      <c r="E1683" t="str">
        <f>INDEX('GCAM Crosswalk'!J$5:J$111,MATCH(D1683,'GCAM Crosswalk'!I$5:I$111,0))</f>
        <v>Residential</v>
      </c>
      <c r="F1683" t="s">
        <v>318</v>
      </c>
      <c r="G1683">
        <v>8.6237300000000003E-2</v>
      </c>
      <c r="H1683">
        <v>7.1998400000000004E-2</v>
      </c>
      <c r="I1683">
        <v>6.6203899999999996E-2</v>
      </c>
      <c r="J1683">
        <v>5.3263400000000002E-2</v>
      </c>
      <c r="K1683">
        <v>6.0519900000000001E-2</v>
      </c>
      <c r="L1683">
        <v>7.4392189999999997E-2</v>
      </c>
      <c r="M1683">
        <v>8.5248089999999999E-2</v>
      </c>
      <c r="N1683">
        <v>8.8687719999999998E-2</v>
      </c>
      <c r="O1683">
        <v>8.6866669999999896E-2</v>
      </c>
      <c r="P1683">
        <v>8.1030969999999994E-2</v>
      </c>
      <c r="Q1683">
        <v>7.5091930000000001E-2</v>
      </c>
      <c r="R1683">
        <v>0</v>
      </c>
      <c r="S1683">
        <v>0</v>
      </c>
      <c r="T1683">
        <v>0</v>
      </c>
      <c r="U1683" t="s">
        <v>409</v>
      </c>
    </row>
    <row r="1684" spans="1:21" x14ac:dyDescent="0.35">
      <c r="A1684" t="s">
        <v>407</v>
      </c>
      <c r="B1684" t="s">
        <v>31</v>
      </c>
      <c r="C1684" t="str">
        <f>INDEX('GCAM Crosswalk'!M$5:M$36,MATCH(B1684,'GCAM Crosswalk'!L$5:L$36,0))</f>
        <v>Europe_Non_EU</v>
      </c>
      <c r="D1684" t="s">
        <v>326</v>
      </c>
      <c r="E1684" t="str">
        <f>INDEX('GCAM Crosswalk'!J$5:J$111,MATCH(D1684,'GCAM Crosswalk'!I$5:I$111,0))</f>
        <v>Residential</v>
      </c>
      <c r="F1684" t="s">
        <v>339</v>
      </c>
      <c r="G1684">
        <v>0.13680200000000001</v>
      </c>
      <c r="H1684">
        <v>0.102003</v>
      </c>
      <c r="I1684">
        <v>0.14307</v>
      </c>
      <c r="J1684">
        <v>8.3425799999999994E-2</v>
      </c>
      <c r="K1684">
        <v>9.3206600000000001E-2</v>
      </c>
      <c r="L1684">
        <v>0.1043567</v>
      </c>
      <c r="M1684">
        <v>0.1090081</v>
      </c>
      <c r="N1684">
        <v>0.10499855</v>
      </c>
      <c r="O1684">
        <v>0.10002435</v>
      </c>
      <c r="P1684">
        <v>9.3807810000000005E-2</v>
      </c>
      <c r="Q1684">
        <v>9.075192E-2</v>
      </c>
      <c r="R1684">
        <v>0</v>
      </c>
      <c r="S1684">
        <v>0</v>
      </c>
      <c r="T1684">
        <v>0</v>
      </c>
      <c r="U1684" t="s">
        <v>409</v>
      </c>
    </row>
    <row r="1685" spans="1:21" x14ac:dyDescent="0.35">
      <c r="A1685" t="s">
        <v>407</v>
      </c>
      <c r="B1685" t="s">
        <v>31</v>
      </c>
      <c r="C1685" t="str">
        <f>INDEX('GCAM Crosswalk'!M$5:M$36,MATCH(B1685,'GCAM Crosswalk'!L$5:L$36,0))</f>
        <v>Europe_Non_EU</v>
      </c>
      <c r="D1685" t="s">
        <v>326</v>
      </c>
      <c r="E1685" t="str">
        <f>INDEX('GCAM Crosswalk'!J$5:J$111,MATCH(D1685,'GCAM Crosswalk'!I$5:I$111,0))</f>
        <v>Residential</v>
      </c>
      <c r="F1685" t="s">
        <v>337</v>
      </c>
      <c r="G1685">
        <v>2.8773000000000002E-3</v>
      </c>
      <c r="H1685">
        <v>2.6032E-3</v>
      </c>
      <c r="I1685">
        <v>2.9691000000000001E-3</v>
      </c>
      <c r="J1685">
        <v>2.7821E-3</v>
      </c>
      <c r="K1685">
        <v>3.1957639999999998E-3</v>
      </c>
      <c r="L1685">
        <v>3.7699159999999999E-3</v>
      </c>
      <c r="M1685">
        <v>4.3481659999999997E-3</v>
      </c>
      <c r="N1685">
        <v>4.6845469999999998E-3</v>
      </c>
      <c r="O1685">
        <v>4.8928740000000002E-3</v>
      </c>
      <c r="P1685">
        <v>5.0204537E-3</v>
      </c>
      <c r="Q1685">
        <v>5.0790770000000004E-3</v>
      </c>
      <c r="R1685">
        <v>0</v>
      </c>
      <c r="S1685">
        <v>0</v>
      </c>
      <c r="T1685">
        <v>0</v>
      </c>
      <c r="U1685" t="s">
        <v>409</v>
      </c>
    </row>
    <row r="1686" spans="1:21" x14ac:dyDescent="0.35">
      <c r="A1686" t="s">
        <v>407</v>
      </c>
      <c r="B1686" t="s">
        <v>31</v>
      </c>
      <c r="C1686" t="str">
        <f>INDEX('GCAM Crosswalk'!M$5:M$36,MATCH(B1686,'GCAM Crosswalk'!L$5:L$36,0))</f>
        <v>Europe_Non_EU</v>
      </c>
      <c r="D1686" t="s">
        <v>326</v>
      </c>
      <c r="E1686" t="str">
        <f>INDEX('GCAM Crosswalk'!J$5:J$111,MATCH(D1686,'GCAM Crosswalk'!I$5:I$111,0))</f>
        <v>Residential</v>
      </c>
      <c r="F1686" t="s">
        <v>225</v>
      </c>
      <c r="G1686">
        <v>7.4020100000000005E-2</v>
      </c>
      <c r="H1686">
        <v>0.165297</v>
      </c>
      <c r="I1686">
        <v>0.199907</v>
      </c>
      <c r="J1686">
        <v>0.20662700000000001</v>
      </c>
      <c r="K1686">
        <v>0.22315989999999999</v>
      </c>
      <c r="L1686">
        <v>0.25350529999999999</v>
      </c>
      <c r="M1686">
        <v>0.29270279999999999</v>
      </c>
      <c r="N1686">
        <v>0.32528039999999903</v>
      </c>
      <c r="O1686">
        <v>0.35534201999999998</v>
      </c>
      <c r="P1686">
        <v>0.38691562000000002</v>
      </c>
      <c r="Q1686">
        <v>0.41769310999999998</v>
      </c>
      <c r="R1686">
        <v>0</v>
      </c>
      <c r="S1686">
        <v>0</v>
      </c>
      <c r="T1686">
        <v>0</v>
      </c>
      <c r="U1686" t="s">
        <v>409</v>
      </c>
    </row>
    <row r="1687" spans="1:21" x14ac:dyDescent="0.35">
      <c r="A1687" t="s">
        <v>407</v>
      </c>
      <c r="B1687" t="s">
        <v>31</v>
      </c>
      <c r="C1687" t="str">
        <f>INDEX('GCAM Crosswalk'!M$5:M$36,MATCH(B1687,'GCAM Crosswalk'!L$5:L$36,0))</f>
        <v>Europe_Non_EU</v>
      </c>
      <c r="D1687" t="s">
        <v>326</v>
      </c>
      <c r="E1687" t="str">
        <f>INDEX('GCAM Crosswalk'!J$5:J$111,MATCH(D1687,'GCAM Crosswalk'!I$5:I$111,0))</f>
        <v>Residential</v>
      </c>
      <c r="F1687" t="s">
        <v>408</v>
      </c>
      <c r="G1687">
        <v>6.2494999999999998E-3</v>
      </c>
      <c r="H1687">
        <v>0.128195</v>
      </c>
      <c r="I1687">
        <v>0.13059899999999999</v>
      </c>
      <c r="J1687">
        <v>0.22175400000000001</v>
      </c>
      <c r="K1687">
        <v>0.25783509999999998</v>
      </c>
      <c r="L1687">
        <v>0.31320170000000003</v>
      </c>
      <c r="M1687">
        <v>0.37858239999999999</v>
      </c>
      <c r="N1687">
        <v>0.43097289999999999</v>
      </c>
      <c r="O1687">
        <v>0.47275309999999898</v>
      </c>
      <c r="P1687">
        <v>0.50807713999999904</v>
      </c>
      <c r="Q1687">
        <v>0.53130060000000001</v>
      </c>
      <c r="R1687">
        <v>0</v>
      </c>
      <c r="S1687">
        <v>0</v>
      </c>
      <c r="T1687">
        <v>0</v>
      </c>
      <c r="U1687" t="s">
        <v>409</v>
      </c>
    </row>
    <row r="1688" spans="1:21" x14ac:dyDescent="0.35">
      <c r="A1688" t="s">
        <v>407</v>
      </c>
      <c r="B1688" t="s">
        <v>31</v>
      </c>
      <c r="C1688" t="str">
        <f>INDEX('GCAM Crosswalk'!M$5:M$36,MATCH(B1688,'GCAM Crosswalk'!L$5:L$36,0))</f>
        <v>Europe_Non_EU</v>
      </c>
      <c r="D1688" t="s">
        <v>326</v>
      </c>
      <c r="E1688" t="str">
        <f>INDEX('GCAM Crosswalk'!J$5:J$111,MATCH(D1688,'GCAM Crosswalk'!I$5:I$111,0))</f>
        <v>Residential</v>
      </c>
      <c r="F1688" t="s">
        <v>410</v>
      </c>
      <c r="G1688">
        <v>0</v>
      </c>
      <c r="H1688">
        <v>0</v>
      </c>
      <c r="I1688">
        <v>0</v>
      </c>
      <c r="J1688">
        <v>0</v>
      </c>
      <c r="K1688">
        <v>0</v>
      </c>
      <c r="L1688" s="3">
        <v>3.0912199999999999E-5</v>
      </c>
      <c r="M1688" s="3">
        <v>5.5683800000000004E-4</v>
      </c>
      <c r="N1688">
        <v>1.0170400000000001E-3</v>
      </c>
      <c r="O1688">
        <v>1.4170700000000001E-3</v>
      </c>
      <c r="P1688">
        <v>1.9625699999999999E-3</v>
      </c>
      <c r="Q1688">
        <v>2.33263E-3</v>
      </c>
      <c r="R1688">
        <v>0</v>
      </c>
      <c r="S1688">
        <v>0</v>
      </c>
      <c r="T1688">
        <v>0</v>
      </c>
      <c r="U1688" t="s">
        <v>409</v>
      </c>
    </row>
    <row r="1689" spans="1:21" x14ac:dyDescent="0.35">
      <c r="A1689" t="s">
        <v>407</v>
      </c>
      <c r="B1689" t="s">
        <v>31</v>
      </c>
      <c r="C1689" t="str">
        <f>INDEX('GCAM Crosswalk'!M$5:M$36,MATCH(B1689,'GCAM Crosswalk'!L$5:L$36,0))</f>
        <v>Europe_Non_EU</v>
      </c>
      <c r="D1689" t="s">
        <v>326</v>
      </c>
      <c r="E1689" t="str">
        <f>INDEX('GCAM Crosswalk'!J$5:J$111,MATCH(D1689,'GCAM Crosswalk'!I$5:I$111,0))</f>
        <v>Residential</v>
      </c>
      <c r="F1689" t="s">
        <v>411</v>
      </c>
      <c r="G1689">
        <v>8.3990800000000004E-2</v>
      </c>
      <c r="H1689">
        <v>7.5567099999999998E-2</v>
      </c>
      <c r="I1689">
        <v>4.1671399999999997E-2</v>
      </c>
      <c r="J1689">
        <v>1.6333400000000001E-2</v>
      </c>
      <c r="K1689">
        <v>1.8484469999999999E-2</v>
      </c>
      <c r="L1689">
        <v>2.0819629999999999E-2</v>
      </c>
      <c r="M1689">
        <v>2.169828E-2</v>
      </c>
      <c r="N1689">
        <v>2.090757E-2</v>
      </c>
      <c r="O1689">
        <v>1.9868561999999999E-2</v>
      </c>
      <c r="P1689">
        <v>1.8744271E-2</v>
      </c>
      <c r="Q1689">
        <v>1.8437382999999901E-2</v>
      </c>
      <c r="R1689">
        <v>0</v>
      </c>
      <c r="S1689">
        <v>0</v>
      </c>
      <c r="T1689">
        <v>0</v>
      </c>
      <c r="U1689" t="s">
        <v>409</v>
      </c>
    </row>
    <row r="1690" spans="1:21" x14ac:dyDescent="0.35">
      <c r="A1690" t="s">
        <v>407</v>
      </c>
      <c r="B1690" t="s">
        <v>31</v>
      </c>
      <c r="C1690" t="str">
        <f>INDEX('GCAM Crosswalk'!M$5:M$36,MATCH(B1690,'GCAM Crosswalk'!L$5:L$36,0))</f>
        <v>Europe_Non_EU</v>
      </c>
      <c r="D1690" t="s">
        <v>251</v>
      </c>
      <c r="E1690" t="str">
        <f>INDEX('GCAM Crosswalk'!J$5:J$111,MATCH(D1690,'GCAM Crosswalk'!I$5:I$111,0))</f>
        <v>International Aviation</v>
      </c>
      <c r="F1690" t="s">
        <v>225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3">
        <v>3.5966300000000002E-8</v>
      </c>
      <c r="O1690" s="3">
        <v>2.9855199999999999E-7</v>
      </c>
      <c r="P1690" s="3">
        <v>2.3781300000000001E-6</v>
      </c>
      <c r="Q1690" s="3">
        <v>1.7282099999999998E-5</v>
      </c>
      <c r="R1690">
        <v>0</v>
      </c>
      <c r="S1690">
        <v>0</v>
      </c>
      <c r="T1690">
        <v>0</v>
      </c>
      <c r="U1690" t="s">
        <v>409</v>
      </c>
    </row>
    <row r="1691" spans="1:21" x14ac:dyDescent="0.35">
      <c r="A1691" t="s">
        <v>407</v>
      </c>
      <c r="B1691" t="s">
        <v>31</v>
      </c>
      <c r="C1691" t="str">
        <f>INDEX('GCAM Crosswalk'!M$5:M$36,MATCH(B1691,'GCAM Crosswalk'!L$5:L$36,0))</f>
        <v>Europe_Non_EU</v>
      </c>
      <c r="D1691" t="s">
        <v>251</v>
      </c>
      <c r="E1691" t="str">
        <f>INDEX('GCAM Crosswalk'!J$5:J$111,MATCH(D1691,'GCAM Crosswalk'!I$5:I$111,0))</f>
        <v>International Aviation</v>
      </c>
      <c r="F1691" t="s">
        <v>410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3">
        <v>5.2138099999999999E-8</v>
      </c>
      <c r="O1691" s="3">
        <v>1.0321400000000001E-6</v>
      </c>
      <c r="P1691" s="3">
        <v>1.5429899999999999E-5</v>
      </c>
      <c r="Q1691" s="3">
        <v>1.6983300000000001E-4</v>
      </c>
      <c r="R1691">
        <v>0</v>
      </c>
      <c r="S1691">
        <v>0</v>
      </c>
      <c r="T1691">
        <v>0</v>
      </c>
      <c r="U1691" t="s">
        <v>409</v>
      </c>
    </row>
    <row r="1692" spans="1:21" x14ac:dyDescent="0.35">
      <c r="A1692" t="s">
        <v>407</v>
      </c>
      <c r="B1692" t="s">
        <v>31</v>
      </c>
      <c r="C1692" t="str">
        <f>INDEX('GCAM Crosswalk'!M$5:M$36,MATCH(B1692,'GCAM Crosswalk'!L$5:L$36,0))</f>
        <v>Europe_Non_EU</v>
      </c>
      <c r="D1692" t="s">
        <v>251</v>
      </c>
      <c r="E1692" t="str">
        <f>INDEX('GCAM Crosswalk'!J$5:J$111,MATCH(D1692,'GCAM Crosswalk'!I$5:I$111,0))</f>
        <v>International Aviation</v>
      </c>
      <c r="F1692" t="s">
        <v>411</v>
      </c>
      <c r="G1692">
        <v>2.2750800000000002E-2</v>
      </c>
      <c r="H1692">
        <v>4.8256800000000002E-2</v>
      </c>
      <c r="I1692">
        <v>3.9386999999999998E-2</v>
      </c>
      <c r="J1692">
        <v>0.10253900000000001</v>
      </c>
      <c r="K1692">
        <v>0.114408</v>
      </c>
      <c r="L1692">
        <v>0.12203899999999999</v>
      </c>
      <c r="M1692">
        <v>0.132275</v>
      </c>
      <c r="N1692">
        <v>0.13950499999999999</v>
      </c>
      <c r="O1692">
        <v>0.15376500000000001</v>
      </c>
      <c r="P1692">
        <v>0.167688</v>
      </c>
      <c r="Q1692">
        <v>0.18070600000000001</v>
      </c>
      <c r="R1692">
        <v>0</v>
      </c>
      <c r="S1692">
        <v>0</v>
      </c>
      <c r="T1692">
        <v>0</v>
      </c>
      <c r="U1692" t="s">
        <v>409</v>
      </c>
    </row>
    <row r="1693" spans="1:21" x14ac:dyDescent="0.35">
      <c r="A1693" t="s">
        <v>407</v>
      </c>
      <c r="B1693" t="s">
        <v>31</v>
      </c>
      <c r="C1693" t="str">
        <f>INDEX('GCAM Crosswalk'!M$5:M$36,MATCH(B1693,'GCAM Crosswalk'!L$5:L$36,0))</f>
        <v>Europe_Non_EU</v>
      </c>
      <c r="D1693" t="s">
        <v>254</v>
      </c>
      <c r="E1693" t="str">
        <f>INDEX('GCAM Crosswalk'!J$5:J$111,MATCH(D1693,'GCAM Crosswalk'!I$5:I$111,0))</f>
        <v>Transportation</v>
      </c>
      <c r="F1693" t="s">
        <v>339</v>
      </c>
      <c r="G1693" s="3">
        <v>8.3717199999999996E-4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409</v>
      </c>
    </row>
    <row r="1694" spans="1:21" x14ac:dyDescent="0.35">
      <c r="A1694" t="s">
        <v>407</v>
      </c>
      <c r="B1694" t="s">
        <v>31</v>
      </c>
      <c r="C1694" t="str">
        <f>INDEX('GCAM Crosswalk'!M$5:M$36,MATCH(B1694,'GCAM Crosswalk'!L$5:L$36,0))</f>
        <v>Europe_Non_EU</v>
      </c>
      <c r="D1694" t="s">
        <v>254</v>
      </c>
      <c r="E1694" t="str">
        <f>INDEX('GCAM Crosswalk'!J$5:J$111,MATCH(D1694,'GCAM Crosswalk'!I$5:I$111,0))</f>
        <v>Transportation</v>
      </c>
      <c r="F1694" t="s">
        <v>225</v>
      </c>
      <c r="G1694">
        <v>1.75914E-3</v>
      </c>
      <c r="H1694">
        <v>1.57675E-3</v>
      </c>
      <c r="I1694">
        <v>1.61264E-3</v>
      </c>
      <c r="J1694">
        <v>1.97226E-3</v>
      </c>
      <c r="K1694">
        <v>2.1082900000000001E-3</v>
      </c>
      <c r="L1694">
        <v>2.3026462999999999E-3</v>
      </c>
      <c r="M1694">
        <v>2.3976169999999999E-3</v>
      </c>
      <c r="N1694">
        <v>2.2229200999999998E-3</v>
      </c>
      <c r="O1694">
        <v>2.2250639000000001E-3</v>
      </c>
      <c r="P1694">
        <v>2.4296748E-3</v>
      </c>
      <c r="Q1694">
        <v>2.7321759999999998E-3</v>
      </c>
      <c r="R1694">
        <v>0</v>
      </c>
      <c r="S1694">
        <v>0</v>
      </c>
      <c r="T1694">
        <v>0</v>
      </c>
      <c r="U1694" t="s">
        <v>409</v>
      </c>
    </row>
    <row r="1695" spans="1:21" x14ac:dyDescent="0.35">
      <c r="A1695" t="s">
        <v>407</v>
      </c>
      <c r="B1695" t="s">
        <v>31</v>
      </c>
      <c r="C1695" t="str">
        <f>INDEX('GCAM Crosswalk'!M$5:M$36,MATCH(B1695,'GCAM Crosswalk'!L$5:L$36,0))</f>
        <v>Europe_Non_EU</v>
      </c>
      <c r="D1695" t="s">
        <v>254</v>
      </c>
      <c r="E1695" t="str">
        <f>INDEX('GCAM Crosswalk'!J$5:J$111,MATCH(D1695,'GCAM Crosswalk'!I$5:I$111,0))</f>
        <v>Transportation</v>
      </c>
      <c r="F1695" t="s">
        <v>410</v>
      </c>
      <c r="G1695">
        <v>0</v>
      </c>
      <c r="H1695">
        <v>0</v>
      </c>
      <c r="I1695">
        <v>0</v>
      </c>
      <c r="J1695">
        <v>0</v>
      </c>
      <c r="K1695">
        <v>0</v>
      </c>
      <c r="L1695" s="3">
        <v>1.11779E-4</v>
      </c>
      <c r="M1695" s="3">
        <v>4.8960300000000002E-4</v>
      </c>
      <c r="N1695">
        <v>1.1373545999999999E-3</v>
      </c>
      <c r="O1695">
        <v>1.5991041000000001E-3</v>
      </c>
      <c r="P1695">
        <v>1.942718E-3</v>
      </c>
      <c r="Q1695">
        <v>2.3575499999999999E-3</v>
      </c>
      <c r="R1695">
        <v>0</v>
      </c>
      <c r="S1695">
        <v>0</v>
      </c>
      <c r="T1695">
        <v>0</v>
      </c>
      <c r="U1695" t="s">
        <v>409</v>
      </c>
    </row>
    <row r="1696" spans="1:21" x14ac:dyDescent="0.35">
      <c r="A1696" t="s">
        <v>407</v>
      </c>
      <c r="B1696" t="s">
        <v>31</v>
      </c>
      <c r="C1696" t="str">
        <f>INDEX('GCAM Crosswalk'!M$5:M$36,MATCH(B1696,'GCAM Crosswalk'!L$5:L$36,0))</f>
        <v>Europe_Non_EU</v>
      </c>
      <c r="D1696" t="s">
        <v>254</v>
      </c>
      <c r="E1696" t="str">
        <f>INDEX('GCAM Crosswalk'!J$5:J$111,MATCH(D1696,'GCAM Crosswalk'!I$5:I$111,0))</f>
        <v>Transportation</v>
      </c>
      <c r="F1696" t="s">
        <v>411</v>
      </c>
      <c r="G1696">
        <v>1.49919199999999E-2</v>
      </c>
      <c r="H1696">
        <v>2.340159E-2</v>
      </c>
      <c r="I1696">
        <v>3.1565959999999997E-2</v>
      </c>
      <c r="J1696">
        <v>2.0506779999999999E-2</v>
      </c>
      <c r="K1696">
        <v>2.2155543999999999E-2</v>
      </c>
      <c r="L1696">
        <v>2.45076469999999E-2</v>
      </c>
      <c r="M1696">
        <v>2.7110309999999999E-2</v>
      </c>
      <c r="N1696">
        <v>3.01159799999999E-2</v>
      </c>
      <c r="O1696">
        <v>3.2733999999999999E-2</v>
      </c>
      <c r="P1696">
        <v>3.5756259999999998E-2</v>
      </c>
      <c r="Q1696">
        <v>3.8904710000000002E-2</v>
      </c>
      <c r="R1696">
        <v>0</v>
      </c>
      <c r="S1696">
        <v>0</v>
      </c>
      <c r="T1696">
        <v>0</v>
      </c>
      <c r="U1696" t="s">
        <v>409</v>
      </c>
    </row>
    <row r="1697" spans="1:21" x14ac:dyDescent="0.35">
      <c r="A1697" t="s">
        <v>407</v>
      </c>
      <c r="B1697" t="s">
        <v>31</v>
      </c>
      <c r="C1697" t="str">
        <f>INDEX('GCAM Crosswalk'!M$5:M$36,MATCH(B1697,'GCAM Crosswalk'!L$5:L$36,0))</f>
        <v>Europe_Non_EU</v>
      </c>
      <c r="D1697" t="s">
        <v>257</v>
      </c>
      <c r="E1697" t="str">
        <f>INDEX('GCAM Crosswalk'!J$5:J$111,MATCH(D1697,'GCAM Crosswalk'!I$5:I$111,0))</f>
        <v>Transportation</v>
      </c>
      <c r="F1697" t="s">
        <v>225</v>
      </c>
      <c r="G1697">
        <v>0</v>
      </c>
      <c r="H1697">
        <v>0</v>
      </c>
      <c r="I1697">
        <v>0</v>
      </c>
      <c r="J1697">
        <v>0</v>
      </c>
      <c r="K1697" s="3">
        <v>1.6053270000000001E-4</v>
      </c>
      <c r="L1697" s="3">
        <v>7.0390345344000004E-4</v>
      </c>
      <c r="M1697">
        <v>2.7982173345999901E-3</v>
      </c>
      <c r="N1697">
        <v>7.4990234072899904E-3</v>
      </c>
      <c r="O1697">
        <v>1.372531417065E-2</v>
      </c>
      <c r="P1697">
        <v>1.9974631230244001E-2</v>
      </c>
      <c r="Q1697">
        <v>2.63043597784E-2</v>
      </c>
      <c r="R1697">
        <v>0</v>
      </c>
      <c r="S1697">
        <v>0</v>
      </c>
      <c r="T1697">
        <v>0</v>
      </c>
      <c r="U1697" t="s">
        <v>409</v>
      </c>
    </row>
    <row r="1698" spans="1:21" x14ac:dyDescent="0.35">
      <c r="A1698" t="s">
        <v>407</v>
      </c>
      <c r="B1698" t="s">
        <v>31</v>
      </c>
      <c r="C1698" t="str">
        <f>INDEX('GCAM Crosswalk'!M$5:M$36,MATCH(B1698,'GCAM Crosswalk'!L$5:L$36,0))</f>
        <v>Europe_Non_EU</v>
      </c>
      <c r="D1698" t="s">
        <v>257</v>
      </c>
      <c r="E1698" t="str">
        <f>INDEX('GCAM Crosswalk'!J$5:J$111,MATCH(D1698,'GCAM Crosswalk'!I$5:I$111,0))</f>
        <v>Transportation</v>
      </c>
      <c r="F1698" t="s">
        <v>410</v>
      </c>
      <c r="G1698">
        <v>0</v>
      </c>
      <c r="H1698">
        <v>0</v>
      </c>
      <c r="I1698">
        <v>0</v>
      </c>
      <c r="J1698">
        <v>0</v>
      </c>
      <c r="K1698">
        <v>0</v>
      </c>
      <c r="L1698" s="3">
        <v>1.8231991000000001E-4</v>
      </c>
      <c r="M1698">
        <v>1.64223146187E-3</v>
      </c>
      <c r="N1698">
        <v>5.6586701819299999E-3</v>
      </c>
      <c r="O1698">
        <v>1.1392024006019999E-2</v>
      </c>
      <c r="P1698">
        <v>1.71973021283E-2</v>
      </c>
      <c r="Q1698">
        <v>2.2365260091999999E-2</v>
      </c>
      <c r="R1698">
        <v>0</v>
      </c>
      <c r="S1698">
        <v>0</v>
      </c>
      <c r="T1698">
        <v>0</v>
      </c>
      <c r="U1698" t="s">
        <v>409</v>
      </c>
    </row>
    <row r="1699" spans="1:21" x14ac:dyDescent="0.35">
      <c r="A1699" t="s">
        <v>407</v>
      </c>
      <c r="B1699" t="s">
        <v>31</v>
      </c>
      <c r="C1699" t="str">
        <f>INDEX('GCAM Crosswalk'!M$5:M$36,MATCH(B1699,'GCAM Crosswalk'!L$5:L$36,0))</f>
        <v>Europe_Non_EU</v>
      </c>
      <c r="D1699" t="s">
        <v>257</v>
      </c>
      <c r="E1699" t="str">
        <f>INDEX('GCAM Crosswalk'!J$5:J$111,MATCH(D1699,'GCAM Crosswalk'!I$5:I$111,0))</f>
        <v>Transportation</v>
      </c>
      <c r="F1699" t="s">
        <v>411</v>
      </c>
      <c r="G1699">
        <v>0.10641642</v>
      </c>
      <c r="H1699">
        <v>0.15205079999999899</v>
      </c>
      <c r="I1699">
        <v>0.1763353</v>
      </c>
      <c r="J1699">
        <v>0.23514689999999999</v>
      </c>
      <c r="K1699">
        <v>0.27924892330000001</v>
      </c>
      <c r="L1699">
        <v>0.32521960680599998</v>
      </c>
      <c r="M1699">
        <v>0.36752169039900001</v>
      </c>
      <c r="N1699">
        <v>0.38633981441699999</v>
      </c>
      <c r="O1699">
        <v>0.39837219702999999</v>
      </c>
      <c r="P1699">
        <v>0.41040361573</v>
      </c>
      <c r="Q1699">
        <v>0.42221423809000003</v>
      </c>
      <c r="R1699">
        <v>0</v>
      </c>
      <c r="S1699">
        <v>0</v>
      </c>
      <c r="T1699">
        <v>0</v>
      </c>
      <c r="U1699" t="s">
        <v>409</v>
      </c>
    </row>
    <row r="1700" spans="1:21" x14ac:dyDescent="0.35">
      <c r="A1700" t="s">
        <v>407</v>
      </c>
      <c r="B1700" t="s">
        <v>31</v>
      </c>
      <c r="C1700" t="str">
        <f>INDEX('GCAM Crosswalk'!M$5:M$36,MATCH(B1700,'GCAM Crosswalk'!L$5:L$36,0))</f>
        <v>Europe_Non_EU</v>
      </c>
      <c r="D1700" t="s">
        <v>259</v>
      </c>
      <c r="E1700" t="str">
        <f>INDEX('GCAM Crosswalk'!J$5:J$111,MATCH(D1700,'GCAM Crosswalk'!I$5:I$111,0))</f>
        <v>Transportation</v>
      </c>
      <c r="F1700" t="s">
        <v>225</v>
      </c>
      <c r="G1700">
        <v>2.1728898000000002E-3</v>
      </c>
      <c r="H1700">
        <v>2.5200890000000001E-3</v>
      </c>
      <c r="I1700">
        <v>2.1532896999999999E-3</v>
      </c>
      <c r="J1700">
        <v>3.148779E-3</v>
      </c>
      <c r="K1700">
        <v>3.5006740000000001E-3</v>
      </c>
      <c r="L1700">
        <v>4.0233669999999999E-3</v>
      </c>
      <c r="M1700">
        <v>4.636065E-3</v>
      </c>
      <c r="N1700">
        <v>5.7403509999999899E-3</v>
      </c>
      <c r="O1700">
        <v>7.1356459999999903E-3</v>
      </c>
      <c r="P1700">
        <v>9.8869060000000009E-3</v>
      </c>
      <c r="Q1700">
        <v>1.52377479999999E-2</v>
      </c>
      <c r="R1700">
        <v>0</v>
      </c>
      <c r="S1700">
        <v>0</v>
      </c>
      <c r="T1700">
        <v>0</v>
      </c>
      <c r="U1700" t="s">
        <v>409</v>
      </c>
    </row>
    <row r="1701" spans="1:21" x14ac:dyDescent="0.35">
      <c r="A1701" t="s">
        <v>407</v>
      </c>
      <c r="B1701" t="s">
        <v>31</v>
      </c>
      <c r="C1701" t="str">
        <f>INDEX('GCAM Crosswalk'!M$5:M$36,MATCH(B1701,'GCAM Crosswalk'!L$5:L$36,0))</f>
        <v>Europe_Non_EU</v>
      </c>
      <c r="D1701" t="s">
        <v>259</v>
      </c>
      <c r="E1701" t="str">
        <f>INDEX('GCAM Crosswalk'!J$5:J$111,MATCH(D1701,'GCAM Crosswalk'!I$5:I$111,0))</f>
        <v>Transportation</v>
      </c>
      <c r="F1701" t="s">
        <v>410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3">
        <v>2.1698099999999999E-4</v>
      </c>
      <c r="O1701" s="3">
        <v>7.2563700000000001E-4</v>
      </c>
      <c r="P1701">
        <v>2.2994999999999999E-3</v>
      </c>
      <c r="Q1701">
        <v>6.3814900000000001E-3</v>
      </c>
      <c r="R1701">
        <v>0</v>
      </c>
      <c r="S1701">
        <v>0</v>
      </c>
      <c r="T1701">
        <v>0</v>
      </c>
      <c r="U1701" t="s">
        <v>409</v>
      </c>
    </row>
    <row r="1702" spans="1:21" x14ac:dyDescent="0.35">
      <c r="A1702" t="s">
        <v>407</v>
      </c>
      <c r="B1702" t="s">
        <v>31</v>
      </c>
      <c r="C1702" t="str">
        <f>INDEX('GCAM Crosswalk'!M$5:M$36,MATCH(B1702,'GCAM Crosswalk'!L$5:L$36,0))</f>
        <v>Europe_Non_EU</v>
      </c>
      <c r="D1702" t="s">
        <v>259</v>
      </c>
      <c r="E1702" t="str">
        <f>INDEX('GCAM Crosswalk'!J$5:J$111,MATCH(D1702,'GCAM Crosswalk'!I$5:I$111,0))</f>
        <v>Transportation</v>
      </c>
      <c r="F1702" t="s">
        <v>411</v>
      </c>
      <c r="G1702">
        <v>1.497569E-2</v>
      </c>
      <c r="H1702">
        <v>5.0269080000000001E-2</v>
      </c>
      <c r="I1702">
        <v>4.2491479999999998E-2</v>
      </c>
      <c r="J1702">
        <v>0.11553085</v>
      </c>
      <c r="K1702">
        <v>0.13436703</v>
      </c>
      <c r="L1702">
        <v>0.1619111</v>
      </c>
      <c r="M1702">
        <v>0.19054370000000001</v>
      </c>
      <c r="N1702">
        <v>0.20724769999999901</v>
      </c>
      <c r="O1702">
        <v>0.23191580000000001</v>
      </c>
      <c r="P1702">
        <v>0.25264160000000002</v>
      </c>
      <c r="Q1702">
        <v>0.2648431</v>
      </c>
      <c r="R1702">
        <v>0</v>
      </c>
      <c r="S1702">
        <v>0</v>
      </c>
      <c r="T1702">
        <v>0</v>
      </c>
      <c r="U1702" t="s">
        <v>409</v>
      </c>
    </row>
    <row r="1703" spans="1:21" x14ac:dyDescent="0.35">
      <c r="A1703" t="s">
        <v>407</v>
      </c>
      <c r="B1703" t="s">
        <v>31</v>
      </c>
      <c r="C1703" t="str">
        <f>INDEX('GCAM Crosswalk'!M$5:M$36,MATCH(B1703,'GCAM Crosswalk'!L$5:L$36,0))</f>
        <v>Europe_Non_EU</v>
      </c>
      <c r="D1703" t="s">
        <v>261</v>
      </c>
      <c r="E1703" t="str">
        <f>INDEX('GCAM Crosswalk'!J$5:J$111,MATCH(D1703,'GCAM Crosswalk'!I$5:I$111,0))</f>
        <v>Transportation</v>
      </c>
      <c r="F1703" t="s">
        <v>225</v>
      </c>
      <c r="G1703">
        <v>0</v>
      </c>
      <c r="H1703">
        <v>0</v>
      </c>
      <c r="I1703">
        <v>0</v>
      </c>
      <c r="J1703">
        <v>0</v>
      </c>
      <c r="K1703">
        <v>3.9812399999999996E-3</v>
      </c>
      <c r="L1703">
        <v>8.0618500000000006E-3</v>
      </c>
      <c r="M1703">
        <v>1.082019E-2</v>
      </c>
      <c r="N1703">
        <v>1.14447E-2</v>
      </c>
      <c r="O1703">
        <v>1.133695E-2</v>
      </c>
      <c r="P1703">
        <v>1.12089099999999E-2</v>
      </c>
      <c r="Q1703">
        <v>1.103372E-2</v>
      </c>
      <c r="R1703">
        <v>0</v>
      </c>
      <c r="S1703">
        <v>0</v>
      </c>
      <c r="T1703">
        <v>0</v>
      </c>
      <c r="U1703" t="s">
        <v>409</v>
      </c>
    </row>
    <row r="1704" spans="1:21" x14ac:dyDescent="0.35">
      <c r="A1704" t="s">
        <v>407</v>
      </c>
      <c r="B1704" t="s">
        <v>31</v>
      </c>
      <c r="C1704" t="str">
        <f>INDEX('GCAM Crosswalk'!M$5:M$36,MATCH(B1704,'GCAM Crosswalk'!L$5:L$36,0))</f>
        <v>Europe_Non_EU</v>
      </c>
      <c r="D1704" t="s">
        <v>261</v>
      </c>
      <c r="E1704" t="str">
        <f>INDEX('GCAM Crosswalk'!J$5:J$111,MATCH(D1704,'GCAM Crosswalk'!I$5:I$111,0))</f>
        <v>Transportation</v>
      </c>
      <c r="F1704" t="s">
        <v>408</v>
      </c>
      <c r="G1704">
        <v>0</v>
      </c>
      <c r="H1704" s="3">
        <v>1.2299699999999999E-4</v>
      </c>
      <c r="I1704">
        <v>2.5855499999999998E-3</v>
      </c>
      <c r="J1704">
        <v>3.20294E-3</v>
      </c>
      <c r="K1704">
        <v>3.72273E-3</v>
      </c>
      <c r="L1704">
        <v>4.0240199999999997E-3</v>
      </c>
      <c r="M1704">
        <v>3.2260879999999998E-3</v>
      </c>
      <c r="N1704">
        <v>3.020231E-3</v>
      </c>
      <c r="O1704">
        <v>2.9157940000000002E-3</v>
      </c>
      <c r="P1704">
        <v>2.8020319999999999E-3</v>
      </c>
      <c r="Q1704">
        <v>2.6822700000000001E-3</v>
      </c>
      <c r="R1704">
        <v>0</v>
      </c>
      <c r="S1704">
        <v>0</v>
      </c>
      <c r="T1704">
        <v>0</v>
      </c>
      <c r="U1704" t="s">
        <v>409</v>
      </c>
    </row>
    <row r="1705" spans="1:21" x14ac:dyDescent="0.35">
      <c r="A1705" t="s">
        <v>407</v>
      </c>
      <c r="B1705" t="s">
        <v>31</v>
      </c>
      <c r="C1705" t="str">
        <f>INDEX('GCAM Crosswalk'!M$5:M$36,MATCH(B1705,'GCAM Crosswalk'!L$5:L$36,0))</f>
        <v>Europe_Non_EU</v>
      </c>
      <c r="D1705" t="s">
        <v>261</v>
      </c>
      <c r="E1705" t="str">
        <f>INDEX('GCAM Crosswalk'!J$5:J$111,MATCH(D1705,'GCAM Crosswalk'!I$5:I$111,0))</f>
        <v>Transportation</v>
      </c>
      <c r="F1705" t="s">
        <v>410</v>
      </c>
      <c r="G1705">
        <v>0</v>
      </c>
      <c r="H1705">
        <v>0</v>
      </c>
      <c r="I1705">
        <v>0</v>
      </c>
      <c r="J1705">
        <v>0</v>
      </c>
      <c r="K1705">
        <v>0</v>
      </c>
      <c r="L1705" s="3">
        <v>1.90599E-6</v>
      </c>
      <c r="M1705" s="3">
        <v>9.4877999999999992E-6</v>
      </c>
      <c r="N1705" s="3">
        <v>3.0135617E-5</v>
      </c>
      <c r="O1705" s="3">
        <v>5.6506370000000003E-5</v>
      </c>
      <c r="P1705" s="3">
        <v>7.4631900000000006E-5</v>
      </c>
      <c r="Q1705" s="3">
        <v>8.0626199999999997E-5</v>
      </c>
      <c r="R1705">
        <v>0</v>
      </c>
      <c r="S1705">
        <v>0</v>
      </c>
      <c r="T1705">
        <v>0</v>
      </c>
      <c r="U1705" t="s">
        <v>409</v>
      </c>
    </row>
    <row r="1706" spans="1:21" x14ac:dyDescent="0.35">
      <c r="A1706" t="s">
        <v>407</v>
      </c>
      <c r="B1706" t="s">
        <v>31</v>
      </c>
      <c r="C1706" t="str">
        <f>INDEX('GCAM Crosswalk'!M$5:M$36,MATCH(B1706,'GCAM Crosswalk'!L$5:L$36,0))</f>
        <v>Europe_Non_EU</v>
      </c>
      <c r="D1706" t="s">
        <v>261</v>
      </c>
      <c r="E1706" t="str">
        <f>INDEX('GCAM Crosswalk'!J$5:J$111,MATCH(D1706,'GCAM Crosswalk'!I$5:I$111,0))</f>
        <v>Transportation</v>
      </c>
      <c r="F1706" t="s">
        <v>411</v>
      </c>
      <c r="G1706">
        <v>2.67984E-2</v>
      </c>
      <c r="H1706">
        <v>3.7896600000000003E-2</v>
      </c>
      <c r="I1706">
        <v>4.4141100000000003E-2</v>
      </c>
      <c r="J1706">
        <v>6.0162500000000001E-2</v>
      </c>
      <c r="K1706">
        <v>7.5964462099999894E-2</v>
      </c>
      <c r="L1706">
        <v>8.1766566900000004E-2</v>
      </c>
      <c r="M1706">
        <v>6.7184693899999995E-2</v>
      </c>
      <c r="N1706">
        <v>6.1805102000000001E-2</v>
      </c>
      <c r="O1706">
        <v>6.0035413999999898E-2</v>
      </c>
      <c r="P1706">
        <v>5.8338069999999999E-2</v>
      </c>
      <c r="Q1706">
        <v>5.6603670999999897E-2</v>
      </c>
      <c r="R1706">
        <v>0</v>
      </c>
      <c r="S1706">
        <v>0</v>
      </c>
      <c r="T1706">
        <v>0</v>
      </c>
      <c r="U1706" t="s">
        <v>409</v>
      </c>
    </row>
    <row r="1707" spans="1:21" x14ac:dyDescent="0.35">
      <c r="A1707" t="s">
        <v>407</v>
      </c>
      <c r="B1707" t="s">
        <v>31</v>
      </c>
      <c r="C1707" t="str">
        <f>INDEX('GCAM Crosswalk'!M$5:M$36,MATCH(B1707,'GCAM Crosswalk'!L$5:L$36,0))</f>
        <v>Europe_Non_EU</v>
      </c>
      <c r="D1707" t="s">
        <v>327</v>
      </c>
      <c r="E1707" t="str">
        <f>INDEX('GCAM Crosswalk'!J$5:J$111,MATCH(D1707,'GCAM Crosswalk'!I$5:I$111,0))</f>
        <v>Transportation</v>
      </c>
      <c r="F1707" t="s">
        <v>225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4.49132E-3</v>
      </c>
      <c r="M1707">
        <v>7.8726100000000004E-3</v>
      </c>
      <c r="N1707">
        <v>9.1726299999999993E-3</v>
      </c>
      <c r="O1707">
        <v>9.8826799999999996E-3</v>
      </c>
      <c r="P1707">
        <v>1.0332900000000001E-2</v>
      </c>
      <c r="Q1707">
        <v>1.0557199999999999E-2</v>
      </c>
      <c r="R1707">
        <v>0</v>
      </c>
      <c r="S1707">
        <v>0</v>
      </c>
      <c r="T1707">
        <v>0</v>
      </c>
      <c r="U1707" t="s">
        <v>409</v>
      </c>
    </row>
    <row r="1708" spans="1:21" x14ac:dyDescent="0.35">
      <c r="A1708" t="s">
        <v>407</v>
      </c>
      <c r="B1708" t="s">
        <v>31</v>
      </c>
      <c r="C1708" t="str">
        <f>INDEX('GCAM Crosswalk'!M$5:M$36,MATCH(B1708,'GCAM Crosswalk'!L$5:L$36,0))</f>
        <v>Europe_Non_EU</v>
      </c>
      <c r="D1708" t="s">
        <v>327</v>
      </c>
      <c r="E1708" t="str">
        <f>INDEX('GCAM Crosswalk'!J$5:J$111,MATCH(D1708,'GCAM Crosswalk'!I$5:I$111,0))</f>
        <v>Transportation</v>
      </c>
      <c r="F1708" t="s">
        <v>411</v>
      </c>
      <c r="G1708">
        <v>7.0656499999999997E-3</v>
      </c>
      <c r="H1708">
        <v>1.01037E-2</v>
      </c>
      <c r="I1708">
        <v>1.1713400000000001E-2</v>
      </c>
      <c r="J1708">
        <v>1.5593299999999999E-2</v>
      </c>
      <c r="K1708">
        <v>1.5348499999999999E-2</v>
      </c>
      <c r="L1708">
        <v>9.5377699999999992E-3</v>
      </c>
      <c r="M1708">
        <v>6.1361799999999998E-3</v>
      </c>
      <c r="N1708">
        <v>4.6635899999999996E-3</v>
      </c>
      <c r="O1708">
        <v>3.83527E-3</v>
      </c>
      <c r="P1708">
        <v>3.19798E-3</v>
      </c>
      <c r="Q1708">
        <v>2.7145699999999999E-3</v>
      </c>
      <c r="R1708">
        <v>0</v>
      </c>
      <c r="S1708">
        <v>0</v>
      </c>
      <c r="T1708">
        <v>0</v>
      </c>
      <c r="U1708" t="s">
        <v>409</v>
      </c>
    </row>
    <row r="1709" spans="1:21" x14ac:dyDescent="0.35">
      <c r="A1709" t="s">
        <v>407</v>
      </c>
      <c r="B1709" t="s">
        <v>31</v>
      </c>
      <c r="C1709" t="str">
        <f>INDEX('GCAM Crosswalk'!M$5:M$36,MATCH(B1709,'GCAM Crosswalk'!L$5:L$36,0))</f>
        <v>Europe_Non_EU</v>
      </c>
      <c r="D1709" t="s">
        <v>265</v>
      </c>
      <c r="E1709" t="str">
        <f>INDEX('GCAM Crosswalk'!J$5:J$111,MATCH(D1709,'GCAM Crosswalk'!I$5:I$111,0))</f>
        <v>Transportation</v>
      </c>
      <c r="F1709" t="s">
        <v>225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1.34887799999999E-2</v>
      </c>
      <c r="M1709">
        <v>7.1818949999999895E-2</v>
      </c>
      <c r="N1709">
        <v>0.136211629999999</v>
      </c>
      <c r="O1709">
        <v>0.19950987000000001</v>
      </c>
      <c r="P1709">
        <v>0.247484814</v>
      </c>
      <c r="Q1709">
        <v>0.28987551</v>
      </c>
      <c r="R1709">
        <v>0</v>
      </c>
      <c r="S1709">
        <v>0</v>
      </c>
      <c r="T1709">
        <v>0</v>
      </c>
      <c r="U1709" t="s">
        <v>409</v>
      </c>
    </row>
    <row r="1710" spans="1:21" x14ac:dyDescent="0.35">
      <c r="A1710" t="s">
        <v>407</v>
      </c>
      <c r="B1710" t="s">
        <v>31</v>
      </c>
      <c r="C1710" t="str">
        <f>INDEX('GCAM Crosswalk'!M$5:M$36,MATCH(B1710,'GCAM Crosswalk'!L$5:L$36,0))</f>
        <v>Europe_Non_EU</v>
      </c>
      <c r="D1710" t="s">
        <v>265</v>
      </c>
      <c r="E1710" t="str">
        <f>INDEX('GCAM Crosswalk'!J$5:J$111,MATCH(D1710,'GCAM Crosswalk'!I$5:I$111,0))</f>
        <v>Transportation</v>
      </c>
      <c r="F1710" t="s">
        <v>408</v>
      </c>
      <c r="G1710">
        <v>0</v>
      </c>
      <c r="H1710" s="3">
        <v>2.5996890000000002E-6</v>
      </c>
      <c r="I1710" s="3">
        <v>5.1594000000000001E-5</v>
      </c>
      <c r="J1710" s="3">
        <v>6.2092699999999996E-5</v>
      </c>
      <c r="K1710" s="3">
        <v>6.3012839999999895E-5</v>
      </c>
      <c r="L1710" s="3">
        <v>6.2769449999999999E-5</v>
      </c>
      <c r="M1710" s="3">
        <v>5.8591000000000002E-5</v>
      </c>
      <c r="N1710" s="3">
        <v>5.1267319999999998E-5</v>
      </c>
      <c r="O1710" s="3">
        <v>4.2711594000000003E-5</v>
      </c>
      <c r="P1710" s="3">
        <v>3.7435328E-5</v>
      </c>
      <c r="Q1710" s="3">
        <v>3.2426798999999902E-5</v>
      </c>
      <c r="R1710">
        <v>0</v>
      </c>
      <c r="S1710">
        <v>0</v>
      </c>
      <c r="T1710">
        <v>0</v>
      </c>
      <c r="U1710" t="s">
        <v>409</v>
      </c>
    </row>
    <row r="1711" spans="1:21" x14ac:dyDescent="0.35">
      <c r="A1711" t="s">
        <v>407</v>
      </c>
      <c r="B1711" t="s">
        <v>31</v>
      </c>
      <c r="C1711" t="str">
        <f>INDEX('GCAM Crosswalk'!M$5:M$36,MATCH(B1711,'GCAM Crosswalk'!L$5:L$36,0))</f>
        <v>Europe_Non_EU</v>
      </c>
      <c r="D1711" t="s">
        <v>265</v>
      </c>
      <c r="E1711" t="str">
        <f>INDEX('GCAM Crosswalk'!J$5:J$111,MATCH(D1711,'GCAM Crosswalk'!I$5:I$111,0))</f>
        <v>Transportation</v>
      </c>
      <c r="F1711" t="s">
        <v>410</v>
      </c>
      <c r="G1711">
        <v>0</v>
      </c>
      <c r="H1711">
        <v>0</v>
      </c>
      <c r="I1711">
        <v>0</v>
      </c>
      <c r="J1711">
        <v>0</v>
      </c>
      <c r="K1711">
        <v>0</v>
      </c>
      <c r="L1711" s="3">
        <v>8.0260656999999998E-5</v>
      </c>
      <c r="M1711" s="3">
        <v>6.1556043200000003E-4</v>
      </c>
      <c r="N1711" s="3">
        <v>9.6276726669999998E-4</v>
      </c>
      <c r="O1711">
        <v>1.2610388679999999E-3</v>
      </c>
      <c r="P1711">
        <v>1.4563626574999901E-3</v>
      </c>
      <c r="Q1711">
        <v>1.6366514689999999E-3</v>
      </c>
      <c r="R1711">
        <v>0</v>
      </c>
      <c r="S1711">
        <v>0</v>
      </c>
      <c r="T1711">
        <v>0</v>
      </c>
      <c r="U1711" t="s">
        <v>409</v>
      </c>
    </row>
    <row r="1712" spans="1:21" x14ac:dyDescent="0.35">
      <c r="A1712" t="s">
        <v>407</v>
      </c>
      <c r="B1712" t="s">
        <v>31</v>
      </c>
      <c r="C1712" t="str">
        <f>INDEX('GCAM Crosswalk'!M$5:M$36,MATCH(B1712,'GCAM Crosswalk'!L$5:L$36,0))</f>
        <v>Europe_Non_EU</v>
      </c>
      <c r="D1712" t="s">
        <v>265</v>
      </c>
      <c r="E1712" t="str">
        <f>INDEX('GCAM Crosswalk'!J$5:J$111,MATCH(D1712,'GCAM Crosswalk'!I$5:I$111,0))</f>
        <v>Transportation</v>
      </c>
      <c r="F1712" t="s">
        <v>411</v>
      </c>
      <c r="G1712">
        <v>0.37598500000000001</v>
      </c>
      <c r="H1712">
        <v>0.50936340000000002</v>
      </c>
      <c r="I1712">
        <v>0.60428110000000002</v>
      </c>
      <c r="J1712">
        <v>0.89781509999999998</v>
      </c>
      <c r="K1712">
        <v>0.91106872299999997</v>
      </c>
      <c r="L1712">
        <v>0.91179187399999995</v>
      </c>
      <c r="M1712">
        <v>0.85193505699999905</v>
      </c>
      <c r="N1712">
        <v>0.74772673499999898</v>
      </c>
      <c r="O1712">
        <v>0.62565745949999996</v>
      </c>
      <c r="P1712">
        <v>0.55226321699999903</v>
      </c>
      <c r="Q1712">
        <v>0.48424467999999898</v>
      </c>
      <c r="R1712">
        <v>0</v>
      </c>
      <c r="S1712">
        <v>0</v>
      </c>
      <c r="T1712">
        <v>0</v>
      </c>
      <c r="U1712" t="s">
        <v>409</v>
      </c>
    </row>
    <row r="1713" spans="1:21" x14ac:dyDescent="0.35">
      <c r="A1713" t="s">
        <v>407</v>
      </c>
      <c r="B1713" t="s">
        <v>31</v>
      </c>
      <c r="C1713" t="str">
        <f>INDEX('GCAM Crosswalk'!M$5:M$36,MATCH(B1713,'GCAM Crosswalk'!L$5:L$36,0))</f>
        <v>Europe_Non_EU</v>
      </c>
      <c r="D1713" t="s">
        <v>267</v>
      </c>
      <c r="E1713" t="str">
        <f>INDEX('GCAM Crosswalk'!J$5:J$111,MATCH(D1713,'GCAM Crosswalk'!I$5:I$111,0))</f>
        <v>International Shipping</v>
      </c>
      <c r="F1713" t="s">
        <v>225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3">
        <v>6.5934499999999995E-7</v>
      </c>
      <c r="O1713" s="3">
        <v>1.86316E-6</v>
      </c>
      <c r="P1713" s="3">
        <v>5.65219E-6</v>
      </c>
      <c r="Q1713" s="3">
        <v>1.38748E-5</v>
      </c>
      <c r="R1713">
        <v>0</v>
      </c>
      <c r="S1713">
        <v>0</v>
      </c>
      <c r="T1713">
        <v>0</v>
      </c>
      <c r="U1713" t="s">
        <v>409</v>
      </c>
    </row>
    <row r="1714" spans="1:21" x14ac:dyDescent="0.35">
      <c r="A1714" t="s">
        <v>407</v>
      </c>
      <c r="B1714" t="s">
        <v>31</v>
      </c>
      <c r="C1714" t="str">
        <f>INDEX('GCAM Crosswalk'!M$5:M$36,MATCH(B1714,'GCAM Crosswalk'!L$5:L$36,0))</f>
        <v>Europe_Non_EU</v>
      </c>
      <c r="D1714" t="s">
        <v>267</v>
      </c>
      <c r="E1714" t="str">
        <f>INDEX('GCAM Crosswalk'!J$5:J$111,MATCH(D1714,'GCAM Crosswalk'!I$5:I$111,0))</f>
        <v>International Shipping</v>
      </c>
      <c r="F1714" t="s">
        <v>410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3">
        <v>9.6456400000000007E-6</v>
      </c>
      <c r="O1714" s="3">
        <v>3.55856E-5</v>
      </c>
      <c r="P1714" s="3">
        <v>1.4109499999999999E-4</v>
      </c>
      <c r="Q1714" s="3">
        <v>4.5530499999999998E-4</v>
      </c>
      <c r="R1714">
        <v>0</v>
      </c>
      <c r="S1714">
        <v>0</v>
      </c>
      <c r="T1714">
        <v>0</v>
      </c>
      <c r="U1714" t="s">
        <v>409</v>
      </c>
    </row>
    <row r="1715" spans="1:21" x14ac:dyDescent="0.35">
      <c r="A1715" t="s">
        <v>407</v>
      </c>
      <c r="B1715" t="s">
        <v>31</v>
      </c>
      <c r="C1715" t="str">
        <f>INDEX('GCAM Crosswalk'!M$5:M$36,MATCH(B1715,'GCAM Crosswalk'!L$5:L$36,0))</f>
        <v>Europe_Non_EU</v>
      </c>
      <c r="D1715" t="s">
        <v>267</v>
      </c>
      <c r="E1715" t="str">
        <f>INDEX('GCAM Crosswalk'!J$5:J$111,MATCH(D1715,'GCAM Crosswalk'!I$5:I$111,0))</f>
        <v>International Shipping</v>
      </c>
      <c r="F1715" t="s">
        <v>411</v>
      </c>
      <c r="G1715">
        <v>4.7942499999999999E-3</v>
      </c>
      <c r="H1715">
        <v>4.61921E-2</v>
      </c>
      <c r="I1715">
        <v>2.0824200000000001E-2</v>
      </c>
      <c r="J1715">
        <v>5.0833700000000002E-2</v>
      </c>
      <c r="K1715">
        <v>5.2647390000000002E-2</v>
      </c>
      <c r="L1715">
        <v>5.488933E-2</v>
      </c>
      <c r="M1715">
        <v>5.6467999999999997E-2</v>
      </c>
      <c r="N1715">
        <v>5.8278099999999999E-2</v>
      </c>
      <c r="O1715">
        <v>6.0564E-2</v>
      </c>
      <c r="P1715">
        <v>6.3239100000000006E-2</v>
      </c>
      <c r="Q1715">
        <v>6.5785099999999999E-2</v>
      </c>
      <c r="R1715">
        <v>0</v>
      </c>
      <c r="S1715">
        <v>0</v>
      </c>
      <c r="T1715">
        <v>0</v>
      </c>
      <c r="U1715" t="s">
        <v>409</v>
      </c>
    </row>
    <row r="1716" spans="1:21" x14ac:dyDescent="0.35">
      <c r="A1716" t="s">
        <v>407</v>
      </c>
      <c r="B1716" t="s">
        <v>33</v>
      </c>
      <c r="C1716" t="str">
        <f>INDEX('GCAM Crosswalk'!M$5:M$36,MATCH(B1716,'GCAM Crosswalk'!L$5:L$36,0))</f>
        <v>European Free Trade Association</v>
      </c>
      <c r="D1716" t="s">
        <v>291</v>
      </c>
      <c r="E1716" t="str">
        <f>INDEX('GCAM Crosswalk'!J$5:J$111,MATCH(D1716,'GCAM Crosswalk'!I$5:I$111,0))</f>
        <v>Industry</v>
      </c>
      <c r="F1716" t="s">
        <v>408</v>
      </c>
      <c r="G1716">
        <v>1.8369E-2</v>
      </c>
      <c r="H1716">
        <v>1.7106400000000001E-2</v>
      </c>
      <c r="I1716">
        <v>1.74932E-2</v>
      </c>
      <c r="J1716">
        <v>1.98219E-2</v>
      </c>
      <c r="K1716">
        <v>2.0147011999999999E-2</v>
      </c>
      <c r="L1716">
        <v>2.7726373200000001E-2</v>
      </c>
      <c r="M1716">
        <v>3.1282399900000001E-2</v>
      </c>
      <c r="N1716">
        <v>3.35111232E-2</v>
      </c>
      <c r="O1716">
        <v>3.36664037E-2</v>
      </c>
      <c r="P1716">
        <v>3.3647290900000001E-2</v>
      </c>
      <c r="Q1716">
        <v>3.2758530559999999E-2</v>
      </c>
      <c r="R1716">
        <v>0</v>
      </c>
      <c r="S1716">
        <v>0</v>
      </c>
      <c r="T1716">
        <v>0</v>
      </c>
      <c r="U1716" t="s">
        <v>409</v>
      </c>
    </row>
    <row r="1717" spans="1:21" x14ac:dyDescent="0.35">
      <c r="A1717" t="s">
        <v>407</v>
      </c>
      <c r="B1717" t="s">
        <v>33</v>
      </c>
      <c r="C1717" t="str">
        <f>INDEX('GCAM Crosswalk'!M$5:M$36,MATCH(B1717,'GCAM Crosswalk'!L$5:L$36,0))</f>
        <v>European Free Trade Association</v>
      </c>
      <c r="D1717" t="s">
        <v>291</v>
      </c>
      <c r="E1717" t="str">
        <f>INDEX('GCAM Crosswalk'!J$5:J$111,MATCH(D1717,'GCAM Crosswalk'!I$5:I$111,0))</f>
        <v>Industry</v>
      </c>
      <c r="F1717" t="s">
        <v>410</v>
      </c>
      <c r="G1717">
        <v>0</v>
      </c>
      <c r="H1717">
        <v>0</v>
      </c>
      <c r="I1717">
        <v>0</v>
      </c>
      <c r="J1717">
        <v>0</v>
      </c>
      <c r="K1717">
        <v>0</v>
      </c>
      <c r="L1717" s="3">
        <v>1.5042300000000001E-4</v>
      </c>
      <c r="M1717" s="3">
        <v>6.3551099999999995E-4</v>
      </c>
      <c r="N1717">
        <v>1.7196469999999999E-3</v>
      </c>
      <c r="O1717">
        <v>3.0967780000000001E-3</v>
      </c>
      <c r="P1717">
        <v>4.4918917999999999E-3</v>
      </c>
      <c r="Q1717">
        <v>5.9375456E-3</v>
      </c>
      <c r="R1717">
        <v>0</v>
      </c>
      <c r="S1717">
        <v>0</v>
      </c>
      <c r="T1717">
        <v>0</v>
      </c>
      <c r="U1717" t="s">
        <v>409</v>
      </c>
    </row>
    <row r="1718" spans="1:21" x14ac:dyDescent="0.35">
      <c r="A1718" t="s">
        <v>407</v>
      </c>
      <c r="B1718" t="s">
        <v>33</v>
      </c>
      <c r="C1718" t="str">
        <f>INDEX('GCAM Crosswalk'!M$5:M$36,MATCH(B1718,'GCAM Crosswalk'!L$5:L$36,0))</f>
        <v>European Free Trade Association</v>
      </c>
      <c r="D1718" t="s">
        <v>291</v>
      </c>
      <c r="E1718" t="str">
        <f>INDEX('GCAM Crosswalk'!J$5:J$111,MATCH(D1718,'GCAM Crosswalk'!I$5:I$111,0))</f>
        <v>Industry</v>
      </c>
      <c r="F1718" t="s">
        <v>411</v>
      </c>
      <c r="G1718">
        <v>2.09932E-3</v>
      </c>
      <c r="H1718">
        <v>1.9550100000000001E-3</v>
      </c>
      <c r="I1718">
        <v>1.9992299999999998E-3</v>
      </c>
      <c r="J1718">
        <v>2.2653600000000001E-3</v>
      </c>
      <c r="K1718">
        <v>2.2233393999999901E-3</v>
      </c>
      <c r="L1718">
        <v>2.7151915000000002E-3</v>
      </c>
      <c r="M1718">
        <v>2.5750772999999999E-3</v>
      </c>
      <c r="N1718">
        <v>1.84564459999999E-3</v>
      </c>
      <c r="O1718">
        <v>1.0492925E-3</v>
      </c>
      <c r="P1718" s="3">
        <v>5.3707920000000005E-4</v>
      </c>
      <c r="Q1718" s="3">
        <v>2.1861016999999999E-4</v>
      </c>
      <c r="R1718">
        <v>0</v>
      </c>
      <c r="S1718">
        <v>0</v>
      </c>
      <c r="T1718">
        <v>0</v>
      </c>
      <c r="U1718" t="s">
        <v>409</v>
      </c>
    </row>
    <row r="1719" spans="1:21" x14ac:dyDescent="0.35">
      <c r="A1719" t="s">
        <v>407</v>
      </c>
      <c r="B1719" t="s">
        <v>33</v>
      </c>
      <c r="C1719" t="str">
        <f>INDEX('GCAM Crosswalk'!M$5:M$36,MATCH(B1719,'GCAM Crosswalk'!L$5:L$36,0))</f>
        <v>European Free Trade Association</v>
      </c>
      <c r="D1719" t="s">
        <v>349</v>
      </c>
      <c r="E1719" t="str">
        <f>INDEX('GCAM Crosswalk'!J$5:J$111,MATCH(D1719,'GCAM Crosswalk'!I$5:I$111,0))</f>
        <v>Agriculture</v>
      </c>
      <c r="F1719" t="s">
        <v>318</v>
      </c>
      <c r="G1719">
        <v>0</v>
      </c>
      <c r="H1719">
        <v>1.5070000000000001E-3</v>
      </c>
      <c r="I1719" s="3">
        <v>6.6979599999999995E-4</v>
      </c>
      <c r="J1719" s="3">
        <v>5.8600299999999998E-4</v>
      </c>
      <c r="K1719" s="3">
        <v>5.5602259999999997E-4</v>
      </c>
      <c r="L1719" s="3">
        <v>6.0150609999999995E-4</v>
      </c>
      <c r="M1719" s="3">
        <v>5.5749179999999997E-4</v>
      </c>
      <c r="N1719" s="3">
        <v>5.1239150000000002E-4</v>
      </c>
      <c r="O1719" s="3">
        <v>5.0027350000000003E-4</v>
      </c>
      <c r="P1719" s="3">
        <v>4.900061E-4</v>
      </c>
      <c r="Q1719" s="3">
        <v>4.7826900000000002E-4</v>
      </c>
      <c r="R1719">
        <v>0</v>
      </c>
      <c r="S1719">
        <v>0</v>
      </c>
      <c r="T1719">
        <v>0</v>
      </c>
      <c r="U1719" t="s">
        <v>409</v>
      </c>
    </row>
    <row r="1720" spans="1:21" x14ac:dyDescent="0.35">
      <c r="A1720" t="s">
        <v>407</v>
      </c>
      <c r="B1720" t="s">
        <v>33</v>
      </c>
      <c r="C1720" t="str">
        <f>INDEX('GCAM Crosswalk'!M$5:M$36,MATCH(B1720,'GCAM Crosswalk'!L$5:L$36,0))</f>
        <v>European Free Trade Association</v>
      </c>
      <c r="D1720" t="s">
        <v>349</v>
      </c>
      <c r="E1720" t="str">
        <f>INDEX('GCAM Crosswalk'!J$5:J$111,MATCH(D1720,'GCAM Crosswalk'!I$5:I$111,0))</f>
        <v>Agriculture</v>
      </c>
      <c r="F1720" t="s">
        <v>339</v>
      </c>
      <c r="G1720" s="3">
        <v>1.2559999999999999E-4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409</v>
      </c>
    </row>
    <row r="1721" spans="1:21" x14ac:dyDescent="0.35">
      <c r="A1721" t="s">
        <v>407</v>
      </c>
      <c r="B1721" t="s">
        <v>33</v>
      </c>
      <c r="C1721" t="str">
        <f>INDEX('GCAM Crosswalk'!M$5:M$36,MATCH(B1721,'GCAM Crosswalk'!L$5:L$36,0))</f>
        <v>European Free Trade Association</v>
      </c>
      <c r="D1721" t="s">
        <v>349</v>
      </c>
      <c r="E1721" t="str">
        <f>INDEX('GCAM Crosswalk'!J$5:J$111,MATCH(D1721,'GCAM Crosswalk'!I$5:I$111,0))</f>
        <v>Agriculture</v>
      </c>
      <c r="F1721" t="s">
        <v>225</v>
      </c>
      <c r="G1721">
        <v>6.3209E-3</v>
      </c>
      <c r="H1721">
        <v>1.15952E-2</v>
      </c>
      <c r="I1721">
        <v>1.1427700000000001E-2</v>
      </c>
      <c r="J1721">
        <v>1.08837E-2</v>
      </c>
      <c r="K1721">
        <v>1.1730010000000001E-2</v>
      </c>
      <c r="L1721">
        <v>1.2872493999999899E-2</v>
      </c>
      <c r="M1721">
        <v>1.39154222999999E-2</v>
      </c>
      <c r="N1721">
        <v>1.4608841849999899E-2</v>
      </c>
      <c r="O1721">
        <v>1.493962586E-2</v>
      </c>
      <c r="P1721">
        <v>1.52960691E-2</v>
      </c>
      <c r="Q1721">
        <v>1.5711817600000001E-2</v>
      </c>
      <c r="R1721">
        <v>0</v>
      </c>
      <c r="S1721">
        <v>0</v>
      </c>
      <c r="T1721">
        <v>0</v>
      </c>
      <c r="U1721" t="s">
        <v>409</v>
      </c>
    </row>
    <row r="1722" spans="1:21" x14ac:dyDescent="0.35">
      <c r="A1722" t="s">
        <v>407</v>
      </c>
      <c r="B1722" t="s">
        <v>33</v>
      </c>
      <c r="C1722" t="str">
        <f>INDEX('GCAM Crosswalk'!M$5:M$36,MATCH(B1722,'GCAM Crosswalk'!L$5:L$36,0))</f>
        <v>European Free Trade Association</v>
      </c>
      <c r="D1722" t="s">
        <v>349</v>
      </c>
      <c r="E1722" t="str">
        <f>INDEX('GCAM Crosswalk'!J$5:J$111,MATCH(D1722,'GCAM Crosswalk'!I$5:I$111,0))</f>
        <v>Agriculture</v>
      </c>
      <c r="F1722" t="s">
        <v>408</v>
      </c>
      <c r="G1722" s="3">
        <v>4.1900000000000002E-5</v>
      </c>
      <c r="H1722" s="3">
        <v>7.1160099999999997E-4</v>
      </c>
      <c r="I1722" s="3">
        <v>8.7909399999999997E-4</v>
      </c>
      <c r="J1722" s="3">
        <v>7.1160400000000001E-4</v>
      </c>
      <c r="K1722" s="3">
        <v>6.7277839999999999E-4</v>
      </c>
      <c r="L1722" s="3">
        <v>4.8206079999999998E-4</v>
      </c>
      <c r="M1722" s="3">
        <v>2.641039E-4</v>
      </c>
      <c r="N1722" s="3">
        <v>1.2218879999999999E-4</v>
      </c>
      <c r="O1722" s="3">
        <v>1.018688E-4</v>
      </c>
      <c r="P1722" s="3">
        <v>9.8772860000000001E-5</v>
      </c>
      <c r="Q1722" s="3">
        <v>9.6054719999999995E-5</v>
      </c>
      <c r="R1722">
        <v>0</v>
      </c>
      <c r="S1722">
        <v>0</v>
      </c>
      <c r="T1722">
        <v>0</v>
      </c>
      <c r="U1722" t="s">
        <v>409</v>
      </c>
    </row>
    <row r="1723" spans="1:21" x14ac:dyDescent="0.35">
      <c r="A1723" t="s">
        <v>407</v>
      </c>
      <c r="B1723" t="s">
        <v>33</v>
      </c>
      <c r="C1723" t="str">
        <f>INDEX('GCAM Crosswalk'!M$5:M$36,MATCH(B1723,'GCAM Crosswalk'!L$5:L$36,0))</f>
        <v>European Free Trade Association</v>
      </c>
      <c r="D1723" t="s">
        <v>349</v>
      </c>
      <c r="E1723" t="str">
        <f>INDEX('GCAM Crosswalk'!J$5:J$111,MATCH(D1723,'GCAM Crosswalk'!I$5:I$111,0))</f>
        <v>Agriculture</v>
      </c>
      <c r="F1723" t="s">
        <v>410</v>
      </c>
      <c r="G1723">
        <v>0</v>
      </c>
      <c r="H1723">
        <v>0</v>
      </c>
      <c r="I1723">
        <v>0</v>
      </c>
      <c r="J1723">
        <v>0</v>
      </c>
      <c r="K1723">
        <v>0</v>
      </c>
      <c r="L1723" s="3">
        <v>3.5457499999999997E-5</v>
      </c>
      <c r="M1723" s="3">
        <v>1.28765E-4</v>
      </c>
      <c r="N1723" s="3">
        <v>2.4540789999999999E-4</v>
      </c>
      <c r="O1723" s="3">
        <v>3.3688208E-4</v>
      </c>
      <c r="P1723" s="3">
        <v>4.2693609999999997E-4</v>
      </c>
      <c r="Q1723" s="3">
        <v>4.8866860000000003E-4</v>
      </c>
      <c r="R1723">
        <v>0</v>
      </c>
      <c r="S1723">
        <v>0</v>
      </c>
      <c r="T1723">
        <v>0</v>
      </c>
      <c r="U1723" t="s">
        <v>409</v>
      </c>
    </row>
    <row r="1724" spans="1:21" x14ac:dyDescent="0.35">
      <c r="A1724" t="s">
        <v>407</v>
      </c>
      <c r="B1724" t="s">
        <v>33</v>
      </c>
      <c r="C1724" t="str">
        <f>INDEX('GCAM Crosswalk'!M$5:M$36,MATCH(B1724,'GCAM Crosswalk'!L$5:L$36,0))</f>
        <v>European Free Trade Association</v>
      </c>
      <c r="D1724" t="s">
        <v>349</v>
      </c>
      <c r="E1724" t="str">
        <f>INDEX('GCAM Crosswalk'!J$5:J$111,MATCH(D1724,'GCAM Crosswalk'!I$5:I$111,0))</f>
        <v>Agriculture</v>
      </c>
      <c r="F1724" t="s">
        <v>411</v>
      </c>
      <c r="G1724">
        <v>1.90881E-2</v>
      </c>
      <c r="H1724">
        <v>6.7813999999999999E-3</v>
      </c>
      <c r="I1724">
        <v>6.0278600000000003E-3</v>
      </c>
      <c r="J1724">
        <v>5.0232300000000001E-3</v>
      </c>
      <c r="K1724">
        <v>5.1964890000000003E-3</v>
      </c>
      <c r="L1724">
        <v>5.0886341999999999E-3</v>
      </c>
      <c r="M1724">
        <v>4.6560237999999999E-3</v>
      </c>
      <c r="N1724">
        <v>4.1469865999999899E-3</v>
      </c>
      <c r="O1724">
        <v>3.7870210999999998E-3</v>
      </c>
      <c r="P1724">
        <v>3.3338650000000001E-3</v>
      </c>
      <c r="Q1724">
        <v>2.8676963E-3</v>
      </c>
      <c r="R1724">
        <v>0</v>
      </c>
      <c r="S1724">
        <v>0</v>
      </c>
      <c r="T1724">
        <v>0</v>
      </c>
      <c r="U1724" t="s">
        <v>409</v>
      </c>
    </row>
    <row r="1725" spans="1:21" x14ac:dyDescent="0.35">
      <c r="A1725" t="s">
        <v>407</v>
      </c>
      <c r="B1725" t="s">
        <v>33</v>
      </c>
      <c r="C1725" t="str">
        <f>INDEX('GCAM Crosswalk'!M$5:M$36,MATCH(B1725,'GCAM Crosswalk'!L$5:L$36,0))</f>
        <v>European Free Trade Association</v>
      </c>
      <c r="D1725" t="s">
        <v>363</v>
      </c>
      <c r="E1725" t="str">
        <f>INDEX('GCAM Crosswalk'!J$5:J$111,MATCH(D1725,'GCAM Crosswalk'!I$5:I$111,0))</f>
        <v>Industry</v>
      </c>
      <c r="F1725" t="s">
        <v>318</v>
      </c>
      <c r="G1725" s="3">
        <v>1.6160999999999999E-4</v>
      </c>
      <c r="H1725" s="3">
        <v>8.9698599999999995E-5</v>
      </c>
      <c r="I1725">
        <v>6.3260399999999998E-3</v>
      </c>
      <c r="J1725" s="3">
        <v>4.9104000000000003E-5</v>
      </c>
      <c r="K1725" s="3">
        <v>4.50792E-5</v>
      </c>
      <c r="L1725" s="3">
        <v>4.7230990000000002E-5</v>
      </c>
      <c r="M1725" s="3">
        <v>4.9163742E-5</v>
      </c>
      <c r="N1725" s="3">
        <v>5.0619813000000002E-5</v>
      </c>
      <c r="O1725" s="3">
        <v>5.1723042000000001E-5</v>
      </c>
      <c r="P1725" s="3">
        <v>5.2512655E-5</v>
      </c>
      <c r="Q1725" s="3">
        <v>5.29999707E-5</v>
      </c>
      <c r="R1725">
        <v>0</v>
      </c>
      <c r="S1725">
        <v>0</v>
      </c>
      <c r="T1725">
        <v>0</v>
      </c>
      <c r="U1725" t="s">
        <v>409</v>
      </c>
    </row>
    <row r="1726" spans="1:21" x14ac:dyDescent="0.35">
      <c r="A1726" t="s">
        <v>407</v>
      </c>
      <c r="B1726" t="s">
        <v>33</v>
      </c>
      <c r="C1726" t="str">
        <f>INDEX('GCAM Crosswalk'!M$5:M$36,MATCH(B1726,'GCAM Crosswalk'!L$5:L$36,0))</f>
        <v>European Free Trade Association</v>
      </c>
      <c r="D1726" t="s">
        <v>363</v>
      </c>
      <c r="E1726" t="str">
        <f>INDEX('GCAM Crosswalk'!J$5:J$111,MATCH(D1726,'GCAM Crosswalk'!I$5:I$111,0))</f>
        <v>Industry</v>
      </c>
      <c r="F1726" t="s">
        <v>339</v>
      </c>
      <c r="G1726">
        <v>0</v>
      </c>
      <c r="H1726">
        <v>0</v>
      </c>
      <c r="I1726" s="3">
        <v>5.1938799999999998E-6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409</v>
      </c>
    </row>
    <row r="1727" spans="1:21" x14ac:dyDescent="0.35">
      <c r="A1727" t="s">
        <v>407</v>
      </c>
      <c r="B1727" t="s">
        <v>33</v>
      </c>
      <c r="C1727" t="str">
        <f>INDEX('GCAM Crosswalk'!M$5:M$36,MATCH(B1727,'GCAM Crosswalk'!L$5:L$36,0))</f>
        <v>European Free Trade Association</v>
      </c>
      <c r="D1727" t="s">
        <v>363</v>
      </c>
      <c r="E1727" t="str">
        <f>INDEX('GCAM Crosswalk'!J$5:J$111,MATCH(D1727,'GCAM Crosswalk'!I$5:I$111,0))</f>
        <v>Industry</v>
      </c>
      <c r="F1727" t="s">
        <v>408</v>
      </c>
      <c r="G1727">
        <v>1.3019800000000001E-3</v>
      </c>
      <c r="H1727" s="3">
        <v>7.0658899999999998E-4</v>
      </c>
      <c r="I1727">
        <v>1.1235200000000001E-2</v>
      </c>
      <c r="J1727">
        <v>1.8289099999999999E-2</v>
      </c>
      <c r="K1727">
        <v>1.6789999999999999E-2</v>
      </c>
      <c r="L1727">
        <v>1.7588958838189998E-2</v>
      </c>
      <c r="M1727">
        <v>1.825771426785E-2</v>
      </c>
      <c r="N1727">
        <v>1.8669945963662001E-2</v>
      </c>
      <c r="O1727">
        <v>1.8915427892819001E-2</v>
      </c>
      <c r="P1727">
        <v>1.9123018411587998E-2</v>
      </c>
      <c r="Q1727">
        <v>1.9247714208003999E-2</v>
      </c>
      <c r="R1727">
        <v>0</v>
      </c>
      <c r="S1727">
        <v>0</v>
      </c>
      <c r="T1727">
        <v>0</v>
      </c>
      <c r="U1727" t="s">
        <v>409</v>
      </c>
    </row>
    <row r="1728" spans="1:21" x14ac:dyDescent="0.35">
      <c r="A1728" t="s">
        <v>407</v>
      </c>
      <c r="B1728" t="s">
        <v>33</v>
      </c>
      <c r="C1728" t="str">
        <f>INDEX('GCAM Crosswalk'!M$5:M$36,MATCH(B1728,'GCAM Crosswalk'!L$5:L$36,0))</f>
        <v>European Free Trade Association</v>
      </c>
      <c r="D1728" t="s">
        <v>363</v>
      </c>
      <c r="E1728" t="str">
        <f>INDEX('GCAM Crosswalk'!J$5:J$111,MATCH(D1728,'GCAM Crosswalk'!I$5:I$111,0))</f>
        <v>Industry</v>
      </c>
      <c r="F1728" t="s">
        <v>411</v>
      </c>
      <c r="G1728">
        <v>8.7496399999999995E-3</v>
      </c>
      <c r="H1728">
        <v>9.0960599999999996E-3</v>
      </c>
      <c r="I1728">
        <v>4.92889E-3</v>
      </c>
      <c r="J1728" s="3">
        <v>4.0903299999999999E-5</v>
      </c>
      <c r="K1728" s="3">
        <v>3.7550699999999999E-5</v>
      </c>
      <c r="L1728" s="3">
        <v>3.9343030999999997E-5</v>
      </c>
      <c r="M1728" s="3">
        <v>4.0952395839000003E-5</v>
      </c>
      <c r="N1728" s="3">
        <v>4.2163951404999999E-5</v>
      </c>
      <c r="O1728" s="3">
        <v>4.3081159901000003E-5</v>
      </c>
      <c r="P1728" s="3">
        <v>4.3737787958999899E-5</v>
      </c>
      <c r="Q1728" s="3">
        <v>4.4143355738999999E-5</v>
      </c>
      <c r="R1728">
        <v>0</v>
      </c>
      <c r="S1728">
        <v>0</v>
      </c>
      <c r="T1728">
        <v>0</v>
      </c>
      <c r="U1728" t="s">
        <v>409</v>
      </c>
    </row>
    <row r="1729" spans="1:21" x14ac:dyDescent="0.35">
      <c r="A1729" t="s">
        <v>407</v>
      </c>
      <c r="B1729" t="s">
        <v>33</v>
      </c>
      <c r="C1729" t="str">
        <f>INDEX('GCAM Crosswalk'!M$5:M$36,MATCH(B1729,'GCAM Crosswalk'!L$5:L$36,0))</f>
        <v>European Free Trade Association</v>
      </c>
      <c r="D1729" t="s">
        <v>369</v>
      </c>
      <c r="E1729" t="str">
        <f>INDEX('GCAM Crosswalk'!J$5:J$111,MATCH(D1729,'GCAM Crosswalk'!I$5:I$111,0))</f>
        <v>Industry</v>
      </c>
      <c r="F1729" t="s">
        <v>225</v>
      </c>
      <c r="G1729">
        <v>5.4148799999999997E-2</v>
      </c>
      <c r="H1729">
        <v>8.8110599999999997E-2</v>
      </c>
      <c r="I1729">
        <v>0.10484400000000001</v>
      </c>
      <c r="J1729">
        <v>0.119009</v>
      </c>
      <c r="K1729">
        <v>0.109255</v>
      </c>
      <c r="L1729">
        <v>0.11446412</v>
      </c>
      <c r="M1729">
        <v>0.11903995000000001</v>
      </c>
      <c r="N1729">
        <v>0.122292469999999</v>
      </c>
      <c r="O1729">
        <v>0.12461309199999999</v>
      </c>
      <c r="P1729">
        <v>0.126340706</v>
      </c>
      <c r="Q1729">
        <v>0.127401243</v>
      </c>
      <c r="R1729">
        <v>0</v>
      </c>
      <c r="S1729">
        <v>0</v>
      </c>
      <c r="T1729">
        <v>0</v>
      </c>
      <c r="U1729" t="s">
        <v>409</v>
      </c>
    </row>
    <row r="1730" spans="1:21" x14ac:dyDescent="0.35">
      <c r="A1730" t="s">
        <v>407</v>
      </c>
      <c r="B1730" t="s">
        <v>33</v>
      </c>
      <c r="C1730" t="str">
        <f>INDEX('GCAM Crosswalk'!M$5:M$36,MATCH(B1730,'GCAM Crosswalk'!L$5:L$36,0))</f>
        <v>European Free Trade Association</v>
      </c>
      <c r="D1730" t="s">
        <v>269</v>
      </c>
      <c r="E1730" t="str">
        <f>INDEX('GCAM Crosswalk'!J$5:J$111,MATCH(D1730,'GCAM Crosswalk'!I$5:I$111,0))</f>
        <v>Industry</v>
      </c>
      <c r="F1730" t="s">
        <v>225</v>
      </c>
      <c r="G1730">
        <v>3.3278600000000002E-3</v>
      </c>
      <c r="H1730">
        <v>2.7884899999999998E-3</v>
      </c>
      <c r="I1730">
        <v>2.78138E-3</v>
      </c>
      <c r="J1730">
        <v>2.78138E-3</v>
      </c>
      <c r="K1730">
        <v>2.8607089999999999E-3</v>
      </c>
      <c r="L1730">
        <v>3.240986E-3</v>
      </c>
      <c r="M1730">
        <v>3.4568139999999999E-3</v>
      </c>
      <c r="N1730">
        <v>3.7592933E-3</v>
      </c>
      <c r="O1730">
        <v>4.0355659000000004E-3</v>
      </c>
      <c r="P1730">
        <v>4.1883191999999899E-3</v>
      </c>
      <c r="Q1730">
        <v>4.2797440200000002E-3</v>
      </c>
      <c r="R1730">
        <v>0</v>
      </c>
      <c r="S1730">
        <v>0</v>
      </c>
      <c r="T1730">
        <v>0</v>
      </c>
      <c r="U1730" t="s">
        <v>409</v>
      </c>
    </row>
    <row r="1731" spans="1:21" x14ac:dyDescent="0.35">
      <c r="A1731" t="s">
        <v>407</v>
      </c>
      <c r="B1731" t="s">
        <v>33</v>
      </c>
      <c r="C1731" t="str">
        <f>INDEX('GCAM Crosswalk'!M$5:M$36,MATCH(B1731,'GCAM Crosswalk'!L$5:L$36,0))</f>
        <v>European Free Trade Association</v>
      </c>
      <c r="D1731" t="s">
        <v>364</v>
      </c>
      <c r="E1731" t="str">
        <f>INDEX('GCAM Crosswalk'!J$5:J$111,MATCH(D1731,'GCAM Crosswalk'!I$5:I$111,0))</f>
        <v>Industry</v>
      </c>
      <c r="F1731" t="s">
        <v>318</v>
      </c>
      <c r="G1731">
        <v>3.2231999999999998E-3</v>
      </c>
      <c r="H1731">
        <v>3.5162000000000001E-3</v>
      </c>
      <c r="I1731">
        <v>4.1859999999999996E-3</v>
      </c>
      <c r="J1731">
        <v>8.1208200000000008E-3</v>
      </c>
      <c r="K1731">
        <v>8.4126410000000002E-3</v>
      </c>
      <c r="L1731">
        <v>8.9021380000000004E-3</v>
      </c>
      <c r="M1731">
        <v>9.3421440000000001E-3</v>
      </c>
      <c r="N1731">
        <v>9.8063879999999992E-3</v>
      </c>
      <c r="O1731">
        <v>1.0183365999999999E-2</v>
      </c>
      <c r="P1731">
        <v>1.0315466000000001E-2</v>
      </c>
      <c r="Q1731">
        <v>1.0212666699999999E-2</v>
      </c>
      <c r="R1731">
        <v>0</v>
      </c>
      <c r="S1731">
        <v>0</v>
      </c>
      <c r="T1731">
        <v>0</v>
      </c>
      <c r="U1731" t="s">
        <v>409</v>
      </c>
    </row>
    <row r="1732" spans="1:21" x14ac:dyDescent="0.35">
      <c r="A1732" t="s">
        <v>407</v>
      </c>
      <c r="B1732" t="s">
        <v>33</v>
      </c>
      <c r="C1732" t="str">
        <f>INDEX('GCAM Crosswalk'!M$5:M$36,MATCH(B1732,'GCAM Crosswalk'!L$5:L$36,0))</f>
        <v>European Free Trade Association</v>
      </c>
      <c r="D1732" t="s">
        <v>364</v>
      </c>
      <c r="E1732" t="str">
        <f>INDEX('GCAM Crosswalk'!J$5:J$111,MATCH(D1732,'GCAM Crosswalk'!I$5:I$111,0))</f>
        <v>Industry</v>
      </c>
      <c r="F1732" t="s">
        <v>339</v>
      </c>
      <c r="G1732">
        <v>5.1906000000000001E-3</v>
      </c>
      <c r="H1732">
        <v>6.6976099999999997E-3</v>
      </c>
      <c r="I1732">
        <v>8.8324900000000001E-3</v>
      </c>
      <c r="J1732">
        <v>9.9208300000000003E-3</v>
      </c>
      <c r="K1732">
        <v>1.0292328999999999E-2</v>
      </c>
      <c r="L1732">
        <v>1.0328878E-2</v>
      </c>
      <c r="M1732">
        <v>9.7690629999999997E-3</v>
      </c>
      <c r="N1732">
        <v>8.1834630000000002E-3</v>
      </c>
      <c r="O1732">
        <v>6.60553599999999E-3</v>
      </c>
      <c r="P1732">
        <v>5.9562623E-3</v>
      </c>
      <c r="Q1732">
        <v>5.8131053000000004E-3</v>
      </c>
      <c r="R1732">
        <v>0</v>
      </c>
      <c r="S1732">
        <v>0</v>
      </c>
      <c r="T1732">
        <v>0</v>
      </c>
      <c r="U1732" t="s">
        <v>409</v>
      </c>
    </row>
    <row r="1733" spans="1:21" x14ac:dyDescent="0.35">
      <c r="A1733" t="s">
        <v>407</v>
      </c>
      <c r="B1733" t="s">
        <v>33</v>
      </c>
      <c r="C1733" t="str">
        <f>INDEX('GCAM Crosswalk'!M$5:M$36,MATCH(B1733,'GCAM Crosswalk'!L$5:L$36,0))</f>
        <v>European Free Trade Association</v>
      </c>
      <c r="D1733" t="s">
        <v>364</v>
      </c>
      <c r="E1733" t="str">
        <f>INDEX('GCAM Crosswalk'!J$5:J$111,MATCH(D1733,'GCAM Crosswalk'!I$5:I$111,0))</f>
        <v>Industry</v>
      </c>
      <c r="F1733" t="s">
        <v>225</v>
      </c>
      <c r="G1733">
        <v>3.1227600000000001E-2</v>
      </c>
      <c r="H1733">
        <v>4.1022799999999998E-2</v>
      </c>
      <c r="I1733">
        <v>4.1441400000000003E-2</v>
      </c>
      <c r="J1733">
        <v>3.9934499999999998E-2</v>
      </c>
      <c r="K1733">
        <v>4.1794849999999897E-2</v>
      </c>
      <c r="L1733">
        <v>4.4114500000000001E-2</v>
      </c>
      <c r="M1733">
        <v>4.7506E-2</v>
      </c>
      <c r="N1733">
        <v>5.248394E-2</v>
      </c>
      <c r="O1733">
        <v>5.6664689999999997E-2</v>
      </c>
      <c r="P1733">
        <v>5.8607217000000003E-2</v>
      </c>
      <c r="Q1733">
        <v>5.9188643999999999E-2</v>
      </c>
      <c r="R1733">
        <v>0</v>
      </c>
      <c r="S1733">
        <v>0</v>
      </c>
      <c r="T1733">
        <v>0</v>
      </c>
      <c r="U1733" t="s">
        <v>409</v>
      </c>
    </row>
    <row r="1734" spans="1:21" x14ac:dyDescent="0.35">
      <c r="A1734" t="s">
        <v>407</v>
      </c>
      <c r="B1734" t="s">
        <v>33</v>
      </c>
      <c r="C1734" t="str">
        <f>INDEX('GCAM Crosswalk'!M$5:M$36,MATCH(B1734,'GCAM Crosswalk'!L$5:L$36,0))</f>
        <v>European Free Trade Association</v>
      </c>
      <c r="D1734" t="s">
        <v>364</v>
      </c>
      <c r="E1734" t="str">
        <f>INDEX('GCAM Crosswalk'!J$5:J$111,MATCH(D1734,'GCAM Crosswalk'!I$5:I$111,0))</f>
        <v>Industry</v>
      </c>
      <c r="F1734" t="s">
        <v>408</v>
      </c>
      <c r="G1734">
        <v>0</v>
      </c>
      <c r="H1734">
        <v>9.0668099999999998E-3</v>
      </c>
      <c r="I1734">
        <v>6.0675E-3</v>
      </c>
      <c r="J1734">
        <v>7.6594200000000001E-3</v>
      </c>
      <c r="K1734">
        <v>7.9268840000000004E-3</v>
      </c>
      <c r="L1734">
        <v>7.8694409999999996E-3</v>
      </c>
      <c r="M1734">
        <v>7.2774370000000003E-3</v>
      </c>
      <c r="N1734">
        <v>5.66727799999999E-3</v>
      </c>
      <c r="O1734">
        <v>3.9442369999999997E-3</v>
      </c>
      <c r="P1734">
        <v>3.1744872000000002E-3</v>
      </c>
      <c r="Q1734">
        <v>2.9087153999999998E-3</v>
      </c>
      <c r="R1734">
        <v>0</v>
      </c>
      <c r="S1734">
        <v>0</v>
      </c>
      <c r="T1734">
        <v>0</v>
      </c>
      <c r="U1734" t="s">
        <v>409</v>
      </c>
    </row>
    <row r="1735" spans="1:21" x14ac:dyDescent="0.35">
      <c r="A1735" t="s">
        <v>407</v>
      </c>
      <c r="B1735" t="s">
        <v>33</v>
      </c>
      <c r="C1735" t="str">
        <f>INDEX('GCAM Crosswalk'!M$5:M$36,MATCH(B1735,'GCAM Crosswalk'!L$5:L$36,0))</f>
        <v>European Free Trade Association</v>
      </c>
      <c r="D1735" t="s">
        <v>364</v>
      </c>
      <c r="E1735" t="str">
        <f>INDEX('GCAM Crosswalk'!J$5:J$111,MATCH(D1735,'GCAM Crosswalk'!I$5:I$111,0))</f>
        <v>Industry</v>
      </c>
      <c r="F1735" t="s">
        <v>411</v>
      </c>
      <c r="G1735">
        <v>1.08982E-2</v>
      </c>
      <c r="H1735">
        <v>1.9706399999999999E-2</v>
      </c>
      <c r="I1735">
        <v>1.8641700000000001E-2</v>
      </c>
      <c r="J1735">
        <v>1.53507E-2</v>
      </c>
      <c r="K1735">
        <v>1.5883732000000001E-2</v>
      </c>
      <c r="L1735">
        <v>1.58726659999999E-2</v>
      </c>
      <c r="M1735">
        <v>1.4799385999999999E-2</v>
      </c>
      <c r="N1735">
        <v>1.1900025999999999E-2</v>
      </c>
      <c r="O1735">
        <v>8.9227409999999997E-3</v>
      </c>
      <c r="P1735">
        <v>7.6461649999999999E-3</v>
      </c>
      <c r="Q1735">
        <v>7.3547754000000002E-3</v>
      </c>
      <c r="R1735">
        <v>0</v>
      </c>
      <c r="S1735">
        <v>0</v>
      </c>
      <c r="T1735">
        <v>0</v>
      </c>
      <c r="U1735" t="s">
        <v>409</v>
      </c>
    </row>
    <row r="1736" spans="1:21" x14ac:dyDescent="0.35">
      <c r="A1736" t="s">
        <v>407</v>
      </c>
      <c r="B1736" t="s">
        <v>33</v>
      </c>
      <c r="C1736" t="str">
        <f>INDEX('GCAM Crosswalk'!M$5:M$36,MATCH(B1736,'GCAM Crosswalk'!L$5:L$36,0))</f>
        <v>European Free Trade Association</v>
      </c>
      <c r="D1736" t="s">
        <v>367</v>
      </c>
      <c r="E1736" t="str">
        <f>INDEX('GCAM Crosswalk'!J$5:J$111,MATCH(D1736,'GCAM Crosswalk'!I$5:I$111,0))</f>
        <v>Industry</v>
      </c>
      <c r="F1736" t="s">
        <v>408</v>
      </c>
      <c r="G1736">
        <v>0</v>
      </c>
      <c r="H1736">
        <v>1.1417200000000001E-2</v>
      </c>
      <c r="I1736">
        <v>8.8389000000000002E-3</v>
      </c>
      <c r="J1736">
        <v>1.103E-2</v>
      </c>
      <c r="K1736">
        <v>1.13525E-2</v>
      </c>
      <c r="L1736">
        <v>1.03182E-2</v>
      </c>
      <c r="M1736">
        <v>1.1199799999999999E-2</v>
      </c>
      <c r="N1736">
        <v>1.14486E-2</v>
      </c>
      <c r="O1736">
        <v>1.15278E-2</v>
      </c>
      <c r="P1736">
        <v>1.1875200000000001E-2</v>
      </c>
      <c r="Q1736">
        <v>1.16784E-2</v>
      </c>
      <c r="R1736">
        <v>0</v>
      </c>
      <c r="S1736">
        <v>0</v>
      </c>
      <c r="T1736">
        <v>0</v>
      </c>
      <c r="U1736" t="s">
        <v>409</v>
      </c>
    </row>
    <row r="1737" spans="1:21" x14ac:dyDescent="0.35">
      <c r="A1737" t="s">
        <v>407</v>
      </c>
      <c r="B1737" t="s">
        <v>33</v>
      </c>
      <c r="C1737" t="str">
        <f>INDEX('GCAM Crosswalk'!M$5:M$36,MATCH(B1737,'GCAM Crosswalk'!L$5:L$36,0))</f>
        <v>European Free Trade Association</v>
      </c>
      <c r="D1737" t="s">
        <v>367</v>
      </c>
      <c r="E1737" t="str">
        <f>INDEX('GCAM Crosswalk'!J$5:J$111,MATCH(D1737,'GCAM Crosswalk'!I$5:I$111,0))</f>
        <v>Industry</v>
      </c>
      <c r="F1737" t="s">
        <v>411</v>
      </c>
      <c r="G1737">
        <v>5.6071500000000003E-2</v>
      </c>
      <c r="H1737">
        <v>4.7240200000000003E-2</v>
      </c>
      <c r="I1737">
        <v>4.4995599999999997E-2</v>
      </c>
      <c r="J1737">
        <v>4.7811100000000002E-2</v>
      </c>
      <c r="K1737">
        <v>5.0064900000000002E-2</v>
      </c>
      <c r="L1737">
        <v>5.3541900000000003E-2</v>
      </c>
      <c r="M1737">
        <v>5.5281999999999998E-2</v>
      </c>
      <c r="N1737">
        <v>5.8498700000000001E-2</v>
      </c>
      <c r="O1737">
        <v>6.2149700000000002E-2</v>
      </c>
      <c r="P1737">
        <v>6.4637600000000003E-2</v>
      </c>
      <c r="Q1737">
        <v>6.7168599999999995E-2</v>
      </c>
      <c r="R1737">
        <v>0</v>
      </c>
      <c r="S1737">
        <v>0</v>
      </c>
      <c r="T1737">
        <v>0</v>
      </c>
      <c r="U1737" t="s">
        <v>409</v>
      </c>
    </row>
    <row r="1738" spans="1:21" x14ac:dyDescent="0.35">
      <c r="A1738" t="s">
        <v>407</v>
      </c>
      <c r="B1738" t="s">
        <v>33</v>
      </c>
      <c r="C1738" t="str">
        <f>INDEX('GCAM Crosswalk'!M$5:M$36,MATCH(B1738,'GCAM Crosswalk'!L$5:L$36,0))</f>
        <v>European Free Trade Association</v>
      </c>
      <c r="D1738" t="s">
        <v>216</v>
      </c>
      <c r="E1738" t="str">
        <f>INDEX('GCAM Crosswalk'!J$5:J$111,MATCH(D1738,'GCAM Crosswalk'!I$5:I$111,0))</f>
        <v>Commercial</v>
      </c>
      <c r="F1738" t="s">
        <v>225</v>
      </c>
      <c r="G1738">
        <v>3.5111600000000001E-3</v>
      </c>
      <c r="H1738">
        <v>3.9613399999999998E-3</v>
      </c>
      <c r="I1738">
        <v>4.1763299999999998E-3</v>
      </c>
      <c r="J1738">
        <v>4.5557000000000002E-3</v>
      </c>
      <c r="K1738">
        <v>4.7269299999999998E-3</v>
      </c>
      <c r="L1738">
        <v>4.8972119999999997E-3</v>
      </c>
      <c r="M1738">
        <v>4.8924950000000002E-3</v>
      </c>
      <c r="N1738">
        <v>4.800281E-3</v>
      </c>
      <c r="O1738">
        <v>4.6297695999999999E-3</v>
      </c>
      <c r="P1738">
        <v>4.5103378E-3</v>
      </c>
      <c r="Q1738">
        <v>4.3996672000000004E-3</v>
      </c>
      <c r="R1738">
        <v>0</v>
      </c>
      <c r="S1738">
        <v>0</v>
      </c>
      <c r="T1738">
        <v>0</v>
      </c>
      <c r="U1738" t="s">
        <v>409</v>
      </c>
    </row>
    <row r="1739" spans="1:21" x14ac:dyDescent="0.35">
      <c r="A1739" t="s">
        <v>407</v>
      </c>
      <c r="B1739" t="s">
        <v>33</v>
      </c>
      <c r="C1739" t="str">
        <f>INDEX('GCAM Crosswalk'!M$5:M$36,MATCH(B1739,'GCAM Crosswalk'!L$5:L$36,0))</f>
        <v>European Free Trade Association</v>
      </c>
      <c r="D1739" t="s">
        <v>218</v>
      </c>
      <c r="E1739" t="str">
        <f>INDEX('GCAM Crosswalk'!J$5:J$111,MATCH(D1739,'GCAM Crosswalk'!I$5:I$111,0))</f>
        <v>Commercial</v>
      </c>
      <c r="F1739" t="s">
        <v>318</v>
      </c>
      <c r="G1739">
        <v>2.66418E-2</v>
      </c>
      <c r="H1739">
        <v>9.76899E-3</v>
      </c>
      <c r="I1739">
        <v>1.5016699999999999E-2</v>
      </c>
      <c r="J1739">
        <v>1.45659E-2</v>
      </c>
      <c r="K1739">
        <v>1.52422699999999E-2</v>
      </c>
      <c r="L1739">
        <v>2.2818709999999999E-2</v>
      </c>
      <c r="M1739">
        <v>2.7483969999999899E-2</v>
      </c>
      <c r="N1739">
        <v>3.2091167999999899E-2</v>
      </c>
      <c r="O1739">
        <v>3.5347304999999898E-2</v>
      </c>
      <c r="P1739">
        <v>3.6513271999999999E-2</v>
      </c>
      <c r="Q1739">
        <v>3.5799456E-2</v>
      </c>
      <c r="R1739">
        <v>0</v>
      </c>
      <c r="S1739">
        <v>0</v>
      </c>
      <c r="T1739">
        <v>0</v>
      </c>
      <c r="U1739" t="s">
        <v>409</v>
      </c>
    </row>
    <row r="1740" spans="1:21" x14ac:dyDescent="0.35">
      <c r="A1740" t="s">
        <v>407</v>
      </c>
      <c r="B1740" t="s">
        <v>33</v>
      </c>
      <c r="C1740" t="str">
        <f>INDEX('GCAM Crosswalk'!M$5:M$36,MATCH(B1740,'GCAM Crosswalk'!L$5:L$36,0))</f>
        <v>European Free Trade Association</v>
      </c>
      <c r="D1740" t="s">
        <v>218</v>
      </c>
      <c r="E1740" t="str">
        <f>INDEX('GCAM Crosswalk'!J$5:J$111,MATCH(D1740,'GCAM Crosswalk'!I$5:I$111,0))</f>
        <v>Commercial</v>
      </c>
      <c r="F1740" t="s">
        <v>339</v>
      </c>
      <c r="G1740">
        <v>1.0682000000000001E-3</v>
      </c>
      <c r="H1740" s="3">
        <v>5.0279999999999997E-4</v>
      </c>
      <c r="I1740" s="3">
        <v>1.38E-5</v>
      </c>
      <c r="J1740" s="3">
        <v>1.49E-5</v>
      </c>
      <c r="K1740" s="3">
        <v>1.567275E-5</v>
      </c>
      <c r="L1740" s="3">
        <v>1.61529299999999E-5</v>
      </c>
      <c r="M1740" s="3">
        <v>1.5262369999999999E-5</v>
      </c>
      <c r="N1740" s="3">
        <v>1.3590249999999899E-5</v>
      </c>
      <c r="O1740" s="3">
        <v>1.1908803999999999E-5</v>
      </c>
      <c r="P1740" s="3">
        <v>1.0799063E-5</v>
      </c>
      <c r="Q1740" s="3">
        <v>1.0204295E-5</v>
      </c>
      <c r="R1740">
        <v>0</v>
      </c>
      <c r="S1740">
        <v>0</v>
      </c>
      <c r="T1740">
        <v>0</v>
      </c>
      <c r="U1740" t="s">
        <v>409</v>
      </c>
    </row>
    <row r="1741" spans="1:21" x14ac:dyDescent="0.35">
      <c r="A1741" t="s">
        <v>407</v>
      </c>
      <c r="B1741" t="s">
        <v>33</v>
      </c>
      <c r="C1741" t="str">
        <f>INDEX('GCAM Crosswalk'!M$5:M$36,MATCH(B1741,'GCAM Crosswalk'!L$5:L$36,0))</f>
        <v>European Free Trade Association</v>
      </c>
      <c r="D1741" t="s">
        <v>218</v>
      </c>
      <c r="E1741" t="str">
        <f>INDEX('GCAM Crosswalk'!J$5:J$111,MATCH(D1741,'GCAM Crosswalk'!I$5:I$111,0))</f>
        <v>Commercial</v>
      </c>
      <c r="F1741" t="s">
        <v>225</v>
      </c>
      <c r="G1741">
        <v>2.61646E-2</v>
      </c>
      <c r="H1741">
        <v>2.9519299999999998E-2</v>
      </c>
      <c r="I1741">
        <v>3.11214E-2</v>
      </c>
      <c r="J1741">
        <v>3.3948399999999997E-2</v>
      </c>
      <c r="K1741">
        <v>3.7563579999999999E-2</v>
      </c>
      <c r="L1741">
        <v>4.4486640000000001E-2</v>
      </c>
      <c r="M1741">
        <v>5.0127959999999999E-2</v>
      </c>
      <c r="N1741">
        <v>5.6365760000000001E-2</v>
      </c>
      <c r="O1741">
        <v>6.2176460000000003E-2</v>
      </c>
      <c r="P1741">
        <v>6.6930370000000003E-2</v>
      </c>
      <c r="Q1741">
        <v>7.0523469999999894E-2</v>
      </c>
      <c r="R1741">
        <v>0</v>
      </c>
      <c r="S1741">
        <v>0</v>
      </c>
      <c r="T1741">
        <v>0</v>
      </c>
      <c r="U1741" t="s">
        <v>409</v>
      </c>
    </row>
    <row r="1742" spans="1:21" x14ac:dyDescent="0.35">
      <c r="A1742" t="s">
        <v>407</v>
      </c>
      <c r="B1742" t="s">
        <v>33</v>
      </c>
      <c r="C1742" t="str">
        <f>INDEX('GCAM Crosswalk'!M$5:M$36,MATCH(B1742,'GCAM Crosswalk'!L$5:L$36,0))</f>
        <v>European Free Trade Association</v>
      </c>
      <c r="D1742" t="s">
        <v>218</v>
      </c>
      <c r="E1742" t="str">
        <f>INDEX('GCAM Crosswalk'!J$5:J$111,MATCH(D1742,'GCAM Crosswalk'!I$5:I$111,0))</f>
        <v>Commercial</v>
      </c>
      <c r="F1742" t="s">
        <v>408</v>
      </c>
      <c r="G1742">
        <v>1.13093E-2</v>
      </c>
      <c r="H1742">
        <v>1.9309400000000001E-2</v>
      </c>
      <c r="I1742">
        <v>1.96519E-2</v>
      </c>
      <c r="J1742">
        <v>1.8815399999999999E-2</v>
      </c>
      <c r="K1742">
        <v>1.978193E-2</v>
      </c>
      <c r="L1742">
        <v>1.990306E-2</v>
      </c>
      <c r="M1742">
        <v>1.848959E-2</v>
      </c>
      <c r="N1742">
        <v>1.5926340000000001E-2</v>
      </c>
      <c r="O1742">
        <v>1.3124946999999901E-2</v>
      </c>
      <c r="P1742">
        <v>1.1254307E-2</v>
      </c>
      <c r="Q1742">
        <v>1.01457759999999E-2</v>
      </c>
      <c r="R1742">
        <v>0</v>
      </c>
      <c r="S1742">
        <v>0</v>
      </c>
      <c r="T1742">
        <v>0</v>
      </c>
      <c r="U1742" t="s">
        <v>409</v>
      </c>
    </row>
    <row r="1743" spans="1:21" x14ac:dyDescent="0.35">
      <c r="A1743" t="s">
        <v>407</v>
      </c>
      <c r="B1743" t="s">
        <v>33</v>
      </c>
      <c r="C1743" t="str">
        <f>INDEX('GCAM Crosswalk'!M$5:M$36,MATCH(B1743,'GCAM Crosswalk'!L$5:L$36,0))</f>
        <v>European Free Trade Association</v>
      </c>
      <c r="D1743" t="s">
        <v>218</v>
      </c>
      <c r="E1743" t="str">
        <f>INDEX('GCAM Crosswalk'!J$5:J$111,MATCH(D1743,'GCAM Crosswalk'!I$5:I$111,0))</f>
        <v>Commercial</v>
      </c>
      <c r="F1743" t="s">
        <v>410</v>
      </c>
      <c r="G1743">
        <v>0</v>
      </c>
      <c r="H1743">
        <v>0</v>
      </c>
      <c r="I1743">
        <v>0</v>
      </c>
      <c r="J1743">
        <v>0</v>
      </c>
      <c r="K1743">
        <v>0</v>
      </c>
      <c r="L1743" s="3">
        <v>9.7210799999999999E-7</v>
      </c>
      <c r="M1743" s="3">
        <v>1.16068E-5</v>
      </c>
      <c r="N1743" s="3">
        <v>2.46334E-5</v>
      </c>
      <c r="O1743" s="3">
        <v>4.0756900000000003E-5</v>
      </c>
      <c r="P1743" s="3">
        <v>5.1668100000000001E-5</v>
      </c>
      <c r="Q1743" s="3">
        <v>6.0245199999999997E-5</v>
      </c>
      <c r="R1743">
        <v>0</v>
      </c>
      <c r="S1743">
        <v>0</v>
      </c>
      <c r="T1743">
        <v>0</v>
      </c>
      <c r="U1743" t="s">
        <v>409</v>
      </c>
    </row>
    <row r="1744" spans="1:21" x14ac:dyDescent="0.35">
      <c r="A1744" t="s">
        <v>407</v>
      </c>
      <c r="B1744" t="s">
        <v>33</v>
      </c>
      <c r="C1744" t="str">
        <f>INDEX('GCAM Crosswalk'!M$5:M$36,MATCH(B1744,'GCAM Crosswalk'!L$5:L$36,0))</f>
        <v>European Free Trade Association</v>
      </c>
      <c r="D1744" t="s">
        <v>218</v>
      </c>
      <c r="E1744" t="str">
        <f>INDEX('GCAM Crosswalk'!J$5:J$111,MATCH(D1744,'GCAM Crosswalk'!I$5:I$111,0))</f>
        <v>Commercial</v>
      </c>
      <c r="F1744" t="s">
        <v>411</v>
      </c>
      <c r="G1744">
        <v>4.6307000000000001E-2</v>
      </c>
      <c r="H1744">
        <v>4.3901099999999998E-2</v>
      </c>
      <c r="I1744">
        <v>4.2718600000000002E-2</v>
      </c>
      <c r="J1744">
        <v>3.0307000000000001E-2</v>
      </c>
      <c r="K1744">
        <v>3.1850209999999997E-2</v>
      </c>
      <c r="L1744">
        <v>3.2753450000000003E-2</v>
      </c>
      <c r="M1744">
        <v>3.0773120000000001E-2</v>
      </c>
      <c r="N1744">
        <v>2.7256200000000001E-2</v>
      </c>
      <c r="O1744">
        <v>2.37215499999999E-2</v>
      </c>
      <c r="P1744">
        <v>2.1604430000000001E-2</v>
      </c>
      <c r="Q1744">
        <v>2.0885206E-2</v>
      </c>
      <c r="R1744">
        <v>0</v>
      </c>
      <c r="S1744">
        <v>0</v>
      </c>
      <c r="T1744">
        <v>0</v>
      </c>
      <c r="U1744" t="s">
        <v>409</v>
      </c>
    </row>
    <row r="1745" spans="1:21" x14ac:dyDescent="0.35">
      <c r="A1745" t="s">
        <v>407</v>
      </c>
      <c r="B1745" t="s">
        <v>33</v>
      </c>
      <c r="C1745" t="str">
        <f>INDEX('GCAM Crosswalk'!M$5:M$36,MATCH(B1745,'GCAM Crosswalk'!L$5:L$36,0))</f>
        <v>European Free Trade Association</v>
      </c>
      <c r="D1745" t="s">
        <v>319</v>
      </c>
      <c r="E1745" t="str">
        <f>INDEX('GCAM Crosswalk'!J$5:J$111,MATCH(D1745,'GCAM Crosswalk'!I$5:I$111,0))</f>
        <v>Commercial</v>
      </c>
      <c r="F1745" t="s">
        <v>318</v>
      </c>
      <c r="G1745">
        <v>2.9602000000000001E-3</v>
      </c>
      <c r="H1745">
        <v>1.0854E-3</v>
      </c>
      <c r="I1745">
        <v>1.6685000000000001E-3</v>
      </c>
      <c r="J1745">
        <v>1.6184000000000001E-3</v>
      </c>
      <c r="K1745">
        <v>1.770562E-3</v>
      </c>
      <c r="L1745">
        <v>2.5081109999999999E-3</v>
      </c>
      <c r="M1745">
        <v>2.9076879999999999E-3</v>
      </c>
      <c r="N1745">
        <v>3.1255629999999901E-3</v>
      </c>
      <c r="O1745">
        <v>3.1769709000000002E-3</v>
      </c>
      <c r="P1745">
        <v>3.0949116999999999E-3</v>
      </c>
      <c r="Q1745">
        <v>2.942839E-3</v>
      </c>
      <c r="R1745">
        <v>0</v>
      </c>
      <c r="S1745">
        <v>0</v>
      </c>
      <c r="T1745">
        <v>0</v>
      </c>
      <c r="U1745" t="s">
        <v>409</v>
      </c>
    </row>
    <row r="1746" spans="1:21" x14ac:dyDescent="0.35">
      <c r="A1746" t="s">
        <v>407</v>
      </c>
      <c r="B1746" t="s">
        <v>33</v>
      </c>
      <c r="C1746" t="str">
        <f>INDEX('GCAM Crosswalk'!M$5:M$36,MATCH(B1746,'GCAM Crosswalk'!L$5:L$36,0))</f>
        <v>European Free Trade Association</v>
      </c>
      <c r="D1746" t="s">
        <v>319</v>
      </c>
      <c r="E1746" t="str">
        <f>INDEX('GCAM Crosswalk'!J$5:J$111,MATCH(D1746,'GCAM Crosswalk'!I$5:I$111,0))</f>
        <v>Commercial</v>
      </c>
      <c r="F1746" t="s">
        <v>339</v>
      </c>
      <c r="G1746" s="3">
        <v>1.187E-4</v>
      </c>
      <c r="H1746" s="3">
        <v>5.5899999999999997E-5</v>
      </c>
      <c r="I1746" s="3">
        <v>1.5E-6</v>
      </c>
      <c r="J1746" s="3">
        <v>1.7E-6</v>
      </c>
      <c r="K1746" s="3">
        <v>1.8688949999999899E-6</v>
      </c>
      <c r="L1746" s="3">
        <v>1.9089480000000001E-6</v>
      </c>
      <c r="M1746" s="3">
        <v>1.7193509999999999E-6</v>
      </c>
      <c r="N1746" s="3">
        <v>1.4063129999999999E-6</v>
      </c>
      <c r="O1746" s="3">
        <v>1.1711692E-6</v>
      </c>
      <c r="P1746" s="3">
        <v>9.9899900000000006E-7</v>
      </c>
      <c r="Q1746" s="3">
        <v>9.7124149999999904E-7</v>
      </c>
      <c r="R1746">
        <v>0</v>
      </c>
      <c r="S1746">
        <v>0</v>
      </c>
      <c r="T1746">
        <v>0</v>
      </c>
      <c r="U1746" t="s">
        <v>409</v>
      </c>
    </row>
    <row r="1747" spans="1:21" x14ac:dyDescent="0.35">
      <c r="A1747" t="s">
        <v>407</v>
      </c>
      <c r="B1747" t="s">
        <v>33</v>
      </c>
      <c r="C1747" t="str">
        <f>INDEX('GCAM Crosswalk'!M$5:M$36,MATCH(B1747,'GCAM Crosswalk'!L$5:L$36,0))</f>
        <v>European Free Trade Association</v>
      </c>
      <c r="D1747" t="s">
        <v>319</v>
      </c>
      <c r="E1747" t="str">
        <f>INDEX('GCAM Crosswalk'!J$5:J$111,MATCH(D1747,'GCAM Crosswalk'!I$5:I$111,0))</f>
        <v>Commercial</v>
      </c>
      <c r="F1747" t="s">
        <v>225</v>
      </c>
      <c r="G1747">
        <v>9.4501399999999999E-2</v>
      </c>
      <c r="H1747">
        <v>0.106618</v>
      </c>
      <c r="I1747">
        <v>0.112405</v>
      </c>
      <c r="J1747">
        <v>0.122615</v>
      </c>
      <c r="K1747">
        <v>0.14460880000000001</v>
      </c>
      <c r="L1747">
        <v>0.17318210000000001</v>
      </c>
      <c r="M1747">
        <v>0.19517809999999999</v>
      </c>
      <c r="N1747">
        <v>0.21113699999999999</v>
      </c>
      <c r="O1747">
        <v>0.22336871</v>
      </c>
      <c r="P1747">
        <v>0.23494955000000001</v>
      </c>
      <c r="Q1747">
        <v>0.24629287</v>
      </c>
      <c r="R1747">
        <v>0</v>
      </c>
      <c r="S1747">
        <v>0</v>
      </c>
      <c r="T1747">
        <v>0</v>
      </c>
      <c r="U1747" t="s">
        <v>409</v>
      </c>
    </row>
    <row r="1748" spans="1:21" x14ac:dyDescent="0.35">
      <c r="A1748" t="s">
        <v>407</v>
      </c>
      <c r="B1748" t="s">
        <v>33</v>
      </c>
      <c r="C1748" t="str">
        <f>INDEX('GCAM Crosswalk'!M$5:M$36,MATCH(B1748,'GCAM Crosswalk'!L$5:L$36,0))</f>
        <v>European Free Trade Association</v>
      </c>
      <c r="D1748" t="s">
        <v>319</v>
      </c>
      <c r="E1748" t="str">
        <f>INDEX('GCAM Crosswalk'!J$5:J$111,MATCH(D1748,'GCAM Crosswalk'!I$5:I$111,0))</f>
        <v>Commercial</v>
      </c>
      <c r="F1748" t="s">
        <v>408</v>
      </c>
      <c r="G1748">
        <v>6.7219000000000003E-3</v>
      </c>
      <c r="H1748">
        <v>1.1476999999999999E-2</v>
      </c>
      <c r="I1748">
        <v>1.16805E-2</v>
      </c>
      <c r="J1748">
        <v>1.11834E-2</v>
      </c>
      <c r="K1748">
        <v>1.231378E-2</v>
      </c>
      <c r="L1748">
        <v>1.229156E-2</v>
      </c>
      <c r="M1748">
        <v>1.08945E-2</v>
      </c>
      <c r="N1748">
        <v>8.6566309999999997E-3</v>
      </c>
      <c r="O1748">
        <v>6.88051299999999E-3</v>
      </c>
      <c r="P1748">
        <v>5.6294499999999898E-3</v>
      </c>
      <c r="Q1748">
        <v>5.3854099999999898E-3</v>
      </c>
      <c r="R1748">
        <v>0</v>
      </c>
      <c r="S1748">
        <v>0</v>
      </c>
      <c r="T1748">
        <v>0</v>
      </c>
      <c r="U1748" t="s">
        <v>409</v>
      </c>
    </row>
    <row r="1749" spans="1:21" x14ac:dyDescent="0.35">
      <c r="A1749" t="s">
        <v>407</v>
      </c>
      <c r="B1749" t="s">
        <v>33</v>
      </c>
      <c r="C1749" t="str">
        <f>INDEX('GCAM Crosswalk'!M$5:M$36,MATCH(B1749,'GCAM Crosswalk'!L$5:L$36,0))</f>
        <v>European Free Trade Association</v>
      </c>
      <c r="D1749" t="s">
        <v>319</v>
      </c>
      <c r="E1749" t="str">
        <f>INDEX('GCAM Crosswalk'!J$5:J$111,MATCH(D1749,'GCAM Crosswalk'!I$5:I$111,0))</f>
        <v>Commercial</v>
      </c>
      <c r="F1749" t="s">
        <v>410</v>
      </c>
      <c r="G1749">
        <v>0</v>
      </c>
      <c r="H1749">
        <v>0</v>
      </c>
      <c r="I1749">
        <v>0</v>
      </c>
      <c r="J1749">
        <v>0</v>
      </c>
      <c r="K1749">
        <v>0</v>
      </c>
      <c r="L1749" s="3">
        <v>1.1727499999999999E-6</v>
      </c>
      <c r="M1749" s="3">
        <v>1.34655E-5</v>
      </c>
      <c r="N1749" s="3">
        <v>2.4532299999999999E-5</v>
      </c>
      <c r="O1749" s="3">
        <v>3.5084299999999999E-5</v>
      </c>
      <c r="P1749" s="3">
        <v>4.8374200000000002E-5</v>
      </c>
      <c r="Q1749" s="3">
        <v>5.63556E-5</v>
      </c>
      <c r="R1749">
        <v>0</v>
      </c>
      <c r="S1749">
        <v>0</v>
      </c>
      <c r="T1749">
        <v>0</v>
      </c>
      <c r="U1749" t="s">
        <v>409</v>
      </c>
    </row>
    <row r="1750" spans="1:21" x14ac:dyDescent="0.35">
      <c r="A1750" t="s">
        <v>407</v>
      </c>
      <c r="B1750" t="s">
        <v>33</v>
      </c>
      <c r="C1750" t="str">
        <f>INDEX('GCAM Crosswalk'!M$5:M$36,MATCH(B1750,'GCAM Crosswalk'!L$5:L$36,0))</f>
        <v>European Free Trade Association</v>
      </c>
      <c r="D1750" t="s">
        <v>319</v>
      </c>
      <c r="E1750" t="str">
        <f>INDEX('GCAM Crosswalk'!J$5:J$111,MATCH(D1750,'GCAM Crosswalk'!I$5:I$111,0))</f>
        <v>Commercial</v>
      </c>
      <c r="F1750" t="s">
        <v>411</v>
      </c>
      <c r="G1750">
        <v>3.0797700000000001E-2</v>
      </c>
      <c r="H1750">
        <v>2.9197500000000001E-2</v>
      </c>
      <c r="I1750">
        <v>2.8411100000000002E-2</v>
      </c>
      <c r="J1750">
        <v>2.0156500000000001E-2</v>
      </c>
      <c r="K1750">
        <v>2.2035920000000001E-2</v>
      </c>
      <c r="L1750">
        <v>2.2267180000000001E-2</v>
      </c>
      <c r="M1750">
        <v>1.96382799999999E-2</v>
      </c>
      <c r="N1750">
        <v>1.5531329999999999E-2</v>
      </c>
      <c r="O1750">
        <v>1.2362747E-2</v>
      </c>
      <c r="P1750">
        <v>1.0063074999999999E-2</v>
      </c>
      <c r="Q1750">
        <v>9.7540639999999998E-3</v>
      </c>
      <c r="R1750">
        <v>0</v>
      </c>
      <c r="S1750">
        <v>0</v>
      </c>
      <c r="T1750">
        <v>0</v>
      </c>
      <c r="U1750" t="s">
        <v>409</v>
      </c>
    </row>
    <row r="1751" spans="1:21" x14ac:dyDescent="0.35">
      <c r="A1751" t="s">
        <v>407</v>
      </c>
      <c r="B1751" t="s">
        <v>33</v>
      </c>
      <c r="C1751" t="str">
        <f>INDEX('GCAM Crosswalk'!M$5:M$36,MATCH(B1751,'GCAM Crosswalk'!L$5:L$36,0))</f>
        <v>European Free Trade Association</v>
      </c>
      <c r="D1751" t="s">
        <v>351</v>
      </c>
      <c r="E1751" t="str">
        <f>INDEX('GCAM Crosswalk'!J$5:J$111,MATCH(D1751,'GCAM Crosswalk'!I$5:I$111,0))</f>
        <v>Industry</v>
      </c>
      <c r="F1751" t="s">
        <v>318</v>
      </c>
      <c r="G1751">
        <v>0</v>
      </c>
      <c r="H1751">
        <v>3.3068899999999998E-3</v>
      </c>
      <c r="I1751">
        <v>2.8464900000000001E-3</v>
      </c>
      <c r="J1751">
        <v>2.80459E-3</v>
      </c>
      <c r="K1751">
        <v>2.6776870000000002E-3</v>
      </c>
      <c r="L1751">
        <v>2.9477629999999999E-3</v>
      </c>
      <c r="M1751">
        <v>2.8657119999999999E-3</v>
      </c>
      <c r="N1751">
        <v>2.745787E-3</v>
      </c>
      <c r="O1751">
        <v>2.691461E-3</v>
      </c>
      <c r="P1751">
        <v>2.6292640000000001E-3</v>
      </c>
      <c r="Q1751">
        <v>2.5509899999999999E-3</v>
      </c>
      <c r="R1751">
        <v>0</v>
      </c>
      <c r="S1751">
        <v>0</v>
      </c>
      <c r="T1751">
        <v>0</v>
      </c>
      <c r="U1751" t="s">
        <v>409</v>
      </c>
    </row>
    <row r="1752" spans="1:21" x14ac:dyDescent="0.35">
      <c r="A1752" t="s">
        <v>407</v>
      </c>
      <c r="B1752" t="s">
        <v>33</v>
      </c>
      <c r="C1752" t="str">
        <f>INDEX('GCAM Crosswalk'!M$5:M$36,MATCH(B1752,'GCAM Crosswalk'!L$5:L$36,0))</f>
        <v>European Free Trade Association</v>
      </c>
      <c r="D1752" t="s">
        <v>351</v>
      </c>
      <c r="E1752" t="str">
        <f>INDEX('GCAM Crosswalk'!J$5:J$111,MATCH(D1752,'GCAM Crosswalk'!I$5:I$111,0))</f>
        <v>Industry</v>
      </c>
      <c r="F1752" t="s">
        <v>225</v>
      </c>
      <c r="G1752">
        <v>2.3022899999999998E-3</v>
      </c>
      <c r="H1752">
        <v>4.6882800000000004E-3</v>
      </c>
      <c r="I1752">
        <v>6.4882799999999999E-3</v>
      </c>
      <c r="J1752">
        <v>6.61387E-3</v>
      </c>
      <c r="K1752">
        <v>7.2099399999999998E-3</v>
      </c>
      <c r="L1752">
        <v>8.0494893000000005E-3</v>
      </c>
      <c r="M1752">
        <v>9.2218444999999996E-3</v>
      </c>
      <c r="N1752">
        <v>1.0123778599999999E-2</v>
      </c>
      <c r="O1752">
        <v>1.0460595350000001E-2</v>
      </c>
      <c r="P1752">
        <v>1.08361552999999E-2</v>
      </c>
      <c r="Q1752">
        <v>1.1309767599999999E-2</v>
      </c>
      <c r="R1752">
        <v>0</v>
      </c>
      <c r="S1752">
        <v>0</v>
      </c>
      <c r="T1752">
        <v>0</v>
      </c>
      <c r="U1752" t="s">
        <v>409</v>
      </c>
    </row>
    <row r="1753" spans="1:21" x14ac:dyDescent="0.35">
      <c r="A1753" t="s">
        <v>407</v>
      </c>
      <c r="B1753" t="s">
        <v>33</v>
      </c>
      <c r="C1753" t="str">
        <f>INDEX('GCAM Crosswalk'!M$5:M$36,MATCH(B1753,'GCAM Crosswalk'!L$5:L$36,0))</f>
        <v>European Free Trade Association</v>
      </c>
      <c r="D1753" t="s">
        <v>351</v>
      </c>
      <c r="E1753" t="str">
        <f>INDEX('GCAM Crosswalk'!J$5:J$111,MATCH(D1753,'GCAM Crosswalk'!I$5:I$111,0))</f>
        <v>Industry</v>
      </c>
      <c r="F1753" t="s">
        <v>408</v>
      </c>
      <c r="G1753" s="3">
        <v>8.3699600000000001E-5</v>
      </c>
      <c r="H1753" s="3">
        <v>3.3489899999999999E-4</v>
      </c>
      <c r="I1753" s="3">
        <v>6.27898E-4</v>
      </c>
      <c r="J1753" s="3">
        <v>6.27898E-4</v>
      </c>
      <c r="K1753" s="3">
        <v>5.9725570000000001E-4</v>
      </c>
      <c r="L1753" s="3">
        <v>4.3047080000000002E-4</v>
      </c>
      <c r="M1753" s="3">
        <v>2.4243689999999999E-4</v>
      </c>
      <c r="N1753" s="3">
        <v>1.198217E-4</v>
      </c>
      <c r="O1753" s="3">
        <v>1.0108495E-4</v>
      </c>
      <c r="P1753" s="3">
        <v>9.774878E-5</v>
      </c>
      <c r="Q1753" s="3">
        <v>9.4465549999999995E-5</v>
      </c>
      <c r="R1753">
        <v>0</v>
      </c>
      <c r="S1753">
        <v>0</v>
      </c>
      <c r="T1753">
        <v>0</v>
      </c>
      <c r="U1753" t="s">
        <v>409</v>
      </c>
    </row>
    <row r="1754" spans="1:21" x14ac:dyDescent="0.35">
      <c r="A1754" t="s">
        <v>407</v>
      </c>
      <c r="B1754" t="s">
        <v>33</v>
      </c>
      <c r="C1754" t="str">
        <f>INDEX('GCAM Crosswalk'!M$5:M$36,MATCH(B1754,'GCAM Crosswalk'!L$5:L$36,0))</f>
        <v>European Free Trade Association</v>
      </c>
      <c r="D1754" t="s">
        <v>351</v>
      </c>
      <c r="E1754" t="str">
        <f>INDEX('GCAM Crosswalk'!J$5:J$111,MATCH(D1754,'GCAM Crosswalk'!I$5:I$111,0))</f>
        <v>Industry</v>
      </c>
      <c r="F1754" t="s">
        <v>410</v>
      </c>
      <c r="G1754">
        <v>0</v>
      </c>
      <c r="H1754">
        <v>0</v>
      </c>
      <c r="I1754">
        <v>0</v>
      </c>
      <c r="J1754">
        <v>0</v>
      </c>
      <c r="K1754">
        <v>0</v>
      </c>
      <c r="L1754" s="3">
        <v>1.1315300000000001E-4</v>
      </c>
      <c r="M1754" s="3">
        <v>3.9220199999999899E-4</v>
      </c>
      <c r="N1754" s="3">
        <v>7.4871349999999998E-4</v>
      </c>
      <c r="O1754">
        <v>1.0303199999999999E-3</v>
      </c>
      <c r="P1754">
        <v>1.3288171E-3</v>
      </c>
      <c r="Q1754">
        <v>1.5624943999999999E-3</v>
      </c>
      <c r="R1754">
        <v>0</v>
      </c>
      <c r="S1754">
        <v>0</v>
      </c>
      <c r="T1754">
        <v>0</v>
      </c>
      <c r="U1754" t="s">
        <v>409</v>
      </c>
    </row>
    <row r="1755" spans="1:21" x14ac:dyDescent="0.35">
      <c r="A1755" t="s">
        <v>407</v>
      </c>
      <c r="B1755" t="s">
        <v>33</v>
      </c>
      <c r="C1755" t="str">
        <f>INDEX('GCAM Crosswalk'!M$5:M$36,MATCH(B1755,'GCAM Crosswalk'!L$5:L$36,0))</f>
        <v>European Free Trade Association</v>
      </c>
      <c r="D1755" t="s">
        <v>351</v>
      </c>
      <c r="E1755" t="str">
        <f>INDEX('GCAM Crosswalk'!J$5:J$111,MATCH(D1755,'GCAM Crosswalk'!I$5:I$111,0))</f>
        <v>Industry</v>
      </c>
      <c r="F1755" t="s">
        <v>411</v>
      </c>
      <c r="G1755">
        <v>1.197195E-2</v>
      </c>
      <c r="H1755">
        <v>1.1804449999999999E-2</v>
      </c>
      <c r="I1755">
        <v>1.226496E-2</v>
      </c>
      <c r="J1755">
        <v>1.322779E-2</v>
      </c>
      <c r="K1755">
        <v>1.3394718E-2</v>
      </c>
      <c r="L1755">
        <v>1.2752105E-2</v>
      </c>
      <c r="M1755">
        <v>1.1453066E-2</v>
      </c>
      <c r="N1755">
        <v>1.01594765E-2</v>
      </c>
      <c r="O1755">
        <v>9.3325183999999999E-3</v>
      </c>
      <c r="P1755">
        <v>8.3040586999999898E-3</v>
      </c>
      <c r="Q1755">
        <v>7.2184399999999996E-3</v>
      </c>
      <c r="R1755">
        <v>0</v>
      </c>
      <c r="S1755">
        <v>0</v>
      </c>
      <c r="T1755">
        <v>0</v>
      </c>
      <c r="U1755" t="s">
        <v>409</v>
      </c>
    </row>
    <row r="1756" spans="1:21" x14ac:dyDescent="0.35">
      <c r="A1756" t="s">
        <v>407</v>
      </c>
      <c r="B1756" t="s">
        <v>33</v>
      </c>
      <c r="C1756" t="str">
        <f>INDEX('GCAM Crosswalk'!M$5:M$36,MATCH(B1756,'GCAM Crosswalk'!L$5:L$36,0))</f>
        <v>European Free Trade Association</v>
      </c>
      <c r="D1756" t="s">
        <v>412</v>
      </c>
      <c r="E1756" t="e">
        <f>INDEX('GCAM Crosswalk'!J$5:J$111,MATCH(D1756,'GCAM Crosswalk'!I$5:I$111,0))</f>
        <v>#N/A</v>
      </c>
      <c r="F1756" t="s">
        <v>411</v>
      </c>
      <c r="G1756">
        <v>2.8213599999999998E-2</v>
      </c>
      <c r="H1756">
        <v>2.50323E-2</v>
      </c>
      <c r="I1756">
        <v>2.9302000000000002E-2</v>
      </c>
      <c r="J1756">
        <v>3.0055499999999999E-2</v>
      </c>
      <c r="K1756">
        <v>3.19172E-2</v>
      </c>
      <c r="L1756">
        <v>3.37135E-2</v>
      </c>
      <c r="M1756">
        <v>3.5221599999999999E-2</v>
      </c>
      <c r="N1756">
        <v>3.6719799999999997E-2</v>
      </c>
      <c r="O1756">
        <v>3.8155300000000003E-2</v>
      </c>
      <c r="P1756">
        <v>3.9680600000000003E-2</v>
      </c>
      <c r="Q1756">
        <v>4.1326599999999998E-2</v>
      </c>
      <c r="R1756">
        <v>0</v>
      </c>
      <c r="S1756">
        <v>0</v>
      </c>
      <c r="T1756">
        <v>0</v>
      </c>
      <c r="U1756" t="s">
        <v>409</v>
      </c>
    </row>
    <row r="1757" spans="1:21" x14ac:dyDescent="0.35">
      <c r="A1757" t="s">
        <v>407</v>
      </c>
      <c r="B1757" t="s">
        <v>33</v>
      </c>
      <c r="C1757" t="str">
        <f>INDEX('GCAM Crosswalk'!M$5:M$36,MATCH(B1757,'GCAM Crosswalk'!L$5:L$36,0))</f>
        <v>European Free Trade Association</v>
      </c>
      <c r="D1757" t="s">
        <v>352</v>
      </c>
      <c r="E1757" t="str">
        <f>INDEX('GCAM Crosswalk'!J$5:J$111,MATCH(D1757,'GCAM Crosswalk'!I$5:I$111,0))</f>
        <v>Industry</v>
      </c>
      <c r="F1757" t="s">
        <v>225</v>
      </c>
      <c r="G1757" s="3">
        <v>2.39787E-6</v>
      </c>
      <c r="H1757" s="3">
        <v>1.4533699999999999E-6</v>
      </c>
      <c r="I1757" s="3">
        <v>1.13851E-6</v>
      </c>
      <c r="J1757" s="3">
        <v>8.2368000000000003E-7</v>
      </c>
      <c r="K1757" s="3">
        <v>7.8575799999999996E-7</v>
      </c>
      <c r="L1757" s="3">
        <v>7.2108300000000003E-7</v>
      </c>
      <c r="M1757" s="3">
        <v>6.9677799999999997E-7</v>
      </c>
      <c r="N1757" s="3">
        <v>7.1146000000000005E-7</v>
      </c>
      <c r="O1757" s="3">
        <v>7.37825E-7</v>
      </c>
      <c r="P1757" s="3">
        <v>7.5687099999999995E-7</v>
      </c>
      <c r="Q1757" s="3">
        <v>7.6257999999999999E-7</v>
      </c>
      <c r="R1757">
        <v>0</v>
      </c>
      <c r="S1757">
        <v>0</v>
      </c>
      <c r="T1757">
        <v>0</v>
      </c>
      <c r="U1757" t="s">
        <v>409</v>
      </c>
    </row>
    <row r="1758" spans="1:21" x14ac:dyDescent="0.35">
      <c r="A1758" t="s">
        <v>407</v>
      </c>
      <c r="B1758" t="s">
        <v>33</v>
      </c>
      <c r="C1758" t="str">
        <f>INDEX('GCAM Crosswalk'!M$5:M$36,MATCH(B1758,'GCAM Crosswalk'!L$5:L$36,0))</f>
        <v>European Free Trade Association</v>
      </c>
      <c r="D1758" t="s">
        <v>352</v>
      </c>
      <c r="E1758" t="str">
        <f>INDEX('GCAM Crosswalk'!J$5:J$111,MATCH(D1758,'GCAM Crosswalk'!I$5:I$111,0))</f>
        <v>Industry</v>
      </c>
      <c r="F1758" t="s">
        <v>408</v>
      </c>
      <c r="G1758" s="3">
        <v>5.8716000000000002E-7</v>
      </c>
      <c r="H1758" s="3">
        <v>9.6463000000000003E-7</v>
      </c>
      <c r="I1758" s="3">
        <v>1.1533400000000001E-6</v>
      </c>
      <c r="J1758" s="3">
        <v>1.4259599999999999E-6</v>
      </c>
      <c r="K1758" s="3">
        <v>1.2777399999999999E-6</v>
      </c>
      <c r="L1758" s="3">
        <v>9.6377699999999999E-7</v>
      </c>
      <c r="M1758" s="3">
        <v>9.3741699999999996E-7</v>
      </c>
      <c r="N1758" s="3">
        <v>9.3287199999999996E-7</v>
      </c>
      <c r="O1758" s="3">
        <v>9.3056200000000004E-7</v>
      </c>
      <c r="P1758" s="3">
        <v>9.6855200000000008E-7</v>
      </c>
      <c r="Q1758" s="3">
        <v>9.6209100000000004E-7</v>
      </c>
      <c r="R1758">
        <v>0</v>
      </c>
      <c r="S1758">
        <v>0</v>
      </c>
      <c r="T1758">
        <v>0</v>
      </c>
      <c r="U1758" t="s">
        <v>409</v>
      </c>
    </row>
    <row r="1759" spans="1:21" x14ac:dyDescent="0.35">
      <c r="A1759" t="s">
        <v>407</v>
      </c>
      <c r="B1759" t="s">
        <v>33</v>
      </c>
      <c r="C1759" t="str">
        <f>INDEX('GCAM Crosswalk'!M$5:M$36,MATCH(B1759,'GCAM Crosswalk'!L$5:L$36,0))</f>
        <v>European Free Trade Association</v>
      </c>
      <c r="D1759" t="s">
        <v>352</v>
      </c>
      <c r="E1759" t="str">
        <f>INDEX('GCAM Crosswalk'!J$5:J$111,MATCH(D1759,'GCAM Crosswalk'!I$5:I$111,0))</f>
        <v>Industry</v>
      </c>
      <c r="F1759" t="s">
        <v>411</v>
      </c>
      <c r="G1759" s="3">
        <v>2.9357999999999999E-6</v>
      </c>
      <c r="H1759" s="3">
        <v>2.55837E-6</v>
      </c>
      <c r="I1759" s="3">
        <v>2.3695899999999999E-6</v>
      </c>
      <c r="J1759" s="3">
        <v>2.097E-6</v>
      </c>
      <c r="K1759" s="3">
        <v>1.9043999999999999E-6</v>
      </c>
      <c r="L1759" s="3">
        <v>1.6629199999999999E-6</v>
      </c>
      <c r="M1759" s="3">
        <v>1.5416E-6</v>
      </c>
      <c r="N1759" s="3">
        <v>1.5826300000000001E-6</v>
      </c>
      <c r="O1759" s="3">
        <v>1.6578799999999999E-6</v>
      </c>
      <c r="P1759" s="3">
        <v>1.7408900000000001E-6</v>
      </c>
      <c r="Q1759" s="3">
        <v>1.8212E-6</v>
      </c>
      <c r="R1759">
        <v>0</v>
      </c>
      <c r="S1759">
        <v>0</v>
      </c>
      <c r="T1759">
        <v>0</v>
      </c>
      <c r="U1759" t="s">
        <v>409</v>
      </c>
    </row>
    <row r="1760" spans="1:21" x14ac:dyDescent="0.35">
      <c r="A1760" t="s">
        <v>407</v>
      </c>
      <c r="B1760" t="s">
        <v>33</v>
      </c>
      <c r="C1760" t="str">
        <f>INDEX('GCAM Crosswalk'!M$5:M$36,MATCH(B1760,'GCAM Crosswalk'!L$5:L$36,0))</f>
        <v>European Free Trade Association</v>
      </c>
      <c r="D1760" t="s">
        <v>370</v>
      </c>
      <c r="E1760" t="str">
        <f>INDEX('GCAM Crosswalk'!J$5:J$111,MATCH(D1760,'GCAM Crosswalk'!I$5:I$111,0))</f>
        <v>Industry</v>
      </c>
      <c r="F1760" t="s">
        <v>225</v>
      </c>
      <c r="G1760">
        <v>1.8917000000000001E-3</v>
      </c>
      <c r="H1760">
        <v>2.9714099999999998E-3</v>
      </c>
      <c r="I1760">
        <v>3.23909E-3</v>
      </c>
      <c r="J1760">
        <v>3.31855E-3</v>
      </c>
      <c r="K1760">
        <v>3.6922399999999998E-3</v>
      </c>
      <c r="L1760">
        <v>4.0514899999999996E-3</v>
      </c>
      <c r="M1760">
        <v>4.3414500000000002E-3</v>
      </c>
      <c r="N1760">
        <v>4.5918799999999996E-3</v>
      </c>
      <c r="O1760">
        <v>4.8152000000000004E-3</v>
      </c>
      <c r="P1760">
        <v>5.0458300000000003E-3</v>
      </c>
      <c r="Q1760">
        <v>5.2690999999999997E-3</v>
      </c>
      <c r="R1760">
        <v>0</v>
      </c>
      <c r="S1760">
        <v>0</v>
      </c>
      <c r="T1760">
        <v>0</v>
      </c>
      <c r="U1760" t="s">
        <v>409</v>
      </c>
    </row>
    <row r="1761" spans="1:21" x14ac:dyDescent="0.35">
      <c r="A1761" t="s">
        <v>407</v>
      </c>
      <c r="B1761" t="s">
        <v>33</v>
      </c>
      <c r="C1761" t="str">
        <f>INDEX('GCAM Crosswalk'!M$5:M$36,MATCH(B1761,'GCAM Crosswalk'!L$5:L$36,0))</f>
        <v>European Free Trade Association</v>
      </c>
      <c r="D1761" t="s">
        <v>371</v>
      </c>
      <c r="E1761" t="str">
        <f>INDEX('GCAM Crosswalk'!J$5:J$111,MATCH(D1761,'GCAM Crosswalk'!I$5:I$111,0))</f>
        <v>Industry</v>
      </c>
      <c r="F1761" t="s">
        <v>225</v>
      </c>
      <c r="G1761" s="3">
        <v>5.2325099999999997E-4</v>
      </c>
      <c r="H1761" s="3">
        <v>6.2791400000000003E-4</v>
      </c>
      <c r="I1761" s="3">
        <v>6.8321899999999999E-4</v>
      </c>
      <c r="J1761" s="3">
        <v>7.01522E-4</v>
      </c>
      <c r="K1761" s="3">
        <v>7.3391799999999996E-4</v>
      </c>
      <c r="L1761" s="3">
        <v>7.8576299999999998E-4</v>
      </c>
      <c r="M1761" s="3">
        <v>8.2788800000000004E-4</v>
      </c>
      <c r="N1761" s="3">
        <v>8.6403200000000004E-4</v>
      </c>
      <c r="O1761" s="3">
        <v>8.9556E-4</v>
      </c>
      <c r="P1761" s="3">
        <v>9.2921500000000005E-4</v>
      </c>
      <c r="Q1761" s="3">
        <v>9.6211300000000001E-4</v>
      </c>
      <c r="R1761">
        <v>0</v>
      </c>
      <c r="S1761">
        <v>0</v>
      </c>
      <c r="T1761">
        <v>0</v>
      </c>
      <c r="U1761" t="s">
        <v>409</v>
      </c>
    </row>
    <row r="1762" spans="1:21" x14ac:dyDescent="0.35">
      <c r="A1762" t="s">
        <v>407</v>
      </c>
      <c r="B1762" t="s">
        <v>33</v>
      </c>
      <c r="C1762" t="str">
        <f>INDEX('GCAM Crosswalk'!M$5:M$36,MATCH(B1762,'GCAM Crosswalk'!L$5:L$36,0))</f>
        <v>European Free Trade Association</v>
      </c>
      <c r="D1762" t="s">
        <v>372</v>
      </c>
      <c r="E1762" t="str">
        <f>INDEX('GCAM Crosswalk'!J$5:J$111,MATCH(D1762,'GCAM Crosswalk'!I$5:I$111,0))</f>
        <v>Industry</v>
      </c>
      <c r="F1762" t="s">
        <v>225</v>
      </c>
      <c r="G1762" s="3">
        <v>8.2679800000000001E-4</v>
      </c>
      <c r="H1762" s="3">
        <v>9.9389899999999991E-4</v>
      </c>
      <c r="I1762">
        <v>1.06847E-3</v>
      </c>
      <c r="J1762">
        <v>1.09468E-3</v>
      </c>
      <c r="K1762">
        <v>1.1452299999999999E-3</v>
      </c>
      <c r="L1762">
        <v>1.2261399999999999E-3</v>
      </c>
      <c r="M1762">
        <v>1.2918700000000001E-3</v>
      </c>
      <c r="N1762">
        <v>1.3482699999999999E-3</v>
      </c>
      <c r="O1762">
        <v>1.39747E-3</v>
      </c>
      <c r="P1762">
        <v>1.44998E-3</v>
      </c>
      <c r="Q1762">
        <v>1.50132E-3</v>
      </c>
      <c r="R1762">
        <v>0</v>
      </c>
      <c r="S1762">
        <v>0</v>
      </c>
      <c r="T1762">
        <v>0</v>
      </c>
      <c r="U1762" t="s">
        <v>409</v>
      </c>
    </row>
    <row r="1763" spans="1:21" x14ac:dyDescent="0.35">
      <c r="A1763" t="s">
        <v>407</v>
      </c>
      <c r="B1763" t="s">
        <v>33</v>
      </c>
      <c r="C1763" t="str">
        <f>INDEX('GCAM Crosswalk'!M$5:M$36,MATCH(B1763,'GCAM Crosswalk'!L$5:L$36,0))</f>
        <v>European Free Trade Association</v>
      </c>
      <c r="D1763" t="s">
        <v>365</v>
      </c>
      <c r="E1763" t="str">
        <f>INDEX('GCAM Crosswalk'!J$5:J$111,MATCH(D1763,'GCAM Crosswalk'!I$5:I$111,0))</f>
        <v>Industry</v>
      </c>
      <c r="F1763" t="s">
        <v>339</v>
      </c>
      <c r="G1763">
        <v>2.6874100000000001E-2</v>
      </c>
      <c r="H1763">
        <v>2.22277E-2</v>
      </c>
      <c r="I1763">
        <v>1.7413700000000001E-2</v>
      </c>
      <c r="J1763">
        <v>1.9004500000000001E-2</v>
      </c>
      <c r="K1763">
        <v>2.3124909999999999E-2</v>
      </c>
      <c r="L1763">
        <v>2.3157049999999998E-2</v>
      </c>
      <c r="M1763">
        <v>2.103348E-2</v>
      </c>
      <c r="N1763">
        <v>1.947041E-2</v>
      </c>
      <c r="O1763">
        <v>1.9597529999999998E-2</v>
      </c>
      <c r="P1763">
        <v>2.042971E-2</v>
      </c>
      <c r="Q1763">
        <v>2.1402999999999998E-2</v>
      </c>
      <c r="R1763">
        <v>0</v>
      </c>
      <c r="S1763">
        <v>0</v>
      </c>
      <c r="T1763">
        <v>0</v>
      </c>
      <c r="U1763" t="s">
        <v>409</v>
      </c>
    </row>
    <row r="1764" spans="1:21" x14ac:dyDescent="0.35">
      <c r="A1764" t="s">
        <v>407</v>
      </c>
      <c r="B1764" t="s">
        <v>33</v>
      </c>
      <c r="C1764" t="str">
        <f>INDEX('GCAM Crosswalk'!M$5:M$36,MATCH(B1764,'GCAM Crosswalk'!L$5:L$36,0))</f>
        <v>European Free Trade Association</v>
      </c>
      <c r="D1764" t="s">
        <v>365</v>
      </c>
      <c r="E1764" t="str">
        <f>INDEX('GCAM Crosswalk'!J$5:J$111,MATCH(D1764,'GCAM Crosswalk'!I$5:I$111,0))</f>
        <v>Industry</v>
      </c>
      <c r="F1764" t="s">
        <v>225</v>
      </c>
      <c r="G1764">
        <v>3.17717E-2</v>
      </c>
      <c r="H1764">
        <v>2.87996999999999E-2</v>
      </c>
      <c r="I1764">
        <v>2.5367199999999999E-2</v>
      </c>
      <c r="J1764">
        <v>2.6874099999999901E-2</v>
      </c>
      <c r="K1764">
        <v>3.3552060000000002E-2</v>
      </c>
      <c r="L1764">
        <v>3.7659588000000001E-2</v>
      </c>
      <c r="M1764">
        <v>4.0945488000000002E-2</v>
      </c>
      <c r="N1764">
        <v>4.3430823E-2</v>
      </c>
      <c r="O1764">
        <v>4.53483025E-2</v>
      </c>
      <c r="P1764">
        <v>4.7165686999999998E-2</v>
      </c>
      <c r="Q1764">
        <v>4.8947752999999997E-2</v>
      </c>
      <c r="R1764">
        <v>0</v>
      </c>
      <c r="S1764">
        <v>0</v>
      </c>
      <c r="T1764">
        <v>0</v>
      </c>
      <c r="U1764" t="s">
        <v>409</v>
      </c>
    </row>
    <row r="1765" spans="1:21" x14ac:dyDescent="0.35">
      <c r="A1765" t="s">
        <v>407</v>
      </c>
      <c r="B1765" t="s">
        <v>33</v>
      </c>
      <c r="C1765" t="str">
        <f>INDEX('GCAM Crosswalk'!M$5:M$36,MATCH(B1765,'GCAM Crosswalk'!L$5:L$36,0))</f>
        <v>European Free Trade Association</v>
      </c>
      <c r="D1765" t="s">
        <v>365</v>
      </c>
      <c r="E1765" t="str">
        <f>INDEX('GCAM Crosswalk'!J$5:J$111,MATCH(D1765,'GCAM Crosswalk'!I$5:I$111,0))</f>
        <v>Industry</v>
      </c>
      <c r="F1765" t="s">
        <v>408</v>
      </c>
      <c r="G1765">
        <v>0</v>
      </c>
      <c r="H1765">
        <v>2.5534799999999999E-3</v>
      </c>
      <c r="I1765">
        <v>3.0557599999999998E-3</v>
      </c>
      <c r="J1765">
        <v>3.3906600000000002E-3</v>
      </c>
      <c r="K1765">
        <v>4.1258099999999997E-3</v>
      </c>
      <c r="L1765">
        <v>4.1315400000000004E-3</v>
      </c>
      <c r="M1765">
        <v>3.7526650000000001E-3</v>
      </c>
      <c r="N1765">
        <v>3.4737940000000001E-3</v>
      </c>
      <c r="O1765">
        <v>3.4964729999999999E-3</v>
      </c>
      <c r="P1765">
        <v>3.644942E-3</v>
      </c>
      <c r="Q1765">
        <v>3.8185989999999898E-3</v>
      </c>
      <c r="R1765">
        <v>0</v>
      </c>
      <c r="S1765">
        <v>0</v>
      </c>
      <c r="T1765">
        <v>0</v>
      </c>
      <c r="U1765" t="s">
        <v>409</v>
      </c>
    </row>
    <row r="1766" spans="1:21" x14ac:dyDescent="0.35">
      <c r="A1766" t="s">
        <v>407</v>
      </c>
      <c r="B1766" t="s">
        <v>33</v>
      </c>
      <c r="C1766" t="str">
        <f>INDEX('GCAM Crosswalk'!M$5:M$36,MATCH(B1766,'GCAM Crosswalk'!L$5:L$36,0))</f>
        <v>European Free Trade Association</v>
      </c>
      <c r="D1766" t="s">
        <v>365</v>
      </c>
      <c r="E1766" t="str">
        <f>INDEX('GCAM Crosswalk'!J$5:J$111,MATCH(D1766,'GCAM Crosswalk'!I$5:I$111,0))</f>
        <v>Industry</v>
      </c>
      <c r="F1766" t="s">
        <v>410</v>
      </c>
      <c r="G1766">
        <v>0</v>
      </c>
      <c r="H1766">
        <v>0</v>
      </c>
      <c r="I1766">
        <v>0</v>
      </c>
      <c r="J1766">
        <v>0</v>
      </c>
      <c r="K1766">
        <v>0</v>
      </c>
      <c r="L1766" s="3">
        <v>2.9393600000000001E-4</v>
      </c>
      <c r="M1766">
        <v>1.032343E-3</v>
      </c>
      <c r="N1766">
        <v>1.6301379999999999E-3</v>
      </c>
      <c r="O1766">
        <v>1.9813554999999999E-3</v>
      </c>
      <c r="P1766">
        <v>2.2733179999999999E-3</v>
      </c>
      <c r="Q1766">
        <v>2.5084479999999999E-3</v>
      </c>
      <c r="R1766">
        <v>0</v>
      </c>
      <c r="S1766">
        <v>0</v>
      </c>
      <c r="T1766">
        <v>0</v>
      </c>
      <c r="U1766" t="s">
        <v>409</v>
      </c>
    </row>
    <row r="1767" spans="1:21" x14ac:dyDescent="0.35">
      <c r="A1767" t="s">
        <v>407</v>
      </c>
      <c r="B1767" t="s">
        <v>33</v>
      </c>
      <c r="C1767" t="str">
        <f>INDEX('GCAM Crosswalk'!M$5:M$36,MATCH(B1767,'GCAM Crosswalk'!L$5:L$36,0))</f>
        <v>European Free Trade Association</v>
      </c>
      <c r="D1767" t="s">
        <v>365</v>
      </c>
      <c r="E1767" t="str">
        <f>INDEX('GCAM Crosswalk'!J$5:J$111,MATCH(D1767,'GCAM Crosswalk'!I$5:I$111,0))</f>
        <v>Industry</v>
      </c>
      <c r="F1767" t="s">
        <v>411</v>
      </c>
      <c r="G1767">
        <v>1.130205E-3</v>
      </c>
      <c r="H1767">
        <v>1.2557250000000001E-3</v>
      </c>
      <c r="I1767" s="3">
        <v>7.9533699999999904E-4</v>
      </c>
      <c r="J1767" s="3">
        <v>7.5351300000000003E-4</v>
      </c>
      <c r="K1767" s="3">
        <v>9.2566329999999996E-4</v>
      </c>
      <c r="L1767" s="3">
        <v>9.6632789999999999E-4</v>
      </c>
      <c r="M1767" s="3">
        <v>9.4070259999999995E-4</v>
      </c>
      <c r="N1767" s="3">
        <v>9.2206969999999999E-4</v>
      </c>
      <c r="O1767" s="3">
        <v>9.4204339999999899E-4</v>
      </c>
      <c r="P1767" s="3">
        <v>9.7916239999999992E-4</v>
      </c>
      <c r="Q1767">
        <v>1.0199402999999899E-3</v>
      </c>
      <c r="R1767">
        <v>0</v>
      </c>
      <c r="S1767">
        <v>0</v>
      </c>
      <c r="T1767">
        <v>0</v>
      </c>
      <c r="U1767" t="s">
        <v>409</v>
      </c>
    </row>
    <row r="1768" spans="1:21" x14ac:dyDescent="0.35">
      <c r="A1768" t="s">
        <v>407</v>
      </c>
      <c r="B1768" t="s">
        <v>33</v>
      </c>
      <c r="C1768" t="str">
        <f>INDEX('GCAM Crosswalk'!M$5:M$36,MATCH(B1768,'GCAM Crosswalk'!L$5:L$36,0))</f>
        <v>European Free Trade Association</v>
      </c>
      <c r="D1768" t="s">
        <v>373</v>
      </c>
      <c r="E1768" t="str">
        <f>INDEX('GCAM Crosswalk'!J$5:J$111,MATCH(D1768,'GCAM Crosswalk'!I$5:I$111,0))</f>
        <v>Industry</v>
      </c>
      <c r="F1768" t="s">
        <v>225</v>
      </c>
      <c r="G1768" s="3">
        <v>8.8490900000000007E-6</v>
      </c>
      <c r="H1768" s="3">
        <v>6.5172799999999997E-6</v>
      </c>
      <c r="I1768" s="3">
        <v>6.2398599999999999E-6</v>
      </c>
      <c r="J1768" s="3">
        <v>6.1233700000000001E-6</v>
      </c>
      <c r="K1768" s="3">
        <v>6.2941999999999998E-6</v>
      </c>
      <c r="L1768" s="3">
        <v>3.09592E-5</v>
      </c>
      <c r="M1768" s="3">
        <v>4.3644299999999998E-5</v>
      </c>
      <c r="N1768" s="3">
        <v>5.5012400000000002E-5</v>
      </c>
      <c r="O1768" s="3">
        <v>6.1794199999999999E-5</v>
      </c>
      <c r="P1768" s="3">
        <v>6.8682400000000005E-5</v>
      </c>
      <c r="Q1768" s="3">
        <v>7.4232800000000005E-5</v>
      </c>
      <c r="R1768">
        <v>0</v>
      </c>
      <c r="S1768">
        <v>0</v>
      </c>
      <c r="T1768">
        <v>0</v>
      </c>
      <c r="U1768" t="s">
        <v>409</v>
      </c>
    </row>
    <row r="1769" spans="1:21" x14ac:dyDescent="0.35">
      <c r="A1769" t="s">
        <v>407</v>
      </c>
      <c r="B1769" t="s">
        <v>33</v>
      </c>
      <c r="C1769" t="str">
        <f>INDEX('GCAM Crosswalk'!M$5:M$36,MATCH(B1769,'GCAM Crosswalk'!L$5:L$36,0))</f>
        <v>European Free Trade Association</v>
      </c>
      <c r="D1769" t="s">
        <v>361</v>
      </c>
      <c r="E1769" t="str">
        <f>INDEX('GCAM Crosswalk'!J$5:J$111,MATCH(D1769,'GCAM Crosswalk'!I$5:I$111,0))</f>
        <v>Industry</v>
      </c>
      <c r="F1769" t="s">
        <v>339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409</v>
      </c>
    </row>
    <row r="1770" spans="1:21" x14ac:dyDescent="0.35">
      <c r="A1770" t="s">
        <v>407</v>
      </c>
      <c r="B1770" t="s">
        <v>33</v>
      </c>
      <c r="C1770" t="str">
        <f>INDEX('GCAM Crosswalk'!M$5:M$36,MATCH(B1770,'GCAM Crosswalk'!L$5:L$36,0))</f>
        <v>European Free Trade Association</v>
      </c>
      <c r="D1770" t="s">
        <v>361</v>
      </c>
      <c r="E1770" t="str">
        <f>INDEX('GCAM Crosswalk'!J$5:J$111,MATCH(D1770,'GCAM Crosswalk'!I$5:I$111,0))</f>
        <v>Industry</v>
      </c>
      <c r="F1770" t="s">
        <v>225</v>
      </c>
      <c r="G1770">
        <v>2.5535000000000002E-3</v>
      </c>
      <c r="H1770">
        <v>1.6325199999999999E-3</v>
      </c>
      <c r="I1770">
        <v>2.0092899999999999E-3</v>
      </c>
      <c r="J1770">
        <v>1.92556E-3</v>
      </c>
      <c r="K1770">
        <v>2.0802080000000001E-3</v>
      </c>
      <c r="L1770">
        <v>2.3450723999999998E-3</v>
      </c>
      <c r="M1770">
        <v>2.6418075800000002E-3</v>
      </c>
      <c r="N1770">
        <v>2.8580903999999999E-3</v>
      </c>
      <c r="O1770">
        <v>2.9568017199999999E-3</v>
      </c>
      <c r="P1770">
        <v>3.0683893499999998E-3</v>
      </c>
      <c r="Q1770">
        <v>3.2041384099999902E-3</v>
      </c>
      <c r="R1770">
        <v>0</v>
      </c>
      <c r="S1770">
        <v>0</v>
      </c>
      <c r="T1770">
        <v>0</v>
      </c>
      <c r="U1770" t="s">
        <v>409</v>
      </c>
    </row>
    <row r="1771" spans="1:21" x14ac:dyDescent="0.35">
      <c r="A1771" t="s">
        <v>407</v>
      </c>
      <c r="B1771" t="s">
        <v>33</v>
      </c>
      <c r="C1771" t="str">
        <f>INDEX('GCAM Crosswalk'!M$5:M$36,MATCH(B1771,'GCAM Crosswalk'!L$5:L$36,0))</f>
        <v>European Free Trade Association</v>
      </c>
      <c r="D1771" t="s">
        <v>361</v>
      </c>
      <c r="E1771" t="str">
        <f>INDEX('GCAM Crosswalk'!J$5:J$111,MATCH(D1771,'GCAM Crosswalk'!I$5:I$111,0))</f>
        <v>Industry</v>
      </c>
      <c r="F1771" t="s">
        <v>408</v>
      </c>
      <c r="G1771">
        <v>0</v>
      </c>
      <c r="H1771" s="3">
        <v>1.6740200000000001E-4</v>
      </c>
      <c r="I1771" s="3">
        <v>1.6739899999999999E-4</v>
      </c>
      <c r="J1771" s="3">
        <v>1.6739700000000001E-4</v>
      </c>
      <c r="K1771" s="3">
        <v>1.5842459999999999E-4</v>
      </c>
      <c r="L1771" s="3">
        <v>1.1434699999999999E-4</v>
      </c>
      <c r="M1771" s="3">
        <v>6.3980700000000002E-5</v>
      </c>
      <c r="N1771" s="3">
        <v>3.1093270000000001E-5</v>
      </c>
      <c r="O1771" s="3">
        <v>2.6247649999999999E-5</v>
      </c>
      <c r="P1771" s="3">
        <v>2.5450299999999999E-5</v>
      </c>
      <c r="Q1771" s="3">
        <v>2.4692829999999899E-5</v>
      </c>
      <c r="R1771">
        <v>0</v>
      </c>
      <c r="S1771">
        <v>0</v>
      </c>
      <c r="T1771">
        <v>0</v>
      </c>
      <c r="U1771" t="s">
        <v>409</v>
      </c>
    </row>
    <row r="1772" spans="1:21" x14ac:dyDescent="0.35">
      <c r="A1772" t="s">
        <v>407</v>
      </c>
      <c r="B1772" t="s">
        <v>33</v>
      </c>
      <c r="C1772" t="str">
        <f>INDEX('GCAM Crosswalk'!M$5:M$36,MATCH(B1772,'GCAM Crosswalk'!L$5:L$36,0))</f>
        <v>European Free Trade Association</v>
      </c>
      <c r="D1772" t="s">
        <v>361</v>
      </c>
      <c r="E1772" t="str">
        <f>INDEX('GCAM Crosswalk'!J$5:J$111,MATCH(D1772,'GCAM Crosswalk'!I$5:I$111,0))</f>
        <v>Industry</v>
      </c>
      <c r="F1772" t="s">
        <v>410</v>
      </c>
      <c r="G1772">
        <v>0</v>
      </c>
      <c r="H1772">
        <v>0</v>
      </c>
      <c r="I1772">
        <v>0</v>
      </c>
      <c r="J1772">
        <v>0</v>
      </c>
      <c r="K1772">
        <v>0</v>
      </c>
      <c r="L1772" s="3">
        <v>2.34943E-5</v>
      </c>
      <c r="M1772" s="3">
        <v>8.3748100000000005E-5</v>
      </c>
      <c r="N1772" s="3">
        <v>1.6056029999999999E-4</v>
      </c>
      <c r="O1772" s="3">
        <v>2.2256517000000001E-4</v>
      </c>
      <c r="P1772" s="3">
        <v>2.8753859999999998E-4</v>
      </c>
      <c r="Q1772" s="3">
        <v>3.3793910000000003E-4</v>
      </c>
      <c r="R1772">
        <v>0</v>
      </c>
      <c r="S1772">
        <v>0</v>
      </c>
      <c r="T1772">
        <v>0</v>
      </c>
      <c r="U1772" t="s">
        <v>409</v>
      </c>
    </row>
    <row r="1773" spans="1:21" x14ac:dyDescent="0.35">
      <c r="A1773" t="s">
        <v>407</v>
      </c>
      <c r="B1773" t="s">
        <v>33</v>
      </c>
      <c r="C1773" t="str">
        <f>INDEX('GCAM Crosswalk'!M$5:M$36,MATCH(B1773,'GCAM Crosswalk'!L$5:L$36,0))</f>
        <v>European Free Trade Association</v>
      </c>
      <c r="D1773" t="s">
        <v>361</v>
      </c>
      <c r="E1773" t="str">
        <f>INDEX('GCAM Crosswalk'!J$5:J$111,MATCH(D1773,'GCAM Crosswalk'!I$5:I$111,0))</f>
        <v>Industry</v>
      </c>
      <c r="F1773" t="s">
        <v>411</v>
      </c>
      <c r="G1773">
        <v>2.3859989999999898E-3</v>
      </c>
      <c r="H1773">
        <v>2.0511240000000001E-3</v>
      </c>
      <c r="I1773">
        <v>2.4278870000000001E-3</v>
      </c>
      <c r="J1773">
        <v>2.8883379999999998E-3</v>
      </c>
      <c r="K1773">
        <v>2.9582159E-3</v>
      </c>
      <c r="L1773">
        <v>2.8448280999999998E-3</v>
      </c>
      <c r="M1773">
        <v>2.5890059E-3</v>
      </c>
      <c r="N1773">
        <v>2.3161831999999999E-3</v>
      </c>
      <c r="O1773">
        <v>2.1385315000000001E-3</v>
      </c>
      <c r="P1773">
        <v>1.91097953E-3</v>
      </c>
      <c r="Q1773">
        <v>1.6677371600000001E-3</v>
      </c>
      <c r="R1773">
        <v>0</v>
      </c>
      <c r="S1773">
        <v>0</v>
      </c>
      <c r="T1773">
        <v>0</v>
      </c>
      <c r="U1773" t="s">
        <v>409</v>
      </c>
    </row>
    <row r="1774" spans="1:21" x14ac:dyDescent="0.35">
      <c r="A1774" t="s">
        <v>407</v>
      </c>
      <c r="B1774" t="s">
        <v>33</v>
      </c>
      <c r="C1774" t="str">
        <f>INDEX('GCAM Crosswalk'!M$5:M$36,MATCH(B1774,'GCAM Crosswalk'!L$5:L$36,0))</f>
        <v>European Free Trade Association</v>
      </c>
      <c r="D1774" t="s">
        <v>374</v>
      </c>
      <c r="E1774" t="str">
        <f>INDEX('GCAM Crosswalk'!J$5:J$111,MATCH(D1774,'GCAM Crosswalk'!I$5:I$111,0))</f>
        <v>Industry</v>
      </c>
      <c r="F1774" t="s">
        <v>225</v>
      </c>
      <c r="G1774">
        <v>2.5287299999999999E-3</v>
      </c>
      <c r="H1774">
        <v>3.0086700000000002E-3</v>
      </c>
      <c r="I1774">
        <v>3.3192400000000002E-3</v>
      </c>
      <c r="J1774">
        <v>2.9749300000000002E-3</v>
      </c>
      <c r="K1774">
        <v>3.21018E-3</v>
      </c>
      <c r="L1774">
        <v>3.3627700000000002E-3</v>
      </c>
      <c r="M1774">
        <v>3.4790099999999998E-3</v>
      </c>
      <c r="N1774">
        <v>3.5729799999999999E-3</v>
      </c>
      <c r="O1774">
        <v>3.6536300000000002E-3</v>
      </c>
      <c r="P1774">
        <v>3.7272199999999998E-3</v>
      </c>
      <c r="Q1774">
        <v>3.79445E-3</v>
      </c>
      <c r="R1774">
        <v>0</v>
      </c>
      <c r="S1774">
        <v>0</v>
      </c>
      <c r="T1774">
        <v>0</v>
      </c>
      <c r="U1774" t="s">
        <v>409</v>
      </c>
    </row>
    <row r="1775" spans="1:21" x14ac:dyDescent="0.35">
      <c r="A1775" t="s">
        <v>407</v>
      </c>
      <c r="B1775" t="s">
        <v>33</v>
      </c>
      <c r="C1775" t="str">
        <f>INDEX('GCAM Crosswalk'!M$5:M$36,MATCH(B1775,'GCAM Crosswalk'!L$5:L$36,0))</f>
        <v>European Free Trade Association</v>
      </c>
      <c r="D1775" t="s">
        <v>375</v>
      </c>
      <c r="E1775" t="str">
        <f>INDEX('GCAM Crosswalk'!J$5:J$111,MATCH(D1775,'GCAM Crosswalk'!I$5:I$111,0))</f>
        <v>Industry</v>
      </c>
      <c r="F1775" t="s">
        <v>225</v>
      </c>
      <c r="G1775" s="3">
        <v>8.3455699999999999E-4</v>
      </c>
      <c r="H1775" s="3">
        <v>8.1241199999999999E-4</v>
      </c>
      <c r="I1775" s="3">
        <v>8.61585E-4</v>
      </c>
      <c r="J1775" s="3">
        <v>7.6940699999999995E-4</v>
      </c>
      <c r="K1775" s="3">
        <v>7.9684600000000003E-4</v>
      </c>
      <c r="L1775" s="3">
        <v>8.2094700000000004E-4</v>
      </c>
      <c r="M1775" s="3">
        <v>8.39605E-4</v>
      </c>
      <c r="N1775" s="3">
        <v>8.5444299999999998E-4</v>
      </c>
      <c r="O1775" s="3">
        <v>8.6676199999999998E-4</v>
      </c>
      <c r="P1775" s="3">
        <v>8.7821100000000005E-4</v>
      </c>
      <c r="Q1775" s="3">
        <v>8.8880999999999997E-4</v>
      </c>
      <c r="R1775">
        <v>0</v>
      </c>
      <c r="S1775">
        <v>0</v>
      </c>
      <c r="T1775">
        <v>0</v>
      </c>
      <c r="U1775" t="s">
        <v>409</v>
      </c>
    </row>
    <row r="1776" spans="1:21" x14ac:dyDescent="0.35">
      <c r="A1776" t="s">
        <v>407</v>
      </c>
      <c r="B1776" t="s">
        <v>33</v>
      </c>
      <c r="C1776" t="str">
        <f>INDEX('GCAM Crosswalk'!M$5:M$36,MATCH(B1776,'GCAM Crosswalk'!L$5:L$36,0))</f>
        <v>European Free Trade Association</v>
      </c>
      <c r="D1776" t="s">
        <v>376</v>
      </c>
      <c r="E1776" t="str">
        <f>INDEX('GCAM Crosswalk'!J$5:J$111,MATCH(D1776,'GCAM Crosswalk'!I$5:I$111,0))</f>
        <v>Industry</v>
      </c>
      <c r="F1776" t="s">
        <v>225</v>
      </c>
      <c r="G1776">
        <v>1.78867E-3</v>
      </c>
      <c r="H1776">
        <v>1.7534600000000001E-3</v>
      </c>
      <c r="I1776">
        <v>1.85374E-3</v>
      </c>
      <c r="J1776">
        <v>1.6614500000000001E-3</v>
      </c>
      <c r="K1776">
        <v>1.7206999999999999E-3</v>
      </c>
      <c r="L1776">
        <v>1.7727400000000001E-3</v>
      </c>
      <c r="M1776">
        <v>1.81303E-3</v>
      </c>
      <c r="N1776">
        <v>1.8450700000000001E-3</v>
      </c>
      <c r="O1776">
        <v>1.87167E-3</v>
      </c>
      <c r="P1776">
        <v>1.89639E-3</v>
      </c>
      <c r="Q1776">
        <v>1.91928E-3</v>
      </c>
      <c r="R1776">
        <v>0</v>
      </c>
      <c r="S1776">
        <v>0</v>
      </c>
      <c r="T1776">
        <v>0</v>
      </c>
      <c r="U1776" t="s">
        <v>409</v>
      </c>
    </row>
    <row r="1777" spans="1:21" x14ac:dyDescent="0.35">
      <c r="A1777" t="s">
        <v>407</v>
      </c>
      <c r="B1777" t="s">
        <v>33</v>
      </c>
      <c r="C1777" t="str">
        <f>INDEX('GCAM Crosswalk'!M$5:M$36,MATCH(B1777,'GCAM Crosswalk'!L$5:L$36,0))</f>
        <v>European Free Trade Association</v>
      </c>
      <c r="D1777" t="s">
        <v>377</v>
      </c>
      <c r="E1777" t="str">
        <f>INDEX('GCAM Crosswalk'!J$5:J$111,MATCH(D1777,'GCAM Crosswalk'!I$5:I$111,0))</f>
        <v>Industry</v>
      </c>
      <c r="F1777" t="s">
        <v>225</v>
      </c>
      <c r="G1777">
        <v>1.70211E-3</v>
      </c>
      <c r="H1777">
        <v>1.6686100000000001E-3</v>
      </c>
      <c r="I1777">
        <v>1.7640399999999999E-3</v>
      </c>
      <c r="J1777">
        <v>1.5810500000000001E-3</v>
      </c>
      <c r="K1777">
        <v>1.63743E-3</v>
      </c>
      <c r="L1777">
        <v>1.6869599999999999E-3</v>
      </c>
      <c r="M1777">
        <v>1.7252999999999999E-3</v>
      </c>
      <c r="N1777">
        <v>1.7557899999999999E-3</v>
      </c>
      <c r="O1777">
        <v>1.7811000000000001E-3</v>
      </c>
      <c r="P1777">
        <v>1.80463E-3</v>
      </c>
      <c r="Q1777">
        <v>1.8264100000000001E-3</v>
      </c>
      <c r="R1777">
        <v>0</v>
      </c>
      <c r="S1777">
        <v>0</v>
      </c>
      <c r="T1777">
        <v>0</v>
      </c>
      <c r="U1777" t="s">
        <v>409</v>
      </c>
    </row>
    <row r="1778" spans="1:21" x14ac:dyDescent="0.35">
      <c r="A1778" t="s">
        <v>407</v>
      </c>
      <c r="B1778" t="s">
        <v>33</v>
      </c>
      <c r="C1778" t="str">
        <f>INDEX('GCAM Crosswalk'!M$5:M$36,MATCH(B1778,'GCAM Crosswalk'!L$5:L$36,0))</f>
        <v>European Free Trade Association</v>
      </c>
      <c r="D1778" t="s">
        <v>362</v>
      </c>
      <c r="E1778" t="str">
        <f>INDEX('GCAM Crosswalk'!J$5:J$111,MATCH(D1778,'GCAM Crosswalk'!I$5:I$111,0))</f>
        <v>Industry</v>
      </c>
      <c r="F1778" t="s">
        <v>318</v>
      </c>
      <c r="G1778">
        <v>3.5313600000000001E-2</v>
      </c>
      <c r="H1778">
        <v>6.2189000000000001E-2</v>
      </c>
      <c r="I1778">
        <v>6.3633200000000001E-2</v>
      </c>
      <c r="J1778">
        <v>6.6335599999999995E-2</v>
      </c>
      <c r="K1778">
        <v>6.8609319999999904E-2</v>
      </c>
      <c r="L1778">
        <v>7.6117339999999895E-2</v>
      </c>
      <c r="M1778">
        <v>8.1394499999999995E-2</v>
      </c>
      <c r="N1778">
        <v>8.7037279999999995E-2</v>
      </c>
      <c r="O1778">
        <v>9.3232117000000003E-2</v>
      </c>
      <c r="P1778">
        <v>9.7361961999999996E-2</v>
      </c>
      <c r="Q1778">
        <v>9.9267938E-2</v>
      </c>
      <c r="R1778">
        <v>0</v>
      </c>
      <c r="S1778">
        <v>0</v>
      </c>
      <c r="T1778">
        <v>0</v>
      </c>
      <c r="U1778" t="s">
        <v>409</v>
      </c>
    </row>
    <row r="1779" spans="1:21" x14ac:dyDescent="0.35">
      <c r="A1779" t="s">
        <v>407</v>
      </c>
      <c r="B1779" t="s">
        <v>33</v>
      </c>
      <c r="C1779" t="str">
        <f>INDEX('GCAM Crosswalk'!M$5:M$36,MATCH(B1779,'GCAM Crosswalk'!L$5:L$36,0))</f>
        <v>European Free Trade Association</v>
      </c>
      <c r="D1779" t="s">
        <v>362</v>
      </c>
      <c r="E1779" t="str">
        <f>INDEX('GCAM Crosswalk'!J$5:J$111,MATCH(D1779,'GCAM Crosswalk'!I$5:I$111,0))</f>
        <v>Industry</v>
      </c>
      <c r="F1779" t="s">
        <v>339</v>
      </c>
      <c r="G1779">
        <v>1.11317E-2</v>
      </c>
      <c r="H1779">
        <v>2.5963000000000002E-3</v>
      </c>
      <c r="I1779">
        <v>3.0774999999999999E-3</v>
      </c>
      <c r="J1779" s="3">
        <v>9.0600000000000001E-4</v>
      </c>
      <c r="K1779" s="3">
        <v>9.5271989999999997E-4</v>
      </c>
      <c r="L1779" s="3">
        <v>9.8857109999999997E-4</v>
      </c>
      <c r="M1779" s="3">
        <v>9.7764259999999991E-4</v>
      </c>
      <c r="N1779" s="3">
        <v>9.0307149999999895E-4</v>
      </c>
      <c r="O1779" s="3">
        <v>8.37706499999999E-4</v>
      </c>
      <c r="P1779" s="3">
        <v>8.3118869999999998E-4</v>
      </c>
      <c r="Q1779" s="3">
        <v>8.5775937999999895E-4</v>
      </c>
      <c r="R1779">
        <v>0</v>
      </c>
      <c r="S1779">
        <v>0</v>
      </c>
      <c r="T1779">
        <v>0</v>
      </c>
      <c r="U1779" t="s">
        <v>409</v>
      </c>
    </row>
    <row r="1780" spans="1:21" x14ac:dyDescent="0.35">
      <c r="A1780" t="s">
        <v>407</v>
      </c>
      <c r="B1780" t="s">
        <v>33</v>
      </c>
      <c r="C1780" t="str">
        <f>INDEX('GCAM Crosswalk'!M$5:M$36,MATCH(B1780,'GCAM Crosswalk'!L$5:L$36,0))</f>
        <v>European Free Trade Association</v>
      </c>
      <c r="D1780" t="s">
        <v>362</v>
      </c>
      <c r="E1780" t="str">
        <f>INDEX('GCAM Crosswalk'!J$5:J$111,MATCH(D1780,'GCAM Crosswalk'!I$5:I$111,0))</f>
        <v>Industry</v>
      </c>
      <c r="F1780" t="s">
        <v>225</v>
      </c>
      <c r="G1780">
        <v>0.13950399999999999</v>
      </c>
      <c r="H1780">
        <v>0.126745</v>
      </c>
      <c r="I1780">
        <v>0.103183</v>
      </c>
      <c r="J1780">
        <v>0.13653599999999999</v>
      </c>
      <c r="K1780">
        <v>0.1439259</v>
      </c>
      <c r="L1780">
        <v>0.16395869999999901</v>
      </c>
      <c r="M1780">
        <v>0.1924534</v>
      </c>
      <c r="N1780">
        <v>0.23887713999999999</v>
      </c>
      <c r="O1780">
        <v>0.28412052999999998</v>
      </c>
      <c r="P1780">
        <v>0.31071852999999999</v>
      </c>
      <c r="Q1780">
        <v>0.327193073</v>
      </c>
      <c r="R1780">
        <v>0</v>
      </c>
      <c r="S1780">
        <v>0</v>
      </c>
      <c r="T1780">
        <v>0</v>
      </c>
      <c r="U1780" t="s">
        <v>409</v>
      </c>
    </row>
    <row r="1781" spans="1:21" x14ac:dyDescent="0.35">
      <c r="A1781" t="s">
        <v>407</v>
      </c>
      <c r="B1781" t="s">
        <v>33</v>
      </c>
      <c r="C1781" t="str">
        <f>INDEX('GCAM Crosswalk'!M$5:M$36,MATCH(B1781,'GCAM Crosswalk'!L$5:L$36,0))</f>
        <v>European Free Trade Association</v>
      </c>
      <c r="D1781" t="s">
        <v>362</v>
      </c>
      <c r="E1781" t="str">
        <f>INDEX('GCAM Crosswalk'!J$5:J$111,MATCH(D1781,'GCAM Crosswalk'!I$5:I$111,0))</f>
        <v>Industry</v>
      </c>
      <c r="F1781" t="s">
        <v>408</v>
      </c>
      <c r="G1781">
        <v>8.20993E-2</v>
      </c>
      <c r="H1781">
        <v>0.18089239999999901</v>
      </c>
      <c r="I1781">
        <v>0.21168439999999999</v>
      </c>
      <c r="J1781">
        <v>0.22133900000000001</v>
      </c>
      <c r="K1781">
        <v>0.23004016799999999</v>
      </c>
      <c r="L1781">
        <v>0.23174388300000001</v>
      </c>
      <c r="M1781">
        <v>0.217867546</v>
      </c>
      <c r="N1781">
        <v>0.175914714999999</v>
      </c>
      <c r="O1781">
        <v>0.13102855299999999</v>
      </c>
      <c r="P1781">
        <v>0.112768854</v>
      </c>
      <c r="Q1781">
        <v>0.1083704662</v>
      </c>
      <c r="R1781">
        <v>0</v>
      </c>
      <c r="S1781">
        <v>0</v>
      </c>
      <c r="T1781">
        <v>0</v>
      </c>
      <c r="U1781" t="s">
        <v>409</v>
      </c>
    </row>
    <row r="1782" spans="1:21" x14ac:dyDescent="0.35">
      <c r="A1782" t="s">
        <v>407</v>
      </c>
      <c r="B1782" t="s">
        <v>33</v>
      </c>
      <c r="C1782" t="str">
        <f>INDEX('GCAM Crosswalk'!M$5:M$36,MATCH(B1782,'GCAM Crosswalk'!L$5:L$36,0))</f>
        <v>European Free Trade Association</v>
      </c>
      <c r="D1782" t="s">
        <v>362</v>
      </c>
      <c r="E1782" t="str">
        <f>INDEX('GCAM Crosswalk'!J$5:J$111,MATCH(D1782,'GCAM Crosswalk'!I$5:I$111,0))</f>
        <v>Industry</v>
      </c>
      <c r="F1782" t="s">
        <v>410</v>
      </c>
      <c r="G1782">
        <v>0</v>
      </c>
      <c r="H1782">
        <v>0</v>
      </c>
      <c r="I1782">
        <v>0</v>
      </c>
      <c r="J1782">
        <v>0</v>
      </c>
      <c r="K1782">
        <v>0</v>
      </c>
      <c r="L1782" s="3">
        <v>1.651635E-5</v>
      </c>
      <c r="M1782" s="3">
        <v>1.2962561E-4</v>
      </c>
      <c r="N1782" s="3">
        <v>4.2297838999999997E-4</v>
      </c>
      <c r="O1782" s="3">
        <v>8.3609820999999999E-4</v>
      </c>
      <c r="P1782">
        <v>1.1812778099999999E-3</v>
      </c>
      <c r="Q1782">
        <v>1.497796451E-3</v>
      </c>
      <c r="R1782">
        <v>0</v>
      </c>
      <c r="S1782">
        <v>0</v>
      </c>
      <c r="T1782">
        <v>0</v>
      </c>
      <c r="U1782" t="s">
        <v>409</v>
      </c>
    </row>
    <row r="1783" spans="1:21" x14ac:dyDescent="0.35">
      <c r="A1783" t="s">
        <v>407</v>
      </c>
      <c r="B1783" t="s">
        <v>33</v>
      </c>
      <c r="C1783" t="str">
        <f>INDEX('GCAM Crosswalk'!M$5:M$36,MATCH(B1783,'GCAM Crosswalk'!L$5:L$36,0))</f>
        <v>European Free Trade Association</v>
      </c>
      <c r="D1783" t="s">
        <v>362</v>
      </c>
      <c r="E1783" t="str">
        <f>INDEX('GCAM Crosswalk'!J$5:J$111,MATCH(D1783,'GCAM Crosswalk'!I$5:I$111,0))</f>
        <v>Industry</v>
      </c>
      <c r="F1783" t="s">
        <v>411</v>
      </c>
      <c r="G1783">
        <v>5.0794300000000001E-2</v>
      </c>
      <c r="H1783">
        <v>5.6633099999999999E-2</v>
      </c>
      <c r="I1783">
        <v>2.9756899999999999E-2</v>
      </c>
      <c r="J1783">
        <v>1.6404699999999901E-2</v>
      </c>
      <c r="K1783">
        <v>1.7181983599999999E-2</v>
      </c>
      <c r="L1783">
        <v>1.7691248999999999E-2</v>
      </c>
      <c r="M1783">
        <v>1.7135424099999901E-2</v>
      </c>
      <c r="N1783">
        <v>1.5050393699999999E-2</v>
      </c>
      <c r="O1783">
        <v>1.29598367499999E-2</v>
      </c>
      <c r="P1783">
        <v>1.23145787399999E-2</v>
      </c>
      <c r="Q1783">
        <v>1.2586132551999999E-2</v>
      </c>
      <c r="R1783">
        <v>0</v>
      </c>
      <c r="S1783">
        <v>0</v>
      </c>
      <c r="T1783">
        <v>0</v>
      </c>
      <c r="U1783" t="s">
        <v>409</v>
      </c>
    </row>
    <row r="1784" spans="1:21" x14ac:dyDescent="0.35">
      <c r="A1784" t="s">
        <v>407</v>
      </c>
      <c r="B1784" t="s">
        <v>33</v>
      </c>
      <c r="C1784" t="str">
        <f>INDEX('GCAM Crosswalk'!M$5:M$36,MATCH(B1784,'GCAM Crosswalk'!L$5:L$36,0))</f>
        <v>European Free Trade Association</v>
      </c>
      <c r="D1784" t="s">
        <v>366</v>
      </c>
      <c r="E1784" t="str">
        <f>INDEX('GCAM Crosswalk'!J$5:J$111,MATCH(D1784,'GCAM Crosswalk'!I$5:I$111,0))</f>
        <v>Industry</v>
      </c>
      <c r="F1784" t="s">
        <v>339</v>
      </c>
      <c r="G1784" s="3">
        <v>1.2559999999999999E-4</v>
      </c>
      <c r="H1784">
        <v>2.3441999999999998E-3</v>
      </c>
      <c r="I1784">
        <v>2.0929999999999998E-3</v>
      </c>
      <c r="J1784">
        <v>2.3023000000000002E-3</v>
      </c>
      <c r="K1784">
        <v>2.4529500000000002E-3</v>
      </c>
      <c r="L1784">
        <v>2.69462E-3</v>
      </c>
      <c r="M1784">
        <v>2.9369299999999999E-3</v>
      </c>
      <c r="N1784">
        <v>3.1416700000000001E-3</v>
      </c>
      <c r="O1784">
        <v>3.3791799999999999E-3</v>
      </c>
      <c r="P1784">
        <v>3.5485299999999998E-3</v>
      </c>
      <c r="Q1784">
        <v>3.6576E-3</v>
      </c>
      <c r="R1784">
        <v>0</v>
      </c>
      <c r="S1784">
        <v>0</v>
      </c>
      <c r="T1784">
        <v>0</v>
      </c>
      <c r="U1784" t="s">
        <v>409</v>
      </c>
    </row>
    <row r="1785" spans="1:21" x14ac:dyDescent="0.35">
      <c r="A1785" t="s">
        <v>407</v>
      </c>
      <c r="B1785" t="s">
        <v>33</v>
      </c>
      <c r="C1785" t="str">
        <f>INDEX('GCAM Crosswalk'!M$5:M$36,MATCH(B1785,'GCAM Crosswalk'!L$5:L$36,0))</f>
        <v>European Free Trade Association</v>
      </c>
      <c r="D1785" t="s">
        <v>366</v>
      </c>
      <c r="E1785" t="str">
        <f>INDEX('GCAM Crosswalk'!J$5:J$111,MATCH(D1785,'GCAM Crosswalk'!I$5:I$111,0))</f>
        <v>Industry</v>
      </c>
      <c r="F1785" t="s">
        <v>411</v>
      </c>
      <c r="G1785">
        <v>1.59487E-2</v>
      </c>
      <c r="H1785">
        <v>2.2395100000000001E-2</v>
      </c>
      <c r="I1785">
        <v>2.0595100000000002E-2</v>
      </c>
      <c r="J1785">
        <v>2.03021E-2</v>
      </c>
      <c r="K1785">
        <v>2.1214400000000001E-2</v>
      </c>
      <c r="L1785">
        <v>2.2715699999999998E-2</v>
      </c>
      <c r="M1785">
        <v>2.4023300000000001E-2</v>
      </c>
      <c r="N1785">
        <v>2.5480900000000001E-2</v>
      </c>
      <c r="O1785">
        <v>2.69035E-2</v>
      </c>
      <c r="P1785">
        <v>2.8292600000000001E-2</v>
      </c>
      <c r="Q1785">
        <v>2.96505E-2</v>
      </c>
      <c r="R1785">
        <v>0</v>
      </c>
      <c r="S1785">
        <v>0</v>
      </c>
      <c r="T1785">
        <v>0</v>
      </c>
      <c r="U1785" t="s">
        <v>409</v>
      </c>
    </row>
    <row r="1786" spans="1:21" x14ac:dyDescent="0.35">
      <c r="A1786" t="s">
        <v>407</v>
      </c>
      <c r="B1786" t="s">
        <v>33</v>
      </c>
      <c r="C1786" t="str">
        <f>INDEX('GCAM Crosswalk'!M$5:M$36,MATCH(B1786,'GCAM Crosswalk'!L$5:L$36,0))</f>
        <v>European Free Trade Association</v>
      </c>
      <c r="D1786" t="s">
        <v>271</v>
      </c>
      <c r="E1786" t="str">
        <f>INDEX('GCAM Crosswalk'!J$5:J$111,MATCH(D1786,'GCAM Crosswalk'!I$5:I$111,0))</f>
        <v>Industry</v>
      </c>
      <c r="F1786" t="s">
        <v>318</v>
      </c>
      <c r="G1786">
        <v>3.6437100000000001E-3</v>
      </c>
      <c r="H1786">
        <v>3.0803200000000001E-3</v>
      </c>
      <c r="I1786">
        <v>3.67242E-3</v>
      </c>
      <c r="J1786">
        <v>3.67242E-3</v>
      </c>
      <c r="K1786">
        <v>3.8524509999999998E-3</v>
      </c>
      <c r="L1786">
        <v>5.7793819999999996E-3</v>
      </c>
      <c r="M1786">
        <v>7.083972E-3</v>
      </c>
      <c r="N1786">
        <v>9.1646279999999993E-3</v>
      </c>
      <c r="O1786">
        <v>1.1042201E-2</v>
      </c>
      <c r="P1786">
        <v>1.1663591900000001E-2</v>
      </c>
      <c r="Q1786">
        <v>1.1416562700000001E-2</v>
      </c>
      <c r="R1786">
        <v>0</v>
      </c>
      <c r="S1786">
        <v>0</v>
      </c>
      <c r="T1786">
        <v>0</v>
      </c>
      <c r="U1786" t="s">
        <v>409</v>
      </c>
    </row>
    <row r="1787" spans="1:21" x14ac:dyDescent="0.35">
      <c r="A1787" t="s">
        <v>407</v>
      </c>
      <c r="B1787" t="s">
        <v>33</v>
      </c>
      <c r="C1787" t="str">
        <f>INDEX('GCAM Crosswalk'!M$5:M$36,MATCH(B1787,'GCAM Crosswalk'!L$5:L$36,0))</f>
        <v>European Free Trade Association</v>
      </c>
      <c r="D1787" t="s">
        <v>271</v>
      </c>
      <c r="E1787" t="str">
        <f>INDEX('GCAM Crosswalk'!J$5:J$111,MATCH(D1787,'GCAM Crosswalk'!I$5:I$111,0))</f>
        <v>Industry</v>
      </c>
      <c r="F1787" t="s">
        <v>339</v>
      </c>
      <c r="G1787">
        <v>7.0445300000000002E-3</v>
      </c>
      <c r="H1787">
        <v>5.9552299999999997E-3</v>
      </c>
      <c r="I1787">
        <v>7.1000300000000002E-3</v>
      </c>
      <c r="J1787">
        <v>7.1000300000000002E-3</v>
      </c>
      <c r="K1787">
        <v>7.4696429999999998E-3</v>
      </c>
      <c r="L1787">
        <v>8.311555E-3</v>
      </c>
      <c r="M1787">
        <v>8.3149609999999992E-3</v>
      </c>
      <c r="N1787">
        <v>7.8424500000000008E-3</v>
      </c>
      <c r="O1787">
        <v>7.3954820000000001E-3</v>
      </c>
      <c r="P1787">
        <v>7.23720989999999E-3</v>
      </c>
      <c r="Q1787">
        <v>7.1920154999999897E-3</v>
      </c>
      <c r="R1787">
        <v>0</v>
      </c>
      <c r="S1787">
        <v>0</v>
      </c>
      <c r="T1787">
        <v>0</v>
      </c>
      <c r="U1787" t="s">
        <v>409</v>
      </c>
    </row>
    <row r="1788" spans="1:21" x14ac:dyDescent="0.35">
      <c r="A1788" t="s">
        <v>407</v>
      </c>
      <c r="B1788" t="s">
        <v>33</v>
      </c>
      <c r="C1788" t="str">
        <f>INDEX('GCAM Crosswalk'!M$5:M$36,MATCH(B1788,'GCAM Crosswalk'!L$5:L$36,0))</f>
        <v>European Free Trade Association</v>
      </c>
      <c r="D1788" t="s">
        <v>271</v>
      </c>
      <c r="E1788" t="str">
        <f>INDEX('GCAM Crosswalk'!J$5:J$111,MATCH(D1788,'GCAM Crosswalk'!I$5:I$111,0))</f>
        <v>Industry</v>
      </c>
      <c r="F1788" t="s">
        <v>408</v>
      </c>
      <c r="G1788" s="3">
        <v>2.4290100000000001E-4</v>
      </c>
      <c r="H1788" s="3">
        <v>2.0540099999999999E-4</v>
      </c>
      <c r="I1788" s="3">
        <v>2.44801E-4</v>
      </c>
      <c r="J1788" s="3">
        <v>2.44801E-4</v>
      </c>
      <c r="K1788" s="3">
        <v>2.5624209999999998E-4</v>
      </c>
      <c r="L1788" s="3">
        <v>2.702127E-4</v>
      </c>
      <c r="M1788" s="3">
        <v>2.5800269999999998E-4</v>
      </c>
      <c r="N1788" s="3">
        <v>2.145278E-4</v>
      </c>
      <c r="O1788" s="3">
        <v>1.6412767E-4</v>
      </c>
      <c r="P1788" s="3">
        <v>1.3953851999999999E-4</v>
      </c>
      <c r="Q1788" s="3">
        <v>1.2730521600000001E-4</v>
      </c>
      <c r="R1788">
        <v>0</v>
      </c>
      <c r="S1788">
        <v>0</v>
      </c>
      <c r="T1788">
        <v>0</v>
      </c>
      <c r="U1788" t="s">
        <v>409</v>
      </c>
    </row>
    <row r="1789" spans="1:21" x14ac:dyDescent="0.35">
      <c r="A1789" t="s">
        <v>407</v>
      </c>
      <c r="B1789" t="s">
        <v>33</v>
      </c>
      <c r="C1789" t="str">
        <f>INDEX('GCAM Crosswalk'!M$5:M$36,MATCH(B1789,'GCAM Crosswalk'!L$5:L$36,0))</f>
        <v>European Free Trade Association</v>
      </c>
      <c r="D1789" t="s">
        <v>271</v>
      </c>
      <c r="E1789" t="str">
        <f>INDEX('GCAM Crosswalk'!J$5:J$111,MATCH(D1789,'GCAM Crosswalk'!I$5:I$111,0))</f>
        <v>Industry</v>
      </c>
      <c r="F1789" t="s">
        <v>410</v>
      </c>
      <c r="G1789">
        <v>0</v>
      </c>
      <c r="H1789">
        <v>0</v>
      </c>
      <c r="I1789">
        <v>0</v>
      </c>
      <c r="J1789">
        <v>0</v>
      </c>
      <c r="K1789">
        <v>0</v>
      </c>
      <c r="L1789" s="3">
        <v>4.7176399999999998E-5</v>
      </c>
      <c r="M1789" s="3">
        <v>2.705556E-4</v>
      </c>
      <c r="N1789" s="3">
        <v>8.6270839999999895E-4</v>
      </c>
      <c r="O1789">
        <v>1.6252678E-3</v>
      </c>
      <c r="P1789">
        <v>2.2442881999999902E-3</v>
      </c>
      <c r="Q1789">
        <v>2.8667787200000001E-3</v>
      </c>
      <c r="R1789">
        <v>0</v>
      </c>
      <c r="S1789">
        <v>0</v>
      </c>
      <c r="T1789">
        <v>0</v>
      </c>
      <c r="U1789" t="s">
        <v>409</v>
      </c>
    </row>
    <row r="1790" spans="1:21" x14ac:dyDescent="0.35">
      <c r="A1790" t="s">
        <v>407</v>
      </c>
      <c r="B1790" t="s">
        <v>33</v>
      </c>
      <c r="C1790" t="str">
        <f>INDEX('GCAM Crosswalk'!M$5:M$36,MATCH(B1790,'GCAM Crosswalk'!L$5:L$36,0))</f>
        <v>European Free Trade Association</v>
      </c>
      <c r="D1790" t="s">
        <v>271</v>
      </c>
      <c r="E1790" t="str">
        <f>INDEX('GCAM Crosswalk'!J$5:J$111,MATCH(D1790,'GCAM Crosswalk'!I$5:I$111,0))</f>
        <v>Industry</v>
      </c>
      <c r="F1790" t="s">
        <v>411</v>
      </c>
      <c r="G1790">
        <v>1.33604E-2</v>
      </c>
      <c r="H1790">
        <v>1.12944E-2</v>
      </c>
      <c r="I1790">
        <v>1.34655E-2</v>
      </c>
      <c r="J1790">
        <v>1.34655E-2</v>
      </c>
      <c r="K1790">
        <v>1.3482141E-2</v>
      </c>
      <c r="L1790">
        <v>1.3453443000000001E-2</v>
      </c>
      <c r="M1790">
        <v>1.30956159999999E-2</v>
      </c>
      <c r="N1790">
        <v>1.1983582E-2</v>
      </c>
      <c r="O1790">
        <v>1.0527763000000001E-2</v>
      </c>
      <c r="P1790">
        <v>9.8541649999999998E-3</v>
      </c>
      <c r="Q1790">
        <v>9.7685401000000005E-3</v>
      </c>
      <c r="R1790">
        <v>0</v>
      </c>
      <c r="S1790">
        <v>0</v>
      </c>
      <c r="T1790">
        <v>0</v>
      </c>
      <c r="U1790" t="s">
        <v>409</v>
      </c>
    </row>
    <row r="1791" spans="1:21" x14ac:dyDescent="0.35">
      <c r="A1791" t="s">
        <v>407</v>
      </c>
      <c r="B1791" t="s">
        <v>33</v>
      </c>
      <c r="C1791" t="str">
        <f>INDEX('GCAM Crosswalk'!M$5:M$36,MATCH(B1791,'GCAM Crosswalk'!L$5:L$36,0))</f>
        <v>European Free Trade Association</v>
      </c>
      <c r="D1791" t="s">
        <v>325</v>
      </c>
      <c r="E1791" t="str">
        <f>INDEX('GCAM Crosswalk'!J$5:J$111,MATCH(D1791,'GCAM Crosswalk'!I$5:I$111,0))</f>
        <v>Residential</v>
      </c>
      <c r="F1791" t="s">
        <v>225</v>
      </c>
      <c r="G1791">
        <v>4.5756199999999999E-3</v>
      </c>
      <c r="H1791">
        <v>4.98643E-3</v>
      </c>
      <c r="I1791">
        <v>5.2546099999999998E-3</v>
      </c>
      <c r="J1791">
        <v>5.8290099999999999E-3</v>
      </c>
      <c r="K1791">
        <v>5.8829190000000003E-3</v>
      </c>
      <c r="L1791">
        <v>5.9314420000000003E-3</v>
      </c>
      <c r="M1791">
        <v>5.8198919999999897E-3</v>
      </c>
      <c r="N1791">
        <v>5.6186650000000001E-3</v>
      </c>
      <c r="O1791">
        <v>5.3462893999999999E-3</v>
      </c>
      <c r="P1791">
        <v>5.1521673999999898E-3</v>
      </c>
      <c r="Q1791">
        <v>4.9964051999999998E-3</v>
      </c>
      <c r="R1791">
        <v>0</v>
      </c>
      <c r="S1791">
        <v>0</v>
      </c>
      <c r="T1791">
        <v>0</v>
      </c>
      <c r="U1791" t="s">
        <v>409</v>
      </c>
    </row>
    <row r="1792" spans="1:21" x14ac:dyDescent="0.35">
      <c r="A1792" t="s">
        <v>407</v>
      </c>
      <c r="B1792" t="s">
        <v>33</v>
      </c>
      <c r="C1792" t="str">
        <f>INDEX('GCAM Crosswalk'!M$5:M$36,MATCH(B1792,'GCAM Crosswalk'!L$5:L$36,0))</f>
        <v>European Free Trade Association</v>
      </c>
      <c r="D1792" t="s">
        <v>240</v>
      </c>
      <c r="E1792" t="str">
        <f>INDEX('GCAM Crosswalk'!J$5:J$111,MATCH(D1792,'GCAM Crosswalk'!I$5:I$111,0))</f>
        <v>Residential</v>
      </c>
      <c r="F1792" t="s">
        <v>318</v>
      </c>
      <c r="G1792">
        <v>2.0694899999999999E-2</v>
      </c>
      <c r="H1792">
        <v>3.9456900000000003E-2</v>
      </c>
      <c r="I1792">
        <v>4.7741499999999999E-2</v>
      </c>
      <c r="J1792">
        <v>3.8757800000000002E-2</v>
      </c>
      <c r="K1792">
        <v>4.2051669999999999E-2</v>
      </c>
      <c r="L1792">
        <v>5.9587389999999997E-2</v>
      </c>
      <c r="M1792">
        <v>6.7612129999999895E-2</v>
      </c>
      <c r="N1792">
        <v>7.3959509999999895E-2</v>
      </c>
      <c r="O1792">
        <v>7.8564239999999994E-2</v>
      </c>
      <c r="P1792">
        <v>8.1689769999999995E-2</v>
      </c>
      <c r="Q1792">
        <v>8.2149419999999904E-2</v>
      </c>
      <c r="R1792">
        <v>0</v>
      </c>
      <c r="S1792">
        <v>0</v>
      </c>
      <c r="T1792">
        <v>0</v>
      </c>
      <c r="U1792" t="s">
        <v>409</v>
      </c>
    </row>
    <row r="1793" spans="1:21" x14ac:dyDescent="0.35">
      <c r="A1793" t="s">
        <v>407</v>
      </c>
      <c r="B1793" t="s">
        <v>33</v>
      </c>
      <c r="C1793" t="str">
        <f>INDEX('GCAM Crosswalk'!M$5:M$36,MATCH(B1793,'GCAM Crosswalk'!L$5:L$36,0))</f>
        <v>European Free Trade Association</v>
      </c>
      <c r="D1793" t="s">
        <v>240</v>
      </c>
      <c r="E1793" t="str">
        <f>INDEX('GCAM Crosswalk'!J$5:J$111,MATCH(D1793,'GCAM Crosswalk'!I$5:I$111,0))</f>
        <v>Residential</v>
      </c>
      <c r="F1793" t="s">
        <v>225</v>
      </c>
      <c r="G1793">
        <v>3.5545E-2</v>
      </c>
      <c r="H1793">
        <v>3.8736399999999997E-2</v>
      </c>
      <c r="I1793">
        <v>4.0819599999999998E-2</v>
      </c>
      <c r="J1793">
        <v>4.5281799999999997E-2</v>
      </c>
      <c r="K1793">
        <v>4.8938599999999999E-2</v>
      </c>
      <c r="L1793">
        <v>5.6449949999999999E-2</v>
      </c>
      <c r="M1793">
        <v>6.2597040000000007E-2</v>
      </c>
      <c r="N1793">
        <v>6.9809250000000003E-2</v>
      </c>
      <c r="O1793">
        <v>7.7038179999999998E-2</v>
      </c>
      <c r="P1793">
        <v>8.3601670000000003E-2</v>
      </c>
      <c r="Q1793">
        <v>8.8966439999999994E-2</v>
      </c>
      <c r="R1793">
        <v>0</v>
      </c>
      <c r="S1793">
        <v>0</v>
      </c>
      <c r="T1793">
        <v>0</v>
      </c>
      <c r="U1793" t="s">
        <v>409</v>
      </c>
    </row>
    <row r="1794" spans="1:21" x14ac:dyDescent="0.35">
      <c r="A1794" t="s">
        <v>407</v>
      </c>
      <c r="B1794" t="s">
        <v>33</v>
      </c>
      <c r="C1794" t="str">
        <f>INDEX('GCAM Crosswalk'!M$5:M$36,MATCH(B1794,'GCAM Crosswalk'!L$5:L$36,0))</f>
        <v>European Free Trade Association</v>
      </c>
      <c r="D1794" t="s">
        <v>240</v>
      </c>
      <c r="E1794" t="str">
        <f>INDEX('GCAM Crosswalk'!J$5:J$111,MATCH(D1794,'GCAM Crosswalk'!I$5:I$111,0))</f>
        <v>Residential</v>
      </c>
      <c r="F1794" t="s">
        <v>408</v>
      </c>
      <c r="G1794">
        <v>2.2387000000000001E-2</v>
      </c>
      <c r="H1794">
        <v>3.91694E-2</v>
      </c>
      <c r="I1794">
        <v>4.4080399999999999E-2</v>
      </c>
      <c r="J1794">
        <v>4.26763E-2</v>
      </c>
      <c r="K1794">
        <v>4.28686E-2</v>
      </c>
      <c r="L1794">
        <v>4.234189E-2</v>
      </c>
      <c r="M1794">
        <v>3.9636020000000001E-2</v>
      </c>
      <c r="N1794">
        <v>3.5829939999999998E-2</v>
      </c>
      <c r="O1794">
        <v>3.1403510000000003E-2</v>
      </c>
      <c r="P1794">
        <v>2.7522799999999899E-2</v>
      </c>
      <c r="Q1794">
        <v>2.4342687999999901E-2</v>
      </c>
      <c r="R1794">
        <v>0</v>
      </c>
      <c r="S1794">
        <v>0</v>
      </c>
      <c r="T1794">
        <v>0</v>
      </c>
      <c r="U1794" t="s">
        <v>409</v>
      </c>
    </row>
    <row r="1795" spans="1:21" x14ac:dyDescent="0.35">
      <c r="A1795" t="s">
        <v>407</v>
      </c>
      <c r="B1795" t="s">
        <v>33</v>
      </c>
      <c r="C1795" t="str">
        <f>INDEX('GCAM Crosswalk'!M$5:M$36,MATCH(B1795,'GCAM Crosswalk'!L$5:L$36,0))</f>
        <v>European Free Trade Association</v>
      </c>
      <c r="D1795" t="s">
        <v>240</v>
      </c>
      <c r="E1795" t="str">
        <f>INDEX('GCAM Crosswalk'!J$5:J$111,MATCH(D1795,'GCAM Crosswalk'!I$5:I$111,0))</f>
        <v>Residential</v>
      </c>
      <c r="F1795" t="s">
        <v>410</v>
      </c>
      <c r="G1795">
        <v>0</v>
      </c>
      <c r="H1795">
        <v>0</v>
      </c>
      <c r="I1795">
        <v>0</v>
      </c>
      <c r="J1795">
        <v>0</v>
      </c>
      <c r="K1795">
        <v>0</v>
      </c>
      <c r="L1795" s="3">
        <v>1.78657E-6</v>
      </c>
      <c r="M1795" s="3">
        <v>1.9140999999999999E-5</v>
      </c>
      <c r="N1795" s="3">
        <v>3.8742000000000003E-5</v>
      </c>
      <c r="O1795" s="3">
        <v>6.7854400000000005E-5</v>
      </c>
      <c r="P1795" s="3">
        <v>9.8562999999999998E-5</v>
      </c>
      <c r="Q1795" s="3">
        <v>1.2676000000000001E-4</v>
      </c>
      <c r="R1795">
        <v>0</v>
      </c>
      <c r="S1795">
        <v>0</v>
      </c>
      <c r="T1795">
        <v>0</v>
      </c>
      <c r="U1795" t="s">
        <v>409</v>
      </c>
    </row>
    <row r="1796" spans="1:21" x14ac:dyDescent="0.35">
      <c r="A1796" t="s">
        <v>407</v>
      </c>
      <c r="B1796" t="s">
        <v>33</v>
      </c>
      <c r="C1796" t="str">
        <f>INDEX('GCAM Crosswalk'!M$5:M$36,MATCH(B1796,'GCAM Crosswalk'!L$5:L$36,0))</f>
        <v>European Free Trade Association</v>
      </c>
      <c r="D1796" t="s">
        <v>240</v>
      </c>
      <c r="E1796" t="str">
        <f>INDEX('GCAM Crosswalk'!J$5:J$111,MATCH(D1796,'GCAM Crosswalk'!I$5:I$111,0))</f>
        <v>Residential</v>
      </c>
      <c r="F1796" t="s">
        <v>411</v>
      </c>
      <c r="G1796">
        <v>0.141291</v>
      </c>
      <c r="H1796">
        <v>0.120619</v>
      </c>
      <c r="I1796">
        <v>0.108512</v>
      </c>
      <c r="J1796">
        <v>7.4702500000000005E-2</v>
      </c>
      <c r="K1796">
        <v>7.5010799999999905E-2</v>
      </c>
      <c r="L1796">
        <v>7.5687219999999999E-2</v>
      </c>
      <c r="M1796">
        <v>7.1667679999999997E-2</v>
      </c>
      <c r="N1796">
        <v>6.6234569999999895E-2</v>
      </c>
      <c r="O1796">
        <v>6.0510849999999998E-2</v>
      </c>
      <c r="P1796">
        <v>5.5917660000000001E-2</v>
      </c>
      <c r="Q1796">
        <v>5.3241629999999901E-2</v>
      </c>
      <c r="R1796">
        <v>0</v>
      </c>
      <c r="S1796">
        <v>0</v>
      </c>
      <c r="T1796">
        <v>0</v>
      </c>
      <c r="U1796" t="s">
        <v>409</v>
      </c>
    </row>
    <row r="1797" spans="1:21" x14ac:dyDescent="0.35">
      <c r="A1797" t="s">
        <v>407</v>
      </c>
      <c r="B1797" t="s">
        <v>33</v>
      </c>
      <c r="C1797" t="str">
        <f>INDEX('GCAM Crosswalk'!M$5:M$36,MATCH(B1797,'GCAM Crosswalk'!L$5:L$36,0))</f>
        <v>European Free Trade Association</v>
      </c>
      <c r="D1797" t="s">
        <v>326</v>
      </c>
      <c r="E1797" t="str">
        <f>INDEX('GCAM Crosswalk'!J$5:J$111,MATCH(D1797,'GCAM Crosswalk'!I$5:I$111,0))</f>
        <v>Residential</v>
      </c>
      <c r="F1797" t="s">
        <v>318</v>
      </c>
      <c r="G1797">
        <v>2.2994000000000001E-3</v>
      </c>
      <c r="H1797">
        <v>4.3841000000000001E-3</v>
      </c>
      <c r="I1797">
        <v>5.3045999999999996E-3</v>
      </c>
      <c r="J1797">
        <v>4.3064000000000002E-3</v>
      </c>
      <c r="K1797">
        <v>4.3441950000000003E-3</v>
      </c>
      <c r="L1797">
        <v>4.9240159999999998E-3</v>
      </c>
      <c r="M1797">
        <v>5.2497380000000003E-3</v>
      </c>
      <c r="N1797">
        <v>5.3723310000000002E-3</v>
      </c>
      <c r="O1797">
        <v>5.2778233999999898E-3</v>
      </c>
      <c r="P1797">
        <v>4.9735142999999997E-3</v>
      </c>
      <c r="Q1797">
        <v>4.623533E-3</v>
      </c>
      <c r="R1797">
        <v>0</v>
      </c>
      <c r="S1797">
        <v>0</v>
      </c>
      <c r="T1797">
        <v>0</v>
      </c>
      <c r="U1797" t="s">
        <v>409</v>
      </c>
    </row>
    <row r="1798" spans="1:21" x14ac:dyDescent="0.35">
      <c r="A1798" t="s">
        <v>407</v>
      </c>
      <c r="B1798" t="s">
        <v>33</v>
      </c>
      <c r="C1798" t="str">
        <f>INDEX('GCAM Crosswalk'!M$5:M$36,MATCH(B1798,'GCAM Crosswalk'!L$5:L$36,0))</f>
        <v>European Free Trade Association</v>
      </c>
      <c r="D1798" t="s">
        <v>326</v>
      </c>
      <c r="E1798" t="str">
        <f>INDEX('GCAM Crosswalk'!J$5:J$111,MATCH(D1798,'GCAM Crosswalk'!I$5:I$111,0))</f>
        <v>Residential</v>
      </c>
      <c r="F1798" t="s">
        <v>339</v>
      </c>
      <c r="G1798" s="3">
        <v>6.8789999999999997E-4</v>
      </c>
      <c r="H1798">
        <v>1.3548E-3</v>
      </c>
      <c r="I1798" s="3">
        <v>4.3439999999999999E-4</v>
      </c>
      <c r="J1798" s="3">
        <v>2.2389999999999999E-4</v>
      </c>
      <c r="K1798" s="3">
        <v>2.2639519999999999E-4</v>
      </c>
      <c r="L1798" s="3">
        <v>2.149171E-4</v>
      </c>
      <c r="M1798" s="3">
        <v>1.8171349999999999E-4</v>
      </c>
      <c r="N1798" s="3">
        <v>1.3641279999999901E-4</v>
      </c>
      <c r="O1798" s="3">
        <v>1.0338415E-4</v>
      </c>
      <c r="P1798" s="3">
        <v>7.8922270000000006E-5</v>
      </c>
      <c r="Q1798" s="3">
        <v>7.5178580000000004E-5</v>
      </c>
      <c r="R1798">
        <v>0</v>
      </c>
      <c r="S1798">
        <v>0</v>
      </c>
      <c r="T1798">
        <v>0</v>
      </c>
      <c r="U1798" t="s">
        <v>409</v>
      </c>
    </row>
    <row r="1799" spans="1:21" x14ac:dyDescent="0.35">
      <c r="A1799" t="s">
        <v>407</v>
      </c>
      <c r="B1799" t="s">
        <v>33</v>
      </c>
      <c r="C1799" t="str">
        <f>INDEX('GCAM Crosswalk'!M$5:M$36,MATCH(B1799,'GCAM Crosswalk'!L$5:L$36,0))</f>
        <v>European Free Trade Association</v>
      </c>
      <c r="D1799" t="s">
        <v>326</v>
      </c>
      <c r="E1799" t="str">
        <f>INDEX('GCAM Crosswalk'!J$5:J$111,MATCH(D1799,'GCAM Crosswalk'!I$5:I$111,0))</f>
        <v>Residential</v>
      </c>
      <c r="F1799" t="s">
        <v>225</v>
      </c>
      <c r="G1799">
        <v>0.13813300000000001</v>
      </c>
      <c r="H1799">
        <v>0.150535</v>
      </c>
      <c r="I1799">
        <v>0.15862999999999999</v>
      </c>
      <c r="J1799">
        <v>0.17597099999999999</v>
      </c>
      <c r="K1799">
        <v>0.1842164</v>
      </c>
      <c r="L1799">
        <v>0.19108539999999999</v>
      </c>
      <c r="M1799">
        <v>0.19683519999999999</v>
      </c>
      <c r="N1799">
        <v>0.20073901</v>
      </c>
      <c r="O1799">
        <v>0.20366890999999901</v>
      </c>
      <c r="P1799">
        <v>0.20582556999999899</v>
      </c>
      <c r="Q1799">
        <v>0.20836409</v>
      </c>
      <c r="R1799">
        <v>0</v>
      </c>
      <c r="S1799">
        <v>0</v>
      </c>
      <c r="T1799">
        <v>0</v>
      </c>
      <c r="U1799" t="s">
        <v>409</v>
      </c>
    </row>
    <row r="1800" spans="1:21" x14ac:dyDescent="0.35">
      <c r="A1800" t="s">
        <v>407</v>
      </c>
      <c r="B1800" t="s">
        <v>33</v>
      </c>
      <c r="C1800" t="str">
        <f>INDEX('GCAM Crosswalk'!M$5:M$36,MATCH(B1800,'GCAM Crosswalk'!L$5:L$36,0))</f>
        <v>European Free Trade Association</v>
      </c>
      <c r="D1800" t="s">
        <v>326</v>
      </c>
      <c r="E1800" t="str">
        <f>INDEX('GCAM Crosswalk'!J$5:J$111,MATCH(D1800,'GCAM Crosswalk'!I$5:I$111,0))</f>
        <v>Residential</v>
      </c>
      <c r="F1800" t="s">
        <v>408</v>
      </c>
      <c r="G1800">
        <v>2.4873999999999999E-3</v>
      </c>
      <c r="H1800">
        <v>4.3521999999999996E-3</v>
      </c>
      <c r="I1800">
        <v>4.8977999999999999E-3</v>
      </c>
      <c r="J1800">
        <v>4.7418E-3</v>
      </c>
      <c r="K1800">
        <v>4.7981729999999898E-3</v>
      </c>
      <c r="L1800">
        <v>4.5023149999999998E-3</v>
      </c>
      <c r="M1800">
        <v>3.7578989999999999E-3</v>
      </c>
      <c r="N1800">
        <v>2.7431269999999902E-3</v>
      </c>
      <c r="O1800">
        <v>1.976954E-3</v>
      </c>
      <c r="P1800">
        <v>1.4266595E-3</v>
      </c>
      <c r="Q1800">
        <v>1.3409602999999899E-3</v>
      </c>
      <c r="R1800">
        <v>0</v>
      </c>
      <c r="S1800">
        <v>0</v>
      </c>
      <c r="T1800">
        <v>0</v>
      </c>
      <c r="U1800" t="s">
        <v>409</v>
      </c>
    </row>
    <row r="1801" spans="1:21" x14ac:dyDescent="0.35">
      <c r="A1801" t="s">
        <v>407</v>
      </c>
      <c r="B1801" t="s">
        <v>33</v>
      </c>
      <c r="C1801" t="str">
        <f>INDEX('GCAM Crosswalk'!M$5:M$36,MATCH(B1801,'GCAM Crosswalk'!L$5:L$36,0))</f>
        <v>European Free Trade Association</v>
      </c>
      <c r="D1801" t="s">
        <v>326</v>
      </c>
      <c r="E1801" t="str">
        <f>INDEX('GCAM Crosswalk'!J$5:J$111,MATCH(D1801,'GCAM Crosswalk'!I$5:I$111,0))</f>
        <v>Residential</v>
      </c>
      <c r="F1801" t="s">
        <v>410</v>
      </c>
      <c r="G1801">
        <v>0</v>
      </c>
      <c r="H1801">
        <v>0</v>
      </c>
      <c r="I1801">
        <v>0</v>
      </c>
      <c r="J1801">
        <v>0</v>
      </c>
      <c r="K1801">
        <v>0</v>
      </c>
      <c r="L1801" s="3">
        <v>2.05681E-7</v>
      </c>
      <c r="M1801" s="3">
        <v>3.27075E-6</v>
      </c>
      <c r="N1801" s="3">
        <v>6.6825E-6</v>
      </c>
      <c r="O1801" s="3">
        <v>9.1740200000000003E-6</v>
      </c>
      <c r="P1801" s="3">
        <v>1.1949399999999999E-5</v>
      </c>
      <c r="Q1801" s="3">
        <v>1.2031900000000001E-5</v>
      </c>
      <c r="R1801">
        <v>0</v>
      </c>
      <c r="S1801">
        <v>0</v>
      </c>
      <c r="T1801">
        <v>0</v>
      </c>
      <c r="U1801" t="s">
        <v>409</v>
      </c>
    </row>
    <row r="1802" spans="1:21" x14ac:dyDescent="0.35">
      <c r="A1802" t="s">
        <v>407</v>
      </c>
      <c r="B1802" t="s">
        <v>33</v>
      </c>
      <c r="C1802" t="str">
        <f>INDEX('GCAM Crosswalk'!M$5:M$36,MATCH(B1802,'GCAM Crosswalk'!L$5:L$36,0))</f>
        <v>European Free Trade Association</v>
      </c>
      <c r="D1802" t="s">
        <v>326</v>
      </c>
      <c r="E1802" t="str">
        <f>INDEX('GCAM Crosswalk'!J$5:J$111,MATCH(D1802,'GCAM Crosswalk'!I$5:I$111,0))</f>
        <v>Residential</v>
      </c>
      <c r="F1802" t="s">
        <v>411</v>
      </c>
      <c r="G1802">
        <v>1.5699000000000001E-2</v>
      </c>
      <c r="H1802">
        <v>1.34021E-2</v>
      </c>
      <c r="I1802">
        <v>1.2056900000000001E-2</v>
      </c>
      <c r="J1802">
        <v>8.3003E-3</v>
      </c>
      <c r="K1802">
        <v>8.3702680000000002E-3</v>
      </c>
      <c r="L1802">
        <v>7.9017059999999997E-3</v>
      </c>
      <c r="M1802">
        <v>6.5738530000000002E-3</v>
      </c>
      <c r="N1802">
        <v>4.7785529999999996E-3</v>
      </c>
      <c r="O1802">
        <v>3.44817E-3</v>
      </c>
      <c r="P1802">
        <v>2.4759209999999999E-3</v>
      </c>
      <c r="Q1802">
        <v>2.3555023999999999E-3</v>
      </c>
      <c r="R1802">
        <v>0</v>
      </c>
      <c r="S1802">
        <v>0</v>
      </c>
      <c r="T1802">
        <v>0</v>
      </c>
      <c r="U1802" t="s">
        <v>409</v>
      </c>
    </row>
    <row r="1803" spans="1:21" x14ac:dyDescent="0.35">
      <c r="A1803" t="s">
        <v>407</v>
      </c>
      <c r="B1803" t="s">
        <v>33</v>
      </c>
      <c r="C1803" t="str">
        <f>INDEX('GCAM Crosswalk'!M$5:M$36,MATCH(B1803,'GCAM Crosswalk'!L$5:L$36,0))</f>
        <v>European Free Trade Association</v>
      </c>
      <c r="D1803" t="s">
        <v>251</v>
      </c>
      <c r="E1803" t="str">
        <f>INDEX('GCAM Crosswalk'!J$5:J$111,MATCH(D1803,'GCAM Crosswalk'!I$5:I$111,0))</f>
        <v>International Aviation</v>
      </c>
      <c r="F1803" t="s">
        <v>225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3">
        <v>1.6009999999999999E-8</v>
      </c>
      <c r="O1803" s="3">
        <v>1.2884699999999999E-7</v>
      </c>
      <c r="P1803" s="3">
        <v>9.8584699999999997E-7</v>
      </c>
      <c r="Q1803" s="3">
        <v>7.10125E-6</v>
      </c>
      <c r="R1803">
        <v>0</v>
      </c>
      <c r="S1803">
        <v>0</v>
      </c>
      <c r="T1803">
        <v>0</v>
      </c>
      <c r="U1803" t="s">
        <v>409</v>
      </c>
    </row>
    <row r="1804" spans="1:21" x14ac:dyDescent="0.35">
      <c r="A1804" t="s">
        <v>407</v>
      </c>
      <c r="B1804" t="s">
        <v>33</v>
      </c>
      <c r="C1804" t="str">
        <f>INDEX('GCAM Crosswalk'!M$5:M$36,MATCH(B1804,'GCAM Crosswalk'!L$5:L$36,0))</f>
        <v>European Free Trade Association</v>
      </c>
      <c r="D1804" t="s">
        <v>251</v>
      </c>
      <c r="E1804" t="str">
        <f>INDEX('GCAM Crosswalk'!J$5:J$111,MATCH(D1804,'GCAM Crosswalk'!I$5:I$111,0))</f>
        <v>International Aviation</v>
      </c>
      <c r="F1804" t="s">
        <v>410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3">
        <v>1.7293499999999999E-8</v>
      </c>
      <c r="O1804" s="3">
        <v>3.3268300000000002E-7</v>
      </c>
      <c r="P1804" s="3">
        <v>4.8736899999999997E-6</v>
      </c>
      <c r="Q1804" s="3">
        <v>5.3023899999999999E-5</v>
      </c>
      <c r="R1804">
        <v>0</v>
      </c>
      <c r="S1804">
        <v>0</v>
      </c>
      <c r="T1804">
        <v>0</v>
      </c>
      <c r="U1804" t="s">
        <v>409</v>
      </c>
    </row>
    <row r="1805" spans="1:21" x14ac:dyDescent="0.35">
      <c r="A1805" t="s">
        <v>407</v>
      </c>
      <c r="B1805" t="s">
        <v>33</v>
      </c>
      <c r="C1805" t="str">
        <f>INDEX('GCAM Crosswalk'!M$5:M$36,MATCH(B1805,'GCAM Crosswalk'!L$5:L$36,0))</f>
        <v>European Free Trade Association</v>
      </c>
      <c r="D1805" t="s">
        <v>251</v>
      </c>
      <c r="E1805" t="str">
        <f>INDEX('GCAM Crosswalk'!J$5:J$111,MATCH(D1805,'GCAM Crosswalk'!I$5:I$111,0))</f>
        <v>International Aviation</v>
      </c>
      <c r="F1805" t="s">
        <v>411</v>
      </c>
      <c r="G1805">
        <v>3.3922500000000001E-2</v>
      </c>
      <c r="H1805">
        <v>3.84286E-2</v>
      </c>
      <c r="I1805">
        <v>4.7187100000000003E-2</v>
      </c>
      <c r="J1805">
        <v>5.7233199999999998E-2</v>
      </c>
      <c r="K1805">
        <v>5.9979400000000002E-2</v>
      </c>
      <c r="L1805">
        <v>5.6354099999999997E-2</v>
      </c>
      <c r="M1805">
        <v>5.3691099999999999E-2</v>
      </c>
      <c r="N1805">
        <v>5.2273800000000002E-2</v>
      </c>
      <c r="O1805">
        <v>5.4138400000000003E-2</v>
      </c>
      <c r="P1805">
        <v>5.6033600000000003E-2</v>
      </c>
      <c r="Q1805">
        <v>5.7885399999999997E-2</v>
      </c>
      <c r="R1805">
        <v>0</v>
      </c>
      <c r="S1805">
        <v>0</v>
      </c>
      <c r="T1805">
        <v>0</v>
      </c>
      <c r="U1805" t="s">
        <v>409</v>
      </c>
    </row>
    <row r="1806" spans="1:21" x14ac:dyDescent="0.35">
      <c r="A1806" t="s">
        <v>407</v>
      </c>
      <c r="B1806" t="s">
        <v>33</v>
      </c>
      <c r="C1806" t="str">
        <f>INDEX('GCAM Crosswalk'!M$5:M$36,MATCH(B1806,'GCAM Crosswalk'!L$5:L$36,0))</f>
        <v>European Free Trade Association</v>
      </c>
      <c r="D1806" t="s">
        <v>254</v>
      </c>
      <c r="E1806" t="str">
        <f>INDEX('GCAM Crosswalk'!J$5:J$111,MATCH(D1806,'GCAM Crosswalk'!I$5:I$111,0))</f>
        <v>Transportation</v>
      </c>
      <c r="F1806" t="s">
        <v>225</v>
      </c>
      <c r="G1806">
        <v>3.4120800000000001E-3</v>
      </c>
      <c r="H1806">
        <v>3.4837700000000002E-3</v>
      </c>
      <c r="I1806">
        <v>3.37646E-3</v>
      </c>
      <c r="J1806">
        <v>4.0410200000000002E-3</v>
      </c>
      <c r="K1806">
        <v>4.52419E-3</v>
      </c>
      <c r="L1806">
        <v>4.6426011000000001E-3</v>
      </c>
      <c r="M1806">
        <v>3.9408749999999999E-3</v>
      </c>
      <c r="N1806">
        <v>2.8274651E-3</v>
      </c>
      <c r="O1806">
        <v>2.5121689999999999E-3</v>
      </c>
      <c r="P1806">
        <v>2.7950249999999901E-3</v>
      </c>
      <c r="Q1806">
        <v>3.506861E-3</v>
      </c>
      <c r="R1806">
        <v>0</v>
      </c>
      <c r="S1806">
        <v>0</v>
      </c>
      <c r="T1806">
        <v>0</v>
      </c>
      <c r="U1806" t="s">
        <v>409</v>
      </c>
    </row>
    <row r="1807" spans="1:21" x14ac:dyDescent="0.35">
      <c r="A1807" t="s">
        <v>407</v>
      </c>
      <c r="B1807" t="s">
        <v>33</v>
      </c>
      <c r="C1807" t="str">
        <f>INDEX('GCAM Crosswalk'!M$5:M$36,MATCH(B1807,'GCAM Crosswalk'!L$5:L$36,0))</f>
        <v>European Free Trade Association</v>
      </c>
      <c r="D1807" t="s">
        <v>254</v>
      </c>
      <c r="E1807" t="str">
        <f>INDEX('GCAM Crosswalk'!J$5:J$111,MATCH(D1807,'GCAM Crosswalk'!I$5:I$111,0))</f>
        <v>Transportation</v>
      </c>
      <c r="F1807" t="s">
        <v>410</v>
      </c>
      <c r="G1807">
        <v>0</v>
      </c>
      <c r="H1807">
        <v>0</v>
      </c>
      <c r="I1807">
        <v>0</v>
      </c>
      <c r="J1807">
        <v>0</v>
      </c>
      <c r="K1807">
        <v>0</v>
      </c>
      <c r="L1807" s="3">
        <v>1.36623E-4</v>
      </c>
      <c r="M1807" s="3">
        <v>5.1122600000000004E-4</v>
      </c>
      <c r="N1807" s="3">
        <v>9.98571999999999E-4</v>
      </c>
      <c r="O1807">
        <v>1.3000837999999999E-3</v>
      </c>
      <c r="P1807">
        <v>1.598782E-3</v>
      </c>
      <c r="Q1807">
        <v>2.0859559999999999E-3</v>
      </c>
      <c r="R1807">
        <v>0</v>
      </c>
      <c r="S1807">
        <v>0</v>
      </c>
      <c r="T1807">
        <v>0</v>
      </c>
      <c r="U1807" t="s">
        <v>409</v>
      </c>
    </row>
    <row r="1808" spans="1:21" x14ac:dyDescent="0.35">
      <c r="A1808" t="s">
        <v>407</v>
      </c>
      <c r="B1808" t="s">
        <v>33</v>
      </c>
      <c r="C1808" t="str">
        <f>INDEX('GCAM Crosswalk'!M$5:M$36,MATCH(B1808,'GCAM Crosswalk'!L$5:L$36,0))</f>
        <v>European Free Trade Association</v>
      </c>
      <c r="D1808" t="s">
        <v>254</v>
      </c>
      <c r="E1808" t="str">
        <f>INDEX('GCAM Crosswalk'!J$5:J$111,MATCH(D1808,'GCAM Crosswalk'!I$5:I$111,0))</f>
        <v>Transportation</v>
      </c>
      <c r="F1808" t="s">
        <v>411</v>
      </c>
      <c r="G1808">
        <v>2.9756319999999999E-2</v>
      </c>
      <c r="H1808">
        <v>3.6752109999999998E-2</v>
      </c>
      <c r="I1808">
        <v>5.6335900000000001E-2</v>
      </c>
      <c r="J1808">
        <v>4.4110910000000003E-2</v>
      </c>
      <c r="K1808">
        <v>4.5399959999999899E-2</v>
      </c>
      <c r="L1808">
        <v>4.7023348999999999E-2</v>
      </c>
      <c r="M1808">
        <v>4.826486E-2</v>
      </c>
      <c r="N1808">
        <v>5.2082903999999999E-2</v>
      </c>
      <c r="O1808">
        <v>5.4529609E-2</v>
      </c>
      <c r="P1808">
        <v>5.6950092000000001E-2</v>
      </c>
      <c r="Q1808">
        <v>5.9365983999999997E-2</v>
      </c>
      <c r="R1808">
        <v>0</v>
      </c>
      <c r="S1808">
        <v>0</v>
      </c>
      <c r="T1808">
        <v>0</v>
      </c>
      <c r="U1808" t="s">
        <v>409</v>
      </c>
    </row>
    <row r="1809" spans="1:21" x14ac:dyDescent="0.35">
      <c r="A1809" t="s">
        <v>407</v>
      </c>
      <c r="B1809" t="s">
        <v>33</v>
      </c>
      <c r="C1809" t="str">
        <f>INDEX('GCAM Crosswalk'!M$5:M$36,MATCH(B1809,'GCAM Crosswalk'!L$5:L$36,0))</f>
        <v>European Free Trade Association</v>
      </c>
      <c r="D1809" t="s">
        <v>257</v>
      </c>
      <c r="E1809" t="str">
        <f>INDEX('GCAM Crosswalk'!J$5:J$111,MATCH(D1809,'GCAM Crosswalk'!I$5:I$111,0))</f>
        <v>Transportation</v>
      </c>
      <c r="F1809" t="s">
        <v>225</v>
      </c>
      <c r="G1809">
        <v>0</v>
      </c>
      <c r="H1809">
        <v>0</v>
      </c>
      <c r="I1809">
        <v>0</v>
      </c>
      <c r="J1809">
        <v>0</v>
      </c>
      <c r="K1809" s="3">
        <v>3.988381E-5</v>
      </c>
      <c r="L1809" s="3">
        <v>1.61040593253999E-4</v>
      </c>
      <c r="M1809" s="3">
        <v>5.9437407273999995E-4</v>
      </c>
      <c r="N1809">
        <v>1.4779660738999899E-3</v>
      </c>
      <c r="O1809">
        <v>2.5631398800899999E-3</v>
      </c>
      <c r="P1809">
        <v>3.5509121633019898E-3</v>
      </c>
      <c r="Q1809">
        <v>4.4833343675000003E-3</v>
      </c>
      <c r="R1809">
        <v>0</v>
      </c>
      <c r="S1809">
        <v>0</v>
      </c>
      <c r="T1809">
        <v>0</v>
      </c>
      <c r="U1809" t="s">
        <v>409</v>
      </c>
    </row>
    <row r="1810" spans="1:21" x14ac:dyDescent="0.35">
      <c r="A1810" t="s">
        <v>407</v>
      </c>
      <c r="B1810" t="s">
        <v>33</v>
      </c>
      <c r="C1810" t="str">
        <f>INDEX('GCAM Crosswalk'!M$5:M$36,MATCH(B1810,'GCAM Crosswalk'!L$5:L$36,0))</f>
        <v>European Free Trade Association</v>
      </c>
      <c r="D1810" t="s">
        <v>257</v>
      </c>
      <c r="E1810" t="str">
        <f>INDEX('GCAM Crosswalk'!J$5:J$111,MATCH(D1810,'GCAM Crosswalk'!I$5:I$111,0))</f>
        <v>Transportation</v>
      </c>
      <c r="F1810" t="s">
        <v>410</v>
      </c>
      <c r="G1810">
        <v>0</v>
      </c>
      <c r="H1810">
        <v>0</v>
      </c>
      <c r="I1810">
        <v>0</v>
      </c>
      <c r="J1810">
        <v>0</v>
      </c>
      <c r="K1810">
        <v>0</v>
      </c>
      <c r="L1810" s="3">
        <v>3.1773966999999899E-5</v>
      </c>
      <c r="M1810" s="3">
        <v>2.8818895042999999E-4</v>
      </c>
      <c r="N1810" s="3">
        <v>9.4709721528999995E-4</v>
      </c>
      <c r="O1810">
        <v>1.8739057852499999E-3</v>
      </c>
      <c r="P1810">
        <v>2.7895487961999998E-3</v>
      </c>
      <c r="Q1810">
        <v>3.5686289043999901E-3</v>
      </c>
      <c r="R1810">
        <v>0</v>
      </c>
      <c r="S1810">
        <v>0</v>
      </c>
      <c r="T1810">
        <v>0</v>
      </c>
      <c r="U1810" t="s">
        <v>409</v>
      </c>
    </row>
    <row r="1811" spans="1:21" x14ac:dyDescent="0.35">
      <c r="A1811" t="s">
        <v>407</v>
      </c>
      <c r="B1811" t="s">
        <v>33</v>
      </c>
      <c r="C1811" t="str">
        <f>INDEX('GCAM Crosswalk'!M$5:M$36,MATCH(B1811,'GCAM Crosswalk'!L$5:L$36,0))</f>
        <v>European Free Trade Association</v>
      </c>
      <c r="D1811" t="s">
        <v>257</v>
      </c>
      <c r="E1811" t="str">
        <f>INDEX('GCAM Crosswalk'!J$5:J$111,MATCH(D1811,'GCAM Crosswalk'!I$5:I$111,0))</f>
        <v>Transportation</v>
      </c>
      <c r="F1811" t="s">
        <v>411</v>
      </c>
      <c r="G1811">
        <v>4.9933669999999999E-2</v>
      </c>
      <c r="H1811">
        <v>5.9119850000000002E-2</v>
      </c>
      <c r="I1811">
        <v>6.0695609999999997E-2</v>
      </c>
      <c r="J1811">
        <v>5.8776719999999998E-2</v>
      </c>
      <c r="K1811">
        <v>6.7122441140000003E-2</v>
      </c>
      <c r="L1811">
        <v>7.3471472403000004E-2</v>
      </c>
      <c r="M1811">
        <v>7.6668863481999999E-2</v>
      </c>
      <c r="N1811">
        <v>7.5515960964799997E-2</v>
      </c>
      <c r="O1811">
        <v>7.4634009092999998E-2</v>
      </c>
      <c r="P1811">
        <v>7.4349990919999998E-2</v>
      </c>
      <c r="Q1811">
        <v>7.4467237259999999E-2</v>
      </c>
      <c r="R1811">
        <v>0</v>
      </c>
      <c r="S1811">
        <v>0</v>
      </c>
      <c r="T1811">
        <v>0</v>
      </c>
      <c r="U1811" t="s">
        <v>409</v>
      </c>
    </row>
    <row r="1812" spans="1:21" x14ac:dyDescent="0.35">
      <c r="A1812" t="s">
        <v>407</v>
      </c>
      <c r="B1812" t="s">
        <v>33</v>
      </c>
      <c r="C1812" t="str">
        <f>INDEX('GCAM Crosswalk'!M$5:M$36,MATCH(B1812,'GCAM Crosswalk'!L$5:L$36,0))</f>
        <v>European Free Trade Association</v>
      </c>
      <c r="D1812" t="s">
        <v>259</v>
      </c>
      <c r="E1812" t="str">
        <f>INDEX('GCAM Crosswalk'!J$5:J$111,MATCH(D1812,'GCAM Crosswalk'!I$5:I$111,0))</f>
        <v>Transportation</v>
      </c>
      <c r="F1812" t="s">
        <v>225</v>
      </c>
      <c r="G1812">
        <v>9.6155400000000005E-3</v>
      </c>
      <c r="H1812">
        <v>9.8175499999999995E-3</v>
      </c>
      <c r="I1812">
        <v>9.515061E-3</v>
      </c>
      <c r="J1812">
        <v>1.1387787999999999E-2</v>
      </c>
      <c r="K1812">
        <v>1.2029218E-2</v>
      </c>
      <c r="L1812">
        <v>1.2664017E-2</v>
      </c>
      <c r="M1812">
        <v>1.3222226E-2</v>
      </c>
      <c r="N1812">
        <v>1.3963684000000001E-2</v>
      </c>
      <c r="O1812">
        <v>1.4702254E-2</v>
      </c>
      <c r="P1812">
        <v>1.588527E-2</v>
      </c>
      <c r="Q1812">
        <v>1.79394199999999E-2</v>
      </c>
      <c r="R1812">
        <v>0</v>
      </c>
      <c r="S1812">
        <v>0</v>
      </c>
      <c r="T1812">
        <v>0</v>
      </c>
      <c r="U1812" t="s">
        <v>409</v>
      </c>
    </row>
    <row r="1813" spans="1:21" x14ac:dyDescent="0.35">
      <c r="A1813" t="s">
        <v>407</v>
      </c>
      <c r="B1813" t="s">
        <v>33</v>
      </c>
      <c r="C1813" t="str">
        <f>INDEX('GCAM Crosswalk'!M$5:M$36,MATCH(B1813,'GCAM Crosswalk'!L$5:L$36,0))</f>
        <v>European Free Trade Association</v>
      </c>
      <c r="D1813" t="s">
        <v>259</v>
      </c>
      <c r="E1813" t="str">
        <f>INDEX('GCAM Crosswalk'!J$5:J$111,MATCH(D1813,'GCAM Crosswalk'!I$5:I$111,0))</f>
        <v>Transportation</v>
      </c>
      <c r="F1813" t="s">
        <v>410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3">
        <v>7.4529499999999999E-5</v>
      </c>
      <c r="O1813" s="3">
        <v>2.28614E-4</v>
      </c>
      <c r="P1813" s="3">
        <v>6.7336499999999999E-4</v>
      </c>
      <c r="Q1813">
        <v>1.7506500000000001E-3</v>
      </c>
      <c r="R1813">
        <v>0</v>
      </c>
      <c r="S1813">
        <v>0</v>
      </c>
      <c r="T1813">
        <v>0</v>
      </c>
      <c r="U1813" t="s">
        <v>409</v>
      </c>
    </row>
    <row r="1814" spans="1:21" x14ac:dyDescent="0.35">
      <c r="A1814" t="s">
        <v>407</v>
      </c>
      <c r="B1814" t="s">
        <v>33</v>
      </c>
      <c r="C1814" t="str">
        <f>INDEX('GCAM Crosswalk'!M$5:M$36,MATCH(B1814,'GCAM Crosswalk'!L$5:L$36,0))</f>
        <v>European Free Trade Association</v>
      </c>
      <c r="D1814" t="s">
        <v>259</v>
      </c>
      <c r="E1814" t="str">
        <f>INDEX('GCAM Crosswalk'!J$5:J$111,MATCH(D1814,'GCAM Crosswalk'!I$5:I$111,0))</f>
        <v>Transportation</v>
      </c>
      <c r="F1814" t="s">
        <v>411</v>
      </c>
      <c r="G1814">
        <v>4.0890870000000003E-2</v>
      </c>
      <c r="H1814">
        <v>4.6425960000000002E-2</v>
      </c>
      <c r="I1814">
        <v>5.652546E-2</v>
      </c>
      <c r="J1814">
        <v>6.7958359999999995E-2</v>
      </c>
      <c r="K1814">
        <v>7.2051080000000003E-2</v>
      </c>
      <c r="L1814">
        <v>7.1797970000000003E-2</v>
      </c>
      <c r="M1814">
        <v>7.0573169999999893E-2</v>
      </c>
      <c r="N1814">
        <v>6.872557E-2</v>
      </c>
      <c r="O1814">
        <v>7.0438879999999995E-2</v>
      </c>
      <c r="P1814">
        <v>7.099635E-2</v>
      </c>
      <c r="Q1814">
        <v>6.9229499999999999E-2</v>
      </c>
      <c r="R1814">
        <v>0</v>
      </c>
      <c r="S1814">
        <v>0</v>
      </c>
      <c r="T1814">
        <v>0</v>
      </c>
      <c r="U1814" t="s">
        <v>409</v>
      </c>
    </row>
    <row r="1815" spans="1:21" x14ac:dyDescent="0.35">
      <c r="A1815" t="s">
        <v>407</v>
      </c>
      <c r="B1815" t="s">
        <v>33</v>
      </c>
      <c r="C1815" t="str">
        <f>INDEX('GCAM Crosswalk'!M$5:M$36,MATCH(B1815,'GCAM Crosswalk'!L$5:L$36,0))</f>
        <v>European Free Trade Association</v>
      </c>
      <c r="D1815" t="s">
        <v>261</v>
      </c>
      <c r="E1815" t="str">
        <f>INDEX('GCAM Crosswalk'!J$5:J$111,MATCH(D1815,'GCAM Crosswalk'!I$5:I$111,0))</f>
        <v>Transportation</v>
      </c>
      <c r="F1815" t="s">
        <v>225</v>
      </c>
      <c r="G1815">
        <v>0</v>
      </c>
      <c r="H1815">
        <v>0</v>
      </c>
      <c r="I1815">
        <v>0</v>
      </c>
      <c r="J1815">
        <v>0</v>
      </c>
      <c r="K1815" s="3">
        <v>8.9520599999999995E-4</v>
      </c>
      <c r="L1815">
        <v>2.1242119999999999E-3</v>
      </c>
      <c r="M1815">
        <v>2.9909059999999898E-3</v>
      </c>
      <c r="N1815">
        <v>3.3342519999999998E-3</v>
      </c>
      <c r="O1815">
        <v>3.3723199999999998E-3</v>
      </c>
      <c r="P1815">
        <v>3.3680939999999999E-3</v>
      </c>
      <c r="Q1815">
        <v>3.3334979999999998E-3</v>
      </c>
      <c r="R1815">
        <v>0</v>
      </c>
      <c r="S1815">
        <v>0</v>
      </c>
      <c r="T1815">
        <v>0</v>
      </c>
      <c r="U1815" t="s">
        <v>409</v>
      </c>
    </row>
    <row r="1816" spans="1:21" x14ac:dyDescent="0.35">
      <c r="A1816" t="s">
        <v>407</v>
      </c>
      <c r="B1816" t="s">
        <v>33</v>
      </c>
      <c r="C1816" t="str">
        <f>INDEX('GCAM Crosswalk'!M$5:M$36,MATCH(B1816,'GCAM Crosswalk'!L$5:L$36,0))</f>
        <v>European Free Trade Association</v>
      </c>
      <c r="D1816" t="s">
        <v>261</v>
      </c>
      <c r="E1816" t="str">
        <f>INDEX('GCAM Crosswalk'!J$5:J$111,MATCH(D1816,'GCAM Crosswalk'!I$5:I$111,0))</f>
        <v>Transportation</v>
      </c>
      <c r="F1816" t="s">
        <v>408</v>
      </c>
      <c r="G1816">
        <v>0</v>
      </c>
      <c r="H1816" s="3">
        <v>4.9178600000000002E-4</v>
      </c>
      <c r="I1816">
        <v>2.9508099999999999E-3</v>
      </c>
      <c r="J1816">
        <v>7.78694E-3</v>
      </c>
      <c r="K1816">
        <v>9.8522100000000001E-3</v>
      </c>
      <c r="L1816">
        <v>1.05198399999999E-2</v>
      </c>
      <c r="M1816">
        <v>8.6368299999999999E-3</v>
      </c>
      <c r="N1816">
        <v>7.8671799999999997E-3</v>
      </c>
      <c r="O1816">
        <v>7.50843E-3</v>
      </c>
      <c r="P1816">
        <v>7.0771699999999998E-3</v>
      </c>
      <c r="Q1816">
        <v>6.6112300000000001E-3</v>
      </c>
      <c r="R1816">
        <v>0</v>
      </c>
      <c r="S1816">
        <v>0</v>
      </c>
      <c r="T1816">
        <v>0</v>
      </c>
      <c r="U1816" t="s">
        <v>409</v>
      </c>
    </row>
    <row r="1817" spans="1:21" x14ac:dyDescent="0.35">
      <c r="A1817" t="s">
        <v>407</v>
      </c>
      <c r="B1817" t="s">
        <v>33</v>
      </c>
      <c r="C1817" t="str">
        <f>INDEX('GCAM Crosswalk'!M$5:M$36,MATCH(B1817,'GCAM Crosswalk'!L$5:L$36,0))</f>
        <v>European Free Trade Association</v>
      </c>
      <c r="D1817" t="s">
        <v>261</v>
      </c>
      <c r="E1817" t="str">
        <f>INDEX('GCAM Crosswalk'!J$5:J$111,MATCH(D1817,'GCAM Crosswalk'!I$5:I$111,0))</f>
        <v>Transportation</v>
      </c>
      <c r="F1817" t="s">
        <v>410</v>
      </c>
      <c r="G1817">
        <v>0</v>
      </c>
      <c r="H1817">
        <v>0</v>
      </c>
      <c r="I1817">
        <v>0</v>
      </c>
      <c r="J1817">
        <v>0</v>
      </c>
      <c r="K1817">
        <v>0</v>
      </c>
      <c r="L1817" s="3">
        <v>5.4754200000000005E-7</v>
      </c>
      <c r="M1817" s="3">
        <v>2.7742329999999999E-6</v>
      </c>
      <c r="N1817" s="3">
        <v>8.8557659999999995E-6</v>
      </c>
      <c r="O1817" s="3">
        <v>1.653635E-5</v>
      </c>
      <c r="P1817" s="3">
        <v>2.164436E-5</v>
      </c>
      <c r="Q1817" s="3">
        <v>2.3100939999999899E-5</v>
      </c>
      <c r="R1817">
        <v>0</v>
      </c>
      <c r="S1817">
        <v>0</v>
      </c>
      <c r="T1817">
        <v>0</v>
      </c>
      <c r="U1817" t="s">
        <v>409</v>
      </c>
    </row>
    <row r="1818" spans="1:21" x14ac:dyDescent="0.35">
      <c r="A1818" t="s">
        <v>407</v>
      </c>
      <c r="B1818" t="s">
        <v>33</v>
      </c>
      <c r="C1818" t="str">
        <f>INDEX('GCAM Crosswalk'!M$5:M$36,MATCH(B1818,'GCAM Crosswalk'!L$5:L$36,0))</f>
        <v>European Free Trade Association</v>
      </c>
      <c r="D1818" t="s">
        <v>261</v>
      </c>
      <c r="E1818" t="str">
        <f>INDEX('GCAM Crosswalk'!J$5:J$111,MATCH(D1818,'GCAM Crosswalk'!I$5:I$111,0))</f>
        <v>Transportation</v>
      </c>
      <c r="F1818" t="s">
        <v>411</v>
      </c>
      <c r="G1818">
        <v>1.35713E-2</v>
      </c>
      <c r="H1818">
        <v>1.60679E-2</v>
      </c>
      <c r="I1818">
        <v>1.6496299999999998E-2</v>
      </c>
      <c r="J1818">
        <v>1.5974700000000001E-2</v>
      </c>
      <c r="K1818">
        <v>2.28347024E-2</v>
      </c>
      <c r="L1818">
        <v>2.43364436E-2</v>
      </c>
      <c r="M1818">
        <v>2.0611128199999999E-2</v>
      </c>
      <c r="N1818">
        <v>1.8341759499999999E-2</v>
      </c>
      <c r="O1818">
        <v>1.7597314499999999E-2</v>
      </c>
      <c r="P1818">
        <v>1.67643832E-2</v>
      </c>
      <c r="Q1818">
        <v>1.5892124000000001E-2</v>
      </c>
      <c r="R1818">
        <v>0</v>
      </c>
      <c r="S1818">
        <v>0</v>
      </c>
      <c r="T1818">
        <v>0</v>
      </c>
      <c r="U1818" t="s">
        <v>409</v>
      </c>
    </row>
    <row r="1819" spans="1:21" x14ac:dyDescent="0.35">
      <c r="A1819" t="s">
        <v>407</v>
      </c>
      <c r="B1819" t="s">
        <v>33</v>
      </c>
      <c r="C1819" t="str">
        <f>INDEX('GCAM Crosswalk'!M$5:M$36,MATCH(B1819,'GCAM Crosswalk'!L$5:L$36,0))</f>
        <v>European Free Trade Association</v>
      </c>
      <c r="D1819" t="s">
        <v>327</v>
      </c>
      <c r="E1819" t="str">
        <f>INDEX('GCAM Crosswalk'!J$5:J$111,MATCH(D1819,'GCAM Crosswalk'!I$5:I$111,0))</f>
        <v>Transportation</v>
      </c>
      <c r="F1819" t="s">
        <v>225</v>
      </c>
      <c r="G1819">
        <v>0</v>
      </c>
      <c r="H1819">
        <v>0</v>
      </c>
      <c r="I1819">
        <v>0</v>
      </c>
      <c r="J1819">
        <v>0</v>
      </c>
      <c r="K1819">
        <v>0</v>
      </c>
      <c r="L1819" s="3">
        <v>7.6820800000000004E-4</v>
      </c>
      <c r="M1819">
        <v>1.20397E-3</v>
      </c>
      <c r="N1819">
        <v>1.3647900000000001E-3</v>
      </c>
      <c r="O1819">
        <v>1.45071E-3</v>
      </c>
      <c r="P1819">
        <v>1.51041E-3</v>
      </c>
      <c r="Q1819">
        <v>1.5540700000000001E-3</v>
      </c>
      <c r="R1819">
        <v>0</v>
      </c>
      <c r="S1819">
        <v>0</v>
      </c>
      <c r="T1819">
        <v>0</v>
      </c>
      <c r="U1819" t="s">
        <v>409</v>
      </c>
    </row>
    <row r="1820" spans="1:21" x14ac:dyDescent="0.35">
      <c r="A1820" t="s">
        <v>407</v>
      </c>
      <c r="B1820" t="s">
        <v>33</v>
      </c>
      <c r="C1820" t="str">
        <f>INDEX('GCAM Crosswalk'!M$5:M$36,MATCH(B1820,'GCAM Crosswalk'!L$5:L$36,0))</f>
        <v>European Free Trade Association</v>
      </c>
      <c r="D1820" t="s">
        <v>327</v>
      </c>
      <c r="E1820" t="str">
        <f>INDEX('GCAM Crosswalk'!J$5:J$111,MATCH(D1820,'GCAM Crosswalk'!I$5:I$111,0))</f>
        <v>Transportation</v>
      </c>
      <c r="F1820" t="s">
        <v>411</v>
      </c>
      <c r="G1820">
        <v>3.2950000000000002E-3</v>
      </c>
      <c r="H1820">
        <v>3.9011800000000002E-3</v>
      </c>
      <c r="I1820">
        <v>4.0051799999999997E-3</v>
      </c>
      <c r="J1820">
        <v>3.8785600000000001E-3</v>
      </c>
      <c r="K1820">
        <v>3.5456300000000001E-3</v>
      </c>
      <c r="L1820">
        <v>1.7237999999999999E-3</v>
      </c>
      <c r="M1820" s="3">
        <v>9.99792E-4</v>
      </c>
      <c r="N1820" s="3">
        <v>7.4308900000000005E-4</v>
      </c>
      <c r="O1820" s="3">
        <v>6.0650000000000005E-4</v>
      </c>
      <c r="P1820" s="3">
        <v>5.1149300000000002E-4</v>
      </c>
      <c r="Q1820" s="3">
        <v>4.37847E-4</v>
      </c>
      <c r="R1820">
        <v>0</v>
      </c>
      <c r="S1820">
        <v>0</v>
      </c>
      <c r="T1820">
        <v>0</v>
      </c>
      <c r="U1820" t="s">
        <v>409</v>
      </c>
    </row>
    <row r="1821" spans="1:21" x14ac:dyDescent="0.35">
      <c r="A1821" t="s">
        <v>407</v>
      </c>
      <c r="B1821" t="s">
        <v>33</v>
      </c>
      <c r="C1821" t="str">
        <f>INDEX('GCAM Crosswalk'!M$5:M$36,MATCH(B1821,'GCAM Crosswalk'!L$5:L$36,0))</f>
        <v>European Free Trade Association</v>
      </c>
      <c r="D1821" t="s">
        <v>265</v>
      </c>
      <c r="E1821" t="str">
        <f>INDEX('GCAM Crosswalk'!J$5:J$111,MATCH(D1821,'GCAM Crosswalk'!I$5:I$111,0))</f>
        <v>Transportation</v>
      </c>
      <c r="F1821" t="s">
        <v>225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2.8131219999999999E-3</v>
      </c>
      <c r="M1821">
        <v>1.52612369999999E-2</v>
      </c>
      <c r="N1821">
        <v>2.8498250999999999E-2</v>
      </c>
      <c r="O1821">
        <v>4.1133257999999902E-2</v>
      </c>
      <c r="P1821">
        <v>4.9035452E-2</v>
      </c>
      <c r="Q1821">
        <v>5.6000930999999997E-2</v>
      </c>
      <c r="R1821">
        <v>0</v>
      </c>
      <c r="S1821">
        <v>0</v>
      </c>
      <c r="T1821">
        <v>0</v>
      </c>
      <c r="U1821" t="s">
        <v>409</v>
      </c>
    </row>
    <row r="1822" spans="1:21" x14ac:dyDescent="0.35">
      <c r="A1822" t="s">
        <v>407</v>
      </c>
      <c r="B1822" t="s">
        <v>33</v>
      </c>
      <c r="C1822" t="str">
        <f>INDEX('GCAM Crosswalk'!M$5:M$36,MATCH(B1822,'GCAM Crosswalk'!L$5:L$36,0))</f>
        <v>European Free Trade Association</v>
      </c>
      <c r="D1822" t="s">
        <v>265</v>
      </c>
      <c r="E1822" t="str">
        <f>INDEX('GCAM Crosswalk'!J$5:J$111,MATCH(D1822,'GCAM Crosswalk'!I$5:I$111,0))</f>
        <v>Transportation</v>
      </c>
      <c r="F1822" t="s">
        <v>408</v>
      </c>
      <c r="G1822">
        <v>0</v>
      </c>
      <c r="H1822" s="3">
        <v>1.0498689999999999E-5</v>
      </c>
      <c r="I1822" s="3">
        <v>6.2992100000000003E-5</v>
      </c>
      <c r="J1822" s="3">
        <v>1.661787E-4</v>
      </c>
      <c r="K1822" s="3">
        <v>1.5833256999999999E-4</v>
      </c>
      <c r="L1822" s="3">
        <v>1.4572842E-4</v>
      </c>
      <c r="M1822" s="3">
        <v>1.2680132999999999E-4</v>
      </c>
      <c r="N1822" s="3">
        <v>1.0550083999999999E-4</v>
      </c>
      <c r="O1822" s="3">
        <v>8.4129369999999898E-5</v>
      </c>
      <c r="P1822" s="3">
        <v>7.3374170000000004E-5</v>
      </c>
      <c r="Q1822" s="3">
        <v>6.3684159999999898E-5</v>
      </c>
      <c r="R1822">
        <v>0</v>
      </c>
      <c r="S1822">
        <v>0</v>
      </c>
      <c r="T1822">
        <v>0</v>
      </c>
      <c r="U1822" t="s">
        <v>409</v>
      </c>
    </row>
    <row r="1823" spans="1:21" x14ac:dyDescent="0.35">
      <c r="A1823" t="s">
        <v>407</v>
      </c>
      <c r="B1823" t="s">
        <v>33</v>
      </c>
      <c r="C1823" t="str">
        <f>INDEX('GCAM Crosswalk'!M$5:M$36,MATCH(B1823,'GCAM Crosswalk'!L$5:L$36,0))</f>
        <v>European Free Trade Association</v>
      </c>
      <c r="D1823" t="s">
        <v>265</v>
      </c>
      <c r="E1823" t="str">
        <f>INDEX('GCAM Crosswalk'!J$5:J$111,MATCH(D1823,'GCAM Crosswalk'!I$5:I$111,0))</f>
        <v>Transportation</v>
      </c>
      <c r="F1823" t="s">
        <v>410</v>
      </c>
      <c r="G1823">
        <v>0</v>
      </c>
      <c r="H1823">
        <v>0</v>
      </c>
      <c r="I1823">
        <v>0</v>
      </c>
      <c r="J1823">
        <v>0</v>
      </c>
      <c r="K1823">
        <v>0</v>
      </c>
      <c r="L1823" s="3">
        <v>2.0125746399999998E-5</v>
      </c>
      <c r="M1823" s="3">
        <v>1.529917621E-4</v>
      </c>
      <c r="N1823" s="3">
        <v>2.3215591899999999E-4</v>
      </c>
      <c r="O1823" s="3">
        <v>2.9403426129999898E-4</v>
      </c>
      <c r="P1823" s="3">
        <v>3.2040286539999999E-4</v>
      </c>
      <c r="Q1823" s="3">
        <v>3.4174238159999999E-4</v>
      </c>
      <c r="R1823">
        <v>0</v>
      </c>
      <c r="S1823">
        <v>0</v>
      </c>
      <c r="T1823">
        <v>0</v>
      </c>
      <c r="U1823" t="s">
        <v>409</v>
      </c>
    </row>
    <row r="1824" spans="1:21" x14ac:dyDescent="0.35">
      <c r="A1824" t="s">
        <v>407</v>
      </c>
      <c r="B1824" t="s">
        <v>33</v>
      </c>
      <c r="C1824" t="str">
        <f>INDEX('GCAM Crosswalk'!M$5:M$36,MATCH(B1824,'GCAM Crosswalk'!L$5:L$36,0))</f>
        <v>European Free Trade Association</v>
      </c>
      <c r="D1824" t="s">
        <v>265</v>
      </c>
      <c r="E1824" t="str">
        <f>INDEX('GCAM Crosswalk'!J$5:J$111,MATCH(D1824,'GCAM Crosswalk'!I$5:I$111,0))</f>
        <v>Transportation</v>
      </c>
      <c r="F1824" t="s">
        <v>411</v>
      </c>
      <c r="G1824">
        <v>0.24693409999999999</v>
      </c>
      <c r="H1824">
        <v>0.2923615</v>
      </c>
      <c r="I1824">
        <v>0.30015599999999998</v>
      </c>
      <c r="J1824">
        <v>0.29066409999999998</v>
      </c>
      <c r="K1824">
        <v>0.27705441400000003</v>
      </c>
      <c r="L1824">
        <v>0.25753139899999999</v>
      </c>
      <c r="M1824">
        <v>0.225625043699999</v>
      </c>
      <c r="N1824">
        <v>0.1894837878</v>
      </c>
      <c r="O1824">
        <v>0.1533017086</v>
      </c>
      <c r="P1824">
        <v>0.13518530300000001</v>
      </c>
      <c r="Q1824">
        <v>0.11935994599999999</v>
      </c>
      <c r="R1824">
        <v>0</v>
      </c>
      <c r="S1824">
        <v>0</v>
      </c>
      <c r="T1824">
        <v>0</v>
      </c>
      <c r="U1824" t="s">
        <v>409</v>
      </c>
    </row>
    <row r="1825" spans="1:21" x14ac:dyDescent="0.35">
      <c r="A1825" t="s">
        <v>407</v>
      </c>
      <c r="B1825" t="s">
        <v>33</v>
      </c>
      <c r="C1825" t="str">
        <f>INDEX('GCAM Crosswalk'!M$5:M$36,MATCH(B1825,'GCAM Crosswalk'!L$5:L$36,0))</f>
        <v>European Free Trade Association</v>
      </c>
      <c r="D1825" t="s">
        <v>267</v>
      </c>
      <c r="E1825" t="str">
        <f>INDEX('GCAM Crosswalk'!J$5:J$111,MATCH(D1825,'GCAM Crosswalk'!I$5:I$111,0))</f>
        <v>International Shipping</v>
      </c>
      <c r="F1825" t="s">
        <v>225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3">
        <v>1.28742E-7</v>
      </c>
      <c r="O1825" s="3">
        <v>3.6292900000000001E-7</v>
      </c>
      <c r="P1825" s="3">
        <v>1.0507299999999999E-6</v>
      </c>
      <c r="Q1825" s="3">
        <v>2.64739E-6</v>
      </c>
      <c r="R1825">
        <v>0</v>
      </c>
      <c r="S1825">
        <v>0</v>
      </c>
      <c r="T1825">
        <v>0</v>
      </c>
      <c r="U1825" t="s">
        <v>409</v>
      </c>
    </row>
    <row r="1826" spans="1:21" x14ac:dyDescent="0.35">
      <c r="A1826" t="s">
        <v>407</v>
      </c>
      <c r="B1826" t="s">
        <v>33</v>
      </c>
      <c r="C1826" t="str">
        <f>INDEX('GCAM Crosswalk'!M$5:M$36,MATCH(B1826,'GCAM Crosswalk'!L$5:L$36,0))</f>
        <v>European Free Trade Association</v>
      </c>
      <c r="D1826" t="s">
        <v>267</v>
      </c>
      <c r="E1826" t="str">
        <f>INDEX('GCAM Crosswalk'!J$5:J$111,MATCH(D1826,'GCAM Crosswalk'!I$5:I$111,0))</f>
        <v>International Shipping</v>
      </c>
      <c r="F1826" t="s">
        <v>410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3">
        <v>9.38807E-7</v>
      </c>
      <c r="O1826" s="3">
        <v>3.4242499999999999E-6</v>
      </c>
      <c r="P1826" s="3">
        <v>1.35519E-5</v>
      </c>
      <c r="Q1826" s="3">
        <v>4.39354E-5</v>
      </c>
      <c r="R1826">
        <v>0</v>
      </c>
      <c r="S1826">
        <v>0</v>
      </c>
      <c r="T1826">
        <v>0</v>
      </c>
      <c r="U1826" t="s">
        <v>409</v>
      </c>
    </row>
    <row r="1827" spans="1:21" x14ac:dyDescent="0.35">
      <c r="A1827" t="s">
        <v>407</v>
      </c>
      <c r="B1827" t="s">
        <v>33</v>
      </c>
      <c r="C1827" t="str">
        <f>INDEX('GCAM Crosswalk'!M$5:M$36,MATCH(B1827,'GCAM Crosswalk'!L$5:L$36,0))</f>
        <v>European Free Trade Association</v>
      </c>
      <c r="D1827" t="s">
        <v>267</v>
      </c>
      <c r="E1827" t="str">
        <f>INDEX('GCAM Crosswalk'!J$5:J$111,MATCH(D1827,'GCAM Crosswalk'!I$5:I$111,0))</f>
        <v>International Shipping</v>
      </c>
      <c r="F1827" t="s">
        <v>411</v>
      </c>
      <c r="G1827">
        <v>1.8793000000000001E-2</v>
      </c>
      <c r="H1827">
        <v>2.7661000000000002E-2</v>
      </c>
      <c r="I1827">
        <v>1.47029E-2</v>
      </c>
      <c r="J1827">
        <v>5.9121399999999998E-3</v>
      </c>
      <c r="K1827">
        <v>5.9894149999999997E-3</v>
      </c>
      <c r="L1827">
        <v>6.0231649999999996E-3</v>
      </c>
      <c r="M1827">
        <v>5.8785499999999997E-3</v>
      </c>
      <c r="N1827">
        <v>5.8492300000000004E-3</v>
      </c>
      <c r="O1827">
        <v>5.9114800000000002E-3</v>
      </c>
      <c r="P1827">
        <v>6.04449999999999E-3</v>
      </c>
      <c r="Q1827">
        <v>6.2010999999999898E-3</v>
      </c>
      <c r="R1827">
        <v>0</v>
      </c>
      <c r="S1827">
        <v>0</v>
      </c>
      <c r="T1827">
        <v>0</v>
      </c>
      <c r="U1827" t="s">
        <v>409</v>
      </c>
    </row>
    <row r="1828" spans="1:21" x14ac:dyDescent="0.35">
      <c r="A1828" t="s">
        <v>407</v>
      </c>
      <c r="B1828" t="s">
        <v>34</v>
      </c>
      <c r="C1828" t="str">
        <f>INDEX('GCAM Crosswalk'!M$5:M$36,MATCH(B1828,'GCAM Crosswalk'!L$5:L$36,0))</f>
        <v>India</v>
      </c>
      <c r="D1828" t="s">
        <v>291</v>
      </c>
      <c r="E1828" t="str">
        <f>INDEX('GCAM Crosswalk'!J$5:J$111,MATCH(D1828,'GCAM Crosswalk'!I$5:I$111,0))</f>
        <v>Industry</v>
      </c>
      <c r="F1828" t="s">
        <v>408</v>
      </c>
      <c r="G1828">
        <v>0.145118</v>
      </c>
      <c r="H1828">
        <v>0.231048</v>
      </c>
      <c r="I1828">
        <v>0.248719</v>
      </c>
      <c r="J1828">
        <v>0.255691</v>
      </c>
      <c r="K1828">
        <v>0.291852</v>
      </c>
      <c r="L1828">
        <v>0.31214824520000001</v>
      </c>
      <c r="M1828">
        <v>0.33724837140000002</v>
      </c>
      <c r="N1828">
        <v>0.40477115399999902</v>
      </c>
      <c r="O1828">
        <v>0.47986595789999997</v>
      </c>
      <c r="P1828">
        <v>0.53643003980000004</v>
      </c>
      <c r="Q1828">
        <v>0.56988727230000003</v>
      </c>
      <c r="R1828">
        <v>0</v>
      </c>
      <c r="S1828">
        <v>0</v>
      </c>
      <c r="T1828">
        <v>0</v>
      </c>
      <c r="U1828" t="s">
        <v>409</v>
      </c>
    </row>
    <row r="1829" spans="1:21" x14ac:dyDescent="0.35">
      <c r="A1829" t="s">
        <v>407</v>
      </c>
      <c r="B1829" t="s">
        <v>34</v>
      </c>
      <c r="C1829" t="str">
        <f>INDEX('GCAM Crosswalk'!M$5:M$36,MATCH(B1829,'GCAM Crosswalk'!L$5:L$36,0))</f>
        <v>India</v>
      </c>
      <c r="D1829" t="s">
        <v>291</v>
      </c>
      <c r="E1829" t="str">
        <f>INDEX('GCAM Crosswalk'!J$5:J$111,MATCH(D1829,'GCAM Crosswalk'!I$5:I$111,0))</f>
        <v>Industry</v>
      </c>
      <c r="F1829" t="s">
        <v>410</v>
      </c>
      <c r="G1829">
        <v>0</v>
      </c>
      <c r="H1829">
        <v>0</v>
      </c>
      <c r="I1829">
        <v>0</v>
      </c>
      <c r="J1829">
        <v>0</v>
      </c>
      <c r="K1829">
        <v>0</v>
      </c>
      <c r="L1829" s="3">
        <v>3.81744E-4</v>
      </c>
      <c r="M1829">
        <v>4.2066100000000004E-3</v>
      </c>
      <c r="N1829">
        <v>1.8937778999999998E-2</v>
      </c>
      <c r="O1829">
        <v>4.1297276000000001E-2</v>
      </c>
      <c r="P1829">
        <v>6.1153419000000001E-2</v>
      </c>
      <c r="Q1829">
        <v>7.8506695099999996E-2</v>
      </c>
      <c r="R1829">
        <v>0</v>
      </c>
      <c r="S1829">
        <v>0</v>
      </c>
      <c r="T1829">
        <v>0</v>
      </c>
      <c r="U1829" t="s">
        <v>409</v>
      </c>
    </row>
    <row r="1830" spans="1:21" x14ac:dyDescent="0.35">
      <c r="A1830" t="s">
        <v>407</v>
      </c>
      <c r="B1830" t="s">
        <v>34</v>
      </c>
      <c r="C1830" t="str">
        <f>INDEX('GCAM Crosswalk'!M$5:M$36,MATCH(B1830,'GCAM Crosswalk'!L$5:L$36,0))</f>
        <v>India</v>
      </c>
      <c r="D1830" t="s">
        <v>291</v>
      </c>
      <c r="E1830" t="str">
        <f>INDEX('GCAM Crosswalk'!J$5:J$111,MATCH(D1830,'GCAM Crosswalk'!I$5:I$111,0))</f>
        <v>Industry</v>
      </c>
      <c r="F1830" t="s">
        <v>411</v>
      </c>
      <c r="G1830">
        <v>0.198792</v>
      </c>
      <c r="H1830">
        <v>0.31650499999999998</v>
      </c>
      <c r="I1830">
        <v>0.34071099999999999</v>
      </c>
      <c r="J1830">
        <v>0.35026200000000002</v>
      </c>
      <c r="K1830">
        <v>0.33848040000000001</v>
      </c>
      <c r="L1830">
        <v>0.36144730000000003</v>
      </c>
      <c r="M1830">
        <v>0.36166369999999998</v>
      </c>
      <c r="N1830">
        <v>0.27890549999999997</v>
      </c>
      <c r="O1830">
        <v>0.16149350000000001</v>
      </c>
      <c r="P1830">
        <v>8.0532499999999896E-2</v>
      </c>
      <c r="Q1830">
        <v>3.4099169999999998E-2</v>
      </c>
      <c r="R1830">
        <v>0</v>
      </c>
      <c r="S1830">
        <v>0</v>
      </c>
      <c r="T1830">
        <v>0</v>
      </c>
      <c r="U1830" t="s">
        <v>409</v>
      </c>
    </row>
    <row r="1831" spans="1:21" x14ac:dyDescent="0.35">
      <c r="A1831" t="s">
        <v>407</v>
      </c>
      <c r="B1831" t="s">
        <v>34</v>
      </c>
      <c r="C1831" t="str">
        <f>INDEX('GCAM Crosswalk'!M$5:M$36,MATCH(B1831,'GCAM Crosswalk'!L$5:L$36,0))</f>
        <v>India</v>
      </c>
      <c r="D1831" t="s">
        <v>349</v>
      </c>
      <c r="E1831" t="str">
        <f>INDEX('GCAM Crosswalk'!J$5:J$111,MATCH(D1831,'GCAM Crosswalk'!I$5:I$111,0))</f>
        <v>Agriculture</v>
      </c>
      <c r="F1831" t="s">
        <v>225</v>
      </c>
      <c r="G1831">
        <v>0.18112800000000001</v>
      </c>
      <c r="H1831">
        <v>0.32500099999999998</v>
      </c>
      <c r="I1831">
        <v>0.45485100000000001</v>
      </c>
      <c r="J1831">
        <v>0.62333700000000003</v>
      </c>
      <c r="K1831">
        <v>0.638019</v>
      </c>
      <c r="L1831">
        <v>0.66777323</v>
      </c>
      <c r="M1831">
        <v>0.71189361999999901</v>
      </c>
      <c r="N1831">
        <v>0.75547887000000002</v>
      </c>
      <c r="O1831">
        <v>0.79896571000000005</v>
      </c>
      <c r="P1831">
        <v>0.84217492999999999</v>
      </c>
      <c r="Q1831">
        <v>0.88487755000000001</v>
      </c>
      <c r="R1831">
        <v>0</v>
      </c>
      <c r="S1831">
        <v>0</v>
      </c>
      <c r="T1831">
        <v>0</v>
      </c>
      <c r="U1831" t="s">
        <v>409</v>
      </c>
    </row>
    <row r="1832" spans="1:21" x14ac:dyDescent="0.35">
      <c r="A1832" t="s">
        <v>407</v>
      </c>
      <c r="B1832" t="s">
        <v>34</v>
      </c>
      <c r="C1832" t="str">
        <f>INDEX('GCAM Crosswalk'!M$5:M$36,MATCH(B1832,'GCAM Crosswalk'!L$5:L$36,0))</f>
        <v>India</v>
      </c>
      <c r="D1832" t="s">
        <v>349</v>
      </c>
      <c r="E1832" t="str">
        <f>INDEX('GCAM Crosswalk'!J$5:J$111,MATCH(D1832,'GCAM Crosswalk'!I$5:I$111,0))</f>
        <v>Agriculture</v>
      </c>
      <c r="F1832" t="s">
        <v>408</v>
      </c>
      <c r="G1832">
        <v>3.0975999999999998E-3</v>
      </c>
      <c r="H1832">
        <v>5.3162000000000001E-3</v>
      </c>
      <c r="I1832">
        <v>6.8649999999999996E-3</v>
      </c>
      <c r="J1832">
        <v>6.6975999999999997E-3</v>
      </c>
      <c r="K1832">
        <v>9.1480299999999997E-3</v>
      </c>
      <c r="L1832">
        <v>1.238423E-2</v>
      </c>
      <c r="M1832">
        <v>1.589001E-2</v>
      </c>
      <c r="N1832">
        <v>1.8297689999999998E-2</v>
      </c>
      <c r="O1832">
        <v>1.8543589999999999E-2</v>
      </c>
      <c r="P1832">
        <v>1.7813860000000001E-2</v>
      </c>
      <c r="Q1832">
        <v>1.6072300000000001E-2</v>
      </c>
      <c r="R1832">
        <v>0</v>
      </c>
      <c r="S1832">
        <v>0</v>
      </c>
      <c r="T1832">
        <v>0</v>
      </c>
      <c r="U1832" t="s">
        <v>409</v>
      </c>
    </row>
    <row r="1833" spans="1:21" x14ac:dyDescent="0.35">
      <c r="A1833" t="s">
        <v>407</v>
      </c>
      <c r="B1833" t="s">
        <v>34</v>
      </c>
      <c r="C1833" t="str">
        <f>INDEX('GCAM Crosswalk'!M$5:M$36,MATCH(B1833,'GCAM Crosswalk'!L$5:L$36,0))</f>
        <v>India</v>
      </c>
      <c r="D1833" t="s">
        <v>349</v>
      </c>
      <c r="E1833" t="str">
        <f>INDEX('GCAM Crosswalk'!J$5:J$111,MATCH(D1833,'GCAM Crosswalk'!I$5:I$111,0))</f>
        <v>Agriculture</v>
      </c>
      <c r="F1833" t="s">
        <v>410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2.9736799999999998E-3</v>
      </c>
      <c r="M1833">
        <v>1.1125070000000001E-2</v>
      </c>
      <c r="N1833">
        <v>2.1913539999999999E-2</v>
      </c>
      <c r="O1833">
        <v>3.1403426999999998E-2</v>
      </c>
      <c r="P1833">
        <v>4.1525549999999897E-2</v>
      </c>
      <c r="Q1833">
        <v>4.9671129999999897E-2</v>
      </c>
      <c r="R1833">
        <v>0</v>
      </c>
      <c r="S1833">
        <v>0</v>
      </c>
      <c r="T1833">
        <v>0</v>
      </c>
      <c r="U1833" t="s">
        <v>409</v>
      </c>
    </row>
    <row r="1834" spans="1:21" x14ac:dyDescent="0.35">
      <c r="A1834" t="s">
        <v>407</v>
      </c>
      <c r="B1834" t="s">
        <v>34</v>
      </c>
      <c r="C1834" t="str">
        <f>INDEX('GCAM Crosswalk'!M$5:M$36,MATCH(B1834,'GCAM Crosswalk'!L$5:L$36,0))</f>
        <v>India</v>
      </c>
      <c r="D1834" t="s">
        <v>349</v>
      </c>
      <c r="E1834" t="str">
        <f>INDEX('GCAM Crosswalk'!J$5:J$111,MATCH(D1834,'GCAM Crosswalk'!I$5:I$111,0))</f>
        <v>Agriculture</v>
      </c>
      <c r="F1834" t="s">
        <v>411</v>
      </c>
      <c r="G1834">
        <v>0.17673259999999999</v>
      </c>
      <c r="H1834">
        <v>0.31499630000000001</v>
      </c>
      <c r="I1834">
        <v>0.35011740000000002</v>
      </c>
      <c r="J1834">
        <v>0.40922369999999902</v>
      </c>
      <c r="K1834">
        <v>0.45298240000000001</v>
      </c>
      <c r="L1834">
        <v>0.49716159999999998</v>
      </c>
      <c r="M1834">
        <v>0.52503489999999997</v>
      </c>
      <c r="N1834">
        <v>0.53370901999999998</v>
      </c>
      <c r="O1834">
        <v>0.52371279999999998</v>
      </c>
      <c r="P1834">
        <v>0.49633070000000001</v>
      </c>
      <c r="Q1834">
        <v>0.4589242</v>
      </c>
      <c r="R1834">
        <v>0</v>
      </c>
      <c r="S1834">
        <v>0</v>
      </c>
      <c r="T1834">
        <v>0</v>
      </c>
      <c r="U1834" t="s">
        <v>409</v>
      </c>
    </row>
    <row r="1835" spans="1:21" x14ac:dyDescent="0.35">
      <c r="A1835" t="s">
        <v>407</v>
      </c>
      <c r="B1835" t="s">
        <v>34</v>
      </c>
      <c r="C1835" t="str">
        <f>INDEX('GCAM Crosswalk'!M$5:M$36,MATCH(B1835,'GCAM Crosswalk'!L$5:L$36,0))</f>
        <v>India</v>
      </c>
      <c r="D1835" t="s">
        <v>363</v>
      </c>
      <c r="E1835" t="str">
        <f>INDEX('GCAM Crosswalk'!J$5:J$111,MATCH(D1835,'GCAM Crosswalk'!I$5:I$111,0))</f>
        <v>Industry</v>
      </c>
      <c r="F1835" t="s">
        <v>318</v>
      </c>
      <c r="G1835" s="3">
        <v>6.4999100000000005E-4</v>
      </c>
      <c r="H1835" s="3">
        <v>1.8199399999999999E-4</v>
      </c>
      <c r="I1835">
        <v>1.51929E-3</v>
      </c>
      <c r="J1835">
        <v>1.5748800000000001E-3</v>
      </c>
      <c r="K1835">
        <v>2.3354919999999898E-3</v>
      </c>
      <c r="L1835">
        <v>5.2617759999999897E-3</v>
      </c>
      <c r="M1835">
        <v>8.5702790000000001E-3</v>
      </c>
      <c r="N1835">
        <v>1.1741530999999999E-2</v>
      </c>
      <c r="O1835">
        <v>1.4549744125694999E-2</v>
      </c>
      <c r="P1835">
        <v>1.6935761168365E-2</v>
      </c>
      <c r="Q1835">
        <v>1.8918503523116002E-2</v>
      </c>
      <c r="R1835">
        <v>0</v>
      </c>
      <c r="S1835">
        <v>0</v>
      </c>
      <c r="T1835">
        <v>0</v>
      </c>
      <c r="U1835" t="s">
        <v>409</v>
      </c>
    </row>
    <row r="1836" spans="1:21" x14ac:dyDescent="0.35">
      <c r="A1836" t="s">
        <v>407</v>
      </c>
      <c r="B1836" t="s">
        <v>34</v>
      </c>
      <c r="C1836" t="str">
        <f>INDEX('GCAM Crosswalk'!M$5:M$36,MATCH(B1836,'GCAM Crosswalk'!L$5:L$36,0))</f>
        <v>India</v>
      </c>
      <c r="D1836" t="s">
        <v>363</v>
      </c>
      <c r="E1836" t="str">
        <f>INDEX('GCAM Crosswalk'!J$5:J$111,MATCH(D1836,'GCAM Crosswalk'!I$5:I$111,0))</f>
        <v>Industry</v>
      </c>
      <c r="F1836" t="s">
        <v>339</v>
      </c>
      <c r="G1836">
        <v>4.6960300000000003E-3</v>
      </c>
      <c r="H1836">
        <v>6.9287799999999998E-3</v>
      </c>
      <c r="I1836">
        <v>4.4065600000000003E-3</v>
      </c>
      <c r="J1836">
        <v>2.3614E-2</v>
      </c>
      <c r="K1836">
        <v>3.4948800000000002E-2</v>
      </c>
      <c r="L1836">
        <v>7.8429399999999996E-2</v>
      </c>
      <c r="M1836">
        <v>0.12744129999999901</v>
      </c>
      <c r="N1836">
        <v>0.1743133</v>
      </c>
      <c r="O1836">
        <v>0.21579434</v>
      </c>
      <c r="P1836">
        <v>0.25105150999999998</v>
      </c>
      <c r="Q1836">
        <v>0.28037119599999999</v>
      </c>
      <c r="R1836">
        <v>0</v>
      </c>
      <c r="S1836">
        <v>0</v>
      </c>
      <c r="T1836">
        <v>0</v>
      </c>
      <c r="U1836" t="s">
        <v>409</v>
      </c>
    </row>
    <row r="1837" spans="1:21" x14ac:dyDescent="0.35">
      <c r="A1837" t="s">
        <v>407</v>
      </c>
      <c r="B1837" t="s">
        <v>34</v>
      </c>
      <c r="C1837" t="str">
        <f>INDEX('GCAM Crosswalk'!M$5:M$36,MATCH(B1837,'GCAM Crosswalk'!L$5:L$36,0))</f>
        <v>India</v>
      </c>
      <c r="D1837" t="s">
        <v>363</v>
      </c>
      <c r="E1837" t="str">
        <f>INDEX('GCAM Crosswalk'!J$5:J$111,MATCH(D1837,'GCAM Crosswalk'!I$5:I$111,0))</f>
        <v>Industry</v>
      </c>
      <c r="F1837" t="s">
        <v>408</v>
      </c>
      <c r="G1837">
        <v>0</v>
      </c>
      <c r="H1837">
        <v>0</v>
      </c>
      <c r="I1837" s="3">
        <v>2.1181300000000001E-4</v>
      </c>
      <c r="J1837" s="3">
        <v>2.22511E-4</v>
      </c>
      <c r="K1837" s="3">
        <v>3.2998360877999999E-4</v>
      </c>
      <c r="L1837" s="3">
        <v>7.4279542082000003E-4</v>
      </c>
      <c r="M1837">
        <v>1.20885744671E-3</v>
      </c>
      <c r="N1837">
        <v>1.6547859081699999E-3</v>
      </c>
      <c r="O1837">
        <v>2.0489316266000001E-3</v>
      </c>
      <c r="P1837">
        <v>2.383086900391E-3</v>
      </c>
      <c r="Q1837">
        <v>2.6598895370020001E-3</v>
      </c>
      <c r="R1837">
        <v>0</v>
      </c>
      <c r="S1837">
        <v>0</v>
      </c>
      <c r="T1837">
        <v>0</v>
      </c>
      <c r="U1837" t="s">
        <v>409</v>
      </c>
    </row>
    <row r="1838" spans="1:21" x14ac:dyDescent="0.35">
      <c r="A1838" t="s">
        <v>407</v>
      </c>
      <c r="B1838" t="s">
        <v>34</v>
      </c>
      <c r="C1838" t="str">
        <f>INDEX('GCAM Crosswalk'!M$5:M$36,MATCH(B1838,'GCAM Crosswalk'!L$5:L$36,0))</f>
        <v>India</v>
      </c>
      <c r="D1838" t="s">
        <v>363</v>
      </c>
      <c r="E1838" t="str">
        <f>INDEX('GCAM Crosswalk'!J$5:J$111,MATCH(D1838,'GCAM Crosswalk'!I$5:I$111,0))</f>
        <v>Industry</v>
      </c>
      <c r="F1838" t="s">
        <v>411</v>
      </c>
      <c r="G1838">
        <v>4.36324E-3</v>
      </c>
      <c r="H1838">
        <v>3.8486800000000002E-3</v>
      </c>
      <c r="I1838">
        <v>4.1616500000000002E-3</v>
      </c>
      <c r="J1838">
        <v>5.8098899999999998E-3</v>
      </c>
      <c r="K1838">
        <v>8.6083799999999901E-3</v>
      </c>
      <c r="L1838">
        <v>1.9332520722764999E-2</v>
      </c>
      <c r="M1838">
        <v>3.140989159121E-2</v>
      </c>
      <c r="N1838">
        <v>4.2977812534959997E-2</v>
      </c>
      <c r="O1838">
        <v>5.3228953502240002E-2</v>
      </c>
      <c r="P1838">
        <v>6.1986974679070002E-2</v>
      </c>
      <c r="Q1838">
        <v>6.9355067178469995E-2</v>
      </c>
      <c r="R1838">
        <v>0</v>
      </c>
      <c r="S1838">
        <v>0</v>
      </c>
      <c r="T1838">
        <v>0</v>
      </c>
      <c r="U1838" t="s">
        <v>409</v>
      </c>
    </row>
    <row r="1839" spans="1:21" x14ac:dyDescent="0.35">
      <c r="A1839" t="s">
        <v>407</v>
      </c>
      <c r="B1839" t="s">
        <v>34</v>
      </c>
      <c r="C1839" t="str">
        <f>INDEX('GCAM Crosswalk'!M$5:M$36,MATCH(B1839,'GCAM Crosswalk'!L$5:L$36,0))</f>
        <v>India</v>
      </c>
      <c r="D1839" t="s">
        <v>369</v>
      </c>
      <c r="E1839" t="str">
        <f>INDEX('GCAM Crosswalk'!J$5:J$111,MATCH(D1839,'GCAM Crosswalk'!I$5:I$111,0))</f>
        <v>Industry</v>
      </c>
      <c r="F1839" t="s">
        <v>225</v>
      </c>
      <c r="G1839">
        <v>3.6644900000000001E-2</v>
      </c>
      <c r="H1839">
        <v>7.2701399999999999E-2</v>
      </c>
      <c r="I1839">
        <v>6.0585E-2</v>
      </c>
      <c r="J1839">
        <v>7.4620400000000003E-2</v>
      </c>
      <c r="K1839">
        <v>0.1105807</v>
      </c>
      <c r="L1839">
        <v>0.24863489999999999</v>
      </c>
      <c r="M1839">
        <v>0.40439320000000001</v>
      </c>
      <c r="N1839">
        <v>0.5535099</v>
      </c>
      <c r="O1839">
        <v>0.68549369999999998</v>
      </c>
      <c r="P1839">
        <v>0.79773632000000005</v>
      </c>
      <c r="Q1839">
        <v>0.89123474999999996</v>
      </c>
      <c r="R1839">
        <v>0</v>
      </c>
      <c r="S1839">
        <v>0</v>
      </c>
      <c r="T1839">
        <v>0</v>
      </c>
      <c r="U1839" t="s">
        <v>409</v>
      </c>
    </row>
    <row r="1840" spans="1:21" x14ac:dyDescent="0.35">
      <c r="A1840" t="s">
        <v>407</v>
      </c>
      <c r="B1840" t="s">
        <v>34</v>
      </c>
      <c r="C1840" t="str">
        <f>INDEX('GCAM Crosswalk'!M$5:M$36,MATCH(B1840,'GCAM Crosswalk'!L$5:L$36,0))</f>
        <v>India</v>
      </c>
      <c r="D1840" t="s">
        <v>269</v>
      </c>
      <c r="E1840" t="str">
        <f>INDEX('GCAM Crosswalk'!J$5:J$111,MATCH(D1840,'GCAM Crosswalk'!I$5:I$111,0))</f>
        <v>Industry</v>
      </c>
      <c r="F1840" t="s">
        <v>225</v>
      </c>
      <c r="G1840">
        <v>2.3636899999999999E-2</v>
      </c>
      <c r="H1840">
        <v>5.2459400000000003E-2</v>
      </c>
      <c r="I1840">
        <v>7.4166700000000002E-2</v>
      </c>
      <c r="J1840">
        <v>7.4166700000000002E-2</v>
      </c>
      <c r="K1840">
        <v>9.8415299999999997E-2</v>
      </c>
      <c r="L1840">
        <v>0.13305690000000001</v>
      </c>
      <c r="M1840">
        <v>0.16420650000000001</v>
      </c>
      <c r="N1840">
        <v>0.197292299999999</v>
      </c>
      <c r="O1840">
        <v>0.2274989</v>
      </c>
      <c r="P1840">
        <v>0.24780742</v>
      </c>
      <c r="Q1840">
        <v>0.26187485199999999</v>
      </c>
      <c r="R1840">
        <v>0</v>
      </c>
      <c r="S1840">
        <v>0</v>
      </c>
      <c r="T1840">
        <v>0</v>
      </c>
      <c r="U1840" t="s">
        <v>409</v>
      </c>
    </row>
    <row r="1841" spans="1:21" x14ac:dyDescent="0.35">
      <c r="A1841" t="s">
        <v>407</v>
      </c>
      <c r="B1841" t="s">
        <v>34</v>
      </c>
      <c r="C1841" t="str">
        <f>INDEX('GCAM Crosswalk'!M$5:M$36,MATCH(B1841,'GCAM Crosswalk'!L$5:L$36,0))</f>
        <v>India</v>
      </c>
      <c r="D1841" t="s">
        <v>364</v>
      </c>
      <c r="E1841" t="str">
        <f>INDEX('GCAM Crosswalk'!J$5:J$111,MATCH(D1841,'GCAM Crosswalk'!I$5:I$111,0))</f>
        <v>Industry</v>
      </c>
      <c r="F1841" t="s">
        <v>339</v>
      </c>
      <c r="G1841">
        <v>0.10490099999999999</v>
      </c>
      <c r="H1841">
        <v>7.2836399999999996E-2</v>
      </c>
      <c r="I1841">
        <v>8.6273500000000003E-2</v>
      </c>
      <c r="J1841">
        <v>5.9399300000000002E-2</v>
      </c>
      <c r="K1841">
        <v>7.6322100000000004E-2</v>
      </c>
      <c r="L1841">
        <v>9.00619E-2</v>
      </c>
      <c r="M1841">
        <v>0.112759</v>
      </c>
      <c r="N1841">
        <v>0.15160499999999999</v>
      </c>
      <c r="O1841">
        <v>0.19762462</v>
      </c>
      <c r="P1841">
        <v>0.23428703000000001</v>
      </c>
      <c r="Q1841">
        <v>0.26507050799999998</v>
      </c>
      <c r="R1841">
        <v>0</v>
      </c>
      <c r="S1841">
        <v>0</v>
      </c>
      <c r="T1841">
        <v>0</v>
      </c>
      <c r="U1841" t="s">
        <v>409</v>
      </c>
    </row>
    <row r="1842" spans="1:21" x14ac:dyDescent="0.35">
      <c r="A1842" t="s">
        <v>407</v>
      </c>
      <c r="B1842" t="s">
        <v>34</v>
      </c>
      <c r="C1842" t="str">
        <f>INDEX('GCAM Crosswalk'!M$5:M$36,MATCH(B1842,'GCAM Crosswalk'!L$5:L$36,0))</f>
        <v>India</v>
      </c>
      <c r="D1842" t="s">
        <v>364</v>
      </c>
      <c r="E1842" t="str">
        <f>INDEX('GCAM Crosswalk'!J$5:J$111,MATCH(D1842,'GCAM Crosswalk'!I$5:I$111,0))</f>
        <v>Industry</v>
      </c>
      <c r="F1842" t="s">
        <v>225</v>
      </c>
      <c r="G1842">
        <v>0</v>
      </c>
      <c r="H1842">
        <v>0</v>
      </c>
      <c r="I1842">
        <v>9.9124500000000004E-2</v>
      </c>
      <c r="J1842">
        <v>4.9352899999999998E-2</v>
      </c>
      <c r="K1842">
        <v>4.8548429999999997E-2</v>
      </c>
      <c r="L1842">
        <v>5.7632549999999998E-2</v>
      </c>
      <c r="M1842">
        <v>7.0657949999999997E-2</v>
      </c>
      <c r="N1842">
        <v>9.1627390000000003E-2</v>
      </c>
      <c r="O1842">
        <v>0.11859080999999901</v>
      </c>
      <c r="P1842">
        <v>0.14517576999999901</v>
      </c>
      <c r="Q1842">
        <v>0.17460780099999901</v>
      </c>
      <c r="R1842">
        <v>0</v>
      </c>
      <c r="S1842">
        <v>0</v>
      </c>
      <c r="T1842">
        <v>0</v>
      </c>
      <c r="U1842" t="s">
        <v>409</v>
      </c>
    </row>
    <row r="1843" spans="1:21" x14ac:dyDescent="0.35">
      <c r="A1843" t="s">
        <v>407</v>
      </c>
      <c r="B1843" t="s">
        <v>34</v>
      </c>
      <c r="C1843" t="str">
        <f>INDEX('GCAM Crosswalk'!M$5:M$36,MATCH(B1843,'GCAM Crosswalk'!L$5:L$36,0))</f>
        <v>India</v>
      </c>
      <c r="D1843" t="s">
        <v>364</v>
      </c>
      <c r="E1843" t="str">
        <f>INDEX('GCAM Crosswalk'!J$5:J$111,MATCH(D1843,'GCAM Crosswalk'!I$5:I$111,0))</f>
        <v>Industry</v>
      </c>
      <c r="F1843" t="s">
        <v>411</v>
      </c>
      <c r="G1843">
        <v>0</v>
      </c>
      <c r="H1843">
        <v>2.11515E-2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409</v>
      </c>
    </row>
    <row r="1844" spans="1:21" x14ac:dyDescent="0.35">
      <c r="A1844" t="s">
        <v>407</v>
      </c>
      <c r="B1844" t="s">
        <v>34</v>
      </c>
      <c r="C1844" t="str">
        <f>INDEX('GCAM Crosswalk'!M$5:M$36,MATCH(B1844,'GCAM Crosswalk'!L$5:L$36,0))</f>
        <v>India</v>
      </c>
      <c r="D1844" t="s">
        <v>367</v>
      </c>
      <c r="E1844" t="str">
        <f>INDEX('GCAM Crosswalk'!J$5:J$111,MATCH(D1844,'GCAM Crosswalk'!I$5:I$111,0))</f>
        <v>Industry</v>
      </c>
      <c r="F1844" t="s">
        <v>408</v>
      </c>
      <c r="G1844">
        <v>0.12452000000000001</v>
      </c>
      <c r="H1844">
        <v>0.230133</v>
      </c>
      <c r="I1844">
        <v>0.42721300000000001</v>
      </c>
      <c r="J1844">
        <v>0.70471899999999998</v>
      </c>
      <c r="K1844">
        <v>0.80271199999999998</v>
      </c>
      <c r="L1844">
        <v>0.91228299999999996</v>
      </c>
      <c r="M1844">
        <v>1.0283</v>
      </c>
      <c r="N1844">
        <v>1.11494</v>
      </c>
      <c r="O1844">
        <v>1.18329</v>
      </c>
      <c r="P1844">
        <v>1.2519899999999999</v>
      </c>
      <c r="Q1844">
        <v>1.30253</v>
      </c>
      <c r="R1844">
        <v>0</v>
      </c>
      <c r="S1844">
        <v>0</v>
      </c>
      <c r="T1844">
        <v>0</v>
      </c>
      <c r="U1844" t="s">
        <v>409</v>
      </c>
    </row>
    <row r="1845" spans="1:21" x14ac:dyDescent="0.35">
      <c r="A1845" t="s">
        <v>407</v>
      </c>
      <c r="B1845" t="s">
        <v>34</v>
      </c>
      <c r="C1845" t="str">
        <f>INDEX('GCAM Crosswalk'!M$5:M$36,MATCH(B1845,'GCAM Crosswalk'!L$5:L$36,0))</f>
        <v>India</v>
      </c>
      <c r="D1845" t="s">
        <v>367</v>
      </c>
      <c r="E1845" t="str">
        <f>INDEX('GCAM Crosswalk'!J$5:J$111,MATCH(D1845,'GCAM Crosswalk'!I$5:I$111,0))</f>
        <v>Industry</v>
      </c>
      <c r="F1845" t="s">
        <v>411</v>
      </c>
      <c r="G1845">
        <v>0.13527800000000001</v>
      </c>
      <c r="H1845">
        <v>0.378527</v>
      </c>
      <c r="I1845">
        <v>0.30812200000000001</v>
      </c>
      <c r="J1845">
        <v>0.39014100000000002</v>
      </c>
      <c r="K1845">
        <v>0.41328500000000001</v>
      </c>
      <c r="L1845">
        <v>0.44494600000000001</v>
      </c>
      <c r="M1845">
        <v>0.47053499999999998</v>
      </c>
      <c r="N1845">
        <v>0.500251</v>
      </c>
      <c r="O1845">
        <v>0.52803900000000004</v>
      </c>
      <c r="P1845">
        <v>0.55519300000000005</v>
      </c>
      <c r="Q1845">
        <v>0.59428000000000003</v>
      </c>
      <c r="R1845">
        <v>0</v>
      </c>
      <c r="S1845">
        <v>0</v>
      </c>
      <c r="T1845">
        <v>0</v>
      </c>
      <c r="U1845" t="s">
        <v>409</v>
      </c>
    </row>
    <row r="1846" spans="1:21" x14ac:dyDescent="0.35">
      <c r="A1846" t="s">
        <v>407</v>
      </c>
      <c r="B1846" t="s">
        <v>34</v>
      </c>
      <c r="C1846" t="str">
        <f>INDEX('GCAM Crosswalk'!M$5:M$36,MATCH(B1846,'GCAM Crosswalk'!L$5:L$36,0))</f>
        <v>India</v>
      </c>
      <c r="D1846" t="s">
        <v>216</v>
      </c>
      <c r="E1846" t="str">
        <f>INDEX('GCAM Crosswalk'!J$5:J$111,MATCH(D1846,'GCAM Crosswalk'!I$5:I$111,0))</f>
        <v>Commercial</v>
      </c>
      <c r="F1846" t="s">
        <v>225</v>
      </c>
      <c r="G1846">
        <v>3.8964899999999998E-3</v>
      </c>
      <c r="H1846">
        <v>1.28974E-2</v>
      </c>
      <c r="I1846">
        <v>1.8997199999999999E-2</v>
      </c>
      <c r="J1846">
        <v>3.5087599999999997E-2</v>
      </c>
      <c r="K1846">
        <v>6.80809E-2</v>
      </c>
      <c r="L1846">
        <v>0.14427619999999999</v>
      </c>
      <c r="M1846">
        <v>0.23930509999999999</v>
      </c>
      <c r="N1846">
        <v>0.34428300000000001</v>
      </c>
      <c r="O1846">
        <v>0.45675149999999998</v>
      </c>
      <c r="P1846">
        <v>0.57142344</v>
      </c>
      <c r="Q1846">
        <v>0.68486659999999999</v>
      </c>
      <c r="R1846">
        <v>0</v>
      </c>
      <c r="S1846">
        <v>0</v>
      </c>
      <c r="T1846">
        <v>0</v>
      </c>
      <c r="U1846" t="s">
        <v>409</v>
      </c>
    </row>
    <row r="1847" spans="1:21" x14ac:dyDescent="0.35">
      <c r="A1847" t="s">
        <v>407</v>
      </c>
      <c r="B1847" t="s">
        <v>34</v>
      </c>
      <c r="C1847" t="str">
        <f>INDEX('GCAM Crosswalk'!M$5:M$36,MATCH(B1847,'GCAM Crosswalk'!L$5:L$36,0))</f>
        <v>India</v>
      </c>
      <c r="D1847" t="s">
        <v>218</v>
      </c>
      <c r="E1847" t="str">
        <f>INDEX('GCAM Crosswalk'!J$5:J$111,MATCH(D1847,'GCAM Crosswalk'!I$5:I$111,0))</f>
        <v>Commercial</v>
      </c>
      <c r="F1847" t="s">
        <v>225</v>
      </c>
      <c r="G1847" s="3">
        <v>3.7109099999999999E-4</v>
      </c>
      <c r="H1847">
        <v>1.2283699999999999E-3</v>
      </c>
      <c r="I1847">
        <v>1.80931E-3</v>
      </c>
      <c r="J1847">
        <v>3.3416800000000001E-3</v>
      </c>
      <c r="K1847">
        <v>6.1916100000000002E-3</v>
      </c>
      <c r="L1847">
        <v>1.314767E-2</v>
      </c>
      <c r="M1847">
        <v>2.1743909999999901E-2</v>
      </c>
      <c r="N1847">
        <v>3.1268459999999998E-2</v>
      </c>
      <c r="O1847">
        <v>4.1569574999999997E-2</v>
      </c>
      <c r="P1847">
        <v>5.2250870999999997E-2</v>
      </c>
      <c r="Q1847">
        <v>6.2944460999999993E-2</v>
      </c>
      <c r="R1847">
        <v>0</v>
      </c>
      <c r="S1847">
        <v>0</v>
      </c>
      <c r="T1847">
        <v>0</v>
      </c>
      <c r="U1847" t="s">
        <v>409</v>
      </c>
    </row>
    <row r="1848" spans="1:21" x14ac:dyDescent="0.35">
      <c r="A1848" t="s">
        <v>407</v>
      </c>
      <c r="B1848" t="s">
        <v>34</v>
      </c>
      <c r="C1848" t="str">
        <f>INDEX('GCAM Crosswalk'!M$5:M$36,MATCH(B1848,'GCAM Crosswalk'!L$5:L$36,0))</f>
        <v>India</v>
      </c>
      <c r="D1848" t="s">
        <v>319</v>
      </c>
      <c r="E1848" t="str">
        <f>INDEX('GCAM Crosswalk'!J$5:J$111,MATCH(D1848,'GCAM Crosswalk'!I$5:I$111,0))</f>
        <v>Commercial</v>
      </c>
      <c r="F1848" t="s">
        <v>318</v>
      </c>
      <c r="G1848">
        <v>0.19728599999999999</v>
      </c>
      <c r="H1848">
        <v>0.25120199999999998</v>
      </c>
      <c r="I1848">
        <v>0.27024799999999999</v>
      </c>
      <c r="J1848">
        <v>0.28741100000000003</v>
      </c>
      <c r="K1848">
        <v>0.54695800000000006</v>
      </c>
      <c r="L1848">
        <v>0.88037500000000002</v>
      </c>
      <c r="M1848">
        <v>1.1367350000000001</v>
      </c>
      <c r="N1848">
        <v>1.2861677</v>
      </c>
      <c r="O1848">
        <v>1.3178391</v>
      </c>
      <c r="P1848">
        <v>1.2506649000000001</v>
      </c>
      <c r="Q1848">
        <v>1.1277216000000001</v>
      </c>
      <c r="R1848">
        <v>0</v>
      </c>
      <c r="S1848">
        <v>0</v>
      </c>
      <c r="T1848">
        <v>0</v>
      </c>
      <c r="U1848" t="s">
        <v>409</v>
      </c>
    </row>
    <row r="1849" spans="1:21" x14ac:dyDescent="0.35">
      <c r="A1849" t="s">
        <v>407</v>
      </c>
      <c r="B1849" t="s">
        <v>34</v>
      </c>
      <c r="C1849" t="str">
        <f>INDEX('GCAM Crosswalk'!M$5:M$36,MATCH(B1849,'GCAM Crosswalk'!L$5:L$36,0))</f>
        <v>India</v>
      </c>
      <c r="D1849" t="s">
        <v>319</v>
      </c>
      <c r="E1849" t="str">
        <f>INDEX('GCAM Crosswalk'!J$5:J$111,MATCH(D1849,'GCAM Crosswalk'!I$5:I$111,0))</f>
        <v>Commercial</v>
      </c>
      <c r="F1849" t="s">
        <v>339</v>
      </c>
      <c r="G1849">
        <v>0.28983900000000001</v>
      </c>
      <c r="H1849">
        <v>0.23927200000000001</v>
      </c>
      <c r="I1849">
        <v>0.39946999999999999</v>
      </c>
      <c r="J1849">
        <v>0.36154500000000001</v>
      </c>
      <c r="K1849">
        <v>0.64200599999999997</v>
      </c>
      <c r="L1849">
        <v>0.92705799999999905</v>
      </c>
      <c r="M1849">
        <v>1.097898</v>
      </c>
      <c r="N1849">
        <v>1.1602509999999999</v>
      </c>
      <c r="O1849">
        <v>1.1521252</v>
      </c>
      <c r="P1849">
        <v>1.0851493999999999</v>
      </c>
      <c r="Q1849">
        <v>0.99192720000000001</v>
      </c>
      <c r="R1849">
        <v>0</v>
      </c>
      <c r="S1849">
        <v>0</v>
      </c>
      <c r="T1849">
        <v>0</v>
      </c>
      <c r="U1849" t="s">
        <v>409</v>
      </c>
    </row>
    <row r="1850" spans="1:21" x14ac:dyDescent="0.35">
      <c r="A1850" t="s">
        <v>407</v>
      </c>
      <c r="B1850" t="s">
        <v>34</v>
      </c>
      <c r="C1850" t="str">
        <f>INDEX('GCAM Crosswalk'!M$5:M$36,MATCH(B1850,'GCAM Crosswalk'!L$5:L$36,0))</f>
        <v>India</v>
      </c>
      <c r="D1850" t="s">
        <v>319</v>
      </c>
      <c r="E1850" t="str">
        <f>INDEX('GCAM Crosswalk'!J$5:J$111,MATCH(D1850,'GCAM Crosswalk'!I$5:I$111,0))</f>
        <v>Commercial</v>
      </c>
      <c r="F1850" t="s">
        <v>225</v>
      </c>
      <c r="G1850">
        <v>5.0536600000000001E-2</v>
      </c>
      <c r="H1850">
        <v>0.16727700000000001</v>
      </c>
      <c r="I1850">
        <v>0.246389</v>
      </c>
      <c r="J1850">
        <v>0.45507799999999998</v>
      </c>
      <c r="K1850">
        <v>0.82673799999999997</v>
      </c>
      <c r="L1850">
        <v>1.5703990000000001</v>
      </c>
      <c r="M1850">
        <v>2.4432029999999898</v>
      </c>
      <c r="N1850">
        <v>3.3526009999999999</v>
      </c>
      <c r="O1850">
        <v>4.2540659999999999</v>
      </c>
      <c r="P1850">
        <v>5.1246923000000004</v>
      </c>
      <c r="Q1850">
        <v>5.9519120000000001</v>
      </c>
      <c r="R1850">
        <v>0</v>
      </c>
      <c r="S1850">
        <v>0</v>
      </c>
      <c r="T1850">
        <v>0</v>
      </c>
      <c r="U1850" t="s">
        <v>409</v>
      </c>
    </row>
    <row r="1851" spans="1:21" x14ac:dyDescent="0.35">
      <c r="A1851" t="s">
        <v>407</v>
      </c>
      <c r="B1851" t="s">
        <v>34</v>
      </c>
      <c r="C1851" t="str">
        <f>INDEX('GCAM Crosswalk'!M$5:M$36,MATCH(B1851,'GCAM Crosswalk'!L$5:L$36,0))</f>
        <v>India</v>
      </c>
      <c r="D1851" t="s">
        <v>319</v>
      </c>
      <c r="E1851" t="str">
        <f>INDEX('GCAM Crosswalk'!J$5:J$111,MATCH(D1851,'GCAM Crosswalk'!I$5:I$111,0))</f>
        <v>Commercial</v>
      </c>
      <c r="F1851" t="s">
        <v>408</v>
      </c>
      <c r="G1851">
        <v>0</v>
      </c>
      <c r="H1851">
        <v>0</v>
      </c>
      <c r="I1851">
        <v>1.35624E-2</v>
      </c>
      <c r="J1851">
        <v>3.2433099999999999E-2</v>
      </c>
      <c r="K1851">
        <v>7.6721999999999999E-2</v>
      </c>
      <c r="L1851">
        <v>0.15167939999999999</v>
      </c>
      <c r="M1851">
        <v>0.2372601</v>
      </c>
      <c r="N1851">
        <v>0.3214494</v>
      </c>
      <c r="O1851">
        <v>0.3902177</v>
      </c>
      <c r="P1851">
        <v>0.44042192999999902</v>
      </c>
      <c r="Q1851">
        <v>0.4666537</v>
      </c>
      <c r="R1851">
        <v>0</v>
      </c>
      <c r="S1851">
        <v>0</v>
      </c>
      <c r="T1851">
        <v>0</v>
      </c>
      <c r="U1851" t="s">
        <v>409</v>
      </c>
    </row>
    <row r="1852" spans="1:21" x14ac:dyDescent="0.35">
      <c r="A1852" t="s">
        <v>407</v>
      </c>
      <c r="B1852" t="s">
        <v>34</v>
      </c>
      <c r="C1852" t="str">
        <f>INDEX('GCAM Crosswalk'!M$5:M$36,MATCH(B1852,'GCAM Crosswalk'!L$5:L$36,0))</f>
        <v>India</v>
      </c>
      <c r="D1852" t="s">
        <v>319</v>
      </c>
      <c r="E1852" t="str">
        <f>INDEX('GCAM Crosswalk'!J$5:J$111,MATCH(D1852,'GCAM Crosswalk'!I$5:I$111,0))</f>
        <v>Commercial</v>
      </c>
      <c r="F1852" t="s">
        <v>410</v>
      </c>
      <c r="G1852">
        <v>0</v>
      </c>
      <c r="H1852">
        <v>0</v>
      </c>
      <c r="I1852">
        <v>0</v>
      </c>
      <c r="J1852">
        <v>0</v>
      </c>
      <c r="K1852">
        <v>0</v>
      </c>
      <c r="L1852" s="3">
        <v>2.4063400000000001E-5</v>
      </c>
      <c r="M1852" s="3">
        <v>4.2794000000000003E-4</v>
      </c>
      <c r="N1852" s="3">
        <v>7.7804800000000004E-4</v>
      </c>
      <c r="O1852">
        <v>1.1218599999999999E-3</v>
      </c>
      <c r="P1852">
        <v>1.5057099999999999E-3</v>
      </c>
      <c r="Q1852">
        <v>1.85714E-3</v>
      </c>
      <c r="R1852">
        <v>0</v>
      </c>
      <c r="S1852">
        <v>0</v>
      </c>
      <c r="T1852">
        <v>0</v>
      </c>
      <c r="U1852" t="s">
        <v>409</v>
      </c>
    </row>
    <row r="1853" spans="1:21" x14ac:dyDescent="0.35">
      <c r="A1853" t="s">
        <v>407</v>
      </c>
      <c r="B1853" t="s">
        <v>34</v>
      </c>
      <c r="C1853" t="str">
        <f>INDEX('GCAM Crosswalk'!M$5:M$36,MATCH(B1853,'GCAM Crosswalk'!L$5:L$36,0))</f>
        <v>India</v>
      </c>
      <c r="D1853" t="s">
        <v>319</v>
      </c>
      <c r="E1853" t="str">
        <f>INDEX('GCAM Crosswalk'!J$5:J$111,MATCH(D1853,'GCAM Crosswalk'!I$5:I$111,0))</f>
        <v>Commercial</v>
      </c>
      <c r="F1853" t="s">
        <v>411</v>
      </c>
      <c r="G1853">
        <v>1.0422900000000001E-2</v>
      </c>
      <c r="H1853">
        <v>0.148726</v>
      </c>
      <c r="I1853">
        <v>0.19150700000000001</v>
      </c>
      <c r="J1853">
        <v>0.17202899999999999</v>
      </c>
      <c r="K1853">
        <v>0.32802500000000001</v>
      </c>
      <c r="L1853">
        <v>0.49249199999999999</v>
      </c>
      <c r="M1853">
        <v>0.60046200000000005</v>
      </c>
      <c r="N1853">
        <v>0.65796750000000004</v>
      </c>
      <c r="O1853">
        <v>0.67581630000000004</v>
      </c>
      <c r="P1853">
        <v>0.66448260000000003</v>
      </c>
      <c r="Q1853">
        <v>0.6397214</v>
      </c>
      <c r="R1853">
        <v>0</v>
      </c>
      <c r="S1853">
        <v>0</v>
      </c>
      <c r="T1853">
        <v>0</v>
      </c>
      <c r="U1853" t="s">
        <v>409</v>
      </c>
    </row>
    <row r="1854" spans="1:21" x14ac:dyDescent="0.35">
      <c r="A1854" t="s">
        <v>407</v>
      </c>
      <c r="B1854" t="s">
        <v>34</v>
      </c>
      <c r="C1854" t="str">
        <f>INDEX('GCAM Crosswalk'!M$5:M$36,MATCH(B1854,'GCAM Crosswalk'!L$5:L$36,0))</f>
        <v>India</v>
      </c>
      <c r="D1854" t="s">
        <v>351</v>
      </c>
      <c r="E1854" t="str">
        <f>INDEX('GCAM Crosswalk'!J$5:J$111,MATCH(D1854,'GCAM Crosswalk'!I$5:I$111,0))</f>
        <v>Industry</v>
      </c>
      <c r="F1854" t="s">
        <v>225</v>
      </c>
      <c r="G1854">
        <v>0</v>
      </c>
      <c r="H1854">
        <v>0</v>
      </c>
      <c r="I1854">
        <v>0</v>
      </c>
      <c r="J1854">
        <v>1.7162900000000001E-3</v>
      </c>
      <c r="K1854">
        <v>1.902501E-3</v>
      </c>
      <c r="L1854">
        <v>2.2616822999999898E-3</v>
      </c>
      <c r="M1854">
        <v>2.9219319999999899E-3</v>
      </c>
      <c r="N1854">
        <v>3.8294537999999999E-3</v>
      </c>
      <c r="O1854">
        <v>5.0726115799999902E-3</v>
      </c>
      <c r="P1854">
        <v>6.7842625999999899E-3</v>
      </c>
      <c r="Q1854">
        <v>9.0114341999999997E-3</v>
      </c>
      <c r="R1854">
        <v>0</v>
      </c>
      <c r="S1854">
        <v>0</v>
      </c>
      <c r="T1854">
        <v>0</v>
      </c>
      <c r="U1854" t="s">
        <v>409</v>
      </c>
    </row>
    <row r="1855" spans="1:21" x14ac:dyDescent="0.35">
      <c r="A1855" t="s">
        <v>407</v>
      </c>
      <c r="B1855" t="s">
        <v>34</v>
      </c>
      <c r="C1855" t="str">
        <f>INDEX('GCAM Crosswalk'!M$5:M$36,MATCH(B1855,'GCAM Crosswalk'!L$5:L$36,0))</f>
        <v>India</v>
      </c>
      <c r="D1855" t="s">
        <v>351</v>
      </c>
      <c r="E1855" t="str">
        <f>INDEX('GCAM Crosswalk'!J$5:J$111,MATCH(D1855,'GCAM Crosswalk'!I$5:I$111,0))</f>
        <v>Industry</v>
      </c>
      <c r="F1855" t="s">
        <v>410</v>
      </c>
      <c r="G1855">
        <v>0</v>
      </c>
      <c r="H1855">
        <v>0</v>
      </c>
      <c r="I1855">
        <v>0</v>
      </c>
      <c r="J1855">
        <v>0</v>
      </c>
      <c r="K1855">
        <v>0</v>
      </c>
      <c r="L1855" s="3">
        <v>2.2507000000000001E-4</v>
      </c>
      <c r="M1855" s="3">
        <v>8.06484E-4</v>
      </c>
      <c r="N1855">
        <v>1.6993620000000001E-3</v>
      </c>
      <c r="O1855">
        <v>2.7311624999999998E-3</v>
      </c>
      <c r="P1855">
        <v>3.890288E-3</v>
      </c>
      <c r="Q1855">
        <v>5.0067489999999996E-3</v>
      </c>
      <c r="R1855">
        <v>0</v>
      </c>
      <c r="S1855">
        <v>0</v>
      </c>
      <c r="T1855">
        <v>0</v>
      </c>
      <c r="U1855" t="s">
        <v>409</v>
      </c>
    </row>
    <row r="1856" spans="1:21" x14ac:dyDescent="0.35">
      <c r="A1856" t="s">
        <v>407</v>
      </c>
      <c r="B1856" t="s">
        <v>34</v>
      </c>
      <c r="C1856" t="str">
        <f>INDEX('GCAM Crosswalk'!M$5:M$36,MATCH(B1856,'GCAM Crosswalk'!L$5:L$36,0))</f>
        <v>India</v>
      </c>
      <c r="D1856" t="s">
        <v>351</v>
      </c>
      <c r="E1856" t="str">
        <f>INDEX('GCAM Crosswalk'!J$5:J$111,MATCH(D1856,'GCAM Crosswalk'!I$5:I$111,0))</f>
        <v>Industry</v>
      </c>
      <c r="F1856" t="s">
        <v>411</v>
      </c>
      <c r="G1856">
        <v>0</v>
      </c>
      <c r="H1856">
        <v>0</v>
      </c>
      <c r="I1856">
        <v>1.5906799999999999E-2</v>
      </c>
      <c r="J1856">
        <v>1.339508E-2</v>
      </c>
      <c r="K1856">
        <v>1.8123979999999901E-2</v>
      </c>
      <c r="L1856">
        <v>2.2769600000000001E-2</v>
      </c>
      <c r="M1856">
        <v>2.6871888E-2</v>
      </c>
      <c r="N1856">
        <v>3.0323989999999901E-2</v>
      </c>
      <c r="O1856">
        <v>3.2939443999999998E-2</v>
      </c>
      <c r="P1856">
        <v>3.4428396999999999E-2</v>
      </c>
      <c r="Q1856">
        <v>3.4944196999999899E-2</v>
      </c>
      <c r="R1856">
        <v>0</v>
      </c>
      <c r="S1856">
        <v>0</v>
      </c>
      <c r="T1856">
        <v>0</v>
      </c>
      <c r="U1856" t="s">
        <v>409</v>
      </c>
    </row>
    <row r="1857" spans="1:21" x14ac:dyDescent="0.35">
      <c r="A1857" t="s">
        <v>407</v>
      </c>
      <c r="B1857" t="s">
        <v>34</v>
      </c>
      <c r="C1857" t="str">
        <f>INDEX('GCAM Crosswalk'!M$5:M$36,MATCH(B1857,'GCAM Crosswalk'!L$5:L$36,0))</f>
        <v>India</v>
      </c>
      <c r="D1857" t="s">
        <v>412</v>
      </c>
      <c r="E1857" t="e">
        <f>INDEX('GCAM Crosswalk'!J$5:J$111,MATCH(D1857,'GCAM Crosswalk'!I$5:I$111,0))</f>
        <v>#N/A</v>
      </c>
      <c r="F1857" t="s">
        <v>411</v>
      </c>
      <c r="G1857">
        <v>6.1659800000000001E-2</v>
      </c>
      <c r="H1857">
        <v>0.136798</v>
      </c>
      <c r="I1857">
        <v>0.17685799999999999</v>
      </c>
      <c r="J1857">
        <v>0.23152800000000001</v>
      </c>
      <c r="K1857">
        <v>0.246197</v>
      </c>
      <c r="L1857">
        <v>0.26039099999999998</v>
      </c>
      <c r="M1857">
        <v>0.27344600000000002</v>
      </c>
      <c r="N1857">
        <v>0.28415899999999999</v>
      </c>
      <c r="O1857">
        <v>0.29081699999999999</v>
      </c>
      <c r="P1857">
        <v>0.29474600000000001</v>
      </c>
      <c r="Q1857">
        <v>0.29660999999999998</v>
      </c>
      <c r="R1857">
        <v>0</v>
      </c>
      <c r="S1857">
        <v>0</v>
      </c>
      <c r="T1857">
        <v>0</v>
      </c>
      <c r="U1857" t="s">
        <v>409</v>
      </c>
    </row>
    <row r="1858" spans="1:21" x14ac:dyDescent="0.35">
      <c r="A1858" t="s">
        <v>407</v>
      </c>
      <c r="B1858" t="s">
        <v>34</v>
      </c>
      <c r="C1858" t="str">
        <f>INDEX('GCAM Crosswalk'!M$5:M$36,MATCH(B1858,'GCAM Crosswalk'!L$5:L$36,0))</f>
        <v>India</v>
      </c>
      <c r="D1858" t="s">
        <v>352</v>
      </c>
      <c r="E1858" t="str">
        <f>INDEX('GCAM Crosswalk'!J$5:J$111,MATCH(D1858,'GCAM Crosswalk'!I$5:I$111,0))</f>
        <v>Industry</v>
      </c>
      <c r="F1858" t="s">
        <v>225</v>
      </c>
      <c r="G1858" s="3">
        <v>7.5653299999999998E-6</v>
      </c>
      <c r="H1858" s="3">
        <v>8.0703400000000007E-6</v>
      </c>
      <c r="I1858" s="3">
        <v>6.8968099999999996E-6</v>
      </c>
      <c r="J1858" s="3">
        <v>6.1205799999999996E-4</v>
      </c>
      <c r="K1858">
        <v>1.5522999999999999E-3</v>
      </c>
      <c r="L1858">
        <v>2.4408300000000002E-3</v>
      </c>
      <c r="M1858">
        <v>3.4794499999999998E-3</v>
      </c>
      <c r="N1858">
        <v>4.7118699999999999E-3</v>
      </c>
      <c r="O1858">
        <v>6.0603899999999997E-3</v>
      </c>
      <c r="P1858">
        <v>7.7989599999999997E-3</v>
      </c>
      <c r="Q1858">
        <v>1.05068E-2</v>
      </c>
      <c r="R1858">
        <v>0</v>
      </c>
      <c r="S1858">
        <v>0</v>
      </c>
      <c r="T1858">
        <v>0</v>
      </c>
      <c r="U1858" t="s">
        <v>409</v>
      </c>
    </row>
    <row r="1859" spans="1:21" x14ac:dyDescent="0.35">
      <c r="A1859" t="s">
        <v>407</v>
      </c>
      <c r="B1859" t="s">
        <v>34</v>
      </c>
      <c r="C1859" t="str">
        <f>INDEX('GCAM Crosswalk'!M$5:M$36,MATCH(B1859,'GCAM Crosswalk'!L$5:L$36,0))</f>
        <v>India</v>
      </c>
      <c r="D1859" t="s">
        <v>352</v>
      </c>
      <c r="E1859" t="str">
        <f>INDEX('GCAM Crosswalk'!J$5:J$111,MATCH(D1859,'GCAM Crosswalk'!I$5:I$111,0))</f>
        <v>Industry</v>
      </c>
      <c r="F1859" t="s">
        <v>408</v>
      </c>
      <c r="G1859" s="3">
        <v>6.2909600000000004E-7</v>
      </c>
      <c r="H1859" s="3">
        <v>2.5793200000000001E-6</v>
      </c>
      <c r="I1859" s="3">
        <v>7.0669099999999999E-6</v>
      </c>
      <c r="J1859" s="3">
        <v>4.9837299999999998E-4</v>
      </c>
      <c r="K1859">
        <v>1.38853E-3</v>
      </c>
      <c r="L1859">
        <v>2.2074799999999999E-3</v>
      </c>
      <c r="M1859">
        <v>3.24318E-3</v>
      </c>
      <c r="N1859">
        <v>4.4840599999999998E-3</v>
      </c>
      <c r="O1859">
        <v>5.8083500000000003E-3</v>
      </c>
      <c r="P1859">
        <v>7.5994699999999997E-3</v>
      </c>
      <c r="Q1859">
        <v>1.01808E-2</v>
      </c>
      <c r="R1859">
        <v>0</v>
      </c>
      <c r="S1859">
        <v>0</v>
      </c>
      <c r="T1859">
        <v>0</v>
      </c>
      <c r="U1859" t="s">
        <v>409</v>
      </c>
    </row>
    <row r="1860" spans="1:21" x14ac:dyDescent="0.35">
      <c r="A1860" t="s">
        <v>407</v>
      </c>
      <c r="B1860" t="s">
        <v>34</v>
      </c>
      <c r="C1860" t="str">
        <f>INDEX('GCAM Crosswalk'!M$5:M$36,MATCH(B1860,'GCAM Crosswalk'!L$5:L$36,0))</f>
        <v>India</v>
      </c>
      <c r="D1860" t="s">
        <v>352</v>
      </c>
      <c r="E1860" t="str">
        <f>INDEX('GCAM Crosswalk'!J$5:J$111,MATCH(D1860,'GCAM Crosswalk'!I$5:I$111,0))</f>
        <v>Industry</v>
      </c>
      <c r="F1860" t="s">
        <v>411</v>
      </c>
      <c r="G1860" s="3">
        <v>9.8558400000000008E-6</v>
      </c>
      <c r="H1860" s="3">
        <v>1.5874300000000001E-5</v>
      </c>
      <c r="I1860" s="3">
        <v>1.30644E-5</v>
      </c>
      <c r="J1860">
        <v>1.9710499999999998E-3</v>
      </c>
      <c r="K1860">
        <v>5.2244700000000002E-3</v>
      </c>
      <c r="L1860">
        <v>8.0346900000000006E-3</v>
      </c>
      <c r="M1860">
        <v>1.1325399999999999E-2</v>
      </c>
      <c r="N1860">
        <v>1.5668399999999999E-2</v>
      </c>
      <c r="O1860">
        <v>2.0582E-2</v>
      </c>
      <c r="P1860">
        <v>2.7322599999999999E-2</v>
      </c>
      <c r="Q1860">
        <v>3.8356099999999997E-2</v>
      </c>
      <c r="R1860">
        <v>0</v>
      </c>
      <c r="S1860">
        <v>0</v>
      </c>
      <c r="T1860">
        <v>0</v>
      </c>
      <c r="U1860" t="s">
        <v>409</v>
      </c>
    </row>
    <row r="1861" spans="1:21" x14ac:dyDescent="0.35">
      <c r="A1861" t="s">
        <v>407</v>
      </c>
      <c r="B1861" t="s">
        <v>34</v>
      </c>
      <c r="C1861" t="str">
        <f>INDEX('GCAM Crosswalk'!M$5:M$36,MATCH(B1861,'GCAM Crosswalk'!L$5:L$36,0))</f>
        <v>India</v>
      </c>
      <c r="D1861" t="s">
        <v>370</v>
      </c>
      <c r="E1861" t="str">
        <f>INDEX('GCAM Crosswalk'!J$5:J$111,MATCH(D1861,'GCAM Crosswalk'!I$5:I$111,0))</f>
        <v>Industry</v>
      </c>
      <c r="F1861" t="s">
        <v>225</v>
      </c>
      <c r="G1861">
        <v>1.5411699999999999E-3</v>
      </c>
      <c r="H1861">
        <v>1.92384E-3</v>
      </c>
      <c r="I1861">
        <v>2.78984E-3</v>
      </c>
      <c r="J1861">
        <v>3.6603600000000001E-3</v>
      </c>
      <c r="K1861">
        <v>7.8019500000000002E-3</v>
      </c>
      <c r="L1861">
        <v>1.5422099999999999E-2</v>
      </c>
      <c r="M1861">
        <v>2.5764200000000001E-2</v>
      </c>
      <c r="N1861">
        <v>3.8294000000000002E-2</v>
      </c>
      <c r="O1861">
        <v>5.2551199999999999E-2</v>
      </c>
      <c r="P1861">
        <v>6.82117E-2</v>
      </c>
      <c r="Q1861">
        <v>8.5005200000000003E-2</v>
      </c>
      <c r="R1861">
        <v>0</v>
      </c>
      <c r="S1861">
        <v>0</v>
      </c>
      <c r="T1861">
        <v>0</v>
      </c>
      <c r="U1861" t="s">
        <v>409</v>
      </c>
    </row>
    <row r="1862" spans="1:21" x14ac:dyDescent="0.35">
      <c r="A1862" t="s">
        <v>407</v>
      </c>
      <c r="B1862" t="s">
        <v>34</v>
      </c>
      <c r="C1862" t="str">
        <f>INDEX('GCAM Crosswalk'!M$5:M$36,MATCH(B1862,'GCAM Crosswalk'!L$5:L$36,0))</f>
        <v>India</v>
      </c>
      <c r="D1862" t="s">
        <v>371</v>
      </c>
      <c r="E1862" t="str">
        <f>INDEX('GCAM Crosswalk'!J$5:J$111,MATCH(D1862,'GCAM Crosswalk'!I$5:I$111,0))</f>
        <v>Industry</v>
      </c>
      <c r="F1862" t="s">
        <v>225</v>
      </c>
      <c r="G1862">
        <v>2.8852299999999999E-3</v>
      </c>
      <c r="H1862">
        <v>3.3814499999999998E-3</v>
      </c>
      <c r="I1862">
        <v>4.6889899999999997E-3</v>
      </c>
      <c r="J1862">
        <v>6.1463899999999998E-3</v>
      </c>
      <c r="K1862">
        <v>9.4140700000000001E-3</v>
      </c>
      <c r="L1862">
        <v>1.42054E-2</v>
      </c>
      <c r="M1862">
        <v>1.9135800000000001E-2</v>
      </c>
      <c r="N1862">
        <v>2.3815099999999999E-2</v>
      </c>
      <c r="O1862">
        <v>2.80275E-2</v>
      </c>
      <c r="P1862">
        <v>3.1865200000000003E-2</v>
      </c>
      <c r="Q1862">
        <v>3.5349400000000003E-2</v>
      </c>
      <c r="R1862">
        <v>0</v>
      </c>
      <c r="S1862">
        <v>0</v>
      </c>
      <c r="T1862">
        <v>0</v>
      </c>
      <c r="U1862" t="s">
        <v>409</v>
      </c>
    </row>
    <row r="1863" spans="1:21" x14ac:dyDescent="0.35">
      <c r="A1863" t="s">
        <v>407</v>
      </c>
      <c r="B1863" t="s">
        <v>34</v>
      </c>
      <c r="C1863" t="str">
        <f>INDEX('GCAM Crosswalk'!M$5:M$36,MATCH(B1863,'GCAM Crosswalk'!L$5:L$36,0))</f>
        <v>India</v>
      </c>
      <c r="D1863" t="s">
        <v>372</v>
      </c>
      <c r="E1863" t="str">
        <f>INDEX('GCAM Crosswalk'!J$5:J$111,MATCH(D1863,'GCAM Crosswalk'!I$5:I$111,0))</f>
        <v>Industry</v>
      </c>
      <c r="F1863" t="s">
        <v>225</v>
      </c>
      <c r="G1863">
        <v>5.6815499999999996E-3</v>
      </c>
      <c r="H1863">
        <v>6.6587E-3</v>
      </c>
      <c r="I1863">
        <v>9.2334700000000006E-3</v>
      </c>
      <c r="J1863">
        <v>1.21034E-2</v>
      </c>
      <c r="K1863">
        <v>1.8537999999999999E-2</v>
      </c>
      <c r="L1863">
        <v>2.7973000000000001E-2</v>
      </c>
      <c r="M1863">
        <v>3.7681899999999997E-2</v>
      </c>
      <c r="N1863">
        <v>4.6896300000000002E-2</v>
      </c>
      <c r="O1863">
        <v>5.5191400000000002E-2</v>
      </c>
      <c r="P1863">
        <v>6.2748499999999999E-2</v>
      </c>
      <c r="Q1863">
        <v>6.9609400000000002E-2</v>
      </c>
      <c r="R1863">
        <v>0</v>
      </c>
      <c r="S1863">
        <v>0</v>
      </c>
      <c r="T1863">
        <v>0</v>
      </c>
      <c r="U1863" t="s">
        <v>409</v>
      </c>
    </row>
    <row r="1864" spans="1:21" x14ac:dyDescent="0.35">
      <c r="A1864" t="s">
        <v>407</v>
      </c>
      <c r="B1864" t="s">
        <v>34</v>
      </c>
      <c r="C1864" t="str">
        <f>INDEX('GCAM Crosswalk'!M$5:M$36,MATCH(B1864,'GCAM Crosswalk'!L$5:L$36,0))</f>
        <v>India</v>
      </c>
      <c r="D1864" t="s">
        <v>365</v>
      </c>
      <c r="E1864" t="str">
        <f>INDEX('GCAM Crosswalk'!J$5:J$111,MATCH(D1864,'GCAM Crosswalk'!I$5:I$111,0))</f>
        <v>Industry</v>
      </c>
      <c r="F1864" t="s">
        <v>318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0.43159399999999998</v>
      </c>
      <c r="M1864">
        <v>0.70272399999999902</v>
      </c>
      <c r="N1864">
        <v>0.89128199999999902</v>
      </c>
      <c r="O1864">
        <v>0.95638979999999996</v>
      </c>
      <c r="P1864">
        <v>0.93622629999999996</v>
      </c>
      <c r="Q1864">
        <v>0.89994829999999904</v>
      </c>
      <c r="R1864">
        <v>0</v>
      </c>
      <c r="S1864">
        <v>0</v>
      </c>
      <c r="T1864">
        <v>0</v>
      </c>
      <c r="U1864" t="s">
        <v>409</v>
      </c>
    </row>
    <row r="1865" spans="1:21" x14ac:dyDescent="0.35">
      <c r="A1865" t="s">
        <v>407</v>
      </c>
      <c r="B1865" t="s">
        <v>34</v>
      </c>
      <c r="C1865" t="str">
        <f>INDEX('GCAM Crosswalk'!M$5:M$36,MATCH(B1865,'GCAM Crosswalk'!L$5:L$36,0))</f>
        <v>India</v>
      </c>
      <c r="D1865" t="s">
        <v>365</v>
      </c>
      <c r="E1865" t="str">
        <f>INDEX('GCAM Crosswalk'!J$5:J$111,MATCH(D1865,'GCAM Crosswalk'!I$5:I$111,0))</f>
        <v>Industry</v>
      </c>
      <c r="F1865" t="s">
        <v>339</v>
      </c>
      <c r="G1865">
        <v>0.53015699999999999</v>
      </c>
      <c r="H1865">
        <v>1.057801</v>
      </c>
      <c r="I1865">
        <v>1.72505</v>
      </c>
      <c r="J1865">
        <v>2.648946</v>
      </c>
      <c r="K1865">
        <v>4.9708870000000003</v>
      </c>
      <c r="L1865">
        <v>5.7694830000000001</v>
      </c>
      <c r="M1865">
        <v>6.0010281000000001</v>
      </c>
      <c r="N1865">
        <v>6.0826652000000001</v>
      </c>
      <c r="O1865">
        <v>6.4251347000000001</v>
      </c>
      <c r="P1865">
        <v>6.8832601999999898</v>
      </c>
      <c r="Q1865">
        <v>7.1969824999999901</v>
      </c>
      <c r="R1865">
        <v>0</v>
      </c>
      <c r="S1865">
        <v>0</v>
      </c>
      <c r="T1865">
        <v>0</v>
      </c>
      <c r="U1865" t="s">
        <v>409</v>
      </c>
    </row>
    <row r="1866" spans="1:21" x14ac:dyDescent="0.35">
      <c r="A1866" t="s">
        <v>407</v>
      </c>
      <c r="B1866" t="s">
        <v>34</v>
      </c>
      <c r="C1866" t="str">
        <f>INDEX('GCAM Crosswalk'!M$5:M$36,MATCH(B1866,'GCAM Crosswalk'!L$5:L$36,0))</f>
        <v>India</v>
      </c>
      <c r="D1866" t="s">
        <v>365</v>
      </c>
      <c r="E1866" t="str">
        <f>INDEX('GCAM Crosswalk'!J$5:J$111,MATCH(D1866,'GCAM Crosswalk'!I$5:I$111,0))</f>
        <v>Industry</v>
      </c>
      <c r="F1866" t="s">
        <v>225</v>
      </c>
      <c r="G1866">
        <v>0</v>
      </c>
      <c r="H1866">
        <v>0</v>
      </c>
      <c r="I1866">
        <v>0.2021828</v>
      </c>
      <c r="J1866">
        <v>0.22323809999999999</v>
      </c>
      <c r="K1866">
        <v>0.41916379999999998</v>
      </c>
      <c r="L1866">
        <v>0.61890966000000003</v>
      </c>
      <c r="M1866">
        <v>0.74111719999999903</v>
      </c>
      <c r="N1866">
        <v>0.823522854999999</v>
      </c>
      <c r="O1866">
        <v>0.89980008300000003</v>
      </c>
      <c r="P1866">
        <v>0.97272102999999999</v>
      </c>
      <c r="Q1866">
        <v>1.0354103400000001</v>
      </c>
      <c r="R1866">
        <v>0</v>
      </c>
      <c r="S1866">
        <v>0</v>
      </c>
      <c r="T1866">
        <v>0</v>
      </c>
      <c r="U1866" t="s">
        <v>409</v>
      </c>
    </row>
    <row r="1867" spans="1:21" x14ac:dyDescent="0.35">
      <c r="A1867" t="s">
        <v>407</v>
      </c>
      <c r="B1867" t="s">
        <v>34</v>
      </c>
      <c r="C1867" t="str">
        <f>INDEX('GCAM Crosswalk'!M$5:M$36,MATCH(B1867,'GCAM Crosswalk'!L$5:L$36,0))</f>
        <v>India</v>
      </c>
      <c r="D1867" t="s">
        <v>365</v>
      </c>
      <c r="E1867" t="str">
        <f>INDEX('GCAM Crosswalk'!J$5:J$111,MATCH(D1867,'GCAM Crosswalk'!I$5:I$111,0))</f>
        <v>Industry</v>
      </c>
      <c r="F1867" t="s">
        <v>408</v>
      </c>
      <c r="G1867">
        <v>0</v>
      </c>
      <c r="H1867" s="3">
        <v>5.4425999999999997E-4</v>
      </c>
      <c r="I1867" s="3">
        <v>7.1135999999999997E-4</v>
      </c>
      <c r="J1867" s="3">
        <v>8.8007999999999999E-4</v>
      </c>
      <c r="K1867">
        <v>1.724127E-3</v>
      </c>
      <c r="L1867">
        <v>3.227284E-3</v>
      </c>
      <c r="M1867">
        <v>4.5461850000000003E-3</v>
      </c>
      <c r="N1867">
        <v>5.5458319999999997E-3</v>
      </c>
      <c r="O1867">
        <v>6.2631368999999998E-3</v>
      </c>
      <c r="P1867">
        <v>6.7674168999999999E-3</v>
      </c>
      <c r="Q1867">
        <v>7.1246518000000003E-3</v>
      </c>
      <c r="R1867">
        <v>0</v>
      </c>
      <c r="S1867">
        <v>0</v>
      </c>
      <c r="T1867">
        <v>0</v>
      </c>
      <c r="U1867" t="s">
        <v>409</v>
      </c>
    </row>
    <row r="1868" spans="1:21" x14ac:dyDescent="0.35">
      <c r="A1868" t="s">
        <v>407</v>
      </c>
      <c r="B1868" t="s">
        <v>34</v>
      </c>
      <c r="C1868" t="str">
        <f>INDEX('GCAM Crosswalk'!M$5:M$36,MATCH(B1868,'GCAM Crosswalk'!L$5:L$36,0))</f>
        <v>India</v>
      </c>
      <c r="D1868" t="s">
        <v>365</v>
      </c>
      <c r="E1868" t="str">
        <f>INDEX('GCAM Crosswalk'!J$5:J$111,MATCH(D1868,'GCAM Crosswalk'!I$5:I$111,0))</f>
        <v>Industry</v>
      </c>
      <c r="F1868" t="s">
        <v>410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0.12213995</v>
      </c>
      <c r="M1868">
        <v>0.39140394000000001</v>
      </c>
      <c r="N1868">
        <v>0.61906623999999999</v>
      </c>
      <c r="O1868">
        <v>0.77125163999999902</v>
      </c>
      <c r="P1868">
        <v>0.85853939000000001</v>
      </c>
      <c r="Q1868">
        <v>0.89555627000000004</v>
      </c>
      <c r="R1868">
        <v>0</v>
      </c>
      <c r="S1868">
        <v>0</v>
      </c>
      <c r="T1868">
        <v>0</v>
      </c>
      <c r="U1868" t="s">
        <v>409</v>
      </c>
    </row>
    <row r="1869" spans="1:21" x14ac:dyDescent="0.35">
      <c r="A1869" t="s">
        <v>407</v>
      </c>
      <c r="B1869" t="s">
        <v>34</v>
      </c>
      <c r="C1869" t="str">
        <f>INDEX('GCAM Crosswalk'!M$5:M$36,MATCH(B1869,'GCAM Crosswalk'!L$5:L$36,0))</f>
        <v>India</v>
      </c>
      <c r="D1869" t="s">
        <v>365</v>
      </c>
      <c r="E1869" t="str">
        <f>INDEX('GCAM Crosswalk'!J$5:J$111,MATCH(D1869,'GCAM Crosswalk'!I$5:I$111,0))</f>
        <v>Industry</v>
      </c>
      <c r="F1869" t="s">
        <v>411</v>
      </c>
      <c r="G1869">
        <v>2.46981799999999E-2</v>
      </c>
      <c r="H1869">
        <v>3.6753459999999898E-2</v>
      </c>
      <c r="I1869">
        <v>3.9431799999999899E-2</v>
      </c>
      <c r="J1869">
        <v>2.8088060000000001E-2</v>
      </c>
      <c r="K1869">
        <v>5.4490798799999997E-2</v>
      </c>
      <c r="L1869">
        <v>8.3380826599999999E-2</v>
      </c>
      <c r="M1869">
        <v>9.8503997399999904E-2</v>
      </c>
      <c r="N1869">
        <v>0.1082741041</v>
      </c>
      <c r="O1869">
        <v>0.11762288769</v>
      </c>
      <c r="P1869">
        <v>0.12723925697999999</v>
      </c>
      <c r="Q1869">
        <v>0.13641804917</v>
      </c>
      <c r="R1869">
        <v>0</v>
      </c>
      <c r="S1869">
        <v>0</v>
      </c>
      <c r="T1869">
        <v>0</v>
      </c>
      <c r="U1869" t="s">
        <v>409</v>
      </c>
    </row>
    <row r="1870" spans="1:21" x14ac:dyDescent="0.35">
      <c r="A1870" t="s">
        <v>407</v>
      </c>
      <c r="B1870" t="s">
        <v>34</v>
      </c>
      <c r="C1870" t="str">
        <f>INDEX('GCAM Crosswalk'!M$5:M$36,MATCH(B1870,'GCAM Crosswalk'!L$5:L$36,0))</f>
        <v>India</v>
      </c>
      <c r="D1870" t="s">
        <v>373</v>
      </c>
      <c r="E1870" t="str">
        <f>INDEX('GCAM Crosswalk'!J$5:J$111,MATCH(D1870,'GCAM Crosswalk'!I$5:I$111,0))</f>
        <v>Industry</v>
      </c>
      <c r="F1870" t="s">
        <v>225</v>
      </c>
      <c r="G1870">
        <v>0.13003899999999999</v>
      </c>
      <c r="H1870">
        <v>0.292574</v>
      </c>
      <c r="I1870">
        <v>0.42010999999999998</v>
      </c>
      <c r="J1870">
        <v>0.56214399999999998</v>
      </c>
      <c r="K1870">
        <v>0.57247700000000001</v>
      </c>
      <c r="L1870">
        <v>0.59179700000000002</v>
      </c>
      <c r="M1870">
        <v>0.61307400000000001</v>
      </c>
      <c r="N1870">
        <v>0.62824400000000002</v>
      </c>
      <c r="O1870">
        <v>0.63638300000000003</v>
      </c>
      <c r="P1870">
        <v>0.63797899999999996</v>
      </c>
      <c r="Q1870">
        <v>0.63100800000000001</v>
      </c>
      <c r="R1870">
        <v>0</v>
      </c>
      <c r="S1870">
        <v>0</v>
      </c>
      <c r="T1870">
        <v>0</v>
      </c>
      <c r="U1870" t="s">
        <v>409</v>
      </c>
    </row>
    <row r="1871" spans="1:21" x14ac:dyDescent="0.35">
      <c r="A1871" t="s">
        <v>407</v>
      </c>
      <c r="B1871" t="s">
        <v>34</v>
      </c>
      <c r="C1871" t="str">
        <f>INDEX('GCAM Crosswalk'!M$5:M$36,MATCH(B1871,'GCAM Crosswalk'!L$5:L$36,0))</f>
        <v>India</v>
      </c>
      <c r="D1871" t="s">
        <v>361</v>
      </c>
      <c r="E1871" t="str">
        <f>INDEX('GCAM Crosswalk'!J$5:J$111,MATCH(D1871,'GCAM Crosswalk'!I$5:I$111,0))</f>
        <v>Industry</v>
      </c>
      <c r="F1871" t="s">
        <v>225</v>
      </c>
      <c r="G1871">
        <v>0</v>
      </c>
      <c r="H1871">
        <v>0</v>
      </c>
      <c r="I1871" s="3">
        <v>4.1900100000000002E-5</v>
      </c>
      <c r="J1871">
        <v>5.2157599999999998E-2</v>
      </c>
      <c r="K1871">
        <v>5.3197700000000001E-2</v>
      </c>
      <c r="L1871">
        <v>5.4706152000000001E-2</v>
      </c>
      <c r="M1871">
        <v>5.7649212999999998E-2</v>
      </c>
      <c r="N1871">
        <v>6.0723913799999897E-2</v>
      </c>
      <c r="O1871">
        <v>6.4145824199999896E-2</v>
      </c>
      <c r="P1871">
        <v>6.7676968699999895E-2</v>
      </c>
      <c r="Q1871">
        <v>7.1418544999999903E-2</v>
      </c>
      <c r="R1871">
        <v>0</v>
      </c>
      <c r="S1871">
        <v>0</v>
      </c>
      <c r="T1871">
        <v>0</v>
      </c>
      <c r="U1871" t="s">
        <v>409</v>
      </c>
    </row>
    <row r="1872" spans="1:21" x14ac:dyDescent="0.35">
      <c r="A1872" t="s">
        <v>407</v>
      </c>
      <c r="B1872" t="s">
        <v>34</v>
      </c>
      <c r="C1872" t="str">
        <f>INDEX('GCAM Crosswalk'!M$5:M$36,MATCH(B1872,'GCAM Crosswalk'!L$5:L$36,0))</f>
        <v>India</v>
      </c>
      <c r="D1872" t="s">
        <v>361</v>
      </c>
      <c r="E1872" t="str">
        <f>INDEX('GCAM Crosswalk'!J$5:J$111,MATCH(D1872,'GCAM Crosswalk'!I$5:I$111,0))</f>
        <v>Industry</v>
      </c>
      <c r="F1872" t="s">
        <v>410</v>
      </c>
      <c r="G1872">
        <v>0</v>
      </c>
      <c r="H1872">
        <v>0</v>
      </c>
      <c r="I1872">
        <v>0</v>
      </c>
      <c r="J1872">
        <v>0</v>
      </c>
      <c r="K1872">
        <v>0</v>
      </c>
      <c r="L1872" s="3">
        <v>5.19287E-4</v>
      </c>
      <c r="M1872">
        <v>1.892316E-3</v>
      </c>
      <c r="N1872">
        <v>3.7349079999999999E-3</v>
      </c>
      <c r="O1872">
        <v>5.3847393E-3</v>
      </c>
      <c r="P1872">
        <v>7.1803539999999999E-3</v>
      </c>
      <c r="Q1872">
        <v>8.7045530000000003E-3</v>
      </c>
      <c r="R1872">
        <v>0</v>
      </c>
      <c r="S1872">
        <v>0</v>
      </c>
      <c r="T1872">
        <v>0</v>
      </c>
      <c r="U1872" t="s">
        <v>409</v>
      </c>
    </row>
    <row r="1873" spans="1:21" x14ac:dyDescent="0.35">
      <c r="A1873" t="s">
        <v>407</v>
      </c>
      <c r="B1873" t="s">
        <v>34</v>
      </c>
      <c r="C1873" t="str">
        <f>INDEX('GCAM Crosswalk'!M$5:M$36,MATCH(B1873,'GCAM Crosswalk'!L$5:L$36,0))</f>
        <v>India</v>
      </c>
      <c r="D1873" t="s">
        <v>361</v>
      </c>
      <c r="E1873" t="str">
        <f>INDEX('GCAM Crosswalk'!J$5:J$111,MATCH(D1873,'GCAM Crosswalk'!I$5:I$111,0))</f>
        <v>Industry</v>
      </c>
      <c r="F1873" t="s">
        <v>411</v>
      </c>
      <c r="G1873">
        <v>2.7250899999999901E-2</v>
      </c>
      <c r="H1873">
        <v>3.8594900000000001E-2</v>
      </c>
      <c r="I1873">
        <v>6.8399299999999996E-2</v>
      </c>
      <c r="J1873">
        <v>5.6929599999999997E-2</v>
      </c>
      <c r="K1873">
        <v>6.3391130000000004E-2</v>
      </c>
      <c r="L1873">
        <v>6.9162759999999907E-2</v>
      </c>
      <c r="M1873">
        <v>7.2920579999999999E-2</v>
      </c>
      <c r="N1873">
        <v>7.3964678000000006E-2</v>
      </c>
      <c r="O1873">
        <v>7.2361609999999896E-2</v>
      </c>
      <c r="P1873">
        <v>6.8286029999999998E-2</v>
      </c>
      <c r="Q1873">
        <v>6.2746570000000002E-2</v>
      </c>
      <c r="R1873">
        <v>0</v>
      </c>
      <c r="S1873">
        <v>0</v>
      </c>
      <c r="T1873">
        <v>0</v>
      </c>
      <c r="U1873" t="s">
        <v>409</v>
      </c>
    </row>
    <row r="1874" spans="1:21" x14ac:dyDescent="0.35">
      <c r="A1874" t="s">
        <v>407</v>
      </c>
      <c r="B1874" t="s">
        <v>34</v>
      </c>
      <c r="C1874" t="str">
        <f>INDEX('GCAM Crosswalk'!M$5:M$36,MATCH(B1874,'GCAM Crosswalk'!L$5:L$36,0))</f>
        <v>India</v>
      </c>
      <c r="D1874" t="s">
        <v>374</v>
      </c>
      <c r="E1874" t="str">
        <f>INDEX('GCAM Crosswalk'!J$5:J$111,MATCH(D1874,'GCAM Crosswalk'!I$5:I$111,0))</f>
        <v>Industry</v>
      </c>
      <c r="F1874" t="s">
        <v>225</v>
      </c>
      <c r="G1874">
        <v>3.3199800000000002E-3</v>
      </c>
      <c r="H1874">
        <v>7.0291800000000003E-3</v>
      </c>
      <c r="I1874">
        <v>8.4761599999999999E-3</v>
      </c>
      <c r="J1874">
        <v>8.9971900000000004E-3</v>
      </c>
      <c r="K1874">
        <v>1.3070699999999999E-2</v>
      </c>
      <c r="L1874">
        <v>1.8893799999999999E-2</v>
      </c>
      <c r="M1874">
        <v>2.5338400000000001E-2</v>
      </c>
      <c r="N1874">
        <v>3.1722E-2</v>
      </c>
      <c r="O1874">
        <v>3.8038500000000003E-2</v>
      </c>
      <c r="P1874">
        <v>4.37677E-2</v>
      </c>
      <c r="Q1874">
        <v>4.8734699999999999E-2</v>
      </c>
      <c r="R1874">
        <v>0</v>
      </c>
      <c r="S1874">
        <v>0</v>
      </c>
      <c r="T1874">
        <v>0</v>
      </c>
      <c r="U1874" t="s">
        <v>409</v>
      </c>
    </row>
    <row r="1875" spans="1:21" x14ac:dyDescent="0.35">
      <c r="A1875" t="s">
        <v>407</v>
      </c>
      <c r="B1875" t="s">
        <v>34</v>
      </c>
      <c r="C1875" t="str">
        <f>INDEX('GCAM Crosswalk'!M$5:M$36,MATCH(B1875,'GCAM Crosswalk'!L$5:L$36,0))</f>
        <v>India</v>
      </c>
      <c r="D1875" t="s">
        <v>375</v>
      </c>
      <c r="E1875" t="str">
        <f>INDEX('GCAM Crosswalk'!J$5:J$111,MATCH(D1875,'GCAM Crosswalk'!I$5:I$111,0))</f>
        <v>Industry</v>
      </c>
      <c r="F1875" t="s">
        <v>225</v>
      </c>
      <c r="G1875">
        <v>8.1124300000000003E-3</v>
      </c>
      <c r="H1875">
        <v>1.5849499999999999E-2</v>
      </c>
      <c r="I1875">
        <v>1.8171799999999998E-2</v>
      </c>
      <c r="J1875">
        <v>1.9270900000000001E-2</v>
      </c>
      <c r="K1875">
        <v>2.02373E-2</v>
      </c>
      <c r="L1875">
        <v>2.2410900000000001E-2</v>
      </c>
      <c r="M1875">
        <v>2.4291500000000001E-2</v>
      </c>
      <c r="N1875">
        <v>2.5508800000000002E-2</v>
      </c>
      <c r="O1875">
        <v>2.6269799999999999E-2</v>
      </c>
      <c r="P1875">
        <v>2.65109E-2</v>
      </c>
      <c r="Q1875">
        <v>2.6318399999999999E-2</v>
      </c>
      <c r="R1875">
        <v>0</v>
      </c>
      <c r="S1875">
        <v>0</v>
      </c>
      <c r="T1875">
        <v>0</v>
      </c>
      <c r="U1875" t="s">
        <v>409</v>
      </c>
    </row>
    <row r="1876" spans="1:21" x14ac:dyDescent="0.35">
      <c r="A1876" t="s">
        <v>407</v>
      </c>
      <c r="B1876" t="s">
        <v>34</v>
      </c>
      <c r="C1876" t="str">
        <f>INDEX('GCAM Crosswalk'!M$5:M$36,MATCH(B1876,'GCAM Crosswalk'!L$5:L$36,0))</f>
        <v>India</v>
      </c>
      <c r="D1876" t="s">
        <v>376</v>
      </c>
      <c r="E1876" t="str">
        <f>INDEX('GCAM Crosswalk'!J$5:J$111,MATCH(D1876,'GCAM Crosswalk'!I$5:I$111,0))</f>
        <v>Industry</v>
      </c>
      <c r="F1876" t="s">
        <v>225</v>
      </c>
      <c r="G1876">
        <v>2.2225000000000002E-2</v>
      </c>
      <c r="H1876">
        <v>4.3421599999999998E-2</v>
      </c>
      <c r="I1876">
        <v>4.9784000000000002E-2</v>
      </c>
      <c r="J1876">
        <v>5.2844200000000001E-2</v>
      </c>
      <c r="K1876">
        <v>5.5545799999999999E-2</v>
      </c>
      <c r="L1876">
        <v>6.15367E-2</v>
      </c>
      <c r="M1876">
        <v>6.6726999999999995E-2</v>
      </c>
      <c r="N1876">
        <v>7.0103700000000005E-2</v>
      </c>
      <c r="O1876">
        <v>7.2230900000000001E-2</v>
      </c>
      <c r="P1876">
        <v>7.2944700000000001E-2</v>
      </c>
      <c r="Q1876">
        <v>7.2500499999999996E-2</v>
      </c>
      <c r="R1876">
        <v>0</v>
      </c>
      <c r="S1876">
        <v>0</v>
      </c>
      <c r="T1876">
        <v>0</v>
      </c>
      <c r="U1876" t="s">
        <v>409</v>
      </c>
    </row>
    <row r="1877" spans="1:21" x14ac:dyDescent="0.35">
      <c r="A1877" t="s">
        <v>407</v>
      </c>
      <c r="B1877" t="s">
        <v>34</v>
      </c>
      <c r="C1877" t="str">
        <f>INDEX('GCAM Crosswalk'!M$5:M$36,MATCH(B1877,'GCAM Crosswalk'!L$5:L$36,0))</f>
        <v>India</v>
      </c>
      <c r="D1877" t="s">
        <v>377</v>
      </c>
      <c r="E1877" t="str">
        <f>INDEX('GCAM Crosswalk'!J$5:J$111,MATCH(D1877,'GCAM Crosswalk'!I$5:I$111,0))</f>
        <v>Industry</v>
      </c>
      <c r="F1877" t="s">
        <v>225</v>
      </c>
      <c r="G1877">
        <v>2.11498E-2</v>
      </c>
      <c r="H1877">
        <v>4.1320999999999997E-2</v>
      </c>
      <c r="I1877">
        <v>4.7375599999999997E-2</v>
      </c>
      <c r="J1877">
        <v>5.0241000000000001E-2</v>
      </c>
      <c r="K1877">
        <v>5.2760500000000002E-2</v>
      </c>
      <c r="L1877">
        <v>5.8427100000000003E-2</v>
      </c>
      <c r="M1877">
        <v>6.33301E-2</v>
      </c>
      <c r="N1877">
        <v>6.6503800000000002E-2</v>
      </c>
      <c r="O1877">
        <v>6.8487699999999999E-2</v>
      </c>
      <c r="P1877">
        <v>6.9116399999999995E-2</v>
      </c>
      <c r="Q1877">
        <v>6.8614400000000006E-2</v>
      </c>
      <c r="R1877">
        <v>0</v>
      </c>
      <c r="S1877">
        <v>0</v>
      </c>
      <c r="T1877">
        <v>0</v>
      </c>
      <c r="U1877" t="s">
        <v>409</v>
      </c>
    </row>
    <row r="1878" spans="1:21" x14ac:dyDescent="0.35">
      <c r="A1878" t="s">
        <v>407</v>
      </c>
      <c r="B1878" t="s">
        <v>34</v>
      </c>
      <c r="C1878" t="str">
        <f>INDEX('GCAM Crosswalk'!M$5:M$36,MATCH(B1878,'GCAM Crosswalk'!L$5:L$36,0))</f>
        <v>India</v>
      </c>
      <c r="D1878" t="s">
        <v>362</v>
      </c>
      <c r="E1878" t="str">
        <f>INDEX('GCAM Crosswalk'!J$5:J$111,MATCH(D1878,'GCAM Crosswalk'!I$5:I$111,0))</f>
        <v>Industry</v>
      </c>
      <c r="F1878" t="s">
        <v>318</v>
      </c>
      <c r="G1878">
        <v>1.06847</v>
      </c>
      <c r="H1878">
        <v>1.2978000000000001</v>
      </c>
      <c r="I1878">
        <v>1.40344</v>
      </c>
      <c r="J1878">
        <v>1.4619</v>
      </c>
      <c r="K1878">
        <v>1.9601550000000001</v>
      </c>
      <c r="L1878">
        <v>2.5757780000000001</v>
      </c>
      <c r="M1878">
        <v>3.096479</v>
      </c>
      <c r="N1878">
        <v>3.3752209999999998</v>
      </c>
      <c r="O1878">
        <v>3.4638279999999999</v>
      </c>
      <c r="P1878">
        <v>3.5150077</v>
      </c>
      <c r="Q1878">
        <v>3.5095749999999999</v>
      </c>
      <c r="R1878">
        <v>0</v>
      </c>
      <c r="S1878">
        <v>0</v>
      </c>
      <c r="T1878">
        <v>0</v>
      </c>
      <c r="U1878" t="s">
        <v>409</v>
      </c>
    </row>
    <row r="1879" spans="1:21" x14ac:dyDescent="0.35">
      <c r="A1879" t="s">
        <v>407</v>
      </c>
      <c r="B1879" t="s">
        <v>34</v>
      </c>
      <c r="C1879" t="str">
        <f>INDEX('GCAM Crosswalk'!M$5:M$36,MATCH(B1879,'GCAM Crosswalk'!L$5:L$36,0))</f>
        <v>India</v>
      </c>
      <c r="D1879" t="s">
        <v>362</v>
      </c>
      <c r="E1879" t="str">
        <f>INDEX('GCAM Crosswalk'!J$5:J$111,MATCH(D1879,'GCAM Crosswalk'!I$5:I$111,0))</f>
        <v>Industry</v>
      </c>
      <c r="F1879" t="s">
        <v>339</v>
      </c>
      <c r="G1879">
        <v>0.47196100000000002</v>
      </c>
      <c r="H1879">
        <v>0.37529299999999999</v>
      </c>
      <c r="I1879">
        <v>1.1808399999999999</v>
      </c>
      <c r="J1879">
        <v>0.99268900000000004</v>
      </c>
      <c r="K1879">
        <v>1.6761279999999901</v>
      </c>
      <c r="L1879">
        <v>2.5756679999999998</v>
      </c>
      <c r="M1879">
        <v>3.5095800000000001</v>
      </c>
      <c r="N1879">
        <v>4.3984870000000003</v>
      </c>
      <c r="O1879">
        <v>5.1703570000000001</v>
      </c>
      <c r="P1879">
        <v>5.7996240999999999</v>
      </c>
      <c r="Q1879">
        <v>6.3029215000000001</v>
      </c>
      <c r="R1879">
        <v>0</v>
      </c>
      <c r="S1879">
        <v>0</v>
      </c>
      <c r="T1879">
        <v>0</v>
      </c>
      <c r="U1879" t="s">
        <v>409</v>
      </c>
    </row>
    <row r="1880" spans="1:21" x14ac:dyDescent="0.35">
      <c r="A1880" t="s">
        <v>407</v>
      </c>
      <c r="B1880" t="s">
        <v>34</v>
      </c>
      <c r="C1880" t="str">
        <f>INDEX('GCAM Crosswalk'!M$5:M$36,MATCH(B1880,'GCAM Crosswalk'!L$5:L$36,0))</f>
        <v>India</v>
      </c>
      <c r="D1880" t="s">
        <v>362</v>
      </c>
      <c r="E1880" t="str">
        <f>INDEX('GCAM Crosswalk'!J$5:J$111,MATCH(D1880,'GCAM Crosswalk'!I$5:I$111,0))</f>
        <v>Industry</v>
      </c>
      <c r="F1880" t="s">
        <v>225</v>
      </c>
      <c r="G1880">
        <v>0.14525399999999999</v>
      </c>
      <c r="H1880">
        <v>0.29688599999999998</v>
      </c>
      <c r="I1880">
        <v>0.261015</v>
      </c>
      <c r="J1880">
        <v>0.45307799999999998</v>
      </c>
      <c r="K1880">
        <v>0.50258700000000001</v>
      </c>
      <c r="L1880">
        <v>0.82601100000000005</v>
      </c>
      <c r="M1880">
        <v>1.1486179999999999</v>
      </c>
      <c r="N1880">
        <v>1.4702789999999999</v>
      </c>
      <c r="O1880">
        <v>1.83791739999999</v>
      </c>
      <c r="P1880">
        <v>2.2622239</v>
      </c>
      <c r="Q1880">
        <v>2.7418703400000002</v>
      </c>
      <c r="R1880">
        <v>0</v>
      </c>
      <c r="S1880">
        <v>0</v>
      </c>
      <c r="T1880">
        <v>0</v>
      </c>
      <c r="U1880" t="s">
        <v>409</v>
      </c>
    </row>
    <row r="1881" spans="1:21" x14ac:dyDescent="0.35">
      <c r="A1881" t="s">
        <v>407</v>
      </c>
      <c r="B1881" t="s">
        <v>34</v>
      </c>
      <c r="C1881" t="str">
        <f>INDEX('GCAM Crosswalk'!M$5:M$36,MATCH(B1881,'GCAM Crosswalk'!L$5:L$36,0))</f>
        <v>India</v>
      </c>
      <c r="D1881" t="s">
        <v>362</v>
      </c>
      <c r="E1881" t="str">
        <f>INDEX('GCAM Crosswalk'!J$5:J$111,MATCH(D1881,'GCAM Crosswalk'!I$5:I$111,0))</f>
        <v>Industry</v>
      </c>
      <c r="F1881" t="s">
        <v>408</v>
      </c>
      <c r="G1881">
        <v>2.0711299999999998E-2</v>
      </c>
      <c r="H1881">
        <v>0.20838400000000001</v>
      </c>
      <c r="I1881">
        <v>0.37418899999999999</v>
      </c>
      <c r="J1881">
        <v>0.19585</v>
      </c>
      <c r="K1881">
        <v>0.459067</v>
      </c>
      <c r="L1881">
        <v>0.86082999999999998</v>
      </c>
      <c r="M1881">
        <v>1.365235</v>
      </c>
      <c r="N1881">
        <v>1.9608117999999899</v>
      </c>
      <c r="O1881">
        <v>2.5547246000000001</v>
      </c>
      <c r="P1881">
        <v>3.0770072599999998</v>
      </c>
      <c r="Q1881">
        <v>3.5031033699999998</v>
      </c>
      <c r="R1881">
        <v>0</v>
      </c>
      <c r="S1881">
        <v>0</v>
      </c>
      <c r="T1881">
        <v>0</v>
      </c>
      <c r="U1881" t="s">
        <v>409</v>
      </c>
    </row>
    <row r="1882" spans="1:21" x14ac:dyDescent="0.35">
      <c r="A1882" t="s">
        <v>407</v>
      </c>
      <c r="B1882" t="s">
        <v>34</v>
      </c>
      <c r="C1882" t="str">
        <f>INDEX('GCAM Crosswalk'!M$5:M$36,MATCH(B1882,'GCAM Crosswalk'!L$5:L$36,0))</f>
        <v>India</v>
      </c>
      <c r="D1882" t="s">
        <v>362</v>
      </c>
      <c r="E1882" t="str">
        <f>INDEX('GCAM Crosswalk'!J$5:J$111,MATCH(D1882,'GCAM Crosswalk'!I$5:I$111,0))</f>
        <v>Industry</v>
      </c>
      <c r="F1882" t="s">
        <v>410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1.9935679999999998E-3</v>
      </c>
      <c r="M1882">
        <v>2.3112891999999999E-2</v>
      </c>
      <c r="N1882">
        <v>6.0806214999999997E-2</v>
      </c>
      <c r="O1882">
        <v>0.11178193</v>
      </c>
      <c r="P1882">
        <v>0.16985255499999999</v>
      </c>
      <c r="Q1882">
        <v>0.22438530300000001</v>
      </c>
      <c r="R1882">
        <v>0</v>
      </c>
      <c r="S1882">
        <v>0</v>
      </c>
      <c r="T1882">
        <v>0</v>
      </c>
      <c r="U1882" t="s">
        <v>409</v>
      </c>
    </row>
    <row r="1883" spans="1:21" x14ac:dyDescent="0.35">
      <c r="A1883" t="s">
        <v>407</v>
      </c>
      <c r="B1883" t="s">
        <v>34</v>
      </c>
      <c r="C1883" t="str">
        <f>INDEX('GCAM Crosswalk'!M$5:M$36,MATCH(B1883,'GCAM Crosswalk'!L$5:L$36,0))</f>
        <v>India</v>
      </c>
      <c r="D1883" t="s">
        <v>362</v>
      </c>
      <c r="E1883" t="str">
        <f>INDEX('GCAM Crosswalk'!J$5:J$111,MATCH(D1883,'GCAM Crosswalk'!I$5:I$111,0))</f>
        <v>Industry</v>
      </c>
      <c r="F1883" t="s">
        <v>411</v>
      </c>
      <c r="G1883">
        <v>0.17179800000000001</v>
      </c>
      <c r="H1883">
        <v>0.392295</v>
      </c>
      <c r="I1883">
        <v>0.351829</v>
      </c>
      <c r="J1883">
        <v>0.78732400000000002</v>
      </c>
      <c r="K1883">
        <v>1.34197899999999</v>
      </c>
      <c r="L1883">
        <v>2.0539010000000002</v>
      </c>
      <c r="M1883">
        <v>2.7699340000000001</v>
      </c>
      <c r="N1883">
        <v>3.4702120000000001</v>
      </c>
      <c r="O1883">
        <v>4.1002939999999999</v>
      </c>
      <c r="P1883">
        <v>4.6815230000000003</v>
      </c>
      <c r="Q1883">
        <v>5.2662473399999996</v>
      </c>
      <c r="R1883">
        <v>0</v>
      </c>
      <c r="S1883">
        <v>0</v>
      </c>
      <c r="T1883">
        <v>0</v>
      </c>
      <c r="U1883" t="s">
        <v>409</v>
      </c>
    </row>
    <row r="1884" spans="1:21" x14ac:dyDescent="0.35">
      <c r="A1884" t="s">
        <v>407</v>
      </c>
      <c r="B1884" t="s">
        <v>34</v>
      </c>
      <c r="C1884" t="str">
        <f>INDEX('GCAM Crosswalk'!M$5:M$36,MATCH(B1884,'GCAM Crosswalk'!L$5:L$36,0))</f>
        <v>India</v>
      </c>
      <c r="D1884" t="s">
        <v>366</v>
      </c>
      <c r="E1884" t="str">
        <f>INDEX('GCAM Crosswalk'!J$5:J$111,MATCH(D1884,'GCAM Crosswalk'!I$5:I$111,0))</f>
        <v>Industry</v>
      </c>
      <c r="F1884" t="s">
        <v>411</v>
      </c>
      <c r="G1884">
        <v>6.6180699999999995E-2</v>
      </c>
      <c r="H1884">
        <v>0.206453</v>
      </c>
      <c r="I1884">
        <v>0.22725799999999999</v>
      </c>
      <c r="J1884">
        <v>0.32156800000000002</v>
      </c>
      <c r="K1884">
        <v>0.49151400000000001</v>
      </c>
      <c r="L1884">
        <v>0.73735499999999998</v>
      </c>
      <c r="M1884">
        <v>0.986151</v>
      </c>
      <c r="N1884">
        <v>1.21628</v>
      </c>
      <c r="O1884">
        <v>1.4174800000000001</v>
      </c>
      <c r="P1884">
        <v>1.5973299999999999</v>
      </c>
      <c r="Q1884">
        <v>1.7578800000000001</v>
      </c>
      <c r="R1884">
        <v>0</v>
      </c>
      <c r="S1884">
        <v>0</v>
      </c>
      <c r="T1884">
        <v>0</v>
      </c>
      <c r="U1884" t="s">
        <v>409</v>
      </c>
    </row>
    <row r="1885" spans="1:21" x14ac:dyDescent="0.35">
      <c r="A1885" t="s">
        <v>407</v>
      </c>
      <c r="B1885" t="s">
        <v>34</v>
      </c>
      <c r="C1885" t="str">
        <f>INDEX('GCAM Crosswalk'!M$5:M$36,MATCH(B1885,'GCAM Crosswalk'!L$5:L$36,0))</f>
        <v>India</v>
      </c>
      <c r="D1885" t="s">
        <v>271</v>
      </c>
      <c r="E1885" t="str">
        <f>INDEX('GCAM Crosswalk'!J$5:J$111,MATCH(D1885,'GCAM Crosswalk'!I$5:I$111,0))</f>
        <v>Industry</v>
      </c>
      <c r="F1885" t="s">
        <v>318</v>
      </c>
      <c r="G1885">
        <v>4.8383699999999998E-3</v>
      </c>
      <c r="H1885">
        <v>9.1376200000000008E-3</v>
      </c>
      <c r="I1885">
        <v>1.26742E-2</v>
      </c>
      <c r="J1885">
        <v>1.26742E-2</v>
      </c>
      <c r="K1885">
        <v>1.6538190000000001E-2</v>
      </c>
      <c r="L1885">
        <v>2.3382899999999901E-2</v>
      </c>
      <c r="M1885">
        <v>3.005851E-2</v>
      </c>
      <c r="N1885">
        <v>3.7564989999999999E-2</v>
      </c>
      <c r="O1885">
        <v>4.3526380000000003E-2</v>
      </c>
      <c r="P1885">
        <v>4.6337476000000002E-2</v>
      </c>
      <c r="Q1885">
        <v>4.6966145000000001E-2</v>
      </c>
      <c r="R1885">
        <v>0</v>
      </c>
      <c r="S1885">
        <v>0</v>
      </c>
      <c r="T1885">
        <v>0</v>
      </c>
      <c r="U1885" t="s">
        <v>409</v>
      </c>
    </row>
    <row r="1886" spans="1:21" x14ac:dyDescent="0.35">
      <c r="A1886" t="s">
        <v>407</v>
      </c>
      <c r="B1886" t="s">
        <v>34</v>
      </c>
      <c r="C1886" t="str">
        <f>INDEX('GCAM Crosswalk'!M$5:M$36,MATCH(B1886,'GCAM Crosswalk'!L$5:L$36,0))</f>
        <v>India</v>
      </c>
      <c r="D1886" t="s">
        <v>271</v>
      </c>
      <c r="E1886" t="str">
        <f>INDEX('GCAM Crosswalk'!J$5:J$111,MATCH(D1886,'GCAM Crosswalk'!I$5:I$111,0))</f>
        <v>Industry</v>
      </c>
      <c r="F1886" t="s">
        <v>339</v>
      </c>
      <c r="G1886">
        <v>0.23224</v>
      </c>
      <c r="H1886">
        <v>0.43860700000000002</v>
      </c>
      <c r="I1886">
        <v>0.60836400000000002</v>
      </c>
      <c r="J1886">
        <v>0.60836400000000002</v>
      </c>
      <c r="K1886">
        <v>0.79404399999999997</v>
      </c>
      <c r="L1886">
        <v>1.045874</v>
      </c>
      <c r="M1886">
        <v>1.259741</v>
      </c>
      <c r="N1886">
        <v>1.4644029999999999</v>
      </c>
      <c r="O1886">
        <v>1.640522</v>
      </c>
      <c r="P1886">
        <v>1.7564735</v>
      </c>
      <c r="Q1886">
        <v>1.8314412499999999</v>
      </c>
      <c r="R1886">
        <v>0</v>
      </c>
      <c r="S1886">
        <v>0</v>
      </c>
      <c r="T1886">
        <v>0</v>
      </c>
      <c r="U1886" t="s">
        <v>409</v>
      </c>
    </row>
    <row r="1887" spans="1:21" x14ac:dyDescent="0.35">
      <c r="A1887" t="s">
        <v>407</v>
      </c>
      <c r="B1887" t="s">
        <v>34</v>
      </c>
      <c r="C1887" t="str">
        <f>INDEX('GCAM Crosswalk'!M$5:M$36,MATCH(B1887,'GCAM Crosswalk'!L$5:L$36,0))</f>
        <v>India</v>
      </c>
      <c r="D1887" t="s">
        <v>271</v>
      </c>
      <c r="E1887" t="str">
        <f>INDEX('GCAM Crosswalk'!J$5:J$111,MATCH(D1887,'GCAM Crosswalk'!I$5:I$111,0))</f>
        <v>Industry</v>
      </c>
      <c r="F1887" t="s">
        <v>408</v>
      </c>
      <c r="G1887">
        <v>2.4191799999999999E-3</v>
      </c>
      <c r="H1887">
        <v>4.5688600000000001E-3</v>
      </c>
      <c r="I1887">
        <v>6.3371599999999997E-3</v>
      </c>
      <c r="J1887">
        <v>6.3371599999999997E-3</v>
      </c>
      <c r="K1887">
        <v>8.5242500000000006E-3</v>
      </c>
      <c r="L1887">
        <v>1.1954579999999999E-2</v>
      </c>
      <c r="M1887">
        <v>1.5429389999999999E-2</v>
      </c>
      <c r="N1887">
        <v>1.94215599999999E-2</v>
      </c>
      <c r="O1887">
        <v>2.29595199999999E-2</v>
      </c>
      <c r="P1887">
        <v>2.5330053999999901E-2</v>
      </c>
      <c r="Q1887">
        <v>2.6553081100000001E-2</v>
      </c>
      <c r="R1887">
        <v>0</v>
      </c>
      <c r="S1887">
        <v>0</v>
      </c>
      <c r="T1887">
        <v>0</v>
      </c>
      <c r="U1887" t="s">
        <v>409</v>
      </c>
    </row>
    <row r="1888" spans="1:21" x14ac:dyDescent="0.35">
      <c r="A1888" t="s">
        <v>407</v>
      </c>
      <c r="B1888" t="s">
        <v>34</v>
      </c>
      <c r="C1888" t="str">
        <f>INDEX('GCAM Crosswalk'!M$5:M$36,MATCH(B1888,'GCAM Crosswalk'!L$5:L$36,0))</f>
        <v>India</v>
      </c>
      <c r="D1888" t="s">
        <v>271</v>
      </c>
      <c r="E1888" t="str">
        <f>INDEX('GCAM Crosswalk'!J$5:J$111,MATCH(D1888,'GCAM Crosswalk'!I$5:I$111,0))</f>
        <v>Industry</v>
      </c>
      <c r="F1888" t="s">
        <v>410</v>
      </c>
      <c r="G1888">
        <v>0</v>
      </c>
      <c r="H1888">
        <v>0</v>
      </c>
      <c r="I1888">
        <v>0</v>
      </c>
      <c r="J1888">
        <v>0</v>
      </c>
      <c r="K1888">
        <v>0</v>
      </c>
      <c r="L1888" s="3">
        <v>1.1525E-4</v>
      </c>
      <c r="M1888" s="3">
        <v>9.3662328E-4</v>
      </c>
      <c r="N1888">
        <v>2.0589327699999998E-3</v>
      </c>
      <c r="O1888">
        <v>3.0194882199999998E-3</v>
      </c>
      <c r="P1888">
        <v>3.31171115E-3</v>
      </c>
      <c r="Q1888">
        <v>3.7556316489999902E-3</v>
      </c>
      <c r="R1888">
        <v>0</v>
      </c>
      <c r="S1888">
        <v>0</v>
      </c>
      <c r="T1888">
        <v>0</v>
      </c>
      <c r="U1888" t="s">
        <v>409</v>
      </c>
    </row>
    <row r="1889" spans="1:21" x14ac:dyDescent="0.35">
      <c r="A1889" t="s">
        <v>407</v>
      </c>
      <c r="B1889" t="s">
        <v>34</v>
      </c>
      <c r="C1889" t="str">
        <f>INDEX('GCAM Crosswalk'!M$5:M$36,MATCH(B1889,'GCAM Crosswalk'!L$5:L$36,0))</f>
        <v>India</v>
      </c>
      <c r="D1889" t="s">
        <v>271</v>
      </c>
      <c r="E1889" t="str">
        <f>INDEX('GCAM Crosswalk'!J$5:J$111,MATCH(D1889,'GCAM Crosswalk'!I$5:I$111,0))</f>
        <v>Industry</v>
      </c>
      <c r="F1889" t="s">
        <v>411</v>
      </c>
      <c r="G1889">
        <v>2.4191799999999999E-3</v>
      </c>
      <c r="H1889">
        <v>4.5688600000000001E-3</v>
      </c>
      <c r="I1889">
        <v>6.3371599999999997E-3</v>
      </c>
      <c r="J1889">
        <v>6.3371599999999997E-3</v>
      </c>
      <c r="K1889">
        <v>2.5612109999999999E-3</v>
      </c>
      <c r="L1889">
        <v>3.510755E-3</v>
      </c>
      <c r="M1889">
        <v>3.8664480000000002E-3</v>
      </c>
      <c r="N1889">
        <v>5.4891369999999998E-3</v>
      </c>
      <c r="O1889">
        <v>6.2544165999999998E-3</v>
      </c>
      <c r="P1889">
        <v>6.0318474E-3</v>
      </c>
      <c r="Q1889">
        <v>6.6316331899999997E-3</v>
      </c>
      <c r="R1889">
        <v>0</v>
      </c>
      <c r="S1889">
        <v>0</v>
      </c>
      <c r="T1889">
        <v>0</v>
      </c>
      <c r="U1889" t="s">
        <v>409</v>
      </c>
    </row>
    <row r="1890" spans="1:21" x14ac:dyDescent="0.35">
      <c r="A1890" t="s">
        <v>407</v>
      </c>
      <c r="B1890" t="s">
        <v>34</v>
      </c>
      <c r="C1890" t="str">
        <f>INDEX('GCAM Crosswalk'!M$5:M$36,MATCH(B1890,'GCAM Crosswalk'!L$5:L$36,0))</f>
        <v>India</v>
      </c>
      <c r="D1890" t="s">
        <v>325</v>
      </c>
      <c r="E1890" t="str">
        <f>INDEX('GCAM Crosswalk'!J$5:J$111,MATCH(D1890,'GCAM Crosswalk'!I$5:I$111,0))</f>
        <v>Residential</v>
      </c>
      <c r="F1890" t="s">
        <v>225</v>
      </c>
      <c r="G1890">
        <v>1.2542899999999999E-2</v>
      </c>
      <c r="H1890">
        <v>4.0462999999999999E-2</v>
      </c>
      <c r="I1890">
        <v>6.0743499999999999E-2</v>
      </c>
      <c r="J1890">
        <v>9.6084600000000006E-2</v>
      </c>
      <c r="K1890">
        <v>0.13477420000000001</v>
      </c>
      <c r="L1890">
        <v>0.2085081</v>
      </c>
      <c r="M1890">
        <v>0.2811575</v>
      </c>
      <c r="N1890">
        <v>0.34681790000000001</v>
      </c>
      <c r="O1890">
        <v>0.40884140000000002</v>
      </c>
      <c r="P1890">
        <v>0.46573727999999998</v>
      </c>
      <c r="Q1890">
        <v>0.51750410000000002</v>
      </c>
      <c r="R1890">
        <v>0</v>
      </c>
      <c r="S1890">
        <v>0</v>
      </c>
      <c r="T1890">
        <v>0</v>
      </c>
      <c r="U1890" t="s">
        <v>409</v>
      </c>
    </row>
    <row r="1891" spans="1:21" x14ac:dyDescent="0.35">
      <c r="A1891" t="s">
        <v>407</v>
      </c>
      <c r="B1891" t="s">
        <v>34</v>
      </c>
      <c r="C1891" t="str">
        <f>INDEX('GCAM Crosswalk'!M$5:M$36,MATCH(B1891,'GCAM Crosswalk'!L$5:L$36,0))</f>
        <v>India</v>
      </c>
      <c r="D1891" t="s">
        <v>240</v>
      </c>
      <c r="E1891" t="str">
        <f>INDEX('GCAM Crosswalk'!J$5:J$111,MATCH(D1891,'GCAM Crosswalk'!I$5:I$111,0))</f>
        <v>Residential</v>
      </c>
      <c r="F1891" t="s">
        <v>225</v>
      </c>
      <c r="G1891">
        <v>2.0905199999999998E-3</v>
      </c>
      <c r="H1891">
        <v>6.7438000000000003E-3</v>
      </c>
      <c r="I1891">
        <v>1.0123999999999999E-2</v>
      </c>
      <c r="J1891">
        <v>1.60141E-2</v>
      </c>
      <c r="K1891">
        <v>2.0716990000000001E-2</v>
      </c>
      <c r="L1891">
        <v>3.2795709999999999E-2</v>
      </c>
      <c r="M1891">
        <v>4.5369839999999897E-2</v>
      </c>
      <c r="N1891">
        <v>5.7703709999999998E-2</v>
      </c>
      <c r="O1891">
        <v>7.0108480000000001E-2</v>
      </c>
      <c r="P1891">
        <v>8.2441739999999999E-2</v>
      </c>
      <c r="Q1891">
        <v>9.4212042999999995E-2</v>
      </c>
      <c r="R1891">
        <v>0</v>
      </c>
      <c r="S1891">
        <v>0</v>
      </c>
      <c r="T1891">
        <v>0</v>
      </c>
      <c r="U1891" t="s">
        <v>409</v>
      </c>
    </row>
    <row r="1892" spans="1:21" x14ac:dyDescent="0.35">
      <c r="A1892" t="s">
        <v>407</v>
      </c>
      <c r="B1892" t="s">
        <v>34</v>
      </c>
      <c r="C1892" t="str">
        <f>INDEX('GCAM Crosswalk'!M$5:M$36,MATCH(B1892,'GCAM Crosswalk'!L$5:L$36,0))</f>
        <v>India</v>
      </c>
      <c r="D1892" t="s">
        <v>240</v>
      </c>
      <c r="E1892" t="str">
        <f>INDEX('GCAM Crosswalk'!J$5:J$111,MATCH(D1892,'GCAM Crosswalk'!I$5:I$111,0))</f>
        <v>Residential</v>
      </c>
      <c r="F1892" t="s">
        <v>413</v>
      </c>
      <c r="G1892">
        <v>5.3846600000000003E-3</v>
      </c>
      <c r="H1892">
        <v>6.2179999999999996E-3</v>
      </c>
      <c r="I1892">
        <v>7.1182499999999996E-3</v>
      </c>
      <c r="J1892">
        <v>6.3790799999999996E-3</v>
      </c>
      <c r="K1892">
        <v>7.4736899999999998E-3</v>
      </c>
      <c r="L1892">
        <v>8.2300299999999993E-3</v>
      </c>
      <c r="M1892">
        <v>8.3112199999999994E-3</v>
      </c>
      <c r="N1892">
        <v>8.0068899999999991E-3</v>
      </c>
      <c r="O1892">
        <v>7.2198669999999996E-3</v>
      </c>
      <c r="P1892">
        <v>6.2039820000000002E-3</v>
      </c>
      <c r="Q1892">
        <v>5.1889229999999998E-3</v>
      </c>
      <c r="R1892">
        <v>0</v>
      </c>
      <c r="S1892">
        <v>0</v>
      </c>
      <c r="T1892">
        <v>0</v>
      </c>
      <c r="U1892" t="s">
        <v>409</v>
      </c>
    </row>
    <row r="1893" spans="1:21" x14ac:dyDescent="0.35">
      <c r="A1893" t="s">
        <v>407</v>
      </c>
      <c r="B1893" t="s">
        <v>34</v>
      </c>
      <c r="C1893" t="str">
        <f>INDEX('GCAM Crosswalk'!M$5:M$36,MATCH(B1893,'GCAM Crosswalk'!L$5:L$36,0))</f>
        <v>India</v>
      </c>
      <c r="D1893" t="s">
        <v>326</v>
      </c>
      <c r="E1893" t="str">
        <f>INDEX('GCAM Crosswalk'!J$5:J$111,MATCH(D1893,'GCAM Crosswalk'!I$5:I$111,0))</f>
        <v>Residential</v>
      </c>
      <c r="F1893" t="s">
        <v>318</v>
      </c>
      <c r="G1893">
        <v>7.0910799999999996E-2</v>
      </c>
      <c r="H1893">
        <v>8.8617600000000005E-2</v>
      </c>
      <c r="I1893">
        <v>0.101427</v>
      </c>
      <c r="J1893">
        <v>9.0919899999999998E-2</v>
      </c>
      <c r="K1893">
        <v>0.125273</v>
      </c>
      <c r="L1893">
        <v>0.17454029999999901</v>
      </c>
      <c r="M1893">
        <v>0.2192066</v>
      </c>
      <c r="N1893">
        <v>0.24619839999999901</v>
      </c>
      <c r="O1893">
        <v>0.25056349999999999</v>
      </c>
      <c r="P1893">
        <v>0.23691219999999999</v>
      </c>
      <c r="Q1893">
        <v>0.21462909999999999</v>
      </c>
      <c r="R1893">
        <v>0</v>
      </c>
      <c r="S1893">
        <v>0</v>
      </c>
      <c r="T1893">
        <v>0</v>
      </c>
      <c r="U1893" t="s">
        <v>409</v>
      </c>
    </row>
    <row r="1894" spans="1:21" x14ac:dyDescent="0.35">
      <c r="A1894" t="s">
        <v>407</v>
      </c>
      <c r="B1894" t="s">
        <v>34</v>
      </c>
      <c r="C1894" t="str">
        <f>INDEX('GCAM Crosswalk'!M$5:M$36,MATCH(B1894,'GCAM Crosswalk'!L$5:L$36,0))</f>
        <v>India</v>
      </c>
      <c r="D1894" t="s">
        <v>326</v>
      </c>
      <c r="E1894" t="str">
        <f>INDEX('GCAM Crosswalk'!J$5:J$111,MATCH(D1894,'GCAM Crosswalk'!I$5:I$111,0))</f>
        <v>Residential</v>
      </c>
      <c r="F1894" t="s">
        <v>339</v>
      </c>
      <c r="G1894">
        <v>0.11486399999999999</v>
      </c>
      <c r="H1894">
        <v>9.8036100000000001E-2</v>
      </c>
      <c r="I1894">
        <v>0.10695200000000001</v>
      </c>
      <c r="J1894">
        <v>0.107957</v>
      </c>
      <c r="K1894">
        <v>0.14250199999999999</v>
      </c>
      <c r="L1894">
        <v>0.18059749999999999</v>
      </c>
      <c r="M1894">
        <v>0.2054464</v>
      </c>
      <c r="N1894">
        <v>0.2120853</v>
      </c>
      <c r="O1894">
        <v>0.20727619999999999</v>
      </c>
      <c r="P1894">
        <v>0.19325797</v>
      </c>
      <c r="Q1894">
        <v>0.17786527999999999</v>
      </c>
      <c r="R1894">
        <v>0</v>
      </c>
      <c r="S1894">
        <v>0</v>
      </c>
      <c r="T1894">
        <v>0</v>
      </c>
      <c r="U1894" t="s">
        <v>409</v>
      </c>
    </row>
    <row r="1895" spans="1:21" x14ac:dyDescent="0.35">
      <c r="A1895" t="s">
        <v>407</v>
      </c>
      <c r="B1895" t="s">
        <v>34</v>
      </c>
      <c r="C1895" t="str">
        <f>INDEX('GCAM Crosswalk'!M$5:M$36,MATCH(B1895,'GCAM Crosswalk'!L$5:L$36,0))</f>
        <v>India</v>
      </c>
      <c r="D1895" t="s">
        <v>326</v>
      </c>
      <c r="E1895" t="str">
        <f>INDEX('GCAM Crosswalk'!J$5:J$111,MATCH(D1895,'GCAM Crosswalk'!I$5:I$111,0))</f>
        <v>Residential</v>
      </c>
      <c r="F1895" t="s">
        <v>225</v>
      </c>
      <c r="G1895">
        <v>0.10342899999999999</v>
      </c>
      <c r="H1895">
        <v>0.33365600000000001</v>
      </c>
      <c r="I1895">
        <v>0.500888</v>
      </c>
      <c r="J1895">
        <v>0.79230999999999996</v>
      </c>
      <c r="K1895">
        <v>1.060327</v>
      </c>
      <c r="L1895">
        <v>1.6787650000000001</v>
      </c>
      <c r="M1895">
        <v>2.5610529999999998</v>
      </c>
      <c r="N1895">
        <v>3.5504530000000001</v>
      </c>
      <c r="O1895">
        <v>4.5019735000000001</v>
      </c>
      <c r="P1895">
        <v>5.4228132000000002</v>
      </c>
      <c r="Q1895">
        <v>6.2249729999999897</v>
      </c>
      <c r="R1895">
        <v>0</v>
      </c>
      <c r="S1895">
        <v>0</v>
      </c>
      <c r="T1895">
        <v>0</v>
      </c>
      <c r="U1895" t="s">
        <v>409</v>
      </c>
    </row>
    <row r="1896" spans="1:21" x14ac:dyDescent="0.35">
      <c r="A1896" t="s">
        <v>407</v>
      </c>
      <c r="B1896" t="s">
        <v>34</v>
      </c>
      <c r="C1896" t="str">
        <f>INDEX('GCAM Crosswalk'!M$5:M$36,MATCH(B1896,'GCAM Crosswalk'!L$5:L$36,0))</f>
        <v>India</v>
      </c>
      <c r="D1896" t="s">
        <v>326</v>
      </c>
      <c r="E1896" t="str">
        <f>INDEX('GCAM Crosswalk'!J$5:J$111,MATCH(D1896,'GCAM Crosswalk'!I$5:I$111,0))</f>
        <v>Residential</v>
      </c>
      <c r="F1896" t="s">
        <v>408</v>
      </c>
      <c r="G1896">
        <v>1.7163E-3</v>
      </c>
      <c r="H1896">
        <v>2.3022999999999998E-2</v>
      </c>
      <c r="I1896">
        <v>3.0809E-2</v>
      </c>
      <c r="J1896">
        <v>3.0181099999999999E-2</v>
      </c>
      <c r="K1896">
        <v>4.7945799999999997E-2</v>
      </c>
      <c r="L1896">
        <v>8.2048299999999894E-2</v>
      </c>
      <c r="M1896">
        <v>0.1296137</v>
      </c>
      <c r="N1896">
        <v>0.18015048</v>
      </c>
      <c r="O1896">
        <v>0.22012282</v>
      </c>
      <c r="P1896">
        <v>0.24942522</v>
      </c>
      <c r="Q1896">
        <v>0.26246287000000001</v>
      </c>
      <c r="R1896">
        <v>0</v>
      </c>
      <c r="S1896">
        <v>0</v>
      </c>
      <c r="T1896">
        <v>0</v>
      </c>
      <c r="U1896" t="s">
        <v>409</v>
      </c>
    </row>
    <row r="1897" spans="1:21" x14ac:dyDescent="0.35">
      <c r="A1897" t="s">
        <v>407</v>
      </c>
      <c r="B1897" t="s">
        <v>34</v>
      </c>
      <c r="C1897" t="str">
        <f>INDEX('GCAM Crosswalk'!M$5:M$36,MATCH(B1897,'GCAM Crosswalk'!L$5:L$36,0))</f>
        <v>India</v>
      </c>
      <c r="D1897" t="s">
        <v>326</v>
      </c>
      <c r="E1897" t="str">
        <f>INDEX('GCAM Crosswalk'!J$5:J$111,MATCH(D1897,'GCAM Crosswalk'!I$5:I$111,0))</f>
        <v>Residential</v>
      </c>
      <c r="F1897" t="s">
        <v>410</v>
      </c>
      <c r="G1897">
        <v>0</v>
      </c>
      <c r="H1897">
        <v>0</v>
      </c>
      <c r="I1897">
        <v>0</v>
      </c>
      <c r="J1897">
        <v>0</v>
      </c>
      <c r="K1897">
        <v>0</v>
      </c>
      <c r="L1897" s="3">
        <v>1.0912300000000001E-5</v>
      </c>
      <c r="M1897" s="3">
        <v>2.3191299999999999E-4</v>
      </c>
      <c r="N1897" s="3">
        <v>4.4585499999999999E-4</v>
      </c>
      <c r="O1897" s="3">
        <v>6.2144100000000003E-4</v>
      </c>
      <c r="P1897" s="3">
        <v>8.2834300000000005E-4</v>
      </c>
      <c r="Q1897" s="3">
        <v>9.71415E-4</v>
      </c>
      <c r="R1897">
        <v>0</v>
      </c>
      <c r="S1897">
        <v>0</v>
      </c>
      <c r="T1897">
        <v>0</v>
      </c>
      <c r="U1897" t="s">
        <v>409</v>
      </c>
    </row>
    <row r="1898" spans="1:21" x14ac:dyDescent="0.35">
      <c r="A1898" t="s">
        <v>407</v>
      </c>
      <c r="B1898" t="s">
        <v>34</v>
      </c>
      <c r="C1898" t="str">
        <f>INDEX('GCAM Crosswalk'!M$5:M$36,MATCH(B1898,'GCAM Crosswalk'!L$5:L$36,0))</f>
        <v>India</v>
      </c>
      <c r="D1898" t="s">
        <v>326</v>
      </c>
      <c r="E1898" t="str">
        <f>INDEX('GCAM Crosswalk'!J$5:J$111,MATCH(D1898,'GCAM Crosswalk'!I$5:I$111,0))</f>
        <v>Residential</v>
      </c>
      <c r="F1898" t="s">
        <v>411</v>
      </c>
      <c r="G1898">
        <v>0.458451</v>
      </c>
      <c r="H1898">
        <v>0.88219999999999998</v>
      </c>
      <c r="I1898">
        <v>0.96688200000000002</v>
      </c>
      <c r="J1898">
        <v>1.10372</v>
      </c>
      <c r="K1898">
        <v>1.5226279999999901</v>
      </c>
      <c r="L1898">
        <v>2.0068869999999999</v>
      </c>
      <c r="M1898">
        <v>2.3702190000000001</v>
      </c>
      <c r="N1898">
        <v>2.5617510000000001</v>
      </c>
      <c r="O1898">
        <v>2.6063070000000002</v>
      </c>
      <c r="P1898">
        <v>2.5498322999999998</v>
      </c>
      <c r="Q1898">
        <v>2.4636829999999899</v>
      </c>
      <c r="R1898">
        <v>0</v>
      </c>
      <c r="S1898">
        <v>0</v>
      </c>
      <c r="T1898">
        <v>0</v>
      </c>
      <c r="U1898" t="s">
        <v>409</v>
      </c>
    </row>
    <row r="1899" spans="1:21" x14ac:dyDescent="0.35">
      <c r="A1899" t="s">
        <v>407</v>
      </c>
      <c r="B1899" t="s">
        <v>34</v>
      </c>
      <c r="C1899" t="str">
        <f>INDEX('GCAM Crosswalk'!M$5:M$36,MATCH(B1899,'GCAM Crosswalk'!L$5:L$36,0))</f>
        <v>India</v>
      </c>
      <c r="D1899" t="s">
        <v>326</v>
      </c>
      <c r="E1899" t="str">
        <f>INDEX('GCAM Crosswalk'!J$5:J$111,MATCH(D1899,'GCAM Crosswalk'!I$5:I$111,0))</f>
        <v>Residential</v>
      </c>
      <c r="F1899" t="s">
        <v>413</v>
      </c>
      <c r="G1899">
        <v>4.2401</v>
      </c>
      <c r="H1899">
        <v>4.8963400000000004</v>
      </c>
      <c r="I1899">
        <v>5.6052200000000001</v>
      </c>
      <c r="J1899">
        <v>5.0232700000000001</v>
      </c>
      <c r="K1899">
        <v>6.12723</v>
      </c>
      <c r="L1899">
        <v>6.58718</v>
      </c>
      <c r="M1899">
        <v>6.3708129999999903</v>
      </c>
      <c r="N1899">
        <v>5.724119</v>
      </c>
      <c r="O1899">
        <v>4.941173</v>
      </c>
      <c r="P1899">
        <v>4.1219329999999896</v>
      </c>
      <c r="Q1899">
        <v>3.6139319999999899</v>
      </c>
      <c r="R1899">
        <v>0</v>
      </c>
      <c r="S1899">
        <v>0</v>
      </c>
      <c r="T1899">
        <v>0</v>
      </c>
      <c r="U1899" t="s">
        <v>409</v>
      </c>
    </row>
    <row r="1900" spans="1:21" x14ac:dyDescent="0.35">
      <c r="A1900" t="s">
        <v>407</v>
      </c>
      <c r="B1900" t="s">
        <v>34</v>
      </c>
      <c r="C1900" t="str">
        <f>INDEX('GCAM Crosswalk'!M$5:M$36,MATCH(B1900,'GCAM Crosswalk'!L$5:L$36,0))</f>
        <v>India</v>
      </c>
      <c r="D1900" t="s">
        <v>251</v>
      </c>
      <c r="E1900" t="str">
        <f>INDEX('GCAM Crosswalk'!J$5:J$111,MATCH(D1900,'GCAM Crosswalk'!I$5:I$111,0))</f>
        <v>International Aviation</v>
      </c>
      <c r="F1900" t="s">
        <v>225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3">
        <v>6.8212300000000005E-8</v>
      </c>
      <c r="O1900" s="3">
        <v>6.3505399999999996E-7</v>
      </c>
      <c r="P1900" s="3">
        <v>5.5418099999999999E-6</v>
      </c>
      <c r="Q1900" s="3">
        <v>4.4585500000000002E-5</v>
      </c>
      <c r="R1900">
        <v>0</v>
      </c>
      <c r="S1900">
        <v>0</v>
      </c>
      <c r="T1900">
        <v>0</v>
      </c>
      <c r="U1900" t="s">
        <v>409</v>
      </c>
    </row>
    <row r="1901" spans="1:21" x14ac:dyDescent="0.35">
      <c r="A1901" t="s">
        <v>407</v>
      </c>
      <c r="B1901" t="s">
        <v>34</v>
      </c>
      <c r="C1901" t="str">
        <f>INDEX('GCAM Crosswalk'!M$5:M$36,MATCH(B1901,'GCAM Crosswalk'!L$5:L$36,0))</f>
        <v>India</v>
      </c>
      <c r="D1901" t="s">
        <v>251</v>
      </c>
      <c r="E1901" t="str">
        <f>INDEX('GCAM Crosswalk'!J$5:J$111,MATCH(D1901,'GCAM Crosswalk'!I$5:I$111,0))</f>
        <v>International Aviation</v>
      </c>
      <c r="F1901" t="s">
        <v>410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3">
        <v>1.1945E-7</v>
      </c>
      <c r="O1901" s="3">
        <v>2.6108399999999999E-6</v>
      </c>
      <c r="P1901" s="3">
        <v>4.1994499999999999E-5</v>
      </c>
      <c r="Q1901" s="3">
        <v>4.9509E-4</v>
      </c>
      <c r="R1901">
        <v>0</v>
      </c>
      <c r="S1901">
        <v>0</v>
      </c>
      <c r="T1901">
        <v>0</v>
      </c>
      <c r="U1901" t="s">
        <v>409</v>
      </c>
    </row>
    <row r="1902" spans="1:21" x14ac:dyDescent="0.35">
      <c r="A1902" t="s">
        <v>407</v>
      </c>
      <c r="B1902" t="s">
        <v>34</v>
      </c>
      <c r="C1902" t="str">
        <f>INDEX('GCAM Crosswalk'!M$5:M$36,MATCH(B1902,'GCAM Crosswalk'!L$5:L$36,0))</f>
        <v>India</v>
      </c>
      <c r="D1902" t="s">
        <v>251</v>
      </c>
      <c r="E1902" t="str">
        <f>INDEX('GCAM Crosswalk'!J$5:J$111,MATCH(D1902,'GCAM Crosswalk'!I$5:I$111,0))</f>
        <v>International Aviation</v>
      </c>
      <c r="F1902" t="s">
        <v>411</v>
      </c>
      <c r="G1902">
        <v>3.7398399999999998E-2</v>
      </c>
      <c r="H1902">
        <v>7.3478199999999994E-2</v>
      </c>
      <c r="I1902">
        <v>0.113221</v>
      </c>
      <c r="J1902">
        <v>0.13961100000000001</v>
      </c>
      <c r="K1902">
        <v>0.19631999999999999</v>
      </c>
      <c r="L1902">
        <v>0.25925199999999998</v>
      </c>
      <c r="M1902">
        <v>0.31826599999999999</v>
      </c>
      <c r="N1902">
        <v>0.36979299999999998</v>
      </c>
      <c r="O1902">
        <v>0.43846099999999999</v>
      </c>
      <c r="P1902">
        <v>0.50541899999999995</v>
      </c>
      <c r="Q1902">
        <v>0.57087600000000005</v>
      </c>
      <c r="R1902">
        <v>0</v>
      </c>
      <c r="S1902">
        <v>0</v>
      </c>
      <c r="T1902">
        <v>0</v>
      </c>
      <c r="U1902" t="s">
        <v>409</v>
      </c>
    </row>
    <row r="1903" spans="1:21" x14ac:dyDescent="0.35">
      <c r="A1903" t="s">
        <v>407</v>
      </c>
      <c r="B1903" t="s">
        <v>34</v>
      </c>
      <c r="C1903" t="str">
        <f>INDEX('GCAM Crosswalk'!M$5:M$36,MATCH(B1903,'GCAM Crosswalk'!L$5:L$36,0))</f>
        <v>India</v>
      </c>
      <c r="D1903" t="s">
        <v>254</v>
      </c>
      <c r="E1903" t="str">
        <f>INDEX('GCAM Crosswalk'!J$5:J$111,MATCH(D1903,'GCAM Crosswalk'!I$5:I$111,0))</f>
        <v>Transportation</v>
      </c>
      <c r="F1903" t="s">
        <v>339</v>
      </c>
      <c r="G1903">
        <v>9.1751200000000005E-2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409</v>
      </c>
    </row>
    <row r="1904" spans="1:21" x14ac:dyDescent="0.35">
      <c r="A1904" t="s">
        <v>407</v>
      </c>
      <c r="B1904" t="s">
        <v>34</v>
      </c>
      <c r="C1904" t="str">
        <f>INDEX('GCAM Crosswalk'!M$5:M$36,MATCH(B1904,'GCAM Crosswalk'!L$5:L$36,0))</f>
        <v>India</v>
      </c>
      <c r="D1904" t="s">
        <v>254</v>
      </c>
      <c r="E1904" t="str">
        <f>INDEX('GCAM Crosswalk'!J$5:J$111,MATCH(D1904,'GCAM Crosswalk'!I$5:I$111,0))</f>
        <v>Transportation</v>
      </c>
      <c r="F1904" t="s">
        <v>225</v>
      </c>
      <c r="G1904">
        <v>7.7121100000000003E-3</v>
      </c>
      <c r="H1904">
        <v>1.87096E-2</v>
      </c>
      <c r="I1904">
        <v>2.49394E-2</v>
      </c>
      <c r="J1904">
        <v>3.1350700000000002E-2</v>
      </c>
      <c r="K1904">
        <v>3.9537000000000003E-2</v>
      </c>
      <c r="L1904">
        <v>5.0870819999999997E-2</v>
      </c>
      <c r="M1904">
        <v>5.8464950000000002E-2</v>
      </c>
      <c r="N1904">
        <v>5.89411777E-2</v>
      </c>
      <c r="O1904">
        <v>6.1328371399999998E-2</v>
      </c>
      <c r="P1904">
        <v>6.6633644999999894E-2</v>
      </c>
      <c r="Q1904">
        <v>7.2675858999999995E-2</v>
      </c>
      <c r="R1904">
        <v>0</v>
      </c>
      <c r="S1904">
        <v>0</v>
      </c>
      <c r="T1904">
        <v>0</v>
      </c>
      <c r="U1904" t="s">
        <v>409</v>
      </c>
    </row>
    <row r="1905" spans="1:21" x14ac:dyDescent="0.35">
      <c r="A1905" t="s">
        <v>407</v>
      </c>
      <c r="B1905" t="s">
        <v>34</v>
      </c>
      <c r="C1905" t="str">
        <f>INDEX('GCAM Crosswalk'!M$5:M$36,MATCH(B1905,'GCAM Crosswalk'!L$5:L$36,0))</f>
        <v>India</v>
      </c>
      <c r="D1905" t="s">
        <v>254</v>
      </c>
      <c r="E1905" t="str">
        <f>INDEX('GCAM Crosswalk'!J$5:J$111,MATCH(D1905,'GCAM Crosswalk'!I$5:I$111,0))</f>
        <v>Transportation</v>
      </c>
      <c r="F1905" t="s">
        <v>410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2.1061399999999998E-3</v>
      </c>
      <c r="M1905">
        <v>1.03579E-2</v>
      </c>
      <c r="N1905">
        <v>2.6614097699999999E-2</v>
      </c>
      <c r="O1905">
        <v>3.9188298599999997E-2</v>
      </c>
      <c r="P1905">
        <v>4.6744195000000002E-2</v>
      </c>
      <c r="Q1905">
        <v>5.2898368000000001E-2</v>
      </c>
      <c r="R1905">
        <v>0</v>
      </c>
      <c r="S1905">
        <v>0</v>
      </c>
      <c r="T1905">
        <v>0</v>
      </c>
      <c r="U1905" t="s">
        <v>409</v>
      </c>
    </row>
    <row r="1906" spans="1:21" x14ac:dyDescent="0.35">
      <c r="A1906" t="s">
        <v>407</v>
      </c>
      <c r="B1906" t="s">
        <v>34</v>
      </c>
      <c r="C1906" t="str">
        <f>INDEX('GCAM Crosswalk'!M$5:M$36,MATCH(B1906,'GCAM Crosswalk'!L$5:L$36,0))</f>
        <v>India</v>
      </c>
      <c r="D1906" t="s">
        <v>254</v>
      </c>
      <c r="E1906" t="str">
        <f>INDEX('GCAM Crosswalk'!J$5:J$111,MATCH(D1906,'GCAM Crosswalk'!I$5:I$111,0))</f>
        <v>Transportation</v>
      </c>
      <c r="F1906" t="s">
        <v>411</v>
      </c>
      <c r="G1906">
        <v>3.9652199999999999E-2</v>
      </c>
      <c r="H1906">
        <v>6.0767300000000003E-2</v>
      </c>
      <c r="I1906">
        <v>9.05725E-2</v>
      </c>
      <c r="J1906">
        <v>0.1053636</v>
      </c>
      <c r="K1906">
        <v>0.1355778</v>
      </c>
      <c r="L1906">
        <v>0.17373849</v>
      </c>
      <c r="M1906">
        <v>0.20108229999999999</v>
      </c>
      <c r="N1906">
        <v>0.21752539999999901</v>
      </c>
      <c r="O1906">
        <v>0.2352535</v>
      </c>
      <c r="P1906">
        <v>0.2588625</v>
      </c>
      <c r="Q1906">
        <v>0.28341250000000001</v>
      </c>
      <c r="R1906">
        <v>0</v>
      </c>
      <c r="S1906">
        <v>0</v>
      </c>
      <c r="T1906">
        <v>0</v>
      </c>
      <c r="U1906" t="s">
        <v>409</v>
      </c>
    </row>
    <row r="1907" spans="1:21" x14ac:dyDescent="0.35">
      <c r="A1907" t="s">
        <v>407</v>
      </c>
      <c r="B1907" t="s">
        <v>34</v>
      </c>
      <c r="C1907" t="str">
        <f>INDEX('GCAM Crosswalk'!M$5:M$36,MATCH(B1907,'GCAM Crosswalk'!L$5:L$36,0))</f>
        <v>India</v>
      </c>
      <c r="D1907" t="s">
        <v>257</v>
      </c>
      <c r="E1907" t="str">
        <f>INDEX('GCAM Crosswalk'!J$5:J$111,MATCH(D1907,'GCAM Crosswalk'!I$5:I$111,0))</f>
        <v>Transportation</v>
      </c>
      <c r="F1907" t="s">
        <v>225</v>
      </c>
      <c r="G1907">
        <v>0</v>
      </c>
      <c r="H1907">
        <v>0</v>
      </c>
      <c r="I1907">
        <v>0</v>
      </c>
      <c r="J1907">
        <v>0</v>
      </c>
      <c r="K1907">
        <v>5.4281299999999998E-3</v>
      </c>
      <c r="L1907">
        <v>3.6805823751E-2</v>
      </c>
      <c r="M1907">
        <v>0.14005027395000999</v>
      </c>
      <c r="N1907">
        <v>0.37476592173034001</v>
      </c>
      <c r="O1907">
        <v>0.67280580279442903</v>
      </c>
      <c r="P1907">
        <v>0.96440751386070001</v>
      </c>
      <c r="Q1907">
        <v>1.247572933951</v>
      </c>
      <c r="R1907">
        <v>0</v>
      </c>
      <c r="S1907">
        <v>0</v>
      </c>
      <c r="T1907">
        <v>0</v>
      </c>
      <c r="U1907" t="s">
        <v>409</v>
      </c>
    </row>
    <row r="1908" spans="1:21" x14ac:dyDescent="0.35">
      <c r="A1908" t="s">
        <v>407</v>
      </c>
      <c r="B1908" t="s">
        <v>34</v>
      </c>
      <c r="C1908" t="str">
        <f>INDEX('GCAM Crosswalk'!M$5:M$36,MATCH(B1908,'GCAM Crosswalk'!L$5:L$36,0))</f>
        <v>India</v>
      </c>
      <c r="D1908" t="s">
        <v>257</v>
      </c>
      <c r="E1908" t="str">
        <f>INDEX('GCAM Crosswalk'!J$5:J$111,MATCH(D1908,'GCAM Crosswalk'!I$5:I$111,0))</f>
        <v>Transportation</v>
      </c>
      <c r="F1908" t="s">
        <v>410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1.00880153999999E-2</v>
      </c>
      <c r="M1908">
        <v>7.2047422212500004E-2</v>
      </c>
      <c r="N1908">
        <v>0.20668481520830001</v>
      </c>
      <c r="O1908">
        <v>0.32079999648219998</v>
      </c>
      <c r="P1908">
        <v>0.38509317275099902</v>
      </c>
      <c r="Q1908">
        <v>0.41497300184000002</v>
      </c>
      <c r="R1908">
        <v>0</v>
      </c>
      <c r="S1908">
        <v>0</v>
      </c>
      <c r="T1908">
        <v>0</v>
      </c>
      <c r="U1908" t="s">
        <v>409</v>
      </c>
    </row>
    <row r="1909" spans="1:21" x14ac:dyDescent="0.35">
      <c r="A1909" t="s">
        <v>407</v>
      </c>
      <c r="B1909" t="s">
        <v>34</v>
      </c>
      <c r="C1909" t="str">
        <f>INDEX('GCAM Crosswalk'!M$5:M$36,MATCH(B1909,'GCAM Crosswalk'!L$5:L$36,0))</f>
        <v>India</v>
      </c>
      <c r="D1909" t="s">
        <v>257</v>
      </c>
      <c r="E1909" t="str">
        <f>INDEX('GCAM Crosswalk'!J$5:J$111,MATCH(D1909,'GCAM Crosswalk'!I$5:I$111,0))</f>
        <v>Transportation</v>
      </c>
      <c r="F1909" t="s">
        <v>411</v>
      </c>
      <c r="G1909">
        <v>0.4380829</v>
      </c>
      <c r="H1909">
        <v>0.90886909999999999</v>
      </c>
      <c r="I1909">
        <v>1.518392</v>
      </c>
      <c r="J1909">
        <v>2.0373410000000001</v>
      </c>
      <c r="K1909">
        <v>2.7117301591999898</v>
      </c>
      <c r="L1909">
        <v>3.45034901248999</v>
      </c>
      <c r="M1909">
        <v>3.9142095865800002</v>
      </c>
      <c r="N1909">
        <v>3.92722185744999</v>
      </c>
      <c r="O1909">
        <v>3.8051220161999901</v>
      </c>
      <c r="P1909">
        <v>3.7824411999999898</v>
      </c>
      <c r="Q1909">
        <v>3.8547321318000001</v>
      </c>
      <c r="R1909">
        <v>0</v>
      </c>
      <c r="S1909">
        <v>0</v>
      </c>
      <c r="T1909">
        <v>0</v>
      </c>
      <c r="U1909" t="s">
        <v>409</v>
      </c>
    </row>
    <row r="1910" spans="1:21" x14ac:dyDescent="0.35">
      <c r="A1910" t="s">
        <v>407</v>
      </c>
      <c r="B1910" t="s">
        <v>34</v>
      </c>
      <c r="C1910" t="str">
        <f>INDEX('GCAM Crosswalk'!M$5:M$36,MATCH(B1910,'GCAM Crosswalk'!L$5:L$36,0))</f>
        <v>India</v>
      </c>
      <c r="D1910" t="s">
        <v>259</v>
      </c>
      <c r="E1910" t="str">
        <f>INDEX('GCAM Crosswalk'!J$5:J$111,MATCH(D1910,'GCAM Crosswalk'!I$5:I$111,0))</f>
        <v>Transportation</v>
      </c>
      <c r="F1910" t="s">
        <v>225</v>
      </c>
      <c r="G1910">
        <v>6.98279E-3</v>
      </c>
      <c r="H1910">
        <v>1.6940199999999999E-2</v>
      </c>
      <c r="I1910">
        <v>2.2580800000000002E-2</v>
      </c>
      <c r="J1910">
        <v>2.83857E-2</v>
      </c>
      <c r="K1910">
        <v>3.4760000999999999E-2</v>
      </c>
      <c r="L1910">
        <v>4.1091366999999997E-2</v>
      </c>
      <c r="M1910">
        <v>4.5762533000000001E-2</v>
      </c>
      <c r="N1910">
        <v>5.0781149999999997E-2</v>
      </c>
      <c r="O1910">
        <v>5.6869329999999899E-2</v>
      </c>
      <c r="P1910">
        <v>6.8218790000000001E-2</v>
      </c>
      <c r="Q1910">
        <v>9.2849559999999998E-2</v>
      </c>
      <c r="R1910">
        <v>0</v>
      </c>
      <c r="S1910">
        <v>0</v>
      </c>
      <c r="T1910">
        <v>0</v>
      </c>
      <c r="U1910" t="s">
        <v>409</v>
      </c>
    </row>
    <row r="1911" spans="1:21" x14ac:dyDescent="0.35">
      <c r="A1911" t="s">
        <v>407</v>
      </c>
      <c r="B1911" t="s">
        <v>34</v>
      </c>
      <c r="C1911" t="str">
        <f>INDEX('GCAM Crosswalk'!M$5:M$36,MATCH(B1911,'GCAM Crosswalk'!L$5:L$36,0))</f>
        <v>India</v>
      </c>
      <c r="D1911" t="s">
        <v>259</v>
      </c>
      <c r="E1911" t="str">
        <f>INDEX('GCAM Crosswalk'!J$5:J$111,MATCH(D1911,'GCAM Crosswalk'!I$5:I$111,0))</f>
        <v>Transportation</v>
      </c>
      <c r="F1911" t="s">
        <v>410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3">
        <v>7.4182700000000002E-4</v>
      </c>
      <c r="O1911">
        <v>2.8414999999999998E-3</v>
      </c>
      <c r="P1911">
        <v>9.9817800000000009E-3</v>
      </c>
      <c r="Q1911">
        <v>3.0484600000000001E-2</v>
      </c>
      <c r="R1911">
        <v>0</v>
      </c>
      <c r="S1911">
        <v>0</v>
      </c>
      <c r="T1911">
        <v>0</v>
      </c>
      <c r="U1911" t="s">
        <v>409</v>
      </c>
    </row>
    <row r="1912" spans="1:21" x14ac:dyDescent="0.35">
      <c r="A1912" t="s">
        <v>407</v>
      </c>
      <c r="B1912" t="s">
        <v>34</v>
      </c>
      <c r="C1912" t="str">
        <f>INDEX('GCAM Crosswalk'!M$5:M$36,MATCH(B1912,'GCAM Crosswalk'!L$5:L$36,0))</f>
        <v>India</v>
      </c>
      <c r="D1912" t="s">
        <v>259</v>
      </c>
      <c r="E1912" t="str">
        <f>INDEX('GCAM Crosswalk'!J$5:J$111,MATCH(D1912,'GCAM Crosswalk'!I$5:I$111,0))</f>
        <v>Transportation</v>
      </c>
      <c r="F1912" t="s">
        <v>411</v>
      </c>
      <c r="G1912">
        <v>5.6923699999999897E-2</v>
      </c>
      <c r="H1912">
        <v>0.1139857</v>
      </c>
      <c r="I1912">
        <v>0.18089250000000001</v>
      </c>
      <c r="J1912">
        <v>0.23041010000000001</v>
      </c>
      <c r="K1912">
        <v>0.34529199999999999</v>
      </c>
      <c r="L1912">
        <v>0.52500400000000003</v>
      </c>
      <c r="M1912">
        <v>0.71677499999999905</v>
      </c>
      <c r="N1912">
        <v>0.886790999999999</v>
      </c>
      <c r="O1912">
        <v>1.0888629999999999</v>
      </c>
      <c r="P1912">
        <v>1.2790550000000001</v>
      </c>
      <c r="Q1912">
        <v>1.435921</v>
      </c>
      <c r="R1912">
        <v>0</v>
      </c>
      <c r="S1912">
        <v>0</v>
      </c>
      <c r="T1912">
        <v>0</v>
      </c>
      <c r="U1912" t="s">
        <v>409</v>
      </c>
    </row>
    <row r="1913" spans="1:21" x14ac:dyDescent="0.35">
      <c r="A1913" t="s">
        <v>407</v>
      </c>
      <c r="B1913" t="s">
        <v>34</v>
      </c>
      <c r="C1913" t="str">
        <f>INDEX('GCAM Crosswalk'!M$5:M$36,MATCH(B1913,'GCAM Crosswalk'!L$5:L$36,0))</f>
        <v>India</v>
      </c>
      <c r="D1913" t="s">
        <v>261</v>
      </c>
      <c r="E1913" t="str">
        <f>INDEX('GCAM Crosswalk'!J$5:J$111,MATCH(D1913,'GCAM Crosswalk'!I$5:I$111,0))</f>
        <v>Transportation</v>
      </c>
      <c r="F1913" t="s">
        <v>225</v>
      </c>
      <c r="G1913">
        <v>0</v>
      </c>
      <c r="H1913">
        <v>0</v>
      </c>
      <c r="I1913">
        <v>0</v>
      </c>
      <c r="J1913">
        <v>0</v>
      </c>
      <c r="K1913">
        <v>1.46245E-2</v>
      </c>
      <c r="L1913">
        <v>3.5348900000000003E-2</v>
      </c>
      <c r="M1913">
        <v>5.3689649999999998E-2</v>
      </c>
      <c r="N1913">
        <v>6.3464099999999996E-2</v>
      </c>
      <c r="O1913">
        <v>6.7397100000000001E-2</v>
      </c>
      <c r="P1913">
        <v>7.1261599999999994E-2</v>
      </c>
      <c r="Q1913">
        <v>7.4163999999999994E-2</v>
      </c>
      <c r="R1913">
        <v>0</v>
      </c>
      <c r="S1913">
        <v>0</v>
      </c>
      <c r="T1913">
        <v>0</v>
      </c>
      <c r="U1913" t="s">
        <v>409</v>
      </c>
    </row>
    <row r="1914" spans="1:21" x14ac:dyDescent="0.35">
      <c r="A1914" t="s">
        <v>407</v>
      </c>
      <c r="B1914" t="s">
        <v>34</v>
      </c>
      <c r="C1914" t="str">
        <f>INDEX('GCAM Crosswalk'!M$5:M$36,MATCH(B1914,'GCAM Crosswalk'!L$5:L$36,0))</f>
        <v>India</v>
      </c>
      <c r="D1914" t="s">
        <v>261</v>
      </c>
      <c r="E1914" t="str">
        <f>INDEX('GCAM Crosswalk'!J$5:J$111,MATCH(D1914,'GCAM Crosswalk'!I$5:I$111,0))</f>
        <v>Transportation</v>
      </c>
      <c r="F1914" t="s">
        <v>408</v>
      </c>
      <c r="G1914">
        <v>0</v>
      </c>
      <c r="H1914">
        <v>1.50148E-2</v>
      </c>
      <c r="I1914">
        <v>3.05635E-2</v>
      </c>
      <c r="J1914">
        <v>4.3509600000000002E-2</v>
      </c>
      <c r="K1914">
        <v>5.6304599999999899E-2</v>
      </c>
      <c r="L1914">
        <v>6.45371E-2</v>
      </c>
      <c r="M1914">
        <v>5.7805200000000001E-2</v>
      </c>
      <c r="N1914">
        <v>5.5904999999999899E-2</v>
      </c>
      <c r="O1914">
        <v>5.6020199999999999E-2</v>
      </c>
      <c r="P1914">
        <v>5.5723999999999899E-2</v>
      </c>
      <c r="Q1914">
        <v>5.4605000000000001E-2</v>
      </c>
      <c r="R1914">
        <v>0</v>
      </c>
      <c r="S1914">
        <v>0</v>
      </c>
      <c r="T1914">
        <v>0</v>
      </c>
      <c r="U1914" t="s">
        <v>409</v>
      </c>
    </row>
    <row r="1915" spans="1:21" x14ac:dyDescent="0.35">
      <c r="A1915" t="s">
        <v>407</v>
      </c>
      <c r="B1915" t="s">
        <v>34</v>
      </c>
      <c r="C1915" t="str">
        <f>INDEX('GCAM Crosswalk'!M$5:M$36,MATCH(B1915,'GCAM Crosswalk'!L$5:L$36,0))</f>
        <v>India</v>
      </c>
      <c r="D1915" t="s">
        <v>261</v>
      </c>
      <c r="E1915" t="str">
        <f>INDEX('GCAM Crosswalk'!J$5:J$111,MATCH(D1915,'GCAM Crosswalk'!I$5:I$111,0))</f>
        <v>Transportation</v>
      </c>
      <c r="F1915" t="s">
        <v>410</v>
      </c>
      <c r="G1915">
        <v>0</v>
      </c>
      <c r="H1915">
        <v>0</v>
      </c>
      <c r="I1915">
        <v>0</v>
      </c>
      <c r="J1915">
        <v>0</v>
      </c>
      <c r="K1915">
        <v>0</v>
      </c>
      <c r="L1915" s="3">
        <v>1.0954299999999999E-5</v>
      </c>
      <c r="M1915" s="3">
        <v>5.621069E-5</v>
      </c>
      <c r="N1915" s="3">
        <v>1.8457103000000001E-4</v>
      </c>
      <c r="O1915" s="3">
        <v>3.5882379999999998E-4</v>
      </c>
      <c r="P1915" s="3">
        <v>4.8863059999999998E-4</v>
      </c>
      <c r="Q1915" s="3">
        <v>5.3984900000000001E-4</v>
      </c>
      <c r="R1915">
        <v>0</v>
      </c>
      <c r="S1915">
        <v>0</v>
      </c>
      <c r="T1915">
        <v>0</v>
      </c>
      <c r="U1915" t="s">
        <v>409</v>
      </c>
    </row>
    <row r="1916" spans="1:21" x14ac:dyDescent="0.35">
      <c r="A1916" t="s">
        <v>407</v>
      </c>
      <c r="B1916" t="s">
        <v>34</v>
      </c>
      <c r="C1916" t="str">
        <f>INDEX('GCAM Crosswalk'!M$5:M$36,MATCH(B1916,'GCAM Crosswalk'!L$5:L$36,0))</f>
        <v>India</v>
      </c>
      <c r="D1916" t="s">
        <v>261</v>
      </c>
      <c r="E1916" t="str">
        <f>INDEX('GCAM Crosswalk'!J$5:J$111,MATCH(D1916,'GCAM Crosswalk'!I$5:I$111,0))</f>
        <v>Transportation</v>
      </c>
      <c r="F1916" t="s">
        <v>411</v>
      </c>
      <c r="G1916">
        <v>6.0744199999999998E-2</v>
      </c>
      <c r="H1916">
        <v>0.126022</v>
      </c>
      <c r="I1916">
        <v>0.210536</v>
      </c>
      <c r="J1916">
        <v>0.28249200000000002</v>
      </c>
      <c r="K1916">
        <v>0.30616727399999999</v>
      </c>
      <c r="L1916">
        <v>0.33141563699999999</v>
      </c>
      <c r="M1916">
        <v>0.35182487899999998</v>
      </c>
      <c r="N1916">
        <v>0.36464492199999998</v>
      </c>
      <c r="O1916">
        <v>0.38480505599999998</v>
      </c>
      <c r="P1916">
        <v>0.39701597</v>
      </c>
      <c r="Q1916">
        <v>0.39989332</v>
      </c>
      <c r="R1916">
        <v>0</v>
      </c>
      <c r="S1916">
        <v>0</v>
      </c>
      <c r="T1916">
        <v>0</v>
      </c>
      <c r="U1916" t="s">
        <v>409</v>
      </c>
    </row>
    <row r="1917" spans="1:21" x14ac:dyDescent="0.35">
      <c r="A1917" t="s">
        <v>407</v>
      </c>
      <c r="B1917" t="s">
        <v>34</v>
      </c>
      <c r="C1917" t="str">
        <f>INDEX('GCAM Crosswalk'!M$5:M$36,MATCH(B1917,'GCAM Crosswalk'!L$5:L$36,0))</f>
        <v>India</v>
      </c>
      <c r="D1917" t="s">
        <v>327</v>
      </c>
      <c r="E1917" t="str">
        <f>INDEX('GCAM Crosswalk'!J$5:J$111,MATCH(D1917,'GCAM Crosswalk'!I$5:I$111,0))</f>
        <v>Transportation</v>
      </c>
      <c r="F1917" t="s">
        <v>225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1.6657700000000001E-2</v>
      </c>
      <c r="M1917">
        <v>3.3135699999999997E-2</v>
      </c>
      <c r="N1917">
        <v>4.1225900000000003E-2</v>
      </c>
      <c r="O1917">
        <v>4.5641800000000003E-2</v>
      </c>
      <c r="P1917">
        <v>4.87369E-2</v>
      </c>
      <c r="Q1917">
        <v>5.1473699999999997E-2</v>
      </c>
      <c r="R1917">
        <v>0</v>
      </c>
      <c r="S1917">
        <v>0</v>
      </c>
      <c r="T1917">
        <v>0</v>
      </c>
      <c r="U1917" t="s">
        <v>409</v>
      </c>
    </row>
    <row r="1918" spans="1:21" x14ac:dyDescent="0.35">
      <c r="A1918" t="s">
        <v>407</v>
      </c>
      <c r="B1918" t="s">
        <v>34</v>
      </c>
      <c r="C1918" t="str">
        <f>INDEX('GCAM Crosswalk'!M$5:M$36,MATCH(B1918,'GCAM Crosswalk'!L$5:L$36,0))</f>
        <v>India</v>
      </c>
      <c r="D1918" t="s">
        <v>327</v>
      </c>
      <c r="E1918" t="str">
        <f>INDEX('GCAM Crosswalk'!J$5:J$111,MATCH(D1918,'GCAM Crosswalk'!I$5:I$111,0))</f>
        <v>Transportation</v>
      </c>
      <c r="F1918" t="s">
        <v>408</v>
      </c>
      <c r="G1918">
        <v>0</v>
      </c>
      <c r="H1918">
        <v>8.3735800000000003E-3</v>
      </c>
      <c r="I1918">
        <v>1.7044900000000002E-2</v>
      </c>
      <c r="J1918">
        <v>2.4264899999999999E-2</v>
      </c>
      <c r="K1918">
        <v>2.86188E-2</v>
      </c>
      <c r="L1918">
        <v>2.4268499999999998E-2</v>
      </c>
      <c r="M1918">
        <v>2.11037E-2</v>
      </c>
      <c r="N1918">
        <v>1.7861599999999998E-2</v>
      </c>
      <c r="O1918">
        <v>1.6514500000000001E-2</v>
      </c>
      <c r="P1918">
        <v>1.5068E-2</v>
      </c>
      <c r="Q1918">
        <v>1.3045899999999999E-2</v>
      </c>
      <c r="R1918">
        <v>0</v>
      </c>
      <c r="S1918">
        <v>0</v>
      </c>
      <c r="T1918">
        <v>0</v>
      </c>
      <c r="U1918" t="s">
        <v>409</v>
      </c>
    </row>
    <row r="1919" spans="1:21" x14ac:dyDescent="0.35">
      <c r="A1919" t="s">
        <v>407</v>
      </c>
      <c r="B1919" t="s">
        <v>34</v>
      </c>
      <c r="C1919" t="str">
        <f>INDEX('GCAM Crosswalk'!M$5:M$36,MATCH(B1919,'GCAM Crosswalk'!L$5:L$36,0))</f>
        <v>India</v>
      </c>
      <c r="D1919" t="s">
        <v>327</v>
      </c>
      <c r="E1919" t="str">
        <f>INDEX('GCAM Crosswalk'!J$5:J$111,MATCH(D1919,'GCAM Crosswalk'!I$5:I$111,0))</f>
        <v>Transportation</v>
      </c>
      <c r="F1919" t="s">
        <v>411</v>
      </c>
      <c r="G1919">
        <v>0.11902799999999999</v>
      </c>
      <c r="H1919">
        <v>0.24693899999999999</v>
      </c>
      <c r="I1919">
        <v>0.41254299999999999</v>
      </c>
      <c r="J1919">
        <v>0.55354099999999995</v>
      </c>
      <c r="K1919">
        <v>0.56501599999999996</v>
      </c>
      <c r="L1919">
        <v>0.40871099999999999</v>
      </c>
      <c r="M1919">
        <v>0.30133900000000002</v>
      </c>
      <c r="N1919">
        <v>0.238151</v>
      </c>
      <c r="O1919">
        <v>0.19914599999999999</v>
      </c>
      <c r="P1919">
        <v>0.16577500000000001</v>
      </c>
      <c r="Q1919">
        <v>0.136016</v>
      </c>
      <c r="R1919">
        <v>0</v>
      </c>
      <c r="S1919">
        <v>0</v>
      </c>
      <c r="T1919">
        <v>0</v>
      </c>
      <c r="U1919" t="s">
        <v>409</v>
      </c>
    </row>
    <row r="1920" spans="1:21" x14ac:dyDescent="0.35">
      <c r="A1920" t="s">
        <v>407</v>
      </c>
      <c r="B1920" t="s">
        <v>34</v>
      </c>
      <c r="C1920" t="str">
        <f>INDEX('GCAM Crosswalk'!M$5:M$36,MATCH(B1920,'GCAM Crosswalk'!L$5:L$36,0))</f>
        <v>India</v>
      </c>
      <c r="D1920" t="s">
        <v>265</v>
      </c>
      <c r="E1920" t="str">
        <f>INDEX('GCAM Crosswalk'!J$5:J$111,MATCH(D1920,'GCAM Crosswalk'!I$5:I$111,0))</f>
        <v>Transportation</v>
      </c>
      <c r="F1920" t="s">
        <v>225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1.807555E-3</v>
      </c>
      <c r="M1920">
        <v>1.2125253000000001E-2</v>
      </c>
      <c r="N1920">
        <v>2.7142983999999998E-2</v>
      </c>
      <c r="O1920">
        <v>4.4151713000000002E-2</v>
      </c>
      <c r="P1920">
        <v>5.9750822999999897E-2</v>
      </c>
      <c r="Q1920">
        <v>7.3350938000000004E-2</v>
      </c>
      <c r="R1920">
        <v>0</v>
      </c>
      <c r="S1920">
        <v>0</v>
      </c>
      <c r="T1920">
        <v>0</v>
      </c>
      <c r="U1920" t="s">
        <v>409</v>
      </c>
    </row>
    <row r="1921" spans="1:21" x14ac:dyDescent="0.35">
      <c r="A1921" t="s">
        <v>407</v>
      </c>
      <c r="B1921" t="s">
        <v>34</v>
      </c>
      <c r="C1921" t="str">
        <f>INDEX('GCAM Crosswalk'!M$5:M$36,MATCH(B1921,'GCAM Crosswalk'!L$5:L$36,0))</f>
        <v>India</v>
      </c>
      <c r="D1921" t="s">
        <v>265</v>
      </c>
      <c r="E1921" t="str">
        <f>INDEX('GCAM Crosswalk'!J$5:J$111,MATCH(D1921,'GCAM Crosswalk'!I$5:I$111,0))</f>
        <v>Transportation</v>
      </c>
      <c r="F1921" t="s">
        <v>408</v>
      </c>
      <c r="G1921">
        <v>0</v>
      </c>
      <c r="H1921">
        <v>4.8632700000000003E-3</v>
      </c>
      <c r="I1921">
        <v>9.8993899999999992E-3</v>
      </c>
      <c r="J1921">
        <v>1.40926E-2</v>
      </c>
      <c r="K1921">
        <v>1.812915E-2</v>
      </c>
      <c r="L1921">
        <v>1.9057669999999999E-2</v>
      </c>
      <c r="M1921">
        <v>1.831114E-2</v>
      </c>
      <c r="N1921">
        <v>1.6623530000000001E-2</v>
      </c>
      <c r="O1921">
        <v>1.4147059999999901E-2</v>
      </c>
      <c r="P1921">
        <v>1.1864771E-2</v>
      </c>
      <c r="Q1921">
        <v>9.6094819999999904E-3</v>
      </c>
      <c r="R1921">
        <v>0</v>
      </c>
      <c r="S1921">
        <v>0</v>
      </c>
      <c r="T1921">
        <v>0</v>
      </c>
      <c r="U1921" t="s">
        <v>409</v>
      </c>
    </row>
    <row r="1922" spans="1:21" x14ac:dyDescent="0.35">
      <c r="A1922" t="s">
        <v>407</v>
      </c>
      <c r="B1922" t="s">
        <v>34</v>
      </c>
      <c r="C1922" t="str">
        <f>INDEX('GCAM Crosswalk'!M$5:M$36,MATCH(B1922,'GCAM Crosswalk'!L$5:L$36,0))</f>
        <v>India</v>
      </c>
      <c r="D1922" t="s">
        <v>265</v>
      </c>
      <c r="E1922" t="str">
        <f>INDEX('GCAM Crosswalk'!J$5:J$111,MATCH(D1922,'GCAM Crosswalk'!I$5:I$111,0))</f>
        <v>Transportation</v>
      </c>
      <c r="F1922" t="s">
        <v>410</v>
      </c>
      <c r="G1922">
        <v>0</v>
      </c>
      <c r="H1922">
        <v>0</v>
      </c>
      <c r="I1922">
        <v>0</v>
      </c>
      <c r="J1922">
        <v>0</v>
      </c>
      <c r="K1922">
        <v>0</v>
      </c>
      <c r="L1922" s="3">
        <v>3.5639983499999998E-6</v>
      </c>
      <c r="M1922" s="3">
        <v>5.9992439879999902E-5</v>
      </c>
      <c r="N1922" s="3">
        <v>1.1280507548999999E-4</v>
      </c>
      <c r="O1922" s="3">
        <v>1.8066602209E-4</v>
      </c>
      <c r="P1922" s="3">
        <v>2.5461086863000002E-4</v>
      </c>
      <c r="Q1922" s="3">
        <v>3.4207310559999899E-4</v>
      </c>
      <c r="R1922">
        <v>0</v>
      </c>
      <c r="S1922">
        <v>0</v>
      </c>
      <c r="T1922">
        <v>0</v>
      </c>
      <c r="U1922" t="s">
        <v>409</v>
      </c>
    </row>
    <row r="1923" spans="1:21" x14ac:dyDescent="0.35">
      <c r="A1923" t="s">
        <v>407</v>
      </c>
      <c r="B1923" t="s">
        <v>34</v>
      </c>
      <c r="C1923" t="str">
        <f>INDEX('GCAM Crosswalk'!M$5:M$36,MATCH(B1923,'GCAM Crosswalk'!L$5:L$36,0))</f>
        <v>India</v>
      </c>
      <c r="D1923" t="s">
        <v>265</v>
      </c>
      <c r="E1923" t="str">
        <f>INDEX('GCAM Crosswalk'!J$5:J$111,MATCH(D1923,'GCAM Crosswalk'!I$5:I$111,0))</f>
        <v>Transportation</v>
      </c>
      <c r="F1923" t="s">
        <v>411</v>
      </c>
      <c r="G1923">
        <v>6.2358200000000003E-2</v>
      </c>
      <c r="H1923">
        <v>0.12937019999999999</v>
      </c>
      <c r="I1923">
        <v>0.2161293</v>
      </c>
      <c r="J1923">
        <v>0.28999789999999998</v>
      </c>
      <c r="K1923">
        <v>0.38320777499999997</v>
      </c>
      <c r="L1923">
        <v>0.42646134899999999</v>
      </c>
      <c r="M1923">
        <v>0.44570232999999998</v>
      </c>
      <c r="N1923">
        <v>0.45268851960000001</v>
      </c>
      <c r="O1923">
        <v>0.44949927029999998</v>
      </c>
      <c r="P1923">
        <v>0.44151316399999901</v>
      </c>
      <c r="Q1923">
        <v>0.42857334499999999</v>
      </c>
      <c r="R1923">
        <v>0</v>
      </c>
      <c r="S1923">
        <v>0</v>
      </c>
      <c r="T1923">
        <v>0</v>
      </c>
      <c r="U1923" t="s">
        <v>409</v>
      </c>
    </row>
    <row r="1924" spans="1:21" x14ac:dyDescent="0.35">
      <c r="A1924" t="s">
        <v>407</v>
      </c>
      <c r="B1924" t="s">
        <v>34</v>
      </c>
      <c r="C1924" t="str">
        <f>INDEX('GCAM Crosswalk'!M$5:M$36,MATCH(B1924,'GCAM Crosswalk'!L$5:L$36,0))</f>
        <v>India</v>
      </c>
      <c r="D1924" t="s">
        <v>267</v>
      </c>
      <c r="E1924" t="str">
        <f>INDEX('GCAM Crosswalk'!J$5:J$111,MATCH(D1924,'GCAM Crosswalk'!I$5:I$111,0))</f>
        <v>International Shipping</v>
      </c>
      <c r="F1924" t="s">
        <v>225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3">
        <v>1.54207E-6</v>
      </c>
      <c r="O1924" s="3">
        <v>4.8977300000000001E-6</v>
      </c>
      <c r="P1924" s="3">
        <v>1.6376300000000001E-5</v>
      </c>
      <c r="Q1924" s="3">
        <v>4.6614599999999999E-5</v>
      </c>
      <c r="R1924">
        <v>0</v>
      </c>
      <c r="S1924">
        <v>0</v>
      </c>
      <c r="T1924">
        <v>0</v>
      </c>
      <c r="U1924" t="s">
        <v>409</v>
      </c>
    </row>
    <row r="1925" spans="1:21" x14ac:dyDescent="0.35">
      <c r="A1925" t="s">
        <v>407</v>
      </c>
      <c r="B1925" t="s">
        <v>34</v>
      </c>
      <c r="C1925" t="str">
        <f>INDEX('GCAM Crosswalk'!M$5:M$36,MATCH(B1925,'GCAM Crosswalk'!L$5:L$36,0))</f>
        <v>India</v>
      </c>
      <c r="D1925" t="s">
        <v>267</v>
      </c>
      <c r="E1925" t="str">
        <f>INDEX('GCAM Crosswalk'!J$5:J$111,MATCH(D1925,'GCAM Crosswalk'!I$5:I$111,0))</f>
        <v>International Shipping</v>
      </c>
      <c r="F1925" t="s">
        <v>410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3">
        <v>4.4366300000000002E-5</v>
      </c>
      <c r="O1925" s="3">
        <v>1.7080599999999999E-4</v>
      </c>
      <c r="P1925" s="3">
        <v>6.9337900000000004E-4</v>
      </c>
      <c r="Q1925">
        <v>2.3097500000000002E-3</v>
      </c>
      <c r="R1925">
        <v>0</v>
      </c>
      <c r="S1925">
        <v>0</v>
      </c>
      <c r="T1925">
        <v>0</v>
      </c>
      <c r="U1925" t="s">
        <v>409</v>
      </c>
    </row>
    <row r="1926" spans="1:21" x14ac:dyDescent="0.35">
      <c r="A1926" t="s">
        <v>407</v>
      </c>
      <c r="B1926" t="s">
        <v>34</v>
      </c>
      <c r="C1926" t="str">
        <f>INDEX('GCAM Crosswalk'!M$5:M$36,MATCH(B1926,'GCAM Crosswalk'!L$5:L$36,0))</f>
        <v>India</v>
      </c>
      <c r="D1926" t="s">
        <v>267</v>
      </c>
      <c r="E1926" t="str">
        <f>INDEX('GCAM Crosswalk'!J$5:J$111,MATCH(D1926,'GCAM Crosswalk'!I$5:I$111,0))</f>
        <v>International Shipping</v>
      </c>
      <c r="F1926" t="s">
        <v>411</v>
      </c>
      <c r="G1926">
        <v>3.6760399999999999E-2</v>
      </c>
      <c r="H1926">
        <v>3.6111499999999998E-2</v>
      </c>
      <c r="I1926">
        <v>5.4043599999999997E-2</v>
      </c>
      <c r="J1926">
        <v>0.22520499999999999</v>
      </c>
      <c r="K1926">
        <v>0.25518437999999999</v>
      </c>
      <c r="L1926">
        <v>0.28704220000000003</v>
      </c>
      <c r="M1926">
        <v>0.30724889999999999</v>
      </c>
      <c r="N1926">
        <v>0.32756999999999997</v>
      </c>
      <c r="O1926">
        <v>0.34913899999999998</v>
      </c>
      <c r="P1926">
        <v>0.37152799999999903</v>
      </c>
      <c r="Q1926">
        <v>0.392486</v>
      </c>
      <c r="R1926">
        <v>0</v>
      </c>
      <c r="S1926">
        <v>0</v>
      </c>
      <c r="T1926">
        <v>0</v>
      </c>
      <c r="U1926" t="s">
        <v>409</v>
      </c>
    </row>
    <row r="1927" spans="1:21" x14ac:dyDescent="0.35">
      <c r="A1927" t="s">
        <v>407</v>
      </c>
      <c r="B1927" t="s">
        <v>35</v>
      </c>
      <c r="C1927" t="str">
        <f>INDEX('GCAM Crosswalk'!M$5:M$36,MATCH(B1927,'GCAM Crosswalk'!L$5:L$36,0))</f>
        <v>Indonesia</v>
      </c>
      <c r="D1927" t="s">
        <v>291</v>
      </c>
      <c r="E1927" t="str">
        <f>INDEX('GCAM Crosswalk'!J$5:J$111,MATCH(D1927,'GCAM Crosswalk'!I$5:I$111,0))</f>
        <v>Industry</v>
      </c>
      <c r="F1927" t="s">
        <v>408</v>
      </c>
      <c r="G1927">
        <v>9.7622600000000004E-2</v>
      </c>
      <c r="H1927">
        <v>0.112816</v>
      </c>
      <c r="I1927">
        <v>0.153284</v>
      </c>
      <c r="J1927">
        <v>0.150065</v>
      </c>
      <c r="K1927">
        <v>0.1608144</v>
      </c>
      <c r="L1927">
        <v>0.1703246625</v>
      </c>
      <c r="M1927">
        <v>0.177483397199999</v>
      </c>
      <c r="N1927">
        <v>0.17506937480000001</v>
      </c>
      <c r="O1927">
        <v>0.169253775</v>
      </c>
      <c r="P1927">
        <v>0.16846904699999901</v>
      </c>
      <c r="Q1927">
        <v>0.16791178964</v>
      </c>
      <c r="R1927">
        <v>0</v>
      </c>
      <c r="S1927">
        <v>0</v>
      </c>
      <c r="T1927">
        <v>0</v>
      </c>
      <c r="U1927" t="s">
        <v>409</v>
      </c>
    </row>
    <row r="1928" spans="1:21" x14ac:dyDescent="0.35">
      <c r="A1928" t="s">
        <v>407</v>
      </c>
      <c r="B1928" t="s">
        <v>35</v>
      </c>
      <c r="C1928" t="str">
        <f>INDEX('GCAM Crosswalk'!M$5:M$36,MATCH(B1928,'GCAM Crosswalk'!L$5:L$36,0))</f>
        <v>Indonesia</v>
      </c>
      <c r="D1928" t="s">
        <v>291</v>
      </c>
      <c r="E1928" t="str">
        <f>INDEX('GCAM Crosswalk'!J$5:J$111,MATCH(D1928,'GCAM Crosswalk'!I$5:I$111,0))</f>
        <v>Industry</v>
      </c>
      <c r="F1928" t="s">
        <v>410</v>
      </c>
      <c r="G1928">
        <v>0</v>
      </c>
      <c r="H1928">
        <v>0</v>
      </c>
      <c r="I1928">
        <v>0</v>
      </c>
      <c r="J1928">
        <v>0</v>
      </c>
      <c r="K1928">
        <v>0</v>
      </c>
      <c r="L1928" s="3">
        <v>1.90612E-4</v>
      </c>
      <c r="M1928">
        <v>1.911233E-3</v>
      </c>
      <c r="N1928">
        <v>6.3035439999999899E-3</v>
      </c>
      <c r="O1928">
        <v>1.2254552E-2</v>
      </c>
      <c r="P1928">
        <v>1.7138468699999999E-2</v>
      </c>
      <c r="Q1928">
        <v>2.13019638E-2</v>
      </c>
      <c r="R1928">
        <v>0</v>
      </c>
      <c r="S1928">
        <v>0</v>
      </c>
      <c r="T1928">
        <v>0</v>
      </c>
      <c r="U1928" t="s">
        <v>409</v>
      </c>
    </row>
    <row r="1929" spans="1:21" x14ac:dyDescent="0.35">
      <c r="A1929" t="s">
        <v>407</v>
      </c>
      <c r="B1929" t="s">
        <v>35</v>
      </c>
      <c r="C1929" t="str">
        <f>INDEX('GCAM Crosswalk'!M$5:M$36,MATCH(B1929,'GCAM Crosswalk'!L$5:L$36,0))</f>
        <v>Indonesia</v>
      </c>
      <c r="D1929" t="s">
        <v>349</v>
      </c>
      <c r="E1929" t="str">
        <f>INDEX('GCAM Crosswalk'!J$5:J$111,MATCH(D1929,'GCAM Crosswalk'!I$5:I$111,0))</f>
        <v>Agriculture</v>
      </c>
      <c r="F1929" t="s">
        <v>225</v>
      </c>
      <c r="G1929">
        <v>0</v>
      </c>
      <c r="H1929">
        <v>6.7812899999999997E-3</v>
      </c>
      <c r="I1929">
        <v>8.3301099999999999E-3</v>
      </c>
      <c r="J1929">
        <v>9.4604000000000008E-3</v>
      </c>
      <c r="K1929">
        <v>9.4248500000000002E-3</v>
      </c>
      <c r="L1929">
        <v>9.2991659999999993E-3</v>
      </c>
      <c r="M1929">
        <v>1.0159288000000001E-2</v>
      </c>
      <c r="N1929">
        <v>1.209617E-2</v>
      </c>
      <c r="O1929">
        <v>1.5036507899999999E-2</v>
      </c>
      <c r="P1929">
        <v>1.9907300999999999E-2</v>
      </c>
      <c r="Q1929">
        <v>2.6063737E-2</v>
      </c>
      <c r="R1929">
        <v>0</v>
      </c>
      <c r="S1929">
        <v>0</v>
      </c>
      <c r="T1929">
        <v>0</v>
      </c>
      <c r="U1929" t="s">
        <v>409</v>
      </c>
    </row>
    <row r="1930" spans="1:21" x14ac:dyDescent="0.35">
      <c r="A1930" t="s">
        <v>407</v>
      </c>
      <c r="B1930" t="s">
        <v>35</v>
      </c>
      <c r="C1930" t="str">
        <f>INDEX('GCAM Crosswalk'!M$5:M$36,MATCH(B1930,'GCAM Crosswalk'!L$5:L$36,0))</f>
        <v>Indonesia</v>
      </c>
      <c r="D1930" t="s">
        <v>349</v>
      </c>
      <c r="E1930" t="str">
        <f>INDEX('GCAM Crosswalk'!J$5:J$111,MATCH(D1930,'GCAM Crosswalk'!I$5:I$111,0))</f>
        <v>Agriculture</v>
      </c>
      <c r="F1930" t="s">
        <v>410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1.07357E-3</v>
      </c>
      <c r="M1930">
        <v>3.7992199999999999E-3</v>
      </c>
      <c r="N1930">
        <v>7.2632520000000004E-3</v>
      </c>
      <c r="O1930">
        <v>1.00792609999999E-2</v>
      </c>
      <c r="P1930">
        <v>1.2997180000000001E-2</v>
      </c>
      <c r="Q1930">
        <v>1.5251712000000001E-2</v>
      </c>
      <c r="R1930">
        <v>0</v>
      </c>
      <c r="S1930">
        <v>0</v>
      </c>
      <c r="T1930">
        <v>0</v>
      </c>
      <c r="U1930" t="s">
        <v>409</v>
      </c>
    </row>
    <row r="1931" spans="1:21" x14ac:dyDescent="0.35">
      <c r="A1931" t="s">
        <v>407</v>
      </c>
      <c r="B1931" t="s">
        <v>35</v>
      </c>
      <c r="C1931" t="str">
        <f>INDEX('GCAM Crosswalk'!M$5:M$36,MATCH(B1931,'GCAM Crosswalk'!L$5:L$36,0))</f>
        <v>Indonesia</v>
      </c>
      <c r="D1931" t="s">
        <v>349</v>
      </c>
      <c r="E1931" t="str">
        <f>INDEX('GCAM Crosswalk'!J$5:J$111,MATCH(D1931,'GCAM Crosswalk'!I$5:I$111,0))</f>
        <v>Agriculture</v>
      </c>
      <c r="F1931" t="s">
        <v>411</v>
      </c>
      <c r="G1931">
        <v>4.1483180000000001E-2</v>
      </c>
      <c r="H1931">
        <v>0.11796139999999999</v>
      </c>
      <c r="I1931">
        <v>8.0496899999999996E-2</v>
      </c>
      <c r="J1931">
        <v>0.1475149</v>
      </c>
      <c r="K1931">
        <v>0.16106564999999901</v>
      </c>
      <c r="L1931">
        <v>0.16803339</v>
      </c>
      <c r="M1931">
        <v>0.1681742</v>
      </c>
      <c r="N1931">
        <v>0.16325367999999901</v>
      </c>
      <c r="O1931">
        <v>0.15658280999999999</v>
      </c>
      <c r="P1931">
        <v>0.14540677999999899</v>
      </c>
      <c r="Q1931">
        <v>0.13190700999999999</v>
      </c>
      <c r="R1931">
        <v>0</v>
      </c>
      <c r="S1931">
        <v>0</v>
      </c>
      <c r="T1931">
        <v>0</v>
      </c>
      <c r="U1931" t="s">
        <v>409</v>
      </c>
    </row>
    <row r="1932" spans="1:21" x14ac:dyDescent="0.35">
      <c r="A1932" t="s">
        <v>407</v>
      </c>
      <c r="B1932" t="s">
        <v>35</v>
      </c>
      <c r="C1932" t="str">
        <f>INDEX('GCAM Crosswalk'!M$5:M$36,MATCH(B1932,'GCAM Crosswalk'!L$5:L$36,0))</f>
        <v>Indonesia</v>
      </c>
      <c r="D1932" t="s">
        <v>363</v>
      </c>
      <c r="E1932" t="str">
        <f>INDEX('GCAM Crosswalk'!J$5:J$111,MATCH(D1932,'GCAM Crosswalk'!I$5:I$111,0))</f>
        <v>Industry</v>
      </c>
      <c r="F1932" t="s">
        <v>318</v>
      </c>
      <c r="G1932" s="3">
        <v>2.7920000000000001E-4</v>
      </c>
      <c r="H1932" s="3">
        <v>4.86948E-5</v>
      </c>
      <c r="I1932" s="3">
        <v>2.3911599999999999E-4</v>
      </c>
      <c r="J1932" s="3">
        <v>1.1226999999999999E-4</v>
      </c>
      <c r="K1932" s="3">
        <v>2.1524899999999901E-4</v>
      </c>
      <c r="L1932" s="3">
        <v>2.9691869999999999E-4</v>
      </c>
      <c r="M1932" s="3">
        <v>3.769361E-4</v>
      </c>
      <c r="N1932" s="3">
        <v>4.4493259999999998E-4</v>
      </c>
      <c r="O1932" s="3">
        <v>5.0361589999999999E-4</v>
      </c>
      <c r="P1932" s="3">
        <v>5.5219722000000003E-4</v>
      </c>
      <c r="Q1932" s="3">
        <v>5.8907136000000001E-4</v>
      </c>
      <c r="R1932">
        <v>0</v>
      </c>
      <c r="S1932">
        <v>0</v>
      </c>
      <c r="T1932">
        <v>0</v>
      </c>
      <c r="U1932" t="s">
        <v>409</v>
      </c>
    </row>
    <row r="1933" spans="1:21" x14ac:dyDescent="0.35">
      <c r="A1933" t="s">
        <v>407</v>
      </c>
      <c r="B1933" t="s">
        <v>35</v>
      </c>
      <c r="C1933" t="str">
        <f>INDEX('GCAM Crosswalk'!M$5:M$36,MATCH(B1933,'GCAM Crosswalk'!L$5:L$36,0))</f>
        <v>Indonesia</v>
      </c>
      <c r="D1933" t="s">
        <v>363</v>
      </c>
      <c r="E1933" t="str">
        <f>INDEX('GCAM Crosswalk'!J$5:J$111,MATCH(D1933,'GCAM Crosswalk'!I$5:I$111,0))</f>
        <v>Industry</v>
      </c>
      <c r="F1933" t="s">
        <v>339</v>
      </c>
      <c r="G1933">
        <v>2.0173000000000001E-3</v>
      </c>
      <c r="H1933">
        <v>1.8534000000000001E-3</v>
      </c>
      <c r="I1933" s="3">
        <v>6.9345599999999996E-4</v>
      </c>
      <c r="J1933">
        <v>1.68406E-3</v>
      </c>
      <c r="K1933">
        <v>3.2232199999999902E-3</v>
      </c>
      <c r="L1933">
        <v>4.4408499999999997E-3</v>
      </c>
      <c r="M1933">
        <v>5.6292900000000003E-3</v>
      </c>
      <c r="N1933">
        <v>6.6337979999999998E-3</v>
      </c>
      <c r="O1933">
        <v>7.4974409999999901E-3</v>
      </c>
      <c r="P1933">
        <v>8.2111657999999997E-3</v>
      </c>
      <c r="Q1933">
        <v>8.7521435000000002E-3</v>
      </c>
      <c r="R1933">
        <v>0</v>
      </c>
      <c r="S1933">
        <v>0</v>
      </c>
      <c r="T1933">
        <v>0</v>
      </c>
      <c r="U1933" t="s">
        <v>409</v>
      </c>
    </row>
    <row r="1934" spans="1:21" x14ac:dyDescent="0.35">
      <c r="A1934" t="s">
        <v>407</v>
      </c>
      <c r="B1934" t="s">
        <v>35</v>
      </c>
      <c r="C1934" t="str">
        <f>INDEX('GCAM Crosswalk'!M$5:M$36,MATCH(B1934,'GCAM Crosswalk'!L$5:L$36,0))</f>
        <v>Indonesia</v>
      </c>
      <c r="D1934" t="s">
        <v>363</v>
      </c>
      <c r="E1934" t="str">
        <f>INDEX('GCAM Crosswalk'!J$5:J$111,MATCH(D1934,'GCAM Crosswalk'!I$5:I$111,0))</f>
        <v>Industry</v>
      </c>
      <c r="F1934" t="s">
        <v>408</v>
      </c>
      <c r="G1934">
        <v>0</v>
      </c>
      <c r="H1934">
        <v>0</v>
      </c>
      <c r="I1934" s="3">
        <v>3.33883E-5</v>
      </c>
      <c r="J1934" s="3">
        <v>1.5895800000000001E-5</v>
      </c>
      <c r="K1934" s="3">
        <v>3.0474852727E-5</v>
      </c>
      <c r="L1934" s="3">
        <v>4.2019891021000003E-5</v>
      </c>
      <c r="M1934" s="3">
        <v>5.3315587402E-5</v>
      </c>
      <c r="N1934" s="3">
        <v>6.2885314313000003E-5</v>
      </c>
      <c r="O1934" s="3">
        <v>7.1112459159999999E-5</v>
      </c>
      <c r="P1934" s="3">
        <v>7.7901526579999994E-5</v>
      </c>
      <c r="Q1934" s="3">
        <v>8.3035089649999996E-5</v>
      </c>
      <c r="R1934">
        <v>0</v>
      </c>
      <c r="S1934">
        <v>0</v>
      </c>
      <c r="T1934">
        <v>0</v>
      </c>
      <c r="U1934" t="s">
        <v>409</v>
      </c>
    </row>
    <row r="1935" spans="1:21" x14ac:dyDescent="0.35">
      <c r="A1935" t="s">
        <v>407</v>
      </c>
      <c r="B1935" t="s">
        <v>35</v>
      </c>
      <c r="C1935" t="str">
        <f>INDEX('GCAM Crosswalk'!M$5:M$36,MATCH(B1935,'GCAM Crosswalk'!L$5:L$36,0))</f>
        <v>Indonesia</v>
      </c>
      <c r="D1935" t="s">
        <v>363</v>
      </c>
      <c r="E1935" t="str">
        <f>INDEX('GCAM Crosswalk'!J$5:J$111,MATCH(D1935,'GCAM Crosswalk'!I$5:I$111,0))</f>
        <v>Industry</v>
      </c>
      <c r="F1935" t="s">
        <v>411</v>
      </c>
      <c r="G1935">
        <v>1.8743E-3</v>
      </c>
      <c r="H1935">
        <v>1.0294900000000001E-3</v>
      </c>
      <c r="I1935" s="3">
        <v>6.5487E-4</v>
      </c>
      <c r="J1935" s="3">
        <v>4.1429100000000001E-4</v>
      </c>
      <c r="K1935" s="3">
        <v>7.9285899999999895E-4</v>
      </c>
      <c r="L1935">
        <v>1.0924280000000001E-3</v>
      </c>
      <c r="M1935">
        <v>1.385268E-3</v>
      </c>
      <c r="N1935">
        <v>1.6334769999999999E-3</v>
      </c>
      <c r="O1935">
        <v>1.847319321917E-3</v>
      </c>
      <c r="P1935">
        <v>2.0250001507469998E-3</v>
      </c>
      <c r="Q1935">
        <v>2.1611815616860001E-3</v>
      </c>
      <c r="R1935">
        <v>0</v>
      </c>
      <c r="S1935">
        <v>0</v>
      </c>
      <c r="T1935">
        <v>0</v>
      </c>
      <c r="U1935" t="s">
        <v>409</v>
      </c>
    </row>
    <row r="1936" spans="1:21" x14ac:dyDescent="0.35">
      <c r="A1936" t="s">
        <v>407</v>
      </c>
      <c r="B1936" t="s">
        <v>35</v>
      </c>
      <c r="C1936" t="str">
        <f>INDEX('GCAM Crosswalk'!M$5:M$36,MATCH(B1936,'GCAM Crosswalk'!L$5:L$36,0))</f>
        <v>Indonesia</v>
      </c>
      <c r="D1936" t="s">
        <v>369</v>
      </c>
      <c r="E1936" t="str">
        <f>INDEX('GCAM Crosswalk'!J$5:J$111,MATCH(D1936,'GCAM Crosswalk'!I$5:I$111,0))</f>
        <v>Industry</v>
      </c>
      <c r="F1936" t="s">
        <v>225</v>
      </c>
      <c r="G1936">
        <v>1.57412E-2</v>
      </c>
      <c r="H1936">
        <v>1.9448799999999999E-2</v>
      </c>
      <c r="I1936">
        <v>9.5382699999999997E-3</v>
      </c>
      <c r="J1936">
        <v>5.3232399999999999E-3</v>
      </c>
      <c r="K1936">
        <v>1.019683E-2</v>
      </c>
      <c r="L1936">
        <v>1.405591E-2</v>
      </c>
      <c r="M1936">
        <v>1.7829770000000002E-2</v>
      </c>
      <c r="N1936">
        <v>2.1027859999999999E-2</v>
      </c>
      <c r="O1936">
        <v>2.3781298999999999E-2</v>
      </c>
      <c r="P1936">
        <v>2.6059954E-2</v>
      </c>
      <c r="Q1936">
        <v>2.77914228E-2</v>
      </c>
      <c r="R1936">
        <v>0</v>
      </c>
      <c r="S1936">
        <v>0</v>
      </c>
      <c r="T1936">
        <v>0</v>
      </c>
      <c r="U1936" t="s">
        <v>409</v>
      </c>
    </row>
    <row r="1937" spans="1:21" x14ac:dyDescent="0.35">
      <c r="A1937" t="s">
        <v>407</v>
      </c>
      <c r="B1937" t="s">
        <v>35</v>
      </c>
      <c r="C1937" t="str">
        <f>INDEX('GCAM Crosswalk'!M$5:M$36,MATCH(B1937,'GCAM Crosswalk'!L$5:L$36,0))</f>
        <v>Indonesia</v>
      </c>
      <c r="D1937" t="s">
        <v>269</v>
      </c>
      <c r="E1937" t="str">
        <f>INDEX('GCAM Crosswalk'!J$5:J$111,MATCH(D1937,'GCAM Crosswalk'!I$5:I$111,0))</f>
        <v>Industry</v>
      </c>
      <c r="F1937" t="s">
        <v>225</v>
      </c>
      <c r="G1937">
        <v>6.0213599999999999E-3</v>
      </c>
      <c r="H1937">
        <v>1.41713E-2</v>
      </c>
      <c r="I1937">
        <v>1.6711899999999998E-2</v>
      </c>
      <c r="J1937">
        <v>1.6711899999999998E-2</v>
      </c>
      <c r="K1937">
        <v>2.135242E-2</v>
      </c>
      <c r="L1937">
        <v>2.789647E-2</v>
      </c>
      <c r="M1937">
        <v>3.3748100000000003E-2</v>
      </c>
      <c r="N1937">
        <v>3.9364730000000001E-2</v>
      </c>
      <c r="O1937">
        <v>4.4473390000000002E-2</v>
      </c>
      <c r="P1937">
        <v>4.8422938999999998E-2</v>
      </c>
      <c r="Q1937">
        <v>5.1393855000000002E-2</v>
      </c>
      <c r="R1937">
        <v>0</v>
      </c>
      <c r="S1937">
        <v>0</v>
      </c>
      <c r="T1937">
        <v>0</v>
      </c>
      <c r="U1937" t="s">
        <v>409</v>
      </c>
    </row>
    <row r="1938" spans="1:21" x14ac:dyDescent="0.35">
      <c r="A1938" t="s">
        <v>407</v>
      </c>
      <c r="B1938" t="s">
        <v>35</v>
      </c>
      <c r="C1938" t="str">
        <f>INDEX('GCAM Crosswalk'!M$5:M$36,MATCH(B1938,'GCAM Crosswalk'!L$5:L$36,0))</f>
        <v>Indonesia</v>
      </c>
      <c r="D1938" t="s">
        <v>364</v>
      </c>
      <c r="E1938" t="str">
        <f>INDEX('GCAM Crosswalk'!J$5:J$111,MATCH(D1938,'GCAM Crosswalk'!I$5:I$111,0))</f>
        <v>Industry</v>
      </c>
      <c r="F1938" t="s">
        <v>408</v>
      </c>
      <c r="G1938">
        <v>0</v>
      </c>
      <c r="H1938">
        <v>0</v>
      </c>
      <c r="I1938">
        <v>3.9389199999999999E-2</v>
      </c>
      <c r="J1938">
        <v>4.2356600000000001E-2</v>
      </c>
      <c r="K1938">
        <v>4.7772580000000002E-2</v>
      </c>
      <c r="L1938">
        <v>5.4318309999999898E-2</v>
      </c>
      <c r="M1938">
        <v>6.2209649999999998E-2</v>
      </c>
      <c r="N1938">
        <v>7.0456149999999995E-2</v>
      </c>
      <c r="O1938">
        <v>7.8180200000000005E-2</v>
      </c>
      <c r="P1938">
        <v>8.5483890000000007E-2</v>
      </c>
      <c r="Q1938">
        <v>9.1770331999999996E-2</v>
      </c>
      <c r="R1938">
        <v>0</v>
      </c>
      <c r="S1938">
        <v>0</v>
      </c>
      <c r="T1938">
        <v>0</v>
      </c>
      <c r="U1938" t="s">
        <v>409</v>
      </c>
    </row>
    <row r="1939" spans="1:21" x14ac:dyDescent="0.35">
      <c r="A1939" t="s">
        <v>407</v>
      </c>
      <c r="B1939" t="s">
        <v>35</v>
      </c>
      <c r="C1939" t="str">
        <f>INDEX('GCAM Crosswalk'!M$5:M$36,MATCH(B1939,'GCAM Crosswalk'!L$5:L$36,0))</f>
        <v>Indonesia</v>
      </c>
      <c r="D1939" t="s">
        <v>364</v>
      </c>
      <c r="E1939" t="str">
        <f>INDEX('GCAM Crosswalk'!J$5:J$111,MATCH(D1939,'GCAM Crosswalk'!I$5:I$111,0))</f>
        <v>Industry</v>
      </c>
      <c r="F1939" t="s">
        <v>411</v>
      </c>
      <c r="G1939">
        <v>2.24788E-2</v>
      </c>
      <c r="H1939">
        <v>3.7673999999999999E-2</v>
      </c>
      <c r="I1939">
        <v>3.4283300000000003E-2</v>
      </c>
      <c r="J1939">
        <v>3.59996E-2</v>
      </c>
      <c r="K1939">
        <v>4.0029519999999999E-2</v>
      </c>
      <c r="L1939">
        <v>4.511329E-2</v>
      </c>
      <c r="M1939">
        <v>5.0859010000000003E-2</v>
      </c>
      <c r="N1939">
        <v>5.7508859999999898E-2</v>
      </c>
      <c r="O1939">
        <v>6.5665319999999999E-2</v>
      </c>
      <c r="P1939">
        <v>7.3963439999999894E-2</v>
      </c>
      <c r="Q1939">
        <v>8.2949126999999998E-2</v>
      </c>
      <c r="R1939">
        <v>0</v>
      </c>
      <c r="S1939">
        <v>0</v>
      </c>
      <c r="T1939">
        <v>0</v>
      </c>
      <c r="U1939" t="s">
        <v>409</v>
      </c>
    </row>
    <row r="1940" spans="1:21" x14ac:dyDescent="0.35">
      <c r="A1940" t="s">
        <v>407</v>
      </c>
      <c r="B1940" t="s">
        <v>35</v>
      </c>
      <c r="C1940" t="str">
        <f>INDEX('GCAM Crosswalk'!M$5:M$36,MATCH(B1940,'GCAM Crosswalk'!L$5:L$36,0))</f>
        <v>Indonesia</v>
      </c>
      <c r="D1940" t="s">
        <v>367</v>
      </c>
      <c r="E1940" t="str">
        <f>INDEX('GCAM Crosswalk'!J$5:J$111,MATCH(D1940,'GCAM Crosswalk'!I$5:I$111,0))</f>
        <v>Industry</v>
      </c>
      <c r="F1940" t="s">
        <v>408</v>
      </c>
      <c r="G1940">
        <v>0.114748</v>
      </c>
      <c r="H1940">
        <v>0.206098</v>
      </c>
      <c r="I1940">
        <v>7.5733300000000003E-2</v>
      </c>
      <c r="J1940">
        <v>8.6491899999999997E-2</v>
      </c>
      <c r="K1940">
        <v>9.8627599999999996E-2</v>
      </c>
      <c r="L1940">
        <v>0.11028</v>
      </c>
      <c r="M1940">
        <v>0.12381300000000001</v>
      </c>
      <c r="N1940">
        <v>0.132438</v>
      </c>
      <c r="O1940">
        <v>0.138349</v>
      </c>
      <c r="P1940">
        <v>0.147647</v>
      </c>
      <c r="Q1940">
        <v>0.15415999999999999</v>
      </c>
      <c r="R1940">
        <v>0</v>
      </c>
      <c r="S1940">
        <v>0</v>
      </c>
      <c r="T1940">
        <v>0</v>
      </c>
      <c r="U1940" t="s">
        <v>409</v>
      </c>
    </row>
    <row r="1941" spans="1:21" x14ac:dyDescent="0.35">
      <c r="A1941" t="s">
        <v>407</v>
      </c>
      <c r="B1941" t="s">
        <v>35</v>
      </c>
      <c r="C1941" t="str">
        <f>INDEX('GCAM Crosswalk'!M$5:M$36,MATCH(B1941,'GCAM Crosswalk'!L$5:L$36,0))</f>
        <v>Indonesia</v>
      </c>
      <c r="D1941" t="s">
        <v>367</v>
      </c>
      <c r="E1941" t="str">
        <f>INDEX('GCAM Crosswalk'!J$5:J$111,MATCH(D1941,'GCAM Crosswalk'!I$5:I$111,0))</f>
        <v>Industry</v>
      </c>
      <c r="F1941" t="s">
        <v>411</v>
      </c>
      <c r="G1941">
        <v>0.108627</v>
      </c>
      <c r="H1941">
        <v>0.15956999999999999</v>
      </c>
      <c r="I1941">
        <v>0.244253</v>
      </c>
      <c r="J1941">
        <v>0.103562</v>
      </c>
      <c r="K1941">
        <v>0.113541</v>
      </c>
      <c r="L1941">
        <v>0.12804599999999999</v>
      </c>
      <c r="M1941">
        <v>0.14252500000000001</v>
      </c>
      <c r="N1941">
        <v>0.15918599999999999</v>
      </c>
      <c r="O1941">
        <v>0.17747599999999999</v>
      </c>
      <c r="P1941">
        <v>0.19336300000000001</v>
      </c>
      <c r="Q1941">
        <v>0.21146599999999999</v>
      </c>
      <c r="R1941">
        <v>0</v>
      </c>
      <c r="S1941">
        <v>0</v>
      </c>
      <c r="T1941">
        <v>0</v>
      </c>
      <c r="U1941" t="s">
        <v>409</v>
      </c>
    </row>
    <row r="1942" spans="1:21" x14ac:dyDescent="0.35">
      <c r="A1942" t="s">
        <v>407</v>
      </c>
      <c r="B1942" t="s">
        <v>35</v>
      </c>
      <c r="C1942" t="str">
        <f>INDEX('GCAM Crosswalk'!M$5:M$36,MATCH(B1942,'GCAM Crosswalk'!L$5:L$36,0))</f>
        <v>Indonesia</v>
      </c>
      <c r="D1942" t="s">
        <v>216</v>
      </c>
      <c r="E1942" t="str">
        <f>INDEX('GCAM Crosswalk'!J$5:J$111,MATCH(D1942,'GCAM Crosswalk'!I$5:I$111,0))</f>
        <v>Commercial</v>
      </c>
      <c r="F1942" t="s">
        <v>225</v>
      </c>
      <c r="G1942">
        <v>2.97424E-3</v>
      </c>
      <c r="H1942">
        <v>2.1375100000000001E-2</v>
      </c>
      <c r="I1942">
        <v>3.3220699999999999E-2</v>
      </c>
      <c r="J1942">
        <v>4.5415499999999998E-2</v>
      </c>
      <c r="K1942">
        <v>5.6441400000000003E-2</v>
      </c>
      <c r="L1942">
        <v>7.6225500000000002E-2</v>
      </c>
      <c r="M1942">
        <v>9.7904130000000006E-2</v>
      </c>
      <c r="N1942">
        <v>0.11732102</v>
      </c>
      <c r="O1942">
        <v>0.13712967000000001</v>
      </c>
      <c r="P1942">
        <v>0.15865346999999999</v>
      </c>
      <c r="Q1942">
        <v>0.18026273999999901</v>
      </c>
      <c r="R1942">
        <v>0</v>
      </c>
      <c r="S1942">
        <v>0</v>
      </c>
      <c r="T1942">
        <v>0</v>
      </c>
      <c r="U1942" t="s">
        <v>409</v>
      </c>
    </row>
    <row r="1943" spans="1:21" x14ac:dyDescent="0.35">
      <c r="A1943" t="s">
        <v>407</v>
      </c>
      <c r="B1943" t="s">
        <v>35</v>
      </c>
      <c r="C1943" t="str">
        <f>INDEX('GCAM Crosswalk'!M$5:M$36,MATCH(B1943,'GCAM Crosswalk'!L$5:L$36,0))</f>
        <v>Indonesia</v>
      </c>
      <c r="D1943" t="s">
        <v>319</v>
      </c>
      <c r="E1943" t="str">
        <f>INDEX('GCAM Crosswalk'!J$5:J$111,MATCH(D1943,'GCAM Crosswalk'!I$5:I$111,0))</f>
        <v>Commercial</v>
      </c>
      <c r="F1943" t="s">
        <v>318</v>
      </c>
      <c r="G1943">
        <v>2.7208900000000001E-3</v>
      </c>
      <c r="H1943">
        <v>8.6649899999999992E-3</v>
      </c>
      <c r="I1943">
        <v>8.4557E-3</v>
      </c>
      <c r="J1943">
        <v>8.2463999999999992E-3</v>
      </c>
      <c r="K1943">
        <v>1.086401E-2</v>
      </c>
      <c r="L1943">
        <v>1.467542E-2</v>
      </c>
      <c r="M1943">
        <v>1.7607629999999999E-2</v>
      </c>
      <c r="N1943">
        <v>1.920767E-2</v>
      </c>
      <c r="O1943">
        <v>1.9841915000000002E-2</v>
      </c>
      <c r="P1943">
        <v>1.9620636E-2</v>
      </c>
      <c r="Q1943">
        <v>1.9101383E-2</v>
      </c>
      <c r="R1943">
        <v>0</v>
      </c>
      <c r="S1943">
        <v>0</v>
      </c>
      <c r="T1943">
        <v>0</v>
      </c>
      <c r="U1943" t="s">
        <v>409</v>
      </c>
    </row>
    <row r="1944" spans="1:21" x14ac:dyDescent="0.35">
      <c r="A1944" t="s">
        <v>407</v>
      </c>
      <c r="B1944" t="s">
        <v>35</v>
      </c>
      <c r="C1944" t="str">
        <f>INDEX('GCAM Crosswalk'!M$5:M$36,MATCH(B1944,'GCAM Crosswalk'!L$5:L$36,0))</f>
        <v>Indonesia</v>
      </c>
      <c r="D1944" t="s">
        <v>319</v>
      </c>
      <c r="E1944" t="str">
        <f>INDEX('GCAM Crosswalk'!J$5:J$111,MATCH(D1944,'GCAM Crosswalk'!I$5:I$111,0))</f>
        <v>Commercial</v>
      </c>
      <c r="F1944" t="s">
        <v>225</v>
      </c>
      <c r="G1944">
        <v>5.2890899999999998E-3</v>
      </c>
      <c r="H1944">
        <v>3.8011400000000001E-2</v>
      </c>
      <c r="I1944">
        <v>5.9076200000000002E-2</v>
      </c>
      <c r="J1944">
        <v>8.0762399999999998E-2</v>
      </c>
      <c r="K1944">
        <v>0.10426479999999901</v>
      </c>
      <c r="L1944">
        <v>0.1489568</v>
      </c>
      <c r="M1944">
        <v>0.2081115</v>
      </c>
      <c r="N1944">
        <v>0.27374959999999998</v>
      </c>
      <c r="O1944">
        <v>0.34802654</v>
      </c>
      <c r="P1944">
        <v>0.43821900999999902</v>
      </c>
      <c r="Q1944">
        <v>0.53735677000000004</v>
      </c>
      <c r="R1944">
        <v>0</v>
      </c>
      <c r="S1944">
        <v>0</v>
      </c>
      <c r="T1944">
        <v>0</v>
      </c>
      <c r="U1944" t="s">
        <v>409</v>
      </c>
    </row>
    <row r="1945" spans="1:21" x14ac:dyDescent="0.35">
      <c r="A1945" t="s">
        <v>407</v>
      </c>
      <c r="B1945" t="s">
        <v>35</v>
      </c>
      <c r="C1945" t="str">
        <f>INDEX('GCAM Crosswalk'!M$5:M$36,MATCH(B1945,'GCAM Crosswalk'!L$5:L$36,0))</f>
        <v>Indonesia</v>
      </c>
      <c r="D1945" t="s">
        <v>319</v>
      </c>
      <c r="E1945" t="str">
        <f>INDEX('GCAM Crosswalk'!J$5:J$111,MATCH(D1945,'GCAM Crosswalk'!I$5:I$111,0))</f>
        <v>Commercial</v>
      </c>
      <c r="F1945" t="s">
        <v>408</v>
      </c>
      <c r="G1945" s="3">
        <v>5.4319899999999996E-4</v>
      </c>
      <c r="H1945">
        <v>1.2130000000000001E-3</v>
      </c>
      <c r="I1945">
        <v>5.5636000000000001E-3</v>
      </c>
      <c r="J1945">
        <v>8.2416E-3</v>
      </c>
      <c r="K1945">
        <v>1.1695189999999999E-2</v>
      </c>
      <c r="L1945">
        <v>1.7748079999999999E-2</v>
      </c>
      <c r="M1945">
        <v>2.52282299999999E-2</v>
      </c>
      <c r="N1945">
        <v>3.2472719999999997E-2</v>
      </c>
      <c r="O1945">
        <v>3.8797699999999997E-2</v>
      </c>
      <c r="P1945">
        <v>4.4868727999999997E-2</v>
      </c>
      <c r="Q1945">
        <v>4.9776589999999898E-2</v>
      </c>
      <c r="R1945">
        <v>0</v>
      </c>
      <c r="S1945">
        <v>0</v>
      </c>
      <c r="T1945">
        <v>0</v>
      </c>
      <c r="U1945" t="s">
        <v>409</v>
      </c>
    </row>
    <row r="1946" spans="1:21" x14ac:dyDescent="0.35">
      <c r="A1946" t="s">
        <v>407</v>
      </c>
      <c r="B1946" t="s">
        <v>35</v>
      </c>
      <c r="C1946" t="str">
        <f>INDEX('GCAM Crosswalk'!M$5:M$36,MATCH(B1946,'GCAM Crosswalk'!L$5:L$36,0))</f>
        <v>Indonesia</v>
      </c>
      <c r="D1946" t="s">
        <v>319</v>
      </c>
      <c r="E1946" t="str">
        <f>INDEX('GCAM Crosswalk'!J$5:J$111,MATCH(D1946,'GCAM Crosswalk'!I$5:I$111,0))</f>
        <v>Commercial</v>
      </c>
      <c r="F1946" t="s">
        <v>410</v>
      </c>
      <c r="G1946">
        <v>0</v>
      </c>
      <c r="H1946">
        <v>0</v>
      </c>
      <c r="I1946">
        <v>0</v>
      </c>
      <c r="J1946">
        <v>0</v>
      </c>
      <c r="K1946">
        <v>0</v>
      </c>
      <c r="L1946" s="3">
        <v>2.2620600000000001E-6</v>
      </c>
      <c r="M1946" s="3">
        <v>4.3767599999999997E-5</v>
      </c>
      <c r="N1946" s="3">
        <v>8.0073299999999998E-5</v>
      </c>
      <c r="O1946" s="3">
        <v>1.14801E-4</v>
      </c>
      <c r="P1946" s="3">
        <v>1.6792200000000001E-4</v>
      </c>
      <c r="Q1946" s="3">
        <v>2.1662499999999999E-4</v>
      </c>
      <c r="R1946">
        <v>0</v>
      </c>
      <c r="S1946">
        <v>0</v>
      </c>
      <c r="T1946">
        <v>0</v>
      </c>
      <c r="U1946" t="s">
        <v>409</v>
      </c>
    </row>
    <row r="1947" spans="1:21" x14ac:dyDescent="0.35">
      <c r="A1947" t="s">
        <v>407</v>
      </c>
      <c r="B1947" t="s">
        <v>35</v>
      </c>
      <c r="C1947" t="str">
        <f>INDEX('GCAM Crosswalk'!M$5:M$36,MATCH(B1947,'GCAM Crosswalk'!L$5:L$36,0))</f>
        <v>Indonesia</v>
      </c>
      <c r="D1947" t="s">
        <v>319</v>
      </c>
      <c r="E1947" t="str">
        <f>INDEX('GCAM Crosswalk'!J$5:J$111,MATCH(D1947,'GCAM Crosswalk'!I$5:I$111,0))</f>
        <v>Commercial</v>
      </c>
      <c r="F1947" t="s">
        <v>411</v>
      </c>
      <c r="G1947">
        <v>2.3648499999999999E-2</v>
      </c>
      <c r="H1947">
        <v>8.8422200000000006E-2</v>
      </c>
      <c r="I1947">
        <v>5.5385400000000001E-2</v>
      </c>
      <c r="J1947">
        <v>6.0661800000000002E-2</v>
      </c>
      <c r="K1947">
        <v>7.9101099999999994E-2</v>
      </c>
      <c r="L1947">
        <v>0.10309840000000001</v>
      </c>
      <c r="M1947">
        <v>0.12217929999999901</v>
      </c>
      <c r="N1947">
        <v>0.13420989999999999</v>
      </c>
      <c r="O1947">
        <v>0.14331315999999999</v>
      </c>
      <c r="P1947">
        <v>0.14981170999999999</v>
      </c>
      <c r="Q1947">
        <v>0.15634802</v>
      </c>
      <c r="R1947">
        <v>0</v>
      </c>
      <c r="S1947">
        <v>0</v>
      </c>
      <c r="T1947">
        <v>0</v>
      </c>
      <c r="U1947" t="s">
        <v>409</v>
      </c>
    </row>
    <row r="1948" spans="1:21" x14ac:dyDescent="0.35">
      <c r="A1948" t="s">
        <v>407</v>
      </c>
      <c r="B1948" t="s">
        <v>35</v>
      </c>
      <c r="C1948" t="str">
        <f>INDEX('GCAM Crosswalk'!M$5:M$36,MATCH(B1948,'GCAM Crosswalk'!L$5:L$36,0))</f>
        <v>Indonesia</v>
      </c>
      <c r="D1948" t="s">
        <v>351</v>
      </c>
      <c r="E1948" t="str">
        <f>INDEX('GCAM Crosswalk'!J$5:J$111,MATCH(D1948,'GCAM Crosswalk'!I$5:I$111,0))</f>
        <v>Industry</v>
      </c>
      <c r="F1948" t="s">
        <v>225</v>
      </c>
      <c r="G1948">
        <v>0</v>
      </c>
      <c r="H1948">
        <v>0</v>
      </c>
      <c r="I1948">
        <v>0</v>
      </c>
      <c r="J1948">
        <v>0</v>
      </c>
      <c r="K1948">
        <v>0</v>
      </c>
      <c r="L1948" s="3">
        <v>4.27275E-5</v>
      </c>
      <c r="M1948" s="3">
        <v>1.6899990000000001E-4</v>
      </c>
      <c r="N1948" s="3">
        <v>3.7465879999999999E-4</v>
      </c>
      <c r="O1948" s="3">
        <v>6.3255428999999897E-4</v>
      </c>
      <c r="P1948">
        <v>1.0544853000000001E-3</v>
      </c>
      <c r="Q1948">
        <v>1.5997272999999999E-3</v>
      </c>
      <c r="R1948">
        <v>0</v>
      </c>
      <c r="S1948">
        <v>0</v>
      </c>
      <c r="T1948">
        <v>0</v>
      </c>
      <c r="U1948" t="s">
        <v>409</v>
      </c>
    </row>
    <row r="1949" spans="1:21" x14ac:dyDescent="0.35">
      <c r="A1949" t="s">
        <v>407</v>
      </c>
      <c r="B1949" t="s">
        <v>35</v>
      </c>
      <c r="C1949" t="str">
        <f>INDEX('GCAM Crosswalk'!M$5:M$36,MATCH(B1949,'GCAM Crosswalk'!L$5:L$36,0))</f>
        <v>Indonesia</v>
      </c>
      <c r="D1949" t="s">
        <v>351</v>
      </c>
      <c r="E1949" t="str">
        <f>INDEX('GCAM Crosswalk'!J$5:J$111,MATCH(D1949,'GCAM Crosswalk'!I$5:I$111,0))</f>
        <v>Industry</v>
      </c>
      <c r="F1949" t="s">
        <v>410</v>
      </c>
      <c r="G1949">
        <v>0</v>
      </c>
      <c r="H1949">
        <v>0</v>
      </c>
      <c r="I1949">
        <v>0</v>
      </c>
      <c r="J1949">
        <v>0</v>
      </c>
      <c r="K1949">
        <v>0</v>
      </c>
      <c r="L1949" s="3">
        <v>1.9298899999999999E-4</v>
      </c>
      <c r="M1949" s="3">
        <v>6.5055400000000002E-4</v>
      </c>
      <c r="N1949">
        <v>1.2186052000000001E-3</v>
      </c>
      <c r="O1949">
        <v>1.6662769999999901E-3</v>
      </c>
      <c r="P1949">
        <v>2.1114880999999999E-3</v>
      </c>
      <c r="Q1949">
        <v>2.437481E-3</v>
      </c>
      <c r="R1949">
        <v>0</v>
      </c>
      <c r="S1949">
        <v>0</v>
      </c>
      <c r="T1949">
        <v>0</v>
      </c>
      <c r="U1949" t="s">
        <v>409</v>
      </c>
    </row>
    <row r="1950" spans="1:21" x14ac:dyDescent="0.35">
      <c r="A1950" t="s">
        <v>407</v>
      </c>
      <c r="B1950" t="s">
        <v>35</v>
      </c>
      <c r="C1950" t="str">
        <f>INDEX('GCAM Crosswalk'!M$5:M$36,MATCH(B1950,'GCAM Crosswalk'!L$5:L$36,0))</f>
        <v>Indonesia</v>
      </c>
      <c r="D1950" t="s">
        <v>351</v>
      </c>
      <c r="E1950" t="str">
        <f>INDEX('GCAM Crosswalk'!J$5:J$111,MATCH(D1950,'GCAM Crosswalk'!I$5:I$111,0))</f>
        <v>Industry</v>
      </c>
      <c r="F1950" t="s">
        <v>411</v>
      </c>
      <c r="G1950">
        <v>1.188825E-2</v>
      </c>
      <c r="H1950">
        <v>1.8083499999999999E-2</v>
      </c>
      <c r="I1950">
        <v>1.1637049999999999E-2</v>
      </c>
      <c r="J1950">
        <v>2.11393E-2</v>
      </c>
      <c r="K1950">
        <v>2.2603120000000001E-2</v>
      </c>
      <c r="L1950">
        <v>2.3290498E-2</v>
      </c>
      <c r="M1950">
        <v>2.3118332999999901E-2</v>
      </c>
      <c r="N1950">
        <v>2.2269951E-2</v>
      </c>
      <c r="O1950">
        <v>2.1295625999999901E-2</v>
      </c>
      <c r="P1950">
        <v>1.9834562E-2</v>
      </c>
      <c r="Q1950">
        <v>1.8183514000000001E-2</v>
      </c>
      <c r="R1950">
        <v>0</v>
      </c>
      <c r="S1950">
        <v>0</v>
      </c>
      <c r="T1950">
        <v>0</v>
      </c>
      <c r="U1950" t="s">
        <v>409</v>
      </c>
    </row>
    <row r="1951" spans="1:21" x14ac:dyDescent="0.35">
      <c r="A1951" t="s">
        <v>407</v>
      </c>
      <c r="B1951" t="s">
        <v>35</v>
      </c>
      <c r="C1951" t="str">
        <f>INDEX('GCAM Crosswalk'!M$5:M$36,MATCH(B1951,'GCAM Crosswalk'!L$5:L$36,0))</f>
        <v>Indonesia</v>
      </c>
      <c r="D1951" t="s">
        <v>412</v>
      </c>
      <c r="E1951" t="e">
        <f>INDEX('GCAM Crosswalk'!J$5:J$111,MATCH(D1951,'GCAM Crosswalk'!I$5:I$111,0))</f>
        <v>#N/A</v>
      </c>
      <c r="F1951" t="s">
        <v>411</v>
      </c>
      <c r="G1951">
        <v>1.90882E-2</v>
      </c>
      <c r="H1951">
        <v>1.6785899999999999E-2</v>
      </c>
      <c r="I1951">
        <v>7.4092000000000003E-3</v>
      </c>
      <c r="J1951">
        <v>1.1051E-2</v>
      </c>
      <c r="K1951">
        <v>1.29652E-2</v>
      </c>
      <c r="L1951">
        <v>1.4902200000000001E-2</v>
      </c>
      <c r="M1951">
        <v>1.6892999999999998E-2</v>
      </c>
      <c r="N1951">
        <v>1.88462E-2</v>
      </c>
      <c r="O1951">
        <v>2.0786700000000002E-2</v>
      </c>
      <c r="P1951">
        <v>2.2775500000000001E-2</v>
      </c>
      <c r="Q1951">
        <v>2.4821099999999999E-2</v>
      </c>
      <c r="R1951">
        <v>0</v>
      </c>
      <c r="S1951">
        <v>0</v>
      </c>
      <c r="T1951">
        <v>0</v>
      </c>
      <c r="U1951" t="s">
        <v>409</v>
      </c>
    </row>
    <row r="1952" spans="1:21" x14ac:dyDescent="0.35">
      <c r="A1952" t="s">
        <v>407</v>
      </c>
      <c r="B1952" t="s">
        <v>35</v>
      </c>
      <c r="C1952" t="str">
        <f>INDEX('GCAM Crosswalk'!M$5:M$36,MATCH(B1952,'GCAM Crosswalk'!L$5:L$36,0))</f>
        <v>Indonesia</v>
      </c>
      <c r="D1952" t="s">
        <v>352</v>
      </c>
      <c r="E1952" t="str">
        <f>INDEX('GCAM Crosswalk'!J$5:J$111,MATCH(D1952,'GCAM Crosswalk'!I$5:I$111,0))</f>
        <v>Industry</v>
      </c>
      <c r="F1952" t="s">
        <v>225</v>
      </c>
      <c r="G1952" s="3">
        <v>4.5271200000000003E-4</v>
      </c>
      <c r="H1952" s="3">
        <v>2.7879199999999998E-4</v>
      </c>
      <c r="I1952" s="3">
        <v>2.1839799999999999E-4</v>
      </c>
      <c r="J1952" s="3">
        <v>1.58004E-4</v>
      </c>
      <c r="K1952" s="3">
        <v>2.0442E-4</v>
      </c>
      <c r="L1952" s="3">
        <v>2.42947E-4</v>
      </c>
      <c r="M1952" s="3">
        <v>2.8101599999999998E-4</v>
      </c>
      <c r="N1952" s="3">
        <v>3.1723899999999998E-4</v>
      </c>
      <c r="O1952" s="3">
        <v>3.5024399999999999E-4</v>
      </c>
      <c r="P1952" s="3">
        <v>3.74139E-4</v>
      </c>
      <c r="Q1952" s="3">
        <v>3.9388999999999998E-4</v>
      </c>
      <c r="R1952">
        <v>0</v>
      </c>
      <c r="S1952">
        <v>0</v>
      </c>
      <c r="T1952">
        <v>0</v>
      </c>
      <c r="U1952" t="s">
        <v>409</v>
      </c>
    </row>
    <row r="1953" spans="1:21" x14ac:dyDescent="0.35">
      <c r="A1953" t="s">
        <v>407</v>
      </c>
      <c r="B1953" t="s">
        <v>35</v>
      </c>
      <c r="C1953" t="str">
        <f>INDEX('GCAM Crosswalk'!M$5:M$36,MATCH(B1953,'GCAM Crosswalk'!L$5:L$36,0))</f>
        <v>Indonesia</v>
      </c>
      <c r="D1953" t="s">
        <v>352</v>
      </c>
      <c r="E1953" t="str">
        <f>INDEX('GCAM Crosswalk'!J$5:J$111,MATCH(D1953,'GCAM Crosswalk'!I$5:I$111,0))</f>
        <v>Industry</v>
      </c>
      <c r="F1953" t="s">
        <v>408</v>
      </c>
      <c r="G1953" s="3">
        <v>1.51466E-4</v>
      </c>
      <c r="H1953" s="3">
        <v>2.3574499999999999E-4</v>
      </c>
      <c r="I1953" s="3">
        <v>3.3554100000000002E-4</v>
      </c>
      <c r="J1953" s="3">
        <v>3.1253699999999999E-4</v>
      </c>
      <c r="K1953" s="3">
        <v>4.2653599999999998E-4</v>
      </c>
      <c r="L1953" s="3">
        <v>5.05329E-4</v>
      </c>
      <c r="M1953" s="3">
        <v>5.9194900000000003E-4</v>
      </c>
      <c r="N1953" s="3">
        <v>6.5483900000000005E-4</v>
      </c>
      <c r="O1953" s="3">
        <v>6.9211000000000001E-4</v>
      </c>
      <c r="P1953" s="3">
        <v>7.3763599999999996E-4</v>
      </c>
      <c r="Q1953" s="3">
        <v>7.6574200000000003E-4</v>
      </c>
      <c r="R1953">
        <v>0</v>
      </c>
      <c r="S1953">
        <v>0</v>
      </c>
      <c r="T1953">
        <v>0</v>
      </c>
      <c r="U1953" t="s">
        <v>409</v>
      </c>
    </row>
    <row r="1954" spans="1:21" x14ac:dyDescent="0.35">
      <c r="A1954" t="s">
        <v>407</v>
      </c>
      <c r="B1954" t="s">
        <v>35</v>
      </c>
      <c r="C1954" t="str">
        <f>INDEX('GCAM Crosswalk'!M$5:M$36,MATCH(B1954,'GCAM Crosswalk'!L$5:L$36,0))</f>
        <v>Indonesia</v>
      </c>
      <c r="D1954" t="s">
        <v>352</v>
      </c>
      <c r="E1954" t="str">
        <f>INDEX('GCAM Crosswalk'!J$5:J$111,MATCH(D1954,'GCAM Crosswalk'!I$5:I$111,0))</f>
        <v>Industry</v>
      </c>
      <c r="F1954" t="s">
        <v>411</v>
      </c>
      <c r="G1954" s="3">
        <v>4.7595599999999998E-4</v>
      </c>
      <c r="H1954" s="3">
        <v>4.0174299999999998E-4</v>
      </c>
      <c r="I1954" s="3">
        <v>3.01947E-4</v>
      </c>
      <c r="J1954" s="3">
        <v>3.2495100000000003E-4</v>
      </c>
      <c r="K1954" s="3">
        <v>4.2713400000000002E-4</v>
      </c>
      <c r="L1954" s="3">
        <v>5.09371E-4</v>
      </c>
      <c r="M1954" s="3">
        <v>5.9159100000000004E-4</v>
      </c>
      <c r="N1954" s="3">
        <v>6.8025500000000005E-4</v>
      </c>
      <c r="O1954" s="3">
        <v>7.6221999999999998E-4</v>
      </c>
      <c r="P1954" s="3">
        <v>8.27865E-4</v>
      </c>
      <c r="Q1954" s="3">
        <v>8.9699599999999995E-4</v>
      </c>
      <c r="R1954">
        <v>0</v>
      </c>
      <c r="S1954">
        <v>0</v>
      </c>
      <c r="T1954">
        <v>0</v>
      </c>
      <c r="U1954" t="s">
        <v>409</v>
      </c>
    </row>
    <row r="1955" spans="1:21" x14ac:dyDescent="0.35">
      <c r="A1955" t="s">
        <v>407</v>
      </c>
      <c r="B1955" t="s">
        <v>35</v>
      </c>
      <c r="C1955" t="str">
        <f>INDEX('GCAM Crosswalk'!M$5:M$36,MATCH(B1955,'GCAM Crosswalk'!L$5:L$36,0))</f>
        <v>Indonesia</v>
      </c>
      <c r="D1955" t="s">
        <v>370</v>
      </c>
      <c r="E1955" t="str">
        <f>INDEX('GCAM Crosswalk'!J$5:J$111,MATCH(D1955,'GCAM Crosswalk'!I$5:I$111,0))</f>
        <v>Industry</v>
      </c>
      <c r="F1955" t="s">
        <v>225</v>
      </c>
      <c r="G1955" s="3">
        <v>9.7341600000000003E-5</v>
      </c>
      <c r="H1955">
        <v>1.1673499999999999E-3</v>
      </c>
      <c r="I1955">
        <v>1.4574200000000001E-3</v>
      </c>
      <c r="J1955">
        <v>1.82343E-3</v>
      </c>
      <c r="K1955">
        <v>3.4774599999999999E-3</v>
      </c>
      <c r="L1955">
        <v>5.9792600000000001E-3</v>
      </c>
      <c r="M1955">
        <v>9.0208000000000007E-3</v>
      </c>
      <c r="N1955">
        <v>1.23461E-2</v>
      </c>
      <c r="O1955">
        <v>1.59516E-2</v>
      </c>
      <c r="P1955">
        <v>1.97355E-2</v>
      </c>
      <c r="Q1955">
        <v>2.3544200000000001E-2</v>
      </c>
      <c r="R1955">
        <v>0</v>
      </c>
      <c r="S1955">
        <v>0</v>
      </c>
      <c r="T1955">
        <v>0</v>
      </c>
      <c r="U1955" t="s">
        <v>409</v>
      </c>
    </row>
    <row r="1956" spans="1:21" x14ac:dyDescent="0.35">
      <c r="A1956" t="s">
        <v>407</v>
      </c>
      <c r="B1956" t="s">
        <v>35</v>
      </c>
      <c r="C1956" t="str">
        <f>INDEX('GCAM Crosswalk'!M$5:M$36,MATCH(B1956,'GCAM Crosswalk'!L$5:L$36,0))</f>
        <v>Indonesia</v>
      </c>
      <c r="D1956" t="s">
        <v>371</v>
      </c>
      <c r="E1956" t="str">
        <f>INDEX('GCAM Crosswalk'!J$5:J$111,MATCH(D1956,'GCAM Crosswalk'!I$5:I$111,0))</f>
        <v>Industry</v>
      </c>
      <c r="F1956" t="s">
        <v>225</v>
      </c>
      <c r="G1956" s="3">
        <v>9.04302E-5</v>
      </c>
      <c r="H1956">
        <v>1.0204700000000001E-3</v>
      </c>
      <c r="I1956">
        <v>1.2238800000000001E-3</v>
      </c>
      <c r="J1956">
        <v>1.53151E-3</v>
      </c>
      <c r="K1956">
        <v>1.99994E-3</v>
      </c>
      <c r="L1956">
        <v>2.5855499999999998E-3</v>
      </c>
      <c r="M1956">
        <v>3.1832200000000001E-3</v>
      </c>
      <c r="N1956">
        <v>3.73793E-3</v>
      </c>
      <c r="O1956">
        <v>4.2643799999999999E-3</v>
      </c>
      <c r="P1956">
        <v>4.7736599999999999E-3</v>
      </c>
      <c r="Q1956">
        <v>5.2472200000000004E-3</v>
      </c>
      <c r="R1956">
        <v>0</v>
      </c>
      <c r="S1956">
        <v>0</v>
      </c>
      <c r="T1956">
        <v>0</v>
      </c>
      <c r="U1956" t="s">
        <v>409</v>
      </c>
    </row>
    <row r="1957" spans="1:21" x14ac:dyDescent="0.35">
      <c r="A1957" t="s">
        <v>407</v>
      </c>
      <c r="B1957" t="s">
        <v>35</v>
      </c>
      <c r="C1957" t="str">
        <f>INDEX('GCAM Crosswalk'!M$5:M$36,MATCH(B1957,'GCAM Crosswalk'!L$5:L$36,0))</f>
        <v>Indonesia</v>
      </c>
      <c r="D1957" t="s">
        <v>372</v>
      </c>
      <c r="E1957" t="str">
        <f>INDEX('GCAM Crosswalk'!J$5:J$111,MATCH(D1957,'GCAM Crosswalk'!I$5:I$111,0))</f>
        <v>Industry</v>
      </c>
      <c r="F1957" t="s">
        <v>225</v>
      </c>
      <c r="G1957" s="3">
        <v>2.03468E-4</v>
      </c>
      <c r="H1957">
        <v>2.2960699999999999E-3</v>
      </c>
      <c r="I1957">
        <v>2.7537199999999999E-3</v>
      </c>
      <c r="J1957">
        <v>3.4458900000000001E-3</v>
      </c>
      <c r="K1957">
        <v>4.4998499999999997E-3</v>
      </c>
      <c r="L1957">
        <v>5.8174999999999998E-3</v>
      </c>
      <c r="M1957">
        <v>7.1622400000000003E-3</v>
      </c>
      <c r="N1957">
        <v>8.4103400000000005E-3</v>
      </c>
      <c r="O1957">
        <v>9.5948500000000003E-3</v>
      </c>
      <c r="P1957">
        <v>1.0740700000000001E-2</v>
      </c>
      <c r="Q1957">
        <v>1.1806199999999999E-2</v>
      </c>
      <c r="R1957">
        <v>0</v>
      </c>
      <c r="S1957">
        <v>0</v>
      </c>
      <c r="T1957">
        <v>0</v>
      </c>
      <c r="U1957" t="s">
        <v>409</v>
      </c>
    </row>
    <row r="1958" spans="1:21" x14ac:dyDescent="0.35">
      <c r="A1958" t="s">
        <v>407</v>
      </c>
      <c r="B1958" t="s">
        <v>35</v>
      </c>
      <c r="C1958" t="str">
        <f>INDEX('GCAM Crosswalk'!M$5:M$36,MATCH(B1958,'GCAM Crosswalk'!L$5:L$36,0))</f>
        <v>Indonesia</v>
      </c>
      <c r="D1958" t="s">
        <v>365</v>
      </c>
      <c r="E1958" t="str">
        <f>INDEX('GCAM Crosswalk'!J$5:J$111,MATCH(D1958,'GCAM Crosswalk'!I$5:I$111,0))</f>
        <v>Industry</v>
      </c>
      <c r="F1958" t="s">
        <v>318</v>
      </c>
      <c r="G1958">
        <v>0</v>
      </c>
      <c r="H1958">
        <v>0</v>
      </c>
      <c r="I1958">
        <v>0</v>
      </c>
      <c r="J1958">
        <v>0</v>
      </c>
      <c r="K1958">
        <v>0</v>
      </c>
      <c r="L1958" s="3">
        <v>4.0625399999999999E-4</v>
      </c>
      <c r="M1958" s="3">
        <v>8.1421499999999997E-4</v>
      </c>
      <c r="N1958">
        <v>1.131267E-3</v>
      </c>
      <c r="O1958">
        <v>1.289159E-3</v>
      </c>
      <c r="P1958">
        <v>1.3127182999999999E-3</v>
      </c>
      <c r="Q1958">
        <v>1.2848988999999999E-3</v>
      </c>
      <c r="R1958">
        <v>0</v>
      </c>
      <c r="S1958">
        <v>0</v>
      </c>
      <c r="T1958">
        <v>0</v>
      </c>
      <c r="U1958" t="s">
        <v>409</v>
      </c>
    </row>
    <row r="1959" spans="1:21" x14ac:dyDescent="0.35">
      <c r="A1959" t="s">
        <v>407</v>
      </c>
      <c r="B1959" t="s">
        <v>35</v>
      </c>
      <c r="C1959" t="str">
        <f>INDEX('GCAM Crosswalk'!M$5:M$36,MATCH(B1959,'GCAM Crosswalk'!L$5:L$36,0))</f>
        <v>Indonesia</v>
      </c>
      <c r="D1959" t="s">
        <v>365</v>
      </c>
      <c r="E1959" t="str">
        <f>INDEX('GCAM Crosswalk'!J$5:J$111,MATCH(D1959,'GCAM Crosswalk'!I$5:I$111,0))</f>
        <v>Industry</v>
      </c>
      <c r="F1959" t="s">
        <v>339</v>
      </c>
      <c r="G1959">
        <v>1.3394699999999999E-3</v>
      </c>
      <c r="H1959">
        <v>5.6930000000000001E-3</v>
      </c>
      <c r="I1959">
        <v>8.6232800000000005E-3</v>
      </c>
      <c r="J1959">
        <v>1.0297509999999999E-2</v>
      </c>
      <c r="K1959">
        <v>2.4832574999999999E-2</v>
      </c>
      <c r="L1959">
        <v>4.5162782999999998E-2</v>
      </c>
      <c r="M1959">
        <v>6.6869920999999999E-2</v>
      </c>
      <c r="N1959">
        <v>8.8350842999999998E-2</v>
      </c>
      <c r="O1959">
        <v>0.1094586642</v>
      </c>
      <c r="P1959">
        <v>0.127996264</v>
      </c>
      <c r="Q1959">
        <v>0.14394646799999999</v>
      </c>
      <c r="R1959">
        <v>0</v>
      </c>
      <c r="S1959">
        <v>0</v>
      </c>
      <c r="T1959">
        <v>0</v>
      </c>
      <c r="U1959" t="s">
        <v>409</v>
      </c>
    </row>
    <row r="1960" spans="1:21" x14ac:dyDescent="0.35">
      <c r="A1960" t="s">
        <v>407</v>
      </c>
      <c r="B1960" t="s">
        <v>35</v>
      </c>
      <c r="C1960" t="str">
        <f>INDEX('GCAM Crosswalk'!M$5:M$36,MATCH(B1960,'GCAM Crosswalk'!L$5:L$36,0))</f>
        <v>Indonesia</v>
      </c>
      <c r="D1960" t="s">
        <v>365</v>
      </c>
      <c r="E1960" t="str">
        <f>INDEX('GCAM Crosswalk'!J$5:J$111,MATCH(D1960,'GCAM Crosswalk'!I$5:I$111,0))</f>
        <v>Industry</v>
      </c>
      <c r="F1960" t="s">
        <v>225</v>
      </c>
      <c r="G1960">
        <v>0</v>
      </c>
      <c r="H1960">
        <v>0</v>
      </c>
      <c r="I1960">
        <v>0</v>
      </c>
      <c r="J1960">
        <v>0</v>
      </c>
      <c r="K1960">
        <v>0</v>
      </c>
      <c r="L1960" s="3">
        <v>2.7569700000000001E-5</v>
      </c>
      <c r="M1960" s="3">
        <v>8.8845799999999996E-5</v>
      </c>
      <c r="N1960" s="3">
        <v>1.4019054000000001E-4</v>
      </c>
      <c r="O1960" s="3">
        <v>1.7019900999999999E-4</v>
      </c>
      <c r="P1960" s="3">
        <v>1.8251758999999999E-4</v>
      </c>
      <c r="Q1960" s="3">
        <v>1.83573379999999E-4</v>
      </c>
      <c r="R1960">
        <v>0</v>
      </c>
      <c r="S1960">
        <v>0</v>
      </c>
      <c r="T1960">
        <v>0</v>
      </c>
      <c r="U1960" t="s">
        <v>409</v>
      </c>
    </row>
    <row r="1961" spans="1:21" x14ac:dyDescent="0.35">
      <c r="A1961" t="s">
        <v>407</v>
      </c>
      <c r="B1961" t="s">
        <v>35</v>
      </c>
      <c r="C1961" t="str">
        <f>INDEX('GCAM Crosswalk'!M$5:M$36,MATCH(B1961,'GCAM Crosswalk'!L$5:L$36,0))</f>
        <v>Indonesia</v>
      </c>
      <c r="D1961" t="s">
        <v>365</v>
      </c>
      <c r="E1961" t="str">
        <f>INDEX('GCAM Crosswalk'!J$5:J$111,MATCH(D1961,'GCAM Crosswalk'!I$5:I$111,0))</f>
        <v>Industry</v>
      </c>
      <c r="F1961" t="s">
        <v>408</v>
      </c>
      <c r="G1961">
        <v>3.4701900000000001E-2</v>
      </c>
      <c r="H1961">
        <v>0</v>
      </c>
      <c r="I1961">
        <v>2.0678800000000001E-2</v>
      </c>
      <c r="J1961">
        <v>3.6836920000000001E-3</v>
      </c>
      <c r="K1961">
        <v>8.4769648099999994E-3</v>
      </c>
      <c r="L1961">
        <v>1.2817355004000001E-2</v>
      </c>
      <c r="M1961">
        <v>1.4450568568E-2</v>
      </c>
      <c r="N1961">
        <v>1.5862783448E-2</v>
      </c>
      <c r="O1961">
        <v>1.7784404367E-2</v>
      </c>
      <c r="P1961">
        <v>1.9882817366100002E-2</v>
      </c>
      <c r="Q1961">
        <v>2.2032304535800001E-2</v>
      </c>
      <c r="R1961">
        <v>0</v>
      </c>
      <c r="S1961">
        <v>0</v>
      </c>
      <c r="T1961">
        <v>0</v>
      </c>
      <c r="U1961" t="s">
        <v>409</v>
      </c>
    </row>
    <row r="1962" spans="1:21" x14ac:dyDescent="0.35">
      <c r="A1962" t="s">
        <v>407</v>
      </c>
      <c r="B1962" t="s">
        <v>35</v>
      </c>
      <c r="C1962" t="str">
        <f>INDEX('GCAM Crosswalk'!M$5:M$36,MATCH(B1962,'GCAM Crosswalk'!L$5:L$36,0))</f>
        <v>Indonesia</v>
      </c>
      <c r="D1962" t="s">
        <v>365</v>
      </c>
      <c r="E1962" t="str">
        <f>INDEX('GCAM Crosswalk'!J$5:J$111,MATCH(D1962,'GCAM Crosswalk'!I$5:I$111,0))</f>
        <v>Industry</v>
      </c>
      <c r="F1962" t="s">
        <v>410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6.6441478999999899E-3</v>
      </c>
      <c r="M1962">
        <v>4.0016854299999897E-2</v>
      </c>
      <c r="N1962">
        <v>6.9554201600000004E-2</v>
      </c>
      <c r="O1962">
        <v>8.8076900299999997E-2</v>
      </c>
      <c r="P1962">
        <v>0.1008972356</v>
      </c>
      <c r="Q1962">
        <v>0.10608555</v>
      </c>
      <c r="R1962">
        <v>0</v>
      </c>
      <c r="S1962">
        <v>0</v>
      </c>
      <c r="T1962">
        <v>0</v>
      </c>
      <c r="U1962" t="s">
        <v>409</v>
      </c>
    </row>
    <row r="1963" spans="1:21" x14ac:dyDescent="0.35">
      <c r="A1963" t="s">
        <v>407</v>
      </c>
      <c r="B1963" t="s">
        <v>35</v>
      </c>
      <c r="C1963" t="str">
        <f>INDEX('GCAM Crosswalk'!M$5:M$36,MATCH(B1963,'GCAM Crosswalk'!L$5:L$36,0))</f>
        <v>Indonesia</v>
      </c>
      <c r="D1963" t="s">
        <v>365</v>
      </c>
      <c r="E1963" t="str">
        <f>INDEX('GCAM Crosswalk'!J$5:J$111,MATCH(D1963,'GCAM Crosswalk'!I$5:I$111,0))</f>
        <v>Industry</v>
      </c>
      <c r="F1963" t="s">
        <v>411</v>
      </c>
      <c r="G1963">
        <v>1.8711499999999999E-2</v>
      </c>
      <c r="H1963">
        <v>3.4743879999999998E-2</v>
      </c>
      <c r="I1963">
        <v>3.8511249999999997E-2</v>
      </c>
      <c r="J1963">
        <v>2.75020559999999E-2</v>
      </c>
      <c r="K1963">
        <v>6.3167248999999995E-2</v>
      </c>
      <c r="L1963">
        <v>9.6631227914000001E-2</v>
      </c>
      <c r="M1963">
        <v>0.111482227782</v>
      </c>
      <c r="N1963">
        <v>0.124596636288</v>
      </c>
      <c r="O1963">
        <v>0.141061641687</v>
      </c>
      <c r="P1963">
        <v>0.15830309239609899</v>
      </c>
      <c r="Q1963">
        <v>0.17546999665579999</v>
      </c>
      <c r="R1963">
        <v>0</v>
      </c>
      <c r="S1963">
        <v>0</v>
      </c>
      <c r="T1963">
        <v>0</v>
      </c>
      <c r="U1963" t="s">
        <v>409</v>
      </c>
    </row>
    <row r="1964" spans="1:21" x14ac:dyDescent="0.35">
      <c r="A1964" t="s">
        <v>407</v>
      </c>
      <c r="B1964" t="s">
        <v>35</v>
      </c>
      <c r="C1964" t="str">
        <f>INDEX('GCAM Crosswalk'!M$5:M$36,MATCH(B1964,'GCAM Crosswalk'!L$5:L$36,0))</f>
        <v>Indonesia</v>
      </c>
      <c r="D1964" t="s">
        <v>373</v>
      </c>
      <c r="E1964" t="str">
        <f>INDEX('GCAM Crosswalk'!J$5:J$111,MATCH(D1964,'GCAM Crosswalk'!I$5:I$111,0))</f>
        <v>Industry</v>
      </c>
      <c r="F1964" t="s">
        <v>225</v>
      </c>
      <c r="G1964">
        <v>4.7947099999999998E-3</v>
      </c>
      <c r="H1964">
        <v>5.5861399999999999E-3</v>
      </c>
      <c r="I1964">
        <v>6.6167999999999999E-3</v>
      </c>
      <c r="J1964">
        <v>7.2676499999999996E-3</v>
      </c>
      <c r="K1964">
        <v>7.62454E-3</v>
      </c>
      <c r="L1964">
        <v>7.9237500000000002E-3</v>
      </c>
      <c r="M1964">
        <v>8.22757E-3</v>
      </c>
      <c r="N1964">
        <v>8.4808999999999996E-3</v>
      </c>
      <c r="O1964">
        <v>8.7166299999999995E-3</v>
      </c>
      <c r="P1964">
        <v>8.9333199999999998E-3</v>
      </c>
      <c r="Q1964">
        <v>9.0995499999999997E-3</v>
      </c>
      <c r="R1964">
        <v>0</v>
      </c>
      <c r="S1964">
        <v>0</v>
      </c>
      <c r="T1964">
        <v>0</v>
      </c>
      <c r="U1964" t="s">
        <v>409</v>
      </c>
    </row>
    <row r="1965" spans="1:21" x14ac:dyDescent="0.35">
      <c r="A1965" t="s">
        <v>407</v>
      </c>
      <c r="B1965" t="s">
        <v>35</v>
      </c>
      <c r="C1965" t="str">
        <f>INDEX('GCAM Crosswalk'!M$5:M$36,MATCH(B1965,'GCAM Crosswalk'!L$5:L$36,0))</f>
        <v>Indonesia</v>
      </c>
      <c r="D1965" t="s">
        <v>361</v>
      </c>
      <c r="E1965" t="str">
        <f>INDEX('GCAM Crosswalk'!J$5:J$111,MATCH(D1965,'GCAM Crosswalk'!I$5:I$111,0))</f>
        <v>Industry</v>
      </c>
      <c r="F1965" t="s">
        <v>225</v>
      </c>
      <c r="G1965">
        <v>0</v>
      </c>
      <c r="H1965">
        <v>0</v>
      </c>
      <c r="I1965">
        <v>0</v>
      </c>
      <c r="J1965">
        <v>0</v>
      </c>
      <c r="K1965">
        <v>0</v>
      </c>
      <c r="L1965" s="3">
        <v>1.43614E-4</v>
      </c>
      <c r="M1965" s="3">
        <v>5.6672699999999897E-4</v>
      </c>
      <c r="N1965">
        <v>1.2631960000000001E-3</v>
      </c>
      <c r="O1965">
        <v>2.1568707999999998E-3</v>
      </c>
      <c r="P1965">
        <v>3.6148768999999998E-3</v>
      </c>
      <c r="Q1965">
        <v>5.5130939999999996E-3</v>
      </c>
      <c r="R1965">
        <v>0</v>
      </c>
      <c r="S1965">
        <v>0</v>
      </c>
      <c r="T1965">
        <v>0</v>
      </c>
      <c r="U1965" t="s">
        <v>409</v>
      </c>
    </row>
    <row r="1966" spans="1:21" x14ac:dyDescent="0.35">
      <c r="A1966" t="s">
        <v>407</v>
      </c>
      <c r="B1966" t="s">
        <v>35</v>
      </c>
      <c r="C1966" t="str">
        <f>INDEX('GCAM Crosswalk'!M$5:M$36,MATCH(B1966,'GCAM Crosswalk'!L$5:L$36,0))</f>
        <v>Indonesia</v>
      </c>
      <c r="D1966" t="s">
        <v>361</v>
      </c>
      <c r="E1966" t="str">
        <f>INDEX('GCAM Crosswalk'!J$5:J$111,MATCH(D1966,'GCAM Crosswalk'!I$5:I$111,0))</f>
        <v>Industry</v>
      </c>
      <c r="F1966" t="s">
        <v>410</v>
      </c>
      <c r="G1966">
        <v>0</v>
      </c>
      <c r="H1966">
        <v>0</v>
      </c>
      <c r="I1966">
        <v>0</v>
      </c>
      <c r="J1966">
        <v>0</v>
      </c>
      <c r="K1966">
        <v>0</v>
      </c>
      <c r="L1966" s="3">
        <v>5.3886699999999995E-4</v>
      </c>
      <c r="M1966">
        <v>1.838742E-3</v>
      </c>
      <c r="N1966">
        <v>3.4816420000000001E-3</v>
      </c>
      <c r="O1966">
        <v>4.8279776E-3</v>
      </c>
      <c r="P1966">
        <v>6.1890820000000003E-3</v>
      </c>
      <c r="Q1966">
        <v>7.2249940000000002E-3</v>
      </c>
      <c r="R1966">
        <v>0</v>
      </c>
      <c r="S1966">
        <v>0</v>
      </c>
      <c r="T1966">
        <v>0</v>
      </c>
      <c r="U1966" t="s">
        <v>409</v>
      </c>
    </row>
    <row r="1967" spans="1:21" x14ac:dyDescent="0.35">
      <c r="A1967" t="s">
        <v>407</v>
      </c>
      <c r="B1967" t="s">
        <v>35</v>
      </c>
      <c r="C1967" t="str">
        <f>INDEX('GCAM Crosswalk'!M$5:M$36,MATCH(B1967,'GCAM Crosswalk'!L$5:L$36,0))</f>
        <v>Indonesia</v>
      </c>
      <c r="D1967" t="s">
        <v>361</v>
      </c>
      <c r="E1967" t="str">
        <f>INDEX('GCAM Crosswalk'!J$5:J$111,MATCH(D1967,'GCAM Crosswalk'!I$5:I$111,0))</f>
        <v>Industry</v>
      </c>
      <c r="F1967" t="s">
        <v>411</v>
      </c>
      <c r="G1967">
        <v>4.0478600000000003E-2</v>
      </c>
      <c r="H1967">
        <v>5.50041E-2</v>
      </c>
      <c r="I1967">
        <v>3.817628E-2</v>
      </c>
      <c r="J1967">
        <v>6.1659800000000001E-2</v>
      </c>
      <c r="K1967">
        <v>6.7352690000000007E-2</v>
      </c>
      <c r="L1967">
        <v>7.0147890000000004E-2</v>
      </c>
      <c r="M1967">
        <v>7.0316879999999998E-2</v>
      </c>
      <c r="N1967">
        <v>6.8597547999999994E-2</v>
      </c>
      <c r="O1967">
        <v>6.651E-2</v>
      </c>
      <c r="P1967">
        <v>6.2993849999999907E-2</v>
      </c>
      <c r="Q1967">
        <v>5.8770239999999897E-2</v>
      </c>
      <c r="R1967">
        <v>0</v>
      </c>
      <c r="S1967">
        <v>0</v>
      </c>
      <c r="T1967">
        <v>0</v>
      </c>
      <c r="U1967" t="s">
        <v>409</v>
      </c>
    </row>
    <row r="1968" spans="1:21" x14ac:dyDescent="0.35">
      <c r="A1968" t="s">
        <v>407</v>
      </c>
      <c r="B1968" t="s">
        <v>35</v>
      </c>
      <c r="C1968" t="str">
        <f>INDEX('GCAM Crosswalk'!M$5:M$36,MATCH(B1968,'GCAM Crosswalk'!L$5:L$36,0))</f>
        <v>Indonesia</v>
      </c>
      <c r="D1968" t="s">
        <v>374</v>
      </c>
      <c r="E1968" t="str">
        <f>INDEX('GCAM Crosswalk'!J$5:J$111,MATCH(D1968,'GCAM Crosswalk'!I$5:I$111,0))</f>
        <v>Industry</v>
      </c>
      <c r="F1968" t="s">
        <v>225</v>
      </c>
      <c r="G1968">
        <v>1.1028800000000001E-3</v>
      </c>
      <c r="H1968">
        <v>3.5385E-3</v>
      </c>
      <c r="I1968">
        <v>4.9302900000000004E-3</v>
      </c>
      <c r="J1968">
        <v>6.3041399999999997E-3</v>
      </c>
      <c r="K1968">
        <v>9.8748099999999995E-3</v>
      </c>
      <c r="L1968">
        <v>1.42731E-2</v>
      </c>
      <c r="M1968">
        <v>1.8830900000000001E-2</v>
      </c>
      <c r="N1968">
        <v>2.3188299999999998E-2</v>
      </c>
      <c r="O1968">
        <v>2.74462E-2</v>
      </c>
      <c r="P1968">
        <v>3.1486199999999999E-2</v>
      </c>
      <c r="Q1968">
        <v>3.5137599999999998E-2</v>
      </c>
      <c r="R1968">
        <v>0</v>
      </c>
      <c r="S1968">
        <v>0</v>
      </c>
      <c r="T1968">
        <v>0</v>
      </c>
      <c r="U1968" t="s">
        <v>409</v>
      </c>
    </row>
    <row r="1969" spans="1:21" x14ac:dyDescent="0.35">
      <c r="A1969" t="s">
        <v>407</v>
      </c>
      <c r="B1969" t="s">
        <v>35</v>
      </c>
      <c r="C1969" t="str">
        <f>INDEX('GCAM Crosswalk'!M$5:M$36,MATCH(B1969,'GCAM Crosswalk'!L$5:L$36,0))</f>
        <v>Indonesia</v>
      </c>
      <c r="D1969" t="s">
        <v>375</v>
      </c>
      <c r="E1969" t="str">
        <f>INDEX('GCAM Crosswalk'!J$5:J$111,MATCH(D1969,'GCAM Crosswalk'!I$5:I$111,0))</f>
        <v>Industry</v>
      </c>
      <c r="F1969" t="s">
        <v>225</v>
      </c>
      <c r="G1969">
        <v>1.3380600000000001E-3</v>
      </c>
      <c r="H1969">
        <v>3.9688700000000002E-3</v>
      </c>
      <c r="I1969">
        <v>5.2817999999999997E-3</v>
      </c>
      <c r="J1969">
        <v>6.7548E-3</v>
      </c>
      <c r="K1969">
        <v>7.2908399999999998E-3</v>
      </c>
      <c r="L1969">
        <v>7.9508600000000006E-3</v>
      </c>
      <c r="M1969">
        <v>8.5767499999999993E-3</v>
      </c>
      <c r="N1969">
        <v>9.0727700000000008E-3</v>
      </c>
      <c r="O1969">
        <v>9.4904599999999992E-3</v>
      </c>
      <c r="P1969">
        <v>9.85719E-3</v>
      </c>
      <c r="Q1969">
        <v>1.0140400000000001E-2</v>
      </c>
      <c r="R1969">
        <v>0</v>
      </c>
      <c r="S1969">
        <v>0</v>
      </c>
      <c r="T1969">
        <v>0</v>
      </c>
      <c r="U1969" t="s">
        <v>409</v>
      </c>
    </row>
    <row r="1970" spans="1:21" x14ac:dyDescent="0.35">
      <c r="A1970" t="s">
        <v>407</v>
      </c>
      <c r="B1970" t="s">
        <v>35</v>
      </c>
      <c r="C1970" t="str">
        <f>INDEX('GCAM Crosswalk'!M$5:M$36,MATCH(B1970,'GCAM Crosswalk'!L$5:L$36,0))</f>
        <v>Indonesia</v>
      </c>
      <c r="D1970" t="s">
        <v>376</v>
      </c>
      <c r="E1970" t="str">
        <f>INDEX('GCAM Crosswalk'!J$5:J$111,MATCH(D1970,'GCAM Crosswalk'!I$5:I$111,0))</f>
        <v>Industry</v>
      </c>
      <c r="F1970" t="s">
        <v>225</v>
      </c>
      <c r="G1970">
        <v>4.2040799999999998E-3</v>
      </c>
      <c r="H1970">
        <v>1.24371E-2</v>
      </c>
      <c r="I1970">
        <v>1.6547200000000001E-2</v>
      </c>
      <c r="J1970">
        <v>2.1158199999999999E-2</v>
      </c>
      <c r="K1970">
        <v>2.2839600000000002E-2</v>
      </c>
      <c r="L1970">
        <v>2.4908099999999999E-2</v>
      </c>
      <c r="M1970">
        <v>2.68696E-2</v>
      </c>
      <c r="N1970">
        <v>2.8424499999999998E-2</v>
      </c>
      <c r="O1970">
        <v>2.9733800000000001E-2</v>
      </c>
      <c r="P1970">
        <v>3.08832E-2</v>
      </c>
      <c r="Q1970">
        <v>3.1770800000000002E-2</v>
      </c>
      <c r="R1970">
        <v>0</v>
      </c>
      <c r="S1970">
        <v>0</v>
      </c>
      <c r="T1970">
        <v>0</v>
      </c>
      <c r="U1970" t="s">
        <v>409</v>
      </c>
    </row>
    <row r="1971" spans="1:21" x14ac:dyDescent="0.35">
      <c r="A1971" t="s">
        <v>407</v>
      </c>
      <c r="B1971" t="s">
        <v>35</v>
      </c>
      <c r="C1971" t="str">
        <f>INDEX('GCAM Crosswalk'!M$5:M$36,MATCH(B1971,'GCAM Crosswalk'!L$5:L$36,0))</f>
        <v>Indonesia</v>
      </c>
      <c r="D1971" t="s">
        <v>377</v>
      </c>
      <c r="E1971" t="str">
        <f>INDEX('GCAM Crosswalk'!J$5:J$111,MATCH(D1971,'GCAM Crosswalk'!I$5:I$111,0))</f>
        <v>Industry</v>
      </c>
      <c r="F1971" t="s">
        <v>225</v>
      </c>
      <c r="G1971">
        <v>3.9859199999999996E-3</v>
      </c>
      <c r="H1971">
        <v>1.18228E-2</v>
      </c>
      <c r="I1971">
        <v>1.5733799999999999E-2</v>
      </c>
      <c r="J1971">
        <v>2.0121699999999999E-2</v>
      </c>
      <c r="K1971">
        <v>2.1718500000000002E-2</v>
      </c>
      <c r="L1971">
        <v>2.36846E-2</v>
      </c>
      <c r="M1971">
        <v>2.5548999999999999E-2</v>
      </c>
      <c r="N1971">
        <v>2.7026600000000001E-2</v>
      </c>
      <c r="O1971">
        <v>2.8270900000000002E-2</v>
      </c>
      <c r="P1971">
        <v>2.9363299999999998E-2</v>
      </c>
      <c r="Q1971">
        <v>3.0207000000000001E-2</v>
      </c>
      <c r="R1971">
        <v>0</v>
      </c>
      <c r="S1971">
        <v>0</v>
      </c>
      <c r="T1971">
        <v>0</v>
      </c>
      <c r="U1971" t="s">
        <v>409</v>
      </c>
    </row>
    <row r="1972" spans="1:21" x14ac:dyDescent="0.35">
      <c r="A1972" t="s">
        <v>407</v>
      </c>
      <c r="B1972" t="s">
        <v>35</v>
      </c>
      <c r="C1972" t="str">
        <f>INDEX('GCAM Crosswalk'!M$5:M$36,MATCH(B1972,'GCAM Crosswalk'!L$5:L$36,0))</f>
        <v>Indonesia</v>
      </c>
      <c r="D1972" t="s">
        <v>362</v>
      </c>
      <c r="E1972" t="str">
        <f>INDEX('GCAM Crosswalk'!J$5:J$111,MATCH(D1972,'GCAM Crosswalk'!I$5:I$111,0))</f>
        <v>Industry</v>
      </c>
      <c r="F1972" t="s">
        <v>318</v>
      </c>
      <c r="G1972">
        <v>0.36624499999999999</v>
      </c>
      <c r="H1972">
        <v>0.29414299999999999</v>
      </c>
      <c r="I1972">
        <v>0.29448600000000003</v>
      </c>
      <c r="J1972">
        <v>0.31194300000000003</v>
      </c>
      <c r="K1972">
        <v>0.40458169999999999</v>
      </c>
      <c r="L1972">
        <v>0.51201600000000003</v>
      </c>
      <c r="M1972">
        <v>0.60911309999999996</v>
      </c>
      <c r="N1972">
        <v>0.68305640000000001</v>
      </c>
      <c r="O1972">
        <v>0.74214950000000002</v>
      </c>
      <c r="P1972">
        <v>0.79268749999999999</v>
      </c>
      <c r="Q1972">
        <v>0.83226928</v>
      </c>
      <c r="R1972">
        <v>0</v>
      </c>
      <c r="S1972">
        <v>0</v>
      </c>
      <c r="T1972">
        <v>0</v>
      </c>
      <c r="U1972" t="s">
        <v>409</v>
      </c>
    </row>
    <row r="1973" spans="1:21" x14ac:dyDescent="0.35">
      <c r="A1973" t="s">
        <v>407</v>
      </c>
      <c r="B1973" t="s">
        <v>35</v>
      </c>
      <c r="C1973" t="str">
        <f>INDEX('GCAM Crosswalk'!M$5:M$36,MATCH(B1973,'GCAM Crosswalk'!L$5:L$36,0))</f>
        <v>Indonesia</v>
      </c>
      <c r="D1973" t="s">
        <v>362</v>
      </c>
      <c r="E1973" t="str">
        <f>INDEX('GCAM Crosswalk'!J$5:J$111,MATCH(D1973,'GCAM Crosswalk'!I$5:I$111,0))</f>
        <v>Industry</v>
      </c>
      <c r="F1973" t="s">
        <v>339</v>
      </c>
      <c r="G1973">
        <v>5.0817399999999999E-2</v>
      </c>
      <c r="H1973">
        <v>0.24888399999999999</v>
      </c>
      <c r="I1973">
        <v>0.21776599999999999</v>
      </c>
      <c r="J1973">
        <v>0.282663</v>
      </c>
      <c r="K1973">
        <v>0.38066</v>
      </c>
      <c r="L1973">
        <v>0.49075819999999998</v>
      </c>
      <c r="M1973">
        <v>0.59687210000000002</v>
      </c>
      <c r="N1973">
        <v>0.69247420000000004</v>
      </c>
      <c r="O1973">
        <v>0.78805510000000001</v>
      </c>
      <c r="P1973">
        <v>0.87708379999999897</v>
      </c>
      <c r="Q1973">
        <v>0.95707469999999994</v>
      </c>
      <c r="R1973">
        <v>0</v>
      </c>
      <c r="S1973">
        <v>0</v>
      </c>
      <c r="T1973">
        <v>0</v>
      </c>
      <c r="U1973" t="s">
        <v>409</v>
      </c>
    </row>
    <row r="1974" spans="1:21" x14ac:dyDescent="0.35">
      <c r="A1974" t="s">
        <v>407</v>
      </c>
      <c r="B1974" t="s">
        <v>35</v>
      </c>
      <c r="C1974" t="str">
        <f>INDEX('GCAM Crosswalk'!M$5:M$36,MATCH(B1974,'GCAM Crosswalk'!L$5:L$36,0))</f>
        <v>Indonesia</v>
      </c>
      <c r="D1974" t="s">
        <v>362</v>
      </c>
      <c r="E1974" t="str">
        <f>INDEX('GCAM Crosswalk'!J$5:J$111,MATCH(D1974,'GCAM Crosswalk'!I$5:I$111,0))</f>
        <v>Industry</v>
      </c>
      <c r="F1974" t="s">
        <v>225</v>
      </c>
      <c r="G1974">
        <v>2.2765000000000001E-2</v>
      </c>
      <c r="H1974">
        <v>0.103798</v>
      </c>
      <c r="I1974">
        <v>0.14298</v>
      </c>
      <c r="J1974">
        <v>0.19380800000000001</v>
      </c>
      <c r="K1974">
        <v>0.19561799999999999</v>
      </c>
      <c r="L1974">
        <v>0.24962129999999999</v>
      </c>
      <c r="M1974">
        <v>0.31362329999999999</v>
      </c>
      <c r="N1974">
        <v>0.38029059999999998</v>
      </c>
      <c r="O1974">
        <v>0.45581850000000002</v>
      </c>
      <c r="P1974">
        <v>0.54566541000000002</v>
      </c>
      <c r="Q1974">
        <v>0.64573831999999998</v>
      </c>
      <c r="R1974">
        <v>0</v>
      </c>
      <c r="S1974">
        <v>0</v>
      </c>
      <c r="T1974">
        <v>0</v>
      </c>
      <c r="U1974" t="s">
        <v>409</v>
      </c>
    </row>
    <row r="1975" spans="1:21" x14ac:dyDescent="0.35">
      <c r="A1975" t="s">
        <v>407</v>
      </c>
      <c r="B1975" t="s">
        <v>35</v>
      </c>
      <c r="C1975" t="str">
        <f>INDEX('GCAM Crosswalk'!M$5:M$36,MATCH(B1975,'GCAM Crosswalk'!L$5:L$36,0))</f>
        <v>Indonesia</v>
      </c>
      <c r="D1975" t="s">
        <v>362</v>
      </c>
      <c r="E1975" t="str">
        <f>INDEX('GCAM Crosswalk'!J$5:J$111,MATCH(D1975,'GCAM Crosswalk'!I$5:I$111,0))</f>
        <v>Industry</v>
      </c>
      <c r="F1975" t="s">
        <v>408</v>
      </c>
      <c r="G1975">
        <v>0.30954100000000001</v>
      </c>
      <c r="H1975">
        <v>0.65865499999999999</v>
      </c>
      <c r="I1975">
        <v>0.72979499999999997</v>
      </c>
      <c r="J1975">
        <v>0.67831600000000003</v>
      </c>
      <c r="K1975">
        <v>0.92649000000000004</v>
      </c>
      <c r="L1975">
        <v>1.2047209999999999</v>
      </c>
      <c r="M1975">
        <v>1.4867809999999999</v>
      </c>
      <c r="N1975">
        <v>1.7314509999999901</v>
      </c>
      <c r="O1975">
        <v>1.9273549999999999</v>
      </c>
      <c r="P1975">
        <v>2.0994912999999999</v>
      </c>
      <c r="Q1975">
        <v>2.23154407</v>
      </c>
      <c r="R1975">
        <v>0</v>
      </c>
      <c r="S1975">
        <v>0</v>
      </c>
      <c r="T1975">
        <v>0</v>
      </c>
      <c r="U1975" t="s">
        <v>409</v>
      </c>
    </row>
    <row r="1976" spans="1:21" x14ac:dyDescent="0.35">
      <c r="A1976" t="s">
        <v>407</v>
      </c>
      <c r="B1976" t="s">
        <v>35</v>
      </c>
      <c r="C1976" t="str">
        <f>INDEX('GCAM Crosswalk'!M$5:M$36,MATCH(B1976,'GCAM Crosswalk'!L$5:L$36,0))</f>
        <v>Indonesia</v>
      </c>
      <c r="D1976" t="s">
        <v>362</v>
      </c>
      <c r="E1976" t="str">
        <f>INDEX('GCAM Crosswalk'!J$5:J$111,MATCH(D1976,'GCAM Crosswalk'!I$5:I$111,0))</f>
        <v>Industry</v>
      </c>
      <c r="F1976" t="s">
        <v>410</v>
      </c>
      <c r="G1976">
        <v>0</v>
      </c>
      <c r="H1976">
        <v>0</v>
      </c>
      <c r="I1976">
        <v>0</v>
      </c>
      <c r="J1976">
        <v>0</v>
      </c>
      <c r="K1976">
        <v>0</v>
      </c>
      <c r="L1976" s="3">
        <v>3.7973100000000001E-4</v>
      </c>
      <c r="M1976">
        <v>4.3334050000000002E-3</v>
      </c>
      <c r="N1976">
        <v>1.0964532000000001E-2</v>
      </c>
      <c r="O1976">
        <v>1.8927270999999999E-2</v>
      </c>
      <c r="P1976">
        <v>2.66999757999999E-2</v>
      </c>
      <c r="Q1976">
        <v>3.3384442899999998E-2</v>
      </c>
      <c r="R1976">
        <v>0</v>
      </c>
      <c r="S1976">
        <v>0</v>
      </c>
      <c r="T1976">
        <v>0</v>
      </c>
      <c r="U1976" t="s">
        <v>409</v>
      </c>
    </row>
    <row r="1977" spans="1:21" x14ac:dyDescent="0.35">
      <c r="A1977" t="s">
        <v>407</v>
      </c>
      <c r="B1977" t="s">
        <v>35</v>
      </c>
      <c r="C1977" t="str">
        <f>INDEX('GCAM Crosswalk'!M$5:M$36,MATCH(B1977,'GCAM Crosswalk'!L$5:L$36,0))</f>
        <v>Indonesia</v>
      </c>
      <c r="D1977" t="s">
        <v>362</v>
      </c>
      <c r="E1977" t="str">
        <f>INDEX('GCAM Crosswalk'!J$5:J$111,MATCH(D1977,'GCAM Crosswalk'!I$5:I$111,0))</f>
        <v>Industry</v>
      </c>
      <c r="F1977" t="s">
        <v>411</v>
      </c>
      <c r="G1977">
        <v>0.13146099999999999</v>
      </c>
      <c r="H1977">
        <v>0.263984</v>
      </c>
      <c r="I1977">
        <v>0.25859900000000002</v>
      </c>
      <c r="J1977">
        <v>0.34098499999999998</v>
      </c>
      <c r="K1977">
        <v>0.45441399999999998</v>
      </c>
      <c r="L1977">
        <v>0.58348800000000001</v>
      </c>
      <c r="M1977">
        <v>0.70936599999999905</v>
      </c>
      <c r="N1977">
        <v>0.82803819999999995</v>
      </c>
      <c r="O1977">
        <v>0.94946120000000001</v>
      </c>
      <c r="P1977">
        <v>1.0701593999999901</v>
      </c>
      <c r="Q1977">
        <v>1.19352401</v>
      </c>
      <c r="R1977">
        <v>0</v>
      </c>
      <c r="S1977">
        <v>0</v>
      </c>
      <c r="T1977">
        <v>0</v>
      </c>
      <c r="U1977" t="s">
        <v>409</v>
      </c>
    </row>
    <row r="1978" spans="1:21" x14ac:dyDescent="0.35">
      <c r="A1978" t="s">
        <v>407</v>
      </c>
      <c r="B1978" t="s">
        <v>35</v>
      </c>
      <c r="C1978" t="str">
        <f>INDEX('GCAM Crosswalk'!M$5:M$36,MATCH(B1978,'GCAM Crosswalk'!L$5:L$36,0))</f>
        <v>Indonesia</v>
      </c>
      <c r="D1978" t="s">
        <v>366</v>
      </c>
      <c r="E1978" t="str">
        <f>INDEX('GCAM Crosswalk'!J$5:J$111,MATCH(D1978,'GCAM Crosswalk'!I$5:I$111,0))</f>
        <v>Industry</v>
      </c>
      <c r="F1978" t="s">
        <v>411</v>
      </c>
      <c r="G1978">
        <v>9.5858599999999999E-3</v>
      </c>
      <c r="H1978">
        <v>1.38557E-2</v>
      </c>
      <c r="I1978">
        <v>1.20138E-2</v>
      </c>
      <c r="J1978">
        <v>1.40649E-2</v>
      </c>
      <c r="K1978">
        <v>2.0265999999999999E-2</v>
      </c>
      <c r="L1978">
        <v>3.0671400000000001E-2</v>
      </c>
      <c r="M1978">
        <v>4.5707499999999998E-2</v>
      </c>
      <c r="N1978">
        <v>6.7983100000000005E-2</v>
      </c>
      <c r="O1978">
        <v>9.6247100000000002E-2</v>
      </c>
      <c r="P1978">
        <v>0.125553</v>
      </c>
      <c r="Q1978">
        <v>0.15620700000000001</v>
      </c>
      <c r="R1978">
        <v>0</v>
      </c>
      <c r="S1978">
        <v>0</v>
      </c>
      <c r="T1978">
        <v>0</v>
      </c>
      <c r="U1978" t="s">
        <v>409</v>
      </c>
    </row>
    <row r="1979" spans="1:21" x14ac:dyDescent="0.35">
      <c r="A1979" t="s">
        <v>407</v>
      </c>
      <c r="B1979" t="s">
        <v>35</v>
      </c>
      <c r="C1979" t="str">
        <f>INDEX('GCAM Crosswalk'!M$5:M$36,MATCH(B1979,'GCAM Crosswalk'!L$5:L$36,0))</f>
        <v>Indonesia</v>
      </c>
      <c r="D1979" t="s">
        <v>271</v>
      </c>
      <c r="E1979" t="str">
        <f>INDEX('GCAM Crosswalk'!J$5:J$111,MATCH(D1979,'GCAM Crosswalk'!I$5:I$111,0))</f>
        <v>Industry</v>
      </c>
      <c r="F1979" t="s">
        <v>318</v>
      </c>
      <c r="G1979" s="3">
        <v>5.04303E-4</v>
      </c>
      <c r="H1979">
        <v>1.1307999999999999E-3</v>
      </c>
      <c r="I1979">
        <v>1.3085099999999999E-3</v>
      </c>
      <c r="J1979">
        <v>1.3085099999999999E-3</v>
      </c>
      <c r="K1979">
        <v>1.783834E-3</v>
      </c>
      <c r="L1979">
        <v>2.40523E-3</v>
      </c>
      <c r="M1979">
        <v>2.9630189999999999E-3</v>
      </c>
      <c r="N1979">
        <v>3.4805209999999999E-3</v>
      </c>
      <c r="O1979">
        <v>3.8776320000000002E-3</v>
      </c>
      <c r="P1979">
        <v>4.0994528000000002E-3</v>
      </c>
      <c r="Q1979">
        <v>4.1706160999999999E-3</v>
      </c>
      <c r="R1979">
        <v>0</v>
      </c>
      <c r="S1979">
        <v>0</v>
      </c>
      <c r="T1979">
        <v>0</v>
      </c>
      <c r="U1979" t="s">
        <v>409</v>
      </c>
    </row>
    <row r="1980" spans="1:21" x14ac:dyDescent="0.35">
      <c r="A1980" t="s">
        <v>407</v>
      </c>
      <c r="B1980" t="s">
        <v>35</v>
      </c>
      <c r="C1980" t="str">
        <f>INDEX('GCAM Crosswalk'!M$5:M$36,MATCH(B1980,'GCAM Crosswalk'!L$5:L$36,0))</f>
        <v>Indonesia</v>
      </c>
      <c r="D1980" t="s">
        <v>271</v>
      </c>
      <c r="E1980" t="str">
        <f>INDEX('GCAM Crosswalk'!J$5:J$111,MATCH(D1980,'GCAM Crosswalk'!I$5:I$111,0))</f>
        <v>Industry</v>
      </c>
      <c r="F1980" t="s">
        <v>339</v>
      </c>
      <c r="G1980">
        <v>4.1350600000000001E-2</v>
      </c>
      <c r="H1980">
        <v>9.2724000000000001E-2</v>
      </c>
      <c r="I1980">
        <v>0.107296</v>
      </c>
      <c r="J1980">
        <v>0.107296</v>
      </c>
      <c r="K1980">
        <v>0.14446780000000001</v>
      </c>
      <c r="L1980">
        <v>0.1875802</v>
      </c>
      <c r="M1980">
        <v>0.22445519999999999</v>
      </c>
      <c r="N1980">
        <v>0.25658819999999999</v>
      </c>
      <c r="O1980">
        <v>0.28574889999999997</v>
      </c>
      <c r="P1980">
        <v>0.30833495999999999</v>
      </c>
      <c r="Q1980">
        <v>0.32348028000000001</v>
      </c>
      <c r="R1980">
        <v>0</v>
      </c>
      <c r="S1980">
        <v>0</v>
      </c>
      <c r="T1980">
        <v>0</v>
      </c>
      <c r="U1980" t="s">
        <v>409</v>
      </c>
    </row>
    <row r="1981" spans="1:21" x14ac:dyDescent="0.35">
      <c r="A1981" t="s">
        <v>407</v>
      </c>
      <c r="B1981" t="s">
        <v>35</v>
      </c>
      <c r="C1981" t="str">
        <f>INDEX('GCAM Crosswalk'!M$5:M$36,MATCH(B1981,'GCAM Crosswalk'!L$5:L$36,0))</f>
        <v>Indonesia</v>
      </c>
      <c r="D1981" t="s">
        <v>271</v>
      </c>
      <c r="E1981" t="str">
        <f>INDEX('GCAM Crosswalk'!J$5:J$111,MATCH(D1981,'GCAM Crosswalk'!I$5:I$111,0))</f>
        <v>Industry</v>
      </c>
      <c r="F1981" t="s">
        <v>408</v>
      </c>
      <c r="G1981">
        <v>4.0342199999999998E-3</v>
      </c>
      <c r="H1981">
        <v>9.0462100000000007E-3</v>
      </c>
      <c r="I1981">
        <v>1.0467799999999999E-2</v>
      </c>
      <c r="J1981">
        <v>1.0467799999999999E-2</v>
      </c>
      <c r="K1981">
        <v>1.4394779999999999E-2</v>
      </c>
      <c r="L1981">
        <v>1.9000400000000001E-2</v>
      </c>
      <c r="M1981">
        <v>2.33456999999999E-2</v>
      </c>
      <c r="N1981">
        <v>2.69591699999999E-2</v>
      </c>
      <c r="O1981">
        <v>2.9123989999999999E-2</v>
      </c>
      <c r="P1981">
        <v>3.0500335999999999E-2</v>
      </c>
      <c r="Q1981">
        <v>3.078438E-2</v>
      </c>
      <c r="R1981">
        <v>0</v>
      </c>
      <c r="S1981">
        <v>0</v>
      </c>
      <c r="T1981">
        <v>0</v>
      </c>
      <c r="U1981" t="s">
        <v>409</v>
      </c>
    </row>
    <row r="1982" spans="1:21" x14ac:dyDescent="0.35">
      <c r="A1982" t="s">
        <v>407</v>
      </c>
      <c r="B1982" t="s">
        <v>35</v>
      </c>
      <c r="C1982" t="str">
        <f>INDEX('GCAM Crosswalk'!M$5:M$36,MATCH(B1982,'GCAM Crosswalk'!L$5:L$36,0))</f>
        <v>Indonesia</v>
      </c>
      <c r="D1982" t="s">
        <v>271</v>
      </c>
      <c r="E1982" t="str">
        <f>INDEX('GCAM Crosswalk'!J$5:J$111,MATCH(D1982,'GCAM Crosswalk'!I$5:I$111,0))</f>
        <v>Industry</v>
      </c>
      <c r="F1982" t="s">
        <v>410</v>
      </c>
      <c r="G1982">
        <v>0</v>
      </c>
      <c r="H1982">
        <v>0</v>
      </c>
      <c r="I1982">
        <v>0</v>
      </c>
      <c r="J1982">
        <v>0</v>
      </c>
      <c r="K1982">
        <v>0</v>
      </c>
      <c r="L1982" s="3">
        <v>1.87212E-5</v>
      </c>
      <c r="M1982" s="3">
        <v>1.5080545300000001E-4</v>
      </c>
      <c r="N1982" s="3">
        <v>3.0239719099999998E-4</v>
      </c>
      <c r="O1982" s="3">
        <v>4.1911353999999999E-4</v>
      </c>
      <c r="P1982" s="3">
        <v>4.7858170300000001E-4</v>
      </c>
      <c r="Q1982" s="3">
        <v>5.3379750299999997E-4</v>
      </c>
      <c r="R1982">
        <v>0</v>
      </c>
      <c r="S1982">
        <v>0</v>
      </c>
      <c r="T1982">
        <v>0</v>
      </c>
      <c r="U1982" t="s">
        <v>409</v>
      </c>
    </row>
    <row r="1983" spans="1:21" x14ac:dyDescent="0.35">
      <c r="A1983" t="s">
        <v>407</v>
      </c>
      <c r="B1983" t="s">
        <v>35</v>
      </c>
      <c r="C1983" t="str">
        <f>INDEX('GCAM Crosswalk'!M$5:M$36,MATCH(B1983,'GCAM Crosswalk'!L$5:L$36,0))</f>
        <v>Indonesia</v>
      </c>
      <c r="D1983" t="s">
        <v>271</v>
      </c>
      <c r="E1983" t="str">
        <f>INDEX('GCAM Crosswalk'!J$5:J$111,MATCH(D1983,'GCAM Crosswalk'!I$5:I$111,0))</f>
        <v>Industry</v>
      </c>
      <c r="F1983" t="s">
        <v>411</v>
      </c>
      <c r="G1983">
        <v>4.5384300000000004E-3</v>
      </c>
      <c r="H1983">
        <v>1.0177E-2</v>
      </c>
      <c r="I1983">
        <v>1.17763E-2</v>
      </c>
      <c r="J1983">
        <v>1.17763E-2</v>
      </c>
      <c r="K1983">
        <v>6.2844800000000003E-3</v>
      </c>
      <c r="L1983">
        <v>7.9898230000000001E-3</v>
      </c>
      <c r="M1983">
        <v>9.6239900000000007E-3</v>
      </c>
      <c r="N1983">
        <v>1.2688797999999999E-2</v>
      </c>
      <c r="O1983">
        <v>1.459101E-2</v>
      </c>
      <c r="P1983">
        <v>1.5141785E-2</v>
      </c>
      <c r="Q1983">
        <v>1.6729739899999999E-2</v>
      </c>
      <c r="R1983">
        <v>0</v>
      </c>
      <c r="S1983">
        <v>0</v>
      </c>
      <c r="T1983">
        <v>0</v>
      </c>
      <c r="U1983" t="s">
        <v>409</v>
      </c>
    </row>
    <row r="1984" spans="1:21" x14ac:dyDescent="0.35">
      <c r="A1984" t="s">
        <v>407</v>
      </c>
      <c r="B1984" t="s">
        <v>35</v>
      </c>
      <c r="C1984" t="str">
        <f>INDEX('GCAM Crosswalk'!M$5:M$36,MATCH(B1984,'GCAM Crosswalk'!L$5:L$36,0))</f>
        <v>Indonesia</v>
      </c>
      <c r="D1984" t="s">
        <v>325</v>
      </c>
      <c r="E1984" t="str">
        <f>INDEX('GCAM Crosswalk'!J$5:J$111,MATCH(D1984,'GCAM Crosswalk'!I$5:I$111,0))</f>
        <v>Residential</v>
      </c>
      <c r="F1984" t="s">
        <v>225</v>
      </c>
      <c r="G1984">
        <v>2.4567599999999998E-2</v>
      </c>
      <c r="H1984">
        <v>0.106989</v>
      </c>
      <c r="I1984">
        <v>0.155972</v>
      </c>
      <c r="J1984">
        <v>0.23233300000000001</v>
      </c>
      <c r="K1984">
        <v>0.28484559999999998</v>
      </c>
      <c r="L1984">
        <v>0.36289949999999999</v>
      </c>
      <c r="M1984">
        <v>0.43610109999999902</v>
      </c>
      <c r="N1984">
        <v>0.48896590000000001</v>
      </c>
      <c r="O1984">
        <v>0.53450710000000001</v>
      </c>
      <c r="P1984">
        <v>0.57487829999999995</v>
      </c>
      <c r="Q1984">
        <v>0.60943320000000001</v>
      </c>
      <c r="R1984">
        <v>0</v>
      </c>
      <c r="S1984">
        <v>0</v>
      </c>
      <c r="T1984">
        <v>0</v>
      </c>
      <c r="U1984" t="s">
        <v>409</v>
      </c>
    </row>
    <row r="1985" spans="1:21" x14ac:dyDescent="0.35">
      <c r="A1985" t="s">
        <v>407</v>
      </c>
      <c r="B1985" t="s">
        <v>35</v>
      </c>
      <c r="C1985" t="str">
        <f>INDEX('GCAM Crosswalk'!M$5:M$36,MATCH(B1985,'GCAM Crosswalk'!L$5:L$36,0))</f>
        <v>Indonesia</v>
      </c>
      <c r="D1985" t="s">
        <v>326</v>
      </c>
      <c r="E1985" t="str">
        <f>INDEX('GCAM Crosswalk'!J$5:J$111,MATCH(D1985,'GCAM Crosswalk'!I$5:I$111,0))</f>
        <v>Residential</v>
      </c>
      <c r="F1985" t="s">
        <v>318</v>
      </c>
      <c r="G1985">
        <v>4.0436800000000002E-2</v>
      </c>
      <c r="H1985">
        <v>1.6702100000000001E-2</v>
      </c>
      <c r="I1985">
        <v>1.42743E-2</v>
      </c>
      <c r="J1985">
        <v>1.2055700000000001E-2</v>
      </c>
      <c r="K1985">
        <v>1.4372340000000001E-2</v>
      </c>
      <c r="L1985">
        <v>1.8753989999999901E-2</v>
      </c>
      <c r="M1985">
        <v>2.4273820000000002E-2</v>
      </c>
      <c r="N1985">
        <v>2.9116340000000001E-2</v>
      </c>
      <c r="O1985">
        <v>3.1914953000000003E-2</v>
      </c>
      <c r="P1985">
        <v>3.2828456999999998E-2</v>
      </c>
      <c r="Q1985">
        <v>3.2385619999999997E-2</v>
      </c>
      <c r="R1985">
        <v>0</v>
      </c>
      <c r="S1985">
        <v>0</v>
      </c>
      <c r="T1985">
        <v>0</v>
      </c>
      <c r="U1985" t="s">
        <v>409</v>
      </c>
    </row>
    <row r="1986" spans="1:21" x14ac:dyDescent="0.35">
      <c r="A1986" t="s">
        <v>407</v>
      </c>
      <c r="B1986" t="s">
        <v>35</v>
      </c>
      <c r="C1986" t="str">
        <f>INDEX('GCAM Crosswalk'!M$5:M$36,MATCH(B1986,'GCAM Crosswalk'!L$5:L$36,0))</f>
        <v>Indonesia</v>
      </c>
      <c r="D1986" t="s">
        <v>326</v>
      </c>
      <c r="E1986" t="str">
        <f>INDEX('GCAM Crosswalk'!J$5:J$111,MATCH(D1986,'GCAM Crosswalk'!I$5:I$111,0))</f>
        <v>Residential</v>
      </c>
      <c r="F1986" t="s">
        <v>339</v>
      </c>
      <c r="G1986">
        <v>0</v>
      </c>
      <c r="H1986" s="3">
        <v>4.1900000000000002E-5</v>
      </c>
      <c r="I1986" s="3">
        <v>9.209E-4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409</v>
      </c>
    </row>
    <row r="1987" spans="1:21" x14ac:dyDescent="0.35">
      <c r="A1987" t="s">
        <v>407</v>
      </c>
      <c r="B1987" t="s">
        <v>35</v>
      </c>
      <c r="C1987" t="str">
        <f>INDEX('GCAM Crosswalk'!M$5:M$36,MATCH(B1987,'GCAM Crosswalk'!L$5:L$36,0))</f>
        <v>Indonesia</v>
      </c>
      <c r="D1987" t="s">
        <v>326</v>
      </c>
      <c r="E1987" t="str">
        <f>INDEX('GCAM Crosswalk'!J$5:J$111,MATCH(D1987,'GCAM Crosswalk'!I$5:I$111,0))</f>
        <v>Residential</v>
      </c>
      <c r="F1987" t="s">
        <v>225</v>
      </c>
      <c r="G1987">
        <v>8.1892000000000006E-3</v>
      </c>
      <c r="H1987">
        <v>3.5663100000000003E-2</v>
      </c>
      <c r="I1987">
        <v>5.1990500000000002E-2</v>
      </c>
      <c r="J1987">
        <v>7.7444499999999999E-2</v>
      </c>
      <c r="K1987">
        <v>9.0948600000000004E-2</v>
      </c>
      <c r="L1987">
        <v>0.1247544</v>
      </c>
      <c r="M1987">
        <v>0.192137</v>
      </c>
      <c r="N1987">
        <v>0.28333107999999901</v>
      </c>
      <c r="O1987">
        <v>0.38107199000000003</v>
      </c>
      <c r="P1987">
        <v>0.49295190999999999</v>
      </c>
      <c r="Q1987">
        <v>0.60053252000000001</v>
      </c>
      <c r="R1987">
        <v>0</v>
      </c>
      <c r="S1987">
        <v>0</v>
      </c>
      <c r="T1987">
        <v>0</v>
      </c>
      <c r="U1987" t="s">
        <v>409</v>
      </c>
    </row>
    <row r="1988" spans="1:21" x14ac:dyDescent="0.35">
      <c r="A1988" t="s">
        <v>407</v>
      </c>
      <c r="B1988" t="s">
        <v>35</v>
      </c>
      <c r="C1988" t="str">
        <f>INDEX('GCAM Crosswalk'!M$5:M$36,MATCH(B1988,'GCAM Crosswalk'!L$5:L$36,0))</f>
        <v>Indonesia</v>
      </c>
      <c r="D1988" t="s">
        <v>326</v>
      </c>
      <c r="E1988" t="str">
        <f>INDEX('GCAM Crosswalk'!J$5:J$111,MATCH(D1988,'GCAM Crosswalk'!I$5:I$111,0))</f>
        <v>Residential</v>
      </c>
      <c r="F1988" t="s">
        <v>408</v>
      </c>
      <c r="G1988" s="3">
        <v>2.0929999999999999E-4</v>
      </c>
      <c r="H1988" s="3">
        <v>6.6980000000000002E-4</v>
      </c>
      <c r="I1988" s="3">
        <v>7.9529999999999998E-4</v>
      </c>
      <c r="J1988" s="3">
        <v>6.6980000000000002E-4</v>
      </c>
      <c r="K1988" s="3">
        <v>8.4407600000000003E-4</v>
      </c>
      <c r="L1988">
        <v>1.2373709999999999E-3</v>
      </c>
      <c r="M1988">
        <v>1.960804E-3</v>
      </c>
      <c r="N1988">
        <v>2.827502E-3</v>
      </c>
      <c r="O1988">
        <v>3.5719556000000001E-3</v>
      </c>
      <c r="P1988">
        <v>4.2558646E-3</v>
      </c>
      <c r="Q1988">
        <v>4.7218963000000003E-3</v>
      </c>
      <c r="R1988">
        <v>0</v>
      </c>
      <c r="S1988">
        <v>0</v>
      </c>
      <c r="T1988">
        <v>0</v>
      </c>
      <c r="U1988" t="s">
        <v>409</v>
      </c>
    </row>
    <row r="1989" spans="1:21" x14ac:dyDescent="0.35">
      <c r="A1989" t="s">
        <v>407</v>
      </c>
      <c r="B1989" t="s">
        <v>35</v>
      </c>
      <c r="C1989" t="str">
        <f>INDEX('GCAM Crosswalk'!M$5:M$36,MATCH(B1989,'GCAM Crosswalk'!L$5:L$36,0))</f>
        <v>Indonesia</v>
      </c>
      <c r="D1989" t="s">
        <v>326</v>
      </c>
      <c r="E1989" t="str">
        <f>INDEX('GCAM Crosswalk'!J$5:J$111,MATCH(D1989,'GCAM Crosswalk'!I$5:I$111,0))</f>
        <v>Residential</v>
      </c>
      <c r="F1989" t="s">
        <v>410</v>
      </c>
      <c r="G1989">
        <v>0</v>
      </c>
      <c r="H1989">
        <v>0</v>
      </c>
      <c r="I1989">
        <v>0</v>
      </c>
      <c r="J1989">
        <v>0</v>
      </c>
      <c r="K1989">
        <v>0</v>
      </c>
      <c r="L1989" s="3">
        <v>1.4320199999999999E-7</v>
      </c>
      <c r="M1989" s="3">
        <v>3.73763E-6</v>
      </c>
      <c r="N1989" s="3">
        <v>7.7638899999999996E-6</v>
      </c>
      <c r="O1989" s="3">
        <v>1.0930999999999999E-5</v>
      </c>
      <c r="P1989" s="3">
        <v>1.5731099999999999E-5</v>
      </c>
      <c r="Q1989" s="3">
        <v>1.9261599999999999E-5</v>
      </c>
      <c r="R1989">
        <v>0</v>
      </c>
      <c r="S1989">
        <v>0</v>
      </c>
      <c r="T1989">
        <v>0</v>
      </c>
      <c r="U1989" t="s">
        <v>409</v>
      </c>
    </row>
    <row r="1990" spans="1:21" x14ac:dyDescent="0.35">
      <c r="A1990" t="s">
        <v>407</v>
      </c>
      <c r="B1990" t="s">
        <v>35</v>
      </c>
      <c r="C1990" t="str">
        <f>INDEX('GCAM Crosswalk'!M$5:M$36,MATCH(B1990,'GCAM Crosswalk'!L$5:L$36,0))</f>
        <v>Indonesia</v>
      </c>
      <c r="D1990" t="s">
        <v>326</v>
      </c>
      <c r="E1990" t="str">
        <f>INDEX('GCAM Crosswalk'!J$5:J$111,MATCH(D1990,'GCAM Crosswalk'!I$5:I$111,0))</f>
        <v>Residential</v>
      </c>
      <c r="F1990" t="s">
        <v>411</v>
      </c>
      <c r="G1990">
        <v>0.257774</v>
      </c>
      <c r="H1990">
        <v>0.37967000000000001</v>
      </c>
      <c r="I1990">
        <v>0.25522</v>
      </c>
      <c r="J1990">
        <v>0.31261</v>
      </c>
      <c r="K1990">
        <v>0.3698727</v>
      </c>
      <c r="L1990">
        <v>0.46651280000000001</v>
      </c>
      <c r="M1990">
        <v>0.59444680000000005</v>
      </c>
      <c r="N1990">
        <v>0.71950270000000005</v>
      </c>
      <c r="O1990">
        <v>0.8174264</v>
      </c>
      <c r="P1990">
        <v>0.88879419999999998</v>
      </c>
      <c r="Q1990">
        <v>0.93577549999999998</v>
      </c>
      <c r="R1990">
        <v>0</v>
      </c>
      <c r="S1990">
        <v>0</v>
      </c>
      <c r="T1990">
        <v>0</v>
      </c>
      <c r="U1990" t="s">
        <v>409</v>
      </c>
    </row>
    <row r="1991" spans="1:21" x14ac:dyDescent="0.35">
      <c r="A1991" t="s">
        <v>407</v>
      </c>
      <c r="B1991" t="s">
        <v>35</v>
      </c>
      <c r="C1991" t="str">
        <f>INDEX('GCAM Crosswalk'!M$5:M$36,MATCH(B1991,'GCAM Crosswalk'!L$5:L$36,0))</f>
        <v>Indonesia</v>
      </c>
      <c r="D1991" t="s">
        <v>326</v>
      </c>
      <c r="E1991" t="str">
        <f>INDEX('GCAM Crosswalk'!J$5:J$111,MATCH(D1991,'GCAM Crosswalk'!I$5:I$111,0))</f>
        <v>Residential</v>
      </c>
      <c r="F1991" t="s">
        <v>413</v>
      </c>
      <c r="G1991">
        <v>1.4116899999999999</v>
      </c>
      <c r="H1991">
        <v>1.77135</v>
      </c>
      <c r="I1991">
        <v>1.7922800000000001</v>
      </c>
      <c r="J1991">
        <v>1.9927900000000001</v>
      </c>
      <c r="K1991">
        <v>2.1974100000000001</v>
      </c>
      <c r="L1991">
        <v>2.346492</v>
      </c>
      <c r="M1991">
        <v>2.356487</v>
      </c>
      <c r="N1991">
        <v>2.258502</v>
      </c>
      <c r="O1991">
        <v>2.177651</v>
      </c>
      <c r="P1991">
        <v>2.0987184000000001</v>
      </c>
      <c r="Q1991">
        <v>2.0770306999999999</v>
      </c>
      <c r="R1991">
        <v>0</v>
      </c>
      <c r="S1991">
        <v>0</v>
      </c>
      <c r="T1991">
        <v>0</v>
      </c>
      <c r="U1991" t="s">
        <v>409</v>
      </c>
    </row>
    <row r="1992" spans="1:21" x14ac:dyDescent="0.35">
      <c r="A1992" t="s">
        <v>407</v>
      </c>
      <c r="B1992" t="s">
        <v>35</v>
      </c>
      <c r="C1992" t="str">
        <f>INDEX('GCAM Crosswalk'!M$5:M$36,MATCH(B1992,'GCAM Crosswalk'!L$5:L$36,0))</f>
        <v>Indonesia</v>
      </c>
      <c r="D1992" t="s">
        <v>251</v>
      </c>
      <c r="E1992" t="str">
        <f>INDEX('GCAM Crosswalk'!J$5:J$111,MATCH(D1992,'GCAM Crosswalk'!I$5:I$111,0))</f>
        <v>International Aviation</v>
      </c>
      <c r="F1992" t="s">
        <v>225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3">
        <v>5.7223600000000002E-8</v>
      </c>
      <c r="O1992" s="3">
        <v>5.1712199999999996E-7</v>
      </c>
      <c r="P1992" s="3">
        <v>4.50535E-6</v>
      </c>
      <c r="Q1992" s="3">
        <v>3.59902E-5</v>
      </c>
      <c r="R1992">
        <v>0</v>
      </c>
      <c r="S1992">
        <v>0</v>
      </c>
      <c r="T1992">
        <v>0</v>
      </c>
      <c r="U1992" t="s">
        <v>409</v>
      </c>
    </row>
    <row r="1993" spans="1:21" x14ac:dyDescent="0.35">
      <c r="A1993" t="s">
        <v>407</v>
      </c>
      <c r="B1993" t="s">
        <v>35</v>
      </c>
      <c r="C1993" t="str">
        <f>INDEX('GCAM Crosswalk'!M$5:M$36,MATCH(B1993,'GCAM Crosswalk'!L$5:L$36,0))</f>
        <v>Indonesia</v>
      </c>
      <c r="D1993" t="s">
        <v>251</v>
      </c>
      <c r="E1993" t="str">
        <f>INDEX('GCAM Crosswalk'!J$5:J$111,MATCH(D1993,'GCAM Crosswalk'!I$5:I$111,0))</f>
        <v>International Aviation</v>
      </c>
      <c r="F1993" t="s">
        <v>410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3">
        <v>8.9093700000000001E-8</v>
      </c>
      <c r="O1993" s="3">
        <v>1.8385799999999999E-6</v>
      </c>
      <c r="P1993" s="3">
        <v>2.9303699999999999E-5</v>
      </c>
      <c r="Q1993" s="3">
        <v>3.4378700000000002E-4</v>
      </c>
      <c r="R1993">
        <v>0</v>
      </c>
      <c r="S1993">
        <v>0</v>
      </c>
      <c r="T1993">
        <v>0</v>
      </c>
      <c r="U1993" t="s">
        <v>409</v>
      </c>
    </row>
    <row r="1994" spans="1:21" x14ac:dyDescent="0.35">
      <c r="A1994" t="s">
        <v>407</v>
      </c>
      <c r="B1994" t="s">
        <v>35</v>
      </c>
      <c r="C1994" t="str">
        <f>INDEX('GCAM Crosswalk'!M$5:M$36,MATCH(B1994,'GCAM Crosswalk'!L$5:L$36,0))</f>
        <v>Indonesia</v>
      </c>
      <c r="D1994" t="s">
        <v>251</v>
      </c>
      <c r="E1994" t="str">
        <f>INDEX('GCAM Crosswalk'!J$5:J$111,MATCH(D1994,'GCAM Crosswalk'!I$5:I$111,0))</f>
        <v>International Aviation</v>
      </c>
      <c r="F1994" t="s">
        <v>411</v>
      </c>
      <c r="G1994">
        <v>2.4629499999999999E-2</v>
      </c>
      <c r="H1994">
        <v>7.7592700000000001E-2</v>
      </c>
      <c r="I1994">
        <v>0.117552</v>
      </c>
      <c r="J1994">
        <v>0.14438799999999999</v>
      </c>
      <c r="K1994">
        <v>0.181619</v>
      </c>
      <c r="L1994">
        <v>0.21576999999999999</v>
      </c>
      <c r="M1994">
        <v>0.24951000000000001</v>
      </c>
      <c r="N1994">
        <v>0.27696199999999999</v>
      </c>
      <c r="O1994">
        <v>0.31966099999999997</v>
      </c>
      <c r="P1994">
        <v>0.362541</v>
      </c>
      <c r="Q1994">
        <v>0.40490199999999998</v>
      </c>
      <c r="R1994">
        <v>0</v>
      </c>
      <c r="S1994">
        <v>0</v>
      </c>
      <c r="T1994">
        <v>0</v>
      </c>
      <c r="U1994" t="s">
        <v>409</v>
      </c>
    </row>
    <row r="1995" spans="1:21" x14ac:dyDescent="0.35">
      <c r="A1995" t="s">
        <v>407</v>
      </c>
      <c r="B1995" t="s">
        <v>35</v>
      </c>
      <c r="C1995" t="str">
        <f>INDEX('GCAM Crosswalk'!M$5:M$36,MATCH(B1995,'GCAM Crosswalk'!L$5:L$36,0))</f>
        <v>Indonesia</v>
      </c>
      <c r="D1995" t="s">
        <v>254</v>
      </c>
      <c r="E1995" t="str">
        <f>INDEX('GCAM Crosswalk'!J$5:J$111,MATCH(D1995,'GCAM Crosswalk'!I$5:I$111,0))</f>
        <v>Transportation</v>
      </c>
      <c r="F1995" t="s">
        <v>339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409</v>
      </c>
    </row>
    <row r="1996" spans="1:21" x14ac:dyDescent="0.35">
      <c r="A1996" t="s">
        <v>407</v>
      </c>
      <c r="B1996" t="s">
        <v>35</v>
      </c>
      <c r="C1996" t="str">
        <f>INDEX('GCAM Crosswalk'!M$5:M$36,MATCH(B1996,'GCAM Crosswalk'!L$5:L$36,0))</f>
        <v>Indonesia</v>
      </c>
      <c r="D1996" t="s">
        <v>254</v>
      </c>
      <c r="E1996" t="str">
        <f>INDEX('GCAM Crosswalk'!J$5:J$111,MATCH(D1996,'GCAM Crosswalk'!I$5:I$111,0))</f>
        <v>Transportation</v>
      </c>
      <c r="F1996" t="s">
        <v>225</v>
      </c>
      <c r="G1996">
        <v>0</v>
      </c>
      <c r="H1996">
        <v>0</v>
      </c>
      <c r="I1996">
        <v>0</v>
      </c>
      <c r="J1996">
        <v>0</v>
      </c>
      <c r="K1996">
        <v>0</v>
      </c>
      <c r="L1996" s="3">
        <v>1.2901899999999999E-4</v>
      </c>
      <c r="M1996" s="3">
        <v>5.9247499999999997E-4</v>
      </c>
      <c r="N1996">
        <v>1.2614769E-3</v>
      </c>
      <c r="O1996">
        <v>1.729934E-3</v>
      </c>
      <c r="P1996">
        <v>2.2654160000000001E-3</v>
      </c>
      <c r="Q1996">
        <v>3.1639199999999902E-3</v>
      </c>
      <c r="R1996">
        <v>0</v>
      </c>
      <c r="S1996">
        <v>0</v>
      </c>
      <c r="T1996">
        <v>0</v>
      </c>
      <c r="U1996" t="s">
        <v>409</v>
      </c>
    </row>
    <row r="1997" spans="1:21" x14ac:dyDescent="0.35">
      <c r="A1997" t="s">
        <v>407</v>
      </c>
      <c r="B1997" t="s">
        <v>35</v>
      </c>
      <c r="C1997" t="str">
        <f>INDEX('GCAM Crosswalk'!M$5:M$36,MATCH(B1997,'GCAM Crosswalk'!L$5:L$36,0))</f>
        <v>Indonesia</v>
      </c>
      <c r="D1997" t="s">
        <v>254</v>
      </c>
      <c r="E1997" t="str">
        <f>INDEX('GCAM Crosswalk'!J$5:J$111,MATCH(D1997,'GCAM Crosswalk'!I$5:I$111,0))</f>
        <v>Transportation</v>
      </c>
      <c r="F1997" t="s">
        <v>410</v>
      </c>
      <c r="G1997">
        <v>0</v>
      </c>
      <c r="H1997">
        <v>0</v>
      </c>
      <c r="I1997">
        <v>0</v>
      </c>
      <c r="J1997">
        <v>0</v>
      </c>
      <c r="K1997">
        <v>0</v>
      </c>
      <c r="L1997" s="3">
        <v>1.5510900000000001E-4</v>
      </c>
      <c r="M1997" s="3">
        <v>6.4850800000000001E-4</v>
      </c>
      <c r="N1997">
        <v>1.3893078999999899E-3</v>
      </c>
      <c r="O1997">
        <v>1.90277E-3</v>
      </c>
      <c r="P1997">
        <v>2.5689549999999999E-3</v>
      </c>
      <c r="Q1997">
        <v>3.7981600000000001E-3</v>
      </c>
      <c r="R1997">
        <v>0</v>
      </c>
      <c r="S1997">
        <v>0</v>
      </c>
      <c r="T1997">
        <v>0</v>
      </c>
      <c r="U1997" t="s">
        <v>409</v>
      </c>
    </row>
    <row r="1998" spans="1:21" x14ac:dyDescent="0.35">
      <c r="A1998" t="s">
        <v>407</v>
      </c>
      <c r="B1998" t="s">
        <v>35</v>
      </c>
      <c r="C1998" t="str">
        <f>INDEX('GCAM Crosswalk'!M$5:M$36,MATCH(B1998,'GCAM Crosswalk'!L$5:L$36,0))</f>
        <v>Indonesia</v>
      </c>
      <c r="D1998" t="s">
        <v>254</v>
      </c>
      <c r="E1998" t="str">
        <f>INDEX('GCAM Crosswalk'!J$5:J$111,MATCH(D1998,'GCAM Crosswalk'!I$5:I$111,0))</f>
        <v>Transportation</v>
      </c>
      <c r="F1998" t="s">
        <v>411</v>
      </c>
      <c r="G1998">
        <v>3.4435779999999999E-2</v>
      </c>
      <c r="H1998">
        <v>6.0929860000000002E-2</v>
      </c>
      <c r="I1998">
        <v>6.9632909999999895E-2</v>
      </c>
      <c r="J1998">
        <v>9.6290509999999996E-2</v>
      </c>
      <c r="K1998">
        <v>0.11101261</v>
      </c>
      <c r="L1998">
        <v>0.13014428</v>
      </c>
      <c r="M1998">
        <v>0.14951434999999999</v>
      </c>
      <c r="N1998">
        <v>0.17126949999999899</v>
      </c>
      <c r="O1998">
        <v>0.18842945999999999</v>
      </c>
      <c r="P1998">
        <v>0.20352063000000001</v>
      </c>
      <c r="Q1998">
        <v>0.21685831999999999</v>
      </c>
      <c r="R1998">
        <v>0</v>
      </c>
      <c r="S1998">
        <v>0</v>
      </c>
      <c r="T1998">
        <v>0</v>
      </c>
      <c r="U1998" t="s">
        <v>409</v>
      </c>
    </row>
    <row r="1999" spans="1:21" x14ac:dyDescent="0.35">
      <c r="A1999" t="s">
        <v>407</v>
      </c>
      <c r="B1999" t="s">
        <v>35</v>
      </c>
      <c r="C1999" t="str">
        <f>INDEX('GCAM Crosswalk'!M$5:M$36,MATCH(B1999,'GCAM Crosswalk'!L$5:L$36,0))</f>
        <v>Indonesia</v>
      </c>
      <c r="D1999" t="s">
        <v>257</v>
      </c>
      <c r="E1999" t="str">
        <f>INDEX('GCAM Crosswalk'!J$5:J$111,MATCH(D1999,'GCAM Crosswalk'!I$5:I$111,0))</f>
        <v>Transportation</v>
      </c>
      <c r="F1999" t="s">
        <v>225</v>
      </c>
      <c r="G1999">
        <v>0</v>
      </c>
      <c r="H1999">
        <v>0</v>
      </c>
      <c r="I1999">
        <v>0</v>
      </c>
      <c r="J1999">
        <v>0</v>
      </c>
      <c r="K1999">
        <v>1.0821267999999999E-3</v>
      </c>
      <c r="L1999">
        <v>7.4141139472999997E-3</v>
      </c>
      <c r="M1999">
        <v>2.8419017054119901E-2</v>
      </c>
      <c r="N1999">
        <v>7.9223582770259898E-2</v>
      </c>
      <c r="O1999">
        <v>0.14974531246060299</v>
      </c>
      <c r="P1999">
        <v>0.22727659271180001</v>
      </c>
      <c r="Q1999">
        <v>0.30575910095299902</v>
      </c>
      <c r="R1999">
        <v>0</v>
      </c>
      <c r="S1999">
        <v>0</v>
      </c>
      <c r="T1999">
        <v>0</v>
      </c>
      <c r="U1999" t="s">
        <v>409</v>
      </c>
    </row>
    <row r="2000" spans="1:21" x14ac:dyDescent="0.35">
      <c r="A2000" t="s">
        <v>407</v>
      </c>
      <c r="B2000" t="s">
        <v>35</v>
      </c>
      <c r="C2000" t="str">
        <f>INDEX('GCAM Crosswalk'!M$5:M$36,MATCH(B2000,'GCAM Crosswalk'!L$5:L$36,0))</f>
        <v>Indonesia</v>
      </c>
      <c r="D2000" t="s">
        <v>257</v>
      </c>
      <c r="E2000" t="str">
        <f>INDEX('GCAM Crosswalk'!J$5:J$111,MATCH(D2000,'GCAM Crosswalk'!I$5:I$111,0))</f>
        <v>Transportation</v>
      </c>
      <c r="F2000" t="s">
        <v>410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2.3017049699999999E-3</v>
      </c>
      <c r="M2000">
        <v>1.5498551186199999E-2</v>
      </c>
      <c r="N2000">
        <v>4.4845567400799903E-2</v>
      </c>
      <c r="O2000">
        <v>7.1436943392899993E-2</v>
      </c>
      <c r="P2000">
        <v>9.0020938708500003E-2</v>
      </c>
      <c r="Q2000">
        <v>0.100550580518</v>
      </c>
      <c r="R2000">
        <v>0</v>
      </c>
      <c r="S2000">
        <v>0</v>
      </c>
      <c r="T2000">
        <v>0</v>
      </c>
      <c r="U2000" t="s">
        <v>409</v>
      </c>
    </row>
    <row r="2001" spans="1:21" x14ac:dyDescent="0.35">
      <c r="A2001" t="s">
        <v>407</v>
      </c>
      <c r="B2001" t="s">
        <v>35</v>
      </c>
      <c r="C2001" t="str">
        <f>INDEX('GCAM Crosswalk'!M$5:M$36,MATCH(B2001,'GCAM Crosswalk'!L$5:L$36,0))</f>
        <v>Indonesia</v>
      </c>
      <c r="D2001" t="s">
        <v>257</v>
      </c>
      <c r="E2001" t="str">
        <f>INDEX('GCAM Crosswalk'!J$5:J$111,MATCH(D2001,'GCAM Crosswalk'!I$5:I$111,0))</f>
        <v>Transportation</v>
      </c>
      <c r="F2001" t="s">
        <v>411</v>
      </c>
      <c r="G2001">
        <v>0.15585389999999999</v>
      </c>
      <c r="H2001">
        <v>0.33762989999999998</v>
      </c>
      <c r="I2001">
        <v>0.43460799999999999</v>
      </c>
      <c r="J2001">
        <v>0.60354439999999998</v>
      </c>
      <c r="K2001">
        <v>0.74938023030000001</v>
      </c>
      <c r="L2001">
        <v>0.89468472423999901</v>
      </c>
      <c r="M2001">
        <v>0.97218540846999901</v>
      </c>
      <c r="N2001">
        <v>0.91576027151999995</v>
      </c>
      <c r="O2001">
        <v>0.84700925904000002</v>
      </c>
      <c r="P2001">
        <v>0.80538300210000002</v>
      </c>
      <c r="Q2001">
        <v>0.79489015949999997</v>
      </c>
      <c r="R2001">
        <v>0</v>
      </c>
      <c r="S2001">
        <v>0</v>
      </c>
      <c r="T2001">
        <v>0</v>
      </c>
      <c r="U2001" t="s">
        <v>409</v>
      </c>
    </row>
    <row r="2002" spans="1:21" x14ac:dyDescent="0.35">
      <c r="A2002" t="s">
        <v>407</v>
      </c>
      <c r="B2002" t="s">
        <v>35</v>
      </c>
      <c r="C2002" t="str">
        <f>INDEX('GCAM Crosswalk'!M$5:M$36,MATCH(B2002,'GCAM Crosswalk'!L$5:L$36,0))</f>
        <v>Indonesia</v>
      </c>
      <c r="D2002" t="s">
        <v>259</v>
      </c>
      <c r="E2002" t="str">
        <f>INDEX('GCAM Crosswalk'!J$5:J$111,MATCH(D2002,'GCAM Crosswalk'!I$5:I$111,0))</f>
        <v>Transportation</v>
      </c>
      <c r="F2002" t="s">
        <v>225</v>
      </c>
      <c r="G2002">
        <v>0</v>
      </c>
      <c r="H2002">
        <v>0</v>
      </c>
      <c r="I2002">
        <v>0</v>
      </c>
      <c r="J2002">
        <v>0</v>
      </c>
      <c r="K2002" s="3">
        <v>7.3971E-5</v>
      </c>
      <c r="L2002" s="3">
        <v>2.0976E-4</v>
      </c>
      <c r="M2002" s="3">
        <v>4.2783799999999999E-4</v>
      </c>
      <c r="N2002" s="3">
        <v>8.015028E-4</v>
      </c>
      <c r="O2002">
        <v>1.4315459999999999E-3</v>
      </c>
      <c r="P2002">
        <v>2.534134E-3</v>
      </c>
      <c r="Q2002">
        <v>4.47292E-3</v>
      </c>
      <c r="R2002">
        <v>0</v>
      </c>
      <c r="S2002">
        <v>0</v>
      </c>
      <c r="T2002">
        <v>0</v>
      </c>
      <c r="U2002" t="s">
        <v>409</v>
      </c>
    </row>
    <row r="2003" spans="1:21" x14ac:dyDescent="0.35">
      <c r="A2003" t="s">
        <v>407</v>
      </c>
      <c r="B2003" t="s">
        <v>35</v>
      </c>
      <c r="C2003" t="str">
        <f>INDEX('GCAM Crosswalk'!M$5:M$36,MATCH(B2003,'GCAM Crosswalk'!L$5:L$36,0))</f>
        <v>Indonesia</v>
      </c>
      <c r="D2003" t="s">
        <v>259</v>
      </c>
      <c r="E2003" t="str">
        <f>INDEX('GCAM Crosswalk'!J$5:J$111,MATCH(D2003,'GCAM Crosswalk'!I$5:I$111,0))</f>
        <v>Transportation</v>
      </c>
      <c r="F2003" t="s">
        <v>410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3">
        <v>3.0228700000000001E-5</v>
      </c>
      <c r="O2003" s="3">
        <v>1.06758E-4</v>
      </c>
      <c r="P2003" s="3">
        <v>3.6582999999999999E-4</v>
      </c>
      <c r="Q2003">
        <v>1.0971399999999999E-3</v>
      </c>
      <c r="R2003">
        <v>0</v>
      </c>
      <c r="S2003">
        <v>0</v>
      </c>
      <c r="T2003">
        <v>0</v>
      </c>
      <c r="U2003" t="s">
        <v>409</v>
      </c>
    </row>
    <row r="2004" spans="1:21" x14ac:dyDescent="0.35">
      <c r="A2004" t="s">
        <v>407</v>
      </c>
      <c r="B2004" t="s">
        <v>35</v>
      </c>
      <c r="C2004" t="str">
        <f>INDEX('GCAM Crosswalk'!M$5:M$36,MATCH(B2004,'GCAM Crosswalk'!L$5:L$36,0))</f>
        <v>Indonesia</v>
      </c>
      <c r="D2004" t="s">
        <v>259</v>
      </c>
      <c r="E2004" t="str">
        <f>INDEX('GCAM Crosswalk'!J$5:J$111,MATCH(D2004,'GCAM Crosswalk'!I$5:I$111,0))</f>
        <v>Transportation</v>
      </c>
      <c r="F2004" t="s">
        <v>411</v>
      </c>
      <c r="G2004">
        <v>4.0159000000000002E-3</v>
      </c>
      <c r="H2004">
        <v>1.02059E-2</v>
      </c>
      <c r="I2004">
        <v>1.4235680000000001E-2</v>
      </c>
      <c r="J2004">
        <v>1.8597179999999901E-2</v>
      </c>
      <c r="K2004">
        <v>2.3383999999999999E-2</v>
      </c>
      <c r="L2004">
        <v>2.9953500000000001E-2</v>
      </c>
      <c r="M2004">
        <v>3.6750600000000001E-2</v>
      </c>
      <c r="N2004">
        <v>4.2032300000000002E-2</v>
      </c>
      <c r="O2004">
        <v>4.8665100000000003E-2</v>
      </c>
      <c r="P2004">
        <v>5.4794299999999997E-2</v>
      </c>
      <c r="Q2004">
        <v>5.9632699999999997E-2</v>
      </c>
      <c r="R2004">
        <v>0</v>
      </c>
      <c r="S2004">
        <v>0</v>
      </c>
      <c r="T2004">
        <v>0</v>
      </c>
      <c r="U2004" t="s">
        <v>409</v>
      </c>
    </row>
    <row r="2005" spans="1:21" x14ac:dyDescent="0.35">
      <c r="A2005" t="s">
        <v>407</v>
      </c>
      <c r="B2005" t="s">
        <v>35</v>
      </c>
      <c r="C2005" t="str">
        <f>INDEX('GCAM Crosswalk'!M$5:M$36,MATCH(B2005,'GCAM Crosswalk'!L$5:L$36,0))</f>
        <v>Indonesia</v>
      </c>
      <c r="D2005" t="s">
        <v>261</v>
      </c>
      <c r="E2005" t="str">
        <f>INDEX('GCAM Crosswalk'!J$5:J$111,MATCH(D2005,'GCAM Crosswalk'!I$5:I$111,0))</f>
        <v>Transportation</v>
      </c>
      <c r="F2005" t="s">
        <v>225</v>
      </c>
      <c r="G2005">
        <v>0</v>
      </c>
      <c r="H2005">
        <v>0</v>
      </c>
      <c r="I2005">
        <v>0</v>
      </c>
      <c r="J2005">
        <v>0</v>
      </c>
      <c r="K2005">
        <v>7.2424300000000002E-3</v>
      </c>
      <c r="L2005">
        <v>1.5919349999999999E-2</v>
      </c>
      <c r="M2005">
        <v>2.4688979999999999E-2</v>
      </c>
      <c r="N2005">
        <v>2.8797280000000001E-2</v>
      </c>
      <c r="O2005">
        <v>3.040611E-2</v>
      </c>
      <c r="P2005">
        <v>3.1444819999999998E-2</v>
      </c>
      <c r="Q2005">
        <v>3.2076739999999999E-2</v>
      </c>
      <c r="R2005">
        <v>0</v>
      </c>
      <c r="S2005">
        <v>0</v>
      </c>
      <c r="T2005">
        <v>0</v>
      </c>
      <c r="U2005" t="s">
        <v>409</v>
      </c>
    </row>
    <row r="2006" spans="1:21" x14ac:dyDescent="0.35">
      <c r="A2006" t="s">
        <v>407</v>
      </c>
      <c r="B2006" t="s">
        <v>35</v>
      </c>
      <c r="C2006" t="str">
        <f>INDEX('GCAM Crosswalk'!M$5:M$36,MATCH(B2006,'GCAM Crosswalk'!L$5:L$36,0))</f>
        <v>Indonesia</v>
      </c>
      <c r="D2006" t="s">
        <v>261</v>
      </c>
      <c r="E2006" t="str">
        <f>INDEX('GCAM Crosswalk'!J$5:J$111,MATCH(D2006,'GCAM Crosswalk'!I$5:I$111,0))</f>
        <v>Transportation</v>
      </c>
      <c r="F2006" t="s">
        <v>408</v>
      </c>
      <c r="G2006">
        <v>0</v>
      </c>
      <c r="H2006" s="3">
        <v>1.04693E-4</v>
      </c>
      <c r="I2006" s="3">
        <v>2.09287E-4</v>
      </c>
      <c r="J2006" s="3">
        <v>7.1155600000000002E-4</v>
      </c>
      <c r="K2006" s="3">
        <v>7.9386599999999995E-4</v>
      </c>
      <c r="L2006" s="3">
        <v>7.9429299999999995E-4</v>
      </c>
      <c r="M2006" s="3">
        <v>6.3089799999999996E-4</v>
      </c>
      <c r="N2006" s="3">
        <v>6.0308099999999999E-4</v>
      </c>
      <c r="O2006" s="3">
        <v>6.0195499999999896E-4</v>
      </c>
      <c r="P2006" s="3">
        <v>5.8449399999999996E-4</v>
      </c>
      <c r="Q2006" s="3">
        <v>5.6047900000000001E-4</v>
      </c>
      <c r="R2006">
        <v>0</v>
      </c>
      <c r="S2006">
        <v>0</v>
      </c>
      <c r="T2006">
        <v>0</v>
      </c>
      <c r="U2006" t="s">
        <v>409</v>
      </c>
    </row>
    <row r="2007" spans="1:21" x14ac:dyDescent="0.35">
      <c r="A2007" t="s">
        <v>407</v>
      </c>
      <c r="B2007" t="s">
        <v>35</v>
      </c>
      <c r="C2007" t="str">
        <f>INDEX('GCAM Crosswalk'!M$5:M$36,MATCH(B2007,'GCAM Crosswalk'!L$5:L$36,0))</f>
        <v>Indonesia</v>
      </c>
      <c r="D2007" t="s">
        <v>261</v>
      </c>
      <c r="E2007" t="str">
        <f>INDEX('GCAM Crosswalk'!J$5:J$111,MATCH(D2007,'GCAM Crosswalk'!I$5:I$111,0))</f>
        <v>Transportation</v>
      </c>
      <c r="F2007" t="s">
        <v>410</v>
      </c>
      <c r="G2007">
        <v>0</v>
      </c>
      <c r="H2007">
        <v>0</v>
      </c>
      <c r="I2007">
        <v>0</v>
      </c>
      <c r="J2007">
        <v>0</v>
      </c>
      <c r="K2007">
        <v>0</v>
      </c>
      <c r="L2007" s="3">
        <v>4.3770699999999996E-6</v>
      </c>
      <c r="M2007" s="3">
        <v>2.58816699999999E-5</v>
      </c>
      <c r="N2007" s="3">
        <v>8.5077259999999895E-5</v>
      </c>
      <c r="O2007" s="3">
        <v>1.588491E-4</v>
      </c>
      <c r="P2007" s="3">
        <v>2.1330669999999999E-4</v>
      </c>
      <c r="Q2007" s="3">
        <v>2.3197840000000001E-4</v>
      </c>
      <c r="R2007">
        <v>0</v>
      </c>
      <c r="S2007">
        <v>0</v>
      </c>
      <c r="T2007">
        <v>0</v>
      </c>
      <c r="U2007" t="s">
        <v>409</v>
      </c>
    </row>
    <row r="2008" spans="1:21" x14ac:dyDescent="0.35">
      <c r="A2008" t="s">
        <v>407</v>
      </c>
      <c r="B2008" t="s">
        <v>35</v>
      </c>
      <c r="C2008" t="str">
        <f>INDEX('GCAM Crosswalk'!M$5:M$36,MATCH(B2008,'GCAM Crosswalk'!L$5:L$36,0))</f>
        <v>Indonesia</v>
      </c>
      <c r="D2008" t="s">
        <v>261</v>
      </c>
      <c r="E2008" t="str">
        <f>INDEX('GCAM Crosswalk'!J$5:J$111,MATCH(D2008,'GCAM Crosswalk'!I$5:I$111,0))</f>
        <v>Transportation</v>
      </c>
      <c r="F2008" t="s">
        <v>411</v>
      </c>
      <c r="G2008">
        <v>4.9451599999999998E-2</v>
      </c>
      <c r="H2008">
        <v>0.107128</v>
      </c>
      <c r="I2008">
        <v>0.13789799999999999</v>
      </c>
      <c r="J2008">
        <v>0.191501</v>
      </c>
      <c r="K2008">
        <v>0.21631947299999901</v>
      </c>
      <c r="L2008">
        <v>0.22162284199999999</v>
      </c>
      <c r="M2008">
        <v>0.19155983599999901</v>
      </c>
      <c r="N2008">
        <v>0.18113790299999999</v>
      </c>
      <c r="O2008">
        <v>0.18303739199999999</v>
      </c>
      <c r="P2008">
        <v>0.180130179999999</v>
      </c>
      <c r="Q2008">
        <v>0.17497652</v>
      </c>
      <c r="R2008">
        <v>0</v>
      </c>
      <c r="S2008">
        <v>0</v>
      </c>
      <c r="T2008">
        <v>0</v>
      </c>
      <c r="U2008" t="s">
        <v>409</v>
      </c>
    </row>
    <row r="2009" spans="1:21" x14ac:dyDescent="0.35">
      <c r="A2009" t="s">
        <v>407</v>
      </c>
      <c r="B2009" t="s">
        <v>35</v>
      </c>
      <c r="C2009" t="str">
        <f>INDEX('GCAM Crosswalk'!M$5:M$36,MATCH(B2009,'GCAM Crosswalk'!L$5:L$36,0))</f>
        <v>Indonesia</v>
      </c>
      <c r="D2009" t="s">
        <v>327</v>
      </c>
      <c r="E2009" t="str">
        <f>INDEX('GCAM Crosswalk'!J$5:J$111,MATCH(D2009,'GCAM Crosswalk'!I$5:I$111,0))</f>
        <v>Transportation</v>
      </c>
      <c r="F2009" t="s">
        <v>225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7.9706299999999994E-3</v>
      </c>
      <c r="M2009">
        <v>1.9810899999999999E-2</v>
      </c>
      <c r="N2009">
        <v>2.4105499999999998E-2</v>
      </c>
      <c r="O2009">
        <v>2.6370999999999999E-2</v>
      </c>
      <c r="P2009">
        <v>2.86317E-2</v>
      </c>
      <c r="Q2009">
        <v>2.9429E-2</v>
      </c>
      <c r="R2009">
        <v>0</v>
      </c>
      <c r="S2009">
        <v>0</v>
      </c>
      <c r="T2009">
        <v>0</v>
      </c>
      <c r="U2009" t="s">
        <v>409</v>
      </c>
    </row>
    <row r="2010" spans="1:21" x14ac:dyDescent="0.35">
      <c r="A2010" t="s">
        <v>407</v>
      </c>
      <c r="B2010" t="s">
        <v>35</v>
      </c>
      <c r="C2010" t="str">
        <f>INDEX('GCAM Crosswalk'!M$5:M$36,MATCH(B2010,'GCAM Crosswalk'!L$5:L$36,0))</f>
        <v>Indonesia</v>
      </c>
      <c r="D2010" t="s">
        <v>327</v>
      </c>
      <c r="E2010" t="str">
        <f>INDEX('GCAM Crosswalk'!J$5:J$111,MATCH(D2010,'GCAM Crosswalk'!I$5:I$111,0))</f>
        <v>Transportation</v>
      </c>
      <c r="F2010" t="s">
        <v>408</v>
      </c>
      <c r="G2010">
        <v>0</v>
      </c>
      <c r="H2010" s="3">
        <v>1.0098800000000001E-5</v>
      </c>
      <c r="I2010" s="3">
        <v>2.02975E-5</v>
      </c>
      <c r="J2010" s="3">
        <v>6.8891499999999996E-5</v>
      </c>
      <c r="K2010" s="3">
        <v>5.7204799999999998E-5</v>
      </c>
      <c r="L2010" s="3">
        <v>4.0587299999999997E-5</v>
      </c>
      <c r="M2010" s="3">
        <v>4.0129600000000003E-5</v>
      </c>
      <c r="N2010" s="3">
        <v>3.3885199999999999E-5</v>
      </c>
      <c r="O2010" s="3">
        <v>2.7869400000000001E-5</v>
      </c>
      <c r="P2010" s="3">
        <v>2.5494899999999999E-5</v>
      </c>
      <c r="Q2010" s="3">
        <v>2.2536900000000001E-5</v>
      </c>
      <c r="R2010">
        <v>0</v>
      </c>
      <c r="S2010">
        <v>0</v>
      </c>
      <c r="T2010">
        <v>0</v>
      </c>
      <c r="U2010" t="s">
        <v>409</v>
      </c>
    </row>
    <row r="2011" spans="1:21" x14ac:dyDescent="0.35">
      <c r="A2011" t="s">
        <v>407</v>
      </c>
      <c r="B2011" t="s">
        <v>35</v>
      </c>
      <c r="C2011" t="str">
        <f>INDEX('GCAM Crosswalk'!M$5:M$36,MATCH(B2011,'GCAM Crosswalk'!L$5:L$36,0))</f>
        <v>Indonesia</v>
      </c>
      <c r="D2011" t="s">
        <v>327</v>
      </c>
      <c r="E2011" t="str">
        <f>INDEX('GCAM Crosswalk'!J$5:J$111,MATCH(D2011,'GCAM Crosswalk'!I$5:I$111,0))</f>
        <v>Transportation</v>
      </c>
      <c r="F2011" t="s">
        <v>411</v>
      </c>
      <c r="G2011">
        <v>9.7985799999999998E-2</v>
      </c>
      <c r="H2011">
        <v>0.21226900000000001</v>
      </c>
      <c r="I2011">
        <v>0.27323799999999998</v>
      </c>
      <c r="J2011">
        <v>0.37944899999999998</v>
      </c>
      <c r="K2011">
        <v>0.279366</v>
      </c>
      <c r="L2011">
        <v>0.178949</v>
      </c>
      <c r="M2011">
        <v>0.15768199999999999</v>
      </c>
      <c r="N2011">
        <v>0.12634899999999999</v>
      </c>
      <c r="O2011">
        <v>9.9866200000000002E-2</v>
      </c>
      <c r="P2011">
        <v>8.2622500000000001E-2</v>
      </c>
      <c r="Q2011">
        <v>6.8340999999999999E-2</v>
      </c>
      <c r="R2011">
        <v>0</v>
      </c>
      <c r="S2011">
        <v>0</v>
      </c>
      <c r="T2011">
        <v>0</v>
      </c>
      <c r="U2011" t="s">
        <v>409</v>
      </c>
    </row>
    <row r="2012" spans="1:21" x14ac:dyDescent="0.35">
      <c r="A2012" t="s">
        <v>407</v>
      </c>
      <c r="B2012" t="s">
        <v>35</v>
      </c>
      <c r="C2012" t="str">
        <f>INDEX('GCAM Crosswalk'!M$5:M$36,MATCH(B2012,'GCAM Crosswalk'!L$5:L$36,0))</f>
        <v>Indonesia</v>
      </c>
      <c r="D2012" t="s">
        <v>265</v>
      </c>
      <c r="E2012" t="str">
        <f>INDEX('GCAM Crosswalk'!J$5:J$111,MATCH(D2012,'GCAM Crosswalk'!I$5:I$111,0))</f>
        <v>Transportation</v>
      </c>
      <c r="F2012" t="s">
        <v>225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1.0278430000000001E-3</v>
      </c>
      <c r="M2012">
        <v>1.4167974999999999E-2</v>
      </c>
      <c r="N2012">
        <v>2.7110704199999999E-2</v>
      </c>
      <c r="O2012">
        <v>3.9391918999999997E-2</v>
      </c>
      <c r="P2012">
        <v>5.22158707E-2</v>
      </c>
      <c r="Q2012">
        <v>6.4361241E-2</v>
      </c>
      <c r="R2012">
        <v>0</v>
      </c>
      <c r="S2012">
        <v>0</v>
      </c>
      <c r="T2012">
        <v>0</v>
      </c>
      <c r="U2012" t="s">
        <v>409</v>
      </c>
    </row>
    <row r="2013" spans="1:21" x14ac:dyDescent="0.35">
      <c r="A2013" t="s">
        <v>407</v>
      </c>
      <c r="B2013" t="s">
        <v>35</v>
      </c>
      <c r="C2013" t="str">
        <f>INDEX('GCAM Crosswalk'!M$5:M$36,MATCH(B2013,'GCAM Crosswalk'!L$5:L$36,0))</f>
        <v>Indonesia</v>
      </c>
      <c r="D2013" t="s">
        <v>265</v>
      </c>
      <c r="E2013" t="str">
        <f>INDEX('GCAM Crosswalk'!J$5:J$111,MATCH(D2013,'GCAM Crosswalk'!I$5:I$111,0))</f>
        <v>Transportation</v>
      </c>
      <c r="F2013" t="s">
        <v>408</v>
      </c>
      <c r="G2013">
        <v>0</v>
      </c>
      <c r="H2013" s="3">
        <v>9.4479399999999894E-5</v>
      </c>
      <c r="I2013" s="3">
        <v>1.8905859999999899E-4</v>
      </c>
      <c r="J2013" s="3">
        <v>6.4265999999999998E-4</v>
      </c>
      <c r="K2013" s="3">
        <v>5.9440679999999996E-4</v>
      </c>
      <c r="L2013" s="3">
        <v>5.4254680000000003E-4</v>
      </c>
      <c r="M2013" s="3">
        <v>6.0754619999999902E-4</v>
      </c>
      <c r="N2013" s="3">
        <v>5.7824416999999997E-4</v>
      </c>
      <c r="O2013" s="3">
        <v>5.1642101000000005E-4</v>
      </c>
      <c r="P2013" s="3">
        <v>4.9035013999999995E-4</v>
      </c>
      <c r="Q2013" s="3">
        <v>4.4723779999999899E-4</v>
      </c>
      <c r="R2013">
        <v>0</v>
      </c>
      <c r="S2013">
        <v>0</v>
      </c>
      <c r="T2013">
        <v>0</v>
      </c>
      <c r="U2013" t="s">
        <v>409</v>
      </c>
    </row>
    <row r="2014" spans="1:21" x14ac:dyDescent="0.35">
      <c r="A2014" t="s">
        <v>407</v>
      </c>
      <c r="B2014" t="s">
        <v>35</v>
      </c>
      <c r="C2014" t="str">
        <f>INDEX('GCAM Crosswalk'!M$5:M$36,MATCH(B2014,'GCAM Crosswalk'!L$5:L$36,0))</f>
        <v>Indonesia</v>
      </c>
      <c r="D2014" t="s">
        <v>265</v>
      </c>
      <c r="E2014" t="str">
        <f>INDEX('GCAM Crosswalk'!J$5:J$111,MATCH(D2014,'GCAM Crosswalk'!I$5:I$111,0))</f>
        <v>Transportation</v>
      </c>
      <c r="F2014" t="s">
        <v>410</v>
      </c>
      <c r="G2014">
        <v>0</v>
      </c>
      <c r="H2014">
        <v>0</v>
      </c>
      <c r="I2014">
        <v>0</v>
      </c>
      <c r="J2014">
        <v>0</v>
      </c>
      <c r="K2014">
        <v>0</v>
      </c>
      <c r="L2014" s="3">
        <v>1.5175638199999999E-6</v>
      </c>
      <c r="M2014" s="3">
        <v>5.4180876780000003E-5</v>
      </c>
      <c r="N2014" s="3">
        <v>8.5636009259999998E-5</v>
      </c>
      <c r="O2014" s="3">
        <v>1.1953730171000001E-4</v>
      </c>
      <c r="P2014" s="3">
        <v>1.6219731663799999E-4</v>
      </c>
      <c r="Q2014" s="3">
        <v>2.183387078E-4</v>
      </c>
      <c r="R2014">
        <v>0</v>
      </c>
      <c r="S2014">
        <v>0</v>
      </c>
      <c r="T2014">
        <v>0</v>
      </c>
      <c r="U2014" t="s">
        <v>409</v>
      </c>
    </row>
    <row r="2015" spans="1:21" x14ac:dyDescent="0.35">
      <c r="A2015" t="s">
        <v>407</v>
      </c>
      <c r="B2015" t="s">
        <v>35</v>
      </c>
      <c r="C2015" t="str">
        <f>INDEX('GCAM Crosswalk'!M$5:M$36,MATCH(B2015,'GCAM Crosswalk'!L$5:L$36,0))</f>
        <v>Indonesia</v>
      </c>
      <c r="D2015" t="s">
        <v>265</v>
      </c>
      <c r="E2015" t="str">
        <f>INDEX('GCAM Crosswalk'!J$5:J$111,MATCH(D2015,'GCAM Crosswalk'!I$5:I$111,0))</f>
        <v>Transportation</v>
      </c>
      <c r="F2015" t="s">
        <v>411</v>
      </c>
      <c r="G2015">
        <v>9.55313E-2</v>
      </c>
      <c r="H2015">
        <v>0.206951</v>
      </c>
      <c r="I2015">
        <v>0.2663934</v>
      </c>
      <c r="J2015">
        <v>0.36994310000000002</v>
      </c>
      <c r="K2015">
        <v>0.33938763159999902</v>
      </c>
      <c r="L2015">
        <v>0.31437133579999998</v>
      </c>
      <c r="M2015">
        <v>0.3657996134</v>
      </c>
      <c r="N2015">
        <v>0.36110988278</v>
      </c>
      <c r="O2015">
        <v>0.33807402685999999</v>
      </c>
      <c r="P2015">
        <v>0.33494667639999998</v>
      </c>
      <c r="Q2015">
        <v>0.32173595459999998</v>
      </c>
      <c r="R2015">
        <v>0</v>
      </c>
      <c r="S2015">
        <v>0</v>
      </c>
      <c r="T2015">
        <v>0</v>
      </c>
      <c r="U2015" t="s">
        <v>409</v>
      </c>
    </row>
    <row r="2016" spans="1:21" x14ac:dyDescent="0.35">
      <c r="A2016" t="s">
        <v>407</v>
      </c>
      <c r="B2016" t="s">
        <v>35</v>
      </c>
      <c r="C2016" t="str">
        <f>INDEX('GCAM Crosswalk'!M$5:M$36,MATCH(B2016,'GCAM Crosswalk'!L$5:L$36,0))</f>
        <v>Indonesia</v>
      </c>
      <c r="D2016" t="s">
        <v>267</v>
      </c>
      <c r="E2016" t="str">
        <f>INDEX('GCAM Crosswalk'!J$5:J$111,MATCH(D2016,'GCAM Crosswalk'!I$5:I$111,0))</f>
        <v>International Shipping</v>
      </c>
      <c r="F2016" t="s">
        <v>225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3">
        <v>3.8032200000000001E-7</v>
      </c>
      <c r="O2016" s="3">
        <v>1.1698499999999999E-6</v>
      </c>
      <c r="P2016" s="3">
        <v>3.9807800000000004E-6</v>
      </c>
      <c r="Q2016" s="3">
        <v>1.1219299999999999E-5</v>
      </c>
      <c r="R2016">
        <v>0</v>
      </c>
      <c r="S2016">
        <v>0</v>
      </c>
      <c r="T2016">
        <v>0</v>
      </c>
      <c r="U2016" t="s">
        <v>409</v>
      </c>
    </row>
    <row r="2017" spans="1:21" x14ac:dyDescent="0.35">
      <c r="A2017" t="s">
        <v>407</v>
      </c>
      <c r="B2017" t="s">
        <v>35</v>
      </c>
      <c r="C2017" t="str">
        <f>INDEX('GCAM Crosswalk'!M$5:M$36,MATCH(B2017,'GCAM Crosswalk'!L$5:L$36,0))</f>
        <v>Indonesia</v>
      </c>
      <c r="D2017" t="s">
        <v>267</v>
      </c>
      <c r="E2017" t="str">
        <f>INDEX('GCAM Crosswalk'!J$5:J$111,MATCH(D2017,'GCAM Crosswalk'!I$5:I$111,0))</f>
        <v>International Shipping</v>
      </c>
      <c r="F2017" t="s">
        <v>410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3">
        <v>7.6523900000000008E-6</v>
      </c>
      <c r="O2017" s="3">
        <v>2.74223E-5</v>
      </c>
      <c r="P2017" s="3">
        <v>1.12211E-4</v>
      </c>
      <c r="Q2017" s="3">
        <v>3.7714299999999998E-4</v>
      </c>
      <c r="R2017">
        <v>0</v>
      </c>
      <c r="S2017">
        <v>0</v>
      </c>
      <c r="T2017">
        <v>0</v>
      </c>
      <c r="U2017" t="s">
        <v>409</v>
      </c>
    </row>
    <row r="2018" spans="1:21" x14ac:dyDescent="0.35">
      <c r="A2018" t="s">
        <v>407</v>
      </c>
      <c r="B2018" t="s">
        <v>35</v>
      </c>
      <c r="C2018" t="str">
        <f>INDEX('GCAM Crosswalk'!M$5:M$36,MATCH(B2018,'GCAM Crosswalk'!L$5:L$36,0))</f>
        <v>Indonesia</v>
      </c>
      <c r="D2018" t="s">
        <v>267</v>
      </c>
      <c r="E2018" t="str">
        <f>INDEX('GCAM Crosswalk'!J$5:J$111,MATCH(D2018,'GCAM Crosswalk'!I$5:I$111,0))</f>
        <v>International Shipping</v>
      </c>
      <c r="F2018" t="s">
        <v>411</v>
      </c>
      <c r="G2018">
        <v>3.5600699999999999E-2</v>
      </c>
      <c r="H2018">
        <v>4.0593900000000002E-2</v>
      </c>
      <c r="I2018">
        <v>3.4447100000000001E-2</v>
      </c>
      <c r="J2018">
        <v>4.3765499999999999E-2</v>
      </c>
      <c r="K2018">
        <v>4.7335240000000001E-2</v>
      </c>
      <c r="L2018">
        <v>5.1289179999999997E-2</v>
      </c>
      <c r="M2018">
        <v>5.38989E-2</v>
      </c>
      <c r="N2018">
        <v>5.6387E-2</v>
      </c>
      <c r="O2018">
        <v>5.9317799999999997E-2</v>
      </c>
      <c r="P2018">
        <v>6.2486199999999999E-2</v>
      </c>
      <c r="Q2018">
        <v>6.5505900000000006E-2</v>
      </c>
      <c r="R2018">
        <v>0</v>
      </c>
      <c r="S2018">
        <v>0</v>
      </c>
      <c r="T2018">
        <v>0</v>
      </c>
      <c r="U2018" t="s">
        <v>409</v>
      </c>
    </row>
    <row r="2019" spans="1:21" x14ac:dyDescent="0.35">
      <c r="A2019" t="s">
        <v>407</v>
      </c>
      <c r="B2019" t="s">
        <v>36</v>
      </c>
      <c r="C2019" t="str">
        <f>INDEX('GCAM Crosswalk'!M$5:M$36,MATCH(B2019,'GCAM Crosswalk'!L$5:L$36,0))</f>
        <v>Japan</v>
      </c>
      <c r="D2019" t="s">
        <v>291</v>
      </c>
      <c r="E2019" t="str">
        <f>INDEX('GCAM Crosswalk'!J$5:J$111,MATCH(D2019,'GCAM Crosswalk'!I$5:I$111,0))</f>
        <v>Industry</v>
      </c>
      <c r="F2019" t="s">
        <v>408</v>
      </c>
      <c r="G2019">
        <v>3.9432200000000001E-2</v>
      </c>
      <c r="H2019">
        <v>3.3476899999999997E-2</v>
      </c>
      <c r="I2019">
        <v>2.71249E-2</v>
      </c>
      <c r="J2019">
        <v>2.2736599999999999E-2</v>
      </c>
      <c r="K2019">
        <v>2.2865447000000001E-2</v>
      </c>
      <c r="L2019">
        <v>2.5507534499999901E-2</v>
      </c>
      <c r="M2019">
        <v>2.5996042E-2</v>
      </c>
      <c r="N2019">
        <v>2.5383622330000001E-2</v>
      </c>
      <c r="O2019">
        <v>2.37728770799999E-2</v>
      </c>
      <c r="P2019">
        <v>2.2991823129999998E-2</v>
      </c>
      <c r="Q2019">
        <v>2.2513496729999902E-2</v>
      </c>
      <c r="R2019">
        <v>0</v>
      </c>
      <c r="S2019">
        <v>0</v>
      </c>
      <c r="T2019">
        <v>0</v>
      </c>
      <c r="U2019" t="s">
        <v>409</v>
      </c>
    </row>
    <row r="2020" spans="1:21" x14ac:dyDescent="0.35">
      <c r="A2020" t="s">
        <v>407</v>
      </c>
      <c r="B2020" t="s">
        <v>36</v>
      </c>
      <c r="C2020" t="str">
        <f>INDEX('GCAM Crosswalk'!M$5:M$36,MATCH(B2020,'GCAM Crosswalk'!L$5:L$36,0))</f>
        <v>Japan</v>
      </c>
      <c r="D2020" t="s">
        <v>291</v>
      </c>
      <c r="E2020" t="str">
        <f>INDEX('GCAM Crosswalk'!J$5:J$111,MATCH(D2020,'GCAM Crosswalk'!I$5:I$111,0))</f>
        <v>Industry</v>
      </c>
      <c r="F2020" t="s">
        <v>410</v>
      </c>
      <c r="G2020">
        <v>0</v>
      </c>
      <c r="H2020">
        <v>0</v>
      </c>
      <c r="I2020">
        <v>0</v>
      </c>
      <c r="J2020">
        <v>0</v>
      </c>
      <c r="K2020">
        <v>0</v>
      </c>
      <c r="L2020" s="3">
        <v>4.4247299999999999E-5</v>
      </c>
      <c r="M2020" s="3">
        <v>2.5569859999999999E-4</v>
      </c>
      <c r="N2020" s="3">
        <v>8.6518679999999897E-4</v>
      </c>
      <c r="O2020">
        <v>1.6324942E-3</v>
      </c>
      <c r="P2020">
        <v>2.2489232E-3</v>
      </c>
      <c r="Q2020">
        <v>2.8282513699999898E-3</v>
      </c>
      <c r="R2020">
        <v>0</v>
      </c>
      <c r="S2020">
        <v>0</v>
      </c>
      <c r="T2020">
        <v>0</v>
      </c>
      <c r="U2020" t="s">
        <v>409</v>
      </c>
    </row>
    <row r="2021" spans="1:21" x14ac:dyDescent="0.35">
      <c r="A2021" t="s">
        <v>407</v>
      </c>
      <c r="B2021" t="s">
        <v>36</v>
      </c>
      <c r="C2021" t="str">
        <f>INDEX('GCAM Crosswalk'!M$5:M$36,MATCH(B2021,'GCAM Crosswalk'!L$5:L$36,0))</f>
        <v>Japan</v>
      </c>
      <c r="D2021" t="s">
        <v>349</v>
      </c>
      <c r="E2021" t="str">
        <f>INDEX('GCAM Crosswalk'!J$5:J$111,MATCH(D2021,'GCAM Crosswalk'!I$5:I$111,0))</f>
        <v>Agriculture</v>
      </c>
      <c r="F2021" t="s">
        <v>225</v>
      </c>
      <c r="G2021">
        <v>9.1254999999999999E-3</v>
      </c>
      <c r="H2021">
        <v>9.6697099999999998E-3</v>
      </c>
      <c r="I2021">
        <v>1.06324E-2</v>
      </c>
      <c r="J2021">
        <v>1.00045E-2</v>
      </c>
      <c r="K2021">
        <v>9.4733700000000001E-3</v>
      </c>
      <c r="L2021">
        <v>9.3418670000000002E-3</v>
      </c>
      <c r="M2021">
        <v>1.0721447E-2</v>
      </c>
      <c r="N2021">
        <v>1.2980810000000001E-2</v>
      </c>
      <c r="O2021">
        <v>1.51912146999999E-2</v>
      </c>
      <c r="P2021">
        <v>1.8410073999999998E-2</v>
      </c>
      <c r="Q2021">
        <v>2.1713611000000001E-2</v>
      </c>
      <c r="R2021">
        <v>0</v>
      </c>
      <c r="S2021">
        <v>0</v>
      </c>
      <c r="T2021">
        <v>0</v>
      </c>
      <c r="U2021" t="s">
        <v>409</v>
      </c>
    </row>
    <row r="2022" spans="1:21" x14ac:dyDescent="0.35">
      <c r="A2022" t="s">
        <v>407</v>
      </c>
      <c r="B2022" t="s">
        <v>36</v>
      </c>
      <c r="C2022" t="str">
        <f>INDEX('GCAM Crosswalk'!M$5:M$36,MATCH(B2022,'GCAM Crosswalk'!L$5:L$36,0))</f>
        <v>Japan</v>
      </c>
      <c r="D2022" t="s">
        <v>349</v>
      </c>
      <c r="E2022" t="str">
        <f>INDEX('GCAM Crosswalk'!J$5:J$111,MATCH(D2022,'GCAM Crosswalk'!I$5:I$111,0))</f>
        <v>Agriculture</v>
      </c>
      <c r="F2022" t="s">
        <v>410</v>
      </c>
      <c r="G2022">
        <v>0</v>
      </c>
      <c r="H2022">
        <v>0</v>
      </c>
      <c r="I2022">
        <v>0</v>
      </c>
      <c r="J2022">
        <v>0</v>
      </c>
      <c r="K2022">
        <v>0</v>
      </c>
      <c r="L2022" s="3">
        <v>6.8902899999999997E-4</v>
      </c>
      <c r="M2022">
        <v>2.5025080000000001E-3</v>
      </c>
      <c r="N2022">
        <v>4.6518510000000002E-3</v>
      </c>
      <c r="O2022">
        <v>5.9976179999999997E-3</v>
      </c>
      <c r="P2022">
        <v>7.3298119999999998E-3</v>
      </c>
      <c r="Q2022">
        <v>8.1337240000000002E-3</v>
      </c>
      <c r="R2022">
        <v>0</v>
      </c>
      <c r="S2022">
        <v>0</v>
      </c>
      <c r="T2022">
        <v>0</v>
      </c>
      <c r="U2022" t="s">
        <v>409</v>
      </c>
    </row>
    <row r="2023" spans="1:21" x14ac:dyDescent="0.35">
      <c r="A2023" t="s">
        <v>407</v>
      </c>
      <c r="B2023" t="s">
        <v>36</v>
      </c>
      <c r="C2023" t="str">
        <f>INDEX('GCAM Crosswalk'!M$5:M$36,MATCH(B2023,'GCAM Crosswalk'!L$5:L$36,0))</f>
        <v>Japan</v>
      </c>
      <c r="D2023" t="s">
        <v>349</v>
      </c>
      <c r="E2023" t="str">
        <f>INDEX('GCAM Crosswalk'!J$5:J$111,MATCH(D2023,'GCAM Crosswalk'!I$5:I$111,0))</f>
        <v>Agriculture</v>
      </c>
      <c r="F2023" t="s">
        <v>411</v>
      </c>
      <c r="G2023">
        <v>0.14918880000000001</v>
      </c>
      <c r="H2023">
        <v>0.15379370000000001</v>
      </c>
      <c r="I2023">
        <v>0.13700760000000001</v>
      </c>
      <c r="J2023">
        <v>0.12679380000000001</v>
      </c>
      <c r="K2023">
        <v>0.12383593999999901</v>
      </c>
      <c r="L2023">
        <v>0.11755742</v>
      </c>
      <c r="M2023">
        <v>0.10688019</v>
      </c>
      <c r="N2023">
        <v>9.4688147E-2</v>
      </c>
      <c r="O2023">
        <v>8.4131120000000004E-2</v>
      </c>
      <c r="P2023">
        <v>7.1988709999999997E-2</v>
      </c>
      <c r="Q2023">
        <v>6.072404E-2</v>
      </c>
      <c r="R2023">
        <v>0</v>
      </c>
      <c r="S2023">
        <v>0</v>
      </c>
      <c r="T2023">
        <v>0</v>
      </c>
      <c r="U2023" t="s">
        <v>409</v>
      </c>
    </row>
    <row r="2024" spans="1:21" x14ac:dyDescent="0.35">
      <c r="A2024" t="s">
        <v>407</v>
      </c>
      <c r="B2024" t="s">
        <v>36</v>
      </c>
      <c r="C2024" t="str">
        <f>INDEX('GCAM Crosswalk'!M$5:M$36,MATCH(B2024,'GCAM Crosswalk'!L$5:L$36,0))</f>
        <v>Japan</v>
      </c>
      <c r="D2024" t="s">
        <v>363</v>
      </c>
      <c r="E2024" t="str">
        <f>INDEX('GCAM Crosswalk'!J$5:J$111,MATCH(D2024,'GCAM Crosswalk'!I$5:I$111,0))</f>
        <v>Industry</v>
      </c>
      <c r="F2024" t="s">
        <v>318</v>
      </c>
      <c r="G2024" s="3">
        <v>5.1015299999999999E-5</v>
      </c>
      <c r="H2024" s="3">
        <v>1.3836500000000001E-6</v>
      </c>
      <c r="I2024" s="3">
        <v>5.1121400000000002E-5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409</v>
      </c>
    </row>
    <row r="2025" spans="1:21" x14ac:dyDescent="0.35">
      <c r="A2025" t="s">
        <v>407</v>
      </c>
      <c r="B2025" t="s">
        <v>36</v>
      </c>
      <c r="C2025" t="str">
        <f>INDEX('GCAM Crosswalk'!M$5:M$36,MATCH(B2025,'GCAM Crosswalk'!L$5:L$36,0))</f>
        <v>Japan</v>
      </c>
      <c r="D2025" t="s">
        <v>363</v>
      </c>
      <c r="E2025" t="str">
        <f>INDEX('GCAM Crosswalk'!J$5:J$111,MATCH(D2025,'GCAM Crosswalk'!I$5:I$111,0))</f>
        <v>Industry</v>
      </c>
      <c r="F2025" t="s">
        <v>339</v>
      </c>
      <c r="G2025" s="3">
        <v>3.6881000000000001E-4</v>
      </c>
      <c r="H2025" s="3">
        <v>5.0898500000000001E-5</v>
      </c>
      <c r="I2025" s="3">
        <v>1.48162E-4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409</v>
      </c>
    </row>
    <row r="2026" spans="1:21" x14ac:dyDescent="0.35">
      <c r="A2026" t="s">
        <v>407</v>
      </c>
      <c r="B2026" t="s">
        <v>36</v>
      </c>
      <c r="C2026" t="str">
        <f>INDEX('GCAM Crosswalk'!M$5:M$36,MATCH(B2026,'GCAM Crosswalk'!L$5:L$36,0))</f>
        <v>Japan</v>
      </c>
      <c r="D2026" t="s">
        <v>363</v>
      </c>
      <c r="E2026" t="str">
        <f>INDEX('GCAM Crosswalk'!J$5:J$111,MATCH(D2026,'GCAM Crosswalk'!I$5:I$111,0))</f>
        <v>Industry</v>
      </c>
      <c r="F2026" t="s">
        <v>408</v>
      </c>
      <c r="G2026">
        <v>0</v>
      </c>
      <c r="H2026">
        <v>0</v>
      </c>
      <c r="I2026" s="3">
        <v>7.10297E-6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409</v>
      </c>
    </row>
    <row r="2027" spans="1:21" x14ac:dyDescent="0.35">
      <c r="A2027" t="s">
        <v>407</v>
      </c>
      <c r="B2027" t="s">
        <v>36</v>
      </c>
      <c r="C2027" t="str">
        <f>INDEX('GCAM Crosswalk'!M$5:M$36,MATCH(B2027,'GCAM Crosswalk'!L$5:L$36,0))</f>
        <v>Japan</v>
      </c>
      <c r="D2027" t="s">
        <v>363</v>
      </c>
      <c r="E2027" t="str">
        <f>INDEX('GCAM Crosswalk'!J$5:J$111,MATCH(D2027,'GCAM Crosswalk'!I$5:I$111,0))</f>
        <v>Industry</v>
      </c>
      <c r="F2027" t="s">
        <v>411</v>
      </c>
      <c r="G2027" s="3">
        <v>3.4270299999999997E-4</v>
      </c>
      <c r="H2027" s="3">
        <v>2.82659E-5</v>
      </c>
      <c r="I2027" s="3">
        <v>1.39858E-4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409</v>
      </c>
    </row>
    <row r="2028" spans="1:21" x14ac:dyDescent="0.35">
      <c r="A2028" t="s">
        <v>407</v>
      </c>
      <c r="B2028" t="s">
        <v>36</v>
      </c>
      <c r="C2028" t="str">
        <f>INDEX('GCAM Crosswalk'!M$5:M$36,MATCH(B2028,'GCAM Crosswalk'!L$5:L$36,0))</f>
        <v>Japan</v>
      </c>
      <c r="D2028" t="s">
        <v>369</v>
      </c>
      <c r="E2028" t="str">
        <f>INDEX('GCAM Crosswalk'!J$5:J$111,MATCH(D2028,'GCAM Crosswalk'!I$5:I$111,0))</f>
        <v>Industry</v>
      </c>
      <c r="F2028" t="s">
        <v>225</v>
      </c>
      <c r="G2028">
        <v>2.8774199999999999E-3</v>
      </c>
      <c r="H2028" s="3">
        <v>5.4024400000000005E-4</v>
      </c>
      <c r="I2028">
        <v>2.0358400000000001E-3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409</v>
      </c>
    </row>
    <row r="2029" spans="1:21" x14ac:dyDescent="0.35">
      <c r="A2029" t="s">
        <v>407</v>
      </c>
      <c r="B2029" t="s">
        <v>36</v>
      </c>
      <c r="C2029" t="str">
        <f>INDEX('GCAM Crosswalk'!M$5:M$36,MATCH(B2029,'GCAM Crosswalk'!L$5:L$36,0))</f>
        <v>Japan</v>
      </c>
      <c r="D2029" t="s">
        <v>269</v>
      </c>
      <c r="E2029" t="str">
        <f>INDEX('GCAM Crosswalk'!J$5:J$111,MATCH(D2029,'GCAM Crosswalk'!I$5:I$111,0))</f>
        <v>Industry</v>
      </c>
      <c r="F2029" t="s">
        <v>225</v>
      </c>
      <c r="G2029">
        <v>3.6320600000000001E-2</v>
      </c>
      <c r="H2029">
        <v>3.1859100000000001E-2</v>
      </c>
      <c r="I2029">
        <v>2.5073499999999999E-2</v>
      </c>
      <c r="J2029">
        <v>2.5073499999999999E-2</v>
      </c>
      <c r="K2029">
        <v>2.2069600000000002E-2</v>
      </c>
      <c r="L2029">
        <v>2.1709699999999998E-2</v>
      </c>
      <c r="M2029">
        <v>2.1599999999999901E-2</v>
      </c>
      <c r="N2029">
        <v>2.3948459999999901E-2</v>
      </c>
      <c r="O2029">
        <v>2.629507E-2</v>
      </c>
      <c r="P2029">
        <v>2.6846050999999899E-2</v>
      </c>
      <c r="Q2029">
        <v>2.64480699999999E-2</v>
      </c>
      <c r="R2029">
        <v>0</v>
      </c>
      <c r="S2029">
        <v>0</v>
      </c>
      <c r="T2029">
        <v>0</v>
      </c>
      <c r="U2029" t="s">
        <v>409</v>
      </c>
    </row>
    <row r="2030" spans="1:21" x14ac:dyDescent="0.35">
      <c r="A2030" t="s">
        <v>407</v>
      </c>
      <c r="B2030" t="s">
        <v>36</v>
      </c>
      <c r="C2030" t="str">
        <f>INDEX('GCAM Crosswalk'!M$5:M$36,MATCH(B2030,'GCAM Crosswalk'!L$5:L$36,0))</f>
        <v>Japan</v>
      </c>
      <c r="D2030" t="s">
        <v>364</v>
      </c>
      <c r="E2030" t="str">
        <f>INDEX('GCAM Crosswalk'!J$5:J$111,MATCH(D2030,'GCAM Crosswalk'!I$5:I$111,0))</f>
        <v>Industry</v>
      </c>
      <c r="F2030" t="s">
        <v>318</v>
      </c>
      <c r="G2030">
        <v>0</v>
      </c>
      <c r="H2030">
        <v>0</v>
      </c>
      <c r="I2030">
        <v>1.5907E-3</v>
      </c>
      <c r="J2030">
        <v>4.9395000000000003E-3</v>
      </c>
      <c r="K2030">
        <v>4.9023113999999996E-3</v>
      </c>
      <c r="L2030">
        <v>4.7847610000000002E-3</v>
      </c>
      <c r="M2030">
        <v>5.0601663999999998E-3</v>
      </c>
      <c r="N2030">
        <v>6.0266004999999997E-3</v>
      </c>
      <c r="O2030">
        <v>6.8055742299999999E-3</v>
      </c>
      <c r="P2030">
        <v>6.8831544599999997E-3</v>
      </c>
      <c r="Q2030">
        <v>6.580733446E-3</v>
      </c>
      <c r="R2030">
        <v>0</v>
      </c>
      <c r="S2030">
        <v>0</v>
      </c>
      <c r="T2030">
        <v>0</v>
      </c>
      <c r="U2030" t="s">
        <v>409</v>
      </c>
    </row>
    <row r="2031" spans="1:21" x14ac:dyDescent="0.35">
      <c r="A2031" t="s">
        <v>407</v>
      </c>
      <c r="B2031" t="s">
        <v>36</v>
      </c>
      <c r="C2031" t="str">
        <f>INDEX('GCAM Crosswalk'!M$5:M$36,MATCH(B2031,'GCAM Crosswalk'!L$5:L$36,0))</f>
        <v>Japan</v>
      </c>
      <c r="D2031" t="s">
        <v>364</v>
      </c>
      <c r="E2031" t="str">
        <f>INDEX('GCAM Crosswalk'!J$5:J$111,MATCH(D2031,'GCAM Crosswalk'!I$5:I$111,0))</f>
        <v>Industry</v>
      </c>
      <c r="F2031" t="s">
        <v>339</v>
      </c>
      <c r="G2031">
        <v>0.179621</v>
      </c>
      <c r="H2031">
        <v>0.149482</v>
      </c>
      <c r="I2031">
        <v>0.17560300000000001</v>
      </c>
      <c r="J2031">
        <v>0.16501199999999999</v>
      </c>
      <c r="K2031">
        <v>0.16380113399999999</v>
      </c>
      <c r="L2031">
        <v>0.15906045899999999</v>
      </c>
      <c r="M2031">
        <v>0.15516876799999901</v>
      </c>
      <c r="N2031">
        <v>0.15206728</v>
      </c>
      <c r="O2031">
        <v>0.14770839699999999</v>
      </c>
      <c r="P2031">
        <v>0.142294056</v>
      </c>
      <c r="Q2031">
        <v>0.13616821879999999</v>
      </c>
      <c r="R2031">
        <v>0</v>
      </c>
      <c r="S2031">
        <v>0</v>
      </c>
      <c r="T2031">
        <v>0</v>
      </c>
      <c r="U2031" t="s">
        <v>409</v>
      </c>
    </row>
    <row r="2032" spans="1:21" x14ac:dyDescent="0.35">
      <c r="A2032" t="s">
        <v>407</v>
      </c>
      <c r="B2032" t="s">
        <v>36</v>
      </c>
      <c r="C2032" t="str">
        <f>INDEX('GCAM Crosswalk'!M$5:M$36,MATCH(B2032,'GCAM Crosswalk'!L$5:L$36,0))</f>
        <v>Japan</v>
      </c>
      <c r="D2032" t="s">
        <v>364</v>
      </c>
      <c r="E2032" t="str">
        <f>INDEX('GCAM Crosswalk'!J$5:J$111,MATCH(D2032,'GCAM Crosswalk'!I$5:I$111,0))</f>
        <v>Industry</v>
      </c>
      <c r="F2032" t="s">
        <v>225</v>
      </c>
      <c r="G2032">
        <v>0.23127700000000001</v>
      </c>
      <c r="H2032">
        <v>0.22520699999999999</v>
      </c>
      <c r="I2032">
        <v>0.217253</v>
      </c>
      <c r="J2032">
        <v>0.20197399999999999</v>
      </c>
      <c r="K2032">
        <v>0.18969278000000001</v>
      </c>
      <c r="L2032">
        <v>0.18586736700000001</v>
      </c>
      <c r="M2032">
        <v>0.18295618599999999</v>
      </c>
      <c r="N2032">
        <v>0.18363458599999999</v>
      </c>
      <c r="O2032">
        <v>0.18740906299999999</v>
      </c>
      <c r="P2032">
        <v>0.18638307230000001</v>
      </c>
      <c r="Q2032">
        <v>0.18344146920000001</v>
      </c>
      <c r="R2032">
        <v>0</v>
      </c>
      <c r="S2032">
        <v>0</v>
      </c>
      <c r="T2032">
        <v>0</v>
      </c>
      <c r="U2032" t="s">
        <v>409</v>
      </c>
    </row>
    <row r="2033" spans="1:21" x14ac:dyDescent="0.35">
      <c r="A2033" t="s">
        <v>407</v>
      </c>
      <c r="B2033" t="s">
        <v>36</v>
      </c>
      <c r="C2033" t="str">
        <f>INDEX('GCAM Crosswalk'!M$5:M$36,MATCH(B2033,'GCAM Crosswalk'!L$5:L$36,0))</f>
        <v>Japan</v>
      </c>
      <c r="D2033" t="s">
        <v>364</v>
      </c>
      <c r="E2033" t="str">
        <f>INDEX('GCAM Crosswalk'!J$5:J$111,MATCH(D2033,'GCAM Crosswalk'!I$5:I$111,0))</f>
        <v>Industry</v>
      </c>
      <c r="F2033" t="s">
        <v>408</v>
      </c>
      <c r="G2033">
        <v>1.5948400000000001E-2</v>
      </c>
      <c r="H2033">
        <v>6.9749699999999998E-2</v>
      </c>
      <c r="I2033">
        <v>8.6022500000000002E-2</v>
      </c>
      <c r="J2033">
        <v>8.0071400000000001E-2</v>
      </c>
      <c r="K2033">
        <v>7.9490460999999998E-2</v>
      </c>
      <c r="L2033">
        <v>7.7206756000000001E-2</v>
      </c>
      <c r="M2033">
        <v>7.5924791000000005E-2</v>
      </c>
      <c r="N2033">
        <v>7.6097313E-2</v>
      </c>
      <c r="O2033">
        <v>7.4974277000000006E-2</v>
      </c>
      <c r="P2033">
        <v>7.2609691599999998E-2</v>
      </c>
      <c r="Q2033">
        <v>6.9229013300000003E-2</v>
      </c>
      <c r="R2033">
        <v>0</v>
      </c>
      <c r="S2033">
        <v>0</v>
      </c>
      <c r="T2033">
        <v>0</v>
      </c>
      <c r="U2033" t="s">
        <v>409</v>
      </c>
    </row>
    <row r="2034" spans="1:21" x14ac:dyDescent="0.35">
      <c r="A2034" t="s">
        <v>407</v>
      </c>
      <c r="B2034" t="s">
        <v>36</v>
      </c>
      <c r="C2034" t="str">
        <f>INDEX('GCAM Crosswalk'!M$5:M$36,MATCH(B2034,'GCAM Crosswalk'!L$5:L$36,0))</f>
        <v>Japan</v>
      </c>
      <c r="D2034" t="s">
        <v>364</v>
      </c>
      <c r="E2034" t="str">
        <f>INDEX('GCAM Crosswalk'!J$5:J$111,MATCH(D2034,'GCAM Crosswalk'!I$5:I$111,0))</f>
        <v>Industry</v>
      </c>
      <c r="F2034" t="s">
        <v>411</v>
      </c>
      <c r="G2034">
        <v>0.56469100000000005</v>
      </c>
      <c r="H2034">
        <v>0.61793699999999996</v>
      </c>
      <c r="I2034">
        <v>0.52835699999999997</v>
      </c>
      <c r="J2034">
        <v>0.47599000000000002</v>
      </c>
      <c r="K2034">
        <v>0.4713291</v>
      </c>
      <c r="L2034">
        <v>0.45703515</v>
      </c>
      <c r="M2034">
        <v>0.43636180999999902</v>
      </c>
      <c r="N2034">
        <v>0.40416944999999999</v>
      </c>
      <c r="O2034">
        <v>0.368441827</v>
      </c>
      <c r="P2034">
        <v>0.34574511399999902</v>
      </c>
      <c r="Q2034">
        <v>0.33060967559999999</v>
      </c>
      <c r="R2034">
        <v>0</v>
      </c>
      <c r="S2034">
        <v>0</v>
      </c>
      <c r="T2034">
        <v>0</v>
      </c>
      <c r="U2034" t="s">
        <v>409</v>
      </c>
    </row>
    <row r="2035" spans="1:21" x14ac:dyDescent="0.35">
      <c r="A2035" t="s">
        <v>407</v>
      </c>
      <c r="B2035" t="s">
        <v>36</v>
      </c>
      <c r="C2035" t="str">
        <f>INDEX('GCAM Crosswalk'!M$5:M$36,MATCH(B2035,'GCAM Crosswalk'!L$5:L$36,0))</f>
        <v>Japan</v>
      </c>
      <c r="D2035" t="s">
        <v>367</v>
      </c>
      <c r="E2035" t="str">
        <f>INDEX('GCAM Crosswalk'!J$5:J$111,MATCH(D2035,'GCAM Crosswalk'!I$5:I$111,0))</f>
        <v>Industry</v>
      </c>
      <c r="F2035" t="s">
        <v>339</v>
      </c>
      <c r="G2035">
        <v>2.6120600000000001E-2</v>
      </c>
      <c r="H2035">
        <v>1.7330000000000002E-2</v>
      </c>
      <c r="I2035">
        <v>1.69114E-2</v>
      </c>
      <c r="J2035">
        <v>1.6743999999999998E-2</v>
      </c>
      <c r="K2035">
        <v>1.7611399999999999E-2</v>
      </c>
      <c r="L2035">
        <v>1.7267299999999999E-2</v>
      </c>
      <c r="M2035">
        <v>1.6809299999999999E-2</v>
      </c>
      <c r="N2035">
        <v>1.62279E-2</v>
      </c>
      <c r="O2035">
        <v>1.5923300000000001E-2</v>
      </c>
      <c r="P2035">
        <v>1.54158E-2</v>
      </c>
      <c r="Q2035">
        <v>1.4795900000000001E-2</v>
      </c>
      <c r="R2035">
        <v>0</v>
      </c>
      <c r="S2035">
        <v>0</v>
      </c>
      <c r="T2035">
        <v>0</v>
      </c>
      <c r="U2035" t="s">
        <v>409</v>
      </c>
    </row>
    <row r="2036" spans="1:21" x14ac:dyDescent="0.35">
      <c r="A2036" t="s">
        <v>407</v>
      </c>
      <c r="B2036" t="s">
        <v>36</v>
      </c>
      <c r="C2036" t="str">
        <f>INDEX('GCAM Crosswalk'!M$5:M$36,MATCH(B2036,'GCAM Crosswalk'!L$5:L$36,0))</f>
        <v>Japan</v>
      </c>
      <c r="D2036" t="s">
        <v>367</v>
      </c>
      <c r="E2036" t="str">
        <f>INDEX('GCAM Crosswalk'!J$5:J$111,MATCH(D2036,'GCAM Crosswalk'!I$5:I$111,0))</f>
        <v>Industry</v>
      </c>
      <c r="F2036" t="s">
        <v>411</v>
      </c>
      <c r="G2036">
        <v>0.94239399999999995</v>
      </c>
      <c r="H2036">
        <v>1.2101299999999999</v>
      </c>
      <c r="I2036">
        <v>1.18225</v>
      </c>
      <c r="J2036">
        <v>1.2481800000000001</v>
      </c>
      <c r="K2036">
        <v>1.2210799999999999</v>
      </c>
      <c r="L2036">
        <v>1.1871700000000001</v>
      </c>
      <c r="M2036">
        <v>1.15201</v>
      </c>
      <c r="N2036">
        <v>1.11903</v>
      </c>
      <c r="O2036">
        <v>1.0848500000000001</v>
      </c>
      <c r="P2036">
        <v>1.05026</v>
      </c>
      <c r="Q2036">
        <v>1.0168600000000001</v>
      </c>
      <c r="R2036">
        <v>0</v>
      </c>
      <c r="S2036">
        <v>0</v>
      </c>
      <c r="T2036">
        <v>0</v>
      </c>
      <c r="U2036" t="s">
        <v>409</v>
      </c>
    </row>
    <row r="2037" spans="1:21" x14ac:dyDescent="0.35">
      <c r="A2037" t="s">
        <v>407</v>
      </c>
      <c r="B2037" t="s">
        <v>36</v>
      </c>
      <c r="C2037" t="str">
        <f>INDEX('GCAM Crosswalk'!M$5:M$36,MATCH(B2037,'GCAM Crosswalk'!L$5:L$36,0))</f>
        <v>Japan</v>
      </c>
      <c r="D2037" t="s">
        <v>216</v>
      </c>
      <c r="E2037" t="str">
        <f>INDEX('GCAM Crosswalk'!J$5:J$111,MATCH(D2037,'GCAM Crosswalk'!I$5:I$111,0))</f>
        <v>Commercial</v>
      </c>
      <c r="F2037" t="s">
        <v>225</v>
      </c>
      <c r="G2037">
        <v>4.4053599999999998E-2</v>
      </c>
      <c r="H2037">
        <v>0.103381</v>
      </c>
      <c r="I2037">
        <v>0.11590200000000001</v>
      </c>
      <c r="J2037">
        <v>0.108214</v>
      </c>
      <c r="K2037">
        <v>0.10936609</v>
      </c>
      <c r="L2037">
        <v>0.10913397</v>
      </c>
      <c r="M2037">
        <v>0.10641385</v>
      </c>
      <c r="N2037">
        <v>0.10088308</v>
      </c>
      <c r="O2037">
        <v>9.4600610000000002E-2</v>
      </c>
      <c r="P2037">
        <v>8.8321539000000004E-2</v>
      </c>
      <c r="Q2037">
        <v>8.3778309999999995E-2</v>
      </c>
      <c r="R2037">
        <v>0</v>
      </c>
      <c r="S2037">
        <v>0</v>
      </c>
      <c r="T2037">
        <v>0</v>
      </c>
      <c r="U2037" t="s">
        <v>409</v>
      </c>
    </row>
    <row r="2038" spans="1:21" x14ac:dyDescent="0.35">
      <c r="A2038" t="s">
        <v>407</v>
      </c>
      <c r="B2038" t="s">
        <v>36</v>
      </c>
      <c r="C2038" t="str">
        <f>INDEX('GCAM Crosswalk'!M$5:M$36,MATCH(B2038,'GCAM Crosswalk'!L$5:L$36,0))</f>
        <v>Japan</v>
      </c>
      <c r="D2038" t="s">
        <v>218</v>
      </c>
      <c r="E2038" t="str">
        <f>INDEX('GCAM Crosswalk'!J$5:J$111,MATCH(D2038,'GCAM Crosswalk'!I$5:I$111,0))</f>
        <v>Commercial</v>
      </c>
      <c r="F2038" t="s">
        <v>339</v>
      </c>
      <c r="G2038" s="3">
        <v>7.1190000000000001E-4</v>
      </c>
      <c r="H2038" s="3">
        <v>7.1540000000000004E-4</v>
      </c>
      <c r="I2038">
        <v>1.9589999999999998E-3</v>
      </c>
      <c r="J2038">
        <v>2.9762E-3</v>
      </c>
      <c r="K2038">
        <v>3.1149759999999898E-3</v>
      </c>
      <c r="L2038">
        <v>3.2134899999999998E-3</v>
      </c>
      <c r="M2038">
        <v>3.2355539999999999E-3</v>
      </c>
      <c r="N2038">
        <v>3.179777E-3</v>
      </c>
      <c r="O2038">
        <v>3.0638639999999999E-3</v>
      </c>
      <c r="P2038">
        <v>2.9356410000000001E-3</v>
      </c>
      <c r="Q2038">
        <v>2.8135915E-3</v>
      </c>
      <c r="R2038">
        <v>0</v>
      </c>
      <c r="S2038">
        <v>0</v>
      </c>
      <c r="T2038">
        <v>0</v>
      </c>
      <c r="U2038" t="s">
        <v>409</v>
      </c>
    </row>
    <row r="2039" spans="1:21" x14ac:dyDescent="0.35">
      <c r="A2039" t="s">
        <v>407</v>
      </c>
      <c r="B2039" t="s">
        <v>36</v>
      </c>
      <c r="C2039" t="str">
        <f>INDEX('GCAM Crosswalk'!M$5:M$36,MATCH(B2039,'GCAM Crosswalk'!L$5:L$36,0))</f>
        <v>Japan</v>
      </c>
      <c r="D2039" t="s">
        <v>218</v>
      </c>
      <c r="E2039" t="str">
        <f>INDEX('GCAM Crosswalk'!J$5:J$111,MATCH(D2039,'GCAM Crosswalk'!I$5:I$111,0))</f>
        <v>Commercial</v>
      </c>
      <c r="F2039" t="s">
        <v>225</v>
      </c>
      <c r="G2039">
        <v>9.9121000000000001E-3</v>
      </c>
      <c r="H2039">
        <v>2.3260800000000002E-2</v>
      </c>
      <c r="I2039">
        <v>2.60781E-2</v>
      </c>
      <c r="J2039">
        <v>2.4348100000000001E-2</v>
      </c>
      <c r="K2039">
        <v>2.4982109999999998E-2</v>
      </c>
      <c r="L2039">
        <v>2.560691E-2</v>
      </c>
      <c r="M2039">
        <v>2.6392709999999899E-2</v>
      </c>
      <c r="N2039">
        <v>2.769046E-2</v>
      </c>
      <c r="O2039">
        <v>2.9381285E-2</v>
      </c>
      <c r="P2039">
        <v>3.0840850999999999E-2</v>
      </c>
      <c r="Q2039">
        <v>3.1764961000000001E-2</v>
      </c>
      <c r="R2039">
        <v>0</v>
      </c>
      <c r="S2039">
        <v>0</v>
      </c>
      <c r="T2039">
        <v>0</v>
      </c>
      <c r="U2039" t="s">
        <v>409</v>
      </c>
    </row>
    <row r="2040" spans="1:21" x14ac:dyDescent="0.35">
      <c r="A2040" t="s">
        <v>407</v>
      </c>
      <c r="B2040" t="s">
        <v>36</v>
      </c>
      <c r="C2040" t="str">
        <f>INDEX('GCAM Crosswalk'!M$5:M$36,MATCH(B2040,'GCAM Crosswalk'!L$5:L$36,0))</f>
        <v>Japan</v>
      </c>
      <c r="D2040" t="s">
        <v>218</v>
      </c>
      <c r="E2040" t="str">
        <f>INDEX('GCAM Crosswalk'!J$5:J$111,MATCH(D2040,'GCAM Crosswalk'!I$5:I$111,0))</f>
        <v>Commercial</v>
      </c>
      <c r="F2040" t="s">
        <v>408</v>
      </c>
      <c r="G2040">
        <v>1.44259E-2</v>
      </c>
      <c r="H2040">
        <v>5.6100999999999998E-2</v>
      </c>
      <c r="I2040">
        <v>7.6191300000000003E-2</v>
      </c>
      <c r="J2040">
        <v>7.8423599999999996E-2</v>
      </c>
      <c r="K2040">
        <v>8.2763870000000003E-2</v>
      </c>
      <c r="L2040">
        <v>8.6719500000000005E-2</v>
      </c>
      <c r="M2040">
        <v>9.0865809999999894E-2</v>
      </c>
      <c r="N2040">
        <v>9.5010860000000003E-2</v>
      </c>
      <c r="O2040">
        <v>9.6955639999999996E-2</v>
      </c>
      <c r="P2040">
        <v>9.7057709999999894E-2</v>
      </c>
      <c r="Q2040">
        <v>9.5037120000000003E-2</v>
      </c>
      <c r="R2040">
        <v>0</v>
      </c>
      <c r="S2040">
        <v>0</v>
      </c>
      <c r="T2040">
        <v>0</v>
      </c>
      <c r="U2040" t="s">
        <v>409</v>
      </c>
    </row>
    <row r="2041" spans="1:21" x14ac:dyDescent="0.35">
      <c r="A2041" t="s">
        <v>407</v>
      </c>
      <c r="B2041" t="s">
        <v>36</v>
      </c>
      <c r="C2041" t="str">
        <f>INDEX('GCAM Crosswalk'!M$5:M$36,MATCH(B2041,'GCAM Crosswalk'!L$5:L$36,0))</f>
        <v>Japan</v>
      </c>
      <c r="D2041" t="s">
        <v>218</v>
      </c>
      <c r="E2041" t="str">
        <f>INDEX('GCAM Crosswalk'!J$5:J$111,MATCH(D2041,'GCAM Crosswalk'!I$5:I$111,0))</f>
        <v>Commercial</v>
      </c>
      <c r="F2041" t="s">
        <v>410</v>
      </c>
      <c r="G2041">
        <v>0</v>
      </c>
      <c r="H2041">
        <v>0</v>
      </c>
      <c r="I2041">
        <v>0</v>
      </c>
      <c r="J2041">
        <v>0</v>
      </c>
      <c r="K2041">
        <v>0</v>
      </c>
      <c r="L2041" s="3">
        <v>2.6462300000000002E-6</v>
      </c>
      <c r="M2041" s="3">
        <v>5.5766800000000003E-5</v>
      </c>
      <c r="N2041" s="3">
        <v>1.2553400000000001E-4</v>
      </c>
      <c r="O2041" s="3">
        <v>1.8456200000000001E-4</v>
      </c>
      <c r="P2041" s="3">
        <v>2.06846E-4</v>
      </c>
      <c r="Q2041" s="3">
        <v>2.09514E-4</v>
      </c>
      <c r="R2041">
        <v>0</v>
      </c>
      <c r="S2041">
        <v>0</v>
      </c>
      <c r="T2041">
        <v>0</v>
      </c>
      <c r="U2041" t="s">
        <v>409</v>
      </c>
    </row>
    <row r="2042" spans="1:21" x14ac:dyDescent="0.35">
      <c r="A2042" t="s">
        <v>407</v>
      </c>
      <c r="B2042" t="s">
        <v>36</v>
      </c>
      <c r="C2042" t="str">
        <f>INDEX('GCAM Crosswalk'!M$5:M$36,MATCH(B2042,'GCAM Crosswalk'!L$5:L$36,0))</f>
        <v>Japan</v>
      </c>
      <c r="D2042" t="s">
        <v>218</v>
      </c>
      <c r="E2042" t="str">
        <f>INDEX('GCAM Crosswalk'!J$5:J$111,MATCH(D2042,'GCAM Crosswalk'!I$5:I$111,0))</f>
        <v>Commercial</v>
      </c>
      <c r="F2042" t="s">
        <v>411</v>
      </c>
      <c r="G2042">
        <v>0.249586</v>
      </c>
      <c r="H2042">
        <v>0.27865899999999999</v>
      </c>
      <c r="I2042">
        <v>0.163601</v>
      </c>
      <c r="J2042">
        <v>0.15103900000000001</v>
      </c>
      <c r="K2042">
        <v>0.15652539999999901</v>
      </c>
      <c r="L2042">
        <v>0.16029399999999999</v>
      </c>
      <c r="M2042">
        <v>0.16038820000000001</v>
      </c>
      <c r="N2042">
        <v>0.15828198999999901</v>
      </c>
      <c r="O2042">
        <v>0.15384299000000001</v>
      </c>
      <c r="P2042">
        <v>0.14997757</v>
      </c>
      <c r="Q2042">
        <v>0.14740771999999999</v>
      </c>
      <c r="R2042">
        <v>0</v>
      </c>
      <c r="S2042">
        <v>0</v>
      </c>
      <c r="T2042">
        <v>0</v>
      </c>
      <c r="U2042" t="s">
        <v>409</v>
      </c>
    </row>
    <row r="2043" spans="1:21" x14ac:dyDescent="0.35">
      <c r="A2043" t="s">
        <v>407</v>
      </c>
      <c r="B2043" t="s">
        <v>36</v>
      </c>
      <c r="C2043" t="str">
        <f>INDEX('GCAM Crosswalk'!M$5:M$36,MATCH(B2043,'GCAM Crosswalk'!L$5:L$36,0))</f>
        <v>Japan</v>
      </c>
      <c r="D2043" t="s">
        <v>319</v>
      </c>
      <c r="E2043" t="str">
        <f>INDEX('GCAM Crosswalk'!J$5:J$111,MATCH(D2043,'GCAM Crosswalk'!I$5:I$111,0))</f>
        <v>Commercial</v>
      </c>
      <c r="F2043" t="s">
        <v>318</v>
      </c>
      <c r="G2043">
        <v>6.4327999999999998E-3</v>
      </c>
      <c r="H2043">
        <v>8.1953399999999996E-2</v>
      </c>
      <c r="I2043">
        <v>8.2000699999999996E-2</v>
      </c>
      <c r="J2043">
        <v>8.3301399999999998E-2</v>
      </c>
      <c r="K2043">
        <v>8.6718339999999894E-2</v>
      </c>
      <c r="L2043">
        <v>0.10510841999999999</v>
      </c>
      <c r="M2043">
        <v>0.12558484</v>
      </c>
      <c r="N2043">
        <v>0.14135671999999999</v>
      </c>
      <c r="O2043">
        <v>0.142816</v>
      </c>
      <c r="P2043">
        <v>0.13388886999999999</v>
      </c>
      <c r="Q2043">
        <v>0.11987678</v>
      </c>
      <c r="R2043">
        <v>0</v>
      </c>
      <c r="S2043">
        <v>0</v>
      </c>
      <c r="T2043">
        <v>0</v>
      </c>
      <c r="U2043" t="s">
        <v>409</v>
      </c>
    </row>
    <row r="2044" spans="1:21" x14ac:dyDescent="0.35">
      <c r="A2044" t="s">
        <v>407</v>
      </c>
      <c r="B2044" t="s">
        <v>36</v>
      </c>
      <c r="C2044" t="str">
        <f>INDEX('GCAM Crosswalk'!M$5:M$36,MATCH(B2044,'GCAM Crosswalk'!L$5:L$36,0))</f>
        <v>Japan</v>
      </c>
      <c r="D2044" t="s">
        <v>319</v>
      </c>
      <c r="E2044" t="str">
        <f>INDEX('GCAM Crosswalk'!J$5:J$111,MATCH(D2044,'GCAM Crosswalk'!I$5:I$111,0))</f>
        <v>Commercial</v>
      </c>
      <c r="F2044" t="s">
        <v>339</v>
      </c>
      <c r="G2044" s="3">
        <v>7.9099999999999998E-5</v>
      </c>
      <c r="H2044" s="3">
        <v>7.9499999999999994E-5</v>
      </c>
      <c r="I2044" s="3">
        <v>2.1770000000000001E-4</v>
      </c>
      <c r="J2044" s="3">
        <v>3.3070000000000002E-4</v>
      </c>
      <c r="K2044" s="3">
        <v>3.4597149999999999E-4</v>
      </c>
      <c r="L2044" s="3">
        <v>3.6059260000000001E-4</v>
      </c>
      <c r="M2044" s="3">
        <v>3.5394570000000001E-4</v>
      </c>
      <c r="N2044" s="3">
        <v>3.268845E-4</v>
      </c>
      <c r="O2044" s="3">
        <v>2.9495070000000001E-4</v>
      </c>
      <c r="P2044" s="3">
        <v>2.6096345000000001E-4</v>
      </c>
      <c r="Q2044" s="3">
        <v>2.4116542999999999E-4</v>
      </c>
      <c r="R2044">
        <v>0</v>
      </c>
      <c r="S2044">
        <v>0</v>
      </c>
      <c r="T2044">
        <v>0</v>
      </c>
      <c r="U2044" t="s">
        <v>409</v>
      </c>
    </row>
    <row r="2045" spans="1:21" x14ac:dyDescent="0.35">
      <c r="A2045" t="s">
        <v>407</v>
      </c>
      <c r="B2045" t="s">
        <v>36</v>
      </c>
      <c r="C2045" t="str">
        <f>INDEX('GCAM Crosswalk'!M$5:M$36,MATCH(B2045,'GCAM Crosswalk'!L$5:L$36,0))</f>
        <v>Japan</v>
      </c>
      <c r="D2045" t="s">
        <v>319</v>
      </c>
      <c r="E2045" t="str">
        <f>INDEX('GCAM Crosswalk'!J$5:J$111,MATCH(D2045,'GCAM Crosswalk'!I$5:I$111,0))</f>
        <v>Commercial</v>
      </c>
      <c r="F2045" t="s">
        <v>225</v>
      </c>
      <c r="G2045">
        <v>0.38508900000000001</v>
      </c>
      <c r="H2045">
        <v>0.90369600000000005</v>
      </c>
      <c r="I2045">
        <v>1.01315</v>
      </c>
      <c r="J2045">
        <v>0.94593700000000003</v>
      </c>
      <c r="K2045">
        <v>0.97405179999999902</v>
      </c>
      <c r="L2045">
        <v>1.0174017</v>
      </c>
      <c r="M2045">
        <v>1.0532542</v>
      </c>
      <c r="N2045">
        <v>1.0881934</v>
      </c>
      <c r="O2045">
        <v>1.1188323</v>
      </c>
      <c r="P2045">
        <v>1.1386555</v>
      </c>
      <c r="Q2045">
        <v>1.1462336</v>
      </c>
      <c r="R2045">
        <v>0</v>
      </c>
      <c r="S2045">
        <v>0</v>
      </c>
      <c r="T2045">
        <v>0</v>
      </c>
      <c r="U2045" t="s">
        <v>409</v>
      </c>
    </row>
    <row r="2046" spans="1:21" x14ac:dyDescent="0.35">
      <c r="A2046" t="s">
        <v>407</v>
      </c>
      <c r="B2046" t="s">
        <v>36</v>
      </c>
      <c r="C2046" t="str">
        <f>INDEX('GCAM Crosswalk'!M$5:M$36,MATCH(B2046,'GCAM Crosswalk'!L$5:L$36,0))</f>
        <v>Japan</v>
      </c>
      <c r="D2046" t="s">
        <v>319</v>
      </c>
      <c r="E2046" t="str">
        <f>INDEX('GCAM Crosswalk'!J$5:J$111,MATCH(D2046,'GCAM Crosswalk'!I$5:I$111,0))</f>
        <v>Commercial</v>
      </c>
      <c r="F2046" t="s">
        <v>408</v>
      </c>
      <c r="G2046">
        <v>5.5723099999999998E-2</v>
      </c>
      <c r="H2046">
        <v>0.21670300000000001</v>
      </c>
      <c r="I2046">
        <v>0.29430600000000001</v>
      </c>
      <c r="J2046">
        <v>0.302929</v>
      </c>
      <c r="K2046">
        <v>0.32012020000000002</v>
      </c>
      <c r="L2046">
        <v>0.3423252</v>
      </c>
      <c r="M2046">
        <v>0.35661579999999998</v>
      </c>
      <c r="N2046">
        <v>0.35850490000000002</v>
      </c>
      <c r="O2046">
        <v>0.3465683</v>
      </c>
      <c r="P2046">
        <v>0.32714063999999998</v>
      </c>
      <c r="Q2046">
        <v>0.3078516</v>
      </c>
      <c r="R2046">
        <v>0</v>
      </c>
      <c r="S2046">
        <v>0</v>
      </c>
      <c r="T2046">
        <v>0</v>
      </c>
      <c r="U2046" t="s">
        <v>409</v>
      </c>
    </row>
    <row r="2047" spans="1:21" x14ac:dyDescent="0.35">
      <c r="A2047" t="s">
        <v>407</v>
      </c>
      <c r="B2047" t="s">
        <v>36</v>
      </c>
      <c r="C2047" t="str">
        <f>INDEX('GCAM Crosswalk'!M$5:M$36,MATCH(B2047,'GCAM Crosswalk'!L$5:L$36,0))</f>
        <v>Japan</v>
      </c>
      <c r="D2047" t="s">
        <v>319</v>
      </c>
      <c r="E2047" t="str">
        <f>INDEX('GCAM Crosswalk'!J$5:J$111,MATCH(D2047,'GCAM Crosswalk'!I$5:I$111,0))</f>
        <v>Commercial</v>
      </c>
      <c r="F2047" t="s">
        <v>410</v>
      </c>
      <c r="G2047">
        <v>0</v>
      </c>
      <c r="H2047">
        <v>0</v>
      </c>
      <c r="I2047">
        <v>0</v>
      </c>
      <c r="J2047">
        <v>0</v>
      </c>
      <c r="K2047">
        <v>0</v>
      </c>
      <c r="L2047" s="3">
        <v>2.36042E-5</v>
      </c>
      <c r="M2047" s="3">
        <v>4.3553199999999998E-4</v>
      </c>
      <c r="N2047" s="3">
        <v>8.3442399999999995E-4</v>
      </c>
      <c r="O2047" s="3">
        <v>9.8840199999999999E-4</v>
      </c>
      <c r="P2047">
        <v>1.1864899999999999E-3</v>
      </c>
      <c r="Q2047">
        <v>1.09786E-3</v>
      </c>
      <c r="R2047">
        <v>0</v>
      </c>
      <c r="S2047">
        <v>0</v>
      </c>
      <c r="T2047">
        <v>0</v>
      </c>
      <c r="U2047" t="s">
        <v>409</v>
      </c>
    </row>
    <row r="2048" spans="1:21" x14ac:dyDescent="0.35">
      <c r="A2048" t="s">
        <v>407</v>
      </c>
      <c r="B2048" t="s">
        <v>36</v>
      </c>
      <c r="C2048" t="str">
        <f>INDEX('GCAM Crosswalk'!M$5:M$36,MATCH(B2048,'GCAM Crosswalk'!L$5:L$36,0))</f>
        <v>Japan</v>
      </c>
      <c r="D2048" t="s">
        <v>319</v>
      </c>
      <c r="E2048" t="str">
        <f>INDEX('GCAM Crosswalk'!J$5:J$111,MATCH(D2048,'GCAM Crosswalk'!I$5:I$111,0))</f>
        <v>Commercial</v>
      </c>
      <c r="F2048" t="s">
        <v>411</v>
      </c>
      <c r="G2048">
        <v>0.55548900000000001</v>
      </c>
      <c r="H2048">
        <v>0.62019599999999997</v>
      </c>
      <c r="I2048">
        <v>0.36411700000000002</v>
      </c>
      <c r="J2048">
        <v>0.33615800000000001</v>
      </c>
      <c r="K2048">
        <v>0.3469585</v>
      </c>
      <c r="L2048">
        <v>0.35423660000000001</v>
      </c>
      <c r="M2048">
        <v>0.33657680000000001</v>
      </c>
      <c r="N2048">
        <v>0.29953989999999903</v>
      </c>
      <c r="O2048">
        <v>0.26134071999999903</v>
      </c>
      <c r="P2048">
        <v>0.22522351999999901</v>
      </c>
      <c r="Q2048">
        <v>0.20945849999999999</v>
      </c>
      <c r="R2048">
        <v>0</v>
      </c>
      <c r="S2048">
        <v>0</v>
      </c>
      <c r="T2048">
        <v>0</v>
      </c>
      <c r="U2048" t="s">
        <v>409</v>
      </c>
    </row>
    <row r="2049" spans="1:21" x14ac:dyDescent="0.35">
      <c r="A2049" t="s">
        <v>407</v>
      </c>
      <c r="B2049" t="s">
        <v>36</v>
      </c>
      <c r="C2049" t="str">
        <f>INDEX('GCAM Crosswalk'!M$5:M$36,MATCH(B2049,'GCAM Crosswalk'!L$5:L$36,0))</f>
        <v>Japan</v>
      </c>
      <c r="D2049" t="s">
        <v>351</v>
      </c>
      <c r="E2049" t="str">
        <f>INDEX('GCAM Crosswalk'!J$5:J$111,MATCH(D2049,'GCAM Crosswalk'!I$5:I$111,0))</f>
        <v>Industry</v>
      </c>
      <c r="F2049" t="s">
        <v>225</v>
      </c>
      <c r="G2049">
        <v>5.4208699999999999E-2</v>
      </c>
      <c r="H2049">
        <v>4.29065E-2</v>
      </c>
      <c r="I2049">
        <v>2.88834E-2</v>
      </c>
      <c r="J2049">
        <v>2.2395100000000001E-2</v>
      </c>
      <c r="K2049">
        <v>2.1157229999999999E-2</v>
      </c>
      <c r="L2049">
        <v>1.9905286899999999E-2</v>
      </c>
      <c r="M2049">
        <v>1.9634604199999899E-2</v>
      </c>
      <c r="N2049">
        <v>1.9913615499999999E-2</v>
      </c>
      <c r="O2049">
        <v>2.0136610700000002E-2</v>
      </c>
      <c r="P2049">
        <v>2.0623747599999999E-2</v>
      </c>
      <c r="Q2049">
        <v>2.1024388099999999E-2</v>
      </c>
      <c r="R2049">
        <v>0</v>
      </c>
      <c r="S2049">
        <v>0</v>
      </c>
      <c r="T2049">
        <v>0</v>
      </c>
      <c r="U2049" t="s">
        <v>409</v>
      </c>
    </row>
    <row r="2050" spans="1:21" x14ac:dyDescent="0.35">
      <c r="A2050" t="s">
        <v>407</v>
      </c>
      <c r="B2050" t="s">
        <v>36</v>
      </c>
      <c r="C2050" t="str">
        <f>INDEX('GCAM Crosswalk'!M$5:M$36,MATCH(B2050,'GCAM Crosswalk'!L$5:L$36,0))</f>
        <v>Japan</v>
      </c>
      <c r="D2050" t="s">
        <v>351</v>
      </c>
      <c r="E2050" t="str">
        <f>INDEX('GCAM Crosswalk'!J$5:J$111,MATCH(D2050,'GCAM Crosswalk'!I$5:I$111,0))</f>
        <v>Industry</v>
      </c>
      <c r="F2050" t="s">
        <v>408</v>
      </c>
      <c r="G2050">
        <v>2.0929999999999998E-3</v>
      </c>
      <c r="H2050">
        <v>3.3907E-3</v>
      </c>
      <c r="I2050">
        <v>2.9721000000000001E-3</v>
      </c>
      <c r="J2050">
        <v>2.7209000000000001E-3</v>
      </c>
      <c r="K2050">
        <v>2.8157999999999998E-3</v>
      </c>
      <c r="L2050">
        <v>2.9634190000000001E-3</v>
      </c>
      <c r="M2050">
        <v>2.9871870000000001E-3</v>
      </c>
      <c r="N2050">
        <v>2.7747979999999898E-3</v>
      </c>
      <c r="O2050">
        <v>2.3933739999999898E-3</v>
      </c>
      <c r="P2050">
        <v>2.0105729999999999E-3</v>
      </c>
      <c r="Q2050">
        <v>1.6859919999999899E-3</v>
      </c>
      <c r="R2050">
        <v>0</v>
      </c>
      <c r="S2050">
        <v>0</v>
      </c>
      <c r="T2050">
        <v>0</v>
      </c>
      <c r="U2050" t="s">
        <v>409</v>
      </c>
    </row>
    <row r="2051" spans="1:21" x14ac:dyDescent="0.35">
      <c r="A2051" t="s">
        <v>407</v>
      </c>
      <c r="B2051" t="s">
        <v>36</v>
      </c>
      <c r="C2051" t="str">
        <f>INDEX('GCAM Crosswalk'!M$5:M$36,MATCH(B2051,'GCAM Crosswalk'!L$5:L$36,0))</f>
        <v>Japan</v>
      </c>
      <c r="D2051" t="s">
        <v>351</v>
      </c>
      <c r="E2051" t="str">
        <f>INDEX('GCAM Crosswalk'!J$5:J$111,MATCH(D2051,'GCAM Crosswalk'!I$5:I$111,0))</f>
        <v>Industry</v>
      </c>
      <c r="F2051" t="s">
        <v>410</v>
      </c>
      <c r="G2051">
        <v>0</v>
      </c>
      <c r="H2051">
        <v>0</v>
      </c>
      <c r="I2051">
        <v>0</v>
      </c>
      <c r="J2051">
        <v>0</v>
      </c>
      <c r="K2051">
        <v>0</v>
      </c>
      <c r="L2051" s="3">
        <v>3.9437899999999999E-4</v>
      </c>
      <c r="M2051">
        <v>1.368614E-3</v>
      </c>
      <c r="N2051">
        <v>2.5134839999999999E-3</v>
      </c>
      <c r="O2051">
        <v>3.2000216999999902E-3</v>
      </c>
      <c r="P2051">
        <v>3.9190520000000001E-3</v>
      </c>
      <c r="Q2051">
        <v>4.3855539999999998E-3</v>
      </c>
      <c r="R2051">
        <v>0</v>
      </c>
      <c r="S2051">
        <v>0</v>
      </c>
      <c r="T2051">
        <v>0</v>
      </c>
      <c r="U2051" t="s">
        <v>409</v>
      </c>
    </row>
    <row r="2052" spans="1:21" x14ac:dyDescent="0.35">
      <c r="A2052" t="s">
        <v>407</v>
      </c>
      <c r="B2052" t="s">
        <v>36</v>
      </c>
      <c r="C2052" t="str">
        <f>INDEX('GCAM Crosswalk'!M$5:M$36,MATCH(B2052,'GCAM Crosswalk'!L$5:L$36,0))</f>
        <v>Japan</v>
      </c>
      <c r="D2052" t="s">
        <v>351</v>
      </c>
      <c r="E2052" t="str">
        <f>INDEX('GCAM Crosswalk'!J$5:J$111,MATCH(D2052,'GCAM Crosswalk'!I$5:I$111,0))</f>
        <v>Industry</v>
      </c>
      <c r="F2052" t="s">
        <v>411</v>
      </c>
      <c r="G2052">
        <v>7.6017699999999994E-2</v>
      </c>
      <c r="H2052">
        <v>4.9311090000000002E-2</v>
      </c>
      <c r="I2052">
        <v>4.3534400000000001E-2</v>
      </c>
      <c r="J2052">
        <v>5.7850600000000002E-2</v>
      </c>
      <c r="K2052">
        <v>5.5911269999999999E-2</v>
      </c>
      <c r="L2052">
        <v>5.232821E-2</v>
      </c>
      <c r="M2052">
        <v>4.6561682E-2</v>
      </c>
      <c r="N2052">
        <v>4.0231929E-2</v>
      </c>
      <c r="O2052">
        <v>3.5015243000000001E-2</v>
      </c>
      <c r="P2052">
        <v>2.9308679000000001E-2</v>
      </c>
      <c r="Q2052">
        <v>2.4145099999999999E-2</v>
      </c>
      <c r="R2052">
        <v>0</v>
      </c>
      <c r="S2052">
        <v>0</v>
      </c>
      <c r="T2052">
        <v>0</v>
      </c>
      <c r="U2052" t="s">
        <v>409</v>
      </c>
    </row>
    <row r="2053" spans="1:21" x14ac:dyDescent="0.35">
      <c r="A2053" t="s">
        <v>407</v>
      </c>
      <c r="B2053" t="s">
        <v>36</v>
      </c>
      <c r="C2053" t="str">
        <f>INDEX('GCAM Crosswalk'!M$5:M$36,MATCH(B2053,'GCAM Crosswalk'!L$5:L$36,0))</f>
        <v>Japan</v>
      </c>
      <c r="D2053" t="s">
        <v>412</v>
      </c>
      <c r="E2053" t="e">
        <f>INDEX('GCAM Crosswalk'!J$5:J$111,MATCH(D2053,'GCAM Crosswalk'!I$5:I$111,0))</f>
        <v>#N/A</v>
      </c>
      <c r="F2053" t="s">
        <v>411</v>
      </c>
      <c r="G2053">
        <v>0.226295</v>
      </c>
      <c r="H2053">
        <v>0.113692</v>
      </c>
      <c r="I2053">
        <v>7.7273599999999998E-2</v>
      </c>
      <c r="J2053">
        <v>5.6678399999999997E-2</v>
      </c>
      <c r="K2053">
        <v>5.8619499999999998E-2</v>
      </c>
      <c r="L2053">
        <v>5.9920099999999997E-2</v>
      </c>
      <c r="M2053">
        <v>6.09974E-2</v>
      </c>
      <c r="N2053">
        <v>6.2065099999999998E-2</v>
      </c>
      <c r="O2053">
        <v>6.2958200000000006E-2</v>
      </c>
      <c r="P2053">
        <v>6.3875600000000005E-2</v>
      </c>
      <c r="Q2053">
        <v>6.4933099999999994E-2</v>
      </c>
      <c r="R2053">
        <v>0</v>
      </c>
      <c r="S2053">
        <v>0</v>
      </c>
      <c r="T2053">
        <v>0</v>
      </c>
      <c r="U2053" t="s">
        <v>409</v>
      </c>
    </row>
    <row r="2054" spans="1:21" x14ac:dyDescent="0.35">
      <c r="A2054" t="s">
        <v>407</v>
      </c>
      <c r="B2054" t="s">
        <v>36</v>
      </c>
      <c r="C2054" t="str">
        <f>INDEX('GCAM Crosswalk'!M$5:M$36,MATCH(B2054,'GCAM Crosswalk'!L$5:L$36,0))</f>
        <v>Japan</v>
      </c>
      <c r="D2054" t="s">
        <v>352</v>
      </c>
      <c r="E2054" t="str">
        <f>INDEX('GCAM Crosswalk'!J$5:J$111,MATCH(D2054,'GCAM Crosswalk'!I$5:I$111,0))</f>
        <v>Industry</v>
      </c>
      <c r="F2054" t="s">
        <v>225</v>
      </c>
      <c r="G2054" s="3">
        <v>6.0523E-4</v>
      </c>
      <c r="H2054" s="3">
        <v>5.8693199999999997E-4</v>
      </c>
      <c r="I2054" s="3">
        <v>4.5978600000000001E-4</v>
      </c>
      <c r="J2054" s="3">
        <v>3.3263999999999999E-4</v>
      </c>
      <c r="K2054" s="3">
        <v>3.5722899999999998E-4</v>
      </c>
      <c r="L2054" s="3">
        <v>3.5428899999999998E-4</v>
      </c>
      <c r="M2054" s="3">
        <v>3.3259499999999998E-4</v>
      </c>
      <c r="N2054" s="3">
        <v>3.1159200000000002E-4</v>
      </c>
      <c r="O2054" s="3">
        <v>2.9177599999999999E-4</v>
      </c>
      <c r="P2054" s="3">
        <v>2.76211E-4</v>
      </c>
      <c r="Q2054" s="3">
        <v>2.6214599999999999E-4</v>
      </c>
      <c r="R2054">
        <v>0</v>
      </c>
      <c r="S2054">
        <v>0</v>
      </c>
      <c r="T2054">
        <v>0</v>
      </c>
      <c r="U2054" t="s">
        <v>409</v>
      </c>
    </row>
    <row r="2055" spans="1:21" x14ac:dyDescent="0.35">
      <c r="A2055" t="s">
        <v>407</v>
      </c>
      <c r="B2055" t="s">
        <v>36</v>
      </c>
      <c r="C2055" t="str">
        <f>INDEX('GCAM Crosswalk'!M$5:M$36,MATCH(B2055,'GCAM Crosswalk'!L$5:L$36,0))</f>
        <v>Japan</v>
      </c>
      <c r="D2055" t="s">
        <v>352</v>
      </c>
      <c r="E2055" t="str">
        <f>INDEX('GCAM Crosswalk'!J$5:J$111,MATCH(D2055,'GCAM Crosswalk'!I$5:I$111,0))</f>
        <v>Industry</v>
      </c>
      <c r="F2055" t="s">
        <v>408</v>
      </c>
      <c r="G2055" s="3">
        <v>7.5345200000000005E-5</v>
      </c>
      <c r="H2055" s="3">
        <v>3.0626699999999999E-4</v>
      </c>
      <c r="I2055" s="3">
        <v>4.5077099999999998E-4</v>
      </c>
      <c r="J2055" s="3">
        <v>4.9434700000000002E-4</v>
      </c>
      <c r="K2055" s="3">
        <v>5.5977000000000002E-4</v>
      </c>
      <c r="L2055" s="3">
        <v>5.5841899999999999E-4</v>
      </c>
      <c r="M2055" s="3">
        <v>5.3572299999999999E-4</v>
      </c>
      <c r="N2055" s="3">
        <v>5.0674599999999998E-4</v>
      </c>
      <c r="O2055" s="3">
        <v>4.7409200000000001E-4</v>
      </c>
      <c r="P2055" s="3">
        <v>4.5632300000000002E-4</v>
      </c>
      <c r="Q2055" s="3">
        <v>4.3422900000000001E-4</v>
      </c>
      <c r="R2055">
        <v>0</v>
      </c>
      <c r="S2055">
        <v>0</v>
      </c>
      <c r="T2055">
        <v>0</v>
      </c>
      <c r="U2055" t="s">
        <v>409</v>
      </c>
    </row>
    <row r="2056" spans="1:21" x14ac:dyDescent="0.35">
      <c r="A2056" t="s">
        <v>407</v>
      </c>
      <c r="B2056" t="s">
        <v>36</v>
      </c>
      <c r="C2056" t="str">
        <f>INDEX('GCAM Crosswalk'!M$5:M$36,MATCH(B2056,'GCAM Crosswalk'!L$5:L$36,0))</f>
        <v>Japan</v>
      </c>
      <c r="D2056" t="s">
        <v>352</v>
      </c>
      <c r="E2056" t="str">
        <f>INDEX('GCAM Crosswalk'!J$5:J$111,MATCH(D2056,'GCAM Crosswalk'!I$5:I$111,0))</f>
        <v>Industry</v>
      </c>
      <c r="F2056" t="s">
        <v>411</v>
      </c>
      <c r="G2056" s="3">
        <v>7.6345500000000001E-4</v>
      </c>
      <c r="H2056">
        <v>1.0358100000000001E-3</v>
      </c>
      <c r="I2056" s="3">
        <v>8.9130899999999996E-4</v>
      </c>
      <c r="J2056" s="3">
        <v>8.4773300000000004E-4</v>
      </c>
      <c r="K2056" s="3">
        <v>8.7975200000000003E-4</v>
      </c>
      <c r="L2056" s="3">
        <v>8.6710699999999999E-4</v>
      </c>
      <c r="M2056" s="3">
        <v>8.0122500000000003E-4</v>
      </c>
      <c r="N2056" s="3">
        <v>7.6182099999999998E-4</v>
      </c>
      <c r="O2056" s="3">
        <v>7.2197899999999998E-4</v>
      </c>
      <c r="P2056" s="3">
        <v>7.0153399999999997E-4</v>
      </c>
      <c r="Q2056" s="3">
        <v>6.9310699999999999E-4</v>
      </c>
      <c r="R2056">
        <v>0</v>
      </c>
      <c r="S2056">
        <v>0</v>
      </c>
      <c r="T2056">
        <v>0</v>
      </c>
      <c r="U2056" t="s">
        <v>409</v>
      </c>
    </row>
    <row r="2057" spans="1:21" x14ac:dyDescent="0.35">
      <c r="A2057" t="s">
        <v>407</v>
      </c>
      <c r="B2057" t="s">
        <v>36</v>
      </c>
      <c r="C2057" t="str">
        <f>INDEX('GCAM Crosswalk'!M$5:M$36,MATCH(B2057,'GCAM Crosswalk'!L$5:L$36,0))</f>
        <v>Japan</v>
      </c>
      <c r="D2057" t="s">
        <v>370</v>
      </c>
      <c r="E2057" t="str">
        <f>INDEX('GCAM Crosswalk'!J$5:J$111,MATCH(D2057,'GCAM Crosswalk'!I$5:I$111,0))</f>
        <v>Industry</v>
      </c>
      <c r="F2057" t="s">
        <v>225</v>
      </c>
      <c r="G2057">
        <v>2.3800200000000001E-2</v>
      </c>
      <c r="H2057">
        <v>1.9033499999999998E-2</v>
      </c>
      <c r="I2057">
        <v>1.87948E-2</v>
      </c>
      <c r="J2057">
        <v>1.71357E-2</v>
      </c>
      <c r="K2057">
        <v>1.85396E-2</v>
      </c>
      <c r="L2057">
        <v>1.9929200000000001E-2</v>
      </c>
      <c r="M2057">
        <v>2.0923500000000001E-2</v>
      </c>
      <c r="N2057">
        <v>2.1725299999999999E-2</v>
      </c>
      <c r="O2057">
        <v>2.2268799999999998E-2</v>
      </c>
      <c r="P2057">
        <v>2.2669000000000002E-2</v>
      </c>
      <c r="Q2057">
        <v>2.2949600000000001E-2</v>
      </c>
      <c r="R2057">
        <v>0</v>
      </c>
      <c r="S2057">
        <v>0</v>
      </c>
      <c r="T2057">
        <v>0</v>
      </c>
      <c r="U2057" t="s">
        <v>409</v>
      </c>
    </row>
    <row r="2058" spans="1:21" x14ac:dyDescent="0.35">
      <c r="A2058" t="s">
        <v>407</v>
      </c>
      <c r="B2058" t="s">
        <v>36</v>
      </c>
      <c r="C2058" t="str">
        <f>INDEX('GCAM Crosswalk'!M$5:M$36,MATCH(B2058,'GCAM Crosswalk'!L$5:L$36,0))</f>
        <v>Japan</v>
      </c>
      <c r="D2058" t="s">
        <v>371</v>
      </c>
      <c r="E2058" t="str">
        <f>INDEX('GCAM Crosswalk'!J$5:J$111,MATCH(D2058,'GCAM Crosswalk'!I$5:I$111,0))</f>
        <v>Industry</v>
      </c>
      <c r="F2058" t="s">
        <v>225</v>
      </c>
      <c r="G2058">
        <v>5.2674799999999997E-3</v>
      </c>
      <c r="H2058">
        <v>3.8506E-3</v>
      </c>
      <c r="I2058">
        <v>3.7770799999999999E-3</v>
      </c>
      <c r="J2058">
        <v>3.4434299999999999E-3</v>
      </c>
      <c r="K2058">
        <v>3.5553E-3</v>
      </c>
      <c r="L2058">
        <v>3.6721599999999998E-3</v>
      </c>
      <c r="M2058">
        <v>3.7466499999999998E-3</v>
      </c>
      <c r="N2058">
        <v>3.8168500000000001E-3</v>
      </c>
      <c r="O2058">
        <v>3.8572099999999998E-3</v>
      </c>
      <c r="P2058">
        <v>3.8766299999999998E-3</v>
      </c>
      <c r="Q2058">
        <v>3.8823999999999998E-3</v>
      </c>
      <c r="R2058">
        <v>0</v>
      </c>
      <c r="S2058">
        <v>0</v>
      </c>
      <c r="T2058">
        <v>0</v>
      </c>
      <c r="U2058" t="s">
        <v>409</v>
      </c>
    </row>
    <row r="2059" spans="1:21" x14ac:dyDescent="0.35">
      <c r="A2059" t="s">
        <v>407</v>
      </c>
      <c r="B2059" t="s">
        <v>36</v>
      </c>
      <c r="C2059" t="str">
        <f>INDEX('GCAM Crosswalk'!M$5:M$36,MATCH(B2059,'GCAM Crosswalk'!L$5:L$36,0))</f>
        <v>Japan</v>
      </c>
      <c r="D2059" t="s">
        <v>372</v>
      </c>
      <c r="E2059" t="str">
        <f>INDEX('GCAM Crosswalk'!J$5:J$111,MATCH(D2059,'GCAM Crosswalk'!I$5:I$111,0))</f>
        <v>Industry</v>
      </c>
      <c r="F2059" t="s">
        <v>225</v>
      </c>
      <c r="G2059">
        <v>9.2368799999999994E-3</v>
      </c>
      <c r="H2059">
        <v>6.7522900000000002E-3</v>
      </c>
      <c r="I2059">
        <v>6.62336E-3</v>
      </c>
      <c r="J2059">
        <v>6.03829E-3</v>
      </c>
      <c r="K2059">
        <v>6.2344499999999999E-3</v>
      </c>
      <c r="L2059">
        <v>6.4393899999999997E-3</v>
      </c>
      <c r="M2059">
        <v>6.5700100000000003E-3</v>
      </c>
      <c r="N2059">
        <v>6.6931100000000004E-3</v>
      </c>
      <c r="O2059">
        <v>6.7638899999999998E-3</v>
      </c>
      <c r="P2059">
        <v>6.7979399999999997E-3</v>
      </c>
      <c r="Q2059">
        <v>6.8080600000000003E-3</v>
      </c>
      <c r="R2059">
        <v>0</v>
      </c>
      <c r="S2059">
        <v>0</v>
      </c>
      <c r="T2059">
        <v>0</v>
      </c>
      <c r="U2059" t="s">
        <v>409</v>
      </c>
    </row>
    <row r="2060" spans="1:21" x14ac:dyDescent="0.35">
      <c r="A2060" t="s">
        <v>407</v>
      </c>
      <c r="B2060" t="s">
        <v>36</v>
      </c>
      <c r="C2060" t="str">
        <f>INDEX('GCAM Crosswalk'!M$5:M$36,MATCH(B2060,'GCAM Crosswalk'!L$5:L$36,0))</f>
        <v>Japan</v>
      </c>
      <c r="D2060" t="s">
        <v>365</v>
      </c>
      <c r="E2060" t="str">
        <f>INDEX('GCAM Crosswalk'!J$5:J$111,MATCH(D2060,'GCAM Crosswalk'!I$5:I$111,0))</f>
        <v>Industry</v>
      </c>
      <c r="F2060" t="s">
        <v>318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4.1244599999999999E-2</v>
      </c>
      <c r="M2060">
        <v>8.1693699999999994E-2</v>
      </c>
      <c r="N2060">
        <v>0.1020742</v>
      </c>
      <c r="O2060">
        <v>9.1137850000000006E-2</v>
      </c>
      <c r="P2060">
        <v>7.2946559999999994E-2</v>
      </c>
      <c r="Q2060">
        <v>5.6720609999999998E-2</v>
      </c>
      <c r="R2060">
        <v>0</v>
      </c>
      <c r="S2060">
        <v>0</v>
      </c>
      <c r="T2060">
        <v>0</v>
      </c>
      <c r="U2060" t="s">
        <v>409</v>
      </c>
    </row>
    <row r="2061" spans="1:21" x14ac:dyDescent="0.35">
      <c r="A2061" t="s">
        <v>407</v>
      </c>
      <c r="B2061" t="s">
        <v>36</v>
      </c>
      <c r="C2061" t="str">
        <f>INDEX('GCAM Crosswalk'!M$5:M$36,MATCH(B2061,'GCAM Crosswalk'!L$5:L$36,0))</f>
        <v>Japan</v>
      </c>
      <c r="D2061" t="s">
        <v>365</v>
      </c>
      <c r="E2061" t="str">
        <f>INDEX('GCAM Crosswalk'!J$5:J$111,MATCH(D2061,'GCAM Crosswalk'!I$5:I$111,0))</f>
        <v>Industry</v>
      </c>
      <c r="F2061" t="s">
        <v>339</v>
      </c>
      <c r="G2061">
        <v>1.6416607999999999</v>
      </c>
      <c r="H2061">
        <v>1.4925249</v>
      </c>
      <c r="I2061">
        <v>1.5180084999999901</v>
      </c>
      <c r="J2061">
        <v>1.4313579000000001</v>
      </c>
      <c r="K2061">
        <v>1.4460194500000001</v>
      </c>
      <c r="L2061">
        <v>1.26423281</v>
      </c>
      <c r="M2061">
        <v>1.0861257200000001</v>
      </c>
      <c r="N2061">
        <v>0.94263781999999996</v>
      </c>
      <c r="O2061">
        <v>0.84974653999999905</v>
      </c>
      <c r="P2061">
        <v>0.77164387000000001</v>
      </c>
      <c r="Q2061">
        <v>0.70272217000000003</v>
      </c>
      <c r="R2061">
        <v>0</v>
      </c>
      <c r="S2061">
        <v>0</v>
      </c>
      <c r="T2061">
        <v>0</v>
      </c>
      <c r="U2061" t="s">
        <v>409</v>
      </c>
    </row>
    <row r="2062" spans="1:21" x14ac:dyDescent="0.35">
      <c r="A2062" t="s">
        <v>407</v>
      </c>
      <c r="B2062" t="s">
        <v>36</v>
      </c>
      <c r="C2062" t="str">
        <f>INDEX('GCAM Crosswalk'!M$5:M$36,MATCH(B2062,'GCAM Crosswalk'!L$5:L$36,0))</f>
        <v>Japan</v>
      </c>
      <c r="D2062" t="s">
        <v>365</v>
      </c>
      <c r="E2062" t="str">
        <f>INDEX('GCAM Crosswalk'!J$5:J$111,MATCH(D2062,'GCAM Crosswalk'!I$5:I$111,0))</f>
        <v>Industry</v>
      </c>
      <c r="F2062" t="s">
        <v>225</v>
      </c>
      <c r="G2062">
        <v>0.27744839999999998</v>
      </c>
      <c r="H2062">
        <v>0.27049659999999998</v>
      </c>
      <c r="I2062">
        <v>0.26731830000000001</v>
      </c>
      <c r="J2062">
        <v>0.25991069999999999</v>
      </c>
      <c r="K2062">
        <v>0.25964228</v>
      </c>
      <c r="L2062">
        <v>0.23071640499999899</v>
      </c>
      <c r="M2062">
        <v>0.19919979799999901</v>
      </c>
      <c r="N2062">
        <v>0.172811838</v>
      </c>
      <c r="O2062">
        <v>0.154924078399999</v>
      </c>
      <c r="P2062">
        <v>0.14027368199999901</v>
      </c>
      <c r="Q2062">
        <v>0.127298882999999</v>
      </c>
      <c r="R2062">
        <v>0</v>
      </c>
      <c r="S2062">
        <v>0</v>
      </c>
      <c r="T2062">
        <v>0</v>
      </c>
      <c r="U2062" t="s">
        <v>409</v>
      </c>
    </row>
    <row r="2063" spans="1:21" x14ac:dyDescent="0.35">
      <c r="A2063" t="s">
        <v>407</v>
      </c>
      <c r="B2063" t="s">
        <v>36</v>
      </c>
      <c r="C2063" t="str">
        <f>INDEX('GCAM Crosswalk'!M$5:M$36,MATCH(B2063,'GCAM Crosswalk'!L$5:L$36,0))</f>
        <v>Japan</v>
      </c>
      <c r="D2063" t="s">
        <v>365</v>
      </c>
      <c r="E2063" t="str">
        <f>INDEX('GCAM Crosswalk'!J$5:J$111,MATCH(D2063,'GCAM Crosswalk'!I$5:I$111,0))</f>
        <v>Industry</v>
      </c>
      <c r="F2063" t="s">
        <v>408</v>
      </c>
      <c r="G2063">
        <v>3.3865560000000003E-2</v>
      </c>
      <c r="H2063">
        <v>7.9405139999999999E-2</v>
      </c>
      <c r="I2063">
        <v>9.4225260000000005E-2</v>
      </c>
      <c r="J2063">
        <v>9.933264E-2</v>
      </c>
      <c r="K2063">
        <v>9.82872947E-2</v>
      </c>
      <c r="L2063">
        <v>8.9955100499999996E-2</v>
      </c>
      <c r="M2063">
        <v>7.7463718599999995E-2</v>
      </c>
      <c r="N2063">
        <v>6.6468248199999996E-2</v>
      </c>
      <c r="O2063">
        <v>5.8396390019999897E-2</v>
      </c>
      <c r="P2063">
        <v>5.1647353829999999E-2</v>
      </c>
      <c r="Q2063">
        <v>4.6114111069999998E-2</v>
      </c>
      <c r="R2063">
        <v>0</v>
      </c>
      <c r="S2063">
        <v>0</v>
      </c>
      <c r="T2063">
        <v>0</v>
      </c>
      <c r="U2063" t="s">
        <v>409</v>
      </c>
    </row>
    <row r="2064" spans="1:21" x14ac:dyDescent="0.35">
      <c r="A2064" t="s">
        <v>407</v>
      </c>
      <c r="B2064" t="s">
        <v>36</v>
      </c>
      <c r="C2064" t="str">
        <f>INDEX('GCAM Crosswalk'!M$5:M$36,MATCH(B2064,'GCAM Crosswalk'!L$5:L$36,0))</f>
        <v>Japan</v>
      </c>
      <c r="D2064" t="s">
        <v>365</v>
      </c>
      <c r="E2064" t="str">
        <f>INDEX('GCAM Crosswalk'!J$5:J$111,MATCH(D2064,'GCAM Crosswalk'!I$5:I$111,0))</f>
        <v>Industry</v>
      </c>
      <c r="F2064" t="s">
        <v>410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9.7464300000000004E-3</v>
      </c>
      <c r="M2064">
        <v>3.9712749999999998E-2</v>
      </c>
      <c r="N2064">
        <v>5.6338227999999997E-2</v>
      </c>
      <c r="O2064">
        <v>5.48942519999999E-2</v>
      </c>
      <c r="P2064">
        <v>5.1173832000000002E-2</v>
      </c>
      <c r="Q2064">
        <v>4.5339619999999997E-2</v>
      </c>
      <c r="R2064">
        <v>0</v>
      </c>
      <c r="S2064">
        <v>0</v>
      </c>
      <c r="T2064">
        <v>0</v>
      </c>
      <c r="U2064" t="s">
        <v>409</v>
      </c>
    </row>
    <row r="2065" spans="1:21" x14ac:dyDescent="0.35">
      <c r="A2065" t="s">
        <v>407</v>
      </c>
      <c r="B2065" t="s">
        <v>36</v>
      </c>
      <c r="C2065" t="str">
        <f>INDEX('GCAM Crosswalk'!M$5:M$36,MATCH(B2065,'GCAM Crosswalk'!L$5:L$36,0))</f>
        <v>Japan</v>
      </c>
      <c r="D2065" t="s">
        <v>365</v>
      </c>
      <c r="E2065" t="str">
        <f>INDEX('GCAM Crosswalk'!J$5:J$111,MATCH(D2065,'GCAM Crosswalk'!I$5:I$111,0))</f>
        <v>Industry</v>
      </c>
      <c r="F2065" t="s">
        <v>411</v>
      </c>
      <c r="G2065">
        <v>0.15793684</v>
      </c>
      <c r="H2065">
        <v>0.1186702</v>
      </c>
      <c r="I2065">
        <v>0.1051141</v>
      </c>
      <c r="J2065">
        <v>8.2800429999999994E-2</v>
      </c>
      <c r="K2065">
        <v>8.18174029999999E-2</v>
      </c>
      <c r="L2065">
        <v>7.4706349500000005E-2</v>
      </c>
      <c r="M2065">
        <v>6.4810470199999998E-2</v>
      </c>
      <c r="N2065">
        <v>5.61720068E-2</v>
      </c>
      <c r="O2065">
        <v>4.9731442420000001E-2</v>
      </c>
      <c r="P2065">
        <v>4.4248315329999899E-2</v>
      </c>
      <c r="Q2065">
        <v>3.9646024070000001E-2</v>
      </c>
      <c r="R2065">
        <v>0</v>
      </c>
      <c r="S2065">
        <v>0</v>
      </c>
      <c r="T2065">
        <v>0</v>
      </c>
      <c r="U2065" t="s">
        <v>409</v>
      </c>
    </row>
    <row r="2066" spans="1:21" x14ac:dyDescent="0.35">
      <c r="A2066" t="s">
        <v>407</v>
      </c>
      <c r="B2066" t="s">
        <v>36</v>
      </c>
      <c r="C2066" t="str">
        <f>INDEX('GCAM Crosswalk'!M$5:M$36,MATCH(B2066,'GCAM Crosswalk'!L$5:L$36,0))</f>
        <v>Japan</v>
      </c>
      <c r="D2066" t="s">
        <v>373</v>
      </c>
      <c r="E2066" t="str">
        <f>INDEX('GCAM Crosswalk'!J$5:J$111,MATCH(D2066,'GCAM Crosswalk'!I$5:I$111,0))</f>
        <v>Industry</v>
      </c>
      <c r="F2066" t="s">
        <v>225</v>
      </c>
      <c r="G2066" s="3">
        <v>3.8998800000000002E-4</v>
      </c>
      <c r="H2066" s="3">
        <v>3.2638900000000001E-4</v>
      </c>
      <c r="I2066" s="3">
        <v>2.8738499999999997E-4</v>
      </c>
      <c r="J2066" s="3">
        <v>3.1730700000000002E-4</v>
      </c>
      <c r="K2066" s="3">
        <v>3.1478700000000002E-4</v>
      </c>
      <c r="L2066" s="3">
        <v>3.4571800000000001E-4</v>
      </c>
      <c r="M2066" s="3">
        <v>3.5586E-4</v>
      </c>
      <c r="N2066" s="3">
        <v>3.6742600000000002E-4</v>
      </c>
      <c r="O2066" s="3">
        <v>3.7059499999999998E-4</v>
      </c>
      <c r="P2066" s="3">
        <v>3.7870800000000001E-4</v>
      </c>
      <c r="Q2066" s="3">
        <v>3.8743600000000001E-4</v>
      </c>
      <c r="R2066">
        <v>0</v>
      </c>
      <c r="S2066">
        <v>0</v>
      </c>
      <c r="T2066">
        <v>0</v>
      </c>
      <c r="U2066" t="s">
        <v>409</v>
      </c>
    </row>
    <row r="2067" spans="1:21" x14ac:dyDescent="0.35">
      <c r="A2067" t="s">
        <v>407</v>
      </c>
      <c r="B2067" t="s">
        <v>36</v>
      </c>
      <c r="C2067" t="str">
        <f>INDEX('GCAM Crosswalk'!M$5:M$36,MATCH(B2067,'GCAM Crosswalk'!L$5:L$36,0))</f>
        <v>Japan</v>
      </c>
      <c r="D2067" t="s">
        <v>361</v>
      </c>
      <c r="E2067" t="str">
        <f>INDEX('GCAM Crosswalk'!J$5:J$111,MATCH(D2067,'GCAM Crosswalk'!I$5:I$111,0))</f>
        <v>Industry</v>
      </c>
      <c r="F2067" t="s">
        <v>339</v>
      </c>
      <c r="G2067">
        <v>5.2324900000000002E-3</v>
      </c>
      <c r="H2067" s="3">
        <v>5.86004E-4</v>
      </c>
      <c r="I2067" s="3">
        <v>2.0929999999999999E-4</v>
      </c>
      <c r="J2067" s="3">
        <v>3.3489899999999999E-4</v>
      </c>
      <c r="K2067" s="3">
        <v>3.4164949999999998E-4</v>
      </c>
      <c r="L2067" s="3">
        <v>3.4463889999999898E-4</v>
      </c>
      <c r="M2067" s="3">
        <v>3.3101430000000002E-4</v>
      </c>
      <c r="N2067" s="3">
        <v>3.0482680000000001E-4</v>
      </c>
      <c r="O2067" s="3">
        <v>2.7639750000000001E-4</v>
      </c>
      <c r="P2067" s="3">
        <v>2.4887539999999999E-4</v>
      </c>
      <c r="Q2067" s="3">
        <v>2.2796519999999999E-4</v>
      </c>
      <c r="R2067">
        <v>0</v>
      </c>
      <c r="S2067">
        <v>0</v>
      </c>
      <c r="T2067">
        <v>0</v>
      </c>
      <c r="U2067" t="s">
        <v>409</v>
      </c>
    </row>
    <row r="2068" spans="1:21" x14ac:dyDescent="0.35">
      <c r="A2068" t="s">
        <v>407</v>
      </c>
      <c r="B2068" t="s">
        <v>36</v>
      </c>
      <c r="C2068" t="str">
        <f>INDEX('GCAM Crosswalk'!M$5:M$36,MATCH(B2068,'GCAM Crosswalk'!L$5:L$36,0))</f>
        <v>Japan</v>
      </c>
      <c r="D2068" t="s">
        <v>361</v>
      </c>
      <c r="E2068" t="str">
        <f>INDEX('GCAM Crosswalk'!J$5:J$111,MATCH(D2068,'GCAM Crosswalk'!I$5:I$111,0))</f>
        <v>Industry</v>
      </c>
      <c r="F2068" t="s">
        <v>225</v>
      </c>
      <c r="G2068">
        <v>1.7078900000000001E-2</v>
      </c>
      <c r="H2068">
        <v>7.1581500000000003E-3</v>
      </c>
      <c r="I2068">
        <v>4.9812900000000002E-3</v>
      </c>
      <c r="J2068">
        <v>4.0603899999999997E-3</v>
      </c>
      <c r="K2068">
        <v>3.8168479999999999E-3</v>
      </c>
      <c r="L2068">
        <v>3.4976434000000001E-3</v>
      </c>
      <c r="M2068">
        <v>3.3920272999999998E-3</v>
      </c>
      <c r="N2068">
        <v>3.5078200799999902E-3</v>
      </c>
      <c r="O2068">
        <v>3.7365491499999899E-3</v>
      </c>
      <c r="P2068">
        <v>4.0376085100000004E-3</v>
      </c>
      <c r="Q2068">
        <v>4.3161679999999996E-3</v>
      </c>
      <c r="R2068">
        <v>0</v>
      </c>
      <c r="S2068">
        <v>0</v>
      </c>
      <c r="T2068">
        <v>0</v>
      </c>
      <c r="U2068" t="s">
        <v>409</v>
      </c>
    </row>
    <row r="2069" spans="1:21" x14ac:dyDescent="0.35">
      <c r="A2069" t="s">
        <v>407</v>
      </c>
      <c r="B2069" t="s">
        <v>36</v>
      </c>
      <c r="C2069" t="str">
        <f>INDEX('GCAM Crosswalk'!M$5:M$36,MATCH(B2069,'GCAM Crosswalk'!L$5:L$36,0))</f>
        <v>Japan</v>
      </c>
      <c r="D2069" t="s">
        <v>361</v>
      </c>
      <c r="E2069" t="str">
        <f>INDEX('GCAM Crosswalk'!J$5:J$111,MATCH(D2069,'GCAM Crosswalk'!I$5:I$111,0))</f>
        <v>Industry</v>
      </c>
      <c r="F2069" t="s">
        <v>408</v>
      </c>
      <c r="G2069">
        <v>1.8E-3</v>
      </c>
      <c r="H2069">
        <v>2.6790199999999998E-3</v>
      </c>
      <c r="I2069">
        <v>4.7301899999999996E-3</v>
      </c>
      <c r="J2069">
        <v>4.5208899999999996E-3</v>
      </c>
      <c r="K2069">
        <v>4.6431579999999997E-3</v>
      </c>
      <c r="L2069">
        <v>4.7405720000000002E-3</v>
      </c>
      <c r="M2069">
        <v>4.7153940000000004E-3</v>
      </c>
      <c r="N2069">
        <v>4.464483E-3</v>
      </c>
      <c r="O2069">
        <v>4.0435079999999899E-3</v>
      </c>
      <c r="P2069">
        <v>3.6131459999999998E-3</v>
      </c>
      <c r="Q2069">
        <v>3.2283440000000002E-3</v>
      </c>
      <c r="R2069">
        <v>0</v>
      </c>
      <c r="S2069">
        <v>0</v>
      </c>
      <c r="T2069">
        <v>0</v>
      </c>
      <c r="U2069" t="s">
        <v>409</v>
      </c>
    </row>
    <row r="2070" spans="1:21" x14ac:dyDescent="0.35">
      <c r="A2070" t="s">
        <v>407</v>
      </c>
      <c r="B2070" t="s">
        <v>36</v>
      </c>
      <c r="C2070" t="str">
        <f>INDEX('GCAM Crosswalk'!M$5:M$36,MATCH(B2070,'GCAM Crosswalk'!L$5:L$36,0))</f>
        <v>Japan</v>
      </c>
      <c r="D2070" t="s">
        <v>361</v>
      </c>
      <c r="E2070" t="str">
        <f>INDEX('GCAM Crosswalk'!J$5:J$111,MATCH(D2070,'GCAM Crosswalk'!I$5:I$111,0))</f>
        <v>Industry</v>
      </c>
      <c r="F2070" t="s">
        <v>410</v>
      </c>
      <c r="G2070">
        <v>0</v>
      </c>
      <c r="H2070">
        <v>0</v>
      </c>
      <c r="I2070">
        <v>0</v>
      </c>
      <c r="J2070">
        <v>0</v>
      </c>
      <c r="K2070">
        <v>0</v>
      </c>
      <c r="L2070" s="3">
        <v>5.3600100000000002E-5</v>
      </c>
      <c r="M2070" s="3">
        <v>1.8942469999999999E-4</v>
      </c>
      <c r="N2070" s="3">
        <v>3.5199379999999999E-4</v>
      </c>
      <c r="O2070" s="3">
        <v>4.5758020999999999E-4</v>
      </c>
      <c r="P2070" s="3">
        <v>5.6706909999999896E-4</v>
      </c>
      <c r="Q2070" s="3">
        <v>6.4094490000000004E-4</v>
      </c>
      <c r="R2070">
        <v>0</v>
      </c>
      <c r="S2070">
        <v>0</v>
      </c>
      <c r="T2070">
        <v>0</v>
      </c>
      <c r="U2070" t="s">
        <v>409</v>
      </c>
    </row>
    <row r="2071" spans="1:21" x14ac:dyDescent="0.35">
      <c r="A2071" t="s">
        <v>407</v>
      </c>
      <c r="B2071" t="s">
        <v>36</v>
      </c>
      <c r="C2071" t="str">
        <f>INDEX('GCAM Crosswalk'!M$5:M$36,MATCH(B2071,'GCAM Crosswalk'!L$5:L$36,0))</f>
        <v>Japan</v>
      </c>
      <c r="D2071" t="s">
        <v>361</v>
      </c>
      <c r="E2071" t="str">
        <f>INDEX('GCAM Crosswalk'!J$5:J$111,MATCH(D2071,'GCAM Crosswalk'!I$5:I$111,0))</f>
        <v>Industry</v>
      </c>
      <c r="F2071" t="s">
        <v>411</v>
      </c>
      <c r="G2071">
        <v>3.7590289999999998E-2</v>
      </c>
      <c r="H2071">
        <v>1.8795220000000001E-2</v>
      </c>
      <c r="I2071">
        <v>9.7533800000000007E-3</v>
      </c>
      <c r="J2071">
        <v>8.0789699999999996E-3</v>
      </c>
      <c r="K2071">
        <v>7.9322749999999904E-3</v>
      </c>
      <c r="L2071">
        <v>7.4702270000000003E-3</v>
      </c>
      <c r="M2071">
        <v>6.7154129999999999E-3</v>
      </c>
      <c r="N2071">
        <v>5.8957336000000004E-3</v>
      </c>
      <c r="O2071">
        <v>5.2376213999999997E-3</v>
      </c>
      <c r="P2071">
        <v>4.4960419999999996E-3</v>
      </c>
      <c r="Q2071">
        <v>3.8079338000000002E-3</v>
      </c>
      <c r="R2071">
        <v>0</v>
      </c>
      <c r="S2071">
        <v>0</v>
      </c>
      <c r="T2071">
        <v>0</v>
      </c>
      <c r="U2071" t="s">
        <v>409</v>
      </c>
    </row>
    <row r="2072" spans="1:21" x14ac:dyDescent="0.35">
      <c r="A2072" t="s">
        <v>407</v>
      </c>
      <c r="B2072" t="s">
        <v>36</v>
      </c>
      <c r="C2072" t="str">
        <f>INDEX('GCAM Crosswalk'!M$5:M$36,MATCH(B2072,'GCAM Crosswalk'!L$5:L$36,0))</f>
        <v>Japan</v>
      </c>
      <c r="D2072" t="s">
        <v>374</v>
      </c>
      <c r="E2072" t="str">
        <f>INDEX('GCAM Crosswalk'!J$5:J$111,MATCH(D2072,'GCAM Crosswalk'!I$5:I$111,0))</f>
        <v>Industry</v>
      </c>
      <c r="F2072" t="s">
        <v>225</v>
      </c>
      <c r="G2072">
        <v>2.0777199999999999E-2</v>
      </c>
      <c r="H2072">
        <v>2.23445E-2</v>
      </c>
      <c r="I2072">
        <v>2.1864700000000001E-2</v>
      </c>
      <c r="J2072">
        <v>2.1769899999999998E-2</v>
      </c>
      <c r="K2072">
        <v>2.2302099999999998E-2</v>
      </c>
      <c r="L2072">
        <v>2.2482800000000001E-2</v>
      </c>
      <c r="M2072">
        <v>2.2360700000000001E-2</v>
      </c>
      <c r="N2072">
        <v>2.2003700000000001E-2</v>
      </c>
      <c r="O2072">
        <v>2.1469700000000001E-2</v>
      </c>
      <c r="P2072">
        <v>2.0853199999999999E-2</v>
      </c>
      <c r="Q2072">
        <v>2.0190400000000001E-2</v>
      </c>
      <c r="R2072">
        <v>0</v>
      </c>
      <c r="S2072">
        <v>0</v>
      </c>
      <c r="T2072">
        <v>0</v>
      </c>
      <c r="U2072" t="s">
        <v>409</v>
      </c>
    </row>
    <row r="2073" spans="1:21" x14ac:dyDescent="0.35">
      <c r="A2073" t="s">
        <v>407</v>
      </c>
      <c r="B2073" t="s">
        <v>36</v>
      </c>
      <c r="C2073" t="str">
        <f>INDEX('GCAM Crosswalk'!M$5:M$36,MATCH(B2073,'GCAM Crosswalk'!L$5:L$36,0))</f>
        <v>Japan</v>
      </c>
      <c r="D2073" t="s">
        <v>375</v>
      </c>
      <c r="E2073" t="str">
        <f>INDEX('GCAM Crosswalk'!J$5:J$111,MATCH(D2073,'GCAM Crosswalk'!I$5:I$111,0))</f>
        <v>Industry</v>
      </c>
      <c r="F2073" t="s">
        <v>225</v>
      </c>
      <c r="G2073">
        <v>6.0027199999999996E-3</v>
      </c>
      <c r="H2073">
        <v>5.8003999999999998E-3</v>
      </c>
      <c r="I2073">
        <v>5.6061499999999998E-3</v>
      </c>
      <c r="J2073">
        <v>5.5814999999999997E-3</v>
      </c>
      <c r="K2073">
        <v>5.4745899999999997E-3</v>
      </c>
      <c r="L2073">
        <v>5.3171800000000003E-3</v>
      </c>
      <c r="M2073">
        <v>5.1486300000000004E-3</v>
      </c>
      <c r="N2073">
        <v>4.9768399999999997E-3</v>
      </c>
      <c r="O2073">
        <v>4.7918199999999996E-3</v>
      </c>
      <c r="P2073">
        <v>4.5986999999999998E-3</v>
      </c>
      <c r="Q2073">
        <v>4.4075399999999997E-3</v>
      </c>
      <c r="R2073">
        <v>0</v>
      </c>
      <c r="S2073">
        <v>0</v>
      </c>
      <c r="T2073">
        <v>0</v>
      </c>
      <c r="U2073" t="s">
        <v>409</v>
      </c>
    </row>
    <row r="2074" spans="1:21" x14ac:dyDescent="0.35">
      <c r="A2074" t="s">
        <v>407</v>
      </c>
      <c r="B2074" t="s">
        <v>36</v>
      </c>
      <c r="C2074" t="str">
        <f>INDEX('GCAM Crosswalk'!M$5:M$36,MATCH(B2074,'GCAM Crosswalk'!L$5:L$36,0))</f>
        <v>Japan</v>
      </c>
      <c r="D2074" t="s">
        <v>376</v>
      </c>
      <c r="E2074" t="str">
        <f>INDEX('GCAM Crosswalk'!J$5:J$111,MATCH(D2074,'GCAM Crosswalk'!I$5:I$111,0))</f>
        <v>Industry</v>
      </c>
      <c r="F2074" t="s">
        <v>225</v>
      </c>
      <c r="G2074">
        <v>1.4656199999999999E-2</v>
      </c>
      <c r="H2074">
        <v>1.4172199999999999E-2</v>
      </c>
      <c r="I2074">
        <v>1.3698200000000001E-2</v>
      </c>
      <c r="J2074">
        <v>1.36388E-2</v>
      </c>
      <c r="K2074">
        <v>1.33793E-2</v>
      </c>
      <c r="L2074">
        <v>1.2994800000000001E-2</v>
      </c>
      <c r="M2074">
        <v>1.25822E-2</v>
      </c>
      <c r="N2074">
        <v>1.21618E-2</v>
      </c>
      <c r="O2074">
        <v>1.17091E-2</v>
      </c>
      <c r="P2074">
        <v>1.12371E-2</v>
      </c>
      <c r="Q2074">
        <v>1.07698E-2</v>
      </c>
      <c r="R2074">
        <v>0</v>
      </c>
      <c r="S2074">
        <v>0</v>
      </c>
      <c r="T2074">
        <v>0</v>
      </c>
      <c r="U2074" t="s">
        <v>409</v>
      </c>
    </row>
    <row r="2075" spans="1:21" x14ac:dyDescent="0.35">
      <c r="A2075" t="s">
        <v>407</v>
      </c>
      <c r="B2075" t="s">
        <v>36</v>
      </c>
      <c r="C2075" t="str">
        <f>INDEX('GCAM Crosswalk'!M$5:M$36,MATCH(B2075,'GCAM Crosswalk'!L$5:L$36,0))</f>
        <v>Japan</v>
      </c>
      <c r="D2075" t="s">
        <v>377</v>
      </c>
      <c r="E2075" t="str">
        <f>INDEX('GCAM Crosswalk'!J$5:J$111,MATCH(D2075,'GCAM Crosswalk'!I$5:I$111,0))</f>
        <v>Industry</v>
      </c>
      <c r="F2075" t="s">
        <v>225</v>
      </c>
      <c r="G2075">
        <v>1.39361E-2</v>
      </c>
      <c r="H2075">
        <v>1.34663E-2</v>
      </c>
      <c r="I2075">
        <v>1.30154E-2</v>
      </c>
      <c r="J2075">
        <v>1.29581E-2</v>
      </c>
      <c r="K2075">
        <v>1.27099E-2</v>
      </c>
      <c r="L2075">
        <v>1.23445E-2</v>
      </c>
      <c r="M2075">
        <v>1.1953200000000001E-2</v>
      </c>
      <c r="N2075">
        <v>1.1554399999999999E-2</v>
      </c>
      <c r="O2075">
        <v>1.1124800000000001E-2</v>
      </c>
      <c r="P2075">
        <v>1.06765E-2</v>
      </c>
      <c r="Q2075">
        <v>1.02326E-2</v>
      </c>
      <c r="R2075">
        <v>0</v>
      </c>
      <c r="S2075">
        <v>0</v>
      </c>
      <c r="T2075">
        <v>0</v>
      </c>
      <c r="U2075" t="s">
        <v>409</v>
      </c>
    </row>
    <row r="2076" spans="1:21" x14ac:dyDescent="0.35">
      <c r="A2076" t="s">
        <v>407</v>
      </c>
      <c r="B2076" t="s">
        <v>36</v>
      </c>
      <c r="C2076" t="str">
        <f>INDEX('GCAM Crosswalk'!M$5:M$36,MATCH(B2076,'GCAM Crosswalk'!L$5:L$36,0))</f>
        <v>Japan</v>
      </c>
      <c r="D2076" t="s">
        <v>362</v>
      </c>
      <c r="E2076" t="str">
        <f>INDEX('GCAM Crosswalk'!J$5:J$111,MATCH(D2076,'GCAM Crosswalk'!I$5:I$111,0))</f>
        <v>Industry</v>
      </c>
      <c r="F2076" t="s">
        <v>318</v>
      </c>
      <c r="G2076">
        <v>0.105311</v>
      </c>
      <c r="H2076">
        <v>0.131608</v>
      </c>
      <c r="I2076">
        <v>0.14285999999999999</v>
      </c>
      <c r="J2076">
        <v>0.151952</v>
      </c>
      <c r="K2076">
        <v>0.15995853999999901</v>
      </c>
      <c r="L2076">
        <v>0.17255144</v>
      </c>
      <c r="M2076">
        <v>0.18962009999999899</v>
      </c>
      <c r="N2076">
        <v>0.21954723000000001</v>
      </c>
      <c r="O2076">
        <v>0.24099165</v>
      </c>
      <c r="P2076">
        <v>0.24445634999999999</v>
      </c>
      <c r="Q2076">
        <v>0.23700407399999901</v>
      </c>
      <c r="R2076">
        <v>0</v>
      </c>
      <c r="S2076">
        <v>0</v>
      </c>
      <c r="T2076">
        <v>0</v>
      </c>
      <c r="U2076" t="s">
        <v>409</v>
      </c>
    </row>
    <row r="2077" spans="1:21" x14ac:dyDescent="0.35">
      <c r="A2077" t="s">
        <v>407</v>
      </c>
      <c r="B2077" t="s">
        <v>36</v>
      </c>
      <c r="C2077" t="str">
        <f>INDEX('GCAM Crosswalk'!M$5:M$36,MATCH(B2077,'GCAM Crosswalk'!L$5:L$36,0))</f>
        <v>Japan</v>
      </c>
      <c r="D2077" t="s">
        <v>362</v>
      </c>
      <c r="E2077" t="str">
        <f>INDEX('GCAM Crosswalk'!J$5:J$111,MATCH(D2077,'GCAM Crosswalk'!I$5:I$111,0))</f>
        <v>Industry</v>
      </c>
      <c r="F2077" t="s">
        <v>339</v>
      </c>
      <c r="G2077">
        <v>0.151</v>
      </c>
      <c r="H2077">
        <v>9.7702999999999998E-2</v>
      </c>
      <c r="I2077">
        <v>0.105959</v>
      </c>
      <c r="J2077">
        <v>0.11138099999999999</v>
      </c>
      <c r="K2077">
        <v>0.11753661</v>
      </c>
      <c r="L2077">
        <v>0.12159555999999901</v>
      </c>
      <c r="M2077">
        <v>0.12253588</v>
      </c>
      <c r="N2077">
        <v>0.12009911</v>
      </c>
      <c r="O2077">
        <v>0.11512219999999999</v>
      </c>
      <c r="P2077">
        <v>0.111404299999999</v>
      </c>
      <c r="Q2077">
        <v>0.108495893999999</v>
      </c>
      <c r="R2077">
        <v>0</v>
      </c>
      <c r="S2077">
        <v>0</v>
      </c>
      <c r="T2077">
        <v>0</v>
      </c>
      <c r="U2077" t="s">
        <v>409</v>
      </c>
    </row>
    <row r="2078" spans="1:21" x14ac:dyDescent="0.35">
      <c r="A2078" t="s">
        <v>407</v>
      </c>
      <c r="B2078" t="s">
        <v>36</v>
      </c>
      <c r="C2078" t="str">
        <f>INDEX('GCAM Crosswalk'!M$5:M$36,MATCH(B2078,'GCAM Crosswalk'!L$5:L$36,0))</f>
        <v>Japan</v>
      </c>
      <c r="D2078" t="s">
        <v>362</v>
      </c>
      <c r="E2078" t="str">
        <f>INDEX('GCAM Crosswalk'!J$5:J$111,MATCH(D2078,'GCAM Crosswalk'!I$5:I$111,0))</f>
        <v>Industry</v>
      </c>
      <c r="F2078" t="s">
        <v>225</v>
      </c>
      <c r="G2078">
        <v>0.85709000000000002</v>
      </c>
      <c r="H2078">
        <v>0.79058200000000001</v>
      </c>
      <c r="I2078">
        <v>0.80249000000000004</v>
      </c>
      <c r="J2078">
        <v>0.711113</v>
      </c>
      <c r="K2078">
        <v>0.71791970000000005</v>
      </c>
      <c r="L2078">
        <v>0.73477599999999899</v>
      </c>
      <c r="M2078">
        <v>0.7414309</v>
      </c>
      <c r="N2078">
        <v>0.74148079999999905</v>
      </c>
      <c r="O2078">
        <v>0.74737160000000002</v>
      </c>
      <c r="P2078">
        <v>0.75719464000000003</v>
      </c>
      <c r="Q2078">
        <v>0.76894437999999998</v>
      </c>
      <c r="R2078">
        <v>0</v>
      </c>
      <c r="S2078">
        <v>0</v>
      </c>
      <c r="T2078">
        <v>0</v>
      </c>
      <c r="U2078" t="s">
        <v>409</v>
      </c>
    </row>
    <row r="2079" spans="1:21" x14ac:dyDescent="0.35">
      <c r="A2079" t="s">
        <v>407</v>
      </c>
      <c r="B2079" t="s">
        <v>36</v>
      </c>
      <c r="C2079" t="str">
        <f>INDEX('GCAM Crosswalk'!M$5:M$36,MATCH(B2079,'GCAM Crosswalk'!L$5:L$36,0))</f>
        <v>Japan</v>
      </c>
      <c r="D2079" t="s">
        <v>362</v>
      </c>
      <c r="E2079" t="str">
        <f>INDEX('GCAM Crosswalk'!J$5:J$111,MATCH(D2079,'GCAM Crosswalk'!I$5:I$111,0))</f>
        <v>Industry</v>
      </c>
      <c r="F2079" t="s">
        <v>408</v>
      </c>
      <c r="G2079">
        <v>0.104231</v>
      </c>
      <c r="H2079">
        <v>0.26142300000000002</v>
      </c>
      <c r="I2079">
        <v>0.25409100000000001</v>
      </c>
      <c r="J2079">
        <v>0.260739</v>
      </c>
      <c r="K2079">
        <v>0.27719640000000001</v>
      </c>
      <c r="L2079">
        <v>0.28913119999999998</v>
      </c>
      <c r="M2079">
        <v>0.29809989999999997</v>
      </c>
      <c r="N2079">
        <v>0.30716100000000002</v>
      </c>
      <c r="O2079">
        <v>0.30757122999999997</v>
      </c>
      <c r="P2079">
        <v>0.30364746999999997</v>
      </c>
      <c r="Q2079">
        <v>0.29612823399999999</v>
      </c>
      <c r="R2079">
        <v>0</v>
      </c>
      <c r="S2079">
        <v>0</v>
      </c>
      <c r="T2079">
        <v>0</v>
      </c>
      <c r="U2079" t="s">
        <v>409</v>
      </c>
    </row>
    <row r="2080" spans="1:21" x14ac:dyDescent="0.35">
      <c r="A2080" t="s">
        <v>407</v>
      </c>
      <c r="B2080" t="s">
        <v>36</v>
      </c>
      <c r="C2080" t="str">
        <f>INDEX('GCAM Crosswalk'!M$5:M$36,MATCH(B2080,'GCAM Crosswalk'!L$5:L$36,0))</f>
        <v>Japan</v>
      </c>
      <c r="D2080" t="s">
        <v>362</v>
      </c>
      <c r="E2080" t="str">
        <f>INDEX('GCAM Crosswalk'!J$5:J$111,MATCH(D2080,'GCAM Crosswalk'!I$5:I$111,0))</f>
        <v>Industry</v>
      </c>
      <c r="F2080" t="s">
        <v>410</v>
      </c>
      <c r="G2080">
        <v>0</v>
      </c>
      <c r="H2080">
        <v>0</v>
      </c>
      <c r="I2080">
        <v>0</v>
      </c>
      <c r="J2080">
        <v>0</v>
      </c>
      <c r="K2080">
        <v>0</v>
      </c>
      <c r="L2080" s="3">
        <v>8.4989199999999999E-4</v>
      </c>
      <c r="M2080">
        <v>1.0619692E-2</v>
      </c>
      <c r="N2080">
        <v>3.6864095999999999E-2</v>
      </c>
      <c r="O2080">
        <v>6.7293546999999995E-2</v>
      </c>
      <c r="P2080">
        <v>8.6032687999999996E-2</v>
      </c>
      <c r="Q2080">
        <v>9.7715927300000005E-2</v>
      </c>
      <c r="R2080">
        <v>0</v>
      </c>
      <c r="S2080">
        <v>0</v>
      </c>
      <c r="T2080">
        <v>0</v>
      </c>
      <c r="U2080" t="s">
        <v>409</v>
      </c>
    </row>
    <row r="2081" spans="1:21" x14ac:dyDescent="0.35">
      <c r="A2081" t="s">
        <v>407</v>
      </c>
      <c r="B2081" t="s">
        <v>36</v>
      </c>
      <c r="C2081" t="str">
        <f>INDEX('GCAM Crosswalk'!M$5:M$36,MATCH(B2081,'GCAM Crosswalk'!L$5:L$36,0))</f>
        <v>Japan</v>
      </c>
      <c r="D2081" t="s">
        <v>362</v>
      </c>
      <c r="E2081" t="str">
        <f>INDEX('GCAM Crosswalk'!J$5:J$111,MATCH(D2081,'GCAM Crosswalk'!I$5:I$111,0))</f>
        <v>Industry</v>
      </c>
      <c r="F2081" t="s">
        <v>411</v>
      </c>
      <c r="G2081">
        <v>1.01183</v>
      </c>
      <c r="H2081">
        <v>0.70641600000000004</v>
      </c>
      <c r="I2081">
        <v>0.44750099999999998</v>
      </c>
      <c r="J2081">
        <v>0.35984899999999997</v>
      </c>
      <c r="K2081">
        <v>0.37609169999999997</v>
      </c>
      <c r="L2081">
        <v>0.384996</v>
      </c>
      <c r="M2081">
        <v>0.37871929999999998</v>
      </c>
      <c r="N2081">
        <v>0.35329069999999901</v>
      </c>
      <c r="O2081">
        <v>0.32054510000000003</v>
      </c>
      <c r="P2081">
        <v>0.30323577000000002</v>
      </c>
      <c r="Q2081">
        <v>0.29598142799999999</v>
      </c>
      <c r="R2081">
        <v>0</v>
      </c>
      <c r="S2081">
        <v>0</v>
      </c>
      <c r="T2081">
        <v>0</v>
      </c>
      <c r="U2081" t="s">
        <v>409</v>
      </c>
    </row>
    <row r="2082" spans="1:21" x14ac:dyDescent="0.35">
      <c r="A2082" t="s">
        <v>407</v>
      </c>
      <c r="B2082" t="s">
        <v>36</v>
      </c>
      <c r="C2082" t="str">
        <f>INDEX('GCAM Crosswalk'!M$5:M$36,MATCH(B2082,'GCAM Crosswalk'!L$5:L$36,0))</f>
        <v>Japan</v>
      </c>
      <c r="D2082" t="s">
        <v>366</v>
      </c>
      <c r="E2082" t="str">
        <f>INDEX('GCAM Crosswalk'!J$5:J$111,MATCH(D2082,'GCAM Crosswalk'!I$5:I$111,0))</f>
        <v>Industry</v>
      </c>
      <c r="F2082" t="s">
        <v>339</v>
      </c>
      <c r="G2082">
        <v>5.2744000000000003E-3</v>
      </c>
      <c r="H2082" s="3">
        <v>2.9300000000000002E-4</v>
      </c>
      <c r="I2082" s="3">
        <v>2.0929999999999999E-4</v>
      </c>
      <c r="J2082" s="3">
        <v>2.5119999999999998E-4</v>
      </c>
      <c r="K2082" s="3">
        <v>2.7873999999999998E-4</v>
      </c>
      <c r="L2082" s="3">
        <v>2.8989199999999998E-4</v>
      </c>
      <c r="M2082" s="3">
        <v>2.9513899999999998E-4</v>
      </c>
      <c r="N2082" s="3">
        <v>2.9463599999999998E-4</v>
      </c>
      <c r="O2082" s="3">
        <v>2.96163E-4</v>
      </c>
      <c r="P2082" s="3">
        <v>2.9439499999999998E-4</v>
      </c>
      <c r="Q2082" s="3">
        <v>2.8995699999999998E-4</v>
      </c>
      <c r="R2082">
        <v>0</v>
      </c>
      <c r="S2082">
        <v>0</v>
      </c>
      <c r="T2082">
        <v>0</v>
      </c>
      <c r="U2082" t="s">
        <v>409</v>
      </c>
    </row>
    <row r="2083" spans="1:21" x14ac:dyDescent="0.35">
      <c r="A2083" t="s">
        <v>407</v>
      </c>
      <c r="B2083" t="s">
        <v>36</v>
      </c>
      <c r="C2083" t="str">
        <f>INDEX('GCAM Crosswalk'!M$5:M$36,MATCH(B2083,'GCAM Crosswalk'!L$5:L$36,0))</f>
        <v>Japan</v>
      </c>
      <c r="D2083" t="s">
        <v>366</v>
      </c>
      <c r="E2083" t="str">
        <f>INDEX('GCAM Crosswalk'!J$5:J$111,MATCH(D2083,'GCAM Crosswalk'!I$5:I$111,0))</f>
        <v>Industry</v>
      </c>
      <c r="F2083" t="s">
        <v>411</v>
      </c>
      <c r="G2083">
        <v>0.167189</v>
      </c>
      <c r="H2083">
        <v>0.17388600000000001</v>
      </c>
      <c r="I2083">
        <v>0.16258400000000001</v>
      </c>
      <c r="J2083">
        <v>0.14228199999999999</v>
      </c>
      <c r="K2083">
        <v>0.146845</v>
      </c>
      <c r="L2083">
        <v>0.15143899999999999</v>
      </c>
      <c r="M2083">
        <v>0.15368899999999999</v>
      </c>
      <c r="N2083">
        <v>0.15437600000000001</v>
      </c>
      <c r="O2083">
        <v>0.153313</v>
      </c>
      <c r="P2083">
        <v>0.152396</v>
      </c>
      <c r="Q2083">
        <v>0.15141399999999999</v>
      </c>
      <c r="R2083">
        <v>0</v>
      </c>
      <c r="S2083">
        <v>0</v>
      </c>
      <c r="T2083">
        <v>0</v>
      </c>
      <c r="U2083" t="s">
        <v>409</v>
      </c>
    </row>
    <row r="2084" spans="1:21" x14ac:dyDescent="0.35">
      <c r="A2084" t="s">
        <v>407</v>
      </c>
      <c r="B2084" t="s">
        <v>36</v>
      </c>
      <c r="C2084" t="str">
        <f>INDEX('GCAM Crosswalk'!M$5:M$36,MATCH(B2084,'GCAM Crosswalk'!L$5:L$36,0))</f>
        <v>Japan</v>
      </c>
      <c r="D2084" t="s">
        <v>271</v>
      </c>
      <c r="E2084" t="str">
        <f>INDEX('GCAM Crosswalk'!J$5:J$111,MATCH(D2084,'GCAM Crosswalk'!I$5:I$111,0))</f>
        <v>Industry</v>
      </c>
      <c r="F2084" t="s">
        <v>339</v>
      </c>
      <c r="G2084">
        <v>0.217719</v>
      </c>
      <c r="H2084">
        <v>0.17593700000000001</v>
      </c>
      <c r="I2084">
        <v>0.13935800000000001</v>
      </c>
      <c r="J2084">
        <v>0.13935800000000001</v>
      </c>
      <c r="K2084">
        <v>0.14096508999999999</v>
      </c>
      <c r="L2084">
        <v>0.13934225</v>
      </c>
      <c r="M2084">
        <v>0.13832043999999999</v>
      </c>
      <c r="N2084">
        <v>0.15339467000000001</v>
      </c>
      <c r="O2084">
        <v>0.17265866999999999</v>
      </c>
      <c r="P2084">
        <v>0.18109344599999999</v>
      </c>
      <c r="Q2084">
        <v>0.178685813</v>
      </c>
      <c r="R2084">
        <v>0</v>
      </c>
      <c r="S2084">
        <v>0</v>
      </c>
      <c r="T2084">
        <v>0</v>
      </c>
      <c r="U2084" t="s">
        <v>409</v>
      </c>
    </row>
    <row r="2085" spans="1:21" x14ac:dyDescent="0.35">
      <c r="A2085" t="s">
        <v>407</v>
      </c>
      <c r="B2085" t="s">
        <v>36</v>
      </c>
      <c r="C2085" t="str">
        <f>INDEX('GCAM Crosswalk'!M$5:M$36,MATCH(B2085,'GCAM Crosswalk'!L$5:L$36,0))</f>
        <v>Japan</v>
      </c>
      <c r="D2085" t="s">
        <v>271</v>
      </c>
      <c r="E2085" t="str">
        <f>INDEX('GCAM Crosswalk'!J$5:J$111,MATCH(D2085,'GCAM Crosswalk'!I$5:I$111,0))</f>
        <v>Industry</v>
      </c>
      <c r="F2085" t="s">
        <v>410</v>
      </c>
      <c r="G2085">
        <v>0</v>
      </c>
      <c r="H2085">
        <v>0</v>
      </c>
      <c r="I2085">
        <v>0</v>
      </c>
      <c r="J2085">
        <v>0</v>
      </c>
      <c r="K2085">
        <v>0</v>
      </c>
      <c r="L2085" s="3">
        <v>1.4150800000000001E-6</v>
      </c>
      <c r="M2085" s="3">
        <v>4.7694107999999902E-5</v>
      </c>
      <c r="N2085" s="3">
        <v>2.4472821200000001E-4</v>
      </c>
      <c r="O2085" s="3">
        <v>3.676782893E-4</v>
      </c>
      <c r="P2085" s="3">
        <v>2.7780825960000002E-4</v>
      </c>
      <c r="Q2085" s="3">
        <v>2.2587322659999999E-4</v>
      </c>
      <c r="R2085">
        <v>0</v>
      </c>
      <c r="S2085">
        <v>0</v>
      </c>
      <c r="T2085">
        <v>0</v>
      </c>
      <c r="U2085" t="s">
        <v>409</v>
      </c>
    </row>
    <row r="2086" spans="1:21" x14ac:dyDescent="0.35">
      <c r="A2086" t="s">
        <v>407</v>
      </c>
      <c r="B2086" t="s">
        <v>36</v>
      </c>
      <c r="C2086" t="str">
        <f>INDEX('GCAM Crosswalk'!M$5:M$36,MATCH(B2086,'GCAM Crosswalk'!L$5:L$36,0))</f>
        <v>Japan</v>
      </c>
      <c r="D2086" t="s">
        <v>271</v>
      </c>
      <c r="E2086" t="str">
        <f>INDEX('GCAM Crosswalk'!J$5:J$111,MATCH(D2086,'GCAM Crosswalk'!I$5:I$111,0))</f>
        <v>Industry</v>
      </c>
      <c r="F2086" t="s">
        <v>411</v>
      </c>
      <c r="G2086">
        <v>5.4429900000000003E-2</v>
      </c>
      <c r="H2086">
        <v>4.3984200000000001E-2</v>
      </c>
      <c r="I2086">
        <v>3.4839500000000002E-2</v>
      </c>
      <c r="J2086">
        <v>3.4839500000000002E-2</v>
      </c>
      <c r="K2086">
        <v>1.2362916E-2</v>
      </c>
      <c r="L2086">
        <v>1.1483815E-2</v>
      </c>
      <c r="M2086">
        <v>1.2371813999999899E-2</v>
      </c>
      <c r="N2086">
        <v>1.8536793999999999E-2</v>
      </c>
      <c r="O2086">
        <v>1.9405413199999999E-2</v>
      </c>
      <c r="P2086">
        <v>1.58193188999999E-2</v>
      </c>
      <c r="Q2086">
        <v>1.48866580999999E-2</v>
      </c>
      <c r="R2086">
        <v>0</v>
      </c>
      <c r="S2086">
        <v>0</v>
      </c>
      <c r="T2086">
        <v>0</v>
      </c>
      <c r="U2086" t="s">
        <v>409</v>
      </c>
    </row>
    <row r="2087" spans="1:21" x14ac:dyDescent="0.35">
      <c r="A2087" t="s">
        <v>407</v>
      </c>
      <c r="B2087" t="s">
        <v>36</v>
      </c>
      <c r="C2087" t="str">
        <f>INDEX('GCAM Crosswalk'!M$5:M$36,MATCH(B2087,'GCAM Crosswalk'!L$5:L$36,0))</f>
        <v>Japan</v>
      </c>
      <c r="D2087" t="s">
        <v>325</v>
      </c>
      <c r="E2087" t="str">
        <f>INDEX('GCAM Crosswalk'!J$5:J$111,MATCH(D2087,'GCAM Crosswalk'!I$5:I$111,0))</f>
        <v>Residential</v>
      </c>
      <c r="F2087" t="s">
        <v>225</v>
      </c>
      <c r="G2087">
        <v>3.6698000000000001E-2</v>
      </c>
      <c r="H2087">
        <v>5.3407499999999997E-2</v>
      </c>
      <c r="I2087">
        <v>6.1123499999999997E-2</v>
      </c>
      <c r="J2087">
        <v>5.4450199999999997E-2</v>
      </c>
      <c r="K2087">
        <v>5.4466899999999999E-2</v>
      </c>
      <c r="L2087">
        <v>5.5638510000000002E-2</v>
      </c>
      <c r="M2087">
        <v>5.580309E-2</v>
      </c>
      <c r="N2087">
        <v>5.4573349E-2</v>
      </c>
      <c r="O2087">
        <v>5.2930000999999997E-2</v>
      </c>
      <c r="P2087">
        <v>5.1057311999999903E-2</v>
      </c>
      <c r="Q2087">
        <v>4.9717467000000001E-2</v>
      </c>
      <c r="R2087">
        <v>0</v>
      </c>
      <c r="S2087">
        <v>0</v>
      </c>
      <c r="T2087">
        <v>0</v>
      </c>
      <c r="U2087" t="s">
        <v>409</v>
      </c>
    </row>
    <row r="2088" spans="1:21" x14ac:dyDescent="0.35">
      <c r="A2088" t="s">
        <v>407</v>
      </c>
      <c r="B2088" t="s">
        <v>36</v>
      </c>
      <c r="C2088" t="str">
        <f>INDEX('GCAM Crosswalk'!M$5:M$36,MATCH(B2088,'GCAM Crosswalk'!L$5:L$36,0))</f>
        <v>Japan</v>
      </c>
      <c r="D2088" t="s">
        <v>240</v>
      </c>
      <c r="E2088" t="str">
        <f>INDEX('GCAM Crosswalk'!J$5:J$111,MATCH(D2088,'GCAM Crosswalk'!I$5:I$111,0))</f>
        <v>Residential</v>
      </c>
      <c r="F2088" t="s">
        <v>318</v>
      </c>
      <c r="G2088" s="3">
        <v>9.5339999999999997E-4</v>
      </c>
      <c r="H2088" s="3">
        <v>4.9569999999999996E-4</v>
      </c>
      <c r="I2088" s="3">
        <v>3.7869999999999999E-4</v>
      </c>
      <c r="J2088" s="3">
        <v>3.0140000000000001E-4</v>
      </c>
      <c r="K2088" s="3">
        <v>3.2811370000000002E-4</v>
      </c>
      <c r="L2088" s="3">
        <v>3.7194950000000001E-4</v>
      </c>
      <c r="M2088" s="3">
        <v>4.1070400000000002E-4</v>
      </c>
      <c r="N2088" s="3">
        <v>4.363654E-4</v>
      </c>
      <c r="O2088" s="3">
        <v>4.4209410000000001E-4</v>
      </c>
      <c r="P2088" s="3">
        <v>4.3813789999999999E-4</v>
      </c>
      <c r="Q2088" s="3">
        <v>4.2398910999999999E-4</v>
      </c>
      <c r="R2088">
        <v>0</v>
      </c>
      <c r="S2088">
        <v>0</v>
      </c>
      <c r="T2088">
        <v>0</v>
      </c>
      <c r="U2088" t="s">
        <v>409</v>
      </c>
    </row>
    <row r="2089" spans="1:21" x14ac:dyDescent="0.35">
      <c r="A2089" t="s">
        <v>407</v>
      </c>
      <c r="B2089" t="s">
        <v>36</v>
      </c>
      <c r="C2089" t="str">
        <f>INDEX('GCAM Crosswalk'!M$5:M$36,MATCH(B2089,'GCAM Crosswalk'!L$5:L$36,0))</f>
        <v>Japan</v>
      </c>
      <c r="D2089" t="s">
        <v>240</v>
      </c>
      <c r="E2089" t="str">
        <f>INDEX('GCAM Crosswalk'!J$5:J$111,MATCH(D2089,'GCAM Crosswalk'!I$5:I$111,0))</f>
        <v>Residential</v>
      </c>
      <c r="F2089" t="s">
        <v>225</v>
      </c>
      <c r="G2089">
        <v>5.3297799999999999E-2</v>
      </c>
      <c r="H2089">
        <v>7.7565499999999996E-2</v>
      </c>
      <c r="I2089">
        <v>8.8771699999999995E-2</v>
      </c>
      <c r="J2089">
        <v>7.9079800000000006E-2</v>
      </c>
      <c r="K2089">
        <v>7.7631229999999996E-2</v>
      </c>
      <c r="L2089">
        <v>7.7550850000000005E-2</v>
      </c>
      <c r="M2089">
        <v>7.8062639999999905E-2</v>
      </c>
      <c r="N2089">
        <v>7.9840530000000007E-2</v>
      </c>
      <c r="O2089">
        <v>8.2588720000000004E-2</v>
      </c>
      <c r="P2089">
        <v>8.5783680000000001E-2</v>
      </c>
      <c r="Q2089">
        <v>8.8011569999999997E-2</v>
      </c>
      <c r="R2089">
        <v>0</v>
      </c>
      <c r="S2089">
        <v>0</v>
      </c>
      <c r="T2089">
        <v>0</v>
      </c>
      <c r="U2089" t="s">
        <v>409</v>
      </c>
    </row>
    <row r="2090" spans="1:21" x14ac:dyDescent="0.35">
      <c r="A2090" t="s">
        <v>407</v>
      </c>
      <c r="B2090" t="s">
        <v>36</v>
      </c>
      <c r="C2090" t="str">
        <f>INDEX('GCAM Crosswalk'!M$5:M$36,MATCH(B2090,'GCAM Crosswalk'!L$5:L$36,0))</f>
        <v>Japan</v>
      </c>
      <c r="D2090" t="s">
        <v>240</v>
      </c>
      <c r="E2090" t="str">
        <f>INDEX('GCAM Crosswalk'!J$5:J$111,MATCH(D2090,'GCAM Crosswalk'!I$5:I$111,0))</f>
        <v>Residential</v>
      </c>
      <c r="F2090" t="s">
        <v>408</v>
      </c>
      <c r="G2090">
        <v>9.0179499999999996E-2</v>
      </c>
      <c r="H2090">
        <v>0.11455600000000001</v>
      </c>
      <c r="I2090">
        <v>0.11217299999999999</v>
      </c>
      <c r="J2090">
        <v>0.105126</v>
      </c>
      <c r="K2090">
        <v>0.1079246</v>
      </c>
      <c r="L2090">
        <v>0.11015179999999999</v>
      </c>
      <c r="M2090">
        <v>0.112412199999999</v>
      </c>
      <c r="N2090">
        <v>0.1144878</v>
      </c>
      <c r="O2090">
        <v>0.11440593</v>
      </c>
      <c r="P2090">
        <v>0.11289589999999999</v>
      </c>
      <c r="Q2090">
        <v>0.10901416999999999</v>
      </c>
      <c r="R2090">
        <v>0</v>
      </c>
      <c r="S2090">
        <v>0</v>
      </c>
      <c r="T2090">
        <v>0</v>
      </c>
      <c r="U2090" t="s">
        <v>409</v>
      </c>
    </row>
    <row r="2091" spans="1:21" x14ac:dyDescent="0.35">
      <c r="A2091" t="s">
        <v>407</v>
      </c>
      <c r="B2091" t="s">
        <v>36</v>
      </c>
      <c r="C2091" t="str">
        <f>INDEX('GCAM Crosswalk'!M$5:M$36,MATCH(B2091,'GCAM Crosswalk'!L$5:L$36,0))</f>
        <v>Japan</v>
      </c>
      <c r="D2091" t="s">
        <v>240</v>
      </c>
      <c r="E2091" t="str">
        <f>INDEX('GCAM Crosswalk'!J$5:J$111,MATCH(D2091,'GCAM Crosswalk'!I$5:I$111,0))</f>
        <v>Residential</v>
      </c>
      <c r="F2091" t="s">
        <v>410</v>
      </c>
      <c r="G2091">
        <v>0</v>
      </c>
      <c r="H2091">
        <v>0</v>
      </c>
      <c r="I2091">
        <v>0</v>
      </c>
      <c r="J2091">
        <v>0</v>
      </c>
      <c r="K2091">
        <v>0</v>
      </c>
      <c r="L2091" s="3">
        <v>2.7180000000000001E-6</v>
      </c>
      <c r="M2091" s="3">
        <v>4.85864E-5</v>
      </c>
      <c r="N2091" s="3">
        <v>9.6885600000000006E-5</v>
      </c>
      <c r="O2091" s="3">
        <v>1.4667400000000001E-4</v>
      </c>
      <c r="P2091" s="3">
        <v>1.9477599999999999E-4</v>
      </c>
      <c r="Q2091" s="3">
        <v>2.2445899999999999E-4</v>
      </c>
      <c r="R2091">
        <v>0</v>
      </c>
      <c r="S2091">
        <v>0</v>
      </c>
      <c r="T2091">
        <v>0</v>
      </c>
      <c r="U2091" t="s">
        <v>409</v>
      </c>
    </row>
    <row r="2092" spans="1:21" x14ac:dyDescent="0.35">
      <c r="A2092" t="s">
        <v>407</v>
      </c>
      <c r="B2092" t="s">
        <v>36</v>
      </c>
      <c r="C2092" t="str">
        <f>INDEX('GCAM Crosswalk'!M$5:M$36,MATCH(B2092,'GCAM Crosswalk'!L$5:L$36,0))</f>
        <v>Japan</v>
      </c>
      <c r="D2092" t="s">
        <v>240</v>
      </c>
      <c r="E2092" t="str">
        <f>INDEX('GCAM Crosswalk'!J$5:J$111,MATCH(D2092,'GCAM Crosswalk'!I$5:I$111,0))</f>
        <v>Residential</v>
      </c>
      <c r="F2092" t="s">
        <v>411</v>
      </c>
      <c r="G2092">
        <v>0.31364399999999998</v>
      </c>
      <c r="H2092">
        <v>0.37674299999999999</v>
      </c>
      <c r="I2092">
        <v>0.33390399999999998</v>
      </c>
      <c r="J2092">
        <v>0.27696199999999999</v>
      </c>
      <c r="K2092">
        <v>0.27629169999999997</v>
      </c>
      <c r="L2092">
        <v>0.27598400000000001</v>
      </c>
      <c r="M2092">
        <v>0.27152389999999998</v>
      </c>
      <c r="N2092">
        <v>0.26535529999999902</v>
      </c>
      <c r="O2092">
        <v>0.25564989999999999</v>
      </c>
      <c r="P2092">
        <v>0.24572939999999999</v>
      </c>
      <c r="Q2092">
        <v>0.23672951</v>
      </c>
      <c r="R2092">
        <v>0</v>
      </c>
      <c r="S2092">
        <v>0</v>
      </c>
      <c r="T2092">
        <v>0</v>
      </c>
      <c r="U2092" t="s">
        <v>409</v>
      </c>
    </row>
    <row r="2093" spans="1:21" x14ac:dyDescent="0.35">
      <c r="A2093" t="s">
        <v>407</v>
      </c>
      <c r="B2093" t="s">
        <v>36</v>
      </c>
      <c r="C2093" t="str">
        <f>INDEX('GCAM Crosswalk'!M$5:M$36,MATCH(B2093,'GCAM Crosswalk'!L$5:L$36,0))</f>
        <v>Japan</v>
      </c>
      <c r="D2093" t="s">
        <v>326</v>
      </c>
      <c r="E2093" t="str">
        <f>INDEX('GCAM Crosswalk'!J$5:J$111,MATCH(D2093,'GCAM Crosswalk'!I$5:I$111,0))</f>
        <v>Residential</v>
      </c>
      <c r="F2093" t="s">
        <v>318</v>
      </c>
      <c r="G2093" s="3">
        <v>1.059E-4</v>
      </c>
      <c r="H2093" s="3">
        <v>5.5099999999999998E-5</v>
      </c>
      <c r="I2093" s="3">
        <v>4.21E-5</v>
      </c>
      <c r="J2093" s="3">
        <v>3.3500000000000001E-5</v>
      </c>
      <c r="K2093" s="3">
        <v>3.3623520000000002E-5</v>
      </c>
      <c r="L2093" s="3">
        <v>3.7422500000000003E-5</v>
      </c>
      <c r="M2093" s="3">
        <v>4.297741E-5</v>
      </c>
      <c r="N2093" s="3">
        <v>4.7225509999999998E-5</v>
      </c>
      <c r="O2093" s="3">
        <v>4.6719087000000002E-5</v>
      </c>
      <c r="P2093" s="3">
        <v>4.3016831999999999E-5</v>
      </c>
      <c r="Q2093" s="3">
        <v>3.7963170000000001E-5</v>
      </c>
      <c r="R2093">
        <v>0</v>
      </c>
      <c r="S2093">
        <v>0</v>
      </c>
      <c r="T2093">
        <v>0</v>
      </c>
      <c r="U2093" t="s">
        <v>409</v>
      </c>
    </row>
    <row r="2094" spans="1:21" x14ac:dyDescent="0.35">
      <c r="A2094" t="s">
        <v>407</v>
      </c>
      <c r="B2094" t="s">
        <v>36</v>
      </c>
      <c r="C2094" t="str">
        <f>INDEX('GCAM Crosswalk'!M$5:M$36,MATCH(B2094,'GCAM Crosswalk'!L$5:L$36,0))</f>
        <v>Japan</v>
      </c>
      <c r="D2094" t="s">
        <v>326</v>
      </c>
      <c r="E2094" t="str">
        <f>INDEX('GCAM Crosswalk'!J$5:J$111,MATCH(D2094,'GCAM Crosswalk'!I$5:I$111,0))</f>
        <v>Residential</v>
      </c>
      <c r="F2094" t="s">
        <v>339</v>
      </c>
      <c r="G2094">
        <v>2.8847999999999999E-3</v>
      </c>
      <c r="H2094" s="3">
        <v>3.3000000000000003E-5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409</v>
      </c>
    </row>
    <row r="2095" spans="1:21" x14ac:dyDescent="0.35">
      <c r="A2095" t="s">
        <v>407</v>
      </c>
      <c r="B2095" t="s">
        <v>36</v>
      </c>
      <c r="C2095" t="str">
        <f>INDEX('GCAM Crosswalk'!M$5:M$36,MATCH(B2095,'GCAM Crosswalk'!L$5:L$36,0))</f>
        <v>Japan</v>
      </c>
      <c r="D2095" t="s">
        <v>326</v>
      </c>
      <c r="E2095" t="str">
        <f>INDEX('GCAM Crosswalk'!J$5:J$111,MATCH(D2095,'GCAM Crosswalk'!I$5:I$111,0))</f>
        <v>Residential</v>
      </c>
      <c r="F2095" t="s">
        <v>225</v>
      </c>
      <c r="G2095">
        <v>0.55662100000000003</v>
      </c>
      <c r="H2095">
        <v>0.81006299999999998</v>
      </c>
      <c r="I2095">
        <v>0.92709600000000003</v>
      </c>
      <c r="J2095">
        <v>0.825878</v>
      </c>
      <c r="K2095">
        <v>0.82302330000000001</v>
      </c>
      <c r="L2095">
        <v>0.81972959999999995</v>
      </c>
      <c r="M2095">
        <v>0.81471479999999996</v>
      </c>
      <c r="N2095">
        <v>0.80971130000000002</v>
      </c>
      <c r="O2095">
        <v>0.80420380000000002</v>
      </c>
      <c r="P2095">
        <v>0.79522296999999997</v>
      </c>
      <c r="Q2095">
        <v>0.78239969999999903</v>
      </c>
      <c r="R2095">
        <v>0</v>
      </c>
      <c r="S2095">
        <v>0</v>
      </c>
      <c r="T2095">
        <v>0</v>
      </c>
      <c r="U2095" t="s">
        <v>409</v>
      </c>
    </row>
    <row r="2096" spans="1:21" x14ac:dyDescent="0.35">
      <c r="A2096" t="s">
        <v>407</v>
      </c>
      <c r="B2096" t="s">
        <v>36</v>
      </c>
      <c r="C2096" t="str">
        <f>INDEX('GCAM Crosswalk'!M$5:M$36,MATCH(B2096,'GCAM Crosswalk'!L$5:L$36,0))</f>
        <v>Japan</v>
      </c>
      <c r="D2096" t="s">
        <v>326</v>
      </c>
      <c r="E2096" t="str">
        <f>INDEX('GCAM Crosswalk'!J$5:J$111,MATCH(D2096,'GCAM Crosswalk'!I$5:I$111,0))</f>
        <v>Residential</v>
      </c>
      <c r="F2096" t="s">
        <v>408</v>
      </c>
      <c r="G2096">
        <v>0.219392</v>
      </c>
      <c r="H2096">
        <v>0.27869699999999997</v>
      </c>
      <c r="I2096">
        <v>0.272899</v>
      </c>
      <c r="J2096">
        <v>0.25575500000000001</v>
      </c>
      <c r="K2096">
        <v>0.25923390000000002</v>
      </c>
      <c r="L2096">
        <v>0.26299820000000002</v>
      </c>
      <c r="M2096">
        <v>0.26379419999999998</v>
      </c>
      <c r="N2096">
        <v>0.25625853999999998</v>
      </c>
      <c r="O2096">
        <v>0.24025595999999999</v>
      </c>
      <c r="P2096">
        <v>0.22070916999999901</v>
      </c>
      <c r="Q2096">
        <v>0.20421101</v>
      </c>
      <c r="R2096">
        <v>0</v>
      </c>
      <c r="S2096">
        <v>0</v>
      </c>
      <c r="T2096">
        <v>0</v>
      </c>
      <c r="U2096" t="s">
        <v>409</v>
      </c>
    </row>
    <row r="2097" spans="1:21" x14ac:dyDescent="0.35">
      <c r="A2097" t="s">
        <v>407</v>
      </c>
      <c r="B2097" t="s">
        <v>36</v>
      </c>
      <c r="C2097" t="str">
        <f>INDEX('GCAM Crosswalk'!M$5:M$36,MATCH(B2097,'GCAM Crosswalk'!L$5:L$36,0))</f>
        <v>Japan</v>
      </c>
      <c r="D2097" t="s">
        <v>326</v>
      </c>
      <c r="E2097" t="str">
        <f>INDEX('GCAM Crosswalk'!J$5:J$111,MATCH(D2097,'GCAM Crosswalk'!I$5:I$111,0))</f>
        <v>Residential</v>
      </c>
      <c r="F2097" t="s">
        <v>410</v>
      </c>
      <c r="G2097">
        <v>0</v>
      </c>
      <c r="H2097">
        <v>0</v>
      </c>
      <c r="I2097">
        <v>0</v>
      </c>
      <c r="J2097">
        <v>0</v>
      </c>
      <c r="K2097">
        <v>0</v>
      </c>
      <c r="L2097" s="3">
        <v>1.28004E-5</v>
      </c>
      <c r="M2097" s="3">
        <v>2.8567700000000002E-4</v>
      </c>
      <c r="N2097" s="3">
        <v>5.6729299999999996E-4</v>
      </c>
      <c r="O2097" s="3">
        <v>6.4845099999999998E-4</v>
      </c>
      <c r="P2097" s="3">
        <v>7.6300000000000001E-4</v>
      </c>
      <c r="Q2097" s="3">
        <v>6.4123299999999995E-4</v>
      </c>
      <c r="R2097">
        <v>0</v>
      </c>
      <c r="S2097">
        <v>0</v>
      </c>
      <c r="T2097">
        <v>0</v>
      </c>
      <c r="U2097" t="s">
        <v>409</v>
      </c>
    </row>
    <row r="2098" spans="1:21" x14ac:dyDescent="0.35">
      <c r="A2098" t="s">
        <v>407</v>
      </c>
      <c r="B2098" t="s">
        <v>36</v>
      </c>
      <c r="C2098" t="str">
        <f>INDEX('GCAM Crosswalk'!M$5:M$36,MATCH(B2098,'GCAM Crosswalk'!L$5:L$36,0))</f>
        <v>Japan</v>
      </c>
      <c r="D2098" t="s">
        <v>326</v>
      </c>
      <c r="E2098" t="str">
        <f>INDEX('GCAM Crosswalk'!J$5:J$111,MATCH(D2098,'GCAM Crosswalk'!I$5:I$111,0))</f>
        <v>Residential</v>
      </c>
      <c r="F2098" t="s">
        <v>411</v>
      </c>
      <c r="G2098">
        <v>0.26109500000000002</v>
      </c>
      <c r="H2098">
        <v>0.31362299999999999</v>
      </c>
      <c r="I2098">
        <v>0.27796100000000001</v>
      </c>
      <c r="J2098">
        <v>0.23055899999999999</v>
      </c>
      <c r="K2098">
        <v>0.2301203</v>
      </c>
      <c r="L2098">
        <v>0.22547809999999999</v>
      </c>
      <c r="M2098">
        <v>0.207151899999999</v>
      </c>
      <c r="N2098">
        <v>0.17717423999999901</v>
      </c>
      <c r="O2098">
        <v>0.14852177</v>
      </c>
      <c r="P2098">
        <v>0.12290461999999901</v>
      </c>
      <c r="Q2098">
        <v>0.11255113</v>
      </c>
      <c r="R2098">
        <v>0</v>
      </c>
      <c r="S2098">
        <v>0</v>
      </c>
      <c r="T2098">
        <v>0</v>
      </c>
      <c r="U2098" t="s">
        <v>409</v>
      </c>
    </row>
    <row r="2099" spans="1:21" x14ac:dyDescent="0.35">
      <c r="A2099" t="s">
        <v>407</v>
      </c>
      <c r="B2099" t="s">
        <v>36</v>
      </c>
      <c r="C2099" t="str">
        <f>INDEX('GCAM Crosswalk'!M$5:M$36,MATCH(B2099,'GCAM Crosswalk'!L$5:L$36,0))</f>
        <v>Japan</v>
      </c>
      <c r="D2099" t="s">
        <v>251</v>
      </c>
      <c r="E2099" t="str">
        <f>INDEX('GCAM Crosswalk'!J$5:J$111,MATCH(D2099,'GCAM Crosswalk'!I$5:I$111,0))</f>
        <v>International Aviation</v>
      </c>
      <c r="F2099" t="s">
        <v>225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3">
        <v>4.6478199999999999E-8</v>
      </c>
      <c r="O2099" s="3">
        <v>3.7460599999999999E-7</v>
      </c>
      <c r="P2099" s="3">
        <v>2.8122400000000002E-6</v>
      </c>
      <c r="Q2099" s="3">
        <v>1.9508E-5</v>
      </c>
      <c r="R2099">
        <v>0</v>
      </c>
      <c r="S2099">
        <v>0</v>
      </c>
      <c r="T2099">
        <v>0</v>
      </c>
      <c r="U2099" t="s">
        <v>409</v>
      </c>
    </row>
    <row r="2100" spans="1:21" x14ac:dyDescent="0.35">
      <c r="A2100" t="s">
        <v>407</v>
      </c>
      <c r="B2100" t="s">
        <v>36</v>
      </c>
      <c r="C2100" t="str">
        <f>INDEX('GCAM Crosswalk'!M$5:M$36,MATCH(B2100,'GCAM Crosswalk'!L$5:L$36,0))</f>
        <v>Japan</v>
      </c>
      <c r="D2100" t="s">
        <v>251</v>
      </c>
      <c r="E2100" t="str">
        <f>INDEX('GCAM Crosswalk'!J$5:J$111,MATCH(D2100,'GCAM Crosswalk'!I$5:I$111,0))</f>
        <v>International Aviation</v>
      </c>
      <c r="F2100" t="s">
        <v>410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3">
        <v>5.99203E-8</v>
      </c>
      <c r="O2100" s="3">
        <v>1.1324599999999999E-6</v>
      </c>
      <c r="P2100" s="3">
        <v>1.59109E-5</v>
      </c>
      <c r="Q2100" s="3">
        <v>1.65985E-4</v>
      </c>
      <c r="R2100">
        <v>0</v>
      </c>
      <c r="S2100">
        <v>0</v>
      </c>
      <c r="T2100">
        <v>0</v>
      </c>
      <c r="U2100" t="s">
        <v>409</v>
      </c>
    </row>
    <row r="2101" spans="1:21" x14ac:dyDescent="0.35">
      <c r="A2101" t="s">
        <v>407</v>
      </c>
      <c r="B2101" t="s">
        <v>36</v>
      </c>
      <c r="C2101" t="str">
        <f>INDEX('GCAM Crosswalk'!M$5:M$36,MATCH(B2101,'GCAM Crosswalk'!L$5:L$36,0))</f>
        <v>Japan</v>
      </c>
      <c r="D2101" t="s">
        <v>251</v>
      </c>
      <c r="E2101" t="str">
        <f>INDEX('GCAM Crosswalk'!J$5:J$111,MATCH(D2101,'GCAM Crosswalk'!I$5:I$111,0))</f>
        <v>International Aviation</v>
      </c>
      <c r="F2101" t="s">
        <v>411</v>
      </c>
      <c r="G2101">
        <v>0.16056599999999999</v>
      </c>
      <c r="H2101">
        <v>0.25156299999999998</v>
      </c>
      <c r="I2101">
        <v>0.19953199999999999</v>
      </c>
      <c r="J2101">
        <v>0.22830400000000001</v>
      </c>
      <c r="K2101">
        <v>0.22858400000000001</v>
      </c>
      <c r="L2101">
        <v>0.20821999999999999</v>
      </c>
      <c r="M2101">
        <v>0.19153200000000001</v>
      </c>
      <c r="N2101">
        <v>0.17913000000000001</v>
      </c>
      <c r="O2101">
        <v>0.177589</v>
      </c>
      <c r="P2101">
        <v>0.17546100000000001</v>
      </c>
      <c r="Q2101">
        <v>0.17293700000000001</v>
      </c>
      <c r="R2101">
        <v>0</v>
      </c>
      <c r="S2101">
        <v>0</v>
      </c>
      <c r="T2101">
        <v>0</v>
      </c>
      <c r="U2101" t="s">
        <v>409</v>
      </c>
    </row>
    <row r="2102" spans="1:21" x14ac:dyDescent="0.35">
      <c r="A2102" t="s">
        <v>407</v>
      </c>
      <c r="B2102" t="s">
        <v>36</v>
      </c>
      <c r="C2102" t="str">
        <f>INDEX('GCAM Crosswalk'!M$5:M$36,MATCH(B2102,'GCAM Crosswalk'!L$5:L$36,0))</f>
        <v>Japan</v>
      </c>
      <c r="D2102" t="s">
        <v>254</v>
      </c>
      <c r="E2102" t="str">
        <f>INDEX('GCAM Crosswalk'!J$5:J$111,MATCH(D2102,'GCAM Crosswalk'!I$5:I$111,0))</f>
        <v>Transportation</v>
      </c>
      <c r="F2102" t="s">
        <v>339</v>
      </c>
      <c r="G2102" s="3">
        <v>4.1897300000000003E-5</v>
      </c>
      <c r="H2102" s="3">
        <v>4.1897500000000003E-5</v>
      </c>
      <c r="I2102" s="3">
        <v>4.1897599999999997E-5</v>
      </c>
      <c r="J2102" s="3">
        <v>4.1897599999999997E-5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409</v>
      </c>
    </row>
    <row r="2103" spans="1:21" x14ac:dyDescent="0.35">
      <c r="A2103" t="s">
        <v>407</v>
      </c>
      <c r="B2103" t="s">
        <v>36</v>
      </c>
      <c r="C2103" t="str">
        <f>INDEX('GCAM Crosswalk'!M$5:M$36,MATCH(B2103,'GCAM Crosswalk'!L$5:L$36,0))</f>
        <v>Japan</v>
      </c>
      <c r="D2103" t="s">
        <v>254</v>
      </c>
      <c r="E2103" t="str">
        <f>INDEX('GCAM Crosswalk'!J$5:J$111,MATCH(D2103,'GCAM Crosswalk'!I$5:I$111,0))</f>
        <v>Transportation</v>
      </c>
      <c r="F2103" t="s">
        <v>225</v>
      </c>
      <c r="G2103" s="3">
        <v>4.23373E-4</v>
      </c>
      <c r="H2103" s="3">
        <v>4.5597299999999998E-4</v>
      </c>
      <c r="I2103" s="3">
        <v>4.6607300000000001E-4</v>
      </c>
      <c r="J2103" s="3">
        <v>4.4647399999999998E-4</v>
      </c>
      <c r="K2103" s="3">
        <v>4.7193000000000002E-4</v>
      </c>
      <c r="L2103" s="3">
        <v>4.8091079999999998E-4</v>
      </c>
      <c r="M2103" s="3">
        <v>5.5343999999999999E-4</v>
      </c>
      <c r="N2103" s="3">
        <v>6.9060230000000001E-4</v>
      </c>
      <c r="O2103" s="3">
        <v>9.0761699999999999E-4</v>
      </c>
      <c r="P2103">
        <v>1.495255E-3</v>
      </c>
      <c r="Q2103">
        <v>2.669023E-3</v>
      </c>
      <c r="R2103">
        <v>0</v>
      </c>
      <c r="S2103">
        <v>0</v>
      </c>
      <c r="T2103">
        <v>0</v>
      </c>
      <c r="U2103" t="s">
        <v>409</v>
      </c>
    </row>
    <row r="2104" spans="1:21" x14ac:dyDescent="0.35">
      <c r="A2104" t="s">
        <v>407</v>
      </c>
      <c r="B2104" t="s">
        <v>36</v>
      </c>
      <c r="C2104" t="str">
        <f>INDEX('GCAM Crosswalk'!M$5:M$36,MATCH(B2104,'GCAM Crosswalk'!L$5:L$36,0))</f>
        <v>Japan</v>
      </c>
      <c r="D2104" t="s">
        <v>254</v>
      </c>
      <c r="E2104" t="str">
        <f>INDEX('GCAM Crosswalk'!J$5:J$111,MATCH(D2104,'GCAM Crosswalk'!I$5:I$111,0))</f>
        <v>Transportation</v>
      </c>
      <c r="F2104" t="s">
        <v>410</v>
      </c>
      <c r="G2104">
        <v>0</v>
      </c>
      <c r="H2104">
        <v>0</v>
      </c>
      <c r="I2104">
        <v>0</v>
      </c>
      <c r="J2104">
        <v>0</v>
      </c>
      <c r="K2104">
        <v>0</v>
      </c>
      <c r="L2104" s="3">
        <v>1.01703E-4</v>
      </c>
      <c r="M2104" s="3">
        <v>3.59833E-4</v>
      </c>
      <c r="N2104" s="3">
        <v>7.1169270000000001E-4</v>
      </c>
      <c r="O2104" s="3">
        <v>9.6385600000000002E-4</v>
      </c>
      <c r="P2104">
        <v>1.4477639999999901E-3</v>
      </c>
      <c r="Q2104">
        <v>2.4737969999999998E-3</v>
      </c>
      <c r="R2104">
        <v>0</v>
      </c>
      <c r="S2104">
        <v>0</v>
      </c>
      <c r="T2104">
        <v>0</v>
      </c>
      <c r="U2104" t="s">
        <v>409</v>
      </c>
    </row>
    <row r="2105" spans="1:21" x14ac:dyDescent="0.35">
      <c r="A2105" t="s">
        <v>407</v>
      </c>
      <c r="B2105" t="s">
        <v>36</v>
      </c>
      <c r="C2105" t="str">
        <f>INDEX('GCAM Crosswalk'!M$5:M$36,MATCH(B2105,'GCAM Crosswalk'!L$5:L$36,0))</f>
        <v>Japan</v>
      </c>
      <c r="D2105" t="s">
        <v>254</v>
      </c>
      <c r="E2105" t="str">
        <f>INDEX('GCAM Crosswalk'!J$5:J$111,MATCH(D2105,'GCAM Crosswalk'!I$5:I$111,0))</f>
        <v>Transportation</v>
      </c>
      <c r="F2105" t="s">
        <v>411</v>
      </c>
      <c r="G2105">
        <v>0.18003764999999999</v>
      </c>
      <c r="H2105">
        <v>0.17165432999999999</v>
      </c>
      <c r="I2105">
        <v>0.14184995</v>
      </c>
      <c r="J2105">
        <v>0.13606487</v>
      </c>
      <c r="K2105">
        <v>0.13071779</v>
      </c>
      <c r="L2105">
        <v>0.13212986399999899</v>
      </c>
      <c r="M2105">
        <v>0.133123304999999</v>
      </c>
      <c r="N2105">
        <v>0.14298416</v>
      </c>
      <c r="O2105">
        <v>0.14684547000000001</v>
      </c>
      <c r="P2105">
        <v>0.14951310299999901</v>
      </c>
      <c r="Q2105">
        <v>0.14975139900000001</v>
      </c>
      <c r="R2105">
        <v>0</v>
      </c>
      <c r="S2105">
        <v>0</v>
      </c>
      <c r="T2105">
        <v>0</v>
      </c>
      <c r="U2105" t="s">
        <v>409</v>
      </c>
    </row>
    <row r="2106" spans="1:21" x14ac:dyDescent="0.35">
      <c r="A2106" t="s">
        <v>407</v>
      </c>
      <c r="B2106" t="s">
        <v>36</v>
      </c>
      <c r="C2106" t="str">
        <f>INDEX('GCAM Crosswalk'!M$5:M$36,MATCH(B2106,'GCAM Crosswalk'!L$5:L$36,0))</f>
        <v>Japan</v>
      </c>
      <c r="D2106" t="s">
        <v>257</v>
      </c>
      <c r="E2106" t="str">
        <f>INDEX('GCAM Crosswalk'!J$5:J$111,MATCH(D2106,'GCAM Crosswalk'!I$5:I$111,0))</f>
        <v>Transportation</v>
      </c>
      <c r="F2106" t="s">
        <v>225</v>
      </c>
      <c r="G2106">
        <v>0</v>
      </c>
      <c r="H2106">
        <v>0</v>
      </c>
      <c r="I2106">
        <v>0</v>
      </c>
      <c r="J2106">
        <v>0</v>
      </c>
      <c r="K2106" s="3">
        <v>3.56108E-4</v>
      </c>
      <c r="L2106">
        <v>2.5756149999999998E-3</v>
      </c>
      <c r="M2106">
        <v>1.22738839999999E-2</v>
      </c>
      <c r="N2106">
        <v>4.0473912399999999E-2</v>
      </c>
      <c r="O2106">
        <v>6.4410545999999999E-2</v>
      </c>
      <c r="P2106">
        <v>8.9232350000000002E-2</v>
      </c>
      <c r="Q2106">
        <v>0.10809286999999999</v>
      </c>
      <c r="R2106">
        <v>0</v>
      </c>
      <c r="S2106">
        <v>0</v>
      </c>
      <c r="T2106">
        <v>0</v>
      </c>
      <c r="U2106" t="s">
        <v>409</v>
      </c>
    </row>
    <row r="2107" spans="1:21" x14ac:dyDescent="0.35">
      <c r="A2107" t="s">
        <v>407</v>
      </c>
      <c r="B2107" t="s">
        <v>36</v>
      </c>
      <c r="C2107" t="str">
        <f>INDEX('GCAM Crosswalk'!M$5:M$36,MATCH(B2107,'GCAM Crosswalk'!L$5:L$36,0))</f>
        <v>Japan</v>
      </c>
      <c r="D2107" t="s">
        <v>257</v>
      </c>
      <c r="E2107" t="str">
        <f>INDEX('GCAM Crosswalk'!J$5:J$111,MATCH(D2107,'GCAM Crosswalk'!I$5:I$111,0))</f>
        <v>Transportation</v>
      </c>
      <c r="F2107" t="s">
        <v>410</v>
      </c>
      <c r="G2107">
        <v>0</v>
      </c>
      <c r="H2107">
        <v>0</v>
      </c>
      <c r="I2107">
        <v>0</v>
      </c>
      <c r="J2107">
        <v>0</v>
      </c>
      <c r="K2107">
        <v>0</v>
      </c>
      <c r="L2107" s="3">
        <v>6.8749399999999997E-4</v>
      </c>
      <c r="M2107">
        <v>7.6955879999999997E-3</v>
      </c>
      <c r="N2107">
        <v>2.8725595999999999E-2</v>
      </c>
      <c r="O2107">
        <v>4.6762444E-2</v>
      </c>
      <c r="P2107">
        <v>6.2879400000000002E-2</v>
      </c>
      <c r="Q2107">
        <v>7.420554E-2</v>
      </c>
      <c r="R2107">
        <v>0</v>
      </c>
      <c r="S2107">
        <v>0</v>
      </c>
      <c r="T2107">
        <v>0</v>
      </c>
      <c r="U2107" t="s">
        <v>409</v>
      </c>
    </row>
    <row r="2108" spans="1:21" x14ac:dyDescent="0.35">
      <c r="A2108" t="s">
        <v>407</v>
      </c>
      <c r="B2108" t="s">
        <v>36</v>
      </c>
      <c r="C2108" t="str">
        <f>INDEX('GCAM Crosswalk'!M$5:M$36,MATCH(B2108,'GCAM Crosswalk'!L$5:L$36,0))</f>
        <v>Japan</v>
      </c>
      <c r="D2108" t="s">
        <v>257</v>
      </c>
      <c r="E2108" t="str">
        <f>INDEX('GCAM Crosswalk'!J$5:J$111,MATCH(D2108,'GCAM Crosswalk'!I$5:I$111,0))</f>
        <v>Transportation</v>
      </c>
      <c r="F2108" t="s">
        <v>411</v>
      </c>
      <c r="G2108">
        <v>1.0332399999999999</v>
      </c>
      <c r="H2108">
        <v>1.23149</v>
      </c>
      <c r="I2108">
        <v>1.16368</v>
      </c>
      <c r="J2108">
        <v>1.09406</v>
      </c>
      <c r="K2108">
        <v>1.135587186</v>
      </c>
      <c r="L2108">
        <v>1.1448561609999901</v>
      </c>
      <c r="M2108">
        <v>1.099674823</v>
      </c>
      <c r="N2108">
        <v>0.94292987399999995</v>
      </c>
      <c r="O2108">
        <v>0.83555153299999996</v>
      </c>
      <c r="P2108">
        <v>0.73142309999999999</v>
      </c>
      <c r="Q2108">
        <v>0.65688398999999997</v>
      </c>
      <c r="R2108">
        <v>0</v>
      </c>
      <c r="S2108">
        <v>0</v>
      </c>
      <c r="T2108">
        <v>0</v>
      </c>
      <c r="U2108" t="s">
        <v>409</v>
      </c>
    </row>
    <row r="2109" spans="1:21" x14ac:dyDescent="0.35">
      <c r="A2109" t="s">
        <v>407</v>
      </c>
      <c r="B2109" t="s">
        <v>36</v>
      </c>
      <c r="C2109" t="str">
        <f>INDEX('GCAM Crosswalk'!M$5:M$36,MATCH(B2109,'GCAM Crosswalk'!L$5:L$36,0))</f>
        <v>Japan</v>
      </c>
      <c r="D2109" t="s">
        <v>259</v>
      </c>
      <c r="E2109" t="str">
        <f>INDEX('GCAM Crosswalk'!J$5:J$111,MATCH(D2109,'GCAM Crosswalk'!I$5:I$111,0))</f>
        <v>Transportation</v>
      </c>
      <c r="F2109" t="s">
        <v>225</v>
      </c>
      <c r="G2109">
        <v>5.9209900000000003E-2</v>
      </c>
      <c r="H2109">
        <v>6.3774700000000004E-2</v>
      </c>
      <c r="I2109">
        <v>6.5183400000000002E-2</v>
      </c>
      <c r="J2109">
        <v>6.2442499999999998E-2</v>
      </c>
      <c r="K2109">
        <v>6.2021399999999997E-2</v>
      </c>
      <c r="L2109">
        <v>6.0167400000000003E-2</v>
      </c>
      <c r="M2109">
        <v>5.8193300000000003E-2</v>
      </c>
      <c r="N2109">
        <v>5.6483683E-2</v>
      </c>
      <c r="O2109">
        <v>5.4959040000000001E-2</v>
      </c>
      <c r="P2109">
        <v>5.4372139999999999E-2</v>
      </c>
      <c r="Q2109">
        <v>5.5541930000000003E-2</v>
      </c>
      <c r="R2109">
        <v>0</v>
      </c>
      <c r="S2109">
        <v>0</v>
      </c>
      <c r="T2109">
        <v>0</v>
      </c>
      <c r="U2109" t="s">
        <v>409</v>
      </c>
    </row>
    <row r="2110" spans="1:21" x14ac:dyDescent="0.35">
      <c r="A2110" t="s">
        <v>407</v>
      </c>
      <c r="B2110" t="s">
        <v>36</v>
      </c>
      <c r="C2110" t="str">
        <f>INDEX('GCAM Crosswalk'!M$5:M$36,MATCH(B2110,'GCAM Crosswalk'!L$5:L$36,0))</f>
        <v>Japan</v>
      </c>
      <c r="D2110" t="s">
        <v>259</v>
      </c>
      <c r="E2110" t="str">
        <f>INDEX('GCAM Crosswalk'!J$5:J$111,MATCH(D2110,'GCAM Crosswalk'!I$5:I$111,0))</f>
        <v>Transportation</v>
      </c>
      <c r="F2110" t="s">
        <v>410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3">
        <v>1.8882E-4</v>
      </c>
      <c r="O2110" s="3">
        <v>5.7521700000000005E-4</v>
      </c>
      <c r="P2110">
        <v>1.6388799999999999E-3</v>
      </c>
      <c r="Q2110">
        <v>4.1214600000000004E-3</v>
      </c>
      <c r="R2110">
        <v>0</v>
      </c>
      <c r="S2110">
        <v>0</v>
      </c>
      <c r="T2110">
        <v>0</v>
      </c>
      <c r="U2110" t="s">
        <v>409</v>
      </c>
    </row>
    <row r="2111" spans="1:21" x14ac:dyDescent="0.35">
      <c r="A2111" t="s">
        <v>407</v>
      </c>
      <c r="B2111" t="s">
        <v>36</v>
      </c>
      <c r="C2111" t="str">
        <f>INDEX('GCAM Crosswalk'!M$5:M$36,MATCH(B2111,'GCAM Crosswalk'!L$5:L$36,0))</f>
        <v>Japan</v>
      </c>
      <c r="D2111" t="s">
        <v>259</v>
      </c>
      <c r="E2111" t="str">
        <f>INDEX('GCAM Crosswalk'!J$5:J$111,MATCH(D2111,'GCAM Crosswalk'!I$5:I$111,0))</f>
        <v>Transportation</v>
      </c>
      <c r="F2111" t="s">
        <v>411</v>
      </c>
      <c r="G2111">
        <v>0.1328857</v>
      </c>
      <c r="H2111">
        <v>0.20694429</v>
      </c>
      <c r="I2111">
        <v>0.16474518999999899</v>
      </c>
      <c r="J2111">
        <v>0.18773419999999999</v>
      </c>
      <c r="K2111">
        <v>0.18979438000000001</v>
      </c>
      <c r="L2111">
        <v>0.18681500000000001</v>
      </c>
      <c r="M2111">
        <v>0.17988592</v>
      </c>
      <c r="N2111">
        <v>0.16957849</v>
      </c>
      <c r="O2111">
        <v>0.16731894</v>
      </c>
      <c r="P2111">
        <v>0.16185629000000001</v>
      </c>
      <c r="Q2111">
        <v>0.15139914999999901</v>
      </c>
      <c r="R2111">
        <v>0</v>
      </c>
      <c r="S2111">
        <v>0</v>
      </c>
      <c r="T2111">
        <v>0</v>
      </c>
      <c r="U2111" t="s">
        <v>409</v>
      </c>
    </row>
    <row r="2112" spans="1:21" x14ac:dyDescent="0.35">
      <c r="A2112" t="s">
        <v>407</v>
      </c>
      <c r="B2112" t="s">
        <v>36</v>
      </c>
      <c r="C2112" t="str">
        <f>INDEX('GCAM Crosswalk'!M$5:M$36,MATCH(B2112,'GCAM Crosswalk'!L$5:L$36,0))</f>
        <v>Japan</v>
      </c>
      <c r="D2112" t="s">
        <v>261</v>
      </c>
      <c r="E2112" t="str">
        <f>INDEX('GCAM Crosswalk'!J$5:J$111,MATCH(D2112,'GCAM Crosswalk'!I$5:I$111,0))</f>
        <v>Transportation</v>
      </c>
      <c r="F2112" t="s">
        <v>225</v>
      </c>
      <c r="G2112">
        <v>0</v>
      </c>
      <c r="H2112">
        <v>0</v>
      </c>
      <c r="I2112">
        <v>0</v>
      </c>
      <c r="J2112">
        <v>0</v>
      </c>
      <c r="K2112">
        <v>1.7094499999999999E-2</v>
      </c>
      <c r="L2112">
        <v>2.75404E-2</v>
      </c>
      <c r="M2112">
        <v>3.4466789999999997E-2</v>
      </c>
      <c r="N2112">
        <v>3.2926499999999997E-2</v>
      </c>
      <c r="O2112">
        <v>3.0899579999999999E-2</v>
      </c>
      <c r="P2112">
        <v>2.884219E-2</v>
      </c>
      <c r="Q2112">
        <v>2.6858939999999901E-2</v>
      </c>
      <c r="R2112">
        <v>0</v>
      </c>
      <c r="S2112">
        <v>0</v>
      </c>
      <c r="T2112">
        <v>0</v>
      </c>
      <c r="U2112" t="s">
        <v>409</v>
      </c>
    </row>
    <row r="2113" spans="1:21" x14ac:dyDescent="0.35">
      <c r="A2113" t="s">
        <v>407</v>
      </c>
      <c r="B2113" t="s">
        <v>36</v>
      </c>
      <c r="C2113" t="str">
        <f>INDEX('GCAM Crosswalk'!M$5:M$36,MATCH(B2113,'GCAM Crosswalk'!L$5:L$36,0))</f>
        <v>Japan</v>
      </c>
      <c r="D2113" t="s">
        <v>261</v>
      </c>
      <c r="E2113" t="str">
        <f>INDEX('GCAM Crosswalk'!J$5:J$111,MATCH(D2113,'GCAM Crosswalk'!I$5:I$111,0))</f>
        <v>Transportation</v>
      </c>
      <c r="F2113" t="s">
        <v>410</v>
      </c>
      <c r="G2113">
        <v>0</v>
      </c>
      <c r="H2113">
        <v>0</v>
      </c>
      <c r="I2113">
        <v>0</v>
      </c>
      <c r="J2113">
        <v>0</v>
      </c>
      <c r="K2113">
        <v>0</v>
      </c>
      <c r="L2113" s="3">
        <v>5.0121400000000001E-6</v>
      </c>
      <c r="M2113" s="3">
        <v>2.461916E-5</v>
      </c>
      <c r="N2113" s="3">
        <v>7.6405280000000004E-5</v>
      </c>
      <c r="O2113" s="3">
        <v>1.3986643000000001E-4</v>
      </c>
      <c r="P2113" s="3">
        <v>1.8051659999999999E-4</v>
      </c>
      <c r="Q2113" s="3">
        <v>1.906705E-4</v>
      </c>
      <c r="R2113">
        <v>0</v>
      </c>
      <c r="S2113">
        <v>0</v>
      </c>
      <c r="T2113">
        <v>0</v>
      </c>
      <c r="U2113" t="s">
        <v>409</v>
      </c>
    </row>
    <row r="2114" spans="1:21" x14ac:dyDescent="0.35">
      <c r="A2114" t="s">
        <v>407</v>
      </c>
      <c r="B2114" t="s">
        <v>36</v>
      </c>
      <c r="C2114" t="str">
        <f>INDEX('GCAM Crosswalk'!M$5:M$36,MATCH(B2114,'GCAM Crosswalk'!L$5:L$36,0))</f>
        <v>Japan</v>
      </c>
      <c r="D2114" t="s">
        <v>261</v>
      </c>
      <c r="E2114" t="str">
        <f>INDEX('GCAM Crosswalk'!J$5:J$111,MATCH(D2114,'GCAM Crosswalk'!I$5:I$111,0))</f>
        <v>Transportation</v>
      </c>
      <c r="F2114" t="s">
        <v>411</v>
      </c>
      <c r="G2114">
        <v>0.15315400000000001</v>
      </c>
      <c r="H2114">
        <v>0.18253900000000001</v>
      </c>
      <c r="I2114">
        <v>0.172486</v>
      </c>
      <c r="J2114">
        <v>0.16216700000000001</v>
      </c>
      <c r="K2114">
        <v>0.180230525</v>
      </c>
      <c r="L2114">
        <v>0.188410827</v>
      </c>
      <c r="M2114">
        <v>0.14558053339999999</v>
      </c>
      <c r="N2114">
        <v>0.13239189300000001</v>
      </c>
      <c r="O2114">
        <v>0.125810005</v>
      </c>
      <c r="P2114">
        <v>0.11971662299999999</v>
      </c>
      <c r="Q2114">
        <v>0.11424139</v>
      </c>
      <c r="R2114">
        <v>0</v>
      </c>
      <c r="S2114">
        <v>0</v>
      </c>
      <c r="T2114">
        <v>0</v>
      </c>
      <c r="U2114" t="s">
        <v>409</v>
      </c>
    </row>
    <row r="2115" spans="1:21" x14ac:dyDescent="0.35">
      <c r="A2115" t="s">
        <v>407</v>
      </c>
      <c r="B2115" t="s">
        <v>36</v>
      </c>
      <c r="C2115" t="str">
        <f>INDEX('GCAM Crosswalk'!M$5:M$36,MATCH(B2115,'GCAM Crosswalk'!L$5:L$36,0))</f>
        <v>Japan</v>
      </c>
      <c r="D2115" t="s">
        <v>327</v>
      </c>
      <c r="E2115" t="str">
        <f>INDEX('GCAM Crosswalk'!J$5:J$111,MATCH(D2115,'GCAM Crosswalk'!I$5:I$111,0))</f>
        <v>Transportation</v>
      </c>
      <c r="F2115" t="s">
        <v>225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1.0630300000000001E-2</v>
      </c>
      <c r="M2115">
        <v>1.5698899999999998E-2</v>
      </c>
      <c r="N2115">
        <v>1.67314E-2</v>
      </c>
      <c r="O2115">
        <v>1.6785999999999999E-2</v>
      </c>
      <c r="P2115">
        <v>1.65433E-2</v>
      </c>
      <c r="Q2115">
        <v>1.61443E-2</v>
      </c>
      <c r="R2115">
        <v>0</v>
      </c>
      <c r="S2115">
        <v>0</v>
      </c>
      <c r="T2115">
        <v>0</v>
      </c>
      <c r="U2115" t="s">
        <v>409</v>
      </c>
    </row>
    <row r="2116" spans="1:21" x14ac:dyDescent="0.35">
      <c r="A2116" t="s">
        <v>407</v>
      </c>
      <c r="B2116" t="s">
        <v>36</v>
      </c>
      <c r="C2116" t="str">
        <f>INDEX('GCAM Crosswalk'!M$5:M$36,MATCH(B2116,'GCAM Crosswalk'!L$5:L$36,0))</f>
        <v>Japan</v>
      </c>
      <c r="D2116" t="s">
        <v>327</v>
      </c>
      <c r="E2116" t="str">
        <f>INDEX('GCAM Crosswalk'!J$5:J$111,MATCH(D2116,'GCAM Crosswalk'!I$5:I$111,0))</f>
        <v>Transportation</v>
      </c>
      <c r="F2116" t="s">
        <v>411</v>
      </c>
      <c r="G2116">
        <v>4.1389000000000002E-2</v>
      </c>
      <c r="H2116">
        <v>4.9330199999999998E-2</v>
      </c>
      <c r="I2116">
        <v>4.6613599999999998E-2</v>
      </c>
      <c r="J2116">
        <v>4.38249E-2</v>
      </c>
      <c r="K2116">
        <v>4.0488299999999998E-2</v>
      </c>
      <c r="L2116">
        <v>1.9429700000000001E-2</v>
      </c>
      <c r="M2116">
        <v>1.07382E-2</v>
      </c>
      <c r="N2116">
        <v>7.5105099999999998E-3</v>
      </c>
      <c r="O2116">
        <v>5.7617500000000004E-3</v>
      </c>
      <c r="P2116">
        <v>4.5788399999999998E-3</v>
      </c>
      <c r="Q2116">
        <v>3.7377000000000001E-3</v>
      </c>
      <c r="R2116">
        <v>0</v>
      </c>
      <c r="S2116">
        <v>0</v>
      </c>
      <c r="T2116">
        <v>0</v>
      </c>
      <c r="U2116" t="s">
        <v>409</v>
      </c>
    </row>
    <row r="2117" spans="1:21" x14ac:dyDescent="0.35">
      <c r="A2117" t="s">
        <v>407</v>
      </c>
      <c r="B2117" t="s">
        <v>36</v>
      </c>
      <c r="C2117" t="str">
        <f>INDEX('GCAM Crosswalk'!M$5:M$36,MATCH(B2117,'GCAM Crosswalk'!L$5:L$36,0))</f>
        <v>Japan</v>
      </c>
      <c r="D2117" t="s">
        <v>265</v>
      </c>
      <c r="E2117" t="str">
        <f>INDEX('GCAM Crosswalk'!J$5:J$111,MATCH(D2117,'GCAM Crosswalk'!I$5:I$111,0))</f>
        <v>Transportation</v>
      </c>
      <c r="F2117" t="s">
        <v>225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2.2572189999999999E-2</v>
      </c>
      <c r="M2117">
        <v>9.3157609999999905E-2</v>
      </c>
      <c r="N2117">
        <v>0.1632806</v>
      </c>
      <c r="O2117">
        <v>0.22440969199999999</v>
      </c>
      <c r="P2117">
        <v>0.25095593100000002</v>
      </c>
      <c r="Q2117">
        <v>0.26825607000000001</v>
      </c>
      <c r="R2117">
        <v>0</v>
      </c>
      <c r="S2117">
        <v>0</v>
      </c>
      <c r="T2117">
        <v>0</v>
      </c>
      <c r="U2117" t="s">
        <v>409</v>
      </c>
    </row>
    <row r="2118" spans="1:21" x14ac:dyDescent="0.35">
      <c r="A2118" t="s">
        <v>407</v>
      </c>
      <c r="B2118" t="s">
        <v>36</v>
      </c>
      <c r="C2118" t="str">
        <f>INDEX('GCAM Crosswalk'!M$5:M$36,MATCH(B2118,'GCAM Crosswalk'!L$5:L$36,0))</f>
        <v>Japan</v>
      </c>
      <c r="D2118" t="s">
        <v>265</v>
      </c>
      <c r="E2118" t="str">
        <f>INDEX('GCAM Crosswalk'!J$5:J$111,MATCH(D2118,'GCAM Crosswalk'!I$5:I$111,0))</f>
        <v>Transportation</v>
      </c>
      <c r="F2118" t="s">
        <v>410</v>
      </c>
      <c r="G2118">
        <v>0</v>
      </c>
      <c r="H2118">
        <v>0</v>
      </c>
      <c r="I2118">
        <v>0</v>
      </c>
      <c r="J2118">
        <v>0</v>
      </c>
      <c r="K2118">
        <v>0</v>
      </c>
      <c r="L2118" s="3">
        <v>8.2029761000000005E-5</v>
      </c>
      <c r="M2118" s="3">
        <v>5.7800888500000001E-4</v>
      </c>
      <c r="N2118" s="3">
        <v>8.40431621E-4</v>
      </c>
      <c r="O2118">
        <v>1.0305947027000001E-3</v>
      </c>
      <c r="P2118">
        <v>1.0653637305999999E-3</v>
      </c>
      <c r="Q2118">
        <v>1.0739798799999901E-3</v>
      </c>
      <c r="R2118">
        <v>0</v>
      </c>
      <c r="S2118">
        <v>0</v>
      </c>
      <c r="T2118">
        <v>0</v>
      </c>
      <c r="U2118" t="s">
        <v>409</v>
      </c>
    </row>
    <row r="2119" spans="1:21" x14ac:dyDescent="0.35">
      <c r="A2119" t="s">
        <v>407</v>
      </c>
      <c r="B2119" t="s">
        <v>36</v>
      </c>
      <c r="C2119" t="str">
        <f>INDEX('GCAM Crosswalk'!M$5:M$36,MATCH(B2119,'GCAM Crosswalk'!L$5:L$36,0))</f>
        <v>Japan</v>
      </c>
      <c r="D2119" t="s">
        <v>265</v>
      </c>
      <c r="E2119" t="str">
        <f>INDEX('GCAM Crosswalk'!J$5:J$111,MATCH(D2119,'GCAM Crosswalk'!I$5:I$111,0))</f>
        <v>Transportation</v>
      </c>
      <c r="F2119" t="s">
        <v>411</v>
      </c>
      <c r="G2119">
        <v>1.28761024</v>
      </c>
      <c r="H2119">
        <v>1.53466156</v>
      </c>
      <c r="I2119">
        <v>1.4501468899999901</v>
      </c>
      <c r="J2119">
        <v>1.3633894200000001</v>
      </c>
      <c r="K2119">
        <v>1.32024203599999</v>
      </c>
      <c r="L2119">
        <v>1.163161468</v>
      </c>
      <c r="M2119">
        <v>0.90640248599999995</v>
      </c>
      <c r="N2119">
        <v>0.67377435200000002</v>
      </c>
      <c r="O2119">
        <v>0.468483231</v>
      </c>
      <c r="P2119">
        <v>0.37303479099999898</v>
      </c>
      <c r="Q2119">
        <v>0.302731848999999</v>
      </c>
      <c r="R2119">
        <v>0</v>
      </c>
      <c r="S2119">
        <v>0</v>
      </c>
      <c r="T2119">
        <v>0</v>
      </c>
      <c r="U2119" t="s">
        <v>409</v>
      </c>
    </row>
    <row r="2120" spans="1:21" x14ac:dyDescent="0.35">
      <c r="A2120" t="s">
        <v>407</v>
      </c>
      <c r="B2120" t="s">
        <v>36</v>
      </c>
      <c r="C2120" t="str">
        <f>INDEX('GCAM Crosswalk'!M$5:M$36,MATCH(B2120,'GCAM Crosswalk'!L$5:L$36,0))</f>
        <v>Japan</v>
      </c>
      <c r="D2120" t="s">
        <v>267</v>
      </c>
      <c r="E2120" t="str">
        <f>INDEX('GCAM Crosswalk'!J$5:J$111,MATCH(D2120,'GCAM Crosswalk'!I$5:I$111,0))</f>
        <v>International Shipping</v>
      </c>
      <c r="F2120" t="s">
        <v>225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3">
        <v>1.84011E-6</v>
      </c>
      <c r="O2120" s="3">
        <v>5.8703600000000003E-6</v>
      </c>
      <c r="P2120" s="3">
        <v>1.8188800000000001E-5</v>
      </c>
      <c r="Q2120" s="3">
        <v>4.6189100000000001E-5</v>
      </c>
      <c r="R2120">
        <v>0</v>
      </c>
      <c r="S2120">
        <v>0</v>
      </c>
      <c r="T2120">
        <v>0</v>
      </c>
      <c r="U2120" t="s">
        <v>409</v>
      </c>
    </row>
    <row r="2121" spans="1:21" x14ac:dyDescent="0.35">
      <c r="A2121" t="s">
        <v>407</v>
      </c>
      <c r="B2121" t="s">
        <v>36</v>
      </c>
      <c r="C2121" t="str">
        <f>INDEX('GCAM Crosswalk'!M$5:M$36,MATCH(B2121,'GCAM Crosswalk'!L$5:L$36,0))</f>
        <v>Japan</v>
      </c>
      <c r="D2121" t="s">
        <v>267</v>
      </c>
      <c r="E2121" t="str">
        <f>INDEX('GCAM Crosswalk'!J$5:J$111,MATCH(D2121,'GCAM Crosswalk'!I$5:I$111,0))</f>
        <v>International Shipping</v>
      </c>
      <c r="F2121" t="s">
        <v>410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3">
        <v>2.1900899999999999E-5</v>
      </c>
      <c r="O2121" s="3">
        <v>8.19936E-5</v>
      </c>
      <c r="P2121" s="3">
        <v>3.1954800000000001E-4</v>
      </c>
      <c r="Q2121">
        <v>1.02052E-3</v>
      </c>
      <c r="R2121">
        <v>0</v>
      </c>
      <c r="S2121">
        <v>0</v>
      </c>
      <c r="T2121">
        <v>0</v>
      </c>
      <c r="U2121" t="s">
        <v>409</v>
      </c>
    </row>
    <row r="2122" spans="1:21" x14ac:dyDescent="0.35">
      <c r="A2122" t="s">
        <v>407</v>
      </c>
      <c r="B2122" t="s">
        <v>36</v>
      </c>
      <c r="C2122" t="str">
        <f>INDEX('GCAM Crosswalk'!M$5:M$36,MATCH(B2122,'GCAM Crosswalk'!L$5:L$36,0))</f>
        <v>Japan</v>
      </c>
      <c r="D2122" t="s">
        <v>267</v>
      </c>
      <c r="E2122" t="str">
        <f>INDEX('GCAM Crosswalk'!J$5:J$111,MATCH(D2122,'GCAM Crosswalk'!I$5:I$111,0))</f>
        <v>International Shipping</v>
      </c>
      <c r="F2122" t="s">
        <v>411</v>
      </c>
      <c r="G2122">
        <v>0.217474</v>
      </c>
      <c r="H2122">
        <v>0.23908699999999999</v>
      </c>
      <c r="I2122">
        <v>0.18329699999999999</v>
      </c>
      <c r="J2122">
        <v>0.14712900000000001</v>
      </c>
      <c r="K2122">
        <v>0.14430252999999901</v>
      </c>
      <c r="L2122">
        <v>0.1428885</v>
      </c>
      <c r="M2122">
        <v>0.13800779999999899</v>
      </c>
      <c r="N2122">
        <v>0.13575860000000001</v>
      </c>
      <c r="O2122">
        <v>0.13516610000000001</v>
      </c>
      <c r="P2122">
        <v>0.1355336</v>
      </c>
      <c r="Q2122">
        <v>0.1357797</v>
      </c>
      <c r="R2122">
        <v>0</v>
      </c>
      <c r="S2122">
        <v>0</v>
      </c>
      <c r="T2122">
        <v>0</v>
      </c>
      <c r="U2122" t="s">
        <v>409</v>
      </c>
    </row>
    <row r="2123" spans="1:21" x14ac:dyDescent="0.35">
      <c r="A2123" t="s">
        <v>407</v>
      </c>
      <c r="B2123" t="s">
        <v>37</v>
      </c>
      <c r="C2123" t="str">
        <f>INDEX('GCAM Crosswalk'!M$5:M$36,MATCH(B2123,'GCAM Crosswalk'!L$5:L$36,0))</f>
        <v>Mexico</v>
      </c>
      <c r="D2123" t="s">
        <v>291</v>
      </c>
      <c r="E2123" t="str">
        <f>INDEX('GCAM Crosswalk'!J$5:J$111,MATCH(D2123,'GCAM Crosswalk'!I$5:I$111,0))</f>
        <v>Industry</v>
      </c>
      <c r="F2123" t="s">
        <v>408</v>
      </c>
      <c r="G2123">
        <v>5.6827200000000001E-2</v>
      </c>
      <c r="H2123">
        <v>1.1809200000000001E-2</v>
      </c>
      <c r="I2123">
        <v>1.7732899999999999E-2</v>
      </c>
      <c r="J2123">
        <v>2.9412899999999999E-2</v>
      </c>
      <c r="K2123">
        <v>3.2946679999999999E-2</v>
      </c>
      <c r="L2123">
        <v>3.8315912600000002E-2</v>
      </c>
      <c r="M2123">
        <v>4.2718884299999899E-2</v>
      </c>
      <c r="N2123">
        <v>4.50292121E-2</v>
      </c>
      <c r="O2123">
        <v>4.6252863800000002E-2</v>
      </c>
      <c r="P2123">
        <v>4.8496702079999898E-2</v>
      </c>
      <c r="Q2123">
        <v>5.0168705010000002E-2</v>
      </c>
      <c r="R2123">
        <v>0</v>
      </c>
      <c r="S2123">
        <v>0</v>
      </c>
      <c r="T2123">
        <v>0</v>
      </c>
      <c r="U2123" t="s">
        <v>409</v>
      </c>
    </row>
    <row r="2124" spans="1:21" x14ac:dyDescent="0.35">
      <c r="A2124" t="s">
        <v>407</v>
      </c>
      <c r="B2124" t="s">
        <v>37</v>
      </c>
      <c r="C2124" t="str">
        <f>INDEX('GCAM Crosswalk'!M$5:M$36,MATCH(B2124,'GCAM Crosswalk'!L$5:L$36,0))</f>
        <v>Mexico</v>
      </c>
      <c r="D2124" t="s">
        <v>291</v>
      </c>
      <c r="E2124" t="str">
        <f>INDEX('GCAM Crosswalk'!J$5:J$111,MATCH(D2124,'GCAM Crosswalk'!I$5:I$111,0))</f>
        <v>Industry</v>
      </c>
      <c r="F2124" t="s">
        <v>410</v>
      </c>
      <c r="G2124">
        <v>0</v>
      </c>
      <c r="H2124">
        <v>0</v>
      </c>
      <c r="I2124">
        <v>0</v>
      </c>
      <c r="J2124">
        <v>0</v>
      </c>
      <c r="K2124">
        <v>0</v>
      </c>
      <c r="L2124" s="3">
        <v>8.2147900000000007E-5</v>
      </c>
      <c r="M2124" s="3">
        <v>5.8851520000000003E-4</v>
      </c>
      <c r="N2124">
        <v>1.7043169000000001E-3</v>
      </c>
      <c r="O2124">
        <v>3.2682500999999999E-3</v>
      </c>
      <c r="P2124">
        <v>4.9017183999999899E-3</v>
      </c>
      <c r="Q2124">
        <v>6.5389951999999998E-3</v>
      </c>
      <c r="R2124">
        <v>0</v>
      </c>
      <c r="S2124">
        <v>0</v>
      </c>
      <c r="T2124">
        <v>0</v>
      </c>
      <c r="U2124" t="s">
        <v>409</v>
      </c>
    </row>
    <row r="2125" spans="1:21" x14ac:dyDescent="0.35">
      <c r="A2125" t="s">
        <v>407</v>
      </c>
      <c r="B2125" t="s">
        <v>37</v>
      </c>
      <c r="C2125" t="str">
        <f>INDEX('GCAM Crosswalk'!M$5:M$36,MATCH(B2125,'GCAM Crosswalk'!L$5:L$36,0))</f>
        <v>Mexico</v>
      </c>
      <c r="D2125" t="s">
        <v>349</v>
      </c>
      <c r="E2125" t="str">
        <f>INDEX('GCAM Crosswalk'!J$5:J$111,MATCH(D2125,'GCAM Crosswalk'!I$5:I$111,0))</f>
        <v>Agriculture</v>
      </c>
      <c r="F2125" t="s">
        <v>225</v>
      </c>
      <c r="G2125">
        <v>2.41532E-2</v>
      </c>
      <c r="H2125">
        <v>2.9050800000000002E-2</v>
      </c>
      <c r="I2125">
        <v>3.09345E-2</v>
      </c>
      <c r="J2125">
        <v>3.6208900000000002E-2</v>
      </c>
      <c r="K2125">
        <v>3.5397779999999997E-2</v>
      </c>
      <c r="L2125">
        <v>3.4372453999999997E-2</v>
      </c>
      <c r="M2125">
        <v>3.6670652999999998E-2</v>
      </c>
      <c r="N2125">
        <v>4.1678989999999999E-2</v>
      </c>
      <c r="O2125">
        <v>4.7462872999999899E-2</v>
      </c>
      <c r="P2125">
        <v>5.4374676999999899E-2</v>
      </c>
      <c r="Q2125">
        <v>6.1120302000000001E-2</v>
      </c>
      <c r="R2125">
        <v>0</v>
      </c>
      <c r="S2125">
        <v>0</v>
      </c>
      <c r="T2125">
        <v>0</v>
      </c>
      <c r="U2125" t="s">
        <v>409</v>
      </c>
    </row>
    <row r="2126" spans="1:21" x14ac:dyDescent="0.35">
      <c r="A2126" t="s">
        <v>407</v>
      </c>
      <c r="B2126" t="s">
        <v>37</v>
      </c>
      <c r="C2126" t="str">
        <f>INDEX('GCAM Crosswalk'!M$5:M$36,MATCH(B2126,'GCAM Crosswalk'!L$5:L$36,0))</f>
        <v>Mexico</v>
      </c>
      <c r="D2126" t="s">
        <v>349</v>
      </c>
      <c r="E2126" t="str">
        <f>INDEX('GCAM Crosswalk'!J$5:J$111,MATCH(D2126,'GCAM Crosswalk'!I$5:I$111,0))</f>
        <v>Agriculture</v>
      </c>
      <c r="F2126" t="s">
        <v>410</v>
      </c>
      <c r="G2126">
        <v>0</v>
      </c>
      <c r="H2126">
        <v>0</v>
      </c>
      <c r="I2126">
        <v>0</v>
      </c>
      <c r="J2126">
        <v>0</v>
      </c>
      <c r="K2126">
        <v>0</v>
      </c>
      <c r="L2126" s="3">
        <v>7.83451E-4</v>
      </c>
      <c r="M2126">
        <v>2.9012539999999998E-3</v>
      </c>
      <c r="N2126">
        <v>5.7637469999999996E-3</v>
      </c>
      <c r="O2126">
        <v>8.2082189999999992E-3</v>
      </c>
      <c r="P2126">
        <v>1.0841036E-2</v>
      </c>
      <c r="Q2126">
        <v>1.2910728999999999E-2</v>
      </c>
      <c r="R2126">
        <v>0</v>
      </c>
      <c r="S2126">
        <v>0</v>
      </c>
      <c r="T2126">
        <v>0</v>
      </c>
      <c r="U2126" t="s">
        <v>409</v>
      </c>
    </row>
    <row r="2127" spans="1:21" x14ac:dyDescent="0.35">
      <c r="A2127" t="s">
        <v>407</v>
      </c>
      <c r="B2127" t="s">
        <v>37</v>
      </c>
      <c r="C2127" t="str">
        <f>INDEX('GCAM Crosswalk'!M$5:M$36,MATCH(B2127,'GCAM Crosswalk'!L$5:L$36,0))</f>
        <v>Mexico</v>
      </c>
      <c r="D2127" t="s">
        <v>349</v>
      </c>
      <c r="E2127" t="str">
        <f>INDEX('GCAM Crosswalk'!J$5:J$111,MATCH(D2127,'GCAM Crosswalk'!I$5:I$111,0))</f>
        <v>Agriculture</v>
      </c>
      <c r="F2127" t="s">
        <v>411</v>
      </c>
      <c r="G2127">
        <v>6.9655099999999998E-2</v>
      </c>
      <c r="H2127">
        <v>0.1015942</v>
      </c>
      <c r="I2127">
        <v>0.1165383</v>
      </c>
      <c r="J2127">
        <v>0.13102139999999901</v>
      </c>
      <c r="K2127">
        <v>0.14283180000000001</v>
      </c>
      <c r="L2127">
        <v>0.14622973</v>
      </c>
      <c r="M2127">
        <v>0.14266193999999999</v>
      </c>
      <c r="N2127">
        <v>0.13378567999999999</v>
      </c>
      <c r="O2127">
        <v>0.12360363000000001</v>
      </c>
      <c r="P2127">
        <v>0.10957999</v>
      </c>
      <c r="Q2127">
        <v>9.5281519999999995E-2</v>
      </c>
      <c r="R2127">
        <v>0</v>
      </c>
      <c r="S2127">
        <v>0</v>
      </c>
      <c r="T2127">
        <v>0</v>
      </c>
      <c r="U2127" t="s">
        <v>409</v>
      </c>
    </row>
    <row r="2128" spans="1:21" x14ac:dyDescent="0.35">
      <c r="A2128" t="s">
        <v>407</v>
      </c>
      <c r="B2128" t="s">
        <v>37</v>
      </c>
      <c r="C2128" t="str">
        <f>INDEX('GCAM Crosswalk'!M$5:M$36,MATCH(B2128,'GCAM Crosswalk'!L$5:L$36,0))</f>
        <v>Mexico</v>
      </c>
      <c r="D2128" t="s">
        <v>363</v>
      </c>
      <c r="E2128" t="str">
        <f>INDEX('GCAM Crosswalk'!J$5:J$111,MATCH(D2128,'GCAM Crosswalk'!I$5:I$111,0))</f>
        <v>Industry</v>
      </c>
      <c r="F2128" t="s">
        <v>339</v>
      </c>
      <c r="G2128" s="3">
        <v>1.19103E-4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409</v>
      </c>
    </row>
    <row r="2129" spans="1:21" x14ac:dyDescent="0.35">
      <c r="A2129" t="s">
        <v>407</v>
      </c>
      <c r="B2129" t="s">
        <v>37</v>
      </c>
      <c r="C2129" t="str">
        <f>INDEX('GCAM Crosswalk'!M$5:M$36,MATCH(B2129,'GCAM Crosswalk'!L$5:L$36,0))</f>
        <v>Mexico</v>
      </c>
      <c r="D2129" t="s">
        <v>363</v>
      </c>
      <c r="E2129" t="str">
        <f>INDEX('GCAM Crosswalk'!J$5:J$111,MATCH(D2129,'GCAM Crosswalk'!I$5:I$111,0))</f>
        <v>Industry</v>
      </c>
      <c r="F2129" t="s">
        <v>408</v>
      </c>
      <c r="G2129" s="3">
        <v>5.3441399999999998E-4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409</v>
      </c>
    </row>
    <row r="2130" spans="1:21" x14ac:dyDescent="0.35">
      <c r="A2130" t="s">
        <v>407</v>
      </c>
      <c r="B2130" t="s">
        <v>37</v>
      </c>
      <c r="C2130" t="str">
        <f>INDEX('GCAM Crosswalk'!M$5:M$36,MATCH(B2130,'GCAM Crosswalk'!L$5:L$36,0))</f>
        <v>Mexico</v>
      </c>
      <c r="D2130" t="s">
        <v>363</v>
      </c>
      <c r="E2130" t="str">
        <f>INDEX('GCAM Crosswalk'!J$5:J$111,MATCH(D2130,'GCAM Crosswalk'!I$5:I$111,0))</f>
        <v>Industry</v>
      </c>
      <c r="F2130" t="s">
        <v>411</v>
      </c>
      <c r="G2130">
        <v>2.50497E-3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409</v>
      </c>
    </row>
    <row r="2131" spans="1:21" x14ac:dyDescent="0.35">
      <c r="A2131" t="s">
        <v>407</v>
      </c>
      <c r="B2131" t="s">
        <v>37</v>
      </c>
      <c r="C2131" t="str">
        <f>INDEX('GCAM Crosswalk'!M$5:M$36,MATCH(B2131,'GCAM Crosswalk'!L$5:L$36,0))</f>
        <v>Mexico</v>
      </c>
      <c r="D2131" t="s">
        <v>369</v>
      </c>
      <c r="E2131" t="str">
        <f>INDEX('GCAM Crosswalk'!J$5:J$111,MATCH(D2131,'GCAM Crosswalk'!I$5:I$111,0))</f>
        <v>Industry</v>
      </c>
      <c r="F2131" t="s">
        <v>225</v>
      </c>
      <c r="G2131">
        <v>4.1811299999999999E-3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409</v>
      </c>
    </row>
    <row r="2132" spans="1:21" x14ac:dyDescent="0.35">
      <c r="A2132" t="s">
        <v>407</v>
      </c>
      <c r="B2132" t="s">
        <v>37</v>
      </c>
      <c r="C2132" t="str">
        <f>INDEX('GCAM Crosswalk'!M$5:M$36,MATCH(B2132,'GCAM Crosswalk'!L$5:L$36,0))</f>
        <v>Mexico</v>
      </c>
      <c r="D2132" t="s">
        <v>269</v>
      </c>
      <c r="E2132" t="str">
        <f>INDEX('GCAM Crosswalk'!J$5:J$111,MATCH(D2132,'GCAM Crosswalk'!I$5:I$111,0))</f>
        <v>Industry</v>
      </c>
      <c r="F2132" t="s">
        <v>225</v>
      </c>
      <c r="G2132">
        <v>1.0610899999999999E-2</v>
      </c>
      <c r="H2132">
        <v>1.7909000000000001E-2</v>
      </c>
      <c r="I2132">
        <v>1.6815400000000001E-2</v>
      </c>
      <c r="J2132">
        <v>1.6815400000000001E-2</v>
      </c>
      <c r="K2132">
        <v>1.65649E-2</v>
      </c>
      <c r="L2132">
        <v>1.8486139999999901E-2</v>
      </c>
      <c r="M2132">
        <v>2.0457589999999901E-2</v>
      </c>
      <c r="N2132">
        <v>2.278063E-2</v>
      </c>
      <c r="O2132">
        <v>2.4877429999999999E-2</v>
      </c>
      <c r="P2132">
        <v>2.6262536E-2</v>
      </c>
      <c r="Q2132">
        <v>2.7141583999999899E-2</v>
      </c>
      <c r="R2132">
        <v>0</v>
      </c>
      <c r="S2132">
        <v>0</v>
      </c>
      <c r="T2132">
        <v>0</v>
      </c>
      <c r="U2132" t="s">
        <v>409</v>
      </c>
    </row>
    <row r="2133" spans="1:21" x14ac:dyDescent="0.35">
      <c r="A2133" t="s">
        <v>407</v>
      </c>
      <c r="B2133" t="s">
        <v>37</v>
      </c>
      <c r="C2133" t="str">
        <f>INDEX('GCAM Crosswalk'!M$5:M$36,MATCH(B2133,'GCAM Crosswalk'!L$5:L$36,0))</f>
        <v>Mexico</v>
      </c>
      <c r="D2133" t="s">
        <v>364</v>
      </c>
      <c r="E2133" t="str">
        <f>INDEX('GCAM Crosswalk'!J$5:J$111,MATCH(D2133,'GCAM Crosswalk'!I$5:I$111,0))</f>
        <v>Industry</v>
      </c>
      <c r="F2133" t="s">
        <v>225</v>
      </c>
      <c r="G2133">
        <v>3.1981000000000002E-2</v>
      </c>
      <c r="H2133">
        <v>2.2311399999999999E-2</v>
      </c>
      <c r="I2133">
        <v>2.2813699999999999E-2</v>
      </c>
      <c r="J2133">
        <v>2.1348599999999999E-2</v>
      </c>
      <c r="K2133">
        <v>1.767761E-2</v>
      </c>
      <c r="L2133">
        <v>2.089543E-2</v>
      </c>
      <c r="M2133">
        <v>2.4141030000000001E-2</v>
      </c>
      <c r="N2133">
        <v>2.723339E-2</v>
      </c>
      <c r="O2133">
        <v>3.0018349999999999E-2</v>
      </c>
      <c r="P2133">
        <v>3.2310633999999998E-2</v>
      </c>
      <c r="Q2133">
        <v>3.4410507199999898E-2</v>
      </c>
      <c r="R2133">
        <v>0</v>
      </c>
      <c r="S2133">
        <v>0</v>
      </c>
      <c r="T2133">
        <v>0</v>
      </c>
      <c r="U2133" t="s">
        <v>409</v>
      </c>
    </row>
    <row r="2134" spans="1:21" x14ac:dyDescent="0.35">
      <c r="A2134" t="s">
        <v>407</v>
      </c>
      <c r="B2134" t="s">
        <v>37</v>
      </c>
      <c r="C2134" t="str">
        <f>INDEX('GCAM Crosswalk'!M$5:M$36,MATCH(B2134,'GCAM Crosswalk'!L$5:L$36,0))</f>
        <v>Mexico</v>
      </c>
      <c r="D2134" t="s">
        <v>364</v>
      </c>
      <c r="E2134" t="str">
        <f>INDEX('GCAM Crosswalk'!J$5:J$111,MATCH(D2134,'GCAM Crosswalk'!I$5:I$111,0))</f>
        <v>Industry</v>
      </c>
      <c r="F2134" t="s">
        <v>408</v>
      </c>
      <c r="G2134">
        <v>0.19820699999999999</v>
      </c>
      <c r="H2134">
        <v>0.122308</v>
      </c>
      <c r="I2134">
        <v>0.14297599999999999</v>
      </c>
      <c r="J2134">
        <v>0.111627</v>
      </c>
      <c r="K2134">
        <v>0.1265191</v>
      </c>
      <c r="L2134">
        <v>0.136767</v>
      </c>
      <c r="M2134">
        <v>0.14693339999999999</v>
      </c>
      <c r="N2134">
        <v>0.15452479999999999</v>
      </c>
      <c r="O2134">
        <v>0.16141969</v>
      </c>
      <c r="P2134">
        <v>0.169184429999999</v>
      </c>
      <c r="Q2134">
        <v>0.176432692</v>
      </c>
      <c r="R2134">
        <v>0</v>
      </c>
      <c r="S2134">
        <v>0</v>
      </c>
      <c r="T2134">
        <v>0</v>
      </c>
      <c r="U2134" t="s">
        <v>409</v>
      </c>
    </row>
    <row r="2135" spans="1:21" x14ac:dyDescent="0.35">
      <c r="A2135" t="s">
        <v>407</v>
      </c>
      <c r="B2135" t="s">
        <v>37</v>
      </c>
      <c r="C2135" t="str">
        <f>INDEX('GCAM Crosswalk'!M$5:M$36,MATCH(B2135,'GCAM Crosswalk'!L$5:L$36,0))</f>
        <v>Mexico</v>
      </c>
      <c r="D2135" t="s">
        <v>364</v>
      </c>
      <c r="E2135" t="str">
        <f>INDEX('GCAM Crosswalk'!J$5:J$111,MATCH(D2135,'GCAM Crosswalk'!I$5:I$111,0))</f>
        <v>Industry</v>
      </c>
      <c r="F2135" t="s">
        <v>411</v>
      </c>
      <c r="G2135">
        <v>4.8013399999999998E-2</v>
      </c>
      <c r="H2135">
        <v>3.2525199999999997E-2</v>
      </c>
      <c r="I2135">
        <v>1.3813799999999999E-2</v>
      </c>
      <c r="J2135">
        <v>1.2097500000000001E-2</v>
      </c>
      <c r="K2135">
        <v>1.4117859999999999E-2</v>
      </c>
      <c r="L2135">
        <v>1.5551570000000001E-2</v>
      </c>
      <c r="M2135">
        <v>1.6983479999999999E-2</v>
      </c>
      <c r="N2135">
        <v>1.8072049999999999E-2</v>
      </c>
      <c r="O2135">
        <v>1.8690889999999901E-2</v>
      </c>
      <c r="P2135">
        <v>1.8984654E-2</v>
      </c>
      <c r="Q2135">
        <v>1.9251749999999901E-2</v>
      </c>
      <c r="R2135">
        <v>0</v>
      </c>
      <c r="S2135">
        <v>0</v>
      </c>
      <c r="T2135">
        <v>0</v>
      </c>
      <c r="U2135" t="s">
        <v>409</v>
      </c>
    </row>
    <row r="2136" spans="1:21" x14ac:dyDescent="0.35">
      <c r="A2136" t="s">
        <v>407</v>
      </c>
      <c r="B2136" t="s">
        <v>37</v>
      </c>
      <c r="C2136" t="str">
        <f>INDEX('GCAM Crosswalk'!M$5:M$36,MATCH(B2136,'GCAM Crosswalk'!L$5:L$36,0))</f>
        <v>Mexico</v>
      </c>
      <c r="D2136" t="s">
        <v>367</v>
      </c>
      <c r="E2136" t="str">
        <f>INDEX('GCAM Crosswalk'!J$5:J$111,MATCH(D2136,'GCAM Crosswalk'!I$5:I$111,0))</f>
        <v>Industry</v>
      </c>
      <c r="F2136" t="s">
        <v>408</v>
      </c>
      <c r="G2136">
        <v>6.1761900000000002E-2</v>
      </c>
      <c r="H2136">
        <v>1.83369E-2</v>
      </c>
      <c r="I2136">
        <v>7.5269000000000004E-3</v>
      </c>
      <c r="J2136">
        <v>3.0423E-3</v>
      </c>
      <c r="K2136">
        <v>2.9819299999999998E-3</v>
      </c>
      <c r="L2136">
        <v>3.3502599999999999E-3</v>
      </c>
      <c r="M2136">
        <v>3.85016E-3</v>
      </c>
      <c r="N2136">
        <v>4.3396900000000002E-3</v>
      </c>
      <c r="O2136">
        <v>4.8342899999999998E-3</v>
      </c>
      <c r="P2136">
        <v>5.3844799999999996E-3</v>
      </c>
      <c r="Q2136">
        <v>5.7211099999999997E-3</v>
      </c>
      <c r="R2136">
        <v>0</v>
      </c>
      <c r="S2136">
        <v>0</v>
      </c>
      <c r="T2136">
        <v>0</v>
      </c>
      <c r="U2136" t="s">
        <v>409</v>
      </c>
    </row>
    <row r="2137" spans="1:21" x14ac:dyDescent="0.35">
      <c r="A2137" t="s">
        <v>407</v>
      </c>
      <c r="B2137" t="s">
        <v>37</v>
      </c>
      <c r="C2137" t="str">
        <f>INDEX('GCAM Crosswalk'!M$5:M$36,MATCH(B2137,'GCAM Crosswalk'!L$5:L$36,0))</f>
        <v>Mexico</v>
      </c>
      <c r="D2137" t="s">
        <v>367</v>
      </c>
      <c r="E2137" t="str">
        <f>INDEX('GCAM Crosswalk'!J$5:J$111,MATCH(D2137,'GCAM Crosswalk'!I$5:I$111,0))</f>
        <v>Industry</v>
      </c>
      <c r="F2137" t="s">
        <v>411</v>
      </c>
      <c r="G2137">
        <v>0.22562499999999999</v>
      </c>
      <c r="H2137">
        <v>0.13675699999999999</v>
      </c>
      <c r="I2137">
        <v>0.196072</v>
      </c>
      <c r="J2137">
        <v>0.14768200000000001</v>
      </c>
      <c r="K2137">
        <v>0.16122700000000001</v>
      </c>
      <c r="L2137">
        <v>0.177425</v>
      </c>
      <c r="M2137">
        <v>0.19495100000000001</v>
      </c>
      <c r="N2137">
        <v>0.212561</v>
      </c>
      <c r="O2137">
        <v>0.23035600000000001</v>
      </c>
      <c r="P2137">
        <v>0.24663399999999999</v>
      </c>
      <c r="Q2137">
        <v>0.26179400000000003</v>
      </c>
      <c r="R2137">
        <v>0</v>
      </c>
      <c r="S2137">
        <v>0</v>
      </c>
      <c r="T2137">
        <v>0</v>
      </c>
      <c r="U2137" t="s">
        <v>409</v>
      </c>
    </row>
    <row r="2138" spans="1:21" x14ac:dyDescent="0.35">
      <c r="A2138" t="s">
        <v>407</v>
      </c>
      <c r="B2138" t="s">
        <v>37</v>
      </c>
      <c r="C2138" t="str">
        <f>INDEX('GCAM Crosswalk'!M$5:M$36,MATCH(B2138,'GCAM Crosswalk'!L$5:L$36,0))</f>
        <v>Mexico</v>
      </c>
      <c r="D2138" t="s">
        <v>216</v>
      </c>
      <c r="E2138" t="str">
        <f>INDEX('GCAM Crosswalk'!J$5:J$111,MATCH(D2138,'GCAM Crosswalk'!I$5:I$111,0))</f>
        <v>Commercial</v>
      </c>
      <c r="F2138" t="s">
        <v>225</v>
      </c>
      <c r="G2138">
        <v>7.5830200000000002E-3</v>
      </c>
      <c r="H2138">
        <v>1.3010499999999999E-2</v>
      </c>
      <c r="I2138">
        <v>1.57009E-2</v>
      </c>
      <c r="J2138">
        <v>2.3744500000000002E-2</v>
      </c>
      <c r="K2138">
        <v>2.5491429999999999E-2</v>
      </c>
      <c r="L2138">
        <v>3.1369139999999997E-2</v>
      </c>
      <c r="M2138">
        <v>3.7166400000000002E-2</v>
      </c>
      <c r="N2138">
        <v>4.1618450000000001E-2</v>
      </c>
      <c r="O2138">
        <v>4.5651100999999999E-2</v>
      </c>
      <c r="P2138">
        <v>4.9580970000000002E-2</v>
      </c>
      <c r="Q2138">
        <v>5.3430350000000001E-2</v>
      </c>
      <c r="R2138">
        <v>0</v>
      </c>
      <c r="S2138">
        <v>0</v>
      </c>
      <c r="T2138">
        <v>0</v>
      </c>
      <c r="U2138" t="s">
        <v>409</v>
      </c>
    </row>
    <row r="2139" spans="1:21" x14ac:dyDescent="0.35">
      <c r="A2139" t="s">
        <v>407</v>
      </c>
      <c r="B2139" t="s">
        <v>37</v>
      </c>
      <c r="C2139" t="str">
        <f>INDEX('GCAM Crosswalk'!M$5:M$36,MATCH(B2139,'GCAM Crosswalk'!L$5:L$36,0))</f>
        <v>Mexico</v>
      </c>
      <c r="D2139" t="s">
        <v>216</v>
      </c>
      <c r="E2139" t="str">
        <f>INDEX('GCAM Crosswalk'!J$5:J$111,MATCH(D2139,'GCAM Crosswalk'!I$5:I$111,0))</f>
        <v>Commercial</v>
      </c>
      <c r="F2139" t="s">
        <v>408</v>
      </c>
      <c r="G2139">
        <v>0</v>
      </c>
      <c r="H2139">
        <v>1.3450000000000001E-3</v>
      </c>
      <c r="I2139">
        <v>1.6871E-3</v>
      </c>
      <c r="J2139">
        <v>2.0292000000000001E-3</v>
      </c>
      <c r="K2139">
        <v>2.2013530000000001E-3</v>
      </c>
      <c r="L2139">
        <v>2.5812559999999901E-3</v>
      </c>
      <c r="M2139">
        <v>2.7365239999999902E-3</v>
      </c>
      <c r="N2139">
        <v>2.6121529999999999E-3</v>
      </c>
      <c r="O2139">
        <v>2.4399258000000002E-3</v>
      </c>
      <c r="P2139">
        <v>2.2848340999999999E-3</v>
      </c>
      <c r="Q2139">
        <v>2.2228268000000001E-3</v>
      </c>
      <c r="R2139">
        <v>0</v>
      </c>
      <c r="S2139">
        <v>0</v>
      </c>
      <c r="T2139">
        <v>0</v>
      </c>
      <c r="U2139" t="s">
        <v>409</v>
      </c>
    </row>
    <row r="2140" spans="1:21" x14ac:dyDescent="0.35">
      <c r="A2140" t="s">
        <v>407</v>
      </c>
      <c r="B2140" t="s">
        <v>37</v>
      </c>
      <c r="C2140" t="str">
        <f>INDEX('GCAM Crosswalk'!M$5:M$36,MATCH(B2140,'GCAM Crosswalk'!L$5:L$36,0))</f>
        <v>Mexico</v>
      </c>
      <c r="D2140" t="s">
        <v>218</v>
      </c>
      <c r="E2140" t="str">
        <f>INDEX('GCAM Crosswalk'!J$5:J$111,MATCH(D2140,'GCAM Crosswalk'!I$5:I$111,0))</f>
        <v>Commercial</v>
      </c>
      <c r="F2140" t="s">
        <v>225</v>
      </c>
      <c r="G2140">
        <v>4.4516800000000004E-3</v>
      </c>
      <c r="H2140">
        <v>7.6378799999999997E-3</v>
      </c>
      <c r="I2140">
        <v>9.2172999999999995E-3</v>
      </c>
      <c r="J2140">
        <v>1.3939399999999999E-2</v>
      </c>
      <c r="K2140">
        <v>1.518135E-2</v>
      </c>
      <c r="L2140">
        <v>1.7003959999999999E-2</v>
      </c>
      <c r="M2140">
        <v>1.93592E-2</v>
      </c>
      <c r="N2140">
        <v>2.1910739999999901E-2</v>
      </c>
      <c r="O2140">
        <v>2.4657200000000001E-2</v>
      </c>
      <c r="P2140">
        <v>2.7530796999999999E-2</v>
      </c>
      <c r="Q2140">
        <v>3.0172404999999999E-2</v>
      </c>
      <c r="R2140">
        <v>0</v>
      </c>
      <c r="S2140">
        <v>0</v>
      </c>
      <c r="T2140">
        <v>0</v>
      </c>
      <c r="U2140" t="s">
        <v>409</v>
      </c>
    </row>
    <row r="2141" spans="1:21" x14ac:dyDescent="0.35">
      <c r="A2141" t="s">
        <v>407</v>
      </c>
      <c r="B2141" t="s">
        <v>37</v>
      </c>
      <c r="C2141" t="str">
        <f>INDEX('GCAM Crosswalk'!M$5:M$36,MATCH(B2141,'GCAM Crosswalk'!L$5:L$36,0))</f>
        <v>Mexico</v>
      </c>
      <c r="D2141" t="s">
        <v>218</v>
      </c>
      <c r="E2141" t="str">
        <f>INDEX('GCAM Crosswalk'!J$5:J$111,MATCH(D2141,'GCAM Crosswalk'!I$5:I$111,0))</f>
        <v>Commercial</v>
      </c>
      <c r="F2141" t="s">
        <v>408</v>
      </c>
      <c r="G2141">
        <v>0</v>
      </c>
      <c r="H2141">
        <v>2.4744900000000002E-3</v>
      </c>
      <c r="I2141">
        <v>3.1039000000000001E-3</v>
      </c>
      <c r="J2141">
        <v>3.7334E-3</v>
      </c>
      <c r="K2141">
        <v>4.23011999999999E-3</v>
      </c>
      <c r="L2141">
        <v>4.7377549999999997E-3</v>
      </c>
      <c r="M2141">
        <v>5.2129029999999996E-3</v>
      </c>
      <c r="N2141">
        <v>5.5923429999999996E-3</v>
      </c>
      <c r="O2141">
        <v>5.9492520000000004E-3</v>
      </c>
      <c r="P2141">
        <v>6.3500509999999998E-3</v>
      </c>
      <c r="Q2141">
        <v>6.7241590000000004E-3</v>
      </c>
      <c r="R2141">
        <v>0</v>
      </c>
      <c r="S2141">
        <v>0</v>
      </c>
      <c r="T2141">
        <v>0</v>
      </c>
      <c r="U2141" t="s">
        <v>409</v>
      </c>
    </row>
    <row r="2142" spans="1:21" x14ac:dyDescent="0.35">
      <c r="A2142" t="s">
        <v>407</v>
      </c>
      <c r="B2142" t="s">
        <v>37</v>
      </c>
      <c r="C2142" t="str">
        <f>INDEX('GCAM Crosswalk'!M$5:M$36,MATCH(B2142,'GCAM Crosswalk'!L$5:L$36,0))</f>
        <v>Mexico</v>
      </c>
      <c r="D2142" t="s">
        <v>218</v>
      </c>
      <c r="E2142" t="str">
        <f>INDEX('GCAM Crosswalk'!J$5:J$111,MATCH(D2142,'GCAM Crosswalk'!I$5:I$111,0))</f>
        <v>Commercial</v>
      </c>
      <c r="F2142" t="s">
        <v>410</v>
      </c>
      <c r="G2142">
        <v>0</v>
      </c>
      <c r="H2142">
        <v>0</v>
      </c>
      <c r="I2142">
        <v>0</v>
      </c>
      <c r="J2142">
        <v>0</v>
      </c>
      <c r="K2142">
        <v>0</v>
      </c>
      <c r="L2142" s="3">
        <v>1.7791200000000001E-7</v>
      </c>
      <c r="M2142" s="3">
        <v>3.2700200000000002E-6</v>
      </c>
      <c r="N2142" s="3">
        <v>6.4065000000000004E-6</v>
      </c>
      <c r="O2142" s="3">
        <v>9.8359800000000007E-6</v>
      </c>
      <c r="P2142" s="3">
        <v>1.2871099999999999E-5</v>
      </c>
      <c r="Q2142" s="3">
        <v>1.5440100000000001E-5</v>
      </c>
      <c r="R2142">
        <v>0</v>
      </c>
      <c r="S2142">
        <v>0</v>
      </c>
      <c r="T2142">
        <v>0</v>
      </c>
      <c r="U2142" t="s">
        <v>409</v>
      </c>
    </row>
    <row r="2143" spans="1:21" x14ac:dyDescent="0.35">
      <c r="A2143" t="s">
        <v>407</v>
      </c>
      <c r="B2143" t="s">
        <v>37</v>
      </c>
      <c r="C2143" t="str">
        <f>INDEX('GCAM Crosswalk'!M$5:M$36,MATCH(B2143,'GCAM Crosswalk'!L$5:L$36,0))</f>
        <v>Mexico</v>
      </c>
      <c r="D2143" t="s">
        <v>218</v>
      </c>
      <c r="E2143" t="str">
        <f>INDEX('GCAM Crosswalk'!J$5:J$111,MATCH(D2143,'GCAM Crosswalk'!I$5:I$111,0))</f>
        <v>Commercial</v>
      </c>
      <c r="F2143" t="s">
        <v>411</v>
      </c>
      <c r="G2143">
        <v>1.02278E-2</v>
      </c>
      <c r="H2143">
        <v>2.91048E-2</v>
      </c>
      <c r="I2143">
        <v>2.8536499999999999E-2</v>
      </c>
      <c r="J2143">
        <v>3.0318999999999999E-2</v>
      </c>
      <c r="K2143">
        <v>3.593097E-2</v>
      </c>
      <c r="L2143">
        <v>4.14285E-2</v>
      </c>
      <c r="M2143">
        <v>4.6239429999999998E-2</v>
      </c>
      <c r="N2143">
        <v>4.966491E-2</v>
      </c>
      <c r="O2143">
        <v>5.2083129999999998E-2</v>
      </c>
      <c r="P2143">
        <v>5.3858280000000001E-2</v>
      </c>
      <c r="Q2143">
        <v>5.558805E-2</v>
      </c>
      <c r="R2143">
        <v>0</v>
      </c>
      <c r="S2143">
        <v>0</v>
      </c>
      <c r="T2143">
        <v>0</v>
      </c>
      <c r="U2143" t="s">
        <v>409</v>
      </c>
    </row>
    <row r="2144" spans="1:21" x14ac:dyDescent="0.35">
      <c r="A2144" t="s">
        <v>407</v>
      </c>
      <c r="B2144" t="s">
        <v>37</v>
      </c>
      <c r="C2144" t="str">
        <f>INDEX('GCAM Crosswalk'!M$5:M$36,MATCH(B2144,'GCAM Crosswalk'!L$5:L$36,0))</f>
        <v>Mexico</v>
      </c>
      <c r="D2144" t="s">
        <v>319</v>
      </c>
      <c r="E2144" t="str">
        <f>INDEX('GCAM Crosswalk'!J$5:J$111,MATCH(D2144,'GCAM Crosswalk'!I$5:I$111,0))</f>
        <v>Commercial</v>
      </c>
      <c r="F2144" t="s">
        <v>225</v>
      </c>
      <c r="G2144">
        <v>3.2717700000000002E-2</v>
      </c>
      <c r="H2144">
        <v>5.6135200000000003E-2</v>
      </c>
      <c r="I2144">
        <v>6.7743200000000003E-2</v>
      </c>
      <c r="J2144">
        <v>0.102448</v>
      </c>
      <c r="K2144">
        <v>0.1133547</v>
      </c>
      <c r="L2144">
        <v>0.1437987</v>
      </c>
      <c r="M2144">
        <v>0.18158640000000001</v>
      </c>
      <c r="N2144">
        <v>0.21979359000000001</v>
      </c>
      <c r="O2144">
        <v>0.25963525999999998</v>
      </c>
      <c r="P2144">
        <v>0.30268946000000002</v>
      </c>
      <c r="Q2144">
        <v>0.34687309999999999</v>
      </c>
      <c r="R2144">
        <v>0</v>
      </c>
      <c r="S2144">
        <v>0</v>
      </c>
      <c r="T2144">
        <v>0</v>
      </c>
      <c r="U2144" t="s">
        <v>409</v>
      </c>
    </row>
    <row r="2145" spans="1:21" x14ac:dyDescent="0.35">
      <c r="A2145" t="s">
        <v>407</v>
      </c>
      <c r="B2145" t="s">
        <v>37</v>
      </c>
      <c r="C2145" t="str">
        <f>INDEX('GCAM Crosswalk'!M$5:M$36,MATCH(B2145,'GCAM Crosswalk'!L$5:L$36,0))</f>
        <v>Mexico</v>
      </c>
      <c r="D2145" t="s">
        <v>319</v>
      </c>
      <c r="E2145" t="str">
        <f>INDEX('GCAM Crosswalk'!J$5:J$111,MATCH(D2145,'GCAM Crosswalk'!I$5:I$111,0))</f>
        <v>Commercial</v>
      </c>
      <c r="F2145" t="s">
        <v>408</v>
      </c>
      <c r="G2145">
        <v>0</v>
      </c>
      <c r="H2145">
        <v>3.4172999999999999E-3</v>
      </c>
      <c r="I2145">
        <v>4.2865000000000004E-3</v>
      </c>
      <c r="J2145">
        <v>5.1558999999999997E-3</v>
      </c>
      <c r="K2145">
        <v>5.9230400000000001E-3</v>
      </c>
      <c r="L2145">
        <v>7.4386309999999898E-3</v>
      </c>
      <c r="M2145">
        <v>8.8023700000000003E-3</v>
      </c>
      <c r="N2145">
        <v>9.82332E-3</v>
      </c>
      <c r="O2145">
        <v>1.0796721999999899E-2</v>
      </c>
      <c r="P2145">
        <v>1.1833915E-2</v>
      </c>
      <c r="Q2145">
        <v>1.2957948E-2</v>
      </c>
      <c r="R2145">
        <v>0</v>
      </c>
      <c r="S2145">
        <v>0</v>
      </c>
      <c r="T2145">
        <v>0</v>
      </c>
      <c r="U2145" t="s">
        <v>409</v>
      </c>
    </row>
    <row r="2146" spans="1:21" x14ac:dyDescent="0.35">
      <c r="A2146" t="s">
        <v>407</v>
      </c>
      <c r="B2146" t="s">
        <v>37</v>
      </c>
      <c r="C2146" t="str">
        <f>INDEX('GCAM Crosswalk'!M$5:M$36,MATCH(B2146,'GCAM Crosswalk'!L$5:L$36,0))</f>
        <v>Mexico</v>
      </c>
      <c r="D2146" t="s">
        <v>319</v>
      </c>
      <c r="E2146" t="str">
        <f>INDEX('GCAM Crosswalk'!J$5:J$111,MATCH(D2146,'GCAM Crosswalk'!I$5:I$111,0))</f>
        <v>Commercial</v>
      </c>
      <c r="F2146" t="s">
        <v>410</v>
      </c>
      <c r="G2146">
        <v>0</v>
      </c>
      <c r="H2146">
        <v>0</v>
      </c>
      <c r="I2146">
        <v>0</v>
      </c>
      <c r="J2146">
        <v>0</v>
      </c>
      <c r="K2146">
        <v>0</v>
      </c>
      <c r="L2146" s="3">
        <v>7.2148799999999998E-7</v>
      </c>
      <c r="M2146" s="3">
        <v>1.1848000000000001E-5</v>
      </c>
      <c r="N2146" s="3">
        <v>2.1217600000000002E-5</v>
      </c>
      <c r="O2146" s="3">
        <v>3.0495299999999999E-5</v>
      </c>
      <c r="P2146" s="3">
        <v>4.4146800000000002E-5</v>
      </c>
      <c r="Q2146" s="3">
        <v>5.6348599999999998E-5</v>
      </c>
      <c r="R2146">
        <v>0</v>
      </c>
      <c r="S2146">
        <v>0</v>
      </c>
      <c r="T2146">
        <v>0</v>
      </c>
      <c r="U2146" t="s">
        <v>409</v>
      </c>
    </row>
    <row r="2147" spans="1:21" x14ac:dyDescent="0.35">
      <c r="A2147" t="s">
        <v>407</v>
      </c>
      <c r="B2147" t="s">
        <v>37</v>
      </c>
      <c r="C2147" t="str">
        <f>INDEX('GCAM Crosswalk'!M$5:M$36,MATCH(B2147,'GCAM Crosswalk'!L$5:L$36,0))</f>
        <v>Mexico</v>
      </c>
      <c r="D2147" t="s">
        <v>319</v>
      </c>
      <c r="E2147" t="str">
        <f>INDEX('GCAM Crosswalk'!J$5:J$111,MATCH(D2147,'GCAM Crosswalk'!I$5:I$111,0))</f>
        <v>Commercial</v>
      </c>
      <c r="F2147" t="s">
        <v>411</v>
      </c>
      <c r="G2147">
        <v>1.23515E-2</v>
      </c>
      <c r="H2147">
        <v>3.5148199999999998E-2</v>
      </c>
      <c r="I2147">
        <v>3.4461800000000001E-2</v>
      </c>
      <c r="J2147">
        <v>3.6614500000000001E-2</v>
      </c>
      <c r="K2147">
        <v>4.3541160000000002E-2</v>
      </c>
      <c r="L2147">
        <v>5.4561899999999899E-2</v>
      </c>
      <c r="M2147">
        <v>6.126682E-2</v>
      </c>
      <c r="N2147">
        <v>6.2761079999999997E-2</v>
      </c>
      <c r="O2147">
        <v>6.2149529999999897E-2</v>
      </c>
      <c r="P2147">
        <v>6.0081679999999998E-2</v>
      </c>
      <c r="Q2147">
        <v>5.9336739999999999E-2</v>
      </c>
      <c r="R2147">
        <v>0</v>
      </c>
      <c r="S2147">
        <v>0</v>
      </c>
      <c r="T2147">
        <v>0</v>
      </c>
      <c r="U2147" t="s">
        <v>409</v>
      </c>
    </row>
    <row r="2148" spans="1:21" x14ac:dyDescent="0.35">
      <c r="A2148" t="s">
        <v>407</v>
      </c>
      <c r="B2148" t="s">
        <v>37</v>
      </c>
      <c r="C2148" t="str">
        <f>INDEX('GCAM Crosswalk'!M$5:M$36,MATCH(B2148,'GCAM Crosswalk'!L$5:L$36,0))</f>
        <v>Mexico</v>
      </c>
      <c r="D2148" t="s">
        <v>351</v>
      </c>
      <c r="E2148" t="str">
        <f>INDEX('GCAM Crosswalk'!J$5:J$111,MATCH(D2148,'GCAM Crosswalk'!I$5:I$111,0))</f>
        <v>Industry</v>
      </c>
      <c r="F2148" t="s">
        <v>225</v>
      </c>
      <c r="G2148">
        <v>1.04652E-3</v>
      </c>
      <c r="H2148">
        <v>1.5487999999999999E-3</v>
      </c>
      <c r="I2148">
        <v>1.6325199999999999E-3</v>
      </c>
      <c r="J2148">
        <v>1.8837000000000001E-3</v>
      </c>
      <c r="K2148">
        <v>1.8437E-3</v>
      </c>
      <c r="L2148">
        <v>1.83726049999999E-3</v>
      </c>
      <c r="M2148">
        <v>2.0844671999999901E-3</v>
      </c>
      <c r="N2148">
        <v>2.5379749999999901E-3</v>
      </c>
      <c r="O2148">
        <v>3.06042582999999E-3</v>
      </c>
      <c r="P2148">
        <v>3.7016991000000002E-3</v>
      </c>
      <c r="Q2148">
        <v>4.3663768999999998E-3</v>
      </c>
      <c r="R2148">
        <v>0</v>
      </c>
      <c r="S2148">
        <v>0</v>
      </c>
      <c r="T2148">
        <v>0</v>
      </c>
      <c r="U2148" t="s">
        <v>409</v>
      </c>
    </row>
    <row r="2149" spans="1:21" x14ac:dyDescent="0.35">
      <c r="A2149" t="s">
        <v>407</v>
      </c>
      <c r="B2149" t="s">
        <v>37</v>
      </c>
      <c r="C2149" t="str">
        <f>INDEX('GCAM Crosswalk'!M$5:M$36,MATCH(B2149,'GCAM Crosswalk'!L$5:L$36,0))</f>
        <v>Mexico</v>
      </c>
      <c r="D2149" t="s">
        <v>351</v>
      </c>
      <c r="E2149" t="str">
        <f>INDEX('GCAM Crosswalk'!J$5:J$111,MATCH(D2149,'GCAM Crosswalk'!I$5:I$111,0))</f>
        <v>Industry</v>
      </c>
      <c r="F2149" t="s">
        <v>410</v>
      </c>
      <c r="G2149">
        <v>0</v>
      </c>
      <c r="H2149">
        <v>0</v>
      </c>
      <c r="I2149">
        <v>0</v>
      </c>
      <c r="J2149">
        <v>0</v>
      </c>
      <c r="K2149">
        <v>0</v>
      </c>
      <c r="L2149" s="3">
        <v>9.8285100000000005E-5</v>
      </c>
      <c r="M2149" s="3">
        <v>3.4327529999999998E-4</v>
      </c>
      <c r="N2149" s="3">
        <v>6.7141649999999896E-4</v>
      </c>
      <c r="O2149" s="3">
        <v>9.6217269999999901E-4</v>
      </c>
      <c r="P2149">
        <v>1.2703732999999899E-3</v>
      </c>
      <c r="Q2149">
        <v>1.5260358999999999E-3</v>
      </c>
      <c r="R2149">
        <v>0</v>
      </c>
      <c r="S2149">
        <v>0</v>
      </c>
      <c r="T2149">
        <v>0</v>
      </c>
      <c r="U2149" t="s">
        <v>409</v>
      </c>
    </row>
    <row r="2150" spans="1:21" x14ac:dyDescent="0.35">
      <c r="A2150" t="s">
        <v>407</v>
      </c>
      <c r="B2150" t="s">
        <v>37</v>
      </c>
      <c r="C2150" t="str">
        <f>INDEX('GCAM Crosswalk'!M$5:M$36,MATCH(B2150,'GCAM Crosswalk'!L$5:L$36,0))</f>
        <v>Mexico</v>
      </c>
      <c r="D2150" t="s">
        <v>351</v>
      </c>
      <c r="E2150" t="str">
        <f>INDEX('GCAM Crosswalk'!J$5:J$111,MATCH(D2150,'GCAM Crosswalk'!I$5:I$111,0))</f>
        <v>Industry</v>
      </c>
      <c r="F2150" t="s">
        <v>411</v>
      </c>
      <c r="G2150">
        <v>4.7721120000000002E-3</v>
      </c>
      <c r="H2150">
        <v>7.2836100000000003E-3</v>
      </c>
      <c r="I2150">
        <v>1.071621E-2</v>
      </c>
      <c r="J2150">
        <v>1.092549E-2</v>
      </c>
      <c r="K2150">
        <v>1.2060144E-2</v>
      </c>
      <c r="L2150">
        <v>1.2568414999999999E-2</v>
      </c>
      <c r="M2150">
        <v>1.2504255000000001E-2</v>
      </c>
      <c r="N2150">
        <v>1.1991682E-2</v>
      </c>
      <c r="O2150">
        <v>1.13695169999999E-2</v>
      </c>
      <c r="P2150">
        <v>1.0400598E-2</v>
      </c>
      <c r="Q2150">
        <v>9.3654269999999904E-3</v>
      </c>
      <c r="R2150">
        <v>0</v>
      </c>
      <c r="S2150">
        <v>0</v>
      </c>
      <c r="T2150">
        <v>0</v>
      </c>
      <c r="U2150" t="s">
        <v>409</v>
      </c>
    </row>
    <row r="2151" spans="1:21" x14ac:dyDescent="0.35">
      <c r="A2151" t="s">
        <v>407</v>
      </c>
      <c r="B2151" t="s">
        <v>37</v>
      </c>
      <c r="C2151" t="str">
        <f>INDEX('GCAM Crosswalk'!M$5:M$36,MATCH(B2151,'GCAM Crosswalk'!L$5:L$36,0))</f>
        <v>Mexico</v>
      </c>
      <c r="D2151" t="s">
        <v>412</v>
      </c>
      <c r="E2151" t="e">
        <f>INDEX('GCAM Crosswalk'!J$5:J$111,MATCH(D2151,'GCAM Crosswalk'!I$5:I$111,0))</f>
        <v>#N/A</v>
      </c>
      <c r="F2151" t="s">
        <v>411</v>
      </c>
      <c r="G2151">
        <v>3.5455399999999998E-2</v>
      </c>
      <c r="H2151">
        <v>6.4213199999999998E-2</v>
      </c>
      <c r="I2151">
        <v>7.4134099999999994E-2</v>
      </c>
      <c r="J2151">
        <v>4.0143699999999997E-2</v>
      </c>
      <c r="K2151">
        <v>4.2818700000000001E-2</v>
      </c>
      <c r="L2151">
        <v>4.4232899999999999E-2</v>
      </c>
      <c r="M2151">
        <v>4.5553900000000001E-2</v>
      </c>
      <c r="N2151">
        <v>4.6678400000000002E-2</v>
      </c>
      <c r="O2151">
        <v>4.75304E-2</v>
      </c>
      <c r="P2151">
        <v>4.8127099999999999E-2</v>
      </c>
      <c r="Q2151">
        <v>4.8628299999999999E-2</v>
      </c>
      <c r="R2151">
        <v>0</v>
      </c>
      <c r="S2151">
        <v>0</v>
      </c>
      <c r="T2151">
        <v>0</v>
      </c>
      <c r="U2151" t="s">
        <v>409</v>
      </c>
    </row>
    <row r="2152" spans="1:21" x14ac:dyDescent="0.35">
      <c r="A2152" t="s">
        <v>407</v>
      </c>
      <c r="B2152" t="s">
        <v>37</v>
      </c>
      <c r="C2152" t="str">
        <f>INDEX('GCAM Crosswalk'!M$5:M$36,MATCH(B2152,'GCAM Crosswalk'!L$5:L$36,0))</f>
        <v>Mexico</v>
      </c>
      <c r="D2152" t="s">
        <v>352</v>
      </c>
      <c r="E2152" t="str">
        <f>INDEX('GCAM Crosswalk'!J$5:J$111,MATCH(D2152,'GCAM Crosswalk'!I$5:I$111,0))</f>
        <v>Industry</v>
      </c>
      <c r="F2152" t="s">
        <v>225</v>
      </c>
      <c r="G2152" s="3">
        <v>7.6445799999999998E-4</v>
      </c>
      <c r="H2152" s="3">
        <v>2.8826699999999998E-4</v>
      </c>
      <c r="I2152" s="3">
        <v>2.2582099999999999E-4</v>
      </c>
      <c r="J2152" s="3">
        <v>1.6337400000000001E-4</v>
      </c>
      <c r="K2152" s="3">
        <v>2.2684499999999999E-4</v>
      </c>
      <c r="L2152" s="3">
        <v>2.5029700000000002E-4</v>
      </c>
      <c r="M2152" s="3">
        <v>2.69848E-4</v>
      </c>
      <c r="N2152" s="3">
        <v>2.8994600000000002E-4</v>
      </c>
      <c r="O2152" s="3">
        <v>3.10062E-4</v>
      </c>
      <c r="P2152" s="3">
        <v>3.2845900000000002E-4</v>
      </c>
      <c r="Q2152" s="3">
        <v>3.44629E-4</v>
      </c>
      <c r="R2152">
        <v>0</v>
      </c>
      <c r="S2152">
        <v>0</v>
      </c>
      <c r="T2152">
        <v>0</v>
      </c>
      <c r="U2152" t="s">
        <v>409</v>
      </c>
    </row>
    <row r="2153" spans="1:21" x14ac:dyDescent="0.35">
      <c r="A2153" t="s">
        <v>407</v>
      </c>
      <c r="B2153" t="s">
        <v>37</v>
      </c>
      <c r="C2153" t="str">
        <f>INDEX('GCAM Crosswalk'!M$5:M$36,MATCH(B2153,'GCAM Crosswalk'!L$5:L$36,0))</f>
        <v>Mexico</v>
      </c>
      <c r="D2153" t="s">
        <v>352</v>
      </c>
      <c r="E2153" t="str">
        <f>INDEX('GCAM Crosswalk'!J$5:J$111,MATCH(D2153,'GCAM Crosswalk'!I$5:I$111,0))</f>
        <v>Industry</v>
      </c>
      <c r="F2153" t="s">
        <v>408</v>
      </c>
      <c r="G2153" s="3">
        <v>5.0390899999999998E-4</v>
      </c>
      <c r="H2153" s="3">
        <v>2.9163000000000003E-4</v>
      </c>
      <c r="I2153" s="3">
        <v>3.3421999999999998E-4</v>
      </c>
      <c r="J2153" s="3">
        <v>3.3606499999999997E-4</v>
      </c>
      <c r="K2153" s="3">
        <v>4.9503199999999996E-4</v>
      </c>
      <c r="L2153" s="3">
        <v>5.4690000000000001E-4</v>
      </c>
      <c r="M2153" s="3">
        <v>6.0110399999999998E-4</v>
      </c>
      <c r="N2153" s="3">
        <v>6.5999400000000001E-4</v>
      </c>
      <c r="O2153" s="3">
        <v>7.1812799999999995E-4</v>
      </c>
      <c r="P2153" s="3">
        <v>7.8307500000000005E-4</v>
      </c>
      <c r="Q2153" s="3">
        <v>8.3694100000000001E-4</v>
      </c>
      <c r="R2153">
        <v>0</v>
      </c>
      <c r="S2153">
        <v>0</v>
      </c>
      <c r="T2153">
        <v>0</v>
      </c>
      <c r="U2153" t="s">
        <v>409</v>
      </c>
    </row>
    <row r="2154" spans="1:21" x14ac:dyDescent="0.35">
      <c r="A2154" t="s">
        <v>407</v>
      </c>
      <c r="B2154" t="s">
        <v>37</v>
      </c>
      <c r="C2154" t="str">
        <f>INDEX('GCAM Crosswalk'!M$5:M$36,MATCH(B2154,'GCAM Crosswalk'!L$5:L$36,0))</f>
        <v>Mexico</v>
      </c>
      <c r="D2154" t="s">
        <v>352</v>
      </c>
      <c r="E2154" t="str">
        <f>INDEX('GCAM Crosswalk'!J$5:J$111,MATCH(D2154,'GCAM Crosswalk'!I$5:I$111,0))</f>
        <v>Industry</v>
      </c>
      <c r="F2154" t="s">
        <v>411</v>
      </c>
      <c r="G2154" s="3">
        <v>3.7163000000000002E-4</v>
      </c>
      <c r="H2154" s="3">
        <v>2.5308699999999998E-4</v>
      </c>
      <c r="I2154" s="3">
        <v>2.10497E-4</v>
      </c>
      <c r="J2154" s="3">
        <v>2.0865200000000001E-4</v>
      </c>
      <c r="K2154" s="3">
        <v>3.4135399999999998E-4</v>
      </c>
      <c r="L2154" s="3">
        <v>3.6969800000000001E-4</v>
      </c>
      <c r="M2154" s="3">
        <v>3.89594E-4</v>
      </c>
      <c r="N2154" s="3">
        <v>4.1460899999999997E-4</v>
      </c>
      <c r="O2154" s="3">
        <v>4.3933999999999998E-4</v>
      </c>
      <c r="P2154" s="3">
        <v>4.6160599999999998E-4</v>
      </c>
      <c r="Q2154" s="3">
        <v>4.92824E-4</v>
      </c>
      <c r="R2154">
        <v>0</v>
      </c>
      <c r="S2154">
        <v>0</v>
      </c>
      <c r="T2154">
        <v>0</v>
      </c>
      <c r="U2154" t="s">
        <v>409</v>
      </c>
    </row>
    <row r="2155" spans="1:21" x14ac:dyDescent="0.35">
      <c r="A2155" t="s">
        <v>407</v>
      </c>
      <c r="B2155" t="s">
        <v>37</v>
      </c>
      <c r="C2155" t="str">
        <f>INDEX('GCAM Crosswalk'!M$5:M$36,MATCH(B2155,'GCAM Crosswalk'!L$5:L$36,0))</f>
        <v>Mexico</v>
      </c>
      <c r="D2155" t="s">
        <v>370</v>
      </c>
      <c r="E2155" t="str">
        <f>INDEX('GCAM Crosswalk'!J$5:J$111,MATCH(D2155,'GCAM Crosswalk'!I$5:I$111,0))</f>
        <v>Industry</v>
      </c>
      <c r="F2155" t="s">
        <v>225</v>
      </c>
      <c r="G2155">
        <v>1.64792E-3</v>
      </c>
      <c r="H2155">
        <v>3.7933900000000002E-3</v>
      </c>
      <c r="I2155">
        <v>3.73632E-3</v>
      </c>
      <c r="J2155">
        <v>3.9098099999999997E-3</v>
      </c>
      <c r="K2155">
        <v>5.2207800000000004E-3</v>
      </c>
      <c r="L2155">
        <v>6.7935000000000001E-3</v>
      </c>
      <c r="M2155">
        <v>8.5814900000000006E-3</v>
      </c>
      <c r="N2155">
        <v>1.0438899999999999E-2</v>
      </c>
      <c r="O2155">
        <v>1.23704E-2</v>
      </c>
      <c r="P2155">
        <v>1.43751E-2</v>
      </c>
      <c r="Q2155">
        <v>1.6401099999999998E-2</v>
      </c>
      <c r="R2155">
        <v>0</v>
      </c>
      <c r="S2155">
        <v>0</v>
      </c>
      <c r="T2155">
        <v>0</v>
      </c>
      <c r="U2155" t="s">
        <v>409</v>
      </c>
    </row>
    <row r="2156" spans="1:21" x14ac:dyDescent="0.35">
      <c r="A2156" t="s">
        <v>407</v>
      </c>
      <c r="B2156" t="s">
        <v>37</v>
      </c>
      <c r="C2156" t="str">
        <f>INDEX('GCAM Crosswalk'!M$5:M$36,MATCH(B2156,'GCAM Crosswalk'!L$5:L$36,0))</f>
        <v>Mexico</v>
      </c>
      <c r="D2156" t="s">
        <v>371</v>
      </c>
      <c r="E2156" t="str">
        <f>INDEX('GCAM Crosswalk'!J$5:J$111,MATCH(D2156,'GCAM Crosswalk'!I$5:I$111,0))</f>
        <v>Industry</v>
      </c>
      <c r="F2156" t="s">
        <v>225</v>
      </c>
      <c r="G2156">
        <v>1.17365E-3</v>
      </c>
      <c r="H2156">
        <v>2.3842899999999998E-3</v>
      </c>
      <c r="I2156">
        <v>2.3496599999999999E-3</v>
      </c>
      <c r="J2156">
        <v>2.4591399999999999E-3</v>
      </c>
      <c r="K2156">
        <v>2.7516300000000001E-3</v>
      </c>
      <c r="L2156">
        <v>3.1007399999999998E-3</v>
      </c>
      <c r="M2156">
        <v>3.48E-3</v>
      </c>
      <c r="N2156">
        <v>3.83827E-3</v>
      </c>
      <c r="O2156">
        <v>4.1897100000000001E-3</v>
      </c>
      <c r="P2156">
        <v>4.5295200000000004E-3</v>
      </c>
      <c r="Q2156">
        <v>4.84346E-3</v>
      </c>
      <c r="R2156">
        <v>0</v>
      </c>
      <c r="S2156">
        <v>0</v>
      </c>
      <c r="T2156">
        <v>0</v>
      </c>
      <c r="U2156" t="s">
        <v>409</v>
      </c>
    </row>
    <row r="2157" spans="1:21" x14ac:dyDescent="0.35">
      <c r="A2157" t="s">
        <v>407</v>
      </c>
      <c r="B2157" t="s">
        <v>37</v>
      </c>
      <c r="C2157" t="str">
        <f>INDEX('GCAM Crosswalk'!M$5:M$36,MATCH(B2157,'GCAM Crosswalk'!L$5:L$36,0))</f>
        <v>Mexico</v>
      </c>
      <c r="D2157" t="s">
        <v>372</v>
      </c>
      <c r="E2157" t="str">
        <f>INDEX('GCAM Crosswalk'!J$5:J$111,MATCH(D2157,'GCAM Crosswalk'!I$5:I$111,0))</f>
        <v>Industry</v>
      </c>
      <c r="F2157" t="s">
        <v>225</v>
      </c>
      <c r="G2157">
        <v>1.8278400000000001E-3</v>
      </c>
      <c r="H2157">
        <v>3.7132799999999998E-3</v>
      </c>
      <c r="I2157">
        <v>3.65936E-3</v>
      </c>
      <c r="J2157">
        <v>3.82986E-3</v>
      </c>
      <c r="K2157">
        <v>4.2853700000000002E-3</v>
      </c>
      <c r="L2157">
        <v>4.8290900000000003E-3</v>
      </c>
      <c r="M2157">
        <v>5.4197300000000002E-3</v>
      </c>
      <c r="N2157">
        <v>5.9776999999999999E-3</v>
      </c>
      <c r="O2157">
        <v>6.5250300000000002E-3</v>
      </c>
      <c r="P2157">
        <v>7.0542699999999996E-3</v>
      </c>
      <c r="Q2157">
        <v>7.54319E-3</v>
      </c>
      <c r="R2157">
        <v>0</v>
      </c>
      <c r="S2157">
        <v>0</v>
      </c>
      <c r="T2157">
        <v>0</v>
      </c>
      <c r="U2157" t="s">
        <v>409</v>
      </c>
    </row>
    <row r="2158" spans="1:21" x14ac:dyDescent="0.35">
      <c r="A2158" t="s">
        <v>407</v>
      </c>
      <c r="B2158" t="s">
        <v>37</v>
      </c>
      <c r="C2158" t="str">
        <f>INDEX('GCAM Crosswalk'!M$5:M$36,MATCH(B2158,'GCAM Crosswalk'!L$5:L$36,0))</f>
        <v>Mexico</v>
      </c>
      <c r="D2158" t="s">
        <v>365</v>
      </c>
      <c r="E2158" t="str">
        <f>INDEX('GCAM Crosswalk'!J$5:J$111,MATCH(D2158,'GCAM Crosswalk'!I$5:I$111,0))</f>
        <v>Industry</v>
      </c>
      <c r="F2158" t="s">
        <v>318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1.02395E-3</v>
      </c>
      <c r="M2158">
        <v>2.0281990000000001E-3</v>
      </c>
      <c r="N2158">
        <v>2.6713309999999999E-3</v>
      </c>
      <c r="O2158">
        <v>2.754837E-3</v>
      </c>
      <c r="P2158">
        <v>2.5642130000000001E-3</v>
      </c>
      <c r="Q2158">
        <v>2.317501E-3</v>
      </c>
      <c r="R2158">
        <v>0</v>
      </c>
      <c r="S2158">
        <v>0</v>
      </c>
      <c r="T2158">
        <v>0</v>
      </c>
      <c r="U2158" t="s">
        <v>409</v>
      </c>
    </row>
    <row r="2159" spans="1:21" x14ac:dyDescent="0.35">
      <c r="A2159" t="s">
        <v>407</v>
      </c>
      <c r="B2159" t="s">
        <v>37</v>
      </c>
      <c r="C2159" t="str">
        <f>INDEX('GCAM Crosswalk'!M$5:M$36,MATCH(B2159,'GCAM Crosswalk'!L$5:L$36,0))</f>
        <v>Mexico</v>
      </c>
      <c r="D2159" t="s">
        <v>365</v>
      </c>
      <c r="E2159" t="str">
        <f>INDEX('GCAM Crosswalk'!J$5:J$111,MATCH(D2159,'GCAM Crosswalk'!I$5:I$111,0))</f>
        <v>Industry</v>
      </c>
      <c r="F2159" t="s">
        <v>339</v>
      </c>
      <c r="G2159">
        <v>0</v>
      </c>
      <c r="H2159">
        <v>8.1501599999999993E-2</v>
      </c>
      <c r="I2159">
        <v>8.9161599999999994E-2</v>
      </c>
      <c r="J2159">
        <v>8.2297099999999998E-2</v>
      </c>
      <c r="K2159">
        <v>9.8714880000000005E-2</v>
      </c>
      <c r="L2159">
        <v>0.112361473999999</v>
      </c>
      <c r="M2159">
        <v>0.123601583</v>
      </c>
      <c r="N2159">
        <v>0.132875405</v>
      </c>
      <c r="O2159">
        <v>0.14181290499999999</v>
      </c>
      <c r="P2159">
        <v>0.148691714999999</v>
      </c>
      <c r="Q2159">
        <v>0.15338448099999999</v>
      </c>
      <c r="R2159">
        <v>0</v>
      </c>
      <c r="S2159">
        <v>0</v>
      </c>
      <c r="T2159">
        <v>0</v>
      </c>
      <c r="U2159" t="s">
        <v>409</v>
      </c>
    </row>
    <row r="2160" spans="1:21" x14ac:dyDescent="0.35">
      <c r="A2160" t="s">
        <v>407</v>
      </c>
      <c r="B2160" t="s">
        <v>37</v>
      </c>
      <c r="C2160" t="str">
        <f>INDEX('GCAM Crosswalk'!M$5:M$36,MATCH(B2160,'GCAM Crosswalk'!L$5:L$36,0))</f>
        <v>Mexico</v>
      </c>
      <c r="D2160" t="s">
        <v>365</v>
      </c>
      <c r="E2160" t="str">
        <f>INDEX('GCAM Crosswalk'!J$5:J$111,MATCH(D2160,'GCAM Crosswalk'!I$5:I$111,0))</f>
        <v>Industry</v>
      </c>
      <c r="F2160" t="s">
        <v>225</v>
      </c>
      <c r="G2160">
        <v>2.9469719999999901E-2</v>
      </c>
      <c r="H2160">
        <v>2.4488570000000001E-2</v>
      </c>
      <c r="I2160">
        <v>2.1809519999999999E-2</v>
      </c>
      <c r="J2160">
        <v>1.921351E-2</v>
      </c>
      <c r="K2160">
        <v>2.2959140999999999E-2</v>
      </c>
      <c r="L2160">
        <v>2.6829984299999901E-2</v>
      </c>
      <c r="M2160">
        <v>3.07687668E-2</v>
      </c>
      <c r="N2160">
        <v>3.4043607300000001E-2</v>
      </c>
      <c r="O2160">
        <v>3.6710693989999897E-2</v>
      </c>
      <c r="P2160">
        <v>3.8682731589999998E-2</v>
      </c>
      <c r="Q2160">
        <v>3.9849816499999899E-2</v>
      </c>
      <c r="R2160">
        <v>0</v>
      </c>
      <c r="S2160">
        <v>0</v>
      </c>
      <c r="T2160">
        <v>0</v>
      </c>
      <c r="U2160" t="s">
        <v>409</v>
      </c>
    </row>
    <row r="2161" spans="1:21" x14ac:dyDescent="0.35">
      <c r="A2161" t="s">
        <v>407</v>
      </c>
      <c r="B2161" t="s">
        <v>37</v>
      </c>
      <c r="C2161" t="str">
        <f>INDEX('GCAM Crosswalk'!M$5:M$36,MATCH(B2161,'GCAM Crosswalk'!L$5:L$36,0))</f>
        <v>Mexico</v>
      </c>
      <c r="D2161" t="s">
        <v>365</v>
      </c>
      <c r="E2161" t="str">
        <f>INDEX('GCAM Crosswalk'!J$5:J$111,MATCH(D2161,'GCAM Crosswalk'!I$5:I$111,0))</f>
        <v>Industry</v>
      </c>
      <c r="F2161" t="s">
        <v>408</v>
      </c>
      <c r="G2161">
        <v>8.0245205999999999E-2</v>
      </c>
      <c r="H2161">
        <v>9.8789149999999895E-2</v>
      </c>
      <c r="I2161">
        <v>0.10594782799999999</v>
      </c>
      <c r="J2161">
        <v>0.119887334</v>
      </c>
      <c r="K2161">
        <v>0.1454887155</v>
      </c>
      <c r="L2161">
        <v>0.17079452507000001</v>
      </c>
      <c r="M2161">
        <v>0.190858137155</v>
      </c>
      <c r="N2161">
        <v>0.206760487805</v>
      </c>
      <c r="O2161">
        <v>0.220187619434</v>
      </c>
      <c r="P2161">
        <v>0.23036568905400001</v>
      </c>
      <c r="Q2161">
        <v>0.23657707039199999</v>
      </c>
      <c r="R2161">
        <v>0</v>
      </c>
      <c r="S2161">
        <v>0</v>
      </c>
      <c r="T2161">
        <v>0</v>
      </c>
      <c r="U2161" t="s">
        <v>409</v>
      </c>
    </row>
    <row r="2162" spans="1:21" x14ac:dyDescent="0.35">
      <c r="A2162" t="s">
        <v>407</v>
      </c>
      <c r="B2162" t="s">
        <v>37</v>
      </c>
      <c r="C2162" t="str">
        <f>INDEX('GCAM Crosswalk'!M$5:M$36,MATCH(B2162,'GCAM Crosswalk'!L$5:L$36,0))</f>
        <v>Mexico</v>
      </c>
      <c r="D2162" t="s">
        <v>365</v>
      </c>
      <c r="E2162" t="str">
        <f>INDEX('GCAM Crosswalk'!J$5:J$111,MATCH(D2162,'GCAM Crosswalk'!I$5:I$111,0))</f>
        <v>Industry</v>
      </c>
      <c r="F2162" t="s">
        <v>410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1.2224169999999999E-3</v>
      </c>
      <c r="M2162">
        <v>7.3904950000000004E-3</v>
      </c>
      <c r="N2162">
        <v>1.25051379999999E-2</v>
      </c>
      <c r="O2162">
        <v>1.55432383E-2</v>
      </c>
      <c r="P2162">
        <v>1.7775019E-2</v>
      </c>
      <c r="Q2162">
        <v>1.9124442999999901E-2</v>
      </c>
      <c r="R2162">
        <v>0</v>
      </c>
      <c r="S2162">
        <v>0</v>
      </c>
      <c r="T2162">
        <v>0</v>
      </c>
      <c r="U2162" t="s">
        <v>409</v>
      </c>
    </row>
    <row r="2163" spans="1:21" x14ac:dyDescent="0.35">
      <c r="A2163" t="s">
        <v>407</v>
      </c>
      <c r="B2163" t="s">
        <v>37</v>
      </c>
      <c r="C2163" t="str">
        <f>INDEX('GCAM Crosswalk'!M$5:M$36,MATCH(B2163,'GCAM Crosswalk'!L$5:L$36,0))</f>
        <v>Mexico</v>
      </c>
      <c r="D2163" t="s">
        <v>365</v>
      </c>
      <c r="E2163" t="str">
        <f>INDEX('GCAM Crosswalk'!J$5:J$111,MATCH(D2163,'GCAM Crosswalk'!I$5:I$111,0))</f>
        <v>Industry</v>
      </c>
      <c r="F2163" t="s">
        <v>411</v>
      </c>
      <c r="G2163">
        <v>2.7083383999999999E-2</v>
      </c>
      <c r="H2163">
        <v>1.6032330000000001E-2</v>
      </c>
      <c r="I2163">
        <v>8.9162189999999995E-3</v>
      </c>
      <c r="J2163">
        <v>4.3112179999999899E-3</v>
      </c>
      <c r="K2163">
        <v>5.21230717999999E-3</v>
      </c>
      <c r="L2163">
        <v>6.1131131199999899E-3</v>
      </c>
      <c r="M2163">
        <v>6.8565175950000001E-3</v>
      </c>
      <c r="N2163">
        <v>7.45349047E-3</v>
      </c>
      <c r="O2163">
        <v>7.9549809240000002E-3</v>
      </c>
      <c r="P2163">
        <v>8.3319637499999905E-3</v>
      </c>
      <c r="Q2163">
        <v>8.5585426279999998E-3</v>
      </c>
      <c r="R2163">
        <v>0</v>
      </c>
      <c r="S2163">
        <v>0</v>
      </c>
      <c r="T2163">
        <v>0</v>
      </c>
      <c r="U2163" t="s">
        <v>409</v>
      </c>
    </row>
    <row r="2164" spans="1:21" x14ac:dyDescent="0.35">
      <c r="A2164" t="s">
        <v>407</v>
      </c>
      <c r="B2164" t="s">
        <v>37</v>
      </c>
      <c r="C2164" t="str">
        <f>INDEX('GCAM Crosswalk'!M$5:M$36,MATCH(B2164,'GCAM Crosswalk'!L$5:L$36,0))</f>
        <v>Mexico</v>
      </c>
      <c r="D2164" t="s">
        <v>373</v>
      </c>
      <c r="E2164" t="str">
        <f>INDEX('GCAM Crosswalk'!J$5:J$111,MATCH(D2164,'GCAM Crosswalk'!I$5:I$111,0))</f>
        <v>Industry</v>
      </c>
      <c r="F2164" t="s">
        <v>225</v>
      </c>
      <c r="G2164">
        <v>8.8909200000000001E-3</v>
      </c>
      <c r="H2164">
        <v>1.11156E-2</v>
      </c>
      <c r="I2164">
        <v>1.18385E-2</v>
      </c>
      <c r="J2164">
        <v>1.30057E-2</v>
      </c>
      <c r="K2164">
        <v>1.3076000000000001E-2</v>
      </c>
      <c r="L2164">
        <v>1.4138899999999999E-2</v>
      </c>
      <c r="M2164">
        <v>1.53125E-2</v>
      </c>
      <c r="N2164">
        <v>1.6641099999999999E-2</v>
      </c>
      <c r="O2164">
        <v>1.7903100000000002E-2</v>
      </c>
      <c r="P2164">
        <v>1.9285500000000001E-2</v>
      </c>
      <c r="Q2164">
        <v>2.0489500000000001E-2</v>
      </c>
      <c r="R2164">
        <v>0</v>
      </c>
      <c r="S2164">
        <v>0</v>
      </c>
      <c r="T2164">
        <v>0</v>
      </c>
      <c r="U2164" t="s">
        <v>409</v>
      </c>
    </row>
    <row r="2165" spans="1:21" x14ac:dyDescent="0.35">
      <c r="A2165" t="s">
        <v>407</v>
      </c>
      <c r="B2165" t="s">
        <v>37</v>
      </c>
      <c r="C2165" t="str">
        <f>INDEX('GCAM Crosswalk'!M$5:M$36,MATCH(B2165,'GCAM Crosswalk'!L$5:L$36,0))</f>
        <v>Mexico</v>
      </c>
      <c r="D2165" t="s">
        <v>361</v>
      </c>
      <c r="E2165" t="str">
        <f>INDEX('GCAM Crosswalk'!J$5:J$111,MATCH(D2165,'GCAM Crosswalk'!I$5:I$111,0))</f>
        <v>Industry</v>
      </c>
      <c r="F2165" t="s">
        <v>225</v>
      </c>
      <c r="G2165">
        <v>1.7036900000000001E-2</v>
      </c>
      <c r="H2165">
        <v>1.9004400000000001E-2</v>
      </c>
      <c r="I2165">
        <v>2.6329999999999999E-2</v>
      </c>
      <c r="J2165">
        <v>3.8092500000000001E-2</v>
      </c>
      <c r="K2165">
        <v>3.8809440000000001E-2</v>
      </c>
      <c r="L2165">
        <v>3.9375998799999999E-2</v>
      </c>
      <c r="M2165">
        <v>4.1111637699999898E-2</v>
      </c>
      <c r="N2165">
        <v>4.3321619499999998E-2</v>
      </c>
      <c r="O2165">
        <v>4.5213974689999999E-2</v>
      </c>
      <c r="P2165">
        <v>4.6695106399999999E-2</v>
      </c>
      <c r="Q2165">
        <v>4.7672461100000001E-2</v>
      </c>
      <c r="R2165">
        <v>0</v>
      </c>
      <c r="S2165">
        <v>0</v>
      </c>
      <c r="T2165">
        <v>0</v>
      </c>
      <c r="U2165" t="s">
        <v>409</v>
      </c>
    </row>
    <row r="2166" spans="1:21" x14ac:dyDescent="0.35">
      <c r="A2166" t="s">
        <v>407</v>
      </c>
      <c r="B2166" t="s">
        <v>37</v>
      </c>
      <c r="C2166" t="str">
        <f>INDEX('GCAM Crosswalk'!M$5:M$36,MATCH(B2166,'GCAM Crosswalk'!L$5:L$36,0))</f>
        <v>Mexico</v>
      </c>
      <c r="D2166" t="s">
        <v>361</v>
      </c>
      <c r="E2166" t="str">
        <f>INDEX('GCAM Crosswalk'!J$5:J$111,MATCH(D2166,'GCAM Crosswalk'!I$5:I$111,0))</f>
        <v>Industry</v>
      </c>
      <c r="F2166" t="s">
        <v>408</v>
      </c>
      <c r="G2166">
        <v>1.6995099999999999E-2</v>
      </c>
      <c r="H2166">
        <v>8.4139000000000002E-3</v>
      </c>
      <c r="I2166">
        <v>8.2046199999999993E-3</v>
      </c>
      <c r="J2166">
        <v>8.7905799999999992E-3</v>
      </c>
      <c r="K2166">
        <v>9.9780300000000006E-3</v>
      </c>
      <c r="L2166">
        <v>1.04193899999999E-2</v>
      </c>
      <c r="M2166">
        <v>1.009521E-2</v>
      </c>
      <c r="N2166">
        <v>9.4129439999999995E-3</v>
      </c>
      <c r="O2166">
        <v>8.8928489999999995E-3</v>
      </c>
      <c r="P2166">
        <v>8.5478570000000007E-3</v>
      </c>
      <c r="Q2166">
        <v>8.3331259999999997E-3</v>
      </c>
      <c r="R2166">
        <v>0</v>
      </c>
      <c r="S2166">
        <v>0</v>
      </c>
      <c r="T2166">
        <v>0</v>
      </c>
      <c r="U2166" t="s">
        <v>409</v>
      </c>
    </row>
    <row r="2167" spans="1:21" x14ac:dyDescent="0.35">
      <c r="A2167" t="s">
        <v>407</v>
      </c>
      <c r="B2167" t="s">
        <v>37</v>
      </c>
      <c r="C2167" t="str">
        <f>INDEX('GCAM Crosswalk'!M$5:M$36,MATCH(B2167,'GCAM Crosswalk'!L$5:L$36,0))</f>
        <v>Mexico</v>
      </c>
      <c r="D2167" t="s">
        <v>361</v>
      </c>
      <c r="E2167" t="str">
        <f>INDEX('GCAM Crosswalk'!J$5:J$111,MATCH(D2167,'GCAM Crosswalk'!I$5:I$111,0))</f>
        <v>Industry</v>
      </c>
      <c r="F2167" t="s">
        <v>410</v>
      </c>
      <c r="G2167">
        <v>0</v>
      </c>
      <c r="H2167">
        <v>0</v>
      </c>
      <c r="I2167">
        <v>0</v>
      </c>
      <c r="J2167">
        <v>0</v>
      </c>
      <c r="K2167">
        <v>0</v>
      </c>
      <c r="L2167" s="3">
        <v>1.07682E-4</v>
      </c>
      <c r="M2167" s="3">
        <v>3.8522490000000002E-4</v>
      </c>
      <c r="N2167" s="3">
        <v>7.5523099999999998E-4</v>
      </c>
      <c r="O2167">
        <v>1.0715359000000001E-3</v>
      </c>
      <c r="P2167">
        <v>1.4146698E-3</v>
      </c>
      <c r="Q2167">
        <v>1.6877774999999901E-3</v>
      </c>
      <c r="R2167">
        <v>0</v>
      </c>
      <c r="S2167">
        <v>0</v>
      </c>
      <c r="T2167">
        <v>0</v>
      </c>
      <c r="U2167" t="s">
        <v>409</v>
      </c>
    </row>
    <row r="2168" spans="1:21" x14ac:dyDescent="0.35">
      <c r="A2168" t="s">
        <v>407</v>
      </c>
      <c r="B2168" t="s">
        <v>37</v>
      </c>
      <c r="C2168" t="str">
        <f>INDEX('GCAM Crosswalk'!M$5:M$36,MATCH(B2168,'GCAM Crosswalk'!L$5:L$36,0))</f>
        <v>Mexico</v>
      </c>
      <c r="D2168" t="s">
        <v>361</v>
      </c>
      <c r="E2168" t="str">
        <f>INDEX('GCAM Crosswalk'!J$5:J$111,MATCH(D2168,'GCAM Crosswalk'!I$5:I$111,0))</f>
        <v>Industry</v>
      </c>
      <c r="F2168" t="s">
        <v>411</v>
      </c>
      <c r="G2168">
        <v>1.2641690000000001E-2</v>
      </c>
      <c r="H2168">
        <v>1.46091E-2</v>
      </c>
      <c r="I2168">
        <v>1.3395209999999999E-2</v>
      </c>
      <c r="J2168">
        <v>1.3939389999999999E-2</v>
      </c>
      <c r="K2168">
        <v>1.53188099999999E-2</v>
      </c>
      <c r="L2168">
        <v>1.5943450000000001E-2</v>
      </c>
      <c r="M2168">
        <v>1.56154579999999E-2</v>
      </c>
      <c r="N2168">
        <v>1.4571482E-2</v>
      </c>
      <c r="O2168">
        <v>1.3368922999999901E-2</v>
      </c>
      <c r="P2168">
        <v>1.1815597000000001E-2</v>
      </c>
      <c r="Q2168">
        <v>1.0255284999999999E-2</v>
      </c>
      <c r="R2168">
        <v>0</v>
      </c>
      <c r="S2168">
        <v>0</v>
      </c>
      <c r="T2168">
        <v>0</v>
      </c>
      <c r="U2168" t="s">
        <v>409</v>
      </c>
    </row>
    <row r="2169" spans="1:21" x14ac:dyDescent="0.35">
      <c r="A2169" t="s">
        <v>407</v>
      </c>
      <c r="B2169" t="s">
        <v>37</v>
      </c>
      <c r="C2169" t="str">
        <f>INDEX('GCAM Crosswalk'!M$5:M$36,MATCH(B2169,'GCAM Crosswalk'!L$5:L$36,0))</f>
        <v>Mexico</v>
      </c>
      <c r="D2169" t="s">
        <v>374</v>
      </c>
      <c r="E2169" t="str">
        <f>INDEX('GCAM Crosswalk'!J$5:J$111,MATCH(D2169,'GCAM Crosswalk'!I$5:I$111,0))</f>
        <v>Industry</v>
      </c>
      <c r="F2169" t="s">
        <v>225</v>
      </c>
      <c r="G2169">
        <v>3.5269799999999999E-3</v>
      </c>
      <c r="H2169">
        <v>5.3992800000000002E-3</v>
      </c>
      <c r="I2169">
        <v>6.0232000000000003E-3</v>
      </c>
      <c r="J2169">
        <v>7.35186E-3</v>
      </c>
      <c r="K2169">
        <v>8.9130300000000006E-3</v>
      </c>
      <c r="L2169">
        <v>1.0709E-2</v>
      </c>
      <c r="M2169">
        <v>1.2541200000000001E-2</v>
      </c>
      <c r="N2169">
        <v>1.4237E-2</v>
      </c>
      <c r="O2169">
        <v>1.5794099999999998E-2</v>
      </c>
      <c r="P2169">
        <v>1.7219700000000001E-2</v>
      </c>
      <c r="Q2169">
        <v>1.8493599999999999E-2</v>
      </c>
      <c r="R2169">
        <v>0</v>
      </c>
      <c r="S2169">
        <v>0</v>
      </c>
      <c r="T2169">
        <v>0</v>
      </c>
      <c r="U2169" t="s">
        <v>409</v>
      </c>
    </row>
    <row r="2170" spans="1:21" x14ac:dyDescent="0.35">
      <c r="A2170" t="s">
        <v>407</v>
      </c>
      <c r="B2170" t="s">
        <v>37</v>
      </c>
      <c r="C2170" t="str">
        <f>INDEX('GCAM Crosswalk'!M$5:M$36,MATCH(B2170,'GCAM Crosswalk'!L$5:L$36,0))</f>
        <v>Mexico</v>
      </c>
      <c r="D2170" t="s">
        <v>375</v>
      </c>
      <c r="E2170" t="str">
        <f>INDEX('GCAM Crosswalk'!J$5:J$111,MATCH(D2170,'GCAM Crosswalk'!I$5:I$111,0))</f>
        <v>Industry</v>
      </c>
      <c r="F2170" t="s">
        <v>225</v>
      </c>
      <c r="G2170">
        <v>3.24238E-3</v>
      </c>
      <c r="H2170">
        <v>4.3051599999999997E-3</v>
      </c>
      <c r="I2170">
        <v>4.7781500000000001E-3</v>
      </c>
      <c r="J2170">
        <v>5.8330600000000002E-3</v>
      </c>
      <c r="K2170">
        <v>5.96322E-3</v>
      </c>
      <c r="L2170">
        <v>6.2320600000000002E-3</v>
      </c>
      <c r="M2170">
        <v>6.50491E-3</v>
      </c>
      <c r="N2170">
        <v>6.71143E-3</v>
      </c>
      <c r="O2170">
        <v>6.8707799999999999E-3</v>
      </c>
      <c r="P2170">
        <v>6.9795100000000004E-3</v>
      </c>
      <c r="Q2170">
        <v>7.0340899999999998E-3</v>
      </c>
      <c r="R2170">
        <v>0</v>
      </c>
      <c r="S2170">
        <v>0</v>
      </c>
      <c r="T2170">
        <v>0</v>
      </c>
      <c r="U2170" t="s">
        <v>409</v>
      </c>
    </row>
    <row r="2171" spans="1:21" x14ac:dyDescent="0.35">
      <c r="A2171" t="s">
        <v>407</v>
      </c>
      <c r="B2171" t="s">
        <v>37</v>
      </c>
      <c r="C2171" t="str">
        <f>INDEX('GCAM Crosswalk'!M$5:M$36,MATCH(B2171,'GCAM Crosswalk'!L$5:L$36,0))</f>
        <v>Mexico</v>
      </c>
      <c r="D2171" t="s">
        <v>376</v>
      </c>
      <c r="E2171" t="str">
        <f>INDEX('GCAM Crosswalk'!J$5:J$111,MATCH(D2171,'GCAM Crosswalk'!I$5:I$111,0))</f>
        <v>Industry</v>
      </c>
      <c r="F2171" t="s">
        <v>225</v>
      </c>
      <c r="G2171">
        <v>7.0453299999999998E-3</v>
      </c>
      <c r="H2171">
        <v>9.3389500000000004E-3</v>
      </c>
      <c r="I2171">
        <v>1.03642E-2</v>
      </c>
      <c r="J2171">
        <v>1.26505E-2</v>
      </c>
      <c r="K2171">
        <v>1.2937000000000001E-2</v>
      </c>
      <c r="L2171">
        <v>1.3521E-2</v>
      </c>
      <c r="M2171">
        <v>1.41134E-2</v>
      </c>
      <c r="N2171">
        <v>1.45621E-2</v>
      </c>
      <c r="O2171">
        <v>1.4908599999999999E-2</v>
      </c>
      <c r="P2171">
        <v>1.51453E-2</v>
      </c>
      <c r="Q2171">
        <v>1.52646E-2</v>
      </c>
      <c r="R2171">
        <v>0</v>
      </c>
      <c r="S2171">
        <v>0</v>
      </c>
      <c r="T2171">
        <v>0</v>
      </c>
      <c r="U2171" t="s">
        <v>409</v>
      </c>
    </row>
    <row r="2172" spans="1:21" x14ac:dyDescent="0.35">
      <c r="A2172" t="s">
        <v>407</v>
      </c>
      <c r="B2172" t="s">
        <v>37</v>
      </c>
      <c r="C2172" t="str">
        <f>INDEX('GCAM Crosswalk'!M$5:M$36,MATCH(B2172,'GCAM Crosswalk'!L$5:L$36,0))</f>
        <v>Mexico</v>
      </c>
      <c r="D2172" t="s">
        <v>377</v>
      </c>
      <c r="E2172" t="str">
        <f>INDEX('GCAM Crosswalk'!J$5:J$111,MATCH(D2172,'GCAM Crosswalk'!I$5:I$111,0))</f>
        <v>Industry</v>
      </c>
      <c r="F2172" t="s">
        <v>225</v>
      </c>
      <c r="G2172">
        <v>6.6854799999999997E-3</v>
      </c>
      <c r="H2172">
        <v>8.8768300000000005E-3</v>
      </c>
      <c r="I2172">
        <v>9.8520900000000008E-3</v>
      </c>
      <c r="J2172">
        <v>1.20272E-2</v>
      </c>
      <c r="K2172">
        <v>1.22956E-2</v>
      </c>
      <c r="L2172">
        <v>1.2849899999999999E-2</v>
      </c>
      <c r="M2172">
        <v>1.3412500000000001E-2</v>
      </c>
      <c r="N2172">
        <v>1.38383E-2</v>
      </c>
      <c r="O2172">
        <v>1.41669E-2</v>
      </c>
      <c r="P2172">
        <v>1.43911E-2</v>
      </c>
      <c r="Q2172">
        <v>1.45036E-2</v>
      </c>
      <c r="R2172">
        <v>0</v>
      </c>
      <c r="S2172">
        <v>0</v>
      </c>
      <c r="T2172">
        <v>0</v>
      </c>
      <c r="U2172" t="s">
        <v>409</v>
      </c>
    </row>
    <row r="2173" spans="1:21" x14ac:dyDescent="0.35">
      <c r="A2173" t="s">
        <v>407</v>
      </c>
      <c r="B2173" t="s">
        <v>37</v>
      </c>
      <c r="C2173" t="str">
        <f>INDEX('GCAM Crosswalk'!M$5:M$36,MATCH(B2173,'GCAM Crosswalk'!L$5:L$36,0))</f>
        <v>Mexico</v>
      </c>
      <c r="D2173" t="s">
        <v>362</v>
      </c>
      <c r="E2173" t="str">
        <f>INDEX('GCAM Crosswalk'!J$5:J$111,MATCH(D2173,'GCAM Crosswalk'!I$5:I$111,0))</f>
        <v>Industry</v>
      </c>
      <c r="F2173" t="s">
        <v>318</v>
      </c>
      <c r="G2173">
        <v>6.8980700000000006E-2</v>
      </c>
      <c r="H2173">
        <v>4.2732100000000002E-2</v>
      </c>
      <c r="I2173">
        <v>2.2997099999999999E-2</v>
      </c>
      <c r="J2173">
        <v>2.9820300000000001E-2</v>
      </c>
      <c r="K2173">
        <v>3.4698369999999999E-2</v>
      </c>
      <c r="L2173">
        <v>3.8746709999999997E-2</v>
      </c>
      <c r="M2173">
        <v>4.2978750000000003E-2</v>
      </c>
      <c r="N2173">
        <v>4.6240473999999997E-2</v>
      </c>
      <c r="O2173">
        <v>4.8385501999999997E-2</v>
      </c>
      <c r="P2173">
        <v>4.9955946000000001E-2</v>
      </c>
      <c r="Q2173">
        <v>5.0894961599999997E-2</v>
      </c>
      <c r="R2173">
        <v>0</v>
      </c>
      <c r="S2173">
        <v>0</v>
      </c>
      <c r="T2173">
        <v>0</v>
      </c>
      <c r="U2173" t="s">
        <v>409</v>
      </c>
    </row>
    <row r="2174" spans="1:21" x14ac:dyDescent="0.35">
      <c r="A2174" t="s">
        <v>407</v>
      </c>
      <c r="B2174" t="s">
        <v>37</v>
      </c>
      <c r="C2174" t="str">
        <f>INDEX('GCAM Crosswalk'!M$5:M$36,MATCH(B2174,'GCAM Crosswalk'!L$5:L$36,0))</f>
        <v>Mexico</v>
      </c>
      <c r="D2174" t="s">
        <v>362</v>
      </c>
      <c r="E2174" t="str">
        <f>INDEX('GCAM Crosswalk'!J$5:J$111,MATCH(D2174,'GCAM Crosswalk'!I$5:I$111,0))</f>
        <v>Industry</v>
      </c>
      <c r="F2174" t="s">
        <v>339</v>
      </c>
      <c r="G2174">
        <v>7.2761099999999995E-2</v>
      </c>
      <c r="H2174">
        <v>5.2142500000000001E-2</v>
      </c>
      <c r="I2174">
        <v>0.106548</v>
      </c>
      <c r="J2174">
        <v>0.100855</v>
      </c>
      <c r="K2174">
        <v>0.1159114</v>
      </c>
      <c r="L2174">
        <v>0.12664239999999999</v>
      </c>
      <c r="M2174">
        <v>0.13660420000000001</v>
      </c>
      <c r="N2174">
        <v>0.14177980000000001</v>
      </c>
      <c r="O2174">
        <v>0.14627789999999999</v>
      </c>
      <c r="P2174">
        <v>0.15307304999999999</v>
      </c>
      <c r="Q2174">
        <v>0.16057222099999999</v>
      </c>
      <c r="R2174">
        <v>0</v>
      </c>
      <c r="S2174">
        <v>0</v>
      </c>
      <c r="T2174">
        <v>0</v>
      </c>
      <c r="U2174" t="s">
        <v>409</v>
      </c>
    </row>
    <row r="2175" spans="1:21" x14ac:dyDescent="0.35">
      <c r="A2175" t="s">
        <v>407</v>
      </c>
      <c r="B2175" t="s">
        <v>37</v>
      </c>
      <c r="C2175" t="str">
        <f>INDEX('GCAM Crosswalk'!M$5:M$36,MATCH(B2175,'GCAM Crosswalk'!L$5:L$36,0))</f>
        <v>Mexico</v>
      </c>
      <c r="D2175" t="s">
        <v>362</v>
      </c>
      <c r="E2175" t="str">
        <f>INDEX('GCAM Crosswalk'!J$5:J$111,MATCH(D2175,'GCAM Crosswalk'!I$5:I$111,0))</f>
        <v>Industry</v>
      </c>
      <c r="F2175" t="s">
        <v>225</v>
      </c>
      <c r="G2175">
        <v>7.2094599999999995E-2</v>
      </c>
      <c r="H2175">
        <v>0.30428500000000003</v>
      </c>
      <c r="I2175">
        <v>0.338754</v>
      </c>
      <c r="J2175">
        <v>0.38274000000000002</v>
      </c>
      <c r="K2175">
        <v>0.3622127</v>
      </c>
      <c r="L2175">
        <v>0.4264212</v>
      </c>
      <c r="M2175">
        <v>0.49329909999999999</v>
      </c>
      <c r="N2175">
        <v>0.56153810000000004</v>
      </c>
      <c r="O2175">
        <v>0.63314709999999996</v>
      </c>
      <c r="P2175">
        <v>0.70203201999999998</v>
      </c>
      <c r="Q2175">
        <v>0.76279207999999998</v>
      </c>
      <c r="R2175">
        <v>0</v>
      </c>
      <c r="S2175">
        <v>0</v>
      </c>
      <c r="T2175">
        <v>0</v>
      </c>
      <c r="U2175" t="s">
        <v>409</v>
      </c>
    </row>
    <row r="2176" spans="1:21" x14ac:dyDescent="0.35">
      <c r="A2176" t="s">
        <v>407</v>
      </c>
      <c r="B2176" t="s">
        <v>37</v>
      </c>
      <c r="C2176" t="str">
        <f>INDEX('GCAM Crosswalk'!M$5:M$36,MATCH(B2176,'GCAM Crosswalk'!L$5:L$36,0))</f>
        <v>Mexico</v>
      </c>
      <c r="D2176" t="s">
        <v>362</v>
      </c>
      <c r="E2176" t="str">
        <f>INDEX('GCAM Crosswalk'!J$5:J$111,MATCH(D2176,'GCAM Crosswalk'!I$5:I$111,0))</f>
        <v>Industry</v>
      </c>
      <c r="F2176" t="s">
        <v>408</v>
      </c>
      <c r="G2176">
        <v>0.33948400000000001</v>
      </c>
      <c r="H2176">
        <v>0.75623499999999999</v>
      </c>
      <c r="I2176">
        <v>0.85017399999999999</v>
      </c>
      <c r="J2176">
        <v>0.84020899999999998</v>
      </c>
      <c r="K2176">
        <v>1.0005971999999901</v>
      </c>
      <c r="L2176">
        <v>1.1069176999999999</v>
      </c>
      <c r="M2176">
        <v>1.2166988000000001</v>
      </c>
      <c r="N2176">
        <v>1.30324429999999</v>
      </c>
      <c r="O2176">
        <v>1.3810244</v>
      </c>
      <c r="P2176">
        <v>1.4658897399999999</v>
      </c>
      <c r="Q2176">
        <v>1.5493409499999999</v>
      </c>
      <c r="R2176">
        <v>0</v>
      </c>
      <c r="S2176">
        <v>0</v>
      </c>
      <c r="T2176">
        <v>0</v>
      </c>
      <c r="U2176" t="s">
        <v>409</v>
      </c>
    </row>
    <row r="2177" spans="1:21" x14ac:dyDescent="0.35">
      <c r="A2177" t="s">
        <v>407</v>
      </c>
      <c r="B2177" t="s">
        <v>37</v>
      </c>
      <c r="C2177" t="str">
        <f>INDEX('GCAM Crosswalk'!M$5:M$36,MATCH(B2177,'GCAM Crosswalk'!L$5:L$36,0))</f>
        <v>Mexico</v>
      </c>
      <c r="D2177" t="s">
        <v>362</v>
      </c>
      <c r="E2177" t="str">
        <f>INDEX('GCAM Crosswalk'!J$5:J$111,MATCH(D2177,'GCAM Crosswalk'!I$5:I$111,0))</f>
        <v>Industry</v>
      </c>
      <c r="F2177" t="s">
        <v>410</v>
      </c>
      <c r="G2177">
        <v>0</v>
      </c>
      <c r="H2177">
        <v>0</v>
      </c>
      <c r="I2177">
        <v>0</v>
      </c>
      <c r="J2177">
        <v>0</v>
      </c>
      <c r="K2177">
        <v>0</v>
      </c>
      <c r="L2177" s="3">
        <v>1.2676540000000001E-4</v>
      </c>
      <c r="M2177">
        <v>1.2861579000000001E-3</v>
      </c>
      <c r="N2177">
        <v>3.8434977000000002E-3</v>
      </c>
      <c r="O2177">
        <v>7.4093316999999997E-3</v>
      </c>
      <c r="P2177">
        <v>1.07484051E-2</v>
      </c>
      <c r="Q2177">
        <v>1.4017097229999999E-2</v>
      </c>
      <c r="R2177">
        <v>0</v>
      </c>
      <c r="S2177">
        <v>0</v>
      </c>
      <c r="T2177">
        <v>0</v>
      </c>
      <c r="U2177" t="s">
        <v>409</v>
      </c>
    </row>
    <row r="2178" spans="1:21" x14ac:dyDescent="0.35">
      <c r="A2178" t="s">
        <v>407</v>
      </c>
      <c r="B2178" t="s">
        <v>37</v>
      </c>
      <c r="C2178" t="str">
        <f>INDEX('GCAM Crosswalk'!M$5:M$36,MATCH(B2178,'GCAM Crosswalk'!L$5:L$36,0))</f>
        <v>Mexico</v>
      </c>
      <c r="D2178" t="s">
        <v>362</v>
      </c>
      <c r="E2178" t="str">
        <f>INDEX('GCAM Crosswalk'!J$5:J$111,MATCH(D2178,'GCAM Crosswalk'!I$5:I$111,0))</f>
        <v>Industry</v>
      </c>
      <c r="F2178" t="s">
        <v>411</v>
      </c>
      <c r="G2178">
        <v>0.17876500000000001</v>
      </c>
      <c r="H2178">
        <v>0.23527439999999999</v>
      </c>
      <c r="I2178">
        <v>0.21131539999999999</v>
      </c>
      <c r="J2178">
        <v>0.22935799999999901</v>
      </c>
      <c r="K2178">
        <v>0.27614879999999897</v>
      </c>
      <c r="L2178">
        <v>0.31085742999999999</v>
      </c>
      <c r="M2178">
        <v>0.34833418999999999</v>
      </c>
      <c r="N2178">
        <v>0.37975309000000002</v>
      </c>
      <c r="O2178">
        <v>0.40201285999999897</v>
      </c>
      <c r="P2178">
        <v>0.41690234700000001</v>
      </c>
      <c r="Q2178">
        <v>0.429862201</v>
      </c>
      <c r="R2178">
        <v>0</v>
      </c>
      <c r="S2178">
        <v>0</v>
      </c>
      <c r="T2178">
        <v>0</v>
      </c>
      <c r="U2178" t="s">
        <v>409</v>
      </c>
    </row>
    <row r="2179" spans="1:21" x14ac:dyDescent="0.35">
      <c r="A2179" t="s">
        <v>407</v>
      </c>
      <c r="B2179" t="s">
        <v>37</v>
      </c>
      <c r="C2179" t="str">
        <f>INDEX('GCAM Crosswalk'!M$5:M$36,MATCH(B2179,'GCAM Crosswalk'!L$5:L$36,0))</f>
        <v>Mexico</v>
      </c>
      <c r="D2179" t="s">
        <v>366</v>
      </c>
      <c r="E2179" t="str">
        <f>INDEX('GCAM Crosswalk'!J$5:J$111,MATCH(D2179,'GCAM Crosswalk'!I$5:I$111,0))</f>
        <v>Industry</v>
      </c>
      <c r="F2179" t="s">
        <v>339</v>
      </c>
      <c r="G2179">
        <v>6.2370999999999998E-3</v>
      </c>
      <c r="H2179">
        <v>5.19061E-3</v>
      </c>
      <c r="I2179">
        <v>5.7766900000000001E-3</v>
      </c>
      <c r="J2179">
        <v>4.6883100000000002E-3</v>
      </c>
      <c r="K2179">
        <v>4.8698600000000002E-3</v>
      </c>
      <c r="L2179">
        <v>5.9923700000000003E-3</v>
      </c>
      <c r="M2179">
        <v>7.8388199999999998E-3</v>
      </c>
      <c r="N2179">
        <v>1.12649E-2</v>
      </c>
      <c r="O2179">
        <v>1.58494E-2</v>
      </c>
      <c r="P2179">
        <v>2.00252E-2</v>
      </c>
      <c r="Q2179">
        <v>2.3820899999999999E-2</v>
      </c>
      <c r="R2179">
        <v>0</v>
      </c>
      <c r="S2179">
        <v>0</v>
      </c>
      <c r="T2179">
        <v>0</v>
      </c>
      <c r="U2179" t="s">
        <v>409</v>
      </c>
    </row>
    <row r="2180" spans="1:21" x14ac:dyDescent="0.35">
      <c r="A2180" t="s">
        <v>407</v>
      </c>
      <c r="B2180" t="s">
        <v>37</v>
      </c>
      <c r="C2180" t="str">
        <f>INDEX('GCAM Crosswalk'!M$5:M$36,MATCH(B2180,'GCAM Crosswalk'!L$5:L$36,0))</f>
        <v>Mexico</v>
      </c>
      <c r="D2180" t="s">
        <v>366</v>
      </c>
      <c r="E2180" t="str">
        <f>INDEX('GCAM Crosswalk'!J$5:J$111,MATCH(D2180,'GCAM Crosswalk'!I$5:I$111,0))</f>
        <v>Industry</v>
      </c>
      <c r="F2180" t="s">
        <v>411</v>
      </c>
      <c r="G2180">
        <v>1.85021E-2</v>
      </c>
      <c r="H2180">
        <v>1.6032399999999999E-2</v>
      </c>
      <c r="I2180">
        <v>1.33533E-2</v>
      </c>
      <c r="J2180">
        <v>9.8790300000000004E-3</v>
      </c>
      <c r="K2180">
        <v>1.2089900000000001E-2</v>
      </c>
      <c r="L2180">
        <v>1.4833900000000001E-2</v>
      </c>
      <c r="M2180">
        <v>1.9632899999999998E-2</v>
      </c>
      <c r="N2180">
        <v>2.7949100000000001E-2</v>
      </c>
      <c r="O2180">
        <v>3.8301300000000003E-2</v>
      </c>
      <c r="P2180">
        <v>4.73313E-2</v>
      </c>
      <c r="Q2180">
        <v>5.6197400000000002E-2</v>
      </c>
      <c r="R2180">
        <v>0</v>
      </c>
      <c r="S2180">
        <v>0</v>
      </c>
      <c r="T2180">
        <v>0</v>
      </c>
      <c r="U2180" t="s">
        <v>409</v>
      </c>
    </row>
    <row r="2181" spans="1:21" x14ac:dyDescent="0.35">
      <c r="A2181" t="s">
        <v>407</v>
      </c>
      <c r="B2181" t="s">
        <v>37</v>
      </c>
      <c r="C2181" t="str">
        <f>INDEX('GCAM Crosswalk'!M$5:M$36,MATCH(B2181,'GCAM Crosswalk'!L$5:L$36,0))</f>
        <v>Mexico</v>
      </c>
      <c r="D2181" t="s">
        <v>271</v>
      </c>
      <c r="E2181" t="str">
        <f>INDEX('GCAM Crosswalk'!J$5:J$111,MATCH(D2181,'GCAM Crosswalk'!I$5:I$111,0))</f>
        <v>Industry</v>
      </c>
      <c r="F2181" t="s">
        <v>318</v>
      </c>
      <c r="G2181">
        <v>1.26882E-2</v>
      </c>
      <c r="H2181">
        <v>1.5369300000000001E-2</v>
      </c>
      <c r="I2181">
        <v>1.46351E-2</v>
      </c>
      <c r="J2181">
        <v>1.46351E-2</v>
      </c>
      <c r="K2181">
        <v>1.4676155999999999E-2</v>
      </c>
      <c r="L2181">
        <v>1.6702411E-2</v>
      </c>
      <c r="M2181">
        <v>1.8783476E-2</v>
      </c>
      <c r="N2181">
        <v>2.1119148000000001E-2</v>
      </c>
      <c r="O2181">
        <v>2.2675641999999999E-2</v>
      </c>
      <c r="P2181">
        <v>2.3161018999999901E-2</v>
      </c>
      <c r="Q2181">
        <v>2.26546823599999E-2</v>
      </c>
      <c r="R2181">
        <v>0</v>
      </c>
      <c r="S2181">
        <v>0</v>
      </c>
      <c r="T2181">
        <v>0</v>
      </c>
      <c r="U2181" t="s">
        <v>409</v>
      </c>
    </row>
    <row r="2182" spans="1:21" x14ac:dyDescent="0.35">
      <c r="A2182" t="s">
        <v>407</v>
      </c>
      <c r="B2182" t="s">
        <v>37</v>
      </c>
      <c r="C2182" t="str">
        <f>INDEX('GCAM Crosswalk'!M$5:M$36,MATCH(B2182,'GCAM Crosswalk'!L$5:L$36,0))</f>
        <v>Mexico</v>
      </c>
      <c r="D2182" t="s">
        <v>271</v>
      </c>
      <c r="E2182" t="str">
        <f>INDEX('GCAM Crosswalk'!J$5:J$111,MATCH(D2182,'GCAM Crosswalk'!I$5:I$111,0))</f>
        <v>Industry</v>
      </c>
      <c r="F2182" t="s">
        <v>339</v>
      </c>
      <c r="G2182">
        <v>2.14723E-2</v>
      </c>
      <c r="H2182">
        <v>2.60097E-2</v>
      </c>
      <c r="I2182">
        <v>2.47672E-2</v>
      </c>
      <c r="J2182">
        <v>2.47672E-2</v>
      </c>
      <c r="K2182">
        <v>2.4827414999999999E-2</v>
      </c>
      <c r="L2182">
        <v>2.7388512999999899E-2</v>
      </c>
      <c r="M2182">
        <v>2.9375100000000001E-2</v>
      </c>
      <c r="N2182">
        <v>3.0826444000000001E-2</v>
      </c>
      <c r="O2182">
        <v>3.2020897999999999E-2</v>
      </c>
      <c r="P2182">
        <v>3.2933031000000001E-2</v>
      </c>
      <c r="Q2182">
        <v>3.3212855100000001E-2</v>
      </c>
      <c r="R2182">
        <v>0</v>
      </c>
      <c r="S2182">
        <v>0</v>
      </c>
      <c r="T2182">
        <v>0</v>
      </c>
      <c r="U2182" t="s">
        <v>409</v>
      </c>
    </row>
    <row r="2183" spans="1:21" x14ac:dyDescent="0.35">
      <c r="A2183" t="s">
        <v>407</v>
      </c>
      <c r="B2183" t="s">
        <v>37</v>
      </c>
      <c r="C2183" t="str">
        <f>INDEX('GCAM Crosswalk'!M$5:M$36,MATCH(B2183,'GCAM Crosswalk'!L$5:L$36,0))</f>
        <v>Mexico</v>
      </c>
      <c r="D2183" t="s">
        <v>271</v>
      </c>
      <c r="E2183" t="str">
        <f>INDEX('GCAM Crosswalk'!J$5:J$111,MATCH(D2183,'GCAM Crosswalk'!I$5:I$111,0))</f>
        <v>Industry</v>
      </c>
      <c r="F2183" t="s">
        <v>408</v>
      </c>
      <c r="G2183">
        <v>2.5376300000000001E-2</v>
      </c>
      <c r="H2183">
        <v>3.0738700000000001E-2</v>
      </c>
      <c r="I2183">
        <v>2.92702E-2</v>
      </c>
      <c r="J2183">
        <v>2.92702E-2</v>
      </c>
      <c r="K2183">
        <v>2.9373877E-2</v>
      </c>
      <c r="L2183">
        <v>3.2892178000000001E-2</v>
      </c>
      <c r="M2183">
        <v>3.6640833999999997E-2</v>
      </c>
      <c r="N2183">
        <v>4.1361334E-2</v>
      </c>
      <c r="O2183">
        <v>4.5799634999999998E-2</v>
      </c>
      <c r="P2183">
        <v>4.8827111800000003E-2</v>
      </c>
      <c r="Q2183">
        <v>5.0101686200000002E-2</v>
      </c>
      <c r="R2183">
        <v>0</v>
      </c>
      <c r="S2183">
        <v>0</v>
      </c>
      <c r="T2183">
        <v>0</v>
      </c>
      <c r="U2183" t="s">
        <v>409</v>
      </c>
    </row>
    <row r="2184" spans="1:21" x14ac:dyDescent="0.35">
      <c r="A2184" t="s">
        <v>407</v>
      </c>
      <c r="B2184" t="s">
        <v>37</v>
      </c>
      <c r="C2184" t="str">
        <f>INDEX('GCAM Crosswalk'!M$5:M$36,MATCH(B2184,'GCAM Crosswalk'!L$5:L$36,0))</f>
        <v>Mexico</v>
      </c>
      <c r="D2184" t="s">
        <v>271</v>
      </c>
      <c r="E2184" t="str">
        <f>INDEX('GCAM Crosswalk'!J$5:J$111,MATCH(D2184,'GCAM Crosswalk'!I$5:I$111,0))</f>
        <v>Industry</v>
      </c>
      <c r="F2184" t="s">
        <v>410</v>
      </c>
      <c r="G2184">
        <v>0</v>
      </c>
      <c r="H2184">
        <v>0</v>
      </c>
      <c r="I2184">
        <v>0</v>
      </c>
      <c r="J2184">
        <v>0</v>
      </c>
      <c r="K2184">
        <v>0</v>
      </c>
      <c r="L2184" s="3">
        <v>1.71795E-4</v>
      </c>
      <c r="M2184">
        <v>1.9506509999999901E-3</v>
      </c>
      <c r="N2184">
        <v>6.5201870000000002E-3</v>
      </c>
      <c r="O2184">
        <v>1.2416638000000001E-2</v>
      </c>
      <c r="P2184">
        <v>1.70961013E-2</v>
      </c>
      <c r="Q2184">
        <v>2.1593400999999901E-2</v>
      </c>
      <c r="R2184">
        <v>0</v>
      </c>
      <c r="S2184">
        <v>0</v>
      </c>
      <c r="T2184">
        <v>0</v>
      </c>
      <c r="U2184" t="s">
        <v>409</v>
      </c>
    </row>
    <row r="2185" spans="1:21" x14ac:dyDescent="0.35">
      <c r="A2185" t="s">
        <v>407</v>
      </c>
      <c r="B2185" t="s">
        <v>37</v>
      </c>
      <c r="C2185" t="str">
        <f>INDEX('GCAM Crosswalk'!M$5:M$36,MATCH(B2185,'GCAM Crosswalk'!L$5:L$36,0))</f>
        <v>Mexico</v>
      </c>
      <c r="D2185" t="s">
        <v>271</v>
      </c>
      <c r="E2185" t="str">
        <f>INDEX('GCAM Crosswalk'!J$5:J$111,MATCH(D2185,'GCAM Crosswalk'!I$5:I$111,0))</f>
        <v>Industry</v>
      </c>
      <c r="F2185" t="s">
        <v>411</v>
      </c>
      <c r="G2185">
        <v>3.8064500000000001E-2</v>
      </c>
      <c r="H2185">
        <v>4.6108000000000003E-2</v>
      </c>
      <c r="I2185">
        <v>4.3905399999999997E-2</v>
      </c>
      <c r="J2185">
        <v>4.3905399999999997E-2</v>
      </c>
      <c r="K2185">
        <v>4.2023208999999999E-2</v>
      </c>
      <c r="L2185">
        <v>4.9024365E-2</v>
      </c>
      <c r="M2185">
        <v>5.6272731999999999E-2</v>
      </c>
      <c r="N2185">
        <v>6.4459304999999995E-2</v>
      </c>
      <c r="O2185">
        <v>6.9994922000000001E-2</v>
      </c>
      <c r="P2185">
        <v>7.1469838999999993E-2</v>
      </c>
      <c r="Q2185">
        <v>7.0967612999999999E-2</v>
      </c>
      <c r="R2185">
        <v>0</v>
      </c>
      <c r="S2185">
        <v>0</v>
      </c>
      <c r="T2185">
        <v>0</v>
      </c>
      <c r="U2185" t="s">
        <v>409</v>
      </c>
    </row>
    <row r="2186" spans="1:21" x14ac:dyDescent="0.35">
      <c r="A2186" t="s">
        <v>407</v>
      </c>
      <c r="B2186" t="s">
        <v>37</v>
      </c>
      <c r="C2186" t="str">
        <f>INDEX('GCAM Crosswalk'!M$5:M$36,MATCH(B2186,'GCAM Crosswalk'!L$5:L$36,0))</f>
        <v>Mexico</v>
      </c>
      <c r="D2186" t="s">
        <v>325</v>
      </c>
      <c r="E2186" t="str">
        <f>INDEX('GCAM Crosswalk'!J$5:J$111,MATCH(D2186,'GCAM Crosswalk'!I$5:I$111,0))</f>
        <v>Residential</v>
      </c>
      <c r="F2186" t="s">
        <v>225</v>
      </c>
      <c r="G2186">
        <v>9.08693E-3</v>
      </c>
      <c r="H2186">
        <v>2.0542700000000001E-2</v>
      </c>
      <c r="I2186">
        <v>2.2904799999999999E-2</v>
      </c>
      <c r="J2186">
        <v>2.59495E-2</v>
      </c>
      <c r="K2186">
        <v>2.7547659999999901E-2</v>
      </c>
      <c r="L2186">
        <v>3.2283869999999999E-2</v>
      </c>
      <c r="M2186">
        <v>3.6572809999999997E-2</v>
      </c>
      <c r="N2186">
        <v>3.9417229999999998E-2</v>
      </c>
      <c r="O2186">
        <v>4.1788387999999899E-2</v>
      </c>
      <c r="P2186">
        <v>4.4048601999999999E-2</v>
      </c>
      <c r="Q2186">
        <v>4.6351410000000003E-2</v>
      </c>
      <c r="R2186">
        <v>0</v>
      </c>
      <c r="S2186">
        <v>0</v>
      </c>
      <c r="T2186">
        <v>0</v>
      </c>
      <c r="U2186" t="s">
        <v>409</v>
      </c>
    </row>
    <row r="2187" spans="1:21" x14ac:dyDescent="0.35">
      <c r="A2187" t="s">
        <v>407</v>
      </c>
      <c r="B2187" t="s">
        <v>37</v>
      </c>
      <c r="C2187" t="str">
        <f>INDEX('GCAM Crosswalk'!M$5:M$36,MATCH(B2187,'GCAM Crosswalk'!L$5:L$36,0))</f>
        <v>Mexico</v>
      </c>
      <c r="D2187" t="s">
        <v>240</v>
      </c>
      <c r="E2187" t="str">
        <f>INDEX('GCAM Crosswalk'!J$5:J$111,MATCH(D2187,'GCAM Crosswalk'!I$5:I$111,0))</f>
        <v>Residential</v>
      </c>
      <c r="F2187" t="s">
        <v>225</v>
      </c>
      <c r="G2187">
        <v>5.0520000000000001E-3</v>
      </c>
      <c r="H2187">
        <v>1.1421000000000001E-2</v>
      </c>
      <c r="I2187">
        <v>1.27343E-2</v>
      </c>
      <c r="J2187">
        <v>1.4427000000000001E-2</v>
      </c>
      <c r="K2187">
        <v>1.4645909999999899E-2</v>
      </c>
      <c r="L2187">
        <v>1.5549339999999899E-2</v>
      </c>
      <c r="M2187">
        <v>1.700318E-2</v>
      </c>
      <c r="N2187">
        <v>1.8845069999999998E-2</v>
      </c>
      <c r="O2187">
        <v>2.1027119999999899E-2</v>
      </c>
      <c r="P2187">
        <v>2.3475948999999899E-2</v>
      </c>
      <c r="Q2187">
        <v>2.5642160000000001E-2</v>
      </c>
      <c r="R2187">
        <v>0</v>
      </c>
      <c r="S2187">
        <v>0</v>
      </c>
      <c r="T2187">
        <v>0</v>
      </c>
      <c r="U2187" t="s">
        <v>409</v>
      </c>
    </row>
    <row r="2188" spans="1:21" x14ac:dyDescent="0.35">
      <c r="A2188" t="s">
        <v>407</v>
      </c>
      <c r="B2188" t="s">
        <v>37</v>
      </c>
      <c r="C2188" t="str">
        <f>INDEX('GCAM Crosswalk'!M$5:M$36,MATCH(B2188,'GCAM Crosswalk'!L$5:L$36,0))</f>
        <v>Mexico</v>
      </c>
      <c r="D2188" t="s">
        <v>240</v>
      </c>
      <c r="E2188" t="str">
        <f>INDEX('GCAM Crosswalk'!J$5:J$111,MATCH(D2188,'GCAM Crosswalk'!I$5:I$111,0))</f>
        <v>Residential</v>
      </c>
      <c r="F2188" t="s">
        <v>408</v>
      </c>
      <c r="G2188">
        <v>5.5569E-3</v>
      </c>
      <c r="H2188">
        <v>5.0150000000000004E-3</v>
      </c>
      <c r="I2188">
        <v>5.2687999999999997E-3</v>
      </c>
      <c r="J2188">
        <v>5.3236999999999998E-3</v>
      </c>
      <c r="K2188">
        <v>5.6618500000000004E-3</v>
      </c>
      <c r="L2188">
        <v>6.027124E-3</v>
      </c>
      <c r="M2188">
        <v>6.4184009999999998E-3</v>
      </c>
      <c r="N2188">
        <v>6.7951110000000004E-3</v>
      </c>
      <c r="O2188">
        <v>7.1791159999999897E-3</v>
      </c>
      <c r="P2188">
        <v>7.6134979999999998E-3</v>
      </c>
      <c r="Q2188">
        <v>7.9762259999999995E-3</v>
      </c>
      <c r="R2188">
        <v>0</v>
      </c>
      <c r="S2188">
        <v>0</v>
      </c>
      <c r="T2188">
        <v>0</v>
      </c>
      <c r="U2188" t="s">
        <v>409</v>
      </c>
    </row>
    <row r="2189" spans="1:21" x14ac:dyDescent="0.35">
      <c r="A2189" t="s">
        <v>407</v>
      </c>
      <c r="B2189" t="s">
        <v>37</v>
      </c>
      <c r="C2189" t="str">
        <f>INDEX('GCAM Crosswalk'!M$5:M$36,MATCH(B2189,'GCAM Crosswalk'!L$5:L$36,0))</f>
        <v>Mexico</v>
      </c>
      <c r="D2189" t="s">
        <v>240</v>
      </c>
      <c r="E2189" t="str">
        <f>INDEX('GCAM Crosswalk'!J$5:J$111,MATCH(D2189,'GCAM Crosswalk'!I$5:I$111,0))</f>
        <v>Residential</v>
      </c>
      <c r="F2189" t="s">
        <v>410</v>
      </c>
      <c r="G2189">
        <v>0</v>
      </c>
      <c r="H2189">
        <v>0</v>
      </c>
      <c r="I2189">
        <v>0</v>
      </c>
      <c r="J2189">
        <v>0</v>
      </c>
      <c r="K2189">
        <v>0</v>
      </c>
      <c r="L2189" s="3">
        <v>1.6393000000000001E-7</v>
      </c>
      <c r="M2189" s="3">
        <v>2.9125500000000002E-6</v>
      </c>
      <c r="N2189" s="3">
        <v>5.5353799999999998E-6</v>
      </c>
      <c r="O2189" s="3">
        <v>8.9606000000000002E-6</v>
      </c>
      <c r="P2189" s="3">
        <v>1.31288E-5</v>
      </c>
      <c r="Q2189" s="3">
        <v>1.6571599999999999E-5</v>
      </c>
      <c r="R2189">
        <v>0</v>
      </c>
      <c r="S2189">
        <v>0</v>
      </c>
      <c r="T2189">
        <v>0</v>
      </c>
      <c r="U2189" t="s">
        <v>409</v>
      </c>
    </row>
    <row r="2190" spans="1:21" x14ac:dyDescent="0.35">
      <c r="A2190" t="s">
        <v>407</v>
      </c>
      <c r="B2190" t="s">
        <v>37</v>
      </c>
      <c r="C2190" t="str">
        <f>INDEX('GCAM Crosswalk'!M$5:M$36,MATCH(B2190,'GCAM Crosswalk'!L$5:L$36,0))</f>
        <v>Mexico</v>
      </c>
      <c r="D2190" t="s">
        <v>240</v>
      </c>
      <c r="E2190" t="str">
        <f>INDEX('GCAM Crosswalk'!J$5:J$111,MATCH(D2190,'GCAM Crosswalk'!I$5:I$111,0))</f>
        <v>Residential</v>
      </c>
      <c r="F2190" t="s">
        <v>411</v>
      </c>
      <c r="G2190">
        <v>0.12581100000000001</v>
      </c>
      <c r="H2190">
        <v>0.13172500000000001</v>
      </c>
      <c r="I2190">
        <v>0.12604000000000001</v>
      </c>
      <c r="J2190">
        <v>0.115226</v>
      </c>
      <c r="K2190">
        <v>0.12897439999999999</v>
      </c>
      <c r="L2190">
        <v>0.1407272</v>
      </c>
      <c r="M2190">
        <v>0.1516692</v>
      </c>
      <c r="N2190">
        <v>0.16024749999999999</v>
      </c>
      <c r="O2190">
        <v>0.1662874</v>
      </c>
      <c r="P2190">
        <v>0.17003881000000001</v>
      </c>
      <c r="Q2190">
        <v>0.17253923999999901</v>
      </c>
      <c r="R2190">
        <v>0</v>
      </c>
      <c r="S2190">
        <v>0</v>
      </c>
      <c r="T2190">
        <v>0</v>
      </c>
      <c r="U2190" t="s">
        <v>409</v>
      </c>
    </row>
    <row r="2191" spans="1:21" x14ac:dyDescent="0.35">
      <c r="A2191" t="s">
        <v>407</v>
      </c>
      <c r="B2191" t="s">
        <v>37</v>
      </c>
      <c r="C2191" t="str">
        <f>INDEX('GCAM Crosswalk'!M$5:M$36,MATCH(B2191,'GCAM Crosswalk'!L$5:L$36,0))</f>
        <v>Mexico</v>
      </c>
      <c r="D2191" t="s">
        <v>240</v>
      </c>
      <c r="E2191" t="str">
        <f>INDEX('GCAM Crosswalk'!J$5:J$111,MATCH(D2191,'GCAM Crosswalk'!I$5:I$111,0))</f>
        <v>Residential</v>
      </c>
      <c r="F2191" t="s">
        <v>413</v>
      </c>
      <c r="G2191">
        <v>0.14729800000000001</v>
      </c>
      <c r="H2191">
        <v>0.14196700000000001</v>
      </c>
      <c r="I2191">
        <v>0.13817499999999999</v>
      </c>
      <c r="J2191">
        <v>0.134717</v>
      </c>
      <c r="K2191">
        <v>0.13879849999999999</v>
      </c>
      <c r="L2191">
        <v>0.1405245</v>
      </c>
      <c r="M2191">
        <v>0.1373548</v>
      </c>
      <c r="N2191">
        <v>0.1292024</v>
      </c>
      <c r="O2191">
        <v>0.117698899999999</v>
      </c>
      <c r="P2191">
        <v>0.10529429</v>
      </c>
      <c r="Q2191">
        <v>9.3315979999999896E-2</v>
      </c>
      <c r="R2191">
        <v>0</v>
      </c>
      <c r="S2191">
        <v>0</v>
      </c>
      <c r="T2191">
        <v>0</v>
      </c>
      <c r="U2191" t="s">
        <v>409</v>
      </c>
    </row>
    <row r="2192" spans="1:21" x14ac:dyDescent="0.35">
      <c r="A2192" t="s">
        <v>407</v>
      </c>
      <c r="B2192" t="s">
        <v>37</v>
      </c>
      <c r="C2192" t="str">
        <f>INDEX('GCAM Crosswalk'!M$5:M$36,MATCH(B2192,'GCAM Crosswalk'!L$5:L$36,0))</f>
        <v>Mexico</v>
      </c>
      <c r="D2192" t="s">
        <v>326</v>
      </c>
      <c r="E2192" t="str">
        <f>INDEX('GCAM Crosswalk'!J$5:J$111,MATCH(D2192,'GCAM Crosswalk'!I$5:I$111,0))</f>
        <v>Residential</v>
      </c>
      <c r="F2192" t="s">
        <v>225</v>
      </c>
      <c r="G2192">
        <v>5.5074699999999997E-2</v>
      </c>
      <c r="H2192">
        <v>0.12450700000000001</v>
      </c>
      <c r="I2192">
        <v>0.138823</v>
      </c>
      <c r="J2192">
        <v>0.157276</v>
      </c>
      <c r="K2192">
        <v>0.17180809999999999</v>
      </c>
      <c r="L2192">
        <v>0.2039205</v>
      </c>
      <c r="M2192">
        <v>0.24824249999999901</v>
      </c>
      <c r="N2192">
        <v>0.29710429999999999</v>
      </c>
      <c r="O2192">
        <v>0.34744197999999998</v>
      </c>
      <c r="P2192">
        <v>0.40001769999999998</v>
      </c>
      <c r="Q2192">
        <v>0.44906963999999999</v>
      </c>
      <c r="R2192">
        <v>0</v>
      </c>
      <c r="S2192">
        <v>0</v>
      </c>
      <c r="T2192">
        <v>0</v>
      </c>
      <c r="U2192" t="s">
        <v>409</v>
      </c>
    </row>
    <row r="2193" spans="1:21" x14ac:dyDescent="0.35">
      <c r="A2193" t="s">
        <v>407</v>
      </c>
      <c r="B2193" t="s">
        <v>37</v>
      </c>
      <c r="C2193" t="str">
        <f>INDEX('GCAM Crosswalk'!M$5:M$36,MATCH(B2193,'GCAM Crosswalk'!L$5:L$36,0))</f>
        <v>Mexico</v>
      </c>
      <c r="D2193" t="s">
        <v>326</v>
      </c>
      <c r="E2193" t="str">
        <f>INDEX('GCAM Crosswalk'!J$5:J$111,MATCH(D2193,'GCAM Crosswalk'!I$5:I$111,0))</f>
        <v>Residential</v>
      </c>
      <c r="F2193" t="s">
        <v>408</v>
      </c>
      <c r="G2193">
        <v>2.8349699999999999E-2</v>
      </c>
      <c r="H2193">
        <v>2.5584699999999998E-2</v>
      </c>
      <c r="I2193">
        <v>2.6879699999999999E-2</v>
      </c>
      <c r="J2193">
        <v>2.7159699999999998E-2</v>
      </c>
      <c r="K2193">
        <v>3.0726739999999999E-2</v>
      </c>
      <c r="L2193">
        <v>3.6183849999999997E-2</v>
      </c>
      <c r="M2193">
        <v>4.1439809999999903E-2</v>
      </c>
      <c r="N2193">
        <v>4.5652100000000001E-2</v>
      </c>
      <c r="O2193">
        <v>4.9623E-2</v>
      </c>
      <c r="P2193">
        <v>5.3702382999999999E-2</v>
      </c>
      <c r="Q2193">
        <v>5.7716699999999899E-2</v>
      </c>
      <c r="R2193">
        <v>0</v>
      </c>
      <c r="S2193">
        <v>0</v>
      </c>
      <c r="T2193">
        <v>0</v>
      </c>
      <c r="U2193" t="s">
        <v>409</v>
      </c>
    </row>
    <row r="2194" spans="1:21" x14ac:dyDescent="0.35">
      <c r="A2194" t="s">
        <v>407</v>
      </c>
      <c r="B2194" t="s">
        <v>37</v>
      </c>
      <c r="C2194" t="str">
        <f>INDEX('GCAM Crosswalk'!M$5:M$36,MATCH(B2194,'GCAM Crosswalk'!L$5:L$36,0))</f>
        <v>Mexico</v>
      </c>
      <c r="D2194" t="s">
        <v>326</v>
      </c>
      <c r="E2194" t="str">
        <f>INDEX('GCAM Crosswalk'!J$5:J$111,MATCH(D2194,'GCAM Crosswalk'!I$5:I$111,0))</f>
        <v>Residential</v>
      </c>
      <c r="F2194" t="s">
        <v>410</v>
      </c>
      <c r="G2194">
        <v>0</v>
      </c>
      <c r="H2194">
        <v>0</v>
      </c>
      <c r="I2194">
        <v>0</v>
      </c>
      <c r="J2194">
        <v>0</v>
      </c>
      <c r="K2194">
        <v>0</v>
      </c>
      <c r="L2194" s="3">
        <v>2.8439999999999998E-6</v>
      </c>
      <c r="M2194" s="3">
        <v>5.0985200000000001E-5</v>
      </c>
      <c r="N2194" s="3">
        <v>9.5761900000000002E-5</v>
      </c>
      <c r="O2194" s="3">
        <v>1.35091E-4</v>
      </c>
      <c r="P2194" s="3">
        <v>1.9091299999999999E-4</v>
      </c>
      <c r="Q2194" s="3">
        <v>2.3117499999999999E-4</v>
      </c>
      <c r="R2194">
        <v>0</v>
      </c>
      <c r="S2194">
        <v>0</v>
      </c>
      <c r="T2194">
        <v>0</v>
      </c>
      <c r="U2194" t="s">
        <v>409</v>
      </c>
    </row>
    <row r="2195" spans="1:21" x14ac:dyDescent="0.35">
      <c r="A2195" t="s">
        <v>407</v>
      </c>
      <c r="B2195" t="s">
        <v>37</v>
      </c>
      <c r="C2195" t="str">
        <f>INDEX('GCAM Crosswalk'!M$5:M$36,MATCH(B2195,'GCAM Crosswalk'!L$5:L$36,0))</f>
        <v>Mexico</v>
      </c>
      <c r="D2195" t="s">
        <v>326</v>
      </c>
      <c r="E2195" t="str">
        <f>INDEX('GCAM Crosswalk'!J$5:J$111,MATCH(D2195,'GCAM Crosswalk'!I$5:I$111,0))</f>
        <v>Residential</v>
      </c>
      <c r="F2195" t="s">
        <v>411</v>
      </c>
      <c r="G2195">
        <v>0.149335</v>
      </c>
      <c r="H2195">
        <v>0.15635499999999999</v>
      </c>
      <c r="I2195">
        <v>0.14960799999999999</v>
      </c>
      <c r="J2195">
        <v>0.136771</v>
      </c>
      <c r="K2195">
        <v>0.15977649999999999</v>
      </c>
      <c r="L2195">
        <v>0.187836</v>
      </c>
      <c r="M2195">
        <v>0.2047339</v>
      </c>
      <c r="N2195">
        <v>0.20661869999999999</v>
      </c>
      <c r="O2195">
        <v>0.20195932</v>
      </c>
      <c r="P2195">
        <v>0.19251615</v>
      </c>
      <c r="Q2195">
        <v>0.18718670999999901</v>
      </c>
      <c r="R2195">
        <v>0</v>
      </c>
      <c r="S2195">
        <v>0</v>
      </c>
      <c r="T2195">
        <v>0</v>
      </c>
      <c r="U2195" t="s">
        <v>409</v>
      </c>
    </row>
    <row r="2196" spans="1:21" x14ac:dyDescent="0.35">
      <c r="A2196" t="s">
        <v>407</v>
      </c>
      <c r="B2196" t="s">
        <v>37</v>
      </c>
      <c r="C2196" t="str">
        <f>INDEX('GCAM Crosswalk'!M$5:M$36,MATCH(B2196,'GCAM Crosswalk'!L$5:L$36,0))</f>
        <v>Mexico</v>
      </c>
      <c r="D2196" t="s">
        <v>326</v>
      </c>
      <c r="E2196" t="str">
        <f>INDEX('GCAM Crosswalk'!J$5:J$111,MATCH(D2196,'GCAM Crosswalk'!I$5:I$111,0))</f>
        <v>Residential</v>
      </c>
      <c r="F2196" t="s">
        <v>413</v>
      </c>
      <c r="G2196">
        <v>0.129103</v>
      </c>
      <c r="H2196">
        <v>0.12443</v>
      </c>
      <c r="I2196">
        <v>0.12110600000000001</v>
      </c>
      <c r="J2196">
        <v>0.118076</v>
      </c>
      <c r="K2196">
        <v>0.1301003</v>
      </c>
      <c r="L2196">
        <v>0.14110799999999901</v>
      </c>
      <c r="M2196">
        <v>0.13998179999999999</v>
      </c>
      <c r="N2196">
        <v>0.12771017000000001</v>
      </c>
      <c r="O2196">
        <v>0.11573612</v>
      </c>
      <c r="P2196">
        <v>0.10414501</v>
      </c>
      <c r="Q2196">
        <v>9.953128E-2</v>
      </c>
      <c r="R2196">
        <v>0</v>
      </c>
      <c r="S2196">
        <v>0</v>
      </c>
      <c r="T2196">
        <v>0</v>
      </c>
      <c r="U2196" t="s">
        <v>409</v>
      </c>
    </row>
    <row r="2197" spans="1:21" x14ac:dyDescent="0.35">
      <c r="A2197" t="s">
        <v>407</v>
      </c>
      <c r="B2197" t="s">
        <v>37</v>
      </c>
      <c r="C2197" t="str">
        <f>INDEX('GCAM Crosswalk'!M$5:M$36,MATCH(B2197,'GCAM Crosswalk'!L$5:L$36,0))</f>
        <v>Mexico</v>
      </c>
      <c r="D2197" t="s">
        <v>251</v>
      </c>
      <c r="E2197" t="str">
        <f>INDEX('GCAM Crosswalk'!J$5:J$111,MATCH(D2197,'GCAM Crosswalk'!I$5:I$111,0))</f>
        <v>International Aviation</v>
      </c>
      <c r="F2197" t="s">
        <v>225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3">
        <v>3.4448300000000001E-8</v>
      </c>
      <c r="O2197" s="3">
        <v>2.94571E-7</v>
      </c>
      <c r="P2197" s="3">
        <v>2.3970699999999999E-6</v>
      </c>
      <c r="Q2197" s="3">
        <v>1.7722699999999999E-5</v>
      </c>
      <c r="R2197">
        <v>0</v>
      </c>
      <c r="S2197">
        <v>0</v>
      </c>
      <c r="T2197">
        <v>0</v>
      </c>
      <c r="U2197" t="s">
        <v>409</v>
      </c>
    </row>
    <row r="2198" spans="1:21" x14ac:dyDescent="0.35">
      <c r="A2198" t="s">
        <v>407</v>
      </c>
      <c r="B2198" t="s">
        <v>37</v>
      </c>
      <c r="C2198" t="str">
        <f>INDEX('GCAM Crosswalk'!M$5:M$36,MATCH(B2198,'GCAM Crosswalk'!L$5:L$36,0))</f>
        <v>Mexico</v>
      </c>
      <c r="D2198" t="s">
        <v>251</v>
      </c>
      <c r="E2198" t="str">
        <f>INDEX('GCAM Crosswalk'!J$5:J$111,MATCH(D2198,'GCAM Crosswalk'!I$5:I$111,0))</f>
        <v>International Aviation</v>
      </c>
      <c r="F2198" t="s">
        <v>410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3">
        <v>5.1598899999999999E-8</v>
      </c>
      <c r="O2198" s="3">
        <v>1.03701E-6</v>
      </c>
      <c r="P2198" s="3">
        <v>1.5755699999999999E-5</v>
      </c>
      <c r="Q2198" s="3">
        <v>1.75895E-4</v>
      </c>
      <c r="R2198">
        <v>0</v>
      </c>
      <c r="S2198">
        <v>0</v>
      </c>
      <c r="T2198">
        <v>0</v>
      </c>
      <c r="U2198" t="s">
        <v>409</v>
      </c>
    </row>
    <row r="2199" spans="1:21" x14ac:dyDescent="0.35">
      <c r="A2199" t="s">
        <v>407</v>
      </c>
      <c r="B2199" t="s">
        <v>37</v>
      </c>
      <c r="C2199" t="str">
        <f>INDEX('GCAM Crosswalk'!M$5:M$36,MATCH(B2199,'GCAM Crosswalk'!L$5:L$36,0))</f>
        <v>Mexico</v>
      </c>
      <c r="D2199" t="s">
        <v>251</v>
      </c>
      <c r="E2199" t="str">
        <f>INDEX('GCAM Crosswalk'!J$5:J$111,MATCH(D2199,'GCAM Crosswalk'!I$5:I$111,0))</f>
        <v>International Aviation</v>
      </c>
      <c r="F2199" t="s">
        <v>411</v>
      </c>
      <c r="G2199">
        <v>5.0393100000000003E-2</v>
      </c>
      <c r="H2199">
        <v>8.2505599999999998E-2</v>
      </c>
      <c r="I2199">
        <v>7.8398899999999994E-2</v>
      </c>
      <c r="J2199">
        <v>9.8847000000000004E-2</v>
      </c>
      <c r="K2199">
        <v>0.11200400000000001</v>
      </c>
      <c r="L2199">
        <v>0.11677899999999999</v>
      </c>
      <c r="M2199">
        <v>0.121555</v>
      </c>
      <c r="N2199">
        <v>0.124726</v>
      </c>
      <c r="O2199">
        <v>0.13516900000000001</v>
      </c>
      <c r="P2199">
        <v>0.14505899999999999</v>
      </c>
      <c r="Q2199">
        <v>0.15462100000000001</v>
      </c>
      <c r="R2199">
        <v>0</v>
      </c>
      <c r="S2199">
        <v>0</v>
      </c>
      <c r="T2199">
        <v>0</v>
      </c>
      <c r="U2199" t="s">
        <v>409</v>
      </c>
    </row>
    <row r="2200" spans="1:21" x14ac:dyDescent="0.35">
      <c r="A2200" t="s">
        <v>407</v>
      </c>
      <c r="B2200" t="s">
        <v>37</v>
      </c>
      <c r="C2200" t="str">
        <f>INDEX('GCAM Crosswalk'!M$5:M$36,MATCH(B2200,'GCAM Crosswalk'!L$5:L$36,0))</f>
        <v>Mexico</v>
      </c>
      <c r="D2200" t="s">
        <v>254</v>
      </c>
      <c r="E2200" t="str">
        <f>INDEX('GCAM Crosswalk'!J$5:J$111,MATCH(D2200,'GCAM Crosswalk'!I$5:I$111,0))</f>
        <v>Transportation</v>
      </c>
      <c r="F2200" t="s">
        <v>225</v>
      </c>
      <c r="G2200" s="3">
        <v>7.6757799999999999E-4</v>
      </c>
      <c r="H2200">
        <v>1.13317E-3</v>
      </c>
      <c r="I2200">
        <v>1.19747E-3</v>
      </c>
      <c r="J2200">
        <v>1.13367E-3</v>
      </c>
      <c r="K2200">
        <v>1.1368800000000001E-3</v>
      </c>
      <c r="L2200">
        <v>1.291038E-3</v>
      </c>
      <c r="M2200">
        <v>1.666503E-3</v>
      </c>
      <c r="N2200">
        <v>2.0941202000000002E-3</v>
      </c>
      <c r="O2200">
        <v>2.4345892000000001E-3</v>
      </c>
      <c r="P2200">
        <v>2.8287469999999999E-3</v>
      </c>
      <c r="Q2200">
        <v>3.4012970000000002E-3</v>
      </c>
      <c r="R2200">
        <v>0</v>
      </c>
      <c r="S2200">
        <v>0</v>
      </c>
      <c r="T2200">
        <v>0</v>
      </c>
      <c r="U2200" t="s">
        <v>409</v>
      </c>
    </row>
    <row r="2201" spans="1:21" x14ac:dyDescent="0.35">
      <c r="A2201" t="s">
        <v>407</v>
      </c>
      <c r="B2201" t="s">
        <v>37</v>
      </c>
      <c r="C2201" t="str">
        <f>INDEX('GCAM Crosswalk'!M$5:M$36,MATCH(B2201,'GCAM Crosswalk'!L$5:L$36,0))</f>
        <v>Mexico</v>
      </c>
      <c r="D2201" t="s">
        <v>254</v>
      </c>
      <c r="E2201" t="str">
        <f>INDEX('GCAM Crosswalk'!J$5:J$111,MATCH(D2201,'GCAM Crosswalk'!I$5:I$111,0))</f>
        <v>Transportation</v>
      </c>
      <c r="F2201" t="s">
        <v>410</v>
      </c>
      <c r="G2201">
        <v>0</v>
      </c>
      <c r="H2201">
        <v>0</v>
      </c>
      <c r="I2201">
        <v>0</v>
      </c>
      <c r="J2201">
        <v>0</v>
      </c>
      <c r="K2201">
        <v>0</v>
      </c>
      <c r="L2201" s="3">
        <v>2.6531999999999999E-4</v>
      </c>
      <c r="M2201">
        <v>1.02618E-3</v>
      </c>
      <c r="N2201">
        <v>2.1011365000000001E-3</v>
      </c>
      <c r="O2201">
        <v>2.7776987999999902E-3</v>
      </c>
      <c r="P2201">
        <v>3.3378819999999999E-3</v>
      </c>
      <c r="Q2201">
        <v>4.1456449999999999E-3</v>
      </c>
      <c r="R2201">
        <v>0</v>
      </c>
      <c r="S2201">
        <v>0</v>
      </c>
      <c r="T2201">
        <v>0</v>
      </c>
      <c r="U2201" t="s">
        <v>409</v>
      </c>
    </row>
    <row r="2202" spans="1:21" x14ac:dyDescent="0.35">
      <c r="A2202" t="s">
        <v>407</v>
      </c>
      <c r="B2202" t="s">
        <v>37</v>
      </c>
      <c r="C2202" t="str">
        <f>INDEX('GCAM Crosswalk'!M$5:M$36,MATCH(B2202,'GCAM Crosswalk'!L$5:L$36,0))</f>
        <v>Mexico</v>
      </c>
      <c r="D2202" t="s">
        <v>254</v>
      </c>
      <c r="E2202" t="str">
        <f>INDEX('GCAM Crosswalk'!J$5:J$111,MATCH(D2202,'GCAM Crosswalk'!I$5:I$111,0))</f>
        <v>Transportation</v>
      </c>
      <c r="F2202" t="s">
        <v>411</v>
      </c>
      <c r="G2202">
        <v>2.5555379999999999E-2</v>
      </c>
      <c r="H2202">
        <v>4.6631600000000002E-2</v>
      </c>
      <c r="I2202">
        <v>4.3481400000000003E-2</v>
      </c>
      <c r="J2202">
        <v>4.6686800000000001E-2</v>
      </c>
      <c r="K2202">
        <v>5.408172E-2</v>
      </c>
      <c r="L2202">
        <v>5.7341280999999897E-2</v>
      </c>
      <c r="M2202">
        <v>5.8928769999999998E-2</v>
      </c>
      <c r="N2202">
        <v>6.057601E-2</v>
      </c>
      <c r="O2202">
        <v>6.1938189999999997E-2</v>
      </c>
      <c r="P2202">
        <v>6.3340579999999994E-2</v>
      </c>
      <c r="Q2202">
        <v>6.4963599999999996E-2</v>
      </c>
      <c r="R2202">
        <v>0</v>
      </c>
      <c r="S2202">
        <v>0</v>
      </c>
      <c r="T2202">
        <v>0</v>
      </c>
      <c r="U2202" t="s">
        <v>409</v>
      </c>
    </row>
    <row r="2203" spans="1:21" x14ac:dyDescent="0.35">
      <c r="A2203" t="s">
        <v>407</v>
      </c>
      <c r="B2203" t="s">
        <v>37</v>
      </c>
      <c r="C2203" t="str">
        <f>INDEX('GCAM Crosswalk'!M$5:M$36,MATCH(B2203,'GCAM Crosswalk'!L$5:L$36,0))</f>
        <v>Mexico</v>
      </c>
      <c r="D2203" t="s">
        <v>257</v>
      </c>
      <c r="E2203" t="str">
        <f>INDEX('GCAM Crosswalk'!J$5:J$111,MATCH(D2203,'GCAM Crosswalk'!I$5:I$111,0))</f>
        <v>Transportation</v>
      </c>
      <c r="F2203" t="s">
        <v>225</v>
      </c>
      <c r="G2203">
        <v>0</v>
      </c>
      <c r="H2203">
        <v>0</v>
      </c>
      <c r="I2203">
        <v>0</v>
      </c>
      <c r="J2203">
        <v>0</v>
      </c>
      <c r="K2203">
        <v>3.0862400000000001E-3</v>
      </c>
      <c r="L2203">
        <v>1.0131387283999999E-2</v>
      </c>
      <c r="M2203">
        <v>3.5690909596030003E-2</v>
      </c>
      <c r="N2203">
        <v>8.4788105236839995E-2</v>
      </c>
      <c r="O2203">
        <v>0.13598576381736999</v>
      </c>
      <c r="P2203">
        <v>0.1845789627062</v>
      </c>
      <c r="Q2203">
        <v>0.240432791413</v>
      </c>
      <c r="R2203">
        <v>0</v>
      </c>
      <c r="S2203">
        <v>0</v>
      </c>
      <c r="T2203">
        <v>0</v>
      </c>
      <c r="U2203" t="s">
        <v>409</v>
      </c>
    </row>
    <row r="2204" spans="1:21" x14ac:dyDescent="0.35">
      <c r="A2204" t="s">
        <v>407</v>
      </c>
      <c r="B2204" t="s">
        <v>37</v>
      </c>
      <c r="C2204" t="str">
        <f>INDEX('GCAM Crosswalk'!M$5:M$36,MATCH(B2204,'GCAM Crosswalk'!L$5:L$36,0))</f>
        <v>Mexico</v>
      </c>
      <c r="D2204" t="s">
        <v>257</v>
      </c>
      <c r="E2204" t="str">
        <f>INDEX('GCAM Crosswalk'!J$5:J$111,MATCH(D2204,'GCAM Crosswalk'!I$5:I$111,0))</f>
        <v>Transportation</v>
      </c>
      <c r="F2204" t="s">
        <v>410</v>
      </c>
      <c r="G2204">
        <v>0</v>
      </c>
      <c r="H2204">
        <v>0</v>
      </c>
      <c r="I2204">
        <v>0</v>
      </c>
      <c r="J2204">
        <v>0</v>
      </c>
      <c r="K2204">
        <v>0</v>
      </c>
      <c r="L2204" s="3">
        <v>9.0496149999999998E-4</v>
      </c>
      <c r="M2204">
        <v>7.6620984059000002E-3</v>
      </c>
      <c r="N2204">
        <v>2.1645818903960001E-2</v>
      </c>
      <c r="O2204">
        <v>3.7406147714879899E-2</v>
      </c>
      <c r="P2204">
        <v>5.0169064348299999E-2</v>
      </c>
      <c r="Q2204">
        <v>6.3330211400000003E-2</v>
      </c>
      <c r="R2204">
        <v>0</v>
      </c>
      <c r="S2204">
        <v>0</v>
      </c>
      <c r="T2204">
        <v>0</v>
      </c>
      <c r="U2204" t="s">
        <v>409</v>
      </c>
    </row>
    <row r="2205" spans="1:21" x14ac:dyDescent="0.35">
      <c r="A2205" t="s">
        <v>407</v>
      </c>
      <c r="B2205" t="s">
        <v>37</v>
      </c>
      <c r="C2205" t="str">
        <f>INDEX('GCAM Crosswalk'!M$5:M$36,MATCH(B2205,'GCAM Crosswalk'!L$5:L$36,0))</f>
        <v>Mexico</v>
      </c>
      <c r="D2205" t="s">
        <v>257</v>
      </c>
      <c r="E2205" t="str">
        <f>INDEX('GCAM Crosswalk'!J$5:J$111,MATCH(D2205,'GCAM Crosswalk'!I$5:I$111,0))</f>
        <v>Transportation</v>
      </c>
      <c r="F2205" t="s">
        <v>411</v>
      </c>
      <c r="G2205">
        <v>0.5435392</v>
      </c>
      <c r="H2205">
        <v>0.84584759999999903</v>
      </c>
      <c r="I2205">
        <v>0.98206199999999999</v>
      </c>
      <c r="J2205">
        <v>0.98079099999999997</v>
      </c>
      <c r="K2205">
        <v>1.106237653</v>
      </c>
      <c r="L2205">
        <v>1.22789045187</v>
      </c>
      <c r="M2205">
        <v>1.2959276497509999</v>
      </c>
      <c r="N2205">
        <v>1.286172017588</v>
      </c>
      <c r="O2205">
        <v>1.2839960988699901</v>
      </c>
      <c r="P2205">
        <v>1.2995219041599999</v>
      </c>
      <c r="Q2205">
        <v>1.30255941585</v>
      </c>
      <c r="R2205">
        <v>0</v>
      </c>
      <c r="S2205">
        <v>0</v>
      </c>
      <c r="T2205">
        <v>0</v>
      </c>
      <c r="U2205" t="s">
        <v>409</v>
      </c>
    </row>
    <row r="2206" spans="1:21" x14ac:dyDescent="0.35">
      <c r="A2206" t="s">
        <v>407</v>
      </c>
      <c r="B2206" t="s">
        <v>37</v>
      </c>
      <c r="C2206" t="str">
        <f>INDEX('GCAM Crosswalk'!M$5:M$36,MATCH(B2206,'GCAM Crosswalk'!L$5:L$36,0))</f>
        <v>Mexico</v>
      </c>
      <c r="D2206" t="s">
        <v>259</v>
      </c>
      <c r="E2206" t="str">
        <f>INDEX('GCAM Crosswalk'!J$5:J$111,MATCH(D2206,'GCAM Crosswalk'!I$5:I$111,0))</f>
        <v>Transportation</v>
      </c>
      <c r="F2206" t="s">
        <v>225</v>
      </c>
      <c r="G2206">
        <v>1.9567E-3</v>
      </c>
      <c r="H2206">
        <v>2.8887000000000001E-3</v>
      </c>
      <c r="I2206">
        <v>3.0525999999999999E-3</v>
      </c>
      <c r="J2206">
        <v>2.8900000000000002E-3</v>
      </c>
      <c r="K2206">
        <v>3.2402702199999999E-3</v>
      </c>
      <c r="L2206">
        <v>3.8332908999999999E-3</v>
      </c>
      <c r="M2206">
        <v>4.4703787000000004E-3</v>
      </c>
      <c r="N2206">
        <v>5.3171514999999997E-3</v>
      </c>
      <c r="O2206">
        <v>6.3746052000000003E-3</v>
      </c>
      <c r="P2206">
        <v>8.0610400000000002E-3</v>
      </c>
      <c r="Q2206">
        <v>1.0947596E-2</v>
      </c>
      <c r="R2206">
        <v>0</v>
      </c>
      <c r="S2206">
        <v>0</v>
      </c>
      <c r="T2206">
        <v>0</v>
      </c>
      <c r="U2206" t="s">
        <v>409</v>
      </c>
    </row>
    <row r="2207" spans="1:21" x14ac:dyDescent="0.35">
      <c r="A2207" t="s">
        <v>407</v>
      </c>
      <c r="B2207" t="s">
        <v>37</v>
      </c>
      <c r="C2207" t="str">
        <f>INDEX('GCAM Crosswalk'!M$5:M$36,MATCH(B2207,'GCAM Crosswalk'!L$5:L$36,0))</f>
        <v>Mexico</v>
      </c>
      <c r="D2207" t="s">
        <v>259</v>
      </c>
      <c r="E2207" t="str">
        <f>INDEX('GCAM Crosswalk'!J$5:J$111,MATCH(D2207,'GCAM Crosswalk'!I$5:I$111,0))</f>
        <v>Transportation</v>
      </c>
      <c r="F2207" t="s">
        <v>410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3">
        <v>8.9122600000000006E-5</v>
      </c>
      <c r="O2207" s="3">
        <v>3.06581E-4</v>
      </c>
      <c r="P2207" s="3">
        <v>9.9501600000000004E-4</v>
      </c>
      <c r="Q2207">
        <v>2.8107200000000001E-3</v>
      </c>
      <c r="R2207">
        <v>0</v>
      </c>
      <c r="S2207">
        <v>0</v>
      </c>
      <c r="T2207">
        <v>0</v>
      </c>
      <c r="U2207" t="s">
        <v>409</v>
      </c>
    </row>
    <row r="2208" spans="1:21" x14ac:dyDescent="0.35">
      <c r="A2208" t="s">
        <v>407</v>
      </c>
      <c r="B2208" t="s">
        <v>37</v>
      </c>
      <c r="C2208" t="str">
        <f>INDEX('GCAM Crosswalk'!M$5:M$36,MATCH(B2208,'GCAM Crosswalk'!L$5:L$36,0))</f>
        <v>Mexico</v>
      </c>
      <c r="D2208" t="s">
        <v>259</v>
      </c>
      <c r="E2208" t="str">
        <f>INDEX('GCAM Crosswalk'!J$5:J$111,MATCH(D2208,'GCAM Crosswalk'!I$5:I$111,0))</f>
        <v>Transportation</v>
      </c>
      <c r="F2208" t="s">
        <v>411</v>
      </c>
      <c r="G2208">
        <v>2.3970799000000001E-2</v>
      </c>
      <c r="H2208">
        <v>3.9213099000000001E-2</v>
      </c>
      <c r="I2208">
        <v>3.7393298999999998E-2</v>
      </c>
      <c r="J2208">
        <v>4.6955899000000002E-2</v>
      </c>
      <c r="K2208">
        <v>5.7654193999999999E-2</v>
      </c>
      <c r="L2208">
        <v>6.7423502999999996E-2</v>
      </c>
      <c r="M2208">
        <v>7.5311569999999994E-2</v>
      </c>
      <c r="N2208">
        <v>7.888771E-2</v>
      </c>
      <c r="O2208">
        <v>8.6258379999999996E-2</v>
      </c>
      <c r="P2208">
        <v>9.1527089999999894E-2</v>
      </c>
      <c r="Q2208">
        <v>9.3755309999999994E-2</v>
      </c>
      <c r="R2208">
        <v>0</v>
      </c>
      <c r="S2208">
        <v>0</v>
      </c>
      <c r="T2208">
        <v>0</v>
      </c>
      <c r="U2208" t="s">
        <v>409</v>
      </c>
    </row>
    <row r="2209" spans="1:21" x14ac:dyDescent="0.35">
      <c r="A2209" t="s">
        <v>407</v>
      </c>
      <c r="B2209" t="s">
        <v>37</v>
      </c>
      <c r="C2209" t="str">
        <f>INDEX('GCAM Crosswalk'!M$5:M$36,MATCH(B2209,'GCAM Crosswalk'!L$5:L$36,0))</f>
        <v>Mexico</v>
      </c>
      <c r="D2209" t="s">
        <v>261</v>
      </c>
      <c r="E2209" t="str">
        <f>INDEX('GCAM Crosswalk'!J$5:J$111,MATCH(D2209,'GCAM Crosswalk'!I$5:I$111,0))</f>
        <v>Transportation</v>
      </c>
      <c r="F2209" t="s">
        <v>225</v>
      </c>
      <c r="G2209">
        <v>0</v>
      </c>
      <c r="H2209">
        <v>0</v>
      </c>
      <c r="I2209">
        <v>0</v>
      </c>
      <c r="J2209">
        <v>0</v>
      </c>
      <c r="K2209">
        <v>6.7372400000000002E-3</v>
      </c>
      <c r="L2209">
        <v>1.560539E-2</v>
      </c>
      <c r="M2209">
        <v>2.266257E-2</v>
      </c>
      <c r="N2209">
        <v>2.595422E-2</v>
      </c>
      <c r="O2209">
        <v>2.73743399999999E-2</v>
      </c>
      <c r="P2209">
        <v>2.8605189999999999E-2</v>
      </c>
      <c r="Q2209">
        <v>2.9454350000000001E-2</v>
      </c>
      <c r="R2209">
        <v>0</v>
      </c>
      <c r="S2209">
        <v>0</v>
      </c>
      <c r="T2209">
        <v>0</v>
      </c>
      <c r="U2209" t="s">
        <v>409</v>
      </c>
    </row>
    <row r="2210" spans="1:21" x14ac:dyDescent="0.35">
      <c r="A2210" t="s">
        <v>407</v>
      </c>
      <c r="B2210" t="s">
        <v>37</v>
      </c>
      <c r="C2210" t="str">
        <f>INDEX('GCAM Crosswalk'!M$5:M$36,MATCH(B2210,'GCAM Crosswalk'!L$5:L$36,0))</f>
        <v>Mexico</v>
      </c>
      <c r="D2210" t="s">
        <v>261</v>
      </c>
      <c r="E2210" t="str">
        <f>INDEX('GCAM Crosswalk'!J$5:J$111,MATCH(D2210,'GCAM Crosswalk'!I$5:I$111,0))</f>
        <v>Transportation</v>
      </c>
      <c r="F2210" t="s">
        <v>408</v>
      </c>
      <c r="G2210">
        <v>0</v>
      </c>
      <c r="H2210" s="3">
        <v>8.8396699999999993E-5</v>
      </c>
      <c r="I2210" s="3">
        <v>4.9698199999999998E-5</v>
      </c>
      <c r="J2210" s="3">
        <v>9.3896700000000005E-5</v>
      </c>
      <c r="K2210" s="3">
        <v>1.044691E-4</v>
      </c>
      <c r="L2210" s="3">
        <v>1.0598809999999901E-4</v>
      </c>
      <c r="M2210" s="3">
        <v>8.0410799999999999E-5</v>
      </c>
      <c r="N2210" s="3">
        <v>7.4991899999999996E-5</v>
      </c>
      <c r="O2210" s="3">
        <v>7.4646099999999997E-5</v>
      </c>
      <c r="P2210" s="3">
        <v>7.3477400000000002E-5</v>
      </c>
      <c r="Q2210" s="3">
        <v>7.1422900000000004E-5</v>
      </c>
      <c r="R2210">
        <v>0</v>
      </c>
      <c r="S2210">
        <v>0</v>
      </c>
      <c r="T2210">
        <v>0</v>
      </c>
      <c r="U2210" t="s">
        <v>409</v>
      </c>
    </row>
    <row r="2211" spans="1:21" x14ac:dyDescent="0.35">
      <c r="A2211" t="s">
        <v>407</v>
      </c>
      <c r="B2211" t="s">
        <v>37</v>
      </c>
      <c r="C2211" t="str">
        <f>INDEX('GCAM Crosswalk'!M$5:M$36,MATCH(B2211,'GCAM Crosswalk'!L$5:L$36,0))</f>
        <v>Mexico</v>
      </c>
      <c r="D2211" t="s">
        <v>261</v>
      </c>
      <c r="E2211" t="str">
        <f>INDEX('GCAM Crosswalk'!J$5:J$111,MATCH(D2211,'GCAM Crosswalk'!I$5:I$111,0))</f>
        <v>Transportation</v>
      </c>
      <c r="F2211" t="s">
        <v>410</v>
      </c>
      <c r="G2211">
        <v>0</v>
      </c>
      <c r="H2211">
        <v>0</v>
      </c>
      <c r="I2211">
        <v>0</v>
      </c>
      <c r="J2211">
        <v>0</v>
      </c>
      <c r="K2211">
        <v>0</v>
      </c>
      <c r="L2211" s="3">
        <v>4.1397999999999997E-6</v>
      </c>
      <c r="M2211" s="3">
        <v>2.2054969999999999E-5</v>
      </c>
      <c r="N2211" s="3">
        <v>7.2335380000000004E-5</v>
      </c>
      <c r="O2211" s="3">
        <v>1.3904449E-4</v>
      </c>
      <c r="P2211" s="3">
        <v>1.88442299999999E-4</v>
      </c>
      <c r="Q2211" s="3">
        <v>2.073706E-4</v>
      </c>
      <c r="R2211">
        <v>0</v>
      </c>
      <c r="S2211">
        <v>0</v>
      </c>
      <c r="T2211">
        <v>0</v>
      </c>
      <c r="U2211" t="s">
        <v>409</v>
      </c>
    </row>
    <row r="2212" spans="1:21" x14ac:dyDescent="0.35">
      <c r="A2212" t="s">
        <v>407</v>
      </c>
      <c r="B2212" t="s">
        <v>37</v>
      </c>
      <c r="C2212" t="str">
        <f>INDEX('GCAM Crosswalk'!M$5:M$36,MATCH(B2212,'GCAM Crosswalk'!L$5:L$36,0))</f>
        <v>Mexico</v>
      </c>
      <c r="D2212" t="s">
        <v>261</v>
      </c>
      <c r="E2212" t="str">
        <f>INDEX('GCAM Crosswalk'!J$5:J$111,MATCH(D2212,'GCAM Crosswalk'!I$5:I$111,0))</f>
        <v>Transportation</v>
      </c>
      <c r="F2212" t="s">
        <v>411</v>
      </c>
      <c r="G2212">
        <v>9.0700100000000006E-2</v>
      </c>
      <c r="H2212">
        <v>0.14114599999999999</v>
      </c>
      <c r="I2212">
        <v>0.16387599999999999</v>
      </c>
      <c r="J2212">
        <v>0.163664</v>
      </c>
      <c r="K2212">
        <v>0.20638457199999999</v>
      </c>
      <c r="L2212">
        <v>0.20899103399999999</v>
      </c>
      <c r="M2212">
        <v>0.1667416297</v>
      </c>
      <c r="N2212">
        <v>0.15053128900000001</v>
      </c>
      <c r="O2212">
        <v>0.14951708799999999</v>
      </c>
      <c r="P2212">
        <v>0.14721293999999999</v>
      </c>
      <c r="Q2212">
        <v>0.1436886</v>
      </c>
      <c r="R2212">
        <v>0</v>
      </c>
      <c r="S2212">
        <v>0</v>
      </c>
      <c r="T2212">
        <v>0</v>
      </c>
      <c r="U2212" t="s">
        <v>409</v>
      </c>
    </row>
    <row r="2213" spans="1:21" x14ac:dyDescent="0.35">
      <c r="A2213" t="s">
        <v>407</v>
      </c>
      <c r="B2213" t="s">
        <v>37</v>
      </c>
      <c r="C2213" t="str">
        <f>INDEX('GCAM Crosswalk'!M$5:M$36,MATCH(B2213,'GCAM Crosswalk'!L$5:L$36,0))</f>
        <v>Mexico</v>
      </c>
      <c r="D2213" t="s">
        <v>327</v>
      </c>
      <c r="E2213" t="str">
        <f>INDEX('GCAM Crosswalk'!J$5:J$111,MATCH(D2213,'GCAM Crosswalk'!I$5:I$111,0))</f>
        <v>Transportation</v>
      </c>
      <c r="F2213" t="s">
        <v>225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1.6268299999999999E-2</v>
      </c>
      <c r="M2213">
        <v>2.4566500000000002E-2</v>
      </c>
      <c r="N2213">
        <v>2.6550600000000001E-2</v>
      </c>
      <c r="O2213">
        <v>2.6684800000000002E-2</v>
      </c>
      <c r="P2213">
        <v>2.6346600000000001E-2</v>
      </c>
      <c r="Q2213">
        <v>2.5588099999999999E-2</v>
      </c>
      <c r="R2213">
        <v>0</v>
      </c>
      <c r="S2213">
        <v>0</v>
      </c>
      <c r="T2213">
        <v>0</v>
      </c>
      <c r="U2213" t="s">
        <v>409</v>
      </c>
    </row>
    <row r="2214" spans="1:21" x14ac:dyDescent="0.35">
      <c r="A2214" t="s">
        <v>407</v>
      </c>
      <c r="B2214" t="s">
        <v>37</v>
      </c>
      <c r="C2214" t="str">
        <f>INDEX('GCAM Crosswalk'!M$5:M$36,MATCH(B2214,'GCAM Crosswalk'!L$5:L$36,0))</f>
        <v>Mexico</v>
      </c>
      <c r="D2214" t="s">
        <v>327</v>
      </c>
      <c r="E2214" t="str">
        <f>INDEX('GCAM Crosswalk'!J$5:J$111,MATCH(D2214,'GCAM Crosswalk'!I$5:I$111,0))</f>
        <v>Transportation</v>
      </c>
      <c r="F2214" t="s">
        <v>411</v>
      </c>
      <c r="G2214">
        <v>3.3217799999999999E-2</v>
      </c>
      <c r="H2214">
        <v>5.1693099999999999E-2</v>
      </c>
      <c r="I2214">
        <v>6.0017599999999997E-2</v>
      </c>
      <c r="J2214">
        <v>5.9940100000000003E-2</v>
      </c>
      <c r="K2214">
        <v>4.7517900000000002E-2</v>
      </c>
      <c r="L2214">
        <v>2.0817599999999999E-2</v>
      </c>
      <c r="M2214">
        <v>1.12484E-2</v>
      </c>
      <c r="N2214">
        <v>7.1497499999999999E-3</v>
      </c>
      <c r="O2214">
        <v>4.7286100000000003E-3</v>
      </c>
      <c r="P2214">
        <v>3.2185400000000002E-3</v>
      </c>
      <c r="Q2214">
        <v>2.2640400000000001E-3</v>
      </c>
      <c r="R2214">
        <v>0</v>
      </c>
      <c r="S2214">
        <v>0</v>
      </c>
      <c r="T2214">
        <v>0</v>
      </c>
      <c r="U2214" t="s">
        <v>409</v>
      </c>
    </row>
    <row r="2215" spans="1:21" x14ac:dyDescent="0.35">
      <c r="A2215" t="s">
        <v>407</v>
      </c>
      <c r="B2215" t="s">
        <v>37</v>
      </c>
      <c r="C2215" t="str">
        <f>INDEX('GCAM Crosswalk'!M$5:M$36,MATCH(B2215,'GCAM Crosswalk'!L$5:L$36,0))</f>
        <v>Mexico</v>
      </c>
      <c r="D2215" t="s">
        <v>265</v>
      </c>
      <c r="E2215" t="str">
        <f>INDEX('GCAM Crosswalk'!J$5:J$111,MATCH(D2215,'GCAM Crosswalk'!I$5:I$111,0))</f>
        <v>Transportation</v>
      </c>
      <c r="F2215" t="s">
        <v>225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2.1278890000000002E-2</v>
      </c>
      <c r="M2215">
        <v>0.111572687999999</v>
      </c>
      <c r="N2215">
        <v>0.18888089999999999</v>
      </c>
      <c r="O2215">
        <v>0.25143957500000003</v>
      </c>
      <c r="P2215">
        <v>0.28878547599999999</v>
      </c>
      <c r="Q2215">
        <v>0.31911971300000003</v>
      </c>
      <c r="R2215">
        <v>0</v>
      </c>
      <c r="S2215">
        <v>0</v>
      </c>
      <c r="T2215">
        <v>0</v>
      </c>
      <c r="U2215" t="s">
        <v>409</v>
      </c>
    </row>
    <row r="2216" spans="1:21" x14ac:dyDescent="0.35">
      <c r="A2216" t="s">
        <v>407</v>
      </c>
      <c r="B2216" t="s">
        <v>37</v>
      </c>
      <c r="C2216" t="str">
        <f>INDEX('GCAM Crosswalk'!M$5:M$36,MATCH(B2216,'GCAM Crosswalk'!L$5:L$36,0))</f>
        <v>Mexico</v>
      </c>
      <c r="D2216" t="s">
        <v>265</v>
      </c>
      <c r="E2216" t="str">
        <f>INDEX('GCAM Crosswalk'!J$5:J$111,MATCH(D2216,'GCAM Crosswalk'!I$5:I$111,0))</f>
        <v>Transportation</v>
      </c>
      <c r="F2216" t="s">
        <v>408</v>
      </c>
      <c r="G2216">
        <v>0</v>
      </c>
      <c r="H2216" s="3">
        <v>5.8131809999999997E-4</v>
      </c>
      <c r="I2216" s="3">
        <v>3.2695400000000001E-4</v>
      </c>
      <c r="J2216" s="3">
        <v>6.1761450000000001E-4</v>
      </c>
      <c r="K2216" s="3">
        <v>5.4509586000000003E-4</v>
      </c>
      <c r="L2216" s="3">
        <v>4.7164161999999998E-4</v>
      </c>
      <c r="M2216" s="3">
        <v>3.7734992999999999E-4</v>
      </c>
      <c r="N2216" s="3">
        <v>2.8223433E-4</v>
      </c>
      <c r="O2216" s="3">
        <v>1.9528663999999999E-4</v>
      </c>
      <c r="P2216" s="3">
        <v>1.6415129999999999E-4</v>
      </c>
      <c r="Q2216" s="3">
        <v>1.3592509999999999E-4</v>
      </c>
      <c r="R2216">
        <v>0</v>
      </c>
      <c r="S2216">
        <v>0</v>
      </c>
      <c r="T2216">
        <v>0</v>
      </c>
      <c r="U2216" t="s">
        <v>409</v>
      </c>
    </row>
    <row r="2217" spans="1:21" x14ac:dyDescent="0.35">
      <c r="A2217" t="s">
        <v>407</v>
      </c>
      <c r="B2217" t="s">
        <v>37</v>
      </c>
      <c r="C2217" t="str">
        <f>INDEX('GCAM Crosswalk'!M$5:M$36,MATCH(B2217,'GCAM Crosswalk'!L$5:L$36,0))</f>
        <v>Mexico</v>
      </c>
      <c r="D2217" t="s">
        <v>265</v>
      </c>
      <c r="E2217" t="str">
        <f>INDEX('GCAM Crosswalk'!J$5:J$111,MATCH(D2217,'GCAM Crosswalk'!I$5:I$111,0))</f>
        <v>Transportation</v>
      </c>
      <c r="F2217" t="s">
        <v>410</v>
      </c>
      <c r="G2217">
        <v>0</v>
      </c>
      <c r="H2217">
        <v>0</v>
      </c>
      <c r="I2217">
        <v>0</v>
      </c>
      <c r="J2217">
        <v>0</v>
      </c>
      <c r="K2217">
        <v>0</v>
      </c>
      <c r="L2217" s="3">
        <v>2.1323156999999998E-5</v>
      </c>
      <c r="M2217" s="3">
        <v>2.8190194999999998E-4</v>
      </c>
      <c r="N2217" s="3">
        <v>3.9943961499999897E-4</v>
      </c>
      <c r="O2217" s="3">
        <v>4.8270840309999998E-4</v>
      </c>
      <c r="P2217" s="3">
        <v>5.1911232719999904E-4</v>
      </c>
      <c r="Q2217" s="3">
        <v>5.5370519899999903E-4</v>
      </c>
      <c r="R2217">
        <v>0</v>
      </c>
      <c r="S2217">
        <v>0</v>
      </c>
      <c r="T2217">
        <v>0</v>
      </c>
      <c r="U2217" t="s">
        <v>409</v>
      </c>
    </row>
    <row r="2218" spans="1:21" x14ac:dyDescent="0.35">
      <c r="A2218" t="s">
        <v>407</v>
      </c>
      <c r="B2218" t="s">
        <v>37</v>
      </c>
      <c r="C2218" t="str">
        <f>INDEX('GCAM Crosswalk'!M$5:M$36,MATCH(B2218,'GCAM Crosswalk'!L$5:L$36,0))</f>
        <v>Mexico</v>
      </c>
      <c r="D2218" t="s">
        <v>265</v>
      </c>
      <c r="E2218" t="str">
        <f>INDEX('GCAM Crosswalk'!J$5:J$111,MATCH(D2218,'GCAM Crosswalk'!I$5:I$111,0))</f>
        <v>Transportation</v>
      </c>
      <c r="F2218" t="s">
        <v>411</v>
      </c>
      <c r="G2218">
        <v>0.48844539999999997</v>
      </c>
      <c r="H2218">
        <v>0.76011269999999997</v>
      </c>
      <c r="I2218">
        <v>0.88251859999999904</v>
      </c>
      <c r="J2218">
        <v>0.88137690000000002</v>
      </c>
      <c r="K2218">
        <v>0.788563982</v>
      </c>
      <c r="L2218">
        <v>0.70474762390000001</v>
      </c>
      <c r="M2218">
        <v>0.58940625690000004</v>
      </c>
      <c r="N2218">
        <v>0.45644173799999999</v>
      </c>
      <c r="O2218">
        <v>0.32785547450000002</v>
      </c>
      <c r="P2218">
        <v>0.27423293199999899</v>
      </c>
      <c r="Q2218">
        <v>0.22587543799999901</v>
      </c>
      <c r="R2218">
        <v>0</v>
      </c>
      <c r="S2218">
        <v>0</v>
      </c>
      <c r="T2218">
        <v>0</v>
      </c>
      <c r="U2218" t="s">
        <v>409</v>
      </c>
    </row>
    <row r="2219" spans="1:21" x14ac:dyDescent="0.35">
      <c r="A2219" t="s">
        <v>407</v>
      </c>
      <c r="B2219" t="s">
        <v>37</v>
      </c>
      <c r="C2219" t="str">
        <f>INDEX('GCAM Crosswalk'!M$5:M$36,MATCH(B2219,'GCAM Crosswalk'!L$5:L$36,0))</f>
        <v>Mexico</v>
      </c>
      <c r="D2219" t="s">
        <v>267</v>
      </c>
      <c r="E2219" t="str">
        <f>INDEX('GCAM Crosswalk'!J$5:J$111,MATCH(D2219,'GCAM Crosswalk'!I$5:I$111,0))</f>
        <v>International Shipping</v>
      </c>
      <c r="F2219" t="s">
        <v>225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3">
        <v>4.8525800000000004E-7</v>
      </c>
      <c r="O2219" s="3">
        <v>1.57949E-6</v>
      </c>
      <c r="P2219" s="3">
        <v>5.3179000000000004E-6</v>
      </c>
      <c r="Q2219" s="3">
        <v>1.42194E-5</v>
      </c>
      <c r="R2219">
        <v>0</v>
      </c>
      <c r="S2219">
        <v>0</v>
      </c>
      <c r="T2219">
        <v>0</v>
      </c>
      <c r="U2219" t="s">
        <v>409</v>
      </c>
    </row>
    <row r="2220" spans="1:21" x14ac:dyDescent="0.35">
      <c r="A2220" t="s">
        <v>407</v>
      </c>
      <c r="B2220" t="s">
        <v>37</v>
      </c>
      <c r="C2220" t="str">
        <f>INDEX('GCAM Crosswalk'!M$5:M$36,MATCH(B2220,'GCAM Crosswalk'!L$5:L$36,0))</f>
        <v>Mexico</v>
      </c>
      <c r="D2220" t="s">
        <v>267</v>
      </c>
      <c r="E2220" t="str">
        <f>INDEX('GCAM Crosswalk'!J$5:J$111,MATCH(D2220,'GCAM Crosswalk'!I$5:I$111,0))</f>
        <v>International Shipping</v>
      </c>
      <c r="F2220" t="s">
        <v>410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3">
        <v>6.2364199999999998E-6</v>
      </c>
      <c r="O2220" s="3">
        <v>2.5382299999999999E-5</v>
      </c>
      <c r="P2220" s="3">
        <v>1.10622E-4</v>
      </c>
      <c r="Q2220" s="3">
        <v>3.8334900000000001E-4</v>
      </c>
      <c r="R2220">
        <v>0</v>
      </c>
      <c r="S2220">
        <v>0</v>
      </c>
      <c r="T2220">
        <v>0</v>
      </c>
      <c r="U2220" t="s">
        <v>409</v>
      </c>
    </row>
    <row r="2221" spans="1:21" x14ac:dyDescent="0.35">
      <c r="A2221" t="s">
        <v>407</v>
      </c>
      <c r="B2221" t="s">
        <v>37</v>
      </c>
      <c r="C2221" t="str">
        <f>INDEX('GCAM Crosswalk'!M$5:M$36,MATCH(B2221,'GCAM Crosswalk'!L$5:L$36,0))</f>
        <v>Mexico</v>
      </c>
      <c r="D2221" t="s">
        <v>267</v>
      </c>
      <c r="E2221" t="str">
        <f>INDEX('GCAM Crosswalk'!J$5:J$111,MATCH(D2221,'GCAM Crosswalk'!I$5:I$111,0))</f>
        <v>International Shipping</v>
      </c>
      <c r="F2221" t="s">
        <v>411</v>
      </c>
      <c r="G2221">
        <v>2.6293500000000001E-2</v>
      </c>
      <c r="H2221">
        <v>3.4471099999999998E-2</v>
      </c>
      <c r="I2221">
        <v>3.2446200000000001E-2</v>
      </c>
      <c r="J2221">
        <v>3.2962100000000001E-2</v>
      </c>
      <c r="K2221">
        <v>3.5701443999999999E-2</v>
      </c>
      <c r="L2221">
        <v>3.6871590000000003E-2</v>
      </c>
      <c r="M2221">
        <v>3.7133600000000003E-2</v>
      </c>
      <c r="N2221">
        <v>3.7462000000000002E-2</v>
      </c>
      <c r="O2221">
        <v>3.8194800000000001E-2</v>
      </c>
      <c r="P2221">
        <v>3.9008399999999999E-2</v>
      </c>
      <c r="Q2221">
        <v>3.9827000000000001E-2</v>
      </c>
      <c r="R2221">
        <v>0</v>
      </c>
      <c r="S2221">
        <v>0</v>
      </c>
      <c r="T2221">
        <v>0</v>
      </c>
      <c r="U2221" t="s">
        <v>409</v>
      </c>
    </row>
    <row r="2222" spans="1:21" x14ac:dyDescent="0.35">
      <c r="A2222" t="s">
        <v>407</v>
      </c>
      <c r="B2222" t="s">
        <v>38</v>
      </c>
      <c r="C2222" t="str">
        <f>INDEX('GCAM Crosswalk'!M$5:M$36,MATCH(B2222,'GCAM Crosswalk'!L$5:L$36,0))</f>
        <v>Middle East</v>
      </c>
      <c r="D2222" t="s">
        <v>291</v>
      </c>
      <c r="E2222" t="str">
        <f>INDEX('GCAM Crosswalk'!J$5:J$111,MATCH(D2222,'GCAM Crosswalk'!I$5:I$111,0))</f>
        <v>Industry</v>
      </c>
      <c r="F2222" t="s">
        <v>408</v>
      </c>
      <c r="G2222">
        <v>9.1893299999999997E-2</v>
      </c>
      <c r="H2222">
        <v>0.23896400000000001</v>
      </c>
      <c r="I2222">
        <v>0.32839699999999999</v>
      </c>
      <c r="J2222">
        <v>0.40126000000000001</v>
      </c>
      <c r="K2222">
        <v>0.40356839999999999</v>
      </c>
      <c r="L2222">
        <v>0.40607061799999999</v>
      </c>
      <c r="M2222">
        <v>0.4019269774</v>
      </c>
      <c r="N2222">
        <v>0.38062760600000001</v>
      </c>
      <c r="O2222">
        <v>0.35152338119999998</v>
      </c>
      <c r="P2222">
        <v>0.33642289639999901</v>
      </c>
      <c r="Q2222">
        <v>0.32687590619999901</v>
      </c>
      <c r="R2222">
        <v>0</v>
      </c>
      <c r="S2222">
        <v>0</v>
      </c>
      <c r="T2222">
        <v>0</v>
      </c>
      <c r="U2222" t="s">
        <v>409</v>
      </c>
    </row>
    <row r="2223" spans="1:21" x14ac:dyDescent="0.35">
      <c r="A2223" t="s">
        <v>407</v>
      </c>
      <c r="B2223" t="s">
        <v>38</v>
      </c>
      <c r="C2223" t="str">
        <f>INDEX('GCAM Crosswalk'!M$5:M$36,MATCH(B2223,'GCAM Crosswalk'!L$5:L$36,0))</f>
        <v>Middle East</v>
      </c>
      <c r="D2223" t="s">
        <v>291</v>
      </c>
      <c r="E2223" t="str">
        <f>INDEX('GCAM Crosswalk'!J$5:J$111,MATCH(D2223,'GCAM Crosswalk'!I$5:I$111,0))</f>
        <v>Industry</v>
      </c>
      <c r="F2223" t="s">
        <v>410</v>
      </c>
      <c r="G2223">
        <v>0</v>
      </c>
      <c r="H2223">
        <v>0</v>
      </c>
      <c r="I2223">
        <v>0</v>
      </c>
      <c r="J2223">
        <v>0</v>
      </c>
      <c r="K2223">
        <v>0</v>
      </c>
      <c r="L2223" s="3">
        <v>2.0677900000000001E-4</v>
      </c>
      <c r="M2223">
        <v>3.2161099999999999E-3</v>
      </c>
      <c r="N2223">
        <v>1.2948088999999999E-2</v>
      </c>
      <c r="O2223">
        <v>2.5558077999999901E-2</v>
      </c>
      <c r="P2223">
        <v>3.3733108999999997E-2</v>
      </c>
      <c r="Q2223">
        <v>3.9916104299999998E-2</v>
      </c>
      <c r="R2223">
        <v>0</v>
      </c>
      <c r="S2223">
        <v>0</v>
      </c>
      <c r="T2223">
        <v>0</v>
      </c>
      <c r="U2223" t="s">
        <v>409</v>
      </c>
    </row>
    <row r="2224" spans="1:21" x14ac:dyDescent="0.35">
      <c r="A2224" t="s">
        <v>407</v>
      </c>
      <c r="B2224" t="s">
        <v>38</v>
      </c>
      <c r="C2224" t="str">
        <f>INDEX('GCAM Crosswalk'!M$5:M$36,MATCH(B2224,'GCAM Crosswalk'!L$5:L$36,0))</f>
        <v>Middle East</v>
      </c>
      <c r="D2224" t="s">
        <v>349</v>
      </c>
      <c r="E2224" t="str">
        <f>INDEX('GCAM Crosswalk'!J$5:J$111,MATCH(D2224,'GCAM Crosswalk'!I$5:I$111,0))</f>
        <v>Agriculture</v>
      </c>
      <c r="F2224" t="s">
        <v>225</v>
      </c>
      <c r="G2224">
        <v>2.42788E-2</v>
      </c>
      <c r="H2224">
        <v>8.2087499999999994E-2</v>
      </c>
      <c r="I2224">
        <v>0.113692</v>
      </c>
      <c r="J2224">
        <v>0.149566</v>
      </c>
      <c r="K2224">
        <v>0.16133639999999999</v>
      </c>
      <c r="L2224">
        <v>0.17971146099999999</v>
      </c>
      <c r="M2224">
        <v>0.207240178</v>
      </c>
      <c r="N2224">
        <v>0.23503037799999901</v>
      </c>
      <c r="O2224">
        <v>0.25766479279999999</v>
      </c>
      <c r="P2224">
        <v>0.28005787100000001</v>
      </c>
      <c r="Q2224">
        <v>0.30114495599999902</v>
      </c>
      <c r="R2224">
        <v>0</v>
      </c>
      <c r="S2224">
        <v>0</v>
      </c>
      <c r="T2224">
        <v>0</v>
      </c>
      <c r="U2224" t="s">
        <v>409</v>
      </c>
    </row>
    <row r="2225" spans="1:21" x14ac:dyDescent="0.35">
      <c r="A2225" t="s">
        <v>407</v>
      </c>
      <c r="B2225" t="s">
        <v>38</v>
      </c>
      <c r="C2225" t="str">
        <f>INDEX('GCAM Crosswalk'!M$5:M$36,MATCH(B2225,'GCAM Crosswalk'!L$5:L$36,0))</f>
        <v>Middle East</v>
      </c>
      <c r="D2225" t="s">
        <v>349</v>
      </c>
      <c r="E2225" t="str">
        <f>INDEX('GCAM Crosswalk'!J$5:J$111,MATCH(D2225,'GCAM Crosswalk'!I$5:I$111,0))</f>
        <v>Agriculture</v>
      </c>
      <c r="F2225" t="s">
        <v>408</v>
      </c>
      <c r="G2225">
        <v>0</v>
      </c>
      <c r="H2225">
        <v>0</v>
      </c>
      <c r="I2225">
        <v>1.6743999999999998E-2</v>
      </c>
      <c r="J2225">
        <v>5.8059800000000002E-2</v>
      </c>
      <c r="K2225">
        <v>6.4713099999999996E-2</v>
      </c>
      <c r="L2225">
        <v>6.4287299999999895E-2</v>
      </c>
      <c r="M2225">
        <v>5.817957E-2</v>
      </c>
      <c r="N2225">
        <v>5.0785619999999997E-2</v>
      </c>
      <c r="O2225">
        <v>4.6561039999999998E-2</v>
      </c>
      <c r="P2225">
        <v>4.3356409999999998E-2</v>
      </c>
      <c r="Q2225">
        <v>4.1055620000000001E-2</v>
      </c>
      <c r="R2225">
        <v>0</v>
      </c>
      <c r="S2225">
        <v>0</v>
      </c>
      <c r="T2225">
        <v>0</v>
      </c>
      <c r="U2225" t="s">
        <v>409</v>
      </c>
    </row>
    <row r="2226" spans="1:21" x14ac:dyDescent="0.35">
      <c r="A2226" t="s">
        <v>407</v>
      </c>
      <c r="B2226" t="s">
        <v>38</v>
      </c>
      <c r="C2226" t="str">
        <f>INDEX('GCAM Crosswalk'!M$5:M$36,MATCH(B2226,'GCAM Crosswalk'!L$5:L$36,0))</f>
        <v>Middle East</v>
      </c>
      <c r="D2226" t="s">
        <v>349</v>
      </c>
      <c r="E2226" t="str">
        <f>INDEX('GCAM Crosswalk'!J$5:J$111,MATCH(D2226,'GCAM Crosswalk'!I$5:I$111,0))</f>
        <v>Agriculture</v>
      </c>
      <c r="F2226" t="s">
        <v>410</v>
      </c>
      <c r="G2226">
        <v>0</v>
      </c>
      <c r="H2226">
        <v>0</v>
      </c>
      <c r="I2226">
        <v>0</v>
      </c>
      <c r="J2226">
        <v>0</v>
      </c>
      <c r="K2226">
        <v>0</v>
      </c>
      <c r="L2226" s="3">
        <v>9.3530499999999999E-4</v>
      </c>
      <c r="M2226">
        <v>3.5192470000000001E-3</v>
      </c>
      <c r="N2226">
        <v>7.0119849999999897E-3</v>
      </c>
      <c r="O2226">
        <v>1.0201442E-2</v>
      </c>
      <c r="P2226">
        <v>1.3648387E-2</v>
      </c>
      <c r="Q2226">
        <v>1.6520061999999999E-2</v>
      </c>
      <c r="R2226">
        <v>0</v>
      </c>
      <c r="S2226">
        <v>0</v>
      </c>
      <c r="T2226">
        <v>0</v>
      </c>
      <c r="U2226" t="s">
        <v>409</v>
      </c>
    </row>
    <row r="2227" spans="1:21" x14ac:dyDescent="0.35">
      <c r="A2227" t="s">
        <v>407</v>
      </c>
      <c r="B2227" t="s">
        <v>38</v>
      </c>
      <c r="C2227" t="str">
        <f>INDEX('GCAM Crosswalk'!M$5:M$36,MATCH(B2227,'GCAM Crosswalk'!L$5:L$36,0))</f>
        <v>Middle East</v>
      </c>
      <c r="D2227" t="s">
        <v>349</v>
      </c>
      <c r="E2227" t="str">
        <f>INDEX('GCAM Crosswalk'!J$5:J$111,MATCH(D2227,'GCAM Crosswalk'!I$5:I$111,0))</f>
        <v>Agriculture</v>
      </c>
      <c r="F2227" t="s">
        <v>411</v>
      </c>
      <c r="G2227">
        <v>0.1731326</v>
      </c>
      <c r="H2227">
        <v>0.20189119999999999</v>
      </c>
      <c r="I2227">
        <v>0.1975375</v>
      </c>
      <c r="J2227">
        <v>0.12704499999999999</v>
      </c>
      <c r="K2227">
        <v>0.13782322</v>
      </c>
      <c r="L2227">
        <v>0.14128779</v>
      </c>
      <c r="M2227">
        <v>0.13785283000000001</v>
      </c>
      <c r="N2227">
        <v>0.13102507999999999</v>
      </c>
      <c r="O2227">
        <v>0.12532499</v>
      </c>
      <c r="P2227">
        <v>0.1162062</v>
      </c>
      <c r="Q2227">
        <v>0.10568717</v>
      </c>
      <c r="R2227">
        <v>0</v>
      </c>
      <c r="S2227">
        <v>0</v>
      </c>
      <c r="T2227">
        <v>0</v>
      </c>
      <c r="U2227" t="s">
        <v>409</v>
      </c>
    </row>
    <row r="2228" spans="1:21" x14ac:dyDescent="0.35">
      <c r="A2228" t="s">
        <v>407</v>
      </c>
      <c r="B2228" t="s">
        <v>38</v>
      </c>
      <c r="C2228" t="str">
        <f>INDEX('GCAM Crosswalk'!M$5:M$36,MATCH(B2228,'GCAM Crosswalk'!L$5:L$36,0))</f>
        <v>Middle East</v>
      </c>
      <c r="D2228" t="s">
        <v>363</v>
      </c>
      <c r="E2228" t="str">
        <f>INDEX('GCAM Crosswalk'!J$5:J$111,MATCH(D2228,'GCAM Crosswalk'!I$5:I$111,0))</f>
        <v>Industry</v>
      </c>
      <c r="F2228" t="s">
        <v>318</v>
      </c>
      <c r="G2228" s="3">
        <v>9.0093000000000006E-5</v>
      </c>
      <c r="H2228" s="3">
        <v>4.2506300000000003E-5</v>
      </c>
      <c r="I2228" s="3">
        <v>1.8146899999999999E-4</v>
      </c>
      <c r="J2228" s="3">
        <v>2.3751999999999999E-4</v>
      </c>
      <c r="K2228" s="3">
        <v>2.4725920000000001E-4</v>
      </c>
      <c r="L2228" s="3">
        <v>2.8877520000000003E-4</v>
      </c>
      <c r="M2228" s="3">
        <v>3.4708959999999898E-4</v>
      </c>
      <c r="N2228" s="3">
        <v>4.0801339999999898E-4</v>
      </c>
      <c r="O2228" s="3">
        <v>4.6800868E-4</v>
      </c>
      <c r="P2228" s="3">
        <v>5.2461222000000003E-4</v>
      </c>
      <c r="Q2228" s="3">
        <v>5.7532556199999896E-4</v>
      </c>
      <c r="R2228">
        <v>0</v>
      </c>
      <c r="S2228">
        <v>0</v>
      </c>
      <c r="T2228">
        <v>0</v>
      </c>
      <c r="U2228" t="s">
        <v>409</v>
      </c>
    </row>
    <row r="2229" spans="1:21" x14ac:dyDescent="0.35">
      <c r="A2229" t="s">
        <v>407</v>
      </c>
      <c r="B2229" t="s">
        <v>38</v>
      </c>
      <c r="C2229" t="str">
        <f>INDEX('GCAM Crosswalk'!M$5:M$36,MATCH(B2229,'GCAM Crosswalk'!L$5:L$36,0))</f>
        <v>Middle East</v>
      </c>
      <c r="D2229" t="s">
        <v>363</v>
      </c>
      <c r="E2229" t="str">
        <f>INDEX('GCAM Crosswalk'!J$5:J$111,MATCH(D2229,'GCAM Crosswalk'!I$5:I$111,0))</f>
        <v>Industry</v>
      </c>
      <c r="F2229" t="s">
        <v>339</v>
      </c>
      <c r="G2229" s="3">
        <v>6.50649E-4</v>
      </c>
      <c r="H2229">
        <v>1.6184400000000001E-3</v>
      </c>
      <c r="I2229" s="3">
        <v>5.2640900000000003E-4</v>
      </c>
      <c r="J2229">
        <v>3.5612999999999999E-3</v>
      </c>
      <c r="K2229">
        <v>3.7072960000000001E-3</v>
      </c>
      <c r="L2229">
        <v>4.3296089999999999E-3</v>
      </c>
      <c r="M2229">
        <v>5.2035989999999997E-3</v>
      </c>
      <c r="N2229">
        <v>6.1165580000000002E-3</v>
      </c>
      <c r="O2229">
        <v>7.0156981000000004E-3</v>
      </c>
      <c r="P2229">
        <v>7.8642469E-3</v>
      </c>
      <c r="Q2229">
        <v>8.6246950999999995E-3</v>
      </c>
      <c r="R2229">
        <v>0</v>
      </c>
      <c r="S2229">
        <v>0</v>
      </c>
      <c r="T2229">
        <v>0</v>
      </c>
      <c r="U2229" t="s">
        <v>409</v>
      </c>
    </row>
    <row r="2230" spans="1:21" x14ac:dyDescent="0.35">
      <c r="A2230" t="s">
        <v>407</v>
      </c>
      <c r="B2230" t="s">
        <v>38</v>
      </c>
      <c r="C2230" t="str">
        <f>INDEX('GCAM Crosswalk'!M$5:M$36,MATCH(B2230,'GCAM Crosswalk'!L$5:L$36,0))</f>
        <v>Middle East</v>
      </c>
      <c r="D2230" t="s">
        <v>363</v>
      </c>
      <c r="E2230" t="str">
        <f>INDEX('GCAM Crosswalk'!J$5:J$111,MATCH(D2230,'GCAM Crosswalk'!I$5:I$111,0))</f>
        <v>Industry</v>
      </c>
      <c r="F2230" t="s">
        <v>408</v>
      </c>
      <c r="G2230">
        <v>0</v>
      </c>
      <c r="H2230">
        <v>0</v>
      </c>
      <c r="I2230" s="3">
        <v>2.5295599999999999E-5</v>
      </c>
      <c r="J2230" s="3">
        <v>3.3516999999999998E-5</v>
      </c>
      <c r="K2230" s="3">
        <v>3.4892089590000001E-5</v>
      </c>
      <c r="L2230" s="3">
        <v>4.0771567851E-5</v>
      </c>
      <c r="M2230" s="3">
        <v>4.9058103563999997E-5</v>
      </c>
      <c r="N2230" s="3">
        <v>5.7768284834999899E-5</v>
      </c>
      <c r="O2230" s="3">
        <v>6.6351235606000003E-5</v>
      </c>
      <c r="P2230" s="3">
        <v>7.4416322431000004E-5</v>
      </c>
      <c r="Q2230" s="3">
        <v>8.1686362769999997E-5</v>
      </c>
      <c r="R2230">
        <v>0</v>
      </c>
      <c r="S2230">
        <v>0</v>
      </c>
      <c r="T2230">
        <v>0</v>
      </c>
      <c r="U2230" t="s">
        <v>409</v>
      </c>
    </row>
    <row r="2231" spans="1:21" x14ac:dyDescent="0.35">
      <c r="A2231" t="s">
        <v>407</v>
      </c>
      <c r="B2231" t="s">
        <v>38</v>
      </c>
      <c r="C2231" t="str">
        <f>INDEX('GCAM Crosswalk'!M$5:M$36,MATCH(B2231,'GCAM Crosswalk'!L$5:L$36,0))</f>
        <v>Middle East</v>
      </c>
      <c r="D2231" t="s">
        <v>363</v>
      </c>
      <c r="E2231" t="str">
        <f>INDEX('GCAM Crosswalk'!J$5:J$111,MATCH(D2231,'GCAM Crosswalk'!I$5:I$111,0))</f>
        <v>Industry</v>
      </c>
      <c r="F2231" t="s">
        <v>411</v>
      </c>
      <c r="G2231" s="3">
        <v>6.0455299999999997E-4</v>
      </c>
      <c r="H2231" s="3">
        <v>8.9903400000000005E-4</v>
      </c>
      <c r="I2231" s="3">
        <v>4.9711500000000001E-4</v>
      </c>
      <c r="J2231" s="3">
        <v>8.7624399999999998E-4</v>
      </c>
      <c r="K2231" s="3">
        <v>9.1215669999999895E-4</v>
      </c>
      <c r="L2231">
        <v>1.0652245515809899E-3</v>
      </c>
      <c r="M2231">
        <v>1.28012750485699E-3</v>
      </c>
      <c r="N2231">
        <v>1.5045312319499999E-3</v>
      </c>
      <c r="O2231">
        <v>1.7254814928700001E-3</v>
      </c>
      <c r="P2231">
        <v>1.9340646776000001E-3</v>
      </c>
      <c r="Q2231">
        <v>2.1210805544999902E-3</v>
      </c>
      <c r="R2231">
        <v>0</v>
      </c>
      <c r="S2231">
        <v>0</v>
      </c>
      <c r="T2231">
        <v>0</v>
      </c>
      <c r="U2231" t="s">
        <v>409</v>
      </c>
    </row>
    <row r="2232" spans="1:21" x14ac:dyDescent="0.35">
      <c r="A2232" t="s">
        <v>407</v>
      </c>
      <c r="B2232" t="s">
        <v>38</v>
      </c>
      <c r="C2232" t="str">
        <f>INDEX('GCAM Crosswalk'!M$5:M$36,MATCH(B2232,'GCAM Crosswalk'!L$5:L$36,0))</f>
        <v>Middle East</v>
      </c>
      <c r="D2232" t="s">
        <v>369</v>
      </c>
      <c r="E2232" t="str">
        <f>INDEX('GCAM Crosswalk'!J$5:J$111,MATCH(D2232,'GCAM Crosswalk'!I$5:I$111,0))</f>
        <v>Industry</v>
      </c>
      <c r="F2232" t="s">
        <v>225</v>
      </c>
      <c r="G2232">
        <v>5.0778100000000003E-3</v>
      </c>
      <c r="H2232">
        <v>1.69791E-2</v>
      </c>
      <c r="I2232">
        <v>7.23852E-3</v>
      </c>
      <c r="J2232">
        <v>0.239038</v>
      </c>
      <c r="K2232">
        <v>0.2488369</v>
      </c>
      <c r="L2232">
        <v>0.2905914</v>
      </c>
      <c r="M2232">
        <v>0.34919809999999901</v>
      </c>
      <c r="N2232">
        <v>0.41034669999999901</v>
      </c>
      <c r="O2232">
        <v>0.47050730000000002</v>
      </c>
      <c r="P2232">
        <v>0.52727356999999997</v>
      </c>
      <c r="Q2232">
        <v>0.57811507299999998</v>
      </c>
      <c r="R2232">
        <v>0</v>
      </c>
      <c r="S2232">
        <v>0</v>
      </c>
      <c r="T2232">
        <v>0</v>
      </c>
      <c r="U2232" t="s">
        <v>409</v>
      </c>
    </row>
    <row r="2233" spans="1:21" x14ac:dyDescent="0.35">
      <c r="A2233" t="s">
        <v>407</v>
      </c>
      <c r="B2233" t="s">
        <v>38</v>
      </c>
      <c r="C2233" t="str">
        <f>INDEX('GCAM Crosswalk'!M$5:M$36,MATCH(B2233,'GCAM Crosswalk'!L$5:L$36,0))</f>
        <v>Middle East</v>
      </c>
      <c r="D2233" t="s">
        <v>269</v>
      </c>
      <c r="E2233" t="str">
        <f>INDEX('GCAM Crosswalk'!J$5:J$111,MATCH(D2233,'GCAM Crosswalk'!I$5:I$111,0))</f>
        <v>Industry</v>
      </c>
      <c r="F2233" t="s">
        <v>225</v>
      </c>
      <c r="G2233">
        <v>2.3977399999999999E-2</v>
      </c>
      <c r="H2233">
        <v>4.4769000000000003E-2</v>
      </c>
      <c r="I2233">
        <v>6.7907599999999999E-2</v>
      </c>
      <c r="J2233">
        <v>6.7907599999999999E-2</v>
      </c>
      <c r="K2233">
        <v>6.9303980000000001E-2</v>
      </c>
      <c r="L2233">
        <v>7.5982339999999995E-2</v>
      </c>
      <c r="M2233">
        <v>8.3857839999999906E-2</v>
      </c>
      <c r="N2233">
        <v>9.4032249999999998E-2</v>
      </c>
      <c r="O2233">
        <v>0.10370922</v>
      </c>
      <c r="P2233">
        <v>0.11070334599999999</v>
      </c>
      <c r="Q2233">
        <v>0.115730659</v>
      </c>
      <c r="R2233">
        <v>0</v>
      </c>
      <c r="S2233">
        <v>0</v>
      </c>
      <c r="T2233">
        <v>0</v>
      </c>
      <c r="U2233" t="s">
        <v>409</v>
      </c>
    </row>
    <row r="2234" spans="1:21" x14ac:dyDescent="0.35">
      <c r="A2234" t="s">
        <v>407</v>
      </c>
      <c r="B2234" t="s">
        <v>38</v>
      </c>
      <c r="C2234" t="str">
        <f>INDEX('GCAM Crosswalk'!M$5:M$36,MATCH(B2234,'GCAM Crosswalk'!L$5:L$36,0))</f>
        <v>Middle East</v>
      </c>
      <c r="D2234" t="s">
        <v>364</v>
      </c>
      <c r="E2234" t="str">
        <f>INDEX('GCAM Crosswalk'!J$5:J$111,MATCH(D2234,'GCAM Crosswalk'!I$5:I$111,0))</f>
        <v>Industry</v>
      </c>
      <c r="F2234" t="s">
        <v>225</v>
      </c>
      <c r="G2234">
        <v>5.6511E-3</v>
      </c>
      <c r="H2234">
        <v>3.2357799999999999E-2</v>
      </c>
      <c r="I2234">
        <v>4.6841300000000002E-2</v>
      </c>
      <c r="J2234">
        <v>3.39485E-2</v>
      </c>
      <c r="K2234">
        <v>1.398815E-2</v>
      </c>
      <c r="L2234">
        <v>2.157413E-2</v>
      </c>
      <c r="M2234">
        <v>3.7723049999999897E-2</v>
      </c>
      <c r="N2234">
        <v>6.2125220000000002E-2</v>
      </c>
      <c r="O2234">
        <v>8.8154189999999993E-2</v>
      </c>
      <c r="P2234">
        <v>0.109053495</v>
      </c>
      <c r="Q2234">
        <v>0.133018208</v>
      </c>
      <c r="R2234">
        <v>0</v>
      </c>
      <c r="S2234">
        <v>0</v>
      </c>
      <c r="T2234">
        <v>0</v>
      </c>
      <c r="U2234" t="s">
        <v>409</v>
      </c>
    </row>
    <row r="2235" spans="1:21" x14ac:dyDescent="0.35">
      <c r="A2235" t="s">
        <v>407</v>
      </c>
      <c r="B2235" t="s">
        <v>38</v>
      </c>
      <c r="C2235" t="str">
        <f>INDEX('GCAM Crosswalk'!M$5:M$36,MATCH(B2235,'GCAM Crosswalk'!L$5:L$36,0))</f>
        <v>Middle East</v>
      </c>
      <c r="D2235" t="s">
        <v>364</v>
      </c>
      <c r="E2235" t="str">
        <f>INDEX('GCAM Crosswalk'!J$5:J$111,MATCH(D2235,'GCAM Crosswalk'!I$5:I$111,0))</f>
        <v>Industry</v>
      </c>
      <c r="F2235" t="s">
        <v>408</v>
      </c>
      <c r="G2235">
        <v>3.9226799999999999E-2</v>
      </c>
      <c r="H2235">
        <v>0.21789900000000001</v>
      </c>
      <c r="I2235">
        <v>0.41536299999999998</v>
      </c>
      <c r="J2235">
        <v>0.52061000000000002</v>
      </c>
      <c r="K2235">
        <v>0.60120180000000001</v>
      </c>
      <c r="L2235">
        <v>0.67114180000000001</v>
      </c>
      <c r="M2235">
        <v>0.79592750000000001</v>
      </c>
      <c r="N2235">
        <v>0.97398989999999996</v>
      </c>
      <c r="O2235">
        <v>1.1822767999999999</v>
      </c>
      <c r="P2235">
        <v>1.3832298999999999</v>
      </c>
      <c r="Q2235">
        <v>1.57220274</v>
      </c>
      <c r="R2235">
        <v>0</v>
      </c>
      <c r="S2235">
        <v>0</v>
      </c>
      <c r="T2235">
        <v>0</v>
      </c>
      <c r="U2235" t="s">
        <v>409</v>
      </c>
    </row>
    <row r="2236" spans="1:21" x14ac:dyDescent="0.35">
      <c r="A2236" t="s">
        <v>407</v>
      </c>
      <c r="B2236" t="s">
        <v>38</v>
      </c>
      <c r="C2236" t="str">
        <f>INDEX('GCAM Crosswalk'!M$5:M$36,MATCH(B2236,'GCAM Crosswalk'!L$5:L$36,0))</f>
        <v>Middle East</v>
      </c>
      <c r="D2236" t="s">
        <v>364</v>
      </c>
      <c r="E2236" t="str">
        <f>INDEX('GCAM Crosswalk'!J$5:J$111,MATCH(D2236,'GCAM Crosswalk'!I$5:I$111,0))</f>
        <v>Industry</v>
      </c>
      <c r="F2236" t="s">
        <v>411</v>
      </c>
      <c r="G2236" s="3">
        <v>5.8600000000000004E-4</v>
      </c>
      <c r="H2236">
        <v>4.8558000000000004E-3</v>
      </c>
      <c r="I2236">
        <v>2.8004299999999999E-2</v>
      </c>
      <c r="J2236">
        <v>9.9208000000000005E-3</v>
      </c>
      <c r="K2236">
        <v>1.114862E-2</v>
      </c>
      <c r="L2236">
        <v>1.2286190000000001E-2</v>
      </c>
      <c r="M2236">
        <v>1.401415E-2</v>
      </c>
      <c r="N2236">
        <v>1.6381980000000001E-2</v>
      </c>
      <c r="O2236">
        <v>1.9344811E-2</v>
      </c>
      <c r="P2236">
        <v>2.2502566000000002E-2</v>
      </c>
      <c r="Q2236">
        <v>2.6079064999999998E-2</v>
      </c>
      <c r="R2236">
        <v>0</v>
      </c>
      <c r="S2236">
        <v>0</v>
      </c>
      <c r="T2236">
        <v>0</v>
      </c>
      <c r="U2236" t="s">
        <v>409</v>
      </c>
    </row>
    <row r="2237" spans="1:21" x14ac:dyDescent="0.35">
      <c r="A2237" t="s">
        <v>407</v>
      </c>
      <c r="B2237" t="s">
        <v>38</v>
      </c>
      <c r="C2237" t="str">
        <f>INDEX('GCAM Crosswalk'!M$5:M$36,MATCH(B2237,'GCAM Crosswalk'!L$5:L$36,0))</f>
        <v>Middle East</v>
      </c>
      <c r="D2237" t="s">
        <v>367</v>
      </c>
      <c r="E2237" t="str">
        <f>INDEX('GCAM Crosswalk'!J$5:J$111,MATCH(D2237,'GCAM Crosswalk'!I$5:I$111,0))</f>
        <v>Industry</v>
      </c>
      <c r="F2237" t="s">
        <v>408</v>
      </c>
      <c r="G2237">
        <v>0.16667399999999999</v>
      </c>
      <c r="H2237">
        <v>0.31265399999999999</v>
      </c>
      <c r="I2237">
        <v>0.43715399999999999</v>
      </c>
      <c r="J2237">
        <v>0.63151400000000002</v>
      </c>
      <c r="K2237">
        <v>0.71898799999999996</v>
      </c>
      <c r="L2237">
        <v>0.79579599999999995</v>
      </c>
      <c r="M2237">
        <v>0.93670900000000001</v>
      </c>
      <c r="N2237">
        <v>1.0525800000000001</v>
      </c>
      <c r="O2237">
        <v>1.1522399999999999</v>
      </c>
      <c r="P2237">
        <v>1.2614300000000001</v>
      </c>
      <c r="Q2237">
        <v>1.33423</v>
      </c>
      <c r="R2237">
        <v>0</v>
      </c>
      <c r="S2237">
        <v>0</v>
      </c>
      <c r="T2237">
        <v>0</v>
      </c>
      <c r="U2237" t="s">
        <v>409</v>
      </c>
    </row>
    <row r="2238" spans="1:21" x14ac:dyDescent="0.35">
      <c r="A2238" t="s">
        <v>407</v>
      </c>
      <c r="B2238" t="s">
        <v>38</v>
      </c>
      <c r="C2238" t="str">
        <f>INDEX('GCAM Crosswalk'!M$5:M$36,MATCH(B2238,'GCAM Crosswalk'!L$5:L$36,0))</f>
        <v>Middle East</v>
      </c>
      <c r="D2238" t="s">
        <v>367</v>
      </c>
      <c r="E2238" t="str">
        <f>INDEX('GCAM Crosswalk'!J$5:J$111,MATCH(D2238,'GCAM Crosswalk'!I$5:I$111,0))</f>
        <v>Industry</v>
      </c>
      <c r="F2238" t="s">
        <v>411</v>
      </c>
      <c r="G2238">
        <v>0.37766100000000002</v>
      </c>
      <c r="H2238">
        <v>0.81145599999999996</v>
      </c>
      <c r="I2238">
        <v>1.24441</v>
      </c>
      <c r="J2238">
        <v>1.79931</v>
      </c>
      <c r="K2238">
        <v>1.9428700000000001</v>
      </c>
      <c r="L2238">
        <v>2.1406700000000001</v>
      </c>
      <c r="M2238">
        <v>2.4132799999999999</v>
      </c>
      <c r="N2238">
        <v>2.72912</v>
      </c>
      <c r="O2238">
        <v>3.0484800000000001</v>
      </c>
      <c r="P2238">
        <v>3.3610799999999998</v>
      </c>
      <c r="Q2238">
        <v>3.6713499999999999</v>
      </c>
      <c r="R2238">
        <v>0</v>
      </c>
      <c r="S2238">
        <v>0</v>
      </c>
      <c r="T2238">
        <v>0</v>
      </c>
      <c r="U2238" t="s">
        <v>409</v>
      </c>
    </row>
    <row r="2239" spans="1:21" x14ac:dyDescent="0.35">
      <c r="A2239" t="s">
        <v>407</v>
      </c>
      <c r="B2239" t="s">
        <v>38</v>
      </c>
      <c r="C2239" t="str">
        <f>INDEX('GCAM Crosswalk'!M$5:M$36,MATCH(B2239,'GCAM Crosswalk'!L$5:L$36,0))</f>
        <v>Middle East</v>
      </c>
      <c r="D2239" t="s">
        <v>216</v>
      </c>
      <c r="E2239" t="str">
        <f>INDEX('GCAM Crosswalk'!J$5:J$111,MATCH(D2239,'GCAM Crosswalk'!I$5:I$111,0))</f>
        <v>Commercial</v>
      </c>
      <c r="F2239" t="s">
        <v>225</v>
      </c>
      <c r="G2239">
        <v>8.5205900000000001E-2</v>
      </c>
      <c r="H2239">
        <v>0.248803</v>
      </c>
      <c r="I2239">
        <v>0.39521000000000001</v>
      </c>
      <c r="J2239">
        <v>0.53110800000000002</v>
      </c>
      <c r="K2239">
        <v>0.56831279999999995</v>
      </c>
      <c r="L2239">
        <v>0.61035799999999996</v>
      </c>
      <c r="M2239">
        <v>0.66504279999999905</v>
      </c>
      <c r="N2239">
        <v>0.71227409999999902</v>
      </c>
      <c r="O2239">
        <v>0.75389340000000005</v>
      </c>
      <c r="P2239">
        <v>0.78843969000000003</v>
      </c>
      <c r="Q2239">
        <v>0.81856150000000005</v>
      </c>
      <c r="R2239">
        <v>0</v>
      </c>
      <c r="S2239">
        <v>0</v>
      </c>
      <c r="T2239">
        <v>0</v>
      </c>
      <c r="U2239" t="s">
        <v>409</v>
      </c>
    </row>
    <row r="2240" spans="1:21" x14ac:dyDescent="0.35">
      <c r="A2240" t="s">
        <v>407</v>
      </c>
      <c r="B2240" t="s">
        <v>38</v>
      </c>
      <c r="C2240" t="str">
        <f>INDEX('GCAM Crosswalk'!M$5:M$36,MATCH(B2240,'GCAM Crosswalk'!L$5:L$36,0))</f>
        <v>Middle East</v>
      </c>
      <c r="D2240" t="s">
        <v>216</v>
      </c>
      <c r="E2240" t="str">
        <f>INDEX('GCAM Crosswalk'!J$5:J$111,MATCH(D2240,'GCAM Crosswalk'!I$5:I$111,0))</f>
        <v>Commercial</v>
      </c>
      <c r="F2240" t="s">
        <v>408</v>
      </c>
      <c r="G2240">
        <v>1.7774600000000002E-2</v>
      </c>
      <c r="H2240">
        <v>8.0360699999999993E-2</v>
      </c>
      <c r="I2240">
        <v>0.154589</v>
      </c>
      <c r="J2240">
        <v>0.22617799999999999</v>
      </c>
      <c r="K2240">
        <v>0.24180769999999999</v>
      </c>
      <c r="L2240">
        <v>0.25001319999999999</v>
      </c>
      <c r="M2240">
        <v>0.24113760000000001</v>
      </c>
      <c r="N2240">
        <v>0.20568</v>
      </c>
      <c r="O2240">
        <v>0.16920547</v>
      </c>
      <c r="P2240">
        <v>0.13913650999999999</v>
      </c>
      <c r="Q2240">
        <v>0.12596514</v>
      </c>
      <c r="R2240">
        <v>0</v>
      </c>
      <c r="S2240">
        <v>0</v>
      </c>
      <c r="T2240">
        <v>0</v>
      </c>
      <c r="U2240" t="s">
        <v>409</v>
      </c>
    </row>
    <row r="2241" spans="1:21" x14ac:dyDescent="0.35">
      <c r="A2241" t="s">
        <v>407</v>
      </c>
      <c r="B2241" t="s">
        <v>38</v>
      </c>
      <c r="C2241" t="str">
        <f>INDEX('GCAM Crosswalk'!M$5:M$36,MATCH(B2241,'GCAM Crosswalk'!L$5:L$36,0))</f>
        <v>Middle East</v>
      </c>
      <c r="D2241" t="s">
        <v>218</v>
      </c>
      <c r="E2241" t="str">
        <f>INDEX('GCAM Crosswalk'!J$5:J$111,MATCH(D2241,'GCAM Crosswalk'!I$5:I$111,0))</f>
        <v>Commercial</v>
      </c>
      <c r="F2241" t="s">
        <v>408</v>
      </c>
      <c r="G2241">
        <v>3.1550800000000002E-3</v>
      </c>
      <c r="H2241">
        <v>1.4264300000000001E-2</v>
      </c>
      <c r="I2241">
        <v>2.7439999999999999E-2</v>
      </c>
      <c r="J2241">
        <v>4.0147299999999997E-2</v>
      </c>
      <c r="K2241">
        <v>4.3230619999999997E-2</v>
      </c>
      <c r="L2241">
        <v>4.806071E-2</v>
      </c>
      <c r="M2241">
        <v>5.8940699999999999E-2</v>
      </c>
      <c r="N2241">
        <v>7.1240020000000001E-2</v>
      </c>
      <c r="O2241">
        <v>8.3482920000000002E-2</v>
      </c>
      <c r="P2241">
        <v>9.6221790000000001E-2</v>
      </c>
      <c r="Q2241">
        <v>0.10743831</v>
      </c>
      <c r="R2241">
        <v>0</v>
      </c>
      <c r="S2241">
        <v>0</v>
      </c>
      <c r="T2241">
        <v>0</v>
      </c>
      <c r="U2241" t="s">
        <v>409</v>
      </c>
    </row>
    <row r="2242" spans="1:21" x14ac:dyDescent="0.35">
      <c r="A2242" t="s">
        <v>407</v>
      </c>
      <c r="B2242" t="s">
        <v>38</v>
      </c>
      <c r="C2242" t="str">
        <f>INDEX('GCAM Crosswalk'!M$5:M$36,MATCH(B2242,'GCAM Crosswalk'!L$5:L$36,0))</f>
        <v>Middle East</v>
      </c>
      <c r="D2242" t="s">
        <v>218</v>
      </c>
      <c r="E2242" t="str">
        <f>INDEX('GCAM Crosswalk'!J$5:J$111,MATCH(D2242,'GCAM Crosswalk'!I$5:I$111,0))</f>
        <v>Commercial</v>
      </c>
      <c r="F2242" t="s">
        <v>410</v>
      </c>
      <c r="G2242">
        <v>0</v>
      </c>
      <c r="H2242">
        <v>0</v>
      </c>
      <c r="I2242">
        <v>0</v>
      </c>
      <c r="J2242">
        <v>0</v>
      </c>
      <c r="K2242">
        <v>0</v>
      </c>
      <c r="L2242" s="3">
        <v>1.4528099999999999E-6</v>
      </c>
      <c r="M2242" s="3">
        <v>4.6894600000000003E-5</v>
      </c>
      <c r="N2242" s="3">
        <v>9.8484000000000001E-5</v>
      </c>
      <c r="O2242" s="3">
        <v>1.5074000000000001E-4</v>
      </c>
      <c r="P2242" s="3">
        <v>2.04976E-4</v>
      </c>
      <c r="Q2242" s="3">
        <v>2.5281400000000002E-4</v>
      </c>
      <c r="R2242">
        <v>0</v>
      </c>
      <c r="S2242">
        <v>0</v>
      </c>
      <c r="T2242">
        <v>0</v>
      </c>
      <c r="U2242" t="s">
        <v>409</v>
      </c>
    </row>
    <row r="2243" spans="1:21" x14ac:dyDescent="0.35">
      <c r="A2243" t="s">
        <v>407</v>
      </c>
      <c r="B2243" t="s">
        <v>38</v>
      </c>
      <c r="C2243" t="str">
        <f>INDEX('GCAM Crosswalk'!M$5:M$36,MATCH(B2243,'GCAM Crosswalk'!L$5:L$36,0))</f>
        <v>Middle East</v>
      </c>
      <c r="D2243" t="s">
        <v>218</v>
      </c>
      <c r="E2243" t="str">
        <f>INDEX('GCAM Crosswalk'!J$5:J$111,MATCH(D2243,'GCAM Crosswalk'!I$5:I$111,0))</f>
        <v>Commercial</v>
      </c>
      <c r="F2243" t="s">
        <v>411</v>
      </c>
      <c r="G2243">
        <v>1.1650600000000001E-2</v>
      </c>
      <c r="H2243">
        <v>1.8305499999999999E-2</v>
      </c>
      <c r="I2243">
        <v>1.2713500000000001E-2</v>
      </c>
      <c r="J2243">
        <v>7.8532099999999994E-3</v>
      </c>
      <c r="K2243">
        <v>8.3498670000000004E-3</v>
      </c>
      <c r="L2243">
        <v>9.1046510000000001E-3</v>
      </c>
      <c r="M2243">
        <v>1.0611801000000001E-2</v>
      </c>
      <c r="N2243">
        <v>1.22908639999999E-2</v>
      </c>
      <c r="O2243">
        <v>1.4076619999999899E-2</v>
      </c>
      <c r="P2243">
        <v>1.6120379000000001E-2</v>
      </c>
      <c r="Q2243">
        <v>1.8319754000000001E-2</v>
      </c>
      <c r="R2243">
        <v>0</v>
      </c>
      <c r="S2243">
        <v>0</v>
      </c>
      <c r="T2243">
        <v>0</v>
      </c>
      <c r="U2243" t="s">
        <v>409</v>
      </c>
    </row>
    <row r="2244" spans="1:21" x14ac:dyDescent="0.35">
      <c r="A2244" t="s">
        <v>407</v>
      </c>
      <c r="B2244" t="s">
        <v>38</v>
      </c>
      <c r="C2244" t="str">
        <f>INDEX('GCAM Crosswalk'!M$5:M$36,MATCH(B2244,'GCAM Crosswalk'!L$5:L$36,0))</f>
        <v>Middle East</v>
      </c>
      <c r="D2244" t="s">
        <v>319</v>
      </c>
      <c r="E2244" t="str">
        <f>INDEX('GCAM Crosswalk'!J$5:J$111,MATCH(D2244,'GCAM Crosswalk'!I$5:I$111,0))</f>
        <v>Commercial</v>
      </c>
      <c r="F2244" t="s">
        <v>318</v>
      </c>
      <c r="G2244">
        <v>5.8184999999999999E-3</v>
      </c>
      <c r="H2244">
        <v>1.7078900000000001E-2</v>
      </c>
      <c r="I2244">
        <v>1.94649E-2</v>
      </c>
      <c r="J2244">
        <v>1.7455600000000002E-2</v>
      </c>
      <c r="K2244">
        <v>1.932356E-2</v>
      </c>
      <c r="L2244">
        <v>2.2290870000000001E-2</v>
      </c>
      <c r="M2244">
        <v>2.4477649999999899E-2</v>
      </c>
      <c r="N2244">
        <v>2.475084E-2</v>
      </c>
      <c r="O2244">
        <v>2.4045461000000001E-2</v>
      </c>
      <c r="P2244">
        <v>2.2507716000000001E-2</v>
      </c>
      <c r="Q2244">
        <v>2.1547062999999901E-2</v>
      </c>
      <c r="R2244">
        <v>0</v>
      </c>
      <c r="S2244">
        <v>0</v>
      </c>
      <c r="T2244">
        <v>0</v>
      </c>
      <c r="U2244" t="s">
        <v>409</v>
      </c>
    </row>
    <row r="2245" spans="1:21" x14ac:dyDescent="0.35">
      <c r="A2245" t="s">
        <v>407</v>
      </c>
      <c r="B2245" t="s">
        <v>38</v>
      </c>
      <c r="C2245" t="str">
        <f>INDEX('GCAM Crosswalk'!M$5:M$36,MATCH(B2245,'GCAM Crosswalk'!L$5:L$36,0))</f>
        <v>Middle East</v>
      </c>
      <c r="D2245" t="s">
        <v>319</v>
      </c>
      <c r="E2245" t="str">
        <f>INDEX('GCAM Crosswalk'!J$5:J$111,MATCH(D2245,'GCAM Crosswalk'!I$5:I$111,0))</f>
        <v>Commercial</v>
      </c>
      <c r="F2245" t="s">
        <v>225</v>
      </c>
      <c r="G2245">
        <v>7.8492000000000006E-2</v>
      </c>
      <c r="H2245">
        <v>0.22919800000000001</v>
      </c>
      <c r="I2245">
        <v>0.36406899999999998</v>
      </c>
      <c r="J2245">
        <v>0.489259</v>
      </c>
      <c r="K2245">
        <v>0.54495709999999997</v>
      </c>
      <c r="L2245">
        <v>0.66723069999999995</v>
      </c>
      <c r="M2245">
        <v>0.89431039999999995</v>
      </c>
      <c r="N2245">
        <v>1.1743785999999901</v>
      </c>
      <c r="O2245">
        <v>1.4769402999999901</v>
      </c>
      <c r="P2245">
        <v>1.7958514999999999</v>
      </c>
      <c r="Q2245">
        <v>2.1091283999999999</v>
      </c>
      <c r="R2245">
        <v>0</v>
      </c>
      <c r="S2245">
        <v>0</v>
      </c>
      <c r="T2245">
        <v>0</v>
      </c>
      <c r="U2245" t="s">
        <v>409</v>
      </c>
    </row>
    <row r="2246" spans="1:21" x14ac:dyDescent="0.35">
      <c r="A2246" t="s">
        <v>407</v>
      </c>
      <c r="B2246" t="s">
        <v>38</v>
      </c>
      <c r="C2246" t="str">
        <f>INDEX('GCAM Crosswalk'!M$5:M$36,MATCH(B2246,'GCAM Crosswalk'!L$5:L$36,0))</f>
        <v>Middle East</v>
      </c>
      <c r="D2246" t="s">
        <v>319</v>
      </c>
      <c r="E2246" t="str">
        <f>INDEX('GCAM Crosswalk'!J$5:J$111,MATCH(D2246,'GCAM Crosswalk'!I$5:I$111,0))</f>
        <v>Commercial</v>
      </c>
      <c r="F2246" t="s">
        <v>408</v>
      </c>
      <c r="G2246">
        <v>1.1928899999999999E-2</v>
      </c>
      <c r="H2246">
        <v>5.3931800000000002E-2</v>
      </c>
      <c r="I2246">
        <v>0.10374800000000001</v>
      </c>
      <c r="J2246">
        <v>0.15179300000000001</v>
      </c>
      <c r="K2246">
        <v>0.16993739999999999</v>
      </c>
      <c r="L2246">
        <v>0.1959555</v>
      </c>
      <c r="M2246">
        <v>0.2290336</v>
      </c>
      <c r="N2246">
        <v>0.25708120000000001</v>
      </c>
      <c r="O2246">
        <v>0.28356581999999902</v>
      </c>
      <c r="P2246">
        <v>0.30923990999999901</v>
      </c>
      <c r="Q2246">
        <v>0.3367135</v>
      </c>
      <c r="R2246">
        <v>0</v>
      </c>
      <c r="S2246">
        <v>0</v>
      </c>
      <c r="T2246">
        <v>0</v>
      </c>
      <c r="U2246" t="s">
        <v>409</v>
      </c>
    </row>
    <row r="2247" spans="1:21" x14ac:dyDescent="0.35">
      <c r="A2247" t="s">
        <v>407</v>
      </c>
      <c r="B2247" t="s">
        <v>38</v>
      </c>
      <c r="C2247" t="str">
        <f>INDEX('GCAM Crosswalk'!M$5:M$36,MATCH(B2247,'GCAM Crosswalk'!L$5:L$36,0))</f>
        <v>Middle East</v>
      </c>
      <c r="D2247" t="s">
        <v>319</v>
      </c>
      <c r="E2247" t="str">
        <f>INDEX('GCAM Crosswalk'!J$5:J$111,MATCH(D2247,'GCAM Crosswalk'!I$5:I$111,0))</f>
        <v>Commercial</v>
      </c>
      <c r="F2247" t="s">
        <v>410</v>
      </c>
      <c r="G2247">
        <v>0</v>
      </c>
      <c r="H2247">
        <v>0</v>
      </c>
      <c r="I2247">
        <v>0</v>
      </c>
      <c r="J2247">
        <v>0</v>
      </c>
      <c r="K2247">
        <v>0</v>
      </c>
      <c r="L2247" s="3">
        <v>1.28596E-5</v>
      </c>
      <c r="M2247" s="3">
        <v>2.91246E-4</v>
      </c>
      <c r="N2247" s="3">
        <v>5.4872299999999998E-4</v>
      </c>
      <c r="O2247" s="3">
        <v>7.6804499999999997E-4</v>
      </c>
      <c r="P2247">
        <v>1.0733400000000001E-3</v>
      </c>
      <c r="Q2247">
        <v>1.3392899999999999E-3</v>
      </c>
      <c r="R2247">
        <v>0</v>
      </c>
      <c r="S2247">
        <v>0</v>
      </c>
      <c r="T2247">
        <v>0</v>
      </c>
      <c r="U2247" t="s">
        <v>409</v>
      </c>
    </row>
    <row r="2248" spans="1:21" x14ac:dyDescent="0.35">
      <c r="A2248" t="s">
        <v>407</v>
      </c>
      <c r="B2248" t="s">
        <v>38</v>
      </c>
      <c r="C2248" t="str">
        <f>INDEX('GCAM Crosswalk'!M$5:M$36,MATCH(B2248,'GCAM Crosswalk'!L$5:L$36,0))</f>
        <v>Middle East</v>
      </c>
      <c r="D2248" t="s">
        <v>319</v>
      </c>
      <c r="E2248" t="str">
        <f>INDEX('GCAM Crosswalk'!J$5:J$111,MATCH(D2248,'GCAM Crosswalk'!I$5:I$111,0))</f>
        <v>Commercial</v>
      </c>
      <c r="F2248" t="s">
        <v>411</v>
      </c>
      <c r="G2248">
        <v>0.18329699999999999</v>
      </c>
      <c r="H2248">
        <v>0.287997</v>
      </c>
      <c r="I2248">
        <v>0.200019</v>
      </c>
      <c r="J2248">
        <v>0.123552</v>
      </c>
      <c r="K2248">
        <v>0.13594980000000001</v>
      </c>
      <c r="L2248">
        <v>0.1510021</v>
      </c>
      <c r="M2248">
        <v>0.15950639999999999</v>
      </c>
      <c r="N2248">
        <v>0.15674561000000001</v>
      </c>
      <c r="O2248">
        <v>0.15241026999999999</v>
      </c>
      <c r="P2248">
        <v>0.14719699</v>
      </c>
      <c r="Q2248">
        <v>0.14990261999999999</v>
      </c>
      <c r="R2248">
        <v>0</v>
      </c>
      <c r="S2248">
        <v>0</v>
      </c>
      <c r="T2248">
        <v>0</v>
      </c>
      <c r="U2248" t="s">
        <v>409</v>
      </c>
    </row>
    <row r="2249" spans="1:21" x14ac:dyDescent="0.35">
      <c r="A2249" t="s">
        <v>407</v>
      </c>
      <c r="B2249" t="s">
        <v>38</v>
      </c>
      <c r="C2249" t="str">
        <f>INDEX('GCAM Crosswalk'!M$5:M$36,MATCH(B2249,'GCAM Crosswalk'!L$5:L$36,0))</f>
        <v>Middle East</v>
      </c>
      <c r="D2249" t="s">
        <v>351</v>
      </c>
      <c r="E2249" t="str">
        <f>INDEX('GCAM Crosswalk'!J$5:J$111,MATCH(D2249,'GCAM Crosswalk'!I$5:I$111,0))</f>
        <v>Industry</v>
      </c>
      <c r="F2249" t="s">
        <v>225</v>
      </c>
      <c r="G2249" s="3">
        <v>1.67455E-4</v>
      </c>
      <c r="H2249">
        <v>2.72091E-3</v>
      </c>
      <c r="I2249">
        <v>2.9302500000000001E-3</v>
      </c>
      <c r="J2249">
        <v>0</v>
      </c>
      <c r="K2249">
        <v>0</v>
      </c>
      <c r="L2249" s="3">
        <v>3.6359699999999997E-5</v>
      </c>
      <c r="M2249" s="3">
        <v>1.6223879999999999E-4</v>
      </c>
      <c r="N2249" s="3">
        <v>4.5956090000000001E-4</v>
      </c>
      <c r="O2249">
        <v>1.0646177499999999E-3</v>
      </c>
      <c r="P2249">
        <v>2.1434925000000001E-3</v>
      </c>
      <c r="Q2249">
        <v>3.8576765000000002E-3</v>
      </c>
      <c r="R2249">
        <v>0</v>
      </c>
      <c r="S2249">
        <v>0</v>
      </c>
      <c r="T2249">
        <v>0</v>
      </c>
      <c r="U2249" t="s">
        <v>409</v>
      </c>
    </row>
    <row r="2250" spans="1:21" x14ac:dyDescent="0.35">
      <c r="A2250" t="s">
        <v>407</v>
      </c>
      <c r="B2250" t="s">
        <v>38</v>
      </c>
      <c r="C2250" t="str">
        <f>INDEX('GCAM Crosswalk'!M$5:M$36,MATCH(B2250,'GCAM Crosswalk'!L$5:L$36,0))</f>
        <v>Middle East</v>
      </c>
      <c r="D2250" t="s">
        <v>351</v>
      </c>
      <c r="E2250" t="str">
        <f>INDEX('GCAM Crosswalk'!J$5:J$111,MATCH(D2250,'GCAM Crosswalk'!I$5:I$111,0))</f>
        <v>Industry</v>
      </c>
      <c r="F2250" t="s">
        <v>410</v>
      </c>
      <c r="G2250">
        <v>0</v>
      </c>
      <c r="H2250">
        <v>0</v>
      </c>
      <c r="I2250">
        <v>0</v>
      </c>
      <c r="J2250">
        <v>0</v>
      </c>
      <c r="K2250">
        <v>0</v>
      </c>
      <c r="L2250" s="3">
        <v>1.6852100000000001E-4</v>
      </c>
      <c r="M2250" s="3">
        <v>6.3082999999999998E-4</v>
      </c>
      <c r="N2250">
        <v>1.4771965999999901E-3</v>
      </c>
      <c r="O2250">
        <v>2.7013775999999998E-3</v>
      </c>
      <c r="P2250">
        <v>4.18252019999999E-3</v>
      </c>
      <c r="Q2250">
        <v>5.7937129999999998E-3</v>
      </c>
      <c r="R2250">
        <v>0</v>
      </c>
      <c r="S2250">
        <v>0</v>
      </c>
      <c r="T2250">
        <v>0</v>
      </c>
      <c r="U2250" t="s">
        <v>409</v>
      </c>
    </row>
    <row r="2251" spans="1:21" x14ac:dyDescent="0.35">
      <c r="A2251" t="s">
        <v>407</v>
      </c>
      <c r="B2251" t="s">
        <v>38</v>
      </c>
      <c r="C2251" t="str">
        <f>INDEX('GCAM Crosswalk'!M$5:M$36,MATCH(B2251,'GCAM Crosswalk'!L$5:L$36,0))</f>
        <v>Middle East</v>
      </c>
      <c r="D2251" t="s">
        <v>351</v>
      </c>
      <c r="E2251" t="str">
        <f>INDEX('GCAM Crosswalk'!J$5:J$111,MATCH(D2251,'GCAM Crosswalk'!I$5:I$111,0))</f>
        <v>Industry</v>
      </c>
      <c r="F2251" t="s">
        <v>411</v>
      </c>
      <c r="G2251">
        <v>0</v>
      </c>
      <c r="H2251">
        <v>0</v>
      </c>
      <c r="I2251">
        <v>0</v>
      </c>
      <c r="J2251">
        <v>0</v>
      </c>
      <c r="K2251">
        <v>4.77218E-3</v>
      </c>
      <c r="L2251">
        <v>9.5177500000000002E-3</v>
      </c>
      <c r="M2251">
        <v>1.4032009999999999E-2</v>
      </c>
      <c r="N2251">
        <v>1.7990907E-2</v>
      </c>
      <c r="O2251">
        <v>2.1020130000000001E-2</v>
      </c>
      <c r="P2251">
        <v>2.2984910000000001E-2</v>
      </c>
      <c r="Q2251">
        <v>2.371848E-2</v>
      </c>
      <c r="R2251">
        <v>0</v>
      </c>
      <c r="S2251">
        <v>0</v>
      </c>
      <c r="T2251">
        <v>0</v>
      </c>
      <c r="U2251" t="s">
        <v>409</v>
      </c>
    </row>
    <row r="2252" spans="1:21" x14ac:dyDescent="0.35">
      <c r="A2252" t="s">
        <v>407</v>
      </c>
      <c r="B2252" t="s">
        <v>38</v>
      </c>
      <c r="C2252" t="str">
        <f>INDEX('GCAM Crosswalk'!M$5:M$36,MATCH(B2252,'GCAM Crosswalk'!L$5:L$36,0))</f>
        <v>Middle East</v>
      </c>
      <c r="D2252" t="s">
        <v>412</v>
      </c>
      <c r="E2252" t="e">
        <f>INDEX('GCAM Crosswalk'!J$5:J$111,MATCH(D2252,'GCAM Crosswalk'!I$5:I$111,0))</f>
        <v>#N/A</v>
      </c>
      <c r="F2252" t="s">
        <v>411</v>
      </c>
      <c r="G2252">
        <v>0.11754299999999999</v>
      </c>
      <c r="H2252">
        <v>0.32135900000000001</v>
      </c>
      <c r="I2252">
        <v>0.26016</v>
      </c>
      <c r="J2252">
        <v>0.261625</v>
      </c>
      <c r="K2252">
        <v>0.26591599999999999</v>
      </c>
      <c r="L2252">
        <v>0.270289</v>
      </c>
      <c r="M2252">
        <v>0.27612999999999999</v>
      </c>
      <c r="N2252">
        <v>0.28201900000000002</v>
      </c>
      <c r="O2252">
        <v>0.28644900000000001</v>
      </c>
      <c r="P2252">
        <v>0.29009000000000001</v>
      </c>
      <c r="Q2252">
        <v>0.29293400000000003</v>
      </c>
      <c r="R2252">
        <v>0</v>
      </c>
      <c r="S2252">
        <v>0</v>
      </c>
      <c r="T2252">
        <v>0</v>
      </c>
      <c r="U2252" t="s">
        <v>409</v>
      </c>
    </row>
    <row r="2253" spans="1:21" x14ac:dyDescent="0.35">
      <c r="A2253" t="s">
        <v>407</v>
      </c>
      <c r="B2253" t="s">
        <v>38</v>
      </c>
      <c r="C2253" t="str">
        <f>INDEX('GCAM Crosswalk'!M$5:M$36,MATCH(B2253,'GCAM Crosswalk'!L$5:L$36,0))</f>
        <v>Middle East</v>
      </c>
      <c r="D2253" t="s">
        <v>352</v>
      </c>
      <c r="E2253" t="str">
        <f>INDEX('GCAM Crosswalk'!J$5:J$111,MATCH(D2253,'GCAM Crosswalk'!I$5:I$111,0))</f>
        <v>Industry</v>
      </c>
      <c r="F2253" t="s">
        <v>225</v>
      </c>
      <c r="G2253">
        <v>6.4041200000000001E-3</v>
      </c>
      <c r="H2253">
        <v>6.1382399999999997E-3</v>
      </c>
      <c r="I2253">
        <v>5.1012999999999996E-3</v>
      </c>
      <c r="J2253">
        <v>3.69652E-3</v>
      </c>
      <c r="K2253">
        <v>1.0142200000000001E-2</v>
      </c>
      <c r="L2253">
        <v>1.3735900000000001E-2</v>
      </c>
      <c r="M2253">
        <v>1.7265300000000001E-2</v>
      </c>
      <c r="N2253">
        <v>2.0839799999999999E-2</v>
      </c>
      <c r="O2253">
        <v>2.45025E-2</v>
      </c>
      <c r="P2253">
        <v>2.77051E-2</v>
      </c>
      <c r="Q2253">
        <v>3.0505999999999998E-2</v>
      </c>
      <c r="R2253">
        <v>0</v>
      </c>
      <c r="S2253">
        <v>0</v>
      </c>
      <c r="T2253">
        <v>0</v>
      </c>
      <c r="U2253" t="s">
        <v>409</v>
      </c>
    </row>
    <row r="2254" spans="1:21" x14ac:dyDescent="0.35">
      <c r="A2254" t="s">
        <v>407</v>
      </c>
      <c r="B2254" t="s">
        <v>38</v>
      </c>
      <c r="C2254" t="str">
        <f>INDEX('GCAM Crosswalk'!M$5:M$36,MATCH(B2254,'GCAM Crosswalk'!L$5:L$36,0))</f>
        <v>Middle East</v>
      </c>
      <c r="D2254" t="s">
        <v>352</v>
      </c>
      <c r="E2254" t="str">
        <f>INDEX('GCAM Crosswalk'!J$5:J$111,MATCH(D2254,'GCAM Crosswalk'!I$5:I$111,0))</f>
        <v>Industry</v>
      </c>
      <c r="F2254" t="s">
        <v>408</v>
      </c>
      <c r="G2254">
        <v>4.1649400000000003E-2</v>
      </c>
      <c r="H2254">
        <v>7.9090400000000005E-2</v>
      </c>
      <c r="I2254">
        <v>9.9519800000000005E-2</v>
      </c>
      <c r="J2254">
        <v>0.107767</v>
      </c>
      <c r="K2254">
        <v>0.30458499999999999</v>
      </c>
      <c r="L2254">
        <v>0.40546300000000002</v>
      </c>
      <c r="M2254">
        <v>0.51711799999999997</v>
      </c>
      <c r="N2254">
        <v>0.62502100000000005</v>
      </c>
      <c r="O2254">
        <v>0.72794400000000004</v>
      </c>
      <c r="P2254">
        <v>0.83385200000000004</v>
      </c>
      <c r="Q2254">
        <v>0.92381800000000003</v>
      </c>
      <c r="R2254">
        <v>0</v>
      </c>
      <c r="S2254">
        <v>0</v>
      </c>
      <c r="T2254">
        <v>0</v>
      </c>
      <c r="U2254" t="s">
        <v>409</v>
      </c>
    </row>
    <row r="2255" spans="1:21" x14ac:dyDescent="0.35">
      <c r="A2255" t="s">
        <v>407</v>
      </c>
      <c r="B2255" t="s">
        <v>38</v>
      </c>
      <c r="C2255" t="str">
        <f>INDEX('GCAM Crosswalk'!M$5:M$36,MATCH(B2255,'GCAM Crosswalk'!L$5:L$36,0))</f>
        <v>Middle East</v>
      </c>
      <c r="D2255" t="s">
        <v>352</v>
      </c>
      <c r="E2255" t="str">
        <f>INDEX('GCAM Crosswalk'!J$5:J$111,MATCH(D2255,'GCAM Crosswalk'!I$5:I$111,0))</f>
        <v>Industry</v>
      </c>
      <c r="F2255" t="s">
        <v>411</v>
      </c>
      <c r="G2255">
        <v>4.4508199999999998E-2</v>
      </c>
      <c r="H2255">
        <v>5.7158199999999999E-2</v>
      </c>
      <c r="I2255">
        <v>4.5024300000000003E-2</v>
      </c>
      <c r="J2255">
        <v>3.7007900000000003E-2</v>
      </c>
      <c r="K2255">
        <v>9.9459699999999998E-2</v>
      </c>
      <c r="L2255">
        <v>0.13169600000000001</v>
      </c>
      <c r="M2255">
        <v>0.16131699999999999</v>
      </c>
      <c r="N2255">
        <v>0.196044</v>
      </c>
      <c r="O2255">
        <v>0.23236100000000001</v>
      </c>
      <c r="P2255">
        <v>0.26794200000000001</v>
      </c>
      <c r="Q2255">
        <v>0.30593900000000002</v>
      </c>
      <c r="R2255">
        <v>0</v>
      </c>
      <c r="S2255">
        <v>0</v>
      </c>
      <c r="T2255">
        <v>0</v>
      </c>
      <c r="U2255" t="s">
        <v>409</v>
      </c>
    </row>
    <row r="2256" spans="1:21" x14ac:dyDescent="0.35">
      <c r="A2256" t="s">
        <v>407</v>
      </c>
      <c r="B2256" t="s">
        <v>38</v>
      </c>
      <c r="C2256" t="str">
        <f>INDEX('GCAM Crosswalk'!M$5:M$36,MATCH(B2256,'GCAM Crosswalk'!L$5:L$36,0))</f>
        <v>Middle East</v>
      </c>
      <c r="D2256" t="s">
        <v>370</v>
      </c>
      <c r="E2256" t="str">
        <f>INDEX('GCAM Crosswalk'!J$5:J$111,MATCH(D2256,'GCAM Crosswalk'!I$5:I$111,0))</f>
        <v>Industry</v>
      </c>
      <c r="F2256" t="s">
        <v>225</v>
      </c>
      <c r="G2256" s="3">
        <v>5.7401999999999996E-4</v>
      </c>
      <c r="H2256">
        <v>1.2184800000000001E-3</v>
      </c>
      <c r="I2256">
        <v>1.5943000000000001E-3</v>
      </c>
      <c r="J2256">
        <v>1.5301500000000001E-3</v>
      </c>
      <c r="K2256">
        <v>2.1531800000000002E-3</v>
      </c>
      <c r="L2256">
        <v>2.85228E-3</v>
      </c>
      <c r="M2256">
        <v>3.7747900000000001E-3</v>
      </c>
      <c r="N2256">
        <v>4.7676200000000002E-3</v>
      </c>
      <c r="O2256">
        <v>5.7839800000000002E-3</v>
      </c>
      <c r="P2256">
        <v>6.7901899999999998E-3</v>
      </c>
      <c r="Q2256">
        <v>7.7479999999999997E-3</v>
      </c>
      <c r="R2256">
        <v>0</v>
      </c>
      <c r="S2256">
        <v>0</v>
      </c>
      <c r="T2256">
        <v>0</v>
      </c>
      <c r="U2256" t="s">
        <v>409</v>
      </c>
    </row>
    <row r="2257" spans="1:21" x14ac:dyDescent="0.35">
      <c r="A2257" t="s">
        <v>407</v>
      </c>
      <c r="B2257" t="s">
        <v>38</v>
      </c>
      <c r="C2257" t="str">
        <f>INDEX('GCAM Crosswalk'!M$5:M$36,MATCH(B2257,'GCAM Crosswalk'!L$5:L$36,0))</f>
        <v>Middle East</v>
      </c>
      <c r="D2257" t="s">
        <v>371</v>
      </c>
      <c r="E2257" t="str">
        <f>INDEX('GCAM Crosswalk'!J$5:J$111,MATCH(D2257,'GCAM Crosswalk'!I$5:I$111,0))</f>
        <v>Industry</v>
      </c>
      <c r="F2257" t="s">
        <v>225</v>
      </c>
      <c r="G2257" s="3">
        <v>6.6614799999999998E-4</v>
      </c>
      <c r="H2257">
        <v>1.1251500000000001E-3</v>
      </c>
      <c r="I2257">
        <v>1.5775100000000001E-3</v>
      </c>
      <c r="J2257">
        <v>1.4538800000000001E-3</v>
      </c>
      <c r="K2257">
        <v>1.49777E-3</v>
      </c>
      <c r="L2257">
        <v>1.62316E-3</v>
      </c>
      <c r="M2257">
        <v>1.8575499999999999E-3</v>
      </c>
      <c r="N2257">
        <v>2.1006599999999999E-3</v>
      </c>
      <c r="O2257">
        <v>2.32512E-3</v>
      </c>
      <c r="P2257">
        <v>2.5295999999999999E-3</v>
      </c>
      <c r="Q2257">
        <v>2.7026200000000002E-3</v>
      </c>
      <c r="R2257">
        <v>0</v>
      </c>
      <c r="S2257">
        <v>0</v>
      </c>
      <c r="T2257">
        <v>0</v>
      </c>
      <c r="U2257" t="s">
        <v>409</v>
      </c>
    </row>
    <row r="2258" spans="1:21" x14ac:dyDescent="0.35">
      <c r="A2258" t="s">
        <v>407</v>
      </c>
      <c r="B2258" t="s">
        <v>38</v>
      </c>
      <c r="C2258" t="str">
        <f>INDEX('GCAM Crosswalk'!M$5:M$36,MATCH(B2258,'GCAM Crosswalk'!L$5:L$36,0))</f>
        <v>Middle East</v>
      </c>
      <c r="D2258" t="s">
        <v>372</v>
      </c>
      <c r="E2258" t="str">
        <f>INDEX('GCAM Crosswalk'!J$5:J$111,MATCH(D2258,'GCAM Crosswalk'!I$5:I$111,0))</f>
        <v>Industry</v>
      </c>
      <c r="F2258" t="s">
        <v>225</v>
      </c>
      <c r="G2258" s="3">
        <v>6.9896300000000004E-4</v>
      </c>
      <c r="H2258">
        <v>1.1620700000000001E-3</v>
      </c>
      <c r="I2258">
        <v>1.62769E-3</v>
      </c>
      <c r="J2258">
        <v>1.5305200000000001E-3</v>
      </c>
      <c r="K2258">
        <v>1.5767299999999999E-3</v>
      </c>
      <c r="L2258">
        <v>1.7087300000000001E-3</v>
      </c>
      <c r="M2258">
        <v>1.9554799999999999E-3</v>
      </c>
      <c r="N2258">
        <v>2.2114000000000001E-3</v>
      </c>
      <c r="O2258">
        <v>2.4477000000000001E-3</v>
      </c>
      <c r="P2258">
        <v>2.6629599999999998E-3</v>
      </c>
      <c r="Q2258">
        <v>2.8451000000000001E-3</v>
      </c>
      <c r="R2258">
        <v>0</v>
      </c>
      <c r="S2258">
        <v>0</v>
      </c>
      <c r="T2258">
        <v>0</v>
      </c>
      <c r="U2258" t="s">
        <v>409</v>
      </c>
    </row>
    <row r="2259" spans="1:21" x14ac:dyDescent="0.35">
      <c r="A2259" t="s">
        <v>407</v>
      </c>
      <c r="B2259" t="s">
        <v>38</v>
      </c>
      <c r="C2259" t="str">
        <f>INDEX('GCAM Crosswalk'!M$5:M$36,MATCH(B2259,'GCAM Crosswalk'!L$5:L$36,0))</f>
        <v>Middle East</v>
      </c>
      <c r="D2259" t="s">
        <v>365</v>
      </c>
      <c r="E2259" t="str">
        <f>INDEX('GCAM Crosswalk'!J$5:J$111,MATCH(D2259,'GCAM Crosswalk'!I$5:I$111,0))</f>
        <v>Industry</v>
      </c>
      <c r="F2259" t="s">
        <v>318</v>
      </c>
      <c r="G2259">
        <v>0</v>
      </c>
      <c r="H2259">
        <v>0</v>
      </c>
      <c r="I2259">
        <v>0</v>
      </c>
      <c r="J2259">
        <v>0</v>
      </c>
      <c r="K2259">
        <v>0</v>
      </c>
      <c r="L2259" s="3">
        <v>1.9301E-4</v>
      </c>
      <c r="M2259" s="3">
        <v>4.2463400000000001E-4</v>
      </c>
      <c r="N2259" s="3">
        <v>6.0967019999999897E-4</v>
      </c>
      <c r="O2259" s="3">
        <v>6.8627969999999995E-4</v>
      </c>
      <c r="P2259" s="3">
        <v>6.9275879999999997E-4</v>
      </c>
      <c r="Q2259" s="3">
        <v>6.7118239999999904E-4</v>
      </c>
      <c r="R2259">
        <v>0</v>
      </c>
      <c r="S2259">
        <v>0</v>
      </c>
      <c r="T2259">
        <v>0</v>
      </c>
      <c r="U2259" t="s">
        <v>409</v>
      </c>
    </row>
    <row r="2260" spans="1:21" x14ac:dyDescent="0.35">
      <c r="A2260" t="s">
        <v>407</v>
      </c>
      <c r="B2260" t="s">
        <v>38</v>
      </c>
      <c r="C2260" t="str">
        <f>INDEX('GCAM Crosswalk'!M$5:M$36,MATCH(B2260,'GCAM Crosswalk'!L$5:L$36,0))</f>
        <v>Middle East</v>
      </c>
      <c r="D2260" t="s">
        <v>365</v>
      </c>
      <c r="E2260" t="str">
        <f>INDEX('GCAM Crosswalk'!J$5:J$111,MATCH(D2260,'GCAM Crosswalk'!I$5:I$111,0))</f>
        <v>Industry</v>
      </c>
      <c r="F2260" t="s">
        <v>339</v>
      </c>
      <c r="G2260">
        <v>1.9339120000000001E-2</v>
      </c>
      <c r="H2260">
        <v>2.9176299999999999E-2</v>
      </c>
      <c r="I2260">
        <v>3.20229E-2</v>
      </c>
      <c r="J2260">
        <v>3.8845499999999998E-2</v>
      </c>
      <c r="K2260">
        <v>4.9331799999999898E-2</v>
      </c>
      <c r="L2260">
        <v>5.8556958999999999E-2</v>
      </c>
      <c r="M2260">
        <v>7.4330528000000007E-2</v>
      </c>
      <c r="N2260">
        <v>9.2518143999999997E-2</v>
      </c>
      <c r="O2260">
        <v>0.11110306189999999</v>
      </c>
      <c r="P2260">
        <v>0.128561171</v>
      </c>
      <c r="Q2260">
        <v>0.144247088</v>
      </c>
      <c r="R2260">
        <v>0</v>
      </c>
      <c r="S2260">
        <v>0</v>
      </c>
      <c r="T2260">
        <v>0</v>
      </c>
      <c r="U2260" t="s">
        <v>409</v>
      </c>
    </row>
    <row r="2261" spans="1:21" x14ac:dyDescent="0.35">
      <c r="A2261" t="s">
        <v>407</v>
      </c>
      <c r="B2261" t="s">
        <v>38</v>
      </c>
      <c r="C2261" t="str">
        <f>INDEX('GCAM Crosswalk'!M$5:M$36,MATCH(B2261,'GCAM Crosswalk'!L$5:L$36,0))</f>
        <v>Middle East</v>
      </c>
      <c r="D2261" t="s">
        <v>365</v>
      </c>
      <c r="E2261" t="str">
        <f>INDEX('GCAM Crosswalk'!J$5:J$111,MATCH(D2261,'GCAM Crosswalk'!I$5:I$111,0))</f>
        <v>Industry</v>
      </c>
      <c r="F2261" t="s">
        <v>225</v>
      </c>
      <c r="G2261">
        <v>2.7211599999999998E-3</v>
      </c>
      <c r="H2261">
        <v>1.6660499999999901E-2</v>
      </c>
      <c r="I2261">
        <v>2.3148490000000001E-2</v>
      </c>
      <c r="J2261">
        <v>1.7916174999999999E-2</v>
      </c>
      <c r="K2261">
        <v>2.25853169999999E-2</v>
      </c>
      <c r="L2261">
        <v>2.6990208630000002E-2</v>
      </c>
      <c r="M2261">
        <v>3.49290248E-2</v>
      </c>
      <c r="N2261">
        <v>4.3958256000000001E-2</v>
      </c>
      <c r="O2261">
        <v>5.3008822809999898E-2</v>
      </c>
      <c r="P2261">
        <v>6.1478542550000001E-2</v>
      </c>
      <c r="Q2261">
        <v>6.8907679259999993E-2</v>
      </c>
      <c r="R2261">
        <v>0</v>
      </c>
      <c r="S2261">
        <v>0</v>
      </c>
      <c r="T2261">
        <v>0</v>
      </c>
      <c r="U2261" t="s">
        <v>409</v>
      </c>
    </row>
    <row r="2262" spans="1:21" x14ac:dyDescent="0.35">
      <c r="A2262" t="s">
        <v>407</v>
      </c>
      <c r="B2262" t="s">
        <v>38</v>
      </c>
      <c r="C2262" t="str">
        <f>INDEX('GCAM Crosswalk'!M$5:M$36,MATCH(B2262,'GCAM Crosswalk'!L$5:L$36,0))</f>
        <v>Middle East</v>
      </c>
      <c r="D2262" t="s">
        <v>365</v>
      </c>
      <c r="E2262" t="str">
        <f>INDEX('GCAM Crosswalk'!J$5:J$111,MATCH(D2262,'GCAM Crosswalk'!I$5:I$111,0))</f>
        <v>Industry</v>
      </c>
      <c r="F2262" t="s">
        <v>408</v>
      </c>
      <c r="G2262">
        <v>2.4700030000000001E-3</v>
      </c>
      <c r="H2262">
        <v>1.7120652E-2</v>
      </c>
      <c r="I2262">
        <v>2.5282895E-2</v>
      </c>
      <c r="J2262">
        <v>6.9403484000000001E-2</v>
      </c>
      <c r="K2262">
        <v>8.8515708139999996E-2</v>
      </c>
      <c r="L2262">
        <v>0.106007169212</v>
      </c>
      <c r="M2262">
        <v>0.13498527423750001</v>
      </c>
      <c r="N2262">
        <v>0.16798059378819999</v>
      </c>
      <c r="O2262">
        <v>0.20147204863730001</v>
      </c>
      <c r="P2262">
        <v>0.23298174791510001</v>
      </c>
      <c r="Q2262">
        <v>0.2610885231592</v>
      </c>
      <c r="R2262">
        <v>0</v>
      </c>
      <c r="S2262">
        <v>0</v>
      </c>
      <c r="T2262">
        <v>0</v>
      </c>
      <c r="U2262" t="s">
        <v>409</v>
      </c>
    </row>
    <row r="2263" spans="1:21" x14ac:dyDescent="0.35">
      <c r="A2263" t="s">
        <v>407</v>
      </c>
      <c r="B2263" t="s">
        <v>38</v>
      </c>
      <c r="C2263" t="str">
        <f>INDEX('GCAM Crosswalk'!M$5:M$36,MATCH(B2263,'GCAM Crosswalk'!L$5:L$36,0))</f>
        <v>Middle East</v>
      </c>
      <c r="D2263" t="s">
        <v>365</v>
      </c>
      <c r="E2263" t="str">
        <f>INDEX('GCAM Crosswalk'!J$5:J$111,MATCH(D2263,'GCAM Crosswalk'!I$5:I$111,0))</f>
        <v>Industry</v>
      </c>
      <c r="F2263" t="s">
        <v>410</v>
      </c>
      <c r="G2263">
        <v>0</v>
      </c>
      <c r="H2263">
        <v>0</v>
      </c>
      <c r="I2263">
        <v>0</v>
      </c>
      <c r="J2263">
        <v>0</v>
      </c>
      <c r="K2263">
        <v>0</v>
      </c>
      <c r="L2263" s="3">
        <v>7.066374E-4</v>
      </c>
      <c r="M2263">
        <v>6.2121401000000001E-3</v>
      </c>
      <c r="N2263">
        <v>1.10456032E-2</v>
      </c>
      <c r="O2263">
        <v>1.40942867E-2</v>
      </c>
      <c r="P2263">
        <v>1.6604282499999901E-2</v>
      </c>
      <c r="Q2263">
        <v>1.83750967999999E-2</v>
      </c>
      <c r="R2263">
        <v>0</v>
      </c>
      <c r="S2263">
        <v>0</v>
      </c>
      <c r="T2263">
        <v>0</v>
      </c>
      <c r="U2263" t="s">
        <v>409</v>
      </c>
    </row>
    <row r="2264" spans="1:21" x14ac:dyDescent="0.35">
      <c r="A2264" t="s">
        <v>407</v>
      </c>
      <c r="B2264" t="s">
        <v>38</v>
      </c>
      <c r="C2264" t="str">
        <f>INDEX('GCAM Crosswalk'!M$5:M$36,MATCH(B2264,'GCAM Crosswalk'!L$5:L$36,0))</f>
        <v>Middle East</v>
      </c>
      <c r="D2264" t="s">
        <v>365</v>
      </c>
      <c r="E2264" t="str">
        <f>INDEX('GCAM Crosswalk'!J$5:J$111,MATCH(D2264,'GCAM Crosswalk'!I$5:I$111,0))</f>
        <v>Industry</v>
      </c>
      <c r="F2264" t="s">
        <v>411</v>
      </c>
      <c r="G2264">
        <v>0</v>
      </c>
      <c r="H2264">
        <v>0</v>
      </c>
      <c r="I2264">
        <v>0</v>
      </c>
      <c r="J2264">
        <v>0</v>
      </c>
      <c r="K2264">
        <v>0</v>
      </c>
      <c r="L2264" s="3">
        <v>2.4485199999999997E-7</v>
      </c>
      <c r="M2264" s="3">
        <v>9.1746749999999995E-7</v>
      </c>
      <c r="N2264" s="3">
        <v>1.5148302E-6</v>
      </c>
      <c r="O2264" s="3">
        <v>1.8669423E-6</v>
      </c>
      <c r="P2264" s="3">
        <v>2.0640240999999998E-6</v>
      </c>
      <c r="Q2264" s="3">
        <v>2.1602092E-6</v>
      </c>
      <c r="R2264">
        <v>0</v>
      </c>
      <c r="S2264">
        <v>0</v>
      </c>
      <c r="T2264">
        <v>0</v>
      </c>
      <c r="U2264" t="s">
        <v>409</v>
      </c>
    </row>
    <row r="2265" spans="1:21" x14ac:dyDescent="0.35">
      <c r="A2265" t="s">
        <v>407</v>
      </c>
      <c r="B2265" t="s">
        <v>38</v>
      </c>
      <c r="C2265" t="str">
        <f>INDEX('GCAM Crosswalk'!M$5:M$36,MATCH(B2265,'GCAM Crosswalk'!L$5:L$36,0))</f>
        <v>Middle East</v>
      </c>
      <c r="D2265" t="s">
        <v>373</v>
      </c>
      <c r="E2265" t="str">
        <f>INDEX('GCAM Crosswalk'!J$5:J$111,MATCH(D2265,'GCAM Crosswalk'!I$5:I$111,0))</f>
        <v>Industry</v>
      </c>
      <c r="F2265" t="s">
        <v>225</v>
      </c>
      <c r="G2265">
        <v>5.62246E-2</v>
      </c>
      <c r="H2265">
        <v>9.0080999999999994E-2</v>
      </c>
      <c r="I2265">
        <v>9.12327E-2</v>
      </c>
      <c r="J2265">
        <v>9.6231499999999998E-2</v>
      </c>
      <c r="K2265">
        <v>9.4569700000000007E-2</v>
      </c>
      <c r="L2265">
        <v>9.85042E-2</v>
      </c>
      <c r="M2265">
        <v>0.105957</v>
      </c>
      <c r="N2265">
        <v>0.11751200000000001</v>
      </c>
      <c r="O2265">
        <v>0.12898100000000001</v>
      </c>
      <c r="P2265">
        <v>0.14040800000000001</v>
      </c>
      <c r="Q2265">
        <v>0.149307</v>
      </c>
      <c r="R2265">
        <v>0</v>
      </c>
      <c r="S2265">
        <v>0</v>
      </c>
      <c r="T2265">
        <v>0</v>
      </c>
      <c r="U2265" t="s">
        <v>409</v>
      </c>
    </row>
    <row r="2266" spans="1:21" x14ac:dyDescent="0.35">
      <c r="A2266" t="s">
        <v>407</v>
      </c>
      <c r="B2266" t="s">
        <v>38</v>
      </c>
      <c r="C2266" t="str">
        <f>INDEX('GCAM Crosswalk'!M$5:M$36,MATCH(B2266,'GCAM Crosswalk'!L$5:L$36,0))</f>
        <v>Middle East</v>
      </c>
      <c r="D2266" t="s">
        <v>361</v>
      </c>
      <c r="E2266" t="str">
        <f>INDEX('GCAM Crosswalk'!J$5:J$111,MATCH(D2266,'GCAM Crosswalk'!I$5:I$111,0))</f>
        <v>Industry</v>
      </c>
      <c r="F2266" t="s">
        <v>225</v>
      </c>
      <c r="G2266">
        <v>1.79999E-3</v>
      </c>
      <c r="H2266">
        <v>6.8231400000000001E-3</v>
      </c>
      <c r="I2266">
        <v>6.8650500000000001E-3</v>
      </c>
      <c r="J2266">
        <v>1.07581E-2</v>
      </c>
      <c r="K2266">
        <v>1.135006E-2</v>
      </c>
      <c r="L2266">
        <v>1.198846586E-2</v>
      </c>
      <c r="M2266">
        <v>1.26617468899999E-2</v>
      </c>
      <c r="N2266">
        <v>1.3133735339999999E-2</v>
      </c>
      <c r="O2266">
        <v>1.3466424735E-2</v>
      </c>
      <c r="P2266">
        <v>1.364585886E-2</v>
      </c>
      <c r="Q2266">
        <v>1.37314781699999E-2</v>
      </c>
      <c r="R2266">
        <v>0</v>
      </c>
      <c r="S2266">
        <v>0</v>
      </c>
      <c r="T2266">
        <v>0</v>
      </c>
      <c r="U2266" t="s">
        <v>409</v>
      </c>
    </row>
    <row r="2267" spans="1:21" x14ac:dyDescent="0.35">
      <c r="A2267" t="s">
        <v>407</v>
      </c>
      <c r="B2267" t="s">
        <v>38</v>
      </c>
      <c r="C2267" t="str">
        <f>INDEX('GCAM Crosswalk'!M$5:M$36,MATCH(B2267,'GCAM Crosswalk'!L$5:L$36,0))</f>
        <v>Middle East</v>
      </c>
      <c r="D2267" t="s">
        <v>361</v>
      </c>
      <c r="E2267" t="str">
        <f>INDEX('GCAM Crosswalk'!J$5:J$111,MATCH(D2267,'GCAM Crosswalk'!I$5:I$111,0))</f>
        <v>Industry</v>
      </c>
      <c r="F2267" t="s">
        <v>408</v>
      </c>
      <c r="G2267">
        <v>8.4138800000000003E-3</v>
      </c>
      <c r="H2267">
        <v>1.29769E-3</v>
      </c>
      <c r="I2267">
        <v>2.4279200000000001E-3</v>
      </c>
      <c r="J2267">
        <v>2.6790099999999999E-3</v>
      </c>
      <c r="K2267">
        <v>2.9169E-3</v>
      </c>
      <c r="L2267">
        <v>2.77684E-3</v>
      </c>
      <c r="M2267">
        <v>2.339996E-3</v>
      </c>
      <c r="N2267">
        <v>1.8707190000000001E-3</v>
      </c>
      <c r="O2267">
        <v>1.6098479999999899E-3</v>
      </c>
      <c r="P2267">
        <v>1.4037310000000001E-3</v>
      </c>
      <c r="Q2267">
        <v>1.2497509999999999E-3</v>
      </c>
      <c r="R2267">
        <v>0</v>
      </c>
      <c r="S2267">
        <v>0</v>
      </c>
      <c r="T2267">
        <v>0</v>
      </c>
      <c r="U2267" t="s">
        <v>409</v>
      </c>
    </row>
    <row r="2268" spans="1:21" x14ac:dyDescent="0.35">
      <c r="A2268" t="s">
        <v>407</v>
      </c>
      <c r="B2268" t="s">
        <v>38</v>
      </c>
      <c r="C2268" t="str">
        <f>INDEX('GCAM Crosswalk'!M$5:M$36,MATCH(B2268,'GCAM Crosswalk'!L$5:L$36,0))</f>
        <v>Middle East</v>
      </c>
      <c r="D2268" t="s">
        <v>361</v>
      </c>
      <c r="E2268" t="str">
        <f>INDEX('GCAM Crosswalk'!J$5:J$111,MATCH(D2268,'GCAM Crosswalk'!I$5:I$111,0))</f>
        <v>Industry</v>
      </c>
      <c r="F2268" t="s">
        <v>410</v>
      </c>
      <c r="G2268">
        <v>0</v>
      </c>
      <c r="H2268">
        <v>0</v>
      </c>
      <c r="I2268">
        <v>0</v>
      </c>
      <c r="J2268">
        <v>0</v>
      </c>
      <c r="K2268">
        <v>0</v>
      </c>
      <c r="L2268" s="3">
        <v>8.6369300000000007E-6</v>
      </c>
      <c r="M2268" s="3">
        <v>4.312523E-5</v>
      </c>
      <c r="N2268" s="3">
        <v>1.0729408E-4</v>
      </c>
      <c r="O2268" s="3">
        <v>1.8802414999999901E-4</v>
      </c>
      <c r="P2268" s="3">
        <v>3.0340578999999898E-4</v>
      </c>
      <c r="Q2268" s="3">
        <v>4.3087069999999999E-4</v>
      </c>
      <c r="R2268">
        <v>0</v>
      </c>
      <c r="S2268">
        <v>0</v>
      </c>
      <c r="T2268">
        <v>0</v>
      </c>
      <c r="U2268" t="s">
        <v>409</v>
      </c>
    </row>
    <row r="2269" spans="1:21" x14ac:dyDescent="0.35">
      <c r="A2269" t="s">
        <v>407</v>
      </c>
      <c r="B2269" t="s">
        <v>38</v>
      </c>
      <c r="C2269" t="str">
        <f>INDEX('GCAM Crosswalk'!M$5:M$36,MATCH(B2269,'GCAM Crosswalk'!L$5:L$36,0))</f>
        <v>Middle East</v>
      </c>
      <c r="D2269" t="s">
        <v>361</v>
      </c>
      <c r="E2269" t="str">
        <f>INDEX('GCAM Crosswalk'!J$5:J$111,MATCH(D2269,'GCAM Crosswalk'!I$5:I$111,0))</f>
        <v>Industry</v>
      </c>
      <c r="F2269" t="s">
        <v>411</v>
      </c>
      <c r="G2269">
        <v>0</v>
      </c>
      <c r="H2269">
        <v>0</v>
      </c>
      <c r="I2269">
        <v>0</v>
      </c>
      <c r="J2269">
        <v>0</v>
      </c>
      <c r="K2269" s="3">
        <v>9.9443400000000004E-5</v>
      </c>
      <c r="L2269" s="3">
        <v>3.9630150000000001E-4</v>
      </c>
      <c r="M2269" s="3">
        <v>8.5994350000000001E-4</v>
      </c>
      <c r="N2269">
        <v>1.3078696999999999E-3</v>
      </c>
      <c r="O2269">
        <v>1.5742083E-3</v>
      </c>
      <c r="P2269">
        <v>1.78552799999999E-3</v>
      </c>
      <c r="Q2269">
        <v>1.8905669999999999E-3</v>
      </c>
      <c r="R2269">
        <v>0</v>
      </c>
      <c r="S2269">
        <v>0</v>
      </c>
      <c r="T2269">
        <v>0</v>
      </c>
      <c r="U2269" t="s">
        <v>409</v>
      </c>
    </row>
    <row r="2270" spans="1:21" x14ac:dyDescent="0.35">
      <c r="A2270" t="s">
        <v>407</v>
      </c>
      <c r="B2270" t="s">
        <v>38</v>
      </c>
      <c r="C2270" t="str">
        <f>INDEX('GCAM Crosswalk'!M$5:M$36,MATCH(B2270,'GCAM Crosswalk'!L$5:L$36,0))</f>
        <v>Middle East</v>
      </c>
      <c r="D2270" t="s">
        <v>374</v>
      </c>
      <c r="E2270" t="str">
        <f>INDEX('GCAM Crosswalk'!J$5:J$111,MATCH(D2270,'GCAM Crosswalk'!I$5:I$111,0))</f>
        <v>Industry</v>
      </c>
      <c r="F2270" t="s">
        <v>225</v>
      </c>
      <c r="G2270">
        <v>2.8561200000000002E-3</v>
      </c>
      <c r="H2270">
        <v>5.1058600000000003E-3</v>
      </c>
      <c r="I2270">
        <v>6.5890799999999998E-3</v>
      </c>
      <c r="J2270">
        <v>7.01405E-3</v>
      </c>
      <c r="K2270">
        <v>9.5738899999999998E-3</v>
      </c>
      <c r="L2270">
        <v>1.23903E-2</v>
      </c>
      <c r="M2270">
        <v>1.58196E-2</v>
      </c>
      <c r="N2270">
        <v>1.9210000000000001E-2</v>
      </c>
      <c r="O2270">
        <v>2.2466400000000001E-2</v>
      </c>
      <c r="P2270">
        <v>2.5551000000000001E-2</v>
      </c>
      <c r="Q2270">
        <v>2.8339199999999998E-2</v>
      </c>
      <c r="R2270">
        <v>0</v>
      </c>
      <c r="S2270">
        <v>0</v>
      </c>
      <c r="T2270">
        <v>0</v>
      </c>
      <c r="U2270" t="s">
        <v>409</v>
      </c>
    </row>
    <row r="2271" spans="1:21" x14ac:dyDescent="0.35">
      <c r="A2271" t="s">
        <v>407</v>
      </c>
      <c r="B2271" t="s">
        <v>38</v>
      </c>
      <c r="C2271" t="str">
        <f>INDEX('GCAM Crosswalk'!M$5:M$36,MATCH(B2271,'GCAM Crosswalk'!L$5:L$36,0))</f>
        <v>Middle East</v>
      </c>
      <c r="D2271" t="s">
        <v>375</v>
      </c>
      <c r="E2271" t="str">
        <f>INDEX('GCAM Crosswalk'!J$5:J$111,MATCH(D2271,'GCAM Crosswalk'!I$5:I$111,0))</f>
        <v>Industry</v>
      </c>
      <c r="F2271" t="s">
        <v>225</v>
      </c>
      <c r="G2271">
        <v>6.0425100000000001E-3</v>
      </c>
      <c r="H2271">
        <v>8.1141700000000004E-3</v>
      </c>
      <c r="I2271">
        <v>8.9625199999999999E-3</v>
      </c>
      <c r="J2271">
        <v>9.3582700000000001E-3</v>
      </c>
      <c r="K2271">
        <v>9.1182499999999996E-3</v>
      </c>
      <c r="L2271">
        <v>9.5077400000000006E-3</v>
      </c>
      <c r="M2271">
        <v>1.0371500000000001E-2</v>
      </c>
      <c r="N2271">
        <v>1.11948E-2</v>
      </c>
      <c r="O2271">
        <v>1.189E-2</v>
      </c>
      <c r="P2271">
        <v>1.24904E-2</v>
      </c>
      <c r="Q2271">
        <v>1.29423E-2</v>
      </c>
      <c r="R2271">
        <v>0</v>
      </c>
      <c r="S2271">
        <v>0</v>
      </c>
      <c r="T2271">
        <v>0</v>
      </c>
      <c r="U2271" t="s">
        <v>409</v>
      </c>
    </row>
    <row r="2272" spans="1:21" x14ac:dyDescent="0.35">
      <c r="A2272" t="s">
        <v>407</v>
      </c>
      <c r="B2272" t="s">
        <v>38</v>
      </c>
      <c r="C2272" t="str">
        <f>INDEX('GCAM Crosswalk'!M$5:M$36,MATCH(B2272,'GCAM Crosswalk'!L$5:L$36,0))</f>
        <v>Middle East</v>
      </c>
      <c r="D2272" t="s">
        <v>376</v>
      </c>
      <c r="E2272" t="str">
        <f>INDEX('GCAM Crosswalk'!J$5:J$111,MATCH(D2272,'GCAM Crosswalk'!I$5:I$111,0))</f>
        <v>Industry</v>
      </c>
      <c r="F2272" t="s">
        <v>225</v>
      </c>
      <c r="G2272">
        <v>9.7447599999999999E-3</v>
      </c>
      <c r="H2272">
        <v>1.4068900000000001E-2</v>
      </c>
      <c r="I2272">
        <v>1.59452E-2</v>
      </c>
      <c r="J2272">
        <v>1.6986299999999999E-2</v>
      </c>
      <c r="K2272">
        <v>1.7613899999999998E-2</v>
      </c>
      <c r="L2272">
        <v>1.8668799999999999E-2</v>
      </c>
      <c r="M2272">
        <v>2.0415599999999999E-2</v>
      </c>
      <c r="N2272">
        <v>2.21446E-2</v>
      </c>
      <c r="O2272">
        <v>2.3695399999999998E-2</v>
      </c>
      <c r="P2272">
        <v>2.5118100000000001E-2</v>
      </c>
      <c r="Q2272">
        <v>2.6299699999999999E-2</v>
      </c>
      <c r="R2272">
        <v>0</v>
      </c>
      <c r="S2272">
        <v>0</v>
      </c>
      <c r="T2272">
        <v>0</v>
      </c>
      <c r="U2272" t="s">
        <v>409</v>
      </c>
    </row>
    <row r="2273" spans="1:21" x14ac:dyDescent="0.35">
      <c r="A2273" t="s">
        <v>407</v>
      </c>
      <c r="B2273" t="s">
        <v>38</v>
      </c>
      <c r="C2273" t="str">
        <f>INDEX('GCAM Crosswalk'!M$5:M$36,MATCH(B2273,'GCAM Crosswalk'!L$5:L$36,0))</f>
        <v>Middle East</v>
      </c>
      <c r="D2273" t="s">
        <v>377</v>
      </c>
      <c r="E2273" t="str">
        <f>INDEX('GCAM Crosswalk'!J$5:J$111,MATCH(D2273,'GCAM Crosswalk'!I$5:I$111,0))</f>
        <v>Industry</v>
      </c>
      <c r="F2273" t="s">
        <v>225</v>
      </c>
      <c r="G2273">
        <v>8.1043999999999995E-3</v>
      </c>
      <c r="H2273">
        <v>1.10305E-2</v>
      </c>
      <c r="I2273">
        <v>1.21371E-2</v>
      </c>
      <c r="J2273">
        <v>1.27309E-2</v>
      </c>
      <c r="K2273">
        <v>1.25738E-2</v>
      </c>
      <c r="L2273">
        <v>1.31109E-2</v>
      </c>
      <c r="M2273">
        <v>1.4302E-2</v>
      </c>
      <c r="N2273">
        <v>1.54374E-2</v>
      </c>
      <c r="O2273">
        <v>1.6395900000000001E-2</v>
      </c>
      <c r="P2273">
        <v>1.72239E-2</v>
      </c>
      <c r="Q2273">
        <v>1.7847100000000001E-2</v>
      </c>
      <c r="R2273">
        <v>0</v>
      </c>
      <c r="S2273">
        <v>0</v>
      </c>
      <c r="T2273">
        <v>0</v>
      </c>
      <c r="U2273" t="s">
        <v>409</v>
      </c>
    </row>
    <row r="2274" spans="1:21" x14ac:dyDescent="0.35">
      <c r="A2274" t="s">
        <v>407</v>
      </c>
      <c r="B2274" t="s">
        <v>38</v>
      </c>
      <c r="C2274" t="str">
        <f>INDEX('GCAM Crosswalk'!M$5:M$36,MATCH(B2274,'GCAM Crosswalk'!L$5:L$36,0))</f>
        <v>Middle East</v>
      </c>
      <c r="D2274" t="s">
        <v>362</v>
      </c>
      <c r="E2274" t="str">
        <f>INDEX('GCAM Crosswalk'!J$5:J$111,MATCH(D2274,'GCAM Crosswalk'!I$5:I$111,0))</f>
        <v>Industry</v>
      </c>
      <c r="F2274" t="s">
        <v>318</v>
      </c>
      <c r="G2274">
        <v>4.7238000000000002E-3</v>
      </c>
      <c r="H2274">
        <v>3.3482E-3</v>
      </c>
      <c r="I2274">
        <v>2.8743000000000002E-3</v>
      </c>
      <c r="J2274">
        <v>3.2788000000000001E-3</v>
      </c>
      <c r="K2274">
        <v>3.6621699999999902E-3</v>
      </c>
      <c r="L2274">
        <v>4.0627659999999998E-3</v>
      </c>
      <c r="M2274">
        <v>4.6141790000000004E-3</v>
      </c>
      <c r="N2274">
        <v>5.1292359999999997E-3</v>
      </c>
      <c r="O2274">
        <v>5.551566E-3</v>
      </c>
      <c r="P2274">
        <v>5.8926967E-3</v>
      </c>
      <c r="Q2274">
        <v>6.1252770000000002E-3</v>
      </c>
      <c r="R2274">
        <v>0</v>
      </c>
      <c r="S2274">
        <v>0</v>
      </c>
      <c r="T2274">
        <v>0</v>
      </c>
      <c r="U2274" t="s">
        <v>409</v>
      </c>
    </row>
    <row r="2275" spans="1:21" x14ac:dyDescent="0.35">
      <c r="A2275" t="s">
        <v>407</v>
      </c>
      <c r="B2275" t="s">
        <v>38</v>
      </c>
      <c r="C2275" t="str">
        <f>INDEX('GCAM Crosswalk'!M$5:M$36,MATCH(B2275,'GCAM Crosswalk'!L$5:L$36,0))</f>
        <v>Middle East</v>
      </c>
      <c r="D2275" t="s">
        <v>362</v>
      </c>
      <c r="E2275" t="str">
        <f>INDEX('GCAM Crosswalk'!J$5:J$111,MATCH(D2275,'GCAM Crosswalk'!I$5:I$111,0))</f>
        <v>Industry</v>
      </c>
      <c r="F2275" t="s">
        <v>339</v>
      </c>
      <c r="G2275">
        <v>9.3538000000000007E-3</v>
      </c>
      <c r="H2275">
        <v>3.5176699999999998E-2</v>
      </c>
      <c r="I2275">
        <v>4.6105599999999997E-2</v>
      </c>
      <c r="J2275">
        <v>9.6151E-2</v>
      </c>
      <c r="K2275">
        <v>0.10738789999999999</v>
      </c>
      <c r="L2275">
        <v>0.11801679999999901</v>
      </c>
      <c r="M2275">
        <v>0.13270760000000001</v>
      </c>
      <c r="N2275">
        <v>0.1463277</v>
      </c>
      <c r="O2275">
        <v>0.16027564</v>
      </c>
      <c r="P2275">
        <v>0.17423762000000001</v>
      </c>
      <c r="Q2275">
        <v>0.18688622999999999</v>
      </c>
      <c r="R2275">
        <v>0</v>
      </c>
      <c r="S2275">
        <v>0</v>
      </c>
      <c r="T2275">
        <v>0</v>
      </c>
      <c r="U2275" t="s">
        <v>409</v>
      </c>
    </row>
    <row r="2276" spans="1:21" x14ac:dyDescent="0.35">
      <c r="A2276" t="s">
        <v>407</v>
      </c>
      <c r="B2276" t="s">
        <v>38</v>
      </c>
      <c r="C2276" t="str">
        <f>INDEX('GCAM Crosswalk'!M$5:M$36,MATCH(B2276,'GCAM Crosswalk'!L$5:L$36,0))</f>
        <v>Middle East</v>
      </c>
      <c r="D2276" t="s">
        <v>362</v>
      </c>
      <c r="E2276" t="str">
        <f>INDEX('GCAM Crosswalk'!J$5:J$111,MATCH(D2276,'GCAM Crosswalk'!I$5:I$111,0))</f>
        <v>Industry</v>
      </c>
      <c r="F2276" t="s">
        <v>225</v>
      </c>
      <c r="G2276">
        <v>0.10872800000000001</v>
      </c>
      <c r="H2276">
        <v>0.19837199999999999</v>
      </c>
      <c r="I2276">
        <v>0.31568000000000002</v>
      </c>
      <c r="J2276">
        <v>0.162575</v>
      </c>
      <c r="K2276">
        <v>7.5139999999999998E-2</v>
      </c>
      <c r="L2276">
        <v>0.11504499999999999</v>
      </c>
      <c r="M2276">
        <v>0.18948660000000001</v>
      </c>
      <c r="N2276">
        <v>0.29234919999999998</v>
      </c>
      <c r="O2276">
        <v>0.39627613</v>
      </c>
      <c r="P2276">
        <v>0.47540854999999999</v>
      </c>
      <c r="Q2276">
        <v>0.55742872099999996</v>
      </c>
      <c r="R2276">
        <v>0</v>
      </c>
      <c r="S2276">
        <v>0</v>
      </c>
      <c r="T2276">
        <v>0</v>
      </c>
      <c r="U2276" t="s">
        <v>409</v>
      </c>
    </row>
    <row r="2277" spans="1:21" x14ac:dyDescent="0.35">
      <c r="A2277" t="s">
        <v>407</v>
      </c>
      <c r="B2277" t="s">
        <v>38</v>
      </c>
      <c r="C2277" t="str">
        <f>INDEX('GCAM Crosswalk'!M$5:M$36,MATCH(B2277,'GCAM Crosswalk'!L$5:L$36,0))</f>
        <v>Middle East</v>
      </c>
      <c r="D2277" t="s">
        <v>362</v>
      </c>
      <c r="E2277" t="str">
        <f>INDEX('GCAM Crosswalk'!J$5:J$111,MATCH(D2277,'GCAM Crosswalk'!I$5:I$111,0))</f>
        <v>Industry</v>
      </c>
      <c r="F2277" t="s">
        <v>408</v>
      </c>
      <c r="G2277">
        <v>0.92290399999999995</v>
      </c>
      <c r="H2277">
        <v>2.12201</v>
      </c>
      <c r="I2277">
        <v>3.6762199999999998</v>
      </c>
      <c r="J2277">
        <v>4.5365700000000002</v>
      </c>
      <c r="K2277">
        <v>5.0917320000000004</v>
      </c>
      <c r="L2277">
        <v>5.615837</v>
      </c>
      <c r="M2277">
        <v>6.4001959999999896</v>
      </c>
      <c r="N2277">
        <v>7.1687339999999997</v>
      </c>
      <c r="O2277">
        <v>7.8622369999999897</v>
      </c>
      <c r="P2277">
        <v>8.5207420000000003</v>
      </c>
      <c r="Q2277">
        <v>9.0569200999999993</v>
      </c>
      <c r="R2277">
        <v>0</v>
      </c>
      <c r="S2277">
        <v>0</v>
      </c>
      <c r="T2277">
        <v>0</v>
      </c>
      <c r="U2277" t="s">
        <v>409</v>
      </c>
    </row>
    <row r="2278" spans="1:21" x14ac:dyDescent="0.35">
      <c r="A2278" t="s">
        <v>407</v>
      </c>
      <c r="B2278" t="s">
        <v>38</v>
      </c>
      <c r="C2278" t="str">
        <f>INDEX('GCAM Crosswalk'!M$5:M$36,MATCH(B2278,'GCAM Crosswalk'!L$5:L$36,0))</f>
        <v>Middle East</v>
      </c>
      <c r="D2278" t="s">
        <v>362</v>
      </c>
      <c r="E2278" t="str">
        <f>INDEX('GCAM Crosswalk'!J$5:J$111,MATCH(D2278,'GCAM Crosswalk'!I$5:I$111,0))</f>
        <v>Industry</v>
      </c>
      <c r="F2278" t="s">
        <v>410</v>
      </c>
      <c r="G2278">
        <v>0</v>
      </c>
      <c r="H2278">
        <v>0</v>
      </c>
      <c r="I2278">
        <v>0</v>
      </c>
      <c r="J2278">
        <v>0</v>
      </c>
      <c r="K2278">
        <v>0</v>
      </c>
      <c r="L2278" s="3">
        <v>8.58376E-4</v>
      </c>
      <c r="M2278">
        <v>1.5005762000000001E-2</v>
      </c>
      <c r="N2278">
        <v>4.2268814000000002E-2</v>
      </c>
      <c r="O2278">
        <v>7.5599085999999996E-2</v>
      </c>
      <c r="P2278">
        <v>0.104802364</v>
      </c>
      <c r="Q2278">
        <v>0.1311539226</v>
      </c>
      <c r="R2278">
        <v>0</v>
      </c>
      <c r="S2278">
        <v>0</v>
      </c>
      <c r="T2278">
        <v>0</v>
      </c>
      <c r="U2278" t="s">
        <v>409</v>
      </c>
    </row>
    <row r="2279" spans="1:21" x14ac:dyDescent="0.35">
      <c r="A2279" t="s">
        <v>407</v>
      </c>
      <c r="B2279" t="s">
        <v>38</v>
      </c>
      <c r="C2279" t="str">
        <f>INDEX('GCAM Crosswalk'!M$5:M$36,MATCH(B2279,'GCAM Crosswalk'!L$5:L$36,0))</f>
        <v>Middle East</v>
      </c>
      <c r="D2279" t="s">
        <v>362</v>
      </c>
      <c r="E2279" t="str">
        <f>INDEX('GCAM Crosswalk'!J$5:J$111,MATCH(D2279,'GCAM Crosswalk'!I$5:I$111,0))</f>
        <v>Industry</v>
      </c>
      <c r="F2279" t="s">
        <v>411</v>
      </c>
      <c r="G2279">
        <v>0.69720099999999996</v>
      </c>
      <c r="H2279">
        <v>1.1386400000000001</v>
      </c>
      <c r="I2279">
        <v>1.2350399999999999</v>
      </c>
      <c r="J2279">
        <v>1.2704800000000001</v>
      </c>
      <c r="K2279">
        <v>1.395888</v>
      </c>
      <c r="L2279">
        <v>1.5207379999999999</v>
      </c>
      <c r="M2279">
        <v>1.67258799999999</v>
      </c>
      <c r="N2279">
        <v>1.7915350000000001</v>
      </c>
      <c r="O2279">
        <v>1.9025234</v>
      </c>
      <c r="P2279">
        <v>2.0422679000000001</v>
      </c>
      <c r="Q2279">
        <v>2.20504458</v>
      </c>
      <c r="R2279">
        <v>0</v>
      </c>
      <c r="S2279">
        <v>0</v>
      </c>
      <c r="T2279">
        <v>0</v>
      </c>
      <c r="U2279" t="s">
        <v>409</v>
      </c>
    </row>
    <row r="2280" spans="1:21" x14ac:dyDescent="0.35">
      <c r="A2280" t="s">
        <v>407</v>
      </c>
      <c r="B2280" t="s">
        <v>38</v>
      </c>
      <c r="C2280" t="str">
        <f>INDEX('GCAM Crosswalk'!M$5:M$36,MATCH(B2280,'GCAM Crosswalk'!L$5:L$36,0))</f>
        <v>Middle East</v>
      </c>
      <c r="D2280" t="s">
        <v>366</v>
      </c>
      <c r="E2280" t="str">
        <f>INDEX('GCAM Crosswalk'!J$5:J$111,MATCH(D2280,'GCAM Crosswalk'!I$5:I$111,0))</f>
        <v>Industry</v>
      </c>
      <c r="F2280" t="s">
        <v>339</v>
      </c>
      <c r="G2280">
        <v>0</v>
      </c>
      <c r="H2280">
        <v>2.679E-3</v>
      </c>
      <c r="I2280">
        <v>8.1627100000000001E-3</v>
      </c>
      <c r="J2280">
        <v>1.18464E-2</v>
      </c>
      <c r="K2280">
        <v>1.31623E-2</v>
      </c>
      <c r="L2280">
        <v>1.5042700000000001E-2</v>
      </c>
      <c r="M2280">
        <v>1.8393099999999999E-2</v>
      </c>
      <c r="N2280">
        <v>2.3017800000000001E-2</v>
      </c>
      <c r="O2280">
        <v>2.86089E-2</v>
      </c>
      <c r="P2280">
        <v>3.33865E-2</v>
      </c>
      <c r="Q2280">
        <v>3.7466899999999997E-2</v>
      </c>
      <c r="R2280">
        <v>0</v>
      </c>
      <c r="S2280">
        <v>0</v>
      </c>
      <c r="T2280">
        <v>0</v>
      </c>
      <c r="U2280" t="s">
        <v>409</v>
      </c>
    </row>
    <row r="2281" spans="1:21" x14ac:dyDescent="0.35">
      <c r="A2281" t="s">
        <v>407</v>
      </c>
      <c r="B2281" t="s">
        <v>38</v>
      </c>
      <c r="C2281" t="str">
        <f>INDEX('GCAM Crosswalk'!M$5:M$36,MATCH(B2281,'GCAM Crosswalk'!L$5:L$36,0))</f>
        <v>Middle East</v>
      </c>
      <c r="D2281" t="s">
        <v>366</v>
      </c>
      <c r="E2281" t="str">
        <f>INDEX('GCAM Crosswalk'!J$5:J$111,MATCH(D2281,'GCAM Crosswalk'!I$5:I$111,0))</f>
        <v>Industry</v>
      </c>
      <c r="F2281" t="s">
        <v>408</v>
      </c>
      <c r="G2281">
        <v>4.6883000000000003E-3</v>
      </c>
      <c r="H2281">
        <v>8.5813E-3</v>
      </c>
      <c r="I2281">
        <v>1.21394E-2</v>
      </c>
      <c r="J2281">
        <v>9.9626999999999997E-3</v>
      </c>
      <c r="K2281">
        <v>1.16001E-2</v>
      </c>
      <c r="L2281">
        <v>1.31821E-2</v>
      </c>
      <c r="M2281">
        <v>1.6615100000000001E-2</v>
      </c>
      <c r="N2281">
        <v>2.06088E-2</v>
      </c>
      <c r="O2281">
        <v>2.47601E-2</v>
      </c>
      <c r="P2281">
        <v>2.87099E-2</v>
      </c>
      <c r="Q2281">
        <v>3.1674000000000001E-2</v>
      </c>
      <c r="R2281">
        <v>0</v>
      </c>
      <c r="S2281">
        <v>0</v>
      </c>
      <c r="T2281">
        <v>0</v>
      </c>
      <c r="U2281" t="s">
        <v>409</v>
      </c>
    </row>
    <row r="2282" spans="1:21" x14ac:dyDescent="0.35">
      <c r="A2282" t="s">
        <v>407</v>
      </c>
      <c r="B2282" t="s">
        <v>38</v>
      </c>
      <c r="C2282" t="str">
        <f>INDEX('GCAM Crosswalk'!M$5:M$36,MATCH(B2282,'GCAM Crosswalk'!L$5:L$36,0))</f>
        <v>Middle East</v>
      </c>
      <c r="D2282" t="s">
        <v>366</v>
      </c>
      <c r="E2282" t="str">
        <f>INDEX('GCAM Crosswalk'!J$5:J$111,MATCH(D2282,'GCAM Crosswalk'!I$5:I$111,0))</f>
        <v>Industry</v>
      </c>
      <c r="F2282" t="s">
        <v>411</v>
      </c>
      <c r="G2282">
        <v>9.7575700000000001E-2</v>
      </c>
      <c r="H2282">
        <v>0.20557400000000001</v>
      </c>
      <c r="I2282">
        <v>0.15584500000000001</v>
      </c>
      <c r="J2282">
        <v>0.13324</v>
      </c>
      <c r="K2282">
        <v>0.14713599999999999</v>
      </c>
      <c r="L2282">
        <v>0.16644400000000001</v>
      </c>
      <c r="M2282">
        <v>0.200929</v>
      </c>
      <c r="N2282">
        <v>0.25081599999999998</v>
      </c>
      <c r="O2282">
        <v>0.30748799999999998</v>
      </c>
      <c r="P2282">
        <v>0.35907499999999998</v>
      </c>
      <c r="Q2282">
        <v>0.40910600000000003</v>
      </c>
      <c r="R2282">
        <v>0</v>
      </c>
      <c r="S2282">
        <v>0</v>
      </c>
      <c r="T2282">
        <v>0</v>
      </c>
      <c r="U2282" t="s">
        <v>409</v>
      </c>
    </row>
    <row r="2283" spans="1:21" x14ac:dyDescent="0.35">
      <c r="A2283" t="s">
        <v>407</v>
      </c>
      <c r="B2283" t="s">
        <v>38</v>
      </c>
      <c r="C2283" t="str">
        <f>INDEX('GCAM Crosswalk'!M$5:M$36,MATCH(B2283,'GCAM Crosswalk'!L$5:L$36,0))</f>
        <v>Middle East</v>
      </c>
      <c r="D2283" t="s">
        <v>271</v>
      </c>
      <c r="E2283" t="str">
        <f>INDEX('GCAM Crosswalk'!J$5:J$111,MATCH(D2283,'GCAM Crosswalk'!I$5:I$111,0))</f>
        <v>Industry</v>
      </c>
      <c r="F2283" t="s">
        <v>408</v>
      </c>
      <c r="G2283">
        <v>6.7099099999999995E-2</v>
      </c>
      <c r="H2283">
        <v>0.120515</v>
      </c>
      <c r="I2283">
        <v>0.18402399999999999</v>
      </c>
      <c r="J2283">
        <v>0.18402399999999999</v>
      </c>
      <c r="K2283">
        <v>0.19181318</v>
      </c>
      <c r="L2283">
        <v>0.21148386</v>
      </c>
      <c r="M2283">
        <v>0.23391695000000001</v>
      </c>
      <c r="N2283">
        <v>0.25734741</v>
      </c>
      <c r="O2283">
        <v>0.27288119999999999</v>
      </c>
      <c r="P2283">
        <v>0.28057105999999998</v>
      </c>
      <c r="Q2283">
        <v>0.27917940399999902</v>
      </c>
      <c r="R2283">
        <v>0</v>
      </c>
      <c r="S2283">
        <v>0</v>
      </c>
      <c r="T2283">
        <v>0</v>
      </c>
      <c r="U2283" t="s">
        <v>409</v>
      </c>
    </row>
    <row r="2284" spans="1:21" x14ac:dyDescent="0.35">
      <c r="A2284" t="s">
        <v>407</v>
      </c>
      <c r="B2284" t="s">
        <v>38</v>
      </c>
      <c r="C2284" t="str">
        <f>INDEX('GCAM Crosswalk'!M$5:M$36,MATCH(B2284,'GCAM Crosswalk'!L$5:L$36,0))</f>
        <v>Middle East</v>
      </c>
      <c r="D2284" t="s">
        <v>271</v>
      </c>
      <c r="E2284" t="str">
        <f>INDEX('GCAM Crosswalk'!J$5:J$111,MATCH(D2284,'GCAM Crosswalk'!I$5:I$111,0))</f>
        <v>Industry</v>
      </c>
      <c r="F2284" t="s">
        <v>410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1.0479700000000001E-3</v>
      </c>
      <c r="M2284">
        <v>1.393403E-2</v>
      </c>
      <c r="N2284">
        <v>4.7067802999999998E-2</v>
      </c>
      <c r="O2284">
        <v>8.9032380999999994E-2</v>
      </c>
      <c r="P2284">
        <v>0.12037062900000001</v>
      </c>
      <c r="Q2284">
        <v>0.146063639</v>
      </c>
      <c r="R2284">
        <v>0</v>
      </c>
      <c r="S2284">
        <v>0</v>
      </c>
      <c r="T2284">
        <v>0</v>
      </c>
      <c r="U2284" t="s">
        <v>409</v>
      </c>
    </row>
    <row r="2285" spans="1:21" x14ac:dyDescent="0.35">
      <c r="A2285" t="s">
        <v>407</v>
      </c>
      <c r="B2285" t="s">
        <v>38</v>
      </c>
      <c r="C2285" t="str">
        <f>INDEX('GCAM Crosswalk'!M$5:M$36,MATCH(B2285,'GCAM Crosswalk'!L$5:L$36,0))</f>
        <v>Middle East</v>
      </c>
      <c r="D2285" t="s">
        <v>271</v>
      </c>
      <c r="E2285" t="str">
        <f>INDEX('GCAM Crosswalk'!J$5:J$111,MATCH(D2285,'GCAM Crosswalk'!I$5:I$111,0))</f>
        <v>Industry</v>
      </c>
      <c r="F2285" t="s">
        <v>411</v>
      </c>
      <c r="G2285">
        <v>0.124613</v>
      </c>
      <c r="H2285">
        <v>0.22381400000000001</v>
      </c>
      <c r="I2285">
        <v>0.34175899999999998</v>
      </c>
      <c r="J2285">
        <v>0.34175899999999998</v>
      </c>
      <c r="K2285">
        <v>0.3448618</v>
      </c>
      <c r="L2285">
        <v>0.3751506</v>
      </c>
      <c r="M2285">
        <v>0.39758660000000001</v>
      </c>
      <c r="N2285">
        <v>0.41013529999999998</v>
      </c>
      <c r="O2285">
        <v>0.41386142999999997</v>
      </c>
      <c r="P2285">
        <v>0.41779231999999999</v>
      </c>
      <c r="Q2285">
        <v>0.42166177999999999</v>
      </c>
      <c r="R2285">
        <v>0</v>
      </c>
      <c r="S2285">
        <v>0</v>
      </c>
      <c r="T2285">
        <v>0</v>
      </c>
      <c r="U2285" t="s">
        <v>409</v>
      </c>
    </row>
    <row r="2286" spans="1:21" x14ac:dyDescent="0.35">
      <c r="A2286" t="s">
        <v>407</v>
      </c>
      <c r="B2286" t="s">
        <v>38</v>
      </c>
      <c r="C2286" t="str">
        <f>INDEX('GCAM Crosswalk'!M$5:M$36,MATCH(B2286,'GCAM Crosswalk'!L$5:L$36,0))</f>
        <v>Middle East</v>
      </c>
      <c r="D2286" t="s">
        <v>325</v>
      </c>
      <c r="E2286" t="str">
        <f>INDEX('GCAM Crosswalk'!J$5:J$111,MATCH(D2286,'GCAM Crosswalk'!I$5:I$111,0))</f>
        <v>Residential</v>
      </c>
      <c r="F2286" t="s">
        <v>225</v>
      </c>
      <c r="G2286">
        <v>0.16716</v>
      </c>
      <c r="H2286">
        <v>0.45597399999999999</v>
      </c>
      <c r="I2286">
        <v>0.64263000000000003</v>
      </c>
      <c r="J2286">
        <v>0.81057800000000002</v>
      </c>
      <c r="K2286">
        <v>0.85842879999999999</v>
      </c>
      <c r="L2286">
        <v>0.905599499999999</v>
      </c>
      <c r="M2286">
        <v>0.95976649999999997</v>
      </c>
      <c r="N2286">
        <v>0.99707409999999996</v>
      </c>
      <c r="O2286">
        <v>1.0257223</v>
      </c>
      <c r="P2286">
        <v>1.0461593</v>
      </c>
      <c r="Q2286">
        <v>1.0645173999999999</v>
      </c>
      <c r="R2286">
        <v>0</v>
      </c>
      <c r="S2286">
        <v>0</v>
      </c>
      <c r="T2286">
        <v>0</v>
      </c>
      <c r="U2286" t="s">
        <v>409</v>
      </c>
    </row>
    <row r="2287" spans="1:21" x14ac:dyDescent="0.35">
      <c r="A2287" t="s">
        <v>407</v>
      </c>
      <c r="B2287" t="s">
        <v>38</v>
      </c>
      <c r="C2287" t="str">
        <f>INDEX('GCAM Crosswalk'!M$5:M$36,MATCH(B2287,'GCAM Crosswalk'!L$5:L$36,0))</f>
        <v>Middle East</v>
      </c>
      <c r="D2287" t="s">
        <v>325</v>
      </c>
      <c r="E2287" t="str">
        <f>INDEX('GCAM Crosswalk'!J$5:J$111,MATCH(D2287,'GCAM Crosswalk'!I$5:I$111,0))</f>
        <v>Residential</v>
      </c>
      <c r="F2287" t="s">
        <v>408</v>
      </c>
      <c r="G2287">
        <v>2.24771E-2</v>
      </c>
      <c r="H2287">
        <v>0.22949900000000001</v>
      </c>
      <c r="I2287">
        <v>0.29774899999999999</v>
      </c>
      <c r="J2287">
        <v>0.33932699999999999</v>
      </c>
      <c r="K2287">
        <v>0.35909160000000001</v>
      </c>
      <c r="L2287">
        <v>0.36915969999999998</v>
      </c>
      <c r="M2287">
        <v>0.35681879999999999</v>
      </c>
      <c r="N2287">
        <v>0.30876310000000001</v>
      </c>
      <c r="O2287">
        <v>0.25868482999999998</v>
      </c>
      <c r="P2287">
        <v>0.21668454000000001</v>
      </c>
      <c r="Q2287">
        <v>0.19773871000000001</v>
      </c>
      <c r="R2287">
        <v>0</v>
      </c>
      <c r="S2287">
        <v>0</v>
      </c>
      <c r="T2287">
        <v>0</v>
      </c>
      <c r="U2287" t="s">
        <v>409</v>
      </c>
    </row>
    <row r="2288" spans="1:21" x14ac:dyDescent="0.35">
      <c r="A2288" t="s">
        <v>407</v>
      </c>
      <c r="B2288" t="s">
        <v>38</v>
      </c>
      <c r="C2288" t="str">
        <f>INDEX('GCAM Crosswalk'!M$5:M$36,MATCH(B2288,'GCAM Crosswalk'!L$5:L$36,0))</f>
        <v>Middle East</v>
      </c>
      <c r="D2288" t="s">
        <v>240</v>
      </c>
      <c r="E2288" t="str">
        <f>INDEX('GCAM Crosswalk'!J$5:J$111,MATCH(D2288,'GCAM Crosswalk'!I$5:I$111,0))</f>
        <v>Residential</v>
      </c>
      <c r="F2288" t="s">
        <v>408</v>
      </c>
      <c r="G2288">
        <v>1.34863E-2</v>
      </c>
      <c r="H2288">
        <v>0.13769999999999999</v>
      </c>
      <c r="I2288">
        <v>0.178649</v>
      </c>
      <c r="J2288">
        <v>0.203596</v>
      </c>
      <c r="K2288">
        <v>0.21643409999999999</v>
      </c>
      <c r="L2288">
        <v>0.2350459</v>
      </c>
      <c r="M2288">
        <v>0.27686440000000001</v>
      </c>
      <c r="N2288">
        <v>0.32030459999999999</v>
      </c>
      <c r="O2288">
        <v>0.35947569999999901</v>
      </c>
      <c r="P2288">
        <v>0.3958989</v>
      </c>
      <c r="Q2288">
        <v>0.42259918000000002</v>
      </c>
      <c r="R2288">
        <v>0</v>
      </c>
      <c r="S2288">
        <v>0</v>
      </c>
      <c r="T2288">
        <v>0</v>
      </c>
      <c r="U2288" t="s">
        <v>409</v>
      </c>
    </row>
    <row r="2289" spans="1:21" x14ac:dyDescent="0.35">
      <c r="A2289" t="s">
        <v>407</v>
      </c>
      <c r="B2289" t="s">
        <v>38</v>
      </c>
      <c r="C2289" t="str">
        <f>INDEX('GCAM Crosswalk'!M$5:M$36,MATCH(B2289,'GCAM Crosswalk'!L$5:L$36,0))</f>
        <v>Middle East</v>
      </c>
      <c r="D2289" t="s">
        <v>240</v>
      </c>
      <c r="E2289" t="str">
        <f>INDEX('GCAM Crosswalk'!J$5:J$111,MATCH(D2289,'GCAM Crosswalk'!I$5:I$111,0))</f>
        <v>Residential</v>
      </c>
      <c r="F2289" t="s">
        <v>410</v>
      </c>
      <c r="G2289">
        <v>0</v>
      </c>
      <c r="H2289">
        <v>0</v>
      </c>
      <c r="I2289">
        <v>0</v>
      </c>
      <c r="J2289">
        <v>0</v>
      </c>
      <c r="K2289">
        <v>0</v>
      </c>
      <c r="L2289" s="3">
        <v>5.9784399999999996E-6</v>
      </c>
      <c r="M2289" s="3">
        <v>1.6790899999999999E-4</v>
      </c>
      <c r="N2289" s="3">
        <v>3.0970299999999999E-4</v>
      </c>
      <c r="O2289" s="3">
        <v>4.6291300000000002E-4</v>
      </c>
      <c r="P2289" s="3">
        <v>6.5524599999999995E-4</v>
      </c>
      <c r="Q2289" s="3">
        <v>8.2268599999999999E-4</v>
      </c>
      <c r="R2289">
        <v>0</v>
      </c>
      <c r="S2289">
        <v>0</v>
      </c>
      <c r="T2289">
        <v>0</v>
      </c>
      <c r="U2289" t="s">
        <v>409</v>
      </c>
    </row>
    <row r="2290" spans="1:21" x14ac:dyDescent="0.35">
      <c r="A2290" t="s">
        <v>407</v>
      </c>
      <c r="B2290" t="s">
        <v>38</v>
      </c>
      <c r="C2290" t="str">
        <f>INDEX('GCAM Crosswalk'!M$5:M$36,MATCH(B2290,'GCAM Crosswalk'!L$5:L$36,0))</f>
        <v>Middle East</v>
      </c>
      <c r="D2290" t="s">
        <v>240</v>
      </c>
      <c r="E2290" t="str">
        <f>INDEX('GCAM Crosswalk'!J$5:J$111,MATCH(D2290,'GCAM Crosswalk'!I$5:I$111,0))</f>
        <v>Residential</v>
      </c>
      <c r="F2290" t="s">
        <v>411</v>
      </c>
      <c r="G2290">
        <v>8.9845300000000003E-2</v>
      </c>
      <c r="H2290">
        <v>0.13092200000000001</v>
      </c>
      <c r="I2290">
        <v>0.109446</v>
      </c>
      <c r="J2290">
        <v>8.0316700000000005E-2</v>
      </c>
      <c r="K2290">
        <v>8.3669800000000003E-2</v>
      </c>
      <c r="L2290">
        <v>8.9202199999999995E-2</v>
      </c>
      <c r="M2290">
        <v>0.1006734</v>
      </c>
      <c r="N2290">
        <v>0.1124848</v>
      </c>
      <c r="O2290">
        <v>0.12356654</v>
      </c>
      <c r="P2290">
        <v>0.13464860000000001</v>
      </c>
      <c r="Q2290">
        <v>0.14532158000000001</v>
      </c>
      <c r="R2290">
        <v>0</v>
      </c>
      <c r="S2290">
        <v>0</v>
      </c>
      <c r="T2290">
        <v>0</v>
      </c>
      <c r="U2290" t="s">
        <v>409</v>
      </c>
    </row>
    <row r="2291" spans="1:21" x14ac:dyDescent="0.35">
      <c r="A2291" t="s">
        <v>407</v>
      </c>
      <c r="B2291" t="s">
        <v>38</v>
      </c>
      <c r="C2291" t="str">
        <f>INDEX('GCAM Crosswalk'!M$5:M$36,MATCH(B2291,'GCAM Crosswalk'!L$5:L$36,0))</f>
        <v>Middle East</v>
      </c>
      <c r="D2291" t="s">
        <v>326</v>
      </c>
      <c r="E2291" t="str">
        <f>INDEX('GCAM Crosswalk'!J$5:J$111,MATCH(D2291,'GCAM Crosswalk'!I$5:I$111,0))</f>
        <v>Residential</v>
      </c>
      <c r="F2291" t="s">
        <v>318</v>
      </c>
      <c r="G2291">
        <v>7.9115000000000001E-3</v>
      </c>
      <c r="H2291">
        <v>1.83765E-2</v>
      </c>
      <c r="I2291">
        <v>1.8251E-2</v>
      </c>
      <c r="J2291">
        <v>1.5864900000000001E-2</v>
      </c>
      <c r="K2291">
        <v>1.7305669999999999E-2</v>
      </c>
      <c r="L2291">
        <v>1.8951340000000001E-2</v>
      </c>
      <c r="M2291">
        <v>1.979556E-2</v>
      </c>
      <c r="N2291">
        <v>1.901423E-2</v>
      </c>
      <c r="O2291">
        <v>1.7490854E-2</v>
      </c>
      <c r="P2291">
        <v>1.5418568999999899E-2</v>
      </c>
      <c r="Q2291">
        <v>1.4047206E-2</v>
      </c>
      <c r="R2291">
        <v>0</v>
      </c>
      <c r="S2291">
        <v>0</v>
      </c>
      <c r="T2291">
        <v>0</v>
      </c>
      <c r="U2291" t="s">
        <v>409</v>
      </c>
    </row>
    <row r="2292" spans="1:21" x14ac:dyDescent="0.35">
      <c r="A2292" t="s">
        <v>407</v>
      </c>
      <c r="B2292" t="s">
        <v>38</v>
      </c>
      <c r="C2292" t="str">
        <f>INDEX('GCAM Crosswalk'!M$5:M$36,MATCH(B2292,'GCAM Crosswalk'!L$5:L$36,0))</f>
        <v>Middle East</v>
      </c>
      <c r="D2292" t="s">
        <v>326</v>
      </c>
      <c r="E2292" t="str">
        <f>INDEX('GCAM Crosswalk'!J$5:J$111,MATCH(D2292,'GCAM Crosswalk'!I$5:I$111,0))</f>
        <v>Residential</v>
      </c>
      <c r="F2292" t="s">
        <v>339</v>
      </c>
      <c r="G2292">
        <v>0</v>
      </c>
      <c r="H2292" s="3">
        <v>3.7669999999999999E-4</v>
      </c>
      <c r="I2292" s="3">
        <v>3.7669999999999999E-4</v>
      </c>
      <c r="J2292" s="3">
        <v>3.7669999999999999E-4</v>
      </c>
      <c r="K2292" s="3">
        <v>4.0950729999999997E-4</v>
      </c>
      <c r="L2292" s="3">
        <v>4.3664639999999998E-4</v>
      </c>
      <c r="M2292" s="3">
        <v>4.4473610000000003E-4</v>
      </c>
      <c r="N2292" s="3">
        <v>4.1871250000000002E-4</v>
      </c>
      <c r="O2292" s="3">
        <v>3.8843420000000002E-4</v>
      </c>
      <c r="P2292" s="3">
        <v>3.5333898000000001E-4</v>
      </c>
      <c r="Q2292" s="3">
        <v>3.3711929999999998E-4</v>
      </c>
      <c r="R2292">
        <v>0</v>
      </c>
      <c r="S2292">
        <v>0</v>
      </c>
      <c r="T2292">
        <v>0</v>
      </c>
      <c r="U2292" t="s">
        <v>409</v>
      </c>
    </row>
    <row r="2293" spans="1:21" x14ac:dyDescent="0.35">
      <c r="A2293" t="s">
        <v>407</v>
      </c>
      <c r="B2293" t="s">
        <v>38</v>
      </c>
      <c r="C2293" t="str">
        <f>INDEX('GCAM Crosswalk'!M$5:M$36,MATCH(B2293,'GCAM Crosswalk'!L$5:L$36,0))</f>
        <v>Middle East</v>
      </c>
      <c r="D2293" t="s">
        <v>326</v>
      </c>
      <c r="E2293" t="str">
        <f>INDEX('GCAM Crosswalk'!J$5:J$111,MATCH(D2293,'GCAM Crosswalk'!I$5:I$111,0))</f>
        <v>Residential</v>
      </c>
      <c r="F2293" t="s">
        <v>225</v>
      </c>
      <c r="G2293">
        <v>0.123846</v>
      </c>
      <c r="H2293">
        <v>0.33782299999999998</v>
      </c>
      <c r="I2293">
        <v>0.47611300000000001</v>
      </c>
      <c r="J2293">
        <v>0.60054300000000005</v>
      </c>
      <c r="K2293">
        <v>0.6587887</v>
      </c>
      <c r="L2293">
        <v>0.75826859999999996</v>
      </c>
      <c r="M2293">
        <v>0.95271660000000002</v>
      </c>
      <c r="N2293">
        <v>1.1881052999999999</v>
      </c>
      <c r="O2293">
        <v>1.4177829</v>
      </c>
      <c r="P2293">
        <v>1.6329038</v>
      </c>
      <c r="Q2293">
        <v>1.8064967000000001</v>
      </c>
      <c r="R2293">
        <v>0</v>
      </c>
      <c r="S2293">
        <v>0</v>
      </c>
      <c r="T2293">
        <v>0</v>
      </c>
      <c r="U2293" t="s">
        <v>409</v>
      </c>
    </row>
    <row r="2294" spans="1:21" x14ac:dyDescent="0.35">
      <c r="A2294" t="s">
        <v>407</v>
      </c>
      <c r="B2294" t="s">
        <v>38</v>
      </c>
      <c r="C2294" t="str">
        <f>INDEX('GCAM Crosswalk'!M$5:M$36,MATCH(B2294,'GCAM Crosswalk'!L$5:L$36,0))</f>
        <v>Middle East</v>
      </c>
      <c r="D2294" t="s">
        <v>326</v>
      </c>
      <c r="E2294" t="str">
        <f>INDEX('GCAM Crosswalk'!J$5:J$111,MATCH(D2294,'GCAM Crosswalk'!I$5:I$111,0))</f>
        <v>Residential</v>
      </c>
      <c r="F2294" t="s">
        <v>408</v>
      </c>
      <c r="G2294">
        <v>7.3291200000000001E-2</v>
      </c>
      <c r="H2294">
        <v>0.74832799999999999</v>
      </c>
      <c r="I2294">
        <v>0.97086899999999998</v>
      </c>
      <c r="J2294">
        <v>1.1064400000000001</v>
      </c>
      <c r="K2294">
        <v>1.2195180000000001</v>
      </c>
      <c r="L2294">
        <v>1.3353809999999999</v>
      </c>
      <c r="M2294">
        <v>1.476324</v>
      </c>
      <c r="N2294">
        <v>1.5703981999999901</v>
      </c>
      <c r="O2294">
        <v>1.6373925</v>
      </c>
      <c r="P2294">
        <v>1.6827122000000001</v>
      </c>
      <c r="Q2294">
        <v>1.7306705999999901</v>
      </c>
      <c r="R2294">
        <v>0</v>
      </c>
      <c r="S2294">
        <v>0</v>
      </c>
      <c r="T2294">
        <v>0</v>
      </c>
      <c r="U2294" t="s">
        <v>409</v>
      </c>
    </row>
    <row r="2295" spans="1:21" x14ac:dyDescent="0.35">
      <c r="A2295" t="s">
        <v>407</v>
      </c>
      <c r="B2295" t="s">
        <v>38</v>
      </c>
      <c r="C2295" t="str">
        <f>INDEX('GCAM Crosswalk'!M$5:M$36,MATCH(B2295,'GCAM Crosswalk'!L$5:L$36,0))</f>
        <v>Middle East</v>
      </c>
      <c r="D2295" t="s">
        <v>326</v>
      </c>
      <c r="E2295" t="str">
        <f>INDEX('GCAM Crosswalk'!J$5:J$111,MATCH(D2295,'GCAM Crosswalk'!I$5:I$111,0))</f>
        <v>Residential</v>
      </c>
      <c r="F2295" t="s">
        <v>410</v>
      </c>
      <c r="G2295">
        <v>0</v>
      </c>
      <c r="H2295">
        <v>0</v>
      </c>
      <c r="I2295">
        <v>0</v>
      </c>
      <c r="J2295">
        <v>0</v>
      </c>
      <c r="K2295">
        <v>0</v>
      </c>
      <c r="L2295" s="3">
        <v>6.95826E-5</v>
      </c>
      <c r="M2295">
        <v>1.62951E-3</v>
      </c>
      <c r="N2295">
        <v>3.05128E-3</v>
      </c>
      <c r="O2295">
        <v>3.9886799999999997E-3</v>
      </c>
      <c r="P2295">
        <v>5.2204599999999997E-3</v>
      </c>
      <c r="Q2295">
        <v>5.8775900000000002E-3</v>
      </c>
      <c r="R2295">
        <v>0</v>
      </c>
      <c r="S2295">
        <v>0</v>
      </c>
      <c r="T2295">
        <v>0</v>
      </c>
      <c r="U2295" t="s">
        <v>409</v>
      </c>
    </row>
    <row r="2296" spans="1:21" x14ac:dyDescent="0.35">
      <c r="A2296" t="s">
        <v>407</v>
      </c>
      <c r="B2296" t="s">
        <v>38</v>
      </c>
      <c r="C2296" t="str">
        <f>INDEX('GCAM Crosswalk'!M$5:M$36,MATCH(B2296,'GCAM Crosswalk'!L$5:L$36,0))</f>
        <v>Middle East</v>
      </c>
      <c r="D2296" t="s">
        <v>326</v>
      </c>
      <c r="E2296" t="str">
        <f>INDEX('GCAM Crosswalk'!J$5:J$111,MATCH(D2296,'GCAM Crosswalk'!I$5:I$111,0))</f>
        <v>Residential</v>
      </c>
      <c r="F2296" t="s">
        <v>411</v>
      </c>
      <c r="G2296">
        <v>0.49154799999999998</v>
      </c>
      <c r="H2296">
        <v>0.71628199999999997</v>
      </c>
      <c r="I2296">
        <v>0.59878399999999998</v>
      </c>
      <c r="J2296">
        <v>0.439417</v>
      </c>
      <c r="K2296">
        <v>0.4766765</v>
      </c>
      <c r="L2296">
        <v>0.50594340000000004</v>
      </c>
      <c r="M2296">
        <v>0.50955899999999998</v>
      </c>
      <c r="N2296">
        <v>0.47475580000000001</v>
      </c>
      <c r="O2296">
        <v>0.43498369999999997</v>
      </c>
      <c r="P2296">
        <v>0.39296730000000002</v>
      </c>
      <c r="Q2296">
        <v>0.37851800000000002</v>
      </c>
      <c r="R2296">
        <v>0</v>
      </c>
      <c r="S2296">
        <v>0</v>
      </c>
      <c r="T2296">
        <v>0</v>
      </c>
      <c r="U2296" t="s">
        <v>409</v>
      </c>
    </row>
    <row r="2297" spans="1:21" x14ac:dyDescent="0.35">
      <c r="A2297" t="s">
        <v>407</v>
      </c>
      <c r="B2297" t="s">
        <v>38</v>
      </c>
      <c r="C2297" t="str">
        <f>INDEX('GCAM Crosswalk'!M$5:M$36,MATCH(B2297,'GCAM Crosswalk'!L$5:L$36,0))</f>
        <v>Middle East</v>
      </c>
      <c r="D2297" t="s">
        <v>251</v>
      </c>
      <c r="E2297" t="str">
        <f>INDEX('GCAM Crosswalk'!J$5:J$111,MATCH(D2297,'GCAM Crosswalk'!I$5:I$111,0))</f>
        <v>International Aviation</v>
      </c>
      <c r="F2297" t="s">
        <v>225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3">
        <v>2.3472800000000001E-7</v>
      </c>
      <c r="O2297" s="3">
        <v>2.1847500000000001E-6</v>
      </c>
      <c r="P2297" s="3">
        <v>1.8906199999999999E-5</v>
      </c>
      <c r="Q2297" s="3">
        <v>1.48684E-4</v>
      </c>
      <c r="R2297">
        <v>0</v>
      </c>
      <c r="S2297">
        <v>0</v>
      </c>
      <c r="T2297">
        <v>0</v>
      </c>
      <c r="U2297" t="s">
        <v>409</v>
      </c>
    </row>
    <row r="2298" spans="1:21" x14ac:dyDescent="0.35">
      <c r="A2298" t="s">
        <v>407</v>
      </c>
      <c r="B2298" t="s">
        <v>38</v>
      </c>
      <c r="C2298" t="str">
        <f>INDEX('GCAM Crosswalk'!M$5:M$36,MATCH(B2298,'GCAM Crosswalk'!L$5:L$36,0))</f>
        <v>Middle East</v>
      </c>
      <c r="D2298" t="s">
        <v>251</v>
      </c>
      <c r="E2298" t="str">
        <f>INDEX('GCAM Crosswalk'!J$5:J$111,MATCH(D2298,'GCAM Crosswalk'!I$5:I$111,0))</f>
        <v>International Aviation</v>
      </c>
      <c r="F2298" t="s">
        <v>410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3">
        <v>3.7480100000000002E-7</v>
      </c>
      <c r="O2298" s="3">
        <v>8.1226799999999996E-6</v>
      </c>
      <c r="P2298" s="3">
        <v>1.3080200000000001E-4</v>
      </c>
      <c r="Q2298">
        <v>1.54353E-3</v>
      </c>
      <c r="R2298">
        <v>0</v>
      </c>
      <c r="S2298">
        <v>0</v>
      </c>
      <c r="T2298">
        <v>0</v>
      </c>
      <c r="U2298" t="s">
        <v>409</v>
      </c>
    </row>
    <row r="2299" spans="1:21" x14ac:dyDescent="0.35">
      <c r="A2299" t="s">
        <v>407</v>
      </c>
      <c r="B2299" t="s">
        <v>38</v>
      </c>
      <c r="C2299" t="str">
        <f>INDEX('GCAM Crosswalk'!M$5:M$36,MATCH(B2299,'GCAM Crosswalk'!L$5:L$36,0))</f>
        <v>Middle East</v>
      </c>
      <c r="D2299" t="s">
        <v>251</v>
      </c>
      <c r="E2299" t="str">
        <f>INDEX('GCAM Crosswalk'!J$5:J$111,MATCH(D2299,'GCAM Crosswalk'!I$5:I$111,0))</f>
        <v>International Aviation</v>
      </c>
      <c r="F2299" t="s">
        <v>411</v>
      </c>
      <c r="G2299">
        <v>0.35878399999999999</v>
      </c>
      <c r="H2299">
        <v>0.46227400000000002</v>
      </c>
      <c r="I2299">
        <v>0.59304500000000004</v>
      </c>
      <c r="J2299">
        <v>0.79757400000000001</v>
      </c>
      <c r="K2299">
        <v>0.86763500000000005</v>
      </c>
      <c r="L2299">
        <v>0.90185700000000002</v>
      </c>
      <c r="M2299">
        <v>0.99642399999999998</v>
      </c>
      <c r="N2299">
        <v>1.1045700000000001</v>
      </c>
      <c r="O2299">
        <v>1.28068</v>
      </c>
      <c r="P2299">
        <v>1.45784</v>
      </c>
      <c r="Q2299">
        <v>1.6301600000000001</v>
      </c>
      <c r="R2299">
        <v>0</v>
      </c>
      <c r="S2299">
        <v>0</v>
      </c>
      <c r="T2299">
        <v>0</v>
      </c>
      <c r="U2299" t="s">
        <v>409</v>
      </c>
    </row>
    <row r="2300" spans="1:21" x14ac:dyDescent="0.35">
      <c r="A2300" t="s">
        <v>407</v>
      </c>
      <c r="B2300" t="s">
        <v>38</v>
      </c>
      <c r="C2300" t="str">
        <f>INDEX('GCAM Crosswalk'!M$5:M$36,MATCH(B2300,'GCAM Crosswalk'!L$5:L$36,0))</f>
        <v>Middle East</v>
      </c>
      <c r="D2300" t="s">
        <v>257</v>
      </c>
      <c r="E2300" t="str">
        <f>INDEX('GCAM Crosswalk'!J$5:J$111,MATCH(D2300,'GCAM Crosswalk'!I$5:I$111,0))</f>
        <v>Transportation</v>
      </c>
      <c r="F2300" t="s">
        <v>225</v>
      </c>
      <c r="G2300">
        <v>0</v>
      </c>
      <c r="H2300">
        <v>0</v>
      </c>
      <c r="I2300">
        <v>0</v>
      </c>
      <c r="J2300">
        <v>0</v>
      </c>
      <c r="K2300">
        <v>1.1919211999999999E-3</v>
      </c>
      <c r="L2300">
        <v>9.5040338806999993E-3</v>
      </c>
      <c r="M2300">
        <v>4.6818932442509897E-2</v>
      </c>
      <c r="N2300">
        <v>0.16106563899994999</v>
      </c>
      <c r="O2300">
        <v>0.32613910252083</v>
      </c>
      <c r="P2300">
        <v>0.50961852555370002</v>
      </c>
      <c r="Q2300">
        <v>0.69813932814400004</v>
      </c>
      <c r="R2300">
        <v>0</v>
      </c>
      <c r="S2300">
        <v>0</v>
      </c>
      <c r="T2300">
        <v>0</v>
      </c>
      <c r="U2300" t="s">
        <v>409</v>
      </c>
    </row>
    <row r="2301" spans="1:21" x14ac:dyDescent="0.35">
      <c r="A2301" t="s">
        <v>407</v>
      </c>
      <c r="B2301" t="s">
        <v>38</v>
      </c>
      <c r="C2301" t="str">
        <f>INDEX('GCAM Crosswalk'!M$5:M$36,MATCH(B2301,'GCAM Crosswalk'!L$5:L$36,0))</f>
        <v>Middle East</v>
      </c>
      <c r="D2301" t="s">
        <v>257</v>
      </c>
      <c r="E2301" t="str">
        <f>INDEX('GCAM Crosswalk'!J$5:J$111,MATCH(D2301,'GCAM Crosswalk'!I$5:I$111,0))</f>
        <v>Transportation</v>
      </c>
      <c r="F2301" t="s">
        <v>410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4.1571044299999896E-3</v>
      </c>
      <c r="M2301">
        <v>3.4471195332E-2</v>
      </c>
      <c r="N2301">
        <v>0.123507576738</v>
      </c>
      <c r="O2301">
        <v>0.22166668577429899</v>
      </c>
      <c r="P2301">
        <v>0.30250175724200001</v>
      </c>
      <c r="Q2301">
        <v>0.35953222211000002</v>
      </c>
      <c r="R2301">
        <v>0</v>
      </c>
      <c r="S2301">
        <v>0</v>
      </c>
      <c r="T2301">
        <v>0</v>
      </c>
      <c r="U2301" t="s">
        <v>409</v>
      </c>
    </row>
    <row r="2302" spans="1:21" x14ac:dyDescent="0.35">
      <c r="A2302" t="s">
        <v>407</v>
      </c>
      <c r="B2302" t="s">
        <v>38</v>
      </c>
      <c r="C2302" t="str">
        <f>INDEX('GCAM Crosswalk'!M$5:M$36,MATCH(B2302,'GCAM Crosswalk'!L$5:L$36,0))</f>
        <v>Middle East</v>
      </c>
      <c r="D2302" t="s">
        <v>257</v>
      </c>
      <c r="E2302" t="str">
        <f>INDEX('GCAM Crosswalk'!J$5:J$111,MATCH(D2302,'GCAM Crosswalk'!I$5:I$111,0))</f>
        <v>Transportation</v>
      </c>
      <c r="F2302" t="s">
        <v>411</v>
      </c>
      <c r="G2302">
        <v>0.7517585</v>
      </c>
      <c r="H2302">
        <v>1.4204829999999999</v>
      </c>
      <c r="I2302">
        <v>1.724491</v>
      </c>
      <c r="J2302">
        <v>2.0026890000000002</v>
      </c>
      <c r="K2302">
        <v>2.2107313451000001</v>
      </c>
      <c r="L2302">
        <v>2.4164088939499999</v>
      </c>
      <c r="M2302">
        <v>2.6250788129099898</v>
      </c>
      <c r="N2302">
        <v>2.56111967505</v>
      </c>
      <c r="O2302">
        <v>2.42870298569999</v>
      </c>
      <c r="P2302">
        <v>2.33643510629999</v>
      </c>
      <c r="Q2302">
        <v>2.3064856414000001</v>
      </c>
      <c r="R2302">
        <v>0</v>
      </c>
      <c r="S2302">
        <v>0</v>
      </c>
      <c r="T2302">
        <v>0</v>
      </c>
      <c r="U2302" t="s">
        <v>409</v>
      </c>
    </row>
    <row r="2303" spans="1:21" x14ac:dyDescent="0.35">
      <c r="A2303" t="s">
        <v>407</v>
      </c>
      <c r="B2303" t="s">
        <v>38</v>
      </c>
      <c r="C2303" t="str">
        <f>INDEX('GCAM Crosswalk'!M$5:M$36,MATCH(B2303,'GCAM Crosswalk'!L$5:L$36,0))</f>
        <v>Middle East</v>
      </c>
      <c r="D2303" t="s">
        <v>259</v>
      </c>
      <c r="E2303" t="str">
        <f>INDEX('GCAM Crosswalk'!J$5:J$111,MATCH(D2303,'GCAM Crosswalk'!I$5:I$111,0))</f>
        <v>Transportation</v>
      </c>
      <c r="F2303" t="s">
        <v>225</v>
      </c>
      <c r="G2303">
        <v>0</v>
      </c>
      <c r="H2303" s="3">
        <v>3.769E-4</v>
      </c>
      <c r="I2303">
        <v>1.0896E-3</v>
      </c>
      <c r="J2303">
        <v>2.0332000000000002E-3</v>
      </c>
      <c r="K2303">
        <v>2.2820388E-3</v>
      </c>
      <c r="L2303">
        <v>2.5004720000000001E-3</v>
      </c>
      <c r="M2303">
        <v>2.7364669999999998E-3</v>
      </c>
      <c r="N2303">
        <v>3.0591190999999999E-3</v>
      </c>
      <c r="O2303">
        <v>3.4349023999999998E-3</v>
      </c>
      <c r="P2303">
        <v>3.9145817000000001E-3</v>
      </c>
      <c r="Q2303">
        <v>4.54172E-3</v>
      </c>
      <c r="R2303">
        <v>0</v>
      </c>
      <c r="S2303">
        <v>0</v>
      </c>
      <c r="T2303">
        <v>0</v>
      </c>
      <c r="U2303" t="s">
        <v>409</v>
      </c>
    </row>
    <row r="2304" spans="1:21" x14ac:dyDescent="0.35">
      <c r="A2304" t="s">
        <v>407</v>
      </c>
      <c r="B2304" t="s">
        <v>38</v>
      </c>
      <c r="C2304" t="str">
        <f>INDEX('GCAM Crosswalk'!M$5:M$36,MATCH(B2304,'GCAM Crosswalk'!L$5:L$36,0))</f>
        <v>Middle East</v>
      </c>
      <c r="D2304" t="s">
        <v>259</v>
      </c>
      <c r="E2304" t="str">
        <f>INDEX('GCAM Crosswalk'!J$5:J$111,MATCH(D2304,'GCAM Crosswalk'!I$5:I$111,0))</f>
        <v>Transportation</v>
      </c>
      <c r="F2304" t="s">
        <v>410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3">
        <v>4.3902599999999999E-6</v>
      </c>
      <c r="O2304" s="3">
        <v>1.5769300000000002E-5</v>
      </c>
      <c r="P2304" s="3">
        <v>5.2760499999999997E-5</v>
      </c>
      <c r="Q2304" s="3">
        <v>1.5406999999999999E-4</v>
      </c>
      <c r="R2304">
        <v>0</v>
      </c>
      <c r="S2304">
        <v>0</v>
      </c>
      <c r="T2304">
        <v>0</v>
      </c>
      <c r="U2304" t="s">
        <v>409</v>
      </c>
    </row>
    <row r="2305" spans="1:21" x14ac:dyDescent="0.35">
      <c r="A2305" t="s">
        <v>407</v>
      </c>
      <c r="B2305" t="s">
        <v>38</v>
      </c>
      <c r="C2305" t="str">
        <f>INDEX('GCAM Crosswalk'!M$5:M$36,MATCH(B2305,'GCAM Crosswalk'!L$5:L$36,0))</f>
        <v>Middle East</v>
      </c>
      <c r="D2305" t="s">
        <v>259</v>
      </c>
      <c r="E2305" t="str">
        <f>INDEX('GCAM Crosswalk'!J$5:J$111,MATCH(D2305,'GCAM Crosswalk'!I$5:I$111,0))</f>
        <v>Transportation</v>
      </c>
      <c r="F2305" t="s">
        <v>411</v>
      </c>
      <c r="G2305">
        <v>1.0269000000000001E-3</v>
      </c>
      <c r="H2305">
        <v>1.3232000000000001E-3</v>
      </c>
      <c r="I2305">
        <v>1.6975E-3</v>
      </c>
      <c r="J2305">
        <v>2.2829E-3</v>
      </c>
      <c r="K2305">
        <v>2.5387500000000002E-3</v>
      </c>
      <c r="L2305">
        <v>2.9129400000000001E-3</v>
      </c>
      <c r="M2305">
        <v>3.4651700000000001E-3</v>
      </c>
      <c r="N2305">
        <v>3.9639200000000001E-3</v>
      </c>
      <c r="O2305">
        <v>4.6732299999999996E-3</v>
      </c>
      <c r="P2305">
        <v>5.2999500000000003E-3</v>
      </c>
      <c r="Q2305">
        <v>5.7345299999999998E-3</v>
      </c>
      <c r="R2305">
        <v>0</v>
      </c>
      <c r="S2305">
        <v>0</v>
      </c>
      <c r="T2305">
        <v>0</v>
      </c>
      <c r="U2305" t="s">
        <v>409</v>
      </c>
    </row>
    <row r="2306" spans="1:21" x14ac:dyDescent="0.35">
      <c r="A2306" t="s">
        <v>407</v>
      </c>
      <c r="B2306" t="s">
        <v>38</v>
      </c>
      <c r="C2306" t="str">
        <f>INDEX('GCAM Crosswalk'!M$5:M$36,MATCH(B2306,'GCAM Crosswalk'!L$5:L$36,0))</f>
        <v>Middle East</v>
      </c>
      <c r="D2306" t="s">
        <v>261</v>
      </c>
      <c r="E2306" t="str">
        <f>INDEX('GCAM Crosswalk'!J$5:J$111,MATCH(D2306,'GCAM Crosswalk'!I$5:I$111,0))</f>
        <v>Transportation</v>
      </c>
      <c r="F2306" t="s">
        <v>225</v>
      </c>
      <c r="G2306">
        <v>0</v>
      </c>
      <c r="H2306">
        <v>0</v>
      </c>
      <c r="I2306">
        <v>0</v>
      </c>
      <c r="J2306">
        <v>0</v>
      </c>
      <c r="K2306">
        <v>1.7306800000000001E-2</v>
      </c>
      <c r="L2306">
        <v>4.4140600000000002E-2</v>
      </c>
      <c r="M2306">
        <v>6.6705340000000002E-2</v>
      </c>
      <c r="N2306">
        <v>7.9164899999999996E-2</v>
      </c>
      <c r="O2306">
        <v>8.5585099999999997E-2</v>
      </c>
      <c r="P2306">
        <v>9.1500299999999896E-2</v>
      </c>
      <c r="Q2306">
        <v>9.6879099999999996E-2</v>
      </c>
      <c r="R2306">
        <v>0</v>
      </c>
      <c r="S2306">
        <v>0</v>
      </c>
      <c r="T2306">
        <v>0</v>
      </c>
      <c r="U2306" t="s">
        <v>409</v>
      </c>
    </row>
    <row r="2307" spans="1:21" x14ac:dyDescent="0.35">
      <c r="A2307" t="s">
        <v>407</v>
      </c>
      <c r="B2307" t="s">
        <v>38</v>
      </c>
      <c r="C2307" t="str">
        <f>INDEX('GCAM Crosswalk'!M$5:M$36,MATCH(B2307,'GCAM Crosswalk'!L$5:L$36,0))</f>
        <v>Middle East</v>
      </c>
      <c r="D2307" t="s">
        <v>261</v>
      </c>
      <c r="E2307" t="str">
        <f>INDEX('GCAM Crosswalk'!J$5:J$111,MATCH(D2307,'GCAM Crosswalk'!I$5:I$111,0))</f>
        <v>Transportation</v>
      </c>
      <c r="F2307" t="s">
        <v>410</v>
      </c>
      <c r="G2307">
        <v>0</v>
      </c>
      <c r="H2307">
        <v>0</v>
      </c>
      <c r="I2307">
        <v>0</v>
      </c>
      <c r="J2307">
        <v>0</v>
      </c>
      <c r="K2307">
        <v>0</v>
      </c>
      <c r="L2307" s="3">
        <v>1.2563599999999999E-5</v>
      </c>
      <c r="M2307" s="3">
        <v>6.9001490000000006E-5</v>
      </c>
      <c r="N2307" s="3">
        <v>2.2945383999999999E-4</v>
      </c>
      <c r="O2307" s="3">
        <v>4.4685379999999999E-4</v>
      </c>
      <c r="P2307" s="3">
        <v>6.1419169999999996E-4</v>
      </c>
      <c r="Q2307" s="3">
        <v>6.8959399999999997E-4</v>
      </c>
      <c r="R2307">
        <v>0</v>
      </c>
      <c r="S2307">
        <v>0</v>
      </c>
      <c r="T2307">
        <v>0</v>
      </c>
      <c r="U2307" t="s">
        <v>409</v>
      </c>
    </row>
    <row r="2308" spans="1:21" x14ac:dyDescent="0.35">
      <c r="A2308" t="s">
        <v>407</v>
      </c>
      <c r="B2308" t="s">
        <v>38</v>
      </c>
      <c r="C2308" t="str">
        <f>INDEX('GCAM Crosswalk'!M$5:M$36,MATCH(B2308,'GCAM Crosswalk'!L$5:L$36,0))</f>
        <v>Middle East</v>
      </c>
      <c r="D2308" t="s">
        <v>261</v>
      </c>
      <c r="E2308" t="str">
        <f>INDEX('GCAM Crosswalk'!J$5:J$111,MATCH(D2308,'GCAM Crosswalk'!I$5:I$111,0))</f>
        <v>Transportation</v>
      </c>
      <c r="F2308" t="s">
        <v>411</v>
      </c>
      <c r="G2308">
        <v>0.151222</v>
      </c>
      <c r="H2308">
        <v>0.285742</v>
      </c>
      <c r="I2308">
        <v>0.34689500000000001</v>
      </c>
      <c r="J2308">
        <v>0.40285700000000002</v>
      </c>
      <c r="K2308">
        <v>0.54780923299999995</v>
      </c>
      <c r="L2308">
        <v>0.57901671799999999</v>
      </c>
      <c r="M2308">
        <v>0.50429797099999996</v>
      </c>
      <c r="N2308">
        <v>0.47493879999999999</v>
      </c>
      <c r="O2308">
        <v>0.483153</v>
      </c>
      <c r="P2308">
        <v>0.48735139999999999</v>
      </c>
      <c r="Q2308">
        <v>0.48936459999999998</v>
      </c>
      <c r="R2308">
        <v>0</v>
      </c>
      <c r="S2308">
        <v>0</v>
      </c>
      <c r="T2308">
        <v>0</v>
      </c>
      <c r="U2308" t="s">
        <v>409</v>
      </c>
    </row>
    <row r="2309" spans="1:21" x14ac:dyDescent="0.35">
      <c r="A2309" t="s">
        <v>407</v>
      </c>
      <c r="B2309" t="s">
        <v>38</v>
      </c>
      <c r="C2309" t="str">
        <f>INDEX('GCAM Crosswalk'!M$5:M$36,MATCH(B2309,'GCAM Crosswalk'!L$5:L$36,0))</f>
        <v>Middle East</v>
      </c>
      <c r="D2309" t="s">
        <v>327</v>
      </c>
      <c r="E2309" t="str">
        <f>INDEX('GCAM Crosswalk'!J$5:J$111,MATCH(D2309,'GCAM Crosswalk'!I$5:I$111,0))</f>
        <v>Transportation</v>
      </c>
      <c r="F2309" t="s">
        <v>225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2.0684500000000001E-2</v>
      </c>
      <c r="M2309">
        <v>2.9823599999999999E-2</v>
      </c>
      <c r="N2309">
        <v>3.0965900000000001E-2</v>
      </c>
      <c r="O2309">
        <v>3.1093200000000001E-2</v>
      </c>
      <c r="P2309">
        <v>3.0807500000000002E-2</v>
      </c>
      <c r="Q2309">
        <v>3.0461100000000001E-2</v>
      </c>
      <c r="R2309">
        <v>0</v>
      </c>
      <c r="S2309">
        <v>0</v>
      </c>
      <c r="T2309">
        <v>0</v>
      </c>
      <c r="U2309" t="s">
        <v>409</v>
      </c>
    </row>
    <row r="2310" spans="1:21" x14ac:dyDescent="0.35">
      <c r="A2310" t="s">
        <v>407</v>
      </c>
      <c r="B2310" t="s">
        <v>38</v>
      </c>
      <c r="C2310" t="str">
        <f>INDEX('GCAM Crosswalk'!M$5:M$36,MATCH(B2310,'GCAM Crosswalk'!L$5:L$36,0))</f>
        <v>Middle East</v>
      </c>
      <c r="D2310" t="s">
        <v>327</v>
      </c>
      <c r="E2310" t="str">
        <f>INDEX('GCAM Crosswalk'!J$5:J$111,MATCH(D2310,'GCAM Crosswalk'!I$5:I$111,0))</f>
        <v>Transportation</v>
      </c>
      <c r="F2310" t="s">
        <v>411</v>
      </c>
      <c r="G2310">
        <v>3.5320200000000003E-2</v>
      </c>
      <c r="H2310">
        <v>6.6739199999999999E-2</v>
      </c>
      <c r="I2310">
        <v>8.10226E-2</v>
      </c>
      <c r="J2310">
        <v>9.4093300000000005E-2</v>
      </c>
      <c r="K2310">
        <v>8.4430900000000003E-2</v>
      </c>
      <c r="L2310">
        <v>3.4354999999999997E-2</v>
      </c>
      <c r="M2310">
        <v>1.7789200000000002E-2</v>
      </c>
      <c r="N2310">
        <v>1.15312E-2</v>
      </c>
      <c r="O2310">
        <v>8.3617099999999996E-3</v>
      </c>
      <c r="P2310">
        <v>6.4584100000000004E-3</v>
      </c>
      <c r="Q2310">
        <v>5.1811799999999996E-3</v>
      </c>
      <c r="R2310">
        <v>0</v>
      </c>
      <c r="S2310">
        <v>0</v>
      </c>
      <c r="T2310">
        <v>0</v>
      </c>
      <c r="U2310" t="s">
        <v>409</v>
      </c>
    </row>
    <row r="2311" spans="1:21" x14ac:dyDescent="0.35">
      <c r="A2311" t="s">
        <v>407</v>
      </c>
      <c r="B2311" t="s">
        <v>38</v>
      </c>
      <c r="C2311" t="str">
        <f>INDEX('GCAM Crosswalk'!M$5:M$36,MATCH(B2311,'GCAM Crosswalk'!L$5:L$36,0))</f>
        <v>Middle East</v>
      </c>
      <c r="D2311" t="s">
        <v>265</v>
      </c>
      <c r="E2311" t="str">
        <f>INDEX('GCAM Crosswalk'!J$5:J$111,MATCH(D2311,'GCAM Crosswalk'!I$5:I$111,0))</f>
        <v>Transportation</v>
      </c>
      <c r="F2311" t="s">
        <v>225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3.5776679999999998E-2</v>
      </c>
      <c r="M2311">
        <v>0.27865519</v>
      </c>
      <c r="N2311">
        <v>0.55502418999999903</v>
      </c>
      <c r="O2311">
        <v>0.82542866999999998</v>
      </c>
      <c r="P2311">
        <v>1.0298126030000001</v>
      </c>
      <c r="Q2311">
        <v>1.22408932</v>
      </c>
      <c r="R2311">
        <v>0</v>
      </c>
      <c r="S2311">
        <v>0</v>
      </c>
      <c r="T2311">
        <v>0</v>
      </c>
      <c r="U2311" t="s">
        <v>409</v>
      </c>
    </row>
    <row r="2312" spans="1:21" x14ac:dyDescent="0.35">
      <c r="A2312" t="s">
        <v>407</v>
      </c>
      <c r="B2312" t="s">
        <v>38</v>
      </c>
      <c r="C2312" t="str">
        <f>INDEX('GCAM Crosswalk'!M$5:M$36,MATCH(B2312,'GCAM Crosswalk'!L$5:L$36,0))</f>
        <v>Middle East</v>
      </c>
      <c r="D2312" t="s">
        <v>265</v>
      </c>
      <c r="E2312" t="str">
        <f>INDEX('GCAM Crosswalk'!J$5:J$111,MATCH(D2312,'GCAM Crosswalk'!I$5:I$111,0))</f>
        <v>Transportation</v>
      </c>
      <c r="F2312" t="s">
        <v>408</v>
      </c>
      <c r="G2312">
        <v>0</v>
      </c>
      <c r="H2312">
        <v>1.0798449E-2</v>
      </c>
      <c r="I2312">
        <v>0.196296999999999</v>
      </c>
      <c r="J2312">
        <v>0.2627198</v>
      </c>
      <c r="K2312">
        <v>0.22916651999999901</v>
      </c>
      <c r="L2312">
        <v>0.20375705</v>
      </c>
      <c r="M2312">
        <v>0.18165811199999901</v>
      </c>
      <c r="N2312">
        <v>0.151580467</v>
      </c>
      <c r="O2312">
        <v>0.11801252499999999</v>
      </c>
      <c r="P2312">
        <v>0.10220570299999999</v>
      </c>
      <c r="Q2312">
        <v>8.3795632999999994E-2</v>
      </c>
      <c r="R2312">
        <v>0</v>
      </c>
      <c r="S2312">
        <v>0</v>
      </c>
      <c r="T2312">
        <v>0</v>
      </c>
      <c r="U2312" t="s">
        <v>409</v>
      </c>
    </row>
    <row r="2313" spans="1:21" x14ac:dyDescent="0.35">
      <c r="A2313" t="s">
        <v>407</v>
      </c>
      <c r="B2313" t="s">
        <v>38</v>
      </c>
      <c r="C2313" t="str">
        <f>INDEX('GCAM Crosswalk'!M$5:M$36,MATCH(B2313,'GCAM Crosswalk'!L$5:L$36,0))</f>
        <v>Middle East</v>
      </c>
      <c r="D2313" t="s">
        <v>265</v>
      </c>
      <c r="E2313" t="str">
        <f>INDEX('GCAM Crosswalk'!J$5:J$111,MATCH(D2313,'GCAM Crosswalk'!I$5:I$111,0))</f>
        <v>Transportation</v>
      </c>
      <c r="F2313" t="s">
        <v>410</v>
      </c>
      <c r="G2313">
        <v>0</v>
      </c>
      <c r="H2313">
        <v>0</v>
      </c>
      <c r="I2313">
        <v>0</v>
      </c>
      <c r="J2313">
        <v>0</v>
      </c>
      <c r="K2313">
        <v>0</v>
      </c>
      <c r="L2313" s="3">
        <v>1.2083023E-4</v>
      </c>
      <c r="M2313">
        <v>1.0231400550000001E-3</v>
      </c>
      <c r="N2313">
        <v>1.527714133E-3</v>
      </c>
      <c r="O2313">
        <v>1.82303477E-3</v>
      </c>
      <c r="P2313">
        <v>1.8781190200000001E-3</v>
      </c>
      <c r="Q2313">
        <v>1.84073836E-3</v>
      </c>
      <c r="R2313">
        <v>0</v>
      </c>
      <c r="S2313">
        <v>0</v>
      </c>
      <c r="T2313">
        <v>0</v>
      </c>
      <c r="U2313" t="s">
        <v>409</v>
      </c>
    </row>
    <row r="2314" spans="1:21" x14ac:dyDescent="0.35">
      <c r="A2314" t="s">
        <v>407</v>
      </c>
      <c r="B2314" t="s">
        <v>38</v>
      </c>
      <c r="C2314" t="str">
        <f>INDEX('GCAM Crosswalk'!M$5:M$36,MATCH(B2314,'GCAM Crosswalk'!L$5:L$36,0))</f>
        <v>Middle East</v>
      </c>
      <c r="D2314" t="s">
        <v>265</v>
      </c>
      <c r="E2314" t="str">
        <f>INDEX('GCAM Crosswalk'!J$5:J$111,MATCH(D2314,'GCAM Crosswalk'!I$5:I$111,0))</f>
        <v>Transportation</v>
      </c>
      <c r="F2314" t="s">
        <v>411</v>
      </c>
      <c r="G2314">
        <v>1.1735277</v>
      </c>
      <c r="H2314">
        <v>2.2174339999999999</v>
      </c>
      <c r="I2314">
        <v>2.6920069999999998</v>
      </c>
      <c r="J2314">
        <v>3.1262819999999998</v>
      </c>
      <c r="K2314">
        <v>2.7270691819999899</v>
      </c>
      <c r="L2314">
        <v>2.4652999219999998</v>
      </c>
      <c r="M2314">
        <v>2.2615727749999999</v>
      </c>
      <c r="N2314">
        <v>1.9499831415</v>
      </c>
      <c r="O2314">
        <v>1.5825914766</v>
      </c>
      <c r="P2314">
        <v>1.4068467179999999</v>
      </c>
      <c r="Q2314">
        <v>1.1960084470000001</v>
      </c>
      <c r="R2314">
        <v>0</v>
      </c>
      <c r="S2314">
        <v>0</v>
      </c>
      <c r="T2314">
        <v>0</v>
      </c>
      <c r="U2314" t="s">
        <v>409</v>
      </c>
    </row>
    <row r="2315" spans="1:21" x14ac:dyDescent="0.35">
      <c r="A2315" t="s">
        <v>407</v>
      </c>
      <c r="B2315" t="s">
        <v>38</v>
      </c>
      <c r="C2315" t="str">
        <f>INDEX('GCAM Crosswalk'!M$5:M$36,MATCH(B2315,'GCAM Crosswalk'!L$5:L$36,0))</f>
        <v>Middle East</v>
      </c>
      <c r="D2315" t="s">
        <v>267</v>
      </c>
      <c r="E2315" t="str">
        <f>INDEX('GCAM Crosswalk'!J$5:J$111,MATCH(D2315,'GCAM Crosswalk'!I$5:I$111,0))</f>
        <v>International Shipping</v>
      </c>
      <c r="F2315" t="s">
        <v>225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3">
        <v>1.2813099999999999E-5</v>
      </c>
      <c r="O2315" s="3">
        <v>4.2348999999999997E-5</v>
      </c>
      <c r="P2315" s="3">
        <v>1.4014600000000001E-4</v>
      </c>
      <c r="Q2315" s="3">
        <v>3.7739400000000003E-4</v>
      </c>
      <c r="R2315">
        <v>0</v>
      </c>
      <c r="S2315">
        <v>0</v>
      </c>
      <c r="T2315">
        <v>0</v>
      </c>
      <c r="U2315" t="s">
        <v>409</v>
      </c>
    </row>
    <row r="2316" spans="1:21" x14ac:dyDescent="0.35">
      <c r="A2316" t="s">
        <v>407</v>
      </c>
      <c r="B2316" t="s">
        <v>38</v>
      </c>
      <c r="C2316" t="str">
        <f>INDEX('GCAM Crosswalk'!M$5:M$36,MATCH(B2316,'GCAM Crosswalk'!L$5:L$36,0))</f>
        <v>Middle East</v>
      </c>
      <c r="D2316" t="s">
        <v>267</v>
      </c>
      <c r="E2316" t="str">
        <f>INDEX('GCAM Crosswalk'!J$5:J$111,MATCH(D2316,'GCAM Crosswalk'!I$5:I$111,0))</f>
        <v>International Shipping</v>
      </c>
      <c r="F2316" t="s">
        <v>410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3">
        <v>2.7172900000000001E-4</v>
      </c>
      <c r="O2316">
        <v>1.06444E-3</v>
      </c>
      <c r="P2316">
        <v>4.4191100000000004E-3</v>
      </c>
      <c r="Q2316">
        <v>1.4955299999999999E-2</v>
      </c>
      <c r="R2316">
        <v>0</v>
      </c>
      <c r="S2316">
        <v>0</v>
      </c>
      <c r="T2316">
        <v>0</v>
      </c>
      <c r="U2316" t="s">
        <v>409</v>
      </c>
    </row>
    <row r="2317" spans="1:21" x14ac:dyDescent="0.35">
      <c r="A2317" t="s">
        <v>407</v>
      </c>
      <c r="B2317" t="s">
        <v>38</v>
      </c>
      <c r="C2317" t="str">
        <f>INDEX('GCAM Crosswalk'!M$5:M$36,MATCH(B2317,'GCAM Crosswalk'!L$5:L$36,0))</f>
        <v>Middle East</v>
      </c>
      <c r="D2317" t="s">
        <v>267</v>
      </c>
      <c r="E2317" t="str">
        <f>INDEX('GCAM Crosswalk'!J$5:J$111,MATCH(D2317,'GCAM Crosswalk'!I$5:I$111,0))</f>
        <v>International Shipping</v>
      </c>
      <c r="F2317" t="s">
        <v>411</v>
      </c>
      <c r="G2317">
        <v>0.73778200000000005</v>
      </c>
      <c r="H2317">
        <v>0.80712399999999995</v>
      </c>
      <c r="I2317">
        <v>1.3277399999999999</v>
      </c>
      <c r="J2317">
        <v>1.5434099999999999</v>
      </c>
      <c r="K2317">
        <v>1.5670915999999999</v>
      </c>
      <c r="L2317">
        <v>1.6107400000000001</v>
      </c>
      <c r="M2317">
        <v>1.6633089999999999</v>
      </c>
      <c r="N2317">
        <v>1.7470479999999999</v>
      </c>
      <c r="O2317">
        <v>1.849094</v>
      </c>
      <c r="P2317">
        <v>1.95977</v>
      </c>
      <c r="Q2317">
        <v>2.06442999999999</v>
      </c>
      <c r="R2317">
        <v>0</v>
      </c>
      <c r="S2317">
        <v>0</v>
      </c>
      <c r="T2317">
        <v>0</v>
      </c>
      <c r="U2317" t="s">
        <v>409</v>
      </c>
    </row>
    <row r="2318" spans="1:21" x14ac:dyDescent="0.35">
      <c r="A2318" t="s">
        <v>407</v>
      </c>
      <c r="B2318" t="s">
        <v>39</v>
      </c>
      <c r="C2318" t="str">
        <f>INDEX('GCAM Crosswalk'!M$5:M$36,MATCH(B2318,'GCAM Crosswalk'!L$5:L$36,0))</f>
        <v>Pakistan</v>
      </c>
      <c r="D2318" t="s">
        <v>291</v>
      </c>
      <c r="E2318" t="str">
        <f>INDEX('GCAM Crosswalk'!J$5:J$111,MATCH(D2318,'GCAM Crosswalk'!I$5:I$111,0))</f>
        <v>Industry</v>
      </c>
      <c r="F2318" t="s">
        <v>408</v>
      </c>
      <c r="G2318">
        <v>4.7420999999999998E-2</v>
      </c>
      <c r="H2318">
        <v>0.10244200000000001</v>
      </c>
      <c r="I2318">
        <v>0.109774</v>
      </c>
      <c r="J2318">
        <v>0.10829800000000001</v>
      </c>
      <c r="K2318">
        <v>0.11266384</v>
      </c>
      <c r="L2318">
        <v>0.12344910319999999</v>
      </c>
      <c r="M2318">
        <v>0.1309683485</v>
      </c>
      <c r="N2318">
        <v>0.134876038</v>
      </c>
      <c r="O2318">
        <v>0.134855248199999</v>
      </c>
      <c r="P2318">
        <v>0.1355239758</v>
      </c>
      <c r="Q2318">
        <v>0.12917458770000001</v>
      </c>
      <c r="R2318">
        <v>0</v>
      </c>
      <c r="S2318">
        <v>0</v>
      </c>
      <c r="T2318">
        <v>0</v>
      </c>
      <c r="U2318" t="s">
        <v>409</v>
      </c>
    </row>
    <row r="2319" spans="1:21" x14ac:dyDescent="0.35">
      <c r="A2319" t="s">
        <v>407</v>
      </c>
      <c r="B2319" t="s">
        <v>39</v>
      </c>
      <c r="C2319" t="str">
        <f>INDEX('GCAM Crosswalk'!M$5:M$36,MATCH(B2319,'GCAM Crosswalk'!L$5:L$36,0))</f>
        <v>Pakistan</v>
      </c>
      <c r="D2319" t="s">
        <v>291</v>
      </c>
      <c r="E2319" t="str">
        <f>INDEX('GCAM Crosswalk'!J$5:J$111,MATCH(D2319,'GCAM Crosswalk'!I$5:I$111,0))</f>
        <v>Industry</v>
      </c>
      <c r="F2319" t="s">
        <v>410</v>
      </c>
      <c r="G2319">
        <v>0</v>
      </c>
      <c r="H2319">
        <v>0</v>
      </c>
      <c r="I2319">
        <v>0</v>
      </c>
      <c r="J2319">
        <v>0</v>
      </c>
      <c r="K2319">
        <v>0</v>
      </c>
      <c r="L2319" s="3">
        <v>1.9531999999999999E-4</v>
      </c>
      <c r="M2319">
        <v>1.5857550000000001E-3</v>
      </c>
      <c r="N2319">
        <v>5.3058389999999997E-3</v>
      </c>
      <c r="O2319">
        <v>1.0271666E-2</v>
      </c>
      <c r="P2319">
        <v>1.43184771999999E-2</v>
      </c>
      <c r="Q2319">
        <v>1.67778762E-2</v>
      </c>
      <c r="R2319">
        <v>0</v>
      </c>
      <c r="S2319">
        <v>0</v>
      </c>
      <c r="T2319">
        <v>0</v>
      </c>
      <c r="U2319" t="s">
        <v>409</v>
      </c>
    </row>
    <row r="2320" spans="1:21" x14ac:dyDescent="0.35">
      <c r="A2320" t="s">
        <v>407</v>
      </c>
      <c r="B2320" t="s">
        <v>39</v>
      </c>
      <c r="C2320" t="str">
        <f>INDEX('GCAM Crosswalk'!M$5:M$36,MATCH(B2320,'GCAM Crosswalk'!L$5:L$36,0))</f>
        <v>Pakistan</v>
      </c>
      <c r="D2320" t="s">
        <v>349</v>
      </c>
      <c r="E2320" t="str">
        <f>INDEX('GCAM Crosswalk'!J$5:J$111,MATCH(D2320,'GCAM Crosswalk'!I$5:I$111,0))</f>
        <v>Agriculture</v>
      </c>
      <c r="F2320" t="s">
        <v>225</v>
      </c>
      <c r="G2320">
        <v>1.8083499999999999E-2</v>
      </c>
      <c r="H2320">
        <v>2.8590399999999998E-2</v>
      </c>
      <c r="I2320">
        <v>3.2273999999999997E-2</v>
      </c>
      <c r="J2320">
        <v>3.06833E-2</v>
      </c>
      <c r="K2320">
        <v>3.4839599999999998E-2</v>
      </c>
      <c r="L2320">
        <v>3.9089384509999998E-2</v>
      </c>
      <c r="M2320">
        <v>4.284495436E-2</v>
      </c>
      <c r="N2320">
        <v>4.6924949599999898E-2</v>
      </c>
      <c r="O2320">
        <v>5.1648825430000003E-2</v>
      </c>
      <c r="P2320">
        <v>5.7206726319999901E-2</v>
      </c>
      <c r="Q2320">
        <v>6.3505342489999894E-2</v>
      </c>
      <c r="R2320">
        <v>0</v>
      </c>
      <c r="S2320">
        <v>0</v>
      </c>
      <c r="T2320">
        <v>0</v>
      </c>
      <c r="U2320" t="s">
        <v>409</v>
      </c>
    </row>
    <row r="2321" spans="1:21" x14ac:dyDescent="0.35">
      <c r="A2321" t="s">
        <v>407</v>
      </c>
      <c r="B2321" t="s">
        <v>39</v>
      </c>
      <c r="C2321" t="str">
        <f>INDEX('GCAM Crosswalk'!M$5:M$36,MATCH(B2321,'GCAM Crosswalk'!L$5:L$36,0))</f>
        <v>Pakistan</v>
      </c>
      <c r="D2321" t="s">
        <v>349</v>
      </c>
      <c r="E2321" t="str">
        <f>INDEX('GCAM Crosswalk'!J$5:J$111,MATCH(D2321,'GCAM Crosswalk'!I$5:I$111,0))</f>
        <v>Agriculture</v>
      </c>
      <c r="F2321" t="s">
        <v>410</v>
      </c>
      <c r="G2321">
        <v>0</v>
      </c>
      <c r="H2321">
        <v>0</v>
      </c>
      <c r="I2321">
        <v>0</v>
      </c>
      <c r="J2321">
        <v>0</v>
      </c>
      <c r="K2321">
        <v>0</v>
      </c>
      <c r="L2321" s="3">
        <v>5.7741999999999997E-6</v>
      </c>
      <c r="M2321" s="3">
        <v>2.0467460000000001E-5</v>
      </c>
      <c r="N2321" s="3">
        <v>4.104397E-5</v>
      </c>
      <c r="O2321" s="3">
        <v>6.2229649999999995E-5</v>
      </c>
      <c r="P2321" s="3">
        <v>8.7558839999999995E-5</v>
      </c>
      <c r="Q2321" s="3">
        <v>1.1340095E-4</v>
      </c>
      <c r="R2321">
        <v>0</v>
      </c>
      <c r="S2321">
        <v>0</v>
      </c>
      <c r="T2321">
        <v>0</v>
      </c>
      <c r="U2321" t="s">
        <v>409</v>
      </c>
    </row>
    <row r="2322" spans="1:21" x14ac:dyDescent="0.35">
      <c r="A2322" t="s">
        <v>407</v>
      </c>
      <c r="B2322" t="s">
        <v>39</v>
      </c>
      <c r="C2322" t="str">
        <f>INDEX('GCAM Crosswalk'!M$5:M$36,MATCH(B2322,'GCAM Crosswalk'!L$5:L$36,0))</f>
        <v>Pakistan</v>
      </c>
      <c r="D2322" t="s">
        <v>349</v>
      </c>
      <c r="E2322" t="str">
        <f>INDEX('GCAM Crosswalk'!J$5:J$111,MATCH(D2322,'GCAM Crosswalk'!I$5:I$111,0))</f>
        <v>Agriculture</v>
      </c>
      <c r="F2322" t="s">
        <v>411</v>
      </c>
      <c r="G2322">
        <v>1.26416999999999E-2</v>
      </c>
      <c r="H2322">
        <v>4.3115999999999996E-3</v>
      </c>
      <c r="I2322">
        <v>1.799999E-3</v>
      </c>
      <c r="J2322" s="3">
        <v>6.69799E-4</v>
      </c>
      <c r="K2322" s="3">
        <v>7.3451400000000002E-4</v>
      </c>
      <c r="L2322" s="3">
        <v>7.6643089999999903E-4</v>
      </c>
      <c r="M2322" s="3">
        <v>7.6721151999999896E-4</v>
      </c>
      <c r="N2322" s="3">
        <v>7.7114124000000005E-4</v>
      </c>
      <c r="O2322" s="3">
        <v>7.9322021E-4</v>
      </c>
      <c r="P2322" s="3">
        <v>7.9636800999999995E-4</v>
      </c>
      <c r="Q2322" s="3">
        <v>7.8186939999999995E-4</v>
      </c>
      <c r="R2322">
        <v>0</v>
      </c>
      <c r="S2322">
        <v>0</v>
      </c>
      <c r="T2322">
        <v>0</v>
      </c>
      <c r="U2322" t="s">
        <v>409</v>
      </c>
    </row>
    <row r="2323" spans="1:21" x14ac:dyDescent="0.35">
      <c r="A2323" t="s">
        <v>407</v>
      </c>
      <c r="B2323" t="s">
        <v>39</v>
      </c>
      <c r="C2323" t="str">
        <f>INDEX('GCAM Crosswalk'!M$5:M$36,MATCH(B2323,'GCAM Crosswalk'!L$5:L$36,0))</f>
        <v>Pakistan</v>
      </c>
      <c r="D2323" t="s">
        <v>269</v>
      </c>
      <c r="E2323" t="str">
        <f>INDEX('GCAM Crosswalk'!J$5:J$111,MATCH(D2323,'GCAM Crosswalk'!I$5:I$111,0))</f>
        <v>Industry</v>
      </c>
      <c r="F2323" t="s">
        <v>225</v>
      </c>
      <c r="G2323">
        <v>3.6794100000000001E-3</v>
      </c>
      <c r="H2323">
        <v>7.9944300000000003E-3</v>
      </c>
      <c r="I2323">
        <v>1.5048300000000001E-2</v>
      </c>
      <c r="J2323">
        <v>1.5048300000000001E-2</v>
      </c>
      <c r="K2323">
        <v>1.8677590000000001E-2</v>
      </c>
      <c r="L2323">
        <v>2.2700040000000001E-2</v>
      </c>
      <c r="M2323">
        <v>3.058454E-2</v>
      </c>
      <c r="N2323">
        <v>3.9698329999999997E-2</v>
      </c>
      <c r="O2323">
        <v>4.8758299999999997E-2</v>
      </c>
      <c r="P2323">
        <v>5.6978760999999899E-2</v>
      </c>
      <c r="Q2323">
        <v>6.4455858999999893E-2</v>
      </c>
      <c r="R2323">
        <v>0</v>
      </c>
      <c r="S2323">
        <v>0</v>
      </c>
      <c r="T2323">
        <v>0</v>
      </c>
      <c r="U2323" t="s">
        <v>409</v>
      </c>
    </row>
    <row r="2324" spans="1:21" x14ac:dyDescent="0.35">
      <c r="A2324" t="s">
        <v>407</v>
      </c>
      <c r="B2324" t="s">
        <v>39</v>
      </c>
      <c r="C2324" t="str">
        <f>INDEX('GCAM Crosswalk'!M$5:M$36,MATCH(B2324,'GCAM Crosswalk'!L$5:L$36,0))</f>
        <v>Pakistan</v>
      </c>
      <c r="D2324" t="s">
        <v>364</v>
      </c>
      <c r="E2324" t="str">
        <f>INDEX('GCAM Crosswalk'!J$5:J$111,MATCH(D2324,'GCAM Crosswalk'!I$5:I$111,0))</f>
        <v>Industry</v>
      </c>
      <c r="F2324" t="s">
        <v>408</v>
      </c>
      <c r="G2324">
        <v>0</v>
      </c>
      <c r="H2324">
        <v>0</v>
      </c>
      <c r="I2324">
        <v>0</v>
      </c>
      <c r="J2324">
        <v>1.2205300000000001E-2</v>
      </c>
      <c r="K2324">
        <v>1.344073E-2</v>
      </c>
      <c r="L2324">
        <v>1.50255099999999E-2</v>
      </c>
      <c r="M2324">
        <v>1.7384E-2</v>
      </c>
      <c r="N2324">
        <v>2.0241599999999998E-2</v>
      </c>
      <c r="O2324">
        <v>2.3186675E-2</v>
      </c>
      <c r="P2324">
        <v>2.62628429999999E-2</v>
      </c>
      <c r="Q2324">
        <v>2.9399397299999901E-2</v>
      </c>
      <c r="R2324">
        <v>0</v>
      </c>
      <c r="S2324">
        <v>0</v>
      </c>
      <c r="T2324">
        <v>0</v>
      </c>
      <c r="U2324" t="s">
        <v>409</v>
      </c>
    </row>
    <row r="2325" spans="1:21" x14ac:dyDescent="0.35">
      <c r="A2325" t="s">
        <v>407</v>
      </c>
      <c r="B2325" t="s">
        <v>39</v>
      </c>
      <c r="C2325" t="str">
        <f>INDEX('GCAM Crosswalk'!M$5:M$36,MATCH(B2325,'GCAM Crosswalk'!L$5:L$36,0))</f>
        <v>Pakistan</v>
      </c>
      <c r="D2325" t="s">
        <v>364</v>
      </c>
      <c r="E2325" t="str">
        <f>INDEX('GCAM Crosswalk'!J$5:J$111,MATCH(D2325,'GCAM Crosswalk'!I$5:I$111,0))</f>
        <v>Industry</v>
      </c>
      <c r="F2325" t="s">
        <v>411</v>
      </c>
      <c r="G2325">
        <v>3.3069200000000001E-3</v>
      </c>
      <c r="H2325">
        <v>3.4450799999999997E-2</v>
      </c>
      <c r="I2325">
        <v>1.7706800000000002E-2</v>
      </c>
      <c r="J2325">
        <v>2.05533E-2</v>
      </c>
      <c r="K2325">
        <v>2.2286279999999999E-2</v>
      </c>
      <c r="L2325">
        <v>2.4601359999999999E-2</v>
      </c>
      <c r="M2325">
        <v>2.7800040000000002E-2</v>
      </c>
      <c r="N2325">
        <v>3.2103930000000003E-2</v>
      </c>
      <c r="O2325">
        <v>3.7691530000000001E-2</v>
      </c>
      <c r="P2325">
        <v>4.4074640999999998E-2</v>
      </c>
      <c r="Q2325">
        <v>5.1455417999999899E-2</v>
      </c>
      <c r="R2325">
        <v>0</v>
      </c>
      <c r="S2325">
        <v>0</v>
      </c>
      <c r="T2325">
        <v>0</v>
      </c>
      <c r="U2325" t="s">
        <v>409</v>
      </c>
    </row>
    <row r="2326" spans="1:21" x14ac:dyDescent="0.35">
      <c r="A2326" t="s">
        <v>407</v>
      </c>
      <c r="B2326" t="s">
        <v>39</v>
      </c>
      <c r="C2326" t="str">
        <f>INDEX('GCAM Crosswalk'!M$5:M$36,MATCH(B2326,'GCAM Crosswalk'!L$5:L$36,0))</f>
        <v>Pakistan</v>
      </c>
      <c r="D2326" t="s">
        <v>367</v>
      </c>
      <c r="E2326" t="str">
        <f>INDEX('GCAM Crosswalk'!J$5:J$111,MATCH(D2326,'GCAM Crosswalk'!I$5:I$111,0))</f>
        <v>Industry</v>
      </c>
      <c r="F2326" t="s">
        <v>408</v>
      </c>
      <c r="G2326">
        <v>5.6035099999999997E-2</v>
      </c>
      <c r="H2326">
        <v>6.2050899999999999E-2</v>
      </c>
      <c r="I2326">
        <v>7.0454699999999995E-2</v>
      </c>
      <c r="J2326">
        <v>7.9629599999999995E-2</v>
      </c>
      <c r="K2326">
        <v>8.4829199999999993E-2</v>
      </c>
      <c r="L2326">
        <v>9.1491000000000003E-2</v>
      </c>
      <c r="M2326">
        <v>0.100464</v>
      </c>
      <c r="N2326">
        <v>0.109858</v>
      </c>
      <c r="O2326">
        <v>0.119934</v>
      </c>
      <c r="P2326">
        <v>0.13190199999999999</v>
      </c>
      <c r="Q2326">
        <v>0.144729</v>
      </c>
      <c r="R2326">
        <v>0</v>
      </c>
      <c r="S2326">
        <v>0</v>
      </c>
      <c r="T2326">
        <v>0</v>
      </c>
      <c r="U2326" t="s">
        <v>409</v>
      </c>
    </row>
    <row r="2327" spans="1:21" x14ac:dyDescent="0.35">
      <c r="A2327" t="s">
        <v>407</v>
      </c>
      <c r="B2327" t="s">
        <v>39</v>
      </c>
      <c r="C2327" t="str">
        <f>INDEX('GCAM Crosswalk'!M$5:M$36,MATCH(B2327,'GCAM Crosswalk'!L$5:L$36,0))</f>
        <v>Pakistan</v>
      </c>
      <c r="D2327" t="s">
        <v>367</v>
      </c>
      <c r="E2327" t="str">
        <f>INDEX('GCAM Crosswalk'!J$5:J$111,MATCH(D2327,'GCAM Crosswalk'!I$5:I$111,0))</f>
        <v>Industry</v>
      </c>
      <c r="F2327" t="s">
        <v>411</v>
      </c>
      <c r="G2327">
        <v>0</v>
      </c>
      <c r="H2327">
        <v>0</v>
      </c>
      <c r="I2327">
        <v>0</v>
      </c>
      <c r="J2327">
        <v>0</v>
      </c>
      <c r="K2327">
        <v>1.76096E-3</v>
      </c>
      <c r="L2327">
        <v>3.8750899999999999E-3</v>
      </c>
      <c r="M2327">
        <v>6.3835599999999999E-3</v>
      </c>
      <c r="N2327">
        <v>9.78885E-3</v>
      </c>
      <c r="O2327">
        <v>1.41569E-2</v>
      </c>
      <c r="P2327">
        <v>1.9146400000000001E-2</v>
      </c>
      <c r="Q2327">
        <v>2.52287E-2</v>
      </c>
      <c r="R2327">
        <v>0</v>
      </c>
      <c r="S2327">
        <v>0</v>
      </c>
      <c r="T2327">
        <v>0</v>
      </c>
      <c r="U2327" t="s">
        <v>409</v>
      </c>
    </row>
    <row r="2328" spans="1:21" x14ac:dyDescent="0.35">
      <c r="A2328" t="s">
        <v>407</v>
      </c>
      <c r="B2328" t="s">
        <v>39</v>
      </c>
      <c r="C2328" t="str">
        <f>INDEX('GCAM Crosswalk'!M$5:M$36,MATCH(B2328,'GCAM Crosswalk'!L$5:L$36,0))</f>
        <v>Pakistan</v>
      </c>
      <c r="D2328" t="s">
        <v>216</v>
      </c>
      <c r="E2328" t="str">
        <f>INDEX('GCAM Crosswalk'!J$5:J$111,MATCH(D2328,'GCAM Crosswalk'!I$5:I$111,0))</f>
        <v>Commercial</v>
      </c>
      <c r="F2328" t="s">
        <v>225</v>
      </c>
      <c r="G2328">
        <v>3.1903700000000001E-3</v>
      </c>
      <c r="H2328">
        <v>6.74576E-3</v>
      </c>
      <c r="I2328">
        <v>7.8925699999999998E-3</v>
      </c>
      <c r="J2328">
        <v>8.2330500000000004E-3</v>
      </c>
      <c r="K2328">
        <v>1.113305E-2</v>
      </c>
      <c r="L2328">
        <v>1.329225E-2</v>
      </c>
      <c r="M2328">
        <v>1.7659020000000001E-2</v>
      </c>
      <c r="N2328">
        <v>2.41018E-2</v>
      </c>
      <c r="O2328">
        <v>3.3392238999999997E-2</v>
      </c>
      <c r="P2328">
        <v>4.5763854999999999E-2</v>
      </c>
      <c r="Q2328">
        <v>6.0823049999999997E-2</v>
      </c>
      <c r="R2328">
        <v>0</v>
      </c>
      <c r="S2328">
        <v>0</v>
      </c>
      <c r="T2328">
        <v>0</v>
      </c>
      <c r="U2328" t="s">
        <v>409</v>
      </c>
    </row>
    <row r="2329" spans="1:21" x14ac:dyDescent="0.35">
      <c r="A2329" t="s">
        <v>407</v>
      </c>
      <c r="B2329" t="s">
        <v>39</v>
      </c>
      <c r="C2329" t="str">
        <f>INDEX('GCAM Crosswalk'!M$5:M$36,MATCH(B2329,'GCAM Crosswalk'!L$5:L$36,0))</f>
        <v>Pakistan</v>
      </c>
      <c r="D2329" t="s">
        <v>218</v>
      </c>
      <c r="E2329" t="str">
        <f>INDEX('GCAM Crosswalk'!J$5:J$111,MATCH(D2329,'GCAM Crosswalk'!I$5:I$111,0))</f>
        <v>Commercial</v>
      </c>
      <c r="F2329" t="s">
        <v>408</v>
      </c>
      <c r="G2329">
        <v>1.9723499999999999E-3</v>
      </c>
      <c r="H2329">
        <v>4.6860399999999998E-3</v>
      </c>
      <c r="I2329">
        <v>5.8378099999999997E-3</v>
      </c>
      <c r="J2329">
        <v>5.3842899999999999E-3</v>
      </c>
      <c r="K2329">
        <v>6.4094E-3</v>
      </c>
      <c r="L2329">
        <v>7.2397700000000004E-3</v>
      </c>
      <c r="M2329">
        <v>9.6536699999999996E-3</v>
      </c>
      <c r="N2329">
        <v>1.27444339999999E-2</v>
      </c>
      <c r="O2329">
        <v>1.6187749000000001E-2</v>
      </c>
      <c r="P2329">
        <v>2.0134546E-2</v>
      </c>
      <c r="Q2329">
        <v>2.4107979000000002E-2</v>
      </c>
      <c r="R2329">
        <v>0</v>
      </c>
      <c r="S2329">
        <v>0</v>
      </c>
      <c r="T2329">
        <v>0</v>
      </c>
      <c r="U2329" t="s">
        <v>409</v>
      </c>
    </row>
    <row r="2330" spans="1:21" x14ac:dyDescent="0.35">
      <c r="A2330" t="s">
        <v>407</v>
      </c>
      <c r="B2330" t="s">
        <v>39</v>
      </c>
      <c r="C2330" t="str">
        <f>INDEX('GCAM Crosswalk'!M$5:M$36,MATCH(B2330,'GCAM Crosswalk'!L$5:L$36,0))</f>
        <v>Pakistan</v>
      </c>
      <c r="D2330" t="s">
        <v>218</v>
      </c>
      <c r="E2330" t="str">
        <f>INDEX('GCAM Crosswalk'!J$5:J$111,MATCH(D2330,'GCAM Crosswalk'!I$5:I$111,0))</f>
        <v>Commercial</v>
      </c>
      <c r="F2330" t="s">
        <v>410</v>
      </c>
      <c r="G2330">
        <v>0</v>
      </c>
      <c r="H2330">
        <v>0</v>
      </c>
      <c r="I2330">
        <v>0</v>
      </c>
      <c r="J2330">
        <v>0</v>
      </c>
      <c r="K2330">
        <v>0</v>
      </c>
      <c r="L2330" s="3">
        <v>3.0937799999999998E-7</v>
      </c>
      <c r="M2330" s="3">
        <v>1.02306E-5</v>
      </c>
      <c r="N2330" s="3">
        <v>2.2979000000000001E-5</v>
      </c>
      <c r="O2330" s="3">
        <v>3.9710399999999998E-5</v>
      </c>
      <c r="P2330" s="3">
        <v>6.1669300000000003E-5</v>
      </c>
      <c r="Q2330" s="3">
        <v>8.7442700000000002E-5</v>
      </c>
      <c r="R2330">
        <v>0</v>
      </c>
      <c r="S2330">
        <v>0</v>
      </c>
      <c r="T2330">
        <v>0</v>
      </c>
      <c r="U2330" t="s">
        <v>409</v>
      </c>
    </row>
    <row r="2331" spans="1:21" x14ac:dyDescent="0.35">
      <c r="A2331" t="s">
        <v>407</v>
      </c>
      <c r="B2331" t="s">
        <v>39</v>
      </c>
      <c r="C2331" t="str">
        <f>INDEX('GCAM Crosswalk'!M$5:M$36,MATCH(B2331,'GCAM Crosswalk'!L$5:L$36,0))</f>
        <v>Pakistan</v>
      </c>
      <c r="D2331" t="s">
        <v>218</v>
      </c>
      <c r="E2331" t="str">
        <f>INDEX('GCAM Crosswalk'!J$5:J$111,MATCH(D2331,'GCAM Crosswalk'!I$5:I$111,0))</f>
        <v>Commercial</v>
      </c>
      <c r="F2331" t="s">
        <v>411</v>
      </c>
      <c r="G2331">
        <v>2.3402599999999998E-3</v>
      </c>
      <c r="H2331">
        <v>4.8314400000000002E-3</v>
      </c>
      <c r="I2331">
        <v>5.0831100000000001E-3</v>
      </c>
      <c r="J2331">
        <v>1.22171E-2</v>
      </c>
      <c r="K2331">
        <v>1.4152680000000001E-2</v>
      </c>
      <c r="L2331">
        <v>1.5716209999999901E-2</v>
      </c>
      <c r="M2331">
        <v>2.030185E-2</v>
      </c>
      <c r="N2331">
        <v>2.695469E-2</v>
      </c>
      <c r="O2331">
        <v>3.563562E-2</v>
      </c>
      <c r="P2331">
        <v>4.6312559000000003E-2</v>
      </c>
      <c r="Q2331">
        <v>5.8238743999999898E-2</v>
      </c>
      <c r="R2331">
        <v>0</v>
      </c>
      <c r="S2331">
        <v>0</v>
      </c>
      <c r="T2331">
        <v>0</v>
      </c>
      <c r="U2331" t="s">
        <v>409</v>
      </c>
    </row>
    <row r="2332" spans="1:21" x14ac:dyDescent="0.35">
      <c r="A2332" t="s">
        <v>407</v>
      </c>
      <c r="B2332" t="s">
        <v>39</v>
      </c>
      <c r="C2332" t="str">
        <f>INDEX('GCAM Crosswalk'!M$5:M$36,MATCH(B2332,'GCAM Crosswalk'!L$5:L$36,0))</f>
        <v>Pakistan</v>
      </c>
      <c r="D2332" t="s">
        <v>319</v>
      </c>
      <c r="E2332" t="str">
        <f>INDEX('GCAM Crosswalk'!J$5:J$111,MATCH(D2332,'GCAM Crosswalk'!I$5:I$111,0))</f>
        <v>Commercial</v>
      </c>
      <c r="F2332" t="s">
        <v>225</v>
      </c>
      <c r="G2332">
        <v>6.9529199999999996E-3</v>
      </c>
      <c r="H2332">
        <v>1.47014E-2</v>
      </c>
      <c r="I2332">
        <v>1.7200699999999999E-2</v>
      </c>
      <c r="J2332">
        <v>1.7942699999999999E-2</v>
      </c>
      <c r="K2332">
        <v>2.4875250000000002E-2</v>
      </c>
      <c r="L2332">
        <v>3.2912189999999897E-2</v>
      </c>
      <c r="M2332">
        <v>5.2798640000000001E-2</v>
      </c>
      <c r="N2332">
        <v>8.4583789999999895E-2</v>
      </c>
      <c r="O2332">
        <v>0.13130892999999999</v>
      </c>
      <c r="P2332">
        <v>0.19792454000000001</v>
      </c>
      <c r="Q2332">
        <v>0.28349281999999998</v>
      </c>
      <c r="R2332">
        <v>0</v>
      </c>
      <c r="S2332">
        <v>0</v>
      </c>
      <c r="T2332">
        <v>0</v>
      </c>
      <c r="U2332" t="s">
        <v>409</v>
      </c>
    </row>
    <row r="2333" spans="1:21" x14ac:dyDescent="0.35">
      <c r="A2333" t="s">
        <v>407</v>
      </c>
      <c r="B2333" t="s">
        <v>39</v>
      </c>
      <c r="C2333" t="str">
        <f>INDEX('GCAM Crosswalk'!M$5:M$36,MATCH(B2333,'GCAM Crosswalk'!L$5:L$36,0))</f>
        <v>Pakistan</v>
      </c>
      <c r="D2333" t="s">
        <v>319</v>
      </c>
      <c r="E2333" t="str">
        <f>INDEX('GCAM Crosswalk'!J$5:J$111,MATCH(D2333,'GCAM Crosswalk'!I$5:I$111,0))</f>
        <v>Commercial</v>
      </c>
      <c r="F2333" t="s">
        <v>408</v>
      </c>
      <c r="G2333">
        <v>9.49733E-3</v>
      </c>
      <c r="H2333">
        <v>2.2564799999999999E-2</v>
      </c>
      <c r="I2333">
        <v>2.8110599999999999E-2</v>
      </c>
      <c r="J2333">
        <v>2.5926899999999999E-2</v>
      </c>
      <c r="K2333">
        <v>3.1905990000000002E-2</v>
      </c>
      <c r="L2333">
        <v>3.6159299999999998E-2</v>
      </c>
      <c r="M2333">
        <v>4.7565860000000001E-2</v>
      </c>
      <c r="N2333">
        <v>6.4906930000000002E-2</v>
      </c>
      <c r="O2333">
        <v>8.806572E-2</v>
      </c>
      <c r="P2333">
        <v>0.11836863</v>
      </c>
      <c r="Q2333">
        <v>0.15472205</v>
      </c>
      <c r="R2333">
        <v>0</v>
      </c>
      <c r="S2333">
        <v>0</v>
      </c>
      <c r="T2333">
        <v>0</v>
      </c>
      <c r="U2333" t="s">
        <v>409</v>
      </c>
    </row>
    <row r="2334" spans="1:21" x14ac:dyDescent="0.35">
      <c r="A2334" t="s">
        <v>407</v>
      </c>
      <c r="B2334" t="s">
        <v>39</v>
      </c>
      <c r="C2334" t="str">
        <f>INDEX('GCAM Crosswalk'!M$5:M$36,MATCH(B2334,'GCAM Crosswalk'!L$5:L$36,0))</f>
        <v>Pakistan</v>
      </c>
      <c r="D2334" t="s">
        <v>319</v>
      </c>
      <c r="E2334" t="str">
        <f>INDEX('GCAM Crosswalk'!J$5:J$111,MATCH(D2334,'GCAM Crosswalk'!I$5:I$111,0))</f>
        <v>Commercial</v>
      </c>
      <c r="F2334" t="s">
        <v>410</v>
      </c>
      <c r="G2334">
        <v>0</v>
      </c>
      <c r="H2334">
        <v>0</v>
      </c>
      <c r="I2334">
        <v>0</v>
      </c>
      <c r="J2334">
        <v>0</v>
      </c>
      <c r="K2334">
        <v>0</v>
      </c>
      <c r="L2334" s="3">
        <v>2.7931099999999998E-6</v>
      </c>
      <c r="M2334" s="3">
        <v>7.9996900000000007E-5</v>
      </c>
      <c r="N2334" s="3">
        <v>1.93921E-4</v>
      </c>
      <c r="O2334" s="3">
        <v>3.58718E-4</v>
      </c>
      <c r="P2334" s="3">
        <v>6.3537999999999995E-4</v>
      </c>
      <c r="Q2334">
        <v>1.02177E-3</v>
      </c>
      <c r="R2334">
        <v>0</v>
      </c>
      <c r="S2334">
        <v>0</v>
      </c>
      <c r="T2334">
        <v>0</v>
      </c>
      <c r="U2334" t="s">
        <v>409</v>
      </c>
    </row>
    <row r="2335" spans="1:21" x14ac:dyDescent="0.35">
      <c r="A2335" t="s">
        <v>407</v>
      </c>
      <c r="B2335" t="s">
        <v>39</v>
      </c>
      <c r="C2335" t="str">
        <f>INDEX('GCAM Crosswalk'!M$5:M$36,MATCH(B2335,'GCAM Crosswalk'!L$5:L$36,0))</f>
        <v>Pakistan</v>
      </c>
      <c r="D2335" t="s">
        <v>319</v>
      </c>
      <c r="E2335" t="str">
        <f>INDEX('GCAM Crosswalk'!J$5:J$111,MATCH(D2335,'GCAM Crosswalk'!I$5:I$111,0))</f>
        <v>Commercial</v>
      </c>
      <c r="F2335" t="s">
        <v>411</v>
      </c>
      <c r="G2335">
        <v>5.4457200000000002E-3</v>
      </c>
      <c r="H2335">
        <v>1.1242800000000001E-2</v>
      </c>
      <c r="I2335">
        <v>1.18283E-2</v>
      </c>
      <c r="J2335">
        <v>2.84289E-2</v>
      </c>
      <c r="K2335">
        <v>3.3103849999999997E-2</v>
      </c>
      <c r="L2335">
        <v>3.5722240000000002E-2</v>
      </c>
      <c r="M2335">
        <v>3.9986439999999998E-2</v>
      </c>
      <c r="N2335">
        <v>4.3921160000000001E-2</v>
      </c>
      <c r="O2335">
        <v>4.8814940000000001E-2</v>
      </c>
      <c r="P2335">
        <v>5.395341E-2</v>
      </c>
      <c r="Q2335">
        <v>6.0562139999999903E-2</v>
      </c>
      <c r="R2335">
        <v>0</v>
      </c>
      <c r="S2335">
        <v>0</v>
      </c>
      <c r="T2335">
        <v>0</v>
      </c>
      <c r="U2335" t="s">
        <v>409</v>
      </c>
    </row>
    <row r="2336" spans="1:21" x14ac:dyDescent="0.35">
      <c r="A2336" t="s">
        <v>407</v>
      </c>
      <c r="B2336" t="s">
        <v>39</v>
      </c>
      <c r="C2336" t="str">
        <f>INDEX('GCAM Crosswalk'!M$5:M$36,MATCH(B2336,'GCAM Crosswalk'!L$5:L$36,0))</f>
        <v>Pakistan</v>
      </c>
      <c r="D2336" t="s">
        <v>351</v>
      </c>
      <c r="E2336" t="str">
        <f>INDEX('GCAM Crosswalk'!J$5:J$111,MATCH(D2336,'GCAM Crosswalk'!I$5:I$111,0))</f>
        <v>Industry</v>
      </c>
      <c r="F2336" t="s">
        <v>225</v>
      </c>
      <c r="G2336">
        <v>0</v>
      </c>
      <c r="H2336">
        <v>0</v>
      </c>
      <c r="I2336">
        <v>0</v>
      </c>
      <c r="J2336">
        <v>0</v>
      </c>
      <c r="K2336">
        <v>0</v>
      </c>
      <c r="L2336" s="3">
        <v>1.9376299999999999E-6</v>
      </c>
      <c r="M2336" s="3">
        <v>8.7850199999999995E-6</v>
      </c>
      <c r="N2336" s="3">
        <v>2.5498054E-5</v>
      </c>
      <c r="O2336" s="3">
        <v>6.1277302999999998E-5</v>
      </c>
      <c r="P2336" s="3">
        <v>1.294472E-4</v>
      </c>
      <c r="Q2336" s="3">
        <v>2.4546817000000001E-4</v>
      </c>
      <c r="R2336">
        <v>0</v>
      </c>
      <c r="S2336">
        <v>0</v>
      </c>
      <c r="T2336">
        <v>0</v>
      </c>
      <c r="U2336" t="s">
        <v>409</v>
      </c>
    </row>
    <row r="2337" spans="1:21" x14ac:dyDescent="0.35">
      <c r="A2337" t="s">
        <v>407</v>
      </c>
      <c r="B2337" t="s">
        <v>39</v>
      </c>
      <c r="C2337" t="str">
        <f>INDEX('GCAM Crosswalk'!M$5:M$36,MATCH(B2337,'GCAM Crosswalk'!L$5:L$36,0))</f>
        <v>Pakistan</v>
      </c>
      <c r="D2337" t="s">
        <v>351</v>
      </c>
      <c r="E2337" t="str">
        <f>INDEX('GCAM Crosswalk'!J$5:J$111,MATCH(D2337,'GCAM Crosswalk'!I$5:I$111,0))</f>
        <v>Industry</v>
      </c>
      <c r="F2337" t="s">
        <v>410</v>
      </c>
      <c r="G2337">
        <v>0</v>
      </c>
      <c r="H2337">
        <v>0</v>
      </c>
      <c r="I2337">
        <v>0</v>
      </c>
      <c r="J2337">
        <v>0</v>
      </c>
      <c r="K2337">
        <v>0</v>
      </c>
      <c r="L2337" s="3">
        <v>8.6261700000000001E-6</v>
      </c>
      <c r="M2337" s="3">
        <v>3.3337039999999999E-5</v>
      </c>
      <c r="N2337" s="3">
        <v>8.0849579999999998E-5</v>
      </c>
      <c r="O2337" s="3">
        <v>1.5400303000000001E-4</v>
      </c>
      <c r="P2337" s="3">
        <v>2.5030007E-4</v>
      </c>
      <c r="Q2337" s="3">
        <v>3.6560809999999999E-4</v>
      </c>
      <c r="R2337">
        <v>0</v>
      </c>
      <c r="S2337">
        <v>0</v>
      </c>
      <c r="T2337">
        <v>0</v>
      </c>
      <c r="U2337" t="s">
        <v>409</v>
      </c>
    </row>
    <row r="2338" spans="1:21" x14ac:dyDescent="0.35">
      <c r="A2338" t="s">
        <v>407</v>
      </c>
      <c r="B2338" t="s">
        <v>39</v>
      </c>
      <c r="C2338" t="str">
        <f>INDEX('GCAM Crosswalk'!M$5:M$36,MATCH(B2338,'GCAM Crosswalk'!L$5:L$36,0))</f>
        <v>Pakistan</v>
      </c>
      <c r="D2338" t="s">
        <v>351</v>
      </c>
      <c r="E2338" t="str">
        <f>INDEX('GCAM Crosswalk'!J$5:J$111,MATCH(D2338,'GCAM Crosswalk'!I$5:I$111,0))</f>
        <v>Industry</v>
      </c>
      <c r="F2338" t="s">
        <v>411</v>
      </c>
      <c r="G2338">
        <v>0</v>
      </c>
      <c r="H2338">
        <v>0</v>
      </c>
      <c r="I2338">
        <v>0</v>
      </c>
      <c r="J2338">
        <v>0</v>
      </c>
      <c r="K2338" s="3">
        <v>2.34269E-4</v>
      </c>
      <c r="L2338" s="3">
        <v>4.7880999999999998E-4</v>
      </c>
      <c r="M2338" s="3">
        <v>7.3654600000000003E-4</v>
      </c>
      <c r="N2338" s="3">
        <v>9.9489270000000006E-4</v>
      </c>
      <c r="O2338">
        <v>1.2318258E-3</v>
      </c>
      <c r="P2338">
        <v>1.4271628999999999E-3</v>
      </c>
      <c r="Q2338">
        <v>1.5578543999999999E-3</v>
      </c>
      <c r="R2338">
        <v>0</v>
      </c>
      <c r="S2338">
        <v>0</v>
      </c>
      <c r="T2338">
        <v>0</v>
      </c>
      <c r="U2338" t="s">
        <v>409</v>
      </c>
    </row>
    <row r="2339" spans="1:21" x14ac:dyDescent="0.35">
      <c r="A2339" t="s">
        <v>407</v>
      </c>
      <c r="B2339" t="s">
        <v>39</v>
      </c>
      <c r="C2339" t="str">
        <f>INDEX('GCAM Crosswalk'!M$5:M$36,MATCH(B2339,'GCAM Crosswalk'!L$5:L$36,0))</f>
        <v>Pakistan</v>
      </c>
      <c r="D2339" t="s">
        <v>412</v>
      </c>
      <c r="E2339" t="e">
        <f>INDEX('GCAM Crosswalk'!J$5:J$111,MATCH(D2339,'GCAM Crosswalk'!I$5:I$111,0))</f>
        <v>#N/A</v>
      </c>
      <c r="F2339" t="s">
        <v>411</v>
      </c>
      <c r="G2339">
        <v>5.6091999999999999E-3</v>
      </c>
      <c r="H2339">
        <v>1.7916100000000001E-2</v>
      </c>
      <c r="I2339">
        <v>7.1999000000000004E-3</v>
      </c>
      <c r="J2339">
        <v>1.2892900000000001E-2</v>
      </c>
      <c r="K2339">
        <v>1.3054E-2</v>
      </c>
      <c r="L2339">
        <v>1.3610300000000001E-2</v>
      </c>
      <c r="M2339">
        <v>1.4512199999999999E-2</v>
      </c>
      <c r="N2339">
        <v>1.55844E-2</v>
      </c>
      <c r="O2339">
        <v>1.6698600000000001E-2</v>
      </c>
      <c r="P2339">
        <v>1.7830700000000001E-2</v>
      </c>
      <c r="Q2339">
        <v>1.8964999999999999E-2</v>
      </c>
      <c r="R2339">
        <v>0</v>
      </c>
      <c r="S2339">
        <v>0</v>
      </c>
      <c r="T2339">
        <v>0</v>
      </c>
      <c r="U2339" t="s">
        <v>409</v>
      </c>
    </row>
    <row r="2340" spans="1:21" x14ac:dyDescent="0.35">
      <c r="A2340" t="s">
        <v>407</v>
      </c>
      <c r="B2340" t="s">
        <v>39</v>
      </c>
      <c r="C2340" t="str">
        <f>INDEX('GCAM Crosswalk'!M$5:M$36,MATCH(B2340,'GCAM Crosswalk'!L$5:L$36,0))</f>
        <v>Pakistan</v>
      </c>
      <c r="D2340" t="s">
        <v>370</v>
      </c>
      <c r="E2340" t="str">
        <f>INDEX('GCAM Crosswalk'!J$5:J$111,MATCH(D2340,'GCAM Crosswalk'!I$5:I$111,0))</f>
        <v>Industry</v>
      </c>
      <c r="F2340" t="s">
        <v>225</v>
      </c>
      <c r="G2340" s="3">
        <v>1.21148E-4</v>
      </c>
      <c r="H2340" s="3">
        <v>2.0156699999999999E-4</v>
      </c>
      <c r="I2340" s="3">
        <v>1.8951300000000001E-4</v>
      </c>
      <c r="J2340" s="3">
        <v>2.2308500000000001E-4</v>
      </c>
      <c r="K2340" s="3">
        <v>3.1803400000000003E-4</v>
      </c>
      <c r="L2340" s="3">
        <v>4.4192500000000002E-4</v>
      </c>
      <c r="M2340" s="3">
        <v>7.7284499999999998E-4</v>
      </c>
      <c r="N2340">
        <v>1.36729E-3</v>
      </c>
      <c r="O2340">
        <v>2.3124899999999999E-3</v>
      </c>
      <c r="P2340">
        <v>3.6799699999999999E-3</v>
      </c>
      <c r="Q2340">
        <v>5.4847300000000002E-3</v>
      </c>
      <c r="R2340">
        <v>0</v>
      </c>
      <c r="S2340">
        <v>0</v>
      </c>
      <c r="T2340">
        <v>0</v>
      </c>
      <c r="U2340" t="s">
        <v>409</v>
      </c>
    </row>
    <row r="2341" spans="1:21" x14ac:dyDescent="0.35">
      <c r="A2341" t="s">
        <v>407</v>
      </c>
      <c r="B2341" t="s">
        <v>39</v>
      </c>
      <c r="C2341" t="str">
        <f>INDEX('GCAM Crosswalk'!M$5:M$36,MATCH(B2341,'GCAM Crosswalk'!L$5:L$36,0))</f>
        <v>Pakistan</v>
      </c>
      <c r="D2341" t="s">
        <v>371</v>
      </c>
      <c r="E2341" t="str">
        <f>INDEX('GCAM Crosswalk'!J$5:J$111,MATCH(D2341,'GCAM Crosswalk'!I$5:I$111,0))</f>
        <v>Industry</v>
      </c>
      <c r="F2341" t="s">
        <v>225</v>
      </c>
      <c r="G2341" s="3">
        <v>4.3287700000000002E-4</v>
      </c>
      <c r="H2341" s="3">
        <v>6.9653499999999997E-4</v>
      </c>
      <c r="I2341" s="3">
        <v>6.5072800000000005E-4</v>
      </c>
      <c r="J2341" s="3">
        <v>7.66002E-4</v>
      </c>
      <c r="K2341" s="3">
        <v>9.6392899999999998E-4</v>
      </c>
      <c r="L2341">
        <v>1.14084E-3</v>
      </c>
      <c r="M2341">
        <v>1.67829E-3</v>
      </c>
      <c r="N2341">
        <v>2.4913000000000001E-3</v>
      </c>
      <c r="O2341">
        <v>3.5351100000000002E-3</v>
      </c>
      <c r="P2341">
        <v>4.7521500000000001E-3</v>
      </c>
      <c r="Q2341">
        <v>6.0423300000000003E-3</v>
      </c>
      <c r="R2341">
        <v>0</v>
      </c>
      <c r="S2341">
        <v>0</v>
      </c>
      <c r="T2341">
        <v>0</v>
      </c>
      <c r="U2341" t="s">
        <v>409</v>
      </c>
    </row>
    <row r="2342" spans="1:21" x14ac:dyDescent="0.35">
      <c r="A2342" t="s">
        <v>407</v>
      </c>
      <c r="B2342" t="s">
        <v>39</v>
      </c>
      <c r="C2342" t="str">
        <f>INDEX('GCAM Crosswalk'!M$5:M$36,MATCH(B2342,'GCAM Crosswalk'!L$5:L$36,0))</f>
        <v>Pakistan</v>
      </c>
      <c r="D2342" t="s">
        <v>372</v>
      </c>
      <c r="E2342" t="str">
        <f>INDEX('GCAM Crosswalk'!J$5:J$111,MATCH(D2342,'GCAM Crosswalk'!I$5:I$111,0))</f>
        <v>Industry</v>
      </c>
      <c r="F2342" t="s">
        <v>225</v>
      </c>
      <c r="G2342" s="3">
        <v>5.56333E-4</v>
      </c>
      <c r="H2342" s="3">
        <v>8.9518400000000004E-4</v>
      </c>
      <c r="I2342" s="3">
        <v>8.36314E-4</v>
      </c>
      <c r="J2342" s="3">
        <v>9.8446300000000009E-4</v>
      </c>
      <c r="K2342">
        <v>1.2388399999999999E-3</v>
      </c>
      <c r="L2342">
        <v>1.4662099999999999E-3</v>
      </c>
      <c r="M2342">
        <v>2.15693E-3</v>
      </c>
      <c r="N2342">
        <v>3.2018099999999998E-3</v>
      </c>
      <c r="O2342">
        <v>4.54332E-3</v>
      </c>
      <c r="P2342">
        <v>6.1074500000000004E-3</v>
      </c>
      <c r="Q2342">
        <v>7.7655800000000002E-3</v>
      </c>
      <c r="R2342">
        <v>0</v>
      </c>
      <c r="S2342">
        <v>0</v>
      </c>
      <c r="T2342">
        <v>0</v>
      </c>
      <c r="U2342" t="s">
        <v>409</v>
      </c>
    </row>
    <row r="2343" spans="1:21" x14ac:dyDescent="0.35">
      <c r="A2343" t="s">
        <v>407</v>
      </c>
      <c r="B2343" t="s">
        <v>39</v>
      </c>
      <c r="C2343" t="str">
        <f>INDEX('GCAM Crosswalk'!M$5:M$36,MATCH(B2343,'GCAM Crosswalk'!L$5:L$36,0))</f>
        <v>Pakistan</v>
      </c>
      <c r="D2343" t="s">
        <v>365</v>
      </c>
      <c r="E2343" t="str">
        <f>INDEX('GCAM Crosswalk'!J$5:J$111,MATCH(D2343,'GCAM Crosswalk'!I$5:I$111,0))</f>
        <v>Industry</v>
      </c>
      <c r="F2343" t="s">
        <v>318</v>
      </c>
      <c r="G2343">
        <v>0</v>
      </c>
      <c r="H2343">
        <v>0</v>
      </c>
      <c r="I2343">
        <v>0</v>
      </c>
      <c r="J2343">
        <v>0</v>
      </c>
      <c r="K2343">
        <v>0</v>
      </c>
      <c r="L2343" s="3">
        <v>4.6782899999999999E-6</v>
      </c>
      <c r="M2343" s="3">
        <v>1.6130160000000001E-5</v>
      </c>
      <c r="N2343" s="3">
        <v>3.1495339999999999E-5</v>
      </c>
      <c r="O2343" s="3">
        <v>4.5679732999999999E-5</v>
      </c>
      <c r="P2343" s="3">
        <v>5.5650529999999899E-5</v>
      </c>
      <c r="Q2343" s="3">
        <v>6.0787449999999997E-5</v>
      </c>
      <c r="R2343">
        <v>0</v>
      </c>
      <c r="S2343">
        <v>0</v>
      </c>
      <c r="T2343">
        <v>0</v>
      </c>
      <c r="U2343" t="s">
        <v>409</v>
      </c>
    </row>
    <row r="2344" spans="1:21" x14ac:dyDescent="0.35">
      <c r="A2344" t="s">
        <v>407</v>
      </c>
      <c r="B2344" t="s">
        <v>39</v>
      </c>
      <c r="C2344" t="str">
        <f>INDEX('GCAM Crosswalk'!M$5:M$36,MATCH(B2344,'GCAM Crosswalk'!L$5:L$36,0))</f>
        <v>Pakistan</v>
      </c>
      <c r="D2344" t="s">
        <v>365</v>
      </c>
      <c r="E2344" t="str">
        <f>INDEX('GCAM Crosswalk'!J$5:J$111,MATCH(D2344,'GCAM Crosswalk'!I$5:I$111,0))</f>
        <v>Industry</v>
      </c>
      <c r="F2344" t="s">
        <v>339</v>
      </c>
      <c r="G2344">
        <v>3.0390305999999999E-2</v>
      </c>
      <c r="H2344">
        <v>1.5571947500000001E-2</v>
      </c>
      <c r="I2344">
        <v>1.18044999999999E-2</v>
      </c>
      <c r="J2344">
        <v>0</v>
      </c>
      <c r="K2344">
        <v>0</v>
      </c>
      <c r="L2344" s="3">
        <v>4.4098900000000001E-6</v>
      </c>
      <c r="M2344" s="3">
        <v>3.4757959999999999E-5</v>
      </c>
      <c r="N2344" s="3">
        <v>7.3160450000000002E-5</v>
      </c>
      <c r="O2344" s="3">
        <v>1.1043144599999999E-4</v>
      </c>
      <c r="P2344" s="3">
        <v>1.4347091E-4</v>
      </c>
      <c r="Q2344" s="3">
        <v>1.7009482999999999E-4</v>
      </c>
      <c r="R2344">
        <v>0</v>
      </c>
      <c r="S2344">
        <v>0</v>
      </c>
      <c r="T2344">
        <v>0</v>
      </c>
      <c r="U2344" t="s">
        <v>409</v>
      </c>
    </row>
    <row r="2345" spans="1:21" x14ac:dyDescent="0.35">
      <c r="A2345" t="s">
        <v>407</v>
      </c>
      <c r="B2345" t="s">
        <v>39</v>
      </c>
      <c r="C2345" t="str">
        <f>INDEX('GCAM Crosswalk'!M$5:M$36,MATCH(B2345,'GCAM Crosswalk'!L$5:L$36,0))</f>
        <v>Pakistan</v>
      </c>
      <c r="D2345" t="s">
        <v>365</v>
      </c>
      <c r="E2345" t="str">
        <f>INDEX('GCAM Crosswalk'!J$5:J$111,MATCH(D2345,'GCAM Crosswalk'!I$5:I$111,0))</f>
        <v>Industry</v>
      </c>
      <c r="F2345" t="s">
        <v>225</v>
      </c>
      <c r="G2345">
        <v>0</v>
      </c>
      <c r="H2345">
        <v>0</v>
      </c>
      <c r="I2345">
        <v>0</v>
      </c>
      <c r="J2345">
        <v>0</v>
      </c>
      <c r="K2345">
        <v>0</v>
      </c>
      <c r="L2345" s="3">
        <v>3.2986200000000002E-7</v>
      </c>
      <c r="M2345" s="3">
        <v>1.9221460000000002E-6</v>
      </c>
      <c r="N2345" s="3">
        <v>3.9655839000000002E-6</v>
      </c>
      <c r="O2345" s="3">
        <v>5.9250256999999997E-6</v>
      </c>
      <c r="P2345" s="3">
        <v>7.5769477000000001E-6</v>
      </c>
      <c r="Q2345" s="3">
        <v>8.8134179999999901E-6</v>
      </c>
      <c r="R2345">
        <v>0</v>
      </c>
      <c r="S2345">
        <v>0</v>
      </c>
      <c r="T2345">
        <v>0</v>
      </c>
      <c r="U2345" t="s">
        <v>409</v>
      </c>
    </row>
    <row r="2346" spans="1:21" x14ac:dyDescent="0.35">
      <c r="A2346" t="s">
        <v>407</v>
      </c>
      <c r="B2346" t="s">
        <v>39</v>
      </c>
      <c r="C2346" t="str">
        <f>INDEX('GCAM Crosswalk'!M$5:M$36,MATCH(B2346,'GCAM Crosswalk'!L$5:L$36,0))</f>
        <v>Pakistan</v>
      </c>
      <c r="D2346" t="s">
        <v>365</v>
      </c>
      <c r="E2346" t="str">
        <f>INDEX('GCAM Crosswalk'!J$5:J$111,MATCH(D2346,'GCAM Crosswalk'!I$5:I$111,0))</f>
        <v>Industry</v>
      </c>
      <c r="F2346" t="s">
        <v>408</v>
      </c>
      <c r="G2346">
        <v>0</v>
      </c>
      <c r="H2346">
        <v>1.4441733999999999E-2</v>
      </c>
      <c r="I2346">
        <v>1.11347902E-2</v>
      </c>
      <c r="J2346">
        <v>1.0047146000000001E-3</v>
      </c>
      <c r="K2346">
        <v>1.6076352054E-3</v>
      </c>
      <c r="L2346">
        <v>2.2687044821399901E-3</v>
      </c>
      <c r="M2346">
        <v>5.0966683751400002E-3</v>
      </c>
      <c r="N2346">
        <v>1.0505241196839999E-2</v>
      </c>
      <c r="O2346">
        <v>1.8394319380595998E-2</v>
      </c>
      <c r="P2346">
        <v>2.7957956589049999E-2</v>
      </c>
      <c r="Q2346">
        <v>3.8143581722319998E-2</v>
      </c>
      <c r="R2346">
        <v>0</v>
      </c>
      <c r="S2346">
        <v>0</v>
      </c>
      <c r="T2346">
        <v>0</v>
      </c>
      <c r="U2346" t="s">
        <v>409</v>
      </c>
    </row>
    <row r="2347" spans="1:21" x14ac:dyDescent="0.35">
      <c r="A2347" t="s">
        <v>407</v>
      </c>
      <c r="B2347" t="s">
        <v>39</v>
      </c>
      <c r="C2347" t="str">
        <f>INDEX('GCAM Crosswalk'!M$5:M$36,MATCH(B2347,'GCAM Crosswalk'!L$5:L$36,0))</f>
        <v>Pakistan</v>
      </c>
      <c r="D2347" t="s">
        <v>365</v>
      </c>
      <c r="E2347" t="str">
        <f>INDEX('GCAM Crosswalk'!J$5:J$111,MATCH(D2347,'GCAM Crosswalk'!I$5:I$111,0))</f>
        <v>Industry</v>
      </c>
      <c r="F2347" t="s">
        <v>410</v>
      </c>
      <c r="G2347">
        <v>0</v>
      </c>
      <c r="H2347">
        <v>0</v>
      </c>
      <c r="I2347">
        <v>0</v>
      </c>
      <c r="J2347">
        <v>0</v>
      </c>
      <c r="K2347">
        <v>0</v>
      </c>
      <c r="L2347" s="3">
        <v>5.2966559999999999E-5</v>
      </c>
      <c r="M2347" s="3">
        <v>8.4435375499999996E-4</v>
      </c>
      <c r="N2347">
        <v>1.8449586430000001E-3</v>
      </c>
      <c r="O2347">
        <v>2.8751128919999999E-3</v>
      </c>
      <c r="P2347">
        <v>4.1124203499999998E-3</v>
      </c>
      <c r="Q2347">
        <v>5.4463874199999996E-3</v>
      </c>
      <c r="R2347">
        <v>0</v>
      </c>
      <c r="S2347">
        <v>0</v>
      </c>
      <c r="T2347">
        <v>0</v>
      </c>
      <c r="U2347" t="s">
        <v>409</v>
      </c>
    </row>
    <row r="2348" spans="1:21" x14ac:dyDescent="0.35">
      <c r="A2348" t="s">
        <v>407</v>
      </c>
      <c r="B2348" t="s">
        <v>39</v>
      </c>
      <c r="C2348" t="str">
        <f>INDEX('GCAM Crosswalk'!M$5:M$36,MATCH(B2348,'GCAM Crosswalk'!L$5:L$36,0))</f>
        <v>Pakistan</v>
      </c>
      <c r="D2348" t="s">
        <v>365</v>
      </c>
      <c r="E2348" t="str">
        <f>INDEX('GCAM Crosswalk'!J$5:J$111,MATCH(D2348,'GCAM Crosswalk'!I$5:I$111,0))</f>
        <v>Industry</v>
      </c>
      <c r="F2348" t="s">
        <v>411</v>
      </c>
      <c r="G2348">
        <v>0</v>
      </c>
      <c r="H2348">
        <v>0</v>
      </c>
      <c r="I2348">
        <v>0</v>
      </c>
      <c r="J2348">
        <v>0</v>
      </c>
      <c r="K2348">
        <v>0</v>
      </c>
      <c r="L2348" s="3">
        <v>6.0171799999999997E-9</v>
      </c>
      <c r="M2348" s="3">
        <v>3.506285E-8</v>
      </c>
      <c r="N2348" s="3">
        <v>7.2338320000000005E-8</v>
      </c>
      <c r="O2348" s="3">
        <v>1.08081426E-7</v>
      </c>
      <c r="P2348" s="3">
        <v>1.3821498999999999E-7</v>
      </c>
      <c r="Q2348" s="3">
        <v>1.6077022000000001E-7</v>
      </c>
      <c r="R2348">
        <v>0</v>
      </c>
      <c r="S2348">
        <v>0</v>
      </c>
      <c r="T2348">
        <v>0</v>
      </c>
      <c r="U2348" t="s">
        <v>409</v>
      </c>
    </row>
    <row r="2349" spans="1:21" x14ac:dyDescent="0.35">
      <c r="A2349" t="s">
        <v>407</v>
      </c>
      <c r="B2349" t="s">
        <v>39</v>
      </c>
      <c r="C2349" t="str">
        <f>INDEX('GCAM Crosswalk'!M$5:M$36,MATCH(B2349,'GCAM Crosswalk'!L$5:L$36,0))</f>
        <v>Pakistan</v>
      </c>
      <c r="D2349" t="s">
        <v>373</v>
      </c>
      <c r="E2349" t="str">
        <f>INDEX('GCAM Crosswalk'!J$5:J$111,MATCH(D2349,'GCAM Crosswalk'!I$5:I$111,0))</f>
        <v>Industry</v>
      </c>
      <c r="F2349" t="s">
        <v>225</v>
      </c>
      <c r="G2349">
        <v>1.6284E-2</v>
      </c>
      <c r="H2349">
        <v>3.0718200000000001E-2</v>
      </c>
      <c r="I2349">
        <v>3.6010599999999997E-2</v>
      </c>
      <c r="J2349">
        <v>3.7620300000000002E-2</v>
      </c>
      <c r="K2349">
        <v>3.70382E-2</v>
      </c>
      <c r="L2349">
        <v>3.9600499999999997E-2</v>
      </c>
      <c r="M2349">
        <v>4.1908800000000003E-2</v>
      </c>
      <c r="N2349">
        <v>4.45558E-2</v>
      </c>
      <c r="O2349">
        <v>4.6695199999999999E-2</v>
      </c>
      <c r="P2349">
        <v>4.7510200000000002E-2</v>
      </c>
      <c r="Q2349">
        <v>4.4168899999999997E-2</v>
      </c>
      <c r="R2349">
        <v>0</v>
      </c>
      <c r="S2349">
        <v>0</v>
      </c>
      <c r="T2349">
        <v>0</v>
      </c>
      <c r="U2349" t="s">
        <v>409</v>
      </c>
    </row>
    <row r="2350" spans="1:21" x14ac:dyDescent="0.35">
      <c r="A2350" t="s">
        <v>407</v>
      </c>
      <c r="B2350" t="s">
        <v>39</v>
      </c>
      <c r="C2350" t="str">
        <f>INDEX('GCAM Crosswalk'!M$5:M$36,MATCH(B2350,'GCAM Crosswalk'!L$5:L$36,0))</f>
        <v>Pakistan</v>
      </c>
      <c r="D2350" t="s">
        <v>374</v>
      </c>
      <c r="E2350" t="str">
        <f>INDEX('GCAM Crosswalk'!J$5:J$111,MATCH(D2350,'GCAM Crosswalk'!I$5:I$111,0))</f>
        <v>Industry</v>
      </c>
      <c r="F2350" t="s">
        <v>225</v>
      </c>
      <c r="G2350" s="3">
        <v>2.59275E-4</v>
      </c>
      <c r="H2350" s="3">
        <v>8.9727100000000005E-4</v>
      </c>
      <c r="I2350">
        <v>1.12554E-3</v>
      </c>
      <c r="J2350">
        <v>1.27275E-3</v>
      </c>
      <c r="K2350">
        <v>1.3904799999999999E-3</v>
      </c>
      <c r="L2350">
        <v>1.7279699999999999E-3</v>
      </c>
      <c r="M2350">
        <v>2.2843500000000001E-3</v>
      </c>
      <c r="N2350">
        <v>3.0492700000000002E-3</v>
      </c>
      <c r="O2350">
        <v>4.0082099999999999E-3</v>
      </c>
      <c r="P2350">
        <v>5.0789600000000004E-3</v>
      </c>
      <c r="Q2350">
        <v>5.9749699999999996E-3</v>
      </c>
      <c r="R2350">
        <v>0</v>
      </c>
      <c r="S2350">
        <v>0</v>
      </c>
      <c r="T2350">
        <v>0</v>
      </c>
      <c r="U2350" t="s">
        <v>409</v>
      </c>
    </row>
    <row r="2351" spans="1:21" x14ac:dyDescent="0.35">
      <c r="A2351" t="s">
        <v>407</v>
      </c>
      <c r="B2351" t="s">
        <v>39</v>
      </c>
      <c r="C2351" t="str">
        <f>INDEX('GCAM Crosswalk'!M$5:M$36,MATCH(B2351,'GCAM Crosswalk'!L$5:L$36,0))</f>
        <v>Pakistan</v>
      </c>
      <c r="D2351" t="s">
        <v>375</v>
      </c>
      <c r="E2351" t="str">
        <f>INDEX('GCAM Crosswalk'!J$5:J$111,MATCH(D2351,'GCAM Crosswalk'!I$5:I$111,0))</f>
        <v>Industry</v>
      </c>
      <c r="F2351" t="s">
        <v>225</v>
      </c>
      <c r="G2351">
        <v>1.20919E-3</v>
      </c>
      <c r="H2351">
        <v>3.9776000000000004E-3</v>
      </c>
      <c r="I2351">
        <v>4.9295700000000003E-3</v>
      </c>
      <c r="J2351">
        <v>5.5744599999999998E-3</v>
      </c>
      <c r="K2351">
        <v>5.38719E-3</v>
      </c>
      <c r="L2351">
        <v>5.7157800000000002E-3</v>
      </c>
      <c r="M2351">
        <v>6.3700500000000004E-3</v>
      </c>
      <c r="N2351">
        <v>7.1478899999999996E-3</v>
      </c>
      <c r="O2351">
        <v>7.8953400000000007E-3</v>
      </c>
      <c r="P2351">
        <v>8.4618899999999997E-3</v>
      </c>
      <c r="Q2351">
        <v>8.5010299999999997E-3</v>
      </c>
      <c r="R2351">
        <v>0</v>
      </c>
      <c r="S2351">
        <v>0</v>
      </c>
      <c r="T2351">
        <v>0</v>
      </c>
      <c r="U2351" t="s">
        <v>409</v>
      </c>
    </row>
    <row r="2352" spans="1:21" x14ac:dyDescent="0.35">
      <c r="A2352" t="s">
        <v>407</v>
      </c>
      <c r="B2352" t="s">
        <v>39</v>
      </c>
      <c r="C2352" t="str">
        <f>INDEX('GCAM Crosswalk'!M$5:M$36,MATCH(B2352,'GCAM Crosswalk'!L$5:L$36,0))</f>
        <v>Pakistan</v>
      </c>
      <c r="D2352" t="s">
        <v>376</v>
      </c>
      <c r="E2352" t="str">
        <f>INDEX('GCAM Crosswalk'!J$5:J$111,MATCH(D2352,'GCAM Crosswalk'!I$5:I$111,0))</f>
        <v>Industry</v>
      </c>
      <c r="F2352" t="s">
        <v>225</v>
      </c>
      <c r="G2352">
        <v>2.16205E-3</v>
      </c>
      <c r="H2352">
        <v>7.1120000000000003E-3</v>
      </c>
      <c r="I2352">
        <v>8.81411E-3</v>
      </c>
      <c r="J2352">
        <v>9.9672000000000007E-3</v>
      </c>
      <c r="K2352">
        <v>9.6323699999999995E-3</v>
      </c>
      <c r="L2352">
        <v>1.0219900000000001E-2</v>
      </c>
      <c r="M2352">
        <v>1.1389700000000001E-2</v>
      </c>
      <c r="N2352">
        <v>1.27805E-2</v>
      </c>
      <c r="O2352">
        <v>1.4116999999999999E-2</v>
      </c>
      <c r="P2352">
        <v>1.5129999999999999E-2</v>
      </c>
      <c r="Q2352">
        <v>1.5199900000000001E-2</v>
      </c>
      <c r="R2352">
        <v>0</v>
      </c>
      <c r="S2352">
        <v>0</v>
      </c>
      <c r="T2352">
        <v>0</v>
      </c>
      <c r="U2352" t="s">
        <v>409</v>
      </c>
    </row>
    <row r="2353" spans="1:21" x14ac:dyDescent="0.35">
      <c r="A2353" t="s">
        <v>407</v>
      </c>
      <c r="B2353" t="s">
        <v>39</v>
      </c>
      <c r="C2353" t="str">
        <f>INDEX('GCAM Crosswalk'!M$5:M$36,MATCH(B2353,'GCAM Crosswalk'!L$5:L$36,0))</f>
        <v>Pakistan</v>
      </c>
      <c r="D2353" t="s">
        <v>377</v>
      </c>
      <c r="E2353" t="str">
        <f>INDEX('GCAM Crosswalk'!J$5:J$111,MATCH(D2353,'GCAM Crosswalk'!I$5:I$111,0))</f>
        <v>Industry</v>
      </c>
      <c r="F2353" t="s">
        <v>225</v>
      </c>
      <c r="G2353">
        <v>2.05747E-3</v>
      </c>
      <c r="H2353">
        <v>6.7679999999999997E-3</v>
      </c>
      <c r="I2353">
        <v>8.3874199999999996E-3</v>
      </c>
      <c r="J2353">
        <v>9.4850999999999998E-3</v>
      </c>
      <c r="K2353">
        <v>9.1664599999999995E-3</v>
      </c>
      <c r="L2353">
        <v>9.7255599999999994E-3</v>
      </c>
      <c r="M2353">
        <v>1.0838800000000001E-2</v>
      </c>
      <c r="N2353">
        <v>1.2162299999999999E-2</v>
      </c>
      <c r="O2353">
        <v>1.3434099999999999E-2</v>
      </c>
      <c r="P2353">
        <v>1.43981E-2</v>
      </c>
      <c r="Q2353">
        <v>1.44647E-2</v>
      </c>
      <c r="R2353">
        <v>0</v>
      </c>
      <c r="S2353">
        <v>0</v>
      </c>
      <c r="T2353">
        <v>0</v>
      </c>
      <c r="U2353" t="s">
        <v>409</v>
      </c>
    </row>
    <row r="2354" spans="1:21" x14ac:dyDescent="0.35">
      <c r="A2354" t="s">
        <v>407</v>
      </c>
      <c r="B2354" t="s">
        <v>39</v>
      </c>
      <c r="C2354" t="str">
        <f>INDEX('GCAM Crosswalk'!M$5:M$36,MATCH(B2354,'GCAM Crosswalk'!L$5:L$36,0))</f>
        <v>Pakistan</v>
      </c>
      <c r="D2354" t="s">
        <v>362</v>
      </c>
      <c r="E2354" t="str">
        <f>INDEX('GCAM Crosswalk'!J$5:J$111,MATCH(D2354,'GCAM Crosswalk'!I$5:I$111,0))</f>
        <v>Industry</v>
      </c>
      <c r="F2354" t="s">
        <v>318</v>
      </c>
      <c r="G2354">
        <v>9.6443600000000004E-2</v>
      </c>
      <c r="H2354">
        <v>0.14305100000000001</v>
      </c>
      <c r="I2354">
        <v>0.15806899999999999</v>
      </c>
      <c r="J2354">
        <v>0.17565</v>
      </c>
      <c r="K2354">
        <v>0.21047569999999999</v>
      </c>
      <c r="L2354">
        <v>0.23934229999999901</v>
      </c>
      <c r="M2354">
        <v>0.31799169999999999</v>
      </c>
      <c r="N2354">
        <v>0.41926639999999898</v>
      </c>
      <c r="O2354">
        <v>0.53104229999999997</v>
      </c>
      <c r="P2354">
        <v>0.64543636999999998</v>
      </c>
      <c r="Q2354">
        <v>0.73982937000000004</v>
      </c>
      <c r="R2354">
        <v>0</v>
      </c>
      <c r="S2354">
        <v>0</v>
      </c>
      <c r="T2354">
        <v>0</v>
      </c>
      <c r="U2354" t="s">
        <v>409</v>
      </c>
    </row>
    <row r="2355" spans="1:21" x14ac:dyDescent="0.35">
      <c r="A2355" t="s">
        <v>407</v>
      </c>
      <c r="B2355" t="s">
        <v>39</v>
      </c>
      <c r="C2355" t="str">
        <f>INDEX('GCAM Crosswalk'!M$5:M$36,MATCH(B2355,'GCAM Crosswalk'!L$5:L$36,0))</f>
        <v>Pakistan</v>
      </c>
      <c r="D2355" t="s">
        <v>362</v>
      </c>
      <c r="E2355" t="str">
        <f>INDEX('GCAM Crosswalk'!J$5:J$111,MATCH(D2355,'GCAM Crosswalk'!I$5:I$111,0))</f>
        <v>Industry</v>
      </c>
      <c r="F2355" t="s">
        <v>339</v>
      </c>
      <c r="G2355">
        <v>2.83559E-2</v>
      </c>
      <c r="H2355">
        <v>8.3683999999999995E-2</v>
      </c>
      <c r="I2355">
        <v>6.19578E-2</v>
      </c>
      <c r="J2355">
        <v>0.106581</v>
      </c>
      <c r="K2355">
        <v>0.13721649999999999</v>
      </c>
      <c r="L2355">
        <v>0.1618898</v>
      </c>
      <c r="M2355">
        <v>0.2376433</v>
      </c>
      <c r="N2355">
        <v>0.35866029999999999</v>
      </c>
      <c r="O2355">
        <v>0.5217311</v>
      </c>
      <c r="P2355">
        <v>0.70920338999999999</v>
      </c>
      <c r="Q2355">
        <v>0.90287107</v>
      </c>
      <c r="R2355">
        <v>0</v>
      </c>
      <c r="S2355">
        <v>0</v>
      </c>
      <c r="T2355">
        <v>0</v>
      </c>
      <c r="U2355" t="s">
        <v>409</v>
      </c>
    </row>
    <row r="2356" spans="1:21" x14ac:dyDescent="0.35">
      <c r="A2356" t="s">
        <v>407</v>
      </c>
      <c r="B2356" t="s">
        <v>39</v>
      </c>
      <c r="C2356" t="str">
        <f>INDEX('GCAM Crosswalk'!M$5:M$36,MATCH(B2356,'GCAM Crosswalk'!L$5:L$36,0))</f>
        <v>Pakistan</v>
      </c>
      <c r="D2356" t="s">
        <v>362</v>
      </c>
      <c r="E2356" t="str">
        <f>INDEX('GCAM Crosswalk'!J$5:J$111,MATCH(D2356,'GCAM Crosswalk'!I$5:I$111,0))</f>
        <v>Industry</v>
      </c>
      <c r="F2356" t="s">
        <v>225</v>
      </c>
      <c r="G2356">
        <v>1.4814600000000001E-2</v>
      </c>
      <c r="H2356">
        <v>2.3948000000000001E-2</v>
      </c>
      <c r="I2356">
        <v>1.48416E-2</v>
      </c>
      <c r="J2356">
        <v>2.6920699999999999E-2</v>
      </c>
      <c r="K2356">
        <v>3.1860600000000003E-2</v>
      </c>
      <c r="L2356">
        <v>4.7448799999999999E-2</v>
      </c>
      <c r="M2356">
        <v>9.7001499999999893E-2</v>
      </c>
      <c r="N2356">
        <v>0.17584522</v>
      </c>
      <c r="O2356">
        <v>0.28760251999999997</v>
      </c>
      <c r="P2356">
        <v>0.431863689</v>
      </c>
      <c r="Q2356">
        <v>0.61080206299999995</v>
      </c>
      <c r="R2356">
        <v>0</v>
      </c>
      <c r="S2356">
        <v>0</v>
      </c>
      <c r="T2356">
        <v>0</v>
      </c>
      <c r="U2356" t="s">
        <v>409</v>
      </c>
    </row>
    <row r="2357" spans="1:21" x14ac:dyDescent="0.35">
      <c r="A2357" t="s">
        <v>407</v>
      </c>
      <c r="B2357" t="s">
        <v>39</v>
      </c>
      <c r="C2357" t="str">
        <f>INDEX('GCAM Crosswalk'!M$5:M$36,MATCH(B2357,'GCAM Crosswalk'!L$5:L$36,0))</f>
        <v>Pakistan</v>
      </c>
      <c r="D2357" t="s">
        <v>362</v>
      </c>
      <c r="E2357" t="str">
        <f>INDEX('GCAM Crosswalk'!J$5:J$111,MATCH(D2357,'GCAM Crosswalk'!I$5:I$111,0))</f>
        <v>Industry</v>
      </c>
      <c r="F2357" t="s">
        <v>408</v>
      </c>
      <c r="G2357">
        <v>7.2132000000000002E-2</v>
      </c>
      <c r="H2357">
        <v>0.25473600000000002</v>
      </c>
      <c r="I2357">
        <v>0.25403100000000001</v>
      </c>
      <c r="J2357">
        <v>0.211145</v>
      </c>
      <c r="K2357">
        <v>0.27343240000000002</v>
      </c>
      <c r="L2357">
        <v>0.32132699999999997</v>
      </c>
      <c r="M2357">
        <v>0.46668099999999901</v>
      </c>
      <c r="N2357">
        <v>0.67943140000000002</v>
      </c>
      <c r="O2357">
        <v>0.93694509999999998</v>
      </c>
      <c r="P2357">
        <v>1.2295924999999901</v>
      </c>
      <c r="Q2357">
        <v>1.5247684500000001</v>
      </c>
      <c r="R2357">
        <v>0</v>
      </c>
      <c r="S2357">
        <v>0</v>
      </c>
      <c r="T2357">
        <v>0</v>
      </c>
      <c r="U2357" t="s">
        <v>409</v>
      </c>
    </row>
    <row r="2358" spans="1:21" x14ac:dyDescent="0.35">
      <c r="A2358" t="s">
        <v>407</v>
      </c>
      <c r="B2358" t="s">
        <v>39</v>
      </c>
      <c r="C2358" t="str">
        <f>INDEX('GCAM Crosswalk'!M$5:M$36,MATCH(B2358,'GCAM Crosswalk'!L$5:L$36,0))</f>
        <v>Pakistan</v>
      </c>
      <c r="D2358" t="s">
        <v>362</v>
      </c>
      <c r="E2358" t="str">
        <f>INDEX('GCAM Crosswalk'!J$5:J$111,MATCH(D2358,'GCAM Crosswalk'!I$5:I$111,0))</f>
        <v>Industry</v>
      </c>
      <c r="F2358" t="s">
        <v>410</v>
      </c>
      <c r="G2358">
        <v>0</v>
      </c>
      <c r="H2358">
        <v>0</v>
      </c>
      <c r="I2358">
        <v>0</v>
      </c>
      <c r="J2358">
        <v>0</v>
      </c>
      <c r="K2358">
        <v>0</v>
      </c>
      <c r="L2358" s="3">
        <v>6.9904299999999994E-5</v>
      </c>
      <c r="M2358">
        <v>1.5352861999999999E-3</v>
      </c>
      <c r="N2358">
        <v>4.9114043E-3</v>
      </c>
      <c r="O2358">
        <v>1.01558465999999E-2</v>
      </c>
      <c r="P2358">
        <v>1.7004234699999999E-2</v>
      </c>
      <c r="Q2358">
        <v>2.5514131039999999E-2</v>
      </c>
      <c r="R2358">
        <v>0</v>
      </c>
      <c r="S2358">
        <v>0</v>
      </c>
      <c r="T2358">
        <v>0</v>
      </c>
      <c r="U2358" t="s">
        <v>409</v>
      </c>
    </row>
    <row r="2359" spans="1:21" x14ac:dyDescent="0.35">
      <c r="A2359" t="s">
        <v>407</v>
      </c>
      <c r="B2359" t="s">
        <v>39</v>
      </c>
      <c r="C2359" t="str">
        <f>INDEX('GCAM Crosswalk'!M$5:M$36,MATCH(B2359,'GCAM Crosswalk'!L$5:L$36,0))</f>
        <v>Pakistan</v>
      </c>
      <c r="D2359" t="s">
        <v>362</v>
      </c>
      <c r="E2359" t="str">
        <f>INDEX('GCAM Crosswalk'!J$5:J$111,MATCH(D2359,'GCAM Crosswalk'!I$5:I$111,0))</f>
        <v>Industry</v>
      </c>
      <c r="F2359" t="s">
        <v>411</v>
      </c>
      <c r="G2359">
        <v>4.7285300000000002E-2</v>
      </c>
      <c r="H2359">
        <v>3.1245100000000001E-2</v>
      </c>
      <c r="I2359">
        <v>2.9436799999999999E-2</v>
      </c>
      <c r="J2359">
        <v>5.3171400000000001E-2</v>
      </c>
      <c r="K2359">
        <v>6.65071E-2</v>
      </c>
      <c r="L2359">
        <v>7.7044000000000001E-2</v>
      </c>
      <c r="M2359">
        <v>0.1086271</v>
      </c>
      <c r="N2359">
        <v>0.15893859999999899</v>
      </c>
      <c r="O2359">
        <v>0.22793014</v>
      </c>
      <c r="P2359">
        <v>0.31134873000000002</v>
      </c>
      <c r="Q2359">
        <v>0.40391498799999997</v>
      </c>
      <c r="R2359">
        <v>0</v>
      </c>
      <c r="S2359">
        <v>0</v>
      </c>
      <c r="T2359">
        <v>0</v>
      </c>
      <c r="U2359" t="s">
        <v>409</v>
      </c>
    </row>
    <row r="2360" spans="1:21" x14ac:dyDescent="0.35">
      <c r="A2360" t="s">
        <v>407</v>
      </c>
      <c r="B2360" t="s">
        <v>39</v>
      </c>
      <c r="C2360" t="str">
        <f>INDEX('GCAM Crosswalk'!M$5:M$36,MATCH(B2360,'GCAM Crosswalk'!L$5:L$36,0))</f>
        <v>Pakistan</v>
      </c>
      <c r="D2360" t="s">
        <v>366</v>
      </c>
      <c r="E2360" t="str">
        <f>INDEX('GCAM Crosswalk'!J$5:J$111,MATCH(D2360,'GCAM Crosswalk'!I$5:I$111,0))</f>
        <v>Industry</v>
      </c>
      <c r="F2360" t="s">
        <v>411</v>
      </c>
      <c r="G2360">
        <v>2.8046E-3</v>
      </c>
      <c r="H2360">
        <v>7.1162100000000004E-3</v>
      </c>
      <c r="I2360">
        <v>6.06969E-3</v>
      </c>
      <c r="J2360">
        <v>4.6045799999999996E-3</v>
      </c>
      <c r="K2360">
        <v>6.2842499999999999E-3</v>
      </c>
      <c r="L2360">
        <v>8.3247600000000005E-3</v>
      </c>
      <c r="M2360">
        <v>1.6151599999999999E-2</v>
      </c>
      <c r="N2360">
        <v>3.12961E-2</v>
      </c>
      <c r="O2360">
        <v>5.3777499999999999E-2</v>
      </c>
      <c r="P2360">
        <v>8.2118200000000002E-2</v>
      </c>
      <c r="Q2360">
        <v>0.116216</v>
      </c>
      <c r="R2360">
        <v>0</v>
      </c>
      <c r="S2360">
        <v>0</v>
      </c>
      <c r="T2360">
        <v>0</v>
      </c>
      <c r="U2360" t="s">
        <v>409</v>
      </c>
    </row>
    <row r="2361" spans="1:21" x14ac:dyDescent="0.35">
      <c r="A2361" t="s">
        <v>407</v>
      </c>
      <c r="B2361" t="s">
        <v>39</v>
      </c>
      <c r="C2361" t="str">
        <f>INDEX('GCAM Crosswalk'!M$5:M$36,MATCH(B2361,'GCAM Crosswalk'!L$5:L$36,0))</f>
        <v>Pakistan</v>
      </c>
      <c r="D2361" t="s">
        <v>271</v>
      </c>
      <c r="E2361" t="str">
        <f>INDEX('GCAM Crosswalk'!J$5:J$111,MATCH(D2361,'GCAM Crosswalk'!I$5:I$111,0))</f>
        <v>Industry</v>
      </c>
      <c r="F2361" t="s">
        <v>318</v>
      </c>
      <c r="G2361" s="3">
        <v>2.94896E-4</v>
      </c>
      <c r="H2361" s="3">
        <v>6.5389699999999996E-4</v>
      </c>
      <c r="I2361">
        <v>1.2083E-3</v>
      </c>
      <c r="J2361">
        <v>1.2083E-3</v>
      </c>
      <c r="K2361">
        <v>1.5856379999999899E-3</v>
      </c>
      <c r="L2361">
        <v>1.9904279999999998E-3</v>
      </c>
      <c r="M2361">
        <v>2.7604349999999999E-3</v>
      </c>
      <c r="N2361">
        <v>3.6773800000000001E-3</v>
      </c>
      <c r="O2361">
        <v>4.5037269999999999E-3</v>
      </c>
      <c r="P2361">
        <v>5.1253949E-3</v>
      </c>
      <c r="Q2361">
        <v>5.5281202000000002E-3</v>
      </c>
      <c r="R2361">
        <v>0</v>
      </c>
      <c r="S2361">
        <v>0</v>
      </c>
      <c r="T2361">
        <v>0</v>
      </c>
      <c r="U2361" t="s">
        <v>409</v>
      </c>
    </row>
    <row r="2362" spans="1:21" x14ac:dyDescent="0.35">
      <c r="A2362" t="s">
        <v>407</v>
      </c>
      <c r="B2362" t="s">
        <v>39</v>
      </c>
      <c r="C2362" t="str">
        <f>INDEX('GCAM Crosswalk'!M$5:M$36,MATCH(B2362,'GCAM Crosswalk'!L$5:L$36,0))</f>
        <v>Pakistan</v>
      </c>
      <c r="D2362" t="s">
        <v>271</v>
      </c>
      <c r="E2362" t="str">
        <f>INDEX('GCAM Crosswalk'!J$5:J$111,MATCH(D2362,'GCAM Crosswalk'!I$5:I$111,0))</f>
        <v>Industry</v>
      </c>
      <c r="F2362" t="s">
        <v>339</v>
      </c>
      <c r="G2362">
        <v>2.4178100000000001E-2</v>
      </c>
      <c r="H2362">
        <v>5.36166E-2</v>
      </c>
      <c r="I2362">
        <v>9.9078100000000002E-2</v>
      </c>
      <c r="J2362">
        <v>9.9078100000000002E-2</v>
      </c>
      <c r="K2362">
        <v>0.1295877</v>
      </c>
      <c r="L2362">
        <v>0.1570426</v>
      </c>
      <c r="M2362">
        <v>0.20690910000000001</v>
      </c>
      <c r="N2362">
        <v>0.26313829999999999</v>
      </c>
      <c r="O2362">
        <v>0.31952599999999998</v>
      </c>
      <c r="P2362">
        <v>0.37110525999999999</v>
      </c>
      <c r="Q2362">
        <v>0.41559078999999999</v>
      </c>
      <c r="R2362">
        <v>0</v>
      </c>
      <c r="S2362">
        <v>0</v>
      </c>
      <c r="T2362">
        <v>0</v>
      </c>
      <c r="U2362" t="s">
        <v>409</v>
      </c>
    </row>
    <row r="2363" spans="1:21" x14ac:dyDescent="0.35">
      <c r="A2363" t="s">
        <v>407</v>
      </c>
      <c r="B2363" t="s">
        <v>39</v>
      </c>
      <c r="C2363" t="str">
        <f>INDEX('GCAM Crosswalk'!M$5:M$36,MATCH(B2363,'GCAM Crosswalk'!L$5:L$36,0))</f>
        <v>Pakistan</v>
      </c>
      <c r="D2363" t="s">
        <v>271</v>
      </c>
      <c r="E2363" t="str">
        <f>INDEX('GCAM Crosswalk'!J$5:J$111,MATCH(D2363,'GCAM Crosswalk'!I$5:I$111,0))</f>
        <v>Industry</v>
      </c>
      <c r="F2363" t="s">
        <v>408</v>
      </c>
      <c r="G2363">
        <v>2.3588699999999999E-3</v>
      </c>
      <c r="H2363">
        <v>5.2308800000000003E-3</v>
      </c>
      <c r="I2363">
        <v>9.6661400000000001E-3</v>
      </c>
      <c r="J2363">
        <v>9.6661400000000001E-3</v>
      </c>
      <c r="K2363">
        <v>1.270629E-2</v>
      </c>
      <c r="L2363">
        <v>1.52727E-2</v>
      </c>
      <c r="M2363">
        <v>1.9916569999999901E-2</v>
      </c>
      <c r="N2363">
        <v>2.4236580000000001E-2</v>
      </c>
      <c r="O2363">
        <v>2.7334669999999998E-2</v>
      </c>
      <c r="P2363">
        <v>3.0024429999999901E-2</v>
      </c>
      <c r="Q2363">
        <v>3.2086802999999997E-2</v>
      </c>
      <c r="R2363">
        <v>0</v>
      </c>
      <c r="S2363">
        <v>0</v>
      </c>
      <c r="T2363">
        <v>0</v>
      </c>
      <c r="U2363" t="s">
        <v>409</v>
      </c>
    </row>
    <row r="2364" spans="1:21" x14ac:dyDescent="0.35">
      <c r="A2364" t="s">
        <v>407</v>
      </c>
      <c r="B2364" t="s">
        <v>39</v>
      </c>
      <c r="C2364" t="str">
        <f>INDEX('GCAM Crosswalk'!M$5:M$36,MATCH(B2364,'GCAM Crosswalk'!L$5:L$36,0))</f>
        <v>Pakistan</v>
      </c>
      <c r="D2364" t="s">
        <v>271</v>
      </c>
      <c r="E2364" t="str">
        <f>INDEX('GCAM Crosswalk'!J$5:J$111,MATCH(D2364,'GCAM Crosswalk'!I$5:I$111,0))</f>
        <v>Industry</v>
      </c>
      <c r="F2364" t="s">
        <v>410</v>
      </c>
      <c r="G2364">
        <v>0</v>
      </c>
      <c r="H2364">
        <v>0</v>
      </c>
      <c r="I2364">
        <v>0</v>
      </c>
      <c r="J2364">
        <v>0</v>
      </c>
      <c r="K2364">
        <v>0</v>
      </c>
      <c r="L2364" s="3">
        <v>1.2789000000000001E-5</v>
      </c>
      <c r="M2364" s="3">
        <v>1.6873274999999901E-4</v>
      </c>
      <c r="N2364" s="3">
        <v>3.4756228100000001E-4</v>
      </c>
      <c r="O2364" s="3">
        <v>4.9222614499999998E-4</v>
      </c>
      <c r="P2364" s="3">
        <v>5.8752828999999996E-4</v>
      </c>
      <c r="Q2364" s="3">
        <v>7.4527940070000004E-4</v>
      </c>
      <c r="R2364">
        <v>0</v>
      </c>
      <c r="S2364">
        <v>0</v>
      </c>
      <c r="T2364">
        <v>0</v>
      </c>
      <c r="U2364" t="s">
        <v>409</v>
      </c>
    </row>
    <row r="2365" spans="1:21" x14ac:dyDescent="0.35">
      <c r="A2365" t="s">
        <v>407</v>
      </c>
      <c r="B2365" t="s">
        <v>39</v>
      </c>
      <c r="C2365" t="str">
        <f>INDEX('GCAM Crosswalk'!M$5:M$36,MATCH(B2365,'GCAM Crosswalk'!L$5:L$36,0))</f>
        <v>Pakistan</v>
      </c>
      <c r="D2365" t="s">
        <v>271</v>
      </c>
      <c r="E2365" t="str">
        <f>INDEX('GCAM Crosswalk'!J$5:J$111,MATCH(D2365,'GCAM Crosswalk'!I$5:I$111,0))</f>
        <v>Industry</v>
      </c>
      <c r="F2365" t="s">
        <v>411</v>
      </c>
      <c r="G2365">
        <v>2.65366E-3</v>
      </c>
      <c r="H2365">
        <v>5.88478E-3</v>
      </c>
      <c r="I2365">
        <v>1.0874399999999999E-2</v>
      </c>
      <c r="J2365">
        <v>1.0874399999999999E-2</v>
      </c>
      <c r="K2365">
        <v>5.1288200000000001E-3</v>
      </c>
      <c r="L2365">
        <v>5.3238740000000001E-3</v>
      </c>
      <c r="M2365">
        <v>8.4594070000000004E-3</v>
      </c>
      <c r="N2365">
        <v>1.1644481999999999E-2</v>
      </c>
      <c r="O2365">
        <v>1.3457601E-2</v>
      </c>
      <c r="P2365">
        <v>1.4284388699999999E-2</v>
      </c>
      <c r="Q2365">
        <v>1.6452792299999901E-2</v>
      </c>
      <c r="R2365">
        <v>0</v>
      </c>
      <c r="S2365">
        <v>0</v>
      </c>
      <c r="T2365">
        <v>0</v>
      </c>
      <c r="U2365" t="s">
        <v>409</v>
      </c>
    </row>
    <row r="2366" spans="1:21" x14ac:dyDescent="0.35">
      <c r="A2366" t="s">
        <v>407</v>
      </c>
      <c r="B2366" t="s">
        <v>39</v>
      </c>
      <c r="C2366" t="str">
        <f>INDEX('GCAM Crosswalk'!M$5:M$36,MATCH(B2366,'GCAM Crosswalk'!L$5:L$36,0))</f>
        <v>Pakistan</v>
      </c>
      <c r="D2366" t="s">
        <v>325</v>
      </c>
      <c r="E2366" t="str">
        <f>INDEX('GCAM Crosswalk'!J$5:J$111,MATCH(D2366,'GCAM Crosswalk'!I$5:I$111,0))</f>
        <v>Residential</v>
      </c>
      <c r="F2366" t="s">
        <v>225</v>
      </c>
      <c r="G2366">
        <v>2.3417899999999998E-2</v>
      </c>
      <c r="H2366">
        <v>7.6628100000000005E-2</v>
      </c>
      <c r="I2366">
        <v>8.9351799999999995E-2</v>
      </c>
      <c r="J2366">
        <v>0.110514</v>
      </c>
      <c r="K2366">
        <v>0.14314579999999999</v>
      </c>
      <c r="L2366">
        <v>0.16495599999999999</v>
      </c>
      <c r="M2366">
        <v>0.2183187</v>
      </c>
      <c r="N2366">
        <v>0.28845159999999997</v>
      </c>
      <c r="O2366">
        <v>0.37197069999999999</v>
      </c>
      <c r="P2366">
        <v>0.45779575</v>
      </c>
      <c r="Q2366">
        <v>0.53548317999999995</v>
      </c>
      <c r="R2366">
        <v>0</v>
      </c>
      <c r="S2366">
        <v>0</v>
      </c>
      <c r="T2366">
        <v>0</v>
      </c>
      <c r="U2366" t="s">
        <v>409</v>
      </c>
    </row>
    <row r="2367" spans="1:21" x14ac:dyDescent="0.35">
      <c r="A2367" t="s">
        <v>407</v>
      </c>
      <c r="B2367" t="s">
        <v>39</v>
      </c>
      <c r="C2367" t="str">
        <f>INDEX('GCAM Crosswalk'!M$5:M$36,MATCH(B2367,'GCAM Crosswalk'!L$5:L$36,0))</f>
        <v>Pakistan</v>
      </c>
      <c r="D2367" t="s">
        <v>240</v>
      </c>
      <c r="E2367" t="str">
        <f>INDEX('GCAM Crosswalk'!J$5:J$111,MATCH(D2367,'GCAM Crosswalk'!I$5:I$111,0))</f>
        <v>Residential</v>
      </c>
      <c r="F2367" t="s">
        <v>408</v>
      </c>
      <c r="G2367">
        <v>2.95231E-2</v>
      </c>
      <c r="H2367">
        <v>7.5646900000000003E-2</v>
      </c>
      <c r="I2367">
        <v>0.10266500000000001</v>
      </c>
      <c r="J2367">
        <v>0.119922</v>
      </c>
      <c r="K2367">
        <v>0.13094500000000001</v>
      </c>
      <c r="L2367">
        <v>0.14072950000000001</v>
      </c>
      <c r="M2367">
        <v>0.16181429999999999</v>
      </c>
      <c r="N2367">
        <v>0.184978799999999</v>
      </c>
      <c r="O2367">
        <v>0.20785569999999901</v>
      </c>
      <c r="P2367">
        <v>0.22840084999999999</v>
      </c>
      <c r="Q2367">
        <v>0.24566685999999999</v>
      </c>
      <c r="R2367">
        <v>0</v>
      </c>
      <c r="S2367">
        <v>0</v>
      </c>
      <c r="T2367">
        <v>0</v>
      </c>
      <c r="U2367" t="s">
        <v>409</v>
      </c>
    </row>
    <row r="2368" spans="1:21" x14ac:dyDescent="0.35">
      <c r="A2368" t="s">
        <v>407</v>
      </c>
      <c r="B2368" t="s">
        <v>39</v>
      </c>
      <c r="C2368" t="str">
        <f>INDEX('GCAM Crosswalk'!M$5:M$36,MATCH(B2368,'GCAM Crosswalk'!L$5:L$36,0))</f>
        <v>Pakistan</v>
      </c>
      <c r="D2368" t="s">
        <v>240</v>
      </c>
      <c r="E2368" t="str">
        <f>INDEX('GCAM Crosswalk'!J$5:J$111,MATCH(D2368,'GCAM Crosswalk'!I$5:I$111,0))</f>
        <v>Residential</v>
      </c>
      <c r="F2368" t="s">
        <v>410</v>
      </c>
      <c r="G2368">
        <v>0</v>
      </c>
      <c r="H2368">
        <v>0</v>
      </c>
      <c r="I2368">
        <v>0</v>
      </c>
      <c r="J2368">
        <v>0</v>
      </c>
      <c r="K2368">
        <v>0</v>
      </c>
      <c r="L2368" s="3">
        <v>4.3844699999999997E-6</v>
      </c>
      <c r="M2368" s="3">
        <v>1.05288E-4</v>
      </c>
      <c r="N2368" s="3">
        <v>2.0488400000000001E-4</v>
      </c>
      <c r="O2368" s="3">
        <v>3.3988999999999997E-4</v>
      </c>
      <c r="P2368" s="3">
        <v>4.9117799999999999E-4</v>
      </c>
      <c r="Q2368" s="3">
        <v>6.6456200000000005E-4</v>
      </c>
      <c r="R2368">
        <v>0</v>
      </c>
      <c r="S2368">
        <v>0</v>
      </c>
      <c r="T2368">
        <v>0</v>
      </c>
      <c r="U2368" t="s">
        <v>409</v>
      </c>
    </row>
    <row r="2369" spans="1:21" x14ac:dyDescent="0.35">
      <c r="A2369" t="s">
        <v>407</v>
      </c>
      <c r="B2369" t="s">
        <v>39</v>
      </c>
      <c r="C2369" t="str">
        <f>INDEX('GCAM Crosswalk'!M$5:M$36,MATCH(B2369,'GCAM Crosswalk'!L$5:L$36,0))</f>
        <v>Pakistan</v>
      </c>
      <c r="D2369" t="s">
        <v>240</v>
      </c>
      <c r="E2369" t="str">
        <f>INDEX('GCAM Crosswalk'!J$5:J$111,MATCH(D2369,'GCAM Crosswalk'!I$5:I$111,0))</f>
        <v>Residential</v>
      </c>
      <c r="F2369" t="s">
        <v>411</v>
      </c>
      <c r="G2369">
        <v>3.7706799999999999E-2</v>
      </c>
      <c r="H2369">
        <v>1.6056000000000001E-2</v>
      </c>
      <c r="I2369">
        <v>1.0752599999999999E-2</v>
      </c>
      <c r="J2369">
        <v>1.5852000000000002E-2</v>
      </c>
      <c r="K2369">
        <v>1.6824699999999901E-2</v>
      </c>
      <c r="L2369">
        <v>1.7803369999999999E-2</v>
      </c>
      <c r="M2369">
        <v>2.00052199999999E-2</v>
      </c>
      <c r="N2369">
        <v>2.2863270000000002E-2</v>
      </c>
      <c r="O2369">
        <v>2.6415319999999898E-2</v>
      </c>
      <c r="P2369">
        <v>3.0145301999999999E-2</v>
      </c>
      <c r="Q2369">
        <v>3.4012388999999997E-2</v>
      </c>
      <c r="R2369">
        <v>0</v>
      </c>
      <c r="S2369">
        <v>0</v>
      </c>
      <c r="T2369">
        <v>0</v>
      </c>
      <c r="U2369" t="s">
        <v>409</v>
      </c>
    </row>
    <row r="2370" spans="1:21" x14ac:dyDescent="0.35">
      <c r="A2370" t="s">
        <v>407</v>
      </c>
      <c r="B2370" t="s">
        <v>39</v>
      </c>
      <c r="C2370" t="str">
        <f>INDEX('GCAM Crosswalk'!M$5:M$36,MATCH(B2370,'GCAM Crosswalk'!L$5:L$36,0))</f>
        <v>Pakistan</v>
      </c>
      <c r="D2370" t="s">
        <v>240</v>
      </c>
      <c r="E2370" t="str">
        <f>INDEX('GCAM Crosswalk'!J$5:J$111,MATCH(D2370,'GCAM Crosswalk'!I$5:I$111,0))</f>
        <v>Residential</v>
      </c>
      <c r="F2370" t="s">
        <v>413</v>
      </c>
      <c r="G2370">
        <v>3.7261900000000001E-2</v>
      </c>
      <c r="H2370">
        <v>5.2548999999999998E-2</v>
      </c>
      <c r="I2370">
        <v>5.8231900000000003E-2</v>
      </c>
      <c r="J2370">
        <v>6.4657599999999996E-2</v>
      </c>
      <c r="K2370">
        <v>6.5587900000000005E-2</v>
      </c>
      <c r="L2370">
        <v>6.6111110000000001E-2</v>
      </c>
      <c r="M2370">
        <v>6.4544229999999994E-2</v>
      </c>
      <c r="N2370">
        <v>5.9468600000000003E-2</v>
      </c>
      <c r="O2370">
        <v>5.1783000000000003E-2</v>
      </c>
      <c r="P2370">
        <v>4.245471E-2</v>
      </c>
      <c r="Q2370">
        <v>3.3323159999999998E-2</v>
      </c>
      <c r="R2370">
        <v>0</v>
      </c>
      <c r="S2370">
        <v>0</v>
      </c>
      <c r="T2370">
        <v>0</v>
      </c>
      <c r="U2370" t="s">
        <v>409</v>
      </c>
    </row>
    <row r="2371" spans="1:21" x14ac:dyDescent="0.35">
      <c r="A2371" t="s">
        <v>407</v>
      </c>
      <c r="B2371" t="s">
        <v>39</v>
      </c>
      <c r="C2371" t="str">
        <f>INDEX('GCAM Crosswalk'!M$5:M$36,MATCH(B2371,'GCAM Crosswalk'!L$5:L$36,0))</f>
        <v>Pakistan</v>
      </c>
      <c r="D2371" t="s">
        <v>326</v>
      </c>
      <c r="E2371" t="str">
        <f>INDEX('GCAM Crosswalk'!J$5:J$111,MATCH(D2371,'GCAM Crosswalk'!I$5:I$111,0))</f>
        <v>Residential</v>
      </c>
      <c r="F2371" t="s">
        <v>318</v>
      </c>
      <c r="G2371">
        <v>4.4790000000000003E-3</v>
      </c>
      <c r="H2371">
        <v>7.4511000000000004E-3</v>
      </c>
      <c r="I2371">
        <v>8.2463999999999992E-3</v>
      </c>
      <c r="J2371">
        <v>9.1672999999999998E-3</v>
      </c>
      <c r="K2371">
        <v>9.9119900000000007E-3</v>
      </c>
      <c r="L2371">
        <v>1.104817E-2</v>
      </c>
      <c r="M2371">
        <v>1.4022112999999999E-2</v>
      </c>
      <c r="N2371">
        <v>1.7320395999999998E-2</v>
      </c>
      <c r="O2371">
        <v>1.9714208E-2</v>
      </c>
      <c r="P2371">
        <v>2.0734433E-2</v>
      </c>
      <c r="Q2371">
        <v>2.0891521999999999E-2</v>
      </c>
      <c r="R2371">
        <v>0</v>
      </c>
      <c r="S2371">
        <v>0</v>
      </c>
      <c r="T2371">
        <v>0</v>
      </c>
      <c r="U2371" t="s">
        <v>409</v>
      </c>
    </row>
    <row r="2372" spans="1:21" x14ac:dyDescent="0.35">
      <c r="A2372" t="s">
        <v>407</v>
      </c>
      <c r="B2372" t="s">
        <v>39</v>
      </c>
      <c r="C2372" t="str">
        <f>INDEX('GCAM Crosswalk'!M$5:M$36,MATCH(B2372,'GCAM Crosswalk'!L$5:L$36,0))</f>
        <v>Pakistan</v>
      </c>
      <c r="D2372" t="s">
        <v>326</v>
      </c>
      <c r="E2372" t="str">
        <f>INDEX('GCAM Crosswalk'!J$5:J$111,MATCH(D2372,'GCAM Crosswalk'!I$5:I$111,0))</f>
        <v>Residential</v>
      </c>
      <c r="F2372" t="s">
        <v>339</v>
      </c>
      <c r="G2372" s="3">
        <v>1.2559999999999999E-4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409</v>
      </c>
    </row>
    <row r="2373" spans="1:21" x14ac:dyDescent="0.35">
      <c r="A2373" t="s">
        <v>407</v>
      </c>
      <c r="B2373" t="s">
        <v>39</v>
      </c>
      <c r="C2373" t="str">
        <f>INDEX('GCAM Crosswalk'!M$5:M$36,MATCH(B2373,'GCAM Crosswalk'!L$5:L$36,0))</f>
        <v>Pakistan</v>
      </c>
      <c r="D2373" t="s">
        <v>326</v>
      </c>
      <c r="E2373" t="str">
        <f>INDEX('GCAM Crosswalk'!J$5:J$111,MATCH(D2373,'GCAM Crosswalk'!I$5:I$111,0))</f>
        <v>Residential</v>
      </c>
      <c r="F2373" t="s">
        <v>225</v>
      </c>
      <c r="G2373">
        <v>1.02954E-2</v>
      </c>
      <c r="H2373">
        <v>3.3688500000000003E-2</v>
      </c>
      <c r="I2373">
        <v>3.9282299999999999E-2</v>
      </c>
      <c r="J2373">
        <v>4.8586200000000003E-2</v>
      </c>
      <c r="K2373">
        <v>5.7952499999999997E-2</v>
      </c>
      <c r="L2373">
        <v>7.6063800000000001E-2</v>
      </c>
      <c r="M2373">
        <v>0.13463011</v>
      </c>
      <c r="N2373">
        <v>0.233121519999999</v>
      </c>
      <c r="O2373">
        <v>0.36387332999999999</v>
      </c>
      <c r="P2373">
        <v>0.52739475999999996</v>
      </c>
      <c r="Q2373">
        <v>0.70426639000000002</v>
      </c>
      <c r="R2373">
        <v>0</v>
      </c>
      <c r="S2373">
        <v>0</v>
      </c>
      <c r="T2373">
        <v>0</v>
      </c>
      <c r="U2373" t="s">
        <v>409</v>
      </c>
    </row>
    <row r="2374" spans="1:21" x14ac:dyDescent="0.35">
      <c r="A2374" t="s">
        <v>407</v>
      </c>
      <c r="B2374" t="s">
        <v>39</v>
      </c>
      <c r="C2374" t="str">
        <f>INDEX('GCAM Crosswalk'!M$5:M$36,MATCH(B2374,'GCAM Crosswalk'!L$5:L$36,0))</f>
        <v>Pakistan</v>
      </c>
      <c r="D2374" t="s">
        <v>326</v>
      </c>
      <c r="E2374" t="str">
        <f>INDEX('GCAM Crosswalk'!J$5:J$111,MATCH(D2374,'GCAM Crosswalk'!I$5:I$111,0))</f>
        <v>Residential</v>
      </c>
      <c r="F2374" t="s">
        <v>408</v>
      </c>
      <c r="G2374">
        <v>3.2639000000000001E-2</v>
      </c>
      <c r="H2374">
        <v>8.3630399999999994E-2</v>
      </c>
      <c r="I2374">
        <v>0.1135</v>
      </c>
      <c r="J2374">
        <v>0.132578</v>
      </c>
      <c r="K2374">
        <v>0.14643610000000001</v>
      </c>
      <c r="L2374">
        <v>0.1637024</v>
      </c>
      <c r="M2374">
        <v>0.22899849999999999</v>
      </c>
      <c r="N2374">
        <v>0.3345477</v>
      </c>
      <c r="O2374">
        <v>0.45862528999999902</v>
      </c>
      <c r="P2374">
        <v>0.59698101999999997</v>
      </c>
      <c r="Q2374">
        <v>0.73288829</v>
      </c>
      <c r="R2374">
        <v>0</v>
      </c>
      <c r="S2374">
        <v>0</v>
      </c>
      <c r="T2374">
        <v>0</v>
      </c>
      <c r="U2374" t="s">
        <v>409</v>
      </c>
    </row>
    <row r="2375" spans="1:21" x14ac:dyDescent="0.35">
      <c r="A2375" t="s">
        <v>407</v>
      </c>
      <c r="B2375" t="s">
        <v>39</v>
      </c>
      <c r="C2375" t="str">
        <f>INDEX('GCAM Crosswalk'!M$5:M$36,MATCH(B2375,'GCAM Crosswalk'!L$5:L$36,0))</f>
        <v>Pakistan</v>
      </c>
      <c r="D2375" t="s">
        <v>326</v>
      </c>
      <c r="E2375" t="str">
        <f>INDEX('GCAM Crosswalk'!J$5:J$111,MATCH(D2375,'GCAM Crosswalk'!I$5:I$111,0))</f>
        <v>Residential</v>
      </c>
      <c r="F2375" t="s">
        <v>410</v>
      </c>
      <c r="G2375">
        <v>0</v>
      </c>
      <c r="H2375">
        <v>0</v>
      </c>
      <c r="I2375">
        <v>0</v>
      </c>
      <c r="J2375">
        <v>0</v>
      </c>
      <c r="K2375">
        <v>0</v>
      </c>
      <c r="L2375" s="3">
        <v>1.13779E-5</v>
      </c>
      <c r="M2375" s="3">
        <v>4.08675E-4</v>
      </c>
      <c r="N2375">
        <v>1.0401500000000001E-3</v>
      </c>
      <c r="O2375">
        <v>1.8082300000000001E-3</v>
      </c>
      <c r="P2375">
        <v>2.9364899999999999E-3</v>
      </c>
      <c r="Q2375">
        <v>4.2153900000000003E-3</v>
      </c>
      <c r="R2375">
        <v>0</v>
      </c>
      <c r="S2375">
        <v>0</v>
      </c>
      <c r="T2375">
        <v>0</v>
      </c>
      <c r="U2375" t="s">
        <v>409</v>
      </c>
    </row>
    <row r="2376" spans="1:21" x14ac:dyDescent="0.35">
      <c r="A2376" t="s">
        <v>407</v>
      </c>
      <c r="B2376" t="s">
        <v>39</v>
      </c>
      <c r="C2376" t="str">
        <f>INDEX('GCAM Crosswalk'!M$5:M$36,MATCH(B2376,'GCAM Crosswalk'!L$5:L$36,0))</f>
        <v>Pakistan</v>
      </c>
      <c r="D2376" t="s">
        <v>326</v>
      </c>
      <c r="E2376" t="str">
        <f>INDEX('GCAM Crosswalk'!J$5:J$111,MATCH(D2376,'GCAM Crosswalk'!I$5:I$111,0))</f>
        <v>Residential</v>
      </c>
      <c r="F2376" t="s">
        <v>411</v>
      </c>
      <c r="G2376">
        <v>1.6459999999999999E-2</v>
      </c>
      <c r="H2376">
        <v>7.0089000000000002E-3</v>
      </c>
      <c r="I2376">
        <v>4.6937999999999997E-3</v>
      </c>
      <c r="J2376">
        <v>6.9198000000000003E-3</v>
      </c>
      <c r="K2376">
        <v>7.3838959999999896E-3</v>
      </c>
      <c r="L2376">
        <v>7.8520250000000003E-3</v>
      </c>
      <c r="M2376">
        <v>9.1327649999999993E-3</v>
      </c>
      <c r="N2376">
        <v>1.0570807E-2</v>
      </c>
      <c r="O2376">
        <v>1.1950326000000001E-2</v>
      </c>
      <c r="P2376">
        <v>1.29638179999999E-2</v>
      </c>
      <c r="Q2376">
        <v>1.38792109999999E-2</v>
      </c>
      <c r="R2376">
        <v>0</v>
      </c>
      <c r="S2376">
        <v>0</v>
      </c>
      <c r="T2376">
        <v>0</v>
      </c>
      <c r="U2376" t="s">
        <v>409</v>
      </c>
    </row>
    <row r="2377" spans="1:21" x14ac:dyDescent="0.35">
      <c r="A2377" t="s">
        <v>407</v>
      </c>
      <c r="B2377" t="s">
        <v>39</v>
      </c>
      <c r="C2377" t="str">
        <f>INDEX('GCAM Crosswalk'!M$5:M$36,MATCH(B2377,'GCAM Crosswalk'!L$5:L$36,0))</f>
        <v>Pakistan</v>
      </c>
      <c r="D2377" t="s">
        <v>326</v>
      </c>
      <c r="E2377" t="str">
        <f>INDEX('GCAM Crosswalk'!J$5:J$111,MATCH(D2377,'GCAM Crosswalk'!I$5:I$111,0))</f>
        <v>Residential</v>
      </c>
      <c r="F2377" t="s">
        <v>413</v>
      </c>
      <c r="G2377">
        <v>0.64727400000000002</v>
      </c>
      <c r="H2377">
        <v>0.91282700000000006</v>
      </c>
      <c r="I2377">
        <v>1.0115400000000001</v>
      </c>
      <c r="J2377">
        <v>1.1231599999999999</v>
      </c>
      <c r="K2377">
        <v>1.1817759999999999</v>
      </c>
      <c r="L2377">
        <v>1.216383</v>
      </c>
      <c r="M2377">
        <v>1.2436213999999901</v>
      </c>
      <c r="N2377">
        <v>1.20031</v>
      </c>
      <c r="O2377">
        <v>1.1484570000000001</v>
      </c>
      <c r="P2377">
        <v>1.0449778000000001</v>
      </c>
      <c r="Q2377">
        <v>0.97616590000000003</v>
      </c>
      <c r="R2377">
        <v>0</v>
      </c>
      <c r="S2377">
        <v>0</v>
      </c>
      <c r="T2377">
        <v>0</v>
      </c>
      <c r="U2377" t="s">
        <v>409</v>
      </c>
    </row>
    <row r="2378" spans="1:21" x14ac:dyDescent="0.35">
      <c r="A2378" t="s">
        <v>407</v>
      </c>
      <c r="B2378" t="s">
        <v>39</v>
      </c>
      <c r="C2378" t="str">
        <f>INDEX('GCAM Crosswalk'!M$5:M$36,MATCH(B2378,'GCAM Crosswalk'!L$5:L$36,0))</f>
        <v>Pakistan</v>
      </c>
      <c r="D2378" t="s">
        <v>251</v>
      </c>
      <c r="E2378" t="str">
        <f>INDEX('GCAM Crosswalk'!J$5:J$111,MATCH(D2378,'GCAM Crosswalk'!I$5:I$111,0))</f>
        <v>International Aviation</v>
      </c>
      <c r="F2378" t="s">
        <v>225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3">
        <v>1.3919E-8</v>
      </c>
      <c r="O2378" s="3">
        <v>1.50819E-7</v>
      </c>
      <c r="P2378" s="3">
        <v>1.5570099999999999E-6</v>
      </c>
      <c r="Q2378" s="3">
        <v>1.46206E-5</v>
      </c>
      <c r="R2378">
        <v>0</v>
      </c>
      <c r="S2378">
        <v>0</v>
      </c>
      <c r="T2378">
        <v>0</v>
      </c>
      <c r="U2378" t="s">
        <v>409</v>
      </c>
    </row>
    <row r="2379" spans="1:21" x14ac:dyDescent="0.35">
      <c r="A2379" t="s">
        <v>407</v>
      </c>
      <c r="B2379" t="s">
        <v>39</v>
      </c>
      <c r="C2379" t="str">
        <f>INDEX('GCAM Crosswalk'!M$5:M$36,MATCH(B2379,'GCAM Crosswalk'!L$5:L$36,0))</f>
        <v>Pakistan</v>
      </c>
      <c r="D2379" t="s">
        <v>251</v>
      </c>
      <c r="E2379" t="str">
        <f>INDEX('GCAM Crosswalk'!J$5:J$111,MATCH(D2379,'GCAM Crosswalk'!I$5:I$111,0))</f>
        <v>International Aviation</v>
      </c>
      <c r="F2379" t="s">
        <v>410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3">
        <v>2.0658499999999999E-8</v>
      </c>
      <c r="O2379" s="3">
        <v>5.2340300000000002E-7</v>
      </c>
      <c r="P2379" s="3">
        <v>1.0063499999999999E-5</v>
      </c>
      <c r="Q2379" s="3">
        <v>1.4244999999999999E-4</v>
      </c>
      <c r="R2379">
        <v>0</v>
      </c>
      <c r="S2379">
        <v>0</v>
      </c>
      <c r="T2379">
        <v>0</v>
      </c>
      <c r="U2379" t="s">
        <v>409</v>
      </c>
    </row>
    <row r="2380" spans="1:21" x14ac:dyDescent="0.35">
      <c r="A2380" t="s">
        <v>407</v>
      </c>
      <c r="B2380" t="s">
        <v>39</v>
      </c>
      <c r="C2380" t="str">
        <f>INDEX('GCAM Crosswalk'!M$5:M$36,MATCH(B2380,'GCAM Crosswalk'!L$5:L$36,0))</f>
        <v>Pakistan</v>
      </c>
      <c r="D2380" t="s">
        <v>251</v>
      </c>
      <c r="E2380" t="str">
        <f>INDEX('GCAM Crosswalk'!J$5:J$111,MATCH(D2380,'GCAM Crosswalk'!I$5:I$111,0))</f>
        <v>International Aviation</v>
      </c>
      <c r="F2380" t="s">
        <v>411</v>
      </c>
      <c r="G2380">
        <v>1.8521300000000001E-2</v>
      </c>
      <c r="H2380">
        <v>3.7791499999999999E-2</v>
      </c>
      <c r="I2380">
        <v>3.5033000000000002E-2</v>
      </c>
      <c r="J2380">
        <v>3.38508E-2</v>
      </c>
      <c r="K2380">
        <v>4.0604300000000003E-2</v>
      </c>
      <c r="L2380">
        <v>4.4225899999999999E-2</v>
      </c>
      <c r="M2380">
        <v>5.7210299999999999E-2</v>
      </c>
      <c r="N2380">
        <v>7.5767299999999996E-2</v>
      </c>
      <c r="O2380">
        <v>0.10531799999999999</v>
      </c>
      <c r="P2380">
        <v>0.14267299999999999</v>
      </c>
      <c r="Q2380">
        <v>0.187002</v>
      </c>
      <c r="R2380">
        <v>0</v>
      </c>
      <c r="S2380">
        <v>0</v>
      </c>
      <c r="T2380">
        <v>0</v>
      </c>
      <c r="U2380" t="s">
        <v>409</v>
      </c>
    </row>
    <row r="2381" spans="1:21" x14ac:dyDescent="0.35">
      <c r="A2381" t="s">
        <v>407</v>
      </c>
      <c r="B2381" t="s">
        <v>39</v>
      </c>
      <c r="C2381" t="str">
        <f>INDEX('GCAM Crosswalk'!M$5:M$36,MATCH(B2381,'GCAM Crosswalk'!L$5:L$36,0))</f>
        <v>Pakistan</v>
      </c>
      <c r="D2381" t="s">
        <v>254</v>
      </c>
      <c r="E2381" t="str">
        <f>INDEX('GCAM Crosswalk'!J$5:J$111,MATCH(D2381,'GCAM Crosswalk'!I$5:I$111,0))</f>
        <v>Transportation</v>
      </c>
      <c r="F2381" t="s">
        <v>225</v>
      </c>
      <c r="G2381" s="3">
        <v>6.5899800000000002E-5</v>
      </c>
      <c r="H2381" s="3">
        <v>2.19E-5</v>
      </c>
      <c r="I2381">
        <v>0</v>
      </c>
      <c r="J2381">
        <v>0</v>
      </c>
      <c r="K2381">
        <v>0</v>
      </c>
      <c r="L2381" s="3">
        <v>3.95412E-5</v>
      </c>
      <c r="M2381" s="3">
        <v>1.9180900000000001E-4</v>
      </c>
      <c r="N2381" s="3">
        <v>4.43924E-4</v>
      </c>
      <c r="O2381" s="3">
        <v>6.6160800000000005E-4</v>
      </c>
      <c r="P2381" s="3">
        <v>8.5256600000000002E-4</v>
      </c>
      <c r="Q2381">
        <v>1.0445700000000001E-3</v>
      </c>
      <c r="R2381">
        <v>0</v>
      </c>
      <c r="S2381">
        <v>0</v>
      </c>
      <c r="T2381">
        <v>0</v>
      </c>
      <c r="U2381" t="s">
        <v>409</v>
      </c>
    </row>
    <row r="2382" spans="1:21" x14ac:dyDescent="0.35">
      <c r="A2382" t="s">
        <v>407</v>
      </c>
      <c r="B2382" t="s">
        <v>39</v>
      </c>
      <c r="C2382" t="str">
        <f>INDEX('GCAM Crosswalk'!M$5:M$36,MATCH(B2382,'GCAM Crosswalk'!L$5:L$36,0))</f>
        <v>Pakistan</v>
      </c>
      <c r="D2382" t="s">
        <v>254</v>
      </c>
      <c r="E2382" t="str">
        <f>INDEX('GCAM Crosswalk'!J$5:J$111,MATCH(D2382,'GCAM Crosswalk'!I$5:I$111,0))</f>
        <v>Transportation</v>
      </c>
      <c r="F2382" t="s">
        <v>410</v>
      </c>
      <c r="G2382">
        <v>0</v>
      </c>
      <c r="H2382">
        <v>0</v>
      </c>
      <c r="I2382">
        <v>0</v>
      </c>
      <c r="J2382">
        <v>0</v>
      </c>
      <c r="K2382">
        <v>0</v>
      </c>
      <c r="L2382" s="3">
        <v>4.6502399999999997E-5</v>
      </c>
      <c r="M2382" s="3">
        <v>2.0827899999999999E-4</v>
      </c>
      <c r="N2382" s="3">
        <v>4.87997E-4</v>
      </c>
      <c r="O2382" s="3">
        <v>7.2650299999999998E-4</v>
      </c>
      <c r="P2382" s="3">
        <v>9.3988600000000002E-4</v>
      </c>
      <c r="Q2382">
        <v>1.15671E-3</v>
      </c>
      <c r="R2382">
        <v>0</v>
      </c>
      <c r="S2382">
        <v>0</v>
      </c>
      <c r="T2382">
        <v>0</v>
      </c>
      <c r="U2382" t="s">
        <v>409</v>
      </c>
    </row>
    <row r="2383" spans="1:21" x14ac:dyDescent="0.35">
      <c r="A2383" t="s">
        <v>407</v>
      </c>
      <c r="B2383" t="s">
        <v>39</v>
      </c>
      <c r="C2383" t="str">
        <f>INDEX('GCAM Crosswalk'!M$5:M$36,MATCH(B2383,'GCAM Crosswalk'!L$5:L$36,0))</f>
        <v>Pakistan</v>
      </c>
      <c r="D2383" t="s">
        <v>254</v>
      </c>
      <c r="E2383" t="str">
        <f>INDEX('GCAM Crosswalk'!J$5:J$111,MATCH(D2383,'GCAM Crosswalk'!I$5:I$111,0))</f>
        <v>Transportation</v>
      </c>
      <c r="F2383" t="s">
        <v>411</v>
      </c>
      <c r="G2383" s="3">
        <v>9.69997E-4</v>
      </c>
      <c r="H2383">
        <v>1.7404E-3</v>
      </c>
      <c r="I2383">
        <v>1.9181999999999999E-3</v>
      </c>
      <c r="J2383">
        <v>2.8920899999999999E-3</v>
      </c>
      <c r="K2383">
        <v>3.0871200000000001E-3</v>
      </c>
      <c r="L2383">
        <v>3.0999680999999999E-3</v>
      </c>
      <c r="M2383">
        <v>3.1352239999999998E-3</v>
      </c>
      <c r="N2383">
        <v>2.99826E-3</v>
      </c>
      <c r="O2383">
        <v>3.24106E-3</v>
      </c>
      <c r="P2383">
        <v>3.8362600000000002E-3</v>
      </c>
      <c r="Q2383">
        <v>4.5868000000000003E-3</v>
      </c>
      <c r="R2383">
        <v>0</v>
      </c>
      <c r="S2383">
        <v>0</v>
      </c>
      <c r="T2383">
        <v>0</v>
      </c>
      <c r="U2383" t="s">
        <v>409</v>
      </c>
    </row>
    <row r="2384" spans="1:21" x14ac:dyDescent="0.35">
      <c r="A2384" t="s">
        <v>407</v>
      </c>
      <c r="B2384" t="s">
        <v>39</v>
      </c>
      <c r="C2384" t="str">
        <f>INDEX('GCAM Crosswalk'!M$5:M$36,MATCH(B2384,'GCAM Crosswalk'!L$5:L$36,0))</f>
        <v>Pakistan</v>
      </c>
      <c r="D2384" t="s">
        <v>257</v>
      </c>
      <c r="E2384" t="str">
        <f>INDEX('GCAM Crosswalk'!J$5:J$111,MATCH(D2384,'GCAM Crosswalk'!I$5:I$111,0))</f>
        <v>Transportation</v>
      </c>
      <c r="F2384" t="s">
        <v>225</v>
      </c>
      <c r="G2384">
        <v>0</v>
      </c>
      <c r="H2384">
        <v>0</v>
      </c>
      <c r="I2384">
        <v>0</v>
      </c>
      <c r="J2384">
        <v>0</v>
      </c>
      <c r="K2384" s="3">
        <v>3.25968859999999E-4</v>
      </c>
      <c r="L2384">
        <v>2.2902471126499901E-3</v>
      </c>
      <c r="M2384">
        <v>9.7861787589849994E-3</v>
      </c>
      <c r="N2384">
        <v>3.1089435287780999E-2</v>
      </c>
      <c r="O2384">
        <v>6.5028510889763899E-2</v>
      </c>
      <c r="P2384">
        <v>0.10731105769395</v>
      </c>
      <c r="Q2384">
        <v>0.15693383158499899</v>
      </c>
      <c r="R2384">
        <v>0</v>
      </c>
      <c r="S2384">
        <v>0</v>
      </c>
      <c r="T2384">
        <v>0</v>
      </c>
      <c r="U2384" t="s">
        <v>409</v>
      </c>
    </row>
    <row r="2385" spans="1:21" x14ac:dyDescent="0.35">
      <c r="A2385" t="s">
        <v>407</v>
      </c>
      <c r="B2385" t="s">
        <v>39</v>
      </c>
      <c r="C2385" t="str">
        <f>INDEX('GCAM Crosswalk'!M$5:M$36,MATCH(B2385,'GCAM Crosswalk'!L$5:L$36,0))</f>
        <v>Pakistan</v>
      </c>
      <c r="D2385" t="s">
        <v>257</v>
      </c>
      <c r="E2385" t="str">
        <f>INDEX('GCAM Crosswalk'!J$5:J$111,MATCH(D2385,'GCAM Crosswalk'!I$5:I$111,0))</f>
        <v>Transportation</v>
      </c>
      <c r="F2385" t="s">
        <v>410</v>
      </c>
      <c r="G2385">
        <v>0</v>
      </c>
      <c r="H2385">
        <v>0</v>
      </c>
      <c r="I2385">
        <v>0</v>
      </c>
      <c r="J2385">
        <v>0</v>
      </c>
      <c r="K2385">
        <v>0</v>
      </c>
      <c r="L2385" s="3">
        <v>6.7749459399999996E-4</v>
      </c>
      <c r="M2385">
        <v>5.3260506200999997E-3</v>
      </c>
      <c r="N2385">
        <v>1.8121878927619999E-2</v>
      </c>
      <c r="O2385">
        <v>3.2739000372290002E-2</v>
      </c>
      <c r="P2385">
        <v>4.5942774848800001E-2</v>
      </c>
      <c r="Q2385">
        <v>5.7980130317E-2</v>
      </c>
      <c r="R2385">
        <v>0</v>
      </c>
      <c r="S2385">
        <v>0</v>
      </c>
      <c r="T2385">
        <v>0</v>
      </c>
      <c r="U2385" t="s">
        <v>409</v>
      </c>
    </row>
    <row r="2386" spans="1:21" x14ac:dyDescent="0.35">
      <c r="A2386" t="s">
        <v>407</v>
      </c>
      <c r="B2386" t="s">
        <v>39</v>
      </c>
      <c r="C2386" t="str">
        <f>INDEX('GCAM Crosswalk'!M$5:M$36,MATCH(B2386,'GCAM Crosswalk'!L$5:L$36,0))</f>
        <v>Pakistan</v>
      </c>
      <c r="D2386" t="s">
        <v>257</v>
      </c>
      <c r="E2386" t="str">
        <f>INDEX('GCAM Crosswalk'!J$5:J$111,MATCH(D2386,'GCAM Crosswalk'!I$5:I$111,0))</f>
        <v>Transportation</v>
      </c>
      <c r="F2386" t="s">
        <v>411</v>
      </c>
      <c r="G2386">
        <v>7.2691450000000005E-2</v>
      </c>
      <c r="H2386">
        <v>0.13042400000000001</v>
      </c>
      <c r="I2386">
        <v>0.14374970000000001</v>
      </c>
      <c r="J2386">
        <v>0.21673190000000001</v>
      </c>
      <c r="K2386">
        <v>0.25681737059999998</v>
      </c>
      <c r="L2386">
        <v>0.283872679332</v>
      </c>
      <c r="M2386">
        <v>0.33184094536199898</v>
      </c>
      <c r="N2386">
        <v>0.35637323022700002</v>
      </c>
      <c r="O2386">
        <v>0.37917573233000001</v>
      </c>
      <c r="P2386">
        <v>0.41891811342999902</v>
      </c>
      <c r="Q2386">
        <v>0.47284475640999901</v>
      </c>
      <c r="R2386">
        <v>0</v>
      </c>
      <c r="S2386">
        <v>0</v>
      </c>
      <c r="T2386">
        <v>0</v>
      </c>
      <c r="U2386" t="s">
        <v>409</v>
      </c>
    </row>
    <row r="2387" spans="1:21" x14ac:dyDescent="0.35">
      <c r="A2387" t="s">
        <v>407</v>
      </c>
      <c r="B2387" t="s">
        <v>39</v>
      </c>
      <c r="C2387" t="str">
        <f>INDEX('GCAM Crosswalk'!M$5:M$36,MATCH(B2387,'GCAM Crosswalk'!L$5:L$36,0))</f>
        <v>Pakistan</v>
      </c>
      <c r="D2387" t="s">
        <v>259</v>
      </c>
      <c r="E2387" t="str">
        <f>INDEX('GCAM Crosswalk'!J$5:J$111,MATCH(D2387,'GCAM Crosswalk'!I$5:I$111,0))</f>
        <v>Transportation</v>
      </c>
      <c r="F2387" t="s">
        <v>225</v>
      </c>
      <c r="G2387" s="3">
        <v>5.9699900000000001E-5</v>
      </c>
      <c r="H2387" s="3">
        <v>1.98E-5</v>
      </c>
      <c r="I2387">
        <v>0</v>
      </c>
      <c r="J2387">
        <v>0</v>
      </c>
      <c r="K2387" s="3">
        <v>1.1681900000000001E-5</v>
      </c>
      <c r="L2387" s="3">
        <v>2.83186E-5</v>
      </c>
      <c r="M2387" s="3">
        <v>6.1734299999999996E-5</v>
      </c>
      <c r="N2387" s="3">
        <v>1.4096399999999999E-4</v>
      </c>
      <c r="O2387" s="3">
        <v>3.1498209999999998E-4</v>
      </c>
      <c r="P2387" s="3">
        <v>7.01591E-4</v>
      </c>
      <c r="Q2387">
        <v>1.54726E-3</v>
      </c>
      <c r="R2387">
        <v>0</v>
      </c>
      <c r="S2387">
        <v>0</v>
      </c>
      <c r="T2387">
        <v>0</v>
      </c>
      <c r="U2387" t="s">
        <v>409</v>
      </c>
    </row>
    <row r="2388" spans="1:21" x14ac:dyDescent="0.35">
      <c r="A2388" t="s">
        <v>407</v>
      </c>
      <c r="B2388" t="s">
        <v>39</v>
      </c>
      <c r="C2388" t="str">
        <f>INDEX('GCAM Crosswalk'!M$5:M$36,MATCH(B2388,'GCAM Crosswalk'!L$5:L$36,0))</f>
        <v>Pakistan</v>
      </c>
      <c r="D2388" t="s">
        <v>259</v>
      </c>
      <c r="E2388" t="str">
        <f>INDEX('GCAM Crosswalk'!J$5:J$111,MATCH(D2388,'GCAM Crosswalk'!I$5:I$111,0))</f>
        <v>Transportation</v>
      </c>
      <c r="F2388" t="s">
        <v>410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3">
        <v>6.4266600000000004E-6</v>
      </c>
      <c r="O2388" s="3">
        <v>2.8388999999999999E-5</v>
      </c>
      <c r="P2388" s="3">
        <v>1.20641E-4</v>
      </c>
      <c r="Q2388" s="3">
        <v>4.5106500000000001E-4</v>
      </c>
      <c r="R2388">
        <v>0</v>
      </c>
      <c r="S2388">
        <v>0</v>
      </c>
      <c r="T2388">
        <v>0</v>
      </c>
      <c r="U2388" t="s">
        <v>409</v>
      </c>
    </row>
    <row r="2389" spans="1:21" x14ac:dyDescent="0.35">
      <c r="A2389" t="s">
        <v>407</v>
      </c>
      <c r="B2389" t="s">
        <v>39</v>
      </c>
      <c r="C2389" t="str">
        <f>INDEX('GCAM Crosswalk'!M$5:M$36,MATCH(B2389,'GCAM Crosswalk'!L$5:L$36,0))</f>
        <v>Pakistan</v>
      </c>
      <c r="D2389" t="s">
        <v>259</v>
      </c>
      <c r="E2389" t="str">
        <f>INDEX('GCAM Crosswalk'!J$5:J$111,MATCH(D2389,'GCAM Crosswalk'!I$5:I$111,0))</f>
        <v>Transportation</v>
      </c>
      <c r="F2389" t="s">
        <v>411</v>
      </c>
      <c r="G2389">
        <v>2.3100999999999998E-3</v>
      </c>
      <c r="H2389">
        <v>4.4282999999999996E-3</v>
      </c>
      <c r="I2389">
        <v>4.4692999999999998E-3</v>
      </c>
      <c r="J2389">
        <v>5.5595000000000002E-3</v>
      </c>
      <c r="K2389">
        <v>6.7789E-3</v>
      </c>
      <c r="L2389">
        <v>7.8762199999999997E-3</v>
      </c>
      <c r="M2389">
        <v>1.0557749999999999E-2</v>
      </c>
      <c r="N2389">
        <v>1.41614699999999E-2</v>
      </c>
      <c r="O2389">
        <v>1.9222349999999999E-2</v>
      </c>
      <c r="P2389">
        <v>2.5398899999999999E-2</v>
      </c>
      <c r="Q2389">
        <v>3.2243800000000003E-2</v>
      </c>
      <c r="R2389">
        <v>0</v>
      </c>
      <c r="S2389">
        <v>0</v>
      </c>
      <c r="T2389">
        <v>0</v>
      </c>
      <c r="U2389" t="s">
        <v>409</v>
      </c>
    </row>
    <row r="2390" spans="1:21" x14ac:dyDescent="0.35">
      <c r="A2390" t="s">
        <v>407</v>
      </c>
      <c r="B2390" t="s">
        <v>39</v>
      </c>
      <c r="C2390" t="str">
        <f>INDEX('GCAM Crosswalk'!M$5:M$36,MATCH(B2390,'GCAM Crosswalk'!L$5:L$36,0))</f>
        <v>Pakistan</v>
      </c>
      <c r="D2390" t="s">
        <v>261</v>
      </c>
      <c r="E2390" t="str">
        <f>INDEX('GCAM Crosswalk'!J$5:J$111,MATCH(D2390,'GCAM Crosswalk'!I$5:I$111,0))</f>
        <v>Transportation</v>
      </c>
      <c r="F2390" t="s">
        <v>225</v>
      </c>
      <c r="G2390">
        <v>0</v>
      </c>
      <c r="H2390">
        <v>0</v>
      </c>
      <c r="I2390">
        <v>0</v>
      </c>
      <c r="J2390">
        <v>0</v>
      </c>
      <c r="K2390">
        <v>3.44254E-3</v>
      </c>
      <c r="L2390">
        <v>8.4210409999999902E-3</v>
      </c>
      <c r="M2390">
        <v>1.4484547E-2</v>
      </c>
      <c r="N2390">
        <v>2.025451E-2</v>
      </c>
      <c r="O2390">
        <v>2.4581200000000001E-2</v>
      </c>
      <c r="P2390">
        <v>2.8532439999999999E-2</v>
      </c>
      <c r="Q2390">
        <v>3.1726049999999999E-2</v>
      </c>
      <c r="R2390">
        <v>0</v>
      </c>
      <c r="S2390">
        <v>0</v>
      </c>
      <c r="T2390">
        <v>0</v>
      </c>
      <c r="U2390" t="s">
        <v>409</v>
      </c>
    </row>
    <row r="2391" spans="1:21" x14ac:dyDescent="0.35">
      <c r="A2391" t="s">
        <v>407</v>
      </c>
      <c r="B2391" t="s">
        <v>39</v>
      </c>
      <c r="C2391" t="str">
        <f>INDEX('GCAM Crosswalk'!M$5:M$36,MATCH(B2391,'GCAM Crosswalk'!L$5:L$36,0))</f>
        <v>Pakistan</v>
      </c>
      <c r="D2391" t="s">
        <v>261</v>
      </c>
      <c r="E2391" t="str">
        <f>INDEX('GCAM Crosswalk'!J$5:J$111,MATCH(D2391,'GCAM Crosswalk'!I$5:I$111,0))</f>
        <v>Transportation</v>
      </c>
      <c r="F2391" t="s">
        <v>408</v>
      </c>
      <c r="G2391">
        <v>0</v>
      </c>
      <c r="H2391">
        <v>1.8103299999999999E-2</v>
      </c>
      <c r="I2391">
        <v>5.26142E-2</v>
      </c>
      <c r="J2391">
        <v>2.9990699999999999E-2</v>
      </c>
      <c r="K2391">
        <v>3.6404600000000002E-2</v>
      </c>
      <c r="L2391">
        <v>4.1811099999999997E-2</v>
      </c>
      <c r="M2391">
        <v>4.2961359999999997E-2</v>
      </c>
      <c r="N2391">
        <v>4.8852159999999999E-2</v>
      </c>
      <c r="O2391">
        <v>5.6005300000000001E-2</v>
      </c>
      <c r="P2391">
        <v>6.1597600000000002E-2</v>
      </c>
      <c r="Q2391">
        <v>6.4875500000000003E-2</v>
      </c>
      <c r="R2391">
        <v>0</v>
      </c>
      <c r="S2391">
        <v>0</v>
      </c>
      <c r="T2391">
        <v>0</v>
      </c>
      <c r="U2391" t="s">
        <v>409</v>
      </c>
    </row>
    <row r="2392" spans="1:21" x14ac:dyDescent="0.35">
      <c r="A2392" t="s">
        <v>407</v>
      </c>
      <c r="B2392" t="s">
        <v>39</v>
      </c>
      <c r="C2392" t="str">
        <f>INDEX('GCAM Crosswalk'!M$5:M$36,MATCH(B2392,'GCAM Crosswalk'!L$5:L$36,0))</f>
        <v>Pakistan</v>
      </c>
      <c r="D2392" t="s">
        <v>261</v>
      </c>
      <c r="E2392" t="str">
        <f>INDEX('GCAM Crosswalk'!J$5:J$111,MATCH(D2392,'GCAM Crosswalk'!I$5:I$111,0))</f>
        <v>Transportation</v>
      </c>
      <c r="F2392" t="s">
        <v>410</v>
      </c>
      <c r="G2392">
        <v>0</v>
      </c>
      <c r="H2392">
        <v>0</v>
      </c>
      <c r="I2392">
        <v>0</v>
      </c>
      <c r="J2392">
        <v>0</v>
      </c>
      <c r="K2392">
        <v>0</v>
      </c>
      <c r="L2392" s="3">
        <v>2.84651E-6</v>
      </c>
      <c r="M2392" s="3">
        <v>1.6503349999999998E-5</v>
      </c>
      <c r="N2392" s="3">
        <v>6.2146909999999993E-5</v>
      </c>
      <c r="O2392" s="3">
        <v>1.3348848999999999E-4</v>
      </c>
      <c r="P2392" s="3">
        <v>1.95228299999999E-4</v>
      </c>
      <c r="Q2392" s="3">
        <v>2.2927899999999901E-4</v>
      </c>
      <c r="R2392">
        <v>0</v>
      </c>
      <c r="S2392">
        <v>0</v>
      </c>
      <c r="T2392">
        <v>0</v>
      </c>
      <c r="U2392" t="s">
        <v>409</v>
      </c>
    </row>
    <row r="2393" spans="1:21" x14ac:dyDescent="0.35">
      <c r="A2393" t="s">
        <v>407</v>
      </c>
      <c r="B2393" t="s">
        <v>39</v>
      </c>
      <c r="C2393" t="str">
        <f>INDEX('GCAM Crosswalk'!M$5:M$36,MATCH(B2393,'GCAM Crosswalk'!L$5:L$36,0))</f>
        <v>Pakistan</v>
      </c>
      <c r="D2393" t="s">
        <v>261</v>
      </c>
      <c r="E2393" t="str">
        <f>INDEX('GCAM Crosswalk'!J$5:J$111,MATCH(D2393,'GCAM Crosswalk'!I$5:I$111,0))</f>
        <v>Transportation</v>
      </c>
      <c r="F2393" t="s">
        <v>411</v>
      </c>
      <c r="G2393">
        <v>2.3063400000000001E-2</v>
      </c>
      <c r="H2393">
        <v>4.1380500000000001E-2</v>
      </c>
      <c r="I2393">
        <v>4.5608099999999999E-2</v>
      </c>
      <c r="J2393">
        <v>6.8764000000000006E-2</v>
      </c>
      <c r="K2393">
        <v>6.5059993999999996E-2</v>
      </c>
      <c r="L2393">
        <v>5.89432888E-2</v>
      </c>
      <c r="M2393">
        <v>7.0188319799999996E-2</v>
      </c>
      <c r="N2393">
        <v>8.5293901000000005E-2</v>
      </c>
      <c r="O2393">
        <v>0.10645138799999999</v>
      </c>
      <c r="P2393">
        <v>0.13051521099999999</v>
      </c>
      <c r="Q2393">
        <v>0.15237758000000001</v>
      </c>
      <c r="R2393">
        <v>0</v>
      </c>
      <c r="S2393">
        <v>0</v>
      </c>
      <c r="T2393">
        <v>0</v>
      </c>
      <c r="U2393" t="s">
        <v>409</v>
      </c>
    </row>
    <row r="2394" spans="1:21" x14ac:dyDescent="0.35">
      <c r="A2394" t="s">
        <v>407</v>
      </c>
      <c r="B2394" t="s">
        <v>39</v>
      </c>
      <c r="C2394" t="str">
        <f>INDEX('GCAM Crosswalk'!M$5:M$36,MATCH(B2394,'GCAM Crosswalk'!L$5:L$36,0))</f>
        <v>Pakistan</v>
      </c>
      <c r="D2394" t="s">
        <v>327</v>
      </c>
      <c r="E2394" t="str">
        <f>INDEX('GCAM Crosswalk'!J$5:J$111,MATCH(D2394,'GCAM Crosswalk'!I$5:I$111,0))</f>
        <v>Transportation</v>
      </c>
      <c r="F2394" t="s">
        <v>225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5.5909799999999997E-3</v>
      </c>
      <c r="M2394">
        <v>1.36782E-2</v>
      </c>
      <c r="N2394">
        <v>1.7920200000000001E-2</v>
      </c>
      <c r="O2394">
        <v>2.12591E-2</v>
      </c>
      <c r="P2394">
        <v>2.2528099999999999E-2</v>
      </c>
      <c r="Q2394">
        <v>2.2925500000000001E-2</v>
      </c>
      <c r="R2394">
        <v>0</v>
      </c>
      <c r="S2394">
        <v>0</v>
      </c>
      <c r="T2394">
        <v>0</v>
      </c>
      <c r="U2394" t="s">
        <v>409</v>
      </c>
    </row>
    <row r="2395" spans="1:21" x14ac:dyDescent="0.35">
      <c r="A2395" t="s">
        <v>407</v>
      </c>
      <c r="B2395" t="s">
        <v>39</v>
      </c>
      <c r="C2395" t="str">
        <f>INDEX('GCAM Crosswalk'!M$5:M$36,MATCH(B2395,'GCAM Crosswalk'!L$5:L$36,0))</f>
        <v>Pakistan</v>
      </c>
      <c r="D2395" t="s">
        <v>327</v>
      </c>
      <c r="E2395" t="str">
        <f>INDEX('GCAM Crosswalk'!J$5:J$111,MATCH(D2395,'GCAM Crosswalk'!I$5:I$111,0))</f>
        <v>Transportation</v>
      </c>
      <c r="F2395" t="s">
        <v>408</v>
      </c>
      <c r="G2395">
        <v>0</v>
      </c>
      <c r="H2395">
        <v>1.75238E-3</v>
      </c>
      <c r="I2395">
        <v>5.0930699999999999E-3</v>
      </c>
      <c r="J2395">
        <v>2.9031399999999998E-3</v>
      </c>
      <c r="K2395">
        <v>3.5293799999999999E-3</v>
      </c>
      <c r="L2395">
        <v>3.4317599999999998E-3</v>
      </c>
      <c r="M2395">
        <v>3.4501000000000002E-3</v>
      </c>
      <c r="N2395">
        <v>3.20127E-3</v>
      </c>
      <c r="O2395">
        <v>2.8916499999999999E-3</v>
      </c>
      <c r="P2395">
        <v>2.6110299999999999E-3</v>
      </c>
      <c r="Q2395">
        <v>2.3426800000000002E-3</v>
      </c>
      <c r="R2395">
        <v>0</v>
      </c>
      <c r="S2395">
        <v>0</v>
      </c>
      <c r="T2395">
        <v>0</v>
      </c>
      <c r="U2395" t="s">
        <v>409</v>
      </c>
    </row>
    <row r="2396" spans="1:21" x14ac:dyDescent="0.35">
      <c r="A2396" t="s">
        <v>407</v>
      </c>
      <c r="B2396" t="s">
        <v>39</v>
      </c>
      <c r="C2396" t="str">
        <f>INDEX('GCAM Crosswalk'!M$5:M$36,MATCH(B2396,'GCAM Crosswalk'!L$5:L$36,0))</f>
        <v>Pakistan</v>
      </c>
      <c r="D2396" t="s">
        <v>327</v>
      </c>
      <c r="E2396" t="str">
        <f>INDEX('GCAM Crosswalk'!J$5:J$111,MATCH(D2396,'GCAM Crosswalk'!I$5:I$111,0))</f>
        <v>Transportation</v>
      </c>
      <c r="F2396" t="s">
        <v>411</v>
      </c>
      <c r="G2396">
        <v>4.5698900000000001E-2</v>
      </c>
      <c r="H2396">
        <v>8.19936E-2</v>
      </c>
      <c r="I2396">
        <v>9.0370900000000004E-2</v>
      </c>
      <c r="J2396">
        <v>0.13625300000000001</v>
      </c>
      <c r="K2396">
        <v>0.13841100000000001</v>
      </c>
      <c r="L2396">
        <v>0.12278</v>
      </c>
      <c r="M2396">
        <v>0.109851</v>
      </c>
      <c r="N2396">
        <v>9.7878199999999999E-2</v>
      </c>
      <c r="O2396">
        <v>8.5349300000000003E-2</v>
      </c>
      <c r="P2396">
        <v>7.0531899999999995E-2</v>
      </c>
      <c r="Q2396">
        <v>5.8419199999999998E-2</v>
      </c>
      <c r="R2396">
        <v>0</v>
      </c>
      <c r="S2396">
        <v>0</v>
      </c>
      <c r="T2396">
        <v>0</v>
      </c>
      <c r="U2396" t="s">
        <v>409</v>
      </c>
    </row>
    <row r="2397" spans="1:21" x14ac:dyDescent="0.35">
      <c r="A2397" t="s">
        <v>407</v>
      </c>
      <c r="B2397" t="s">
        <v>39</v>
      </c>
      <c r="C2397" t="str">
        <f>INDEX('GCAM Crosswalk'!M$5:M$36,MATCH(B2397,'GCAM Crosswalk'!L$5:L$36,0))</f>
        <v>Pakistan</v>
      </c>
      <c r="D2397" t="s">
        <v>265</v>
      </c>
      <c r="E2397" t="str">
        <f>INDEX('GCAM Crosswalk'!J$5:J$111,MATCH(D2397,'GCAM Crosswalk'!I$5:I$111,0))</f>
        <v>Transportation</v>
      </c>
      <c r="F2397" t="s">
        <v>225</v>
      </c>
      <c r="G2397">
        <v>0</v>
      </c>
      <c r="H2397">
        <v>0</v>
      </c>
      <c r="I2397">
        <v>0</v>
      </c>
      <c r="J2397">
        <v>0</v>
      </c>
      <c r="K2397">
        <v>0</v>
      </c>
      <c r="L2397" s="3">
        <v>5.7247949999999896E-4</v>
      </c>
      <c r="M2397">
        <v>5.6864873999999998E-3</v>
      </c>
      <c r="N2397">
        <v>1.3846880599999899E-2</v>
      </c>
      <c r="O2397">
        <v>2.4358377099999998E-2</v>
      </c>
      <c r="P2397">
        <v>3.5516900800000001E-2</v>
      </c>
      <c r="Q2397">
        <v>4.8104306999999999E-2</v>
      </c>
      <c r="R2397">
        <v>0</v>
      </c>
      <c r="S2397">
        <v>0</v>
      </c>
      <c r="T2397">
        <v>0</v>
      </c>
      <c r="U2397" t="s">
        <v>409</v>
      </c>
    </row>
    <row r="2398" spans="1:21" x14ac:dyDescent="0.35">
      <c r="A2398" t="s">
        <v>407</v>
      </c>
      <c r="B2398" t="s">
        <v>39</v>
      </c>
      <c r="C2398" t="str">
        <f>INDEX('GCAM Crosswalk'!M$5:M$36,MATCH(B2398,'GCAM Crosswalk'!L$5:L$36,0))</f>
        <v>Pakistan</v>
      </c>
      <c r="D2398" t="s">
        <v>265</v>
      </c>
      <c r="E2398" t="str">
        <f>INDEX('GCAM Crosswalk'!J$5:J$111,MATCH(D2398,'GCAM Crosswalk'!I$5:I$111,0))</f>
        <v>Transportation</v>
      </c>
      <c r="F2398" t="s">
        <v>408</v>
      </c>
      <c r="G2398">
        <v>0</v>
      </c>
      <c r="H2398">
        <v>1.634826E-2</v>
      </c>
      <c r="I2398">
        <v>4.7513819999999998E-2</v>
      </c>
      <c r="J2398">
        <v>2.7083289999999999E-2</v>
      </c>
      <c r="K2398">
        <v>2.966011E-2</v>
      </c>
      <c r="L2398">
        <v>2.9369719999999998E-2</v>
      </c>
      <c r="M2398">
        <v>3.2232424000000003E-2</v>
      </c>
      <c r="N2398">
        <v>3.4701976999999898E-2</v>
      </c>
      <c r="O2398">
        <v>3.6863688999999998E-2</v>
      </c>
      <c r="P2398">
        <v>3.8925675E-2</v>
      </c>
      <c r="Q2398">
        <v>4.0355334E-2</v>
      </c>
      <c r="R2398">
        <v>0</v>
      </c>
      <c r="S2398">
        <v>0</v>
      </c>
      <c r="T2398">
        <v>0</v>
      </c>
      <c r="U2398" t="s">
        <v>409</v>
      </c>
    </row>
    <row r="2399" spans="1:21" x14ac:dyDescent="0.35">
      <c r="A2399" t="s">
        <v>407</v>
      </c>
      <c r="B2399" t="s">
        <v>39</v>
      </c>
      <c r="C2399" t="str">
        <f>INDEX('GCAM Crosswalk'!M$5:M$36,MATCH(B2399,'GCAM Crosswalk'!L$5:L$36,0))</f>
        <v>Pakistan</v>
      </c>
      <c r="D2399" t="s">
        <v>265</v>
      </c>
      <c r="E2399" t="str">
        <f>INDEX('GCAM Crosswalk'!J$5:J$111,MATCH(D2399,'GCAM Crosswalk'!I$5:I$111,0))</f>
        <v>Transportation</v>
      </c>
      <c r="F2399" t="s">
        <v>410</v>
      </c>
      <c r="G2399">
        <v>0</v>
      </c>
      <c r="H2399">
        <v>0</v>
      </c>
      <c r="I2399">
        <v>0</v>
      </c>
      <c r="J2399">
        <v>0</v>
      </c>
      <c r="K2399">
        <v>0</v>
      </c>
      <c r="L2399" s="3">
        <v>7.8232851999999896E-7</v>
      </c>
      <c r="M2399" s="3">
        <v>2.0417036249999999E-5</v>
      </c>
      <c r="N2399" s="3">
        <v>4.1045167610000001E-5</v>
      </c>
      <c r="O2399" s="3">
        <v>7.2382729480000005E-5</v>
      </c>
      <c r="P2399" s="3">
        <v>1.1335942808999901E-4</v>
      </c>
      <c r="Q2399" s="3">
        <v>1.7557502199999999E-4</v>
      </c>
      <c r="R2399">
        <v>0</v>
      </c>
      <c r="S2399">
        <v>0</v>
      </c>
      <c r="T2399">
        <v>0</v>
      </c>
      <c r="U2399" t="s">
        <v>409</v>
      </c>
    </row>
    <row r="2400" spans="1:21" x14ac:dyDescent="0.35">
      <c r="A2400" t="s">
        <v>407</v>
      </c>
      <c r="B2400" t="s">
        <v>39</v>
      </c>
      <c r="C2400" t="str">
        <f>INDEX('GCAM Crosswalk'!M$5:M$36,MATCH(B2400,'GCAM Crosswalk'!L$5:L$36,0))</f>
        <v>Pakistan</v>
      </c>
      <c r="D2400" t="s">
        <v>265</v>
      </c>
      <c r="E2400" t="str">
        <f>INDEX('GCAM Crosswalk'!J$5:J$111,MATCH(D2400,'GCAM Crosswalk'!I$5:I$111,0))</f>
        <v>Transportation</v>
      </c>
      <c r="F2400" t="s">
        <v>411</v>
      </c>
      <c r="G2400">
        <v>4.4554169999999997E-2</v>
      </c>
      <c r="H2400">
        <v>7.9939499999999997E-2</v>
      </c>
      <c r="I2400">
        <v>8.8107099999999994E-2</v>
      </c>
      <c r="J2400">
        <v>0.1328396</v>
      </c>
      <c r="K2400">
        <v>0.14293079580000001</v>
      </c>
      <c r="L2400">
        <v>0.14282307020000001</v>
      </c>
      <c r="M2400">
        <v>0.16007656437999901</v>
      </c>
      <c r="N2400">
        <v>0.17874881036999901</v>
      </c>
      <c r="O2400">
        <v>0.19959800928999999</v>
      </c>
      <c r="P2400">
        <v>0.2210455707</v>
      </c>
      <c r="Q2400">
        <v>0.2411657982</v>
      </c>
      <c r="R2400">
        <v>0</v>
      </c>
      <c r="S2400">
        <v>0</v>
      </c>
      <c r="T2400">
        <v>0</v>
      </c>
      <c r="U2400" t="s">
        <v>409</v>
      </c>
    </row>
    <row r="2401" spans="1:21" x14ac:dyDescent="0.35">
      <c r="A2401" t="s">
        <v>407</v>
      </c>
      <c r="B2401" t="s">
        <v>39</v>
      </c>
      <c r="C2401" t="str">
        <f>INDEX('GCAM Crosswalk'!M$5:M$36,MATCH(B2401,'GCAM Crosswalk'!L$5:L$36,0))</f>
        <v>Pakistan</v>
      </c>
      <c r="D2401" t="s">
        <v>267</v>
      </c>
      <c r="E2401" t="str">
        <f>INDEX('GCAM Crosswalk'!J$5:J$111,MATCH(D2401,'GCAM Crosswalk'!I$5:I$111,0))</f>
        <v>International Shipping</v>
      </c>
      <c r="F2401" t="s">
        <v>225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3">
        <v>8.3683999999999997E-8</v>
      </c>
      <c r="O2401" s="3">
        <v>2.65251E-7</v>
      </c>
      <c r="P2401" s="3">
        <v>9.21907E-7</v>
      </c>
      <c r="Q2401" s="3">
        <v>2.71134E-6</v>
      </c>
      <c r="R2401">
        <v>0</v>
      </c>
      <c r="S2401">
        <v>0</v>
      </c>
      <c r="T2401">
        <v>0</v>
      </c>
      <c r="U2401" t="s">
        <v>409</v>
      </c>
    </row>
    <row r="2402" spans="1:21" x14ac:dyDescent="0.35">
      <c r="A2402" t="s">
        <v>407</v>
      </c>
      <c r="B2402" t="s">
        <v>39</v>
      </c>
      <c r="C2402" t="str">
        <f>INDEX('GCAM Crosswalk'!M$5:M$36,MATCH(B2402,'GCAM Crosswalk'!L$5:L$36,0))</f>
        <v>Pakistan</v>
      </c>
      <c r="D2402" t="s">
        <v>267</v>
      </c>
      <c r="E2402" t="str">
        <f>INDEX('GCAM Crosswalk'!J$5:J$111,MATCH(D2402,'GCAM Crosswalk'!I$5:I$111,0))</f>
        <v>International Shipping</v>
      </c>
      <c r="F2402" t="s">
        <v>410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3">
        <v>1.82053E-6</v>
      </c>
      <c r="O2402" s="3">
        <v>7.0516600000000003E-6</v>
      </c>
      <c r="P2402" s="3">
        <v>3.0713000000000002E-5</v>
      </c>
      <c r="Q2402" s="3">
        <v>1.1349E-4</v>
      </c>
      <c r="R2402">
        <v>0</v>
      </c>
      <c r="S2402">
        <v>0</v>
      </c>
      <c r="T2402">
        <v>0</v>
      </c>
      <c r="U2402" t="s">
        <v>409</v>
      </c>
    </row>
    <row r="2403" spans="1:21" x14ac:dyDescent="0.35">
      <c r="A2403" t="s">
        <v>407</v>
      </c>
      <c r="B2403" t="s">
        <v>39</v>
      </c>
      <c r="C2403" t="str">
        <f>INDEX('GCAM Crosswalk'!M$5:M$36,MATCH(B2403,'GCAM Crosswalk'!L$5:L$36,0))</f>
        <v>Pakistan</v>
      </c>
      <c r="D2403" t="s">
        <v>267</v>
      </c>
      <c r="E2403" t="str">
        <f>INDEX('GCAM Crosswalk'!J$5:J$111,MATCH(D2403,'GCAM Crosswalk'!I$5:I$111,0))</f>
        <v>International Shipping</v>
      </c>
      <c r="F2403" t="s">
        <v>411</v>
      </c>
      <c r="G2403">
        <v>5.7465600000000004E-3</v>
      </c>
      <c r="H2403">
        <v>6.44299E-3</v>
      </c>
      <c r="I2403">
        <v>1.40547E-2</v>
      </c>
      <c r="J2403">
        <v>1.2435699999999999E-2</v>
      </c>
      <c r="K2403">
        <v>1.30311979999999E-2</v>
      </c>
      <c r="L2403">
        <v>1.352046E-2</v>
      </c>
      <c r="M2403">
        <v>1.4711719999999999E-2</v>
      </c>
      <c r="N2403">
        <v>1.642909E-2</v>
      </c>
      <c r="O2403">
        <v>1.8574509999999999E-2</v>
      </c>
      <c r="P2403">
        <v>2.098802E-2</v>
      </c>
      <c r="Q2403">
        <v>2.3444420000000001E-2</v>
      </c>
      <c r="R2403">
        <v>0</v>
      </c>
      <c r="S2403">
        <v>0</v>
      </c>
      <c r="T2403">
        <v>0</v>
      </c>
      <c r="U2403" t="s">
        <v>409</v>
      </c>
    </row>
    <row r="2404" spans="1:21" x14ac:dyDescent="0.35">
      <c r="A2404" t="s">
        <v>407</v>
      </c>
      <c r="B2404" t="s">
        <v>40</v>
      </c>
      <c r="C2404" t="str">
        <f>INDEX('GCAM Crosswalk'!M$5:M$36,MATCH(B2404,'GCAM Crosswalk'!L$5:L$36,0))</f>
        <v>Russia</v>
      </c>
      <c r="D2404" t="s">
        <v>291</v>
      </c>
      <c r="E2404" t="str">
        <f>INDEX('GCAM Crosswalk'!J$5:J$111,MATCH(D2404,'GCAM Crosswalk'!I$5:I$111,0))</f>
        <v>Industry</v>
      </c>
      <c r="F2404" t="s">
        <v>408</v>
      </c>
      <c r="G2404">
        <v>0.32933299999999999</v>
      </c>
      <c r="H2404">
        <v>0.31060599999999999</v>
      </c>
      <c r="I2404">
        <v>0.33066899999999999</v>
      </c>
      <c r="J2404">
        <v>0.36744900000000003</v>
      </c>
      <c r="K2404">
        <v>0.36942623000000002</v>
      </c>
      <c r="L2404">
        <v>0.394068627</v>
      </c>
      <c r="M2404">
        <v>0.39672464699999999</v>
      </c>
      <c r="N2404">
        <v>0.37647934599999999</v>
      </c>
      <c r="O2404">
        <v>0.34703221400000001</v>
      </c>
      <c r="P2404">
        <v>0.33603793199999998</v>
      </c>
      <c r="Q2404">
        <v>0.33070300629999999</v>
      </c>
      <c r="R2404">
        <v>0</v>
      </c>
      <c r="S2404">
        <v>0</v>
      </c>
      <c r="T2404">
        <v>0</v>
      </c>
      <c r="U2404" t="s">
        <v>409</v>
      </c>
    </row>
    <row r="2405" spans="1:21" x14ac:dyDescent="0.35">
      <c r="A2405" t="s">
        <v>407</v>
      </c>
      <c r="B2405" t="s">
        <v>40</v>
      </c>
      <c r="C2405" t="str">
        <f>INDEX('GCAM Crosswalk'!M$5:M$36,MATCH(B2405,'GCAM Crosswalk'!L$5:L$36,0))</f>
        <v>Russia</v>
      </c>
      <c r="D2405" t="s">
        <v>291</v>
      </c>
      <c r="E2405" t="str">
        <f>INDEX('GCAM Crosswalk'!J$5:J$111,MATCH(D2405,'GCAM Crosswalk'!I$5:I$111,0))</f>
        <v>Industry</v>
      </c>
      <c r="F2405" t="s">
        <v>410</v>
      </c>
      <c r="G2405">
        <v>0</v>
      </c>
      <c r="H2405">
        <v>0</v>
      </c>
      <c r="I2405">
        <v>0</v>
      </c>
      <c r="J2405">
        <v>0</v>
      </c>
      <c r="K2405">
        <v>0</v>
      </c>
      <c r="L2405" s="3">
        <v>5.3704800000000004E-4</v>
      </c>
      <c r="M2405">
        <v>4.1029619999999999E-3</v>
      </c>
      <c r="N2405">
        <v>1.4260419999999999E-2</v>
      </c>
      <c r="O2405">
        <v>2.7548566E-2</v>
      </c>
      <c r="P2405">
        <v>3.8026566999999997E-2</v>
      </c>
      <c r="Q2405">
        <v>4.7235864699999998E-2</v>
      </c>
      <c r="R2405">
        <v>0</v>
      </c>
      <c r="S2405">
        <v>0</v>
      </c>
      <c r="T2405">
        <v>0</v>
      </c>
      <c r="U2405" t="s">
        <v>409</v>
      </c>
    </row>
    <row r="2406" spans="1:21" x14ac:dyDescent="0.35">
      <c r="A2406" t="s">
        <v>407</v>
      </c>
      <c r="B2406" t="s">
        <v>40</v>
      </c>
      <c r="C2406" t="str">
        <f>INDEX('GCAM Crosswalk'!M$5:M$36,MATCH(B2406,'GCAM Crosswalk'!L$5:L$36,0))</f>
        <v>Russia</v>
      </c>
      <c r="D2406" t="s">
        <v>349</v>
      </c>
      <c r="E2406" t="str">
        <f>INDEX('GCAM Crosswalk'!J$5:J$111,MATCH(D2406,'GCAM Crosswalk'!I$5:I$111,0))</f>
        <v>Agriculture</v>
      </c>
      <c r="F2406" t="s">
        <v>318</v>
      </c>
      <c r="G2406">
        <v>3.4618200000000002E-2</v>
      </c>
      <c r="H2406">
        <v>1.18464E-2</v>
      </c>
      <c r="I2406">
        <v>6.8649999999999996E-3</v>
      </c>
      <c r="J2406">
        <v>5.6511E-3</v>
      </c>
      <c r="K2406">
        <v>5.5721119999999997E-3</v>
      </c>
      <c r="L2406">
        <v>5.7823869999999999E-3</v>
      </c>
      <c r="M2406">
        <v>5.6735010000000001E-3</v>
      </c>
      <c r="N2406">
        <v>5.3113850000000001E-3</v>
      </c>
      <c r="O2406">
        <v>4.8158369999999999E-3</v>
      </c>
      <c r="P2406">
        <v>4.1876559999999997E-3</v>
      </c>
      <c r="Q2406">
        <v>3.6534139999999998E-3</v>
      </c>
      <c r="R2406">
        <v>0</v>
      </c>
      <c r="S2406">
        <v>0</v>
      </c>
      <c r="T2406">
        <v>0</v>
      </c>
      <c r="U2406" t="s">
        <v>409</v>
      </c>
    </row>
    <row r="2407" spans="1:21" x14ac:dyDescent="0.35">
      <c r="A2407" t="s">
        <v>407</v>
      </c>
      <c r="B2407" t="s">
        <v>40</v>
      </c>
      <c r="C2407" t="str">
        <f>INDEX('GCAM Crosswalk'!M$5:M$36,MATCH(B2407,'GCAM Crosswalk'!L$5:L$36,0))</f>
        <v>Russia</v>
      </c>
      <c r="D2407" t="s">
        <v>349</v>
      </c>
      <c r="E2407" t="str">
        <f>INDEX('GCAM Crosswalk'!J$5:J$111,MATCH(D2407,'GCAM Crosswalk'!I$5:I$111,0))</f>
        <v>Agriculture</v>
      </c>
      <c r="F2407" t="s">
        <v>339</v>
      </c>
      <c r="G2407">
        <v>2.273E-2</v>
      </c>
      <c r="H2407">
        <v>4.9813000000000001E-3</v>
      </c>
      <c r="I2407">
        <v>3.0558E-3</v>
      </c>
      <c r="J2407">
        <v>3.8511000000000001E-3</v>
      </c>
      <c r="K2407">
        <v>3.8329649999999998E-3</v>
      </c>
      <c r="L2407">
        <v>3.5862120000000001E-3</v>
      </c>
      <c r="M2407">
        <v>3.1897100000000001E-3</v>
      </c>
      <c r="N2407">
        <v>2.8406969999999901E-3</v>
      </c>
      <c r="O2407">
        <v>2.6704620000000002E-3</v>
      </c>
      <c r="P2407">
        <v>2.5156879999999999E-3</v>
      </c>
      <c r="Q2407">
        <v>2.3972149999999998E-3</v>
      </c>
      <c r="R2407">
        <v>0</v>
      </c>
      <c r="S2407">
        <v>0</v>
      </c>
      <c r="T2407">
        <v>0</v>
      </c>
      <c r="U2407" t="s">
        <v>409</v>
      </c>
    </row>
    <row r="2408" spans="1:21" x14ac:dyDescent="0.35">
      <c r="A2408" t="s">
        <v>407</v>
      </c>
      <c r="B2408" t="s">
        <v>40</v>
      </c>
      <c r="C2408" t="str">
        <f>INDEX('GCAM Crosswalk'!M$5:M$36,MATCH(B2408,'GCAM Crosswalk'!L$5:L$36,0))</f>
        <v>Russia</v>
      </c>
      <c r="D2408" t="s">
        <v>349</v>
      </c>
      <c r="E2408" t="str">
        <f>INDEX('GCAM Crosswalk'!J$5:J$111,MATCH(D2408,'GCAM Crosswalk'!I$5:I$111,0))</f>
        <v>Agriculture</v>
      </c>
      <c r="F2408" t="s">
        <v>337</v>
      </c>
      <c r="G2408">
        <v>0</v>
      </c>
      <c r="H2408">
        <v>0.13541700000000001</v>
      </c>
      <c r="I2408">
        <v>0.123654</v>
      </c>
      <c r="J2408">
        <v>9.8287299999999994E-2</v>
      </c>
      <c r="K2408">
        <v>9.8732099999999906E-2</v>
      </c>
      <c r="L2408">
        <v>9.5375299999999996E-2</v>
      </c>
      <c r="M2408">
        <v>9.0494409999999997E-2</v>
      </c>
      <c r="N2408">
        <v>8.4771310000000002E-2</v>
      </c>
      <c r="O2408">
        <v>7.9848459999999996E-2</v>
      </c>
      <c r="P2408">
        <v>7.4985449999999995E-2</v>
      </c>
      <c r="Q2408">
        <v>7.0075230000000002E-2</v>
      </c>
      <c r="R2408">
        <v>0</v>
      </c>
      <c r="S2408">
        <v>0</v>
      </c>
      <c r="T2408">
        <v>0</v>
      </c>
      <c r="U2408" t="s">
        <v>409</v>
      </c>
    </row>
    <row r="2409" spans="1:21" x14ac:dyDescent="0.35">
      <c r="A2409" t="s">
        <v>407</v>
      </c>
      <c r="B2409" t="s">
        <v>40</v>
      </c>
      <c r="C2409" t="str">
        <f>INDEX('GCAM Crosswalk'!M$5:M$36,MATCH(B2409,'GCAM Crosswalk'!L$5:L$36,0))</f>
        <v>Russia</v>
      </c>
      <c r="D2409" t="s">
        <v>349</v>
      </c>
      <c r="E2409" t="str">
        <f>INDEX('GCAM Crosswalk'!J$5:J$111,MATCH(D2409,'GCAM Crosswalk'!I$5:I$111,0))</f>
        <v>Agriculture</v>
      </c>
      <c r="F2409" t="s">
        <v>225</v>
      </c>
      <c r="G2409">
        <v>0.242286</v>
      </c>
      <c r="H2409">
        <v>6.0613300000000002E-2</v>
      </c>
      <c r="I2409">
        <v>5.6469100000000001E-2</v>
      </c>
      <c r="J2409">
        <v>5.8520299999999997E-2</v>
      </c>
      <c r="K2409">
        <v>5.9427800000000003E-2</v>
      </c>
      <c r="L2409">
        <v>6.2704010000000004E-2</v>
      </c>
      <c r="M2409">
        <v>7.0771460999999994E-2</v>
      </c>
      <c r="N2409">
        <v>7.9741883E-2</v>
      </c>
      <c r="O2409">
        <v>8.61301701E-2</v>
      </c>
      <c r="P2409">
        <v>9.4460705999999894E-2</v>
      </c>
      <c r="Q2409">
        <v>0.102737726</v>
      </c>
      <c r="R2409">
        <v>0</v>
      </c>
      <c r="S2409">
        <v>0</v>
      </c>
      <c r="T2409">
        <v>0</v>
      </c>
      <c r="U2409" t="s">
        <v>409</v>
      </c>
    </row>
    <row r="2410" spans="1:21" x14ac:dyDescent="0.35">
      <c r="A2410" t="s">
        <v>407</v>
      </c>
      <c r="B2410" t="s">
        <v>40</v>
      </c>
      <c r="C2410" t="str">
        <f>INDEX('GCAM Crosswalk'!M$5:M$36,MATCH(B2410,'GCAM Crosswalk'!L$5:L$36,0))</f>
        <v>Russia</v>
      </c>
      <c r="D2410" t="s">
        <v>349</v>
      </c>
      <c r="E2410" t="str">
        <f>INDEX('GCAM Crosswalk'!J$5:J$111,MATCH(D2410,'GCAM Crosswalk'!I$5:I$111,0))</f>
        <v>Agriculture</v>
      </c>
      <c r="F2410" t="s">
        <v>408</v>
      </c>
      <c r="G2410">
        <v>2.28556E-2</v>
      </c>
      <c r="H2410">
        <v>2.2981100000000001E-2</v>
      </c>
      <c r="I2410">
        <v>2.3148599999999998E-2</v>
      </c>
      <c r="J2410">
        <v>4.6338999999999998E-2</v>
      </c>
      <c r="K2410">
        <v>4.6581899999999898E-2</v>
      </c>
      <c r="L2410">
        <v>4.473717E-2</v>
      </c>
      <c r="M2410">
        <v>4.1960369999999997E-2</v>
      </c>
      <c r="N2410">
        <v>3.8705339999999998E-2</v>
      </c>
      <c r="O2410">
        <v>3.5935809999999999E-2</v>
      </c>
      <c r="P2410">
        <v>3.3225230000000001E-2</v>
      </c>
      <c r="Q2410">
        <v>3.055188E-2</v>
      </c>
      <c r="R2410">
        <v>0</v>
      </c>
      <c r="S2410">
        <v>0</v>
      </c>
      <c r="T2410">
        <v>0</v>
      </c>
      <c r="U2410" t="s">
        <v>409</v>
      </c>
    </row>
    <row r="2411" spans="1:21" x14ac:dyDescent="0.35">
      <c r="A2411" t="s">
        <v>407</v>
      </c>
      <c r="B2411" t="s">
        <v>40</v>
      </c>
      <c r="C2411" t="str">
        <f>INDEX('GCAM Crosswalk'!M$5:M$36,MATCH(B2411,'GCAM Crosswalk'!L$5:L$36,0))</f>
        <v>Russia</v>
      </c>
      <c r="D2411" t="s">
        <v>349</v>
      </c>
      <c r="E2411" t="str">
        <f>INDEX('GCAM Crosswalk'!J$5:J$111,MATCH(D2411,'GCAM Crosswalk'!I$5:I$111,0))</f>
        <v>Agriculture</v>
      </c>
      <c r="F2411" t="s">
        <v>410</v>
      </c>
      <c r="G2411">
        <v>0</v>
      </c>
      <c r="H2411">
        <v>0</v>
      </c>
      <c r="I2411">
        <v>0</v>
      </c>
      <c r="J2411">
        <v>0</v>
      </c>
      <c r="K2411">
        <v>0</v>
      </c>
      <c r="L2411" s="3">
        <v>8.3844500000000005E-4</v>
      </c>
      <c r="M2411">
        <v>3.0639130000000001E-3</v>
      </c>
      <c r="N2411">
        <v>5.74304999999999E-3</v>
      </c>
      <c r="O2411">
        <v>7.5580580000000003E-3</v>
      </c>
      <c r="P2411">
        <v>9.3506149999999996E-3</v>
      </c>
      <c r="Q2411">
        <v>1.0441735000000001E-2</v>
      </c>
      <c r="R2411">
        <v>0</v>
      </c>
      <c r="S2411">
        <v>0</v>
      </c>
      <c r="T2411">
        <v>0</v>
      </c>
      <c r="U2411" t="s">
        <v>409</v>
      </c>
    </row>
    <row r="2412" spans="1:21" x14ac:dyDescent="0.35">
      <c r="A2412" t="s">
        <v>407</v>
      </c>
      <c r="B2412" t="s">
        <v>40</v>
      </c>
      <c r="C2412" t="str">
        <f>INDEX('GCAM Crosswalk'!M$5:M$36,MATCH(B2412,'GCAM Crosswalk'!L$5:L$36,0))</f>
        <v>Russia</v>
      </c>
      <c r="D2412" t="s">
        <v>349</v>
      </c>
      <c r="E2412" t="str">
        <f>INDEX('GCAM Crosswalk'!J$5:J$111,MATCH(D2412,'GCAM Crosswalk'!I$5:I$111,0))</f>
        <v>Agriculture</v>
      </c>
      <c r="F2412" t="s">
        <v>411</v>
      </c>
      <c r="G2412">
        <v>0.60370500000000005</v>
      </c>
      <c r="H2412">
        <v>0.17405380000000001</v>
      </c>
      <c r="I2412">
        <v>0.1246173</v>
      </c>
      <c r="J2412">
        <v>0.13822129999999999</v>
      </c>
      <c r="K2412">
        <v>0.13779738</v>
      </c>
      <c r="L2412">
        <v>0.13000024999999901</v>
      </c>
      <c r="M2412">
        <v>0.11707089</v>
      </c>
      <c r="N2412">
        <v>0.10305001499999999</v>
      </c>
      <c r="O2412">
        <v>9.2416849999999995E-2</v>
      </c>
      <c r="P2412">
        <v>8.0243089999999906E-2</v>
      </c>
      <c r="Q2412">
        <v>6.8726040000000002E-2</v>
      </c>
      <c r="R2412">
        <v>0</v>
      </c>
      <c r="S2412">
        <v>0</v>
      </c>
      <c r="T2412">
        <v>0</v>
      </c>
      <c r="U2412" t="s">
        <v>409</v>
      </c>
    </row>
    <row r="2413" spans="1:21" x14ac:dyDescent="0.35">
      <c r="A2413" t="s">
        <v>407</v>
      </c>
      <c r="B2413" t="s">
        <v>40</v>
      </c>
      <c r="C2413" t="str">
        <f>INDEX('GCAM Crosswalk'!M$5:M$36,MATCH(B2413,'GCAM Crosswalk'!L$5:L$36,0))</f>
        <v>Russia</v>
      </c>
      <c r="D2413" t="s">
        <v>363</v>
      </c>
      <c r="E2413" t="str">
        <f>INDEX('GCAM Crosswalk'!J$5:J$111,MATCH(D2413,'GCAM Crosswalk'!I$5:I$111,0))</f>
        <v>Industry</v>
      </c>
      <c r="F2413" t="s">
        <v>318</v>
      </c>
      <c r="G2413">
        <v>0</v>
      </c>
      <c r="H2413" s="3">
        <v>1.9370699999999999E-4</v>
      </c>
      <c r="I2413">
        <v>1.30484E-2</v>
      </c>
      <c r="J2413" s="3">
        <v>8.2321099999999994E-5</v>
      </c>
      <c r="K2413" s="3">
        <v>6.7455999999999999E-5</v>
      </c>
      <c r="L2413" s="3">
        <v>6.7265299999999994E-5</v>
      </c>
      <c r="M2413" s="3">
        <v>6.5585400000000004E-5</v>
      </c>
      <c r="N2413" s="3">
        <v>6.3750000000000005E-5</v>
      </c>
      <c r="O2413" s="3">
        <v>6.1800599999999999E-5</v>
      </c>
      <c r="P2413" s="3">
        <v>5.9686050000000001E-5</v>
      </c>
      <c r="Q2413" s="3">
        <v>5.7320778000000002E-5</v>
      </c>
      <c r="R2413">
        <v>0</v>
      </c>
      <c r="S2413">
        <v>0</v>
      </c>
      <c r="T2413">
        <v>0</v>
      </c>
      <c r="U2413" t="s">
        <v>409</v>
      </c>
    </row>
    <row r="2414" spans="1:21" x14ac:dyDescent="0.35">
      <c r="A2414" t="s">
        <v>407</v>
      </c>
      <c r="B2414" t="s">
        <v>40</v>
      </c>
      <c r="C2414" t="str">
        <f>INDEX('GCAM Crosswalk'!M$5:M$36,MATCH(B2414,'GCAM Crosswalk'!L$5:L$36,0))</f>
        <v>Russia</v>
      </c>
      <c r="D2414" t="s">
        <v>363</v>
      </c>
      <c r="E2414" t="str">
        <f>INDEX('GCAM Crosswalk'!J$5:J$111,MATCH(D2414,'GCAM Crosswalk'!I$5:I$111,0))</f>
        <v>Industry</v>
      </c>
      <c r="F2414" t="s">
        <v>339</v>
      </c>
      <c r="G2414">
        <v>0</v>
      </c>
      <c r="H2414">
        <v>0</v>
      </c>
      <c r="I2414" s="3">
        <v>1.0695399999999999E-5</v>
      </c>
      <c r="J2414">
        <v>7.1633399999999998E-3</v>
      </c>
      <c r="K2414">
        <v>5.8698200000000004E-3</v>
      </c>
      <c r="L2414">
        <v>5.8532200000000001E-3</v>
      </c>
      <c r="M2414">
        <v>5.70705E-3</v>
      </c>
      <c r="N2414">
        <v>5.5474000000000001E-3</v>
      </c>
      <c r="O2414">
        <v>5.3779700000000001E-3</v>
      </c>
      <c r="P2414">
        <v>5.1940720000000001E-3</v>
      </c>
      <c r="Q2414">
        <v>4.9882991999999999E-3</v>
      </c>
      <c r="R2414">
        <v>0</v>
      </c>
      <c r="S2414">
        <v>0</v>
      </c>
      <c r="T2414">
        <v>0</v>
      </c>
      <c r="U2414" t="s">
        <v>409</v>
      </c>
    </row>
    <row r="2415" spans="1:21" x14ac:dyDescent="0.35">
      <c r="A2415" t="s">
        <v>407</v>
      </c>
      <c r="B2415" t="s">
        <v>40</v>
      </c>
      <c r="C2415" t="str">
        <f>INDEX('GCAM Crosswalk'!M$5:M$36,MATCH(B2415,'GCAM Crosswalk'!L$5:L$36,0))</f>
        <v>Russia</v>
      </c>
      <c r="D2415" t="s">
        <v>363</v>
      </c>
      <c r="E2415" t="str">
        <f>INDEX('GCAM Crosswalk'!J$5:J$111,MATCH(D2415,'GCAM Crosswalk'!I$5:I$111,0))</f>
        <v>Industry</v>
      </c>
      <c r="F2415" t="s">
        <v>408</v>
      </c>
      <c r="G2415">
        <v>0</v>
      </c>
      <c r="H2415">
        <v>1.52586E-3</v>
      </c>
      <c r="I2415">
        <v>2.31741E-2</v>
      </c>
      <c r="J2415">
        <v>3.0695900000000002E-2</v>
      </c>
      <c r="K2415">
        <v>2.5152999999999998E-2</v>
      </c>
      <c r="L2415">
        <v>2.5081900000000001E-2</v>
      </c>
      <c r="M2415">
        <v>2.4455500000000002E-2</v>
      </c>
      <c r="N2415">
        <v>2.3767807219999999E-2</v>
      </c>
      <c r="O2415">
        <v>2.3005101493800001E-2</v>
      </c>
      <c r="P2415">
        <v>2.2196154133499998E-2</v>
      </c>
      <c r="Q2415">
        <v>2.1299924736100002E-2</v>
      </c>
      <c r="R2415">
        <v>0</v>
      </c>
      <c r="S2415">
        <v>0</v>
      </c>
      <c r="T2415">
        <v>0</v>
      </c>
      <c r="U2415" t="s">
        <v>409</v>
      </c>
    </row>
    <row r="2416" spans="1:21" x14ac:dyDescent="0.35">
      <c r="A2416" t="s">
        <v>407</v>
      </c>
      <c r="B2416" t="s">
        <v>40</v>
      </c>
      <c r="C2416" t="str">
        <f>INDEX('GCAM Crosswalk'!M$5:M$36,MATCH(B2416,'GCAM Crosswalk'!L$5:L$36,0))</f>
        <v>Russia</v>
      </c>
      <c r="D2416" t="s">
        <v>363</v>
      </c>
      <c r="E2416" t="str">
        <f>INDEX('GCAM Crosswalk'!J$5:J$111,MATCH(D2416,'GCAM Crosswalk'!I$5:I$111,0))</f>
        <v>Industry</v>
      </c>
      <c r="F2416" t="s">
        <v>411</v>
      </c>
      <c r="G2416">
        <v>0</v>
      </c>
      <c r="H2416">
        <v>1.9641800000000001E-2</v>
      </c>
      <c r="I2416">
        <v>1.01666E-2</v>
      </c>
      <c r="J2416" s="3">
        <v>6.8717600000000001E-5</v>
      </c>
      <c r="K2416" s="3">
        <v>5.6308999999999999E-5</v>
      </c>
      <c r="L2416" s="3">
        <v>5.6149800000000002E-5</v>
      </c>
      <c r="M2416" s="3">
        <v>5.4747499999999997E-5</v>
      </c>
      <c r="N2416" s="3">
        <v>5.3214310481000002E-5</v>
      </c>
      <c r="O2416" s="3">
        <v>5.1585566949999997E-5</v>
      </c>
      <c r="P2416" s="3">
        <v>4.9819513144000001E-5</v>
      </c>
      <c r="Q2416" s="3">
        <v>4.7844962366999999E-5</v>
      </c>
      <c r="R2416">
        <v>0</v>
      </c>
      <c r="S2416">
        <v>0</v>
      </c>
      <c r="T2416">
        <v>0</v>
      </c>
      <c r="U2416" t="s">
        <v>409</v>
      </c>
    </row>
    <row r="2417" spans="1:21" x14ac:dyDescent="0.35">
      <c r="A2417" t="s">
        <v>407</v>
      </c>
      <c r="B2417" t="s">
        <v>40</v>
      </c>
      <c r="C2417" t="str">
        <f>INDEX('GCAM Crosswalk'!M$5:M$36,MATCH(B2417,'GCAM Crosswalk'!L$5:L$36,0))</f>
        <v>Russia</v>
      </c>
      <c r="D2417" t="s">
        <v>369</v>
      </c>
      <c r="E2417" t="str">
        <f>INDEX('GCAM Crosswalk'!J$5:J$111,MATCH(D2417,'GCAM Crosswalk'!I$5:I$111,0))</f>
        <v>Industry</v>
      </c>
      <c r="F2417" t="s">
        <v>225</v>
      </c>
      <c r="G2417">
        <v>0</v>
      </c>
      <c r="H2417">
        <v>0.19025400000000001</v>
      </c>
      <c r="I2417">
        <v>0.21609400000000001</v>
      </c>
      <c r="J2417">
        <v>0.199707</v>
      </c>
      <c r="K2417">
        <v>0.16364500000000001</v>
      </c>
      <c r="L2417">
        <v>0.16318299999999999</v>
      </c>
      <c r="M2417">
        <v>0.159107</v>
      </c>
      <c r="N2417">
        <v>0.15465760000000001</v>
      </c>
      <c r="O2417">
        <v>0.14987919999999999</v>
      </c>
      <c r="P2417">
        <v>0.14471709999999999</v>
      </c>
      <c r="Q2417">
        <v>0.13895618000000001</v>
      </c>
      <c r="R2417">
        <v>0</v>
      </c>
      <c r="S2417">
        <v>0</v>
      </c>
      <c r="T2417">
        <v>0</v>
      </c>
      <c r="U2417" t="s">
        <v>409</v>
      </c>
    </row>
    <row r="2418" spans="1:21" x14ac:dyDescent="0.35">
      <c r="A2418" t="s">
        <v>407</v>
      </c>
      <c r="B2418" t="s">
        <v>40</v>
      </c>
      <c r="C2418" t="str">
        <f>INDEX('GCAM Crosswalk'!M$5:M$36,MATCH(B2418,'GCAM Crosswalk'!L$5:L$36,0))</f>
        <v>Russia</v>
      </c>
      <c r="D2418" t="s">
        <v>269</v>
      </c>
      <c r="E2418" t="str">
        <f>INDEX('GCAM Crosswalk'!J$5:J$111,MATCH(D2418,'GCAM Crosswalk'!I$5:I$111,0))</f>
        <v>Industry</v>
      </c>
      <c r="F2418" t="s">
        <v>225</v>
      </c>
      <c r="G2418">
        <v>4.2645599999999999E-2</v>
      </c>
      <c r="H2418">
        <v>2.4345599999999998E-2</v>
      </c>
      <c r="I2418">
        <v>2.22381E-2</v>
      </c>
      <c r="J2418">
        <v>2.22381E-2</v>
      </c>
      <c r="K2418">
        <v>2.1382499999999999E-2</v>
      </c>
      <c r="L2418">
        <v>2.2143400000000001E-2</v>
      </c>
      <c r="M2418">
        <v>2.3176842E-2</v>
      </c>
      <c r="N2418">
        <v>2.4923008999999999E-2</v>
      </c>
      <c r="O2418">
        <v>2.6544193000000001E-2</v>
      </c>
      <c r="P2418">
        <v>2.7255101E-2</v>
      </c>
      <c r="Q2418">
        <v>2.7246255E-2</v>
      </c>
      <c r="R2418">
        <v>0</v>
      </c>
      <c r="S2418">
        <v>0</v>
      </c>
      <c r="T2418">
        <v>0</v>
      </c>
      <c r="U2418" t="s">
        <v>409</v>
      </c>
    </row>
    <row r="2419" spans="1:21" x14ac:dyDescent="0.35">
      <c r="A2419" t="s">
        <v>407</v>
      </c>
      <c r="B2419" t="s">
        <v>40</v>
      </c>
      <c r="C2419" t="str">
        <f>INDEX('GCAM Crosswalk'!M$5:M$36,MATCH(B2419,'GCAM Crosswalk'!L$5:L$36,0))</f>
        <v>Russia</v>
      </c>
      <c r="D2419" t="s">
        <v>364</v>
      </c>
      <c r="E2419" t="str">
        <f>INDEX('GCAM Crosswalk'!J$5:J$111,MATCH(D2419,'GCAM Crosswalk'!I$5:I$111,0))</f>
        <v>Industry</v>
      </c>
      <c r="F2419" t="s">
        <v>318</v>
      </c>
      <c r="G2419">
        <v>0</v>
      </c>
      <c r="H2419">
        <v>0</v>
      </c>
      <c r="I2419">
        <v>1.1302E-3</v>
      </c>
      <c r="J2419">
        <v>2.3860000000000001E-3</v>
      </c>
      <c r="K2419">
        <v>2.5157029999999898E-3</v>
      </c>
      <c r="L2419">
        <v>2.6636530000000002E-3</v>
      </c>
      <c r="M2419">
        <v>2.7636229999999898E-3</v>
      </c>
      <c r="N2419">
        <v>2.8850289999999999E-3</v>
      </c>
      <c r="O2419">
        <v>2.9426406E-3</v>
      </c>
      <c r="P2419">
        <v>2.9227483999999999E-3</v>
      </c>
      <c r="Q2419">
        <v>2.8496028699999901E-3</v>
      </c>
      <c r="R2419">
        <v>0</v>
      </c>
      <c r="S2419">
        <v>0</v>
      </c>
      <c r="T2419">
        <v>0</v>
      </c>
      <c r="U2419" t="s">
        <v>409</v>
      </c>
    </row>
    <row r="2420" spans="1:21" x14ac:dyDescent="0.35">
      <c r="A2420" t="s">
        <v>407</v>
      </c>
      <c r="B2420" t="s">
        <v>40</v>
      </c>
      <c r="C2420" t="str">
        <f>INDEX('GCAM Crosswalk'!M$5:M$36,MATCH(B2420,'GCAM Crosswalk'!L$5:L$36,0))</f>
        <v>Russia</v>
      </c>
      <c r="D2420" t="s">
        <v>364</v>
      </c>
      <c r="E2420" t="str">
        <f>INDEX('GCAM Crosswalk'!J$5:J$111,MATCH(D2420,'GCAM Crosswalk'!I$5:I$111,0))</f>
        <v>Industry</v>
      </c>
      <c r="F2420" t="s">
        <v>339</v>
      </c>
      <c r="G2420">
        <v>1.8669600000000001E-2</v>
      </c>
      <c r="H2420" s="3">
        <v>6.6980000000000002E-4</v>
      </c>
      <c r="I2420">
        <v>8.4139000000000002E-3</v>
      </c>
      <c r="J2420">
        <v>7.0743000000000004E-3</v>
      </c>
      <c r="K2420">
        <v>7.4745409999999899E-3</v>
      </c>
      <c r="L2420">
        <v>7.7814390000000002E-3</v>
      </c>
      <c r="M2420">
        <v>7.8625610000000005E-3</v>
      </c>
      <c r="N2420">
        <v>7.8436789999999992E-3</v>
      </c>
      <c r="O2420">
        <v>7.8123799999999998E-3</v>
      </c>
      <c r="P2420">
        <v>7.8026902999999998E-3</v>
      </c>
      <c r="Q2420">
        <v>7.7924765999999902E-3</v>
      </c>
      <c r="R2420">
        <v>0</v>
      </c>
      <c r="S2420">
        <v>0</v>
      </c>
      <c r="T2420">
        <v>0</v>
      </c>
      <c r="U2420" t="s">
        <v>409</v>
      </c>
    </row>
    <row r="2421" spans="1:21" x14ac:dyDescent="0.35">
      <c r="A2421" t="s">
        <v>407</v>
      </c>
      <c r="B2421" t="s">
        <v>40</v>
      </c>
      <c r="C2421" t="str">
        <f>INDEX('GCAM Crosswalk'!M$5:M$36,MATCH(B2421,'GCAM Crosswalk'!L$5:L$36,0))</f>
        <v>Russia</v>
      </c>
      <c r="D2421" t="s">
        <v>364</v>
      </c>
      <c r="E2421" t="str">
        <f>INDEX('GCAM Crosswalk'!J$5:J$111,MATCH(D2421,'GCAM Crosswalk'!I$5:I$111,0))</f>
        <v>Industry</v>
      </c>
      <c r="F2421" t="s">
        <v>337</v>
      </c>
      <c r="G2421">
        <v>0</v>
      </c>
      <c r="H2421">
        <v>0.56385399999999997</v>
      </c>
      <c r="I2421">
        <v>0.57076099999999996</v>
      </c>
      <c r="J2421">
        <v>0.502529</v>
      </c>
      <c r="K2421">
        <v>0.53214410000000001</v>
      </c>
      <c r="L2421">
        <v>0.55692129999999995</v>
      </c>
      <c r="M2421">
        <v>0.57208559999999997</v>
      </c>
      <c r="N2421">
        <v>0.59106259999999999</v>
      </c>
      <c r="O2421">
        <v>0.60557059999999996</v>
      </c>
      <c r="P2421">
        <v>0.61303344999999998</v>
      </c>
      <c r="Q2421">
        <v>0.61185089999999998</v>
      </c>
      <c r="R2421">
        <v>0</v>
      </c>
      <c r="S2421">
        <v>0</v>
      </c>
      <c r="T2421">
        <v>0</v>
      </c>
      <c r="U2421" t="s">
        <v>409</v>
      </c>
    </row>
    <row r="2422" spans="1:21" x14ac:dyDescent="0.35">
      <c r="A2422" t="s">
        <v>407</v>
      </c>
      <c r="B2422" t="s">
        <v>40</v>
      </c>
      <c r="C2422" t="str">
        <f>INDEX('GCAM Crosswalk'!M$5:M$36,MATCH(B2422,'GCAM Crosswalk'!L$5:L$36,0))</f>
        <v>Russia</v>
      </c>
      <c r="D2422" t="s">
        <v>364</v>
      </c>
      <c r="E2422" t="str">
        <f>INDEX('GCAM Crosswalk'!J$5:J$111,MATCH(D2422,'GCAM Crosswalk'!I$5:I$111,0))</f>
        <v>Industry</v>
      </c>
      <c r="F2422" t="s">
        <v>225</v>
      </c>
      <c r="G2422">
        <v>0.27221600000000001</v>
      </c>
      <c r="H2422">
        <v>0.143873</v>
      </c>
      <c r="I2422">
        <v>0.16656099999999999</v>
      </c>
      <c r="J2422">
        <v>0.16564000000000001</v>
      </c>
      <c r="K2422">
        <v>0.1667979</v>
      </c>
      <c r="L2422">
        <v>0.178783</v>
      </c>
      <c r="M2422">
        <v>0.192026899999999</v>
      </c>
      <c r="N2422">
        <v>0.21937862</v>
      </c>
      <c r="O2422">
        <v>0.25189308999999999</v>
      </c>
      <c r="P2422">
        <v>0.27163811999999998</v>
      </c>
      <c r="Q2422">
        <v>0.28415296099999998</v>
      </c>
      <c r="R2422">
        <v>0</v>
      </c>
      <c r="S2422">
        <v>0</v>
      </c>
      <c r="T2422">
        <v>0</v>
      </c>
      <c r="U2422" t="s">
        <v>409</v>
      </c>
    </row>
    <row r="2423" spans="1:21" x14ac:dyDescent="0.35">
      <c r="A2423" t="s">
        <v>407</v>
      </c>
      <c r="B2423" t="s">
        <v>40</v>
      </c>
      <c r="C2423" t="str">
        <f>INDEX('GCAM Crosswalk'!M$5:M$36,MATCH(B2423,'GCAM Crosswalk'!L$5:L$36,0))</f>
        <v>Russia</v>
      </c>
      <c r="D2423" t="s">
        <v>364</v>
      </c>
      <c r="E2423" t="str">
        <f>INDEX('GCAM Crosswalk'!J$5:J$111,MATCH(D2423,'GCAM Crosswalk'!I$5:I$111,0))</f>
        <v>Industry</v>
      </c>
      <c r="F2423" t="s">
        <v>408</v>
      </c>
      <c r="G2423">
        <v>6.6477999999999995E-2</v>
      </c>
      <c r="H2423">
        <v>0</v>
      </c>
      <c r="I2423">
        <v>0</v>
      </c>
      <c r="J2423">
        <v>6.6883899999999996E-2</v>
      </c>
      <c r="K2423">
        <v>7.0844470000000007E-2</v>
      </c>
      <c r="L2423">
        <v>7.4075000000000002E-2</v>
      </c>
      <c r="M2423">
        <v>7.5884820000000006E-2</v>
      </c>
      <c r="N2423">
        <v>7.7654570000000006E-2</v>
      </c>
      <c r="O2423">
        <v>7.8361379999999994E-2</v>
      </c>
      <c r="P2423">
        <v>7.8553949999999997E-2</v>
      </c>
      <c r="Q2423">
        <v>7.7766267E-2</v>
      </c>
      <c r="R2423">
        <v>0</v>
      </c>
      <c r="S2423">
        <v>0</v>
      </c>
      <c r="T2423">
        <v>0</v>
      </c>
      <c r="U2423" t="s">
        <v>409</v>
      </c>
    </row>
    <row r="2424" spans="1:21" x14ac:dyDescent="0.35">
      <c r="A2424" t="s">
        <v>407</v>
      </c>
      <c r="B2424" t="s">
        <v>40</v>
      </c>
      <c r="C2424" t="str">
        <f>INDEX('GCAM Crosswalk'!M$5:M$36,MATCH(B2424,'GCAM Crosswalk'!L$5:L$36,0))</f>
        <v>Russia</v>
      </c>
      <c r="D2424" t="s">
        <v>364</v>
      </c>
      <c r="E2424" t="str">
        <f>INDEX('GCAM Crosswalk'!J$5:J$111,MATCH(D2424,'GCAM Crosswalk'!I$5:I$111,0))</f>
        <v>Industry</v>
      </c>
      <c r="F2424" t="s">
        <v>411</v>
      </c>
      <c r="G2424">
        <v>0.15421199999999999</v>
      </c>
      <c r="H2424">
        <v>0.241281</v>
      </c>
      <c r="I2424">
        <v>0.248941</v>
      </c>
      <c r="J2424">
        <v>0.35300500000000001</v>
      </c>
      <c r="K2424">
        <v>0.37031159999999902</v>
      </c>
      <c r="L2424">
        <v>0.38219619999999999</v>
      </c>
      <c r="M2424">
        <v>0.37875439999999899</v>
      </c>
      <c r="N2424">
        <v>0.36221759999999997</v>
      </c>
      <c r="O2424">
        <v>0.34365950000000001</v>
      </c>
      <c r="P2424">
        <v>0.33705750999999901</v>
      </c>
      <c r="Q2424">
        <v>0.33845743</v>
      </c>
      <c r="R2424">
        <v>0</v>
      </c>
      <c r="S2424">
        <v>0</v>
      </c>
      <c r="T2424">
        <v>0</v>
      </c>
      <c r="U2424" t="s">
        <v>409</v>
      </c>
    </row>
    <row r="2425" spans="1:21" x14ac:dyDescent="0.35">
      <c r="A2425" t="s">
        <v>407</v>
      </c>
      <c r="B2425" t="s">
        <v>40</v>
      </c>
      <c r="C2425" t="str">
        <f>INDEX('GCAM Crosswalk'!M$5:M$36,MATCH(B2425,'GCAM Crosswalk'!L$5:L$36,0))</f>
        <v>Russia</v>
      </c>
      <c r="D2425" t="s">
        <v>367</v>
      </c>
      <c r="E2425" t="str">
        <f>INDEX('GCAM Crosswalk'!J$5:J$111,MATCH(D2425,'GCAM Crosswalk'!I$5:I$111,0))</f>
        <v>Industry</v>
      </c>
      <c r="F2425" t="s">
        <v>339</v>
      </c>
      <c r="G2425">
        <v>0</v>
      </c>
      <c r="H2425">
        <v>0</v>
      </c>
      <c r="I2425">
        <v>1.0841699999999999E-2</v>
      </c>
      <c r="J2425">
        <v>7.7022000000000002E-3</v>
      </c>
      <c r="K2425">
        <v>8.1380600000000008E-3</v>
      </c>
      <c r="L2425">
        <v>8.6137499999999999E-3</v>
      </c>
      <c r="M2425">
        <v>8.7404100000000005E-3</v>
      </c>
      <c r="N2425">
        <v>9.0759599999999992E-3</v>
      </c>
      <c r="O2425">
        <v>9.5454600000000004E-3</v>
      </c>
      <c r="P2425">
        <v>9.7355800000000006E-3</v>
      </c>
      <c r="Q2425">
        <v>1.0016799999999999E-2</v>
      </c>
      <c r="R2425">
        <v>0</v>
      </c>
      <c r="S2425">
        <v>0</v>
      </c>
      <c r="T2425">
        <v>0</v>
      </c>
      <c r="U2425" t="s">
        <v>409</v>
      </c>
    </row>
    <row r="2426" spans="1:21" x14ac:dyDescent="0.35">
      <c r="A2426" t="s">
        <v>407</v>
      </c>
      <c r="B2426" t="s">
        <v>40</v>
      </c>
      <c r="C2426" t="str">
        <f>INDEX('GCAM Crosswalk'!M$5:M$36,MATCH(B2426,'GCAM Crosswalk'!L$5:L$36,0))</f>
        <v>Russia</v>
      </c>
      <c r="D2426" t="s">
        <v>367</v>
      </c>
      <c r="E2426" t="str">
        <f>INDEX('GCAM Crosswalk'!J$5:J$111,MATCH(D2426,'GCAM Crosswalk'!I$5:I$111,0))</f>
        <v>Industry</v>
      </c>
      <c r="F2426" t="s">
        <v>408</v>
      </c>
      <c r="G2426">
        <v>0.70929399999999998</v>
      </c>
      <c r="H2426">
        <v>0.731958</v>
      </c>
      <c r="I2426">
        <v>1.2472000000000001</v>
      </c>
      <c r="J2426">
        <v>1.18163</v>
      </c>
      <c r="K2426">
        <v>1.2823500000000001</v>
      </c>
      <c r="L2426">
        <v>1.3704099999999999</v>
      </c>
      <c r="M2426">
        <v>1.4320999999999999</v>
      </c>
      <c r="N2426">
        <v>1.4650300000000001</v>
      </c>
      <c r="O2426">
        <v>1.4849000000000001</v>
      </c>
      <c r="P2426">
        <v>1.5054799999999999</v>
      </c>
      <c r="Q2426">
        <v>1.49939</v>
      </c>
      <c r="R2426">
        <v>0</v>
      </c>
      <c r="S2426">
        <v>0</v>
      </c>
      <c r="T2426">
        <v>0</v>
      </c>
      <c r="U2426" t="s">
        <v>409</v>
      </c>
    </row>
    <row r="2427" spans="1:21" x14ac:dyDescent="0.35">
      <c r="A2427" t="s">
        <v>407</v>
      </c>
      <c r="B2427" t="s">
        <v>40</v>
      </c>
      <c r="C2427" t="str">
        <f>INDEX('GCAM Crosswalk'!M$5:M$36,MATCH(B2427,'GCAM Crosswalk'!L$5:L$36,0))</f>
        <v>Russia</v>
      </c>
      <c r="D2427" t="s">
        <v>367</v>
      </c>
      <c r="E2427" t="str">
        <f>INDEX('GCAM Crosswalk'!J$5:J$111,MATCH(D2427,'GCAM Crosswalk'!I$5:I$111,0))</f>
        <v>Industry</v>
      </c>
      <c r="F2427" t="s">
        <v>411</v>
      </c>
      <c r="G2427">
        <v>0.65988100000000005</v>
      </c>
      <c r="H2427">
        <v>0.59470500000000004</v>
      </c>
      <c r="I2427">
        <v>1.0938399999999999</v>
      </c>
      <c r="J2427">
        <v>0.74326599999999998</v>
      </c>
      <c r="K2427">
        <v>0.73364200000000002</v>
      </c>
      <c r="L2427">
        <v>0.73500900000000002</v>
      </c>
      <c r="M2427">
        <v>0.71412399999999998</v>
      </c>
      <c r="N2427">
        <v>0.71774000000000004</v>
      </c>
      <c r="O2427">
        <v>0.72445599999999999</v>
      </c>
      <c r="P2427">
        <v>0.72440800000000005</v>
      </c>
      <c r="Q2427">
        <v>0.73981300000000005</v>
      </c>
      <c r="R2427">
        <v>0</v>
      </c>
      <c r="S2427">
        <v>0</v>
      </c>
      <c r="T2427">
        <v>0</v>
      </c>
      <c r="U2427" t="s">
        <v>409</v>
      </c>
    </row>
    <row r="2428" spans="1:21" x14ac:dyDescent="0.35">
      <c r="A2428" t="s">
        <v>407</v>
      </c>
      <c r="B2428" t="s">
        <v>40</v>
      </c>
      <c r="C2428" t="str">
        <f>INDEX('GCAM Crosswalk'!M$5:M$36,MATCH(B2428,'GCAM Crosswalk'!L$5:L$36,0))</f>
        <v>Russia</v>
      </c>
      <c r="D2428" t="s">
        <v>216</v>
      </c>
      <c r="E2428" t="str">
        <f>INDEX('GCAM Crosswalk'!J$5:J$111,MATCH(D2428,'GCAM Crosswalk'!I$5:I$111,0))</f>
        <v>Commercial</v>
      </c>
      <c r="F2428" t="s">
        <v>225</v>
      </c>
      <c r="G2428" s="3">
        <v>9.3104500000000003E-4</v>
      </c>
      <c r="H2428">
        <v>1.67505E-3</v>
      </c>
      <c r="I2428">
        <v>2.61722E-3</v>
      </c>
      <c r="J2428">
        <v>2.36353E-3</v>
      </c>
      <c r="K2428">
        <v>2.6751329999999901E-3</v>
      </c>
      <c r="L2428">
        <v>3.1218639999999998E-3</v>
      </c>
      <c r="M2428">
        <v>3.3490849999999999E-3</v>
      </c>
      <c r="N2428">
        <v>3.4884199999999999E-3</v>
      </c>
      <c r="O2428">
        <v>3.5958419999999902E-3</v>
      </c>
      <c r="P2428">
        <v>3.6470667999999999E-3</v>
      </c>
      <c r="Q2428">
        <v>3.68770399999999E-3</v>
      </c>
      <c r="R2428">
        <v>0</v>
      </c>
      <c r="S2428">
        <v>0</v>
      </c>
      <c r="T2428">
        <v>0</v>
      </c>
      <c r="U2428" t="s">
        <v>409</v>
      </c>
    </row>
    <row r="2429" spans="1:21" x14ac:dyDescent="0.35">
      <c r="A2429" t="s">
        <v>407</v>
      </c>
      <c r="B2429" t="s">
        <v>40</v>
      </c>
      <c r="C2429" t="str">
        <f>INDEX('GCAM Crosswalk'!M$5:M$36,MATCH(B2429,'GCAM Crosswalk'!L$5:L$36,0))</f>
        <v>Russia</v>
      </c>
      <c r="D2429" t="s">
        <v>218</v>
      </c>
      <c r="E2429" t="str">
        <f>INDEX('GCAM Crosswalk'!J$5:J$111,MATCH(D2429,'GCAM Crosswalk'!I$5:I$111,0))</f>
        <v>Commercial</v>
      </c>
      <c r="F2429" t="s">
        <v>318</v>
      </c>
      <c r="G2429">
        <v>3.2286599999999999E-2</v>
      </c>
      <c r="H2429">
        <v>2.3282500000000001E-2</v>
      </c>
      <c r="I2429">
        <v>3.17215E-2</v>
      </c>
      <c r="J2429">
        <v>3.52629E-2</v>
      </c>
      <c r="K2429">
        <v>3.6521270000000002E-2</v>
      </c>
      <c r="L2429">
        <v>3.9753219999999999E-2</v>
      </c>
      <c r="M2429">
        <v>4.0243789999999897E-2</v>
      </c>
      <c r="N2429">
        <v>3.9523149999999903E-2</v>
      </c>
      <c r="O2429">
        <v>3.7309839999999997E-2</v>
      </c>
      <c r="P2429">
        <v>3.4202579999999899E-2</v>
      </c>
      <c r="Q2429">
        <v>3.1211412000000001E-2</v>
      </c>
      <c r="R2429">
        <v>0</v>
      </c>
      <c r="S2429">
        <v>0</v>
      </c>
      <c r="T2429">
        <v>0</v>
      </c>
      <c r="U2429" t="s">
        <v>409</v>
      </c>
    </row>
    <row r="2430" spans="1:21" x14ac:dyDescent="0.35">
      <c r="A2430" t="s">
        <v>407</v>
      </c>
      <c r="B2430" t="s">
        <v>40</v>
      </c>
      <c r="C2430" t="str">
        <f>INDEX('GCAM Crosswalk'!M$5:M$36,MATCH(B2430,'GCAM Crosswalk'!L$5:L$36,0))</f>
        <v>Russia</v>
      </c>
      <c r="D2430" t="s">
        <v>218</v>
      </c>
      <c r="E2430" t="str">
        <f>INDEX('GCAM Crosswalk'!J$5:J$111,MATCH(D2430,'GCAM Crosswalk'!I$5:I$111,0))</f>
        <v>Commercial</v>
      </c>
      <c r="F2430" t="s">
        <v>337</v>
      </c>
      <c r="G2430">
        <v>3.5919699999999999</v>
      </c>
      <c r="H2430">
        <v>0.54013299999999997</v>
      </c>
      <c r="I2430">
        <v>0.46177499999999999</v>
      </c>
      <c r="J2430">
        <v>0.52302499999999996</v>
      </c>
      <c r="K2430">
        <v>0.54924910000000005</v>
      </c>
      <c r="L2430">
        <v>0.57834049999999904</v>
      </c>
      <c r="M2430">
        <v>0.5813007</v>
      </c>
      <c r="N2430">
        <v>0.57589900000000005</v>
      </c>
      <c r="O2430">
        <v>0.56402439999999998</v>
      </c>
      <c r="P2430">
        <v>0.54934839999999996</v>
      </c>
      <c r="Q2430">
        <v>0.53190959999999998</v>
      </c>
      <c r="R2430">
        <v>0</v>
      </c>
      <c r="S2430">
        <v>0</v>
      </c>
      <c r="T2430">
        <v>0</v>
      </c>
      <c r="U2430" t="s">
        <v>409</v>
      </c>
    </row>
    <row r="2431" spans="1:21" x14ac:dyDescent="0.35">
      <c r="A2431" t="s">
        <v>407</v>
      </c>
      <c r="B2431" t="s">
        <v>40</v>
      </c>
      <c r="C2431" t="str">
        <f>INDEX('GCAM Crosswalk'!M$5:M$36,MATCH(B2431,'GCAM Crosswalk'!L$5:L$36,0))</f>
        <v>Russia</v>
      </c>
      <c r="D2431" t="s">
        <v>218</v>
      </c>
      <c r="E2431" t="str">
        <f>INDEX('GCAM Crosswalk'!J$5:J$111,MATCH(D2431,'GCAM Crosswalk'!I$5:I$111,0))</f>
        <v>Commercial</v>
      </c>
      <c r="F2431" t="s">
        <v>225</v>
      </c>
      <c r="G2431">
        <v>6.6740999999999997E-3</v>
      </c>
      <c r="H2431">
        <v>1.2007200000000001E-2</v>
      </c>
      <c r="I2431">
        <v>1.8761E-2</v>
      </c>
      <c r="J2431">
        <v>1.69424E-2</v>
      </c>
      <c r="K2431">
        <v>1.7900449999999998E-2</v>
      </c>
      <c r="L2431">
        <v>1.9332769999999999E-2</v>
      </c>
      <c r="M2431">
        <v>2.0330330000000001E-2</v>
      </c>
      <c r="N2431">
        <v>2.2012529999999999E-2</v>
      </c>
      <c r="O2431">
        <v>2.4358095999999999E-2</v>
      </c>
      <c r="P2431">
        <v>2.6308913E-2</v>
      </c>
      <c r="Q2431">
        <v>2.7802346999999901E-2</v>
      </c>
      <c r="R2431">
        <v>0</v>
      </c>
      <c r="S2431">
        <v>0</v>
      </c>
      <c r="T2431">
        <v>0</v>
      </c>
      <c r="U2431" t="s">
        <v>409</v>
      </c>
    </row>
    <row r="2432" spans="1:21" x14ac:dyDescent="0.35">
      <c r="A2432" t="s">
        <v>407</v>
      </c>
      <c r="B2432" t="s">
        <v>40</v>
      </c>
      <c r="C2432" t="str">
        <f>INDEX('GCAM Crosswalk'!M$5:M$36,MATCH(B2432,'GCAM Crosswalk'!L$5:L$36,0))</f>
        <v>Russia</v>
      </c>
      <c r="D2432" t="s">
        <v>218</v>
      </c>
      <c r="E2432" t="str">
        <f>INDEX('GCAM Crosswalk'!J$5:J$111,MATCH(D2432,'GCAM Crosswalk'!I$5:I$111,0))</f>
        <v>Commercial</v>
      </c>
      <c r="F2432" t="s">
        <v>408</v>
      </c>
      <c r="G2432">
        <v>0.368226</v>
      </c>
      <c r="H2432">
        <v>0.14971599999999999</v>
      </c>
      <c r="I2432">
        <v>0.113813</v>
      </c>
      <c r="J2432">
        <v>8.14135E-2</v>
      </c>
      <c r="K2432">
        <v>8.5713029999999996E-2</v>
      </c>
      <c r="L2432">
        <v>9.0710639999999995E-2</v>
      </c>
      <c r="M2432">
        <v>9.1511709999999996E-2</v>
      </c>
      <c r="N2432">
        <v>9.1438609999999906E-2</v>
      </c>
      <c r="O2432">
        <v>9.0691839999999996E-2</v>
      </c>
      <c r="P2432">
        <v>8.9253669999999993E-2</v>
      </c>
      <c r="Q2432">
        <v>8.7195759999999997E-2</v>
      </c>
      <c r="R2432">
        <v>0</v>
      </c>
      <c r="S2432">
        <v>0</v>
      </c>
      <c r="T2432">
        <v>0</v>
      </c>
      <c r="U2432" t="s">
        <v>409</v>
      </c>
    </row>
    <row r="2433" spans="1:21" x14ac:dyDescent="0.35">
      <c r="A2433" t="s">
        <v>407</v>
      </c>
      <c r="B2433" t="s">
        <v>40</v>
      </c>
      <c r="C2433" t="str">
        <f>INDEX('GCAM Crosswalk'!M$5:M$36,MATCH(B2433,'GCAM Crosswalk'!L$5:L$36,0))</f>
        <v>Russia</v>
      </c>
      <c r="D2433" t="s">
        <v>218</v>
      </c>
      <c r="E2433" t="str">
        <f>INDEX('GCAM Crosswalk'!J$5:J$111,MATCH(D2433,'GCAM Crosswalk'!I$5:I$111,0))</f>
        <v>Commercial</v>
      </c>
      <c r="F2433" t="s">
        <v>410</v>
      </c>
      <c r="G2433">
        <v>0</v>
      </c>
      <c r="H2433">
        <v>0</v>
      </c>
      <c r="I2433">
        <v>0</v>
      </c>
      <c r="J2433">
        <v>0</v>
      </c>
      <c r="K2433">
        <v>0</v>
      </c>
      <c r="L2433" s="3">
        <v>3.0905899999999998E-6</v>
      </c>
      <c r="M2433" s="3">
        <v>5.6181799999999998E-5</v>
      </c>
      <c r="N2433" s="3">
        <v>1.2705099999999999E-4</v>
      </c>
      <c r="O2433" s="3">
        <v>1.9557799999999999E-4</v>
      </c>
      <c r="P2433" s="3">
        <v>2.2181100000000001E-4</v>
      </c>
      <c r="Q2433" s="3">
        <v>2.2903499999999999E-4</v>
      </c>
      <c r="R2433">
        <v>0</v>
      </c>
      <c r="S2433">
        <v>0</v>
      </c>
      <c r="T2433">
        <v>0</v>
      </c>
      <c r="U2433" t="s">
        <v>409</v>
      </c>
    </row>
    <row r="2434" spans="1:21" x14ac:dyDescent="0.35">
      <c r="A2434" t="s">
        <v>407</v>
      </c>
      <c r="B2434" t="s">
        <v>40</v>
      </c>
      <c r="C2434" t="str">
        <f>INDEX('GCAM Crosswalk'!M$5:M$36,MATCH(B2434,'GCAM Crosswalk'!L$5:L$36,0))</f>
        <v>Russia</v>
      </c>
      <c r="D2434" t="s">
        <v>319</v>
      </c>
      <c r="E2434" t="str">
        <f>INDEX('GCAM Crosswalk'!J$5:J$111,MATCH(D2434,'GCAM Crosswalk'!I$5:I$111,0))</f>
        <v>Commercial</v>
      </c>
      <c r="F2434" t="s">
        <v>318</v>
      </c>
      <c r="G2434">
        <v>3.5874000000000001E-3</v>
      </c>
      <c r="H2434">
        <v>2.5869000000000001E-3</v>
      </c>
      <c r="I2434">
        <v>3.5246000000000001E-3</v>
      </c>
      <c r="J2434">
        <v>3.9180999999999999E-3</v>
      </c>
      <c r="K2434">
        <v>4.3035929999999997E-3</v>
      </c>
      <c r="L2434">
        <v>4.9862700000000001E-3</v>
      </c>
      <c r="M2434">
        <v>5.0923560000000001E-3</v>
      </c>
      <c r="N2434">
        <v>4.8342070000000001E-3</v>
      </c>
      <c r="O2434">
        <v>4.3774269999999997E-3</v>
      </c>
      <c r="P2434">
        <v>3.7813299999999998E-3</v>
      </c>
      <c r="Q2434">
        <v>3.3598130000000001E-3</v>
      </c>
      <c r="R2434">
        <v>0</v>
      </c>
      <c r="S2434">
        <v>0</v>
      </c>
      <c r="T2434">
        <v>0</v>
      </c>
      <c r="U2434" t="s">
        <v>409</v>
      </c>
    </row>
    <row r="2435" spans="1:21" x14ac:dyDescent="0.35">
      <c r="A2435" t="s">
        <v>407</v>
      </c>
      <c r="B2435" t="s">
        <v>40</v>
      </c>
      <c r="C2435" t="str">
        <f>INDEX('GCAM Crosswalk'!M$5:M$36,MATCH(B2435,'GCAM Crosswalk'!L$5:L$36,0))</f>
        <v>Russia</v>
      </c>
      <c r="D2435" t="s">
        <v>319</v>
      </c>
      <c r="E2435" t="str">
        <f>INDEX('GCAM Crosswalk'!J$5:J$111,MATCH(D2435,'GCAM Crosswalk'!I$5:I$111,0))</f>
        <v>Commercial</v>
      </c>
      <c r="F2435" t="s">
        <v>339</v>
      </c>
      <c r="G2435">
        <v>1.1607400000000001</v>
      </c>
      <c r="H2435">
        <v>0.114278</v>
      </c>
      <c r="I2435">
        <v>0.10352</v>
      </c>
      <c r="J2435">
        <v>5.7976100000000003E-2</v>
      </c>
      <c r="K2435">
        <v>6.404398E-2</v>
      </c>
      <c r="L2435">
        <v>6.888888E-2</v>
      </c>
      <c r="M2435">
        <v>6.6227679999999997E-2</v>
      </c>
      <c r="N2435">
        <v>5.9249450000000002E-2</v>
      </c>
      <c r="O2435">
        <v>5.2446119999999999E-2</v>
      </c>
      <c r="P2435">
        <v>4.5654460000000001E-2</v>
      </c>
      <c r="Q2435">
        <v>4.2407239999999999E-2</v>
      </c>
      <c r="R2435">
        <v>0</v>
      </c>
      <c r="S2435">
        <v>0</v>
      </c>
      <c r="T2435">
        <v>0</v>
      </c>
      <c r="U2435" t="s">
        <v>409</v>
      </c>
    </row>
    <row r="2436" spans="1:21" x14ac:dyDescent="0.35">
      <c r="A2436" t="s">
        <v>407</v>
      </c>
      <c r="B2436" t="s">
        <v>40</v>
      </c>
      <c r="C2436" t="str">
        <f>INDEX('GCAM Crosswalk'!M$5:M$36,MATCH(B2436,'GCAM Crosswalk'!L$5:L$36,0))</f>
        <v>Russia</v>
      </c>
      <c r="D2436" t="s">
        <v>319</v>
      </c>
      <c r="E2436" t="str">
        <f>INDEX('GCAM Crosswalk'!J$5:J$111,MATCH(D2436,'GCAM Crosswalk'!I$5:I$111,0))</f>
        <v>Commercial</v>
      </c>
      <c r="F2436" t="s">
        <v>337</v>
      </c>
      <c r="G2436">
        <v>0.39910800000000002</v>
      </c>
      <c r="H2436">
        <v>6.00148E-2</v>
      </c>
      <c r="I2436">
        <v>5.1308399999999997E-2</v>
      </c>
      <c r="J2436">
        <v>5.8113900000000003E-2</v>
      </c>
      <c r="K2436">
        <v>6.5117900000000006E-2</v>
      </c>
      <c r="L2436">
        <v>7.2497699999999998E-2</v>
      </c>
      <c r="M2436">
        <v>7.3871270000000003E-2</v>
      </c>
      <c r="N2436">
        <v>7.1377120000000002E-2</v>
      </c>
      <c r="O2436">
        <v>6.7378109999999894E-2</v>
      </c>
      <c r="P2436">
        <v>6.2522759999999997E-2</v>
      </c>
      <c r="Q2436">
        <v>5.9152259999999998E-2</v>
      </c>
      <c r="R2436">
        <v>0</v>
      </c>
      <c r="S2436">
        <v>0</v>
      </c>
      <c r="T2436">
        <v>0</v>
      </c>
      <c r="U2436" t="s">
        <v>409</v>
      </c>
    </row>
    <row r="2437" spans="1:21" x14ac:dyDescent="0.35">
      <c r="A2437" t="s">
        <v>407</v>
      </c>
      <c r="B2437" t="s">
        <v>40</v>
      </c>
      <c r="C2437" t="str">
        <f>INDEX('GCAM Crosswalk'!M$5:M$36,MATCH(B2437,'GCAM Crosswalk'!L$5:L$36,0))</f>
        <v>Russia</v>
      </c>
      <c r="D2437" t="s">
        <v>319</v>
      </c>
      <c r="E2437" t="str">
        <f>INDEX('GCAM Crosswalk'!J$5:J$111,MATCH(D2437,'GCAM Crosswalk'!I$5:I$111,0))</f>
        <v>Commercial</v>
      </c>
      <c r="F2437" t="s">
        <v>225</v>
      </c>
      <c r="G2437">
        <v>0.19526199999999999</v>
      </c>
      <c r="H2437">
        <v>0.35129100000000002</v>
      </c>
      <c r="I2437">
        <v>0.54888199999999998</v>
      </c>
      <c r="J2437">
        <v>0.49567699999999998</v>
      </c>
      <c r="K2437">
        <v>0.56289279999999997</v>
      </c>
      <c r="L2437">
        <v>0.65744360000000002</v>
      </c>
      <c r="M2437">
        <v>0.72330119999999998</v>
      </c>
      <c r="N2437">
        <v>0.78607289999999996</v>
      </c>
      <c r="O2437">
        <v>0.84182080000000004</v>
      </c>
      <c r="P2437">
        <v>0.88412729999999995</v>
      </c>
      <c r="Q2437">
        <v>0.91321079999999999</v>
      </c>
      <c r="R2437">
        <v>0</v>
      </c>
      <c r="S2437">
        <v>0</v>
      </c>
      <c r="T2437">
        <v>0</v>
      </c>
      <c r="U2437" t="s">
        <v>409</v>
      </c>
    </row>
    <row r="2438" spans="1:21" x14ac:dyDescent="0.35">
      <c r="A2438" t="s">
        <v>407</v>
      </c>
      <c r="B2438" t="s">
        <v>40</v>
      </c>
      <c r="C2438" t="str">
        <f>INDEX('GCAM Crosswalk'!M$5:M$36,MATCH(B2438,'GCAM Crosswalk'!L$5:L$36,0))</f>
        <v>Russia</v>
      </c>
      <c r="D2438" t="s">
        <v>319</v>
      </c>
      <c r="E2438" t="str">
        <f>INDEX('GCAM Crosswalk'!J$5:J$111,MATCH(D2438,'GCAM Crosswalk'!I$5:I$111,0))</f>
        <v>Commercial</v>
      </c>
      <c r="F2438" t="s">
        <v>408</v>
      </c>
      <c r="G2438">
        <v>4.0913999999999999E-2</v>
      </c>
      <c r="H2438">
        <v>1.6635199999999999E-2</v>
      </c>
      <c r="I2438">
        <v>1.26459E-2</v>
      </c>
      <c r="J2438">
        <v>9.0459000000000008E-3</v>
      </c>
      <c r="K2438">
        <v>1.018519E-2</v>
      </c>
      <c r="L2438">
        <v>1.145443E-2</v>
      </c>
      <c r="M2438">
        <v>1.176492E-2</v>
      </c>
      <c r="N2438">
        <v>1.151406E-2</v>
      </c>
      <c r="O2438">
        <v>1.1011032E-2</v>
      </c>
      <c r="P2438">
        <v>1.0338956999999999E-2</v>
      </c>
      <c r="Q2438">
        <v>9.8406759999999996E-3</v>
      </c>
      <c r="R2438">
        <v>0</v>
      </c>
      <c r="S2438">
        <v>0</v>
      </c>
      <c r="T2438">
        <v>0</v>
      </c>
      <c r="U2438" t="s">
        <v>409</v>
      </c>
    </row>
    <row r="2439" spans="1:21" x14ac:dyDescent="0.35">
      <c r="A2439" t="s">
        <v>407</v>
      </c>
      <c r="B2439" t="s">
        <v>40</v>
      </c>
      <c r="C2439" t="str">
        <f>INDEX('GCAM Crosswalk'!M$5:M$36,MATCH(B2439,'GCAM Crosswalk'!L$5:L$36,0))</f>
        <v>Russia</v>
      </c>
      <c r="D2439" t="s">
        <v>319</v>
      </c>
      <c r="E2439" t="str">
        <f>INDEX('GCAM Crosswalk'!J$5:J$111,MATCH(D2439,'GCAM Crosswalk'!I$5:I$111,0))</f>
        <v>Commercial</v>
      </c>
      <c r="F2439" t="s">
        <v>410</v>
      </c>
      <c r="G2439">
        <v>0</v>
      </c>
      <c r="H2439">
        <v>0</v>
      </c>
      <c r="I2439">
        <v>0</v>
      </c>
      <c r="J2439">
        <v>0</v>
      </c>
      <c r="K2439">
        <v>0</v>
      </c>
      <c r="L2439" s="3">
        <v>9.8382699999999991E-7</v>
      </c>
      <c r="M2439" s="3">
        <v>1.5299300000000001E-5</v>
      </c>
      <c r="N2439" s="3">
        <v>2.7902499999999999E-5</v>
      </c>
      <c r="O2439" s="3">
        <v>3.4687999999999997E-5</v>
      </c>
      <c r="P2439" s="3">
        <v>4.2527500000000002E-5</v>
      </c>
      <c r="Q2439" s="3">
        <v>4.3004699999999998E-5</v>
      </c>
      <c r="R2439">
        <v>0</v>
      </c>
      <c r="S2439">
        <v>0</v>
      </c>
      <c r="T2439">
        <v>0</v>
      </c>
      <c r="U2439" t="s">
        <v>409</v>
      </c>
    </row>
    <row r="2440" spans="1:21" x14ac:dyDescent="0.35">
      <c r="A2440" t="s">
        <v>407</v>
      </c>
      <c r="B2440" t="s">
        <v>40</v>
      </c>
      <c r="C2440" t="str">
        <f>INDEX('GCAM Crosswalk'!M$5:M$36,MATCH(B2440,'GCAM Crosswalk'!L$5:L$36,0))</f>
        <v>Russia</v>
      </c>
      <c r="D2440" t="s">
        <v>319</v>
      </c>
      <c r="E2440" t="str">
        <f>INDEX('GCAM Crosswalk'!J$5:J$111,MATCH(D2440,'GCAM Crosswalk'!I$5:I$111,0))</f>
        <v>Commercial</v>
      </c>
      <c r="F2440" t="s">
        <v>411</v>
      </c>
      <c r="G2440">
        <v>0.21687699999999999</v>
      </c>
      <c r="H2440">
        <v>3.6669399999999998E-2</v>
      </c>
      <c r="I2440">
        <v>7.0366700000000004E-2</v>
      </c>
      <c r="J2440">
        <v>0.10201300000000001</v>
      </c>
      <c r="K2440">
        <v>0.1115695</v>
      </c>
      <c r="L2440">
        <v>0.1180187</v>
      </c>
      <c r="M2440">
        <v>0.11104899999999999</v>
      </c>
      <c r="N2440">
        <v>9.6847820000000001E-2</v>
      </c>
      <c r="O2440">
        <v>8.3698469999999997E-2</v>
      </c>
      <c r="P2440">
        <v>7.199883E-2</v>
      </c>
      <c r="Q2440">
        <v>6.8141079999999896E-2</v>
      </c>
      <c r="R2440">
        <v>0</v>
      </c>
      <c r="S2440">
        <v>0</v>
      </c>
      <c r="T2440">
        <v>0</v>
      </c>
      <c r="U2440" t="s">
        <v>409</v>
      </c>
    </row>
    <row r="2441" spans="1:21" x14ac:dyDescent="0.35">
      <c r="A2441" t="s">
        <v>407</v>
      </c>
      <c r="B2441" t="s">
        <v>40</v>
      </c>
      <c r="C2441" t="str">
        <f>INDEX('GCAM Crosswalk'!M$5:M$36,MATCH(B2441,'GCAM Crosswalk'!L$5:L$36,0))</f>
        <v>Russia</v>
      </c>
      <c r="D2441" t="s">
        <v>351</v>
      </c>
      <c r="E2441" t="str">
        <f>INDEX('GCAM Crosswalk'!J$5:J$111,MATCH(D2441,'GCAM Crosswalk'!I$5:I$111,0))</f>
        <v>Industry</v>
      </c>
      <c r="F2441" t="s">
        <v>318</v>
      </c>
      <c r="G2441">
        <v>0</v>
      </c>
      <c r="H2441" s="3">
        <v>1.674E-4</v>
      </c>
      <c r="I2441" s="3">
        <v>2.0929999999999999E-4</v>
      </c>
      <c r="J2441" s="3">
        <v>8.3700000000000002E-5</v>
      </c>
      <c r="K2441" s="3">
        <v>8.1394400000000001E-5</v>
      </c>
      <c r="L2441" s="3">
        <v>8.3477800000000002E-5</v>
      </c>
      <c r="M2441" s="3">
        <v>8.0481380000000004E-5</v>
      </c>
      <c r="N2441" s="3">
        <v>7.4295049999999996E-5</v>
      </c>
      <c r="O2441" s="3">
        <v>6.6628040000000003E-5</v>
      </c>
      <c r="P2441" s="3">
        <v>5.7148660000000001E-5</v>
      </c>
      <c r="Q2441" s="3">
        <v>4.921012E-5</v>
      </c>
      <c r="R2441">
        <v>0</v>
      </c>
      <c r="S2441">
        <v>0</v>
      </c>
      <c r="T2441">
        <v>0</v>
      </c>
      <c r="U2441" t="s">
        <v>409</v>
      </c>
    </row>
    <row r="2442" spans="1:21" x14ac:dyDescent="0.35">
      <c r="A2442" t="s">
        <v>407</v>
      </c>
      <c r="B2442" t="s">
        <v>40</v>
      </c>
      <c r="C2442" t="str">
        <f>INDEX('GCAM Crosswalk'!M$5:M$36,MATCH(B2442,'GCAM Crosswalk'!L$5:L$36,0))</f>
        <v>Russia</v>
      </c>
      <c r="D2442" t="s">
        <v>351</v>
      </c>
      <c r="E2442" t="str">
        <f>INDEX('GCAM Crosswalk'!J$5:J$111,MATCH(D2442,'GCAM Crosswalk'!I$5:I$111,0))</f>
        <v>Industry</v>
      </c>
      <c r="F2442" t="s">
        <v>339</v>
      </c>
      <c r="G2442" s="3">
        <v>2.9300000000000002E-4</v>
      </c>
      <c r="H2442">
        <v>1.0046E-3</v>
      </c>
      <c r="I2442">
        <v>2.2185999999999998E-3</v>
      </c>
      <c r="J2442">
        <v>2.8465000000000001E-3</v>
      </c>
      <c r="K2442">
        <v>2.7923380000000001E-3</v>
      </c>
      <c r="L2442">
        <v>2.5861629999999998E-3</v>
      </c>
      <c r="M2442">
        <v>2.2604209999999999E-3</v>
      </c>
      <c r="N2442">
        <v>1.9818224E-3</v>
      </c>
      <c r="O2442">
        <v>1.8420239999999901E-3</v>
      </c>
      <c r="P2442">
        <v>1.7111539999999899E-3</v>
      </c>
      <c r="Q2442">
        <v>1.609744E-3</v>
      </c>
      <c r="R2442">
        <v>0</v>
      </c>
      <c r="S2442">
        <v>0</v>
      </c>
      <c r="T2442">
        <v>0</v>
      </c>
      <c r="U2442" t="s">
        <v>409</v>
      </c>
    </row>
    <row r="2443" spans="1:21" x14ac:dyDescent="0.35">
      <c r="A2443" t="s">
        <v>407</v>
      </c>
      <c r="B2443" t="s">
        <v>40</v>
      </c>
      <c r="C2443" t="str">
        <f>INDEX('GCAM Crosswalk'!M$5:M$36,MATCH(B2443,'GCAM Crosswalk'!L$5:L$36,0))</f>
        <v>Russia</v>
      </c>
      <c r="D2443" t="s">
        <v>351</v>
      </c>
      <c r="E2443" t="str">
        <f>INDEX('GCAM Crosswalk'!J$5:J$111,MATCH(D2443,'GCAM Crosswalk'!I$5:I$111,0))</f>
        <v>Industry</v>
      </c>
      <c r="F2443" t="s">
        <v>337</v>
      </c>
      <c r="G2443">
        <v>0</v>
      </c>
      <c r="H2443">
        <v>4.1273999999999998E-2</v>
      </c>
      <c r="I2443">
        <v>5.7934199999999998E-2</v>
      </c>
      <c r="J2443">
        <v>2.7962500000000001E-2</v>
      </c>
      <c r="K2443">
        <v>2.766797E-2</v>
      </c>
      <c r="L2443">
        <v>2.6449069999999901E-2</v>
      </c>
      <c r="M2443">
        <v>2.4655610000000001E-2</v>
      </c>
      <c r="N2443">
        <v>2.2761071000000001E-2</v>
      </c>
      <c r="O2443">
        <v>2.1201060000000001E-2</v>
      </c>
      <c r="P2443">
        <v>1.963546E-2</v>
      </c>
      <c r="Q2443">
        <v>1.8115889999999999E-2</v>
      </c>
      <c r="R2443">
        <v>0</v>
      </c>
      <c r="S2443">
        <v>0</v>
      </c>
      <c r="T2443">
        <v>0</v>
      </c>
      <c r="U2443" t="s">
        <v>409</v>
      </c>
    </row>
    <row r="2444" spans="1:21" x14ac:dyDescent="0.35">
      <c r="A2444" t="s">
        <v>407</v>
      </c>
      <c r="B2444" t="s">
        <v>40</v>
      </c>
      <c r="C2444" t="str">
        <f>INDEX('GCAM Crosswalk'!M$5:M$36,MATCH(B2444,'GCAM Crosswalk'!L$5:L$36,0))</f>
        <v>Russia</v>
      </c>
      <c r="D2444" t="s">
        <v>351</v>
      </c>
      <c r="E2444" t="str">
        <f>INDEX('GCAM Crosswalk'!J$5:J$111,MATCH(D2444,'GCAM Crosswalk'!I$5:I$111,0))</f>
        <v>Industry</v>
      </c>
      <c r="F2444" t="s">
        <v>225</v>
      </c>
      <c r="G2444">
        <v>6.7520200000000002E-2</v>
      </c>
      <c r="H2444">
        <v>3.3990300000000001E-2</v>
      </c>
      <c r="I2444">
        <v>4.19437E-2</v>
      </c>
      <c r="J2444">
        <v>4.3701799999999999E-2</v>
      </c>
      <c r="K2444">
        <v>4.372537E-2</v>
      </c>
      <c r="L2444">
        <v>4.5390175599999902E-2</v>
      </c>
      <c r="M2444">
        <v>4.9683198399999899E-2</v>
      </c>
      <c r="N2444">
        <v>5.4387684700000001E-2</v>
      </c>
      <c r="O2444">
        <v>5.7115752999999998E-2</v>
      </c>
      <c r="P2444">
        <v>6.0474557899999899E-2</v>
      </c>
      <c r="Q2444">
        <v>6.3592636199999997E-2</v>
      </c>
      <c r="R2444">
        <v>0</v>
      </c>
      <c r="S2444">
        <v>0</v>
      </c>
      <c r="T2444">
        <v>0</v>
      </c>
      <c r="U2444" t="s">
        <v>409</v>
      </c>
    </row>
    <row r="2445" spans="1:21" x14ac:dyDescent="0.35">
      <c r="A2445" t="s">
        <v>407</v>
      </c>
      <c r="B2445" t="s">
        <v>40</v>
      </c>
      <c r="C2445" t="str">
        <f>INDEX('GCAM Crosswalk'!M$5:M$36,MATCH(B2445,'GCAM Crosswalk'!L$5:L$36,0))</f>
        <v>Russia</v>
      </c>
      <c r="D2445" t="s">
        <v>351</v>
      </c>
      <c r="E2445" t="str">
        <f>INDEX('GCAM Crosswalk'!J$5:J$111,MATCH(D2445,'GCAM Crosswalk'!I$5:I$111,0))</f>
        <v>Industry</v>
      </c>
      <c r="F2445" t="s">
        <v>408</v>
      </c>
      <c r="G2445">
        <v>1.8041700000000001E-2</v>
      </c>
      <c r="H2445">
        <v>1.5990500000000001E-2</v>
      </c>
      <c r="I2445">
        <v>2.64555E-2</v>
      </c>
      <c r="J2445">
        <v>9.4645499999999994E-2</v>
      </c>
      <c r="K2445">
        <v>9.3710599999999894E-2</v>
      </c>
      <c r="L2445">
        <v>8.9070999999999997E-2</v>
      </c>
      <c r="M2445">
        <v>8.2085569999999997E-2</v>
      </c>
      <c r="N2445">
        <v>7.461218E-2</v>
      </c>
      <c r="O2445">
        <v>6.8517540000000002E-2</v>
      </c>
      <c r="P2445">
        <v>6.2475589999999998E-2</v>
      </c>
      <c r="Q2445">
        <v>5.6713079999999999E-2</v>
      </c>
      <c r="R2445">
        <v>0</v>
      </c>
      <c r="S2445">
        <v>0</v>
      </c>
      <c r="T2445">
        <v>0</v>
      </c>
      <c r="U2445" t="s">
        <v>409</v>
      </c>
    </row>
    <row r="2446" spans="1:21" x14ac:dyDescent="0.35">
      <c r="A2446" t="s">
        <v>407</v>
      </c>
      <c r="B2446" t="s">
        <v>40</v>
      </c>
      <c r="C2446" t="str">
        <f>INDEX('GCAM Crosswalk'!M$5:M$36,MATCH(B2446,'GCAM Crosswalk'!L$5:L$36,0))</f>
        <v>Russia</v>
      </c>
      <c r="D2446" t="s">
        <v>351</v>
      </c>
      <c r="E2446" t="str">
        <f>INDEX('GCAM Crosswalk'!J$5:J$111,MATCH(D2446,'GCAM Crosswalk'!I$5:I$111,0))</f>
        <v>Industry</v>
      </c>
      <c r="F2446" t="s">
        <v>410</v>
      </c>
      <c r="G2446">
        <v>0</v>
      </c>
      <c r="H2446">
        <v>0</v>
      </c>
      <c r="I2446">
        <v>0</v>
      </c>
      <c r="J2446">
        <v>0</v>
      </c>
      <c r="K2446">
        <v>0</v>
      </c>
      <c r="L2446" s="3">
        <v>3.5135199999999998E-4</v>
      </c>
      <c r="M2446">
        <v>1.218916E-3</v>
      </c>
      <c r="N2446">
        <v>2.2704209999999999E-3</v>
      </c>
      <c r="O2446">
        <v>2.9788697000000001E-3</v>
      </c>
      <c r="P2446">
        <v>3.7256379999999999E-3</v>
      </c>
      <c r="Q2446">
        <v>4.2420929999999997E-3</v>
      </c>
      <c r="R2446">
        <v>0</v>
      </c>
      <c r="S2446">
        <v>0</v>
      </c>
      <c r="T2446">
        <v>0</v>
      </c>
      <c r="U2446" t="s">
        <v>409</v>
      </c>
    </row>
    <row r="2447" spans="1:21" x14ac:dyDescent="0.35">
      <c r="A2447" t="s">
        <v>407</v>
      </c>
      <c r="B2447" t="s">
        <v>40</v>
      </c>
      <c r="C2447" t="str">
        <f>INDEX('GCAM Crosswalk'!M$5:M$36,MATCH(B2447,'GCAM Crosswalk'!L$5:L$36,0))</f>
        <v>Russia</v>
      </c>
      <c r="D2447" t="s">
        <v>351</v>
      </c>
      <c r="E2447" t="str">
        <f>INDEX('GCAM Crosswalk'!J$5:J$111,MATCH(D2447,'GCAM Crosswalk'!I$5:I$111,0))</f>
        <v>Industry</v>
      </c>
      <c r="F2447" t="s">
        <v>411</v>
      </c>
      <c r="G2447">
        <v>0.32018740000000001</v>
      </c>
      <c r="H2447">
        <v>3.1018299999999999E-2</v>
      </c>
      <c r="I2447">
        <v>2.8799600000000002E-2</v>
      </c>
      <c r="J2447">
        <v>4.6715800000000002E-2</v>
      </c>
      <c r="K2447">
        <v>4.6000489999999998E-2</v>
      </c>
      <c r="L2447">
        <v>4.3056329999999997E-2</v>
      </c>
      <c r="M2447">
        <v>3.8382237E-2</v>
      </c>
      <c r="N2447">
        <v>3.3559332999999997E-2</v>
      </c>
      <c r="O2447">
        <v>2.9983239999999901E-2</v>
      </c>
      <c r="P2447">
        <v>2.5959221000000001E-2</v>
      </c>
      <c r="Q2447">
        <v>2.2128842999999999E-2</v>
      </c>
      <c r="R2447">
        <v>0</v>
      </c>
      <c r="S2447">
        <v>0</v>
      </c>
      <c r="T2447">
        <v>0</v>
      </c>
      <c r="U2447" t="s">
        <v>409</v>
      </c>
    </row>
    <row r="2448" spans="1:21" x14ac:dyDescent="0.35">
      <c r="A2448" t="s">
        <v>407</v>
      </c>
      <c r="B2448" t="s">
        <v>40</v>
      </c>
      <c r="C2448" t="str">
        <f>INDEX('GCAM Crosswalk'!M$5:M$36,MATCH(B2448,'GCAM Crosswalk'!L$5:L$36,0))</f>
        <v>Russia</v>
      </c>
      <c r="D2448" t="s">
        <v>412</v>
      </c>
      <c r="E2448" t="e">
        <f>INDEX('GCAM Crosswalk'!J$5:J$111,MATCH(D2448,'GCAM Crosswalk'!I$5:I$111,0))</f>
        <v>#N/A</v>
      </c>
      <c r="F2448" t="s">
        <v>411</v>
      </c>
      <c r="G2448">
        <v>0.13830500000000001</v>
      </c>
      <c r="H2448">
        <v>0.19439799999999999</v>
      </c>
      <c r="I2448">
        <v>0.17104</v>
      </c>
      <c r="J2448">
        <v>0.240234</v>
      </c>
      <c r="K2448">
        <v>0.24754100000000001</v>
      </c>
      <c r="L2448">
        <v>0.25017899999999998</v>
      </c>
      <c r="M2448">
        <v>0.25200699999999998</v>
      </c>
      <c r="N2448">
        <v>0.253936</v>
      </c>
      <c r="O2448">
        <v>0.255691</v>
      </c>
      <c r="P2448">
        <v>0.25839699999999999</v>
      </c>
      <c r="Q2448">
        <v>0.26111600000000001</v>
      </c>
      <c r="R2448">
        <v>0</v>
      </c>
      <c r="S2448">
        <v>0</v>
      </c>
      <c r="T2448">
        <v>0</v>
      </c>
      <c r="U2448" t="s">
        <v>409</v>
      </c>
    </row>
    <row r="2449" spans="1:21" x14ac:dyDescent="0.35">
      <c r="A2449" t="s">
        <v>407</v>
      </c>
      <c r="B2449" t="s">
        <v>40</v>
      </c>
      <c r="C2449" t="str">
        <f>INDEX('GCAM Crosswalk'!M$5:M$36,MATCH(B2449,'GCAM Crosswalk'!L$5:L$36,0))</f>
        <v>Russia</v>
      </c>
      <c r="D2449" t="s">
        <v>370</v>
      </c>
      <c r="E2449" t="str">
        <f>INDEX('GCAM Crosswalk'!J$5:J$111,MATCH(D2449,'GCAM Crosswalk'!I$5:I$111,0))</f>
        <v>Industry</v>
      </c>
      <c r="F2449" t="s">
        <v>225</v>
      </c>
      <c r="G2449">
        <v>2.73096E-2</v>
      </c>
      <c r="H2449">
        <v>2.0443900000000001E-2</v>
      </c>
      <c r="I2449">
        <v>2.18246E-2</v>
      </c>
      <c r="J2449">
        <v>2.2774300000000001E-2</v>
      </c>
      <c r="K2449">
        <v>2.7102399999999999E-2</v>
      </c>
      <c r="L2449">
        <v>3.0675999999999998E-2</v>
      </c>
      <c r="M2449">
        <v>3.3408300000000002E-2</v>
      </c>
      <c r="N2449">
        <v>3.5490399999999998E-2</v>
      </c>
      <c r="O2449">
        <v>3.69535E-2</v>
      </c>
      <c r="P2449">
        <v>3.79771E-2</v>
      </c>
      <c r="Q2449">
        <v>3.8531900000000001E-2</v>
      </c>
      <c r="R2449">
        <v>0</v>
      </c>
      <c r="S2449">
        <v>0</v>
      </c>
      <c r="T2449">
        <v>0</v>
      </c>
      <c r="U2449" t="s">
        <v>409</v>
      </c>
    </row>
    <row r="2450" spans="1:21" x14ac:dyDescent="0.35">
      <c r="A2450" t="s">
        <v>407</v>
      </c>
      <c r="B2450" t="s">
        <v>40</v>
      </c>
      <c r="C2450" t="str">
        <f>INDEX('GCAM Crosswalk'!M$5:M$36,MATCH(B2450,'GCAM Crosswalk'!L$5:L$36,0))</f>
        <v>Russia</v>
      </c>
      <c r="D2450" t="s">
        <v>371</v>
      </c>
      <c r="E2450" t="str">
        <f>INDEX('GCAM Crosswalk'!J$5:J$111,MATCH(D2450,'GCAM Crosswalk'!I$5:I$111,0))</f>
        <v>Industry</v>
      </c>
      <c r="F2450" t="s">
        <v>225</v>
      </c>
      <c r="G2450">
        <v>7.3658100000000004E-3</v>
      </c>
      <c r="H2450">
        <v>5.5896100000000001E-3</v>
      </c>
      <c r="I2450">
        <v>5.7193599999999997E-3</v>
      </c>
      <c r="J2450">
        <v>5.9682499999999996E-3</v>
      </c>
      <c r="K2450">
        <v>6.1386599999999998E-3</v>
      </c>
      <c r="L2450">
        <v>6.2450300000000004E-3</v>
      </c>
      <c r="M2450">
        <v>6.2779100000000003E-3</v>
      </c>
      <c r="N2450">
        <v>6.2988699999999998E-3</v>
      </c>
      <c r="O2450">
        <v>6.3015900000000001E-3</v>
      </c>
      <c r="P2450">
        <v>6.3029000000000002E-3</v>
      </c>
      <c r="Q2450">
        <v>6.2720700000000002E-3</v>
      </c>
      <c r="R2450">
        <v>0</v>
      </c>
      <c r="S2450">
        <v>0</v>
      </c>
      <c r="T2450">
        <v>0</v>
      </c>
      <c r="U2450" t="s">
        <v>409</v>
      </c>
    </row>
    <row r="2451" spans="1:21" x14ac:dyDescent="0.35">
      <c r="A2451" t="s">
        <v>407</v>
      </c>
      <c r="B2451" t="s">
        <v>40</v>
      </c>
      <c r="C2451" t="str">
        <f>INDEX('GCAM Crosswalk'!M$5:M$36,MATCH(B2451,'GCAM Crosswalk'!L$5:L$36,0))</f>
        <v>Russia</v>
      </c>
      <c r="D2451" t="s">
        <v>372</v>
      </c>
      <c r="E2451" t="str">
        <f>INDEX('GCAM Crosswalk'!J$5:J$111,MATCH(D2451,'GCAM Crosswalk'!I$5:I$111,0))</f>
        <v>Industry</v>
      </c>
      <c r="F2451" t="s">
        <v>225</v>
      </c>
      <c r="G2451">
        <v>1.65381E-2</v>
      </c>
      <c r="H2451">
        <v>1.25501E-2</v>
      </c>
      <c r="I2451">
        <v>1.2841399999999999E-2</v>
      </c>
      <c r="J2451">
        <v>1.34003E-2</v>
      </c>
      <c r="K2451">
        <v>1.3782900000000001E-2</v>
      </c>
      <c r="L2451">
        <v>1.40217E-2</v>
      </c>
      <c r="M2451">
        <v>1.40955E-2</v>
      </c>
      <c r="N2451">
        <v>1.41426E-2</v>
      </c>
      <c r="O2451">
        <v>1.41487E-2</v>
      </c>
      <c r="P2451">
        <v>1.41516E-2</v>
      </c>
      <c r="Q2451">
        <v>1.40824E-2</v>
      </c>
      <c r="R2451">
        <v>0</v>
      </c>
      <c r="S2451">
        <v>0</v>
      </c>
      <c r="T2451">
        <v>0</v>
      </c>
      <c r="U2451" t="s">
        <v>409</v>
      </c>
    </row>
    <row r="2452" spans="1:21" x14ac:dyDescent="0.35">
      <c r="A2452" t="s">
        <v>407</v>
      </c>
      <c r="B2452" t="s">
        <v>40</v>
      </c>
      <c r="C2452" t="str">
        <f>INDEX('GCAM Crosswalk'!M$5:M$36,MATCH(B2452,'GCAM Crosswalk'!L$5:L$36,0))</f>
        <v>Russia</v>
      </c>
      <c r="D2452" t="s">
        <v>365</v>
      </c>
      <c r="E2452" t="str">
        <f>INDEX('GCAM Crosswalk'!J$5:J$111,MATCH(D2452,'GCAM Crosswalk'!I$5:I$111,0))</f>
        <v>Industry</v>
      </c>
      <c r="F2452" t="s">
        <v>318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6.1006499999999998E-2</v>
      </c>
      <c r="M2452">
        <v>9.9946900000000005E-2</v>
      </c>
      <c r="N2452">
        <v>0.1145047</v>
      </c>
      <c r="O2452">
        <v>0.1000066</v>
      </c>
      <c r="P2452">
        <v>8.0203339999999998E-2</v>
      </c>
      <c r="Q2452">
        <v>6.5844269999999996E-2</v>
      </c>
      <c r="R2452">
        <v>0</v>
      </c>
      <c r="S2452">
        <v>0</v>
      </c>
      <c r="T2452">
        <v>0</v>
      </c>
      <c r="U2452" t="s">
        <v>409</v>
      </c>
    </row>
    <row r="2453" spans="1:21" x14ac:dyDescent="0.35">
      <c r="A2453" t="s">
        <v>407</v>
      </c>
      <c r="B2453" t="s">
        <v>40</v>
      </c>
      <c r="C2453" t="str">
        <f>INDEX('GCAM Crosswalk'!M$5:M$36,MATCH(B2453,'GCAM Crosswalk'!L$5:L$36,0))</f>
        <v>Russia</v>
      </c>
      <c r="D2453" t="s">
        <v>365</v>
      </c>
      <c r="E2453" t="str">
        <f>INDEX('GCAM Crosswalk'!J$5:J$111,MATCH(D2453,'GCAM Crosswalk'!I$5:I$111,0))</f>
        <v>Industry</v>
      </c>
      <c r="F2453" t="s">
        <v>339</v>
      </c>
      <c r="G2453">
        <v>1.3353812999999899</v>
      </c>
      <c r="H2453">
        <v>1.0361636999999999</v>
      </c>
      <c r="I2453">
        <v>1.1867692999999999</v>
      </c>
      <c r="J2453">
        <v>1.7726061</v>
      </c>
      <c r="K2453">
        <v>1.8665704999999999</v>
      </c>
      <c r="L2453">
        <v>1.5638197999999901</v>
      </c>
      <c r="M2453">
        <v>1.20525477</v>
      </c>
      <c r="N2453">
        <v>0.94276241000000005</v>
      </c>
      <c r="O2453">
        <v>0.85243879</v>
      </c>
      <c r="P2453">
        <v>0.80269959000000002</v>
      </c>
      <c r="Q2453">
        <v>0.76081796000000002</v>
      </c>
      <c r="R2453">
        <v>0</v>
      </c>
      <c r="S2453">
        <v>0</v>
      </c>
      <c r="T2453">
        <v>0</v>
      </c>
      <c r="U2453" t="s">
        <v>409</v>
      </c>
    </row>
    <row r="2454" spans="1:21" x14ac:dyDescent="0.35">
      <c r="A2454" t="s">
        <v>407</v>
      </c>
      <c r="B2454" t="s">
        <v>40</v>
      </c>
      <c r="C2454" t="str">
        <f>INDEX('GCAM Crosswalk'!M$5:M$36,MATCH(B2454,'GCAM Crosswalk'!L$5:L$36,0))</f>
        <v>Russia</v>
      </c>
      <c r="D2454" t="s">
        <v>365</v>
      </c>
      <c r="E2454" t="str">
        <f>INDEX('GCAM Crosswalk'!J$5:J$111,MATCH(D2454,'GCAM Crosswalk'!I$5:I$111,0))</f>
        <v>Industry</v>
      </c>
      <c r="F2454" t="s">
        <v>225</v>
      </c>
      <c r="G2454">
        <v>0.28607189999999999</v>
      </c>
      <c r="H2454">
        <v>0.20415149999999899</v>
      </c>
      <c r="I2454">
        <v>0.2002987</v>
      </c>
      <c r="J2454">
        <v>0.2203946</v>
      </c>
      <c r="K2454">
        <v>0.22985149999999999</v>
      </c>
      <c r="L2454">
        <v>0.20476419000000001</v>
      </c>
      <c r="M2454">
        <v>0.1714251</v>
      </c>
      <c r="N2454">
        <v>0.14452241299999999</v>
      </c>
      <c r="O2454">
        <v>0.13153717300000001</v>
      </c>
      <c r="P2454">
        <v>0.123746379</v>
      </c>
      <c r="Q2454">
        <v>0.116581844</v>
      </c>
      <c r="R2454">
        <v>0</v>
      </c>
      <c r="S2454">
        <v>0</v>
      </c>
      <c r="T2454">
        <v>0</v>
      </c>
      <c r="U2454" t="s">
        <v>409</v>
      </c>
    </row>
    <row r="2455" spans="1:21" x14ac:dyDescent="0.35">
      <c r="A2455" t="s">
        <v>407</v>
      </c>
      <c r="B2455" t="s">
        <v>40</v>
      </c>
      <c r="C2455" t="str">
        <f>INDEX('GCAM Crosswalk'!M$5:M$36,MATCH(B2455,'GCAM Crosswalk'!L$5:L$36,0))</f>
        <v>Russia</v>
      </c>
      <c r="D2455" t="s">
        <v>365</v>
      </c>
      <c r="E2455" t="str">
        <f>INDEX('GCAM Crosswalk'!J$5:J$111,MATCH(D2455,'GCAM Crosswalk'!I$5:I$111,0))</f>
        <v>Industry</v>
      </c>
      <c r="F2455" t="s">
        <v>408</v>
      </c>
      <c r="G2455">
        <v>0.77734026999999895</v>
      </c>
      <c r="H2455">
        <v>0.59688238999999998</v>
      </c>
      <c r="I2455">
        <v>0.5520486</v>
      </c>
      <c r="J2455">
        <v>0.52546764000000001</v>
      </c>
      <c r="K2455">
        <v>0.53741099599999997</v>
      </c>
      <c r="L2455">
        <v>0.4752716313</v>
      </c>
      <c r="M2455">
        <v>0.35857196679999997</v>
      </c>
      <c r="N2455">
        <v>0.26779893850000003</v>
      </c>
      <c r="O2455">
        <v>0.22482889278000001</v>
      </c>
      <c r="P2455">
        <v>0.19982200194999999</v>
      </c>
      <c r="Q2455">
        <v>0.17958691951</v>
      </c>
      <c r="R2455">
        <v>0</v>
      </c>
      <c r="S2455">
        <v>0</v>
      </c>
      <c r="T2455">
        <v>0</v>
      </c>
      <c r="U2455" t="s">
        <v>409</v>
      </c>
    </row>
    <row r="2456" spans="1:21" x14ac:dyDescent="0.35">
      <c r="A2456" t="s">
        <v>407</v>
      </c>
      <c r="B2456" t="s">
        <v>40</v>
      </c>
      <c r="C2456" t="str">
        <f>INDEX('GCAM Crosswalk'!M$5:M$36,MATCH(B2456,'GCAM Crosswalk'!L$5:L$36,0))</f>
        <v>Russia</v>
      </c>
      <c r="D2456" t="s">
        <v>365</v>
      </c>
      <c r="E2456" t="str">
        <f>INDEX('GCAM Crosswalk'!J$5:J$111,MATCH(D2456,'GCAM Crosswalk'!I$5:I$111,0))</f>
        <v>Industry</v>
      </c>
      <c r="F2456" t="s">
        <v>410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2.0772289999999999E-2</v>
      </c>
      <c r="M2456">
        <v>7.6186089999999998E-2</v>
      </c>
      <c r="N2456">
        <v>0.111006059999999</v>
      </c>
      <c r="O2456">
        <v>0.11510564</v>
      </c>
      <c r="P2456">
        <v>0.11299234999999901</v>
      </c>
      <c r="Q2456">
        <v>0.10616613</v>
      </c>
      <c r="R2456">
        <v>0</v>
      </c>
      <c r="S2456">
        <v>0</v>
      </c>
      <c r="T2456">
        <v>0</v>
      </c>
      <c r="U2456" t="s">
        <v>409</v>
      </c>
    </row>
    <row r="2457" spans="1:21" x14ac:dyDescent="0.35">
      <c r="A2457" t="s">
        <v>407</v>
      </c>
      <c r="B2457" t="s">
        <v>40</v>
      </c>
      <c r="C2457" t="str">
        <f>INDEX('GCAM Crosswalk'!M$5:M$36,MATCH(B2457,'GCAM Crosswalk'!L$5:L$36,0))</f>
        <v>Russia</v>
      </c>
      <c r="D2457" t="s">
        <v>365</v>
      </c>
      <c r="E2457" t="str">
        <f>INDEX('GCAM Crosswalk'!J$5:J$111,MATCH(D2457,'GCAM Crosswalk'!I$5:I$111,0))</f>
        <v>Industry</v>
      </c>
      <c r="F2457" t="s">
        <v>411</v>
      </c>
      <c r="G2457">
        <v>0.12202343</v>
      </c>
      <c r="H2457">
        <v>3.9559900000000002E-2</v>
      </c>
      <c r="I2457">
        <v>2.0679650000000001E-2</v>
      </c>
      <c r="J2457">
        <v>7.0325509999999997E-3</v>
      </c>
      <c r="K2457">
        <v>7.2130045999999996E-3</v>
      </c>
      <c r="L2457">
        <v>6.5041133999999999E-3</v>
      </c>
      <c r="M2457">
        <v>5.1658191699999996E-3</v>
      </c>
      <c r="N2457">
        <v>4.09860911E-3</v>
      </c>
      <c r="O2457">
        <v>3.5501957799999899E-3</v>
      </c>
      <c r="P2457">
        <v>3.2064673999999999E-3</v>
      </c>
      <c r="Q2457">
        <v>2.9186915399999902E-3</v>
      </c>
      <c r="R2457">
        <v>0</v>
      </c>
      <c r="S2457">
        <v>0</v>
      </c>
      <c r="T2457">
        <v>0</v>
      </c>
      <c r="U2457" t="s">
        <v>409</v>
      </c>
    </row>
    <row r="2458" spans="1:21" x14ac:dyDescent="0.35">
      <c r="A2458" t="s">
        <v>407</v>
      </c>
      <c r="B2458" t="s">
        <v>40</v>
      </c>
      <c r="C2458" t="str">
        <f>INDEX('GCAM Crosswalk'!M$5:M$36,MATCH(B2458,'GCAM Crosswalk'!L$5:L$36,0))</f>
        <v>Russia</v>
      </c>
      <c r="D2458" t="s">
        <v>373</v>
      </c>
      <c r="E2458" t="str">
        <f>INDEX('GCAM Crosswalk'!J$5:J$111,MATCH(D2458,'GCAM Crosswalk'!I$5:I$111,0))</f>
        <v>Industry</v>
      </c>
      <c r="F2458" t="s">
        <v>225</v>
      </c>
      <c r="G2458">
        <v>1.95452E-3</v>
      </c>
      <c r="H2458" s="3">
        <v>7.8540900000000004E-4</v>
      </c>
      <c r="I2458" s="3">
        <v>9.6832999999999999E-4</v>
      </c>
      <c r="J2458">
        <v>1.31299E-3</v>
      </c>
      <c r="K2458">
        <v>1.3891299999999999E-3</v>
      </c>
      <c r="L2458">
        <v>1.62294E-3</v>
      </c>
      <c r="M2458">
        <v>1.7503799999999999E-3</v>
      </c>
      <c r="N2458">
        <v>1.8863700000000001E-3</v>
      </c>
      <c r="O2458">
        <v>2.03163E-3</v>
      </c>
      <c r="P2458">
        <v>2.2562400000000001E-3</v>
      </c>
      <c r="Q2458">
        <v>2.4373900000000002E-3</v>
      </c>
      <c r="R2458">
        <v>0</v>
      </c>
      <c r="S2458">
        <v>0</v>
      </c>
      <c r="T2458">
        <v>0</v>
      </c>
      <c r="U2458" t="s">
        <v>409</v>
      </c>
    </row>
    <row r="2459" spans="1:21" x14ac:dyDescent="0.35">
      <c r="A2459" t="s">
        <v>407</v>
      </c>
      <c r="B2459" t="s">
        <v>40</v>
      </c>
      <c r="C2459" t="str">
        <f>INDEX('GCAM Crosswalk'!M$5:M$36,MATCH(B2459,'GCAM Crosswalk'!L$5:L$36,0))</f>
        <v>Russia</v>
      </c>
      <c r="D2459" t="s">
        <v>361</v>
      </c>
      <c r="E2459" t="str">
        <f>INDEX('GCAM Crosswalk'!J$5:J$111,MATCH(D2459,'GCAM Crosswalk'!I$5:I$111,0))</f>
        <v>Industry</v>
      </c>
      <c r="F2459" t="s">
        <v>318</v>
      </c>
      <c r="G2459">
        <v>0</v>
      </c>
      <c r="H2459" s="3">
        <v>2.5119999999999998E-4</v>
      </c>
      <c r="I2459" s="3">
        <v>3.7669999999999999E-4</v>
      </c>
      <c r="J2459" s="3">
        <v>8.3719999999999997E-4</v>
      </c>
      <c r="K2459" s="3">
        <v>8.1286100000000001E-4</v>
      </c>
      <c r="L2459" s="3">
        <v>8.0327199999999995E-4</v>
      </c>
      <c r="M2459" s="3">
        <v>7.3152419999999996E-4</v>
      </c>
      <c r="N2459" s="3">
        <v>6.3181629999999999E-4</v>
      </c>
      <c r="O2459" s="3">
        <v>5.4185620000000002E-4</v>
      </c>
      <c r="P2459" s="3">
        <v>4.4083579999999999E-4</v>
      </c>
      <c r="Q2459" s="3">
        <v>3.59861E-4</v>
      </c>
      <c r="R2459">
        <v>0</v>
      </c>
      <c r="S2459">
        <v>0</v>
      </c>
      <c r="T2459">
        <v>0</v>
      </c>
      <c r="U2459" t="s">
        <v>409</v>
      </c>
    </row>
    <row r="2460" spans="1:21" x14ac:dyDescent="0.35">
      <c r="A2460" t="s">
        <v>407</v>
      </c>
      <c r="B2460" t="s">
        <v>40</v>
      </c>
      <c r="C2460" t="str">
        <f>INDEX('GCAM Crosswalk'!M$5:M$36,MATCH(B2460,'GCAM Crosswalk'!L$5:L$36,0))</f>
        <v>Russia</v>
      </c>
      <c r="D2460" t="s">
        <v>361</v>
      </c>
      <c r="E2460" t="str">
        <f>INDEX('GCAM Crosswalk'!J$5:J$111,MATCH(D2460,'GCAM Crosswalk'!I$5:I$111,0))</f>
        <v>Industry</v>
      </c>
      <c r="F2460" t="s">
        <v>339</v>
      </c>
      <c r="G2460">
        <v>0</v>
      </c>
      <c r="H2460">
        <v>1.69114E-2</v>
      </c>
      <c r="I2460">
        <v>2.1348999999999999E-3</v>
      </c>
      <c r="J2460">
        <v>3.6418000000000002E-3</v>
      </c>
      <c r="K2460">
        <v>3.5666529999999999E-3</v>
      </c>
      <c r="L2460">
        <v>3.205013E-3</v>
      </c>
      <c r="M2460">
        <v>2.649045E-3</v>
      </c>
      <c r="N2460">
        <v>2.156991E-3</v>
      </c>
      <c r="O2460">
        <v>1.9099429999999899E-3</v>
      </c>
      <c r="P2460">
        <v>1.6806339999999901E-3</v>
      </c>
      <c r="Q2460">
        <v>1.499422E-3</v>
      </c>
      <c r="R2460">
        <v>0</v>
      </c>
      <c r="S2460">
        <v>0</v>
      </c>
      <c r="T2460">
        <v>0</v>
      </c>
      <c r="U2460" t="s">
        <v>409</v>
      </c>
    </row>
    <row r="2461" spans="1:21" x14ac:dyDescent="0.35">
      <c r="A2461" t="s">
        <v>407</v>
      </c>
      <c r="B2461" t="s">
        <v>40</v>
      </c>
      <c r="C2461" t="str">
        <f>INDEX('GCAM Crosswalk'!M$5:M$36,MATCH(B2461,'GCAM Crosswalk'!L$5:L$36,0))</f>
        <v>Russia</v>
      </c>
      <c r="D2461" t="s">
        <v>361</v>
      </c>
      <c r="E2461" t="str">
        <f>INDEX('GCAM Crosswalk'!J$5:J$111,MATCH(D2461,'GCAM Crosswalk'!I$5:I$111,0))</f>
        <v>Industry</v>
      </c>
      <c r="F2461" t="s">
        <v>337</v>
      </c>
      <c r="G2461">
        <v>0</v>
      </c>
      <c r="H2461">
        <v>7.9868900000000007E-2</v>
      </c>
      <c r="I2461">
        <v>4.6464600000000002E-2</v>
      </c>
      <c r="J2461">
        <v>3.02229E-2</v>
      </c>
      <c r="K2461">
        <v>2.985339E-2</v>
      </c>
      <c r="L2461">
        <v>2.7633609999999999E-2</v>
      </c>
      <c r="M2461">
        <v>2.4303949999999901E-2</v>
      </c>
      <c r="N2461">
        <v>2.0894174000000001E-2</v>
      </c>
      <c r="O2461">
        <v>1.8572640000000001E-2</v>
      </c>
      <c r="P2461">
        <v>1.6301690000000001E-2</v>
      </c>
      <c r="Q2461">
        <v>1.426757E-2</v>
      </c>
      <c r="R2461">
        <v>0</v>
      </c>
      <c r="S2461">
        <v>0</v>
      </c>
      <c r="T2461">
        <v>0</v>
      </c>
      <c r="U2461" t="s">
        <v>409</v>
      </c>
    </row>
    <row r="2462" spans="1:21" x14ac:dyDescent="0.35">
      <c r="A2462" t="s">
        <v>407</v>
      </c>
      <c r="B2462" t="s">
        <v>40</v>
      </c>
      <c r="C2462" t="str">
        <f>INDEX('GCAM Crosswalk'!M$5:M$36,MATCH(B2462,'GCAM Crosswalk'!L$5:L$36,0))</f>
        <v>Russia</v>
      </c>
      <c r="D2462" t="s">
        <v>361</v>
      </c>
      <c r="E2462" t="str">
        <f>INDEX('GCAM Crosswalk'!J$5:J$111,MATCH(D2462,'GCAM Crosswalk'!I$5:I$111,0))</f>
        <v>Industry</v>
      </c>
      <c r="F2462" t="s">
        <v>225</v>
      </c>
      <c r="G2462">
        <v>0</v>
      </c>
      <c r="H2462">
        <v>8.3050200000000005E-2</v>
      </c>
      <c r="I2462">
        <v>7.9743300000000003E-2</v>
      </c>
      <c r="J2462">
        <v>9.3222200000000005E-2</v>
      </c>
      <c r="K2462">
        <v>9.3096499999999999E-2</v>
      </c>
      <c r="L2462">
        <v>9.3075208999999895E-2</v>
      </c>
      <c r="M2462">
        <v>9.5646172999999904E-2</v>
      </c>
      <c r="N2462">
        <v>9.7905394199999995E-2</v>
      </c>
      <c r="O2462">
        <v>9.8269264499999995E-2</v>
      </c>
      <c r="P2462">
        <v>9.9138056200000005E-2</v>
      </c>
      <c r="Q2462">
        <v>9.9864814999999996E-2</v>
      </c>
      <c r="R2462">
        <v>0</v>
      </c>
      <c r="S2462">
        <v>0</v>
      </c>
      <c r="T2462">
        <v>0</v>
      </c>
      <c r="U2462" t="s">
        <v>409</v>
      </c>
    </row>
    <row r="2463" spans="1:21" x14ac:dyDescent="0.35">
      <c r="A2463" t="s">
        <v>407</v>
      </c>
      <c r="B2463" t="s">
        <v>40</v>
      </c>
      <c r="C2463" t="str">
        <f>INDEX('GCAM Crosswalk'!M$5:M$36,MATCH(B2463,'GCAM Crosswalk'!L$5:L$36,0))</f>
        <v>Russia</v>
      </c>
      <c r="D2463" t="s">
        <v>361</v>
      </c>
      <c r="E2463" t="str">
        <f>INDEX('GCAM Crosswalk'!J$5:J$111,MATCH(D2463,'GCAM Crosswalk'!I$5:I$111,0))</f>
        <v>Industry</v>
      </c>
      <c r="F2463" t="s">
        <v>408</v>
      </c>
      <c r="G2463">
        <v>0</v>
      </c>
      <c r="H2463">
        <v>4.8976199999999998E-2</v>
      </c>
      <c r="I2463">
        <v>4.3785600000000001E-2</v>
      </c>
      <c r="J2463">
        <v>5.0692500000000001E-2</v>
      </c>
      <c r="K2463">
        <v>5.0105730000000001E-2</v>
      </c>
      <c r="L2463">
        <v>4.6133769999999998E-2</v>
      </c>
      <c r="M2463">
        <v>4.0129819999999997E-2</v>
      </c>
      <c r="N2463">
        <v>3.3964090000000002E-2</v>
      </c>
      <c r="O2463">
        <v>2.9770379999999999E-2</v>
      </c>
      <c r="P2463">
        <v>2.572553E-2</v>
      </c>
      <c r="Q2463">
        <v>2.21493E-2</v>
      </c>
      <c r="R2463">
        <v>0</v>
      </c>
      <c r="S2463">
        <v>0</v>
      </c>
      <c r="T2463">
        <v>0</v>
      </c>
      <c r="U2463" t="s">
        <v>409</v>
      </c>
    </row>
    <row r="2464" spans="1:21" x14ac:dyDescent="0.35">
      <c r="A2464" t="s">
        <v>407</v>
      </c>
      <c r="B2464" t="s">
        <v>40</v>
      </c>
      <c r="C2464" t="str">
        <f>INDEX('GCAM Crosswalk'!M$5:M$36,MATCH(B2464,'GCAM Crosswalk'!L$5:L$36,0))</f>
        <v>Russia</v>
      </c>
      <c r="D2464" t="s">
        <v>361</v>
      </c>
      <c r="E2464" t="str">
        <f>INDEX('GCAM Crosswalk'!J$5:J$111,MATCH(D2464,'GCAM Crosswalk'!I$5:I$111,0))</f>
        <v>Industry</v>
      </c>
      <c r="F2464" t="s">
        <v>410</v>
      </c>
      <c r="G2464">
        <v>0</v>
      </c>
      <c r="H2464">
        <v>0</v>
      </c>
      <c r="I2464">
        <v>0</v>
      </c>
      <c r="J2464">
        <v>0</v>
      </c>
      <c r="K2464">
        <v>0</v>
      </c>
      <c r="L2464" s="3">
        <v>4.5464399999999998E-4</v>
      </c>
      <c r="M2464">
        <v>1.6985359999999901E-3</v>
      </c>
      <c r="N2464">
        <v>3.3207089999999998E-3</v>
      </c>
      <c r="O2464">
        <v>4.5683509000000004E-3</v>
      </c>
      <c r="P2464">
        <v>6.0367620000000002E-3</v>
      </c>
      <c r="Q2464">
        <v>7.2406369999999899E-3</v>
      </c>
      <c r="R2464">
        <v>0</v>
      </c>
      <c r="S2464">
        <v>0</v>
      </c>
      <c r="T2464">
        <v>0</v>
      </c>
      <c r="U2464" t="s">
        <v>409</v>
      </c>
    </row>
    <row r="2465" spans="1:21" x14ac:dyDescent="0.35">
      <c r="A2465" t="s">
        <v>407</v>
      </c>
      <c r="B2465" t="s">
        <v>40</v>
      </c>
      <c r="C2465" t="str">
        <f>INDEX('GCAM Crosswalk'!M$5:M$36,MATCH(B2465,'GCAM Crosswalk'!L$5:L$36,0))</f>
        <v>Russia</v>
      </c>
      <c r="D2465" t="s">
        <v>361</v>
      </c>
      <c r="E2465" t="str">
        <f>INDEX('GCAM Crosswalk'!J$5:J$111,MATCH(D2465,'GCAM Crosswalk'!I$5:I$111,0))</f>
        <v>Industry</v>
      </c>
      <c r="F2465" t="s">
        <v>411</v>
      </c>
      <c r="G2465">
        <v>0</v>
      </c>
      <c r="H2465">
        <v>3.6376400000000003E-2</v>
      </c>
      <c r="I2465">
        <v>5.6301700000000003E-2</v>
      </c>
      <c r="J2465">
        <v>5.6552900000000003E-2</v>
      </c>
      <c r="K2465">
        <v>5.6440480000000001E-2</v>
      </c>
      <c r="L2465">
        <v>5.4506760000000001E-2</v>
      </c>
      <c r="M2465">
        <v>5.1642577999999897E-2</v>
      </c>
      <c r="N2465">
        <v>4.8142903000000001E-2</v>
      </c>
      <c r="O2465">
        <v>4.4672921999999997E-2</v>
      </c>
      <c r="P2465">
        <v>4.0349540000000003E-2</v>
      </c>
      <c r="Q2465">
        <v>3.5627646999999998E-2</v>
      </c>
      <c r="R2465">
        <v>0</v>
      </c>
      <c r="S2465">
        <v>0</v>
      </c>
      <c r="T2465">
        <v>0</v>
      </c>
      <c r="U2465" t="s">
        <v>409</v>
      </c>
    </row>
    <row r="2466" spans="1:21" x14ac:dyDescent="0.35">
      <c r="A2466" t="s">
        <v>407</v>
      </c>
      <c r="B2466" t="s">
        <v>40</v>
      </c>
      <c r="C2466" t="str">
        <f>INDEX('GCAM Crosswalk'!M$5:M$36,MATCH(B2466,'GCAM Crosswalk'!L$5:L$36,0))</f>
        <v>Russia</v>
      </c>
      <c r="D2466" t="s">
        <v>374</v>
      </c>
      <c r="E2466" t="str">
        <f>INDEX('GCAM Crosswalk'!J$5:J$111,MATCH(D2466,'GCAM Crosswalk'!I$5:I$111,0))</f>
        <v>Industry</v>
      </c>
      <c r="F2466" t="s">
        <v>225</v>
      </c>
      <c r="G2466">
        <v>1.1095900000000001E-2</v>
      </c>
      <c r="H2466">
        <v>1.14521E-2</v>
      </c>
      <c r="I2466">
        <v>1.3292200000000001E-2</v>
      </c>
      <c r="J2466">
        <v>1.47356E-2</v>
      </c>
      <c r="K2466">
        <v>1.7171800000000001E-2</v>
      </c>
      <c r="L2466">
        <v>1.9069099999999999E-2</v>
      </c>
      <c r="M2466">
        <v>2.0315E-2</v>
      </c>
      <c r="N2466">
        <v>2.1140900000000001E-2</v>
      </c>
      <c r="O2466">
        <v>2.1597000000000002E-2</v>
      </c>
      <c r="P2466">
        <v>2.1711100000000001E-2</v>
      </c>
      <c r="Q2466">
        <v>2.1573200000000001E-2</v>
      </c>
      <c r="R2466">
        <v>0</v>
      </c>
      <c r="S2466">
        <v>0</v>
      </c>
      <c r="T2466">
        <v>0</v>
      </c>
      <c r="U2466" t="s">
        <v>409</v>
      </c>
    </row>
    <row r="2467" spans="1:21" x14ac:dyDescent="0.35">
      <c r="A2467" t="s">
        <v>407</v>
      </c>
      <c r="B2467" t="s">
        <v>40</v>
      </c>
      <c r="C2467" t="str">
        <f>INDEX('GCAM Crosswalk'!M$5:M$36,MATCH(B2467,'GCAM Crosswalk'!L$5:L$36,0))</f>
        <v>Russia</v>
      </c>
      <c r="D2467" t="s">
        <v>375</v>
      </c>
      <c r="E2467" t="str">
        <f>INDEX('GCAM Crosswalk'!J$5:J$111,MATCH(D2467,'GCAM Crosswalk'!I$5:I$111,0))</f>
        <v>Industry</v>
      </c>
      <c r="F2467" t="s">
        <v>225</v>
      </c>
      <c r="G2467">
        <v>4.0473499999999999E-3</v>
      </c>
      <c r="H2467">
        <v>4.1107299999999999E-3</v>
      </c>
      <c r="I2467">
        <v>4.5465699999999998E-3</v>
      </c>
      <c r="J2467">
        <v>5.0402700000000003E-3</v>
      </c>
      <c r="K2467">
        <v>5.0691599999999996E-3</v>
      </c>
      <c r="L2467">
        <v>5.0549000000000002E-3</v>
      </c>
      <c r="M2467">
        <v>4.96759E-3</v>
      </c>
      <c r="N2467">
        <v>4.8804199999999999E-3</v>
      </c>
      <c r="O2467">
        <v>4.7890500000000004E-3</v>
      </c>
      <c r="P2467">
        <v>4.6846800000000001E-3</v>
      </c>
      <c r="Q2467">
        <v>4.5648499999999996E-3</v>
      </c>
      <c r="R2467">
        <v>0</v>
      </c>
      <c r="S2467">
        <v>0</v>
      </c>
      <c r="T2467">
        <v>0</v>
      </c>
      <c r="U2467" t="s">
        <v>409</v>
      </c>
    </row>
    <row r="2468" spans="1:21" x14ac:dyDescent="0.35">
      <c r="A2468" t="s">
        <v>407</v>
      </c>
      <c r="B2468" t="s">
        <v>40</v>
      </c>
      <c r="C2468" t="str">
        <f>INDEX('GCAM Crosswalk'!M$5:M$36,MATCH(B2468,'GCAM Crosswalk'!L$5:L$36,0))</f>
        <v>Russia</v>
      </c>
      <c r="D2468" t="s">
        <v>376</v>
      </c>
      <c r="E2468" t="str">
        <f>INDEX('GCAM Crosswalk'!J$5:J$111,MATCH(D2468,'GCAM Crosswalk'!I$5:I$111,0))</f>
        <v>Industry</v>
      </c>
      <c r="F2468" t="s">
        <v>225</v>
      </c>
      <c r="G2468">
        <v>1.26426E-2</v>
      </c>
      <c r="H2468">
        <v>1.2840600000000001E-2</v>
      </c>
      <c r="I2468">
        <v>1.4201999999999999E-2</v>
      </c>
      <c r="J2468">
        <v>1.57442E-2</v>
      </c>
      <c r="K2468">
        <v>1.5834399999999998E-2</v>
      </c>
      <c r="L2468">
        <v>1.5789899999999999E-2</v>
      </c>
      <c r="M2468">
        <v>1.55172E-2</v>
      </c>
      <c r="N2468">
        <v>1.52449E-2</v>
      </c>
      <c r="O2468">
        <v>1.4959500000000001E-2</v>
      </c>
      <c r="P2468">
        <v>1.4633500000000001E-2</v>
      </c>
      <c r="Q2468">
        <v>1.42592E-2</v>
      </c>
      <c r="R2468">
        <v>0</v>
      </c>
      <c r="S2468">
        <v>0</v>
      </c>
      <c r="T2468">
        <v>0</v>
      </c>
      <c r="U2468" t="s">
        <v>409</v>
      </c>
    </row>
    <row r="2469" spans="1:21" x14ac:dyDescent="0.35">
      <c r="A2469" t="s">
        <v>407</v>
      </c>
      <c r="B2469" t="s">
        <v>40</v>
      </c>
      <c r="C2469" t="str">
        <f>INDEX('GCAM Crosswalk'!M$5:M$36,MATCH(B2469,'GCAM Crosswalk'!L$5:L$36,0))</f>
        <v>Russia</v>
      </c>
      <c r="D2469" t="s">
        <v>377</v>
      </c>
      <c r="E2469" t="str">
        <f>INDEX('GCAM Crosswalk'!J$5:J$111,MATCH(D2469,'GCAM Crosswalk'!I$5:I$111,0))</f>
        <v>Industry</v>
      </c>
      <c r="F2469" t="s">
        <v>225</v>
      </c>
      <c r="G2469">
        <v>1.2031099999999999E-2</v>
      </c>
      <c r="H2469">
        <v>1.2219499999999999E-2</v>
      </c>
      <c r="I2469">
        <v>1.35151E-2</v>
      </c>
      <c r="J2469">
        <v>1.49827E-2</v>
      </c>
      <c r="K2469">
        <v>1.50685E-2</v>
      </c>
      <c r="L2469">
        <v>1.50262E-2</v>
      </c>
      <c r="M2469">
        <v>1.47666E-2</v>
      </c>
      <c r="N2469">
        <v>1.45075E-2</v>
      </c>
      <c r="O2469">
        <v>1.4235899999999999E-2</v>
      </c>
      <c r="P2469">
        <v>1.3925699999999999E-2</v>
      </c>
      <c r="Q2469">
        <v>1.35695E-2</v>
      </c>
      <c r="R2469">
        <v>0</v>
      </c>
      <c r="S2469">
        <v>0</v>
      </c>
      <c r="T2469">
        <v>0</v>
      </c>
      <c r="U2469" t="s">
        <v>409</v>
      </c>
    </row>
    <row r="2470" spans="1:21" x14ac:dyDescent="0.35">
      <c r="A2470" t="s">
        <v>407</v>
      </c>
      <c r="B2470" t="s">
        <v>40</v>
      </c>
      <c r="C2470" t="str">
        <f>INDEX('GCAM Crosswalk'!M$5:M$36,MATCH(B2470,'GCAM Crosswalk'!L$5:L$36,0))</f>
        <v>Russia</v>
      </c>
      <c r="D2470" t="s">
        <v>362</v>
      </c>
      <c r="E2470" t="str">
        <f>INDEX('GCAM Crosswalk'!J$5:J$111,MATCH(D2470,'GCAM Crosswalk'!I$5:I$111,0))</f>
        <v>Industry</v>
      </c>
      <c r="F2470" t="s">
        <v>318</v>
      </c>
      <c r="G2470">
        <v>5.7159000000000003E-3</v>
      </c>
      <c r="H2470">
        <v>0.1049411</v>
      </c>
      <c r="I2470">
        <v>8.4937399999999996E-2</v>
      </c>
      <c r="J2470">
        <v>0.13160630000000001</v>
      </c>
      <c r="K2470">
        <v>0.13692873999999999</v>
      </c>
      <c r="L2470">
        <v>0.13959729999999901</v>
      </c>
      <c r="M2470">
        <v>0.13978452</v>
      </c>
      <c r="N2470">
        <v>0.13677734999999999</v>
      </c>
      <c r="O2470">
        <v>0.12979256</v>
      </c>
      <c r="P2470">
        <v>0.123528921</v>
      </c>
      <c r="Q2470">
        <v>0.117248598</v>
      </c>
      <c r="R2470">
        <v>0</v>
      </c>
      <c r="S2470">
        <v>0</v>
      </c>
      <c r="T2470">
        <v>0</v>
      </c>
      <c r="U2470" t="s">
        <v>409</v>
      </c>
    </row>
    <row r="2471" spans="1:21" x14ac:dyDescent="0.35">
      <c r="A2471" t="s">
        <v>407</v>
      </c>
      <c r="B2471" t="s">
        <v>40</v>
      </c>
      <c r="C2471" t="str">
        <f>INDEX('GCAM Crosswalk'!M$5:M$36,MATCH(B2471,'GCAM Crosswalk'!L$5:L$36,0))</f>
        <v>Russia</v>
      </c>
      <c r="D2471" t="s">
        <v>362</v>
      </c>
      <c r="E2471" t="str">
        <f>INDEX('GCAM Crosswalk'!J$5:J$111,MATCH(D2471,'GCAM Crosswalk'!I$5:I$111,0))</f>
        <v>Industry</v>
      </c>
      <c r="F2471" t="s">
        <v>339</v>
      </c>
      <c r="G2471">
        <v>0.77163999999999999</v>
      </c>
      <c r="H2471">
        <v>0.41303600000000001</v>
      </c>
      <c r="I2471">
        <v>0.40299699999999999</v>
      </c>
      <c r="J2471">
        <v>0.32866099999999998</v>
      </c>
      <c r="K2471">
        <v>0.34106286000000002</v>
      </c>
      <c r="L2471">
        <v>0.34001631999999998</v>
      </c>
      <c r="M2471">
        <v>0.31996364999999999</v>
      </c>
      <c r="N2471">
        <v>0.26777910999999999</v>
      </c>
      <c r="O2471">
        <v>0.21168069</v>
      </c>
      <c r="P2471">
        <v>0.18375269</v>
      </c>
      <c r="Q2471">
        <v>0.171771751999999</v>
      </c>
      <c r="R2471">
        <v>0</v>
      </c>
      <c r="S2471">
        <v>0</v>
      </c>
      <c r="T2471">
        <v>0</v>
      </c>
      <c r="U2471" t="s">
        <v>409</v>
      </c>
    </row>
    <row r="2472" spans="1:21" x14ac:dyDescent="0.35">
      <c r="A2472" t="s">
        <v>407</v>
      </c>
      <c r="B2472" t="s">
        <v>40</v>
      </c>
      <c r="C2472" t="str">
        <f>INDEX('GCAM Crosswalk'!M$5:M$36,MATCH(B2472,'GCAM Crosswalk'!L$5:L$36,0))</f>
        <v>Russia</v>
      </c>
      <c r="D2472" t="s">
        <v>362</v>
      </c>
      <c r="E2472" t="str">
        <f>INDEX('GCAM Crosswalk'!J$5:J$111,MATCH(D2472,'GCAM Crosswalk'!I$5:I$111,0))</f>
        <v>Industry</v>
      </c>
      <c r="F2472" t="s">
        <v>337</v>
      </c>
      <c r="G2472">
        <v>4.5107499999999998</v>
      </c>
      <c r="H2472">
        <v>1.8847700000000001</v>
      </c>
      <c r="I2472">
        <v>1.86486</v>
      </c>
      <c r="J2472">
        <v>1.49322</v>
      </c>
      <c r="K2472">
        <v>1.561015</v>
      </c>
      <c r="L2472">
        <v>1.5807035</v>
      </c>
      <c r="M2472">
        <v>1.5801707</v>
      </c>
      <c r="N2472">
        <v>1.5656409</v>
      </c>
      <c r="O2472">
        <v>1.5370790000000001</v>
      </c>
      <c r="P2472">
        <v>1.5168667</v>
      </c>
      <c r="Q2472">
        <v>1.4882344300000001</v>
      </c>
      <c r="R2472">
        <v>0</v>
      </c>
      <c r="S2472">
        <v>0</v>
      </c>
      <c r="T2472">
        <v>0</v>
      </c>
      <c r="U2472" t="s">
        <v>409</v>
      </c>
    </row>
    <row r="2473" spans="1:21" x14ac:dyDescent="0.35">
      <c r="A2473" t="s">
        <v>407</v>
      </c>
      <c r="B2473" t="s">
        <v>40</v>
      </c>
      <c r="C2473" t="str">
        <f>INDEX('GCAM Crosswalk'!M$5:M$36,MATCH(B2473,'GCAM Crosswalk'!L$5:L$36,0))</f>
        <v>Russia</v>
      </c>
      <c r="D2473" t="s">
        <v>362</v>
      </c>
      <c r="E2473" t="str">
        <f>INDEX('GCAM Crosswalk'!J$5:J$111,MATCH(D2473,'GCAM Crosswalk'!I$5:I$111,0))</f>
        <v>Industry</v>
      </c>
      <c r="F2473" t="s">
        <v>225</v>
      </c>
      <c r="G2473">
        <v>1.4421900000000001</v>
      </c>
      <c r="H2473">
        <v>0.926956</v>
      </c>
      <c r="I2473">
        <v>0.90803199999999995</v>
      </c>
      <c r="J2473">
        <v>0.93640199999999996</v>
      </c>
      <c r="K2473">
        <v>0.90582620000000003</v>
      </c>
      <c r="L2473">
        <v>0.94809069999999995</v>
      </c>
      <c r="M2473">
        <v>1.0060079</v>
      </c>
      <c r="N2473">
        <v>1.1347978999999999</v>
      </c>
      <c r="O2473">
        <v>1.2867499</v>
      </c>
      <c r="P2473">
        <v>1.3689737</v>
      </c>
      <c r="Q2473">
        <v>1.4123784799999901</v>
      </c>
      <c r="R2473">
        <v>0</v>
      </c>
      <c r="S2473">
        <v>0</v>
      </c>
      <c r="T2473">
        <v>0</v>
      </c>
      <c r="U2473" t="s">
        <v>409</v>
      </c>
    </row>
    <row r="2474" spans="1:21" x14ac:dyDescent="0.35">
      <c r="A2474" t="s">
        <v>407</v>
      </c>
      <c r="B2474" t="s">
        <v>40</v>
      </c>
      <c r="C2474" t="str">
        <f>INDEX('GCAM Crosswalk'!M$5:M$36,MATCH(B2474,'GCAM Crosswalk'!L$5:L$36,0))</f>
        <v>Russia</v>
      </c>
      <c r="D2474" t="s">
        <v>362</v>
      </c>
      <c r="E2474" t="str">
        <f>INDEX('GCAM Crosswalk'!J$5:J$111,MATCH(D2474,'GCAM Crosswalk'!I$5:I$111,0))</f>
        <v>Industry</v>
      </c>
      <c r="F2474" t="s">
        <v>408</v>
      </c>
      <c r="G2474">
        <v>1.229395</v>
      </c>
      <c r="H2474">
        <v>1.4820629999999999</v>
      </c>
      <c r="I2474">
        <v>1.6903680000000001</v>
      </c>
      <c r="J2474">
        <v>1.7639480000000001</v>
      </c>
      <c r="K2474">
        <v>1.8433378</v>
      </c>
      <c r="L2474">
        <v>1.8602373999999899</v>
      </c>
      <c r="M2474">
        <v>1.8331306000000001</v>
      </c>
      <c r="N2474">
        <v>1.7378612</v>
      </c>
      <c r="O2474">
        <v>1.6064742000000001</v>
      </c>
      <c r="P2474">
        <v>1.5299881099999999</v>
      </c>
      <c r="Q2474">
        <v>1.46998937</v>
      </c>
      <c r="R2474">
        <v>0</v>
      </c>
      <c r="S2474">
        <v>0</v>
      </c>
      <c r="T2474">
        <v>0</v>
      </c>
      <c r="U2474" t="s">
        <v>409</v>
      </c>
    </row>
    <row r="2475" spans="1:21" x14ac:dyDescent="0.35">
      <c r="A2475" t="s">
        <v>407</v>
      </c>
      <c r="B2475" t="s">
        <v>40</v>
      </c>
      <c r="C2475" t="str">
        <f>INDEX('GCAM Crosswalk'!M$5:M$36,MATCH(B2475,'GCAM Crosswalk'!L$5:L$36,0))</f>
        <v>Russia</v>
      </c>
      <c r="D2475" t="s">
        <v>362</v>
      </c>
      <c r="E2475" t="str">
        <f>INDEX('GCAM Crosswalk'!J$5:J$111,MATCH(D2475,'GCAM Crosswalk'!I$5:I$111,0))</f>
        <v>Industry</v>
      </c>
      <c r="F2475" t="s">
        <v>410</v>
      </c>
      <c r="G2475">
        <v>0</v>
      </c>
      <c r="H2475">
        <v>0</v>
      </c>
      <c r="I2475">
        <v>0</v>
      </c>
      <c r="J2475">
        <v>0</v>
      </c>
      <c r="K2475">
        <v>0</v>
      </c>
      <c r="L2475" s="3">
        <v>2.055418E-4</v>
      </c>
      <c r="M2475">
        <v>3.1744728000000001E-3</v>
      </c>
      <c r="N2475">
        <v>1.19702167999999E-2</v>
      </c>
      <c r="O2475">
        <v>2.26641169999999E-2</v>
      </c>
      <c r="P2475">
        <v>2.9194889799999998E-2</v>
      </c>
      <c r="Q2475">
        <v>3.2943388599999998E-2</v>
      </c>
      <c r="R2475">
        <v>0</v>
      </c>
      <c r="S2475">
        <v>0</v>
      </c>
      <c r="T2475">
        <v>0</v>
      </c>
      <c r="U2475" t="s">
        <v>409</v>
      </c>
    </row>
    <row r="2476" spans="1:21" x14ac:dyDescent="0.35">
      <c r="A2476" t="s">
        <v>407</v>
      </c>
      <c r="B2476" t="s">
        <v>40</v>
      </c>
      <c r="C2476" t="str">
        <f>INDEX('GCAM Crosswalk'!M$5:M$36,MATCH(B2476,'GCAM Crosswalk'!L$5:L$36,0))</f>
        <v>Russia</v>
      </c>
      <c r="D2476" t="s">
        <v>362</v>
      </c>
      <c r="E2476" t="str">
        <f>INDEX('GCAM Crosswalk'!J$5:J$111,MATCH(D2476,'GCAM Crosswalk'!I$5:I$111,0))</f>
        <v>Industry</v>
      </c>
      <c r="F2476" t="s">
        <v>411</v>
      </c>
      <c r="G2476">
        <v>0.77738700000000005</v>
      </c>
      <c r="H2476">
        <v>0.47723539999999998</v>
      </c>
      <c r="I2476">
        <v>0.56031019999999998</v>
      </c>
      <c r="J2476">
        <v>0.61905399999999999</v>
      </c>
      <c r="K2476">
        <v>0.64094026999999998</v>
      </c>
      <c r="L2476">
        <v>0.64319892000000001</v>
      </c>
      <c r="M2476">
        <v>0.62244897999999904</v>
      </c>
      <c r="N2476">
        <v>0.57043358999999905</v>
      </c>
      <c r="O2476">
        <v>0.514442552</v>
      </c>
      <c r="P2476">
        <v>0.488888667</v>
      </c>
      <c r="Q2476">
        <v>0.48112809899999898</v>
      </c>
      <c r="R2476">
        <v>0</v>
      </c>
      <c r="S2476">
        <v>0</v>
      </c>
      <c r="T2476">
        <v>0</v>
      </c>
      <c r="U2476" t="s">
        <v>409</v>
      </c>
    </row>
    <row r="2477" spans="1:21" x14ac:dyDescent="0.35">
      <c r="A2477" t="s">
        <v>407</v>
      </c>
      <c r="B2477" t="s">
        <v>40</v>
      </c>
      <c r="C2477" t="str">
        <f>INDEX('GCAM Crosswalk'!M$5:M$36,MATCH(B2477,'GCAM Crosswalk'!L$5:L$36,0))</f>
        <v>Russia</v>
      </c>
      <c r="D2477" t="s">
        <v>366</v>
      </c>
      <c r="E2477" t="str">
        <f>INDEX('GCAM Crosswalk'!J$5:J$111,MATCH(D2477,'GCAM Crosswalk'!I$5:I$111,0))</f>
        <v>Industry</v>
      </c>
      <c r="F2477" t="s">
        <v>339</v>
      </c>
      <c r="G2477">
        <v>0</v>
      </c>
      <c r="H2477">
        <v>2.8590399999999998E-2</v>
      </c>
      <c r="I2477" s="3">
        <v>5.02299E-4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409</v>
      </c>
    </row>
    <row r="2478" spans="1:21" x14ac:dyDescent="0.35">
      <c r="A2478" t="s">
        <v>407</v>
      </c>
      <c r="B2478" t="s">
        <v>40</v>
      </c>
      <c r="C2478" t="str">
        <f>INDEX('GCAM Crosswalk'!M$5:M$36,MATCH(B2478,'GCAM Crosswalk'!L$5:L$36,0))</f>
        <v>Russia</v>
      </c>
      <c r="D2478" t="s">
        <v>366</v>
      </c>
      <c r="E2478" t="str">
        <f>INDEX('GCAM Crosswalk'!J$5:J$111,MATCH(D2478,'GCAM Crosswalk'!I$5:I$111,0))</f>
        <v>Industry</v>
      </c>
      <c r="F2478" t="s">
        <v>411</v>
      </c>
      <c r="G2478">
        <v>0</v>
      </c>
      <c r="H2478">
        <v>0.138515</v>
      </c>
      <c r="I2478">
        <v>7.8738500000000003E-2</v>
      </c>
      <c r="J2478">
        <v>0.11185</v>
      </c>
      <c r="K2478">
        <v>0.11558</v>
      </c>
      <c r="L2478">
        <v>0.119024</v>
      </c>
      <c r="M2478">
        <v>0.12531300000000001</v>
      </c>
      <c r="N2478">
        <v>0.143315</v>
      </c>
      <c r="O2478">
        <v>0.16603399999999999</v>
      </c>
      <c r="P2478">
        <v>0.179953</v>
      </c>
      <c r="Q2478">
        <v>0.18853900000000001</v>
      </c>
      <c r="R2478">
        <v>0</v>
      </c>
      <c r="S2478">
        <v>0</v>
      </c>
      <c r="T2478">
        <v>0</v>
      </c>
      <c r="U2478" t="s">
        <v>409</v>
      </c>
    </row>
    <row r="2479" spans="1:21" x14ac:dyDescent="0.35">
      <c r="A2479" t="s">
        <v>407</v>
      </c>
      <c r="B2479" t="s">
        <v>40</v>
      </c>
      <c r="C2479" t="str">
        <f>INDEX('GCAM Crosswalk'!M$5:M$36,MATCH(B2479,'GCAM Crosswalk'!L$5:L$36,0))</f>
        <v>Russia</v>
      </c>
      <c r="D2479" t="s">
        <v>271</v>
      </c>
      <c r="E2479" t="str">
        <f>INDEX('GCAM Crosswalk'!J$5:J$111,MATCH(D2479,'GCAM Crosswalk'!I$5:I$111,0))</f>
        <v>Industry</v>
      </c>
      <c r="F2479" t="s">
        <v>318</v>
      </c>
      <c r="G2479">
        <v>3.1166000000000002E-3</v>
      </c>
      <c r="H2479">
        <v>1.73379E-3</v>
      </c>
      <c r="I2479">
        <v>1.6355199999999999E-3</v>
      </c>
      <c r="J2479">
        <v>1.6355199999999999E-3</v>
      </c>
      <c r="K2479">
        <v>1.6460994E-3</v>
      </c>
      <c r="L2479">
        <v>1.7591752999999901E-3</v>
      </c>
      <c r="M2479">
        <v>1.9169154000000001E-3</v>
      </c>
      <c r="N2479">
        <v>2.1429518E-3</v>
      </c>
      <c r="O2479">
        <v>2.3212902999999998E-3</v>
      </c>
      <c r="P2479">
        <v>2.3485754800000001E-3</v>
      </c>
      <c r="Q2479">
        <v>2.2566821199999998E-3</v>
      </c>
      <c r="R2479">
        <v>0</v>
      </c>
      <c r="S2479">
        <v>0</v>
      </c>
      <c r="T2479">
        <v>0</v>
      </c>
      <c r="U2479" t="s">
        <v>409</v>
      </c>
    </row>
    <row r="2480" spans="1:21" x14ac:dyDescent="0.35">
      <c r="A2480" t="s">
        <v>407</v>
      </c>
      <c r="B2480" t="s">
        <v>40</v>
      </c>
      <c r="C2480" t="str">
        <f>INDEX('GCAM Crosswalk'!M$5:M$36,MATCH(B2480,'GCAM Crosswalk'!L$5:L$36,0))</f>
        <v>Russia</v>
      </c>
      <c r="D2480" t="s">
        <v>271</v>
      </c>
      <c r="E2480" t="str">
        <f>INDEX('GCAM Crosswalk'!J$5:J$111,MATCH(D2480,'GCAM Crosswalk'!I$5:I$111,0))</f>
        <v>Industry</v>
      </c>
      <c r="F2480" t="s">
        <v>339</v>
      </c>
      <c r="G2480">
        <v>2.1816200000000001E-2</v>
      </c>
      <c r="H2480">
        <v>1.2136299999999999E-2</v>
      </c>
      <c r="I2480">
        <v>1.1448399999999999E-2</v>
      </c>
      <c r="J2480">
        <v>1.1448399999999999E-2</v>
      </c>
      <c r="K2480">
        <v>1.1538273999999999E-2</v>
      </c>
      <c r="L2480">
        <v>1.2015354000000001E-2</v>
      </c>
      <c r="M2480">
        <v>1.2509233999999999E-2</v>
      </c>
      <c r="N2480">
        <v>1.3112139E-2</v>
      </c>
      <c r="O2480">
        <v>1.3918322E-2</v>
      </c>
      <c r="P2480">
        <v>1.43237795E-2</v>
      </c>
      <c r="Q2480">
        <v>1.42867044999999E-2</v>
      </c>
      <c r="R2480">
        <v>0</v>
      </c>
      <c r="S2480">
        <v>0</v>
      </c>
      <c r="T2480">
        <v>0</v>
      </c>
      <c r="U2480" t="s">
        <v>409</v>
      </c>
    </row>
    <row r="2481" spans="1:21" x14ac:dyDescent="0.35">
      <c r="A2481" t="s">
        <v>407</v>
      </c>
      <c r="B2481" t="s">
        <v>40</v>
      </c>
      <c r="C2481" t="str">
        <f>INDEX('GCAM Crosswalk'!M$5:M$36,MATCH(B2481,'GCAM Crosswalk'!L$5:L$36,0))</f>
        <v>Russia</v>
      </c>
      <c r="D2481" t="s">
        <v>271</v>
      </c>
      <c r="E2481" t="str">
        <f>INDEX('GCAM Crosswalk'!J$5:J$111,MATCH(D2481,'GCAM Crosswalk'!I$5:I$111,0))</f>
        <v>Industry</v>
      </c>
      <c r="F2481" t="s">
        <v>408</v>
      </c>
      <c r="G2481">
        <v>0.21192900000000001</v>
      </c>
      <c r="H2481">
        <v>0.117895</v>
      </c>
      <c r="I2481">
        <v>0.11121300000000001</v>
      </c>
      <c r="J2481">
        <v>0.11121300000000001</v>
      </c>
      <c r="K2481">
        <v>0.11215322</v>
      </c>
      <c r="L2481">
        <v>0.11749182</v>
      </c>
      <c r="M2481">
        <v>0.12519937</v>
      </c>
      <c r="N2481">
        <v>0.13587331</v>
      </c>
      <c r="O2481">
        <v>0.14541165</v>
      </c>
      <c r="P2481">
        <v>0.149416354</v>
      </c>
      <c r="Q2481">
        <v>0.14652607600000001</v>
      </c>
      <c r="R2481">
        <v>0</v>
      </c>
      <c r="S2481">
        <v>0</v>
      </c>
      <c r="T2481">
        <v>0</v>
      </c>
      <c r="U2481" t="s">
        <v>409</v>
      </c>
    </row>
    <row r="2482" spans="1:21" x14ac:dyDescent="0.35">
      <c r="A2482" t="s">
        <v>407</v>
      </c>
      <c r="B2482" t="s">
        <v>40</v>
      </c>
      <c r="C2482" t="str">
        <f>INDEX('GCAM Crosswalk'!M$5:M$36,MATCH(B2482,'GCAM Crosswalk'!L$5:L$36,0))</f>
        <v>Russia</v>
      </c>
      <c r="D2482" t="s">
        <v>271</v>
      </c>
      <c r="E2482" t="str">
        <f>INDEX('GCAM Crosswalk'!J$5:J$111,MATCH(D2482,'GCAM Crosswalk'!I$5:I$111,0))</f>
        <v>Industry</v>
      </c>
      <c r="F2482" t="s">
        <v>410</v>
      </c>
      <c r="G2482">
        <v>0</v>
      </c>
      <c r="H2482">
        <v>0</v>
      </c>
      <c r="I2482">
        <v>0</v>
      </c>
      <c r="J2482">
        <v>0</v>
      </c>
      <c r="K2482">
        <v>0</v>
      </c>
      <c r="L2482" s="3">
        <v>2.1332399999999999E-5</v>
      </c>
      <c r="M2482" s="3">
        <v>3.5303869999999998E-4</v>
      </c>
      <c r="N2482">
        <v>1.2427783E-3</v>
      </c>
      <c r="O2482">
        <v>2.2054367599999999E-3</v>
      </c>
      <c r="P2482">
        <v>2.6022218500000001E-3</v>
      </c>
      <c r="Q2482">
        <v>2.9818855400000001E-3</v>
      </c>
      <c r="R2482">
        <v>0</v>
      </c>
      <c r="S2482">
        <v>0</v>
      </c>
      <c r="T2482">
        <v>0</v>
      </c>
      <c r="U2482" t="s">
        <v>409</v>
      </c>
    </row>
    <row r="2483" spans="1:21" x14ac:dyDescent="0.35">
      <c r="A2483" t="s">
        <v>407</v>
      </c>
      <c r="B2483" t="s">
        <v>40</v>
      </c>
      <c r="C2483" t="str">
        <f>INDEX('GCAM Crosswalk'!M$5:M$36,MATCH(B2483,'GCAM Crosswalk'!L$5:L$36,0))</f>
        <v>Russia</v>
      </c>
      <c r="D2483" t="s">
        <v>271</v>
      </c>
      <c r="E2483" t="str">
        <f>INDEX('GCAM Crosswalk'!J$5:J$111,MATCH(D2483,'GCAM Crosswalk'!I$5:I$111,0))</f>
        <v>Industry</v>
      </c>
      <c r="F2483" t="s">
        <v>411</v>
      </c>
      <c r="G2483">
        <v>7.4798500000000004E-2</v>
      </c>
      <c r="H2483">
        <v>4.16102E-2</v>
      </c>
      <c r="I2483">
        <v>3.9251899999999999E-2</v>
      </c>
      <c r="J2483">
        <v>3.9251899999999999E-2</v>
      </c>
      <c r="K2483">
        <v>3.1920047999999999E-2</v>
      </c>
      <c r="L2483">
        <v>3.1872531000000003E-2</v>
      </c>
      <c r="M2483">
        <v>3.1591635999999999E-2</v>
      </c>
      <c r="N2483">
        <v>3.2817570999999997E-2</v>
      </c>
      <c r="O2483">
        <v>3.2979892999999899E-2</v>
      </c>
      <c r="P2483">
        <v>3.2475903299999997E-2</v>
      </c>
      <c r="Q2483">
        <v>3.36326479E-2</v>
      </c>
      <c r="R2483">
        <v>0</v>
      </c>
      <c r="S2483">
        <v>0</v>
      </c>
      <c r="T2483">
        <v>0</v>
      </c>
      <c r="U2483" t="s">
        <v>409</v>
      </c>
    </row>
    <row r="2484" spans="1:21" x14ac:dyDescent="0.35">
      <c r="A2484" t="s">
        <v>407</v>
      </c>
      <c r="B2484" t="s">
        <v>40</v>
      </c>
      <c r="C2484" t="str">
        <f>INDEX('GCAM Crosswalk'!M$5:M$36,MATCH(B2484,'GCAM Crosswalk'!L$5:L$36,0))</f>
        <v>Russia</v>
      </c>
      <c r="D2484" t="s">
        <v>325</v>
      </c>
      <c r="E2484" t="str">
        <f>INDEX('GCAM Crosswalk'!J$5:J$111,MATCH(D2484,'GCAM Crosswalk'!I$5:I$111,0))</f>
        <v>Residential</v>
      </c>
      <c r="F2484" t="s">
        <v>225</v>
      </c>
      <c r="G2484">
        <v>2.87346E-3</v>
      </c>
      <c r="H2484">
        <v>2.9486899999999999E-3</v>
      </c>
      <c r="I2484">
        <v>3.4998099999999999E-3</v>
      </c>
      <c r="J2484">
        <v>4.03609E-3</v>
      </c>
      <c r="K2484">
        <v>4.3571119999999998E-3</v>
      </c>
      <c r="L2484">
        <v>4.7877110000000001E-3</v>
      </c>
      <c r="M2484">
        <v>4.9173330000000003E-3</v>
      </c>
      <c r="N2484">
        <v>4.8977049999999996E-3</v>
      </c>
      <c r="O2484">
        <v>4.8440560000000002E-3</v>
      </c>
      <c r="P2484">
        <v>4.7450955000000001E-3</v>
      </c>
      <c r="Q2484">
        <v>4.675556E-3</v>
      </c>
      <c r="R2484">
        <v>0</v>
      </c>
      <c r="S2484">
        <v>0</v>
      </c>
      <c r="T2484">
        <v>0</v>
      </c>
      <c r="U2484" t="s">
        <v>409</v>
      </c>
    </row>
    <row r="2485" spans="1:21" x14ac:dyDescent="0.35">
      <c r="A2485" t="s">
        <v>407</v>
      </c>
      <c r="B2485" t="s">
        <v>40</v>
      </c>
      <c r="C2485" t="str">
        <f>INDEX('GCAM Crosswalk'!M$5:M$36,MATCH(B2485,'GCAM Crosswalk'!L$5:L$36,0))</f>
        <v>Russia</v>
      </c>
      <c r="D2485" t="s">
        <v>240</v>
      </c>
      <c r="E2485" t="str">
        <f>INDEX('GCAM Crosswalk'!J$5:J$111,MATCH(D2485,'GCAM Crosswalk'!I$5:I$111,0))</f>
        <v>Residential</v>
      </c>
      <c r="F2485" t="s">
        <v>318</v>
      </c>
      <c r="G2485">
        <v>0.24201800000000001</v>
      </c>
      <c r="H2485">
        <v>4.2420899999999997E-2</v>
      </c>
      <c r="I2485">
        <v>3.7071199999999999E-2</v>
      </c>
      <c r="J2485">
        <v>4.0461900000000002E-2</v>
      </c>
      <c r="K2485">
        <v>4.2504680000000003E-2</v>
      </c>
      <c r="L2485">
        <v>4.2331210000000001E-2</v>
      </c>
      <c r="M2485">
        <v>3.9660750000000002E-2</v>
      </c>
      <c r="N2485">
        <v>3.4470539999999897E-2</v>
      </c>
      <c r="O2485">
        <v>2.8722259999999999E-2</v>
      </c>
      <c r="P2485">
        <v>2.4397229999999999E-2</v>
      </c>
      <c r="Q2485">
        <v>2.17801919999999E-2</v>
      </c>
      <c r="R2485">
        <v>0</v>
      </c>
      <c r="S2485">
        <v>0</v>
      </c>
      <c r="T2485">
        <v>0</v>
      </c>
      <c r="U2485" t="s">
        <v>409</v>
      </c>
    </row>
    <row r="2486" spans="1:21" x14ac:dyDescent="0.35">
      <c r="A2486" t="s">
        <v>407</v>
      </c>
      <c r="B2486" t="s">
        <v>40</v>
      </c>
      <c r="C2486" t="str">
        <f>INDEX('GCAM Crosswalk'!M$5:M$36,MATCH(B2486,'GCAM Crosswalk'!L$5:L$36,0))</f>
        <v>Russia</v>
      </c>
      <c r="D2486" t="s">
        <v>240</v>
      </c>
      <c r="E2486" t="str">
        <f>INDEX('GCAM Crosswalk'!J$5:J$111,MATCH(D2486,'GCAM Crosswalk'!I$5:I$111,0))</f>
        <v>Residential</v>
      </c>
      <c r="F2486" t="s">
        <v>337</v>
      </c>
      <c r="G2486">
        <v>0</v>
      </c>
      <c r="H2486">
        <v>1.6325000000000001</v>
      </c>
      <c r="I2486">
        <v>1.6758500000000001</v>
      </c>
      <c r="J2486">
        <v>1.5569299999999999</v>
      </c>
      <c r="K2486">
        <v>1.525725</v>
      </c>
      <c r="L2486">
        <v>1.483744</v>
      </c>
      <c r="M2486">
        <v>1.423705</v>
      </c>
      <c r="N2486">
        <v>1.3557029</v>
      </c>
      <c r="O2486">
        <v>1.284211</v>
      </c>
      <c r="P2486">
        <v>1.2095338</v>
      </c>
      <c r="Q2486">
        <v>1.1347418</v>
      </c>
      <c r="R2486">
        <v>0</v>
      </c>
      <c r="S2486">
        <v>0</v>
      </c>
      <c r="T2486">
        <v>0</v>
      </c>
      <c r="U2486" t="s">
        <v>409</v>
      </c>
    </row>
    <row r="2487" spans="1:21" x14ac:dyDescent="0.35">
      <c r="A2487" t="s">
        <v>407</v>
      </c>
      <c r="B2487" t="s">
        <v>40</v>
      </c>
      <c r="C2487" t="str">
        <f>INDEX('GCAM Crosswalk'!M$5:M$36,MATCH(B2487,'GCAM Crosswalk'!L$5:L$36,0))</f>
        <v>Russia</v>
      </c>
      <c r="D2487" t="s">
        <v>240</v>
      </c>
      <c r="E2487" t="str">
        <f>INDEX('GCAM Crosswalk'!J$5:J$111,MATCH(D2487,'GCAM Crosswalk'!I$5:I$111,0))</f>
        <v>Residential</v>
      </c>
      <c r="F2487" t="s">
        <v>225</v>
      </c>
      <c r="G2487">
        <v>2.17702E-2</v>
      </c>
      <c r="H2487">
        <v>2.2340100000000002E-2</v>
      </c>
      <c r="I2487">
        <v>2.6515799999999999E-2</v>
      </c>
      <c r="J2487">
        <v>3.0578500000000002E-2</v>
      </c>
      <c r="K2487">
        <v>3.0198989999999998E-2</v>
      </c>
      <c r="L2487">
        <v>2.980271E-2</v>
      </c>
      <c r="M2487">
        <v>2.95360699999999E-2</v>
      </c>
      <c r="N2487">
        <v>2.995478E-2</v>
      </c>
      <c r="O2487">
        <v>3.1352770000000002E-2</v>
      </c>
      <c r="P2487">
        <v>3.2959870000000002E-2</v>
      </c>
      <c r="Q2487">
        <v>3.4599796000000002E-2</v>
      </c>
      <c r="R2487">
        <v>0</v>
      </c>
      <c r="S2487">
        <v>0</v>
      </c>
      <c r="T2487">
        <v>0</v>
      </c>
      <c r="U2487" t="s">
        <v>409</v>
      </c>
    </row>
    <row r="2488" spans="1:21" x14ac:dyDescent="0.35">
      <c r="A2488" t="s">
        <v>407</v>
      </c>
      <c r="B2488" t="s">
        <v>40</v>
      </c>
      <c r="C2488" t="str">
        <f>INDEX('GCAM Crosswalk'!M$5:M$36,MATCH(B2488,'GCAM Crosswalk'!L$5:L$36,0))</f>
        <v>Russia</v>
      </c>
      <c r="D2488" t="s">
        <v>240</v>
      </c>
      <c r="E2488" t="str">
        <f>INDEX('GCAM Crosswalk'!J$5:J$111,MATCH(D2488,'GCAM Crosswalk'!I$5:I$111,0))</f>
        <v>Residential</v>
      </c>
      <c r="F2488" t="s">
        <v>408</v>
      </c>
      <c r="G2488">
        <v>0.986761</v>
      </c>
      <c r="H2488">
        <v>0.79853600000000002</v>
      </c>
      <c r="I2488">
        <v>0.84664399999999995</v>
      </c>
      <c r="J2488">
        <v>0.88631599999999999</v>
      </c>
      <c r="K2488">
        <v>0.87172400000000005</v>
      </c>
      <c r="L2488">
        <v>0.85072360000000002</v>
      </c>
      <c r="M2488">
        <v>0.81972319999999999</v>
      </c>
      <c r="N2488">
        <v>0.78675839999999897</v>
      </c>
      <c r="O2488">
        <v>0.75434040000000002</v>
      </c>
      <c r="P2488">
        <v>0.71995489999999995</v>
      </c>
      <c r="Q2488">
        <v>0.68480350000000001</v>
      </c>
      <c r="R2488">
        <v>0</v>
      </c>
      <c r="S2488">
        <v>0</v>
      </c>
      <c r="T2488">
        <v>0</v>
      </c>
      <c r="U2488" t="s">
        <v>409</v>
      </c>
    </row>
    <row r="2489" spans="1:21" x14ac:dyDescent="0.35">
      <c r="A2489" t="s">
        <v>407</v>
      </c>
      <c r="B2489" t="s">
        <v>40</v>
      </c>
      <c r="C2489" t="str">
        <f>INDEX('GCAM Crosswalk'!M$5:M$36,MATCH(B2489,'GCAM Crosswalk'!L$5:L$36,0))</f>
        <v>Russia</v>
      </c>
      <c r="D2489" t="s">
        <v>240</v>
      </c>
      <c r="E2489" t="str">
        <f>INDEX('GCAM Crosswalk'!J$5:J$111,MATCH(D2489,'GCAM Crosswalk'!I$5:I$111,0))</f>
        <v>Residential</v>
      </c>
      <c r="F2489" t="s">
        <v>410</v>
      </c>
      <c r="G2489">
        <v>0</v>
      </c>
      <c r="H2489">
        <v>0</v>
      </c>
      <c r="I2489">
        <v>0</v>
      </c>
      <c r="J2489">
        <v>0</v>
      </c>
      <c r="K2489">
        <v>0</v>
      </c>
      <c r="L2489" s="3">
        <v>1.4691199999999999E-5</v>
      </c>
      <c r="M2489" s="3">
        <v>3.0287100000000002E-4</v>
      </c>
      <c r="N2489" s="3">
        <v>6.46621E-4</v>
      </c>
      <c r="O2489">
        <v>1.0641299999999999E-3</v>
      </c>
      <c r="P2489">
        <v>1.3990299999999999E-3</v>
      </c>
      <c r="Q2489">
        <v>1.6332199999999999E-3</v>
      </c>
      <c r="R2489">
        <v>0</v>
      </c>
      <c r="S2489">
        <v>0</v>
      </c>
      <c r="T2489">
        <v>0</v>
      </c>
      <c r="U2489" t="s">
        <v>409</v>
      </c>
    </row>
    <row r="2490" spans="1:21" x14ac:dyDescent="0.35">
      <c r="A2490" t="s">
        <v>407</v>
      </c>
      <c r="B2490" t="s">
        <v>40</v>
      </c>
      <c r="C2490" t="str">
        <f>INDEX('GCAM Crosswalk'!M$5:M$36,MATCH(B2490,'GCAM Crosswalk'!L$5:L$36,0))</f>
        <v>Russia</v>
      </c>
      <c r="D2490" t="s">
        <v>326</v>
      </c>
      <c r="E2490" t="str">
        <f>INDEX('GCAM Crosswalk'!J$5:J$111,MATCH(D2490,'GCAM Crosswalk'!I$5:I$111,0))</f>
        <v>Residential</v>
      </c>
      <c r="F2490" t="s">
        <v>318</v>
      </c>
      <c r="G2490">
        <v>2.6890899999999999E-2</v>
      </c>
      <c r="H2490">
        <v>4.7134000000000004E-3</v>
      </c>
      <c r="I2490">
        <v>4.1190000000000003E-3</v>
      </c>
      <c r="J2490">
        <v>4.4958000000000003E-3</v>
      </c>
      <c r="K2490">
        <v>4.6026819999999899E-3</v>
      </c>
      <c r="L2490">
        <v>4.7657699999999999E-3</v>
      </c>
      <c r="M2490">
        <v>4.6444770000000002E-3</v>
      </c>
      <c r="N2490">
        <v>4.2655949999999996E-3</v>
      </c>
      <c r="O2490">
        <v>3.7695459999999999E-3</v>
      </c>
      <c r="P2490">
        <v>3.1991286999999901E-3</v>
      </c>
      <c r="Q2490">
        <v>2.8465780000000002E-3</v>
      </c>
      <c r="R2490">
        <v>0</v>
      </c>
      <c r="S2490">
        <v>0</v>
      </c>
      <c r="T2490">
        <v>0</v>
      </c>
      <c r="U2490" t="s">
        <v>409</v>
      </c>
    </row>
    <row r="2491" spans="1:21" x14ac:dyDescent="0.35">
      <c r="A2491" t="s">
        <v>407</v>
      </c>
      <c r="B2491" t="s">
        <v>40</v>
      </c>
      <c r="C2491" t="str">
        <f>INDEX('GCAM Crosswalk'!M$5:M$36,MATCH(B2491,'GCAM Crosswalk'!L$5:L$36,0))</f>
        <v>Russia</v>
      </c>
      <c r="D2491" t="s">
        <v>326</v>
      </c>
      <c r="E2491" t="str">
        <f>INDEX('GCAM Crosswalk'!J$5:J$111,MATCH(D2491,'GCAM Crosswalk'!I$5:I$111,0))</f>
        <v>Residential</v>
      </c>
      <c r="F2491" t="s">
        <v>339</v>
      </c>
      <c r="G2491">
        <v>0.49733899999999998</v>
      </c>
      <c r="H2491">
        <v>0.118464</v>
      </c>
      <c r="I2491">
        <v>6.4799300000000004E-2</v>
      </c>
      <c r="J2491">
        <v>8.7194400000000005E-2</v>
      </c>
      <c r="K2491">
        <v>8.9555940000000001E-2</v>
      </c>
      <c r="L2491">
        <v>8.8676690000000002E-2</v>
      </c>
      <c r="M2491">
        <v>8.1480639999999993E-2</v>
      </c>
      <c r="N2491">
        <v>6.9956359999999995E-2</v>
      </c>
      <c r="O2491">
        <v>5.9882279999999899E-2</v>
      </c>
      <c r="P2491">
        <v>5.0763780000000001E-2</v>
      </c>
      <c r="Q2491">
        <v>4.7097399999999998E-2</v>
      </c>
      <c r="R2491">
        <v>0</v>
      </c>
      <c r="S2491">
        <v>0</v>
      </c>
      <c r="T2491">
        <v>0</v>
      </c>
      <c r="U2491" t="s">
        <v>409</v>
      </c>
    </row>
    <row r="2492" spans="1:21" x14ac:dyDescent="0.35">
      <c r="A2492" t="s">
        <v>407</v>
      </c>
      <c r="B2492" t="s">
        <v>40</v>
      </c>
      <c r="C2492" t="str">
        <f>INDEX('GCAM Crosswalk'!M$5:M$36,MATCH(B2492,'GCAM Crosswalk'!L$5:L$36,0))</f>
        <v>Russia</v>
      </c>
      <c r="D2492" t="s">
        <v>326</v>
      </c>
      <c r="E2492" t="str">
        <f>INDEX('GCAM Crosswalk'!J$5:J$111,MATCH(D2492,'GCAM Crosswalk'!I$5:I$111,0))</f>
        <v>Residential</v>
      </c>
      <c r="F2492" t="s">
        <v>337</v>
      </c>
      <c r="G2492">
        <v>0</v>
      </c>
      <c r="H2492">
        <v>0.18138799999999999</v>
      </c>
      <c r="I2492">
        <v>0.18620600000000001</v>
      </c>
      <c r="J2492">
        <v>0.17299200000000001</v>
      </c>
      <c r="K2492">
        <v>0.1791653</v>
      </c>
      <c r="L2492">
        <v>0.18136530000000001</v>
      </c>
      <c r="M2492">
        <v>0.1763999</v>
      </c>
      <c r="N2492">
        <v>0.16523802999999901</v>
      </c>
      <c r="O2492">
        <v>0.152586</v>
      </c>
      <c r="P2492">
        <v>0.13967609</v>
      </c>
      <c r="Q2492">
        <v>0.13151281000000001</v>
      </c>
      <c r="R2492">
        <v>0</v>
      </c>
      <c r="S2492">
        <v>0</v>
      </c>
      <c r="T2492">
        <v>0</v>
      </c>
      <c r="U2492" t="s">
        <v>409</v>
      </c>
    </row>
    <row r="2493" spans="1:21" x14ac:dyDescent="0.35">
      <c r="A2493" t="s">
        <v>407</v>
      </c>
      <c r="B2493" t="s">
        <v>40</v>
      </c>
      <c r="C2493" t="str">
        <f>INDEX('GCAM Crosswalk'!M$5:M$36,MATCH(B2493,'GCAM Crosswalk'!L$5:L$36,0))</f>
        <v>Russia</v>
      </c>
      <c r="D2493" t="s">
        <v>326</v>
      </c>
      <c r="E2493" t="str">
        <f>INDEX('GCAM Crosswalk'!J$5:J$111,MATCH(D2493,'GCAM Crosswalk'!I$5:I$111,0))</f>
        <v>Residential</v>
      </c>
      <c r="F2493" t="s">
        <v>225</v>
      </c>
      <c r="G2493">
        <v>0.364033</v>
      </c>
      <c r="H2493">
        <v>0.37356299999999998</v>
      </c>
      <c r="I2493">
        <v>0.44338699999999998</v>
      </c>
      <c r="J2493">
        <v>0.51132200000000005</v>
      </c>
      <c r="K2493">
        <v>0.53353629999999996</v>
      </c>
      <c r="L2493">
        <v>0.556427</v>
      </c>
      <c r="M2493">
        <v>0.58275560000000004</v>
      </c>
      <c r="N2493">
        <v>0.62076050000000005</v>
      </c>
      <c r="O2493">
        <v>0.65716869999999905</v>
      </c>
      <c r="P2493">
        <v>0.68720888999999996</v>
      </c>
      <c r="Q2493">
        <v>0.6986116</v>
      </c>
      <c r="R2493">
        <v>0</v>
      </c>
      <c r="S2493">
        <v>0</v>
      </c>
      <c r="T2493">
        <v>0</v>
      </c>
      <c r="U2493" t="s">
        <v>409</v>
      </c>
    </row>
    <row r="2494" spans="1:21" x14ac:dyDescent="0.35">
      <c r="A2494" t="s">
        <v>407</v>
      </c>
      <c r="B2494" t="s">
        <v>40</v>
      </c>
      <c r="C2494" t="str">
        <f>INDEX('GCAM Crosswalk'!M$5:M$36,MATCH(B2494,'GCAM Crosswalk'!L$5:L$36,0))</f>
        <v>Russia</v>
      </c>
      <c r="D2494" t="s">
        <v>326</v>
      </c>
      <c r="E2494" t="str">
        <f>INDEX('GCAM Crosswalk'!J$5:J$111,MATCH(D2494,'GCAM Crosswalk'!I$5:I$111,0))</f>
        <v>Residential</v>
      </c>
      <c r="F2494" t="s">
        <v>408</v>
      </c>
      <c r="G2494">
        <v>0.98631000000000002</v>
      </c>
      <c r="H2494">
        <v>0.79817199999999999</v>
      </c>
      <c r="I2494">
        <v>0.84625799999999995</v>
      </c>
      <c r="J2494">
        <v>0.885911</v>
      </c>
      <c r="K2494">
        <v>0.9199176</v>
      </c>
      <c r="L2494">
        <v>0.93680200000000002</v>
      </c>
      <c r="M2494">
        <v>0.91780910000000004</v>
      </c>
      <c r="N2494">
        <v>0.87113350000000001</v>
      </c>
      <c r="O2494">
        <v>0.81565759999999998</v>
      </c>
      <c r="P2494">
        <v>0.75621830000000001</v>
      </c>
      <c r="Q2494">
        <v>0.71577950000000001</v>
      </c>
      <c r="R2494">
        <v>0</v>
      </c>
      <c r="S2494">
        <v>0</v>
      </c>
      <c r="T2494">
        <v>0</v>
      </c>
      <c r="U2494" t="s">
        <v>409</v>
      </c>
    </row>
    <row r="2495" spans="1:21" x14ac:dyDescent="0.35">
      <c r="A2495" t="s">
        <v>407</v>
      </c>
      <c r="B2495" t="s">
        <v>40</v>
      </c>
      <c r="C2495" t="str">
        <f>INDEX('GCAM Crosswalk'!M$5:M$36,MATCH(B2495,'GCAM Crosswalk'!L$5:L$36,0))</f>
        <v>Russia</v>
      </c>
      <c r="D2495" t="s">
        <v>326</v>
      </c>
      <c r="E2495" t="str">
        <f>INDEX('GCAM Crosswalk'!J$5:J$111,MATCH(D2495,'GCAM Crosswalk'!I$5:I$111,0))</f>
        <v>Residential</v>
      </c>
      <c r="F2495" t="s">
        <v>410</v>
      </c>
      <c r="G2495">
        <v>0</v>
      </c>
      <c r="H2495">
        <v>0</v>
      </c>
      <c r="I2495">
        <v>0</v>
      </c>
      <c r="J2495">
        <v>0</v>
      </c>
      <c r="K2495">
        <v>0</v>
      </c>
      <c r="L2495" s="3">
        <v>4.7401300000000003E-5</v>
      </c>
      <c r="M2495">
        <v>1.04488E-3</v>
      </c>
      <c r="N2495">
        <v>2.1102400000000002E-3</v>
      </c>
      <c r="O2495">
        <v>2.55405E-3</v>
      </c>
      <c r="P2495">
        <v>3.1044000000000002E-3</v>
      </c>
      <c r="Q2495">
        <v>2.7870099999999999E-3</v>
      </c>
      <c r="R2495">
        <v>0</v>
      </c>
      <c r="S2495">
        <v>0</v>
      </c>
      <c r="T2495">
        <v>0</v>
      </c>
      <c r="U2495" t="s">
        <v>409</v>
      </c>
    </row>
    <row r="2496" spans="1:21" x14ac:dyDescent="0.35">
      <c r="A2496" t="s">
        <v>407</v>
      </c>
      <c r="B2496" t="s">
        <v>40</v>
      </c>
      <c r="C2496" t="str">
        <f>INDEX('GCAM Crosswalk'!M$5:M$36,MATCH(B2496,'GCAM Crosswalk'!L$5:L$36,0))</f>
        <v>Russia</v>
      </c>
      <c r="D2496" t="s">
        <v>326</v>
      </c>
      <c r="E2496" t="str">
        <f>INDEX('GCAM Crosswalk'!J$5:J$111,MATCH(D2496,'GCAM Crosswalk'!I$5:I$111,0))</f>
        <v>Residential</v>
      </c>
      <c r="F2496" t="s">
        <v>411</v>
      </c>
      <c r="G2496">
        <v>0.37142399999999998</v>
      </c>
      <c r="H2496">
        <v>0.26501599999999997</v>
      </c>
      <c r="I2496">
        <v>0.19753699999999999</v>
      </c>
      <c r="J2496">
        <v>0.34161999999999998</v>
      </c>
      <c r="K2496">
        <v>0.34889339999999902</v>
      </c>
      <c r="L2496">
        <v>0.3419064</v>
      </c>
      <c r="M2496">
        <v>0.30782609999999999</v>
      </c>
      <c r="N2496">
        <v>0.25691710000000001</v>
      </c>
      <c r="O2496">
        <v>0.21378732</v>
      </c>
      <c r="P2496">
        <v>0.17817090999999999</v>
      </c>
      <c r="Q2496">
        <v>0.16825457999999999</v>
      </c>
      <c r="R2496">
        <v>0</v>
      </c>
      <c r="S2496">
        <v>0</v>
      </c>
      <c r="T2496">
        <v>0</v>
      </c>
      <c r="U2496" t="s">
        <v>409</v>
      </c>
    </row>
    <row r="2497" spans="1:21" x14ac:dyDescent="0.35">
      <c r="A2497" t="s">
        <v>407</v>
      </c>
      <c r="B2497" t="s">
        <v>40</v>
      </c>
      <c r="C2497" t="str">
        <f>INDEX('GCAM Crosswalk'!M$5:M$36,MATCH(B2497,'GCAM Crosswalk'!L$5:L$36,0))</f>
        <v>Russia</v>
      </c>
      <c r="D2497" t="s">
        <v>251</v>
      </c>
      <c r="E2497" t="str">
        <f>INDEX('GCAM Crosswalk'!J$5:J$111,MATCH(D2497,'GCAM Crosswalk'!I$5:I$111,0))</f>
        <v>International Aviation</v>
      </c>
      <c r="F2497" t="s">
        <v>225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3">
        <v>3.9312799999999998E-8</v>
      </c>
      <c r="O2497" s="3">
        <v>3.2269700000000002E-7</v>
      </c>
      <c r="P2497" s="3">
        <v>2.4684500000000001E-6</v>
      </c>
      <c r="Q2497" s="3">
        <v>1.7425799999999998E-5</v>
      </c>
      <c r="R2497">
        <v>0</v>
      </c>
      <c r="S2497">
        <v>0</v>
      </c>
      <c r="T2497">
        <v>0</v>
      </c>
      <c r="U2497" t="s">
        <v>409</v>
      </c>
    </row>
    <row r="2498" spans="1:21" x14ac:dyDescent="0.35">
      <c r="A2498" t="s">
        <v>407</v>
      </c>
      <c r="B2498" t="s">
        <v>40</v>
      </c>
      <c r="C2498" t="str">
        <f>INDEX('GCAM Crosswalk'!M$5:M$36,MATCH(B2498,'GCAM Crosswalk'!L$5:L$36,0))</f>
        <v>Russia</v>
      </c>
      <c r="D2498" t="s">
        <v>251</v>
      </c>
      <c r="E2498" t="str">
        <f>INDEX('GCAM Crosswalk'!J$5:J$111,MATCH(D2498,'GCAM Crosswalk'!I$5:I$111,0))</f>
        <v>International Aviation</v>
      </c>
      <c r="F2498" t="s">
        <v>410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3">
        <v>5.5142900000000001E-8</v>
      </c>
      <c r="O2498" s="3">
        <v>1.0549700000000001E-6</v>
      </c>
      <c r="P2498" s="3">
        <v>1.5023300000000001E-5</v>
      </c>
      <c r="Q2498" s="3">
        <v>1.5745200000000001E-4</v>
      </c>
      <c r="R2498">
        <v>0</v>
      </c>
      <c r="S2498">
        <v>0</v>
      </c>
      <c r="T2498">
        <v>0</v>
      </c>
      <c r="U2498" t="s">
        <v>409</v>
      </c>
    </row>
    <row r="2499" spans="1:21" x14ac:dyDescent="0.35">
      <c r="A2499" t="s">
        <v>407</v>
      </c>
      <c r="B2499" t="s">
        <v>40</v>
      </c>
      <c r="C2499" t="str">
        <f>INDEX('GCAM Crosswalk'!M$5:M$36,MATCH(B2499,'GCAM Crosswalk'!L$5:L$36,0))</f>
        <v>Russia</v>
      </c>
      <c r="D2499" t="s">
        <v>251</v>
      </c>
      <c r="E2499" t="str">
        <f>INDEX('GCAM Crosswalk'!J$5:J$111,MATCH(D2499,'GCAM Crosswalk'!I$5:I$111,0))</f>
        <v>International Aviation</v>
      </c>
      <c r="F2499" t="s">
        <v>411</v>
      </c>
      <c r="G2499">
        <v>0.26184099999999999</v>
      </c>
      <c r="H2499">
        <v>0.14923</v>
      </c>
      <c r="I2499">
        <v>0.16512399999999999</v>
      </c>
      <c r="J2499">
        <v>0.146259</v>
      </c>
      <c r="K2499">
        <v>0.15371699999999999</v>
      </c>
      <c r="L2499">
        <v>0.151198</v>
      </c>
      <c r="M2499">
        <v>0.145062</v>
      </c>
      <c r="N2499">
        <v>0.14035400000000001</v>
      </c>
      <c r="O2499">
        <v>0.14400499999999999</v>
      </c>
      <c r="P2499">
        <v>0.14694599999999999</v>
      </c>
      <c r="Q2499">
        <v>0.14898900000000001</v>
      </c>
      <c r="R2499">
        <v>0</v>
      </c>
      <c r="S2499">
        <v>0</v>
      </c>
      <c r="T2499">
        <v>0</v>
      </c>
      <c r="U2499" t="s">
        <v>409</v>
      </c>
    </row>
    <row r="2500" spans="1:21" x14ac:dyDescent="0.35">
      <c r="A2500" t="s">
        <v>407</v>
      </c>
      <c r="B2500" t="s">
        <v>40</v>
      </c>
      <c r="C2500" t="str">
        <f>INDEX('GCAM Crosswalk'!M$5:M$36,MATCH(B2500,'GCAM Crosswalk'!L$5:L$36,0))</f>
        <v>Russia</v>
      </c>
      <c r="D2500" t="s">
        <v>254</v>
      </c>
      <c r="E2500" t="str">
        <f>INDEX('GCAM Crosswalk'!J$5:J$111,MATCH(D2500,'GCAM Crosswalk'!I$5:I$111,0))</f>
        <v>Transportation</v>
      </c>
      <c r="F2500" t="s">
        <v>339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409</v>
      </c>
    </row>
    <row r="2501" spans="1:21" x14ac:dyDescent="0.35">
      <c r="A2501" t="s">
        <v>407</v>
      </c>
      <c r="B2501" t="s">
        <v>40</v>
      </c>
      <c r="C2501" t="str">
        <f>INDEX('GCAM Crosswalk'!M$5:M$36,MATCH(B2501,'GCAM Crosswalk'!L$5:L$36,0))</f>
        <v>Russia</v>
      </c>
      <c r="D2501" t="s">
        <v>254</v>
      </c>
      <c r="E2501" t="str">
        <f>INDEX('GCAM Crosswalk'!J$5:J$111,MATCH(D2501,'GCAM Crosswalk'!I$5:I$111,0))</f>
        <v>Transportation</v>
      </c>
      <c r="F2501" t="s">
        <v>225</v>
      </c>
      <c r="G2501">
        <v>0.14560200000000001</v>
      </c>
      <c r="H2501">
        <v>0.125612</v>
      </c>
      <c r="I2501">
        <v>0.129861</v>
      </c>
      <c r="J2501">
        <v>0.13503399999999999</v>
      </c>
      <c r="K2501">
        <v>0.14568200000000001</v>
      </c>
      <c r="L2501">
        <v>0.15068428</v>
      </c>
      <c r="M2501">
        <v>0.1375229</v>
      </c>
      <c r="N2501">
        <v>0.11191451079999901</v>
      </c>
      <c r="O2501">
        <v>0.1021389984</v>
      </c>
      <c r="P2501">
        <v>0.102309236</v>
      </c>
      <c r="Q2501">
        <v>0.104608647</v>
      </c>
      <c r="R2501">
        <v>0</v>
      </c>
      <c r="S2501">
        <v>0</v>
      </c>
      <c r="T2501">
        <v>0</v>
      </c>
      <c r="U2501" t="s">
        <v>409</v>
      </c>
    </row>
    <row r="2502" spans="1:21" x14ac:dyDescent="0.35">
      <c r="A2502" t="s">
        <v>407</v>
      </c>
      <c r="B2502" t="s">
        <v>40</v>
      </c>
      <c r="C2502" t="str">
        <f>INDEX('GCAM Crosswalk'!M$5:M$36,MATCH(B2502,'GCAM Crosswalk'!L$5:L$36,0))</f>
        <v>Russia</v>
      </c>
      <c r="D2502" t="s">
        <v>254</v>
      </c>
      <c r="E2502" t="str">
        <f>INDEX('GCAM Crosswalk'!J$5:J$111,MATCH(D2502,'GCAM Crosswalk'!I$5:I$111,0))</f>
        <v>Transportation</v>
      </c>
      <c r="F2502" t="s">
        <v>410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5.1468199999999999E-3</v>
      </c>
      <c r="M2502">
        <v>2.0395799999999999E-2</v>
      </c>
      <c r="N2502">
        <v>4.1460609799999999E-2</v>
      </c>
      <c r="O2502">
        <v>5.2651411000000002E-2</v>
      </c>
      <c r="P2502">
        <v>5.7711629E-2</v>
      </c>
      <c r="Q2502">
        <v>6.0840245000000001E-2</v>
      </c>
      <c r="R2502">
        <v>0</v>
      </c>
      <c r="S2502">
        <v>0</v>
      </c>
      <c r="T2502">
        <v>0</v>
      </c>
      <c r="U2502" t="s">
        <v>409</v>
      </c>
    </row>
    <row r="2503" spans="1:21" x14ac:dyDescent="0.35">
      <c r="A2503" t="s">
        <v>407</v>
      </c>
      <c r="B2503" t="s">
        <v>40</v>
      </c>
      <c r="C2503" t="str">
        <f>INDEX('GCAM Crosswalk'!M$5:M$36,MATCH(B2503,'GCAM Crosswalk'!L$5:L$36,0))</f>
        <v>Russia</v>
      </c>
      <c r="D2503" t="s">
        <v>254</v>
      </c>
      <c r="E2503" t="str">
        <f>INDEX('GCAM Crosswalk'!J$5:J$111,MATCH(D2503,'GCAM Crosswalk'!I$5:I$111,0))</f>
        <v>Transportation</v>
      </c>
      <c r="F2503" t="s">
        <v>411</v>
      </c>
      <c r="G2503">
        <v>0.29335149999999999</v>
      </c>
      <c r="H2503">
        <v>0.1208699</v>
      </c>
      <c r="I2503">
        <v>0.11102229999999901</v>
      </c>
      <c r="J2503">
        <v>0.1149099</v>
      </c>
      <c r="K2503">
        <v>0.11867988</v>
      </c>
      <c r="L2503">
        <v>0.12779878</v>
      </c>
      <c r="M2503">
        <v>0.1361272</v>
      </c>
      <c r="N2503">
        <v>0.1487861</v>
      </c>
      <c r="O2503">
        <v>0.15613379999999999</v>
      </c>
      <c r="P2503">
        <v>0.16123289999999901</v>
      </c>
      <c r="Q2503">
        <v>0.165633899999999</v>
      </c>
      <c r="R2503">
        <v>0</v>
      </c>
      <c r="S2503">
        <v>0</v>
      </c>
      <c r="T2503">
        <v>0</v>
      </c>
      <c r="U2503" t="s">
        <v>409</v>
      </c>
    </row>
    <row r="2504" spans="1:21" x14ac:dyDescent="0.35">
      <c r="A2504" t="s">
        <v>407</v>
      </c>
      <c r="B2504" t="s">
        <v>40</v>
      </c>
      <c r="C2504" t="str">
        <f>INDEX('GCAM Crosswalk'!M$5:M$36,MATCH(B2504,'GCAM Crosswalk'!L$5:L$36,0))</f>
        <v>Russia</v>
      </c>
      <c r="D2504" t="s">
        <v>257</v>
      </c>
      <c r="E2504" t="str">
        <f>INDEX('GCAM Crosswalk'!J$5:J$111,MATCH(D2504,'GCAM Crosswalk'!I$5:I$111,0))</f>
        <v>Transportation</v>
      </c>
      <c r="F2504" t="s">
        <v>225</v>
      </c>
      <c r="G2504">
        <v>0</v>
      </c>
      <c r="H2504">
        <v>0</v>
      </c>
      <c r="I2504">
        <v>0</v>
      </c>
      <c r="J2504">
        <v>0</v>
      </c>
      <c r="K2504">
        <v>1.2094423999999999E-3</v>
      </c>
      <c r="L2504">
        <v>4.1893522448000001E-3</v>
      </c>
      <c r="M2504">
        <v>1.4418475793050001E-2</v>
      </c>
      <c r="N2504">
        <v>3.6846957439819999E-2</v>
      </c>
      <c r="O2504">
        <v>6.2390702997269898E-2</v>
      </c>
      <c r="P2504">
        <v>8.17396904417E-2</v>
      </c>
      <c r="Q2504">
        <v>9.4376561393999997E-2</v>
      </c>
      <c r="R2504">
        <v>0</v>
      </c>
      <c r="S2504">
        <v>0</v>
      </c>
      <c r="T2504">
        <v>0</v>
      </c>
      <c r="U2504" t="s">
        <v>409</v>
      </c>
    </row>
    <row r="2505" spans="1:21" x14ac:dyDescent="0.35">
      <c r="A2505" t="s">
        <v>407</v>
      </c>
      <c r="B2505" t="s">
        <v>40</v>
      </c>
      <c r="C2505" t="str">
        <f>INDEX('GCAM Crosswalk'!M$5:M$36,MATCH(B2505,'GCAM Crosswalk'!L$5:L$36,0))</f>
        <v>Russia</v>
      </c>
      <c r="D2505" t="s">
        <v>257</v>
      </c>
      <c r="E2505" t="str">
        <f>INDEX('GCAM Crosswalk'!J$5:J$111,MATCH(D2505,'GCAM Crosswalk'!I$5:I$111,0))</f>
        <v>Transportation</v>
      </c>
      <c r="F2505" t="s">
        <v>410</v>
      </c>
      <c r="G2505">
        <v>0</v>
      </c>
      <c r="H2505">
        <v>0</v>
      </c>
      <c r="I2505">
        <v>0</v>
      </c>
      <c r="J2505">
        <v>0</v>
      </c>
      <c r="K2505">
        <v>0</v>
      </c>
      <c r="L2505" s="3">
        <v>5.1027742999999997E-4</v>
      </c>
      <c r="M2505">
        <v>4.8425568798999997E-3</v>
      </c>
      <c r="N2505">
        <v>1.6326166655199901E-2</v>
      </c>
      <c r="O2505">
        <v>3.1314198826899897E-2</v>
      </c>
      <c r="P2505">
        <v>4.4178537088E-2</v>
      </c>
      <c r="Q2505">
        <v>5.2915506219999998E-2</v>
      </c>
      <c r="R2505">
        <v>0</v>
      </c>
      <c r="S2505">
        <v>0</v>
      </c>
      <c r="T2505">
        <v>0</v>
      </c>
      <c r="U2505" t="s">
        <v>409</v>
      </c>
    </row>
    <row r="2506" spans="1:21" x14ac:dyDescent="0.35">
      <c r="A2506" t="s">
        <v>407</v>
      </c>
      <c r="B2506" t="s">
        <v>40</v>
      </c>
      <c r="C2506" t="str">
        <f>INDEX('GCAM Crosswalk'!M$5:M$36,MATCH(B2506,'GCAM Crosswalk'!L$5:L$36,0))</f>
        <v>Russia</v>
      </c>
      <c r="D2506" t="s">
        <v>257</v>
      </c>
      <c r="E2506" t="str">
        <f>INDEX('GCAM Crosswalk'!J$5:J$111,MATCH(D2506,'GCAM Crosswalk'!I$5:I$111,0))</f>
        <v>Transportation</v>
      </c>
      <c r="F2506" t="s">
        <v>411</v>
      </c>
      <c r="G2506">
        <v>0.59302999999999995</v>
      </c>
      <c r="H2506">
        <v>0.41279529999999998</v>
      </c>
      <c r="I2506">
        <v>0.50386829999999905</v>
      </c>
      <c r="J2506">
        <v>0.53994540000000002</v>
      </c>
      <c r="K2506">
        <v>0.64640657059999995</v>
      </c>
      <c r="L2506">
        <v>0.71476401167000003</v>
      </c>
      <c r="M2506">
        <v>0.73253513799000003</v>
      </c>
      <c r="N2506">
        <v>0.70103622959</v>
      </c>
      <c r="O2506">
        <v>0.65424907599999904</v>
      </c>
      <c r="P2506">
        <v>0.60598678629999903</v>
      </c>
      <c r="Q2506">
        <v>0.56467562599999999</v>
      </c>
      <c r="R2506">
        <v>0</v>
      </c>
      <c r="S2506">
        <v>0</v>
      </c>
      <c r="T2506">
        <v>0</v>
      </c>
      <c r="U2506" t="s">
        <v>409</v>
      </c>
    </row>
    <row r="2507" spans="1:21" x14ac:dyDescent="0.35">
      <c r="A2507" t="s">
        <v>407</v>
      </c>
      <c r="B2507" t="s">
        <v>40</v>
      </c>
      <c r="C2507" t="str">
        <f>INDEX('GCAM Crosswalk'!M$5:M$36,MATCH(B2507,'GCAM Crosswalk'!L$5:L$36,0))</f>
        <v>Russia</v>
      </c>
      <c r="D2507" t="s">
        <v>259</v>
      </c>
      <c r="E2507" t="str">
        <f>INDEX('GCAM Crosswalk'!J$5:J$111,MATCH(D2507,'GCAM Crosswalk'!I$5:I$111,0))</f>
        <v>Transportation</v>
      </c>
      <c r="F2507" t="s">
        <v>225</v>
      </c>
      <c r="G2507">
        <v>9.7074199999999999E-2</v>
      </c>
      <c r="H2507">
        <v>8.3746399999999999E-2</v>
      </c>
      <c r="I2507">
        <v>8.6579299999999998E-2</v>
      </c>
      <c r="J2507">
        <v>9.0028300000000006E-2</v>
      </c>
      <c r="K2507">
        <v>9.5407312999999994E-2</v>
      </c>
      <c r="L2507">
        <v>9.9614478999999895E-2</v>
      </c>
      <c r="M2507">
        <v>0.100821989</v>
      </c>
      <c r="N2507">
        <v>0.103271197</v>
      </c>
      <c r="O2507">
        <v>0.106715820999999</v>
      </c>
      <c r="P2507">
        <v>0.111963189999999</v>
      </c>
      <c r="Q2507">
        <v>0.12097102</v>
      </c>
      <c r="R2507">
        <v>0</v>
      </c>
      <c r="S2507">
        <v>0</v>
      </c>
      <c r="T2507">
        <v>0</v>
      </c>
      <c r="U2507" t="s">
        <v>409</v>
      </c>
    </row>
    <row r="2508" spans="1:21" x14ac:dyDescent="0.35">
      <c r="A2508" t="s">
        <v>407</v>
      </c>
      <c r="B2508" t="s">
        <v>40</v>
      </c>
      <c r="C2508" t="str">
        <f>INDEX('GCAM Crosswalk'!M$5:M$36,MATCH(B2508,'GCAM Crosswalk'!L$5:L$36,0))</f>
        <v>Russia</v>
      </c>
      <c r="D2508" t="s">
        <v>259</v>
      </c>
      <c r="E2508" t="str">
        <f>INDEX('GCAM Crosswalk'!J$5:J$111,MATCH(D2508,'GCAM Crosswalk'!I$5:I$111,0))</f>
        <v>Transportation</v>
      </c>
      <c r="F2508" t="s">
        <v>410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3">
        <v>4.3048199999999999E-4</v>
      </c>
      <c r="O2508">
        <v>1.35446E-3</v>
      </c>
      <c r="P2508">
        <v>3.9800699999999996E-3</v>
      </c>
      <c r="Q2508">
        <v>1.02078E-2</v>
      </c>
      <c r="R2508">
        <v>0</v>
      </c>
      <c r="S2508">
        <v>0</v>
      </c>
      <c r="T2508">
        <v>0</v>
      </c>
      <c r="U2508" t="s">
        <v>409</v>
      </c>
    </row>
    <row r="2509" spans="1:21" x14ac:dyDescent="0.35">
      <c r="A2509" t="s">
        <v>407</v>
      </c>
      <c r="B2509" t="s">
        <v>40</v>
      </c>
      <c r="C2509" t="str">
        <f>INDEX('GCAM Crosswalk'!M$5:M$36,MATCH(B2509,'GCAM Crosswalk'!L$5:L$36,0))</f>
        <v>Russia</v>
      </c>
      <c r="D2509" t="s">
        <v>259</v>
      </c>
      <c r="E2509" t="str">
        <f>INDEX('GCAM Crosswalk'!J$5:J$111,MATCH(D2509,'GCAM Crosswalk'!I$5:I$111,0))</f>
        <v>Transportation</v>
      </c>
      <c r="F2509" t="s">
        <v>411</v>
      </c>
      <c r="G2509">
        <v>0.5313213</v>
      </c>
      <c r="H2509">
        <v>0.30700529999999998</v>
      </c>
      <c r="I2509">
        <v>0.34234340000000002</v>
      </c>
      <c r="J2509">
        <v>0.3084789</v>
      </c>
      <c r="K2509">
        <v>0.33443800000000001</v>
      </c>
      <c r="L2509">
        <v>0.36674430000000002</v>
      </c>
      <c r="M2509">
        <v>0.37299349999999998</v>
      </c>
      <c r="N2509">
        <v>0.36746519999999999</v>
      </c>
      <c r="O2509">
        <v>0.37868059999999998</v>
      </c>
      <c r="P2509">
        <v>0.38198949999999998</v>
      </c>
      <c r="Q2509">
        <v>0.3717665</v>
      </c>
      <c r="R2509">
        <v>0</v>
      </c>
      <c r="S2509">
        <v>0</v>
      </c>
      <c r="T2509">
        <v>0</v>
      </c>
      <c r="U2509" t="s">
        <v>409</v>
      </c>
    </row>
    <row r="2510" spans="1:21" x14ac:dyDescent="0.35">
      <c r="A2510" t="s">
        <v>407</v>
      </c>
      <c r="B2510" t="s">
        <v>40</v>
      </c>
      <c r="C2510" t="str">
        <f>INDEX('GCAM Crosswalk'!M$5:M$36,MATCH(B2510,'GCAM Crosswalk'!L$5:L$36,0))</f>
        <v>Russia</v>
      </c>
      <c r="D2510" t="s">
        <v>261</v>
      </c>
      <c r="E2510" t="str">
        <f>INDEX('GCAM Crosswalk'!J$5:J$111,MATCH(D2510,'GCAM Crosswalk'!I$5:I$111,0))</f>
        <v>Transportation</v>
      </c>
      <c r="F2510" t="s">
        <v>225</v>
      </c>
      <c r="G2510">
        <v>0</v>
      </c>
      <c r="H2510">
        <v>0</v>
      </c>
      <c r="I2510">
        <v>0</v>
      </c>
      <c r="J2510">
        <v>0</v>
      </c>
      <c r="K2510">
        <v>1.8221600000000001E-2</v>
      </c>
      <c r="L2510">
        <v>3.0616000000000001E-2</v>
      </c>
      <c r="M2510">
        <v>3.9462810000000001E-2</v>
      </c>
      <c r="N2510">
        <v>3.9497480000000001E-2</v>
      </c>
      <c r="O2510">
        <v>3.9241489999999997E-2</v>
      </c>
      <c r="P2510">
        <v>3.9221220000000001E-2</v>
      </c>
      <c r="Q2510">
        <v>3.9133349999999997E-2</v>
      </c>
      <c r="R2510">
        <v>0</v>
      </c>
      <c r="S2510">
        <v>0</v>
      </c>
      <c r="T2510">
        <v>0</v>
      </c>
      <c r="U2510" t="s">
        <v>409</v>
      </c>
    </row>
    <row r="2511" spans="1:21" x14ac:dyDescent="0.35">
      <c r="A2511" t="s">
        <v>407</v>
      </c>
      <c r="B2511" t="s">
        <v>40</v>
      </c>
      <c r="C2511" t="str">
        <f>INDEX('GCAM Crosswalk'!M$5:M$36,MATCH(B2511,'GCAM Crosswalk'!L$5:L$36,0))</f>
        <v>Russia</v>
      </c>
      <c r="D2511" t="s">
        <v>261</v>
      </c>
      <c r="E2511" t="str">
        <f>INDEX('GCAM Crosswalk'!J$5:J$111,MATCH(D2511,'GCAM Crosswalk'!I$5:I$111,0))</f>
        <v>Transportation</v>
      </c>
      <c r="F2511" t="s">
        <v>408</v>
      </c>
      <c r="G2511">
        <v>3.9210200000000001E-2</v>
      </c>
      <c r="H2511">
        <v>1.67592E-3</v>
      </c>
      <c r="I2511">
        <v>3.94553E-3</v>
      </c>
      <c r="J2511">
        <v>2.79328E-3</v>
      </c>
      <c r="K2511">
        <v>3.0869399999999998E-3</v>
      </c>
      <c r="L2511">
        <v>3.2966269999999999E-3</v>
      </c>
      <c r="M2511">
        <v>2.5872199999999999E-3</v>
      </c>
      <c r="N2511">
        <v>2.4695680000000001E-3</v>
      </c>
      <c r="O2511">
        <v>2.456289E-3</v>
      </c>
      <c r="P2511">
        <v>2.4516709999999999E-3</v>
      </c>
      <c r="Q2511">
        <v>2.4442330000000001E-3</v>
      </c>
      <c r="R2511">
        <v>0</v>
      </c>
      <c r="S2511">
        <v>0</v>
      </c>
      <c r="T2511">
        <v>0</v>
      </c>
      <c r="U2511" t="s">
        <v>409</v>
      </c>
    </row>
    <row r="2512" spans="1:21" x14ac:dyDescent="0.35">
      <c r="A2512" t="s">
        <v>407</v>
      </c>
      <c r="B2512" t="s">
        <v>40</v>
      </c>
      <c r="C2512" t="str">
        <f>INDEX('GCAM Crosswalk'!M$5:M$36,MATCH(B2512,'GCAM Crosswalk'!L$5:L$36,0))</f>
        <v>Russia</v>
      </c>
      <c r="D2512" t="s">
        <v>261</v>
      </c>
      <c r="E2512" t="str">
        <f>INDEX('GCAM Crosswalk'!J$5:J$111,MATCH(D2512,'GCAM Crosswalk'!I$5:I$111,0))</f>
        <v>Transportation</v>
      </c>
      <c r="F2512" t="s">
        <v>410</v>
      </c>
      <c r="G2512">
        <v>0</v>
      </c>
      <c r="H2512">
        <v>0</v>
      </c>
      <c r="I2512">
        <v>0</v>
      </c>
      <c r="J2512">
        <v>0</v>
      </c>
      <c r="K2512">
        <v>0</v>
      </c>
      <c r="L2512" s="3">
        <v>6.1644499999999999E-6</v>
      </c>
      <c r="M2512" s="3">
        <v>3.1132249999999902E-5</v>
      </c>
      <c r="N2512" s="3">
        <v>9.9968139999999999E-5</v>
      </c>
      <c r="O2512" s="3">
        <v>1.9215009999999999E-4</v>
      </c>
      <c r="P2512" s="3">
        <v>2.6111260000000002E-4</v>
      </c>
      <c r="Q2512" s="3">
        <v>2.9059719999999998E-4</v>
      </c>
      <c r="R2512">
        <v>0</v>
      </c>
      <c r="S2512">
        <v>0</v>
      </c>
      <c r="T2512">
        <v>0</v>
      </c>
      <c r="U2512" t="s">
        <v>409</v>
      </c>
    </row>
    <row r="2513" spans="1:21" x14ac:dyDescent="0.35">
      <c r="A2513" t="s">
        <v>407</v>
      </c>
      <c r="B2513" t="s">
        <v>40</v>
      </c>
      <c r="C2513" t="str">
        <f>INDEX('GCAM Crosswalk'!M$5:M$36,MATCH(B2513,'GCAM Crosswalk'!L$5:L$36,0))</f>
        <v>Russia</v>
      </c>
      <c r="D2513" t="s">
        <v>261</v>
      </c>
      <c r="E2513" t="str">
        <f>INDEX('GCAM Crosswalk'!J$5:J$111,MATCH(D2513,'GCAM Crosswalk'!I$5:I$111,0))</f>
        <v>Transportation</v>
      </c>
      <c r="F2513" t="s">
        <v>411</v>
      </c>
      <c r="G2513">
        <v>0.22958000000000001</v>
      </c>
      <c r="H2513">
        <v>0.159807</v>
      </c>
      <c r="I2513">
        <v>0.19506399999999999</v>
      </c>
      <c r="J2513">
        <v>0.20903099999999999</v>
      </c>
      <c r="K2513">
        <v>0.239754311</v>
      </c>
      <c r="L2513">
        <v>0.25496398300000001</v>
      </c>
      <c r="M2513">
        <v>0.20391398799999999</v>
      </c>
      <c r="N2513">
        <v>0.19304861000000001</v>
      </c>
      <c r="O2513">
        <v>0.19380251300000001</v>
      </c>
      <c r="P2513">
        <v>0.19625081999999999</v>
      </c>
      <c r="Q2513">
        <v>0.19894756</v>
      </c>
      <c r="R2513">
        <v>0</v>
      </c>
      <c r="S2513">
        <v>0</v>
      </c>
      <c r="T2513">
        <v>0</v>
      </c>
      <c r="U2513" t="s">
        <v>409</v>
      </c>
    </row>
    <row r="2514" spans="1:21" x14ac:dyDescent="0.35">
      <c r="A2514" t="s">
        <v>407</v>
      </c>
      <c r="B2514" t="s">
        <v>40</v>
      </c>
      <c r="C2514" t="str">
        <f>INDEX('GCAM Crosswalk'!M$5:M$36,MATCH(B2514,'GCAM Crosswalk'!L$5:L$36,0))</f>
        <v>Russia</v>
      </c>
      <c r="D2514" t="s">
        <v>327</v>
      </c>
      <c r="E2514" t="str">
        <f>INDEX('GCAM Crosswalk'!J$5:J$111,MATCH(D2514,'GCAM Crosswalk'!I$5:I$111,0))</f>
        <v>Transportation</v>
      </c>
      <c r="F2514" t="s">
        <v>225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2.7175399999999999E-2</v>
      </c>
      <c r="M2514">
        <v>3.7184300000000003E-2</v>
      </c>
      <c r="N2514">
        <v>3.7422299999999999E-2</v>
      </c>
      <c r="O2514">
        <v>3.5624799999999998E-2</v>
      </c>
      <c r="P2514">
        <v>3.3151899999999998E-2</v>
      </c>
      <c r="Q2514">
        <v>3.0460999999999998E-2</v>
      </c>
      <c r="R2514">
        <v>0</v>
      </c>
      <c r="S2514">
        <v>0</v>
      </c>
      <c r="T2514">
        <v>0</v>
      </c>
      <c r="U2514" t="s">
        <v>409</v>
      </c>
    </row>
    <row r="2515" spans="1:21" x14ac:dyDescent="0.35">
      <c r="A2515" t="s">
        <v>407</v>
      </c>
      <c r="B2515" t="s">
        <v>40</v>
      </c>
      <c r="C2515" t="str">
        <f>INDEX('GCAM Crosswalk'!M$5:M$36,MATCH(B2515,'GCAM Crosswalk'!L$5:L$36,0))</f>
        <v>Russia</v>
      </c>
      <c r="D2515" t="s">
        <v>327</v>
      </c>
      <c r="E2515" t="str">
        <f>INDEX('GCAM Crosswalk'!J$5:J$111,MATCH(D2515,'GCAM Crosswalk'!I$5:I$111,0))</f>
        <v>Transportation</v>
      </c>
      <c r="F2515" t="s">
        <v>411</v>
      </c>
      <c r="G2515">
        <v>9.6000100000000005E-2</v>
      </c>
      <c r="H2515">
        <v>6.6823999999999995E-2</v>
      </c>
      <c r="I2515">
        <v>8.1566899999999998E-2</v>
      </c>
      <c r="J2515">
        <v>8.7407299999999993E-2</v>
      </c>
      <c r="K2515">
        <v>7.3645100000000005E-2</v>
      </c>
      <c r="L2515">
        <v>3.14749E-2</v>
      </c>
      <c r="M2515">
        <v>1.4982499999999999E-2</v>
      </c>
      <c r="N2515">
        <v>8.9776400000000003E-3</v>
      </c>
      <c r="O2515">
        <v>5.7752200000000002E-3</v>
      </c>
      <c r="P2515">
        <v>3.8513599999999999E-3</v>
      </c>
      <c r="Q2515">
        <v>2.6324600000000001E-3</v>
      </c>
      <c r="R2515">
        <v>0</v>
      </c>
      <c r="S2515">
        <v>0</v>
      </c>
      <c r="T2515">
        <v>0</v>
      </c>
      <c r="U2515" t="s">
        <v>409</v>
      </c>
    </row>
    <row r="2516" spans="1:21" x14ac:dyDescent="0.35">
      <c r="A2516" t="s">
        <v>407</v>
      </c>
      <c r="B2516" t="s">
        <v>40</v>
      </c>
      <c r="C2516" t="str">
        <f>INDEX('GCAM Crosswalk'!M$5:M$36,MATCH(B2516,'GCAM Crosswalk'!L$5:L$36,0))</f>
        <v>Russia</v>
      </c>
      <c r="D2516" t="s">
        <v>265</v>
      </c>
      <c r="E2516" t="str">
        <f>INDEX('GCAM Crosswalk'!J$5:J$111,MATCH(D2516,'GCAM Crosswalk'!I$5:I$111,0))</f>
        <v>Transportation</v>
      </c>
      <c r="F2516" t="s">
        <v>225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1.7065070000000002E-2</v>
      </c>
      <c r="M2516">
        <v>0.11027732999999899</v>
      </c>
      <c r="N2516">
        <v>0.194097939999999</v>
      </c>
      <c r="O2516">
        <v>0.25785372000000001</v>
      </c>
      <c r="P2516">
        <v>0.28022687099999999</v>
      </c>
      <c r="Q2516">
        <v>0.29183498000000002</v>
      </c>
      <c r="R2516">
        <v>0</v>
      </c>
      <c r="S2516">
        <v>0</v>
      </c>
      <c r="T2516">
        <v>0</v>
      </c>
      <c r="U2516" t="s">
        <v>409</v>
      </c>
    </row>
    <row r="2517" spans="1:21" x14ac:dyDescent="0.35">
      <c r="A2517" t="s">
        <v>407</v>
      </c>
      <c r="B2517" t="s">
        <v>40</v>
      </c>
      <c r="C2517" t="str">
        <f>INDEX('GCAM Crosswalk'!M$5:M$36,MATCH(B2517,'GCAM Crosswalk'!L$5:L$36,0))</f>
        <v>Russia</v>
      </c>
      <c r="D2517" t="s">
        <v>265</v>
      </c>
      <c r="E2517" t="str">
        <f>INDEX('GCAM Crosswalk'!J$5:J$111,MATCH(D2517,'GCAM Crosswalk'!I$5:I$111,0))</f>
        <v>Transportation</v>
      </c>
      <c r="F2517" t="s">
        <v>408</v>
      </c>
      <c r="G2517">
        <v>7.79542E-3</v>
      </c>
      <c r="H2517" s="3">
        <v>3.3325019999999898E-4</v>
      </c>
      <c r="I2517" s="3">
        <v>7.8438399999999995E-4</v>
      </c>
      <c r="J2517" s="3">
        <v>5.5531899999999997E-4</v>
      </c>
      <c r="K2517" s="3">
        <v>5.0864640999999996E-4</v>
      </c>
      <c r="L2517" s="3">
        <v>4.1998341999999899E-4</v>
      </c>
      <c r="M2517" s="3">
        <v>3.1309235000000001E-4</v>
      </c>
      <c r="N2517" s="3">
        <v>2.1300635E-4</v>
      </c>
      <c r="O2517" s="3">
        <v>1.2440473999999999E-4</v>
      </c>
      <c r="P2517" s="3">
        <v>8.9665039999999897E-5</v>
      </c>
      <c r="Q2517" s="3">
        <v>6.3585910000000005E-5</v>
      </c>
      <c r="R2517">
        <v>0</v>
      </c>
      <c r="S2517">
        <v>0</v>
      </c>
      <c r="T2517">
        <v>0</v>
      </c>
      <c r="U2517" t="s">
        <v>409</v>
      </c>
    </row>
    <row r="2518" spans="1:21" x14ac:dyDescent="0.35">
      <c r="A2518" t="s">
        <v>407</v>
      </c>
      <c r="B2518" t="s">
        <v>40</v>
      </c>
      <c r="C2518" t="str">
        <f>INDEX('GCAM Crosswalk'!M$5:M$36,MATCH(B2518,'GCAM Crosswalk'!L$5:L$36,0))</f>
        <v>Russia</v>
      </c>
      <c r="D2518" t="s">
        <v>265</v>
      </c>
      <c r="E2518" t="str">
        <f>INDEX('GCAM Crosswalk'!J$5:J$111,MATCH(D2518,'GCAM Crosswalk'!I$5:I$111,0))</f>
        <v>Transportation</v>
      </c>
      <c r="F2518" t="s">
        <v>410</v>
      </c>
      <c r="G2518">
        <v>0</v>
      </c>
      <c r="H2518">
        <v>0</v>
      </c>
      <c r="I2518">
        <v>0</v>
      </c>
      <c r="J2518">
        <v>0</v>
      </c>
      <c r="K2518">
        <v>0</v>
      </c>
      <c r="L2518" s="3">
        <v>6.0168307999999996E-6</v>
      </c>
      <c r="M2518" s="3">
        <v>1.137512226E-4</v>
      </c>
      <c r="N2518" s="3">
        <v>1.64199161E-4</v>
      </c>
      <c r="O2518" s="3">
        <v>1.943694926E-4</v>
      </c>
      <c r="P2518" s="3">
        <v>1.9414130919999999E-4</v>
      </c>
      <c r="Q2518" s="3">
        <v>1.8842251699999999E-4</v>
      </c>
      <c r="R2518">
        <v>0</v>
      </c>
      <c r="S2518">
        <v>0</v>
      </c>
      <c r="T2518">
        <v>0</v>
      </c>
      <c r="U2518" t="s">
        <v>409</v>
      </c>
    </row>
    <row r="2519" spans="1:21" x14ac:dyDescent="0.35">
      <c r="A2519" t="s">
        <v>407</v>
      </c>
      <c r="B2519" t="s">
        <v>40</v>
      </c>
      <c r="C2519" t="str">
        <f>INDEX('GCAM Crosswalk'!M$5:M$36,MATCH(B2519,'GCAM Crosswalk'!L$5:L$36,0))</f>
        <v>Russia</v>
      </c>
      <c r="D2519" t="s">
        <v>265</v>
      </c>
      <c r="E2519" t="str">
        <f>INDEX('GCAM Crosswalk'!J$5:J$111,MATCH(D2519,'GCAM Crosswalk'!I$5:I$111,0))</f>
        <v>Transportation</v>
      </c>
      <c r="F2519" t="s">
        <v>411</v>
      </c>
      <c r="G2519">
        <v>1.417705</v>
      </c>
      <c r="H2519">
        <v>0.98683999999999905</v>
      </c>
      <c r="I2519">
        <v>1.2045630000000001</v>
      </c>
      <c r="J2519">
        <v>1.290813</v>
      </c>
      <c r="K2519">
        <v>1.1812788400000001</v>
      </c>
      <c r="L2519">
        <v>0.98237591199999996</v>
      </c>
      <c r="M2519">
        <v>0.74299710099999905</v>
      </c>
      <c r="N2519">
        <v>0.51641364300000003</v>
      </c>
      <c r="O2519">
        <v>0.31346243540000002</v>
      </c>
      <c r="P2519">
        <v>0.232260989</v>
      </c>
      <c r="Q2519">
        <v>0.17031296200000001</v>
      </c>
      <c r="R2519">
        <v>0</v>
      </c>
      <c r="S2519">
        <v>0</v>
      </c>
      <c r="T2519">
        <v>0</v>
      </c>
      <c r="U2519" t="s">
        <v>409</v>
      </c>
    </row>
    <row r="2520" spans="1:21" x14ac:dyDescent="0.35">
      <c r="A2520" t="s">
        <v>407</v>
      </c>
      <c r="B2520" t="s">
        <v>40</v>
      </c>
      <c r="C2520" t="str">
        <f>INDEX('GCAM Crosswalk'!M$5:M$36,MATCH(B2520,'GCAM Crosswalk'!L$5:L$36,0))</f>
        <v>Russia</v>
      </c>
      <c r="D2520" t="s">
        <v>267</v>
      </c>
      <c r="E2520" t="str">
        <f>INDEX('GCAM Crosswalk'!J$5:J$111,MATCH(D2520,'GCAM Crosswalk'!I$5:I$111,0))</f>
        <v>International Shipping</v>
      </c>
      <c r="F2520" t="s">
        <v>225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3">
        <v>1.3330500000000001E-5</v>
      </c>
      <c r="O2520" s="3">
        <v>4.17074E-5</v>
      </c>
      <c r="P2520" s="3">
        <v>1.27744E-4</v>
      </c>
      <c r="Q2520" s="3">
        <v>3.2231700000000002E-4</v>
      </c>
      <c r="R2520">
        <v>0</v>
      </c>
      <c r="S2520">
        <v>0</v>
      </c>
      <c r="T2520">
        <v>0</v>
      </c>
      <c r="U2520" t="s">
        <v>409</v>
      </c>
    </row>
    <row r="2521" spans="1:21" x14ac:dyDescent="0.35">
      <c r="A2521" t="s">
        <v>407</v>
      </c>
      <c r="B2521" t="s">
        <v>40</v>
      </c>
      <c r="C2521" t="str">
        <f>INDEX('GCAM Crosswalk'!M$5:M$36,MATCH(B2521,'GCAM Crosswalk'!L$5:L$36,0))</f>
        <v>Russia</v>
      </c>
      <c r="D2521" t="s">
        <v>267</v>
      </c>
      <c r="E2521" t="str">
        <f>INDEX('GCAM Crosswalk'!J$5:J$111,MATCH(D2521,'GCAM Crosswalk'!I$5:I$111,0))</f>
        <v>International Shipping</v>
      </c>
      <c r="F2521" t="s">
        <v>410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3">
        <v>1.68963E-4</v>
      </c>
      <c r="O2521" s="3">
        <v>6.2682000000000005E-4</v>
      </c>
      <c r="P2521">
        <v>2.4136600000000002E-3</v>
      </c>
      <c r="Q2521">
        <v>7.5088200000000003E-3</v>
      </c>
      <c r="R2521">
        <v>0</v>
      </c>
      <c r="S2521">
        <v>0</v>
      </c>
      <c r="T2521">
        <v>0</v>
      </c>
      <c r="U2521" t="s">
        <v>409</v>
      </c>
    </row>
    <row r="2522" spans="1:21" x14ac:dyDescent="0.35">
      <c r="A2522" t="s">
        <v>407</v>
      </c>
      <c r="B2522" t="s">
        <v>40</v>
      </c>
      <c r="C2522" t="str">
        <f>INDEX('GCAM Crosswalk'!M$5:M$36,MATCH(B2522,'GCAM Crosswalk'!L$5:L$36,0))</f>
        <v>Russia</v>
      </c>
      <c r="D2522" t="s">
        <v>267</v>
      </c>
      <c r="E2522" t="str">
        <f>INDEX('GCAM Crosswalk'!J$5:J$111,MATCH(D2522,'GCAM Crosswalk'!I$5:I$111,0))</f>
        <v>International Shipping</v>
      </c>
      <c r="F2522" t="s">
        <v>411</v>
      </c>
      <c r="G2522">
        <v>0.174813</v>
      </c>
      <c r="H2522">
        <v>1.0023200000000001</v>
      </c>
      <c r="I2522">
        <v>1.0023200000000001</v>
      </c>
      <c r="J2522">
        <v>0.85527299999999995</v>
      </c>
      <c r="K2522">
        <v>0.85903910000000006</v>
      </c>
      <c r="L2522">
        <v>0.86647490000000005</v>
      </c>
      <c r="M2522">
        <v>0.84422200000000003</v>
      </c>
      <c r="N2522">
        <v>0.83533599999999997</v>
      </c>
      <c r="O2522">
        <v>0.83697100000000002</v>
      </c>
      <c r="P2522">
        <v>0.84463899999999903</v>
      </c>
      <c r="Q2522">
        <v>0.84925499999999998</v>
      </c>
      <c r="R2522">
        <v>0</v>
      </c>
      <c r="S2522">
        <v>0</v>
      </c>
      <c r="T2522">
        <v>0</v>
      </c>
      <c r="U2522" t="s">
        <v>409</v>
      </c>
    </row>
    <row r="2523" spans="1:21" x14ac:dyDescent="0.35">
      <c r="A2523" t="s">
        <v>407</v>
      </c>
      <c r="B2523" t="s">
        <v>41</v>
      </c>
      <c r="C2523" t="str">
        <f>INDEX('GCAM Crosswalk'!M$5:M$36,MATCH(B2523,'GCAM Crosswalk'!L$5:L$36,0))</f>
        <v>South Africa</v>
      </c>
      <c r="D2523" t="s">
        <v>291</v>
      </c>
      <c r="E2523" t="str">
        <f>INDEX('GCAM Crosswalk'!J$5:J$111,MATCH(D2523,'GCAM Crosswalk'!I$5:I$111,0))</f>
        <v>Industry</v>
      </c>
      <c r="F2523" t="s">
        <v>408</v>
      </c>
      <c r="G2523">
        <v>1.32856E-2</v>
      </c>
      <c r="H2523">
        <v>9.8482699999999992E-3</v>
      </c>
      <c r="I2523">
        <v>5.1692200000000004E-3</v>
      </c>
      <c r="J2523">
        <v>7.7529399999999998E-3</v>
      </c>
      <c r="K2523">
        <v>8.8836000000000002E-3</v>
      </c>
      <c r="L2523">
        <v>1.01189694199999E-2</v>
      </c>
      <c r="M2523">
        <v>1.12918478799999E-2</v>
      </c>
      <c r="N2523">
        <v>1.178228997E-2</v>
      </c>
      <c r="O2523">
        <v>1.192755337E-2</v>
      </c>
      <c r="P2523">
        <v>1.231882986E-2</v>
      </c>
      <c r="Q2523">
        <v>1.2567037539999999E-2</v>
      </c>
      <c r="R2523">
        <v>0</v>
      </c>
      <c r="S2523">
        <v>0</v>
      </c>
      <c r="T2523">
        <v>0</v>
      </c>
      <c r="U2523" t="s">
        <v>409</v>
      </c>
    </row>
    <row r="2524" spans="1:21" x14ac:dyDescent="0.35">
      <c r="A2524" t="s">
        <v>407</v>
      </c>
      <c r="B2524" t="s">
        <v>41</v>
      </c>
      <c r="C2524" t="str">
        <f>INDEX('GCAM Crosswalk'!M$5:M$36,MATCH(B2524,'GCAM Crosswalk'!L$5:L$36,0))</f>
        <v>South Africa</v>
      </c>
      <c r="D2524" t="s">
        <v>291</v>
      </c>
      <c r="E2524" t="str">
        <f>INDEX('GCAM Crosswalk'!J$5:J$111,MATCH(D2524,'GCAM Crosswalk'!I$5:I$111,0))</f>
        <v>Industry</v>
      </c>
      <c r="F2524" t="s">
        <v>410</v>
      </c>
      <c r="G2524">
        <v>0</v>
      </c>
      <c r="H2524">
        <v>0</v>
      </c>
      <c r="I2524">
        <v>0</v>
      </c>
      <c r="J2524">
        <v>0</v>
      </c>
      <c r="K2524">
        <v>0</v>
      </c>
      <c r="L2524" s="3">
        <v>2.7491499999999999E-5</v>
      </c>
      <c r="M2524" s="3">
        <v>2.066224E-4</v>
      </c>
      <c r="N2524" s="3">
        <v>5.9051410000000003E-4</v>
      </c>
      <c r="O2524">
        <v>1.1387109999999999E-3</v>
      </c>
      <c r="P2524">
        <v>1.6976743E-3</v>
      </c>
      <c r="Q2524">
        <v>2.2582024000000001E-3</v>
      </c>
      <c r="R2524">
        <v>0</v>
      </c>
      <c r="S2524">
        <v>0</v>
      </c>
      <c r="T2524">
        <v>0</v>
      </c>
      <c r="U2524" t="s">
        <v>409</v>
      </c>
    </row>
    <row r="2525" spans="1:21" x14ac:dyDescent="0.35">
      <c r="A2525" t="s">
        <v>407</v>
      </c>
      <c r="B2525" t="s">
        <v>41</v>
      </c>
      <c r="C2525" t="str">
        <f>INDEX('GCAM Crosswalk'!M$5:M$36,MATCH(B2525,'GCAM Crosswalk'!L$5:L$36,0))</f>
        <v>South Africa</v>
      </c>
      <c r="D2525" t="s">
        <v>291</v>
      </c>
      <c r="E2525" t="str">
        <f>INDEX('GCAM Crosswalk'!J$5:J$111,MATCH(D2525,'GCAM Crosswalk'!I$5:I$111,0))</f>
        <v>Industry</v>
      </c>
      <c r="F2525" t="s">
        <v>411</v>
      </c>
      <c r="G2525">
        <v>4.6656400000000004E-3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409</v>
      </c>
    </row>
    <row r="2526" spans="1:21" x14ac:dyDescent="0.35">
      <c r="A2526" t="s">
        <v>407</v>
      </c>
      <c r="B2526" t="s">
        <v>41</v>
      </c>
      <c r="C2526" t="str">
        <f>INDEX('GCAM Crosswalk'!M$5:M$36,MATCH(B2526,'GCAM Crosswalk'!L$5:L$36,0))</f>
        <v>South Africa</v>
      </c>
      <c r="D2526" t="s">
        <v>349</v>
      </c>
      <c r="E2526" t="str">
        <f>INDEX('GCAM Crosswalk'!J$5:J$111,MATCH(D2526,'GCAM Crosswalk'!I$5:I$111,0))</f>
        <v>Agriculture</v>
      </c>
      <c r="F2526" t="s">
        <v>339</v>
      </c>
      <c r="G2526">
        <v>1.3395E-3</v>
      </c>
      <c r="H2526" s="3">
        <v>3.7669999999999999E-4</v>
      </c>
      <c r="I2526">
        <v>1.8E-3</v>
      </c>
      <c r="J2526">
        <v>1.48603E-2</v>
      </c>
      <c r="K2526">
        <v>1.633064E-2</v>
      </c>
      <c r="L2526">
        <v>1.6969350000000001E-2</v>
      </c>
      <c r="M2526">
        <v>1.7251780000000001E-2</v>
      </c>
      <c r="N2526">
        <v>1.7812353999999999E-2</v>
      </c>
      <c r="O2526">
        <v>1.8944809999999999E-2</v>
      </c>
      <c r="P2526">
        <v>2.0219049999999999E-2</v>
      </c>
      <c r="Q2526">
        <v>2.0964159999999999E-2</v>
      </c>
      <c r="R2526">
        <v>0</v>
      </c>
      <c r="S2526">
        <v>0</v>
      </c>
      <c r="T2526">
        <v>0</v>
      </c>
      <c r="U2526" t="s">
        <v>409</v>
      </c>
    </row>
    <row r="2527" spans="1:21" x14ac:dyDescent="0.35">
      <c r="A2527" t="s">
        <v>407</v>
      </c>
      <c r="B2527" t="s">
        <v>41</v>
      </c>
      <c r="C2527" t="str">
        <f>INDEX('GCAM Crosswalk'!M$5:M$36,MATCH(B2527,'GCAM Crosswalk'!L$5:L$36,0))</f>
        <v>South Africa</v>
      </c>
      <c r="D2527" t="s">
        <v>349</v>
      </c>
      <c r="E2527" t="str">
        <f>INDEX('GCAM Crosswalk'!J$5:J$111,MATCH(D2527,'GCAM Crosswalk'!I$5:I$111,0))</f>
        <v>Agriculture</v>
      </c>
      <c r="F2527" t="s">
        <v>225</v>
      </c>
      <c r="G2527">
        <v>1.31022E-2</v>
      </c>
      <c r="H2527">
        <v>1.9883499999999998E-2</v>
      </c>
      <c r="I2527">
        <v>2.1599799999999999E-2</v>
      </c>
      <c r="J2527">
        <v>2.04277E-2</v>
      </c>
      <c r="K2527">
        <v>1.9283929999999901E-2</v>
      </c>
      <c r="L2527">
        <v>1.8130812E-2</v>
      </c>
      <c r="M2527">
        <v>1.8346757999999901E-2</v>
      </c>
      <c r="N2527">
        <v>1.8812679400000001E-2</v>
      </c>
      <c r="O2527">
        <v>1.9168760199999999E-2</v>
      </c>
      <c r="P2527">
        <v>1.9034415999999998E-2</v>
      </c>
      <c r="Q2527">
        <v>1.9363057999999999E-2</v>
      </c>
      <c r="R2527">
        <v>0</v>
      </c>
      <c r="S2527">
        <v>0</v>
      </c>
      <c r="T2527">
        <v>0</v>
      </c>
      <c r="U2527" t="s">
        <v>409</v>
      </c>
    </row>
    <row r="2528" spans="1:21" x14ac:dyDescent="0.35">
      <c r="A2528" t="s">
        <v>407</v>
      </c>
      <c r="B2528" t="s">
        <v>41</v>
      </c>
      <c r="C2528" t="str">
        <f>INDEX('GCAM Crosswalk'!M$5:M$36,MATCH(B2528,'GCAM Crosswalk'!L$5:L$36,0))</f>
        <v>South Africa</v>
      </c>
      <c r="D2528" t="s">
        <v>349</v>
      </c>
      <c r="E2528" t="str">
        <f>INDEX('GCAM Crosswalk'!J$5:J$111,MATCH(D2528,'GCAM Crosswalk'!I$5:I$111,0))</f>
        <v>Agriculture</v>
      </c>
      <c r="F2528" t="s">
        <v>410</v>
      </c>
      <c r="G2528">
        <v>0</v>
      </c>
      <c r="H2528">
        <v>0</v>
      </c>
      <c r="I2528">
        <v>0</v>
      </c>
      <c r="J2528">
        <v>0</v>
      </c>
      <c r="K2528">
        <v>0</v>
      </c>
      <c r="L2528" s="3">
        <v>3.1617700000000001E-4</v>
      </c>
      <c r="M2528">
        <v>1.177886E-3</v>
      </c>
      <c r="N2528">
        <v>2.2949400000000001E-3</v>
      </c>
      <c r="O2528">
        <v>3.2320744999999999E-3</v>
      </c>
      <c r="P2528">
        <v>4.213502E-3</v>
      </c>
      <c r="Q2528">
        <v>5.0143029999999899E-3</v>
      </c>
      <c r="R2528">
        <v>0</v>
      </c>
      <c r="S2528">
        <v>0</v>
      </c>
      <c r="T2528">
        <v>0</v>
      </c>
      <c r="U2528" t="s">
        <v>409</v>
      </c>
    </row>
    <row r="2529" spans="1:21" x14ac:dyDescent="0.35">
      <c r="A2529" t="s">
        <v>407</v>
      </c>
      <c r="B2529" t="s">
        <v>41</v>
      </c>
      <c r="C2529" t="str">
        <f>INDEX('GCAM Crosswalk'!M$5:M$36,MATCH(B2529,'GCAM Crosswalk'!L$5:L$36,0))</f>
        <v>South Africa</v>
      </c>
      <c r="D2529" t="s">
        <v>349</v>
      </c>
      <c r="E2529" t="str">
        <f>INDEX('GCAM Crosswalk'!J$5:J$111,MATCH(D2529,'GCAM Crosswalk'!I$5:I$111,0))</f>
        <v>Agriculture</v>
      </c>
      <c r="F2529" t="s">
        <v>411</v>
      </c>
      <c r="G2529">
        <v>3.9139090000000001E-2</v>
      </c>
      <c r="H2529">
        <v>4.1943710000000002E-2</v>
      </c>
      <c r="I2529">
        <v>3.9432099999999998E-2</v>
      </c>
      <c r="J2529">
        <v>4.8599499999999997E-2</v>
      </c>
      <c r="K2529">
        <v>5.412235E-2</v>
      </c>
      <c r="L2529">
        <v>5.733854E-2</v>
      </c>
      <c r="M2529">
        <v>5.8305759999999998E-2</v>
      </c>
      <c r="N2529">
        <v>5.7993245999999998E-2</v>
      </c>
      <c r="O2529">
        <v>5.7318379999999898E-2</v>
      </c>
      <c r="P2529">
        <v>5.6034E-2</v>
      </c>
      <c r="Q2529">
        <v>5.4311849999999898E-2</v>
      </c>
      <c r="R2529">
        <v>0</v>
      </c>
      <c r="S2529">
        <v>0</v>
      </c>
      <c r="T2529">
        <v>0</v>
      </c>
      <c r="U2529" t="s">
        <v>409</v>
      </c>
    </row>
    <row r="2530" spans="1:21" x14ac:dyDescent="0.35">
      <c r="A2530" t="s">
        <v>407</v>
      </c>
      <c r="B2530" t="s">
        <v>41</v>
      </c>
      <c r="C2530" t="str">
        <f>INDEX('GCAM Crosswalk'!M$5:M$36,MATCH(B2530,'GCAM Crosswalk'!L$5:L$36,0))</f>
        <v>South Africa</v>
      </c>
      <c r="D2530" t="s">
        <v>363</v>
      </c>
      <c r="E2530" t="str">
        <f>INDEX('GCAM Crosswalk'!J$5:J$111,MATCH(D2530,'GCAM Crosswalk'!I$5:I$111,0))</f>
        <v>Industry</v>
      </c>
      <c r="F2530" t="s">
        <v>318</v>
      </c>
      <c r="G2530" s="3">
        <v>2.3869399999999999E-4</v>
      </c>
      <c r="H2530" s="3">
        <v>1.6341399999999999E-4</v>
      </c>
      <c r="I2530" s="3">
        <v>7.6288799999999998E-4</v>
      </c>
      <c r="J2530" s="3">
        <v>4.6467200000000001E-4</v>
      </c>
      <c r="K2530" s="3">
        <v>4.870602E-4</v>
      </c>
      <c r="L2530" s="3">
        <v>5.5146310000000001E-4</v>
      </c>
      <c r="M2530" s="3">
        <v>6.4553039999999998E-4</v>
      </c>
      <c r="N2530" s="3">
        <v>7.3224399999999995E-4</v>
      </c>
      <c r="O2530" s="3">
        <v>8.1473799999999996E-4</v>
      </c>
      <c r="P2530" s="3">
        <v>8.9005545999999995E-4</v>
      </c>
      <c r="Q2530" s="3">
        <v>9.5515232000000004E-4</v>
      </c>
      <c r="R2530">
        <v>0</v>
      </c>
      <c r="S2530">
        <v>0</v>
      </c>
      <c r="T2530">
        <v>0</v>
      </c>
      <c r="U2530" t="s">
        <v>409</v>
      </c>
    </row>
    <row r="2531" spans="1:21" x14ac:dyDescent="0.35">
      <c r="A2531" t="s">
        <v>407</v>
      </c>
      <c r="B2531" t="s">
        <v>41</v>
      </c>
      <c r="C2531" t="str">
        <f>INDEX('GCAM Crosswalk'!M$5:M$36,MATCH(B2531,'GCAM Crosswalk'!L$5:L$36,0))</f>
        <v>South Africa</v>
      </c>
      <c r="D2531" t="s">
        <v>363</v>
      </c>
      <c r="E2531" t="str">
        <f>INDEX('GCAM Crosswalk'!J$5:J$111,MATCH(D2531,'GCAM Crosswalk'!I$5:I$111,0))</f>
        <v>Industry</v>
      </c>
      <c r="F2531" t="s">
        <v>339</v>
      </c>
      <c r="G2531">
        <v>1.7243600000000001E-3</v>
      </c>
      <c r="H2531">
        <v>6.2233200000000001E-3</v>
      </c>
      <c r="I2531">
        <v>2.2126699999999999E-3</v>
      </c>
      <c r="J2531">
        <v>6.9680899999999997E-3</v>
      </c>
      <c r="K2531">
        <v>7.3022549999999997E-3</v>
      </c>
      <c r="L2531">
        <v>8.2612320000000003E-3</v>
      </c>
      <c r="M2531">
        <v>9.6551759999999997E-3</v>
      </c>
      <c r="N2531">
        <v>1.09290179999999E-2</v>
      </c>
      <c r="O2531">
        <v>1.2141505E-2</v>
      </c>
      <c r="P2531">
        <v>1.3257262699999999E-2</v>
      </c>
      <c r="Q2531">
        <v>1.4227001E-2</v>
      </c>
      <c r="R2531">
        <v>0</v>
      </c>
      <c r="S2531">
        <v>0</v>
      </c>
      <c r="T2531">
        <v>0</v>
      </c>
      <c r="U2531" t="s">
        <v>409</v>
      </c>
    </row>
    <row r="2532" spans="1:21" x14ac:dyDescent="0.35">
      <c r="A2532" t="s">
        <v>407</v>
      </c>
      <c r="B2532" t="s">
        <v>41</v>
      </c>
      <c r="C2532" t="str">
        <f>INDEX('GCAM Crosswalk'!M$5:M$36,MATCH(B2532,'GCAM Crosswalk'!L$5:L$36,0))</f>
        <v>South Africa</v>
      </c>
      <c r="D2532" t="s">
        <v>363</v>
      </c>
      <c r="E2532" t="str">
        <f>INDEX('GCAM Crosswalk'!J$5:J$111,MATCH(D2532,'GCAM Crosswalk'!I$5:I$111,0))</f>
        <v>Industry</v>
      </c>
      <c r="F2532" t="s">
        <v>408</v>
      </c>
      <c r="G2532">
        <v>0</v>
      </c>
      <c r="H2532">
        <v>0</v>
      </c>
      <c r="I2532" s="3">
        <v>1.0639799999999999E-4</v>
      </c>
      <c r="J2532" s="3">
        <v>6.5696099999999996E-5</v>
      </c>
      <c r="K2532" s="3">
        <v>6.8861958490000006E-5</v>
      </c>
      <c r="L2532" s="3">
        <v>7.7944391613000001E-5</v>
      </c>
      <c r="M2532" s="3">
        <v>9.1173977226999994E-5</v>
      </c>
      <c r="N2532" s="3">
        <v>1.0329003206E-4</v>
      </c>
      <c r="O2532" s="3">
        <v>1.1477212713E-4</v>
      </c>
      <c r="P2532" s="3">
        <v>1.2526994763999901E-4</v>
      </c>
      <c r="Q2532" s="3">
        <v>1.3433499377499901E-4</v>
      </c>
      <c r="R2532">
        <v>0</v>
      </c>
      <c r="S2532">
        <v>0</v>
      </c>
      <c r="T2532">
        <v>0</v>
      </c>
      <c r="U2532" t="s">
        <v>409</v>
      </c>
    </row>
    <row r="2533" spans="1:21" x14ac:dyDescent="0.35">
      <c r="A2533" t="s">
        <v>407</v>
      </c>
      <c r="B2533" t="s">
        <v>41</v>
      </c>
      <c r="C2533" t="str">
        <f>INDEX('GCAM Crosswalk'!M$5:M$36,MATCH(B2533,'GCAM Crosswalk'!L$5:L$36,0))</f>
        <v>South Africa</v>
      </c>
      <c r="D2533" t="s">
        <v>363</v>
      </c>
      <c r="E2533" t="str">
        <f>INDEX('GCAM Crosswalk'!J$5:J$111,MATCH(D2533,'GCAM Crosswalk'!I$5:I$111,0))</f>
        <v>Industry</v>
      </c>
      <c r="F2533" t="s">
        <v>411</v>
      </c>
      <c r="G2533">
        <v>1.60216E-3</v>
      </c>
      <c r="H2533">
        <v>3.4567899999999999E-3</v>
      </c>
      <c r="I2533">
        <v>2.0896700000000001E-3</v>
      </c>
      <c r="J2533">
        <v>1.7144E-3</v>
      </c>
      <c r="K2533">
        <v>1.7986009999999999E-3</v>
      </c>
      <c r="L2533">
        <v>2.0398669999999999E-3</v>
      </c>
      <c r="M2533">
        <v>2.3923836999999999E-3</v>
      </c>
      <c r="N2533">
        <v>2.7206344598900002E-3</v>
      </c>
      <c r="O2533">
        <v>3.0332015234219999E-3</v>
      </c>
      <c r="P2533">
        <v>3.3169502203049999E-3</v>
      </c>
      <c r="Q2533">
        <v>3.5632288530369999E-3</v>
      </c>
      <c r="R2533">
        <v>0</v>
      </c>
      <c r="S2533">
        <v>0</v>
      </c>
      <c r="T2533">
        <v>0</v>
      </c>
      <c r="U2533" t="s">
        <v>409</v>
      </c>
    </row>
    <row r="2534" spans="1:21" x14ac:dyDescent="0.35">
      <c r="A2534" t="s">
        <v>407</v>
      </c>
      <c r="B2534" t="s">
        <v>41</v>
      </c>
      <c r="C2534" t="str">
        <f>INDEX('GCAM Crosswalk'!M$5:M$36,MATCH(B2534,'GCAM Crosswalk'!L$5:L$36,0))</f>
        <v>South Africa</v>
      </c>
      <c r="D2534" t="s">
        <v>369</v>
      </c>
      <c r="E2534" t="str">
        <f>INDEX('GCAM Crosswalk'!J$5:J$111,MATCH(D2534,'GCAM Crosswalk'!I$5:I$111,0))</f>
        <v>Industry</v>
      </c>
      <c r="F2534" t="s">
        <v>225</v>
      </c>
      <c r="G2534">
        <v>9.1122300000000007E-3</v>
      </c>
      <c r="H2534">
        <v>4.3770200000000002E-2</v>
      </c>
      <c r="I2534">
        <v>3.54417E-2</v>
      </c>
      <c r="J2534">
        <v>3.5156300000000001E-2</v>
      </c>
      <c r="K2534">
        <v>3.6856489999999999E-2</v>
      </c>
      <c r="L2534">
        <v>4.173611E-2</v>
      </c>
      <c r="M2534">
        <v>4.8850289999999998E-2</v>
      </c>
      <c r="N2534">
        <v>5.540014E-2</v>
      </c>
      <c r="O2534">
        <v>6.1627250000000001E-2</v>
      </c>
      <c r="P2534">
        <v>6.7317566999999995E-2</v>
      </c>
      <c r="Q2534">
        <v>7.2246595799999994E-2</v>
      </c>
      <c r="R2534">
        <v>0</v>
      </c>
      <c r="S2534">
        <v>0</v>
      </c>
      <c r="T2534">
        <v>0</v>
      </c>
      <c r="U2534" t="s">
        <v>409</v>
      </c>
    </row>
    <row r="2535" spans="1:21" x14ac:dyDescent="0.35">
      <c r="A2535" t="s">
        <v>407</v>
      </c>
      <c r="B2535" t="s">
        <v>41</v>
      </c>
      <c r="C2535" t="str">
        <f>INDEX('GCAM Crosswalk'!M$5:M$36,MATCH(B2535,'GCAM Crosswalk'!L$5:L$36,0))</f>
        <v>South Africa</v>
      </c>
      <c r="D2535" t="s">
        <v>269</v>
      </c>
      <c r="E2535" t="str">
        <f>INDEX('GCAM Crosswalk'!J$5:J$111,MATCH(D2535,'GCAM Crosswalk'!I$5:I$111,0))</f>
        <v>Industry</v>
      </c>
      <c r="F2535" t="s">
        <v>225</v>
      </c>
      <c r="G2535">
        <v>3.56399E-3</v>
      </c>
      <c r="H2535">
        <v>5.0101900000000003E-3</v>
      </c>
      <c r="I2535">
        <v>5.0262600000000003E-3</v>
      </c>
      <c r="J2535">
        <v>5.0262600000000003E-3</v>
      </c>
      <c r="K2535">
        <v>4.9026299999999998E-3</v>
      </c>
      <c r="L2535">
        <v>5.603734E-3</v>
      </c>
      <c r="M2535">
        <v>6.6843099999999997E-3</v>
      </c>
      <c r="N2535">
        <v>7.8627279999999994E-3</v>
      </c>
      <c r="O2535">
        <v>8.9813140000000007E-3</v>
      </c>
      <c r="P2535">
        <v>9.8764890000000004E-3</v>
      </c>
      <c r="Q2535">
        <v>1.06046517E-2</v>
      </c>
      <c r="R2535">
        <v>0</v>
      </c>
      <c r="S2535">
        <v>0</v>
      </c>
      <c r="T2535">
        <v>0</v>
      </c>
      <c r="U2535" t="s">
        <v>409</v>
      </c>
    </row>
    <row r="2536" spans="1:21" x14ac:dyDescent="0.35">
      <c r="A2536" t="s">
        <v>407</v>
      </c>
      <c r="B2536" t="s">
        <v>41</v>
      </c>
      <c r="C2536" t="str">
        <f>INDEX('GCAM Crosswalk'!M$5:M$36,MATCH(B2536,'GCAM Crosswalk'!L$5:L$36,0))</f>
        <v>South Africa</v>
      </c>
      <c r="D2536" t="s">
        <v>364</v>
      </c>
      <c r="E2536" t="str">
        <f>INDEX('GCAM Crosswalk'!J$5:J$111,MATCH(D2536,'GCAM Crosswalk'!I$5:I$111,0))</f>
        <v>Industry</v>
      </c>
      <c r="F2536" t="s">
        <v>339</v>
      </c>
      <c r="G2536">
        <v>0</v>
      </c>
      <c r="H2536">
        <v>0</v>
      </c>
      <c r="I2536">
        <v>0</v>
      </c>
      <c r="J2536" s="3">
        <v>1.2559999999999999E-4</v>
      </c>
      <c r="K2536" s="3">
        <v>1.371713E-4</v>
      </c>
      <c r="L2536" s="3">
        <v>1.4697730000000001E-4</v>
      </c>
      <c r="M2536" s="3">
        <v>1.6069200000000001E-4</v>
      </c>
      <c r="N2536" s="3">
        <v>1.7391219999999901E-4</v>
      </c>
      <c r="O2536" s="3">
        <v>1.9226934000000001E-4</v>
      </c>
      <c r="P2536" s="3">
        <v>2.1249746E-4</v>
      </c>
      <c r="Q2536" s="3">
        <v>2.3298536499999901E-4</v>
      </c>
      <c r="R2536">
        <v>0</v>
      </c>
      <c r="S2536">
        <v>0</v>
      </c>
      <c r="T2536">
        <v>0</v>
      </c>
      <c r="U2536" t="s">
        <v>409</v>
      </c>
    </row>
    <row r="2537" spans="1:21" x14ac:dyDescent="0.35">
      <c r="A2537" t="s">
        <v>407</v>
      </c>
      <c r="B2537" t="s">
        <v>41</v>
      </c>
      <c r="C2537" t="str">
        <f>INDEX('GCAM Crosswalk'!M$5:M$36,MATCH(B2537,'GCAM Crosswalk'!L$5:L$36,0))</f>
        <v>South Africa</v>
      </c>
      <c r="D2537" t="s">
        <v>364</v>
      </c>
      <c r="E2537" t="str">
        <f>INDEX('GCAM Crosswalk'!J$5:J$111,MATCH(D2537,'GCAM Crosswalk'!I$5:I$111,0))</f>
        <v>Industry</v>
      </c>
      <c r="F2537" t="s">
        <v>225</v>
      </c>
      <c r="G2537">
        <v>1.29766E-2</v>
      </c>
      <c r="H2537">
        <v>3.6292600000000001E-2</v>
      </c>
      <c r="I2537">
        <v>3.8971600000000002E-2</v>
      </c>
      <c r="J2537">
        <v>4.0436800000000002E-2</v>
      </c>
      <c r="K2537">
        <v>4.087205E-2</v>
      </c>
      <c r="L2537">
        <v>4.3830380000000002E-2</v>
      </c>
      <c r="M2537">
        <v>4.7285399999999998E-2</v>
      </c>
      <c r="N2537">
        <v>4.8486620000000001E-2</v>
      </c>
      <c r="O2537">
        <v>4.8560800000000001E-2</v>
      </c>
      <c r="P2537">
        <v>4.9602533999999997E-2</v>
      </c>
      <c r="Q2537">
        <v>5.1535957999999903E-2</v>
      </c>
      <c r="R2537">
        <v>0</v>
      </c>
      <c r="S2537">
        <v>0</v>
      </c>
      <c r="T2537">
        <v>0</v>
      </c>
      <c r="U2537" t="s">
        <v>409</v>
      </c>
    </row>
    <row r="2538" spans="1:21" x14ac:dyDescent="0.35">
      <c r="A2538" t="s">
        <v>407</v>
      </c>
      <c r="B2538" t="s">
        <v>41</v>
      </c>
      <c r="C2538" t="str">
        <f>INDEX('GCAM Crosswalk'!M$5:M$36,MATCH(B2538,'GCAM Crosswalk'!L$5:L$36,0))</f>
        <v>South Africa</v>
      </c>
      <c r="D2538" t="s">
        <v>364</v>
      </c>
      <c r="E2538" t="str">
        <f>INDEX('GCAM Crosswalk'!J$5:J$111,MATCH(D2538,'GCAM Crosswalk'!I$5:I$111,0))</f>
        <v>Industry</v>
      </c>
      <c r="F2538" t="s">
        <v>408</v>
      </c>
      <c r="G2538">
        <v>0</v>
      </c>
      <c r="H2538">
        <v>3.0127999999999999E-2</v>
      </c>
      <c r="I2538">
        <v>0</v>
      </c>
      <c r="J2538">
        <v>3.8293099999999997E-2</v>
      </c>
      <c r="K2538">
        <v>4.212772E-2</v>
      </c>
      <c r="L2538">
        <v>4.5399219999999997E-2</v>
      </c>
      <c r="M2538">
        <v>5.076406E-2</v>
      </c>
      <c r="N2538">
        <v>5.6774310000000001E-2</v>
      </c>
      <c r="O2538">
        <v>6.3586079999999906E-2</v>
      </c>
      <c r="P2538">
        <v>7.0526523999999993E-2</v>
      </c>
      <c r="Q2538">
        <v>7.6493809999999995E-2</v>
      </c>
      <c r="R2538">
        <v>0</v>
      </c>
      <c r="S2538">
        <v>0</v>
      </c>
      <c r="T2538">
        <v>0</v>
      </c>
      <c r="U2538" t="s">
        <v>409</v>
      </c>
    </row>
    <row r="2539" spans="1:21" x14ac:dyDescent="0.35">
      <c r="A2539" t="s">
        <v>407</v>
      </c>
      <c r="B2539" t="s">
        <v>41</v>
      </c>
      <c r="C2539" t="str">
        <f>INDEX('GCAM Crosswalk'!M$5:M$36,MATCH(B2539,'GCAM Crosswalk'!L$5:L$36,0))</f>
        <v>South Africa</v>
      </c>
      <c r="D2539" t="s">
        <v>364</v>
      </c>
      <c r="E2539" t="str">
        <f>INDEX('GCAM Crosswalk'!J$5:J$111,MATCH(D2539,'GCAM Crosswalk'!I$5:I$111,0))</f>
        <v>Industry</v>
      </c>
      <c r="F2539" t="s">
        <v>411</v>
      </c>
      <c r="G2539">
        <v>2.2478499999999998E-2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409</v>
      </c>
    </row>
    <row r="2540" spans="1:21" x14ac:dyDescent="0.35">
      <c r="A2540" t="s">
        <v>407</v>
      </c>
      <c r="B2540" t="s">
        <v>41</v>
      </c>
      <c r="C2540" t="str">
        <f>INDEX('GCAM Crosswalk'!M$5:M$36,MATCH(B2540,'GCAM Crosswalk'!L$5:L$36,0))</f>
        <v>South Africa</v>
      </c>
      <c r="D2540" t="s">
        <v>367</v>
      </c>
      <c r="E2540" t="str">
        <f>INDEX('GCAM Crosswalk'!J$5:J$111,MATCH(D2540,'GCAM Crosswalk'!I$5:I$111,0))</f>
        <v>Industry</v>
      </c>
      <c r="F2540" t="s">
        <v>339</v>
      </c>
      <c r="G2540">
        <v>0.116538</v>
      </c>
      <c r="H2540">
        <v>5.9273800000000001E-2</v>
      </c>
      <c r="I2540">
        <v>5.5506399999999997E-2</v>
      </c>
      <c r="J2540">
        <v>5.4125E-2</v>
      </c>
      <c r="K2540">
        <v>5.6683299999999999E-2</v>
      </c>
      <c r="L2540">
        <v>6.1115599999999999E-2</v>
      </c>
      <c r="M2540">
        <v>6.8589200000000003E-2</v>
      </c>
      <c r="N2540">
        <v>7.7382900000000004E-2</v>
      </c>
      <c r="O2540">
        <v>8.7299000000000002E-2</v>
      </c>
      <c r="P2540">
        <v>9.6901600000000004E-2</v>
      </c>
      <c r="Q2540">
        <v>0.106253</v>
      </c>
      <c r="R2540">
        <v>0</v>
      </c>
      <c r="S2540">
        <v>0</v>
      </c>
      <c r="T2540">
        <v>0</v>
      </c>
      <c r="U2540" t="s">
        <v>409</v>
      </c>
    </row>
    <row r="2541" spans="1:21" x14ac:dyDescent="0.35">
      <c r="A2541" t="s">
        <v>407</v>
      </c>
      <c r="B2541" t="s">
        <v>41</v>
      </c>
      <c r="C2541" t="str">
        <f>INDEX('GCAM Crosswalk'!M$5:M$36,MATCH(B2541,'GCAM Crosswalk'!L$5:L$36,0))</f>
        <v>South Africa</v>
      </c>
      <c r="D2541" t="s">
        <v>367</v>
      </c>
      <c r="E2541" t="str">
        <f>INDEX('GCAM Crosswalk'!J$5:J$111,MATCH(D2541,'GCAM Crosswalk'!I$5:I$111,0))</f>
        <v>Industry</v>
      </c>
      <c r="F2541" t="s">
        <v>411</v>
      </c>
      <c r="G2541">
        <v>4.5775999999999997E-2</v>
      </c>
      <c r="H2541">
        <v>0</v>
      </c>
      <c r="I2541">
        <v>0</v>
      </c>
      <c r="J2541">
        <v>0</v>
      </c>
      <c r="K2541" s="3">
        <v>4.0935899999999998E-4</v>
      </c>
      <c r="L2541" s="3">
        <v>8.74703E-4</v>
      </c>
      <c r="M2541">
        <v>1.47601E-3</v>
      </c>
      <c r="N2541">
        <v>2.2425700000000002E-3</v>
      </c>
      <c r="O2541">
        <v>3.1513600000000002E-3</v>
      </c>
      <c r="P2541">
        <v>4.2316799999999998E-3</v>
      </c>
      <c r="Q2541">
        <v>5.5334399999999997E-3</v>
      </c>
      <c r="R2541">
        <v>0</v>
      </c>
      <c r="S2541">
        <v>0</v>
      </c>
      <c r="T2541">
        <v>0</v>
      </c>
      <c r="U2541" t="s">
        <v>409</v>
      </c>
    </row>
    <row r="2542" spans="1:21" x14ac:dyDescent="0.35">
      <c r="A2542" t="s">
        <v>407</v>
      </c>
      <c r="B2542" t="s">
        <v>41</v>
      </c>
      <c r="C2542" t="str">
        <f>INDEX('GCAM Crosswalk'!M$5:M$36,MATCH(B2542,'GCAM Crosswalk'!L$5:L$36,0))</f>
        <v>South Africa</v>
      </c>
      <c r="D2542" t="s">
        <v>216</v>
      </c>
      <c r="E2542" t="str">
        <f>INDEX('GCAM Crosswalk'!J$5:J$111,MATCH(D2542,'GCAM Crosswalk'!I$5:I$111,0))</f>
        <v>Commercial</v>
      </c>
      <c r="F2542" t="s">
        <v>225</v>
      </c>
      <c r="G2542">
        <v>6.9090100000000002E-3</v>
      </c>
      <c r="H2542">
        <v>9.1826200000000007E-3</v>
      </c>
      <c r="I2542">
        <v>8.0701699999999998E-3</v>
      </c>
      <c r="J2542">
        <v>7.7098599999999998E-3</v>
      </c>
      <c r="K2542">
        <v>7.4338900000000003E-3</v>
      </c>
      <c r="L2542">
        <v>9.4514000000000004E-3</v>
      </c>
      <c r="M2542">
        <v>1.280601E-2</v>
      </c>
      <c r="N2542">
        <v>1.57569799999999E-2</v>
      </c>
      <c r="O2542">
        <v>1.8710480000000002E-2</v>
      </c>
      <c r="P2542">
        <v>2.1678491000000001E-2</v>
      </c>
      <c r="Q2542">
        <v>2.4649046000000001E-2</v>
      </c>
      <c r="R2542">
        <v>0</v>
      </c>
      <c r="S2542">
        <v>0</v>
      </c>
      <c r="T2542">
        <v>0</v>
      </c>
      <c r="U2542" t="s">
        <v>409</v>
      </c>
    </row>
    <row r="2543" spans="1:21" x14ac:dyDescent="0.35">
      <c r="A2543" t="s">
        <v>407</v>
      </c>
      <c r="B2543" t="s">
        <v>41</v>
      </c>
      <c r="C2543" t="str">
        <f>INDEX('GCAM Crosswalk'!M$5:M$36,MATCH(B2543,'GCAM Crosswalk'!L$5:L$36,0))</f>
        <v>South Africa</v>
      </c>
      <c r="D2543" t="s">
        <v>218</v>
      </c>
      <c r="E2543" t="str">
        <f>INDEX('GCAM Crosswalk'!J$5:J$111,MATCH(D2543,'GCAM Crosswalk'!I$5:I$111,0))</f>
        <v>Commercial</v>
      </c>
      <c r="F2543" t="s">
        <v>339</v>
      </c>
      <c r="G2543">
        <v>8.0293799999999992E-3</v>
      </c>
      <c r="H2543">
        <v>1.40117E-2</v>
      </c>
      <c r="I2543">
        <v>1.18499E-2</v>
      </c>
      <c r="J2543">
        <v>1.6570399999999999E-2</v>
      </c>
      <c r="K2543">
        <v>1.6450040999999999E-2</v>
      </c>
      <c r="L2543">
        <v>1.8549613E-2</v>
      </c>
      <c r="M2543">
        <v>2.1938842E-2</v>
      </c>
      <c r="N2543">
        <v>2.4152568999999999E-2</v>
      </c>
      <c r="O2543">
        <v>2.5906750999999999E-2</v>
      </c>
      <c r="P2543">
        <v>2.7474791999999901E-2</v>
      </c>
      <c r="Q2543">
        <v>2.8726639999999901E-2</v>
      </c>
      <c r="R2543">
        <v>0</v>
      </c>
      <c r="S2543">
        <v>0</v>
      </c>
      <c r="T2543">
        <v>0</v>
      </c>
      <c r="U2543" t="s">
        <v>409</v>
      </c>
    </row>
    <row r="2544" spans="1:21" x14ac:dyDescent="0.35">
      <c r="A2544" t="s">
        <v>407</v>
      </c>
      <c r="B2544" t="s">
        <v>41</v>
      </c>
      <c r="C2544" t="str">
        <f>INDEX('GCAM Crosswalk'!M$5:M$36,MATCH(B2544,'GCAM Crosswalk'!L$5:L$36,0))</f>
        <v>South Africa</v>
      </c>
      <c r="D2544" t="s">
        <v>218</v>
      </c>
      <c r="E2544" t="str">
        <f>INDEX('GCAM Crosswalk'!J$5:J$111,MATCH(D2544,'GCAM Crosswalk'!I$5:I$111,0))</f>
        <v>Commercial</v>
      </c>
      <c r="F2544" t="s">
        <v>411</v>
      </c>
      <c r="G2544">
        <v>0</v>
      </c>
      <c r="H2544" s="3">
        <v>9.6000399999999998E-4</v>
      </c>
      <c r="I2544">
        <v>7.4223800000000001E-3</v>
      </c>
      <c r="J2544">
        <v>1.24546E-2</v>
      </c>
      <c r="K2544">
        <v>1.2706472E-2</v>
      </c>
      <c r="L2544">
        <v>1.5873202999999999E-2</v>
      </c>
      <c r="M2544">
        <v>2.1941334999999999E-2</v>
      </c>
      <c r="N2544">
        <v>2.8202095E-2</v>
      </c>
      <c r="O2544">
        <v>3.4687205999999998E-2</v>
      </c>
      <c r="P2544">
        <v>4.1111966999999999E-2</v>
      </c>
      <c r="Q2544">
        <v>4.7398030000000001E-2</v>
      </c>
      <c r="R2544">
        <v>0</v>
      </c>
      <c r="S2544">
        <v>0</v>
      </c>
      <c r="T2544">
        <v>0</v>
      </c>
      <c r="U2544" t="s">
        <v>409</v>
      </c>
    </row>
    <row r="2545" spans="1:21" x14ac:dyDescent="0.35">
      <c r="A2545" t="s">
        <v>407</v>
      </c>
      <c r="B2545" t="s">
        <v>41</v>
      </c>
      <c r="C2545" t="str">
        <f>INDEX('GCAM Crosswalk'!M$5:M$36,MATCH(B2545,'GCAM Crosswalk'!L$5:L$36,0))</f>
        <v>South Africa</v>
      </c>
      <c r="D2545" t="s">
        <v>319</v>
      </c>
      <c r="E2545" t="str">
        <f>INDEX('GCAM Crosswalk'!J$5:J$111,MATCH(D2545,'GCAM Crosswalk'!I$5:I$111,0))</f>
        <v>Commercial</v>
      </c>
      <c r="F2545" t="s">
        <v>339</v>
      </c>
      <c r="G2545">
        <v>3.0063300000000001E-2</v>
      </c>
      <c r="H2545">
        <v>5.2462000000000002E-2</v>
      </c>
      <c r="I2545">
        <v>4.4368199999999997E-2</v>
      </c>
      <c r="J2545">
        <v>6.2042600000000003E-2</v>
      </c>
      <c r="K2545">
        <v>6.5278039999999996E-2</v>
      </c>
      <c r="L2545">
        <v>7.7608590000000005E-2</v>
      </c>
      <c r="M2545">
        <v>9.287165E-2</v>
      </c>
      <c r="N2545">
        <v>0.10440902000000001</v>
      </c>
      <c r="O2545">
        <v>0.117676409999999</v>
      </c>
      <c r="P2545">
        <v>0.12935853999999999</v>
      </c>
      <c r="Q2545">
        <v>0.13961284999999901</v>
      </c>
      <c r="R2545">
        <v>0</v>
      </c>
      <c r="S2545">
        <v>0</v>
      </c>
      <c r="T2545">
        <v>0</v>
      </c>
      <c r="U2545" t="s">
        <v>409</v>
      </c>
    </row>
    <row r="2546" spans="1:21" x14ac:dyDescent="0.35">
      <c r="A2546" t="s">
        <v>407</v>
      </c>
      <c r="B2546" t="s">
        <v>41</v>
      </c>
      <c r="C2546" t="str">
        <f>INDEX('GCAM Crosswalk'!M$5:M$36,MATCH(B2546,'GCAM Crosswalk'!L$5:L$36,0))</f>
        <v>South Africa</v>
      </c>
      <c r="D2546" t="s">
        <v>319</v>
      </c>
      <c r="E2546" t="str">
        <f>INDEX('GCAM Crosswalk'!J$5:J$111,MATCH(D2546,'GCAM Crosswalk'!I$5:I$111,0))</f>
        <v>Commercial</v>
      </c>
      <c r="F2546" t="s">
        <v>225</v>
      </c>
      <c r="G2546">
        <v>8.2186700000000001E-2</v>
      </c>
      <c r="H2546">
        <v>0.109233</v>
      </c>
      <c r="I2546">
        <v>9.5999100000000004E-2</v>
      </c>
      <c r="J2546">
        <v>9.1713100000000006E-2</v>
      </c>
      <c r="K2546">
        <v>9.3806249999999994E-2</v>
      </c>
      <c r="L2546">
        <v>0.1139174</v>
      </c>
      <c r="M2546">
        <v>0.15419593000000001</v>
      </c>
      <c r="N2546">
        <v>0.19485407999999901</v>
      </c>
      <c r="O2546">
        <v>0.23744572</v>
      </c>
      <c r="P2546">
        <v>0.28170574999999998</v>
      </c>
      <c r="Q2546">
        <v>0.32872785999999998</v>
      </c>
      <c r="R2546">
        <v>0</v>
      </c>
      <c r="S2546">
        <v>0</v>
      </c>
      <c r="T2546">
        <v>0</v>
      </c>
      <c r="U2546" t="s">
        <v>409</v>
      </c>
    </row>
    <row r="2547" spans="1:21" x14ac:dyDescent="0.35">
      <c r="A2547" t="s">
        <v>407</v>
      </c>
      <c r="B2547" t="s">
        <v>41</v>
      </c>
      <c r="C2547" t="str">
        <f>INDEX('GCAM Crosswalk'!M$5:M$36,MATCH(B2547,'GCAM Crosswalk'!L$5:L$36,0))</f>
        <v>South Africa</v>
      </c>
      <c r="D2547" t="s">
        <v>319</v>
      </c>
      <c r="E2547" t="str">
        <f>INDEX('GCAM Crosswalk'!J$5:J$111,MATCH(D2547,'GCAM Crosswalk'!I$5:I$111,0))</f>
        <v>Commercial</v>
      </c>
      <c r="F2547" t="s">
        <v>408</v>
      </c>
      <c r="G2547" s="3">
        <v>2.0469999999999999E-4</v>
      </c>
      <c r="H2547" s="3">
        <v>2.8810000000000001E-4</v>
      </c>
      <c r="I2547" s="3">
        <v>8.6330100000000002E-4</v>
      </c>
      <c r="J2547">
        <v>1.0355E-3</v>
      </c>
      <c r="K2547">
        <v>1.109566E-3</v>
      </c>
      <c r="L2547">
        <v>1.3993619999999999E-3</v>
      </c>
      <c r="M2547">
        <v>1.9213895999999999E-3</v>
      </c>
      <c r="N2547">
        <v>2.4910001999999998E-3</v>
      </c>
      <c r="O2547">
        <v>3.1234437999999999E-3</v>
      </c>
      <c r="P2547">
        <v>3.8025927999999999E-3</v>
      </c>
      <c r="Q2547">
        <v>4.37200489999999E-3</v>
      </c>
      <c r="R2547">
        <v>0</v>
      </c>
      <c r="S2547">
        <v>0</v>
      </c>
      <c r="T2547">
        <v>0</v>
      </c>
      <c r="U2547" t="s">
        <v>409</v>
      </c>
    </row>
    <row r="2548" spans="1:21" x14ac:dyDescent="0.35">
      <c r="A2548" t="s">
        <v>407</v>
      </c>
      <c r="B2548" t="s">
        <v>41</v>
      </c>
      <c r="C2548" t="str">
        <f>INDEX('GCAM Crosswalk'!M$5:M$36,MATCH(B2548,'GCAM Crosswalk'!L$5:L$36,0))</f>
        <v>South Africa</v>
      </c>
      <c r="D2548" t="s">
        <v>319</v>
      </c>
      <c r="E2548" t="str">
        <f>INDEX('GCAM Crosswalk'!J$5:J$111,MATCH(D2548,'GCAM Crosswalk'!I$5:I$111,0))</f>
        <v>Commercial</v>
      </c>
      <c r="F2548" t="s">
        <v>410</v>
      </c>
      <c r="G2548">
        <v>0</v>
      </c>
      <c r="H2548">
        <v>0</v>
      </c>
      <c r="I2548">
        <v>0</v>
      </c>
      <c r="J2548">
        <v>0</v>
      </c>
      <c r="K2548">
        <v>0</v>
      </c>
      <c r="L2548" s="3">
        <v>2.7947800000000001E-7</v>
      </c>
      <c r="M2548" s="3">
        <v>6.2091200000000001E-6</v>
      </c>
      <c r="N2548" s="3">
        <v>1.2511799999999999E-5</v>
      </c>
      <c r="O2548" s="3">
        <v>2.069E-5</v>
      </c>
      <c r="P2548" s="3">
        <v>3.1339600000000001E-5</v>
      </c>
      <c r="Q2548" s="3">
        <v>4.1357299999999998E-5</v>
      </c>
      <c r="R2548">
        <v>0</v>
      </c>
      <c r="S2548">
        <v>0</v>
      </c>
      <c r="T2548">
        <v>0</v>
      </c>
      <c r="U2548" t="s">
        <v>409</v>
      </c>
    </row>
    <row r="2549" spans="1:21" x14ac:dyDescent="0.35">
      <c r="A2549" t="s">
        <v>407</v>
      </c>
      <c r="B2549" t="s">
        <v>41</v>
      </c>
      <c r="C2549" t="str">
        <f>INDEX('GCAM Crosswalk'!M$5:M$36,MATCH(B2549,'GCAM Crosswalk'!L$5:L$36,0))</f>
        <v>South Africa</v>
      </c>
      <c r="D2549" t="s">
        <v>319</v>
      </c>
      <c r="E2549" t="str">
        <f>INDEX('GCAM Crosswalk'!J$5:J$111,MATCH(D2549,'GCAM Crosswalk'!I$5:I$111,0))</f>
        <v>Commercial</v>
      </c>
      <c r="F2549" t="s">
        <v>411</v>
      </c>
      <c r="G2549">
        <v>0</v>
      </c>
      <c r="H2549">
        <v>2.0441999999999999E-3</v>
      </c>
      <c r="I2549">
        <v>1.5805699999999999E-2</v>
      </c>
      <c r="J2549">
        <v>2.6521599999999999E-2</v>
      </c>
      <c r="K2549">
        <v>2.943318E-2</v>
      </c>
      <c r="L2549">
        <v>3.8766399999999999E-2</v>
      </c>
      <c r="M2549">
        <v>5.1668480000000003E-2</v>
      </c>
      <c r="N2549">
        <v>6.3787330000000003E-2</v>
      </c>
      <c r="O2549">
        <v>7.6141520000000004E-2</v>
      </c>
      <c r="P2549">
        <v>8.7557885000000002E-2</v>
      </c>
      <c r="Q2549">
        <v>9.7473019999999994E-2</v>
      </c>
      <c r="R2549">
        <v>0</v>
      </c>
      <c r="S2549">
        <v>0</v>
      </c>
      <c r="T2549">
        <v>0</v>
      </c>
      <c r="U2549" t="s">
        <v>409</v>
      </c>
    </row>
    <row r="2550" spans="1:21" x14ac:dyDescent="0.35">
      <c r="A2550" t="s">
        <v>407</v>
      </c>
      <c r="B2550" t="s">
        <v>41</v>
      </c>
      <c r="C2550" t="str">
        <f>INDEX('GCAM Crosswalk'!M$5:M$36,MATCH(B2550,'GCAM Crosswalk'!L$5:L$36,0))</f>
        <v>South Africa</v>
      </c>
      <c r="D2550" t="s">
        <v>351</v>
      </c>
      <c r="E2550" t="str">
        <f>INDEX('GCAM Crosswalk'!J$5:J$111,MATCH(D2550,'GCAM Crosswalk'!I$5:I$111,0))</f>
        <v>Industry</v>
      </c>
      <c r="F2550" t="s">
        <v>225</v>
      </c>
      <c r="G2550">
        <v>0</v>
      </c>
      <c r="H2550" s="3">
        <v>1.6740099999999999E-4</v>
      </c>
      <c r="I2550" s="3">
        <v>4.1859900000000002E-4</v>
      </c>
      <c r="J2550" s="3">
        <v>3.7670899999999997E-4</v>
      </c>
      <c r="K2550" s="3">
        <v>3.4315689999999999E-4</v>
      </c>
      <c r="L2550" s="3">
        <v>3.1416773999999999E-4</v>
      </c>
      <c r="M2550" s="3">
        <v>3.3532807999999998E-4</v>
      </c>
      <c r="N2550" s="3">
        <v>3.8344114999999999E-4</v>
      </c>
      <c r="O2550" s="3">
        <v>4.4933325999999902E-4</v>
      </c>
      <c r="P2550" s="3">
        <v>5.3969513E-4</v>
      </c>
      <c r="Q2550" s="3">
        <v>6.6978000000000003E-4</v>
      </c>
      <c r="R2550">
        <v>0</v>
      </c>
      <c r="S2550">
        <v>0</v>
      </c>
      <c r="T2550">
        <v>0</v>
      </c>
      <c r="U2550" t="s">
        <v>409</v>
      </c>
    </row>
    <row r="2551" spans="1:21" x14ac:dyDescent="0.35">
      <c r="A2551" t="s">
        <v>407</v>
      </c>
      <c r="B2551" t="s">
        <v>41</v>
      </c>
      <c r="C2551" t="str">
        <f>INDEX('GCAM Crosswalk'!M$5:M$36,MATCH(B2551,'GCAM Crosswalk'!L$5:L$36,0))</f>
        <v>South Africa</v>
      </c>
      <c r="D2551" t="s">
        <v>351</v>
      </c>
      <c r="E2551" t="str">
        <f>INDEX('GCAM Crosswalk'!J$5:J$111,MATCH(D2551,'GCAM Crosswalk'!I$5:I$111,0))</f>
        <v>Industry</v>
      </c>
      <c r="F2551" t="s">
        <v>410</v>
      </c>
      <c r="G2551">
        <v>0</v>
      </c>
      <c r="H2551">
        <v>0</v>
      </c>
      <c r="I2551">
        <v>0</v>
      </c>
      <c r="J2551">
        <v>0</v>
      </c>
      <c r="K2551">
        <v>0</v>
      </c>
      <c r="L2551" s="3">
        <v>4.0710500000000003E-5</v>
      </c>
      <c r="M2551" s="3">
        <v>1.435118E-4</v>
      </c>
      <c r="N2551" s="3">
        <v>2.7873729999999998E-4</v>
      </c>
      <c r="O2551" s="3">
        <v>3.9855632000000002E-4</v>
      </c>
      <c r="P2551" s="3">
        <v>5.2653279999999997E-4</v>
      </c>
      <c r="Q2551" s="3">
        <v>6.3571229999999997E-4</v>
      </c>
      <c r="R2551">
        <v>0</v>
      </c>
      <c r="S2551">
        <v>0</v>
      </c>
      <c r="T2551">
        <v>0</v>
      </c>
      <c r="U2551" t="s">
        <v>409</v>
      </c>
    </row>
    <row r="2552" spans="1:21" x14ac:dyDescent="0.35">
      <c r="A2552" t="s">
        <v>407</v>
      </c>
      <c r="B2552" t="s">
        <v>41</v>
      </c>
      <c r="C2552" t="str">
        <f>INDEX('GCAM Crosswalk'!M$5:M$36,MATCH(B2552,'GCAM Crosswalk'!L$5:L$36,0))</f>
        <v>South Africa</v>
      </c>
      <c r="D2552" t="s">
        <v>351</v>
      </c>
      <c r="E2552" t="str">
        <f>INDEX('GCAM Crosswalk'!J$5:J$111,MATCH(D2552,'GCAM Crosswalk'!I$5:I$111,0))</f>
        <v>Industry</v>
      </c>
      <c r="F2552" t="s">
        <v>411</v>
      </c>
      <c r="G2552">
        <v>0</v>
      </c>
      <c r="H2552">
        <v>8.7906299999999903E-3</v>
      </c>
      <c r="I2552">
        <v>8.5394900000000003E-3</v>
      </c>
      <c r="J2552">
        <v>4.4372120000000003E-3</v>
      </c>
      <c r="K2552">
        <v>4.8469669999999998E-3</v>
      </c>
      <c r="L2552">
        <v>5.0882970000000003E-3</v>
      </c>
      <c r="M2552">
        <v>5.1911140000000001E-3</v>
      </c>
      <c r="N2552">
        <v>5.1861707000000002E-3</v>
      </c>
      <c r="O2552">
        <v>5.1670064000000002E-3</v>
      </c>
      <c r="P2552">
        <v>5.0588739999999997E-3</v>
      </c>
      <c r="Q2552">
        <v>4.89223E-3</v>
      </c>
      <c r="R2552">
        <v>0</v>
      </c>
      <c r="S2552">
        <v>0</v>
      </c>
      <c r="T2552">
        <v>0</v>
      </c>
      <c r="U2552" t="s">
        <v>409</v>
      </c>
    </row>
    <row r="2553" spans="1:21" x14ac:dyDescent="0.35">
      <c r="A2553" t="s">
        <v>407</v>
      </c>
      <c r="B2553" t="s">
        <v>41</v>
      </c>
      <c r="C2553" t="str">
        <f>INDEX('GCAM Crosswalk'!M$5:M$36,MATCH(B2553,'GCAM Crosswalk'!L$5:L$36,0))</f>
        <v>South Africa</v>
      </c>
      <c r="D2553" t="s">
        <v>412</v>
      </c>
      <c r="E2553" t="e">
        <f>INDEX('GCAM Crosswalk'!J$5:J$111,MATCH(D2553,'GCAM Crosswalk'!I$5:I$111,0))</f>
        <v>#N/A</v>
      </c>
      <c r="F2553" t="s">
        <v>411</v>
      </c>
      <c r="G2553">
        <v>9.0836000000000007E-3</v>
      </c>
      <c r="H2553">
        <v>1.2265E-2</v>
      </c>
      <c r="I2553">
        <v>1.8083499999999999E-2</v>
      </c>
      <c r="J2553">
        <v>1.32278E-2</v>
      </c>
      <c r="K2553">
        <v>1.41347E-2</v>
      </c>
      <c r="L2553">
        <v>1.48139E-2</v>
      </c>
      <c r="M2553">
        <v>1.55865E-2</v>
      </c>
      <c r="N2553">
        <v>1.6330500000000001E-2</v>
      </c>
      <c r="O2553">
        <v>1.7028399999999999E-2</v>
      </c>
      <c r="P2553">
        <v>1.77047E-2</v>
      </c>
      <c r="Q2553">
        <v>1.8353999999999999E-2</v>
      </c>
      <c r="R2553">
        <v>0</v>
      </c>
      <c r="S2553">
        <v>0</v>
      </c>
      <c r="T2553">
        <v>0</v>
      </c>
      <c r="U2553" t="s">
        <v>409</v>
      </c>
    </row>
    <row r="2554" spans="1:21" x14ac:dyDescent="0.35">
      <c r="A2554" t="s">
        <v>407</v>
      </c>
      <c r="B2554" t="s">
        <v>41</v>
      </c>
      <c r="C2554" t="str">
        <f>INDEX('GCAM Crosswalk'!M$5:M$36,MATCH(B2554,'GCAM Crosswalk'!L$5:L$36,0))</f>
        <v>South Africa</v>
      </c>
      <c r="D2554" t="s">
        <v>352</v>
      </c>
      <c r="E2554" t="str">
        <f>INDEX('GCAM Crosswalk'!J$5:J$111,MATCH(D2554,'GCAM Crosswalk'!I$5:I$111,0))</f>
        <v>Industry</v>
      </c>
      <c r="F2554" t="s">
        <v>225</v>
      </c>
      <c r="G2554" s="3">
        <v>1.8208800000000001E-4</v>
      </c>
      <c r="H2554" s="3">
        <v>1.10364E-4</v>
      </c>
      <c r="I2554" s="3">
        <v>8.6456099999999994E-5</v>
      </c>
      <c r="J2554" s="3">
        <v>6.2548199999999999E-5</v>
      </c>
      <c r="K2554" s="3">
        <v>7.85107E-5</v>
      </c>
      <c r="L2554" s="3">
        <v>1.0169E-4</v>
      </c>
      <c r="M2554" s="3">
        <v>1.36759E-4</v>
      </c>
      <c r="N2554" s="3">
        <v>1.6623000000000001E-4</v>
      </c>
      <c r="O2554" s="3">
        <v>1.9532499999999999E-4</v>
      </c>
      <c r="P2554" s="3">
        <v>2.2409099999999999E-4</v>
      </c>
      <c r="Q2554" s="3">
        <v>2.4226299999999999E-4</v>
      </c>
      <c r="R2554">
        <v>0</v>
      </c>
      <c r="S2554">
        <v>0</v>
      </c>
      <c r="T2554">
        <v>0</v>
      </c>
      <c r="U2554" t="s">
        <v>409</v>
      </c>
    </row>
    <row r="2555" spans="1:21" x14ac:dyDescent="0.35">
      <c r="A2555" t="s">
        <v>407</v>
      </c>
      <c r="B2555" t="s">
        <v>41</v>
      </c>
      <c r="C2555" t="str">
        <f>INDEX('GCAM Crosswalk'!M$5:M$36,MATCH(B2555,'GCAM Crosswalk'!L$5:L$36,0))</f>
        <v>South Africa</v>
      </c>
      <c r="D2555" t="s">
        <v>352</v>
      </c>
      <c r="E2555" t="str">
        <f>INDEX('GCAM Crosswalk'!J$5:J$111,MATCH(D2555,'GCAM Crosswalk'!I$5:I$111,0))</f>
        <v>Industry</v>
      </c>
      <c r="F2555" t="s">
        <v>408</v>
      </c>
      <c r="G2555" s="3">
        <v>4.4859000000000001E-4</v>
      </c>
      <c r="H2555">
        <v>1.3191399999999999E-3</v>
      </c>
      <c r="I2555" s="3">
        <v>8.8889700000000004E-4</v>
      </c>
      <c r="J2555" s="3">
        <v>9.899100000000001E-4</v>
      </c>
      <c r="K2555">
        <v>1.33877E-3</v>
      </c>
      <c r="L2555">
        <v>1.7038999999999999E-3</v>
      </c>
      <c r="M2555">
        <v>2.36673E-3</v>
      </c>
      <c r="N2555">
        <v>2.9283E-3</v>
      </c>
      <c r="O2555">
        <v>3.45386E-3</v>
      </c>
      <c r="P2555">
        <v>4.0778899999999998E-3</v>
      </c>
      <c r="Q2555">
        <v>4.4006799999999997E-3</v>
      </c>
      <c r="R2555">
        <v>0</v>
      </c>
      <c r="S2555">
        <v>0</v>
      </c>
      <c r="T2555">
        <v>0</v>
      </c>
      <c r="U2555" t="s">
        <v>409</v>
      </c>
    </row>
    <row r="2556" spans="1:21" x14ac:dyDescent="0.35">
      <c r="A2556" t="s">
        <v>407</v>
      </c>
      <c r="B2556" t="s">
        <v>41</v>
      </c>
      <c r="C2556" t="str">
        <f>INDEX('GCAM Crosswalk'!M$5:M$36,MATCH(B2556,'GCAM Crosswalk'!L$5:L$36,0))</f>
        <v>South Africa</v>
      </c>
      <c r="D2556" t="s">
        <v>352</v>
      </c>
      <c r="E2556" t="str">
        <f>INDEX('GCAM Crosswalk'!J$5:J$111,MATCH(D2556,'GCAM Crosswalk'!I$5:I$111,0))</f>
        <v>Industry</v>
      </c>
      <c r="F2556" t="s">
        <v>411</v>
      </c>
      <c r="G2556">
        <v>2.0011299999999998E-3</v>
      </c>
      <c r="H2556">
        <v>1.13058E-3</v>
      </c>
      <c r="I2556">
        <v>1.5608200000000001E-3</v>
      </c>
      <c r="J2556">
        <v>1.45981E-3</v>
      </c>
      <c r="K2556">
        <v>2.2132800000000002E-3</v>
      </c>
      <c r="L2556">
        <v>2.7981899999999999E-3</v>
      </c>
      <c r="M2556">
        <v>3.7238599999999998E-3</v>
      </c>
      <c r="N2556">
        <v>4.6545600000000003E-3</v>
      </c>
      <c r="O2556">
        <v>5.6414200000000003E-3</v>
      </c>
      <c r="P2556">
        <v>6.7138099999999997E-3</v>
      </c>
      <c r="Q2556">
        <v>7.5769499999999998E-3</v>
      </c>
      <c r="R2556">
        <v>0</v>
      </c>
      <c r="S2556">
        <v>0</v>
      </c>
      <c r="T2556">
        <v>0</v>
      </c>
      <c r="U2556" t="s">
        <v>409</v>
      </c>
    </row>
    <row r="2557" spans="1:21" x14ac:dyDescent="0.35">
      <c r="A2557" t="s">
        <v>407</v>
      </c>
      <c r="B2557" t="s">
        <v>41</v>
      </c>
      <c r="C2557" t="str">
        <f>INDEX('GCAM Crosswalk'!M$5:M$36,MATCH(B2557,'GCAM Crosswalk'!L$5:L$36,0))</f>
        <v>South Africa</v>
      </c>
      <c r="D2557" t="s">
        <v>370</v>
      </c>
      <c r="E2557" t="str">
        <f>INDEX('GCAM Crosswalk'!J$5:J$111,MATCH(D2557,'GCAM Crosswalk'!I$5:I$111,0))</f>
        <v>Industry</v>
      </c>
      <c r="F2557" t="s">
        <v>225</v>
      </c>
      <c r="G2557" s="3">
        <v>7.6348599999999996E-4</v>
      </c>
      <c r="H2557" s="3">
        <v>6.4462099999999995E-4</v>
      </c>
      <c r="I2557" s="3">
        <v>7.2662400000000004E-4</v>
      </c>
      <c r="J2557" s="3">
        <v>7.0058000000000002E-4</v>
      </c>
      <c r="K2557" s="3">
        <v>9.1259399999999997E-4</v>
      </c>
      <c r="L2557">
        <v>1.1633399999999999E-3</v>
      </c>
      <c r="M2557">
        <v>1.4793899999999999E-3</v>
      </c>
      <c r="N2557">
        <v>1.8127600000000001E-3</v>
      </c>
      <c r="O2557">
        <v>2.1650699999999998E-3</v>
      </c>
      <c r="P2557">
        <v>2.5187999999999999E-3</v>
      </c>
      <c r="Q2557">
        <v>2.86389E-3</v>
      </c>
      <c r="R2557">
        <v>0</v>
      </c>
      <c r="S2557">
        <v>0</v>
      </c>
      <c r="T2557">
        <v>0</v>
      </c>
      <c r="U2557" t="s">
        <v>409</v>
      </c>
    </row>
    <row r="2558" spans="1:21" x14ac:dyDescent="0.35">
      <c r="A2558" t="s">
        <v>407</v>
      </c>
      <c r="B2558" t="s">
        <v>41</v>
      </c>
      <c r="C2558" t="str">
        <f>INDEX('GCAM Crosswalk'!M$5:M$36,MATCH(B2558,'GCAM Crosswalk'!L$5:L$36,0))</f>
        <v>South Africa</v>
      </c>
      <c r="D2558" t="s">
        <v>371</v>
      </c>
      <c r="E2558" t="str">
        <f>INDEX('GCAM Crosswalk'!J$5:J$111,MATCH(D2558,'GCAM Crosswalk'!I$5:I$111,0))</f>
        <v>Industry</v>
      </c>
      <c r="F2558" t="s">
        <v>225</v>
      </c>
      <c r="G2558" s="3">
        <v>3.4775600000000001E-4</v>
      </c>
      <c r="H2558" s="3">
        <v>2.8681399999999998E-4</v>
      </c>
      <c r="I2558" s="3">
        <v>3.1540399999999998E-4</v>
      </c>
      <c r="J2558" s="3">
        <v>3.0409300000000002E-4</v>
      </c>
      <c r="K2558" s="3">
        <v>3.2218299999999997E-4</v>
      </c>
      <c r="L2558" s="3">
        <v>3.5089399999999998E-4</v>
      </c>
      <c r="M2558" s="3">
        <v>3.9576299999999999E-4</v>
      </c>
      <c r="N2558" s="3">
        <v>4.41142E-4</v>
      </c>
      <c r="O2558" s="3">
        <v>4.8740799999999999E-4</v>
      </c>
      <c r="P2558" s="3">
        <v>5.3157599999999997E-4</v>
      </c>
      <c r="Q2558" s="3">
        <v>5.7302799999999995E-4</v>
      </c>
      <c r="R2558">
        <v>0</v>
      </c>
      <c r="S2558">
        <v>0</v>
      </c>
      <c r="T2558">
        <v>0</v>
      </c>
      <c r="U2558" t="s">
        <v>409</v>
      </c>
    </row>
    <row r="2559" spans="1:21" x14ac:dyDescent="0.35">
      <c r="A2559" t="s">
        <v>407</v>
      </c>
      <c r="B2559" t="s">
        <v>41</v>
      </c>
      <c r="C2559" t="str">
        <f>INDEX('GCAM Crosswalk'!M$5:M$36,MATCH(B2559,'GCAM Crosswalk'!L$5:L$36,0))</f>
        <v>South Africa</v>
      </c>
      <c r="D2559" t="s">
        <v>372</v>
      </c>
      <c r="E2559" t="str">
        <f>INDEX('GCAM Crosswalk'!J$5:J$111,MATCH(D2559,'GCAM Crosswalk'!I$5:I$111,0))</f>
        <v>Industry</v>
      </c>
      <c r="F2559" t="s">
        <v>225</v>
      </c>
      <c r="G2559" s="3">
        <v>7.8244999999999996E-4</v>
      </c>
      <c r="H2559" s="3">
        <v>6.4533199999999998E-4</v>
      </c>
      <c r="I2559" s="3">
        <v>7.0965899999999996E-4</v>
      </c>
      <c r="J2559" s="3">
        <v>6.8420899999999997E-4</v>
      </c>
      <c r="K2559" s="3">
        <v>7.2491299999999999E-4</v>
      </c>
      <c r="L2559" s="3">
        <v>7.8951200000000003E-4</v>
      </c>
      <c r="M2559" s="3">
        <v>8.9046800000000005E-4</v>
      </c>
      <c r="N2559" s="3">
        <v>9.92569E-4</v>
      </c>
      <c r="O2559">
        <v>1.0966699999999999E-3</v>
      </c>
      <c r="P2559">
        <v>1.1960499999999999E-3</v>
      </c>
      <c r="Q2559">
        <v>1.2893099999999999E-3</v>
      </c>
      <c r="R2559">
        <v>0</v>
      </c>
      <c r="S2559">
        <v>0</v>
      </c>
      <c r="T2559">
        <v>0</v>
      </c>
      <c r="U2559" t="s">
        <v>409</v>
      </c>
    </row>
    <row r="2560" spans="1:21" x14ac:dyDescent="0.35">
      <c r="A2560" t="s">
        <v>407</v>
      </c>
      <c r="B2560" t="s">
        <v>41</v>
      </c>
      <c r="C2560" t="str">
        <f>INDEX('GCAM Crosswalk'!M$5:M$36,MATCH(B2560,'GCAM Crosswalk'!L$5:L$36,0))</f>
        <v>South Africa</v>
      </c>
      <c r="D2560" t="s">
        <v>365</v>
      </c>
      <c r="E2560" t="str">
        <f>INDEX('GCAM Crosswalk'!J$5:J$111,MATCH(D2560,'GCAM Crosswalk'!I$5:I$111,0))</f>
        <v>Industry</v>
      </c>
      <c r="F2560" t="s">
        <v>318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5.7212499999999998E-3</v>
      </c>
      <c r="M2560">
        <v>1.1410460000000001E-2</v>
      </c>
      <c r="N2560">
        <v>1.5704739999999998E-2</v>
      </c>
      <c r="O2560">
        <v>1.7661389999999999E-2</v>
      </c>
      <c r="P2560">
        <v>1.8481930000000001E-2</v>
      </c>
      <c r="Q2560">
        <v>1.8835669999999999E-2</v>
      </c>
      <c r="R2560">
        <v>0</v>
      </c>
      <c r="S2560">
        <v>0</v>
      </c>
      <c r="T2560">
        <v>0</v>
      </c>
      <c r="U2560" t="s">
        <v>409</v>
      </c>
    </row>
    <row r="2561" spans="1:21" x14ac:dyDescent="0.35">
      <c r="A2561" t="s">
        <v>407</v>
      </c>
      <c r="B2561" t="s">
        <v>41</v>
      </c>
      <c r="C2561" t="str">
        <f>INDEX('GCAM Crosswalk'!M$5:M$36,MATCH(B2561,'GCAM Crosswalk'!L$5:L$36,0))</f>
        <v>South Africa</v>
      </c>
      <c r="D2561" t="s">
        <v>365</v>
      </c>
      <c r="E2561" t="str">
        <f>INDEX('GCAM Crosswalk'!J$5:J$111,MATCH(D2561,'GCAM Crosswalk'!I$5:I$111,0))</f>
        <v>Industry</v>
      </c>
      <c r="F2561" t="s">
        <v>339</v>
      </c>
      <c r="G2561">
        <v>0.35467989999999999</v>
      </c>
      <c r="H2561">
        <v>0.21687679999999901</v>
      </c>
      <c r="I2561">
        <v>0.22198399999999999</v>
      </c>
      <c r="J2561">
        <v>0.16815179999999999</v>
      </c>
      <c r="K2561">
        <v>0.17740705999999901</v>
      </c>
      <c r="L2561">
        <v>0.17603660999999901</v>
      </c>
      <c r="M2561">
        <v>0.17849628000000001</v>
      </c>
      <c r="N2561">
        <v>0.186921594999999</v>
      </c>
      <c r="O2561">
        <v>0.21046598</v>
      </c>
      <c r="P2561">
        <v>0.23649387999999999</v>
      </c>
      <c r="Q2561">
        <v>0.26136724</v>
      </c>
      <c r="R2561">
        <v>0</v>
      </c>
      <c r="S2561">
        <v>0</v>
      </c>
      <c r="T2561">
        <v>0</v>
      </c>
      <c r="U2561" t="s">
        <v>409</v>
      </c>
    </row>
    <row r="2562" spans="1:21" x14ac:dyDescent="0.35">
      <c r="A2562" t="s">
        <v>407</v>
      </c>
      <c r="B2562" t="s">
        <v>41</v>
      </c>
      <c r="C2562" t="str">
        <f>INDEX('GCAM Crosswalk'!M$5:M$36,MATCH(B2562,'GCAM Crosswalk'!L$5:L$36,0))</f>
        <v>South Africa</v>
      </c>
      <c r="D2562" t="s">
        <v>365</v>
      </c>
      <c r="E2562" t="str">
        <f>INDEX('GCAM Crosswalk'!J$5:J$111,MATCH(D2562,'GCAM Crosswalk'!I$5:I$111,0))</f>
        <v>Industry</v>
      </c>
      <c r="F2562" t="s">
        <v>225</v>
      </c>
      <c r="G2562">
        <v>1.419027E-2</v>
      </c>
      <c r="H2562">
        <v>1.7079190000000001E-2</v>
      </c>
      <c r="I2562">
        <v>1.4358070000000001E-2</v>
      </c>
      <c r="J2562">
        <v>1.3604450000000001E-2</v>
      </c>
      <c r="K2562">
        <v>1.43284249999999E-2</v>
      </c>
      <c r="L2562">
        <v>1.6029594599999999E-2</v>
      </c>
      <c r="M2562">
        <v>1.8702547399999998E-2</v>
      </c>
      <c r="N2562">
        <v>2.1207810399999999E-2</v>
      </c>
      <c r="O2562">
        <v>2.3936706659999901E-2</v>
      </c>
      <c r="P2562">
        <v>2.65165058E-2</v>
      </c>
      <c r="Q2562">
        <v>2.8851593499999901E-2</v>
      </c>
      <c r="R2562">
        <v>0</v>
      </c>
      <c r="S2562">
        <v>0</v>
      </c>
      <c r="T2562">
        <v>0</v>
      </c>
      <c r="U2562" t="s">
        <v>409</v>
      </c>
    </row>
    <row r="2563" spans="1:21" x14ac:dyDescent="0.35">
      <c r="A2563" t="s">
        <v>407</v>
      </c>
      <c r="B2563" t="s">
        <v>41</v>
      </c>
      <c r="C2563" t="str">
        <f>INDEX('GCAM Crosswalk'!M$5:M$36,MATCH(B2563,'GCAM Crosswalk'!L$5:L$36,0))</f>
        <v>South Africa</v>
      </c>
      <c r="D2563" t="s">
        <v>365</v>
      </c>
      <c r="E2563" t="str">
        <f>INDEX('GCAM Crosswalk'!J$5:J$111,MATCH(D2563,'GCAM Crosswalk'!I$5:I$111,0))</f>
        <v>Industry</v>
      </c>
      <c r="F2563" t="s">
        <v>408</v>
      </c>
      <c r="G2563">
        <v>0</v>
      </c>
      <c r="H2563">
        <v>1.9632192E-2</v>
      </c>
      <c r="I2563">
        <v>1.7246412999999999E-2</v>
      </c>
      <c r="J2563">
        <v>1.57392869999999E-2</v>
      </c>
      <c r="K2563">
        <v>1.6866418509999901E-2</v>
      </c>
      <c r="L2563">
        <v>2.003807531E-2</v>
      </c>
      <c r="M2563">
        <v>2.3928452209999999E-2</v>
      </c>
      <c r="N2563">
        <v>2.7438805436999999E-2</v>
      </c>
      <c r="O2563">
        <v>3.09253914829999E-2</v>
      </c>
      <c r="P2563">
        <v>3.4271138758000003E-2</v>
      </c>
      <c r="Q2563">
        <v>3.7289300285E-2</v>
      </c>
      <c r="R2563">
        <v>0</v>
      </c>
      <c r="S2563">
        <v>0</v>
      </c>
      <c r="T2563">
        <v>0</v>
      </c>
      <c r="U2563" t="s">
        <v>409</v>
      </c>
    </row>
    <row r="2564" spans="1:21" x14ac:dyDescent="0.35">
      <c r="A2564" t="s">
        <v>407</v>
      </c>
      <c r="B2564" t="s">
        <v>41</v>
      </c>
      <c r="C2564" t="str">
        <f>INDEX('GCAM Crosswalk'!M$5:M$36,MATCH(B2564,'GCAM Crosswalk'!L$5:L$36,0))</f>
        <v>South Africa</v>
      </c>
      <c r="D2564" t="s">
        <v>365</v>
      </c>
      <c r="E2564" t="str">
        <f>INDEX('GCAM Crosswalk'!J$5:J$111,MATCH(D2564,'GCAM Crosswalk'!I$5:I$111,0))</f>
        <v>Industry</v>
      </c>
      <c r="F2564" t="s">
        <v>410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1.721761E-3</v>
      </c>
      <c r="M2564">
        <v>7.2735179999999997E-3</v>
      </c>
      <c r="N2564">
        <v>1.2001039999999999E-2</v>
      </c>
      <c r="O2564">
        <v>1.54001024999999E-2</v>
      </c>
      <c r="P2564">
        <v>1.8500259000000002E-2</v>
      </c>
      <c r="Q2564">
        <v>2.1042020000000002E-2</v>
      </c>
      <c r="R2564">
        <v>0</v>
      </c>
      <c r="S2564">
        <v>0</v>
      </c>
      <c r="T2564">
        <v>0</v>
      </c>
      <c r="U2564" t="s">
        <v>409</v>
      </c>
    </row>
    <row r="2565" spans="1:21" x14ac:dyDescent="0.35">
      <c r="A2565" t="s">
        <v>407</v>
      </c>
      <c r="B2565" t="s">
        <v>41</v>
      </c>
      <c r="C2565" t="str">
        <f>INDEX('GCAM Crosswalk'!M$5:M$36,MATCH(B2565,'GCAM Crosswalk'!L$5:L$36,0))</f>
        <v>South Africa</v>
      </c>
      <c r="D2565" t="s">
        <v>365</v>
      </c>
      <c r="E2565" t="str">
        <f>INDEX('GCAM Crosswalk'!J$5:J$111,MATCH(D2565,'GCAM Crosswalk'!I$5:I$111,0))</f>
        <v>Industry</v>
      </c>
      <c r="F2565" t="s">
        <v>411</v>
      </c>
      <c r="G2565">
        <v>0</v>
      </c>
      <c r="H2565">
        <v>0</v>
      </c>
      <c r="I2565">
        <v>0</v>
      </c>
      <c r="J2565">
        <v>0</v>
      </c>
      <c r="K2565">
        <v>0</v>
      </c>
      <c r="L2565" s="3">
        <v>7.8439400000000007E-6</v>
      </c>
      <c r="M2565" s="3">
        <v>2.4254589999999999E-5</v>
      </c>
      <c r="N2565" s="3">
        <v>3.8122549999999902E-5</v>
      </c>
      <c r="O2565" s="3">
        <v>4.7308982999999997E-5</v>
      </c>
      <c r="P2565" s="3">
        <v>5.4821887999999998E-5</v>
      </c>
      <c r="Q2565" s="3">
        <v>6.0747934999999997E-5</v>
      </c>
      <c r="R2565">
        <v>0</v>
      </c>
      <c r="S2565">
        <v>0</v>
      </c>
      <c r="T2565">
        <v>0</v>
      </c>
      <c r="U2565" t="s">
        <v>409</v>
      </c>
    </row>
    <row r="2566" spans="1:21" x14ac:dyDescent="0.35">
      <c r="A2566" t="s">
        <v>407</v>
      </c>
      <c r="B2566" t="s">
        <v>41</v>
      </c>
      <c r="C2566" t="str">
        <f>INDEX('GCAM Crosswalk'!M$5:M$36,MATCH(B2566,'GCAM Crosswalk'!L$5:L$36,0))</f>
        <v>South Africa</v>
      </c>
      <c r="D2566" t="s">
        <v>373</v>
      </c>
      <c r="E2566" t="str">
        <f>INDEX('GCAM Crosswalk'!J$5:J$111,MATCH(D2566,'GCAM Crosswalk'!I$5:I$111,0))</f>
        <v>Industry</v>
      </c>
      <c r="F2566" t="s">
        <v>225</v>
      </c>
      <c r="G2566">
        <v>1.4296000000000001E-3</v>
      </c>
      <c r="H2566">
        <v>1.4693900000000001E-3</v>
      </c>
      <c r="I2566">
        <v>1.55335E-3</v>
      </c>
      <c r="J2566">
        <v>1.67998E-3</v>
      </c>
      <c r="K2566">
        <v>1.77381E-3</v>
      </c>
      <c r="L2566">
        <v>1.86619E-3</v>
      </c>
      <c r="M2566">
        <v>1.9664800000000001E-3</v>
      </c>
      <c r="N2566">
        <v>2.0288200000000002E-3</v>
      </c>
      <c r="O2566">
        <v>2.0918600000000001E-3</v>
      </c>
      <c r="P2566">
        <v>2.1717199999999998E-3</v>
      </c>
      <c r="Q2566">
        <v>2.25953E-3</v>
      </c>
      <c r="R2566">
        <v>0</v>
      </c>
      <c r="S2566">
        <v>0</v>
      </c>
      <c r="T2566">
        <v>0</v>
      </c>
      <c r="U2566" t="s">
        <v>409</v>
      </c>
    </row>
    <row r="2567" spans="1:21" x14ac:dyDescent="0.35">
      <c r="A2567" t="s">
        <v>407</v>
      </c>
      <c r="B2567" t="s">
        <v>41</v>
      </c>
      <c r="C2567" t="str">
        <f>INDEX('GCAM Crosswalk'!M$5:M$36,MATCH(B2567,'GCAM Crosswalk'!L$5:L$36,0))</f>
        <v>South Africa</v>
      </c>
      <c r="D2567" t="s">
        <v>361</v>
      </c>
      <c r="E2567" t="str">
        <f>INDEX('GCAM Crosswalk'!J$5:J$111,MATCH(D2567,'GCAM Crosswalk'!I$5:I$111,0))</f>
        <v>Industry</v>
      </c>
      <c r="F2567" t="s">
        <v>339</v>
      </c>
      <c r="G2567">
        <v>1.2181300000000001E-2</v>
      </c>
      <c r="H2567">
        <v>5.7013300000000003E-2</v>
      </c>
      <c r="I2567">
        <v>5.7767000000000001E-3</v>
      </c>
      <c r="J2567">
        <v>4.4371999999999997E-3</v>
      </c>
      <c r="K2567">
        <v>5.3343399999999999E-3</v>
      </c>
      <c r="L2567">
        <v>5.9267199999999999E-3</v>
      </c>
      <c r="M2567">
        <v>6.1416379999999996E-3</v>
      </c>
      <c r="N2567">
        <v>6.4570269999999997E-3</v>
      </c>
      <c r="O2567">
        <v>7.1399430000000002E-3</v>
      </c>
      <c r="P2567">
        <v>8.1706179999999993E-3</v>
      </c>
      <c r="Q2567">
        <v>8.9499390000000005E-3</v>
      </c>
      <c r="R2567">
        <v>0</v>
      </c>
      <c r="S2567">
        <v>0</v>
      </c>
      <c r="T2567">
        <v>0</v>
      </c>
      <c r="U2567" t="s">
        <v>409</v>
      </c>
    </row>
    <row r="2568" spans="1:21" x14ac:dyDescent="0.35">
      <c r="A2568" t="s">
        <v>407</v>
      </c>
      <c r="B2568" t="s">
        <v>41</v>
      </c>
      <c r="C2568" t="str">
        <f>INDEX('GCAM Crosswalk'!M$5:M$36,MATCH(B2568,'GCAM Crosswalk'!L$5:L$36,0))</f>
        <v>South Africa</v>
      </c>
      <c r="D2568" t="s">
        <v>361</v>
      </c>
      <c r="E2568" t="str">
        <f>INDEX('GCAM Crosswalk'!J$5:J$111,MATCH(D2568,'GCAM Crosswalk'!I$5:I$111,0))</f>
        <v>Industry</v>
      </c>
      <c r="F2568" t="s">
        <v>225</v>
      </c>
      <c r="G2568">
        <v>0.12009599999999999</v>
      </c>
      <c r="H2568">
        <v>0.102599</v>
      </c>
      <c r="I2568">
        <v>0.115324</v>
      </c>
      <c r="J2568">
        <v>0.10938000000000001</v>
      </c>
      <c r="K2568">
        <v>0.10847749999999901</v>
      </c>
      <c r="L2568">
        <v>0.108617352</v>
      </c>
      <c r="M2568">
        <v>0.11153070699999899</v>
      </c>
      <c r="N2568">
        <v>0.113825894</v>
      </c>
      <c r="O2568">
        <v>0.1149227045</v>
      </c>
      <c r="P2568">
        <v>0.113285451</v>
      </c>
      <c r="Q2568">
        <v>0.111876343</v>
      </c>
      <c r="R2568">
        <v>0</v>
      </c>
      <c r="S2568">
        <v>0</v>
      </c>
      <c r="T2568">
        <v>0</v>
      </c>
      <c r="U2568" t="s">
        <v>409</v>
      </c>
    </row>
    <row r="2569" spans="1:21" x14ac:dyDescent="0.35">
      <c r="A2569" t="s">
        <v>407</v>
      </c>
      <c r="B2569" t="s">
        <v>41</v>
      </c>
      <c r="C2569" t="str">
        <f>INDEX('GCAM Crosswalk'!M$5:M$36,MATCH(B2569,'GCAM Crosswalk'!L$5:L$36,0))</f>
        <v>South Africa</v>
      </c>
      <c r="D2569" t="s">
        <v>361</v>
      </c>
      <c r="E2569" t="str">
        <f>INDEX('GCAM Crosswalk'!J$5:J$111,MATCH(D2569,'GCAM Crosswalk'!I$5:I$111,0))</f>
        <v>Industry</v>
      </c>
      <c r="F2569" t="s">
        <v>408</v>
      </c>
      <c r="G2569">
        <v>0</v>
      </c>
      <c r="H2569">
        <v>2.3023000000000002E-3</v>
      </c>
      <c r="I2569" s="3">
        <v>2.5119999999999998E-4</v>
      </c>
      <c r="J2569" s="3">
        <v>2.0929999999999999E-4</v>
      </c>
      <c r="K2569" s="3">
        <v>2.6031839999999899E-4</v>
      </c>
      <c r="L2569" s="3">
        <v>2.9615899999999999E-4</v>
      </c>
      <c r="M2569" s="3">
        <v>3.2377399999999998E-4</v>
      </c>
      <c r="N2569" s="3">
        <v>3.5223310000000001E-4</v>
      </c>
      <c r="O2569" s="3">
        <v>3.8247599999999997E-4</v>
      </c>
      <c r="P2569" s="3">
        <v>4.3108899999999898E-4</v>
      </c>
      <c r="Q2569" s="3">
        <v>4.5698329999999999E-4</v>
      </c>
      <c r="R2569">
        <v>0</v>
      </c>
      <c r="S2569">
        <v>0</v>
      </c>
      <c r="T2569">
        <v>0</v>
      </c>
      <c r="U2569" t="s">
        <v>409</v>
      </c>
    </row>
    <row r="2570" spans="1:21" x14ac:dyDescent="0.35">
      <c r="A2570" t="s">
        <v>407</v>
      </c>
      <c r="B2570" t="s">
        <v>41</v>
      </c>
      <c r="C2570" t="str">
        <f>INDEX('GCAM Crosswalk'!M$5:M$36,MATCH(B2570,'GCAM Crosswalk'!L$5:L$36,0))</f>
        <v>South Africa</v>
      </c>
      <c r="D2570" t="s">
        <v>361</v>
      </c>
      <c r="E2570" t="str">
        <f>INDEX('GCAM Crosswalk'!J$5:J$111,MATCH(D2570,'GCAM Crosswalk'!I$5:I$111,0))</f>
        <v>Industry</v>
      </c>
      <c r="F2570" t="s">
        <v>410</v>
      </c>
      <c r="G2570">
        <v>0</v>
      </c>
      <c r="H2570">
        <v>0</v>
      </c>
      <c r="I2570">
        <v>0</v>
      </c>
      <c r="J2570">
        <v>0</v>
      </c>
      <c r="K2570">
        <v>0</v>
      </c>
      <c r="L2570" s="3">
        <v>5.7188900000000001E-4</v>
      </c>
      <c r="M2570">
        <v>2.0398639999999902E-3</v>
      </c>
      <c r="N2570">
        <v>3.9386129999999997E-3</v>
      </c>
      <c r="O2570">
        <v>5.55505199999999E-3</v>
      </c>
      <c r="P2570">
        <v>7.304395E-3</v>
      </c>
      <c r="Q2570">
        <v>8.7763730000000005E-3</v>
      </c>
      <c r="R2570">
        <v>0</v>
      </c>
      <c r="S2570">
        <v>0</v>
      </c>
      <c r="T2570">
        <v>0</v>
      </c>
      <c r="U2570" t="s">
        <v>409</v>
      </c>
    </row>
    <row r="2571" spans="1:21" x14ac:dyDescent="0.35">
      <c r="A2571" t="s">
        <v>407</v>
      </c>
      <c r="B2571" t="s">
        <v>41</v>
      </c>
      <c r="C2571" t="str">
        <f>INDEX('GCAM Crosswalk'!M$5:M$36,MATCH(B2571,'GCAM Crosswalk'!L$5:L$36,0))</f>
        <v>South Africa</v>
      </c>
      <c r="D2571" t="s">
        <v>361</v>
      </c>
      <c r="E2571" t="str">
        <f>INDEX('GCAM Crosswalk'!J$5:J$111,MATCH(D2571,'GCAM Crosswalk'!I$5:I$111,0))</f>
        <v>Industry</v>
      </c>
      <c r="F2571" t="s">
        <v>411</v>
      </c>
      <c r="G2571">
        <v>1.26836E-2</v>
      </c>
      <c r="H2571">
        <v>2.9343899999999999E-2</v>
      </c>
      <c r="I2571">
        <v>3.2441499999999998E-2</v>
      </c>
      <c r="J2571">
        <v>6.9403900000000004E-2</v>
      </c>
      <c r="K2571">
        <v>7.8624659999999999E-2</v>
      </c>
      <c r="L2571">
        <v>8.5560599999999903E-2</v>
      </c>
      <c r="M2571">
        <v>8.7768289999999999E-2</v>
      </c>
      <c r="N2571">
        <v>8.7958850000000005E-2</v>
      </c>
      <c r="O2571">
        <v>8.8479579999999905E-2</v>
      </c>
      <c r="P2571">
        <v>8.988061E-2</v>
      </c>
      <c r="Q2571">
        <v>9.070686E-2</v>
      </c>
      <c r="R2571">
        <v>0</v>
      </c>
      <c r="S2571">
        <v>0</v>
      </c>
      <c r="T2571">
        <v>0</v>
      </c>
      <c r="U2571" t="s">
        <v>409</v>
      </c>
    </row>
    <row r="2572" spans="1:21" x14ac:dyDescent="0.35">
      <c r="A2572" t="s">
        <v>407</v>
      </c>
      <c r="B2572" t="s">
        <v>41</v>
      </c>
      <c r="C2572" t="str">
        <f>INDEX('GCAM Crosswalk'!M$5:M$36,MATCH(B2572,'GCAM Crosswalk'!L$5:L$36,0))</f>
        <v>South Africa</v>
      </c>
      <c r="D2572" t="s">
        <v>374</v>
      </c>
      <c r="E2572" t="str">
        <f>INDEX('GCAM Crosswalk'!J$5:J$111,MATCH(D2572,'GCAM Crosswalk'!I$5:I$111,0))</f>
        <v>Industry</v>
      </c>
      <c r="F2572" t="s">
        <v>225</v>
      </c>
      <c r="G2572">
        <v>1.07069E-3</v>
      </c>
      <c r="H2572">
        <v>1.9175500000000001E-3</v>
      </c>
      <c r="I2572">
        <v>1.95969E-3</v>
      </c>
      <c r="J2572">
        <v>1.96459E-3</v>
      </c>
      <c r="K2572">
        <v>2.4529500000000002E-3</v>
      </c>
      <c r="L2572">
        <v>2.9724899999999999E-3</v>
      </c>
      <c r="M2572">
        <v>3.5246000000000001E-3</v>
      </c>
      <c r="N2572">
        <v>4.0461899999999999E-3</v>
      </c>
      <c r="O2572">
        <v>4.5463200000000004E-3</v>
      </c>
      <c r="P2572">
        <v>5.0107600000000004E-3</v>
      </c>
      <c r="Q2572">
        <v>5.4504200000000001E-3</v>
      </c>
      <c r="R2572">
        <v>0</v>
      </c>
      <c r="S2572">
        <v>0</v>
      </c>
      <c r="T2572">
        <v>0</v>
      </c>
      <c r="U2572" t="s">
        <v>409</v>
      </c>
    </row>
    <row r="2573" spans="1:21" x14ac:dyDescent="0.35">
      <c r="A2573" t="s">
        <v>407</v>
      </c>
      <c r="B2573" t="s">
        <v>41</v>
      </c>
      <c r="C2573" t="str">
        <f>INDEX('GCAM Crosswalk'!M$5:M$36,MATCH(B2573,'GCAM Crosswalk'!L$5:L$36,0))</f>
        <v>South Africa</v>
      </c>
      <c r="D2573" t="s">
        <v>375</v>
      </c>
      <c r="E2573" t="str">
        <f>INDEX('GCAM Crosswalk'!J$5:J$111,MATCH(D2573,'GCAM Crosswalk'!I$5:I$111,0))</f>
        <v>Industry</v>
      </c>
      <c r="F2573" t="s">
        <v>225</v>
      </c>
      <c r="G2573" s="3">
        <v>6.4448399999999996E-4</v>
      </c>
      <c r="H2573">
        <v>1.10133E-3</v>
      </c>
      <c r="I2573">
        <v>1.0980300000000001E-3</v>
      </c>
      <c r="J2573">
        <v>1.1007499999999999E-3</v>
      </c>
      <c r="K2573">
        <v>1.1198899999999999E-3</v>
      </c>
      <c r="L2573">
        <v>1.1616899999999999E-3</v>
      </c>
      <c r="M2573">
        <v>1.2238399999999999E-3</v>
      </c>
      <c r="N2573">
        <v>1.27965E-3</v>
      </c>
      <c r="O2573">
        <v>1.33157E-3</v>
      </c>
      <c r="P2573">
        <v>1.37736E-3</v>
      </c>
      <c r="Q2573">
        <v>1.4214200000000001E-3</v>
      </c>
      <c r="R2573">
        <v>0</v>
      </c>
      <c r="S2573">
        <v>0</v>
      </c>
      <c r="T2573">
        <v>0</v>
      </c>
      <c r="U2573" t="s">
        <v>409</v>
      </c>
    </row>
    <row r="2574" spans="1:21" x14ac:dyDescent="0.35">
      <c r="A2574" t="s">
        <v>407</v>
      </c>
      <c r="B2574" t="s">
        <v>41</v>
      </c>
      <c r="C2574" t="str">
        <f>INDEX('GCAM Crosswalk'!M$5:M$36,MATCH(B2574,'GCAM Crosswalk'!L$5:L$36,0))</f>
        <v>South Africa</v>
      </c>
      <c r="D2574" t="s">
        <v>376</v>
      </c>
      <c r="E2574" t="str">
        <f>INDEX('GCAM Crosswalk'!J$5:J$111,MATCH(D2574,'GCAM Crosswalk'!I$5:I$111,0))</f>
        <v>Industry</v>
      </c>
      <c r="F2574" t="s">
        <v>225</v>
      </c>
      <c r="G2574">
        <v>2.0278100000000001E-3</v>
      </c>
      <c r="H2574">
        <v>3.4601699999999998E-3</v>
      </c>
      <c r="I2574">
        <v>3.4495900000000002E-3</v>
      </c>
      <c r="J2574">
        <v>3.4582100000000002E-3</v>
      </c>
      <c r="K2574">
        <v>3.5224900000000001E-3</v>
      </c>
      <c r="L2574">
        <v>3.6570800000000001E-3</v>
      </c>
      <c r="M2574">
        <v>3.8578100000000001E-3</v>
      </c>
      <c r="N2574">
        <v>4.0379700000000001E-3</v>
      </c>
      <c r="O2574">
        <v>4.2058399999999998E-3</v>
      </c>
      <c r="P2574">
        <v>4.3547600000000001E-3</v>
      </c>
      <c r="Q2574">
        <v>4.4963700000000004E-3</v>
      </c>
      <c r="R2574">
        <v>0</v>
      </c>
      <c r="S2574">
        <v>0</v>
      </c>
      <c r="T2574">
        <v>0</v>
      </c>
      <c r="U2574" t="s">
        <v>409</v>
      </c>
    </row>
    <row r="2575" spans="1:21" x14ac:dyDescent="0.35">
      <c r="A2575" t="s">
        <v>407</v>
      </c>
      <c r="B2575" t="s">
        <v>41</v>
      </c>
      <c r="C2575" t="str">
        <f>INDEX('GCAM Crosswalk'!M$5:M$36,MATCH(B2575,'GCAM Crosswalk'!L$5:L$36,0))</f>
        <v>South Africa</v>
      </c>
      <c r="D2575" t="s">
        <v>377</v>
      </c>
      <c r="E2575" t="str">
        <f>INDEX('GCAM Crosswalk'!J$5:J$111,MATCH(D2575,'GCAM Crosswalk'!I$5:I$111,0))</f>
        <v>Industry</v>
      </c>
      <c r="F2575" t="s">
        <v>225</v>
      </c>
      <c r="G2575">
        <v>1.9198399999999999E-3</v>
      </c>
      <c r="H2575">
        <v>3.28072E-3</v>
      </c>
      <c r="I2575">
        <v>3.2709000000000002E-3</v>
      </c>
      <c r="J2575">
        <v>3.2790100000000002E-3</v>
      </c>
      <c r="K2575">
        <v>3.3360099999999999E-3</v>
      </c>
      <c r="L2575">
        <v>3.4605199999999999E-3</v>
      </c>
      <c r="M2575">
        <v>3.6456700000000002E-3</v>
      </c>
      <c r="N2575">
        <v>3.81191E-3</v>
      </c>
      <c r="O2575">
        <v>3.9665899999999999E-3</v>
      </c>
      <c r="P2575">
        <v>4.1029700000000001E-3</v>
      </c>
      <c r="Q2575">
        <v>4.2342400000000002E-3</v>
      </c>
      <c r="R2575">
        <v>0</v>
      </c>
      <c r="S2575">
        <v>0</v>
      </c>
      <c r="T2575">
        <v>0</v>
      </c>
      <c r="U2575" t="s">
        <v>409</v>
      </c>
    </row>
    <row r="2576" spans="1:21" x14ac:dyDescent="0.35">
      <c r="A2576" t="s">
        <v>407</v>
      </c>
      <c r="B2576" t="s">
        <v>41</v>
      </c>
      <c r="C2576" t="str">
        <f>INDEX('GCAM Crosswalk'!M$5:M$36,MATCH(B2576,'GCAM Crosswalk'!L$5:L$36,0))</f>
        <v>South Africa</v>
      </c>
      <c r="D2576" t="s">
        <v>362</v>
      </c>
      <c r="E2576" t="str">
        <f>INDEX('GCAM Crosswalk'!J$5:J$111,MATCH(D2576,'GCAM Crosswalk'!I$5:I$111,0))</f>
        <v>Industry</v>
      </c>
      <c r="F2576" t="s">
        <v>318</v>
      </c>
      <c r="G2576">
        <v>0.169185</v>
      </c>
      <c r="H2576">
        <v>0.110029</v>
      </c>
      <c r="I2576">
        <v>0.103149</v>
      </c>
      <c r="J2576">
        <v>0.105582</v>
      </c>
      <c r="K2576">
        <v>0.12514700000000001</v>
      </c>
      <c r="L2576">
        <v>0.1340983</v>
      </c>
      <c r="M2576">
        <v>0.15316879999999999</v>
      </c>
      <c r="N2576">
        <v>0.17914959999999999</v>
      </c>
      <c r="O2576">
        <v>0.20704639999999999</v>
      </c>
      <c r="P2576">
        <v>0.22991919999999999</v>
      </c>
      <c r="Q2576">
        <v>0.24534213499999999</v>
      </c>
      <c r="R2576">
        <v>0</v>
      </c>
      <c r="S2576">
        <v>0</v>
      </c>
      <c r="T2576">
        <v>0</v>
      </c>
      <c r="U2576" t="s">
        <v>409</v>
      </c>
    </row>
    <row r="2577" spans="1:21" x14ac:dyDescent="0.35">
      <c r="A2577" t="s">
        <v>407</v>
      </c>
      <c r="B2577" t="s">
        <v>41</v>
      </c>
      <c r="C2577" t="str">
        <f>INDEX('GCAM Crosswalk'!M$5:M$36,MATCH(B2577,'GCAM Crosswalk'!L$5:L$36,0))</f>
        <v>South Africa</v>
      </c>
      <c r="D2577" t="s">
        <v>362</v>
      </c>
      <c r="E2577" t="str">
        <f>INDEX('GCAM Crosswalk'!J$5:J$111,MATCH(D2577,'GCAM Crosswalk'!I$5:I$111,0))</f>
        <v>Industry</v>
      </c>
      <c r="F2577" t="s">
        <v>339</v>
      </c>
      <c r="G2577">
        <v>0.41574299999999997</v>
      </c>
      <c r="H2577">
        <v>0.67428699999999997</v>
      </c>
      <c r="I2577">
        <v>0.870946</v>
      </c>
      <c r="J2577">
        <v>0.66739199999999999</v>
      </c>
      <c r="K2577">
        <v>0.79028599999999904</v>
      </c>
      <c r="L2577">
        <v>0.8353642</v>
      </c>
      <c r="M2577">
        <v>0.92122510000000002</v>
      </c>
      <c r="N2577">
        <v>1.0230440999999999</v>
      </c>
      <c r="O2577">
        <v>1.1510307</v>
      </c>
      <c r="P2577">
        <v>1.2840644000000001</v>
      </c>
      <c r="Q2577">
        <v>1.39957</v>
      </c>
      <c r="R2577">
        <v>0</v>
      </c>
      <c r="S2577">
        <v>0</v>
      </c>
      <c r="T2577">
        <v>0</v>
      </c>
      <c r="U2577" t="s">
        <v>409</v>
      </c>
    </row>
    <row r="2578" spans="1:21" x14ac:dyDescent="0.35">
      <c r="A2578" t="s">
        <v>407</v>
      </c>
      <c r="B2578" t="s">
        <v>41</v>
      </c>
      <c r="C2578" t="str">
        <f>INDEX('GCAM Crosswalk'!M$5:M$36,MATCH(B2578,'GCAM Crosswalk'!L$5:L$36,0))</f>
        <v>South Africa</v>
      </c>
      <c r="D2578" t="s">
        <v>362</v>
      </c>
      <c r="E2578" t="str">
        <f>INDEX('GCAM Crosswalk'!J$5:J$111,MATCH(D2578,'GCAM Crosswalk'!I$5:I$111,0))</f>
        <v>Industry</v>
      </c>
      <c r="F2578" t="s">
        <v>225</v>
      </c>
      <c r="G2578">
        <v>0.14389399999999999</v>
      </c>
      <c r="H2578">
        <v>0.20413400000000001</v>
      </c>
      <c r="I2578">
        <v>0.241067</v>
      </c>
      <c r="J2578">
        <v>0.23766999999999999</v>
      </c>
      <c r="K2578">
        <v>0.16335040000000001</v>
      </c>
      <c r="L2578">
        <v>0.20344719999999999</v>
      </c>
      <c r="M2578">
        <v>0.24302409999999999</v>
      </c>
      <c r="N2578">
        <v>0.25563540000000001</v>
      </c>
      <c r="O2578">
        <v>0.24311813999999901</v>
      </c>
      <c r="P2578">
        <v>0.22726762</v>
      </c>
      <c r="Q2578">
        <v>0.22670143100000001</v>
      </c>
      <c r="R2578">
        <v>0</v>
      </c>
      <c r="S2578">
        <v>0</v>
      </c>
      <c r="T2578">
        <v>0</v>
      </c>
      <c r="U2578" t="s">
        <v>409</v>
      </c>
    </row>
    <row r="2579" spans="1:21" x14ac:dyDescent="0.35">
      <c r="A2579" t="s">
        <v>407</v>
      </c>
      <c r="B2579" t="s">
        <v>41</v>
      </c>
      <c r="C2579" t="str">
        <f>INDEX('GCAM Crosswalk'!M$5:M$36,MATCH(B2579,'GCAM Crosswalk'!L$5:L$36,0))</f>
        <v>South Africa</v>
      </c>
      <c r="D2579" t="s">
        <v>362</v>
      </c>
      <c r="E2579" t="str">
        <f>INDEX('GCAM Crosswalk'!J$5:J$111,MATCH(D2579,'GCAM Crosswalk'!I$5:I$111,0))</f>
        <v>Industry</v>
      </c>
      <c r="F2579" t="s">
        <v>408</v>
      </c>
      <c r="G2579">
        <v>0</v>
      </c>
      <c r="H2579">
        <v>1.6523900000000001E-2</v>
      </c>
      <c r="I2579">
        <v>2.8723700000000001E-2</v>
      </c>
      <c r="J2579">
        <v>3.1428900000000003E-2</v>
      </c>
      <c r="K2579">
        <v>3.8054560000000001E-2</v>
      </c>
      <c r="L2579">
        <v>4.0649610000000003E-2</v>
      </c>
      <c r="M2579">
        <v>4.6820710000000001E-2</v>
      </c>
      <c r="N2579">
        <v>5.6008429999999998E-2</v>
      </c>
      <c r="O2579">
        <v>6.6663609999999998E-2</v>
      </c>
      <c r="P2579">
        <v>7.6855329999999999E-2</v>
      </c>
      <c r="Q2579">
        <v>8.4814409999999896E-2</v>
      </c>
      <c r="R2579">
        <v>0</v>
      </c>
      <c r="S2579">
        <v>0</v>
      </c>
      <c r="T2579">
        <v>0</v>
      </c>
      <c r="U2579" t="s">
        <v>409</v>
      </c>
    </row>
    <row r="2580" spans="1:21" x14ac:dyDescent="0.35">
      <c r="A2580" t="s">
        <v>407</v>
      </c>
      <c r="B2580" t="s">
        <v>41</v>
      </c>
      <c r="C2580" t="str">
        <f>INDEX('GCAM Crosswalk'!M$5:M$36,MATCH(B2580,'GCAM Crosswalk'!L$5:L$36,0))</f>
        <v>South Africa</v>
      </c>
      <c r="D2580" t="s">
        <v>362</v>
      </c>
      <c r="E2580" t="str">
        <f>INDEX('GCAM Crosswalk'!J$5:J$111,MATCH(D2580,'GCAM Crosswalk'!I$5:I$111,0))</f>
        <v>Industry</v>
      </c>
      <c r="F2580" t="s">
        <v>410</v>
      </c>
      <c r="G2580">
        <v>0</v>
      </c>
      <c r="H2580">
        <v>0</v>
      </c>
      <c r="I2580">
        <v>0</v>
      </c>
      <c r="J2580">
        <v>0</v>
      </c>
      <c r="K2580">
        <v>0</v>
      </c>
      <c r="L2580" s="3">
        <v>2.90755E-5</v>
      </c>
      <c r="M2580" s="3">
        <v>4.1660244E-4</v>
      </c>
      <c r="N2580">
        <v>1.4539382599999999E-3</v>
      </c>
      <c r="O2580">
        <v>3.2305948799999898E-3</v>
      </c>
      <c r="P2580">
        <v>5.2694427999999899E-3</v>
      </c>
      <c r="Q2580">
        <v>7.43264302E-3</v>
      </c>
      <c r="R2580">
        <v>0</v>
      </c>
      <c r="S2580">
        <v>0</v>
      </c>
      <c r="T2580">
        <v>0</v>
      </c>
      <c r="U2580" t="s">
        <v>409</v>
      </c>
    </row>
    <row r="2581" spans="1:21" x14ac:dyDescent="0.35">
      <c r="A2581" t="s">
        <v>407</v>
      </c>
      <c r="B2581" t="s">
        <v>41</v>
      </c>
      <c r="C2581" t="str">
        <f>INDEX('GCAM Crosswalk'!M$5:M$36,MATCH(B2581,'GCAM Crosswalk'!L$5:L$36,0))</f>
        <v>South Africa</v>
      </c>
      <c r="D2581" t="s">
        <v>362</v>
      </c>
      <c r="E2581" t="str">
        <f>INDEX('GCAM Crosswalk'!J$5:J$111,MATCH(D2581,'GCAM Crosswalk'!I$5:I$111,0))</f>
        <v>Industry</v>
      </c>
      <c r="F2581" t="s">
        <v>411</v>
      </c>
      <c r="G2581">
        <v>3.8172400000000002E-2</v>
      </c>
      <c r="H2581">
        <v>6.2401999999999996E-3</v>
      </c>
      <c r="I2581">
        <v>4.7085E-3</v>
      </c>
      <c r="J2581">
        <v>8.1480000000000007E-3</v>
      </c>
      <c r="K2581">
        <v>1.01354499999999E-2</v>
      </c>
      <c r="L2581">
        <v>1.094642E-2</v>
      </c>
      <c r="M2581">
        <v>1.265719E-2</v>
      </c>
      <c r="N2581">
        <v>1.5178219999999999E-2</v>
      </c>
      <c r="O2581">
        <v>1.8085558000000002E-2</v>
      </c>
      <c r="P2581">
        <v>2.0690488999999999E-2</v>
      </c>
      <c r="Q2581">
        <v>2.3051910799999999E-2</v>
      </c>
      <c r="R2581">
        <v>0</v>
      </c>
      <c r="S2581">
        <v>0</v>
      </c>
      <c r="T2581">
        <v>0</v>
      </c>
      <c r="U2581" t="s">
        <v>409</v>
      </c>
    </row>
    <row r="2582" spans="1:21" x14ac:dyDescent="0.35">
      <c r="A2582" t="s">
        <v>407</v>
      </c>
      <c r="B2582" t="s">
        <v>41</v>
      </c>
      <c r="C2582" t="str">
        <f>INDEX('GCAM Crosswalk'!M$5:M$36,MATCH(B2582,'GCAM Crosswalk'!L$5:L$36,0))</f>
        <v>South Africa</v>
      </c>
      <c r="D2582" t="s">
        <v>366</v>
      </c>
      <c r="E2582" t="str">
        <f>INDEX('GCAM Crosswalk'!J$5:J$111,MATCH(D2582,'GCAM Crosswalk'!I$5:I$111,0))</f>
        <v>Industry</v>
      </c>
      <c r="F2582" t="s">
        <v>411</v>
      </c>
      <c r="G2582">
        <v>3.0557700000000002E-3</v>
      </c>
      <c r="H2582">
        <v>2.4823000000000001E-2</v>
      </c>
      <c r="I2582">
        <v>0.108041</v>
      </c>
      <c r="J2582">
        <v>8.6273500000000003E-2</v>
      </c>
      <c r="K2582">
        <v>9.1498399999999994E-2</v>
      </c>
      <c r="L2582">
        <v>9.9589999999999998E-2</v>
      </c>
      <c r="M2582">
        <v>0.111773</v>
      </c>
      <c r="N2582">
        <v>0.123117</v>
      </c>
      <c r="O2582">
        <v>0.13425000000000001</v>
      </c>
      <c r="P2582">
        <v>0.145181</v>
      </c>
      <c r="Q2582">
        <v>0.155306</v>
      </c>
      <c r="R2582">
        <v>0</v>
      </c>
      <c r="S2582">
        <v>0</v>
      </c>
      <c r="T2582">
        <v>0</v>
      </c>
      <c r="U2582" t="s">
        <v>409</v>
      </c>
    </row>
    <row r="2583" spans="1:21" x14ac:dyDescent="0.35">
      <c r="A2583" t="s">
        <v>407</v>
      </c>
      <c r="B2583" t="s">
        <v>41</v>
      </c>
      <c r="C2583" t="str">
        <f>INDEX('GCAM Crosswalk'!M$5:M$36,MATCH(B2583,'GCAM Crosswalk'!L$5:L$36,0))</f>
        <v>South Africa</v>
      </c>
      <c r="D2583" t="s">
        <v>271</v>
      </c>
      <c r="E2583" t="str">
        <f>INDEX('GCAM Crosswalk'!J$5:J$111,MATCH(D2583,'GCAM Crosswalk'!I$5:I$111,0))</f>
        <v>Industry</v>
      </c>
      <c r="F2583" t="s">
        <v>318</v>
      </c>
      <c r="G2583">
        <v>1.5331100000000001E-3</v>
      </c>
      <c r="H2583">
        <v>2.03397E-3</v>
      </c>
      <c r="I2583">
        <v>1.99351E-3</v>
      </c>
      <c r="J2583">
        <v>1.99351E-3</v>
      </c>
      <c r="K2583">
        <v>1.9846680999999998E-3</v>
      </c>
      <c r="L2583">
        <v>2.2601612999999898E-3</v>
      </c>
      <c r="M2583">
        <v>2.65622279999999E-3</v>
      </c>
      <c r="N2583">
        <v>3.0187017000000002E-3</v>
      </c>
      <c r="O2583">
        <v>3.2693806999999899E-3</v>
      </c>
      <c r="P2583">
        <v>3.39750931999999E-3</v>
      </c>
      <c r="Q2583">
        <v>3.3964658809999999E-3</v>
      </c>
      <c r="R2583">
        <v>0</v>
      </c>
      <c r="S2583">
        <v>0</v>
      </c>
      <c r="T2583">
        <v>0</v>
      </c>
      <c r="U2583" t="s">
        <v>409</v>
      </c>
    </row>
    <row r="2584" spans="1:21" x14ac:dyDescent="0.35">
      <c r="A2584" t="s">
        <v>407</v>
      </c>
      <c r="B2584" t="s">
        <v>41</v>
      </c>
      <c r="C2584" t="str">
        <f>INDEX('GCAM Crosswalk'!M$5:M$36,MATCH(B2584,'GCAM Crosswalk'!L$5:L$36,0))</f>
        <v>South Africa</v>
      </c>
      <c r="D2584" t="s">
        <v>271</v>
      </c>
      <c r="E2584" t="str">
        <f>INDEX('GCAM Crosswalk'!J$5:J$111,MATCH(D2584,'GCAM Crosswalk'!I$5:I$111,0))</f>
        <v>Industry</v>
      </c>
      <c r="F2584" t="s">
        <v>339</v>
      </c>
      <c r="G2584">
        <v>8.8917800000000002E-3</v>
      </c>
      <c r="H2584">
        <v>1.1797200000000001E-2</v>
      </c>
      <c r="I2584">
        <v>1.15624E-2</v>
      </c>
      <c r="J2584">
        <v>1.15624E-2</v>
      </c>
      <c r="K2584">
        <v>1.1510418E-2</v>
      </c>
      <c r="L2584">
        <v>1.2676902699999999E-2</v>
      </c>
      <c r="M2584">
        <v>1.40272755E-2</v>
      </c>
      <c r="N2584">
        <v>1.4729964599999999E-2</v>
      </c>
      <c r="O2584">
        <v>1.5276158999999999E-2</v>
      </c>
      <c r="P2584">
        <v>1.5929822400000002E-2</v>
      </c>
      <c r="Q2584">
        <v>1.6426319539999901E-2</v>
      </c>
      <c r="R2584">
        <v>0</v>
      </c>
      <c r="S2584">
        <v>0</v>
      </c>
      <c r="T2584">
        <v>0</v>
      </c>
      <c r="U2584" t="s">
        <v>409</v>
      </c>
    </row>
    <row r="2585" spans="1:21" x14ac:dyDescent="0.35">
      <c r="A2585" t="s">
        <v>407</v>
      </c>
      <c r="B2585" t="s">
        <v>41</v>
      </c>
      <c r="C2585" t="str">
        <f>INDEX('GCAM Crosswalk'!M$5:M$36,MATCH(B2585,'GCAM Crosswalk'!L$5:L$36,0))</f>
        <v>South Africa</v>
      </c>
      <c r="D2585" t="s">
        <v>271</v>
      </c>
      <c r="E2585" t="str">
        <f>INDEX('GCAM Crosswalk'!J$5:J$111,MATCH(D2585,'GCAM Crosswalk'!I$5:I$111,0))</f>
        <v>Industry</v>
      </c>
      <c r="F2585" t="s">
        <v>408</v>
      </c>
      <c r="G2585">
        <v>8.8917800000000002E-3</v>
      </c>
      <c r="H2585">
        <v>1.1797200000000001E-2</v>
      </c>
      <c r="I2585">
        <v>1.15624E-2</v>
      </c>
      <c r="J2585">
        <v>1.15624E-2</v>
      </c>
      <c r="K2585">
        <v>1.1512521100000001E-2</v>
      </c>
      <c r="L2585">
        <v>1.28542516E-2</v>
      </c>
      <c r="M2585">
        <v>1.48076219E-2</v>
      </c>
      <c r="N2585">
        <v>1.6365443100000002E-2</v>
      </c>
      <c r="O2585">
        <v>1.7367053699999999E-2</v>
      </c>
      <c r="P2585">
        <v>1.82198267E-2</v>
      </c>
      <c r="Q2585">
        <v>1.8484802799999998E-2</v>
      </c>
      <c r="R2585">
        <v>0</v>
      </c>
      <c r="S2585">
        <v>0</v>
      </c>
      <c r="T2585">
        <v>0</v>
      </c>
      <c r="U2585" t="s">
        <v>409</v>
      </c>
    </row>
    <row r="2586" spans="1:21" x14ac:dyDescent="0.35">
      <c r="A2586" t="s">
        <v>407</v>
      </c>
      <c r="B2586" t="s">
        <v>41</v>
      </c>
      <c r="C2586" t="str">
        <f>INDEX('GCAM Crosswalk'!M$5:M$36,MATCH(B2586,'GCAM Crosswalk'!L$5:L$36,0))</f>
        <v>South Africa</v>
      </c>
      <c r="D2586" t="s">
        <v>271</v>
      </c>
      <c r="E2586" t="str">
        <f>INDEX('GCAM Crosswalk'!J$5:J$111,MATCH(D2586,'GCAM Crosswalk'!I$5:I$111,0))</f>
        <v>Industry</v>
      </c>
      <c r="F2586" t="s">
        <v>410</v>
      </c>
      <c r="G2586">
        <v>0</v>
      </c>
      <c r="H2586">
        <v>0</v>
      </c>
      <c r="I2586">
        <v>0</v>
      </c>
      <c r="J2586">
        <v>0</v>
      </c>
      <c r="K2586">
        <v>0</v>
      </c>
      <c r="L2586" s="3">
        <v>7.2390099999999997E-5</v>
      </c>
      <c r="M2586" s="3">
        <v>8.9402009999999996E-4</v>
      </c>
      <c r="N2586">
        <v>2.6489350999999999E-3</v>
      </c>
      <c r="O2586">
        <v>4.8894087000000003E-3</v>
      </c>
      <c r="P2586">
        <v>6.7878160000000003E-3</v>
      </c>
      <c r="Q2586">
        <v>8.7407701999999993E-3</v>
      </c>
      <c r="R2586">
        <v>0</v>
      </c>
      <c r="S2586">
        <v>0</v>
      </c>
      <c r="T2586">
        <v>0</v>
      </c>
      <c r="U2586" t="s">
        <v>409</v>
      </c>
    </row>
    <row r="2587" spans="1:21" x14ac:dyDescent="0.35">
      <c r="A2587" t="s">
        <v>407</v>
      </c>
      <c r="B2587" t="s">
        <v>41</v>
      </c>
      <c r="C2587" t="str">
        <f>INDEX('GCAM Crosswalk'!M$5:M$36,MATCH(B2587,'GCAM Crosswalk'!L$5:L$36,0))</f>
        <v>South Africa</v>
      </c>
      <c r="D2587" t="s">
        <v>271</v>
      </c>
      <c r="E2587" t="str">
        <f>INDEX('GCAM Crosswalk'!J$5:J$111,MATCH(D2587,'GCAM Crosswalk'!I$5:I$111,0))</f>
        <v>Industry</v>
      </c>
      <c r="F2587" t="s">
        <v>411</v>
      </c>
      <c r="G2587">
        <v>1.1344699999999999E-2</v>
      </c>
      <c r="H2587">
        <v>1.5051699999999999E-2</v>
      </c>
      <c r="I2587">
        <v>1.4751999999999999E-2</v>
      </c>
      <c r="J2587">
        <v>1.4751999999999999E-2</v>
      </c>
      <c r="K2587">
        <v>1.3881971E-2</v>
      </c>
      <c r="L2587">
        <v>1.6368031000000002E-2</v>
      </c>
      <c r="M2587">
        <v>1.9753956999999999E-2</v>
      </c>
      <c r="N2587">
        <v>2.3361105E-2</v>
      </c>
      <c r="O2587">
        <v>2.6514383199999901E-2</v>
      </c>
      <c r="P2587">
        <v>2.87419155E-2</v>
      </c>
      <c r="Q2587">
        <v>3.0508350529999999E-2</v>
      </c>
      <c r="R2587">
        <v>0</v>
      </c>
      <c r="S2587">
        <v>0</v>
      </c>
      <c r="T2587">
        <v>0</v>
      </c>
      <c r="U2587" t="s">
        <v>409</v>
      </c>
    </row>
    <row r="2588" spans="1:21" x14ac:dyDescent="0.35">
      <c r="A2588" t="s">
        <v>407</v>
      </c>
      <c r="B2588" t="s">
        <v>41</v>
      </c>
      <c r="C2588" t="str">
        <f>INDEX('GCAM Crosswalk'!M$5:M$36,MATCH(B2588,'GCAM Crosswalk'!L$5:L$36,0))</f>
        <v>South Africa</v>
      </c>
      <c r="D2588" t="s">
        <v>325</v>
      </c>
      <c r="E2588" t="str">
        <f>INDEX('GCAM Crosswalk'!J$5:J$111,MATCH(D2588,'GCAM Crosswalk'!I$5:I$111,0))</f>
        <v>Residential</v>
      </c>
      <c r="F2588" t="s">
        <v>225</v>
      </c>
      <c r="G2588">
        <v>1.63786E-2</v>
      </c>
      <c r="H2588">
        <v>2.7049299999999998E-2</v>
      </c>
      <c r="I2588">
        <v>2.9883799999999999E-2</v>
      </c>
      <c r="J2588">
        <v>2.8739399999999998E-2</v>
      </c>
      <c r="K2588">
        <v>2.7820958400000002E-2</v>
      </c>
      <c r="L2588">
        <v>3.1057378699999999E-2</v>
      </c>
      <c r="M2588">
        <v>3.4937091599999998E-2</v>
      </c>
      <c r="N2588">
        <v>3.7150349200000002E-2</v>
      </c>
      <c r="O2588">
        <v>3.9008566799999998E-2</v>
      </c>
      <c r="P2588">
        <v>4.0978009689999997E-2</v>
      </c>
      <c r="Q2588">
        <v>4.3411471E-2</v>
      </c>
      <c r="R2588">
        <v>0</v>
      </c>
      <c r="S2588">
        <v>0</v>
      </c>
      <c r="T2588">
        <v>0</v>
      </c>
      <c r="U2588" t="s">
        <v>409</v>
      </c>
    </row>
    <row r="2589" spans="1:21" x14ac:dyDescent="0.35">
      <c r="A2589" t="s">
        <v>407</v>
      </c>
      <c r="B2589" t="s">
        <v>41</v>
      </c>
      <c r="C2589" t="str">
        <f>INDEX('GCAM Crosswalk'!M$5:M$36,MATCH(B2589,'GCAM Crosswalk'!L$5:L$36,0))</f>
        <v>South Africa</v>
      </c>
      <c r="D2589" t="s">
        <v>240</v>
      </c>
      <c r="E2589" t="str">
        <f>INDEX('GCAM Crosswalk'!J$5:J$111,MATCH(D2589,'GCAM Crosswalk'!I$5:I$111,0))</f>
        <v>Residential</v>
      </c>
      <c r="F2589" t="s">
        <v>413</v>
      </c>
      <c r="G2589">
        <v>0.105555</v>
      </c>
      <c r="H2589">
        <v>6.3344399999999995E-2</v>
      </c>
      <c r="I2589">
        <v>5.9907200000000001E-2</v>
      </c>
      <c r="J2589">
        <v>6.0076499999999998E-2</v>
      </c>
      <c r="K2589">
        <v>6.1665499999999998E-2</v>
      </c>
      <c r="L2589">
        <v>6.7429309999999895E-2</v>
      </c>
      <c r="M2589">
        <v>7.8142369999999906E-2</v>
      </c>
      <c r="N2589">
        <v>8.8927409999999998E-2</v>
      </c>
      <c r="O2589">
        <v>0.10022003</v>
      </c>
      <c r="P2589">
        <v>0.11172549</v>
      </c>
      <c r="Q2589">
        <v>0.12312716</v>
      </c>
      <c r="R2589">
        <v>0</v>
      </c>
      <c r="S2589">
        <v>0</v>
      </c>
      <c r="T2589">
        <v>0</v>
      </c>
      <c r="U2589" t="s">
        <v>409</v>
      </c>
    </row>
    <row r="2590" spans="1:21" x14ac:dyDescent="0.35">
      <c r="A2590" t="s">
        <v>407</v>
      </c>
      <c r="B2590" t="s">
        <v>41</v>
      </c>
      <c r="C2590" t="str">
        <f>INDEX('GCAM Crosswalk'!M$5:M$36,MATCH(B2590,'GCAM Crosswalk'!L$5:L$36,0))</f>
        <v>South Africa</v>
      </c>
      <c r="D2590" t="s">
        <v>326</v>
      </c>
      <c r="E2590" t="str">
        <f>INDEX('GCAM Crosswalk'!J$5:J$111,MATCH(D2590,'GCAM Crosswalk'!I$5:I$111,0))</f>
        <v>Residential</v>
      </c>
      <c r="F2590" t="s">
        <v>318</v>
      </c>
      <c r="G2590">
        <v>3.1018299999999999E-2</v>
      </c>
      <c r="H2590">
        <v>3.2190299999999998E-2</v>
      </c>
      <c r="I2590">
        <v>3.4283300000000003E-2</v>
      </c>
      <c r="J2590">
        <v>3.1562399999999997E-2</v>
      </c>
      <c r="K2590">
        <v>3.2872899999999997E-2</v>
      </c>
      <c r="L2590">
        <v>3.7931390000000002E-2</v>
      </c>
      <c r="M2590">
        <v>4.4446409999999999E-2</v>
      </c>
      <c r="N2590">
        <v>4.9961129999999999E-2</v>
      </c>
      <c r="O2590">
        <v>5.3878313999999997E-2</v>
      </c>
      <c r="P2590">
        <v>5.5658788000000001E-2</v>
      </c>
      <c r="Q2590">
        <v>5.6059949999999997E-2</v>
      </c>
      <c r="R2590">
        <v>0</v>
      </c>
      <c r="S2590">
        <v>0</v>
      </c>
      <c r="T2590">
        <v>0</v>
      </c>
      <c r="U2590" t="s">
        <v>409</v>
      </c>
    </row>
    <row r="2591" spans="1:21" x14ac:dyDescent="0.35">
      <c r="A2591" t="s">
        <v>407</v>
      </c>
      <c r="B2591" t="s">
        <v>41</v>
      </c>
      <c r="C2591" t="str">
        <f>INDEX('GCAM Crosswalk'!M$5:M$36,MATCH(B2591,'GCAM Crosswalk'!L$5:L$36,0))</f>
        <v>South Africa</v>
      </c>
      <c r="D2591" t="s">
        <v>326</v>
      </c>
      <c r="E2591" t="str">
        <f>INDEX('GCAM Crosswalk'!J$5:J$111,MATCH(D2591,'GCAM Crosswalk'!I$5:I$111,0))</f>
        <v>Residential</v>
      </c>
      <c r="F2591" t="s">
        <v>339</v>
      </c>
      <c r="G2591">
        <v>6.1827199999999999E-2</v>
      </c>
      <c r="H2591">
        <v>0.13190099999999999</v>
      </c>
      <c r="I2591">
        <v>8.1627000000000005E-2</v>
      </c>
      <c r="J2591">
        <v>0.151198</v>
      </c>
      <c r="K2591">
        <v>0.1565426</v>
      </c>
      <c r="L2591">
        <v>0.16968030000000001</v>
      </c>
      <c r="M2591">
        <v>0.18039009</v>
      </c>
      <c r="N2591">
        <v>0.18448007999999999</v>
      </c>
      <c r="O2591">
        <v>0.19140118</v>
      </c>
      <c r="P2591">
        <v>0.19791539</v>
      </c>
      <c r="Q2591">
        <v>0.20660655999999999</v>
      </c>
      <c r="R2591">
        <v>0</v>
      </c>
      <c r="S2591">
        <v>0</v>
      </c>
      <c r="T2591">
        <v>0</v>
      </c>
      <c r="U2591" t="s">
        <v>409</v>
      </c>
    </row>
    <row r="2592" spans="1:21" x14ac:dyDescent="0.35">
      <c r="A2592" t="s">
        <v>407</v>
      </c>
      <c r="B2592" t="s">
        <v>41</v>
      </c>
      <c r="C2592" t="str">
        <f>INDEX('GCAM Crosswalk'!M$5:M$36,MATCH(B2592,'GCAM Crosswalk'!L$5:L$36,0))</f>
        <v>South Africa</v>
      </c>
      <c r="D2592" t="s">
        <v>326</v>
      </c>
      <c r="E2592" t="str">
        <f>INDEX('GCAM Crosswalk'!J$5:J$111,MATCH(D2592,'GCAM Crosswalk'!I$5:I$111,0))</f>
        <v>Residential</v>
      </c>
      <c r="F2592" t="s">
        <v>225</v>
      </c>
      <c r="G2592">
        <v>6.5167900000000001E-2</v>
      </c>
      <c r="H2592">
        <v>0.107625</v>
      </c>
      <c r="I2592">
        <v>0.11890299999999999</v>
      </c>
      <c r="J2592">
        <v>0.11434900000000001</v>
      </c>
      <c r="K2592">
        <v>0.11553495</v>
      </c>
      <c r="L2592">
        <v>0.12710015</v>
      </c>
      <c r="M2592">
        <v>0.14930003999999999</v>
      </c>
      <c r="N2592">
        <v>0.17206007000000001</v>
      </c>
      <c r="O2592">
        <v>0.19492230999999999</v>
      </c>
      <c r="P2592">
        <v>0.21979441999999999</v>
      </c>
      <c r="Q2592">
        <v>0.24761483000000001</v>
      </c>
      <c r="R2592">
        <v>0</v>
      </c>
      <c r="S2592">
        <v>0</v>
      </c>
      <c r="T2592">
        <v>0</v>
      </c>
      <c r="U2592" t="s">
        <v>409</v>
      </c>
    </row>
    <row r="2593" spans="1:21" x14ac:dyDescent="0.35">
      <c r="A2593" t="s">
        <v>407</v>
      </c>
      <c r="B2593" t="s">
        <v>41</v>
      </c>
      <c r="C2593" t="str">
        <f>INDEX('GCAM Crosswalk'!M$5:M$36,MATCH(B2593,'GCAM Crosswalk'!L$5:L$36,0))</f>
        <v>South Africa</v>
      </c>
      <c r="D2593" t="s">
        <v>326</v>
      </c>
      <c r="E2593" t="str">
        <f>INDEX('GCAM Crosswalk'!J$5:J$111,MATCH(D2593,'GCAM Crosswalk'!I$5:I$111,0))</f>
        <v>Residential</v>
      </c>
      <c r="F2593" t="s">
        <v>408</v>
      </c>
      <c r="G2593" s="3">
        <v>5.0230000000000001E-4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409</v>
      </c>
    </row>
    <row r="2594" spans="1:21" x14ac:dyDescent="0.35">
      <c r="A2594" t="s">
        <v>407</v>
      </c>
      <c r="B2594" t="s">
        <v>41</v>
      </c>
      <c r="C2594" t="str">
        <f>INDEX('GCAM Crosswalk'!M$5:M$36,MATCH(B2594,'GCAM Crosswalk'!L$5:L$36,0))</f>
        <v>South Africa</v>
      </c>
      <c r="D2594" t="s">
        <v>326</v>
      </c>
      <c r="E2594" t="str">
        <f>INDEX('GCAM Crosswalk'!J$5:J$111,MATCH(D2594,'GCAM Crosswalk'!I$5:I$111,0))</f>
        <v>Residential</v>
      </c>
      <c r="F2594" t="s">
        <v>411</v>
      </c>
      <c r="G2594">
        <v>2.6246200000000001E-2</v>
      </c>
      <c r="H2594">
        <v>3.7213499999999997E-2</v>
      </c>
      <c r="I2594">
        <v>2.6288099999999998E-2</v>
      </c>
      <c r="J2594">
        <v>2.42788E-2</v>
      </c>
      <c r="K2594">
        <v>2.632578E-2</v>
      </c>
      <c r="L2594">
        <v>3.0792489999999999E-2</v>
      </c>
      <c r="M2594">
        <v>3.6157729999999999E-2</v>
      </c>
      <c r="N2594">
        <v>4.1146299999999997E-2</v>
      </c>
      <c r="O2594">
        <v>4.589617E-2</v>
      </c>
      <c r="P2594">
        <v>5.0280280999999899E-2</v>
      </c>
      <c r="Q2594">
        <v>5.4060709999999998E-2</v>
      </c>
      <c r="R2594">
        <v>0</v>
      </c>
      <c r="S2594">
        <v>0</v>
      </c>
      <c r="T2594">
        <v>0</v>
      </c>
      <c r="U2594" t="s">
        <v>409</v>
      </c>
    </row>
    <row r="2595" spans="1:21" x14ac:dyDescent="0.35">
      <c r="A2595" t="s">
        <v>407</v>
      </c>
      <c r="B2595" t="s">
        <v>41</v>
      </c>
      <c r="C2595" t="str">
        <f>INDEX('GCAM Crosswalk'!M$5:M$36,MATCH(B2595,'GCAM Crosswalk'!L$5:L$36,0))</f>
        <v>South Africa</v>
      </c>
      <c r="D2595" t="s">
        <v>326</v>
      </c>
      <c r="E2595" t="str">
        <f>INDEX('GCAM Crosswalk'!J$5:J$111,MATCH(D2595,'GCAM Crosswalk'!I$5:I$111,0))</f>
        <v>Residential</v>
      </c>
      <c r="F2595" t="s">
        <v>413</v>
      </c>
      <c r="G2595">
        <v>0.12840099999999999</v>
      </c>
      <c r="H2595">
        <v>7.7054399999999995E-2</v>
      </c>
      <c r="I2595">
        <v>7.2873199999999999E-2</v>
      </c>
      <c r="J2595">
        <v>7.3079900000000003E-2</v>
      </c>
      <c r="K2595">
        <v>7.657042E-2</v>
      </c>
      <c r="L2595">
        <v>8.3923440000000002E-2</v>
      </c>
      <c r="M2595">
        <v>8.8363419999999998E-2</v>
      </c>
      <c r="N2595">
        <v>8.6832510000000002E-2</v>
      </c>
      <c r="O2595">
        <v>8.4221039999999997E-2</v>
      </c>
      <c r="P2595">
        <v>7.98672299999999E-2</v>
      </c>
      <c r="Q2595">
        <v>7.7186980000000002E-2</v>
      </c>
      <c r="R2595">
        <v>0</v>
      </c>
      <c r="S2595">
        <v>0</v>
      </c>
      <c r="T2595">
        <v>0</v>
      </c>
      <c r="U2595" t="s">
        <v>409</v>
      </c>
    </row>
    <row r="2596" spans="1:21" x14ac:dyDescent="0.35">
      <c r="A2596" t="s">
        <v>407</v>
      </c>
      <c r="B2596" t="s">
        <v>41</v>
      </c>
      <c r="C2596" t="str">
        <f>INDEX('GCAM Crosswalk'!M$5:M$36,MATCH(B2596,'GCAM Crosswalk'!L$5:L$36,0))</f>
        <v>South Africa</v>
      </c>
      <c r="D2596" t="s">
        <v>251</v>
      </c>
      <c r="E2596" t="str">
        <f>INDEX('GCAM Crosswalk'!J$5:J$111,MATCH(D2596,'GCAM Crosswalk'!I$5:I$111,0))</f>
        <v>International Aviation</v>
      </c>
      <c r="F2596" t="s">
        <v>225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3">
        <v>2.1420700000000001E-8</v>
      </c>
      <c r="O2596" s="3">
        <v>1.6414499999999999E-7</v>
      </c>
      <c r="P2596" s="3">
        <v>1.2127799999999999E-6</v>
      </c>
      <c r="Q2596" s="3">
        <v>8.5657500000000001E-6</v>
      </c>
      <c r="R2596">
        <v>0</v>
      </c>
      <c r="S2596">
        <v>0</v>
      </c>
      <c r="T2596">
        <v>0</v>
      </c>
      <c r="U2596" t="s">
        <v>409</v>
      </c>
    </row>
    <row r="2597" spans="1:21" x14ac:dyDescent="0.35">
      <c r="A2597" t="s">
        <v>407</v>
      </c>
      <c r="B2597" t="s">
        <v>41</v>
      </c>
      <c r="C2597" t="str">
        <f>INDEX('GCAM Crosswalk'!M$5:M$36,MATCH(B2597,'GCAM Crosswalk'!L$5:L$36,0))</f>
        <v>South Africa</v>
      </c>
      <c r="D2597" t="s">
        <v>251</v>
      </c>
      <c r="E2597" t="str">
        <f>INDEX('GCAM Crosswalk'!J$5:J$111,MATCH(D2597,'GCAM Crosswalk'!I$5:I$111,0))</f>
        <v>International Aviation</v>
      </c>
      <c r="F2597" t="s">
        <v>410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3">
        <v>3.1616100000000002E-8</v>
      </c>
      <c r="O2597" s="3">
        <v>5.7246399999999998E-7</v>
      </c>
      <c r="P2597" s="3">
        <v>7.9657900000000002E-6</v>
      </c>
      <c r="Q2597" s="3">
        <v>8.3879299999999995E-5</v>
      </c>
      <c r="R2597">
        <v>0</v>
      </c>
      <c r="S2597">
        <v>0</v>
      </c>
      <c r="T2597">
        <v>0</v>
      </c>
      <c r="U2597" t="s">
        <v>409</v>
      </c>
    </row>
    <row r="2598" spans="1:21" x14ac:dyDescent="0.35">
      <c r="A2598" t="s">
        <v>407</v>
      </c>
      <c r="B2598" t="s">
        <v>41</v>
      </c>
      <c r="C2598" t="str">
        <f>INDEX('GCAM Crosswalk'!M$5:M$36,MATCH(B2598,'GCAM Crosswalk'!L$5:L$36,0))</f>
        <v>South Africa</v>
      </c>
      <c r="D2598" t="s">
        <v>251</v>
      </c>
      <c r="E2598" t="str">
        <f>INDEX('GCAM Crosswalk'!J$5:J$111,MATCH(D2598,'GCAM Crosswalk'!I$5:I$111,0))</f>
        <v>International Aviation</v>
      </c>
      <c r="F2598" t="s">
        <v>411</v>
      </c>
      <c r="G2598">
        <v>1.7453400000000001E-2</v>
      </c>
      <c r="H2598">
        <v>3.9920200000000003E-2</v>
      </c>
      <c r="I2598">
        <v>4.39586E-2</v>
      </c>
      <c r="J2598">
        <v>4.5815500000000002E-2</v>
      </c>
      <c r="K2598">
        <v>4.9907199999999999E-2</v>
      </c>
      <c r="L2598">
        <v>5.1090400000000001E-2</v>
      </c>
      <c r="M2598">
        <v>5.5128900000000002E-2</v>
      </c>
      <c r="N2598">
        <v>5.8882900000000002E-2</v>
      </c>
      <c r="O2598">
        <v>6.6456100000000004E-2</v>
      </c>
      <c r="P2598">
        <v>7.4362800000000007E-2</v>
      </c>
      <c r="Q2598">
        <v>8.24236E-2</v>
      </c>
      <c r="R2598">
        <v>0</v>
      </c>
      <c r="S2598">
        <v>0</v>
      </c>
      <c r="T2598">
        <v>0</v>
      </c>
      <c r="U2598" t="s">
        <v>409</v>
      </c>
    </row>
    <row r="2599" spans="1:21" x14ac:dyDescent="0.35">
      <c r="A2599" t="s">
        <v>407</v>
      </c>
      <c r="B2599" t="s">
        <v>41</v>
      </c>
      <c r="C2599" t="str">
        <f>INDEX('GCAM Crosswalk'!M$5:M$36,MATCH(B2599,'GCAM Crosswalk'!L$5:L$36,0))</f>
        <v>South Africa</v>
      </c>
      <c r="D2599" t="s">
        <v>254</v>
      </c>
      <c r="E2599" t="str">
        <f>INDEX('GCAM Crosswalk'!J$5:J$111,MATCH(D2599,'GCAM Crosswalk'!I$5:I$111,0))</f>
        <v>Transportation</v>
      </c>
      <c r="F2599" t="s">
        <v>339</v>
      </c>
      <c r="G2599">
        <v>1.9673099999999999E-3</v>
      </c>
      <c r="H2599">
        <v>0</v>
      </c>
      <c r="I2599" s="3">
        <v>4.1898699999999999E-5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409</v>
      </c>
    </row>
    <row r="2600" spans="1:21" x14ac:dyDescent="0.35">
      <c r="A2600" t="s">
        <v>407</v>
      </c>
      <c r="B2600" t="s">
        <v>41</v>
      </c>
      <c r="C2600" t="str">
        <f>INDEX('GCAM Crosswalk'!M$5:M$36,MATCH(B2600,'GCAM Crosswalk'!L$5:L$36,0))</f>
        <v>South Africa</v>
      </c>
      <c r="D2600" t="s">
        <v>254</v>
      </c>
      <c r="E2600" t="str">
        <f>INDEX('GCAM Crosswalk'!J$5:J$111,MATCH(D2600,'GCAM Crosswalk'!I$5:I$111,0))</f>
        <v>Transportation</v>
      </c>
      <c r="F2600" t="s">
        <v>225</v>
      </c>
      <c r="G2600">
        <v>7.18259E-3</v>
      </c>
      <c r="H2600">
        <v>9.7855900000000003E-3</v>
      </c>
      <c r="I2600">
        <v>6.3848000000000004E-3</v>
      </c>
      <c r="J2600">
        <v>6.2745199999999996E-3</v>
      </c>
      <c r="K2600">
        <v>5.7460899999999997E-3</v>
      </c>
      <c r="L2600">
        <v>5.9124640000000001E-3</v>
      </c>
      <c r="M2600">
        <v>5.642284E-3</v>
      </c>
      <c r="N2600">
        <v>4.6998275222000004E-3</v>
      </c>
      <c r="O2600">
        <v>4.3833112690000002E-3</v>
      </c>
      <c r="P2600">
        <v>4.492495204E-3</v>
      </c>
      <c r="Q2600">
        <v>4.7144784399999898E-3</v>
      </c>
      <c r="R2600">
        <v>0</v>
      </c>
      <c r="S2600">
        <v>0</v>
      </c>
      <c r="T2600">
        <v>0</v>
      </c>
      <c r="U2600" t="s">
        <v>409</v>
      </c>
    </row>
    <row r="2601" spans="1:21" x14ac:dyDescent="0.35">
      <c r="A2601" t="s">
        <v>407</v>
      </c>
      <c r="B2601" t="s">
        <v>41</v>
      </c>
      <c r="C2601" t="str">
        <f>INDEX('GCAM Crosswalk'!M$5:M$36,MATCH(B2601,'GCAM Crosswalk'!L$5:L$36,0))</f>
        <v>South Africa</v>
      </c>
      <c r="D2601" t="s">
        <v>254</v>
      </c>
      <c r="E2601" t="str">
        <f>INDEX('GCAM Crosswalk'!J$5:J$111,MATCH(D2601,'GCAM Crosswalk'!I$5:I$111,0))</f>
        <v>Transportation</v>
      </c>
      <c r="F2601" t="s">
        <v>410</v>
      </c>
      <c r="G2601">
        <v>0</v>
      </c>
      <c r="H2601">
        <v>0</v>
      </c>
      <c r="I2601">
        <v>0</v>
      </c>
      <c r="J2601">
        <v>0</v>
      </c>
      <c r="K2601">
        <v>0</v>
      </c>
      <c r="L2601" s="3">
        <v>2.7344499999999998E-4</v>
      </c>
      <c r="M2601">
        <v>1.08493E-3</v>
      </c>
      <c r="N2601">
        <v>2.1870957297000001E-3</v>
      </c>
      <c r="O2601">
        <v>2.8030963200000002E-3</v>
      </c>
      <c r="P2601">
        <v>3.1241208690000002E-3</v>
      </c>
      <c r="Q2601">
        <v>3.3673628600000001E-3</v>
      </c>
      <c r="R2601">
        <v>0</v>
      </c>
      <c r="S2601">
        <v>0</v>
      </c>
      <c r="T2601">
        <v>0</v>
      </c>
      <c r="U2601" t="s">
        <v>409</v>
      </c>
    </row>
    <row r="2602" spans="1:21" x14ac:dyDescent="0.35">
      <c r="A2602" t="s">
        <v>407</v>
      </c>
      <c r="B2602" t="s">
        <v>41</v>
      </c>
      <c r="C2602" t="str">
        <f>INDEX('GCAM Crosswalk'!M$5:M$36,MATCH(B2602,'GCAM Crosswalk'!L$5:L$36,0))</f>
        <v>South Africa</v>
      </c>
      <c r="D2602" t="s">
        <v>254</v>
      </c>
      <c r="E2602" t="str">
        <f>INDEX('GCAM Crosswalk'!J$5:J$111,MATCH(D2602,'GCAM Crosswalk'!I$5:I$111,0))</f>
        <v>Transportation</v>
      </c>
      <c r="F2602" t="s">
        <v>411</v>
      </c>
      <c r="G2602">
        <v>2.06901E-3</v>
      </c>
      <c r="H2602">
        <v>2.93348E-3</v>
      </c>
      <c r="I2602">
        <v>3.6088890000000001E-3</v>
      </c>
      <c r="J2602">
        <v>3.8364876000000002E-3</v>
      </c>
      <c r="K2602">
        <v>3.7130879999999998E-3</v>
      </c>
      <c r="L2602">
        <v>4.0543044E-3</v>
      </c>
      <c r="M2602">
        <v>4.6116908000000002E-3</v>
      </c>
      <c r="N2602">
        <v>5.1090032000000001E-3</v>
      </c>
      <c r="O2602">
        <v>5.520657E-3</v>
      </c>
      <c r="P2602">
        <v>5.8967503999999898E-3</v>
      </c>
      <c r="Q2602">
        <v>6.2658037000000001E-3</v>
      </c>
      <c r="R2602">
        <v>0</v>
      </c>
      <c r="S2602">
        <v>0</v>
      </c>
      <c r="T2602">
        <v>0</v>
      </c>
      <c r="U2602" t="s">
        <v>409</v>
      </c>
    </row>
    <row r="2603" spans="1:21" x14ac:dyDescent="0.35">
      <c r="A2603" t="s">
        <v>407</v>
      </c>
      <c r="B2603" t="s">
        <v>41</v>
      </c>
      <c r="C2603" t="str">
        <f>INDEX('GCAM Crosswalk'!M$5:M$36,MATCH(B2603,'GCAM Crosswalk'!L$5:L$36,0))</f>
        <v>South Africa</v>
      </c>
      <c r="D2603" t="s">
        <v>257</v>
      </c>
      <c r="E2603" t="str">
        <f>INDEX('GCAM Crosswalk'!J$5:J$111,MATCH(D2603,'GCAM Crosswalk'!I$5:I$111,0))</f>
        <v>Transportation</v>
      </c>
      <c r="F2603" t="s">
        <v>225</v>
      </c>
      <c r="G2603">
        <v>0</v>
      </c>
      <c r="H2603">
        <v>0</v>
      </c>
      <c r="I2603">
        <v>0</v>
      </c>
      <c r="J2603">
        <v>0</v>
      </c>
      <c r="K2603" s="3">
        <v>2.1584366999999999E-4</v>
      </c>
      <c r="L2603">
        <v>1.7428260026699999E-3</v>
      </c>
      <c r="M2603">
        <v>8.2110619952099999E-3</v>
      </c>
      <c r="N2603">
        <v>2.6633950307489999E-2</v>
      </c>
      <c r="O2603">
        <v>4.9772801033422E-2</v>
      </c>
      <c r="P2603">
        <v>7.4030701867599996E-2</v>
      </c>
      <c r="Q2603">
        <v>9.9317953074999896E-2</v>
      </c>
      <c r="R2603">
        <v>0</v>
      </c>
      <c r="S2603">
        <v>0</v>
      </c>
      <c r="T2603">
        <v>0</v>
      </c>
      <c r="U2603" t="s">
        <v>409</v>
      </c>
    </row>
    <row r="2604" spans="1:21" x14ac:dyDescent="0.35">
      <c r="A2604" t="s">
        <v>407</v>
      </c>
      <c r="B2604" t="s">
        <v>41</v>
      </c>
      <c r="C2604" t="str">
        <f>INDEX('GCAM Crosswalk'!M$5:M$36,MATCH(B2604,'GCAM Crosswalk'!L$5:L$36,0))</f>
        <v>South Africa</v>
      </c>
      <c r="D2604" t="s">
        <v>257</v>
      </c>
      <c r="E2604" t="str">
        <f>INDEX('GCAM Crosswalk'!J$5:J$111,MATCH(D2604,'GCAM Crosswalk'!I$5:I$111,0))</f>
        <v>Transportation</v>
      </c>
      <c r="F2604" t="s">
        <v>410</v>
      </c>
      <c r="G2604">
        <v>0</v>
      </c>
      <c r="H2604">
        <v>0</v>
      </c>
      <c r="I2604">
        <v>0</v>
      </c>
      <c r="J2604">
        <v>0</v>
      </c>
      <c r="K2604">
        <v>0</v>
      </c>
      <c r="L2604" s="3">
        <v>6.4151370800000001E-4</v>
      </c>
      <c r="M2604">
        <v>5.3322803516E-3</v>
      </c>
      <c r="N2604">
        <v>1.9281463076699999E-2</v>
      </c>
      <c r="O2604">
        <v>3.4320668968499897E-2</v>
      </c>
      <c r="P2604">
        <v>4.7561921834000001E-2</v>
      </c>
      <c r="Q2604">
        <v>5.7760523879999998E-2</v>
      </c>
      <c r="R2604">
        <v>0</v>
      </c>
      <c r="S2604">
        <v>0</v>
      </c>
      <c r="T2604">
        <v>0</v>
      </c>
      <c r="U2604" t="s">
        <v>409</v>
      </c>
    </row>
    <row r="2605" spans="1:21" x14ac:dyDescent="0.35">
      <c r="A2605" t="s">
        <v>407</v>
      </c>
      <c r="B2605" t="s">
        <v>41</v>
      </c>
      <c r="C2605" t="str">
        <f>INDEX('GCAM Crosswalk'!M$5:M$36,MATCH(B2605,'GCAM Crosswalk'!L$5:L$36,0))</f>
        <v>South Africa</v>
      </c>
      <c r="D2605" t="s">
        <v>257</v>
      </c>
      <c r="E2605" t="str">
        <f>INDEX('GCAM Crosswalk'!J$5:J$111,MATCH(D2605,'GCAM Crosswalk'!I$5:I$111,0))</f>
        <v>Transportation</v>
      </c>
      <c r="F2605" t="s">
        <v>411</v>
      </c>
      <c r="G2605">
        <v>0.1990516</v>
      </c>
      <c r="H2605">
        <v>0.28221990000000002</v>
      </c>
      <c r="I2605">
        <v>0.31498109999999901</v>
      </c>
      <c r="J2605">
        <v>0.36104829999999999</v>
      </c>
      <c r="K2605">
        <v>0.39944306388</v>
      </c>
      <c r="L2605">
        <v>0.43140788714</v>
      </c>
      <c r="M2605">
        <v>0.46409609331999901</v>
      </c>
      <c r="N2605">
        <v>0.44893809677499902</v>
      </c>
      <c r="O2605">
        <v>0.43030018322000002</v>
      </c>
      <c r="P2605">
        <v>0.41979803893000001</v>
      </c>
      <c r="Q2605">
        <v>0.42014775269999999</v>
      </c>
      <c r="R2605">
        <v>0</v>
      </c>
      <c r="S2605">
        <v>0</v>
      </c>
      <c r="T2605">
        <v>0</v>
      </c>
      <c r="U2605" t="s">
        <v>409</v>
      </c>
    </row>
    <row r="2606" spans="1:21" x14ac:dyDescent="0.35">
      <c r="A2606" t="s">
        <v>407</v>
      </c>
      <c r="B2606" t="s">
        <v>41</v>
      </c>
      <c r="C2606" t="str">
        <f>INDEX('GCAM Crosswalk'!M$5:M$36,MATCH(B2606,'GCAM Crosswalk'!L$5:L$36,0))</f>
        <v>South Africa</v>
      </c>
      <c r="D2606" t="s">
        <v>259</v>
      </c>
      <c r="E2606" t="str">
        <f>INDEX('GCAM Crosswalk'!J$5:J$111,MATCH(D2606,'GCAM Crosswalk'!I$5:I$111,0))</f>
        <v>Transportation</v>
      </c>
      <c r="F2606" t="s">
        <v>225</v>
      </c>
      <c r="G2606">
        <v>7.1828500000000002E-3</v>
      </c>
      <c r="H2606">
        <v>9.78593E-3</v>
      </c>
      <c r="I2606">
        <v>6.3849700000000002E-3</v>
      </c>
      <c r="J2606">
        <v>6.2746700000000004E-3</v>
      </c>
      <c r="K2606">
        <v>6.43320555999999E-3</v>
      </c>
      <c r="L2606">
        <v>6.7812014800000004E-3</v>
      </c>
      <c r="M2606">
        <v>7.0643197000000001E-3</v>
      </c>
      <c r="N2606">
        <v>7.4496412999999996E-3</v>
      </c>
      <c r="O2606">
        <v>7.8860978999999998E-3</v>
      </c>
      <c r="P2606">
        <v>8.7377644000000004E-3</v>
      </c>
      <c r="Q2606">
        <v>1.0570707E-2</v>
      </c>
      <c r="R2606">
        <v>0</v>
      </c>
      <c r="S2606">
        <v>0</v>
      </c>
      <c r="T2606">
        <v>0</v>
      </c>
      <c r="U2606" t="s">
        <v>409</v>
      </c>
    </row>
    <row r="2607" spans="1:21" x14ac:dyDescent="0.35">
      <c r="A2607" t="s">
        <v>407</v>
      </c>
      <c r="B2607" t="s">
        <v>41</v>
      </c>
      <c r="C2607" t="str">
        <f>INDEX('GCAM Crosswalk'!M$5:M$36,MATCH(B2607,'GCAM Crosswalk'!L$5:L$36,0))</f>
        <v>South Africa</v>
      </c>
      <c r="D2607" t="s">
        <v>259</v>
      </c>
      <c r="E2607" t="str">
        <f>INDEX('GCAM Crosswalk'!J$5:J$111,MATCH(D2607,'GCAM Crosswalk'!I$5:I$111,0))</f>
        <v>Transportation</v>
      </c>
      <c r="F2607" t="s">
        <v>410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3">
        <v>7.3930299999999999E-5</v>
      </c>
      <c r="O2607" s="3">
        <v>2.4652300000000001E-4</v>
      </c>
      <c r="P2607" s="3">
        <v>7.8548099999999998E-4</v>
      </c>
      <c r="Q2607">
        <v>2.2405699999999999E-3</v>
      </c>
      <c r="R2607">
        <v>0</v>
      </c>
      <c r="S2607">
        <v>0</v>
      </c>
      <c r="T2607">
        <v>0</v>
      </c>
      <c r="U2607" t="s">
        <v>409</v>
      </c>
    </row>
    <row r="2608" spans="1:21" x14ac:dyDescent="0.35">
      <c r="A2608" t="s">
        <v>407</v>
      </c>
      <c r="B2608" t="s">
        <v>41</v>
      </c>
      <c r="C2608" t="str">
        <f>INDEX('GCAM Crosswalk'!M$5:M$36,MATCH(B2608,'GCAM Crosswalk'!L$5:L$36,0))</f>
        <v>South Africa</v>
      </c>
      <c r="D2608" t="s">
        <v>259</v>
      </c>
      <c r="E2608" t="str">
        <f>INDEX('GCAM Crosswalk'!J$5:J$111,MATCH(D2608,'GCAM Crosswalk'!I$5:I$111,0))</f>
        <v>Transportation</v>
      </c>
      <c r="F2608" t="s">
        <v>411</v>
      </c>
      <c r="G2608">
        <v>1.42533979999999E-2</v>
      </c>
      <c r="H2608">
        <v>3.2400897999999997E-2</v>
      </c>
      <c r="I2608">
        <v>3.5683597999999997E-2</v>
      </c>
      <c r="J2608">
        <v>3.7228697999999998E-2</v>
      </c>
      <c r="K2608">
        <v>4.3296274000000003E-2</v>
      </c>
      <c r="L2608">
        <v>4.9476718000000003E-2</v>
      </c>
      <c r="M2608">
        <v>5.8615203999999997E-2</v>
      </c>
      <c r="N2608">
        <v>6.5462345000000005E-2</v>
      </c>
      <c r="O2608">
        <v>7.6162737999999994E-2</v>
      </c>
      <c r="P2608">
        <v>8.6357422000000003E-2</v>
      </c>
      <c r="Q2608">
        <v>9.4529381999999995E-2</v>
      </c>
      <c r="R2608">
        <v>0</v>
      </c>
      <c r="S2608">
        <v>0</v>
      </c>
      <c r="T2608">
        <v>0</v>
      </c>
      <c r="U2608" t="s">
        <v>409</v>
      </c>
    </row>
    <row r="2609" spans="1:21" x14ac:dyDescent="0.35">
      <c r="A2609" t="s">
        <v>407</v>
      </c>
      <c r="B2609" t="s">
        <v>41</v>
      </c>
      <c r="C2609" t="str">
        <f>INDEX('GCAM Crosswalk'!M$5:M$36,MATCH(B2609,'GCAM Crosswalk'!L$5:L$36,0))</f>
        <v>South Africa</v>
      </c>
      <c r="D2609" t="s">
        <v>261</v>
      </c>
      <c r="E2609" t="str">
        <f>INDEX('GCAM Crosswalk'!J$5:J$111,MATCH(D2609,'GCAM Crosswalk'!I$5:I$111,0))</f>
        <v>Transportation</v>
      </c>
      <c r="F2609" t="s">
        <v>225</v>
      </c>
      <c r="G2609">
        <v>0</v>
      </c>
      <c r="H2609">
        <v>0</v>
      </c>
      <c r="I2609">
        <v>0</v>
      </c>
      <c r="J2609">
        <v>0</v>
      </c>
      <c r="K2609">
        <v>2.6326700000000001E-3</v>
      </c>
      <c r="L2609">
        <v>5.9509799999999998E-3</v>
      </c>
      <c r="M2609">
        <v>9.7823100000000007E-3</v>
      </c>
      <c r="N2609">
        <v>1.145726E-2</v>
      </c>
      <c r="O2609">
        <v>1.212133E-2</v>
      </c>
      <c r="P2609">
        <v>1.2552209999999999E-2</v>
      </c>
      <c r="Q2609">
        <v>1.289208E-2</v>
      </c>
      <c r="R2609">
        <v>0</v>
      </c>
      <c r="S2609">
        <v>0</v>
      </c>
      <c r="T2609">
        <v>0</v>
      </c>
      <c r="U2609" t="s">
        <v>409</v>
      </c>
    </row>
    <row r="2610" spans="1:21" x14ac:dyDescent="0.35">
      <c r="A2610" t="s">
        <v>407</v>
      </c>
      <c r="B2610" t="s">
        <v>41</v>
      </c>
      <c r="C2610" t="str">
        <f>INDEX('GCAM Crosswalk'!M$5:M$36,MATCH(B2610,'GCAM Crosswalk'!L$5:L$36,0))</f>
        <v>South Africa</v>
      </c>
      <c r="D2610" t="s">
        <v>261</v>
      </c>
      <c r="E2610" t="str">
        <f>INDEX('GCAM Crosswalk'!J$5:J$111,MATCH(D2610,'GCAM Crosswalk'!I$5:I$111,0))</f>
        <v>Transportation</v>
      </c>
      <c r="F2610" t="s">
        <v>410</v>
      </c>
      <c r="G2610">
        <v>0</v>
      </c>
      <c r="H2610">
        <v>0</v>
      </c>
      <c r="I2610">
        <v>0</v>
      </c>
      <c r="J2610">
        <v>0</v>
      </c>
      <c r="K2610">
        <v>0</v>
      </c>
      <c r="L2610" s="3">
        <v>1.6112999999999999E-6</v>
      </c>
      <c r="M2610" s="3">
        <v>1.0381114E-5</v>
      </c>
      <c r="N2610" s="3">
        <v>3.3373095999999901E-5</v>
      </c>
      <c r="O2610" s="3">
        <v>6.197264E-5</v>
      </c>
      <c r="P2610" s="3">
        <v>8.4196299999999999E-5</v>
      </c>
      <c r="Q2610" s="3">
        <v>9.2267699999999998E-5</v>
      </c>
      <c r="R2610">
        <v>0</v>
      </c>
      <c r="S2610">
        <v>0</v>
      </c>
      <c r="T2610">
        <v>0</v>
      </c>
      <c r="U2610" t="s">
        <v>409</v>
      </c>
    </row>
    <row r="2611" spans="1:21" x14ac:dyDescent="0.35">
      <c r="A2611" t="s">
        <v>407</v>
      </c>
      <c r="B2611" t="s">
        <v>41</v>
      </c>
      <c r="C2611" t="str">
        <f>INDEX('GCAM Crosswalk'!M$5:M$36,MATCH(B2611,'GCAM Crosswalk'!L$5:L$36,0))</f>
        <v>South Africa</v>
      </c>
      <c r="D2611" t="s">
        <v>261</v>
      </c>
      <c r="E2611" t="str">
        <f>INDEX('GCAM Crosswalk'!J$5:J$111,MATCH(D2611,'GCAM Crosswalk'!I$5:I$111,0))</f>
        <v>Transportation</v>
      </c>
      <c r="F2611" t="s">
        <v>411</v>
      </c>
      <c r="G2611">
        <v>4.5954399999999999E-2</v>
      </c>
      <c r="H2611">
        <v>6.5155099999999994E-2</v>
      </c>
      <c r="I2611">
        <v>7.2717900000000002E-2</v>
      </c>
      <c r="J2611">
        <v>8.3352899999999994E-2</v>
      </c>
      <c r="K2611">
        <v>9.1573034100000006E-2</v>
      </c>
      <c r="L2611">
        <v>8.7833782700000002E-2</v>
      </c>
      <c r="M2611">
        <v>7.2972778899999993E-2</v>
      </c>
      <c r="N2611">
        <v>6.9104784000000002E-2</v>
      </c>
      <c r="O2611">
        <v>7.0046265999999996E-2</v>
      </c>
      <c r="P2611">
        <v>6.9201712999999998E-2</v>
      </c>
      <c r="Q2611">
        <v>6.7864076999999995E-2</v>
      </c>
      <c r="R2611">
        <v>0</v>
      </c>
      <c r="S2611">
        <v>0</v>
      </c>
      <c r="T2611">
        <v>0</v>
      </c>
      <c r="U2611" t="s">
        <v>409</v>
      </c>
    </row>
    <row r="2612" spans="1:21" x14ac:dyDescent="0.35">
      <c r="A2612" t="s">
        <v>407</v>
      </c>
      <c r="B2612" t="s">
        <v>41</v>
      </c>
      <c r="C2612" t="str">
        <f>INDEX('GCAM Crosswalk'!M$5:M$36,MATCH(B2612,'GCAM Crosswalk'!L$5:L$36,0))</f>
        <v>South Africa</v>
      </c>
      <c r="D2612" t="s">
        <v>327</v>
      </c>
      <c r="E2612" t="str">
        <f>INDEX('GCAM Crosswalk'!J$5:J$111,MATCH(D2612,'GCAM Crosswalk'!I$5:I$111,0))</f>
        <v>Transportation</v>
      </c>
      <c r="F2612" t="s">
        <v>225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1.3058600000000001E-3</v>
      </c>
      <c r="M2612">
        <v>2.3976599999999998E-3</v>
      </c>
      <c r="N2612">
        <v>2.3195099999999999E-3</v>
      </c>
      <c r="O2612">
        <v>2.1433300000000001E-3</v>
      </c>
      <c r="P2612">
        <v>2.1521700000000001E-3</v>
      </c>
      <c r="Q2612">
        <v>2.0536500000000002E-3</v>
      </c>
      <c r="R2612">
        <v>0</v>
      </c>
      <c r="S2612">
        <v>0</v>
      </c>
      <c r="T2612">
        <v>0</v>
      </c>
      <c r="U2612" t="s">
        <v>409</v>
      </c>
    </row>
    <row r="2613" spans="1:21" x14ac:dyDescent="0.35">
      <c r="A2613" t="s">
        <v>407</v>
      </c>
      <c r="B2613" t="s">
        <v>41</v>
      </c>
      <c r="C2613" t="str">
        <f>INDEX('GCAM Crosswalk'!M$5:M$36,MATCH(B2613,'GCAM Crosswalk'!L$5:L$36,0))</f>
        <v>South Africa</v>
      </c>
      <c r="D2613" t="s">
        <v>327</v>
      </c>
      <c r="E2613" t="str">
        <f>INDEX('GCAM Crosswalk'!J$5:J$111,MATCH(D2613,'GCAM Crosswalk'!I$5:I$111,0))</f>
        <v>Transportation</v>
      </c>
      <c r="F2613" t="s">
        <v>411</v>
      </c>
      <c r="G2613">
        <v>5.7338199999999997E-3</v>
      </c>
      <c r="H2613">
        <v>8.1295199999999995E-3</v>
      </c>
      <c r="I2613">
        <v>9.0731600000000003E-3</v>
      </c>
      <c r="J2613">
        <v>1.04002E-2</v>
      </c>
      <c r="K2613">
        <v>7.0404999999999999E-3</v>
      </c>
      <c r="L2613">
        <v>2.80745E-3</v>
      </c>
      <c r="M2613">
        <v>2.0978300000000002E-3</v>
      </c>
      <c r="N2613">
        <v>1.5841900000000001E-3</v>
      </c>
      <c r="O2613">
        <v>1.31711E-3</v>
      </c>
      <c r="P2613">
        <v>1.1617000000000001E-3</v>
      </c>
      <c r="Q2613">
        <v>1.03666E-3</v>
      </c>
      <c r="R2613">
        <v>0</v>
      </c>
      <c r="S2613">
        <v>0</v>
      </c>
      <c r="T2613">
        <v>0</v>
      </c>
      <c r="U2613" t="s">
        <v>409</v>
      </c>
    </row>
    <row r="2614" spans="1:21" x14ac:dyDescent="0.35">
      <c r="A2614" t="s">
        <v>407</v>
      </c>
      <c r="B2614" t="s">
        <v>41</v>
      </c>
      <c r="C2614" t="str">
        <f>INDEX('GCAM Crosswalk'!M$5:M$36,MATCH(B2614,'GCAM Crosswalk'!L$5:L$36,0))</f>
        <v>South Africa</v>
      </c>
      <c r="D2614" t="s">
        <v>265</v>
      </c>
      <c r="E2614" t="str">
        <f>INDEX('GCAM Crosswalk'!J$5:J$111,MATCH(D2614,'GCAM Crosswalk'!I$5:I$111,0))</f>
        <v>Transportation</v>
      </c>
      <c r="F2614" t="s">
        <v>225</v>
      </c>
      <c r="G2614">
        <v>0</v>
      </c>
      <c r="H2614">
        <v>0</v>
      </c>
      <c r="I2614">
        <v>0</v>
      </c>
      <c r="J2614">
        <v>0</v>
      </c>
      <c r="K2614">
        <v>0</v>
      </c>
      <c r="L2614" s="3">
        <v>1.1554289999999999E-4</v>
      </c>
      <c r="M2614">
        <v>8.5299827000000009E-3</v>
      </c>
      <c r="N2614">
        <v>1.4349215699999999E-2</v>
      </c>
      <c r="O2614">
        <v>1.9601994309999999E-2</v>
      </c>
      <c r="P2614">
        <v>2.454876655E-2</v>
      </c>
      <c r="Q2614">
        <v>2.8816101E-2</v>
      </c>
      <c r="R2614">
        <v>0</v>
      </c>
      <c r="S2614">
        <v>0</v>
      </c>
      <c r="T2614">
        <v>0</v>
      </c>
      <c r="U2614" t="s">
        <v>409</v>
      </c>
    </row>
    <row r="2615" spans="1:21" x14ac:dyDescent="0.35">
      <c r="A2615" t="s">
        <v>407</v>
      </c>
      <c r="B2615" t="s">
        <v>41</v>
      </c>
      <c r="C2615" t="str">
        <f>INDEX('GCAM Crosswalk'!M$5:M$36,MATCH(B2615,'GCAM Crosswalk'!L$5:L$36,0))</f>
        <v>South Africa</v>
      </c>
      <c r="D2615" t="s">
        <v>265</v>
      </c>
      <c r="E2615" t="str">
        <f>INDEX('GCAM Crosswalk'!J$5:J$111,MATCH(D2615,'GCAM Crosswalk'!I$5:I$111,0))</f>
        <v>Transportation</v>
      </c>
      <c r="F2615" t="s">
        <v>410</v>
      </c>
      <c r="G2615">
        <v>0</v>
      </c>
      <c r="H2615">
        <v>0</v>
      </c>
      <c r="I2615">
        <v>0</v>
      </c>
      <c r="J2615">
        <v>0</v>
      </c>
      <c r="K2615">
        <v>0</v>
      </c>
      <c r="L2615" s="3">
        <v>1.4947834300000001E-7</v>
      </c>
      <c r="M2615" s="3">
        <v>2.6818190744000001E-5</v>
      </c>
      <c r="N2615" s="3">
        <v>3.7190826441999899E-5</v>
      </c>
      <c r="O2615" s="3">
        <v>4.9339588569999998E-5</v>
      </c>
      <c r="P2615" s="3">
        <v>6.4554266409999996E-5</v>
      </c>
      <c r="Q2615" s="3">
        <v>8.3909447699999996E-5</v>
      </c>
      <c r="R2615">
        <v>0</v>
      </c>
      <c r="S2615">
        <v>0</v>
      </c>
      <c r="T2615">
        <v>0</v>
      </c>
      <c r="U2615" t="s">
        <v>409</v>
      </c>
    </row>
    <row r="2616" spans="1:21" x14ac:dyDescent="0.35">
      <c r="A2616" t="s">
        <v>407</v>
      </c>
      <c r="B2616" t="s">
        <v>41</v>
      </c>
      <c r="C2616" t="str">
        <f>INDEX('GCAM Crosswalk'!M$5:M$36,MATCH(B2616,'GCAM Crosswalk'!L$5:L$36,0))</f>
        <v>South Africa</v>
      </c>
      <c r="D2616" t="s">
        <v>265</v>
      </c>
      <c r="E2616" t="str">
        <f>INDEX('GCAM Crosswalk'!J$5:J$111,MATCH(D2616,'GCAM Crosswalk'!I$5:I$111,0))</f>
        <v>Transportation</v>
      </c>
      <c r="F2616" t="s">
        <v>411</v>
      </c>
      <c r="G2616">
        <v>0.14574529999999999</v>
      </c>
      <c r="H2616">
        <v>0.2066412</v>
      </c>
      <c r="I2616">
        <v>0.230626</v>
      </c>
      <c r="J2616">
        <v>0.26435569999999903</v>
      </c>
      <c r="K2616">
        <v>0.17392730000000001</v>
      </c>
      <c r="L2616">
        <v>0.1479552133</v>
      </c>
      <c r="M2616">
        <v>0.1735796996</v>
      </c>
      <c r="N2616">
        <v>0.1603042918</v>
      </c>
      <c r="O2616">
        <v>0.14621605360000001</v>
      </c>
      <c r="P2616">
        <v>0.151621335999999</v>
      </c>
      <c r="Q2616">
        <v>0.14942196799999999</v>
      </c>
      <c r="R2616">
        <v>0</v>
      </c>
      <c r="S2616">
        <v>0</v>
      </c>
      <c r="T2616">
        <v>0</v>
      </c>
      <c r="U2616" t="s">
        <v>409</v>
      </c>
    </row>
    <row r="2617" spans="1:21" x14ac:dyDescent="0.35">
      <c r="A2617" t="s">
        <v>407</v>
      </c>
      <c r="B2617" t="s">
        <v>41</v>
      </c>
      <c r="C2617" t="str">
        <f>INDEX('GCAM Crosswalk'!M$5:M$36,MATCH(B2617,'GCAM Crosswalk'!L$5:L$36,0))</f>
        <v>South Africa</v>
      </c>
      <c r="D2617" t="s">
        <v>267</v>
      </c>
      <c r="E2617" t="str">
        <f>INDEX('GCAM Crosswalk'!J$5:J$111,MATCH(D2617,'GCAM Crosswalk'!I$5:I$111,0))</f>
        <v>International Shipping</v>
      </c>
      <c r="F2617" t="s">
        <v>225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3">
        <v>3.1678E-6</v>
      </c>
      <c r="O2617" s="3">
        <v>7.8810600000000004E-6</v>
      </c>
      <c r="P2617" s="3">
        <v>2.1062900000000001E-5</v>
      </c>
      <c r="Q2617" s="3">
        <v>5.1370099999999998E-5</v>
      </c>
      <c r="R2617">
        <v>0</v>
      </c>
      <c r="S2617">
        <v>0</v>
      </c>
      <c r="T2617">
        <v>0</v>
      </c>
      <c r="U2617" t="s">
        <v>409</v>
      </c>
    </row>
    <row r="2618" spans="1:21" x14ac:dyDescent="0.35">
      <c r="A2618" t="s">
        <v>407</v>
      </c>
      <c r="B2618" t="s">
        <v>41</v>
      </c>
      <c r="C2618" t="str">
        <f>INDEX('GCAM Crosswalk'!M$5:M$36,MATCH(B2618,'GCAM Crosswalk'!L$5:L$36,0))</f>
        <v>South Africa</v>
      </c>
      <c r="D2618" t="s">
        <v>267</v>
      </c>
      <c r="E2618" t="str">
        <f>INDEX('GCAM Crosswalk'!J$5:J$111,MATCH(D2618,'GCAM Crosswalk'!I$5:I$111,0))</f>
        <v>International Shipping</v>
      </c>
      <c r="F2618" t="s">
        <v>410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3">
        <v>3.1498699999999997E-5</v>
      </c>
      <c r="O2618" s="3">
        <v>1.10025E-4</v>
      </c>
      <c r="P2618" s="3">
        <v>4.147E-4</v>
      </c>
      <c r="Q2618">
        <v>1.31014E-3</v>
      </c>
      <c r="R2618">
        <v>0</v>
      </c>
      <c r="S2618">
        <v>0</v>
      </c>
      <c r="T2618">
        <v>0</v>
      </c>
      <c r="U2618" t="s">
        <v>409</v>
      </c>
    </row>
    <row r="2619" spans="1:21" x14ac:dyDescent="0.35">
      <c r="A2619" t="s">
        <v>407</v>
      </c>
      <c r="B2619" t="s">
        <v>41</v>
      </c>
      <c r="C2619" t="str">
        <f>INDEX('GCAM Crosswalk'!M$5:M$36,MATCH(B2619,'GCAM Crosswalk'!L$5:L$36,0))</f>
        <v>South Africa</v>
      </c>
      <c r="D2619" t="s">
        <v>267</v>
      </c>
      <c r="E2619" t="str">
        <f>INDEX('GCAM Crosswalk'!J$5:J$111,MATCH(D2619,'GCAM Crosswalk'!I$5:I$111,0))</f>
        <v>International Shipping</v>
      </c>
      <c r="F2619" t="s">
        <v>411</v>
      </c>
      <c r="G2619">
        <v>0.13214600000000001</v>
      </c>
      <c r="H2619">
        <v>0.12814500000000001</v>
      </c>
      <c r="I2619">
        <v>0.159275</v>
      </c>
      <c r="J2619">
        <v>0.143043</v>
      </c>
      <c r="K2619">
        <v>0.15216421999999999</v>
      </c>
      <c r="L2619">
        <v>0.1549113</v>
      </c>
      <c r="M2619">
        <v>0.15814239999999999</v>
      </c>
      <c r="N2619">
        <v>0.16326160000000001</v>
      </c>
      <c r="O2619">
        <v>0.1704455</v>
      </c>
      <c r="P2619">
        <v>0.17895749999999999</v>
      </c>
      <c r="Q2619">
        <v>0.18741769999999999</v>
      </c>
      <c r="R2619">
        <v>0</v>
      </c>
      <c r="S2619">
        <v>0</v>
      </c>
      <c r="T2619">
        <v>0</v>
      </c>
      <c r="U2619" t="s">
        <v>409</v>
      </c>
    </row>
    <row r="2620" spans="1:21" x14ac:dyDescent="0.35">
      <c r="A2620" t="s">
        <v>407</v>
      </c>
      <c r="B2620" t="s">
        <v>42</v>
      </c>
      <c r="C2620" t="str">
        <f>INDEX('GCAM Crosswalk'!M$5:M$36,MATCH(B2620,'GCAM Crosswalk'!L$5:L$36,0))</f>
        <v>South America_Northern</v>
      </c>
      <c r="D2620" t="s">
        <v>291</v>
      </c>
      <c r="E2620" t="str">
        <f>INDEX('GCAM Crosswalk'!J$5:J$111,MATCH(D2620,'GCAM Crosswalk'!I$5:I$111,0))</f>
        <v>Industry</v>
      </c>
      <c r="F2620" t="s">
        <v>408</v>
      </c>
      <c r="G2620">
        <v>1.46333E-2</v>
      </c>
      <c r="H2620">
        <v>2.6618099999999999E-2</v>
      </c>
      <c r="I2620">
        <v>2.8096900000000001E-2</v>
      </c>
      <c r="J2620">
        <v>1.8541800000000001E-2</v>
      </c>
      <c r="K2620">
        <v>1.7743100000000001E-2</v>
      </c>
      <c r="L2620">
        <v>1.84938971E-2</v>
      </c>
      <c r="M2620">
        <v>1.914386106E-2</v>
      </c>
      <c r="N2620">
        <v>1.875645338E-2</v>
      </c>
      <c r="O2620">
        <v>1.7896290780000001E-2</v>
      </c>
      <c r="P2620">
        <v>1.763896765E-2</v>
      </c>
      <c r="Q2620">
        <v>1.7485740412999998E-2</v>
      </c>
      <c r="R2620">
        <v>0</v>
      </c>
      <c r="S2620">
        <v>0</v>
      </c>
      <c r="T2620">
        <v>0</v>
      </c>
      <c r="U2620" t="s">
        <v>409</v>
      </c>
    </row>
    <row r="2621" spans="1:21" x14ac:dyDescent="0.35">
      <c r="A2621" t="s">
        <v>407</v>
      </c>
      <c r="B2621" t="s">
        <v>42</v>
      </c>
      <c r="C2621" t="str">
        <f>INDEX('GCAM Crosswalk'!M$5:M$36,MATCH(B2621,'GCAM Crosswalk'!L$5:L$36,0))</f>
        <v>South America_Northern</v>
      </c>
      <c r="D2621" t="s">
        <v>291</v>
      </c>
      <c r="E2621" t="str">
        <f>INDEX('GCAM Crosswalk'!J$5:J$111,MATCH(D2621,'GCAM Crosswalk'!I$5:I$111,0))</f>
        <v>Industry</v>
      </c>
      <c r="F2621" t="s">
        <v>410</v>
      </c>
      <c r="G2621">
        <v>0</v>
      </c>
      <c r="H2621">
        <v>0</v>
      </c>
      <c r="I2621">
        <v>0</v>
      </c>
      <c r="J2621">
        <v>0</v>
      </c>
      <c r="K2621">
        <v>0</v>
      </c>
      <c r="L2621" s="3">
        <v>9.8153700000000005E-6</v>
      </c>
      <c r="M2621" s="3">
        <v>2.0183422999999999E-4</v>
      </c>
      <c r="N2621" s="3">
        <v>7.1561385999999996E-4</v>
      </c>
      <c r="O2621">
        <v>1.37697621999999E-3</v>
      </c>
      <c r="P2621">
        <v>1.8518067099999899E-3</v>
      </c>
      <c r="Q2621">
        <v>2.2693711799999898E-3</v>
      </c>
      <c r="R2621">
        <v>0</v>
      </c>
      <c r="S2621">
        <v>0</v>
      </c>
      <c r="T2621">
        <v>0</v>
      </c>
      <c r="U2621" t="s">
        <v>409</v>
      </c>
    </row>
    <row r="2622" spans="1:21" x14ac:dyDescent="0.35">
      <c r="A2622" t="s">
        <v>407</v>
      </c>
      <c r="B2622" t="s">
        <v>42</v>
      </c>
      <c r="C2622" t="str">
        <f>INDEX('GCAM Crosswalk'!M$5:M$36,MATCH(B2622,'GCAM Crosswalk'!L$5:L$36,0))</f>
        <v>South America_Northern</v>
      </c>
      <c r="D2622" t="s">
        <v>349</v>
      </c>
      <c r="E2622" t="str">
        <f>INDEX('GCAM Crosswalk'!J$5:J$111,MATCH(D2622,'GCAM Crosswalk'!I$5:I$111,0))</f>
        <v>Agriculture</v>
      </c>
      <c r="F2622" t="s">
        <v>318</v>
      </c>
      <c r="G2622" s="3">
        <v>1.26001E-5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409</v>
      </c>
    </row>
    <row r="2623" spans="1:21" x14ac:dyDescent="0.35">
      <c r="A2623" t="s">
        <v>407</v>
      </c>
      <c r="B2623" t="s">
        <v>42</v>
      </c>
      <c r="C2623" t="str">
        <f>INDEX('GCAM Crosswalk'!M$5:M$36,MATCH(B2623,'GCAM Crosswalk'!L$5:L$36,0))</f>
        <v>South America_Northern</v>
      </c>
      <c r="D2623" t="s">
        <v>349</v>
      </c>
      <c r="E2623" t="str">
        <f>INDEX('GCAM Crosswalk'!J$5:J$111,MATCH(D2623,'GCAM Crosswalk'!I$5:I$111,0))</f>
        <v>Agriculture</v>
      </c>
      <c r="F2623" t="s">
        <v>225</v>
      </c>
      <c r="G2623" s="3">
        <v>5.0500300000000002E-5</v>
      </c>
      <c r="H2623" s="3">
        <v>3.035E-4</v>
      </c>
      <c r="I2623">
        <v>1.63258E-3</v>
      </c>
      <c r="J2623">
        <v>2.1058000000000001E-3</v>
      </c>
      <c r="K2623">
        <v>1.72622823E-3</v>
      </c>
      <c r="L2623">
        <v>2.0998798699999998E-3</v>
      </c>
      <c r="M2623">
        <v>2.7345886899999999E-3</v>
      </c>
      <c r="N2623">
        <v>3.2379755400000002E-3</v>
      </c>
      <c r="O2623">
        <v>3.4936002499999998E-3</v>
      </c>
      <c r="P2623">
        <v>3.7505705499999899E-3</v>
      </c>
      <c r="Q2623">
        <v>3.9934397000000003E-3</v>
      </c>
      <c r="R2623">
        <v>0</v>
      </c>
      <c r="S2623">
        <v>0</v>
      </c>
      <c r="T2623">
        <v>0</v>
      </c>
      <c r="U2623" t="s">
        <v>409</v>
      </c>
    </row>
    <row r="2624" spans="1:21" x14ac:dyDescent="0.35">
      <c r="A2624" t="s">
        <v>407</v>
      </c>
      <c r="B2624" t="s">
        <v>42</v>
      </c>
      <c r="C2624" t="str">
        <f>INDEX('GCAM Crosswalk'!M$5:M$36,MATCH(B2624,'GCAM Crosswalk'!L$5:L$36,0))</f>
        <v>South America_Northern</v>
      </c>
      <c r="D2624" t="s">
        <v>349</v>
      </c>
      <c r="E2624" t="str">
        <f>INDEX('GCAM Crosswalk'!J$5:J$111,MATCH(D2624,'GCAM Crosswalk'!I$5:I$111,0))</f>
        <v>Agriculture</v>
      </c>
      <c r="F2624" t="s">
        <v>410</v>
      </c>
      <c r="G2624">
        <v>0</v>
      </c>
      <c r="H2624">
        <v>0</v>
      </c>
      <c r="I2624">
        <v>0</v>
      </c>
      <c r="J2624">
        <v>0</v>
      </c>
      <c r="K2624">
        <v>0</v>
      </c>
      <c r="L2624" s="3">
        <v>3.2933299999999999E-5</v>
      </c>
      <c r="M2624" s="3">
        <v>1.2917000000000001E-4</v>
      </c>
      <c r="N2624" s="3">
        <v>2.4910619999999998E-4</v>
      </c>
      <c r="O2624" s="3">
        <v>3.4614423E-4</v>
      </c>
      <c r="P2624" s="3">
        <v>4.6546700000000001E-4</v>
      </c>
      <c r="Q2624" s="3">
        <v>5.6557169999999998E-4</v>
      </c>
      <c r="R2624">
        <v>0</v>
      </c>
      <c r="S2624">
        <v>0</v>
      </c>
      <c r="T2624">
        <v>0</v>
      </c>
      <c r="U2624" t="s">
        <v>409</v>
      </c>
    </row>
    <row r="2625" spans="1:21" x14ac:dyDescent="0.35">
      <c r="A2625" t="s">
        <v>407</v>
      </c>
      <c r="B2625" t="s">
        <v>42</v>
      </c>
      <c r="C2625" t="str">
        <f>INDEX('GCAM Crosswalk'!M$5:M$36,MATCH(B2625,'GCAM Crosswalk'!L$5:L$36,0))</f>
        <v>South America_Northern</v>
      </c>
      <c r="D2625" t="s">
        <v>349</v>
      </c>
      <c r="E2625" t="str">
        <f>INDEX('GCAM Crosswalk'!J$5:J$111,MATCH(D2625,'GCAM Crosswalk'!I$5:I$111,0))</f>
        <v>Agriculture</v>
      </c>
      <c r="F2625" t="s">
        <v>411</v>
      </c>
      <c r="G2625" s="3">
        <v>6.9400500000000003E-4</v>
      </c>
      <c r="H2625">
        <v>2.4233399999999999E-2</v>
      </c>
      <c r="I2625">
        <v>6.3632100000000002E-3</v>
      </c>
      <c r="J2625">
        <v>6.1504999999999997E-3</v>
      </c>
      <c r="K2625">
        <v>5.0445889599999997E-3</v>
      </c>
      <c r="L2625">
        <v>4.8580785199999997E-3</v>
      </c>
      <c r="M2625">
        <v>4.7319184339999999E-3</v>
      </c>
      <c r="N2625">
        <v>4.5007752180000003E-3</v>
      </c>
      <c r="O2625">
        <v>4.3562792000000003E-3</v>
      </c>
      <c r="P2625">
        <v>3.9897498999999998E-3</v>
      </c>
      <c r="Q2625">
        <v>3.5631865E-3</v>
      </c>
      <c r="R2625">
        <v>0</v>
      </c>
      <c r="S2625">
        <v>0</v>
      </c>
      <c r="T2625">
        <v>0</v>
      </c>
      <c r="U2625" t="s">
        <v>409</v>
      </c>
    </row>
    <row r="2626" spans="1:21" x14ac:dyDescent="0.35">
      <c r="A2626" t="s">
        <v>407</v>
      </c>
      <c r="B2626" t="s">
        <v>42</v>
      </c>
      <c r="C2626" t="str">
        <f>INDEX('GCAM Crosswalk'!M$5:M$36,MATCH(B2626,'GCAM Crosswalk'!L$5:L$36,0))</f>
        <v>South America_Northern</v>
      </c>
      <c r="D2626" t="s">
        <v>363</v>
      </c>
      <c r="E2626" t="str">
        <f>INDEX('GCAM Crosswalk'!J$5:J$111,MATCH(D2626,'GCAM Crosswalk'!I$5:I$111,0))</f>
        <v>Industry</v>
      </c>
      <c r="F2626" t="s">
        <v>339</v>
      </c>
      <c r="G2626">
        <v>1.08949E-3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409</v>
      </c>
    </row>
    <row r="2627" spans="1:21" x14ac:dyDescent="0.35">
      <c r="A2627" t="s">
        <v>407</v>
      </c>
      <c r="B2627" t="s">
        <v>42</v>
      </c>
      <c r="C2627" t="str">
        <f>INDEX('GCAM Crosswalk'!M$5:M$36,MATCH(B2627,'GCAM Crosswalk'!L$5:L$36,0))</f>
        <v>South America_Northern</v>
      </c>
      <c r="D2627" t="s">
        <v>363</v>
      </c>
      <c r="E2627" t="str">
        <f>INDEX('GCAM Crosswalk'!J$5:J$111,MATCH(D2627,'GCAM Crosswalk'!I$5:I$111,0))</f>
        <v>Industry</v>
      </c>
      <c r="F2627" t="s">
        <v>408</v>
      </c>
      <c r="G2627">
        <v>4.8882700000000001E-3</v>
      </c>
      <c r="H2627">
        <v>6.6544400000000002E-3</v>
      </c>
      <c r="I2627">
        <v>3.7312999999999999E-3</v>
      </c>
      <c r="J2627" s="3">
        <v>6.6809900000000001E-4</v>
      </c>
      <c r="K2627" s="3">
        <v>9.7719799955000002E-4</v>
      </c>
      <c r="L2627" s="3">
        <v>9.5337228078300001E-4</v>
      </c>
      <c r="M2627">
        <v>1.3439108783749999E-3</v>
      </c>
      <c r="N2627">
        <v>1.8246398077619999E-3</v>
      </c>
      <c r="O2627">
        <v>2.3084070754209999E-3</v>
      </c>
      <c r="P2627">
        <v>2.7591863162279998E-3</v>
      </c>
      <c r="Q2627">
        <v>3.14973748530099E-3</v>
      </c>
      <c r="R2627">
        <v>0</v>
      </c>
      <c r="S2627">
        <v>0</v>
      </c>
      <c r="T2627">
        <v>0</v>
      </c>
      <c r="U2627" t="s">
        <v>409</v>
      </c>
    </row>
    <row r="2628" spans="1:21" x14ac:dyDescent="0.35">
      <c r="A2628" t="s">
        <v>407</v>
      </c>
      <c r="B2628" t="s">
        <v>42</v>
      </c>
      <c r="C2628" t="str">
        <f>INDEX('GCAM Crosswalk'!M$5:M$36,MATCH(B2628,'GCAM Crosswalk'!L$5:L$36,0))</f>
        <v>South America_Northern</v>
      </c>
      <c r="D2628" t="s">
        <v>363</v>
      </c>
      <c r="E2628" t="str">
        <f>INDEX('GCAM Crosswalk'!J$5:J$111,MATCH(D2628,'GCAM Crosswalk'!I$5:I$111,0))</f>
        <v>Industry</v>
      </c>
      <c r="F2628" t="s">
        <v>411</v>
      </c>
      <c r="G2628">
        <v>2.2912200000000001E-2</v>
      </c>
      <c r="H2628">
        <v>2.7428000000000001E-2</v>
      </c>
      <c r="I2628">
        <v>1.1161600000000001E-2</v>
      </c>
      <c r="J2628">
        <v>6.3601899999999999E-3</v>
      </c>
      <c r="K2628">
        <v>9.3092000000000001E-3</v>
      </c>
      <c r="L2628">
        <v>9.0824636999999996E-3</v>
      </c>
      <c r="M2628">
        <v>1.28182048715E-2</v>
      </c>
      <c r="N2628">
        <v>1.743397420968E-2</v>
      </c>
      <c r="O2628">
        <v>2.2094878985499999E-2</v>
      </c>
      <c r="P2628">
        <v>2.6445860924710001E-2</v>
      </c>
      <c r="Q2628">
        <v>3.0231404367399999E-2</v>
      </c>
      <c r="R2628">
        <v>0</v>
      </c>
      <c r="S2628">
        <v>0</v>
      </c>
      <c r="T2628">
        <v>0</v>
      </c>
      <c r="U2628" t="s">
        <v>409</v>
      </c>
    </row>
    <row r="2629" spans="1:21" x14ac:dyDescent="0.35">
      <c r="A2629" t="s">
        <v>407</v>
      </c>
      <c r="B2629" t="s">
        <v>42</v>
      </c>
      <c r="C2629" t="str">
        <f>INDEX('GCAM Crosswalk'!M$5:M$36,MATCH(B2629,'GCAM Crosswalk'!L$5:L$36,0))</f>
        <v>South America_Northern</v>
      </c>
      <c r="D2629" t="s">
        <v>369</v>
      </c>
      <c r="E2629" t="str">
        <f>INDEX('GCAM Crosswalk'!J$5:J$111,MATCH(D2629,'GCAM Crosswalk'!I$5:I$111,0))</f>
        <v>Industry</v>
      </c>
      <c r="F2629" t="s">
        <v>225</v>
      </c>
      <c r="G2629">
        <v>3.8245000000000001E-2</v>
      </c>
      <c r="H2629">
        <v>3.4349600000000001E-2</v>
      </c>
      <c r="I2629">
        <v>1.9096700000000001E-2</v>
      </c>
      <c r="J2629">
        <v>6.9687200000000003E-3</v>
      </c>
      <c r="K2629">
        <v>1.019637E-2</v>
      </c>
      <c r="L2629">
        <v>9.9478925999999992E-3</v>
      </c>
      <c r="M2629">
        <v>1.40314162999999E-2</v>
      </c>
      <c r="N2629">
        <v>1.90675384E-2</v>
      </c>
      <c r="O2629">
        <v>2.4144321400000002E-2</v>
      </c>
      <c r="P2629">
        <v>2.8879249199999998E-2</v>
      </c>
      <c r="Q2629">
        <v>3.29903114E-2</v>
      </c>
      <c r="R2629">
        <v>0</v>
      </c>
      <c r="S2629">
        <v>0</v>
      </c>
      <c r="T2629">
        <v>0</v>
      </c>
      <c r="U2629" t="s">
        <v>409</v>
      </c>
    </row>
    <row r="2630" spans="1:21" x14ac:dyDescent="0.35">
      <c r="A2630" t="s">
        <v>407</v>
      </c>
      <c r="B2630" t="s">
        <v>42</v>
      </c>
      <c r="C2630" t="str">
        <f>INDEX('GCAM Crosswalk'!M$5:M$36,MATCH(B2630,'GCAM Crosswalk'!L$5:L$36,0))</f>
        <v>South America_Northern</v>
      </c>
      <c r="D2630" t="s">
        <v>269</v>
      </c>
      <c r="E2630" t="str">
        <f>INDEX('GCAM Crosswalk'!J$5:J$111,MATCH(D2630,'GCAM Crosswalk'!I$5:I$111,0))</f>
        <v>Industry</v>
      </c>
      <c r="F2630" t="s">
        <v>225</v>
      </c>
      <c r="G2630">
        <v>2.5420600000000001E-3</v>
      </c>
      <c r="H2630">
        <v>2.7327100000000002E-3</v>
      </c>
      <c r="I2630">
        <v>4.20755E-3</v>
      </c>
      <c r="J2630">
        <v>4.20755E-3</v>
      </c>
      <c r="K2630">
        <v>1.6002799999999999E-3</v>
      </c>
      <c r="L2630">
        <v>1.5828800000000001E-3</v>
      </c>
      <c r="M2630">
        <v>1.9653499999999998E-3</v>
      </c>
      <c r="N2630">
        <v>2.4176849999999902E-3</v>
      </c>
      <c r="O2630">
        <v>3.1254400000000002E-3</v>
      </c>
      <c r="P2630">
        <v>3.6173749999999999E-3</v>
      </c>
      <c r="Q2630">
        <v>3.9631357000000002E-3</v>
      </c>
      <c r="R2630">
        <v>0</v>
      </c>
      <c r="S2630">
        <v>0</v>
      </c>
      <c r="T2630">
        <v>0</v>
      </c>
      <c r="U2630" t="s">
        <v>409</v>
      </c>
    </row>
    <row r="2631" spans="1:21" x14ac:dyDescent="0.35">
      <c r="A2631" t="s">
        <v>407</v>
      </c>
      <c r="B2631" t="s">
        <v>42</v>
      </c>
      <c r="C2631" t="str">
        <f>INDEX('GCAM Crosswalk'!M$5:M$36,MATCH(B2631,'GCAM Crosswalk'!L$5:L$36,0))</f>
        <v>South America_Northern</v>
      </c>
      <c r="D2631" t="s">
        <v>364</v>
      </c>
      <c r="E2631" t="str">
        <f>INDEX('GCAM Crosswalk'!J$5:J$111,MATCH(D2631,'GCAM Crosswalk'!I$5:I$111,0))</f>
        <v>Industry</v>
      </c>
      <c r="F2631" t="s">
        <v>225</v>
      </c>
      <c r="G2631">
        <v>1.8E-3</v>
      </c>
      <c r="H2631">
        <v>1.5990500000000001E-2</v>
      </c>
      <c r="I2631">
        <v>1.4232399999999999E-2</v>
      </c>
      <c r="J2631">
        <v>1.05906E-2</v>
      </c>
      <c r="K2631">
        <v>4.69974E-3</v>
      </c>
      <c r="L2631">
        <v>6.2128499999999998E-3</v>
      </c>
      <c r="M2631">
        <v>8.8857799999999994E-3</v>
      </c>
      <c r="N2631">
        <v>1.8317569999999998E-2</v>
      </c>
      <c r="O2631">
        <v>2.65394399999999E-2</v>
      </c>
      <c r="P2631">
        <v>3.12041289999999E-2</v>
      </c>
      <c r="Q2631">
        <v>3.4208733999999998E-2</v>
      </c>
      <c r="R2631">
        <v>0</v>
      </c>
      <c r="S2631">
        <v>0</v>
      </c>
      <c r="T2631">
        <v>0</v>
      </c>
      <c r="U2631" t="s">
        <v>409</v>
      </c>
    </row>
    <row r="2632" spans="1:21" x14ac:dyDescent="0.35">
      <c r="A2632" t="s">
        <v>407</v>
      </c>
      <c r="B2632" t="s">
        <v>42</v>
      </c>
      <c r="C2632" t="str">
        <f>INDEX('GCAM Crosswalk'!M$5:M$36,MATCH(B2632,'GCAM Crosswalk'!L$5:L$36,0))</f>
        <v>South America_Northern</v>
      </c>
      <c r="D2632" t="s">
        <v>364</v>
      </c>
      <c r="E2632" t="str">
        <f>INDEX('GCAM Crosswalk'!J$5:J$111,MATCH(D2632,'GCAM Crosswalk'!I$5:I$111,0))</f>
        <v>Industry</v>
      </c>
      <c r="F2632" t="s">
        <v>408</v>
      </c>
      <c r="G2632">
        <v>4.1710200000000003E-2</v>
      </c>
      <c r="H2632">
        <v>0.11153299999999999</v>
      </c>
      <c r="I2632">
        <v>0.13159299999999999</v>
      </c>
      <c r="J2632">
        <v>6.90833E-2</v>
      </c>
      <c r="K2632">
        <v>5.2825900000000002E-2</v>
      </c>
      <c r="L2632">
        <v>5.3932800000000003E-2</v>
      </c>
      <c r="M2632">
        <v>5.9356229999999899E-2</v>
      </c>
      <c r="N2632">
        <v>5.7993729999999903E-2</v>
      </c>
      <c r="O2632">
        <v>5.6478250000000001E-2</v>
      </c>
      <c r="P2632">
        <v>5.903887E-2</v>
      </c>
      <c r="Q2632">
        <v>6.3417322999999998E-2</v>
      </c>
      <c r="R2632">
        <v>0</v>
      </c>
      <c r="S2632">
        <v>0</v>
      </c>
      <c r="T2632">
        <v>0</v>
      </c>
      <c r="U2632" t="s">
        <v>409</v>
      </c>
    </row>
    <row r="2633" spans="1:21" x14ac:dyDescent="0.35">
      <c r="A2633" t="s">
        <v>407</v>
      </c>
      <c r="B2633" t="s">
        <v>42</v>
      </c>
      <c r="C2633" t="str">
        <f>INDEX('GCAM Crosswalk'!M$5:M$36,MATCH(B2633,'GCAM Crosswalk'!L$5:L$36,0))</f>
        <v>South America_Northern</v>
      </c>
      <c r="D2633" t="s">
        <v>364</v>
      </c>
      <c r="E2633" t="str">
        <f>INDEX('GCAM Crosswalk'!J$5:J$111,MATCH(D2633,'GCAM Crosswalk'!I$5:I$111,0))</f>
        <v>Industry</v>
      </c>
      <c r="F2633" t="s">
        <v>411</v>
      </c>
      <c r="G2633">
        <v>2.3357900000000001E-2</v>
      </c>
      <c r="H2633">
        <v>5.8855200000000003E-2</v>
      </c>
      <c r="I2633">
        <v>9.3054799999999993E-2</v>
      </c>
      <c r="J2633">
        <v>8.3510699999999993E-2</v>
      </c>
      <c r="K2633">
        <v>6.37572E-2</v>
      </c>
      <c r="L2633">
        <v>6.5103400000000006E-2</v>
      </c>
      <c r="M2633">
        <v>7.1528419999999995E-2</v>
      </c>
      <c r="N2633">
        <v>6.8991860000000002E-2</v>
      </c>
      <c r="O2633">
        <v>6.6464839999999997E-2</v>
      </c>
      <c r="P2633">
        <v>6.9014279999999997E-2</v>
      </c>
      <c r="Q2633">
        <v>7.4121408E-2</v>
      </c>
      <c r="R2633">
        <v>0</v>
      </c>
      <c r="S2633">
        <v>0</v>
      </c>
      <c r="T2633">
        <v>0</v>
      </c>
      <c r="U2633" t="s">
        <v>409</v>
      </c>
    </row>
    <row r="2634" spans="1:21" x14ac:dyDescent="0.35">
      <c r="A2634" t="s">
        <v>407</v>
      </c>
      <c r="B2634" t="s">
        <v>42</v>
      </c>
      <c r="C2634" t="str">
        <f>INDEX('GCAM Crosswalk'!M$5:M$36,MATCH(B2634,'GCAM Crosswalk'!L$5:L$36,0))</f>
        <v>South America_Northern</v>
      </c>
      <c r="D2634" t="s">
        <v>367</v>
      </c>
      <c r="E2634" t="str">
        <f>INDEX('GCAM Crosswalk'!J$5:J$111,MATCH(D2634,'GCAM Crosswalk'!I$5:I$111,0))</f>
        <v>Industry</v>
      </c>
      <c r="F2634" t="s">
        <v>339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s="3">
        <v>4.6784000000000002E-4</v>
      </c>
      <c r="N2634">
        <v>6.2584700000000004E-3</v>
      </c>
      <c r="O2634">
        <v>1.3466199999999999E-2</v>
      </c>
      <c r="P2634">
        <v>1.86535E-2</v>
      </c>
      <c r="Q2634">
        <v>2.32722E-2</v>
      </c>
      <c r="R2634">
        <v>0</v>
      </c>
      <c r="S2634">
        <v>0</v>
      </c>
      <c r="T2634">
        <v>0</v>
      </c>
      <c r="U2634" t="s">
        <v>409</v>
      </c>
    </row>
    <row r="2635" spans="1:21" x14ac:dyDescent="0.35">
      <c r="A2635" t="s">
        <v>407</v>
      </c>
      <c r="B2635" t="s">
        <v>42</v>
      </c>
      <c r="C2635" t="str">
        <f>INDEX('GCAM Crosswalk'!M$5:M$36,MATCH(B2635,'GCAM Crosswalk'!L$5:L$36,0))</f>
        <v>South America_Northern</v>
      </c>
      <c r="D2635" t="s">
        <v>367</v>
      </c>
      <c r="E2635" t="str">
        <f>INDEX('GCAM Crosswalk'!J$5:J$111,MATCH(D2635,'GCAM Crosswalk'!I$5:I$111,0))</f>
        <v>Industry</v>
      </c>
      <c r="F2635" t="s">
        <v>408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s="3">
        <v>1.98309E-4</v>
      </c>
      <c r="N2635">
        <v>2.8487899999999999E-3</v>
      </c>
      <c r="O2635">
        <v>6.4219899999999998E-3</v>
      </c>
      <c r="P2635">
        <v>9.2513200000000004E-3</v>
      </c>
      <c r="Q2635">
        <v>1.1850899999999999E-2</v>
      </c>
      <c r="R2635">
        <v>0</v>
      </c>
      <c r="S2635">
        <v>0</v>
      </c>
      <c r="T2635">
        <v>0</v>
      </c>
      <c r="U2635" t="s">
        <v>409</v>
      </c>
    </row>
    <row r="2636" spans="1:21" x14ac:dyDescent="0.35">
      <c r="A2636" t="s">
        <v>407</v>
      </c>
      <c r="B2636" t="s">
        <v>42</v>
      </c>
      <c r="C2636" t="str">
        <f>INDEX('GCAM Crosswalk'!M$5:M$36,MATCH(B2636,'GCAM Crosswalk'!L$5:L$36,0))</f>
        <v>South America_Northern</v>
      </c>
      <c r="D2636" t="s">
        <v>367</v>
      </c>
      <c r="E2636" t="str">
        <f>INDEX('GCAM Crosswalk'!J$5:J$111,MATCH(D2636,'GCAM Crosswalk'!I$5:I$111,0))</f>
        <v>Industry</v>
      </c>
      <c r="F2636" t="s">
        <v>411</v>
      </c>
      <c r="G2636" s="3">
        <v>1.26015E-5</v>
      </c>
      <c r="H2636">
        <v>0</v>
      </c>
      <c r="I2636">
        <v>0</v>
      </c>
      <c r="J2636">
        <v>0</v>
      </c>
      <c r="K2636">
        <v>0</v>
      </c>
      <c r="L2636">
        <v>0</v>
      </c>
      <c r="M2636" s="3">
        <v>6.2640999999999999E-5</v>
      </c>
      <c r="N2636" s="3">
        <v>8.9038300000000002E-4</v>
      </c>
      <c r="O2636">
        <v>2.0048700000000002E-3</v>
      </c>
      <c r="P2636">
        <v>2.8385799999999998E-3</v>
      </c>
      <c r="Q2636">
        <v>3.6143E-3</v>
      </c>
      <c r="R2636">
        <v>0</v>
      </c>
      <c r="S2636">
        <v>0</v>
      </c>
      <c r="T2636">
        <v>0</v>
      </c>
      <c r="U2636" t="s">
        <v>409</v>
      </c>
    </row>
    <row r="2637" spans="1:21" x14ac:dyDescent="0.35">
      <c r="A2637" t="s">
        <v>407</v>
      </c>
      <c r="B2637" t="s">
        <v>42</v>
      </c>
      <c r="C2637" t="str">
        <f>INDEX('GCAM Crosswalk'!M$5:M$36,MATCH(B2637,'GCAM Crosswalk'!L$5:L$36,0))</f>
        <v>South America_Northern</v>
      </c>
      <c r="D2637" t="s">
        <v>216</v>
      </c>
      <c r="E2637" t="str">
        <f>INDEX('GCAM Crosswalk'!J$5:J$111,MATCH(D2637,'GCAM Crosswalk'!I$5:I$111,0))</f>
        <v>Commercial</v>
      </c>
      <c r="F2637" t="s">
        <v>225</v>
      </c>
      <c r="G2637">
        <v>1.7190299999999999E-2</v>
      </c>
      <c r="H2637">
        <v>2.67014E-2</v>
      </c>
      <c r="I2637">
        <v>3.3058299999999999E-2</v>
      </c>
      <c r="J2637">
        <v>3.8391500000000002E-2</v>
      </c>
      <c r="K2637">
        <v>1.40588E-2</v>
      </c>
      <c r="L2637">
        <v>1.44519E-2</v>
      </c>
      <c r="M2637">
        <v>1.98388E-2</v>
      </c>
      <c r="N2637">
        <v>2.55599E-2</v>
      </c>
      <c r="O2637">
        <v>3.0575310000000001E-2</v>
      </c>
      <c r="P2637">
        <v>3.6199389999999998E-2</v>
      </c>
      <c r="Q2637">
        <v>4.251804E-2</v>
      </c>
      <c r="R2637">
        <v>0</v>
      </c>
      <c r="S2637">
        <v>0</v>
      </c>
      <c r="T2637">
        <v>0</v>
      </c>
      <c r="U2637" t="s">
        <v>409</v>
      </c>
    </row>
    <row r="2638" spans="1:21" x14ac:dyDescent="0.35">
      <c r="A2638" t="s">
        <v>407</v>
      </c>
      <c r="B2638" t="s">
        <v>42</v>
      </c>
      <c r="C2638" t="str">
        <f>INDEX('GCAM Crosswalk'!M$5:M$36,MATCH(B2638,'GCAM Crosswalk'!L$5:L$36,0))</f>
        <v>South America_Northern</v>
      </c>
      <c r="D2638" t="s">
        <v>216</v>
      </c>
      <c r="E2638" t="str">
        <f>INDEX('GCAM Crosswalk'!J$5:J$111,MATCH(D2638,'GCAM Crosswalk'!I$5:I$111,0))</f>
        <v>Commercial</v>
      </c>
      <c r="F2638" t="s">
        <v>408</v>
      </c>
      <c r="G2638">
        <v>7.0446099999999998E-3</v>
      </c>
      <c r="H2638">
        <v>6.2418100000000004E-3</v>
      </c>
      <c r="I2638">
        <v>5.9835000000000001E-3</v>
      </c>
      <c r="J2638">
        <v>5.0533000000000002E-3</v>
      </c>
      <c r="K2638">
        <v>1.8504999999999999E-3</v>
      </c>
      <c r="L2638">
        <v>1.9022399999999999E-3</v>
      </c>
      <c r="M2638">
        <v>2.6113E-3</v>
      </c>
      <c r="N2638">
        <v>2.6483430000000001E-3</v>
      </c>
      <c r="O2638">
        <v>2.2027919999999999E-3</v>
      </c>
      <c r="P2638">
        <v>1.9363869999999999E-3</v>
      </c>
      <c r="Q2638">
        <v>2.0613340000000002E-3</v>
      </c>
      <c r="R2638">
        <v>0</v>
      </c>
      <c r="S2638">
        <v>0</v>
      </c>
      <c r="T2638">
        <v>0</v>
      </c>
      <c r="U2638" t="s">
        <v>409</v>
      </c>
    </row>
    <row r="2639" spans="1:21" x14ac:dyDescent="0.35">
      <c r="A2639" t="s">
        <v>407</v>
      </c>
      <c r="B2639" t="s">
        <v>42</v>
      </c>
      <c r="C2639" t="str">
        <f>INDEX('GCAM Crosswalk'!M$5:M$36,MATCH(B2639,'GCAM Crosswalk'!L$5:L$36,0))</f>
        <v>South America_Northern</v>
      </c>
      <c r="D2639" t="s">
        <v>218</v>
      </c>
      <c r="E2639" t="str">
        <f>INDEX('GCAM Crosswalk'!J$5:J$111,MATCH(D2639,'GCAM Crosswalk'!I$5:I$111,0))</f>
        <v>Commercial</v>
      </c>
      <c r="F2639" t="s">
        <v>318</v>
      </c>
      <c r="G2639" s="3">
        <v>1.6206600000000002E-5</v>
      </c>
      <c r="H2639" s="3">
        <v>2.6938900000000001E-5</v>
      </c>
      <c r="I2639" s="3">
        <v>3.7315199999999998E-5</v>
      </c>
      <c r="J2639" s="3">
        <v>3.0562499999999997E-5</v>
      </c>
      <c r="K2639" s="3">
        <v>1.15834E-5</v>
      </c>
      <c r="L2639" s="3">
        <v>1.14706E-5</v>
      </c>
      <c r="M2639" s="3">
        <v>1.4678800000000001E-5</v>
      </c>
      <c r="N2639" s="3">
        <v>1.7666219999999998E-5</v>
      </c>
      <c r="O2639" s="3">
        <v>1.5929519999999999E-5</v>
      </c>
      <c r="P2639" s="3">
        <v>1.430024E-5</v>
      </c>
      <c r="Q2639" s="3">
        <v>1.34050599999999E-5</v>
      </c>
      <c r="R2639">
        <v>0</v>
      </c>
      <c r="S2639">
        <v>0</v>
      </c>
      <c r="T2639">
        <v>0</v>
      </c>
      <c r="U2639" t="s">
        <v>409</v>
      </c>
    </row>
    <row r="2640" spans="1:21" x14ac:dyDescent="0.35">
      <c r="A2640" t="s">
        <v>407</v>
      </c>
      <c r="B2640" t="s">
        <v>42</v>
      </c>
      <c r="C2640" t="str">
        <f>INDEX('GCAM Crosswalk'!M$5:M$36,MATCH(B2640,'GCAM Crosswalk'!L$5:L$36,0))</f>
        <v>South America_Northern</v>
      </c>
      <c r="D2640" t="s">
        <v>218</v>
      </c>
      <c r="E2640" t="str">
        <f>INDEX('GCAM Crosswalk'!J$5:J$111,MATCH(D2640,'GCAM Crosswalk'!I$5:I$111,0))</f>
        <v>Commercial</v>
      </c>
      <c r="F2640" t="s">
        <v>225</v>
      </c>
      <c r="G2640" s="3">
        <v>2.2008999999999999E-5</v>
      </c>
      <c r="H2640" s="3">
        <v>3.4149300000000002E-5</v>
      </c>
      <c r="I2640" s="3">
        <v>4.2317200000000002E-5</v>
      </c>
      <c r="J2640" s="3">
        <v>4.9039899999999998E-5</v>
      </c>
      <c r="K2640" s="3">
        <v>1.8586399999999999E-5</v>
      </c>
      <c r="L2640" s="3">
        <v>1.8405400000000002E-5</v>
      </c>
      <c r="M2640" s="3">
        <v>2.35532E-5</v>
      </c>
      <c r="N2640" s="3">
        <v>3.3693279999999997E-5</v>
      </c>
      <c r="O2640" s="3">
        <v>5.0092529999999997E-5</v>
      </c>
      <c r="P2640" s="3">
        <v>6.547608E-5</v>
      </c>
      <c r="Q2640" s="3">
        <v>7.8969819999999999E-5</v>
      </c>
      <c r="R2640">
        <v>0</v>
      </c>
      <c r="S2640">
        <v>0</v>
      </c>
      <c r="T2640">
        <v>0</v>
      </c>
      <c r="U2640" t="s">
        <v>409</v>
      </c>
    </row>
    <row r="2641" spans="1:21" x14ac:dyDescent="0.35">
      <c r="A2641" t="s">
        <v>407</v>
      </c>
      <c r="B2641" t="s">
        <v>42</v>
      </c>
      <c r="C2641" t="str">
        <f>INDEX('GCAM Crosswalk'!M$5:M$36,MATCH(B2641,'GCAM Crosswalk'!L$5:L$36,0))</f>
        <v>South America_Northern</v>
      </c>
      <c r="D2641" t="s">
        <v>218</v>
      </c>
      <c r="E2641" t="str">
        <f>INDEX('GCAM Crosswalk'!J$5:J$111,MATCH(D2641,'GCAM Crosswalk'!I$5:I$111,0))</f>
        <v>Commercial</v>
      </c>
      <c r="F2641" t="s">
        <v>408</v>
      </c>
      <c r="G2641" s="3">
        <v>3.3113600000000001E-5</v>
      </c>
      <c r="H2641" s="3">
        <v>2.9342399999999999E-5</v>
      </c>
      <c r="I2641" s="3">
        <v>2.81115E-5</v>
      </c>
      <c r="J2641" s="3">
        <v>2.37709E-5</v>
      </c>
      <c r="K2641" s="3">
        <v>9.0092800000000006E-6</v>
      </c>
      <c r="L2641" s="3">
        <v>8.9215700000000007E-6</v>
      </c>
      <c r="M2641" s="3">
        <v>1.1416800000000001E-5</v>
      </c>
      <c r="N2641" s="3">
        <v>1.2935409999999901E-5</v>
      </c>
      <c r="O2641" s="3">
        <v>1.0720085999999999E-5</v>
      </c>
      <c r="P2641" s="3">
        <v>9.7967390000000006E-6</v>
      </c>
      <c r="Q2641" s="3">
        <v>1.0038676E-5</v>
      </c>
      <c r="R2641">
        <v>0</v>
      </c>
      <c r="S2641">
        <v>0</v>
      </c>
      <c r="T2641">
        <v>0</v>
      </c>
      <c r="U2641" t="s">
        <v>409</v>
      </c>
    </row>
    <row r="2642" spans="1:21" x14ac:dyDescent="0.35">
      <c r="A2642" t="s">
        <v>407</v>
      </c>
      <c r="B2642" t="s">
        <v>42</v>
      </c>
      <c r="C2642" t="str">
        <f>INDEX('GCAM Crosswalk'!M$5:M$36,MATCH(B2642,'GCAM Crosswalk'!L$5:L$36,0))</f>
        <v>South America_Northern</v>
      </c>
      <c r="D2642" t="s">
        <v>218</v>
      </c>
      <c r="E2642" t="str">
        <f>INDEX('GCAM Crosswalk'!J$5:J$111,MATCH(D2642,'GCAM Crosswalk'!I$5:I$111,0))</f>
        <v>Commercial</v>
      </c>
      <c r="F2642" t="s">
        <v>410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3">
        <v>4.2165399999999996E-9</v>
      </c>
      <c r="O2642" s="3">
        <v>1.7753500000000001E-8</v>
      </c>
      <c r="P2642" s="3">
        <v>2.3139599999999999E-8</v>
      </c>
      <c r="Q2642" s="3">
        <v>2.6900700000000001E-8</v>
      </c>
      <c r="R2642">
        <v>0</v>
      </c>
      <c r="S2642">
        <v>0</v>
      </c>
      <c r="T2642">
        <v>0</v>
      </c>
      <c r="U2642" t="s">
        <v>409</v>
      </c>
    </row>
    <row r="2643" spans="1:21" x14ac:dyDescent="0.35">
      <c r="A2643" t="s">
        <v>407</v>
      </c>
      <c r="B2643" t="s">
        <v>42</v>
      </c>
      <c r="C2643" t="str">
        <f>INDEX('GCAM Crosswalk'!M$5:M$36,MATCH(B2643,'GCAM Crosswalk'!L$5:L$36,0))</f>
        <v>South America_Northern</v>
      </c>
      <c r="D2643" t="s">
        <v>218</v>
      </c>
      <c r="E2643" t="str">
        <f>INDEX('GCAM Crosswalk'!J$5:J$111,MATCH(D2643,'GCAM Crosswalk'!I$5:I$111,0))</f>
        <v>Commercial</v>
      </c>
      <c r="F2643" t="s">
        <v>411</v>
      </c>
      <c r="G2643" s="3">
        <v>2.2909400000000001E-5</v>
      </c>
      <c r="H2643" s="3">
        <v>4.00579E-6</v>
      </c>
      <c r="I2643" s="3">
        <v>1.8907699999999999E-5</v>
      </c>
      <c r="J2643" s="3">
        <v>1.81777E-5</v>
      </c>
      <c r="K2643" s="3">
        <v>6.8894499999999997E-6</v>
      </c>
      <c r="L2643" s="3">
        <v>6.8223800000000004E-6</v>
      </c>
      <c r="M2643" s="3">
        <v>8.7305200000000002E-6</v>
      </c>
      <c r="N2643" s="3">
        <v>9.8551599999999905E-6</v>
      </c>
      <c r="O2643" s="3">
        <v>8.0810799999999999E-6</v>
      </c>
      <c r="P2643" s="3">
        <v>7.2907109999999996E-6</v>
      </c>
      <c r="Q2643" s="3">
        <v>7.4412680000000002E-6</v>
      </c>
      <c r="R2643">
        <v>0</v>
      </c>
      <c r="S2643">
        <v>0</v>
      </c>
      <c r="T2643">
        <v>0</v>
      </c>
      <c r="U2643" t="s">
        <v>409</v>
      </c>
    </row>
    <row r="2644" spans="1:21" x14ac:dyDescent="0.35">
      <c r="A2644" t="s">
        <v>407</v>
      </c>
      <c r="B2644" t="s">
        <v>42</v>
      </c>
      <c r="C2644" t="str">
        <f>INDEX('GCAM Crosswalk'!M$5:M$36,MATCH(B2644,'GCAM Crosswalk'!L$5:L$36,0))</f>
        <v>South America_Northern</v>
      </c>
      <c r="D2644" t="s">
        <v>319</v>
      </c>
      <c r="E2644" t="str">
        <f>INDEX('GCAM Crosswalk'!J$5:J$111,MATCH(D2644,'GCAM Crosswalk'!I$5:I$111,0))</f>
        <v>Commercial</v>
      </c>
      <c r="F2644" t="s">
        <v>318</v>
      </c>
      <c r="G2644">
        <v>1.4323000000000001E-3</v>
      </c>
      <c r="H2644">
        <v>2.3840900000000002E-3</v>
      </c>
      <c r="I2644">
        <v>3.2996900000000001E-3</v>
      </c>
      <c r="J2644">
        <v>2.7063E-3</v>
      </c>
      <c r="K2644" s="3">
        <v>9.28716E-4</v>
      </c>
      <c r="L2644" s="3">
        <v>9.6688099999999995E-4</v>
      </c>
      <c r="M2644">
        <v>1.39299E-3</v>
      </c>
      <c r="N2644">
        <v>1.417831E-3</v>
      </c>
      <c r="O2644">
        <v>1.278033E-3</v>
      </c>
      <c r="P2644">
        <v>1.165173E-3</v>
      </c>
      <c r="Q2644">
        <v>1.2644469999999999E-3</v>
      </c>
      <c r="R2644">
        <v>0</v>
      </c>
      <c r="S2644">
        <v>0</v>
      </c>
      <c r="T2644">
        <v>0</v>
      </c>
      <c r="U2644" t="s">
        <v>409</v>
      </c>
    </row>
    <row r="2645" spans="1:21" x14ac:dyDescent="0.35">
      <c r="A2645" t="s">
        <v>407</v>
      </c>
      <c r="B2645" t="s">
        <v>42</v>
      </c>
      <c r="C2645" t="str">
        <f>INDEX('GCAM Crosswalk'!M$5:M$36,MATCH(B2645,'GCAM Crosswalk'!L$5:L$36,0))</f>
        <v>South America_Northern</v>
      </c>
      <c r="D2645" t="s">
        <v>319</v>
      </c>
      <c r="E2645" t="str">
        <f>INDEX('GCAM Crosswalk'!J$5:J$111,MATCH(D2645,'GCAM Crosswalk'!I$5:I$111,0))</f>
        <v>Commercial</v>
      </c>
      <c r="F2645" t="s">
        <v>339</v>
      </c>
      <c r="G2645" s="3">
        <v>1.26E-5</v>
      </c>
      <c r="H2645" s="3">
        <v>2.4299900000000001E-5</v>
      </c>
      <c r="I2645">
        <v>0</v>
      </c>
      <c r="J2645" s="3">
        <v>1.2099999999999999E-5</v>
      </c>
      <c r="K2645" s="3">
        <v>4.1523400000000003E-6</v>
      </c>
      <c r="L2645" s="3">
        <v>4.3229700000000004E-6</v>
      </c>
      <c r="M2645" s="3">
        <v>6.2281499999999998E-6</v>
      </c>
      <c r="N2645" s="3">
        <v>6.0088099999999998E-6</v>
      </c>
      <c r="O2645" s="3">
        <v>5.1788399999999997E-6</v>
      </c>
      <c r="P2645" s="3">
        <v>4.6466800000000002E-6</v>
      </c>
      <c r="Q2645" s="3">
        <v>5.1968769999999997E-6</v>
      </c>
      <c r="R2645">
        <v>0</v>
      </c>
      <c r="S2645">
        <v>0</v>
      </c>
      <c r="T2645">
        <v>0</v>
      </c>
      <c r="U2645" t="s">
        <v>409</v>
      </c>
    </row>
    <row r="2646" spans="1:21" x14ac:dyDescent="0.35">
      <c r="A2646" t="s">
        <v>407</v>
      </c>
      <c r="B2646" t="s">
        <v>42</v>
      </c>
      <c r="C2646" t="str">
        <f>INDEX('GCAM Crosswalk'!M$5:M$36,MATCH(B2646,'GCAM Crosswalk'!L$5:L$36,0))</f>
        <v>South America_Northern</v>
      </c>
      <c r="D2646" t="s">
        <v>319</v>
      </c>
      <c r="E2646" t="str">
        <f>INDEX('GCAM Crosswalk'!J$5:J$111,MATCH(D2646,'GCAM Crosswalk'!I$5:I$111,0))</f>
        <v>Commercial</v>
      </c>
      <c r="F2646" t="s">
        <v>225</v>
      </c>
      <c r="G2646">
        <v>1.93463E-2</v>
      </c>
      <c r="H2646">
        <v>3.00501E-2</v>
      </c>
      <c r="I2646">
        <v>3.72042E-2</v>
      </c>
      <c r="J2646">
        <v>4.3206300000000003E-2</v>
      </c>
      <c r="K2646">
        <v>1.4827E-2</v>
      </c>
      <c r="L2646">
        <v>1.54363E-2</v>
      </c>
      <c r="M2646">
        <v>2.22393E-2</v>
      </c>
      <c r="N2646">
        <v>3.41541E-2</v>
      </c>
      <c r="O2646">
        <v>4.7704579999999899E-2</v>
      </c>
      <c r="P2646">
        <v>6.3622399999999996E-2</v>
      </c>
      <c r="Q2646">
        <v>8.1526009999999996E-2</v>
      </c>
      <c r="R2646">
        <v>0</v>
      </c>
      <c r="S2646">
        <v>0</v>
      </c>
      <c r="T2646">
        <v>0</v>
      </c>
      <c r="U2646" t="s">
        <v>409</v>
      </c>
    </row>
    <row r="2647" spans="1:21" x14ac:dyDescent="0.35">
      <c r="A2647" t="s">
        <v>407</v>
      </c>
      <c r="B2647" t="s">
        <v>42</v>
      </c>
      <c r="C2647" t="str">
        <f>INDEX('GCAM Crosswalk'!M$5:M$36,MATCH(B2647,'GCAM Crosswalk'!L$5:L$36,0))</f>
        <v>South America_Northern</v>
      </c>
      <c r="D2647" t="s">
        <v>319</v>
      </c>
      <c r="E2647" t="str">
        <f>INDEX('GCAM Crosswalk'!J$5:J$111,MATCH(D2647,'GCAM Crosswalk'!I$5:I$111,0))</f>
        <v>Commercial</v>
      </c>
      <c r="F2647" t="s">
        <v>408</v>
      </c>
      <c r="G2647">
        <v>7.09949E-3</v>
      </c>
      <c r="H2647">
        <v>6.2904800000000002E-3</v>
      </c>
      <c r="I2647">
        <v>6.0301900000000004E-3</v>
      </c>
      <c r="J2647">
        <v>5.0927000000000004E-3</v>
      </c>
      <c r="K2647">
        <v>1.7476499999999999E-3</v>
      </c>
      <c r="L2647">
        <v>1.8194699999999999E-3</v>
      </c>
      <c r="M2647">
        <v>2.6213299999999998E-3</v>
      </c>
      <c r="N2647">
        <v>2.2518030000000001E-3</v>
      </c>
      <c r="O2647">
        <v>1.8350859999999899E-3</v>
      </c>
      <c r="P2647">
        <v>1.719621E-3</v>
      </c>
      <c r="Q2647">
        <v>2.1920529999999998E-3</v>
      </c>
      <c r="R2647">
        <v>0</v>
      </c>
      <c r="S2647">
        <v>0</v>
      </c>
      <c r="T2647">
        <v>0</v>
      </c>
      <c r="U2647" t="s">
        <v>409</v>
      </c>
    </row>
    <row r="2648" spans="1:21" x14ac:dyDescent="0.35">
      <c r="A2648" t="s">
        <v>407</v>
      </c>
      <c r="B2648" t="s">
        <v>42</v>
      </c>
      <c r="C2648" t="str">
        <f>INDEX('GCAM Crosswalk'!M$5:M$36,MATCH(B2648,'GCAM Crosswalk'!L$5:L$36,0))</f>
        <v>South America_Northern</v>
      </c>
      <c r="D2648" t="s">
        <v>319</v>
      </c>
      <c r="E2648" t="str">
        <f>INDEX('GCAM Crosswalk'!J$5:J$111,MATCH(D2648,'GCAM Crosswalk'!I$5:I$111,0))</f>
        <v>Commercial</v>
      </c>
      <c r="F2648" t="s">
        <v>410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3">
        <v>3.2945899999999999E-6</v>
      </c>
      <c r="O2648" s="3">
        <v>5.6500000000000001E-6</v>
      </c>
      <c r="P2648" s="3">
        <v>8.5278199999999996E-6</v>
      </c>
      <c r="Q2648" s="3">
        <v>1.12589E-5</v>
      </c>
      <c r="R2648">
        <v>0</v>
      </c>
      <c r="S2648">
        <v>0</v>
      </c>
      <c r="T2648">
        <v>0</v>
      </c>
      <c r="U2648" t="s">
        <v>409</v>
      </c>
    </row>
    <row r="2649" spans="1:21" x14ac:dyDescent="0.35">
      <c r="A2649" t="s">
        <v>407</v>
      </c>
      <c r="B2649" t="s">
        <v>42</v>
      </c>
      <c r="C2649" t="str">
        <f>INDEX('GCAM Crosswalk'!M$5:M$36,MATCH(B2649,'GCAM Crosswalk'!L$5:L$36,0))</f>
        <v>South America_Northern</v>
      </c>
      <c r="D2649" t="s">
        <v>319</v>
      </c>
      <c r="E2649" t="str">
        <f>INDEX('GCAM Crosswalk'!J$5:J$111,MATCH(D2649,'GCAM Crosswalk'!I$5:I$111,0))</f>
        <v>Commercial</v>
      </c>
      <c r="F2649" t="s">
        <v>411</v>
      </c>
      <c r="G2649">
        <v>1.9685999999999999E-2</v>
      </c>
      <c r="H2649">
        <v>3.4070900000000002E-3</v>
      </c>
      <c r="I2649">
        <v>1.6268299999999999E-2</v>
      </c>
      <c r="J2649">
        <v>1.5610499999999999E-2</v>
      </c>
      <c r="K2649">
        <v>5.3570299999999996E-3</v>
      </c>
      <c r="L2649">
        <v>5.5771700000000002E-3</v>
      </c>
      <c r="M2649">
        <v>8.03508E-3</v>
      </c>
      <c r="N2649">
        <v>8.0992200000000007E-3</v>
      </c>
      <c r="O2649">
        <v>7.5447499999999898E-3</v>
      </c>
      <c r="P2649">
        <v>7.3736399999999999E-3</v>
      </c>
      <c r="Q2649">
        <v>8.5162899999999993E-3</v>
      </c>
      <c r="R2649">
        <v>0</v>
      </c>
      <c r="S2649">
        <v>0</v>
      </c>
      <c r="T2649">
        <v>0</v>
      </c>
      <c r="U2649" t="s">
        <v>409</v>
      </c>
    </row>
    <row r="2650" spans="1:21" x14ac:dyDescent="0.35">
      <c r="A2650" t="s">
        <v>407</v>
      </c>
      <c r="B2650" t="s">
        <v>42</v>
      </c>
      <c r="C2650" t="str">
        <f>INDEX('GCAM Crosswalk'!M$5:M$36,MATCH(B2650,'GCAM Crosswalk'!L$5:L$36,0))</f>
        <v>South America_Northern</v>
      </c>
      <c r="D2650" t="s">
        <v>351</v>
      </c>
      <c r="E2650" t="str">
        <f>INDEX('GCAM Crosswalk'!J$5:J$111,MATCH(D2650,'GCAM Crosswalk'!I$5:I$111,0))</f>
        <v>Industry</v>
      </c>
      <c r="F2650" t="s">
        <v>225</v>
      </c>
      <c r="G2650">
        <v>0</v>
      </c>
      <c r="H2650">
        <v>0</v>
      </c>
      <c r="I2650">
        <v>0</v>
      </c>
      <c r="J2650">
        <v>0</v>
      </c>
      <c r="K2650">
        <v>0</v>
      </c>
      <c r="L2650" s="3">
        <v>2.32992E-6</v>
      </c>
      <c r="M2650" s="3">
        <v>1.082836E-5</v>
      </c>
      <c r="N2650" s="3">
        <v>2.9377559999999999E-5</v>
      </c>
      <c r="O2650" s="3">
        <v>6.3426867000000004E-5</v>
      </c>
      <c r="P2650" s="3">
        <v>1.21853469999999E-4</v>
      </c>
      <c r="Q2650" s="3">
        <v>2.0928909E-4</v>
      </c>
      <c r="R2650">
        <v>0</v>
      </c>
      <c r="S2650">
        <v>0</v>
      </c>
      <c r="T2650">
        <v>0</v>
      </c>
      <c r="U2650" t="s">
        <v>409</v>
      </c>
    </row>
    <row r="2651" spans="1:21" x14ac:dyDescent="0.35">
      <c r="A2651" t="s">
        <v>407</v>
      </c>
      <c r="B2651" t="s">
        <v>42</v>
      </c>
      <c r="C2651" t="str">
        <f>INDEX('GCAM Crosswalk'!M$5:M$36,MATCH(B2651,'GCAM Crosswalk'!L$5:L$36,0))</f>
        <v>South America_Northern</v>
      </c>
      <c r="D2651" t="s">
        <v>351</v>
      </c>
      <c r="E2651" t="str">
        <f>INDEX('GCAM Crosswalk'!J$5:J$111,MATCH(D2651,'GCAM Crosswalk'!I$5:I$111,0))</f>
        <v>Industry</v>
      </c>
      <c r="F2651" t="s">
        <v>410</v>
      </c>
      <c r="G2651">
        <v>0</v>
      </c>
      <c r="H2651">
        <v>0</v>
      </c>
      <c r="I2651">
        <v>0</v>
      </c>
      <c r="J2651">
        <v>0</v>
      </c>
      <c r="K2651">
        <v>0</v>
      </c>
      <c r="L2651" s="3">
        <v>1.1175199999999999E-5</v>
      </c>
      <c r="M2651" s="3">
        <v>4.3039409999999899E-5</v>
      </c>
      <c r="N2651" s="3">
        <v>9.5926369999999907E-5</v>
      </c>
      <c r="O2651" s="3">
        <v>1.6485232999999901E-4</v>
      </c>
      <c r="P2651" s="3">
        <v>2.4526985999999998E-4</v>
      </c>
      <c r="Q2651" s="3">
        <v>3.273792E-4</v>
      </c>
      <c r="R2651">
        <v>0</v>
      </c>
      <c r="S2651">
        <v>0</v>
      </c>
      <c r="T2651">
        <v>0</v>
      </c>
      <c r="U2651" t="s">
        <v>409</v>
      </c>
    </row>
    <row r="2652" spans="1:21" x14ac:dyDescent="0.35">
      <c r="A2652" t="s">
        <v>407</v>
      </c>
      <c r="B2652" t="s">
        <v>42</v>
      </c>
      <c r="C2652" t="str">
        <f>INDEX('GCAM Crosswalk'!M$5:M$36,MATCH(B2652,'GCAM Crosswalk'!L$5:L$36,0))</f>
        <v>South America_Northern</v>
      </c>
      <c r="D2652" t="s">
        <v>351</v>
      </c>
      <c r="E2652" t="str">
        <f>INDEX('GCAM Crosswalk'!J$5:J$111,MATCH(D2652,'GCAM Crosswalk'!I$5:I$111,0))</f>
        <v>Industry</v>
      </c>
      <c r="F2652" t="s">
        <v>411</v>
      </c>
      <c r="G2652">
        <v>0</v>
      </c>
      <c r="H2652" s="3">
        <v>4.1863380000000002E-4</v>
      </c>
      <c r="I2652" s="3">
        <v>4.305674E-4</v>
      </c>
      <c r="J2652" s="3">
        <v>3.888451E-4</v>
      </c>
      <c r="K2652" s="3">
        <v>6.4807769999999996E-4</v>
      </c>
      <c r="L2652" s="3">
        <v>9.7326399999999897E-4</v>
      </c>
      <c r="M2652">
        <v>1.3437995999999999E-3</v>
      </c>
      <c r="N2652">
        <v>1.684168E-3</v>
      </c>
      <c r="O2652">
        <v>1.9782361999999901E-3</v>
      </c>
      <c r="P2652">
        <v>2.2038178000000001E-3</v>
      </c>
      <c r="Q2652">
        <v>2.3646597999999902E-3</v>
      </c>
      <c r="R2652">
        <v>0</v>
      </c>
      <c r="S2652">
        <v>0</v>
      </c>
      <c r="T2652">
        <v>0</v>
      </c>
      <c r="U2652" t="s">
        <v>409</v>
      </c>
    </row>
    <row r="2653" spans="1:21" x14ac:dyDescent="0.35">
      <c r="A2653" t="s">
        <v>407</v>
      </c>
      <c r="B2653" t="s">
        <v>42</v>
      </c>
      <c r="C2653" t="str">
        <f>INDEX('GCAM Crosswalk'!M$5:M$36,MATCH(B2653,'GCAM Crosswalk'!L$5:L$36,0))</f>
        <v>South America_Northern</v>
      </c>
      <c r="D2653" t="s">
        <v>412</v>
      </c>
      <c r="E2653" t="e">
        <f>INDEX('GCAM Crosswalk'!J$5:J$111,MATCH(D2653,'GCAM Crosswalk'!I$5:I$111,0))</f>
        <v>#N/A</v>
      </c>
      <c r="F2653" t="s">
        <v>411</v>
      </c>
      <c r="G2653" s="3">
        <v>2.5240000000000001E-4</v>
      </c>
      <c r="H2653">
        <v>5.4870099999999998E-2</v>
      </c>
      <c r="I2653">
        <v>2.5648299999999999E-2</v>
      </c>
      <c r="J2653">
        <v>2.57503E-2</v>
      </c>
      <c r="K2653">
        <v>1.9835700000000001E-2</v>
      </c>
      <c r="L2653">
        <v>1.9634800000000001E-2</v>
      </c>
      <c r="M2653">
        <v>2.06976E-2</v>
      </c>
      <c r="N2653">
        <v>2.14437E-2</v>
      </c>
      <c r="O2653">
        <v>2.1891299999999999E-2</v>
      </c>
      <c r="P2653">
        <v>2.2084900000000001E-2</v>
      </c>
      <c r="Q2653">
        <v>2.2106899999999999E-2</v>
      </c>
      <c r="R2653">
        <v>0</v>
      </c>
      <c r="S2653">
        <v>0</v>
      </c>
      <c r="T2653">
        <v>0</v>
      </c>
      <c r="U2653" t="s">
        <v>409</v>
      </c>
    </row>
    <row r="2654" spans="1:21" x14ac:dyDescent="0.35">
      <c r="A2654" t="s">
        <v>407</v>
      </c>
      <c r="B2654" t="s">
        <v>42</v>
      </c>
      <c r="C2654" t="str">
        <f>INDEX('GCAM Crosswalk'!M$5:M$36,MATCH(B2654,'GCAM Crosswalk'!L$5:L$36,0))</f>
        <v>South America_Northern</v>
      </c>
      <c r="D2654" t="s">
        <v>352</v>
      </c>
      <c r="E2654" t="str">
        <f>INDEX('GCAM Crosswalk'!J$5:J$111,MATCH(D2654,'GCAM Crosswalk'!I$5:I$111,0))</f>
        <v>Industry</v>
      </c>
      <c r="F2654" t="s">
        <v>225</v>
      </c>
      <c r="G2654" s="3">
        <v>1.2948500000000001E-4</v>
      </c>
      <c r="H2654" s="3">
        <v>7.8481100000000003E-5</v>
      </c>
      <c r="I2654" s="3">
        <v>6.1479899999999994E-5</v>
      </c>
      <c r="J2654" s="3">
        <v>4.4478699999999998E-5</v>
      </c>
      <c r="K2654" s="3">
        <v>2.5300299999999999E-5</v>
      </c>
      <c r="L2654" s="3">
        <v>2.41682E-5</v>
      </c>
      <c r="M2654" s="3">
        <v>2.5723200000000001E-5</v>
      </c>
      <c r="N2654" s="3">
        <v>2.7426299999999999E-5</v>
      </c>
      <c r="O2654" s="3">
        <v>3.05854E-5</v>
      </c>
      <c r="P2654" s="3">
        <v>3.4351399999999998E-5</v>
      </c>
      <c r="Q2654" s="3">
        <v>3.7908799999999999E-5</v>
      </c>
      <c r="R2654">
        <v>0</v>
      </c>
      <c r="S2654">
        <v>0</v>
      </c>
      <c r="T2654">
        <v>0</v>
      </c>
      <c r="U2654" t="s">
        <v>409</v>
      </c>
    </row>
    <row r="2655" spans="1:21" x14ac:dyDescent="0.35">
      <c r="A2655" t="s">
        <v>407</v>
      </c>
      <c r="B2655" t="s">
        <v>42</v>
      </c>
      <c r="C2655" t="str">
        <f>INDEX('GCAM Crosswalk'!M$5:M$36,MATCH(B2655,'GCAM Crosswalk'!L$5:L$36,0))</f>
        <v>South America_Northern</v>
      </c>
      <c r="D2655" t="s">
        <v>352</v>
      </c>
      <c r="E2655" t="str">
        <f>INDEX('GCAM Crosswalk'!J$5:J$111,MATCH(D2655,'GCAM Crosswalk'!I$5:I$111,0))</f>
        <v>Industry</v>
      </c>
      <c r="F2655" t="s">
        <v>408</v>
      </c>
      <c r="G2655" s="3">
        <v>1.0338199999999999E-4</v>
      </c>
      <c r="H2655" s="3">
        <v>1.10617E-4</v>
      </c>
      <c r="I2655" s="3">
        <v>8.5075300000000002E-5</v>
      </c>
      <c r="J2655" s="3">
        <v>8.5452700000000003E-5</v>
      </c>
      <c r="K2655" s="3">
        <v>4.9655099999999998E-5</v>
      </c>
      <c r="L2655" s="3">
        <v>4.4928000000000001E-5</v>
      </c>
      <c r="M2655" s="3">
        <v>4.8293400000000001E-5</v>
      </c>
      <c r="N2655" s="3">
        <v>5.2148899999999998E-5</v>
      </c>
      <c r="O2655" s="3">
        <v>5.9678200000000001E-5</v>
      </c>
      <c r="P2655" s="3">
        <v>7.0009099999999993E-5</v>
      </c>
      <c r="Q2655" s="3">
        <v>8.0408399999999994E-5</v>
      </c>
      <c r="R2655">
        <v>0</v>
      </c>
      <c r="S2655">
        <v>0</v>
      </c>
      <c r="T2655">
        <v>0</v>
      </c>
      <c r="U2655" t="s">
        <v>409</v>
      </c>
    </row>
    <row r="2656" spans="1:21" x14ac:dyDescent="0.35">
      <c r="A2656" t="s">
        <v>407</v>
      </c>
      <c r="B2656" t="s">
        <v>42</v>
      </c>
      <c r="C2656" t="str">
        <f>INDEX('GCAM Crosswalk'!M$5:M$36,MATCH(B2656,'GCAM Crosswalk'!L$5:L$36,0))</f>
        <v>South America_Northern</v>
      </c>
      <c r="D2656" t="s">
        <v>352</v>
      </c>
      <c r="E2656" t="str">
        <f>INDEX('GCAM Crosswalk'!J$5:J$111,MATCH(D2656,'GCAM Crosswalk'!I$5:I$111,0))</f>
        <v>Industry</v>
      </c>
      <c r="F2656" t="s">
        <v>411</v>
      </c>
      <c r="G2656" s="3">
        <v>4.4917699999999999E-5</v>
      </c>
      <c r="H2656" s="3">
        <v>3.7683099999999998E-5</v>
      </c>
      <c r="I2656" s="3">
        <v>6.3224600000000004E-5</v>
      </c>
      <c r="J2656" s="3">
        <v>6.2847099999999997E-5</v>
      </c>
      <c r="K2656" s="3">
        <v>3.4666199999999997E-5</v>
      </c>
      <c r="L2656" s="3">
        <v>3.2404799999999998E-5</v>
      </c>
      <c r="M2656" s="3">
        <v>3.3909399999999998E-5</v>
      </c>
      <c r="N2656" s="3">
        <v>3.6303000000000001E-5</v>
      </c>
      <c r="O2656" s="3">
        <v>4.1528900000000001E-5</v>
      </c>
      <c r="P2656" s="3">
        <v>4.8019599999999997E-5</v>
      </c>
      <c r="Q2656" s="3">
        <v>5.4935400000000003E-5</v>
      </c>
      <c r="R2656">
        <v>0</v>
      </c>
      <c r="S2656">
        <v>0</v>
      </c>
      <c r="T2656">
        <v>0</v>
      </c>
      <c r="U2656" t="s">
        <v>409</v>
      </c>
    </row>
    <row r="2657" spans="1:21" x14ac:dyDescent="0.35">
      <c r="A2657" t="s">
        <v>407</v>
      </c>
      <c r="B2657" t="s">
        <v>42</v>
      </c>
      <c r="C2657" t="str">
        <f>INDEX('GCAM Crosswalk'!M$5:M$36,MATCH(B2657,'GCAM Crosswalk'!L$5:L$36,0))</f>
        <v>South America_Northern</v>
      </c>
      <c r="D2657" t="s">
        <v>370</v>
      </c>
      <c r="E2657" t="str">
        <f>INDEX('GCAM Crosswalk'!J$5:J$111,MATCH(D2657,'GCAM Crosswalk'!I$5:I$111,0))</f>
        <v>Industry</v>
      </c>
      <c r="F2657" t="s">
        <v>225</v>
      </c>
      <c r="G2657" s="3">
        <v>2.0927700000000001E-4</v>
      </c>
      <c r="H2657" s="3">
        <v>2.9926699999999998E-4</v>
      </c>
      <c r="I2657" s="3">
        <v>3.3692500000000002E-4</v>
      </c>
      <c r="J2657" s="3">
        <v>2.6224799999999997E-4</v>
      </c>
      <c r="K2657" s="3">
        <v>1.1434600000000001E-4</v>
      </c>
      <c r="L2657" s="3">
        <v>1.3892200000000001E-4</v>
      </c>
      <c r="M2657" s="3">
        <v>2.1163900000000001E-4</v>
      </c>
      <c r="N2657" s="3">
        <v>3.1534299999999999E-4</v>
      </c>
      <c r="O2657" s="3">
        <v>4.42399E-4</v>
      </c>
      <c r="P2657" s="3">
        <v>5.9139499999999998E-4</v>
      </c>
      <c r="Q2657" s="3">
        <v>7.5819199999999998E-4</v>
      </c>
      <c r="R2657">
        <v>0</v>
      </c>
      <c r="S2657">
        <v>0</v>
      </c>
      <c r="T2657">
        <v>0</v>
      </c>
      <c r="U2657" t="s">
        <v>409</v>
      </c>
    </row>
    <row r="2658" spans="1:21" x14ac:dyDescent="0.35">
      <c r="A2658" t="s">
        <v>407</v>
      </c>
      <c r="B2658" t="s">
        <v>42</v>
      </c>
      <c r="C2658" t="str">
        <f>INDEX('GCAM Crosswalk'!M$5:M$36,MATCH(B2658,'GCAM Crosswalk'!L$5:L$36,0))</f>
        <v>South America_Northern</v>
      </c>
      <c r="D2658" t="s">
        <v>371</v>
      </c>
      <c r="E2658" t="str">
        <f>INDEX('GCAM Crosswalk'!J$5:J$111,MATCH(D2658,'GCAM Crosswalk'!I$5:I$111,0))</f>
        <v>Industry</v>
      </c>
      <c r="F2658" t="s">
        <v>225</v>
      </c>
      <c r="G2658" s="3">
        <v>1.57761E-4</v>
      </c>
      <c r="H2658" s="3">
        <v>2.23503E-4</v>
      </c>
      <c r="I2658" s="3">
        <v>2.3713599999999999E-4</v>
      </c>
      <c r="J2658" s="3">
        <v>1.84651E-4</v>
      </c>
      <c r="K2658" s="3">
        <v>6.3721100000000002E-5</v>
      </c>
      <c r="L2658" s="3">
        <v>6.1635000000000002E-5</v>
      </c>
      <c r="M2658" s="3">
        <v>7.8891499999999995E-5</v>
      </c>
      <c r="N2658" s="3">
        <v>1.01889E-4</v>
      </c>
      <c r="O2658" s="3">
        <v>1.27157E-4</v>
      </c>
      <c r="P2658" s="3">
        <v>1.5369400000000001E-4</v>
      </c>
      <c r="Q2658" s="3">
        <v>1.80617E-4</v>
      </c>
      <c r="R2658">
        <v>0</v>
      </c>
      <c r="S2658">
        <v>0</v>
      </c>
      <c r="T2658">
        <v>0</v>
      </c>
      <c r="U2658" t="s">
        <v>409</v>
      </c>
    </row>
    <row r="2659" spans="1:21" x14ac:dyDescent="0.35">
      <c r="A2659" t="s">
        <v>407</v>
      </c>
      <c r="B2659" t="s">
        <v>42</v>
      </c>
      <c r="C2659" t="str">
        <f>INDEX('GCAM Crosswalk'!M$5:M$36,MATCH(B2659,'GCAM Crosswalk'!L$5:L$36,0))</f>
        <v>South America_Northern</v>
      </c>
      <c r="D2659" t="s">
        <v>372</v>
      </c>
      <c r="E2659" t="str">
        <f>INDEX('GCAM Crosswalk'!J$5:J$111,MATCH(D2659,'GCAM Crosswalk'!I$5:I$111,0))</f>
        <v>Industry</v>
      </c>
      <c r="F2659" t="s">
        <v>225</v>
      </c>
      <c r="G2659" s="3">
        <v>3.5458700000000001E-4</v>
      </c>
      <c r="H2659" s="3">
        <v>5.0146900000000005E-4</v>
      </c>
      <c r="I2659" s="3">
        <v>5.3224499999999998E-4</v>
      </c>
      <c r="J2659" s="3">
        <v>4.1429699999999999E-4</v>
      </c>
      <c r="K2659" s="3">
        <v>1.4296999999999999E-4</v>
      </c>
      <c r="L2659" s="3">
        <v>1.3828899999999999E-4</v>
      </c>
      <c r="M2659" s="3">
        <v>1.7700699999999999E-4</v>
      </c>
      <c r="N2659" s="3">
        <v>2.28605E-4</v>
      </c>
      <c r="O2659" s="3">
        <v>2.8529899999999998E-4</v>
      </c>
      <c r="P2659" s="3">
        <v>3.44839E-4</v>
      </c>
      <c r="Q2659" s="3">
        <v>4.05246E-4</v>
      </c>
      <c r="R2659">
        <v>0</v>
      </c>
      <c r="S2659">
        <v>0</v>
      </c>
      <c r="T2659">
        <v>0</v>
      </c>
      <c r="U2659" t="s">
        <v>409</v>
      </c>
    </row>
    <row r="2660" spans="1:21" x14ac:dyDescent="0.35">
      <c r="A2660" t="s">
        <v>407</v>
      </c>
      <c r="B2660" t="s">
        <v>42</v>
      </c>
      <c r="C2660" t="str">
        <f>INDEX('GCAM Crosswalk'!M$5:M$36,MATCH(B2660,'GCAM Crosswalk'!L$5:L$36,0))</f>
        <v>South America_Northern</v>
      </c>
      <c r="D2660" t="s">
        <v>365</v>
      </c>
      <c r="E2660" t="str">
        <f>INDEX('GCAM Crosswalk'!J$5:J$111,MATCH(D2660,'GCAM Crosswalk'!I$5:I$111,0))</f>
        <v>Industry</v>
      </c>
      <c r="F2660" t="s">
        <v>339</v>
      </c>
      <c r="G2660">
        <v>9.2509924100000005E-3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409</v>
      </c>
    </row>
    <row r="2661" spans="1:21" x14ac:dyDescent="0.35">
      <c r="A2661" t="s">
        <v>407</v>
      </c>
      <c r="B2661" t="s">
        <v>42</v>
      </c>
      <c r="C2661" t="str">
        <f>INDEX('GCAM Crosswalk'!M$5:M$36,MATCH(B2661,'GCAM Crosswalk'!L$5:L$36,0))</f>
        <v>South America_Northern</v>
      </c>
      <c r="D2661" t="s">
        <v>365</v>
      </c>
      <c r="E2661" t="str">
        <f>INDEX('GCAM Crosswalk'!J$5:J$111,MATCH(D2661,'GCAM Crosswalk'!I$5:I$111,0))</f>
        <v>Industry</v>
      </c>
      <c r="F2661" t="s">
        <v>225</v>
      </c>
      <c r="G2661">
        <v>2.0636850669999901E-2</v>
      </c>
      <c r="H2661">
        <v>3.3153100099999999E-2</v>
      </c>
      <c r="I2661">
        <v>1.4902210000000001E-2</v>
      </c>
      <c r="J2661">
        <v>9.0836000000000007E-3</v>
      </c>
      <c r="K2661" s="3">
        <v>5.70757E-5</v>
      </c>
      <c r="L2661" s="3">
        <v>3.7222799999999999E-5</v>
      </c>
      <c r="M2661" s="3">
        <v>1.325706E-4</v>
      </c>
      <c r="N2661" s="3">
        <v>4.709963E-4</v>
      </c>
      <c r="O2661">
        <v>1.266344E-3</v>
      </c>
      <c r="P2661">
        <v>2.7315652000000001E-3</v>
      </c>
      <c r="Q2661">
        <v>4.8956195100000001E-3</v>
      </c>
      <c r="R2661">
        <v>0</v>
      </c>
      <c r="S2661">
        <v>0</v>
      </c>
      <c r="T2661">
        <v>0</v>
      </c>
      <c r="U2661" t="s">
        <v>409</v>
      </c>
    </row>
    <row r="2662" spans="1:21" x14ac:dyDescent="0.35">
      <c r="A2662" t="s">
        <v>407</v>
      </c>
      <c r="B2662" t="s">
        <v>42</v>
      </c>
      <c r="C2662" t="str">
        <f>INDEX('GCAM Crosswalk'!M$5:M$36,MATCH(B2662,'GCAM Crosswalk'!L$5:L$36,0))</f>
        <v>South America_Northern</v>
      </c>
      <c r="D2662" t="s">
        <v>365</v>
      </c>
      <c r="E2662" t="str">
        <f>INDEX('GCAM Crosswalk'!J$5:J$111,MATCH(D2662,'GCAM Crosswalk'!I$5:I$111,0))</f>
        <v>Industry</v>
      </c>
      <c r="F2662" t="s">
        <v>408</v>
      </c>
      <c r="G2662">
        <v>0.102515009782</v>
      </c>
      <c r="H2662">
        <v>0.15630501459999999</v>
      </c>
      <c r="I2662">
        <v>0.18079300000000001</v>
      </c>
      <c r="J2662">
        <v>9.9250099999999994E-2</v>
      </c>
      <c r="K2662" s="3">
        <v>6.2212300000000003E-4</v>
      </c>
      <c r="L2662" s="3">
        <v>4.0530299999999998E-4</v>
      </c>
      <c r="M2662">
        <v>1.4393400000000001E-3</v>
      </c>
      <c r="N2662" s="3">
        <v>8.2930500000000002E-4</v>
      </c>
      <c r="O2662">
        <v>2.1620519999999998E-3</v>
      </c>
      <c r="P2662">
        <v>4.5809620000000001E-3</v>
      </c>
      <c r="Q2662">
        <v>8.0419740000000003E-3</v>
      </c>
      <c r="R2662">
        <v>0</v>
      </c>
      <c r="S2662">
        <v>0</v>
      </c>
      <c r="T2662">
        <v>0</v>
      </c>
      <c r="U2662" t="s">
        <v>409</v>
      </c>
    </row>
    <row r="2663" spans="1:21" x14ac:dyDescent="0.35">
      <c r="A2663" t="s">
        <v>407</v>
      </c>
      <c r="B2663" t="s">
        <v>42</v>
      </c>
      <c r="C2663" t="str">
        <f>INDEX('GCAM Crosswalk'!M$5:M$36,MATCH(B2663,'GCAM Crosswalk'!L$5:L$36,0))</f>
        <v>South America_Northern</v>
      </c>
      <c r="D2663" t="s">
        <v>365</v>
      </c>
      <c r="E2663" t="str">
        <f>INDEX('GCAM Crosswalk'!J$5:J$111,MATCH(D2663,'GCAM Crosswalk'!I$5:I$111,0))</f>
        <v>Industry</v>
      </c>
      <c r="F2663" t="s">
        <v>410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3">
        <v>6.08845E-4</v>
      </c>
      <c r="O2663">
        <v>1.6608719999999899E-3</v>
      </c>
      <c r="P2663">
        <v>3.6596599999999999E-3</v>
      </c>
      <c r="Q2663">
        <v>6.7141960000000004E-3</v>
      </c>
      <c r="R2663">
        <v>0</v>
      </c>
      <c r="S2663">
        <v>0</v>
      </c>
      <c r="T2663">
        <v>0</v>
      </c>
      <c r="U2663" t="s">
        <v>409</v>
      </c>
    </row>
    <row r="2664" spans="1:21" x14ac:dyDescent="0.35">
      <c r="A2664" t="s">
        <v>407</v>
      </c>
      <c r="B2664" t="s">
        <v>42</v>
      </c>
      <c r="C2664" t="str">
        <f>INDEX('GCAM Crosswalk'!M$5:M$36,MATCH(B2664,'GCAM Crosswalk'!L$5:L$36,0))</f>
        <v>South America_Northern</v>
      </c>
      <c r="D2664" t="s">
        <v>373</v>
      </c>
      <c r="E2664" t="str">
        <f>INDEX('GCAM Crosswalk'!J$5:J$111,MATCH(D2664,'GCAM Crosswalk'!I$5:I$111,0))</f>
        <v>Industry</v>
      </c>
      <c r="F2664" t="s">
        <v>225</v>
      </c>
      <c r="G2664">
        <v>1.1328899999999999E-3</v>
      </c>
      <c r="H2664">
        <v>1.38575E-3</v>
      </c>
      <c r="I2664">
        <v>1.52045E-3</v>
      </c>
      <c r="J2664">
        <v>1.6137600000000001E-3</v>
      </c>
      <c r="K2664">
        <v>1.5185400000000001E-3</v>
      </c>
      <c r="L2664">
        <v>1.6100999999999999E-3</v>
      </c>
      <c r="M2664">
        <v>1.74511E-3</v>
      </c>
      <c r="N2664">
        <v>1.8693200000000001E-3</v>
      </c>
      <c r="O2664">
        <v>1.98335E-3</v>
      </c>
      <c r="P2664">
        <v>2.0979599999999998E-3</v>
      </c>
      <c r="Q2664">
        <v>2.2050199999999998E-3</v>
      </c>
      <c r="R2664">
        <v>0</v>
      </c>
      <c r="S2664">
        <v>0</v>
      </c>
      <c r="T2664">
        <v>0</v>
      </c>
      <c r="U2664" t="s">
        <v>409</v>
      </c>
    </row>
    <row r="2665" spans="1:21" x14ac:dyDescent="0.35">
      <c r="A2665" t="s">
        <v>407</v>
      </c>
      <c r="B2665" t="s">
        <v>42</v>
      </c>
      <c r="C2665" t="str">
        <f>INDEX('GCAM Crosswalk'!M$5:M$36,MATCH(B2665,'GCAM Crosswalk'!L$5:L$36,0))</f>
        <v>South America_Northern</v>
      </c>
      <c r="D2665" t="s">
        <v>374</v>
      </c>
      <c r="E2665" t="str">
        <f>INDEX('GCAM Crosswalk'!J$5:J$111,MATCH(D2665,'GCAM Crosswalk'!I$5:I$111,0))</f>
        <v>Industry</v>
      </c>
      <c r="F2665" t="s">
        <v>225</v>
      </c>
      <c r="G2665">
        <v>1.0480800000000001E-3</v>
      </c>
      <c r="H2665">
        <v>1.5803499999999999E-3</v>
      </c>
      <c r="I2665">
        <v>1.8232999999999999E-3</v>
      </c>
      <c r="J2665">
        <v>1.9279E-3</v>
      </c>
      <c r="K2665">
        <v>1.67267E-3</v>
      </c>
      <c r="L2665">
        <v>2.1044700000000002E-3</v>
      </c>
      <c r="M2665">
        <v>2.7686299999999998E-3</v>
      </c>
      <c r="N2665">
        <v>3.48913E-3</v>
      </c>
      <c r="O2665">
        <v>4.1965700000000002E-3</v>
      </c>
      <c r="P2665">
        <v>4.9003600000000003E-3</v>
      </c>
      <c r="Q2665">
        <v>5.5886099999999999E-3</v>
      </c>
      <c r="R2665">
        <v>0</v>
      </c>
      <c r="S2665">
        <v>0</v>
      </c>
      <c r="T2665">
        <v>0</v>
      </c>
      <c r="U2665" t="s">
        <v>409</v>
      </c>
    </row>
    <row r="2666" spans="1:21" x14ac:dyDescent="0.35">
      <c r="A2666" t="s">
        <v>407</v>
      </c>
      <c r="B2666" t="s">
        <v>42</v>
      </c>
      <c r="C2666" t="str">
        <f>INDEX('GCAM Crosswalk'!M$5:M$36,MATCH(B2666,'GCAM Crosswalk'!L$5:L$36,0))</f>
        <v>South America_Northern</v>
      </c>
      <c r="D2666" t="s">
        <v>375</v>
      </c>
      <c r="E2666" t="str">
        <f>INDEX('GCAM Crosswalk'!J$5:J$111,MATCH(D2666,'GCAM Crosswalk'!I$5:I$111,0))</f>
        <v>Industry</v>
      </c>
      <c r="F2666" t="s">
        <v>225</v>
      </c>
      <c r="G2666">
        <v>1.02016E-3</v>
      </c>
      <c r="H2666">
        <v>1.48616E-3</v>
      </c>
      <c r="I2666">
        <v>1.59844E-3</v>
      </c>
      <c r="J2666">
        <v>1.69017E-3</v>
      </c>
      <c r="K2666">
        <v>1.17212E-3</v>
      </c>
      <c r="L2666">
        <v>1.18319E-3</v>
      </c>
      <c r="M2666">
        <v>1.3142E-3</v>
      </c>
      <c r="N2666">
        <v>1.4404800000000001E-3</v>
      </c>
      <c r="O2666">
        <v>1.5450500000000001E-3</v>
      </c>
      <c r="P2666">
        <v>1.6344199999999999E-3</v>
      </c>
      <c r="Q2666">
        <v>1.7112E-3</v>
      </c>
      <c r="R2666">
        <v>0</v>
      </c>
      <c r="S2666">
        <v>0</v>
      </c>
      <c r="T2666">
        <v>0</v>
      </c>
      <c r="U2666" t="s">
        <v>409</v>
      </c>
    </row>
    <row r="2667" spans="1:21" x14ac:dyDescent="0.35">
      <c r="A2667" t="s">
        <v>407</v>
      </c>
      <c r="B2667" t="s">
        <v>42</v>
      </c>
      <c r="C2667" t="str">
        <f>INDEX('GCAM Crosswalk'!M$5:M$36,MATCH(B2667,'GCAM Crosswalk'!L$5:L$36,0))</f>
        <v>South America_Northern</v>
      </c>
      <c r="D2667" t="s">
        <v>376</v>
      </c>
      <c r="E2667" t="str">
        <f>INDEX('GCAM Crosswalk'!J$5:J$111,MATCH(D2667,'GCAM Crosswalk'!I$5:I$111,0))</f>
        <v>Industry</v>
      </c>
      <c r="F2667" t="s">
        <v>225</v>
      </c>
      <c r="G2667">
        <v>3.1954800000000001E-3</v>
      </c>
      <c r="H2667">
        <v>4.64965E-3</v>
      </c>
      <c r="I2667">
        <v>5.0006299999999998E-3</v>
      </c>
      <c r="J2667">
        <v>5.2875099999999996E-3</v>
      </c>
      <c r="K2667">
        <v>3.6664699999999998E-3</v>
      </c>
      <c r="L2667">
        <v>3.7009899999999999E-3</v>
      </c>
      <c r="M2667">
        <v>4.1107100000000001E-3</v>
      </c>
      <c r="N2667">
        <v>4.5056499999999999E-3</v>
      </c>
      <c r="O2667">
        <v>4.8328700000000004E-3</v>
      </c>
      <c r="P2667">
        <v>5.1126899999999996E-3</v>
      </c>
      <c r="Q2667">
        <v>5.3531400000000002E-3</v>
      </c>
      <c r="R2667">
        <v>0</v>
      </c>
      <c r="S2667">
        <v>0</v>
      </c>
      <c r="T2667">
        <v>0</v>
      </c>
      <c r="U2667" t="s">
        <v>409</v>
      </c>
    </row>
    <row r="2668" spans="1:21" x14ac:dyDescent="0.35">
      <c r="A2668" t="s">
        <v>407</v>
      </c>
      <c r="B2668" t="s">
        <v>42</v>
      </c>
      <c r="C2668" t="str">
        <f>INDEX('GCAM Crosswalk'!M$5:M$36,MATCH(B2668,'GCAM Crosswalk'!L$5:L$36,0))</f>
        <v>South America_Northern</v>
      </c>
      <c r="D2668" t="s">
        <v>377</v>
      </c>
      <c r="E2668" t="str">
        <f>INDEX('GCAM Crosswalk'!J$5:J$111,MATCH(D2668,'GCAM Crosswalk'!I$5:I$111,0))</f>
        <v>Industry</v>
      </c>
      <c r="F2668" t="s">
        <v>225</v>
      </c>
      <c r="G2668">
        <v>3.03696E-3</v>
      </c>
      <c r="H2668">
        <v>4.4208600000000004E-3</v>
      </c>
      <c r="I2668">
        <v>4.7548599999999996E-3</v>
      </c>
      <c r="J2668">
        <v>5.0277200000000003E-3</v>
      </c>
      <c r="K2668">
        <v>3.4866900000000002E-3</v>
      </c>
      <c r="L2668">
        <v>3.5196099999999998E-3</v>
      </c>
      <c r="M2668">
        <v>3.9093399999999999E-3</v>
      </c>
      <c r="N2668">
        <v>4.2849799999999999E-3</v>
      </c>
      <c r="O2668">
        <v>4.5960200000000001E-3</v>
      </c>
      <c r="P2668">
        <v>4.8618899999999998E-3</v>
      </c>
      <c r="Q2668">
        <v>5.0902899999999999E-3</v>
      </c>
      <c r="R2668">
        <v>0</v>
      </c>
      <c r="S2668">
        <v>0</v>
      </c>
      <c r="T2668">
        <v>0</v>
      </c>
      <c r="U2668" t="s">
        <v>409</v>
      </c>
    </row>
    <row r="2669" spans="1:21" x14ac:dyDescent="0.35">
      <c r="A2669" t="s">
        <v>407</v>
      </c>
      <c r="B2669" t="s">
        <v>42</v>
      </c>
      <c r="C2669" t="str">
        <f>INDEX('GCAM Crosswalk'!M$5:M$36,MATCH(B2669,'GCAM Crosswalk'!L$5:L$36,0))</f>
        <v>South America_Northern</v>
      </c>
      <c r="D2669" t="s">
        <v>362</v>
      </c>
      <c r="E2669" t="str">
        <f>INDEX('GCAM Crosswalk'!J$5:J$111,MATCH(D2669,'GCAM Crosswalk'!I$5:I$111,0))</f>
        <v>Industry</v>
      </c>
      <c r="F2669" t="s">
        <v>318</v>
      </c>
      <c r="G2669">
        <v>1.34027E-2</v>
      </c>
      <c r="H2669">
        <v>1.6571200000000001E-2</v>
      </c>
      <c r="I2669">
        <v>1.7818199999999999E-2</v>
      </c>
      <c r="J2669">
        <v>1.7373199999999998E-2</v>
      </c>
      <c r="K2669">
        <v>6.2488200000000004E-3</v>
      </c>
      <c r="L2669">
        <v>5.9228199999999996E-3</v>
      </c>
      <c r="M2669">
        <v>7.4935399999999999E-3</v>
      </c>
      <c r="N2669">
        <v>9.2561249999999901E-3</v>
      </c>
      <c r="O2669">
        <v>8.1298050000000004E-3</v>
      </c>
      <c r="P2669">
        <v>8.2855759999999994E-3</v>
      </c>
      <c r="Q2669">
        <v>9.1219300000000003E-3</v>
      </c>
      <c r="R2669">
        <v>0</v>
      </c>
      <c r="S2669">
        <v>0</v>
      </c>
      <c r="T2669">
        <v>0</v>
      </c>
      <c r="U2669" t="s">
        <v>409</v>
      </c>
    </row>
    <row r="2670" spans="1:21" x14ac:dyDescent="0.35">
      <c r="A2670" t="s">
        <v>407</v>
      </c>
      <c r="B2670" t="s">
        <v>42</v>
      </c>
      <c r="C2670" t="str">
        <f>INDEX('GCAM Crosswalk'!M$5:M$36,MATCH(B2670,'GCAM Crosswalk'!L$5:L$36,0))</f>
        <v>South America_Northern</v>
      </c>
      <c r="D2670" t="s">
        <v>362</v>
      </c>
      <c r="E2670" t="str">
        <f>INDEX('GCAM Crosswalk'!J$5:J$111,MATCH(D2670,'GCAM Crosswalk'!I$5:I$111,0))</f>
        <v>Industry</v>
      </c>
      <c r="F2670" t="s">
        <v>339</v>
      </c>
      <c r="G2670">
        <v>4.2932999999999999E-3</v>
      </c>
      <c r="H2670">
        <v>0</v>
      </c>
      <c r="I2670">
        <v>1.9442000000000001E-3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409</v>
      </c>
    </row>
    <row r="2671" spans="1:21" x14ac:dyDescent="0.35">
      <c r="A2671" t="s">
        <v>407</v>
      </c>
      <c r="B2671" t="s">
        <v>42</v>
      </c>
      <c r="C2671" t="str">
        <f>INDEX('GCAM Crosswalk'!M$5:M$36,MATCH(B2671,'GCAM Crosswalk'!L$5:L$36,0))</f>
        <v>South America_Northern</v>
      </c>
      <c r="D2671" t="s">
        <v>362</v>
      </c>
      <c r="E2671" t="str">
        <f>INDEX('GCAM Crosswalk'!J$5:J$111,MATCH(D2671,'GCAM Crosswalk'!I$5:I$111,0))</f>
        <v>Industry</v>
      </c>
      <c r="F2671" t="s">
        <v>225</v>
      </c>
      <c r="G2671">
        <v>3.8815299999999997E-2</v>
      </c>
      <c r="H2671">
        <v>6.2439700000000001E-2</v>
      </c>
      <c r="I2671">
        <v>0.10566399999999999</v>
      </c>
      <c r="J2671">
        <v>7.7376500000000001E-2</v>
      </c>
      <c r="K2671">
        <v>2.2364700000000001E-2</v>
      </c>
      <c r="L2671">
        <v>2.3696700000000001E-2</v>
      </c>
      <c r="M2671">
        <v>3.17167E-2</v>
      </c>
      <c r="N2671">
        <v>4.6967269999999998E-2</v>
      </c>
      <c r="O2671">
        <v>0.10253253</v>
      </c>
      <c r="P2671">
        <v>0.13957149999999999</v>
      </c>
      <c r="Q2671">
        <v>0.167139555</v>
      </c>
      <c r="R2671">
        <v>0</v>
      </c>
      <c r="S2671">
        <v>0</v>
      </c>
      <c r="T2671">
        <v>0</v>
      </c>
      <c r="U2671" t="s">
        <v>409</v>
      </c>
    </row>
    <row r="2672" spans="1:21" x14ac:dyDescent="0.35">
      <c r="A2672" t="s">
        <v>407</v>
      </c>
      <c r="B2672" t="s">
        <v>42</v>
      </c>
      <c r="C2672" t="str">
        <f>INDEX('GCAM Crosswalk'!M$5:M$36,MATCH(B2672,'GCAM Crosswalk'!L$5:L$36,0))</f>
        <v>South America_Northern</v>
      </c>
      <c r="D2672" t="s">
        <v>362</v>
      </c>
      <c r="E2672" t="str">
        <f>INDEX('GCAM Crosswalk'!J$5:J$111,MATCH(D2672,'GCAM Crosswalk'!I$5:I$111,0))</f>
        <v>Industry</v>
      </c>
      <c r="F2672" t="s">
        <v>408</v>
      </c>
      <c r="G2672">
        <v>0.27477499999999999</v>
      </c>
      <c r="H2672">
        <v>0.24568000000000001</v>
      </c>
      <c r="I2672">
        <v>0.28531699999999999</v>
      </c>
      <c r="J2672">
        <v>0.17374400000000001</v>
      </c>
      <c r="K2672">
        <v>6.2492800000000001E-2</v>
      </c>
      <c r="L2672">
        <v>5.9232399999999998E-2</v>
      </c>
      <c r="M2672">
        <v>7.4940800000000002E-2</v>
      </c>
      <c r="N2672">
        <v>9.2868609999999893E-2</v>
      </c>
      <c r="O2672">
        <v>8.7260019999999994E-2</v>
      </c>
      <c r="P2672">
        <v>9.4790890000000003E-2</v>
      </c>
      <c r="Q2672">
        <v>0.10853771</v>
      </c>
      <c r="R2672">
        <v>0</v>
      </c>
      <c r="S2672">
        <v>0</v>
      </c>
      <c r="T2672">
        <v>0</v>
      </c>
      <c r="U2672" t="s">
        <v>409</v>
      </c>
    </row>
    <row r="2673" spans="1:21" x14ac:dyDescent="0.35">
      <c r="A2673" t="s">
        <v>407</v>
      </c>
      <c r="B2673" t="s">
        <v>42</v>
      </c>
      <c r="C2673" t="str">
        <f>INDEX('GCAM Crosswalk'!M$5:M$36,MATCH(B2673,'GCAM Crosswalk'!L$5:L$36,0))</f>
        <v>South America_Northern</v>
      </c>
      <c r="D2673" t="s">
        <v>362</v>
      </c>
      <c r="E2673" t="str">
        <f>INDEX('GCAM Crosswalk'!J$5:J$111,MATCH(D2673,'GCAM Crosswalk'!I$5:I$111,0))</f>
        <v>Industry</v>
      </c>
      <c r="F2673" t="s">
        <v>410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3">
        <v>4.7115900000000001E-5</v>
      </c>
      <c r="O2673" s="3">
        <v>5.5095380000000002E-4</v>
      </c>
      <c r="P2673" s="3">
        <v>9.6185569999999998E-4</v>
      </c>
      <c r="Q2673">
        <v>1.3164487E-3</v>
      </c>
      <c r="R2673">
        <v>0</v>
      </c>
      <c r="S2673">
        <v>0</v>
      </c>
      <c r="T2673">
        <v>0</v>
      </c>
      <c r="U2673" t="s">
        <v>409</v>
      </c>
    </row>
    <row r="2674" spans="1:21" x14ac:dyDescent="0.35">
      <c r="A2674" t="s">
        <v>407</v>
      </c>
      <c r="B2674" t="s">
        <v>42</v>
      </c>
      <c r="C2674" t="str">
        <f>INDEX('GCAM Crosswalk'!M$5:M$36,MATCH(B2674,'GCAM Crosswalk'!L$5:L$36,0))</f>
        <v>South America_Northern</v>
      </c>
      <c r="D2674" t="s">
        <v>362</v>
      </c>
      <c r="E2674" t="str">
        <f>INDEX('GCAM Crosswalk'!J$5:J$111,MATCH(D2674,'GCAM Crosswalk'!I$5:I$111,0))</f>
        <v>Industry</v>
      </c>
      <c r="F2674" t="s">
        <v>411</v>
      </c>
      <c r="G2674">
        <v>6.0249799999999999E-2</v>
      </c>
      <c r="H2674">
        <v>0.101395</v>
      </c>
      <c r="I2674">
        <v>0.29733700000000002</v>
      </c>
      <c r="J2674">
        <v>0.13281699999999999</v>
      </c>
      <c r="K2674">
        <v>4.7746499999999997E-2</v>
      </c>
      <c r="L2674">
        <v>4.5257699999999998E-2</v>
      </c>
      <c r="M2674">
        <v>5.7259699999999997E-2</v>
      </c>
      <c r="N2674">
        <v>7.0789550000000007E-2</v>
      </c>
      <c r="O2674">
        <v>6.5436649999999999E-2</v>
      </c>
      <c r="P2674">
        <v>7.0307380000000003E-2</v>
      </c>
      <c r="Q2674">
        <v>8.0403349999999998E-2</v>
      </c>
      <c r="R2674">
        <v>0</v>
      </c>
      <c r="S2674">
        <v>0</v>
      </c>
      <c r="T2674">
        <v>0</v>
      </c>
      <c r="U2674" t="s">
        <v>409</v>
      </c>
    </row>
    <row r="2675" spans="1:21" x14ac:dyDescent="0.35">
      <c r="A2675" t="s">
        <v>407</v>
      </c>
      <c r="B2675" t="s">
        <v>42</v>
      </c>
      <c r="C2675" t="str">
        <f>INDEX('GCAM Crosswalk'!M$5:M$36,MATCH(B2675,'GCAM Crosswalk'!L$5:L$36,0))</f>
        <v>South America_Northern</v>
      </c>
      <c r="D2675" t="s">
        <v>366</v>
      </c>
      <c r="E2675" t="str">
        <f>INDEX('GCAM Crosswalk'!J$5:J$111,MATCH(D2675,'GCAM Crosswalk'!I$5:I$111,0))</f>
        <v>Industry</v>
      </c>
      <c r="F2675" t="s">
        <v>411</v>
      </c>
      <c r="G2675">
        <v>3.64453E-2</v>
      </c>
      <c r="H2675">
        <v>3.08813E-2</v>
      </c>
      <c r="I2675">
        <v>1.37901E-2</v>
      </c>
      <c r="J2675">
        <v>1.3577000000000001E-2</v>
      </c>
      <c r="K2675">
        <v>4.6848799999999998E-3</v>
      </c>
      <c r="L2675">
        <v>4.5308800000000002E-3</v>
      </c>
      <c r="M2675">
        <v>5.7952000000000004E-3</v>
      </c>
      <c r="N2675">
        <v>7.6389600000000002E-3</v>
      </c>
      <c r="O2675">
        <v>1.13318E-2</v>
      </c>
      <c r="P2675">
        <v>1.4631E-2</v>
      </c>
      <c r="Q2675">
        <v>1.7665899999999998E-2</v>
      </c>
      <c r="R2675">
        <v>0</v>
      </c>
      <c r="S2675">
        <v>0</v>
      </c>
      <c r="T2675">
        <v>0</v>
      </c>
      <c r="U2675" t="s">
        <v>409</v>
      </c>
    </row>
    <row r="2676" spans="1:21" x14ac:dyDescent="0.35">
      <c r="A2676" t="s">
        <v>407</v>
      </c>
      <c r="B2676" t="s">
        <v>42</v>
      </c>
      <c r="C2676" t="str">
        <f>INDEX('GCAM Crosswalk'!M$5:M$36,MATCH(B2676,'GCAM Crosswalk'!L$5:L$36,0))</f>
        <v>South America_Northern</v>
      </c>
      <c r="D2676" t="s">
        <v>271</v>
      </c>
      <c r="E2676" t="str">
        <f>INDEX('GCAM Crosswalk'!J$5:J$111,MATCH(D2676,'GCAM Crosswalk'!I$5:I$111,0))</f>
        <v>Industry</v>
      </c>
      <c r="F2676" t="s">
        <v>318</v>
      </c>
      <c r="G2676">
        <v>2.8052099999999998E-3</v>
      </c>
      <c r="H2676">
        <v>5.1422500000000001E-3</v>
      </c>
      <c r="I2676">
        <v>4.4522099999999998E-3</v>
      </c>
      <c r="J2676">
        <v>6.2519200000000002E-3</v>
      </c>
      <c r="K2676">
        <v>2.4731699999999998E-3</v>
      </c>
      <c r="L2676">
        <v>2.4392099999999998E-3</v>
      </c>
      <c r="M2676">
        <v>3.0055699999999999E-3</v>
      </c>
      <c r="N2676">
        <v>3.5794709999999999E-3</v>
      </c>
      <c r="O2676">
        <v>3.8054909999999998E-3</v>
      </c>
      <c r="P2676">
        <v>4.00109199999999E-3</v>
      </c>
      <c r="Q2676">
        <v>4.1522162999999999E-3</v>
      </c>
      <c r="R2676">
        <v>0</v>
      </c>
      <c r="S2676">
        <v>0</v>
      </c>
      <c r="T2676">
        <v>0</v>
      </c>
      <c r="U2676" t="s">
        <v>409</v>
      </c>
    </row>
    <row r="2677" spans="1:21" x14ac:dyDescent="0.35">
      <c r="A2677" t="s">
        <v>407</v>
      </c>
      <c r="B2677" t="s">
        <v>42</v>
      </c>
      <c r="C2677" t="str">
        <f>INDEX('GCAM Crosswalk'!M$5:M$36,MATCH(B2677,'GCAM Crosswalk'!L$5:L$36,0))</f>
        <v>South America_Northern</v>
      </c>
      <c r="D2677" t="s">
        <v>271</v>
      </c>
      <c r="E2677" t="str">
        <f>INDEX('GCAM Crosswalk'!J$5:J$111,MATCH(D2677,'GCAM Crosswalk'!I$5:I$111,0))</f>
        <v>Industry</v>
      </c>
      <c r="F2677" t="s">
        <v>339</v>
      </c>
      <c r="G2677">
        <v>4.7473200000000002E-3</v>
      </c>
      <c r="H2677">
        <v>2.65343E-3</v>
      </c>
      <c r="I2677">
        <v>7.5345200000000003E-3</v>
      </c>
      <c r="J2677">
        <v>5.7348199999999998E-3</v>
      </c>
      <c r="K2677">
        <v>2.2690800000000001E-3</v>
      </c>
      <c r="L2677">
        <v>2.2377299999999998E-3</v>
      </c>
      <c r="M2677">
        <v>2.7572500000000002E-3</v>
      </c>
      <c r="N2677">
        <v>3.2375389999999898E-3</v>
      </c>
      <c r="O2677">
        <v>3.286092E-3</v>
      </c>
      <c r="P2677">
        <v>3.4570339999999999E-3</v>
      </c>
      <c r="Q2677">
        <v>3.6336030999999901E-3</v>
      </c>
      <c r="R2677">
        <v>0</v>
      </c>
      <c r="S2677">
        <v>0</v>
      </c>
      <c r="T2677">
        <v>0</v>
      </c>
      <c r="U2677" t="s">
        <v>409</v>
      </c>
    </row>
    <row r="2678" spans="1:21" x14ac:dyDescent="0.35">
      <c r="A2678" t="s">
        <v>407</v>
      </c>
      <c r="B2678" t="s">
        <v>42</v>
      </c>
      <c r="C2678" t="str">
        <f>INDEX('GCAM Crosswalk'!M$5:M$36,MATCH(B2678,'GCAM Crosswalk'!L$5:L$36,0))</f>
        <v>South America_Northern</v>
      </c>
      <c r="D2678" t="s">
        <v>271</v>
      </c>
      <c r="E2678" t="str">
        <f>INDEX('GCAM Crosswalk'!J$5:J$111,MATCH(D2678,'GCAM Crosswalk'!I$5:I$111,0))</f>
        <v>Industry</v>
      </c>
      <c r="F2678" t="s">
        <v>408</v>
      </c>
      <c r="G2678">
        <v>5.6105199999999999E-3</v>
      </c>
      <c r="H2678">
        <v>5.7910599999999998E-3</v>
      </c>
      <c r="I2678">
        <v>8.9044299999999996E-3</v>
      </c>
      <c r="J2678">
        <v>8.9044299999999996E-3</v>
      </c>
      <c r="K2678">
        <v>3.5228299999999998E-3</v>
      </c>
      <c r="L2678">
        <v>3.47409E-3</v>
      </c>
      <c r="M2678">
        <v>4.2808400000000002E-3</v>
      </c>
      <c r="N2678">
        <v>5.1569729999999996E-3</v>
      </c>
      <c r="O2678">
        <v>6.1441059999999999E-3</v>
      </c>
      <c r="P2678">
        <v>7.0133409999999898E-3</v>
      </c>
      <c r="Q2678">
        <v>7.6101859000000001E-3</v>
      </c>
      <c r="R2678">
        <v>0</v>
      </c>
      <c r="S2678">
        <v>0</v>
      </c>
      <c r="T2678">
        <v>0</v>
      </c>
      <c r="U2678" t="s">
        <v>409</v>
      </c>
    </row>
    <row r="2679" spans="1:21" x14ac:dyDescent="0.35">
      <c r="A2679" t="s">
        <v>407</v>
      </c>
      <c r="B2679" t="s">
        <v>42</v>
      </c>
      <c r="C2679" t="str">
        <f>INDEX('GCAM Crosswalk'!M$5:M$36,MATCH(B2679,'GCAM Crosswalk'!L$5:L$36,0))</f>
        <v>South America_Northern</v>
      </c>
      <c r="D2679" t="s">
        <v>271</v>
      </c>
      <c r="E2679" t="str">
        <f>INDEX('GCAM Crosswalk'!J$5:J$111,MATCH(D2679,'GCAM Crosswalk'!I$5:I$111,0))</f>
        <v>Industry</v>
      </c>
      <c r="F2679" t="s">
        <v>410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3">
        <v>2.4101999999999999E-4</v>
      </c>
      <c r="O2679">
        <v>1.9456179999999899E-3</v>
      </c>
      <c r="P2679">
        <v>2.912258E-3</v>
      </c>
      <c r="Q2679">
        <v>3.554555E-3</v>
      </c>
      <c r="R2679">
        <v>0</v>
      </c>
      <c r="S2679">
        <v>0</v>
      </c>
      <c r="T2679">
        <v>0</v>
      </c>
      <c r="U2679" t="s">
        <v>409</v>
      </c>
    </row>
    <row r="2680" spans="1:21" x14ac:dyDescent="0.35">
      <c r="A2680" t="s">
        <v>407</v>
      </c>
      <c r="B2680" t="s">
        <v>42</v>
      </c>
      <c r="C2680" t="str">
        <f>INDEX('GCAM Crosswalk'!M$5:M$36,MATCH(B2680,'GCAM Crosswalk'!L$5:L$36,0))</f>
        <v>South America_Northern</v>
      </c>
      <c r="D2680" t="s">
        <v>271</v>
      </c>
      <c r="E2680" t="str">
        <f>INDEX('GCAM Crosswalk'!J$5:J$111,MATCH(D2680,'GCAM Crosswalk'!I$5:I$111,0))</f>
        <v>Industry</v>
      </c>
      <c r="F2680" t="s">
        <v>411</v>
      </c>
      <c r="G2680">
        <v>8.4157299999999997E-3</v>
      </c>
      <c r="H2680">
        <v>8.6866900000000004E-3</v>
      </c>
      <c r="I2680">
        <v>1.3356700000000001E-2</v>
      </c>
      <c r="J2680">
        <v>1.3356700000000001E-2</v>
      </c>
      <c r="K2680">
        <v>4.7605900000000003E-3</v>
      </c>
      <c r="L2680">
        <v>4.7330100000000002E-3</v>
      </c>
      <c r="M2680">
        <v>5.95358E-3</v>
      </c>
      <c r="N2680">
        <v>7.2424129999999996E-3</v>
      </c>
      <c r="O2680">
        <v>8.3908749999999904E-3</v>
      </c>
      <c r="P2680">
        <v>9.2151639999999996E-3</v>
      </c>
      <c r="Q2680">
        <v>9.9168840000000008E-3</v>
      </c>
      <c r="R2680">
        <v>0</v>
      </c>
      <c r="S2680">
        <v>0</v>
      </c>
      <c r="T2680">
        <v>0</v>
      </c>
      <c r="U2680" t="s">
        <v>409</v>
      </c>
    </row>
    <row r="2681" spans="1:21" x14ac:dyDescent="0.35">
      <c r="A2681" t="s">
        <v>407</v>
      </c>
      <c r="B2681" t="s">
        <v>42</v>
      </c>
      <c r="C2681" t="str">
        <f>INDEX('GCAM Crosswalk'!M$5:M$36,MATCH(B2681,'GCAM Crosswalk'!L$5:L$36,0))</f>
        <v>South America_Northern</v>
      </c>
      <c r="D2681" t="s">
        <v>325</v>
      </c>
      <c r="E2681" t="str">
        <f>INDEX('GCAM Crosswalk'!J$5:J$111,MATCH(D2681,'GCAM Crosswalk'!I$5:I$111,0))</f>
        <v>Residential</v>
      </c>
      <c r="F2681" t="s">
        <v>225</v>
      </c>
      <c r="G2681">
        <v>1.4915899999999999E-2</v>
      </c>
      <c r="H2681">
        <v>3.0221999999999999E-2</v>
      </c>
      <c r="I2681">
        <v>3.8788000000000003E-2</v>
      </c>
      <c r="J2681">
        <v>4.12685E-2</v>
      </c>
      <c r="K2681">
        <v>1.5972E-2</v>
      </c>
      <c r="L2681">
        <v>1.6083400000000001E-2</v>
      </c>
      <c r="M2681">
        <v>2.14009E-2</v>
      </c>
      <c r="N2681">
        <v>2.66465E-2</v>
      </c>
      <c r="O2681">
        <v>3.099354E-2</v>
      </c>
      <c r="P2681">
        <v>3.5964290000000003E-2</v>
      </c>
      <c r="Q2681">
        <v>4.1778290000000003E-2</v>
      </c>
      <c r="R2681">
        <v>0</v>
      </c>
      <c r="S2681">
        <v>0</v>
      </c>
      <c r="T2681">
        <v>0</v>
      </c>
      <c r="U2681" t="s">
        <v>409</v>
      </c>
    </row>
    <row r="2682" spans="1:21" x14ac:dyDescent="0.35">
      <c r="A2682" t="s">
        <v>407</v>
      </c>
      <c r="B2682" t="s">
        <v>42</v>
      </c>
      <c r="C2682" t="str">
        <f>INDEX('GCAM Crosswalk'!M$5:M$36,MATCH(B2682,'GCAM Crosswalk'!L$5:L$36,0))</f>
        <v>South America_Northern</v>
      </c>
      <c r="D2682" t="s">
        <v>240</v>
      </c>
      <c r="E2682" t="str">
        <f>INDEX('GCAM Crosswalk'!J$5:J$111,MATCH(D2682,'GCAM Crosswalk'!I$5:I$111,0))</f>
        <v>Residential</v>
      </c>
      <c r="F2682" t="s">
        <v>318</v>
      </c>
      <c r="G2682" s="3">
        <v>2.5997599999999998E-6</v>
      </c>
      <c r="H2682" s="3">
        <v>3.0011700000000002E-6</v>
      </c>
      <c r="I2682" s="3">
        <v>3.00038E-6</v>
      </c>
      <c r="J2682" s="3">
        <v>2.20038E-6</v>
      </c>
      <c r="K2682" s="3">
        <v>9.9076999999999992E-7</v>
      </c>
      <c r="L2682" s="3">
        <v>9.6807999999999997E-7</v>
      </c>
      <c r="M2682" s="3">
        <v>1.16604E-6</v>
      </c>
      <c r="N2682" s="3">
        <v>1.297936E-6</v>
      </c>
      <c r="O2682" s="3">
        <v>1.19494E-6</v>
      </c>
      <c r="P2682" s="3">
        <v>1.1027409999999999E-6</v>
      </c>
      <c r="Q2682" s="3">
        <v>1.0666639999999999E-6</v>
      </c>
      <c r="R2682">
        <v>0</v>
      </c>
      <c r="S2682">
        <v>0</v>
      </c>
      <c r="T2682">
        <v>0</v>
      </c>
      <c r="U2682" t="s">
        <v>409</v>
      </c>
    </row>
    <row r="2683" spans="1:21" x14ac:dyDescent="0.35">
      <c r="A2683" t="s">
        <v>407</v>
      </c>
      <c r="B2683" t="s">
        <v>42</v>
      </c>
      <c r="C2683" t="str">
        <f>INDEX('GCAM Crosswalk'!M$5:M$36,MATCH(B2683,'GCAM Crosswalk'!L$5:L$36,0))</f>
        <v>South America_Northern</v>
      </c>
      <c r="D2683" t="s">
        <v>240</v>
      </c>
      <c r="E2683" t="str">
        <f>INDEX('GCAM Crosswalk'!J$5:J$111,MATCH(D2683,'GCAM Crosswalk'!I$5:I$111,0))</f>
        <v>Residential</v>
      </c>
      <c r="F2683" t="s">
        <v>225</v>
      </c>
      <c r="G2683" s="3">
        <v>1.76984E-5</v>
      </c>
      <c r="H2683" s="3">
        <v>3.5914000000000002E-5</v>
      </c>
      <c r="I2683" s="3">
        <v>4.6105800000000002E-5</v>
      </c>
      <c r="J2683" s="3">
        <v>4.9008400000000003E-5</v>
      </c>
      <c r="K2683" s="3">
        <v>2.0032300000000001E-5</v>
      </c>
      <c r="L2683" s="3">
        <v>1.9049200000000001E-5</v>
      </c>
      <c r="M2683" s="3">
        <v>2.32532E-5</v>
      </c>
      <c r="N2683" s="3">
        <v>3.5028399999999998E-5</v>
      </c>
      <c r="O2683" s="3">
        <v>5.7661070000000001E-5</v>
      </c>
      <c r="P2683" s="3">
        <v>7.9707850000000006E-5</v>
      </c>
      <c r="Q2683" s="3">
        <v>9.9323880000000005E-5</v>
      </c>
      <c r="R2683">
        <v>0</v>
      </c>
      <c r="S2683">
        <v>0</v>
      </c>
      <c r="T2683">
        <v>0</v>
      </c>
      <c r="U2683" t="s">
        <v>409</v>
      </c>
    </row>
    <row r="2684" spans="1:21" x14ac:dyDescent="0.35">
      <c r="A2684" t="s">
        <v>407</v>
      </c>
      <c r="B2684" t="s">
        <v>42</v>
      </c>
      <c r="C2684" t="str">
        <f>INDEX('GCAM Crosswalk'!M$5:M$36,MATCH(B2684,'GCAM Crosswalk'!L$5:L$36,0))</f>
        <v>South America_Northern</v>
      </c>
      <c r="D2684" t="s">
        <v>240</v>
      </c>
      <c r="E2684" t="str">
        <f>INDEX('GCAM Crosswalk'!J$5:J$111,MATCH(D2684,'GCAM Crosswalk'!I$5:I$111,0))</f>
        <v>Residential</v>
      </c>
      <c r="F2684" t="s">
        <v>408</v>
      </c>
      <c r="G2684" s="3">
        <v>7.1993300000000002E-6</v>
      </c>
      <c r="H2684" s="3">
        <v>4.6218099999999997E-5</v>
      </c>
      <c r="I2684" s="3">
        <v>4.5005600000000002E-5</v>
      </c>
      <c r="J2684" s="3">
        <v>4.42076E-5</v>
      </c>
      <c r="K2684" s="3">
        <v>1.8069900000000001E-5</v>
      </c>
      <c r="L2684" s="3">
        <v>1.7183199999999998E-5</v>
      </c>
      <c r="M2684" s="3">
        <v>2.0975299999999999E-5</v>
      </c>
      <c r="N2684" s="3">
        <v>2.436784E-5</v>
      </c>
      <c r="O2684" s="3">
        <v>2.419038E-5</v>
      </c>
      <c r="P2684" s="3">
        <v>2.4846900000000001E-5</v>
      </c>
      <c r="Q2684" s="3">
        <v>2.6239250000000001E-5</v>
      </c>
      <c r="R2684">
        <v>0</v>
      </c>
      <c r="S2684">
        <v>0</v>
      </c>
      <c r="T2684">
        <v>0</v>
      </c>
      <c r="U2684" t="s">
        <v>409</v>
      </c>
    </row>
    <row r="2685" spans="1:21" x14ac:dyDescent="0.35">
      <c r="A2685" t="s">
        <v>407</v>
      </c>
      <c r="B2685" t="s">
        <v>42</v>
      </c>
      <c r="C2685" t="str">
        <f>INDEX('GCAM Crosswalk'!M$5:M$36,MATCH(B2685,'GCAM Crosswalk'!L$5:L$36,0))</f>
        <v>South America_Northern</v>
      </c>
      <c r="D2685" t="s">
        <v>240</v>
      </c>
      <c r="E2685" t="str">
        <f>INDEX('GCAM Crosswalk'!J$5:J$111,MATCH(D2685,'GCAM Crosswalk'!I$5:I$111,0))</f>
        <v>Residential</v>
      </c>
      <c r="F2685" t="s">
        <v>410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3">
        <v>8.3451900000000006E-9</v>
      </c>
      <c r="O2685" s="3">
        <v>3.2589199999999999E-8</v>
      </c>
      <c r="P2685" s="3">
        <v>4.4306599999999999E-8</v>
      </c>
      <c r="Q2685" s="3">
        <v>5.5461700000000001E-8</v>
      </c>
      <c r="R2685">
        <v>0</v>
      </c>
      <c r="S2685">
        <v>0</v>
      </c>
      <c r="T2685">
        <v>0</v>
      </c>
      <c r="U2685" t="s">
        <v>409</v>
      </c>
    </row>
    <row r="2686" spans="1:21" x14ac:dyDescent="0.35">
      <c r="A2686" t="s">
        <v>407</v>
      </c>
      <c r="B2686" t="s">
        <v>42</v>
      </c>
      <c r="C2686" t="str">
        <f>INDEX('GCAM Crosswalk'!M$5:M$36,MATCH(B2686,'GCAM Crosswalk'!L$5:L$36,0))</f>
        <v>South America_Northern</v>
      </c>
      <c r="D2686" t="s">
        <v>240</v>
      </c>
      <c r="E2686" t="str">
        <f>INDEX('GCAM Crosswalk'!J$5:J$111,MATCH(D2686,'GCAM Crosswalk'!I$5:I$111,0))</f>
        <v>Residential</v>
      </c>
      <c r="F2686" t="s">
        <v>411</v>
      </c>
      <c r="G2686" s="3">
        <v>1.79183E-4</v>
      </c>
      <c r="H2686" s="3">
        <v>1.9577700000000001E-4</v>
      </c>
      <c r="I2686" s="3">
        <v>1.2611600000000001E-4</v>
      </c>
      <c r="J2686" s="3">
        <v>1.1552000000000001E-4</v>
      </c>
      <c r="K2686" s="3">
        <v>4.7219000000000003E-5</v>
      </c>
      <c r="L2686" s="3">
        <v>4.4901799999999998E-5</v>
      </c>
      <c r="M2686" s="3">
        <v>5.4811000000000001E-5</v>
      </c>
      <c r="N2686" s="3">
        <v>6.334775E-5</v>
      </c>
      <c r="O2686" s="3">
        <v>6.2117099999999995E-5</v>
      </c>
      <c r="P2686" s="3">
        <v>6.2931830000000002E-5</v>
      </c>
      <c r="Q2686" s="3">
        <v>6.5957389999999897E-5</v>
      </c>
      <c r="R2686">
        <v>0</v>
      </c>
      <c r="S2686">
        <v>0</v>
      </c>
      <c r="T2686">
        <v>0</v>
      </c>
      <c r="U2686" t="s">
        <v>409</v>
      </c>
    </row>
    <row r="2687" spans="1:21" x14ac:dyDescent="0.35">
      <c r="A2687" t="s">
        <v>407</v>
      </c>
      <c r="B2687" t="s">
        <v>42</v>
      </c>
      <c r="C2687" t="str">
        <f>INDEX('GCAM Crosswalk'!M$5:M$36,MATCH(B2687,'GCAM Crosswalk'!L$5:L$36,0))</f>
        <v>South America_Northern</v>
      </c>
      <c r="D2687" t="s">
        <v>240</v>
      </c>
      <c r="E2687" t="str">
        <f>INDEX('GCAM Crosswalk'!J$5:J$111,MATCH(D2687,'GCAM Crosswalk'!I$5:I$111,0))</f>
        <v>Residential</v>
      </c>
      <c r="F2687" t="s">
        <v>413</v>
      </c>
      <c r="G2687" s="3">
        <v>2.6097599999999999E-5</v>
      </c>
      <c r="H2687" s="3">
        <v>3.1112199999999997E-5</v>
      </c>
      <c r="I2687" s="3">
        <v>4.1305199999999999E-5</v>
      </c>
      <c r="J2687" s="3">
        <v>3.4805999999999998E-5</v>
      </c>
      <c r="K2687" s="3">
        <v>1.4226999999999999E-5</v>
      </c>
      <c r="L2687" s="3">
        <v>1.35288E-5</v>
      </c>
      <c r="M2687" s="3">
        <v>1.6514499999999999E-5</v>
      </c>
      <c r="N2687" s="3">
        <v>2.274059E-5</v>
      </c>
      <c r="O2687" s="3">
        <v>2.7564719999999999E-5</v>
      </c>
      <c r="P2687" s="3">
        <v>2.962182E-5</v>
      </c>
      <c r="Q2687" s="3">
        <v>2.9681310000000001E-5</v>
      </c>
      <c r="R2687">
        <v>0</v>
      </c>
      <c r="S2687">
        <v>0</v>
      </c>
      <c r="T2687">
        <v>0</v>
      </c>
      <c r="U2687" t="s">
        <v>409</v>
      </c>
    </row>
    <row r="2688" spans="1:21" x14ac:dyDescent="0.35">
      <c r="A2688" t="s">
        <v>407</v>
      </c>
      <c r="B2688" t="s">
        <v>42</v>
      </c>
      <c r="C2688" t="str">
        <f>INDEX('GCAM Crosswalk'!M$5:M$36,MATCH(B2688,'GCAM Crosswalk'!L$5:L$36,0))</f>
        <v>South America_Northern</v>
      </c>
      <c r="D2688" t="s">
        <v>326</v>
      </c>
      <c r="E2688" t="str">
        <f>INDEX('GCAM Crosswalk'!J$5:J$111,MATCH(D2688,'GCAM Crosswalk'!I$5:I$111,0))</f>
        <v>Residential</v>
      </c>
      <c r="F2688" t="s">
        <v>318</v>
      </c>
      <c r="G2688" s="3">
        <v>3.5349999999999997E-4</v>
      </c>
      <c r="H2688" s="3">
        <v>4.1679999999999999E-4</v>
      </c>
      <c r="I2688" s="3">
        <v>4.1560000000000002E-4</v>
      </c>
      <c r="J2688" s="3">
        <v>2.9730000000000002E-4</v>
      </c>
      <c r="K2688" s="3">
        <v>1.26988E-4</v>
      </c>
      <c r="L2688" s="3">
        <v>1.2920100000000001E-4</v>
      </c>
      <c r="M2688" s="3">
        <v>1.73177E-4</v>
      </c>
      <c r="N2688" s="3">
        <v>1.7065360000000001E-4</v>
      </c>
      <c r="O2688" s="3">
        <v>1.56253499999999E-4</v>
      </c>
      <c r="P2688" s="3">
        <v>1.4077410000000001E-4</v>
      </c>
      <c r="Q2688" s="3">
        <v>1.4451930000000001E-4</v>
      </c>
      <c r="R2688">
        <v>0</v>
      </c>
      <c r="S2688">
        <v>0</v>
      </c>
      <c r="T2688">
        <v>0</v>
      </c>
      <c r="U2688" t="s">
        <v>409</v>
      </c>
    </row>
    <row r="2689" spans="1:21" x14ac:dyDescent="0.35">
      <c r="A2689" t="s">
        <v>407</v>
      </c>
      <c r="B2689" t="s">
        <v>42</v>
      </c>
      <c r="C2689" t="str">
        <f>INDEX('GCAM Crosswalk'!M$5:M$36,MATCH(B2689,'GCAM Crosswalk'!L$5:L$36,0))</f>
        <v>South America_Northern</v>
      </c>
      <c r="D2689" t="s">
        <v>326</v>
      </c>
      <c r="E2689" t="str">
        <f>INDEX('GCAM Crosswalk'!J$5:J$111,MATCH(D2689,'GCAM Crosswalk'!I$5:I$111,0))</f>
        <v>Residential</v>
      </c>
      <c r="F2689" t="s">
        <v>339</v>
      </c>
      <c r="G2689" s="3">
        <v>3.79E-5</v>
      </c>
      <c r="H2689" s="3">
        <v>3.6399999999999997E-5</v>
      </c>
      <c r="I2689" s="3">
        <v>3.5899999999999998E-5</v>
      </c>
      <c r="J2689" s="3">
        <v>2.41E-5</v>
      </c>
      <c r="K2689" s="3">
        <v>1.0294E-5</v>
      </c>
      <c r="L2689" s="3">
        <v>1.04734E-5</v>
      </c>
      <c r="M2689" s="3">
        <v>1.4038200000000001E-5</v>
      </c>
      <c r="N2689" s="3">
        <v>1.300197E-5</v>
      </c>
      <c r="O2689" s="3">
        <v>1.1421620000000001E-5</v>
      </c>
      <c r="P2689" s="3">
        <v>1.0144309999999999E-5</v>
      </c>
      <c r="Q2689" s="3">
        <v>1.070001E-5</v>
      </c>
      <c r="R2689">
        <v>0</v>
      </c>
      <c r="S2689">
        <v>0</v>
      </c>
      <c r="T2689">
        <v>0</v>
      </c>
      <c r="U2689" t="s">
        <v>409</v>
      </c>
    </row>
    <row r="2690" spans="1:21" x14ac:dyDescent="0.35">
      <c r="A2690" t="s">
        <v>407</v>
      </c>
      <c r="B2690" t="s">
        <v>42</v>
      </c>
      <c r="C2690" t="str">
        <f>INDEX('GCAM Crosswalk'!M$5:M$36,MATCH(B2690,'GCAM Crosswalk'!L$5:L$36,0))</f>
        <v>South America_Northern</v>
      </c>
      <c r="D2690" t="s">
        <v>326</v>
      </c>
      <c r="E2690" t="str">
        <f>INDEX('GCAM Crosswalk'!J$5:J$111,MATCH(D2690,'GCAM Crosswalk'!I$5:I$111,0))</f>
        <v>Residential</v>
      </c>
      <c r="F2690" t="s">
        <v>225</v>
      </c>
      <c r="G2690">
        <v>2.5844300000000001E-2</v>
      </c>
      <c r="H2690">
        <v>5.2364599999999997E-2</v>
      </c>
      <c r="I2690">
        <v>6.7206500000000002E-2</v>
      </c>
      <c r="J2690">
        <v>7.1504399999999996E-2</v>
      </c>
      <c r="K2690">
        <v>3.0542199999999999E-2</v>
      </c>
      <c r="L2690">
        <v>3.1074399999999999E-2</v>
      </c>
      <c r="M2690">
        <v>4.1651199999999999E-2</v>
      </c>
      <c r="N2690">
        <v>6.5296000000000007E-2</v>
      </c>
      <c r="O2690">
        <v>8.9188469999999895E-2</v>
      </c>
      <c r="P2690">
        <v>0.1135873</v>
      </c>
      <c r="Q2690">
        <v>0.1360662</v>
      </c>
      <c r="R2690">
        <v>0</v>
      </c>
      <c r="S2690">
        <v>0</v>
      </c>
      <c r="T2690">
        <v>0</v>
      </c>
      <c r="U2690" t="s">
        <v>409</v>
      </c>
    </row>
    <row r="2691" spans="1:21" x14ac:dyDescent="0.35">
      <c r="A2691" t="s">
        <v>407</v>
      </c>
      <c r="B2691" t="s">
        <v>42</v>
      </c>
      <c r="C2691" t="str">
        <f>INDEX('GCAM Crosswalk'!M$5:M$36,MATCH(B2691,'GCAM Crosswalk'!L$5:L$36,0))</f>
        <v>South America_Northern</v>
      </c>
      <c r="D2691" t="s">
        <v>326</v>
      </c>
      <c r="E2691" t="str">
        <f>INDEX('GCAM Crosswalk'!J$5:J$111,MATCH(D2691,'GCAM Crosswalk'!I$5:I$111,0))</f>
        <v>Residential</v>
      </c>
      <c r="F2691" t="s">
        <v>408</v>
      </c>
      <c r="G2691">
        <v>6.3768000000000002E-3</v>
      </c>
      <c r="H2691">
        <v>4.10009E-2</v>
      </c>
      <c r="I2691">
        <v>3.9955200000000003E-2</v>
      </c>
      <c r="J2691">
        <v>3.9244599999999998E-2</v>
      </c>
      <c r="K2691">
        <v>1.6762900000000001E-2</v>
      </c>
      <c r="L2691">
        <v>1.7055000000000001E-2</v>
      </c>
      <c r="M2691">
        <v>2.2859899999999999E-2</v>
      </c>
      <c r="N2691">
        <v>1.8489889999999998E-2</v>
      </c>
      <c r="O2691">
        <v>1.5453349999999999E-2</v>
      </c>
      <c r="P2691">
        <v>1.4319180000000001E-2</v>
      </c>
      <c r="Q2691">
        <v>1.7069499999999901E-2</v>
      </c>
      <c r="R2691">
        <v>0</v>
      </c>
      <c r="S2691">
        <v>0</v>
      </c>
      <c r="T2691">
        <v>0</v>
      </c>
      <c r="U2691" t="s">
        <v>409</v>
      </c>
    </row>
    <row r="2692" spans="1:21" x14ac:dyDescent="0.35">
      <c r="A2692" t="s">
        <v>407</v>
      </c>
      <c r="B2692" t="s">
        <v>42</v>
      </c>
      <c r="C2692" t="str">
        <f>INDEX('GCAM Crosswalk'!M$5:M$36,MATCH(B2692,'GCAM Crosswalk'!L$5:L$36,0))</f>
        <v>South America_Northern</v>
      </c>
      <c r="D2692" t="s">
        <v>326</v>
      </c>
      <c r="E2692" t="str">
        <f>INDEX('GCAM Crosswalk'!J$5:J$111,MATCH(D2692,'GCAM Crosswalk'!I$5:I$111,0))</f>
        <v>Residential</v>
      </c>
      <c r="F2692" t="s">
        <v>410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3">
        <v>3.0966999999999997E-5</v>
      </c>
      <c r="O2692" s="3">
        <v>4.4789700000000002E-5</v>
      </c>
      <c r="P2692" s="3">
        <v>6.2919899999999994E-5</v>
      </c>
      <c r="Q2692" s="3">
        <v>7.4903700000000006E-5</v>
      </c>
      <c r="R2692">
        <v>0</v>
      </c>
      <c r="S2692">
        <v>0</v>
      </c>
      <c r="T2692">
        <v>0</v>
      </c>
      <c r="U2692" t="s">
        <v>409</v>
      </c>
    </row>
    <row r="2693" spans="1:21" x14ac:dyDescent="0.35">
      <c r="A2693" t="s">
        <v>407</v>
      </c>
      <c r="B2693" t="s">
        <v>42</v>
      </c>
      <c r="C2693" t="str">
        <f>INDEX('GCAM Crosswalk'!M$5:M$36,MATCH(B2693,'GCAM Crosswalk'!L$5:L$36,0))</f>
        <v>South America_Northern</v>
      </c>
      <c r="D2693" t="s">
        <v>326</v>
      </c>
      <c r="E2693" t="str">
        <f>INDEX('GCAM Crosswalk'!J$5:J$111,MATCH(D2693,'GCAM Crosswalk'!I$5:I$111,0))</f>
        <v>Residential</v>
      </c>
      <c r="F2693" t="s">
        <v>411</v>
      </c>
      <c r="G2693">
        <v>6.0408999999999997E-2</v>
      </c>
      <c r="H2693">
        <v>6.5997500000000001E-2</v>
      </c>
      <c r="I2693">
        <v>4.2517899999999997E-2</v>
      </c>
      <c r="J2693">
        <v>3.8935999999999998E-2</v>
      </c>
      <c r="K2693">
        <v>1.6631E-2</v>
      </c>
      <c r="L2693">
        <v>1.69208E-2</v>
      </c>
      <c r="M2693">
        <v>2.2680200000000001E-2</v>
      </c>
      <c r="N2693">
        <v>2.210026E-2</v>
      </c>
      <c r="O2693">
        <v>2.0890499999999999E-2</v>
      </c>
      <c r="P2693">
        <v>2.005026E-2</v>
      </c>
      <c r="Q2693">
        <v>2.1789809999999899E-2</v>
      </c>
      <c r="R2693">
        <v>0</v>
      </c>
      <c r="S2693">
        <v>0</v>
      </c>
      <c r="T2693">
        <v>0</v>
      </c>
      <c r="U2693" t="s">
        <v>409</v>
      </c>
    </row>
    <row r="2694" spans="1:21" x14ac:dyDescent="0.35">
      <c r="A2694" t="s">
        <v>407</v>
      </c>
      <c r="B2694" t="s">
        <v>42</v>
      </c>
      <c r="C2694" t="str">
        <f>INDEX('GCAM Crosswalk'!M$5:M$36,MATCH(B2694,'GCAM Crosswalk'!L$5:L$36,0))</f>
        <v>South America_Northern</v>
      </c>
      <c r="D2694" t="s">
        <v>326</v>
      </c>
      <c r="E2694" t="str">
        <f>INDEX('GCAM Crosswalk'!J$5:J$111,MATCH(D2694,'GCAM Crosswalk'!I$5:I$111,0))</f>
        <v>Residential</v>
      </c>
      <c r="F2694" t="s">
        <v>413</v>
      </c>
      <c r="G2694">
        <v>8.2392000000000003E-3</v>
      </c>
      <c r="H2694">
        <v>9.8172999999999993E-3</v>
      </c>
      <c r="I2694">
        <v>1.3061100000000001E-2</v>
      </c>
      <c r="J2694">
        <v>1.09847E-2</v>
      </c>
      <c r="K2694">
        <v>4.6919800000000001E-3</v>
      </c>
      <c r="L2694">
        <v>4.7737400000000003E-3</v>
      </c>
      <c r="M2694">
        <v>6.3985700000000001E-3</v>
      </c>
      <c r="N2694">
        <v>8.2281899999999998E-3</v>
      </c>
      <c r="O2694">
        <v>8.5298400000000003E-3</v>
      </c>
      <c r="P2694">
        <v>8.2262800000000007E-3</v>
      </c>
      <c r="Q2694">
        <v>8.1068099999999903E-3</v>
      </c>
      <c r="R2694">
        <v>0</v>
      </c>
      <c r="S2694">
        <v>0</v>
      </c>
      <c r="T2694">
        <v>0</v>
      </c>
      <c r="U2694" t="s">
        <v>409</v>
      </c>
    </row>
    <row r="2695" spans="1:21" x14ac:dyDescent="0.35">
      <c r="A2695" t="s">
        <v>407</v>
      </c>
      <c r="B2695" t="s">
        <v>42</v>
      </c>
      <c r="C2695" t="str">
        <f>INDEX('GCAM Crosswalk'!M$5:M$36,MATCH(B2695,'GCAM Crosswalk'!L$5:L$36,0))</f>
        <v>South America_Northern</v>
      </c>
      <c r="D2695" t="s">
        <v>251</v>
      </c>
      <c r="E2695" t="str">
        <f>INDEX('GCAM Crosswalk'!J$5:J$111,MATCH(D2695,'GCAM Crosswalk'!I$5:I$111,0))</f>
        <v>International Aviation</v>
      </c>
      <c r="F2695" t="s">
        <v>225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3">
        <v>2.8381900000000001E-9</v>
      </c>
      <c r="O2695" s="3">
        <v>2.6660300000000002E-8</v>
      </c>
      <c r="P2695" s="3">
        <v>2.3360800000000001E-7</v>
      </c>
      <c r="Q2695" s="3">
        <v>1.8863700000000001E-6</v>
      </c>
      <c r="R2695">
        <v>0</v>
      </c>
      <c r="S2695">
        <v>0</v>
      </c>
      <c r="T2695">
        <v>0</v>
      </c>
      <c r="U2695" t="s">
        <v>409</v>
      </c>
    </row>
    <row r="2696" spans="1:21" x14ac:dyDescent="0.35">
      <c r="A2696" t="s">
        <v>407</v>
      </c>
      <c r="B2696" t="s">
        <v>42</v>
      </c>
      <c r="C2696" t="str">
        <f>INDEX('GCAM Crosswalk'!M$5:M$36,MATCH(B2696,'GCAM Crosswalk'!L$5:L$36,0))</f>
        <v>South America_Northern</v>
      </c>
      <c r="D2696" t="s">
        <v>251</v>
      </c>
      <c r="E2696" t="str">
        <f>INDEX('GCAM Crosswalk'!J$5:J$111,MATCH(D2696,'GCAM Crosswalk'!I$5:I$111,0))</f>
        <v>International Aviation</v>
      </c>
      <c r="F2696" t="s">
        <v>410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3">
        <v>4.8021899999999999E-9</v>
      </c>
      <c r="O2696" s="3">
        <v>1.07835E-7</v>
      </c>
      <c r="P2696" s="3">
        <v>1.8028999999999999E-6</v>
      </c>
      <c r="Q2696" s="3">
        <v>2.24084E-5</v>
      </c>
      <c r="R2696">
        <v>0</v>
      </c>
      <c r="S2696">
        <v>0</v>
      </c>
      <c r="T2696">
        <v>0</v>
      </c>
      <c r="U2696" t="s">
        <v>409</v>
      </c>
    </row>
    <row r="2697" spans="1:21" x14ac:dyDescent="0.35">
      <c r="A2697" t="s">
        <v>407</v>
      </c>
      <c r="B2697" t="s">
        <v>42</v>
      </c>
      <c r="C2697" t="str">
        <f>INDEX('GCAM Crosswalk'!M$5:M$36,MATCH(B2697,'GCAM Crosswalk'!L$5:L$36,0))</f>
        <v>South America_Northern</v>
      </c>
      <c r="D2697" t="s">
        <v>251</v>
      </c>
      <c r="E2697" t="str">
        <f>INDEX('GCAM Crosswalk'!J$5:J$111,MATCH(D2697,'GCAM Crosswalk'!I$5:I$111,0))</f>
        <v>International Aviation</v>
      </c>
      <c r="F2697" t="s">
        <v>411</v>
      </c>
      <c r="G2697">
        <v>1.3719E-2</v>
      </c>
      <c r="H2697">
        <v>2.3822900000000001E-2</v>
      </c>
      <c r="I2697">
        <v>2.4047900000000001E-2</v>
      </c>
      <c r="J2697">
        <v>2.4536200000000001E-2</v>
      </c>
      <c r="K2697">
        <v>1.08276E-2</v>
      </c>
      <c r="L2697">
        <v>1.00076E-2</v>
      </c>
      <c r="M2697">
        <v>1.15938E-2</v>
      </c>
      <c r="N2697">
        <v>1.35309E-2</v>
      </c>
      <c r="O2697">
        <v>1.65129E-2</v>
      </c>
      <c r="P2697">
        <v>1.9754399999999998E-2</v>
      </c>
      <c r="Q2697">
        <v>2.3112000000000001E-2</v>
      </c>
      <c r="R2697">
        <v>0</v>
      </c>
      <c r="S2697">
        <v>0</v>
      </c>
      <c r="T2697">
        <v>0</v>
      </c>
      <c r="U2697" t="s">
        <v>409</v>
      </c>
    </row>
    <row r="2698" spans="1:21" x14ac:dyDescent="0.35">
      <c r="A2698" t="s">
        <v>407</v>
      </c>
      <c r="B2698" t="s">
        <v>42</v>
      </c>
      <c r="C2698" t="str">
        <f>INDEX('GCAM Crosswalk'!M$5:M$36,MATCH(B2698,'GCAM Crosswalk'!L$5:L$36,0))</f>
        <v>South America_Northern</v>
      </c>
      <c r="D2698" t="s">
        <v>254</v>
      </c>
      <c r="E2698" t="str">
        <f>INDEX('GCAM Crosswalk'!J$5:J$111,MATCH(D2698,'GCAM Crosswalk'!I$5:I$111,0))</f>
        <v>Transportation</v>
      </c>
      <c r="F2698" t="s">
        <v>225</v>
      </c>
      <c r="G2698" s="3">
        <v>2.8389499999999999E-4</v>
      </c>
      <c r="H2698" s="3">
        <v>4.19293E-4</v>
      </c>
      <c r="I2698" s="3">
        <v>3.02095E-4</v>
      </c>
      <c r="J2698">
        <v>0</v>
      </c>
      <c r="K2698">
        <v>0</v>
      </c>
      <c r="L2698" s="3">
        <v>1.9422399999999999E-5</v>
      </c>
      <c r="M2698" s="3">
        <v>9.9153499999999999E-5</v>
      </c>
      <c r="N2698" s="3">
        <v>2.156495113E-4</v>
      </c>
      <c r="O2698" s="3">
        <v>2.9629379280000001E-4</v>
      </c>
      <c r="P2698" s="3">
        <v>3.5156786099999998E-4</v>
      </c>
      <c r="Q2698" s="3">
        <v>4.0159759199999998E-4</v>
      </c>
      <c r="R2698">
        <v>0</v>
      </c>
      <c r="S2698">
        <v>0</v>
      </c>
      <c r="T2698">
        <v>0</v>
      </c>
      <c r="U2698" t="s">
        <v>409</v>
      </c>
    </row>
    <row r="2699" spans="1:21" x14ac:dyDescent="0.35">
      <c r="A2699" t="s">
        <v>407</v>
      </c>
      <c r="B2699" t="s">
        <v>42</v>
      </c>
      <c r="C2699" t="str">
        <f>INDEX('GCAM Crosswalk'!M$5:M$36,MATCH(B2699,'GCAM Crosswalk'!L$5:L$36,0))</f>
        <v>South America_Northern</v>
      </c>
      <c r="D2699" t="s">
        <v>254</v>
      </c>
      <c r="E2699" t="str">
        <f>INDEX('GCAM Crosswalk'!J$5:J$111,MATCH(D2699,'GCAM Crosswalk'!I$5:I$111,0))</f>
        <v>Transportation</v>
      </c>
      <c r="F2699" t="s">
        <v>410</v>
      </c>
      <c r="G2699">
        <v>0</v>
      </c>
      <c r="H2699">
        <v>0</v>
      </c>
      <c r="I2699">
        <v>0</v>
      </c>
      <c r="J2699">
        <v>0</v>
      </c>
      <c r="K2699">
        <v>0</v>
      </c>
      <c r="L2699" s="3">
        <v>3.5565999999999998E-5</v>
      </c>
      <c r="M2699" s="3">
        <v>1.4376800000000001E-4</v>
      </c>
      <c r="N2699" s="3">
        <v>3.1153134589999998E-4</v>
      </c>
      <c r="O2699" s="3">
        <v>4.3186342190000001E-4</v>
      </c>
      <c r="P2699" s="3">
        <v>5.1872876099999998E-4</v>
      </c>
      <c r="Q2699" s="3">
        <v>5.9982949299999995E-4</v>
      </c>
      <c r="R2699">
        <v>0</v>
      </c>
      <c r="S2699">
        <v>0</v>
      </c>
      <c r="T2699">
        <v>0</v>
      </c>
      <c r="U2699" t="s">
        <v>409</v>
      </c>
    </row>
    <row r="2700" spans="1:21" x14ac:dyDescent="0.35">
      <c r="A2700" t="s">
        <v>407</v>
      </c>
      <c r="B2700" t="s">
        <v>42</v>
      </c>
      <c r="C2700" t="str">
        <f>INDEX('GCAM Crosswalk'!M$5:M$36,MATCH(B2700,'GCAM Crosswalk'!L$5:L$36,0))</f>
        <v>South America_Northern</v>
      </c>
      <c r="D2700" t="s">
        <v>254</v>
      </c>
      <c r="E2700" t="str">
        <f>INDEX('GCAM Crosswalk'!J$5:J$111,MATCH(D2700,'GCAM Crosswalk'!I$5:I$111,0))</f>
        <v>Transportation</v>
      </c>
      <c r="F2700" t="s">
        <v>411</v>
      </c>
      <c r="G2700">
        <v>2.7256498E-3</v>
      </c>
      <c r="H2700">
        <v>4.1719284999999998E-3</v>
      </c>
      <c r="I2700">
        <v>4.823318E-3</v>
      </c>
      <c r="J2700">
        <v>4.4902388E-3</v>
      </c>
      <c r="K2700">
        <v>2.2381203200000001E-3</v>
      </c>
      <c r="L2700">
        <v>2.0055471399999898E-3</v>
      </c>
      <c r="M2700">
        <v>1.8658644E-3</v>
      </c>
      <c r="N2700">
        <v>1.5949382E-3</v>
      </c>
      <c r="O2700">
        <v>1.5678606999999999E-3</v>
      </c>
      <c r="P2700">
        <v>1.7166275E-3</v>
      </c>
      <c r="Q2700">
        <v>1.9181127999999899E-3</v>
      </c>
      <c r="R2700">
        <v>0</v>
      </c>
      <c r="S2700">
        <v>0</v>
      </c>
      <c r="T2700">
        <v>0</v>
      </c>
      <c r="U2700" t="s">
        <v>409</v>
      </c>
    </row>
    <row r="2701" spans="1:21" x14ac:dyDescent="0.35">
      <c r="A2701" t="s">
        <v>407</v>
      </c>
      <c r="B2701" t="s">
        <v>42</v>
      </c>
      <c r="C2701" t="str">
        <f>INDEX('GCAM Crosswalk'!M$5:M$36,MATCH(B2701,'GCAM Crosswalk'!L$5:L$36,0))</f>
        <v>South America_Northern</v>
      </c>
      <c r="D2701" t="s">
        <v>257</v>
      </c>
      <c r="E2701" t="str">
        <f>INDEX('GCAM Crosswalk'!J$5:J$111,MATCH(D2701,'GCAM Crosswalk'!I$5:I$111,0))</f>
        <v>Transportation</v>
      </c>
      <c r="F2701" t="s">
        <v>225</v>
      </c>
      <c r="G2701">
        <v>0</v>
      </c>
      <c r="H2701">
        <v>0</v>
      </c>
      <c r="I2701">
        <v>0</v>
      </c>
      <c r="J2701">
        <v>0</v>
      </c>
      <c r="K2701" s="3">
        <v>2.742442E-4</v>
      </c>
      <c r="L2701" s="3">
        <v>7.6039502799999997E-4</v>
      </c>
      <c r="M2701">
        <v>3.513908003E-3</v>
      </c>
      <c r="N2701">
        <v>9.9620060561599992E-3</v>
      </c>
      <c r="O2701">
        <v>1.683464903987E-2</v>
      </c>
      <c r="P2701">
        <v>2.2396677315531899E-2</v>
      </c>
      <c r="Q2701">
        <v>2.9440223093100001E-2</v>
      </c>
      <c r="R2701">
        <v>0</v>
      </c>
      <c r="S2701">
        <v>0</v>
      </c>
      <c r="T2701">
        <v>0</v>
      </c>
      <c r="U2701" t="s">
        <v>409</v>
      </c>
    </row>
    <row r="2702" spans="1:21" x14ac:dyDescent="0.35">
      <c r="A2702" t="s">
        <v>407</v>
      </c>
      <c r="B2702" t="s">
        <v>42</v>
      </c>
      <c r="C2702" t="str">
        <f>INDEX('GCAM Crosswalk'!M$5:M$36,MATCH(B2702,'GCAM Crosswalk'!L$5:L$36,0))</f>
        <v>South America_Northern</v>
      </c>
      <c r="D2702" t="s">
        <v>257</v>
      </c>
      <c r="E2702" t="str">
        <f>INDEX('GCAM Crosswalk'!J$5:J$111,MATCH(D2702,'GCAM Crosswalk'!I$5:I$111,0))</f>
        <v>Transportation</v>
      </c>
      <c r="F2702" t="s">
        <v>410</v>
      </c>
      <c r="G2702">
        <v>0</v>
      </c>
      <c r="H2702">
        <v>0</v>
      </c>
      <c r="I2702">
        <v>0</v>
      </c>
      <c r="J2702">
        <v>0</v>
      </c>
      <c r="K2702">
        <v>0</v>
      </c>
      <c r="L2702" s="3">
        <v>1.1350774999999999E-4</v>
      </c>
      <c r="M2702">
        <v>1.0952238528989999E-3</v>
      </c>
      <c r="N2702">
        <v>3.3823728203419999E-3</v>
      </c>
      <c r="O2702">
        <v>6.1951599630139997E-3</v>
      </c>
      <c r="P2702">
        <v>8.8906898716599996E-3</v>
      </c>
      <c r="Q2702">
        <v>1.20148940878E-2</v>
      </c>
      <c r="R2702">
        <v>0</v>
      </c>
      <c r="S2702">
        <v>0</v>
      </c>
      <c r="T2702">
        <v>0</v>
      </c>
      <c r="U2702" t="s">
        <v>409</v>
      </c>
    </row>
    <row r="2703" spans="1:21" x14ac:dyDescent="0.35">
      <c r="A2703" t="s">
        <v>407</v>
      </c>
      <c r="B2703" t="s">
        <v>42</v>
      </c>
      <c r="C2703" t="str">
        <f>INDEX('GCAM Crosswalk'!M$5:M$36,MATCH(B2703,'GCAM Crosswalk'!L$5:L$36,0))</f>
        <v>South America_Northern</v>
      </c>
      <c r="D2703" t="s">
        <v>257</v>
      </c>
      <c r="E2703" t="str">
        <f>INDEX('GCAM Crosswalk'!J$5:J$111,MATCH(D2703,'GCAM Crosswalk'!I$5:I$111,0))</f>
        <v>Transportation</v>
      </c>
      <c r="F2703" t="s">
        <v>411</v>
      </c>
      <c r="G2703">
        <v>0.1930212</v>
      </c>
      <c r="H2703">
        <v>0.290769</v>
      </c>
      <c r="I2703">
        <v>0.33379309999999901</v>
      </c>
      <c r="J2703">
        <v>0.31345099999999998</v>
      </c>
      <c r="K2703">
        <v>0.16774634860000001</v>
      </c>
      <c r="L2703">
        <v>0.165955334358</v>
      </c>
      <c r="M2703">
        <v>0.18765051692599999</v>
      </c>
      <c r="N2703">
        <v>0.20643298658619999</v>
      </c>
      <c r="O2703">
        <v>0.229533265913</v>
      </c>
      <c r="P2703">
        <v>0.26008894745</v>
      </c>
      <c r="Q2703">
        <v>0.28933946188999998</v>
      </c>
      <c r="R2703">
        <v>0</v>
      </c>
      <c r="S2703">
        <v>0</v>
      </c>
      <c r="T2703">
        <v>0</v>
      </c>
      <c r="U2703" t="s">
        <v>409</v>
      </c>
    </row>
    <row r="2704" spans="1:21" x14ac:dyDescent="0.35">
      <c r="A2704" t="s">
        <v>407</v>
      </c>
      <c r="B2704" t="s">
        <v>42</v>
      </c>
      <c r="C2704" t="str">
        <f>INDEX('GCAM Crosswalk'!M$5:M$36,MATCH(B2704,'GCAM Crosswalk'!L$5:L$36,0))</f>
        <v>South America_Northern</v>
      </c>
      <c r="D2704" t="s">
        <v>259</v>
      </c>
      <c r="E2704" t="str">
        <f>INDEX('GCAM Crosswalk'!J$5:J$111,MATCH(D2704,'GCAM Crosswalk'!I$5:I$111,0))</f>
        <v>Transportation</v>
      </c>
      <c r="F2704" t="s">
        <v>225</v>
      </c>
      <c r="G2704" s="3">
        <v>7.2369899999999996E-4</v>
      </c>
      <c r="H2704">
        <v>1.0688E-3</v>
      </c>
      <c r="I2704" s="3">
        <v>7.7019899999999995E-4</v>
      </c>
      <c r="J2704">
        <v>0</v>
      </c>
      <c r="K2704" s="3">
        <v>6.1783000000000002E-7</v>
      </c>
      <c r="L2704" s="3">
        <v>1.1924499999999999E-6</v>
      </c>
      <c r="M2704" s="3">
        <v>2.4154199999999999E-6</v>
      </c>
      <c r="N2704" s="3">
        <v>1.93260999999999E-5</v>
      </c>
      <c r="O2704" s="3">
        <v>5.4518280000000001E-5</v>
      </c>
      <c r="P2704" s="3">
        <v>1.4848459999999901E-4</v>
      </c>
      <c r="Q2704" s="3">
        <v>3.7732229999999899E-4</v>
      </c>
      <c r="R2704">
        <v>0</v>
      </c>
      <c r="S2704">
        <v>0</v>
      </c>
      <c r="T2704">
        <v>0</v>
      </c>
      <c r="U2704" t="s">
        <v>409</v>
      </c>
    </row>
    <row r="2705" spans="1:21" x14ac:dyDescent="0.35">
      <c r="A2705" t="s">
        <v>407</v>
      </c>
      <c r="B2705" t="s">
        <v>42</v>
      </c>
      <c r="C2705" t="str">
        <f>INDEX('GCAM Crosswalk'!M$5:M$36,MATCH(B2705,'GCAM Crosswalk'!L$5:L$36,0))</f>
        <v>South America_Northern</v>
      </c>
      <c r="D2705" t="s">
        <v>259</v>
      </c>
      <c r="E2705" t="str">
        <f>INDEX('GCAM Crosswalk'!J$5:J$111,MATCH(D2705,'GCAM Crosswalk'!I$5:I$111,0))</f>
        <v>Transportation</v>
      </c>
      <c r="F2705" t="s">
        <v>410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3">
        <v>6.7637000000000001E-6</v>
      </c>
      <c r="O2705" s="3">
        <v>2.66851E-5</v>
      </c>
      <c r="P2705" s="3">
        <v>9.7953499999999997E-5</v>
      </c>
      <c r="Q2705" s="3">
        <v>3.1677300000000001E-4</v>
      </c>
      <c r="R2705">
        <v>0</v>
      </c>
      <c r="S2705">
        <v>0</v>
      </c>
      <c r="T2705">
        <v>0</v>
      </c>
      <c r="U2705" t="s">
        <v>409</v>
      </c>
    </row>
    <row r="2706" spans="1:21" x14ac:dyDescent="0.35">
      <c r="A2706" t="s">
        <v>407</v>
      </c>
      <c r="B2706" t="s">
        <v>42</v>
      </c>
      <c r="C2706" t="str">
        <f>INDEX('GCAM Crosswalk'!M$5:M$36,MATCH(B2706,'GCAM Crosswalk'!L$5:L$36,0))</f>
        <v>South America_Northern</v>
      </c>
      <c r="D2706" t="s">
        <v>259</v>
      </c>
      <c r="E2706" t="str">
        <f>INDEX('GCAM Crosswalk'!J$5:J$111,MATCH(D2706,'GCAM Crosswalk'!I$5:I$111,0))</f>
        <v>Transportation</v>
      </c>
      <c r="F2706" t="s">
        <v>411</v>
      </c>
      <c r="G2706">
        <v>6.5590900000000001E-3</v>
      </c>
      <c r="H2706">
        <v>1.13569999999999E-2</v>
      </c>
      <c r="I2706">
        <v>1.14939999999999E-2</v>
      </c>
      <c r="J2706">
        <v>1.17074E-2</v>
      </c>
      <c r="K2706">
        <v>3.9051921000000001E-3</v>
      </c>
      <c r="L2706">
        <v>3.8692804999999999E-3</v>
      </c>
      <c r="M2706">
        <v>5.0443327000000001E-3</v>
      </c>
      <c r="N2706">
        <v>6.3685219999999997E-3</v>
      </c>
      <c r="O2706">
        <v>8.2610099999999992E-3</v>
      </c>
      <c r="P2706">
        <v>1.02779509999999E-2</v>
      </c>
      <c r="Q2706">
        <v>1.208974E-2</v>
      </c>
      <c r="R2706">
        <v>0</v>
      </c>
      <c r="S2706">
        <v>0</v>
      </c>
      <c r="T2706">
        <v>0</v>
      </c>
      <c r="U2706" t="s">
        <v>409</v>
      </c>
    </row>
    <row r="2707" spans="1:21" x14ac:dyDescent="0.35">
      <c r="A2707" t="s">
        <v>407</v>
      </c>
      <c r="B2707" t="s">
        <v>42</v>
      </c>
      <c r="C2707" t="str">
        <f>INDEX('GCAM Crosswalk'!M$5:M$36,MATCH(B2707,'GCAM Crosswalk'!L$5:L$36,0))</f>
        <v>South America_Northern</v>
      </c>
      <c r="D2707" t="s">
        <v>261</v>
      </c>
      <c r="E2707" t="str">
        <f>INDEX('GCAM Crosswalk'!J$5:J$111,MATCH(D2707,'GCAM Crosswalk'!I$5:I$111,0))</f>
        <v>Transportation</v>
      </c>
      <c r="F2707" t="s">
        <v>225</v>
      </c>
      <c r="G2707">
        <v>0</v>
      </c>
      <c r="H2707">
        <v>0</v>
      </c>
      <c r="I2707">
        <v>0</v>
      </c>
      <c r="J2707">
        <v>0</v>
      </c>
      <c r="K2707">
        <v>1.6860200000000001E-3</v>
      </c>
      <c r="L2707">
        <v>3.851976E-3</v>
      </c>
      <c r="M2707">
        <v>6.4843749999999997E-3</v>
      </c>
      <c r="N2707">
        <v>8.0659100000000008E-3</v>
      </c>
      <c r="O2707">
        <v>9.0985800000000002E-3</v>
      </c>
      <c r="P2707">
        <v>9.9103200000000002E-3</v>
      </c>
      <c r="Q2707">
        <v>1.055331E-2</v>
      </c>
      <c r="R2707">
        <v>0</v>
      </c>
      <c r="S2707">
        <v>0</v>
      </c>
      <c r="T2707">
        <v>0</v>
      </c>
      <c r="U2707" t="s">
        <v>409</v>
      </c>
    </row>
    <row r="2708" spans="1:21" x14ac:dyDescent="0.35">
      <c r="A2708" t="s">
        <v>407</v>
      </c>
      <c r="B2708" t="s">
        <v>42</v>
      </c>
      <c r="C2708" t="str">
        <f>INDEX('GCAM Crosswalk'!M$5:M$36,MATCH(B2708,'GCAM Crosswalk'!L$5:L$36,0))</f>
        <v>South America_Northern</v>
      </c>
      <c r="D2708" t="s">
        <v>261</v>
      </c>
      <c r="E2708" t="str">
        <f>INDEX('GCAM Crosswalk'!J$5:J$111,MATCH(D2708,'GCAM Crosswalk'!I$5:I$111,0))</f>
        <v>Transportation</v>
      </c>
      <c r="F2708" t="s">
        <v>408</v>
      </c>
      <c r="G2708">
        <v>0</v>
      </c>
      <c r="H2708" s="3">
        <v>5.9117800000000004E-4</v>
      </c>
      <c r="I2708" s="3">
        <v>4.41984E-5</v>
      </c>
      <c r="J2708" s="3">
        <v>3.8698600000000002E-5</v>
      </c>
      <c r="K2708" s="3">
        <v>4.02928999999999E-5</v>
      </c>
      <c r="L2708" s="3">
        <v>3.9861899999999999E-5</v>
      </c>
      <c r="M2708" s="3">
        <v>3.0998060000000001E-5</v>
      </c>
      <c r="N2708" s="3">
        <v>3.1130199999999901E-5</v>
      </c>
      <c r="O2708" s="3">
        <v>3.3021510000000003E-5</v>
      </c>
      <c r="P2708" s="3">
        <v>3.3830019999999899E-5</v>
      </c>
      <c r="Q2708" s="3">
        <v>3.4047249999999998E-5</v>
      </c>
      <c r="R2708">
        <v>0</v>
      </c>
      <c r="S2708">
        <v>0</v>
      </c>
      <c r="T2708">
        <v>0</v>
      </c>
      <c r="U2708" t="s">
        <v>409</v>
      </c>
    </row>
    <row r="2709" spans="1:21" x14ac:dyDescent="0.35">
      <c r="A2709" t="s">
        <v>407</v>
      </c>
      <c r="B2709" t="s">
        <v>42</v>
      </c>
      <c r="C2709" t="str">
        <f>INDEX('GCAM Crosswalk'!M$5:M$36,MATCH(B2709,'GCAM Crosswalk'!L$5:L$36,0))</f>
        <v>South America_Northern</v>
      </c>
      <c r="D2709" t="s">
        <v>261</v>
      </c>
      <c r="E2709" t="str">
        <f>INDEX('GCAM Crosswalk'!J$5:J$111,MATCH(D2709,'GCAM Crosswalk'!I$5:I$111,0))</f>
        <v>Transportation</v>
      </c>
      <c r="F2709" t="s">
        <v>410</v>
      </c>
      <c r="G2709">
        <v>0</v>
      </c>
      <c r="H2709">
        <v>0</v>
      </c>
      <c r="I2709">
        <v>0</v>
      </c>
      <c r="J2709">
        <v>0</v>
      </c>
      <c r="K2709">
        <v>0</v>
      </c>
      <c r="L2709" s="3">
        <v>1.10977E-6</v>
      </c>
      <c r="M2709" s="3">
        <v>6.9320340000000004E-6</v>
      </c>
      <c r="N2709" s="3">
        <v>2.3898291E-5</v>
      </c>
      <c r="O2709" s="3">
        <v>4.7540339999999999E-5</v>
      </c>
      <c r="P2709" s="3">
        <v>6.6523529999999996E-5</v>
      </c>
      <c r="Q2709" s="3">
        <v>7.5371599999999995E-5</v>
      </c>
      <c r="R2709">
        <v>0</v>
      </c>
      <c r="S2709">
        <v>0</v>
      </c>
      <c r="T2709">
        <v>0</v>
      </c>
      <c r="U2709" t="s">
        <v>409</v>
      </c>
    </row>
    <row r="2710" spans="1:21" x14ac:dyDescent="0.35">
      <c r="A2710" t="s">
        <v>407</v>
      </c>
      <c r="B2710" t="s">
        <v>42</v>
      </c>
      <c r="C2710" t="str">
        <f>INDEX('GCAM Crosswalk'!M$5:M$36,MATCH(B2710,'GCAM Crosswalk'!L$5:L$36,0))</f>
        <v>South America_Northern</v>
      </c>
      <c r="D2710" t="s">
        <v>261</v>
      </c>
      <c r="E2710" t="str">
        <f>INDEX('GCAM Crosswalk'!J$5:J$111,MATCH(D2710,'GCAM Crosswalk'!I$5:I$111,0))</f>
        <v>Transportation</v>
      </c>
      <c r="F2710" t="s">
        <v>411</v>
      </c>
      <c r="G2710">
        <v>3.2208899999999999E-2</v>
      </c>
      <c r="H2710">
        <v>4.8520000000000001E-2</v>
      </c>
      <c r="I2710">
        <v>5.5699400000000003E-2</v>
      </c>
      <c r="J2710">
        <v>5.2304799999999999E-2</v>
      </c>
      <c r="K2710">
        <v>5.5453135200000003E-2</v>
      </c>
      <c r="L2710">
        <v>5.1460790399999998E-2</v>
      </c>
      <c r="M2710">
        <v>4.4782628900000003E-2</v>
      </c>
      <c r="N2710">
        <v>4.5435035200000001E-2</v>
      </c>
      <c r="O2710">
        <v>4.9366528999999902E-2</v>
      </c>
      <c r="P2710">
        <v>5.1679001000000002E-2</v>
      </c>
      <c r="Q2710">
        <v>5.2922722999999998E-2</v>
      </c>
      <c r="R2710">
        <v>0</v>
      </c>
      <c r="S2710">
        <v>0</v>
      </c>
      <c r="T2710">
        <v>0</v>
      </c>
      <c r="U2710" t="s">
        <v>409</v>
      </c>
    </row>
    <row r="2711" spans="1:21" x14ac:dyDescent="0.35">
      <c r="A2711" t="s">
        <v>407</v>
      </c>
      <c r="B2711" t="s">
        <v>42</v>
      </c>
      <c r="C2711" t="str">
        <f>INDEX('GCAM Crosswalk'!M$5:M$36,MATCH(B2711,'GCAM Crosswalk'!L$5:L$36,0))</f>
        <v>South America_Northern</v>
      </c>
      <c r="D2711" t="s">
        <v>327</v>
      </c>
      <c r="E2711" t="str">
        <f>INDEX('GCAM Crosswalk'!J$5:J$111,MATCH(D2711,'GCAM Crosswalk'!I$5:I$111,0))</f>
        <v>Transportation</v>
      </c>
      <c r="F2711" t="s">
        <v>225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1.5923000000000001E-3</v>
      </c>
      <c r="M2711">
        <v>3.2534600000000001E-3</v>
      </c>
      <c r="N2711">
        <v>4.0076900000000004E-3</v>
      </c>
      <c r="O2711">
        <v>4.37858E-3</v>
      </c>
      <c r="P2711">
        <v>4.7444699999999998E-3</v>
      </c>
      <c r="Q2711">
        <v>4.9750899999999997E-3</v>
      </c>
      <c r="R2711">
        <v>0</v>
      </c>
      <c r="S2711">
        <v>0</v>
      </c>
      <c r="T2711">
        <v>0</v>
      </c>
      <c r="U2711" t="s">
        <v>409</v>
      </c>
    </row>
    <row r="2712" spans="1:21" x14ac:dyDescent="0.35">
      <c r="A2712" t="s">
        <v>407</v>
      </c>
      <c r="B2712" t="s">
        <v>42</v>
      </c>
      <c r="C2712" t="str">
        <f>INDEX('GCAM Crosswalk'!M$5:M$36,MATCH(B2712,'GCAM Crosswalk'!L$5:L$36,0))</f>
        <v>South America_Northern</v>
      </c>
      <c r="D2712" t="s">
        <v>327</v>
      </c>
      <c r="E2712" t="str">
        <f>INDEX('GCAM Crosswalk'!J$5:J$111,MATCH(D2712,'GCAM Crosswalk'!I$5:I$111,0))</f>
        <v>Transportation</v>
      </c>
      <c r="F2712" t="s">
        <v>411</v>
      </c>
      <c r="G2712">
        <v>1.17962E-2</v>
      </c>
      <c r="H2712">
        <v>1.7769900000000002E-2</v>
      </c>
      <c r="I2712">
        <v>2.0399199999999999E-2</v>
      </c>
      <c r="J2712">
        <v>1.9155999999999999E-2</v>
      </c>
      <c r="K2712">
        <v>5.0949300000000001E-3</v>
      </c>
      <c r="L2712">
        <v>2.2691399999999998E-3</v>
      </c>
      <c r="M2712">
        <v>1.61301E-3</v>
      </c>
      <c r="N2712">
        <v>1.14828E-3</v>
      </c>
      <c r="O2712" s="3">
        <v>8.4388900000000001E-4</v>
      </c>
      <c r="P2712" s="3">
        <v>6.4636399999999997E-4</v>
      </c>
      <c r="Q2712" s="3">
        <v>4.9554700000000004E-4</v>
      </c>
      <c r="R2712">
        <v>0</v>
      </c>
      <c r="S2712">
        <v>0</v>
      </c>
      <c r="T2712">
        <v>0</v>
      </c>
      <c r="U2712" t="s">
        <v>409</v>
      </c>
    </row>
    <row r="2713" spans="1:21" x14ac:dyDescent="0.35">
      <c r="A2713" t="s">
        <v>407</v>
      </c>
      <c r="B2713" t="s">
        <v>42</v>
      </c>
      <c r="C2713" t="str">
        <f>INDEX('GCAM Crosswalk'!M$5:M$36,MATCH(B2713,'GCAM Crosswalk'!L$5:L$36,0))</f>
        <v>South America_Northern</v>
      </c>
      <c r="D2713" t="s">
        <v>265</v>
      </c>
      <c r="E2713" t="str">
        <f>INDEX('GCAM Crosswalk'!J$5:J$111,MATCH(D2713,'GCAM Crosswalk'!I$5:I$111,0))</f>
        <v>Transportation</v>
      </c>
      <c r="F2713" t="s">
        <v>225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2.3436360000000001E-3</v>
      </c>
      <c r="N2713">
        <v>1.8934987E-2</v>
      </c>
      <c r="O2713">
        <v>3.2951440999999998E-2</v>
      </c>
      <c r="P2713">
        <v>4.0876309199999898E-2</v>
      </c>
      <c r="Q2713">
        <v>4.8983268500000003E-2</v>
      </c>
      <c r="R2713">
        <v>0</v>
      </c>
      <c r="S2713">
        <v>0</v>
      </c>
      <c r="T2713">
        <v>0</v>
      </c>
      <c r="U2713" t="s">
        <v>409</v>
      </c>
    </row>
    <row r="2714" spans="1:21" x14ac:dyDescent="0.35">
      <c r="A2714" t="s">
        <v>407</v>
      </c>
      <c r="B2714" t="s">
        <v>42</v>
      </c>
      <c r="C2714" t="str">
        <f>INDEX('GCAM Crosswalk'!M$5:M$36,MATCH(B2714,'GCAM Crosswalk'!L$5:L$36,0))</f>
        <v>South America_Northern</v>
      </c>
      <c r="D2714" t="s">
        <v>265</v>
      </c>
      <c r="E2714" t="str">
        <f>INDEX('GCAM Crosswalk'!J$5:J$111,MATCH(D2714,'GCAM Crosswalk'!I$5:I$111,0))</f>
        <v>Transportation</v>
      </c>
      <c r="F2714" t="s">
        <v>408</v>
      </c>
      <c r="G2714">
        <v>0</v>
      </c>
      <c r="H2714">
        <v>3.8873570000000001E-3</v>
      </c>
      <c r="I2714" s="3">
        <v>2.9065990000000001E-4</v>
      </c>
      <c r="J2714" s="3">
        <v>2.5426499999999999E-4</v>
      </c>
      <c r="K2714" s="3">
        <v>6.8198099999999993E-5</v>
      </c>
      <c r="L2714" s="3">
        <v>5.6018769999999998E-5</v>
      </c>
      <c r="M2714" s="3">
        <v>7.8107543999999998E-5</v>
      </c>
      <c r="N2714" s="3">
        <v>4.8927956000000003E-5</v>
      </c>
      <c r="O2714" s="3">
        <v>2.6648728000000001E-5</v>
      </c>
      <c r="P2714" s="3">
        <v>2.88007699999999E-5</v>
      </c>
      <c r="Q2714" s="3">
        <v>2.91667969999999E-5</v>
      </c>
      <c r="R2714">
        <v>0</v>
      </c>
      <c r="S2714">
        <v>0</v>
      </c>
      <c r="T2714">
        <v>0</v>
      </c>
      <c r="U2714" t="s">
        <v>409</v>
      </c>
    </row>
    <row r="2715" spans="1:21" x14ac:dyDescent="0.35">
      <c r="A2715" t="s">
        <v>407</v>
      </c>
      <c r="B2715" t="s">
        <v>42</v>
      </c>
      <c r="C2715" t="str">
        <f>INDEX('GCAM Crosswalk'!M$5:M$36,MATCH(B2715,'GCAM Crosswalk'!L$5:L$36,0))</f>
        <v>South America_Northern</v>
      </c>
      <c r="D2715" t="s">
        <v>265</v>
      </c>
      <c r="E2715" t="str">
        <f>INDEX('GCAM Crosswalk'!J$5:J$111,MATCH(D2715,'GCAM Crosswalk'!I$5:I$111,0))</f>
        <v>Transportation</v>
      </c>
      <c r="F2715" t="s">
        <v>410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 s="3">
        <v>6.1308725999999997E-6</v>
      </c>
      <c r="N2715" s="3">
        <v>3.2571976099999998E-5</v>
      </c>
      <c r="O2715" s="3">
        <v>5.38776124E-5</v>
      </c>
      <c r="P2715" s="3">
        <v>6.5998838600000003E-5</v>
      </c>
      <c r="Q2715" s="3">
        <v>7.9770559499999896E-5</v>
      </c>
      <c r="R2715">
        <v>0</v>
      </c>
      <c r="S2715">
        <v>0</v>
      </c>
      <c r="T2715">
        <v>0</v>
      </c>
      <c r="U2715" t="s">
        <v>409</v>
      </c>
    </row>
    <row r="2716" spans="1:21" x14ac:dyDescent="0.35">
      <c r="A2716" t="s">
        <v>407</v>
      </c>
      <c r="B2716" t="s">
        <v>42</v>
      </c>
      <c r="C2716" t="str">
        <f>INDEX('GCAM Crosswalk'!M$5:M$36,MATCH(B2716,'GCAM Crosswalk'!L$5:L$36,0))</f>
        <v>South America_Northern</v>
      </c>
      <c r="D2716" t="s">
        <v>265</v>
      </c>
      <c r="E2716" t="str">
        <f>INDEX('GCAM Crosswalk'!J$5:J$111,MATCH(D2716,'GCAM Crosswalk'!I$5:I$111,0))</f>
        <v>Transportation</v>
      </c>
      <c r="F2716" t="s">
        <v>411</v>
      </c>
      <c r="G2716">
        <v>0.17345430000000001</v>
      </c>
      <c r="H2716">
        <v>0.26129370000000002</v>
      </c>
      <c r="I2716">
        <v>0.29995630000000001</v>
      </c>
      <c r="J2716">
        <v>0.28167579999999998</v>
      </c>
      <c r="K2716">
        <v>7.5503580000000001E-2</v>
      </c>
      <c r="L2716">
        <v>6.2041060000000002E-2</v>
      </c>
      <c r="M2716">
        <v>8.7164866800000004E-2</v>
      </c>
      <c r="N2716">
        <v>5.7215537800000001E-2</v>
      </c>
      <c r="O2716">
        <v>3.3967946700000001E-2</v>
      </c>
      <c r="P2716">
        <v>3.6895217599999898E-2</v>
      </c>
      <c r="Q2716">
        <v>3.76674200499999E-2</v>
      </c>
      <c r="R2716">
        <v>0</v>
      </c>
      <c r="S2716">
        <v>0</v>
      </c>
      <c r="T2716">
        <v>0</v>
      </c>
      <c r="U2716" t="s">
        <v>409</v>
      </c>
    </row>
    <row r="2717" spans="1:21" x14ac:dyDescent="0.35">
      <c r="A2717" t="s">
        <v>407</v>
      </c>
      <c r="B2717" t="s">
        <v>42</v>
      </c>
      <c r="C2717" t="str">
        <f>INDEX('GCAM Crosswalk'!M$5:M$36,MATCH(B2717,'GCAM Crosswalk'!L$5:L$36,0))</f>
        <v>South America_Northern</v>
      </c>
      <c r="D2717" t="s">
        <v>267</v>
      </c>
      <c r="E2717" t="str">
        <f>INDEX('GCAM Crosswalk'!J$5:J$111,MATCH(D2717,'GCAM Crosswalk'!I$5:I$111,0))</f>
        <v>International Shipping</v>
      </c>
      <c r="F2717" t="s">
        <v>225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3">
        <v>3.4239900000000002E-7</v>
      </c>
      <c r="O2717" s="3">
        <v>1.0639600000000001E-6</v>
      </c>
      <c r="P2717" s="3">
        <v>3.3232300000000002E-6</v>
      </c>
      <c r="Q2717" s="3">
        <v>8.8211400000000004E-6</v>
      </c>
      <c r="R2717">
        <v>0</v>
      </c>
      <c r="S2717">
        <v>0</v>
      </c>
      <c r="T2717">
        <v>0</v>
      </c>
      <c r="U2717" t="s">
        <v>409</v>
      </c>
    </row>
    <row r="2718" spans="1:21" x14ac:dyDescent="0.35">
      <c r="A2718" t="s">
        <v>407</v>
      </c>
      <c r="B2718" t="s">
        <v>42</v>
      </c>
      <c r="C2718" t="str">
        <f>INDEX('GCAM Crosswalk'!M$5:M$36,MATCH(B2718,'GCAM Crosswalk'!L$5:L$36,0))</f>
        <v>South America_Northern</v>
      </c>
      <c r="D2718" t="s">
        <v>267</v>
      </c>
      <c r="E2718" t="str">
        <f>INDEX('GCAM Crosswalk'!J$5:J$111,MATCH(D2718,'GCAM Crosswalk'!I$5:I$111,0))</f>
        <v>International Shipping</v>
      </c>
      <c r="F2718" t="s">
        <v>410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3">
        <v>7.2187400000000003E-6</v>
      </c>
      <c r="O2718" s="3">
        <v>2.86447E-5</v>
      </c>
      <c r="P2718" s="3">
        <v>1.21098E-4</v>
      </c>
      <c r="Q2718" s="3">
        <v>4.3232699999999998E-4</v>
      </c>
      <c r="R2718">
        <v>0</v>
      </c>
      <c r="S2718">
        <v>0</v>
      </c>
      <c r="T2718">
        <v>0</v>
      </c>
      <c r="U2718" t="s">
        <v>409</v>
      </c>
    </row>
    <row r="2719" spans="1:21" x14ac:dyDescent="0.35">
      <c r="A2719" t="s">
        <v>407</v>
      </c>
      <c r="B2719" t="s">
        <v>42</v>
      </c>
      <c r="C2719" t="str">
        <f>INDEX('GCAM Crosswalk'!M$5:M$36,MATCH(B2719,'GCAM Crosswalk'!L$5:L$36,0))</f>
        <v>South America_Northern</v>
      </c>
      <c r="D2719" t="s">
        <v>267</v>
      </c>
      <c r="E2719" t="str">
        <f>INDEX('GCAM Crosswalk'!J$5:J$111,MATCH(D2719,'GCAM Crosswalk'!I$5:I$111,0))</f>
        <v>International Shipping</v>
      </c>
      <c r="F2719" t="s">
        <v>411</v>
      </c>
      <c r="G2719">
        <v>3.3910500000000003E-2</v>
      </c>
      <c r="H2719">
        <v>2.9428099999999999E-2</v>
      </c>
      <c r="I2719">
        <v>4.1581100000000003E-2</v>
      </c>
      <c r="J2719">
        <v>6.5812800000000005E-2</v>
      </c>
      <c r="K2719">
        <v>4.6107389999999998E-2</v>
      </c>
      <c r="L2719">
        <v>4.495242E-2</v>
      </c>
      <c r="M2719">
        <v>4.7322700000000002E-2</v>
      </c>
      <c r="N2719">
        <v>5.0667499999999997E-2</v>
      </c>
      <c r="O2719">
        <v>5.4715600000000003E-2</v>
      </c>
      <c r="P2719">
        <v>5.90573E-2</v>
      </c>
      <c r="Q2719">
        <v>6.3144599999999995E-2</v>
      </c>
      <c r="R2719">
        <v>0</v>
      </c>
      <c r="S2719">
        <v>0</v>
      </c>
      <c r="T2719">
        <v>0</v>
      </c>
      <c r="U2719" t="s">
        <v>409</v>
      </c>
    </row>
    <row r="2720" spans="1:21" x14ac:dyDescent="0.35">
      <c r="A2720" t="s">
        <v>407</v>
      </c>
      <c r="B2720" t="s">
        <v>44</v>
      </c>
      <c r="C2720" t="str">
        <f>INDEX('GCAM Crosswalk'!M$5:M$36,MATCH(B2720,'GCAM Crosswalk'!L$5:L$36,0))</f>
        <v>South America_Southern</v>
      </c>
      <c r="D2720" t="s">
        <v>291</v>
      </c>
      <c r="E2720" t="str">
        <f>INDEX('GCAM Crosswalk'!J$5:J$111,MATCH(D2720,'GCAM Crosswalk'!I$5:I$111,0))</f>
        <v>Industry</v>
      </c>
      <c r="F2720" t="s">
        <v>408</v>
      </c>
      <c r="G2720">
        <v>5.9756499999999999E-3</v>
      </c>
      <c r="H2720">
        <v>5.9547899999999997E-3</v>
      </c>
      <c r="I2720">
        <v>7.3773399999999996E-3</v>
      </c>
      <c r="J2720">
        <v>4.1858099999999999E-3</v>
      </c>
      <c r="K2720">
        <v>7.9689600000000006E-3</v>
      </c>
      <c r="L2720">
        <v>1.19014004E-2</v>
      </c>
      <c r="M2720">
        <v>1.54630962E-2</v>
      </c>
      <c r="N2720">
        <v>1.8790968399999899E-2</v>
      </c>
      <c r="O2720">
        <v>2.13112585999999E-2</v>
      </c>
      <c r="P2720">
        <v>2.3687410190000001E-2</v>
      </c>
      <c r="Q2720">
        <v>2.5435931899999899E-2</v>
      </c>
      <c r="R2720">
        <v>0</v>
      </c>
      <c r="S2720">
        <v>0</v>
      </c>
      <c r="T2720">
        <v>0</v>
      </c>
      <c r="U2720" t="s">
        <v>409</v>
      </c>
    </row>
    <row r="2721" spans="1:21" x14ac:dyDescent="0.35">
      <c r="A2721" t="s">
        <v>407</v>
      </c>
      <c r="B2721" t="s">
        <v>44</v>
      </c>
      <c r="C2721" t="str">
        <f>INDEX('GCAM Crosswalk'!M$5:M$36,MATCH(B2721,'GCAM Crosswalk'!L$5:L$36,0))</f>
        <v>South America_Southern</v>
      </c>
      <c r="D2721" t="s">
        <v>291</v>
      </c>
      <c r="E2721" t="str">
        <f>INDEX('GCAM Crosswalk'!J$5:J$111,MATCH(D2721,'GCAM Crosswalk'!I$5:I$111,0))</f>
        <v>Industry</v>
      </c>
      <c r="F2721" t="s">
        <v>410</v>
      </c>
      <c r="G2721">
        <v>0</v>
      </c>
      <c r="H2721">
        <v>0</v>
      </c>
      <c r="I2721">
        <v>0</v>
      </c>
      <c r="J2721">
        <v>0</v>
      </c>
      <c r="K2721">
        <v>0</v>
      </c>
      <c r="L2721" s="3">
        <v>5.5162299999999999E-5</v>
      </c>
      <c r="M2721" s="3">
        <v>3.203449E-4</v>
      </c>
      <c r="N2721" s="3">
        <v>8.1929059999999996E-4</v>
      </c>
      <c r="O2721">
        <v>1.5465349999999999E-3</v>
      </c>
      <c r="P2721">
        <v>2.5171194999999901E-3</v>
      </c>
      <c r="Q2721">
        <v>3.5867973599999999E-3</v>
      </c>
      <c r="R2721">
        <v>0</v>
      </c>
      <c r="S2721">
        <v>0</v>
      </c>
      <c r="T2721">
        <v>0</v>
      </c>
      <c r="U2721" t="s">
        <v>409</v>
      </c>
    </row>
    <row r="2722" spans="1:21" x14ac:dyDescent="0.35">
      <c r="A2722" t="s">
        <v>407</v>
      </c>
      <c r="B2722" t="s">
        <v>44</v>
      </c>
      <c r="C2722" t="str">
        <f>INDEX('GCAM Crosswalk'!M$5:M$36,MATCH(B2722,'GCAM Crosswalk'!L$5:L$36,0))</f>
        <v>South America_Southern</v>
      </c>
      <c r="D2722" t="s">
        <v>349</v>
      </c>
      <c r="E2722" t="str">
        <f>INDEX('GCAM Crosswalk'!J$5:J$111,MATCH(D2722,'GCAM Crosswalk'!I$5:I$111,0))</f>
        <v>Agriculture</v>
      </c>
      <c r="F2722" t="s">
        <v>318</v>
      </c>
      <c r="G2722">
        <v>5.1488000000000003E-3</v>
      </c>
      <c r="H2722">
        <v>2.5534899999999998E-3</v>
      </c>
      <c r="I2722">
        <v>7.8697100000000002E-3</v>
      </c>
      <c r="J2722">
        <v>6.7812899999999997E-3</v>
      </c>
      <c r="K2722">
        <v>7.60459999999999E-3</v>
      </c>
      <c r="L2722">
        <v>8.4300099999999999E-3</v>
      </c>
      <c r="M2722">
        <v>8.9050899999999992E-3</v>
      </c>
      <c r="N2722">
        <v>8.9805270000000003E-3</v>
      </c>
      <c r="O2722">
        <v>8.7239610000000006E-3</v>
      </c>
      <c r="P2722">
        <v>8.2357539999999996E-3</v>
      </c>
      <c r="Q2722">
        <v>7.6917110000000004E-3</v>
      </c>
      <c r="R2722">
        <v>0</v>
      </c>
      <c r="S2722">
        <v>0</v>
      </c>
      <c r="T2722">
        <v>0</v>
      </c>
      <c r="U2722" t="s">
        <v>409</v>
      </c>
    </row>
    <row r="2723" spans="1:21" x14ac:dyDescent="0.35">
      <c r="A2723" t="s">
        <v>407</v>
      </c>
      <c r="B2723" t="s">
        <v>44</v>
      </c>
      <c r="C2723" t="str">
        <f>INDEX('GCAM Crosswalk'!M$5:M$36,MATCH(B2723,'GCAM Crosswalk'!L$5:L$36,0))</f>
        <v>South America_Southern</v>
      </c>
      <c r="D2723" t="s">
        <v>349</v>
      </c>
      <c r="E2723" t="str">
        <f>INDEX('GCAM Crosswalk'!J$5:J$111,MATCH(D2723,'GCAM Crosswalk'!I$5:I$111,0))</f>
        <v>Agriculture</v>
      </c>
      <c r="F2723" t="s">
        <v>339</v>
      </c>
      <c r="G2723">
        <v>0</v>
      </c>
      <c r="H2723" s="3">
        <v>2.09299E-4</v>
      </c>
      <c r="I2723">
        <v>0</v>
      </c>
      <c r="J2723" s="3">
        <v>4.1899900000000002E-5</v>
      </c>
      <c r="K2723" s="3">
        <v>4.6583199999999998E-5</v>
      </c>
      <c r="L2723" s="3">
        <v>4.7885E-5</v>
      </c>
      <c r="M2723" s="3">
        <v>4.6576480000000002E-5</v>
      </c>
      <c r="N2723" s="3">
        <v>4.4620229999999999E-5</v>
      </c>
      <c r="O2723" s="3">
        <v>4.4080159999999901E-5</v>
      </c>
      <c r="P2723" s="3">
        <v>4.3969440000000002E-5</v>
      </c>
      <c r="Q2723" s="3">
        <v>4.3914859999999999E-5</v>
      </c>
      <c r="R2723">
        <v>0</v>
      </c>
      <c r="S2723">
        <v>0</v>
      </c>
      <c r="T2723">
        <v>0</v>
      </c>
      <c r="U2723" t="s">
        <v>409</v>
      </c>
    </row>
    <row r="2724" spans="1:21" x14ac:dyDescent="0.35">
      <c r="A2724" t="s">
        <v>407</v>
      </c>
      <c r="B2724" t="s">
        <v>44</v>
      </c>
      <c r="C2724" t="str">
        <f>INDEX('GCAM Crosswalk'!M$5:M$36,MATCH(B2724,'GCAM Crosswalk'!L$5:L$36,0))</f>
        <v>South America_Southern</v>
      </c>
      <c r="D2724" t="s">
        <v>349</v>
      </c>
      <c r="E2724" t="str">
        <f>INDEX('GCAM Crosswalk'!J$5:J$111,MATCH(D2724,'GCAM Crosswalk'!I$5:I$111,0))</f>
        <v>Agriculture</v>
      </c>
      <c r="F2724" t="s">
        <v>225</v>
      </c>
      <c r="G2724">
        <v>1.2558000000000001E-3</v>
      </c>
      <c r="H2724">
        <v>6.36267E-3</v>
      </c>
      <c r="I2724">
        <v>6.4464099999999996E-3</v>
      </c>
      <c r="J2724">
        <v>7.4510899999999996E-3</v>
      </c>
      <c r="K2724">
        <v>7.8471700000000005E-3</v>
      </c>
      <c r="L2724">
        <v>8.6282830000000005E-3</v>
      </c>
      <c r="M2724">
        <v>1.0479010999999899E-2</v>
      </c>
      <c r="N2724">
        <v>1.26766213E-2</v>
      </c>
      <c r="O2724">
        <v>1.4528759299999999E-2</v>
      </c>
      <c r="P2724">
        <v>1.67216681E-2</v>
      </c>
      <c r="Q2724">
        <v>1.9049146999999999E-2</v>
      </c>
      <c r="R2724">
        <v>0</v>
      </c>
      <c r="S2724">
        <v>0</v>
      </c>
      <c r="T2724">
        <v>0</v>
      </c>
      <c r="U2724" t="s">
        <v>409</v>
      </c>
    </row>
    <row r="2725" spans="1:21" x14ac:dyDescent="0.35">
      <c r="A2725" t="s">
        <v>407</v>
      </c>
      <c r="B2725" t="s">
        <v>44</v>
      </c>
      <c r="C2725" t="str">
        <f>INDEX('GCAM Crosswalk'!M$5:M$36,MATCH(B2725,'GCAM Crosswalk'!L$5:L$36,0))</f>
        <v>South America_Southern</v>
      </c>
      <c r="D2725" t="s">
        <v>349</v>
      </c>
      <c r="E2725" t="str">
        <f>INDEX('GCAM Crosswalk'!J$5:J$111,MATCH(D2725,'GCAM Crosswalk'!I$5:I$111,0))</f>
        <v>Agriculture</v>
      </c>
      <c r="F2725" t="s">
        <v>410</v>
      </c>
      <c r="G2725">
        <v>0</v>
      </c>
      <c r="H2725">
        <v>0</v>
      </c>
      <c r="I2725">
        <v>0</v>
      </c>
      <c r="J2725">
        <v>0</v>
      </c>
      <c r="K2725">
        <v>0</v>
      </c>
      <c r="L2725" s="3">
        <v>2.8893199999999999E-4</v>
      </c>
      <c r="M2725">
        <v>1.0607629999999999E-3</v>
      </c>
      <c r="N2725">
        <v>2.051944E-3</v>
      </c>
      <c r="O2725">
        <v>2.8336479999999998E-3</v>
      </c>
      <c r="P2725">
        <v>3.5863069999999999E-3</v>
      </c>
      <c r="Q2725">
        <v>4.133266E-3</v>
      </c>
      <c r="R2725">
        <v>0</v>
      </c>
      <c r="S2725">
        <v>0</v>
      </c>
      <c r="T2725">
        <v>0</v>
      </c>
      <c r="U2725" t="s">
        <v>409</v>
      </c>
    </row>
    <row r="2726" spans="1:21" x14ac:dyDescent="0.35">
      <c r="A2726" t="s">
        <v>407</v>
      </c>
      <c r="B2726" t="s">
        <v>44</v>
      </c>
      <c r="C2726" t="str">
        <f>INDEX('GCAM Crosswalk'!M$5:M$36,MATCH(B2726,'GCAM Crosswalk'!L$5:L$36,0))</f>
        <v>South America_Southern</v>
      </c>
      <c r="D2726" t="s">
        <v>349</v>
      </c>
      <c r="E2726" t="str">
        <f>INDEX('GCAM Crosswalk'!J$5:J$111,MATCH(D2726,'GCAM Crosswalk'!I$5:I$111,0))</f>
        <v>Agriculture</v>
      </c>
      <c r="F2726" t="s">
        <v>411</v>
      </c>
      <c r="G2726">
        <v>1.00883E-2</v>
      </c>
      <c r="H2726">
        <v>2.1892680000000001E-2</v>
      </c>
      <c r="I2726">
        <v>3.1102009999999999E-2</v>
      </c>
      <c r="J2726">
        <v>3.8929690000000003E-2</v>
      </c>
      <c r="K2726">
        <v>4.1716779999999898E-2</v>
      </c>
      <c r="L2726">
        <v>4.1731320000000002E-2</v>
      </c>
      <c r="M2726">
        <v>3.9587470999999999E-2</v>
      </c>
      <c r="N2726">
        <v>3.6732330000000001E-2</v>
      </c>
      <c r="O2726">
        <v>3.4537313E-2</v>
      </c>
      <c r="P2726">
        <v>3.1590277999999999E-2</v>
      </c>
      <c r="Q2726">
        <v>2.8463392000000001E-2</v>
      </c>
      <c r="R2726">
        <v>0</v>
      </c>
      <c r="S2726">
        <v>0</v>
      </c>
      <c r="T2726">
        <v>0</v>
      </c>
      <c r="U2726" t="s">
        <v>409</v>
      </c>
    </row>
    <row r="2727" spans="1:21" x14ac:dyDescent="0.35">
      <c r="A2727" t="s">
        <v>407</v>
      </c>
      <c r="B2727" t="s">
        <v>44</v>
      </c>
      <c r="C2727" t="str">
        <f>INDEX('GCAM Crosswalk'!M$5:M$36,MATCH(B2727,'GCAM Crosswalk'!L$5:L$36,0))</f>
        <v>South America_Southern</v>
      </c>
      <c r="D2727" t="s">
        <v>269</v>
      </c>
      <c r="E2727" t="str">
        <f>INDEX('GCAM Crosswalk'!J$5:J$111,MATCH(D2727,'GCAM Crosswalk'!I$5:I$111,0))</f>
        <v>Industry</v>
      </c>
      <c r="F2727" t="s">
        <v>225</v>
      </c>
      <c r="G2727">
        <v>3.8614299999999999E-3</v>
      </c>
      <c r="H2727">
        <v>7.1764899999999998E-3</v>
      </c>
      <c r="I2727">
        <v>8.9637699999999994E-3</v>
      </c>
      <c r="J2727">
        <v>8.9637699999999994E-3</v>
      </c>
      <c r="K2727">
        <v>9.6960829999999994E-3</v>
      </c>
      <c r="L2727">
        <v>1.1351674000000001E-2</v>
      </c>
      <c r="M2727">
        <v>1.3376354E-2</v>
      </c>
      <c r="N2727">
        <v>1.5715667999999999E-2</v>
      </c>
      <c r="O2727">
        <v>1.7809158999999901E-2</v>
      </c>
      <c r="P2727">
        <v>1.9343985000000001E-2</v>
      </c>
      <c r="Q2727">
        <v>2.0517924999999999E-2</v>
      </c>
      <c r="R2727">
        <v>0</v>
      </c>
      <c r="S2727">
        <v>0</v>
      </c>
      <c r="T2727">
        <v>0</v>
      </c>
      <c r="U2727" t="s">
        <v>409</v>
      </c>
    </row>
    <row r="2728" spans="1:21" x14ac:dyDescent="0.35">
      <c r="A2728" t="s">
        <v>407</v>
      </c>
      <c r="B2728" t="s">
        <v>44</v>
      </c>
      <c r="C2728" t="str">
        <f>INDEX('GCAM Crosswalk'!M$5:M$36,MATCH(B2728,'GCAM Crosswalk'!L$5:L$36,0))</f>
        <v>South America_Southern</v>
      </c>
      <c r="D2728" t="s">
        <v>364</v>
      </c>
      <c r="E2728" t="str">
        <f>INDEX('GCAM Crosswalk'!J$5:J$111,MATCH(D2728,'GCAM Crosswalk'!I$5:I$111,0))</f>
        <v>Industry</v>
      </c>
      <c r="F2728" t="s">
        <v>318</v>
      </c>
      <c r="G2728">
        <v>0</v>
      </c>
      <c r="H2728">
        <v>0</v>
      </c>
      <c r="I2728">
        <v>0</v>
      </c>
      <c r="J2728" s="3">
        <v>1.6740099999999999E-4</v>
      </c>
      <c r="K2728" s="3">
        <v>1.891218E-4</v>
      </c>
      <c r="L2728" s="3">
        <v>2.121452E-4</v>
      </c>
      <c r="M2728" s="3">
        <v>2.3814649999999999E-4</v>
      </c>
      <c r="N2728" s="3">
        <v>2.6023029999999898E-4</v>
      </c>
      <c r="O2728" s="3">
        <v>2.7545119999999998E-4</v>
      </c>
      <c r="P2728" s="3">
        <v>2.8772497999999999E-4</v>
      </c>
      <c r="Q2728" s="3">
        <v>2.9589789000000001E-4</v>
      </c>
      <c r="R2728">
        <v>0</v>
      </c>
      <c r="S2728">
        <v>0</v>
      </c>
      <c r="T2728">
        <v>0</v>
      </c>
      <c r="U2728" t="s">
        <v>409</v>
      </c>
    </row>
    <row r="2729" spans="1:21" x14ac:dyDescent="0.35">
      <c r="A2729" t="s">
        <v>407</v>
      </c>
      <c r="B2729" t="s">
        <v>44</v>
      </c>
      <c r="C2729" t="str">
        <f>INDEX('GCAM Crosswalk'!M$5:M$36,MATCH(B2729,'GCAM Crosswalk'!L$5:L$36,0))</f>
        <v>South America_Southern</v>
      </c>
      <c r="D2729" t="s">
        <v>364</v>
      </c>
      <c r="E2729" t="str">
        <f>INDEX('GCAM Crosswalk'!J$5:J$111,MATCH(D2729,'GCAM Crosswalk'!I$5:I$111,0))</f>
        <v>Industry</v>
      </c>
      <c r="F2729" t="s">
        <v>225</v>
      </c>
      <c r="G2729" s="3">
        <v>9.2090499999999997E-4</v>
      </c>
      <c r="H2729">
        <v>2.3023100000000001E-3</v>
      </c>
      <c r="I2729">
        <v>1.6744100000000001E-3</v>
      </c>
      <c r="J2729">
        <v>2.97212E-3</v>
      </c>
      <c r="K2729">
        <v>3.2619699999999999E-3</v>
      </c>
      <c r="L2729">
        <v>3.6406139999999999E-3</v>
      </c>
      <c r="M2729">
        <v>4.1662030000000003E-3</v>
      </c>
      <c r="N2729">
        <v>4.7655129999999999E-3</v>
      </c>
      <c r="O2729">
        <v>5.3620549999999897E-3</v>
      </c>
      <c r="P2729">
        <v>5.9347434999999999E-3</v>
      </c>
      <c r="Q2729">
        <v>6.4474520999999998E-3</v>
      </c>
      <c r="R2729">
        <v>0</v>
      </c>
      <c r="S2729">
        <v>0</v>
      </c>
      <c r="T2729">
        <v>0</v>
      </c>
      <c r="U2729" t="s">
        <v>409</v>
      </c>
    </row>
    <row r="2730" spans="1:21" x14ac:dyDescent="0.35">
      <c r="A2730" t="s">
        <v>407</v>
      </c>
      <c r="B2730" t="s">
        <v>44</v>
      </c>
      <c r="C2730" t="str">
        <f>INDEX('GCAM Crosswalk'!M$5:M$36,MATCH(B2730,'GCAM Crosswalk'!L$5:L$36,0))</f>
        <v>South America_Southern</v>
      </c>
      <c r="D2730" t="s">
        <v>364</v>
      </c>
      <c r="E2730" t="str">
        <f>INDEX('GCAM Crosswalk'!J$5:J$111,MATCH(D2730,'GCAM Crosswalk'!I$5:I$111,0))</f>
        <v>Industry</v>
      </c>
      <c r="F2730" t="s">
        <v>408</v>
      </c>
      <c r="G2730">
        <v>0</v>
      </c>
      <c r="H2730">
        <v>0</v>
      </c>
      <c r="I2730">
        <v>1.90182E-3</v>
      </c>
      <c r="J2730" s="3">
        <v>9.1360499999999995E-4</v>
      </c>
      <c r="K2730">
        <v>1.028553E-3</v>
      </c>
      <c r="L2730">
        <v>1.1249400000000001E-3</v>
      </c>
      <c r="M2730">
        <v>1.2136600000000001E-3</v>
      </c>
      <c r="N2730">
        <v>1.23716E-3</v>
      </c>
      <c r="O2730">
        <v>1.2164540000000001E-3</v>
      </c>
      <c r="P2730">
        <v>1.2254417999999999E-3</v>
      </c>
      <c r="Q2730">
        <v>1.24137236E-3</v>
      </c>
      <c r="R2730">
        <v>0</v>
      </c>
      <c r="S2730">
        <v>0</v>
      </c>
      <c r="T2730">
        <v>0</v>
      </c>
      <c r="U2730" t="s">
        <v>409</v>
      </c>
    </row>
    <row r="2731" spans="1:21" x14ac:dyDescent="0.35">
      <c r="A2731" t="s">
        <v>407</v>
      </c>
      <c r="B2731" t="s">
        <v>44</v>
      </c>
      <c r="C2731" t="str">
        <f>INDEX('GCAM Crosswalk'!M$5:M$36,MATCH(B2731,'GCAM Crosswalk'!L$5:L$36,0))</f>
        <v>South America_Southern</v>
      </c>
      <c r="D2731" t="s">
        <v>364</v>
      </c>
      <c r="E2731" t="str">
        <f>INDEX('GCAM Crosswalk'!J$5:J$111,MATCH(D2731,'GCAM Crosswalk'!I$5:I$111,0))</f>
        <v>Industry</v>
      </c>
      <c r="F2731" t="s">
        <v>411</v>
      </c>
      <c r="G2731">
        <v>0</v>
      </c>
      <c r="H2731" s="3">
        <v>1.6740099999999999E-4</v>
      </c>
      <c r="I2731">
        <v>0</v>
      </c>
      <c r="J2731" s="3">
        <v>3.3490199999999999E-4</v>
      </c>
      <c r="K2731" s="3">
        <v>3.7230459999999999E-4</v>
      </c>
      <c r="L2731" s="3">
        <v>4.0225349999999999E-4</v>
      </c>
      <c r="M2731" s="3">
        <v>4.2178259999999998E-4</v>
      </c>
      <c r="N2731" s="3">
        <v>4.1586109999999999E-4</v>
      </c>
      <c r="O2731" s="3">
        <v>4.0571649999999901E-4</v>
      </c>
      <c r="P2731" s="3">
        <v>4.1661331999999902E-4</v>
      </c>
      <c r="Q2731" s="3">
        <v>4.4144261999999899E-4</v>
      </c>
      <c r="R2731">
        <v>0</v>
      </c>
      <c r="S2731">
        <v>0</v>
      </c>
      <c r="T2731">
        <v>0</v>
      </c>
      <c r="U2731" t="s">
        <v>409</v>
      </c>
    </row>
    <row r="2732" spans="1:21" x14ac:dyDescent="0.35">
      <c r="A2732" t="s">
        <v>407</v>
      </c>
      <c r="B2732" t="s">
        <v>44</v>
      </c>
      <c r="C2732" t="str">
        <f>INDEX('GCAM Crosswalk'!M$5:M$36,MATCH(B2732,'GCAM Crosswalk'!L$5:L$36,0))</f>
        <v>South America_Southern</v>
      </c>
      <c r="D2732" t="s">
        <v>367</v>
      </c>
      <c r="E2732" t="str">
        <f>INDEX('GCAM Crosswalk'!J$5:J$111,MATCH(D2732,'GCAM Crosswalk'!I$5:I$111,0))</f>
        <v>Industry</v>
      </c>
      <c r="F2732" t="s">
        <v>408</v>
      </c>
      <c r="G2732">
        <v>2.7545300000000002E-2</v>
      </c>
      <c r="H2732">
        <v>9.1184500000000002E-2</v>
      </c>
      <c r="I2732">
        <v>2.5967E-2</v>
      </c>
      <c r="J2732">
        <v>2.9795999999999998E-3</v>
      </c>
      <c r="K2732">
        <v>3.2612499999999998E-3</v>
      </c>
      <c r="L2732">
        <v>3.6004800000000001E-3</v>
      </c>
      <c r="M2732">
        <v>4.1112199999999996E-3</v>
      </c>
      <c r="N2732">
        <v>4.7355299999999999E-3</v>
      </c>
      <c r="O2732">
        <v>5.3732900000000002E-3</v>
      </c>
      <c r="P2732">
        <v>5.96657E-3</v>
      </c>
      <c r="Q2732">
        <v>6.4877299999999997E-3</v>
      </c>
      <c r="R2732">
        <v>0</v>
      </c>
      <c r="S2732">
        <v>0</v>
      </c>
      <c r="T2732">
        <v>0</v>
      </c>
      <c r="U2732" t="s">
        <v>409</v>
      </c>
    </row>
    <row r="2733" spans="1:21" x14ac:dyDescent="0.35">
      <c r="A2733" t="s">
        <v>407</v>
      </c>
      <c r="B2733" t="s">
        <v>44</v>
      </c>
      <c r="C2733" t="str">
        <f>INDEX('GCAM Crosswalk'!M$5:M$36,MATCH(B2733,'GCAM Crosswalk'!L$5:L$36,0))</f>
        <v>South America_Southern</v>
      </c>
      <c r="D2733" t="s">
        <v>367</v>
      </c>
      <c r="E2733" t="str">
        <f>INDEX('GCAM Crosswalk'!J$5:J$111,MATCH(D2733,'GCAM Crosswalk'!I$5:I$111,0))</f>
        <v>Industry</v>
      </c>
      <c r="F2733" t="s">
        <v>411</v>
      </c>
      <c r="G2733">
        <v>8.9998999999999999E-3</v>
      </c>
      <c r="H2733">
        <v>0</v>
      </c>
      <c r="I2733">
        <v>2.9302E-3</v>
      </c>
      <c r="J2733" s="3">
        <v>1.2559999999999999E-4</v>
      </c>
      <c r="K2733" s="3">
        <v>1.8798799999999999E-4</v>
      </c>
      <c r="L2733" s="3">
        <v>2.7257900000000001E-4</v>
      </c>
      <c r="M2733" s="3">
        <v>3.72541E-4</v>
      </c>
      <c r="N2733" s="3">
        <v>5.2663099999999995E-4</v>
      </c>
      <c r="O2733" s="3">
        <v>7.3514100000000003E-4</v>
      </c>
      <c r="P2733" s="3">
        <v>9.6519900000000003E-4</v>
      </c>
      <c r="Q2733">
        <v>1.2379800000000001E-3</v>
      </c>
      <c r="R2733">
        <v>0</v>
      </c>
      <c r="S2733">
        <v>0</v>
      </c>
      <c r="T2733">
        <v>0</v>
      </c>
      <c r="U2733" t="s">
        <v>409</v>
      </c>
    </row>
    <row r="2734" spans="1:21" x14ac:dyDescent="0.35">
      <c r="A2734" t="s">
        <v>407</v>
      </c>
      <c r="B2734" t="s">
        <v>44</v>
      </c>
      <c r="C2734" t="str">
        <f>INDEX('GCAM Crosswalk'!M$5:M$36,MATCH(B2734,'GCAM Crosswalk'!L$5:L$36,0))</f>
        <v>South America_Southern</v>
      </c>
      <c r="D2734" t="s">
        <v>216</v>
      </c>
      <c r="E2734" t="str">
        <f>INDEX('GCAM Crosswalk'!J$5:J$111,MATCH(D2734,'GCAM Crosswalk'!I$5:I$111,0))</f>
        <v>Commercial</v>
      </c>
      <c r="F2734" t="s">
        <v>225</v>
      </c>
      <c r="G2734">
        <v>1.4522000000000001E-3</v>
      </c>
      <c r="H2734">
        <v>8.1444499999999993E-3</v>
      </c>
      <c r="I2734">
        <v>1.28428E-2</v>
      </c>
      <c r="J2734">
        <v>1.7039599999999998E-2</v>
      </c>
      <c r="K2734">
        <v>1.9168020000000001E-2</v>
      </c>
      <c r="L2734">
        <v>2.377779E-2</v>
      </c>
      <c r="M2734">
        <v>2.974779E-2</v>
      </c>
      <c r="N2734">
        <v>3.571175E-2</v>
      </c>
      <c r="O2734">
        <v>4.1512597999999998E-2</v>
      </c>
      <c r="P2734">
        <v>4.7076172999999999E-2</v>
      </c>
      <c r="Q2734">
        <v>5.2219689999999999E-2</v>
      </c>
      <c r="R2734">
        <v>0</v>
      </c>
      <c r="S2734">
        <v>0</v>
      </c>
      <c r="T2734">
        <v>0</v>
      </c>
      <c r="U2734" t="s">
        <v>409</v>
      </c>
    </row>
    <row r="2735" spans="1:21" x14ac:dyDescent="0.35">
      <c r="A2735" t="s">
        <v>407</v>
      </c>
      <c r="B2735" t="s">
        <v>44</v>
      </c>
      <c r="C2735" t="str">
        <f>INDEX('GCAM Crosswalk'!M$5:M$36,MATCH(B2735,'GCAM Crosswalk'!L$5:L$36,0))</f>
        <v>South America_Southern</v>
      </c>
      <c r="D2735" t="s">
        <v>216</v>
      </c>
      <c r="E2735" t="str">
        <f>INDEX('GCAM Crosswalk'!J$5:J$111,MATCH(D2735,'GCAM Crosswalk'!I$5:I$111,0))</f>
        <v>Commercial</v>
      </c>
      <c r="F2735" t="s">
        <v>408</v>
      </c>
      <c r="G2735" s="3">
        <v>6.3300199999999994E-5</v>
      </c>
      <c r="H2735" s="3">
        <v>2.32399E-4</v>
      </c>
      <c r="I2735" s="3">
        <v>4.52101E-4</v>
      </c>
      <c r="J2735" s="3">
        <v>6.4970100000000003E-4</v>
      </c>
      <c r="K2735" s="3">
        <v>7.3036499999999996E-4</v>
      </c>
      <c r="L2735" s="3">
        <v>8.3705439999999997E-4</v>
      </c>
      <c r="M2735" s="3">
        <v>8.8211299999999904E-4</v>
      </c>
      <c r="N2735" s="3">
        <v>8.2711690000000001E-4</v>
      </c>
      <c r="O2735" s="3">
        <v>7.4814239999999995E-4</v>
      </c>
      <c r="P2735" s="3">
        <v>6.7144419999999995E-4</v>
      </c>
      <c r="Q2735" s="3">
        <v>6.2887179999999998E-4</v>
      </c>
      <c r="R2735">
        <v>0</v>
      </c>
      <c r="S2735">
        <v>0</v>
      </c>
      <c r="T2735">
        <v>0</v>
      </c>
      <c r="U2735" t="s">
        <v>409</v>
      </c>
    </row>
    <row r="2736" spans="1:21" x14ac:dyDescent="0.35">
      <c r="A2736" t="s">
        <v>407</v>
      </c>
      <c r="B2736" t="s">
        <v>44</v>
      </c>
      <c r="C2736" t="str">
        <f>INDEX('GCAM Crosswalk'!M$5:M$36,MATCH(B2736,'GCAM Crosswalk'!L$5:L$36,0))</f>
        <v>South America_Southern</v>
      </c>
      <c r="D2736" t="s">
        <v>218</v>
      </c>
      <c r="E2736" t="str">
        <f>INDEX('GCAM Crosswalk'!J$5:J$111,MATCH(D2736,'GCAM Crosswalk'!I$5:I$111,0))</f>
        <v>Commercial</v>
      </c>
      <c r="F2736" t="s">
        <v>318</v>
      </c>
      <c r="G2736">
        <v>1.00462E-2</v>
      </c>
      <c r="H2736" s="3">
        <v>4.8020000000000002E-4</v>
      </c>
      <c r="I2736">
        <v>1.145E-3</v>
      </c>
      <c r="J2736">
        <v>1.4774E-3</v>
      </c>
      <c r="K2736">
        <v>1.623099E-3</v>
      </c>
      <c r="L2736">
        <v>1.8837239999999901E-3</v>
      </c>
      <c r="M2736">
        <v>2.1310019999999999E-3</v>
      </c>
      <c r="N2736">
        <v>2.2512159999999999E-3</v>
      </c>
      <c r="O2736">
        <v>2.2093899999999999E-3</v>
      </c>
      <c r="P2736">
        <v>2.0803470999999998E-3</v>
      </c>
      <c r="Q2736">
        <v>1.9120908999999901E-3</v>
      </c>
      <c r="R2736">
        <v>0</v>
      </c>
      <c r="S2736">
        <v>0</v>
      </c>
      <c r="T2736">
        <v>0</v>
      </c>
      <c r="U2736" t="s">
        <v>409</v>
      </c>
    </row>
    <row r="2737" spans="1:21" x14ac:dyDescent="0.35">
      <c r="A2737" t="s">
        <v>407</v>
      </c>
      <c r="B2737" t="s">
        <v>44</v>
      </c>
      <c r="C2737" t="str">
        <f>INDEX('GCAM Crosswalk'!M$5:M$36,MATCH(B2737,'GCAM Crosswalk'!L$5:L$36,0))</f>
        <v>South America_Southern</v>
      </c>
      <c r="D2737" t="s">
        <v>218</v>
      </c>
      <c r="E2737" t="str">
        <f>INDEX('GCAM Crosswalk'!J$5:J$111,MATCH(D2737,'GCAM Crosswalk'!I$5:I$111,0))</f>
        <v>Commercial</v>
      </c>
      <c r="F2737" t="s">
        <v>225</v>
      </c>
      <c r="G2737">
        <v>2.7036999999999999E-3</v>
      </c>
      <c r="H2737">
        <v>1.5163100000000001E-2</v>
      </c>
      <c r="I2737">
        <v>2.3910299999999999E-2</v>
      </c>
      <c r="J2737">
        <v>3.1723800000000003E-2</v>
      </c>
      <c r="K2737">
        <v>3.446275E-2</v>
      </c>
      <c r="L2737">
        <v>4.0378459999999998E-2</v>
      </c>
      <c r="M2737">
        <v>5.0270519999999999E-2</v>
      </c>
      <c r="N2737">
        <v>6.1808429999999998E-2</v>
      </c>
      <c r="O2737">
        <v>7.2594989999999998E-2</v>
      </c>
      <c r="P2737">
        <v>8.1756200000000001E-2</v>
      </c>
      <c r="Q2737">
        <v>8.8582060000000004E-2</v>
      </c>
      <c r="R2737">
        <v>0</v>
      </c>
      <c r="S2737">
        <v>0</v>
      </c>
      <c r="T2737">
        <v>0</v>
      </c>
      <c r="U2737" t="s">
        <v>409</v>
      </c>
    </row>
    <row r="2738" spans="1:21" x14ac:dyDescent="0.35">
      <c r="A2738" t="s">
        <v>407</v>
      </c>
      <c r="B2738" t="s">
        <v>44</v>
      </c>
      <c r="C2738" t="str">
        <f>INDEX('GCAM Crosswalk'!M$5:M$36,MATCH(B2738,'GCAM Crosswalk'!L$5:L$36,0))</f>
        <v>South America_Southern</v>
      </c>
      <c r="D2738" t="s">
        <v>218</v>
      </c>
      <c r="E2738" t="str">
        <f>INDEX('GCAM Crosswalk'!J$5:J$111,MATCH(D2738,'GCAM Crosswalk'!I$5:I$111,0))</f>
        <v>Commercial</v>
      </c>
      <c r="F2738" t="s">
        <v>408</v>
      </c>
      <c r="G2738">
        <v>1.0663000000000001E-3</v>
      </c>
      <c r="H2738">
        <v>3.9161999999999999E-3</v>
      </c>
      <c r="I2738">
        <v>7.6194000000000001E-3</v>
      </c>
      <c r="J2738">
        <v>1.09496E-2</v>
      </c>
      <c r="K2738">
        <v>1.2086029999999999E-2</v>
      </c>
      <c r="L2738">
        <v>1.3685579999999999E-2</v>
      </c>
      <c r="M2738">
        <v>1.5591020000000001E-2</v>
      </c>
      <c r="N2738">
        <v>1.7080089999999999E-2</v>
      </c>
      <c r="O2738">
        <v>1.7861446999999999E-2</v>
      </c>
      <c r="P2738">
        <v>1.8285504000000001E-2</v>
      </c>
      <c r="Q2738">
        <v>1.8333418000000001E-2</v>
      </c>
      <c r="R2738">
        <v>0</v>
      </c>
      <c r="S2738">
        <v>0</v>
      </c>
      <c r="T2738">
        <v>0</v>
      </c>
      <c r="U2738" t="s">
        <v>409</v>
      </c>
    </row>
    <row r="2739" spans="1:21" x14ac:dyDescent="0.35">
      <c r="A2739" t="s">
        <v>407</v>
      </c>
      <c r="B2739" t="s">
        <v>44</v>
      </c>
      <c r="C2739" t="str">
        <f>INDEX('GCAM Crosswalk'!M$5:M$36,MATCH(B2739,'GCAM Crosswalk'!L$5:L$36,0))</f>
        <v>South America_Southern</v>
      </c>
      <c r="D2739" t="s">
        <v>218</v>
      </c>
      <c r="E2739" t="str">
        <f>INDEX('GCAM Crosswalk'!J$5:J$111,MATCH(D2739,'GCAM Crosswalk'!I$5:I$111,0))</f>
        <v>Commercial</v>
      </c>
      <c r="F2739" t="s">
        <v>410</v>
      </c>
      <c r="G2739">
        <v>0</v>
      </c>
      <c r="H2739">
        <v>0</v>
      </c>
      <c r="I2739">
        <v>0</v>
      </c>
      <c r="J2739">
        <v>0</v>
      </c>
      <c r="K2739">
        <v>0</v>
      </c>
      <c r="L2739" s="3">
        <v>6.2040599999999998E-7</v>
      </c>
      <c r="M2739" s="3">
        <v>1.25492E-5</v>
      </c>
      <c r="N2739" s="3">
        <v>2.4070099999999998E-5</v>
      </c>
      <c r="O2739" s="3">
        <v>3.3758299999999998E-5</v>
      </c>
      <c r="P2739" s="3">
        <v>4.0150400000000001E-5</v>
      </c>
      <c r="Q2739" s="3">
        <v>4.4788900000000001E-5</v>
      </c>
      <c r="R2739">
        <v>0</v>
      </c>
      <c r="S2739">
        <v>0</v>
      </c>
      <c r="T2739">
        <v>0</v>
      </c>
      <c r="U2739" t="s">
        <v>409</v>
      </c>
    </row>
    <row r="2740" spans="1:21" x14ac:dyDescent="0.35">
      <c r="A2740" t="s">
        <v>407</v>
      </c>
      <c r="B2740" t="s">
        <v>44</v>
      </c>
      <c r="C2740" t="str">
        <f>INDEX('GCAM Crosswalk'!M$5:M$36,MATCH(B2740,'GCAM Crosswalk'!L$5:L$36,0))</f>
        <v>South America_Southern</v>
      </c>
      <c r="D2740" t="s">
        <v>218</v>
      </c>
      <c r="E2740" t="str">
        <f>INDEX('GCAM Crosswalk'!J$5:J$111,MATCH(D2740,'GCAM Crosswalk'!I$5:I$111,0))</f>
        <v>Commercial</v>
      </c>
      <c r="F2740" t="s">
        <v>411</v>
      </c>
      <c r="G2740">
        <v>1.15718E-2</v>
      </c>
      <c r="H2740">
        <v>3.37405E-2</v>
      </c>
      <c r="I2740">
        <v>5.1276099999999998E-2</v>
      </c>
      <c r="J2740">
        <v>5.1162600000000003E-2</v>
      </c>
      <c r="K2740">
        <v>5.5544070000000001E-2</v>
      </c>
      <c r="L2740">
        <v>6.1519709999999998E-2</v>
      </c>
      <c r="M2740">
        <v>6.7308880000000001E-2</v>
      </c>
      <c r="N2740">
        <v>7.1826290000000001E-2</v>
      </c>
      <c r="O2740">
        <v>7.5456919999999997E-2</v>
      </c>
      <c r="P2740">
        <v>7.9160900000000006E-2</v>
      </c>
      <c r="Q2740">
        <v>8.2955779999999896E-2</v>
      </c>
      <c r="R2740">
        <v>0</v>
      </c>
      <c r="S2740">
        <v>0</v>
      </c>
      <c r="T2740">
        <v>0</v>
      </c>
      <c r="U2740" t="s">
        <v>409</v>
      </c>
    </row>
    <row r="2741" spans="1:21" x14ac:dyDescent="0.35">
      <c r="A2741" t="s">
        <v>407</v>
      </c>
      <c r="B2741" t="s">
        <v>44</v>
      </c>
      <c r="C2741" t="str">
        <f>INDEX('GCAM Crosswalk'!M$5:M$36,MATCH(B2741,'GCAM Crosswalk'!L$5:L$36,0))</f>
        <v>South America_Southern</v>
      </c>
      <c r="D2741" t="s">
        <v>319</v>
      </c>
      <c r="E2741" t="str">
        <f>INDEX('GCAM Crosswalk'!J$5:J$111,MATCH(D2741,'GCAM Crosswalk'!I$5:I$111,0))</f>
        <v>Commercial</v>
      </c>
      <c r="F2741" t="s">
        <v>318</v>
      </c>
      <c r="G2741">
        <v>1.3396899999999999E-3</v>
      </c>
      <c r="H2741" s="3">
        <v>6.3999999999999997E-5</v>
      </c>
      <c r="I2741" s="3">
        <v>1.527E-4</v>
      </c>
      <c r="J2741" s="3">
        <v>1.9699999999999999E-4</v>
      </c>
      <c r="K2741" s="3">
        <v>2.2633399999999999E-4</v>
      </c>
      <c r="L2741" s="3">
        <v>2.8766270000000002E-4</v>
      </c>
      <c r="M2741" s="3">
        <v>3.400276E-4</v>
      </c>
      <c r="N2741" s="3">
        <v>3.6812070000000001E-4</v>
      </c>
      <c r="O2741" s="3">
        <v>3.7739479999999997E-4</v>
      </c>
      <c r="P2741" s="3">
        <v>3.6989342999999898E-4</v>
      </c>
      <c r="Q2741" s="3">
        <v>3.6106140000000001E-4</v>
      </c>
      <c r="R2741">
        <v>0</v>
      </c>
      <c r="S2741">
        <v>0</v>
      </c>
      <c r="T2741">
        <v>0</v>
      </c>
      <c r="U2741" t="s">
        <v>409</v>
      </c>
    </row>
    <row r="2742" spans="1:21" x14ac:dyDescent="0.35">
      <c r="A2742" t="s">
        <v>407</v>
      </c>
      <c r="B2742" t="s">
        <v>44</v>
      </c>
      <c r="C2742" t="str">
        <f>INDEX('GCAM Crosswalk'!M$5:M$36,MATCH(B2742,'GCAM Crosswalk'!L$5:L$36,0))</f>
        <v>South America_Southern</v>
      </c>
      <c r="D2742" t="s">
        <v>319</v>
      </c>
      <c r="E2742" t="str">
        <f>INDEX('GCAM Crosswalk'!J$5:J$111,MATCH(D2742,'GCAM Crosswalk'!I$5:I$111,0))</f>
        <v>Commercial</v>
      </c>
      <c r="F2742" t="s">
        <v>339</v>
      </c>
      <c r="G2742" s="3">
        <v>1.25599E-4</v>
      </c>
      <c r="H2742" s="3">
        <v>1.2559999999999999E-4</v>
      </c>
      <c r="I2742">
        <v>0</v>
      </c>
      <c r="J2742" s="3">
        <v>1.674E-4</v>
      </c>
      <c r="K2742" s="3">
        <v>1.9003020000000001E-4</v>
      </c>
      <c r="L2742" s="3">
        <v>2.252198E-4</v>
      </c>
      <c r="M2742" s="3">
        <v>2.4714799999999999E-4</v>
      </c>
      <c r="N2742" s="3">
        <v>2.5142839999999899E-4</v>
      </c>
      <c r="O2742" s="3">
        <v>2.5273769999999899E-4</v>
      </c>
      <c r="P2742" s="3">
        <v>2.5042163E-4</v>
      </c>
      <c r="Q2742" s="3">
        <v>2.5430047000000002E-4</v>
      </c>
      <c r="R2742">
        <v>0</v>
      </c>
      <c r="S2742">
        <v>0</v>
      </c>
      <c r="T2742">
        <v>0</v>
      </c>
      <c r="U2742" t="s">
        <v>409</v>
      </c>
    </row>
    <row r="2743" spans="1:21" x14ac:dyDescent="0.35">
      <c r="A2743" t="s">
        <v>407</v>
      </c>
      <c r="B2743" t="s">
        <v>44</v>
      </c>
      <c r="C2743" t="str">
        <f>INDEX('GCAM Crosswalk'!M$5:M$36,MATCH(B2743,'GCAM Crosswalk'!L$5:L$36,0))</f>
        <v>South America_Southern</v>
      </c>
      <c r="D2743" t="s">
        <v>319</v>
      </c>
      <c r="E2743" t="str">
        <f>INDEX('GCAM Crosswalk'!J$5:J$111,MATCH(D2743,'GCAM Crosswalk'!I$5:I$111,0))</f>
        <v>Commercial</v>
      </c>
      <c r="F2743" t="s">
        <v>225</v>
      </c>
      <c r="G2743">
        <v>8.0528500000000003E-3</v>
      </c>
      <c r="H2743">
        <v>4.5162899999999999E-2</v>
      </c>
      <c r="I2743">
        <v>7.1216399999999999E-2</v>
      </c>
      <c r="J2743">
        <v>9.4488600000000006E-2</v>
      </c>
      <c r="K2743">
        <v>0.1075221</v>
      </c>
      <c r="L2743">
        <v>0.14150569999999901</v>
      </c>
      <c r="M2743">
        <v>0.19403719999999999</v>
      </c>
      <c r="N2743">
        <v>0.25635719000000001</v>
      </c>
      <c r="O2743">
        <v>0.32374818999999999</v>
      </c>
      <c r="P2743">
        <v>0.39726116</v>
      </c>
      <c r="Q2743">
        <v>0.47325956999999902</v>
      </c>
      <c r="R2743">
        <v>0</v>
      </c>
      <c r="S2743">
        <v>0</v>
      </c>
      <c r="T2743">
        <v>0</v>
      </c>
      <c r="U2743" t="s">
        <v>409</v>
      </c>
    </row>
    <row r="2744" spans="1:21" x14ac:dyDescent="0.35">
      <c r="A2744" t="s">
        <v>407</v>
      </c>
      <c r="B2744" t="s">
        <v>44</v>
      </c>
      <c r="C2744" t="str">
        <f>INDEX('GCAM Crosswalk'!M$5:M$36,MATCH(B2744,'GCAM Crosswalk'!L$5:L$36,0))</f>
        <v>South America_Southern</v>
      </c>
      <c r="D2744" t="s">
        <v>319</v>
      </c>
      <c r="E2744" t="str">
        <f>INDEX('GCAM Crosswalk'!J$5:J$111,MATCH(D2744,'GCAM Crosswalk'!I$5:I$111,0))</f>
        <v>Commercial</v>
      </c>
      <c r="F2744" t="s">
        <v>408</v>
      </c>
      <c r="G2744" s="3">
        <v>1.65799E-4</v>
      </c>
      <c r="H2744" s="3">
        <v>6.0899999999999995E-4</v>
      </c>
      <c r="I2744">
        <v>1.1848E-3</v>
      </c>
      <c r="J2744">
        <v>1.7026000000000001E-3</v>
      </c>
      <c r="K2744">
        <v>1.9696269999999998E-3</v>
      </c>
      <c r="L2744">
        <v>2.447318E-3</v>
      </c>
      <c r="M2744">
        <v>2.9654449999999902E-3</v>
      </c>
      <c r="N2744">
        <v>3.4077119999999998E-3</v>
      </c>
      <c r="O2744">
        <v>3.8015109999999901E-3</v>
      </c>
      <c r="P2744">
        <v>4.1761784999999997E-3</v>
      </c>
      <c r="Q2744">
        <v>4.5579009999999996E-3</v>
      </c>
      <c r="R2744">
        <v>0</v>
      </c>
      <c r="S2744">
        <v>0</v>
      </c>
      <c r="T2744">
        <v>0</v>
      </c>
      <c r="U2744" t="s">
        <v>409</v>
      </c>
    </row>
    <row r="2745" spans="1:21" x14ac:dyDescent="0.35">
      <c r="A2745" t="s">
        <v>407</v>
      </c>
      <c r="B2745" t="s">
        <v>44</v>
      </c>
      <c r="C2745" t="str">
        <f>INDEX('GCAM Crosswalk'!M$5:M$36,MATCH(B2745,'GCAM Crosswalk'!L$5:L$36,0))</f>
        <v>South America_Southern</v>
      </c>
      <c r="D2745" t="s">
        <v>319</v>
      </c>
      <c r="E2745" t="str">
        <f>INDEX('GCAM Crosswalk'!J$5:J$111,MATCH(D2745,'GCAM Crosswalk'!I$5:I$111,0))</f>
        <v>Commercial</v>
      </c>
      <c r="F2745" t="s">
        <v>410</v>
      </c>
      <c r="G2745">
        <v>0</v>
      </c>
      <c r="H2745">
        <v>0</v>
      </c>
      <c r="I2745">
        <v>0</v>
      </c>
      <c r="J2745">
        <v>0</v>
      </c>
      <c r="K2745">
        <v>0</v>
      </c>
      <c r="L2745" s="3">
        <v>2.63268E-7</v>
      </c>
      <c r="M2745" s="3">
        <v>4.68914E-6</v>
      </c>
      <c r="N2745" s="3">
        <v>8.7737799999999992E-6</v>
      </c>
      <c r="O2745" s="3">
        <v>1.2741999999999999E-5</v>
      </c>
      <c r="P2745" s="3">
        <v>1.8193300000000001E-5</v>
      </c>
      <c r="Q2745" s="3">
        <v>2.3628100000000002E-5</v>
      </c>
      <c r="R2745">
        <v>0</v>
      </c>
      <c r="S2745">
        <v>0</v>
      </c>
      <c r="T2745">
        <v>0</v>
      </c>
      <c r="U2745" t="s">
        <v>409</v>
      </c>
    </row>
    <row r="2746" spans="1:21" x14ac:dyDescent="0.35">
      <c r="A2746" t="s">
        <v>407</v>
      </c>
      <c r="B2746" t="s">
        <v>44</v>
      </c>
      <c r="C2746" t="str">
        <f>INDEX('GCAM Crosswalk'!M$5:M$36,MATCH(B2746,'GCAM Crosswalk'!L$5:L$36,0))</f>
        <v>South America_Southern</v>
      </c>
      <c r="D2746" t="s">
        <v>319</v>
      </c>
      <c r="E2746" t="str">
        <f>INDEX('GCAM Crosswalk'!J$5:J$111,MATCH(D2746,'GCAM Crosswalk'!I$5:I$111,0))</f>
        <v>Commercial</v>
      </c>
      <c r="F2746" t="s">
        <v>411</v>
      </c>
      <c r="G2746">
        <v>6.06166E-3</v>
      </c>
      <c r="H2746">
        <v>1.76744E-2</v>
      </c>
      <c r="I2746">
        <v>2.6860100000000001E-2</v>
      </c>
      <c r="J2746">
        <v>2.68007E-2</v>
      </c>
      <c r="K2746">
        <v>3.007342E-2</v>
      </c>
      <c r="L2746">
        <v>3.467071E-2</v>
      </c>
      <c r="M2746">
        <v>3.6627420000000001E-2</v>
      </c>
      <c r="N2746">
        <v>3.6009429999999898E-2</v>
      </c>
      <c r="O2746">
        <v>3.5395209999999899E-2</v>
      </c>
      <c r="P2746">
        <v>3.4841178E-2</v>
      </c>
      <c r="Q2746">
        <v>3.6089660000000003E-2</v>
      </c>
      <c r="R2746">
        <v>0</v>
      </c>
      <c r="S2746">
        <v>0</v>
      </c>
      <c r="T2746">
        <v>0</v>
      </c>
      <c r="U2746" t="s">
        <v>409</v>
      </c>
    </row>
    <row r="2747" spans="1:21" x14ac:dyDescent="0.35">
      <c r="A2747" t="s">
        <v>407</v>
      </c>
      <c r="B2747" t="s">
        <v>44</v>
      </c>
      <c r="C2747" t="str">
        <f>INDEX('GCAM Crosswalk'!M$5:M$36,MATCH(B2747,'GCAM Crosswalk'!L$5:L$36,0))</f>
        <v>South America_Southern</v>
      </c>
      <c r="D2747" t="s">
        <v>351</v>
      </c>
      <c r="E2747" t="str">
        <f>INDEX('GCAM Crosswalk'!J$5:J$111,MATCH(D2747,'GCAM Crosswalk'!I$5:I$111,0))</f>
        <v>Industry</v>
      </c>
      <c r="F2747" t="s">
        <v>318</v>
      </c>
      <c r="G2747">
        <v>0</v>
      </c>
      <c r="H2747">
        <v>0</v>
      </c>
      <c r="I2747">
        <v>0</v>
      </c>
      <c r="J2747" s="3">
        <v>4.1899700000000001E-5</v>
      </c>
      <c r="K2747" s="3">
        <v>4.8072699999999998E-5</v>
      </c>
      <c r="L2747" s="3">
        <v>5.6180100000000001E-5</v>
      </c>
      <c r="M2747" s="3">
        <v>6.2089880000000002E-5</v>
      </c>
      <c r="N2747" s="3">
        <v>6.4660999999999996E-5</v>
      </c>
      <c r="O2747" s="3">
        <v>6.3715900000000004E-5</v>
      </c>
      <c r="P2747" s="3">
        <v>6.0667349999999998E-5</v>
      </c>
      <c r="Q2747" s="3">
        <v>5.7056979999999998E-5</v>
      </c>
      <c r="R2747">
        <v>0</v>
      </c>
      <c r="S2747">
        <v>0</v>
      </c>
      <c r="T2747">
        <v>0</v>
      </c>
      <c r="U2747" t="s">
        <v>409</v>
      </c>
    </row>
    <row r="2748" spans="1:21" x14ac:dyDescent="0.35">
      <c r="A2748" t="s">
        <v>407</v>
      </c>
      <c r="B2748" t="s">
        <v>44</v>
      </c>
      <c r="C2748" t="str">
        <f>INDEX('GCAM Crosswalk'!M$5:M$36,MATCH(B2748,'GCAM Crosswalk'!L$5:L$36,0))</f>
        <v>South America_Southern</v>
      </c>
      <c r="D2748" t="s">
        <v>351</v>
      </c>
      <c r="E2748" t="str">
        <f>INDEX('GCAM Crosswalk'!J$5:J$111,MATCH(D2748,'GCAM Crosswalk'!I$5:I$111,0))</f>
        <v>Industry</v>
      </c>
      <c r="F2748" t="s">
        <v>225</v>
      </c>
      <c r="G2748">
        <v>0</v>
      </c>
      <c r="H2748">
        <v>0</v>
      </c>
      <c r="I2748">
        <v>0</v>
      </c>
      <c r="J2748" s="3">
        <v>7.5349399999999995E-4</v>
      </c>
      <c r="K2748" s="3">
        <v>8.0912900000000001E-4</v>
      </c>
      <c r="L2748" s="3">
        <v>9.3298010999999905E-4</v>
      </c>
      <c r="M2748">
        <v>1.1721844399999999E-3</v>
      </c>
      <c r="N2748">
        <v>1.4329777499999901E-3</v>
      </c>
      <c r="O2748">
        <v>1.6337715699999999E-3</v>
      </c>
      <c r="P2748">
        <v>1.8554216100000001E-3</v>
      </c>
      <c r="Q2748">
        <v>2.0908832E-3</v>
      </c>
      <c r="R2748">
        <v>0</v>
      </c>
      <c r="S2748">
        <v>0</v>
      </c>
      <c r="T2748">
        <v>0</v>
      </c>
      <c r="U2748" t="s">
        <v>409</v>
      </c>
    </row>
    <row r="2749" spans="1:21" x14ac:dyDescent="0.35">
      <c r="A2749" t="s">
        <v>407</v>
      </c>
      <c r="B2749" t="s">
        <v>44</v>
      </c>
      <c r="C2749" t="str">
        <f>INDEX('GCAM Crosswalk'!M$5:M$36,MATCH(B2749,'GCAM Crosswalk'!L$5:L$36,0))</f>
        <v>South America_Southern</v>
      </c>
      <c r="D2749" t="s">
        <v>351</v>
      </c>
      <c r="E2749" t="str">
        <f>INDEX('GCAM Crosswalk'!J$5:J$111,MATCH(D2749,'GCAM Crosswalk'!I$5:I$111,0))</f>
        <v>Industry</v>
      </c>
      <c r="F2749" t="s">
        <v>410</v>
      </c>
      <c r="G2749">
        <v>0</v>
      </c>
      <c r="H2749">
        <v>0</v>
      </c>
      <c r="I2749">
        <v>0</v>
      </c>
      <c r="J2749">
        <v>0</v>
      </c>
      <c r="K2749">
        <v>0</v>
      </c>
      <c r="L2749" s="3">
        <v>3.9764400000000002E-5</v>
      </c>
      <c r="M2749" s="3">
        <v>1.3922930000000001E-4</v>
      </c>
      <c r="N2749" s="3">
        <v>2.707346E-4</v>
      </c>
      <c r="O2749" s="3">
        <v>3.8286332999999998E-4</v>
      </c>
      <c r="P2749" s="3">
        <v>4.9799719999999998E-4</v>
      </c>
      <c r="Q2749" s="3">
        <v>5.9099680000000005E-4</v>
      </c>
      <c r="R2749">
        <v>0</v>
      </c>
      <c r="S2749">
        <v>0</v>
      </c>
      <c r="T2749">
        <v>0</v>
      </c>
      <c r="U2749" t="s">
        <v>409</v>
      </c>
    </row>
    <row r="2750" spans="1:21" x14ac:dyDescent="0.35">
      <c r="A2750" t="s">
        <v>407</v>
      </c>
      <c r="B2750" t="s">
        <v>44</v>
      </c>
      <c r="C2750" t="str">
        <f>INDEX('GCAM Crosswalk'!M$5:M$36,MATCH(B2750,'GCAM Crosswalk'!L$5:L$36,0))</f>
        <v>South America_Southern</v>
      </c>
      <c r="D2750" t="s">
        <v>351</v>
      </c>
      <c r="E2750" t="str">
        <f>INDEX('GCAM Crosswalk'!J$5:J$111,MATCH(D2750,'GCAM Crosswalk'!I$5:I$111,0))</f>
        <v>Industry</v>
      </c>
      <c r="F2750" t="s">
        <v>411</v>
      </c>
      <c r="G2750">
        <v>3.0975870000000002E-3</v>
      </c>
      <c r="H2750">
        <v>1.063239E-2</v>
      </c>
      <c r="I2750">
        <v>6.78138E-3</v>
      </c>
      <c r="J2750">
        <v>4.185963E-3</v>
      </c>
      <c r="K2750">
        <v>4.4958489999999997E-3</v>
      </c>
      <c r="L2750">
        <v>4.5338989999999897E-3</v>
      </c>
      <c r="M2750">
        <v>4.3466670000000002E-3</v>
      </c>
      <c r="N2750">
        <v>4.0869139999999997E-3</v>
      </c>
      <c r="O2750">
        <v>3.8903219999999999E-3</v>
      </c>
      <c r="P2750">
        <v>3.6011085000000002E-3</v>
      </c>
      <c r="Q2750">
        <v>3.2779632000000001E-3</v>
      </c>
      <c r="R2750">
        <v>0</v>
      </c>
      <c r="S2750">
        <v>0</v>
      </c>
      <c r="T2750">
        <v>0</v>
      </c>
      <c r="U2750" t="s">
        <v>409</v>
      </c>
    </row>
    <row r="2751" spans="1:21" x14ac:dyDescent="0.35">
      <c r="A2751" t="s">
        <v>407</v>
      </c>
      <c r="B2751" t="s">
        <v>44</v>
      </c>
      <c r="C2751" t="str">
        <f>INDEX('GCAM Crosswalk'!M$5:M$36,MATCH(B2751,'GCAM Crosswalk'!L$5:L$36,0))</f>
        <v>South America_Southern</v>
      </c>
      <c r="D2751" t="s">
        <v>412</v>
      </c>
      <c r="E2751" t="e">
        <f>INDEX('GCAM Crosswalk'!J$5:J$111,MATCH(D2751,'GCAM Crosswalk'!I$5:I$111,0))</f>
        <v>#N/A</v>
      </c>
      <c r="F2751" t="s">
        <v>411</v>
      </c>
      <c r="G2751">
        <v>3.5162000000000001E-3</v>
      </c>
      <c r="H2751">
        <v>6.6556999999999996E-3</v>
      </c>
      <c r="I2751">
        <v>1.3939399999999999E-2</v>
      </c>
      <c r="J2751">
        <v>9.9208000000000005E-3</v>
      </c>
      <c r="K2751">
        <v>1.0769300000000001E-2</v>
      </c>
      <c r="L2751">
        <v>1.13942E-2</v>
      </c>
      <c r="M2751">
        <v>1.2056300000000001E-2</v>
      </c>
      <c r="N2751">
        <v>1.2774499999999999E-2</v>
      </c>
      <c r="O2751">
        <v>1.3457800000000001E-2</v>
      </c>
      <c r="P2751">
        <v>1.41114E-2</v>
      </c>
      <c r="Q2751">
        <v>1.47449E-2</v>
      </c>
      <c r="R2751">
        <v>0</v>
      </c>
      <c r="S2751">
        <v>0</v>
      </c>
      <c r="T2751">
        <v>0</v>
      </c>
      <c r="U2751" t="s">
        <v>409</v>
      </c>
    </row>
    <row r="2752" spans="1:21" x14ac:dyDescent="0.35">
      <c r="A2752" t="s">
        <v>407</v>
      </c>
      <c r="B2752" t="s">
        <v>44</v>
      </c>
      <c r="C2752" t="str">
        <f>INDEX('GCAM Crosswalk'!M$5:M$36,MATCH(B2752,'GCAM Crosswalk'!L$5:L$36,0))</f>
        <v>South America_Southern</v>
      </c>
      <c r="D2752" t="s">
        <v>352</v>
      </c>
      <c r="E2752" t="str">
        <f>INDEX('GCAM Crosswalk'!J$5:J$111,MATCH(D2752,'GCAM Crosswalk'!I$5:I$111,0))</f>
        <v>Industry</v>
      </c>
      <c r="F2752" t="s">
        <v>225</v>
      </c>
      <c r="G2752" s="3">
        <v>2.8635999999999999E-4</v>
      </c>
      <c r="H2752" s="3">
        <v>5.6257400000000004E-4</v>
      </c>
      <c r="I2752" s="3">
        <v>7.3480300000000002E-4</v>
      </c>
      <c r="J2752" s="3">
        <v>6.1671499999999999E-4</v>
      </c>
      <c r="K2752">
        <v>1.0486899999999999E-3</v>
      </c>
      <c r="L2752">
        <v>1.4005300000000001E-3</v>
      </c>
      <c r="M2752">
        <v>1.8678499999999999E-3</v>
      </c>
      <c r="N2752">
        <v>2.40726E-3</v>
      </c>
      <c r="O2752">
        <v>2.8213000000000001E-3</v>
      </c>
      <c r="P2752">
        <v>3.2018900000000002E-3</v>
      </c>
      <c r="Q2752">
        <v>3.5684200000000001E-3</v>
      </c>
      <c r="R2752">
        <v>0</v>
      </c>
      <c r="S2752">
        <v>0</v>
      </c>
      <c r="T2752">
        <v>0</v>
      </c>
      <c r="U2752" t="s">
        <v>409</v>
      </c>
    </row>
    <row r="2753" spans="1:21" x14ac:dyDescent="0.35">
      <c r="A2753" t="s">
        <v>407</v>
      </c>
      <c r="B2753" t="s">
        <v>44</v>
      </c>
      <c r="C2753" t="str">
        <f>INDEX('GCAM Crosswalk'!M$5:M$36,MATCH(B2753,'GCAM Crosswalk'!L$5:L$36,0))</f>
        <v>South America_Southern</v>
      </c>
      <c r="D2753" t="s">
        <v>352</v>
      </c>
      <c r="E2753" t="str">
        <f>INDEX('GCAM Crosswalk'!J$5:J$111,MATCH(D2753,'GCAM Crosswalk'!I$5:I$111,0))</f>
        <v>Industry</v>
      </c>
      <c r="F2753" t="s">
        <v>408</v>
      </c>
      <c r="G2753" s="3">
        <v>1.67341E-5</v>
      </c>
      <c r="H2753" s="3">
        <v>1.89066E-4</v>
      </c>
      <c r="I2753" s="3">
        <v>4.27704E-4</v>
      </c>
      <c r="J2753" s="3">
        <v>5.0655100000000005E-4</v>
      </c>
      <c r="K2753" s="3">
        <v>8.6772300000000004E-4</v>
      </c>
      <c r="L2753">
        <v>1.1102200000000001E-3</v>
      </c>
      <c r="M2753">
        <v>1.4778700000000001E-3</v>
      </c>
      <c r="N2753">
        <v>1.8710199999999999E-3</v>
      </c>
      <c r="O2753">
        <v>2.1230799999999998E-3</v>
      </c>
      <c r="P2753">
        <v>2.39237E-3</v>
      </c>
      <c r="Q2753">
        <v>2.6432399999999998E-3</v>
      </c>
      <c r="R2753">
        <v>0</v>
      </c>
      <c r="S2753">
        <v>0</v>
      </c>
      <c r="T2753">
        <v>0</v>
      </c>
      <c r="U2753" t="s">
        <v>409</v>
      </c>
    </row>
    <row r="2754" spans="1:21" x14ac:dyDescent="0.35">
      <c r="A2754" t="s">
        <v>407</v>
      </c>
      <c r="B2754" t="s">
        <v>44</v>
      </c>
      <c r="C2754" t="str">
        <f>INDEX('GCAM Crosswalk'!M$5:M$36,MATCH(B2754,'GCAM Crosswalk'!L$5:L$36,0))</f>
        <v>South America_Southern</v>
      </c>
      <c r="D2754" t="s">
        <v>352</v>
      </c>
      <c r="E2754" t="str">
        <f>INDEX('GCAM Crosswalk'!J$5:J$111,MATCH(D2754,'GCAM Crosswalk'!I$5:I$111,0))</f>
        <v>Industry</v>
      </c>
      <c r="F2754" t="s">
        <v>411</v>
      </c>
      <c r="G2754" s="3">
        <v>3.1123700000000002E-4</v>
      </c>
      <c r="H2754" s="3">
        <v>8.7398800000000002E-4</v>
      </c>
      <c r="I2754">
        <v>1.34476E-3</v>
      </c>
      <c r="J2754">
        <v>1.5496799999999999E-3</v>
      </c>
      <c r="K2754">
        <v>2.5348900000000001E-3</v>
      </c>
      <c r="L2754">
        <v>3.2610299999999998E-3</v>
      </c>
      <c r="M2754">
        <v>4.2203199999999996E-3</v>
      </c>
      <c r="N2754">
        <v>5.5005699999999998E-3</v>
      </c>
      <c r="O2754">
        <v>6.5935799999999999E-3</v>
      </c>
      <c r="P2754">
        <v>7.7062900000000002E-3</v>
      </c>
      <c r="Q2754">
        <v>8.9348799999999992E-3</v>
      </c>
      <c r="R2754">
        <v>0</v>
      </c>
      <c r="S2754">
        <v>0</v>
      </c>
      <c r="T2754">
        <v>0</v>
      </c>
      <c r="U2754" t="s">
        <v>409</v>
      </c>
    </row>
    <row r="2755" spans="1:21" x14ac:dyDescent="0.35">
      <c r="A2755" t="s">
        <v>407</v>
      </c>
      <c r="B2755" t="s">
        <v>44</v>
      </c>
      <c r="C2755" t="str">
        <f>INDEX('GCAM Crosswalk'!M$5:M$36,MATCH(B2755,'GCAM Crosswalk'!L$5:L$36,0))</f>
        <v>South America_Southern</v>
      </c>
      <c r="D2755" t="s">
        <v>370</v>
      </c>
      <c r="E2755" t="str">
        <f>INDEX('GCAM Crosswalk'!J$5:J$111,MATCH(D2755,'GCAM Crosswalk'!I$5:I$111,0))</f>
        <v>Industry</v>
      </c>
      <c r="F2755" t="s">
        <v>225</v>
      </c>
      <c r="G2755" s="3">
        <v>3.0492099999999999E-4</v>
      </c>
      <c r="H2755">
        <v>1.0010900000000001E-3</v>
      </c>
      <c r="I2755">
        <v>1.31627E-3</v>
      </c>
      <c r="J2755">
        <v>1.5995200000000001E-3</v>
      </c>
      <c r="K2755">
        <v>2.4810100000000001E-3</v>
      </c>
      <c r="L2755">
        <v>3.6004000000000001E-3</v>
      </c>
      <c r="M2755">
        <v>5.0062099999999997E-3</v>
      </c>
      <c r="N2755">
        <v>6.6459500000000003E-3</v>
      </c>
      <c r="O2755">
        <v>8.4466000000000003E-3</v>
      </c>
      <c r="P2755">
        <v>1.0363499999999999E-2</v>
      </c>
      <c r="Q2755">
        <v>1.2330900000000001E-2</v>
      </c>
      <c r="R2755">
        <v>0</v>
      </c>
      <c r="S2755">
        <v>0</v>
      </c>
      <c r="T2755">
        <v>0</v>
      </c>
      <c r="U2755" t="s">
        <v>409</v>
      </c>
    </row>
    <row r="2756" spans="1:21" x14ac:dyDescent="0.35">
      <c r="A2756" t="s">
        <v>407</v>
      </c>
      <c r="B2756" t="s">
        <v>44</v>
      </c>
      <c r="C2756" t="str">
        <f>INDEX('GCAM Crosswalk'!M$5:M$36,MATCH(B2756,'GCAM Crosswalk'!L$5:L$36,0))</f>
        <v>South America_Southern</v>
      </c>
      <c r="D2756" t="s">
        <v>371</v>
      </c>
      <c r="E2756" t="str">
        <f>INDEX('GCAM Crosswalk'!J$5:J$111,MATCH(D2756,'GCAM Crosswalk'!I$5:I$111,0))</f>
        <v>Industry</v>
      </c>
      <c r="F2756" t="s">
        <v>225</v>
      </c>
      <c r="G2756" s="3">
        <v>2.5880599999999999E-4</v>
      </c>
      <c r="H2756" s="3">
        <v>6.5383399999999995E-4</v>
      </c>
      <c r="I2756" s="3">
        <v>8.1111599999999996E-4</v>
      </c>
      <c r="J2756" s="3">
        <v>9.8623200000000008E-4</v>
      </c>
      <c r="K2756">
        <v>1.1119000000000001E-3</v>
      </c>
      <c r="L2756">
        <v>1.29867E-3</v>
      </c>
      <c r="M2756">
        <v>1.5434400000000001E-3</v>
      </c>
      <c r="N2756">
        <v>1.8155700000000001E-3</v>
      </c>
      <c r="O2756">
        <v>2.0878699999999999E-3</v>
      </c>
      <c r="P2756">
        <v>2.3524499999999999E-3</v>
      </c>
      <c r="Q2756">
        <v>2.60173E-3</v>
      </c>
      <c r="R2756">
        <v>0</v>
      </c>
      <c r="S2756">
        <v>0</v>
      </c>
      <c r="T2756">
        <v>0</v>
      </c>
      <c r="U2756" t="s">
        <v>409</v>
      </c>
    </row>
    <row r="2757" spans="1:21" x14ac:dyDescent="0.35">
      <c r="A2757" t="s">
        <v>407</v>
      </c>
      <c r="B2757" t="s">
        <v>44</v>
      </c>
      <c r="C2757" t="str">
        <f>INDEX('GCAM Crosswalk'!M$5:M$36,MATCH(B2757,'GCAM Crosswalk'!L$5:L$36,0))</f>
        <v>South America_Southern</v>
      </c>
      <c r="D2757" t="s">
        <v>372</v>
      </c>
      <c r="E2757" t="str">
        <f>INDEX('GCAM Crosswalk'!J$5:J$111,MATCH(D2757,'GCAM Crosswalk'!I$5:I$111,0))</f>
        <v>Industry</v>
      </c>
      <c r="F2757" t="s">
        <v>225</v>
      </c>
      <c r="G2757" s="3">
        <v>5.5965099999999999E-4</v>
      </c>
      <c r="H2757">
        <v>1.44119E-3</v>
      </c>
      <c r="I2757">
        <v>1.76895E-3</v>
      </c>
      <c r="J2757">
        <v>2.1493900000000002E-3</v>
      </c>
      <c r="K2757">
        <v>2.4232799999999999E-3</v>
      </c>
      <c r="L2757">
        <v>2.8303199999999999E-3</v>
      </c>
      <c r="M2757">
        <v>3.3637799999999998E-3</v>
      </c>
      <c r="N2757">
        <v>3.9568499999999996E-3</v>
      </c>
      <c r="O2757">
        <v>4.5503000000000002E-3</v>
      </c>
      <c r="P2757">
        <v>5.12693E-3</v>
      </c>
      <c r="Q2757">
        <v>5.6702000000000002E-3</v>
      </c>
      <c r="R2757">
        <v>0</v>
      </c>
      <c r="S2757">
        <v>0</v>
      </c>
      <c r="T2757">
        <v>0</v>
      </c>
      <c r="U2757" t="s">
        <v>409</v>
      </c>
    </row>
    <row r="2758" spans="1:21" x14ac:dyDescent="0.35">
      <c r="A2758" t="s">
        <v>407</v>
      </c>
      <c r="B2758" t="s">
        <v>44</v>
      </c>
      <c r="C2758" t="str">
        <f>INDEX('GCAM Crosswalk'!M$5:M$36,MATCH(B2758,'GCAM Crosswalk'!L$5:L$36,0))</f>
        <v>South America_Southern</v>
      </c>
      <c r="D2758" t="s">
        <v>365</v>
      </c>
      <c r="E2758" t="str">
        <f>INDEX('GCAM Crosswalk'!J$5:J$111,MATCH(D2758,'GCAM Crosswalk'!I$5:I$111,0))</f>
        <v>Industry</v>
      </c>
      <c r="F2758" t="s">
        <v>318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1.33378E-2</v>
      </c>
      <c r="M2758">
        <v>2.3116999999999999E-2</v>
      </c>
      <c r="N2758">
        <v>3.2168219999999997E-2</v>
      </c>
      <c r="O2758">
        <v>3.869964E-2</v>
      </c>
      <c r="P2758">
        <v>4.2963639999999997E-2</v>
      </c>
      <c r="Q2758">
        <v>4.6158279999999899E-2</v>
      </c>
      <c r="R2758">
        <v>0</v>
      </c>
      <c r="S2758">
        <v>0</v>
      </c>
      <c r="T2758">
        <v>0</v>
      </c>
      <c r="U2758" t="s">
        <v>409</v>
      </c>
    </row>
    <row r="2759" spans="1:21" x14ac:dyDescent="0.35">
      <c r="A2759" t="s">
        <v>407</v>
      </c>
      <c r="B2759" t="s">
        <v>44</v>
      </c>
      <c r="C2759" t="str">
        <f>INDEX('GCAM Crosswalk'!M$5:M$36,MATCH(B2759,'GCAM Crosswalk'!L$5:L$36,0))</f>
        <v>South America_Southern</v>
      </c>
      <c r="D2759" t="s">
        <v>365</v>
      </c>
      <c r="E2759" t="str">
        <f>INDEX('GCAM Crosswalk'!J$5:J$111,MATCH(D2759,'GCAM Crosswalk'!I$5:I$111,0))</f>
        <v>Industry</v>
      </c>
      <c r="F2759" t="s">
        <v>339</v>
      </c>
      <c r="G2759">
        <v>1.6827740000000001E-2</v>
      </c>
      <c r="H2759">
        <v>3.1813639999999997E-2</v>
      </c>
      <c r="I2759">
        <v>1.58231E-2</v>
      </c>
      <c r="J2759">
        <v>1.833452E-2</v>
      </c>
      <c r="K2759">
        <v>2.53354999999999E-2</v>
      </c>
      <c r="L2759">
        <v>3.5831839999999997E-2</v>
      </c>
      <c r="M2759">
        <v>5.98427299999999E-2</v>
      </c>
      <c r="N2759">
        <v>8.6379384999999906E-2</v>
      </c>
      <c r="O2759">
        <v>0.112679390999999</v>
      </c>
      <c r="P2759">
        <v>0.13681117300000001</v>
      </c>
      <c r="Q2759">
        <v>0.15765453400000001</v>
      </c>
      <c r="R2759">
        <v>0</v>
      </c>
      <c r="S2759">
        <v>0</v>
      </c>
      <c r="T2759">
        <v>0</v>
      </c>
      <c r="U2759" t="s">
        <v>409</v>
      </c>
    </row>
    <row r="2760" spans="1:21" x14ac:dyDescent="0.35">
      <c r="A2760" t="s">
        <v>407</v>
      </c>
      <c r="B2760" t="s">
        <v>44</v>
      </c>
      <c r="C2760" t="str">
        <f>INDEX('GCAM Crosswalk'!M$5:M$36,MATCH(B2760,'GCAM Crosswalk'!L$5:L$36,0))</f>
        <v>South America_Southern</v>
      </c>
      <c r="D2760" t="s">
        <v>365</v>
      </c>
      <c r="E2760" t="str">
        <f>INDEX('GCAM Crosswalk'!J$5:J$111,MATCH(D2760,'GCAM Crosswalk'!I$5:I$111,0))</f>
        <v>Industry</v>
      </c>
      <c r="F2760" t="s">
        <v>225</v>
      </c>
      <c r="G2760">
        <v>1.306036E-2</v>
      </c>
      <c r="H2760">
        <v>2.369278E-2</v>
      </c>
      <c r="I2760">
        <v>3.0515969999999899E-2</v>
      </c>
      <c r="J2760">
        <v>4.2990109999999998E-2</v>
      </c>
      <c r="K2760">
        <v>5.8768189999999998E-2</v>
      </c>
      <c r="L2760">
        <v>6.8666399000000003E-2</v>
      </c>
      <c r="M2760">
        <v>8.0877665000000001E-2</v>
      </c>
      <c r="N2760">
        <v>0.100019952</v>
      </c>
      <c r="O2760">
        <v>0.1254959766</v>
      </c>
      <c r="P2760">
        <v>0.1531318907</v>
      </c>
      <c r="Q2760">
        <v>0.1786753207</v>
      </c>
      <c r="R2760">
        <v>0</v>
      </c>
      <c r="S2760">
        <v>0</v>
      </c>
      <c r="T2760">
        <v>0</v>
      </c>
      <c r="U2760" t="s">
        <v>409</v>
      </c>
    </row>
    <row r="2761" spans="1:21" x14ac:dyDescent="0.35">
      <c r="A2761" t="s">
        <v>407</v>
      </c>
      <c r="B2761" t="s">
        <v>44</v>
      </c>
      <c r="C2761" t="str">
        <f>INDEX('GCAM Crosswalk'!M$5:M$36,MATCH(B2761,'GCAM Crosswalk'!L$5:L$36,0))</f>
        <v>South America_Southern</v>
      </c>
      <c r="D2761" t="s">
        <v>365</v>
      </c>
      <c r="E2761" t="str">
        <f>INDEX('GCAM Crosswalk'!J$5:J$111,MATCH(D2761,'GCAM Crosswalk'!I$5:I$111,0))</f>
        <v>Industry</v>
      </c>
      <c r="F2761" t="s">
        <v>408</v>
      </c>
      <c r="G2761">
        <v>0</v>
      </c>
      <c r="H2761" s="3">
        <v>5.0225759999999997E-4</v>
      </c>
      <c r="I2761">
        <v>3.7255220000000002E-3</v>
      </c>
      <c r="J2761">
        <v>3.6836025499999898E-3</v>
      </c>
      <c r="K2761">
        <v>5.0560164890000002E-3</v>
      </c>
      <c r="L2761">
        <v>5.5272445009999999E-3</v>
      </c>
      <c r="M2761">
        <v>5.6015419809999998E-3</v>
      </c>
      <c r="N2761">
        <v>6.2880359379999997E-3</v>
      </c>
      <c r="O2761">
        <v>7.6439971844000001E-3</v>
      </c>
      <c r="P2761">
        <v>9.2824086085999992E-3</v>
      </c>
      <c r="Q2761">
        <v>1.08988905075E-2</v>
      </c>
      <c r="R2761">
        <v>0</v>
      </c>
      <c r="S2761">
        <v>0</v>
      </c>
      <c r="T2761">
        <v>0</v>
      </c>
      <c r="U2761" t="s">
        <v>409</v>
      </c>
    </row>
    <row r="2762" spans="1:21" x14ac:dyDescent="0.35">
      <c r="A2762" t="s">
        <v>407</v>
      </c>
      <c r="B2762" t="s">
        <v>44</v>
      </c>
      <c r="C2762" t="str">
        <f>INDEX('GCAM Crosswalk'!M$5:M$36,MATCH(B2762,'GCAM Crosswalk'!L$5:L$36,0))</f>
        <v>South America_Southern</v>
      </c>
      <c r="D2762" t="s">
        <v>365</v>
      </c>
      <c r="E2762" t="str">
        <f>INDEX('GCAM Crosswalk'!J$5:J$111,MATCH(D2762,'GCAM Crosswalk'!I$5:I$111,0))</f>
        <v>Industry</v>
      </c>
      <c r="F2762" t="s">
        <v>410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5.7142299999999998E-3</v>
      </c>
      <c r="M2762">
        <v>1.8864789999999999E-2</v>
      </c>
      <c r="N2762">
        <v>3.1671257999999897E-2</v>
      </c>
      <c r="O2762">
        <v>4.2506304000000002E-2</v>
      </c>
      <c r="P2762">
        <v>5.1956860000000001E-2</v>
      </c>
      <c r="Q2762">
        <v>5.9791829999999997E-2</v>
      </c>
      <c r="R2762">
        <v>0</v>
      </c>
      <c r="S2762">
        <v>0</v>
      </c>
      <c r="T2762">
        <v>0</v>
      </c>
      <c r="U2762" t="s">
        <v>409</v>
      </c>
    </row>
    <row r="2763" spans="1:21" x14ac:dyDescent="0.35">
      <c r="A2763" t="s">
        <v>407</v>
      </c>
      <c r="B2763" t="s">
        <v>44</v>
      </c>
      <c r="C2763" t="str">
        <f>INDEX('GCAM Crosswalk'!M$5:M$36,MATCH(B2763,'GCAM Crosswalk'!L$5:L$36,0))</f>
        <v>South America_Southern</v>
      </c>
      <c r="D2763" t="s">
        <v>365</v>
      </c>
      <c r="E2763" t="str">
        <f>INDEX('GCAM Crosswalk'!J$5:J$111,MATCH(D2763,'GCAM Crosswalk'!I$5:I$111,0))</f>
        <v>Industry</v>
      </c>
      <c r="F2763" t="s">
        <v>411</v>
      </c>
      <c r="G2763">
        <v>1.5278890999999999E-2</v>
      </c>
      <c r="H2763">
        <v>2.118107E-2</v>
      </c>
      <c r="I2763">
        <v>1.7999831399999999E-2</v>
      </c>
      <c r="J2763">
        <v>1.6157909500000001E-2</v>
      </c>
      <c r="K2763">
        <v>2.21464842E-2</v>
      </c>
      <c r="L2763">
        <v>2.4414296129999999E-2</v>
      </c>
      <c r="M2763">
        <v>2.5157094620000001E-2</v>
      </c>
      <c r="N2763">
        <v>2.8612637850000001E-2</v>
      </c>
      <c r="O2763">
        <v>3.4955861409999997E-2</v>
      </c>
      <c r="P2763">
        <v>4.248929832E-2</v>
      </c>
      <c r="Q2763">
        <v>4.9853712250000001E-2</v>
      </c>
      <c r="R2763">
        <v>0</v>
      </c>
      <c r="S2763">
        <v>0</v>
      </c>
      <c r="T2763">
        <v>0</v>
      </c>
      <c r="U2763" t="s">
        <v>409</v>
      </c>
    </row>
    <row r="2764" spans="1:21" x14ac:dyDescent="0.35">
      <c r="A2764" t="s">
        <v>407</v>
      </c>
      <c r="B2764" t="s">
        <v>44</v>
      </c>
      <c r="C2764" t="str">
        <f>INDEX('GCAM Crosswalk'!M$5:M$36,MATCH(B2764,'GCAM Crosswalk'!L$5:L$36,0))</f>
        <v>South America_Southern</v>
      </c>
      <c r="D2764" t="s">
        <v>373</v>
      </c>
      <c r="E2764" t="str">
        <f>INDEX('GCAM Crosswalk'!J$5:J$111,MATCH(D2764,'GCAM Crosswalk'!I$5:I$111,0))</f>
        <v>Industry</v>
      </c>
      <c r="F2764" t="s">
        <v>225</v>
      </c>
      <c r="G2764">
        <v>4.0809100000000001E-3</v>
      </c>
      <c r="H2764">
        <v>6.2672800000000001E-3</v>
      </c>
      <c r="I2764">
        <v>7.0282799999999996E-3</v>
      </c>
      <c r="J2764">
        <v>7.8551200000000002E-3</v>
      </c>
      <c r="K2764">
        <v>8.2670999999999994E-3</v>
      </c>
      <c r="L2764">
        <v>8.8605200000000002E-3</v>
      </c>
      <c r="M2764">
        <v>9.4495199999999994E-3</v>
      </c>
      <c r="N2764">
        <v>9.9897900000000001E-3</v>
      </c>
      <c r="O2764">
        <v>1.0504899999999999E-2</v>
      </c>
      <c r="P2764">
        <v>1.10475E-2</v>
      </c>
      <c r="Q2764">
        <v>1.1524700000000001E-2</v>
      </c>
      <c r="R2764">
        <v>0</v>
      </c>
      <c r="S2764">
        <v>0</v>
      </c>
      <c r="T2764">
        <v>0</v>
      </c>
      <c r="U2764" t="s">
        <v>409</v>
      </c>
    </row>
    <row r="2765" spans="1:21" x14ac:dyDescent="0.35">
      <c r="A2765" t="s">
        <v>407</v>
      </c>
      <c r="B2765" t="s">
        <v>44</v>
      </c>
      <c r="C2765" t="str">
        <f>INDEX('GCAM Crosswalk'!M$5:M$36,MATCH(B2765,'GCAM Crosswalk'!L$5:L$36,0))</f>
        <v>South America_Southern</v>
      </c>
      <c r="D2765" t="s">
        <v>361</v>
      </c>
      <c r="E2765" t="str">
        <f>INDEX('GCAM Crosswalk'!J$5:J$111,MATCH(D2765,'GCAM Crosswalk'!I$5:I$111,0))</f>
        <v>Industry</v>
      </c>
      <c r="F2765" t="s">
        <v>318</v>
      </c>
      <c r="G2765">
        <v>1.1720999999999999E-3</v>
      </c>
      <c r="H2765">
        <v>0</v>
      </c>
      <c r="I2765">
        <v>0</v>
      </c>
      <c r="J2765" s="3">
        <v>4.1900000000000002E-5</v>
      </c>
      <c r="K2765" s="3">
        <v>4.7731000000000001E-5</v>
      </c>
      <c r="L2765" s="3">
        <v>5.2156400000000001E-5</v>
      </c>
      <c r="M2765" s="3">
        <v>5.1797240000000002E-5</v>
      </c>
      <c r="N2765" s="3">
        <v>4.8824220000000001E-5</v>
      </c>
      <c r="O2765" s="3">
        <v>4.5397759999999998E-5</v>
      </c>
      <c r="P2765" s="3">
        <v>4.1318069999999998E-5</v>
      </c>
      <c r="Q2765" s="3">
        <v>3.7612399999999999E-5</v>
      </c>
      <c r="R2765">
        <v>0</v>
      </c>
      <c r="S2765">
        <v>0</v>
      </c>
      <c r="T2765">
        <v>0</v>
      </c>
      <c r="U2765" t="s">
        <v>409</v>
      </c>
    </row>
    <row r="2766" spans="1:21" x14ac:dyDescent="0.35">
      <c r="A2766" t="s">
        <v>407</v>
      </c>
      <c r="B2766" t="s">
        <v>44</v>
      </c>
      <c r="C2766" t="str">
        <f>INDEX('GCAM Crosswalk'!M$5:M$36,MATCH(B2766,'GCAM Crosswalk'!L$5:L$36,0))</f>
        <v>South America_Southern</v>
      </c>
      <c r="D2766" t="s">
        <v>361</v>
      </c>
      <c r="E2766" t="str">
        <f>INDEX('GCAM Crosswalk'!J$5:J$111,MATCH(D2766,'GCAM Crosswalk'!I$5:I$111,0))</f>
        <v>Industry</v>
      </c>
      <c r="F2766" t="s">
        <v>339</v>
      </c>
      <c r="G2766">
        <v>4.9394900000000004E-3</v>
      </c>
      <c r="H2766">
        <v>2.5953E-3</v>
      </c>
      <c r="I2766">
        <v>2.6372000000000001E-3</v>
      </c>
      <c r="J2766">
        <v>1.5907E-3</v>
      </c>
      <c r="K2766">
        <v>1.7958519999999999E-3</v>
      </c>
      <c r="L2766">
        <v>1.8236369999999999E-3</v>
      </c>
      <c r="M2766">
        <v>1.6737589999999999E-3</v>
      </c>
      <c r="N2766">
        <v>1.4939081E-3</v>
      </c>
      <c r="O2766">
        <v>1.408301E-3</v>
      </c>
      <c r="P2766">
        <v>1.3530700000000001E-3</v>
      </c>
      <c r="Q2766">
        <v>1.3174249999999899E-3</v>
      </c>
      <c r="R2766">
        <v>0</v>
      </c>
      <c r="S2766">
        <v>0</v>
      </c>
      <c r="T2766">
        <v>0</v>
      </c>
      <c r="U2766" t="s">
        <v>409</v>
      </c>
    </row>
    <row r="2767" spans="1:21" x14ac:dyDescent="0.35">
      <c r="A2767" t="s">
        <v>407</v>
      </c>
      <c r="B2767" t="s">
        <v>44</v>
      </c>
      <c r="C2767" t="str">
        <f>INDEX('GCAM Crosswalk'!M$5:M$36,MATCH(B2767,'GCAM Crosswalk'!L$5:L$36,0))</f>
        <v>South America_Southern</v>
      </c>
      <c r="D2767" t="s">
        <v>361</v>
      </c>
      <c r="E2767" t="str">
        <f>INDEX('GCAM Crosswalk'!J$5:J$111,MATCH(D2767,'GCAM Crosswalk'!I$5:I$111,0))</f>
        <v>Industry</v>
      </c>
      <c r="F2767" t="s">
        <v>225</v>
      </c>
      <c r="G2767">
        <v>1.90882E-2</v>
      </c>
      <c r="H2767">
        <v>6.5134200000000003E-2</v>
      </c>
      <c r="I2767">
        <v>7.8613100000000005E-2</v>
      </c>
      <c r="J2767">
        <v>9.0040899999999993E-2</v>
      </c>
      <c r="K2767">
        <v>9.6108899999999997E-2</v>
      </c>
      <c r="L2767">
        <v>0.102890961999999</v>
      </c>
      <c r="M2767">
        <v>0.112748377</v>
      </c>
      <c r="N2767">
        <v>0.122176328999999</v>
      </c>
      <c r="O2767">
        <v>0.12905077109999999</v>
      </c>
      <c r="P2767">
        <v>0.13571309099999901</v>
      </c>
      <c r="Q2767">
        <v>0.14225420799999999</v>
      </c>
      <c r="R2767">
        <v>0</v>
      </c>
      <c r="S2767">
        <v>0</v>
      </c>
      <c r="T2767">
        <v>0</v>
      </c>
      <c r="U2767" t="s">
        <v>409</v>
      </c>
    </row>
    <row r="2768" spans="1:21" x14ac:dyDescent="0.35">
      <c r="A2768" t="s">
        <v>407</v>
      </c>
      <c r="B2768" t="s">
        <v>44</v>
      </c>
      <c r="C2768" t="str">
        <f>INDEX('GCAM Crosswalk'!M$5:M$36,MATCH(B2768,'GCAM Crosswalk'!L$5:L$36,0))</f>
        <v>South America_Southern</v>
      </c>
      <c r="D2768" t="s">
        <v>361</v>
      </c>
      <c r="E2768" t="str">
        <f>INDEX('GCAM Crosswalk'!J$5:J$111,MATCH(D2768,'GCAM Crosswalk'!I$5:I$111,0))</f>
        <v>Industry</v>
      </c>
      <c r="F2768" t="s">
        <v>408</v>
      </c>
      <c r="G2768">
        <v>0</v>
      </c>
      <c r="H2768">
        <v>9.5441099999999997E-3</v>
      </c>
      <c r="I2768">
        <v>3.1897300000000003E-2</v>
      </c>
      <c r="J2768">
        <v>7.2836000000000003E-3</v>
      </c>
      <c r="K2768">
        <v>8.2101599999999993E-3</v>
      </c>
      <c r="L2768">
        <v>8.1093299999999997E-3</v>
      </c>
      <c r="M2768">
        <v>7.2493899999999997E-3</v>
      </c>
      <c r="N2768">
        <v>6.1902099999999998E-3</v>
      </c>
      <c r="O2768">
        <v>5.4808360000000002E-3</v>
      </c>
      <c r="P2768">
        <v>4.8935389999999997E-3</v>
      </c>
      <c r="Q2768">
        <v>4.426241E-3</v>
      </c>
      <c r="R2768">
        <v>0</v>
      </c>
      <c r="S2768">
        <v>0</v>
      </c>
      <c r="T2768">
        <v>0</v>
      </c>
      <c r="U2768" t="s">
        <v>409</v>
      </c>
    </row>
    <row r="2769" spans="1:21" x14ac:dyDescent="0.35">
      <c r="A2769" t="s">
        <v>407</v>
      </c>
      <c r="B2769" t="s">
        <v>44</v>
      </c>
      <c r="C2769" t="str">
        <f>INDEX('GCAM Crosswalk'!M$5:M$36,MATCH(B2769,'GCAM Crosswalk'!L$5:L$36,0))</f>
        <v>South America_Southern</v>
      </c>
      <c r="D2769" t="s">
        <v>361</v>
      </c>
      <c r="E2769" t="str">
        <f>INDEX('GCAM Crosswalk'!J$5:J$111,MATCH(D2769,'GCAM Crosswalk'!I$5:I$111,0))</f>
        <v>Industry</v>
      </c>
      <c r="F2769" t="s">
        <v>410</v>
      </c>
      <c r="G2769">
        <v>0</v>
      </c>
      <c r="H2769">
        <v>0</v>
      </c>
      <c r="I2769">
        <v>0</v>
      </c>
      <c r="J2769">
        <v>0</v>
      </c>
      <c r="K2769">
        <v>0</v>
      </c>
      <c r="L2769" s="3">
        <v>8.5424800000000005E-4</v>
      </c>
      <c r="M2769">
        <v>3.04645E-3</v>
      </c>
      <c r="N2769">
        <v>5.8971919999999999E-3</v>
      </c>
      <c r="O2769">
        <v>8.2655719999999901E-3</v>
      </c>
      <c r="P2769">
        <v>1.0691104E-2</v>
      </c>
      <c r="Q2769">
        <v>1.2611479E-2</v>
      </c>
      <c r="R2769">
        <v>0</v>
      </c>
      <c r="S2769">
        <v>0</v>
      </c>
      <c r="T2769">
        <v>0</v>
      </c>
      <c r="U2769" t="s">
        <v>409</v>
      </c>
    </row>
    <row r="2770" spans="1:21" x14ac:dyDescent="0.35">
      <c r="A2770" t="s">
        <v>407</v>
      </c>
      <c r="B2770" t="s">
        <v>44</v>
      </c>
      <c r="C2770" t="str">
        <f>INDEX('GCAM Crosswalk'!M$5:M$36,MATCH(B2770,'GCAM Crosswalk'!L$5:L$36,0))</f>
        <v>South America_Southern</v>
      </c>
      <c r="D2770" t="s">
        <v>361</v>
      </c>
      <c r="E2770" t="str">
        <f>INDEX('GCAM Crosswalk'!J$5:J$111,MATCH(D2770,'GCAM Crosswalk'!I$5:I$111,0))</f>
        <v>Industry</v>
      </c>
      <c r="F2770" t="s">
        <v>411</v>
      </c>
      <c r="G2770">
        <v>3.1520590000000001E-2</v>
      </c>
      <c r="H2770">
        <v>4.5627409999999903E-2</v>
      </c>
      <c r="I2770">
        <v>7.5138700000000003E-2</v>
      </c>
      <c r="J2770">
        <v>9.5775599999999905E-2</v>
      </c>
      <c r="K2770">
        <v>0.10281592000000001</v>
      </c>
      <c r="L2770">
        <v>0.10296084999999899</v>
      </c>
      <c r="M2770">
        <v>9.7559869999999896E-2</v>
      </c>
      <c r="N2770">
        <v>9.0191892999999995E-2</v>
      </c>
      <c r="O2770">
        <v>8.4600499999999995E-2</v>
      </c>
      <c r="P2770">
        <v>7.7165750999999894E-2</v>
      </c>
      <c r="Q2770">
        <v>6.9060083999999994E-2</v>
      </c>
      <c r="R2770">
        <v>0</v>
      </c>
      <c r="S2770">
        <v>0</v>
      </c>
      <c r="T2770">
        <v>0</v>
      </c>
      <c r="U2770" t="s">
        <v>409</v>
      </c>
    </row>
    <row r="2771" spans="1:21" x14ac:dyDescent="0.35">
      <c r="A2771" t="s">
        <v>407</v>
      </c>
      <c r="B2771" t="s">
        <v>44</v>
      </c>
      <c r="C2771" t="str">
        <f>INDEX('GCAM Crosswalk'!M$5:M$36,MATCH(B2771,'GCAM Crosswalk'!L$5:L$36,0))</f>
        <v>South America_Southern</v>
      </c>
      <c r="D2771" t="s">
        <v>374</v>
      </c>
      <c r="E2771" t="str">
        <f>INDEX('GCAM Crosswalk'!J$5:J$111,MATCH(D2771,'GCAM Crosswalk'!I$5:I$111,0))</f>
        <v>Industry</v>
      </c>
      <c r="F2771" t="s">
        <v>225</v>
      </c>
      <c r="G2771">
        <v>1.0712300000000001E-3</v>
      </c>
      <c r="H2771">
        <v>1.5536599999999999E-3</v>
      </c>
      <c r="I2771">
        <v>1.93866E-3</v>
      </c>
      <c r="J2771">
        <v>2.4421500000000001E-3</v>
      </c>
      <c r="K2771">
        <v>3.5072100000000002E-3</v>
      </c>
      <c r="L2771">
        <v>4.6129400000000003E-3</v>
      </c>
      <c r="M2771">
        <v>5.7646099999999999E-3</v>
      </c>
      <c r="N2771">
        <v>6.9194499999999997E-3</v>
      </c>
      <c r="O2771">
        <v>8.0705299999999994E-3</v>
      </c>
      <c r="P2771">
        <v>9.18304E-3</v>
      </c>
      <c r="Q2771">
        <v>1.02215E-2</v>
      </c>
      <c r="R2771">
        <v>0</v>
      </c>
      <c r="S2771">
        <v>0</v>
      </c>
      <c r="T2771">
        <v>0</v>
      </c>
      <c r="U2771" t="s">
        <v>409</v>
      </c>
    </row>
    <row r="2772" spans="1:21" x14ac:dyDescent="0.35">
      <c r="A2772" t="s">
        <v>407</v>
      </c>
      <c r="B2772" t="s">
        <v>44</v>
      </c>
      <c r="C2772" t="str">
        <f>INDEX('GCAM Crosswalk'!M$5:M$36,MATCH(B2772,'GCAM Crosswalk'!L$5:L$36,0))</f>
        <v>South America_Southern</v>
      </c>
      <c r="D2772" t="s">
        <v>375</v>
      </c>
      <c r="E2772" t="str">
        <f>INDEX('GCAM Crosswalk'!J$5:J$111,MATCH(D2772,'GCAM Crosswalk'!I$5:I$111,0))</f>
        <v>Industry</v>
      </c>
      <c r="F2772" t="s">
        <v>225</v>
      </c>
      <c r="G2772">
        <v>1.08223E-3</v>
      </c>
      <c r="H2772">
        <v>1.3812E-3</v>
      </c>
      <c r="I2772">
        <v>1.5919E-3</v>
      </c>
      <c r="J2772">
        <v>1.9889700000000001E-3</v>
      </c>
      <c r="K2772">
        <v>2.0989400000000001E-3</v>
      </c>
      <c r="L2772">
        <v>2.2353099999999999E-3</v>
      </c>
      <c r="M2772">
        <v>2.3999500000000001E-3</v>
      </c>
      <c r="N2772">
        <v>2.5639700000000001E-3</v>
      </c>
      <c r="O2772">
        <v>2.7124699999999998E-3</v>
      </c>
      <c r="P2772">
        <v>2.8398999999999998E-3</v>
      </c>
      <c r="Q2772">
        <v>2.9437600000000001E-3</v>
      </c>
      <c r="R2772">
        <v>0</v>
      </c>
      <c r="S2772">
        <v>0</v>
      </c>
      <c r="T2772">
        <v>0</v>
      </c>
      <c r="U2772" t="s">
        <v>409</v>
      </c>
    </row>
    <row r="2773" spans="1:21" x14ac:dyDescent="0.35">
      <c r="A2773" t="s">
        <v>407</v>
      </c>
      <c r="B2773" t="s">
        <v>44</v>
      </c>
      <c r="C2773" t="str">
        <f>INDEX('GCAM Crosswalk'!M$5:M$36,MATCH(B2773,'GCAM Crosswalk'!L$5:L$36,0))</f>
        <v>South America_Southern</v>
      </c>
      <c r="D2773" t="s">
        <v>376</v>
      </c>
      <c r="E2773" t="str">
        <f>INDEX('GCAM Crosswalk'!J$5:J$111,MATCH(D2773,'GCAM Crosswalk'!I$5:I$111,0))</f>
        <v>Industry</v>
      </c>
      <c r="F2773" t="s">
        <v>225</v>
      </c>
      <c r="G2773">
        <v>3.2088500000000001E-3</v>
      </c>
      <c r="H2773">
        <v>4.0532199999999997E-3</v>
      </c>
      <c r="I2773">
        <v>4.6990799999999996E-3</v>
      </c>
      <c r="J2773">
        <v>5.9195000000000003E-3</v>
      </c>
      <c r="K2773">
        <v>6.2582999999999996E-3</v>
      </c>
      <c r="L2773">
        <v>6.6710299999999997E-3</v>
      </c>
      <c r="M2773">
        <v>7.1699399999999996E-3</v>
      </c>
      <c r="N2773">
        <v>7.6684199999999996E-3</v>
      </c>
      <c r="O2773">
        <v>8.1170800000000005E-3</v>
      </c>
      <c r="P2773">
        <v>8.5022699999999993E-3</v>
      </c>
      <c r="Q2773">
        <v>8.8173799999999997E-3</v>
      </c>
      <c r="R2773">
        <v>0</v>
      </c>
      <c r="S2773">
        <v>0</v>
      </c>
      <c r="T2773">
        <v>0</v>
      </c>
      <c r="U2773" t="s">
        <v>409</v>
      </c>
    </row>
    <row r="2774" spans="1:21" x14ac:dyDescent="0.35">
      <c r="A2774" t="s">
        <v>407</v>
      </c>
      <c r="B2774" t="s">
        <v>44</v>
      </c>
      <c r="C2774" t="str">
        <f>INDEX('GCAM Crosswalk'!M$5:M$36,MATCH(B2774,'GCAM Crosswalk'!L$5:L$36,0))</f>
        <v>South America_Southern</v>
      </c>
      <c r="D2774" t="s">
        <v>377</v>
      </c>
      <c r="E2774" t="str">
        <f>INDEX('GCAM Crosswalk'!J$5:J$111,MATCH(D2774,'GCAM Crosswalk'!I$5:I$111,0))</f>
        <v>Industry</v>
      </c>
      <c r="F2774" t="s">
        <v>225</v>
      </c>
      <c r="G2774">
        <v>3.04579E-3</v>
      </c>
      <c r="H2774">
        <v>3.8412199999999998E-3</v>
      </c>
      <c r="I2774">
        <v>4.4476400000000001E-3</v>
      </c>
      <c r="J2774">
        <v>5.6070099999999999E-3</v>
      </c>
      <c r="K2774">
        <v>5.9170300000000002E-3</v>
      </c>
      <c r="L2774">
        <v>6.3014799999999999E-3</v>
      </c>
      <c r="M2774">
        <v>6.76562E-3</v>
      </c>
      <c r="N2774">
        <v>7.2279700000000002E-3</v>
      </c>
      <c r="O2774">
        <v>7.6466299999999997E-3</v>
      </c>
      <c r="P2774">
        <v>8.0058500000000001E-3</v>
      </c>
      <c r="Q2774">
        <v>8.2986299999999995E-3</v>
      </c>
      <c r="R2774">
        <v>0</v>
      </c>
      <c r="S2774">
        <v>0</v>
      </c>
      <c r="T2774">
        <v>0</v>
      </c>
      <c r="U2774" t="s">
        <v>409</v>
      </c>
    </row>
    <row r="2775" spans="1:21" x14ac:dyDescent="0.35">
      <c r="A2775" t="s">
        <v>407</v>
      </c>
      <c r="B2775" t="s">
        <v>44</v>
      </c>
      <c r="C2775" t="str">
        <f>INDEX('GCAM Crosswalk'!M$5:M$36,MATCH(B2775,'GCAM Crosswalk'!L$5:L$36,0))</f>
        <v>South America_Southern</v>
      </c>
      <c r="D2775" t="s">
        <v>362</v>
      </c>
      <c r="E2775" t="str">
        <f>INDEX('GCAM Crosswalk'!J$5:J$111,MATCH(D2775,'GCAM Crosswalk'!I$5:I$111,0))</f>
        <v>Industry</v>
      </c>
      <c r="F2775" t="s">
        <v>318</v>
      </c>
      <c r="G2775">
        <v>0.1112861</v>
      </c>
      <c r="H2775">
        <v>0.14938799999999999</v>
      </c>
      <c r="I2775">
        <v>0.18590199999999901</v>
      </c>
      <c r="J2775">
        <v>0.34295999999999999</v>
      </c>
      <c r="K2775">
        <v>0.39224900000000001</v>
      </c>
      <c r="L2775">
        <v>0.44812210000000002</v>
      </c>
      <c r="M2775">
        <v>0.50281770000000003</v>
      </c>
      <c r="N2775">
        <v>0.53514340000000005</v>
      </c>
      <c r="O2775">
        <v>0.548243699999999</v>
      </c>
      <c r="P2775">
        <v>0.56218826999999905</v>
      </c>
      <c r="Q2775">
        <v>0.57113387999999998</v>
      </c>
      <c r="R2775">
        <v>0</v>
      </c>
      <c r="S2775">
        <v>0</v>
      </c>
      <c r="T2775">
        <v>0</v>
      </c>
      <c r="U2775" t="s">
        <v>409</v>
      </c>
    </row>
    <row r="2776" spans="1:21" x14ac:dyDescent="0.35">
      <c r="A2776" t="s">
        <v>407</v>
      </c>
      <c r="B2776" t="s">
        <v>44</v>
      </c>
      <c r="C2776" t="str">
        <f>INDEX('GCAM Crosswalk'!M$5:M$36,MATCH(B2776,'GCAM Crosswalk'!L$5:L$36,0))</f>
        <v>South America_Southern</v>
      </c>
      <c r="D2776" t="s">
        <v>362</v>
      </c>
      <c r="E2776" t="str">
        <f>INDEX('GCAM Crosswalk'!J$5:J$111,MATCH(D2776,'GCAM Crosswalk'!I$5:I$111,0))</f>
        <v>Industry</v>
      </c>
      <c r="F2776" t="s">
        <v>339</v>
      </c>
      <c r="G2776">
        <v>1.1568500000000001E-2</v>
      </c>
      <c r="H2776">
        <v>2.2982099999999998E-2</v>
      </c>
      <c r="I2776">
        <v>1.7660800000000001E-2</v>
      </c>
      <c r="J2776">
        <v>1.51492E-2</v>
      </c>
      <c r="K2776">
        <v>1.7848409999999999E-2</v>
      </c>
      <c r="L2776">
        <v>2.09250499999999E-2</v>
      </c>
      <c r="M2776">
        <v>2.4880529999999901E-2</v>
      </c>
      <c r="N2776">
        <v>2.9325749999999901E-2</v>
      </c>
      <c r="O2776">
        <v>3.3968219999999903E-2</v>
      </c>
      <c r="P2776">
        <v>3.8422184999999998E-2</v>
      </c>
      <c r="Q2776">
        <v>4.2597625E-2</v>
      </c>
      <c r="R2776">
        <v>0</v>
      </c>
      <c r="S2776">
        <v>0</v>
      </c>
      <c r="T2776">
        <v>0</v>
      </c>
      <c r="U2776" t="s">
        <v>409</v>
      </c>
    </row>
    <row r="2777" spans="1:21" x14ac:dyDescent="0.35">
      <c r="A2777" t="s">
        <v>407</v>
      </c>
      <c r="B2777" t="s">
        <v>44</v>
      </c>
      <c r="C2777" t="str">
        <f>INDEX('GCAM Crosswalk'!M$5:M$36,MATCH(B2777,'GCAM Crosswalk'!L$5:L$36,0))</f>
        <v>South America_Southern</v>
      </c>
      <c r="D2777" t="s">
        <v>362</v>
      </c>
      <c r="E2777" t="str">
        <f>INDEX('GCAM Crosswalk'!J$5:J$111,MATCH(D2777,'GCAM Crosswalk'!I$5:I$111,0))</f>
        <v>Industry</v>
      </c>
      <c r="F2777" t="s">
        <v>225</v>
      </c>
      <c r="G2777">
        <v>8.9082499999999995E-2</v>
      </c>
      <c r="H2777">
        <v>0.160139</v>
      </c>
      <c r="I2777">
        <v>0.17998</v>
      </c>
      <c r="J2777">
        <v>0.218168</v>
      </c>
      <c r="K2777">
        <v>0.2353527</v>
      </c>
      <c r="L2777">
        <v>0.28830089999999903</v>
      </c>
      <c r="M2777">
        <v>0.37190619999999902</v>
      </c>
      <c r="N2777">
        <v>0.48492829999999998</v>
      </c>
      <c r="O2777">
        <v>0.60732520000000001</v>
      </c>
      <c r="P2777">
        <v>0.72073412999999997</v>
      </c>
      <c r="Q2777">
        <v>0.82497047000000001</v>
      </c>
      <c r="R2777">
        <v>0</v>
      </c>
      <c r="S2777">
        <v>0</v>
      </c>
      <c r="T2777">
        <v>0</v>
      </c>
      <c r="U2777" t="s">
        <v>409</v>
      </c>
    </row>
    <row r="2778" spans="1:21" x14ac:dyDescent="0.35">
      <c r="A2778" t="s">
        <v>407</v>
      </c>
      <c r="B2778" t="s">
        <v>44</v>
      </c>
      <c r="C2778" t="str">
        <f>INDEX('GCAM Crosswalk'!M$5:M$36,MATCH(B2778,'GCAM Crosswalk'!L$5:L$36,0))</f>
        <v>South America_Southern</v>
      </c>
      <c r="D2778" t="s">
        <v>362</v>
      </c>
      <c r="E2778" t="str">
        <f>INDEX('GCAM Crosswalk'!J$5:J$111,MATCH(D2778,'GCAM Crosswalk'!I$5:I$111,0))</f>
        <v>Industry</v>
      </c>
      <c r="F2778" t="s">
        <v>408</v>
      </c>
      <c r="G2778">
        <v>1.8132599999999999E-2</v>
      </c>
      <c r="H2778">
        <v>5.9609099999999998E-2</v>
      </c>
      <c r="I2778">
        <v>0.1123154</v>
      </c>
      <c r="J2778">
        <v>0.14357800000000001</v>
      </c>
      <c r="K2778">
        <v>0.171532399999999</v>
      </c>
      <c r="L2778">
        <v>0.20215040000000001</v>
      </c>
      <c r="M2778">
        <v>0.2432088</v>
      </c>
      <c r="N2778">
        <v>0.28805059999999999</v>
      </c>
      <c r="O2778">
        <v>0.32761950000000001</v>
      </c>
      <c r="P2778">
        <v>0.36286076</v>
      </c>
      <c r="Q2778">
        <v>0.39224815999999901</v>
      </c>
      <c r="R2778">
        <v>0</v>
      </c>
      <c r="S2778">
        <v>0</v>
      </c>
      <c r="T2778">
        <v>0</v>
      </c>
      <c r="U2778" t="s">
        <v>409</v>
      </c>
    </row>
    <row r="2779" spans="1:21" x14ac:dyDescent="0.35">
      <c r="A2779" t="s">
        <v>407</v>
      </c>
      <c r="B2779" t="s">
        <v>44</v>
      </c>
      <c r="C2779" t="str">
        <f>INDEX('GCAM Crosswalk'!M$5:M$36,MATCH(B2779,'GCAM Crosswalk'!L$5:L$36,0))</f>
        <v>South America_Southern</v>
      </c>
      <c r="D2779" t="s">
        <v>362</v>
      </c>
      <c r="E2779" t="str">
        <f>INDEX('GCAM Crosswalk'!J$5:J$111,MATCH(D2779,'GCAM Crosswalk'!I$5:I$111,0))</f>
        <v>Industry</v>
      </c>
      <c r="F2779" t="s">
        <v>410</v>
      </c>
      <c r="G2779">
        <v>0</v>
      </c>
      <c r="H2779">
        <v>0</v>
      </c>
      <c r="I2779">
        <v>0</v>
      </c>
      <c r="J2779">
        <v>0</v>
      </c>
      <c r="K2779">
        <v>0</v>
      </c>
      <c r="L2779" s="3">
        <v>9.2038600000000003E-5</v>
      </c>
      <c r="M2779" s="3">
        <v>9.5955900000000002E-4</v>
      </c>
      <c r="N2779">
        <v>2.6453314E-3</v>
      </c>
      <c r="O2779">
        <v>4.7967245000000002E-3</v>
      </c>
      <c r="P2779">
        <v>6.8585811999999999E-3</v>
      </c>
      <c r="Q2779">
        <v>8.8985757700000001E-3</v>
      </c>
      <c r="R2779">
        <v>0</v>
      </c>
      <c r="S2779">
        <v>0</v>
      </c>
      <c r="T2779">
        <v>0</v>
      </c>
      <c r="U2779" t="s">
        <v>409</v>
      </c>
    </row>
    <row r="2780" spans="1:21" x14ac:dyDescent="0.35">
      <c r="A2780" t="s">
        <v>407</v>
      </c>
      <c r="B2780" t="s">
        <v>44</v>
      </c>
      <c r="C2780" t="str">
        <f>INDEX('GCAM Crosswalk'!M$5:M$36,MATCH(B2780,'GCAM Crosswalk'!L$5:L$36,0))</f>
        <v>South America_Southern</v>
      </c>
      <c r="D2780" t="s">
        <v>362</v>
      </c>
      <c r="E2780" t="str">
        <f>INDEX('GCAM Crosswalk'!J$5:J$111,MATCH(D2780,'GCAM Crosswalk'!I$5:I$111,0))</f>
        <v>Industry</v>
      </c>
      <c r="F2780" t="s">
        <v>411</v>
      </c>
      <c r="G2780">
        <v>0.10037600000000001</v>
      </c>
      <c r="H2780">
        <v>0.148816</v>
      </c>
      <c r="I2780">
        <v>0.1523862</v>
      </c>
      <c r="J2780">
        <v>0.173619</v>
      </c>
      <c r="K2780">
        <v>0.20088600000000001</v>
      </c>
      <c r="L2780">
        <v>0.22937969999999999</v>
      </c>
      <c r="M2780">
        <v>0.26028509999999999</v>
      </c>
      <c r="N2780">
        <v>0.28902249999999902</v>
      </c>
      <c r="O2780">
        <v>0.31979089999999999</v>
      </c>
      <c r="P2780">
        <v>0.35736776999999997</v>
      </c>
      <c r="Q2780">
        <v>0.40120503000000002</v>
      </c>
      <c r="R2780">
        <v>0</v>
      </c>
      <c r="S2780">
        <v>0</v>
      </c>
      <c r="T2780">
        <v>0</v>
      </c>
      <c r="U2780" t="s">
        <v>409</v>
      </c>
    </row>
    <row r="2781" spans="1:21" x14ac:dyDescent="0.35">
      <c r="A2781" t="s">
        <v>407</v>
      </c>
      <c r="B2781" t="s">
        <v>44</v>
      </c>
      <c r="C2781" t="str">
        <f>INDEX('GCAM Crosswalk'!M$5:M$36,MATCH(B2781,'GCAM Crosswalk'!L$5:L$36,0))</f>
        <v>South America_Southern</v>
      </c>
      <c r="D2781" t="s">
        <v>366</v>
      </c>
      <c r="E2781" t="str">
        <f>INDEX('GCAM Crosswalk'!J$5:J$111,MATCH(D2781,'GCAM Crosswalk'!I$5:I$111,0))</f>
        <v>Industry</v>
      </c>
      <c r="F2781" t="s">
        <v>339</v>
      </c>
      <c r="G2781" s="3">
        <v>4.1900000000000002E-5</v>
      </c>
      <c r="H2781" s="3">
        <v>4.1900000000000002E-5</v>
      </c>
      <c r="I2781" s="3">
        <v>8.3700000000000002E-5</v>
      </c>
      <c r="J2781" s="3">
        <v>8.3700099999999995E-5</v>
      </c>
      <c r="K2781" s="3">
        <v>9.8756400000000002E-5</v>
      </c>
      <c r="L2781" s="3">
        <v>1.2103399999999999E-4</v>
      </c>
      <c r="M2781" s="3">
        <v>1.51829E-4</v>
      </c>
      <c r="N2781" s="3">
        <v>1.8818599999999999E-4</v>
      </c>
      <c r="O2781" s="3">
        <v>2.27772E-4</v>
      </c>
      <c r="P2781" s="3">
        <v>2.6359499999999999E-4</v>
      </c>
      <c r="Q2781" s="3">
        <v>2.95292E-4</v>
      </c>
      <c r="R2781">
        <v>0</v>
      </c>
      <c r="S2781">
        <v>0</v>
      </c>
      <c r="T2781">
        <v>0</v>
      </c>
      <c r="U2781" t="s">
        <v>409</v>
      </c>
    </row>
    <row r="2782" spans="1:21" x14ac:dyDescent="0.35">
      <c r="A2782" t="s">
        <v>407</v>
      </c>
      <c r="B2782" t="s">
        <v>44</v>
      </c>
      <c r="C2782" t="str">
        <f>INDEX('GCAM Crosswalk'!M$5:M$36,MATCH(B2782,'GCAM Crosswalk'!L$5:L$36,0))</f>
        <v>South America_Southern</v>
      </c>
      <c r="D2782" t="s">
        <v>366</v>
      </c>
      <c r="E2782" t="str">
        <f>INDEX('GCAM Crosswalk'!J$5:J$111,MATCH(D2782,'GCAM Crosswalk'!I$5:I$111,0))</f>
        <v>Industry</v>
      </c>
      <c r="F2782" t="s">
        <v>411</v>
      </c>
      <c r="G2782">
        <v>1.48603E-2</v>
      </c>
      <c r="H2782">
        <v>4.0353E-2</v>
      </c>
      <c r="I2782">
        <v>4.1692600000000003E-2</v>
      </c>
      <c r="J2782">
        <v>3.2692699999999998E-2</v>
      </c>
      <c r="K2782">
        <v>3.73753E-2</v>
      </c>
      <c r="L2782">
        <v>4.4464400000000001E-2</v>
      </c>
      <c r="M2782">
        <v>5.4576699999999999E-2</v>
      </c>
      <c r="N2782">
        <v>6.7523899999999998E-2</v>
      </c>
      <c r="O2782">
        <v>8.1571199999999996E-2</v>
      </c>
      <c r="P2782">
        <v>9.5224100000000006E-2</v>
      </c>
      <c r="Q2782">
        <v>0.10866199999999999</v>
      </c>
      <c r="R2782">
        <v>0</v>
      </c>
      <c r="S2782">
        <v>0</v>
      </c>
      <c r="T2782">
        <v>0</v>
      </c>
      <c r="U2782" t="s">
        <v>409</v>
      </c>
    </row>
    <row r="2783" spans="1:21" x14ac:dyDescent="0.35">
      <c r="A2783" t="s">
        <v>407</v>
      </c>
      <c r="B2783" t="s">
        <v>44</v>
      </c>
      <c r="C2783" t="str">
        <f>INDEX('GCAM Crosswalk'!M$5:M$36,MATCH(B2783,'GCAM Crosswalk'!L$5:L$36,0))</f>
        <v>South America_Southern</v>
      </c>
      <c r="D2783" t="s">
        <v>271</v>
      </c>
      <c r="E2783" t="str">
        <f>INDEX('GCAM Crosswalk'!J$5:J$111,MATCH(D2783,'GCAM Crosswalk'!I$5:I$111,0))</f>
        <v>Industry</v>
      </c>
      <c r="F2783" t="s">
        <v>318</v>
      </c>
      <c r="G2783">
        <v>4.1218899999999996E-3</v>
      </c>
      <c r="H2783">
        <v>7.4200200000000003E-3</v>
      </c>
      <c r="I2783">
        <v>9.5007500000000005E-3</v>
      </c>
      <c r="J2783">
        <v>9.5007500000000005E-3</v>
      </c>
      <c r="K2783">
        <v>1.081096E-2</v>
      </c>
      <c r="L2783">
        <v>1.3222229999999899E-2</v>
      </c>
      <c r="M2783">
        <v>1.6182249999999999E-2</v>
      </c>
      <c r="N2783">
        <v>1.9671399999999999E-2</v>
      </c>
      <c r="O2783">
        <v>2.2494271999999999E-2</v>
      </c>
      <c r="P2783">
        <v>2.3908965000000001E-2</v>
      </c>
      <c r="Q2783">
        <v>2.4152270699999999E-2</v>
      </c>
      <c r="R2783">
        <v>0</v>
      </c>
      <c r="S2783">
        <v>0</v>
      </c>
      <c r="T2783">
        <v>0</v>
      </c>
      <c r="U2783" t="s">
        <v>409</v>
      </c>
    </row>
    <row r="2784" spans="1:21" x14ac:dyDescent="0.35">
      <c r="A2784" t="s">
        <v>407</v>
      </c>
      <c r="B2784" t="s">
        <v>44</v>
      </c>
      <c r="C2784" t="str">
        <f>INDEX('GCAM Crosswalk'!M$5:M$36,MATCH(B2784,'GCAM Crosswalk'!L$5:L$36,0))</f>
        <v>South America_Southern</v>
      </c>
      <c r="D2784" t="s">
        <v>271</v>
      </c>
      <c r="E2784" t="str">
        <f>INDEX('GCAM Crosswalk'!J$5:J$111,MATCH(D2784,'GCAM Crosswalk'!I$5:I$111,0))</f>
        <v>Industry</v>
      </c>
      <c r="F2784" t="s">
        <v>339</v>
      </c>
      <c r="G2784">
        <v>6.97548E-3</v>
      </c>
      <c r="H2784">
        <v>1.2556899999999999E-2</v>
      </c>
      <c r="I2784">
        <v>1.6078200000000001E-2</v>
      </c>
      <c r="J2784">
        <v>1.6078200000000001E-2</v>
      </c>
      <c r="K2784">
        <v>1.818121E-2</v>
      </c>
      <c r="L2784">
        <v>2.1318239999999999E-2</v>
      </c>
      <c r="M2784">
        <v>2.4682139999999901E-2</v>
      </c>
      <c r="N2784">
        <v>2.8132169999999901E-2</v>
      </c>
      <c r="O2784">
        <v>3.137301E-2</v>
      </c>
      <c r="P2784">
        <v>3.3754861999999997E-2</v>
      </c>
      <c r="Q2784">
        <v>3.5277520999999999E-2</v>
      </c>
      <c r="R2784">
        <v>0</v>
      </c>
      <c r="S2784">
        <v>0</v>
      </c>
      <c r="T2784">
        <v>0</v>
      </c>
      <c r="U2784" t="s">
        <v>409</v>
      </c>
    </row>
    <row r="2785" spans="1:21" x14ac:dyDescent="0.35">
      <c r="A2785" t="s">
        <v>407</v>
      </c>
      <c r="B2785" t="s">
        <v>44</v>
      </c>
      <c r="C2785" t="str">
        <f>INDEX('GCAM Crosswalk'!M$5:M$36,MATCH(B2785,'GCAM Crosswalk'!L$5:L$36,0))</f>
        <v>South America_Southern</v>
      </c>
      <c r="D2785" t="s">
        <v>271</v>
      </c>
      <c r="E2785" t="str">
        <f>INDEX('GCAM Crosswalk'!J$5:J$111,MATCH(D2785,'GCAM Crosswalk'!I$5:I$111,0))</f>
        <v>Industry</v>
      </c>
      <c r="F2785" t="s">
        <v>408</v>
      </c>
      <c r="G2785">
        <v>8.2437799999999992E-3</v>
      </c>
      <c r="H2785">
        <v>1.48399E-2</v>
      </c>
      <c r="I2785">
        <v>1.90016E-2</v>
      </c>
      <c r="J2785">
        <v>1.90016E-2</v>
      </c>
      <c r="K2785">
        <v>2.1490200000000001E-2</v>
      </c>
      <c r="L2785">
        <v>2.484488E-2</v>
      </c>
      <c r="M2785">
        <v>2.8322119999999999E-2</v>
      </c>
      <c r="N2785">
        <v>3.0929189999999999E-2</v>
      </c>
      <c r="O2785">
        <v>3.2025039999999998E-2</v>
      </c>
      <c r="P2785">
        <v>3.2499264E-2</v>
      </c>
      <c r="Q2785">
        <v>3.2105350999999997E-2</v>
      </c>
      <c r="R2785">
        <v>0</v>
      </c>
      <c r="S2785">
        <v>0</v>
      </c>
      <c r="T2785">
        <v>0</v>
      </c>
      <c r="U2785" t="s">
        <v>409</v>
      </c>
    </row>
    <row r="2786" spans="1:21" x14ac:dyDescent="0.35">
      <c r="A2786" t="s">
        <v>407</v>
      </c>
      <c r="B2786" t="s">
        <v>44</v>
      </c>
      <c r="C2786" t="str">
        <f>INDEX('GCAM Crosswalk'!M$5:M$36,MATCH(B2786,'GCAM Crosswalk'!L$5:L$36,0))</f>
        <v>South America_Southern</v>
      </c>
      <c r="D2786" t="s">
        <v>271</v>
      </c>
      <c r="E2786" t="str">
        <f>INDEX('GCAM Crosswalk'!J$5:J$111,MATCH(D2786,'GCAM Crosswalk'!I$5:I$111,0))</f>
        <v>Industry</v>
      </c>
      <c r="F2786" t="s">
        <v>410</v>
      </c>
      <c r="G2786">
        <v>0</v>
      </c>
      <c r="H2786">
        <v>0</v>
      </c>
      <c r="I2786">
        <v>0</v>
      </c>
      <c r="J2786">
        <v>0</v>
      </c>
      <c r="K2786">
        <v>0</v>
      </c>
      <c r="L2786" s="3">
        <v>1.4828899999999999E-4</v>
      </c>
      <c r="M2786">
        <v>1.5055296E-3</v>
      </c>
      <c r="N2786">
        <v>4.2394555000000002E-3</v>
      </c>
      <c r="O2786">
        <v>7.4668014999999897E-3</v>
      </c>
      <c r="P2786">
        <v>1.0133653499999999E-2</v>
      </c>
      <c r="Q2786">
        <v>1.28300879E-2</v>
      </c>
      <c r="R2786">
        <v>0</v>
      </c>
      <c r="S2786">
        <v>0</v>
      </c>
      <c r="T2786">
        <v>0</v>
      </c>
      <c r="U2786" t="s">
        <v>409</v>
      </c>
    </row>
    <row r="2787" spans="1:21" x14ac:dyDescent="0.35">
      <c r="A2787" t="s">
        <v>407</v>
      </c>
      <c r="B2787" t="s">
        <v>44</v>
      </c>
      <c r="C2787" t="str">
        <f>INDEX('GCAM Crosswalk'!M$5:M$36,MATCH(B2787,'GCAM Crosswalk'!L$5:L$36,0))</f>
        <v>South America_Southern</v>
      </c>
      <c r="D2787" t="s">
        <v>271</v>
      </c>
      <c r="E2787" t="str">
        <f>INDEX('GCAM Crosswalk'!J$5:J$111,MATCH(D2787,'GCAM Crosswalk'!I$5:I$111,0))</f>
        <v>Industry</v>
      </c>
      <c r="F2787" t="s">
        <v>411</v>
      </c>
      <c r="G2787">
        <v>1.23657E-2</v>
      </c>
      <c r="H2787">
        <v>2.2259999999999999E-2</v>
      </c>
      <c r="I2787">
        <v>2.8502400000000001E-2</v>
      </c>
      <c r="J2787">
        <v>2.8502400000000001E-2</v>
      </c>
      <c r="K2787">
        <v>2.8253029999999998E-2</v>
      </c>
      <c r="L2787">
        <v>3.1733999999999998E-2</v>
      </c>
      <c r="M2787">
        <v>3.5140369999999997E-2</v>
      </c>
      <c r="N2787">
        <v>3.8201020000000002E-2</v>
      </c>
      <c r="O2787">
        <v>4.0592749999999997E-2</v>
      </c>
      <c r="P2787">
        <v>4.2984925E-2</v>
      </c>
      <c r="Q2787">
        <v>4.5739307999999999E-2</v>
      </c>
      <c r="R2787">
        <v>0</v>
      </c>
      <c r="S2787">
        <v>0</v>
      </c>
      <c r="T2787">
        <v>0</v>
      </c>
      <c r="U2787" t="s">
        <v>409</v>
      </c>
    </row>
    <row r="2788" spans="1:21" x14ac:dyDescent="0.35">
      <c r="A2788" t="s">
        <v>407</v>
      </c>
      <c r="B2788" t="s">
        <v>44</v>
      </c>
      <c r="C2788" t="str">
        <f>INDEX('GCAM Crosswalk'!M$5:M$36,MATCH(B2788,'GCAM Crosswalk'!L$5:L$36,0))</f>
        <v>South America_Southern</v>
      </c>
      <c r="D2788" t="s">
        <v>325</v>
      </c>
      <c r="E2788" t="str">
        <f>INDEX('GCAM Crosswalk'!J$5:J$111,MATCH(D2788,'GCAM Crosswalk'!I$5:I$111,0))</f>
        <v>Residential</v>
      </c>
      <c r="F2788" t="s">
        <v>225</v>
      </c>
      <c r="G2788">
        <v>8.0518699999999992E-3</v>
      </c>
      <c r="H2788">
        <v>1.2489800000000001E-2</v>
      </c>
      <c r="I2788">
        <v>1.32722E-2</v>
      </c>
      <c r="J2788">
        <v>1.6650399999999999E-2</v>
      </c>
      <c r="K2788">
        <v>1.8592419999999998E-2</v>
      </c>
      <c r="L2788">
        <v>2.2465889999999999E-2</v>
      </c>
      <c r="M2788">
        <v>2.740219E-2</v>
      </c>
      <c r="N2788">
        <v>3.2226359999999898E-2</v>
      </c>
      <c r="O2788">
        <v>3.6856694000000002E-2</v>
      </c>
      <c r="P2788">
        <v>4.1313068999999897E-2</v>
      </c>
      <c r="Q2788">
        <v>4.5517189999999902E-2</v>
      </c>
      <c r="R2788">
        <v>0</v>
      </c>
      <c r="S2788">
        <v>0</v>
      </c>
      <c r="T2788">
        <v>0</v>
      </c>
      <c r="U2788" t="s">
        <v>409</v>
      </c>
    </row>
    <row r="2789" spans="1:21" x14ac:dyDescent="0.35">
      <c r="A2789" t="s">
        <v>407</v>
      </c>
      <c r="B2789" t="s">
        <v>44</v>
      </c>
      <c r="C2789" t="str">
        <f>INDEX('GCAM Crosswalk'!M$5:M$36,MATCH(B2789,'GCAM Crosswalk'!L$5:L$36,0))</f>
        <v>South America_Southern</v>
      </c>
      <c r="D2789" t="s">
        <v>240</v>
      </c>
      <c r="E2789" t="str">
        <f>INDEX('GCAM Crosswalk'!J$5:J$111,MATCH(D2789,'GCAM Crosswalk'!I$5:I$111,0))</f>
        <v>Residential</v>
      </c>
      <c r="F2789" t="s">
        <v>318</v>
      </c>
      <c r="G2789">
        <v>1.0422499999999999E-2</v>
      </c>
      <c r="H2789">
        <v>1.0795799999999999E-2</v>
      </c>
      <c r="I2789">
        <v>1.1884799999999999E-2</v>
      </c>
      <c r="J2789">
        <v>8.8979999999999997E-3</v>
      </c>
      <c r="K2789">
        <v>1.04807799999999E-2</v>
      </c>
      <c r="L2789">
        <v>1.1858769999999999E-2</v>
      </c>
      <c r="M2789">
        <v>1.30876799999999E-2</v>
      </c>
      <c r="N2789">
        <v>1.3498219999999899E-2</v>
      </c>
      <c r="O2789">
        <v>1.3123549999999999E-2</v>
      </c>
      <c r="P2789">
        <v>1.2549655999999999E-2</v>
      </c>
      <c r="Q2789">
        <v>1.1857448E-2</v>
      </c>
      <c r="R2789">
        <v>0</v>
      </c>
      <c r="S2789">
        <v>0</v>
      </c>
      <c r="T2789">
        <v>0</v>
      </c>
      <c r="U2789" t="s">
        <v>409</v>
      </c>
    </row>
    <row r="2790" spans="1:21" x14ac:dyDescent="0.35">
      <c r="A2790" t="s">
        <v>407</v>
      </c>
      <c r="B2790" t="s">
        <v>44</v>
      </c>
      <c r="C2790" t="str">
        <f>INDEX('GCAM Crosswalk'!M$5:M$36,MATCH(B2790,'GCAM Crosswalk'!L$5:L$36,0))</f>
        <v>South America_Southern</v>
      </c>
      <c r="D2790" t="s">
        <v>240</v>
      </c>
      <c r="E2790" t="str">
        <f>INDEX('GCAM Crosswalk'!J$5:J$111,MATCH(D2790,'GCAM Crosswalk'!I$5:I$111,0))</f>
        <v>Residential</v>
      </c>
      <c r="F2790" t="s">
        <v>225</v>
      </c>
      <c r="G2790">
        <v>1.35519E-2</v>
      </c>
      <c r="H2790">
        <v>2.10213E-2</v>
      </c>
      <c r="I2790">
        <v>2.23381E-2</v>
      </c>
      <c r="J2790">
        <v>2.8023900000000001E-2</v>
      </c>
      <c r="K2790">
        <v>3.00431499999999E-2</v>
      </c>
      <c r="L2790">
        <v>3.4791790000000003E-2</v>
      </c>
      <c r="M2790">
        <v>4.3909120000000003E-2</v>
      </c>
      <c r="N2790">
        <v>5.573525E-2</v>
      </c>
      <c r="O2790">
        <v>6.7869550000000001E-2</v>
      </c>
      <c r="P2790">
        <v>7.9534939999999998E-2</v>
      </c>
      <c r="Q2790">
        <v>8.9115998000000002E-2</v>
      </c>
      <c r="R2790">
        <v>0</v>
      </c>
      <c r="S2790">
        <v>0</v>
      </c>
      <c r="T2790">
        <v>0</v>
      </c>
      <c r="U2790" t="s">
        <v>409</v>
      </c>
    </row>
    <row r="2791" spans="1:21" x14ac:dyDescent="0.35">
      <c r="A2791" t="s">
        <v>407</v>
      </c>
      <c r="B2791" t="s">
        <v>44</v>
      </c>
      <c r="C2791" t="str">
        <f>INDEX('GCAM Crosswalk'!M$5:M$36,MATCH(B2791,'GCAM Crosswalk'!L$5:L$36,0))</f>
        <v>South America_Southern</v>
      </c>
      <c r="D2791" t="s">
        <v>240</v>
      </c>
      <c r="E2791" t="str">
        <f>INDEX('GCAM Crosswalk'!J$5:J$111,MATCH(D2791,'GCAM Crosswalk'!I$5:I$111,0))</f>
        <v>Residential</v>
      </c>
      <c r="F2791" t="s">
        <v>408</v>
      </c>
      <c r="G2791">
        <v>5.1729999999999996E-3</v>
      </c>
      <c r="H2791">
        <v>9.2017999999999996E-3</v>
      </c>
      <c r="I2791">
        <v>1.1037399999999999E-2</v>
      </c>
      <c r="J2791">
        <v>1.49947E-2</v>
      </c>
      <c r="K2791">
        <v>1.6472270000000001E-2</v>
      </c>
      <c r="L2791">
        <v>1.8444430000000001E-2</v>
      </c>
      <c r="M2791">
        <v>2.1347129999999999E-2</v>
      </c>
      <c r="N2791">
        <v>2.4329179999999999E-2</v>
      </c>
      <c r="O2791">
        <v>2.6529219999999999E-2</v>
      </c>
      <c r="P2791">
        <v>2.8043499999999898E-2</v>
      </c>
      <c r="Q2791">
        <v>2.8643815E-2</v>
      </c>
      <c r="R2791">
        <v>0</v>
      </c>
      <c r="S2791">
        <v>0</v>
      </c>
      <c r="T2791">
        <v>0</v>
      </c>
      <c r="U2791" t="s">
        <v>409</v>
      </c>
    </row>
    <row r="2792" spans="1:21" x14ac:dyDescent="0.35">
      <c r="A2792" t="s">
        <v>407</v>
      </c>
      <c r="B2792" t="s">
        <v>44</v>
      </c>
      <c r="C2792" t="str">
        <f>INDEX('GCAM Crosswalk'!M$5:M$36,MATCH(B2792,'GCAM Crosswalk'!L$5:L$36,0))</f>
        <v>South America_Southern</v>
      </c>
      <c r="D2792" t="s">
        <v>240</v>
      </c>
      <c r="E2792" t="str">
        <f>INDEX('GCAM Crosswalk'!J$5:J$111,MATCH(D2792,'GCAM Crosswalk'!I$5:I$111,0))</f>
        <v>Residential</v>
      </c>
      <c r="F2792" t="s">
        <v>410</v>
      </c>
      <c r="G2792">
        <v>0</v>
      </c>
      <c r="H2792">
        <v>0</v>
      </c>
      <c r="I2792">
        <v>0</v>
      </c>
      <c r="J2792">
        <v>0</v>
      </c>
      <c r="K2792">
        <v>0</v>
      </c>
      <c r="L2792" s="3">
        <v>7.4363799999999995E-7</v>
      </c>
      <c r="M2792" s="3">
        <v>1.4896699999999999E-5</v>
      </c>
      <c r="N2792" s="3">
        <v>2.8271000000000001E-5</v>
      </c>
      <c r="O2792" s="3">
        <v>4.1674800000000003E-5</v>
      </c>
      <c r="P2792" s="3">
        <v>5.6386399999999999E-5</v>
      </c>
      <c r="Q2792" s="3">
        <v>6.9244200000000004E-5</v>
      </c>
      <c r="R2792">
        <v>0</v>
      </c>
      <c r="S2792">
        <v>0</v>
      </c>
      <c r="T2792">
        <v>0</v>
      </c>
      <c r="U2792" t="s">
        <v>409</v>
      </c>
    </row>
    <row r="2793" spans="1:21" x14ac:dyDescent="0.35">
      <c r="A2793" t="s">
        <v>407</v>
      </c>
      <c r="B2793" t="s">
        <v>44</v>
      </c>
      <c r="C2793" t="str">
        <f>INDEX('GCAM Crosswalk'!M$5:M$36,MATCH(B2793,'GCAM Crosswalk'!L$5:L$36,0))</f>
        <v>South America_Southern</v>
      </c>
      <c r="D2793" t="s">
        <v>240</v>
      </c>
      <c r="E2793" t="str">
        <f>INDEX('GCAM Crosswalk'!J$5:J$111,MATCH(D2793,'GCAM Crosswalk'!I$5:I$111,0))</f>
        <v>Residential</v>
      </c>
      <c r="F2793" t="s">
        <v>411</v>
      </c>
      <c r="G2793">
        <v>7.98426E-2</v>
      </c>
      <c r="H2793">
        <v>8.9508799999999999E-2</v>
      </c>
      <c r="I2793">
        <v>9.68551E-2</v>
      </c>
      <c r="J2793">
        <v>0.104556</v>
      </c>
      <c r="K2793">
        <v>0.111997</v>
      </c>
      <c r="L2793">
        <v>0.1227424</v>
      </c>
      <c r="M2793">
        <v>0.13684089999999999</v>
      </c>
      <c r="N2793">
        <v>0.15264659999999999</v>
      </c>
      <c r="O2793">
        <v>0.16772290000000001</v>
      </c>
      <c r="P2793">
        <v>0.18223068000000001</v>
      </c>
      <c r="Q2793">
        <v>0.19560579</v>
      </c>
      <c r="R2793">
        <v>0</v>
      </c>
      <c r="S2793">
        <v>0</v>
      </c>
      <c r="T2793">
        <v>0</v>
      </c>
      <c r="U2793" t="s">
        <v>409</v>
      </c>
    </row>
    <row r="2794" spans="1:21" x14ac:dyDescent="0.35">
      <c r="A2794" t="s">
        <v>407</v>
      </c>
      <c r="B2794" t="s">
        <v>44</v>
      </c>
      <c r="C2794" t="str">
        <f>INDEX('GCAM Crosswalk'!M$5:M$36,MATCH(B2794,'GCAM Crosswalk'!L$5:L$36,0))</f>
        <v>South America_Southern</v>
      </c>
      <c r="D2794" t="s">
        <v>240</v>
      </c>
      <c r="E2794" t="str">
        <f>INDEX('GCAM Crosswalk'!J$5:J$111,MATCH(D2794,'GCAM Crosswalk'!I$5:I$111,0))</f>
        <v>Residential</v>
      </c>
      <c r="F2794" t="s">
        <v>413</v>
      </c>
      <c r="G2794">
        <v>0.20874899999999999</v>
      </c>
      <c r="H2794">
        <v>0.204429</v>
      </c>
      <c r="I2794">
        <v>0.227351</v>
      </c>
      <c r="J2794">
        <v>0.162245</v>
      </c>
      <c r="K2794">
        <v>0.17388709999999999</v>
      </c>
      <c r="L2794">
        <v>0.1848786</v>
      </c>
      <c r="M2794">
        <v>0.19075909999999999</v>
      </c>
      <c r="N2794">
        <v>0.18662759999999901</v>
      </c>
      <c r="O2794">
        <v>0.172377</v>
      </c>
      <c r="P2794">
        <v>0.15226944000000001</v>
      </c>
      <c r="Q2794">
        <v>0.13041040999999901</v>
      </c>
      <c r="R2794">
        <v>0</v>
      </c>
      <c r="S2794">
        <v>0</v>
      </c>
      <c r="T2794">
        <v>0</v>
      </c>
      <c r="U2794" t="s">
        <v>409</v>
      </c>
    </row>
    <row r="2795" spans="1:21" x14ac:dyDescent="0.35">
      <c r="A2795" t="s">
        <v>407</v>
      </c>
      <c r="B2795" t="s">
        <v>44</v>
      </c>
      <c r="C2795" t="str">
        <f>INDEX('GCAM Crosswalk'!M$5:M$36,MATCH(B2795,'GCAM Crosswalk'!L$5:L$36,0))</f>
        <v>South America_Southern</v>
      </c>
      <c r="D2795" t="s">
        <v>326</v>
      </c>
      <c r="E2795" t="str">
        <f>INDEX('GCAM Crosswalk'!J$5:J$111,MATCH(D2795,'GCAM Crosswalk'!I$5:I$111,0))</f>
        <v>Residential</v>
      </c>
      <c r="F2795" t="s">
        <v>318</v>
      </c>
      <c r="G2795">
        <v>3.6005999999999998E-3</v>
      </c>
      <c r="H2795">
        <v>3.7296E-3</v>
      </c>
      <c r="I2795">
        <v>4.1057999999999997E-3</v>
      </c>
      <c r="J2795">
        <v>3.0739999999999999E-3</v>
      </c>
      <c r="K2795">
        <v>3.4823529999999901E-3</v>
      </c>
      <c r="L2795">
        <v>4.2548199999999899E-3</v>
      </c>
      <c r="M2795">
        <v>4.84400299999999E-3</v>
      </c>
      <c r="N2795">
        <v>5.0431829999999997E-3</v>
      </c>
      <c r="O2795">
        <v>4.9723570000000002E-3</v>
      </c>
      <c r="P2795">
        <v>4.6802761000000002E-3</v>
      </c>
      <c r="Q2795">
        <v>4.4154620000000002E-3</v>
      </c>
      <c r="R2795">
        <v>0</v>
      </c>
      <c r="S2795">
        <v>0</v>
      </c>
      <c r="T2795">
        <v>0</v>
      </c>
      <c r="U2795" t="s">
        <v>409</v>
      </c>
    </row>
    <row r="2796" spans="1:21" x14ac:dyDescent="0.35">
      <c r="A2796" t="s">
        <v>407</v>
      </c>
      <c r="B2796" t="s">
        <v>44</v>
      </c>
      <c r="C2796" t="str">
        <f>INDEX('GCAM Crosswalk'!M$5:M$36,MATCH(B2796,'GCAM Crosswalk'!L$5:L$36,0))</f>
        <v>South America_Southern</v>
      </c>
      <c r="D2796" t="s">
        <v>326</v>
      </c>
      <c r="E2796" t="str">
        <f>INDEX('GCAM Crosswalk'!J$5:J$111,MATCH(D2796,'GCAM Crosswalk'!I$5:I$111,0))</f>
        <v>Residential</v>
      </c>
      <c r="F2796" t="s">
        <v>339</v>
      </c>
      <c r="G2796" s="3">
        <v>9.2089899999999998E-4</v>
      </c>
      <c r="H2796" s="3">
        <v>4.1900000000000002E-5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409</v>
      </c>
    </row>
    <row r="2797" spans="1:21" x14ac:dyDescent="0.35">
      <c r="A2797" t="s">
        <v>407</v>
      </c>
      <c r="B2797" t="s">
        <v>44</v>
      </c>
      <c r="C2797" t="str">
        <f>INDEX('GCAM Crosswalk'!M$5:M$36,MATCH(B2797,'GCAM Crosswalk'!L$5:L$36,0))</f>
        <v>South America_Southern</v>
      </c>
      <c r="D2797" t="s">
        <v>326</v>
      </c>
      <c r="E2797" t="str">
        <f>INDEX('GCAM Crosswalk'!J$5:J$111,MATCH(D2797,'GCAM Crosswalk'!I$5:I$111,0))</f>
        <v>Residential</v>
      </c>
      <c r="F2797" t="s">
        <v>225</v>
      </c>
      <c r="G2797">
        <v>6.6054799999999997E-2</v>
      </c>
      <c r="H2797">
        <v>0.102462</v>
      </c>
      <c r="I2797">
        <v>0.10888100000000001</v>
      </c>
      <c r="J2797">
        <v>0.13659399999999999</v>
      </c>
      <c r="K2797">
        <v>0.1533513</v>
      </c>
      <c r="L2797">
        <v>0.19340779999999999</v>
      </c>
      <c r="M2797">
        <v>0.25350810000000001</v>
      </c>
      <c r="N2797">
        <v>0.32120840000000001</v>
      </c>
      <c r="O2797">
        <v>0.3896269</v>
      </c>
      <c r="P2797">
        <v>0.45950336999999902</v>
      </c>
      <c r="Q2797">
        <v>0.52655881999999998</v>
      </c>
      <c r="R2797">
        <v>0</v>
      </c>
      <c r="S2797">
        <v>0</v>
      </c>
      <c r="T2797">
        <v>0</v>
      </c>
      <c r="U2797" t="s">
        <v>409</v>
      </c>
    </row>
    <row r="2798" spans="1:21" x14ac:dyDescent="0.35">
      <c r="A2798" t="s">
        <v>407</v>
      </c>
      <c r="B2798" t="s">
        <v>44</v>
      </c>
      <c r="C2798" t="str">
        <f>INDEX('GCAM Crosswalk'!M$5:M$36,MATCH(B2798,'GCAM Crosswalk'!L$5:L$36,0))</f>
        <v>South America_Southern</v>
      </c>
      <c r="D2798" t="s">
        <v>326</v>
      </c>
      <c r="E2798" t="str">
        <f>INDEX('GCAM Crosswalk'!J$5:J$111,MATCH(D2798,'GCAM Crosswalk'!I$5:I$111,0))</f>
        <v>Residential</v>
      </c>
      <c r="F2798" t="s">
        <v>408</v>
      </c>
      <c r="G2798">
        <v>3.9106000000000002E-3</v>
      </c>
      <c r="H2798">
        <v>6.9562000000000001E-3</v>
      </c>
      <c r="I2798">
        <v>8.3437900000000002E-3</v>
      </c>
      <c r="J2798">
        <v>1.13353E-2</v>
      </c>
      <c r="K2798">
        <v>1.292428E-2</v>
      </c>
      <c r="L2798">
        <v>1.547098E-2</v>
      </c>
      <c r="M2798">
        <v>1.8019E-2</v>
      </c>
      <c r="N2798">
        <v>1.9862749999999998E-2</v>
      </c>
      <c r="O2798">
        <v>2.1253270000000001E-2</v>
      </c>
      <c r="P2798">
        <v>2.23782869999999E-2</v>
      </c>
      <c r="Q2798">
        <v>2.3519342999999901E-2</v>
      </c>
      <c r="R2798">
        <v>0</v>
      </c>
      <c r="S2798">
        <v>0</v>
      </c>
      <c r="T2798">
        <v>0</v>
      </c>
      <c r="U2798" t="s">
        <v>409</v>
      </c>
    </row>
    <row r="2799" spans="1:21" x14ac:dyDescent="0.35">
      <c r="A2799" t="s">
        <v>407</v>
      </c>
      <c r="B2799" t="s">
        <v>44</v>
      </c>
      <c r="C2799" t="str">
        <f>INDEX('GCAM Crosswalk'!M$5:M$36,MATCH(B2799,'GCAM Crosswalk'!L$5:L$36,0))</f>
        <v>South America_Southern</v>
      </c>
      <c r="D2799" t="s">
        <v>326</v>
      </c>
      <c r="E2799" t="str">
        <f>INDEX('GCAM Crosswalk'!J$5:J$111,MATCH(D2799,'GCAM Crosswalk'!I$5:I$111,0))</f>
        <v>Residential</v>
      </c>
      <c r="F2799" t="s">
        <v>410</v>
      </c>
      <c r="G2799">
        <v>0</v>
      </c>
      <c r="H2799">
        <v>0</v>
      </c>
      <c r="I2799">
        <v>0</v>
      </c>
      <c r="J2799">
        <v>0</v>
      </c>
      <c r="K2799">
        <v>0</v>
      </c>
      <c r="L2799" s="3">
        <v>1.45107E-6</v>
      </c>
      <c r="M2799" s="3">
        <v>2.5728499999999999E-5</v>
      </c>
      <c r="N2799" s="3">
        <v>4.7025699999999999E-5</v>
      </c>
      <c r="O2799" s="3">
        <v>6.5155599999999997E-5</v>
      </c>
      <c r="P2799" s="3">
        <v>8.9189299999999997E-5</v>
      </c>
      <c r="Q2799" s="3">
        <v>1.09694E-4</v>
      </c>
      <c r="R2799">
        <v>0</v>
      </c>
      <c r="S2799">
        <v>0</v>
      </c>
      <c r="T2799">
        <v>0</v>
      </c>
      <c r="U2799" t="s">
        <v>409</v>
      </c>
    </row>
    <row r="2800" spans="1:21" x14ac:dyDescent="0.35">
      <c r="A2800" t="s">
        <v>407</v>
      </c>
      <c r="B2800" t="s">
        <v>44</v>
      </c>
      <c r="C2800" t="str">
        <f>INDEX('GCAM Crosswalk'!M$5:M$36,MATCH(B2800,'GCAM Crosswalk'!L$5:L$36,0))</f>
        <v>South America_Southern</v>
      </c>
      <c r="D2800" t="s">
        <v>326</v>
      </c>
      <c r="E2800" t="str">
        <f>INDEX('GCAM Crosswalk'!J$5:J$111,MATCH(D2800,'GCAM Crosswalk'!I$5:I$111,0))</f>
        <v>Residential</v>
      </c>
      <c r="F2800" t="s">
        <v>411</v>
      </c>
      <c r="G2800">
        <v>2.3886500000000001E-2</v>
      </c>
      <c r="H2800">
        <v>2.6778300000000001E-2</v>
      </c>
      <c r="I2800">
        <v>2.8976100000000001E-2</v>
      </c>
      <c r="J2800">
        <v>3.1279899999999999E-2</v>
      </c>
      <c r="K2800">
        <v>3.4661810000000001E-2</v>
      </c>
      <c r="L2800">
        <v>3.8763289999999999E-2</v>
      </c>
      <c r="M2800">
        <v>3.9628650000000001E-2</v>
      </c>
      <c r="N2800">
        <v>3.7394799999999999E-2</v>
      </c>
      <c r="O2800">
        <v>3.5117500000000003E-2</v>
      </c>
      <c r="P2800">
        <v>3.2888924E-2</v>
      </c>
      <c r="Q2800">
        <v>3.2781949999999997E-2</v>
      </c>
      <c r="R2800">
        <v>0</v>
      </c>
      <c r="S2800">
        <v>0</v>
      </c>
      <c r="T2800">
        <v>0</v>
      </c>
      <c r="U2800" t="s">
        <v>409</v>
      </c>
    </row>
    <row r="2801" spans="1:21" x14ac:dyDescent="0.35">
      <c r="A2801" t="s">
        <v>407</v>
      </c>
      <c r="B2801" t="s">
        <v>44</v>
      </c>
      <c r="C2801" t="str">
        <f>INDEX('GCAM Crosswalk'!M$5:M$36,MATCH(B2801,'GCAM Crosswalk'!L$5:L$36,0))</f>
        <v>South America_Southern</v>
      </c>
      <c r="D2801" t="s">
        <v>326</v>
      </c>
      <c r="E2801" t="str">
        <f>INDEX('GCAM Crosswalk'!J$5:J$111,MATCH(D2801,'GCAM Crosswalk'!I$5:I$111,0))</f>
        <v>Residential</v>
      </c>
      <c r="F2801" t="s">
        <v>413</v>
      </c>
      <c r="G2801">
        <v>6.84062E-2</v>
      </c>
      <c r="H2801">
        <v>6.6990800000000003E-2</v>
      </c>
      <c r="I2801">
        <v>7.4501899999999996E-2</v>
      </c>
      <c r="J2801">
        <v>5.3166999999999999E-2</v>
      </c>
      <c r="K2801">
        <v>5.9436269999999999E-2</v>
      </c>
      <c r="L2801">
        <v>6.6123619999999994E-2</v>
      </c>
      <c r="M2801">
        <v>6.5832969999999894E-2</v>
      </c>
      <c r="N2801">
        <v>5.8451559999999902E-2</v>
      </c>
      <c r="O2801">
        <v>5.040476E-2</v>
      </c>
      <c r="P2801">
        <v>4.223068E-2</v>
      </c>
      <c r="Q2801">
        <v>3.8030479999999998E-2</v>
      </c>
      <c r="R2801">
        <v>0</v>
      </c>
      <c r="S2801">
        <v>0</v>
      </c>
      <c r="T2801">
        <v>0</v>
      </c>
      <c r="U2801" t="s">
        <v>409</v>
      </c>
    </row>
    <row r="2802" spans="1:21" x14ac:dyDescent="0.35">
      <c r="A2802" t="s">
        <v>407</v>
      </c>
      <c r="B2802" t="s">
        <v>44</v>
      </c>
      <c r="C2802" t="str">
        <f>INDEX('GCAM Crosswalk'!M$5:M$36,MATCH(B2802,'GCAM Crosswalk'!L$5:L$36,0))</f>
        <v>South America_Southern</v>
      </c>
      <c r="D2802" t="s">
        <v>251</v>
      </c>
      <c r="E2802" t="str">
        <f>INDEX('GCAM Crosswalk'!J$5:J$111,MATCH(D2802,'GCAM Crosswalk'!I$5:I$111,0))</f>
        <v>International Aviation</v>
      </c>
      <c r="F2802" t="s">
        <v>225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3">
        <v>3.01835E-8</v>
      </c>
      <c r="O2802" s="3">
        <v>2.7269199999999999E-7</v>
      </c>
      <c r="P2802" s="3">
        <v>2.3117799999999999E-6</v>
      </c>
      <c r="Q2802" s="3">
        <v>1.8013199999999999E-5</v>
      </c>
      <c r="R2802">
        <v>0</v>
      </c>
      <c r="S2802">
        <v>0</v>
      </c>
      <c r="T2802">
        <v>0</v>
      </c>
      <c r="U2802" t="s">
        <v>409</v>
      </c>
    </row>
    <row r="2803" spans="1:21" x14ac:dyDescent="0.35">
      <c r="A2803" t="s">
        <v>407</v>
      </c>
      <c r="B2803" t="s">
        <v>44</v>
      </c>
      <c r="C2803" t="str">
        <f>INDEX('GCAM Crosswalk'!M$5:M$36,MATCH(B2803,'GCAM Crosswalk'!L$5:L$36,0))</f>
        <v>South America_Southern</v>
      </c>
      <c r="D2803" t="s">
        <v>251</v>
      </c>
      <c r="E2803" t="str">
        <f>INDEX('GCAM Crosswalk'!J$5:J$111,MATCH(D2803,'GCAM Crosswalk'!I$5:I$111,0))</f>
        <v>International Aviation</v>
      </c>
      <c r="F2803" t="s">
        <v>410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3">
        <v>3.9908799999999999E-8</v>
      </c>
      <c r="O2803" s="3">
        <v>8.3653099999999996E-7</v>
      </c>
      <c r="P2803" s="3">
        <v>1.31048E-5</v>
      </c>
      <c r="Q2803" s="3">
        <v>1.5253700000000001E-4</v>
      </c>
      <c r="R2803">
        <v>0</v>
      </c>
      <c r="S2803">
        <v>0</v>
      </c>
      <c r="T2803">
        <v>0</v>
      </c>
      <c r="U2803" t="s">
        <v>409</v>
      </c>
    </row>
    <row r="2804" spans="1:21" x14ac:dyDescent="0.35">
      <c r="A2804" t="s">
        <v>407</v>
      </c>
      <c r="B2804" t="s">
        <v>44</v>
      </c>
      <c r="C2804" t="str">
        <f>INDEX('GCAM Crosswalk'!M$5:M$36,MATCH(B2804,'GCAM Crosswalk'!L$5:L$36,0))</f>
        <v>South America_Southern</v>
      </c>
      <c r="D2804" t="s">
        <v>251</v>
      </c>
      <c r="E2804" t="str">
        <f>INDEX('GCAM Crosswalk'!J$5:J$111,MATCH(D2804,'GCAM Crosswalk'!I$5:I$111,0))</f>
        <v>International Aviation</v>
      </c>
      <c r="F2804" t="s">
        <v>411</v>
      </c>
      <c r="G2804">
        <v>2.2192699999999999E-2</v>
      </c>
      <c r="H2804">
        <v>4.3281899999999998E-2</v>
      </c>
      <c r="I2804">
        <v>6.0892000000000002E-2</v>
      </c>
      <c r="J2804">
        <v>7.6028399999999996E-2</v>
      </c>
      <c r="K2804">
        <v>8.4832900000000003E-2</v>
      </c>
      <c r="L2804">
        <v>9.1180499999999998E-2</v>
      </c>
      <c r="M2804">
        <v>0.10120999999999999</v>
      </c>
      <c r="N2804">
        <v>0.112372</v>
      </c>
      <c r="O2804">
        <v>0.13034999999999999</v>
      </c>
      <c r="P2804">
        <v>0.148367</v>
      </c>
      <c r="Q2804">
        <v>0.16585800000000001</v>
      </c>
      <c r="R2804">
        <v>0</v>
      </c>
      <c r="S2804">
        <v>0</v>
      </c>
      <c r="T2804">
        <v>0</v>
      </c>
      <c r="U2804" t="s">
        <v>409</v>
      </c>
    </row>
    <row r="2805" spans="1:21" x14ac:dyDescent="0.35">
      <c r="A2805" t="s">
        <v>407</v>
      </c>
      <c r="B2805" t="s">
        <v>44</v>
      </c>
      <c r="C2805" t="str">
        <f>INDEX('GCAM Crosswalk'!M$5:M$36,MATCH(B2805,'GCAM Crosswalk'!L$5:L$36,0))</f>
        <v>South America_Southern</v>
      </c>
      <c r="D2805" t="s">
        <v>254</v>
      </c>
      <c r="E2805" t="str">
        <f>INDEX('GCAM Crosswalk'!J$5:J$111,MATCH(D2805,'GCAM Crosswalk'!I$5:I$111,0))</f>
        <v>Transportation</v>
      </c>
      <c r="F2805" t="s">
        <v>339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409</v>
      </c>
    </row>
    <row r="2806" spans="1:21" x14ac:dyDescent="0.35">
      <c r="A2806" t="s">
        <v>407</v>
      </c>
      <c r="B2806" t="s">
        <v>44</v>
      </c>
      <c r="C2806" t="str">
        <f>INDEX('GCAM Crosswalk'!M$5:M$36,MATCH(B2806,'GCAM Crosswalk'!L$5:L$36,0))</f>
        <v>South America_Southern</v>
      </c>
      <c r="D2806" t="s">
        <v>254</v>
      </c>
      <c r="E2806" t="str">
        <f>INDEX('GCAM Crosswalk'!J$5:J$111,MATCH(D2806,'GCAM Crosswalk'!I$5:I$111,0))</f>
        <v>Transportation</v>
      </c>
      <c r="F2806" t="s">
        <v>225</v>
      </c>
      <c r="G2806" s="3">
        <v>3.7547900000000001E-4</v>
      </c>
      <c r="H2806" s="3">
        <v>3.8718299999999998E-4</v>
      </c>
      <c r="I2806">
        <v>4.1948000000000003E-3</v>
      </c>
      <c r="J2806">
        <v>1.4716499999999999E-3</v>
      </c>
      <c r="K2806">
        <v>1.62016E-3</v>
      </c>
      <c r="L2806">
        <v>1.7858590999999999E-3</v>
      </c>
      <c r="M2806">
        <v>1.9681120000000002E-3</v>
      </c>
      <c r="N2806">
        <v>2.0617793999999998E-3</v>
      </c>
      <c r="O2806">
        <v>2.2579871E-3</v>
      </c>
      <c r="P2806">
        <v>2.62613E-3</v>
      </c>
      <c r="Q2806">
        <v>3.2066389999999998E-3</v>
      </c>
      <c r="R2806">
        <v>0</v>
      </c>
      <c r="S2806">
        <v>0</v>
      </c>
      <c r="T2806">
        <v>0</v>
      </c>
      <c r="U2806" t="s">
        <v>409</v>
      </c>
    </row>
    <row r="2807" spans="1:21" x14ac:dyDescent="0.35">
      <c r="A2807" t="s">
        <v>407</v>
      </c>
      <c r="B2807" t="s">
        <v>44</v>
      </c>
      <c r="C2807" t="str">
        <f>INDEX('GCAM Crosswalk'!M$5:M$36,MATCH(B2807,'GCAM Crosswalk'!L$5:L$36,0))</f>
        <v>South America_Southern</v>
      </c>
      <c r="D2807" t="s">
        <v>254</v>
      </c>
      <c r="E2807" t="str">
        <f>INDEX('GCAM Crosswalk'!J$5:J$111,MATCH(D2807,'GCAM Crosswalk'!I$5:I$111,0))</f>
        <v>Transportation</v>
      </c>
      <c r="F2807" t="s">
        <v>410</v>
      </c>
      <c r="G2807">
        <v>0</v>
      </c>
      <c r="H2807">
        <v>0</v>
      </c>
      <c r="I2807">
        <v>0</v>
      </c>
      <c r="J2807">
        <v>0</v>
      </c>
      <c r="K2807">
        <v>0</v>
      </c>
      <c r="L2807" s="3">
        <v>1.45189E-4</v>
      </c>
      <c r="M2807" s="3">
        <v>6.1410700000000002E-4</v>
      </c>
      <c r="N2807">
        <v>1.3797531999999999E-3</v>
      </c>
      <c r="O2807">
        <v>1.9204694999999999E-3</v>
      </c>
      <c r="P2807">
        <v>2.3618290000000002E-3</v>
      </c>
      <c r="Q2807">
        <v>2.9536300000000001E-3</v>
      </c>
      <c r="R2807">
        <v>0</v>
      </c>
      <c r="S2807">
        <v>0</v>
      </c>
      <c r="T2807">
        <v>0</v>
      </c>
      <c r="U2807" t="s">
        <v>409</v>
      </c>
    </row>
    <row r="2808" spans="1:21" x14ac:dyDescent="0.35">
      <c r="A2808" t="s">
        <v>407</v>
      </c>
      <c r="B2808" t="s">
        <v>44</v>
      </c>
      <c r="C2808" t="str">
        <f>INDEX('GCAM Crosswalk'!M$5:M$36,MATCH(B2808,'GCAM Crosswalk'!L$5:L$36,0))</f>
        <v>South America_Southern</v>
      </c>
      <c r="D2808" t="s">
        <v>254</v>
      </c>
      <c r="E2808" t="str">
        <f>INDEX('GCAM Crosswalk'!J$5:J$111,MATCH(D2808,'GCAM Crosswalk'!I$5:I$111,0))</f>
        <v>Transportation</v>
      </c>
      <c r="F2808" t="s">
        <v>411</v>
      </c>
      <c r="G2808">
        <v>3.5317370000000001E-2</v>
      </c>
      <c r="H2808">
        <v>3.4329319999999899E-2</v>
      </c>
      <c r="I2808">
        <v>3.1686249999999999E-2</v>
      </c>
      <c r="J2808">
        <v>3.2040159999999998E-2</v>
      </c>
      <c r="K2808">
        <v>3.314255E-2</v>
      </c>
      <c r="L2808">
        <v>3.5694620999999899E-2</v>
      </c>
      <c r="M2808">
        <v>3.9045931999999998E-2</v>
      </c>
      <c r="N2808">
        <v>4.4028499999999901E-2</v>
      </c>
      <c r="O2808">
        <v>4.895306E-2</v>
      </c>
      <c r="P2808">
        <v>5.4134759999999997E-2</v>
      </c>
      <c r="Q2808">
        <v>5.9142100000000003E-2</v>
      </c>
      <c r="R2808">
        <v>0</v>
      </c>
      <c r="S2808">
        <v>0</v>
      </c>
      <c r="T2808">
        <v>0</v>
      </c>
      <c r="U2808" t="s">
        <v>409</v>
      </c>
    </row>
    <row r="2809" spans="1:21" x14ac:dyDescent="0.35">
      <c r="A2809" t="s">
        <v>407</v>
      </c>
      <c r="B2809" t="s">
        <v>44</v>
      </c>
      <c r="C2809" t="str">
        <f>INDEX('GCAM Crosswalk'!M$5:M$36,MATCH(B2809,'GCAM Crosswalk'!L$5:L$36,0))</f>
        <v>South America_Southern</v>
      </c>
      <c r="D2809" t="s">
        <v>257</v>
      </c>
      <c r="E2809" t="str">
        <f>INDEX('GCAM Crosswalk'!J$5:J$111,MATCH(D2809,'GCAM Crosswalk'!I$5:I$111,0))</f>
        <v>Transportation</v>
      </c>
      <c r="F2809" t="s">
        <v>225</v>
      </c>
      <c r="G2809">
        <v>0</v>
      </c>
      <c r="H2809">
        <v>0</v>
      </c>
      <c r="I2809">
        <v>0</v>
      </c>
      <c r="J2809">
        <v>0</v>
      </c>
      <c r="K2809">
        <v>1.882208E-3</v>
      </c>
      <c r="L2809">
        <v>6.6101755410000003E-3</v>
      </c>
      <c r="M2809">
        <v>2.5035093440529999E-2</v>
      </c>
      <c r="N2809">
        <v>5.7340295590709897E-2</v>
      </c>
      <c r="O2809">
        <v>9.1035859518595899E-2</v>
      </c>
      <c r="P2809">
        <v>0.1225586364941</v>
      </c>
      <c r="Q2809">
        <v>0.161287186886999</v>
      </c>
      <c r="R2809">
        <v>0</v>
      </c>
      <c r="S2809">
        <v>0</v>
      </c>
      <c r="T2809">
        <v>0</v>
      </c>
      <c r="U2809" t="s">
        <v>409</v>
      </c>
    </row>
    <row r="2810" spans="1:21" x14ac:dyDescent="0.35">
      <c r="A2810" t="s">
        <v>407</v>
      </c>
      <c r="B2810" t="s">
        <v>44</v>
      </c>
      <c r="C2810" t="str">
        <f>INDEX('GCAM Crosswalk'!M$5:M$36,MATCH(B2810,'GCAM Crosswalk'!L$5:L$36,0))</f>
        <v>South America_Southern</v>
      </c>
      <c r="D2810" t="s">
        <v>257</v>
      </c>
      <c r="E2810" t="str">
        <f>INDEX('GCAM Crosswalk'!J$5:J$111,MATCH(D2810,'GCAM Crosswalk'!I$5:I$111,0))</f>
        <v>Transportation</v>
      </c>
      <c r="F2810" t="s">
        <v>410</v>
      </c>
      <c r="G2810">
        <v>0</v>
      </c>
      <c r="H2810">
        <v>0</v>
      </c>
      <c r="I2810">
        <v>0</v>
      </c>
      <c r="J2810">
        <v>0</v>
      </c>
      <c r="K2810">
        <v>0</v>
      </c>
      <c r="L2810" s="3">
        <v>5.6381219999999998E-4</v>
      </c>
      <c r="M2810">
        <v>4.8588431816200001E-3</v>
      </c>
      <c r="N2810">
        <v>1.3118167273379999E-2</v>
      </c>
      <c r="O2810">
        <v>2.1748927303130001E-2</v>
      </c>
      <c r="P2810">
        <v>2.8139346976700001E-2</v>
      </c>
      <c r="Q2810">
        <v>3.5235503683999997E-2</v>
      </c>
      <c r="R2810">
        <v>0</v>
      </c>
      <c r="S2810">
        <v>0</v>
      </c>
      <c r="T2810">
        <v>0</v>
      </c>
      <c r="U2810" t="s">
        <v>409</v>
      </c>
    </row>
    <row r="2811" spans="1:21" x14ac:dyDescent="0.35">
      <c r="A2811" t="s">
        <v>407</v>
      </c>
      <c r="B2811" t="s">
        <v>44</v>
      </c>
      <c r="C2811" t="str">
        <f>INDEX('GCAM Crosswalk'!M$5:M$36,MATCH(B2811,'GCAM Crosswalk'!L$5:L$36,0))</f>
        <v>South America_Southern</v>
      </c>
      <c r="D2811" t="s">
        <v>257</v>
      </c>
      <c r="E2811" t="str">
        <f>INDEX('GCAM Crosswalk'!J$5:J$111,MATCH(D2811,'GCAM Crosswalk'!I$5:I$111,0))</f>
        <v>Transportation</v>
      </c>
      <c r="F2811" t="s">
        <v>411</v>
      </c>
      <c r="G2811">
        <v>0.1714657</v>
      </c>
      <c r="H2811">
        <v>0.28097260000000002</v>
      </c>
      <c r="I2811">
        <v>0.38173760000000001</v>
      </c>
      <c r="J2811">
        <v>0.47775400000000001</v>
      </c>
      <c r="K2811">
        <v>0.53025056270000004</v>
      </c>
      <c r="L2811">
        <v>0.59372034509500005</v>
      </c>
      <c r="M2811">
        <v>0.64615130871799997</v>
      </c>
      <c r="N2811">
        <v>0.68162736630300003</v>
      </c>
      <c r="O2811">
        <v>0.72870586844899998</v>
      </c>
      <c r="P2811">
        <v>0.78968306040000003</v>
      </c>
      <c r="Q2811">
        <v>0.83503841623999997</v>
      </c>
      <c r="R2811">
        <v>0</v>
      </c>
      <c r="S2811">
        <v>0</v>
      </c>
      <c r="T2811">
        <v>0</v>
      </c>
      <c r="U2811" t="s">
        <v>409</v>
      </c>
    </row>
    <row r="2812" spans="1:21" x14ac:dyDescent="0.35">
      <c r="A2812" t="s">
        <v>407</v>
      </c>
      <c r="B2812" t="s">
        <v>44</v>
      </c>
      <c r="C2812" t="str">
        <f>INDEX('GCAM Crosswalk'!M$5:M$36,MATCH(B2812,'GCAM Crosswalk'!L$5:L$36,0))</f>
        <v>South America_Southern</v>
      </c>
      <c r="D2812" t="s">
        <v>259</v>
      </c>
      <c r="E2812" t="str">
        <f>INDEX('GCAM Crosswalk'!J$5:J$111,MATCH(D2812,'GCAM Crosswalk'!I$5:I$111,0))</f>
        <v>Transportation</v>
      </c>
      <c r="F2812" t="s">
        <v>225</v>
      </c>
      <c r="G2812" s="3">
        <v>9.5719900000000005E-4</v>
      </c>
      <c r="H2812" s="3">
        <v>9.8689799999999994E-4</v>
      </c>
      <c r="I2812">
        <v>1.0693599999999999E-2</v>
      </c>
      <c r="J2812">
        <v>3.75159E-3</v>
      </c>
      <c r="K2812">
        <v>4.3897242600000001E-3</v>
      </c>
      <c r="L2812">
        <v>5.3703710799999898E-3</v>
      </c>
      <c r="M2812">
        <v>6.7916683000000004E-3</v>
      </c>
      <c r="N2812">
        <v>8.7274240999999902E-3</v>
      </c>
      <c r="O2812">
        <v>1.1040816E-2</v>
      </c>
      <c r="P2812">
        <v>1.4157848400000001E-2</v>
      </c>
      <c r="Q2812">
        <v>1.8816301000000001E-2</v>
      </c>
      <c r="R2812">
        <v>0</v>
      </c>
      <c r="S2812">
        <v>0</v>
      </c>
      <c r="T2812">
        <v>0</v>
      </c>
      <c r="U2812" t="s">
        <v>409</v>
      </c>
    </row>
    <row r="2813" spans="1:21" x14ac:dyDescent="0.35">
      <c r="A2813" t="s">
        <v>407</v>
      </c>
      <c r="B2813" t="s">
        <v>44</v>
      </c>
      <c r="C2813" t="str">
        <f>INDEX('GCAM Crosswalk'!M$5:M$36,MATCH(B2813,'GCAM Crosswalk'!L$5:L$36,0))</f>
        <v>South America_Southern</v>
      </c>
      <c r="D2813" t="s">
        <v>259</v>
      </c>
      <c r="E2813" t="str">
        <f>INDEX('GCAM Crosswalk'!J$5:J$111,MATCH(D2813,'GCAM Crosswalk'!I$5:I$111,0))</f>
        <v>Transportation</v>
      </c>
      <c r="F2813" t="s">
        <v>410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3">
        <v>8.3243699999999997E-5</v>
      </c>
      <c r="O2813" s="3">
        <v>2.9123000000000002E-4</v>
      </c>
      <c r="P2813" s="3">
        <v>9.5393599999999995E-4</v>
      </c>
      <c r="Q2813">
        <v>2.7547100000000001E-3</v>
      </c>
      <c r="R2813">
        <v>0</v>
      </c>
      <c r="S2813">
        <v>0</v>
      </c>
      <c r="T2813">
        <v>0</v>
      </c>
      <c r="U2813" t="s">
        <v>409</v>
      </c>
    </row>
    <row r="2814" spans="1:21" x14ac:dyDescent="0.35">
      <c r="A2814" t="s">
        <v>407</v>
      </c>
      <c r="B2814" t="s">
        <v>44</v>
      </c>
      <c r="C2814" t="str">
        <f>INDEX('GCAM Crosswalk'!M$5:M$36,MATCH(B2814,'GCAM Crosswalk'!L$5:L$36,0))</f>
        <v>South America_Southern</v>
      </c>
      <c r="D2814" t="s">
        <v>259</v>
      </c>
      <c r="E2814" t="str">
        <f>INDEX('GCAM Crosswalk'!J$5:J$111,MATCH(D2814,'GCAM Crosswalk'!I$5:I$111,0))</f>
        <v>Transportation</v>
      </c>
      <c r="F2814" t="s">
        <v>411</v>
      </c>
      <c r="G2814">
        <v>1.05062E-2</v>
      </c>
      <c r="H2814">
        <v>2.0450699999999999E-2</v>
      </c>
      <c r="I2814">
        <v>2.8761299000000001E-2</v>
      </c>
      <c r="J2814">
        <v>3.5911499E-2</v>
      </c>
      <c r="K2814">
        <v>4.1341516999999897E-2</v>
      </c>
      <c r="L2814">
        <v>5.0213871E-2</v>
      </c>
      <c r="M2814">
        <v>6.1124040999999997E-2</v>
      </c>
      <c r="N2814">
        <v>7.1143707E-2</v>
      </c>
      <c r="O2814">
        <v>8.5162443000000004E-2</v>
      </c>
      <c r="P2814">
        <v>9.7807609999999906E-2</v>
      </c>
      <c r="Q2814">
        <v>0.10657612</v>
      </c>
      <c r="R2814">
        <v>0</v>
      </c>
      <c r="S2814">
        <v>0</v>
      </c>
      <c r="T2814">
        <v>0</v>
      </c>
      <c r="U2814" t="s">
        <v>409</v>
      </c>
    </row>
    <row r="2815" spans="1:21" x14ac:dyDescent="0.35">
      <c r="A2815" t="s">
        <v>407</v>
      </c>
      <c r="B2815" t="s">
        <v>44</v>
      </c>
      <c r="C2815" t="str">
        <f>INDEX('GCAM Crosswalk'!M$5:M$36,MATCH(B2815,'GCAM Crosswalk'!L$5:L$36,0))</f>
        <v>South America_Southern</v>
      </c>
      <c r="D2815" t="s">
        <v>261</v>
      </c>
      <c r="E2815" t="str">
        <f>INDEX('GCAM Crosswalk'!J$5:J$111,MATCH(D2815,'GCAM Crosswalk'!I$5:I$111,0))</f>
        <v>Transportation</v>
      </c>
      <c r="F2815" t="s">
        <v>225</v>
      </c>
      <c r="G2815">
        <v>0</v>
      </c>
      <c r="H2815">
        <v>0</v>
      </c>
      <c r="I2815">
        <v>0</v>
      </c>
      <c r="J2815">
        <v>0</v>
      </c>
      <c r="K2815">
        <v>3.5051399999999999E-3</v>
      </c>
      <c r="L2815">
        <v>8.3741300000000005E-3</v>
      </c>
      <c r="M2815">
        <v>1.217146E-2</v>
      </c>
      <c r="N2815">
        <v>1.3953009999999899E-2</v>
      </c>
      <c r="O2815">
        <v>1.4652709999999999E-2</v>
      </c>
      <c r="P2815">
        <v>1.525031E-2</v>
      </c>
      <c r="Q2815">
        <v>1.5682919999999999E-2</v>
      </c>
      <c r="R2815">
        <v>0</v>
      </c>
      <c r="S2815">
        <v>0</v>
      </c>
      <c r="T2815">
        <v>0</v>
      </c>
      <c r="U2815" t="s">
        <v>409</v>
      </c>
    </row>
    <row r="2816" spans="1:21" x14ac:dyDescent="0.35">
      <c r="A2816" t="s">
        <v>407</v>
      </c>
      <c r="B2816" t="s">
        <v>44</v>
      </c>
      <c r="C2816" t="str">
        <f>INDEX('GCAM Crosswalk'!M$5:M$36,MATCH(B2816,'GCAM Crosswalk'!L$5:L$36,0))</f>
        <v>South America_Southern</v>
      </c>
      <c r="D2816" t="s">
        <v>261</v>
      </c>
      <c r="E2816" t="str">
        <f>INDEX('GCAM Crosswalk'!J$5:J$111,MATCH(D2816,'GCAM Crosswalk'!I$5:I$111,0))</f>
        <v>Transportation</v>
      </c>
      <c r="F2816" t="s">
        <v>408</v>
      </c>
      <c r="G2816" s="3">
        <v>3.3098800000000002E-5</v>
      </c>
      <c r="H2816" s="3">
        <v>8.2866899999999998E-4</v>
      </c>
      <c r="I2816">
        <v>4.2264399999999997E-3</v>
      </c>
      <c r="J2816">
        <v>6.8672500000000001E-3</v>
      </c>
      <c r="K2816">
        <v>7.9582699999999999E-3</v>
      </c>
      <c r="L2816">
        <v>8.2734200000000001E-3</v>
      </c>
      <c r="M2816">
        <v>6.5353299999999998E-3</v>
      </c>
      <c r="N2816">
        <v>6.1007800000000001E-3</v>
      </c>
      <c r="O2816">
        <v>6.0163200000000003E-3</v>
      </c>
      <c r="P2816">
        <v>5.8684999999999996E-3</v>
      </c>
      <c r="Q2816">
        <v>5.6693999999999998E-3</v>
      </c>
      <c r="R2816">
        <v>0</v>
      </c>
      <c r="S2816">
        <v>0</v>
      </c>
      <c r="T2816">
        <v>0</v>
      </c>
      <c r="U2816" t="s">
        <v>409</v>
      </c>
    </row>
    <row r="2817" spans="1:21" x14ac:dyDescent="0.35">
      <c r="A2817" t="s">
        <v>407</v>
      </c>
      <c r="B2817" t="s">
        <v>44</v>
      </c>
      <c r="C2817" t="str">
        <f>INDEX('GCAM Crosswalk'!M$5:M$36,MATCH(B2817,'GCAM Crosswalk'!L$5:L$36,0))</f>
        <v>South America_Southern</v>
      </c>
      <c r="D2817" t="s">
        <v>261</v>
      </c>
      <c r="E2817" t="str">
        <f>INDEX('GCAM Crosswalk'!J$5:J$111,MATCH(D2817,'GCAM Crosswalk'!I$5:I$111,0))</f>
        <v>Transportation</v>
      </c>
      <c r="F2817" t="s">
        <v>410</v>
      </c>
      <c r="G2817">
        <v>0</v>
      </c>
      <c r="H2817">
        <v>0</v>
      </c>
      <c r="I2817">
        <v>0</v>
      </c>
      <c r="J2817">
        <v>0</v>
      </c>
      <c r="K2817">
        <v>0</v>
      </c>
      <c r="L2817" s="3">
        <v>2.2429199999999999E-6</v>
      </c>
      <c r="M2817" s="3">
        <v>1.1853109999999901E-5</v>
      </c>
      <c r="N2817" s="3">
        <v>3.8646684E-5</v>
      </c>
      <c r="O2817" s="3">
        <v>7.3996879999999995E-5</v>
      </c>
      <c r="P2817" s="3">
        <v>9.9859299999999906E-5</v>
      </c>
      <c r="Q2817" s="3">
        <v>1.096787E-4</v>
      </c>
      <c r="R2817">
        <v>0</v>
      </c>
      <c r="S2817">
        <v>0</v>
      </c>
      <c r="T2817">
        <v>0</v>
      </c>
      <c r="U2817" t="s">
        <v>409</v>
      </c>
    </row>
    <row r="2818" spans="1:21" x14ac:dyDescent="0.35">
      <c r="A2818" t="s">
        <v>407</v>
      </c>
      <c r="B2818" t="s">
        <v>44</v>
      </c>
      <c r="C2818" t="str">
        <f>INDEX('GCAM Crosswalk'!M$5:M$36,MATCH(B2818,'GCAM Crosswalk'!L$5:L$36,0))</f>
        <v>South America_Southern</v>
      </c>
      <c r="D2818" t="s">
        <v>261</v>
      </c>
      <c r="E2818" t="str">
        <f>INDEX('GCAM Crosswalk'!J$5:J$111,MATCH(D2818,'GCAM Crosswalk'!I$5:I$111,0))</f>
        <v>Transportation</v>
      </c>
      <c r="F2818" t="s">
        <v>411</v>
      </c>
      <c r="G2818">
        <v>2.8613199999999998E-2</v>
      </c>
      <c r="H2818">
        <v>4.6886499999999998E-2</v>
      </c>
      <c r="I2818">
        <v>6.3701499999999994E-2</v>
      </c>
      <c r="J2818">
        <v>7.9723199999999994E-2</v>
      </c>
      <c r="K2818">
        <v>0.101387882</v>
      </c>
      <c r="L2818">
        <v>0.1039267623</v>
      </c>
      <c r="M2818">
        <v>8.49185088E-2</v>
      </c>
      <c r="N2818">
        <v>7.7510821999999993E-2</v>
      </c>
      <c r="O2818">
        <v>7.7289221000000005E-2</v>
      </c>
      <c r="P2818">
        <v>7.6637053999999996E-2</v>
      </c>
      <c r="Q2818">
        <v>7.5372945999999996E-2</v>
      </c>
      <c r="R2818">
        <v>0</v>
      </c>
      <c r="S2818">
        <v>0</v>
      </c>
      <c r="T2818">
        <v>0</v>
      </c>
      <c r="U2818" t="s">
        <v>409</v>
      </c>
    </row>
    <row r="2819" spans="1:21" x14ac:dyDescent="0.35">
      <c r="A2819" t="s">
        <v>407</v>
      </c>
      <c r="B2819" t="s">
        <v>44</v>
      </c>
      <c r="C2819" t="str">
        <f>INDEX('GCAM Crosswalk'!M$5:M$36,MATCH(B2819,'GCAM Crosswalk'!L$5:L$36,0))</f>
        <v>South America_Southern</v>
      </c>
      <c r="D2819" t="s">
        <v>327</v>
      </c>
      <c r="E2819" t="str">
        <f>INDEX('GCAM Crosswalk'!J$5:J$111,MATCH(D2819,'GCAM Crosswalk'!I$5:I$111,0))</f>
        <v>Transportation</v>
      </c>
      <c r="F2819" t="s">
        <v>225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9.5277499999999998E-3</v>
      </c>
      <c r="M2819">
        <v>1.4850500000000001E-2</v>
      </c>
      <c r="N2819">
        <v>1.6684399999999999E-2</v>
      </c>
      <c r="O2819">
        <v>1.7389600000000002E-2</v>
      </c>
      <c r="P2819">
        <v>1.7711000000000001E-2</v>
      </c>
      <c r="Q2819">
        <v>1.7723300000000001E-2</v>
      </c>
      <c r="R2819">
        <v>0</v>
      </c>
      <c r="S2819">
        <v>0</v>
      </c>
      <c r="T2819">
        <v>0</v>
      </c>
      <c r="U2819" t="s">
        <v>409</v>
      </c>
    </row>
    <row r="2820" spans="1:21" x14ac:dyDescent="0.35">
      <c r="A2820" t="s">
        <v>407</v>
      </c>
      <c r="B2820" t="s">
        <v>44</v>
      </c>
      <c r="C2820" t="str">
        <f>INDEX('GCAM Crosswalk'!M$5:M$36,MATCH(B2820,'GCAM Crosswalk'!L$5:L$36,0))</f>
        <v>South America_Southern</v>
      </c>
      <c r="D2820" t="s">
        <v>327</v>
      </c>
      <c r="E2820" t="str">
        <f>INDEX('GCAM Crosswalk'!J$5:J$111,MATCH(D2820,'GCAM Crosswalk'!I$5:I$111,0))</f>
        <v>Transportation</v>
      </c>
      <c r="F2820" t="s">
        <v>411</v>
      </c>
      <c r="G2820">
        <v>1.0479199999999999E-2</v>
      </c>
      <c r="H2820">
        <v>1.7171599999999999E-2</v>
      </c>
      <c r="I2820">
        <v>2.3329900000000001E-2</v>
      </c>
      <c r="J2820">
        <v>2.91977E-2</v>
      </c>
      <c r="K2820">
        <v>2.35999E-2</v>
      </c>
      <c r="L2820">
        <v>1.0891899999999999E-2</v>
      </c>
      <c r="M2820">
        <v>6.02455E-3</v>
      </c>
      <c r="N2820">
        <v>4.0497099999999998E-3</v>
      </c>
      <c r="O2820">
        <v>2.8436999999999998E-3</v>
      </c>
      <c r="P2820">
        <v>2.0483400000000001E-3</v>
      </c>
      <c r="Q2820">
        <v>1.5039400000000001E-3</v>
      </c>
      <c r="R2820">
        <v>0</v>
      </c>
      <c r="S2820">
        <v>0</v>
      </c>
      <c r="T2820">
        <v>0</v>
      </c>
      <c r="U2820" t="s">
        <v>409</v>
      </c>
    </row>
    <row r="2821" spans="1:21" x14ac:dyDescent="0.35">
      <c r="A2821" t="s">
        <v>407</v>
      </c>
      <c r="B2821" t="s">
        <v>44</v>
      </c>
      <c r="C2821" t="str">
        <f>INDEX('GCAM Crosswalk'!M$5:M$36,MATCH(B2821,'GCAM Crosswalk'!L$5:L$36,0))</f>
        <v>South America_Southern</v>
      </c>
      <c r="D2821" t="s">
        <v>265</v>
      </c>
      <c r="E2821" t="str">
        <f>INDEX('GCAM Crosswalk'!J$5:J$111,MATCH(D2821,'GCAM Crosswalk'!I$5:I$111,0))</f>
        <v>Transportation</v>
      </c>
      <c r="F2821" t="s">
        <v>225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1.363934E-2</v>
      </c>
      <c r="M2821">
        <v>7.2854406999999996E-2</v>
      </c>
      <c r="N2821">
        <v>0.13220590800000001</v>
      </c>
      <c r="O2821">
        <v>0.184699049</v>
      </c>
      <c r="P2821">
        <v>0.22341765599999999</v>
      </c>
      <c r="Q2821">
        <v>0.257250855</v>
      </c>
      <c r="R2821">
        <v>0</v>
      </c>
      <c r="S2821">
        <v>0</v>
      </c>
      <c r="T2821">
        <v>0</v>
      </c>
      <c r="U2821" t="s">
        <v>409</v>
      </c>
    </row>
    <row r="2822" spans="1:21" x14ac:dyDescent="0.35">
      <c r="A2822" t="s">
        <v>407</v>
      </c>
      <c r="B2822" t="s">
        <v>44</v>
      </c>
      <c r="C2822" t="str">
        <f>INDEX('GCAM Crosswalk'!M$5:M$36,MATCH(B2822,'GCAM Crosswalk'!L$5:L$36,0))</f>
        <v>South America_Southern</v>
      </c>
      <c r="D2822" t="s">
        <v>265</v>
      </c>
      <c r="E2822" t="str">
        <f>INDEX('GCAM Crosswalk'!J$5:J$111,MATCH(D2822,'GCAM Crosswalk'!I$5:I$111,0))</f>
        <v>Transportation</v>
      </c>
      <c r="F2822" t="s">
        <v>408</v>
      </c>
      <c r="G2822" s="3">
        <v>2.17969599999999E-4</v>
      </c>
      <c r="H2822">
        <v>5.44943899999999E-3</v>
      </c>
      <c r="I2822">
        <v>2.7792339999999999E-2</v>
      </c>
      <c r="J2822">
        <v>4.5158269999999903E-2</v>
      </c>
      <c r="K2822">
        <v>4.1682902999999903E-2</v>
      </c>
      <c r="L2822">
        <v>3.8259675E-2</v>
      </c>
      <c r="M2822">
        <v>3.3274488999999997E-2</v>
      </c>
      <c r="N2822">
        <v>2.7316003999999901E-2</v>
      </c>
      <c r="O2822">
        <v>2.1213387E-2</v>
      </c>
      <c r="P2822">
        <v>1.8591788000000001E-2</v>
      </c>
      <c r="Q2822">
        <v>1.6056898999999999E-2</v>
      </c>
      <c r="R2822">
        <v>0</v>
      </c>
      <c r="S2822">
        <v>0</v>
      </c>
      <c r="T2822">
        <v>0</v>
      </c>
      <c r="U2822" t="s">
        <v>409</v>
      </c>
    </row>
    <row r="2823" spans="1:21" x14ac:dyDescent="0.35">
      <c r="A2823" t="s">
        <v>407</v>
      </c>
      <c r="B2823" t="s">
        <v>44</v>
      </c>
      <c r="C2823" t="str">
        <f>INDEX('GCAM Crosswalk'!M$5:M$36,MATCH(B2823,'GCAM Crosswalk'!L$5:L$36,0))</f>
        <v>South America_Southern</v>
      </c>
      <c r="D2823" t="s">
        <v>265</v>
      </c>
      <c r="E2823" t="str">
        <f>INDEX('GCAM Crosswalk'!J$5:J$111,MATCH(D2823,'GCAM Crosswalk'!I$5:I$111,0))</f>
        <v>Transportation</v>
      </c>
      <c r="F2823" t="s">
        <v>410</v>
      </c>
      <c r="G2823">
        <v>0</v>
      </c>
      <c r="H2823">
        <v>0</v>
      </c>
      <c r="I2823">
        <v>0</v>
      </c>
      <c r="J2823">
        <v>0</v>
      </c>
      <c r="K2823">
        <v>0</v>
      </c>
      <c r="L2823" s="3">
        <v>1.34736569999999E-5</v>
      </c>
      <c r="M2823" s="3">
        <v>1.8499887599999999E-4</v>
      </c>
      <c r="N2823" s="3">
        <v>2.7838110069999897E-4</v>
      </c>
      <c r="O2823" s="3">
        <v>3.5295280809999899E-4</v>
      </c>
      <c r="P2823" s="3">
        <v>4.0101758469999999E-4</v>
      </c>
      <c r="Q2823" s="3">
        <v>4.4795306700000002E-4</v>
      </c>
      <c r="R2823">
        <v>0</v>
      </c>
      <c r="S2823">
        <v>0</v>
      </c>
      <c r="T2823">
        <v>0</v>
      </c>
      <c r="U2823" t="s">
        <v>409</v>
      </c>
    </row>
    <row r="2824" spans="1:21" x14ac:dyDescent="0.35">
      <c r="A2824" t="s">
        <v>407</v>
      </c>
      <c r="B2824" t="s">
        <v>44</v>
      </c>
      <c r="C2824" t="str">
        <f>INDEX('GCAM Crosswalk'!M$5:M$36,MATCH(B2824,'GCAM Crosswalk'!L$5:L$36,0))</f>
        <v>South America_Southern</v>
      </c>
      <c r="D2824" t="s">
        <v>265</v>
      </c>
      <c r="E2824" t="str">
        <f>INDEX('GCAM Crosswalk'!J$5:J$111,MATCH(D2824,'GCAM Crosswalk'!I$5:I$111,0))</f>
        <v>Transportation</v>
      </c>
      <c r="F2824" t="s">
        <v>411</v>
      </c>
      <c r="G2824">
        <v>0.1540898</v>
      </c>
      <c r="H2824">
        <v>0.25249719999999998</v>
      </c>
      <c r="I2824">
        <v>0.34305059999999998</v>
      </c>
      <c r="J2824">
        <v>0.4293323</v>
      </c>
      <c r="K2824">
        <v>0.39495874209999998</v>
      </c>
      <c r="L2824">
        <v>0.36520807909999897</v>
      </c>
      <c r="M2824">
        <v>0.32034243969999998</v>
      </c>
      <c r="N2824">
        <v>0.26596129039999999</v>
      </c>
      <c r="O2824">
        <v>0.2103909769</v>
      </c>
      <c r="P2824">
        <v>0.18790369679999999</v>
      </c>
      <c r="Q2824">
        <v>0.16632924299999999</v>
      </c>
      <c r="R2824">
        <v>0</v>
      </c>
      <c r="S2824">
        <v>0</v>
      </c>
      <c r="T2824">
        <v>0</v>
      </c>
      <c r="U2824" t="s">
        <v>409</v>
      </c>
    </row>
    <row r="2825" spans="1:21" x14ac:dyDescent="0.35">
      <c r="A2825" t="s">
        <v>407</v>
      </c>
      <c r="B2825" t="s">
        <v>44</v>
      </c>
      <c r="C2825" t="str">
        <f>INDEX('GCAM Crosswalk'!M$5:M$36,MATCH(B2825,'GCAM Crosswalk'!L$5:L$36,0))</f>
        <v>South America_Southern</v>
      </c>
      <c r="D2825" t="s">
        <v>267</v>
      </c>
      <c r="E2825" t="str">
        <f>INDEX('GCAM Crosswalk'!J$5:J$111,MATCH(D2825,'GCAM Crosswalk'!I$5:I$111,0))</f>
        <v>International Shipping</v>
      </c>
      <c r="F2825" t="s">
        <v>225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3">
        <v>1.5177399999999999E-6</v>
      </c>
      <c r="O2825" s="3">
        <v>4.6066799999999997E-6</v>
      </c>
      <c r="P2825" s="3">
        <v>1.44036E-5</v>
      </c>
      <c r="Q2825" s="3">
        <v>3.7752600000000002E-5</v>
      </c>
      <c r="R2825">
        <v>0</v>
      </c>
      <c r="S2825">
        <v>0</v>
      </c>
      <c r="T2825">
        <v>0</v>
      </c>
      <c r="U2825" t="s">
        <v>409</v>
      </c>
    </row>
    <row r="2826" spans="1:21" x14ac:dyDescent="0.35">
      <c r="A2826" t="s">
        <v>407</v>
      </c>
      <c r="B2826" t="s">
        <v>44</v>
      </c>
      <c r="C2826" t="str">
        <f>INDEX('GCAM Crosswalk'!M$5:M$36,MATCH(B2826,'GCAM Crosswalk'!L$5:L$36,0))</f>
        <v>South America_Southern</v>
      </c>
      <c r="D2826" t="s">
        <v>267</v>
      </c>
      <c r="E2826" t="str">
        <f>INDEX('GCAM Crosswalk'!J$5:J$111,MATCH(D2826,'GCAM Crosswalk'!I$5:I$111,0))</f>
        <v>International Shipping</v>
      </c>
      <c r="F2826" t="s">
        <v>410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3">
        <v>1.9216600000000002E-5</v>
      </c>
      <c r="O2826" s="3">
        <v>6.9500799999999997E-5</v>
      </c>
      <c r="P2826" s="3">
        <v>2.7113899999999999E-4</v>
      </c>
      <c r="Q2826" s="3">
        <v>8.89397E-4</v>
      </c>
      <c r="R2826">
        <v>0</v>
      </c>
      <c r="S2826">
        <v>0</v>
      </c>
      <c r="T2826">
        <v>0</v>
      </c>
      <c r="U2826" t="s">
        <v>409</v>
      </c>
    </row>
    <row r="2827" spans="1:21" x14ac:dyDescent="0.35">
      <c r="A2827" t="s">
        <v>407</v>
      </c>
      <c r="B2827" t="s">
        <v>44</v>
      </c>
      <c r="C2827" t="str">
        <f>INDEX('GCAM Crosswalk'!M$5:M$36,MATCH(B2827,'GCAM Crosswalk'!L$5:L$36,0))</f>
        <v>South America_Southern</v>
      </c>
      <c r="D2827" t="s">
        <v>267</v>
      </c>
      <c r="E2827" t="str">
        <f>INDEX('GCAM Crosswalk'!J$5:J$111,MATCH(D2827,'GCAM Crosswalk'!I$5:I$111,0))</f>
        <v>International Shipping</v>
      </c>
      <c r="F2827" t="s">
        <v>411</v>
      </c>
      <c r="G2827">
        <v>1.50045E-2</v>
      </c>
      <c r="H2827">
        <v>4.1849400000000002E-2</v>
      </c>
      <c r="I2827">
        <v>0.111245</v>
      </c>
      <c r="J2827">
        <v>9.2813999999999994E-2</v>
      </c>
      <c r="K2827">
        <v>9.4640089999999996E-2</v>
      </c>
      <c r="L2827">
        <v>9.8038809999999907E-2</v>
      </c>
      <c r="M2827">
        <v>0.100978199999999</v>
      </c>
      <c r="N2827">
        <v>0.1060237</v>
      </c>
      <c r="O2827">
        <v>0.1125712</v>
      </c>
      <c r="P2827">
        <v>0.11958189999999901</v>
      </c>
      <c r="Q2827">
        <v>0.12612180000000001</v>
      </c>
      <c r="R2827">
        <v>0</v>
      </c>
      <c r="S2827">
        <v>0</v>
      </c>
      <c r="T2827">
        <v>0</v>
      </c>
      <c r="U2827" t="s">
        <v>409</v>
      </c>
    </row>
    <row r="2828" spans="1:21" x14ac:dyDescent="0.35">
      <c r="A2828" t="s">
        <v>407</v>
      </c>
      <c r="B2828" t="s">
        <v>46</v>
      </c>
      <c r="C2828" t="str">
        <f>INDEX('GCAM Crosswalk'!M$5:M$36,MATCH(B2828,'GCAM Crosswalk'!L$5:L$36,0))</f>
        <v>South Asia</v>
      </c>
      <c r="D2828" t="s">
        <v>291</v>
      </c>
      <c r="E2828" t="str">
        <f>INDEX('GCAM Crosswalk'!J$5:J$111,MATCH(D2828,'GCAM Crosswalk'!I$5:I$111,0))</f>
        <v>Industry</v>
      </c>
      <c r="F2828" t="s">
        <v>408</v>
      </c>
      <c r="G2828">
        <v>3.2985E-2</v>
      </c>
      <c r="H2828">
        <v>3.89865E-2</v>
      </c>
      <c r="I2828">
        <v>2.3511799999999999E-2</v>
      </c>
      <c r="J2828">
        <v>1.8017200000000001E-2</v>
      </c>
      <c r="K2828">
        <v>2.2224669999999998E-2</v>
      </c>
      <c r="L2828">
        <v>2.5793442900000001E-2</v>
      </c>
      <c r="M2828">
        <v>2.84739886999999E-2</v>
      </c>
      <c r="N2828">
        <v>2.9823244299999999E-2</v>
      </c>
      <c r="O2828">
        <v>2.9922488699999999E-2</v>
      </c>
      <c r="P2828">
        <v>3.00072152599999E-2</v>
      </c>
      <c r="Q2828">
        <v>2.9873824090000001E-2</v>
      </c>
      <c r="R2828">
        <v>0</v>
      </c>
      <c r="S2828">
        <v>0</v>
      </c>
      <c r="T2828">
        <v>0</v>
      </c>
      <c r="U2828" t="s">
        <v>409</v>
      </c>
    </row>
    <row r="2829" spans="1:21" x14ac:dyDescent="0.35">
      <c r="A2829" t="s">
        <v>407</v>
      </c>
      <c r="B2829" t="s">
        <v>46</v>
      </c>
      <c r="C2829" t="str">
        <f>INDEX('GCAM Crosswalk'!M$5:M$36,MATCH(B2829,'GCAM Crosswalk'!L$5:L$36,0))</f>
        <v>South Asia</v>
      </c>
      <c r="D2829" t="s">
        <v>291</v>
      </c>
      <c r="E2829" t="str">
        <f>INDEX('GCAM Crosswalk'!J$5:J$111,MATCH(D2829,'GCAM Crosswalk'!I$5:I$111,0))</f>
        <v>Industry</v>
      </c>
      <c r="F2829" t="s">
        <v>410</v>
      </c>
      <c r="G2829">
        <v>0</v>
      </c>
      <c r="H2829">
        <v>0</v>
      </c>
      <c r="I2829">
        <v>0</v>
      </c>
      <c r="J2829">
        <v>0</v>
      </c>
      <c r="K2829">
        <v>0</v>
      </c>
      <c r="L2829" s="3">
        <v>6.6352200000000005E-5</v>
      </c>
      <c r="M2829" s="3">
        <v>4.2532280000000001E-4</v>
      </c>
      <c r="N2829">
        <v>1.2523738E-3</v>
      </c>
      <c r="O2829">
        <v>2.4226500000000002E-3</v>
      </c>
      <c r="P2829">
        <v>3.5527367000000002E-3</v>
      </c>
      <c r="Q2829">
        <v>4.6336088999999999E-3</v>
      </c>
      <c r="R2829">
        <v>0</v>
      </c>
      <c r="S2829">
        <v>0</v>
      </c>
      <c r="T2829">
        <v>0</v>
      </c>
      <c r="U2829" t="s">
        <v>409</v>
      </c>
    </row>
    <row r="2830" spans="1:21" x14ac:dyDescent="0.35">
      <c r="A2830" t="s">
        <v>407</v>
      </c>
      <c r="B2830" t="s">
        <v>46</v>
      </c>
      <c r="C2830" t="str">
        <f>INDEX('GCAM Crosswalk'!M$5:M$36,MATCH(B2830,'GCAM Crosswalk'!L$5:L$36,0))</f>
        <v>South Asia</v>
      </c>
      <c r="D2830" t="s">
        <v>349</v>
      </c>
      <c r="E2830" t="str">
        <f>INDEX('GCAM Crosswalk'!J$5:J$111,MATCH(D2830,'GCAM Crosswalk'!I$5:I$111,0))</f>
        <v>Agriculture</v>
      </c>
      <c r="F2830" t="s">
        <v>225</v>
      </c>
      <c r="G2830" s="3">
        <v>8.47393E-4</v>
      </c>
      <c r="H2830">
        <v>2.2872999999999999E-3</v>
      </c>
      <c r="I2830">
        <v>1.9997999999999999E-3</v>
      </c>
      <c r="J2830">
        <v>6.0578999999999997E-3</v>
      </c>
      <c r="K2830">
        <v>7.1622099999999996E-3</v>
      </c>
      <c r="L2830">
        <v>9.3936709999999993E-3</v>
      </c>
      <c r="M2830">
        <v>1.2495698E-2</v>
      </c>
      <c r="N2830">
        <v>1.5567115100000001E-2</v>
      </c>
      <c r="O2830">
        <v>1.8300525299999999E-2</v>
      </c>
      <c r="P2830">
        <v>2.1048073E-2</v>
      </c>
      <c r="Q2830">
        <v>2.4006401E-2</v>
      </c>
      <c r="R2830">
        <v>0</v>
      </c>
      <c r="S2830">
        <v>0</v>
      </c>
      <c r="T2830">
        <v>0</v>
      </c>
      <c r="U2830" t="s">
        <v>409</v>
      </c>
    </row>
    <row r="2831" spans="1:21" x14ac:dyDescent="0.35">
      <c r="A2831" t="s">
        <v>407</v>
      </c>
      <c r="B2831" t="s">
        <v>46</v>
      </c>
      <c r="C2831" t="str">
        <f>INDEX('GCAM Crosswalk'!M$5:M$36,MATCH(B2831,'GCAM Crosswalk'!L$5:L$36,0))</f>
        <v>South Asia</v>
      </c>
      <c r="D2831" t="s">
        <v>349</v>
      </c>
      <c r="E2831" t="str">
        <f>INDEX('GCAM Crosswalk'!J$5:J$111,MATCH(D2831,'GCAM Crosswalk'!I$5:I$111,0))</f>
        <v>Agriculture</v>
      </c>
      <c r="F2831" t="s">
        <v>408</v>
      </c>
      <c r="G2831">
        <v>0</v>
      </c>
      <c r="H2831" s="3">
        <v>7.5350000000000005E-4</v>
      </c>
      <c r="I2831" s="3">
        <v>7.9530099999999999E-4</v>
      </c>
      <c r="J2831" s="3">
        <v>7.9529999999999998E-4</v>
      </c>
      <c r="K2831" s="3">
        <v>8.0244400000000003E-4</v>
      </c>
      <c r="L2831" s="3">
        <v>7.0348999999999997E-4</v>
      </c>
      <c r="M2831" s="3">
        <v>5.6866269999999997E-4</v>
      </c>
      <c r="N2831" s="3">
        <v>4.8105149999999998E-4</v>
      </c>
      <c r="O2831" s="3">
        <v>4.8009970000000002E-4</v>
      </c>
      <c r="P2831" s="3">
        <v>4.743967E-4</v>
      </c>
      <c r="Q2831" s="3">
        <v>4.6286420000000002E-4</v>
      </c>
      <c r="R2831">
        <v>0</v>
      </c>
      <c r="S2831">
        <v>0</v>
      </c>
      <c r="T2831">
        <v>0</v>
      </c>
      <c r="U2831" t="s">
        <v>409</v>
      </c>
    </row>
    <row r="2832" spans="1:21" x14ac:dyDescent="0.35">
      <c r="A2832" t="s">
        <v>407</v>
      </c>
      <c r="B2832" t="s">
        <v>46</v>
      </c>
      <c r="C2832" t="str">
        <f>INDEX('GCAM Crosswalk'!M$5:M$36,MATCH(B2832,'GCAM Crosswalk'!L$5:L$36,0))</f>
        <v>South Asia</v>
      </c>
      <c r="D2832" t="s">
        <v>349</v>
      </c>
      <c r="E2832" t="str">
        <f>INDEX('GCAM Crosswalk'!J$5:J$111,MATCH(D2832,'GCAM Crosswalk'!I$5:I$111,0))</f>
        <v>Agriculture</v>
      </c>
      <c r="F2832" t="s">
        <v>410</v>
      </c>
      <c r="G2832">
        <v>0</v>
      </c>
      <c r="H2832">
        <v>0</v>
      </c>
      <c r="I2832">
        <v>0</v>
      </c>
      <c r="J2832">
        <v>0</v>
      </c>
      <c r="K2832">
        <v>0</v>
      </c>
      <c r="L2832" s="3">
        <v>3.4350899999999998E-4</v>
      </c>
      <c r="M2832">
        <v>1.250726E-3</v>
      </c>
      <c r="N2832">
        <v>2.5004860000000001E-3</v>
      </c>
      <c r="O2832">
        <v>3.7238638999999999E-3</v>
      </c>
      <c r="P2832">
        <v>4.89941399999999E-3</v>
      </c>
      <c r="Q2832">
        <v>5.8326309999999996E-3</v>
      </c>
      <c r="R2832">
        <v>0</v>
      </c>
      <c r="S2832">
        <v>0</v>
      </c>
      <c r="T2832">
        <v>0</v>
      </c>
      <c r="U2832" t="s">
        <v>409</v>
      </c>
    </row>
    <row r="2833" spans="1:21" x14ac:dyDescent="0.35">
      <c r="A2833" t="s">
        <v>407</v>
      </c>
      <c r="B2833" t="s">
        <v>46</v>
      </c>
      <c r="C2833" t="str">
        <f>INDEX('GCAM Crosswalk'!M$5:M$36,MATCH(B2833,'GCAM Crosswalk'!L$5:L$36,0))</f>
        <v>South Asia</v>
      </c>
      <c r="D2833" t="s">
        <v>349</v>
      </c>
      <c r="E2833" t="str">
        <f>INDEX('GCAM Crosswalk'!J$5:J$111,MATCH(D2833,'GCAM Crosswalk'!I$5:I$111,0))</f>
        <v>Agriculture</v>
      </c>
      <c r="F2833" t="s">
        <v>411</v>
      </c>
      <c r="G2833">
        <v>1.360018E-2</v>
      </c>
      <c r="H2833">
        <v>3.60995E-2</v>
      </c>
      <c r="I2833">
        <v>4.2114109999999899E-2</v>
      </c>
      <c r="J2833">
        <v>4.8082409999999999E-2</v>
      </c>
      <c r="K2833">
        <v>5.0872199999999999E-2</v>
      </c>
      <c r="L2833">
        <v>5.2015649999999997E-2</v>
      </c>
      <c r="M2833">
        <v>5.1401513999999898E-2</v>
      </c>
      <c r="N2833">
        <v>5.0992744E-2</v>
      </c>
      <c r="O2833">
        <v>5.1814508000000002E-2</v>
      </c>
      <c r="P2833">
        <v>4.9827416999999999E-2</v>
      </c>
      <c r="Q2833">
        <v>4.6326628999999897E-2</v>
      </c>
      <c r="R2833">
        <v>0</v>
      </c>
      <c r="S2833">
        <v>0</v>
      </c>
      <c r="T2833">
        <v>0</v>
      </c>
      <c r="U2833" t="s">
        <v>409</v>
      </c>
    </row>
    <row r="2834" spans="1:21" x14ac:dyDescent="0.35">
      <c r="A2834" t="s">
        <v>407</v>
      </c>
      <c r="B2834" t="s">
        <v>46</v>
      </c>
      <c r="C2834" t="str">
        <f>INDEX('GCAM Crosswalk'!M$5:M$36,MATCH(B2834,'GCAM Crosswalk'!L$5:L$36,0))</f>
        <v>South Asia</v>
      </c>
      <c r="D2834" t="s">
        <v>269</v>
      </c>
      <c r="E2834" t="str">
        <f>INDEX('GCAM Crosswalk'!J$5:J$111,MATCH(D2834,'GCAM Crosswalk'!I$5:I$111,0))</f>
        <v>Industry</v>
      </c>
      <c r="F2834" t="s">
        <v>225</v>
      </c>
      <c r="G2834" s="3">
        <v>4.6940399999999998E-4</v>
      </c>
      <c r="H2834">
        <v>3.3471500000000001E-3</v>
      </c>
      <c r="I2834">
        <v>3.4923799999999998E-3</v>
      </c>
      <c r="J2834">
        <v>3.4923799999999998E-3</v>
      </c>
      <c r="K2834">
        <v>4.9239899999999996E-3</v>
      </c>
      <c r="L2834">
        <v>7.2866299999999997E-3</v>
      </c>
      <c r="M2834">
        <v>1.15332E-2</v>
      </c>
      <c r="N2834">
        <v>1.78804399999999E-2</v>
      </c>
      <c r="O2834">
        <v>2.6316639999999999E-2</v>
      </c>
      <c r="P2834">
        <v>3.5133179E-2</v>
      </c>
      <c r="Q2834">
        <v>4.22303594E-2</v>
      </c>
      <c r="R2834">
        <v>0</v>
      </c>
      <c r="S2834">
        <v>0</v>
      </c>
      <c r="T2834">
        <v>0</v>
      </c>
      <c r="U2834" t="s">
        <v>409</v>
      </c>
    </row>
    <row r="2835" spans="1:21" x14ac:dyDescent="0.35">
      <c r="A2835" t="s">
        <v>407</v>
      </c>
      <c r="B2835" t="s">
        <v>46</v>
      </c>
      <c r="C2835" t="str">
        <f>INDEX('GCAM Crosswalk'!M$5:M$36,MATCH(B2835,'GCAM Crosswalk'!L$5:L$36,0))</f>
        <v>South Asia</v>
      </c>
      <c r="D2835" t="s">
        <v>364</v>
      </c>
      <c r="E2835" t="str">
        <f>INDEX('GCAM Crosswalk'!J$5:J$111,MATCH(D2835,'GCAM Crosswalk'!I$5:I$111,0))</f>
        <v>Industry</v>
      </c>
      <c r="F2835" t="s">
        <v>225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409</v>
      </c>
    </row>
    <row r="2836" spans="1:21" x14ac:dyDescent="0.35">
      <c r="A2836" t="s">
        <v>407</v>
      </c>
      <c r="B2836" t="s">
        <v>46</v>
      </c>
      <c r="C2836" t="str">
        <f>INDEX('GCAM Crosswalk'!M$5:M$36,MATCH(B2836,'GCAM Crosswalk'!L$5:L$36,0))</f>
        <v>South Asia</v>
      </c>
      <c r="D2836" t="s">
        <v>367</v>
      </c>
      <c r="E2836" t="str">
        <f>INDEX('GCAM Crosswalk'!J$5:J$111,MATCH(D2836,'GCAM Crosswalk'!I$5:I$111,0))</f>
        <v>Industry</v>
      </c>
      <c r="F2836" t="s">
        <v>408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409</v>
      </c>
    </row>
    <row r="2837" spans="1:21" x14ac:dyDescent="0.35">
      <c r="A2837" t="s">
        <v>407</v>
      </c>
      <c r="B2837" t="s">
        <v>46</v>
      </c>
      <c r="C2837" t="str">
        <f>INDEX('GCAM Crosswalk'!M$5:M$36,MATCH(B2837,'GCAM Crosswalk'!L$5:L$36,0))</f>
        <v>South Asia</v>
      </c>
      <c r="D2837" t="s">
        <v>367</v>
      </c>
      <c r="E2837" t="str">
        <f>INDEX('GCAM Crosswalk'!J$5:J$111,MATCH(D2837,'GCAM Crosswalk'!I$5:I$111,0))</f>
        <v>Industry</v>
      </c>
      <c r="F2837" t="s">
        <v>411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409</v>
      </c>
    </row>
    <row r="2838" spans="1:21" x14ac:dyDescent="0.35">
      <c r="A2838" t="s">
        <v>407</v>
      </c>
      <c r="B2838" t="s">
        <v>46</v>
      </c>
      <c r="C2838" t="str">
        <f>INDEX('GCAM Crosswalk'!M$5:M$36,MATCH(B2838,'GCAM Crosswalk'!L$5:L$36,0))</f>
        <v>South Asia</v>
      </c>
      <c r="D2838" t="s">
        <v>216</v>
      </c>
      <c r="E2838" t="str">
        <f>INDEX('GCAM Crosswalk'!J$5:J$111,MATCH(D2838,'GCAM Crosswalk'!I$5:I$111,0))</f>
        <v>Commercial</v>
      </c>
      <c r="F2838" t="s">
        <v>225</v>
      </c>
      <c r="G2838" s="3">
        <v>9.1519099999999999E-4</v>
      </c>
      <c r="H2838">
        <v>2.2284900000000001E-3</v>
      </c>
      <c r="I2838">
        <v>3.2972399999999999E-3</v>
      </c>
      <c r="J2838">
        <v>4.5595399999999999E-3</v>
      </c>
      <c r="K2838">
        <v>6.3981899999999998E-3</v>
      </c>
      <c r="L2838">
        <v>8.7994000000000006E-3</v>
      </c>
      <c r="M2838">
        <v>1.2735949999999999E-2</v>
      </c>
      <c r="N2838">
        <v>1.8183249999999901E-2</v>
      </c>
      <c r="O2838">
        <v>2.5340016999999999E-2</v>
      </c>
      <c r="P2838">
        <v>3.4249062999999899E-2</v>
      </c>
      <c r="Q2838">
        <v>4.4830259999999997E-2</v>
      </c>
      <c r="R2838">
        <v>0</v>
      </c>
      <c r="S2838">
        <v>0</v>
      </c>
      <c r="T2838">
        <v>0</v>
      </c>
      <c r="U2838" t="s">
        <v>409</v>
      </c>
    </row>
    <row r="2839" spans="1:21" x14ac:dyDescent="0.35">
      <c r="A2839" t="s">
        <v>407</v>
      </c>
      <c r="B2839" t="s">
        <v>46</v>
      </c>
      <c r="C2839" t="str">
        <f>INDEX('GCAM Crosswalk'!M$5:M$36,MATCH(B2839,'GCAM Crosswalk'!L$5:L$36,0))</f>
        <v>South Asia</v>
      </c>
      <c r="D2839" t="s">
        <v>218</v>
      </c>
      <c r="E2839" t="str">
        <f>INDEX('GCAM Crosswalk'!J$5:J$111,MATCH(D2839,'GCAM Crosswalk'!I$5:I$111,0))</f>
        <v>Commercial</v>
      </c>
      <c r="F2839" t="s">
        <v>408</v>
      </c>
      <c r="G2839">
        <v>3.6844999999999998E-3</v>
      </c>
      <c r="H2839">
        <v>3.2649900000000002E-3</v>
      </c>
      <c r="I2839">
        <v>5.0815900000000004E-3</v>
      </c>
      <c r="J2839">
        <v>4.0127299999999999E-3</v>
      </c>
      <c r="K2839">
        <v>5.2350499999999998E-3</v>
      </c>
      <c r="L2839">
        <v>6.7224099999999998E-3</v>
      </c>
      <c r="M2839">
        <v>9.2523899999999992E-3</v>
      </c>
      <c r="N2839">
        <v>1.2611176E-2</v>
      </c>
      <c r="O2839">
        <v>1.6472928000000001E-2</v>
      </c>
      <c r="P2839">
        <v>2.0730906E-2</v>
      </c>
      <c r="Q2839">
        <v>2.5013393999999901E-2</v>
      </c>
      <c r="R2839">
        <v>0</v>
      </c>
      <c r="S2839">
        <v>0</v>
      </c>
      <c r="T2839">
        <v>0</v>
      </c>
      <c r="U2839" t="s">
        <v>409</v>
      </c>
    </row>
    <row r="2840" spans="1:21" x14ac:dyDescent="0.35">
      <c r="A2840" t="s">
        <v>407</v>
      </c>
      <c r="B2840" t="s">
        <v>46</v>
      </c>
      <c r="C2840" t="str">
        <f>INDEX('GCAM Crosswalk'!M$5:M$36,MATCH(B2840,'GCAM Crosswalk'!L$5:L$36,0))</f>
        <v>South Asia</v>
      </c>
      <c r="D2840" t="s">
        <v>218</v>
      </c>
      <c r="E2840" t="str">
        <f>INDEX('GCAM Crosswalk'!J$5:J$111,MATCH(D2840,'GCAM Crosswalk'!I$5:I$111,0))</f>
        <v>Commercial</v>
      </c>
      <c r="F2840" t="s">
        <v>410</v>
      </c>
      <c r="G2840">
        <v>0</v>
      </c>
      <c r="H2840">
        <v>0</v>
      </c>
      <c r="I2840">
        <v>0</v>
      </c>
      <c r="J2840">
        <v>0</v>
      </c>
      <c r="K2840">
        <v>0</v>
      </c>
      <c r="L2840" s="3">
        <v>6.8125000000000004E-7</v>
      </c>
      <c r="M2840" s="3">
        <v>1.5139900000000001E-5</v>
      </c>
      <c r="N2840" s="3">
        <v>3.6576499999999998E-5</v>
      </c>
      <c r="O2840" s="3">
        <v>6.7178100000000007E-5</v>
      </c>
      <c r="P2840" s="3">
        <v>1.04628E-4</v>
      </c>
      <c r="Q2840" s="3">
        <v>1.4811499999999999E-4</v>
      </c>
      <c r="R2840">
        <v>0</v>
      </c>
      <c r="S2840">
        <v>0</v>
      </c>
      <c r="T2840">
        <v>0</v>
      </c>
      <c r="U2840" t="s">
        <v>409</v>
      </c>
    </row>
    <row r="2841" spans="1:21" x14ac:dyDescent="0.35">
      <c r="A2841" t="s">
        <v>407</v>
      </c>
      <c r="B2841" t="s">
        <v>46</v>
      </c>
      <c r="C2841" t="str">
        <f>INDEX('GCAM Crosswalk'!M$5:M$36,MATCH(B2841,'GCAM Crosswalk'!L$5:L$36,0))</f>
        <v>South Asia</v>
      </c>
      <c r="D2841" t="s">
        <v>218</v>
      </c>
      <c r="E2841" t="str">
        <f>INDEX('GCAM Crosswalk'!J$5:J$111,MATCH(D2841,'GCAM Crosswalk'!I$5:I$111,0))</f>
        <v>Commercial</v>
      </c>
      <c r="F2841" t="s">
        <v>411</v>
      </c>
      <c r="G2841">
        <v>1.00324E-2</v>
      </c>
      <c r="H2841">
        <v>8.4963699999999996E-3</v>
      </c>
      <c r="I2841">
        <v>1.04931E-2</v>
      </c>
      <c r="J2841">
        <v>9.6288699999999994E-3</v>
      </c>
      <c r="K2841">
        <v>1.254969E-2</v>
      </c>
      <c r="L2841">
        <v>1.682028E-2</v>
      </c>
      <c r="M2841">
        <v>2.447098E-2</v>
      </c>
      <c r="N2841">
        <v>3.594286E-2</v>
      </c>
      <c r="O2841">
        <v>5.0629709999999897E-2</v>
      </c>
      <c r="P2841">
        <v>6.8026660000000003E-2</v>
      </c>
      <c r="Q2841">
        <v>8.7448181999999999E-2</v>
      </c>
      <c r="R2841">
        <v>0</v>
      </c>
      <c r="S2841">
        <v>0</v>
      </c>
      <c r="T2841">
        <v>0</v>
      </c>
      <c r="U2841" t="s">
        <v>409</v>
      </c>
    </row>
    <row r="2842" spans="1:21" x14ac:dyDescent="0.35">
      <c r="A2842" t="s">
        <v>407</v>
      </c>
      <c r="B2842" t="s">
        <v>46</v>
      </c>
      <c r="C2842" t="str">
        <f>INDEX('GCAM Crosswalk'!M$5:M$36,MATCH(B2842,'GCAM Crosswalk'!L$5:L$36,0))</f>
        <v>South Asia</v>
      </c>
      <c r="D2842" t="s">
        <v>319</v>
      </c>
      <c r="E2842" t="str">
        <f>INDEX('GCAM Crosswalk'!J$5:J$111,MATCH(D2842,'GCAM Crosswalk'!I$5:I$111,0))</f>
        <v>Commercial</v>
      </c>
      <c r="F2842" t="s">
        <v>318</v>
      </c>
      <c r="G2842">
        <v>2.9326999999999999E-3</v>
      </c>
      <c r="H2842">
        <v>7.8177999999999997E-3</v>
      </c>
      <c r="I2842">
        <v>8.5311599999999994E-3</v>
      </c>
      <c r="J2842">
        <v>7.86771E-3</v>
      </c>
      <c r="K2842">
        <v>9.8811000000000003E-3</v>
      </c>
      <c r="L2842">
        <v>1.1968299999999999E-2</v>
      </c>
      <c r="M2842">
        <v>1.37234099999999E-2</v>
      </c>
      <c r="N2842">
        <v>1.484284E-2</v>
      </c>
      <c r="O2842">
        <v>1.5655974E-2</v>
      </c>
      <c r="P2842">
        <v>1.6017931999999999E-2</v>
      </c>
      <c r="Q2842">
        <v>1.6441599000000001E-2</v>
      </c>
      <c r="R2842">
        <v>0</v>
      </c>
      <c r="S2842">
        <v>0</v>
      </c>
      <c r="T2842">
        <v>0</v>
      </c>
      <c r="U2842" t="s">
        <v>409</v>
      </c>
    </row>
    <row r="2843" spans="1:21" x14ac:dyDescent="0.35">
      <c r="A2843" t="s">
        <v>407</v>
      </c>
      <c r="B2843" t="s">
        <v>46</v>
      </c>
      <c r="C2843" t="str">
        <f>INDEX('GCAM Crosswalk'!M$5:M$36,MATCH(B2843,'GCAM Crosswalk'!L$5:L$36,0))</f>
        <v>South Asia</v>
      </c>
      <c r="D2843" t="s">
        <v>319</v>
      </c>
      <c r="E2843" t="str">
        <f>INDEX('GCAM Crosswalk'!J$5:J$111,MATCH(D2843,'GCAM Crosswalk'!I$5:I$111,0))</f>
        <v>Commercial</v>
      </c>
      <c r="F2843" t="s">
        <v>339</v>
      </c>
      <c r="G2843" s="3">
        <v>5.7720099999999995E-4</v>
      </c>
      <c r="H2843">
        <v>0</v>
      </c>
      <c r="I2843">
        <v>0</v>
      </c>
      <c r="J2843">
        <v>7.5484100000000002E-3</v>
      </c>
      <c r="K2843">
        <v>9.4266799999999998E-3</v>
      </c>
      <c r="L2843">
        <v>1.112177E-2</v>
      </c>
      <c r="M2843">
        <v>1.252404E-2</v>
      </c>
      <c r="N2843">
        <v>1.34021E-2</v>
      </c>
      <c r="O2843">
        <v>1.4362293999999999E-2</v>
      </c>
      <c r="P2843">
        <v>1.5223050999999901E-2</v>
      </c>
      <c r="Q2843">
        <v>1.6337668999999999E-2</v>
      </c>
      <c r="R2843">
        <v>0</v>
      </c>
      <c r="S2843">
        <v>0</v>
      </c>
      <c r="T2843">
        <v>0</v>
      </c>
      <c r="U2843" t="s">
        <v>409</v>
      </c>
    </row>
    <row r="2844" spans="1:21" x14ac:dyDescent="0.35">
      <c r="A2844" t="s">
        <v>407</v>
      </c>
      <c r="B2844" t="s">
        <v>46</v>
      </c>
      <c r="C2844" t="str">
        <f>INDEX('GCAM Crosswalk'!M$5:M$36,MATCH(B2844,'GCAM Crosswalk'!L$5:L$36,0))</f>
        <v>South Asia</v>
      </c>
      <c r="D2844" t="s">
        <v>319</v>
      </c>
      <c r="E2844" t="str">
        <f>INDEX('GCAM Crosswalk'!J$5:J$111,MATCH(D2844,'GCAM Crosswalk'!I$5:I$111,0))</f>
        <v>Commercial</v>
      </c>
      <c r="F2844" t="s">
        <v>225</v>
      </c>
      <c r="G2844">
        <v>2.7561E-3</v>
      </c>
      <c r="H2844">
        <v>6.7114000000000002E-3</v>
      </c>
      <c r="I2844">
        <v>9.9299599999999998E-3</v>
      </c>
      <c r="J2844">
        <v>1.3731500000000001E-2</v>
      </c>
      <c r="K2844">
        <v>2.022504E-2</v>
      </c>
      <c r="L2844">
        <v>3.1751349999999998E-2</v>
      </c>
      <c r="M2844">
        <v>5.4798899999999998E-2</v>
      </c>
      <c r="N2844">
        <v>9.1099039999999895E-2</v>
      </c>
      <c r="O2844">
        <v>0.14138629</v>
      </c>
      <c r="P2844">
        <v>0.20836138999999901</v>
      </c>
      <c r="Q2844">
        <v>0.29345989</v>
      </c>
      <c r="R2844">
        <v>0</v>
      </c>
      <c r="S2844">
        <v>0</v>
      </c>
      <c r="T2844">
        <v>0</v>
      </c>
      <c r="U2844" t="s">
        <v>409</v>
      </c>
    </row>
    <row r="2845" spans="1:21" x14ac:dyDescent="0.35">
      <c r="A2845" t="s">
        <v>407</v>
      </c>
      <c r="B2845" t="s">
        <v>46</v>
      </c>
      <c r="C2845" t="str">
        <f>INDEX('GCAM Crosswalk'!M$5:M$36,MATCH(B2845,'GCAM Crosswalk'!L$5:L$36,0))</f>
        <v>South Asia</v>
      </c>
      <c r="D2845" t="s">
        <v>319</v>
      </c>
      <c r="E2845" t="str">
        <f>INDEX('GCAM Crosswalk'!J$5:J$111,MATCH(D2845,'GCAM Crosswalk'!I$5:I$111,0))</f>
        <v>Commercial</v>
      </c>
      <c r="F2845" t="s">
        <v>408</v>
      </c>
      <c r="G2845">
        <v>4.6413100000000001E-3</v>
      </c>
      <c r="H2845">
        <v>4.1127999999999998E-3</v>
      </c>
      <c r="I2845">
        <v>6.4011700000000003E-3</v>
      </c>
      <c r="J2845">
        <v>5.0548099999999999E-3</v>
      </c>
      <c r="K2845">
        <v>6.57787999999999E-3</v>
      </c>
      <c r="L2845">
        <v>8.2298400000000004E-3</v>
      </c>
      <c r="M2845">
        <v>1.0775689999999999E-2</v>
      </c>
      <c r="N2845">
        <v>1.4532840999999999E-2</v>
      </c>
      <c r="O2845">
        <v>1.9788903E-2</v>
      </c>
      <c r="P2845">
        <v>2.6698903999999999E-2</v>
      </c>
      <c r="Q2845">
        <v>3.5271406999999998E-2</v>
      </c>
      <c r="R2845">
        <v>0</v>
      </c>
      <c r="S2845">
        <v>0</v>
      </c>
      <c r="T2845">
        <v>0</v>
      </c>
      <c r="U2845" t="s">
        <v>409</v>
      </c>
    </row>
    <row r="2846" spans="1:21" x14ac:dyDescent="0.35">
      <c r="A2846" t="s">
        <v>407</v>
      </c>
      <c r="B2846" t="s">
        <v>46</v>
      </c>
      <c r="C2846" t="str">
        <f>INDEX('GCAM Crosswalk'!M$5:M$36,MATCH(B2846,'GCAM Crosswalk'!L$5:L$36,0))</f>
        <v>South Asia</v>
      </c>
      <c r="D2846" t="s">
        <v>319</v>
      </c>
      <c r="E2846" t="str">
        <f>INDEX('GCAM Crosswalk'!J$5:J$111,MATCH(D2846,'GCAM Crosswalk'!I$5:I$111,0))</f>
        <v>Commercial</v>
      </c>
      <c r="F2846" t="s">
        <v>410</v>
      </c>
      <c r="G2846">
        <v>0</v>
      </c>
      <c r="H2846">
        <v>0</v>
      </c>
      <c r="I2846">
        <v>0</v>
      </c>
      <c r="J2846">
        <v>0</v>
      </c>
      <c r="K2846">
        <v>0</v>
      </c>
      <c r="L2846" s="3">
        <v>1.2538800000000001E-6</v>
      </c>
      <c r="M2846" s="3">
        <v>2.4782699999999999E-5</v>
      </c>
      <c r="N2846" s="3">
        <v>6.26538E-5</v>
      </c>
      <c r="O2846" s="3">
        <v>1.2436899999999999E-4</v>
      </c>
      <c r="P2846" s="3">
        <v>2.2230700000000001E-4</v>
      </c>
      <c r="Q2846" s="3">
        <v>3.6142200000000002E-4</v>
      </c>
      <c r="R2846">
        <v>0</v>
      </c>
      <c r="S2846">
        <v>0</v>
      </c>
      <c r="T2846">
        <v>0</v>
      </c>
      <c r="U2846" t="s">
        <v>409</v>
      </c>
    </row>
    <row r="2847" spans="1:21" x14ac:dyDescent="0.35">
      <c r="A2847" t="s">
        <v>407</v>
      </c>
      <c r="B2847" t="s">
        <v>46</v>
      </c>
      <c r="C2847" t="str">
        <f>INDEX('GCAM Crosswalk'!M$5:M$36,MATCH(B2847,'GCAM Crosswalk'!L$5:L$36,0))</f>
        <v>South Asia</v>
      </c>
      <c r="D2847" t="s">
        <v>319</v>
      </c>
      <c r="E2847" t="str">
        <f>INDEX('GCAM Crosswalk'!J$5:J$111,MATCH(D2847,'GCAM Crosswalk'!I$5:I$111,0))</f>
        <v>Commercial</v>
      </c>
      <c r="F2847" t="s">
        <v>411</v>
      </c>
      <c r="G2847">
        <v>1.04773E-2</v>
      </c>
      <c r="H2847">
        <v>8.8731999999999995E-3</v>
      </c>
      <c r="I2847">
        <v>1.0958499999999999E-2</v>
      </c>
      <c r="J2847">
        <v>1.00558E-2</v>
      </c>
      <c r="K2847">
        <v>1.2351529999999999E-2</v>
      </c>
      <c r="L2847">
        <v>1.43548299999999E-2</v>
      </c>
      <c r="M2847">
        <v>1.582979E-2</v>
      </c>
      <c r="N2847">
        <v>1.678669E-2</v>
      </c>
      <c r="O2847">
        <v>1.7980759999999998E-2</v>
      </c>
      <c r="P2847">
        <v>1.9300186E-2</v>
      </c>
      <c r="Q2847">
        <v>2.1358541000000002E-2</v>
      </c>
      <c r="R2847">
        <v>0</v>
      </c>
      <c r="S2847">
        <v>0</v>
      </c>
      <c r="T2847">
        <v>0</v>
      </c>
      <c r="U2847" t="s">
        <v>409</v>
      </c>
    </row>
    <row r="2848" spans="1:21" x14ac:dyDescent="0.35">
      <c r="A2848" t="s">
        <v>407</v>
      </c>
      <c r="B2848" t="s">
        <v>46</v>
      </c>
      <c r="C2848" t="str">
        <f>INDEX('GCAM Crosswalk'!M$5:M$36,MATCH(B2848,'GCAM Crosswalk'!L$5:L$36,0))</f>
        <v>South Asia</v>
      </c>
      <c r="D2848" t="s">
        <v>351</v>
      </c>
      <c r="E2848" t="str">
        <f>INDEX('GCAM Crosswalk'!J$5:J$111,MATCH(D2848,'GCAM Crosswalk'!I$5:I$111,0))</f>
        <v>Industry</v>
      </c>
      <c r="F2848" t="s">
        <v>225</v>
      </c>
      <c r="G2848">
        <v>0</v>
      </c>
      <c r="H2848">
        <v>0</v>
      </c>
      <c r="I2848">
        <v>0</v>
      </c>
      <c r="J2848">
        <v>0</v>
      </c>
      <c r="K2848">
        <v>0</v>
      </c>
      <c r="L2848" s="3">
        <v>7.1292000000000001E-7</v>
      </c>
      <c r="M2848" s="3">
        <v>3.2144250000000001E-6</v>
      </c>
      <c r="N2848" s="3">
        <v>9.2743299999999905E-6</v>
      </c>
      <c r="O2848" s="3">
        <v>2.1894055000000001E-5</v>
      </c>
      <c r="P2848" s="3">
        <v>4.4281152999999997E-5</v>
      </c>
      <c r="Q2848" s="3">
        <v>7.959268E-5</v>
      </c>
      <c r="R2848">
        <v>0</v>
      </c>
      <c r="S2848">
        <v>0</v>
      </c>
      <c r="T2848">
        <v>0</v>
      </c>
      <c r="U2848" t="s">
        <v>409</v>
      </c>
    </row>
    <row r="2849" spans="1:21" x14ac:dyDescent="0.35">
      <c r="A2849" t="s">
        <v>407</v>
      </c>
      <c r="B2849" t="s">
        <v>46</v>
      </c>
      <c r="C2849" t="str">
        <f>INDEX('GCAM Crosswalk'!M$5:M$36,MATCH(B2849,'GCAM Crosswalk'!L$5:L$36,0))</f>
        <v>South Asia</v>
      </c>
      <c r="D2849" t="s">
        <v>351</v>
      </c>
      <c r="E2849" t="str">
        <f>INDEX('GCAM Crosswalk'!J$5:J$111,MATCH(D2849,'GCAM Crosswalk'!I$5:I$111,0))</f>
        <v>Industry</v>
      </c>
      <c r="F2849" t="s">
        <v>410</v>
      </c>
      <c r="G2849">
        <v>0</v>
      </c>
      <c r="H2849">
        <v>0</v>
      </c>
      <c r="I2849">
        <v>0</v>
      </c>
      <c r="J2849">
        <v>0</v>
      </c>
      <c r="K2849">
        <v>0</v>
      </c>
      <c r="L2849" s="3">
        <v>2.9642400000000002E-6</v>
      </c>
      <c r="M2849" s="3">
        <v>1.118105E-5</v>
      </c>
      <c r="N2849" s="3">
        <v>2.6717280000000001E-5</v>
      </c>
      <c r="O2849" s="3">
        <v>4.99222319999999E-5</v>
      </c>
      <c r="P2849" s="3">
        <v>7.7932189999999998E-5</v>
      </c>
      <c r="Q2849" s="3">
        <v>1.0812937000000001E-4</v>
      </c>
      <c r="R2849">
        <v>0</v>
      </c>
      <c r="S2849">
        <v>0</v>
      </c>
      <c r="T2849">
        <v>0</v>
      </c>
      <c r="U2849" t="s">
        <v>409</v>
      </c>
    </row>
    <row r="2850" spans="1:21" x14ac:dyDescent="0.35">
      <c r="A2850" t="s">
        <v>407</v>
      </c>
      <c r="B2850" t="s">
        <v>46</v>
      </c>
      <c r="C2850" t="str">
        <f>INDEX('GCAM Crosswalk'!M$5:M$36,MATCH(B2850,'GCAM Crosswalk'!L$5:L$36,0))</f>
        <v>South Asia</v>
      </c>
      <c r="D2850" t="s">
        <v>351</v>
      </c>
      <c r="E2850" t="str">
        <f>INDEX('GCAM Crosswalk'!J$5:J$111,MATCH(D2850,'GCAM Crosswalk'!I$5:I$111,0))</f>
        <v>Industry</v>
      </c>
      <c r="F2850" t="s">
        <v>411</v>
      </c>
      <c r="G2850">
        <v>0</v>
      </c>
      <c r="H2850">
        <v>0</v>
      </c>
      <c r="I2850">
        <v>0</v>
      </c>
      <c r="J2850">
        <v>0</v>
      </c>
      <c r="K2850" s="3">
        <v>8.2619899999999998E-5</v>
      </c>
      <c r="L2850" s="3">
        <v>1.6743739999999999E-4</v>
      </c>
      <c r="M2850" s="3">
        <v>2.5201299999999999E-4</v>
      </c>
      <c r="N2850" s="3">
        <v>3.3334279999999998E-4</v>
      </c>
      <c r="O2850" s="3">
        <v>4.0281650000000002E-4</v>
      </c>
      <c r="P2850" s="3">
        <v>4.5000619999999999E-4</v>
      </c>
      <c r="Q2850" s="3">
        <v>4.690966E-4</v>
      </c>
      <c r="R2850">
        <v>0</v>
      </c>
      <c r="S2850">
        <v>0</v>
      </c>
      <c r="T2850">
        <v>0</v>
      </c>
      <c r="U2850" t="s">
        <v>409</v>
      </c>
    </row>
    <row r="2851" spans="1:21" x14ac:dyDescent="0.35">
      <c r="A2851" t="s">
        <v>407</v>
      </c>
      <c r="B2851" t="s">
        <v>46</v>
      </c>
      <c r="C2851" t="str">
        <f>INDEX('GCAM Crosswalk'!M$5:M$36,MATCH(B2851,'GCAM Crosswalk'!L$5:L$36,0))</f>
        <v>South Asia</v>
      </c>
      <c r="D2851" t="s">
        <v>412</v>
      </c>
      <c r="E2851" t="e">
        <f>INDEX('GCAM Crosswalk'!J$5:J$111,MATCH(D2851,'GCAM Crosswalk'!I$5:I$111,0))</f>
        <v>#N/A</v>
      </c>
      <c r="F2851" t="s">
        <v>411</v>
      </c>
      <c r="G2851">
        <v>1.5368000000000001E-3</v>
      </c>
      <c r="H2851">
        <v>5.1286999999999999E-3</v>
      </c>
      <c r="I2851">
        <v>6.2694999999999999E-3</v>
      </c>
      <c r="J2851">
        <v>4.5217E-3</v>
      </c>
      <c r="K2851">
        <v>4.6037600000000001E-3</v>
      </c>
      <c r="L2851">
        <v>4.7591500000000002E-3</v>
      </c>
      <c r="M2851">
        <v>4.9665000000000004E-3</v>
      </c>
      <c r="N2851">
        <v>5.23326E-3</v>
      </c>
      <c r="O2851">
        <v>5.4923400000000001E-3</v>
      </c>
      <c r="P2851">
        <v>5.6686599999999998E-3</v>
      </c>
      <c r="Q2851">
        <v>5.7711400000000001E-3</v>
      </c>
      <c r="R2851">
        <v>0</v>
      </c>
      <c r="S2851">
        <v>0</v>
      </c>
      <c r="T2851">
        <v>0</v>
      </c>
      <c r="U2851" t="s">
        <v>409</v>
      </c>
    </row>
    <row r="2852" spans="1:21" x14ac:dyDescent="0.35">
      <c r="A2852" t="s">
        <v>407</v>
      </c>
      <c r="B2852" t="s">
        <v>46</v>
      </c>
      <c r="C2852" t="str">
        <f>INDEX('GCAM Crosswalk'!M$5:M$36,MATCH(B2852,'GCAM Crosswalk'!L$5:L$36,0))</f>
        <v>South Asia</v>
      </c>
      <c r="D2852" t="s">
        <v>352</v>
      </c>
      <c r="E2852" t="str">
        <f>INDEX('GCAM Crosswalk'!J$5:J$111,MATCH(D2852,'GCAM Crosswalk'!I$5:I$111,0))</f>
        <v>Industry</v>
      </c>
      <c r="F2852" t="s">
        <v>225</v>
      </c>
      <c r="G2852" s="3">
        <v>8.8031399999999999E-6</v>
      </c>
      <c r="H2852" s="3">
        <v>1.7607900000000001E-5</v>
      </c>
      <c r="I2852" s="3">
        <v>1.37936E-5</v>
      </c>
      <c r="J2852" s="3">
        <v>9.9791999999999993E-6</v>
      </c>
      <c r="K2852" s="3">
        <v>1.02281E-5</v>
      </c>
      <c r="L2852" s="3">
        <v>1.09522E-5</v>
      </c>
      <c r="M2852" s="3">
        <v>1.2700900000000001E-5</v>
      </c>
      <c r="N2852" s="3">
        <v>1.4980800000000001E-5</v>
      </c>
      <c r="O2852" s="3">
        <v>1.7350099999999998E-5</v>
      </c>
      <c r="P2852" s="3">
        <v>1.9534E-5</v>
      </c>
      <c r="Q2852" s="3">
        <v>2.1591699999999999E-5</v>
      </c>
      <c r="R2852">
        <v>0</v>
      </c>
      <c r="S2852">
        <v>0</v>
      </c>
      <c r="T2852">
        <v>0</v>
      </c>
      <c r="U2852" t="s">
        <v>409</v>
      </c>
    </row>
    <row r="2853" spans="1:21" x14ac:dyDescent="0.35">
      <c r="A2853" t="s">
        <v>407</v>
      </c>
      <c r="B2853" t="s">
        <v>46</v>
      </c>
      <c r="C2853" t="str">
        <f>INDEX('GCAM Crosswalk'!M$5:M$36,MATCH(B2853,'GCAM Crosswalk'!L$5:L$36,0))</f>
        <v>South Asia</v>
      </c>
      <c r="D2853" t="s">
        <v>352</v>
      </c>
      <c r="E2853" t="str">
        <f>INDEX('GCAM Crosswalk'!J$5:J$111,MATCH(D2853,'GCAM Crosswalk'!I$5:I$111,0))</f>
        <v>Industry</v>
      </c>
      <c r="F2853" t="s">
        <v>408</v>
      </c>
      <c r="G2853" s="3">
        <v>4.6755000000000004E-6</v>
      </c>
      <c r="H2853" s="3">
        <v>2.0718400000000001E-5</v>
      </c>
      <c r="I2853" s="3">
        <v>2.9819300000000001E-5</v>
      </c>
      <c r="J2853" s="3">
        <v>2.53318E-5</v>
      </c>
      <c r="K2853" s="3">
        <v>2.3390100000000002E-5</v>
      </c>
      <c r="L2853" s="3">
        <v>2.23463E-5</v>
      </c>
      <c r="M2853" s="3">
        <v>2.4710900000000001E-5</v>
      </c>
      <c r="N2853" s="3">
        <v>2.8507500000000001E-5</v>
      </c>
      <c r="O2853" s="3">
        <v>3.2432899999999999E-5</v>
      </c>
      <c r="P2853" s="3">
        <v>3.6522700000000002E-5</v>
      </c>
      <c r="Q2853" s="3">
        <v>4.0683499999999998E-5</v>
      </c>
      <c r="R2853">
        <v>0</v>
      </c>
      <c r="S2853">
        <v>0</v>
      </c>
      <c r="T2853">
        <v>0</v>
      </c>
      <c r="U2853" t="s">
        <v>409</v>
      </c>
    </row>
    <row r="2854" spans="1:21" x14ac:dyDescent="0.35">
      <c r="A2854" t="s">
        <v>407</v>
      </c>
      <c r="B2854" t="s">
        <v>46</v>
      </c>
      <c r="C2854" t="str">
        <f>INDEX('GCAM Crosswalk'!M$5:M$36,MATCH(B2854,'GCAM Crosswalk'!L$5:L$36,0))</f>
        <v>South Asia</v>
      </c>
      <c r="D2854" t="s">
        <v>352</v>
      </c>
      <c r="E2854" t="str">
        <f>INDEX('GCAM Crosswalk'!J$5:J$111,MATCH(D2854,'GCAM Crosswalk'!I$5:I$111,0))</f>
        <v>Industry</v>
      </c>
      <c r="F2854" t="s">
        <v>411</v>
      </c>
      <c r="G2854" s="3">
        <v>7.5269300000000003E-6</v>
      </c>
      <c r="H2854" s="3">
        <v>1.9544000000000001E-5</v>
      </c>
      <c r="I2854" s="3">
        <v>1.04431E-5</v>
      </c>
      <c r="J2854" s="3">
        <v>1.4930600000000001E-5</v>
      </c>
      <c r="K2854" s="3">
        <v>1.41384E-5</v>
      </c>
      <c r="L2854" s="3">
        <v>1.4799E-5</v>
      </c>
      <c r="M2854" s="3">
        <v>1.6821500000000001E-5</v>
      </c>
      <c r="N2854" s="3">
        <v>2.02494E-5</v>
      </c>
      <c r="O2854" s="3">
        <v>2.3961E-5</v>
      </c>
      <c r="P2854" s="3">
        <v>2.7759900000000002E-5</v>
      </c>
      <c r="Q2854" s="3">
        <v>3.1918000000000002E-5</v>
      </c>
      <c r="R2854">
        <v>0</v>
      </c>
      <c r="S2854">
        <v>0</v>
      </c>
      <c r="T2854">
        <v>0</v>
      </c>
      <c r="U2854" t="s">
        <v>409</v>
      </c>
    </row>
    <row r="2855" spans="1:21" x14ac:dyDescent="0.35">
      <c r="A2855" t="s">
        <v>407</v>
      </c>
      <c r="B2855" t="s">
        <v>46</v>
      </c>
      <c r="C2855" t="str">
        <f>INDEX('GCAM Crosswalk'!M$5:M$36,MATCH(B2855,'GCAM Crosswalk'!L$5:L$36,0))</f>
        <v>South Asia</v>
      </c>
      <c r="D2855" t="s">
        <v>370</v>
      </c>
      <c r="E2855" t="str">
        <f>INDEX('GCAM Crosswalk'!J$5:J$111,MATCH(D2855,'GCAM Crosswalk'!I$5:I$111,0))</f>
        <v>Industry</v>
      </c>
      <c r="F2855" t="s">
        <v>225</v>
      </c>
      <c r="G2855" s="3">
        <v>1.04164E-4</v>
      </c>
      <c r="H2855" s="3">
        <v>2.97378E-4</v>
      </c>
      <c r="I2855" s="3">
        <v>4.29784E-4</v>
      </c>
      <c r="J2855" s="3">
        <v>6.1118700000000001E-4</v>
      </c>
      <c r="K2855" s="3">
        <v>9.7838599999999993E-4</v>
      </c>
      <c r="L2855">
        <v>1.57288E-3</v>
      </c>
      <c r="M2855">
        <v>2.68629E-3</v>
      </c>
      <c r="N2855">
        <v>4.3528400000000002E-3</v>
      </c>
      <c r="O2855">
        <v>6.5179499999999998E-3</v>
      </c>
      <c r="P2855">
        <v>9.2090899999999996E-3</v>
      </c>
      <c r="Q2855">
        <v>1.2375799999999999E-2</v>
      </c>
      <c r="R2855">
        <v>0</v>
      </c>
      <c r="S2855">
        <v>0</v>
      </c>
      <c r="T2855">
        <v>0</v>
      </c>
      <c r="U2855" t="s">
        <v>409</v>
      </c>
    </row>
    <row r="2856" spans="1:21" x14ac:dyDescent="0.35">
      <c r="A2856" t="s">
        <v>407</v>
      </c>
      <c r="B2856" t="s">
        <v>46</v>
      </c>
      <c r="C2856" t="str">
        <f>INDEX('GCAM Crosswalk'!M$5:M$36,MATCH(B2856,'GCAM Crosswalk'!L$5:L$36,0))</f>
        <v>South Asia</v>
      </c>
      <c r="D2856" t="s">
        <v>371</v>
      </c>
      <c r="E2856" t="str">
        <f>INDEX('GCAM Crosswalk'!J$5:J$111,MATCH(D2856,'GCAM Crosswalk'!I$5:I$111,0))</f>
        <v>Industry</v>
      </c>
      <c r="F2856" t="s">
        <v>225</v>
      </c>
      <c r="G2856" s="3">
        <v>1.5919400000000001E-4</v>
      </c>
      <c r="H2856" s="3">
        <v>4.1670500000000002E-4</v>
      </c>
      <c r="I2856" s="3">
        <v>6.00065E-4</v>
      </c>
      <c r="J2856" s="3">
        <v>8.4339400000000002E-4</v>
      </c>
      <c r="K2856">
        <v>1.1940200000000001E-3</v>
      </c>
      <c r="L2856">
        <v>1.7016799999999999E-3</v>
      </c>
      <c r="M2856">
        <v>2.5980999999999999E-3</v>
      </c>
      <c r="N2856">
        <v>3.7956800000000001E-3</v>
      </c>
      <c r="O2856">
        <v>5.1279899999999998E-3</v>
      </c>
      <c r="P2856">
        <v>6.5519899999999997E-3</v>
      </c>
      <c r="Q2856">
        <v>7.9820599999999992E-3</v>
      </c>
      <c r="R2856">
        <v>0</v>
      </c>
      <c r="S2856">
        <v>0</v>
      </c>
      <c r="T2856">
        <v>0</v>
      </c>
      <c r="U2856" t="s">
        <v>409</v>
      </c>
    </row>
    <row r="2857" spans="1:21" x14ac:dyDescent="0.35">
      <c r="A2857" t="s">
        <v>407</v>
      </c>
      <c r="B2857" t="s">
        <v>46</v>
      </c>
      <c r="C2857" t="str">
        <f>INDEX('GCAM Crosswalk'!M$5:M$36,MATCH(B2857,'GCAM Crosswalk'!L$5:L$36,0))</f>
        <v>South Asia</v>
      </c>
      <c r="D2857" t="s">
        <v>372</v>
      </c>
      <c r="E2857" t="str">
        <f>INDEX('GCAM Crosswalk'!J$5:J$111,MATCH(D2857,'GCAM Crosswalk'!I$5:I$111,0))</f>
        <v>Industry</v>
      </c>
      <c r="F2857" t="s">
        <v>225</v>
      </c>
      <c r="G2857" s="3">
        <v>2.07899E-4</v>
      </c>
      <c r="H2857" s="3">
        <v>5.8470500000000003E-4</v>
      </c>
      <c r="I2857" s="3">
        <v>8.2727400000000002E-4</v>
      </c>
      <c r="J2857">
        <v>1.17644E-3</v>
      </c>
      <c r="K2857">
        <v>1.6655299999999999E-3</v>
      </c>
      <c r="L2857">
        <v>2.3736600000000001E-3</v>
      </c>
      <c r="M2857">
        <v>3.6240600000000001E-3</v>
      </c>
      <c r="N2857">
        <v>5.2945600000000002E-3</v>
      </c>
      <c r="O2857">
        <v>7.1529999999999996E-3</v>
      </c>
      <c r="P2857">
        <v>9.1393199999999994E-3</v>
      </c>
      <c r="Q2857">
        <v>1.1134099999999999E-2</v>
      </c>
      <c r="R2857">
        <v>0</v>
      </c>
      <c r="S2857">
        <v>0</v>
      </c>
      <c r="T2857">
        <v>0</v>
      </c>
      <c r="U2857" t="s">
        <v>409</v>
      </c>
    </row>
    <row r="2858" spans="1:21" x14ac:dyDescent="0.35">
      <c r="A2858" t="s">
        <v>407</v>
      </c>
      <c r="B2858" t="s">
        <v>46</v>
      </c>
      <c r="C2858" t="str">
        <f>INDEX('GCAM Crosswalk'!M$5:M$36,MATCH(B2858,'GCAM Crosswalk'!L$5:L$36,0))</f>
        <v>South Asia</v>
      </c>
      <c r="D2858" t="s">
        <v>365</v>
      </c>
      <c r="E2858" t="str">
        <f>INDEX('GCAM Crosswalk'!J$5:J$111,MATCH(D2858,'GCAM Crosswalk'!I$5:I$111,0))</f>
        <v>Industry</v>
      </c>
      <c r="F2858" t="s">
        <v>339</v>
      </c>
      <c r="G2858">
        <v>0</v>
      </c>
      <c r="H2858" s="3">
        <v>4.1860799999999997E-5</v>
      </c>
      <c r="I2858" s="3">
        <v>1.85682E-4</v>
      </c>
      <c r="J2858" s="3">
        <v>2.1800199999999999E-4</v>
      </c>
      <c r="K2858">
        <v>2.058243E-3</v>
      </c>
      <c r="L2858">
        <v>6.2194010000000003E-3</v>
      </c>
      <c r="M2858">
        <v>1.9164126199999999E-2</v>
      </c>
      <c r="N2858">
        <v>4.4249033E-2</v>
      </c>
      <c r="O2858">
        <v>7.7673165999999905E-2</v>
      </c>
      <c r="P2858">
        <v>0.1132653</v>
      </c>
      <c r="Q2858">
        <v>0.14658906999999999</v>
      </c>
      <c r="R2858">
        <v>0</v>
      </c>
      <c r="S2858">
        <v>0</v>
      </c>
      <c r="T2858">
        <v>0</v>
      </c>
      <c r="U2858" t="s">
        <v>409</v>
      </c>
    </row>
    <row r="2859" spans="1:21" x14ac:dyDescent="0.35">
      <c r="A2859" t="s">
        <v>407</v>
      </c>
      <c r="B2859" t="s">
        <v>46</v>
      </c>
      <c r="C2859" t="str">
        <f>INDEX('GCAM Crosswalk'!M$5:M$36,MATCH(B2859,'GCAM Crosswalk'!L$5:L$36,0))</f>
        <v>South Asia</v>
      </c>
      <c r="D2859" t="s">
        <v>365</v>
      </c>
      <c r="E2859" t="str">
        <f>INDEX('GCAM Crosswalk'!J$5:J$111,MATCH(D2859,'GCAM Crosswalk'!I$5:I$111,0))</f>
        <v>Industry</v>
      </c>
      <c r="F2859" t="s">
        <v>225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409</v>
      </c>
    </row>
    <row r="2860" spans="1:21" x14ac:dyDescent="0.35">
      <c r="A2860" t="s">
        <v>407</v>
      </c>
      <c r="B2860" t="s">
        <v>46</v>
      </c>
      <c r="C2860" t="str">
        <f>INDEX('GCAM Crosswalk'!M$5:M$36,MATCH(B2860,'GCAM Crosswalk'!L$5:L$36,0))</f>
        <v>South Asia</v>
      </c>
      <c r="D2860" t="s">
        <v>365</v>
      </c>
      <c r="E2860" t="str">
        <f>INDEX('GCAM Crosswalk'!J$5:J$111,MATCH(D2860,'GCAM Crosswalk'!I$5:I$111,0))</f>
        <v>Industry</v>
      </c>
      <c r="F2860" t="s">
        <v>410</v>
      </c>
      <c r="G2860">
        <v>0</v>
      </c>
      <c r="H2860">
        <v>0</v>
      </c>
      <c r="I2860">
        <v>0</v>
      </c>
      <c r="J2860">
        <v>0</v>
      </c>
      <c r="K2860">
        <v>0</v>
      </c>
      <c r="L2860" s="3">
        <v>4.5295099999999999E-5</v>
      </c>
      <c r="M2860" s="3">
        <v>5.7056860000000002E-4</v>
      </c>
      <c r="N2860">
        <v>1.3623324999999999E-3</v>
      </c>
      <c r="O2860">
        <v>2.2193091900000001E-3</v>
      </c>
      <c r="P2860">
        <v>3.0356390000000001E-3</v>
      </c>
      <c r="Q2860">
        <v>3.7706240000000002E-3</v>
      </c>
      <c r="R2860">
        <v>0</v>
      </c>
      <c r="S2860">
        <v>0</v>
      </c>
      <c r="T2860">
        <v>0</v>
      </c>
      <c r="U2860" t="s">
        <v>409</v>
      </c>
    </row>
    <row r="2861" spans="1:21" x14ac:dyDescent="0.35">
      <c r="A2861" t="s">
        <v>407</v>
      </c>
      <c r="B2861" t="s">
        <v>46</v>
      </c>
      <c r="C2861" t="str">
        <f>INDEX('GCAM Crosswalk'!M$5:M$36,MATCH(B2861,'GCAM Crosswalk'!L$5:L$36,0))</f>
        <v>South Asia</v>
      </c>
      <c r="D2861" t="s">
        <v>373</v>
      </c>
      <c r="E2861" t="str">
        <f>INDEX('GCAM Crosswalk'!J$5:J$111,MATCH(D2861,'GCAM Crosswalk'!I$5:I$111,0))</f>
        <v>Industry</v>
      </c>
      <c r="F2861" t="s">
        <v>225</v>
      </c>
      <c r="G2861">
        <v>4.32863E-3</v>
      </c>
      <c r="H2861">
        <v>1.16072E-2</v>
      </c>
      <c r="I2861">
        <v>1.8779000000000001E-2</v>
      </c>
      <c r="J2861">
        <v>2.3976000000000001E-2</v>
      </c>
      <c r="K2861">
        <v>2.1762699999999999E-2</v>
      </c>
      <c r="L2861">
        <v>2.1531000000000002E-2</v>
      </c>
      <c r="M2861">
        <v>2.1803300000000001E-2</v>
      </c>
      <c r="N2861">
        <v>2.24853E-2</v>
      </c>
      <c r="O2861">
        <v>2.32517E-2</v>
      </c>
      <c r="P2861">
        <v>2.3938399999999999E-2</v>
      </c>
      <c r="Q2861">
        <v>2.45854E-2</v>
      </c>
      <c r="R2861">
        <v>0</v>
      </c>
      <c r="S2861">
        <v>0</v>
      </c>
      <c r="T2861">
        <v>0</v>
      </c>
      <c r="U2861" t="s">
        <v>409</v>
      </c>
    </row>
    <row r="2862" spans="1:21" x14ac:dyDescent="0.35">
      <c r="A2862" t="s">
        <v>407</v>
      </c>
      <c r="B2862" t="s">
        <v>46</v>
      </c>
      <c r="C2862" t="str">
        <f>INDEX('GCAM Crosswalk'!M$5:M$36,MATCH(B2862,'GCAM Crosswalk'!L$5:L$36,0))</f>
        <v>South Asia</v>
      </c>
      <c r="D2862" t="s">
        <v>361</v>
      </c>
      <c r="E2862" t="str">
        <f>INDEX('GCAM Crosswalk'!J$5:J$111,MATCH(D2862,'GCAM Crosswalk'!I$5:I$111,0))</f>
        <v>Industry</v>
      </c>
      <c r="F2862" t="s">
        <v>225</v>
      </c>
      <c r="G2862">
        <v>0</v>
      </c>
      <c r="H2862">
        <v>0</v>
      </c>
      <c r="I2862">
        <v>0</v>
      </c>
      <c r="J2862" s="3">
        <v>8.1782199999999998E-5</v>
      </c>
      <c r="K2862" s="3">
        <v>8.8556500000000005E-5</v>
      </c>
      <c r="L2862" s="3">
        <v>9.2830592499999995E-5</v>
      </c>
      <c r="M2862" s="3">
        <v>9.5235615600000004E-5</v>
      </c>
      <c r="N2862" s="3">
        <v>9.7719793379999993E-5</v>
      </c>
      <c r="O2862" s="3">
        <v>1.0221541877E-4</v>
      </c>
      <c r="P2862" s="3">
        <v>1.032550864E-4</v>
      </c>
      <c r="Q2862" s="3">
        <v>1.028178081E-4</v>
      </c>
      <c r="R2862">
        <v>0</v>
      </c>
      <c r="S2862">
        <v>0</v>
      </c>
      <c r="T2862">
        <v>0</v>
      </c>
      <c r="U2862" t="s">
        <v>409</v>
      </c>
    </row>
    <row r="2863" spans="1:21" x14ac:dyDescent="0.35">
      <c r="A2863" t="s">
        <v>407</v>
      </c>
      <c r="B2863" t="s">
        <v>46</v>
      </c>
      <c r="C2863" t="str">
        <f>INDEX('GCAM Crosswalk'!M$5:M$36,MATCH(B2863,'GCAM Crosswalk'!L$5:L$36,0))</f>
        <v>South Asia</v>
      </c>
      <c r="D2863" t="s">
        <v>361</v>
      </c>
      <c r="E2863" t="str">
        <f>INDEX('GCAM Crosswalk'!J$5:J$111,MATCH(D2863,'GCAM Crosswalk'!I$5:I$111,0))</f>
        <v>Industry</v>
      </c>
      <c r="F2863" t="s">
        <v>410</v>
      </c>
      <c r="G2863">
        <v>0</v>
      </c>
      <c r="H2863">
        <v>0</v>
      </c>
      <c r="I2863">
        <v>0</v>
      </c>
      <c r="J2863">
        <v>0</v>
      </c>
      <c r="K2863">
        <v>0</v>
      </c>
      <c r="L2863" s="3">
        <v>5.5257000000000003E-8</v>
      </c>
      <c r="M2863" s="3">
        <v>2.6811209999999998E-7</v>
      </c>
      <c r="N2863" s="3">
        <v>6.7820939999999897E-7</v>
      </c>
      <c r="O2863" s="3">
        <v>1.2365116000000001E-6</v>
      </c>
      <c r="P2863" s="3">
        <v>1.96058849999999E-6</v>
      </c>
      <c r="Q2863" s="3">
        <v>2.74322589999999E-6</v>
      </c>
      <c r="R2863">
        <v>0</v>
      </c>
      <c r="S2863">
        <v>0</v>
      </c>
      <c r="T2863">
        <v>0</v>
      </c>
      <c r="U2863" t="s">
        <v>409</v>
      </c>
    </row>
    <row r="2864" spans="1:21" x14ac:dyDescent="0.35">
      <c r="A2864" t="s">
        <v>407</v>
      </c>
      <c r="B2864" t="s">
        <v>46</v>
      </c>
      <c r="C2864" t="str">
        <f>INDEX('GCAM Crosswalk'!M$5:M$36,MATCH(B2864,'GCAM Crosswalk'!L$5:L$36,0))</f>
        <v>South Asia</v>
      </c>
      <c r="D2864" t="s">
        <v>361</v>
      </c>
      <c r="E2864" t="str">
        <f>INDEX('GCAM Crosswalk'!J$5:J$111,MATCH(D2864,'GCAM Crosswalk'!I$5:I$111,0))</f>
        <v>Industry</v>
      </c>
      <c r="F2864" t="s">
        <v>411</v>
      </c>
      <c r="G2864">
        <v>0</v>
      </c>
      <c r="H2864">
        <v>0</v>
      </c>
      <c r="I2864">
        <v>0</v>
      </c>
      <c r="J2864">
        <v>0</v>
      </c>
      <c r="K2864" s="3">
        <v>6.6898600000000001E-7</v>
      </c>
      <c r="L2864" s="3">
        <v>2.5939159999999999E-6</v>
      </c>
      <c r="M2864" s="3">
        <v>5.5688309999999997E-6</v>
      </c>
      <c r="N2864" s="3">
        <v>8.6603469999999993E-6</v>
      </c>
      <c r="O2864" s="3">
        <v>1.0891977E-5</v>
      </c>
      <c r="P2864" s="3">
        <v>1.2440100999999901E-5</v>
      </c>
      <c r="Q2864" s="3">
        <v>1.3131706999999899E-5</v>
      </c>
      <c r="R2864">
        <v>0</v>
      </c>
      <c r="S2864">
        <v>0</v>
      </c>
      <c r="T2864">
        <v>0</v>
      </c>
      <c r="U2864" t="s">
        <v>409</v>
      </c>
    </row>
    <row r="2865" spans="1:21" x14ac:dyDescent="0.35">
      <c r="A2865" t="s">
        <v>407</v>
      </c>
      <c r="B2865" t="s">
        <v>46</v>
      </c>
      <c r="C2865" t="str">
        <f>INDEX('GCAM Crosswalk'!M$5:M$36,MATCH(B2865,'GCAM Crosswalk'!L$5:L$36,0))</f>
        <v>South Asia</v>
      </c>
      <c r="D2865" t="s">
        <v>374</v>
      </c>
      <c r="E2865" t="str">
        <f>INDEX('GCAM Crosswalk'!J$5:J$111,MATCH(D2865,'GCAM Crosswalk'!I$5:I$111,0))</f>
        <v>Industry</v>
      </c>
      <c r="F2865" t="s">
        <v>225</v>
      </c>
      <c r="G2865" s="3">
        <v>3.5063999999999999E-4</v>
      </c>
      <c r="H2865">
        <v>1.1240099999999999E-3</v>
      </c>
      <c r="I2865">
        <v>1.2754400000000001E-3</v>
      </c>
      <c r="J2865">
        <v>1.34975E-3</v>
      </c>
      <c r="K2865">
        <v>1.6332499999999999E-3</v>
      </c>
      <c r="L2865">
        <v>2.01089E-3</v>
      </c>
      <c r="M2865">
        <v>2.5480099999999999E-3</v>
      </c>
      <c r="N2865">
        <v>3.1763500000000001E-3</v>
      </c>
      <c r="O2865">
        <v>3.8842999999999998E-3</v>
      </c>
      <c r="P2865">
        <v>4.62744E-3</v>
      </c>
      <c r="Q2865">
        <v>5.4562100000000004E-3</v>
      </c>
      <c r="R2865">
        <v>0</v>
      </c>
      <c r="S2865">
        <v>0</v>
      </c>
      <c r="T2865">
        <v>0</v>
      </c>
      <c r="U2865" t="s">
        <v>409</v>
      </c>
    </row>
    <row r="2866" spans="1:21" x14ac:dyDescent="0.35">
      <c r="A2866" t="s">
        <v>407</v>
      </c>
      <c r="B2866" t="s">
        <v>46</v>
      </c>
      <c r="C2866" t="str">
        <f>INDEX('GCAM Crosswalk'!M$5:M$36,MATCH(B2866,'GCAM Crosswalk'!L$5:L$36,0))</f>
        <v>South Asia</v>
      </c>
      <c r="D2866" t="s">
        <v>375</v>
      </c>
      <c r="E2866" t="str">
        <f>INDEX('GCAM Crosswalk'!J$5:J$111,MATCH(D2866,'GCAM Crosswalk'!I$5:I$111,0))</f>
        <v>Industry</v>
      </c>
      <c r="F2866" t="s">
        <v>225</v>
      </c>
      <c r="G2866" s="3">
        <v>6.9364000000000003E-4</v>
      </c>
      <c r="H2866">
        <v>2.2171000000000001E-3</v>
      </c>
      <c r="I2866">
        <v>2.47168E-3</v>
      </c>
      <c r="J2866">
        <v>2.61626E-3</v>
      </c>
      <c r="K2866">
        <v>2.8043600000000001E-3</v>
      </c>
      <c r="L2866">
        <v>3.0652499999999998E-3</v>
      </c>
      <c r="M2866">
        <v>3.4762E-3</v>
      </c>
      <c r="N2866">
        <v>3.9108199999999997E-3</v>
      </c>
      <c r="O2866">
        <v>4.3186600000000002E-3</v>
      </c>
      <c r="P2866">
        <v>4.6561700000000003E-3</v>
      </c>
      <c r="Q2866">
        <v>4.9803399999999998E-3</v>
      </c>
      <c r="R2866">
        <v>0</v>
      </c>
      <c r="S2866">
        <v>0</v>
      </c>
      <c r="T2866">
        <v>0</v>
      </c>
      <c r="U2866" t="s">
        <v>409</v>
      </c>
    </row>
    <row r="2867" spans="1:21" x14ac:dyDescent="0.35">
      <c r="A2867" t="s">
        <v>407</v>
      </c>
      <c r="B2867" t="s">
        <v>46</v>
      </c>
      <c r="C2867" t="str">
        <f>INDEX('GCAM Crosswalk'!M$5:M$36,MATCH(B2867,'GCAM Crosswalk'!L$5:L$36,0))</f>
        <v>South Asia</v>
      </c>
      <c r="D2867" t="s">
        <v>376</v>
      </c>
      <c r="E2867" t="str">
        <f>INDEX('GCAM Crosswalk'!J$5:J$111,MATCH(D2867,'GCAM Crosswalk'!I$5:I$111,0))</f>
        <v>Industry</v>
      </c>
      <c r="F2867" t="s">
        <v>225</v>
      </c>
      <c r="G2867">
        <v>1.3217599999999999E-3</v>
      </c>
      <c r="H2867">
        <v>3.9556900000000004E-3</v>
      </c>
      <c r="I2867">
        <v>4.3790399999999998E-3</v>
      </c>
      <c r="J2867">
        <v>4.6341799999999999E-3</v>
      </c>
      <c r="K2867">
        <v>4.9672900000000001E-3</v>
      </c>
      <c r="L2867">
        <v>5.4293600000000003E-3</v>
      </c>
      <c r="M2867">
        <v>6.1572500000000004E-3</v>
      </c>
      <c r="N2867">
        <v>6.9271100000000002E-3</v>
      </c>
      <c r="O2867">
        <v>7.6495399999999998E-3</v>
      </c>
      <c r="P2867">
        <v>8.2474000000000002E-3</v>
      </c>
      <c r="Q2867">
        <v>8.8216300000000004E-3</v>
      </c>
      <c r="R2867">
        <v>0</v>
      </c>
      <c r="S2867">
        <v>0</v>
      </c>
      <c r="T2867">
        <v>0</v>
      </c>
      <c r="U2867" t="s">
        <v>409</v>
      </c>
    </row>
    <row r="2868" spans="1:21" x14ac:dyDescent="0.35">
      <c r="A2868" t="s">
        <v>407</v>
      </c>
      <c r="B2868" t="s">
        <v>46</v>
      </c>
      <c r="C2868" t="str">
        <f>INDEX('GCAM Crosswalk'!M$5:M$36,MATCH(B2868,'GCAM Crosswalk'!L$5:L$36,0))</f>
        <v>South Asia</v>
      </c>
      <c r="D2868" t="s">
        <v>377</v>
      </c>
      <c r="E2868" t="str">
        <f>INDEX('GCAM Crosswalk'!J$5:J$111,MATCH(D2868,'GCAM Crosswalk'!I$5:I$111,0))</f>
        <v>Industry</v>
      </c>
      <c r="F2868" t="s">
        <v>225</v>
      </c>
      <c r="G2868">
        <v>1.25749E-3</v>
      </c>
      <c r="H2868">
        <v>3.7633800000000002E-3</v>
      </c>
      <c r="I2868">
        <v>4.1662499999999998E-3</v>
      </c>
      <c r="J2868">
        <v>4.4090800000000001E-3</v>
      </c>
      <c r="K2868">
        <v>4.7260699999999998E-3</v>
      </c>
      <c r="L2868">
        <v>5.1657400000000003E-3</v>
      </c>
      <c r="M2868">
        <v>5.8582900000000004E-3</v>
      </c>
      <c r="N2868">
        <v>6.5907500000000003E-3</v>
      </c>
      <c r="O2868">
        <v>7.2780600000000003E-3</v>
      </c>
      <c r="P2868">
        <v>7.8468500000000007E-3</v>
      </c>
      <c r="Q2868">
        <v>8.3931600000000002E-3</v>
      </c>
      <c r="R2868">
        <v>0</v>
      </c>
      <c r="S2868">
        <v>0</v>
      </c>
      <c r="T2868">
        <v>0</v>
      </c>
      <c r="U2868" t="s">
        <v>409</v>
      </c>
    </row>
    <row r="2869" spans="1:21" x14ac:dyDescent="0.35">
      <c r="A2869" t="s">
        <v>407</v>
      </c>
      <c r="B2869" t="s">
        <v>46</v>
      </c>
      <c r="C2869" t="str">
        <f>INDEX('GCAM Crosswalk'!M$5:M$36,MATCH(B2869,'GCAM Crosswalk'!L$5:L$36,0))</f>
        <v>South Asia</v>
      </c>
      <c r="D2869" t="s">
        <v>362</v>
      </c>
      <c r="E2869" t="str">
        <f>INDEX('GCAM Crosswalk'!J$5:J$111,MATCH(D2869,'GCAM Crosswalk'!I$5:I$111,0))</f>
        <v>Industry</v>
      </c>
      <c r="F2869" t="s">
        <v>318</v>
      </c>
      <c r="G2869">
        <v>3.8814500000000002E-2</v>
      </c>
      <c r="H2869">
        <v>8.1161399999999995E-2</v>
      </c>
      <c r="I2869">
        <v>8.5712499999999997E-2</v>
      </c>
      <c r="J2869">
        <v>0.10346</v>
      </c>
      <c r="K2869">
        <v>0.14120460000000001</v>
      </c>
      <c r="L2869">
        <v>0.1932905</v>
      </c>
      <c r="M2869">
        <v>0.27891869999999902</v>
      </c>
      <c r="N2869">
        <v>0.3858318</v>
      </c>
      <c r="O2869">
        <v>0.49592349999999902</v>
      </c>
      <c r="P2869">
        <v>0.60477437999999994</v>
      </c>
      <c r="Q2869">
        <v>0.70035049999999999</v>
      </c>
      <c r="R2869">
        <v>0</v>
      </c>
      <c r="S2869">
        <v>0</v>
      </c>
      <c r="T2869">
        <v>0</v>
      </c>
      <c r="U2869" t="s">
        <v>409</v>
      </c>
    </row>
    <row r="2870" spans="1:21" x14ac:dyDescent="0.35">
      <c r="A2870" t="s">
        <v>407</v>
      </c>
      <c r="B2870" t="s">
        <v>46</v>
      </c>
      <c r="C2870" t="str">
        <f>INDEX('GCAM Crosswalk'!M$5:M$36,MATCH(B2870,'GCAM Crosswalk'!L$5:L$36,0))</f>
        <v>South Asia</v>
      </c>
      <c r="D2870" t="s">
        <v>362</v>
      </c>
      <c r="E2870" t="str">
        <f>INDEX('GCAM Crosswalk'!J$5:J$111,MATCH(D2870,'GCAM Crosswalk'!I$5:I$111,0))</f>
        <v>Industry</v>
      </c>
      <c r="F2870" t="s">
        <v>339</v>
      </c>
      <c r="G2870">
        <v>1.46886E-2</v>
      </c>
      <c r="H2870">
        <v>1.7389600000000002E-2</v>
      </c>
      <c r="I2870">
        <v>4.3348200000000003E-2</v>
      </c>
      <c r="J2870">
        <v>0.117906</v>
      </c>
      <c r="K2870">
        <v>0.1679612</v>
      </c>
      <c r="L2870">
        <v>0.23620389999999999</v>
      </c>
      <c r="M2870">
        <v>0.3572245</v>
      </c>
      <c r="N2870">
        <v>0.52311059999999998</v>
      </c>
      <c r="O2870">
        <v>0.71545709999999996</v>
      </c>
      <c r="P2870">
        <v>0.92486438000000004</v>
      </c>
      <c r="Q2870">
        <v>1.13414456</v>
      </c>
      <c r="R2870">
        <v>0</v>
      </c>
      <c r="S2870">
        <v>0</v>
      </c>
      <c r="T2870">
        <v>0</v>
      </c>
      <c r="U2870" t="s">
        <v>409</v>
      </c>
    </row>
    <row r="2871" spans="1:21" x14ac:dyDescent="0.35">
      <c r="A2871" t="s">
        <v>407</v>
      </c>
      <c r="B2871" t="s">
        <v>46</v>
      </c>
      <c r="C2871" t="str">
        <f>INDEX('GCAM Crosswalk'!M$5:M$36,MATCH(B2871,'GCAM Crosswalk'!L$5:L$36,0))</f>
        <v>South Asia</v>
      </c>
      <c r="D2871" t="s">
        <v>362</v>
      </c>
      <c r="E2871" t="str">
        <f>INDEX('GCAM Crosswalk'!J$5:J$111,MATCH(D2871,'GCAM Crosswalk'!I$5:I$111,0))</f>
        <v>Industry</v>
      </c>
      <c r="F2871" t="s">
        <v>225</v>
      </c>
      <c r="G2871">
        <v>1.8301100000000001E-2</v>
      </c>
      <c r="H2871">
        <v>5.3951699999999998E-2</v>
      </c>
      <c r="I2871">
        <v>8.7101899999999996E-2</v>
      </c>
      <c r="J2871">
        <v>0.12903100000000001</v>
      </c>
      <c r="K2871">
        <v>0.19291269999999999</v>
      </c>
      <c r="L2871">
        <v>0.31034929999999999</v>
      </c>
      <c r="M2871">
        <v>0.53438030000000003</v>
      </c>
      <c r="N2871">
        <v>0.84329779999999999</v>
      </c>
      <c r="O2871">
        <v>1.1860444999999999</v>
      </c>
      <c r="P2871">
        <v>1.53993771</v>
      </c>
      <c r="Q2871">
        <v>1.8918763599999999</v>
      </c>
      <c r="R2871">
        <v>0</v>
      </c>
      <c r="S2871">
        <v>0</v>
      </c>
      <c r="T2871">
        <v>0</v>
      </c>
      <c r="U2871" t="s">
        <v>409</v>
      </c>
    </row>
    <row r="2872" spans="1:21" x14ac:dyDescent="0.35">
      <c r="A2872" t="s">
        <v>407</v>
      </c>
      <c r="B2872" t="s">
        <v>46</v>
      </c>
      <c r="C2872" t="str">
        <f>INDEX('GCAM Crosswalk'!M$5:M$36,MATCH(B2872,'GCAM Crosswalk'!L$5:L$36,0))</f>
        <v>South Asia</v>
      </c>
      <c r="D2872" t="s">
        <v>362</v>
      </c>
      <c r="E2872" t="str">
        <f>INDEX('GCAM Crosswalk'!J$5:J$111,MATCH(D2872,'GCAM Crosswalk'!I$5:I$111,0))</f>
        <v>Industry</v>
      </c>
      <c r="F2872" t="s">
        <v>408</v>
      </c>
      <c r="G2872">
        <v>0</v>
      </c>
      <c r="H2872">
        <v>2.92211E-2</v>
      </c>
      <c r="I2872">
        <v>0.10521899999999999</v>
      </c>
      <c r="J2872">
        <v>0.15821199999999999</v>
      </c>
      <c r="K2872">
        <v>0.2179981</v>
      </c>
      <c r="L2872">
        <v>0.28542220000000001</v>
      </c>
      <c r="M2872">
        <v>0.39113539999999902</v>
      </c>
      <c r="N2872">
        <v>0.51640839999999999</v>
      </c>
      <c r="O2872">
        <v>0.64638620000000002</v>
      </c>
      <c r="P2872">
        <v>0.79001615999999997</v>
      </c>
      <c r="Q2872">
        <v>0.93400547999999906</v>
      </c>
      <c r="R2872">
        <v>0</v>
      </c>
      <c r="S2872">
        <v>0</v>
      </c>
      <c r="T2872">
        <v>0</v>
      </c>
      <c r="U2872" t="s">
        <v>409</v>
      </c>
    </row>
    <row r="2873" spans="1:21" x14ac:dyDescent="0.35">
      <c r="A2873" t="s">
        <v>407</v>
      </c>
      <c r="B2873" t="s">
        <v>46</v>
      </c>
      <c r="C2873" t="str">
        <f>INDEX('GCAM Crosswalk'!M$5:M$36,MATCH(B2873,'GCAM Crosswalk'!L$5:L$36,0))</f>
        <v>South Asia</v>
      </c>
      <c r="D2873" t="s">
        <v>362</v>
      </c>
      <c r="E2873" t="str">
        <f>INDEX('GCAM Crosswalk'!J$5:J$111,MATCH(D2873,'GCAM Crosswalk'!I$5:I$111,0))</f>
        <v>Industry</v>
      </c>
      <c r="F2873" t="s">
        <v>410</v>
      </c>
      <c r="G2873">
        <v>0</v>
      </c>
      <c r="H2873">
        <v>0</v>
      </c>
      <c r="I2873">
        <v>0</v>
      </c>
      <c r="J2873">
        <v>0</v>
      </c>
      <c r="K2873">
        <v>0</v>
      </c>
      <c r="L2873" s="3">
        <v>1.052561E-4</v>
      </c>
      <c r="M2873" s="3">
        <v>9.1710040000000004E-4</v>
      </c>
      <c r="N2873">
        <v>2.5446355000000001E-3</v>
      </c>
      <c r="O2873">
        <v>5.0039968000000004E-3</v>
      </c>
      <c r="P2873">
        <v>8.2461565000000007E-3</v>
      </c>
      <c r="Q2873">
        <v>1.227632641E-2</v>
      </c>
      <c r="R2873">
        <v>0</v>
      </c>
      <c r="S2873">
        <v>0</v>
      </c>
      <c r="T2873">
        <v>0</v>
      </c>
      <c r="U2873" t="s">
        <v>409</v>
      </c>
    </row>
    <row r="2874" spans="1:21" x14ac:dyDescent="0.35">
      <c r="A2874" t="s">
        <v>407</v>
      </c>
      <c r="B2874" t="s">
        <v>46</v>
      </c>
      <c r="C2874" t="str">
        <f>INDEX('GCAM Crosswalk'!M$5:M$36,MATCH(B2874,'GCAM Crosswalk'!L$5:L$36,0))</f>
        <v>South Asia</v>
      </c>
      <c r="D2874" t="s">
        <v>362</v>
      </c>
      <c r="E2874" t="str">
        <f>INDEX('GCAM Crosswalk'!J$5:J$111,MATCH(D2874,'GCAM Crosswalk'!I$5:I$111,0))</f>
        <v>Industry</v>
      </c>
      <c r="F2874" t="s">
        <v>411</v>
      </c>
      <c r="G2874">
        <v>1.39287E-2</v>
      </c>
      <c r="H2874">
        <v>3.2635200000000003E-2</v>
      </c>
      <c r="I2874">
        <v>2.12357E-2</v>
      </c>
      <c r="J2874">
        <v>7.1395100000000003E-2</v>
      </c>
      <c r="K2874">
        <v>9.8241899999999993E-2</v>
      </c>
      <c r="L2874">
        <v>0.13337779999999999</v>
      </c>
      <c r="M2874">
        <v>0.19145180000000001</v>
      </c>
      <c r="N2874">
        <v>0.27046550000000003</v>
      </c>
      <c r="O2874">
        <v>0.36292170000000001</v>
      </c>
      <c r="P2874">
        <v>0.46953064999999999</v>
      </c>
      <c r="Q2874">
        <v>0.58656363199999995</v>
      </c>
      <c r="R2874">
        <v>0</v>
      </c>
      <c r="S2874">
        <v>0</v>
      </c>
      <c r="T2874">
        <v>0</v>
      </c>
      <c r="U2874" t="s">
        <v>409</v>
      </c>
    </row>
    <row r="2875" spans="1:21" x14ac:dyDescent="0.35">
      <c r="A2875" t="s">
        <v>407</v>
      </c>
      <c r="B2875" t="s">
        <v>46</v>
      </c>
      <c r="C2875" t="str">
        <f>INDEX('GCAM Crosswalk'!M$5:M$36,MATCH(B2875,'GCAM Crosswalk'!L$5:L$36,0))</f>
        <v>South Asia</v>
      </c>
      <c r="D2875" t="s">
        <v>366</v>
      </c>
      <c r="E2875" t="str">
        <f>INDEX('GCAM Crosswalk'!J$5:J$111,MATCH(D2875,'GCAM Crosswalk'!I$5:I$111,0))</f>
        <v>Industry</v>
      </c>
      <c r="F2875" t="s">
        <v>408</v>
      </c>
      <c r="G2875">
        <v>3.19604E-2</v>
      </c>
      <c r="H2875">
        <v>6.5048400000000006E-2</v>
      </c>
      <c r="I2875">
        <v>5.0547300000000003E-2</v>
      </c>
      <c r="J2875">
        <v>4.3310800000000003E-2</v>
      </c>
      <c r="K2875">
        <v>6.1033999999999998E-2</v>
      </c>
      <c r="L2875">
        <v>8.5965100000000003E-2</v>
      </c>
      <c r="M2875">
        <v>0.129993</v>
      </c>
      <c r="N2875">
        <v>0.18760299999999999</v>
      </c>
      <c r="O2875">
        <v>0.25053599999999998</v>
      </c>
      <c r="P2875">
        <v>0.31702900000000001</v>
      </c>
      <c r="Q2875">
        <v>0.38238800000000001</v>
      </c>
      <c r="R2875">
        <v>0</v>
      </c>
      <c r="S2875">
        <v>0</v>
      </c>
      <c r="T2875">
        <v>0</v>
      </c>
      <c r="U2875" t="s">
        <v>409</v>
      </c>
    </row>
    <row r="2876" spans="1:21" x14ac:dyDescent="0.35">
      <c r="A2876" t="s">
        <v>407</v>
      </c>
      <c r="B2876" t="s">
        <v>46</v>
      </c>
      <c r="C2876" t="str">
        <f>INDEX('GCAM Crosswalk'!M$5:M$36,MATCH(B2876,'GCAM Crosswalk'!L$5:L$36,0))</f>
        <v>South Asia</v>
      </c>
      <c r="D2876" t="s">
        <v>366</v>
      </c>
      <c r="E2876" t="str">
        <f>INDEX('GCAM Crosswalk'!J$5:J$111,MATCH(D2876,'GCAM Crosswalk'!I$5:I$111,0))</f>
        <v>Industry</v>
      </c>
      <c r="F2876" t="s">
        <v>411</v>
      </c>
      <c r="G2876">
        <v>6.3546000000000002E-3</v>
      </c>
      <c r="H2876">
        <v>2.5663999999999999E-3</v>
      </c>
      <c r="I2876">
        <v>2.5539E-3</v>
      </c>
      <c r="J2876">
        <v>3.1499000000000002E-3</v>
      </c>
      <c r="K2876">
        <v>4.5871000000000002E-3</v>
      </c>
      <c r="L2876">
        <v>7.1528E-3</v>
      </c>
      <c r="M2876">
        <v>1.1164E-2</v>
      </c>
      <c r="N2876">
        <v>1.6871400000000002E-2</v>
      </c>
      <c r="O2876">
        <v>2.35071E-2</v>
      </c>
      <c r="P2876">
        <v>3.06599E-2</v>
      </c>
      <c r="Q2876">
        <v>3.8234200000000003E-2</v>
      </c>
      <c r="R2876">
        <v>0</v>
      </c>
      <c r="S2876">
        <v>0</v>
      </c>
      <c r="T2876">
        <v>0</v>
      </c>
      <c r="U2876" t="s">
        <v>409</v>
      </c>
    </row>
    <row r="2877" spans="1:21" x14ac:dyDescent="0.35">
      <c r="A2877" t="s">
        <v>407</v>
      </c>
      <c r="B2877" t="s">
        <v>46</v>
      </c>
      <c r="C2877" t="str">
        <f>INDEX('GCAM Crosswalk'!M$5:M$36,MATCH(B2877,'GCAM Crosswalk'!L$5:L$36,0))</f>
        <v>South Asia</v>
      </c>
      <c r="D2877" t="s">
        <v>271</v>
      </c>
      <c r="E2877" t="str">
        <f>INDEX('GCAM Crosswalk'!J$5:J$111,MATCH(D2877,'GCAM Crosswalk'!I$5:I$111,0))</f>
        <v>Industry</v>
      </c>
      <c r="F2877" t="s">
        <v>318</v>
      </c>
      <c r="G2877" s="3">
        <v>3.8900199999999997E-5</v>
      </c>
      <c r="H2877" s="3">
        <v>2.67903E-4</v>
      </c>
      <c r="I2877" s="3">
        <v>2.8019900000000002E-4</v>
      </c>
      <c r="J2877" s="3">
        <v>2.8019900000000002E-4</v>
      </c>
      <c r="K2877" s="3">
        <v>4.1430799999999897E-4</v>
      </c>
      <c r="L2877" s="3">
        <v>6.2706899999999996E-4</v>
      </c>
      <c r="M2877" s="3">
        <v>9.8988700000000006E-4</v>
      </c>
      <c r="N2877">
        <v>1.5060949999999901E-3</v>
      </c>
      <c r="O2877">
        <v>2.1252570000000002E-3</v>
      </c>
      <c r="P2877">
        <v>2.6963956000000001E-3</v>
      </c>
      <c r="Q2877">
        <v>3.0712200399999898E-3</v>
      </c>
      <c r="R2877">
        <v>0</v>
      </c>
      <c r="S2877">
        <v>0</v>
      </c>
      <c r="T2877">
        <v>0</v>
      </c>
      <c r="U2877" t="s">
        <v>409</v>
      </c>
    </row>
    <row r="2878" spans="1:21" x14ac:dyDescent="0.35">
      <c r="A2878" t="s">
        <v>407</v>
      </c>
      <c r="B2878" t="s">
        <v>46</v>
      </c>
      <c r="C2878" t="str">
        <f>INDEX('GCAM Crosswalk'!M$5:M$36,MATCH(B2878,'GCAM Crosswalk'!L$5:L$36,0))</f>
        <v>South Asia</v>
      </c>
      <c r="D2878" t="s">
        <v>271</v>
      </c>
      <c r="E2878" t="str">
        <f>INDEX('GCAM Crosswalk'!J$5:J$111,MATCH(D2878,'GCAM Crosswalk'!I$5:I$111,0))</f>
        <v>Industry</v>
      </c>
      <c r="F2878" t="s">
        <v>339</v>
      </c>
      <c r="G2878">
        <v>3.1931199999999998E-3</v>
      </c>
      <c r="H2878">
        <v>2.1967500000000001E-2</v>
      </c>
      <c r="I2878">
        <v>2.2972599999999999E-2</v>
      </c>
      <c r="J2878">
        <v>2.2972599999999999E-2</v>
      </c>
      <c r="K2878">
        <v>3.4028299999999997E-2</v>
      </c>
      <c r="L2878">
        <v>5.0305900000000001E-2</v>
      </c>
      <c r="M2878">
        <v>7.8982899999999995E-2</v>
      </c>
      <c r="N2878">
        <v>0.12113171</v>
      </c>
      <c r="O2878">
        <v>0.17703470999999901</v>
      </c>
      <c r="P2878">
        <v>0.23517699</v>
      </c>
      <c r="Q2878">
        <v>0.28065989899999999</v>
      </c>
      <c r="R2878">
        <v>0</v>
      </c>
      <c r="S2878">
        <v>0</v>
      </c>
      <c r="T2878">
        <v>0</v>
      </c>
      <c r="U2878" t="s">
        <v>409</v>
      </c>
    </row>
    <row r="2879" spans="1:21" x14ac:dyDescent="0.35">
      <c r="A2879" t="s">
        <v>407</v>
      </c>
      <c r="B2879" t="s">
        <v>46</v>
      </c>
      <c r="C2879" t="str">
        <f>INDEX('GCAM Crosswalk'!M$5:M$36,MATCH(B2879,'GCAM Crosswalk'!L$5:L$36,0))</f>
        <v>South Asia</v>
      </c>
      <c r="D2879" t="s">
        <v>271</v>
      </c>
      <c r="E2879" t="str">
        <f>INDEX('GCAM Crosswalk'!J$5:J$111,MATCH(D2879,'GCAM Crosswalk'!I$5:I$111,0))</f>
        <v>Industry</v>
      </c>
      <c r="F2879" t="s">
        <v>408</v>
      </c>
      <c r="G2879" s="3">
        <v>3.1150200000000001E-4</v>
      </c>
      <c r="H2879">
        <v>2.14313E-3</v>
      </c>
      <c r="I2879">
        <v>2.2411900000000001E-3</v>
      </c>
      <c r="J2879">
        <v>2.2411900000000001E-3</v>
      </c>
      <c r="K2879">
        <v>3.1171150000000002E-3</v>
      </c>
      <c r="L2879">
        <v>4.0713260000000001E-3</v>
      </c>
      <c r="M2879">
        <v>5.5039850000000003E-3</v>
      </c>
      <c r="N2879">
        <v>7.2241299999999996E-3</v>
      </c>
      <c r="O2879">
        <v>9.1675209999999997E-3</v>
      </c>
      <c r="P2879">
        <v>1.1140259200000001E-2</v>
      </c>
      <c r="Q2879">
        <v>1.2564449700000001E-2</v>
      </c>
      <c r="R2879">
        <v>0</v>
      </c>
      <c r="S2879">
        <v>0</v>
      </c>
      <c r="T2879">
        <v>0</v>
      </c>
      <c r="U2879" t="s">
        <v>409</v>
      </c>
    </row>
    <row r="2880" spans="1:21" x14ac:dyDescent="0.35">
      <c r="A2880" t="s">
        <v>407</v>
      </c>
      <c r="B2880" t="s">
        <v>46</v>
      </c>
      <c r="C2880" t="str">
        <f>INDEX('GCAM Crosswalk'!M$5:M$36,MATCH(B2880,'GCAM Crosswalk'!L$5:L$36,0))</f>
        <v>South Asia</v>
      </c>
      <c r="D2880" t="s">
        <v>271</v>
      </c>
      <c r="E2880" t="str">
        <f>INDEX('GCAM Crosswalk'!J$5:J$111,MATCH(D2880,'GCAM Crosswalk'!I$5:I$111,0))</f>
        <v>Industry</v>
      </c>
      <c r="F2880" t="s">
        <v>410</v>
      </c>
      <c r="G2880">
        <v>0</v>
      </c>
      <c r="H2880">
        <v>0</v>
      </c>
      <c r="I2880">
        <v>0</v>
      </c>
      <c r="J2880">
        <v>0</v>
      </c>
      <c r="K2880">
        <v>0</v>
      </c>
      <c r="L2880" s="3">
        <v>6.8246699999999997E-6</v>
      </c>
      <c r="M2880" s="3">
        <v>6.7970159000000003E-5</v>
      </c>
      <c r="N2880" s="3">
        <v>1.6015982E-4</v>
      </c>
      <c r="O2880" s="3">
        <v>2.85344904E-4</v>
      </c>
      <c r="P2880" s="3">
        <v>3.9215607800000002E-4</v>
      </c>
      <c r="Q2880" s="3">
        <v>4.6151060840000002E-4</v>
      </c>
      <c r="R2880">
        <v>0</v>
      </c>
      <c r="S2880">
        <v>0</v>
      </c>
      <c r="T2880">
        <v>0</v>
      </c>
      <c r="U2880" t="s">
        <v>409</v>
      </c>
    </row>
    <row r="2881" spans="1:21" x14ac:dyDescent="0.35">
      <c r="A2881" t="s">
        <v>407</v>
      </c>
      <c r="B2881" t="s">
        <v>46</v>
      </c>
      <c r="C2881" t="str">
        <f>INDEX('GCAM Crosswalk'!M$5:M$36,MATCH(B2881,'GCAM Crosswalk'!L$5:L$36,0))</f>
        <v>South Asia</v>
      </c>
      <c r="D2881" t="s">
        <v>271</v>
      </c>
      <c r="E2881" t="str">
        <f>INDEX('GCAM Crosswalk'!J$5:J$111,MATCH(D2881,'GCAM Crosswalk'!I$5:I$111,0))</f>
        <v>Industry</v>
      </c>
      <c r="F2881" t="s">
        <v>411</v>
      </c>
      <c r="G2881" s="3">
        <v>3.5050199999999999E-4</v>
      </c>
      <c r="H2881">
        <v>2.4110300000000002E-3</v>
      </c>
      <c r="I2881">
        <v>2.5213900000000001E-3</v>
      </c>
      <c r="J2881">
        <v>2.5213900000000001E-3</v>
      </c>
      <c r="K2881">
        <v>1.5802209999999999E-3</v>
      </c>
      <c r="L2881">
        <v>2.1945689999999999E-3</v>
      </c>
      <c r="M2881">
        <v>3.5109690000000001E-3</v>
      </c>
      <c r="N2881">
        <v>5.5511349999999996E-3</v>
      </c>
      <c r="O2881">
        <v>7.6928852999999997E-3</v>
      </c>
      <c r="P2881">
        <v>9.2896742000000004E-3</v>
      </c>
      <c r="Q2881">
        <v>1.058754756E-2</v>
      </c>
      <c r="R2881">
        <v>0</v>
      </c>
      <c r="S2881">
        <v>0</v>
      </c>
      <c r="T2881">
        <v>0</v>
      </c>
      <c r="U2881" t="s">
        <v>409</v>
      </c>
    </row>
    <row r="2882" spans="1:21" x14ac:dyDescent="0.35">
      <c r="A2882" t="s">
        <v>407</v>
      </c>
      <c r="B2882" t="s">
        <v>46</v>
      </c>
      <c r="C2882" t="str">
        <f>INDEX('GCAM Crosswalk'!M$5:M$36,MATCH(B2882,'GCAM Crosswalk'!L$5:L$36,0))</f>
        <v>South Asia</v>
      </c>
      <c r="D2882" t="s">
        <v>325</v>
      </c>
      <c r="E2882" t="str">
        <f>INDEX('GCAM Crosswalk'!J$5:J$111,MATCH(D2882,'GCAM Crosswalk'!I$5:I$111,0))</f>
        <v>Residential</v>
      </c>
      <c r="F2882" t="s">
        <v>225</v>
      </c>
      <c r="G2882">
        <v>7.54654E-3</v>
      </c>
      <c r="H2882">
        <v>3.3106499999999997E-2</v>
      </c>
      <c r="I2882">
        <v>4.2868700000000003E-2</v>
      </c>
      <c r="J2882">
        <v>6.3430600000000004E-2</v>
      </c>
      <c r="K2882">
        <v>8.9744699999999997E-2</v>
      </c>
      <c r="L2882">
        <v>0.1239499</v>
      </c>
      <c r="M2882">
        <v>0.1796324</v>
      </c>
      <c r="N2882">
        <v>0.249265599999999</v>
      </c>
      <c r="O2882">
        <v>0.32623782000000001</v>
      </c>
      <c r="P2882">
        <v>0.40141001999999998</v>
      </c>
      <c r="Q2882">
        <v>0.46768719999999903</v>
      </c>
      <c r="R2882">
        <v>0</v>
      </c>
      <c r="S2882">
        <v>0</v>
      </c>
      <c r="T2882">
        <v>0</v>
      </c>
      <c r="U2882" t="s">
        <v>409</v>
      </c>
    </row>
    <row r="2883" spans="1:21" x14ac:dyDescent="0.35">
      <c r="A2883" t="s">
        <v>407</v>
      </c>
      <c r="B2883" t="s">
        <v>46</v>
      </c>
      <c r="C2883" t="str">
        <f>INDEX('GCAM Crosswalk'!M$5:M$36,MATCH(B2883,'GCAM Crosswalk'!L$5:L$36,0))</f>
        <v>South Asia</v>
      </c>
      <c r="D2883" t="s">
        <v>240</v>
      </c>
      <c r="E2883" t="str">
        <f>INDEX('GCAM Crosswalk'!J$5:J$111,MATCH(D2883,'GCAM Crosswalk'!I$5:I$111,0))</f>
        <v>Residential</v>
      </c>
      <c r="F2883" t="s">
        <v>408</v>
      </c>
      <c r="G2883" s="3">
        <v>6.5519899999999997E-4</v>
      </c>
      <c r="H2883">
        <v>3.6464000000000002E-3</v>
      </c>
      <c r="I2883">
        <v>5.72311E-3</v>
      </c>
      <c r="J2883">
        <v>8.6886700000000008E-3</v>
      </c>
      <c r="K2883">
        <v>1.1377679999999999E-2</v>
      </c>
      <c r="L2883">
        <v>1.54729E-2</v>
      </c>
      <c r="M2883">
        <v>2.4135509999999999E-2</v>
      </c>
      <c r="N2883">
        <v>3.6860240000000002E-2</v>
      </c>
      <c r="O2883">
        <v>5.1998839999999998E-2</v>
      </c>
      <c r="P2883">
        <v>6.8455230000000006E-2</v>
      </c>
      <c r="Q2883">
        <v>8.4888469999999994E-2</v>
      </c>
      <c r="R2883">
        <v>0</v>
      </c>
      <c r="S2883">
        <v>0</v>
      </c>
      <c r="T2883">
        <v>0</v>
      </c>
      <c r="U2883" t="s">
        <v>409</v>
      </c>
    </row>
    <row r="2884" spans="1:21" x14ac:dyDescent="0.35">
      <c r="A2884" t="s">
        <v>407</v>
      </c>
      <c r="B2884" t="s">
        <v>46</v>
      </c>
      <c r="C2884" t="str">
        <f>INDEX('GCAM Crosswalk'!M$5:M$36,MATCH(B2884,'GCAM Crosswalk'!L$5:L$36,0))</f>
        <v>South Asia</v>
      </c>
      <c r="D2884" t="s">
        <v>240</v>
      </c>
      <c r="E2884" t="str">
        <f>INDEX('GCAM Crosswalk'!J$5:J$111,MATCH(D2884,'GCAM Crosswalk'!I$5:I$111,0))</f>
        <v>Residential</v>
      </c>
      <c r="F2884" t="s">
        <v>410</v>
      </c>
      <c r="G2884">
        <v>0</v>
      </c>
      <c r="H2884">
        <v>0</v>
      </c>
      <c r="I2884">
        <v>0</v>
      </c>
      <c r="J2884">
        <v>0</v>
      </c>
      <c r="K2884">
        <v>0</v>
      </c>
      <c r="L2884" s="3">
        <v>1.60689E-6</v>
      </c>
      <c r="M2884" s="3">
        <v>4.1460500000000001E-5</v>
      </c>
      <c r="N2884" s="3">
        <v>1.0476600000000001E-4</v>
      </c>
      <c r="O2884" s="3">
        <v>1.9944400000000001E-4</v>
      </c>
      <c r="P2884" s="3">
        <v>3.2250300000000003E-4</v>
      </c>
      <c r="Q2884" s="3">
        <v>4.7288199999999999E-4</v>
      </c>
      <c r="R2884">
        <v>0</v>
      </c>
      <c r="S2884">
        <v>0</v>
      </c>
      <c r="T2884">
        <v>0</v>
      </c>
      <c r="U2884" t="s">
        <v>409</v>
      </c>
    </row>
    <row r="2885" spans="1:21" x14ac:dyDescent="0.35">
      <c r="A2885" t="s">
        <v>407</v>
      </c>
      <c r="B2885" t="s">
        <v>46</v>
      </c>
      <c r="C2885" t="str">
        <f>INDEX('GCAM Crosswalk'!M$5:M$36,MATCH(B2885,'GCAM Crosswalk'!L$5:L$36,0))</f>
        <v>South Asia</v>
      </c>
      <c r="D2885" t="s">
        <v>240</v>
      </c>
      <c r="E2885" t="str">
        <f>INDEX('GCAM Crosswalk'!J$5:J$111,MATCH(D2885,'GCAM Crosswalk'!I$5:I$111,0))</f>
        <v>Residential</v>
      </c>
      <c r="F2885" t="s">
        <v>411</v>
      </c>
      <c r="G2885">
        <v>8.4292800000000008E-3</v>
      </c>
      <c r="H2885">
        <v>1.28973E-2</v>
      </c>
      <c r="I2885">
        <v>9.9399199999999997E-3</v>
      </c>
      <c r="J2885">
        <v>8.9975699999999999E-3</v>
      </c>
      <c r="K2885">
        <v>1.1779339999999999E-2</v>
      </c>
      <c r="L2885">
        <v>1.6825730000000001E-2</v>
      </c>
      <c r="M2885">
        <v>2.7941149999999901E-2</v>
      </c>
      <c r="N2885">
        <v>4.5928749999999997E-2</v>
      </c>
      <c r="O2885">
        <v>6.9593019999999894E-2</v>
      </c>
      <c r="P2885">
        <v>9.7680859999999994E-2</v>
      </c>
      <c r="Q2885">
        <v>0.12917735</v>
      </c>
      <c r="R2885">
        <v>0</v>
      </c>
      <c r="S2885">
        <v>0</v>
      </c>
      <c r="T2885">
        <v>0</v>
      </c>
      <c r="U2885" t="s">
        <v>409</v>
      </c>
    </row>
    <row r="2886" spans="1:21" x14ac:dyDescent="0.35">
      <c r="A2886" t="s">
        <v>407</v>
      </c>
      <c r="B2886" t="s">
        <v>46</v>
      </c>
      <c r="C2886" t="str">
        <f>INDEX('GCAM Crosswalk'!M$5:M$36,MATCH(B2886,'GCAM Crosswalk'!L$5:L$36,0))</f>
        <v>South Asia</v>
      </c>
      <c r="D2886" t="s">
        <v>240</v>
      </c>
      <c r="E2886" t="str">
        <f>INDEX('GCAM Crosswalk'!J$5:J$111,MATCH(D2886,'GCAM Crosswalk'!I$5:I$111,0))</f>
        <v>Residential</v>
      </c>
      <c r="F2886" t="s">
        <v>413</v>
      </c>
      <c r="G2886">
        <v>4.33119E-2</v>
      </c>
      <c r="H2886">
        <v>5.45256E-2</v>
      </c>
      <c r="I2886">
        <v>5.8297000000000002E-2</v>
      </c>
      <c r="J2886">
        <v>5.9908200000000002E-2</v>
      </c>
      <c r="K2886">
        <v>6.6730600000000001E-2</v>
      </c>
      <c r="L2886">
        <v>7.3325599999999894E-2</v>
      </c>
      <c r="M2886">
        <v>8.0041299999999996E-2</v>
      </c>
      <c r="N2886">
        <v>8.4833199999999997E-2</v>
      </c>
      <c r="O2886">
        <v>8.5257909999999895E-2</v>
      </c>
      <c r="P2886">
        <v>8.0141130000000005E-2</v>
      </c>
      <c r="Q2886">
        <v>7.1545040000000004E-2</v>
      </c>
      <c r="R2886">
        <v>0</v>
      </c>
      <c r="S2886">
        <v>0</v>
      </c>
      <c r="T2886">
        <v>0</v>
      </c>
      <c r="U2886" t="s">
        <v>409</v>
      </c>
    </row>
    <row r="2887" spans="1:21" x14ac:dyDescent="0.35">
      <c r="A2887" t="s">
        <v>407</v>
      </c>
      <c r="B2887" t="s">
        <v>46</v>
      </c>
      <c r="C2887" t="str">
        <f>INDEX('GCAM Crosswalk'!M$5:M$36,MATCH(B2887,'GCAM Crosswalk'!L$5:L$36,0))</f>
        <v>South Asia</v>
      </c>
      <c r="D2887" t="s">
        <v>326</v>
      </c>
      <c r="E2887" t="str">
        <f>INDEX('GCAM Crosswalk'!J$5:J$111,MATCH(D2887,'GCAM Crosswalk'!I$5:I$111,0))</f>
        <v>Residential</v>
      </c>
      <c r="F2887" t="s">
        <v>318</v>
      </c>
      <c r="G2887">
        <v>3.1116999999999998E-3</v>
      </c>
      <c r="H2887">
        <v>6.0036000000000004E-3</v>
      </c>
      <c r="I2887">
        <v>7.4349999999999998E-3</v>
      </c>
      <c r="J2887">
        <v>8.9196999999999992E-3</v>
      </c>
      <c r="K2887">
        <v>1.044926E-2</v>
      </c>
      <c r="L2887">
        <v>1.315672E-2</v>
      </c>
      <c r="M2887">
        <v>1.6892459999999901E-2</v>
      </c>
      <c r="N2887">
        <v>1.9999900000000001E-2</v>
      </c>
      <c r="O2887">
        <v>2.1709256999999999E-2</v>
      </c>
      <c r="P2887">
        <v>2.1833605999999998E-2</v>
      </c>
      <c r="Q2887">
        <v>2.1126156E-2</v>
      </c>
      <c r="R2887">
        <v>0</v>
      </c>
      <c r="S2887">
        <v>0</v>
      </c>
      <c r="T2887">
        <v>0</v>
      </c>
      <c r="U2887" t="s">
        <v>409</v>
      </c>
    </row>
    <row r="2888" spans="1:21" x14ac:dyDescent="0.35">
      <c r="A2888" t="s">
        <v>407</v>
      </c>
      <c r="B2888" t="s">
        <v>46</v>
      </c>
      <c r="C2888" t="str">
        <f>INDEX('GCAM Crosswalk'!M$5:M$36,MATCH(B2888,'GCAM Crosswalk'!L$5:L$36,0))</f>
        <v>South Asia</v>
      </c>
      <c r="D2888" t="s">
        <v>326</v>
      </c>
      <c r="E2888" t="str">
        <f>INDEX('GCAM Crosswalk'!J$5:J$111,MATCH(D2888,'GCAM Crosswalk'!I$5:I$111,0))</f>
        <v>Residential</v>
      </c>
      <c r="F2888" t="s">
        <v>339</v>
      </c>
      <c r="G2888">
        <v>0</v>
      </c>
      <c r="H2888" s="3">
        <v>4.1900000000000002E-5</v>
      </c>
      <c r="I2888" s="3">
        <v>4.1900000000000002E-5</v>
      </c>
      <c r="J2888" s="3">
        <v>8.3700000000000002E-5</v>
      </c>
      <c r="K2888" s="3">
        <v>9.7619299999999996E-5</v>
      </c>
      <c r="L2888" s="3">
        <v>1.19391499999999E-4</v>
      </c>
      <c r="M2888" s="3">
        <v>1.5006119999999901E-4</v>
      </c>
      <c r="N2888" s="3">
        <v>1.76048939999999E-4</v>
      </c>
      <c r="O2888" s="3">
        <v>1.9450083999999999E-4</v>
      </c>
      <c r="P2888" s="3">
        <v>2.021057E-4</v>
      </c>
      <c r="Q2888" s="3">
        <v>2.0332721999999999E-4</v>
      </c>
      <c r="R2888">
        <v>0</v>
      </c>
      <c r="S2888">
        <v>0</v>
      </c>
      <c r="T2888">
        <v>0</v>
      </c>
      <c r="U2888" t="s">
        <v>409</v>
      </c>
    </row>
    <row r="2889" spans="1:21" x14ac:dyDescent="0.35">
      <c r="A2889" t="s">
        <v>407</v>
      </c>
      <c r="B2889" t="s">
        <v>46</v>
      </c>
      <c r="C2889" t="str">
        <f>INDEX('GCAM Crosswalk'!M$5:M$36,MATCH(B2889,'GCAM Crosswalk'!L$5:L$36,0))</f>
        <v>South Asia</v>
      </c>
      <c r="D2889" t="s">
        <v>326</v>
      </c>
      <c r="E2889" t="str">
        <f>INDEX('GCAM Crosswalk'!J$5:J$111,MATCH(D2889,'GCAM Crosswalk'!I$5:I$111,0))</f>
        <v>Residential</v>
      </c>
      <c r="F2889" t="s">
        <v>225</v>
      </c>
      <c r="G2889">
        <v>4.5861000000000001E-3</v>
      </c>
      <c r="H2889">
        <v>2.0119000000000001E-2</v>
      </c>
      <c r="I2889">
        <v>2.6051499999999998E-2</v>
      </c>
      <c r="J2889">
        <v>3.8546999999999998E-2</v>
      </c>
      <c r="K2889">
        <v>5.1294599999999899E-2</v>
      </c>
      <c r="L2889">
        <v>8.6892700000000003E-2</v>
      </c>
      <c r="M2889">
        <v>0.17996590000000001</v>
      </c>
      <c r="N2889">
        <v>0.32643894000000001</v>
      </c>
      <c r="O2889">
        <v>0.50047165000000005</v>
      </c>
      <c r="P2889">
        <v>0.69291049000000005</v>
      </c>
      <c r="Q2889">
        <v>0.88569193999999996</v>
      </c>
      <c r="R2889">
        <v>0</v>
      </c>
      <c r="S2889">
        <v>0</v>
      </c>
      <c r="T2889">
        <v>0</v>
      </c>
      <c r="U2889" t="s">
        <v>409</v>
      </c>
    </row>
    <row r="2890" spans="1:21" x14ac:dyDescent="0.35">
      <c r="A2890" t="s">
        <v>407</v>
      </c>
      <c r="B2890" t="s">
        <v>46</v>
      </c>
      <c r="C2890" t="str">
        <f>INDEX('GCAM Crosswalk'!M$5:M$36,MATCH(B2890,'GCAM Crosswalk'!L$5:L$36,0))</f>
        <v>South Asia</v>
      </c>
      <c r="D2890" t="s">
        <v>326</v>
      </c>
      <c r="E2890" t="str">
        <f>INDEX('GCAM Crosswalk'!J$5:J$111,MATCH(D2890,'GCAM Crosswalk'!I$5:I$111,0))</f>
        <v>Residential</v>
      </c>
      <c r="F2890" t="s">
        <v>408</v>
      </c>
      <c r="G2890">
        <v>8.9726000000000007E-3</v>
      </c>
      <c r="H2890">
        <v>4.9934399999999997E-2</v>
      </c>
      <c r="I2890">
        <v>7.8373600000000002E-2</v>
      </c>
      <c r="J2890">
        <v>0.11898400000000001</v>
      </c>
      <c r="K2890">
        <v>0.14332230000000001</v>
      </c>
      <c r="L2890">
        <v>0.18736659999999999</v>
      </c>
      <c r="M2890">
        <v>0.2824315</v>
      </c>
      <c r="N2890">
        <v>0.42155769999999998</v>
      </c>
      <c r="O2890">
        <v>0.57915530000000004</v>
      </c>
      <c r="P2890">
        <v>0.74372903999999995</v>
      </c>
      <c r="Q2890">
        <v>0.89824149999999903</v>
      </c>
      <c r="R2890">
        <v>0</v>
      </c>
      <c r="S2890">
        <v>0</v>
      </c>
      <c r="T2890">
        <v>0</v>
      </c>
      <c r="U2890" t="s">
        <v>409</v>
      </c>
    </row>
    <row r="2891" spans="1:21" x14ac:dyDescent="0.35">
      <c r="A2891" t="s">
        <v>407</v>
      </c>
      <c r="B2891" t="s">
        <v>46</v>
      </c>
      <c r="C2891" t="str">
        <f>INDEX('GCAM Crosswalk'!M$5:M$36,MATCH(B2891,'GCAM Crosswalk'!L$5:L$36,0))</f>
        <v>South Asia</v>
      </c>
      <c r="D2891" t="s">
        <v>326</v>
      </c>
      <c r="E2891" t="str">
        <f>INDEX('GCAM Crosswalk'!J$5:J$111,MATCH(D2891,'GCAM Crosswalk'!I$5:I$111,0))</f>
        <v>Residential</v>
      </c>
      <c r="F2891" t="s">
        <v>410</v>
      </c>
      <c r="G2891">
        <v>0</v>
      </c>
      <c r="H2891">
        <v>0</v>
      </c>
      <c r="I2891">
        <v>0</v>
      </c>
      <c r="J2891">
        <v>0</v>
      </c>
      <c r="K2891">
        <v>0</v>
      </c>
      <c r="L2891" s="3">
        <v>3.0068000000000001E-5</v>
      </c>
      <c r="M2891" s="3">
        <v>7.5501500000000005E-4</v>
      </c>
      <c r="N2891">
        <v>1.9364300000000001E-3</v>
      </c>
      <c r="O2891">
        <v>3.4805700000000001E-3</v>
      </c>
      <c r="P2891">
        <v>5.5123500000000001E-3</v>
      </c>
      <c r="Q2891">
        <v>7.7468299999999997E-3</v>
      </c>
      <c r="R2891">
        <v>0</v>
      </c>
      <c r="S2891">
        <v>0</v>
      </c>
      <c r="T2891">
        <v>0</v>
      </c>
      <c r="U2891" t="s">
        <v>409</v>
      </c>
    </row>
    <row r="2892" spans="1:21" x14ac:dyDescent="0.35">
      <c r="A2892" t="s">
        <v>407</v>
      </c>
      <c r="B2892" t="s">
        <v>46</v>
      </c>
      <c r="C2892" t="str">
        <f>INDEX('GCAM Crosswalk'!M$5:M$36,MATCH(B2892,'GCAM Crosswalk'!L$5:L$36,0))</f>
        <v>South Asia</v>
      </c>
      <c r="D2892" t="s">
        <v>326</v>
      </c>
      <c r="E2892" t="str">
        <f>INDEX('GCAM Crosswalk'!J$5:J$111,MATCH(D2892,'GCAM Crosswalk'!I$5:I$111,0))</f>
        <v>Residential</v>
      </c>
      <c r="F2892" t="s">
        <v>411</v>
      </c>
      <c r="G2892">
        <v>2.1848800000000002E-2</v>
      </c>
      <c r="H2892">
        <v>3.3430099999999997E-2</v>
      </c>
      <c r="I2892">
        <v>2.57643E-2</v>
      </c>
      <c r="J2892">
        <v>2.33219E-2</v>
      </c>
      <c r="K2892">
        <v>2.6849629999999999E-2</v>
      </c>
      <c r="L2892">
        <v>3.2265559999999999E-2</v>
      </c>
      <c r="M2892">
        <v>3.9521239999999999E-2</v>
      </c>
      <c r="N2892">
        <v>4.6005649999999898E-2</v>
      </c>
      <c r="O2892">
        <v>5.0874820000000001E-2</v>
      </c>
      <c r="P2892">
        <v>5.3502676999999998E-2</v>
      </c>
      <c r="Q2892">
        <v>5.5271050000000002E-2</v>
      </c>
      <c r="R2892">
        <v>0</v>
      </c>
      <c r="S2892">
        <v>0</v>
      </c>
      <c r="T2892">
        <v>0</v>
      </c>
      <c r="U2892" t="s">
        <v>409</v>
      </c>
    </row>
    <row r="2893" spans="1:21" x14ac:dyDescent="0.35">
      <c r="A2893" t="s">
        <v>407</v>
      </c>
      <c r="B2893" t="s">
        <v>46</v>
      </c>
      <c r="C2893" t="str">
        <f>INDEX('GCAM Crosswalk'!M$5:M$36,MATCH(B2893,'GCAM Crosswalk'!L$5:L$36,0))</f>
        <v>South Asia</v>
      </c>
      <c r="D2893" t="s">
        <v>326</v>
      </c>
      <c r="E2893" t="str">
        <f>INDEX('GCAM Crosswalk'!J$5:J$111,MATCH(D2893,'GCAM Crosswalk'!I$5:I$111,0))</f>
        <v>Residential</v>
      </c>
      <c r="F2893" t="s">
        <v>413</v>
      </c>
      <c r="G2893">
        <v>0.66295599999999999</v>
      </c>
      <c r="H2893">
        <v>0.83459700000000003</v>
      </c>
      <c r="I2893">
        <v>0.89232400000000001</v>
      </c>
      <c r="J2893">
        <v>0.91698999999999997</v>
      </c>
      <c r="K2893">
        <v>1.0020629999999999</v>
      </c>
      <c r="L2893">
        <v>1.0579209999999999</v>
      </c>
      <c r="M2893">
        <v>1.0427748999999999</v>
      </c>
      <c r="N2893">
        <v>0.95350060000000003</v>
      </c>
      <c r="O2893">
        <v>0.85929730000000004</v>
      </c>
      <c r="P2893">
        <v>0.73188450000000005</v>
      </c>
      <c r="Q2893">
        <v>0.65351059999999905</v>
      </c>
      <c r="R2893">
        <v>0</v>
      </c>
      <c r="S2893">
        <v>0</v>
      </c>
      <c r="T2893">
        <v>0</v>
      </c>
      <c r="U2893" t="s">
        <v>409</v>
      </c>
    </row>
    <row r="2894" spans="1:21" x14ac:dyDescent="0.35">
      <c r="A2894" t="s">
        <v>407</v>
      </c>
      <c r="B2894" t="s">
        <v>46</v>
      </c>
      <c r="C2894" t="str">
        <f>INDEX('GCAM Crosswalk'!M$5:M$36,MATCH(B2894,'GCAM Crosswalk'!L$5:L$36,0))</f>
        <v>South Asia</v>
      </c>
      <c r="D2894" t="s">
        <v>251</v>
      </c>
      <c r="E2894" t="str">
        <f>INDEX('GCAM Crosswalk'!J$5:J$111,MATCH(D2894,'GCAM Crosswalk'!I$5:I$111,0))</f>
        <v>International Aviation</v>
      </c>
      <c r="F2894" t="s">
        <v>225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3">
        <v>3.1677099999999998E-8</v>
      </c>
      <c r="O2894" s="3">
        <v>3.4008600000000002E-7</v>
      </c>
      <c r="P2894" s="3">
        <v>3.3599799999999999E-6</v>
      </c>
      <c r="Q2894" s="3">
        <v>3.0192199999999999E-5</v>
      </c>
      <c r="R2894">
        <v>0</v>
      </c>
      <c r="S2894">
        <v>0</v>
      </c>
      <c r="T2894">
        <v>0</v>
      </c>
      <c r="U2894" t="s">
        <v>409</v>
      </c>
    </row>
    <row r="2895" spans="1:21" x14ac:dyDescent="0.35">
      <c r="A2895" t="s">
        <v>407</v>
      </c>
      <c r="B2895" t="s">
        <v>46</v>
      </c>
      <c r="C2895" t="str">
        <f>INDEX('GCAM Crosswalk'!M$5:M$36,MATCH(B2895,'GCAM Crosswalk'!L$5:L$36,0))</f>
        <v>South Asia</v>
      </c>
      <c r="D2895" t="s">
        <v>251</v>
      </c>
      <c r="E2895" t="str">
        <f>INDEX('GCAM Crosswalk'!J$5:J$111,MATCH(D2895,'GCAM Crosswalk'!I$5:I$111,0))</f>
        <v>International Aviation</v>
      </c>
      <c r="F2895" t="s">
        <v>410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3">
        <v>3.4756700000000002E-8</v>
      </c>
      <c r="O2895" s="3">
        <v>8.9532300000000003E-7</v>
      </c>
      <c r="P2895" s="3">
        <v>1.67311E-5</v>
      </c>
      <c r="Q2895" s="3">
        <v>2.29588E-4</v>
      </c>
      <c r="R2895">
        <v>0</v>
      </c>
      <c r="S2895">
        <v>0</v>
      </c>
      <c r="T2895">
        <v>0</v>
      </c>
      <c r="U2895" t="s">
        <v>409</v>
      </c>
    </row>
    <row r="2896" spans="1:21" x14ac:dyDescent="0.35">
      <c r="A2896" t="s">
        <v>407</v>
      </c>
      <c r="B2896" t="s">
        <v>46</v>
      </c>
      <c r="C2896" t="str">
        <f>INDEX('GCAM Crosswalk'!M$5:M$36,MATCH(B2896,'GCAM Crosswalk'!L$5:L$36,0))</f>
        <v>South Asia</v>
      </c>
      <c r="D2896" t="s">
        <v>251</v>
      </c>
      <c r="E2896" t="str">
        <f>INDEX('GCAM Crosswalk'!J$5:J$111,MATCH(D2896,'GCAM Crosswalk'!I$5:I$111,0))</f>
        <v>International Aviation</v>
      </c>
      <c r="F2896" t="s">
        <v>411</v>
      </c>
      <c r="G2896">
        <v>1.5142900000000001E-2</v>
      </c>
      <c r="H2896">
        <v>4.2764900000000002E-2</v>
      </c>
      <c r="I2896">
        <v>3.65102E-2</v>
      </c>
      <c r="J2896">
        <v>4.6586099999999998E-2</v>
      </c>
      <c r="K2896">
        <v>6.05616E-2</v>
      </c>
      <c r="L2896">
        <v>7.5595099999999998E-2</v>
      </c>
      <c r="M2896">
        <v>0.10175099999999999</v>
      </c>
      <c r="N2896">
        <v>0.13672699999999999</v>
      </c>
      <c r="O2896">
        <v>0.18828400000000001</v>
      </c>
      <c r="P2896">
        <v>0.24923000000000001</v>
      </c>
      <c r="Q2896">
        <v>0.31801200000000002</v>
      </c>
      <c r="R2896">
        <v>0</v>
      </c>
      <c r="S2896">
        <v>0</v>
      </c>
      <c r="T2896">
        <v>0</v>
      </c>
      <c r="U2896" t="s">
        <v>409</v>
      </c>
    </row>
    <row r="2897" spans="1:21" x14ac:dyDescent="0.35">
      <c r="A2897" t="s">
        <v>407</v>
      </c>
      <c r="B2897" t="s">
        <v>46</v>
      </c>
      <c r="C2897" t="str">
        <f>INDEX('GCAM Crosswalk'!M$5:M$36,MATCH(B2897,'GCAM Crosswalk'!L$5:L$36,0))</f>
        <v>South Asia</v>
      </c>
      <c r="D2897" t="s">
        <v>254</v>
      </c>
      <c r="E2897" t="str">
        <f>INDEX('GCAM Crosswalk'!J$5:J$111,MATCH(D2897,'GCAM Crosswalk'!I$5:I$111,0))</f>
        <v>Transportation</v>
      </c>
      <c r="F2897" t="s">
        <v>225</v>
      </c>
      <c r="G2897">
        <v>0</v>
      </c>
      <c r="H2897" s="3">
        <v>2.4198499999999999E-5</v>
      </c>
      <c r="I2897" s="3">
        <v>2.2098799999999999E-5</v>
      </c>
      <c r="J2897" s="3">
        <v>2.23988E-5</v>
      </c>
      <c r="K2897" s="3">
        <v>2.8425700000000001E-5</v>
      </c>
      <c r="L2897" s="3">
        <v>6.3912999999999996E-5</v>
      </c>
      <c r="M2897" s="3">
        <v>1.9719719999999999E-4</v>
      </c>
      <c r="N2897" s="3">
        <v>4.472899E-4</v>
      </c>
      <c r="O2897" s="3">
        <v>7.0178609999999996E-4</v>
      </c>
      <c r="P2897">
        <v>1.0656506E-3</v>
      </c>
      <c r="Q2897">
        <v>1.7317095999999899E-3</v>
      </c>
      <c r="R2897">
        <v>0</v>
      </c>
      <c r="S2897">
        <v>0</v>
      </c>
      <c r="T2897">
        <v>0</v>
      </c>
      <c r="U2897" t="s">
        <v>409</v>
      </c>
    </row>
    <row r="2898" spans="1:21" x14ac:dyDescent="0.35">
      <c r="A2898" t="s">
        <v>407</v>
      </c>
      <c r="B2898" t="s">
        <v>46</v>
      </c>
      <c r="C2898" t="str">
        <f>INDEX('GCAM Crosswalk'!M$5:M$36,MATCH(B2898,'GCAM Crosswalk'!L$5:L$36,0))</f>
        <v>South Asia</v>
      </c>
      <c r="D2898" t="s">
        <v>254</v>
      </c>
      <c r="E2898" t="str">
        <f>INDEX('GCAM Crosswalk'!J$5:J$111,MATCH(D2898,'GCAM Crosswalk'!I$5:I$111,0))</f>
        <v>Transportation</v>
      </c>
      <c r="F2898" t="s">
        <v>410</v>
      </c>
      <c r="G2898">
        <v>0</v>
      </c>
      <c r="H2898">
        <v>0</v>
      </c>
      <c r="I2898">
        <v>0</v>
      </c>
      <c r="J2898">
        <v>0</v>
      </c>
      <c r="K2898">
        <v>0</v>
      </c>
      <c r="L2898" s="3">
        <v>3.3089500000000002E-5</v>
      </c>
      <c r="M2898" s="3">
        <v>1.53726E-4</v>
      </c>
      <c r="N2898" s="3">
        <v>3.8016609999999898E-4</v>
      </c>
      <c r="O2898" s="3">
        <v>5.990425E-4</v>
      </c>
      <c r="P2898" s="3">
        <v>8.9084199999999998E-4</v>
      </c>
      <c r="Q2898">
        <v>1.448083E-3</v>
      </c>
      <c r="R2898">
        <v>0</v>
      </c>
      <c r="S2898">
        <v>0</v>
      </c>
      <c r="T2898">
        <v>0</v>
      </c>
      <c r="U2898" t="s">
        <v>409</v>
      </c>
    </row>
    <row r="2899" spans="1:21" x14ac:dyDescent="0.35">
      <c r="A2899" t="s">
        <v>407</v>
      </c>
      <c r="B2899" t="s">
        <v>46</v>
      </c>
      <c r="C2899" t="str">
        <f>INDEX('GCAM Crosswalk'!M$5:M$36,MATCH(B2899,'GCAM Crosswalk'!L$5:L$36,0))</f>
        <v>South Asia</v>
      </c>
      <c r="D2899" t="s">
        <v>254</v>
      </c>
      <c r="E2899" t="str">
        <f>INDEX('GCAM Crosswalk'!J$5:J$111,MATCH(D2899,'GCAM Crosswalk'!I$5:I$111,0))</f>
        <v>Transportation</v>
      </c>
      <c r="F2899" t="s">
        <v>411</v>
      </c>
      <c r="G2899">
        <v>5.8767699999999999E-3</v>
      </c>
      <c r="H2899">
        <v>1.8881343999999901E-2</v>
      </c>
      <c r="I2899">
        <v>1.804443E-2</v>
      </c>
      <c r="J2899">
        <v>2.6980899999999999E-2</v>
      </c>
      <c r="K2899">
        <v>3.0968949999999999E-2</v>
      </c>
      <c r="L2899">
        <v>3.6992358899999897E-2</v>
      </c>
      <c r="M2899">
        <v>4.655637E-2</v>
      </c>
      <c r="N2899">
        <v>6.1199886000000002E-2</v>
      </c>
      <c r="O2899">
        <v>7.6840270000000002E-2</v>
      </c>
      <c r="P2899">
        <v>9.3765840000000003E-2</v>
      </c>
      <c r="Q2899">
        <v>0.11147754999999999</v>
      </c>
      <c r="R2899">
        <v>0</v>
      </c>
      <c r="S2899">
        <v>0</v>
      </c>
      <c r="T2899">
        <v>0</v>
      </c>
      <c r="U2899" t="s">
        <v>409</v>
      </c>
    </row>
    <row r="2900" spans="1:21" x14ac:dyDescent="0.35">
      <c r="A2900" t="s">
        <v>407</v>
      </c>
      <c r="B2900" t="s">
        <v>46</v>
      </c>
      <c r="C2900" t="str">
        <f>INDEX('GCAM Crosswalk'!M$5:M$36,MATCH(B2900,'GCAM Crosswalk'!L$5:L$36,0))</f>
        <v>South Asia</v>
      </c>
      <c r="D2900" t="s">
        <v>257</v>
      </c>
      <c r="E2900" t="str">
        <f>INDEX('GCAM Crosswalk'!J$5:J$111,MATCH(D2900,'GCAM Crosswalk'!I$5:I$111,0))</f>
        <v>Transportation</v>
      </c>
      <c r="F2900" t="s">
        <v>225</v>
      </c>
      <c r="G2900">
        <v>0</v>
      </c>
      <c r="H2900">
        <v>0</v>
      </c>
      <c r="I2900">
        <v>0</v>
      </c>
      <c r="J2900">
        <v>0</v>
      </c>
      <c r="K2900" s="3">
        <v>2.7066265000000002E-4</v>
      </c>
      <c r="L2900">
        <v>2.1913022622999999E-3</v>
      </c>
      <c r="M2900">
        <v>1.020275358082E-2</v>
      </c>
      <c r="N2900">
        <v>3.1730517428209898E-2</v>
      </c>
      <c r="O2900">
        <v>6.4717248539978997E-2</v>
      </c>
      <c r="P2900">
        <v>0.10363320706949999</v>
      </c>
      <c r="Q2900">
        <v>0.14748311706799999</v>
      </c>
      <c r="R2900">
        <v>0</v>
      </c>
      <c r="S2900">
        <v>0</v>
      </c>
      <c r="T2900">
        <v>0</v>
      </c>
      <c r="U2900" t="s">
        <v>409</v>
      </c>
    </row>
    <row r="2901" spans="1:21" x14ac:dyDescent="0.35">
      <c r="A2901" t="s">
        <v>407</v>
      </c>
      <c r="B2901" t="s">
        <v>46</v>
      </c>
      <c r="C2901" t="str">
        <f>INDEX('GCAM Crosswalk'!M$5:M$36,MATCH(B2901,'GCAM Crosswalk'!L$5:L$36,0))</f>
        <v>South Asia</v>
      </c>
      <c r="D2901" t="s">
        <v>257</v>
      </c>
      <c r="E2901" t="str">
        <f>INDEX('GCAM Crosswalk'!J$5:J$111,MATCH(D2901,'GCAM Crosswalk'!I$5:I$111,0))</f>
        <v>Transportation</v>
      </c>
      <c r="F2901" t="s">
        <v>410</v>
      </c>
      <c r="G2901">
        <v>0</v>
      </c>
      <c r="H2901">
        <v>0</v>
      </c>
      <c r="I2901">
        <v>0</v>
      </c>
      <c r="J2901">
        <v>0</v>
      </c>
      <c r="K2901">
        <v>0</v>
      </c>
      <c r="L2901" s="3">
        <v>4.93345668E-4</v>
      </c>
      <c r="M2901">
        <v>3.8330835637199901E-3</v>
      </c>
      <c r="N2901">
        <v>1.21136780112599E-2</v>
      </c>
      <c r="O2901">
        <v>2.0996762793059998E-2</v>
      </c>
      <c r="P2901">
        <v>2.8328837713900001E-2</v>
      </c>
      <c r="Q2901">
        <v>3.4738990265999997E-2</v>
      </c>
      <c r="R2901">
        <v>0</v>
      </c>
      <c r="S2901">
        <v>0</v>
      </c>
      <c r="T2901">
        <v>0</v>
      </c>
      <c r="U2901" t="s">
        <v>409</v>
      </c>
    </row>
    <row r="2902" spans="1:21" x14ac:dyDescent="0.35">
      <c r="A2902" t="s">
        <v>407</v>
      </c>
      <c r="B2902" t="s">
        <v>46</v>
      </c>
      <c r="C2902" t="str">
        <f>INDEX('GCAM Crosswalk'!M$5:M$36,MATCH(B2902,'GCAM Crosswalk'!L$5:L$36,0))</f>
        <v>South Asia</v>
      </c>
      <c r="D2902" t="s">
        <v>257</v>
      </c>
      <c r="E2902" t="str">
        <f>INDEX('GCAM Crosswalk'!J$5:J$111,MATCH(D2902,'GCAM Crosswalk'!I$5:I$111,0))</f>
        <v>Transportation</v>
      </c>
      <c r="F2902" t="s">
        <v>411</v>
      </c>
      <c r="G2902">
        <v>2.690008E-2</v>
      </c>
      <c r="H2902">
        <v>6.7627779999999998E-2</v>
      </c>
      <c r="I2902">
        <v>9.4862919999999906E-2</v>
      </c>
      <c r="J2902">
        <v>0.1307103</v>
      </c>
      <c r="K2902">
        <v>0.16683314146</v>
      </c>
      <c r="L2902">
        <v>0.20392214454300001</v>
      </c>
      <c r="M2902">
        <v>0.24084250260599999</v>
      </c>
      <c r="N2902">
        <v>0.25062627808899901</v>
      </c>
      <c r="O2902">
        <v>0.25729118838999998</v>
      </c>
      <c r="P2902">
        <v>0.27628026390999899</v>
      </c>
      <c r="Q2902">
        <v>0.30598211995000002</v>
      </c>
      <c r="R2902">
        <v>0</v>
      </c>
      <c r="S2902">
        <v>0</v>
      </c>
      <c r="T2902">
        <v>0</v>
      </c>
      <c r="U2902" t="s">
        <v>409</v>
      </c>
    </row>
    <row r="2903" spans="1:21" x14ac:dyDescent="0.35">
      <c r="A2903" t="s">
        <v>407</v>
      </c>
      <c r="B2903" t="s">
        <v>46</v>
      </c>
      <c r="C2903" t="str">
        <f>INDEX('GCAM Crosswalk'!M$5:M$36,MATCH(B2903,'GCAM Crosswalk'!L$5:L$36,0))</f>
        <v>South Asia</v>
      </c>
      <c r="D2903" t="s">
        <v>259</v>
      </c>
      <c r="E2903" t="str">
        <f>INDEX('GCAM Crosswalk'!J$5:J$111,MATCH(D2903,'GCAM Crosswalk'!I$5:I$111,0))</f>
        <v>Transportation</v>
      </c>
      <c r="F2903" t="s">
        <v>225</v>
      </c>
      <c r="G2903">
        <v>0</v>
      </c>
      <c r="H2903" s="3">
        <v>2.19E-5</v>
      </c>
      <c r="I2903" s="3">
        <v>2.0000000000000002E-5</v>
      </c>
      <c r="J2903" s="3">
        <v>2.0299999999999999E-5</v>
      </c>
      <c r="K2903" s="3">
        <v>3.5721620000000002E-5</v>
      </c>
      <c r="L2903" s="3">
        <v>6.0168699999999999E-5</v>
      </c>
      <c r="M2903" s="3">
        <v>1.0825879999999999E-4</v>
      </c>
      <c r="N2903" s="3">
        <v>2.4280760000000001E-4</v>
      </c>
      <c r="O2903" s="3">
        <v>5.4067459999999998E-4</v>
      </c>
      <c r="P2903">
        <v>1.2502033E-3</v>
      </c>
      <c r="Q2903">
        <v>2.9188964E-3</v>
      </c>
      <c r="R2903">
        <v>0</v>
      </c>
      <c r="S2903">
        <v>0</v>
      </c>
      <c r="T2903">
        <v>0</v>
      </c>
      <c r="U2903" t="s">
        <v>409</v>
      </c>
    </row>
    <row r="2904" spans="1:21" x14ac:dyDescent="0.35">
      <c r="A2904" t="s">
        <v>407</v>
      </c>
      <c r="B2904" t="s">
        <v>46</v>
      </c>
      <c r="C2904" t="str">
        <f>INDEX('GCAM Crosswalk'!M$5:M$36,MATCH(B2904,'GCAM Crosswalk'!L$5:L$36,0))</f>
        <v>South Asia</v>
      </c>
      <c r="D2904" t="s">
        <v>259</v>
      </c>
      <c r="E2904" t="str">
        <f>INDEX('GCAM Crosswalk'!J$5:J$111,MATCH(D2904,'GCAM Crosswalk'!I$5:I$111,0))</f>
        <v>Transportation</v>
      </c>
      <c r="F2904" t="s">
        <v>410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3">
        <v>1.35512E-5</v>
      </c>
      <c r="O2904" s="3">
        <v>6.2483600000000006E-5</v>
      </c>
      <c r="P2904" s="3">
        <v>2.6122299999999999E-4</v>
      </c>
      <c r="Q2904" s="3">
        <v>9.5140299999999997E-4</v>
      </c>
      <c r="R2904">
        <v>0</v>
      </c>
      <c r="S2904">
        <v>0</v>
      </c>
      <c r="T2904">
        <v>0</v>
      </c>
      <c r="U2904" t="s">
        <v>409</v>
      </c>
    </row>
    <row r="2905" spans="1:21" x14ac:dyDescent="0.35">
      <c r="A2905" t="s">
        <v>407</v>
      </c>
      <c r="B2905" t="s">
        <v>46</v>
      </c>
      <c r="C2905" t="str">
        <f>INDEX('GCAM Crosswalk'!M$5:M$36,MATCH(B2905,'GCAM Crosswalk'!L$5:L$36,0))</f>
        <v>South Asia</v>
      </c>
      <c r="D2905" t="s">
        <v>259</v>
      </c>
      <c r="E2905" t="str">
        <f>INDEX('GCAM Crosswalk'!J$5:J$111,MATCH(D2905,'GCAM Crosswalk'!I$5:I$111,0))</f>
        <v>Transportation</v>
      </c>
      <c r="F2905" t="s">
        <v>411</v>
      </c>
      <c r="G2905">
        <v>1.369999E-3</v>
      </c>
      <c r="H2905">
        <v>3.7361999999999999E-3</v>
      </c>
      <c r="I2905">
        <v>3.7816E-3</v>
      </c>
      <c r="J2905">
        <v>4.97949999999999E-3</v>
      </c>
      <c r="K2905">
        <v>6.7571200000000001E-3</v>
      </c>
      <c r="L2905">
        <v>9.3428599999999997E-3</v>
      </c>
      <c r="M2905">
        <v>1.37834799999999E-2</v>
      </c>
      <c r="N2905">
        <v>1.987309E-2</v>
      </c>
      <c r="O2905">
        <v>2.8831249999999999E-2</v>
      </c>
      <c r="P2905">
        <v>3.986278E-2</v>
      </c>
      <c r="Q2905">
        <v>5.194431E-2</v>
      </c>
      <c r="R2905">
        <v>0</v>
      </c>
      <c r="S2905">
        <v>0</v>
      </c>
      <c r="T2905">
        <v>0</v>
      </c>
      <c r="U2905" t="s">
        <v>409</v>
      </c>
    </row>
    <row r="2906" spans="1:21" x14ac:dyDescent="0.35">
      <c r="A2906" t="s">
        <v>407</v>
      </c>
      <c r="B2906" t="s">
        <v>46</v>
      </c>
      <c r="C2906" t="str">
        <f>INDEX('GCAM Crosswalk'!M$5:M$36,MATCH(B2906,'GCAM Crosswalk'!L$5:L$36,0))</f>
        <v>South Asia</v>
      </c>
      <c r="D2906" t="s">
        <v>261</v>
      </c>
      <c r="E2906" t="str">
        <f>INDEX('GCAM Crosswalk'!J$5:J$111,MATCH(D2906,'GCAM Crosswalk'!I$5:I$111,0))</f>
        <v>Transportation</v>
      </c>
      <c r="F2906" t="s">
        <v>225</v>
      </c>
      <c r="G2906">
        <v>0</v>
      </c>
      <c r="H2906">
        <v>0</v>
      </c>
      <c r="I2906">
        <v>0</v>
      </c>
      <c r="J2906">
        <v>0</v>
      </c>
      <c r="K2906">
        <v>2.2276399999999999E-3</v>
      </c>
      <c r="L2906">
        <v>6.1334670000000001E-3</v>
      </c>
      <c r="M2906">
        <v>1.0018373000000001E-2</v>
      </c>
      <c r="N2906">
        <v>1.251033E-2</v>
      </c>
      <c r="O2906">
        <v>1.375825E-2</v>
      </c>
      <c r="P2906">
        <v>1.477844E-2</v>
      </c>
      <c r="Q2906">
        <v>1.549918E-2</v>
      </c>
      <c r="R2906">
        <v>0</v>
      </c>
      <c r="S2906">
        <v>0</v>
      </c>
      <c r="T2906">
        <v>0</v>
      </c>
      <c r="U2906" t="s">
        <v>409</v>
      </c>
    </row>
    <row r="2907" spans="1:21" x14ac:dyDescent="0.35">
      <c r="A2907" t="s">
        <v>407</v>
      </c>
      <c r="B2907" t="s">
        <v>46</v>
      </c>
      <c r="C2907" t="str">
        <f>INDEX('GCAM Crosswalk'!M$5:M$36,MATCH(B2907,'GCAM Crosswalk'!L$5:L$36,0))</f>
        <v>South Asia</v>
      </c>
      <c r="D2907" t="s">
        <v>261</v>
      </c>
      <c r="E2907" t="str">
        <f>INDEX('GCAM Crosswalk'!J$5:J$111,MATCH(D2907,'GCAM Crosswalk'!I$5:I$111,0))</f>
        <v>Transportation</v>
      </c>
      <c r="F2907" t="s">
        <v>408</v>
      </c>
      <c r="G2907">
        <v>0</v>
      </c>
      <c r="H2907">
        <v>1.6742899999999999E-3</v>
      </c>
      <c r="I2907">
        <v>1.9463600000000001E-2</v>
      </c>
      <c r="J2907">
        <v>2.1305299999999999E-2</v>
      </c>
      <c r="K2907">
        <v>2.6582399999999999E-2</v>
      </c>
      <c r="L2907">
        <v>3.1514790000000001E-2</v>
      </c>
      <c r="M2907">
        <v>3.2375250000000001E-2</v>
      </c>
      <c r="N2907">
        <v>3.4720960000000002E-2</v>
      </c>
      <c r="O2907">
        <v>3.6413189999999998E-2</v>
      </c>
      <c r="P2907">
        <v>3.6991200000000002E-2</v>
      </c>
      <c r="Q2907">
        <v>3.6655159999999999E-2</v>
      </c>
      <c r="R2907">
        <v>0</v>
      </c>
      <c r="S2907">
        <v>0</v>
      </c>
      <c r="T2907">
        <v>0</v>
      </c>
      <c r="U2907" t="s">
        <v>409</v>
      </c>
    </row>
    <row r="2908" spans="1:21" x14ac:dyDescent="0.35">
      <c r="A2908" t="s">
        <v>407</v>
      </c>
      <c r="B2908" t="s">
        <v>46</v>
      </c>
      <c r="C2908" t="str">
        <f>INDEX('GCAM Crosswalk'!M$5:M$36,MATCH(B2908,'GCAM Crosswalk'!L$5:L$36,0))</f>
        <v>South Asia</v>
      </c>
      <c r="D2908" t="s">
        <v>261</v>
      </c>
      <c r="E2908" t="str">
        <f>INDEX('GCAM Crosswalk'!J$5:J$111,MATCH(D2908,'GCAM Crosswalk'!I$5:I$111,0))</f>
        <v>Transportation</v>
      </c>
      <c r="F2908" t="s">
        <v>410</v>
      </c>
      <c r="G2908">
        <v>0</v>
      </c>
      <c r="H2908">
        <v>0</v>
      </c>
      <c r="I2908">
        <v>0</v>
      </c>
      <c r="J2908">
        <v>0</v>
      </c>
      <c r="K2908">
        <v>0</v>
      </c>
      <c r="L2908" s="3">
        <v>1.88686E-6</v>
      </c>
      <c r="M2908" s="3">
        <v>1.0617363999999999E-5</v>
      </c>
      <c r="N2908" s="3">
        <v>3.6550232999999998E-5</v>
      </c>
      <c r="O2908" s="3">
        <v>7.2151439999999998E-5</v>
      </c>
      <c r="P2908" s="3">
        <v>9.9595300000000005E-5</v>
      </c>
      <c r="Q2908" s="3">
        <v>1.110532E-4</v>
      </c>
      <c r="R2908">
        <v>0</v>
      </c>
      <c r="S2908">
        <v>0</v>
      </c>
      <c r="T2908">
        <v>0</v>
      </c>
      <c r="U2908" t="s">
        <v>409</v>
      </c>
    </row>
    <row r="2909" spans="1:21" x14ac:dyDescent="0.35">
      <c r="A2909" t="s">
        <v>407</v>
      </c>
      <c r="B2909" t="s">
        <v>46</v>
      </c>
      <c r="C2909" t="str">
        <f>INDEX('GCAM Crosswalk'!M$5:M$36,MATCH(B2909,'GCAM Crosswalk'!L$5:L$36,0))</f>
        <v>South Asia</v>
      </c>
      <c r="D2909" t="s">
        <v>261</v>
      </c>
      <c r="E2909" t="str">
        <f>INDEX('GCAM Crosswalk'!J$5:J$111,MATCH(D2909,'GCAM Crosswalk'!I$5:I$111,0))</f>
        <v>Transportation</v>
      </c>
      <c r="F2909" t="s">
        <v>411</v>
      </c>
      <c r="G2909">
        <v>8.5352699999999993E-3</v>
      </c>
      <c r="H2909">
        <v>2.1458100000000001E-2</v>
      </c>
      <c r="I2909">
        <v>3.0099299999999999E-2</v>
      </c>
      <c r="J2909">
        <v>4.1473500000000003E-2</v>
      </c>
      <c r="K2909">
        <v>4.2353883199999998E-2</v>
      </c>
      <c r="L2909">
        <v>4.3029703599999997E-2</v>
      </c>
      <c r="M2909">
        <v>5.1531990999999999E-2</v>
      </c>
      <c r="N2909">
        <v>6.2573303999999996E-2</v>
      </c>
      <c r="O2909">
        <v>7.3796691999999997E-2</v>
      </c>
      <c r="P2909">
        <v>8.0462453000000003E-2</v>
      </c>
      <c r="Q2909">
        <v>8.2667014999999996E-2</v>
      </c>
      <c r="R2909">
        <v>0</v>
      </c>
      <c r="S2909">
        <v>0</v>
      </c>
      <c r="T2909">
        <v>0</v>
      </c>
      <c r="U2909" t="s">
        <v>409</v>
      </c>
    </row>
    <row r="2910" spans="1:21" x14ac:dyDescent="0.35">
      <c r="A2910" t="s">
        <v>407</v>
      </c>
      <c r="B2910" t="s">
        <v>46</v>
      </c>
      <c r="C2910" t="str">
        <f>INDEX('GCAM Crosswalk'!M$5:M$36,MATCH(B2910,'GCAM Crosswalk'!L$5:L$36,0))</f>
        <v>South Asia</v>
      </c>
      <c r="D2910" t="s">
        <v>327</v>
      </c>
      <c r="E2910" t="str">
        <f>INDEX('GCAM Crosswalk'!J$5:J$111,MATCH(D2910,'GCAM Crosswalk'!I$5:I$111,0))</f>
        <v>Transportation</v>
      </c>
      <c r="F2910" t="s">
        <v>225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3.7715800000000001E-3</v>
      </c>
      <c r="M2910">
        <v>8.6349800000000004E-3</v>
      </c>
      <c r="N2910">
        <v>9.7649399999999997E-3</v>
      </c>
      <c r="O2910">
        <v>1.0156399999999999E-2</v>
      </c>
      <c r="P2910">
        <v>1.0109399999999999E-2</v>
      </c>
      <c r="Q2910">
        <v>9.9094000000000005E-3</v>
      </c>
      <c r="R2910">
        <v>0</v>
      </c>
      <c r="S2910">
        <v>0</v>
      </c>
      <c r="T2910">
        <v>0</v>
      </c>
      <c r="U2910" t="s">
        <v>409</v>
      </c>
    </row>
    <row r="2911" spans="1:21" x14ac:dyDescent="0.35">
      <c r="A2911" t="s">
        <v>407</v>
      </c>
      <c r="B2911" t="s">
        <v>46</v>
      </c>
      <c r="C2911" t="str">
        <f>INDEX('GCAM Crosswalk'!M$5:M$36,MATCH(B2911,'GCAM Crosswalk'!L$5:L$36,0))</f>
        <v>South Asia</v>
      </c>
      <c r="D2911" t="s">
        <v>327</v>
      </c>
      <c r="E2911" t="str">
        <f>INDEX('GCAM Crosswalk'!J$5:J$111,MATCH(D2911,'GCAM Crosswalk'!I$5:I$111,0))</f>
        <v>Transportation</v>
      </c>
      <c r="F2911" t="s">
        <v>408</v>
      </c>
      <c r="G2911">
        <v>0</v>
      </c>
      <c r="H2911" s="3">
        <v>1.6207999999999999E-4</v>
      </c>
      <c r="I2911">
        <v>1.8840599999999999E-3</v>
      </c>
      <c r="J2911">
        <v>2.0623400000000002E-3</v>
      </c>
      <c r="K2911">
        <v>2.25728E-3</v>
      </c>
      <c r="L2911">
        <v>1.8707299999999999E-3</v>
      </c>
      <c r="M2911">
        <v>1.5542399999999999E-3</v>
      </c>
      <c r="N2911">
        <v>1.20958E-3</v>
      </c>
      <c r="O2911" s="3">
        <v>9.7492900000000003E-4</v>
      </c>
      <c r="P2911" s="3">
        <v>8.4056400000000002E-4</v>
      </c>
      <c r="Q2911" s="3">
        <v>7.3895799999999995E-4</v>
      </c>
      <c r="R2911">
        <v>0</v>
      </c>
      <c r="S2911">
        <v>0</v>
      </c>
      <c r="T2911">
        <v>0</v>
      </c>
      <c r="U2911" t="s">
        <v>409</v>
      </c>
    </row>
    <row r="2912" spans="1:21" x14ac:dyDescent="0.35">
      <c r="A2912" t="s">
        <v>407</v>
      </c>
      <c r="B2912" t="s">
        <v>46</v>
      </c>
      <c r="C2912" t="str">
        <f>INDEX('GCAM Crosswalk'!M$5:M$36,MATCH(B2912,'GCAM Crosswalk'!L$5:L$36,0))</f>
        <v>South Asia</v>
      </c>
      <c r="D2912" t="s">
        <v>327</v>
      </c>
      <c r="E2912" t="str">
        <f>INDEX('GCAM Crosswalk'!J$5:J$111,MATCH(D2912,'GCAM Crosswalk'!I$5:I$111,0))</f>
        <v>Transportation</v>
      </c>
      <c r="F2912" t="s">
        <v>411</v>
      </c>
      <c r="G2912">
        <v>1.6912300000000002E-2</v>
      </c>
      <c r="H2912">
        <v>4.2518100000000003E-2</v>
      </c>
      <c r="I2912">
        <v>5.9640600000000002E-2</v>
      </c>
      <c r="J2912">
        <v>8.2178000000000001E-2</v>
      </c>
      <c r="K2912">
        <v>8.28652E-2</v>
      </c>
      <c r="L2912">
        <v>6.8829799999999997E-2</v>
      </c>
      <c r="M2912">
        <v>5.2880499999999997E-2</v>
      </c>
      <c r="N2912">
        <v>3.9947999999999997E-2</v>
      </c>
      <c r="O2912">
        <v>3.0870499999999999E-2</v>
      </c>
      <c r="P2912">
        <v>2.4661300000000001E-2</v>
      </c>
      <c r="Q2912">
        <v>2.0209499999999998E-2</v>
      </c>
      <c r="R2912">
        <v>0</v>
      </c>
      <c r="S2912">
        <v>0</v>
      </c>
      <c r="T2912">
        <v>0</v>
      </c>
      <c r="U2912" t="s">
        <v>409</v>
      </c>
    </row>
    <row r="2913" spans="1:21" x14ac:dyDescent="0.35">
      <c r="A2913" t="s">
        <v>407</v>
      </c>
      <c r="B2913" t="s">
        <v>46</v>
      </c>
      <c r="C2913" t="str">
        <f>INDEX('GCAM Crosswalk'!M$5:M$36,MATCH(B2913,'GCAM Crosswalk'!L$5:L$36,0))</f>
        <v>South Asia</v>
      </c>
      <c r="D2913" t="s">
        <v>265</v>
      </c>
      <c r="E2913" t="str">
        <f>INDEX('GCAM Crosswalk'!J$5:J$111,MATCH(D2913,'GCAM Crosswalk'!I$5:I$111,0))</f>
        <v>Transportation</v>
      </c>
      <c r="F2913" t="s">
        <v>225</v>
      </c>
      <c r="G2913">
        <v>0</v>
      </c>
      <c r="H2913">
        <v>0</v>
      </c>
      <c r="I2913">
        <v>0</v>
      </c>
      <c r="J2913">
        <v>0</v>
      </c>
      <c r="K2913">
        <v>0</v>
      </c>
      <c r="L2913" s="3">
        <v>5.8052509999999996E-4</v>
      </c>
      <c r="M2913">
        <v>4.9628564E-3</v>
      </c>
      <c r="N2913">
        <v>1.17225235E-2</v>
      </c>
      <c r="O2913">
        <v>2.0680959699999901E-2</v>
      </c>
      <c r="P2913">
        <v>3.1755725700000001E-2</v>
      </c>
      <c r="Q2913">
        <v>4.4505660000000002E-2</v>
      </c>
      <c r="R2913">
        <v>0</v>
      </c>
      <c r="S2913">
        <v>0</v>
      </c>
      <c r="T2913">
        <v>0</v>
      </c>
      <c r="U2913" t="s">
        <v>409</v>
      </c>
    </row>
    <row r="2914" spans="1:21" x14ac:dyDescent="0.35">
      <c r="A2914" t="s">
        <v>407</v>
      </c>
      <c r="B2914" t="s">
        <v>46</v>
      </c>
      <c r="C2914" t="str">
        <f>INDEX('GCAM Crosswalk'!M$5:M$36,MATCH(B2914,'GCAM Crosswalk'!L$5:L$36,0))</f>
        <v>South Asia</v>
      </c>
      <c r="D2914" t="s">
        <v>265</v>
      </c>
      <c r="E2914" t="str">
        <f>INDEX('GCAM Crosswalk'!J$5:J$111,MATCH(D2914,'GCAM Crosswalk'!I$5:I$111,0))</f>
        <v>Transportation</v>
      </c>
      <c r="F2914" t="s">
        <v>408</v>
      </c>
      <c r="G2914">
        <v>0</v>
      </c>
      <c r="H2914">
        <v>1.5119700000000001E-3</v>
      </c>
      <c r="I2914">
        <v>1.7576769999999999E-2</v>
      </c>
      <c r="J2914">
        <v>1.9240030000000002E-2</v>
      </c>
      <c r="K2914">
        <v>2.225794E-2</v>
      </c>
      <c r="L2914">
        <v>2.40339E-2</v>
      </c>
      <c r="M2914">
        <v>2.6459318999999999E-2</v>
      </c>
      <c r="N2914">
        <v>2.7863172999999901E-2</v>
      </c>
      <c r="O2914">
        <v>2.9226668000000001E-2</v>
      </c>
      <c r="P2914">
        <v>3.1665068999999997E-2</v>
      </c>
      <c r="Q2914">
        <v>3.3865248000000001E-2</v>
      </c>
      <c r="R2914">
        <v>0</v>
      </c>
      <c r="S2914">
        <v>0</v>
      </c>
      <c r="T2914">
        <v>0</v>
      </c>
      <c r="U2914" t="s">
        <v>409</v>
      </c>
    </row>
    <row r="2915" spans="1:21" x14ac:dyDescent="0.35">
      <c r="A2915" t="s">
        <v>407</v>
      </c>
      <c r="B2915" t="s">
        <v>46</v>
      </c>
      <c r="C2915" t="str">
        <f>INDEX('GCAM Crosswalk'!M$5:M$36,MATCH(B2915,'GCAM Crosswalk'!L$5:L$36,0))</f>
        <v>South Asia</v>
      </c>
      <c r="D2915" t="s">
        <v>265</v>
      </c>
      <c r="E2915" t="str">
        <f>INDEX('GCAM Crosswalk'!J$5:J$111,MATCH(D2915,'GCAM Crosswalk'!I$5:I$111,0))</f>
        <v>Transportation</v>
      </c>
      <c r="F2915" t="s">
        <v>410</v>
      </c>
      <c r="G2915">
        <v>0</v>
      </c>
      <c r="H2915">
        <v>0</v>
      </c>
      <c r="I2915">
        <v>0</v>
      </c>
      <c r="J2915">
        <v>0</v>
      </c>
      <c r="K2915">
        <v>0</v>
      </c>
      <c r="L2915" s="3">
        <v>7.3942561000000001E-7</v>
      </c>
      <c r="M2915" s="3">
        <v>1.5927886739999999E-5</v>
      </c>
      <c r="N2915" s="3">
        <v>3.1367431220000002E-5</v>
      </c>
      <c r="O2915" s="3">
        <v>5.5910109653000003E-5</v>
      </c>
      <c r="P2915" s="3">
        <v>9.3478941430999999E-5</v>
      </c>
      <c r="Q2915" s="3">
        <v>1.51461017889999E-4</v>
      </c>
      <c r="R2915">
        <v>0</v>
      </c>
      <c r="S2915">
        <v>0</v>
      </c>
      <c r="T2915">
        <v>0</v>
      </c>
      <c r="U2915" t="s">
        <v>409</v>
      </c>
    </row>
    <row r="2916" spans="1:21" x14ac:dyDescent="0.35">
      <c r="A2916" t="s">
        <v>407</v>
      </c>
      <c r="B2916" t="s">
        <v>46</v>
      </c>
      <c r="C2916" t="str">
        <f>INDEX('GCAM Crosswalk'!M$5:M$36,MATCH(B2916,'GCAM Crosswalk'!L$5:L$36,0))</f>
        <v>South Asia</v>
      </c>
      <c r="D2916" t="s">
        <v>265</v>
      </c>
      <c r="E2916" t="str">
        <f>INDEX('GCAM Crosswalk'!J$5:J$111,MATCH(D2916,'GCAM Crosswalk'!I$5:I$111,0))</f>
        <v>Transportation</v>
      </c>
      <c r="F2916" t="s">
        <v>411</v>
      </c>
      <c r="G2916">
        <v>1.6488559999999999E-2</v>
      </c>
      <c r="H2916">
        <v>4.1453019999999903E-2</v>
      </c>
      <c r="I2916">
        <v>5.8146499999999997E-2</v>
      </c>
      <c r="J2916">
        <v>8.0119300000000004E-2</v>
      </c>
      <c r="K2916">
        <v>9.2225046499999894E-2</v>
      </c>
      <c r="L2916">
        <v>0.103025172239999</v>
      </c>
      <c r="M2916">
        <v>0.11862335264</v>
      </c>
      <c r="N2916">
        <v>0.13147230337999999</v>
      </c>
      <c r="O2916">
        <v>0.14623915179999999</v>
      </c>
      <c r="P2916">
        <v>0.16729979759999999</v>
      </c>
      <c r="Q2916">
        <v>0.189063236</v>
      </c>
      <c r="R2916">
        <v>0</v>
      </c>
      <c r="S2916">
        <v>0</v>
      </c>
      <c r="T2916">
        <v>0</v>
      </c>
      <c r="U2916" t="s">
        <v>409</v>
      </c>
    </row>
    <row r="2917" spans="1:21" x14ac:dyDescent="0.35">
      <c r="A2917" t="s">
        <v>407</v>
      </c>
      <c r="B2917" t="s">
        <v>46</v>
      </c>
      <c r="C2917" t="str">
        <f>INDEX('GCAM Crosswalk'!M$5:M$36,MATCH(B2917,'GCAM Crosswalk'!L$5:L$36,0))</f>
        <v>South Asia</v>
      </c>
      <c r="D2917" t="s">
        <v>267</v>
      </c>
      <c r="E2917" t="str">
        <f>INDEX('GCAM Crosswalk'!J$5:J$111,MATCH(D2917,'GCAM Crosswalk'!I$5:I$111,0))</f>
        <v>International Shipping</v>
      </c>
      <c r="F2917" t="s">
        <v>225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3">
        <v>9.7565400000000004E-7</v>
      </c>
      <c r="O2917" s="3">
        <v>3.0479399999999999E-6</v>
      </c>
      <c r="P2917" s="3">
        <v>9.7723499999999997E-6</v>
      </c>
      <c r="Q2917" s="3">
        <v>2.68276E-5</v>
      </c>
      <c r="R2917">
        <v>0</v>
      </c>
      <c r="S2917">
        <v>0</v>
      </c>
      <c r="T2917">
        <v>0</v>
      </c>
      <c r="U2917" t="s">
        <v>409</v>
      </c>
    </row>
    <row r="2918" spans="1:21" x14ac:dyDescent="0.35">
      <c r="A2918" t="s">
        <v>407</v>
      </c>
      <c r="B2918" t="s">
        <v>46</v>
      </c>
      <c r="C2918" t="str">
        <f>INDEX('GCAM Crosswalk'!M$5:M$36,MATCH(B2918,'GCAM Crosswalk'!L$5:L$36,0))</f>
        <v>South Asia</v>
      </c>
      <c r="D2918" t="s">
        <v>267</v>
      </c>
      <c r="E2918" t="str">
        <f>INDEX('GCAM Crosswalk'!J$5:J$111,MATCH(D2918,'GCAM Crosswalk'!I$5:I$111,0))</f>
        <v>International Shipping</v>
      </c>
      <c r="F2918" t="s">
        <v>410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3">
        <v>9.6049599999999993E-6</v>
      </c>
      <c r="O2918" s="3">
        <v>3.8333800000000002E-5</v>
      </c>
      <c r="P2918" s="3">
        <v>1.6174399999999999E-4</v>
      </c>
      <c r="Q2918" s="3">
        <v>5.8030099999999997E-4</v>
      </c>
      <c r="R2918">
        <v>0</v>
      </c>
      <c r="S2918">
        <v>0</v>
      </c>
      <c r="T2918">
        <v>0</v>
      </c>
      <c r="U2918" t="s">
        <v>409</v>
      </c>
    </row>
    <row r="2919" spans="1:21" x14ac:dyDescent="0.35">
      <c r="A2919" t="s">
        <v>407</v>
      </c>
      <c r="B2919" t="s">
        <v>46</v>
      </c>
      <c r="C2919" t="str">
        <f>INDEX('GCAM Crosswalk'!M$5:M$36,MATCH(B2919,'GCAM Crosswalk'!L$5:L$36,0))</f>
        <v>South Asia</v>
      </c>
      <c r="D2919" t="s">
        <v>267</v>
      </c>
      <c r="E2919" t="str">
        <f>INDEX('GCAM Crosswalk'!J$5:J$111,MATCH(D2919,'GCAM Crosswalk'!I$5:I$111,0))</f>
        <v>International Shipping</v>
      </c>
      <c r="F2919" t="s">
        <v>411</v>
      </c>
      <c r="G2919">
        <v>1.5063500000000001E-2</v>
      </c>
      <c r="H2919">
        <v>1.2626699999999999E-2</v>
      </c>
      <c r="I2919">
        <v>2.9554199999999999E-2</v>
      </c>
      <c r="J2919">
        <v>6.3203999999999996E-2</v>
      </c>
      <c r="K2919">
        <v>6.8394819999999995E-2</v>
      </c>
      <c r="L2919">
        <v>7.4881900000000001E-2</v>
      </c>
      <c r="M2919">
        <v>8.2692299999999996E-2</v>
      </c>
      <c r="N2919">
        <v>9.3225599999999895E-2</v>
      </c>
      <c r="O2919">
        <v>0.105381499999999</v>
      </c>
      <c r="P2919">
        <v>0.11842850000000001</v>
      </c>
      <c r="Q2919">
        <v>0.1315933</v>
      </c>
      <c r="R2919">
        <v>0</v>
      </c>
      <c r="S2919">
        <v>0</v>
      </c>
      <c r="T2919">
        <v>0</v>
      </c>
      <c r="U2919" t="s">
        <v>409</v>
      </c>
    </row>
    <row r="2920" spans="1:21" x14ac:dyDescent="0.35">
      <c r="A2920" t="s">
        <v>407</v>
      </c>
      <c r="B2920" t="s">
        <v>47</v>
      </c>
      <c r="C2920" t="str">
        <f>INDEX('GCAM Crosswalk'!M$5:M$36,MATCH(B2920,'GCAM Crosswalk'!L$5:L$36,0))</f>
        <v>South Korea</v>
      </c>
      <c r="D2920" t="s">
        <v>291</v>
      </c>
      <c r="E2920" t="str">
        <f>INDEX('GCAM Crosswalk'!J$5:J$111,MATCH(D2920,'GCAM Crosswalk'!I$5:I$111,0))</f>
        <v>Industry</v>
      </c>
      <c r="F2920" t="s">
        <v>408</v>
      </c>
      <c r="G2920">
        <v>4.1860899999999999E-3</v>
      </c>
      <c r="H2920">
        <v>1.55318E-2</v>
      </c>
      <c r="I2920">
        <v>1.25215E-2</v>
      </c>
      <c r="J2920">
        <v>6.5029299999999996E-3</v>
      </c>
      <c r="K2920">
        <v>6.8437139999999999E-3</v>
      </c>
      <c r="L2920">
        <v>7.01816734E-3</v>
      </c>
      <c r="M2920">
        <v>6.9265567200000001E-3</v>
      </c>
      <c r="N2920">
        <v>6.4282182099999899E-3</v>
      </c>
      <c r="O2920">
        <v>5.7176438410000002E-3</v>
      </c>
      <c r="P2920">
        <v>5.2391501009999997E-3</v>
      </c>
      <c r="Q2920">
        <v>4.8252495179999999E-3</v>
      </c>
      <c r="R2920">
        <v>0</v>
      </c>
      <c r="S2920">
        <v>0</v>
      </c>
      <c r="T2920">
        <v>0</v>
      </c>
      <c r="U2920" t="s">
        <v>409</v>
      </c>
    </row>
    <row r="2921" spans="1:21" x14ac:dyDescent="0.35">
      <c r="A2921" t="s">
        <v>407</v>
      </c>
      <c r="B2921" t="s">
        <v>47</v>
      </c>
      <c r="C2921" t="str">
        <f>INDEX('GCAM Crosswalk'!M$5:M$36,MATCH(B2921,'GCAM Crosswalk'!L$5:L$36,0))</f>
        <v>South Korea</v>
      </c>
      <c r="D2921" t="s">
        <v>291</v>
      </c>
      <c r="E2921" t="str">
        <f>INDEX('GCAM Crosswalk'!J$5:J$111,MATCH(D2921,'GCAM Crosswalk'!I$5:I$111,0))</f>
        <v>Industry</v>
      </c>
      <c r="F2921" t="s">
        <v>410</v>
      </c>
      <c r="G2921">
        <v>0</v>
      </c>
      <c r="H2921">
        <v>0</v>
      </c>
      <c r="I2921">
        <v>0</v>
      </c>
      <c r="J2921">
        <v>0</v>
      </c>
      <c r="K2921">
        <v>0</v>
      </c>
      <c r="L2921" s="3">
        <v>5.2887800000000004E-6</v>
      </c>
      <c r="M2921" s="3">
        <v>5.396903E-5</v>
      </c>
      <c r="N2921" s="3">
        <v>2.0410801999999999E-4</v>
      </c>
      <c r="O2921" s="3">
        <v>3.9650668999999998E-4</v>
      </c>
      <c r="P2921" s="3">
        <v>5.1502932999999995E-4</v>
      </c>
      <c r="Q2921" s="3">
        <v>5.78992507E-4</v>
      </c>
      <c r="R2921">
        <v>0</v>
      </c>
      <c r="S2921">
        <v>0</v>
      </c>
      <c r="T2921">
        <v>0</v>
      </c>
      <c r="U2921" t="s">
        <v>409</v>
      </c>
    </row>
    <row r="2922" spans="1:21" x14ac:dyDescent="0.35">
      <c r="A2922" t="s">
        <v>407</v>
      </c>
      <c r="B2922" t="s">
        <v>47</v>
      </c>
      <c r="C2922" t="str">
        <f>INDEX('GCAM Crosswalk'!M$5:M$36,MATCH(B2922,'GCAM Crosswalk'!L$5:L$36,0))</f>
        <v>South Korea</v>
      </c>
      <c r="D2922" t="s">
        <v>291</v>
      </c>
      <c r="E2922" t="str">
        <f>INDEX('GCAM Crosswalk'!J$5:J$111,MATCH(D2922,'GCAM Crosswalk'!I$5:I$111,0))</f>
        <v>Industry</v>
      </c>
      <c r="F2922" t="s">
        <v>411</v>
      </c>
      <c r="G2922">
        <v>2.6574E-2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409</v>
      </c>
    </row>
    <row r="2923" spans="1:21" x14ac:dyDescent="0.35">
      <c r="A2923" t="s">
        <v>407</v>
      </c>
      <c r="B2923" t="s">
        <v>47</v>
      </c>
      <c r="C2923" t="str">
        <f>INDEX('GCAM Crosswalk'!M$5:M$36,MATCH(B2923,'GCAM Crosswalk'!L$5:L$36,0))</f>
        <v>South Korea</v>
      </c>
      <c r="D2923" t="s">
        <v>349</v>
      </c>
      <c r="E2923" t="str">
        <f>INDEX('GCAM Crosswalk'!J$5:J$111,MATCH(D2923,'GCAM Crosswalk'!I$5:I$111,0))</f>
        <v>Agriculture</v>
      </c>
      <c r="F2923" t="s">
        <v>318</v>
      </c>
      <c r="G2923">
        <v>0</v>
      </c>
      <c r="H2923">
        <v>0</v>
      </c>
      <c r="I2923">
        <v>0</v>
      </c>
      <c r="J2923">
        <v>2.7628000000000002E-3</v>
      </c>
      <c r="K2923">
        <v>3.139284E-3</v>
      </c>
      <c r="L2923">
        <v>4.6293590000000004E-3</v>
      </c>
      <c r="M2923">
        <v>5.7593619999999996E-3</v>
      </c>
      <c r="N2923">
        <v>5.968185E-3</v>
      </c>
      <c r="O2923">
        <v>5.25912899999999E-3</v>
      </c>
      <c r="P2923">
        <v>4.3745540000000001E-3</v>
      </c>
      <c r="Q2923">
        <v>3.666912E-3</v>
      </c>
      <c r="R2923">
        <v>0</v>
      </c>
      <c r="S2923">
        <v>0</v>
      </c>
      <c r="T2923">
        <v>0</v>
      </c>
      <c r="U2923" t="s">
        <v>409</v>
      </c>
    </row>
    <row r="2924" spans="1:21" x14ac:dyDescent="0.35">
      <c r="A2924" t="s">
        <v>407</v>
      </c>
      <c r="B2924" t="s">
        <v>47</v>
      </c>
      <c r="C2924" t="str">
        <f>INDEX('GCAM Crosswalk'!M$5:M$36,MATCH(B2924,'GCAM Crosswalk'!L$5:L$36,0))</f>
        <v>South Korea</v>
      </c>
      <c r="D2924" t="s">
        <v>349</v>
      </c>
      <c r="E2924" t="str">
        <f>INDEX('GCAM Crosswalk'!J$5:J$111,MATCH(D2924,'GCAM Crosswalk'!I$5:I$111,0))</f>
        <v>Agriculture</v>
      </c>
      <c r="F2924" t="s">
        <v>225</v>
      </c>
      <c r="G2924">
        <v>5.2325000000000002E-3</v>
      </c>
      <c r="H2924">
        <v>1.9004400000000001E-2</v>
      </c>
      <c r="I2924">
        <v>2.8799700000000001E-2</v>
      </c>
      <c r="J2924">
        <v>4.1901800000000003E-2</v>
      </c>
      <c r="K2924">
        <v>4.0674509999999997E-2</v>
      </c>
      <c r="L2924">
        <v>3.9009916899999997E-2</v>
      </c>
      <c r="M2924">
        <v>3.7932918900000001E-2</v>
      </c>
      <c r="N2924">
        <v>3.7736413099999998E-2</v>
      </c>
      <c r="O2924">
        <v>3.7913552000000003E-2</v>
      </c>
      <c r="P2924">
        <v>3.78821487E-2</v>
      </c>
      <c r="Q2924">
        <v>3.7231470900000001E-2</v>
      </c>
      <c r="R2924">
        <v>0</v>
      </c>
      <c r="S2924">
        <v>0</v>
      </c>
      <c r="T2924">
        <v>0</v>
      </c>
      <c r="U2924" t="s">
        <v>409</v>
      </c>
    </row>
    <row r="2925" spans="1:21" x14ac:dyDescent="0.35">
      <c r="A2925" t="s">
        <v>407</v>
      </c>
      <c r="B2925" t="s">
        <v>47</v>
      </c>
      <c r="C2925" t="str">
        <f>INDEX('GCAM Crosswalk'!M$5:M$36,MATCH(B2925,'GCAM Crosswalk'!L$5:L$36,0))</f>
        <v>South Korea</v>
      </c>
      <c r="D2925" t="s">
        <v>349</v>
      </c>
      <c r="E2925" t="str">
        <f>INDEX('GCAM Crosswalk'!J$5:J$111,MATCH(D2925,'GCAM Crosswalk'!I$5:I$111,0))</f>
        <v>Agriculture</v>
      </c>
      <c r="F2925" t="s">
        <v>408</v>
      </c>
      <c r="G2925">
        <v>0</v>
      </c>
      <c r="H2925">
        <v>1.0464999999999999E-3</v>
      </c>
      <c r="I2925" s="3">
        <v>1.674E-4</v>
      </c>
      <c r="J2925" s="3">
        <v>1.2559999999999999E-4</v>
      </c>
      <c r="K2925" s="3">
        <v>1.480543E-4</v>
      </c>
      <c r="L2925" s="3">
        <v>1.7419380000000001E-4</v>
      </c>
      <c r="M2925" s="3">
        <v>1.8424460000000001E-4</v>
      </c>
      <c r="N2925" s="3">
        <v>1.7367545E-4</v>
      </c>
      <c r="O2925" s="3">
        <v>1.5126629999999999E-4</v>
      </c>
      <c r="P2925" s="3">
        <v>1.315648E-4</v>
      </c>
      <c r="Q2925" s="3">
        <v>1.15852799999999E-4</v>
      </c>
      <c r="R2925">
        <v>0</v>
      </c>
      <c r="S2925">
        <v>0</v>
      </c>
      <c r="T2925">
        <v>0</v>
      </c>
      <c r="U2925" t="s">
        <v>409</v>
      </c>
    </row>
    <row r="2926" spans="1:21" x14ac:dyDescent="0.35">
      <c r="A2926" t="s">
        <v>407</v>
      </c>
      <c r="B2926" t="s">
        <v>47</v>
      </c>
      <c r="C2926" t="str">
        <f>INDEX('GCAM Crosswalk'!M$5:M$36,MATCH(B2926,'GCAM Crosswalk'!L$5:L$36,0))</f>
        <v>South Korea</v>
      </c>
      <c r="D2926" t="s">
        <v>349</v>
      </c>
      <c r="E2926" t="str">
        <f>INDEX('GCAM Crosswalk'!J$5:J$111,MATCH(D2926,'GCAM Crosswalk'!I$5:I$111,0))</f>
        <v>Agriculture</v>
      </c>
      <c r="F2926" t="s">
        <v>410</v>
      </c>
      <c r="G2926">
        <v>0</v>
      </c>
      <c r="H2926">
        <v>0</v>
      </c>
      <c r="I2926">
        <v>0</v>
      </c>
      <c r="J2926">
        <v>0</v>
      </c>
      <c r="K2926">
        <v>0</v>
      </c>
      <c r="L2926" s="3">
        <v>1.2100900000000001E-4</v>
      </c>
      <c r="M2926" s="3">
        <v>4.4028829999999999E-4</v>
      </c>
      <c r="N2926" s="3">
        <v>8.2310260000000002E-4</v>
      </c>
      <c r="O2926">
        <v>1.0760487999999901E-3</v>
      </c>
      <c r="P2926">
        <v>1.3112231999999899E-3</v>
      </c>
      <c r="Q2926">
        <v>1.435572E-3</v>
      </c>
      <c r="R2926">
        <v>0</v>
      </c>
      <c r="S2926">
        <v>0</v>
      </c>
      <c r="T2926">
        <v>0</v>
      </c>
      <c r="U2926" t="s">
        <v>409</v>
      </c>
    </row>
    <row r="2927" spans="1:21" x14ac:dyDescent="0.35">
      <c r="A2927" t="s">
        <v>407</v>
      </c>
      <c r="B2927" t="s">
        <v>47</v>
      </c>
      <c r="C2927" t="str">
        <f>INDEX('GCAM Crosswalk'!M$5:M$36,MATCH(B2927,'GCAM Crosswalk'!L$5:L$36,0))</f>
        <v>South Korea</v>
      </c>
      <c r="D2927" t="s">
        <v>349</v>
      </c>
      <c r="E2927" t="str">
        <f>INDEX('GCAM Crosswalk'!J$5:J$111,MATCH(D2927,'GCAM Crosswalk'!I$5:I$111,0))</f>
        <v>Agriculture</v>
      </c>
      <c r="F2927" t="s">
        <v>411</v>
      </c>
      <c r="G2927">
        <v>6.4087599999999995E-2</v>
      </c>
      <c r="H2927">
        <v>5.919E-2</v>
      </c>
      <c r="I2927">
        <v>5.2492499999999997E-2</v>
      </c>
      <c r="J2927">
        <v>1.9422999999999999E-2</v>
      </c>
      <c r="K2927">
        <v>1.98916299999999E-2</v>
      </c>
      <c r="L2927">
        <v>1.9967059999999998E-2</v>
      </c>
      <c r="M2927">
        <v>1.8674254000000001E-2</v>
      </c>
      <c r="N2927">
        <v>1.6692721000000001E-2</v>
      </c>
      <c r="O2927">
        <v>1.47329019999999E-2</v>
      </c>
      <c r="P2927">
        <v>1.25481679999999E-2</v>
      </c>
      <c r="Q2927">
        <v>1.05728459999999E-2</v>
      </c>
      <c r="R2927">
        <v>0</v>
      </c>
      <c r="S2927">
        <v>0</v>
      </c>
      <c r="T2927">
        <v>0</v>
      </c>
      <c r="U2927" t="s">
        <v>409</v>
      </c>
    </row>
    <row r="2928" spans="1:21" x14ac:dyDescent="0.35">
      <c r="A2928" t="s">
        <v>407</v>
      </c>
      <c r="B2928" t="s">
        <v>47</v>
      </c>
      <c r="C2928" t="str">
        <f>INDEX('GCAM Crosswalk'!M$5:M$36,MATCH(B2928,'GCAM Crosswalk'!L$5:L$36,0))</f>
        <v>South Korea</v>
      </c>
      <c r="D2928" t="s">
        <v>269</v>
      </c>
      <c r="E2928" t="str">
        <f>INDEX('GCAM Crosswalk'!J$5:J$111,MATCH(D2928,'GCAM Crosswalk'!I$5:I$111,0))</f>
        <v>Industry</v>
      </c>
      <c r="F2928" t="s">
        <v>225</v>
      </c>
      <c r="G2928">
        <v>1.39375E-2</v>
      </c>
      <c r="H2928">
        <v>2.0152400000000001E-2</v>
      </c>
      <c r="I2928">
        <v>1.9656400000000001E-2</v>
      </c>
      <c r="J2928">
        <v>1.9656400000000001E-2</v>
      </c>
      <c r="K2928">
        <v>1.8024700000000001E-2</v>
      </c>
      <c r="L2928">
        <v>1.7548399999999999E-2</v>
      </c>
      <c r="M2928">
        <v>1.7557099999999999E-2</v>
      </c>
      <c r="N2928">
        <v>1.9105110000000002E-2</v>
      </c>
      <c r="O2928">
        <v>2.0491720000000001E-2</v>
      </c>
      <c r="P2928">
        <v>2.0535206E-2</v>
      </c>
      <c r="Q2928">
        <v>1.9744459999999998E-2</v>
      </c>
      <c r="R2928">
        <v>0</v>
      </c>
      <c r="S2928">
        <v>0</v>
      </c>
      <c r="T2928">
        <v>0</v>
      </c>
      <c r="U2928" t="s">
        <v>409</v>
      </c>
    </row>
    <row r="2929" spans="1:21" x14ac:dyDescent="0.35">
      <c r="A2929" t="s">
        <v>407</v>
      </c>
      <c r="B2929" t="s">
        <v>47</v>
      </c>
      <c r="C2929" t="str">
        <f>INDEX('GCAM Crosswalk'!M$5:M$36,MATCH(B2929,'GCAM Crosswalk'!L$5:L$36,0))</f>
        <v>South Korea</v>
      </c>
      <c r="D2929" t="s">
        <v>364</v>
      </c>
      <c r="E2929" t="str">
        <f>INDEX('GCAM Crosswalk'!J$5:J$111,MATCH(D2929,'GCAM Crosswalk'!I$5:I$111,0))</f>
        <v>Industry</v>
      </c>
      <c r="F2929" t="s">
        <v>318</v>
      </c>
      <c r="G2929">
        <v>2.5953E-3</v>
      </c>
      <c r="H2929">
        <v>5.4836900000000003E-3</v>
      </c>
      <c r="I2929">
        <v>3.5999999999999999E-3</v>
      </c>
      <c r="J2929">
        <v>1.1344099999999999E-2</v>
      </c>
      <c r="K2929">
        <v>1.2127244000000001E-2</v>
      </c>
      <c r="L2929">
        <v>1.2385202E-2</v>
      </c>
      <c r="M2929">
        <v>1.4008692E-2</v>
      </c>
      <c r="N2929">
        <v>1.84658799999999E-2</v>
      </c>
      <c r="O2929">
        <v>2.2720198E-2</v>
      </c>
      <c r="P2929">
        <v>2.4054847000000001E-2</v>
      </c>
      <c r="Q2929">
        <v>2.3710321699999998E-2</v>
      </c>
      <c r="R2929">
        <v>0</v>
      </c>
      <c r="S2929">
        <v>0</v>
      </c>
      <c r="T2929">
        <v>0</v>
      </c>
      <c r="U2929" t="s">
        <v>409</v>
      </c>
    </row>
    <row r="2930" spans="1:21" x14ac:dyDescent="0.35">
      <c r="A2930" t="s">
        <v>407</v>
      </c>
      <c r="B2930" t="s">
        <v>47</v>
      </c>
      <c r="C2930" t="str">
        <f>INDEX('GCAM Crosswalk'!M$5:M$36,MATCH(B2930,'GCAM Crosswalk'!L$5:L$36,0))</f>
        <v>South Korea</v>
      </c>
      <c r="D2930" t="s">
        <v>364</v>
      </c>
      <c r="E2930" t="str">
        <f>INDEX('GCAM Crosswalk'!J$5:J$111,MATCH(D2930,'GCAM Crosswalk'!I$5:I$111,0))</f>
        <v>Industry</v>
      </c>
      <c r="F2930" t="s">
        <v>339</v>
      </c>
      <c r="G2930">
        <v>1.8837000000000001E-3</v>
      </c>
      <c r="H2930">
        <v>3.1814E-3</v>
      </c>
      <c r="I2930">
        <v>4.2278999999999997E-3</v>
      </c>
      <c r="J2930">
        <v>4.6464999999999996E-3</v>
      </c>
      <c r="K2930">
        <v>4.9801639999999996E-3</v>
      </c>
      <c r="L2930">
        <v>5.0066140000000004E-3</v>
      </c>
      <c r="M2930">
        <v>5.2480549999999997E-3</v>
      </c>
      <c r="N2930">
        <v>5.9707089999999899E-3</v>
      </c>
      <c r="O2930">
        <v>6.7549369999999999E-3</v>
      </c>
      <c r="P2930">
        <v>7.01913709999999E-3</v>
      </c>
      <c r="Q2930">
        <v>6.9849486999999898E-3</v>
      </c>
      <c r="R2930">
        <v>0</v>
      </c>
      <c r="S2930">
        <v>0</v>
      </c>
      <c r="T2930">
        <v>0</v>
      </c>
      <c r="U2930" t="s">
        <v>409</v>
      </c>
    </row>
    <row r="2931" spans="1:21" x14ac:dyDescent="0.35">
      <c r="A2931" t="s">
        <v>407</v>
      </c>
      <c r="B2931" t="s">
        <v>47</v>
      </c>
      <c r="C2931" t="str">
        <f>INDEX('GCAM Crosswalk'!M$5:M$36,MATCH(B2931,'GCAM Crosswalk'!L$5:L$36,0))</f>
        <v>South Korea</v>
      </c>
      <c r="D2931" t="s">
        <v>364</v>
      </c>
      <c r="E2931" t="str">
        <f>INDEX('GCAM Crosswalk'!J$5:J$111,MATCH(D2931,'GCAM Crosswalk'!I$5:I$111,0))</f>
        <v>Industry</v>
      </c>
      <c r="F2931" t="s">
        <v>225</v>
      </c>
      <c r="G2931">
        <v>3.9306500000000001E-2</v>
      </c>
      <c r="H2931">
        <v>0.143622</v>
      </c>
      <c r="I2931">
        <v>0.14705399999999999</v>
      </c>
      <c r="J2931">
        <v>0.17627200000000001</v>
      </c>
      <c r="K2931">
        <v>0.18019993000000001</v>
      </c>
      <c r="L2931">
        <v>0.17942080999999999</v>
      </c>
      <c r="M2931">
        <v>0.18364301</v>
      </c>
      <c r="N2931">
        <v>0.20472988</v>
      </c>
      <c r="O2931">
        <v>0.23337685999999999</v>
      </c>
      <c r="P2931">
        <v>0.2462521</v>
      </c>
      <c r="Q2931">
        <v>0.24936402199999999</v>
      </c>
      <c r="R2931">
        <v>0</v>
      </c>
      <c r="S2931">
        <v>0</v>
      </c>
      <c r="T2931">
        <v>0</v>
      </c>
      <c r="U2931" t="s">
        <v>409</v>
      </c>
    </row>
    <row r="2932" spans="1:21" x14ac:dyDescent="0.35">
      <c r="A2932" t="s">
        <v>407</v>
      </c>
      <c r="B2932" t="s">
        <v>47</v>
      </c>
      <c r="C2932" t="str">
        <f>INDEX('GCAM Crosswalk'!M$5:M$36,MATCH(B2932,'GCAM Crosswalk'!L$5:L$36,0))</f>
        <v>South Korea</v>
      </c>
      <c r="D2932" t="s">
        <v>364</v>
      </c>
      <c r="E2932" t="str">
        <f>INDEX('GCAM Crosswalk'!J$5:J$111,MATCH(D2932,'GCAM Crosswalk'!I$5:I$111,0))</f>
        <v>Industry</v>
      </c>
      <c r="F2932" t="s">
        <v>408</v>
      </c>
      <c r="G2932">
        <v>0</v>
      </c>
      <c r="H2932">
        <v>2.2174E-3</v>
      </c>
      <c r="I2932">
        <v>5.9310599999999998E-2</v>
      </c>
      <c r="J2932">
        <v>5.4361800000000002E-2</v>
      </c>
      <c r="K2932">
        <v>5.8481549999999903E-2</v>
      </c>
      <c r="L2932">
        <v>5.8880849999999998E-2</v>
      </c>
      <c r="M2932">
        <v>6.2473129999999898E-2</v>
      </c>
      <c r="N2932">
        <v>7.28795E-2</v>
      </c>
      <c r="O2932">
        <v>8.3402290000000004E-2</v>
      </c>
      <c r="P2932">
        <v>8.6905505999999993E-2</v>
      </c>
      <c r="Q2932">
        <v>8.5961475999999995E-2</v>
      </c>
      <c r="R2932">
        <v>0</v>
      </c>
      <c r="S2932">
        <v>0</v>
      </c>
      <c r="T2932">
        <v>0</v>
      </c>
      <c r="U2932" t="s">
        <v>409</v>
      </c>
    </row>
    <row r="2933" spans="1:21" x14ac:dyDescent="0.35">
      <c r="A2933" t="s">
        <v>407</v>
      </c>
      <c r="B2933" t="s">
        <v>47</v>
      </c>
      <c r="C2933" t="str">
        <f>INDEX('GCAM Crosswalk'!M$5:M$36,MATCH(B2933,'GCAM Crosswalk'!L$5:L$36,0))</f>
        <v>South Korea</v>
      </c>
      <c r="D2933" t="s">
        <v>364</v>
      </c>
      <c r="E2933" t="str">
        <f>INDEX('GCAM Crosswalk'!J$5:J$111,MATCH(D2933,'GCAM Crosswalk'!I$5:I$111,0))</f>
        <v>Industry</v>
      </c>
      <c r="F2933" t="s">
        <v>411</v>
      </c>
      <c r="G2933">
        <v>9.6065499999999998E-2</v>
      </c>
      <c r="H2933">
        <v>7.1915400000000004E-2</v>
      </c>
      <c r="I2933">
        <v>4.75948E-2</v>
      </c>
      <c r="J2933">
        <v>2.2311399999999999E-2</v>
      </c>
      <c r="K2933">
        <v>2.388061E-2</v>
      </c>
      <c r="L2933">
        <v>2.3927378999999999E-2</v>
      </c>
      <c r="M2933">
        <v>2.45654009999999E-2</v>
      </c>
      <c r="N2933">
        <v>2.6873189999999901E-2</v>
      </c>
      <c r="O2933">
        <v>2.9388775999999998E-2</v>
      </c>
      <c r="P2933">
        <v>3.0218035000000001E-2</v>
      </c>
      <c r="Q2933">
        <v>3.01952102999999E-2</v>
      </c>
      <c r="R2933">
        <v>0</v>
      </c>
      <c r="S2933">
        <v>0</v>
      </c>
      <c r="T2933">
        <v>0</v>
      </c>
      <c r="U2933" t="s">
        <v>409</v>
      </c>
    </row>
    <row r="2934" spans="1:21" x14ac:dyDescent="0.35">
      <c r="A2934" t="s">
        <v>407</v>
      </c>
      <c r="B2934" t="s">
        <v>47</v>
      </c>
      <c r="C2934" t="str">
        <f>INDEX('GCAM Crosswalk'!M$5:M$36,MATCH(B2934,'GCAM Crosswalk'!L$5:L$36,0))</f>
        <v>South Korea</v>
      </c>
      <c r="D2934" t="s">
        <v>367</v>
      </c>
      <c r="E2934" t="str">
        <f>INDEX('GCAM Crosswalk'!J$5:J$111,MATCH(D2934,'GCAM Crosswalk'!I$5:I$111,0))</f>
        <v>Industry</v>
      </c>
      <c r="F2934" t="s">
        <v>339</v>
      </c>
      <c r="G2934">
        <v>0</v>
      </c>
      <c r="H2934">
        <v>0</v>
      </c>
      <c r="I2934">
        <v>1.6953300000000001E-2</v>
      </c>
      <c r="J2934">
        <v>2.3106700000000001E-2</v>
      </c>
      <c r="K2934">
        <v>2.3517799999999998E-2</v>
      </c>
      <c r="L2934">
        <v>2.40818E-2</v>
      </c>
      <c r="M2934">
        <v>2.4088999999999999E-2</v>
      </c>
      <c r="N2934">
        <v>2.3070799999999999E-2</v>
      </c>
      <c r="O2934">
        <v>2.1971500000000001E-2</v>
      </c>
      <c r="P2934">
        <v>2.0803599999999998E-2</v>
      </c>
      <c r="Q2934">
        <v>1.94614E-2</v>
      </c>
      <c r="R2934">
        <v>0</v>
      </c>
      <c r="S2934">
        <v>0</v>
      </c>
      <c r="T2934">
        <v>0</v>
      </c>
      <c r="U2934" t="s">
        <v>409</v>
      </c>
    </row>
    <row r="2935" spans="1:21" x14ac:dyDescent="0.35">
      <c r="A2935" t="s">
        <v>407</v>
      </c>
      <c r="B2935" t="s">
        <v>47</v>
      </c>
      <c r="C2935" t="str">
        <f>INDEX('GCAM Crosswalk'!M$5:M$36,MATCH(B2935,'GCAM Crosswalk'!L$5:L$36,0))</f>
        <v>South Korea</v>
      </c>
      <c r="D2935" t="s">
        <v>367</v>
      </c>
      <c r="E2935" t="str">
        <f>INDEX('GCAM Crosswalk'!J$5:J$111,MATCH(D2935,'GCAM Crosswalk'!I$5:I$111,0))</f>
        <v>Industry</v>
      </c>
      <c r="F2935" t="s">
        <v>411</v>
      </c>
      <c r="G2935">
        <v>0.23639399999999999</v>
      </c>
      <c r="H2935">
        <v>1.18882</v>
      </c>
      <c r="I2935">
        <v>1.5032799999999999</v>
      </c>
      <c r="J2935">
        <v>1.8793899999999999</v>
      </c>
      <c r="K2935">
        <v>1.9402200000000001</v>
      </c>
      <c r="L2935">
        <v>1.9223699999999999</v>
      </c>
      <c r="M2935">
        <v>1.88723</v>
      </c>
      <c r="N2935">
        <v>1.8146</v>
      </c>
      <c r="O2935">
        <v>1.71315</v>
      </c>
      <c r="P2935">
        <v>1.6254299999999999</v>
      </c>
      <c r="Q2935">
        <v>1.53948</v>
      </c>
      <c r="R2935">
        <v>0</v>
      </c>
      <c r="S2935">
        <v>0</v>
      </c>
      <c r="T2935">
        <v>0</v>
      </c>
      <c r="U2935" t="s">
        <v>409</v>
      </c>
    </row>
    <row r="2936" spans="1:21" x14ac:dyDescent="0.35">
      <c r="A2936" t="s">
        <v>407</v>
      </c>
      <c r="B2936" t="s">
        <v>47</v>
      </c>
      <c r="C2936" t="str">
        <f>INDEX('GCAM Crosswalk'!M$5:M$36,MATCH(B2936,'GCAM Crosswalk'!L$5:L$36,0))</f>
        <v>South Korea</v>
      </c>
      <c r="D2936" t="s">
        <v>216</v>
      </c>
      <c r="E2936" t="str">
        <f>INDEX('GCAM Crosswalk'!J$5:J$111,MATCH(D2936,'GCAM Crosswalk'!I$5:I$111,0))</f>
        <v>Commercial</v>
      </c>
      <c r="F2936" t="s">
        <v>225</v>
      </c>
      <c r="G2936">
        <v>3.7439299999999999E-3</v>
      </c>
      <c r="H2936">
        <v>3.1338999999999999E-2</v>
      </c>
      <c r="I2936">
        <v>4.1715099999999998E-2</v>
      </c>
      <c r="J2936">
        <v>4.2914300000000002E-2</v>
      </c>
      <c r="K2936">
        <v>4.4247399999999999E-2</v>
      </c>
      <c r="L2936">
        <v>4.5060119999999898E-2</v>
      </c>
      <c r="M2936">
        <v>4.4262599999999999E-2</v>
      </c>
      <c r="N2936">
        <v>4.1980679999999999E-2</v>
      </c>
      <c r="O2936">
        <v>3.9125622999999998E-2</v>
      </c>
      <c r="P2936">
        <v>3.6146702000000003E-2</v>
      </c>
      <c r="Q2936">
        <v>3.3635751999999998E-2</v>
      </c>
      <c r="R2936">
        <v>0</v>
      </c>
      <c r="S2936">
        <v>0</v>
      </c>
      <c r="T2936">
        <v>0</v>
      </c>
      <c r="U2936" t="s">
        <v>409</v>
      </c>
    </row>
    <row r="2937" spans="1:21" x14ac:dyDescent="0.35">
      <c r="A2937" t="s">
        <v>407</v>
      </c>
      <c r="B2937" t="s">
        <v>47</v>
      </c>
      <c r="C2937" t="str">
        <f>INDEX('GCAM Crosswalk'!M$5:M$36,MATCH(B2937,'GCAM Crosswalk'!L$5:L$36,0))</f>
        <v>South Korea</v>
      </c>
      <c r="D2937" t="s">
        <v>216</v>
      </c>
      <c r="E2937" t="str">
        <f>INDEX('GCAM Crosswalk'!J$5:J$111,MATCH(D2937,'GCAM Crosswalk'!I$5:I$111,0))</f>
        <v>Commercial</v>
      </c>
      <c r="F2937" t="s">
        <v>408</v>
      </c>
      <c r="G2937" s="3">
        <v>4.2680300000000001E-4</v>
      </c>
      <c r="H2937">
        <v>9.3863000000000002E-3</v>
      </c>
      <c r="I2937">
        <v>1.0848200000000001E-2</v>
      </c>
      <c r="J2937">
        <v>1.1294500000000001E-2</v>
      </c>
      <c r="K2937">
        <v>1.1793619E-2</v>
      </c>
      <c r="L2937">
        <v>1.1920504E-2</v>
      </c>
      <c r="M2937">
        <v>1.1183573E-2</v>
      </c>
      <c r="N2937">
        <v>9.4666060000000007E-3</v>
      </c>
      <c r="O2937">
        <v>7.6905890000000003E-3</v>
      </c>
      <c r="P2937">
        <v>6.2051529999999997E-3</v>
      </c>
      <c r="Q2937">
        <v>5.4073480000000002E-3</v>
      </c>
      <c r="R2937">
        <v>0</v>
      </c>
      <c r="S2937">
        <v>0</v>
      </c>
      <c r="T2937">
        <v>0</v>
      </c>
      <c r="U2937" t="s">
        <v>409</v>
      </c>
    </row>
    <row r="2938" spans="1:21" x14ac:dyDescent="0.35">
      <c r="A2938" t="s">
        <v>407</v>
      </c>
      <c r="B2938" t="s">
        <v>47</v>
      </c>
      <c r="C2938" t="str">
        <f>INDEX('GCAM Crosswalk'!M$5:M$36,MATCH(B2938,'GCAM Crosswalk'!L$5:L$36,0))</f>
        <v>South Korea</v>
      </c>
      <c r="D2938" t="s">
        <v>218</v>
      </c>
      <c r="E2938" t="str">
        <f>INDEX('GCAM Crosswalk'!J$5:J$111,MATCH(D2938,'GCAM Crosswalk'!I$5:I$111,0))</f>
        <v>Commercial</v>
      </c>
      <c r="F2938" t="s">
        <v>318</v>
      </c>
      <c r="G2938">
        <v>1.7707000000000001E-3</v>
      </c>
      <c r="H2938">
        <v>9.7255999999999992E-3</v>
      </c>
      <c r="I2938">
        <v>1.88148E-2</v>
      </c>
      <c r="J2938">
        <v>5.3065500000000002E-2</v>
      </c>
      <c r="K2938">
        <v>5.583871E-2</v>
      </c>
      <c r="L2938">
        <v>6.1961519999999999E-2</v>
      </c>
      <c r="M2938">
        <v>6.5536739999999996E-2</v>
      </c>
      <c r="N2938">
        <v>6.7283040000000002E-2</v>
      </c>
      <c r="O2938">
        <v>6.5460249999999998E-2</v>
      </c>
      <c r="P2938">
        <v>6.0983530000000001E-2</v>
      </c>
      <c r="Q2938">
        <v>5.5390490000000001E-2</v>
      </c>
      <c r="R2938">
        <v>0</v>
      </c>
      <c r="S2938">
        <v>0</v>
      </c>
      <c r="T2938">
        <v>0</v>
      </c>
      <c r="U2938" t="s">
        <v>409</v>
      </c>
    </row>
    <row r="2939" spans="1:21" x14ac:dyDescent="0.35">
      <c r="A2939" t="s">
        <v>407</v>
      </c>
      <c r="B2939" t="s">
        <v>47</v>
      </c>
      <c r="C2939" t="str">
        <f>INDEX('GCAM Crosswalk'!M$5:M$36,MATCH(B2939,'GCAM Crosswalk'!L$5:L$36,0))</f>
        <v>South Korea</v>
      </c>
      <c r="D2939" t="s">
        <v>218</v>
      </c>
      <c r="E2939" t="str">
        <f>INDEX('GCAM Crosswalk'!J$5:J$111,MATCH(D2939,'GCAM Crosswalk'!I$5:I$111,0))</f>
        <v>Commercial</v>
      </c>
      <c r="F2939" t="s">
        <v>225</v>
      </c>
      <c r="G2939">
        <v>2.8473999999999999E-3</v>
      </c>
      <c r="H2939">
        <v>2.3834999999999999E-2</v>
      </c>
      <c r="I2939">
        <v>3.1726699999999997E-2</v>
      </c>
      <c r="J2939">
        <v>3.26387E-2</v>
      </c>
      <c r="K2939">
        <v>3.3585429999999999E-2</v>
      </c>
      <c r="L2939">
        <v>3.4308930000000001E-2</v>
      </c>
      <c r="M2939">
        <v>3.3804639999999997E-2</v>
      </c>
      <c r="N2939">
        <v>3.2709349999999998E-2</v>
      </c>
      <c r="O2939">
        <v>3.1638939999999997E-2</v>
      </c>
      <c r="P2939">
        <v>3.0661436E-2</v>
      </c>
      <c r="Q2939">
        <v>2.9585139E-2</v>
      </c>
      <c r="R2939">
        <v>0</v>
      </c>
      <c r="S2939">
        <v>0</v>
      </c>
      <c r="T2939">
        <v>0</v>
      </c>
      <c r="U2939" t="s">
        <v>409</v>
      </c>
    </row>
    <row r="2940" spans="1:21" x14ac:dyDescent="0.35">
      <c r="A2940" t="s">
        <v>407</v>
      </c>
      <c r="B2940" t="s">
        <v>47</v>
      </c>
      <c r="C2940" t="str">
        <f>INDEX('GCAM Crosswalk'!M$5:M$36,MATCH(B2940,'GCAM Crosswalk'!L$5:L$36,0))</f>
        <v>South Korea</v>
      </c>
      <c r="D2940" t="s">
        <v>218</v>
      </c>
      <c r="E2940" t="str">
        <f>INDEX('GCAM Crosswalk'!J$5:J$111,MATCH(D2940,'GCAM Crosswalk'!I$5:I$111,0))</f>
        <v>Commercial</v>
      </c>
      <c r="F2940" t="s">
        <v>408</v>
      </c>
      <c r="G2940">
        <v>3.4529000000000001E-3</v>
      </c>
      <c r="H2940">
        <v>7.5930899999999996E-2</v>
      </c>
      <c r="I2940">
        <v>8.7757299999999996E-2</v>
      </c>
      <c r="J2940">
        <v>9.1367699999999996E-2</v>
      </c>
      <c r="K2940">
        <v>9.8855499999999999E-2</v>
      </c>
      <c r="L2940">
        <v>0.1049218</v>
      </c>
      <c r="M2940">
        <v>0.10667562</v>
      </c>
      <c r="N2940">
        <v>0.10548724</v>
      </c>
      <c r="O2940">
        <v>0.10203353</v>
      </c>
      <c r="P2940">
        <v>9.7402939999999993E-2</v>
      </c>
      <c r="Q2940">
        <v>9.1496209999999994E-2</v>
      </c>
      <c r="R2940">
        <v>0</v>
      </c>
      <c r="S2940">
        <v>0</v>
      </c>
      <c r="T2940">
        <v>0</v>
      </c>
      <c r="U2940" t="s">
        <v>409</v>
      </c>
    </row>
    <row r="2941" spans="1:21" x14ac:dyDescent="0.35">
      <c r="A2941" t="s">
        <v>407</v>
      </c>
      <c r="B2941" t="s">
        <v>47</v>
      </c>
      <c r="C2941" t="str">
        <f>INDEX('GCAM Crosswalk'!M$5:M$36,MATCH(B2941,'GCAM Crosswalk'!L$5:L$36,0))</f>
        <v>South Korea</v>
      </c>
      <c r="D2941" t="s">
        <v>218</v>
      </c>
      <c r="E2941" t="str">
        <f>INDEX('GCAM Crosswalk'!J$5:J$111,MATCH(D2941,'GCAM Crosswalk'!I$5:I$111,0))</f>
        <v>Commercial</v>
      </c>
      <c r="F2941" t="s">
        <v>410</v>
      </c>
      <c r="G2941">
        <v>0</v>
      </c>
      <c r="H2941">
        <v>0</v>
      </c>
      <c r="I2941">
        <v>0</v>
      </c>
      <c r="J2941">
        <v>0</v>
      </c>
      <c r="K2941">
        <v>0</v>
      </c>
      <c r="L2941" s="3">
        <v>3.32474E-6</v>
      </c>
      <c r="M2941" s="3">
        <v>5.7525799999999997E-5</v>
      </c>
      <c r="N2941" s="3">
        <v>1.17043E-4</v>
      </c>
      <c r="O2941" s="3">
        <v>1.6700299999999999E-4</v>
      </c>
      <c r="P2941" s="3">
        <v>1.7814E-4</v>
      </c>
      <c r="Q2941" s="3">
        <v>1.6691399999999999E-4</v>
      </c>
      <c r="R2941">
        <v>0</v>
      </c>
      <c r="S2941">
        <v>0</v>
      </c>
      <c r="T2941">
        <v>0</v>
      </c>
      <c r="U2941" t="s">
        <v>409</v>
      </c>
    </row>
    <row r="2942" spans="1:21" x14ac:dyDescent="0.35">
      <c r="A2942" t="s">
        <v>407</v>
      </c>
      <c r="B2942" t="s">
        <v>47</v>
      </c>
      <c r="C2942" t="str">
        <f>INDEX('GCAM Crosswalk'!M$5:M$36,MATCH(B2942,'GCAM Crosswalk'!L$5:L$36,0))</f>
        <v>South Korea</v>
      </c>
      <c r="D2942" t="s">
        <v>218</v>
      </c>
      <c r="E2942" t="str">
        <f>INDEX('GCAM Crosswalk'!J$5:J$111,MATCH(D2942,'GCAM Crosswalk'!I$5:I$111,0))</f>
        <v>Commercial</v>
      </c>
      <c r="F2942" t="s">
        <v>411</v>
      </c>
      <c r="G2942">
        <v>0.15587899999999999</v>
      </c>
      <c r="H2942">
        <v>0.13662299999999999</v>
      </c>
      <c r="I2942">
        <v>8.5985500000000006E-2</v>
      </c>
      <c r="J2942">
        <v>7.1054999999999993E-2</v>
      </c>
      <c r="K2942">
        <v>7.6226099999999894E-2</v>
      </c>
      <c r="L2942">
        <v>7.9524520000000001E-2</v>
      </c>
      <c r="M2942">
        <v>7.8276070000000003E-2</v>
      </c>
      <c r="N2942">
        <v>7.4422429999999998E-2</v>
      </c>
      <c r="O2942">
        <v>6.9447659999999994E-2</v>
      </c>
      <c r="P2942">
        <v>6.4902470000000004E-2</v>
      </c>
      <c r="Q2942">
        <v>6.1206459999999997E-2</v>
      </c>
      <c r="R2942">
        <v>0</v>
      </c>
      <c r="S2942">
        <v>0</v>
      </c>
      <c r="T2942">
        <v>0</v>
      </c>
      <c r="U2942" t="s">
        <v>409</v>
      </c>
    </row>
    <row r="2943" spans="1:21" x14ac:dyDescent="0.35">
      <c r="A2943" t="s">
        <v>407</v>
      </c>
      <c r="B2943" t="s">
        <v>47</v>
      </c>
      <c r="C2943" t="str">
        <f>INDEX('GCAM Crosswalk'!M$5:M$36,MATCH(B2943,'GCAM Crosswalk'!L$5:L$36,0))</f>
        <v>South Korea</v>
      </c>
      <c r="D2943" t="s">
        <v>319</v>
      </c>
      <c r="E2943" t="str">
        <f>INDEX('GCAM Crosswalk'!J$5:J$111,MATCH(D2943,'GCAM Crosswalk'!I$5:I$111,0))</f>
        <v>Commercial</v>
      </c>
      <c r="F2943" t="s">
        <v>318</v>
      </c>
      <c r="G2943" s="3">
        <v>1.9670000000000001E-4</v>
      </c>
      <c r="H2943">
        <v>1.0805999999999999E-3</v>
      </c>
      <c r="I2943">
        <v>2.0904999999999999E-3</v>
      </c>
      <c r="J2943">
        <v>5.8961999999999999E-3</v>
      </c>
      <c r="K2943">
        <v>6.4550629999999996E-3</v>
      </c>
      <c r="L2943">
        <v>8.1478079999999994E-3</v>
      </c>
      <c r="M2943">
        <v>9.2552720000000002E-3</v>
      </c>
      <c r="N2943">
        <v>9.6299769999999996E-3</v>
      </c>
      <c r="O2943">
        <v>9.1779340000000004E-3</v>
      </c>
      <c r="P2943">
        <v>8.2334910000000008E-3</v>
      </c>
      <c r="Q2943">
        <v>7.2359659999999999E-3</v>
      </c>
      <c r="R2943">
        <v>0</v>
      </c>
      <c r="S2943">
        <v>0</v>
      </c>
      <c r="T2943">
        <v>0</v>
      </c>
      <c r="U2943" t="s">
        <v>409</v>
      </c>
    </row>
    <row r="2944" spans="1:21" x14ac:dyDescent="0.35">
      <c r="A2944" t="s">
        <v>407</v>
      </c>
      <c r="B2944" t="s">
        <v>47</v>
      </c>
      <c r="C2944" t="str">
        <f>INDEX('GCAM Crosswalk'!M$5:M$36,MATCH(B2944,'GCAM Crosswalk'!L$5:L$36,0))</f>
        <v>South Korea</v>
      </c>
      <c r="D2944" t="s">
        <v>319</v>
      </c>
      <c r="E2944" t="str">
        <f>INDEX('GCAM Crosswalk'!J$5:J$111,MATCH(D2944,'GCAM Crosswalk'!I$5:I$111,0))</f>
        <v>Commercial</v>
      </c>
      <c r="F2944" t="s">
        <v>339</v>
      </c>
      <c r="G2944">
        <v>1.1302E-3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409</v>
      </c>
    </row>
    <row r="2945" spans="1:21" x14ac:dyDescent="0.35">
      <c r="A2945" t="s">
        <v>407</v>
      </c>
      <c r="B2945" t="s">
        <v>47</v>
      </c>
      <c r="C2945" t="str">
        <f>INDEX('GCAM Crosswalk'!M$5:M$36,MATCH(B2945,'GCAM Crosswalk'!L$5:L$36,0))</f>
        <v>South Korea</v>
      </c>
      <c r="D2945" t="s">
        <v>319</v>
      </c>
      <c r="E2945" t="str">
        <f>INDEX('GCAM Crosswalk'!J$5:J$111,MATCH(D2945,'GCAM Crosswalk'!I$5:I$111,0))</f>
        <v>Commercial</v>
      </c>
      <c r="F2945" t="s">
        <v>225</v>
      </c>
      <c r="G2945">
        <v>3.9137400000000003E-2</v>
      </c>
      <c r="H2945">
        <v>0.32760699999999998</v>
      </c>
      <c r="I2945">
        <v>0.43607600000000002</v>
      </c>
      <c r="J2945">
        <v>0.44861099999999998</v>
      </c>
      <c r="K2945">
        <v>0.47840939999999998</v>
      </c>
      <c r="L2945">
        <v>0.53758019999999995</v>
      </c>
      <c r="M2945">
        <v>0.57483070000000003</v>
      </c>
      <c r="N2945">
        <v>0.5930415</v>
      </c>
      <c r="O2945">
        <v>0.59705280000000005</v>
      </c>
      <c r="P2945">
        <v>0.58995628999999905</v>
      </c>
      <c r="Q2945">
        <v>0.57742269999999996</v>
      </c>
      <c r="R2945">
        <v>0</v>
      </c>
      <c r="S2945">
        <v>0</v>
      </c>
      <c r="T2945">
        <v>0</v>
      </c>
      <c r="U2945" t="s">
        <v>409</v>
      </c>
    </row>
    <row r="2946" spans="1:21" x14ac:dyDescent="0.35">
      <c r="A2946" t="s">
        <v>407</v>
      </c>
      <c r="B2946" t="s">
        <v>47</v>
      </c>
      <c r="C2946" t="str">
        <f>INDEX('GCAM Crosswalk'!M$5:M$36,MATCH(B2946,'GCAM Crosswalk'!L$5:L$36,0))</f>
        <v>South Korea</v>
      </c>
      <c r="D2946" t="s">
        <v>319</v>
      </c>
      <c r="E2946" t="str">
        <f>INDEX('GCAM Crosswalk'!J$5:J$111,MATCH(D2946,'GCAM Crosswalk'!I$5:I$111,0))</f>
        <v>Commercial</v>
      </c>
      <c r="F2946" t="s">
        <v>408</v>
      </c>
      <c r="G2946">
        <v>2.0642999999999998E-3</v>
      </c>
      <c r="H2946">
        <v>4.5395600000000001E-2</v>
      </c>
      <c r="I2946">
        <v>5.2465999999999999E-2</v>
      </c>
      <c r="J2946">
        <v>5.4624499999999999E-2</v>
      </c>
      <c r="K2946">
        <v>6.1955000000000003E-2</v>
      </c>
      <c r="L2946">
        <v>7.3878200000000005E-2</v>
      </c>
      <c r="M2946">
        <v>8.0987599999999896E-2</v>
      </c>
      <c r="N2946">
        <v>8.272989E-2</v>
      </c>
      <c r="O2946">
        <v>8.0032270000000003E-2</v>
      </c>
      <c r="P2946">
        <v>7.5018790000000002E-2</v>
      </c>
      <c r="Q2946">
        <v>6.9143179999999999E-2</v>
      </c>
      <c r="R2946">
        <v>0</v>
      </c>
      <c r="S2946">
        <v>0</v>
      </c>
      <c r="T2946">
        <v>0</v>
      </c>
      <c r="U2946" t="s">
        <v>409</v>
      </c>
    </row>
    <row r="2947" spans="1:21" x14ac:dyDescent="0.35">
      <c r="A2947" t="s">
        <v>407</v>
      </c>
      <c r="B2947" t="s">
        <v>47</v>
      </c>
      <c r="C2947" t="str">
        <f>INDEX('GCAM Crosswalk'!M$5:M$36,MATCH(B2947,'GCAM Crosswalk'!L$5:L$36,0))</f>
        <v>South Korea</v>
      </c>
      <c r="D2947" t="s">
        <v>319</v>
      </c>
      <c r="E2947" t="str">
        <f>INDEX('GCAM Crosswalk'!J$5:J$111,MATCH(D2947,'GCAM Crosswalk'!I$5:I$111,0))</f>
        <v>Commercial</v>
      </c>
      <c r="F2947" t="s">
        <v>410</v>
      </c>
      <c r="G2947">
        <v>0</v>
      </c>
      <c r="H2947">
        <v>0</v>
      </c>
      <c r="I2947">
        <v>0</v>
      </c>
      <c r="J2947">
        <v>0</v>
      </c>
      <c r="K2947">
        <v>0</v>
      </c>
      <c r="L2947" s="3">
        <v>7.0649300000000003E-6</v>
      </c>
      <c r="M2947" s="3">
        <v>1.07466E-4</v>
      </c>
      <c r="N2947" s="3">
        <v>1.7868499999999999E-4</v>
      </c>
      <c r="O2947" s="3">
        <v>2.0414700000000001E-4</v>
      </c>
      <c r="P2947" s="3">
        <v>2.3985900000000001E-4</v>
      </c>
      <c r="Q2947" s="3">
        <v>2.2287500000000001E-4</v>
      </c>
      <c r="R2947">
        <v>0</v>
      </c>
      <c r="S2947">
        <v>0</v>
      </c>
      <c r="T2947">
        <v>0</v>
      </c>
      <c r="U2947" t="s">
        <v>409</v>
      </c>
    </row>
    <row r="2948" spans="1:21" x14ac:dyDescent="0.35">
      <c r="A2948" t="s">
        <v>407</v>
      </c>
      <c r="B2948" t="s">
        <v>47</v>
      </c>
      <c r="C2948" t="str">
        <f>INDEX('GCAM Crosswalk'!M$5:M$36,MATCH(B2948,'GCAM Crosswalk'!L$5:L$36,0))</f>
        <v>South Korea</v>
      </c>
      <c r="D2948" t="s">
        <v>319</v>
      </c>
      <c r="E2948" t="str">
        <f>INDEX('GCAM Crosswalk'!J$5:J$111,MATCH(D2948,'GCAM Crosswalk'!I$5:I$111,0))</f>
        <v>Commercial</v>
      </c>
      <c r="F2948" t="s">
        <v>411</v>
      </c>
      <c r="G2948">
        <v>0.18410699999999999</v>
      </c>
      <c r="H2948">
        <v>0.16136400000000001</v>
      </c>
      <c r="I2948">
        <v>0.10155699999999999</v>
      </c>
      <c r="J2948">
        <v>8.3922200000000002E-2</v>
      </c>
      <c r="K2948">
        <v>9.2450500000000005E-2</v>
      </c>
      <c r="L2948">
        <v>0.1014554</v>
      </c>
      <c r="M2948">
        <v>9.8833009999999999E-2</v>
      </c>
      <c r="N2948">
        <v>8.8338249999999993E-2</v>
      </c>
      <c r="O2948">
        <v>7.6596789999999998E-2</v>
      </c>
      <c r="P2948">
        <v>6.5248169999999994E-2</v>
      </c>
      <c r="Q2948">
        <v>5.9046629999999899E-2</v>
      </c>
      <c r="R2948">
        <v>0</v>
      </c>
      <c r="S2948">
        <v>0</v>
      </c>
      <c r="T2948">
        <v>0</v>
      </c>
      <c r="U2948" t="s">
        <v>409</v>
      </c>
    </row>
    <row r="2949" spans="1:21" x14ac:dyDescent="0.35">
      <c r="A2949" t="s">
        <v>407</v>
      </c>
      <c r="B2949" t="s">
        <v>47</v>
      </c>
      <c r="C2949" t="str">
        <f>INDEX('GCAM Crosswalk'!M$5:M$36,MATCH(B2949,'GCAM Crosswalk'!L$5:L$36,0))</f>
        <v>South Korea</v>
      </c>
      <c r="D2949" t="s">
        <v>351</v>
      </c>
      <c r="E2949" t="str">
        <f>INDEX('GCAM Crosswalk'!J$5:J$111,MATCH(D2949,'GCAM Crosswalk'!I$5:I$111,0))</f>
        <v>Industry</v>
      </c>
      <c r="F2949" t="s">
        <v>318</v>
      </c>
      <c r="G2949">
        <v>0</v>
      </c>
      <c r="H2949">
        <v>0</v>
      </c>
      <c r="I2949">
        <v>0</v>
      </c>
      <c r="J2949">
        <v>1.0884E-3</v>
      </c>
      <c r="K2949">
        <v>1.1122199999999999E-3</v>
      </c>
      <c r="L2949">
        <v>1.439753E-3</v>
      </c>
      <c r="M2949">
        <v>1.9414499999999999E-3</v>
      </c>
      <c r="N2949">
        <v>2.2975664999999902E-3</v>
      </c>
      <c r="O2949">
        <v>2.315419E-3</v>
      </c>
      <c r="P2949">
        <v>2.2002699999999998E-3</v>
      </c>
      <c r="Q2949">
        <v>2.0099839999999998E-3</v>
      </c>
      <c r="R2949">
        <v>0</v>
      </c>
      <c r="S2949">
        <v>0</v>
      </c>
      <c r="T2949">
        <v>0</v>
      </c>
      <c r="U2949" t="s">
        <v>409</v>
      </c>
    </row>
    <row r="2950" spans="1:21" x14ac:dyDescent="0.35">
      <c r="A2950" t="s">
        <v>407</v>
      </c>
      <c r="B2950" t="s">
        <v>47</v>
      </c>
      <c r="C2950" t="str">
        <f>INDEX('GCAM Crosswalk'!M$5:M$36,MATCH(B2950,'GCAM Crosswalk'!L$5:L$36,0))</f>
        <v>South Korea</v>
      </c>
      <c r="D2950" t="s">
        <v>351</v>
      </c>
      <c r="E2950" t="str">
        <f>INDEX('GCAM Crosswalk'!J$5:J$111,MATCH(D2950,'GCAM Crosswalk'!I$5:I$111,0))</f>
        <v>Industry</v>
      </c>
      <c r="F2950" t="s">
        <v>225</v>
      </c>
      <c r="G2950">
        <v>0</v>
      </c>
      <c r="H2950">
        <v>0</v>
      </c>
      <c r="I2950">
        <v>0</v>
      </c>
      <c r="J2950">
        <v>0</v>
      </c>
      <c r="K2950">
        <v>0</v>
      </c>
      <c r="L2950" s="3">
        <v>6.1865600000000006E-5</v>
      </c>
      <c r="M2950" s="3">
        <v>2.4925269999999898E-4</v>
      </c>
      <c r="N2950" s="3">
        <v>5.4525479999999996E-4</v>
      </c>
      <c r="O2950" s="3">
        <v>8.686392E-4</v>
      </c>
      <c r="P2950">
        <v>1.3848609999999901E-3</v>
      </c>
      <c r="Q2950">
        <v>1.9976051E-3</v>
      </c>
      <c r="R2950">
        <v>0</v>
      </c>
      <c r="S2950">
        <v>0</v>
      </c>
      <c r="T2950">
        <v>0</v>
      </c>
      <c r="U2950" t="s">
        <v>409</v>
      </c>
    </row>
    <row r="2951" spans="1:21" x14ac:dyDescent="0.35">
      <c r="A2951" t="s">
        <v>407</v>
      </c>
      <c r="B2951" t="s">
        <v>47</v>
      </c>
      <c r="C2951" t="str">
        <f>INDEX('GCAM Crosswalk'!M$5:M$36,MATCH(B2951,'GCAM Crosswalk'!L$5:L$36,0))</f>
        <v>South Korea</v>
      </c>
      <c r="D2951" t="s">
        <v>351</v>
      </c>
      <c r="E2951" t="str">
        <f>INDEX('GCAM Crosswalk'!J$5:J$111,MATCH(D2951,'GCAM Crosswalk'!I$5:I$111,0))</f>
        <v>Industry</v>
      </c>
      <c r="F2951" t="s">
        <v>408</v>
      </c>
      <c r="G2951">
        <v>0</v>
      </c>
      <c r="H2951">
        <v>0</v>
      </c>
      <c r="I2951">
        <v>0</v>
      </c>
      <c r="J2951" s="3">
        <v>3.3489899999999999E-4</v>
      </c>
      <c r="K2951" s="3">
        <v>3.5135560000000001E-4</v>
      </c>
      <c r="L2951" s="3">
        <v>3.7283839999999998E-4</v>
      </c>
      <c r="M2951" s="3">
        <v>4.1704950000000002E-4</v>
      </c>
      <c r="N2951" s="3">
        <v>4.4802479999999999E-4</v>
      </c>
      <c r="O2951" s="3">
        <v>4.514047E-4</v>
      </c>
      <c r="P2951" s="3">
        <v>4.5079889999999898E-4</v>
      </c>
      <c r="Q2951" s="3">
        <v>4.314853E-4</v>
      </c>
      <c r="R2951">
        <v>0</v>
      </c>
      <c r="S2951">
        <v>0</v>
      </c>
      <c r="T2951">
        <v>0</v>
      </c>
      <c r="U2951" t="s">
        <v>409</v>
      </c>
    </row>
    <row r="2952" spans="1:21" x14ac:dyDescent="0.35">
      <c r="A2952" t="s">
        <v>407</v>
      </c>
      <c r="B2952" t="s">
        <v>47</v>
      </c>
      <c r="C2952" t="str">
        <f>INDEX('GCAM Crosswalk'!M$5:M$36,MATCH(B2952,'GCAM Crosswalk'!L$5:L$36,0))</f>
        <v>South Korea</v>
      </c>
      <c r="D2952" t="s">
        <v>351</v>
      </c>
      <c r="E2952" t="str">
        <f>INDEX('GCAM Crosswalk'!J$5:J$111,MATCH(D2952,'GCAM Crosswalk'!I$5:I$111,0))</f>
        <v>Industry</v>
      </c>
      <c r="F2952" t="s">
        <v>410</v>
      </c>
      <c r="G2952">
        <v>0</v>
      </c>
      <c r="H2952">
        <v>0</v>
      </c>
      <c r="I2952">
        <v>0</v>
      </c>
      <c r="J2952">
        <v>0</v>
      </c>
      <c r="K2952">
        <v>0</v>
      </c>
      <c r="L2952" s="3">
        <v>2.6754799999999999E-4</v>
      </c>
      <c r="M2952" s="3">
        <v>9.1338200000000002E-4</v>
      </c>
      <c r="N2952">
        <v>1.683148E-3</v>
      </c>
      <c r="O2952">
        <v>2.1863405999999999E-3</v>
      </c>
      <c r="P2952">
        <v>2.6533160000000002E-3</v>
      </c>
      <c r="Q2952">
        <v>2.9218220000000001E-3</v>
      </c>
      <c r="R2952">
        <v>0</v>
      </c>
      <c r="S2952">
        <v>0</v>
      </c>
      <c r="T2952">
        <v>0</v>
      </c>
      <c r="U2952" t="s">
        <v>409</v>
      </c>
    </row>
    <row r="2953" spans="1:21" x14ac:dyDescent="0.35">
      <c r="A2953" t="s">
        <v>407</v>
      </c>
      <c r="B2953" t="s">
        <v>47</v>
      </c>
      <c r="C2953" t="str">
        <f>INDEX('GCAM Crosswalk'!M$5:M$36,MATCH(B2953,'GCAM Crosswalk'!L$5:L$36,0))</f>
        <v>South Korea</v>
      </c>
      <c r="D2953" t="s">
        <v>351</v>
      </c>
      <c r="E2953" t="str">
        <f>INDEX('GCAM Crosswalk'!J$5:J$111,MATCH(D2953,'GCAM Crosswalk'!I$5:I$111,0))</f>
        <v>Industry</v>
      </c>
      <c r="F2953" t="s">
        <v>411</v>
      </c>
      <c r="G2953">
        <v>2.1348599999999999E-2</v>
      </c>
      <c r="H2953">
        <v>2.5199699999999998E-2</v>
      </c>
      <c r="I2953">
        <v>3.4157800000000002E-2</v>
      </c>
      <c r="J2953">
        <v>3.4408889999999998E-2</v>
      </c>
      <c r="K2953">
        <v>3.4997489999999999E-2</v>
      </c>
      <c r="L2953">
        <v>3.3878560000000002E-2</v>
      </c>
      <c r="M2953">
        <v>3.1354523999999898E-2</v>
      </c>
      <c r="N2953">
        <v>2.8343391999999999E-2</v>
      </c>
      <c r="O2953">
        <v>2.5726420999999999E-2</v>
      </c>
      <c r="P2953">
        <v>2.26961529999999E-2</v>
      </c>
      <c r="Q2953">
        <v>1.9728246000000001E-2</v>
      </c>
      <c r="R2953">
        <v>0</v>
      </c>
      <c r="S2953">
        <v>0</v>
      </c>
      <c r="T2953">
        <v>0</v>
      </c>
      <c r="U2953" t="s">
        <v>409</v>
      </c>
    </row>
    <row r="2954" spans="1:21" x14ac:dyDescent="0.35">
      <c r="A2954" t="s">
        <v>407</v>
      </c>
      <c r="B2954" t="s">
        <v>47</v>
      </c>
      <c r="C2954" t="str">
        <f>INDEX('GCAM Crosswalk'!M$5:M$36,MATCH(B2954,'GCAM Crosswalk'!L$5:L$36,0))</f>
        <v>South Korea</v>
      </c>
      <c r="D2954" t="s">
        <v>412</v>
      </c>
      <c r="E2954" t="e">
        <f>INDEX('GCAM Crosswalk'!J$5:J$111,MATCH(D2954,'GCAM Crosswalk'!I$5:I$111,0))</f>
        <v>#N/A</v>
      </c>
      <c r="F2954" t="s">
        <v>411</v>
      </c>
      <c r="G2954">
        <v>3.2608900000000003E-2</v>
      </c>
      <c r="H2954">
        <v>5.08599E-2</v>
      </c>
      <c r="I2954">
        <v>5.3873799999999999E-2</v>
      </c>
      <c r="J2954">
        <v>4.94367E-2</v>
      </c>
      <c r="K2954">
        <v>5.1812499999999997E-2</v>
      </c>
      <c r="L2954">
        <v>5.3053700000000002E-2</v>
      </c>
      <c r="M2954">
        <v>5.3798499999999999E-2</v>
      </c>
      <c r="N2954">
        <v>5.42341E-2</v>
      </c>
      <c r="O2954">
        <v>5.4105300000000002E-2</v>
      </c>
      <c r="P2954">
        <v>5.36354E-2</v>
      </c>
      <c r="Q2954">
        <v>5.2869899999999997E-2</v>
      </c>
      <c r="R2954">
        <v>0</v>
      </c>
      <c r="S2954">
        <v>0</v>
      </c>
      <c r="T2954">
        <v>0</v>
      </c>
      <c r="U2954" t="s">
        <v>409</v>
      </c>
    </row>
    <row r="2955" spans="1:21" x14ac:dyDescent="0.35">
      <c r="A2955" t="s">
        <v>407</v>
      </c>
      <c r="B2955" t="s">
        <v>47</v>
      </c>
      <c r="C2955" t="str">
        <f>INDEX('GCAM Crosswalk'!M$5:M$36,MATCH(B2955,'GCAM Crosswalk'!L$5:L$36,0))</f>
        <v>South Korea</v>
      </c>
      <c r="D2955" t="s">
        <v>352</v>
      </c>
      <c r="E2955" t="str">
        <f>INDEX('GCAM Crosswalk'!J$5:J$111,MATCH(D2955,'GCAM Crosswalk'!I$5:I$111,0))</f>
        <v>Industry</v>
      </c>
      <c r="F2955" t="s">
        <v>225</v>
      </c>
      <c r="G2955" s="3">
        <v>2.1996800000000002E-6</v>
      </c>
      <c r="H2955" s="3">
        <v>2.9346600000000002E-6</v>
      </c>
      <c r="I2955" s="3">
        <v>2.2989300000000001E-6</v>
      </c>
      <c r="J2955" s="3">
        <v>1.6632E-6</v>
      </c>
      <c r="K2955" s="3">
        <v>3.2366399999999999E-6</v>
      </c>
      <c r="L2955" s="3">
        <v>4.2275300000000002E-6</v>
      </c>
      <c r="M2955" s="3">
        <v>4.6662399999999997E-6</v>
      </c>
      <c r="N2955" s="3">
        <v>5.0259800000000001E-6</v>
      </c>
      <c r="O2955" s="3">
        <v>5.3816799999999999E-6</v>
      </c>
      <c r="P2955" s="3">
        <v>5.71818E-6</v>
      </c>
      <c r="Q2955" s="3">
        <v>5.8964199999999997E-6</v>
      </c>
      <c r="R2955">
        <v>0</v>
      </c>
      <c r="S2955">
        <v>0</v>
      </c>
      <c r="T2955">
        <v>0</v>
      </c>
      <c r="U2955" t="s">
        <v>409</v>
      </c>
    </row>
    <row r="2956" spans="1:21" x14ac:dyDescent="0.35">
      <c r="A2956" t="s">
        <v>407</v>
      </c>
      <c r="B2956" t="s">
        <v>47</v>
      </c>
      <c r="C2956" t="str">
        <f>INDEX('GCAM Crosswalk'!M$5:M$36,MATCH(B2956,'GCAM Crosswalk'!L$5:L$36,0))</f>
        <v>South Korea</v>
      </c>
      <c r="D2956" t="s">
        <v>352</v>
      </c>
      <c r="E2956" t="str">
        <f>INDEX('GCAM Crosswalk'!J$5:J$111,MATCH(D2956,'GCAM Crosswalk'!I$5:I$111,0))</f>
        <v>Industry</v>
      </c>
      <c r="F2956" t="s">
        <v>408</v>
      </c>
      <c r="G2956" s="3">
        <v>4.1898100000000001E-8</v>
      </c>
      <c r="H2956" s="3">
        <v>2.097E-6</v>
      </c>
      <c r="I2956" s="3">
        <v>3.2503500000000001E-6</v>
      </c>
      <c r="J2956" s="3">
        <v>3.9213900000000004E-6</v>
      </c>
      <c r="K2956" s="3">
        <v>8.1905099999999996E-6</v>
      </c>
      <c r="L2956" s="3">
        <v>1.06742E-5</v>
      </c>
      <c r="M2956" s="3">
        <v>1.2023E-5</v>
      </c>
      <c r="N2956" s="3">
        <v>1.3064000000000001E-5</v>
      </c>
      <c r="O2956" s="3">
        <v>1.4009099999999999E-5</v>
      </c>
      <c r="P2956" s="3">
        <v>1.5111E-5</v>
      </c>
      <c r="Q2956" s="3">
        <v>1.5533299999999999E-5</v>
      </c>
      <c r="R2956">
        <v>0</v>
      </c>
      <c r="S2956">
        <v>0</v>
      </c>
      <c r="T2956">
        <v>0</v>
      </c>
      <c r="U2956" t="s">
        <v>409</v>
      </c>
    </row>
    <row r="2957" spans="1:21" x14ac:dyDescent="0.35">
      <c r="A2957" t="s">
        <v>407</v>
      </c>
      <c r="B2957" t="s">
        <v>47</v>
      </c>
      <c r="C2957" t="str">
        <f>INDEX('GCAM Crosswalk'!M$5:M$36,MATCH(B2957,'GCAM Crosswalk'!L$5:L$36,0))</f>
        <v>South Korea</v>
      </c>
      <c r="D2957" t="s">
        <v>352</v>
      </c>
      <c r="E2957" t="str">
        <f>INDEX('GCAM Crosswalk'!J$5:J$111,MATCH(D2957,'GCAM Crosswalk'!I$5:I$111,0))</f>
        <v>Industry</v>
      </c>
      <c r="F2957" t="s">
        <v>411</v>
      </c>
      <c r="G2957" s="3">
        <v>3.01666E-6</v>
      </c>
      <c r="H2957" s="3">
        <v>4.6133999999999997E-6</v>
      </c>
      <c r="I2957" s="3">
        <v>3.46005E-6</v>
      </c>
      <c r="J2957" s="3">
        <v>2.7890100000000002E-6</v>
      </c>
      <c r="K2957" s="3">
        <v>5.6381700000000001E-6</v>
      </c>
      <c r="L2957" s="3">
        <v>7.1452200000000003E-6</v>
      </c>
      <c r="M2957" s="3">
        <v>7.6978699999999992E-6</v>
      </c>
      <c r="N2957" s="3">
        <v>8.4133400000000007E-6</v>
      </c>
      <c r="O2957" s="3">
        <v>9.1300900000000002E-6</v>
      </c>
      <c r="P2957" s="3">
        <v>9.9414100000000001E-6</v>
      </c>
      <c r="Q2957" s="3">
        <v>1.0647300000000001E-5</v>
      </c>
      <c r="R2957">
        <v>0</v>
      </c>
      <c r="S2957">
        <v>0</v>
      </c>
      <c r="T2957">
        <v>0</v>
      </c>
      <c r="U2957" t="s">
        <v>409</v>
      </c>
    </row>
    <row r="2958" spans="1:21" x14ac:dyDescent="0.35">
      <c r="A2958" t="s">
        <v>407</v>
      </c>
      <c r="B2958" t="s">
        <v>47</v>
      </c>
      <c r="C2958" t="str">
        <f>INDEX('GCAM Crosswalk'!M$5:M$36,MATCH(B2958,'GCAM Crosswalk'!L$5:L$36,0))</f>
        <v>South Korea</v>
      </c>
      <c r="D2958" t="s">
        <v>370</v>
      </c>
      <c r="E2958" t="str">
        <f>INDEX('GCAM Crosswalk'!J$5:J$111,MATCH(D2958,'GCAM Crosswalk'!I$5:I$111,0))</f>
        <v>Industry</v>
      </c>
      <c r="F2958" t="s">
        <v>225</v>
      </c>
      <c r="G2958">
        <v>1.91998E-3</v>
      </c>
      <c r="H2958">
        <v>6.0208400000000004E-3</v>
      </c>
      <c r="I2958">
        <v>7.9883000000000003E-3</v>
      </c>
      <c r="J2958">
        <v>9.2105599999999996E-3</v>
      </c>
      <c r="K2958">
        <v>1.22893E-2</v>
      </c>
      <c r="L2958">
        <v>1.39049E-2</v>
      </c>
      <c r="M2958">
        <v>1.47102E-2</v>
      </c>
      <c r="N2958">
        <v>1.5180000000000001E-2</v>
      </c>
      <c r="O2958">
        <v>1.5357600000000001E-2</v>
      </c>
      <c r="P2958">
        <v>1.5322499999999999E-2</v>
      </c>
      <c r="Q2958">
        <v>1.5126000000000001E-2</v>
      </c>
      <c r="R2958">
        <v>0</v>
      </c>
      <c r="S2958">
        <v>0</v>
      </c>
      <c r="T2958">
        <v>0</v>
      </c>
      <c r="U2958" t="s">
        <v>409</v>
      </c>
    </row>
    <row r="2959" spans="1:21" x14ac:dyDescent="0.35">
      <c r="A2959" t="s">
        <v>407</v>
      </c>
      <c r="B2959" t="s">
        <v>47</v>
      </c>
      <c r="C2959" t="str">
        <f>INDEX('GCAM Crosswalk'!M$5:M$36,MATCH(B2959,'GCAM Crosswalk'!L$5:L$36,0))</f>
        <v>South Korea</v>
      </c>
      <c r="D2959" t="s">
        <v>371</v>
      </c>
      <c r="E2959" t="str">
        <f>INDEX('GCAM Crosswalk'!J$5:J$111,MATCH(D2959,'GCAM Crosswalk'!I$5:I$111,0))</f>
        <v>Industry</v>
      </c>
      <c r="F2959" t="s">
        <v>225</v>
      </c>
      <c r="G2959" s="3">
        <v>6.2593100000000004E-4</v>
      </c>
      <c r="H2959">
        <v>1.61177E-3</v>
      </c>
      <c r="I2959">
        <v>1.9979300000000002E-3</v>
      </c>
      <c r="J2959">
        <v>2.3036300000000001E-3</v>
      </c>
      <c r="K2959">
        <v>2.6821200000000001E-3</v>
      </c>
      <c r="L2959">
        <v>2.8113700000000001E-3</v>
      </c>
      <c r="M2959">
        <v>2.83957E-3</v>
      </c>
      <c r="N2959">
        <v>2.8401899999999998E-3</v>
      </c>
      <c r="O2959">
        <v>2.8081299999999998E-3</v>
      </c>
      <c r="P2959">
        <v>2.7512499999999998E-3</v>
      </c>
      <c r="Q2959">
        <v>2.67643E-3</v>
      </c>
      <c r="R2959">
        <v>0</v>
      </c>
      <c r="S2959">
        <v>0</v>
      </c>
      <c r="T2959">
        <v>0</v>
      </c>
      <c r="U2959" t="s">
        <v>409</v>
      </c>
    </row>
    <row r="2960" spans="1:21" x14ac:dyDescent="0.35">
      <c r="A2960" t="s">
        <v>407</v>
      </c>
      <c r="B2960" t="s">
        <v>47</v>
      </c>
      <c r="C2960" t="str">
        <f>INDEX('GCAM Crosswalk'!M$5:M$36,MATCH(B2960,'GCAM Crosswalk'!L$5:L$36,0))</f>
        <v>South Korea</v>
      </c>
      <c r="D2960" t="s">
        <v>372</v>
      </c>
      <c r="E2960" t="str">
        <f>INDEX('GCAM Crosswalk'!J$5:J$111,MATCH(D2960,'GCAM Crosswalk'!I$5:I$111,0))</f>
        <v>Industry</v>
      </c>
      <c r="F2960" t="s">
        <v>225</v>
      </c>
      <c r="G2960">
        <v>1.08628E-3</v>
      </c>
      <c r="H2960">
        <v>2.7971699999999999E-3</v>
      </c>
      <c r="I2960">
        <v>3.4673400000000002E-3</v>
      </c>
      <c r="J2960">
        <v>3.9978699999999997E-3</v>
      </c>
      <c r="K2960">
        <v>4.6547300000000002E-3</v>
      </c>
      <c r="L2960">
        <v>4.8790500000000002E-3</v>
      </c>
      <c r="M2960">
        <v>4.9279900000000001E-3</v>
      </c>
      <c r="N2960">
        <v>4.9290699999999998E-3</v>
      </c>
      <c r="O2960">
        <v>4.8734199999999998E-3</v>
      </c>
      <c r="P2960">
        <v>4.7747199999999997E-3</v>
      </c>
      <c r="Q2960">
        <v>4.6448699999999997E-3</v>
      </c>
      <c r="R2960">
        <v>0</v>
      </c>
      <c r="S2960">
        <v>0</v>
      </c>
      <c r="T2960">
        <v>0</v>
      </c>
      <c r="U2960" t="s">
        <v>409</v>
      </c>
    </row>
    <row r="2961" spans="1:21" x14ac:dyDescent="0.35">
      <c r="A2961" t="s">
        <v>407</v>
      </c>
      <c r="B2961" t="s">
        <v>47</v>
      </c>
      <c r="C2961" t="str">
        <f>INDEX('GCAM Crosswalk'!M$5:M$36,MATCH(B2961,'GCAM Crosswalk'!L$5:L$36,0))</f>
        <v>South Korea</v>
      </c>
      <c r="D2961" t="s">
        <v>365</v>
      </c>
      <c r="E2961" t="str">
        <f>INDEX('GCAM Crosswalk'!J$5:J$111,MATCH(D2961,'GCAM Crosswalk'!I$5:I$111,0))</f>
        <v>Industry</v>
      </c>
      <c r="F2961" t="s">
        <v>318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2.0216000000000001E-2</v>
      </c>
      <c r="M2961">
        <v>4.0344699999999997E-2</v>
      </c>
      <c r="N2961">
        <v>5.0483500000000001E-2</v>
      </c>
      <c r="O2961">
        <v>4.48659E-2</v>
      </c>
      <c r="P2961">
        <v>3.5547710000000003E-2</v>
      </c>
      <c r="Q2961">
        <v>2.7358540000000001E-2</v>
      </c>
      <c r="R2961">
        <v>0</v>
      </c>
      <c r="S2961">
        <v>0</v>
      </c>
      <c r="T2961">
        <v>0</v>
      </c>
      <c r="U2961" t="s">
        <v>409</v>
      </c>
    </row>
    <row r="2962" spans="1:21" x14ac:dyDescent="0.35">
      <c r="A2962" t="s">
        <v>407</v>
      </c>
      <c r="B2962" t="s">
        <v>47</v>
      </c>
      <c r="C2962" t="str">
        <f>INDEX('GCAM Crosswalk'!M$5:M$36,MATCH(B2962,'GCAM Crosswalk'!L$5:L$36,0))</f>
        <v>South Korea</v>
      </c>
      <c r="D2962" t="s">
        <v>365</v>
      </c>
      <c r="E2962" t="str">
        <f>INDEX('GCAM Crosswalk'!J$5:J$111,MATCH(D2962,'GCAM Crosswalk'!I$5:I$111,0))</f>
        <v>Industry</v>
      </c>
      <c r="F2962" t="s">
        <v>339</v>
      </c>
      <c r="G2962">
        <v>0.24249380000000001</v>
      </c>
      <c r="H2962">
        <v>0</v>
      </c>
      <c r="I2962">
        <v>0</v>
      </c>
      <c r="J2962">
        <v>0.85360729999999996</v>
      </c>
      <c r="K2962">
        <v>0.89207206999999999</v>
      </c>
      <c r="L2962">
        <v>0.78554811999999996</v>
      </c>
      <c r="M2962">
        <v>0.68579692999999997</v>
      </c>
      <c r="N2962">
        <v>0.59971715999999997</v>
      </c>
      <c r="O2962">
        <v>0.53616336999999903</v>
      </c>
      <c r="P2962">
        <v>0.477983819999999</v>
      </c>
      <c r="Q2962">
        <v>0.41982981000000003</v>
      </c>
      <c r="R2962">
        <v>0</v>
      </c>
      <c r="S2962">
        <v>0</v>
      </c>
      <c r="T2962">
        <v>0</v>
      </c>
      <c r="U2962" t="s">
        <v>409</v>
      </c>
    </row>
    <row r="2963" spans="1:21" x14ac:dyDescent="0.35">
      <c r="A2963" t="s">
        <v>407</v>
      </c>
      <c r="B2963" t="s">
        <v>47</v>
      </c>
      <c r="C2963" t="str">
        <f>INDEX('GCAM Crosswalk'!M$5:M$36,MATCH(B2963,'GCAM Crosswalk'!L$5:L$36,0))</f>
        <v>South Korea</v>
      </c>
      <c r="D2963" t="s">
        <v>365</v>
      </c>
      <c r="E2963" t="str">
        <f>INDEX('GCAM Crosswalk'!J$5:J$111,MATCH(D2963,'GCAM Crosswalk'!I$5:I$111,0))</f>
        <v>Industry</v>
      </c>
      <c r="F2963" t="s">
        <v>225</v>
      </c>
      <c r="G2963">
        <v>3.6208699999999899E-2</v>
      </c>
      <c r="H2963">
        <v>0.15555259999999899</v>
      </c>
      <c r="I2963">
        <v>0.17736209999999999</v>
      </c>
      <c r="J2963">
        <v>0.19544600000000001</v>
      </c>
      <c r="K2963">
        <v>0.20118109000000001</v>
      </c>
      <c r="L2963">
        <v>0.18010942399999999</v>
      </c>
      <c r="M2963">
        <v>0.1597100913</v>
      </c>
      <c r="N2963">
        <v>0.14203387309999899</v>
      </c>
      <c r="O2963">
        <v>0.12778047619999999</v>
      </c>
      <c r="P2963">
        <v>0.11412616740000001</v>
      </c>
      <c r="Q2963">
        <v>0.1000263067</v>
      </c>
      <c r="R2963">
        <v>0</v>
      </c>
      <c r="S2963">
        <v>0</v>
      </c>
      <c r="T2963">
        <v>0</v>
      </c>
      <c r="U2963" t="s">
        <v>409</v>
      </c>
    </row>
    <row r="2964" spans="1:21" x14ac:dyDescent="0.35">
      <c r="A2964" t="s">
        <v>407</v>
      </c>
      <c r="B2964" t="s">
        <v>47</v>
      </c>
      <c r="C2964" t="str">
        <f>INDEX('GCAM Crosswalk'!M$5:M$36,MATCH(B2964,'GCAM Crosswalk'!L$5:L$36,0))</f>
        <v>South Korea</v>
      </c>
      <c r="D2964" t="s">
        <v>365</v>
      </c>
      <c r="E2964" t="str">
        <f>INDEX('GCAM Crosswalk'!J$5:J$111,MATCH(D2964,'GCAM Crosswalk'!I$5:I$111,0))</f>
        <v>Industry</v>
      </c>
      <c r="F2964" t="s">
        <v>408</v>
      </c>
      <c r="G2964">
        <v>0</v>
      </c>
      <c r="H2964">
        <v>3.8468449999999897E-2</v>
      </c>
      <c r="I2964">
        <v>6.6977980000000006E-2</v>
      </c>
      <c r="J2964">
        <v>6.3962699999999997E-2</v>
      </c>
      <c r="K2964">
        <v>6.7003663899999996E-2</v>
      </c>
      <c r="L2964">
        <v>6.31800847E-2</v>
      </c>
      <c r="M2964">
        <v>5.8908474920000002E-2</v>
      </c>
      <c r="N2964">
        <v>5.4055154430000002E-2</v>
      </c>
      <c r="O2964">
        <v>4.843659719E-2</v>
      </c>
      <c r="P2964">
        <v>4.2907218699999999E-2</v>
      </c>
      <c r="Q2964">
        <v>3.7451526479999997E-2</v>
      </c>
      <c r="R2964">
        <v>0</v>
      </c>
      <c r="S2964">
        <v>0</v>
      </c>
      <c r="T2964">
        <v>0</v>
      </c>
      <c r="U2964" t="s">
        <v>409</v>
      </c>
    </row>
    <row r="2965" spans="1:21" x14ac:dyDescent="0.35">
      <c r="A2965" t="s">
        <v>407</v>
      </c>
      <c r="B2965" t="s">
        <v>47</v>
      </c>
      <c r="C2965" t="str">
        <f>INDEX('GCAM Crosswalk'!M$5:M$36,MATCH(B2965,'GCAM Crosswalk'!L$5:L$36,0))</f>
        <v>South Korea</v>
      </c>
      <c r="D2965" t="s">
        <v>365</v>
      </c>
      <c r="E2965" t="str">
        <f>INDEX('GCAM Crosswalk'!J$5:J$111,MATCH(D2965,'GCAM Crosswalk'!I$5:I$111,0))</f>
        <v>Industry</v>
      </c>
      <c r="F2965" t="s">
        <v>410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5.8176269999999997E-3</v>
      </c>
      <c r="M2965">
        <v>2.3524494E-2</v>
      </c>
      <c r="N2965">
        <v>3.3462790999999999E-2</v>
      </c>
      <c r="O2965">
        <v>3.2565922099999998E-2</v>
      </c>
      <c r="P2965">
        <v>2.9419769999999901E-2</v>
      </c>
      <c r="Q2965">
        <v>2.4965045999999901E-2</v>
      </c>
      <c r="R2965">
        <v>0</v>
      </c>
      <c r="S2965">
        <v>0</v>
      </c>
      <c r="T2965">
        <v>0</v>
      </c>
      <c r="U2965" t="s">
        <v>409</v>
      </c>
    </row>
    <row r="2966" spans="1:21" x14ac:dyDescent="0.35">
      <c r="A2966" t="s">
        <v>407</v>
      </c>
      <c r="B2966" t="s">
        <v>47</v>
      </c>
      <c r="C2966" t="str">
        <f>INDEX('GCAM Crosswalk'!M$5:M$36,MATCH(B2966,'GCAM Crosswalk'!L$5:L$36,0))</f>
        <v>South Korea</v>
      </c>
      <c r="D2966" t="s">
        <v>365</v>
      </c>
      <c r="E2966" t="str">
        <f>INDEX('GCAM Crosswalk'!J$5:J$111,MATCH(D2966,'GCAM Crosswalk'!I$5:I$111,0))</f>
        <v>Industry</v>
      </c>
      <c r="F2966" t="s">
        <v>411</v>
      </c>
      <c r="G2966">
        <v>3.8468599999999999E-2</v>
      </c>
      <c r="H2966">
        <v>2.4488900000000001E-2</v>
      </c>
      <c r="I2966">
        <v>1.180294E-2</v>
      </c>
      <c r="J2966">
        <v>4.18857E-3</v>
      </c>
      <c r="K2966">
        <v>4.3432693E-3</v>
      </c>
      <c r="L2966">
        <v>4.0791533E-3</v>
      </c>
      <c r="M2966">
        <v>3.8483086100000001E-3</v>
      </c>
      <c r="N2966">
        <v>3.5783026600000002E-3</v>
      </c>
      <c r="O2966">
        <v>3.2318502599999999E-3</v>
      </c>
      <c r="P2966">
        <v>2.87122984E-3</v>
      </c>
      <c r="Q2966">
        <v>2.5034591E-3</v>
      </c>
      <c r="R2966">
        <v>0</v>
      </c>
      <c r="S2966">
        <v>0</v>
      </c>
      <c r="T2966">
        <v>0</v>
      </c>
      <c r="U2966" t="s">
        <v>409</v>
      </c>
    </row>
    <row r="2967" spans="1:21" x14ac:dyDescent="0.35">
      <c r="A2967" t="s">
        <v>407</v>
      </c>
      <c r="B2967" t="s">
        <v>47</v>
      </c>
      <c r="C2967" t="str">
        <f>INDEX('GCAM Crosswalk'!M$5:M$36,MATCH(B2967,'GCAM Crosswalk'!L$5:L$36,0))</f>
        <v>South Korea</v>
      </c>
      <c r="D2967" t="s">
        <v>373</v>
      </c>
      <c r="E2967" t="str">
        <f>INDEX('GCAM Crosswalk'!J$5:J$111,MATCH(D2967,'GCAM Crosswalk'!I$5:I$111,0))</f>
        <v>Industry</v>
      </c>
      <c r="F2967" t="s">
        <v>225</v>
      </c>
      <c r="G2967" s="3">
        <v>2.5242999999999999E-4</v>
      </c>
      <c r="H2967" s="3">
        <v>2.13196E-4</v>
      </c>
      <c r="I2967" s="3">
        <v>2.1911399999999999E-4</v>
      </c>
      <c r="J2967" s="3">
        <v>2.1279299999999999E-4</v>
      </c>
      <c r="K2967" s="3">
        <v>2.1696000000000001E-4</v>
      </c>
      <c r="L2967" s="3">
        <v>2.1860900000000001E-4</v>
      </c>
      <c r="M2967" s="3">
        <v>2.18431E-4</v>
      </c>
      <c r="N2967" s="3">
        <v>2.1688E-4</v>
      </c>
      <c r="O2967" s="3">
        <v>2.13644E-4</v>
      </c>
      <c r="P2967" s="3">
        <v>2.1009699999999999E-4</v>
      </c>
      <c r="Q2967" s="3">
        <v>2.04444E-4</v>
      </c>
      <c r="R2967">
        <v>0</v>
      </c>
      <c r="S2967">
        <v>0</v>
      </c>
      <c r="T2967">
        <v>0</v>
      </c>
      <c r="U2967" t="s">
        <v>409</v>
      </c>
    </row>
    <row r="2968" spans="1:21" x14ac:dyDescent="0.35">
      <c r="A2968" t="s">
        <v>407</v>
      </c>
      <c r="B2968" t="s">
        <v>47</v>
      </c>
      <c r="C2968" t="str">
        <f>INDEX('GCAM Crosswalk'!M$5:M$36,MATCH(B2968,'GCAM Crosswalk'!L$5:L$36,0))</f>
        <v>South Korea</v>
      </c>
      <c r="D2968" t="s">
        <v>361</v>
      </c>
      <c r="E2968" t="str">
        <f>INDEX('GCAM Crosswalk'!J$5:J$111,MATCH(D2968,'GCAM Crosswalk'!I$5:I$111,0))</f>
        <v>Industry</v>
      </c>
      <c r="F2968" t="s">
        <v>225</v>
      </c>
      <c r="G2968">
        <v>3.6418599999999998E-3</v>
      </c>
      <c r="H2968">
        <v>4.7302400000000001E-3</v>
      </c>
      <c r="I2968">
        <v>6.0696700000000001E-3</v>
      </c>
      <c r="J2968">
        <v>5.86039E-3</v>
      </c>
      <c r="K2968">
        <v>5.7307599999999997E-3</v>
      </c>
      <c r="L2968">
        <v>5.6033463499999998E-3</v>
      </c>
      <c r="M2968">
        <v>5.5637511599999998E-3</v>
      </c>
      <c r="N2968">
        <v>5.5519588700000001E-3</v>
      </c>
      <c r="O2968">
        <v>5.5050760400000001E-3</v>
      </c>
      <c r="P2968">
        <v>5.4085052299999896E-3</v>
      </c>
      <c r="Q2968">
        <v>5.2481233599999998E-3</v>
      </c>
      <c r="R2968">
        <v>0</v>
      </c>
      <c r="S2968">
        <v>0</v>
      </c>
      <c r="T2968">
        <v>0</v>
      </c>
      <c r="U2968" t="s">
        <v>409</v>
      </c>
    </row>
    <row r="2969" spans="1:21" x14ac:dyDescent="0.35">
      <c r="A2969" t="s">
        <v>407</v>
      </c>
      <c r="B2969" t="s">
        <v>47</v>
      </c>
      <c r="C2969" t="str">
        <f>INDEX('GCAM Crosswalk'!M$5:M$36,MATCH(B2969,'GCAM Crosswalk'!L$5:L$36,0))</f>
        <v>South Korea</v>
      </c>
      <c r="D2969" t="s">
        <v>361</v>
      </c>
      <c r="E2969" t="str">
        <f>INDEX('GCAM Crosswalk'!J$5:J$111,MATCH(D2969,'GCAM Crosswalk'!I$5:I$111,0))</f>
        <v>Industry</v>
      </c>
      <c r="F2969" t="s">
        <v>410</v>
      </c>
      <c r="G2969">
        <v>0</v>
      </c>
      <c r="H2969">
        <v>0</v>
      </c>
      <c r="I2969">
        <v>0</v>
      </c>
      <c r="J2969">
        <v>0</v>
      </c>
      <c r="K2969">
        <v>0</v>
      </c>
      <c r="L2969" s="3">
        <v>1.9638699999999999E-5</v>
      </c>
      <c r="M2969" s="3">
        <v>6.9825899999999998E-5</v>
      </c>
      <c r="N2969" s="3">
        <v>1.3073414000000001E-4</v>
      </c>
      <c r="O2969" s="3">
        <v>1.7242800999999901E-4</v>
      </c>
      <c r="P2969" s="3">
        <v>2.1355197E-4</v>
      </c>
      <c r="Q2969" s="3">
        <v>2.388825E-4</v>
      </c>
      <c r="R2969">
        <v>0</v>
      </c>
      <c r="S2969">
        <v>0</v>
      </c>
      <c r="T2969">
        <v>0</v>
      </c>
      <c r="U2969" t="s">
        <v>409</v>
      </c>
    </row>
    <row r="2970" spans="1:21" x14ac:dyDescent="0.35">
      <c r="A2970" t="s">
        <v>407</v>
      </c>
      <c r="B2970" t="s">
        <v>47</v>
      </c>
      <c r="C2970" t="str">
        <f>INDEX('GCAM Crosswalk'!M$5:M$36,MATCH(B2970,'GCAM Crosswalk'!L$5:L$36,0))</f>
        <v>South Korea</v>
      </c>
      <c r="D2970" t="s">
        <v>361</v>
      </c>
      <c r="E2970" t="str">
        <f>INDEX('GCAM Crosswalk'!J$5:J$111,MATCH(D2970,'GCAM Crosswalk'!I$5:I$111,0))</f>
        <v>Industry</v>
      </c>
      <c r="F2970" t="s">
        <v>411</v>
      </c>
      <c r="G2970">
        <v>4.7301749999999997E-3</v>
      </c>
      <c r="H2970">
        <v>2.469724E-3</v>
      </c>
      <c r="I2970">
        <v>3.5580759999999999E-3</v>
      </c>
      <c r="J2970">
        <v>2.6789990000000001E-3</v>
      </c>
      <c r="K2970">
        <v>2.7500189999999998E-3</v>
      </c>
      <c r="L2970">
        <v>2.7619059999999902E-3</v>
      </c>
      <c r="M2970">
        <v>2.5996016999999998E-3</v>
      </c>
      <c r="N2970">
        <v>2.3339354999999998E-3</v>
      </c>
      <c r="O2970">
        <v>2.0649870999999999E-3</v>
      </c>
      <c r="P2970">
        <v>1.7659345E-3</v>
      </c>
      <c r="Q2970">
        <v>1.492944E-3</v>
      </c>
      <c r="R2970">
        <v>0</v>
      </c>
      <c r="S2970">
        <v>0</v>
      </c>
      <c r="T2970">
        <v>0</v>
      </c>
      <c r="U2970" t="s">
        <v>409</v>
      </c>
    </row>
    <row r="2971" spans="1:21" x14ac:dyDescent="0.35">
      <c r="A2971" t="s">
        <v>407</v>
      </c>
      <c r="B2971" t="s">
        <v>47</v>
      </c>
      <c r="C2971" t="str">
        <f>INDEX('GCAM Crosswalk'!M$5:M$36,MATCH(B2971,'GCAM Crosswalk'!L$5:L$36,0))</f>
        <v>South Korea</v>
      </c>
      <c r="D2971" t="s">
        <v>374</v>
      </c>
      <c r="E2971" t="str">
        <f>INDEX('GCAM Crosswalk'!J$5:J$111,MATCH(D2971,'GCAM Crosswalk'!I$5:I$111,0))</f>
        <v>Industry</v>
      </c>
      <c r="F2971" t="s">
        <v>225</v>
      </c>
      <c r="G2971">
        <v>3.8678599999999999E-3</v>
      </c>
      <c r="H2971">
        <v>7.42357E-3</v>
      </c>
      <c r="I2971">
        <v>7.8182400000000006E-3</v>
      </c>
      <c r="J2971">
        <v>7.7002900000000003E-3</v>
      </c>
      <c r="K2971">
        <v>8.7575299999999995E-3</v>
      </c>
      <c r="L2971">
        <v>9.4758599999999991E-3</v>
      </c>
      <c r="M2971">
        <v>9.8190299999999994E-3</v>
      </c>
      <c r="N2971">
        <v>9.85691E-3</v>
      </c>
      <c r="O2971">
        <v>9.6535100000000006E-3</v>
      </c>
      <c r="P2971">
        <v>9.2899699999999998E-3</v>
      </c>
      <c r="Q2971">
        <v>8.8481500000000008E-3</v>
      </c>
      <c r="R2971">
        <v>0</v>
      </c>
      <c r="S2971">
        <v>0</v>
      </c>
      <c r="T2971">
        <v>0</v>
      </c>
      <c r="U2971" t="s">
        <v>409</v>
      </c>
    </row>
    <row r="2972" spans="1:21" x14ac:dyDescent="0.35">
      <c r="A2972" t="s">
        <v>407</v>
      </c>
      <c r="B2972" t="s">
        <v>47</v>
      </c>
      <c r="C2972" t="str">
        <f>INDEX('GCAM Crosswalk'!M$5:M$36,MATCH(B2972,'GCAM Crosswalk'!L$5:L$36,0))</f>
        <v>South Korea</v>
      </c>
      <c r="D2972" t="s">
        <v>375</v>
      </c>
      <c r="E2972" t="str">
        <f>INDEX('GCAM Crosswalk'!J$5:J$111,MATCH(D2972,'GCAM Crosswalk'!I$5:I$111,0))</f>
        <v>Industry</v>
      </c>
      <c r="F2972" t="s">
        <v>225</v>
      </c>
      <c r="G2972">
        <v>1.64583E-3</v>
      </c>
      <c r="H2972">
        <v>2.54937E-3</v>
      </c>
      <c r="I2972">
        <v>2.4942200000000001E-3</v>
      </c>
      <c r="J2972">
        <v>2.4565899999999998E-3</v>
      </c>
      <c r="K2972">
        <v>2.45203E-3</v>
      </c>
      <c r="L2972">
        <v>2.4650599999999998E-3</v>
      </c>
      <c r="M2972">
        <v>2.4427799999999999E-3</v>
      </c>
      <c r="N2972">
        <v>2.3793899999999999E-3</v>
      </c>
      <c r="O2972">
        <v>2.27911E-3</v>
      </c>
      <c r="P2972">
        <v>2.1550699999999998E-3</v>
      </c>
      <c r="Q2972">
        <v>2.02367E-3</v>
      </c>
      <c r="R2972">
        <v>0</v>
      </c>
      <c r="S2972">
        <v>0</v>
      </c>
      <c r="T2972">
        <v>0</v>
      </c>
      <c r="U2972" t="s">
        <v>409</v>
      </c>
    </row>
    <row r="2973" spans="1:21" x14ac:dyDescent="0.35">
      <c r="A2973" t="s">
        <v>407</v>
      </c>
      <c r="B2973" t="s">
        <v>47</v>
      </c>
      <c r="C2973" t="str">
        <f>INDEX('GCAM Crosswalk'!M$5:M$36,MATCH(B2973,'GCAM Crosswalk'!L$5:L$36,0))</f>
        <v>South Korea</v>
      </c>
      <c r="D2973" t="s">
        <v>376</v>
      </c>
      <c r="E2973" t="str">
        <f>INDEX('GCAM Crosswalk'!J$5:J$111,MATCH(D2973,'GCAM Crosswalk'!I$5:I$111,0))</f>
        <v>Industry</v>
      </c>
      <c r="F2973" t="s">
        <v>225</v>
      </c>
      <c r="G2973">
        <v>3.9738300000000002E-3</v>
      </c>
      <c r="H2973">
        <v>6.1554399999999999E-3</v>
      </c>
      <c r="I2973">
        <v>6.0222599999999998E-3</v>
      </c>
      <c r="J2973">
        <v>5.9314099999999998E-3</v>
      </c>
      <c r="K2973">
        <v>5.9204499999999998E-3</v>
      </c>
      <c r="L2973">
        <v>5.9519500000000001E-3</v>
      </c>
      <c r="M2973">
        <v>5.8981900000000002E-3</v>
      </c>
      <c r="N2973">
        <v>5.7451500000000001E-3</v>
      </c>
      <c r="O2973">
        <v>5.5030399999999998E-3</v>
      </c>
      <c r="P2973">
        <v>5.2035700000000002E-3</v>
      </c>
      <c r="Q2973">
        <v>4.8863099999999996E-3</v>
      </c>
      <c r="R2973">
        <v>0</v>
      </c>
      <c r="S2973">
        <v>0</v>
      </c>
      <c r="T2973">
        <v>0</v>
      </c>
      <c r="U2973" t="s">
        <v>409</v>
      </c>
    </row>
    <row r="2974" spans="1:21" x14ac:dyDescent="0.35">
      <c r="A2974" t="s">
        <v>407</v>
      </c>
      <c r="B2974" t="s">
        <v>47</v>
      </c>
      <c r="C2974" t="str">
        <f>INDEX('GCAM Crosswalk'!M$5:M$36,MATCH(B2974,'GCAM Crosswalk'!L$5:L$36,0))</f>
        <v>South Korea</v>
      </c>
      <c r="D2974" t="s">
        <v>377</v>
      </c>
      <c r="E2974" t="str">
        <f>INDEX('GCAM Crosswalk'!J$5:J$111,MATCH(D2974,'GCAM Crosswalk'!I$5:I$111,0))</f>
        <v>Industry</v>
      </c>
      <c r="F2974" t="s">
        <v>225</v>
      </c>
      <c r="G2974">
        <v>3.7815600000000002E-3</v>
      </c>
      <c r="H2974">
        <v>5.8576000000000001E-3</v>
      </c>
      <c r="I2974">
        <v>5.7308799999999998E-3</v>
      </c>
      <c r="J2974">
        <v>5.6444199999999998E-3</v>
      </c>
      <c r="K2974">
        <v>5.6339399999999996E-3</v>
      </c>
      <c r="L2974">
        <v>5.6638799999999996E-3</v>
      </c>
      <c r="M2974">
        <v>5.6127E-3</v>
      </c>
      <c r="N2974">
        <v>5.4670500000000002E-3</v>
      </c>
      <c r="O2974">
        <v>5.2366299999999999E-3</v>
      </c>
      <c r="P2974">
        <v>4.9516300000000003E-3</v>
      </c>
      <c r="Q2974">
        <v>4.6497200000000004E-3</v>
      </c>
      <c r="R2974">
        <v>0</v>
      </c>
      <c r="S2974">
        <v>0</v>
      </c>
      <c r="T2974">
        <v>0</v>
      </c>
      <c r="U2974" t="s">
        <v>409</v>
      </c>
    </row>
    <row r="2975" spans="1:21" x14ac:dyDescent="0.35">
      <c r="A2975" t="s">
        <v>407</v>
      </c>
      <c r="B2975" t="s">
        <v>47</v>
      </c>
      <c r="C2975" t="str">
        <f>INDEX('GCAM Crosswalk'!M$5:M$36,MATCH(B2975,'GCAM Crosswalk'!L$5:L$36,0))</f>
        <v>South Korea</v>
      </c>
      <c r="D2975" t="s">
        <v>362</v>
      </c>
      <c r="E2975" t="str">
        <f>INDEX('GCAM Crosswalk'!J$5:J$111,MATCH(D2975,'GCAM Crosswalk'!I$5:I$111,0))</f>
        <v>Industry</v>
      </c>
      <c r="F2975" t="s">
        <v>318</v>
      </c>
      <c r="G2975">
        <v>7.4416999999999999E-3</v>
      </c>
      <c r="H2975">
        <v>6.2898999999999997E-2</v>
      </c>
      <c r="I2975">
        <v>8.7590000000000001E-2</v>
      </c>
      <c r="J2975">
        <v>0.109571</v>
      </c>
      <c r="K2975">
        <v>0.13649060999999901</v>
      </c>
      <c r="L2975">
        <v>0.13684990899999999</v>
      </c>
      <c r="M2975">
        <v>0.13386638299999901</v>
      </c>
      <c r="N2975">
        <v>0.14254766099999999</v>
      </c>
      <c r="O2975">
        <v>0.15163091200000001</v>
      </c>
      <c r="P2975">
        <v>0.15370409699999901</v>
      </c>
      <c r="Q2975">
        <v>0.14925723059999901</v>
      </c>
      <c r="R2975">
        <v>0</v>
      </c>
      <c r="S2975">
        <v>0</v>
      </c>
      <c r="T2975">
        <v>0</v>
      </c>
      <c r="U2975" t="s">
        <v>409</v>
      </c>
    </row>
    <row r="2976" spans="1:21" x14ac:dyDescent="0.35">
      <c r="A2976" t="s">
        <v>407</v>
      </c>
      <c r="B2976" t="s">
        <v>47</v>
      </c>
      <c r="C2976" t="str">
        <f>INDEX('GCAM Crosswalk'!M$5:M$36,MATCH(B2976,'GCAM Crosswalk'!L$5:L$36,0))</f>
        <v>South Korea</v>
      </c>
      <c r="D2976" t="s">
        <v>362</v>
      </c>
      <c r="E2976" t="str">
        <f>INDEX('GCAM Crosswalk'!J$5:J$111,MATCH(D2976,'GCAM Crosswalk'!I$5:I$111,0))</f>
        <v>Industry</v>
      </c>
      <c r="F2976" t="s">
        <v>339</v>
      </c>
      <c r="G2976">
        <v>0.24647140000000001</v>
      </c>
      <c r="H2976">
        <v>0.70186700000000002</v>
      </c>
      <c r="I2976">
        <v>0.908613</v>
      </c>
      <c r="J2976">
        <v>0.31868059999999998</v>
      </c>
      <c r="K2976">
        <v>0.58652960999999904</v>
      </c>
      <c r="L2976">
        <v>0.59532799000000003</v>
      </c>
      <c r="M2976">
        <v>0.58600771200000001</v>
      </c>
      <c r="N2976">
        <v>0.57732148299999997</v>
      </c>
      <c r="O2976">
        <v>0.52698467699999996</v>
      </c>
      <c r="P2976">
        <v>0.46265020200000001</v>
      </c>
      <c r="Q2976">
        <v>0.42002206990000002</v>
      </c>
      <c r="R2976">
        <v>0</v>
      </c>
      <c r="S2976">
        <v>0</v>
      </c>
      <c r="T2976">
        <v>0</v>
      </c>
      <c r="U2976" t="s">
        <v>409</v>
      </c>
    </row>
    <row r="2977" spans="1:21" x14ac:dyDescent="0.35">
      <c r="A2977" t="s">
        <v>407</v>
      </c>
      <c r="B2977" t="s">
        <v>47</v>
      </c>
      <c r="C2977" t="str">
        <f>INDEX('GCAM Crosswalk'!M$5:M$36,MATCH(B2977,'GCAM Crosswalk'!L$5:L$36,0))</f>
        <v>South Korea</v>
      </c>
      <c r="D2977" t="s">
        <v>362</v>
      </c>
      <c r="E2977" t="str">
        <f>INDEX('GCAM Crosswalk'!J$5:J$111,MATCH(D2977,'GCAM Crosswalk'!I$5:I$111,0))</f>
        <v>Industry</v>
      </c>
      <c r="F2977" t="s">
        <v>225</v>
      </c>
      <c r="G2977">
        <v>0.11110299999999999</v>
      </c>
      <c r="H2977">
        <v>0.32893299999999998</v>
      </c>
      <c r="I2977">
        <v>0.46453100000000003</v>
      </c>
      <c r="J2977">
        <v>0.53841300000000003</v>
      </c>
      <c r="K2977">
        <v>0.42442649999999998</v>
      </c>
      <c r="L2977">
        <v>0.48475009999999902</v>
      </c>
      <c r="M2977">
        <v>0.51971626999999998</v>
      </c>
      <c r="N2977">
        <v>0.50312469999999998</v>
      </c>
      <c r="O2977">
        <v>0.48840581</v>
      </c>
      <c r="P2977">
        <v>0.48698038999999999</v>
      </c>
      <c r="Q2977">
        <v>0.48190978000000001</v>
      </c>
      <c r="R2977">
        <v>0</v>
      </c>
      <c r="S2977">
        <v>0</v>
      </c>
      <c r="T2977">
        <v>0</v>
      </c>
      <c r="U2977" t="s">
        <v>409</v>
      </c>
    </row>
    <row r="2978" spans="1:21" x14ac:dyDescent="0.35">
      <c r="A2978" t="s">
        <v>407</v>
      </c>
      <c r="B2978" t="s">
        <v>47</v>
      </c>
      <c r="C2978" t="str">
        <f>INDEX('GCAM Crosswalk'!M$5:M$36,MATCH(B2978,'GCAM Crosswalk'!L$5:L$36,0))</f>
        <v>South Korea</v>
      </c>
      <c r="D2978" t="s">
        <v>362</v>
      </c>
      <c r="E2978" t="str">
        <f>INDEX('GCAM Crosswalk'!J$5:J$111,MATCH(D2978,'GCAM Crosswalk'!I$5:I$111,0))</f>
        <v>Industry</v>
      </c>
      <c r="F2978" t="s">
        <v>408</v>
      </c>
      <c r="G2978">
        <v>0</v>
      </c>
      <c r="H2978">
        <v>0.15593839999999901</v>
      </c>
      <c r="I2978">
        <v>0.17796200000000001</v>
      </c>
      <c r="J2978">
        <v>0.22577359999999999</v>
      </c>
      <c r="K2978">
        <v>0.33100819999999997</v>
      </c>
      <c r="L2978">
        <v>0.33251372000000001</v>
      </c>
      <c r="M2978">
        <v>0.32573391000000002</v>
      </c>
      <c r="N2978">
        <v>0.33652299000000002</v>
      </c>
      <c r="O2978">
        <v>0.34090984000000002</v>
      </c>
      <c r="P2978">
        <v>0.33362977999999999</v>
      </c>
      <c r="Q2978">
        <v>0.31987202799999997</v>
      </c>
      <c r="R2978">
        <v>0</v>
      </c>
      <c r="S2978">
        <v>0</v>
      </c>
      <c r="T2978">
        <v>0</v>
      </c>
      <c r="U2978" t="s">
        <v>409</v>
      </c>
    </row>
    <row r="2979" spans="1:21" x14ac:dyDescent="0.35">
      <c r="A2979" t="s">
        <v>407</v>
      </c>
      <c r="B2979" t="s">
        <v>47</v>
      </c>
      <c r="C2979" t="str">
        <f>INDEX('GCAM Crosswalk'!M$5:M$36,MATCH(B2979,'GCAM Crosswalk'!L$5:L$36,0))</f>
        <v>South Korea</v>
      </c>
      <c r="D2979" t="s">
        <v>362</v>
      </c>
      <c r="E2979" t="str">
        <f>INDEX('GCAM Crosswalk'!J$5:J$111,MATCH(D2979,'GCAM Crosswalk'!I$5:I$111,0))</f>
        <v>Industry</v>
      </c>
      <c r="F2979" t="s">
        <v>410</v>
      </c>
      <c r="G2979">
        <v>0</v>
      </c>
      <c r="H2979">
        <v>0</v>
      </c>
      <c r="I2979">
        <v>0</v>
      </c>
      <c r="J2979">
        <v>0</v>
      </c>
      <c r="K2979">
        <v>0</v>
      </c>
      <c r="L2979" s="3">
        <v>2.5249699999999899E-4</v>
      </c>
      <c r="M2979">
        <v>4.6076320000000004E-3</v>
      </c>
      <c r="N2979">
        <v>2.4433796000000001E-2</v>
      </c>
      <c r="O2979">
        <v>5.2287905099999997E-2</v>
      </c>
      <c r="P2979">
        <v>7.1518697500000006E-2</v>
      </c>
      <c r="Q2979">
        <v>8.0208266200000003E-2</v>
      </c>
      <c r="R2979">
        <v>0</v>
      </c>
      <c r="S2979">
        <v>0</v>
      </c>
      <c r="T2979">
        <v>0</v>
      </c>
      <c r="U2979" t="s">
        <v>409</v>
      </c>
    </row>
    <row r="2980" spans="1:21" x14ac:dyDescent="0.35">
      <c r="A2980" t="s">
        <v>407</v>
      </c>
      <c r="B2980" t="s">
        <v>47</v>
      </c>
      <c r="C2980" t="str">
        <f>INDEX('GCAM Crosswalk'!M$5:M$36,MATCH(B2980,'GCAM Crosswalk'!L$5:L$36,0))</f>
        <v>South Korea</v>
      </c>
      <c r="D2980" t="s">
        <v>362</v>
      </c>
      <c r="E2980" t="str">
        <f>INDEX('GCAM Crosswalk'!J$5:J$111,MATCH(D2980,'GCAM Crosswalk'!I$5:I$111,0))</f>
        <v>Industry</v>
      </c>
      <c r="F2980" t="s">
        <v>411</v>
      </c>
      <c r="G2980">
        <v>0.26414799999999999</v>
      </c>
      <c r="H2980">
        <v>0.32156439999999997</v>
      </c>
      <c r="I2980">
        <v>0.25188080000000002</v>
      </c>
      <c r="J2980">
        <v>0.1744762</v>
      </c>
      <c r="K2980">
        <v>0.21620719999999999</v>
      </c>
      <c r="L2980">
        <v>0.21420934599999999</v>
      </c>
      <c r="M2980">
        <v>0.20159381500000001</v>
      </c>
      <c r="N2980">
        <v>0.18459334499999999</v>
      </c>
      <c r="O2980">
        <v>0.16723908999999901</v>
      </c>
      <c r="P2980">
        <v>0.15762932099999999</v>
      </c>
      <c r="Q2980">
        <v>0.15236111499999999</v>
      </c>
      <c r="R2980">
        <v>0</v>
      </c>
      <c r="S2980">
        <v>0</v>
      </c>
      <c r="T2980">
        <v>0</v>
      </c>
      <c r="U2980" t="s">
        <v>409</v>
      </c>
    </row>
    <row r="2981" spans="1:21" x14ac:dyDescent="0.35">
      <c r="A2981" t="s">
        <v>407</v>
      </c>
      <c r="B2981" t="s">
        <v>47</v>
      </c>
      <c r="C2981" t="str">
        <f>INDEX('GCAM Crosswalk'!M$5:M$36,MATCH(B2981,'GCAM Crosswalk'!L$5:L$36,0))</f>
        <v>South Korea</v>
      </c>
      <c r="D2981" t="s">
        <v>366</v>
      </c>
      <c r="E2981" t="str">
        <f>INDEX('GCAM Crosswalk'!J$5:J$111,MATCH(D2981,'GCAM Crosswalk'!I$5:I$111,0))</f>
        <v>Industry</v>
      </c>
      <c r="F2981" t="s">
        <v>411</v>
      </c>
      <c r="G2981">
        <v>0</v>
      </c>
      <c r="H2981">
        <v>3.1394999999999999E-2</v>
      </c>
      <c r="I2981">
        <v>3.1520699999999999E-2</v>
      </c>
      <c r="J2981">
        <v>2.9218299999999999E-2</v>
      </c>
      <c r="K2981">
        <v>3.4596700000000001E-2</v>
      </c>
      <c r="L2981">
        <v>3.6846999999999998E-2</v>
      </c>
      <c r="M2981">
        <v>3.8683500000000003E-2</v>
      </c>
      <c r="N2981">
        <v>4.3108800000000003E-2</v>
      </c>
      <c r="O2981">
        <v>4.8577099999999998E-2</v>
      </c>
      <c r="P2981">
        <v>5.1623500000000003E-2</v>
      </c>
      <c r="Q2981">
        <v>5.2920000000000002E-2</v>
      </c>
      <c r="R2981">
        <v>0</v>
      </c>
      <c r="S2981">
        <v>0</v>
      </c>
      <c r="T2981">
        <v>0</v>
      </c>
      <c r="U2981" t="s">
        <v>409</v>
      </c>
    </row>
    <row r="2982" spans="1:21" x14ac:dyDescent="0.35">
      <c r="A2982" t="s">
        <v>407</v>
      </c>
      <c r="B2982" t="s">
        <v>47</v>
      </c>
      <c r="C2982" t="str">
        <f>INDEX('GCAM Crosswalk'!M$5:M$36,MATCH(B2982,'GCAM Crosswalk'!L$5:L$36,0))</f>
        <v>South Korea</v>
      </c>
      <c r="D2982" t="s">
        <v>271</v>
      </c>
      <c r="E2982" t="str">
        <f>INDEX('GCAM Crosswalk'!J$5:J$111,MATCH(D2982,'GCAM Crosswalk'!I$5:I$111,0))</f>
        <v>Industry</v>
      </c>
      <c r="F2982" t="s">
        <v>318</v>
      </c>
      <c r="G2982">
        <v>3.6571800000000002E-2</v>
      </c>
      <c r="H2982">
        <v>3.9287299999999997E-2</v>
      </c>
      <c r="I2982">
        <v>4.2373099999999997E-2</v>
      </c>
      <c r="J2982">
        <v>3.9861500000000001E-2</v>
      </c>
      <c r="K2982">
        <v>3.9053589700000002E-2</v>
      </c>
      <c r="L2982">
        <v>3.8997547200000003E-2</v>
      </c>
      <c r="M2982">
        <v>4.0800126200000002E-2</v>
      </c>
      <c r="N2982">
        <v>4.7004538700000001E-2</v>
      </c>
      <c r="O2982">
        <v>5.2097279699999999E-2</v>
      </c>
      <c r="P2982">
        <v>5.2679036970000002E-2</v>
      </c>
      <c r="Q2982">
        <v>4.9894036119999999E-2</v>
      </c>
      <c r="R2982">
        <v>0</v>
      </c>
      <c r="S2982">
        <v>0</v>
      </c>
      <c r="T2982">
        <v>0</v>
      </c>
      <c r="U2982" t="s">
        <v>409</v>
      </c>
    </row>
    <row r="2983" spans="1:21" x14ac:dyDescent="0.35">
      <c r="A2983" t="s">
        <v>407</v>
      </c>
      <c r="B2983" t="s">
        <v>47</v>
      </c>
      <c r="C2983" t="str">
        <f>INDEX('GCAM Crosswalk'!M$5:M$36,MATCH(B2983,'GCAM Crosswalk'!L$5:L$36,0))</f>
        <v>South Korea</v>
      </c>
      <c r="D2983" t="s">
        <v>271</v>
      </c>
      <c r="E2983" t="str">
        <f>INDEX('GCAM Crosswalk'!J$5:J$111,MATCH(D2983,'GCAM Crosswalk'!I$5:I$111,0))</f>
        <v>Industry</v>
      </c>
      <c r="F2983" t="s">
        <v>339</v>
      </c>
      <c r="G2983">
        <v>8.5812200000000005E-2</v>
      </c>
      <c r="H2983">
        <v>0.118297</v>
      </c>
      <c r="I2983">
        <v>0.112141</v>
      </c>
      <c r="J2983">
        <v>0.114653</v>
      </c>
      <c r="K2983">
        <v>0.1134676478</v>
      </c>
      <c r="L2983">
        <v>0.1112670756</v>
      </c>
      <c r="M2983">
        <v>0.107466949099999</v>
      </c>
      <c r="N2983">
        <v>0.10160055680000001</v>
      </c>
      <c r="O2983">
        <v>9.6876573399999999E-2</v>
      </c>
      <c r="P2983">
        <v>9.3844104899999906E-2</v>
      </c>
      <c r="Q2983">
        <v>8.9570307619999998E-2</v>
      </c>
      <c r="R2983">
        <v>0</v>
      </c>
      <c r="S2983">
        <v>0</v>
      </c>
      <c r="T2983">
        <v>0</v>
      </c>
      <c r="U2983" t="s">
        <v>409</v>
      </c>
    </row>
    <row r="2984" spans="1:21" x14ac:dyDescent="0.35">
      <c r="A2984" t="s">
        <v>407</v>
      </c>
      <c r="B2984" t="s">
        <v>47</v>
      </c>
      <c r="C2984" t="str">
        <f>INDEX('GCAM Crosswalk'!M$5:M$36,MATCH(B2984,'GCAM Crosswalk'!L$5:L$36,0))</f>
        <v>South Korea</v>
      </c>
      <c r="D2984" t="s">
        <v>271</v>
      </c>
      <c r="E2984" t="str">
        <f>INDEX('GCAM Crosswalk'!J$5:J$111,MATCH(D2984,'GCAM Crosswalk'!I$5:I$111,0))</f>
        <v>Industry</v>
      </c>
      <c r="F2984" t="s">
        <v>410</v>
      </c>
      <c r="G2984">
        <v>0</v>
      </c>
      <c r="H2984">
        <v>0</v>
      </c>
      <c r="I2984">
        <v>0</v>
      </c>
      <c r="J2984">
        <v>0</v>
      </c>
      <c r="K2984">
        <v>0</v>
      </c>
      <c r="L2984" s="3">
        <v>8.0405700000000004E-7</v>
      </c>
      <c r="M2984" s="3">
        <v>3.2112642000000003E-5</v>
      </c>
      <c r="N2984" s="3">
        <v>1.2783101060000001E-4</v>
      </c>
      <c r="O2984" s="3">
        <v>1.837499014E-4</v>
      </c>
      <c r="P2984" s="3">
        <v>1.3239496689999999E-4</v>
      </c>
      <c r="Q2984" s="3">
        <v>1.06505799599999E-4</v>
      </c>
      <c r="R2984">
        <v>0</v>
      </c>
      <c r="S2984">
        <v>0</v>
      </c>
      <c r="T2984">
        <v>0</v>
      </c>
      <c r="U2984" t="s">
        <v>409</v>
      </c>
    </row>
    <row r="2985" spans="1:21" x14ac:dyDescent="0.35">
      <c r="A2985" t="s">
        <v>407</v>
      </c>
      <c r="B2985" t="s">
        <v>47</v>
      </c>
      <c r="C2985" t="str">
        <f>INDEX('GCAM Crosswalk'!M$5:M$36,MATCH(B2985,'GCAM Crosswalk'!L$5:L$36,0))</f>
        <v>South Korea</v>
      </c>
      <c r="D2985" t="s">
        <v>271</v>
      </c>
      <c r="E2985" t="str">
        <f>INDEX('GCAM Crosswalk'!J$5:J$111,MATCH(D2985,'GCAM Crosswalk'!I$5:I$111,0))</f>
        <v>Industry</v>
      </c>
      <c r="F2985" t="s">
        <v>411</v>
      </c>
      <c r="G2985">
        <v>1.6688700000000001E-2</v>
      </c>
      <c r="H2985">
        <v>2.1488799999999999E-2</v>
      </c>
      <c r="I2985">
        <v>2.1070200000000001E-2</v>
      </c>
      <c r="J2985">
        <v>2.1070200000000001E-2</v>
      </c>
      <c r="K2985">
        <v>8.4876645000000004E-3</v>
      </c>
      <c r="L2985">
        <v>6.4892052799999898E-3</v>
      </c>
      <c r="M2985">
        <v>6.4549810299999897E-3</v>
      </c>
      <c r="N2985">
        <v>8.2646062999999995E-3</v>
      </c>
      <c r="O2985">
        <v>8.0145127600000001E-3</v>
      </c>
      <c r="P2985">
        <v>6.1549769650000004E-3</v>
      </c>
      <c r="Q2985">
        <v>5.6830633439999998E-3</v>
      </c>
      <c r="R2985">
        <v>0</v>
      </c>
      <c r="S2985">
        <v>0</v>
      </c>
      <c r="T2985">
        <v>0</v>
      </c>
      <c r="U2985" t="s">
        <v>409</v>
      </c>
    </row>
    <row r="2986" spans="1:21" x14ac:dyDescent="0.35">
      <c r="A2986" t="s">
        <v>407</v>
      </c>
      <c r="B2986" t="s">
        <v>47</v>
      </c>
      <c r="C2986" t="str">
        <f>INDEX('GCAM Crosswalk'!M$5:M$36,MATCH(B2986,'GCAM Crosswalk'!L$5:L$36,0))</f>
        <v>South Korea</v>
      </c>
      <c r="D2986" t="s">
        <v>325</v>
      </c>
      <c r="E2986" t="str">
        <f>INDEX('GCAM Crosswalk'!J$5:J$111,MATCH(D2986,'GCAM Crosswalk'!I$5:I$111,0))</f>
        <v>Residential</v>
      </c>
      <c r="F2986" t="s">
        <v>225</v>
      </c>
      <c r="G2986">
        <v>4.9894900000000001E-3</v>
      </c>
      <c r="H2986">
        <v>1.42068E-2</v>
      </c>
      <c r="I2986">
        <v>1.72344E-2</v>
      </c>
      <c r="J2986">
        <v>1.78823E-2</v>
      </c>
      <c r="K2986">
        <v>1.8988720000000001E-2</v>
      </c>
      <c r="L2986">
        <v>2.126227E-2</v>
      </c>
      <c r="M2986">
        <v>2.2265219999999999E-2</v>
      </c>
      <c r="N2986">
        <v>2.2067389E-2</v>
      </c>
      <c r="O2986">
        <v>2.1256891E-2</v>
      </c>
      <c r="P2986">
        <v>2.0161826000000001E-2</v>
      </c>
      <c r="Q2986">
        <v>1.9218323999999998E-2</v>
      </c>
      <c r="R2986">
        <v>0</v>
      </c>
      <c r="S2986">
        <v>0</v>
      </c>
      <c r="T2986">
        <v>0</v>
      </c>
      <c r="U2986" t="s">
        <v>409</v>
      </c>
    </row>
    <row r="2987" spans="1:21" x14ac:dyDescent="0.35">
      <c r="A2987" t="s">
        <v>407</v>
      </c>
      <c r="B2987" t="s">
        <v>47</v>
      </c>
      <c r="C2987" t="str">
        <f>INDEX('GCAM Crosswalk'!M$5:M$36,MATCH(B2987,'GCAM Crosswalk'!L$5:L$36,0))</f>
        <v>South Korea</v>
      </c>
      <c r="D2987" t="s">
        <v>240</v>
      </c>
      <c r="E2987" t="str">
        <f>INDEX('GCAM Crosswalk'!J$5:J$111,MATCH(D2987,'GCAM Crosswalk'!I$5:I$111,0))</f>
        <v>Residential</v>
      </c>
      <c r="F2987" t="s">
        <v>318</v>
      </c>
      <c r="G2987">
        <v>1.47682E-2</v>
      </c>
      <c r="H2987">
        <v>4.0486999999999997E-3</v>
      </c>
      <c r="I2987">
        <v>8.4463000000000003E-3</v>
      </c>
      <c r="J2987">
        <v>1.01321E-2</v>
      </c>
      <c r="K2987">
        <v>1.114274E-2</v>
      </c>
      <c r="L2987">
        <v>1.189635E-2</v>
      </c>
      <c r="M2987">
        <v>1.19012699999999E-2</v>
      </c>
      <c r="N2987">
        <v>1.1156940000000001E-2</v>
      </c>
      <c r="O2987">
        <v>1.0039920000000001E-2</v>
      </c>
      <c r="P2987">
        <v>9.0896989999999997E-3</v>
      </c>
      <c r="Q2987">
        <v>8.3469630000000006E-3</v>
      </c>
      <c r="R2987">
        <v>0</v>
      </c>
      <c r="S2987">
        <v>0</v>
      </c>
      <c r="T2987">
        <v>0</v>
      </c>
      <c r="U2987" t="s">
        <v>409</v>
      </c>
    </row>
    <row r="2988" spans="1:21" x14ac:dyDescent="0.35">
      <c r="A2988" t="s">
        <v>407</v>
      </c>
      <c r="B2988" t="s">
        <v>47</v>
      </c>
      <c r="C2988" t="str">
        <f>INDEX('GCAM Crosswalk'!M$5:M$36,MATCH(B2988,'GCAM Crosswalk'!L$5:L$36,0))</f>
        <v>South Korea</v>
      </c>
      <c r="D2988" t="s">
        <v>240</v>
      </c>
      <c r="E2988" t="str">
        <f>INDEX('GCAM Crosswalk'!J$5:J$111,MATCH(D2988,'GCAM Crosswalk'!I$5:I$111,0))</f>
        <v>Residential</v>
      </c>
      <c r="F2988" t="s">
        <v>339</v>
      </c>
      <c r="G2988">
        <v>0.108476</v>
      </c>
      <c r="H2988">
        <v>1.1980299999999999E-2</v>
      </c>
      <c r="I2988">
        <v>1.0737099999999999E-2</v>
      </c>
      <c r="J2988">
        <v>8.2255000000000002E-3</v>
      </c>
      <c r="K2988">
        <v>8.4080000000000005E-3</v>
      </c>
      <c r="L2988">
        <v>8.4208870000000002E-3</v>
      </c>
      <c r="M2988">
        <v>8.0867070000000003E-3</v>
      </c>
      <c r="N2988">
        <v>7.50108799999999E-3</v>
      </c>
      <c r="O2988">
        <v>6.7750290000000001E-3</v>
      </c>
      <c r="P2988">
        <v>6.0189830000000003E-3</v>
      </c>
      <c r="Q2988">
        <v>5.3358609999999999E-3</v>
      </c>
      <c r="R2988">
        <v>0</v>
      </c>
      <c r="S2988">
        <v>0</v>
      </c>
      <c r="T2988">
        <v>0</v>
      </c>
      <c r="U2988" t="s">
        <v>409</v>
      </c>
    </row>
    <row r="2989" spans="1:21" x14ac:dyDescent="0.35">
      <c r="A2989" t="s">
        <v>407</v>
      </c>
      <c r="B2989" t="s">
        <v>47</v>
      </c>
      <c r="C2989" t="str">
        <f>INDEX('GCAM Crosswalk'!M$5:M$36,MATCH(B2989,'GCAM Crosswalk'!L$5:L$36,0))</f>
        <v>South Korea</v>
      </c>
      <c r="D2989" t="s">
        <v>240</v>
      </c>
      <c r="E2989" t="str">
        <f>INDEX('GCAM Crosswalk'!J$5:J$111,MATCH(D2989,'GCAM Crosswalk'!I$5:I$111,0))</f>
        <v>Residential</v>
      </c>
      <c r="F2989" t="s">
        <v>225</v>
      </c>
      <c r="G2989">
        <v>9.979E-3</v>
      </c>
      <c r="H2989">
        <v>2.8413500000000001E-2</v>
      </c>
      <c r="I2989">
        <v>3.4468800000000001E-2</v>
      </c>
      <c r="J2989">
        <v>3.5764600000000001E-2</v>
      </c>
      <c r="K2989">
        <v>3.5017329999999999E-2</v>
      </c>
      <c r="L2989">
        <v>3.482801E-2</v>
      </c>
      <c r="M2989">
        <v>3.4023190000000002E-2</v>
      </c>
      <c r="N2989">
        <v>3.300471E-2</v>
      </c>
      <c r="O2989">
        <v>3.205011E-2</v>
      </c>
      <c r="P2989">
        <v>3.111707E-2</v>
      </c>
      <c r="Q2989">
        <v>3.0045488999999901E-2</v>
      </c>
      <c r="R2989">
        <v>0</v>
      </c>
      <c r="S2989">
        <v>0</v>
      </c>
      <c r="T2989">
        <v>0</v>
      </c>
      <c r="U2989" t="s">
        <v>409</v>
      </c>
    </row>
    <row r="2990" spans="1:21" x14ac:dyDescent="0.35">
      <c r="A2990" t="s">
        <v>407</v>
      </c>
      <c r="B2990" t="s">
        <v>47</v>
      </c>
      <c r="C2990" t="str">
        <f>INDEX('GCAM Crosswalk'!M$5:M$36,MATCH(B2990,'GCAM Crosswalk'!L$5:L$36,0))</f>
        <v>South Korea</v>
      </c>
      <c r="D2990" t="s">
        <v>240</v>
      </c>
      <c r="E2990" t="str">
        <f>INDEX('GCAM Crosswalk'!J$5:J$111,MATCH(D2990,'GCAM Crosswalk'!I$5:I$111,0))</f>
        <v>Residential</v>
      </c>
      <c r="F2990" t="s">
        <v>408</v>
      </c>
      <c r="G2990">
        <v>1.18706E-2</v>
      </c>
      <c r="H2990">
        <v>0.214805</v>
      </c>
      <c r="I2990">
        <v>0.22955900000000001</v>
      </c>
      <c r="J2990">
        <v>0.20899400000000001</v>
      </c>
      <c r="K2990">
        <v>0.22065480000000001</v>
      </c>
      <c r="L2990">
        <v>0.22769410000000001</v>
      </c>
      <c r="M2990">
        <v>0.2285508</v>
      </c>
      <c r="N2990">
        <v>0.22448180000000001</v>
      </c>
      <c r="O2990">
        <v>0.21604000000000001</v>
      </c>
      <c r="P2990">
        <v>0.20475489999999999</v>
      </c>
      <c r="Q2990">
        <v>0.19096231999999999</v>
      </c>
      <c r="R2990">
        <v>0</v>
      </c>
      <c r="S2990">
        <v>0</v>
      </c>
      <c r="T2990">
        <v>0</v>
      </c>
      <c r="U2990" t="s">
        <v>409</v>
      </c>
    </row>
    <row r="2991" spans="1:21" x14ac:dyDescent="0.35">
      <c r="A2991" t="s">
        <v>407</v>
      </c>
      <c r="B2991" t="s">
        <v>47</v>
      </c>
      <c r="C2991" t="str">
        <f>INDEX('GCAM Crosswalk'!M$5:M$36,MATCH(B2991,'GCAM Crosswalk'!L$5:L$36,0))</f>
        <v>South Korea</v>
      </c>
      <c r="D2991" t="s">
        <v>240</v>
      </c>
      <c r="E2991" t="str">
        <f>INDEX('GCAM Crosswalk'!J$5:J$111,MATCH(D2991,'GCAM Crosswalk'!I$5:I$111,0))</f>
        <v>Residential</v>
      </c>
      <c r="F2991" t="s">
        <v>410</v>
      </c>
      <c r="G2991">
        <v>0</v>
      </c>
      <c r="H2991">
        <v>0</v>
      </c>
      <c r="I2991">
        <v>0</v>
      </c>
      <c r="J2991">
        <v>0</v>
      </c>
      <c r="K2991">
        <v>0</v>
      </c>
      <c r="L2991" s="3">
        <v>5.7423699999999999E-6</v>
      </c>
      <c r="M2991" s="3">
        <v>8.9296599999999995E-5</v>
      </c>
      <c r="N2991" s="3">
        <v>1.60261E-4</v>
      </c>
      <c r="O2991" s="3">
        <v>2.3955299999999999E-4</v>
      </c>
      <c r="P2991" s="3">
        <v>3.0717199999999998E-4</v>
      </c>
      <c r="Q2991" s="3">
        <v>3.4213599999999999E-4</v>
      </c>
      <c r="R2991">
        <v>0</v>
      </c>
      <c r="S2991">
        <v>0</v>
      </c>
      <c r="T2991">
        <v>0</v>
      </c>
      <c r="U2991" t="s">
        <v>409</v>
      </c>
    </row>
    <row r="2992" spans="1:21" x14ac:dyDescent="0.35">
      <c r="A2992" t="s">
        <v>407</v>
      </c>
      <c r="B2992" t="s">
        <v>47</v>
      </c>
      <c r="C2992" t="str">
        <f>INDEX('GCAM Crosswalk'!M$5:M$36,MATCH(B2992,'GCAM Crosswalk'!L$5:L$36,0))</f>
        <v>South Korea</v>
      </c>
      <c r="D2992" t="s">
        <v>240</v>
      </c>
      <c r="E2992" t="str">
        <f>INDEX('GCAM Crosswalk'!J$5:J$111,MATCH(D2992,'GCAM Crosswalk'!I$5:I$111,0))</f>
        <v>Residential</v>
      </c>
      <c r="F2992" t="s">
        <v>411</v>
      </c>
      <c r="G2992">
        <v>5.8141100000000001E-2</v>
      </c>
      <c r="H2992">
        <v>0.102991</v>
      </c>
      <c r="I2992">
        <v>9.4862299999999997E-2</v>
      </c>
      <c r="J2992">
        <v>9.3317700000000003E-2</v>
      </c>
      <c r="K2992">
        <v>9.72668E-2</v>
      </c>
      <c r="L2992">
        <v>9.8816100000000004E-2</v>
      </c>
      <c r="M2992">
        <v>9.6570299999999998E-2</v>
      </c>
      <c r="N2992">
        <v>9.2138579999999901E-2</v>
      </c>
      <c r="O2992">
        <v>8.6229179999999905E-2</v>
      </c>
      <c r="P2992">
        <v>7.9977500000000007E-2</v>
      </c>
      <c r="Q2992">
        <v>7.4579489999999998E-2</v>
      </c>
      <c r="R2992">
        <v>0</v>
      </c>
      <c r="S2992">
        <v>0</v>
      </c>
      <c r="T2992">
        <v>0</v>
      </c>
      <c r="U2992" t="s">
        <v>409</v>
      </c>
    </row>
    <row r="2993" spans="1:21" x14ac:dyDescent="0.35">
      <c r="A2993" t="s">
        <v>407</v>
      </c>
      <c r="B2993" t="s">
        <v>47</v>
      </c>
      <c r="C2993" t="str">
        <f>INDEX('GCAM Crosswalk'!M$5:M$36,MATCH(B2993,'GCAM Crosswalk'!L$5:L$36,0))</f>
        <v>South Korea</v>
      </c>
      <c r="D2993" t="s">
        <v>326</v>
      </c>
      <c r="E2993" t="str">
        <f>INDEX('GCAM Crosswalk'!J$5:J$111,MATCH(D2993,'GCAM Crosswalk'!I$5:I$111,0))</f>
        <v>Residential</v>
      </c>
      <c r="F2993" t="s">
        <v>318</v>
      </c>
      <c r="G2993">
        <v>1.6409E-3</v>
      </c>
      <c r="H2993" s="3">
        <v>4.4989999999999999E-4</v>
      </c>
      <c r="I2993" s="3">
        <v>9.3849999999999999E-4</v>
      </c>
      <c r="J2993">
        <v>1.1257999999999999E-3</v>
      </c>
      <c r="K2993">
        <v>1.2311500000000001E-3</v>
      </c>
      <c r="L2993">
        <v>1.48164E-3</v>
      </c>
      <c r="M2993">
        <v>1.653271E-3</v>
      </c>
      <c r="N2993">
        <v>1.7190739000000001E-3</v>
      </c>
      <c r="O2993">
        <v>1.6517468999999901E-3</v>
      </c>
      <c r="P2993">
        <v>1.5008383000000001E-3</v>
      </c>
      <c r="Q2993">
        <v>1.3402240999999999E-3</v>
      </c>
      <c r="R2993">
        <v>0</v>
      </c>
      <c r="S2993">
        <v>0</v>
      </c>
      <c r="T2993">
        <v>0</v>
      </c>
      <c r="U2993" t="s">
        <v>409</v>
      </c>
    </row>
    <row r="2994" spans="1:21" x14ac:dyDescent="0.35">
      <c r="A2994" t="s">
        <v>407</v>
      </c>
      <c r="B2994" t="s">
        <v>47</v>
      </c>
      <c r="C2994" t="str">
        <f>INDEX('GCAM Crosswalk'!M$5:M$36,MATCH(B2994,'GCAM Crosswalk'!L$5:L$36,0))</f>
        <v>South Korea</v>
      </c>
      <c r="D2994" t="s">
        <v>326</v>
      </c>
      <c r="E2994" t="str">
        <f>INDEX('GCAM Crosswalk'!J$5:J$111,MATCH(D2994,'GCAM Crosswalk'!I$5:I$111,0))</f>
        <v>Residential</v>
      </c>
      <c r="F2994" t="s">
        <v>339</v>
      </c>
      <c r="G2994">
        <v>0.25311099999999997</v>
      </c>
      <c r="H2994">
        <v>2.7954099999999999E-2</v>
      </c>
      <c r="I2994">
        <v>2.5053200000000001E-2</v>
      </c>
      <c r="J2994">
        <v>1.9192799999999999E-2</v>
      </c>
      <c r="K2994">
        <v>2.1058259999999999E-2</v>
      </c>
      <c r="L2994">
        <v>2.25893E-2</v>
      </c>
      <c r="M2994">
        <v>2.2009859999999999E-2</v>
      </c>
      <c r="N2994">
        <v>1.9816469999999999E-2</v>
      </c>
      <c r="O2994">
        <v>1.7474752E-2</v>
      </c>
      <c r="P2994">
        <v>1.5175584000000001E-2</v>
      </c>
      <c r="Q2994">
        <v>1.3876358E-2</v>
      </c>
      <c r="R2994">
        <v>0</v>
      </c>
      <c r="S2994">
        <v>0</v>
      </c>
      <c r="T2994">
        <v>0</v>
      </c>
      <c r="U2994" t="s">
        <v>409</v>
      </c>
    </row>
    <row r="2995" spans="1:21" x14ac:dyDescent="0.35">
      <c r="A2995" t="s">
        <v>407</v>
      </c>
      <c r="B2995" t="s">
        <v>47</v>
      </c>
      <c r="C2995" t="str">
        <f>INDEX('GCAM Crosswalk'!M$5:M$36,MATCH(B2995,'GCAM Crosswalk'!L$5:L$36,0))</f>
        <v>South Korea</v>
      </c>
      <c r="D2995" t="s">
        <v>326</v>
      </c>
      <c r="E2995" t="str">
        <f>INDEX('GCAM Crosswalk'!J$5:J$111,MATCH(D2995,'GCAM Crosswalk'!I$5:I$111,0))</f>
        <v>Residential</v>
      </c>
      <c r="F2995" t="s">
        <v>225</v>
      </c>
      <c r="G2995">
        <v>4.8892900000000003E-2</v>
      </c>
      <c r="H2995">
        <v>0.139214</v>
      </c>
      <c r="I2995">
        <v>0.16888300000000001</v>
      </c>
      <c r="J2995">
        <v>0.175231</v>
      </c>
      <c r="K2995">
        <v>0.18667259999999999</v>
      </c>
      <c r="L2995">
        <v>0.20275779999999999</v>
      </c>
      <c r="M2995">
        <v>0.2125754</v>
      </c>
      <c r="N2995">
        <v>0.21838930000000001</v>
      </c>
      <c r="O2995">
        <v>0.22167255</v>
      </c>
      <c r="P2995">
        <v>0.22224752</v>
      </c>
      <c r="Q2995">
        <v>0.22113927999999999</v>
      </c>
      <c r="R2995">
        <v>0</v>
      </c>
      <c r="S2995">
        <v>0</v>
      </c>
      <c r="T2995">
        <v>0</v>
      </c>
      <c r="U2995" t="s">
        <v>409</v>
      </c>
    </row>
    <row r="2996" spans="1:21" x14ac:dyDescent="0.35">
      <c r="A2996" t="s">
        <v>407</v>
      </c>
      <c r="B2996" t="s">
        <v>47</v>
      </c>
      <c r="C2996" t="str">
        <f>INDEX('GCAM Crosswalk'!M$5:M$36,MATCH(B2996,'GCAM Crosswalk'!L$5:L$36,0))</f>
        <v>South Korea</v>
      </c>
      <c r="D2996" t="s">
        <v>326</v>
      </c>
      <c r="E2996" t="str">
        <f>INDEX('GCAM Crosswalk'!J$5:J$111,MATCH(D2996,'GCAM Crosswalk'!I$5:I$111,0))</f>
        <v>Residential</v>
      </c>
      <c r="F2996" t="s">
        <v>408</v>
      </c>
      <c r="G2996">
        <v>7.5943E-3</v>
      </c>
      <c r="H2996">
        <v>0.13742299999999999</v>
      </c>
      <c r="I2996">
        <v>0.14686199999999999</v>
      </c>
      <c r="J2996">
        <v>0.13370599999999999</v>
      </c>
      <c r="K2996">
        <v>0.15145700000000001</v>
      </c>
      <c r="L2996">
        <v>0.17331859999999999</v>
      </c>
      <c r="M2996">
        <v>0.18662999999999999</v>
      </c>
      <c r="N2996">
        <v>0.19026280000000001</v>
      </c>
      <c r="O2996">
        <v>0.18559624999999999</v>
      </c>
      <c r="P2996">
        <v>0.17649191</v>
      </c>
      <c r="Q2996">
        <v>0.16540998000000001</v>
      </c>
      <c r="R2996">
        <v>0</v>
      </c>
      <c r="S2996">
        <v>0</v>
      </c>
      <c r="T2996">
        <v>0</v>
      </c>
      <c r="U2996" t="s">
        <v>409</v>
      </c>
    </row>
    <row r="2997" spans="1:21" x14ac:dyDescent="0.35">
      <c r="A2997" t="s">
        <v>407</v>
      </c>
      <c r="B2997" t="s">
        <v>47</v>
      </c>
      <c r="C2997" t="str">
        <f>INDEX('GCAM Crosswalk'!M$5:M$36,MATCH(B2997,'GCAM Crosswalk'!L$5:L$36,0))</f>
        <v>South Korea</v>
      </c>
      <c r="D2997" t="s">
        <v>326</v>
      </c>
      <c r="E2997" t="str">
        <f>INDEX('GCAM Crosswalk'!J$5:J$111,MATCH(D2997,'GCAM Crosswalk'!I$5:I$111,0))</f>
        <v>Residential</v>
      </c>
      <c r="F2997" t="s">
        <v>410</v>
      </c>
      <c r="G2997">
        <v>0</v>
      </c>
      <c r="H2997">
        <v>0</v>
      </c>
      <c r="I2997">
        <v>0</v>
      </c>
      <c r="J2997">
        <v>0</v>
      </c>
      <c r="K2997">
        <v>0</v>
      </c>
      <c r="L2997" s="3">
        <v>1.4040799999999999E-5</v>
      </c>
      <c r="M2997" s="3">
        <v>2.30418E-4</v>
      </c>
      <c r="N2997" s="3">
        <v>4.0410700000000001E-4</v>
      </c>
      <c r="O2997" s="3">
        <v>4.7524600000000002E-4</v>
      </c>
      <c r="P2997" s="3">
        <v>5.6858500000000003E-4</v>
      </c>
      <c r="Q2997" s="3">
        <v>5.3549200000000004E-4</v>
      </c>
      <c r="R2997">
        <v>0</v>
      </c>
      <c r="S2997">
        <v>0</v>
      </c>
      <c r="T2997">
        <v>0</v>
      </c>
      <c r="U2997" t="s">
        <v>409</v>
      </c>
    </row>
    <row r="2998" spans="1:21" x14ac:dyDescent="0.35">
      <c r="A2998" t="s">
        <v>407</v>
      </c>
      <c r="B2998" t="s">
        <v>47</v>
      </c>
      <c r="C2998" t="str">
        <f>INDEX('GCAM Crosswalk'!M$5:M$36,MATCH(B2998,'GCAM Crosswalk'!L$5:L$36,0))</f>
        <v>South Korea</v>
      </c>
      <c r="D2998" t="s">
        <v>326</v>
      </c>
      <c r="E2998" t="str">
        <f>INDEX('GCAM Crosswalk'!J$5:J$111,MATCH(D2998,'GCAM Crosswalk'!I$5:I$111,0))</f>
        <v>Residential</v>
      </c>
      <c r="F2998" t="s">
        <v>411</v>
      </c>
      <c r="G2998">
        <v>2.2062700000000001E-2</v>
      </c>
      <c r="H2998">
        <v>3.90818E-2</v>
      </c>
      <c r="I2998">
        <v>3.59972E-2</v>
      </c>
      <c r="J2998">
        <v>3.5410999999999998E-2</v>
      </c>
      <c r="K2998">
        <v>3.8964829999999999E-2</v>
      </c>
      <c r="L2998">
        <v>4.145327E-2</v>
      </c>
      <c r="M2998">
        <v>3.974515E-2</v>
      </c>
      <c r="N2998">
        <v>3.5251350000000001E-2</v>
      </c>
      <c r="O2998">
        <v>3.0623770000000002E-2</v>
      </c>
      <c r="P2998">
        <v>2.6340280000000001E-2</v>
      </c>
      <c r="Q2998">
        <v>2.4245829999999999E-2</v>
      </c>
      <c r="R2998">
        <v>0</v>
      </c>
      <c r="S2998">
        <v>0</v>
      </c>
      <c r="T2998">
        <v>0</v>
      </c>
      <c r="U2998" t="s">
        <v>409</v>
      </c>
    </row>
    <row r="2999" spans="1:21" x14ac:dyDescent="0.35">
      <c r="A2999" t="s">
        <v>407</v>
      </c>
      <c r="B2999" t="s">
        <v>47</v>
      </c>
      <c r="C2999" t="str">
        <f>INDEX('GCAM Crosswalk'!M$5:M$36,MATCH(B2999,'GCAM Crosswalk'!L$5:L$36,0))</f>
        <v>South Korea</v>
      </c>
      <c r="D2999" t="s">
        <v>251</v>
      </c>
      <c r="E2999" t="str">
        <f>INDEX('GCAM Crosswalk'!J$5:J$111,MATCH(D2999,'GCAM Crosswalk'!I$5:I$111,0))</f>
        <v>International Aviation</v>
      </c>
      <c r="F2999" t="s">
        <v>225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3">
        <v>6.2764800000000002E-9</v>
      </c>
      <c r="O2999" s="3">
        <v>4.9198399999999997E-8</v>
      </c>
      <c r="P2999" s="3">
        <v>3.57043E-7</v>
      </c>
      <c r="Q2999" s="3">
        <v>2.3805100000000002E-6</v>
      </c>
      <c r="R2999">
        <v>0</v>
      </c>
      <c r="S2999">
        <v>0</v>
      </c>
      <c r="T2999">
        <v>0</v>
      </c>
      <c r="U2999" t="s">
        <v>409</v>
      </c>
    </row>
    <row r="3000" spans="1:21" x14ac:dyDescent="0.35">
      <c r="A3000" t="s">
        <v>407</v>
      </c>
      <c r="B3000" t="s">
        <v>47</v>
      </c>
      <c r="C3000" t="str">
        <f>INDEX('GCAM Crosswalk'!M$5:M$36,MATCH(B3000,'GCAM Crosswalk'!L$5:L$36,0))</f>
        <v>South Korea</v>
      </c>
      <c r="D3000" t="s">
        <v>251</v>
      </c>
      <c r="E3000" t="str">
        <f>INDEX('GCAM Crosswalk'!J$5:J$111,MATCH(D3000,'GCAM Crosswalk'!I$5:I$111,0))</f>
        <v>International Aviation</v>
      </c>
      <c r="F3000" t="s">
        <v>410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3">
        <v>8.7176799999999996E-9</v>
      </c>
      <c r="O3000" s="3">
        <v>1.57966E-7</v>
      </c>
      <c r="P3000" s="3">
        <v>2.1232100000000001E-6</v>
      </c>
      <c r="Q3000" s="3">
        <v>2.10962E-5</v>
      </c>
      <c r="R3000">
        <v>0</v>
      </c>
      <c r="S3000">
        <v>0</v>
      </c>
      <c r="T3000">
        <v>0</v>
      </c>
      <c r="U3000" t="s">
        <v>409</v>
      </c>
    </row>
    <row r="3001" spans="1:21" x14ac:dyDescent="0.35">
      <c r="A3001" t="s">
        <v>407</v>
      </c>
      <c r="B3001" t="s">
        <v>47</v>
      </c>
      <c r="C3001" t="str">
        <f>INDEX('GCAM Crosswalk'!M$5:M$36,MATCH(B3001,'GCAM Crosswalk'!L$5:L$36,0))</f>
        <v>South Korea</v>
      </c>
      <c r="D3001" t="s">
        <v>251</v>
      </c>
      <c r="E3001" t="str">
        <f>INDEX('GCAM Crosswalk'!J$5:J$111,MATCH(D3001,'GCAM Crosswalk'!I$5:I$111,0))</f>
        <v>International Aviation</v>
      </c>
      <c r="F3001" t="s">
        <v>411</v>
      </c>
      <c r="G3001">
        <v>7.8068599999999997E-3</v>
      </c>
      <c r="H3001">
        <v>1.3040899999999999E-2</v>
      </c>
      <c r="I3001">
        <v>1.53803E-2</v>
      </c>
      <c r="J3001">
        <v>1.9914600000000001E-2</v>
      </c>
      <c r="K3001">
        <v>2.1996700000000001E-2</v>
      </c>
      <c r="L3001">
        <v>2.2116899999999998E-2</v>
      </c>
      <c r="M3001">
        <v>2.1497499999999999E-2</v>
      </c>
      <c r="N3001">
        <v>2.0654499999999999E-2</v>
      </c>
      <c r="O3001">
        <v>2.0708299999999999E-2</v>
      </c>
      <c r="P3001">
        <v>2.0490899999999999E-2</v>
      </c>
      <c r="Q3001">
        <v>2.01123E-2</v>
      </c>
      <c r="R3001">
        <v>0</v>
      </c>
      <c r="S3001">
        <v>0</v>
      </c>
      <c r="T3001">
        <v>0</v>
      </c>
      <c r="U3001" t="s">
        <v>409</v>
      </c>
    </row>
    <row r="3002" spans="1:21" x14ac:dyDescent="0.35">
      <c r="A3002" t="s">
        <v>407</v>
      </c>
      <c r="B3002" t="s">
        <v>47</v>
      </c>
      <c r="C3002" t="str">
        <f>INDEX('GCAM Crosswalk'!M$5:M$36,MATCH(B3002,'GCAM Crosswalk'!L$5:L$36,0))</f>
        <v>South Korea</v>
      </c>
      <c r="D3002" t="s">
        <v>254</v>
      </c>
      <c r="E3002" t="str">
        <f>INDEX('GCAM Crosswalk'!J$5:J$111,MATCH(D3002,'GCAM Crosswalk'!I$5:I$111,0))</f>
        <v>Transportation</v>
      </c>
      <c r="F3002" t="s">
        <v>339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409</v>
      </c>
    </row>
    <row r="3003" spans="1:21" x14ac:dyDescent="0.35">
      <c r="A3003" t="s">
        <v>407</v>
      </c>
      <c r="B3003" t="s">
        <v>47</v>
      </c>
      <c r="C3003" t="str">
        <f>INDEX('GCAM Crosswalk'!M$5:M$36,MATCH(B3003,'GCAM Crosswalk'!L$5:L$36,0))</f>
        <v>South Korea</v>
      </c>
      <c r="D3003" t="s">
        <v>254</v>
      </c>
      <c r="E3003" t="str">
        <f>INDEX('GCAM Crosswalk'!J$5:J$111,MATCH(D3003,'GCAM Crosswalk'!I$5:I$111,0))</f>
        <v>Transportation</v>
      </c>
      <c r="F3003" t="s">
        <v>225</v>
      </c>
      <c r="G3003">
        <v>1.2280100000000001E-3</v>
      </c>
      <c r="H3003">
        <v>3.13876E-3</v>
      </c>
      <c r="I3003">
        <v>2.6524000000000001E-3</v>
      </c>
      <c r="J3003">
        <v>2.6860500000000002E-3</v>
      </c>
      <c r="K3003">
        <v>2.68535E-3</v>
      </c>
      <c r="L3003">
        <v>2.8650232E-3</v>
      </c>
      <c r="M3003">
        <v>2.6379929999999999E-3</v>
      </c>
      <c r="N3003">
        <v>2.0653131499999999E-3</v>
      </c>
      <c r="O3003">
        <v>1.7996946999999999E-3</v>
      </c>
      <c r="P3003">
        <v>1.7972407999999999E-3</v>
      </c>
      <c r="Q3003">
        <v>1.892103E-3</v>
      </c>
      <c r="R3003">
        <v>0</v>
      </c>
      <c r="S3003">
        <v>0</v>
      </c>
      <c r="T3003">
        <v>0</v>
      </c>
      <c r="U3003" t="s">
        <v>409</v>
      </c>
    </row>
    <row r="3004" spans="1:21" x14ac:dyDescent="0.35">
      <c r="A3004" t="s">
        <v>407</v>
      </c>
      <c r="B3004" t="s">
        <v>47</v>
      </c>
      <c r="C3004" t="str">
        <f>INDEX('GCAM Crosswalk'!M$5:M$36,MATCH(B3004,'GCAM Crosswalk'!L$5:L$36,0))</f>
        <v>South Korea</v>
      </c>
      <c r="D3004" t="s">
        <v>254</v>
      </c>
      <c r="E3004" t="str">
        <f>INDEX('GCAM Crosswalk'!J$5:J$111,MATCH(D3004,'GCAM Crosswalk'!I$5:I$111,0))</f>
        <v>Transportation</v>
      </c>
      <c r="F3004" t="s">
        <v>410</v>
      </c>
      <c r="G3004">
        <v>0</v>
      </c>
      <c r="H3004">
        <v>0</v>
      </c>
      <c r="I3004">
        <v>0</v>
      </c>
      <c r="J3004">
        <v>0</v>
      </c>
      <c r="K3004">
        <v>0</v>
      </c>
      <c r="L3004" s="3">
        <v>8.4912899999999998E-5</v>
      </c>
      <c r="M3004" s="3">
        <v>3.5786100000000001E-4</v>
      </c>
      <c r="N3004" s="3">
        <v>7.7989105999999998E-4</v>
      </c>
      <c r="O3004">
        <v>1.0264514E-3</v>
      </c>
      <c r="P3004">
        <v>1.1757537999999999E-3</v>
      </c>
      <c r="Q3004">
        <v>1.341231E-3</v>
      </c>
      <c r="R3004">
        <v>0</v>
      </c>
      <c r="S3004">
        <v>0</v>
      </c>
      <c r="T3004">
        <v>0</v>
      </c>
      <c r="U3004" t="s">
        <v>409</v>
      </c>
    </row>
    <row r="3005" spans="1:21" x14ac:dyDescent="0.35">
      <c r="A3005" t="s">
        <v>407</v>
      </c>
      <c r="B3005" t="s">
        <v>47</v>
      </c>
      <c r="C3005" t="str">
        <f>INDEX('GCAM Crosswalk'!M$5:M$36,MATCH(B3005,'GCAM Crosswalk'!L$5:L$36,0))</f>
        <v>South Korea</v>
      </c>
      <c r="D3005" t="s">
        <v>254</v>
      </c>
      <c r="E3005" t="str">
        <f>INDEX('GCAM Crosswalk'!J$5:J$111,MATCH(D3005,'GCAM Crosswalk'!I$5:I$111,0))</f>
        <v>Transportation</v>
      </c>
      <c r="F3005" t="s">
        <v>411</v>
      </c>
      <c r="G3005">
        <v>7.0384390000000005E-2</v>
      </c>
      <c r="H3005">
        <v>4.0509339999999998E-2</v>
      </c>
      <c r="I3005">
        <v>3.2056059999999997E-2</v>
      </c>
      <c r="J3005">
        <v>1.3519750000000001E-2</v>
      </c>
      <c r="K3005">
        <v>1.4434676E-2</v>
      </c>
      <c r="L3005">
        <v>1.5343186999999999E-2</v>
      </c>
      <c r="M3005">
        <v>1.5479844E-2</v>
      </c>
      <c r="N3005">
        <v>1.5966310000000001E-2</v>
      </c>
      <c r="O3005">
        <v>1.6024320000000002E-2</v>
      </c>
      <c r="P3005">
        <v>1.6075999999999899E-2</v>
      </c>
      <c r="Q3005">
        <v>1.60492E-2</v>
      </c>
      <c r="R3005">
        <v>0</v>
      </c>
      <c r="S3005">
        <v>0</v>
      </c>
      <c r="T3005">
        <v>0</v>
      </c>
      <c r="U3005" t="s">
        <v>409</v>
      </c>
    </row>
    <row r="3006" spans="1:21" x14ac:dyDescent="0.35">
      <c r="A3006" t="s">
        <v>407</v>
      </c>
      <c r="B3006" t="s">
        <v>47</v>
      </c>
      <c r="C3006" t="str">
        <f>INDEX('GCAM Crosswalk'!M$5:M$36,MATCH(B3006,'GCAM Crosswalk'!L$5:L$36,0))</f>
        <v>South Korea</v>
      </c>
      <c r="D3006" t="s">
        <v>257</v>
      </c>
      <c r="E3006" t="str">
        <f>INDEX('GCAM Crosswalk'!J$5:J$111,MATCH(D3006,'GCAM Crosswalk'!I$5:I$111,0))</f>
        <v>Transportation</v>
      </c>
      <c r="F3006" t="s">
        <v>225</v>
      </c>
      <c r="G3006">
        <v>0</v>
      </c>
      <c r="H3006">
        <v>0</v>
      </c>
      <c r="I3006">
        <v>0</v>
      </c>
      <c r="J3006">
        <v>0</v>
      </c>
      <c r="K3006" s="3">
        <v>1.45152E-7</v>
      </c>
      <c r="L3006" s="3">
        <v>4.4696270000000001E-6</v>
      </c>
      <c r="M3006" s="3">
        <v>2.87331157999999E-5</v>
      </c>
      <c r="N3006" s="3">
        <v>1.519515042E-4</v>
      </c>
      <c r="O3006" s="3">
        <v>3.7414727999999999E-4</v>
      </c>
      <c r="P3006" s="3">
        <v>7.3263693999999998E-4</v>
      </c>
      <c r="Q3006">
        <v>1.2561819E-3</v>
      </c>
      <c r="R3006">
        <v>0</v>
      </c>
      <c r="S3006">
        <v>0</v>
      </c>
      <c r="T3006">
        <v>0</v>
      </c>
      <c r="U3006" t="s">
        <v>409</v>
      </c>
    </row>
    <row r="3007" spans="1:21" x14ac:dyDescent="0.35">
      <c r="A3007" t="s">
        <v>407</v>
      </c>
      <c r="B3007" t="s">
        <v>47</v>
      </c>
      <c r="C3007" t="str">
        <f>INDEX('GCAM Crosswalk'!M$5:M$36,MATCH(B3007,'GCAM Crosswalk'!L$5:L$36,0))</f>
        <v>South Korea</v>
      </c>
      <c r="D3007" t="s">
        <v>257</v>
      </c>
      <c r="E3007" t="str">
        <f>INDEX('GCAM Crosswalk'!J$5:J$111,MATCH(D3007,'GCAM Crosswalk'!I$5:I$111,0))</f>
        <v>Transportation</v>
      </c>
      <c r="F3007" t="s">
        <v>410</v>
      </c>
      <c r="G3007">
        <v>0</v>
      </c>
      <c r="H3007">
        <v>0</v>
      </c>
      <c r="I3007">
        <v>0</v>
      </c>
      <c r="J3007">
        <v>0</v>
      </c>
      <c r="K3007">
        <v>0</v>
      </c>
      <c r="L3007" s="3">
        <v>7.0836700000000001E-6</v>
      </c>
      <c r="M3007" s="3">
        <v>6.6287939999999995E-5</v>
      </c>
      <c r="N3007" s="3">
        <v>3.4726104000000002E-4</v>
      </c>
      <c r="O3007" s="3">
        <v>7.4753343E-4</v>
      </c>
      <c r="P3007">
        <v>1.2323022999999999E-3</v>
      </c>
      <c r="Q3007">
        <v>1.742595E-3</v>
      </c>
      <c r="R3007">
        <v>0</v>
      </c>
      <c r="S3007">
        <v>0</v>
      </c>
      <c r="T3007">
        <v>0</v>
      </c>
      <c r="U3007" t="s">
        <v>409</v>
      </c>
    </row>
    <row r="3008" spans="1:21" x14ac:dyDescent="0.35">
      <c r="A3008" t="s">
        <v>407</v>
      </c>
      <c r="B3008" t="s">
        <v>47</v>
      </c>
      <c r="C3008" t="str">
        <f>INDEX('GCAM Crosswalk'!M$5:M$36,MATCH(B3008,'GCAM Crosswalk'!L$5:L$36,0))</f>
        <v>South Korea</v>
      </c>
      <c r="D3008" t="s">
        <v>257</v>
      </c>
      <c r="E3008" t="str">
        <f>INDEX('GCAM Crosswalk'!J$5:J$111,MATCH(D3008,'GCAM Crosswalk'!I$5:I$111,0))</f>
        <v>Transportation</v>
      </c>
      <c r="F3008" t="s">
        <v>411</v>
      </c>
      <c r="G3008">
        <v>0.13100700000000001</v>
      </c>
      <c r="H3008">
        <v>0.31823099999999999</v>
      </c>
      <c r="I3008">
        <v>0.33272099999999999</v>
      </c>
      <c r="J3008">
        <v>0.37274499999999999</v>
      </c>
      <c r="K3008">
        <v>0.41277107909999999</v>
      </c>
      <c r="L3008">
        <v>0.45557821166000001</v>
      </c>
      <c r="M3008">
        <v>0.47850934344999901</v>
      </c>
      <c r="N3008">
        <v>0.48457167892999897</v>
      </c>
      <c r="O3008">
        <v>0.48491157930000001</v>
      </c>
      <c r="P3008">
        <v>0.47804716849999901</v>
      </c>
      <c r="Q3008">
        <v>0.46776919750000001</v>
      </c>
      <c r="R3008">
        <v>0</v>
      </c>
      <c r="S3008">
        <v>0</v>
      </c>
      <c r="T3008">
        <v>0</v>
      </c>
      <c r="U3008" t="s">
        <v>409</v>
      </c>
    </row>
    <row r="3009" spans="1:21" x14ac:dyDescent="0.35">
      <c r="A3009" t="s">
        <v>407</v>
      </c>
      <c r="B3009" t="s">
        <v>47</v>
      </c>
      <c r="C3009" t="str">
        <f>INDEX('GCAM Crosswalk'!M$5:M$36,MATCH(B3009,'GCAM Crosswalk'!L$5:L$36,0))</f>
        <v>South Korea</v>
      </c>
      <c r="D3009" t="s">
        <v>259</v>
      </c>
      <c r="E3009" t="str">
        <f>INDEX('GCAM Crosswalk'!J$5:J$111,MATCH(D3009,'GCAM Crosswalk'!I$5:I$111,0))</f>
        <v>Transportation</v>
      </c>
      <c r="F3009" t="s">
        <v>225</v>
      </c>
      <c r="G3009">
        <v>2.41516E-3</v>
      </c>
      <c r="H3009">
        <v>6.1730200000000004E-3</v>
      </c>
      <c r="I3009">
        <v>5.2164300000000002E-3</v>
      </c>
      <c r="J3009">
        <v>5.2824299999999899E-3</v>
      </c>
      <c r="K3009">
        <v>5.7748499999999998E-3</v>
      </c>
      <c r="L3009">
        <v>6.0034399999999996E-3</v>
      </c>
      <c r="M3009">
        <v>6.0433800000000001E-3</v>
      </c>
      <c r="N3009">
        <v>6.8089439999999999E-3</v>
      </c>
      <c r="O3009">
        <v>7.8489700000000003E-3</v>
      </c>
      <c r="P3009">
        <v>1.0182460000000001E-2</v>
      </c>
      <c r="Q3009">
        <v>1.4747959999999999E-2</v>
      </c>
      <c r="R3009">
        <v>0</v>
      </c>
      <c r="S3009">
        <v>0</v>
      </c>
      <c r="T3009">
        <v>0</v>
      </c>
      <c r="U3009" t="s">
        <v>409</v>
      </c>
    </row>
    <row r="3010" spans="1:21" x14ac:dyDescent="0.35">
      <c r="A3010" t="s">
        <v>407</v>
      </c>
      <c r="B3010" t="s">
        <v>47</v>
      </c>
      <c r="C3010" t="str">
        <f>INDEX('GCAM Crosswalk'!M$5:M$36,MATCH(B3010,'GCAM Crosswalk'!L$5:L$36,0))</f>
        <v>South Korea</v>
      </c>
      <c r="D3010" t="s">
        <v>259</v>
      </c>
      <c r="E3010" t="str">
        <f>INDEX('GCAM Crosswalk'!J$5:J$111,MATCH(D3010,'GCAM Crosswalk'!I$5:I$111,0))</f>
        <v>Transportation</v>
      </c>
      <c r="F3010" t="s">
        <v>410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3">
        <v>3.0272799999999999E-4</v>
      </c>
      <c r="O3010" s="3">
        <v>9.0552700000000005E-4</v>
      </c>
      <c r="P3010">
        <v>2.5177400000000001E-3</v>
      </c>
      <c r="Q3010">
        <v>6.1307100000000002E-3</v>
      </c>
      <c r="R3010">
        <v>0</v>
      </c>
      <c r="S3010">
        <v>0</v>
      </c>
      <c r="T3010">
        <v>0</v>
      </c>
      <c r="U3010" t="s">
        <v>409</v>
      </c>
    </row>
    <row r="3011" spans="1:21" x14ac:dyDescent="0.35">
      <c r="A3011" t="s">
        <v>407</v>
      </c>
      <c r="B3011" t="s">
        <v>47</v>
      </c>
      <c r="C3011" t="str">
        <f>INDEX('GCAM Crosswalk'!M$5:M$36,MATCH(B3011,'GCAM Crosswalk'!L$5:L$36,0))</f>
        <v>South Korea</v>
      </c>
      <c r="D3011" t="s">
        <v>259</v>
      </c>
      <c r="E3011" t="str">
        <f>INDEX('GCAM Crosswalk'!J$5:J$111,MATCH(D3011,'GCAM Crosswalk'!I$5:I$111,0))</f>
        <v>Transportation</v>
      </c>
      <c r="F3011" t="s">
        <v>411</v>
      </c>
      <c r="G3011">
        <v>8.7690149999999994E-2</v>
      </c>
      <c r="H3011">
        <v>0.14877969999999999</v>
      </c>
      <c r="I3011">
        <v>0.17448680999999999</v>
      </c>
      <c r="J3011">
        <v>0.22458349</v>
      </c>
      <c r="K3011">
        <v>0.25444566000000002</v>
      </c>
      <c r="L3011">
        <v>0.26945775999999999</v>
      </c>
      <c r="M3011">
        <v>0.26748731999999997</v>
      </c>
      <c r="N3011">
        <v>0.25556870999999998</v>
      </c>
      <c r="O3011">
        <v>0.25222868999999998</v>
      </c>
      <c r="P3011">
        <v>0.24195062000000001</v>
      </c>
      <c r="Q3011">
        <v>0.22346547</v>
      </c>
      <c r="R3011">
        <v>0</v>
      </c>
      <c r="S3011">
        <v>0</v>
      </c>
      <c r="T3011">
        <v>0</v>
      </c>
      <c r="U3011" t="s">
        <v>409</v>
      </c>
    </row>
    <row r="3012" spans="1:21" x14ac:dyDescent="0.35">
      <c r="A3012" t="s">
        <v>407</v>
      </c>
      <c r="B3012" t="s">
        <v>47</v>
      </c>
      <c r="C3012" t="str">
        <f>INDEX('GCAM Crosswalk'!M$5:M$36,MATCH(B3012,'GCAM Crosswalk'!L$5:L$36,0))</f>
        <v>South Korea</v>
      </c>
      <c r="D3012" t="s">
        <v>261</v>
      </c>
      <c r="E3012" t="str">
        <f>INDEX('GCAM Crosswalk'!J$5:J$111,MATCH(D3012,'GCAM Crosswalk'!I$5:I$111,0))</f>
        <v>Transportation</v>
      </c>
      <c r="F3012" t="s">
        <v>225</v>
      </c>
      <c r="G3012">
        <v>0</v>
      </c>
      <c r="H3012">
        <v>0</v>
      </c>
      <c r="I3012">
        <v>0</v>
      </c>
      <c r="J3012">
        <v>0</v>
      </c>
      <c r="K3012">
        <v>8.2380500000000002E-3</v>
      </c>
      <c r="L3012">
        <v>1.8133969999999999E-2</v>
      </c>
      <c r="M3012">
        <v>2.7454610000000001E-2</v>
      </c>
      <c r="N3012">
        <v>3.0642249999999999E-2</v>
      </c>
      <c r="O3012">
        <v>3.084419E-2</v>
      </c>
      <c r="P3012">
        <v>3.0010349999999901E-2</v>
      </c>
      <c r="Q3012">
        <v>2.9021600000000002E-2</v>
      </c>
      <c r="R3012">
        <v>0</v>
      </c>
      <c r="S3012">
        <v>0</v>
      </c>
      <c r="T3012">
        <v>0</v>
      </c>
      <c r="U3012" t="s">
        <v>409</v>
      </c>
    </row>
    <row r="3013" spans="1:21" x14ac:dyDescent="0.35">
      <c r="A3013" t="s">
        <v>407</v>
      </c>
      <c r="B3013" t="s">
        <v>47</v>
      </c>
      <c r="C3013" t="str">
        <f>INDEX('GCAM Crosswalk'!M$5:M$36,MATCH(B3013,'GCAM Crosswalk'!L$5:L$36,0))</f>
        <v>South Korea</v>
      </c>
      <c r="D3013" t="s">
        <v>261</v>
      </c>
      <c r="E3013" t="str">
        <f>INDEX('GCAM Crosswalk'!J$5:J$111,MATCH(D3013,'GCAM Crosswalk'!I$5:I$111,0))</f>
        <v>Transportation</v>
      </c>
      <c r="F3013" t="s">
        <v>408</v>
      </c>
      <c r="G3013">
        <v>0</v>
      </c>
      <c r="H3013">
        <v>1.33817E-2</v>
      </c>
      <c r="I3013">
        <v>4.2251200000000003E-2</v>
      </c>
      <c r="J3013">
        <v>4.8074699999999998E-2</v>
      </c>
      <c r="K3013">
        <v>5.0111900000000001E-2</v>
      </c>
      <c r="L3013">
        <v>4.9292099999999998E-2</v>
      </c>
      <c r="M3013">
        <v>3.6426219999999898E-2</v>
      </c>
      <c r="N3013">
        <v>3.3544810000000001E-2</v>
      </c>
      <c r="O3013">
        <v>3.2047010000000001E-2</v>
      </c>
      <c r="P3013">
        <v>2.9414240000000001E-2</v>
      </c>
      <c r="Q3013">
        <v>2.6863109999999999E-2</v>
      </c>
      <c r="R3013">
        <v>0</v>
      </c>
      <c r="S3013">
        <v>0</v>
      </c>
      <c r="T3013">
        <v>0</v>
      </c>
      <c r="U3013" t="s">
        <v>409</v>
      </c>
    </row>
    <row r="3014" spans="1:21" x14ac:dyDescent="0.35">
      <c r="A3014" t="s">
        <v>407</v>
      </c>
      <c r="B3014" t="s">
        <v>47</v>
      </c>
      <c r="C3014" t="str">
        <f>INDEX('GCAM Crosswalk'!M$5:M$36,MATCH(B3014,'GCAM Crosswalk'!L$5:L$36,0))</f>
        <v>South Korea</v>
      </c>
      <c r="D3014" t="s">
        <v>261</v>
      </c>
      <c r="E3014" t="str">
        <f>INDEX('GCAM Crosswalk'!J$5:J$111,MATCH(D3014,'GCAM Crosswalk'!I$5:I$111,0))</f>
        <v>Transportation</v>
      </c>
      <c r="F3014" t="s">
        <v>410</v>
      </c>
      <c r="G3014">
        <v>0</v>
      </c>
      <c r="H3014">
        <v>0</v>
      </c>
      <c r="I3014">
        <v>0</v>
      </c>
      <c r="J3014">
        <v>0</v>
      </c>
      <c r="K3014">
        <v>0</v>
      </c>
      <c r="L3014" s="3">
        <v>4.8646199999999997E-6</v>
      </c>
      <c r="M3014" s="3">
        <v>2.801497E-5</v>
      </c>
      <c r="N3014" s="3">
        <v>8.7091939999999995E-5</v>
      </c>
      <c r="O3014" s="3">
        <v>1.563271E-4</v>
      </c>
      <c r="P3014" s="3">
        <v>2.004865E-4</v>
      </c>
      <c r="Q3014" s="3">
        <v>2.0876139999999999E-4</v>
      </c>
      <c r="R3014">
        <v>0</v>
      </c>
      <c r="S3014">
        <v>0</v>
      </c>
      <c r="T3014">
        <v>0</v>
      </c>
      <c r="U3014" t="s">
        <v>409</v>
      </c>
    </row>
    <row r="3015" spans="1:21" x14ac:dyDescent="0.35">
      <c r="A3015" t="s">
        <v>407</v>
      </c>
      <c r="B3015" t="s">
        <v>47</v>
      </c>
      <c r="C3015" t="str">
        <f>INDEX('GCAM Crosswalk'!M$5:M$36,MATCH(B3015,'GCAM Crosswalk'!L$5:L$36,0))</f>
        <v>South Korea</v>
      </c>
      <c r="D3015" t="s">
        <v>261</v>
      </c>
      <c r="E3015" t="str">
        <f>INDEX('GCAM Crosswalk'!J$5:J$111,MATCH(D3015,'GCAM Crosswalk'!I$5:I$111,0))</f>
        <v>Transportation</v>
      </c>
      <c r="F3015" t="s">
        <v>411</v>
      </c>
      <c r="G3015">
        <v>8.5114400000000007E-2</v>
      </c>
      <c r="H3015">
        <v>0.20674699999999999</v>
      </c>
      <c r="I3015">
        <v>0.21615899999999999</v>
      </c>
      <c r="J3015">
        <v>0.24215700000000001</v>
      </c>
      <c r="K3015">
        <v>0.27985821799999999</v>
      </c>
      <c r="L3015">
        <v>0.27428424800000001</v>
      </c>
      <c r="M3015">
        <v>0.21151809999999999</v>
      </c>
      <c r="N3015">
        <v>0.18932916699999999</v>
      </c>
      <c r="O3015">
        <v>0.18154674199999901</v>
      </c>
      <c r="P3015">
        <v>0.16803753499999999</v>
      </c>
      <c r="Q3015">
        <v>0.15506122999999999</v>
      </c>
      <c r="R3015">
        <v>0</v>
      </c>
      <c r="S3015">
        <v>0</v>
      </c>
      <c r="T3015">
        <v>0</v>
      </c>
      <c r="U3015" t="s">
        <v>409</v>
      </c>
    </row>
    <row r="3016" spans="1:21" x14ac:dyDescent="0.35">
      <c r="A3016" t="s">
        <v>407</v>
      </c>
      <c r="B3016" t="s">
        <v>47</v>
      </c>
      <c r="C3016" t="str">
        <f>INDEX('GCAM Crosswalk'!M$5:M$36,MATCH(B3016,'GCAM Crosswalk'!L$5:L$36,0))</f>
        <v>South Korea</v>
      </c>
      <c r="D3016" t="s">
        <v>327</v>
      </c>
      <c r="E3016" t="str">
        <f>INDEX('GCAM Crosswalk'!J$5:J$111,MATCH(D3016,'GCAM Crosswalk'!I$5:I$111,0))</f>
        <v>Transportation</v>
      </c>
      <c r="F3016" t="s">
        <v>225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5.6284799999999999E-3</v>
      </c>
      <c r="M3016">
        <v>9.76373E-3</v>
      </c>
      <c r="N3016">
        <v>1.0408300000000001E-2</v>
      </c>
      <c r="O3016">
        <v>1.0295800000000001E-2</v>
      </c>
      <c r="P3016">
        <v>1.03468E-2</v>
      </c>
      <c r="Q3016">
        <v>1.0076699999999999E-2</v>
      </c>
      <c r="R3016">
        <v>0</v>
      </c>
      <c r="S3016">
        <v>0</v>
      </c>
      <c r="T3016">
        <v>0</v>
      </c>
      <c r="U3016" t="s">
        <v>409</v>
      </c>
    </row>
    <row r="3017" spans="1:21" x14ac:dyDescent="0.35">
      <c r="A3017" t="s">
        <v>407</v>
      </c>
      <c r="B3017" t="s">
        <v>47</v>
      </c>
      <c r="C3017" t="str">
        <f>INDEX('GCAM Crosswalk'!M$5:M$36,MATCH(B3017,'GCAM Crosswalk'!L$5:L$36,0))</f>
        <v>South Korea</v>
      </c>
      <c r="D3017" t="s">
        <v>327</v>
      </c>
      <c r="E3017" t="str">
        <f>INDEX('GCAM Crosswalk'!J$5:J$111,MATCH(D3017,'GCAM Crosswalk'!I$5:I$111,0))</f>
        <v>Transportation</v>
      </c>
      <c r="F3017" t="s">
        <v>411</v>
      </c>
      <c r="G3017">
        <v>6.7985900000000002E-3</v>
      </c>
      <c r="H3017">
        <v>1.65142E-2</v>
      </c>
      <c r="I3017">
        <v>1.7265900000000001E-2</v>
      </c>
      <c r="J3017">
        <v>1.9342600000000001E-2</v>
      </c>
      <c r="K3017">
        <v>1.43938E-2</v>
      </c>
      <c r="L3017">
        <v>6.3083000000000002E-3</v>
      </c>
      <c r="M3017">
        <v>4.4564299999999999E-3</v>
      </c>
      <c r="N3017">
        <v>3.1989100000000001E-3</v>
      </c>
      <c r="O3017">
        <v>2.4320600000000002E-3</v>
      </c>
      <c r="P3017">
        <v>1.9794499999999998E-3</v>
      </c>
      <c r="Q3017">
        <v>1.6201799999999999E-3</v>
      </c>
      <c r="R3017">
        <v>0</v>
      </c>
      <c r="S3017">
        <v>0</v>
      </c>
      <c r="T3017">
        <v>0</v>
      </c>
      <c r="U3017" t="s">
        <v>409</v>
      </c>
    </row>
    <row r="3018" spans="1:21" x14ac:dyDescent="0.35">
      <c r="A3018" t="s">
        <v>407</v>
      </c>
      <c r="B3018" t="s">
        <v>47</v>
      </c>
      <c r="C3018" t="str">
        <f>INDEX('GCAM Crosswalk'!M$5:M$36,MATCH(B3018,'GCAM Crosswalk'!L$5:L$36,0))</f>
        <v>South Korea</v>
      </c>
      <c r="D3018" t="s">
        <v>265</v>
      </c>
      <c r="E3018" t="str">
        <f>INDEX('GCAM Crosswalk'!J$5:J$111,MATCH(D3018,'GCAM Crosswalk'!I$5:I$111,0))</f>
        <v>Transportation</v>
      </c>
      <c r="F3018" t="s">
        <v>225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3.9342800000000001E-3</v>
      </c>
      <c r="M3018">
        <v>4.7093469999999998E-2</v>
      </c>
      <c r="N3018">
        <v>7.2253949999999997E-2</v>
      </c>
      <c r="O3018">
        <v>8.9595645000000002E-2</v>
      </c>
      <c r="P3018">
        <v>9.8167924000000004E-2</v>
      </c>
      <c r="Q3018">
        <v>0.10433341</v>
      </c>
      <c r="R3018">
        <v>0</v>
      </c>
      <c r="S3018">
        <v>0</v>
      </c>
      <c r="T3018">
        <v>0</v>
      </c>
      <c r="U3018" t="s">
        <v>409</v>
      </c>
    </row>
    <row r="3019" spans="1:21" x14ac:dyDescent="0.35">
      <c r="A3019" t="s">
        <v>407</v>
      </c>
      <c r="B3019" t="s">
        <v>47</v>
      </c>
      <c r="C3019" t="str">
        <f>INDEX('GCAM Crosswalk'!M$5:M$36,MATCH(B3019,'GCAM Crosswalk'!L$5:L$36,0))</f>
        <v>South Korea</v>
      </c>
      <c r="D3019" t="s">
        <v>265</v>
      </c>
      <c r="E3019" t="str">
        <f>INDEX('GCAM Crosswalk'!J$5:J$111,MATCH(D3019,'GCAM Crosswalk'!I$5:I$111,0))</f>
        <v>Transportation</v>
      </c>
      <c r="F3019" t="s">
        <v>408</v>
      </c>
      <c r="G3019">
        <v>0</v>
      </c>
      <c r="H3019" s="3">
        <v>1.799696E-4</v>
      </c>
      <c r="I3019" s="3">
        <v>5.6850299999999896E-4</v>
      </c>
      <c r="J3019" s="3">
        <v>6.4689000000000001E-4</v>
      </c>
      <c r="K3019" s="3">
        <v>4.9579399999999895E-4</v>
      </c>
      <c r="L3019" s="3">
        <v>4.2386870000000001E-4</v>
      </c>
      <c r="M3019" s="3">
        <v>4.0450939999999997E-4</v>
      </c>
      <c r="N3019" s="3">
        <v>3.2422119999999999E-4</v>
      </c>
      <c r="O3019" s="3">
        <v>2.419666E-4</v>
      </c>
      <c r="P3019" s="3">
        <v>2.0995397999999999E-4</v>
      </c>
      <c r="Q3019" s="3">
        <v>1.7102599999999901E-4</v>
      </c>
      <c r="R3019">
        <v>0</v>
      </c>
      <c r="S3019">
        <v>0</v>
      </c>
      <c r="T3019">
        <v>0</v>
      </c>
      <c r="U3019" t="s">
        <v>409</v>
      </c>
    </row>
    <row r="3020" spans="1:21" x14ac:dyDescent="0.35">
      <c r="A3020" t="s">
        <v>407</v>
      </c>
      <c r="B3020" t="s">
        <v>47</v>
      </c>
      <c r="C3020" t="str">
        <f>INDEX('GCAM Crosswalk'!M$5:M$36,MATCH(B3020,'GCAM Crosswalk'!L$5:L$36,0))</f>
        <v>South Korea</v>
      </c>
      <c r="D3020" t="s">
        <v>265</v>
      </c>
      <c r="E3020" t="str">
        <f>INDEX('GCAM Crosswalk'!J$5:J$111,MATCH(D3020,'GCAM Crosswalk'!I$5:I$111,0))</f>
        <v>Transportation</v>
      </c>
      <c r="F3020" t="s">
        <v>410</v>
      </c>
      <c r="G3020">
        <v>0</v>
      </c>
      <c r="H3020">
        <v>0</v>
      </c>
      <c r="I3020">
        <v>0</v>
      </c>
      <c r="J3020">
        <v>0</v>
      </c>
      <c r="K3020">
        <v>0</v>
      </c>
      <c r="L3020" s="3">
        <v>4.7711070999999999E-6</v>
      </c>
      <c r="M3020" s="3">
        <v>2.1077615450000001E-4</v>
      </c>
      <c r="N3020" s="3">
        <v>2.721323916E-4</v>
      </c>
      <c r="O3020" s="3">
        <v>3.1626728289000001E-4</v>
      </c>
      <c r="P3020" s="3">
        <v>3.4159760710000001E-4</v>
      </c>
      <c r="Q3020" s="3">
        <v>3.7967976660000001E-4</v>
      </c>
      <c r="R3020">
        <v>0</v>
      </c>
      <c r="S3020">
        <v>0</v>
      </c>
      <c r="T3020">
        <v>0</v>
      </c>
      <c r="U3020" t="s">
        <v>409</v>
      </c>
    </row>
    <row r="3021" spans="1:21" x14ac:dyDescent="0.35">
      <c r="A3021" t="s">
        <v>407</v>
      </c>
      <c r="B3021" t="s">
        <v>47</v>
      </c>
      <c r="C3021" t="str">
        <f>INDEX('GCAM Crosswalk'!M$5:M$36,MATCH(B3021,'GCAM Crosswalk'!L$5:L$36,0))</f>
        <v>South Korea</v>
      </c>
      <c r="D3021" t="s">
        <v>265</v>
      </c>
      <c r="E3021" t="str">
        <f>INDEX('GCAM Crosswalk'!J$5:J$111,MATCH(D3021,'GCAM Crosswalk'!I$5:I$111,0))</f>
        <v>Transportation</v>
      </c>
      <c r="F3021" t="s">
        <v>411</v>
      </c>
      <c r="G3021">
        <v>0.229355</v>
      </c>
      <c r="H3021">
        <v>0.55711200000000005</v>
      </c>
      <c r="I3021">
        <v>0.58247399999999905</v>
      </c>
      <c r="J3021">
        <v>0.65253000000000005</v>
      </c>
      <c r="K3021">
        <v>0.50004899999999997</v>
      </c>
      <c r="L3021">
        <v>0.43097825000000001</v>
      </c>
      <c r="M3021">
        <v>0.41969489999999998</v>
      </c>
      <c r="N3021">
        <v>0.34263022999999998</v>
      </c>
      <c r="O3021">
        <v>0.26207280700000002</v>
      </c>
      <c r="P3021">
        <v>0.230892815</v>
      </c>
      <c r="Q3021">
        <v>0.19327382000000001</v>
      </c>
      <c r="R3021">
        <v>0</v>
      </c>
      <c r="S3021">
        <v>0</v>
      </c>
      <c r="T3021">
        <v>0</v>
      </c>
      <c r="U3021" t="s">
        <v>409</v>
      </c>
    </row>
    <row r="3022" spans="1:21" x14ac:dyDescent="0.35">
      <c r="A3022" t="s">
        <v>407</v>
      </c>
      <c r="B3022" t="s">
        <v>47</v>
      </c>
      <c r="C3022" t="str">
        <f>INDEX('GCAM Crosswalk'!M$5:M$36,MATCH(B3022,'GCAM Crosswalk'!L$5:L$36,0))</f>
        <v>South Korea</v>
      </c>
      <c r="D3022" t="s">
        <v>267</v>
      </c>
      <c r="E3022" t="str">
        <f>INDEX('GCAM Crosswalk'!J$5:J$111,MATCH(D3022,'GCAM Crosswalk'!I$5:I$111,0))</f>
        <v>International Shipping</v>
      </c>
      <c r="F3022" t="s">
        <v>225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3">
        <v>5.9619499999999997E-6</v>
      </c>
      <c r="O3022" s="3">
        <v>1.82485E-5</v>
      </c>
      <c r="P3022" s="3">
        <v>5.4425100000000002E-5</v>
      </c>
      <c r="Q3022" s="3">
        <v>1.32607E-4</v>
      </c>
      <c r="R3022">
        <v>0</v>
      </c>
      <c r="S3022">
        <v>0</v>
      </c>
      <c r="T3022">
        <v>0</v>
      </c>
      <c r="U3022" t="s">
        <v>409</v>
      </c>
    </row>
    <row r="3023" spans="1:21" x14ac:dyDescent="0.35">
      <c r="A3023" t="s">
        <v>407</v>
      </c>
      <c r="B3023" t="s">
        <v>47</v>
      </c>
      <c r="C3023" t="str">
        <f>INDEX('GCAM Crosswalk'!M$5:M$36,MATCH(B3023,'GCAM Crosswalk'!L$5:L$36,0))</f>
        <v>South Korea</v>
      </c>
      <c r="D3023" t="s">
        <v>267</v>
      </c>
      <c r="E3023" t="str">
        <f>INDEX('GCAM Crosswalk'!J$5:J$111,MATCH(D3023,'GCAM Crosswalk'!I$5:I$111,0))</f>
        <v>International Shipping</v>
      </c>
      <c r="F3023" t="s">
        <v>410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3">
        <v>7.1106599999999994E-5</v>
      </c>
      <c r="O3023" s="3">
        <v>2.5816000000000001E-4</v>
      </c>
      <c r="P3023" s="3">
        <v>9.7569499999999995E-4</v>
      </c>
      <c r="Q3023">
        <v>2.9986800000000001E-3</v>
      </c>
      <c r="R3023">
        <v>0</v>
      </c>
      <c r="S3023">
        <v>0</v>
      </c>
      <c r="T3023">
        <v>0</v>
      </c>
      <c r="U3023" t="s">
        <v>409</v>
      </c>
    </row>
    <row r="3024" spans="1:21" x14ac:dyDescent="0.35">
      <c r="A3024" t="s">
        <v>407</v>
      </c>
      <c r="B3024" t="s">
        <v>47</v>
      </c>
      <c r="C3024" t="str">
        <f>INDEX('GCAM Crosswalk'!M$5:M$36,MATCH(B3024,'GCAM Crosswalk'!L$5:L$36,0))</f>
        <v>South Korea</v>
      </c>
      <c r="D3024" t="s">
        <v>267</v>
      </c>
      <c r="E3024" t="str">
        <f>INDEX('GCAM Crosswalk'!J$5:J$111,MATCH(D3024,'GCAM Crosswalk'!I$5:I$111,0))</f>
        <v>International Shipping</v>
      </c>
      <c r="F3024" t="s">
        <v>411</v>
      </c>
      <c r="G3024">
        <v>6.6034099999999998E-2</v>
      </c>
      <c r="H3024">
        <v>0.41629699999999997</v>
      </c>
      <c r="I3024">
        <v>0.35850700000000002</v>
      </c>
      <c r="J3024">
        <v>0.33729500000000001</v>
      </c>
      <c r="K3024">
        <v>0.35033042999999903</v>
      </c>
      <c r="L3024">
        <v>0.35875899999999999</v>
      </c>
      <c r="M3024">
        <v>0.35306589999999999</v>
      </c>
      <c r="N3024">
        <v>0.350358</v>
      </c>
      <c r="O3024">
        <v>0.34895599999999999</v>
      </c>
      <c r="P3024">
        <v>0.34801899999999902</v>
      </c>
      <c r="Q3024">
        <v>0.34599000000000002</v>
      </c>
      <c r="R3024">
        <v>0</v>
      </c>
      <c r="S3024">
        <v>0</v>
      </c>
      <c r="T3024">
        <v>0</v>
      </c>
      <c r="U3024" t="s">
        <v>409</v>
      </c>
    </row>
    <row r="3025" spans="1:21" x14ac:dyDescent="0.35">
      <c r="A3025" t="s">
        <v>407</v>
      </c>
      <c r="B3025" t="s">
        <v>48</v>
      </c>
      <c r="C3025" t="str">
        <f>INDEX('GCAM Crosswalk'!M$5:M$36,MATCH(B3025,'GCAM Crosswalk'!L$5:L$36,0))</f>
        <v>Southeast Asia</v>
      </c>
      <c r="D3025" t="s">
        <v>291</v>
      </c>
      <c r="E3025" t="str">
        <f>INDEX('GCAM Crosswalk'!J$5:J$111,MATCH(D3025,'GCAM Crosswalk'!I$5:I$111,0))</f>
        <v>Industry</v>
      </c>
      <c r="F3025" t="s">
        <v>339</v>
      </c>
      <c r="G3025">
        <v>4.14975E-2</v>
      </c>
      <c r="H3025">
        <v>1.5257099999999999E-2</v>
      </c>
      <c r="I3025">
        <v>2.25436E-2</v>
      </c>
      <c r="J3025">
        <v>4.1706199999999999E-2</v>
      </c>
      <c r="K3025">
        <v>5.079786E-2</v>
      </c>
      <c r="L3025">
        <v>6.0523929999999997E-2</v>
      </c>
      <c r="M3025">
        <v>6.9836339999999997E-2</v>
      </c>
      <c r="N3025">
        <v>7.7706700000000004E-2</v>
      </c>
      <c r="O3025">
        <v>8.4470970000000006E-2</v>
      </c>
      <c r="P3025">
        <v>9.22014099999999E-2</v>
      </c>
      <c r="Q3025">
        <v>9.8924418E-2</v>
      </c>
      <c r="R3025">
        <v>0</v>
      </c>
      <c r="S3025">
        <v>0</v>
      </c>
      <c r="T3025">
        <v>0</v>
      </c>
      <c r="U3025" t="s">
        <v>409</v>
      </c>
    </row>
    <row r="3026" spans="1:21" x14ac:dyDescent="0.35">
      <c r="A3026" t="s">
        <v>407</v>
      </c>
      <c r="B3026" t="s">
        <v>48</v>
      </c>
      <c r="C3026" t="str">
        <f>INDEX('GCAM Crosswalk'!M$5:M$36,MATCH(B3026,'GCAM Crosswalk'!L$5:L$36,0))</f>
        <v>Southeast Asia</v>
      </c>
      <c r="D3026" t="s">
        <v>291</v>
      </c>
      <c r="E3026" t="str">
        <f>INDEX('GCAM Crosswalk'!J$5:J$111,MATCH(D3026,'GCAM Crosswalk'!I$5:I$111,0))</f>
        <v>Industry</v>
      </c>
      <c r="F3026" t="s">
        <v>408</v>
      </c>
      <c r="G3026">
        <v>2.0786599999999999E-2</v>
      </c>
      <c r="H3026">
        <v>4.0127500000000003E-2</v>
      </c>
      <c r="I3026">
        <v>4.4678000000000002E-2</v>
      </c>
      <c r="J3026">
        <v>4.0975400000000002E-2</v>
      </c>
      <c r="K3026">
        <v>5.0577999999999998E-2</v>
      </c>
      <c r="L3026">
        <v>5.9938464499999997E-2</v>
      </c>
      <c r="M3026">
        <v>6.9044797599999999E-2</v>
      </c>
      <c r="N3026">
        <v>7.6022753599999895E-2</v>
      </c>
      <c r="O3026">
        <v>8.0754947199999996E-2</v>
      </c>
      <c r="P3026">
        <v>8.6393960299999906E-2</v>
      </c>
      <c r="Q3026">
        <v>9.1451280939999893E-2</v>
      </c>
      <c r="R3026">
        <v>0</v>
      </c>
      <c r="S3026">
        <v>0</v>
      </c>
      <c r="T3026">
        <v>0</v>
      </c>
      <c r="U3026" t="s">
        <v>409</v>
      </c>
    </row>
    <row r="3027" spans="1:21" x14ac:dyDescent="0.35">
      <c r="A3027" t="s">
        <v>407</v>
      </c>
      <c r="B3027" t="s">
        <v>48</v>
      </c>
      <c r="C3027" t="str">
        <f>INDEX('GCAM Crosswalk'!M$5:M$36,MATCH(B3027,'GCAM Crosswalk'!L$5:L$36,0))</f>
        <v>Southeast Asia</v>
      </c>
      <c r="D3027" t="s">
        <v>291</v>
      </c>
      <c r="E3027" t="str">
        <f>INDEX('GCAM Crosswalk'!J$5:J$111,MATCH(D3027,'GCAM Crosswalk'!I$5:I$111,0))</f>
        <v>Industry</v>
      </c>
      <c r="F3027" t="s">
        <v>410</v>
      </c>
      <c r="G3027">
        <v>0</v>
      </c>
      <c r="H3027">
        <v>0</v>
      </c>
      <c r="I3027">
        <v>0</v>
      </c>
      <c r="J3027">
        <v>0</v>
      </c>
      <c r="K3027">
        <v>0</v>
      </c>
      <c r="L3027" s="3">
        <v>1.5850900000000001E-4</v>
      </c>
      <c r="M3027">
        <v>1.1141499999999999E-3</v>
      </c>
      <c r="N3027">
        <v>3.2297749999999998E-3</v>
      </c>
      <c r="O3027">
        <v>6.2678370000000001E-3</v>
      </c>
      <c r="P3027">
        <v>9.6353047999999993E-3</v>
      </c>
      <c r="Q3027">
        <v>1.32801647999999E-2</v>
      </c>
      <c r="R3027">
        <v>0</v>
      </c>
      <c r="S3027">
        <v>0</v>
      </c>
      <c r="T3027">
        <v>0</v>
      </c>
      <c r="U3027" t="s">
        <v>409</v>
      </c>
    </row>
    <row r="3028" spans="1:21" x14ac:dyDescent="0.35">
      <c r="A3028" t="s">
        <v>407</v>
      </c>
      <c r="B3028" t="s">
        <v>48</v>
      </c>
      <c r="C3028" t="str">
        <f>INDEX('GCAM Crosswalk'!M$5:M$36,MATCH(B3028,'GCAM Crosswalk'!L$5:L$36,0))</f>
        <v>Southeast Asia</v>
      </c>
      <c r="D3028" t="s">
        <v>291</v>
      </c>
      <c r="E3028" t="str">
        <f>INDEX('GCAM Crosswalk'!J$5:J$111,MATCH(D3028,'GCAM Crosswalk'!I$5:I$111,0))</f>
        <v>Industry</v>
      </c>
      <c r="F3028" t="s">
        <v>411</v>
      </c>
      <c r="G3028" s="3">
        <v>1.37312E-4</v>
      </c>
      <c r="H3028">
        <v>1.69524E-3</v>
      </c>
      <c r="I3028">
        <v>2.5048399999999999E-3</v>
      </c>
      <c r="J3028">
        <v>4.63402E-3</v>
      </c>
      <c r="K3028">
        <v>5.3273799999999996E-3</v>
      </c>
      <c r="L3028">
        <v>6.0376340000000001E-3</v>
      </c>
      <c r="M3028">
        <v>5.9450509999999998E-3</v>
      </c>
      <c r="N3028">
        <v>4.4177599999999997E-3</v>
      </c>
      <c r="O3028">
        <v>2.5840149999999998E-3</v>
      </c>
      <c r="P3028">
        <v>1.31186E-3</v>
      </c>
      <c r="Q3028" s="3">
        <v>5.495195E-4</v>
      </c>
      <c r="R3028">
        <v>0</v>
      </c>
      <c r="S3028">
        <v>0</v>
      </c>
      <c r="T3028">
        <v>0</v>
      </c>
      <c r="U3028" t="s">
        <v>409</v>
      </c>
    </row>
    <row r="3029" spans="1:21" x14ac:dyDescent="0.35">
      <c r="A3029" t="s">
        <v>407</v>
      </c>
      <c r="B3029" t="s">
        <v>48</v>
      </c>
      <c r="C3029" t="str">
        <f>INDEX('GCAM Crosswalk'!M$5:M$36,MATCH(B3029,'GCAM Crosswalk'!L$5:L$36,0))</f>
        <v>Southeast Asia</v>
      </c>
      <c r="D3029" t="s">
        <v>349</v>
      </c>
      <c r="E3029" t="str">
        <f>INDEX('GCAM Crosswalk'!J$5:J$111,MATCH(D3029,'GCAM Crosswalk'!I$5:I$111,0))</f>
        <v>Agriculture</v>
      </c>
      <c r="F3029" t="s">
        <v>318</v>
      </c>
      <c r="G3029">
        <v>0</v>
      </c>
      <c r="H3029" s="3">
        <v>2.58E-5</v>
      </c>
      <c r="I3029" s="3">
        <v>2.76E-5</v>
      </c>
      <c r="J3029">
        <v>1.30481E-2</v>
      </c>
      <c r="K3029">
        <v>1.502678E-2</v>
      </c>
      <c r="L3029">
        <v>1.79366E-2</v>
      </c>
      <c r="M3029">
        <v>2.0765479999999999E-2</v>
      </c>
      <c r="N3029">
        <v>2.2470189000000002E-2</v>
      </c>
      <c r="O3029">
        <v>2.2774240000000001E-2</v>
      </c>
      <c r="P3029">
        <v>2.2307090000000002E-2</v>
      </c>
      <c r="Q3029">
        <v>2.1189929999999999E-2</v>
      </c>
      <c r="R3029">
        <v>0</v>
      </c>
      <c r="S3029">
        <v>0</v>
      </c>
      <c r="T3029">
        <v>0</v>
      </c>
      <c r="U3029" t="s">
        <v>409</v>
      </c>
    </row>
    <row r="3030" spans="1:21" x14ac:dyDescent="0.35">
      <c r="A3030" t="s">
        <v>407</v>
      </c>
      <c r="B3030" t="s">
        <v>48</v>
      </c>
      <c r="C3030" t="str">
        <f>INDEX('GCAM Crosswalk'!M$5:M$36,MATCH(B3030,'GCAM Crosswalk'!L$5:L$36,0))</f>
        <v>Southeast Asia</v>
      </c>
      <c r="D3030" t="s">
        <v>349</v>
      </c>
      <c r="E3030" t="str">
        <f>INDEX('GCAM Crosswalk'!J$5:J$111,MATCH(D3030,'GCAM Crosswalk'!I$5:I$111,0))</f>
        <v>Agriculture</v>
      </c>
      <c r="F3030" t="s">
        <v>339</v>
      </c>
      <c r="G3030">
        <v>2.679E-3</v>
      </c>
      <c r="H3030" s="3">
        <v>9.209E-4</v>
      </c>
      <c r="I3030" s="3">
        <v>8.3719999999999997E-4</v>
      </c>
      <c r="J3030">
        <v>1.0464999999999999E-3</v>
      </c>
      <c r="K3030">
        <v>1.198225E-3</v>
      </c>
      <c r="L3030">
        <v>1.3427819999999901E-3</v>
      </c>
      <c r="M3030">
        <v>1.450488E-3</v>
      </c>
      <c r="N3030">
        <v>1.5068619999999899E-3</v>
      </c>
      <c r="O3030">
        <v>1.5485860999999901E-3</v>
      </c>
      <c r="P3030">
        <v>1.5893280000000001E-3</v>
      </c>
      <c r="Q3030">
        <v>1.5990679999999999E-3</v>
      </c>
      <c r="R3030">
        <v>0</v>
      </c>
      <c r="S3030">
        <v>0</v>
      </c>
      <c r="T3030">
        <v>0</v>
      </c>
      <c r="U3030" t="s">
        <v>409</v>
      </c>
    </row>
    <row r="3031" spans="1:21" x14ac:dyDescent="0.35">
      <c r="A3031" t="s">
        <v>407</v>
      </c>
      <c r="B3031" t="s">
        <v>48</v>
      </c>
      <c r="C3031" t="str">
        <f>INDEX('GCAM Crosswalk'!M$5:M$36,MATCH(B3031,'GCAM Crosswalk'!L$5:L$36,0))</f>
        <v>Southeast Asia</v>
      </c>
      <c r="D3031" t="s">
        <v>349</v>
      </c>
      <c r="E3031" t="str">
        <f>INDEX('GCAM Crosswalk'!J$5:J$111,MATCH(D3031,'GCAM Crosswalk'!I$5:I$111,0))</f>
        <v>Agriculture</v>
      </c>
      <c r="F3031" t="s">
        <v>225</v>
      </c>
      <c r="G3031">
        <v>3.9623000000000002E-3</v>
      </c>
      <c r="H3031">
        <v>6.3318999999999997E-3</v>
      </c>
      <c r="I3031">
        <v>1.05506E-2</v>
      </c>
      <c r="J3031">
        <v>1.91758E-2</v>
      </c>
      <c r="K3031">
        <v>1.9639139999999999E-2</v>
      </c>
      <c r="L3031">
        <v>2.0566289000000001E-2</v>
      </c>
      <c r="M3031">
        <v>2.4343765999999999E-2</v>
      </c>
      <c r="N3031">
        <v>2.931309E-2</v>
      </c>
      <c r="O3031">
        <v>3.4528551999999997E-2</v>
      </c>
      <c r="P3031">
        <v>4.1339166999999899E-2</v>
      </c>
      <c r="Q3031">
        <v>4.9477988000000001E-2</v>
      </c>
      <c r="R3031">
        <v>0</v>
      </c>
      <c r="S3031">
        <v>0</v>
      </c>
      <c r="T3031">
        <v>0</v>
      </c>
      <c r="U3031" t="s">
        <v>409</v>
      </c>
    </row>
    <row r="3032" spans="1:21" x14ac:dyDescent="0.35">
      <c r="A3032" t="s">
        <v>407</v>
      </c>
      <c r="B3032" t="s">
        <v>48</v>
      </c>
      <c r="C3032" t="str">
        <f>INDEX('GCAM Crosswalk'!M$5:M$36,MATCH(B3032,'GCAM Crosswalk'!L$5:L$36,0))</f>
        <v>Southeast Asia</v>
      </c>
      <c r="D3032" t="s">
        <v>349</v>
      </c>
      <c r="E3032" t="str">
        <f>INDEX('GCAM Crosswalk'!J$5:J$111,MATCH(D3032,'GCAM Crosswalk'!I$5:I$111,0))</f>
        <v>Agriculture</v>
      </c>
      <c r="F3032" t="s">
        <v>410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1.5202799999999999E-3</v>
      </c>
      <c r="M3032">
        <v>5.3977399999999998E-3</v>
      </c>
      <c r="N3032">
        <v>1.023491E-2</v>
      </c>
      <c r="O3032">
        <v>1.4151019000000001E-2</v>
      </c>
      <c r="P3032">
        <v>1.7956659E-2</v>
      </c>
      <c r="Q3032">
        <v>2.0814010000000001E-2</v>
      </c>
      <c r="R3032">
        <v>0</v>
      </c>
      <c r="S3032">
        <v>0</v>
      </c>
      <c r="T3032">
        <v>0</v>
      </c>
      <c r="U3032" t="s">
        <v>409</v>
      </c>
    </row>
    <row r="3033" spans="1:21" x14ac:dyDescent="0.35">
      <c r="A3033" t="s">
        <v>407</v>
      </c>
      <c r="B3033" t="s">
        <v>48</v>
      </c>
      <c r="C3033" t="str">
        <f>INDEX('GCAM Crosswalk'!M$5:M$36,MATCH(B3033,'GCAM Crosswalk'!L$5:L$36,0))</f>
        <v>Southeast Asia</v>
      </c>
      <c r="D3033" t="s">
        <v>349</v>
      </c>
      <c r="E3033" t="str">
        <f>INDEX('GCAM Crosswalk'!J$5:J$111,MATCH(D3033,'GCAM Crosswalk'!I$5:I$111,0))</f>
        <v>Agriculture</v>
      </c>
      <c r="F3033" t="s">
        <v>411</v>
      </c>
      <c r="G3033">
        <v>8.5439699999999993E-2</v>
      </c>
      <c r="H3033">
        <v>0.16286129999999999</v>
      </c>
      <c r="I3033">
        <v>0.17120379999999999</v>
      </c>
      <c r="J3033">
        <v>0.20204859999999999</v>
      </c>
      <c r="K3033">
        <v>0.21944439999999901</v>
      </c>
      <c r="L3033">
        <v>0.22859494</v>
      </c>
      <c r="M3033">
        <v>0.22517128</v>
      </c>
      <c r="N3033">
        <v>0.21428364</v>
      </c>
      <c r="O3033">
        <v>0.20310997</v>
      </c>
      <c r="P3033">
        <v>0.18750567000000001</v>
      </c>
      <c r="Q3033">
        <v>0.17096606</v>
      </c>
      <c r="R3033">
        <v>0</v>
      </c>
      <c r="S3033">
        <v>0</v>
      </c>
      <c r="T3033">
        <v>0</v>
      </c>
      <c r="U3033" t="s">
        <v>409</v>
      </c>
    </row>
    <row r="3034" spans="1:21" x14ac:dyDescent="0.35">
      <c r="A3034" t="s">
        <v>407</v>
      </c>
      <c r="B3034" t="s">
        <v>48</v>
      </c>
      <c r="C3034" t="str">
        <f>INDEX('GCAM Crosswalk'!M$5:M$36,MATCH(B3034,'GCAM Crosswalk'!L$5:L$36,0))</f>
        <v>Southeast Asia</v>
      </c>
      <c r="D3034" t="s">
        <v>363</v>
      </c>
      <c r="E3034" t="str">
        <f>INDEX('GCAM Crosswalk'!J$5:J$111,MATCH(D3034,'GCAM Crosswalk'!I$5:I$111,0))</f>
        <v>Industry</v>
      </c>
      <c r="F3034" t="s">
        <v>318</v>
      </c>
      <c r="G3034">
        <v>0</v>
      </c>
      <c r="H3034">
        <v>0</v>
      </c>
      <c r="I3034">
        <v>0</v>
      </c>
      <c r="J3034" s="3">
        <v>2.6749199999999998E-4</v>
      </c>
      <c r="K3034" s="3">
        <v>4.8020300000000001E-4</v>
      </c>
      <c r="L3034" s="3">
        <v>6.5765799999999998E-4</v>
      </c>
      <c r="M3034" s="3">
        <v>8.9717900000000001E-4</v>
      </c>
      <c r="N3034">
        <v>1.1364369999999999E-3</v>
      </c>
      <c r="O3034">
        <v>1.3422893999999999E-3</v>
      </c>
      <c r="P3034">
        <v>1.5066617999999999E-3</v>
      </c>
      <c r="Q3034">
        <v>1.6291690199999999E-3</v>
      </c>
      <c r="R3034">
        <v>0</v>
      </c>
      <c r="S3034">
        <v>0</v>
      </c>
      <c r="T3034">
        <v>0</v>
      </c>
      <c r="U3034" t="s">
        <v>409</v>
      </c>
    </row>
    <row r="3035" spans="1:21" x14ac:dyDescent="0.35">
      <c r="A3035" t="s">
        <v>407</v>
      </c>
      <c r="B3035" t="s">
        <v>48</v>
      </c>
      <c r="C3035" t="str">
        <f>INDEX('GCAM Crosswalk'!M$5:M$36,MATCH(B3035,'GCAM Crosswalk'!L$5:L$36,0))</f>
        <v>Southeast Asia</v>
      </c>
      <c r="D3035" t="s">
        <v>363</v>
      </c>
      <c r="E3035" t="str">
        <f>INDEX('GCAM Crosswalk'!J$5:J$111,MATCH(D3035,'GCAM Crosswalk'!I$5:I$111,0))</f>
        <v>Industry</v>
      </c>
      <c r="F3035" t="s">
        <v>339</v>
      </c>
      <c r="G3035">
        <v>0</v>
      </c>
      <c r="H3035">
        <v>0</v>
      </c>
      <c r="I3035">
        <v>0</v>
      </c>
      <c r="J3035">
        <v>4.0105799999999997E-3</v>
      </c>
      <c r="K3035">
        <v>7.1900200000000001E-3</v>
      </c>
      <c r="L3035">
        <v>9.8377099999999995E-3</v>
      </c>
      <c r="M3035">
        <v>1.3402799999999999E-2</v>
      </c>
      <c r="N3035">
        <v>1.6955640000000001E-2</v>
      </c>
      <c r="O3035">
        <v>2.0010541999999999E-2</v>
      </c>
      <c r="P3035">
        <v>2.2453134E-2</v>
      </c>
      <c r="Q3035">
        <v>2.4278608E-2</v>
      </c>
      <c r="R3035">
        <v>0</v>
      </c>
      <c r="S3035">
        <v>0</v>
      </c>
      <c r="T3035">
        <v>0</v>
      </c>
      <c r="U3035" t="s">
        <v>409</v>
      </c>
    </row>
    <row r="3036" spans="1:21" x14ac:dyDescent="0.35">
      <c r="A3036" t="s">
        <v>407</v>
      </c>
      <c r="B3036" t="s">
        <v>48</v>
      </c>
      <c r="C3036" t="str">
        <f>INDEX('GCAM Crosswalk'!M$5:M$36,MATCH(B3036,'GCAM Crosswalk'!L$5:L$36,0))</f>
        <v>Southeast Asia</v>
      </c>
      <c r="D3036" t="s">
        <v>363</v>
      </c>
      <c r="E3036" t="str">
        <f>INDEX('GCAM Crosswalk'!J$5:J$111,MATCH(D3036,'GCAM Crosswalk'!I$5:I$111,0))</f>
        <v>Industry</v>
      </c>
      <c r="F3036" t="s">
        <v>408</v>
      </c>
      <c r="G3036">
        <v>0</v>
      </c>
      <c r="H3036">
        <v>0</v>
      </c>
      <c r="I3036">
        <v>0</v>
      </c>
      <c r="J3036" s="3">
        <v>3.7798900000000002E-5</v>
      </c>
      <c r="K3036" s="3">
        <v>6.7851654749999997E-5</v>
      </c>
      <c r="L3036" s="3">
        <v>9.2872975552999996E-5</v>
      </c>
      <c r="M3036" s="3">
        <v>1.2658832779700001E-4</v>
      </c>
      <c r="N3036" s="3">
        <v>1.6017224309500001E-4</v>
      </c>
      <c r="O3036" s="3">
        <v>1.88971977378E-4</v>
      </c>
      <c r="P3036" s="3">
        <v>2.1190543296900001E-4</v>
      </c>
      <c r="Q3036" s="3">
        <v>2.2893900378899901E-4</v>
      </c>
      <c r="R3036">
        <v>0</v>
      </c>
      <c r="S3036">
        <v>0</v>
      </c>
      <c r="T3036">
        <v>0</v>
      </c>
      <c r="U3036" t="s">
        <v>409</v>
      </c>
    </row>
    <row r="3037" spans="1:21" x14ac:dyDescent="0.35">
      <c r="A3037" t="s">
        <v>407</v>
      </c>
      <c r="B3037" t="s">
        <v>48</v>
      </c>
      <c r="C3037" t="str">
        <f>INDEX('GCAM Crosswalk'!M$5:M$36,MATCH(B3037,'GCAM Crosswalk'!L$5:L$36,0))</f>
        <v>Southeast Asia</v>
      </c>
      <c r="D3037" t="s">
        <v>363</v>
      </c>
      <c r="E3037" t="str">
        <f>INDEX('GCAM Crosswalk'!J$5:J$111,MATCH(D3037,'GCAM Crosswalk'!I$5:I$111,0))</f>
        <v>Industry</v>
      </c>
      <c r="F3037" t="s">
        <v>411</v>
      </c>
      <c r="G3037">
        <v>0</v>
      </c>
      <c r="H3037">
        <v>0</v>
      </c>
      <c r="I3037">
        <v>0</v>
      </c>
      <c r="J3037" s="3">
        <v>9.86771E-4</v>
      </c>
      <c r="K3037">
        <v>1.765539E-3</v>
      </c>
      <c r="L3037">
        <v>2.41319E-3</v>
      </c>
      <c r="M3037">
        <v>3.2826071266699999E-3</v>
      </c>
      <c r="N3037">
        <v>4.1476512345259998E-3</v>
      </c>
      <c r="O3037">
        <v>4.8892113386289904E-3</v>
      </c>
      <c r="P3037">
        <v>5.4834519045000004E-3</v>
      </c>
      <c r="Q3037">
        <v>5.9313840747589998E-3</v>
      </c>
      <c r="R3037">
        <v>0</v>
      </c>
      <c r="S3037">
        <v>0</v>
      </c>
      <c r="T3037">
        <v>0</v>
      </c>
      <c r="U3037" t="s">
        <v>409</v>
      </c>
    </row>
    <row r="3038" spans="1:21" x14ac:dyDescent="0.35">
      <c r="A3038" t="s">
        <v>407</v>
      </c>
      <c r="B3038" t="s">
        <v>48</v>
      </c>
      <c r="C3038" t="str">
        <f>INDEX('GCAM Crosswalk'!M$5:M$36,MATCH(B3038,'GCAM Crosswalk'!L$5:L$36,0))</f>
        <v>Southeast Asia</v>
      </c>
      <c r="D3038" t="s">
        <v>369</v>
      </c>
      <c r="E3038" t="str">
        <f>INDEX('GCAM Crosswalk'!J$5:J$111,MATCH(D3038,'GCAM Crosswalk'!I$5:I$111,0))</f>
        <v>Industry</v>
      </c>
      <c r="F3038" t="s">
        <v>225</v>
      </c>
      <c r="G3038">
        <v>0</v>
      </c>
      <c r="H3038">
        <v>0</v>
      </c>
      <c r="I3038">
        <v>0</v>
      </c>
      <c r="J3038">
        <v>1.2674400000000001E-2</v>
      </c>
      <c r="K3038">
        <v>2.27259E-2</v>
      </c>
      <c r="L3038">
        <v>3.1096800000000001E-2</v>
      </c>
      <c r="M3038">
        <v>4.2368259999999998E-2</v>
      </c>
      <c r="N3038">
        <v>5.3601679999999999E-2</v>
      </c>
      <c r="O3038">
        <v>6.3248100000000002E-2</v>
      </c>
      <c r="P3038">
        <v>7.0954602999999894E-2</v>
      </c>
      <c r="Q3038">
        <v>7.6713275999999997E-2</v>
      </c>
      <c r="R3038">
        <v>0</v>
      </c>
      <c r="S3038">
        <v>0</v>
      </c>
      <c r="T3038">
        <v>0</v>
      </c>
      <c r="U3038" t="s">
        <v>409</v>
      </c>
    </row>
    <row r="3039" spans="1:21" x14ac:dyDescent="0.35">
      <c r="A3039" t="s">
        <v>407</v>
      </c>
      <c r="B3039" t="s">
        <v>48</v>
      </c>
      <c r="C3039" t="str">
        <f>INDEX('GCAM Crosswalk'!M$5:M$36,MATCH(B3039,'GCAM Crosswalk'!L$5:L$36,0))</f>
        <v>Southeast Asia</v>
      </c>
      <c r="D3039" t="s">
        <v>269</v>
      </c>
      <c r="E3039" t="str">
        <f>INDEX('GCAM Crosswalk'!J$5:J$111,MATCH(D3039,'GCAM Crosswalk'!I$5:I$111,0))</f>
        <v>Industry</v>
      </c>
      <c r="F3039" t="s">
        <v>225</v>
      </c>
      <c r="G3039">
        <v>2.47472E-2</v>
      </c>
      <c r="H3039">
        <v>5.0419400000000003E-2</v>
      </c>
      <c r="I3039">
        <v>5.60118E-2</v>
      </c>
      <c r="J3039">
        <v>5.60118E-2</v>
      </c>
      <c r="K3039">
        <v>6.1389430000000002E-2</v>
      </c>
      <c r="L3039">
        <v>7.0911729999999895E-2</v>
      </c>
      <c r="M3039">
        <v>8.2615540000000001E-2</v>
      </c>
      <c r="N3039">
        <v>9.5476439999999996E-2</v>
      </c>
      <c r="O3039">
        <v>0.10681613</v>
      </c>
      <c r="P3039">
        <v>0.11438340999999901</v>
      </c>
      <c r="Q3039">
        <v>0.11943984099999901</v>
      </c>
      <c r="R3039">
        <v>0</v>
      </c>
      <c r="S3039">
        <v>0</v>
      </c>
      <c r="T3039">
        <v>0</v>
      </c>
      <c r="U3039" t="s">
        <v>409</v>
      </c>
    </row>
    <row r="3040" spans="1:21" x14ac:dyDescent="0.35">
      <c r="A3040" t="s">
        <v>407</v>
      </c>
      <c r="B3040" t="s">
        <v>48</v>
      </c>
      <c r="C3040" t="str">
        <f>INDEX('GCAM Crosswalk'!M$5:M$36,MATCH(B3040,'GCAM Crosswalk'!L$5:L$36,0))</f>
        <v>Southeast Asia</v>
      </c>
      <c r="D3040" t="s">
        <v>364</v>
      </c>
      <c r="E3040" t="str">
        <f>INDEX('GCAM Crosswalk'!J$5:J$111,MATCH(D3040,'GCAM Crosswalk'!I$5:I$111,0))</f>
        <v>Industry</v>
      </c>
      <c r="F3040" t="s">
        <v>225</v>
      </c>
      <c r="G3040">
        <v>1.79998E-2</v>
      </c>
      <c r="H3040">
        <v>4.0185600000000002E-2</v>
      </c>
      <c r="I3040">
        <v>5.3371500000000002E-2</v>
      </c>
      <c r="J3040">
        <v>6.7980600000000002E-2</v>
      </c>
      <c r="K3040">
        <v>7.3534859999999994E-2</v>
      </c>
      <c r="L3040">
        <v>8.3550869999999999E-2</v>
      </c>
      <c r="M3040">
        <v>0.10299113</v>
      </c>
      <c r="N3040">
        <v>0.13339165</v>
      </c>
      <c r="O3040">
        <v>0.16931109999999999</v>
      </c>
      <c r="P3040">
        <v>0.2037641</v>
      </c>
      <c r="Q3040">
        <v>0.23706545099999901</v>
      </c>
      <c r="R3040">
        <v>0</v>
      </c>
      <c r="S3040">
        <v>0</v>
      </c>
      <c r="T3040">
        <v>0</v>
      </c>
      <c r="U3040" t="s">
        <v>409</v>
      </c>
    </row>
    <row r="3041" spans="1:21" x14ac:dyDescent="0.35">
      <c r="A3041" t="s">
        <v>407</v>
      </c>
      <c r="B3041" t="s">
        <v>48</v>
      </c>
      <c r="C3041" t="str">
        <f>INDEX('GCAM Crosswalk'!M$5:M$36,MATCH(B3041,'GCAM Crosswalk'!L$5:L$36,0))</f>
        <v>Southeast Asia</v>
      </c>
      <c r="D3041" t="s">
        <v>364</v>
      </c>
      <c r="E3041" t="str">
        <f>INDEX('GCAM Crosswalk'!J$5:J$111,MATCH(D3041,'GCAM Crosswalk'!I$5:I$111,0))</f>
        <v>Industry</v>
      </c>
      <c r="F3041" t="s">
        <v>408</v>
      </c>
      <c r="G3041">
        <v>0</v>
      </c>
      <c r="H3041" s="3">
        <v>9.7729999999999996E-4</v>
      </c>
      <c r="I3041">
        <v>0</v>
      </c>
      <c r="J3041">
        <v>5.0919499999999999E-2</v>
      </c>
      <c r="K3041">
        <v>5.7863640000000001E-2</v>
      </c>
      <c r="L3041">
        <v>6.5524479999999996E-2</v>
      </c>
      <c r="M3041">
        <v>7.8157210000000005E-2</v>
      </c>
      <c r="N3041">
        <v>9.5837699999999998E-2</v>
      </c>
      <c r="O3041">
        <v>0.11594142</v>
      </c>
      <c r="P3041">
        <v>0.13583682999999999</v>
      </c>
      <c r="Q3041">
        <v>0.15494648999999999</v>
      </c>
      <c r="R3041">
        <v>0</v>
      </c>
      <c r="S3041">
        <v>0</v>
      </c>
      <c r="T3041">
        <v>0</v>
      </c>
      <c r="U3041" t="s">
        <v>409</v>
      </c>
    </row>
    <row r="3042" spans="1:21" x14ac:dyDescent="0.35">
      <c r="A3042" t="s">
        <v>407</v>
      </c>
      <c r="B3042" t="s">
        <v>48</v>
      </c>
      <c r="C3042" t="str">
        <f>INDEX('GCAM Crosswalk'!M$5:M$36,MATCH(B3042,'GCAM Crosswalk'!L$5:L$36,0))</f>
        <v>Southeast Asia</v>
      </c>
      <c r="D3042" t="s">
        <v>364</v>
      </c>
      <c r="E3042" t="str">
        <f>INDEX('GCAM Crosswalk'!J$5:J$111,MATCH(D3042,'GCAM Crosswalk'!I$5:I$111,0))</f>
        <v>Industry</v>
      </c>
      <c r="F3042" t="s">
        <v>411</v>
      </c>
      <c r="G3042">
        <v>3.7480399999999997E-2</v>
      </c>
      <c r="H3042">
        <v>7.4633099999999994E-2</v>
      </c>
      <c r="I3042">
        <v>0.11743099999999999</v>
      </c>
      <c r="J3042">
        <v>0.153087</v>
      </c>
      <c r="K3042">
        <v>0.172533399999999</v>
      </c>
      <c r="L3042">
        <v>0.19675399999999901</v>
      </c>
      <c r="M3042">
        <v>0.23516490000000001</v>
      </c>
      <c r="N3042">
        <v>0.29593910000000001</v>
      </c>
      <c r="O3042">
        <v>0.37322270000000002</v>
      </c>
      <c r="P3042">
        <v>0.45386576000000001</v>
      </c>
      <c r="Q3042">
        <v>0.53913717999999999</v>
      </c>
      <c r="R3042">
        <v>0</v>
      </c>
      <c r="S3042">
        <v>0</v>
      </c>
      <c r="T3042">
        <v>0</v>
      </c>
      <c r="U3042" t="s">
        <v>409</v>
      </c>
    </row>
    <row r="3043" spans="1:21" x14ac:dyDescent="0.35">
      <c r="A3043" t="s">
        <v>407</v>
      </c>
      <c r="B3043" t="s">
        <v>48</v>
      </c>
      <c r="C3043" t="str">
        <f>INDEX('GCAM Crosswalk'!M$5:M$36,MATCH(B3043,'GCAM Crosswalk'!L$5:L$36,0))</f>
        <v>Southeast Asia</v>
      </c>
      <c r="D3043" t="s">
        <v>367</v>
      </c>
      <c r="E3043" t="str">
        <f>INDEX('GCAM Crosswalk'!J$5:J$111,MATCH(D3043,'GCAM Crosswalk'!I$5:I$111,0))</f>
        <v>Industry</v>
      </c>
      <c r="F3043" t="s">
        <v>408</v>
      </c>
      <c r="G3043">
        <v>1.7142600000000001E-2</v>
      </c>
      <c r="H3043">
        <v>4.5610100000000001E-2</v>
      </c>
      <c r="I3043">
        <v>0.115006</v>
      </c>
      <c r="J3043">
        <v>0.240283</v>
      </c>
      <c r="K3043">
        <v>0.26801199999999997</v>
      </c>
      <c r="L3043">
        <v>0.28001399999999999</v>
      </c>
      <c r="M3043">
        <v>0.322187</v>
      </c>
      <c r="N3043">
        <v>0.35550599999999999</v>
      </c>
      <c r="O3043">
        <v>0.388932</v>
      </c>
      <c r="P3043">
        <v>0.42691400000000002</v>
      </c>
      <c r="Q3043">
        <v>0.46233999999999997</v>
      </c>
      <c r="R3043">
        <v>0</v>
      </c>
      <c r="S3043">
        <v>0</v>
      </c>
      <c r="T3043">
        <v>0</v>
      </c>
      <c r="U3043" t="s">
        <v>409</v>
      </c>
    </row>
    <row r="3044" spans="1:21" x14ac:dyDescent="0.35">
      <c r="A3044" t="s">
        <v>407</v>
      </c>
      <c r="B3044" t="s">
        <v>48</v>
      </c>
      <c r="C3044" t="str">
        <f>INDEX('GCAM Crosswalk'!M$5:M$36,MATCH(B3044,'GCAM Crosswalk'!L$5:L$36,0))</f>
        <v>Southeast Asia</v>
      </c>
      <c r="D3044" t="s">
        <v>367</v>
      </c>
      <c r="E3044" t="str">
        <f>INDEX('GCAM Crosswalk'!J$5:J$111,MATCH(D3044,'GCAM Crosswalk'!I$5:I$111,0))</f>
        <v>Industry</v>
      </c>
      <c r="F3044" t="s">
        <v>411</v>
      </c>
      <c r="G3044">
        <v>5.7571999999999998E-2</v>
      </c>
      <c r="H3044">
        <v>0.61084499999999997</v>
      </c>
      <c r="I3044">
        <v>0.86716499999999996</v>
      </c>
      <c r="J3044">
        <v>1.06572</v>
      </c>
      <c r="K3044">
        <v>1.1767300000000001</v>
      </c>
      <c r="L3044">
        <v>1.32684</v>
      </c>
      <c r="M3044">
        <v>1.5088999999999999</v>
      </c>
      <c r="N3044">
        <v>1.73461</v>
      </c>
      <c r="O3044">
        <v>1.97763</v>
      </c>
      <c r="P3044">
        <v>2.23699</v>
      </c>
      <c r="Q3044">
        <v>2.4920100000000001</v>
      </c>
      <c r="R3044">
        <v>0</v>
      </c>
      <c r="S3044">
        <v>0</v>
      </c>
      <c r="T3044">
        <v>0</v>
      </c>
      <c r="U3044" t="s">
        <v>409</v>
      </c>
    </row>
    <row r="3045" spans="1:21" x14ac:dyDescent="0.35">
      <c r="A3045" t="s">
        <v>407</v>
      </c>
      <c r="B3045" t="s">
        <v>48</v>
      </c>
      <c r="C3045" t="str">
        <f>INDEX('GCAM Crosswalk'!M$5:M$36,MATCH(B3045,'GCAM Crosswalk'!L$5:L$36,0))</f>
        <v>Southeast Asia</v>
      </c>
      <c r="D3045" t="s">
        <v>216</v>
      </c>
      <c r="E3045" t="str">
        <f>INDEX('GCAM Crosswalk'!J$5:J$111,MATCH(D3045,'GCAM Crosswalk'!I$5:I$111,0))</f>
        <v>Commercial</v>
      </c>
      <c r="F3045" t="s">
        <v>225</v>
      </c>
      <c r="G3045">
        <v>3.8335800000000003E-2</v>
      </c>
      <c r="H3045">
        <v>0.103045</v>
      </c>
      <c r="I3045">
        <v>0.14005100000000001</v>
      </c>
      <c r="J3045">
        <v>0.15847900000000001</v>
      </c>
      <c r="K3045">
        <v>0.1897673</v>
      </c>
      <c r="L3045">
        <v>0.2430669</v>
      </c>
      <c r="M3045">
        <v>0.32499</v>
      </c>
      <c r="N3045">
        <v>0.41528110000000001</v>
      </c>
      <c r="O3045">
        <v>0.51033469999999903</v>
      </c>
      <c r="P3045">
        <v>0.60666328999999997</v>
      </c>
      <c r="Q3045">
        <v>0.69978810000000002</v>
      </c>
      <c r="R3045">
        <v>0</v>
      </c>
      <c r="S3045">
        <v>0</v>
      </c>
      <c r="T3045">
        <v>0</v>
      </c>
      <c r="U3045" t="s">
        <v>409</v>
      </c>
    </row>
    <row r="3046" spans="1:21" x14ac:dyDescent="0.35">
      <c r="A3046" t="s">
        <v>407</v>
      </c>
      <c r="B3046" t="s">
        <v>48</v>
      </c>
      <c r="C3046" t="str">
        <f>INDEX('GCAM Crosswalk'!M$5:M$36,MATCH(B3046,'GCAM Crosswalk'!L$5:L$36,0))</f>
        <v>Southeast Asia</v>
      </c>
      <c r="D3046" t="s">
        <v>218</v>
      </c>
      <c r="E3046" t="str">
        <f>INDEX('GCAM Crosswalk'!J$5:J$111,MATCH(D3046,'GCAM Crosswalk'!I$5:I$111,0))</f>
        <v>Commercial</v>
      </c>
      <c r="F3046" t="s">
        <v>318</v>
      </c>
      <c r="G3046" s="3">
        <v>4.4499999999999997E-4</v>
      </c>
      <c r="H3046" s="3">
        <v>4.4579999999999999E-4</v>
      </c>
      <c r="I3046" s="3">
        <v>4.5790000000000002E-4</v>
      </c>
      <c r="J3046" s="3">
        <v>4.7289899999999999E-4</v>
      </c>
      <c r="K3046" s="3">
        <v>5.4610640000000001E-4</v>
      </c>
      <c r="L3046" s="3">
        <v>6.3629970000000002E-4</v>
      </c>
      <c r="M3046" s="3">
        <v>7.4542599999999999E-4</v>
      </c>
      <c r="N3046" s="3">
        <v>8.4582289999999996E-4</v>
      </c>
      <c r="O3046" s="3">
        <v>8.9973539999999995E-4</v>
      </c>
      <c r="P3046" s="3">
        <v>9.1154840000000001E-4</v>
      </c>
      <c r="Q3046" s="3">
        <v>8.9393220000000002E-4</v>
      </c>
      <c r="R3046">
        <v>0</v>
      </c>
      <c r="S3046">
        <v>0</v>
      </c>
      <c r="T3046">
        <v>0</v>
      </c>
      <c r="U3046" t="s">
        <v>409</v>
      </c>
    </row>
    <row r="3047" spans="1:21" x14ac:dyDescent="0.35">
      <c r="A3047" t="s">
        <v>407</v>
      </c>
      <c r="B3047" t="s">
        <v>48</v>
      </c>
      <c r="C3047" t="str">
        <f>INDEX('GCAM Crosswalk'!M$5:M$36,MATCH(B3047,'GCAM Crosswalk'!L$5:L$36,0))</f>
        <v>Southeast Asia</v>
      </c>
      <c r="D3047" t="s">
        <v>218</v>
      </c>
      <c r="E3047" t="str">
        <f>INDEX('GCAM Crosswalk'!J$5:J$111,MATCH(D3047,'GCAM Crosswalk'!I$5:I$111,0))</f>
        <v>Commercial</v>
      </c>
      <c r="F3047" t="s">
        <v>339</v>
      </c>
      <c r="G3047">
        <v>0.13813900000000001</v>
      </c>
      <c r="H3047">
        <v>0.13166</v>
      </c>
      <c r="I3047">
        <v>9.3452300000000002E-2</v>
      </c>
      <c r="J3047">
        <v>5.1758600000000002E-2</v>
      </c>
      <c r="K3047">
        <v>5.94364E-2</v>
      </c>
      <c r="L3047">
        <v>6.7027420000000004E-2</v>
      </c>
      <c r="M3047">
        <v>7.5835050000000001E-2</v>
      </c>
      <c r="N3047">
        <v>8.4695339999999994E-2</v>
      </c>
      <c r="O3047">
        <v>9.2597559999999995E-2</v>
      </c>
      <c r="P3047">
        <v>9.8914889999999894E-2</v>
      </c>
      <c r="Q3047">
        <v>0.10344042000000001</v>
      </c>
      <c r="R3047">
        <v>0</v>
      </c>
      <c r="S3047">
        <v>0</v>
      </c>
      <c r="T3047">
        <v>0</v>
      </c>
      <c r="U3047" t="s">
        <v>409</v>
      </c>
    </row>
    <row r="3048" spans="1:21" x14ac:dyDescent="0.35">
      <c r="A3048" t="s">
        <v>407</v>
      </c>
      <c r="B3048" t="s">
        <v>48</v>
      </c>
      <c r="C3048" t="str">
        <f>INDEX('GCAM Crosswalk'!M$5:M$36,MATCH(B3048,'GCAM Crosswalk'!L$5:L$36,0))</f>
        <v>Southeast Asia</v>
      </c>
      <c r="D3048" t="s">
        <v>218</v>
      </c>
      <c r="E3048" t="str">
        <f>INDEX('GCAM Crosswalk'!J$5:J$111,MATCH(D3048,'GCAM Crosswalk'!I$5:I$111,0))</f>
        <v>Commercial</v>
      </c>
      <c r="F3048" t="s">
        <v>225</v>
      </c>
      <c r="G3048">
        <v>1.1157000000000001E-3</v>
      </c>
      <c r="H3048">
        <v>2.9987999999999998E-3</v>
      </c>
      <c r="I3048">
        <v>4.0758000000000001E-3</v>
      </c>
      <c r="J3048">
        <v>4.6120900000000001E-3</v>
      </c>
      <c r="K3048">
        <v>5.2480890000000001E-3</v>
      </c>
      <c r="L3048">
        <v>6.1682680000000002E-3</v>
      </c>
      <c r="M3048">
        <v>8.0961149999999992E-3</v>
      </c>
      <c r="N3048">
        <v>1.1067034999999999E-2</v>
      </c>
      <c r="O3048">
        <v>1.4509808000000001E-2</v>
      </c>
      <c r="P3048">
        <v>1.7940659000000001E-2</v>
      </c>
      <c r="Q3048">
        <v>2.1246629999999999E-2</v>
      </c>
      <c r="R3048">
        <v>0</v>
      </c>
      <c r="S3048">
        <v>0</v>
      </c>
      <c r="T3048">
        <v>0</v>
      </c>
      <c r="U3048" t="s">
        <v>409</v>
      </c>
    </row>
    <row r="3049" spans="1:21" x14ac:dyDescent="0.35">
      <c r="A3049" t="s">
        <v>407</v>
      </c>
      <c r="B3049" t="s">
        <v>48</v>
      </c>
      <c r="C3049" t="str">
        <f>INDEX('GCAM Crosswalk'!M$5:M$36,MATCH(B3049,'GCAM Crosswalk'!L$5:L$36,0))</f>
        <v>Southeast Asia</v>
      </c>
      <c r="D3049" t="s">
        <v>218</v>
      </c>
      <c r="E3049" t="str">
        <f>INDEX('GCAM Crosswalk'!J$5:J$111,MATCH(D3049,'GCAM Crosswalk'!I$5:I$111,0))</f>
        <v>Commercial</v>
      </c>
      <c r="F3049" t="s">
        <v>408</v>
      </c>
      <c r="G3049" s="3">
        <v>3.8000000000000002E-5</v>
      </c>
      <c r="H3049" s="3">
        <v>3.4600000000000001E-5</v>
      </c>
      <c r="I3049" s="3">
        <v>4.4700000000000002E-5</v>
      </c>
      <c r="J3049" s="3">
        <v>3.2799899999999997E-5</v>
      </c>
      <c r="K3049" s="3">
        <v>3.8789930000000001E-5</v>
      </c>
      <c r="L3049" s="3">
        <v>4.5192960000000003E-5</v>
      </c>
      <c r="M3049" s="3">
        <v>5.618444E-5</v>
      </c>
      <c r="N3049" s="3">
        <v>7.1470839999999996E-5</v>
      </c>
      <c r="O3049" s="3">
        <v>8.8271549999999993E-5</v>
      </c>
      <c r="P3049" s="3">
        <v>1.0474907E-4</v>
      </c>
      <c r="Q3049" s="3">
        <v>1.200586E-4</v>
      </c>
      <c r="R3049">
        <v>0</v>
      </c>
      <c r="S3049">
        <v>0</v>
      </c>
      <c r="T3049">
        <v>0</v>
      </c>
      <c r="U3049" t="s">
        <v>409</v>
      </c>
    </row>
    <row r="3050" spans="1:21" x14ac:dyDescent="0.35">
      <c r="A3050" t="s">
        <v>407</v>
      </c>
      <c r="B3050" t="s">
        <v>48</v>
      </c>
      <c r="C3050" t="str">
        <f>INDEX('GCAM Crosswalk'!M$5:M$36,MATCH(B3050,'GCAM Crosswalk'!L$5:L$36,0))</f>
        <v>Southeast Asia</v>
      </c>
      <c r="D3050" t="s">
        <v>218</v>
      </c>
      <c r="E3050" t="str">
        <f>INDEX('GCAM Crosswalk'!J$5:J$111,MATCH(D3050,'GCAM Crosswalk'!I$5:I$111,0))</f>
        <v>Commercial</v>
      </c>
      <c r="F3050" t="s">
        <v>410</v>
      </c>
      <c r="G3050">
        <v>0</v>
      </c>
      <c r="H3050">
        <v>0</v>
      </c>
      <c r="I3050">
        <v>0</v>
      </c>
      <c r="J3050">
        <v>0</v>
      </c>
      <c r="K3050">
        <v>0</v>
      </c>
      <c r="L3050" s="3">
        <v>2.7888599999999998E-9</v>
      </c>
      <c r="M3050" s="3">
        <v>6.2159200000000005E-8</v>
      </c>
      <c r="N3050" s="3">
        <v>1.5053199999999999E-7</v>
      </c>
      <c r="O3050" s="3">
        <v>2.5764399999999997E-7</v>
      </c>
      <c r="P3050" s="3">
        <v>3.58328E-7</v>
      </c>
      <c r="Q3050" s="3">
        <v>4.6424399999999998E-7</v>
      </c>
      <c r="R3050">
        <v>0</v>
      </c>
      <c r="S3050">
        <v>0</v>
      </c>
      <c r="T3050">
        <v>0</v>
      </c>
      <c r="U3050" t="s">
        <v>409</v>
      </c>
    </row>
    <row r="3051" spans="1:21" x14ac:dyDescent="0.35">
      <c r="A3051" t="s">
        <v>407</v>
      </c>
      <c r="B3051" t="s">
        <v>48</v>
      </c>
      <c r="C3051" t="str">
        <f>INDEX('GCAM Crosswalk'!M$5:M$36,MATCH(B3051,'GCAM Crosswalk'!L$5:L$36,0))</f>
        <v>Southeast Asia</v>
      </c>
      <c r="D3051" t="s">
        <v>218</v>
      </c>
      <c r="E3051" t="str">
        <f>INDEX('GCAM Crosswalk'!J$5:J$111,MATCH(D3051,'GCAM Crosswalk'!I$5:I$111,0))</f>
        <v>Commercial</v>
      </c>
      <c r="F3051" t="s">
        <v>411</v>
      </c>
      <c r="G3051" s="3">
        <v>7.4899999999999999E-4</v>
      </c>
      <c r="H3051">
        <v>1.3243E-3</v>
      </c>
      <c r="I3051">
        <v>2.0173000000000001E-3</v>
      </c>
      <c r="J3051">
        <v>2.3543000000000001E-3</v>
      </c>
      <c r="K3051">
        <v>2.7487240000000001E-3</v>
      </c>
      <c r="L3051">
        <v>3.2400789999999999E-3</v>
      </c>
      <c r="M3051">
        <v>4.0415149999999999E-3</v>
      </c>
      <c r="N3051">
        <v>5.2984310000000001E-3</v>
      </c>
      <c r="O3051">
        <v>6.845177E-3</v>
      </c>
      <c r="P3051">
        <v>8.5083359999999896E-3</v>
      </c>
      <c r="Q3051">
        <v>1.0234636E-2</v>
      </c>
      <c r="R3051">
        <v>0</v>
      </c>
      <c r="S3051">
        <v>0</v>
      </c>
      <c r="T3051">
        <v>0</v>
      </c>
      <c r="U3051" t="s">
        <v>409</v>
      </c>
    </row>
    <row r="3052" spans="1:21" x14ac:dyDescent="0.35">
      <c r="A3052" t="s">
        <v>407</v>
      </c>
      <c r="B3052" t="s">
        <v>48</v>
      </c>
      <c r="C3052" t="str">
        <f>INDEX('GCAM Crosswalk'!M$5:M$36,MATCH(B3052,'GCAM Crosswalk'!L$5:L$36,0))</f>
        <v>Southeast Asia</v>
      </c>
      <c r="D3052" t="s">
        <v>319</v>
      </c>
      <c r="E3052" t="str">
        <f>INDEX('GCAM Crosswalk'!J$5:J$111,MATCH(D3052,'GCAM Crosswalk'!I$5:I$111,0))</f>
        <v>Commercial</v>
      </c>
      <c r="F3052" t="s">
        <v>318</v>
      </c>
      <c r="G3052">
        <v>4.2794100000000002E-2</v>
      </c>
      <c r="H3052">
        <v>4.2868900000000001E-2</v>
      </c>
      <c r="I3052">
        <v>4.4027700000000003E-2</v>
      </c>
      <c r="J3052">
        <v>4.54735E-2</v>
      </c>
      <c r="K3052">
        <v>5.6838199999999998E-2</v>
      </c>
      <c r="L3052">
        <v>7.4850699999999895E-2</v>
      </c>
      <c r="M3052">
        <v>9.3707680000000002E-2</v>
      </c>
      <c r="N3052">
        <v>0.10712405999999999</v>
      </c>
      <c r="O3052">
        <v>0.11477343</v>
      </c>
      <c r="P3052">
        <v>0.1165593</v>
      </c>
      <c r="Q3052">
        <v>0.11526987</v>
      </c>
      <c r="R3052">
        <v>0</v>
      </c>
      <c r="S3052">
        <v>0</v>
      </c>
      <c r="T3052">
        <v>0</v>
      </c>
      <c r="U3052" t="s">
        <v>409</v>
      </c>
    </row>
    <row r="3053" spans="1:21" x14ac:dyDescent="0.35">
      <c r="A3053" t="s">
        <v>407</v>
      </c>
      <c r="B3053" t="s">
        <v>48</v>
      </c>
      <c r="C3053" t="str">
        <f>INDEX('GCAM Crosswalk'!M$5:M$36,MATCH(B3053,'GCAM Crosswalk'!L$5:L$36,0))</f>
        <v>Southeast Asia</v>
      </c>
      <c r="D3053" t="s">
        <v>319</v>
      </c>
      <c r="E3053" t="str">
        <f>INDEX('GCAM Crosswalk'!J$5:J$111,MATCH(D3053,'GCAM Crosswalk'!I$5:I$111,0))</f>
        <v>Commercial</v>
      </c>
      <c r="F3053" t="s">
        <v>339</v>
      </c>
      <c r="G3053">
        <v>3.6662399999999998E-2</v>
      </c>
      <c r="H3053">
        <v>3.4943000000000002E-2</v>
      </c>
      <c r="I3053">
        <v>2.4802500000000002E-2</v>
      </c>
      <c r="J3053">
        <v>1.37369E-2</v>
      </c>
      <c r="K3053">
        <v>1.688659E-2</v>
      </c>
      <c r="L3053">
        <v>2.0816100000000001E-2</v>
      </c>
      <c r="M3053">
        <v>2.4132489999999999E-2</v>
      </c>
      <c r="N3053">
        <v>2.58882E-2</v>
      </c>
      <c r="O3053">
        <v>2.71303499999999E-2</v>
      </c>
      <c r="P3053">
        <v>2.7696097999999999E-2</v>
      </c>
      <c r="Q3053">
        <v>2.818441E-2</v>
      </c>
      <c r="R3053">
        <v>0</v>
      </c>
      <c r="S3053">
        <v>0</v>
      </c>
      <c r="T3053">
        <v>0</v>
      </c>
      <c r="U3053" t="s">
        <v>409</v>
      </c>
    </row>
    <row r="3054" spans="1:21" x14ac:dyDescent="0.35">
      <c r="A3054" t="s">
        <v>407</v>
      </c>
      <c r="B3054" t="s">
        <v>48</v>
      </c>
      <c r="C3054" t="str">
        <f>INDEX('GCAM Crosswalk'!M$5:M$36,MATCH(B3054,'GCAM Crosswalk'!L$5:L$36,0))</f>
        <v>Southeast Asia</v>
      </c>
      <c r="D3054" t="s">
        <v>319</v>
      </c>
      <c r="E3054" t="str">
        <f>INDEX('GCAM Crosswalk'!J$5:J$111,MATCH(D3054,'GCAM Crosswalk'!I$5:I$111,0))</f>
        <v>Commercial</v>
      </c>
      <c r="F3054" t="s">
        <v>225</v>
      </c>
      <c r="G3054">
        <v>8.3422300000000005E-2</v>
      </c>
      <c r="H3054">
        <v>0.22423499999999999</v>
      </c>
      <c r="I3054">
        <v>0.30476399999999998</v>
      </c>
      <c r="J3054">
        <v>0.34486499999999998</v>
      </c>
      <c r="K3054">
        <v>0.42635599999999901</v>
      </c>
      <c r="L3054">
        <v>0.58398079999999997</v>
      </c>
      <c r="M3054">
        <v>0.87407459999999904</v>
      </c>
      <c r="N3054">
        <v>1.2525995999999999</v>
      </c>
      <c r="O3054">
        <v>1.6850877</v>
      </c>
      <c r="P3054">
        <v>2.1683126000000001</v>
      </c>
      <c r="Q3054">
        <v>2.6801360000000001</v>
      </c>
      <c r="R3054">
        <v>0</v>
      </c>
      <c r="S3054">
        <v>0</v>
      </c>
      <c r="T3054">
        <v>0</v>
      </c>
      <c r="U3054" t="s">
        <v>409</v>
      </c>
    </row>
    <row r="3055" spans="1:21" x14ac:dyDescent="0.35">
      <c r="A3055" t="s">
        <v>407</v>
      </c>
      <c r="B3055" t="s">
        <v>48</v>
      </c>
      <c r="C3055" t="str">
        <f>INDEX('GCAM Crosswalk'!M$5:M$36,MATCH(B3055,'GCAM Crosswalk'!L$5:L$36,0))</f>
        <v>Southeast Asia</v>
      </c>
      <c r="D3055" t="s">
        <v>319</v>
      </c>
      <c r="E3055" t="str">
        <f>INDEX('GCAM Crosswalk'!J$5:J$111,MATCH(D3055,'GCAM Crosswalk'!I$5:I$111,0))</f>
        <v>Commercial</v>
      </c>
      <c r="F3055" t="s">
        <v>408</v>
      </c>
      <c r="G3055">
        <v>6.1799000000000003E-3</v>
      </c>
      <c r="H3055">
        <v>5.6252999999999997E-3</v>
      </c>
      <c r="I3055">
        <v>7.2732999999999999E-3</v>
      </c>
      <c r="J3055">
        <v>5.3312999999999998E-3</v>
      </c>
      <c r="K3055">
        <v>6.8954999999999997E-3</v>
      </c>
      <c r="L3055">
        <v>9.20494E-3</v>
      </c>
      <c r="M3055">
        <v>1.2638379999999999E-2</v>
      </c>
      <c r="N3055">
        <v>1.6563770999999901E-2</v>
      </c>
      <c r="O3055">
        <v>2.0785338E-2</v>
      </c>
      <c r="P3055">
        <v>2.5311925999999998E-2</v>
      </c>
      <c r="Q3055">
        <v>2.9864137999999998E-2</v>
      </c>
      <c r="R3055">
        <v>0</v>
      </c>
      <c r="S3055">
        <v>0</v>
      </c>
      <c r="T3055">
        <v>0</v>
      </c>
      <c r="U3055" t="s">
        <v>409</v>
      </c>
    </row>
    <row r="3056" spans="1:21" x14ac:dyDescent="0.35">
      <c r="A3056" t="s">
        <v>407</v>
      </c>
      <c r="B3056" t="s">
        <v>48</v>
      </c>
      <c r="C3056" t="str">
        <f>INDEX('GCAM Crosswalk'!M$5:M$36,MATCH(B3056,'GCAM Crosswalk'!L$5:L$36,0))</f>
        <v>Southeast Asia</v>
      </c>
      <c r="D3056" t="s">
        <v>319</v>
      </c>
      <c r="E3056" t="str">
        <f>INDEX('GCAM Crosswalk'!J$5:J$111,MATCH(D3056,'GCAM Crosswalk'!I$5:I$111,0))</f>
        <v>Commercial</v>
      </c>
      <c r="F3056" t="s">
        <v>410</v>
      </c>
      <c r="G3056">
        <v>0</v>
      </c>
      <c r="H3056">
        <v>0</v>
      </c>
      <c r="I3056">
        <v>0</v>
      </c>
      <c r="J3056">
        <v>0</v>
      </c>
      <c r="K3056">
        <v>0</v>
      </c>
      <c r="L3056" s="3">
        <v>1.34871E-6</v>
      </c>
      <c r="M3056" s="3">
        <v>2.58495E-5</v>
      </c>
      <c r="N3056" s="3">
        <v>5.4800099999999997E-5</v>
      </c>
      <c r="O3056" s="3">
        <v>9.0603800000000001E-5</v>
      </c>
      <c r="P3056" s="3">
        <v>1.4083699999999999E-4</v>
      </c>
      <c r="Q3056" s="3">
        <v>1.9668299999999999E-4</v>
      </c>
      <c r="R3056">
        <v>0</v>
      </c>
      <c r="S3056">
        <v>0</v>
      </c>
      <c r="T3056">
        <v>0</v>
      </c>
      <c r="U3056" t="s">
        <v>409</v>
      </c>
    </row>
    <row r="3057" spans="1:21" x14ac:dyDescent="0.35">
      <c r="A3057" t="s">
        <v>407</v>
      </c>
      <c r="B3057" t="s">
        <v>48</v>
      </c>
      <c r="C3057" t="str">
        <f>INDEX('GCAM Crosswalk'!M$5:M$36,MATCH(B3057,'GCAM Crosswalk'!L$5:L$36,0))</f>
        <v>Southeast Asia</v>
      </c>
      <c r="D3057" t="s">
        <v>319</v>
      </c>
      <c r="E3057" t="str">
        <f>INDEX('GCAM Crosswalk'!J$5:J$111,MATCH(D3057,'GCAM Crosswalk'!I$5:I$111,0))</f>
        <v>Commercial</v>
      </c>
      <c r="F3057" t="s">
        <v>411</v>
      </c>
      <c r="G3057">
        <v>6.8066699999999994E-2</v>
      </c>
      <c r="H3057">
        <v>0.12034599999999999</v>
      </c>
      <c r="I3057">
        <v>0.18332000000000001</v>
      </c>
      <c r="J3057">
        <v>0.21394099999999999</v>
      </c>
      <c r="K3057">
        <v>0.26054670000000002</v>
      </c>
      <c r="L3057">
        <v>0.31893899999999997</v>
      </c>
      <c r="M3057">
        <v>0.3663691</v>
      </c>
      <c r="N3057">
        <v>0.39330219999999999</v>
      </c>
      <c r="O3057">
        <v>0.41249669999999899</v>
      </c>
      <c r="P3057">
        <v>0.42536173999999999</v>
      </c>
      <c r="Q3057">
        <v>0.4435694</v>
      </c>
      <c r="R3057">
        <v>0</v>
      </c>
      <c r="S3057">
        <v>0</v>
      </c>
      <c r="T3057">
        <v>0</v>
      </c>
      <c r="U3057" t="s">
        <v>409</v>
      </c>
    </row>
    <row r="3058" spans="1:21" x14ac:dyDescent="0.35">
      <c r="A3058" t="s">
        <v>407</v>
      </c>
      <c r="B3058" t="s">
        <v>48</v>
      </c>
      <c r="C3058" t="str">
        <f>INDEX('GCAM Crosswalk'!M$5:M$36,MATCH(B3058,'GCAM Crosswalk'!L$5:L$36,0))</f>
        <v>Southeast Asia</v>
      </c>
      <c r="D3058" t="s">
        <v>351</v>
      </c>
      <c r="E3058" t="str">
        <f>INDEX('GCAM Crosswalk'!J$5:J$111,MATCH(D3058,'GCAM Crosswalk'!I$5:I$111,0))</f>
        <v>Industry</v>
      </c>
      <c r="F3058" t="s">
        <v>225</v>
      </c>
      <c r="G3058" s="3">
        <v>2.5119900000000002E-4</v>
      </c>
      <c r="H3058">
        <v>1.5906900000000001E-3</v>
      </c>
      <c r="I3058">
        <v>3.3069000000000002E-3</v>
      </c>
      <c r="J3058">
        <v>1.33533E-2</v>
      </c>
      <c r="K3058">
        <v>1.3896469999999999E-2</v>
      </c>
      <c r="L3058">
        <v>1.46067996999999E-2</v>
      </c>
      <c r="M3058">
        <v>1.6205405400000001E-2</v>
      </c>
      <c r="N3058">
        <v>1.7760663900000001E-2</v>
      </c>
      <c r="O3058">
        <v>1.8993708299999999E-2</v>
      </c>
      <c r="P3058">
        <v>2.0219198000000001E-2</v>
      </c>
      <c r="Q3058">
        <v>2.1538531999999999E-2</v>
      </c>
      <c r="R3058">
        <v>0</v>
      </c>
      <c r="S3058">
        <v>0</v>
      </c>
      <c r="T3058">
        <v>0</v>
      </c>
      <c r="U3058" t="s">
        <v>409</v>
      </c>
    </row>
    <row r="3059" spans="1:21" x14ac:dyDescent="0.35">
      <c r="A3059" t="s">
        <v>407</v>
      </c>
      <c r="B3059" t="s">
        <v>48</v>
      </c>
      <c r="C3059" t="str">
        <f>INDEX('GCAM Crosswalk'!M$5:M$36,MATCH(B3059,'GCAM Crosswalk'!L$5:L$36,0))</f>
        <v>Southeast Asia</v>
      </c>
      <c r="D3059" t="s">
        <v>351</v>
      </c>
      <c r="E3059" t="str">
        <f>INDEX('GCAM Crosswalk'!J$5:J$111,MATCH(D3059,'GCAM Crosswalk'!I$5:I$111,0))</f>
        <v>Industry</v>
      </c>
      <c r="F3059" t="s">
        <v>408</v>
      </c>
      <c r="G3059">
        <v>0</v>
      </c>
      <c r="H3059">
        <v>0</v>
      </c>
      <c r="I3059" s="3">
        <v>1.2559999999999999E-4</v>
      </c>
      <c r="J3059" s="3">
        <v>2.0929999999999999E-4</v>
      </c>
      <c r="K3059" s="3">
        <v>2.405857E-4</v>
      </c>
      <c r="L3059" s="3">
        <v>2.565116E-4</v>
      </c>
      <c r="M3059" s="3">
        <v>2.5909879999999998E-4</v>
      </c>
      <c r="N3059" s="3">
        <v>2.501615E-4</v>
      </c>
      <c r="O3059" s="3">
        <v>2.4138950000000001E-4</v>
      </c>
      <c r="P3059" s="3">
        <v>2.3494329999999901E-4</v>
      </c>
      <c r="Q3059" s="3">
        <v>2.2862119999999999E-4</v>
      </c>
      <c r="R3059">
        <v>0</v>
      </c>
      <c r="S3059">
        <v>0</v>
      </c>
      <c r="T3059">
        <v>0</v>
      </c>
      <c r="U3059" t="s">
        <v>409</v>
      </c>
    </row>
    <row r="3060" spans="1:21" x14ac:dyDescent="0.35">
      <c r="A3060" t="s">
        <v>407</v>
      </c>
      <c r="B3060" t="s">
        <v>48</v>
      </c>
      <c r="C3060" t="str">
        <f>INDEX('GCAM Crosswalk'!M$5:M$36,MATCH(B3060,'GCAM Crosswalk'!L$5:L$36,0))</f>
        <v>Southeast Asia</v>
      </c>
      <c r="D3060" t="s">
        <v>351</v>
      </c>
      <c r="E3060" t="str">
        <f>INDEX('GCAM Crosswalk'!J$5:J$111,MATCH(D3060,'GCAM Crosswalk'!I$5:I$111,0))</f>
        <v>Industry</v>
      </c>
      <c r="F3060" t="s">
        <v>410</v>
      </c>
      <c r="G3060">
        <v>0</v>
      </c>
      <c r="H3060">
        <v>0</v>
      </c>
      <c r="I3060">
        <v>0</v>
      </c>
      <c r="J3060">
        <v>0</v>
      </c>
      <c r="K3060">
        <v>0</v>
      </c>
      <c r="L3060" s="3">
        <v>3.8422100000000002E-4</v>
      </c>
      <c r="M3060">
        <v>1.327918E-3</v>
      </c>
      <c r="N3060">
        <v>2.5294240000000002E-3</v>
      </c>
      <c r="O3060">
        <v>3.5386835000000001E-3</v>
      </c>
      <c r="P3060">
        <v>4.5765449999999996E-3</v>
      </c>
      <c r="Q3060">
        <v>5.3993859999999999E-3</v>
      </c>
      <c r="R3060">
        <v>0</v>
      </c>
      <c r="S3060">
        <v>0</v>
      </c>
      <c r="T3060">
        <v>0</v>
      </c>
      <c r="U3060" t="s">
        <v>409</v>
      </c>
    </row>
    <row r="3061" spans="1:21" x14ac:dyDescent="0.35">
      <c r="A3061" t="s">
        <v>407</v>
      </c>
      <c r="B3061" t="s">
        <v>48</v>
      </c>
      <c r="C3061" t="str">
        <f>INDEX('GCAM Crosswalk'!M$5:M$36,MATCH(B3061,'GCAM Crosswalk'!L$5:L$36,0))</f>
        <v>Southeast Asia</v>
      </c>
      <c r="D3061" t="s">
        <v>351</v>
      </c>
      <c r="E3061" t="str">
        <f>INDEX('GCAM Crosswalk'!J$5:J$111,MATCH(D3061,'GCAM Crosswalk'!I$5:I$111,0))</f>
        <v>Industry</v>
      </c>
      <c r="F3061" t="s">
        <v>411</v>
      </c>
      <c r="G3061">
        <v>8.3719599999999995E-3</v>
      </c>
      <c r="H3061">
        <v>1.146955E-2</v>
      </c>
      <c r="I3061">
        <v>1.06325E-2</v>
      </c>
      <c r="J3061">
        <v>4.0143709999999999E-2</v>
      </c>
      <c r="K3061">
        <v>4.3192129999999898E-2</v>
      </c>
      <c r="L3061">
        <v>4.4930879999999999E-2</v>
      </c>
      <c r="M3061">
        <v>4.4396230000000002E-2</v>
      </c>
      <c r="N3061">
        <v>4.2458973999999997E-2</v>
      </c>
      <c r="O3061">
        <v>4.0530101999999998E-2</v>
      </c>
      <c r="P3061">
        <v>3.7788386E-2</v>
      </c>
      <c r="Q3061">
        <v>3.4712729999999997E-2</v>
      </c>
      <c r="R3061">
        <v>0</v>
      </c>
      <c r="S3061">
        <v>0</v>
      </c>
      <c r="T3061">
        <v>0</v>
      </c>
      <c r="U3061" t="s">
        <v>409</v>
      </c>
    </row>
    <row r="3062" spans="1:21" x14ac:dyDescent="0.35">
      <c r="A3062" t="s">
        <v>407</v>
      </c>
      <c r="B3062" t="s">
        <v>48</v>
      </c>
      <c r="C3062" t="str">
        <f>INDEX('GCAM Crosswalk'!M$5:M$36,MATCH(B3062,'GCAM Crosswalk'!L$5:L$36,0))</f>
        <v>Southeast Asia</v>
      </c>
      <c r="D3062" t="s">
        <v>412</v>
      </c>
      <c r="E3062" t="e">
        <f>INDEX('GCAM Crosswalk'!J$5:J$111,MATCH(D3062,'GCAM Crosswalk'!I$5:I$111,0))</f>
        <v>#N/A</v>
      </c>
      <c r="F3062" t="s">
        <v>411</v>
      </c>
      <c r="G3062">
        <v>1.8678500000000001E-2</v>
      </c>
      <c r="H3062">
        <v>6.4773300000000006E-2</v>
      </c>
      <c r="I3062">
        <v>9.4773999999999997E-2</v>
      </c>
      <c r="J3062">
        <v>5.85952E-2</v>
      </c>
      <c r="K3062">
        <v>6.53088E-2</v>
      </c>
      <c r="L3062">
        <v>7.2122400000000003E-2</v>
      </c>
      <c r="M3062">
        <v>7.9156099999999993E-2</v>
      </c>
      <c r="N3062">
        <v>8.5597500000000007E-2</v>
      </c>
      <c r="O3062">
        <v>9.1694200000000003E-2</v>
      </c>
      <c r="P3062">
        <v>9.7722900000000001E-2</v>
      </c>
      <c r="Q3062">
        <v>0.10378</v>
      </c>
      <c r="R3062">
        <v>0</v>
      </c>
      <c r="S3062">
        <v>0</v>
      </c>
      <c r="T3062">
        <v>0</v>
      </c>
      <c r="U3062" t="s">
        <v>409</v>
      </c>
    </row>
    <row r="3063" spans="1:21" x14ac:dyDescent="0.35">
      <c r="A3063" t="s">
        <v>407</v>
      </c>
      <c r="B3063" t="s">
        <v>48</v>
      </c>
      <c r="C3063" t="str">
        <f>INDEX('GCAM Crosswalk'!M$5:M$36,MATCH(B3063,'GCAM Crosswalk'!L$5:L$36,0))</f>
        <v>Southeast Asia</v>
      </c>
      <c r="D3063" t="s">
        <v>352</v>
      </c>
      <c r="E3063" t="str">
        <f>INDEX('GCAM Crosswalk'!J$5:J$111,MATCH(D3063,'GCAM Crosswalk'!I$5:I$111,0))</f>
        <v>Industry</v>
      </c>
      <c r="F3063" t="s">
        <v>225</v>
      </c>
      <c r="G3063" s="3">
        <v>2.8280599999999998E-4</v>
      </c>
      <c r="H3063" s="3">
        <v>8.0122799999999997E-4</v>
      </c>
      <c r="I3063" s="3">
        <v>6.3474799999999997E-4</v>
      </c>
      <c r="J3063" s="3">
        <v>4.5921900000000002E-4</v>
      </c>
      <c r="K3063" s="3">
        <v>6.9122699999999999E-4</v>
      </c>
      <c r="L3063" s="3">
        <v>9.2222099999999998E-4</v>
      </c>
      <c r="M3063">
        <v>1.24588E-3</v>
      </c>
      <c r="N3063">
        <v>1.68498E-3</v>
      </c>
      <c r="O3063">
        <v>2.1335799999999999E-3</v>
      </c>
      <c r="P3063">
        <v>2.53995E-3</v>
      </c>
      <c r="Q3063">
        <v>2.8879800000000001E-3</v>
      </c>
      <c r="R3063">
        <v>0</v>
      </c>
      <c r="S3063">
        <v>0</v>
      </c>
      <c r="T3063">
        <v>0</v>
      </c>
      <c r="U3063" t="s">
        <v>409</v>
      </c>
    </row>
    <row r="3064" spans="1:21" x14ac:dyDescent="0.35">
      <c r="A3064" t="s">
        <v>407</v>
      </c>
      <c r="B3064" t="s">
        <v>48</v>
      </c>
      <c r="C3064" t="str">
        <f>INDEX('GCAM Crosswalk'!M$5:M$36,MATCH(B3064,'GCAM Crosswalk'!L$5:L$36,0))</f>
        <v>Southeast Asia</v>
      </c>
      <c r="D3064" t="s">
        <v>352</v>
      </c>
      <c r="E3064" t="str">
        <f>INDEX('GCAM Crosswalk'!J$5:J$111,MATCH(D3064,'GCAM Crosswalk'!I$5:I$111,0))</f>
        <v>Industry</v>
      </c>
      <c r="F3064" t="s">
        <v>408</v>
      </c>
      <c r="G3064" s="3">
        <v>3.2168200000000001E-5</v>
      </c>
      <c r="H3064" s="3">
        <v>6.1897099999999995E-4</v>
      </c>
      <c r="I3064" s="3">
        <v>6.5650799999999998E-4</v>
      </c>
      <c r="J3064" s="3">
        <v>6.7290600000000002E-4</v>
      </c>
      <c r="K3064">
        <v>1.00201E-3</v>
      </c>
      <c r="L3064">
        <v>1.24376E-3</v>
      </c>
      <c r="M3064">
        <v>1.66819E-3</v>
      </c>
      <c r="N3064">
        <v>2.21119E-3</v>
      </c>
      <c r="O3064">
        <v>2.74202E-3</v>
      </c>
      <c r="P3064">
        <v>3.2652800000000002E-3</v>
      </c>
      <c r="Q3064">
        <v>3.7611300000000001E-3</v>
      </c>
      <c r="R3064">
        <v>0</v>
      </c>
      <c r="S3064">
        <v>0</v>
      </c>
      <c r="T3064">
        <v>0</v>
      </c>
      <c r="U3064" t="s">
        <v>409</v>
      </c>
    </row>
    <row r="3065" spans="1:21" x14ac:dyDescent="0.35">
      <c r="A3065" t="s">
        <v>407</v>
      </c>
      <c r="B3065" t="s">
        <v>48</v>
      </c>
      <c r="C3065" t="str">
        <f>INDEX('GCAM Crosswalk'!M$5:M$36,MATCH(B3065,'GCAM Crosswalk'!L$5:L$36,0))</f>
        <v>Southeast Asia</v>
      </c>
      <c r="D3065" t="s">
        <v>352</v>
      </c>
      <c r="E3065" t="str">
        <f>INDEX('GCAM Crosswalk'!J$5:J$111,MATCH(D3065,'GCAM Crosswalk'!I$5:I$111,0))</f>
        <v>Industry</v>
      </c>
      <c r="F3065" t="s">
        <v>411</v>
      </c>
      <c r="G3065" s="3">
        <v>4.1283900000000002E-4</v>
      </c>
      <c r="H3065">
        <v>1.4072500000000001E-3</v>
      </c>
      <c r="I3065">
        <v>1.57055E-3</v>
      </c>
      <c r="J3065">
        <v>1.55415E-3</v>
      </c>
      <c r="K3065">
        <v>2.2831599999999998E-3</v>
      </c>
      <c r="L3065">
        <v>3.0334200000000002E-3</v>
      </c>
      <c r="M3065">
        <v>4.0185899999999998E-3</v>
      </c>
      <c r="N3065">
        <v>5.5289299999999996E-3</v>
      </c>
      <c r="O3065">
        <v>7.11788E-3</v>
      </c>
      <c r="P3065">
        <v>8.7160999999999992E-3</v>
      </c>
      <c r="Q3065">
        <v>1.0313299999999999E-2</v>
      </c>
      <c r="R3065">
        <v>0</v>
      </c>
      <c r="S3065">
        <v>0</v>
      </c>
      <c r="T3065">
        <v>0</v>
      </c>
      <c r="U3065" t="s">
        <v>409</v>
      </c>
    </row>
    <row r="3066" spans="1:21" x14ac:dyDescent="0.35">
      <c r="A3066" t="s">
        <v>407</v>
      </c>
      <c r="B3066" t="s">
        <v>48</v>
      </c>
      <c r="C3066" t="str">
        <f>INDEX('GCAM Crosswalk'!M$5:M$36,MATCH(B3066,'GCAM Crosswalk'!L$5:L$36,0))</f>
        <v>Southeast Asia</v>
      </c>
      <c r="D3066" t="s">
        <v>370</v>
      </c>
      <c r="E3066" t="str">
        <f>INDEX('GCAM Crosswalk'!J$5:J$111,MATCH(D3066,'GCAM Crosswalk'!I$5:I$111,0))</f>
        <v>Industry</v>
      </c>
      <c r="F3066" t="s">
        <v>225</v>
      </c>
      <c r="G3066">
        <v>1.88608E-3</v>
      </c>
      <c r="H3066">
        <v>5.6672099999999998E-3</v>
      </c>
      <c r="I3066">
        <v>8.0913200000000008E-3</v>
      </c>
      <c r="J3066">
        <v>1.0777999999999999E-2</v>
      </c>
      <c r="K3066">
        <v>1.5475300000000001E-2</v>
      </c>
      <c r="L3066">
        <v>2.1655299999999999E-2</v>
      </c>
      <c r="M3066">
        <v>3.0422399999999999E-2</v>
      </c>
      <c r="N3066">
        <v>4.0786900000000001E-2</v>
      </c>
      <c r="O3066">
        <v>5.1978499999999997E-2</v>
      </c>
      <c r="P3066">
        <v>6.3439899999999994E-2</v>
      </c>
      <c r="Q3066">
        <v>7.4689599999999995E-2</v>
      </c>
      <c r="R3066">
        <v>0</v>
      </c>
      <c r="S3066">
        <v>0</v>
      </c>
      <c r="T3066">
        <v>0</v>
      </c>
      <c r="U3066" t="s">
        <v>409</v>
      </c>
    </row>
    <row r="3067" spans="1:21" x14ac:dyDescent="0.35">
      <c r="A3067" t="s">
        <v>407</v>
      </c>
      <c r="B3067" t="s">
        <v>48</v>
      </c>
      <c r="C3067" t="str">
        <f>INDEX('GCAM Crosswalk'!M$5:M$36,MATCH(B3067,'GCAM Crosswalk'!L$5:L$36,0))</f>
        <v>Southeast Asia</v>
      </c>
      <c r="D3067" t="s">
        <v>371</v>
      </c>
      <c r="E3067" t="str">
        <f>INDEX('GCAM Crosswalk'!J$5:J$111,MATCH(D3067,'GCAM Crosswalk'!I$5:I$111,0))</f>
        <v>Industry</v>
      </c>
      <c r="F3067" t="s">
        <v>225</v>
      </c>
      <c r="G3067">
        <v>1.47412E-3</v>
      </c>
      <c r="H3067">
        <v>3.01929E-3</v>
      </c>
      <c r="I3067">
        <v>4.0247099999999999E-3</v>
      </c>
      <c r="J3067">
        <v>5.2979000000000004E-3</v>
      </c>
      <c r="K3067">
        <v>6.5456200000000003E-3</v>
      </c>
      <c r="L3067">
        <v>8.0563800000000001E-3</v>
      </c>
      <c r="M3067">
        <v>1.01405E-2</v>
      </c>
      <c r="N3067">
        <v>1.2376699999999999E-2</v>
      </c>
      <c r="O3067">
        <v>1.44838E-2</v>
      </c>
      <c r="P3067">
        <v>1.63704E-2</v>
      </c>
      <c r="Q3067">
        <v>1.7991299999999998E-2</v>
      </c>
      <c r="R3067">
        <v>0</v>
      </c>
      <c r="S3067">
        <v>0</v>
      </c>
      <c r="T3067">
        <v>0</v>
      </c>
      <c r="U3067" t="s">
        <v>409</v>
      </c>
    </row>
    <row r="3068" spans="1:21" x14ac:dyDescent="0.35">
      <c r="A3068" t="s">
        <v>407</v>
      </c>
      <c r="B3068" t="s">
        <v>48</v>
      </c>
      <c r="C3068" t="str">
        <f>INDEX('GCAM Crosswalk'!M$5:M$36,MATCH(B3068,'GCAM Crosswalk'!L$5:L$36,0))</f>
        <v>Southeast Asia</v>
      </c>
      <c r="D3068" t="s">
        <v>372</v>
      </c>
      <c r="E3068" t="str">
        <f>INDEX('GCAM Crosswalk'!J$5:J$111,MATCH(D3068,'GCAM Crosswalk'!I$5:I$111,0))</f>
        <v>Industry</v>
      </c>
      <c r="F3068" t="s">
        <v>225</v>
      </c>
      <c r="G3068">
        <v>2.96503E-3</v>
      </c>
      <c r="H3068">
        <v>6.5213399999999996E-3</v>
      </c>
      <c r="I3068">
        <v>8.7814299999999998E-3</v>
      </c>
      <c r="J3068">
        <v>1.1703E-2</v>
      </c>
      <c r="K3068">
        <v>1.4472799999999999E-2</v>
      </c>
      <c r="L3068">
        <v>1.7813200000000001E-2</v>
      </c>
      <c r="M3068">
        <v>2.2421400000000001E-2</v>
      </c>
      <c r="N3068">
        <v>2.73657E-2</v>
      </c>
      <c r="O3068">
        <v>3.2024799999999999E-2</v>
      </c>
      <c r="P3068">
        <v>3.6196100000000002E-2</v>
      </c>
      <c r="Q3068">
        <v>3.9780099999999999E-2</v>
      </c>
      <c r="R3068">
        <v>0</v>
      </c>
      <c r="S3068">
        <v>0</v>
      </c>
      <c r="T3068">
        <v>0</v>
      </c>
      <c r="U3068" t="s">
        <v>409</v>
      </c>
    </row>
    <row r="3069" spans="1:21" x14ac:dyDescent="0.35">
      <c r="A3069" t="s">
        <v>407</v>
      </c>
      <c r="B3069" t="s">
        <v>48</v>
      </c>
      <c r="C3069" t="str">
        <f>INDEX('GCAM Crosswalk'!M$5:M$36,MATCH(B3069,'GCAM Crosswalk'!L$5:L$36,0))</f>
        <v>Southeast Asia</v>
      </c>
      <c r="D3069" t="s">
        <v>365</v>
      </c>
      <c r="E3069" t="str">
        <f>INDEX('GCAM Crosswalk'!J$5:J$111,MATCH(D3069,'GCAM Crosswalk'!I$5:I$111,0))</f>
        <v>Industry</v>
      </c>
      <c r="F3069" t="s">
        <v>318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5.2072200000000003E-3</v>
      </c>
      <c r="M3069">
        <v>1.186862E-2</v>
      </c>
      <c r="N3069">
        <v>1.8627189999999998E-2</v>
      </c>
      <c r="O3069">
        <v>2.3359925E-2</v>
      </c>
      <c r="P3069">
        <v>2.5896759999999901E-2</v>
      </c>
      <c r="Q3069">
        <v>2.67343699999999E-2</v>
      </c>
      <c r="R3069">
        <v>0</v>
      </c>
      <c r="S3069">
        <v>0</v>
      </c>
      <c r="T3069">
        <v>0</v>
      </c>
      <c r="U3069" t="s">
        <v>409</v>
      </c>
    </row>
    <row r="3070" spans="1:21" x14ac:dyDescent="0.35">
      <c r="A3070" t="s">
        <v>407</v>
      </c>
      <c r="B3070" t="s">
        <v>48</v>
      </c>
      <c r="C3070" t="str">
        <f>INDEX('GCAM Crosswalk'!M$5:M$36,MATCH(B3070,'GCAM Crosswalk'!L$5:L$36,0))</f>
        <v>Southeast Asia</v>
      </c>
      <c r="D3070" t="s">
        <v>365</v>
      </c>
      <c r="E3070" t="str">
        <f>INDEX('GCAM Crosswalk'!J$5:J$111,MATCH(D3070,'GCAM Crosswalk'!I$5:I$111,0))</f>
        <v>Industry</v>
      </c>
      <c r="F3070" t="s">
        <v>339</v>
      </c>
      <c r="G3070">
        <v>0.1655143</v>
      </c>
      <c r="H3070">
        <v>1.53624E-2</v>
      </c>
      <c r="I3070">
        <v>3.7652400000000003E-2</v>
      </c>
      <c r="J3070">
        <v>4.4986999999999999E-2</v>
      </c>
      <c r="K3070">
        <v>7.3165939999999999E-2</v>
      </c>
      <c r="L3070">
        <v>0.11108139</v>
      </c>
      <c r="M3070">
        <v>0.17434847000000001</v>
      </c>
      <c r="N3070">
        <v>0.24611289</v>
      </c>
      <c r="O3070">
        <v>0.31338629799999901</v>
      </c>
      <c r="P3070">
        <v>0.37007859999999998</v>
      </c>
      <c r="Q3070">
        <v>0.41341696</v>
      </c>
      <c r="R3070">
        <v>0</v>
      </c>
      <c r="S3070">
        <v>0</v>
      </c>
      <c r="T3070">
        <v>0</v>
      </c>
      <c r="U3070" t="s">
        <v>409</v>
      </c>
    </row>
    <row r="3071" spans="1:21" x14ac:dyDescent="0.35">
      <c r="A3071" t="s">
        <v>407</v>
      </c>
      <c r="B3071" t="s">
        <v>48</v>
      </c>
      <c r="C3071" t="str">
        <f>INDEX('GCAM Crosswalk'!M$5:M$36,MATCH(B3071,'GCAM Crosswalk'!L$5:L$36,0))</f>
        <v>Southeast Asia</v>
      </c>
      <c r="D3071" t="s">
        <v>365</v>
      </c>
      <c r="E3071" t="str">
        <f>INDEX('GCAM Crosswalk'!J$5:J$111,MATCH(D3071,'GCAM Crosswalk'!I$5:I$111,0))</f>
        <v>Industry</v>
      </c>
      <c r="F3071" t="s">
        <v>225</v>
      </c>
      <c r="G3071">
        <v>1.2055669999999999E-2</v>
      </c>
      <c r="H3071">
        <v>2.7208989999999999E-2</v>
      </c>
      <c r="I3071">
        <v>4.9981689999999898E-2</v>
      </c>
      <c r="J3071">
        <v>7.2503569999999906E-2</v>
      </c>
      <c r="K3071">
        <v>0.11578090000000001</v>
      </c>
      <c r="L3071">
        <v>0.18171828400000001</v>
      </c>
      <c r="M3071">
        <v>0.28613845799999998</v>
      </c>
      <c r="N3071">
        <v>0.40257059509999898</v>
      </c>
      <c r="O3071">
        <v>0.50864518199999997</v>
      </c>
      <c r="P3071">
        <v>0.59587109920000003</v>
      </c>
      <c r="Q3071">
        <v>0.66164146810000002</v>
      </c>
      <c r="R3071">
        <v>0</v>
      </c>
      <c r="S3071">
        <v>0</v>
      </c>
      <c r="T3071">
        <v>0</v>
      </c>
      <c r="U3071" t="s">
        <v>409</v>
      </c>
    </row>
    <row r="3072" spans="1:21" x14ac:dyDescent="0.35">
      <c r="A3072" t="s">
        <v>407</v>
      </c>
      <c r="B3072" t="s">
        <v>48</v>
      </c>
      <c r="C3072" t="str">
        <f>INDEX('GCAM Crosswalk'!M$5:M$36,MATCH(B3072,'GCAM Crosswalk'!L$5:L$36,0))</f>
        <v>Southeast Asia</v>
      </c>
      <c r="D3072" t="s">
        <v>365</v>
      </c>
      <c r="E3072" t="str">
        <f>INDEX('GCAM Crosswalk'!J$5:J$111,MATCH(D3072,'GCAM Crosswalk'!I$5:I$111,0))</f>
        <v>Industry</v>
      </c>
      <c r="F3072" t="s">
        <v>408</v>
      </c>
      <c r="G3072">
        <v>0</v>
      </c>
      <c r="H3072">
        <v>1.255806009E-2</v>
      </c>
      <c r="I3072">
        <v>1.029798E-2</v>
      </c>
      <c r="J3072">
        <v>1.356222E-2</v>
      </c>
      <c r="K3072">
        <v>2.2121418649999999E-2</v>
      </c>
      <c r="L3072">
        <v>3.4895026820000001E-2</v>
      </c>
      <c r="M3072">
        <v>5.3207410876999997E-2</v>
      </c>
      <c r="N3072">
        <v>7.3887299421000002E-2</v>
      </c>
      <c r="O3072">
        <v>9.3272732243000006E-2</v>
      </c>
      <c r="P3072">
        <v>0.109710702146999</v>
      </c>
      <c r="Q3072">
        <v>0.12245753915</v>
      </c>
      <c r="R3072">
        <v>0</v>
      </c>
      <c r="S3072">
        <v>0</v>
      </c>
      <c r="T3072">
        <v>0</v>
      </c>
      <c r="U3072" t="s">
        <v>409</v>
      </c>
    </row>
    <row r="3073" spans="1:21" x14ac:dyDescent="0.35">
      <c r="A3073" t="s">
        <v>407</v>
      </c>
      <c r="B3073" t="s">
        <v>48</v>
      </c>
      <c r="C3073" t="str">
        <f>INDEX('GCAM Crosswalk'!M$5:M$36,MATCH(B3073,'GCAM Crosswalk'!L$5:L$36,0))</f>
        <v>Southeast Asia</v>
      </c>
      <c r="D3073" t="s">
        <v>365</v>
      </c>
      <c r="E3073" t="str">
        <f>INDEX('GCAM Crosswalk'!J$5:J$111,MATCH(D3073,'GCAM Crosswalk'!I$5:I$111,0))</f>
        <v>Industry</v>
      </c>
      <c r="F3073" t="s">
        <v>410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4.9035800000000003E-3</v>
      </c>
      <c r="M3073">
        <v>2.7600655000000002E-2</v>
      </c>
      <c r="N3073">
        <v>5.0327820999999898E-2</v>
      </c>
      <c r="O3073">
        <v>6.8396861000000003E-2</v>
      </c>
      <c r="P3073">
        <v>8.2283677E-2</v>
      </c>
      <c r="Q3073">
        <v>9.2400944999999998E-2</v>
      </c>
      <c r="R3073">
        <v>0</v>
      </c>
      <c r="S3073">
        <v>0</v>
      </c>
      <c r="T3073">
        <v>0</v>
      </c>
      <c r="U3073" t="s">
        <v>409</v>
      </c>
    </row>
    <row r="3074" spans="1:21" x14ac:dyDescent="0.35">
      <c r="A3074" t="s">
        <v>407</v>
      </c>
      <c r="B3074" t="s">
        <v>48</v>
      </c>
      <c r="C3074" t="str">
        <f>INDEX('GCAM Crosswalk'!M$5:M$36,MATCH(B3074,'GCAM Crosswalk'!L$5:L$36,0))</f>
        <v>Southeast Asia</v>
      </c>
      <c r="D3074" t="s">
        <v>365</v>
      </c>
      <c r="E3074" t="str">
        <f>INDEX('GCAM Crosswalk'!J$5:J$111,MATCH(D3074,'GCAM Crosswalk'!I$5:I$111,0))</f>
        <v>Industry</v>
      </c>
      <c r="F3074" t="s">
        <v>411</v>
      </c>
      <c r="G3074">
        <v>1.2558197E-2</v>
      </c>
      <c r="H3074">
        <v>2.16004908E-2</v>
      </c>
      <c r="I3074">
        <v>2.084629E-2</v>
      </c>
      <c r="J3074">
        <v>3.0348778E-2</v>
      </c>
      <c r="K3074">
        <v>4.9227971799999999E-2</v>
      </c>
      <c r="L3074">
        <v>7.7585928799999995E-2</v>
      </c>
      <c r="M3074">
        <v>0.11880409503</v>
      </c>
      <c r="N3074">
        <v>0.16523839043999899</v>
      </c>
      <c r="O3074">
        <v>0.20848389616999999</v>
      </c>
      <c r="P3074">
        <v>0.24487156921699901</v>
      </c>
      <c r="Q3074">
        <v>0.27289326477999998</v>
      </c>
      <c r="R3074">
        <v>0</v>
      </c>
      <c r="S3074">
        <v>0</v>
      </c>
      <c r="T3074">
        <v>0</v>
      </c>
      <c r="U3074" t="s">
        <v>409</v>
      </c>
    </row>
    <row r="3075" spans="1:21" x14ac:dyDescent="0.35">
      <c r="A3075" t="s">
        <v>407</v>
      </c>
      <c r="B3075" t="s">
        <v>48</v>
      </c>
      <c r="C3075" t="str">
        <f>INDEX('GCAM Crosswalk'!M$5:M$36,MATCH(B3075,'GCAM Crosswalk'!L$5:L$36,0))</f>
        <v>Southeast Asia</v>
      </c>
      <c r="D3075" t="s">
        <v>373</v>
      </c>
      <c r="E3075" t="str">
        <f>INDEX('GCAM Crosswalk'!J$5:J$111,MATCH(D3075,'GCAM Crosswalk'!I$5:I$111,0))</f>
        <v>Industry</v>
      </c>
      <c r="F3075" t="s">
        <v>225</v>
      </c>
      <c r="G3075">
        <v>1.0360899999999999E-2</v>
      </c>
      <c r="H3075">
        <v>1.70434E-2</v>
      </c>
      <c r="I3075">
        <v>1.9753799999999998E-2</v>
      </c>
      <c r="J3075">
        <v>2.06654E-2</v>
      </c>
      <c r="K3075">
        <v>2.2392599999999999E-2</v>
      </c>
      <c r="L3075">
        <v>2.3936599999999999E-2</v>
      </c>
      <c r="M3075">
        <v>2.5663999999999999E-2</v>
      </c>
      <c r="N3075">
        <v>2.7334799999999999E-2</v>
      </c>
      <c r="O3075">
        <v>2.8946599999999999E-2</v>
      </c>
      <c r="P3075">
        <v>3.0518199999999999E-2</v>
      </c>
      <c r="Q3075">
        <v>3.1886999999999999E-2</v>
      </c>
      <c r="R3075">
        <v>0</v>
      </c>
      <c r="S3075">
        <v>0</v>
      </c>
      <c r="T3075">
        <v>0</v>
      </c>
      <c r="U3075" t="s">
        <v>409</v>
      </c>
    </row>
    <row r="3076" spans="1:21" x14ac:dyDescent="0.35">
      <c r="A3076" t="s">
        <v>407</v>
      </c>
      <c r="B3076" t="s">
        <v>48</v>
      </c>
      <c r="C3076" t="str">
        <f>INDEX('GCAM Crosswalk'!M$5:M$36,MATCH(B3076,'GCAM Crosswalk'!L$5:L$36,0))</f>
        <v>Southeast Asia</v>
      </c>
      <c r="D3076" t="s">
        <v>361</v>
      </c>
      <c r="E3076" t="str">
        <f>INDEX('GCAM Crosswalk'!J$5:J$111,MATCH(D3076,'GCAM Crosswalk'!I$5:I$111,0))</f>
        <v>Industry</v>
      </c>
      <c r="F3076" t="s">
        <v>339</v>
      </c>
      <c r="G3076">
        <v>0</v>
      </c>
      <c r="H3076">
        <v>0</v>
      </c>
      <c r="I3076">
        <v>0</v>
      </c>
      <c r="J3076">
        <v>1.1302E-3</v>
      </c>
      <c r="K3076">
        <v>1.3473999999999999E-3</v>
      </c>
      <c r="L3076">
        <v>1.5629050000000001E-3</v>
      </c>
      <c r="M3076">
        <v>1.674301E-3</v>
      </c>
      <c r="N3076">
        <v>1.7163447999999999E-3</v>
      </c>
      <c r="O3076">
        <v>1.7503079999999999E-3</v>
      </c>
      <c r="P3076">
        <v>1.8012709999999999E-3</v>
      </c>
      <c r="Q3076">
        <v>1.82204E-3</v>
      </c>
      <c r="R3076">
        <v>0</v>
      </c>
      <c r="S3076">
        <v>0</v>
      </c>
      <c r="T3076">
        <v>0</v>
      </c>
      <c r="U3076" t="s">
        <v>409</v>
      </c>
    </row>
    <row r="3077" spans="1:21" x14ac:dyDescent="0.35">
      <c r="A3077" t="s">
        <v>407</v>
      </c>
      <c r="B3077" t="s">
        <v>48</v>
      </c>
      <c r="C3077" t="str">
        <f>INDEX('GCAM Crosswalk'!M$5:M$36,MATCH(B3077,'GCAM Crosswalk'!L$5:L$36,0))</f>
        <v>Southeast Asia</v>
      </c>
      <c r="D3077" t="s">
        <v>361</v>
      </c>
      <c r="E3077" t="str">
        <f>INDEX('GCAM Crosswalk'!J$5:J$111,MATCH(D3077,'GCAM Crosswalk'!I$5:I$111,0))</f>
        <v>Industry</v>
      </c>
      <c r="F3077" t="s">
        <v>225</v>
      </c>
      <c r="G3077">
        <v>2.7208900000000001E-3</v>
      </c>
      <c r="H3077">
        <v>1.1302199999999999E-3</v>
      </c>
      <c r="I3077" s="3">
        <v>6.2789900000000001E-4</v>
      </c>
      <c r="J3077">
        <v>1.46097E-2</v>
      </c>
      <c r="K3077">
        <v>1.5400459999999999E-2</v>
      </c>
      <c r="L3077">
        <v>1.6166686999999999E-2</v>
      </c>
      <c r="M3077">
        <v>1.7548277899999999E-2</v>
      </c>
      <c r="N3077">
        <v>1.8795754500000001E-2</v>
      </c>
      <c r="O3077">
        <v>1.9777521100000001E-2</v>
      </c>
      <c r="P3077">
        <v>2.0703312200000001E-2</v>
      </c>
      <c r="Q3077">
        <v>2.1773485700000001E-2</v>
      </c>
      <c r="R3077">
        <v>0</v>
      </c>
      <c r="S3077">
        <v>0</v>
      </c>
      <c r="T3077">
        <v>0</v>
      </c>
      <c r="U3077" t="s">
        <v>409</v>
      </c>
    </row>
    <row r="3078" spans="1:21" x14ac:dyDescent="0.35">
      <c r="A3078" t="s">
        <v>407</v>
      </c>
      <c r="B3078" t="s">
        <v>48</v>
      </c>
      <c r="C3078" t="str">
        <f>INDEX('GCAM Crosswalk'!M$5:M$36,MATCH(B3078,'GCAM Crosswalk'!L$5:L$36,0))</f>
        <v>Southeast Asia</v>
      </c>
      <c r="D3078" t="s">
        <v>361</v>
      </c>
      <c r="E3078" t="str">
        <f>INDEX('GCAM Crosswalk'!J$5:J$111,MATCH(D3078,'GCAM Crosswalk'!I$5:I$111,0))</f>
        <v>Industry</v>
      </c>
      <c r="F3078" t="s">
        <v>410</v>
      </c>
      <c r="G3078">
        <v>0</v>
      </c>
      <c r="H3078">
        <v>0</v>
      </c>
      <c r="I3078">
        <v>0</v>
      </c>
      <c r="J3078">
        <v>0</v>
      </c>
      <c r="K3078">
        <v>0</v>
      </c>
      <c r="L3078" s="3">
        <v>3.0711399999999999E-4</v>
      </c>
      <c r="M3078">
        <v>1.064303E-3</v>
      </c>
      <c r="N3078">
        <v>2.0248520000000002E-3</v>
      </c>
      <c r="O3078">
        <v>2.8317276999999998E-3</v>
      </c>
      <c r="P3078">
        <v>3.6504300000000001E-3</v>
      </c>
      <c r="Q3078">
        <v>4.3043250000000003E-3</v>
      </c>
      <c r="R3078">
        <v>0</v>
      </c>
      <c r="S3078">
        <v>0</v>
      </c>
      <c r="T3078">
        <v>0</v>
      </c>
      <c r="U3078" t="s">
        <v>409</v>
      </c>
    </row>
    <row r="3079" spans="1:21" x14ac:dyDescent="0.35">
      <c r="A3079" t="s">
        <v>407</v>
      </c>
      <c r="B3079" t="s">
        <v>48</v>
      </c>
      <c r="C3079" t="str">
        <f>INDEX('GCAM Crosswalk'!M$5:M$36,MATCH(B3079,'GCAM Crosswalk'!L$5:L$36,0))</f>
        <v>Southeast Asia</v>
      </c>
      <c r="D3079" t="s">
        <v>361</v>
      </c>
      <c r="E3079" t="str">
        <f>INDEX('GCAM Crosswalk'!J$5:J$111,MATCH(D3079,'GCAM Crosswalk'!I$5:I$111,0))</f>
        <v>Industry</v>
      </c>
      <c r="F3079" t="s">
        <v>411</v>
      </c>
      <c r="G3079">
        <v>1.619978E-2</v>
      </c>
      <c r="H3079">
        <v>2.469738E-3</v>
      </c>
      <c r="I3079">
        <v>7.4523899999999997E-3</v>
      </c>
      <c r="J3079">
        <v>3.3447400000000002E-2</v>
      </c>
      <c r="K3079">
        <v>3.6595500000000003E-2</v>
      </c>
      <c r="L3079">
        <v>3.840383E-2</v>
      </c>
      <c r="M3079">
        <v>3.7918010000000002E-2</v>
      </c>
      <c r="N3079">
        <v>3.6107962999999903E-2</v>
      </c>
      <c r="O3079">
        <v>3.4281834999999997E-2</v>
      </c>
      <c r="P3079">
        <v>3.1798216999999997E-2</v>
      </c>
      <c r="Q3079">
        <v>2.9125868999999999E-2</v>
      </c>
      <c r="R3079">
        <v>0</v>
      </c>
      <c r="S3079">
        <v>0</v>
      </c>
      <c r="T3079">
        <v>0</v>
      </c>
      <c r="U3079" t="s">
        <v>409</v>
      </c>
    </row>
    <row r="3080" spans="1:21" x14ac:dyDescent="0.35">
      <c r="A3080" t="s">
        <v>407</v>
      </c>
      <c r="B3080" t="s">
        <v>48</v>
      </c>
      <c r="C3080" t="str">
        <f>INDEX('GCAM Crosswalk'!M$5:M$36,MATCH(B3080,'GCAM Crosswalk'!L$5:L$36,0))</f>
        <v>Southeast Asia</v>
      </c>
      <c r="D3080" t="s">
        <v>374</v>
      </c>
      <c r="E3080" t="str">
        <f>INDEX('GCAM Crosswalk'!J$5:J$111,MATCH(D3080,'GCAM Crosswalk'!I$5:I$111,0))</f>
        <v>Industry</v>
      </c>
      <c r="F3080" t="s">
        <v>225</v>
      </c>
      <c r="G3080">
        <v>2.5948199999999999E-3</v>
      </c>
      <c r="H3080">
        <v>4.7919900000000003E-3</v>
      </c>
      <c r="I3080">
        <v>5.5377500000000001E-3</v>
      </c>
      <c r="J3080">
        <v>6.2188699999999996E-3</v>
      </c>
      <c r="K3080">
        <v>8.6563600000000001E-3</v>
      </c>
      <c r="L3080">
        <v>1.1461499999999999E-2</v>
      </c>
      <c r="M3080">
        <v>1.4830599999999999E-2</v>
      </c>
      <c r="N3080">
        <v>1.8445E-2</v>
      </c>
      <c r="O3080">
        <v>2.2225600000000002E-2</v>
      </c>
      <c r="P3080">
        <v>2.6045200000000001E-2</v>
      </c>
      <c r="Q3080">
        <v>2.9787299999999999E-2</v>
      </c>
      <c r="R3080">
        <v>0</v>
      </c>
      <c r="S3080">
        <v>0</v>
      </c>
      <c r="T3080">
        <v>0</v>
      </c>
      <c r="U3080" t="s">
        <v>409</v>
      </c>
    </row>
    <row r="3081" spans="1:21" x14ac:dyDescent="0.35">
      <c r="A3081" t="s">
        <v>407</v>
      </c>
      <c r="B3081" t="s">
        <v>48</v>
      </c>
      <c r="C3081" t="str">
        <f>INDEX('GCAM Crosswalk'!M$5:M$36,MATCH(B3081,'GCAM Crosswalk'!L$5:L$36,0))</f>
        <v>Southeast Asia</v>
      </c>
      <c r="D3081" t="s">
        <v>375</v>
      </c>
      <c r="E3081" t="str">
        <f>INDEX('GCAM Crosswalk'!J$5:J$111,MATCH(D3081,'GCAM Crosswalk'!I$5:I$111,0))</f>
        <v>Industry</v>
      </c>
      <c r="F3081" t="s">
        <v>225</v>
      </c>
      <c r="G3081">
        <v>2.9793100000000002E-3</v>
      </c>
      <c r="H3081">
        <v>4.5491300000000002E-3</v>
      </c>
      <c r="I3081">
        <v>5.1027099999999999E-3</v>
      </c>
      <c r="J3081">
        <v>6.3788100000000004E-3</v>
      </c>
      <c r="K3081">
        <v>6.8743900000000002E-3</v>
      </c>
      <c r="L3081">
        <v>7.4497000000000001E-3</v>
      </c>
      <c r="M3081">
        <v>8.20449E-3</v>
      </c>
      <c r="N3081">
        <v>8.9456199999999996E-3</v>
      </c>
      <c r="O3081">
        <v>9.6032900000000004E-3</v>
      </c>
      <c r="P3081">
        <v>1.0169600000000001E-2</v>
      </c>
      <c r="Q3081">
        <v>1.06427E-2</v>
      </c>
      <c r="R3081">
        <v>0</v>
      </c>
      <c r="S3081">
        <v>0</v>
      </c>
      <c r="T3081">
        <v>0</v>
      </c>
      <c r="U3081" t="s">
        <v>409</v>
      </c>
    </row>
    <row r="3082" spans="1:21" x14ac:dyDescent="0.35">
      <c r="A3082" t="s">
        <v>407</v>
      </c>
      <c r="B3082" t="s">
        <v>48</v>
      </c>
      <c r="C3082" t="str">
        <f>INDEX('GCAM Crosswalk'!M$5:M$36,MATCH(B3082,'GCAM Crosswalk'!L$5:L$36,0))</f>
        <v>Southeast Asia</v>
      </c>
      <c r="D3082" t="s">
        <v>376</v>
      </c>
      <c r="E3082" t="str">
        <f>INDEX('GCAM Crosswalk'!J$5:J$111,MATCH(D3082,'GCAM Crosswalk'!I$5:I$111,0))</f>
        <v>Industry</v>
      </c>
      <c r="F3082" t="s">
        <v>225</v>
      </c>
      <c r="G3082">
        <v>8.6244600000000005E-3</v>
      </c>
      <c r="H3082">
        <v>1.37161E-2</v>
      </c>
      <c r="I3082">
        <v>1.542E-2</v>
      </c>
      <c r="J3082">
        <v>1.9389400000000001E-2</v>
      </c>
      <c r="K3082">
        <v>2.1152600000000001E-2</v>
      </c>
      <c r="L3082">
        <v>2.2927400000000001E-2</v>
      </c>
      <c r="M3082">
        <v>2.52555E-2</v>
      </c>
      <c r="N3082">
        <v>2.7545E-2</v>
      </c>
      <c r="O3082">
        <v>2.9578E-2</v>
      </c>
      <c r="P3082">
        <v>3.1329299999999997E-2</v>
      </c>
      <c r="Q3082">
        <v>3.27929E-2</v>
      </c>
      <c r="R3082">
        <v>0</v>
      </c>
      <c r="S3082">
        <v>0</v>
      </c>
      <c r="T3082">
        <v>0</v>
      </c>
      <c r="U3082" t="s">
        <v>409</v>
      </c>
    </row>
    <row r="3083" spans="1:21" x14ac:dyDescent="0.35">
      <c r="A3083" t="s">
        <v>407</v>
      </c>
      <c r="B3083" t="s">
        <v>48</v>
      </c>
      <c r="C3083" t="str">
        <f>INDEX('GCAM Crosswalk'!M$5:M$36,MATCH(B3083,'GCAM Crosswalk'!L$5:L$36,0))</f>
        <v>Southeast Asia</v>
      </c>
      <c r="D3083" t="s">
        <v>377</v>
      </c>
      <c r="E3083" t="str">
        <f>INDEX('GCAM Crosswalk'!J$5:J$111,MATCH(D3083,'GCAM Crosswalk'!I$5:I$111,0))</f>
        <v>Industry</v>
      </c>
      <c r="F3083" t="s">
        <v>225</v>
      </c>
      <c r="G3083">
        <v>8.2017099999999992E-3</v>
      </c>
      <c r="H3083">
        <v>1.3030399999999999E-2</v>
      </c>
      <c r="I3083">
        <v>1.46499E-2</v>
      </c>
      <c r="J3083">
        <v>1.8428900000000002E-2</v>
      </c>
      <c r="K3083">
        <v>2.00958E-2</v>
      </c>
      <c r="L3083">
        <v>2.1777600000000001E-2</v>
      </c>
      <c r="M3083">
        <v>2.3984100000000001E-2</v>
      </c>
      <c r="N3083">
        <v>2.61506E-2</v>
      </c>
      <c r="O3083">
        <v>2.80732E-2</v>
      </c>
      <c r="P3083">
        <v>2.97287E-2</v>
      </c>
      <c r="Q3083">
        <v>3.1111699999999999E-2</v>
      </c>
      <c r="R3083">
        <v>0</v>
      </c>
      <c r="S3083">
        <v>0</v>
      </c>
      <c r="T3083">
        <v>0</v>
      </c>
      <c r="U3083" t="s">
        <v>409</v>
      </c>
    </row>
    <row r="3084" spans="1:21" x14ac:dyDescent="0.35">
      <c r="A3084" t="s">
        <v>407</v>
      </c>
      <c r="B3084" t="s">
        <v>48</v>
      </c>
      <c r="C3084" t="str">
        <f>INDEX('GCAM Crosswalk'!M$5:M$36,MATCH(B3084,'GCAM Crosswalk'!L$5:L$36,0))</f>
        <v>Southeast Asia</v>
      </c>
      <c r="D3084" t="s">
        <v>362</v>
      </c>
      <c r="E3084" t="str">
        <f>INDEX('GCAM Crosswalk'!J$5:J$111,MATCH(D3084,'GCAM Crosswalk'!I$5:I$111,0))</f>
        <v>Industry</v>
      </c>
      <c r="F3084" t="s">
        <v>318</v>
      </c>
      <c r="G3084">
        <v>0.66811799999999999</v>
      </c>
      <c r="H3084">
        <v>0.77359900000000004</v>
      </c>
      <c r="I3084">
        <v>0.871923</v>
      </c>
      <c r="J3084">
        <v>1.1684732</v>
      </c>
      <c r="K3084">
        <v>1.4512254527499999</v>
      </c>
      <c r="L3084">
        <v>1.7855040318299999</v>
      </c>
      <c r="M3084">
        <v>2.2266899979799999</v>
      </c>
      <c r="N3084">
        <v>2.6845414213000001</v>
      </c>
      <c r="O3084">
        <v>3.0867458432750001</v>
      </c>
      <c r="P3084">
        <v>3.4089343568579999</v>
      </c>
      <c r="Q3084">
        <v>3.6245030804858001</v>
      </c>
      <c r="R3084">
        <v>0</v>
      </c>
      <c r="S3084">
        <v>0</v>
      </c>
      <c r="T3084">
        <v>0</v>
      </c>
      <c r="U3084" t="s">
        <v>409</v>
      </c>
    </row>
    <row r="3085" spans="1:21" x14ac:dyDescent="0.35">
      <c r="A3085" t="s">
        <v>407</v>
      </c>
      <c r="B3085" t="s">
        <v>48</v>
      </c>
      <c r="C3085" t="str">
        <f>INDEX('GCAM Crosswalk'!M$5:M$36,MATCH(B3085,'GCAM Crosswalk'!L$5:L$36,0))</f>
        <v>Southeast Asia</v>
      </c>
      <c r="D3085" t="s">
        <v>362</v>
      </c>
      <c r="E3085" t="str">
        <f>INDEX('GCAM Crosswalk'!J$5:J$111,MATCH(D3085,'GCAM Crosswalk'!I$5:I$111,0))</f>
        <v>Industry</v>
      </c>
      <c r="F3085" t="s">
        <v>339</v>
      </c>
      <c r="G3085">
        <v>0.63986799999999999</v>
      </c>
      <c r="H3085">
        <v>0.69662800000000002</v>
      </c>
      <c r="I3085">
        <v>0.79086199999999995</v>
      </c>
      <c r="J3085">
        <v>0.73319299999999998</v>
      </c>
      <c r="K3085">
        <v>0.93735599999999997</v>
      </c>
      <c r="L3085">
        <v>1.16192899999999</v>
      </c>
      <c r="M3085">
        <v>1.4607589999999999</v>
      </c>
      <c r="N3085">
        <v>1.79201899999999</v>
      </c>
      <c r="O3085">
        <v>2.1284719999999999</v>
      </c>
      <c r="P3085">
        <v>2.4350963000000001</v>
      </c>
      <c r="Q3085">
        <v>2.6947550499999902</v>
      </c>
      <c r="R3085">
        <v>0</v>
      </c>
      <c r="S3085">
        <v>0</v>
      </c>
      <c r="T3085">
        <v>0</v>
      </c>
      <c r="U3085" t="s">
        <v>409</v>
      </c>
    </row>
    <row r="3086" spans="1:21" x14ac:dyDescent="0.35">
      <c r="A3086" t="s">
        <v>407</v>
      </c>
      <c r="B3086" t="s">
        <v>48</v>
      </c>
      <c r="C3086" t="str">
        <f>INDEX('GCAM Crosswalk'!M$5:M$36,MATCH(B3086,'GCAM Crosswalk'!L$5:L$36,0))</f>
        <v>Southeast Asia</v>
      </c>
      <c r="D3086" t="s">
        <v>362</v>
      </c>
      <c r="E3086" t="str">
        <f>INDEX('GCAM Crosswalk'!J$5:J$111,MATCH(D3086,'GCAM Crosswalk'!I$5:I$111,0))</f>
        <v>Industry</v>
      </c>
      <c r="F3086" t="s">
        <v>225</v>
      </c>
      <c r="G3086">
        <v>0.149396</v>
      </c>
      <c r="H3086">
        <v>0.418383</v>
      </c>
      <c r="I3086">
        <v>0.55069900000000005</v>
      </c>
      <c r="J3086">
        <v>0.71232300000000004</v>
      </c>
      <c r="K3086">
        <v>0.80776000000000003</v>
      </c>
      <c r="L3086">
        <v>1.020575</v>
      </c>
      <c r="M3086">
        <v>1.371073</v>
      </c>
      <c r="N3086">
        <v>1.7750010000000001</v>
      </c>
      <c r="O3086">
        <v>2.1632009999999999</v>
      </c>
      <c r="P3086">
        <v>2.5030991999999999</v>
      </c>
      <c r="Q3086">
        <v>2.8102759800000001</v>
      </c>
      <c r="R3086">
        <v>0</v>
      </c>
      <c r="S3086">
        <v>0</v>
      </c>
      <c r="T3086">
        <v>0</v>
      </c>
      <c r="U3086" t="s">
        <v>409</v>
      </c>
    </row>
    <row r="3087" spans="1:21" x14ac:dyDescent="0.35">
      <c r="A3087" t="s">
        <v>407</v>
      </c>
      <c r="B3087" t="s">
        <v>48</v>
      </c>
      <c r="C3087" t="str">
        <f>INDEX('GCAM Crosswalk'!M$5:M$36,MATCH(B3087,'GCAM Crosswalk'!L$5:L$36,0))</f>
        <v>Southeast Asia</v>
      </c>
      <c r="D3087" t="s">
        <v>362</v>
      </c>
      <c r="E3087" t="str">
        <f>INDEX('GCAM Crosswalk'!J$5:J$111,MATCH(D3087,'GCAM Crosswalk'!I$5:I$111,0))</f>
        <v>Industry</v>
      </c>
      <c r="F3087" t="s">
        <v>408</v>
      </c>
      <c r="G3087">
        <v>0.12463200000000001</v>
      </c>
      <c r="H3087">
        <v>0.92931640000000004</v>
      </c>
      <c r="I3087">
        <v>0.76074379999999997</v>
      </c>
      <c r="J3087">
        <v>1.0547628</v>
      </c>
      <c r="K3087">
        <v>1.3379376299999901</v>
      </c>
      <c r="L3087">
        <v>1.60933969999999</v>
      </c>
      <c r="M3087">
        <v>1.9528190700000001</v>
      </c>
      <c r="N3087">
        <v>2.2651150499999999</v>
      </c>
      <c r="O3087">
        <v>2.5187725300000001</v>
      </c>
      <c r="P3087">
        <v>2.7522214279999901</v>
      </c>
      <c r="Q3087">
        <v>2.9512487917999999</v>
      </c>
      <c r="R3087">
        <v>0</v>
      </c>
      <c r="S3087">
        <v>0</v>
      </c>
      <c r="T3087">
        <v>0</v>
      </c>
      <c r="U3087" t="s">
        <v>409</v>
      </c>
    </row>
    <row r="3088" spans="1:21" x14ac:dyDescent="0.35">
      <c r="A3088" t="s">
        <v>407</v>
      </c>
      <c r="B3088" t="s">
        <v>48</v>
      </c>
      <c r="C3088" t="str">
        <f>INDEX('GCAM Crosswalk'!M$5:M$36,MATCH(B3088,'GCAM Crosswalk'!L$5:L$36,0))</f>
        <v>Southeast Asia</v>
      </c>
      <c r="D3088" t="s">
        <v>362</v>
      </c>
      <c r="E3088" t="str">
        <f>INDEX('GCAM Crosswalk'!J$5:J$111,MATCH(D3088,'GCAM Crosswalk'!I$5:I$111,0))</f>
        <v>Industry</v>
      </c>
      <c r="F3088" t="s">
        <v>410</v>
      </c>
      <c r="G3088">
        <v>0</v>
      </c>
      <c r="H3088">
        <v>0</v>
      </c>
      <c r="I3088">
        <v>0</v>
      </c>
      <c r="J3088">
        <v>0</v>
      </c>
      <c r="K3088">
        <v>0</v>
      </c>
      <c r="L3088" s="3">
        <v>4.1424499999999999E-4</v>
      </c>
      <c r="M3088">
        <v>3.4774269999999999E-3</v>
      </c>
      <c r="N3088">
        <v>9.2605989999999996E-3</v>
      </c>
      <c r="O3088">
        <v>1.7191796999999901E-2</v>
      </c>
      <c r="P3088">
        <v>2.56096263E-2</v>
      </c>
      <c r="Q3088">
        <v>3.4531317700000001E-2</v>
      </c>
      <c r="R3088">
        <v>0</v>
      </c>
      <c r="S3088">
        <v>0</v>
      </c>
      <c r="T3088">
        <v>0</v>
      </c>
      <c r="U3088" t="s">
        <v>409</v>
      </c>
    </row>
    <row r="3089" spans="1:21" x14ac:dyDescent="0.35">
      <c r="A3089" t="s">
        <v>407</v>
      </c>
      <c r="B3089" t="s">
        <v>48</v>
      </c>
      <c r="C3089" t="str">
        <f>INDEX('GCAM Crosswalk'!M$5:M$36,MATCH(B3089,'GCAM Crosswalk'!L$5:L$36,0))</f>
        <v>Southeast Asia</v>
      </c>
      <c r="D3089" t="s">
        <v>362</v>
      </c>
      <c r="E3089" t="str">
        <f>INDEX('GCAM Crosswalk'!J$5:J$111,MATCH(D3089,'GCAM Crosswalk'!I$5:I$111,0))</f>
        <v>Industry</v>
      </c>
      <c r="F3089" t="s">
        <v>411</v>
      </c>
      <c r="G3089">
        <v>0.34836499999999998</v>
      </c>
      <c r="H3089">
        <v>0.55757699999999999</v>
      </c>
      <c r="I3089">
        <v>0.461733</v>
      </c>
      <c r="J3089">
        <v>0.52544100000000005</v>
      </c>
      <c r="K3089">
        <v>0.65468700000000002</v>
      </c>
      <c r="L3089">
        <v>0.795381</v>
      </c>
      <c r="M3089">
        <v>0.96744399999999997</v>
      </c>
      <c r="N3089">
        <v>1.148593</v>
      </c>
      <c r="O3089">
        <v>1.3267891999999999</v>
      </c>
      <c r="P3089">
        <v>1.5065438</v>
      </c>
      <c r="Q3089">
        <v>1.68575108</v>
      </c>
      <c r="R3089">
        <v>0</v>
      </c>
      <c r="S3089">
        <v>0</v>
      </c>
      <c r="T3089">
        <v>0</v>
      </c>
      <c r="U3089" t="s">
        <v>409</v>
      </c>
    </row>
    <row r="3090" spans="1:21" x14ac:dyDescent="0.35">
      <c r="A3090" t="s">
        <v>407</v>
      </c>
      <c r="B3090" t="s">
        <v>48</v>
      </c>
      <c r="C3090" t="str">
        <f>INDEX('GCAM Crosswalk'!M$5:M$36,MATCH(B3090,'GCAM Crosswalk'!L$5:L$36,0))</f>
        <v>Southeast Asia</v>
      </c>
      <c r="D3090" t="s">
        <v>366</v>
      </c>
      <c r="E3090" t="str">
        <f>INDEX('GCAM Crosswalk'!J$5:J$111,MATCH(D3090,'GCAM Crosswalk'!I$5:I$111,0))</f>
        <v>Industry</v>
      </c>
      <c r="F3090" t="s">
        <v>408</v>
      </c>
      <c r="G3090">
        <v>0</v>
      </c>
      <c r="H3090">
        <v>0</v>
      </c>
      <c r="I3090">
        <v>0</v>
      </c>
      <c r="J3090">
        <v>1.31859E-2</v>
      </c>
      <c r="K3090">
        <v>1.6519900000000001E-2</v>
      </c>
      <c r="L3090">
        <v>1.9076200000000001E-2</v>
      </c>
      <c r="M3090">
        <v>2.4615600000000001E-2</v>
      </c>
      <c r="N3090">
        <v>2.9506899999999999E-2</v>
      </c>
      <c r="O3090">
        <v>3.3922300000000002E-2</v>
      </c>
      <c r="P3090">
        <v>3.7883500000000001E-2</v>
      </c>
      <c r="Q3090">
        <v>4.1147400000000001E-2</v>
      </c>
      <c r="R3090">
        <v>0</v>
      </c>
      <c r="S3090">
        <v>0</v>
      </c>
      <c r="T3090">
        <v>0</v>
      </c>
      <c r="U3090" t="s">
        <v>409</v>
      </c>
    </row>
    <row r="3091" spans="1:21" x14ac:dyDescent="0.35">
      <c r="A3091" t="s">
        <v>407</v>
      </c>
      <c r="B3091" t="s">
        <v>48</v>
      </c>
      <c r="C3091" t="str">
        <f>INDEX('GCAM Crosswalk'!M$5:M$36,MATCH(B3091,'GCAM Crosswalk'!L$5:L$36,0))</f>
        <v>Southeast Asia</v>
      </c>
      <c r="D3091" t="s">
        <v>366</v>
      </c>
      <c r="E3091" t="str">
        <f>INDEX('GCAM Crosswalk'!J$5:J$111,MATCH(D3091,'GCAM Crosswalk'!I$5:I$111,0))</f>
        <v>Industry</v>
      </c>
      <c r="F3091" t="s">
        <v>411</v>
      </c>
      <c r="G3091">
        <v>4.40645E-2</v>
      </c>
      <c r="H3091">
        <v>0.15812000000000001</v>
      </c>
      <c r="I3091">
        <v>0.16236300000000001</v>
      </c>
      <c r="J3091">
        <v>0.19600000000000001</v>
      </c>
      <c r="K3091">
        <v>0.24308299999999999</v>
      </c>
      <c r="L3091">
        <v>0.30294199999999999</v>
      </c>
      <c r="M3091">
        <v>0.38635799999999998</v>
      </c>
      <c r="N3091">
        <v>0.48250799999999999</v>
      </c>
      <c r="O3091">
        <v>0.578071</v>
      </c>
      <c r="P3091">
        <v>0.66527400000000003</v>
      </c>
      <c r="Q3091">
        <v>0.74328700000000003</v>
      </c>
      <c r="R3091">
        <v>0</v>
      </c>
      <c r="S3091">
        <v>0</v>
      </c>
      <c r="T3091">
        <v>0</v>
      </c>
      <c r="U3091" t="s">
        <v>409</v>
      </c>
    </row>
    <row r="3092" spans="1:21" x14ac:dyDescent="0.35">
      <c r="A3092" t="s">
        <v>407</v>
      </c>
      <c r="B3092" t="s">
        <v>48</v>
      </c>
      <c r="C3092" t="str">
        <f>INDEX('GCAM Crosswalk'!M$5:M$36,MATCH(B3092,'GCAM Crosswalk'!L$5:L$36,0))</f>
        <v>Southeast Asia</v>
      </c>
      <c r="D3092" t="s">
        <v>271</v>
      </c>
      <c r="E3092" t="str">
        <f>INDEX('GCAM Crosswalk'!J$5:J$111,MATCH(D3092,'GCAM Crosswalk'!I$5:I$111,0))</f>
        <v>Industry</v>
      </c>
      <c r="F3092" t="s">
        <v>318</v>
      </c>
      <c r="G3092">
        <v>1.28843E-2</v>
      </c>
      <c r="H3092">
        <v>2.56498E-2</v>
      </c>
      <c r="I3092">
        <v>2.26664E-2</v>
      </c>
      <c r="J3092">
        <v>2.26664E-2</v>
      </c>
      <c r="K3092">
        <v>2.6149349999999998E-2</v>
      </c>
      <c r="L3092">
        <v>3.08254099999999E-2</v>
      </c>
      <c r="M3092">
        <v>3.6866049999999997E-2</v>
      </c>
      <c r="N3092">
        <v>4.3710499999999999E-2</v>
      </c>
      <c r="O3092">
        <v>4.9048429999999997E-2</v>
      </c>
      <c r="P3092">
        <v>5.1692170000000003E-2</v>
      </c>
      <c r="Q3092">
        <v>5.2034120000000003E-2</v>
      </c>
      <c r="R3092">
        <v>0</v>
      </c>
      <c r="S3092">
        <v>0</v>
      </c>
      <c r="T3092">
        <v>0</v>
      </c>
      <c r="U3092" t="s">
        <v>409</v>
      </c>
    </row>
    <row r="3093" spans="1:21" x14ac:dyDescent="0.35">
      <c r="A3093" t="s">
        <v>407</v>
      </c>
      <c r="B3093" t="s">
        <v>48</v>
      </c>
      <c r="C3093" t="str">
        <f>INDEX('GCAM Crosswalk'!M$5:M$36,MATCH(B3093,'GCAM Crosswalk'!L$5:L$36,0))</f>
        <v>Southeast Asia</v>
      </c>
      <c r="D3093" t="s">
        <v>271</v>
      </c>
      <c r="E3093" t="str">
        <f>INDEX('GCAM Crosswalk'!J$5:J$111,MATCH(D3093,'GCAM Crosswalk'!I$5:I$111,0))</f>
        <v>Industry</v>
      </c>
      <c r="F3093" t="s">
        <v>339</v>
      </c>
      <c r="G3093">
        <v>0.16631899999999999</v>
      </c>
      <c r="H3093">
        <v>0.33584000000000003</v>
      </c>
      <c r="I3093">
        <v>0.37995099999999998</v>
      </c>
      <c r="J3093">
        <v>0.37995099999999998</v>
      </c>
      <c r="K3093">
        <v>0.43887339999999903</v>
      </c>
      <c r="L3093">
        <v>0.50136849999999999</v>
      </c>
      <c r="M3093">
        <v>0.57142689999999996</v>
      </c>
      <c r="N3093">
        <v>0.63736570000000003</v>
      </c>
      <c r="O3093">
        <v>0.69578620000000002</v>
      </c>
      <c r="P3093">
        <v>0.73882939999999997</v>
      </c>
      <c r="Q3093">
        <v>0.76456131000000005</v>
      </c>
      <c r="R3093">
        <v>0</v>
      </c>
      <c r="S3093">
        <v>0</v>
      </c>
      <c r="T3093">
        <v>0</v>
      </c>
      <c r="U3093" t="s">
        <v>409</v>
      </c>
    </row>
    <row r="3094" spans="1:21" x14ac:dyDescent="0.35">
      <c r="A3094" t="s">
        <v>407</v>
      </c>
      <c r="B3094" t="s">
        <v>48</v>
      </c>
      <c r="C3094" t="str">
        <f>INDEX('GCAM Crosswalk'!M$5:M$36,MATCH(B3094,'GCAM Crosswalk'!L$5:L$36,0))</f>
        <v>Southeast Asia</v>
      </c>
      <c r="D3094" t="s">
        <v>271</v>
      </c>
      <c r="E3094" t="str">
        <f>INDEX('GCAM Crosswalk'!J$5:J$111,MATCH(D3094,'GCAM Crosswalk'!I$5:I$111,0))</f>
        <v>Industry</v>
      </c>
      <c r="F3094" t="s">
        <v>408</v>
      </c>
      <c r="G3094">
        <v>1.05866E-2</v>
      </c>
      <c r="H3094">
        <v>2.1567900000000001E-2</v>
      </c>
      <c r="I3094">
        <v>2.7700700000000002E-2</v>
      </c>
      <c r="J3094">
        <v>2.7700700000000002E-2</v>
      </c>
      <c r="K3094">
        <v>3.1475690000000001E-2</v>
      </c>
      <c r="L3094">
        <v>3.4632740000000002E-2</v>
      </c>
      <c r="M3094">
        <v>3.7807109999999998E-2</v>
      </c>
      <c r="N3094">
        <v>3.8651659999999997E-2</v>
      </c>
      <c r="O3094">
        <v>3.7594099999999998E-2</v>
      </c>
      <c r="P3094">
        <v>3.6884070999999997E-2</v>
      </c>
      <c r="Q3094">
        <v>3.6295529E-2</v>
      </c>
      <c r="R3094">
        <v>0</v>
      </c>
      <c r="S3094">
        <v>0</v>
      </c>
      <c r="T3094">
        <v>0</v>
      </c>
      <c r="U3094" t="s">
        <v>409</v>
      </c>
    </row>
    <row r="3095" spans="1:21" x14ac:dyDescent="0.35">
      <c r="A3095" t="s">
        <v>407</v>
      </c>
      <c r="B3095" t="s">
        <v>48</v>
      </c>
      <c r="C3095" t="str">
        <f>INDEX('GCAM Crosswalk'!M$5:M$36,MATCH(B3095,'GCAM Crosswalk'!L$5:L$36,0))</f>
        <v>Southeast Asia</v>
      </c>
      <c r="D3095" t="s">
        <v>271</v>
      </c>
      <c r="E3095" t="str">
        <f>INDEX('GCAM Crosswalk'!J$5:J$111,MATCH(D3095,'GCAM Crosswalk'!I$5:I$111,0))</f>
        <v>Industry</v>
      </c>
      <c r="F3095" t="s">
        <v>410</v>
      </c>
      <c r="G3095">
        <v>0</v>
      </c>
      <c r="H3095">
        <v>0</v>
      </c>
      <c r="I3095">
        <v>0</v>
      </c>
      <c r="J3095">
        <v>0</v>
      </c>
      <c r="K3095">
        <v>0</v>
      </c>
      <c r="L3095" s="3">
        <v>3.1165599999999999E-5</v>
      </c>
      <c r="M3095" s="3">
        <v>2.9341328399999899E-4</v>
      </c>
      <c r="N3095" s="3">
        <v>6.8067471300000001E-4</v>
      </c>
      <c r="O3095" s="3">
        <v>9.4148156100000002E-4</v>
      </c>
      <c r="P3095" s="3">
        <v>9.0478917199999999E-4</v>
      </c>
      <c r="Q3095" s="3">
        <v>9.9725180100000005E-4</v>
      </c>
      <c r="R3095">
        <v>0</v>
      </c>
      <c r="S3095">
        <v>0</v>
      </c>
      <c r="T3095">
        <v>0</v>
      </c>
      <c r="U3095" t="s">
        <v>409</v>
      </c>
    </row>
    <row r="3096" spans="1:21" x14ac:dyDescent="0.35">
      <c r="A3096" t="s">
        <v>407</v>
      </c>
      <c r="B3096" t="s">
        <v>48</v>
      </c>
      <c r="C3096" t="str">
        <f>INDEX('GCAM Crosswalk'!M$5:M$36,MATCH(B3096,'GCAM Crosswalk'!L$5:L$36,0))</f>
        <v>Southeast Asia</v>
      </c>
      <c r="D3096" t="s">
        <v>271</v>
      </c>
      <c r="E3096" t="str">
        <f>INDEX('GCAM Crosswalk'!J$5:J$111,MATCH(D3096,'GCAM Crosswalk'!I$5:I$111,0))</f>
        <v>Industry</v>
      </c>
      <c r="F3096" t="s">
        <v>411</v>
      </c>
      <c r="G3096">
        <v>1.4800199999999999E-2</v>
      </c>
      <c r="H3096">
        <v>3.0002399999999999E-2</v>
      </c>
      <c r="I3096">
        <v>3.5964299999999998E-2</v>
      </c>
      <c r="J3096">
        <v>3.5964299999999998E-2</v>
      </c>
      <c r="K3096">
        <v>1.123674E-2</v>
      </c>
      <c r="L3096">
        <v>1.2528664E-2</v>
      </c>
      <c r="M3096">
        <v>1.5544614E-2</v>
      </c>
      <c r="N3096">
        <v>2.1232502E-2</v>
      </c>
      <c r="O3096">
        <v>2.2236077999999999E-2</v>
      </c>
      <c r="P3096">
        <v>1.9723094E-2</v>
      </c>
      <c r="Q3096">
        <v>2.0521898199999999E-2</v>
      </c>
      <c r="R3096">
        <v>0</v>
      </c>
      <c r="S3096">
        <v>0</v>
      </c>
      <c r="T3096">
        <v>0</v>
      </c>
      <c r="U3096" t="s">
        <v>409</v>
      </c>
    </row>
    <row r="3097" spans="1:21" x14ac:dyDescent="0.35">
      <c r="A3097" t="s">
        <v>407</v>
      </c>
      <c r="B3097" t="s">
        <v>48</v>
      </c>
      <c r="C3097" t="str">
        <f>INDEX('GCAM Crosswalk'!M$5:M$36,MATCH(B3097,'GCAM Crosswalk'!L$5:L$36,0))</f>
        <v>Southeast Asia</v>
      </c>
      <c r="D3097" t="s">
        <v>325</v>
      </c>
      <c r="E3097" t="str">
        <f>INDEX('GCAM Crosswalk'!J$5:J$111,MATCH(D3097,'GCAM Crosswalk'!I$5:I$111,0))</f>
        <v>Residential</v>
      </c>
      <c r="F3097" t="s">
        <v>225</v>
      </c>
      <c r="G3097">
        <v>5.6530700000000003E-2</v>
      </c>
      <c r="H3097">
        <v>0.19681599999999999</v>
      </c>
      <c r="I3097">
        <v>0.273343</v>
      </c>
      <c r="J3097">
        <v>0.37005300000000002</v>
      </c>
      <c r="K3097">
        <v>0.44652900000000001</v>
      </c>
      <c r="L3097">
        <v>0.5566236</v>
      </c>
      <c r="M3097">
        <v>0.71080889999999997</v>
      </c>
      <c r="N3097">
        <v>0.8602455</v>
      </c>
      <c r="O3097">
        <v>0.99713189999999996</v>
      </c>
      <c r="P3097">
        <v>1.11256919999999</v>
      </c>
      <c r="Q3097">
        <v>1.2050436</v>
      </c>
      <c r="R3097">
        <v>0</v>
      </c>
      <c r="S3097">
        <v>0</v>
      </c>
      <c r="T3097">
        <v>0</v>
      </c>
      <c r="U3097" t="s">
        <v>409</v>
      </c>
    </row>
    <row r="3098" spans="1:21" x14ac:dyDescent="0.35">
      <c r="A3098" t="s">
        <v>407</v>
      </c>
      <c r="B3098" t="s">
        <v>48</v>
      </c>
      <c r="C3098" t="str">
        <f>INDEX('GCAM Crosswalk'!M$5:M$36,MATCH(B3098,'GCAM Crosswalk'!L$5:L$36,0))</f>
        <v>Southeast Asia</v>
      </c>
      <c r="D3098" t="s">
        <v>240</v>
      </c>
      <c r="E3098" t="str">
        <f>INDEX('GCAM Crosswalk'!J$5:J$111,MATCH(D3098,'GCAM Crosswalk'!I$5:I$111,0))</f>
        <v>Residential</v>
      </c>
      <c r="F3098" t="s">
        <v>318</v>
      </c>
      <c r="G3098">
        <v>5.8520300000000003E-3</v>
      </c>
      <c r="H3098">
        <v>4.9914900000000003E-3</v>
      </c>
      <c r="I3098">
        <v>5.90041E-3</v>
      </c>
      <c r="J3098">
        <v>5.9246999999999998E-3</v>
      </c>
      <c r="K3098">
        <v>7.2476499999999996E-3</v>
      </c>
      <c r="L3098">
        <v>8.85355E-3</v>
      </c>
      <c r="M3098">
        <v>1.076566E-2</v>
      </c>
      <c r="N3098">
        <v>1.242088E-2</v>
      </c>
      <c r="O3098">
        <v>1.339919E-2</v>
      </c>
      <c r="P3098">
        <v>1.4008148999999999E-2</v>
      </c>
      <c r="Q3098">
        <v>1.4299133999999899E-2</v>
      </c>
      <c r="R3098">
        <v>0</v>
      </c>
      <c r="S3098">
        <v>0</v>
      </c>
      <c r="T3098">
        <v>0</v>
      </c>
      <c r="U3098" t="s">
        <v>409</v>
      </c>
    </row>
    <row r="3099" spans="1:21" x14ac:dyDescent="0.35">
      <c r="A3099" t="s">
        <v>407</v>
      </c>
      <c r="B3099" t="s">
        <v>48</v>
      </c>
      <c r="C3099" t="str">
        <f>INDEX('GCAM Crosswalk'!M$5:M$36,MATCH(B3099,'GCAM Crosswalk'!L$5:L$36,0))</f>
        <v>Southeast Asia</v>
      </c>
      <c r="D3099" t="s">
        <v>240</v>
      </c>
      <c r="E3099" t="str">
        <f>INDEX('GCAM Crosswalk'!J$5:J$111,MATCH(D3099,'GCAM Crosswalk'!I$5:I$111,0))</f>
        <v>Residential</v>
      </c>
      <c r="F3099" t="s">
        <v>339</v>
      </c>
      <c r="G3099" s="3">
        <v>1.9830100000000001E-4</v>
      </c>
      <c r="H3099" s="3">
        <v>9.1189799999999996E-4</v>
      </c>
      <c r="I3099">
        <v>1.1532999999999999E-3</v>
      </c>
      <c r="J3099">
        <v>1.3917999999999999E-3</v>
      </c>
      <c r="K3099">
        <v>1.5688919999999999E-3</v>
      </c>
      <c r="L3099">
        <v>1.8780940000000001E-3</v>
      </c>
      <c r="M3099">
        <v>2.3015510000000002E-3</v>
      </c>
      <c r="N3099">
        <v>2.7810090000000001E-3</v>
      </c>
      <c r="O3099">
        <v>3.2198600000000002E-3</v>
      </c>
      <c r="P3099">
        <v>3.58549699999999E-3</v>
      </c>
      <c r="Q3099">
        <v>3.8660065000000001E-3</v>
      </c>
      <c r="R3099">
        <v>0</v>
      </c>
      <c r="S3099">
        <v>0</v>
      </c>
      <c r="T3099">
        <v>0</v>
      </c>
      <c r="U3099" t="s">
        <v>409</v>
      </c>
    </row>
    <row r="3100" spans="1:21" x14ac:dyDescent="0.35">
      <c r="A3100" t="s">
        <v>407</v>
      </c>
      <c r="B3100" t="s">
        <v>48</v>
      </c>
      <c r="C3100" t="str">
        <f>INDEX('GCAM Crosswalk'!M$5:M$36,MATCH(B3100,'GCAM Crosswalk'!L$5:L$36,0))</f>
        <v>Southeast Asia</v>
      </c>
      <c r="D3100" t="s">
        <v>240</v>
      </c>
      <c r="E3100" t="str">
        <f>INDEX('GCAM Crosswalk'!J$5:J$111,MATCH(D3100,'GCAM Crosswalk'!I$5:I$111,0))</f>
        <v>Residential</v>
      </c>
      <c r="F3100" t="s">
        <v>225</v>
      </c>
      <c r="G3100" s="3">
        <v>2.80002E-6</v>
      </c>
      <c r="H3100" s="3">
        <v>9.5999799999999999E-6</v>
      </c>
      <c r="I3100" s="3">
        <v>1.33E-5</v>
      </c>
      <c r="J3100" s="3">
        <v>1.8E-5</v>
      </c>
      <c r="K3100" s="3">
        <v>2.0046579999999899E-5</v>
      </c>
      <c r="L3100" s="3">
        <v>2.52681E-5</v>
      </c>
      <c r="M3100" s="3">
        <v>3.6419069999999901E-5</v>
      </c>
      <c r="N3100" s="3">
        <v>5.3122019999999999E-5</v>
      </c>
      <c r="O3100" s="3">
        <v>7.2417540000000005E-5</v>
      </c>
      <c r="P3100" s="3">
        <v>9.3540729999999999E-5</v>
      </c>
      <c r="Q3100" s="3">
        <v>1.16057923E-4</v>
      </c>
      <c r="R3100">
        <v>0</v>
      </c>
      <c r="S3100">
        <v>0</v>
      </c>
      <c r="T3100">
        <v>0</v>
      </c>
      <c r="U3100" t="s">
        <v>409</v>
      </c>
    </row>
    <row r="3101" spans="1:21" x14ac:dyDescent="0.35">
      <c r="A3101" t="s">
        <v>407</v>
      </c>
      <c r="B3101" t="s">
        <v>48</v>
      </c>
      <c r="C3101" t="str">
        <f>INDEX('GCAM Crosswalk'!M$5:M$36,MATCH(B3101,'GCAM Crosswalk'!L$5:L$36,0))</f>
        <v>Southeast Asia</v>
      </c>
      <c r="D3101" t="s">
        <v>240</v>
      </c>
      <c r="E3101" t="str">
        <f>INDEX('GCAM Crosswalk'!J$5:J$111,MATCH(D3101,'GCAM Crosswalk'!I$5:I$111,0))</f>
        <v>Residential</v>
      </c>
      <c r="F3101" t="s">
        <v>408</v>
      </c>
      <c r="G3101" s="3">
        <v>3.0000199999999999E-7</v>
      </c>
      <c r="H3101" s="3">
        <v>4.9999899999999995E-7</v>
      </c>
      <c r="I3101" s="3">
        <v>8.0000099999999999E-7</v>
      </c>
      <c r="J3101" s="3">
        <v>6.9999999999999997E-7</v>
      </c>
      <c r="K3101" s="3">
        <v>8.2098199999999999E-7</v>
      </c>
      <c r="L3101" s="3">
        <v>1.023031E-6</v>
      </c>
      <c r="M3101" s="3">
        <v>1.3844259999999999E-6</v>
      </c>
      <c r="N3101" s="3">
        <v>1.87983899999999E-6</v>
      </c>
      <c r="O3101" s="3">
        <v>2.4183269999999999E-6</v>
      </c>
      <c r="P3101" s="3">
        <v>2.9890157999999998E-6</v>
      </c>
      <c r="Q3101" s="3">
        <v>3.5747916000000001E-6</v>
      </c>
      <c r="R3101">
        <v>0</v>
      </c>
      <c r="S3101">
        <v>0</v>
      </c>
      <c r="T3101">
        <v>0</v>
      </c>
      <c r="U3101" t="s">
        <v>409</v>
      </c>
    </row>
    <row r="3102" spans="1:21" x14ac:dyDescent="0.35">
      <c r="A3102" t="s">
        <v>407</v>
      </c>
      <c r="B3102" t="s">
        <v>48</v>
      </c>
      <c r="C3102" t="str">
        <f>INDEX('GCAM Crosswalk'!M$5:M$36,MATCH(B3102,'GCAM Crosswalk'!L$5:L$36,0))</f>
        <v>Southeast Asia</v>
      </c>
      <c r="D3102" t="s">
        <v>240</v>
      </c>
      <c r="E3102" t="str">
        <f>INDEX('GCAM Crosswalk'!J$5:J$111,MATCH(D3102,'GCAM Crosswalk'!I$5:I$111,0))</f>
        <v>Residential</v>
      </c>
      <c r="F3102" t="s">
        <v>410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 s="3">
        <v>1.5462200000000001E-9</v>
      </c>
      <c r="N3102" s="3">
        <v>3.5363100000000002E-9</v>
      </c>
      <c r="O3102" s="3">
        <v>6.08346E-9</v>
      </c>
      <c r="P3102" s="3">
        <v>9.4590699999999997E-9</v>
      </c>
      <c r="Q3102" s="3">
        <v>1.36898E-8</v>
      </c>
      <c r="R3102">
        <v>0</v>
      </c>
      <c r="S3102">
        <v>0</v>
      </c>
      <c r="T3102">
        <v>0</v>
      </c>
      <c r="U3102" t="s">
        <v>409</v>
      </c>
    </row>
    <row r="3103" spans="1:21" x14ac:dyDescent="0.35">
      <c r="A3103" t="s">
        <v>407</v>
      </c>
      <c r="B3103" t="s">
        <v>48</v>
      </c>
      <c r="C3103" t="str">
        <f>INDEX('GCAM Crosswalk'!M$5:M$36,MATCH(B3103,'GCAM Crosswalk'!L$5:L$36,0))</f>
        <v>Southeast Asia</v>
      </c>
      <c r="D3103" t="s">
        <v>240</v>
      </c>
      <c r="E3103" t="str">
        <f>INDEX('GCAM Crosswalk'!J$5:J$111,MATCH(D3103,'GCAM Crosswalk'!I$5:I$111,0))</f>
        <v>Residential</v>
      </c>
      <c r="F3103" t="s">
        <v>411</v>
      </c>
      <c r="G3103">
        <v>1.3386100000000001E-3</v>
      </c>
      <c r="H3103">
        <v>2.4750900000000001E-3</v>
      </c>
      <c r="I3103">
        <v>2.7391999999999998E-3</v>
      </c>
      <c r="J3103">
        <v>2.7881E-3</v>
      </c>
      <c r="K3103">
        <v>3.2151469999999998E-3</v>
      </c>
      <c r="L3103">
        <v>4.0670799999999998E-3</v>
      </c>
      <c r="M3103">
        <v>5.5303079999999899E-3</v>
      </c>
      <c r="N3103">
        <v>7.7319440000000001E-3</v>
      </c>
      <c r="O3103">
        <v>1.03782689999999E-2</v>
      </c>
      <c r="P3103">
        <v>1.3457342000000001E-2</v>
      </c>
      <c r="Q3103">
        <v>1.6975721999999999E-2</v>
      </c>
      <c r="R3103">
        <v>0</v>
      </c>
      <c r="S3103">
        <v>0</v>
      </c>
      <c r="T3103">
        <v>0</v>
      </c>
      <c r="U3103" t="s">
        <v>409</v>
      </c>
    </row>
    <row r="3104" spans="1:21" x14ac:dyDescent="0.35">
      <c r="A3104" t="s">
        <v>407</v>
      </c>
      <c r="B3104" t="s">
        <v>48</v>
      </c>
      <c r="C3104" t="str">
        <f>INDEX('GCAM Crosswalk'!M$5:M$36,MATCH(B3104,'GCAM Crosswalk'!L$5:L$36,0))</f>
        <v>Southeast Asia</v>
      </c>
      <c r="D3104" t="s">
        <v>240</v>
      </c>
      <c r="E3104" t="str">
        <f>INDEX('GCAM Crosswalk'!J$5:J$111,MATCH(D3104,'GCAM Crosswalk'!I$5:I$111,0))</f>
        <v>Residential</v>
      </c>
      <c r="F3104" t="s">
        <v>413</v>
      </c>
      <c r="G3104">
        <v>9.6934499999999993E-3</v>
      </c>
      <c r="H3104">
        <v>1.01505E-2</v>
      </c>
      <c r="I3104">
        <v>1.0460499999999999E-2</v>
      </c>
      <c r="J3104">
        <v>8.1172099999999997E-3</v>
      </c>
      <c r="K3104">
        <v>8.7773799999999996E-3</v>
      </c>
      <c r="L3104">
        <v>9.6254299999999904E-3</v>
      </c>
      <c r="M3104">
        <v>1.0126649999999999E-2</v>
      </c>
      <c r="N3104">
        <v>1.0232399999999999E-2</v>
      </c>
      <c r="O3104">
        <v>9.7197329999999995E-3</v>
      </c>
      <c r="P3104">
        <v>8.816941E-3</v>
      </c>
      <c r="Q3104">
        <v>7.7537219999999898E-3</v>
      </c>
      <c r="R3104">
        <v>0</v>
      </c>
      <c r="S3104">
        <v>0</v>
      </c>
      <c r="T3104">
        <v>0</v>
      </c>
      <c r="U3104" t="s">
        <v>409</v>
      </c>
    </row>
    <row r="3105" spans="1:21" x14ac:dyDescent="0.35">
      <c r="A3105" t="s">
        <v>407</v>
      </c>
      <c r="B3105" t="s">
        <v>48</v>
      </c>
      <c r="C3105" t="str">
        <f>INDEX('GCAM Crosswalk'!M$5:M$36,MATCH(B3105,'GCAM Crosswalk'!L$5:L$36,0))</f>
        <v>Southeast Asia</v>
      </c>
      <c r="D3105" t="s">
        <v>326</v>
      </c>
      <c r="E3105" t="str">
        <f>INDEX('GCAM Crosswalk'!J$5:J$111,MATCH(D3105,'GCAM Crosswalk'!I$5:I$111,0))</f>
        <v>Residential</v>
      </c>
      <c r="F3105" t="s">
        <v>318</v>
      </c>
      <c r="G3105">
        <v>0.218254</v>
      </c>
      <c r="H3105">
        <v>0.18616199999999999</v>
      </c>
      <c r="I3105">
        <v>0.220059</v>
      </c>
      <c r="J3105">
        <v>0.22096499999999999</v>
      </c>
      <c r="K3105">
        <v>0.27531289999999897</v>
      </c>
      <c r="L3105">
        <v>0.3557092</v>
      </c>
      <c r="M3105">
        <v>0.45689939999999901</v>
      </c>
      <c r="N3105">
        <v>0.54783110000000002</v>
      </c>
      <c r="O3105">
        <v>0.6059909</v>
      </c>
      <c r="P3105">
        <v>0.62986029999999904</v>
      </c>
      <c r="Q3105">
        <v>0.62944650000000002</v>
      </c>
      <c r="R3105">
        <v>0</v>
      </c>
      <c r="S3105">
        <v>0</v>
      </c>
      <c r="T3105">
        <v>0</v>
      </c>
      <c r="U3105" t="s">
        <v>409</v>
      </c>
    </row>
    <row r="3106" spans="1:21" x14ac:dyDescent="0.35">
      <c r="A3106" t="s">
        <v>407</v>
      </c>
      <c r="B3106" t="s">
        <v>48</v>
      </c>
      <c r="C3106" t="str">
        <f>INDEX('GCAM Crosswalk'!M$5:M$36,MATCH(B3106,'GCAM Crosswalk'!L$5:L$36,0))</f>
        <v>Southeast Asia</v>
      </c>
      <c r="D3106" t="s">
        <v>326</v>
      </c>
      <c r="E3106" t="str">
        <f>INDEX('GCAM Crosswalk'!J$5:J$111,MATCH(D3106,'GCAM Crosswalk'!I$5:I$111,0))</f>
        <v>Residential</v>
      </c>
      <c r="F3106" t="s">
        <v>339</v>
      </c>
      <c r="G3106">
        <v>8.4670000000000006E-3</v>
      </c>
      <c r="H3106">
        <v>3.8938899999999999E-2</v>
      </c>
      <c r="I3106">
        <v>4.9246199999999997E-2</v>
      </c>
      <c r="J3106">
        <v>5.9430799999999999E-2</v>
      </c>
      <c r="K3106">
        <v>7.2837499999999999E-2</v>
      </c>
      <c r="L3106">
        <v>8.8317900000000005E-2</v>
      </c>
      <c r="M3106">
        <v>0.10460899999999999</v>
      </c>
      <c r="N3106">
        <v>0.11733846000000001</v>
      </c>
      <c r="O3106">
        <v>0.12721924000000001</v>
      </c>
      <c r="P3106">
        <v>0.13325783999999999</v>
      </c>
      <c r="Q3106">
        <v>0.13710319999999901</v>
      </c>
      <c r="R3106">
        <v>0</v>
      </c>
      <c r="S3106">
        <v>0</v>
      </c>
      <c r="T3106">
        <v>0</v>
      </c>
      <c r="U3106" t="s">
        <v>409</v>
      </c>
    </row>
    <row r="3107" spans="1:21" x14ac:dyDescent="0.35">
      <c r="A3107" t="s">
        <v>407</v>
      </c>
      <c r="B3107" t="s">
        <v>48</v>
      </c>
      <c r="C3107" t="str">
        <f>INDEX('GCAM Crosswalk'!M$5:M$36,MATCH(B3107,'GCAM Crosswalk'!L$5:L$36,0))</f>
        <v>Southeast Asia</v>
      </c>
      <c r="D3107" t="s">
        <v>326</v>
      </c>
      <c r="E3107" t="str">
        <f>INDEX('GCAM Crosswalk'!J$5:J$111,MATCH(D3107,'GCAM Crosswalk'!I$5:I$111,0))</f>
        <v>Residential</v>
      </c>
      <c r="F3107" t="s">
        <v>225</v>
      </c>
      <c r="G3107">
        <v>3.0265199999999999E-2</v>
      </c>
      <c r="H3107">
        <v>0.10537100000000001</v>
      </c>
      <c r="I3107">
        <v>0.146342</v>
      </c>
      <c r="J3107">
        <v>0.19811799999999999</v>
      </c>
      <c r="K3107">
        <v>0.24414959999999999</v>
      </c>
      <c r="L3107">
        <v>0.32760020000000001</v>
      </c>
      <c r="M3107">
        <v>0.50716830000000002</v>
      </c>
      <c r="N3107">
        <v>0.77164489999999997</v>
      </c>
      <c r="O3107">
        <v>1.0720177</v>
      </c>
      <c r="P3107">
        <v>1.4047325799999999</v>
      </c>
      <c r="Q3107">
        <v>1.7438157999999999</v>
      </c>
      <c r="R3107">
        <v>0</v>
      </c>
      <c r="S3107">
        <v>0</v>
      </c>
      <c r="T3107">
        <v>0</v>
      </c>
      <c r="U3107" t="s">
        <v>409</v>
      </c>
    </row>
    <row r="3108" spans="1:21" x14ac:dyDescent="0.35">
      <c r="A3108" t="s">
        <v>407</v>
      </c>
      <c r="B3108" t="s">
        <v>48</v>
      </c>
      <c r="C3108" t="str">
        <f>INDEX('GCAM Crosswalk'!M$5:M$36,MATCH(B3108,'GCAM Crosswalk'!L$5:L$36,0))</f>
        <v>Southeast Asia</v>
      </c>
      <c r="D3108" t="s">
        <v>326</v>
      </c>
      <c r="E3108" t="str">
        <f>INDEX('GCAM Crosswalk'!J$5:J$111,MATCH(D3108,'GCAM Crosswalk'!I$5:I$111,0))</f>
        <v>Residential</v>
      </c>
      <c r="F3108" t="s">
        <v>408</v>
      </c>
      <c r="G3108">
        <v>1.4228999999999999E-3</v>
      </c>
      <c r="H3108">
        <v>2.0925000000000002E-3</v>
      </c>
      <c r="I3108">
        <v>3.3479999999999998E-3</v>
      </c>
      <c r="J3108">
        <v>2.9713999999999999E-3</v>
      </c>
      <c r="K3108">
        <v>3.8295999999999998E-3</v>
      </c>
      <c r="L3108">
        <v>5.0122150000000004E-3</v>
      </c>
      <c r="M3108">
        <v>7.0907399999999999E-3</v>
      </c>
      <c r="N3108">
        <v>9.8269289999999999E-3</v>
      </c>
      <c r="O3108">
        <v>1.2751953E-2</v>
      </c>
      <c r="P3108">
        <v>1.5853678E-2</v>
      </c>
      <c r="Q3108">
        <v>1.8825235999999999E-2</v>
      </c>
      <c r="R3108">
        <v>0</v>
      </c>
      <c r="S3108">
        <v>0</v>
      </c>
      <c r="T3108">
        <v>0</v>
      </c>
      <c r="U3108" t="s">
        <v>409</v>
      </c>
    </row>
    <row r="3109" spans="1:21" x14ac:dyDescent="0.35">
      <c r="A3109" t="s">
        <v>407</v>
      </c>
      <c r="B3109" t="s">
        <v>48</v>
      </c>
      <c r="C3109" t="str">
        <f>INDEX('GCAM Crosswalk'!M$5:M$36,MATCH(B3109,'GCAM Crosswalk'!L$5:L$36,0))</f>
        <v>Southeast Asia</v>
      </c>
      <c r="D3109" t="s">
        <v>326</v>
      </c>
      <c r="E3109" t="str">
        <f>INDEX('GCAM Crosswalk'!J$5:J$111,MATCH(D3109,'GCAM Crosswalk'!I$5:I$111,0))</f>
        <v>Residential</v>
      </c>
      <c r="F3109" t="s">
        <v>410</v>
      </c>
      <c r="G3109">
        <v>0</v>
      </c>
      <c r="H3109">
        <v>0</v>
      </c>
      <c r="I3109">
        <v>0</v>
      </c>
      <c r="J3109">
        <v>0</v>
      </c>
      <c r="K3109">
        <v>0</v>
      </c>
      <c r="L3109" s="3">
        <v>6.8104499999999999E-7</v>
      </c>
      <c r="M3109" s="3">
        <v>1.4616900000000001E-5</v>
      </c>
      <c r="N3109" s="3">
        <v>3.3702599999999998E-5</v>
      </c>
      <c r="O3109" s="3">
        <v>5.6013800000000002E-5</v>
      </c>
      <c r="P3109" s="3">
        <v>8.7108799999999995E-5</v>
      </c>
      <c r="Q3109" s="3">
        <v>1.2026100000000001E-4</v>
      </c>
      <c r="R3109">
        <v>0</v>
      </c>
      <c r="S3109">
        <v>0</v>
      </c>
      <c r="T3109">
        <v>0</v>
      </c>
      <c r="U3109" t="s">
        <v>409</v>
      </c>
    </row>
    <row r="3110" spans="1:21" x14ac:dyDescent="0.35">
      <c r="A3110" t="s">
        <v>407</v>
      </c>
      <c r="B3110" t="s">
        <v>48</v>
      </c>
      <c r="C3110" t="str">
        <f>INDEX('GCAM Crosswalk'!M$5:M$36,MATCH(B3110,'GCAM Crosswalk'!L$5:L$36,0))</f>
        <v>Southeast Asia</v>
      </c>
      <c r="D3110" t="s">
        <v>326</v>
      </c>
      <c r="E3110" t="str">
        <f>INDEX('GCAM Crosswalk'!J$5:J$111,MATCH(D3110,'GCAM Crosswalk'!I$5:I$111,0))</f>
        <v>Residential</v>
      </c>
      <c r="F3110" t="s">
        <v>411</v>
      </c>
      <c r="G3110">
        <v>9.0629100000000004E-2</v>
      </c>
      <c r="H3110">
        <v>0.167572</v>
      </c>
      <c r="I3110">
        <v>0.18545500000000001</v>
      </c>
      <c r="J3110">
        <v>0.18876799999999999</v>
      </c>
      <c r="K3110">
        <v>0.22921809999999901</v>
      </c>
      <c r="L3110">
        <v>0.27607549999999997</v>
      </c>
      <c r="M3110">
        <v>0.32384810000000003</v>
      </c>
      <c r="N3110">
        <v>0.36365500000000001</v>
      </c>
      <c r="O3110">
        <v>0.39464869999999902</v>
      </c>
      <c r="P3110">
        <v>0.41767978</v>
      </c>
      <c r="Q3110">
        <v>0.44028069999999903</v>
      </c>
      <c r="R3110">
        <v>0</v>
      </c>
      <c r="S3110">
        <v>0</v>
      </c>
      <c r="T3110">
        <v>0</v>
      </c>
      <c r="U3110" t="s">
        <v>409</v>
      </c>
    </row>
    <row r="3111" spans="1:21" x14ac:dyDescent="0.35">
      <c r="A3111" t="s">
        <v>407</v>
      </c>
      <c r="B3111" t="s">
        <v>48</v>
      </c>
      <c r="C3111" t="str">
        <f>INDEX('GCAM Crosswalk'!M$5:M$36,MATCH(B3111,'GCAM Crosswalk'!L$5:L$36,0))</f>
        <v>Southeast Asia</v>
      </c>
      <c r="D3111" t="s">
        <v>326</v>
      </c>
      <c r="E3111" t="str">
        <f>INDEX('GCAM Crosswalk'!J$5:J$111,MATCH(D3111,'GCAM Crosswalk'!I$5:I$111,0))</f>
        <v>Residential</v>
      </c>
      <c r="F3111" t="s">
        <v>413</v>
      </c>
      <c r="G3111">
        <v>1.1698999999999999</v>
      </c>
      <c r="H3111">
        <v>1.2250700000000001</v>
      </c>
      <c r="I3111">
        <v>1.2624899999999999</v>
      </c>
      <c r="J3111">
        <v>0.97966799999999998</v>
      </c>
      <c r="K3111">
        <v>1.1631929999999999</v>
      </c>
      <c r="L3111">
        <v>1.3032429999999999</v>
      </c>
      <c r="M3111">
        <v>1.3289599999999999</v>
      </c>
      <c r="N3111">
        <v>1.2465379999999999</v>
      </c>
      <c r="O3111">
        <v>1.1288851</v>
      </c>
      <c r="P3111">
        <v>0.98936599999999897</v>
      </c>
      <c r="Q3111">
        <v>0.89672620000000003</v>
      </c>
      <c r="R3111">
        <v>0</v>
      </c>
      <c r="S3111">
        <v>0</v>
      </c>
      <c r="T3111">
        <v>0</v>
      </c>
      <c r="U3111" t="s">
        <v>409</v>
      </c>
    </row>
    <row r="3112" spans="1:21" x14ac:dyDescent="0.35">
      <c r="A3112" t="s">
        <v>407</v>
      </c>
      <c r="B3112" t="s">
        <v>48</v>
      </c>
      <c r="C3112" t="str">
        <f>INDEX('GCAM Crosswalk'!M$5:M$36,MATCH(B3112,'GCAM Crosswalk'!L$5:L$36,0))</f>
        <v>Southeast Asia</v>
      </c>
      <c r="D3112" t="s">
        <v>251</v>
      </c>
      <c r="E3112" t="str">
        <f>INDEX('GCAM Crosswalk'!J$5:J$111,MATCH(D3112,'GCAM Crosswalk'!I$5:I$111,0))</f>
        <v>International Aviation</v>
      </c>
      <c r="F3112" t="s">
        <v>225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3">
        <v>3.8323199999999997E-7</v>
      </c>
      <c r="O3112" s="3">
        <v>3.6608900000000001E-6</v>
      </c>
      <c r="P3112" s="3">
        <v>3.2353200000000001E-5</v>
      </c>
      <c r="Q3112" s="3">
        <v>2.6298700000000001E-4</v>
      </c>
      <c r="R3112">
        <v>0</v>
      </c>
      <c r="S3112">
        <v>0</v>
      </c>
      <c r="T3112">
        <v>0</v>
      </c>
      <c r="U3112" t="s">
        <v>409</v>
      </c>
    </row>
    <row r="3113" spans="1:21" x14ac:dyDescent="0.35">
      <c r="A3113" t="s">
        <v>407</v>
      </c>
      <c r="B3113" t="s">
        <v>48</v>
      </c>
      <c r="C3113" t="str">
        <f>INDEX('GCAM Crosswalk'!M$5:M$36,MATCH(B3113,'GCAM Crosswalk'!L$5:L$36,0))</f>
        <v>Southeast Asia</v>
      </c>
      <c r="D3113" t="s">
        <v>251</v>
      </c>
      <c r="E3113" t="str">
        <f>INDEX('GCAM Crosswalk'!J$5:J$111,MATCH(D3113,'GCAM Crosswalk'!I$5:I$111,0))</f>
        <v>International Aviation</v>
      </c>
      <c r="F3113" t="s">
        <v>410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3">
        <v>4.6171200000000003E-7</v>
      </c>
      <c r="O3113" s="3">
        <v>1.0471399999999999E-5</v>
      </c>
      <c r="P3113" s="3">
        <v>1.7413899999999999E-4</v>
      </c>
      <c r="Q3113">
        <v>2.15731E-3</v>
      </c>
      <c r="R3113">
        <v>0</v>
      </c>
      <c r="S3113">
        <v>0</v>
      </c>
      <c r="T3113">
        <v>0</v>
      </c>
      <c r="U3113" t="s">
        <v>409</v>
      </c>
    </row>
    <row r="3114" spans="1:21" x14ac:dyDescent="0.35">
      <c r="A3114" t="s">
        <v>407</v>
      </c>
      <c r="B3114" t="s">
        <v>48</v>
      </c>
      <c r="C3114" t="str">
        <f>INDEX('GCAM Crosswalk'!M$5:M$36,MATCH(B3114,'GCAM Crosswalk'!L$5:L$36,0))</f>
        <v>Southeast Asia</v>
      </c>
      <c r="D3114" t="s">
        <v>251</v>
      </c>
      <c r="E3114" t="str">
        <f>INDEX('GCAM Crosswalk'!J$5:J$111,MATCH(D3114,'GCAM Crosswalk'!I$5:I$111,0))</f>
        <v>International Aviation</v>
      </c>
      <c r="F3114" t="s">
        <v>411</v>
      </c>
      <c r="G3114">
        <v>0.20508399999999999</v>
      </c>
      <c r="H3114">
        <v>0.44708599999999998</v>
      </c>
      <c r="I3114">
        <v>0.54017499999999996</v>
      </c>
      <c r="J3114">
        <v>0.69973600000000002</v>
      </c>
      <c r="K3114">
        <v>0.856572</v>
      </c>
      <c r="L3114">
        <v>0.99907100000000004</v>
      </c>
      <c r="M3114">
        <v>1.2156</v>
      </c>
      <c r="N3114">
        <v>1.4625999999999999</v>
      </c>
      <c r="O3114">
        <v>1.81186</v>
      </c>
      <c r="P3114">
        <v>2.1802600000000001</v>
      </c>
      <c r="Q3114">
        <v>2.5508799999999998</v>
      </c>
      <c r="R3114">
        <v>0</v>
      </c>
      <c r="S3114">
        <v>0</v>
      </c>
      <c r="T3114">
        <v>0</v>
      </c>
      <c r="U3114" t="s">
        <v>409</v>
      </c>
    </row>
    <row r="3115" spans="1:21" x14ac:dyDescent="0.35">
      <c r="A3115" t="s">
        <v>407</v>
      </c>
      <c r="B3115" t="s">
        <v>48</v>
      </c>
      <c r="C3115" t="str">
        <f>INDEX('GCAM Crosswalk'!M$5:M$36,MATCH(B3115,'GCAM Crosswalk'!L$5:L$36,0))</f>
        <v>Southeast Asia</v>
      </c>
      <c r="D3115" t="s">
        <v>254</v>
      </c>
      <c r="E3115" t="str">
        <f>INDEX('GCAM Crosswalk'!J$5:J$111,MATCH(D3115,'GCAM Crosswalk'!I$5:I$111,0))</f>
        <v>Transportation</v>
      </c>
      <c r="F3115" t="s">
        <v>339</v>
      </c>
      <c r="G3115" s="3">
        <v>5.8627099999999997E-4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409</v>
      </c>
    </row>
    <row r="3116" spans="1:21" x14ac:dyDescent="0.35">
      <c r="A3116" t="s">
        <v>407</v>
      </c>
      <c r="B3116" t="s">
        <v>48</v>
      </c>
      <c r="C3116" t="str">
        <f>INDEX('GCAM Crosswalk'!M$5:M$36,MATCH(B3116,'GCAM Crosswalk'!L$5:L$36,0))</f>
        <v>Southeast Asia</v>
      </c>
      <c r="D3116" t="s">
        <v>254</v>
      </c>
      <c r="E3116" t="str">
        <f>INDEX('GCAM Crosswalk'!J$5:J$111,MATCH(D3116,'GCAM Crosswalk'!I$5:I$111,0))</f>
        <v>Transportation</v>
      </c>
      <c r="F3116" t="s">
        <v>225</v>
      </c>
      <c r="G3116" s="3">
        <v>3.5418299999999999E-4</v>
      </c>
      <c r="H3116">
        <v>2.5746900000000001E-3</v>
      </c>
      <c r="I3116">
        <v>4.5910999999999999E-3</v>
      </c>
      <c r="J3116">
        <v>5.5707500000000002E-3</v>
      </c>
      <c r="K3116">
        <v>6.2920099999999998E-3</v>
      </c>
      <c r="L3116">
        <v>7.4466369999999999E-3</v>
      </c>
      <c r="M3116">
        <v>1.022925E-2</v>
      </c>
      <c r="N3116">
        <v>1.35238636E-2</v>
      </c>
      <c r="O3116">
        <v>1.6589648999999901E-2</v>
      </c>
      <c r="P3116">
        <v>1.9718568999999998E-2</v>
      </c>
      <c r="Q3116">
        <v>2.350698E-2</v>
      </c>
      <c r="R3116">
        <v>0</v>
      </c>
      <c r="S3116">
        <v>0</v>
      </c>
      <c r="T3116">
        <v>0</v>
      </c>
      <c r="U3116" t="s">
        <v>409</v>
      </c>
    </row>
    <row r="3117" spans="1:21" x14ac:dyDescent="0.35">
      <c r="A3117" t="s">
        <v>407</v>
      </c>
      <c r="B3117" t="s">
        <v>48</v>
      </c>
      <c r="C3117" t="str">
        <f>INDEX('GCAM Crosswalk'!M$5:M$36,MATCH(B3117,'GCAM Crosswalk'!L$5:L$36,0))</f>
        <v>Southeast Asia</v>
      </c>
      <c r="D3117" t="s">
        <v>254</v>
      </c>
      <c r="E3117" t="str">
        <f>INDEX('GCAM Crosswalk'!J$5:J$111,MATCH(D3117,'GCAM Crosswalk'!I$5:I$111,0))</f>
        <v>Transportation</v>
      </c>
      <c r="F3117" t="s">
        <v>410</v>
      </c>
      <c r="G3117">
        <v>0</v>
      </c>
      <c r="H3117">
        <v>0</v>
      </c>
      <c r="I3117">
        <v>0</v>
      </c>
      <c r="J3117">
        <v>0</v>
      </c>
      <c r="K3117">
        <v>0</v>
      </c>
      <c r="L3117" s="3">
        <v>9.9745600000000008E-4</v>
      </c>
      <c r="M3117">
        <v>4.5436299999999999E-3</v>
      </c>
      <c r="N3117">
        <v>1.0653561000000001E-2</v>
      </c>
      <c r="O3117">
        <v>1.5402248E-2</v>
      </c>
      <c r="P3117">
        <v>1.9179036E-2</v>
      </c>
      <c r="Q3117">
        <v>2.3409389999999999E-2</v>
      </c>
      <c r="R3117">
        <v>0</v>
      </c>
      <c r="S3117">
        <v>0</v>
      </c>
      <c r="T3117">
        <v>0</v>
      </c>
      <c r="U3117" t="s">
        <v>409</v>
      </c>
    </row>
    <row r="3118" spans="1:21" x14ac:dyDescent="0.35">
      <c r="A3118" t="s">
        <v>407</v>
      </c>
      <c r="B3118" t="s">
        <v>48</v>
      </c>
      <c r="C3118" t="str">
        <f>INDEX('GCAM Crosswalk'!M$5:M$36,MATCH(B3118,'GCAM Crosswalk'!L$5:L$36,0))</f>
        <v>Southeast Asia</v>
      </c>
      <c r="D3118" t="s">
        <v>254</v>
      </c>
      <c r="E3118" t="str">
        <f>INDEX('GCAM Crosswalk'!J$5:J$111,MATCH(D3118,'GCAM Crosswalk'!I$5:I$111,0))</f>
        <v>Transportation</v>
      </c>
      <c r="F3118" t="s">
        <v>411</v>
      </c>
      <c r="G3118">
        <v>5.5751099999999998E-2</v>
      </c>
      <c r="H3118">
        <v>8.2353499999999996E-2</v>
      </c>
      <c r="I3118">
        <v>9.7806000000000004E-2</v>
      </c>
      <c r="J3118">
        <v>0.1243534</v>
      </c>
      <c r="K3118">
        <v>0.13838987</v>
      </c>
      <c r="L3118">
        <v>0.15784483999999999</v>
      </c>
      <c r="M3118">
        <v>0.17822580999999901</v>
      </c>
      <c r="N3118">
        <v>0.20297669999999901</v>
      </c>
      <c r="O3118">
        <v>0.2298326</v>
      </c>
      <c r="P3118">
        <v>0.26179409999999997</v>
      </c>
      <c r="Q3118">
        <v>0.29417359999999998</v>
      </c>
      <c r="R3118">
        <v>0</v>
      </c>
      <c r="S3118">
        <v>0</v>
      </c>
      <c r="T3118">
        <v>0</v>
      </c>
      <c r="U3118" t="s">
        <v>409</v>
      </c>
    </row>
    <row r="3119" spans="1:21" x14ac:dyDescent="0.35">
      <c r="A3119" t="s">
        <v>407</v>
      </c>
      <c r="B3119" t="s">
        <v>48</v>
      </c>
      <c r="C3119" t="str">
        <f>INDEX('GCAM Crosswalk'!M$5:M$36,MATCH(B3119,'GCAM Crosswalk'!L$5:L$36,0))</f>
        <v>Southeast Asia</v>
      </c>
      <c r="D3119" t="s">
        <v>257</v>
      </c>
      <c r="E3119" t="str">
        <f>INDEX('GCAM Crosswalk'!J$5:J$111,MATCH(D3119,'GCAM Crosswalk'!I$5:I$111,0))</f>
        <v>Transportation</v>
      </c>
      <c r="F3119" t="s">
        <v>225</v>
      </c>
      <c r="G3119">
        <v>0</v>
      </c>
      <c r="H3119">
        <v>0</v>
      </c>
      <c r="I3119">
        <v>0</v>
      </c>
      <c r="J3119">
        <v>0</v>
      </c>
      <c r="K3119">
        <v>1.5831409999999999E-3</v>
      </c>
      <c r="L3119">
        <v>1.16588906711E-2</v>
      </c>
      <c r="M3119">
        <v>5.35890746889E-2</v>
      </c>
      <c r="N3119">
        <v>0.16917858901051</v>
      </c>
      <c r="O3119">
        <v>0.33763156186965998</v>
      </c>
      <c r="P3119">
        <v>0.52288193075599998</v>
      </c>
      <c r="Q3119">
        <v>0.71697164182999995</v>
      </c>
      <c r="R3119">
        <v>0</v>
      </c>
      <c r="S3119">
        <v>0</v>
      </c>
      <c r="T3119">
        <v>0</v>
      </c>
      <c r="U3119" t="s">
        <v>409</v>
      </c>
    </row>
    <row r="3120" spans="1:21" x14ac:dyDescent="0.35">
      <c r="A3120" t="s">
        <v>407</v>
      </c>
      <c r="B3120" t="s">
        <v>48</v>
      </c>
      <c r="C3120" t="str">
        <f>INDEX('GCAM Crosswalk'!M$5:M$36,MATCH(B3120,'GCAM Crosswalk'!L$5:L$36,0))</f>
        <v>Southeast Asia</v>
      </c>
      <c r="D3120" t="s">
        <v>257</v>
      </c>
      <c r="E3120" t="str">
        <f>INDEX('GCAM Crosswalk'!J$5:J$111,MATCH(D3120,'GCAM Crosswalk'!I$5:I$111,0))</f>
        <v>Transportation</v>
      </c>
      <c r="F3120" t="s">
        <v>410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3.10365127E-3</v>
      </c>
      <c r="M3120">
        <v>2.48720844535999E-2</v>
      </c>
      <c r="N3120">
        <v>8.20255524397E-2</v>
      </c>
      <c r="O3120">
        <v>0.14669773087659899</v>
      </c>
      <c r="P3120">
        <v>0.20165603942999999</v>
      </c>
      <c r="Q3120">
        <v>0.24639363846000001</v>
      </c>
      <c r="R3120">
        <v>0</v>
      </c>
      <c r="S3120">
        <v>0</v>
      </c>
      <c r="T3120">
        <v>0</v>
      </c>
      <c r="U3120" t="s">
        <v>409</v>
      </c>
    </row>
    <row r="3121" spans="1:21" x14ac:dyDescent="0.35">
      <c r="A3121" t="s">
        <v>407</v>
      </c>
      <c r="B3121" t="s">
        <v>48</v>
      </c>
      <c r="C3121" t="str">
        <f>INDEX('GCAM Crosswalk'!M$5:M$36,MATCH(B3121,'GCAM Crosswalk'!L$5:L$36,0))</f>
        <v>Southeast Asia</v>
      </c>
      <c r="D3121" t="s">
        <v>257</v>
      </c>
      <c r="E3121" t="str">
        <f>INDEX('GCAM Crosswalk'!J$5:J$111,MATCH(D3121,'GCAM Crosswalk'!I$5:I$111,0))</f>
        <v>Transportation</v>
      </c>
      <c r="F3121" t="s">
        <v>411</v>
      </c>
      <c r="G3121">
        <v>0.36802789999999902</v>
      </c>
      <c r="H3121">
        <v>0.81685399999999897</v>
      </c>
      <c r="I3121">
        <v>0.90377200000000002</v>
      </c>
      <c r="J3121">
        <v>1.1054729999999999</v>
      </c>
      <c r="K3121">
        <v>1.3627828841999901</v>
      </c>
      <c r="L3121">
        <v>1.61171645694</v>
      </c>
      <c r="M3121">
        <v>1.8418279285499899</v>
      </c>
      <c r="N3121">
        <v>1.87246842392</v>
      </c>
      <c r="O3121">
        <v>1.8450361137</v>
      </c>
      <c r="P3121">
        <v>1.8574911274000001</v>
      </c>
      <c r="Q3121">
        <v>1.9096717583</v>
      </c>
      <c r="R3121">
        <v>0</v>
      </c>
      <c r="S3121">
        <v>0</v>
      </c>
      <c r="T3121">
        <v>0</v>
      </c>
      <c r="U3121" t="s">
        <v>409</v>
      </c>
    </row>
    <row r="3122" spans="1:21" x14ac:dyDescent="0.35">
      <c r="A3122" t="s">
        <v>407</v>
      </c>
      <c r="B3122" t="s">
        <v>48</v>
      </c>
      <c r="C3122" t="str">
        <f>INDEX('GCAM Crosswalk'!M$5:M$36,MATCH(B3122,'GCAM Crosswalk'!L$5:L$36,0))</f>
        <v>Southeast Asia</v>
      </c>
      <c r="D3122" t="s">
        <v>259</v>
      </c>
      <c r="E3122" t="str">
        <f>INDEX('GCAM Crosswalk'!J$5:J$111,MATCH(D3122,'GCAM Crosswalk'!I$5:I$111,0))</f>
        <v>Transportation</v>
      </c>
      <c r="F3122" t="s">
        <v>225</v>
      </c>
      <c r="G3122" s="3">
        <v>3.2069899999999997E-4</v>
      </c>
      <c r="H3122">
        <v>2.3310900000000001E-3</v>
      </c>
      <c r="I3122">
        <v>4.1567799999999997E-3</v>
      </c>
      <c r="J3122">
        <v>5.0438799999999997E-3</v>
      </c>
      <c r="K3122">
        <v>5.6934659999999899E-3</v>
      </c>
      <c r="L3122">
        <v>6.419536E-3</v>
      </c>
      <c r="M3122">
        <v>7.2984060000000003E-3</v>
      </c>
      <c r="N3122">
        <v>9.25781E-3</v>
      </c>
      <c r="O3122">
        <v>1.256991E-2</v>
      </c>
      <c r="P3122">
        <v>2.000095E-2</v>
      </c>
      <c r="Q3122">
        <v>3.6694659999999997E-2</v>
      </c>
      <c r="R3122">
        <v>0</v>
      </c>
      <c r="S3122">
        <v>0</v>
      </c>
      <c r="T3122">
        <v>0</v>
      </c>
      <c r="U3122" t="s">
        <v>409</v>
      </c>
    </row>
    <row r="3123" spans="1:21" x14ac:dyDescent="0.35">
      <c r="A3123" t="s">
        <v>407</v>
      </c>
      <c r="B3123" t="s">
        <v>48</v>
      </c>
      <c r="C3123" t="str">
        <f>INDEX('GCAM Crosswalk'!M$5:M$36,MATCH(B3123,'GCAM Crosswalk'!L$5:L$36,0))</f>
        <v>Southeast Asia</v>
      </c>
      <c r="D3123" t="s">
        <v>259</v>
      </c>
      <c r="E3123" t="str">
        <f>INDEX('GCAM Crosswalk'!J$5:J$111,MATCH(D3123,'GCAM Crosswalk'!I$5:I$111,0))</f>
        <v>Transportation</v>
      </c>
      <c r="F3123" t="s">
        <v>410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3">
        <v>3.15877E-4</v>
      </c>
      <c r="O3123">
        <v>1.2479500000000001E-3</v>
      </c>
      <c r="P3123">
        <v>4.5023499999999996E-3</v>
      </c>
      <c r="Q3123">
        <v>1.4312500000000001E-2</v>
      </c>
      <c r="R3123">
        <v>0</v>
      </c>
      <c r="S3123">
        <v>0</v>
      </c>
      <c r="T3123">
        <v>0</v>
      </c>
      <c r="U3123" t="s">
        <v>409</v>
      </c>
    </row>
    <row r="3124" spans="1:21" x14ac:dyDescent="0.35">
      <c r="A3124" t="s">
        <v>407</v>
      </c>
      <c r="B3124" t="s">
        <v>48</v>
      </c>
      <c r="C3124" t="str">
        <f>INDEX('GCAM Crosswalk'!M$5:M$36,MATCH(B3124,'GCAM Crosswalk'!L$5:L$36,0))</f>
        <v>Southeast Asia</v>
      </c>
      <c r="D3124" t="s">
        <v>259</v>
      </c>
      <c r="E3124" t="str">
        <f>INDEX('GCAM Crosswalk'!J$5:J$111,MATCH(D3124,'GCAM Crosswalk'!I$5:I$111,0))</f>
        <v>Transportation</v>
      </c>
      <c r="F3124" t="s">
        <v>411</v>
      </c>
      <c r="G3124">
        <v>2.3110079999999901E-2</v>
      </c>
      <c r="H3124">
        <v>5.7372300000000001E-2</v>
      </c>
      <c r="I3124">
        <v>8.1482299999999994E-2</v>
      </c>
      <c r="J3124">
        <v>0.10962769999999999</v>
      </c>
      <c r="K3124">
        <v>0.1404552</v>
      </c>
      <c r="L3124">
        <v>0.18779679999999899</v>
      </c>
      <c r="M3124">
        <v>0.25640249999999998</v>
      </c>
      <c r="N3124">
        <v>0.3329551</v>
      </c>
      <c r="O3124">
        <v>0.43471359999999998</v>
      </c>
      <c r="P3124">
        <v>0.53989419999999999</v>
      </c>
      <c r="Q3124">
        <v>0.63029979999999997</v>
      </c>
      <c r="R3124">
        <v>0</v>
      </c>
      <c r="S3124">
        <v>0</v>
      </c>
      <c r="T3124">
        <v>0</v>
      </c>
      <c r="U3124" t="s">
        <v>409</v>
      </c>
    </row>
    <row r="3125" spans="1:21" x14ac:dyDescent="0.35">
      <c r="A3125" t="s">
        <v>407</v>
      </c>
      <c r="B3125" t="s">
        <v>48</v>
      </c>
      <c r="C3125" t="str">
        <f>INDEX('GCAM Crosswalk'!M$5:M$36,MATCH(B3125,'GCAM Crosswalk'!L$5:L$36,0))</f>
        <v>Southeast Asia</v>
      </c>
      <c r="D3125" t="s">
        <v>261</v>
      </c>
      <c r="E3125" t="str">
        <f>INDEX('GCAM Crosswalk'!J$5:J$111,MATCH(D3125,'GCAM Crosswalk'!I$5:I$111,0))</f>
        <v>Transportation</v>
      </c>
      <c r="F3125" t="s">
        <v>225</v>
      </c>
      <c r="G3125">
        <v>0</v>
      </c>
      <c r="H3125">
        <v>0</v>
      </c>
      <c r="I3125">
        <v>0</v>
      </c>
      <c r="J3125">
        <v>0</v>
      </c>
      <c r="K3125">
        <v>1.51284E-2</v>
      </c>
      <c r="L3125">
        <v>4.1950790000000002E-2</v>
      </c>
      <c r="M3125">
        <v>6.1781160000000002E-2</v>
      </c>
      <c r="N3125">
        <v>7.2239200000000003E-2</v>
      </c>
      <c r="O3125">
        <v>7.5393500000000002E-2</v>
      </c>
      <c r="P3125">
        <v>7.8381900000000004E-2</v>
      </c>
      <c r="Q3125">
        <v>8.0244499999999996E-2</v>
      </c>
      <c r="R3125">
        <v>0</v>
      </c>
      <c r="S3125">
        <v>0</v>
      </c>
      <c r="T3125">
        <v>0</v>
      </c>
      <c r="U3125" t="s">
        <v>409</v>
      </c>
    </row>
    <row r="3126" spans="1:21" x14ac:dyDescent="0.35">
      <c r="A3126" t="s">
        <v>407</v>
      </c>
      <c r="B3126" t="s">
        <v>48</v>
      </c>
      <c r="C3126" t="str">
        <f>INDEX('GCAM Crosswalk'!M$5:M$36,MATCH(B3126,'GCAM Crosswalk'!L$5:L$36,0))</f>
        <v>Southeast Asia</v>
      </c>
      <c r="D3126" t="s">
        <v>261</v>
      </c>
      <c r="E3126" t="str">
        <f>INDEX('GCAM Crosswalk'!J$5:J$111,MATCH(D3126,'GCAM Crosswalk'!I$5:I$111,0))</f>
        <v>Transportation</v>
      </c>
      <c r="F3126" t="s">
        <v>408</v>
      </c>
      <c r="G3126" s="3">
        <v>2.0898800000000001E-5</v>
      </c>
      <c r="H3126">
        <v>3.3905099999999998E-3</v>
      </c>
      <c r="I3126">
        <v>3.9701899999999998E-2</v>
      </c>
      <c r="J3126">
        <v>6.09682E-2</v>
      </c>
      <c r="K3126">
        <v>7.6083200000000004E-2</v>
      </c>
      <c r="L3126">
        <v>8.1292599999999895E-2</v>
      </c>
      <c r="M3126">
        <v>6.7265800000000001E-2</v>
      </c>
      <c r="N3126">
        <v>6.1351299999999998E-2</v>
      </c>
      <c r="O3126">
        <v>5.9008400000000003E-2</v>
      </c>
      <c r="P3126">
        <v>5.6407199999999998E-2</v>
      </c>
      <c r="Q3126">
        <v>5.3229100000000001E-2</v>
      </c>
      <c r="R3126">
        <v>0</v>
      </c>
      <c r="S3126">
        <v>0</v>
      </c>
      <c r="T3126">
        <v>0</v>
      </c>
      <c r="U3126" t="s">
        <v>409</v>
      </c>
    </row>
    <row r="3127" spans="1:21" x14ac:dyDescent="0.35">
      <c r="A3127" t="s">
        <v>407</v>
      </c>
      <c r="B3127" t="s">
        <v>48</v>
      </c>
      <c r="C3127" t="str">
        <f>INDEX('GCAM Crosswalk'!M$5:M$36,MATCH(B3127,'GCAM Crosswalk'!L$5:L$36,0))</f>
        <v>Southeast Asia</v>
      </c>
      <c r="D3127" t="s">
        <v>261</v>
      </c>
      <c r="E3127" t="str">
        <f>INDEX('GCAM Crosswalk'!J$5:J$111,MATCH(D3127,'GCAM Crosswalk'!I$5:I$111,0))</f>
        <v>Transportation</v>
      </c>
      <c r="F3127" t="s">
        <v>410</v>
      </c>
      <c r="G3127">
        <v>0</v>
      </c>
      <c r="H3127">
        <v>0</v>
      </c>
      <c r="I3127">
        <v>0</v>
      </c>
      <c r="J3127">
        <v>0</v>
      </c>
      <c r="K3127">
        <v>0</v>
      </c>
      <c r="L3127" s="3">
        <v>1.27547E-5</v>
      </c>
      <c r="M3127" s="3">
        <v>6.3900189999999994E-5</v>
      </c>
      <c r="N3127" s="3">
        <v>2.0532258000000001E-4</v>
      </c>
      <c r="O3127" s="3">
        <v>3.8818849999999998E-4</v>
      </c>
      <c r="P3127" s="3">
        <v>5.1592089999999999E-4</v>
      </c>
      <c r="Q3127" s="3">
        <v>5.5575399999999999E-4</v>
      </c>
      <c r="R3127">
        <v>0</v>
      </c>
      <c r="S3127">
        <v>0</v>
      </c>
      <c r="T3127">
        <v>0</v>
      </c>
      <c r="U3127" t="s">
        <v>409</v>
      </c>
    </row>
    <row r="3128" spans="1:21" x14ac:dyDescent="0.35">
      <c r="A3128" t="s">
        <v>407</v>
      </c>
      <c r="B3128" t="s">
        <v>48</v>
      </c>
      <c r="C3128" t="str">
        <f>INDEX('GCAM Crosswalk'!M$5:M$36,MATCH(B3128,'GCAM Crosswalk'!L$5:L$36,0))</f>
        <v>Southeast Asia</v>
      </c>
      <c r="D3128" t="s">
        <v>261</v>
      </c>
      <c r="E3128" t="str">
        <f>INDEX('GCAM Crosswalk'!J$5:J$111,MATCH(D3128,'GCAM Crosswalk'!I$5:I$111,0))</f>
        <v>Transportation</v>
      </c>
      <c r="F3128" t="s">
        <v>411</v>
      </c>
      <c r="G3128">
        <v>0.12656800000000001</v>
      </c>
      <c r="H3128">
        <v>0.28383599999999998</v>
      </c>
      <c r="I3128">
        <v>0.32588499999999998</v>
      </c>
      <c r="J3128">
        <v>0.39270699999999997</v>
      </c>
      <c r="K3128">
        <v>0.42072233999999997</v>
      </c>
      <c r="L3128">
        <v>0.41245755499999998</v>
      </c>
      <c r="M3128">
        <v>0.419648621</v>
      </c>
      <c r="N3128">
        <v>0.41754026799999999</v>
      </c>
      <c r="O3128">
        <v>0.42300324</v>
      </c>
      <c r="P3128">
        <v>0.41697759000000001</v>
      </c>
      <c r="Q3128">
        <v>0.40146256999999902</v>
      </c>
      <c r="R3128">
        <v>0</v>
      </c>
      <c r="S3128">
        <v>0</v>
      </c>
      <c r="T3128">
        <v>0</v>
      </c>
      <c r="U3128" t="s">
        <v>409</v>
      </c>
    </row>
    <row r="3129" spans="1:21" x14ac:dyDescent="0.35">
      <c r="A3129" t="s">
        <v>407</v>
      </c>
      <c r="B3129" t="s">
        <v>48</v>
      </c>
      <c r="C3129" t="str">
        <f>INDEX('GCAM Crosswalk'!M$5:M$36,MATCH(B3129,'GCAM Crosswalk'!L$5:L$36,0))</f>
        <v>Southeast Asia</v>
      </c>
      <c r="D3129" t="s">
        <v>327</v>
      </c>
      <c r="E3129" t="str">
        <f>INDEX('GCAM Crosswalk'!J$5:J$111,MATCH(D3129,'GCAM Crosswalk'!I$5:I$111,0))</f>
        <v>Transportation</v>
      </c>
      <c r="F3129" t="s">
        <v>225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2.1781700000000001E-2</v>
      </c>
      <c r="M3129">
        <v>4.4840699999999997E-2</v>
      </c>
      <c r="N3129">
        <v>5.1602599999999998E-2</v>
      </c>
      <c r="O3129">
        <v>5.3999199999999997E-2</v>
      </c>
      <c r="P3129">
        <v>5.4013199999999997E-2</v>
      </c>
      <c r="Q3129">
        <v>5.3004200000000001E-2</v>
      </c>
      <c r="R3129">
        <v>0</v>
      </c>
      <c r="S3129">
        <v>0</v>
      </c>
      <c r="T3129">
        <v>0</v>
      </c>
      <c r="U3129" t="s">
        <v>409</v>
      </c>
    </row>
    <row r="3130" spans="1:21" x14ac:dyDescent="0.35">
      <c r="A3130" t="s">
        <v>407</v>
      </c>
      <c r="B3130" t="s">
        <v>48</v>
      </c>
      <c r="C3130" t="str">
        <f>INDEX('GCAM Crosswalk'!M$5:M$36,MATCH(B3130,'GCAM Crosswalk'!L$5:L$36,0))</f>
        <v>Southeast Asia</v>
      </c>
      <c r="D3130" t="s">
        <v>327</v>
      </c>
      <c r="E3130" t="str">
        <f>INDEX('GCAM Crosswalk'!J$5:J$111,MATCH(D3130,'GCAM Crosswalk'!I$5:I$111,0))</f>
        <v>Transportation</v>
      </c>
      <c r="F3130" t="s">
        <v>408</v>
      </c>
      <c r="G3130" s="3">
        <v>1.9997699999999999E-6</v>
      </c>
      <c r="H3130" s="3">
        <v>3.2816200000000001E-4</v>
      </c>
      <c r="I3130">
        <v>3.84315E-3</v>
      </c>
      <c r="J3130">
        <v>5.8954100000000002E-3</v>
      </c>
      <c r="K3130">
        <v>5.9823100000000002E-3</v>
      </c>
      <c r="L3130">
        <v>4.2884999999999998E-3</v>
      </c>
      <c r="M3130">
        <v>3.3384700000000001E-3</v>
      </c>
      <c r="N3130">
        <v>2.6034000000000001E-3</v>
      </c>
      <c r="O3130">
        <v>2.1748499999999999E-3</v>
      </c>
      <c r="P3130">
        <v>1.9010100000000001E-3</v>
      </c>
      <c r="Q3130">
        <v>1.6911700000000001E-3</v>
      </c>
      <c r="R3130">
        <v>0</v>
      </c>
      <c r="S3130">
        <v>0</v>
      </c>
      <c r="T3130">
        <v>0</v>
      </c>
      <c r="U3130" t="s">
        <v>409</v>
      </c>
    </row>
    <row r="3131" spans="1:21" x14ac:dyDescent="0.35">
      <c r="A3131" t="s">
        <v>407</v>
      </c>
      <c r="B3131" t="s">
        <v>48</v>
      </c>
      <c r="C3131" t="str">
        <f>INDEX('GCAM Crosswalk'!M$5:M$36,MATCH(B3131,'GCAM Crosswalk'!L$5:L$36,0))</f>
        <v>Southeast Asia</v>
      </c>
      <c r="D3131" t="s">
        <v>327</v>
      </c>
      <c r="E3131" t="str">
        <f>INDEX('GCAM Crosswalk'!J$5:J$111,MATCH(D3131,'GCAM Crosswalk'!I$5:I$111,0))</f>
        <v>Transportation</v>
      </c>
      <c r="F3131" t="s">
        <v>411</v>
      </c>
      <c r="G3131">
        <v>0.21158299999999999</v>
      </c>
      <c r="H3131">
        <v>0.46373999999999999</v>
      </c>
      <c r="I3131">
        <v>0.48915999999999998</v>
      </c>
      <c r="J3131">
        <v>0.61026199999999997</v>
      </c>
      <c r="K3131">
        <v>0.54537100000000005</v>
      </c>
      <c r="L3131">
        <v>0.38091199999999997</v>
      </c>
      <c r="M3131">
        <v>0.25930199999999998</v>
      </c>
      <c r="N3131">
        <v>0.193297</v>
      </c>
      <c r="O3131">
        <v>0.152753</v>
      </c>
      <c r="P3131">
        <v>0.123249</v>
      </c>
      <c r="Q3131">
        <v>0.101531</v>
      </c>
      <c r="R3131">
        <v>0</v>
      </c>
      <c r="S3131">
        <v>0</v>
      </c>
      <c r="T3131">
        <v>0</v>
      </c>
      <c r="U3131" t="s">
        <v>409</v>
      </c>
    </row>
    <row r="3132" spans="1:21" x14ac:dyDescent="0.35">
      <c r="A3132" t="s">
        <v>407</v>
      </c>
      <c r="B3132" t="s">
        <v>48</v>
      </c>
      <c r="C3132" t="str">
        <f>INDEX('GCAM Crosswalk'!M$5:M$36,MATCH(B3132,'GCAM Crosswalk'!L$5:L$36,0))</f>
        <v>Southeast Asia</v>
      </c>
      <c r="D3132" t="s">
        <v>265</v>
      </c>
      <c r="E3132" t="str">
        <f>INDEX('GCAM Crosswalk'!J$5:J$111,MATCH(D3132,'GCAM Crosswalk'!I$5:I$111,0))</f>
        <v>Transportation</v>
      </c>
      <c r="F3132" t="s">
        <v>225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3.0051890000000001E-3</v>
      </c>
      <c r="M3132">
        <v>2.6839612999999998E-2</v>
      </c>
      <c r="N3132">
        <v>6.2497793000000003E-2</v>
      </c>
      <c r="O3132">
        <v>0.10261918</v>
      </c>
      <c r="P3132">
        <v>0.13794607979999901</v>
      </c>
      <c r="Q3132">
        <v>0.17100496299999901</v>
      </c>
      <c r="R3132">
        <v>0</v>
      </c>
      <c r="S3132">
        <v>0</v>
      </c>
      <c r="T3132">
        <v>0</v>
      </c>
      <c r="U3132" t="s">
        <v>409</v>
      </c>
    </row>
    <row r="3133" spans="1:21" x14ac:dyDescent="0.35">
      <c r="A3133" t="s">
        <v>407</v>
      </c>
      <c r="B3133" t="s">
        <v>48</v>
      </c>
      <c r="C3133" t="str">
        <f>INDEX('GCAM Crosswalk'!M$5:M$36,MATCH(B3133,'GCAM Crosswalk'!L$5:L$36,0))</f>
        <v>Southeast Asia</v>
      </c>
      <c r="D3133" t="s">
        <v>265</v>
      </c>
      <c r="E3133" t="str">
        <f>INDEX('GCAM Crosswalk'!J$5:J$111,MATCH(D3133,'GCAM Crosswalk'!I$5:I$111,0))</f>
        <v>Transportation</v>
      </c>
      <c r="F3133" t="s">
        <v>408</v>
      </c>
      <c r="G3133" s="3">
        <v>1.88960199999999E-5</v>
      </c>
      <c r="H3133">
        <v>3.0618489999999902E-3</v>
      </c>
      <c r="I3133">
        <v>3.585298E-2</v>
      </c>
      <c r="J3133">
        <v>5.5017009999999998E-2</v>
      </c>
      <c r="K3133">
        <v>5.8187240000000001E-2</v>
      </c>
      <c r="L3133">
        <v>5.486245E-2</v>
      </c>
      <c r="M3133">
        <v>5.3075739999999899E-2</v>
      </c>
      <c r="N3133">
        <v>5.061409E-2</v>
      </c>
      <c r="O3133">
        <v>4.7072204999999999E-2</v>
      </c>
      <c r="P3133">
        <v>4.4926966999999998E-2</v>
      </c>
      <c r="Q3133">
        <v>4.2037735E-2</v>
      </c>
      <c r="R3133">
        <v>0</v>
      </c>
      <c r="S3133">
        <v>0</v>
      </c>
      <c r="T3133">
        <v>0</v>
      </c>
      <c r="U3133" t="s">
        <v>409</v>
      </c>
    </row>
    <row r="3134" spans="1:21" x14ac:dyDescent="0.35">
      <c r="A3134" t="s">
        <v>407</v>
      </c>
      <c r="B3134" t="s">
        <v>48</v>
      </c>
      <c r="C3134" t="str">
        <f>INDEX('GCAM Crosswalk'!M$5:M$36,MATCH(B3134,'GCAM Crosswalk'!L$5:L$36,0))</f>
        <v>Southeast Asia</v>
      </c>
      <c r="D3134" t="s">
        <v>265</v>
      </c>
      <c r="E3134" t="str">
        <f>INDEX('GCAM Crosswalk'!J$5:J$111,MATCH(D3134,'GCAM Crosswalk'!I$5:I$111,0))</f>
        <v>Transportation</v>
      </c>
      <c r="F3134" t="s">
        <v>410</v>
      </c>
      <c r="G3134">
        <v>0</v>
      </c>
      <c r="H3134">
        <v>0</v>
      </c>
      <c r="I3134">
        <v>0</v>
      </c>
      <c r="J3134">
        <v>0</v>
      </c>
      <c r="K3134">
        <v>0</v>
      </c>
      <c r="L3134" s="3">
        <v>4.3609030999999999E-6</v>
      </c>
      <c r="M3134" s="3">
        <v>8.8006748000000004E-5</v>
      </c>
      <c r="N3134" s="3">
        <v>1.6667399498E-4</v>
      </c>
      <c r="O3134" s="3">
        <v>2.6559004586E-4</v>
      </c>
      <c r="P3134" s="3">
        <v>3.7031043724999998E-4</v>
      </c>
      <c r="Q3134" s="3">
        <v>5.0392448169999998E-4</v>
      </c>
      <c r="R3134">
        <v>0</v>
      </c>
      <c r="S3134">
        <v>0</v>
      </c>
      <c r="T3134">
        <v>0</v>
      </c>
      <c r="U3134" t="s">
        <v>409</v>
      </c>
    </row>
    <row r="3135" spans="1:21" x14ac:dyDescent="0.35">
      <c r="A3135" t="s">
        <v>407</v>
      </c>
      <c r="B3135" t="s">
        <v>48</v>
      </c>
      <c r="C3135" t="str">
        <f>INDEX('GCAM Crosswalk'!M$5:M$36,MATCH(B3135,'GCAM Crosswalk'!L$5:L$36,0))</f>
        <v>Southeast Asia</v>
      </c>
      <c r="D3135" t="s">
        <v>265</v>
      </c>
      <c r="E3135" t="str">
        <f>INDEX('GCAM Crosswalk'!J$5:J$111,MATCH(D3135,'GCAM Crosswalk'!I$5:I$111,0))</f>
        <v>Transportation</v>
      </c>
      <c r="F3135" t="s">
        <v>411</v>
      </c>
      <c r="G3135">
        <v>0.21090789999999901</v>
      </c>
      <c r="H3135">
        <v>0.46374749999999998</v>
      </c>
      <c r="I3135">
        <v>0.49534230000000001</v>
      </c>
      <c r="J3135">
        <v>0.61474399999999996</v>
      </c>
      <c r="K3135">
        <v>0.64289983249999905</v>
      </c>
      <c r="L3135">
        <v>0.61830387080000004</v>
      </c>
      <c r="M3135">
        <v>0.61602543269999999</v>
      </c>
      <c r="N3135">
        <v>0.61256505009999995</v>
      </c>
      <c r="O3135">
        <v>0.59906083089999995</v>
      </c>
      <c r="P3135">
        <v>0.59799945919999997</v>
      </c>
      <c r="Q3135">
        <v>0.58812556699999996</v>
      </c>
      <c r="R3135">
        <v>0</v>
      </c>
      <c r="S3135">
        <v>0</v>
      </c>
      <c r="T3135">
        <v>0</v>
      </c>
      <c r="U3135" t="s">
        <v>409</v>
      </c>
    </row>
    <row r="3136" spans="1:21" x14ac:dyDescent="0.35">
      <c r="A3136" t="s">
        <v>407</v>
      </c>
      <c r="B3136" t="s">
        <v>48</v>
      </c>
      <c r="C3136" t="str">
        <f>INDEX('GCAM Crosswalk'!M$5:M$36,MATCH(B3136,'GCAM Crosswalk'!L$5:L$36,0))</f>
        <v>Southeast Asia</v>
      </c>
      <c r="D3136" t="s">
        <v>267</v>
      </c>
      <c r="E3136" t="str">
        <f>INDEX('GCAM Crosswalk'!J$5:J$111,MATCH(D3136,'GCAM Crosswalk'!I$5:I$111,0))</f>
        <v>International Shipping</v>
      </c>
      <c r="F3136" t="s">
        <v>225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3">
        <v>4.4049399999999999E-5</v>
      </c>
      <c r="O3136" s="3">
        <v>1.31941E-4</v>
      </c>
      <c r="P3136" s="3">
        <v>4.0241499999999999E-4</v>
      </c>
      <c r="Q3136">
        <v>1.06117E-3</v>
      </c>
      <c r="R3136">
        <v>0</v>
      </c>
      <c r="S3136">
        <v>0</v>
      </c>
      <c r="T3136">
        <v>0</v>
      </c>
      <c r="U3136" t="s">
        <v>409</v>
      </c>
    </row>
    <row r="3137" spans="1:21" x14ac:dyDescent="0.35">
      <c r="A3137" t="s">
        <v>407</v>
      </c>
      <c r="B3137" t="s">
        <v>48</v>
      </c>
      <c r="C3137" t="str">
        <f>INDEX('GCAM Crosswalk'!M$5:M$36,MATCH(B3137,'GCAM Crosswalk'!L$5:L$36,0))</f>
        <v>Southeast Asia</v>
      </c>
      <c r="D3137" t="s">
        <v>267</v>
      </c>
      <c r="E3137" t="str">
        <f>INDEX('GCAM Crosswalk'!J$5:J$111,MATCH(D3137,'GCAM Crosswalk'!I$5:I$111,0))</f>
        <v>International Shipping</v>
      </c>
      <c r="F3137" t="s">
        <v>410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3">
        <v>4.5986099999999999E-4</v>
      </c>
      <c r="O3137">
        <v>1.7562700000000001E-3</v>
      </c>
      <c r="P3137">
        <v>7.0694299999999998E-3</v>
      </c>
      <c r="Q3137">
        <v>2.4387800000000001E-2</v>
      </c>
      <c r="R3137">
        <v>0</v>
      </c>
      <c r="S3137">
        <v>0</v>
      </c>
      <c r="T3137">
        <v>0</v>
      </c>
      <c r="U3137" t="s">
        <v>409</v>
      </c>
    </row>
    <row r="3138" spans="1:21" x14ac:dyDescent="0.35">
      <c r="A3138" t="s">
        <v>407</v>
      </c>
      <c r="B3138" t="s">
        <v>48</v>
      </c>
      <c r="C3138" t="str">
        <f>INDEX('GCAM Crosswalk'!M$5:M$36,MATCH(B3138,'GCAM Crosswalk'!L$5:L$36,0))</f>
        <v>Southeast Asia</v>
      </c>
      <c r="D3138" t="s">
        <v>267</v>
      </c>
      <c r="E3138" t="str">
        <f>INDEX('GCAM Crosswalk'!J$5:J$111,MATCH(D3138,'GCAM Crosswalk'!I$5:I$111,0))</f>
        <v>International Shipping</v>
      </c>
      <c r="F3138" t="s">
        <v>411</v>
      </c>
      <c r="G3138">
        <v>0.55572200000000005</v>
      </c>
      <c r="H3138">
        <v>1.34873</v>
      </c>
      <c r="I3138">
        <v>2.3196099999999999</v>
      </c>
      <c r="J3138">
        <v>2.4530699999999999</v>
      </c>
      <c r="K3138">
        <v>2.5998624000000001</v>
      </c>
      <c r="L3138">
        <v>2.7905439999999899</v>
      </c>
      <c r="M3138">
        <v>2.98015099999999</v>
      </c>
      <c r="N3138">
        <v>3.2298</v>
      </c>
      <c r="O3138">
        <v>3.5099499999999999</v>
      </c>
      <c r="P3138">
        <v>3.8114599999999998</v>
      </c>
      <c r="Q3138">
        <v>4.1028000000000002</v>
      </c>
      <c r="R3138">
        <v>0</v>
      </c>
      <c r="S3138">
        <v>0</v>
      </c>
      <c r="T3138">
        <v>0</v>
      </c>
      <c r="U3138" t="s">
        <v>409</v>
      </c>
    </row>
    <row r="3139" spans="1:21" x14ac:dyDescent="0.35">
      <c r="A3139" t="s">
        <v>407</v>
      </c>
      <c r="B3139" t="s">
        <v>49</v>
      </c>
      <c r="C3139" t="str">
        <f>INDEX('GCAM Crosswalk'!M$5:M$36,MATCH(B3139,'GCAM Crosswalk'!L$5:L$36,0))</f>
        <v>Taiwan</v>
      </c>
      <c r="D3139" t="s">
        <v>291</v>
      </c>
      <c r="E3139" t="str">
        <f>INDEX('GCAM Crosswalk'!J$5:J$111,MATCH(D3139,'GCAM Crosswalk'!I$5:I$111,0))</f>
        <v>Industry</v>
      </c>
      <c r="F3139" t="s">
        <v>408</v>
      </c>
      <c r="G3139">
        <v>3.9619099999999999E-3</v>
      </c>
      <c r="H3139">
        <v>4.2946299999999998E-3</v>
      </c>
      <c r="I3139">
        <v>4.3249300000000003E-3</v>
      </c>
      <c r="J3139">
        <v>3.63657E-3</v>
      </c>
      <c r="K3139">
        <v>3.8793019999999998E-3</v>
      </c>
      <c r="L3139">
        <v>4.0114878700000002E-3</v>
      </c>
      <c r="M3139">
        <v>4.0955772629999998E-3</v>
      </c>
      <c r="N3139">
        <v>4.0154241449999999E-3</v>
      </c>
      <c r="O3139">
        <v>3.9548280500000003E-3</v>
      </c>
      <c r="P3139">
        <v>4.0719611049999998E-3</v>
      </c>
      <c r="Q3139">
        <v>4.1592683609999997E-3</v>
      </c>
      <c r="R3139">
        <v>0</v>
      </c>
      <c r="S3139">
        <v>0</v>
      </c>
      <c r="T3139">
        <v>0</v>
      </c>
      <c r="U3139" t="s">
        <v>409</v>
      </c>
    </row>
    <row r="3140" spans="1:21" x14ac:dyDescent="0.35">
      <c r="A3140" t="s">
        <v>407</v>
      </c>
      <c r="B3140" t="s">
        <v>49</v>
      </c>
      <c r="C3140" t="str">
        <f>INDEX('GCAM Crosswalk'!M$5:M$36,MATCH(B3140,'GCAM Crosswalk'!L$5:L$36,0))</f>
        <v>Taiwan</v>
      </c>
      <c r="D3140" t="s">
        <v>291</v>
      </c>
      <c r="E3140" t="str">
        <f>INDEX('GCAM Crosswalk'!J$5:J$111,MATCH(D3140,'GCAM Crosswalk'!I$5:I$111,0))</f>
        <v>Industry</v>
      </c>
      <c r="F3140" t="s">
        <v>410</v>
      </c>
      <c r="G3140">
        <v>0</v>
      </c>
      <c r="H3140">
        <v>0</v>
      </c>
      <c r="I3140">
        <v>0</v>
      </c>
      <c r="J3140">
        <v>0</v>
      </c>
      <c r="K3140">
        <v>0</v>
      </c>
      <c r="L3140" s="3">
        <v>3.5430100000000001E-6</v>
      </c>
      <c r="M3140" s="3">
        <v>3.8499169999999997E-5</v>
      </c>
      <c r="N3140" s="3">
        <v>1.4027427E-4</v>
      </c>
      <c r="O3140" s="3">
        <v>2.9134747999999999E-4</v>
      </c>
      <c r="P3140" s="3">
        <v>4.2507538999999998E-4</v>
      </c>
      <c r="Q3140" s="3">
        <v>5.3691694200000005E-4</v>
      </c>
      <c r="R3140">
        <v>0</v>
      </c>
      <c r="S3140">
        <v>0</v>
      </c>
      <c r="T3140">
        <v>0</v>
      </c>
      <c r="U3140" t="s">
        <v>409</v>
      </c>
    </row>
    <row r="3141" spans="1:21" x14ac:dyDescent="0.35">
      <c r="A3141" t="s">
        <v>407</v>
      </c>
      <c r="B3141" t="s">
        <v>49</v>
      </c>
      <c r="C3141" t="str">
        <f>INDEX('GCAM Crosswalk'!M$5:M$36,MATCH(B3141,'GCAM Crosswalk'!L$5:L$36,0))</f>
        <v>Taiwan</v>
      </c>
      <c r="D3141" t="s">
        <v>349</v>
      </c>
      <c r="E3141" t="str">
        <f>INDEX('GCAM Crosswalk'!J$5:J$111,MATCH(D3141,'GCAM Crosswalk'!I$5:I$111,0))</f>
        <v>Agriculture</v>
      </c>
      <c r="F3141" t="s">
        <v>225</v>
      </c>
      <c r="G3141" s="3">
        <v>7.9527000000000005E-4</v>
      </c>
      <c r="H3141">
        <v>5.1068199999999998E-3</v>
      </c>
      <c r="I3141">
        <v>6.1953299999999998E-3</v>
      </c>
      <c r="J3141">
        <v>6.9906200000000003E-3</v>
      </c>
      <c r="K3141">
        <v>6.7477700000000002E-3</v>
      </c>
      <c r="L3141">
        <v>6.7712836899999898E-3</v>
      </c>
      <c r="M3141">
        <v>6.7893664359999998E-3</v>
      </c>
      <c r="N3141">
        <v>6.7693679110000004E-3</v>
      </c>
      <c r="O3141">
        <v>6.7545705147000002E-3</v>
      </c>
      <c r="P3141">
        <v>6.760438455E-3</v>
      </c>
      <c r="Q3141">
        <v>6.7665575610000002E-3</v>
      </c>
      <c r="R3141">
        <v>0</v>
      </c>
      <c r="S3141">
        <v>0</v>
      </c>
      <c r="T3141">
        <v>0</v>
      </c>
      <c r="U3141" t="s">
        <v>409</v>
      </c>
    </row>
    <row r="3142" spans="1:21" x14ac:dyDescent="0.35">
      <c r="A3142" t="s">
        <v>407</v>
      </c>
      <c r="B3142" t="s">
        <v>49</v>
      </c>
      <c r="C3142" t="str">
        <f>INDEX('GCAM Crosswalk'!M$5:M$36,MATCH(B3142,'GCAM Crosswalk'!L$5:L$36,0))</f>
        <v>Taiwan</v>
      </c>
      <c r="D3142" t="s">
        <v>349</v>
      </c>
      <c r="E3142" t="str">
        <f>INDEX('GCAM Crosswalk'!J$5:J$111,MATCH(D3142,'GCAM Crosswalk'!I$5:I$111,0))</f>
        <v>Agriculture</v>
      </c>
      <c r="F3142" t="s">
        <v>410</v>
      </c>
      <c r="G3142">
        <v>0</v>
      </c>
      <c r="H3142">
        <v>0</v>
      </c>
      <c r="I3142">
        <v>0</v>
      </c>
      <c r="J3142">
        <v>0</v>
      </c>
      <c r="K3142">
        <v>0</v>
      </c>
      <c r="L3142" s="3">
        <v>8.0400499999999998E-7</v>
      </c>
      <c r="M3142" s="3">
        <v>2.9030080000000002E-6</v>
      </c>
      <c r="N3142" s="3">
        <v>5.4205050000000004E-6</v>
      </c>
      <c r="O3142" s="3">
        <v>7.2414440000000002E-6</v>
      </c>
      <c r="P3142" s="3">
        <v>9.1655019999999994E-6</v>
      </c>
      <c r="Q3142" s="3">
        <v>1.0476055999999999E-5</v>
      </c>
      <c r="R3142">
        <v>0</v>
      </c>
      <c r="S3142">
        <v>0</v>
      </c>
      <c r="T3142">
        <v>0</v>
      </c>
      <c r="U3142" t="s">
        <v>409</v>
      </c>
    </row>
    <row r="3143" spans="1:21" x14ac:dyDescent="0.35">
      <c r="A3143" t="s">
        <v>407</v>
      </c>
      <c r="B3143" t="s">
        <v>49</v>
      </c>
      <c r="C3143" t="str">
        <f>INDEX('GCAM Crosswalk'!M$5:M$36,MATCH(B3143,'GCAM Crosswalk'!L$5:L$36,0))</f>
        <v>Taiwan</v>
      </c>
      <c r="D3143" t="s">
        <v>349</v>
      </c>
      <c r="E3143" t="str">
        <f>INDEX('GCAM Crosswalk'!J$5:J$111,MATCH(D3143,'GCAM Crosswalk'!I$5:I$111,0))</f>
        <v>Agriculture</v>
      </c>
      <c r="F3143" t="s">
        <v>411</v>
      </c>
      <c r="G3143" s="3">
        <v>1.255951E-4</v>
      </c>
      <c r="H3143" s="3">
        <v>1.6749749999999999E-4</v>
      </c>
      <c r="I3143" s="3">
        <v>1.256001E-4</v>
      </c>
      <c r="J3143" s="3">
        <v>1.256001E-4</v>
      </c>
      <c r="K3143" s="3">
        <v>1.2253526E-4</v>
      </c>
      <c r="L3143" s="3">
        <v>1.2103632999999999E-4</v>
      </c>
      <c r="M3143" s="3">
        <v>1.1336612999999999E-4</v>
      </c>
      <c r="N3143" s="3">
        <v>1.03240947E-4</v>
      </c>
      <c r="O3143" s="3">
        <v>9.4809859999999999E-5</v>
      </c>
      <c r="P3143" s="3">
        <v>8.4127239999999898E-5</v>
      </c>
      <c r="Q3143" s="3">
        <v>7.3407779999999997E-5</v>
      </c>
      <c r="R3143">
        <v>0</v>
      </c>
      <c r="S3143">
        <v>0</v>
      </c>
      <c r="T3143">
        <v>0</v>
      </c>
      <c r="U3143" t="s">
        <v>409</v>
      </c>
    </row>
    <row r="3144" spans="1:21" x14ac:dyDescent="0.35">
      <c r="A3144" t="s">
        <v>407</v>
      </c>
      <c r="B3144" t="s">
        <v>49</v>
      </c>
      <c r="C3144" t="str">
        <f>INDEX('GCAM Crosswalk'!M$5:M$36,MATCH(B3144,'GCAM Crosswalk'!L$5:L$36,0))</f>
        <v>Taiwan</v>
      </c>
      <c r="D3144" t="s">
        <v>269</v>
      </c>
      <c r="E3144" t="str">
        <f>INDEX('GCAM Crosswalk'!J$5:J$111,MATCH(D3144,'GCAM Crosswalk'!I$5:I$111,0))</f>
        <v>Industry</v>
      </c>
      <c r="F3144" t="s">
        <v>225</v>
      </c>
      <c r="G3144">
        <v>8.4054500000000001E-3</v>
      </c>
      <c r="H3144">
        <v>8.8109399999999997E-3</v>
      </c>
      <c r="I3144">
        <v>7.05201E-3</v>
      </c>
      <c r="J3144">
        <v>7.05201E-3</v>
      </c>
      <c r="K3144">
        <v>6.6176300000000002E-3</v>
      </c>
      <c r="L3144">
        <v>6.62059E-3</v>
      </c>
      <c r="M3144">
        <v>6.7711500000000001E-3</v>
      </c>
      <c r="N3144">
        <v>7.173072E-3</v>
      </c>
      <c r="O3144">
        <v>7.5831709999999997E-3</v>
      </c>
      <c r="P3144">
        <v>7.7678039999999997E-3</v>
      </c>
      <c r="Q3144">
        <v>7.8292436000000007E-3</v>
      </c>
      <c r="R3144">
        <v>0</v>
      </c>
      <c r="S3144">
        <v>0</v>
      </c>
      <c r="T3144">
        <v>0</v>
      </c>
      <c r="U3144" t="s">
        <v>409</v>
      </c>
    </row>
    <row r="3145" spans="1:21" x14ac:dyDescent="0.35">
      <c r="A3145" t="s">
        <v>407</v>
      </c>
      <c r="B3145" t="s">
        <v>49</v>
      </c>
      <c r="C3145" t="str">
        <f>INDEX('GCAM Crosswalk'!M$5:M$36,MATCH(B3145,'GCAM Crosswalk'!L$5:L$36,0))</f>
        <v>Taiwan</v>
      </c>
      <c r="D3145" t="s">
        <v>364</v>
      </c>
      <c r="E3145" t="str">
        <f>INDEX('GCAM Crosswalk'!J$5:J$111,MATCH(D3145,'GCAM Crosswalk'!I$5:I$111,0))</f>
        <v>Industry</v>
      </c>
      <c r="F3145" t="s">
        <v>318</v>
      </c>
      <c r="G3145">
        <v>0</v>
      </c>
      <c r="H3145">
        <v>0</v>
      </c>
      <c r="I3145">
        <v>1.0464999999999999E-3</v>
      </c>
      <c r="J3145" s="3">
        <v>3.7669999999999999E-4</v>
      </c>
      <c r="K3145" s="3">
        <v>4.0639479999999997E-4</v>
      </c>
      <c r="L3145" s="3">
        <v>4.3032309999999898E-4</v>
      </c>
      <c r="M3145" s="3">
        <v>4.6192269999999999E-4</v>
      </c>
      <c r="N3145" s="3">
        <v>5.4180120000000003E-4</v>
      </c>
      <c r="O3145" s="3">
        <v>6.1601069999999997E-4</v>
      </c>
      <c r="P3145" s="3">
        <v>6.3896212999999999E-4</v>
      </c>
      <c r="Q3145" s="3">
        <v>6.3545341999999996E-4</v>
      </c>
      <c r="R3145">
        <v>0</v>
      </c>
      <c r="S3145">
        <v>0</v>
      </c>
      <c r="T3145">
        <v>0</v>
      </c>
      <c r="U3145" t="s">
        <v>409</v>
      </c>
    </row>
    <row r="3146" spans="1:21" x14ac:dyDescent="0.35">
      <c r="A3146" t="s">
        <v>407</v>
      </c>
      <c r="B3146" t="s">
        <v>49</v>
      </c>
      <c r="C3146" t="str">
        <f>INDEX('GCAM Crosswalk'!M$5:M$36,MATCH(B3146,'GCAM Crosswalk'!L$5:L$36,0))</f>
        <v>Taiwan</v>
      </c>
      <c r="D3146" t="s">
        <v>364</v>
      </c>
      <c r="E3146" t="str">
        <f>INDEX('GCAM Crosswalk'!J$5:J$111,MATCH(D3146,'GCAM Crosswalk'!I$5:I$111,0))</f>
        <v>Industry</v>
      </c>
      <c r="F3146" t="s">
        <v>339</v>
      </c>
      <c r="G3146">
        <v>2.8548500000000001E-2</v>
      </c>
      <c r="H3146">
        <v>0.100338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409</v>
      </c>
    </row>
    <row r="3147" spans="1:21" x14ac:dyDescent="0.35">
      <c r="A3147" t="s">
        <v>407</v>
      </c>
      <c r="B3147" t="s">
        <v>49</v>
      </c>
      <c r="C3147" t="str">
        <f>INDEX('GCAM Crosswalk'!M$5:M$36,MATCH(B3147,'GCAM Crosswalk'!L$5:L$36,0))</f>
        <v>Taiwan</v>
      </c>
      <c r="D3147" t="s">
        <v>364</v>
      </c>
      <c r="E3147" t="str">
        <f>INDEX('GCAM Crosswalk'!J$5:J$111,MATCH(D3147,'GCAM Crosswalk'!I$5:I$111,0))</f>
        <v>Industry</v>
      </c>
      <c r="F3147" t="s">
        <v>225</v>
      </c>
      <c r="G3147">
        <v>4.3241399999999999E-2</v>
      </c>
      <c r="H3147">
        <v>0.122859</v>
      </c>
      <c r="I3147">
        <v>0.13725899999999999</v>
      </c>
      <c r="J3147">
        <v>0.13098000000000001</v>
      </c>
      <c r="K3147">
        <v>0.13607813999999999</v>
      </c>
      <c r="L3147">
        <v>0.1400682</v>
      </c>
      <c r="M3147">
        <v>0.14354358</v>
      </c>
      <c r="N3147">
        <v>0.15578927000000001</v>
      </c>
      <c r="O3147">
        <v>0.17191548000000001</v>
      </c>
      <c r="P3147">
        <v>0.18221598</v>
      </c>
      <c r="Q3147">
        <v>0.18955955499999999</v>
      </c>
      <c r="R3147">
        <v>0</v>
      </c>
      <c r="S3147">
        <v>0</v>
      </c>
      <c r="T3147">
        <v>0</v>
      </c>
      <c r="U3147" t="s">
        <v>409</v>
      </c>
    </row>
    <row r="3148" spans="1:21" x14ac:dyDescent="0.35">
      <c r="A3148" t="s">
        <v>407</v>
      </c>
      <c r="B3148" t="s">
        <v>49</v>
      </c>
      <c r="C3148" t="str">
        <f>INDEX('GCAM Crosswalk'!M$5:M$36,MATCH(B3148,'GCAM Crosswalk'!L$5:L$36,0))</f>
        <v>Taiwan</v>
      </c>
      <c r="D3148" t="s">
        <v>364</v>
      </c>
      <c r="E3148" t="str">
        <f>INDEX('GCAM Crosswalk'!J$5:J$111,MATCH(D3148,'GCAM Crosswalk'!I$5:I$111,0))</f>
        <v>Industry</v>
      </c>
      <c r="F3148" t="s">
        <v>408</v>
      </c>
      <c r="G3148">
        <v>0</v>
      </c>
      <c r="H3148">
        <v>1.6925E-3</v>
      </c>
      <c r="I3148">
        <v>6.8108999999999999E-3</v>
      </c>
      <c r="J3148">
        <v>1.1350300000000001E-2</v>
      </c>
      <c r="K3148">
        <v>1.210557E-2</v>
      </c>
      <c r="L3148">
        <v>1.2650082E-2</v>
      </c>
      <c r="M3148">
        <v>1.3300902999999999E-2</v>
      </c>
      <c r="N3148">
        <v>1.5095963E-2</v>
      </c>
      <c r="O3148">
        <v>1.7036646999999999E-2</v>
      </c>
      <c r="P3148">
        <v>1.7943496E-2</v>
      </c>
      <c r="Q3148">
        <v>1.8212156199999999E-2</v>
      </c>
      <c r="R3148">
        <v>0</v>
      </c>
      <c r="S3148">
        <v>0</v>
      </c>
      <c r="T3148">
        <v>0</v>
      </c>
      <c r="U3148" t="s">
        <v>409</v>
      </c>
    </row>
    <row r="3149" spans="1:21" x14ac:dyDescent="0.35">
      <c r="A3149" t="s">
        <v>407</v>
      </c>
      <c r="B3149" t="s">
        <v>49</v>
      </c>
      <c r="C3149" t="str">
        <f>INDEX('GCAM Crosswalk'!M$5:M$36,MATCH(B3149,'GCAM Crosswalk'!L$5:L$36,0))</f>
        <v>Taiwan</v>
      </c>
      <c r="D3149" t="s">
        <v>364</v>
      </c>
      <c r="E3149" t="str">
        <f>INDEX('GCAM Crosswalk'!J$5:J$111,MATCH(D3149,'GCAM Crosswalk'!I$5:I$111,0))</f>
        <v>Industry</v>
      </c>
      <c r="F3149" t="s">
        <v>411</v>
      </c>
      <c r="G3149">
        <v>6.1869100000000003E-2</v>
      </c>
      <c r="H3149">
        <v>8.5519999999999999E-2</v>
      </c>
      <c r="I3149">
        <v>6.1157499999999997E-2</v>
      </c>
      <c r="J3149">
        <v>2.56183E-2</v>
      </c>
      <c r="K3149">
        <v>2.700905E-2</v>
      </c>
      <c r="L3149">
        <v>2.7793749999999999E-2</v>
      </c>
      <c r="M3149">
        <v>2.7950159999999901E-2</v>
      </c>
      <c r="N3149">
        <v>2.8898159999999999E-2</v>
      </c>
      <c r="O3149">
        <v>3.02876809999999E-2</v>
      </c>
      <c r="P3149">
        <v>3.1122215000000002E-2</v>
      </c>
      <c r="Q3149">
        <v>3.1856271300000003E-2</v>
      </c>
      <c r="R3149">
        <v>0</v>
      </c>
      <c r="S3149">
        <v>0</v>
      </c>
      <c r="T3149">
        <v>0</v>
      </c>
      <c r="U3149" t="s">
        <v>409</v>
      </c>
    </row>
    <row r="3150" spans="1:21" x14ac:dyDescent="0.35">
      <c r="A3150" t="s">
        <v>407</v>
      </c>
      <c r="B3150" t="s">
        <v>49</v>
      </c>
      <c r="C3150" t="str">
        <f>INDEX('GCAM Crosswalk'!M$5:M$36,MATCH(B3150,'GCAM Crosswalk'!L$5:L$36,0))</f>
        <v>Taiwan</v>
      </c>
      <c r="D3150" t="s">
        <v>367</v>
      </c>
      <c r="E3150" t="str">
        <f>INDEX('GCAM Crosswalk'!J$5:J$111,MATCH(D3150,'GCAM Crosswalk'!I$5:I$111,0))</f>
        <v>Industry</v>
      </c>
      <c r="F3150" t="s">
        <v>408</v>
      </c>
      <c r="G3150">
        <v>4.3889999999999997E-3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409</v>
      </c>
    </row>
    <row r="3151" spans="1:21" x14ac:dyDescent="0.35">
      <c r="A3151" t="s">
        <v>407</v>
      </c>
      <c r="B3151" t="s">
        <v>49</v>
      </c>
      <c r="C3151" t="str">
        <f>INDEX('GCAM Crosswalk'!M$5:M$36,MATCH(B3151,'GCAM Crosswalk'!L$5:L$36,0))</f>
        <v>Taiwan</v>
      </c>
      <c r="D3151" t="s">
        <v>367</v>
      </c>
      <c r="E3151" t="str">
        <f>INDEX('GCAM Crosswalk'!J$5:J$111,MATCH(D3151,'GCAM Crosswalk'!I$5:I$111,0))</f>
        <v>Industry</v>
      </c>
      <c r="F3151" t="s">
        <v>411</v>
      </c>
      <c r="G3151">
        <v>8.4389800000000001E-2</v>
      </c>
      <c r="H3151">
        <v>0.50257099999999999</v>
      </c>
      <c r="I3151">
        <v>0.75218200000000002</v>
      </c>
      <c r="J3151">
        <v>0.80174500000000004</v>
      </c>
      <c r="K3151">
        <v>0.83269499999999996</v>
      </c>
      <c r="L3151">
        <v>0.84967499999999996</v>
      </c>
      <c r="M3151">
        <v>0.84215099999999998</v>
      </c>
      <c r="N3151">
        <v>0.82414200000000004</v>
      </c>
      <c r="O3151">
        <v>0.80090799999999995</v>
      </c>
      <c r="P3151">
        <v>0.78686800000000001</v>
      </c>
      <c r="Q3151">
        <v>0.77771900000000005</v>
      </c>
      <c r="R3151">
        <v>0</v>
      </c>
      <c r="S3151">
        <v>0</v>
      </c>
      <c r="T3151">
        <v>0</v>
      </c>
      <c r="U3151" t="s">
        <v>409</v>
      </c>
    </row>
    <row r="3152" spans="1:21" x14ac:dyDescent="0.35">
      <c r="A3152" t="s">
        <v>407</v>
      </c>
      <c r="B3152" t="s">
        <v>49</v>
      </c>
      <c r="C3152" t="str">
        <f>INDEX('GCAM Crosswalk'!M$5:M$36,MATCH(B3152,'GCAM Crosswalk'!L$5:L$36,0))</f>
        <v>Taiwan</v>
      </c>
      <c r="D3152" t="s">
        <v>216</v>
      </c>
      <c r="E3152" t="str">
        <f>INDEX('GCAM Crosswalk'!J$5:J$111,MATCH(D3152,'GCAM Crosswalk'!I$5:I$111,0))</f>
        <v>Commercial</v>
      </c>
      <c r="F3152" t="s">
        <v>225</v>
      </c>
      <c r="G3152">
        <v>6.72881E-3</v>
      </c>
      <c r="H3152">
        <v>2.27973E-2</v>
      </c>
      <c r="I3152">
        <v>2.3919200000000002E-2</v>
      </c>
      <c r="J3152">
        <v>2.4636499999999999E-2</v>
      </c>
      <c r="K3152">
        <v>3.0683640000000002E-2</v>
      </c>
      <c r="L3152">
        <v>3.6077060000000001E-2</v>
      </c>
      <c r="M3152">
        <v>4.0787419999999998E-2</v>
      </c>
      <c r="N3152">
        <v>4.3151729999999999E-2</v>
      </c>
      <c r="O3152">
        <v>4.4032790000000002E-2</v>
      </c>
      <c r="P3152">
        <v>4.3663639999999997E-2</v>
      </c>
      <c r="Q3152">
        <v>4.264921E-2</v>
      </c>
      <c r="R3152">
        <v>0</v>
      </c>
      <c r="S3152">
        <v>0</v>
      </c>
      <c r="T3152">
        <v>0</v>
      </c>
      <c r="U3152" t="s">
        <v>409</v>
      </c>
    </row>
    <row r="3153" spans="1:21" x14ac:dyDescent="0.35">
      <c r="A3153" t="s">
        <v>407</v>
      </c>
      <c r="B3153" t="s">
        <v>49</v>
      </c>
      <c r="C3153" t="str">
        <f>INDEX('GCAM Crosswalk'!M$5:M$36,MATCH(B3153,'GCAM Crosswalk'!L$5:L$36,0))</f>
        <v>Taiwan</v>
      </c>
      <c r="D3153" t="s">
        <v>218</v>
      </c>
      <c r="E3153" t="str">
        <f>INDEX('GCAM Crosswalk'!J$5:J$111,MATCH(D3153,'GCAM Crosswalk'!I$5:I$111,0))</f>
        <v>Commercial</v>
      </c>
      <c r="F3153" t="s">
        <v>408</v>
      </c>
      <c r="G3153" s="3">
        <v>7.5240300000000001E-4</v>
      </c>
      <c r="H3153">
        <v>2.5614100000000001E-3</v>
      </c>
      <c r="I3153">
        <v>3.49132E-3</v>
      </c>
      <c r="J3153">
        <v>4.91998E-3</v>
      </c>
      <c r="K3153">
        <v>6.3739799999999996E-3</v>
      </c>
      <c r="L3153">
        <v>7.8449899999999996E-3</v>
      </c>
      <c r="M3153">
        <v>9.4895199999999996E-3</v>
      </c>
      <c r="N3153">
        <v>1.0737379999999999E-2</v>
      </c>
      <c r="O3153">
        <v>1.15420159999999E-2</v>
      </c>
      <c r="P3153">
        <v>1.1876815999999899E-2</v>
      </c>
      <c r="Q3153">
        <v>1.1739786E-2</v>
      </c>
      <c r="R3153">
        <v>0</v>
      </c>
      <c r="S3153">
        <v>0</v>
      </c>
      <c r="T3153">
        <v>0</v>
      </c>
      <c r="U3153" t="s">
        <v>409</v>
      </c>
    </row>
    <row r="3154" spans="1:21" x14ac:dyDescent="0.35">
      <c r="A3154" t="s">
        <v>407</v>
      </c>
      <c r="B3154" t="s">
        <v>49</v>
      </c>
      <c r="C3154" t="str">
        <f>INDEX('GCAM Crosswalk'!M$5:M$36,MATCH(B3154,'GCAM Crosswalk'!L$5:L$36,0))</f>
        <v>Taiwan</v>
      </c>
      <c r="D3154" t="s">
        <v>218</v>
      </c>
      <c r="E3154" t="str">
        <f>INDEX('GCAM Crosswalk'!J$5:J$111,MATCH(D3154,'GCAM Crosswalk'!I$5:I$111,0))</f>
        <v>Commercial</v>
      </c>
      <c r="F3154" t="s">
        <v>410</v>
      </c>
      <c r="G3154">
        <v>0</v>
      </c>
      <c r="H3154">
        <v>0</v>
      </c>
      <c r="I3154">
        <v>0</v>
      </c>
      <c r="J3154">
        <v>0</v>
      </c>
      <c r="K3154">
        <v>0</v>
      </c>
      <c r="L3154" s="3">
        <v>4.5956599999999997E-7</v>
      </c>
      <c r="M3154" s="3">
        <v>7.8671999999999998E-6</v>
      </c>
      <c r="N3154" s="3">
        <v>1.35939E-5</v>
      </c>
      <c r="O3154" s="3">
        <v>1.8538799999999999E-5</v>
      </c>
      <c r="P3154" s="3">
        <v>2.11412E-5</v>
      </c>
      <c r="Q3154" s="3">
        <v>2.1913199999999999E-5</v>
      </c>
      <c r="R3154">
        <v>0</v>
      </c>
      <c r="S3154">
        <v>0</v>
      </c>
      <c r="T3154">
        <v>0</v>
      </c>
      <c r="U3154" t="s">
        <v>409</v>
      </c>
    </row>
    <row r="3155" spans="1:21" x14ac:dyDescent="0.35">
      <c r="A3155" t="s">
        <v>407</v>
      </c>
      <c r="B3155" t="s">
        <v>49</v>
      </c>
      <c r="C3155" t="str">
        <f>INDEX('GCAM Crosswalk'!M$5:M$36,MATCH(B3155,'GCAM Crosswalk'!L$5:L$36,0))</f>
        <v>Taiwan</v>
      </c>
      <c r="D3155" t="s">
        <v>218</v>
      </c>
      <c r="E3155" t="str">
        <f>INDEX('GCAM Crosswalk'!J$5:J$111,MATCH(D3155,'GCAM Crosswalk'!I$5:I$111,0))</f>
        <v>Commercial</v>
      </c>
      <c r="F3155" t="s">
        <v>411</v>
      </c>
      <c r="G3155">
        <v>1.6342300000000001E-2</v>
      </c>
      <c r="H3155">
        <v>1.69038E-2</v>
      </c>
      <c r="I3155">
        <v>1.5174999999999999E-2</v>
      </c>
      <c r="J3155">
        <v>1.4258699999999999E-2</v>
      </c>
      <c r="K3155">
        <v>1.7619909999999999E-2</v>
      </c>
      <c r="L3155">
        <v>2.0641030000000001E-2</v>
      </c>
      <c r="M3155">
        <v>2.3360499999999999E-2</v>
      </c>
      <c r="N3155">
        <v>2.5093629999999999E-2</v>
      </c>
      <c r="O3155">
        <v>2.6047560000000001E-2</v>
      </c>
      <c r="P3155">
        <v>2.6383069999999901E-2</v>
      </c>
      <c r="Q3155">
        <v>2.6324850999999899E-2</v>
      </c>
      <c r="R3155">
        <v>0</v>
      </c>
      <c r="S3155">
        <v>0</v>
      </c>
      <c r="T3155">
        <v>0</v>
      </c>
      <c r="U3155" t="s">
        <v>409</v>
      </c>
    </row>
    <row r="3156" spans="1:21" x14ac:dyDescent="0.35">
      <c r="A3156" t="s">
        <v>407</v>
      </c>
      <c r="B3156" t="s">
        <v>49</v>
      </c>
      <c r="C3156" t="str">
        <f>INDEX('GCAM Crosswalk'!M$5:M$36,MATCH(B3156,'GCAM Crosswalk'!L$5:L$36,0))</f>
        <v>Taiwan</v>
      </c>
      <c r="D3156" t="s">
        <v>319</v>
      </c>
      <c r="E3156" t="str">
        <f>INDEX('GCAM Crosswalk'!J$5:J$111,MATCH(D3156,'GCAM Crosswalk'!I$5:I$111,0))</f>
        <v>Commercial</v>
      </c>
      <c r="F3156" t="s">
        <v>339</v>
      </c>
      <c r="G3156" s="3">
        <v>2.5119999999999998E-4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409</v>
      </c>
    </row>
    <row r="3157" spans="1:21" x14ac:dyDescent="0.35">
      <c r="A3157" t="s">
        <v>407</v>
      </c>
      <c r="B3157" t="s">
        <v>49</v>
      </c>
      <c r="C3157" t="str">
        <f>INDEX('GCAM Crosswalk'!M$5:M$36,MATCH(B3157,'GCAM Crosswalk'!L$5:L$36,0))</f>
        <v>Taiwan</v>
      </c>
      <c r="D3157" t="s">
        <v>319</v>
      </c>
      <c r="E3157" t="str">
        <f>INDEX('GCAM Crosswalk'!J$5:J$111,MATCH(D3157,'GCAM Crosswalk'!I$5:I$111,0))</f>
        <v>Commercial</v>
      </c>
      <c r="F3157" t="s">
        <v>225</v>
      </c>
      <c r="G3157">
        <v>3.84718E-2</v>
      </c>
      <c r="H3157">
        <v>0.13034299999999999</v>
      </c>
      <c r="I3157">
        <v>0.13675799999999999</v>
      </c>
      <c r="J3157">
        <v>0.14085900000000001</v>
      </c>
      <c r="K3157">
        <v>0.18154729999999999</v>
      </c>
      <c r="L3157">
        <v>0.2233173</v>
      </c>
      <c r="M3157">
        <v>0.26767570000000002</v>
      </c>
      <c r="N3157">
        <v>0.30338480000000001</v>
      </c>
      <c r="O3157">
        <v>0.33041979999999999</v>
      </c>
      <c r="P3157">
        <v>0.34833152000000001</v>
      </c>
      <c r="Q3157">
        <v>0.3590624</v>
      </c>
      <c r="R3157">
        <v>0</v>
      </c>
      <c r="S3157">
        <v>0</v>
      </c>
      <c r="T3157">
        <v>0</v>
      </c>
      <c r="U3157" t="s">
        <v>409</v>
      </c>
    </row>
    <row r="3158" spans="1:21" x14ac:dyDescent="0.35">
      <c r="A3158" t="s">
        <v>407</v>
      </c>
      <c r="B3158" t="s">
        <v>49</v>
      </c>
      <c r="C3158" t="str">
        <f>INDEX('GCAM Crosswalk'!M$5:M$36,MATCH(B3158,'GCAM Crosswalk'!L$5:L$36,0))</f>
        <v>Taiwan</v>
      </c>
      <c r="D3158" t="s">
        <v>319</v>
      </c>
      <c r="E3158" t="str">
        <f>INDEX('GCAM Crosswalk'!J$5:J$111,MATCH(D3158,'GCAM Crosswalk'!I$5:I$111,0))</f>
        <v>Commercial</v>
      </c>
      <c r="F3158" t="s">
        <v>408</v>
      </c>
      <c r="G3158">
        <v>2.9732000000000001E-3</v>
      </c>
      <c r="H3158">
        <v>1.01222E-2</v>
      </c>
      <c r="I3158">
        <v>1.3796900000000001E-2</v>
      </c>
      <c r="J3158">
        <v>1.9442600000000001E-2</v>
      </c>
      <c r="K3158">
        <v>2.713664E-2</v>
      </c>
      <c r="L3158">
        <v>3.4349280000000003E-2</v>
      </c>
      <c r="M3158">
        <v>4.1150239999999998E-2</v>
      </c>
      <c r="N3158">
        <v>4.5800090000000002E-2</v>
      </c>
      <c r="O3158">
        <v>4.8190860000000002E-2</v>
      </c>
      <c r="P3158">
        <v>4.8420449999999997E-2</v>
      </c>
      <c r="Q3158">
        <v>4.6822019999999999E-2</v>
      </c>
      <c r="R3158">
        <v>0</v>
      </c>
      <c r="S3158">
        <v>0</v>
      </c>
      <c r="T3158">
        <v>0</v>
      </c>
      <c r="U3158" t="s">
        <v>409</v>
      </c>
    </row>
    <row r="3159" spans="1:21" x14ac:dyDescent="0.35">
      <c r="A3159" t="s">
        <v>407</v>
      </c>
      <c r="B3159" t="s">
        <v>49</v>
      </c>
      <c r="C3159" t="str">
        <f>INDEX('GCAM Crosswalk'!M$5:M$36,MATCH(B3159,'GCAM Crosswalk'!L$5:L$36,0))</f>
        <v>Taiwan</v>
      </c>
      <c r="D3159" t="s">
        <v>319</v>
      </c>
      <c r="E3159" t="str">
        <f>INDEX('GCAM Crosswalk'!J$5:J$111,MATCH(D3159,'GCAM Crosswalk'!I$5:I$111,0))</f>
        <v>Commercial</v>
      </c>
      <c r="F3159" t="s">
        <v>410</v>
      </c>
      <c r="G3159">
        <v>0</v>
      </c>
      <c r="H3159">
        <v>0</v>
      </c>
      <c r="I3159">
        <v>0</v>
      </c>
      <c r="J3159">
        <v>0</v>
      </c>
      <c r="K3159">
        <v>0</v>
      </c>
      <c r="L3159" s="3">
        <v>3.6891500000000001E-6</v>
      </c>
      <c r="M3159" s="3">
        <v>5.6212199999999997E-5</v>
      </c>
      <c r="N3159" s="3">
        <v>9.7279800000000003E-5</v>
      </c>
      <c r="O3159" s="3">
        <v>1.2520399999999999E-4</v>
      </c>
      <c r="P3159" s="3">
        <v>1.5326399999999999E-4</v>
      </c>
      <c r="Q3159" s="3">
        <v>1.63144E-4</v>
      </c>
      <c r="R3159">
        <v>0</v>
      </c>
      <c r="S3159">
        <v>0</v>
      </c>
      <c r="T3159">
        <v>0</v>
      </c>
      <c r="U3159" t="s">
        <v>409</v>
      </c>
    </row>
    <row r="3160" spans="1:21" x14ac:dyDescent="0.35">
      <c r="A3160" t="s">
        <v>407</v>
      </c>
      <c r="B3160" t="s">
        <v>49</v>
      </c>
      <c r="C3160" t="str">
        <f>INDEX('GCAM Crosswalk'!M$5:M$36,MATCH(B3160,'GCAM Crosswalk'!L$5:L$36,0))</f>
        <v>Taiwan</v>
      </c>
      <c r="D3160" t="s">
        <v>319</v>
      </c>
      <c r="E3160" t="str">
        <f>INDEX('GCAM Crosswalk'!J$5:J$111,MATCH(D3160,'GCAM Crosswalk'!I$5:I$111,0))</f>
        <v>Commercial</v>
      </c>
      <c r="F3160" t="s">
        <v>411</v>
      </c>
      <c r="G3160">
        <v>2.99549E-2</v>
      </c>
      <c r="H3160">
        <v>3.0984100000000001E-2</v>
      </c>
      <c r="I3160">
        <v>2.7815300000000001E-2</v>
      </c>
      <c r="J3160">
        <v>2.6136099999999999E-2</v>
      </c>
      <c r="K3160">
        <v>3.345741E-2</v>
      </c>
      <c r="L3160">
        <v>3.8213480000000001E-2</v>
      </c>
      <c r="M3160">
        <v>3.9431839999999899E-2</v>
      </c>
      <c r="N3160">
        <v>3.7333690000000003E-2</v>
      </c>
      <c r="O3160">
        <v>3.4233029999999998E-2</v>
      </c>
      <c r="P3160">
        <v>3.049375E-2</v>
      </c>
      <c r="Q3160">
        <v>2.7984769999999999E-2</v>
      </c>
      <c r="R3160">
        <v>0</v>
      </c>
      <c r="S3160">
        <v>0</v>
      </c>
      <c r="T3160">
        <v>0</v>
      </c>
      <c r="U3160" t="s">
        <v>409</v>
      </c>
    </row>
    <row r="3161" spans="1:21" x14ac:dyDescent="0.35">
      <c r="A3161" t="s">
        <v>407</v>
      </c>
      <c r="B3161" t="s">
        <v>49</v>
      </c>
      <c r="C3161" t="str">
        <f>INDEX('GCAM Crosswalk'!M$5:M$36,MATCH(B3161,'GCAM Crosswalk'!L$5:L$36,0))</f>
        <v>Taiwan</v>
      </c>
      <c r="D3161" t="s">
        <v>351</v>
      </c>
      <c r="E3161" t="str">
        <f>INDEX('GCAM Crosswalk'!J$5:J$111,MATCH(D3161,'GCAM Crosswalk'!I$5:I$111,0))</f>
        <v>Industry</v>
      </c>
      <c r="F3161" t="s">
        <v>225</v>
      </c>
      <c r="G3161" s="3">
        <v>9.6279799999999995E-4</v>
      </c>
      <c r="H3161">
        <v>2.0093099999999998E-3</v>
      </c>
      <c r="I3161">
        <v>1.7163E-3</v>
      </c>
      <c r="J3161">
        <v>2.2603300000000001E-3</v>
      </c>
      <c r="K3161">
        <v>2.273111E-3</v>
      </c>
      <c r="L3161">
        <v>2.3197889299999999E-3</v>
      </c>
      <c r="M3161">
        <v>2.4151077399999902E-3</v>
      </c>
      <c r="N3161">
        <v>2.5277987699999999E-3</v>
      </c>
      <c r="O3161">
        <v>2.6326047780000001E-3</v>
      </c>
      <c r="P3161">
        <v>2.75406553E-3</v>
      </c>
      <c r="Q3161">
        <v>2.8888328099999998E-3</v>
      </c>
      <c r="R3161">
        <v>0</v>
      </c>
      <c r="S3161">
        <v>0</v>
      </c>
      <c r="T3161">
        <v>0</v>
      </c>
      <c r="U3161" t="s">
        <v>409</v>
      </c>
    </row>
    <row r="3162" spans="1:21" x14ac:dyDescent="0.35">
      <c r="A3162" t="s">
        <v>407</v>
      </c>
      <c r="B3162" t="s">
        <v>49</v>
      </c>
      <c r="C3162" t="str">
        <f>INDEX('GCAM Crosswalk'!M$5:M$36,MATCH(B3162,'GCAM Crosswalk'!L$5:L$36,0))</f>
        <v>Taiwan</v>
      </c>
      <c r="D3162" t="s">
        <v>351</v>
      </c>
      <c r="E3162" t="str">
        <f>INDEX('GCAM Crosswalk'!J$5:J$111,MATCH(D3162,'GCAM Crosswalk'!I$5:I$111,0))</f>
        <v>Industry</v>
      </c>
      <c r="F3162" t="s">
        <v>410</v>
      </c>
      <c r="G3162">
        <v>0</v>
      </c>
      <c r="H3162">
        <v>0</v>
      </c>
      <c r="I3162">
        <v>0</v>
      </c>
      <c r="J3162">
        <v>0</v>
      </c>
      <c r="K3162">
        <v>0</v>
      </c>
      <c r="L3162" s="3">
        <v>1.8732800000000001E-5</v>
      </c>
      <c r="M3162" s="3">
        <v>6.5493499999999999E-5</v>
      </c>
      <c r="N3162" s="3">
        <v>1.2624445000000001E-4</v>
      </c>
      <c r="O3162" s="3">
        <v>1.7652352E-4</v>
      </c>
      <c r="P3162" s="3">
        <v>2.3171372000000001E-4</v>
      </c>
      <c r="Q3162" s="3">
        <v>2.7759170000000001E-4</v>
      </c>
      <c r="R3162">
        <v>0</v>
      </c>
      <c r="S3162">
        <v>0</v>
      </c>
      <c r="T3162">
        <v>0</v>
      </c>
      <c r="U3162" t="s">
        <v>409</v>
      </c>
    </row>
    <row r="3163" spans="1:21" x14ac:dyDescent="0.35">
      <c r="A3163" t="s">
        <v>407</v>
      </c>
      <c r="B3163" t="s">
        <v>49</v>
      </c>
      <c r="C3163" t="str">
        <f>INDEX('GCAM Crosswalk'!M$5:M$36,MATCH(B3163,'GCAM Crosswalk'!L$5:L$36,0))</f>
        <v>Taiwan</v>
      </c>
      <c r="D3163" t="s">
        <v>351</v>
      </c>
      <c r="E3163" t="str">
        <f>INDEX('GCAM Crosswalk'!J$5:J$111,MATCH(D3163,'GCAM Crosswalk'!I$5:I$111,0))</f>
        <v>Industry</v>
      </c>
      <c r="F3163" t="s">
        <v>411</v>
      </c>
      <c r="G3163">
        <v>5.5673900000000002E-3</v>
      </c>
      <c r="H3163">
        <v>3.8511130000000002E-3</v>
      </c>
      <c r="I3163">
        <v>3.097589E-3</v>
      </c>
      <c r="J3163">
        <v>2.1348369999999901E-3</v>
      </c>
      <c r="K3163">
        <v>2.1869189999999998E-3</v>
      </c>
      <c r="L3163">
        <v>2.1929061000000001E-3</v>
      </c>
      <c r="M3163">
        <v>2.0986046999999998E-3</v>
      </c>
      <c r="N3163">
        <v>1.9726504E-3</v>
      </c>
      <c r="O3163">
        <v>1.8642066E-3</v>
      </c>
      <c r="P3163">
        <v>1.7078504E-3</v>
      </c>
      <c r="Q3163">
        <v>1.5367766999999999E-3</v>
      </c>
      <c r="R3163">
        <v>0</v>
      </c>
      <c r="S3163">
        <v>0</v>
      </c>
      <c r="T3163">
        <v>0</v>
      </c>
      <c r="U3163" t="s">
        <v>409</v>
      </c>
    </row>
    <row r="3164" spans="1:21" x14ac:dyDescent="0.35">
      <c r="A3164" t="s">
        <v>407</v>
      </c>
      <c r="B3164" t="s">
        <v>49</v>
      </c>
      <c r="C3164" t="str">
        <f>INDEX('GCAM Crosswalk'!M$5:M$36,MATCH(B3164,'GCAM Crosswalk'!L$5:L$36,0))</f>
        <v>Taiwan</v>
      </c>
      <c r="D3164" t="s">
        <v>412</v>
      </c>
      <c r="E3164" t="e">
        <f>INDEX('GCAM Crosswalk'!J$5:J$111,MATCH(D3164,'GCAM Crosswalk'!I$5:I$111,0))</f>
        <v>#N/A</v>
      </c>
      <c r="F3164" t="s">
        <v>411</v>
      </c>
      <c r="G3164">
        <v>1.85858E-2</v>
      </c>
      <c r="H3164">
        <v>1.65766E-2</v>
      </c>
      <c r="I3164">
        <v>1.59487E-2</v>
      </c>
      <c r="J3164">
        <v>1.56975E-2</v>
      </c>
      <c r="K3164">
        <v>1.55117E-2</v>
      </c>
      <c r="L3164">
        <v>1.54418E-2</v>
      </c>
      <c r="M3164">
        <v>1.5407199999999999E-2</v>
      </c>
      <c r="N3164">
        <v>1.54317E-2</v>
      </c>
      <c r="O3164">
        <v>1.54244E-2</v>
      </c>
      <c r="P3164">
        <v>1.54241E-2</v>
      </c>
      <c r="Q3164">
        <v>1.54316E-2</v>
      </c>
      <c r="R3164">
        <v>0</v>
      </c>
      <c r="S3164">
        <v>0</v>
      </c>
      <c r="T3164">
        <v>0</v>
      </c>
      <c r="U3164" t="s">
        <v>409</v>
      </c>
    </row>
    <row r="3165" spans="1:21" x14ac:dyDescent="0.35">
      <c r="A3165" t="s">
        <v>407</v>
      </c>
      <c r="B3165" t="s">
        <v>49</v>
      </c>
      <c r="C3165" t="str">
        <f>INDEX('GCAM Crosswalk'!M$5:M$36,MATCH(B3165,'GCAM Crosswalk'!L$5:L$36,0))</f>
        <v>Taiwan</v>
      </c>
      <c r="D3165" t="s">
        <v>370</v>
      </c>
      <c r="E3165" t="str">
        <f>INDEX('GCAM Crosswalk'!J$5:J$111,MATCH(D3165,'GCAM Crosswalk'!I$5:I$111,0))</f>
        <v>Industry</v>
      </c>
      <c r="F3165" t="s">
        <v>225</v>
      </c>
      <c r="G3165">
        <v>2.2334199999999998E-3</v>
      </c>
      <c r="H3165">
        <v>7.3030300000000003E-3</v>
      </c>
      <c r="I3165">
        <v>9.0844500000000009E-3</v>
      </c>
      <c r="J3165">
        <v>9.7599899999999996E-3</v>
      </c>
      <c r="K3165">
        <v>1.4944900000000001E-2</v>
      </c>
      <c r="L3165">
        <v>1.7431700000000001E-2</v>
      </c>
      <c r="M3165">
        <v>1.9289899999999999E-2</v>
      </c>
      <c r="N3165">
        <v>2.1055600000000001E-2</v>
      </c>
      <c r="O3165">
        <v>2.25758E-2</v>
      </c>
      <c r="P3165">
        <v>2.35823E-2</v>
      </c>
      <c r="Q3165">
        <v>2.42128E-2</v>
      </c>
      <c r="R3165">
        <v>0</v>
      </c>
      <c r="S3165">
        <v>0</v>
      </c>
      <c r="T3165">
        <v>0</v>
      </c>
      <c r="U3165" t="s">
        <v>409</v>
      </c>
    </row>
    <row r="3166" spans="1:21" x14ac:dyDescent="0.35">
      <c r="A3166" t="s">
        <v>407</v>
      </c>
      <c r="B3166" t="s">
        <v>49</v>
      </c>
      <c r="C3166" t="str">
        <f>INDEX('GCAM Crosswalk'!M$5:M$36,MATCH(B3166,'GCAM Crosswalk'!L$5:L$36,0))</f>
        <v>Taiwan</v>
      </c>
      <c r="D3166" t="s">
        <v>371</v>
      </c>
      <c r="E3166" t="str">
        <f>INDEX('GCAM Crosswalk'!J$5:J$111,MATCH(D3166,'GCAM Crosswalk'!I$5:I$111,0))</f>
        <v>Industry</v>
      </c>
      <c r="F3166" t="s">
        <v>225</v>
      </c>
      <c r="G3166">
        <v>1.09111E-3</v>
      </c>
      <c r="H3166">
        <v>2.6380800000000001E-3</v>
      </c>
      <c r="I3166">
        <v>2.99965E-3</v>
      </c>
      <c r="J3166">
        <v>3.2227100000000002E-3</v>
      </c>
      <c r="K3166">
        <v>3.52536E-3</v>
      </c>
      <c r="L3166">
        <v>3.6204599999999998E-3</v>
      </c>
      <c r="M3166">
        <v>3.7243300000000001E-3</v>
      </c>
      <c r="N3166">
        <v>3.8558300000000002E-3</v>
      </c>
      <c r="O3166">
        <v>3.9767500000000002E-3</v>
      </c>
      <c r="P3166">
        <v>4.0499300000000002E-3</v>
      </c>
      <c r="Q3166">
        <v>4.0985199999999996E-3</v>
      </c>
      <c r="R3166">
        <v>0</v>
      </c>
      <c r="S3166">
        <v>0</v>
      </c>
      <c r="T3166">
        <v>0</v>
      </c>
      <c r="U3166" t="s">
        <v>409</v>
      </c>
    </row>
    <row r="3167" spans="1:21" x14ac:dyDescent="0.35">
      <c r="A3167" t="s">
        <v>407</v>
      </c>
      <c r="B3167" t="s">
        <v>49</v>
      </c>
      <c r="C3167" t="str">
        <f>INDEX('GCAM Crosswalk'!M$5:M$36,MATCH(B3167,'GCAM Crosswalk'!L$5:L$36,0))</f>
        <v>Taiwan</v>
      </c>
      <c r="D3167" t="s">
        <v>372</v>
      </c>
      <c r="E3167" t="str">
        <f>INDEX('GCAM Crosswalk'!J$5:J$111,MATCH(D3167,'GCAM Crosswalk'!I$5:I$111,0))</f>
        <v>Industry</v>
      </c>
      <c r="F3167" t="s">
        <v>225</v>
      </c>
      <c r="G3167">
        <v>2.4550000000000002E-3</v>
      </c>
      <c r="H3167">
        <v>5.9356799999999996E-3</v>
      </c>
      <c r="I3167">
        <v>6.7492100000000003E-3</v>
      </c>
      <c r="J3167">
        <v>7.2510999999999999E-3</v>
      </c>
      <c r="K3167">
        <v>7.9320499999999995E-3</v>
      </c>
      <c r="L3167">
        <v>8.1460300000000003E-3</v>
      </c>
      <c r="M3167">
        <v>8.37975E-3</v>
      </c>
      <c r="N3167">
        <v>8.6756200000000002E-3</v>
      </c>
      <c r="O3167">
        <v>8.9476999999999994E-3</v>
      </c>
      <c r="P3167">
        <v>9.11235E-3</v>
      </c>
      <c r="Q3167">
        <v>9.2216699999999995E-3</v>
      </c>
      <c r="R3167">
        <v>0</v>
      </c>
      <c r="S3167">
        <v>0</v>
      </c>
      <c r="T3167">
        <v>0</v>
      </c>
      <c r="U3167" t="s">
        <v>409</v>
      </c>
    </row>
    <row r="3168" spans="1:21" x14ac:dyDescent="0.35">
      <c r="A3168" t="s">
        <v>407</v>
      </c>
      <c r="B3168" t="s">
        <v>49</v>
      </c>
      <c r="C3168" t="str">
        <f>INDEX('GCAM Crosswalk'!M$5:M$36,MATCH(B3168,'GCAM Crosswalk'!L$5:L$36,0))</f>
        <v>Taiwan</v>
      </c>
      <c r="D3168" t="s">
        <v>365</v>
      </c>
      <c r="E3168" t="str">
        <f>INDEX('GCAM Crosswalk'!J$5:J$111,MATCH(D3168,'GCAM Crosswalk'!I$5:I$111,0))</f>
        <v>Industry</v>
      </c>
      <c r="F3168" t="s">
        <v>318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5.4121200000000003E-3</v>
      </c>
      <c r="M3168">
        <v>1.0219809999999999E-2</v>
      </c>
      <c r="N3168">
        <v>1.2466730000000001E-2</v>
      </c>
      <c r="O3168">
        <v>1.10414E-2</v>
      </c>
      <c r="P3168">
        <v>8.9702199999999992E-3</v>
      </c>
      <c r="Q3168">
        <v>7.2545439999999999E-3</v>
      </c>
      <c r="R3168">
        <v>0</v>
      </c>
      <c r="S3168">
        <v>0</v>
      </c>
      <c r="T3168">
        <v>0</v>
      </c>
      <c r="U3168" t="s">
        <v>409</v>
      </c>
    </row>
    <row r="3169" spans="1:21" x14ac:dyDescent="0.35">
      <c r="A3169" t="s">
        <v>407</v>
      </c>
      <c r="B3169" t="s">
        <v>49</v>
      </c>
      <c r="C3169" t="str">
        <f>INDEX('GCAM Crosswalk'!M$5:M$36,MATCH(B3169,'GCAM Crosswalk'!L$5:L$36,0))</f>
        <v>Taiwan</v>
      </c>
      <c r="D3169" t="s">
        <v>365</v>
      </c>
      <c r="E3169" t="str">
        <f>INDEX('GCAM Crosswalk'!J$5:J$111,MATCH(D3169,'GCAM Crosswalk'!I$5:I$111,0))</f>
        <v>Industry</v>
      </c>
      <c r="F3169" t="s">
        <v>339</v>
      </c>
      <c r="G3169">
        <v>0.10452483999999999</v>
      </c>
      <c r="H3169">
        <v>0</v>
      </c>
      <c r="I3169">
        <v>0.194355</v>
      </c>
      <c r="J3169">
        <v>0.26664900000000002</v>
      </c>
      <c r="K3169">
        <v>0.25331537999999998</v>
      </c>
      <c r="L3169">
        <v>0.22029229</v>
      </c>
      <c r="M3169">
        <v>0.18841516999999899</v>
      </c>
      <c r="N3169">
        <v>0.165173335</v>
      </c>
      <c r="O3169">
        <v>0.15297582399999901</v>
      </c>
      <c r="P3169">
        <v>0.14417753999999999</v>
      </c>
      <c r="Q3169">
        <v>0.13707533299999999</v>
      </c>
      <c r="R3169">
        <v>0</v>
      </c>
      <c r="S3169">
        <v>0</v>
      </c>
      <c r="T3169">
        <v>0</v>
      </c>
      <c r="U3169" t="s">
        <v>409</v>
      </c>
    </row>
    <row r="3170" spans="1:21" x14ac:dyDescent="0.35">
      <c r="A3170" t="s">
        <v>407</v>
      </c>
      <c r="B3170" t="s">
        <v>49</v>
      </c>
      <c r="C3170" t="str">
        <f>INDEX('GCAM Crosswalk'!M$5:M$36,MATCH(B3170,'GCAM Crosswalk'!L$5:L$36,0))</f>
        <v>Taiwan</v>
      </c>
      <c r="D3170" t="s">
        <v>365</v>
      </c>
      <c r="E3170" t="str">
        <f>INDEX('GCAM Crosswalk'!J$5:J$111,MATCH(D3170,'GCAM Crosswalk'!I$5:I$111,0))</f>
        <v>Industry</v>
      </c>
      <c r="F3170" t="s">
        <v>225</v>
      </c>
      <c r="G3170">
        <v>1.9213629999999999E-2</v>
      </c>
      <c r="H3170">
        <v>4.6883260000000003E-2</v>
      </c>
      <c r="I3170">
        <v>5.3622299999999998E-2</v>
      </c>
      <c r="J3170">
        <v>5.3496990000000001E-2</v>
      </c>
      <c r="K3170">
        <v>5.0617438000000001E-2</v>
      </c>
      <c r="L3170">
        <v>4.5507988300000003E-2</v>
      </c>
      <c r="M3170">
        <v>4.06266926E-2</v>
      </c>
      <c r="N3170">
        <v>3.6753433299999999E-2</v>
      </c>
      <c r="O3170">
        <v>3.4070739580000002E-2</v>
      </c>
      <c r="P3170">
        <v>3.2035944299999897E-2</v>
      </c>
      <c r="Q3170">
        <v>3.0405018700000001E-2</v>
      </c>
      <c r="R3170">
        <v>0</v>
      </c>
      <c r="S3170">
        <v>0</v>
      </c>
      <c r="T3170">
        <v>0</v>
      </c>
      <c r="U3170" t="s">
        <v>409</v>
      </c>
    </row>
    <row r="3171" spans="1:21" x14ac:dyDescent="0.35">
      <c r="A3171" t="s">
        <v>407</v>
      </c>
      <c r="B3171" t="s">
        <v>49</v>
      </c>
      <c r="C3171" t="str">
        <f>INDEX('GCAM Crosswalk'!M$5:M$36,MATCH(B3171,'GCAM Crosswalk'!L$5:L$36,0))</f>
        <v>Taiwan</v>
      </c>
      <c r="D3171" t="s">
        <v>365</v>
      </c>
      <c r="E3171" t="str">
        <f>INDEX('GCAM Crosswalk'!J$5:J$111,MATCH(D3171,'GCAM Crosswalk'!I$5:I$111,0))</f>
        <v>Industry</v>
      </c>
      <c r="F3171" t="s">
        <v>408</v>
      </c>
      <c r="G3171">
        <v>0</v>
      </c>
      <c r="H3171">
        <v>7.66032E-3</v>
      </c>
      <c r="I3171">
        <v>8.6647499999999902E-3</v>
      </c>
      <c r="J3171">
        <v>9.0832499999999993E-3</v>
      </c>
      <c r="K3171">
        <v>8.6314047399999993E-3</v>
      </c>
      <c r="L3171">
        <v>8.02605451E-3</v>
      </c>
      <c r="M3171">
        <v>7.4236890789999999E-3</v>
      </c>
      <c r="N3171">
        <v>6.8957854299999998E-3</v>
      </c>
      <c r="O3171">
        <v>6.4099036479999903E-3</v>
      </c>
      <c r="P3171">
        <v>6.0212435489999999E-3</v>
      </c>
      <c r="Q3171">
        <v>5.7188150220000003E-3</v>
      </c>
      <c r="R3171">
        <v>0</v>
      </c>
      <c r="S3171">
        <v>0</v>
      </c>
      <c r="T3171">
        <v>0</v>
      </c>
      <c r="U3171" t="s">
        <v>409</v>
      </c>
    </row>
    <row r="3172" spans="1:21" x14ac:dyDescent="0.35">
      <c r="A3172" t="s">
        <v>407</v>
      </c>
      <c r="B3172" t="s">
        <v>49</v>
      </c>
      <c r="C3172" t="str">
        <f>INDEX('GCAM Crosswalk'!M$5:M$36,MATCH(B3172,'GCAM Crosswalk'!L$5:L$36,0))</f>
        <v>Taiwan</v>
      </c>
      <c r="D3172" t="s">
        <v>365</v>
      </c>
      <c r="E3172" t="str">
        <f>INDEX('GCAM Crosswalk'!J$5:J$111,MATCH(D3172,'GCAM Crosswalk'!I$5:I$111,0))</f>
        <v>Industry</v>
      </c>
      <c r="F3172" t="s">
        <v>410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1.4122850000000001E-3</v>
      </c>
      <c r="M3172">
        <v>5.7713410000000001E-3</v>
      </c>
      <c r="N3172">
        <v>8.4390169000000004E-3</v>
      </c>
      <c r="O3172">
        <v>8.5006142999999902E-3</v>
      </c>
      <c r="P3172">
        <v>8.2793769999999992E-3</v>
      </c>
      <c r="Q3172">
        <v>7.6358869999999896E-3</v>
      </c>
      <c r="R3172">
        <v>0</v>
      </c>
      <c r="S3172">
        <v>0</v>
      </c>
      <c r="T3172">
        <v>0</v>
      </c>
      <c r="U3172" t="s">
        <v>409</v>
      </c>
    </row>
    <row r="3173" spans="1:21" x14ac:dyDescent="0.35">
      <c r="A3173" t="s">
        <v>407</v>
      </c>
      <c r="B3173" t="s">
        <v>49</v>
      </c>
      <c r="C3173" t="str">
        <f>INDEX('GCAM Crosswalk'!M$5:M$36,MATCH(B3173,'GCAM Crosswalk'!L$5:L$36,0))</f>
        <v>Taiwan</v>
      </c>
      <c r="D3173" t="s">
        <v>365</v>
      </c>
      <c r="E3173" t="str">
        <f>INDEX('GCAM Crosswalk'!J$5:J$111,MATCH(D3173,'GCAM Crosswalk'!I$5:I$111,0))</f>
        <v>Industry</v>
      </c>
      <c r="F3173" t="s">
        <v>411</v>
      </c>
      <c r="G3173">
        <v>1.9632219999999999E-2</v>
      </c>
      <c r="H3173">
        <v>2.35673099999999E-2</v>
      </c>
      <c r="I3173">
        <v>1.7372479999999999E-2</v>
      </c>
      <c r="J3173">
        <v>9.2089900000000002E-3</v>
      </c>
      <c r="K3173">
        <v>8.7363010000000001E-3</v>
      </c>
      <c r="L3173">
        <v>8.0992523500000007E-3</v>
      </c>
      <c r="M3173">
        <v>7.4828689899999997E-3</v>
      </c>
      <c r="N3173">
        <v>6.9480248199999999E-3</v>
      </c>
      <c r="O3173">
        <v>6.4614837489999997E-3</v>
      </c>
      <c r="P3173">
        <v>6.0707697859999996E-3</v>
      </c>
      <c r="Q3173">
        <v>5.76462767799999E-3</v>
      </c>
      <c r="R3173">
        <v>0</v>
      </c>
      <c r="S3173">
        <v>0</v>
      </c>
      <c r="T3173">
        <v>0</v>
      </c>
      <c r="U3173" t="s">
        <v>409</v>
      </c>
    </row>
    <row r="3174" spans="1:21" x14ac:dyDescent="0.35">
      <c r="A3174" t="s">
        <v>407</v>
      </c>
      <c r="B3174" t="s">
        <v>49</v>
      </c>
      <c r="C3174" t="str">
        <f>INDEX('GCAM Crosswalk'!M$5:M$36,MATCH(B3174,'GCAM Crosswalk'!L$5:L$36,0))</f>
        <v>Taiwan</v>
      </c>
      <c r="D3174" t="s">
        <v>361</v>
      </c>
      <c r="E3174" t="str">
        <f>INDEX('GCAM Crosswalk'!J$5:J$111,MATCH(D3174,'GCAM Crosswalk'!I$5:I$111,0))</f>
        <v>Industry</v>
      </c>
      <c r="F3174" t="s">
        <v>339</v>
      </c>
      <c r="G3174" s="3">
        <v>2.51205E-4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409</v>
      </c>
    </row>
    <row r="3175" spans="1:21" x14ac:dyDescent="0.35">
      <c r="A3175" t="s">
        <v>407</v>
      </c>
      <c r="B3175" t="s">
        <v>49</v>
      </c>
      <c r="C3175" t="str">
        <f>INDEX('GCAM Crosswalk'!M$5:M$36,MATCH(B3175,'GCAM Crosswalk'!L$5:L$36,0))</f>
        <v>Taiwan</v>
      </c>
      <c r="D3175" t="s">
        <v>361</v>
      </c>
      <c r="E3175" t="str">
        <f>INDEX('GCAM Crosswalk'!J$5:J$111,MATCH(D3175,'GCAM Crosswalk'!I$5:I$111,0))</f>
        <v>Industry</v>
      </c>
      <c r="F3175" t="s">
        <v>225</v>
      </c>
      <c r="G3175" s="3">
        <v>4.6050799999999999E-4</v>
      </c>
      <c r="H3175">
        <v>1.2977100000000001E-3</v>
      </c>
      <c r="I3175">
        <v>1.4651E-3</v>
      </c>
      <c r="J3175">
        <v>1.67443E-3</v>
      </c>
      <c r="K3175">
        <v>1.6378110000000001E-3</v>
      </c>
      <c r="L3175">
        <v>1.6252932699999899E-3</v>
      </c>
      <c r="M3175">
        <v>1.6389482099999999E-3</v>
      </c>
      <c r="N3175">
        <v>1.6583843899999999E-3</v>
      </c>
      <c r="O3175">
        <v>1.6755178559999999E-3</v>
      </c>
      <c r="P3175">
        <v>1.7065753199999999E-3</v>
      </c>
      <c r="Q3175">
        <v>1.7471526299999999E-3</v>
      </c>
      <c r="R3175">
        <v>0</v>
      </c>
      <c r="S3175">
        <v>0</v>
      </c>
      <c r="T3175">
        <v>0</v>
      </c>
      <c r="U3175" t="s">
        <v>409</v>
      </c>
    </row>
    <row r="3176" spans="1:21" x14ac:dyDescent="0.35">
      <c r="A3176" t="s">
        <v>407</v>
      </c>
      <c r="B3176" t="s">
        <v>49</v>
      </c>
      <c r="C3176" t="str">
        <f>INDEX('GCAM Crosswalk'!M$5:M$36,MATCH(B3176,'GCAM Crosswalk'!L$5:L$36,0))</f>
        <v>Taiwan</v>
      </c>
      <c r="D3176" t="s">
        <v>361</v>
      </c>
      <c r="E3176" t="str">
        <f>INDEX('GCAM Crosswalk'!J$5:J$111,MATCH(D3176,'GCAM Crosswalk'!I$5:I$111,0))</f>
        <v>Industry</v>
      </c>
      <c r="F3176" t="s">
        <v>410</v>
      </c>
      <c r="G3176">
        <v>0</v>
      </c>
      <c r="H3176">
        <v>0</v>
      </c>
      <c r="I3176">
        <v>0</v>
      </c>
      <c r="J3176">
        <v>0</v>
      </c>
      <c r="K3176">
        <v>0</v>
      </c>
      <c r="L3176" s="3">
        <v>9.9570699999999995E-6</v>
      </c>
      <c r="M3176" s="3">
        <v>3.5078330000000001E-5</v>
      </c>
      <c r="N3176" s="3">
        <v>6.6087149999999895E-5</v>
      </c>
      <c r="O3176" s="3">
        <v>8.9033259999999896E-5</v>
      </c>
      <c r="P3176" s="3">
        <v>1.1391702E-4</v>
      </c>
      <c r="Q3176" s="3">
        <v>1.3293001999999999E-4</v>
      </c>
      <c r="R3176">
        <v>0</v>
      </c>
      <c r="S3176">
        <v>0</v>
      </c>
      <c r="T3176">
        <v>0</v>
      </c>
      <c r="U3176" t="s">
        <v>409</v>
      </c>
    </row>
    <row r="3177" spans="1:21" x14ac:dyDescent="0.35">
      <c r="A3177" t="s">
        <v>407</v>
      </c>
      <c r="B3177" t="s">
        <v>49</v>
      </c>
      <c r="C3177" t="str">
        <f>INDEX('GCAM Crosswalk'!M$5:M$36,MATCH(B3177,'GCAM Crosswalk'!L$5:L$36,0))</f>
        <v>Taiwan</v>
      </c>
      <c r="D3177" t="s">
        <v>361</v>
      </c>
      <c r="E3177" t="str">
        <f>INDEX('GCAM Crosswalk'!J$5:J$111,MATCH(D3177,'GCAM Crosswalk'!I$5:I$111,0))</f>
        <v>Industry</v>
      </c>
      <c r="F3177" t="s">
        <v>411</v>
      </c>
      <c r="G3177">
        <v>1.423225E-3</v>
      </c>
      <c r="H3177">
        <v>1.5906129999999901E-3</v>
      </c>
      <c r="I3177">
        <v>2.1766989999999998E-3</v>
      </c>
      <c r="J3177">
        <v>1.3395249999999901E-3</v>
      </c>
      <c r="K3177">
        <v>1.3306537E-3</v>
      </c>
      <c r="L3177">
        <v>1.2994164E-3</v>
      </c>
      <c r="M3177">
        <v>1.2083892999999999E-3</v>
      </c>
      <c r="N3177">
        <v>1.099879E-3</v>
      </c>
      <c r="O3177">
        <v>1.0114300999999901E-3</v>
      </c>
      <c r="P3177" s="3">
        <v>9.0178939999999998E-4</v>
      </c>
      <c r="Q3177" s="3">
        <v>7.9171319999999995E-4</v>
      </c>
      <c r="R3177">
        <v>0</v>
      </c>
      <c r="S3177">
        <v>0</v>
      </c>
      <c r="T3177">
        <v>0</v>
      </c>
      <c r="U3177" t="s">
        <v>409</v>
      </c>
    </row>
    <row r="3178" spans="1:21" x14ac:dyDescent="0.35">
      <c r="A3178" t="s">
        <v>407</v>
      </c>
      <c r="B3178" t="s">
        <v>49</v>
      </c>
      <c r="C3178" t="str">
        <f>INDEX('GCAM Crosswalk'!M$5:M$36,MATCH(B3178,'GCAM Crosswalk'!L$5:L$36,0))</f>
        <v>Taiwan</v>
      </c>
      <c r="D3178" t="s">
        <v>374</v>
      </c>
      <c r="E3178" t="str">
        <f>INDEX('GCAM Crosswalk'!J$5:J$111,MATCH(D3178,'GCAM Crosswalk'!I$5:I$111,0))</f>
        <v>Industry</v>
      </c>
      <c r="F3178" t="s">
        <v>225</v>
      </c>
      <c r="G3178">
        <v>1.1090099999999999E-3</v>
      </c>
      <c r="H3178">
        <v>2.18177E-3</v>
      </c>
      <c r="I3178">
        <v>2.2116700000000002E-3</v>
      </c>
      <c r="J3178">
        <v>2.2469399999999998E-3</v>
      </c>
      <c r="K3178">
        <v>3.1547699999999999E-3</v>
      </c>
      <c r="L3178">
        <v>3.6374699999999999E-3</v>
      </c>
      <c r="M3178">
        <v>4.0020200000000002E-3</v>
      </c>
      <c r="N3178">
        <v>4.2970600000000001E-3</v>
      </c>
      <c r="O3178">
        <v>4.5222700000000001E-3</v>
      </c>
      <c r="P3178">
        <v>4.6620000000000003E-3</v>
      </c>
      <c r="Q3178">
        <v>4.7144600000000002E-3</v>
      </c>
      <c r="R3178">
        <v>0</v>
      </c>
      <c r="S3178">
        <v>0</v>
      </c>
      <c r="T3178">
        <v>0</v>
      </c>
      <c r="U3178" t="s">
        <v>409</v>
      </c>
    </row>
    <row r="3179" spans="1:21" x14ac:dyDescent="0.35">
      <c r="A3179" t="s">
        <v>407</v>
      </c>
      <c r="B3179" t="s">
        <v>49</v>
      </c>
      <c r="C3179" t="str">
        <f>INDEX('GCAM Crosswalk'!M$5:M$36,MATCH(B3179,'GCAM Crosswalk'!L$5:L$36,0))</f>
        <v>Taiwan</v>
      </c>
      <c r="D3179" t="s">
        <v>375</v>
      </c>
      <c r="E3179" t="str">
        <f>INDEX('GCAM Crosswalk'!J$5:J$111,MATCH(D3179,'GCAM Crosswalk'!I$5:I$111,0))</f>
        <v>Industry</v>
      </c>
      <c r="F3179" t="s">
        <v>225</v>
      </c>
      <c r="G3179" s="3">
        <v>7.0715999999999997E-4</v>
      </c>
      <c r="H3179">
        <v>1.0110399999999999E-3</v>
      </c>
      <c r="I3179" s="3">
        <v>9.3152000000000003E-4</v>
      </c>
      <c r="J3179" s="3">
        <v>9.4637300000000003E-4</v>
      </c>
      <c r="K3179" s="3">
        <v>9.5654599999999996E-4</v>
      </c>
      <c r="L3179" s="3">
        <v>9.73316E-4</v>
      </c>
      <c r="M3179" s="3">
        <v>9.9666500000000009E-4</v>
      </c>
      <c r="N3179">
        <v>1.0158400000000001E-3</v>
      </c>
      <c r="O3179">
        <v>1.02895E-3</v>
      </c>
      <c r="P3179">
        <v>1.0345300000000001E-3</v>
      </c>
      <c r="Q3179">
        <v>1.03136E-3</v>
      </c>
      <c r="R3179">
        <v>0</v>
      </c>
      <c r="S3179">
        <v>0</v>
      </c>
      <c r="T3179">
        <v>0</v>
      </c>
      <c r="U3179" t="s">
        <v>409</v>
      </c>
    </row>
    <row r="3180" spans="1:21" x14ac:dyDescent="0.35">
      <c r="A3180" t="s">
        <v>407</v>
      </c>
      <c r="B3180" t="s">
        <v>49</v>
      </c>
      <c r="C3180" t="str">
        <f>INDEX('GCAM Crosswalk'!M$5:M$36,MATCH(B3180,'GCAM Crosswalk'!L$5:L$36,0))</f>
        <v>Taiwan</v>
      </c>
      <c r="D3180" t="s">
        <v>376</v>
      </c>
      <c r="E3180" t="str">
        <f>INDEX('GCAM Crosswalk'!J$5:J$111,MATCH(D3180,'GCAM Crosswalk'!I$5:I$111,0))</f>
        <v>Industry</v>
      </c>
      <c r="F3180" t="s">
        <v>225</v>
      </c>
      <c r="G3180">
        <v>2.21361E-3</v>
      </c>
      <c r="H3180">
        <v>3.1648399999999999E-3</v>
      </c>
      <c r="I3180">
        <v>2.9159199999999998E-3</v>
      </c>
      <c r="J3180">
        <v>2.96241E-3</v>
      </c>
      <c r="K3180">
        <v>2.9942599999999999E-3</v>
      </c>
      <c r="L3180">
        <v>3.04675E-3</v>
      </c>
      <c r="M3180">
        <v>3.11984E-3</v>
      </c>
      <c r="N3180">
        <v>3.1798600000000001E-3</v>
      </c>
      <c r="O3180">
        <v>3.22091E-3</v>
      </c>
      <c r="P3180">
        <v>3.23837E-3</v>
      </c>
      <c r="Q3180">
        <v>3.2284599999999998E-3</v>
      </c>
      <c r="R3180">
        <v>0</v>
      </c>
      <c r="S3180">
        <v>0</v>
      </c>
      <c r="T3180">
        <v>0</v>
      </c>
      <c r="U3180" t="s">
        <v>409</v>
      </c>
    </row>
    <row r="3181" spans="1:21" x14ac:dyDescent="0.35">
      <c r="A3181" t="s">
        <v>407</v>
      </c>
      <c r="B3181" t="s">
        <v>49</v>
      </c>
      <c r="C3181" t="str">
        <f>INDEX('GCAM Crosswalk'!M$5:M$36,MATCH(B3181,'GCAM Crosswalk'!L$5:L$36,0))</f>
        <v>Taiwan</v>
      </c>
      <c r="D3181" t="s">
        <v>377</v>
      </c>
      <c r="E3181" t="str">
        <f>INDEX('GCAM Crosswalk'!J$5:J$111,MATCH(D3181,'GCAM Crosswalk'!I$5:I$111,0))</f>
        <v>Industry</v>
      </c>
      <c r="F3181" t="s">
        <v>225</v>
      </c>
      <c r="G3181">
        <v>2.1065400000000001E-3</v>
      </c>
      <c r="H3181">
        <v>3.01176E-3</v>
      </c>
      <c r="I3181">
        <v>2.77488E-3</v>
      </c>
      <c r="J3181">
        <v>2.81913E-3</v>
      </c>
      <c r="K3181">
        <v>2.84943E-3</v>
      </c>
      <c r="L3181">
        <v>2.89939E-3</v>
      </c>
      <c r="M3181">
        <v>2.9689400000000002E-3</v>
      </c>
      <c r="N3181">
        <v>3.0260600000000001E-3</v>
      </c>
      <c r="O3181">
        <v>3.0651200000000002E-3</v>
      </c>
      <c r="P3181">
        <v>3.0817399999999999E-3</v>
      </c>
      <c r="Q3181">
        <v>3.0723E-3</v>
      </c>
      <c r="R3181">
        <v>0</v>
      </c>
      <c r="S3181">
        <v>0</v>
      </c>
      <c r="T3181">
        <v>0</v>
      </c>
      <c r="U3181" t="s">
        <v>409</v>
      </c>
    </row>
    <row r="3182" spans="1:21" x14ac:dyDescent="0.35">
      <c r="A3182" t="s">
        <v>407</v>
      </c>
      <c r="B3182" t="s">
        <v>49</v>
      </c>
      <c r="C3182" t="str">
        <f>INDEX('GCAM Crosswalk'!M$5:M$36,MATCH(B3182,'GCAM Crosswalk'!L$5:L$36,0))</f>
        <v>Taiwan</v>
      </c>
      <c r="D3182" t="s">
        <v>362</v>
      </c>
      <c r="E3182" t="str">
        <f>INDEX('GCAM Crosswalk'!J$5:J$111,MATCH(D3182,'GCAM Crosswalk'!I$5:I$111,0))</f>
        <v>Industry</v>
      </c>
      <c r="F3182" t="s">
        <v>318</v>
      </c>
      <c r="G3182">
        <v>0</v>
      </c>
      <c r="H3182">
        <v>1.2558000000000001E-3</v>
      </c>
      <c r="I3182">
        <v>1.0464999999999999E-3</v>
      </c>
      <c r="J3182">
        <v>8.0789999999999994E-3</v>
      </c>
      <c r="K3182">
        <v>1.003797E-2</v>
      </c>
      <c r="L3182">
        <v>9.9264620000000005E-3</v>
      </c>
      <c r="M3182">
        <v>9.6834450000000006E-3</v>
      </c>
      <c r="N3182">
        <v>9.8519279999999994E-3</v>
      </c>
      <c r="O3182">
        <v>9.9318900000000005E-3</v>
      </c>
      <c r="P3182">
        <v>9.9031869999999904E-3</v>
      </c>
      <c r="Q3182">
        <v>9.7933298000000002E-3</v>
      </c>
      <c r="R3182">
        <v>0</v>
      </c>
      <c r="S3182">
        <v>0</v>
      </c>
      <c r="T3182">
        <v>0</v>
      </c>
      <c r="U3182" t="s">
        <v>409</v>
      </c>
    </row>
    <row r="3183" spans="1:21" x14ac:dyDescent="0.35">
      <c r="A3183" t="s">
        <v>407</v>
      </c>
      <c r="B3183" t="s">
        <v>49</v>
      </c>
      <c r="C3183" t="str">
        <f>INDEX('GCAM Crosswalk'!M$5:M$36,MATCH(B3183,'GCAM Crosswalk'!L$5:L$36,0))</f>
        <v>Taiwan</v>
      </c>
      <c r="D3183" t="s">
        <v>362</v>
      </c>
      <c r="E3183" t="str">
        <f>INDEX('GCAM Crosswalk'!J$5:J$111,MATCH(D3183,'GCAM Crosswalk'!I$5:I$111,0))</f>
        <v>Industry</v>
      </c>
      <c r="F3183" t="s">
        <v>339</v>
      </c>
      <c r="G3183">
        <v>4.5173699999999997E-2</v>
      </c>
      <c r="H3183">
        <v>0.48998770000000003</v>
      </c>
      <c r="I3183">
        <v>0.47107549999999998</v>
      </c>
      <c r="J3183">
        <v>0.48723430000000001</v>
      </c>
      <c r="K3183">
        <v>0.68417912999999997</v>
      </c>
      <c r="L3183">
        <v>0.68117829599999902</v>
      </c>
      <c r="M3183">
        <v>0.672291521</v>
      </c>
      <c r="N3183">
        <v>0.69680468600000001</v>
      </c>
      <c r="O3183">
        <v>0.72059152599999998</v>
      </c>
      <c r="P3183">
        <v>0.71637761999999905</v>
      </c>
      <c r="Q3183">
        <v>0.70544311879999999</v>
      </c>
      <c r="R3183">
        <v>0</v>
      </c>
      <c r="S3183">
        <v>0</v>
      </c>
      <c r="T3183">
        <v>0</v>
      </c>
      <c r="U3183" t="s">
        <v>409</v>
      </c>
    </row>
    <row r="3184" spans="1:21" x14ac:dyDescent="0.35">
      <c r="A3184" t="s">
        <v>407</v>
      </c>
      <c r="B3184" t="s">
        <v>49</v>
      </c>
      <c r="C3184" t="str">
        <f>INDEX('GCAM Crosswalk'!M$5:M$36,MATCH(B3184,'GCAM Crosswalk'!L$5:L$36,0))</f>
        <v>Taiwan</v>
      </c>
      <c r="D3184" t="s">
        <v>362</v>
      </c>
      <c r="E3184" t="str">
        <f>INDEX('GCAM Crosswalk'!J$5:J$111,MATCH(D3184,'GCAM Crosswalk'!I$5:I$111,0))</f>
        <v>Industry</v>
      </c>
      <c r="F3184" t="s">
        <v>225</v>
      </c>
      <c r="G3184">
        <v>8.6211800000000005E-2</v>
      </c>
      <c r="H3184">
        <v>0.200707</v>
      </c>
      <c r="I3184">
        <v>0.232597</v>
      </c>
      <c r="J3184">
        <v>0.27071499999999998</v>
      </c>
      <c r="K3184">
        <v>0.1844865</v>
      </c>
      <c r="L3184">
        <v>0.20818637000000001</v>
      </c>
      <c r="M3184">
        <v>0.23797884999999999</v>
      </c>
      <c r="N3184">
        <v>0.24217449999999999</v>
      </c>
      <c r="O3184">
        <v>0.24131843</v>
      </c>
      <c r="P3184">
        <v>0.25061703000000002</v>
      </c>
      <c r="Q3184">
        <v>0.26306370099999998</v>
      </c>
      <c r="R3184">
        <v>0</v>
      </c>
      <c r="S3184">
        <v>0</v>
      </c>
      <c r="T3184">
        <v>0</v>
      </c>
      <c r="U3184" t="s">
        <v>409</v>
      </c>
    </row>
    <row r="3185" spans="1:21" x14ac:dyDescent="0.35">
      <c r="A3185" t="s">
        <v>407</v>
      </c>
      <c r="B3185" t="s">
        <v>49</v>
      </c>
      <c r="C3185" t="str">
        <f>INDEX('GCAM Crosswalk'!M$5:M$36,MATCH(B3185,'GCAM Crosswalk'!L$5:L$36,0))</f>
        <v>Taiwan</v>
      </c>
      <c r="D3185" t="s">
        <v>362</v>
      </c>
      <c r="E3185" t="str">
        <f>INDEX('GCAM Crosswalk'!J$5:J$111,MATCH(D3185,'GCAM Crosswalk'!I$5:I$111,0))</f>
        <v>Industry</v>
      </c>
      <c r="F3185" t="s">
        <v>408</v>
      </c>
      <c r="G3185">
        <v>7.13869999999999E-3</v>
      </c>
      <c r="H3185">
        <v>2.7501999999999999E-2</v>
      </c>
      <c r="I3185">
        <v>2.7334600000000001E-2</v>
      </c>
      <c r="J3185">
        <v>4.5376199999999998E-2</v>
      </c>
      <c r="K3185">
        <v>6.573727E-2</v>
      </c>
      <c r="L3185">
        <v>6.5923033000000006E-2</v>
      </c>
      <c r="M3185">
        <v>6.8929518999999995E-2</v>
      </c>
      <c r="N3185">
        <v>8.5751466999999901E-2</v>
      </c>
      <c r="O3185">
        <v>0.104999043999999</v>
      </c>
      <c r="P3185">
        <v>0.115831142</v>
      </c>
      <c r="Q3185">
        <v>0.11996208110000001</v>
      </c>
      <c r="R3185">
        <v>0</v>
      </c>
      <c r="S3185">
        <v>0</v>
      </c>
      <c r="T3185">
        <v>0</v>
      </c>
      <c r="U3185" t="s">
        <v>409</v>
      </c>
    </row>
    <row r="3186" spans="1:21" x14ac:dyDescent="0.35">
      <c r="A3186" t="s">
        <v>407</v>
      </c>
      <c r="B3186" t="s">
        <v>49</v>
      </c>
      <c r="C3186" t="str">
        <f>INDEX('GCAM Crosswalk'!M$5:M$36,MATCH(B3186,'GCAM Crosswalk'!L$5:L$36,0))</f>
        <v>Taiwan</v>
      </c>
      <c r="D3186" t="s">
        <v>362</v>
      </c>
      <c r="E3186" t="str">
        <f>INDEX('GCAM Crosswalk'!J$5:J$111,MATCH(D3186,'GCAM Crosswalk'!I$5:I$111,0))</f>
        <v>Industry</v>
      </c>
      <c r="F3186" t="s">
        <v>410</v>
      </c>
      <c r="G3186">
        <v>0</v>
      </c>
      <c r="H3186">
        <v>0</v>
      </c>
      <c r="I3186">
        <v>0</v>
      </c>
      <c r="J3186">
        <v>0</v>
      </c>
      <c r="K3186">
        <v>0</v>
      </c>
      <c r="L3186" s="3">
        <v>1.244566E-6</v>
      </c>
      <c r="M3186" s="3">
        <v>3.2718814999999997E-5</v>
      </c>
      <c r="N3186" s="3">
        <v>1.7270357799999901E-4</v>
      </c>
      <c r="O3186" s="3">
        <v>3.7257750899999999E-4</v>
      </c>
      <c r="P3186" s="3">
        <v>5.1853512399999905E-4</v>
      </c>
      <c r="Q3186" s="3">
        <v>6.0515445869999997E-4</v>
      </c>
      <c r="R3186">
        <v>0</v>
      </c>
      <c r="S3186">
        <v>0</v>
      </c>
      <c r="T3186">
        <v>0</v>
      </c>
      <c r="U3186" t="s">
        <v>409</v>
      </c>
    </row>
    <row r="3187" spans="1:21" x14ac:dyDescent="0.35">
      <c r="A3187" t="s">
        <v>407</v>
      </c>
      <c r="B3187" t="s">
        <v>49</v>
      </c>
      <c r="C3187" t="str">
        <f>INDEX('GCAM Crosswalk'!M$5:M$36,MATCH(B3187,'GCAM Crosswalk'!L$5:L$36,0))</f>
        <v>Taiwan</v>
      </c>
      <c r="D3187" t="s">
        <v>362</v>
      </c>
      <c r="E3187" t="str">
        <f>INDEX('GCAM Crosswalk'!J$5:J$111,MATCH(D3187,'GCAM Crosswalk'!I$5:I$111,0))</f>
        <v>Industry</v>
      </c>
      <c r="F3187" t="s">
        <v>411</v>
      </c>
      <c r="G3187">
        <v>0.160366799999999</v>
      </c>
      <c r="H3187">
        <v>0.1939022</v>
      </c>
      <c r="I3187">
        <v>0.12118719999999999</v>
      </c>
      <c r="J3187">
        <v>6.5722699999999995E-2</v>
      </c>
      <c r="K3187">
        <v>7.5222990000000003E-2</v>
      </c>
      <c r="L3187">
        <v>7.39466339999999E-2</v>
      </c>
      <c r="M3187">
        <v>7.0063917000000003E-2</v>
      </c>
      <c r="N3187">
        <v>6.4395054999999896E-2</v>
      </c>
      <c r="O3187">
        <v>5.9097759999999999E-2</v>
      </c>
      <c r="P3187">
        <v>5.7689542999999899E-2</v>
      </c>
      <c r="Q3187">
        <v>5.8407619099999898E-2</v>
      </c>
      <c r="R3187">
        <v>0</v>
      </c>
      <c r="S3187">
        <v>0</v>
      </c>
      <c r="T3187">
        <v>0</v>
      </c>
      <c r="U3187" t="s">
        <v>409</v>
      </c>
    </row>
    <row r="3188" spans="1:21" x14ac:dyDescent="0.35">
      <c r="A3188" t="s">
        <v>407</v>
      </c>
      <c r="B3188" t="s">
        <v>49</v>
      </c>
      <c r="C3188" t="str">
        <f>INDEX('GCAM Crosswalk'!M$5:M$36,MATCH(B3188,'GCAM Crosswalk'!L$5:L$36,0))</f>
        <v>Taiwan</v>
      </c>
      <c r="D3188" t="s">
        <v>366</v>
      </c>
      <c r="E3188" t="str">
        <f>INDEX('GCAM Crosswalk'!J$5:J$111,MATCH(D3188,'GCAM Crosswalk'!I$5:I$111,0))</f>
        <v>Industry</v>
      </c>
      <c r="F3188" t="s">
        <v>339</v>
      </c>
      <c r="G3188">
        <v>6.1533999999999998E-3</v>
      </c>
      <c r="H3188">
        <v>8.7069000000000001E-3</v>
      </c>
      <c r="I3188">
        <v>1.1511499999999999E-2</v>
      </c>
      <c r="J3188">
        <v>1.21394E-2</v>
      </c>
      <c r="K3188">
        <v>1.3878700000000001E-2</v>
      </c>
      <c r="L3188">
        <v>1.4545600000000001E-2</v>
      </c>
      <c r="M3188">
        <v>1.4954200000000001E-2</v>
      </c>
      <c r="N3188">
        <v>1.4884400000000001E-2</v>
      </c>
      <c r="O3188">
        <v>1.47574E-2</v>
      </c>
      <c r="P3188">
        <v>1.45332E-2</v>
      </c>
      <c r="Q3188">
        <v>1.4214900000000001E-2</v>
      </c>
      <c r="R3188">
        <v>0</v>
      </c>
      <c r="S3188">
        <v>0</v>
      </c>
      <c r="T3188">
        <v>0</v>
      </c>
      <c r="U3188" t="s">
        <v>409</v>
      </c>
    </row>
    <row r="3189" spans="1:21" x14ac:dyDescent="0.35">
      <c r="A3189" t="s">
        <v>407</v>
      </c>
      <c r="B3189" t="s">
        <v>49</v>
      </c>
      <c r="C3189" t="str">
        <f>INDEX('GCAM Crosswalk'!M$5:M$36,MATCH(B3189,'GCAM Crosswalk'!L$5:L$36,0))</f>
        <v>Taiwan</v>
      </c>
      <c r="D3189" t="s">
        <v>366</v>
      </c>
      <c r="E3189" t="str">
        <f>INDEX('GCAM Crosswalk'!J$5:J$111,MATCH(D3189,'GCAM Crosswalk'!I$5:I$111,0))</f>
        <v>Industry</v>
      </c>
      <c r="F3189" t="s">
        <v>411</v>
      </c>
      <c r="G3189">
        <v>5.1069200000000002E-2</v>
      </c>
      <c r="H3189">
        <v>0.101092</v>
      </c>
      <c r="I3189">
        <v>0.12964000000000001</v>
      </c>
      <c r="J3189">
        <v>9.4185000000000005E-2</v>
      </c>
      <c r="K3189">
        <v>0.10212</v>
      </c>
      <c r="L3189">
        <v>0.10419399999999999</v>
      </c>
      <c r="M3189">
        <v>0.10569099999999999</v>
      </c>
      <c r="N3189">
        <v>0.105694</v>
      </c>
      <c r="O3189">
        <v>0.104019</v>
      </c>
      <c r="P3189">
        <v>0.10280400000000001</v>
      </c>
      <c r="Q3189">
        <v>0.101895</v>
      </c>
      <c r="R3189">
        <v>0</v>
      </c>
      <c r="S3189">
        <v>0</v>
      </c>
      <c r="T3189">
        <v>0</v>
      </c>
      <c r="U3189" t="s">
        <v>409</v>
      </c>
    </row>
    <row r="3190" spans="1:21" x14ac:dyDescent="0.35">
      <c r="A3190" t="s">
        <v>407</v>
      </c>
      <c r="B3190" t="s">
        <v>49</v>
      </c>
      <c r="C3190" t="str">
        <f>INDEX('GCAM Crosswalk'!M$5:M$36,MATCH(B3190,'GCAM Crosswalk'!L$5:L$36,0))</f>
        <v>Taiwan</v>
      </c>
      <c r="D3190" t="s">
        <v>271</v>
      </c>
      <c r="E3190" t="str">
        <f>INDEX('GCAM Crosswalk'!J$5:J$111,MATCH(D3190,'GCAM Crosswalk'!I$5:I$111,0))</f>
        <v>Industry</v>
      </c>
      <c r="F3190" t="s">
        <v>339</v>
      </c>
      <c r="G3190">
        <v>7.4085799999999993E-2</v>
      </c>
      <c r="H3190">
        <v>6.2856499999999996E-2</v>
      </c>
      <c r="I3190">
        <v>5.0458000000000003E-2</v>
      </c>
      <c r="J3190">
        <v>5.0458000000000003E-2</v>
      </c>
      <c r="K3190">
        <v>5.0048294E-2</v>
      </c>
      <c r="L3190">
        <v>5.0048546999999999E-2</v>
      </c>
      <c r="M3190">
        <v>5.0898109999999899E-2</v>
      </c>
      <c r="N3190">
        <v>5.2991769000000001E-2</v>
      </c>
      <c r="O3190">
        <v>5.5322122000000001E-2</v>
      </c>
      <c r="P3190">
        <v>5.6598188399999999E-2</v>
      </c>
      <c r="Q3190">
        <v>5.6691028059999898E-2</v>
      </c>
      <c r="R3190">
        <v>0</v>
      </c>
      <c r="S3190">
        <v>0</v>
      </c>
      <c r="T3190">
        <v>0</v>
      </c>
      <c r="U3190" t="s">
        <v>409</v>
      </c>
    </row>
    <row r="3191" spans="1:21" x14ac:dyDescent="0.35">
      <c r="A3191" t="s">
        <v>407</v>
      </c>
      <c r="B3191" t="s">
        <v>49</v>
      </c>
      <c r="C3191" t="str">
        <f>INDEX('GCAM Crosswalk'!M$5:M$36,MATCH(B3191,'GCAM Crosswalk'!L$5:L$36,0))</f>
        <v>Taiwan</v>
      </c>
      <c r="D3191" t="s">
        <v>271</v>
      </c>
      <c r="E3191" t="str">
        <f>INDEX('GCAM Crosswalk'!J$5:J$111,MATCH(D3191,'GCAM Crosswalk'!I$5:I$111,0))</f>
        <v>Industry</v>
      </c>
      <c r="F3191" t="s">
        <v>410</v>
      </c>
      <c r="G3191">
        <v>0</v>
      </c>
      <c r="H3191">
        <v>0</v>
      </c>
      <c r="I3191">
        <v>0</v>
      </c>
      <c r="J3191">
        <v>0</v>
      </c>
      <c r="K3191">
        <v>0</v>
      </c>
      <c r="L3191" s="3">
        <v>8.0441099999999996E-7</v>
      </c>
      <c r="M3191" s="3">
        <v>2.11284988E-5</v>
      </c>
      <c r="N3191" s="3">
        <v>7.5635328799999993E-5</v>
      </c>
      <c r="O3191" s="3">
        <v>1.030340223E-4</v>
      </c>
      <c r="P3191" s="3">
        <v>7.4331208059999897E-5</v>
      </c>
      <c r="Q3191" s="3">
        <v>6.8416632769999894E-5</v>
      </c>
      <c r="R3191">
        <v>0</v>
      </c>
      <c r="S3191">
        <v>0</v>
      </c>
      <c r="T3191">
        <v>0</v>
      </c>
      <c r="U3191" t="s">
        <v>409</v>
      </c>
    </row>
    <row r="3192" spans="1:21" x14ac:dyDescent="0.35">
      <c r="A3192" t="s">
        <v>407</v>
      </c>
      <c r="B3192" t="s">
        <v>49</v>
      </c>
      <c r="C3192" t="str">
        <f>INDEX('GCAM Crosswalk'!M$5:M$36,MATCH(B3192,'GCAM Crosswalk'!L$5:L$36,0))</f>
        <v>Taiwan</v>
      </c>
      <c r="D3192" t="s">
        <v>271</v>
      </c>
      <c r="E3192" t="str">
        <f>INDEX('GCAM Crosswalk'!J$5:J$111,MATCH(D3192,'GCAM Crosswalk'!I$5:I$111,0))</f>
        <v>Industry</v>
      </c>
      <c r="F3192" t="s">
        <v>411</v>
      </c>
      <c r="G3192">
        <v>4.7289300000000001E-3</v>
      </c>
      <c r="H3192">
        <v>4.0120800000000003E-3</v>
      </c>
      <c r="I3192">
        <v>3.2207099999999999E-3</v>
      </c>
      <c r="J3192">
        <v>3.2207099999999999E-3</v>
      </c>
      <c r="K3192" s="3">
        <v>3.2392521E-4</v>
      </c>
      <c r="L3192" s="3">
        <v>3.4547852699999998E-4</v>
      </c>
      <c r="M3192" s="3">
        <v>5.6462695100000003E-4</v>
      </c>
      <c r="N3192">
        <v>1.032464236E-3</v>
      </c>
      <c r="O3192">
        <v>1.0470389920000001E-3</v>
      </c>
      <c r="P3192" s="3">
        <v>6.9161705700000005E-4</v>
      </c>
      <c r="Q3192" s="3">
        <v>6.2740350370000001E-4</v>
      </c>
      <c r="R3192">
        <v>0</v>
      </c>
      <c r="S3192">
        <v>0</v>
      </c>
      <c r="T3192">
        <v>0</v>
      </c>
      <c r="U3192" t="s">
        <v>409</v>
      </c>
    </row>
    <row r="3193" spans="1:21" x14ac:dyDescent="0.35">
      <c r="A3193" t="s">
        <v>407</v>
      </c>
      <c r="B3193" t="s">
        <v>49</v>
      </c>
      <c r="C3193" t="str">
        <f>INDEX('GCAM Crosswalk'!M$5:M$36,MATCH(B3193,'GCAM Crosswalk'!L$5:L$36,0))</f>
        <v>Taiwan</v>
      </c>
      <c r="D3193" t="s">
        <v>325</v>
      </c>
      <c r="E3193" t="str">
        <f>INDEX('GCAM Crosswalk'!J$5:J$111,MATCH(D3193,'GCAM Crosswalk'!I$5:I$111,0))</f>
        <v>Residential</v>
      </c>
      <c r="F3193" t="s">
        <v>225</v>
      </c>
      <c r="G3193">
        <v>1.9411399999999999E-2</v>
      </c>
      <c r="H3193">
        <v>5.0247399999999998E-2</v>
      </c>
      <c r="I3193">
        <v>5.1513999999999997E-2</v>
      </c>
      <c r="J3193">
        <v>5.3326699999999998E-2</v>
      </c>
      <c r="K3193">
        <v>5.2586000000000001E-2</v>
      </c>
      <c r="L3193">
        <v>5.1594271999999997E-2</v>
      </c>
      <c r="M3193">
        <v>4.9657832999999998E-2</v>
      </c>
      <c r="N3193">
        <v>4.6049779999999998E-2</v>
      </c>
      <c r="O3193">
        <v>4.2571976999999997E-2</v>
      </c>
      <c r="P3193">
        <v>3.9423847999999997E-2</v>
      </c>
      <c r="Q3193">
        <v>3.7578520999999997E-2</v>
      </c>
      <c r="R3193">
        <v>0</v>
      </c>
      <c r="S3193">
        <v>0</v>
      </c>
      <c r="T3193">
        <v>0</v>
      </c>
      <c r="U3193" t="s">
        <v>409</v>
      </c>
    </row>
    <row r="3194" spans="1:21" x14ac:dyDescent="0.35">
      <c r="A3194" t="s">
        <v>407</v>
      </c>
      <c r="B3194" t="s">
        <v>49</v>
      </c>
      <c r="C3194" t="str">
        <f>INDEX('GCAM Crosswalk'!M$5:M$36,MATCH(B3194,'GCAM Crosswalk'!L$5:L$36,0))</f>
        <v>Taiwan</v>
      </c>
      <c r="D3194" t="s">
        <v>240</v>
      </c>
      <c r="E3194" t="str">
        <f>INDEX('GCAM Crosswalk'!J$5:J$111,MATCH(D3194,'GCAM Crosswalk'!I$5:I$111,0))</f>
        <v>Residential</v>
      </c>
      <c r="F3194" t="s">
        <v>408</v>
      </c>
      <c r="G3194">
        <v>1.03897E-2</v>
      </c>
      <c r="H3194">
        <v>1.5713000000000001E-2</v>
      </c>
      <c r="I3194">
        <v>1.6250000000000001E-2</v>
      </c>
      <c r="J3194">
        <v>1.52227E-2</v>
      </c>
      <c r="K3194">
        <v>1.523559E-2</v>
      </c>
      <c r="L3194">
        <v>1.520058E-2</v>
      </c>
      <c r="M3194">
        <v>1.5334739999999999E-2</v>
      </c>
      <c r="N3194">
        <v>1.5373670000000001E-2</v>
      </c>
      <c r="O3194">
        <v>1.52971499999999E-2</v>
      </c>
      <c r="P3194">
        <v>1.4989433999999999E-2</v>
      </c>
      <c r="Q3194">
        <v>1.4386962999999999E-2</v>
      </c>
      <c r="R3194">
        <v>0</v>
      </c>
      <c r="S3194">
        <v>0</v>
      </c>
      <c r="T3194">
        <v>0</v>
      </c>
      <c r="U3194" t="s">
        <v>409</v>
      </c>
    </row>
    <row r="3195" spans="1:21" x14ac:dyDescent="0.35">
      <c r="A3195" t="s">
        <v>407</v>
      </c>
      <c r="B3195" t="s">
        <v>49</v>
      </c>
      <c r="C3195" t="str">
        <f>INDEX('GCAM Crosswalk'!M$5:M$36,MATCH(B3195,'GCAM Crosswalk'!L$5:L$36,0))</f>
        <v>Taiwan</v>
      </c>
      <c r="D3195" t="s">
        <v>240</v>
      </c>
      <c r="E3195" t="str">
        <f>INDEX('GCAM Crosswalk'!J$5:J$111,MATCH(D3195,'GCAM Crosswalk'!I$5:I$111,0))</f>
        <v>Residential</v>
      </c>
      <c r="F3195" t="s">
        <v>410</v>
      </c>
      <c r="G3195">
        <v>0</v>
      </c>
      <c r="H3195">
        <v>0</v>
      </c>
      <c r="I3195">
        <v>0</v>
      </c>
      <c r="J3195">
        <v>0</v>
      </c>
      <c r="K3195">
        <v>0</v>
      </c>
      <c r="L3195" s="3">
        <v>2.9148600000000002E-7</v>
      </c>
      <c r="M3195" s="3">
        <v>5.7999600000000001E-6</v>
      </c>
      <c r="N3195" s="3">
        <v>1.12915E-5</v>
      </c>
      <c r="O3195" s="3">
        <v>1.7509299999999999E-5</v>
      </c>
      <c r="P3195" s="3">
        <v>2.2419600000000001E-5</v>
      </c>
      <c r="Q3195" s="3">
        <v>2.5069999999999999E-5</v>
      </c>
      <c r="R3195">
        <v>0</v>
      </c>
      <c r="S3195">
        <v>0</v>
      </c>
      <c r="T3195">
        <v>0</v>
      </c>
      <c r="U3195" t="s">
        <v>409</v>
      </c>
    </row>
    <row r="3196" spans="1:21" x14ac:dyDescent="0.35">
      <c r="A3196" t="s">
        <v>407</v>
      </c>
      <c r="B3196" t="s">
        <v>49</v>
      </c>
      <c r="C3196" t="str">
        <f>INDEX('GCAM Crosswalk'!M$5:M$36,MATCH(B3196,'GCAM Crosswalk'!L$5:L$36,0))</f>
        <v>Taiwan</v>
      </c>
      <c r="D3196" t="s">
        <v>240</v>
      </c>
      <c r="E3196" t="str">
        <f>INDEX('GCAM Crosswalk'!J$5:J$111,MATCH(D3196,'GCAM Crosswalk'!I$5:I$111,0))</f>
        <v>Residential</v>
      </c>
      <c r="F3196" t="s">
        <v>411</v>
      </c>
      <c r="G3196">
        <v>3.9628099999999999E-2</v>
      </c>
      <c r="H3196">
        <v>4.1818300000000003E-2</v>
      </c>
      <c r="I3196">
        <v>3.8053900000000002E-2</v>
      </c>
      <c r="J3196">
        <v>3.6103299999999998E-2</v>
      </c>
      <c r="K3196">
        <v>3.5249809999999999E-2</v>
      </c>
      <c r="L3196">
        <v>3.4435309999999997E-2</v>
      </c>
      <c r="M3196">
        <v>3.3338050000000001E-2</v>
      </c>
      <c r="N3196">
        <v>3.1881270000000003E-2</v>
      </c>
      <c r="O3196">
        <v>3.0323839999999901E-2</v>
      </c>
      <c r="P3196">
        <v>2.8705640000000001E-2</v>
      </c>
      <c r="Q3196">
        <v>2.7296306999999999E-2</v>
      </c>
      <c r="R3196">
        <v>0</v>
      </c>
      <c r="S3196">
        <v>0</v>
      </c>
      <c r="T3196">
        <v>0</v>
      </c>
      <c r="U3196" t="s">
        <v>409</v>
      </c>
    </row>
    <row r="3197" spans="1:21" x14ac:dyDescent="0.35">
      <c r="A3197" t="s">
        <v>407</v>
      </c>
      <c r="B3197" t="s">
        <v>49</v>
      </c>
      <c r="C3197" t="str">
        <f>INDEX('GCAM Crosswalk'!M$5:M$36,MATCH(B3197,'GCAM Crosswalk'!L$5:L$36,0))</f>
        <v>Taiwan</v>
      </c>
      <c r="D3197" t="s">
        <v>326</v>
      </c>
      <c r="E3197" t="str">
        <f>INDEX('GCAM Crosswalk'!J$5:J$111,MATCH(D3197,'GCAM Crosswalk'!I$5:I$111,0))</f>
        <v>Residential</v>
      </c>
      <c r="F3197" t="s">
        <v>225</v>
      </c>
      <c r="G3197">
        <v>3.9632800000000003E-2</v>
      </c>
      <c r="H3197">
        <v>0.102592</v>
      </c>
      <c r="I3197">
        <v>0.10517799999999999</v>
      </c>
      <c r="J3197">
        <v>0.108879</v>
      </c>
      <c r="K3197">
        <v>0.11623509999999999</v>
      </c>
      <c r="L3197">
        <v>0.12943379999999999</v>
      </c>
      <c r="M3197">
        <v>0.14335007</v>
      </c>
      <c r="N3197">
        <v>0.15352267</v>
      </c>
      <c r="O3197">
        <v>0.16122916999999901</v>
      </c>
      <c r="P3197">
        <v>0.1667835</v>
      </c>
      <c r="Q3197">
        <v>0.17097986000000001</v>
      </c>
      <c r="R3197">
        <v>0</v>
      </c>
      <c r="S3197">
        <v>0</v>
      </c>
      <c r="T3197">
        <v>0</v>
      </c>
      <c r="U3197" t="s">
        <v>409</v>
      </c>
    </row>
    <row r="3198" spans="1:21" x14ac:dyDescent="0.35">
      <c r="A3198" t="s">
        <v>407</v>
      </c>
      <c r="B3198" t="s">
        <v>49</v>
      </c>
      <c r="C3198" t="str">
        <f>INDEX('GCAM Crosswalk'!M$5:M$36,MATCH(B3198,'GCAM Crosswalk'!L$5:L$36,0))</f>
        <v>Taiwan</v>
      </c>
      <c r="D3198" t="s">
        <v>326</v>
      </c>
      <c r="E3198" t="str">
        <f>INDEX('GCAM Crosswalk'!J$5:J$111,MATCH(D3198,'GCAM Crosswalk'!I$5:I$111,0))</f>
        <v>Residential</v>
      </c>
      <c r="F3198" t="s">
        <v>408</v>
      </c>
      <c r="G3198">
        <v>8.2380000000000005E-3</v>
      </c>
      <c r="H3198">
        <v>1.24587E-2</v>
      </c>
      <c r="I3198">
        <v>1.28845E-2</v>
      </c>
      <c r="J3198">
        <v>1.2070000000000001E-2</v>
      </c>
      <c r="K3198">
        <v>1.335832E-2</v>
      </c>
      <c r="L3198">
        <v>1.5349079999999999E-2</v>
      </c>
      <c r="M3198">
        <v>1.722052E-2</v>
      </c>
      <c r="N3198">
        <v>1.8336999999999999E-2</v>
      </c>
      <c r="O3198">
        <v>1.8761006E-2</v>
      </c>
      <c r="P3198">
        <v>1.8575618999999901E-2</v>
      </c>
      <c r="Q3198">
        <v>1.7974855000000001E-2</v>
      </c>
      <c r="R3198">
        <v>0</v>
      </c>
      <c r="S3198">
        <v>0</v>
      </c>
      <c r="T3198">
        <v>0</v>
      </c>
      <c r="U3198" t="s">
        <v>409</v>
      </c>
    </row>
    <row r="3199" spans="1:21" x14ac:dyDescent="0.35">
      <c r="A3199" t="s">
        <v>407</v>
      </c>
      <c r="B3199" t="s">
        <v>49</v>
      </c>
      <c r="C3199" t="str">
        <f>INDEX('GCAM Crosswalk'!M$5:M$36,MATCH(B3199,'GCAM Crosswalk'!L$5:L$36,0))</f>
        <v>Taiwan</v>
      </c>
      <c r="D3199" t="s">
        <v>326</v>
      </c>
      <c r="E3199" t="str">
        <f>INDEX('GCAM Crosswalk'!J$5:J$111,MATCH(D3199,'GCAM Crosswalk'!I$5:I$111,0))</f>
        <v>Residential</v>
      </c>
      <c r="F3199" t="s">
        <v>410</v>
      </c>
      <c r="G3199">
        <v>0</v>
      </c>
      <c r="H3199">
        <v>0</v>
      </c>
      <c r="I3199">
        <v>0</v>
      </c>
      <c r="J3199">
        <v>0</v>
      </c>
      <c r="K3199">
        <v>0</v>
      </c>
      <c r="L3199" s="3">
        <v>1.19147E-6</v>
      </c>
      <c r="M3199" s="3">
        <v>2.0803699999999999E-5</v>
      </c>
      <c r="N3199" s="3">
        <v>3.7706000000000001E-5</v>
      </c>
      <c r="O3199" s="3">
        <v>4.7178600000000003E-5</v>
      </c>
      <c r="P3199" s="3">
        <v>5.8015800000000001E-5</v>
      </c>
      <c r="Q3199" s="3">
        <v>5.7516499999999997E-5</v>
      </c>
      <c r="R3199">
        <v>0</v>
      </c>
      <c r="S3199">
        <v>0</v>
      </c>
      <c r="T3199">
        <v>0</v>
      </c>
      <c r="U3199" t="s">
        <v>409</v>
      </c>
    </row>
    <row r="3200" spans="1:21" x14ac:dyDescent="0.35">
      <c r="A3200" t="s">
        <v>407</v>
      </c>
      <c r="B3200" t="s">
        <v>49</v>
      </c>
      <c r="C3200" t="str">
        <f>INDEX('GCAM Crosswalk'!M$5:M$36,MATCH(B3200,'GCAM Crosswalk'!L$5:L$36,0))</f>
        <v>Taiwan</v>
      </c>
      <c r="D3200" t="s">
        <v>326</v>
      </c>
      <c r="E3200" t="str">
        <f>INDEX('GCAM Crosswalk'!J$5:J$111,MATCH(D3200,'GCAM Crosswalk'!I$5:I$111,0))</f>
        <v>Residential</v>
      </c>
      <c r="F3200" t="s">
        <v>411</v>
      </c>
      <c r="G3200">
        <v>8.8457999999999991E-3</v>
      </c>
      <c r="H3200">
        <v>9.3346999999999996E-3</v>
      </c>
      <c r="I3200">
        <v>8.4943999999999992E-3</v>
      </c>
      <c r="J3200">
        <v>8.0590000000000002E-3</v>
      </c>
      <c r="K3200">
        <v>8.5783289999999904E-3</v>
      </c>
      <c r="L3200">
        <v>9.0545879999999902E-3</v>
      </c>
      <c r="M3200">
        <v>8.7371509999999899E-3</v>
      </c>
      <c r="N3200">
        <v>7.7235289999999998E-3</v>
      </c>
      <c r="O3200">
        <v>6.7093839999999997E-3</v>
      </c>
      <c r="P3200">
        <v>5.7267209999999997E-3</v>
      </c>
      <c r="Q3200">
        <v>5.31009899999999E-3</v>
      </c>
      <c r="R3200">
        <v>0</v>
      </c>
      <c r="S3200">
        <v>0</v>
      </c>
      <c r="T3200">
        <v>0</v>
      </c>
      <c r="U3200" t="s">
        <v>409</v>
      </c>
    </row>
    <row r="3201" spans="1:21" x14ac:dyDescent="0.35">
      <c r="A3201" t="s">
        <v>407</v>
      </c>
      <c r="B3201" t="s">
        <v>49</v>
      </c>
      <c r="C3201" t="str">
        <f>INDEX('GCAM Crosswalk'!M$5:M$36,MATCH(B3201,'GCAM Crosswalk'!L$5:L$36,0))</f>
        <v>Taiwan</v>
      </c>
      <c r="D3201" t="s">
        <v>251</v>
      </c>
      <c r="E3201" t="str">
        <f>INDEX('GCAM Crosswalk'!J$5:J$111,MATCH(D3201,'GCAM Crosswalk'!I$5:I$111,0))</f>
        <v>International Aviation</v>
      </c>
      <c r="F3201" t="s">
        <v>225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3">
        <v>3.2147200000000001E-8</v>
      </c>
      <c r="O3201" s="3">
        <v>2.6921699999999999E-7</v>
      </c>
      <c r="P3201" s="3">
        <v>2.1356599999999999E-6</v>
      </c>
      <c r="Q3201" s="3">
        <v>1.55848E-5</v>
      </c>
      <c r="R3201">
        <v>0</v>
      </c>
      <c r="S3201">
        <v>0</v>
      </c>
      <c r="T3201">
        <v>0</v>
      </c>
      <c r="U3201" t="s">
        <v>409</v>
      </c>
    </row>
    <row r="3202" spans="1:21" x14ac:dyDescent="0.35">
      <c r="A3202" t="s">
        <v>407</v>
      </c>
      <c r="B3202" t="s">
        <v>49</v>
      </c>
      <c r="C3202" t="str">
        <f>INDEX('GCAM Crosswalk'!M$5:M$36,MATCH(B3202,'GCAM Crosswalk'!L$5:L$36,0))</f>
        <v>Taiwan</v>
      </c>
      <c r="D3202" t="s">
        <v>251</v>
      </c>
      <c r="E3202" t="str">
        <f>INDEX('GCAM Crosswalk'!J$5:J$111,MATCH(D3202,'GCAM Crosswalk'!I$5:I$111,0))</f>
        <v>International Aviation</v>
      </c>
      <c r="F3202" t="s">
        <v>410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3">
        <v>4.2952199999999997E-8</v>
      </c>
      <c r="O3202" s="3">
        <v>8.5571900000000001E-7</v>
      </c>
      <c r="P3202" s="3">
        <v>1.27029E-5</v>
      </c>
      <c r="Q3202" s="3">
        <v>1.38243E-4</v>
      </c>
      <c r="R3202">
        <v>0</v>
      </c>
      <c r="S3202">
        <v>0</v>
      </c>
      <c r="T3202">
        <v>0</v>
      </c>
      <c r="U3202" t="s">
        <v>409</v>
      </c>
    </row>
    <row r="3203" spans="1:21" x14ac:dyDescent="0.35">
      <c r="A3203" t="s">
        <v>407</v>
      </c>
      <c r="B3203" t="s">
        <v>49</v>
      </c>
      <c r="C3203" t="str">
        <f>INDEX('GCAM Crosswalk'!M$5:M$36,MATCH(B3203,'GCAM Crosswalk'!L$5:L$36,0))</f>
        <v>Taiwan</v>
      </c>
      <c r="D3203" t="s">
        <v>251</v>
      </c>
      <c r="E3203" t="str">
        <f>INDEX('GCAM Crosswalk'!J$5:J$111,MATCH(D3203,'GCAM Crosswalk'!I$5:I$111,0))</f>
        <v>International Aviation</v>
      </c>
      <c r="F3203" t="s">
        <v>411</v>
      </c>
      <c r="G3203">
        <v>2.7742699999999999E-2</v>
      </c>
      <c r="H3203">
        <v>9.4025600000000001E-2</v>
      </c>
      <c r="I3203">
        <v>8.6222900000000005E-2</v>
      </c>
      <c r="J3203">
        <v>0.11085200000000001</v>
      </c>
      <c r="K3203">
        <v>0.11904099999999999</v>
      </c>
      <c r="L3203">
        <v>0.11835900000000001</v>
      </c>
      <c r="M3203">
        <v>0.119881</v>
      </c>
      <c r="N3203">
        <v>0.121756</v>
      </c>
      <c r="O3203">
        <v>0.129774</v>
      </c>
      <c r="P3203">
        <v>0.13619400000000001</v>
      </c>
      <c r="Q3203">
        <v>0.140685</v>
      </c>
      <c r="R3203">
        <v>0</v>
      </c>
      <c r="S3203">
        <v>0</v>
      </c>
      <c r="T3203">
        <v>0</v>
      </c>
      <c r="U3203" t="s">
        <v>409</v>
      </c>
    </row>
    <row r="3204" spans="1:21" x14ac:dyDescent="0.35">
      <c r="A3204" t="s">
        <v>407</v>
      </c>
      <c r="B3204" t="s">
        <v>49</v>
      </c>
      <c r="C3204" t="str">
        <f>INDEX('GCAM Crosswalk'!M$5:M$36,MATCH(B3204,'GCAM Crosswalk'!L$5:L$36,0))</f>
        <v>Taiwan</v>
      </c>
      <c r="D3204" t="s">
        <v>254</v>
      </c>
      <c r="E3204" t="str">
        <f>INDEX('GCAM Crosswalk'!J$5:J$111,MATCH(D3204,'GCAM Crosswalk'!I$5:I$111,0))</f>
        <v>Transportation</v>
      </c>
      <c r="F3204" t="s">
        <v>339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409</v>
      </c>
    </row>
    <row r="3205" spans="1:21" x14ac:dyDescent="0.35">
      <c r="A3205" t="s">
        <v>407</v>
      </c>
      <c r="B3205" t="s">
        <v>49</v>
      </c>
      <c r="C3205" t="str">
        <f>INDEX('GCAM Crosswalk'!M$5:M$36,MATCH(B3205,'GCAM Crosswalk'!L$5:L$36,0))</f>
        <v>Taiwan</v>
      </c>
      <c r="D3205" t="s">
        <v>254</v>
      </c>
      <c r="E3205" t="str">
        <f>INDEX('GCAM Crosswalk'!J$5:J$111,MATCH(D3205,'GCAM Crosswalk'!I$5:I$111,0))</f>
        <v>Transportation</v>
      </c>
      <c r="F3205" t="s">
        <v>225</v>
      </c>
      <c r="G3205" s="3">
        <v>3.7358600000000002E-4</v>
      </c>
      <c r="H3205" s="3">
        <v>9.9216499999999993E-4</v>
      </c>
      <c r="I3205">
        <v>2.2023300000000002E-3</v>
      </c>
      <c r="J3205">
        <v>2.5589499999999999E-3</v>
      </c>
      <c r="K3205">
        <v>2.5244299999999998E-3</v>
      </c>
      <c r="L3205">
        <v>2.6377052999999998E-3</v>
      </c>
      <c r="M3205">
        <v>2.5451509999999998E-3</v>
      </c>
      <c r="N3205">
        <v>2.1406851500000001E-3</v>
      </c>
      <c r="O3205">
        <v>1.9866316999999998E-3</v>
      </c>
      <c r="P3205">
        <v>2.0238456E-3</v>
      </c>
      <c r="Q3205">
        <v>2.1012559000000001E-3</v>
      </c>
      <c r="R3205">
        <v>0</v>
      </c>
      <c r="S3205">
        <v>0</v>
      </c>
      <c r="T3205">
        <v>0</v>
      </c>
      <c r="U3205" t="s">
        <v>409</v>
      </c>
    </row>
    <row r="3206" spans="1:21" x14ac:dyDescent="0.35">
      <c r="A3206" t="s">
        <v>407</v>
      </c>
      <c r="B3206" t="s">
        <v>49</v>
      </c>
      <c r="C3206" t="str">
        <f>INDEX('GCAM Crosswalk'!M$5:M$36,MATCH(B3206,'GCAM Crosswalk'!L$5:L$36,0))</f>
        <v>Taiwan</v>
      </c>
      <c r="D3206" t="s">
        <v>254</v>
      </c>
      <c r="E3206" t="str">
        <f>INDEX('GCAM Crosswalk'!J$5:J$111,MATCH(D3206,'GCAM Crosswalk'!I$5:I$111,0))</f>
        <v>Transportation</v>
      </c>
      <c r="F3206" t="s">
        <v>410</v>
      </c>
      <c r="G3206">
        <v>0</v>
      </c>
      <c r="H3206">
        <v>0</v>
      </c>
      <c r="I3206">
        <v>0</v>
      </c>
      <c r="J3206">
        <v>0</v>
      </c>
      <c r="K3206">
        <v>0</v>
      </c>
      <c r="L3206" s="3">
        <v>9.1539400000000007E-5</v>
      </c>
      <c r="M3206" s="3">
        <v>3.76745E-4</v>
      </c>
      <c r="N3206" s="3">
        <v>7.6381183999999999E-4</v>
      </c>
      <c r="O3206" s="3">
        <v>9.6604730000000004E-4</v>
      </c>
      <c r="P3206">
        <v>1.0740020999999999E-3</v>
      </c>
      <c r="Q3206">
        <v>1.1626749999999999E-3</v>
      </c>
      <c r="R3206">
        <v>0</v>
      </c>
      <c r="S3206">
        <v>0</v>
      </c>
      <c r="T3206">
        <v>0</v>
      </c>
      <c r="U3206" t="s">
        <v>409</v>
      </c>
    </row>
    <row r="3207" spans="1:21" x14ac:dyDescent="0.35">
      <c r="A3207" t="s">
        <v>407</v>
      </c>
      <c r="B3207" t="s">
        <v>49</v>
      </c>
      <c r="C3207" t="str">
        <f>INDEX('GCAM Crosswalk'!M$5:M$36,MATCH(B3207,'GCAM Crosswalk'!L$5:L$36,0))</f>
        <v>Taiwan</v>
      </c>
      <c r="D3207" t="s">
        <v>254</v>
      </c>
      <c r="E3207" t="str">
        <f>INDEX('GCAM Crosswalk'!J$5:J$111,MATCH(D3207,'GCAM Crosswalk'!I$5:I$111,0))</f>
        <v>Transportation</v>
      </c>
      <c r="F3207" t="s">
        <v>411</v>
      </c>
      <c r="G3207">
        <v>1.03096099999999E-2</v>
      </c>
      <c r="H3207">
        <v>1.7147809999999999E-2</v>
      </c>
      <c r="I3207">
        <v>1.361512E-2</v>
      </c>
      <c r="J3207">
        <v>7.9332299999999994E-3</v>
      </c>
      <c r="K3207">
        <v>7.8738860000000001E-3</v>
      </c>
      <c r="L3207">
        <v>8.218408E-3</v>
      </c>
      <c r="M3207">
        <v>8.6690880000000001E-3</v>
      </c>
      <c r="N3207">
        <v>9.3178600000000007E-3</v>
      </c>
      <c r="O3207">
        <v>9.6605189999999994E-3</v>
      </c>
      <c r="P3207">
        <v>9.8663580000000004E-3</v>
      </c>
      <c r="Q3207">
        <v>9.8790070000000004E-3</v>
      </c>
      <c r="R3207">
        <v>0</v>
      </c>
      <c r="S3207">
        <v>0</v>
      </c>
      <c r="T3207">
        <v>0</v>
      </c>
      <c r="U3207" t="s">
        <v>409</v>
      </c>
    </row>
    <row r="3208" spans="1:21" x14ac:dyDescent="0.35">
      <c r="A3208" t="s">
        <v>407</v>
      </c>
      <c r="B3208" t="s">
        <v>49</v>
      </c>
      <c r="C3208" t="str">
        <f>INDEX('GCAM Crosswalk'!M$5:M$36,MATCH(B3208,'GCAM Crosswalk'!L$5:L$36,0))</f>
        <v>Taiwan</v>
      </c>
      <c r="D3208" t="s">
        <v>257</v>
      </c>
      <c r="E3208" t="str">
        <f>INDEX('GCAM Crosswalk'!J$5:J$111,MATCH(D3208,'GCAM Crosswalk'!I$5:I$111,0))</f>
        <v>Transportation</v>
      </c>
      <c r="F3208" t="s">
        <v>225</v>
      </c>
      <c r="G3208">
        <v>0</v>
      </c>
      <c r="H3208">
        <v>0</v>
      </c>
      <c r="I3208">
        <v>0</v>
      </c>
      <c r="J3208">
        <v>0</v>
      </c>
      <c r="K3208" s="3">
        <v>3.8503995E-4</v>
      </c>
      <c r="L3208">
        <v>2.5952840928000001E-3</v>
      </c>
      <c r="M3208">
        <v>1.000846720967E-2</v>
      </c>
      <c r="N3208">
        <v>2.639725523279E-2</v>
      </c>
      <c r="O3208">
        <v>4.5945995985532999E-2</v>
      </c>
      <c r="P3208">
        <v>6.3647120030199997E-2</v>
      </c>
      <c r="Q3208">
        <v>7.8661296985999996E-2</v>
      </c>
      <c r="R3208">
        <v>0</v>
      </c>
      <c r="S3208">
        <v>0</v>
      </c>
      <c r="T3208">
        <v>0</v>
      </c>
      <c r="U3208" t="s">
        <v>409</v>
      </c>
    </row>
    <row r="3209" spans="1:21" x14ac:dyDescent="0.35">
      <c r="A3209" t="s">
        <v>407</v>
      </c>
      <c r="B3209" t="s">
        <v>49</v>
      </c>
      <c r="C3209" t="str">
        <f>INDEX('GCAM Crosswalk'!M$5:M$36,MATCH(B3209,'GCAM Crosswalk'!L$5:L$36,0))</f>
        <v>Taiwan</v>
      </c>
      <c r="D3209" t="s">
        <v>257</v>
      </c>
      <c r="E3209" t="str">
        <f>INDEX('GCAM Crosswalk'!J$5:J$111,MATCH(D3209,'GCAM Crosswalk'!I$5:I$111,0))</f>
        <v>Transportation</v>
      </c>
      <c r="F3209" t="s">
        <v>410</v>
      </c>
      <c r="G3209">
        <v>0</v>
      </c>
      <c r="H3209">
        <v>0</v>
      </c>
      <c r="I3209">
        <v>0</v>
      </c>
      <c r="J3209">
        <v>0</v>
      </c>
      <c r="K3209">
        <v>0</v>
      </c>
      <c r="L3209" s="3">
        <v>6.4986244100000005E-4</v>
      </c>
      <c r="M3209">
        <v>4.2972819301599898E-3</v>
      </c>
      <c r="N3209">
        <v>1.17152837899E-2</v>
      </c>
      <c r="O3209">
        <v>1.7388577007339999E-2</v>
      </c>
      <c r="P3209">
        <v>2.0203803301700001E-2</v>
      </c>
      <c r="Q3209">
        <v>2.0930605533999998E-2</v>
      </c>
      <c r="R3209">
        <v>0</v>
      </c>
      <c r="S3209">
        <v>0</v>
      </c>
      <c r="T3209">
        <v>0</v>
      </c>
      <c r="U3209" t="s">
        <v>409</v>
      </c>
    </row>
    <row r="3210" spans="1:21" x14ac:dyDescent="0.35">
      <c r="A3210" t="s">
        <v>407</v>
      </c>
      <c r="B3210" t="s">
        <v>49</v>
      </c>
      <c r="C3210" t="str">
        <f>INDEX('GCAM Crosswalk'!M$5:M$36,MATCH(B3210,'GCAM Crosswalk'!L$5:L$36,0))</f>
        <v>Taiwan</v>
      </c>
      <c r="D3210" t="s">
        <v>257</v>
      </c>
      <c r="E3210" t="str">
        <f>INDEX('GCAM Crosswalk'!J$5:J$111,MATCH(D3210,'GCAM Crosswalk'!I$5:I$111,0))</f>
        <v>Transportation</v>
      </c>
      <c r="F3210" t="s">
        <v>411</v>
      </c>
      <c r="G3210">
        <v>0.10131136</v>
      </c>
      <c r="H3210">
        <v>0.19655980000000001</v>
      </c>
      <c r="I3210">
        <v>0.1890404</v>
      </c>
      <c r="J3210">
        <v>0.19612550000000001</v>
      </c>
      <c r="K3210">
        <v>0.21949066409000001</v>
      </c>
      <c r="L3210">
        <v>0.23434970609399999</v>
      </c>
      <c r="M3210">
        <v>0.232120616837</v>
      </c>
      <c r="N3210">
        <v>0.19987248601900001</v>
      </c>
      <c r="O3210">
        <v>0.16724259012000001</v>
      </c>
      <c r="P3210">
        <v>0.14542774790999999</v>
      </c>
      <c r="Q3210">
        <v>0.132023320359999</v>
      </c>
      <c r="R3210">
        <v>0</v>
      </c>
      <c r="S3210">
        <v>0</v>
      </c>
      <c r="T3210">
        <v>0</v>
      </c>
      <c r="U3210" t="s">
        <v>409</v>
      </c>
    </row>
    <row r="3211" spans="1:21" x14ac:dyDescent="0.35">
      <c r="A3211" t="s">
        <v>407</v>
      </c>
      <c r="B3211" t="s">
        <v>49</v>
      </c>
      <c r="C3211" t="str">
        <f>INDEX('GCAM Crosswalk'!M$5:M$36,MATCH(B3211,'GCAM Crosswalk'!L$5:L$36,0))</f>
        <v>Taiwan</v>
      </c>
      <c r="D3211" t="s">
        <v>259</v>
      </c>
      <c r="E3211" t="str">
        <f>INDEX('GCAM Crosswalk'!J$5:J$111,MATCH(D3211,'GCAM Crosswalk'!I$5:I$111,0))</f>
        <v>Transportation</v>
      </c>
      <c r="F3211" t="s">
        <v>225</v>
      </c>
      <c r="G3211" s="3">
        <v>3.3829999999999998E-4</v>
      </c>
      <c r="H3211" s="3">
        <v>8.9829899999999997E-4</v>
      </c>
      <c r="I3211">
        <v>1.9940000000000001E-3</v>
      </c>
      <c r="J3211">
        <v>2.31679E-3</v>
      </c>
      <c r="K3211">
        <v>2.4452850000000002E-3</v>
      </c>
      <c r="L3211">
        <v>2.651418E-3</v>
      </c>
      <c r="M3211">
        <v>2.9289679999999901E-3</v>
      </c>
      <c r="N3211">
        <v>3.3080219999999999E-3</v>
      </c>
      <c r="O3211">
        <v>3.8782740000000001E-3</v>
      </c>
      <c r="P3211">
        <v>4.6379349999999897E-3</v>
      </c>
      <c r="Q3211">
        <v>5.6351930000000001E-3</v>
      </c>
      <c r="R3211">
        <v>0</v>
      </c>
      <c r="S3211">
        <v>0</v>
      </c>
      <c r="T3211">
        <v>0</v>
      </c>
      <c r="U3211" t="s">
        <v>409</v>
      </c>
    </row>
    <row r="3212" spans="1:21" x14ac:dyDescent="0.35">
      <c r="A3212" t="s">
        <v>407</v>
      </c>
      <c r="B3212" t="s">
        <v>49</v>
      </c>
      <c r="C3212" t="str">
        <f>INDEX('GCAM Crosswalk'!M$5:M$36,MATCH(B3212,'GCAM Crosswalk'!L$5:L$36,0))</f>
        <v>Taiwan</v>
      </c>
      <c r="D3212" t="s">
        <v>259</v>
      </c>
      <c r="E3212" t="str">
        <f>INDEX('GCAM Crosswalk'!J$5:J$111,MATCH(D3212,'GCAM Crosswalk'!I$5:I$111,0))</f>
        <v>Transportation</v>
      </c>
      <c r="F3212" t="s">
        <v>410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3">
        <v>1.1799300000000001E-5</v>
      </c>
      <c r="O3212" s="3">
        <v>3.8729600000000003E-5</v>
      </c>
      <c r="P3212" s="3">
        <v>1.1822100000000001E-4</v>
      </c>
      <c r="Q3212" s="3">
        <v>3.1277799999999999E-4</v>
      </c>
      <c r="R3212">
        <v>0</v>
      </c>
      <c r="S3212">
        <v>0</v>
      </c>
      <c r="T3212">
        <v>0</v>
      </c>
      <c r="U3212" t="s">
        <v>409</v>
      </c>
    </row>
    <row r="3213" spans="1:21" x14ac:dyDescent="0.35">
      <c r="A3213" t="s">
        <v>407</v>
      </c>
      <c r="B3213" t="s">
        <v>49</v>
      </c>
      <c r="C3213" t="str">
        <f>INDEX('GCAM Crosswalk'!M$5:M$36,MATCH(B3213,'GCAM Crosswalk'!L$5:L$36,0))</f>
        <v>Taiwan</v>
      </c>
      <c r="D3213" t="s">
        <v>259</v>
      </c>
      <c r="E3213" t="str">
        <f>INDEX('GCAM Crosswalk'!J$5:J$111,MATCH(D3213,'GCAM Crosswalk'!I$5:I$111,0))</f>
        <v>Transportation</v>
      </c>
      <c r="F3213" t="s">
        <v>411</v>
      </c>
      <c r="G3213">
        <v>3.3395999999999999E-3</v>
      </c>
      <c r="H3213">
        <v>8.97768E-3</v>
      </c>
      <c r="I3213">
        <v>8.3728799999999992E-3</v>
      </c>
      <c r="J3213">
        <v>1.001647E-2</v>
      </c>
      <c r="K3213">
        <v>1.07915199999999E-2</v>
      </c>
      <c r="L3213">
        <v>1.15678899999999E-2</v>
      </c>
      <c r="M3213">
        <v>1.228695E-2</v>
      </c>
      <c r="N3213">
        <v>1.270925E-2</v>
      </c>
      <c r="O3213">
        <v>1.3465670000000001E-2</v>
      </c>
      <c r="P3213">
        <v>1.3826379999999999E-2</v>
      </c>
      <c r="Q3213">
        <v>1.3628100000000001E-2</v>
      </c>
      <c r="R3213">
        <v>0</v>
      </c>
      <c r="S3213">
        <v>0</v>
      </c>
      <c r="T3213">
        <v>0</v>
      </c>
      <c r="U3213" t="s">
        <v>409</v>
      </c>
    </row>
    <row r="3214" spans="1:21" x14ac:dyDescent="0.35">
      <c r="A3214" t="s">
        <v>407</v>
      </c>
      <c r="B3214" t="s">
        <v>49</v>
      </c>
      <c r="C3214" t="str">
        <f>INDEX('GCAM Crosswalk'!M$5:M$36,MATCH(B3214,'GCAM Crosswalk'!L$5:L$36,0))</f>
        <v>Taiwan</v>
      </c>
      <c r="D3214" t="s">
        <v>261</v>
      </c>
      <c r="E3214" t="str">
        <f>INDEX('GCAM Crosswalk'!J$5:J$111,MATCH(D3214,'GCAM Crosswalk'!I$5:I$111,0))</f>
        <v>Transportation</v>
      </c>
      <c r="F3214" t="s">
        <v>225</v>
      </c>
      <c r="G3214">
        <v>0</v>
      </c>
      <c r="H3214">
        <v>0</v>
      </c>
      <c r="I3214">
        <v>0</v>
      </c>
      <c r="J3214">
        <v>0</v>
      </c>
      <c r="K3214">
        <v>1.79408E-3</v>
      </c>
      <c r="L3214">
        <v>3.81205E-3</v>
      </c>
      <c r="M3214">
        <v>6.111015E-3</v>
      </c>
      <c r="N3214">
        <v>6.9077100000000001E-3</v>
      </c>
      <c r="O3214">
        <v>7.0162599999999999E-3</v>
      </c>
      <c r="P3214">
        <v>6.9839899999999998E-3</v>
      </c>
      <c r="Q3214">
        <v>6.9777299999999997E-3</v>
      </c>
      <c r="R3214">
        <v>0</v>
      </c>
      <c r="S3214">
        <v>0</v>
      </c>
      <c r="T3214">
        <v>0</v>
      </c>
      <c r="U3214" t="s">
        <v>409</v>
      </c>
    </row>
    <row r="3215" spans="1:21" x14ac:dyDescent="0.35">
      <c r="A3215" t="s">
        <v>407</v>
      </c>
      <c r="B3215" t="s">
        <v>49</v>
      </c>
      <c r="C3215" t="str">
        <f>INDEX('GCAM Crosswalk'!M$5:M$36,MATCH(B3215,'GCAM Crosswalk'!L$5:L$36,0))</f>
        <v>Taiwan</v>
      </c>
      <c r="D3215" t="s">
        <v>261</v>
      </c>
      <c r="E3215" t="str">
        <f>INDEX('GCAM Crosswalk'!J$5:J$111,MATCH(D3215,'GCAM Crosswalk'!I$5:I$111,0))</f>
        <v>Transportation</v>
      </c>
      <c r="F3215" t="s">
        <v>410</v>
      </c>
      <c r="G3215">
        <v>0</v>
      </c>
      <c r="H3215">
        <v>0</v>
      </c>
      <c r="I3215">
        <v>0</v>
      </c>
      <c r="J3215">
        <v>0</v>
      </c>
      <c r="K3215">
        <v>0</v>
      </c>
      <c r="L3215" s="3">
        <v>1.0302300000000001E-6</v>
      </c>
      <c r="M3215" s="3">
        <v>6.5036029999999997E-6</v>
      </c>
      <c r="N3215" s="3">
        <v>2.0124724E-5</v>
      </c>
      <c r="O3215" s="3">
        <v>3.5600630000000001E-5</v>
      </c>
      <c r="P3215" s="3">
        <v>4.6784659999999997E-5</v>
      </c>
      <c r="Q3215" s="3">
        <v>4.9916800000000003E-5</v>
      </c>
      <c r="R3215">
        <v>0</v>
      </c>
      <c r="S3215">
        <v>0</v>
      </c>
      <c r="T3215">
        <v>0</v>
      </c>
      <c r="U3215" t="s">
        <v>409</v>
      </c>
    </row>
    <row r="3216" spans="1:21" x14ac:dyDescent="0.35">
      <c r="A3216" t="s">
        <v>407</v>
      </c>
      <c r="B3216" t="s">
        <v>49</v>
      </c>
      <c r="C3216" t="str">
        <f>INDEX('GCAM Crosswalk'!M$5:M$36,MATCH(B3216,'GCAM Crosswalk'!L$5:L$36,0))</f>
        <v>Taiwan</v>
      </c>
      <c r="D3216" t="s">
        <v>261</v>
      </c>
      <c r="E3216" t="str">
        <f>INDEX('GCAM Crosswalk'!J$5:J$111,MATCH(D3216,'GCAM Crosswalk'!I$5:I$111,0))</f>
        <v>Transportation</v>
      </c>
      <c r="F3216" t="s">
        <v>411</v>
      </c>
      <c r="G3216">
        <v>3.2145100000000003E-2</v>
      </c>
      <c r="H3216">
        <v>6.2366100000000001E-2</v>
      </c>
      <c r="I3216">
        <v>5.9980199999999997E-2</v>
      </c>
      <c r="J3216">
        <v>6.2227499999999998E-2</v>
      </c>
      <c r="K3216">
        <v>7.0504522299999997E-2</v>
      </c>
      <c r="L3216">
        <v>6.6011835999999893E-2</v>
      </c>
      <c r="M3216">
        <v>4.9720074500000003E-2</v>
      </c>
      <c r="N3216">
        <v>4.3870572099999998E-2</v>
      </c>
      <c r="O3216">
        <v>4.2234818E-2</v>
      </c>
      <c r="P3216">
        <v>3.9604522000000003E-2</v>
      </c>
      <c r="Q3216">
        <v>3.7393804000000003E-2</v>
      </c>
      <c r="R3216">
        <v>0</v>
      </c>
      <c r="S3216">
        <v>0</v>
      </c>
      <c r="T3216">
        <v>0</v>
      </c>
      <c r="U3216" t="s">
        <v>409</v>
      </c>
    </row>
    <row r="3217" spans="1:21" x14ac:dyDescent="0.35">
      <c r="A3217" t="s">
        <v>407</v>
      </c>
      <c r="B3217" t="s">
        <v>49</v>
      </c>
      <c r="C3217" t="str">
        <f>INDEX('GCAM Crosswalk'!M$5:M$36,MATCH(B3217,'GCAM Crosswalk'!L$5:L$36,0))</f>
        <v>Taiwan</v>
      </c>
      <c r="D3217" t="s">
        <v>327</v>
      </c>
      <c r="E3217" t="str">
        <f>INDEX('GCAM Crosswalk'!J$5:J$111,MATCH(D3217,'GCAM Crosswalk'!I$5:I$111,0))</f>
        <v>Transportation</v>
      </c>
      <c r="F3217" t="s">
        <v>225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2.4750100000000001E-3</v>
      </c>
      <c r="M3217">
        <v>7.1548799999999997E-3</v>
      </c>
      <c r="N3217">
        <v>8.1782000000000001E-3</v>
      </c>
      <c r="O3217">
        <v>8.4033600000000003E-3</v>
      </c>
      <c r="P3217">
        <v>9.0664700000000001E-3</v>
      </c>
      <c r="Q3217">
        <v>9.2084699999999998E-3</v>
      </c>
      <c r="R3217">
        <v>0</v>
      </c>
      <c r="S3217">
        <v>0</v>
      </c>
      <c r="T3217">
        <v>0</v>
      </c>
      <c r="U3217" t="s">
        <v>409</v>
      </c>
    </row>
    <row r="3218" spans="1:21" x14ac:dyDescent="0.35">
      <c r="A3218" t="s">
        <v>407</v>
      </c>
      <c r="B3218" t="s">
        <v>49</v>
      </c>
      <c r="C3218" t="str">
        <f>INDEX('GCAM Crosswalk'!M$5:M$36,MATCH(B3218,'GCAM Crosswalk'!L$5:L$36,0))</f>
        <v>Taiwan</v>
      </c>
      <c r="D3218" t="s">
        <v>327</v>
      </c>
      <c r="E3218" t="str">
        <f>INDEX('GCAM Crosswalk'!J$5:J$111,MATCH(D3218,'GCAM Crosswalk'!I$5:I$111,0))</f>
        <v>Transportation</v>
      </c>
      <c r="F3218" t="s">
        <v>411</v>
      </c>
      <c r="G3218">
        <v>6.3693799999999995E-2</v>
      </c>
      <c r="H3218">
        <v>0.123575</v>
      </c>
      <c r="I3218">
        <v>0.11884699999999999</v>
      </c>
      <c r="J3218">
        <v>0.12330000000000001</v>
      </c>
      <c r="K3218">
        <v>7.0696499999999995E-2</v>
      </c>
      <c r="L3218">
        <v>4.2681900000000002E-2</v>
      </c>
      <c r="M3218">
        <v>3.9414699999999997E-2</v>
      </c>
      <c r="N3218">
        <v>2.94484E-2</v>
      </c>
      <c r="O3218">
        <v>2.1898600000000001E-2</v>
      </c>
      <c r="P3218">
        <v>1.84642E-2</v>
      </c>
      <c r="Q3218">
        <v>1.5449299999999999E-2</v>
      </c>
      <c r="R3218">
        <v>0</v>
      </c>
      <c r="S3218">
        <v>0</v>
      </c>
      <c r="T3218">
        <v>0</v>
      </c>
      <c r="U3218" t="s">
        <v>409</v>
      </c>
    </row>
    <row r="3219" spans="1:21" x14ac:dyDescent="0.35">
      <c r="A3219" t="s">
        <v>407</v>
      </c>
      <c r="B3219" t="s">
        <v>49</v>
      </c>
      <c r="C3219" t="str">
        <f>INDEX('GCAM Crosswalk'!M$5:M$36,MATCH(B3219,'GCAM Crosswalk'!L$5:L$36,0))</f>
        <v>Taiwan</v>
      </c>
      <c r="D3219" t="s">
        <v>265</v>
      </c>
      <c r="E3219" t="str">
        <f>INDEX('GCAM Crosswalk'!J$5:J$111,MATCH(D3219,'GCAM Crosswalk'!I$5:I$111,0))</f>
        <v>Transportation</v>
      </c>
      <c r="F3219" t="s">
        <v>225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3.18873799999999E-3</v>
      </c>
      <c r="N3219">
        <v>5.3852789999999998E-3</v>
      </c>
      <c r="O3219">
        <v>7.1097690000000002E-3</v>
      </c>
      <c r="P3219">
        <v>8.3785079999999998E-3</v>
      </c>
      <c r="Q3219">
        <v>9.3382510000000005E-3</v>
      </c>
      <c r="R3219">
        <v>0</v>
      </c>
      <c r="S3219">
        <v>0</v>
      </c>
      <c r="T3219">
        <v>0</v>
      </c>
      <c r="U3219" t="s">
        <v>409</v>
      </c>
    </row>
    <row r="3220" spans="1:21" x14ac:dyDescent="0.35">
      <c r="A3220" t="s">
        <v>407</v>
      </c>
      <c r="B3220" t="s">
        <v>49</v>
      </c>
      <c r="C3220" t="str">
        <f>INDEX('GCAM Crosswalk'!M$5:M$36,MATCH(B3220,'GCAM Crosswalk'!L$5:L$36,0))</f>
        <v>Taiwan</v>
      </c>
      <c r="D3220" t="s">
        <v>265</v>
      </c>
      <c r="E3220" t="str">
        <f>INDEX('GCAM Crosswalk'!J$5:J$111,MATCH(D3220,'GCAM Crosswalk'!I$5:I$111,0))</f>
        <v>Transportation</v>
      </c>
      <c r="F3220" t="s">
        <v>410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 s="3">
        <v>1.03046633E-5</v>
      </c>
      <c r="N3220" s="3">
        <v>1.43388463E-5</v>
      </c>
      <c r="O3220" s="3">
        <v>1.7970169000000001E-5</v>
      </c>
      <c r="P3220" s="3">
        <v>2.1334490799999901E-5</v>
      </c>
      <c r="Q3220" s="3">
        <v>2.5564554E-5</v>
      </c>
      <c r="R3220">
        <v>0</v>
      </c>
      <c r="S3220">
        <v>0</v>
      </c>
      <c r="T3220">
        <v>0</v>
      </c>
      <c r="U3220" t="s">
        <v>409</v>
      </c>
    </row>
    <row r="3221" spans="1:21" x14ac:dyDescent="0.35">
      <c r="A3221" t="s">
        <v>407</v>
      </c>
      <c r="B3221" t="s">
        <v>49</v>
      </c>
      <c r="C3221" t="str">
        <f>INDEX('GCAM Crosswalk'!M$5:M$36,MATCH(B3221,'GCAM Crosswalk'!L$5:L$36,0))</f>
        <v>Taiwan</v>
      </c>
      <c r="D3221" t="s">
        <v>265</v>
      </c>
      <c r="E3221" t="str">
        <f>INDEX('GCAM Crosswalk'!J$5:J$111,MATCH(D3221,'GCAM Crosswalk'!I$5:I$111,0))</f>
        <v>Transportation</v>
      </c>
      <c r="F3221" t="s">
        <v>411</v>
      </c>
      <c r="G3221">
        <v>6.2098199999999999E-2</v>
      </c>
      <c r="H3221">
        <v>0.1204794</v>
      </c>
      <c r="I3221">
        <v>0.1158703</v>
      </c>
      <c r="J3221">
        <v>0.1202117</v>
      </c>
      <c r="K3221">
        <v>7.6916999999999999E-2</v>
      </c>
      <c r="L3221">
        <v>6.0690399999999999E-2</v>
      </c>
      <c r="M3221">
        <v>6.8498218099999994E-2</v>
      </c>
      <c r="N3221">
        <v>5.8439978400000002E-2</v>
      </c>
      <c r="O3221">
        <v>4.7378870400000002E-2</v>
      </c>
      <c r="P3221">
        <v>4.49646423999999E-2</v>
      </c>
      <c r="Q3221">
        <v>4.0261225999999997E-2</v>
      </c>
      <c r="R3221">
        <v>0</v>
      </c>
      <c r="S3221">
        <v>0</v>
      </c>
      <c r="T3221">
        <v>0</v>
      </c>
      <c r="U3221" t="s">
        <v>409</v>
      </c>
    </row>
    <row r="3222" spans="1:21" x14ac:dyDescent="0.35">
      <c r="A3222" t="s">
        <v>407</v>
      </c>
      <c r="B3222" t="s">
        <v>49</v>
      </c>
      <c r="C3222" t="str">
        <f>INDEX('GCAM Crosswalk'!M$5:M$36,MATCH(B3222,'GCAM Crosswalk'!L$5:L$36,0))</f>
        <v>Taiwan</v>
      </c>
      <c r="D3222" t="s">
        <v>267</v>
      </c>
      <c r="E3222" t="str">
        <f>INDEX('GCAM Crosswalk'!J$5:J$111,MATCH(D3222,'GCAM Crosswalk'!I$5:I$111,0))</f>
        <v>International Shipping</v>
      </c>
      <c r="F3222" t="s">
        <v>225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3">
        <v>2.2008199999999999E-6</v>
      </c>
      <c r="O3222" s="3">
        <v>6.6082700000000003E-6</v>
      </c>
      <c r="P3222" s="3">
        <v>2.07842E-5</v>
      </c>
      <c r="Q3222" s="3">
        <v>5.4508500000000002E-5</v>
      </c>
      <c r="R3222">
        <v>0</v>
      </c>
      <c r="S3222">
        <v>0</v>
      </c>
      <c r="T3222">
        <v>0</v>
      </c>
      <c r="U3222" t="s">
        <v>409</v>
      </c>
    </row>
    <row r="3223" spans="1:21" x14ac:dyDescent="0.35">
      <c r="A3223" t="s">
        <v>407</v>
      </c>
      <c r="B3223" t="s">
        <v>49</v>
      </c>
      <c r="C3223" t="str">
        <f>INDEX('GCAM Crosswalk'!M$5:M$36,MATCH(B3223,'GCAM Crosswalk'!L$5:L$36,0))</f>
        <v>Taiwan</v>
      </c>
      <c r="D3223" t="s">
        <v>267</v>
      </c>
      <c r="E3223" t="str">
        <f>INDEX('GCAM Crosswalk'!J$5:J$111,MATCH(D3223,'GCAM Crosswalk'!I$5:I$111,0))</f>
        <v>International Shipping</v>
      </c>
      <c r="F3223" t="s">
        <v>410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3">
        <v>2.8443199999999999E-5</v>
      </c>
      <c r="O3223" s="3">
        <v>1.0661499999999999E-4</v>
      </c>
      <c r="P3223" s="3">
        <v>4.2503099999999998E-4</v>
      </c>
      <c r="Q3223">
        <v>1.3779E-3</v>
      </c>
      <c r="R3223">
        <v>0</v>
      </c>
      <c r="S3223">
        <v>0</v>
      </c>
      <c r="T3223">
        <v>0</v>
      </c>
      <c r="U3223" t="s">
        <v>409</v>
      </c>
    </row>
    <row r="3224" spans="1:21" x14ac:dyDescent="0.35">
      <c r="A3224" t="s">
        <v>407</v>
      </c>
      <c r="B3224" t="s">
        <v>49</v>
      </c>
      <c r="C3224" t="str">
        <f>INDEX('GCAM Crosswalk'!M$5:M$36,MATCH(B3224,'GCAM Crosswalk'!L$5:L$36,0))</f>
        <v>Taiwan</v>
      </c>
      <c r="D3224" t="s">
        <v>267</v>
      </c>
      <c r="E3224" t="str">
        <f>INDEX('GCAM Crosswalk'!J$5:J$111,MATCH(D3224,'GCAM Crosswalk'!I$5:I$111,0))</f>
        <v>International Shipping</v>
      </c>
      <c r="F3224" t="s">
        <v>411</v>
      </c>
      <c r="G3224">
        <v>6.6755200000000001E-2</v>
      </c>
      <c r="H3224">
        <v>0.101893</v>
      </c>
      <c r="I3224">
        <v>0.16703799999999999</v>
      </c>
      <c r="J3224">
        <v>0.15071999999999999</v>
      </c>
      <c r="K3224">
        <v>0.15234259</v>
      </c>
      <c r="L3224">
        <v>0.1549461</v>
      </c>
      <c r="M3224">
        <v>0.15566469999999999</v>
      </c>
      <c r="N3224">
        <v>0.15904589999999999</v>
      </c>
      <c r="O3224">
        <v>0.16372059999999999</v>
      </c>
      <c r="P3224">
        <v>0.16845460000000001</v>
      </c>
      <c r="Q3224">
        <v>0.17165900000000001</v>
      </c>
      <c r="R3224">
        <v>0</v>
      </c>
      <c r="S3224">
        <v>0</v>
      </c>
      <c r="T3224">
        <v>0</v>
      </c>
      <c r="U3224" t="s">
        <v>409</v>
      </c>
    </row>
    <row r="3225" spans="1:21" x14ac:dyDescent="0.35">
      <c r="A3225" t="s">
        <v>407</v>
      </c>
      <c r="B3225" t="s">
        <v>50</v>
      </c>
      <c r="C3225" t="str">
        <f>INDEX('GCAM Crosswalk'!M$5:M$36,MATCH(B3225,'GCAM Crosswalk'!L$5:L$36,0))</f>
        <v>USA</v>
      </c>
      <c r="D3225" t="s">
        <v>291</v>
      </c>
      <c r="E3225" t="str">
        <f>INDEX('GCAM Crosswalk'!J$5:J$111,MATCH(D3225,'GCAM Crosswalk'!I$5:I$111,0))</f>
        <v>Industry</v>
      </c>
      <c r="F3225" t="s">
        <v>408</v>
      </c>
      <c r="G3225">
        <v>0.56507799999999997</v>
      </c>
      <c r="H3225">
        <v>0.37654599999999999</v>
      </c>
      <c r="I3225">
        <v>0.36279400000000001</v>
      </c>
      <c r="J3225">
        <v>0.380853</v>
      </c>
      <c r="K3225">
        <v>0.42049199999999998</v>
      </c>
      <c r="L3225">
        <v>0.45280938999999998</v>
      </c>
      <c r="M3225">
        <v>0.46837773999999999</v>
      </c>
      <c r="N3225">
        <v>0.46150528600000001</v>
      </c>
      <c r="O3225">
        <v>0.44194242099999997</v>
      </c>
      <c r="P3225">
        <v>0.44753601320000003</v>
      </c>
      <c r="Q3225">
        <v>0.45540168199999997</v>
      </c>
      <c r="R3225">
        <v>0</v>
      </c>
      <c r="S3225">
        <v>0</v>
      </c>
      <c r="T3225">
        <v>0</v>
      </c>
      <c r="U3225" t="s">
        <v>409</v>
      </c>
    </row>
    <row r="3226" spans="1:21" x14ac:dyDescent="0.35">
      <c r="A3226" t="s">
        <v>407</v>
      </c>
      <c r="B3226" t="s">
        <v>50</v>
      </c>
      <c r="C3226" t="str">
        <f>INDEX('GCAM Crosswalk'!M$5:M$36,MATCH(B3226,'GCAM Crosswalk'!L$5:L$36,0))</f>
        <v>USA</v>
      </c>
      <c r="D3226" t="s">
        <v>291</v>
      </c>
      <c r="E3226" t="str">
        <f>INDEX('GCAM Crosswalk'!J$5:J$111,MATCH(D3226,'GCAM Crosswalk'!I$5:I$111,0))</f>
        <v>Industry</v>
      </c>
      <c r="F3226" t="s">
        <v>410</v>
      </c>
      <c r="G3226">
        <v>0</v>
      </c>
      <c r="H3226">
        <v>0</v>
      </c>
      <c r="I3226">
        <v>0</v>
      </c>
      <c r="J3226">
        <v>0</v>
      </c>
      <c r="K3226">
        <v>0</v>
      </c>
      <c r="L3226" s="3">
        <v>6.8709000000000001E-4</v>
      </c>
      <c r="M3226">
        <v>5.0546769999999996E-3</v>
      </c>
      <c r="N3226">
        <v>1.6834768999999999E-2</v>
      </c>
      <c r="O3226">
        <v>3.3080501999999998E-2</v>
      </c>
      <c r="P3226">
        <v>4.9029976000000003E-2</v>
      </c>
      <c r="Q3226">
        <v>6.3908500999999895E-2</v>
      </c>
      <c r="R3226">
        <v>0</v>
      </c>
      <c r="S3226">
        <v>0</v>
      </c>
      <c r="T3226">
        <v>0</v>
      </c>
      <c r="U3226" t="s">
        <v>409</v>
      </c>
    </row>
    <row r="3227" spans="1:21" x14ac:dyDescent="0.35">
      <c r="A3227" t="s">
        <v>407</v>
      </c>
      <c r="B3227" t="s">
        <v>50</v>
      </c>
      <c r="C3227" t="str">
        <f>INDEX('GCAM Crosswalk'!M$5:M$36,MATCH(B3227,'GCAM Crosswalk'!L$5:L$36,0))</f>
        <v>USA</v>
      </c>
      <c r="D3227" t="s">
        <v>349</v>
      </c>
      <c r="E3227" t="str">
        <f>INDEX('GCAM Crosswalk'!J$5:J$111,MATCH(D3227,'GCAM Crosswalk'!I$5:I$111,0))</f>
        <v>Agriculture</v>
      </c>
      <c r="F3227" t="s">
        <v>318</v>
      </c>
      <c r="G3227">
        <v>0</v>
      </c>
      <c r="H3227">
        <v>7.9115000000000001E-3</v>
      </c>
      <c r="I3227">
        <v>5.6804E-2</v>
      </c>
      <c r="J3227">
        <v>3.9766999999999997E-2</v>
      </c>
      <c r="K3227">
        <v>4.1577820000000001E-2</v>
      </c>
      <c r="L3227">
        <v>4.727688E-2</v>
      </c>
      <c r="M3227">
        <v>5.3157179999999998E-2</v>
      </c>
      <c r="N3227">
        <v>5.6811649999999998E-2</v>
      </c>
      <c r="O3227">
        <v>5.6147289999999898E-2</v>
      </c>
      <c r="P3227">
        <v>5.2942740000000002E-2</v>
      </c>
      <c r="Q3227">
        <v>4.8657329999999999E-2</v>
      </c>
      <c r="R3227">
        <v>0</v>
      </c>
      <c r="S3227">
        <v>0</v>
      </c>
      <c r="T3227">
        <v>0</v>
      </c>
      <c r="U3227" t="s">
        <v>409</v>
      </c>
    </row>
    <row r="3228" spans="1:21" x14ac:dyDescent="0.35">
      <c r="A3228" t="s">
        <v>407</v>
      </c>
      <c r="B3228" t="s">
        <v>50</v>
      </c>
      <c r="C3228" t="str">
        <f>INDEX('GCAM Crosswalk'!M$5:M$36,MATCH(B3228,'GCAM Crosswalk'!L$5:L$36,0))</f>
        <v>USA</v>
      </c>
      <c r="D3228" t="s">
        <v>349</v>
      </c>
      <c r="E3228" t="str">
        <f>INDEX('GCAM Crosswalk'!J$5:J$111,MATCH(D3228,'GCAM Crosswalk'!I$5:I$111,0))</f>
        <v>Agriculture</v>
      </c>
      <c r="F3228" t="s">
        <v>339</v>
      </c>
      <c r="G3228">
        <v>0</v>
      </c>
      <c r="H3228">
        <v>1.79998E-2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409</v>
      </c>
    </row>
    <row r="3229" spans="1:21" x14ac:dyDescent="0.35">
      <c r="A3229" t="s">
        <v>407</v>
      </c>
      <c r="B3229" t="s">
        <v>50</v>
      </c>
      <c r="C3229" t="str">
        <f>INDEX('GCAM Crosswalk'!M$5:M$36,MATCH(B3229,'GCAM Crosswalk'!L$5:L$36,0))</f>
        <v>USA</v>
      </c>
      <c r="D3229" t="s">
        <v>349</v>
      </c>
      <c r="E3229" t="str">
        <f>INDEX('GCAM Crosswalk'!J$5:J$111,MATCH(D3229,'GCAM Crosswalk'!I$5:I$111,0))</f>
        <v>Agriculture</v>
      </c>
      <c r="F3229" t="s">
        <v>225</v>
      </c>
      <c r="G3229">
        <v>0</v>
      </c>
      <c r="H3229">
        <v>0.14772399999999999</v>
      </c>
      <c r="I3229">
        <v>0.13818</v>
      </c>
      <c r="J3229">
        <v>0.13709199999999999</v>
      </c>
      <c r="K3229">
        <v>0.14270539999999901</v>
      </c>
      <c r="L3229">
        <v>0.15164126</v>
      </c>
      <c r="M3229">
        <v>0.16947773999999999</v>
      </c>
      <c r="N3229">
        <v>0.18573903999999999</v>
      </c>
      <c r="O3229">
        <v>0.19785788000000001</v>
      </c>
      <c r="P3229">
        <v>0.21558378</v>
      </c>
      <c r="Q3229">
        <v>0.23621500000000001</v>
      </c>
      <c r="R3229">
        <v>0</v>
      </c>
      <c r="S3229">
        <v>0</v>
      </c>
      <c r="T3229">
        <v>0</v>
      </c>
      <c r="U3229" t="s">
        <v>409</v>
      </c>
    </row>
    <row r="3230" spans="1:21" x14ac:dyDescent="0.35">
      <c r="A3230" t="s">
        <v>407</v>
      </c>
      <c r="B3230" t="s">
        <v>50</v>
      </c>
      <c r="C3230" t="str">
        <f>INDEX('GCAM Crosswalk'!M$5:M$36,MATCH(B3230,'GCAM Crosswalk'!L$5:L$36,0))</f>
        <v>USA</v>
      </c>
      <c r="D3230" t="s">
        <v>349</v>
      </c>
      <c r="E3230" t="str">
        <f>INDEX('GCAM Crosswalk'!J$5:J$111,MATCH(D3230,'GCAM Crosswalk'!I$5:I$111,0))</f>
        <v>Agriculture</v>
      </c>
      <c r="F3230" t="s">
        <v>408</v>
      </c>
      <c r="G3230">
        <v>0</v>
      </c>
      <c r="H3230">
        <v>7.6938699999999999E-2</v>
      </c>
      <c r="I3230">
        <v>6.2496999999999997E-2</v>
      </c>
      <c r="J3230">
        <v>6.0655100000000003E-2</v>
      </c>
      <c r="K3230">
        <v>6.1990400000000001E-2</v>
      </c>
      <c r="L3230">
        <v>6.0261000000000002E-2</v>
      </c>
      <c r="M3230">
        <v>6.0201729999999898E-2</v>
      </c>
      <c r="N3230">
        <v>6.2420209999999997E-2</v>
      </c>
      <c r="O3230">
        <v>6.4841979999999994E-2</v>
      </c>
      <c r="P3230">
        <v>6.5418519999999994E-2</v>
      </c>
      <c r="Q3230">
        <v>6.2900540000000005E-2</v>
      </c>
      <c r="R3230">
        <v>0</v>
      </c>
      <c r="S3230">
        <v>0</v>
      </c>
      <c r="T3230">
        <v>0</v>
      </c>
      <c r="U3230" t="s">
        <v>409</v>
      </c>
    </row>
    <row r="3231" spans="1:21" x14ac:dyDescent="0.35">
      <c r="A3231" t="s">
        <v>407</v>
      </c>
      <c r="B3231" t="s">
        <v>50</v>
      </c>
      <c r="C3231" t="str">
        <f>INDEX('GCAM Crosswalk'!M$5:M$36,MATCH(B3231,'GCAM Crosswalk'!L$5:L$36,0))</f>
        <v>USA</v>
      </c>
      <c r="D3231" t="s">
        <v>349</v>
      </c>
      <c r="E3231" t="str">
        <f>INDEX('GCAM Crosswalk'!J$5:J$111,MATCH(D3231,'GCAM Crosswalk'!I$5:I$111,0))</f>
        <v>Agriculture</v>
      </c>
      <c r="F3231" t="s">
        <v>410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4.3359599999999998E-3</v>
      </c>
      <c r="M3231">
        <v>1.598778E-2</v>
      </c>
      <c r="N3231">
        <v>3.0602009999999999E-2</v>
      </c>
      <c r="O3231">
        <v>4.1525154999999897E-2</v>
      </c>
      <c r="P3231">
        <v>5.1975809999999997E-2</v>
      </c>
      <c r="Q3231">
        <v>5.8978370000000002E-2</v>
      </c>
      <c r="R3231">
        <v>0</v>
      </c>
      <c r="S3231">
        <v>0</v>
      </c>
      <c r="T3231">
        <v>0</v>
      </c>
      <c r="U3231" t="s">
        <v>409</v>
      </c>
    </row>
    <row r="3232" spans="1:21" x14ac:dyDescent="0.35">
      <c r="A3232" t="s">
        <v>407</v>
      </c>
      <c r="B3232" t="s">
        <v>50</v>
      </c>
      <c r="C3232" t="str">
        <f>INDEX('GCAM Crosswalk'!M$5:M$36,MATCH(B3232,'GCAM Crosswalk'!L$5:L$36,0))</f>
        <v>USA</v>
      </c>
      <c r="D3232" t="s">
        <v>349</v>
      </c>
      <c r="E3232" t="str">
        <f>INDEX('GCAM Crosswalk'!J$5:J$111,MATCH(D3232,'GCAM Crosswalk'!I$5:I$111,0))</f>
        <v>Agriculture</v>
      </c>
      <c r="F3232" t="s">
        <v>411</v>
      </c>
      <c r="G3232">
        <v>0.60295100000000001</v>
      </c>
      <c r="H3232">
        <v>0.67696000000000001</v>
      </c>
      <c r="I3232">
        <v>0.65703500000000004</v>
      </c>
      <c r="J3232">
        <v>0.630579</v>
      </c>
      <c r="K3232">
        <v>0.64286920000000003</v>
      </c>
      <c r="L3232">
        <v>0.63099049999999901</v>
      </c>
      <c r="M3232">
        <v>0.59301329999999997</v>
      </c>
      <c r="N3232">
        <v>0.54963638999999997</v>
      </c>
      <c r="O3232">
        <v>0.51809050999999995</v>
      </c>
      <c r="P3232">
        <v>0.47709945999999998</v>
      </c>
      <c r="Q3232">
        <v>0.43836227</v>
      </c>
      <c r="R3232">
        <v>0</v>
      </c>
      <c r="S3232">
        <v>0</v>
      </c>
      <c r="T3232">
        <v>0</v>
      </c>
      <c r="U3232" t="s">
        <v>409</v>
      </c>
    </row>
    <row r="3233" spans="1:21" x14ac:dyDescent="0.35">
      <c r="A3233" t="s">
        <v>407</v>
      </c>
      <c r="B3233" t="s">
        <v>50</v>
      </c>
      <c r="C3233" t="str">
        <f>INDEX('GCAM Crosswalk'!M$5:M$36,MATCH(B3233,'GCAM Crosswalk'!L$5:L$36,0))</f>
        <v>USA</v>
      </c>
      <c r="D3233" t="s">
        <v>363</v>
      </c>
      <c r="E3233" t="str">
        <f>INDEX('GCAM Crosswalk'!J$5:J$111,MATCH(D3233,'GCAM Crosswalk'!I$5:I$111,0))</f>
        <v>Industry</v>
      </c>
      <c r="F3233" t="s">
        <v>318</v>
      </c>
      <c r="G3233">
        <v>0</v>
      </c>
      <c r="H3233">
        <v>0</v>
      </c>
      <c r="I3233">
        <v>4.0483300000000002E-3</v>
      </c>
      <c r="J3233">
        <v>4.7679100000000002E-3</v>
      </c>
      <c r="K3233">
        <v>6.1340300000000004E-3</v>
      </c>
      <c r="L3233">
        <v>6.3057479999999999E-3</v>
      </c>
      <c r="M3233">
        <v>6.4993849999999999E-3</v>
      </c>
      <c r="N3233">
        <v>6.6552180000000001E-3</v>
      </c>
      <c r="O3233">
        <v>6.7612810000000001E-3</v>
      </c>
      <c r="P3233">
        <v>6.809977E-3</v>
      </c>
      <c r="Q3233">
        <v>6.8032931999999898E-3</v>
      </c>
      <c r="R3233">
        <v>0</v>
      </c>
      <c r="S3233">
        <v>0</v>
      </c>
      <c r="T3233">
        <v>0</v>
      </c>
      <c r="U3233" t="s">
        <v>409</v>
      </c>
    </row>
    <row r="3234" spans="1:21" x14ac:dyDescent="0.35">
      <c r="A3234" t="s">
        <v>407</v>
      </c>
      <c r="B3234" t="s">
        <v>50</v>
      </c>
      <c r="C3234" t="str">
        <f>INDEX('GCAM Crosswalk'!M$5:M$36,MATCH(B3234,'GCAM Crosswalk'!L$5:L$36,0))</f>
        <v>USA</v>
      </c>
      <c r="D3234" t="s">
        <v>363</v>
      </c>
      <c r="E3234" t="str">
        <f>INDEX('GCAM Crosswalk'!J$5:J$111,MATCH(D3234,'GCAM Crosswalk'!I$5:I$111,0))</f>
        <v>Industry</v>
      </c>
      <c r="F3234" t="s">
        <v>408</v>
      </c>
      <c r="G3234">
        <v>4.8754800000000001E-2</v>
      </c>
      <c r="H3234">
        <v>2.44266E-2</v>
      </c>
      <c r="I3234">
        <v>1.11427E-2</v>
      </c>
      <c r="J3234">
        <v>1.2688700000000001E-2</v>
      </c>
      <c r="K3234">
        <v>1.6316341281199999E-2</v>
      </c>
      <c r="L3234">
        <v>1.6767276533050001E-2</v>
      </c>
      <c r="M3234">
        <v>1.7267457592990001E-2</v>
      </c>
      <c r="N3234">
        <v>1.7647891679749901E-2</v>
      </c>
      <c r="O3234">
        <v>1.7887326531799998E-2</v>
      </c>
      <c r="P3234">
        <v>1.798792734357E-2</v>
      </c>
      <c r="Q3234">
        <v>1.7951199424370901E-2</v>
      </c>
      <c r="R3234">
        <v>0</v>
      </c>
      <c r="S3234">
        <v>0</v>
      </c>
      <c r="T3234">
        <v>0</v>
      </c>
      <c r="U3234" t="s">
        <v>409</v>
      </c>
    </row>
    <row r="3235" spans="1:21" x14ac:dyDescent="0.35">
      <c r="A3235" t="s">
        <v>407</v>
      </c>
      <c r="B3235" t="s">
        <v>50</v>
      </c>
      <c r="C3235" t="str">
        <f>INDEX('GCAM Crosswalk'!M$5:M$36,MATCH(B3235,'GCAM Crosswalk'!L$5:L$36,0))</f>
        <v>USA</v>
      </c>
      <c r="D3235" t="s">
        <v>363</v>
      </c>
      <c r="E3235" t="str">
        <f>INDEX('GCAM Crosswalk'!J$5:J$111,MATCH(D3235,'GCAM Crosswalk'!I$5:I$111,0))</f>
        <v>Industry</v>
      </c>
      <c r="F3235" t="s">
        <v>411</v>
      </c>
      <c r="G3235">
        <v>2.4179700000000002E-3</v>
      </c>
      <c r="H3235">
        <v>2.6896200000000002E-3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409</v>
      </c>
    </row>
    <row r="3236" spans="1:21" x14ac:dyDescent="0.35">
      <c r="A3236" t="s">
        <v>407</v>
      </c>
      <c r="B3236" t="s">
        <v>50</v>
      </c>
      <c r="C3236" t="str">
        <f>INDEX('GCAM Crosswalk'!M$5:M$36,MATCH(B3236,'GCAM Crosswalk'!L$5:L$36,0))</f>
        <v>USA</v>
      </c>
      <c r="D3236" t="s">
        <v>369</v>
      </c>
      <c r="E3236" t="str">
        <f>INDEX('GCAM Crosswalk'!J$5:J$111,MATCH(D3236,'GCAM Crosswalk'!I$5:I$111,0))</f>
        <v>Industry</v>
      </c>
      <c r="F3236" t="s">
        <v>225</v>
      </c>
      <c r="G3236">
        <v>0.24085899999999999</v>
      </c>
      <c r="H3236">
        <v>0.13428399999999999</v>
      </c>
      <c r="I3236">
        <v>8.9673100000000006E-2</v>
      </c>
      <c r="J3236">
        <v>8.6574600000000002E-2</v>
      </c>
      <c r="K3236">
        <v>0.11135349999999999</v>
      </c>
      <c r="L3236">
        <v>0.11445147999999999</v>
      </c>
      <c r="M3236">
        <v>0.11791841</v>
      </c>
      <c r="N3236">
        <v>0.12063957</v>
      </c>
      <c r="O3236">
        <v>0.12242957</v>
      </c>
      <c r="P3236">
        <v>0.12322007</v>
      </c>
      <c r="Q3236">
        <v>0.123037966</v>
      </c>
      <c r="R3236">
        <v>0</v>
      </c>
      <c r="S3236">
        <v>0</v>
      </c>
      <c r="T3236">
        <v>0</v>
      </c>
      <c r="U3236" t="s">
        <v>409</v>
      </c>
    </row>
    <row r="3237" spans="1:21" x14ac:dyDescent="0.35">
      <c r="A3237" t="s">
        <v>407</v>
      </c>
      <c r="B3237" t="s">
        <v>50</v>
      </c>
      <c r="C3237" t="str">
        <f>INDEX('GCAM Crosswalk'!M$5:M$36,MATCH(B3237,'GCAM Crosswalk'!L$5:L$36,0))</f>
        <v>USA</v>
      </c>
      <c r="D3237" t="s">
        <v>269</v>
      </c>
      <c r="E3237" t="str">
        <f>INDEX('GCAM Crosswalk'!J$5:J$111,MATCH(D3237,'GCAM Crosswalk'!I$5:I$111,0))</f>
        <v>Industry</v>
      </c>
      <c r="F3237" t="s">
        <v>225</v>
      </c>
      <c r="G3237">
        <v>4.30421E-2</v>
      </c>
      <c r="H3237">
        <v>5.9175499999999999E-2</v>
      </c>
      <c r="I3237">
        <v>3.8041699999999998E-2</v>
      </c>
      <c r="J3237">
        <v>3.8041699999999998E-2</v>
      </c>
      <c r="K3237">
        <v>4.2365369999999999E-2</v>
      </c>
      <c r="L3237">
        <v>4.6129389999999999E-2</v>
      </c>
      <c r="M3237">
        <v>4.9416259999999899E-2</v>
      </c>
      <c r="N3237">
        <v>5.212696E-2</v>
      </c>
      <c r="O3237">
        <v>5.4656029999999897E-2</v>
      </c>
      <c r="P3237">
        <v>5.7234267999999998E-2</v>
      </c>
      <c r="Q3237">
        <v>5.9743024999999998E-2</v>
      </c>
      <c r="R3237">
        <v>0</v>
      </c>
      <c r="S3237">
        <v>0</v>
      </c>
      <c r="T3237">
        <v>0</v>
      </c>
      <c r="U3237" t="s">
        <v>409</v>
      </c>
    </row>
    <row r="3238" spans="1:21" x14ac:dyDescent="0.35">
      <c r="A3238" t="s">
        <v>407</v>
      </c>
      <c r="B3238" t="s">
        <v>50</v>
      </c>
      <c r="C3238" t="str">
        <f>INDEX('GCAM Crosswalk'!M$5:M$36,MATCH(B3238,'GCAM Crosswalk'!L$5:L$36,0))</f>
        <v>USA</v>
      </c>
      <c r="D3238" t="s">
        <v>364</v>
      </c>
      <c r="E3238" t="str">
        <f>INDEX('GCAM Crosswalk'!J$5:J$111,MATCH(D3238,'GCAM Crosswalk'!I$5:I$111,0))</f>
        <v>Industry</v>
      </c>
      <c r="F3238" t="s">
        <v>318</v>
      </c>
      <c r="G3238">
        <v>0</v>
      </c>
      <c r="H3238">
        <v>3.1269400000000003E-2</v>
      </c>
      <c r="I3238">
        <v>8.2883000000000002E-3</v>
      </c>
      <c r="J3238">
        <v>8.1627000000000002E-3</v>
      </c>
      <c r="K3238">
        <v>8.5588519999999901E-3</v>
      </c>
      <c r="L3238">
        <v>8.834929E-3</v>
      </c>
      <c r="M3238">
        <v>9.3313949999999993E-3</v>
      </c>
      <c r="N3238">
        <v>1.0036669E-2</v>
      </c>
      <c r="O3238">
        <v>1.0523362E-2</v>
      </c>
      <c r="P3238">
        <v>1.06642352E-2</v>
      </c>
      <c r="Q3238">
        <v>1.05776518999999E-2</v>
      </c>
      <c r="R3238">
        <v>0</v>
      </c>
      <c r="S3238">
        <v>0</v>
      </c>
      <c r="T3238">
        <v>0</v>
      </c>
      <c r="U3238" t="s">
        <v>409</v>
      </c>
    </row>
    <row r="3239" spans="1:21" x14ac:dyDescent="0.35">
      <c r="A3239" t="s">
        <v>407</v>
      </c>
      <c r="B3239" t="s">
        <v>50</v>
      </c>
      <c r="C3239" t="str">
        <f>INDEX('GCAM Crosswalk'!M$5:M$36,MATCH(B3239,'GCAM Crosswalk'!L$5:L$36,0))</f>
        <v>USA</v>
      </c>
      <c r="D3239" t="s">
        <v>364</v>
      </c>
      <c r="E3239" t="str">
        <f>INDEX('GCAM Crosswalk'!J$5:J$111,MATCH(D3239,'GCAM Crosswalk'!I$5:I$111,0))</f>
        <v>Industry</v>
      </c>
      <c r="F3239" t="s">
        <v>339</v>
      </c>
      <c r="G3239">
        <v>0.366568</v>
      </c>
      <c r="H3239">
        <v>0.20683000000000001</v>
      </c>
      <c r="I3239">
        <v>0.17899300000000001</v>
      </c>
      <c r="J3239">
        <v>0.134078</v>
      </c>
      <c r="K3239">
        <v>0.14065385</v>
      </c>
      <c r="L3239">
        <v>0.14408615999999999</v>
      </c>
      <c r="M3239">
        <v>0.148849489999999</v>
      </c>
      <c r="N3239">
        <v>0.15404445999999999</v>
      </c>
      <c r="O3239">
        <v>0.15891475999999999</v>
      </c>
      <c r="P3239">
        <v>0.16220113</v>
      </c>
      <c r="Q3239">
        <v>0.164411001</v>
      </c>
      <c r="R3239">
        <v>0</v>
      </c>
      <c r="S3239">
        <v>0</v>
      </c>
      <c r="T3239">
        <v>0</v>
      </c>
      <c r="U3239" t="s">
        <v>409</v>
      </c>
    </row>
    <row r="3240" spans="1:21" x14ac:dyDescent="0.35">
      <c r="A3240" t="s">
        <v>407</v>
      </c>
      <c r="B3240" t="s">
        <v>50</v>
      </c>
      <c r="C3240" t="str">
        <f>INDEX('GCAM Crosswalk'!M$5:M$36,MATCH(B3240,'GCAM Crosswalk'!L$5:L$36,0))</f>
        <v>USA</v>
      </c>
      <c r="D3240" t="s">
        <v>364</v>
      </c>
      <c r="E3240" t="str">
        <f>INDEX('GCAM Crosswalk'!J$5:J$111,MATCH(D3240,'GCAM Crosswalk'!I$5:I$111,0))</f>
        <v>Industry</v>
      </c>
      <c r="F3240" t="s">
        <v>225</v>
      </c>
      <c r="G3240">
        <v>0.73761500000000002</v>
      </c>
      <c r="H3240">
        <v>0.51885499999999996</v>
      </c>
      <c r="I3240">
        <v>0.45355299999999998</v>
      </c>
      <c r="J3240">
        <v>0.410437</v>
      </c>
      <c r="K3240">
        <v>0.3924957</v>
      </c>
      <c r="L3240">
        <v>0.40657099999999902</v>
      </c>
      <c r="M3240">
        <v>0.42500579999999999</v>
      </c>
      <c r="N3240">
        <v>0.44162429999999903</v>
      </c>
      <c r="O3240">
        <v>0.45063889999999901</v>
      </c>
      <c r="P3240">
        <v>0.45417759000000002</v>
      </c>
      <c r="Q3240">
        <v>0.46083553999999999</v>
      </c>
      <c r="R3240">
        <v>0</v>
      </c>
      <c r="S3240">
        <v>0</v>
      </c>
      <c r="T3240">
        <v>0</v>
      </c>
      <c r="U3240" t="s">
        <v>409</v>
      </c>
    </row>
    <row r="3241" spans="1:21" x14ac:dyDescent="0.35">
      <c r="A3241" t="s">
        <v>407</v>
      </c>
      <c r="B3241" t="s">
        <v>50</v>
      </c>
      <c r="C3241" t="str">
        <f>INDEX('GCAM Crosswalk'!M$5:M$36,MATCH(B3241,'GCAM Crosswalk'!L$5:L$36,0))</f>
        <v>USA</v>
      </c>
      <c r="D3241" t="s">
        <v>364</v>
      </c>
      <c r="E3241" t="str">
        <f>INDEX('GCAM Crosswalk'!J$5:J$111,MATCH(D3241,'GCAM Crosswalk'!I$5:I$111,0))</f>
        <v>Industry</v>
      </c>
      <c r="F3241" t="s">
        <v>408</v>
      </c>
      <c r="G3241">
        <v>1.48471</v>
      </c>
      <c r="H3241">
        <v>1.0229200000000001</v>
      </c>
      <c r="I3241">
        <v>1.5926400000000001</v>
      </c>
      <c r="J3241">
        <v>1.9198</v>
      </c>
      <c r="K3241">
        <v>2.0045310000000001</v>
      </c>
      <c r="L3241">
        <v>2.0344470000000001</v>
      </c>
      <c r="M3241">
        <v>2.0684714999999998</v>
      </c>
      <c r="N3241">
        <v>2.0940042999999999</v>
      </c>
      <c r="O3241">
        <v>2.1132084</v>
      </c>
      <c r="P3241">
        <v>2.1318145999999998</v>
      </c>
      <c r="Q3241">
        <v>2.1383773499999998</v>
      </c>
      <c r="R3241">
        <v>0</v>
      </c>
      <c r="S3241">
        <v>0</v>
      </c>
      <c r="T3241">
        <v>0</v>
      </c>
      <c r="U3241" t="s">
        <v>409</v>
      </c>
    </row>
    <row r="3242" spans="1:21" x14ac:dyDescent="0.35">
      <c r="A3242" t="s">
        <v>407</v>
      </c>
      <c r="B3242" t="s">
        <v>50</v>
      </c>
      <c r="C3242" t="str">
        <f>INDEX('GCAM Crosswalk'!M$5:M$36,MATCH(B3242,'GCAM Crosswalk'!L$5:L$36,0))</f>
        <v>USA</v>
      </c>
      <c r="D3242" t="s">
        <v>364</v>
      </c>
      <c r="E3242" t="str">
        <f>INDEX('GCAM Crosswalk'!J$5:J$111,MATCH(D3242,'GCAM Crosswalk'!I$5:I$111,0))</f>
        <v>Industry</v>
      </c>
      <c r="F3242" t="s">
        <v>411</v>
      </c>
      <c r="G3242">
        <v>0</v>
      </c>
      <c r="H3242">
        <v>0.35991200000000001</v>
      </c>
      <c r="I3242">
        <v>0.34057300000000001</v>
      </c>
      <c r="J3242">
        <v>0.11252</v>
      </c>
      <c r="K3242">
        <v>0.11605052</v>
      </c>
      <c r="L3242">
        <v>0.11761257</v>
      </c>
      <c r="M3242">
        <v>0.1169206</v>
      </c>
      <c r="N3242">
        <v>0.11294290999999999</v>
      </c>
      <c r="O3242">
        <v>0.10965052</v>
      </c>
      <c r="P3242">
        <v>0.11016867999999901</v>
      </c>
      <c r="Q3242">
        <v>0.11407508600000001</v>
      </c>
      <c r="R3242">
        <v>0</v>
      </c>
      <c r="S3242">
        <v>0</v>
      </c>
      <c r="T3242">
        <v>0</v>
      </c>
      <c r="U3242" t="s">
        <v>409</v>
      </c>
    </row>
    <row r="3243" spans="1:21" x14ac:dyDescent="0.35">
      <c r="A3243" t="s">
        <v>407</v>
      </c>
      <c r="B3243" t="s">
        <v>50</v>
      </c>
      <c r="C3243" t="str">
        <f>INDEX('GCAM Crosswalk'!M$5:M$36,MATCH(B3243,'GCAM Crosswalk'!L$5:L$36,0))</f>
        <v>USA</v>
      </c>
      <c r="D3243" t="s">
        <v>367</v>
      </c>
      <c r="E3243" t="str">
        <f>INDEX('GCAM Crosswalk'!J$5:J$111,MATCH(D3243,'GCAM Crosswalk'!I$5:I$111,0))</f>
        <v>Industry</v>
      </c>
      <c r="F3243" t="s">
        <v>408</v>
      </c>
      <c r="G3243">
        <v>0.26569999999999999</v>
      </c>
      <c r="H3243">
        <v>0.25031700000000001</v>
      </c>
      <c r="I3243">
        <v>0.29086099999999998</v>
      </c>
      <c r="J3243">
        <v>0.43088100000000001</v>
      </c>
      <c r="K3243">
        <v>0.44554199999999999</v>
      </c>
      <c r="L3243">
        <v>0.44090099999999999</v>
      </c>
      <c r="M3243">
        <v>0.481846</v>
      </c>
      <c r="N3243">
        <v>0.50005900000000003</v>
      </c>
      <c r="O3243">
        <v>0.50180800000000003</v>
      </c>
      <c r="P3243">
        <v>0.49149799999999999</v>
      </c>
      <c r="Q3243">
        <v>0.46535799999999999</v>
      </c>
      <c r="R3243">
        <v>0</v>
      </c>
      <c r="S3243">
        <v>0</v>
      </c>
      <c r="T3243">
        <v>0</v>
      </c>
      <c r="U3243" t="s">
        <v>409</v>
      </c>
    </row>
    <row r="3244" spans="1:21" x14ac:dyDescent="0.35">
      <c r="A3244" t="s">
        <v>407</v>
      </c>
      <c r="B3244" t="s">
        <v>50</v>
      </c>
      <c r="C3244" t="str">
        <f>INDEX('GCAM Crosswalk'!M$5:M$36,MATCH(B3244,'GCAM Crosswalk'!L$5:L$36,0))</f>
        <v>USA</v>
      </c>
      <c r="D3244" t="s">
        <v>367</v>
      </c>
      <c r="E3244" t="str">
        <f>INDEX('GCAM Crosswalk'!J$5:J$111,MATCH(D3244,'GCAM Crosswalk'!I$5:I$111,0))</f>
        <v>Industry</v>
      </c>
      <c r="F3244" t="s">
        <v>411</v>
      </c>
      <c r="G3244">
        <v>2.4146899999999998</v>
      </c>
      <c r="H3244">
        <v>3.5719099999999999</v>
      </c>
      <c r="I3244">
        <v>3.4741300000000002</v>
      </c>
      <c r="J3244">
        <v>3.1807300000000001</v>
      </c>
      <c r="K3244">
        <v>3.2696299999999998</v>
      </c>
      <c r="L3244">
        <v>3.3458199999999998</v>
      </c>
      <c r="M3244">
        <v>3.39323</v>
      </c>
      <c r="N3244">
        <v>3.4588199999999998</v>
      </c>
      <c r="O3244">
        <v>3.52562</v>
      </c>
      <c r="P3244">
        <v>3.58901</v>
      </c>
      <c r="Q3244">
        <v>3.6545999999999998</v>
      </c>
      <c r="R3244">
        <v>0</v>
      </c>
      <c r="S3244">
        <v>0</v>
      </c>
      <c r="T3244">
        <v>0</v>
      </c>
      <c r="U3244" t="s">
        <v>409</v>
      </c>
    </row>
    <row r="3245" spans="1:21" x14ac:dyDescent="0.35">
      <c r="A3245" t="s">
        <v>407</v>
      </c>
      <c r="B3245" t="s">
        <v>50</v>
      </c>
      <c r="C3245" t="str">
        <f>INDEX('GCAM Crosswalk'!M$5:M$36,MATCH(B3245,'GCAM Crosswalk'!L$5:L$36,0))</f>
        <v>USA</v>
      </c>
      <c r="D3245" t="s">
        <v>216</v>
      </c>
      <c r="E3245" t="str">
        <f>INDEX('GCAM Crosswalk'!J$5:J$111,MATCH(D3245,'GCAM Crosswalk'!I$5:I$111,0))</f>
        <v>Commercial</v>
      </c>
      <c r="F3245" t="s">
        <v>225</v>
      </c>
      <c r="G3245">
        <v>0.32500499999999999</v>
      </c>
      <c r="H3245">
        <v>0.57149899999999998</v>
      </c>
      <c r="I3245">
        <v>0.59049600000000002</v>
      </c>
      <c r="J3245">
        <v>0.607039</v>
      </c>
      <c r="K3245">
        <v>0.64293370000000005</v>
      </c>
      <c r="L3245">
        <v>0.66750679999999996</v>
      </c>
      <c r="M3245">
        <v>0.67820139999999995</v>
      </c>
      <c r="N3245">
        <v>0.6699176</v>
      </c>
      <c r="O3245">
        <v>0.65715570000000001</v>
      </c>
      <c r="P3245">
        <v>0.64287008999999995</v>
      </c>
      <c r="Q3245">
        <v>0.63313059999999999</v>
      </c>
      <c r="R3245">
        <v>0</v>
      </c>
      <c r="S3245">
        <v>0</v>
      </c>
      <c r="T3245">
        <v>0</v>
      </c>
      <c r="U3245" t="s">
        <v>409</v>
      </c>
    </row>
    <row r="3246" spans="1:21" x14ac:dyDescent="0.35">
      <c r="A3246" t="s">
        <v>407</v>
      </c>
      <c r="B3246" t="s">
        <v>50</v>
      </c>
      <c r="C3246" t="str">
        <f>INDEX('GCAM Crosswalk'!M$5:M$36,MATCH(B3246,'GCAM Crosswalk'!L$5:L$36,0))</f>
        <v>USA</v>
      </c>
      <c r="D3246" t="s">
        <v>216</v>
      </c>
      <c r="E3246" t="str">
        <f>INDEX('GCAM Crosswalk'!J$5:J$111,MATCH(D3246,'GCAM Crosswalk'!I$5:I$111,0))</f>
        <v>Commercial</v>
      </c>
      <c r="F3246" t="s">
        <v>408</v>
      </c>
      <c r="G3246">
        <v>1.9444400000000001E-2</v>
      </c>
      <c r="H3246">
        <v>2.1861100000000001E-2</v>
      </c>
      <c r="I3246">
        <v>2.2603600000000001E-2</v>
      </c>
      <c r="J3246">
        <v>2.3340400000000001E-2</v>
      </c>
      <c r="K3246">
        <v>2.4448539999999901E-2</v>
      </c>
      <c r="L3246">
        <v>2.4677640000000001E-2</v>
      </c>
      <c r="M3246">
        <v>2.3537530000000001E-2</v>
      </c>
      <c r="N3246">
        <v>2.0947390999999999E-2</v>
      </c>
      <c r="O3246">
        <v>1.8495136999999998E-2</v>
      </c>
      <c r="P3246">
        <v>1.6371954000000001E-2</v>
      </c>
      <c r="Q3246">
        <v>1.5298611E-2</v>
      </c>
      <c r="R3246">
        <v>0</v>
      </c>
      <c r="S3246">
        <v>0</v>
      </c>
      <c r="T3246">
        <v>0</v>
      </c>
      <c r="U3246" t="s">
        <v>409</v>
      </c>
    </row>
    <row r="3247" spans="1:21" x14ac:dyDescent="0.35">
      <c r="A3247" t="s">
        <v>407</v>
      </c>
      <c r="B3247" t="s">
        <v>50</v>
      </c>
      <c r="C3247" t="str">
        <f>INDEX('GCAM Crosswalk'!M$5:M$36,MATCH(B3247,'GCAM Crosswalk'!L$5:L$36,0))</f>
        <v>USA</v>
      </c>
      <c r="D3247" t="s">
        <v>218</v>
      </c>
      <c r="E3247" t="str">
        <f>INDEX('GCAM Crosswalk'!J$5:J$111,MATCH(D3247,'GCAM Crosswalk'!I$5:I$111,0))</f>
        <v>Commercial</v>
      </c>
      <c r="F3247" t="s">
        <v>318</v>
      </c>
      <c r="G3247">
        <v>0.51010599999999995</v>
      </c>
      <c r="H3247">
        <v>7.6779600000000003E-2</v>
      </c>
      <c r="I3247">
        <v>6.1747700000000003E-2</v>
      </c>
      <c r="J3247">
        <v>7.2710800000000006E-2</v>
      </c>
      <c r="K3247">
        <v>7.6565320000000006E-2</v>
      </c>
      <c r="L3247">
        <v>8.1983459999999994E-2</v>
      </c>
      <c r="M3247">
        <v>8.7041469999999996E-2</v>
      </c>
      <c r="N3247">
        <v>8.9607560000000003E-2</v>
      </c>
      <c r="O3247">
        <v>8.7817060000000002E-2</v>
      </c>
      <c r="P3247">
        <v>8.3304790000000004E-2</v>
      </c>
      <c r="Q3247">
        <v>7.7831869999999997E-2</v>
      </c>
      <c r="R3247">
        <v>0</v>
      </c>
      <c r="S3247">
        <v>0</v>
      </c>
      <c r="T3247">
        <v>0</v>
      </c>
      <c r="U3247" t="s">
        <v>409</v>
      </c>
    </row>
    <row r="3248" spans="1:21" x14ac:dyDescent="0.35">
      <c r="A3248" t="s">
        <v>407</v>
      </c>
      <c r="B3248" t="s">
        <v>50</v>
      </c>
      <c r="C3248" t="str">
        <f>INDEX('GCAM Crosswalk'!M$5:M$36,MATCH(B3248,'GCAM Crosswalk'!L$5:L$36,0))</f>
        <v>USA</v>
      </c>
      <c r="D3248" t="s">
        <v>218</v>
      </c>
      <c r="E3248" t="str">
        <f>INDEX('GCAM Crosswalk'!J$5:J$111,MATCH(D3248,'GCAM Crosswalk'!I$5:I$111,0))</f>
        <v>Commercial</v>
      </c>
      <c r="F3248" t="s">
        <v>225</v>
      </c>
      <c r="G3248">
        <v>0.10770399999999999</v>
      </c>
      <c r="H3248">
        <v>0.18939</v>
      </c>
      <c r="I3248">
        <v>0.195686</v>
      </c>
      <c r="J3248">
        <v>0.20116800000000001</v>
      </c>
      <c r="K3248">
        <v>0.2135195</v>
      </c>
      <c r="L3248">
        <v>0.2251147</v>
      </c>
      <c r="M3248">
        <v>0.23839089999999999</v>
      </c>
      <c r="N3248">
        <v>0.2476013</v>
      </c>
      <c r="O3248">
        <v>0.2530056</v>
      </c>
      <c r="P3248">
        <v>0.25681847000000002</v>
      </c>
      <c r="Q3248">
        <v>0.2592991</v>
      </c>
      <c r="R3248">
        <v>0</v>
      </c>
      <c r="S3248">
        <v>0</v>
      </c>
      <c r="T3248">
        <v>0</v>
      </c>
      <c r="U3248" t="s">
        <v>409</v>
      </c>
    </row>
    <row r="3249" spans="1:21" x14ac:dyDescent="0.35">
      <c r="A3249" t="s">
        <v>407</v>
      </c>
      <c r="B3249" t="s">
        <v>50</v>
      </c>
      <c r="C3249" t="str">
        <f>INDEX('GCAM Crosswalk'!M$5:M$36,MATCH(B3249,'GCAM Crosswalk'!L$5:L$36,0))</f>
        <v>USA</v>
      </c>
      <c r="D3249" t="s">
        <v>218</v>
      </c>
      <c r="E3249" t="str">
        <f>INDEX('GCAM Crosswalk'!J$5:J$111,MATCH(D3249,'GCAM Crosswalk'!I$5:I$111,0))</f>
        <v>Commercial</v>
      </c>
      <c r="F3249" t="s">
        <v>408</v>
      </c>
      <c r="G3249">
        <v>1.1046899999999999</v>
      </c>
      <c r="H3249">
        <v>1.2419800000000001</v>
      </c>
      <c r="I3249">
        <v>1.28417</v>
      </c>
      <c r="J3249">
        <v>1.32603</v>
      </c>
      <c r="K3249">
        <v>1.397165</v>
      </c>
      <c r="L3249">
        <v>1.4464969999999999</v>
      </c>
      <c r="M3249">
        <v>1.49578999999999</v>
      </c>
      <c r="N3249">
        <v>1.5326991999999999</v>
      </c>
      <c r="O3249">
        <v>1.5533185</v>
      </c>
      <c r="P3249">
        <v>1.5581947999999901</v>
      </c>
      <c r="Q3249">
        <v>1.5459113</v>
      </c>
      <c r="R3249">
        <v>0</v>
      </c>
      <c r="S3249">
        <v>0</v>
      </c>
      <c r="T3249">
        <v>0</v>
      </c>
      <c r="U3249" t="s">
        <v>409</v>
      </c>
    </row>
    <row r="3250" spans="1:21" x14ac:dyDescent="0.35">
      <c r="A3250" t="s">
        <v>407</v>
      </c>
      <c r="B3250" t="s">
        <v>50</v>
      </c>
      <c r="C3250" t="str">
        <f>INDEX('GCAM Crosswalk'!M$5:M$36,MATCH(B3250,'GCAM Crosswalk'!L$5:L$36,0))</f>
        <v>USA</v>
      </c>
      <c r="D3250" t="s">
        <v>218</v>
      </c>
      <c r="E3250" t="str">
        <f>INDEX('GCAM Crosswalk'!J$5:J$111,MATCH(D3250,'GCAM Crosswalk'!I$5:I$111,0))</f>
        <v>Commercial</v>
      </c>
      <c r="F3250" t="s">
        <v>410</v>
      </c>
      <c r="G3250">
        <v>0</v>
      </c>
      <c r="H3250">
        <v>0</v>
      </c>
      <c r="I3250">
        <v>0</v>
      </c>
      <c r="J3250">
        <v>0</v>
      </c>
      <c r="K3250">
        <v>0</v>
      </c>
      <c r="L3250" s="3">
        <v>5.6959800000000003E-5</v>
      </c>
      <c r="M3250">
        <v>1.07591E-3</v>
      </c>
      <c r="N3250">
        <v>2.32096E-3</v>
      </c>
      <c r="O3250">
        <v>3.4718100000000001E-3</v>
      </c>
      <c r="P3250">
        <v>3.9847199999999998E-3</v>
      </c>
      <c r="Q3250">
        <v>4.2636100000000001E-3</v>
      </c>
      <c r="R3250">
        <v>0</v>
      </c>
      <c r="S3250">
        <v>0</v>
      </c>
      <c r="T3250">
        <v>0</v>
      </c>
      <c r="U3250" t="s">
        <v>409</v>
      </c>
    </row>
    <row r="3251" spans="1:21" x14ac:dyDescent="0.35">
      <c r="A3251" t="s">
        <v>407</v>
      </c>
      <c r="B3251" t="s">
        <v>50</v>
      </c>
      <c r="C3251" t="str">
        <f>INDEX('GCAM Crosswalk'!M$5:M$36,MATCH(B3251,'GCAM Crosswalk'!L$5:L$36,0))</f>
        <v>USA</v>
      </c>
      <c r="D3251" t="s">
        <v>218</v>
      </c>
      <c r="E3251" t="str">
        <f>INDEX('GCAM Crosswalk'!J$5:J$111,MATCH(D3251,'GCAM Crosswalk'!I$5:I$111,0))</f>
        <v>Commercial</v>
      </c>
      <c r="F3251" t="s">
        <v>411</v>
      </c>
      <c r="G3251">
        <v>0.55798700000000001</v>
      </c>
      <c r="H3251">
        <v>0.437162</v>
      </c>
      <c r="I3251">
        <v>0.40295799999999998</v>
      </c>
      <c r="J3251">
        <v>0.31019200000000002</v>
      </c>
      <c r="K3251">
        <v>0.32459199999999999</v>
      </c>
      <c r="L3251">
        <v>0.33467750000000002</v>
      </c>
      <c r="M3251">
        <v>0.33640759999999997</v>
      </c>
      <c r="N3251">
        <v>0.33107999999999999</v>
      </c>
      <c r="O3251">
        <v>0.32568940000000002</v>
      </c>
      <c r="P3251">
        <v>0.32615699999999997</v>
      </c>
      <c r="Q3251">
        <v>0.33478232000000002</v>
      </c>
      <c r="R3251">
        <v>0</v>
      </c>
      <c r="S3251">
        <v>0</v>
      </c>
      <c r="T3251">
        <v>0</v>
      </c>
      <c r="U3251" t="s">
        <v>409</v>
      </c>
    </row>
    <row r="3252" spans="1:21" x14ac:dyDescent="0.35">
      <c r="A3252" t="s">
        <v>407</v>
      </c>
      <c r="B3252" t="s">
        <v>50</v>
      </c>
      <c r="C3252" t="str">
        <f>INDEX('GCAM Crosswalk'!M$5:M$36,MATCH(B3252,'GCAM Crosswalk'!L$5:L$36,0))</f>
        <v>USA</v>
      </c>
      <c r="D3252" t="s">
        <v>319</v>
      </c>
      <c r="E3252" t="str">
        <f>INDEX('GCAM Crosswalk'!J$5:J$111,MATCH(D3252,'GCAM Crosswalk'!I$5:I$111,0))</f>
        <v>Commercial</v>
      </c>
      <c r="F3252" t="s">
        <v>318</v>
      </c>
      <c r="G3252">
        <v>5.6678399999999997E-2</v>
      </c>
      <c r="H3252">
        <v>8.5310999999999998E-3</v>
      </c>
      <c r="I3252">
        <v>6.8608999999999996E-3</v>
      </c>
      <c r="J3252">
        <v>8.0789999999999994E-3</v>
      </c>
      <c r="K3252">
        <v>8.7541700000000004E-3</v>
      </c>
      <c r="L3252">
        <v>9.5349639999999999E-3</v>
      </c>
      <c r="M3252">
        <v>1.0034931E-2</v>
      </c>
      <c r="N3252">
        <v>1.0132726999999999E-2</v>
      </c>
      <c r="O3252">
        <v>9.8428230000000005E-3</v>
      </c>
      <c r="P3252">
        <v>9.2112040000000006E-3</v>
      </c>
      <c r="Q3252">
        <v>8.6517639999999993E-3</v>
      </c>
      <c r="R3252">
        <v>0</v>
      </c>
      <c r="S3252">
        <v>0</v>
      </c>
      <c r="T3252">
        <v>0</v>
      </c>
      <c r="U3252" t="s">
        <v>409</v>
      </c>
    </row>
    <row r="3253" spans="1:21" x14ac:dyDescent="0.35">
      <c r="A3253" t="s">
        <v>407</v>
      </c>
      <c r="B3253" t="s">
        <v>50</v>
      </c>
      <c r="C3253" t="str">
        <f>INDEX('GCAM Crosswalk'!M$5:M$36,MATCH(B3253,'GCAM Crosswalk'!L$5:L$36,0))</f>
        <v>USA</v>
      </c>
      <c r="D3253" t="s">
        <v>319</v>
      </c>
      <c r="E3253" t="str">
        <f>INDEX('GCAM Crosswalk'!J$5:J$111,MATCH(D3253,'GCAM Crosswalk'!I$5:I$111,0))</f>
        <v>Commercial</v>
      </c>
      <c r="F3253" t="s">
        <v>339</v>
      </c>
      <c r="G3253">
        <v>0.34120099999999998</v>
      </c>
      <c r="H3253">
        <v>8.8031600000000002E-2</v>
      </c>
      <c r="I3253">
        <v>6.3166700000000006E-2</v>
      </c>
      <c r="J3253">
        <v>2.8129899999999999E-2</v>
      </c>
      <c r="K3253">
        <v>3.052175E-2</v>
      </c>
      <c r="L3253">
        <v>3.2185709999999999E-2</v>
      </c>
      <c r="M3253">
        <v>3.2350740000000003E-2</v>
      </c>
      <c r="N3253">
        <v>3.1235470000000001E-2</v>
      </c>
      <c r="O3253">
        <v>3.0155799999999899E-2</v>
      </c>
      <c r="P3253">
        <v>2.8915214000000002E-2</v>
      </c>
      <c r="Q3253">
        <v>2.8429846000000002E-2</v>
      </c>
      <c r="R3253">
        <v>0</v>
      </c>
      <c r="S3253">
        <v>0</v>
      </c>
      <c r="T3253">
        <v>0</v>
      </c>
      <c r="U3253" t="s">
        <v>409</v>
      </c>
    </row>
    <row r="3254" spans="1:21" x14ac:dyDescent="0.35">
      <c r="A3254" t="s">
        <v>407</v>
      </c>
      <c r="B3254" t="s">
        <v>50</v>
      </c>
      <c r="C3254" t="str">
        <f>INDEX('GCAM Crosswalk'!M$5:M$36,MATCH(B3254,'GCAM Crosswalk'!L$5:L$36,0))</f>
        <v>USA</v>
      </c>
      <c r="D3254" t="s">
        <v>319</v>
      </c>
      <c r="E3254" t="str">
        <f>INDEX('GCAM Crosswalk'!J$5:J$111,MATCH(D3254,'GCAM Crosswalk'!I$5:I$111,0))</f>
        <v>Commercial</v>
      </c>
      <c r="F3254" t="s">
        <v>225</v>
      </c>
      <c r="G3254">
        <v>2.3410799999999998</v>
      </c>
      <c r="H3254">
        <v>4.1166299999999998</v>
      </c>
      <c r="I3254">
        <v>4.2534700000000001</v>
      </c>
      <c r="J3254">
        <v>4.37263</v>
      </c>
      <c r="K3254">
        <v>4.7955699999999997</v>
      </c>
      <c r="L3254">
        <v>5.1845090000000003</v>
      </c>
      <c r="M3254">
        <v>5.5576179999999997</v>
      </c>
      <c r="N3254">
        <v>5.8356279999999998</v>
      </c>
      <c r="O3254">
        <v>6.0655299999999999</v>
      </c>
      <c r="P3254">
        <v>6.2787410000000001</v>
      </c>
      <c r="Q3254">
        <v>6.4832239999999999</v>
      </c>
      <c r="R3254">
        <v>0</v>
      </c>
      <c r="S3254">
        <v>0</v>
      </c>
      <c r="T3254">
        <v>0</v>
      </c>
      <c r="U3254" t="s">
        <v>409</v>
      </c>
    </row>
    <row r="3255" spans="1:21" x14ac:dyDescent="0.35">
      <c r="A3255" t="s">
        <v>407</v>
      </c>
      <c r="B3255" t="s">
        <v>50</v>
      </c>
      <c r="C3255" t="str">
        <f>INDEX('GCAM Crosswalk'!M$5:M$36,MATCH(B3255,'GCAM Crosswalk'!L$5:L$36,0))</f>
        <v>USA</v>
      </c>
      <c r="D3255" t="s">
        <v>319</v>
      </c>
      <c r="E3255" t="str">
        <f>INDEX('GCAM Crosswalk'!J$5:J$111,MATCH(D3255,'GCAM Crosswalk'!I$5:I$111,0))</f>
        <v>Commercial</v>
      </c>
      <c r="F3255" t="s">
        <v>408</v>
      </c>
      <c r="G3255">
        <v>1.43631</v>
      </c>
      <c r="H3255">
        <v>1.61483</v>
      </c>
      <c r="I3255">
        <v>1.6696800000000001</v>
      </c>
      <c r="J3255">
        <v>1.7241</v>
      </c>
      <c r="K3255">
        <v>1.8713610000000001</v>
      </c>
      <c r="L3255">
        <v>1.9689749999999999</v>
      </c>
      <c r="M3255">
        <v>2.0266919999999899</v>
      </c>
      <c r="N3255">
        <v>2.0599080000000001</v>
      </c>
      <c r="O3255">
        <v>2.0927845999999999</v>
      </c>
      <c r="P3255">
        <v>2.1036334999999999</v>
      </c>
      <c r="Q3255">
        <v>2.1125810999999999</v>
      </c>
      <c r="R3255">
        <v>0</v>
      </c>
      <c r="S3255">
        <v>0</v>
      </c>
      <c r="T3255">
        <v>0</v>
      </c>
      <c r="U3255" t="s">
        <v>409</v>
      </c>
    </row>
    <row r="3256" spans="1:21" x14ac:dyDescent="0.35">
      <c r="A3256" t="s">
        <v>407</v>
      </c>
      <c r="B3256" t="s">
        <v>50</v>
      </c>
      <c r="C3256" t="str">
        <f>INDEX('GCAM Crosswalk'!M$5:M$36,MATCH(B3256,'GCAM Crosswalk'!L$5:L$36,0))</f>
        <v>USA</v>
      </c>
      <c r="D3256" t="s">
        <v>319</v>
      </c>
      <c r="E3256" t="str">
        <f>INDEX('GCAM Crosswalk'!J$5:J$111,MATCH(D3256,'GCAM Crosswalk'!I$5:I$111,0))</f>
        <v>Commercial</v>
      </c>
      <c r="F3256" t="s">
        <v>410</v>
      </c>
      <c r="G3256">
        <v>0</v>
      </c>
      <c r="H3256">
        <v>0</v>
      </c>
      <c r="I3256">
        <v>0</v>
      </c>
      <c r="J3256">
        <v>0</v>
      </c>
      <c r="K3256">
        <v>0</v>
      </c>
      <c r="L3256" s="3">
        <v>1.7200599999999999E-4</v>
      </c>
      <c r="M3256">
        <v>2.8850099999999999E-3</v>
      </c>
      <c r="N3256">
        <v>5.8071399999999997E-3</v>
      </c>
      <c r="O3256">
        <v>7.7303800000000002E-3</v>
      </c>
      <c r="P3256">
        <v>9.9112799999999997E-3</v>
      </c>
      <c r="Q3256">
        <v>1.0402099999999999E-2</v>
      </c>
      <c r="R3256">
        <v>0</v>
      </c>
      <c r="S3256">
        <v>0</v>
      </c>
      <c r="T3256">
        <v>0</v>
      </c>
      <c r="U3256" t="s">
        <v>409</v>
      </c>
    </row>
    <row r="3257" spans="1:21" x14ac:dyDescent="0.35">
      <c r="A3257" t="s">
        <v>407</v>
      </c>
      <c r="B3257" t="s">
        <v>50</v>
      </c>
      <c r="C3257" t="str">
        <f>INDEX('GCAM Crosswalk'!M$5:M$36,MATCH(B3257,'GCAM Crosswalk'!L$5:L$36,0))</f>
        <v>USA</v>
      </c>
      <c r="D3257" t="s">
        <v>319</v>
      </c>
      <c r="E3257" t="str">
        <f>INDEX('GCAM Crosswalk'!J$5:J$111,MATCH(D3257,'GCAM Crosswalk'!I$5:I$111,0))</f>
        <v>Commercial</v>
      </c>
      <c r="F3257" t="s">
        <v>411</v>
      </c>
      <c r="G3257">
        <v>0.33247700000000002</v>
      </c>
      <c r="H3257">
        <v>0.26048399999999999</v>
      </c>
      <c r="I3257">
        <v>0.24010300000000001</v>
      </c>
      <c r="J3257">
        <v>0.18482899999999999</v>
      </c>
      <c r="K3257">
        <v>0.19708400000000001</v>
      </c>
      <c r="L3257">
        <v>0.20203489999999999</v>
      </c>
      <c r="M3257">
        <v>0.19291990000000001</v>
      </c>
      <c r="N3257">
        <v>0.17553149999999901</v>
      </c>
      <c r="O3257">
        <v>0.16250926999999901</v>
      </c>
      <c r="P3257">
        <v>0.15294334000000001</v>
      </c>
      <c r="Q3257">
        <v>0.15481151000000001</v>
      </c>
      <c r="R3257">
        <v>0</v>
      </c>
      <c r="S3257">
        <v>0</v>
      </c>
      <c r="T3257">
        <v>0</v>
      </c>
      <c r="U3257" t="s">
        <v>409</v>
      </c>
    </row>
    <row r="3258" spans="1:21" x14ac:dyDescent="0.35">
      <c r="A3258" t="s">
        <v>407</v>
      </c>
      <c r="B3258" t="s">
        <v>50</v>
      </c>
      <c r="C3258" t="str">
        <f>INDEX('GCAM Crosswalk'!M$5:M$36,MATCH(B3258,'GCAM Crosswalk'!L$5:L$36,0))</f>
        <v>USA</v>
      </c>
      <c r="D3258" t="s">
        <v>351</v>
      </c>
      <c r="E3258" t="str">
        <f>INDEX('GCAM Crosswalk'!J$5:J$111,MATCH(D3258,'GCAM Crosswalk'!I$5:I$111,0))</f>
        <v>Industry</v>
      </c>
      <c r="F3258" t="s">
        <v>225</v>
      </c>
      <c r="G3258">
        <v>0</v>
      </c>
      <c r="H3258">
        <v>0.120347</v>
      </c>
      <c r="I3258">
        <v>0.20088600000000001</v>
      </c>
      <c r="J3258">
        <v>0.219053</v>
      </c>
      <c r="K3258">
        <v>0.2252072</v>
      </c>
      <c r="L3258">
        <v>0.23186063299999901</v>
      </c>
      <c r="M3258">
        <v>0.242132928999999</v>
      </c>
      <c r="N3258">
        <v>0.24963062699999999</v>
      </c>
      <c r="O3258">
        <v>0.25298035499999999</v>
      </c>
      <c r="P3258">
        <v>0.25694862499999999</v>
      </c>
      <c r="Q3258">
        <v>0.26170526999999999</v>
      </c>
      <c r="R3258">
        <v>0</v>
      </c>
      <c r="S3258">
        <v>0</v>
      </c>
      <c r="T3258">
        <v>0</v>
      </c>
      <c r="U3258" t="s">
        <v>409</v>
      </c>
    </row>
    <row r="3259" spans="1:21" x14ac:dyDescent="0.35">
      <c r="A3259" t="s">
        <v>407</v>
      </c>
      <c r="B3259" t="s">
        <v>50</v>
      </c>
      <c r="C3259" t="str">
        <f>INDEX('GCAM Crosswalk'!M$5:M$36,MATCH(B3259,'GCAM Crosswalk'!L$5:L$36,0))</f>
        <v>USA</v>
      </c>
      <c r="D3259" t="s">
        <v>351</v>
      </c>
      <c r="E3259" t="str">
        <f>INDEX('GCAM Crosswalk'!J$5:J$111,MATCH(D3259,'GCAM Crosswalk'!I$5:I$111,0))</f>
        <v>Industry</v>
      </c>
      <c r="F3259" t="s">
        <v>408</v>
      </c>
      <c r="G3259">
        <v>0</v>
      </c>
      <c r="H3259">
        <v>0.23253199999999999</v>
      </c>
      <c r="I3259">
        <v>1.5739400000000001E-2</v>
      </c>
      <c r="J3259">
        <v>1.28092E-2</v>
      </c>
      <c r="K3259">
        <v>1.293892E-2</v>
      </c>
      <c r="L3259">
        <v>1.235868E-2</v>
      </c>
      <c r="M3259">
        <v>1.192184E-2</v>
      </c>
      <c r="N3259">
        <v>1.2140946999999999E-2</v>
      </c>
      <c r="O3259">
        <v>1.2580088E-2</v>
      </c>
      <c r="P3259">
        <v>1.26120909999999E-2</v>
      </c>
      <c r="Q3259">
        <v>1.2034889999999999E-2</v>
      </c>
      <c r="R3259">
        <v>0</v>
      </c>
      <c r="S3259">
        <v>0</v>
      </c>
      <c r="T3259">
        <v>0</v>
      </c>
      <c r="U3259" t="s">
        <v>409</v>
      </c>
    </row>
    <row r="3260" spans="1:21" x14ac:dyDescent="0.35">
      <c r="A3260" t="s">
        <v>407</v>
      </c>
      <c r="B3260" t="s">
        <v>50</v>
      </c>
      <c r="C3260" t="str">
        <f>INDEX('GCAM Crosswalk'!M$5:M$36,MATCH(B3260,'GCAM Crosswalk'!L$5:L$36,0))</f>
        <v>USA</v>
      </c>
      <c r="D3260" t="s">
        <v>351</v>
      </c>
      <c r="E3260" t="str">
        <f>INDEX('GCAM Crosswalk'!J$5:J$111,MATCH(D3260,'GCAM Crosswalk'!I$5:I$111,0))</f>
        <v>Industry</v>
      </c>
      <c r="F3260" t="s">
        <v>410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2.6849399999999998E-3</v>
      </c>
      <c r="M3260">
        <v>9.4373800000000004E-3</v>
      </c>
      <c r="N3260">
        <v>1.8076620000000002E-2</v>
      </c>
      <c r="O3260">
        <v>2.4871509E-2</v>
      </c>
      <c r="P3260">
        <v>3.2015179999999997E-2</v>
      </c>
      <c r="Q3260">
        <v>3.7631829999999998E-2</v>
      </c>
      <c r="R3260">
        <v>0</v>
      </c>
      <c r="S3260">
        <v>0</v>
      </c>
      <c r="T3260">
        <v>0</v>
      </c>
      <c r="U3260" t="s">
        <v>409</v>
      </c>
    </row>
    <row r="3261" spans="1:21" x14ac:dyDescent="0.35">
      <c r="A3261" t="s">
        <v>407</v>
      </c>
      <c r="B3261" t="s">
        <v>50</v>
      </c>
      <c r="C3261" t="str">
        <f>INDEX('GCAM Crosswalk'!M$5:M$36,MATCH(B3261,'GCAM Crosswalk'!L$5:L$36,0))</f>
        <v>USA</v>
      </c>
      <c r="D3261" t="s">
        <v>351</v>
      </c>
      <c r="E3261" t="str">
        <f>INDEX('GCAM Crosswalk'!J$5:J$111,MATCH(D3261,'GCAM Crosswalk'!I$5:I$111,0))</f>
        <v>Industry</v>
      </c>
      <c r="F3261" t="s">
        <v>411</v>
      </c>
      <c r="G3261">
        <v>4.1525220000000002E-2</v>
      </c>
      <c r="H3261">
        <v>7.0785299999999995E-2</v>
      </c>
      <c r="I3261">
        <v>5.3664499999999997E-2</v>
      </c>
      <c r="J3261">
        <v>0.31064259999999999</v>
      </c>
      <c r="K3261">
        <v>0.31516879999999903</v>
      </c>
      <c r="L3261">
        <v>0.30820952000000001</v>
      </c>
      <c r="M3261">
        <v>0.28901202999999998</v>
      </c>
      <c r="N3261">
        <v>0.26822655000000001</v>
      </c>
      <c r="O3261">
        <v>0.25325467000000002</v>
      </c>
      <c r="P3261">
        <v>0.23323799000000001</v>
      </c>
      <c r="Q3261">
        <v>0.21296801999999901</v>
      </c>
      <c r="R3261">
        <v>0</v>
      </c>
      <c r="S3261">
        <v>0</v>
      </c>
      <c r="T3261">
        <v>0</v>
      </c>
      <c r="U3261" t="s">
        <v>409</v>
      </c>
    </row>
    <row r="3262" spans="1:21" x14ac:dyDescent="0.35">
      <c r="A3262" t="s">
        <v>407</v>
      </c>
      <c r="B3262" t="s">
        <v>50</v>
      </c>
      <c r="C3262" t="str">
        <f>INDEX('GCAM Crosswalk'!M$5:M$36,MATCH(B3262,'GCAM Crosswalk'!L$5:L$36,0))</f>
        <v>USA</v>
      </c>
      <c r="D3262" t="s">
        <v>412</v>
      </c>
      <c r="E3262" t="e">
        <f>INDEX('GCAM Crosswalk'!J$5:J$111,MATCH(D3262,'GCAM Crosswalk'!I$5:I$111,0))</f>
        <v>#N/A</v>
      </c>
      <c r="F3262" t="s">
        <v>411</v>
      </c>
      <c r="G3262">
        <v>1.1682300000000001</v>
      </c>
      <c r="H3262">
        <v>1.3207199999999999</v>
      </c>
      <c r="I3262">
        <v>0.87508300000000006</v>
      </c>
      <c r="J3262">
        <v>0.82790699999999995</v>
      </c>
      <c r="K3262">
        <v>0.86555499999999996</v>
      </c>
      <c r="L3262">
        <v>0.89588599999999996</v>
      </c>
      <c r="M3262">
        <v>0.92781800000000003</v>
      </c>
      <c r="N3262">
        <v>0.96194500000000005</v>
      </c>
      <c r="O3262">
        <v>0.99492499999999995</v>
      </c>
      <c r="P3262">
        <v>1.02745</v>
      </c>
      <c r="Q3262">
        <v>1.0610200000000001</v>
      </c>
      <c r="R3262">
        <v>0</v>
      </c>
      <c r="S3262">
        <v>0</v>
      </c>
      <c r="T3262">
        <v>0</v>
      </c>
      <c r="U3262" t="s">
        <v>409</v>
      </c>
    </row>
    <row r="3263" spans="1:21" x14ac:dyDescent="0.35">
      <c r="A3263" t="s">
        <v>407</v>
      </c>
      <c r="B3263" t="s">
        <v>50</v>
      </c>
      <c r="C3263" t="str">
        <f>INDEX('GCAM Crosswalk'!M$5:M$36,MATCH(B3263,'GCAM Crosswalk'!L$5:L$36,0))</f>
        <v>USA</v>
      </c>
      <c r="D3263" t="s">
        <v>352</v>
      </c>
      <c r="E3263" t="str">
        <f>INDEX('GCAM Crosswalk'!J$5:J$111,MATCH(D3263,'GCAM Crosswalk'!I$5:I$111,0))</f>
        <v>Industry</v>
      </c>
      <c r="F3263" t="s">
        <v>225</v>
      </c>
      <c r="G3263">
        <v>1.44425E-2</v>
      </c>
      <c r="H3263">
        <v>8.7536599999999999E-3</v>
      </c>
      <c r="I3263">
        <v>6.8573799999999997E-3</v>
      </c>
      <c r="J3263">
        <v>4.9610899999999996E-3</v>
      </c>
      <c r="K3263">
        <v>6.2701600000000003E-3</v>
      </c>
      <c r="L3263">
        <v>6.6796299999999998E-3</v>
      </c>
      <c r="M3263">
        <v>7.1325399999999997E-3</v>
      </c>
      <c r="N3263">
        <v>7.5696399999999999E-3</v>
      </c>
      <c r="O3263">
        <v>7.8305200000000005E-3</v>
      </c>
      <c r="P3263">
        <v>8.0699099999999996E-3</v>
      </c>
      <c r="Q3263">
        <v>8.2502800000000005E-3</v>
      </c>
      <c r="R3263">
        <v>0</v>
      </c>
      <c r="S3263">
        <v>0</v>
      </c>
      <c r="T3263">
        <v>0</v>
      </c>
      <c r="U3263" t="s">
        <v>409</v>
      </c>
    </row>
    <row r="3264" spans="1:21" x14ac:dyDescent="0.35">
      <c r="A3264" t="s">
        <v>407</v>
      </c>
      <c r="B3264" t="s">
        <v>50</v>
      </c>
      <c r="C3264" t="str">
        <f>INDEX('GCAM Crosswalk'!M$5:M$36,MATCH(B3264,'GCAM Crosswalk'!L$5:L$36,0))</f>
        <v>USA</v>
      </c>
      <c r="D3264" t="s">
        <v>352</v>
      </c>
      <c r="E3264" t="str">
        <f>INDEX('GCAM Crosswalk'!J$5:J$111,MATCH(D3264,'GCAM Crosswalk'!I$5:I$111,0))</f>
        <v>Industry</v>
      </c>
      <c r="F3264" t="s">
        <v>408</v>
      </c>
      <c r="G3264">
        <v>1.1960500000000001E-2</v>
      </c>
      <c r="H3264">
        <v>1.2665600000000001E-2</v>
      </c>
      <c r="I3264">
        <v>1.3210299999999999E-2</v>
      </c>
      <c r="J3264">
        <v>1.42725E-2</v>
      </c>
      <c r="K3264">
        <v>1.72713E-2</v>
      </c>
      <c r="L3264">
        <v>1.7677600000000002E-2</v>
      </c>
      <c r="M3264">
        <v>1.9891599999999999E-2</v>
      </c>
      <c r="N3264">
        <v>2.2056599999999999E-2</v>
      </c>
      <c r="O3264">
        <v>2.3296000000000001E-2</v>
      </c>
      <c r="P3264">
        <v>2.4156199999999999E-2</v>
      </c>
      <c r="Q3264">
        <v>2.4508100000000001E-2</v>
      </c>
      <c r="R3264">
        <v>0</v>
      </c>
      <c r="S3264">
        <v>0</v>
      </c>
      <c r="T3264">
        <v>0</v>
      </c>
      <c r="U3264" t="s">
        <v>409</v>
      </c>
    </row>
    <row r="3265" spans="1:21" x14ac:dyDescent="0.35">
      <c r="A3265" t="s">
        <v>407</v>
      </c>
      <c r="B3265" t="s">
        <v>50</v>
      </c>
      <c r="C3265" t="str">
        <f>INDEX('GCAM Crosswalk'!M$5:M$36,MATCH(B3265,'GCAM Crosswalk'!L$5:L$36,0))</f>
        <v>USA</v>
      </c>
      <c r="D3265" t="s">
        <v>352</v>
      </c>
      <c r="E3265" t="str">
        <f>INDEX('GCAM Crosswalk'!J$5:J$111,MATCH(D3265,'GCAM Crosswalk'!I$5:I$111,0))</f>
        <v>Industry</v>
      </c>
      <c r="F3265" t="s">
        <v>411</v>
      </c>
      <c r="G3265">
        <v>4.5806400000000004E-3</v>
      </c>
      <c r="H3265">
        <v>3.8755500000000002E-3</v>
      </c>
      <c r="I3265">
        <v>3.3308499999999998E-3</v>
      </c>
      <c r="J3265">
        <v>2.2686199999999998E-3</v>
      </c>
      <c r="K3265">
        <v>2.7176800000000001E-3</v>
      </c>
      <c r="L3265">
        <v>2.86214E-3</v>
      </c>
      <c r="M3265">
        <v>3.0036500000000001E-3</v>
      </c>
      <c r="N3265">
        <v>3.2782800000000002E-3</v>
      </c>
      <c r="O3265">
        <v>3.5149700000000001E-3</v>
      </c>
      <c r="P3265">
        <v>3.7794299999999999E-3</v>
      </c>
      <c r="Q3265">
        <v>4.1055600000000003E-3</v>
      </c>
      <c r="R3265">
        <v>0</v>
      </c>
      <c r="S3265">
        <v>0</v>
      </c>
      <c r="T3265">
        <v>0</v>
      </c>
      <c r="U3265" t="s">
        <v>409</v>
      </c>
    </row>
    <row r="3266" spans="1:21" x14ac:dyDescent="0.35">
      <c r="A3266" t="s">
        <v>407</v>
      </c>
      <c r="B3266" t="s">
        <v>50</v>
      </c>
      <c r="C3266" t="str">
        <f>INDEX('GCAM Crosswalk'!M$5:M$36,MATCH(B3266,'GCAM Crosswalk'!L$5:L$36,0))</f>
        <v>USA</v>
      </c>
      <c r="D3266" t="s">
        <v>370</v>
      </c>
      <c r="E3266" t="str">
        <f>INDEX('GCAM Crosswalk'!J$5:J$111,MATCH(D3266,'GCAM Crosswalk'!I$5:I$111,0))</f>
        <v>Industry</v>
      </c>
      <c r="F3266" t="s">
        <v>225</v>
      </c>
      <c r="G3266">
        <v>3.5961199999999999E-2</v>
      </c>
      <c r="H3266">
        <v>4.4256400000000001E-2</v>
      </c>
      <c r="I3266">
        <v>4.0730599999999999E-2</v>
      </c>
      <c r="J3266">
        <v>4.0051999999999997E-2</v>
      </c>
      <c r="K3266">
        <v>4.7422199999999998E-2</v>
      </c>
      <c r="L3266">
        <v>5.2623299999999998E-2</v>
      </c>
      <c r="M3266">
        <v>5.7125299999999997E-2</v>
      </c>
      <c r="N3266">
        <v>6.1284100000000001E-2</v>
      </c>
      <c r="O3266">
        <v>6.4932900000000002E-2</v>
      </c>
      <c r="P3266">
        <v>6.81808E-2</v>
      </c>
      <c r="Q3266">
        <v>7.1086800000000006E-2</v>
      </c>
      <c r="R3266">
        <v>0</v>
      </c>
      <c r="S3266">
        <v>0</v>
      </c>
      <c r="T3266">
        <v>0</v>
      </c>
      <c r="U3266" t="s">
        <v>409</v>
      </c>
    </row>
    <row r="3267" spans="1:21" x14ac:dyDescent="0.35">
      <c r="A3267" t="s">
        <v>407</v>
      </c>
      <c r="B3267" t="s">
        <v>50</v>
      </c>
      <c r="C3267" t="str">
        <f>INDEX('GCAM Crosswalk'!M$5:M$36,MATCH(B3267,'GCAM Crosswalk'!L$5:L$36,0))</f>
        <v>USA</v>
      </c>
      <c r="D3267" t="s">
        <v>371</v>
      </c>
      <c r="E3267" t="str">
        <f>INDEX('GCAM Crosswalk'!J$5:J$111,MATCH(D3267,'GCAM Crosswalk'!I$5:I$111,0))</f>
        <v>Industry</v>
      </c>
      <c r="F3267" t="s">
        <v>225</v>
      </c>
      <c r="G3267">
        <v>6.9293699999999998E-3</v>
      </c>
      <c r="H3267">
        <v>7.1188099999999997E-3</v>
      </c>
      <c r="I3267">
        <v>6.6982400000000003E-3</v>
      </c>
      <c r="J3267">
        <v>6.5844099999999997E-3</v>
      </c>
      <c r="K3267">
        <v>7.0458999999999999E-3</v>
      </c>
      <c r="L3267">
        <v>7.4775900000000001E-3</v>
      </c>
      <c r="M3267">
        <v>7.9086699999999996E-3</v>
      </c>
      <c r="N3267">
        <v>8.3398499999999993E-3</v>
      </c>
      <c r="O3267">
        <v>8.7260099999999993E-3</v>
      </c>
      <c r="P3267">
        <v>9.0733399999999992E-3</v>
      </c>
      <c r="Q3267">
        <v>9.3909400000000004E-3</v>
      </c>
      <c r="R3267">
        <v>0</v>
      </c>
      <c r="S3267">
        <v>0</v>
      </c>
      <c r="T3267">
        <v>0</v>
      </c>
      <c r="U3267" t="s">
        <v>409</v>
      </c>
    </row>
    <row r="3268" spans="1:21" x14ac:dyDescent="0.35">
      <c r="A3268" t="s">
        <v>407</v>
      </c>
      <c r="B3268" t="s">
        <v>50</v>
      </c>
      <c r="C3268" t="str">
        <f>INDEX('GCAM Crosswalk'!M$5:M$36,MATCH(B3268,'GCAM Crosswalk'!L$5:L$36,0))</f>
        <v>USA</v>
      </c>
      <c r="D3268" t="s">
        <v>372</v>
      </c>
      <c r="E3268" t="str">
        <f>INDEX('GCAM Crosswalk'!J$5:J$111,MATCH(D3268,'GCAM Crosswalk'!I$5:I$111,0))</f>
        <v>Industry</v>
      </c>
      <c r="F3268" t="s">
        <v>225</v>
      </c>
      <c r="G3268">
        <v>1.55911E-2</v>
      </c>
      <c r="H3268">
        <v>1.6017300000000002E-2</v>
      </c>
      <c r="I3268">
        <v>1.5070999999999999E-2</v>
      </c>
      <c r="J3268">
        <v>1.4814900000000001E-2</v>
      </c>
      <c r="K3268">
        <v>1.5853300000000001E-2</v>
      </c>
      <c r="L3268">
        <v>1.6824599999999999E-2</v>
      </c>
      <c r="M3268">
        <v>1.7794500000000001E-2</v>
      </c>
      <c r="N3268">
        <v>1.8764699999999999E-2</v>
      </c>
      <c r="O3268">
        <v>1.9633500000000002E-2</v>
      </c>
      <c r="P3268">
        <v>2.0414999999999999E-2</v>
      </c>
      <c r="Q3268">
        <v>2.1129599999999998E-2</v>
      </c>
      <c r="R3268">
        <v>0</v>
      </c>
      <c r="S3268">
        <v>0</v>
      </c>
      <c r="T3268">
        <v>0</v>
      </c>
      <c r="U3268" t="s">
        <v>409</v>
      </c>
    </row>
    <row r="3269" spans="1:21" x14ac:dyDescent="0.35">
      <c r="A3269" t="s">
        <v>407</v>
      </c>
      <c r="B3269" t="s">
        <v>50</v>
      </c>
      <c r="C3269" t="str">
        <f>INDEX('GCAM Crosswalk'!M$5:M$36,MATCH(B3269,'GCAM Crosswalk'!L$5:L$36,0))</f>
        <v>USA</v>
      </c>
      <c r="D3269" t="s">
        <v>365</v>
      </c>
      <c r="E3269" t="str">
        <f>INDEX('GCAM Crosswalk'!J$5:J$111,MATCH(D3269,'GCAM Crosswalk'!I$5:I$111,0))</f>
        <v>Industry</v>
      </c>
      <c r="F3269" t="s">
        <v>318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7.8972399999999998E-3</v>
      </c>
      <c r="M3269">
        <v>1.532383E-2</v>
      </c>
      <c r="N3269">
        <v>1.9857E-2</v>
      </c>
      <c r="O3269">
        <v>1.9501439999999998E-2</v>
      </c>
      <c r="P3269">
        <v>1.7423210000000001E-2</v>
      </c>
      <c r="Q3269">
        <v>1.5291000000000001E-2</v>
      </c>
      <c r="R3269">
        <v>0</v>
      </c>
      <c r="S3269">
        <v>0</v>
      </c>
      <c r="T3269">
        <v>0</v>
      </c>
      <c r="U3269" t="s">
        <v>409</v>
      </c>
    </row>
    <row r="3270" spans="1:21" x14ac:dyDescent="0.35">
      <c r="A3270" t="s">
        <v>407</v>
      </c>
      <c r="B3270" t="s">
        <v>50</v>
      </c>
      <c r="C3270" t="str">
        <f>INDEX('GCAM Crosswalk'!M$5:M$36,MATCH(B3270,'GCAM Crosswalk'!L$5:L$36,0))</f>
        <v>USA</v>
      </c>
      <c r="D3270" t="s">
        <v>365</v>
      </c>
      <c r="E3270" t="str">
        <f>INDEX('GCAM Crosswalk'!J$5:J$111,MATCH(D3270,'GCAM Crosswalk'!I$5:I$111,0))</f>
        <v>Industry</v>
      </c>
      <c r="F3270" t="s">
        <v>339</v>
      </c>
      <c r="G3270">
        <v>1.0718234</v>
      </c>
      <c r="H3270">
        <v>0.61835450000000003</v>
      </c>
      <c r="I3270">
        <v>0.54413710000000004</v>
      </c>
      <c r="J3270">
        <v>0.50361840000000002</v>
      </c>
      <c r="K3270">
        <v>0.55445895000000001</v>
      </c>
      <c r="L3270">
        <v>0.55096314000000002</v>
      </c>
      <c r="M3270">
        <v>0.53354113999999997</v>
      </c>
      <c r="N3270">
        <v>0.52287828000000003</v>
      </c>
      <c r="O3270">
        <v>0.52195583999999995</v>
      </c>
      <c r="P3270">
        <v>0.52237118999999899</v>
      </c>
      <c r="Q3270">
        <v>0.52230600999999999</v>
      </c>
      <c r="R3270">
        <v>0</v>
      </c>
      <c r="S3270">
        <v>0</v>
      </c>
      <c r="T3270">
        <v>0</v>
      </c>
      <c r="U3270" t="s">
        <v>409</v>
      </c>
    </row>
    <row r="3271" spans="1:21" x14ac:dyDescent="0.35">
      <c r="A3271" t="s">
        <v>407</v>
      </c>
      <c r="B3271" t="s">
        <v>50</v>
      </c>
      <c r="C3271" t="str">
        <f>INDEX('GCAM Crosswalk'!M$5:M$36,MATCH(B3271,'GCAM Crosswalk'!L$5:L$36,0))</f>
        <v>USA</v>
      </c>
      <c r="D3271" t="s">
        <v>365</v>
      </c>
      <c r="E3271" t="str">
        <f>INDEX('GCAM Crosswalk'!J$5:J$111,MATCH(D3271,'GCAM Crosswalk'!I$5:I$111,0))</f>
        <v>Industry</v>
      </c>
      <c r="F3271" t="s">
        <v>225</v>
      </c>
      <c r="G3271">
        <v>0.26233859999999998</v>
      </c>
      <c r="H3271">
        <v>0.21164369999999999</v>
      </c>
      <c r="I3271">
        <v>0.1726307</v>
      </c>
      <c r="J3271">
        <v>0.19406229999999999</v>
      </c>
      <c r="K3271">
        <v>0.20884425000000001</v>
      </c>
      <c r="L3271">
        <v>0.210783305999999</v>
      </c>
      <c r="M3271">
        <v>0.21324964199999899</v>
      </c>
      <c r="N3271">
        <v>0.21342528099999999</v>
      </c>
      <c r="O3271">
        <v>0.21191035799999999</v>
      </c>
      <c r="P3271">
        <v>0.20881577169999899</v>
      </c>
      <c r="Q3271">
        <v>0.20403236450000001</v>
      </c>
      <c r="R3271">
        <v>0</v>
      </c>
      <c r="S3271">
        <v>0</v>
      </c>
      <c r="T3271">
        <v>0</v>
      </c>
      <c r="U3271" t="s">
        <v>409</v>
      </c>
    </row>
    <row r="3272" spans="1:21" x14ac:dyDescent="0.35">
      <c r="A3272" t="s">
        <v>407</v>
      </c>
      <c r="B3272" t="s">
        <v>50</v>
      </c>
      <c r="C3272" t="str">
        <f>INDEX('GCAM Crosswalk'!M$5:M$36,MATCH(B3272,'GCAM Crosswalk'!L$5:L$36,0))</f>
        <v>USA</v>
      </c>
      <c r="D3272" t="s">
        <v>365</v>
      </c>
      <c r="E3272" t="str">
        <f>INDEX('GCAM Crosswalk'!J$5:J$111,MATCH(D3272,'GCAM Crosswalk'!I$5:I$111,0))</f>
        <v>Industry</v>
      </c>
      <c r="F3272" t="s">
        <v>408</v>
      </c>
      <c r="G3272">
        <v>0</v>
      </c>
      <c r="H3272">
        <v>0.36765492</v>
      </c>
      <c r="I3272">
        <v>0.36460071999999999</v>
      </c>
      <c r="J3272">
        <v>0.38946491999999999</v>
      </c>
      <c r="K3272">
        <v>0.39974143699999998</v>
      </c>
      <c r="L3272">
        <v>0.37057559613000002</v>
      </c>
      <c r="M3272">
        <v>0.32371285590999999</v>
      </c>
      <c r="N3272">
        <v>0.29022608357000002</v>
      </c>
      <c r="O3272">
        <v>0.27671992460399902</v>
      </c>
      <c r="P3272">
        <v>0.26532881069499997</v>
      </c>
      <c r="Q3272">
        <v>0.24838915045500001</v>
      </c>
      <c r="R3272">
        <v>0</v>
      </c>
      <c r="S3272">
        <v>0</v>
      </c>
      <c r="T3272">
        <v>0</v>
      </c>
      <c r="U3272" t="s">
        <v>409</v>
      </c>
    </row>
    <row r="3273" spans="1:21" x14ac:dyDescent="0.35">
      <c r="A3273" t="s">
        <v>407</v>
      </c>
      <c r="B3273" t="s">
        <v>50</v>
      </c>
      <c r="C3273" t="str">
        <f>INDEX('GCAM Crosswalk'!M$5:M$36,MATCH(B3273,'GCAM Crosswalk'!L$5:L$36,0))</f>
        <v>USA</v>
      </c>
      <c r="D3273" t="s">
        <v>365</v>
      </c>
      <c r="E3273" t="str">
        <f>INDEX('GCAM Crosswalk'!J$5:J$111,MATCH(D3273,'GCAM Crosswalk'!I$5:I$111,0))</f>
        <v>Industry</v>
      </c>
      <c r="F3273" t="s">
        <v>410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6.9754999999999999E-3</v>
      </c>
      <c r="M3273">
        <v>3.0108739999999998E-2</v>
      </c>
      <c r="N3273">
        <v>4.4952484000000001E-2</v>
      </c>
      <c r="O3273">
        <v>4.9945041999999898E-2</v>
      </c>
      <c r="P3273">
        <v>5.3209599999999899E-2</v>
      </c>
      <c r="Q3273">
        <v>5.3322870000000001E-2</v>
      </c>
      <c r="R3273">
        <v>0</v>
      </c>
      <c r="S3273">
        <v>0</v>
      </c>
      <c r="T3273">
        <v>0</v>
      </c>
      <c r="U3273" t="s">
        <v>409</v>
      </c>
    </row>
    <row r="3274" spans="1:21" x14ac:dyDescent="0.35">
      <c r="A3274" t="s">
        <v>407</v>
      </c>
      <c r="B3274" t="s">
        <v>50</v>
      </c>
      <c r="C3274" t="str">
        <f>INDEX('GCAM Crosswalk'!M$5:M$36,MATCH(B3274,'GCAM Crosswalk'!L$5:L$36,0))</f>
        <v>USA</v>
      </c>
      <c r="D3274" t="s">
        <v>365</v>
      </c>
      <c r="E3274" t="str">
        <f>INDEX('GCAM Crosswalk'!J$5:J$111,MATCH(D3274,'GCAM Crosswalk'!I$5:I$111,0))</f>
        <v>Industry</v>
      </c>
      <c r="F3274" t="s">
        <v>411</v>
      </c>
      <c r="G3274">
        <v>0</v>
      </c>
      <c r="H3274">
        <v>6.4465289999999995E-2</v>
      </c>
      <c r="I3274">
        <v>3.7547539999999997E-2</v>
      </c>
      <c r="J3274">
        <v>8.24824999999999E-3</v>
      </c>
      <c r="K3274">
        <v>8.6516562999999994E-3</v>
      </c>
      <c r="L3274">
        <v>8.3896341300000003E-3</v>
      </c>
      <c r="M3274">
        <v>7.9401678700000006E-3</v>
      </c>
      <c r="N3274">
        <v>7.5884441699999999E-3</v>
      </c>
      <c r="O3274">
        <v>7.40304935399999E-3</v>
      </c>
      <c r="P3274">
        <v>7.191095695E-3</v>
      </c>
      <c r="Q3274">
        <v>6.8856075349999898E-3</v>
      </c>
      <c r="R3274">
        <v>0</v>
      </c>
      <c r="S3274">
        <v>0</v>
      </c>
      <c r="T3274">
        <v>0</v>
      </c>
      <c r="U3274" t="s">
        <v>409</v>
      </c>
    </row>
    <row r="3275" spans="1:21" x14ac:dyDescent="0.35">
      <c r="A3275" t="s">
        <v>407</v>
      </c>
      <c r="B3275" t="s">
        <v>50</v>
      </c>
      <c r="C3275" t="str">
        <f>INDEX('GCAM Crosswalk'!M$5:M$36,MATCH(B3275,'GCAM Crosswalk'!L$5:L$36,0))</f>
        <v>USA</v>
      </c>
      <c r="D3275" t="s">
        <v>373</v>
      </c>
      <c r="E3275" t="str">
        <f>INDEX('GCAM Crosswalk'!J$5:J$111,MATCH(D3275,'GCAM Crosswalk'!I$5:I$111,0))</f>
        <v>Industry</v>
      </c>
      <c r="F3275" t="s">
        <v>225</v>
      </c>
      <c r="G3275">
        <v>4.6916699999999999E-2</v>
      </c>
      <c r="H3275">
        <v>5.8304099999999998E-2</v>
      </c>
      <c r="I3275">
        <v>5.7835699999999997E-2</v>
      </c>
      <c r="J3275">
        <v>6.1235499999999998E-2</v>
      </c>
      <c r="K3275">
        <v>6.3341300000000003E-2</v>
      </c>
      <c r="L3275">
        <v>6.5997700000000006E-2</v>
      </c>
      <c r="M3275">
        <v>6.8005999999999997E-2</v>
      </c>
      <c r="N3275">
        <v>7.0838399999999996E-2</v>
      </c>
      <c r="O3275">
        <v>7.3824600000000004E-2</v>
      </c>
      <c r="P3275">
        <v>7.88026E-2</v>
      </c>
      <c r="Q3275">
        <v>8.3240800000000004E-2</v>
      </c>
      <c r="R3275">
        <v>0</v>
      </c>
      <c r="S3275">
        <v>0</v>
      </c>
      <c r="T3275">
        <v>0</v>
      </c>
      <c r="U3275" t="s">
        <v>409</v>
      </c>
    </row>
    <row r="3276" spans="1:21" x14ac:dyDescent="0.35">
      <c r="A3276" t="s">
        <v>407</v>
      </c>
      <c r="B3276" t="s">
        <v>50</v>
      </c>
      <c r="C3276" t="str">
        <f>INDEX('GCAM Crosswalk'!M$5:M$36,MATCH(B3276,'GCAM Crosswalk'!L$5:L$36,0))</f>
        <v>USA</v>
      </c>
      <c r="D3276" t="s">
        <v>361</v>
      </c>
      <c r="E3276" t="str">
        <f>INDEX('GCAM Crosswalk'!J$5:J$111,MATCH(D3276,'GCAM Crosswalk'!I$5:I$111,0))</f>
        <v>Industry</v>
      </c>
      <c r="F3276" t="s">
        <v>339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409</v>
      </c>
    </row>
    <row r="3277" spans="1:21" x14ac:dyDescent="0.35">
      <c r="A3277" t="s">
        <v>407</v>
      </c>
      <c r="B3277" t="s">
        <v>50</v>
      </c>
      <c r="C3277" t="str">
        <f>INDEX('GCAM Crosswalk'!M$5:M$36,MATCH(B3277,'GCAM Crosswalk'!L$5:L$36,0))</f>
        <v>USA</v>
      </c>
      <c r="D3277" t="s">
        <v>361</v>
      </c>
      <c r="E3277" t="str">
        <f>INDEX('GCAM Crosswalk'!J$5:J$111,MATCH(D3277,'GCAM Crosswalk'!I$5:I$111,0))</f>
        <v>Industry</v>
      </c>
      <c r="F3277" t="s">
        <v>225</v>
      </c>
      <c r="G3277">
        <v>0.12085</v>
      </c>
      <c r="H3277">
        <v>9.9668699999999999E-2</v>
      </c>
      <c r="I3277">
        <v>0.121561</v>
      </c>
      <c r="J3277">
        <v>0.14085900000000001</v>
      </c>
      <c r="K3277">
        <v>0.1458286</v>
      </c>
      <c r="L3277">
        <v>0.15254748700000001</v>
      </c>
      <c r="M3277">
        <v>0.16143468799999999</v>
      </c>
      <c r="N3277">
        <v>0.16586116000000001</v>
      </c>
      <c r="O3277">
        <v>0.16698894439999901</v>
      </c>
      <c r="P3277">
        <v>0.16935155999999901</v>
      </c>
      <c r="Q3277">
        <v>0.17405809</v>
      </c>
      <c r="R3277">
        <v>0</v>
      </c>
      <c r="S3277">
        <v>0</v>
      </c>
      <c r="T3277">
        <v>0</v>
      </c>
      <c r="U3277" t="s">
        <v>409</v>
      </c>
    </row>
    <row r="3278" spans="1:21" x14ac:dyDescent="0.35">
      <c r="A3278" t="s">
        <v>407</v>
      </c>
      <c r="B3278" t="s">
        <v>50</v>
      </c>
      <c r="C3278" t="str">
        <f>INDEX('GCAM Crosswalk'!M$5:M$36,MATCH(B3278,'GCAM Crosswalk'!L$5:L$36,0))</f>
        <v>USA</v>
      </c>
      <c r="D3278" t="s">
        <v>361</v>
      </c>
      <c r="E3278" t="str">
        <f>INDEX('GCAM Crosswalk'!J$5:J$111,MATCH(D3278,'GCAM Crosswalk'!I$5:I$111,0))</f>
        <v>Industry</v>
      </c>
      <c r="F3278" t="s">
        <v>408</v>
      </c>
      <c r="G3278">
        <v>0</v>
      </c>
      <c r="H3278">
        <v>6.4506300000000003E-2</v>
      </c>
      <c r="I3278">
        <v>7.7064300000000002E-2</v>
      </c>
      <c r="J3278">
        <v>0.102515</v>
      </c>
      <c r="K3278">
        <v>0.1042399</v>
      </c>
      <c r="L3278">
        <v>0.1010873</v>
      </c>
      <c r="M3278">
        <v>9.91871E-2</v>
      </c>
      <c r="N3278">
        <v>0.10128246</v>
      </c>
      <c r="O3278">
        <v>0.10494781</v>
      </c>
      <c r="P3278">
        <v>0.10627813999999999</v>
      </c>
      <c r="Q3278">
        <v>0.103962339999999</v>
      </c>
      <c r="R3278">
        <v>0</v>
      </c>
      <c r="S3278">
        <v>0</v>
      </c>
      <c r="T3278">
        <v>0</v>
      </c>
      <c r="U3278" t="s">
        <v>409</v>
      </c>
    </row>
    <row r="3279" spans="1:21" x14ac:dyDescent="0.35">
      <c r="A3279" t="s">
        <v>407</v>
      </c>
      <c r="B3279" t="s">
        <v>50</v>
      </c>
      <c r="C3279" t="str">
        <f>INDEX('GCAM Crosswalk'!M$5:M$36,MATCH(B3279,'GCAM Crosswalk'!L$5:L$36,0))</f>
        <v>USA</v>
      </c>
      <c r="D3279" t="s">
        <v>361</v>
      </c>
      <c r="E3279" t="str">
        <f>INDEX('GCAM Crosswalk'!J$5:J$111,MATCH(D3279,'GCAM Crosswalk'!I$5:I$111,0))</f>
        <v>Industry</v>
      </c>
      <c r="F3279" t="s">
        <v>410</v>
      </c>
      <c r="G3279">
        <v>0</v>
      </c>
      <c r="H3279">
        <v>0</v>
      </c>
      <c r="I3279">
        <v>0</v>
      </c>
      <c r="J3279">
        <v>0</v>
      </c>
      <c r="K3279">
        <v>0</v>
      </c>
      <c r="L3279" s="3">
        <v>8.9249700000000002E-4</v>
      </c>
      <c r="M3279">
        <v>3.2183009999999998E-3</v>
      </c>
      <c r="N3279">
        <v>6.1703920000000002E-3</v>
      </c>
      <c r="O3279">
        <v>8.4779549999999902E-3</v>
      </c>
      <c r="P3279">
        <v>1.0821885E-2</v>
      </c>
      <c r="Q3279">
        <v>1.25640399999999E-2</v>
      </c>
      <c r="R3279">
        <v>0</v>
      </c>
      <c r="S3279">
        <v>0</v>
      </c>
      <c r="T3279">
        <v>0</v>
      </c>
      <c r="U3279" t="s">
        <v>409</v>
      </c>
    </row>
    <row r="3280" spans="1:21" x14ac:dyDescent="0.35">
      <c r="A3280" t="s">
        <v>407</v>
      </c>
      <c r="B3280" t="s">
        <v>50</v>
      </c>
      <c r="C3280" t="str">
        <f>INDEX('GCAM Crosswalk'!M$5:M$36,MATCH(B3280,'GCAM Crosswalk'!L$5:L$36,0))</f>
        <v>USA</v>
      </c>
      <c r="D3280" t="s">
        <v>361</v>
      </c>
      <c r="E3280" t="str">
        <f>INDEX('GCAM Crosswalk'!J$5:J$111,MATCH(D3280,'GCAM Crosswalk'!I$5:I$111,0))</f>
        <v>Industry</v>
      </c>
      <c r="F3280" t="s">
        <v>411</v>
      </c>
      <c r="G3280">
        <v>0</v>
      </c>
      <c r="H3280">
        <v>0</v>
      </c>
      <c r="I3280">
        <v>0</v>
      </c>
      <c r="J3280">
        <v>0.1101336</v>
      </c>
      <c r="K3280">
        <v>0.112287599999999</v>
      </c>
      <c r="L3280">
        <v>0.11017905</v>
      </c>
      <c r="M3280">
        <v>0.10403059000000001</v>
      </c>
      <c r="N3280">
        <v>9.6805269999999999E-2</v>
      </c>
      <c r="O3280">
        <v>9.1547030000000001E-2</v>
      </c>
      <c r="P3280">
        <v>8.4537860000000006E-2</v>
      </c>
      <c r="Q3280">
        <v>7.7800140000000004E-2</v>
      </c>
      <c r="R3280">
        <v>0</v>
      </c>
      <c r="S3280">
        <v>0</v>
      </c>
      <c r="T3280">
        <v>0</v>
      </c>
      <c r="U3280" t="s">
        <v>409</v>
      </c>
    </row>
    <row r="3281" spans="1:21" x14ac:dyDescent="0.35">
      <c r="A3281" t="s">
        <v>407</v>
      </c>
      <c r="B3281" t="s">
        <v>50</v>
      </c>
      <c r="C3281" t="str">
        <f>INDEX('GCAM Crosswalk'!M$5:M$36,MATCH(B3281,'GCAM Crosswalk'!L$5:L$36,0))</f>
        <v>USA</v>
      </c>
      <c r="D3281" t="s">
        <v>374</v>
      </c>
      <c r="E3281" t="str">
        <f>INDEX('GCAM Crosswalk'!J$5:J$111,MATCH(D3281,'GCAM Crosswalk'!I$5:I$111,0))</f>
        <v>Industry</v>
      </c>
      <c r="F3281" t="s">
        <v>225</v>
      </c>
      <c r="G3281">
        <v>6.7971400000000001E-2</v>
      </c>
      <c r="H3281">
        <v>8.5313299999999995E-2</v>
      </c>
      <c r="I3281">
        <v>7.8667699999999993E-2</v>
      </c>
      <c r="J3281">
        <v>7.39847E-2</v>
      </c>
      <c r="K3281">
        <v>8.5157200000000002E-2</v>
      </c>
      <c r="L3281">
        <v>9.1510599999999998E-2</v>
      </c>
      <c r="M3281">
        <v>9.5866499999999993E-2</v>
      </c>
      <c r="N3281">
        <v>9.8953600000000003E-2</v>
      </c>
      <c r="O3281">
        <v>0.101297</v>
      </c>
      <c r="P3281">
        <v>0.103005</v>
      </c>
      <c r="Q3281">
        <v>0.10417899999999999</v>
      </c>
      <c r="R3281">
        <v>0</v>
      </c>
      <c r="S3281">
        <v>0</v>
      </c>
      <c r="T3281">
        <v>0</v>
      </c>
      <c r="U3281" t="s">
        <v>409</v>
      </c>
    </row>
    <row r="3282" spans="1:21" x14ac:dyDescent="0.35">
      <c r="A3282" t="s">
        <v>407</v>
      </c>
      <c r="B3282" t="s">
        <v>50</v>
      </c>
      <c r="C3282" t="str">
        <f>INDEX('GCAM Crosswalk'!M$5:M$36,MATCH(B3282,'GCAM Crosswalk'!L$5:L$36,0))</f>
        <v>USA</v>
      </c>
      <c r="D3282" t="s">
        <v>375</v>
      </c>
      <c r="E3282" t="str">
        <f>INDEX('GCAM Crosswalk'!J$5:J$111,MATCH(D3282,'GCAM Crosswalk'!I$5:I$111,0))</f>
        <v>Industry</v>
      </c>
      <c r="F3282" t="s">
        <v>225</v>
      </c>
      <c r="G3282">
        <v>1.7110400000000001E-2</v>
      </c>
      <c r="H3282">
        <v>1.8465599999999999E-2</v>
      </c>
      <c r="I3282">
        <v>1.7511800000000001E-2</v>
      </c>
      <c r="J3282">
        <v>1.6463800000000001E-2</v>
      </c>
      <c r="K3282">
        <v>1.68062E-2</v>
      </c>
      <c r="L3282">
        <v>1.7132399999999999E-2</v>
      </c>
      <c r="M3282">
        <v>1.74098E-2</v>
      </c>
      <c r="N3282">
        <v>1.7614500000000002E-2</v>
      </c>
      <c r="O3282">
        <v>1.77684E-2</v>
      </c>
      <c r="P3282">
        <v>1.7862599999999999E-2</v>
      </c>
      <c r="Q3282">
        <v>1.7911E-2</v>
      </c>
      <c r="R3282">
        <v>0</v>
      </c>
      <c r="S3282">
        <v>0</v>
      </c>
      <c r="T3282">
        <v>0</v>
      </c>
      <c r="U3282" t="s">
        <v>409</v>
      </c>
    </row>
    <row r="3283" spans="1:21" x14ac:dyDescent="0.35">
      <c r="A3283" t="s">
        <v>407</v>
      </c>
      <c r="B3283" t="s">
        <v>50</v>
      </c>
      <c r="C3283" t="str">
        <f>INDEX('GCAM Crosswalk'!M$5:M$36,MATCH(B3283,'GCAM Crosswalk'!L$5:L$36,0))</f>
        <v>USA</v>
      </c>
      <c r="D3283" t="s">
        <v>376</v>
      </c>
      <c r="E3283" t="str">
        <f>INDEX('GCAM Crosswalk'!J$5:J$111,MATCH(D3283,'GCAM Crosswalk'!I$5:I$111,0))</f>
        <v>Industry</v>
      </c>
      <c r="F3283" t="s">
        <v>225</v>
      </c>
      <c r="G3283">
        <v>5.3933099999999998E-2</v>
      </c>
      <c r="H3283">
        <v>5.8176800000000001E-2</v>
      </c>
      <c r="I3283">
        <v>5.5200399999999997E-2</v>
      </c>
      <c r="J3283">
        <v>5.1908500000000003E-2</v>
      </c>
      <c r="K3283">
        <v>5.3824499999999997E-2</v>
      </c>
      <c r="L3283">
        <v>5.4891500000000003E-2</v>
      </c>
      <c r="M3283">
        <v>5.5811399999999997E-2</v>
      </c>
      <c r="N3283">
        <v>5.6500599999999998E-2</v>
      </c>
      <c r="O3283">
        <v>5.7017100000000001E-2</v>
      </c>
      <c r="P3283">
        <v>5.7343499999999999E-2</v>
      </c>
      <c r="Q3283">
        <v>5.7520799999999997E-2</v>
      </c>
      <c r="R3283">
        <v>0</v>
      </c>
      <c r="S3283">
        <v>0</v>
      </c>
      <c r="T3283">
        <v>0</v>
      </c>
      <c r="U3283" t="s">
        <v>409</v>
      </c>
    </row>
    <row r="3284" spans="1:21" x14ac:dyDescent="0.35">
      <c r="A3284" t="s">
        <v>407</v>
      </c>
      <c r="B3284" t="s">
        <v>50</v>
      </c>
      <c r="C3284" t="str">
        <f>INDEX('GCAM Crosswalk'!M$5:M$36,MATCH(B3284,'GCAM Crosswalk'!L$5:L$36,0))</f>
        <v>USA</v>
      </c>
      <c r="D3284" t="s">
        <v>377</v>
      </c>
      <c r="E3284" t="str">
        <f>INDEX('GCAM Crosswalk'!J$5:J$111,MATCH(D3284,'GCAM Crosswalk'!I$5:I$111,0))</f>
        <v>Industry</v>
      </c>
      <c r="F3284" t="s">
        <v>225</v>
      </c>
      <c r="G3284">
        <v>5.0978299999999997E-2</v>
      </c>
      <c r="H3284">
        <v>5.5007899999999998E-2</v>
      </c>
      <c r="I3284">
        <v>5.2172099999999999E-2</v>
      </c>
      <c r="J3284">
        <v>4.90499E-2</v>
      </c>
      <c r="K3284">
        <v>5.0778799999999999E-2</v>
      </c>
      <c r="L3284">
        <v>5.1764200000000003E-2</v>
      </c>
      <c r="M3284">
        <v>5.2602500000000003E-2</v>
      </c>
      <c r="N3284">
        <v>5.3220900000000002E-2</v>
      </c>
      <c r="O3284">
        <v>5.3685799999999999E-2</v>
      </c>
      <c r="P3284">
        <v>5.3970700000000003E-2</v>
      </c>
      <c r="Q3284">
        <v>5.4116900000000003E-2</v>
      </c>
      <c r="R3284">
        <v>0</v>
      </c>
      <c r="S3284">
        <v>0</v>
      </c>
      <c r="T3284">
        <v>0</v>
      </c>
      <c r="U3284" t="s">
        <v>409</v>
      </c>
    </row>
    <row r="3285" spans="1:21" x14ac:dyDescent="0.35">
      <c r="A3285" t="s">
        <v>407</v>
      </c>
      <c r="B3285" t="s">
        <v>50</v>
      </c>
      <c r="C3285" t="str">
        <f>INDEX('GCAM Crosswalk'!M$5:M$36,MATCH(B3285,'GCAM Crosswalk'!L$5:L$36,0))</f>
        <v>USA</v>
      </c>
      <c r="D3285" t="s">
        <v>362</v>
      </c>
      <c r="E3285" t="str">
        <f>INDEX('GCAM Crosswalk'!J$5:J$111,MATCH(D3285,'GCAM Crosswalk'!I$5:I$111,0))</f>
        <v>Industry</v>
      </c>
      <c r="F3285" t="s">
        <v>318</v>
      </c>
      <c r="G3285">
        <v>1.6126229999999999</v>
      </c>
      <c r="H3285">
        <v>1.5583480000000001</v>
      </c>
      <c r="I3285">
        <v>1.3841410000000001</v>
      </c>
      <c r="J3285">
        <v>1.4109229999999999</v>
      </c>
      <c r="K3285">
        <v>1.5330471999999999</v>
      </c>
      <c r="L3285">
        <v>1.6558051</v>
      </c>
      <c r="M3285">
        <v>1.7895966999999999</v>
      </c>
      <c r="N3285">
        <v>1.9484089</v>
      </c>
      <c r="O3285">
        <v>2.0610338000000001</v>
      </c>
      <c r="P3285">
        <v>2.1162233999999902</v>
      </c>
      <c r="Q3285">
        <v>2.1323688399999998</v>
      </c>
      <c r="R3285">
        <v>0</v>
      </c>
      <c r="S3285">
        <v>0</v>
      </c>
      <c r="T3285">
        <v>0</v>
      </c>
      <c r="U3285" t="s">
        <v>409</v>
      </c>
    </row>
    <row r="3286" spans="1:21" x14ac:dyDescent="0.35">
      <c r="A3286" t="s">
        <v>407</v>
      </c>
      <c r="B3286" t="s">
        <v>50</v>
      </c>
      <c r="C3286" t="str">
        <f>INDEX('GCAM Crosswalk'!M$5:M$36,MATCH(B3286,'GCAM Crosswalk'!L$5:L$36,0))</f>
        <v>USA</v>
      </c>
      <c r="D3286" t="s">
        <v>362</v>
      </c>
      <c r="E3286" t="str">
        <f>INDEX('GCAM Crosswalk'!J$5:J$111,MATCH(D3286,'GCAM Crosswalk'!I$5:I$111,0))</f>
        <v>Industry</v>
      </c>
      <c r="F3286" t="s">
        <v>339</v>
      </c>
      <c r="G3286">
        <v>1.004175</v>
      </c>
      <c r="H3286">
        <v>0.70484599999999997</v>
      </c>
      <c r="I3286">
        <v>0.62649899999999903</v>
      </c>
      <c r="J3286">
        <v>0.44892900000000002</v>
      </c>
      <c r="K3286">
        <v>0.49449319999999902</v>
      </c>
      <c r="L3286">
        <v>0.53349930000000001</v>
      </c>
      <c r="M3286">
        <v>0.569937899999999</v>
      </c>
      <c r="N3286">
        <v>0.62491010000000002</v>
      </c>
      <c r="O3286">
        <v>0.69729540000000001</v>
      </c>
      <c r="P3286">
        <v>0.75394140999999903</v>
      </c>
      <c r="Q3286">
        <v>0.80502532999999898</v>
      </c>
      <c r="R3286">
        <v>0</v>
      </c>
      <c r="S3286">
        <v>0</v>
      </c>
      <c r="T3286">
        <v>0</v>
      </c>
      <c r="U3286" t="s">
        <v>409</v>
      </c>
    </row>
    <row r="3287" spans="1:21" x14ac:dyDescent="0.35">
      <c r="A3287" t="s">
        <v>407</v>
      </c>
      <c r="B3287" t="s">
        <v>50</v>
      </c>
      <c r="C3287" t="str">
        <f>INDEX('GCAM Crosswalk'!M$5:M$36,MATCH(B3287,'GCAM Crosswalk'!L$5:L$36,0))</f>
        <v>USA</v>
      </c>
      <c r="D3287" t="s">
        <v>362</v>
      </c>
      <c r="E3287" t="str">
        <f>INDEX('GCAM Crosswalk'!J$5:J$111,MATCH(D3287,'GCAM Crosswalk'!I$5:I$111,0))</f>
        <v>Industry</v>
      </c>
      <c r="F3287" t="s">
        <v>225</v>
      </c>
      <c r="G3287">
        <v>1.8131999999999999</v>
      </c>
      <c r="H3287">
        <v>2.0903999999999998</v>
      </c>
      <c r="I3287">
        <v>1.95984</v>
      </c>
      <c r="J3287">
        <v>1.8607100000000001</v>
      </c>
      <c r="K3287">
        <v>1.923875</v>
      </c>
      <c r="L3287">
        <v>2.0591689999999998</v>
      </c>
      <c r="M3287">
        <v>2.213962</v>
      </c>
      <c r="N3287">
        <v>2.3459189999999999</v>
      </c>
      <c r="O3287">
        <v>2.4423762999999998</v>
      </c>
      <c r="P3287">
        <v>2.5319748</v>
      </c>
      <c r="Q3287">
        <v>2.6343279499999999</v>
      </c>
      <c r="R3287">
        <v>0</v>
      </c>
      <c r="S3287">
        <v>0</v>
      </c>
      <c r="T3287">
        <v>0</v>
      </c>
      <c r="U3287" t="s">
        <v>409</v>
      </c>
    </row>
    <row r="3288" spans="1:21" x14ac:dyDescent="0.35">
      <c r="A3288" t="s">
        <v>407</v>
      </c>
      <c r="B3288" t="s">
        <v>50</v>
      </c>
      <c r="C3288" t="str">
        <f>INDEX('GCAM Crosswalk'!M$5:M$36,MATCH(B3288,'GCAM Crosswalk'!L$5:L$36,0))</f>
        <v>USA</v>
      </c>
      <c r="D3288" t="s">
        <v>362</v>
      </c>
      <c r="E3288" t="str">
        <f>INDEX('GCAM Crosswalk'!J$5:J$111,MATCH(D3288,'GCAM Crosswalk'!I$5:I$111,0))</f>
        <v>Industry</v>
      </c>
      <c r="F3288" t="s">
        <v>408</v>
      </c>
      <c r="G3288">
        <v>4.9855700000000001</v>
      </c>
      <c r="H3288">
        <v>4.38375</v>
      </c>
      <c r="I3288">
        <v>4.0617299999999998</v>
      </c>
      <c r="J3288">
        <v>4.4226599999999996</v>
      </c>
      <c r="K3288">
        <v>4.7967440000000003</v>
      </c>
      <c r="L3288">
        <v>5.0398309999999897</v>
      </c>
      <c r="M3288">
        <v>5.2516679999999996</v>
      </c>
      <c r="N3288">
        <v>5.463819</v>
      </c>
      <c r="O3288">
        <v>5.6850608999999901</v>
      </c>
      <c r="P3288">
        <v>5.9062678999999996</v>
      </c>
      <c r="Q3288">
        <v>6.0901828099999999</v>
      </c>
      <c r="R3288">
        <v>0</v>
      </c>
      <c r="S3288">
        <v>0</v>
      </c>
      <c r="T3288">
        <v>0</v>
      </c>
      <c r="U3288" t="s">
        <v>409</v>
      </c>
    </row>
    <row r="3289" spans="1:21" x14ac:dyDescent="0.35">
      <c r="A3289" t="s">
        <v>407</v>
      </c>
      <c r="B3289" t="s">
        <v>50</v>
      </c>
      <c r="C3289" t="str">
        <f>INDEX('GCAM Crosswalk'!M$5:M$36,MATCH(B3289,'GCAM Crosswalk'!L$5:L$36,0))</f>
        <v>USA</v>
      </c>
      <c r="D3289" t="s">
        <v>362</v>
      </c>
      <c r="E3289" t="str">
        <f>INDEX('GCAM Crosswalk'!J$5:J$111,MATCH(D3289,'GCAM Crosswalk'!I$5:I$111,0))</f>
        <v>Industry</v>
      </c>
      <c r="F3289" t="s">
        <v>410</v>
      </c>
      <c r="G3289">
        <v>0</v>
      </c>
      <c r="H3289">
        <v>0</v>
      </c>
      <c r="I3289">
        <v>0</v>
      </c>
      <c r="J3289">
        <v>0</v>
      </c>
      <c r="K3289">
        <v>0</v>
      </c>
      <c r="L3289" s="3">
        <v>4.6515399999999898E-4</v>
      </c>
      <c r="M3289">
        <v>4.714167E-3</v>
      </c>
      <c r="N3289">
        <v>1.6544099999999999E-2</v>
      </c>
      <c r="O3289">
        <v>3.2972277999999897E-2</v>
      </c>
      <c r="P3289">
        <v>4.5951399599999998E-2</v>
      </c>
      <c r="Q3289">
        <v>5.7393313099999899E-2</v>
      </c>
      <c r="R3289">
        <v>0</v>
      </c>
      <c r="S3289">
        <v>0</v>
      </c>
      <c r="T3289">
        <v>0</v>
      </c>
      <c r="U3289" t="s">
        <v>409</v>
      </c>
    </row>
    <row r="3290" spans="1:21" x14ac:dyDescent="0.35">
      <c r="A3290" t="s">
        <v>407</v>
      </c>
      <c r="B3290" t="s">
        <v>50</v>
      </c>
      <c r="C3290" t="str">
        <f>INDEX('GCAM Crosswalk'!M$5:M$36,MATCH(B3290,'GCAM Crosswalk'!L$5:L$36,0))</f>
        <v>USA</v>
      </c>
      <c r="D3290" t="s">
        <v>362</v>
      </c>
      <c r="E3290" t="str">
        <f>INDEX('GCAM Crosswalk'!J$5:J$111,MATCH(D3290,'GCAM Crosswalk'!I$5:I$111,0))</f>
        <v>Industry</v>
      </c>
      <c r="F3290" t="s">
        <v>411</v>
      </c>
      <c r="G3290">
        <v>1.7760604</v>
      </c>
      <c r="H3290">
        <v>1.0139009999999999</v>
      </c>
      <c r="I3290">
        <v>0.81514199999999903</v>
      </c>
      <c r="J3290">
        <v>0.39402599999999999</v>
      </c>
      <c r="K3290">
        <v>0.42224400000000001</v>
      </c>
      <c r="L3290">
        <v>0.44312269999999998</v>
      </c>
      <c r="M3290">
        <v>0.45160425999999998</v>
      </c>
      <c r="N3290">
        <v>0.44698728999999998</v>
      </c>
      <c r="O3290">
        <v>0.44472029000000002</v>
      </c>
      <c r="P3290">
        <v>0.45932475</v>
      </c>
      <c r="Q3290">
        <v>0.49120283300000001</v>
      </c>
      <c r="R3290">
        <v>0</v>
      </c>
      <c r="S3290">
        <v>0</v>
      </c>
      <c r="T3290">
        <v>0</v>
      </c>
      <c r="U3290" t="s">
        <v>409</v>
      </c>
    </row>
    <row r="3291" spans="1:21" x14ac:dyDescent="0.35">
      <c r="A3291" t="s">
        <v>407</v>
      </c>
      <c r="B3291" t="s">
        <v>50</v>
      </c>
      <c r="C3291" t="str">
        <f>INDEX('GCAM Crosswalk'!M$5:M$36,MATCH(B3291,'GCAM Crosswalk'!L$5:L$36,0))</f>
        <v>USA</v>
      </c>
      <c r="D3291" t="s">
        <v>366</v>
      </c>
      <c r="E3291" t="str">
        <f>INDEX('GCAM Crosswalk'!J$5:J$111,MATCH(D3291,'GCAM Crosswalk'!I$5:I$111,0))</f>
        <v>Industry</v>
      </c>
      <c r="F3291" t="s">
        <v>411</v>
      </c>
      <c r="G3291">
        <v>0.81899100000000002</v>
      </c>
      <c r="H3291">
        <v>1.1976599999999999</v>
      </c>
      <c r="I3291">
        <v>0.82313499999999995</v>
      </c>
      <c r="J3291">
        <v>0.97487800000000002</v>
      </c>
      <c r="K3291">
        <v>1.04298</v>
      </c>
      <c r="L3291">
        <v>1.10233</v>
      </c>
      <c r="M3291">
        <v>1.15167</v>
      </c>
      <c r="N3291">
        <v>1.17747</v>
      </c>
      <c r="O3291">
        <v>1.18503</v>
      </c>
      <c r="P3291">
        <v>1.1999</v>
      </c>
      <c r="Q3291">
        <v>1.2158500000000001</v>
      </c>
      <c r="R3291">
        <v>0</v>
      </c>
      <c r="S3291">
        <v>0</v>
      </c>
      <c r="T3291">
        <v>0</v>
      </c>
      <c r="U3291" t="s">
        <v>409</v>
      </c>
    </row>
    <row r="3292" spans="1:21" x14ac:dyDescent="0.35">
      <c r="A3292" t="s">
        <v>407</v>
      </c>
      <c r="B3292" t="s">
        <v>50</v>
      </c>
      <c r="C3292" t="str">
        <f>INDEX('GCAM Crosswalk'!M$5:M$36,MATCH(B3292,'GCAM Crosswalk'!L$5:L$36,0))</f>
        <v>USA</v>
      </c>
      <c r="D3292" t="s">
        <v>271</v>
      </c>
      <c r="E3292" t="str">
        <f>INDEX('GCAM Crosswalk'!J$5:J$111,MATCH(D3292,'GCAM Crosswalk'!I$5:I$111,0))</f>
        <v>Industry</v>
      </c>
      <c r="F3292" t="s">
        <v>318</v>
      </c>
      <c r="G3292">
        <v>3.17702E-3</v>
      </c>
      <c r="H3292">
        <v>4.5372800000000003E-3</v>
      </c>
      <c r="I3292">
        <v>2.9444200000000001E-3</v>
      </c>
      <c r="J3292">
        <v>2.9444200000000001E-3</v>
      </c>
      <c r="K3292">
        <v>3.7156849999999998E-3</v>
      </c>
      <c r="L3292">
        <v>4.3112109999999997E-3</v>
      </c>
      <c r="M3292">
        <v>4.8583569999999998E-3</v>
      </c>
      <c r="N3292">
        <v>5.2439690000000002E-3</v>
      </c>
      <c r="O3292">
        <v>5.4739319999999999E-3</v>
      </c>
      <c r="P3292">
        <v>5.5572679999999998E-3</v>
      </c>
      <c r="Q3292">
        <v>5.4250234999999999E-3</v>
      </c>
      <c r="R3292">
        <v>0</v>
      </c>
      <c r="S3292">
        <v>0</v>
      </c>
      <c r="T3292">
        <v>0</v>
      </c>
      <c r="U3292" t="s">
        <v>409</v>
      </c>
    </row>
    <row r="3293" spans="1:21" x14ac:dyDescent="0.35">
      <c r="A3293" t="s">
        <v>407</v>
      </c>
      <c r="B3293" t="s">
        <v>50</v>
      </c>
      <c r="C3293" t="str">
        <f>INDEX('GCAM Crosswalk'!M$5:M$36,MATCH(B3293,'GCAM Crosswalk'!L$5:L$36,0))</f>
        <v>USA</v>
      </c>
      <c r="D3293" t="s">
        <v>271</v>
      </c>
      <c r="E3293" t="str">
        <f>INDEX('GCAM Crosswalk'!J$5:J$111,MATCH(D3293,'GCAM Crosswalk'!I$5:I$111,0))</f>
        <v>Industry</v>
      </c>
      <c r="F3293" t="s">
        <v>339</v>
      </c>
      <c r="G3293">
        <v>0.20968200000000001</v>
      </c>
      <c r="H3293">
        <v>0.299458</v>
      </c>
      <c r="I3293">
        <v>0.19433500000000001</v>
      </c>
      <c r="J3293">
        <v>0.19433500000000001</v>
      </c>
      <c r="K3293">
        <v>0.24624509999999999</v>
      </c>
      <c r="L3293">
        <v>0.27811900000000001</v>
      </c>
      <c r="M3293">
        <v>0.3031354</v>
      </c>
      <c r="N3293">
        <v>0.31415719999999903</v>
      </c>
      <c r="O3293">
        <v>0.32363720000000001</v>
      </c>
      <c r="P3293">
        <v>0.335288159999999</v>
      </c>
      <c r="Q3293">
        <v>0.34083932</v>
      </c>
      <c r="R3293">
        <v>0</v>
      </c>
      <c r="S3293">
        <v>0</v>
      </c>
      <c r="T3293">
        <v>0</v>
      </c>
      <c r="U3293" t="s">
        <v>409</v>
      </c>
    </row>
    <row r="3294" spans="1:21" x14ac:dyDescent="0.35">
      <c r="A3294" t="s">
        <v>407</v>
      </c>
      <c r="B3294" t="s">
        <v>50</v>
      </c>
      <c r="C3294" t="str">
        <f>INDEX('GCAM Crosswalk'!M$5:M$36,MATCH(B3294,'GCAM Crosswalk'!L$5:L$36,0))</f>
        <v>USA</v>
      </c>
      <c r="D3294" t="s">
        <v>271</v>
      </c>
      <c r="E3294" t="str">
        <f>INDEX('GCAM Crosswalk'!J$5:J$111,MATCH(D3294,'GCAM Crosswalk'!I$5:I$111,0))</f>
        <v>Industry</v>
      </c>
      <c r="F3294" t="s">
        <v>408</v>
      </c>
      <c r="G3294">
        <v>9.5309499999999998E-3</v>
      </c>
      <c r="H3294">
        <v>1.3611699999999999E-2</v>
      </c>
      <c r="I3294">
        <v>8.8333500000000002E-3</v>
      </c>
      <c r="J3294">
        <v>8.8333500000000002E-3</v>
      </c>
      <c r="K3294">
        <v>1.0862739999999999E-2</v>
      </c>
      <c r="L3294">
        <v>1.18601E-2</v>
      </c>
      <c r="M3294">
        <v>1.260198E-2</v>
      </c>
      <c r="N3294">
        <v>1.268816E-2</v>
      </c>
      <c r="O3294">
        <v>1.2673769999999999E-2</v>
      </c>
      <c r="P3294">
        <v>1.2887226999999999E-2</v>
      </c>
      <c r="Q3294">
        <v>1.2847464100000001E-2</v>
      </c>
      <c r="R3294">
        <v>0</v>
      </c>
      <c r="S3294">
        <v>0</v>
      </c>
      <c r="T3294">
        <v>0</v>
      </c>
      <c r="U3294" t="s">
        <v>409</v>
      </c>
    </row>
    <row r="3295" spans="1:21" x14ac:dyDescent="0.35">
      <c r="A3295" t="s">
        <v>407</v>
      </c>
      <c r="B3295" t="s">
        <v>50</v>
      </c>
      <c r="C3295" t="str">
        <f>INDEX('GCAM Crosswalk'!M$5:M$36,MATCH(B3295,'GCAM Crosswalk'!L$5:L$36,0))</f>
        <v>USA</v>
      </c>
      <c r="D3295" t="s">
        <v>271</v>
      </c>
      <c r="E3295" t="str">
        <f>INDEX('GCAM Crosswalk'!J$5:J$111,MATCH(D3295,'GCAM Crosswalk'!I$5:I$111,0))</f>
        <v>Industry</v>
      </c>
      <c r="F3295" t="s">
        <v>410</v>
      </c>
      <c r="G3295">
        <v>0</v>
      </c>
      <c r="H3295">
        <v>0</v>
      </c>
      <c r="I3295">
        <v>0</v>
      </c>
      <c r="J3295">
        <v>0</v>
      </c>
      <c r="K3295">
        <v>0</v>
      </c>
      <c r="L3295" s="3">
        <v>1.31424E-5</v>
      </c>
      <c r="M3295" s="3">
        <v>1.10997129999999E-4</v>
      </c>
      <c r="N3295" s="3">
        <v>2.8167909999999999E-4</v>
      </c>
      <c r="O3295" s="3">
        <v>4.7483074E-4</v>
      </c>
      <c r="P3295" s="3">
        <v>5.5047159E-4</v>
      </c>
      <c r="Q3295" s="3">
        <v>6.0047950199999995E-4</v>
      </c>
      <c r="R3295">
        <v>0</v>
      </c>
      <c r="S3295">
        <v>0</v>
      </c>
      <c r="T3295">
        <v>0</v>
      </c>
      <c r="U3295" t="s">
        <v>409</v>
      </c>
    </row>
    <row r="3296" spans="1:21" x14ac:dyDescent="0.35">
      <c r="A3296" t="s">
        <v>407</v>
      </c>
      <c r="B3296" t="s">
        <v>50</v>
      </c>
      <c r="C3296" t="str">
        <f>INDEX('GCAM Crosswalk'!M$5:M$36,MATCH(B3296,'GCAM Crosswalk'!L$5:L$36,0))</f>
        <v>USA</v>
      </c>
      <c r="D3296" t="s">
        <v>271</v>
      </c>
      <c r="E3296" t="str">
        <f>INDEX('GCAM Crosswalk'!J$5:J$111,MATCH(D3296,'GCAM Crosswalk'!I$5:I$111,0))</f>
        <v>Industry</v>
      </c>
      <c r="F3296" t="s">
        <v>411</v>
      </c>
      <c r="G3296">
        <v>9.5309900000000003E-2</v>
      </c>
      <c r="H3296">
        <v>0.13611699999999999</v>
      </c>
      <c r="I3296">
        <v>8.8333900000000007E-2</v>
      </c>
      <c r="J3296">
        <v>8.8333900000000007E-2</v>
      </c>
      <c r="K3296">
        <v>6.7272999999999999E-2</v>
      </c>
      <c r="L3296">
        <v>6.2540809999999905E-2</v>
      </c>
      <c r="M3296">
        <v>5.9979379999999999E-2</v>
      </c>
      <c r="N3296">
        <v>6.4660540000000002E-2</v>
      </c>
      <c r="O3296">
        <v>6.7408949999999995E-2</v>
      </c>
      <c r="P3296">
        <v>6.9219829999999996E-2</v>
      </c>
      <c r="Q3296">
        <v>7.7322468000000005E-2</v>
      </c>
      <c r="R3296">
        <v>0</v>
      </c>
      <c r="S3296">
        <v>0</v>
      </c>
      <c r="T3296">
        <v>0</v>
      </c>
      <c r="U3296" t="s">
        <v>409</v>
      </c>
    </row>
    <row r="3297" spans="1:21" x14ac:dyDescent="0.35">
      <c r="A3297" t="s">
        <v>407</v>
      </c>
      <c r="B3297" t="s">
        <v>50</v>
      </c>
      <c r="C3297" t="str">
        <f>INDEX('GCAM Crosswalk'!M$5:M$36,MATCH(B3297,'GCAM Crosswalk'!L$5:L$36,0))</f>
        <v>USA</v>
      </c>
      <c r="D3297" t="s">
        <v>325</v>
      </c>
      <c r="E3297" t="str">
        <f>INDEX('GCAM Crosswalk'!J$5:J$111,MATCH(D3297,'GCAM Crosswalk'!I$5:I$111,0))</f>
        <v>Residential</v>
      </c>
      <c r="F3297" t="s">
        <v>225</v>
      </c>
      <c r="G3297">
        <v>0.60557300000000003</v>
      </c>
      <c r="H3297">
        <v>0.88478400000000001</v>
      </c>
      <c r="I3297">
        <v>0.93901900000000005</v>
      </c>
      <c r="J3297">
        <v>0.89933399999999997</v>
      </c>
      <c r="K3297">
        <v>0.95062150000000001</v>
      </c>
      <c r="L3297">
        <v>0.98546690000000003</v>
      </c>
      <c r="M3297">
        <v>1.0002952000000001</v>
      </c>
      <c r="N3297">
        <v>0.98972899999999897</v>
      </c>
      <c r="O3297">
        <v>0.97243630000000003</v>
      </c>
      <c r="P3297">
        <v>0.9540573</v>
      </c>
      <c r="Q3297">
        <v>0.94513179999999997</v>
      </c>
      <c r="R3297">
        <v>0</v>
      </c>
      <c r="S3297">
        <v>0</v>
      </c>
      <c r="T3297">
        <v>0</v>
      </c>
      <c r="U3297" t="s">
        <v>409</v>
      </c>
    </row>
    <row r="3298" spans="1:21" x14ac:dyDescent="0.35">
      <c r="A3298" t="s">
        <v>407</v>
      </c>
      <c r="B3298" t="s">
        <v>50</v>
      </c>
      <c r="C3298" t="str">
        <f>INDEX('GCAM Crosswalk'!M$5:M$36,MATCH(B3298,'GCAM Crosswalk'!L$5:L$36,0))</f>
        <v>USA</v>
      </c>
      <c r="D3298" t="s">
        <v>240</v>
      </c>
      <c r="E3298" t="str">
        <f>INDEX('GCAM Crosswalk'!J$5:J$111,MATCH(D3298,'GCAM Crosswalk'!I$5:I$111,0))</f>
        <v>Residential</v>
      </c>
      <c r="F3298" t="s">
        <v>318</v>
      </c>
      <c r="G3298">
        <v>0</v>
      </c>
      <c r="H3298">
        <v>0.44191599999999998</v>
      </c>
      <c r="I3298">
        <v>0.48949799999999999</v>
      </c>
      <c r="J3298">
        <v>0.39768700000000001</v>
      </c>
      <c r="K3298">
        <v>0.45133010000000001</v>
      </c>
      <c r="L3298">
        <v>0.48124129999999998</v>
      </c>
      <c r="M3298">
        <v>0.49175459999999999</v>
      </c>
      <c r="N3298">
        <v>0.47218099999999902</v>
      </c>
      <c r="O3298">
        <v>0.43649019999999999</v>
      </c>
      <c r="P3298">
        <v>0.40739019999999998</v>
      </c>
      <c r="Q3298">
        <v>0.38717439999999997</v>
      </c>
      <c r="R3298">
        <v>0</v>
      </c>
      <c r="S3298">
        <v>0</v>
      </c>
      <c r="T3298">
        <v>0</v>
      </c>
      <c r="U3298" t="s">
        <v>409</v>
      </c>
    </row>
    <row r="3299" spans="1:21" x14ac:dyDescent="0.35">
      <c r="A3299" t="s">
        <v>407</v>
      </c>
      <c r="B3299" t="s">
        <v>50</v>
      </c>
      <c r="C3299" t="str">
        <f>INDEX('GCAM Crosswalk'!M$5:M$36,MATCH(B3299,'GCAM Crosswalk'!L$5:L$36,0))</f>
        <v>USA</v>
      </c>
      <c r="D3299" t="s">
        <v>240</v>
      </c>
      <c r="E3299" t="str">
        <f>INDEX('GCAM Crosswalk'!J$5:J$111,MATCH(D3299,'GCAM Crosswalk'!I$5:I$111,0))</f>
        <v>Residential</v>
      </c>
      <c r="F3299" t="s">
        <v>225</v>
      </c>
      <c r="G3299">
        <v>0.20436599999999999</v>
      </c>
      <c r="H3299">
        <v>0.29859200000000002</v>
      </c>
      <c r="I3299">
        <v>0.31689499999999998</v>
      </c>
      <c r="J3299">
        <v>0.30350300000000002</v>
      </c>
      <c r="K3299">
        <v>0.32247290000000001</v>
      </c>
      <c r="L3299">
        <v>0.3405511</v>
      </c>
      <c r="M3299">
        <v>0.36043350000000002</v>
      </c>
      <c r="N3299">
        <v>0.37523240000000002</v>
      </c>
      <c r="O3299">
        <v>0.38441559999999902</v>
      </c>
      <c r="P3299">
        <v>0.3911906</v>
      </c>
      <c r="Q3299">
        <v>0.39778360000000001</v>
      </c>
      <c r="R3299">
        <v>0</v>
      </c>
      <c r="S3299">
        <v>0</v>
      </c>
      <c r="T3299">
        <v>0</v>
      </c>
      <c r="U3299" t="s">
        <v>409</v>
      </c>
    </row>
    <row r="3300" spans="1:21" x14ac:dyDescent="0.35">
      <c r="A3300" t="s">
        <v>407</v>
      </c>
      <c r="B3300" t="s">
        <v>50</v>
      </c>
      <c r="C3300" t="str">
        <f>INDEX('GCAM Crosswalk'!M$5:M$36,MATCH(B3300,'GCAM Crosswalk'!L$5:L$36,0))</f>
        <v>USA</v>
      </c>
      <c r="D3300" t="s">
        <v>240</v>
      </c>
      <c r="E3300" t="str">
        <f>INDEX('GCAM Crosswalk'!J$5:J$111,MATCH(D3300,'GCAM Crosswalk'!I$5:I$111,0))</f>
        <v>Residential</v>
      </c>
      <c r="F3300" t="s">
        <v>408</v>
      </c>
      <c r="G3300">
        <v>3.04325</v>
      </c>
      <c r="H3300">
        <v>3.3417699999999999</v>
      </c>
      <c r="I3300">
        <v>3.29175</v>
      </c>
      <c r="J3300">
        <v>3.2162500000000001</v>
      </c>
      <c r="K3300">
        <v>3.3721639999999899</v>
      </c>
      <c r="L3300">
        <v>3.4903509999999902</v>
      </c>
      <c r="M3300">
        <v>3.617794</v>
      </c>
      <c r="N3300">
        <v>3.7311869999999998</v>
      </c>
      <c r="O3300">
        <v>3.8076089999999998</v>
      </c>
      <c r="P3300">
        <v>3.8439700000000001</v>
      </c>
      <c r="Q3300">
        <v>3.8402371</v>
      </c>
      <c r="R3300">
        <v>0</v>
      </c>
      <c r="S3300">
        <v>0</v>
      </c>
      <c r="T3300">
        <v>0</v>
      </c>
      <c r="U3300" t="s">
        <v>409</v>
      </c>
    </row>
    <row r="3301" spans="1:21" x14ac:dyDescent="0.35">
      <c r="A3301" t="s">
        <v>407</v>
      </c>
      <c r="B3301" t="s">
        <v>50</v>
      </c>
      <c r="C3301" t="str">
        <f>INDEX('GCAM Crosswalk'!M$5:M$36,MATCH(B3301,'GCAM Crosswalk'!L$5:L$36,0))</f>
        <v>USA</v>
      </c>
      <c r="D3301" t="s">
        <v>240</v>
      </c>
      <c r="E3301" t="str">
        <f>INDEX('GCAM Crosswalk'!J$5:J$111,MATCH(D3301,'GCAM Crosswalk'!I$5:I$111,0))</f>
        <v>Residential</v>
      </c>
      <c r="F3301" t="s">
        <v>410</v>
      </c>
      <c r="G3301">
        <v>0</v>
      </c>
      <c r="H3301">
        <v>0</v>
      </c>
      <c r="I3301">
        <v>0</v>
      </c>
      <c r="J3301">
        <v>0</v>
      </c>
      <c r="K3301">
        <v>0</v>
      </c>
      <c r="L3301" s="3">
        <v>1.3423800000000001E-4</v>
      </c>
      <c r="M3301">
        <v>2.0788400000000002E-3</v>
      </c>
      <c r="N3301">
        <v>3.9229099999999999E-3</v>
      </c>
      <c r="O3301">
        <v>6.0728500000000003E-3</v>
      </c>
      <c r="P3301">
        <v>8.2427400000000001E-3</v>
      </c>
      <c r="Q3301">
        <v>1.03275E-2</v>
      </c>
      <c r="R3301">
        <v>0</v>
      </c>
      <c r="S3301">
        <v>0</v>
      </c>
      <c r="T3301">
        <v>0</v>
      </c>
      <c r="U3301" t="s">
        <v>409</v>
      </c>
    </row>
    <row r="3302" spans="1:21" x14ac:dyDescent="0.35">
      <c r="A3302" t="s">
        <v>407</v>
      </c>
      <c r="B3302" t="s">
        <v>50</v>
      </c>
      <c r="C3302" t="str">
        <f>INDEX('GCAM Crosswalk'!M$5:M$36,MATCH(B3302,'GCAM Crosswalk'!L$5:L$36,0))</f>
        <v>USA</v>
      </c>
      <c r="D3302" t="s">
        <v>240</v>
      </c>
      <c r="E3302" t="str">
        <f>INDEX('GCAM Crosswalk'!J$5:J$111,MATCH(D3302,'GCAM Crosswalk'!I$5:I$111,0))</f>
        <v>Residential</v>
      </c>
      <c r="F3302" t="s">
        <v>411</v>
      </c>
      <c r="G3302">
        <v>0.82852300000000001</v>
      </c>
      <c r="H3302">
        <v>0.90443799999999996</v>
      </c>
      <c r="I3302">
        <v>0.67600300000000002</v>
      </c>
      <c r="J3302">
        <v>0.49985400000000002</v>
      </c>
      <c r="K3302">
        <v>0.5180361</v>
      </c>
      <c r="L3302">
        <v>0.53403210000000001</v>
      </c>
      <c r="M3302">
        <v>0.540439</v>
      </c>
      <c r="N3302">
        <v>0.54072339999999997</v>
      </c>
      <c r="O3302">
        <v>0.53884089999999996</v>
      </c>
      <c r="P3302">
        <v>0.54191040000000001</v>
      </c>
      <c r="Q3302">
        <v>0.55970759999999997</v>
      </c>
      <c r="R3302">
        <v>0</v>
      </c>
      <c r="S3302">
        <v>0</v>
      </c>
      <c r="T3302">
        <v>0</v>
      </c>
      <c r="U3302" t="s">
        <v>409</v>
      </c>
    </row>
    <row r="3303" spans="1:21" x14ac:dyDescent="0.35">
      <c r="A3303" t="s">
        <v>407</v>
      </c>
      <c r="B3303" t="s">
        <v>50</v>
      </c>
      <c r="C3303" t="str">
        <f>INDEX('GCAM Crosswalk'!M$5:M$36,MATCH(B3303,'GCAM Crosswalk'!L$5:L$36,0))</f>
        <v>USA</v>
      </c>
      <c r="D3303" t="s">
        <v>326</v>
      </c>
      <c r="E3303" t="str">
        <f>INDEX('GCAM Crosswalk'!J$5:J$111,MATCH(D3303,'GCAM Crosswalk'!I$5:I$111,0))</f>
        <v>Residential</v>
      </c>
      <c r="F3303" t="s">
        <v>318</v>
      </c>
      <c r="G3303">
        <v>0</v>
      </c>
      <c r="H3303">
        <v>4.9101800000000001E-2</v>
      </c>
      <c r="I3303">
        <v>5.4388699999999998E-2</v>
      </c>
      <c r="J3303">
        <v>4.4187400000000002E-2</v>
      </c>
      <c r="K3303">
        <v>4.7956829999999999E-2</v>
      </c>
      <c r="L3303">
        <v>5.2415110000000001E-2</v>
      </c>
      <c r="M3303">
        <v>5.5315250000000003E-2</v>
      </c>
      <c r="N3303">
        <v>5.6069719999999899E-2</v>
      </c>
      <c r="O3303">
        <v>5.4727270000000001E-2</v>
      </c>
      <c r="P3303">
        <v>5.1518660000000001E-2</v>
      </c>
      <c r="Q3303">
        <v>4.8703609999999897E-2</v>
      </c>
      <c r="R3303">
        <v>0</v>
      </c>
      <c r="S3303">
        <v>0</v>
      </c>
      <c r="T3303">
        <v>0</v>
      </c>
      <c r="U3303" t="s">
        <v>409</v>
      </c>
    </row>
    <row r="3304" spans="1:21" x14ac:dyDescent="0.35">
      <c r="A3304" t="s">
        <v>407</v>
      </c>
      <c r="B3304" t="s">
        <v>50</v>
      </c>
      <c r="C3304" t="str">
        <f>INDEX('GCAM Crosswalk'!M$5:M$36,MATCH(B3304,'GCAM Crosswalk'!L$5:L$36,0))</f>
        <v>USA</v>
      </c>
      <c r="D3304" t="s">
        <v>326</v>
      </c>
      <c r="E3304" t="str">
        <f>INDEX('GCAM Crosswalk'!J$5:J$111,MATCH(D3304,'GCAM Crosswalk'!I$5:I$111,0))</f>
        <v>Residential</v>
      </c>
      <c r="F3304" t="s">
        <v>339</v>
      </c>
      <c r="G3304">
        <v>6.2245799999999997E-2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409</v>
      </c>
    </row>
    <row r="3305" spans="1:21" x14ac:dyDescent="0.35">
      <c r="A3305" t="s">
        <v>407</v>
      </c>
      <c r="B3305" t="s">
        <v>50</v>
      </c>
      <c r="C3305" t="str">
        <f>INDEX('GCAM Crosswalk'!M$5:M$36,MATCH(B3305,'GCAM Crosswalk'!L$5:L$36,0))</f>
        <v>USA</v>
      </c>
      <c r="D3305" t="s">
        <v>326</v>
      </c>
      <c r="E3305" t="str">
        <f>INDEX('GCAM Crosswalk'!J$5:J$111,MATCH(D3305,'GCAM Crosswalk'!I$5:I$111,0))</f>
        <v>Residential</v>
      </c>
      <c r="F3305" t="s">
        <v>225</v>
      </c>
      <c r="G3305">
        <v>2.51397</v>
      </c>
      <c r="H3305">
        <v>3.6730900000000002</v>
      </c>
      <c r="I3305">
        <v>3.8982399999999999</v>
      </c>
      <c r="J3305">
        <v>3.7334900000000002</v>
      </c>
      <c r="K3305">
        <v>4.1017000000000001</v>
      </c>
      <c r="L3305">
        <v>4.4492909999999997</v>
      </c>
      <c r="M3305">
        <v>4.7836269999999903</v>
      </c>
      <c r="N3305">
        <v>5.0434890000000001</v>
      </c>
      <c r="O3305">
        <v>5.2695150000000002</v>
      </c>
      <c r="P3305">
        <v>5.4900801000000001</v>
      </c>
      <c r="Q3305">
        <v>5.7131299999999996</v>
      </c>
      <c r="R3305">
        <v>0</v>
      </c>
      <c r="S3305">
        <v>0</v>
      </c>
      <c r="T3305">
        <v>0</v>
      </c>
      <c r="U3305" t="s">
        <v>409</v>
      </c>
    </row>
    <row r="3306" spans="1:21" x14ac:dyDescent="0.35">
      <c r="A3306" t="s">
        <v>407</v>
      </c>
      <c r="B3306" t="s">
        <v>50</v>
      </c>
      <c r="C3306" t="str">
        <f>INDEX('GCAM Crosswalk'!M$5:M$36,MATCH(B3306,'GCAM Crosswalk'!L$5:L$36,0))</f>
        <v>USA</v>
      </c>
      <c r="D3306" t="s">
        <v>326</v>
      </c>
      <c r="E3306" t="str">
        <f>INDEX('GCAM Crosswalk'!J$5:J$111,MATCH(D3306,'GCAM Crosswalk'!I$5:I$111,0))</f>
        <v>Residential</v>
      </c>
      <c r="F3306" t="s">
        <v>408</v>
      </c>
      <c r="G3306">
        <v>1.2509999999999999</v>
      </c>
      <c r="H3306">
        <v>1.3737200000000001</v>
      </c>
      <c r="I3306">
        <v>1.3531599999999999</v>
      </c>
      <c r="J3306">
        <v>1.32212</v>
      </c>
      <c r="K3306">
        <v>1.437244</v>
      </c>
      <c r="L3306">
        <v>1.51638599999999</v>
      </c>
      <c r="M3306">
        <v>1.56521</v>
      </c>
      <c r="N3306">
        <v>1.5979179999999999</v>
      </c>
      <c r="O3306">
        <v>1.6327653</v>
      </c>
      <c r="P3306">
        <v>1.6526330999999901</v>
      </c>
      <c r="Q3306">
        <v>1.6722229</v>
      </c>
      <c r="R3306">
        <v>0</v>
      </c>
      <c r="S3306">
        <v>0</v>
      </c>
      <c r="T3306">
        <v>0</v>
      </c>
      <c r="U3306" t="s">
        <v>409</v>
      </c>
    </row>
    <row r="3307" spans="1:21" x14ac:dyDescent="0.35">
      <c r="A3307" t="s">
        <v>407</v>
      </c>
      <c r="B3307" t="s">
        <v>50</v>
      </c>
      <c r="C3307" t="str">
        <f>INDEX('GCAM Crosswalk'!M$5:M$36,MATCH(B3307,'GCAM Crosswalk'!L$5:L$36,0))</f>
        <v>USA</v>
      </c>
      <c r="D3307" t="s">
        <v>326</v>
      </c>
      <c r="E3307" t="str">
        <f>INDEX('GCAM Crosswalk'!J$5:J$111,MATCH(D3307,'GCAM Crosswalk'!I$5:I$111,0))</f>
        <v>Residential</v>
      </c>
      <c r="F3307" t="s">
        <v>410</v>
      </c>
      <c r="G3307">
        <v>0</v>
      </c>
      <c r="H3307">
        <v>0</v>
      </c>
      <c r="I3307">
        <v>0</v>
      </c>
      <c r="J3307">
        <v>0</v>
      </c>
      <c r="K3307">
        <v>0</v>
      </c>
      <c r="L3307" s="3">
        <v>1.28975E-4</v>
      </c>
      <c r="M3307">
        <v>2.1623499999999999E-3</v>
      </c>
      <c r="N3307">
        <v>4.3646700000000002E-3</v>
      </c>
      <c r="O3307">
        <v>5.8574899999999999E-3</v>
      </c>
      <c r="P3307">
        <v>7.5755600000000003E-3</v>
      </c>
      <c r="Q3307">
        <v>8.0901099999999993E-3</v>
      </c>
      <c r="R3307">
        <v>0</v>
      </c>
      <c r="S3307">
        <v>0</v>
      </c>
      <c r="T3307">
        <v>0</v>
      </c>
      <c r="U3307" t="s">
        <v>409</v>
      </c>
    </row>
    <row r="3308" spans="1:21" x14ac:dyDescent="0.35">
      <c r="A3308" t="s">
        <v>407</v>
      </c>
      <c r="B3308" t="s">
        <v>50</v>
      </c>
      <c r="C3308" t="str">
        <f>INDEX('GCAM Crosswalk'!M$5:M$36,MATCH(B3308,'GCAM Crosswalk'!L$5:L$36,0))</f>
        <v>USA</v>
      </c>
      <c r="D3308" t="s">
        <v>326</v>
      </c>
      <c r="E3308" t="str">
        <f>INDEX('GCAM Crosswalk'!J$5:J$111,MATCH(D3308,'GCAM Crosswalk'!I$5:I$111,0))</f>
        <v>Residential</v>
      </c>
      <c r="F3308" t="s">
        <v>411</v>
      </c>
      <c r="G3308">
        <v>0.27524100000000001</v>
      </c>
      <c r="H3308">
        <v>0.30046</v>
      </c>
      <c r="I3308">
        <v>0.22457299999999999</v>
      </c>
      <c r="J3308">
        <v>0.16605500000000001</v>
      </c>
      <c r="K3308">
        <v>0.1773188</v>
      </c>
      <c r="L3308">
        <v>0.18223739999999999</v>
      </c>
      <c r="M3308">
        <v>0.17442360000000001</v>
      </c>
      <c r="N3308">
        <v>0.159329999999999</v>
      </c>
      <c r="O3308">
        <v>0.14832576</v>
      </c>
      <c r="P3308">
        <v>0.14061071999999999</v>
      </c>
      <c r="Q3308">
        <v>0.14342591999999901</v>
      </c>
      <c r="R3308">
        <v>0</v>
      </c>
      <c r="S3308">
        <v>0</v>
      </c>
      <c r="T3308">
        <v>0</v>
      </c>
      <c r="U3308" t="s">
        <v>409</v>
      </c>
    </row>
    <row r="3309" spans="1:21" x14ac:dyDescent="0.35">
      <c r="A3309" t="s">
        <v>407</v>
      </c>
      <c r="B3309" t="s">
        <v>50</v>
      </c>
      <c r="C3309" t="str">
        <f>INDEX('GCAM Crosswalk'!M$5:M$36,MATCH(B3309,'GCAM Crosswalk'!L$5:L$36,0))</f>
        <v>USA</v>
      </c>
      <c r="D3309" t="s">
        <v>251</v>
      </c>
      <c r="E3309" t="str">
        <f>INDEX('GCAM Crosswalk'!J$5:J$111,MATCH(D3309,'GCAM Crosswalk'!I$5:I$111,0))</f>
        <v>International Aviation</v>
      </c>
      <c r="F3309" t="s">
        <v>225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3">
        <v>1.9014200000000001E-7</v>
      </c>
      <c r="O3309" s="3">
        <v>1.48856E-6</v>
      </c>
      <c r="P3309" s="3">
        <v>1.11718E-5</v>
      </c>
      <c r="Q3309" s="3">
        <v>7.7717699999999996E-5</v>
      </c>
      <c r="R3309">
        <v>0</v>
      </c>
      <c r="S3309">
        <v>0</v>
      </c>
      <c r="T3309">
        <v>0</v>
      </c>
      <c r="U3309" t="s">
        <v>409</v>
      </c>
    </row>
    <row r="3310" spans="1:21" x14ac:dyDescent="0.35">
      <c r="A3310" t="s">
        <v>407</v>
      </c>
      <c r="B3310" t="s">
        <v>50</v>
      </c>
      <c r="C3310" t="str">
        <f>INDEX('GCAM Crosswalk'!M$5:M$36,MATCH(B3310,'GCAM Crosswalk'!L$5:L$36,0))</f>
        <v>USA</v>
      </c>
      <c r="D3310" t="s">
        <v>251</v>
      </c>
      <c r="E3310" t="str">
        <f>INDEX('GCAM Crosswalk'!J$5:J$111,MATCH(D3310,'GCAM Crosswalk'!I$5:I$111,0))</f>
        <v>International Aviation</v>
      </c>
      <c r="F3310" t="s">
        <v>410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3">
        <v>2.5113499999999998E-7</v>
      </c>
      <c r="O3310" s="3">
        <v>4.7609200000000002E-6</v>
      </c>
      <c r="P3310" s="3">
        <v>6.6823999999999996E-5</v>
      </c>
      <c r="Q3310" s="3">
        <v>6.9711999999999997E-4</v>
      </c>
      <c r="R3310">
        <v>0</v>
      </c>
      <c r="S3310">
        <v>0</v>
      </c>
      <c r="T3310">
        <v>0</v>
      </c>
      <c r="U3310" t="s">
        <v>409</v>
      </c>
    </row>
    <row r="3311" spans="1:21" x14ac:dyDescent="0.35">
      <c r="A3311" t="s">
        <v>407</v>
      </c>
      <c r="B3311" t="s">
        <v>50</v>
      </c>
      <c r="C3311" t="str">
        <f>INDEX('GCAM Crosswalk'!M$5:M$36,MATCH(B3311,'GCAM Crosswalk'!L$5:L$36,0))</f>
        <v>USA</v>
      </c>
      <c r="D3311" t="s">
        <v>251</v>
      </c>
      <c r="E3311" t="str">
        <f>INDEX('GCAM Crosswalk'!J$5:J$111,MATCH(D3311,'GCAM Crosswalk'!I$5:I$111,0))</f>
        <v>International Aviation</v>
      </c>
      <c r="F3311" t="s">
        <v>411</v>
      </c>
      <c r="G3311">
        <v>0.66594500000000001</v>
      </c>
      <c r="H3311">
        <v>0.73632200000000003</v>
      </c>
      <c r="I3311">
        <v>0.61657200000000001</v>
      </c>
      <c r="J3311">
        <v>0.66830599999999996</v>
      </c>
      <c r="K3311">
        <v>0.70601700000000001</v>
      </c>
      <c r="L3311">
        <v>0.67401299999999997</v>
      </c>
      <c r="M3311">
        <v>0.64987899999999998</v>
      </c>
      <c r="N3311">
        <v>0.63763000000000003</v>
      </c>
      <c r="O3311">
        <v>0.66424799999999995</v>
      </c>
      <c r="P3311">
        <v>0.68980900000000001</v>
      </c>
      <c r="Q3311">
        <v>0.71410799999999997</v>
      </c>
      <c r="R3311">
        <v>0</v>
      </c>
      <c r="S3311">
        <v>0</v>
      </c>
      <c r="T3311">
        <v>0</v>
      </c>
      <c r="U3311" t="s">
        <v>409</v>
      </c>
    </row>
    <row r="3312" spans="1:21" x14ac:dyDescent="0.35">
      <c r="A3312" t="s">
        <v>407</v>
      </c>
      <c r="B3312" t="s">
        <v>50</v>
      </c>
      <c r="C3312" t="str">
        <f>INDEX('GCAM Crosswalk'!M$5:M$36,MATCH(B3312,'GCAM Crosswalk'!L$5:L$36,0))</f>
        <v>USA</v>
      </c>
      <c r="D3312" t="s">
        <v>254</v>
      </c>
      <c r="E3312" t="str">
        <f>INDEX('GCAM Crosswalk'!J$5:J$111,MATCH(D3312,'GCAM Crosswalk'!I$5:I$111,0))</f>
        <v>Transportation</v>
      </c>
      <c r="F3312" t="s">
        <v>225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6.44196E-3</v>
      </c>
      <c r="M3312">
        <v>2.70402E-2</v>
      </c>
      <c r="N3312">
        <v>5.1818912999999897E-2</v>
      </c>
      <c r="O3312">
        <v>6.4189324000000006E-2</v>
      </c>
      <c r="P3312">
        <v>7.0184460000000004E-2</v>
      </c>
      <c r="Q3312">
        <v>7.5681719999999994E-2</v>
      </c>
      <c r="R3312">
        <v>0</v>
      </c>
      <c r="S3312">
        <v>0</v>
      </c>
      <c r="T3312">
        <v>0</v>
      </c>
      <c r="U3312" t="s">
        <v>409</v>
      </c>
    </row>
    <row r="3313" spans="1:21" x14ac:dyDescent="0.35">
      <c r="A3313" t="s">
        <v>407</v>
      </c>
      <c r="B3313" t="s">
        <v>50</v>
      </c>
      <c r="C3313" t="str">
        <f>INDEX('GCAM Crosswalk'!M$5:M$36,MATCH(B3313,'GCAM Crosswalk'!L$5:L$36,0))</f>
        <v>USA</v>
      </c>
      <c r="D3313" t="s">
        <v>254</v>
      </c>
      <c r="E3313" t="str">
        <f>INDEX('GCAM Crosswalk'!J$5:J$111,MATCH(D3313,'GCAM Crosswalk'!I$5:I$111,0))</f>
        <v>Transportation</v>
      </c>
      <c r="F3313" t="s">
        <v>410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9.2311100000000007E-3</v>
      </c>
      <c r="M3313">
        <v>3.3942199999999999E-2</v>
      </c>
      <c r="N3313">
        <v>6.5634230000000002E-2</v>
      </c>
      <c r="O3313">
        <v>8.1864114000000002E-2</v>
      </c>
      <c r="P3313">
        <v>8.9762510000000004E-2</v>
      </c>
      <c r="Q3313">
        <v>9.6890809999999994E-2</v>
      </c>
      <c r="R3313">
        <v>0</v>
      </c>
      <c r="S3313">
        <v>0</v>
      </c>
      <c r="T3313">
        <v>0</v>
      </c>
      <c r="U3313" t="s">
        <v>409</v>
      </c>
    </row>
    <row r="3314" spans="1:21" x14ac:dyDescent="0.35">
      <c r="A3314" t="s">
        <v>407</v>
      </c>
      <c r="B3314" t="s">
        <v>50</v>
      </c>
      <c r="C3314" t="str">
        <f>INDEX('GCAM Crosswalk'!M$5:M$36,MATCH(B3314,'GCAM Crosswalk'!L$5:L$36,0))</f>
        <v>USA</v>
      </c>
      <c r="D3314" t="s">
        <v>254</v>
      </c>
      <c r="E3314" t="str">
        <f>INDEX('GCAM Crosswalk'!J$5:J$111,MATCH(D3314,'GCAM Crosswalk'!I$5:I$111,0))</f>
        <v>Transportation</v>
      </c>
      <c r="F3314" t="s">
        <v>411</v>
      </c>
      <c r="G3314">
        <v>0.52768899999999996</v>
      </c>
      <c r="H3314">
        <v>0.65815299999999999</v>
      </c>
      <c r="I3314">
        <v>0.62451900000000005</v>
      </c>
      <c r="J3314">
        <v>0.828712</v>
      </c>
      <c r="K3314">
        <v>0.86028930000000003</v>
      </c>
      <c r="L3314">
        <v>0.83789539999999996</v>
      </c>
      <c r="M3314">
        <v>0.76713799999999999</v>
      </c>
      <c r="N3314">
        <v>0.69691340000000002</v>
      </c>
      <c r="O3314">
        <v>0.68254000000000004</v>
      </c>
      <c r="P3314">
        <v>0.70405300000000004</v>
      </c>
      <c r="Q3314">
        <v>0.74115799999999998</v>
      </c>
      <c r="R3314">
        <v>0</v>
      </c>
      <c r="S3314">
        <v>0</v>
      </c>
      <c r="T3314">
        <v>0</v>
      </c>
      <c r="U3314" t="s">
        <v>409</v>
      </c>
    </row>
    <row r="3315" spans="1:21" x14ac:dyDescent="0.35">
      <c r="A3315" t="s">
        <v>407</v>
      </c>
      <c r="B3315" t="s">
        <v>50</v>
      </c>
      <c r="C3315" t="str">
        <f>INDEX('GCAM Crosswalk'!M$5:M$36,MATCH(B3315,'GCAM Crosswalk'!L$5:L$36,0))</f>
        <v>USA</v>
      </c>
      <c r="D3315" t="s">
        <v>257</v>
      </c>
      <c r="E3315" t="str">
        <f>INDEX('GCAM Crosswalk'!J$5:J$111,MATCH(D3315,'GCAM Crosswalk'!I$5:I$111,0))</f>
        <v>Transportation</v>
      </c>
      <c r="F3315" t="s">
        <v>225</v>
      </c>
      <c r="G3315">
        <v>0</v>
      </c>
      <c r="H3315">
        <v>0</v>
      </c>
      <c r="I3315">
        <v>0</v>
      </c>
      <c r="J3315">
        <v>0</v>
      </c>
      <c r="K3315">
        <v>9.2466371805299992E-3</v>
      </c>
      <c r="L3315">
        <v>2.9422273197270001E-2</v>
      </c>
      <c r="M3315">
        <v>8.8723266754790003E-2</v>
      </c>
      <c r="N3315">
        <v>0.20457344946785899</v>
      </c>
      <c r="O3315">
        <v>0.33006855193000001</v>
      </c>
      <c r="P3315">
        <v>0.43514927539999898</v>
      </c>
      <c r="Q3315">
        <v>0.52332168700000004</v>
      </c>
      <c r="R3315">
        <v>0</v>
      </c>
      <c r="S3315">
        <v>0</v>
      </c>
      <c r="T3315">
        <v>0</v>
      </c>
      <c r="U3315" t="s">
        <v>409</v>
      </c>
    </row>
    <row r="3316" spans="1:21" x14ac:dyDescent="0.35">
      <c r="A3316" t="s">
        <v>407</v>
      </c>
      <c r="B3316" t="s">
        <v>50</v>
      </c>
      <c r="C3316" t="str">
        <f>INDEX('GCAM Crosswalk'!M$5:M$36,MATCH(B3316,'GCAM Crosswalk'!L$5:L$36,0))</f>
        <v>USA</v>
      </c>
      <c r="D3316" t="s">
        <v>257</v>
      </c>
      <c r="E3316" t="str">
        <f>INDEX('GCAM Crosswalk'!J$5:J$111,MATCH(D3316,'GCAM Crosswalk'!I$5:I$111,0))</f>
        <v>Transportation</v>
      </c>
      <c r="F3316" t="s">
        <v>410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3.6408980000000001E-3</v>
      </c>
      <c r="M3316">
        <v>2.8472377600000001E-2</v>
      </c>
      <c r="N3316">
        <v>9.1216820499999907E-2</v>
      </c>
      <c r="O3316">
        <v>0.16744760418999999</v>
      </c>
      <c r="P3316">
        <v>0.22998507000000001</v>
      </c>
      <c r="Q3316">
        <v>0.26848356200000001</v>
      </c>
      <c r="R3316">
        <v>0</v>
      </c>
      <c r="S3316">
        <v>0</v>
      </c>
      <c r="T3316">
        <v>0</v>
      </c>
      <c r="U3316" t="s">
        <v>409</v>
      </c>
    </row>
    <row r="3317" spans="1:21" x14ac:dyDescent="0.35">
      <c r="A3317" t="s">
        <v>407</v>
      </c>
      <c r="B3317" t="s">
        <v>50</v>
      </c>
      <c r="C3317" t="str">
        <f>INDEX('GCAM Crosswalk'!M$5:M$36,MATCH(B3317,'GCAM Crosswalk'!L$5:L$36,0))</f>
        <v>USA</v>
      </c>
      <c r="D3317" t="s">
        <v>257</v>
      </c>
      <c r="E3317" t="str">
        <f>INDEX('GCAM Crosswalk'!J$5:J$111,MATCH(D3317,'GCAM Crosswalk'!I$5:I$111,0))</f>
        <v>Transportation</v>
      </c>
      <c r="F3317" t="s">
        <v>411</v>
      </c>
      <c r="G3317">
        <v>5.5502669999999998</v>
      </c>
      <c r="H3317">
        <v>7.4503539999999999</v>
      </c>
      <c r="I3317">
        <v>7.2171329999999996</v>
      </c>
      <c r="J3317">
        <v>7.352862</v>
      </c>
      <c r="K3317">
        <v>7.9656442429999998</v>
      </c>
      <c r="L3317">
        <v>8.1903929149999897</v>
      </c>
      <c r="M3317">
        <v>8.0081925571999992</v>
      </c>
      <c r="N3317">
        <v>7.4035380149999996</v>
      </c>
      <c r="O3317">
        <v>6.8955857599999897</v>
      </c>
      <c r="P3317">
        <v>6.5079571359999999</v>
      </c>
      <c r="Q3317">
        <v>6.2071523299999898</v>
      </c>
      <c r="R3317">
        <v>0</v>
      </c>
      <c r="S3317">
        <v>0</v>
      </c>
      <c r="T3317">
        <v>0</v>
      </c>
      <c r="U3317" t="s">
        <v>409</v>
      </c>
    </row>
    <row r="3318" spans="1:21" x14ac:dyDescent="0.35">
      <c r="A3318" t="s">
        <v>407</v>
      </c>
      <c r="B3318" t="s">
        <v>50</v>
      </c>
      <c r="C3318" t="str">
        <f>INDEX('GCAM Crosswalk'!M$5:M$36,MATCH(B3318,'GCAM Crosswalk'!L$5:L$36,0))</f>
        <v>USA</v>
      </c>
      <c r="D3318" t="s">
        <v>259</v>
      </c>
      <c r="E3318" t="str">
        <f>INDEX('GCAM Crosswalk'!J$5:J$111,MATCH(D3318,'GCAM Crosswalk'!I$5:I$111,0))</f>
        <v>Transportation</v>
      </c>
      <c r="F3318" t="s">
        <v>225</v>
      </c>
      <c r="G3318">
        <v>1.4851498899999999E-2</v>
      </c>
      <c r="H3318">
        <v>2.2189499000000001E-2</v>
      </c>
      <c r="I3318">
        <v>2.2845598999999901E-2</v>
      </c>
      <c r="J3318">
        <v>3.1251797999999997E-2</v>
      </c>
      <c r="K3318">
        <v>3.4122979999999997E-2</v>
      </c>
      <c r="L3318">
        <v>3.701314E-2</v>
      </c>
      <c r="M3318">
        <v>4.0013010000000002E-2</v>
      </c>
      <c r="N3318">
        <v>5.2874259999999999E-2</v>
      </c>
      <c r="O3318">
        <v>7.0594210000000004E-2</v>
      </c>
      <c r="P3318">
        <v>0.106457</v>
      </c>
      <c r="Q3318">
        <v>0.1742418</v>
      </c>
      <c r="R3318">
        <v>0</v>
      </c>
      <c r="S3318">
        <v>0</v>
      </c>
      <c r="T3318">
        <v>0</v>
      </c>
      <c r="U3318" t="s">
        <v>409</v>
      </c>
    </row>
    <row r="3319" spans="1:21" x14ac:dyDescent="0.35">
      <c r="A3319" t="s">
        <v>407</v>
      </c>
      <c r="B3319" t="s">
        <v>50</v>
      </c>
      <c r="C3319" t="str">
        <f>INDEX('GCAM Crosswalk'!M$5:M$36,MATCH(B3319,'GCAM Crosswalk'!L$5:L$36,0))</f>
        <v>USA</v>
      </c>
      <c r="D3319" t="s">
        <v>259</v>
      </c>
      <c r="E3319" t="str">
        <f>INDEX('GCAM Crosswalk'!J$5:J$111,MATCH(D3319,'GCAM Crosswalk'!I$5:I$111,0))</f>
        <v>Transportation</v>
      </c>
      <c r="F3319" t="s">
        <v>410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3.4373400000000001E-3</v>
      </c>
      <c r="O3319">
        <v>1.0610700000000001E-2</v>
      </c>
      <c r="P3319">
        <v>3.04385E-2</v>
      </c>
      <c r="Q3319">
        <v>7.7353500000000006E-2</v>
      </c>
      <c r="R3319">
        <v>0</v>
      </c>
      <c r="S3319">
        <v>0</v>
      </c>
      <c r="T3319">
        <v>0</v>
      </c>
      <c r="U3319" t="s">
        <v>409</v>
      </c>
    </row>
    <row r="3320" spans="1:21" x14ac:dyDescent="0.35">
      <c r="A3320" t="s">
        <v>407</v>
      </c>
      <c r="B3320" t="s">
        <v>50</v>
      </c>
      <c r="C3320" t="str">
        <f>INDEX('GCAM Crosswalk'!M$5:M$36,MATCH(B3320,'GCAM Crosswalk'!L$5:L$36,0))</f>
        <v>USA</v>
      </c>
      <c r="D3320" t="s">
        <v>259</v>
      </c>
      <c r="E3320" t="str">
        <f>INDEX('GCAM Crosswalk'!J$5:J$111,MATCH(D3320,'GCAM Crosswalk'!I$5:I$111,0))</f>
        <v>Transportation</v>
      </c>
      <c r="F3320" t="s">
        <v>411</v>
      </c>
      <c r="G3320">
        <v>2.5603269000000002</v>
      </c>
      <c r="H3320">
        <v>2.8346100999999999</v>
      </c>
      <c r="I3320">
        <v>2.376363</v>
      </c>
      <c r="J3320">
        <v>2.5744354999999999</v>
      </c>
      <c r="K3320">
        <v>2.7263427</v>
      </c>
      <c r="L3320">
        <v>2.7874501999999999</v>
      </c>
      <c r="M3320">
        <v>2.7800332000000001</v>
      </c>
      <c r="N3320">
        <v>2.7330133999999999</v>
      </c>
      <c r="O3320">
        <v>2.8331548999999998</v>
      </c>
      <c r="P3320">
        <v>2.8820587999999998</v>
      </c>
      <c r="Q3320">
        <v>2.8434203999999998</v>
      </c>
      <c r="R3320">
        <v>0</v>
      </c>
      <c r="S3320">
        <v>0</v>
      </c>
      <c r="T3320">
        <v>0</v>
      </c>
      <c r="U3320" t="s">
        <v>409</v>
      </c>
    </row>
    <row r="3321" spans="1:21" x14ac:dyDescent="0.35">
      <c r="A3321" t="s">
        <v>407</v>
      </c>
      <c r="B3321" t="s">
        <v>50</v>
      </c>
      <c r="C3321" t="str">
        <f>INDEX('GCAM Crosswalk'!M$5:M$36,MATCH(B3321,'GCAM Crosswalk'!L$5:L$36,0))</f>
        <v>USA</v>
      </c>
      <c r="D3321" t="s">
        <v>261</v>
      </c>
      <c r="E3321" t="str">
        <f>INDEX('GCAM Crosswalk'!J$5:J$111,MATCH(D3321,'GCAM Crosswalk'!I$5:I$111,0))</f>
        <v>Transportation</v>
      </c>
      <c r="F3321" t="s">
        <v>225</v>
      </c>
      <c r="G3321">
        <v>0</v>
      </c>
      <c r="H3321">
        <v>0</v>
      </c>
      <c r="I3321">
        <v>0</v>
      </c>
      <c r="J3321">
        <v>0</v>
      </c>
      <c r="K3321">
        <v>1.37225E-2</v>
      </c>
      <c r="L3321">
        <v>3.022816E-2</v>
      </c>
      <c r="M3321">
        <v>4.0731209999999997E-2</v>
      </c>
      <c r="N3321">
        <v>4.3554669999999997E-2</v>
      </c>
      <c r="O3321">
        <v>4.269887E-2</v>
      </c>
      <c r="P3321">
        <v>4.173462E-2</v>
      </c>
      <c r="Q3321">
        <v>4.0508120000000002E-2</v>
      </c>
      <c r="R3321">
        <v>0</v>
      </c>
      <c r="S3321">
        <v>0</v>
      </c>
      <c r="T3321">
        <v>0</v>
      </c>
      <c r="U3321" t="s">
        <v>409</v>
      </c>
    </row>
    <row r="3322" spans="1:21" x14ac:dyDescent="0.35">
      <c r="A3322" t="s">
        <v>407</v>
      </c>
      <c r="B3322" t="s">
        <v>50</v>
      </c>
      <c r="C3322" t="str">
        <f>INDEX('GCAM Crosswalk'!M$5:M$36,MATCH(B3322,'GCAM Crosswalk'!L$5:L$36,0))</f>
        <v>USA</v>
      </c>
      <c r="D3322" t="s">
        <v>261</v>
      </c>
      <c r="E3322" t="str">
        <f>INDEX('GCAM Crosswalk'!J$5:J$111,MATCH(D3322,'GCAM Crosswalk'!I$5:I$111,0))</f>
        <v>Transportation</v>
      </c>
      <c r="F3322" t="s">
        <v>408</v>
      </c>
      <c r="G3322">
        <v>0</v>
      </c>
      <c r="H3322">
        <v>2.2352799999999999E-2</v>
      </c>
      <c r="I3322">
        <v>2.7836400000000001E-2</v>
      </c>
      <c r="J3322">
        <v>3.8761799999999999E-2</v>
      </c>
      <c r="K3322">
        <v>5.2883199999999998E-2</v>
      </c>
      <c r="L3322">
        <v>5.3606599999999997E-2</v>
      </c>
      <c r="M3322">
        <v>4.1859399999999998E-2</v>
      </c>
      <c r="N3322">
        <v>3.471755E-2</v>
      </c>
      <c r="O3322">
        <v>3.1818899999999997E-2</v>
      </c>
      <c r="P3322">
        <v>2.892424E-2</v>
      </c>
      <c r="Q3322">
        <v>2.6060509999999999E-2</v>
      </c>
      <c r="R3322">
        <v>0</v>
      </c>
      <c r="S3322">
        <v>0</v>
      </c>
      <c r="T3322">
        <v>0</v>
      </c>
      <c r="U3322" t="s">
        <v>409</v>
      </c>
    </row>
    <row r="3323" spans="1:21" x14ac:dyDescent="0.35">
      <c r="A3323" t="s">
        <v>407</v>
      </c>
      <c r="B3323" t="s">
        <v>50</v>
      </c>
      <c r="C3323" t="str">
        <f>INDEX('GCAM Crosswalk'!M$5:M$36,MATCH(B3323,'GCAM Crosswalk'!L$5:L$36,0))</f>
        <v>USA</v>
      </c>
      <c r="D3323" t="s">
        <v>261</v>
      </c>
      <c r="E3323" t="str">
        <f>INDEX('GCAM Crosswalk'!J$5:J$111,MATCH(D3323,'GCAM Crosswalk'!I$5:I$111,0))</f>
        <v>Transportation</v>
      </c>
      <c r="F3323" t="s">
        <v>410</v>
      </c>
      <c r="G3323">
        <v>0</v>
      </c>
      <c r="H3323">
        <v>0</v>
      </c>
      <c r="I3323">
        <v>0</v>
      </c>
      <c r="J3323">
        <v>0</v>
      </c>
      <c r="K3323">
        <v>0</v>
      </c>
      <c r="L3323" s="3">
        <v>7.7309799999999996E-6</v>
      </c>
      <c r="M3323" s="3">
        <v>3.7280319999999997E-5</v>
      </c>
      <c r="N3323" s="3">
        <v>1.1591116999999999E-4</v>
      </c>
      <c r="O3323" s="3">
        <v>2.1215089999999999E-4</v>
      </c>
      <c r="P3323" s="3">
        <v>2.7275649999999998E-4</v>
      </c>
      <c r="Q3323" s="3">
        <v>2.8571230000000003E-4</v>
      </c>
      <c r="R3323">
        <v>0</v>
      </c>
      <c r="S3323">
        <v>0</v>
      </c>
      <c r="T3323">
        <v>0</v>
      </c>
      <c r="U3323" t="s">
        <v>409</v>
      </c>
    </row>
    <row r="3324" spans="1:21" x14ac:dyDescent="0.35">
      <c r="A3324" t="s">
        <v>407</v>
      </c>
      <c r="B3324" t="s">
        <v>50</v>
      </c>
      <c r="C3324" t="str">
        <f>INDEX('GCAM Crosswalk'!M$5:M$36,MATCH(B3324,'GCAM Crosswalk'!L$5:L$36,0))</f>
        <v>USA</v>
      </c>
      <c r="D3324" t="s">
        <v>261</v>
      </c>
      <c r="E3324" t="str">
        <f>INDEX('GCAM Crosswalk'!J$5:J$111,MATCH(D3324,'GCAM Crosswalk'!I$5:I$111,0))</f>
        <v>Transportation</v>
      </c>
      <c r="F3324" t="s">
        <v>411</v>
      </c>
      <c r="G3324">
        <v>0.21284900000000001</v>
      </c>
      <c r="H3324">
        <v>0.28571600000000003</v>
      </c>
      <c r="I3324">
        <v>0.27677200000000002</v>
      </c>
      <c r="J3324">
        <v>0.28197899999999998</v>
      </c>
      <c r="K3324">
        <v>0.37430799799999998</v>
      </c>
      <c r="L3324">
        <v>0.38260038000000002</v>
      </c>
      <c r="M3324">
        <v>0.29373914600000001</v>
      </c>
      <c r="N3324">
        <v>0.24643185100000001</v>
      </c>
      <c r="O3324">
        <v>0.22500994499999999</v>
      </c>
      <c r="P3324">
        <v>0.20513321000000001</v>
      </c>
      <c r="Q3324">
        <v>0.18452214</v>
      </c>
      <c r="R3324">
        <v>0</v>
      </c>
      <c r="S3324">
        <v>0</v>
      </c>
      <c r="T3324">
        <v>0</v>
      </c>
      <c r="U3324" t="s">
        <v>409</v>
      </c>
    </row>
    <row r="3325" spans="1:21" x14ac:dyDescent="0.35">
      <c r="A3325" t="s">
        <v>407</v>
      </c>
      <c r="B3325" t="s">
        <v>50</v>
      </c>
      <c r="C3325" t="str">
        <f>INDEX('GCAM Crosswalk'!M$5:M$36,MATCH(B3325,'GCAM Crosswalk'!L$5:L$36,0))</f>
        <v>USA</v>
      </c>
      <c r="D3325" t="s">
        <v>327</v>
      </c>
      <c r="E3325" t="str">
        <f>INDEX('GCAM Crosswalk'!J$5:J$111,MATCH(D3325,'GCAM Crosswalk'!I$5:I$111,0))</f>
        <v>Transportation</v>
      </c>
      <c r="F3325" t="s">
        <v>225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2.65694E-2</v>
      </c>
      <c r="M3325">
        <v>4.19333E-2</v>
      </c>
      <c r="N3325">
        <v>4.9004100000000002E-2</v>
      </c>
      <c r="O3325">
        <v>5.3705999999999997E-2</v>
      </c>
      <c r="P3325">
        <v>5.7918299999999999E-2</v>
      </c>
      <c r="Q3325">
        <v>6.1816500000000003E-2</v>
      </c>
      <c r="R3325">
        <v>0</v>
      </c>
      <c r="S3325">
        <v>0</v>
      </c>
      <c r="T3325">
        <v>0</v>
      </c>
      <c r="U3325" t="s">
        <v>409</v>
      </c>
    </row>
    <row r="3326" spans="1:21" x14ac:dyDescent="0.35">
      <c r="A3326" t="s">
        <v>407</v>
      </c>
      <c r="B3326" t="s">
        <v>50</v>
      </c>
      <c r="C3326" t="str">
        <f>INDEX('GCAM Crosswalk'!M$5:M$36,MATCH(B3326,'GCAM Crosswalk'!L$5:L$36,0))</f>
        <v>USA</v>
      </c>
      <c r="D3326" t="s">
        <v>327</v>
      </c>
      <c r="E3326" t="str">
        <f>INDEX('GCAM Crosswalk'!J$5:J$111,MATCH(D3326,'GCAM Crosswalk'!I$5:I$111,0))</f>
        <v>Transportation</v>
      </c>
      <c r="F3326" t="s">
        <v>411</v>
      </c>
      <c r="G3326">
        <v>3.7846200000000003E-2</v>
      </c>
      <c r="H3326">
        <v>5.0802399999999998E-2</v>
      </c>
      <c r="I3326">
        <v>4.9212199999999998E-2</v>
      </c>
      <c r="J3326">
        <v>5.0138000000000002E-2</v>
      </c>
      <c r="K3326">
        <v>5.1811099999999999E-2</v>
      </c>
      <c r="L3326">
        <v>2.75555E-2</v>
      </c>
      <c r="M3326">
        <v>1.63208E-2</v>
      </c>
      <c r="N3326">
        <v>1.2568299999999999E-2</v>
      </c>
      <c r="O3326">
        <v>1.0637300000000001E-2</v>
      </c>
      <c r="P3326">
        <v>9.2910700000000002E-3</v>
      </c>
      <c r="Q3326">
        <v>8.3089700000000006E-3</v>
      </c>
      <c r="R3326">
        <v>0</v>
      </c>
      <c r="S3326">
        <v>0</v>
      </c>
      <c r="T3326">
        <v>0</v>
      </c>
      <c r="U3326" t="s">
        <v>409</v>
      </c>
    </row>
    <row r="3327" spans="1:21" x14ac:dyDescent="0.35">
      <c r="A3327" t="s">
        <v>407</v>
      </c>
      <c r="B3327" t="s">
        <v>50</v>
      </c>
      <c r="C3327" t="str">
        <f>INDEX('GCAM Crosswalk'!M$5:M$36,MATCH(B3327,'GCAM Crosswalk'!L$5:L$36,0))</f>
        <v>USA</v>
      </c>
      <c r="D3327" t="s">
        <v>265</v>
      </c>
      <c r="E3327" t="str">
        <f>INDEX('GCAM Crosswalk'!J$5:J$111,MATCH(D3327,'GCAM Crosswalk'!I$5:I$111,0))</f>
        <v>Transportation</v>
      </c>
      <c r="F3327" t="s">
        <v>225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0.18278929999999999</v>
      </c>
      <c r="M3327">
        <v>0.90793179999999996</v>
      </c>
      <c r="N3327">
        <v>1.7107604999999999</v>
      </c>
      <c r="O3327">
        <v>2.4615437999999998</v>
      </c>
      <c r="P3327">
        <v>2.9488365000000001</v>
      </c>
      <c r="Q3327">
        <v>3.3445168000000001</v>
      </c>
      <c r="R3327">
        <v>0</v>
      </c>
      <c r="S3327">
        <v>0</v>
      </c>
      <c r="T3327">
        <v>0</v>
      </c>
      <c r="U3327" t="s">
        <v>409</v>
      </c>
    </row>
    <row r="3328" spans="1:21" x14ac:dyDescent="0.35">
      <c r="A3328" t="s">
        <v>407</v>
      </c>
      <c r="B3328" t="s">
        <v>50</v>
      </c>
      <c r="C3328" t="str">
        <f>INDEX('GCAM Crosswalk'!M$5:M$36,MATCH(B3328,'GCAM Crosswalk'!L$5:L$36,0))</f>
        <v>USA</v>
      </c>
      <c r="D3328" t="s">
        <v>265</v>
      </c>
      <c r="E3328" t="str">
        <f>INDEX('GCAM Crosswalk'!J$5:J$111,MATCH(D3328,'GCAM Crosswalk'!I$5:I$111,0))</f>
        <v>Transportation</v>
      </c>
      <c r="F3328" t="s">
        <v>410</v>
      </c>
      <c r="G3328">
        <v>0</v>
      </c>
      <c r="H3328">
        <v>0</v>
      </c>
      <c r="I3328">
        <v>0</v>
      </c>
      <c r="J3328">
        <v>0</v>
      </c>
      <c r="K3328">
        <v>0</v>
      </c>
      <c r="L3328" s="3">
        <v>7.2416262999999996E-4</v>
      </c>
      <c r="M3328">
        <v>7.7842769720000001E-3</v>
      </c>
      <c r="N3328">
        <v>1.20663841229999E-2</v>
      </c>
      <c r="O3328">
        <v>1.5953201491000001E-2</v>
      </c>
      <c r="P3328">
        <v>1.8368832331999999E-2</v>
      </c>
      <c r="Q3328">
        <v>2.0780534810000001E-2</v>
      </c>
      <c r="R3328">
        <v>0</v>
      </c>
      <c r="S3328">
        <v>0</v>
      </c>
      <c r="T3328">
        <v>0</v>
      </c>
      <c r="U3328" t="s">
        <v>409</v>
      </c>
    </row>
    <row r="3329" spans="1:21" x14ac:dyDescent="0.35">
      <c r="A3329" t="s">
        <v>407</v>
      </c>
      <c r="B3329" t="s">
        <v>50</v>
      </c>
      <c r="C3329" t="str">
        <f>INDEX('GCAM Crosswalk'!M$5:M$36,MATCH(B3329,'GCAM Crosswalk'!L$5:L$36,0))</f>
        <v>USA</v>
      </c>
      <c r="D3329" t="s">
        <v>265</v>
      </c>
      <c r="E3329" t="str">
        <f>INDEX('GCAM Crosswalk'!J$5:J$111,MATCH(D3329,'GCAM Crosswalk'!I$5:I$111,0))</f>
        <v>Transportation</v>
      </c>
      <c r="F3329" t="s">
        <v>411</v>
      </c>
      <c r="G3329">
        <v>10.75303218</v>
      </c>
      <c r="H3329">
        <v>14.434233519999999</v>
      </c>
      <c r="I3329">
        <v>13.98240506</v>
      </c>
      <c r="J3329">
        <v>14.245458849999901</v>
      </c>
      <c r="K3329">
        <v>13.9324672899999</v>
      </c>
      <c r="L3329">
        <v>12.53315725</v>
      </c>
      <c r="M3329">
        <v>10.248663690000001</v>
      </c>
      <c r="N3329">
        <v>8.1728871299999994</v>
      </c>
      <c r="O3329">
        <v>6.3628631899999997</v>
      </c>
      <c r="P3329">
        <v>5.5931898999999996</v>
      </c>
      <c r="Q3329">
        <v>5.0223917999999896</v>
      </c>
      <c r="R3329">
        <v>0</v>
      </c>
      <c r="S3329">
        <v>0</v>
      </c>
      <c r="T3329">
        <v>0</v>
      </c>
      <c r="U3329" t="s">
        <v>409</v>
      </c>
    </row>
    <row r="3330" spans="1:21" x14ac:dyDescent="0.35">
      <c r="A3330" t="s">
        <v>407</v>
      </c>
      <c r="B3330" t="s">
        <v>50</v>
      </c>
      <c r="C3330" t="str">
        <f>INDEX('GCAM Crosswalk'!M$5:M$36,MATCH(B3330,'GCAM Crosswalk'!L$5:L$36,0))</f>
        <v>USA</v>
      </c>
      <c r="D3330" t="s">
        <v>267</v>
      </c>
      <c r="E3330" t="str">
        <f>INDEX('GCAM Crosswalk'!J$5:J$111,MATCH(D3330,'GCAM Crosswalk'!I$5:I$111,0))</f>
        <v>International Shipping</v>
      </c>
      <c r="F3330" t="s">
        <v>225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3">
        <v>2.6149999999999999E-5</v>
      </c>
      <c r="O3330" s="3">
        <v>7.0607399999999998E-5</v>
      </c>
      <c r="P3330" s="3">
        <v>2.00714E-4</v>
      </c>
      <c r="Q3330" s="3">
        <v>4.75355E-4</v>
      </c>
      <c r="R3330">
        <v>0</v>
      </c>
      <c r="S3330">
        <v>0</v>
      </c>
      <c r="T3330">
        <v>0</v>
      </c>
      <c r="U3330" t="s">
        <v>409</v>
      </c>
    </row>
    <row r="3331" spans="1:21" x14ac:dyDescent="0.35">
      <c r="A3331" t="s">
        <v>407</v>
      </c>
      <c r="B3331" t="s">
        <v>50</v>
      </c>
      <c r="C3331" t="str">
        <f>INDEX('GCAM Crosswalk'!M$5:M$36,MATCH(B3331,'GCAM Crosswalk'!L$5:L$36,0))</f>
        <v>USA</v>
      </c>
      <c r="D3331" t="s">
        <v>267</v>
      </c>
      <c r="E3331" t="str">
        <f>INDEX('GCAM Crosswalk'!J$5:J$111,MATCH(D3331,'GCAM Crosswalk'!I$5:I$111,0))</f>
        <v>International Shipping</v>
      </c>
      <c r="F3331" t="s">
        <v>410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3">
        <v>2.9597199999999998E-4</v>
      </c>
      <c r="O3331">
        <v>1.0552300000000001E-3</v>
      </c>
      <c r="P3331">
        <v>3.8804099999999999E-3</v>
      </c>
      <c r="Q3331">
        <v>1.1685900000000001E-2</v>
      </c>
      <c r="R3331">
        <v>0</v>
      </c>
      <c r="S3331">
        <v>0</v>
      </c>
      <c r="T3331">
        <v>0</v>
      </c>
      <c r="U3331" t="s">
        <v>409</v>
      </c>
    </row>
    <row r="3332" spans="1:21" x14ac:dyDescent="0.35">
      <c r="A3332" t="s">
        <v>407</v>
      </c>
      <c r="B3332" t="s">
        <v>50</v>
      </c>
      <c r="C3332" t="str">
        <f>INDEX('GCAM Crosswalk'!M$5:M$36,MATCH(B3332,'GCAM Crosswalk'!L$5:L$36,0))</f>
        <v>USA</v>
      </c>
      <c r="D3332" t="s">
        <v>267</v>
      </c>
      <c r="E3332" t="str">
        <f>INDEX('GCAM Crosswalk'!J$5:J$111,MATCH(D3332,'GCAM Crosswalk'!I$5:I$111,0))</f>
        <v>International Shipping</v>
      </c>
      <c r="F3332" t="s">
        <v>411</v>
      </c>
      <c r="G3332">
        <v>1.39842</v>
      </c>
      <c r="H3332">
        <v>1.5472300000000001</v>
      </c>
      <c r="I3332">
        <v>1.59534</v>
      </c>
      <c r="J3332">
        <v>1.42597</v>
      </c>
      <c r="K3332">
        <v>1.4340432000000001</v>
      </c>
      <c r="L3332">
        <v>1.4461919999999999</v>
      </c>
      <c r="M3332">
        <v>1.420798</v>
      </c>
      <c r="N3332">
        <v>1.426488</v>
      </c>
      <c r="O3332">
        <v>1.4566129999999999</v>
      </c>
      <c r="P3332">
        <v>1.4989140000000001</v>
      </c>
      <c r="Q3332">
        <v>1.546576</v>
      </c>
      <c r="R3332">
        <v>0</v>
      </c>
      <c r="S3332">
        <v>0</v>
      </c>
      <c r="T3332">
        <v>0</v>
      </c>
      <c r="U3332" t="s">
        <v>409</v>
      </c>
    </row>
  </sheetData>
  <autoFilter ref="A2:U3332" xr:uid="{A0BC7A2B-842F-484D-9ECF-14425E3EA494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E497D-A6EC-4AEF-9642-D8D685247E55}">
  <sheetPr codeName="Sheet11">
    <tabColor theme="7"/>
  </sheetPr>
  <dimension ref="A1:AQ103"/>
  <sheetViews>
    <sheetView topLeftCell="A25" zoomScale="120" zoomScaleNormal="120" workbookViewId="0">
      <selection activeCell="D38" sqref="D38"/>
    </sheetView>
  </sheetViews>
  <sheetFormatPr defaultRowHeight="14.5" x14ac:dyDescent="0.35"/>
  <cols>
    <col min="2" max="2" width="28.6328125" customWidth="1"/>
    <col min="3" max="3" width="14" customWidth="1"/>
    <col min="4" max="14" width="8.54296875" bestFit="1" customWidth="1"/>
    <col min="15" max="15" width="27.453125" customWidth="1"/>
    <col min="16" max="19" width="10.54296875" customWidth="1"/>
    <col min="20" max="23" width="11.36328125" customWidth="1"/>
    <col min="24" max="24" width="8.54296875" style="23" bestFit="1" customWidth="1"/>
    <col min="25" max="25" width="8.54296875" bestFit="1" customWidth="1"/>
    <col min="26" max="29" width="9.36328125" bestFit="1" customWidth="1"/>
    <col min="34" max="34" width="14.54296875" customWidth="1"/>
  </cols>
  <sheetData>
    <row r="1" spans="1:30" x14ac:dyDescent="0.35">
      <c r="B1" t="s">
        <v>59</v>
      </c>
      <c r="C1" s="9" t="s">
        <v>53</v>
      </c>
      <c r="I1" s="27" t="s">
        <v>74</v>
      </c>
      <c r="O1" s="14" t="s">
        <v>414</v>
      </c>
      <c r="P1" s="9" t="s">
        <v>76</v>
      </c>
    </row>
    <row r="2" spans="1:30" x14ac:dyDescent="0.35">
      <c r="B2" t="s">
        <v>0</v>
      </c>
      <c r="C2" t="s">
        <v>1</v>
      </c>
      <c r="D2">
        <v>2020</v>
      </c>
      <c r="E2">
        <f>D2+10</f>
        <v>2030</v>
      </c>
      <c r="F2">
        <f>E2+10</f>
        <v>2040</v>
      </c>
      <c r="G2">
        <f>F2+10</f>
        <v>2050</v>
      </c>
      <c r="I2">
        <v>2020</v>
      </c>
      <c r="J2">
        <f>I2+10</f>
        <v>2030</v>
      </c>
      <c r="K2">
        <f>J2+10</f>
        <v>2040</v>
      </c>
      <c r="L2">
        <f>K2+10</f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</row>
    <row r="3" spans="1:30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Emissions'!$C$1:$C$101='Industry Figure'!$A3)*('EPS Emissions'!$D$1:$D$101='Industry Figure'!$C$1),0),MATCH('Industry Figure'!D$2,'EPS Emissions'!$C$1:$AI$1,0)),INDEX('GCAM By Region By Sector'!$B$1:$AH$342,MATCH(1,('GCAM By Region By Sector'!$B$1:$B$342='Industry Figure'!$A3)*('GCAM By Region By Sector'!$C$1:$C$342='Industry Figure'!$C$1),0),MATCH('Industry Figure'!D$2,'GCAM By Region By Sector'!$B$1:$AH$1,0))*10^3)</f>
        <v>851.97</v>
      </c>
      <c r="E3" cm="1">
        <f t="array" ref="E3">IF($C3="EPS",INDEX('EPS Emissions'!$C$1:$AI$101,MATCH(1,('EPS Emissions'!$C$1:$C$101='Industry Figure'!$A3)*('EPS Emissions'!$D$1:$D$101='Industry Figure'!$C$1),0),MATCH('Industry Figure'!E$2,'EPS Emissions'!$C$1:$AI$1,0)),INDEX('GCAM By Region By Sector'!$B$1:$AH$342,MATCH(1,('GCAM By Region By Sector'!$B$1:$B$342='Industry Figure'!$A3)*('GCAM By Region By Sector'!$C$1:$C$342='Industry Figure'!$C$1),0),MATCH('Industry Figure'!E$2,'GCAM By Region By Sector'!$B$1:$AH$1,0))*10^3)</f>
        <v>813.4</v>
      </c>
      <c r="F3" cm="1">
        <f t="array" ref="F3">IF($C3="EPS",INDEX('EPS Emissions'!$C$1:$AI$101,MATCH(1,('EPS Emissions'!$C$1:$C$101='Industry Figure'!$A3)*('EPS Emissions'!$D$1:$D$101='Industry Figure'!$C$1),0),MATCH('Industry Figure'!F$2,'EPS Emissions'!$C$1:$AI$1,0)),INDEX('GCAM By Region By Sector'!$B$1:$AH$342,MATCH(1,('GCAM By Region By Sector'!$B$1:$B$342='Industry Figure'!$A3)*('GCAM By Region By Sector'!$C$1:$C$342='Industry Figure'!$C$1),0),MATCH('Industry Figure'!F$2,'GCAM By Region By Sector'!$B$1:$AH$1,0))*10^3)</f>
        <v>781.23800000000006</v>
      </c>
      <c r="G3" cm="1">
        <f t="array" ref="G3">IF($C3="EPS",INDEX('EPS Emissions'!$C$1:$AI$101,MATCH(1,('EPS Emissions'!$C$1:$C$101='Industry Figure'!$A3)*('EPS Emissions'!$D$1:$D$101='Industry Figure'!$C$1),0),MATCH('Industry Figure'!G$2,'EPS Emissions'!$C$1:$AI$1,0)),INDEX('GCAM By Region By Sector'!$B$1:$AH$342,MATCH(1,('GCAM By Region By Sector'!$B$1:$B$342='Industry Figure'!$A3)*('GCAM By Region By Sector'!$C$1:$C$342='Industry Figure'!$C$1),0),MATCH('Industry Figure'!G$2,'GCAM By Region By Sector'!$B$1:$AH$1,0))*10^3)</f>
        <v>740.45899999999995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300.09127401807518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223.24299649637962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142.26558557995821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87.942251008556369</v>
      </c>
      <c r="O3" t="str">
        <f t="shared" ref="O3:O34" si="0">B3</f>
        <v>EU-27</v>
      </c>
      <c r="P3" s="15">
        <f t="shared" ref="P3:P34" si="1">IF($P$1="Distribute Electricity",D3+D38+I3+I38,D3+D38)</f>
        <v>1274.6682740180752</v>
      </c>
      <c r="Q3" s="15">
        <f t="shared" ref="Q3:Q34" si="2">IF($P$1="Distribute Electricity",E3+E38+J3+J38,E3+E38)</f>
        <v>1136.6099964963796</v>
      </c>
      <c r="R3" s="15">
        <f t="shared" ref="R3:R34" si="3">IF($P$1="Distribute Electricity",F3+F38+K3+K38,F3+F38)</f>
        <v>1007.4913855799582</v>
      </c>
      <c r="S3" s="15">
        <f t="shared" ref="S3:S34" si="4">IF($P$1="Distribute Electricity",G3+G38+L3+L38,G3+G38)</f>
        <v>896.51255100855633</v>
      </c>
      <c r="T3">
        <f t="shared" ref="T3:T34" si="5">RANK($P3,$P$3:$P$34,0)</f>
        <v>6</v>
      </c>
      <c r="U3">
        <f t="shared" ref="U3:U34" si="6">RANK($Q3,$Q$3:$Q$34,0)</f>
        <v>7</v>
      </c>
      <c r="V3">
        <f t="shared" ref="V3:V34" si="7">RANK($R3,$R$3:$R$34,0)</f>
        <v>9</v>
      </c>
      <c r="W3">
        <f t="shared" ref="W3:W34" si="8">RANK($S3,$S$3:$S$34,0)</f>
        <v>10</v>
      </c>
      <c r="X3" s="22">
        <v>1</v>
      </c>
      <c r="Y3" t="str">
        <f t="shared" ref="Y3:Y12" si="9">INDEX(O$3:O$34,MATCH(X3,T$3:T$34,0),1)</f>
        <v>China</v>
      </c>
      <c r="Z3" s="16">
        <f t="shared" ref="Z3:AC12" si="10">INDEX($O$2:$S$35,MATCH($Y3,$O$2:$O$35,0),MATCH(Z$2,$O$2:$S$2,0))</f>
        <v>8504.4307842731687</v>
      </c>
      <c r="AA3" s="21">
        <f t="shared" si="10"/>
        <v>9455.5672087001258</v>
      </c>
      <c r="AB3" s="21">
        <f t="shared" si="10"/>
        <v>8775.8356699426422</v>
      </c>
      <c r="AC3" s="21">
        <f t="shared" si="10"/>
        <v>7526.0368154112221</v>
      </c>
      <c r="AD3" s="21" t="str">
        <f t="shared" ref="AD3:AD12" si="11">Y3</f>
        <v>China</v>
      </c>
    </row>
    <row r="4" spans="1:30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Emissions'!$C$1:$C$101='Industry Figure'!$A4)*('EPS Emissions'!$D$1:$D$101='Industry Figure'!$C$1),0),MATCH('Industry Figure'!D$2,'EPS Emissions'!$C$1:$AI$1,0)),INDEX('GCAM By Region By Sector'!$B$1:$AH$342,MATCH(1,('GCAM By Region By Sector'!$B$1:$B$342='Industry Figure'!$A4)*('GCAM By Region By Sector'!$C$1:$C$342='Industry Figure'!$C$1),0),MATCH('Industry Figure'!D$2,'GCAM By Region By Sector'!$B$1:$AH$1,0))*10^3)</f>
        <v>74.975621225128862</v>
      </c>
      <c r="E4" cm="1">
        <f t="array" ref="E4">IF($C4="EPS",INDEX('EPS Emissions'!$C$1:$AI$101,MATCH(1,('EPS Emissions'!$C$1:$C$101='Industry Figure'!$A4)*('EPS Emissions'!$D$1:$D$101='Industry Figure'!$C$1),0),MATCH('Industry Figure'!E$2,'EPS Emissions'!$C$1:$AI$1,0)),INDEX('GCAM By Region By Sector'!$B$1:$AH$342,MATCH(1,('GCAM By Region By Sector'!$B$1:$B$342='Industry Figure'!$A4)*('GCAM By Region By Sector'!$C$1:$C$342='Industry Figure'!$C$1),0),MATCH('Industry Figure'!E$2,'GCAM By Region By Sector'!$B$1:$AH$1,0))*10^3)</f>
        <v>75.233338896506893</v>
      </c>
      <c r="F4" cm="1">
        <f t="array" ref="F4">IF($C4="EPS",INDEX('EPS Emissions'!$C$1:$AI$101,MATCH(1,('EPS Emissions'!$C$1:$C$101='Industry Figure'!$A4)*('EPS Emissions'!$D$1:$D$101='Industry Figure'!$C$1),0),MATCH('Industry Figure'!F$2,'EPS Emissions'!$C$1:$AI$1,0)),INDEX('GCAM By Region By Sector'!$B$1:$AH$342,MATCH(1,('GCAM By Region By Sector'!$B$1:$B$342='Industry Figure'!$A4)*('GCAM By Region By Sector'!$C$1:$C$342='Industry Figure'!$C$1),0),MATCH('Industry Figure'!F$2,'GCAM By Region By Sector'!$B$1:$AH$1,0))*10^3)</f>
        <v>77.514816799935147</v>
      </c>
      <c r="G4" cm="1">
        <f t="array" ref="G4">IF($C4="EPS",INDEX('EPS Emissions'!$C$1:$AI$101,MATCH(1,('EPS Emissions'!$C$1:$C$101='Industry Figure'!$A4)*('EPS Emissions'!$D$1:$D$101='Industry Figure'!$C$1),0),MATCH('Industry Figure'!G$2,'EPS Emissions'!$C$1:$AI$1,0)),INDEX('GCAM By Region By Sector'!$B$1:$AH$342,MATCH(1,('GCAM By Region By Sector'!$B$1:$B$342='Industry Figure'!$A4)*('GCAM By Region By Sector'!$C$1:$C$342='Industry Figure'!$C$1),0),MATCH('Industry Figure'!G$2,'GCAM By Region By Sector'!$B$1:$AH$1,0))*10^3)</f>
        <v>79.902836956789997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si="0"/>
        <v>UK</v>
      </c>
      <c r="P4" s="15">
        <f t="shared" si="1"/>
        <v>85.150012856800487</v>
      </c>
      <c r="Q4" s="15">
        <f t="shared" si="2"/>
        <v>84.291500799055484</v>
      </c>
      <c r="R4" s="15">
        <f t="shared" si="3"/>
        <v>85.932251537727282</v>
      </c>
      <c r="S4" s="15">
        <f t="shared" si="4"/>
        <v>87.444882534049157</v>
      </c>
      <c r="T4">
        <f t="shared" si="5"/>
        <v>31</v>
      </c>
      <c r="U4">
        <f t="shared" si="6"/>
        <v>31</v>
      </c>
      <c r="V4">
        <f t="shared" si="7"/>
        <v>31</v>
      </c>
      <c r="W4">
        <f t="shared" si="8"/>
        <v>31</v>
      </c>
      <c r="X4" s="22">
        <v>2</v>
      </c>
      <c r="Y4" t="str">
        <f t="shared" si="9"/>
        <v>USA</v>
      </c>
      <c r="Z4" s="16">
        <f t="shared" si="10"/>
        <v>2186.1079438767811</v>
      </c>
      <c r="AA4" s="21">
        <f t="shared" si="10"/>
        <v>2123.5789385264829</v>
      </c>
      <c r="AB4" s="21">
        <f t="shared" si="10"/>
        <v>2086.9675352919171</v>
      </c>
      <c r="AC4" s="21">
        <f t="shared" si="10"/>
        <v>2189.7808078221624</v>
      </c>
      <c r="AD4" s="21" t="str">
        <f t="shared" si="11"/>
        <v>USA</v>
      </c>
    </row>
    <row r="5" spans="1:30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Emissions'!$C$1:$C$101='Industry Figure'!$A5)*('EPS Emissions'!$D$1:$D$101='Industry Figure'!$C$1),0),MATCH('Industry Figure'!D$2,'EPS Emissions'!$C$1:$AI$1,0)),INDEX('GCAM By Region By Sector'!$B$1:$AH$342,MATCH(1,('GCAM By Region By Sector'!$B$1:$B$342='Industry Figure'!$A5)*('GCAM By Region By Sector'!$C$1:$C$342='Industry Figure'!$C$1),0),MATCH('Industry Figure'!D$2,'GCAM By Region By Sector'!$B$1:$AH$1,0))*10^3)</f>
        <v>174.13345490410015</v>
      </c>
      <c r="E5" cm="1">
        <f t="array" ref="E5">IF($C5="EPS",INDEX('EPS Emissions'!$C$1:$AI$101,MATCH(1,('EPS Emissions'!$C$1:$C$101='Industry Figure'!$A5)*('EPS Emissions'!$D$1:$D$101='Industry Figure'!$C$1),0),MATCH('Industry Figure'!E$2,'EPS Emissions'!$C$1:$AI$1,0)),INDEX('GCAM By Region By Sector'!$B$1:$AH$342,MATCH(1,('GCAM By Region By Sector'!$B$1:$B$342='Industry Figure'!$A5)*('GCAM By Region By Sector'!$C$1:$C$342='Industry Figure'!$C$1),0),MATCH('Industry Figure'!E$2,'GCAM By Region By Sector'!$B$1:$AH$1,0))*10^3)</f>
        <v>306.15817768195797</v>
      </c>
      <c r="F5" cm="1">
        <f t="array" ref="F5">IF($C5="EPS",INDEX('EPS Emissions'!$C$1:$AI$101,MATCH(1,('EPS Emissions'!$C$1:$C$101='Industry Figure'!$A5)*('EPS Emissions'!$D$1:$D$101='Industry Figure'!$C$1),0),MATCH('Industry Figure'!F$2,'EPS Emissions'!$C$1:$AI$1,0)),INDEX('GCAM By Region By Sector'!$B$1:$AH$342,MATCH(1,('GCAM By Region By Sector'!$B$1:$B$342='Industry Figure'!$A5)*('GCAM By Region By Sector'!$C$1:$C$342='Industry Figure'!$C$1),0),MATCH('Industry Figure'!F$2,'GCAM By Region By Sector'!$B$1:$AH$1,0))*10^3)</f>
        <v>578.12629312145373</v>
      </c>
      <c r="G5" cm="1">
        <f t="array" ref="G5">IF($C5="EPS",INDEX('EPS Emissions'!$C$1:$AI$101,MATCH(1,('EPS Emissions'!$C$1:$C$101='Industry Figure'!$A5)*('EPS Emissions'!$D$1:$D$101='Industry Figure'!$C$1),0),MATCH('Industry Figure'!G$2,'EPS Emissions'!$C$1:$AI$1,0)),INDEX('GCAM By Region By Sector'!$B$1:$AH$342,MATCH(1,('GCAM By Region By Sector'!$B$1:$B$342='Industry Figure'!$A5)*('GCAM By Region By Sector'!$C$1:$C$342='Industry Figure'!$C$1),0),MATCH('Industry Figure'!G$2,'GCAM By Region By Sector'!$B$1:$AH$1,0))*10^3)</f>
        <v>904.59575963000088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5.4502732960835436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16.207405456749068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71.206931184011395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164.69244082419854</v>
      </c>
      <c r="O5" t="str">
        <f t="shared" si="0"/>
        <v>East Africa</v>
      </c>
      <c r="P5" s="15">
        <f t="shared" si="1"/>
        <v>179.58372820018369</v>
      </c>
      <c r="Q5" s="15">
        <f t="shared" si="2"/>
        <v>322.36558313870705</v>
      </c>
      <c r="R5" s="15">
        <f t="shared" si="3"/>
        <v>649.33322430546514</v>
      </c>
      <c r="S5" s="15">
        <f t="shared" si="4"/>
        <v>1069.2882004541993</v>
      </c>
      <c r="T5">
        <f t="shared" si="5"/>
        <v>24</v>
      </c>
      <c r="U5">
        <f t="shared" si="6"/>
        <v>19</v>
      </c>
      <c r="V5">
        <f t="shared" si="7"/>
        <v>11</v>
      </c>
      <c r="W5">
        <f t="shared" si="8"/>
        <v>9</v>
      </c>
      <c r="X5" s="22">
        <v>3</v>
      </c>
      <c r="Y5" t="str">
        <f t="shared" si="9"/>
        <v>India</v>
      </c>
      <c r="Z5" s="16">
        <f t="shared" si="10"/>
        <v>1681.6867257445369</v>
      </c>
      <c r="AA5" s="21">
        <f t="shared" si="10"/>
        <v>2383.8262690803635</v>
      </c>
      <c r="AB5" s="21">
        <f t="shared" si="10"/>
        <v>3106.0039215483312</v>
      </c>
      <c r="AC5" s="21">
        <f t="shared" si="10"/>
        <v>3714.591818196483</v>
      </c>
      <c r="AD5" s="21" t="str">
        <f t="shared" si="11"/>
        <v>India</v>
      </c>
    </row>
    <row r="6" spans="1:30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Emissions'!$C$1:$C$101='Industry Figure'!$A6)*('EPS Emissions'!$D$1:$D$101='Industry Figure'!$C$1),0),MATCH('Industry Figure'!D$2,'EPS Emissions'!$C$1:$AI$1,0)),INDEX('GCAM By Region By Sector'!$B$1:$AH$342,MATCH(1,('GCAM By Region By Sector'!$B$1:$B$342='Industry Figure'!$A6)*('GCAM By Region By Sector'!$C$1:$C$342='Industry Figure'!$C$1),0),MATCH('Industry Figure'!D$2,'GCAM By Region By Sector'!$B$1:$AH$1,0))*10^3)</f>
        <v>344.81542511302615</v>
      </c>
      <c r="E6" cm="1">
        <f t="array" ref="E6">IF($C6="EPS",INDEX('EPS Emissions'!$C$1:$AI$101,MATCH(1,('EPS Emissions'!$C$1:$C$101='Industry Figure'!$A6)*('EPS Emissions'!$D$1:$D$101='Industry Figure'!$C$1),0),MATCH('Industry Figure'!E$2,'EPS Emissions'!$C$1:$AI$1,0)),INDEX('GCAM By Region By Sector'!$B$1:$AH$342,MATCH(1,('GCAM By Region By Sector'!$B$1:$B$342='Industry Figure'!$A6)*('GCAM By Region By Sector'!$C$1:$C$342='Industry Figure'!$C$1),0),MATCH('Industry Figure'!E$2,'GCAM By Region By Sector'!$B$1:$AH$1,0))*10^3)</f>
        <v>449.11322536012648</v>
      </c>
      <c r="F6" cm="1">
        <f t="array" ref="F6">IF($C6="EPS",INDEX('EPS Emissions'!$C$1:$AI$101,MATCH(1,('EPS Emissions'!$C$1:$C$101='Industry Figure'!$A6)*('EPS Emissions'!$D$1:$D$101='Industry Figure'!$C$1),0),MATCH('Industry Figure'!F$2,'EPS Emissions'!$C$1:$AI$1,0)),INDEX('GCAM By Region By Sector'!$B$1:$AH$342,MATCH(1,('GCAM By Region By Sector'!$B$1:$B$342='Industry Figure'!$A6)*('GCAM By Region By Sector'!$C$1:$C$342='Industry Figure'!$C$1),0),MATCH('Industry Figure'!F$2,'GCAM By Region By Sector'!$B$1:$AH$1,0))*10^3)</f>
        <v>594.08597686698181</v>
      </c>
      <c r="G6" cm="1">
        <f t="array" ref="G6">IF($C6="EPS",INDEX('EPS Emissions'!$C$1:$AI$101,MATCH(1,('EPS Emissions'!$C$1:$C$101='Industry Figure'!$A6)*('EPS Emissions'!$D$1:$D$101='Industry Figure'!$C$1),0),MATCH('Industry Figure'!G$2,'EPS Emissions'!$C$1:$AI$1,0)),INDEX('GCAM By Region By Sector'!$B$1:$AH$342,MATCH(1,('GCAM By Region By Sector'!$B$1:$B$342='Industry Figure'!$A6)*('GCAM By Region By Sector'!$C$1:$C$342='Industry Figure'!$C$1),0),MATCH('Industry Figure'!G$2,'GCAM By Region By Sector'!$B$1:$AH$1,0))*10^3)</f>
        <v>751.61746605628252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53.100573120228582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67.134682399473604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91.55940294706069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114.47881824545695</v>
      </c>
      <c r="O6" t="str">
        <f t="shared" si="0"/>
        <v>North Africa</v>
      </c>
      <c r="P6" s="15">
        <f t="shared" si="1"/>
        <v>397.91599823325475</v>
      </c>
      <c r="Q6" s="15">
        <f t="shared" si="2"/>
        <v>516.24790775960014</v>
      </c>
      <c r="R6" s="15">
        <f t="shared" si="3"/>
        <v>685.64537981404249</v>
      </c>
      <c r="S6" s="15">
        <f t="shared" si="4"/>
        <v>866.0962843017395</v>
      </c>
      <c r="T6">
        <f t="shared" si="5"/>
        <v>14</v>
      </c>
      <c r="U6">
        <f t="shared" si="6"/>
        <v>12</v>
      </c>
      <c r="V6">
        <f t="shared" si="7"/>
        <v>10</v>
      </c>
      <c r="W6">
        <f t="shared" si="8"/>
        <v>11</v>
      </c>
      <c r="X6" s="22">
        <v>4</v>
      </c>
      <c r="Y6" t="str">
        <f t="shared" si="9"/>
        <v>Russia</v>
      </c>
      <c r="Z6" s="16">
        <f t="shared" si="10"/>
        <v>1556.5471902701795</v>
      </c>
      <c r="AA6" s="21">
        <f t="shared" si="10"/>
        <v>1563.041220297602</v>
      </c>
      <c r="AB6" s="21">
        <f t="shared" si="10"/>
        <v>1498.9069978930875</v>
      </c>
      <c r="AC6" s="21">
        <f t="shared" si="10"/>
        <v>1570.5089848963296</v>
      </c>
      <c r="AD6" s="21" t="str">
        <f t="shared" si="11"/>
        <v>Russia</v>
      </c>
    </row>
    <row r="7" spans="1:30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Emissions'!$C$1:$C$101='Industry Figure'!$A7)*('EPS Emissions'!$D$1:$D$101='Industry Figure'!$C$1),0),MATCH('Industry Figure'!D$2,'EPS Emissions'!$C$1:$AI$1,0)),INDEX('GCAM By Region By Sector'!$B$1:$AH$342,MATCH(1,('GCAM By Region By Sector'!$B$1:$B$342='Industry Figure'!$A7)*('GCAM By Region By Sector'!$C$1:$C$342='Industry Figure'!$C$1),0),MATCH('Industry Figure'!D$2,'GCAM By Region By Sector'!$B$1:$AH$1,0))*10^3)</f>
        <v>239.27984278883943</v>
      </c>
      <c r="E7" cm="1">
        <f t="array" ref="E7">IF($C7="EPS",INDEX('EPS Emissions'!$C$1:$AI$101,MATCH(1,('EPS Emissions'!$C$1:$C$101='Industry Figure'!$A7)*('EPS Emissions'!$D$1:$D$101='Industry Figure'!$C$1),0),MATCH('Industry Figure'!E$2,'EPS Emissions'!$C$1:$AI$1,0)),INDEX('GCAM By Region By Sector'!$B$1:$AH$342,MATCH(1,('GCAM By Region By Sector'!$B$1:$B$342='Industry Figure'!$A7)*('GCAM By Region By Sector'!$C$1:$C$342='Industry Figure'!$C$1),0),MATCH('Industry Figure'!E$2,'GCAM By Region By Sector'!$B$1:$AH$1,0))*10^3)</f>
        <v>319.9987276935305</v>
      </c>
      <c r="F7" cm="1">
        <f t="array" ref="F7">IF($C7="EPS",INDEX('EPS Emissions'!$C$1:$AI$101,MATCH(1,('EPS Emissions'!$C$1:$C$101='Industry Figure'!$A7)*('EPS Emissions'!$D$1:$D$101='Industry Figure'!$C$1),0),MATCH('Industry Figure'!F$2,'EPS Emissions'!$C$1:$AI$1,0)),INDEX('GCAM By Region By Sector'!$B$1:$AH$342,MATCH(1,('GCAM By Region By Sector'!$B$1:$B$342='Industry Figure'!$A7)*('GCAM By Region By Sector'!$C$1:$C$342='Industry Figure'!$C$1),0),MATCH('Industry Figure'!F$2,'GCAM By Region By Sector'!$B$1:$AH$1,0))*10^3)</f>
        <v>462.18884727864815</v>
      </c>
      <c r="G7" cm="1">
        <f t="array" ref="G7">IF($C7="EPS",INDEX('EPS Emissions'!$C$1:$AI$101,MATCH(1,('EPS Emissions'!$C$1:$C$101='Industry Figure'!$A7)*('EPS Emissions'!$D$1:$D$101='Industry Figure'!$C$1),0),MATCH('Industry Figure'!G$2,'EPS Emissions'!$C$1:$AI$1,0)),INDEX('GCAM By Region By Sector'!$B$1:$AH$342,MATCH(1,('GCAM By Region By Sector'!$B$1:$B$342='Industry Figure'!$A7)*('GCAM By Region By Sector'!$C$1:$C$342='Industry Figure'!$C$1),0),MATCH('Industry Figure'!G$2,'GCAM By Region By Sector'!$B$1:$AH$1,0))*10^3)</f>
        <v>672.3872169962309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7.4398799935681978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13.799752377296098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40.338196921868487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96.990173404356156</v>
      </c>
      <c r="O7" t="str">
        <f t="shared" si="0"/>
        <v>Southern Africa</v>
      </c>
      <c r="P7" s="15">
        <f t="shared" si="1"/>
        <v>246.71972278240764</v>
      </c>
      <c r="Q7" s="15">
        <f t="shared" si="2"/>
        <v>333.7984800708266</v>
      </c>
      <c r="R7" s="15">
        <f t="shared" si="3"/>
        <v>502.52704420051663</v>
      </c>
      <c r="S7" s="15">
        <f t="shared" si="4"/>
        <v>769.37739040058705</v>
      </c>
      <c r="T7">
        <f t="shared" si="5"/>
        <v>21</v>
      </c>
      <c r="U7">
        <f t="shared" si="6"/>
        <v>18</v>
      </c>
      <c r="V7">
        <f t="shared" si="7"/>
        <v>15</v>
      </c>
      <c r="W7">
        <f t="shared" si="8"/>
        <v>12</v>
      </c>
      <c r="X7" s="22">
        <v>5</v>
      </c>
      <c r="Y7" t="str">
        <f t="shared" si="9"/>
        <v>Middle East</v>
      </c>
      <c r="Z7" s="16">
        <f t="shared" si="10"/>
        <v>1401.2824757887804</v>
      </c>
      <c r="AA7" s="21">
        <f t="shared" si="10"/>
        <v>1620.6641558237279</v>
      </c>
      <c r="AB7" s="21">
        <f t="shared" si="10"/>
        <v>1845.3715706322823</v>
      </c>
      <c r="AC7" s="21">
        <f t="shared" si="10"/>
        <v>2126.0224259450806</v>
      </c>
      <c r="AD7" s="21" t="str">
        <f t="shared" si="11"/>
        <v>Middle East</v>
      </c>
    </row>
    <row r="8" spans="1:30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Emissions'!$C$1:$C$101='Industry Figure'!$A8)*('EPS Emissions'!$D$1:$D$101='Industry Figure'!$C$1),0),MATCH('Industry Figure'!D$2,'EPS Emissions'!$C$1:$AI$1,0)),INDEX('GCAM By Region By Sector'!$B$1:$AH$342,MATCH(1,('GCAM By Region By Sector'!$B$1:$B$342='Industry Figure'!$A8)*('GCAM By Region By Sector'!$C$1:$C$342='Industry Figure'!$C$1),0),MATCH('Industry Figure'!D$2,'GCAM By Region By Sector'!$B$1:$AH$1,0))*10^3)</f>
        <v>403.85172652767596</v>
      </c>
      <c r="E8" cm="1">
        <f t="array" ref="E8">IF($C8="EPS",INDEX('EPS Emissions'!$C$1:$AI$101,MATCH(1,('EPS Emissions'!$C$1:$C$101='Industry Figure'!$A8)*('EPS Emissions'!$D$1:$D$101='Industry Figure'!$C$1),0),MATCH('Industry Figure'!E$2,'EPS Emissions'!$C$1:$AI$1,0)),INDEX('GCAM By Region By Sector'!$B$1:$AH$342,MATCH(1,('GCAM By Region By Sector'!$B$1:$B$342='Industry Figure'!$A8)*('GCAM By Region By Sector'!$C$1:$C$342='Industry Figure'!$C$1),0),MATCH('Industry Figure'!E$2,'GCAM By Region By Sector'!$B$1:$AH$1,0))*10^3)</f>
        <v>680.09835934644889</v>
      </c>
      <c r="F8" cm="1">
        <f t="array" ref="F8">IF($C8="EPS",INDEX('EPS Emissions'!$C$1:$AI$101,MATCH(1,('EPS Emissions'!$C$1:$C$101='Industry Figure'!$A8)*('EPS Emissions'!$D$1:$D$101='Industry Figure'!$C$1),0),MATCH('Industry Figure'!F$2,'EPS Emissions'!$C$1:$AI$1,0)),INDEX('GCAM By Region By Sector'!$B$1:$AH$342,MATCH(1,('GCAM By Region By Sector'!$B$1:$B$342='Industry Figure'!$A8)*('GCAM By Region By Sector'!$C$1:$C$342='Industry Figure'!$C$1),0),MATCH('Industry Figure'!F$2,'GCAM By Region By Sector'!$B$1:$AH$1,0))*10^3)</f>
        <v>1237.6142341156713</v>
      </c>
      <c r="G8" cm="1">
        <f t="array" ref="G8">IF($C8="EPS",INDEX('EPS Emissions'!$C$1:$AI$101,MATCH(1,('EPS Emissions'!$C$1:$C$101='Industry Figure'!$A8)*('EPS Emissions'!$D$1:$D$101='Industry Figure'!$C$1),0),MATCH('Industry Figure'!G$2,'EPS Emissions'!$C$1:$AI$1,0)),INDEX('GCAM By Region By Sector'!$B$1:$AH$342,MATCH(1,('GCAM By Region By Sector'!$B$1:$B$342='Industry Figure'!$A8)*('GCAM By Region By Sector'!$C$1:$C$342='Industry Figure'!$C$1),0),MATCH('Industry Figure'!G$2,'GCAM By Region By Sector'!$B$1:$AH$1,0))*10^3)</f>
        <v>1962.0071620305835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9.4272412290333438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21.558895708529864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81.556703679550239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203.58770852134339</v>
      </c>
      <c r="O8" t="str">
        <f t="shared" si="0"/>
        <v>West Africa</v>
      </c>
      <c r="P8" s="15">
        <f t="shared" si="1"/>
        <v>413.27896775670933</v>
      </c>
      <c r="Q8" s="15">
        <f t="shared" si="2"/>
        <v>701.6572550549788</v>
      </c>
      <c r="R8" s="15">
        <f t="shared" si="3"/>
        <v>1319.1709377952216</v>
      </c>
      <c r="S8" s="15">
        <f t="shared" si="4"/>
        <v>2165.5948705519268</v>
      </c>
      <c r="T8">
        <f t="shared" si="5"/>
        <v>13</v>
      </c>
      <c r="U8">
        <f t="shared" si="6"/>
        <v>9</v>
      </c>
      <c r="V8">
        <f t="shared" si="7"/>
        <v>8</v>
      </c>
      <c r="W8">
        <f t="shared" si="8"/>
        <v>5</v>
      </c>
      <c r="X8" s="22">
        <v>6</v>
      </c>
      <c r="Y8" t="str">
        <f t="shared" si="9"/>
        <v>EU-27</v>
      </c>
      <c r="Z8" s="16">
        <f t="shared" si="10"/>
        <v>1274.6682740180752</v>
      </c>
      <c r="AA8" s="21">
        <f t="shared" si="10"/>
        <v>1136.6099964963796</v>
      </c>
      <c r="AB8" s="21">
        <f t="shared" si="10"/>
        <v>1007.4913855799582</v>
      </c>
      <c r="AC8" s="21">
        <f t="shared" si="10"/>
        <v>896.51255100855633</v>
      </c>
      <c r="AD8" s="21" t="str">
        <f t="shared" si="11"/>
        <v>EU-27</v>
      </c>
    </row>
    <row r="9" spans="1:30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Emissions'!$C$1:$C$101='Industry Figure'!$A9)*('EPS Emissions'!$D$1:$D$101='Industry Figure'!$C$1),0),MATCH('Industry Figure'!D$2,'EPS Emissions'!$C$1:$AI$1,0)),INDEX('GCAM By Region By Sector'!$B$1:$AH$342,MATCH(1,('GCAM By Region By Sector'!$B$1:$B$342='Industry Figure'!$A9)*('GCAM By Region By Sector'!$C$1:$C$342='Industry Figure'!$C$1),0),MATCH('Industry Figure'!D$2,'GCAM By Region By Sector'!$B$1:$AH$1,0))*10^3)</f>
        <v>105.27224811948474</v>
      </c>
      <c r="E9" cm="1">
        <f t="array" ref="E9">IF($C9="EPS",INDEX('EPS Emissions'!$C$1:$AI$101,MATCH(1,('EPS Emissions'!$C$1:$C$101='Industry Figure'!$A9)*('EPS Emissions'!$D$1:$D$101='Industry Figure'!$C$1),0),MATCH('Industry Figure'!E$2,'EPS Emissions'!$C$1:$AI$1,0)),INDEX('GCAM By Region By Sector'!$B$1:$AH$342,MATCH(1,('GCAM By Region By Sector'!$B$1:$B$342='Industry Figure'!$A9)*('GCAM By Region By Sector'!$C$1:$C$342='Industry Figure'!$C$1),0),MATCH('Industry Figure'!E$2,'GCAM By Region By Sector'!$B$1:$AH$1,0))*10^3)</f>
        <v>120.1826824614147</v>
      </c>
      <c r="F9" cm="1">
        <f t="array" ref="F9">IF($C9="EPS",INDEX('EPS Emissions'!$C$1:$AI$101,MATCH(1,('EPS Emissions'!$C$1:$C$101='Industry Figure'!$A9)*('EPS Emissions'!$D$1:$D$101='Industry Figure'!$C$1),0),MATCH('Industry Figure'!F$2,'EPS Emissions'!$C$1:$AI$1,0)),INDEX('GCAM By Region By Sector'!$B$1:$AH$342,MATCH(1,('GCAM By Region By Sector'!$B$1:$B$342='Industry Figure'!$A9)*('GCAM By Region By Sector'!$C$1:$C$342='Industry Figure'!$C$1),0),MATCH('Industry Figure'!F$2,'GCAM By Region By Sector'!$B$1:$AH$1,0))*10^3)</f>
        <v>128.93817296719149</v>
      </c>
      <c r="G9" cm="1">
        <f t="array" ref="G9">IF($C9="EPS",INDEX('EPS Emissions'!$C$1:$AI$101,MATCH(1,('EPS Emissions'!$C$1:$C$101='Industry Figure'!$A9)*('EPS Emissions'!$D$1:$D$101='Industry Figure'!$C$1),0),MATCH('Industry Figure'!G$2,'EPS Emissions'!$C$1:$AI$1,0)),INDEX('GCAM By Region By Sector'!$B$1:$AH$342,MATCH(1,('GCAM By Region By Sector'!$B$1:$B$342='Industry Figure'!$A9)*('GCAM By Region By Sector'!$C$1:$C$342='Industry Figure'!$C$1),0),MATCH('Industry Figure'!G$2,'GCAM By Region By Sector'!$B$1:$AH$1,0))*10^3)</f>
        <v>140.44008791947192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20.0965279178508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21.259117514713623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23.367150012669114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24.086581802124012</v>
      </c>
      <c r="O9" t="str">
        <f t="shared" si="0"/>
        <v>Argentina</v>
      </c>
      <c r="P9" s="15">
        <f t="shared" si="1"/>
        <v>125.36877603733555</v>
      </c>
      <c r="Q9" s="15">
        <f t="shared" si="2"/>
        <v>141.44179997612832</v>
      </c>
      <c r="R9" s="15">
        <f t="shared" si="3"/>
        <v>152.30532297986059</v>
      </c>
      <c r="S9" s="15">
        <f t="shared" si="4"/>
        <v>164.52666972159594</v>
      </c>
      <c r="T9">
        <f t="shared" si="5"/>
        <v>28</v>
      </c>
      <c r="U9">
        <f t="shared" si="6"/>
        <v>29</v>
      </c>
      <c r="V9">
        <f t="shared" si="7"/>
        <v>29</v>
      </c>
      <c r="W9">
        <f t="shared" si="8"/>
        <v>29</v>
      </c>
      <c r="X9" s="22">
        <v>7</v>
      </c>
      <c r="Y9" t="str">
        <f t="shared" si="9"/>
        <v>Southeast Asia</v>
      </c>
      <c r="Z9" s="16">
        <f t="shared" si="10"/>
        <v>997.24289669958171</v>
      </c>
      <c r="AA9" s="21">
        <f t="shared" si="10"/>
        <v>1348.9538595623637</v>
      </c>
      <c r="AB9" s="21">
        <f t="shared" si="10"/>
        <v>1763.2904462000213</v>
      </c>
      <c r="AC9" s="21">
        <f t="shared" si="10"/>
        <v>2138.5675673503683</v>
      </c>
      <c r="AD9" s="21" t="str">
        <f t="shared" si="11"/>
        <v>Southeast Asia</v>
      </c>
    </row>
    <row r="10" spans="1:30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Emissions'!$C$1:$C$101='Industry Figure'!$A10)*('EPS Emissions'!$D$1:$D$101='Industry Figure'!$C$1),0),MATCH('Industry Figure'!D$2,'EPS Emissions'!$C$1:$AI$1,0)),INDEX('GCAM By Region By Sector'!$B$1:$AH$342,MATCH(1,('GCAM By Region By Sector'!$B$1:$B$342='Industry Figure'!$A10)*('GCAM By Region By Sector'!$C$1:$C$342='Industry Figure'!$C$1),0),MATCH('Industry Figure'!D$2,'GCAM By Region By Sector'!$B$1:$AH$1,0))*10^3)</f>
        <v>205.70444313080833</v>
      </c>
      <c r="E10" cm="1">
        <f t="array" ref="E10">IF($C10="EPS",INDEX('EPS Emissions'!$C$1:$AI$101,MATCH(1,('EPS Emissions'!$C$1:$C$101='Industry Figure'!$A10)*('EPS Emissions'!$D$1:$D$101='Industry Figure'!$C$1),0),MATCH('Industry Figure'!E$2,'EPS Emissions'!$C$1:$AI$1,0)),INDEX('GCAM By Region By Sector'!$B$1:$AH$342,MATCH(1,('GCAM By Region By Sector'!$B$1:$B$342='Industry Figure'!$A10)*('GCAM By Region By Sector'!$C$1:$C$342='Industry Figure'!$C$1),0),MATCH('Industry Figure'!E$2,'GCAM By Region By Sector'!$B$1:$AH$1,0))*10^3)</f>
        <v>226.08853308485439</v>
      </c>
      <c r="F10" cm="1">
        <f t="array" ref="F10">IF($C10="EPS",INDEX('EPS Emissions'!$C$1:$AI$101,MATCH(1,('EPS Emissions'!$C$1:$C$101='Industry Figure'!$A10)*('EPS Emissions'!$D$1:$D$101='Industry Figure'!$C$1),0),MATCH('Industry Figure'!F$2,'EPS Emissions'!$C$1:$AI$1,0)),INDEX('GCAM By Region By Sector'!$B$1:$AH$342,MATCH(1,('GCAM By Region By Sector'!$B$1:$B$342='Industry Figure'!$A10)*('GCAM By Region By Sector'!$C$1:$C$342='Industry Figure'!$C$1),0),MATCH('Industry Figure'!F$2,'GCAM By Region By Sector'!$B$1:$AH$1,0))*10^3)</f>
        <v>243.31165867903539</v>
      </c>
      <c r="G10" cm="1">
        <f t="array" ref="G10">IF($C10="EPS",INDEX('EPS Emissions'!$C$1:$AI$101,MATCH(1,('EPS Emissions'!$C$1:$C$101='Industry Figure'!$A10)*('EPS Emissions'!$D$1:$D$101='Industry Figure'!$C$1),0),MATCH('Industry Figure'!G$2,'EPS Emissions'!$C$1:$AI$1,0)),INDEX('GCAM By Region By Sector'!$B$1:$AH$342,MATCH(1,('GCAM By Region By Sector'!$B$1:$B$342='Industry Figure'!$A10)*('GCAM By Region By Sector'!$C$1:$C$342='Industry Figure'!$C$1),0),MATCH('Industry Figure'!G$2,'GCAM By Region By Sector'!$B$1:$AH$1,0))*10^3)</f>
        <v>272.74625936361133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74.086944564695202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66.921467060156218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58.592540912806896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50.542618558046236</v>
      </c>
      <c r="O10" t="str">
        <f t="shared" si="0"/>
        <v>Australia &amp; New Zealand</v>
      </c>
      <c r="P10" s="15">
        <f t="shared" si="1"/>
        <v>279.79138769550354</v>
      </c>
      <c r="Q10" s="15">
        <f t="shared" si="2"/>
        <v>293.01000014501062</v>
      </c>
      <c r="R10" s="15">
        <f t="shared" si="3"/>
        <v>301.90419959184226</v>
      </c>
      <c r="S10" s="15">
        <f t="shared" si="4"/>
        <v>323.28887792165756</v>
      </c>
      <c r="T10">
        <f t="shared" si="5"/>
        <v>19</v>
      </c>
      <c r="U10">
        <f t="shared" si="6"/>
        <v>21</v>
      </c>
      <c r="V10">
        <f t="shared" si="7"/>
        <v>23</v>
      </c>
      <c r="W10">
        <f t="shared" si="8"/>
        <v>24</v>
      </c>
      <c r="X10" s="22">
        <v>8</v>
      </c>
      <c r="Y10" t="str">
        <f t="shared" si="9"/>
        <v>Indonesia</v>
      </c>
      <c r="Z10" s="16">
        <f t="shared" si="10"/>
        <v>687.5918041107584</v>
      </c>
      <c r="AA10" s="21">
        <f t="shared" si="10"/>
        <v>999.41668778103008</v>
      </c>
      <c r="AB10" s="21">
        <f t="shared" si="10"/>
        <v>1550.4486083737033</v>
      </c>
      <c r="AC10" s="21">
        <f t="shared" si="10"/>
        <v>2610.1941984190998</v>
      </c>
      <c r="AD10" s="21" t="str">
        <f t="shared" si="11"/>
        <v>Indonesia</v>
      </c>
    </row>
    <row r="11" spans="1:30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Emissions'!$C$1:$C$101='Industry Figure'!$A11)*('EPS Emissions'!$D$1:$D$101='Industry Figure'!$C$1),0),MATCH('Industry Figure'!D$2,'EPS Emissions'!$C$1:$AI$1,0)),INDEX('GCAM By Region By Sector'!$B$1:$AH$342,MATCH(1,('GCAM By Region By Sector'!$B$1:$B$342='Industry Figure'!$A11)*('GCAM By Region By Sector'!$C$1:$C$342='Industry Figure'!$C$1),0),MATCH('Industry Figure'!D$2,'GCAM By Region By Sector'!$B$1:$AH$1,0))*10^3)</f>
        <v>287.96100000000001</v>
      </c>
      <c r="E11" cm="1">
        <f t="array" ref="E11">IF($C11="EPS",INDEX('EPS Emissions'!$C$1:$AI$101,MATCH(1,('EPS Emissions'!$C$1:$C$101='Industry Figure'!$A11)*('EPS Emissions'!$D$1:$D$101='Industry Figure'!$C$1),0),MATCH('Industry Figure'!E$2,'EPS Emissions'!$C$1:$AI$1,0)),INDEX('GCAM By Region By Sector'!$B$1:$AH$342,MATCH(1,('GCAM By Region By Sector'!$B$1:$B$342='Industry Figure'!$A11)*('GCAM By Region By Sector'!$C$1:$C$342='Industry Figure'!$C$1),0),MATCH('Industry Figure'!E$2,'GCAM By Region By Sector'!$B$1:$AH$1,0))*10^3)</f>
        <v>363.97199999999998</v>
      </c>
      <c r="F11" cm="1">
        <f t="array" ref="F11">IF($C11="EPS",INDEX('EPS Emissions'!$C$1:$AI$101,MATCH(1,('EPS Emissions'!$C$1:$C$101='Industry Figure'!$A11)*('EPS Emissions'!$D$1:$D$101='Industry Figure'!$C$1),0),MATCH('Industry Figure'!F$2,'EPS Emissions'!$C$1:$AI$1,0)),INDEX('GCAM By Region By Sector'!$B$1:$AH$342,MATCH(1,('GCAM By Region By Sector'!$B$1:$B$342='Industry Figure'!$A11)*('GCAM By Region By Sector'!$C$1:$C$342='Industry Figure'!$C$1),0),MATCH('Industry Figure'!F$2,'GCAM By Region By Sector'!$B$1:$AH$1,0))*10^3)</f>
        <v>412.38</v>
      </c>
      <c r="G11" cm="1">
        <f t="array" ref="G11">IF($C11="EPS",INDEX('EPS Emissions'!$C$1:$AI$101,MATCH(1,('EPS Emissions'!$C$1:$C$101='Industry Figure'!$A11)*('EPS Emissions'!$D$1:$D$101='Industry Figure'!$C$1),0),MATCH('Industry Figure'!G$2,'EPS Emissions'!$C$1:$AI$1,0)),INDEX('GCAM By Region By Sector'!$B$1:$AH$342,MATCH(1,('GCAM By Region By Sector'!$B$1:$B$342='Industry Figure'!$A11)*('GCAM By Region By Sector'!$C$1:$C$342='Industry Figure'!$C$1),0),MATCH('Industry Figure'!G$2,'GCAM By Region By Sector'!$B$1:$AH$1,0))*10^3)</f>
        <v>443.25299999999999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27.830897012710277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30.278080545295733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23.530793340727477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14.238758492906962</v>
      </c>
      <c r="O11" t="str">
        <f t="shared" si="0"/>
        <v>Brazil</v>
      </c>
      <c r="P11" s="15">
        <f t="shared" si="1"/>
        <v>418.91789701271028</v>
      </c>
      <c r="Q11" s="15">
        <f t="shared" si="2"/>
        <v>527.74508054529576</v>
      </c>
      <c r="R11" s="15">
        <f t="shared" si="3"/>
        <v>594.16679334072739</v>
      </c>
      <c r="S11" s="15">
        <f t="shared" si="4"/>
        <v>628.146758492907</v>
      </c>
      <c r="T11">
        <f t="shared" si="5"/>
        <v>12</v>
      </c>
      <c r="U11">
        <f t="shared" si="6"/>
        <v>11</v>
      </c>
      <c r="V11">
        <f t="shared" si="7"/>
        <v>13</v>
      </c>
      <c r="W11">
        <f t="shared" si="8"/>
        <v>14</v>
      </c>
      <c r="X11" s="22">
        <v>9</v>
      </c>
      <c r="Y11" t="str">
        <f t="shared" si="9"/>
        <v>Japan</v>
      </c>
      <c r="Z11" s="16">
        <f t="shared" si="10"/>
        <v>563.7247051162044</v>
      </c>
      <c r="AA11" s="21">
        <f t="shared" si="10"/>
        <v>500.7939601481944</v>
      </c>
      <c r="AB11" s="21">
        <f t="shared" si="10"/>
        <v>433.96494064973228</v>
      </c>
      <c r="AC11" s="21">
        <f t="shared" si="10"/>
        <v>412.47418463694834</v>
      </c>
      <c r="AD11" s="21" t="str">
        <f t="shared" si="11"/>
        <v>Japan</v>
      </c>
    </row>
    <row r="12" spans="1:30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Emissions'!$C$1:$C$101='Industry Figure'!$A12)*('EPS Emissions'!$D$1:$D$101='Industry Figure'!$C$1),0),MATCH('Industry Figure'!D$2,'EPS Emissions'!$C$1:$AI$1,0)),INDEX('GCAM By Region By Sector'!$B$1:$AH$342,MATCH(1,('GCAM By Region By Sector'!$B$1:$B$342='Industry Figure'!$A12)*('GCAM By Region By Sector'!$C$1:$C$342='Industry Figure'!$C$1),0),MATCH('Industry Figure'!D$2,'GCAM By Region By Sector'!$B$1:$AH$1,0))*10^3)</f>
        <v>288.32100000000003</v>
      </c>
      <c r="E12" cm="1">
        <f t="array" ref="E12">IF($C12="EPS",INDEX('EPS Emissions'!$C$1:$AI$101,MATCH(1,('EPS Emissions'!$C$1:$C$101='Industry Figure'!$A12)*('EPS Emissions'!$D$1:$D$101='Industry Figure'!$C$1),0),MATCH('Industry Figure'!E$2,'EPS Emissions'!$C$1:$AI$1,0)),INDEX('GCAM By Region By Sector'!$B$1:$AH$342,MATCH(1,('GCAM By Region By Sector'!$B$1:$B$342='Industry Figure'!$A12)*('GCAM By Region By Sector'!$C$1:$C$342='Industry Figure'!$C$1),0),MATCH('Industry Figure'!E$2,'GCAM By Region By Sector'!$B$1:$AH$1,0))*10^3)</f>
        <v>261.423</v>
      </c>
      <c r="F12" cm="1">
        <f t="array" ref="F12">IF($C12="EPS",INDEX('EPS Emissions'!$C$1:$AI$101,MATCH(1,('EPS Emissions'!$C$1:$C$101='Industry Figure'!$A12)*('EPS Emissions'!$D$1:$D$101='Industry Figure'!$C$1),0),MATCH('Industry Figure'!F$2,'EPS Emissions'!$C$1:$AI$1,0)),INDEX('GCAM By Region By Sector'!$B$1:$AH$342,MATCH(1,('GCAM By Region By Sector'!$B$1:$B$342='Industry Figure'!$A12)*('GCAM By Region By Sector'!$C$1:$C$342='Industry Figure'!$C$1),0),MATCH('Industry Figure'!F$2,'GCAM By Region By Sector'!$B$1:$AH$1,0))*10^3)</f>
        <v>262.60899999999998</v>
      </c>
      <c r="G12" cm="1">
        <f t="array" ref="G12">IF($C12="EPS",INDEX('EPS Emissions'!$C$1:$AI$101,MATCH(1,('EPS Emissions'!$C$1:$C$101='Industry Figure'!$A12)*('EPS Emissions'!$D$1:$D$101='Industry Figure'!$C$1),0),MATCH('Industry Figure'!G$2,'EPS Emissions'!$C$1:$AI$1,0)),INDEX('GCAM By Region By Sector'!$B$1:$AH$342,MATCH(1,('GCAM By Region By Sector'!$B$1:$B$342='Industry Figure'!$A12)*('GCAM By Region By Sector'!$C$1:$C$342='Industry Figure'!$C$1),0),MATCH('Industry Figure'!G$2,'GCAM By Region By Sector'!$B$1:$AH$1,0))*10^3)</f>
        <v>274.45699999999999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24.664921459042688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21.330937924321969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16.736225953100906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12.739869865412507</v>
      </c>
      <c r="O12" t="str">
        <f t="shared" si="0"/>
        <v>Canada</v>
      </c>
      <c r="P12" s="15">
        <f t="shared" si="1"/>
        <v>336.16202145904276</v>
      </c>
      <c r="Q12" s="15">
        <f t="shared" si="2"/>
        <v>309.595337924322</v>
      </c>
      <c r="R12" s="15">
        <f t="shared" si="3"/>
        <v>310.24752595310093</v>
      </c>
      <c r="S12" s="15">
        <f t="shared" si="4"/>
        <v>322.26136986541252</v>
      </c>
      <c r="T12">
        <f t="shared" si="5"/>
        <v>16</v>
      </c>
      <c r="U12">
        <f t="shared" si="6"/>
        <v>20</v>
      </c>
      <c r="V12">
        <f t="shared" si="7"/>
        <v>22</v>
      </c>
      <c r="W12">
        <f t="shared" si="8"/>
        <v>25</v>
      </c>
      <c r="X12" s="22">
        <v>10</v>
      </c>
      <c r="Y12" t="str">
        <f t="shared" si="9"/>
        <v>Central Asia</v>
      </c>
      <c r="Z12" s="16">
        <f t="shared" si="10"/>
        <v>487.93325189434285</v>
      </c>
      <c r="AA12" s="21">
        <f t="shared" si="10"/>
        <v>570.25713931086716</v>
      </c>
      <c r="AB12" s="21">
        <f t="shared" si="10"/>
        <v>644.64167383678523</v>
      </c>
      <c r="AC12" s="21">
        <f t="shared" si="10"/>
        <v>706.07391822319823</v>
      </c>
      <c r="AD12" s="21" t="str">
        <f t="shared" si="11"/>
        <v>Central Asia</v>
      </c>
    </row>
    <row r="13" spans="1:30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Emissions'!$C$1:$C$101='Industry Figure'!$A13)*('EPS Emissions'!$D$1:$D$101='Industry Figure'!$C$1),0),MATCH('Industry Figure'!D$2,'EPS Emissions'!$C$1:$AI$1,0)),INDEX('GCAM By Region By Sector'!$B$1:$AH$342,MATCH(1,('GCAM By Region By Sector'!$B$1:$B$342='Industry Figure'!$A13)*('GCAM By Region By Sector'!$C$1:$C$342='Industry Figure'!$C$1),0),MATCH('Industry Figure'!D$2,'GCAM By Region By Sector'!$B$1:$AH$1,0))*10^3)</f>
        <v>131.79944830289077</v>
      </c>
      <c r="E13" cm="1">
        <f t="array" ref="E13">IF($C13="EPS",INDEX('EPS Emissions'!$C$1:$AI$101,MATCH(1,('EPS Emissions'!$C$1:$C$101='Industry Figure'!$A13)*('EPS Emissions'!$D$1:$D$101='Industry Figure'!$C$1),0),MATCH('Industry Figure'!E$2,'EPS Emissions'!$C$1:$AI$1,0)),INDEX('GCAM By Region By Sector'!$B$1:$AH$342,MATCH(1,('GCAM By Region By Sector'!$B$1:$B$342='Industry Figure'!$A13)*('GCAM By Region By Sector'!$C$1:$C$342='Industry Figure'!$C$1),0),MATCH('Industry Figure'!E$2,'GCAM By Region By Sector'!$B$1:$AH$1,0))*10^3)</f>
        <v>168.19539981756748</v>
      </c>
      <c r="F13" cm="1">
        <f t="array" ref="F13">IF($C13="EPS",INDEX('EPS Emissions'!$C$1:$AI$101,MATCH(1,('EPS Emissions'!$C$1:$C$101='Industry Figure'!$A13)*('EPS Emissions'!$D$1:$D$101='Industry Figure'!$C$1),0),MATCH('Industry Figure'!F$2,'EPS Emissions'!$C$1:$AI$1,0)),INDEX('GCAM By Region By Sector'!$B$1:$AH$342,MATCH(1,('GCAM By Region By Sector'!$B$1:$B$342='Industry Figure'!$A13)*('GCAM By Region By Sector'!$C$1:$C$342='Industry Figure'!$C$1),0),MATCH('Industry Figure'!F$2,'GCAM By Region By Sector'!$B$1:$AH$1,0))*10^3)</f>
        <v>221.14442506234099</v>
      </c>
      <c r="G13" cm="1">
        <f t="array" ref="G13">IF($C13="EPS",INDEX('EPS Emissions'!$C$1:$AI$101,MATCH(1,('EPS Emissions'!$C$1:$C$101='Industry Figure'!$A13)*('EPS Emissions'!$D$1:$D$101='Industry Figure'!$C$1),0),MATCH('Industry Figure'!G$2,'EPS Emissions'!$C$1:$AI$1,0)),INDEX('GCAM By Region By Sector'!$B$1:$AH$342,MATCH(1,('GCAM By Region By Sector'!$B$1:$B$342='Industry Figure'!$A13)*('GCAM By Region By Sector'!$C$1:$C$342='Industry Figure'!$C$1),0),MATCH('Industry Figure'!G$2,'GCAM By Region By Sector'!$B$1:$AH$1,0))*10^3)</f>
        <v>288.51269392752135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20.725149769736092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27.173942950946774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39.148980275908258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46.573482085259641</v>
      </c>
      <c r="O13" t="str">
        <f t="shared" si="0"/>
        <v>Central America and Caribbean</v>
      </c>
      <c r="P13" s="15">
        <f t="shared" si="1"/>
        <v>152.52459807262687</v>
      </c>
      <c r="Q13" s="15">
        <f t="shared" si="2"/>
        <v>195.36934276851426</v>
      </c>
      <c r="R13" s="15">
        <f t="shared" si="3"/>
        <v>260.29340533824927</v>
      </c>
      <c r="S13" s="15">
        <f t="shared" si="4"/>
        <v>335.08617601278098</v>
      </c>
      <c r="T13">
        <f t="shared" si="5"/>
        <v>27</v>
      </c>
      <c r="U13">
        <f t="shared" si="6"/>
        <v>26</v>
      </c>
      <c r="V13">
        <f t="shared" si="7"/>
        <v>25</v>
      </c>
      <c r="W13">
        <f t="shared" si="8"/>
        <v>23</v>
      </c>
      <c r="X13" s="22" t="s">
        <v>86</v>
      </c>
      <c r="Y13" t="s">
        <v>87</v>
      </c>
      <c r="Z13" s="16">
        <f>$P$35-SUM(Z3:Z12)</f>
        <v>5290.9247428922608</v>
      </c>
      <c r="AA13" s="21">
        <f>$Q$35-SUM(AA3:AA12)</f>
        <v>6487.7439330219677</v>
      </c>
      <c r="AB13" s="21">
        <f>$R$35-SUM(AB3:AB12)</f>
        <v>8412.0266191872543</v>
      </c>
      <c r="AC13" s="21">
        <f>$S$35-SUM(AC3:AC12)</f>
        <v>10857.947109268069</v>
      </c>
      <c r="AD13" s="21"/>
    </row>
    <row r="14" spans="1:30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Emissions'!$C$1:$C$101='Industry Figure'!$A14)*('EPS Emissions'!$D$1:$D$101='Industry Figure'!$C$1),0),MATCH('Industry Figure'!D$2,'EPS Emissions'!$C$1:$AI$1,0)),INDEX('GCAM By Region By Sector'!$B$1:$AH$342,MATCH(1,('GCAM By Region By Sector'!$B$1:$B$342='Industry Figure'!$A14)*('GCAM By Region By Sector'!$C$1:$C$342='Industry Figure'!$C$1),0),MATCH('Industry Figure'!D$2,'GCAM By Region By Sector'!$B$1:$AH$1,0))*10^3)</f>
        <v>398.17666695982143</v>
      </c>
      <c r="E14" cm="1">
        <f t="array" ref="E14">IF($C14="EPS",INDEX('EPS Emissions'!$C$1:$AI$101,MATCH(1,('EPS Emissions'!$C$1:$C$101='Industry Figure'!$A14)*('EPS Emissions'!$D$1:$D$101='Industry Figure'!$C$1),0),MATCH('Industry Figure'!E$2,'EPS Emissions'!$C$1:$AI$1,0)),INDEX('GCAM By Region By Sector'!$B$1:$AH$342,MATCH(1,('GCAM By Region By Sector'!$B$1:$B$342='Industry Figure'!$A14)*('GCAM By Region By Sector'!$C$1:$C$342='Industry Figure'!$C$1),0),MATCH('Industry Figure'!E$2,'GCAM By Region By Sector'!$B$1:$AH$1,0))*10^3)</f>
        <v>483.62476687215747</v>
      </c>
      <c r="F14" cm="1">
        <f t="array" ref="F14">IF($C14="EPS",INDEX('EPS Emissions'!$C$1:$AI$101,MATCH(1,('EPS Emissions'!$C$1:$C$101='Industry Figure'!$A14)*('EPS Emissions'!$D$1:$D$101='Industry Figure'!$C$1),0),MATCH('Industry Figure'!F$2,'EPS Emissions'!$C$1:$AI$1,0)),INDEX('GCAM By Region By Sector'!$B$1:$AH$342,MATCH(1,('GCAM By Region By Sector'!$B$1:$B$342='Industry Figure'!$A14)*('GCAM By Region By Sector'!$C$1:$C$342='Industry Figure'!$C$1),0),MATCH('Industry Figure'!F$2,'GCAM By Region By Sector'!$B$1:$AH$1,0))*10^3)</f>
        <v>557.64334606450677</v>
      </c>
      <c r="G14" cm="1">
        <f t="array" ref="G14">IF($C14="EPS",INDEX('EPS Emissions'!$C$1:$AI$101,MATCH(1,('EPS Emissions'!$C$1:$C$101='Industry Figure'!$A14)*('EPS Emissions'!$D$1:$D$101='Industry Figure'!$C$1),0),MATCH('Industry Figure'!G$2,'EPS Emissions'!$C$1:$AI$1,0)),INDEX('GCAM By Region By Sector'!$B$1:$AH$342,MATCH(1,('GCAM By Region By Sector'!$B$1:$B$342='Industry Figure'!$A14)*('GCAM By Region By Sector'!$C$1:$C$342='Industry Figure'!$C$1),0),MATCH('Industry Figure'!G$2,'GCAM By Region By Sector'!$B$1:$AH$1,0))*10^3)</f>
        <v>622.86373060748099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89.756584934521413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86.632372438709751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86.998327772278486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83.21018761571726</v>
      </c>
      <c r="O14" t="str">
        <f t="shared" si="0"/>
        <v>Central Asia</v>
      </c>
      <c r="P14" s="15">
        <f t="shared" si="1"/>
        <v>487.93325189434285</v>
      </c>
      <c r="Q14" s="15">
        <f t="shared" si="2"/>
        <v>570.25713931086716</v>
      </c>
      <c r="R14" s="15">
        <f t="shared" si="3"/>
        <v>644.64167383678523</v>
      </c>
      <c r="S14" s="15">
        <f t="shared" si="4"/>
        <v>706.07391822319823</v>
      </c>
      <c r="T14">
        <f t="shared" si="5"/>
        <v>10</v>
      </c>
      <c r="U14">
        <f t="shared" si="6"/>
        <v>10</v>
      </c>
      <c r="V14">
        <f t="shared" si="7"/>
        <v>12</v>
      </c>
      <c r="W14">
        <f t="shared" si="8"/>
        <v>13</v>
      </c>
      <c r="Y14" t="s">
        <v>88</v>
      </c>
      <c r="Z14">
        <v>0</v>
      </c>
      <c r="AA14">
        <v>0</v>
      </c>
      <c r="AB14">
        <v>0</v>
      </c>
      <c r="AC14">
        <v>0</v>
      </c>
    </row>
    <row r="15" spans="1:30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Emissions'!$C$1:$C$101='Industry Figure'!$A15)*('EPS Emissions'!$D$1:$D$101='Industry Figure'!$C$1),0),MATCH('Industry Figure'!D$2,'EPS Emissions'!$C$1:$AI$1,0)),INDEX('GCAM By Region By Sector'!$B$1:$AH$342,MATCH(1,('GCAM By Region By Sector'!$B$1:$B$342='Industry Figure'!$A15)*('GCAM By Region By Sector'!$C$1:$C$342='Industry Figure'!$C$1),0),MATCH('Industry Figure'!D$2,'GCAM By Region By Sector'!$B$1:$AH$1,0))*10^3)</f>
        <v>5634.91</v>
      </c>
      <c r="E15" cm="1">
        <f t="array" ref="E15">IF($C15="EPS",INDEX('EPS Emissions'!$C$1:$AI$101,MATCH(1,('EPS Emissions'!$C$1:$C$101='Industry Figure'!$A15)*('EPS Emissions'!$D$1:$D$101='Industry Figure'!$C$1),0),MATCH('Industry Figure'!E$2,'EPS Emissions'!$C$1:$AI$1,0)),INDEX('GCAM By Region By Sector'!$B$1:$AH$342,MATCH(1,('GCAM By Region By Sector'!$B$1:$B$342='Industry Figure'!$A15)*('GCAM By Region By Sector'!$C$1:$C$342='Industry Figure'!$C$1),0),MATCH('Industry Figure'!E$2,'GCAM By Region By Sector'!$B$1:$AH$1,0))*10^3)</f>
        <v>5917.86</v>
      </c>
      <c r="F15" cm="1">
        <f t="array" ref="F15">IF($C15="EPS",INDEX('EPS Emissions'!$C$1:$AI$101,MATCH(1,('EPS Emissions'!$C$1:$C$101='Industry Figure'!$A15)*('EPS Emissions'!$D$1:$D$101='Industry Figure'!$C$1),0),MATCH('Industry Figure'!F$2,'EPS Emissions'!$C$1:$AI$1,0)),INDEX('GCAM By Region By Sector'!$B$1:$AH$342,MATCH(1,('GCAM By Region By Sector'!$B$1:$B$342='Industry Figure'!$A15)*('GCAM By Region By Sector'!$C$1:$C$342='Industry Figure'!$C$1),0),MATCH('Industry Figure'!F$2,'GCAM By Region By Sector'!$B$1:$AH$1,0))*10^3)</f>
        <v>5533.65</v>
      </c>
      <c r="G15" cm="1">
        <f t="array" ref="G15">IF($C15="EPS",INDEX('EPS Emissions'!$C$1:$AI$101,MATCH(1,('EPS Emissions'!$C$1:$C$101='Industry Figure'!$A15)*('EPS Emissions'!$D$1:$D$101='Industry Figure'!$C$1),0),MATCH('Industry Figure'!G$2,'EPS Emissions'!$C$1:$AI$1,0)),INDEX('GCAM By Region By Sector'!$B$1:$AH$342,MATCH(1,('GCAM By Region By Sector'!$B$1:$B$342='Industry Figure'!$A15)*('GCAM By Region By Sector'!$C$1:$C$342='Industry Figure'!$C$1),0),MATCH('Industry Figure'!G$2,'GCAM By Region By Sector'!$B$1:$AH$1,0))*10^3)</f>
        <v>5203.46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2605.3157842731694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3266.2652087001256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2978.1366699426421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2065.134815411222</v>
      </c>
      <c r="O15" t="str">
        <f t="shared" si="0"/>
        <v>China</v>
      </c>
      <c r="P15" s="15">
        <f t="shared" si="1"/>
        <v>8504.4307842731687</v>
      </c>
      <c r="Q15" s="15">
        <f t="shared" si="2"/>
        <v>9455.5672087001258</v>
      </c>
      <c r="R15" s="15">
        <f t="shared" si="3"/>
        <v>8775.8356699426422</v>
      </c>
      <c r="S15" s="15">
        <f t="shared" si="4"/>
        <v>7526.0368154112221</v>
      </c>
      <c r="T15">
        <f t="shared" si="5"/>
        <v>1</v>
      </c>
      <c r="U15">
        <f t="shared" si="6"/>
        <v>1</v>
      </c>
      <c r="V15">
        <f t="shared" si="7"/>
        <v>1</v>
      </c>
      <c r="W15">
        <f t="shared" si="8"/>
        <v>1</v>
      </c>
    </row>
    <row r="16" spans="1:30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Emissions'!$C$1:$C$101='Industry Figure'!$A16)*('EPS Emissions'!$D$1:$D$101='Industry Figure'!$C$1),0),MATCH('Industry Figure'!D$2,'EPS Emissions'!$C$1:$AI$1,0)),INDEX('GCAM By Region By Sector'!$B$1:$AH$342,MATCH(1,('GCAM By Region By Sector'!$B$1:$B$342='Industry Figure'!$A16)*('GCAM By Region By Sector'!$C$1:$C$342='Industry Figure'!$C$1),0),MATCH('Industry Figure'!D$2,'GCAM By Region By Sector'!$B$1:$AH$1,0))*10^3)</f>
        <v>84.313781158168695</v>
      </c>
      <c r="E16" cm="1">
        <f t="array" ref="E16">IF($C16="EPS",INDEX('EPS Emissions'!$C$1:$AI$101,MATCH(1,('EPS Emissions'!$C$1:$C$101='Industry Figure'!$A16)*('EPS Emissions'!$D$1:$D$101='Industry Figure'!$C$1),0),MATCH('Industry Figure'!E$2,'EPS Emissions'!$C$1:$AI$1,0)),INDEX('GCAM By Region By Sector'!$B$1:$AH$342,MATCH(1,('GCAM By Region By Sector'!$B$1:$B$342='Industry Figure'!$A16)*('GCAM By Region By Sector'!$C$1:$C$342='Industry Figure'!$C$1),0),MATCH('Industry Figure'!E$2,'GCAM By Region By Sector'!$B$1:$AH$1,0))*10^3)</f>
        <v>92.463455581930731</v>
      </c>
      <c r="F16" cm="1">
        <f t="array" ref="F16">IF($C16="EPS",INDEX('EPS Emissions'!$C$1:$AI$101,MATCH(1,('EPS Emissions'!$C$1:$C$101='Industry Figure'!$A16)*('EPS Emissions'!$D$1:$D$101='Industry Figure'!$C$1),0),MATCH('Industry Figure'!F$2,'EPS Emissions'!$C$1:$AI$1,0)),INDEX('GCAM By Region By Sector'!$B$1:$AH$342,MATCH(1,('GCAM By Region By Sector'!$B$1:$B$342='Industry Figure'!$A16)*('GCAM By Region By Sector'!$C$1:$C$342='Industry Figure'!$C$1),0),MATCH('Industry Figure'!F$2,'GCAM By Region By Sector'!$B$1:$AH$1,0))*10^3)</f>
        <v>97.630701599831824</v>
      </c>
      <c r="G16" cm="1">
        <f t="array" ref="G16">IF($C16="EPS",INDEX('EPS Emissions'!$C$1:$AI$101,MATCH(1,('EPS Emissions'!$C$1:$C$101='Industry Figure'!$A16)*('EPS Emissions'!$D$1:$D$101='Industry Figure'!$C$1),0),MATCH('Industry Figure'!G$2,'EPS Emissions'!$C$1:$AI$1,0)),INDEX('GCAM By Region By Sector'!$B$1:$AH$342,MATCH(1,('GCAM By Region By Sector'!$B$1:$B$342='Industry Figure'!$A16)*('GCAM By Region By Sector'!$C$1:$C$342='Industry Figure'!$C$1),0),MATCH('Industry Figure'!G$2,'GCAM By Region By Sector'!$B$1:$AH$1,0))*10^3)</f>
        <v>106.84366782330616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7.1021650703955803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9.2493822014380775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10.307423853546476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10.781195149975405</v>
      </c>
      <c r="O16" t="str">
        <f t="shared" si="0"/>
        <v>Colombia</v>
      </c>
      <c r="P16" s="15">
        <f t="shared" si="1"/>
        <v>91.41594622856428</v>
      </c>
      <c r="Q16" s="15">
        <f t="shared" si="2"/>
        <v>101.71283778336881</v>
      </c>
      <c r="R16" s="15">
        <f t="shared" si="3"/>
        <v>107.9381254533783</v>
      </c>
      <c r="S16" s="15">
        <f t="shared" si="4"/>
        <v>117.62486297328157</v>
      </c>
      <c r="T16">
        <f t="shared" si="5"/>
        <v>30</v>
      </c>
      <c r="U16">
        <f t="shared" si="6"/>
        <v>30</v>
      </c>
      <c r="V16">
        <f t="shared" si="7"/>
        <v>30</v>
      </c>
      <c r="W16">
        <f t="shared" si="8"/>
        <v>30</v>
      </c>
    </row>
    <row r="17" spans="1:30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Emissions'!$C$1:$C$101='Industry Figure'!$A17)*('EPS Emissions'!$D$1:$D$101='Industry Figure'!$C$1),0),MATCH('Industry Figure'!D$2,'EPS Emissions'!$C$1:$AI$1,0)),INDEX('GCAM By Region By Sector'!$B$1:$AH$342,MATCH(1,('GCAM By Region By Sector'!$B$1:$B$342='Industry Figure'!$A17)*('GCAM By Region By Sector'!$C$1:$C$342='Industry Figure'!$C$1),0),MATCH('Industry Figure'!D$2,'GCAM By Region By Sector'!$B$1:$AH$1,0))*10^3)</f>
        <v>214.86922208867668</v>
      </c>
      <c r="E17" cm="1">
        <f t="array" ref="E17">IF($C17="EPS",INDEX('EPS Emissions'!$C$1:$AI$101,MATCH(1,('EPS Emissions'!$C$1:$C$101='Industry Figure'!$A17)*('EPS Emissions'!$D$1:$D$101='Industry Figure'!$C$1),0),MATCH('Industry Figure'!E$2,'EPS Emissions'!$C$1:$AI$1,0)),INDEX('GCAM By Region By Sector'!$B$1:$AH$342,MATCH(1,('GCAM By Region By Sector'!$B$1:$B$342='Industry Figure'!$A17)*('GCAM By Region By Sector'!$C$1:$C$342='Industry Figure'!$C$1),0),MATCH('Industry Figure'!E$2,'GCAM By Region By Sector'!$B$1:$AH$1,0))*10^3)</f>
        <v>214.34649165438495</v>
      </c>
      <c r="F17" cm="1">
        <f t="array" ref="F17">IF($C17="EPS",INDEX('EPS Emissions'!$C$1:$AI$101,MATCH(1,('EPS Emissions'!$C$1:$C$101='Industry Figure'!$A17)*('EPS Emissions'!$D$1:$D$101='Industry Figure'!$C$1),0),MATCH('Industry Figure'!F$2,'EPS Emissions'!$C$1:$AI$1,0)),INDEX('GCAM By Region By Sector'!$B$1:$AH$342,MATCH(1,('GCAM By Region By Sector'!$B$1:$B$342='Industry Figure'!$A17)*('GCAM By Region By Sector'!$C$1:$C$342='Industry Figure'!$C$1),0),MATCH('Industry Figure'!F$2,'GCAM By Region By Sector'!$B$1:$AH$1,0))*10^3)</f>
        <v>231.76134144344854</v>
      </c>
      <c r="G17" cm="1">
        <f t="array" ref="G17">IF($C17="EPS",INDEX('EPS Emissions'!$C$1:$AI$101,MATCH(1,('EPS Emissions'!$C$1:$C$101='Industry Figure'!$A17)*('EPS Emissions'!$D$1:$D$101='Industry Figure'!$C$1),0),MATCH('Industry Figure'!G$2,'EPS Emissions'!$C$1:$AI$1,0)),INDEX('GCAM By Region By Sector'!$B$1:$AH$342,MATCH(1,('GCAM By Region By Sector'!$B$1:$B$342='Industry Figure'!$A17)*('GCAM By Region By Sector'!$C$1:$C$342='Industry Figure'!$C$1),0),MATCH('Industry Figure'!G$2,'GCAM By Region By Sector'!$B$1:$AH$1,0))*10^3)</f>
        <v>248.57928486196812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37.743689039164515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32.538497819695358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28.299818433967371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23.929175462674635</v>
      </c>
      <c r="O17" t="str">
        <f t="shared" si="0"/>
        <v>Eastern Europe</v>
      </c>
      <c r="P17" s="15">
        <f t="shared" si="1"/>
        <v>252.61291112784119</v>
      </c>
      <c r="Q17" s="15">
        <f t="shared" si="2"/>
        <v>246.8849894740803</v>
      </c>
      <c r="R17" s="15">
        <f t="shared" si="3"/>
        <v>260.06115987741589</v>
      </c>
      <c r="S17" s="15">
        <f t="shared" si="4"/>
        <v>272.50846032464278</v>
      </c>
      <c r="T17">
        <f t="shared" si="5"/>
        <v>20</v>
      </c>
      <c r="U17">
        <f t="shared" si="6"/>
        <v>23</v>
      </c>
      <c r="V17">
        <f t="shared" si="7"/>
        <v>26</v>
      </c>
      <c r="W17">
        <f t="shared" si="8"/>
        <v>26</v>
      </c>
    </row>
    <row r="18" spans="1:30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Emissions'!$C$1:$C$101='Industry Figure'!$A18)*('EPS Emissions'!$D$1:$D$101='Industry Figure'!$C$1),0),MATCH('Industry Figure'!D$2,'EPS Emissions'!$C$1:$AI$1,0)),INDEX('GCAM By Region By Sector'!$B$1:$AH$342,MATCH(1,('GCAM By Region By Sector'!$B$1:$B$342='Industry Figure'!$A18)*('GCAM By Region By Sector'!$C$1:$C$342='Industry Figure'!$C$1),0),MATCH('Industry Figure'!D$2,'GCAM By Region By Sector'!$B$1:$AH$1,0))*10^3)</f>
        <v>237.19183087886128</v>
      </c>
      <c r="E18" cm="1">
        <f t="array" ref="E18">IF($C18="EPS",INDEX('EPS Emissions'!$C$1:$AI$101,MATCH(1,('EPS Emissions'!$C$1:$C$101='Industry Figure'!$A18)*('EPS Emissions'!$D$1:$D$101='Industry Figure'!$C$1),0),MATCH('Industry Figure'!E$2,'EPS Emissions'!$C$1:$AI$1,0)),INDEX('GCAM By Region By Sector'!$B$1:$AH$342,MATCH(1,('GCAM By Region By Sector'!$B$1:$B$342='Industry Figure'!$A18)*('GCAM By Region By Sector'!$C$1:$C$342='Industry Figure'!$C$1),0),MATCH('Industry Figure'!E$2,'GCAM By Region By Sector'!$B$1:$AH$1,0))*10^3)</f>
        <v>265.45220889052774</v>
      </c>
      <c r="F18" cm="1">
        <f t="array" ref="F18">IF($C18="EPS",INDEX('EPS Emissions'!$C$1:$AI$101,MATCH(1,('EPS Emissions'!$C$1:$C$101='Industry Figure'!$A18)*('EPS Emissions'!$D$1:$D$101='Industry Figure'!$C$1),0),MATCH('Industry Figure'!F$2,'EPS Emissions'!$C$1:$AI$1,0)),INDEX('GCAM By Region By Sector'!$B$1:$AH$342,MATCH(1,('GCAM By Region By Sector'!$B$1:$B$342='Industry Figure'!$A18)*('GCAM By Region By Sector'!$C$1:$C$342='Industry Figure'!$C$1),0),MATCH('Industry Figure'!F$2,'GCAM By Region By Sector'!$B$1:$AH$1,0))*10^3)</f>
        <v>290.03644744222885</v>
      </c>
      <c r="G18" cm="1">
        <f t="array" ref="G18">IF($C18="EPS",INDEX('EPS Emissions'!$C$1:$AI$101,MATCH(1,('EPS Emissions'!$C$1:$C$101='Industry Figure'!$A18)*('EPS Emissions'!$D$1:$D$101='Industry Figure'!$C$1),0),MATCH('Industry Figure'!G$2,'EPS Emissions'!$C$1:$AI$1,0)),INDEX('GCAM By Region By Sector'!$B$1:$AH$342,MATCH(1,('GCAM By Region By Sector'!$B$1:$B$342='Industry Figure'!$A18)*('GCAM By Region By Sector'!$C$1:$C$342='Industry Figure'!$C$1),0),MATCH('Industry Figure'!G$2,'GCAM By Region By Sector'!$B$1:$AH$1,0))*10^3)</f>
        <v>320.6755901738245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70.869464684512664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69.192341550616206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59.846347047551063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52.486170791759342</v>
      </c>
      <c r="O18" t="str">
        <f t="shared" si="0"/>
        <v>Non-EU Europe</v>
      </c>
      <c r="P18" s="15">
        <f t="shared" si="1"/>
        <v>308.06129556337396</v>
      </c>
      <c r="Q18" s="15">
        <f t="shared" si="2"/>
        <v>334.64455044114396</v>
      </c>
      <c r="R18" s="15">
        <f t="shared" si="3"/>
        <v>349.88279448977994</v>
      </c>
      <c r="S18" s="15">
        <f t="shared" si="4"/>
        <v>373.16176096558382</v>
      </c>
      <c r="T18">
        <f t="shared" si="5"/>
        <v>18</v>
      </c>
      <c r="U18">
        <f t="shared" si="6"/>
        <v>17</v>
      </c>
      <c r="V18">
        <f t="shared" si="7"/>
        <v>21</v>
      </c>
      <c r="W18">
        <f t="shared" si="8"/>
        <v>21</v>
      </c>
    </row>
    <row r="19" spans="1:30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Emissions'!$C$1:$C$101='Industry Figure'!$A19)*('EPS Emissions'!$D$1:$D$101='Industry Figure'!$C$1),0),MATCH('Industry Figure'!D$2,'EPS Emissions'!$C$1:$AI$1,0)),INDEX('GCAM By Region By Sector'!$B$1:$AH$342,MATCH(1,('GCAM By Region By Sector'!$B$1:$B$342='Industry Figure'!$A19)*('GCAM By Region By Sector'!$C$1:$C$342='Industry Figure'!$C$1),0),MATCH('Industry Figure'!D$2,'GCAM By Region By Sector'!$B$1:$AH$1,0))*10^3)</f>
        <v>43.269135009541557</v>
      </c>
      <c r="E19" cm="1">
        <f t="array" ref="E19">IF($C19="EPS",INDEX('EPS Emissions'!$C$1:$AI$101,MATCH(1,('EPS Emissions'!$C$1:$C$101='Industry Figure'!$A19)*('EPS Emissions'!$D$1:$D$101='Industry Figure'!$C$1),0),MATCH('Industry Figure'!E$2,'EPS Emissions'!$C$1:$AI$1,0)),INDEX('GCAM By Region By Sector'!$B$1:$AH$342,MATCH(1,('GCAM By Region By Sector'!$B$1:$B$342='Industry Figure'!$A19)*('GCAM By Region By Sector'!$C$1:$C$342='Industry Figure'!$C$1),0),MATCH('Industry Figure'!E$2,'GCAM By Region By Sector'!$B$1:$AH$1,0))*10^3)</f>
        <v>46.550081807041877</v>
      </c>
      <c r="F19" cm="1">
        <f t="array" ref="F19">IF($C19="EPS",INDEX('EPS Emissions'!$C$1:$AI$101,MATCH(1,('EPS Emissions'!$C$1:$C$101='Industry Figure'!$A19)*('EPS Emissions'!$D$1:$D$101='Industry Figure'!$C$1),0),MATCH('Industry Figure'!F$2,'EPS Emissions'!$C$1:$AI$1,0)),INDEX('GCAM By Region By Sector'!$B$1:$AH$342,MATCH(1,('GCAM By Region By Sector'!$B$1:$B$342='Industry Figure'!$A19)*('GCAM By Region By Sector'!$C$1:$C$342='Industry Figure'!$C$1),0),MATCH('Industry Figure'!F$2,'GCAM By Region By Sector'!$B$1:$AH$1,0))*10^3)</f>
        <v>43.098180171430769</v>
      </c>
      <c r="G19" cm="1">
        <f t="array" ref="G19">IF($C19="EPS",INDEX('EPS Emissions'!$C$1:$AI$101,MATCH(1,('EPS Emissions'!$C$1:$C$101='Industry Figure'!$A19)*('EPS Emissions'!$D$1:$D$101='Industry Figure'!$C$1),0),MATCH('Industry Figure'!G$2,'EPS Emissions'!$C$1:$AI$1,0)),INDEX('GCAM By Region By Sector'!$B$1:$AH$342,MATCH(1,('GCAM By Region By Sector'!$B$1:$B$342='Industry Figure'!$A19)*('GCAM By Region By Sector'!$C$1:$C$342='Industry Figure'!$C$1),0),MATCH('Industry Figure'!G$2,'GCAM By Region By Sector'!$B$1:$AH$1,0))*10^3)</f>
        <v>61.097969273029086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0.65141069344658398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2.3383129536477183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4.2953080612175345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5.7736079527754223</v>
      </c>
      <c r="O19" t="str">
        <f t="shared" ref="O19" si="12">B19</f>
        <v>European Free Trade Association</v>
      </c>
      <c r="P19" s="15">
        <f t="shared" si="1"/>
        <v>43.920545702988143</v>
      </c>
      <c r="Q19" s="15">
        <f t="shared" si="2"/>
        <v>48.888394760689593</v>
      </c>
      <c r="R19" s="15">
        <f t="shared" si="3"/>
        <v>47.393488232648302</v>
      </c>
      <c r="S19" s="15">
        <f t="shared" si="4"/>
        <v>66.871577225804515</v>
      </c>
      <c r="T19">
        <f t="shared" si="5"/>
        <v>32</v>
      </c>
      <c r="U19">
        <f t="shared" si="6"/>
        <v>32</v>
      </c>
      <c r="V19">
        <f t="shared" si="7"/>
        <v>32</v>
      </c>
      <c r="W19">
        <f t="shared" si="8"/>
        <v>32</v>
      </c>
    </row>
    <row r="20" spans="1:30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Emissions'!$C$1:$C$101='Industry Figure'!$A20)*('EPS Emissions'!$D$1:$D$101='Industry Figure'!$C$1),0),MATCH('Industry Figure'!D$2,'EPS Emissions'!$C$1:$AI$1,0)),INDEX('GCAM By Region By Sector'!$B$1:$AH$342,MATCH(1,('GCAM By Region By Sector'!$B$1:$B$342='Industry Figure'!$A20)*('GCAM By Region By Sector'!$C$1:$C$342='Industry Figure'!$C$1),0),MATCH('Industry Figure'!D$2,'GCAM By Region By Sector'!$B$1:$AH$1,0))*10^3)</f>
        <v>995.61500000000001</v>
      </c>
      <c r="E20" cm="1">
        <f t="array" ref="E20">IF($C20="EPS",INDEX('EPS Emissions'!$C$1:$AI$101,MATCH(1,('EPS Emissions'!$C$1:$C$101='Industry Figure'!$A20)*('EPS Emissions'!$D$1:$D$101='Industry Figure'!$C$1),0),MATCH('Industry Figure'!E$2,'EPS Emissions'!$C$1:$AI$1,0)),INDEX('GCAM By Region By Sector'!$B$1:$AH$342,MATCH(1,('GCAM By Region By Sector'!$B$1:$B$342='Industry Figure'!$A20)*('GCAM By Region By Sector'!$C$1:$C$342='Industry Figure'!$C$1),0),MATCH('Industry Figure'!E$2,'GCAM By Region By Sector'!$B$1:$AH$1,0))*10^3)</f>
        <v>1633.12</v>
      </c>
      <c r="F20" cm="1">
        <f t="array" ref="F20">IF($C20="EPS",INDEX('EPS Emissions'!$C$1:$AI$101,MATCH(1,('EPS Emissions'!$C$1:$C$101='Industry Figure'!$A20)*('EPS Emissions'!$D$1:$D$101='Industry Figure'!$C$1),0),MATCH('Industry Figure'!F$2,'EPS Emissions'!$C$1:$AI$1,0)),INDEX('GCAM By Region By Sector'!$B$1:$AH$342,MATCH(1,('GCAM By Region By Sector'!$B$1:$B$342='Industry Figure'!$A20)*('GCAM By Region By Sector'!$C$1:$C$342='Industry Figure'!$C$1),0),MATCH('Industry Figure'!F$2,'GCAM By Region By Sector'!$B$1:$AH$1,0))*10^3)</f>
        <v>2362.89</v>
      </c>
      <c r="G20" cm="1">
        <f t="array" ref="G20">IF($C20="EPS",INDEX('EPS Emissions'!$C$1:$AI$101,MATCH(1,('EPS Emissions'!$C$1:$C$101='Industry Figure'!$A20)*('EPS Emissions'!$D$1:$D$101='Industry Figure'!$C$1),0),MATCH('Industry Figure'!G$2,'EPS Emissions'!$C$1:$AI$1,0)),INDEX('GCAM By Region By Sector'!$B$1:$AH$342,MATCH(1,('GCAM By Region By Sector'!$B$1:$B$342='Industry Figure'!$A20)*('GCAM By Region By Sector'!$C$1:$C$342='Industry Figure'!$C$1),0),MATCH('Industry Figure'!G$2,'GCAM By Region By Sector'!$B$1:$AH$1,0))*10^3)</f>
        <v>2978.52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555.35672574453702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570.77826908036366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534.70692154833102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497.09281819648328</v>
      </c>
      <c r="O20" t="str">
        <f t="shared" si="0"/>
        <v>India</v>
      </c>
      <c r="P20" s="15">
        <f t="shared" si="1"/>
        <v>1681.6867257445369</v>
      </c>
      <c r="Q20" s="15">
        <f t="shared" si="2"/>
        <v>2383.8262690803635</v>
      </c>
      <c r="R20" s="15">
        <f t="shared" si="3"/>
        <v>3106.0039215483312</v>
      </c>
      <c r="S20" s="15">
        <f t="shared" si="4"/>
        <v>3714.591818196483</v>
      </c>
      <c r="T20">
        <f t="shared" si="5"/>
        <v>3</v>
      </c>
      <c r="U20">
        <f t="shared" si="6"/>
        <v>2</v>
      </c>
      <c r="V20">
        <f t="shared" si="7"/>
        <v>2</v>
      </c>
      <c r="W20">
        <f t="shared" si="8"/>
        <v>2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</row>
    <row r="21" spans="1:30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Emissions'!$C$1:$C$101='Industry Figure'!$A21)*('EPS Emissions'!$D$1:$D$101='Industry Figure'!$C$1),0),MATCH('Industry Figure'!D$2,'EPS Emissions'!$C$1:$AI$1,0)),INDEX('GCAM By Region By Sector'!$B$1:$AH$342,MATCH(1,('GCAM By Region By Sector'!$B$1:$B$342='Industry Figure'!$A21)*('GCAM By Region By Sector'!$C$1:$C$342='Industry Figure'!$C$1),0),MATCH('Industry Figure'!D$2,'GCAM By Region By Sector'!$B$1:$AH$1,0))*10^3)</f>
        <v>455.6400000000001</v>
      </c>
      <c r="E21" cm="1">
        <f t="array" ref="E21">IF($C21="EPS",INDEX('EPS Emissions'!$C$1:$AI$101,MATCH(1,('EPS Emissions'!$C$1:$C$101='Industry Figure'!$A21)*('EPS Emissions'!$D$1:$D$101='Industry Figure'!$C$1),0),MATCH('Industry Figure'!E$2,'EPS Emissions'!$C$1:$AI$1,0)),INDEX('GCAM By Region By Sector'!$B$1:$AH$342,MATCH(1,('GCAM By Region By Sector'!$B$1:$B$342='Industry Figure'!$A21)*('GCAM By Region By Sector'!$C$1:$C$342='Industry Figure'!$C$1),0),MATCH('Industry Figure'!E$2,'GCAM By Region By Sector'!$B$1:$AH$1,0))*10^3)</f>
        <v>708.22500000000002</v>
      </c>
      <c r="F21" cm="1">
        <f t="array" ref="F21">IF($C21="EPS",INDEX('EPS Emissions'!$C$1:$AI$101,MATCH(1,('EPS Emissions'!$C$1:$C$101='Industry Figure'!$A21)*('EPS Emissions'!$D$1:$D$101='Industry Figure'!$C$1),0),MATCH('Industry Figure'!F$2,'EPS Emissions'!$C$1:$AI$1,0)),INDEX('GCAM By Region By Sector'!$B$1:$AH$342,MATCH(1,('GCAM By Region By Sector'!$B$1:$B$342='Industry Figure'!$A21)*('GCAM By Region By Sector'!$C$1:$C$342='Industry Figure'!$C$1),0),MATCH('Industry Figure'!F$2,'GCAM By Region By Sector'!$B$1:$AH$1,0))*10^3)</f>
        <v>1102.3789999999999</v>
      </c>
      <c r="G21" cm="1">
        <f t="array" ref="G21">IF($C21="EPS",INDEX('EPS Emissions'!$C$1:$AI$101,MATCH(1,('EPS Emissions'!$C$1:$C$101='Industry Figure'!$A21)*('EPS Emissions'!$D$1:$D$101='Industry Figure'!$C$1),0),MATCH('Industry Figure'!G$2,'EPS Emissions'!$C$1:$AI$1,0)),INDEX('GCAM By Region By Sector'!$B$1:$AH$342,MATCH(1,('GCAM By Region By Sector'!$B$1:$B$342='Industry Figure'!$A21)*('GCAM By Region By Sector'!$C$1:$C$342='Industry Figure'!$C$1),0),MATCH('Industry Figure'!G$2,'GCAM By Region By Sector'!$B$1:$AH$1,0))*10^3)</f>
        <v>1730.6890000000001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158.72180411075826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214.2016877810301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363.82960837370337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788.00519841909977</v>
      </c>
      <c r="O21" t="str">
        <f t="shared" si="0"/>
        <v>Indonesia</v>
      </c>
      <c r="P21" s="15">
        <f t="shared" si="1"/>
        <v>687.5918041107584</v>
      </c>
      <c r="Q21" s="15">
        <f t="shared" si="2"/>
        <v>999.41668778103008</v>
      </c>
      <c r="R21" s="15">
        <f t="shared" si="3"/>
        <v>1550.4486083737033</v>
      </c>
      <c r="S21" s="15">
        <f t="shared" si="4"/>
        <v>2610.1941984190998</v>
      </c>
      <c r="T21">
        <f t="shared" si="5"/>
        <v>8</v>
      </c>
      <c r="U21">
        <f t="shared" si="6"/>
        <v>8</v>
      </c>
      <c r="V21">
        <f t="shared" si="7"/>
        <v>6</v>
      </c>
      <c r="W21">
        <f t="shared" si="8"/>
        <v>3</v>
      </c>
    </row>
    <row r="22" spans="1:30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Emissions'!$C$1:$C$101='Industry Figure'!$A22)*('EPS Emissions'!$D$1:$D$101='Industry Figure'!$C$1),0),MATCH('Industry Figure'!D$2,'EPS Emissions'!$C$1:$AI$1,0)),INDEX('GCAM By Region By Sector'!$B$1:$AH$342,MATCH(1,('GCAM By Region By Sector'!$B$1:$B$342='Industry Figure'!$A22)*('GCAM By Region By Sector'!$C$1:$C$342='Industry Figure'!$C$1),0),MATCH('Industry Figure'!D$2,'GCAM By Region By Sector'!$B$1:$AH$1,0))*10^3)</f>
        <v>361.22189727587391</v>
      </c>
      <c r="E22" cm="1">
        <f t="array" ref="E22">IF($C22="EPS",INDEX('EPS Emissions'!$C$1:$AI$101,MATCH(1,('EPS Emissions'!$C$1:$C$101='Industry Figure'!$A22)*('EPS Emissions'!$D$1:$D$101='Industry Figure'!$C$1),0),MATCH('Industry Figure'!E$2,'EPS Emissions'!$C$1:$AI$1,0)),INDEX('GCAM By Region By Sector'!$B$1:$AH$342,MATCH(1,('GCAM By Region By Sector'!$B$1:$B$342='Industry Figure'!$A22)*('GCAM By Region By Sector'!$C$1:$C$342='Industry Figure'!$C$1),0),MATCH('Industry Figure'!E$2,'GCAM By Region By Sector'!$B$1:$AH$1,0))*10^3)</f>
        <v>325.11074806278754</v>
      </c>
      <c r="F22" cm="1">
        <f t="array" ref="F22">IF($C22="EPS",INDEX('EPS Emissions'!$C$1:$AI$101,MATCH(1,('EPS Emissions'!$C$1:$C$101='Industry Figure'!$A22)*('EPS Emissions'!$D$1:$D$101='Industry Figure'!$C$1),0),MATCH('Industry Figure'!F$2,'EPS Emissions'!$C$1:$AI$1,0)),INDEX('GCAM By Region By Sector'!$B$1:$AH$342,MATCH(1,('GCAM By Region By Sector'!$B$1:$B$342='Industry Figure'!$A22)*('GCAM By Region By Sector'!$C$1:$C$342='Industry Figure'!$C$1),0),MATCH('Industry Figure'!F$2,'GCAM By Region By Sector'!$B$1:$AH$1,0))*10^3)</f>
        <v>294.10650233425133</v>
      </c>
      <c r="G22" cm="1">
        <f t="array" ref="G22">IF($C22="EPS",INDEX('EPS Emissions'!$C$1:$AI$101,MATCH(1,('EPS Emissions'!$C$1:$C$101='Industry Figure'!$A22)*('EPS Emissions'!$D$1:$D$101='Industry Figure'!$C$1),0),MATCH('Industry Figure'!G$2,'EPS Emissions'!$C$1:$AI$1,0)),INDEX('GCAM By Region By Sector'!$B$1:$AH$342,MATCH(1,('GCAM By Region By Sector'!$B$1:$B$342='Industry Figure'!$A22)*('GCAM By Region By Sector'!$C$1:$C$342='Industry Figure'!$C$1),0),MATCH('Industry Figure'!G$2,'GCAM By Region By Sector'!$B$1:$AH$1,0))*10^3)</f>
        <v>303.50605795899349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202.50280784033049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175.68321208540689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139.85843831548092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108.96812667795483</v>
      </c>
      <c r="O22" t="str">
        <f t="shared" si="0"/>
        <v>Japan</v>
      </c>
      <c r="P22" s="15">
        <f t="shared" si="1"/>
        <v>563.7247051162044</v>
      </c>
      <c r="Q22" s="15">
        <f t="shared" si="2"/>
        <v>500.7939601481944</v>
      </c>
      <c r="R22" s="15">
        <f t="shared" si="3"/>
        <v>433.96494064973228</v>
      </c>
      <c r="S22" s="15">
        <f t="shared" si="4"/>
        <v>412.47418463694834</v>
      </c>
      <c r="T22">
        <f t="shared" si="5"/>
        <v>9</v>
      </c>
      <c r="U22">
        <f t="shared" si="6"/>
        <v>13</v>
      </c>
      <c r="V22">
        <f t="shared" si="7"/>
        <v>16</v>
      </c>
      <c r="W22">
        <f t="shared" si="8"/>
        <v>20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</row>
    <row r="23" spans="1:30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Emissions'!$C$1:$C$101='Industry Figure'!$A23)*('EPS Emissions'!$D$1:$D$101='Industry Figure'!$C$1),0),MATCH('Industry Figure'!D$2,'EPS Emissions'!$C$1:$AI$1,0)),INDEX('GCAM By Region By Sector'!$B$1:$AH$342,MATCH(1,('GCAM By Region By Sector'!$B$1:$B$342='Industry Figure'!$A23)*('GCAM By Region By Sector'!$C$1:$C$342='Industry Figure'!$C$1),0),MATCH('Industry Figure'!D$2,'GCAM By Region By Sector'!$B$1:$AH$1,0))*10^3)</f>
        <v>203.97800000000001</v>
      </c>
      <c r="E23" cm="1">
        <f t="array" ref="E23">IF($C23="EPS",INDEX('EPS Emissions'!$C$1:$AI$101,MATCH(1,('EPS Emissions'!$C$1:$C$101='Industry Figure'!$A23)*('EPS Emissions'!$D$1:$D$101='Industry Figure'!$C$1),0),MATCH('Industry Figure'!E$2,'EPS Emissions'!$C$1:$AI$1,0)),INDEX('GCAM By Region By Sector'!$B$1:$AH$342,MATCH(1,('GCAM By Region By Sector'!$B$1:$B$342='Industry Figure'!$A23)*('GCAM By Region By Sector'!$C$1:$C$342='Industry Figure'!$C$1),0),MATCH('Industry Figure'!E$2,'GCAM By Region By Sector'!$B$1:$AH$1,0))*10^3)</f>
        <v>235.35400000000001</v>
      </c>
      <c r="F23" cm="1">
        <f t="array" ref="F23">IF($C23="EPS",INDEX('EPS Emissions'!$C$1:$AI$101,MATCH(1,('EPS Emissions'!$C$1:$C$101='Industry Figure'!$A23)*('EPS Emissions'!$D$1:$D$101='Industry Figure'!$C$1),0),MATCH('Industry Figure'!F$2,'EPS Emissions'!$C$1:$AI$1,0)),INDEX('GCAM By Region By Sector'!$B$1:$AH$342,MATCH(1,('GCAM By Region By Sector'!$B$1:$B$342='Industry Figure'!$A23)*('GCAM By Region By Sector'!$C$1:$C$342='Industry Figure'!$C$1),0),MATCH('Industry Figure'!F$2,'GCAM By Region By Sector'!$B$1:$AH$1,0))*10^3)</f>
        <v>259.82100000000003</v>
      </c>
      <c r="G23" cm="1">
        <f t="array" ref="G23">IF($C23="EPS",INDEX('EPS Emissions'!$C$1:$AI$101,MATCH(1,('EPS Emissions'!$C$1:$C$101='Industry Figure'!$A23)*('EPS Emissions'!$D$1:$D$101='Industry Figure'!$C$1),0),MATCH('Industry Figure'!G$2,'EPS Emissions'!$C$1:$AI$1,0)),INDEX('GCAM By Region By Sector'!$B$1:$AH$342,MATCH(1,('GCAM By Region By Sector'!$B$1:$B$342='Industry Figure'!$A23)*('GCAM By Region By Sector'!$C$1:$C$342='Industry Figure'!$C$1),0),MATCH('Industry Figure'!G$2,'GCAM By Region By Sector'!$B$1:$AH$1,0))*10^3)</f>
        <v>289.51100000000002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78.511184827000719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83.707595916175649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81.2831995944276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77.851829250767409</v>
      </c>
      <c r="O23" t="str">
        <f t="shared" si="0"/>
        <v>Mexico</v>
      </c>
      <c r="P23" s="15">
        <f t="shared" si="1"/>
        <v>332.68288482700075</v>
      </c>
      <c r="Q23" s="15">
        <f t="shared" si="2"/>
        <v>377.32659591617568</v>
      </c>
      <c r="R23" s="15">
        <f t="shared" si="3"/>
        <v>406.68569959442766</v>
      </c>
      <c r="S23" s="15">
        <f t="shared" si="4"/>
        <v>439.80462925076745</v>
      </c>
      <c r="T23">
        <f t="shared" si="5"/>
        <v>17</v>
      </c>
      <c r="U23">
        <f t="shared" si="6"/>
        <v>16</v>
      </c>
      <c r="V23">
        <f t="shared" si="7"/>
        <v>18</v>
      </c>
      <c r="W23">
        <f t="shared" si="8"/>
        <v>18</v>
      </c>
      <c r="X23" s="22">
        <v>1</v>
      </c>
      <c r="Y23" t="str">
        <f t="shared" ref="Y23:Y32" si="13">INDEX(O$3:O$34,MATCH(X23,U$3:U$34,0),1)</f>
        <v>China</v>
      </c>
      <c r="Z23" s="21">
        <f t="shared" ref="Z23:AC32" si="14">INDEX($O$2:$S$35,MATCH($Y23,$O$2:$O$35,0),MATCH(Z$22,$O$2:$S$2,0))</f>
        <v>8504.4307842731687</v>
      </c>
      <c r="AA23" s="16">
        <f t="shared" si="14"/>
        <v>9455.5672087001258</v>
      </c>
      <c r="AB23" s="21">
        <f t="shared" si="14"/>
        <v>8775.8356699426422</v>
      </c>
      <c r="AC23" s="21">
        <f t="shared" si="14"/>
        <v>7526.0368154112221</v>
      </c>
      <c r="AD23" s="21" t="str">
        <f t="shared" ref="AD23:AD32" si="15">Y23</f>
        <v>China</v>
      </c>
    </row>
    <row r="24" spans="1:30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Emissions'!$C$1:$C$101='Industry Figure'!$A24)*('EPS Emissions'!$D$1:$D$101='Industry Figure'!$C$1),0),MATCH('Industry Figure'!D$2,'EPS Emissions'!$C$1:$AI$1,0)),INDEX('GCAM By Region By Sector'!$B$1:$AH$342,MATCH(1,('GCAM By Region By Sector'!$B$1:$B$342='Industry Figure'!$A24)*('GCAM By Region By Sector'!$C$1:$C$342='Industry Figure'!$C$1),0),MATCH('Industry Figure'!D$2,'GCAM By Region By Sector'!$B$1:$AH$1,0))*10^3)</f>
        <v>1294.7303161142418</v>
      </c>
      <c r="E24" cm="1">
        <f t="array" ref="E24">IF($C24="EPS",INDEX('EPS Emissions'!$C$1:$AI$101,MATCH(1,('EPS Emissions'!$C$1:$C$101='Industry Figure'!$A24)*('EPS Emissions'!$D$1:$D$101='Industry Figure'!$C$1),0),MATCH('Industry Figure'!E$2,'EPS Emissions'!$C$1:$AI$1,0)),INDEX('GCAM By Region By Sector'!$B$1:$AH$342,MATCH(1,('GCAM By Region By Sector'!$B$1:$B$342='Industry Figure'!$A24)*('GCAM By Region By Sector'!$C$1:$C$342='Industry Figure'!$C$1),0),MATCH('Industry Figure'!E$2,'GCAM By Region By Sector'!$B$1:$AH$1,0))*10^3)</f>
        <v>1506.069674451064</v>
      </c>
      <c r="F24" cm="1">
        <f t="array" ref="F24">IF($C24="EPS",INDEX('EPS Emissions'!$C$1:$AI$101,MATCH(1,('EPS Emissions'!$C$1:$C$101='Industry Figure'!$A24)*('EPS Emissions'!$D$1:$D$101='Industry Figure'!$C$1),0),MATCH('Industry Figure'!F$2,'EPS Emissions'!$C$1:$AI$1,0)),INDEX('GCAM By Region By Sector'!$B$1:$AH$342,MATCH(1,('GCAM By Region By Sector'!$B$1:$B$342='Industry Figure'!$A24)*('GCAM By Region By Sector'!$C$1:$C$342='Industry Figure'!$C$1),0),MATCH('Industry Figure'!F$2,'GCAM By Region By Sector'!$B$1:$AH$1,0))*10^3)</f>
        <v>1708.0176198370257</v>
      </c>
      <c r="G24" cm="1">
        <f t="array" ref="G24">IF($C24="EPS",INDEX('EPS Emissions'!$C$1:$AI$101,MATCH(1,('EPS Emissions'!$C$1:$C$101='Industry Figure'!$A24)*('EPS Emissions'!$D$1:$D$101='Industry Figure'!$C$1),0),MATCH('Industry Figure'!G$2,'EPS Emissions'!$C$1:$AI$1,0)),INDEX('GCAM By Region By Sector'!$B$1:$AH$342,MATCH(1,('GCAM By Region By Sector'!$B$1:$B$342='Industry Figure'!$A24)*('GCAM By Region By Sector'!$C$1:$C$342='Industry Figure'!$C$1),0),MATCH('Industry Figure'!G$2,'GCAM By Region By Sector'!$B$1:$AH$1,0))*10^3)</f>
        <v>1974.6273919190041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106.55215967453871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114.59448137266385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137.35395079525659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151.39503402607664</v>
      </c>
      <c r="O24" t="str">
        <f t="shared" si="0"/>
        <v>Middle East</v>
      </c>
      <c r="P24" s="15">
        <f t="shared" si="1"/>
        <v>1401.2824757887804</v>
      </c>
      <c r="Q24" s="15">
        <f t="shared" si="2"/>
        <v>1620.6641558237279</v>
      </c>
      <c r="R24" s="15">
        <f t="shared" si="3"/>
        <v>1845.3715706322823</v>
      </c>
      <c r="S24" s="15">
        <f t="shared" si="4"/>
        <v>2126.0224259450806</v>
      </c>
      <c r="T24">
        <f t="shared" si="5"/>
        <v>5</v>
      </c>
      <c r="U24">
        <f t="shared" si="6"/>
        <v>4</v>
      </c>
      <c r="V24">
        <f t="shared" si="7"/>
        <v>4</v>
      </c>
      <c r="W24">
        <f t="shared" si="8"/>
        <v>7</v>
      </c>
      <c r="X24" s="22">
        <v>2</v>
      </c>
      <c r="Y24" t="str">
        <f t="shared" si="13"/>
        <v>India</v>
      </c>
      <c r="Z24" s="21">
        <f t="shared" si="14"/>
        <v>1681.6867257445369</v>
      </c>
      <c r="AA24" s="16">
        <f t="shared" si="14"/>
        <v>2383.8262690803635</v>
      </c>
      <c r="AB24" s="21">
        <f t="shared" si="14"/>
        <v>3106.0039215483312</v>
      </c>
      <c r="AC24" s="21">
        <f t="shared" si="14"/>
        <v>3714.591818196483</v>
      </c>
      <c r="AD24" s="21" t="str">
        <f t="shared" si="15"/>
        <v>India</v>
      </c>
    </row>
    <row r="25" spans="1:30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Emissions'!$C$1:$C$101='Industry Figure'!$A25)*('EPS Emissions'!$D$1:$D$101='Industry Figure'!$C$1),0),MATCH('Industry Figure'!D$2,'EPS Emissions'!$C$1:$AI$1,0)),INDEX('GCAM By Region By Sector'!$B$1:$AH$342,MATCH(1,('GCAM By Region By Sector'!$B$1:$B$342='Industry Figure'!$A25)*('GCAM By Region By Sector'!$C$1:$C$342='Industry Figure'!$C$1),0),MATCH('Industry Figure'!D$2,'GCAM By Region By Sector'!$B$1:$AH$1,0))*10^3)</f>
        <v>152.96163913260702</v>
      </c>
      <c r="E25" cm="1">
        <f t="array" ref="E25">IF($C25="EPS",INDEX('EPS Emissions'!$C$1:$AI$101,MATCH(1,('EPS Emissions'!$C$1:$C$101='Industry Figure'!$A25)*('EPS Emissions'!$D$1:$D$101='Industry Figure'!$C$1),0),MATCH('Industry Figure'!E$2,'EPS Emissions'!$C$1:$AI$1,0)),INDEX('GCAM By Region By Sector'!$B$1:$AH$342,MATCH(1,('GCAM By Region By Sector'!$B$1:$B$342='Industry Figure'!$A25)*('GCAM By Region By Sector'!$C$1:$C$342='Industry Figure'!$C$1),0),MATCH('Industry Figure'!E$2,'GCAM By Region By Sector'!$B$1:$AH$1,0))*10^3)</f>
        <v>220.10791952870215</v>
      </c>
      <c r="F25" cm="1">
        <f t="array" ref="F25">IF($C25="EPS",INDEX('EPS Emissions'!$C$1:$AI$101,MATCH(1,('EPS Emissions'!$C$1:$C$101='Industry Figure'!$A25)*('EPS Emissions'!$D$1:$D$101='Industry Figure'!$C$1),0),MATCH('Industry Figure'!F$2,'EPS Emissions'!$C$1:$AI$1,0)),INDEX('GCAM By Region By Sector'!$B$1:$AH$342,MATCH(1,('GCAM By Region By Sector'!$B$1:$B$342='Industry Figure'!$A25)*('GCAM By Region By Sector'!$C$1:$C$342='Industry Figure'!$C$1),0),MATCH('Industry Figure'!F$2,'GCAM By Region By Sector'!$B$1:$AH$1,0))*10^3)</f>
        <v>355.2983834672379</v>
      </c>
      <c r="G25" cm="1">
        <f t="array" ref="G25">IF($C25="EPS",INDEX('EPS Emissions'!$C$1:$AI$101,MATCH(1,('EPS Emissions'!$C$1:$C$101='Industry Figure'!$A25)*('EPS Emissions'!$D$1:$D$101='Industry Figure'!$C$1),0),MATCH('Industry Figure'!G$2,'EPS Emissions'!$C$1:$AI$1,0)),INDEX('GCAM By Region By Sector'!$B$1:$AH$342,MATCH(1,('GCAM By Region By Sector'!$B$1:$B$342='Industry Figure'!$A25)*('GCAM By Region By Sector'!$C$1:$C$342='Industry Figure'!$C$1),0),MATCH('Industry Figure'!G$2,'GCAM By Region By Sector'!$B$1:$AH$1,0))*10^3)</f>
        <v>514.46707535554538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12.01540245841605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16.944203522501169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33.669081906178889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45.380901793242131</v>
      </c>
      <c r="O25" t="str">
        <f t="shared" si="0"/>
        <v>Pakistan</v>
      </c>
      <c r="P25" s="15">
        <f t="shared" si="1"/>
        <v>164.97704159102307</v>
      </c>
      <c r="Q25" s="15">
        <f t="shared" si="2"/>
        <v>237.05212305120332</v>
      </c>
      <c r="R25" s="15">
        <f t="shared" si="3"/>
        <v>388.96746537341676</v>
      </c>
      <c r="S25" s="15">
        <f t="shared" si="4"/>
        <v>559.84797714878755</v>
      </c>
      <c r="T25">
        <f t="shared" si="5"/>
        <v>25</v>
      </c>
      <c r="U25">
        <f t="shared" si="6"/>
        <v>25</v>
      </c>
      <c r="V25">
        <f t="shared" si="7"/>
        <v>20</v>
      </c>
      <c r="W25">
        <f t="shared" si="8"/>
        <v>16</v>
      </c>
      <c r="X25" s="22">
        <v>3</v>
      </c>
      <c r="Y25" t="str">
        <f t="shared" si="13"/>
        <v>USA</v>
      </c>
      <c r="Z25" s="21">
        <f t="shared" si="14"/>
        <v>2186.1079438767811</v>
      </c>
      <c r="AA25" s="16">
        <f t="shared" si="14"/>
        <v>2123.5789385264829</v>
      </c>
      <c r="AB25" s="21">
        <f t="shared" si="14"/>
        <v>2086.9675352919171</v>
      </c>
      <c r="AC25" s="21">
        <f t="shared" si="14"/>
        <v>2189.7808078221624</v>
      </c>
      <c r="AD25" s="21" t="str">
        <f t="shared" si="15"/>
        <v>USA</v>
      </c>
    </row>
    <row r="26" spans="1:30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Emissions'!$C$1:$C$101='Industry Figure'!$A26)*('EPS Emissions'!$D$1:$D$101='Industry Figure'!$C$1),0),MATCH('Industry Figure'!D$2,'EPS Emissions'!$C$1:$AI$1,0)),INDEX('GCAM By Region By Sector'!$B$1:$AH$342,MATCH(1,('GCAM By Region By Sector'!$B$1:$B$342='Industry Figure'!$A26)*('GCAM By Region By Sector'!$C$1:$C$342='Industry Figure'!$C$1),0),MATCH('Industry Figure'!D$2,'GCAM By Region By Sector'!$B$1:$AH$1,0))*10^3)</f>
        <v>1295.4433990272416</v>
      </c>
      <c r="E26" cm="1">
        <f t="array" ref="E26">IF($C26="EPS",INDEX('EPS Emissions'!$C$1:$AI$101,MATCH(1,('EPS Emissions'!$C$1:$C$101='Industry Figure'!$A26)*('EPS Emissions'!$D$1:$D$101='Industry Figure'!$C$1),0),MATCH('Industry Figure'!E$2,'EPS Emissions'!$C$1:$AI$1,0)),INDEX('GCAM By Region By Sector'!$B$1:$AH$342,MATCH(1,('GCAM By Region By Sector'!$B$1:$B$342='Industry Figure'!$A26)*('GCAM By Region By Sector'!$C$1:$C$342='Industry Figure'!$C$1),0),MATCH('Industry Figure'!E$2,'GCAM By Region By Sector'!$B$1:$AH$1,0))*10^3)</f>
        <v>1336.1531971906109</v>
      </c>
      <c r="F26" cm="1">
        <f t="array" ref="F26">IF($C26="EPS",INDEX('EPS Emissions'!$C$1:$AI$101,MATCH(1,('EPS Emissions'!$C$1:$C$101='Industry Figure'!$A26)*('EPS Emissions'!$D$1:$D$101='Industry Figure'!$C$1),0),MATCH('Industry Figure'!F$2,'EPS Emissions'!$C$1:$AI$1,0)),INDEX('GCAM By Region By Sector'!$B$1:$AH$342,MATCH(1,('GCAM By Region By Sector'!$B$1:$B$342='Industry Figure'!$A26)*('GCAM By Region By Sector'!$C$1:$C$342='Industry Figure'!$C$1),0),MATCH('Industry Figure'!F$2,'GCAM By Region By Sector'!$B$1:$AH$1,0))*10^3)</f>
        <v>1300.955215544785</v>
      </c>
      <c r="G26" cm="1">
        <f t="array" ref="G26">IF($C26="EPS",INDEX('EPS Emissions'!$C$1:$AI$101,MATCH(1,('EPS Emissions'!$C$1:$C$101='Industry Figure'!$A26)*('EPS Emissions'!$D$1:$D$101='Industry Figure'!$C$1),0),MATCH('Industry Figure'!G$2,'EPS Emissions'!$C$1:$AI$1,0)),INDEX('GCAM By Region By Sector'!$B$1:$AH$342,MATCH(1,('GCAM By Region By Sector'!$B$1:$B$342='Industry Figure'!$A26)*('GCAM By Region By Sector'!$C$1:$C$342='Industry Figure'!$C$1),0),MATCH('Industry Figure'!G$2,'GCAM By Region By Sector'!$B$1:$AH$1,0))*10^3)</f>
        <v>1413.6350541231277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261.1037912429378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226.88802310699106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197.95178234830234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156.87393077320181</v>
      </c>
      <c r="O26" t="str">
        <f t="shared" si="0"/>
        <v>Russia</v>
      </c>
      <c r="P26" s="15">
        <f t="shared" si="1"/>
        <v>1556.5471902701795</v>
      </c>
      <c r="Q26" s="15">
        <f t="shared" si="2"/>
        <v>1563.041220297602</v>
      </c>
      <c r="R26" s="15">
        <f t="shared" si="3"/>
        <v>1498.9069978930875</v>
      </c>
      <c r="S26" s="15">
        <f t="shared" si="4"/>
        <v>1570.5089848963296</v>
      </c>
      <c r="T26">
        <f t="shared" si="5"/>
        <v>4</v>
      </c>
      <c r="U26">
        <f t="shared" si="6"/>
        <v>5</v>
      </c>
      <c r="V26">
        <f t="shared" si="7"/>
        <v>7</v>
      </c>
      <c r="W26">
        <f t="shared" si="8"/>
        <v>8</v>
      </c>
      <c r="X26" s="22">
        <v>4</v>
      </c>
      <c r="Y26" t="str">
        <f t="shared" si="13"/>
        <v>Middle East</v>
      </c>
      <c r="Z26" s="21">
        <f t="shared" si="14"/>
        <v>1401.2824757887804</v>
      </c>
      <c r="AA26" s="16">
        <f t="shared" si="14"/>
        <v>1620.6641558237279</v>
      </c>
      <c r="AB26" s="21">
        <f t="shared" si="14"/>
        <v>1845.3715706322823</v>
      </c>
      <c r="AC26" s="21">
        <f t="shared" si="14"/>
        <v>2126.0224259450806</v>
      </c>
      <c r="AD26" s="21" t="str">
        <f t="shared" si="15"/>
        <v>Middle East</v>
      </c>
    </row>
    <row r="27" spans="1:30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Emissions'!$C$1:$C$101='Industry Figure'!$A27)*('EPS Emissions'!$D$1:$D$101='Industry Figure'!$C$1),0),MATCH('Industry Figure'!D$2,'EPS Emissions'!$C$1:$AI$1,0)),INDEX('GCAM By Region By Sector'!$B$1:$AH$342,MATCH(1,('GCAM By Region By Sector'!$B$1:$B$342='Industry Figure'!$A27)*('GCAM By Region By Sector'!$C$1:$C$342='Industry Figure'!$C$1),0),MATCH('Industry Figure'!D$2,'GCAM By Region By Sector'!$B$1:$AH$1,0))*10^3)</f>
        <v>236.89683221741166</v>
      </c>
      <c r="E27" cm="1">
        <f t="array" ref="E27">IF($C27="EPS",INDEX('EPS Emissions'!$C$1:$AI$101,MATCH(1,('EPS Emissions'!$C$1:$C$101='Industry Figure'!$A27)*('EPS Emissions'!$D$1:$D$101='Industry Figure'!$C$1),0),MATCH('Industry Figure'!E$2,'EPS Emissions'!$C$1:$AI$1,0)),INDEX('GCAM By Region By Sector'!$B$1:$AH$342,MATCH(1,('GCAM By Region By Sector'!$B$1:$B$342='Industry Figure'!$A27)*('GCAM By Region By Sector'!$C$1:$C$342='Industry Figure'!$C$1),0),MATCH('Industry Figure'!E$2,'GCAM By Region By Sector'!$B$1:$AH$1,0))*10^3)</f>
        <v>268.16996422545731</v>
      </c>
      <c r="F27" cm="1">
        <f t="array" ref="F27">IF($C27="EPS",INDEX('EPS Emissions'!$C$1:$AI$101,MATCH(1,('EPS Emissions'!$C$1:$C$101='Industry Figure'!$A27)*('EPS Emissions'!$D$1:$D$101='Industry Figure'!$C$1),0),MATCH('Industry Figure'!F$2,'EPS Emissions'!$C$1:$AI$1,0)),INDEX('GCAM By Region By Sector'!$B$1:$AH$342,MATCH(1,('GCAM By Region By Sector'!$B$1:$B$342='Industry Figure'!$A27)*('GCAM By Region By Sector'!$C$1:$C$342='Industry Figure'!$C$1),0),MATCH('Industry Figure'!F$2,'GCAM By Region By Sector'!$B$1:$AH$1,0))*10^3)</f>
        <v>304.33275969002949</v>
      </c>
      <c r="G27" cm="1">
        <f t="array" ref="G27">IF($C27="EPS",INDEX('EPS Emissions'!$C$1:$AI$101,MATCH(1,('EPS Emissions'!$C$1:$C$101='Industry Figure'!$A27)*('EPS Emissions'!$D$1:$D$101='Industry Figure'!$C$1),0),MATCH('Industry Figure'!G$2,'EPS Emissions'!$C$1:$AI$1,0)),INDEX('GCAM By Region By Sector'!$B$1:$AH$342,MATCH(1,('GCAM By Region By Sector'!$B$1:$B$342='Industry Figure'!$A27)*('GCAM By Region By Sector'!$C$1:$C$342='Industry Figure'!$C$1),0),MATCH('Industry Figure'!G$2,'GCAM By Region By Sector'!$B$1:$AH$1,0))*10^3)</f>
        <v>349.11643476761975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125.71174429108441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122.04617739433306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94.879443079918332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66.923511355306388</v>
      </c>
      <c r="O27" t="str">
        <f t="shared" si="0"/>
        <v>South Africa</v>
      </c>
      <c r="P27" s="15">
        <f t="shared" si="1"/>
        <v>362.60857650849607</v>
      </c>
      <c r="Q27" s="15">
        <f t="shared" si="2"/>
        <v>390.21614161979039</v>
      </c>
      <c r="R27" s="15">
        <f t="shared" si="3"/>
        <v>399.21220276994779</v>
      </c>
      <c r="S27" s="15">
        <f t="shared" si="4"/>
        <v>416.03994612292615</v>
      </c>
      <c r="T27">
        <f t="shared" si="5"/>
        <v>15</v>
      </c>
      <c r="U27">
        <f t="shared" si="6"/>
        <v>15</v>
      </c>
      <c r="V27">
        <f t="shared" si="7"/>
        <v>19</v>
      </c>
      <c r="W27">
        <f t="shared" si="8"/>
        <v>19</v>
      </c>
      <c r="X27" s="22">
        <v>5</v>
      </c>
      <c r="Y27" t="str">
        <f t="shared" si="13"/>
        <v>Russia</v>
      </c>
      <c r="Z27" s="21">
        <f t="shared" si="14"/>
        <v>1556.5471902701795</v>
      </c>
      <c r="AA27" s="16">
        <f t="shared" si="14"/>
        <v>1563.041220297602</v>
      </c>
      <c r="AB27" s="21">
        <f t="shared" si="14"/>
        <v>1498.9069978930875</v>
      </c>
      <c r="AC27" s="21">
        <f t="shared" si="14"/>
        <v>1570.5089848963296</v>
      </c>
      <c r="AD27" s="21" t="str">
        <f t="shared" si="15"/>
        <v>Russia</v>
      </c>
    </row>
    <row r="28" spans="1:30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Emissions'!$C$1:$C$101='Industry Figure'!$A28)*('EPS Emissions'!$D$1:$D$101='Industry Figure'!$C$1),0),MATCH('Industry Figure'!D$2,'EPS Emissions'!$C$1:$AI$1,0)),INDEX('GCAM By Region By Sector'!$B$1:$AH$342,MATCH(1,('GCAM By Region By Sector'!$B$1:$B$342='Industry Figure'!$A28)*('GCAM By Region By Sector'!$C$1:$C$342='Industry Figure'!$C$1),0),MATCH('Industry Figure'!D$2,'GCAM By Region By Sector'!$B$1:$AH$1,0))*10^3)</f>
        <v>119.03251806411487</v>
      </c>
      <c r="E28" cm="1">
        <f t="array" ref="E28">IF($C28="EPS",INDEX('EPS Emissions'!$C$1:$AI$101,MATCH(1,('EPS Emissions'!$C$1:$C$101='Industry Figure'!$A28)*('EPS Emissions'!$D$1:$D$101='Industry Figure'!$C$1),0),MATCH('Industry Figure'!E$2,'EPS Emissions'!$C$1:$AI$1,0)),INDEX('GCAM By Region By Sector'!$B$1:$AH$342,MATCH(1,('GCAM By Region By Sector'!$B$1:$B$342='Industry Figure'!$A28)*('GCAM By Region By Sector'!$C$1:$C$342='Industry Figure'!$C$1),0),MATCH('Industry Figure'!E$2,'GCAM By Region By Sector'!$B$1:$AH$1,0))*10^3)</f>
        <v>143.49996798766878</v>
      </c>
      <c r="F28" cm="1">
        <f t="array" ref="F28">IF($C28="EPS",INDEX('EPS Emissions'!$C$1:$AI$101,MATCH(1,('EPS Emissions'!$C$1:$C$101='Industry Figure'!$A28)*('EPS Emissions'!$D$1:$D$101='Industry Figure'!$C$1),0),MATCH('Industry Figure'!F$2,'EPS Emissions'!$C$1:$AI$1,0)),INDEX('GCAM By Region By Sector'!$B$1:$AH$342,MATCH(1,('GCAM By Region By Sector'!$B$1:$B$342='Industry Figure'!$A28)*('GCAM By Region By Sector'!$C$1:$C$342='Industry Figure'!$C$1),0),MATCH('Industry Figure'!F$2,'GCAM By Region By Sector'!$B$1:$AH$1,0))*10^3)</f>
        <v>163.81173262966982</v>
      </c>
      <c r="G28" cm="1">
        <f t="array" ref="G28">IF($C28="EPS",INDEX('EPS Emissions'!$C$1:$AI$101,MATCH(1,('EPS Emissions'!$C$1:$C$101='Industry Figure'!$A28)*('EPS Emissions'!$D$1:$D$101='Industry Figure'!$C$1),0),MATCH('Industry Figure'!G$2,'EPS Emissions'!$C$1:$AI$1,0)),INDEX('GCAM By Region By Sector'!$B$1:$AH$342,MATCH(1,('GCAM By Region By Sector'!$B$1:$B$342='Industry Figure'!$A28)*('GCAM By Region By Sector'!$C$1:$C$342='Industry Figure'!$C$1),0),MATCH('Industry Figure'!G$2,'GCAM By Region By Sector'!$B$1:$AH$1,0))*10^3)</f>
        <v>173.42620952086341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4.570168677269594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3.8095819059237357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8.4102058145247831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12.441060485559637</v>
      </c>
      <c r="O28" t="str">
        <f t="shared" si="0"/>
        <v>Northern South America</v>
      </c>
      <c r="P28" s="15">
        <f t="shared" si="1"/>
        <v>123.60268674138446</v>
      </c>
      <c r="Q28" s="15">
        <f t="shared" si="2"/>
        <v>147.30954989359253</v>
      </c>
      <c r="R28" s="15">
        <f t="shared" si="3"/>
        <v>172.22193844419459</v>
      </c>
      <c r="S28" s="15">
        <f t="shared" si="4"/>
        <v>185.86727000642304</v>
      </c>
      <c r="T28">
        <f t="shared" si="5"/>
        <v>29</v>
      </c>
      <c r="U28">
        <f t="shared" si="6"/>
        <v>28</v>
      </c>
      <c r="V28">
        <f t="shared" si="7"/>
        <v>28</v>
      </c>
      <c r="W28">
        <f t="shared" si="8"/>
        <v>28</v>
      </c>
      <c r="X28" s="22">
        <v>6</v>
      </c>
      <c r="Y28" t="str">
        <f t="shared" si="13"/>
        <v>Southeast Asia</v>
      </c>
      <c r="Z28" s="21">
        <f t="shared" si="14"/>
        <v>997.24289669958171</v>
      </c>
      <c r="AA28" s="16">
        <f t="shared" si="14"/>
        <v>1348.9538595623637</v>
      </c>
      <c r="AB28" s="21">
        <f t="shared" si="14"/>
        <v>1763.2904462000213</v>
      </c>
      <c r="AC28" s="21">
        <f t="shared" si="14"/>
        <v>2138.5675673503683</v>
      </c>
      <c r="AD28" s="21" t="str">
        <f t="shared" si="15"/>
        <v>Southeast Asia</v>
      </c>
    </row>
    <row r="29" spans="1:30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Emissions'!$C$1:$C$101='Industry Figure'!$A29)*('EPS Emissions'!$D$1:$D$101='Industry Figure'!$C$1),0),MATCH('Industry Figure'!D$2,'EPS Emissions'!$C$1:$AI$1,0)),INDEX('GCAM By Region By Sector'!$B$1:$AH$342,MATCH(1,('GCAM By Region By Sector'!$B$1:$B$342='Industry Figure'!$A29)*('GCAM By Region By Sector'!$C$1:$C$342='Industry Figure'!$C$1),0),MATCH('Industry Figure'!D$2,'GCAM By Region By Sector'!$B$1:$AH$1,0))*10^3)</f>
        <v>164.55248677458627</v>
      </c>
      <c r="E29" cm="1">
        <f t="array" ref="E29">IF($C29="EPS",INDEX('EPS Emissions'!$C$1:$AI$101,MATCH(1,('EPS Emissions'!$C$1:$C$101='Industry Figure'!$A29)*('EPS Emissions'!$D$1:$D$101='Industry Figure'!$C$1),0),MATCH('Industry Figure'!E$2,'EPS Emissions'!$C$1:$AI$1,0)),INDEX('GCAM By Region By Sector'!$B$1:$AH$342,MATCH(1,('GCAM By Region By Sector'!$B$1:$B$342='Industry Figure'!$A29)*('GCAM By Region By Sector'!$C$1:$C$342='Industry Figure'!$C$1),0),MATCH('Industry Figure'!E$2,'GCAM By Region By Sector'!$B$1:$AH$1,0))*10^3)</f>
        <v>199.57479761657555</v>
      </c>
      <c r="F29" cm="1">
        <f t="array" ref="F29">IF($C29="EPS",INDEX('EPS Emissions'!$C$1:$AI$101,MATCH(1,('EPS Emissions'!$C$1:$C$101='Industry Figure'!$A29)*('EPS Emissions'!$D$1:$D$101='Industry Figure'!$C$1),0),MATCH('Industry Figure'!F$2,'EPS Emissions'!$C$1:$AI$1,0)),INDEX('GCAM By Region By Sector'!$B$1:$AH$342,MATCH(1,('GCAM By Region By Sector'!$B$1:$B$342='Industry Figure'!$A29)*('GCAM By Region By Sector'!$C$1:$C$342='Industry Figure'!$C$1),0),MATCH('Industry Figure'!F$2,'GCAM By Region By Sector'!$B$1:$AH$1,0))*10^3)</f>
        <v>239.9885352629901</v>
      </c>
      <c r="G29" cm="1">
        <f t="array" ref="G29">IF($C29="EPS",INDEX('EPS Emissions'!$C$1:$AI$101,MATCH(1,('EPS Emissions'!$C$1:$C$101='Industry Figure'!$A29)*('EPS Emissions'!$D$1:$D$101='Industry Figure'!$C$1),0),MATCH('Industry Figure'!G$2,'EPS Emissions'!$C$1:$AI$1,0)),INDEX('GCAM By Region By Sector'!$B$1:$AH$342,MATCH(1,('GCAM By Region By Sector'!$B$1:$B$342='Industry Figure'!$A29)*('GCAM By Region By Sector'!$C$1:$C$342='Industry Figure'!$C$1),0),MATCH('Industry Figure'!G$2,'GCAM By Region By Sector'!$B$1:$AH$1,0))*10^3)</f>
        <v>288.70872331225695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32.361773258154649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42.790560612215017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59.69417025721868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72.210405993340558</v>
      </c>
      <c r="O29" t="str">
        <f t="shared" si="0"/>
        <v>Southern South America</v>
      </c>
      <c r="P29" s="15">
        <f t="shared" si="1"/>
        <v>196.91426003274091</v>
      </c>
      <c r="Q29" s="15">
        <f t="shared" si="2"/>
        <v>242.36535822879057</v>
      </c>
      <c r="R29" s="15">
        <f t="shared" si="3"/>
        <v>299.6827055202088</v>
      </c>
      <c r="S29" s="15">
        <f t="shared" si="4"/>
        <v>360.91912930559749</v>
      </c>
      <c r="T29">
        <f t="shared" si="5"/>
        <v>22</v>
      </c>
      <c r="U29">
        <f t="shared" si="6"/>
        <v>24</v>
      </c>
      <c r="V29">
        <f t="shared" si="7"/>
        <v>24</v>
      </c>
      <c r="W29">
        <f t="shared" si="8"/>
        <v>22</v>
      </c>
      <c r="X29" s="22">
        <v>7</v>
      </c>
      <c r="Y29" t="str">
        <f t="shared" si="13"/>
        <v>EU-27</v>
      </c>
      <c r="Z29" s="21">
        <f t="shared" si="14"/>
        <v>1274.6682740180752</v>
      </c>
      <c r="AA29" s="16">
        <f t="shared" si="14"/>
        <v>1136.6099964963796</v>
      </c>
      <c r="AB29" s="21">
        <f t="shared" si="14"/>
        <v>1007.4913855799582</v>
      </c>
      <c r="AC29" s="21">
        <f t="shared" si="14"/>
        <v>896.51255100855633</v>
      </c>
      <c r="AD29" s="21" t="str">
        <f t="shared" si="15"/>
        <v>EU-27</v>
      </c>
    </row>
    <row r="30" spans="1:30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Emissions'!$C$1:$C$101='Industry Figure'!$A30)*('EPS Emissions'!$D$1:$D$101='Industry Figure'!$C$1),0),MATCH('Industry Figure'!D$2,'EPS Emissions'!$C$1:$AI$1,0)),INDEX('GCAM By Region By Sector'!$B$1:$AH$342,MATCH(1,('GCAM By Region By Sector'!$B$1:$B$342='Industry Figure'!$A30)*('GCAM By Region By Sector'!$C$1:$C$342='Industry Figure'!$C$1),0),MATCH('Industry Figure'!D$2,'GCAM By Region By Sector'!$B$1:$AH$1,0))*10^3)</f>
        <v>123.79396190018703</v>
      </c>
      <c r="E30" cm="1">
        <f t="array" ref="E30">IF($C30="EPS",INDEX('EPS Emissions'!$C$1:$AI$101,MATCH(1,('EPS Emissions'!$C$1:$C$101='Industry Figure'!$A30)*('EPS Emissions'!$D$1:$D$101='Industry Figure'!$C$1),0),MATCH('Industry Figure'!E$2,'EPS Emissions'!$C$1:$AI$1,0)),INDEX('GCAM By Region By Sector'!$B$1:$AH$342,MATCH(1,('GCAM By Region By Sector'!$B$1:$B$342='Industry Figure'!$A30)*('GCAM By Region By Sector'!$C$1:$C$342='Industry Figure'!$C$1),0),MATCH('Industry Figure'!E$2,'GCAM By Region By Sector'!$B$1:$AH$1,0))*10^3)</f>
        <v>202.90719400134051</v>
      </c>
      <c r="F30" cm="1">
        <f t="array" ref="F30">IF($C30="EPS",INDEX('EPS Emissions'!$C$1:$AI$101,MATCH(1,('EPS Emissions'!$C$1:$C$101='Industry Figure'!$A30)*('EPS Emissions'!$D$1:$D$101='Industry Figure'!$C$1),0),MATCH('Industry Figure'!F$2,'EPS Emissions'!$C$1:$AI$1,0)),INDEX('GCAM By Region By Sector'!$B$1:$AH$342,MATCH(1,('GCAM By Region By Sector'!$B$1:$B$342='Industry Figure'!$A30)*('GCAM By Region By Sector'!$C$1:$C$342='Industry Figure'!$C$1),0),MATCH('Industry Figure'!F$2,'GCAM By Region By Sector'!$B$1:$AH$1,0))*10^3)</f>
        <v>347.47213291149109</v>
      </c>
      <c r="G30" cm="1">
        <f t="array" ref="G30">IF($C30="EPS",INDEX('EPS Emissions'!$C$1:$AI$101,MATCH(1,('EPS Emissions'!$C$1:$C$101='Industry Figure'!$A30)*('EPS Emissions'!$D$1:$D$101='Industry Figure'!$C$1),0),MATCH('Industry Figure'!G$2,'EPS Emissions'!$C$1:$AI$1,0)),INDEX('GCAM By Region By Sector'!$B$1:$AH$342,MATCH(1,('GCAM By Region By Sector'!$B$1:$B$342='Industry Figure'!$A30)*('GCAM By Region By Sector'!$C$1:$C$342='Industry Figure'!$C$1),0),MATCH('Industry Figure'!G$2,'GCAM By Region By Sector'!$B$1:$AH$1,0))*10^3)</f>
        <v>508.5000271472552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30.721009287460536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47.857835418393222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80.607188894668084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114.59562838613498</v>
      </c>
      <c r="O30" t="str">
        <f t="shared" si="0"/>
        <v>South Asia</v>
      </c>
      <c r="P30" s="15">
        <f t="shared" si="1"/>
        <v>154.51497118764757</v>
      </c>
      <c r="Q30" s="15">
        <f t="shared" si="2"/>
        <v>250.76502941973374</v>
      </c>
      <c r="R30" s="15">
        <f t="shared" si="3"/>
        <v>428.07932180615916</v>
      </c>
      <c r="S30" s="15">
        <f t="shared" si="4"/>
        <v>623.09565553339019</v>
      </c>
      <c r="T30">
        <f t="shared" si="5"/>
        <v>26</v>
      </c>
      <c r="U30">
        <f t="shared" si="6"/>
        <v>22</v>
      </c>
      <c r="V30">
        <f t="shared" si="7"/>
        <v>17</v>
      </c>
      <c r="W30">
        <f t="shared" si="8"/>
        <v>15</v>
      </c>
      <c r="X30" s="22">
        <v>8</v>
      </c>
      <c r="Y30" t="str">
        <f t="shared" si="13"/>
        <v>Indonesia</v>
      </c>
      <c r="Z30" s="21">
        <f t="shared" si="14"/>
        <v>687.5918041107584</v>
      </c>
      <c r="AA30" s="16">
        <f t="shared" si="14"/>
        <v>999.41668778103008</v>
      </c>
      <c r="AB30" s="21">
        <f t="shared" si="14"/>
        <v>1550.4486083737033</v>
      </c>
      <c r="AC30" s="21">
        <f t="shared" si="14"/>
        <v>2610.1941984190998</v>
      </c>
      <c r="AD30" s="21" t="str">
        <f t="shared" si="15"/>
        <v>Indonesia</v>
      </c>
    </row>
    <row r="31" spans="1:30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Emissions'!$C$1:$C$101='Industry Figure'!$A31)*('EPS Emissions'!$D$1:$D$101='Industry Figure'!$C$1),0),MATCH('Industry Figure'!D$2,'EPS Emissions'!$C$1:$AI$1,0)),INDEX('GCAM By Region By Sector'!$B$1:$AH$342,MATCH(1,('GCAM By Region By Sector'!$B$1:$B$342='Industry Figure'!$A31)*('GCAM By Region By Sector'!$C$1:$C$342='Industry Figure'!$C$1),0),MATCH('Industry Figure'!D$2,'GCAM By Region By Sector'!$B$1:$AH$1,0))*10^3)</f>
        <v>263.48500000000001</v>
      </c>
      <c r="E31" cm="1">
        <f t="array" ref="E31">IF($C31="EPS",INDEX('EPS Emissions'!$C$1:$AI$101,MATCH(1,('EPS Emissions'!$C$1:$C$101='Industry Figure'!$A31)*('EPS Emissions'!$D$1:$D$101='Industry Figure'!$C$1),0),MATCH('Industry Figure'!E$2,'EPS Emissions'!$C$1:$AI$1,0)),INDEX('GCAM By Region By Sector'!$B$1:$AH$342,MATCH(1,('GCAM By Region By Sector'!$B$1:$B$342='Industry Figure'!$A31)*('GCAM By Region By Sector'!$C$1:$C$342='Industry Figure'!$C$1),0),MATCH('Industry Figure'!E$2,'GCAM By Region By Sector'!$B$1:$AH$1,0))*10^3)</f>
        <v>323.46199999999999</v>
      </c>
      <c r="F31" cm="1">
        <f t="array" ref="F31">IF($C31="EPS",INDEX('EPS Emissions'!$C$1:$AI$101,MATCH(1,('EPS Emissions'!$C$1:$C$101='Industry Figure'!$A31)*('EPS Emissions'!$D$1:$D$101='Industry Figure'!$C$1),0),MATCH('Industry Figure'!F$2,'EPS Emissions'!$C$1:$AI$1,0)),INDEX('GCAM By Region By Sector'!$B$1:$AH$342,MATCH(1,('GCAM By Region By Sector'!$B$1:$B$342='Industry Figure'!$A31)*('GCAM By Region By Sector'!$C$1:$C$342='Industry Figure'!$C$1),0),MATCH('Industry Figure'!F$2,'GCAM By Region By Sector'!$B$1:$AH$1,0))*10^3)</f>
        <v>345.18599999999998</v>
      </c>
      <c r="G31" cm="1">
        <f t="array" ref="G31">IF($C31="EPS",INDEX('EPS Emissions'!$C$1:$AI$101,MATCH(1,('EPS Emissions'!$C$1:$C$101='Industry Figure'!$A31)*('EPS Emissions'!$D$1:$D$101='Industry Figure'!$C$1),0),MATCH('Industry Figure'!G$2,'EPS Emissions'!$C$1:$AI$1,0)),INDEX('GCAM By Region By Sector'!$B$1:$AH$342,MATCH(1,('GCAM By Region By Sector'!$B$1:$B$342='Industry Figure'!$A31)*('GCAM By Region By Sector'!$C$1:$C$342='Industry Figure'!$C$1),0),MATCH('Industry Figure'!G$2,'GCAM By Region By Sector'!$B$1:$AH$1,0))*10^3)</f>
        <v>373.065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135.22935568917737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147.26584041765108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133.44527936963902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121.07718587287623</v>
      </c>
      <c r="O31" t="str">
        <f t="shared" si="0"/>
        <v>South Korea</v>
      </c>
      <c r="P31" s="15">
        <f t="shared" si="1"/>
        <v>431.24595568917744</v>
      </c>
      <c r="Q31" s="15">
        <f t="shared" si="2"/>
        <v>499.84504041765109</v>
      </c>
      <c r="R31" s="15">
        <f t="shared" si="3"/>
        <v>505.75737936963901</v>
      </c>
      <c r="S31" s="15">
        <f t="shared" si="4"/>
        <v>519.94598587287624</v>
      </c>
      <c r="T31">
        <f t="shared" si="5"/>
        <v>11</v>
      </c>
      <c r="U31">
        <f t="shared" si="6"/>
        <v>14</v>
      </c>
      <c r="V31">
        <f t="shared" si="7"/>
        <v>14</v>
      </c>
      <c r="W31">
        <f t="shared" si="8"/>
        <v>17</v>
      </c>
      <c r="X31" s="22">
        <v>9</v>
      </c>
      <c r="Y31" t="str">
        <f t="shared" si="13"/>
        <v>West Africa</v>
      </c>
      <c r="Z31" s="21">
        <f t="shared" si="14"/>
        <v>413.27896775670933</v>
      </c>
      <c r="AA31" s="16">
        <f t="shared" si="14"/>
        <v>701.6572550549788</v>
      </c>
      <c r="AB31" s="21">
        <f t="shared" si="14"/>
        <v>1319.1709377952216</v>
      </c>
      <c r="AC31" s="21">
        <f t="shared" si="14"/>
        <v>2165.5948705519268</v>
      </c>
      <c r="AD31" s="21" t="str">
        <f t="shared" si="15"/>
        <v>West Africa</v>
      </c>
    </row>
    <row r="32" spans="1:30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Emissions'!$C$1:$C$101='Industry Figure'!$A32)*('EPS Emissions'!$D$1:$D$101='Industry Figure'!$C$1),0),MATCH('Industry Figure'!D$2,'EPS Emissions'!$C$1:$AI$1,0)),INDEX('GCAM By Region By Sector'!$B$1:$AH$342,MATCH(1,('GCAM By Region By Sector'!$B$1:$B$342='Industry Figure'!$A32)*('GCAM By Region By Sector'!$C$1:$C$342='Industry Figure'!$C$1),0),MATCH('Industry Figure'!D$2,'GCAM By Region By Sector'!$B$1:$AH$1,0))*10^3)</f>
        <v>804.59657535887538</v>
      </c>
      <c r="E32" cm="1">
        <f t="array" ref="E32">IF($C32="EPS",INDEX('EPS Emissions'!$C$1:$AI$101,MATCH(1,('EPS Emissions'!$C$1:$C$101='Industry Figure'!$A32)*('EPS Emissions'!$D$1:$D$101='Industry Figure'!$C$1),0),MATCH('Industry Figure'!E$2,'EPS Emissions'!$C$1:$AI$1,0)),INDEX('GCAM By Region By Sector'!$B$1:$AH$342,MATCH(1,('GCAM By Region By Sector'!$B$1:$B$342='Industry Figure'!$A32)*('GCAM By Region By Sector'!$C$1:$C$342='Industry Figure'!$C$1),0),MATCH('Industry Figure'!E$2,'GCAM By Region By Sector'!$B$1:$AH$1,0))*10^3)</f>
        <v>1102.5326139425274</v>
      </c>
      <c r="F32" cm="1">
        <f t="array" ref="F32">IF($C32="EPS",INDEX('EPS Emissions'!$C$1:$AI$101,MATCH(1,('EPS Emissions'!$C$1:$C$101='Industry Figure'!$A32)*('EPS Emissions'!$D$1:$D$101='Industry Figure'!$C$1),0),MATCH('Industry Figure'!F$2,'EPS Emissions'!$C$1:$AI$1,0)),INDEX('GCAM By Region By Sector'!$B$1:$AH$342,MATCH(1,('GCAM By Region By Sector'!$B$1:$B$342='Industry Figure'!$A32)*('GCAM By Region By Sector'!$C$1:$C$342='Industry Figure'!$C$1),0),MATCH('Industry Figure'!F$2,'GCAM By Region By Sector'!$B$1:$AH$1,0))*10^3)</f>
        <v>1454.0987107739259</v>
      </c>
      <c r="G32" cm="1">
        <f t="array" ref="G32">IF($C32="EPS",INDEX('EPS Emissions'!$C$1:$AI$101,MATCH(1,('EPS Emissions'!$C$1:$C$101='Industry Figure'!$A32)*('EPS Emissions'!$D$1:$D$101='Industry Figure'!$C$1),0),MATCH('Industry Figure'!G$2,'EPS Emissions'!$C$1:$AI$1,0)),INDEX('GCAM By Region By Sector'!$B$1:$AH$342,MATCH(1,('GCAM By Region By Sector'!$B$1:$B$342='Industry Figure'!$A32)*('GCAM By Region By Sector'!$C$1:$C$342='Industry Figure'!$C$1),0),MATCH('Industry Figure'!G$2,'GCAM By Region By Sector'!$B$1:$AH$1,0))*10^3)</f>
        <v>1794.0105130986792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192.64632134070627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246.4212456198363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309.19173542609536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344.55705425168912</v>
      </c>
      <c r="O32" t="str">
        <f t="shared" si="0"/>
        <v>Southeast Asia</v>
      </c>
      <c r="P32" s="15">
        <f t="shared" si="1"/>
        <v>997.24289669958171</v>
      </c>
      <c r="Q32" s="15">
        <f t="shared" si="2"/>
        <v>1348.9538595623637</v>
      </c>
      <c r="R32" s="15">
        <f t="shared" si="3"/>
        <v>1763.2904462000213</v>
      </c>
      <c r="S32" s="15">
        <f t="shared" si="4"/>
        <v>2138.5675673503683</v>
      </c>
      <c r="T32">
        <f t="shared" si="5"/>
        <v>7</v>
      </c>
      <c r="U32">
        <f t="shared" si="6"/>
        <v>6</v>
      </c>
      <c r="V32">
        <f t="shared" si="7"/>
        <v>5</v>
      </c>
      <c r="W32">
        <f t="shared" si="8"/>
        <v>6</v>
      </c>
      <c r="X32" s="22">
        <v>10</v>
      </c>
      <c r="Y32" t="str">
        <f t="shared" si="13"/>
        <v>Central Asia</v>
      </c>
      <c r="Z32" s="21">
        <f t="shared" si="14"/>
        <v>487.93325189434285</v>
      </c>
      <c r="AA32" s="16">
        <f t="shared" si="14"/>
        <v>570.25713931086716</v>
      </c>
      <c r="AB32" s="21">
        <f t="shared" si="14"/>
        <v>644.64167383678523</v>
      </c>
      <c r="AC32" s="21">
        <f t="shared" si="14"/>
        <v>706.07391822319823</v>
      </c>
      <c r="AD32" s="21" t="str">
        <f t="shared" si="15"/>
        <v>Central Asia</v>
      </c>
    </row>
    <row r="33" spans="1:4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Emissions'!$C$1:$C$101='Industry Figure'!$A33)*('EPS Emissions'!$D$1:$D$101='Industry Figure'!$C$1),0),MATCH('Industry Figure'!D$2,'EPS Emissions'!$C$1:$AI$1,0)),INDEX('GCAM By Region By Sector'!$B$1:$AH$342,MATCH(1,('GCAM By Region By Sector'!$B$1:$B$342='Industry Figure'!$A33)*('GCAM By Region By Sector'!$C$1:$C$342='Industry Figure'!$C$1),0),MATCH('Industry Figure'!D$2,'GCAM By Region By Sector'!$B$1:$AH$1,0))*10^3)</f>
        <v>135.35406054107443</v>
      </c>
      <c r="E33" cm="1">
        <f t="array" ref="E33">IF($C33="EPS",INDEX('EPS Emissions'!$C$1:$AI$101,MATCH(1,('EPS Emissions'!$C$1:$C$101='Industry Figure'!$A33)*('EPS Emissions'!$D$1:$D$101='Industry Figure'!$C$1),0),MATCH('Industry Figure'!E$2,'EPS Emissions'!$C$1:$AI$1,0)),INDEX('GCAM By Region By Sector'!$B$1:$AH$342,MATCH(1,('GCAM By Region By Sector'!$B$1:$B$342='Industry Figure'!$A33)*('GCAM By Region By Sector'!$C$1:$C$342='Industry Figure'!$C$1),0),MATCH('Industry Figure'!E$2,'GCAM By Region By Sector'!$B$1:$AH$1,0))*10^3)</f>
        <v>126.20854689047289</v>
      </c>
      <c r="F33" cm="1">
        <f t="array" ref="F33">IF($C33="EPS",INDEX('EPS Emissions'!$C$1:$AI$101,MATCH(1,('EPS Emissions'!$C$1:$C$101='Industry Figure'!$A33)*('EPS Emissions'!$D$1:$D$101='Industry Figure'!$C$1),0),MATCH('Industry Figure'!F$2,'EPS Emissions'!$C$1:$AI$1,0)),INDEX('GCAM By Region By Sector'!$B$1:$AH$342,MATCH(1,('GCAM By Region By Sector'!$B$1:$B$342='Industry Figure'!$A33)*('GCAM By Region By Sector'!$C$1:$C$342='Industry Figure'!$C$1),0),MATCH('Industry Figure'!F$2,'GCAM By Region By Sector'!$B$1:$AH$1,0))*10^3)</f>
        <v>130.59024376819085</v>
      </c>
      <c r="G33" cm="1">
        <f t="array" ref="G33">IF($C33="EPS",INDEX('EPS Emissions'!$C$1:$AI$101,MATCH(1,('EPS Emissions'!$C$1:$C$101='Industry Figure'!$A33)*('EPS Emissions'!$D$1:$D$101='Industry Figure'!$C$1),0),MATCH('Industry Figure'!G$2,'EPS Emissions'!$C$1:$AI$1,0)),INDEX('GCAM By Region By Sector'!$B$1:$AH$342,MATCH(1,('GCAM By Region By Sector'!$B$1:$B$342='Industry Figure'!$A33)*('GCAM By Region By Sector'!$C$1:$C$342='Industry Figure'!$C$1),0),MATCH('Industry Figure'!G$2,'GCAM By Region By Sector'!$B$1:$AH$1,0))*10^3)</f>
        <v>142.60955456483808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57.600497044370513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59.002486942839909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54.02800963107893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48.538819716290064</v>
      </c>
      <c r="O33" t="str">
        <f t="shared" si="0"/>
        <v>Taiwan</v>
      </c>
      <c r="P33" s="15">
        <f t="shared" si="1"/>
        <v>192.95455758544495</v>
      </c>
      <c r="Q33" s="15">
        <f t="shared" si="2"/>
        <v>185.2110338333128</v>
      </c>
      <c r="R33" s="15">
        <f t="shared" si="3"/>
        <v>184.61825339926978</v>
      </c>
      <c r="S33" s="15">
        <f t="shared" si="4"/>
        <v>191.14837428112816</v>
      </c>
      <c r="T33">
        <f t="shared" si="5"/>
        <v>23</v>
      </c>
      <c r="U33">
        <f t="shared" si="6"/>
        <v>27</v>
      </c>
      <c r="V33">
        <f t="shared" si="7"/>
        <v>27</v>
      </c>
      <c r="W33">
        <f t="shared" si="8"/>
        <v>27</v>
      </c>
      <c r="X33" s="22" t="s">
        <v>86</v>
      </c>
      <c r="Y33" t="s">
        <v>87</v>
      </c>
      <c r="Z33" s="21">
        <f>$P$35-SUM(Z23:Z32)</f>
        <v>5441.3704802517568</v>
      </c>
      <c r="AA33" s="16">
        <f>$Q$35-SUM(AA23:AA32)</f>
        <v>6286.8806381151844</v>
      </c>
      <c r="AB33" s="21">
        <f>$R$35-SUM(AB23:AB32)</f>
        <v>7526.8206220417633</v>
      </c>
      <c r="AC33" s="21">
        <f>$S$35-SUM(AC23:AC32)</f>
        <v>9104.8264233530899</v>
      </c>
      <c r="AD33" s="21"/>
    </row>
    <row r="34" spans="1:4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Emissions'!$C$1:$C$101='Industry Figure'!$A34)*('EPS Emissions'!$D$1:$D$101='Industry Figure'!$C$1),0),MATCH('Industry Figure'!D$2,'EPS Emissions'!$C$1:$AI$1,0)),INDEX('GCAM By Region By Sector'!$B$1:$AH$342,MATCH(1,('GCAM By Region By Sector'!$B$1:$B$342='Industry Figure'!$A34)*('GCAM By Region By Sector'!$C$1:$C$342='Industry Figure'!$C$1),0),MATCH('Industry Figure'!D$2,'GCAM By Region By Sector'!$B$1:$AH$1,0))*10^3)</f>
        <v>1622.93</v>
      </c>
      <c r="E34" cm="1">
        <f t="array" ref="E34">IF($C34="EPS",INDEX('EPS Emissions'!$C$1:$AI$101,MATCH(1,('EPS Emissions'!$C$1:$C$101='Industry Figure'!$A34)*('EPS Emissions'!$D$1:$D$101='Industry Figure'!$C$1),0),MATCH('Industry Figure'!E$2,'EPS Emissions'!$C$1:$AI$1,0)),INDEX('GCAM By Region By Sector'!$B$1:$AH$342,MATCH(1,('GCAM By Region By Sector'!$B$1:$B$342='Industry Figure'!$A34)*('GCAM By Region By Sector'!$C$1:$C$342='Industry Figure'!$C$1),0),MATCH('Industry Figure'!E$2,'GCAM By Region By Sector'!$B$1:$AH$1,0))*10^3)</f>
        <v>1615.21</v>
      </c>
      <c r="F34" cm="1">
        <f t="array" ref="F34">IF($C34="EPS",INDEX('EPS Emissions'!$C$1:$AI$101,MATCH(1,('EPS Emissions'!$C$1:$C$101='Industry Figure'!$A34)*('EPS Emissions'!$D$1:$D$101='Industry Figure'!$C$1),0),MATCH('Industry Figure'!F$2,'EPS Emissions'!$C$1:$AI$1,0)),INDEX('GCAM By Region By Sector'!$B$1:$AH$342,MATCH(1,('GCAM By Region By Sector'!$B$1:$B$342='Industry Figure'!$A34)*('GCAM By Region By Sector'!$C$1:$C$342='Industry Figure'!$C$1),0),MATCH('Industry Figure'!F$2,'GCAM By Region By Sector'!$B$1:$AH$1,0))*10^3)</f>
        <v>1587.69</v>
      </c>
      <c r="G34" cm="1">
        <f t="array" ref="G34">IF($C34="EPS",INDEX('EPS Emissions'!$C$1:$AI$101,MATCH(1,('EPS Emissions'!$C$1:$C$101='Industry Figure'!$A34)*('EPS Emissions'!$D$1:$D$101='Industry Figure'!$C$1),0),MATCH('Industry Figure'!G$2,'EPS Emissions'!$C$1:$AI$1,0)),INDEX('GCAM By Region By Sector'!$B$1:$AH$342,MATCH(1,('GCAM By Region By Sector'!$B$1:$B$342='Industry Figure'!$A34)*('GCAM By Region By Sector'!$C$1:$C$342='Industry Figure'!$C$1),0),MATCH('Industry Figure'!G$2,'GCAM By Region By Sector'!$B$1:$AH$1,0))*10^3)</f>
        <v>1688.45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381.68994387678089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309.11693852648307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279.57553529191705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260.38280782216219</v>
      </c>
      <c r="O34" t="str">
        <f t="shared" si="0"/>
        <v>USA</v>
      </c>
      <c r="P34" s="15">
        <f t="shared" si="1"/>
        <v>2186.1079438767811</v>
      </c>
      <c r="Q34" s="15">
        <f t="shared" si="2"/>
        <v>2123.5789385264829</v>
      </c>
      <c r="R34" s="15">
        <f t="shared" si="3"/>
        <v>2086.9675352919171</v>
      </c>
      <c r="S34" s="15">
        <f t="shared" si="4"/>
        <v>2189.7808078221624</v>
      </c>
      <c r="T34">
        <f t="shared" si="5"/>
        <v>2</v>
      </c>
      <c r="U34">
        <f t="shared" si="6"/>
        <v>3</v>
      </c>
      <c r="V34">
        <f t="shared" si="7"/>
        <v>3</v>
      </c>
      <c r="W34">
        <f t="shared" si="8"/>
        <v>4</v>
      </c>
      <c r="Y34" t="s">
        <v>415</v>
      </c>
      <c r="Z34">
        <v>0</v>
      </c>
      <c r="AA34">
        <v>0</v>
      </c>
      <c r="AB34">
        <v>0</v>
      </c>
      <c r="AC34">
        <v>0</v>
      </c>
      <c r="AK34" s="26">
        <v>2030</v>
      </c>
      <c r="AN34" s="26">
        <v>2040</v>
      </c>
      <c r="AQ34" s="26">
        <v>2050</v>
      </c>
    </row>
    <row r="35" spans="1:43" x14ac:dyDescent="0.35">
      <c r="O35" s="14" t="s">
        <v>94</v>
      </c>
      <c r="P35" s="61">
        <f>SUM(P3:P34)</f>
        <v>24632.14079468467</v>
      </c>
      <c r="Q35" s="61">
        <f>SUM(Q3:Q34)</f>
        <v>28190.453368749106</v>
      </c>
      <c r="R35" s="61">
        <f>SUM(R3:R34)</f>
        <v>31124.949369135713</v>
      </c>
      <c r="S35" s="61">
        <f>SUM(S3:S34)</f>
        <v>34748.710381177516</v>
      </c>
      <c r="AJ35" t="str">
        <f>Y23</f>
        <v>China</v>
      </c>
      <c r="AK35" s="25">
        <f>AA23/SUM($AA$23:$AA$33)</f>
        <v>0.33541735157697811</v>
      </c>
      <c r="AM35" t="str">
        <f>Y41</f>
        <v>China</v>
      </c>
      <c r="AN35" s="25">
        <f t="shared" ref="AN35:AN45" si="16">AB41/SUM($AB$41:$AB$51)</f>
        <v>0.28195501833153125</v>
      </c>
      <c r="AP35" t="str">
        <f>Y58</f>
        <v>China</v>
      </c>
      <c r="AQ35" s="25">
        <f t="shared" ref="AQ35:AQ45" si="17">AC58/SUM($AC$58:$AC$68)</f>
        <v>0.21658463674922115</v>
      </c>
    </row>
    <row r="36" spans="1:43" x14ac:dyDescent="0.35">
      <c r="B36" t="s">
        <v>59</v>
      </c>
      <c r="C36" s="9" t="s">
        <v>70</v>
      </c>
      <c r="I36" s="27" t="s">
        <v>74</v>
      </c>
      <c r="AJ36" t="str">
        <f t="shared" ref="AJ36:AJ42" si="18">Y24</f>
        <v>India</v>
      </c>
      <c r="AK36" s="25">
        <f t="shared" ref="AK36:AK45" si="19">AA24/SUM($AA$23:$AA$33)</f>
        <v>8.4561473272472626E-2</v>
      </c>
      <c r="AM36" t="str">
        <f t="shared" ref="AM36:AM43" si="20">Y42</f>
        <v>India</v>
      </c>
      <c r="AN36" s="25">
        <f t="shared" si="16"/>
        <v>9.9791452982356435E-2</v>
      </c>
      <c r="AP36" t="str">
        <f t="shared" ref="AP36:AP43" si="21">Y59</f>
        <v>India</v>
      </c>
      <c r="AQ36" s="25">
        <f t="shared" si="17"/>
        <v>0.10689869573429067</v>
      </c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>E37+10</f>
        <v>2040</v>
      </c>
      <c r="G37">
        <f>F37+10</f>
        <v>2050</v>
      </c>
      <c r="I37">
        <v>2020</v>
      </c>
      <c r="J37">
        <f>I37+10</f>
        <v>2030</v>
      </c>
      <c r="K37">
        <f>J37+10</f>
        <v>2040</v>
      </c>
      <c r="L37">
        <f>K37+10</f>
        <v>2050</v>
      </c>
      <c r="AJ37" t="str">
        <f t="shared" si="18"/>
        <v>USA</v>
      </c>
      <c r="AK37" s="25">
        <f t="shared" si="19"/>
        <v>7.5329719275838397E-2</v>
      </c>
      <c r="AM37" t="str">
        <f t="shared" si="20"/>
        <v>USA</v>
      </c>
      <c r="AN37" s="25">
        <f t="shared" si="16"/>
        <v>6.7051274864447064E-2</v>
      </c>
      <c r="AP37" t="str">
        <f t="shared" si="21"/>
        <v>Indonesia</v>
      </c>
      <c r="AQ37" s="25">
        <f t="shared" si="17"/>
        <v>7.5116289778425133E-2</v>
      </c>
    </row>
    <row r="38" spans="1:43" x14ac:dyDescent="0.35">
      <c r="A38" s="13" t="s">
        <v>7</v>
      </c>
      <c r="B38" t="s">
        <v>8</v>
      </c>
      <c r="C38" s="10" t="s">
        <v>9</v>
      </c>
      <c r="D38" cm="1">
        <f t="array" ref="D38">IFERROR(IF($C38="EPS",INDEX('EPS Emissions'!$C$1:$AI$101,MATCH(1,('EPS Emissions'!$C$1:$C$101='Industry Figure'!$A38)*('EPS Emissions'!$D$1:$D$101='Industry Figure'!$C$36),0),MATCH('Industry Figure'!D$2,'EPS Emissions'!$C$1:$AI$1,0)),INDEX('GCAM By Region By Sector'!$B$1:$AH$342,MATCH(1,('GCAM By Region By Sector'!$B$1:$B$342='Industry Figure'!$A38)*('GCAM By Region By Sector'!$C$1:$C$342='Industry Figure'!$C$36),0),MATCH('Industry Figure'!D$2,'GCAM By Region By Sector'!$B$1:$AH$1,0))*10^3),0)</f>
        <v>122.607</v>
      </c>
      <c r="E38" cm="1">
        <f t="array" ref="E38">IFERROR(IF($C38="EPS",INDEX('EPS Emissions'!$C$1:$AI$101,MATCH(1,('EPS Emissions'!$C$1:$C$101='Industry Figure'!$A38)*('EPS Emissions'!$D$1:$D$101='Industry Figure'!$C$36),0),MATCH('Industry Figure'!E$2,'EPS Emissions'!$C$1:$AI$1,0)),INDEX('GCAM By Region By Sector'!$B$1:$AH$342,MATCH(1,('GCAM By Region By Sector'!$B$1:$B$342='Industry Figure'!$A38)*('GCAM By Region By Sector'!$C$1:$C$342='Industry Figure'!$C$36),0),MATCH('Industry Figure'!E$2,'GCAM By Region By Sector'!$B$1:$AH$1,0))*10^3),0)</f>
        <v>99.966999999999999</v>
      </c>
      <c r="F38" cm="1">
        <f t="array" ref="F38">IFERROR(IF($C38="EPS",INDEX('EPS Emissions'!$C$1:$AI$101,MATCH(1,('EPS Emissions'!$C$1:$C$101='Industry Figure'!$A38)*('EPS Emissions'!$D$1:$D$101='Industry Figure'!$C$36),0),MATCH('Industry Figure'!F$2,'EPS Emissions'!$C$1:$AI$1,0)),INDEX('GCAM By Region By Sector'!$B$1:$AH$342,MATCH(1,('GCAM By Region By Sector'!$B$1:$B$342='Industry Figure'!$A38)*('GCAM By Region By Sector'!$C$1:$C$342='Industry Figure'!$C$36),0),MATCH('Industry Figure'!F$2,'GCAM By Region By Sector'!$B$1:$AH$1,0))*10^3),0)</f>
        <v>83.987799999999993</v>
      </c>
      <c r="G38" cm="1">
        <f t="array" ref="G38">IFERROR(IF($C38="EPS",INDEX('EPS Emissions'!$C$1:$AI$101,MATCH(1,('EPS Emissions'!$C$1:$C$101='Industry Figure'!$A38)*('EPS Emissions'!$D$1:$D$101='Industry Figure'!$C$36),0),MATCH('Industry Figure'!G$2,'EPS Emissions'!$C$1:$AI$1,0)),INDEX('GCAM By Region By Sector'!$B$1:$AH$342,MATCH(1,('GCAM By Region By Sector'!$B$1:$B$342='Industry Figure'!$A38)*('GCAM By Region By Sector'!$C$1:$C$342='Industry Figure'!$C$36),0),MATCH('Industry Figure'!G$2,'GCAM By Region By Sector'!$B$1:$AH$1,0))*10^3),0)</f>
        <v>68.1113</v>
      </c>
      <c r="I38" s="2">
        <f>IF($C38="EPS",SUMIFS('Electricity Distribution'!D$113:D$157,'Electricity Distribution'!$C$113:$C$157,$C$36,'Electricity Distribution'!$A$113:$A$157,$A38),SUMIFS('Electricity Distribution'!D$384:D$600,'Electricity Distribution'!$C$384:$C$600,$C$36,'Electricity Distribution'!$B$384:$B$600,$B38))</f>
        <v>0</v>
      </c>
      <c r="J38" s="2">
        <f>IF($C38="EPS",SUMIFS('Electricity Distribution'!E$113:E$157,'Electricity Distribution'!$C$113:$C$157,$C$36,'Electricity Distribution'!$A$113:$A$157,$A38),SUMIFS('Electricity Distribution'!E$384:E$600,'Electricity Distribution'!$C$384:$C$600,$C$36,'Electricity Distribution'!$B$384:$B$600,$B38))</f>
        <v>0</v>
      </c>
      <c r="K38" s="2">
        <f>IF($C38="EPS",SUMIFS('Electricity Distribution'!F$113:F$157,'Electricity Distribution'!$C$113:$C$157,$C$36,'Electricity Distribution'!$A$113:$A$157,$A38),SUMIFS('Electricity Distribution'!F$384:F$600,'Electricity Distribution'!$C$384:$C$600,$C$36,'Electricity Distribution'!$B$384:$B$600,$B38))</f>
        <v>0</v>
      </c>
      <c r="L38" s="2">
        <f>IF($C38="EPS",SUMIFS('Electricity Distribution'!G$113:G$157,'Electricity Distribution'!$C$113:$C$157,$C$36,'Electricity Distribution'!$A$113:$A$157,$A38),SUMIFS('Electricity Distribution'!G$384:G$600,'Electricity Distribution'!$C$384:$C$600,$C$36,'Electricity Distribution'!$B$384:$B$600,$B38))</f>
        <v>0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J38" t="str">
        <f t="shared" si="18"/>
        <v>Middle East</v>
      </c>
      <c r="AK38" s="25">
        <f>AA26/SUM($AA$23:$AA$33)</f>
        <v>5.7489822338945999E-2</v>
      </c>
      <c r="AM38" t="str">
        <f t="shared" si="20"/>
        <v>Middle East</v>
      </c>
      <c r="AN38" s="25">
        <f t="shared" si="16"/>
        <v>5.9289142891335897E-2</v>
      </c>
      <c r="AP38" t="str">
        <f t="shared" si="21"/>
        <v>USA</v>
      </c>
      <c r="AQ38" s="25">
        <f t="shared" si="17"/>
        <v>6.3017613712890774E-2</v>
      </c>
    </row>
    <row r="39" spans="1:43" x14ac:dyDescent="0.35">
      <c r="A39" s="13" t="s">
        <v>10</v>
      </c>
      <c r="B39" t="s">
        <v>10</v>
      </c>
      <c r="C39" s="10" t="s">
        <v>9</v>
      </c>
      <c r="D39" cm="1">
        <f t="array" ref="D39">IFERROR(IF($C39="EPS",INDEX('EPS Emissions'!$C$1:$AI$101,MATCH(1,('EPS Emissions'!$C$1:$C$101='Industry Figure'!$A39)*('EPS Emissions'!$D$1:$D$101='Industry Figure'!$C$36),0),MATCH('Industry Figure'!D$2,'EPS Emissions'!$C$1:$AI$1,0)),INDEX('GCAM By Region By Sector'!$B$1:$AH$342,MATCH(1,('GCAM By Region By Sector'!$B$1:$B$342='Industry Figure'!$A39)*('GCAM By Region By Sector'!$C$1:$C$342='Industry Figure'!$C$36),0),MATCH('Industry Figure'!D$2,'GCAM By Region By Sector'!$B$1:$AH$1,0))*10^3),0)</f>
        <v>10.174391631671625</v>
      </c>
      <c r="E39" cm="1">
        <f t="array" ref="E39">IFERROR(IF($C39="EPS",INDEX('EPS Emissions'!$C$1:$AI$101,MATCH(1,('EPS Emissions'!$C$1:$C$101='Industry Figure'!$A39)*('EPS Emissions'!$D$1:$D$101='Industry Figure'!$C$36),0),MATCH('Industry Figure'!E$2,'EPS Emissions'!$C$1:$AI$1,0)),INDEX('GCAM By Region By Sector'!$B$1:$AH$342,MATCH(1,('GCAM By Region By Sector'!$B$1:$B$342='Industry Figure'!$A39)*('GCAM By Region By Sector'!$C$1:$C$342='Industry Figure'!$C$36),0),MATCH('Industry Figure'!E$2,'GCAM By Region By Sector'!$B$1:$AH$1,0))*10^3),0)</f>
        <v>9.0581619025485907</v>
      </c>
      <c r="F39" cm="1">
        <f t="array" ref="F39">IFERROR(IF($C39="EPS",INDEX('EPS Emissions'!$C$1:$AI$101,MATCH(1,('EPS Emissions'!$C$1:$C$101='Industry Figure'!$A39)*('EPS Emissions'!$D$1:$D$101='Industry Figure'!$C$36),0),MATCH('Industry Figure'!F$2,'EPS Emissions'!$C$1:$AI$1,0)),INDEX('GCAM By Region By Sector'!$B$1:$AH$342,MATCH(1,('GCAM By Region By Sector'!$B$1:$B$342='Industry Figure'!$A39)*('GCAM By Region By Sector'!$C$1:$C$342='Industry Figure'!$C$36),0),MATCH('Industry Figure'!F$2,'GCAM By Region By Sector'!$B$1:$AH$1,0))*10^3),0)</f>
        <v>8.417434737792135</v>
      </c>
      <c r="G39" cm="1">
        <f t="array" ref="G39">IFERROR(IF($C39="EPS",INDEX('EPS Emissions'!$C$1:$AI$101,MATCH(1,('EPS Emissions'!$C$1:$C$101='Industry Figure'!$A39)*('EPS Emissions'!$D$1:$D$101='Industry Figure'!$C$36),0),MATCH('Industry Figure'!G$2,'EPS Emissions'!$C$1:$AI$1,0)),INDEX('GCAM By Region By Sector'!$B$1:$AH$342,MATCH(1,('GCAM By Region By Sector'!$B$1:$B$342='Industry Figure'!$A39)*('GCAM By Region By Sector'!$C$1:$C$342='Industry Figure'!$C$36),0),MATCH('Industry Figure'!G$2,'GCAM By Region By Sector'!$B$1:$AH$1,0))*10^3),0)</f>
        <v>7.5420455772591595</v>
      </c>
      <c r="I39" s="2">
        <f>IF($C39="EPS",SUMIFS('Electricity Distribution'!D$113:D$157,'Electricity Distribution'!$C$113:$C$157,$C$36,'Electricity Distribution'!$A$113:$A$157,$A39),SUMIFS('Electricity Distribution'!D$384:D$600,'Electricity Distribution'!$C$384:$C$600,$C$36,'Electricity Distribution'!$B$384:$B$600,$B39))</f>
        <v>0</v>
      </c>
      <c r="J39" s="2">
        <f>IF($C39="EPS",SUMIFS('Electricity Distribution'!E$113:E$157,'Electricity Distribution'!$C$113:$C$157,$C$36,'Electricity Distribution'!$A$113:$A$157,$A39),SUMIFS('Electricity Distribution'!E$384:E$600,'Electricity Distribution'!$C$384:$C$600,$C$36,'Electricity Distribution'!$B$384:$B$600,$B39))</f>
        <v>0</v>
      </c>
      <c r="K39" s="2">
        <f>IF($C39="EPS",SUMIFS('Electricity Distribution'!F$113:F$157,'Electricity Distribution'!$C$113:$C$157,$C$36,'Electricity Distribution'!$A$113:$A$157,$A39),SUMIFS('Electricity Distribution'!F$384:F$600,'Electricity Distribution'!$C$384:$C$600,$C$36,'Electricity Distribution'!$B$384:$B$600,$B39))</f>
        <v>0</v>
      </c>
      <c r="L39" s="2">
        <f>IF($C39="EPS",SUMIFS('Electricity Distribution'!G$113:G$157,'Electricity Distribution'!$C$113:$C$157,$C$36,'Electricity Distribution'!$A$113:$A$157,$A39),SUMIFS('Electricity Distribution'!G$384:G$600,'Electricity Distribution'!$C$384:$C$600,$C$36,'Electricity Distribution'!$B$384:$B$600,$B39))</f>
        <v>0</v>
      </c>
      <c r="AJ39" t="str">
        <f t="shared" si="18"/>
        <v>Russia</v>
      </c>
      <c r="AK39" s="25">
        <f t="shared" si="19"/>
        <v>5.5445763849627606E-2</v>
      </c>
      <c r="AM39" t="str">
        <f t="shared" si="20"/>
        <v>Southeast Asia</v>
      </c>
      <c r="AN39" s="25">
        <f t="shared" si="16"/>
        <v>5.6651994041427893E-2</v>
      </c>
      <c r="AP39" t="str">
        <f t="shared" si="21"/>
        <v>West Africa</v>
      </c>
      <c r="AQ39" s="25">
        <f t="shared" si="17"/>
        <v>6.2321589687684462E-2</v>
      </c>
    </row>
    <row r="40" spans="1:43" x14ac:dyDescent="0.35">
      <c r="A40" s="13" t="s">
        <v>11</v>
      </c>
      <c r="B40" t="s">
        <v>12</v>
      </c>
      <c r="C40" s="10" t="s">
        <v>13</v>
      </c>
      <c r="D40" cm="1">
        <f t="array" ref="D40">IFERROR(IF($C40="EPS",INDEX('EPS Emissions'!$C$1:$AI$101,MATCH(1,('EPS Emissions'!$C$1:$C$101='Industry Figure'!$A40)*('EPS Emissions'!$D$1:$D$101='Industry Figure'!$C$36),0),MATCH('Industry Figure'!D$2,'EPS Emissions'!$C$1:$AI$1,0)),INDEX('GCAM By Region By Sector'!$B$1:$AH$342,MATCH(1,('GCAM By Region By Sector'!$B$1:$B$342='Industry Figure'!$A40)*('GCAM By Region By Sector'!$C$1:$C$342='Industry Figure'!$C$36),0),MATCH('Industry Figure'!D$2,'GCAM By Region By Sector'!$B$1:$AH$1,0))*10^3),0)</f>
        <v>0</v>
      </c>
      <c r="E40" cm="1">
        <f t="array" ref="E40">IFERROR(IF($C40="EPS",INDEX('EPS Emissions'!$C$1:$AI$101,MATCH(1,('EPS Emissions'!$C$1:$C$101='Industry Figure'!$A40)*('EPS Emissions'!$D$1:$D$101='Industry Figure'!$C$36),0),MATCH('Industry Figure'!E$2,'EPS Emissions'!$C$1:$AI$1,0)),INDEX('GCAM By Region By Sector'!$B$1:$AH$342,MATCH(1,('GCAM By Region By Sector'!$B$1:$B$342='Industry Figure'!$A40)*('GCAM By Region By Sector'!$C$1:$C$342='Industry Figure'!$C$36),0),MATCH('Industry Figure'!E$2,'GCAM By Region By Sector'!$B$1:$AH$1,0))*10^3),0)</f>
        <v>0</v>
      </c>
      <c r="F40" cm="1">
        <f t="array" ref="F40">IFERROR(IF($C40="EPS",INDEX('EPS Emissions'!$C$1:$AI$101,MATCH(1,('EPS Emissions'!$C$1:$C$101='Industry Figure'!$A40)*('EPS Emissions'!$D$1:$D$101='Industry Figure'!$C$36),0),MATCH('Industry Figure'!F$2,'EPS Emissions'!$C$1:$AI$1,0)),INDEX('GCAM By Region By Sector'!$B$1:$AH$342,MATCH(1,('GCAM By Region By Sector'!$B$1:$B$342='Industry Figure'!$A40)*('GCAM By Region By Sector'!$C$1:$C$342='Industry Figure'!$C$36),0),MATCH('Industry Figure'!F$2,'GCAM By Region By Sector'!$B$1:$AH$1,0))*10^3),0)</f>
        <v>0</v>
      </c>
      <c r="G40" cm="1">
        <f t="array" ref="G40">IFERROR(IF($C40="EPS",INDEX('EPS Emissions'!$C$1:$AI$101,MATCH(1,('EPS Emissions'!$C$1:$C$101='Industry Figure'!$A40)*('EPS Emissions'!$D$1:$D$101='Industry Figure'!$C$36),0),MATCH('Industry Figure'!G$2,'EPS Emissions'!$C$1:$AI$1,0)),INDEX('GCAM By Region By Sector'!$B$1:$AH$342,MATCH(1,('GCAM By Region By Sector'!$B$1:$B$342='Industry Figure'!$A40)*('GCAM By Region By Sector'!$C$1:$C$342='Industry Figure'!$C$36),0),MATCH('Industry Figure'!G$2,'GCAM By Region By Sector'!$B$1:$AH$1,0))*10^3),0)</f>
        <v>0</v>
      </c>
      <c r="I40" s="2">
        <f>IF($C40="EPS",SUMIFS('Electricity Distribution'!D$113:D$157,'Electricity Distribution'!$C$113:$C$157,$C$36,'Electricity Distribution'!$A$113:$A$157,$A40),SUMIFS('Electricity Distribution'!D$384:D$600,'Electricity Distribution'!$C$384:$C$600,$C$36,'Electricity Distribution'!$B$384:$B$600,$B40))</f>
        <v>0</v>
      </c>
      <c r="J40" s="2">
        <f>IF($C40="EPS",SUMIFS('Electricity Distribution'!E$113:E$157,'Electricity Distribution'!$C$113:$C$157,$C$36,'Electricity Distribution'!$A$113:$A$157,$A40),SUMIFS('Electricity Distribution'!E$384:E$600,'Electricity Distribution'!$C$384:$C$600,$C$36,'Electricity Distribution'!$B$384:$B$600,$B40))</f>
        <v>0</v>
      </c>
      <c r="K40" s="2">
        <f>IF($C40="EPS",SUMIFS('Electricity Distribution'!F$113:F$157,'Electricity Distribution'!$C$113:$C$157,$C$36,'Electricity Distribution'!$A$113:$A$157,$A40),SUMIFS('Electricity Distribution'!F$384:F$600,'Electricity Distribution'!$C$384:$C$600,$C$36,'Electricity Distribution'!$B$384:$B$600,$B40))</f>
        <v>0</v>
      </c>
      <c r="L40" s="2">
        <f>IF($C40="EPS",SUMIFS('Electricity Distribution'!G$113:G$157,'Electricity Distribution'!$C$113:$C$157,$C$36,'Electricity Distribution'!$A$113:$A$157,$A40),SUMIFS('Electricity Distribution'!G$384:G$600,'Electricity Distribution'!$C$384:$C$600,$C$36,'Electricity Distribution'!$B$384:$B$600,$B40))</f>
        <v>0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J40" t="str">
        <f t="shared" si="18"/>
        <v>Southeast Asia</v>
      </c>
      <c r="AK40" s="25">
        <f t="shared" si="19"/>
        <v>4.7851442540394334E-2</v>
      </c>
      <c r="AM40" t="str">
        <f t="shared" si="20"/>
        <v>Indonesia</v>
      </c>
      <c r="AN40" s="25">
        <f t="shared" si="16"/>
        <v>4.9813690939242698E-2</v>
      </c>
      <c r="AP40" t="str">
        <f t="shared" si="21"/>
        <v>Southeast Asia</v>
      </c>
      <c r="AQ40" s="25">
        <f t="shared" si="17"/>
        <v>6.1543796701841791E-2</v>
      </c>
    </row>
    <row r="41" spans="1:43" x14ac:dyDescent="0.35">
      <c r="A41" s="13" t="s">
        <v>14</v>
      </c>
      <c r="B41" t="s">
        <v>15</v>
      </c>
      <c r="C41" s="10" t="s">
        <v>13</v>
      </c>
      <c r="D41" cm="1">
        <f t="array" ref="D41">IFERROR(IF($C41="EPS",INDEX('EPS Emissions'!$C$1:$AI$101,MATCH(1,('EPS Emissions'!$C$1:$C$101='Industry Figure'!$A41)*('EPS Emissions'!$D$1:$D$101='Industry Figure'!$C$36),0),MATCH('Industry Figure'!D$2,'EPS Emissions'!$C$1:$AI$1,0)),INDEX('GCAM By Region By Sector'!$B$1:$AH$342,MATCH(1,('GCAM By Region By Sector'!$B$1:$B$342='Industry Figure'!$A41)*('GCAM By Region By Sector'!$C$1:$C$342='Industry Figure'!$C$36),0),MATCH('Industry Figure'!D$2,'GCAM By Region By Sector'!$B$1:$AH$1,0))*10^3),0)</f>
        <v>0</v>
      </c>
      <c r="E41" cm="1">
        <f t="array" ref="E41">IFERROR(IF($C41="EPS",INDEX('EPS Emissions'!$C$1:$AI$101,MATCH(1,('EPS Emissions'!$C$1:$C$101='Industry Figure'!$A41)*('EPS Emissions'!$D$1:$D$101='Industry Figure'!$C$36),0),MATCH('Industry Figure'!E$2,'EPS Emissions'!$C$1:$AI$1,0)),INDEX('GCAM By Region By Sector'!$B$1:$AH$342,MATCH(1,('GCAM By Region By Sector'!$B$1:$B$342='Industry Figure'!$A41)*('GCAM By Region By Sector'!$C$1:$C$342='Industry Figure'!$C$36),0),MATCH('Industry Figure'!E$2,'GCAM By Region By Sector'!$B$1:$AH$1,0))*10^3),0)</f>
        <v>0</v>
      </c>
      <c r="F41" cm="1">
        <f t="array" ref="F41">IFERROR(IF($C41="EPS",INDEX('EPS Emissions'!$C$1:$AI$101,MATCH(1,('EPS Emissions'!$C$1:$C$101='Industry Figure'!$A41)*('EPS Emissions'!$D$1:$D$101='Industry Figure'!$C$36),0),MATCH('Industry Figure'!F$2,'EPS Emissions'!$C$1:$AI$1,0)),INDEX('GCAM By Region By Sector'!$B$1:$AH$342,MATCH(1,('GCAM By Region By Sector'!$B$1:$B$342='Industry Figure'!$A41)*('GCAM By Region By Sector'!$C$1:$C$342='Industry Figure'!$C$36),0),MATCH('Industry Figure'!F$2,'GCAM By Region By Sector'!$B$1:$AH$1,0))*10^3),0)</f>
        <v>0</v>
      </c>
      <c r="G41" cm="1">
        <f t="array" ref="G41">IFERROR(IF($C41="EPS",INDEX('EPS Emissions'!$C$1:$AI$101,MATCH(1,('EPS Emissions'!$C$1:$C$101='Industry Figure'!$A41)*('EPS Emissions'!$D$1:$D$101='Industry Figure'!$C$36),0),MATCH('Industry Figure'!G$2,'EPS Emissions'!$C$1:$AI$1,0)),INDEX('GCAM By Region By Sector'!$B$1:$AH$342,MATCH(1,('GCAM By Region By Sector'!$B$1:$B$342='Industry Figure'!$A41)*('GCAM By Region By Sector'!$C$1:$C$342='Industry Figure'!$C$36),0),MATCH('Industry Figure'!G$2,'GCAM By Region By Sector'!$B$1:$AH$1,0))*10^3),0)</f>
        <v>0</v>
      </c>
      <c r="I41" s="2">
        <f>IF($C41="EPS",SUMIFS('Electricity Distribution'!D$113:D$157,'Electricity Distribution'!$C$113:$C$157,$C$36,'Electricity Distribution'!$A$113:$A$157,$A41),SUMIFS('Electricity Distribution'!D$384:D$600,'Electricity Distribution'!$C$384:$C$600,$C$36,'Electricity Distribution'!$B$384:$B$600,$B41))</f>
        <v>0</v>
      </c>
      <c r="J41" s="2">
        <f>IF($C41="EPS",SUMIFS('Electricity Distribution'!E$113:E$157,'Electricity Distribution'!$C$113:$C$157,$C$36,'Electricity Distribution'!$A$113:$A$157,$A41),SUMIFS('Electricity Distribution'!E$384:E$600,'Electricity Distribution'!$C$384:$C$600,$C$36,'Electricity Distribution'!$B$384:$B$600,$B41))</f>
        <v>0</v>
      </c>
      <c r="K41" s="2">
        <f>IF($C41="EPS",SUMIFS('Electricity Distribution'!F$113:F$157,'Electricity Distribution'!$C$113:$C$157,$C$36,'Electricity Distribution'!$A$113:$A$157,$A41),SUMIFS('Electricity Distribution'!F$384:F$600,'Electricity Distribution'!$C$384:$C$600,$C$36,'Electricity Distribution'!$B$384:$B$600,$B41))</f>
        <v>0</v>
      </c>
      <c r="L41" s="2">
        <f>IF($C41="EPS",SUMIFS('Electricity Distribution'!G$113:G$157,'Electricity Distribution'!$C$113:$C$157,$C$36,'Electricity Distribution'!$A$113:$A$157,$A41),SUMIFS('Electricity Distribution'!G$384:G$600,'Electricity Distribution'!$C$384:$C$600,$C$36,'Electricity Distribution'!$B$384:$B$600,$B41))</f>
        <v>0</v>
      </c>
      <c r="X41" s="22">
        <v>1</v>
      </c>
      <c r="Y41" t="str">
        <f t="shared" ref="Y41:Y50" si="22">INDEX(O$3:O$34,MATCH(X41,V$3:V$34,0),1)</f>
        <v>China</v>
      </c>
      <c r="Z41" s="21">
        <f t="shared" ref="Z41:AC50" si="23">INDEX($O$2:$S$35,MATCH($Y41,$O$2:$O$35,0),MATCH(Z$40,$O$2:$S$2,0))</f>
        <v>8504.4307842731687</v>
      </c>
      <c r="AA41" s="21">
        <f t="shared" si="23"/>
        <v>9455.5672087001258</v>
      </c>
      <c r="AB41" s="16">
        <f t="shared" si="23"/>
        <v>8775.8356699426422</v>
      </c>
      <c r="AC41" s="21">
        <f t="shared" si="23"/>
        <v>7526.0368154112221</v>
      </c>
      <c r="AD41" s="21" t="str">
        <f t="shared" ref="AD41:AD50" si="24">Y41</f>
        <v>China</v>
      </c>
      <c r="AJ41" t="str">
        <f t="shared" si="18"/>
        <v>EU-27</v>
      </c>
      <c r="AK41" s="25">
        <f t="shared" si="19"/>
        <v>4.031896832692955E-2</v>
      </c>
      <c r="AM41" t="str">
        <f t="shared" si="20"/>
        <v>Russia</v>
      </c>
      <c r="AN41" s="25">
        <f t="shared" si="16"/>
        <v>4.8157732888698013E-2</v>
      </c>
      <c r="AP41" t="str">
        <f t="shared" si="21"/>
        <v>Middle East</v>
      </c>
      <c r="AQ41" s="25">
        <f t="shared" si="17"/>
        <v>6.1182772040273829E-2</v>
      </c>
    </row>
    <row r="42" spans="1:43" x14ac:dyDescent="0.35">
      <c r="A42" s="13" t="s">
        <v>16</v>
      </c>
      <c r="B42" t="s">
        <v>17</v>
      </c>
      <c r="C42" s="10" t="s">
        <v>13</v>
      </c>
      <c r="D42" cm="1">
        <f t="array" ref="D42">IFERROR(IF($C42="EPS",INDEX('EPS Emissions'!$C$1:$AI$101,MATCH(1,('EPS Emissions'!$C$1:$C$101='Industry Figure'!$A42)*('EPS Emissions'!$D$1:$D$101='Industry Figure'!$C$36),0),MATCH('Industry Figure'!D$2,'EPS Emissions'!$C$1:$AI$1,0)),INDEX('GCAM By Region By Sector'!$B$1:$AH$342,MATCH(1,('GCAM By Region By Sector'!$B$1:$B$342='Industry Figure'!$A42)*('GCAM By Region By Sector'!$C$1:$C$342='Industry Figure'!$C$36),0),MATCH('Industry Figure'!D$2,'GCAM By Region By Sector'!$B$1:$AH$1,0))*10^3),0)</f>
        <v>0</v>
      </c>
      <c r="E42" cm="1">
        <f t="array" ref="E42">IFERROR(IF($C42="EPS",INDEX('EPS Emissions'!$C$1:$AI$101,MATCH(1,('EPS Emissions'!$C$1:$C$101='Industry Figure'!$A42)*('EPS Emissions'!$D$1:$D$101='Industry Figure'!$C$36),0),MATCH('Industry Figure'!E$2,'EPS Emissions'!$C$1:$AI$1,0)),INDEX('GCAM By Region By Sector'!$B$1:$AH$342,MATCH(1,('GCAM By Region By Sector'!$B$1:$B$342='Industry Figure'!$A42)*('GCAM By Region By Sector'!$C$1:$C$342='Industry Figure'!$C$36),0),MATCH('Industry Figure'!E$2,'GCAM By Region By Sector'!$B$1:$AH$1,0))*10^3),0)</f>
        <v>0</v>
      </c>
      <c r="F42" cm="1">
        <f t="array" ref="F42">IFERROR(IF($C42="EPS",INDEX('EPS Emissions'!$C$1:$AI$101,MATCH(1,('EPS Emissions'!$C$1:$C$101='Industry Figure'!$A42)*('EPS Emissions'!$D$1:$D$101='Industry Figure'!$C$36),0),MATCH('Industry Figure'!F$2,'EPS Emissions'!$C$1:$AI$1,0)),INDEX('GCAM By Region By Sector'!$B$1:$AH$342,MATCH(1,('GCAM By Region By Sector'!$B$1:$B$342='Industry Figure'!$A42)*('GCAM By Region By Sector'!$C$1:$C$342='Industry Figure'!$C$36),0),MATCH('Industry Figure'!F$2,'GCAM By Region By Sector'!$B$1:$AH$1,0))*10^3),0)</f>
        <v>0</v>
      </c>
      <c r="G42" cm="1">
        <f t="array" ref="G42">IFERROR(IF($C42="EPS",INDEX('EPS Emissions'!$C$1:$AI$101,MATCH(1,('EPS Emissions'!$C$1:$C$101='Industry Figure'!$A42)*('EPS Emissions'!$D$1:$D$101='Industry Figure'!$C$36),0),MATCH('Industry Figure'!G$2,'EPS Emissions'!$C$1:$AI$1,0)),INDEX('GCAM By Region By Sector'!$B$1:$AH$342,MATCH(1,('GCAM By Region By Sector'!$B$1:$B$342='Industry Figure'!$A42)*('GCAM By Region By Sector'!$C$1:$C$342='Industry Figure'!$C$36),0),MATCH('Industry Figure'!G$2,'GCAM By Region By Sector'!$B$1:$AH$1,0))*10^3),0)</f>
        <v>0</v>
      </c>
      <c r="I42" s="2">
        <f>IF($C42="EPS",SUMIFS('Electricity Distribution'!D$113:D$157,'Electricity Distribution'!$C$113:$C$157,$C$36,'Electricity Distribution'!$A$113:$A$157,$A42),SUMIFS('Electricity Distribution'!D$384:D$600,'Electricity Distribution'!$C$384:$C$600,$C$36,'Electricity Distribution'!$B$384:$B$600,$B42))</f>
        <v>0</v>
      </c>
      <c r="J42" s="2">
        <f>IF($C42="EPS",SUMIFS('Electricity Distribution'!E$113:E$157,'Electricity Distribution'!$C$113:$C$157,$C$36,'Electricity Distribution'!$A$113:$A$157,$A42),SUMIFS('Electricity Distribution'!E$384:E$600,'Electricity Distribution'!$C$384:$C$600,$C$36,'Electricity Distribution'!$B$384:$B$600,$B42))</f>
        <v>0</v>
      </c>
      <c r="K42" s="2">
        <f>IF($C42="EPS",SUMIFS('Electricity Distribution'!F$113:F$157,'Electricity Distribution'!$C$113:$C$157,$C$36,'Electricity Distribution'!$A$113:$A$157,$A42),SUMIFS('Electricity Distribution'!F$384:F$600,'Electricity Distribution'!$C$384:$C$600,$C$36,'Electricity Distribution'!$B$384:$B$600,$B42))</f>
        <v>0</v>
      </c>
      <c r="L42" s="2">
        <f>IF($C42="EPS",SUMIFS('Electricity Distribution'!G$113:G$157,'Electricity Distribution'!$C$113:$C$157,$C$36,'Electricity Distribution'!$A$113:$A$157,$A42),SUMIFS('Electricity Distribution'!G$384:G$600,'Electricity Distribution'!$C$384:$C$600,$C$36,'Electricity Distribution'!$B$384:$B$600,$B42))</f>
        <v>0</v>
      </c>
      <c r="X42" s="22">
        <v>2</v>
      </c>
      <c r="Y42" t="str">
        <f t="shared" si="22"/>
        <v>India</v>
      </c>
      <c r="Z42" s="21">
        <f t="shared" si="23"/>
        <v>1681.6867257445369</v>
      </c>
      <c r="AA42" s="21">
        <f t="shared" si="23"/>
        <v>2383.8262690803635</v>
      </c>
      <c r="AB42" s="16">
        <f t="shared" si="23"/>
        <v>3106.0039215483312</v>
      </c>
      <c r="AC42" s="21">
        <f t="shared" si="23"/>
        <v>3714.591818196483</v>
      </c>
      <c r="AD42" s="21" t="str">
        <f t="shared" si="24"/>
        <v>India</v>
      </c>
      <c r="AJ42" t="str">
        <f t="shared" si="18"/>
        <v>Indonesia</v>
      </c>
      <c r="AK42" s="25">
        <f t="shared" si="19"/>
        <v>3.5452309854971914E-2</v>
      </c>
      <c r="AM42" t="str">
        <f t="shared" si="20"/>
        <v>West Africa</v>
      </c>
      <c r="AN42" s="25">
        <f>AB48/SUM($AB$41:$AB$51)</f>
        <v>4.2383070961822825E-2</v>
      </c>
      <c r="AP42" t="str">
        <f>Y65</f>
        <v>Russia</v>
      </c>
      <c r="AQ42" s="25">
        <f>AC65/SUM($AC$58:$AC$68)</f>
        <v>4.5196180452988378E-2</v>
      </c>
    </row>
    <row r="43" spans="1:43" x14ac:dyDescent="0.35">
      <c r="A43" s="13" t="s">
        <v>18</v>
      </c>
      <c r="B43" t="s">
        <v>19</v>
      </c>
      <c r="C43" s="10" t="s">
        <v>13</v>
      </c>
      <c r="D43" cm="1">
        <f t="array" ref="D43">IFERROR(IF($C43="EPS",INDEX('EPS Emissions'!$C$1:$AI$101,MATCH(1,('EPS Emissions'!$C$1:$C$101='Industry Figure'!$A43)*('EPS Emissions'!$D$1:$D$101='Industry Figure'!$C$36),0),MATCH('Industry Figure'!D$2,'EPS Emissions'!$C$1:$AI$1,0)),INDEX('GCAM By Region By Sector'!$B$1:$AH$342,MATCH(1,('GCAM By Region By Sector'!$B$1:$B$342='Industry Figure'!$A43)*('GCAM By Region By Sector'!$C$1:$C$342='Industry Figure'!$C$36),0),MATCH('Industry Figure'!D$2,'GCAM By Region By Sector'!$B$1:$AH$1,0))*10^3),0)</f>
        <v>0</v>
      </c>
      <c r="E43" cm="1">
        <f t="array" ref="E43">IFERROR(IF($C43="EPS",INDEX('EPS Emissions'!$C$1:$AI$101,MATCH(1,('EPS Emissions'!$C$1:$C$101='Industry Figure'!$A43)*('EPS Emissions'!$D$1:$D$101='Industry Figure'!$C$36),0),MATCH('Industry Figure'!E$2,'EPS Emissions'!$C$1:$AI$1,0)),INDEX('GCAM By Region By Sector'!$B$1:$AH$342,MATCH(1,('GCAM By Region By Sector'!$B$1:$B$342='Industry Figure'!$A43)*('GCAM By Region By Sector'!$C$1:$C$342='Industry Figure'!$C$36),0),MATCH('Industry Figure'!E$2,'GCAM By Region By Sector'!$B$1:$AH$1,0))*10^3),0)</f>
        <v>0</v>
      </c>
      <c r="F43" cm="1">
        <f t="array" ref="F43">IFERROR(IF($C43="EPS",INDEX('EPS Emissions'!$C$1:$AI$101,MATCH(1,('EPS Emissions'!$C$1:$C$101='Industry Figure'!$A43)*('EPS Emissions'!$D$1:$D$101='Industry Figure'!$C$36),0),MATCH('Industry Figure'!F$2,'EPS Emissions'!$C$1:$AI$1,0)),INDEX('GCAM By Region By Sector'!$B$1:$AH$342,MATCH(1,('GCAM By Region By Sector'!$B$1:$B$342='Industry Figure'!$A43)*('GCAM By Region By Sector'!$C$1:$C$342='Industry Figure'!$C$36),0),MATCH('Industry Figure'!F$2,'GCAM By Region By Sector'!$B$1:$AH$1,0))*10^3),0)</f>
        <v>0</v>
      </c>
      <c r="G43" cm="1">
        <f t="array" ref="G43">IFERROR(IF($C43="EPS",INDEX('EPS Emissions'!$C$1:$AI$101,MATCH(1,('EPS Emissions'!$C$1:$C$101='Industry Figure'!$A43)*('EPS Emissions'!$D$1:$D$101='Industry Figure'!$C$36),0),MATCH('Industry Figure'!G$2,'EPS Emissions'!$C$1:$AI$1,0)),INDEX('GCAM By Region By Sector'!$B$1:$AH$342,MATCH(1,('GCAM By Region By Sector'!$B$1:$B$342='Industry Figure'!$A43)*('GCAM By Region By Sector'!$C$1:$C$342='Industry Figure'!$C$36),0),MATCH('Industry Figure'!G$2,'GCAM By Region By Sector'!$B$1:$AH$1,0))*10^3),0)</f>
        <v>0</v>
      </c>
      <c r="I43" s="2">
        <f>IF($C43="EPS",SUMIFS('Electricity Distribution'!D$113:D$157,'Electricity Distribution'!$C$113:$C$157,$C$36,'Electricity Distribution'!$A$113:$A$157,$A43),SUMIFS('Electricity Distribution'!D$384:D$600,'Electricity Distribution'!$C$384:$C$600,$C$36,'Electricity Distribution'!$B$384:$B$600,$B43))</f>
        <v>0</v>
      </c>
      <c r="J43" s="2">
        <f>IF($C43="EPS",SUMIFS('Electricity Distribution'!E$113:E$157,'Electricity Distribution'!$C$113:$C$157,$C$36,'Electricity Distribution'!$A$113:$A$157,$A43),SUMIFS('Electricity Distribution'!E$384:E$600,'Electricity Distribution'!$C$384:$C$600,$C$36,'Electricity Distribution'!$B$384:$B$600,$B43))</f>
        <v>0</v>
      </c>
      <c r="K43" s="2">
        <f>IF($C43="EPS",SUMIFS('Electricity Distribution'!F$113:F$157,'Electricity Distribution'!$C$113:$C$157,$C$36,'Electricity Distribution'!$A$113:$A$157,$A43),SUMIFS('Electricity Distribution'!F$384:F$600,'Electricity Distribution'!$C$384:$C$600,$C$36,'Electricity Distribution'!$B$384:$B$600,$B43))</f>
        <v>0</v>
      </c>
      <c r="L43" s="2">
        <f>IF($C43="EPS",SUMIFS('Electricity Distribution'!G$113:G$157,'Electricity Distribution'!$C$113:$C$157,$C$36,'Electricity Distribution'!$A$113:$A$157,$A43),SUMIFS('Electricity Distribution'!G$384:G$600,'Electricity Distribution'!$C$384:$C$600,$C$36,'Electricity Distribution'!$B$384:$B$600,$B43))</f>
        <v>0</v>
      </c>
      <c r="X43" s="22">
        <v>3</v>
      </c>
      <c r="Y43" t="str">
        <f t="shared" si="22"/>
        <v>USA</v>
      </c>
      <c r="Z43" s="21">
        <f t="shared" si="23"/>
        <v>2186.1079438767811</v>
      </c>
      <c r="AA43" s="21">
        <f t="shared" si="23"/>
        <v>2123.5789385264829</v>
      </c>
      <c r="AB43" s="16">
        <f t="shared" si="23"/>
        <v>2086.9675352919171</v>
      </c>
      <c r="AC43" s="21">
        <f t="shared" si="23"/>
        <v>2189.7808078221624</v>
      </c>
      <c r="AD43" s="21" t="str">
        <f t="shared" si="24"/>
        <v>USA</v>
      </c>
      <c r="AJ43" t="str">
        <f>Y31</f>
        <v>West Africa</v>
      </c>
      <c r="AK43" s="25">
        <f t="shared" si="19"/>
        <v>2.488988899457751E-2</v>
      </c>
      <c r="AM43" t="str">
        <f t="shared" si="20"/>
        <v>EU-27</v>
      </c>
      <c r="AN43" s="25">
        <f t="shared" si="16"/>
        <v>3.2369253798016202E-2</v>
      </c>
      <c r="AP43" t="str">
        <f t="shared" si="21"/>
        <v>East Africa</v>
      </c>
      <c r="AQ43" s="25">
        <f t="shared" si="17"/>
        <v>3.0772025457192372E-2</v>
      </c>
    </row>
    <row r="44" spans="1:43" x14ac:dyDescent="0.35">
      <c r="A44" s="13" t="s">
        <v>20</v>
      </c>
      <c r="B44" t="s">
        <v>20</v>
      </c>
      <c r="C44" s="10" t="s">
        <v>13</v>
      </c>
      <c r="D44" cm="1">
        <f t="array" ref="D44">IFERROR(IF($C44="EPS",INDEX('EPS Emissions'!$C$1:$AI$101,MATCH(1,('EPS Emissions'!$C$1:$C$101='Industry Figure'!$A44)*('EPS Emissions'!$D$1:$D$101='Industry Figure'!$C$36),0),MATCH('Industry Figure'!D$2,'EPS Emissions'!$C$1:$AI$1,0)),INDEX('GCAM By Region By Sector'!$B$1:$AH$342,MATCH(1,('GCAM By Region By Sector'!$B$1:$B$342='Industry Figure'!$A44)*('GCAM By Region By Sector'!$C$1:$C$342='Industry Figure'!$C$36),0),MATCH('Industry Figure'!D$2,'GCAM By Region By Sector'!$B$1:$AH$1,0))*10^3),0)</f>
        <v>0</v>
      </c>
      <c r="E44" cm="1">
        <f t="array" ref="E44">IFERROR(IF($C44="EPS",INDEX('EPS Emissions'!$C$1:$AI$101,MATCH(1,('EPS Emissions'!$C$1:$C$101='Industry Figure'!$A44)*('EPS Emissions'!$D$1:$D$101='Industry Figure'!$C$36),0),MATCH('Industry Figure'!E$2,'EPS Emissions'!$C$1:$AI$1,0)),INDEX('GCAM By Region By Sector'!$B$1:$AH$342,MATCH(1,('GCAM By Region By Sector'!$B$1:$B$342='Industry Figure'!$A44)*('GCAM By Region By Sector'!$C$1:$C$342='Industry Figure'!$C$36),0),MATCH('Industry Figure'!E$2,'GCAM By Region By Sector'!$B$1:$AH$1,0))*10^3),0)</f>
        <v>0</v>
      </c>
      <c r="F44" cm="1">
        <f t="array" ref="F44">IFERROR(IF($C44="EPS",INDEX('EPS Emissions'!$C$1:$AI$101,MATCH(1,('EPS Emissions'!$C$1:$C$101='Industry Figure'!$A44)*('EPS Emissions'!$D$1:$D$101='Industry Figure'!$C$36),0),MATCH('Industry Figure'!F$2,'EPS Emissions'!$C$1:$AI$1,0)),INDEX('GCAM By Region By Sector'!$B$1:$AH$342,MATCH(1,('GCAM By Region By Sector'!$B$1:$B$342='Industry Figure'!$A44)*('GCAM By Region By Sector'!$C$1:$C$342='Industry Figure'!$C$36),0),MATCH('Industry Figure'!F$2,'GCAM By Region By Sector'!$B$1:$AH$1,0))*10^3),0)</f>
        <v>0</v>
      </c>
      <c r="G44" cm="1">
        <f t="array" ref="G44">IFERROR(IF($C44="EPS",INDEX('EPS Emissions'!$C$1:$AI$101,MATCH(1,('EPS Emissions'!$C$1:$C$101='Industry Figure'!$A44)*('EPS Emissions'!$D$1:$D$101='Industry Figure'!$C$36),0),MATCH('Industry Figure'!G$2,'EPS Emissions'!$C$1:$AI$1,0)),INDEX('GCAM By Region By Sector'!$B$1:$AH$342,MATCH(1,('GCAM By Region By Sector'!$B$1:$B$342='Industry Figure'!$A44)*('GCAM By Region By Sector'!$C$1:$C$342='Industry Figure'!$C$36),0),MATCH('Industry Figure'!G$2,'GCAM By Region By Sector'!$B$1:$AH$1,0))*10^3),0)</f>
        <v>0</v>
      </c>
      <c r="I44" s="2">
        <f>IF($C44="EPS",SUMIFS('Electricity Distribution'!D$113:D$157,'Electricity Distribution'!$C$113:$C$157,$C$36,'Electricity Distribution'!$A$113:$A$157,$A44),SUMIFS('Electricity Distribution'!D$384:D$600,'Electricity Distribution'!$C$384:$C$600,$C$36,'Electricity Distribution'!$B$384:$B$600,$B44))</f>
        <v>0</v>
      </c>
      <c r="J44" s="2">
        <f>IF($C44="EPS",SUMIFS('Electricity Distribution'!E$113:E$157,'Electricity Distribution'!$C$113:$C$157,$C$36,'Electricity Distribution'!$A$113:$A$157,$A44),SUMIFS('Electricity Distribution'!E$384:E$600,'Electricity Distribution'!$C$384:$C$600,$C$36,'Electricity Distribution'!$B$384:$B$600,$B44))</f>
        <v>0</v>
      </c>
      <c r="K44" s="2">
        <f>IF($C44="EPS",SUMIFS('Electricity Distribution'!F$113:F$157,'Electricity Distribution'!$C$113:$C$157,$C$36,'Electricity Distribution'!$A$113:$A$157,$A44),SUMIFS('Electricity Distribution'!F$384:F$600,'Electricity Distribution'!$C$384:$C$600,$C$36,'Electricity Distribution'!$B$384:$B$600,$B44))</f>
        <v>0</v>
      </c>
      <c r="L44" s="2">
        <f>IF($C44="EPS",SUMIFS('Electricity Distribution'!G$113:G$157,'Electricity Distribution'!$C$113:$C$157,$C$36,'Electricity Distribution'!$A$113:$A$157,$A44),SUMIFS('Electricity Distribution'!G$384:G$600,'Electricity Distribution'!$C$384:$C$600,$C$36,'Electricity Distribution'!$B$384:$B$600,$B44))</f>
        <v>0</v>
      </c>
      <c r="X44" s="22">
        <v>4</v>
      </c>
      <c r="Y44" t="str">
        <f t="shared" si="22"/>
        <v>Middle East</v>
      </c>
      <c r="Z44" s="21">
        <f t="shared" si="23"/>
        <v>1401.2824757887804</v>
      </c>
      <c r="AA44" s="21">
        <f t="shared" si="23"/>
        <v>1620.6641558237279</v>
      </c>
      <c r="AB44" s="16">
        <f t="shared" si="23"/>
        <v>1845.3715706322823</v>
      </c>
      <c r="AC44" s="21">
        <f t="shared" si="23"/>
        <v>2126.0224259450806</v>
      </c>
      <c r="AD44" s="21" t="str">
        <f t="shared" si="24"/>
        <v>Middle East</v>
      </c>
      <c r="AJ44" t="str">
        <f>Y32</f>
        <v>Central Asia</v>
      </c>
      <c r="AK44" s="25">
        <f>AA32/SUM($AA$23:$AA$33)</f>
        <v>2.0228732466680836E-2</v>
      </c>
      <c r="AM44" t="str">
        <f>Y50</f>
        <v>North Africa</v>
      </c>
      <c r="AN44" s="25">
        <f>AB50/SUM($AB$41:$AB$51)</f>
        <v>2.2028803057072464E-2</v>
      </c>
      <c r="AP44" t="str">
        <f>Y67</f>
        <v>EU-27</v>
      </c>
      <c r="AQ44" s="25">
        <f>AC67/SUM($AC$58:$AC$68)</f>
        <v>2.5799879799112607E-2</v>
      </c>
    </row>
    <row r="45" spans="1:43" x14ac:dyDescent="0.35">
      <c r="A45" s="13" t="s">
        <v>21</v>
      </c>
      <c r="B45" t="s">
        <v>22</v>
      </c>
      <c r="C45" s="10" t="s">
        <v>13</v>
      </c>
      <c r="D45" cm="1">
        <f t="array" ref="D45">IFERROR(IF($C45="EPS",INDEX('EPS Emissions'!$C$1:$AI$101,MATCH(1,('EPS Emissions'!$C$1:$C$101='Industry Figure'!$A45)*('EPS Emissions'!$D$1:$D$101='Industry Figure'!$C$36),0),MATCH('Industry Figure'!D$2,'EPS Emissions'!$C$1:$AI$1,0)),INDEX('GCAM By Region By Sector'!$B$1:$AH$342,MATCH(1,('GCAM By Region By Sector'!$B$1:$B$342='Industry Figure'!$A45)*('GCAM By Region By Sector'!$C$1:$C$342='Industry Figure'!$C$36),0),MATCH('Industry Figure'!D$2,'GCAM By Region By Sector'!$B$1:$AH$1,0))*10^3),0)</f>
        <v>0</v>
      </c>
      <c r="E45" cm="1">
        <f t="array" ref="E45">IFERROR(IF($C45="EPS",INDEX('EPS Emissions'!$C$1:$AI$101,MATCH(1,('EPS Emissions'!$C$1:$C$101='Industry Figure'!$A45)*('EPS Emissions'!$D$1:$D$101='Industry Figure'!$C$36),0),MATCH('Industry Figure'!E$2,'EPS Emissions'!$C$1:$AI$1,0)),INDEX('GCAM By Region By Sector'!$B$1:$AH$342,MATCH(1,('GCAM By Region By Sector'!$B$1:$B$342='Industry Figure'!$A45)*('GCAM By Region By Sector'!$C$1:$C$342='Industry Figure'!$C$36),0),MATCH('Industry Figure'!E$2,'GCAM By Region By Sector'!$B$1:$AH$1,0))*10^3),0)</f>
        <v>0</v>
      </c>
      <c r="F45" cm="1">
        <f t="array" ref="F45">IFERROR(IF($C45="EPS",INDEX('EPS Emissions'!$C$1:$AI$101,MATCH(1,('EPS Emissions'!$C$1:$C$101='Industry Figure'!$A45)*('EPS Emissions'!$D$1:$D$101='Industry Figure'!$C$36),0),MATCH('Industry Figure'!F$2,'EPS Emissions'!$C$1:$AI$1,0)),INDEX('GCAM By Region By Sector'!$B$1:$AH$342,MATCH(1,('GCAM By Region By Sector'!$B$1:$B$342='Industry Figure'!$A45)*('GCAM By Region By Sector'!$C$1:$C$342='Industry Figure'!$C$36),0),MATCH('Industry Figure'!F$2,'GCAM By Region By Sector'!$B$1:$AH$1,0))*10^3),0)</f>
        <v>0</v>
      </c>
      <c r="G45" cm="1">
        <f t="array" ref="G45">IFERROR(IF($C45="EPS",INDEX('EPS Emissions'!$C$1:$AI$101,MATCH(1,('EPS Emissions'!$C$1:$C$101='Industry Figure'!$A45)*('EPS Emissions'!$D$1:$D$101='Industry Figure'!$C$36),0),MATCH('Industry Figure'!G$2,'EPS Emissions'!$C$1:$AI$1,0)),INDEX('GCAM By Region By Sector'!$B$1:$AH$342,MATCH(1,('GCAM By Region By Sector'!$B$1:$B$342='Industry Figure'!$A45)*('GCAM By Region By Sector'!$C$1:$C$342='Industry Figure'!$C$36),0),MATCH('Industry Figure'!G$2,'GCAM By Region By Sector'!$B$1:$AH$1,0))*10^3),0)</f>
        <v>0</v>
      </c>
      <c r="I45" s="2">
        <f>IF($C45="EPS",SUMIFS('Electricity Distribution'!D$113:D$157,'Electricity Distribution'!$C$113:$C$157,$C$36,'Electricity Distribution'!$A$113:$A$157,$A45),SUMIFS('Electricity Distribution'!D$384:D$600,'Electricity Distribution'!$C$384:$C$600,$C$36,'Electricity Distribution'!$B$384:$B$600,$B45))</f>
        <v>0</v>
      </c>
      <c r="J45" s="2">
        <f>IF($C45="EPS",SUMIFS('Electricity Distribution'!E$113:E$157,'Electricity Distribution'!$C$113:$C$157,$C$36,'Electricity Distribution'!$A$113:$A$157,$A45),SUMIFS('Electricity Distribution'!E$384:E$600,'Electricity Distribution'!$C$384:$C$600,$C$36,'Electricity Distribution'!$B$384:$B$600,$B45))</f>
        <v>0</v>
      </c>
      <c r="K45" s="2">
        <f>IF($C45="EPS",SUMIFS('Electricity Distribution'!F$113:F$157,'Electricity Distribution'!$C$113:$C$157,$C$36,'Electricity Distribution'!$A$113:$A$157,$A45),SUMIFS('Electricity Distribution'!F$384:F$600,'Electricity Distribution'!$C$384:$C$600,$C$36,'Electricity Distribution'!$B$384:$B$600,$B45))</f>
        <v>0</v>
      </c>
      <c r="L45" s="2">
        <f>IF($C45="EPS",SUMIFS('Electricity Distribution'!G$113:G$157,'Electricity Distribution'!$C$113:$C$157,$C$36,'Electricity Distribution'!$A$113:$A$157,$A45),SUMIFS('Electricity Distribution'!G$384:G$600,'Electricity Distribution'!$C$384:$C$600,$C$36,'Electricity Distribution'!$B$384:$B$600,$B45))</f>
        <v>0</v>
      </c>
      <c r="X45" s="22">
        <v>5</v>
      </c>
      <c r="Y45" t="str">
        <f t="shared" si="22"/>
        <v>Southeast Asia</v>
      </c>
      <c r="Z45" s="21">
        <f t="shared" si="23"/>
        <v>997.24289669958171</v>
      </c>
      <c r="AA45" s="21">
        <f t="shared" si="23"/>
        <v>1348.9538595623637</v>
      </c>
      <c r="AB45" s="16">
        <f t="shared" si="23"/>
        <v>1763.2904462000213</v>
      </c>
      <c r="AC45" s="21">
        <f t="shared" si="23"/>
        <v>2138.5675673503683</v>
      </c>
      <c r="AD45" s="21" t="str">
        <f t="shared" si="24"/>
        <v>Southeast Asia</v>
      </c>
      <c r="AJ45" t="s">
        <v>87</v>
      </c>
      <c r="AK45" s="25">
        <f t="shared" si="19"/>
        <v>0.22301452750258313</v>
      </c>
      <c r="AM45" t="s">
        <v>87</v>
      </c>
      <c r="AN45" s="25">
        <f t="shared" si="16"/>
        <v>0.24050856524404932</v>
      </c>
      <c r="AP45" t="s">
        <v>87</v>
      </c>
      <c r="AQ45" s="25">
        <f t="shared" si="17"/>
        <v>0.25156651988607887</v>
      </c>
    </row>
    <row r="46" spans="1:43" x14ac:dyDescent="0.35">
      <c r="A46" s="13" t="s">
        <v>23</v>
      </c>
      <c r="B46" t="s">
        <v>23</v>
      </c>
      <c r="C46" s="10" t="s">
        <v>9</v>
      </c>
      <c r="D46" cm="1">
        <f t="array" ref="D46">IFERROR(IF($C46="EPS",INDEX('EPS Emissions'!$C$1:$AI$101,MATCH(1,('EPS Emissions'!$C$1:$C$101='Industry Figure'!$A46)*('EPS Emissions'!$D$1:$D$101='Industry Figure'!$C$36),0),MATCH('Industry Figure'!D$2,'EPS Emissions'!$C$1:$AI$1,0)),INDEX('GCAM By Region By Sector'!$B$1:$AH$342,MATCH(1,('GCAM By Region By Sector'!$B$1:$B$342='Industry Figure'!$A46)*('GCAM By Region By Sector'!$C$1:$C$342='Industry Figure'!$C$36),0),MATCH('Industry Figure'!D$2,'GCAM By Region By Sector'!$B$1:$AH$1,0))*10^3),0)</f>
        <v>103.126</v>
      </c>
      <c r="E46" cm="1">
        <f t="array" ref="E46">IFERROR(IF($C46="EPS",INDEX('EPS Emissions'!$C$1:$AI$101,MATCH(1,('EPS Emissions'!$C$1:$C$101='Industry Figure'!$A46)*('EPS Emissions'!$D$1:$D$101='Industry Figure'!$C$36),0),MATCH('Industry Figure'!E$2,'EPS Emissions'!$C$1:$AI$1,0)),INDEX('GCAM By Region By Sector'!$B$1:$AH$342,MATCH(1,('GCAM By Region By Sector'!$B$1:$B$342='Industry Figure'!$A46)*('GCAM By Region By Sector'!$C$1:$C$342='Industry Figure'!$C$36),0),MATCH('Industry Figure'!E$2,'GCAM By Region By Sector'!$B$1:$AH$1,0))*10^3),0)</f>
        <v>133.495</v>
      </c>
      <c r="F46" cm="1">
        <f t="array" ref="F46">IFERROR(IF($C46="EPS",INDEX('EPS Emissions'!$C$1:$AI$101,MATCH(1,('EPS Emissions'!$C$1:$C$101='Industry Figure'!$A46)*('EPS Emissions'!$D$1:$D$101='Industry Figure'!$C$36),0),MATCH('Industry Figure'!F$2,'EPS Emissions'!$C$1:$AI$1,0)),INDEX('GCAM By Region By Sector'!$B$1:$AH$342,MATCH(1,('GCAM By Region By Sector'!$B$1:$B$342='Industry Figure'!$A46)*('GCAM By Region By Sector'!$C$1:$C$342='Industry Figure'!$C$36),0),MATCH('Industry Figure'!F$2,'GCAM By Region By Sector'!$B$1:$AH$1,0))*10^3),0)</f>
        <v>158.256</v>
      </c>
      <c r="G46" cm="1">
        <f t="array" ref="G46">IFERROR(IF($C46="EPS",INDEX('EPS Emissions'!$C$1:$AI$101,MATCH(1,('EPS Emissions'!$C$1:$C$101='Industry Figure'!$A46)*('EPS Emissions'!$D$1:$D$101='Industry Figure'!$C$36),0),MATCH('Industry Figure'!G$2,'EPS Emissions'!$C$1:$AI$1,0)),INDEX('GCAM By Region By Sector'!$B$1:$AH$342,MATCH(1,('GCAM By Region By Sector'!$B$1:$B$342='Industry Figure'!$A46)*('GCAM By Region By Sector'!$C$1:$C$342='Industry Figure'!$C$36),0),MATCH('Industry Figure'!G$2,'GCAM By Region By Sector'!$B$1:$AH$1,0))*10^3),0)</f>
        <v>170.655</v>
      </c>
      <c r="I46" s="2">
        <f>IF($C46="EPS",SUMIFS('Electricity Distribution'!D$113:D$157,'Electricity Distribution'!$C$113:$C$157,$C$36,'Electricity Distribution'!$A$113:$A$157,$A46),SUMIFS('Electricity Distribution'!D$384:D$600,'Electricity Distribution'!$C$384:$C$600,$C$36,'Electricity Distribution'!$B$384:$B$600,$B46))</f>
        <v>0</v>
      </c>
      <c r="J46" s="2">
        <f>IF($C46="EPS",SUMIFS('Electricity Distribution'!E$113:E$157,'Electricity Distribution'!$C$113:$C$157,$C$36,'Electricity Distribution'!$A$113:$A$157,$A46),SUMIFS('Electricity Distribution'!E$384:E$600,'Electricity Distribution'!$C$384:$C$600,$C$36,'Electricity Distribution'!$B$384:$B$600,$B46))</f>
        <v>0</v>
      </c>
      <c r="K46" s="2">
        <f>IF($C46="EPS",SUMIFS('Electricity Distribution'!F$113:F$157,'Electricity Distribution'!$C$113:$C$157,$C$36,'Electricity Distribution'!$A$113:$A$157,$A46),SUMIFS('Electricity Distribution'!F$384:F$600,'Electricity Distribution'!$C$384:$C$600,$C$36,'Electricity Distribution'!$B$384:$B$600,$B46))</f>
        <v>0</v>
      </c>
      <c r="L46" s="2">
        <f>IF($C46="EPS",SUMIFS('Electricity Distribution'!G$113:G$157,'Electricity Distribution'!$C$113:$C$157,$C$36,'Electricity Distribution'!$A$113:$A$157,$A46),SUMIFS('Electricity Distribution'!G$384:G$600,'Electricity Distribution'!$C$384:$C$600,$C$36,'Electricity Distribution'!$B$384:$B$600,$B46))</f>
        <v>0</v>
      </c>
      <c r="X46" s="22">
        <v>6</v>
      </c>
      <c r="Y46" t="str">
        <f t="shared" si="22"/>
        <v>Indonesia</v>
      </c>
      <c r="Z46" s="21">
        <f t="shared" si="23"/>
        <v>687.5918041107584</v>
      </c>
      <c r="AA46" s="21">
        <f t="shared" si="23"/>
        <v>999.41668778103008</v>
      </c>
      <c r="AB46" s="16">
        <f t="shared" si="23"/>
        <v>1550.4486083737033</v>
      </c>
      <c r="AC46" s="21">
        <f t="shared" si="23"/>
        <v>2610.1941984190998</v>
      </c>
      <c r="AD46" s="21" t="str">
        <f t="shared" si="24"/>
        <v>Indonesia</v>
      </c>
    </row>
    <row r="47" spans="1:43" x14ac:dyDescent="0.35">
      <c r="A47" s="13" t="s">
        <v>24</v>
      </c>
      <c r="B47" t="s">
        <v>24</v>
      </c>
      <c r="C47" s="10" t="s">
        <v>9</v>
      </c>
      <c r="D47" cm="1">
        <f t="array" ref="D47">IFERROR(IF($C47="EPS",INDEX('EPS Emissions'!$C$1:$AI$101,MATCH(1,('EPS Emissions'!$C$1:$C$101='Industry Figure'!$A47)*('EPS Emissions'!$D$1:$D$101='Industry Figure'!$C$36),0),MATCH('Industry Figure'!D$2,'EPS Emissions'!$C$1:$AI$1,0)),INDEX('GCAM By Region By Sector'!$B$1:$AH$342,MATCH(1,('GCAM By Region By Sector'!$B$1:$B$342='Industry Figure'!$A47)*('GCAM By Region By Sector'!$C$1:$C$342='Industry Figure'!$C$36),0),MATCH('Industry Figure'!D$2,'GCAM By Region By Sector'!$B$1:$AH$1,0))*10^3),0)</f>
        <v>23.176100000000002</v>
      </c>
      <c r="E47" cm="1">
        <f t="array" ref="E47">IFERROR(IF($C47="EPS",INDEX('EPS Emissions'!$C$1:$AI$101,MATCH(1,('EPS Emissions'!$C$1:$C$101='Industry Figure'!$A47)*('EPS Emissions'!$D$1:$D$101='Industry Figure'!$C$36),0),MATCH('Industry Figure'!E$2,'EPS Emissions'!$C$1:$AI$1,0)),INDEX('GCAM By Region By Sector'!$B$1:$AH$342,MATCH(1,('GCAM By Region By Sector'!$B$1:$B$342='Industry Figure'!$A47)*('GCAM By Region By Sector'!$C$1:$C$342='Industry Figure'!$C$36),0),MATCH('Industry Figure'!E$2,'GCAM By Region By Sector'!$B$1:$AH$1,0))*10^3),0)</f>
        <v>26.8414</v>
      </c>
      <c r="F47" cm="1">
        <f t="array" ref="F47">IFERROR(IF($C47="EPS",INDEX('EPS Emissions'!$C$1:$AI$101,MATCH(1,('EPS Emissions'!$C$1:$C$101='Industry Figure'!$A47)*('EPS Emissions'!$D$1:$D$101='Industry Figure'!$C$36),0),MATCH('Industry Figure'!F$2,'EPS Emissions'!$C$1:$AI$1,0)),INDEX('GCAM By Region By Sector'!$B$1:$AH$342,MATCH(1,('GCAM By Region By Sector'!$B$1:$B$342='Industry Figure'!$A47)*('GCAM By Region By Sector'!$C$1:$C$342='Industry Figure'!$C$36),0),MATCH('Industry Figure'!F$2,'GCAM By Region By Sector'!$B$1:$AH$1,0))*10^3),0)</f>
        <v>30.9023</v>
      </c>
      <c r="G47" cm="1">
        <f t="array" ref="G47">IFERROR(IF($C47="EPS",INDEX('EPS Emissions'!$C$1:$AI$101,MATCH(1,('EPS Emissions'!$C$1:$C$101='Industry Figure'!$A47)*('EPS Emissions'!$D$1:$D$101='Industry Figure'!$C$36),0),MATCH('Industry Figure'!G$2,'EPS Emissions'!$C$1:$AI$1,0)),INDEX('GCAM By Region By Sector'!$B$1:$AH$342,MATCH(1,('GCAM By Region By Sector'!$B$1:$B$342='Industry Figure'!$A47)*('GCAM By Region By Sector'!$C$1:$C$342='Industry Figure'!$C$36),0),MATCH('Industry Figure'!G$2,'GCAM By Region By Sector'!$B$1:$AH$1,0))*10^3),0)</f>
        <v>35.064500000000002</v>
      </c>
      <c r="I47" s="2">
        <f>IF($C47="EPS",SUMIFS('Electricity Distribution'!D$113:D$157,'Electricity Distribution'!$C$113:$C$157,$C$36,'Electricity Distribution'!$A$113:$A$157,$A47),SUMIFS('Electricity Distribution'!D$384:D$600,'Electricity Distribution'!$C$384:$C$600,$C$36,'Electricity Distribution'!$B$384:$B$600,$B47))</f>
        <v>0</v>
      </c>
      <c r="J47" s="2">
        <f>IF($C47="EPS",SUMIFS('Electricity Distribution'!E$113:E$157,'Electricity Distribution'!$C$113:$C$157,$C$36,'Electricity Distribution'!$A$113:$A$157,$A47),SUMIFS('Electricity Distribution'!E$384:E$600,'Electricity Distribution'!$C$384:$C$600,$C$36,'Electricity Distribution'!$B$384:$B$600,$B47))</f>
        <v>0</v>
      </c>
      <c r="K47" s="2">
        <f>IF($C47="EPS",SUMIFS('Electricity Distribution'!F$113:F$157,'Electricity Distribution'!$C$113:$C$157,$C$36,'Electricity Distribution'!$A$113:$A$157,$A47),SUMIFS('Electricity Distribution'!F$384:F$600,'Electricity Distribution'!$C$384:$C$600,$C$36,'Electricity Distribution'!$B$384:$B$600,$B47))</f>
        <v>0</v>
      </c>
      <c r="L47" s="2">
        <f>IF($C47="EPS",SUMIFS('Electricity Distribution'!G$113:G$157,'Electricity Distribution'!$C$113:$C$157,$C$36,'Electricity Distribution'!$A$113:$A$157,$A47),SUMIFS('Electricity Distribution'!G$384:G$600,'Electricity Distribution'!$C$384:$C$600,$C$36,'Electricity Distribution'!$B$384:$B$600,$B47))</f>
        <v>0</v>
      </c>
      <c r="X47" s="22">
        <v>7</v>
      </c>
      <c r="Y47" t="str">
        <f t="shared" si="22"/>
        <v>Russia</v>
      </c>
      <c r="Z47" s="21">
        <f t="shared" si="23"/>
        <v>1556.5471902701795</v>
      </c>
      <c r="AA47" s="21">
        <f t="shared" si="23"/>
        <v>1563.041220297602</v>
      </c>
      <c r="AB47" s="16">
        <f t="shared" si="23"/>
        <v>1498.9069978930875</v>
      </c>
      <c r="AC47" s="21">
        <f t="shared" si="23"/>
        <v>1570.5089848963296</v>
      </c>
      <c r="AD47" s="21" t="str">
        <f t="shared" si="24"/>
        <v>Russia</v>
      </c>
    </row>
    <row r="48" spans="1:43" x14ac:dyDescent="0.35">
      <c r="A48" s="13" t="s">
        <v>25</v>
      </c>
      <c r="B48" t="s">
        <v>25</v>
      </c>
      <c r="C48" s="10" t="s">
        <v>13</v>
      </c>
      <c r="D48" cm="1">
        <f t="array" ref="D48">IFERROR(IF($C48="EPS",INDEX('EPS Emissions'!$C$1:$AI$101,MATCH(1,('EPS Emissions'!$C$1:$C$101='Industry Figure'!$A48)*('EPS Emissions'!$D$1:$D$101='Industry Figure'!$C$36),0),MATCH('Industry Figure'!D$2,'EPS Emissions'!$C$1:$AI$1,0)),INDEX('GCAM By Region By Sector'!$B$1:$AH$342,MATCH(1,('GCAM By Region By Sector'!$B$1:$B$342='Industry Figure'!$A48)*('GCAM By Region By Sector'!$C$1:$C$342='Industry Figure'!$C$36),0),MATCH('Industry Figure'!D$2,'GCAM By Region By Sector'!$B$1:$AH$1,0))*10^3),0)</f>
        <v>0</v>
      </c>
      <c r="E48" cm="1">
        <f t="array" ref="E48">IFERROR(IF($C48="EPS",INDEX('EPS Emissions'!$C$1:$AI$101,MATCH(1,('EPS Emissions'!$C$1:$C$101='Industry Figure'!$A48)*('EPS Emissions'!$D$1:$D$101='Industry Figure'!$C$36),0),MATCH('Industry Figure'!E$2,'EPS Emissions'!$C$1:$AI$1,0)),INDEX('GCAM By Region By Sector'!$B$1:$AH$342,MATCH(1,('GCAM By Region By Sector'!$B$1:$B$342='Industry Figure'!$A48)*('GCAM By Region By Sector'!$C$1:$C$342='Industry Figure'!$C$36),0),MATCH('Industry Figure'!E$2,'GCAM By Region By Sector'!$B$1:$AH$1,0))*10^3),0)</f>
        <v>0</v>
      </c>
      <c r="F48" cm="1">
        <f t="array" ref="F48">IFERROR(IF($C48="EPS",INDEX('EPS Emissions'!$C$1:$AI$101,MATCH(1,('EPS Emissions'!$C$1:$C$101='Industry Figure'!$A48)*('EPS Emissions'!$D$1:$D$101='Industry Figure'!$C$36),0),MATCH('Industry Figure'!F$2,'EPS Emissions'!$C$1:$AI$1,0)),INDEX('GCAM By Region By Sector'!$B$1:$AH$342,MATCH(1,('GCAM By Region By Sector'!$B$1:$B$342='Industry Figure'!$A48)*('GCAM By Region By Sector'!$C$1:$C$342='Industry Figure'!$C$36),0),MATCH('Industry Figure'!F$2,'GCAM By Region By Sector'!$B$1:$AH$1,0))*10^3),0)</f>
        <v>0</v>
      </c>
      <c r="G48" cm="1">
        <f t="array" ref="G48">IFERROR(IF($C48="EPS",INDEX('EPS Emissions'!$C$1:$AI$101,MATCH(1,('EPS Emissions'!$C$1:$C$101='Industry Figure'!$A48)*('EPS Emissions'!$D$1:$D$101='Industry Figure'!$C$36),0),MATCH('Industry Figure'!G$2,'EPS Emissions'!$C$1:$AI$1,0)),INDEX('GCAM By Region By Sector'!$B$1:$AH$342,MATCH(1,('GCAM By Region By Sector'!$B$1:$B$342='Industry Figure'!$A48)*('GCAM By Region By Sector'!$C$1:$C$342='Industry Figure'!$C$36),0),MATCH('Industry Figure'!G$2,'GCAM By Region By Sector'!$B$1:$AH$1,0))*10^3),0)</f>
        <v>0</v>
      </c>
      <c r="I48" s="2">
        <f>IF($C48="EPS",SUMIFS('Electricity Distribution'!D$113:D$157,'Electricity Distribution'!$C$113:$C$157,$C$36,'Electricity Distribution'!$A$113:$A$157,$A48),SUMIFS('Electricity Distribution'!D$384:D$600,'Electricity Distribution'!$C$384:$C$600,$C$36,'Electricity Distribution'!$B$384:$B$600,$B48))</f>
        <v>0</v>
      </c>
      <c r="J48" s="2">
        <f>IF($C48="EPS",SUMIFS('Electricity Distribution'!E$113:E$157,'Electricity Distribution'!$C$113:$C$157,$C$36,'Electricity Distribution'!$A$113:$A$157,$A48),SUMIFS('Electricity Distribution'!E$384:E$600,'Electricity Distribution'!$C$384:$C$600,$C$36,'Electricity Distribution'!$B$384:$B$600,$B48))</f>
        <v>0</v>
      </c>
      <c r="K48" s="2">
        <f>IF($C48="EPS",SUMIFS('Electricity Distribution'!F$113:F$157,'Electricity Distribution'!$C$113:$C$157,$C$36,'Electricity Distribution'!$A$113:$A$157,$A48),SUMIFS('Electricity Distribution'!F$384:F$600,'Electricity Distribution'!$C$384:$C$600,$C$36,'Electricity Distribution'!$B$384:$B$600,$B48))</f>
        <v>0</v>
      </c>
      <c r="L48" s="2">
        <f>IF($C48="EPS",SUMIFS('Electricity Distribution'!G$113:G$157,'Electricity Distribution'!$C$113:$C$157,$C$36,'Electricity Distribution'!$A$113:$A$157,$A48),SUMIFS('Electricity Distribution'!G$384:G$600,'Electricity Distribution'!$C$384:$C$600,$C$36,'Electricity Distribution'!$B$384:$B$600,$B48))</f>
        <v>0</v>
      </c>
      <c r="X48" s="22">
        <v>8</v>
      </c>
      <c r="Y48" t="str">
        <f t="shared" si="22"/>
        <v>West Africa</v>
      </c>
      <c r="Z48" s="21">
        <f t="shared" si="23"/>
        <v>413.27896775670933</v>
      </c>
      <c r="AA48" s="21">
        <f t="shared" si="23"/>
        <v>701.6572550549788</v>
      </c>
      <c r="AB48" s="16">
        <f t="shared" si="23"/>
        <v>1319.1709377952216</v>
      </c>
      <c r="AC48" s="21">
        <f t="shared" si="23"/>
        <v>2165.5948705519268</v>
      </c>
      <c r="AD48" s="21" t="str">
        <f t="shared" si="24"/>
        <v>West Africa</v>
      </c>
    </row>
    <row r="49" spans="1:37" x14ac:dyDescent="0.35">
      <c r="A49" s="13" t="s">
        <v>26</v>
      </c>
      <c r="B49" t="s">
        <v>26</v>
      </c>
      <c r="C49" s="10" t="s">
        <v>13</v>
      </c>
      <c r="D49" cm="1">
        <f t="array" ref="D49">IFERROR(IF($C49="EPS",INDEX('EPS Emissions'!$C$1:$AI$101,MATCH(1,('EPS Emissions'!$C$1:$C$101='Industry Figure'!$A49)*('EPS Emissions'!$D$1:$D$101='Industry Figure'!$C$36),0),MATCH('Industry Figure'!D$2,'EPS Emissions'!$C$1:$AI$1,0)),INDEX('GCAM By Region By Sector'!$B$1:$AH$342,MATCH(1,('GCAM By Region By Sector'!$B$1:$B$342='Industry Figure'!$A49)*('GCAM By Region By Sector'!$C$1:$C$342='Industry Figure'!$C$36),0),MATCH('Industry Figure'!D$2,'GCAM By Region By Sector'!$B$1:$AH$1,0))*10^3),0)</f>
        <v>0</v>
      </c>
      <c r="E49" cm="1">
        <f t="array" ref="E49">IFERROR(IF($C49="EPS",INDEX('EPS Emissions'!$C$1:$AI$101,MATCH(1,('EPS Emissions'!$C$1:$C$101='Industry Figure'!$A49)*('EPS Emissions'!$D$1:$D$101='Industry Figure'!$C$36),0),MATCH('Industry Figure'!E$2,'EPS Emissions'!$C$1:$AI$1,0)),INDEX('GCAM By Region By Sector'!$B$1:$AH$342,MATCH(1,('GCAM By Region By Sector'!$B$1:$B$342='Industry Figure'!$A49)*('GCAM By Region By Sector'!$C$1:$C$342='Industry Figure'!$C$36),0),MATCH('Industry Figure'!E$2,'GCAM By Region By Sector'!$B$1:$AH$1,0))*10^3),0)</f>
        <v>0</v>
      </c>
      <c r="F49" cm="1">
        <f t="array" ref="F49">IFERROR(IF($C49="EPS",INDEX('EPS Emissions'!$C$1:$AI$101,MATCH(1,('EPS Emissions'!$C$1:$C$101='Industry Figure'!$A49)*('EPS Emissions'!$D$1:$D$101='Industry Figure'!$C$36),0),MATCH('Industry Figure'!F$2,'EPS Emissions'!$C$1:$AI$1,0)),INDEX('GCAM By Region By Sector'!$B$1:$AH$342,MATCH(1,('GCAM By Region By Sector'!$B$1:$B$342='Industry Figure'!$A49)*('GCAM By Region By Sector'!$C$1:$C$342='Industry Figure'!$C$36),0),MATCH('Industry Figure'!F$2,'GCAM By Region By Sector'!$B$1:$AH$1,0))*10^3),0)</f>
        <v>0</v>
      </c>
      <c r="G49" cm="1">
        <f t="array" ref="G49">IFERROR(IF($C49="EPS",INDEX('EPS Emissions'!$C$1:$AI$101,MATCH(1,('EPS Emissions'!$C$1:$C$101='Industry Figure'!$A49)*('EPS Emissions'!$D$1:$D$101='Industry Figure'!$C$36),0),MATCH('Industry Figure'!G$2,'EPS Emissions'!$C$1:$AI$1,0)),INDEX('GCAM By Region By Sector'!$B$1:$AH$342,MATCH(1,('GCAM By Region By Sector'!$B$1:$B$342='Industry Figure'!$A49)*('GCAM By Region By Sector'!$C$1:$C$342='Industry Figure'!$C$36),0),MATCH('Industry Figure'!G$2,'GCAM By Region By Sector'!$B$1:$AH$1,0))*10^3),0)</f>
        <v>0</v>
      </c>
      <c r="I49" s="2">
        <f>IF($C49="EPS",SUMIFS('Electricity Distribution'!D$113:D$157,'Electricity Distribution'!$C$113:$C$157,$C$36,'Electricity Distribution'!$A$113:$A$157,$A49),SUMIFS('Electricity Distribution'!D$384:D$600,'Electricity Distribution'!$C$384:$C$600,$C$36,'Electricity Distribution'!$B$384:$B$600,$B49))</f>
        <v>0</v>
      </c>
      <c r="J49" s="2">
        <f>IF($C49="EPS",SUMIFS('Electricity Distribution'!E$113:E$157,'Electricity Distribution'!$C$113:$C$157,$C$36,'Electricity Distribution'!$A$113:$A$157,$A49),SUMIFS('Electricity Distribution'!E$384:E$600,'Electricity Distribution'!$C$384:$C$600,$C$36,'Electricity Distribution'!$B$384:$B$600,$B49))</f>
        <v>0</v>
      </c>
      <c r="K49" s="2">
        <f>IF($C49="EPS",SUMIFS('Electricity Distribution'!F$113:F$157,'Electricity Distribution'!$C$113:$C$157,$C$36,'Electricity Distribution'!$A$113:$A$157,$A49),SUMIFS('Electricity Distribution'!F$384:F$600,'Electricity Distribution'!$C$384:$C$600,$C$36,'Electricity Distribution'!$B$384:$B$600,$B49))</f>
        <v>0</v>
      </c>
      <c r="L49" s="2">
        <f>IF($C49="EPS",SUMIFS('Electricity Distribution'!G$113:G$157,'Electricity Distribution'!$C$113:$C$157,$C$36,'Electricity Distribution'!$A$113:$A$157,$A49),SUMIFS('Electricity Distribution'!G$384:G$600,'Electricity Distribution'!$C$384:$C$600,$C$36,'Electricity Distribution'!$B$384:$B$600,$B49))</f>
        <v>0</v>
      </c>
      <c r="X49" s="22">
        <v>9</v>
      </c>
      <c r="Y49" t="str">
        <f t="shared" si="22"/>
        <v>EU-27</v>
      </c>
      <c r="Z49" s="21">
        <f t="shared" si="23"/>
        <v>1274.6682740180752</v>
      </c>
      <c r="AA49" s="21">
        <f t="shared" si="23"/>
        <v>1136.6099964963796</v>
      </c>
      <c r="AB49" s="16">
        <f t="shared" si="23"/>
        <v>1007.4913855799582</v>
      </c>
      <c r="AC49" s="21">
        <f t="shared" si="23"/>
        <v>896.51255100855633</v>
      </c>
      <c r="AD49" s="21" t="str">
        <f t="shared" si="24"/>
        <v>EU-27</v>
      </c>
      <c r="AH49">
        <v>2</v>
      </c>
      <c r="AI49">
        <v>3</v>
      </c>
      <c r="AJ49">
        <v>4</v>
      </c>
      <c r="AK49">
        <v>5</v>
      </c>
    </row>
    <row r="50" spans="1:37" x14ac:dyDescent="0.35">
      <c r="A50" s="13" t="s">
        <v>27</v>
      </c>
      <c r="B50" t="s">
        <v>27</v>
      </c>
      <c r="C50" s="11" t="s">
        <v>9</v>
      </c>
      <c r="D50" cm="1">
        <f t="array" ref="D50">IFERROR(IF($C50="EPS",INDEX('EPS Emissions'!$C$1:$AI$101,MATCH(1,('EPS Emissions'!$C$1:$C$101='Industry Figure'!$A50)*('EPS Emissions'!$D$1:$D$101='Industry Figure'!$C$36),0),MATCH('Industry Figure'!D$2,'EPS Emissions'!$C$1:$AI$1,0)),INDEX('GCAM By Region By Sector'!$B$1:$AH$342,MATCH(1,('GCAM By Region By Sector'!$B$1:$B$342='Industry Figure'!$A50)*('GCAM By Region By Sector'!$C$1:$C$342='Industry Figure'!$C$36),0),MATCH('Industry Figure'!D$2,'GCAM By Region By Sector'!$B$1:$AH$1,0))*10^3),0)</f>
        <v>264.20499999999998</v>
      </c>
      <c r="E50" cm="1">
        <f t="array" ref="E50">IFERROR(IF($C50="EPS",INDEX('EPS Emissions'!$C$1:$AI$101,MATCH(1,('EPS Emissions'!$C$1:$C$101='Industry Figure'!$A50)*('EPS Emissions'!$D$1:$D$101='Industry Figure'!$C$36),0),MATCH('Industry Figure'!E$2,'EPS Emissions'!$C$1:$AI$1,0)),INDEX('GCAM By Region By Sector'!$B$1:$AH$342,MATCH(1,('GCAM By Region By Sector'!$B$1:$B$342='Industry Figure'!$A50)*('GCAM By Region By Sector'!$C$1:$C$342='Industry Figure'!$C$36),0),MATCH('Industry Figure'!E$2,'GCAM By Region By Sector'!$B$1:$AH$1,0))*10^3),0)</f>
        <v>271.44200000000001</v>
      </c>
      <c r="F50" cm="1">
        <f t="array" ref="F50">IFERROR(IF($C50="EPS",INDEX('EPS Emissions'!$C$1:$AI$101,MATCH(1,('EPS Emissions'!$C$1:$C$101='Industry Figure'!$A50)*('EPS Emissions'!$D$1:$D$101='Industry Figure'!$C$36),0),MATCH('Industry Figure'!F$2,'EPS Emissions'!$C$1:$AI$1,0)),INDEX('GCAM By Region By Sector'!$B$1:$AH$342,MATCH(1,('GCAM By Region By Sector'!$B$1:$B$342='Industry Figure'!$A50)*('GCAM By Region By Sector'!$C$1:$C$342='Industry Figure'!$C$36),0),MATCH('Industry Figure'!F$2,'GCAM By Region By Sector'!$B$1:$AH$1,0))*10^3),0)</f>
        <v>264.04899999999998</v>
      </c>
      <c r="G50" cm="1">
        <f t="array" ref="G50">IFERROR(IF($C50="EPS",INDEX('EPS Emissions'!$C$1:$AI$101,MATCH(1,('EPS Emissions'!$C$1:$C$101='Industry Figure'!$A50)*('EPS Emissions'!$D$1:$D$101='Industry Figure'!$C$36),0),MATCH('Industry Figure'!G$2,'EPS Emissions'!$C$1:$AI$1,0)),INDEX('GCAM By Region By Sector'!$B$1:$AH$342,MATCH(1,('GCAM By Region By Sector'!$B$1:$B$342='Industry Figure'!$A50)*('GCAM By Region By Sector'!$C$1:$C$342='Industry Figure'!$C$36),0),MATCH('Industry Figure'!G$2,'GCAM By Region By Sector'!$B$1:$AH$1,0))*10^3),0)</f>
        <v>257.44200000000001</v>
      </c>
      <c r="I50" s="2">
        <f>IF($C50="EPS",SUMIFS('Electricity Distribution'!D$113:D$157,'Electricity Distribution'!$C$113:$C$157,$C$36,'Electricity Distribution'!$A$113:$A$157,$A50),SUMIFS('Electricity Distribution'!D$384:D$600,'Electricity Distribution'!$C$384:$C$600,$C$36,'Electricity Distribution'!$B$384:$B$600,$B50))</f>
        <v>0</v>
      </c>
      <c r="J50" s="2">
        <f>IF($C50="EPS",SUMIFS('Electricity Distribution'!E$113:E$157,'Electricity Distribution'!$C$113:$C$157,$C$36,'Electricity Distribution'!$A$113:$A$157,$A50),SUMIFS('Electricity Distribution'!E$384:E$600,'Electricity Distribution'!$C$384:$C$600,$C$36,'Electricity Distribution'!$B$384:$B$600,$B50))</f>
        <v>0</v>
      </c>
      <c r="K50" s="2">
        <f>IF($C50="EPS",SUMIFS('Electricity Distribution'!F$113:F$157,'Electricity Distribution'!$C$113:$C$157,$C$36,'Electricity Distribution'!$A$113:$A$157,$A50),SUMIFS('Electricity Distribution'!F$384:F$600,'Electricity Distribution'!$C$384:$C$600,$C$36,'Electricity Distribution'!$B$384:$B$600,$B50))</f>
        <v>0</v>
      </c>
      <c r="L50" s="2">
        <f>IF($C50="EPS",SUMIFS('Electricity Distribution'!G$113:G$157,'Electricity Distribution'!$C$113:$C$157,$C$36,'Electricity Distribution'!$A$113:$A$157,$A50),SUMIFS('Electricity Distribution'!G$384:G$600,'Electricity Distribution'!$C$384:$C$600,$C$36,'Electricity Distribution'!$B$384:$B$600,$B50))</f>
        <v>0</v>
      </c>
      <c r="X50" s="22">
        <v>10</v>
      </c>
      <c r="Y50" t="str">
        <f t="shared" si="22"/>
        <v>North Africa</v>
      </c>
      <c r="Z50" s="21">
        <f t="shared" si="23"/>
        <v>397.91599823325475</v>
      </c>
      <c r="AA50" s="21">
        <f t="shared" si="23"/>
        <v>516.24790775960014</v>
      </c>
      <c r="AB50" s="16">
        <f t="shared" si="23"/>
        <v>685.64537981404249</v>
      </c>
      <c r="AC50" s="21">
        <f t="shared" si="23"/>
        <v>866.0962843017395</v>
      </c>
      <c r="AD50" s="21" t="str">
        <f t="shared" si="24"/>
        <v>North Africa</v>
      </c>
      <c r="AF50" cm="1">
        <f t="array" ref="AF50:AF63">_xlfn.UNIQUE(AD:AD)</f>
        <v>0</v>
      </c>
      <c r="AG50" t="s">
        <v>0</v>
      </c>
      <c r="AH50" s="14">
        <v>2020</v>
      </c>
      <c r="AI50" s="14">
        <v>2030</v>
      </c>
      <c r="AJ50" s="14">
        <v>2040</v>
      </c>
      <c r="AK50" s="14">
        <v>2050</v>
      </c>
    </row>
    <row r="51" spans="1:37" x14ac:dyDescent="0.35">
      <c r="A51" s="13" t="s">
        <v>28</v>
      </c>
      <c r="B51" t="s">
        <v>28</v>
      </c>
      <c r="C51" s="10" t="s">
        <v>13</v>
      </c>
      <c r="D51" cm="1">
        <f t="array" ref="D51">IFERROR(IF($C51="EPS",INDEX('EPS Emissions'!$C$1:$AI$101,MATCH(1,('EPS Emissions'!$C$1:$C$101='Industry Figure'!$A51)*('EPS Emissions'!$D$1:$D$101='Industry Figure'!$C$36),0),MATCH('Industry Figure'!D$2,'EPS Emissions'!$C$1:$AI$1,0)),INDEX('GCAM By Region By Sector'!$B$1:$AH$342,MATCH(1,('GCAM By Region By Sector'!$B$1:$B$342='Industry Figure'!$A51)*('GCAM By Region By Sector'!$C$1:$C$342='Industry Figure'!$C$36),0),MATCH('Industry Figure'!D$2,'GCAM By Region By Sector'!$B$1:$AH$1,0))*10^3),0)</f>
        <v>0</v>
      </c>
      <c r="E51" cm="1">
        <f t="array" ref="E51">IFERROR(IF($C51="EPS",INDEX('EPS Emissions'!$C$1:$AI$101,MATCH(1,('EPS Emissions'!$C$1:$C$101='Industry Figure'!$A51)*('EPS Emissions'!$D$1:$D$101='Industry Figure'!$C$36),0),MATCH('Industry Figure'!E$2,'EPS Emissions'!$C$1:$AI$1,0)),INDEX('GCAM By Region By Sector'!$B$1:$AH$342,MATCH(1,('GCAM By Region By Sector'!$B$1:$B$342='Industry Figure'!$A51)*('GCAM By Region By Sector'!$C$1:$C$342='Industry Figure'!$C$36),0),MATCH('Industry Figure'!E$2,'GCAM By Region By Sector'!$B$1:$AH$1,0))*10^3),0)</f>
        <v>0</v>
      </c>
      <c r="F51" cm="1">
        <f t="array" ref="F51">IFERROR(IF($C51="EPS",INDEX('EPS Emissions'!$C$1:$AI$101,MATCH(1,('EPS Emissions'!$C$1:$C$101='Industry Figure'!$A51)*('EPS Emissions'!$D$1:$D$101='Industry Figure'!$C$36),0),MATCH('Industry Figure'!F$2,'EPS Emissions'!$C$1:$AI$1,0)),INDEX('GCAM By Region By Sector'!$B$1:$AH$342,MATCH(1,('GCAM By Region By Sector'!$B$1:$B$342='Industry Figure'!$A51)*('GCAM By Region By Sector'!$C$1:$C$342='Industry Figure'!$C$36),0),MATCH('Industry Figure'!F$2,'GCAM By Region By Sector'!$B$1:$AH$1,0))*10^3),0)</f>
        <v>0</v>
      </c>
      <c r="G51" cm="1">
        <f t="array" ref="G51">IFERROR(IF($C51="EPS",INDEX('EPS Emissions'!$C$1:$AI$101,MATCH(1,('EPS Emissions'!$C$1:$C$101='Industry Figure'!$A51)*('EPS Emissions'!$D$1:$D$101='Industry Figure'!$C$36),0),MATCH('Industry Figure'!G$2,'EPS Emissions'!$C$1:$AI$1,0)),INDEX('GCAM By Region By Sector'!$B$1:$AH$342,MATCH(1,('GCAM By Region By Sector'!$B$1:$B$342='Industry Figure'!$A51)*('GCAM By Region By Sector'!$C$1:$C$342='Industry Figure'!$C$36),0),MATCH('Industry Figure'!G$2,'GCAM By Region By Sector'!$B$1:$AH$1,0))*10^3),0)</f>
        <v>0</v>
      </c>
      <c r="I51" s="2">
        <f>IF($C51="EPS",SUMIFS('Electricity Distribution'!D$113:D$157,'Electricity Distribution'!$C$113:$C$157,$C$36,'Electricity Distribution'!$A$113:$A$157,$A51),SUMIFS('Electricity Distribution'!D$384:D$600,'Electricity Distribution'!$C$384:$C$600,$C$36,'Electricity Distribution'!$B$384:$B$600,$B51))</f>
        <v>0</v>
      </c>
      <c r="J51" s="2">
        <f>IF($C51="EPS",SUMIFS('Electricity Distribution'!E$113:E$157,'Electricity Distribution'!$C$113:$C$157,$C$36,'Electricity Distribution'!$A$113:$A$157,$A51),SUMIFS('Electricity Distribution'!E$384:E$600,'Electricity Distribution'!$C$384:$C$600,$C$36,'Electricity Distribution'!$B$384:$B$600,$B51))</f>
        <v>0</v>
      </c>
      <c r="K51" s="2">
        <f>IF($C51="EPS",SUMIFS('Electricity Distribution'!F$113:F$157,'Electricity Distribution'!$C$113:$C$157,$C$36,'Electricity Distribution'!$A$113:$A$157,$A51),SUMIFS('Electricity Distribution'!F$384:F$600,'Electricity Distribution'!$C$384:$C$600,$C$36,'Electricity Distribution'!$B$384:$B$600,$B51))</f>
        <v>0</v>
      </c>
      <c r="L51" s="2">
        <f>IF($C51="EPS",SUMIFS('Electricity Distribution'!G$113:G$157,'Electricity Distribution'!$C$113:$C$157,$C$36,'Electricity Distribution'!$A$113:$A$157,$A51),SUMIFS('Electricity Distribution'!G$384:G$600,'Electricity Distribution'!$C$384:$C$600,$C$36,'Electricity Distribution'!$B$384:$B$600,$B51))</f>
        <v>0</v>
      </c>
      <c r="X51" s="22" t="s">
        <v>86</v>
      </c>
      <c r="Y51" t="s">
        <v>87</v>
      </c>
      <c r="Z51" s="21">
        <f>$P$35-SUM(Z41:Z50)</f>
        <v>5531.3877339128449</v>
      </c>
      <c r="AA51" s="21">
        <f>$Q$35-SUM(AA41:AA50)</f>
        <v>6340.889869666451</v>
      </c>
      <c r="AB51" s="16">
        <f>$R$35-SUM(AB41:AB50)</f>
        <v>7485.8169160645084</v>
      </c>
      <c r="AC51" s="21">
        <f>$S$35-SUM(AC41:AC50)</f>
        <v>8944.8040572745485</v>
      </c>
      <c r="AD51" s="21"/>
      <c r="AF51" t="str">
        <v>China</v>
      </c>
      <c r="AG51" t="str">
        <f>AF51</f>
        <v>China</v>
      </c>
      <c r="AH51" s="47">
        <f t="shared" ref="AH51:AK64" si="25">VLOOKUP($AG51,$O$2:$S$35,AH$49,FALSE)</f>
        <v>8504.4307842731687</v>
      </c>
      <c r="AI51" s="47">
        <f t="shared" si="25"/>
        <v>9455.5672087001258</v>
      </c>
      <c r="AJ51" s="47">
        <f t="shared" si="25"/>
        <v>8775.8356699426422</v>
      </c>
      <c r="AK51" s="47">
        <f t="shared" si="25"/>
        <v>7526.0368154112221</v>
      </c>
    </row>
    <row r="52" spans="1:37" x14ac:dyDescent="0.35">
      <c r="A52" s="13" t="s">
        <v>29</v>
      </c>
      <c r="B52" t="s">
        <v>30</v>
      </c>
      <c r="C52" s="10" t="s">
        <v>13</v>
      </c>
      <c r="D52" cm="1">
        <f t="array" ref="D52">IFERROR(IF($C52="EPS",INDEX('EPS Emissions'!$C$1:$AI$101,MATCH(1,('EPS Emissions'!$C$1:$C$101='Industry Figure'!$A52)*('EPS Emissions'!$D$1:$D$101='Industry Figure'!$C$36),0),MATCH('Industry Figure'!D$2,'EPS Emissions'!$C$1:$AI$1,0)),INDEX('GCAM By Region By Sector'!$B$1:$AH$342,MATCH(1,('GCAM By Region By Sector'!$B$1:$B$342='Industry Figure'!$A52)*('GCAM By Region By Sector'!$C$1:$C$342='Industry Figure'!$C$36),0),MATCH('Industry Figure'!D$2,'GCAM By Region By Sector'!$B$1:$AH$1,0))*10^3),0)</f>
        <v>0</v>
      </c>
      <c r="E52" cm="1">
        <f t="array" ref="E52">IFERROR(IF($C52="EPS",INDEX('EPS Emissions'!$C$1:$AI$101,MATCH(1,('EPS Emissions'!$C$1:$C$101='Industry Figure'!$A52)*('EPS Emissions'!$D$1:$D$101='Industry Figure'!$C$36),0),MATCH('Industry Figure'!E$2,'EPS Emissions'!$C$1:$AI$1,0)),INDEX('GCAM By Region By Sector'!$B$1:$AH$342,MATCH(1,('GCAM By Region By Sector'!$B$1:$B$342='Industry Figure'!$A52)*('GCAM By Region By Sector'!$C$1:$C$342='Industry Figure'!$C$36),0),MATCH('Industry Figure'!E$2,'GCAM By Region By Sector'!$B$1:$AH$1,0))*10^3),0)</f>
        <v>0</v>
      </c>
      <c r="F52" cm="1">
        <f t="array" ref="F52">IFERROR(IF($C52="EPS",INDEX('EPS Emissions'!$C$1:$AI$101,MATCH(1,('EPS Emissions'!$C$1:$C$101='Industry Figure'!$A52)*('EPS Emissions'!$D$1:$D$101='Industry Figure'!$C$36),0),MATCH('Industry Figure'!F$2,'EPS Emissions'!$C$1:$AI$1,0)),INDEX('GCAM By Region By Sector'!$B$1:$AH$342,MATCH(1,('GCAM By Region By Sector'!$B$1:$B$342='Industry Figure'!$A52)*('GCAM By Region By Sector'!$C$1:$C$342='Industry Figure'!$C$36),0),MATCH('Industry Figure'!F$2,'GCAM By Region By Sector'!$B$1:$AH$1,0))*10^3),0)</f>
        <v>0</v>
      </c>
      <c r="G52" cm="1">
        <f t="array" ref="G52">IFERROR(IF($C52="EPS",INDEX('EPS Emissions'!$C$1:$AI$101,MATCH(1,('EPS Emissions'!$C$1:$C$101='Industry Figure'!$A52)*('EPS Emissions'!$D$1:$D$101='Industry Figure'!$C$36),0),MATCH('Industry Figure'!G$2,'EPS Emissions'!$C$1:$AI$1,0)),INDEX('GCAM By Region By Sector'!$B$1:$AH$342,MATCH(1,('GCAM By Region By Sector'!$B$1:$B$342='Industry Figure'!$A52)*('GCAM By Region By Sector'!$C$1:$C$342='Industry Figure'!$C$36),0),MATCH('Industry Figure'!G$2,'GCAM By Region By Sector'!$B$1:$AH$1,0))*10^3),0)</f>
        <v>0</v>
      </c>
      <c r="I52" s="2">
        <f>IF($C52="EPS",SUMIFS('Electricity Distribution'!D$113:D$157,'Electricity Distribution'!$C$113:$C$157,$C$36,'Electricity Distribution'!$A$113:$A$157,$A52),SUMIFS('Electricity Distribution'!D$384:D$600,'Electricity Distribution'!$C$384:$C$600,$C$36,'Electricity Distribution'!$B$384:$B$600,$B52))</f>
        <v>0</v>
      </c>
      <c r="J52" s="2">
        <f>IF($C52="EPS",SUMIFS('Electricity Distribution'!E$113:E$157,'Electricity Distribution'!$C$113:$C$157,$C$36,'Electricity Distribution'!$A$113:$A$157,$A52),SUMIFS('Electricity Distribution'!E$384:E$600,'Electricity Distribution'!$C$384:$C$600,$C$36,'Electricity Distribution'!$B$384:$B$600,$B52))</f>
        <v>0</v>
      </c>
      <c r="K52" s="2">
        <f>IF($C52="EPS",SUMIFS('Electricity Distribution'!F$113:F$157,'Electricity Distribution'!$C$113:$C$157,$C$36,'Electricity Distribution'!$A$113:$A$157,$A52),SUMIFS('Electricity Distribution'!F$384:F$600,'Electricity Distribution'!$C$384:$C$600,$C$36,'Electricity Distribution'!$B$384:$B$600,$B52))</f>
        <v>0</v>
      </c>
      <c r="L52" s="2">
        <f>IF($C52="EPS",SUMIFS('Electricity Distribution'!G$113:G$157,'Electricity Distribution'!$C$113:$C$157,$C$36,'Electricity Distribution'!$A$113:$A$157,$A52),SUMIFS('Electricity Distribution'!G$384:G$600,'Electricity Distribution'!$C$384:$C$600,$C$36,'Electricity Distribution'!$B$384:$B$600,$B52))</f>
        <v>0</v>
      </c>
      <c r="Y52" t="s">
        <v>415</v>
      </c>
      <c r="Z52">
        <v>0</v>
      </c>
      <c r="AA52">
        <v>0</v>
      </c>
      <c r="AB52">
        <v>0</v>
      </c>
      <c r="AC52">
        <v>0</v>
      </c>
      <c r="AF52" t="str">
        <v>USA</v>
      </c>
      <c r="AG52" t="str">
        <f t="shared" ref="AG52:AG63" si="26">AF52</f>
        <v>USA</v>
      </c>
      <c r="AH52" s="47">
        <f t="shared" si="25"/>
        <v>2186.1079438767811</v>
      </c>
      <c r="AI52" s="47">
        <f t="shared" si="25"/>
        <v>2123.5789385264829</v>
      </c>
      <c r="AJ52" s="47">
        <f t="shared" si="25"/>
        <v>2086.9675352919171</v>
      </c>
      <c r="AK52" s="47">
        <f t="shared" si="25"/>
        <v>2189.7808078221624</v>
      </c>
    </row>
    <row r="53" spans="1:37" x14ac:dyDescent="0.35">
      <c r="A53" s="13" t="s">
        <v>31</v>
      </c>
      <c r="B53" t="s">
        <v>32</v>
      </c>
      <c r="C53" s="10" t="s">
        <v>13</v>
      </c>
      <c r="D53" cm="1">
        <f t="array" ref="D53">IFERROR(IF($C53="EPS",INDEX('EPS Emissions'!$C$1:$AI$101,MATCH(1,('EPS Emissions'!$C$1:$C$101='Industry Figure'!$A53)*('EPS Emissions'!$D$1:$D$101='Industry Figure'!$C$36),0),MATCH('Industry Figure'!D$2,'EPS Emissions'!$C$1:$AI$1,0)),INDEX('GCAM By Region By Sector'!$B$1:$AH$342,MATCH(1,('GCAM By Region By Sector'!$B$1:$B$342='Industry Figure'!$A53)*('GCAM By Region By Sector'!$C$1:$C$342='Industry Figure'!$C$36),0),MATCH('Industry Figure'!D$2,'GCAM By Region By Sector'!$B$1:$AH$1,0))*10^3),0)</f>
        <v>0</v>
      </c>
      <c r="E53" cm="1">
        <f t="array" ref="E53">IFERROR(IF($C53="EPS",INDEX('EPS Emissions'!$C$1:$AI$101,MATCH(1,('EPS Emissions'!$C$1:$C$101='Industry Figure'!$A53)*('EPS Emissions'!$D$1:$D$101='Industry Figure'!$C$36),0),MATCH('Industry Figure'!E$2,'EPS Emissions'!$C$1:$AI$1,0)),INDEX('GCAM By Region By Sector'!$B$1:$AH$342,MATCH(1,('GCAM By Region By Sector'!$B$1:$B$342='Industry Figure'!$A53)*('GCAM By Region By Sector'!$C$1:$C$342='Industry Figure'!$C$36),0),MATCH('Industry Figure'!E$2,'GCAM By Region By Sector'!$B$1:$AH$1,0))*10^3),0)</f>
        <v>0</v>
      </c>
      <c r="F53" cm="1">
        <f t="array" ref="F53">IFERROR(IF($C53="EPS",INDEX('EPS Emissions'!$C$1:$AI$101,MATCH(1,('EPS Emissions'!$C$1:$C$101='Industry Figure'!$A53)*('EPS Emissions'!$D$1:$D$101='Industry Figure'!$C$36),0),MATCH('Industry Figure'!F$2,'EPS Emissions'!$C$1:$AI$1,0)),INDEX('GCAM By Region By Sector'!$B$1:$AH$342,MATCH(1,('GCAM By Region By Sector'!$B$1:$B$342='Industry Figure'!$A53)*('GCAM By Region By Sector'!$C$1:$C$342='Industry Figure'!$C$36),0),MATCH('Industry Figure'!F$2,'GCAM By Region By Sector'!$B$1:$AH$1,0))*10^3),0)</f>
        <v>0</v>
      </c>
      <c r="G53" cm="1">
        <f t="array" ref="G53">IFERROR(IF($C53="EPS",INDEX('EPS Emissions'!$C$1:$AI$101,MATCH(1,('EPS Emissions'!$C$1:$C$101='Industry Figure'!$A53)*('EPS Emissions'!$D$1:$D$101='Industry Figure'!$C$36),0),MATCH('Industry Figure'!G$2,'EPS Emissions'!$C$1:$AI$1,0)),INDEX('GCAM By Region By Sector'!$B$1:$AH$342,MATCH(1,('GCAM By Region By Sector'!$B$1:$B$342='Industry Figure'!$A53)*('GCAM By Region By Sector'!$C$1:$C$342='Industry Figure'!$C$36),0),MATCH('Industry Figure'!G$2,'GCAM By Region By Sector'!$B$1:$AH$1,0))*10^3),0)</f>
        <v>0</v>
      </c>
      <c r="I53" s="2">
        <f>IF($C53="EPS",SUMIFS('Electricity Distribution'!D$113:D$157,'Electricity Distribution'!$C$113:$C$157,$C$36,'Electricity Distribution'!$A$113:$A$157,$A53),SUMIFS('Electricity Distribution'!D$384:D$600,'Electricity Distribution'!$C$384:$C$600,$C$36,'Electricity Distribution'!$B$384:$B$600,$B53))</f>
        <v>0</v>
      </c>
      <c r="J53" s="2">
        <f>IF($C53="EPS",SUMIFS('Electricity Distribution'!E$113:E$157,'Electricity Distribution'!$C$113:$C$157,$C$36,'Electricity Distribution'!$A$113:$A$157,$A53),SUMIFS('Electricity Distribution'!E$384:E$600,'Electricity Distribution'!$C$384:$C$600,$C$36,'Electricity Distribution'!$B$384:$B$600,$B53))</f>
        <v>0</v>
      </c>
      <c r="K53" s="2">
        <f>IF($C53="EPS",SUMIFS('Electricity Distribution'!F$113:F$157,'Electricity Distribution'!$C$113:$C$157,$C$36,'Electricity Distribution'!$A$113:$A$157,$A53),SUMIFS('Electricity Distribution'!F$384:F$600,'Electricity Distribution'!$C$384:$C$600,$C$36,'Electricity Distribution'!$B$384:$B$600,$B53))</f>
        <v>0</v>
      </c>
      <c r="L53" s="2">
        <f>IF($C53="EPS",SUMIFS('Electricity Distribution'!G$113:G$157,'Electricity Distribution'!$C$113:$C$157,$C$36,'Electricity Distribution'!$A$113:$A$157,$A53),SUMIFS('Electricity Distribution'!G$384:G$600,'Electricity Distribution'!$C$384:$C$600,$C$36,'Electricity Distribution'!$B$384:$B$600,$B53))</f>
        <v>0</v>
      </c>
      <c r="AF53" t="str">
        <v>India</v>
      </c>
      <c r="AG53" t="str">
        <f t="shared" si="26"/>
        <v>India</v>
      </c>
      <c r="AH53" s="47">
        <f t="shared" si="25"/>
        <v>1681.6867257445369</v>
      </c>
      <c r="AI53" s="47">
        <f t="shared" si="25"/>
        <v>2383.8262690803635</v>
      </c>
      <c r="AJ53" s="47">
        <f t="shared" si="25"/>
        <v>3106.0039215483312</v>
      </c>
      <c r="AK53" s="47">
        <f t="shared" si="25"/>
        <v>3714.591818196483</v>
      </c>
    </row>
    <row r="54" spans="1:37" x14ac:dyDescent="0.35">
      <c r="A54" s="13" t="s">
        <v>33</v>
      </c>
      <c r="B54" t="s">
        <v>33</v>
      </c>
      <c r="C54" s="10" t="s">
        <v>13</v>
      </c>
      <c r="D54" cm="1">
        <f t="array" ref="D54">IFERROR(IF($C54="EPS",INDEX('EPS Emissions'!$C$1:$AI$101,MATCH(1,('EPS Emissions'!$C$1:$C$101='Industry Figure'!$A54)*('EPS Emissions'!$D$1:$D$101='Industry Figure'!$C$36),0),MATCH('Industry Figure'!D$2,'EPS Emissions'!$C$1:$AI$1,0)),INDEX('GCAM By Region By Sector'!$B$1:$AH$342,MATCH(1,('GCAM By Region By Sector'!$B$1:$B$342='Industry Figure'!$A54)*('GCAM By Region By Sector'!$C$1:$C$342='Industry Figure'!$C$36),0),MATCH('Industry Figure'!D$2,'GCAM By Region By Sector'!$B$1:$AH$1,0))*10^3),0)</f>
        <v>0</v>
      </c>
      <c r="E54" cm="1">
        <f t="array" ref="E54">IFERROR(IF($C54="EPS",INDEX('EPS Emissions'!$C$1:$AI$101,MATCH(1,('EPS Emissions'!$C$1:$C$101='Industry Figure'!$A54)*('EPS Emissions'!$D$1:$D$101='Industry Figure'!$C$36),0),MATCH('Industry Figure'!E$2,'EPS Emissions'!$C$1:$AI$1,0)),INDEX('GCAM By Region By Sector'!$B$1:$AH$342,MATCH(1,('GCAM By Region By Sector'!$B$1:$B$342='Industry Figure'!$A54)*('GCAM By Region By Sector'!$C$1:$C$342='Industry Figure'!$C$36),0),MATCH('Industry Figure'!E$2,'GCAM By Region By Sector'!$B$1:$AH$1,0))*10^3),0)</f>
        <v>0</v>
      </c>
      <c r="F54" cm="1">
        <f t="array" ref="F54">IFERROR(IF($C54="EPS",INDEX('EPS Emissions'!$C$1:$AI$101,MATCH(1,('EPS Emissions'!$C$1:$C$101='Industry Figure'!$A54)*('EPS Emissions'!$D$1:$D$101='Industry Figure'!$C$36),0),MATCH('Industry Figure'!F$2,'EPS Emissions'!$C$1:$AI$1,0)),INDEX('GCAM By Region By Sector'!$B$1:$AH$342,MATCH(1,('GCAM By Region By Sector'!$B$1:$B$342='Industry Figure'!$A54)*('GCAM By Region By Sector'!$C$1:$C$342='Industry Figure'!$C$36),0),MATCH('Industry Figure'!F$2,'GCAM By Region By Sector'!$B$1:$AH$1,0))*10^3),0)</f>
        <v>0</v>
      </c>
      <c r="G54" cm="1">
        <f t="array" ref="G54">IFERROR(IF($C54="EPS",INDEX('EPS Emissions'!$C$1:$AI$101,MATCH(1,('EPS Emissions'!$C$1:$C$101='Industry Figure'!$A54)*('EPS Emissions'!$D$1:$D$101='Industry Figure'!$C$36),0),MATCH('Industry Figure'!G$2,'EPS Emissions'!$C$1:$AI$1,0)),INDEX('GCAM By Region By Sector'!$B$1:$AH$342,MATCH(1,('GCAM By Region By Sector'!$B$1:$B$342='Industry Figure'!$A54)*('GCAM By Region By Sector'!$C$1:$C$342='Industry Figure'!$C$36),0),MATCH('Industry Figure'!G$2,'GCAM By Region By Sector'!$B$1:$AH$1,0))*10^3),0)</f>
        <v>0</v>
      </c>
      <c r="I54" s="2">
        <f>IF($C54="EPS",SUMIFS('Electricity Distribution'!D$113:D$157,'Electricity Distribution'!$C$113:$C$157,$C$36,'Electricity Distribution'!$A$113:$A$157,$A54),SUMIFS('Electricity Distribution'!D$384:D$600,'Electricity Distribution'!$C$384:$C$600,$C$36,'Electricity Distribution'!$B$384:$B$600,$B54))</f>
        <v>0</v>
      </c>
      <c r="J54" s="2">
        <f>IF($C54="EPS",SUMIFS('Electricity Distribution'!E$113:E$157,'Electricity Distribution'!$C$113:$C$157,$C$36,'Electricity Distribution'!$A$113:$A$157,$A54),SUMIFS('Electricity Distribution'!E$384:E$600,'Electricity Distribution'!$C$384:$C$600,$C$36,'Electricity Distribution'!$B$384:$B$600,$B54))</f>
        <v>0</v>
      </c>
      <c r="K54" s="2">
        <f>IF($C54="EPS",SUMIFS('Electricity Distribution'!F$113:F$157,'Electricity Distribution'!$C$113:$C$157,$C$36,'Electricity Distribution'!$A$113:$A$157,$A54),SUMIFS('Electricity Distribution'!F$384:F$600,'Electricity Distribution'!$C$384:$C$600,$C$36,'Electricity Distribution'!$B$384:$B$600,$B54))</f>
        <v>0</v>
      </c>
      <c r="L54" s="2">
        <f>IF($C54="EPS",SUMIFS('Electricity Distribution'!G$113:G$157,'Electricity Distribution'!$C$113:$C$157,$C$36,'Electricity Distribution'!$A$113:$A$157,$A54),SUMIFS('Electricity Distribution'!G$384:G$600,'Electricity Distribution'!$C$384:$C$600,$C$36,'Electricity Distribution'!$B$384:$B$600,$B54))</f>
        <v>0</v>
      </c>
      <c r="AF54" t="str">
        <v>Russia</v>
      </c>
      <c r="AG54" t="str">
        <f t="shared" ref="AG54" si="27">AF54</f>
        <v>Russia</v>
      </c>
      <c r="AH54" s="47">
        <f t="shared" si="25"/>
        <v>1556.5471902701795</v>
      </c>
      <c r="AI54" s="47">
        <f t="shared" si="25"/>
        <v>1563.041220297602</v>
      </c>
      <c r="AJ54" s="47">
        <f t="shared" si="25"/>
        <v>1498.9069978930875</v>
      </c>
      <c r="AK54" s="47">
        <f t="shared" si="25"/>
        <v>1570.5089848963296</v>
      </c>
    </row>
    <row r="55" spans="1:37" x14ac:dyDescent="0.35">
      <c r="A55" s="13" t="s">
        <v>34</v>
      </c>
      <c r="B55" t="s">
        <v>34</v>
      </c>
      <c r="C55" s="10" t="s">
        <v>9</v>
      </c>
      <c r="D55" cm="1">
        <f t="array" ref="D55">IFERROR(IF($C55="EPS",INDEX('EPS Emissions'!$C$1:$AI$101,MATCH(1,('EPS Emissions'!$C$1:$C$101='Industry Figure'!$A55)*('EPS Emissions'!$D$1:$D$101='Industry Figure'!$C$36),0),MATCH('Industry Figure'!D$2,'EPS Emissions'!$C$1:$AI$1,0)),INDEX('GCAM By Region By Sector'!$B$1:$AH$342,MATCH(1,('GCAM By Region By Sector'!$B$1:$B$342='Industry Figure'!$A55)*('GCAM By Region By Sector'!$C$1:$C$342='Industry Figure'!$C$36),0),MATCH('Industry Figure'!D$2,'GCAM By Region By Sector'!$B$1:$AH$1,0))*10^3),0)</f>
        <v>130.715</v>
      </c>
      <c r="E55" cm="1">
        <f t="array" ref="E55">IFERROR(IF($C55="EPS",INDEX('EPS Emissions'!$C$1:$AI$101,MATCH(1,('EPS Emissions'!$C$1:$C$101='Industry Figure'!$A55)*('EPS Emissions'!$D$1:$D$101='Industry Figure'!$C$36),0),MATCH('Industry Figure'!E$2,'EPS Emissions'!$C$1:$AI$1,0)),INDEX('GCAM By Region By Sector'!$B$1:$AH$342,MATCH(1,('GCAM By Region By Sector'!$B$1:$B$342='Industry Figure'!$A55)*('GCAM By Region By Sector'!$C$1:$C$342='Industry Figure'!$C$36),0),MATCH('Industry Figure'!E$2,'GCAM By Region By Sector'!$B$1:$AH$1,0))*10^3),0)</f>
        <v>179.928</v>
      </c>
      <c r="F55" cm="1">
        <f t="array" ref="F55">IFERROR(IF($C55="EPS",INDEX('EPS Emissions'!$C$1:$AI$101,MATCH(1,('EPS Emissions'!$C$1:$C$101='Industry Figure'!$A55)*('EPS Emissions'!$D$1:$D$101='Industry Figure'!$C$36),0),MATCH('Industry Figure'!F$2,'EPS Emissions'!$C$1:$AI$1,0)),INDEX('GCAM By Region By Sector'!$B$1:$AH$342,MATCH(1,('GCAM By Region By Sector'!$B$1:$B$342='Industry Figure'!$A55)*('GCAM By Region By Sector'!$C$1:$C$342='Industry Figure'!$C$36),0),MATCH('Industry Figure'!F$2,'GCAM By Region By Sector'!$B$1:$AH$1,0))*10^3),0)</f>
        <v>208.40700000000001</v>
      </c>
      <c r="G55" cm="1">
        <f t="array" ref="G55">IFERROR(IF($C55="EPS",INDEX('EPS Emissions'!$C$1:$AI$101,MATCH(1,('EPS Emissions'!$C$1:$C$101='Industry Figure'!$A55)*('EPS Emissions'!$D$1:$D$101='Industry Figure'!$C$36),0),MATCH('Industry Figure'!G$2,'EPS Emissions'!$C$1:$AI$1,0)),INDEX('GCAM By Region By Sector'!$B$1:$AH$342,MATCH(1,('GCAM By Region By Sector'!$B$1:$B$342='Industry Figure'!$A55)*('GCAM By Region By Sector'!$C$1:$C$342='Industry Figure'!$C$36),0),MATCH('Industry Figure'!G$2,'GCAM By Region By Sector'!$B$1:$AH$1,0))*10^3),0)</f>
        <v>238.97900000000001</v>
      </c>
      <c r="I55" s="2">
        <f>IF($C55="EPS",SUMIFS('Electricity Distribution'!D$113:D$157,'Electricity Distribution'!$C$113:$C$157,$C$36,'Electricity Distribution'!$A$113:$A$157,$A55),SUMIFS('Electricity Distribution'!D$384:D$600,'Electricity Distribution'!$C$384:$C$600,$C$36,'Electricity Distribution'!$B$384:$B$600,$B55))</f>
        <v>0</v>
      </c>
      <c r="J55" s="2">
        <f>IF($C55="EPS",SUMIFS('Electricity Distribution'!E$113:E$157,'Electricity Distribution'!$C$113:$C$157,$C$36,'Electricity Distribution'!$A$113:$A$157,$A55),SUMIFS('Electricity Distribution'!E$384:E$600,'Electricity Distribution'!$C$384:$C$600,$C$36,'Electricity Distribution'!$B$384:$B$600,$B55))</f>
        <v>0</v>
      </c>
      <c r="K55" s="2">
        <f>IF($C55="EPS",SUMIFS('Electricity Distribution'!F$113:F$157,'Electricity Distribution'!$C$113:$C$157,$C$36,'Electricity Distribution'!$A$113:$A$157,$A55),SUMIFS('Electricity Distribution'!F$384:F$600,'Electricity Distribution'!$C$384:$C$600,$C$36,'Electricity Distribution'!$B$384:$B$600,$B55))</f>
        <v>0</v>
      </c>
      <c r="L55" s="2">
        <f>IF($C55="EPS",SUMIFS('Electricity Distribution'!G$113:G$157,'Electricity Distribution'!$C$113:$C$157,$C$36,'Electricity Distribution'!$A$113:$A$157,$A55),SUMIFS('Electricity Distribution'!G$384:G$600,'Electricity Distribution'!$C$384:$C$600,$C$36,'Electricity Distribution'!$B$384:$B$600,$B55))</f>
        <v>0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  <c r="AF55" t="str">
        <v>Middle East</v>
      </c>
      <c r="AG55" t="str">
        <f t="shared" si="26"/>
        <v>Middle East</v>
      </c>
      <c r="AH55" s="47">
        <f t="shared" si="25"/>
        <v>1401.2824757887804</v>
      </c>
      <c r="AI55" s="47">
        <f t="shared" si="25"/>
        <v>1620.6641558237279</v>
      </c>
      <c r="AJ55" s="47">
        <f t="shared" si="25"/>
        <v>1845.3715706322823</v>
      </c>
      <c r="AK55" s="47">
        <f t="shared" si="25"/>
        <v>2126.0224259450806</v>
      </c>
    </row>
    <row r="56" spans="1:37" x14ac:dyDescent="0.35">
      <c r="A56" s="13" t="s">
        <v>35</v>
      </c>
      <c r="B56" t="s">
        <v>35</v>
      </c>
      <c r="C56" s="10" t="s">
        <v>9</v>
      </c>
      <c r="D56" cm="1">
        <f t="array" ref="D56">IFERROR(IF($C56="EPS",INDEX('EPS Emissions'!$C$1:$AI$101,MATCH(1,('EPS Emissions'!$C$1:$C$101='Industry Figure'!$A56)*('EPS Emissions'!$D$1:$D$101='Industry Figure'!$C$36),0),MATCH('Industry Figure'!D$2,'EPS Emissions'!$C$1:$AI$1,0)),INDEX('GCAM By Region By Sector'!$B$1:$AH$342,MATCH(1,('GCAM By Region By Sector'!$B$1:$B$342='Industry Figure'!$A56)*('GCAM By Region By Sector'!$C$1:$C$342='Industry Figure'!$C$36),0),MATCH('Industry Figure'!D$2,'GCAM By Region By Sector'!$B$1:$AH$1,0))*10^3),0)</f>
        <v>73.23</v>
      </c>
      <c r="E56" cm="1">
        <f t="array" ref="E56">IFERROR(IF($C56="EPS",INDEX('EPS Emissions'!$C$1:$AI$101,MATCH(1,('EPS Emissions'!$C$1:$C$101='Industry Figure'!$A56)*('EPS Emissions'!$D$1:$D$101='Industry Figure'!$C$36),0),MATCH('Industry Figure'!E$2,'EPS Emissions'!$C$1:$AI$1,0)),INDEX('GCAM By Region By Sector'!$B$1:$AH$342,MATCH(1,('GCAM By Region By Sector'!$B$1:$B$342='Industry Figure'!$A56)*('GCAM By Region By Sector'!$C$1:$C$342='Industry Figure'!$C$36),0),MATCH('Industry Figure'!E$2,'GCAM By Region By Sector'!$B$1:$AH$1,0))*10^3),0)</f>
        <v>76.989999999999995</v>
      </c>
      <c r="F56" cm="1">
        <f t="array" ref="F56">IFERROR(IF($C56="EPS",INDEX('EPS Emissions'!$C$1:$AI$101,MATCH(1,('EPS Emissions'!$C$1:$C$101='Industry Figure'!$A56)*('EPS Emissions'!$D$1:$D$101='Industry Figure'!$C$36),0),MATCH('Industry Figure'!F$2,'EPS Emissions'!$C$1:$AI$1,0)),INDEX('GCAM By Region By Sector'!$B$1:$AH$342,MATCH(1,('GCAM By Region By Sector'!$B$1:$B$342='Industry Figure'!$A56)*('GCAM By Region By Sector'!$C$1:$C$342='Industry Figure'!$C$36),0),MATCH('Industry Figure'!F$2,'GCAM By Region By Sector'!$B$1:$AH$1,0))*10^3),0)</f>
        <v>84.24</v>
      </c>
      <c r="G56" cm="1">
        <f t="array" ref="G56">IFERROR(IF($C56="EPS",INDEX('EPS Emissions'!$C$1:$AI$101,MATCH(1,('EPS Emissions'!$C$1:$C$101='Industry Figure'!$A56)*('EPS Emissions'!$D$1:$D$101='Industry Figure'!$C$36),0),MATCH('Industry Figure'!G$2,'EPS Emissions'!$C$1:$AI$1,0)),INDEX('GCAM By Region By Sector'!$B$1:$AH$342,MATCH(1,('GCAM By Region By Sector'!$B$1:$B$342='Industry Figure'!$A56)*('GCAM By Region By Sector'!$C$1:$C$342='Industry Figure'!$C$36),0),MATCH('Industry Figure'!G$2,'GCAM By Region By Sector'!$B$1:$AH$1,0))*10^3),0)</f>
        <v>91.5</v>
      </c>
      <c r="I56" s="2">
        <f>IF($C56="EPS",SUMIFS('Electricity Distribution'!D$113:D$157,'Electricity Distribution'!$C$113:$C$157,$C$36,'Electricity Distribution'!$A$113:$A$157,$A56),SUMIFS('Electricity Distribution'!D$384:D$600,'Electricity Distribution'!$C$384:$C$600,$C$36,'Electricity Distribution'!$B$384:$B$600,$B56))</f>
        <v>0</v>
      </c>
      <c r="J56" s="2">
        <f>IF($C56="EPS",SUMIFS('Electricity Distribution'!E$113:E$157,'Electricity Distribution'!$C$113:$C$157,$C$36,'Electricity Distribution'!$A$113:$A$157,$A56),SUMIFS('Electricity Distribution'!E$384:E$600,'Electricity Distribution'!$C$384:$C$600,$C$36,'Electricity Distribution'!$B$384:$B$600,$B56))</f>
        <v>0</v>
      </c>
      <c r="K56" s="2">
        <f>IF($C56="EPS",SUMIFS('Electricity Distribution'!F$113:F$157,'Electricity Distribution'!$C$113:$C$157,$C$36,'Electricity Distribution'!$A$113:$A$157,$A56),SUMIFS('Electricity Distribution'!F$384:F$600,'Electricity Distribution'!$C$384:$C$600,$C$36,'Electricity Distribution'!$B$384:$B$600,$B56))</f>
        <v>0</v>
      </c>
      <c r="L56" s="2">
        <f>IF($C56="EPS",SUMIFS('Electricity Distribution'!G$113:G$157,'Electricity Distribution'!$C$113:$C$157,$C$36,'Electricity Distribution'!$A$113:$A$157,$A56),SUMIFS('Electricity Distribution'!G$384:G$600,'Electricity Distribution'!$C$384:$C$600,$C$36,'Electricity Distribution'!$B$384:$B$600,$B56))</f>
        <v>0</v>
      </c>
      <c r="AF56" t="str">
        <v>EU-27</v>
      </c>
      <c r="AG56" t="str">
        <f t="shared" si="26"/>
        <v>EU-27</v>
      </c>
      <c r="AH56" s="47">
        <f t="shared" si="25"/>
        <v>1274.6682740180752</v>
      </c>
      <c r="AI56" s="47">
        <f t="shared" si="25"/>
        <v>1136.6099964963796</v>
      </c>
      <c r="AJ56" s="47">
        <f t="shared" si="25"/>
        <v>1007.4913855799582</v>
      </c>
      <c r="AK56" s="47">
        <f t="shared" si="25"/>
        <v>896.51255100855633</v>
      </c>
    </row>
    <row r="57" spans="1:37" x14ac:dyDescent="0.35">
      <c r="A57" s="13" t="s">
        <v>36</v>
      </c>
      <c r="B57" t="s">
        <v>36</v>
      </c>
      <c r="C57" s="10" t="s">
        <v>13</v>
      </c>
      <c r="D57" cm="1">
        <f t="array" ref="D57">IFERROR(IF($C57="EPS",INDEX('EPS Emissions'!$C$1:$AI$101,MATCH(1,('EPS Emissions'!$C$1:$C$101='Industry Figure'!$A57)*('EPS Emissions'!$D$1:$D$101='Industry Figure'!$C$36),0),MATCH('Industry Figure'!D$2,'EPS Emissions'!$C$1:$AI$1,0)),INDEX('GCAM By Region By Sector'!$B$1:$AH$342,MATCH(1,('GCAM By Region By Sector'!$B$1:$B$342='Industry Figure'!$A57)*('GCAM By Region By Sector'!$C$1:$C$342='Industry Figure'!$C$36),0),MATCH('Industry Figure'!D$2,'GCAM By Region By Sector'!$B$1:$AH$1,0))*10^3),0)</f>
        <v>0</v>
      </c>
      <c r="E57" cm="1">
        <f t="array" ref="E57">IFERROR(IF($C57="EPS",INDEX('EPS Emissions'!$C$1:$AI$101,MATCH(1,('EPS Emissions'!$C$1:$C$101='Industry Figure'!$A57)*('EPS Emissions'!$D$1:$D$101='Industry Figure'!$C$36),0),MATCH('Industry Figure'!E$2,'EPS Emissions'!$C$1:$AI$1,0)),INDEX('GCAM By Region By Sector'!$B$1:$AH$342,MATCH(1,('GCAM By Region By Sector'!$B$1:$B$342='Industry Figure'!$A57)*('GCAM By Region By Sector'!$C$1:$C$342='Industry Figure'!$C$36),0),MATCH('Industry Figure'!E$2,'GCAM By Region By Sector'!$B$1:$AH$1,0))*10^3),0)</f>
        <v>0</v>
      </c>
      <c r="F57" cm="1">
        <f t="array" ref="F57">IFERROR(IF($C57="EPS",INDEX('EPS Emissions'!$C$1:$AI$101,MATCH(1,('EPS Emissions'!$C$1:$C$101='Industry Figure'!$A57)*('EPS Emissions'!$D$1:$D$101='Industry Figure'!$C$36),0),MATCH('Industry Figure'!F$2,'EPS Emissions'!$C$1:$AI$1,0)),INDEX('GCAM By Region By Sector'!$B$1:$AH$342,MATCH(1,('GCAM By Region By Sector'!$B$1:$B$342='Industry Figure'!$A57)*('GCAM By Region By Sector'!$C$1:$C$342='Industry Figure'!$C$36),0),MATCH('Industry Figure'!F$2,'GCAM By Region By Sector'!$B$1:$AH$1,0))*10^3),0)</f>
        <v>0</v>
      </c>
      <c r="G57" cm="1">
        <f t="array" ref="G57">IFERROR(IF($C57="EPS",INDEX('EPS Emissions'!$C$1:$AI$101,MATCH(1,('EPS Emissions'!$C$1:$C$101='Industry Figure'!$A57)*('EPS Emissions'!$D$1:$D$101='Industry Figure'!$C$36),0),MATCH('Industry Figure'!G$2,'EPS Emissions'!$C$1:$AI$1,0)),INDEX('GCAM By Region By Sector'!$B$1:$AH$342,MATCH(1,('GCAM By Region By Sector'!$B$1:$B$342='Industry Figure'!$A57)*('GCAM By Region By Sector'!$C$1:$C$342='Industry Figure'!$C$36),0),MATCH('Industry Figure'!G$2,'GCAM By Region By Sector'!$B$1:$AH$1,0))*10^3),0)</f>
        <v>0</v>
      </c>
      <c r="I57" s="2">
        <f>IF($C57="EPS",SUMIFS('Electricity Distribution'!D$113:D$157,'Electricity Distribution'!$C$113:$C$157,$C$36,'Electricity Distribution'!$A$113:$A$157,$A57),SUMIFS('Electricity Distribution'!D$384:D$600,'Electricity Distribution'!$C$384:$C$600,$C$36,'Electricity Distribution'!$B$384:$B$600,$B57))</f>
        <v>0</v>
      </c>
      <c r="J57" s="2">
        <f>IF($C57="EPS",SUMIFS('Electricity Distribution'!E$113:E$157,'Electricity Distribution'!$C$113:$C$157,$C$36,'Electricity Distribution'!$A$113:$A$157,$A57),SUMIFS('Electricity Distribution'!E$384:E$600,'Electricity Distribution'!$C$384:$C$600,$C$36,'Electricity Distribution'!$B$384:$B$600,$B57))</f>
        <v>0</v>
      </c>
      <c r="K57" s="2">
        <f>IF($C57="EPS",SUMIFS('Electricity Distribution'!F$113:F$157,'Electricity Distribution'!$C$113:$C$157,$C$36,'Electricity Distribution'!$A$113:$A$157,$A57),SUMIFS('Electricity Distribution'!F$384:F$600,'Electricity Distribution'!$C$384:$C$600,$C$36,'Electricity Distribution'!$B$384:$B$600,$B57))</f>
        <v>0</v>
      </c>
      <c r="L57" s="2">
        <f>IF($C57="EPS",SUMIFS('Electricity Distribution'!G$113:G$157,'Electricity Distribution'!$C$113:$C$157,$C$36,'Electricity Distribution'!$A$113:$A$157,$A57),SUMIFS('Electricity Distribution'!G$384:G$600,'Electricity Distribution'!$C$384:$C$600,$C$36,'Electricity Distribution'!$B$384:$B$600,$B57))</f>
        <v>0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  <c r="AF57" t="str">
        <v>Southeast Asia</v>
      </c>
      <c r="AG57" t="str">
        <f t="shared" si="26"/>
        <v>Southeast Asia</v>
      </c>
      <c r="AH57" s="47">
        <f t="shared" si="25"/>
        <v>997.24289669958171</v>
      </c>
      <c r="AI57" s="47">
        <f t="shared" si="25"/>
        <v>1348.9538595623637</v>
      </c>
      <c r="AJ57" s="47">
        <f t="shared" si="25"/>
        <v>1763.2904462000213</v>
      </c>
      <c r="AK57" s="47">
        <f t="shared" si="25"/>
        <v>2138.5675673503683</v>
      </c>
    </row>
    <row r="58" spans="1:37" x14ac:dyDescent="0.35">
      <c r="A58" s="13" t="s">
        <v>37</v>
      </c>
      <c r="B58" t="s">
        <v>37</v>
      </c>
      <c r="C58" s="10" t="s">
        <v>9</v>
      </c>
      <c r="D58" cm="1">
        <f t="array" ref="D58">IFERROR(IF($C58="EPS",INDEX('EPS Emissions'!$C$1:$AI$101,MATCH(1,('EPS Emissions'!$C$1:$C$101='Industry Figure'!$A58)*('EPS Emissions'!$D$1:$D$101='Industry Figure'!$C$36),0),MATCH('Industry Figure'!D$2,'EPS Emissions'!$C$1:$AI$1,0)),INDEX('GCAM By Region By Sector'!$B$1:$AH$342,MATCH(1,('GCAM By Region By Sector'!$B$1:$B$342='Industry Figure'!$A58)*('GCAM By Region By Sector'!$C$1:$C$342='Industry Figure'!$C$36),0),MATCH('Industry Figure'!D$2,'GCAM By Region By Sector'!$B$1:$AH$1,0))*10^3),0)</f>
        <v>50.1937</v>
      </c>
      <c r="E58" cm="1">
        <f t="array" ref="E58">IFERROR(IF($C58="EPS",INDEX('EPS Emissions'!$C$1:$AI$101,MATCH(1,('EPS Emissions'!$C$1:$C$101='Industry Figure'!$A58)*('EPS Emissions'!$D$1:$D$101='Industry Figure'!$C$36),0),MATCH('Industry Figure'!E$2,'EPS Emissions'!$C$1:$AI$1,0)),INDEX('GCAM By Region By Sector'!$B$1:$AH$342,MATCH(1,('GCAM By Region By Sector'!$B$1:$B$342='Industry Figure'!$A58)*('GCAM By Region By Sector'!$C$1:$C$342='Industry Figure'!$C$36),0),MATCH('Industry Figure'!E$2,'GCAM By Region By Sector'!$B$1:$AH$1,0))*10^3),0)</f>
        <v>58.265000000000001</v>
      </c>
      <c r="F58" cm="1">
        <f t="array" ref="F58">IFERROR(IF($C58="EPS",INDEX('EPS Emissions'!$C$1:$AI$101,MATCH(1,('EPS Emissions'!$C$1:$C$101='Industry Figure'!$A58)*('EPS Emissions'!$D$1:$D$101='Industry Figure'!$C$36),0),MATCH('Industry Figure'!F$2,'EPS Emissions'!$C$1:$AI$1,0)),INDEX('GCAM By Region By Sector'!$B$1:$AH$342,MATCH(1,('GCAM By Region By Sector'!$B$1:$B$342='Industry Figure'!$A58)*('GCAM By Region By Sector'!$C$1:$C$342='Industry Figure'!$C$36),0),MATCH('Industry Figure'!F$2,'GCAM By Region By Sector'!$B$1:$AH$1,0))*10^3),0)</f>
        <v>65.581500000000005</v>
      </c>
      <c r="G58" cm="1">
        <f t="array" ref="G58">IFERROR(IF($C58="EPS",INDEX('EPS Emissions'!$C$1:$AI$101,MATCH(1,('EPS Emissions'!$C$1:$C$101='Industry Figure'!$A58)*('EPS Emissions'!$D$1:$D$101='Industry Figure'!$C$36),0),MATCH('Industry Figure'!G$2,'EPS Emissions'!$C$1:$AI$1,0)),INDEX('GCAM By Region By Sector'!$B$1:$AH$342,MATCH(1,('GCAM By Region By Sector'!$B$1:$B$342='Industry Figure'!$A58)*('GCAM By Region By Sector'!$C$1:$C$342='Industry Figure'!$C$36),0),MATCH('Industry Figure'!G$2,'GCAM By Region By Sector'!$B$1:$AH$1,0))*10^3),0)</f>
        <v>72.441800000000001</v>
      </c>
      <c r="I58" s="2">
        <f>IF($C58="EPS",SUMIFS('Electricity Distribution'!D$113:D$157,'Electricity Distribution'!$C$113:$C$157,$C$36,'Electricity Distribution'!$A$113:$A$157,$A58),SUMIFS('Electricity Distribution'!D$384:D$600,'Electricity Distribution'!$C$384:$C$600,$C$36,'Electricity Distribution'!$B$384:$B$600,$B58))</f>
        <v>0</v>
      </c>
      <c r="J58" s="2">
        <f>IF($C58="EPS",SUMIFS('Electricity Distribution'!E$113:E$157,'Electricity Distribution'!$C$113:$C$157,$C$36,'Electricity Distribution'!$A$113:$A$157,$A58),SUMIFS('Electricity Distribution'!E$384:E$600,'Electricity Distribution'!$C$384:$C$600,$C$36,'Electricity Distribution'!$B$384:$B$600,$B58))</f>
        <v>0</v>
      </c>
      <c r="K58" s="2">
        <f>IF($C58="EPS",SUMIFS('Electricity Distribution'!F$113:F$157,'Electricity Distribution'!$C$113:$C$157,$C$36,'Electricity Distribution'!$A$113:$A$157,$A58),SUMIFS('Electricity Distribution'!F$384:F$600,'Electricity Distribution'!$C$384:$C$600,$C$36,'Electricity Distribution'!$B$384:$B$600,$B58))</f>
        <v>0</v>
      </c>
      <c r="L58" s="2">
        <f>IF($C58="EPS",SUMIFS('Electricity Distribution'!G$113:G$157,'Electricity Distribution'!$C$113:$C$157,$C$36,'Electricity Distribution'!$A$113:$A$157,$A58),SUMIFS('Electricity Distribution'!G$384:G$600,'Electricity Distribution'!$C$384:$C$600,$C$36,'Electricity Distribution'!$B$384:$B$600,$B58))</f>
        <v>0</v>
      </c>
      <c r="X58" s="22">
        <v>1</v>
      </c>
      <c r="Y58" t="str">
        <f t="shared" ref="Y58:Y67" si="28">INDEX(O$3:O$34,MATCH(X58,W$3:W$34,0),1)</f>
        <v>China</v>
      </c>
      <c r="Z58" s="21">
        <f t="shared" ref="Z58:AC67" si="29">INDEX($O$2:$S$35,MATCH($Y58,$O$2:$O$35,0),MATCH(Z$57,$O$2:$S$2,0))</f>
        <v>8504.4307842731687</v>
      </c>
      <c r="AA58" s="21">
        <f t="shared" si="29"/>
        <v>9455.5672087001258</v>
      </c>
      <c r="AB58" s="21">
        <f t="shared" si="29"/>
        <v>8775.8356699426422</v>
      </c>
      <c r="AC58" s="16">
        <f t="shared" si="29"/>
        <v>7526.0368154112221</v>
      </c>
      <c r="AD58" s="21" t="str">
        <f t="shared" ref="AD58:AD67" si="30">Y58</f>
        <v>China</v>
      </c>
      <c r="AF58" t="str">
        <v>Indonesia</v>
      </c>
      <c r="AG58" t="str">
        <f t="shared" si="26"/>
        <v>Indonesia</v>
      </c>
      <c r="AH58" s="47">
        <f t="shared" si="25"/>
        <v>687.5918041107584</v>
      </c>
      <c r="AI58" s="47">
        <f t="shared" si="25"/>
        <v>999.41668778103008</v>
      </c>
      <c r="AJ58" s="47">
        <f t="shared" si="25"/>
        <v>1550.4486083737033</v>
      </c>
      <c r="AK58" s="47">
        <f t="shared" si="25"/>
        <v>2610.1941984190998</v>
      </c>
    </row>
    <row r="59" spans="1:37" x14ac:dyDescent="0.35">
      <c r="A59" s="13" t="s">
        <v>38</v>
      </c>
      <c r="B59" t="s">
        <v>38</v>
      </c>
      <c r="C59" s="10" t="s">
        <v>13</v>
      </c>
      <c r="D59" cm="1">
        <f t="array" ref="D59">IFERROR(IF($C59="EPS",INDEX('EPS Emissions'!$C$1:$AI$101,MATCH(1,('EPS Emissions'!$C$1:$C$101='Industry Figure'!$A59)*('EPS Emissions'!$D$1:$D$101='Industry Figure'!$C$36),0),MATCH('Industry Figure'!D$2,'EPS Emissions'!$C$1:$AI$1,0)),INDEX('GCAM By Region By Sector'!$B$1:$AH$342,MATCH(1,('GCAM By Region By Sector'!$B$1:$B$342='Industry Figure'!$A59)*('GCAM By Region By Sector'!$C$1:$C$342='Industry Figure'!$C$36),0),MATCH('Industry Figure'!D$2,'GCAM By Region By Sector'!$B$1:$AH$1,0))*10^3),0)</f>
        <v>0</v>
      </c>
      <c r="E59" cm="1">
        <f t="array" ref="E59">IFERROR(IF($C59="EPS",INDEX('EPS Emissions'!$C$1:$AI$101,MATCH(1,('EPS Emissions'!$C$1:$C$101='Industry Figure'!$A59)*('EPS Emissions'!$D$1:$D$101='Industry Figure'!$C$36),0),MATCH('Industry Figure'!E$2,'EPS Emissions'!$C$1:$AI$1,0)),INDEX('GCAM By Region By Sector'!$B$1:$AH$342,MATCH(1,('GCAM By Region By Sector'!$B$1:$B$342='Industry Figure'!$A59)*('GCAM By Region By Sector'!$C$1:$C$342='Industry Figure'!$C$36),0),MATCH('Industry Figure'!E$2,'GCAM By Region By Sector'!$B$1:$AH$1,0))*10^3),0)</f>
        <v>0</v>
      </c>
      <c r="F59" cm="1">
        <f t="array" ref="F59">IFERROR(IF($C59="EPS",INDEX('EPS Emissions'!$C$1:$AI$101,MATCH(1,('EPS Emissions'!$C$1:$C$101='Industry Figure'!$A59)*('EPS Emissions'!$D$1:$D$101='Industry Figure'!$C$36),0),MATCH('Industry Figure'!F$2,'EPS Emissions'!$C$1:$AI$1,0)),INDEX('GCAM By Region By Sector'!$B$1:$AH$342,MATCH(1,('GCAM By Region By Sector'!$B$1:$B$342='Industry Figure'!$A59)*('GCAM By Region By Sector'!$C$1:$C$342='Industry Figure'!$C$36),0),MATCH('Industry Figure'!F$2,'GCAM By Region By Sector'!$B$1:$AH$1,0))*10^3),0)</f>
        <v>0</v>
      </c>
      <c r="G59" cm="1">
        <f t="array" ref="G59">IFERROR(IF($C59="EPS",INDEX('EPS Emissions'!$C$1:$AI$101,MATCH(1,('EPS Emissions'!$C$1:$C$101='Industry Figure'!$A59)*('EPS Emissions'!$D$1:$D$101='Industry Figure'!$C$36),0),MATCH('Industry Figure'!G$2,'EPS Emissions'!$C$1:$AI$1,0)),INDEX('GCAM By Region By Sector'!$B$1:$AH$342,MATCH(1,('GCAM By Region By Sector'!$B$1:$B$342='Industry Figure'!$A59)*('GCAM By Region By Sector'!$C$1:$C$342='Industry Figure'!$C$36),0),MATCH('Industry Figure'!G$2,'GCAM By Region By Sector'!$B$1:$AH$1,0))*10^3),0)</f>
        <v>0</v>
      </c>
      <c r="I59" s="2">
        <f>IF($C59="EPS",SUMIFS('Electricity Distribution'!D$113:D$157,'Electricity Distribution'!$C$113:$C$157,$C$36,'Electricity Distribution'!$A$113:$A$157,$A59),SUMIFS('Electricity Distribution'!D$384:D$600,'Electricity Distribution'!$C$384:$C$600,$C$36,'Electricity Distribution'!$B$384:$B$600,$B59))</f>
        <v>0</v>
      </c>
      <c r="J59" s="2">
        <f>IF($C59="EPS",SUMIFS('Electricity Distribution'!E$113:E$157,'Electricity Distribution'!$C$113:$C$157,$C$36,'Electricity Distribution'!$A$113:$A$157,$A59),SUMIFS('Electricity Distribution'!E$384:E$600,'Electricity Distribution'!$C$384:$C$600,$C$36,'Electricity Distribution'!$B$384:$B$600,$B59))</f>
        <v>0</v>
      </c>
      <c r="K59" s="2">
        <f>IF($C59="EPS",SUMIFS('Electricity Distribution'!F$113:F$157,'Electricity Distribution'!$C$113:$C$157,$C$36,'Electricity Distribution'!$A$113:$A$157,$A59),SUMIFS('Electricity Distribution'!F$384:F$600,'Electricity Distribution'!$C$384:$C$600,$C$36,'Electricity Distribution'!$B$384:$B$600,$B59))</f>
        <v>0</v>
      </c>
      <c r="L59" s="2">
        <f>IF($C59="EPS",SUMIFS('Electricity Distribution'!G$113:G$157,'Electricity Distribution'!$C$113:$C$157,$C$36,'Electricity Distribution'!$A$113:$A$157,$A59),SUMIFS('Electricity Distribution'!G$384:G$600,'Electricity Distribution'!$C$384:$C$600,$C$36,'Electricity Distribution'!$B$384:$B$600,$B59))</f>
        <v>0</v>
      </c>
      <c r="X59" s="22">
        <v>2</v>
      </c>
      <c r="Y59" t="str">
        <f t="shared" si="28"/>
        <v>India</v>
      </c>
      <c r="Z59" s="21">
        <f t="shared" si="29"/>
        <v>1681.6867257445369</v>
      </c>
      <c r="AA59" s="21">
        <f t="shared" si="29"/>
        <v>2383.8262690803635</v>
      </c>
      <c r="AB59" s="21">
        <f t="shared" si="29"/>
        <v>3106.0039215483312</v>
      </c>
      <c r="AC59" s="16">
        <f t="shared" si="29"/>
        <v>3714.591818196483</v>
      </c>
      <c r="AD59" s="21" t="str">
        <f t="shared" si="30"/>
        <v>India</v>
      </c>
      <c r="AF59" t="str">
        <v>Japan</v>
      </c>
      <c r="AG59" t="str">
        <f t="shared" si="26"/>
        <v>Japan</v>
      </c>
      <c r="AH59" s="47">
        <f t="shared" si="25"/>
        <v>563.7247051162044</v>
      </c>
      <c r="AI59" s="47">
        <f t="shared" si="25"/>
        <v>500.7939601481944</v>
      </c>
      <c r="AJ59" s="47">
        <f t="shared" si="25"/>
        <v>433.96494064973228</v>
      </c>
      <c r="AK59" s="47">
        <f t="shared" si="25"/>
        <v>412.47418463694834</v>
      </c>
    </row>
    <row r="60" spans="1:37" x14ac:dyDescent="0.35">
      <c r="A60" s="13" t="s">
        <v>39</v>
      </c>
      <c r="B60" t="s">
        <v>39</v>
      </c>
      <c r="C60" s="10" t="s">
        <v>13</v>
      </c>
      <c r="D60" cm="1">
        <f t="array" ref="D60">IFERROR(IF($C60="EPS",INDEX('EPS Emissions'!$C$1:$AI$101,MATCH(1,('EPS Emissions'!$C$1:$C$101='Industry Figure'!$A60)*('EPS Emissions'!$D$1:$D$101='Industry Figure'!$C$36),0),MATCH('Industry Figure'!D$2,'EPS Emissions'!$C$1:$AI$1,0)),INDEX('GCAM By Region By Sector'!$B$1:$AH$342,MATCH(1,('GCAM By Region By Sector'!$B$1:$B$342='Industry Figure'!$A60)*('GCAM By Region By Sector'!$C$1:$C$342='Industry Figure'!$C$36),0),MATCH('Industry Figure'!D$2,'GCAM By Region By Sector'!$B$1:$AH$1,0))*10^3),0)</f>
        <v>0</v>
      </c>
      <c r="E60" cm="1">
        <f t="array" ref="E60">IFERROR(IF($C60="EPS",INDEX('EPS Emissions'!$C$1:$AI$101,MATCH(1,('EPS Emissions'!$C$1:$C$101='Industry Figure'!$A60)*('EPS Emissions'!$D$1:$D$101='Industry Figure'!$C$36),0),MATCH('Industry Figure'!E$2,'EPS Emissions'!$C$1:$AI$1,0)),INDEX('GCAM By Region By Sector'!$B$1:$AH$342,MATCH(1,('GCAM By Region By Sector'!$B$1:$B$342='Industry Figure'!$A60)*('GCAM By Region By Sector'!$C$1:$C$342='Industry Figure'!$C$36),0),MATCH('Industry Figure'!E$2,'GCAM By Region By Sector'!$B$1:$AH$1,0))*10^3),0)</f>
        <v>0</v>
      </c>
      <c r="F60" cm="1">
        <f t="array" ref="F60">IFERROR(IF($C60="EPS",INDEX('EPS Emissions'!$C$1:$AI$101,MATCH(1,('EPS Emissions'!$C$1:$C$101='Industry Figure'!$A60)*('EPS Emissions'!$D$1:$D$101='Industry Figure'!$C$36),0),MATCH('Industry Figure'!F$2,'EPS Emissions'!$C$1:$AI$1,0)),INDEX('GCAM By Region By Sector'!$B$1:$AH$342,MATCH(1,('GCAM By Region By Sector'!$B$1:$B$342='Industry Figure'!$A60)*('GCAM By Region By Sector'!$C$1:$C$342='Industry Figure'!$C$36),0),MATCH('Industry Figure'!F$2,'GCAM By Region By Sector'!$B$1:$AH$1,0))*10^3),0)</f>
        <v>0</v>
      </c>
      <c r="G60" cm="1">
        <f t="array" ref="G60">IFERROR(IF($C60="EPS",INDEX('EPS Emissions'!$C$1:$AI$101,MATCH(1,('EPS Emissions'!$C$1:$C$101='Industry Figure'!$A60)*('EPS Emissions'!$D$1:$D$101='Industry Figure'!$C$36),0),MATCH('Industry Figure'!G$2,'EPS Emissions'!$C$1:$AI$1,0)),INDEX('GCAM By Region By Sector'!$B$1:$AH$342,MATCH(1,('GCAM By Region By Sector'!$B$1:$B$342='Industry Figure'!$A60)*('GCAM By Region By Sector'!$C$1:$C$342='Industry Figure'!$C$36),0),MATCH('Industry Figure'!G$2,'GCAM By Region By Sector'!$B$1:$AH$1,0))*10^3),0)</f>
        <v>0</v>
      </c>
      <c r="I60" s="2">
        <f>IF($C60="EPS",SUMIFS('Electricity Distribution'!D$113:D$157,'Electricity Distribution'!$C$113:$C$157,$C$36,'Electricity Distribution'!$A$113:$A$157,$A60),SUMIFS('Electricity Distribution'!D$384:D$600,'Electricity Distribution'!$C$384:$C$600,$C$36,'Electricity Distribution'!$B$384:$B$600,$B60))</f>
        <v>0</v>
      </c>
      <c r="J60" s="2">
        <f>IF($C60="EPS",SUMIFS('Electricity Distribution'!E$113:E$157,'Electricity Distribution'!$C$113:$C$157,$C$36,'Electricity Distribution'!$A$113:$A$157,$A60),SUMIFS('Electricity Distribution'!E$384:E$600,'Electricity Distribution'!$C$384:$C$600,$C$36,'Electricity Distribution'!$B$384:$B$600,$B60))</f>
        <v>0</v>
      </c>
      <c r="K60" s="2">
        <f>IF($C60="EPS",SUMIFS('Electricity Distribution'!F$113:F$157,'Electricity Distribution'!$C$113:$C$157,$C$36,'Electricity Distribution'!$A$113:$A$157,$A60),SUMIFS('Electricity Distribution'!F$384:F$600,'Electricity Distribution'!$C$384:$C$600,$C$36,'Electricity Distribution'!$B$384:$B$600,$B60))</f>
        <v>0</v>
      </c>
      <c r="L60" s="2">
        <f>IF($C60="EPS",SUMIFS('Electricity Distribution'!G$113:G$157,'Electricity Distribution'!$C$113:$C$157,$C$36,'Electricity Distribution'!$A$113:$A$157,$A60),SUMIFS('Electricity Distribution'!G$384:G$600,'Electricity Distribution'!$C$384:$C$600,$C$36,'Electricity Distribution'!$B$384:$B$600,$B60))</f>
        <v>0</v>
      </c>
      <c r="X60" s="22">
        <v>3</v>
      </c>
      <c r="Y60" t="str">
        <f t="shared" si="28"/>
        <v>Indonesia</v>
      </c>
      <c r="Z60" s="21">
        <f t="shared" si="29"/>
        <v>687.5918041107584</v>
      </c>
      <c r="AA60" s="21">
        <f t="shared" si="29"/>
        <v>999.41668778103008</v>
      </c>
      <c r="AB60" s="21">
        <f t="shared" si="29"/>
        <v>1550.4486083737033</v>
      </c>
      <c r="AC60" s="16">
        <f t="shared" si="29"/>
        <v>2610.1941984190998</v>
      </c>
      <c r="AD60" s="21" t="str">
        <f t="shared" si="30"/>
        <v>Indonesia</v>
      </c>
      <c r="AF60" t="str">
        <v>Central Asia</v>
      </c>
      <c r="AG60" t="str">
        <f t="shared" si="26"/>
        <v>Central Asia</v>
      </c>
      <c r="AH60" s="47">
        <f t="shared" si="25"/>
        <v>487.93325189434285</v>
      </c>
      <c r="AI60" s="47">
        <f t="shared" si="25"/>
        <v>570.25713931086716</v>
      </c>
      <c r="AJ60" s="47">
        <f t="shared" si="25"/>
        <v>644.64167383678523</v>
      </c>
      <c r="AK60" s="47">
        <f t="shared" si="25"/>
        <v>706.07391822319823</v>
      </c>
    </row>
    <row r="61" spans="1:37" x14ac:dyDescent="0.35">
      <c r="A61" s="13" t="s">
        <v>40</v>
      </c>
      <c r="B61" t="s">
        <v>40</v>
      </c>
      <c r="C61" s="10" t="s">
        <v>13</v>
      </c>
      <c r="D61" cm="1">
        <f t="array" ref="D61">IFERROR(IF($C61="EPS",INDEX('EPS Emissions'!$C$1:$AI$101,MATCH(1,('EPS Emissions'!$C$1:$C$101='Industry Figure'!$A61)*('EPS Emissions'!$D$1:$D$101='Industry Figure'!$C$36),0),MATCH('Industry Figure'!D$2,'EPS Emissions'!$C$1:$AI$1,0)),INDEX('GCAM By Region By Sector'!$B$1:$AH$342,MATCH(1,('GCAM By Region By Sector'!$B$1:$B$342='Industry Figure'!$A61)*('GCAM By Region By Sector'!$C$1:$C$342='Industry Figure'!$C$36),0),MATCH('Industry Figure'!D$2,'GCAM By Region By Sector'!$B$1:$AH$1,0))*10^3),0)</f>
        <v>0</v>
      </c>
      <c r="E61" cm="1">
        <f t="array" ref="E61">IFERROR(IF($C61="EPS",INDEX('EPS Emissions'!$C$1:$AI$101,MATCH(1,('EPS Emissions'!$C$1:$C$101='Industry Figure'!$A61)*('EPS Emissions'!$D$1:$D$101='Industry Figure'!$C$36),0),MATCH('Industry Figure'!E$2,'EPS Emissions'!$C$1:$AI$1,0)),INDEX('GCAM By Region By Sector'!$B$1:$AH$342,MATCH(1,('GCAM By Region By Sector'!$B$1:$B$342='Industry Figure'!$A61)*('GCAM By Region By Sector'!$C$1:$C$342='Industry Figure'!$C$36),0),MATCH('Industry Figure'!E$2,'GCAM By Region By Sector'!$B$1:$AH$1,0))*10^3),0)</f>
        <v>0</v>
      </c>
      <c r="F61" cm="1">
        <f t="array" ref="F61">IFERROR(IF($C61="EPS",INDEX('EPS Emissions'!$C$1:$AI$101,MATCH(1,('EPS Emissions'!$C$1:$C$101='Industry Figure'!$A61)*('EPS Emissions'!$D$1:$D$101='Industry Figure'!$C$36),0),MATCH('Industry Figure'!F$2,'EPS Emissions'!$C$1:$AI$1,0)),INDEX('GCAM By Region By Sector'!$B$1:$AH$342,MATCH(1,('GCAM By Region By Sector'!$B$1:$B$342='Industry Figure'!$A61)*('GCAM By Region By Sector'!$C$1:$C$342='Industry Figure'!$C$36),0),MATCH('Industry Figure'!F$2,'GCAM By Region By Sector'!$B$1:$AH$1,0))*10^3),0)</f>
        <v>0</v>
      </c>
      <c r="G61" cm="1">
        <f t="array" ref="G61">IFERROR(IF($C61="EPS",INDEX('EPS Emissions'!$C$1:$AI$101,MATCH(1,('EPS Emissions'!$C$1:$C$101='Industry Figure'!$A61)*('EPS Emissions'!$D$1:$D$101='Industry Figure'!$C$36),0),MATCH('Industry Figure'!G$2,'EPS Emissions'!$C$1:$AI$1,0)),INDEX('GCAM By Region By Sector'!$B$1:$AH$342,MATCH(1,('GCAM By Region By Sector'!$B$1:$B$342='Industry Figure'!$A61)*('GCAM By Region By Sector'!$C$1:$C$342='Industry Figure'!$C$36),0),MATCH('Industry Figure'!G$2,'GCAM By Region By Sector'!$B$1:$AH$1,0))*10^3),0)</f>
        <v>0</v>
      </c>
      <c r="I61" s="2">
        <f>IF($C61="EPS",SUMIFS('Electricity Distribution'!D$113:D$157,'Electricity Distribution'!$C$113:$C$157,$C$36,'Electricity Distribution'!$A$113:$A$157,$A61),SUMIFS('Electricity Distribution'!D$384:D$600,'Electricity Distribution'!$C$384:$C$600,$C$36,'Electricity Distribution'!$B$384:$B$600,$B61))</f>
        <v>0</v>
      </c>
      <c r="J61" s="2">
        <f>IF($C61="EPS",SUMIFS('Electricity Distribution'!E$113:E$157,'Electricity Distribution'!$C$113:$C$157,$C$36,'Electricity Distribution'!$A$113:$A$157,$A61),SUMIFS('Electricity Distribution'!E$384:E$600,'Electricity Distribution'!$C$384:$C$600,$C$36,'Electricity Distribution'!$B$384:$B$600,$B61))</f>
        <v>0</v>
      </c>
      <c r="K61" s="2">
        <f>IF($C61="EPS",SUMIFS('Electricity Distribution'!F$113:F$157,'Electricity Distribution'!$C$113:$C$157,$C$36,'Electricity Distribution'!$A$113:$A$157,$A61),SUMIFS('Electricity Distribution'!F$384:F$600,'Electricity Distribution'!$C$384:$C$600,$C$36,'Electricity Distribution'!$B$384:$B$600,$B61))</f>
        <v>0</v>
      </c>
      <c r="L61" s="2">
        <f>IF($C61="EPS",SUMIFS('Electricity Distribution'!G$113:G$157,'Electricity Distribution'!$C$113:$C$157,$C$36,'Electricity Distribution'!$A$113:$A$157,$A61),SUMIFS('Electricity Distribution'!G$384:G$600,'Electricity Distribution'!$C$384:$C$600,$C$36,'Electricity Distribution'!$B$384:$B$600,$B61))</f>
        <v>0</v>
      </c>
      <c r="X61" s="22">
        <v>4</v>
      </c>
      <c r="Y61" t="str">
        <f t="shared" si="28"/>
        <v>USA</v>
      </c>
      <c r="Z61" s="21">
        <f t="shared" si="29"/>
        <v>2186.1079438767811</v>
      </c>
      <c r="AA61" s="21">
        <f t="shared" si="29"/>
        <v>2123.5789385264829</v>
      </c>
      <c r="AB61" s="21">
        <f t="shared" si="29"/>
        <v>2086.9675352919171</v>
      </c>
      <c r="AC61" s="16">
        <f t="shared" si="29"/>
        <v>2189.7808078221624</v>
      </c>
      <c r="AD61" s="21" t="str">
        <f t="shared" si="30"/>
        <v>USA</v>
      </c>
      <c r="AF61" t="str">
        <v>West Africa</v>
      </c>
      <c r="AG61" t="str">
        <f t="shared" si="26"/>
        <v>West Africa</v>
      </c>
      <c r="AH61" s="47">
        <f t="shared" si="25"/>
        <v>413.27896775670933</v>
      </c>
      <c r="AI61" s="47">
        <f t="shared" si="25"/>
        <v>701.6572550549788</v>
      </c>
      <c r="AJ61" s="47">
        <f t="shared" si="25"/>
        <v>1319.1709377952216</v>
      </c>
      <c r="AK61" s="47">
        <f t="shared" si="25"/>
        <v>2165.5948705519268</v>
      </c>
    </row>
    <row r="62" spans="1:37" x14ac:dyDescent="0.35">
      <c r="A62" s="13" t="s">
        <v>41</v>
      </c>
      <c r="B62" t="s">
        <v>41</v>
      </c>
      <c r="C62" s="10" t="s">
        <v>13</v>
      </c>
      <c r="D62" cm="1">
        <f t="array" ref="D62">IFERROR(IF($C62="EPS",INDEX('EPS Emissions'!$C$1:$AI$101,MATCH(1,('EPS Emissions'!$C$1:$C$101='Industry Figure'!$A62)*('EPS Emissions'!$D$1:$D$101='Industry Figure'!$C$36),0),MATCH('Industry Figure'!D$2,'EPS Emissions'!$C$1:$AI$1,0)),INDEX('GCAM By Region By Sector'!$B$1:$AH$342,MATCH(1,('GCAM By Region By Sector'!$B$1:$B$342='Industry Figure'!$A62)*('GCAM By Region By Sector'!$C$1:$C$342='Industry Figure'!$C$36),0),MATCH('Industry Figure'!D$2,'GCAM By Region By Sector'!$B$1:$AH$1,0))*10^3),0)</f>
        <v>0</v>
      </c>
      <c r="E62" cm="1">
        <f t="array" ref="E62">IFERROR(IF($C62="EPS",INDEX('EPS Emissions'!$C$1:$AI$101,MATCH(1,('EPS Emissions'!$C$1:$C$101='Industry Figure'!$A62)*('EPS Emissions'!$D$1:$D$101='Industry Figure'!$C$36),0),MATCH('Industry Figure'!E$2,'EPS Emissions'!$C$1:$AI$1,0)),INDEX('GCAM By Region By Sector'!$B$1:$AH$342,MATCH(1,('GCAM By Region By Sector'!$B$1:$B$342='Industry Figure'!$A62)*('GCAM By Region By Sector'!$C$1:$C$342='Industry Figure'!$C$36),0),MATCH('Industry Figure'!E$2,'GCAM By Region By Sector'!$B$1:$AH$1,0))*10^3),0)</f>
        <v>0</v>
      </c>
      <c r="F62" cm="1">
        <f t="array" ref="F62">IFERROR(IF($C62="EPS",INDEX('EPS Emissions'!$C$1:$AI$101,MATCH(1,('EPS Emissions'!$C$1:$C$101='Industry Figure'!$A62)*('EPS Emissions'!$D$1:$D$101='Industry Figure'!$C$36),0),MATCH('Industry Figure'!F$2,'EPS Emissions'!$C$1:$AI$1,0)),INDEX('GCAM By Region By Sector'!$B$1:$AH$342,MATCH(1,('GCAM By Region By Sector'!$B$1:$B$342='Industry Figure'!$A62)*('GCAM By Region By Sector'!$C$1:$C$342='Industry Figure'!$C$36),0),MATCH('Industry Figure'!F$2,'GCAM By Region By Sector'!$B$1:$AH$1,0))*10^3),0)</f>
        <v>0</v>
      </c>
      <c r="G62" cm="1">
        <f t="array" ref="G62">IFERROR(IF($C62="EPS",INDEX('EPS Emissions'!$C$1:$AI$101,MATCH(1,('EPS Emissions'!$C$1:$C$101='Industry Figure'!$A62)*('EPS Emissions'!$D$1:$D$101='Industry Figure'!$C$36),0),MATCH('Industry Figure'!G$2,'EPS Emissions'!$C$1:$AI$1,0)),INDEX('GCAM By Region By Sector'!$B$1:$AH$342,MATCH(1,('GCAM By Region By Sector'!$B$1:$B$342='Industry Figure'!$A62)*('GCAM By Region By Sector'!$C$1:$C$342='Industry Figure'!$C$36),0),MATCH('Industry Figure'!G$2,'GCAM By Region By Sector'!$B$1:$AH$1,0))*10^3),0)</f>
        <v>0</v>
      </c>
      <c r="I62" s="2">
        <f>IF($C62="EPS",SUMIFS('Electricity Distribution'!D$113:D$157,'Electricity Distribution'!$C$113:$C$157,$C$36,'Electricity Distribution'!$A$113:$A$157,$A62),SUMIFS('Electricity Distribution'!D$384:D$600,'Electricity Distribution'!$C$384:$C$600,$C$36,'Electricity Distribution'!$B$384:$B$600,$B62))</f>
        <v>0</v>
      </c>
      <c r="J62" s="2">
        <f>IF($C62="EPS",SUMIFS('Electricity Distribution'!E$113:E$157,'Electricity Distribution'!$C$113:$C$157,$C$36,'Electricity Distribution'!$A$113:$A$157,$A62),SUMIFS('Electricity Distribution'!E$384:E$600,'Electricity Distribution'!$C$384:$C$600,$C$36,'Electricity Distribution'!$B$384:$B$600,$B62))</f>
        <v>0</v>
      </c>
      <c r="K62" s="2">
        <f>IF($C62="EPS",SUMIFS('Electricity Distribution'!F$113:F$157,'Electricity Distribution'!$C$113:$C$157,$C$36,'Electricity Distribution'!$A$113:$A$157,$A62),SUMIFS('Electricity Distribution'!F$384:F$600,'Electricity Distribution'!$C$384:$C$600,$C$36,'Electricity Distribution'!$B$384:$B$600,$B62))</f>
        <v>0</v>
      </c>
      <c r="L62" s="2">
        <f>IF($C62="EPS",SUMIFS('Electricity Distribution'!G$113:G$157,'Electricity Distribution'!$C$113:$C$157,$C$36,'Electricity Distribution'!$A$113:$A$157,$A62),SUMIFS('Electricity Distribution'!G$384:G$600,'Electricity Distribution'!$C$384:$C$600,$C$36,'Electricity Distribution'!$B$384:$B$600,$B62))</f>
        <v>0</v>
      </c>
      <c r="X62" s="22">
        <v>5</v>
      </c>
      <c r="Y62" t="str">
        <f t="shared" si="28"/>
        <v>West Africa</v>
      </c>
      <c r="Z62" s="21">
        <f t="shared" si="29"/>
        <v>413.27896775670933</v>
      </c>
      <c r="AA62" s="21">
        <f t="shared" si="29"/>
        <v>701.6572550549788</v>
      </c>
      <c r="AB62" s="21">
        <f t="shared" si="29"/>
        <v>1319.1709377952216</v>
      </c>
      <c r="AC62" s="16">
        <f t="shared" si="29"/>
        <v>2165.5948705519268</v>
      </c>
      <c r="AD62" s="21" t="str">
        <f t="shared" si="30"/>
        <v>West Africa</v>
      </c>
      <c r="AF62" t="str">
        <v>North Africa</v>
      </c>
      <c r="AG62" t="str">
        <f t="shared" si="26"/>
        <v>North Africa</v>
      </c>
      <c r="AH62" s="47">
        <f t="shared" si="25"/>
        <v>397.91599823325475</v>
      </c>
      <c r="AI62" s="47">
        <f t="shared" si="25"/>
        <v>516.24790775960014</v>
      </c>
      <c r="AJ62" s="47">
        <f t="shared" si="25"/>
        <v>685.64537981404249</v>
      </c>
      <c r="AK62" s="47">
        <f t="shared" si="25"/>
        <v>866.0962843017395</v>
      </c>
    </row>
    <row r="63" spans="1:37" x14ac:dyDescent="0.35">
      <c r="A63" s="13" t="s">
        <v>42</v>
      </c>
      <c r="B63" t="s">
        <v>43</v>
      </c>
      <c r="C63" s="10" t="s">
        <v>13</v>
      </c>
      <c r="D63" cm="1">
        <f t="array" ref="D63">IFERROR(IF($C63="EPS",INDEX('EPS Emissions'!$C$1:$AI$101,MATCH(1,('EPS Emissions'!$C$1:$C$101='Industry Figure'!$A63)*('EPS Emissions'!$D$1:$D$101='Industry Figure'!$C$36),0),MATCH('Industry Figure'!D$2,'EPS Emissions'!$C$1:$AI$1,0)),INDEX('GCAM By Region By Sector'!$B$1:$AH$342,MATCH(1,('GCAM By Region By Sector'!$B$1:$B$342='Industry Figure'!$A63)*('GCAM By Region By Sector'!$C$1:$C$342='Industry Figure'!$C$36),0),MATCH('Industry Figure'!D$2,'GCAM By Region By Sector'!$B$1:$AH$1,0))*10^3),0)</f>
        <v>0</v>
      </c>
      <c r="E63" cm="1">
        <f t="array" ref="E63">IFERROR(IF($C63="EPS",INDEX('EPS Emissions'!$C$1:$AI$101,MATCH(1,('EPS Emissions'!$C$1:$C$101='Industry Figure'!$A63)*('EPS Emissions'!$D$1:$D$101='Industry Figure'!$C$36),0),MATCH('Industry Figure'!E$2,'EPS Emissions'!$C$1:$AI$1,0)),INDEX('GCAM By Region By Sector'!$B$1:$AH$342,MATCH(1,('GCAM By Region By Sector'!$B$1:$B$342='Industry Figure'!$A63)*('GCAM By Region By Sector'!$C$1:$C$342='Industry Figure'!$C$36),0),MATCH('Industry Figure'!E$2,'GCAM By Region By Sector'!$B$1:$AH$1,0))*10^3),0)</f>
        <v>0</v>
      </c>
      <c r="F63" cm="1">
        <f t="array" ref="F63">IFERROR(IF($C63="EPS",INDEX('EPS Emissions'!$C$1:$AI$101,MATCH(1,('EPS Emissions'!$C$1:$C$101='Industry Figure'!$A63)*('EPS Emissions'!$D$1:$D$101='Industry Figure'!$C$36),0),MATCH('Industry Figure'!F$2,'EPS Emissions'!$C$1:$AI$1,0)),INDEX('GCAM By Region By Sector'!$B$1:$AH$342,MATCH(1,('GCAM By Region By Sector'!$B$1:$B$342='Industry Figure'!$A63)*('GCAM By Region By Sector'!$C$1:$C$342='Industry Figure'!$C$36),0),MATCH('Industry Figure'!F$2,'GCAM By Region By Sector'!$B$1:$AH$1,0))*10^3),0)</f>
        <v>0</v>
      </c>
      <c r="G63" cm="1">
        <f t="array" ref="G63">IFERROR(IF($C63="EPS",INDEX('EPS Emissions'!$C$1:$AI$101,MATCH(1,('EPS Emissions'!$C$1:$C$101='Industry Figure'!$A63)*('EPS Emissions'!$D$1:$D$101='Industry Figure'!$C$36),0),MATCH('Industry Figure'!G$2,'EPS Emissions'!$C$1:$AI$1,0)),INDEX('GCAM By Region By Sector'!$B$1:$AH$342,MATCH(1,('GCAM By Region By Sector'!$B$1:$B$342='Industry Figure'!$A63)*('GCAM By Region By Sector'!$C$1:$C$342='Industry Figure'!$C$36),0),MATCH('Industry Figure'!G$2,'GCAM By Region By Sector'!$B$1:$AH$1,0))*10^3),0)</f>
        <v>0</v>
      </c>
      <c r="I63" s="2">
        <f>IF($C63="EPS",SUMIFS('Electricity Distribution'!D$113:D$157,'Electricity Distribution'!$C$113:$C$157,$C$36,'Electricity Distribution'!$A$113:$A$157,$A63),SUMIFS('Electricity Distribution'!D$384:D$600,'Electricity Distribution'!$C$384:$C$600,$C$36,'Electricity Distribution'!$B$384:$B$600,$B63))</f>
        <v>0</v>
      </c>
      <c r="J63" s="2">
        <f>IF($C63="EPS",SUMIFS('Electricity Distribution'!E$113:E$157,'Electricity Distribution'!$C$113:$C$157,$C$36,'Electricity Distribution'!$A$113:$A$157,$A63),SUMIFS('Electricity Distribution'!E$384:E$600,'Electricity Distribution'!$C$384:$C$600,$C$36,'Electricity Distribution'!$B$384:$B$600,$B63))</f>
        <v>0</v>
      </c>
      <c r="K63" s="2">
        <f>IF($C63="EPS",SUMIFS('Electricity Distribution'!F$113:F$157,'Electricity Distribution'!$C$113:$C$157,$C$36,'Electricity Distribution'!$A$113:$A$157,$A63),SUMIFS('Electricity Distribution'!F$384:F$600,'Electricity Distribution'!$C$384:$C$600,$C$36,'Electricity Distribution'!$B$384:$B$600,$B63))</f>
        <v>0</v>
      </c>
      <c r="L63" s="2">
        <f>IF($C63="EPS",SUMIFS('Electricity Distribution'!G$113:G$157,'Electricity Distribution'!$C$113:$C$157,$C$36,'Electricity Distribution'!$A$113:$A$157,$A63),SUMIFS('Electricity Distribution'!G$384:G$600,'Electricity Distribution'!$C$384:$C$600,$C$36,'Electricity Distribution'!$B$384:$B$600,$B63))</f>
        <v>0</v>
      </c>
      <c r="X63" s="22">
        <v>6</v>
      </c>
      <c r="Y63" t="str">
        <f t="shared" si="28"/>
        <v>Southeast Asia</v>
      </c>
      <c r="Z63" s="21">
        <f t="shared" si="29"/>
        <v>997.24289669958171</v>
      </c>
      <c r="AA63" s="21">
        <f t="shared" si="29"/>
        <v>1348.9538595623637</v>
      </c>
      <c r="AB63" s="21">
        <f t="shared" si="29"/>
        <v>1763.2904462000213</v>
      </c>
      <c r="AC63" s="16">
        <f t="shared" si="29"/>
        <v>2138.5675673503683</v>
      </c>
      <c r="AD63" s="21" t="str">
        <f t="shared" si="30"/>
        <v>Southeast Asia</v>
      </c>
      <c r="AF63" t="str">
        <v>East Africa</v>
      </c>
      <c r="AG63" t="str">
        <f t="shared" si="26"/>
        <v>East Africa</v>
      </c>
      <c r="AH63" s="47">
        <f t="shared" si="25"/>
        <v>179.58372820018369</v>
      </c>
      <c r="AI63" s="47">
        <f t="shared" si="25"/>
        <v>322.36558313870705</v>
      </c>
      <c r="AJ63" s="47">
        <f t="shared" si="25"/>
        <v>649.33322430546514</v>
      </c>
      <c r="AK63" s="47">
        <f t="shared" si="25"/>
        <v>1069.2882004541993</v>
      </c>
    </row>
    <row r="64" spans="1:37" x14ac:dyDescent="0.35">
      <c r="A64" s="13" t="s">
        <v>44</v>
      </c>
      <c r="B64" t="s">
        <v>45</v>
      </c>
      <c r="C64" s="10" t="s">
        <v>13</v>
      </c>
      <c r="D64" cm="1">
        <f t="array" ref="D64">IFERROR(IF($C64="EPS",INDEX('EPS Emissions'!$C$1:$AI$101,MATCH(1,('EPS Emissions'!$C$1:$C$101='Industry Figure'!$A64)*('EPS Emissions'!$D$1:$D$101='Industry Figure'!$C$36),0),MATCH('Industry Figure'!D$2,'EPS Emissions'!$C$1:$AI$1,0)),INDEX('GCAM By Region By Sector'!$B$1:$AH$342,MATCH(1,('GCAM By Region By Sector'!$B$1:$B$342='Industry Figure'!$A64)*('GCAM By Region By Sector'!$C$1:$C$342='Industry Figure'!$C$36),0),MATCH('Industry Figure'!D$2,'GCAM By Region By Sector'!$B$1:$AH$1,0))*10^3),0)</f>
        <v>0</v>
      </c>
      <c r="E64" cm="1">
        <f t="array" ref="E64">IFERROR(IF($C64="EPS",INDEX('EPS Emissions'!$C$1:$AI$101,MATCH(1,('EPS Emissions'!$C$1:$C$101='Industry Figure'!$A64)*('EPS Emissions'!$D$1:$D$101='Industry Figure'!$C$36),0),MATCH('Industry Figure'!E$2,'EPS Emissions'!$C$1:$AI$1,0)),INDEX('GCAM By Region By Sector'!$B$1:$AH$342,MATCH(1,('GCAM By Region By Sector'!$B$1:$B$342='Industry Figure'!$A64)*('GCAM By Region By Sector'!$C$1:$C$342='Industry Figure'!$C$36),0),MATCH('Industry Figure'!E$2,'GCAM By Region By Sector'!$B$1:$AH$1,0))*10^3),0)</f>
        <v>0</v>
      </c>
      <c r="F64" cm="1">
        <f t="array" ref="F64">IFERROR(IF($C64="EPS",INDEX('EPS Emissions'!$C$1:$AI$101,MATCH(1,('EPS Emissions'!$C$1:$C$101='Industry Figure'!$A64)*('EPS Emissions'!$D$1:$D$101='Industry Figure'!$C$36),0),MATCH('Industry Figure'!F$2,'EPS Emissions'!$C$1:$AI$1,0)),INDEX('GCAM By Region By Sector'!$B$1:$AH$342,MATCH(1,('GCAM By Region By Sector'!$B$1:$B$342='Industry Figure'!$A64)*('GCAM By Region By Sector'!$C$1:$C$342='Industry Figure'!$C$36),0),MATCH('Industry Figure'!F$2,'GCAM By Region By Sector'!$B$1:$AH$1,0))*10^3),0)</f>
        <v>0</v>
      </c>
      <c r="G64" cm="1">
        <f t="array" ref="G64">IFERROR(IF($C64="EPS",INDEX('EPS Emissions'!$C$1:$AI$101,MATCH(1,('EPS Emissions'!$C$1:$C$101='Industry Figure'!$A64)*('EPS Emissions'!$D$1:$D$101='Industry Figure'!$C$36),0),MATCH('Industry Figure'!G$2,'EPS Emissions'!$C$1:$AI$1,0)),INDEX('GCAM By Region By Sector'!$B$1:$AH$342,MATCH(1,('GCAM By Region By Sector'!$B$1:$B$342='Industry Figure'!$A64)*('GCAM By Region By Sector'!$C$1:$C$342='Industry Figure'!$C$36),0),MATCH('Industry Figure'!G$2,'GCAM By Region By Sector'!$B$1:$AH$1,0))*10^3),0)</f>
        <v>0</v>
      </c>
      <c r="I64" s="2">
        <f>IF($C64="EPS",SUMIFS('Electricity Distribution'!D$113:D$157,'Electricity Distribution'!$C$113:$C$157,$C$36,'Electricity Distribution'!$A$113:$A$157,$A64),SUMIFS('Electricity Distribution'!D$384:D$600,'Electricity Distribution'!$C$384:$C$600,$C$36,'Electricity Distribution'!$B$384:$B$600,$B64))</f>
        <v>0</v>
      </c>
      <c r="J64" s="2">
        <f>IF($C64="EPS",SUMIFS('Electricity Distribution'!E$113:E$157,'Electricity Distribution'!$C$113:$C$157,$C$36,'Electricity Distribution'!$A$113:$A$157,$A64),SUMIFS('Electricity Distribution'!E$384:E$600,'Electricity Distribution'!$C$384:$C$600,$C$36,'Electricity Distribution'!$B$384:$B$600,$B64))</f>
        <v>0</v>
      </c>
      <c r="K64" s="2">
        <f>IF($C64="EPS",SUMIFS('Electricity Distribution'!F$113:F$157,'Electricity Distribution'!$C$113:$C$157,$C$36,'Electricity Distribution'!$A$113:$A$157,$A64),SUMIFS('Electricity Distribution'!F$384:F$600,'Electricity Distribution'!$C$384:$C$600,$C$36,'Electricity Distribution'!$B$384:$B$600,$B64))</f>
        <v>0</v>
      </c>
      <c r="L64" s="2">
        <f>IF($C64="EPS",SUMIFS('Electricity Distribution'!G$113:G$157,'Electricity Distribution'!$C$113:$C$157,$C$36,'Electricity Distribution'!$A$113:$A$157,$A64),SUMIFS('Electricity Distribution'!G$384:G$600,'Electricity Distribution'!$C$384:$C$600,$C$36,'Electricity Distribution'!$B$384:$B$600,$B64))</f>
        <v>0</v>
      </c>
      <c r="X64" s="22">
        <v>7</v>
      </c>
      <c r="Y64" t="str">
        <f t="shared" si="28"/>
        <v>Middle East</v>
      </c>
      <c r="Z64" s="21">
        <f t="shared" si="29"/>
        <v>1401.2824757887804</v>
      </c>
      <c r="AA64" s="21">
        <f t="shared" si="29"/>
        <v>1620.6641558237279</v>
      </c>
      <c r="AB64" s="21">
        <f t="shared" si="29"/>
        <v>1845.3715706322823</v>
      </c>
      <c r="AC64" s="16">
        <f t="shared" si="29"/>
        <v>2126.0224259450806</v>
      </c>
      <c r="AD64" s="21" t="str">
        <f t="shared" si="30"/>
        <v>Middle East</v>
      </c>
      <c r="AH64" s="47"/>
      <c r="AI64" s="47"/>
      <c r="AJ64" s="47"/>
      <c r="AK64" s="47" t="e">
        <f t="shared" si="25"/>
        <v>#N/A</v>
      </c>
    </row>
    <row r="65" spans="1:38" x14ac:dyDescent="0.35">
      <c r="A65" s="13" t="s">
        <v>46</v>
      </c>
      <c r="B65" t="s">
        <v>46</v>
      </c>
      <c r="C65" s="10" t="s">
        <v>13</v>
      </c>
      <c r="D65" cm="1">
        <f t="array" ref="D65">IFERROR(IF($C65="EPS",INDEX('EPS Emissions'!$C$1:$AI$101,MATCH(1,('EPS Emissions'!$C$1:$C$101='Industry Figure'!$A65)*('EPS Emissions'!$D$1:$D$101='Industry Figure'!$C$36),0),MATCH('Industry Figure'!D$2,'EPS Emissions'!$C$1:$AI$1,0)),INDEX('GCAM By Region By Sector'!$B$1:$AH$342,MATCH(1,('GCAM By Region By Sector'!$B$1:$B$342='Industry Figure'!$A65)*('GCAM By Region By Sector'!$C$1:$C$342='Industry Figure'!$C$36),0),MATCH('Industry Figure'!D$2,'GCAM By Region By Sector'!$B$1:$AH$1,0))*10^3),0)</f>
        <v>0</v>
      </c>
      <c r="E65" cm="1">
        <f t="array" ref="E65">IFERROR(IF($C65="EPS",INDEX('EPS Emissions'!$C$1:$AI$101,MATCH(1,('EPS Emissions'!$C$1:$C$101='Industry Figure'!$A65)*('EPS Emissions'!$D$1:$D$101='Industry Figure'!$C$36),0),MATCH('Industry Figure'!E$2,'EPS Emissions'!$C$1:$AI$1,0)),INDEX('GCAM By Region By Sector'!$B$1:$AH$342,MATCH(1,('GCAM By Region By Sector'!$B$1:$B$342='Industry Figure'!$A65)*('GCAM By Region By Sector'!$C$1:$C$342='Industry Figure'!$C$36),0),MATCH('Industry Figure'!E$2,'GCAM By Region By Sector'!$B$1:$AH$1,0))*10^3),0)</f>
        <v>0</v>
      </c>
      <c r="F65" cm="1">
        <f t="array" ref="F65">IFERROR(IF($C65="EPS",INDEX('EPS Emissions'!$C$1:$AI$101,MATCH(1,('EPS Emissions'!$C$1:$C$101='Industry Figure'!$A65)*('EPS Emissions'!$D$1:$D$101='Industry Figure'!$C$36),0),MATCH('Industry Figure'!F$2,'EPS Emissions'!$C$1:$AI$1,0)),INDEX('GCAM By Region By Sector'!$B$1:$AH$342,MATCH(1,('GCAM By Region By Sector'!$B$1:$B$342='Industry Figure'!$A65)*('GCAM By Region By Sector'!$C$1:$C$342='Industry Figure'!$C$36),0),MATCH('Industry Figure'!F$2,'GCAM By Region By Sector'!$B$1:$AH$1,0))*10^3),0)</f>
        <v>0</v>
      </c>
      <c r="G65" cm="1">
        <f t="array" ref="G65">IFERROR(IF($C65="EPS",INDEX('EPS Emissions'!$C$1:$AI$101,MATCH(1,('EPS Emissions'!$C$1:$C$101='Industry Figure'!$A65)*('EPS Emissions'!$D$1:$D$101='Industry Figure'!$C$36),0),MATCH('Industry Figure'!G$2,'EPS Emissions'!$C$1:$AI$1,0)),INDEX('GCAM By Region By Sector'!$B$1:$AH$342,MATCH(1,('GCAM By Region By Sector'!$B$1:$B$342='Industry Figure'!$A65)*('GCAM By Region By Sector'!$C$1:$C$342='Industry Figure'!$C$36),0),MATCH('Industry Figure'!G$2,'GCAM By Region By Sector'!$B$1:$AH$1,0))*10^3),0)</f>
        <v>0</v>
      </c>
      <c r="I65" s="2">
        <f>IF($C65="EPS",SUMIFS('Electricity Distribution'!D$113:D$157,'Electricity Distribution'!$C$113:$C$157,$C$36,'Electricity Distribution'!$A$113:$A$157,$A65),SUMIFS('Electricity Distribution'!D$384:D$600,'Electricity Distribution'!$C$384:$C$600,$C$36,'Electricity Distribution'!$B$384:$B$600,$B65))</f>
        <v>0</v>
      </c>
      <c r="J65" s="2">
        <f>IF($C65="EPS",SUMIFS('Electricity Distribution'!E$113:E$157,'Electricity Distribution'!$C$113:$C$157,$C$36,'Electricity Distribution'!$A$113:$A$157,$A65),SUMIFS('Electricity Distribution'!E$384:E$600,'Electricity Distribution'!$C$384:$C$600,$C$36,'Electricity Distribution'!$B$384:$B$600,$B65))</f>
        <v>0</v>
      </c>
      <c r="K65" s="2">
        <f>IF($C65="EPS",SUMIFS('Electricity Distribution'!F$113:F$157,'Electricity Distribution'!$C$113:$C$157,$C$36,'Electricity Distribution'!$A$113:$A$157,$A65),SUMIFS('Electricity Distribution'!F$384:F$600,'Electricity Distribution'!$C$384:$C$600,$C$36,'Electricity Distribution'!$B$384:$B$600,$B65))</f>
        <v>0</v>
      </c>
      <c r="L65" s="2">
        <f>IF($C65="EPS",SUMIFS('Electricity Distribution'!G$113:G$157,'Electricity Distribution'!$C$113:$C$157,$C$36,'Electricity Distribution'!$A$113:$A$157,$A65),SUMIFS('Electricity Distribution'!G$384:G$600,'Electricity Distribution'!$C$384:$C$600,$C$36,'Electricity Distribution'!$B$384:$B$600,$B65))</f>
        <v>0</v>
      </c>
      <c r="X65" s="22">
        <v>8</v>
      </c>
      <c r="Y65" t="str">
        <f t="shared" si="28"/>
        <v>Russia</v>
      </c>
      <c r="Z65" s="21">
        <f t="shared" si="29"/>
        <v>1556.5471902701795</v>
      </c>
      <c r="AA65" s="21">
        <f t="shared" si="29"/>
        <v>1563.041220297602</v>
      </c>
      <c r="AB65" s="21">
        <f t="shared" si="29"/>
        <v>1498.9069978930875</v>
      </c>
      <c r="AC65" s="16">
        <f t="shared" si="29"/>
        <v>1570.5089848963296</v>
      </c>
      <c r="AD65" s="21" t="str">
        <f t="shared" si="30"/>
        <v>Russia</v>
      </c>
      <c r="AG65" t="s">
        <v>87</v>
      </c>
      <c r="AH65" s="47">
        <f>P35-SUM(AH51:AH64)</f>
        <v>4300.1460487021141</v>
      </c>
      <c r="AI65" s="47">
        <f>Q35-SUM(AI51:AI64)</f>
        <v>4947.473187068681</v>
      </c>
      <c r="AJ65" s="47">
        <f>R35-SUM(AJ51:AJ64)</f>
        <v>5757.8770772725256</v>
      </c>
      <c r="AK65" s="47" t="e">
        <f>S35-SUM(AK51:AK64)</f>
        <v>#N/A</v>
      </c>
      <c r="AL65" s="47"/>
    </row>
    <row r="66" spans="1:38" x14ac:dyDescent="0.35">
      <c r="A66" s="13" t="s">
        <v>47</v>
      </c>
      <c r="B66" t="s">
        <v>47</v>
      </c>
      <c r="C66" s="12" t="s">
        <v>9</v>
      </c>
      <c r="D66" cm="1">
        <f t="array" ref="D66">IFERROR(IF($C66="EPS",INDEX('EPS Emissions'!$C$1:$AI$101,MATCH(1,('EPS Emissions'!$C$1:$C$101='Industry Figure'!$A66)*('EPS Emissions'!$D$1:$D$101='Industry Figure'!$C$36),0),MATCH('Industry Figure'!D$2,'EPS Emissions'!$C$1:$AI$1,0)),INDEX('GCAM By Region By Sector'!$B$1:$AH$342,MATCH(1,('GCAM By Region By Sector'!$B$1:$B$342='Industry Figure'!$A66)*('GCAM By Region By Sector'!$C$1:$C$342='Industry Figure'!$C$36),0),MATCH('Industry Figure'!D$2,'GCAM By Region By Sector'!$B$1:$AH$1,0))*10^3),0)</f>
        <v>32.531599999999997</v>
      </c>
      <c r="E66" cm="1">
        <f t="array" ref="E66">IFERROR(IF($C66="EPS",INDEX('EPS Emissions'!$C$1:$AI$101,MATCH(1,('EPS Emissions'!$C$1:$C$101='Industry Figure'!$A66)*('EPS Emissions'!$D$1:$D$101='Industry Figure'!$C$36),0),MATCH('Industry Figure'!E$2,'EPS Emissions'!$C$1:$AI$1,0)),INDEX('GCAM By Region By Sector'!$B$1:$AH$342,MATCH(1,('GCAM By Region By Sector'!$B$1:$B$342='Industry Figure'!$A66)*('GCAM By Region By Sector'!$C$1:$C$342='Industry Figure'!$C$36),0),MATCH('Industry Figure'!E$2,'GCAM By Region By Sector'!$B$1:$AH$1,0))*10^3),0)</f>
        <v>29.1172</v>
      </c>
      <c r="F66" cm="1">
        <f t="array" ref="F66">IFERROR(IF($C66="EPS",INDEX('EPS Emissions'!$C$1:$AI$101,MATCH(1,('EPS Emissions'!$C$1:$C$101='Industry Figure'!$A66)*('EPS Emissions'!$D$1:$D$101='Industry Figure'!$C$36),0),MATCH('Industry Figure'!F$2,'EPS Emissions'!$C$1:$AI$1,0)),INDEX('GCAM By Region By Sector'!$B$1:$AH$342,MATCH(1,('GCAM By Region By Sector'!$B$1:$B$342='Industry Figure'!$A66)*('GCAM By Region By Sector'!$C$1:$C$342='Industry Figure'!$C$36),0),MATCH('Industry Figure'!F$2,'GCAM By Region By Sector'!$B$1:$AH$1,0))*10^3),0)</f>
        <v>27.126100000000001</v>
      </c>
      <c r="G66" cm="1">
        <f t="array" ref="G66">IFERROR(IF($C66="EPS",INDEX('EPS Emissions'!$C$1:$AI$101,MATCH(1,('EPS Emissions'!$C$1:$C$101='Industry Figure'!$A66)*('EPS Emissions'!$D$1:$D$101='Industry Figure'!$C$36),0),MATCH('Industry Figure'!G$2,'EPS Emissions'!$C$1:$AI$1,0)),INDEX('GCAM By Region By Sector'!$B$1:$AH$342,MATCH(1,('GCAM By Region By Sector'!$B$1:$B$342='Industry Figure'!$A66)*('GCAM By Region By Sector'!$C$1:$C$342='Industry Figure'!$C$36),0),MATCH('Industry Figure'!G$2,'GCAM By Region By Sector'!$B$1:$AH$1,0))*10^3),0)</f>
        <v>25.803799999999999</v>
      </c>
      <c r="I66" s="2">
        <f>IF($C66="EPS",SUMIFS('Electricity Distribution'!D$113:D$157,'Electricity Distribution'!$C$113:$C$157,$C$36,'Electricity Distribution'!$A$113:$A$157,$A66),SUMIFS('Electricity Distribution'!D$384:D$600,'Electricity Distribution'!$C$384:$C$600,$C$36,'Electricity Distribution'!$B$384:$B$600,$B66))</f>
        <v>0</v>
      </c>
      <c r="J66" s="2">
        <f>IF($C66="EPS",SUMIFS('Electricity Distribution'!E$113:E$157,'Electricity Distribution'!$C$113:$C$157,$C$36,'Electricity Distribution'!$A$113:$A$157,$A66),SUMIFS('Electricity Distribution'!E$384:E$600,'Electricity Distribution'!$C$384:$C$600,$C$36,'Electricity Distribution'!$B$384:$B$600,$B66))</f>
        <v>0</v>
      </c>
      <c r="K66" s="2">
        <f>IF($C66="EPS",SUMIFS('Electricity Distribution'!F$113:F$157,'Electricity Distribution'!$C$113:$C$157,$C$36,'Electricity Distribution'!$A$113:$A$157,$A66),SUMIFS('Electricity Distribution'!F$384:F$600,'Electricity Distribution'!$C$384:$C$600,$C$36,'Electricity Distribution'!$B$384:$B$600,$B66))</f>
        <v>0</v>
      </c>
      <c r="L66" s="2">
        <f>IF($C66="EPS",SUMIFS('Electricity Distribution'!G$113:G$157,'Electricity Distribution'!$C$113:$C$157,$C$36,'Electricity Distribution'!$A$113:$A$157,$A66),SUMIFS('Electricity Distribution'!G$384:G$600,'Electricity Distribution'!$C$384:$C$600,$C$36,'Electricity Distribution'!$B$384:$B$600,$B66))</f>
        <v>0</v>
      </c>
      <c r="X66" s="22">
        <v>9</v>
      </c>
      <c r="Y66" t="str">
        <f t="shared" si="28"/>
        <v>East Africa</v>
      </c>
      <c r="Z66" s="21">
        <f t="shared" si="29"/>
        <v>179.58372820018369</v>
      </c>
      <c r="AA66" s="21">
        <f t="shared" si="29"/>
        <v>322.36558313870705</v>
      </c>
      <c r="AB66" s="21">
        <f t="shared" si="29"/>
        <v>649.33322430546514</v>
      </c>
      <c r="AC66" s="16">
        <f t="shared" si="29"/>
        <v>1069.2882004541993</v>
      </c>
      <c r="AD66" s="21" t="str">
        <f t="shared" si="30"/>
        <v>East Africa</v>
      </c>
    </row>
    <row r="67" spans="1:38" x14ac:dyDescent="0.35">
      <c r="A67" s="13" t="s">
        <v>48</v>
      </c>
      <c r="B67" t="s">
        <v>48</v>
      </c>
      <c r="C67" s="10" t="s">
        <v>13</v>
      </c>
      <c r="D67" cm="1">
        <f t="array" ref="D67">IFERROR(IF($C67="EPS",INDEX('EPS Emissions'!$C$1:$AI$101,MATCH(1,('EPS Emissions'!$C$1:$C$101='Industry Figure'!$A67)*('EPS Emissions'!$D$1:$D$101='Industry Figure'!$C$36),0),MATCH('Industry Figure'!D$2,'EPS Emissions'!$C$1:$AI$1,0)),INDEX('GCAM By Region By Sector'!$B$1:$AH$342,MATCH(1,('GCAM By Region By Sector'!$B$1:$B$342='Industry Figure'!$A67)*('GCAM By Region By Sector'!$C$1:$C$342='Industry Figure'!$C$36),0),MATCH('Industry Figure'!D$2,'GCAM By Region By Sector'!$B$1:$AH$1,0))*10^3),0)</f>
        <v>0</v>
      </c>
      <c r="E67" cm="1">
        <f t="array" ref="E67">IFERROR(IF($C67="EPS",INDEX('EPS Emissions'!$C$1:$AI$101,MATCH(1,('EPS Emissions'!$C$1:$C$101='Industry Figure'!$A67)*('EPS Emissions'!$D$1:$D$101='Industry Figure'!$C$36),0),MATCH('Industry Figure'!E$2,'EPS Emissions'!$C$1:$AI$1,0)),INDEX('GCAM By Region By Sector'!$B$1:$AH$342,MATCH(1,('GCAM By Region By Sector'!$B$1:$B$342='Industry Figure'!$A67)*('GCAM By Region By Sector'!$C$1:$C$342='Industry Figure'!$C$36),0),MATCH('Industry Figure'!E$2,'GCAM By Region By Sector'!$B$1:$AH$1,0))*10^3),0)</f>
        <v>0</v>
      </c>
      <c r="F67" cm="1">
        <f t="array" ref="F67">IFERROR(IF($C67="EPS",INDEX('EPS Emissions'!$C$1:$AI$101,MATCH(1,('EPS Emissions'!$C$1:$C$101='Industry Figure'!$A67)*('EPS Emissions'!$D$1:$D$101='Industry Figure'!$C$36),0),MATCH('Industry Figure'!F$2,'EPS Emissions'!$C$1:$AI$1,0)),INDEX('GCAM By Region By Sector'!$B$1:$AH$342,MATCH(1,('GCAM By Region By Sector'!$B$1:$B$342='Industry Figure'!$A67)*('GCAM By Region By Sector'!$C$1:$C$342='Industry Figure'!$C$36),0),MATCH('Industry Figure'!F$2,'GCAM By Region By Sector'!$B$1:$AH$1,0))*10^3),0)</f>
        <v>0</v>
      </c>
      <c r="G67" cm="1">
        <f t="array" ref="G67">IFERROR(IF($C67="EPS",INDEX('EPS Emissions'!$C$1:$AI$101,MATCH(1,('EPS Emissions'!$C$1:$C$101='Industry Figure'!$A67)*('EPS Emissions'!$D$1:$D$101='Industry Figure'!$C$36),0),MATCH('Industry Figure'!G$2,'EPS Emissions'!$C$1:$AI$1,0)),INDEX('GCAM By Region By Sector'!$B$1:$AH$342,MATCH(1,('GCAM By Region By Sector'!$B$1:$B$342='Industry Figure'!$A67)*('GCAM By Region By Sector'!$C$1:$C$342='Industry Figure'!$C$36),0),MATCH('Industry Figure'!G$2,'GCAM By Region By Sector'!$B$1:$AH$1,0))*10^3),0)</f>
        <v>0</v>
      </c>
      <c r="I67" s="2">
        <f>IF($C67="EPS",SUMIFS('Electricity Distribution'!D$113:D$157,'Electricity Distribution'!$C$113:$C$157,$C$36,'Electricity Distribution'!$A$113:$A$157,$A67),SUMIFS('Electricity Distribution'!D$384:D$600,'Electricity Distribution'!$C$384:$C$600,$C$36,'Electricity Distribution'!$B$384:$B$600,$B67))</f>
        <v>0</v>
      </c>
      <c r="J67" s="2">
        <f>IF($C67="EPS",SUMIFS('Electricity Distribution'!E$113:E$157,'Electricity Distribution'!$C$113:$C$157,$C$36,'Electricity Distribution'!$A$113:$A$157,$A67),SUMIFS('Electricity Distribution'!E$384:E$600,'Electricity Distribution'!$C$384:$C$600,$C$36,'Electricity Distribution'!$B$384:$B$600,$B67))</f>
        <v>0</v>
      </c>
      <c r="K67" s="2">
        <f>IF($C67="EPS",SUMIFS('Electricity Distribution'!F$113:F$157,'Electricity Distribution'!$C$113:$C$157,$C$36,'Electricity Distribution'!$A$113:$A$157,$A67),SUMIFS('Electricity Distribution'!F$384:F$600,'Electricity Distribution'!$C$384:$C$600,$C$36,'Electricity Distribution'!$B$384:$B$600,$B67))</f>
        <v>0</v>
      </c>
      <c r="L67" s="2">
        <f>IF($C67="EPS",SUMIFS('Electricity Distribution'!G$113:G$157,'Electricity Distribution'!$C$113:$C$157,$C$36,'Electricity Distribution'!$A$113:$A$157,$A67),SUMIFS('Electricity Distribution'!G$384:G$600,'Electricity Distribution'!$C$384:$C$600,$C$36,'Electricity Distribution'!$B$384:$B$600,$B67))</f>
        <v>0</v>
      </c>
      <c r="X67" s="22">
        <v>10</v>
      </c>
      <c r="Y67" t="str">
        <f t="shared" si="28"/>
        <v>EU-27</v>
      </c>
      <c r="Z67" s="21">
        <f t="shared" si="29"/>
        <v>1274.6682740180752</v>
      </c>
      <c r="AA67" s="21">
        <f t="shared" si="29"/>
        <v>1136.6099964963796</v>
      </c>
      <c r="AB67" s="21">
        <f t="shared" si="29"/>
        <v>1007.4913855799582</v>
      </c>
      <c r="AC67" s="16">
        <f t="shared" si="29"/>
        <v>896.51255100855633</v>
      </c>
      <c r="AD67" s="21" t="str">
        <f t="shared" si="30"/>
        <v>EU-27</v>
      </c>
      <c r="AH67" s="18">
        <f>SUM(AH51:AH65)-$P$35</f>
        <v>0</v>
      </c>
      <c r="AI67" s="18">
        <f>SUM(AI51:AI65)-$Q$35</f>
        <v>0</v>
      </c>
      <c r="AJ67" s="18">
        <f>SUM(AJ51:AJ65)-$R$35</f>
        <v>0</v>
      </c>
      <c r="AK67" s="18" t="e">
        <f>SUM(AK51:AK65)-$S$35</f>
        <v>#N/A</v>
      </c>
    </row>
    <row r="68" spans="1:38" x14ac:dyDescent="0.35">
      <c r="A68" s="13" t="s">
        <v>49</v>
      </c>
      <c r="B68" t="s">
        <v>49</v>
      </c>
      <c r="C68" s="10" t="s">
        <v>13</v>
      </c>
      <c r="D68" cm="1">
        <f t="array" ref="D68">IFERROR(IF($C68="EPS",INDEX('EPS Emissions'!$C$1:$AI$101,MATCH(1,('EPS Emissions'!$C$1:$C$101='Industry Figure'!$A68)*('EPS Emissions'!$D$1:$D$101='Industry Figure'!$C$36),0),MATCH('Industry Figure'!D$2,'EPS Emissions'!$C$1:$AI$1,0)),INDEX('GCAM By Region By Sector'!$B$1:$AH$342,MATCH(1,('GCAM By Region By Sector'!$B$1:$B$342='Industry Figure'!$A68)*('GCAM By Region By Sector'!$C$1:$C$342='Industry Figure'!$C$36),0),MATCH('Industry Figure'!D$2,'GCAM By Region By Sector'!$B$1:$AH$1,0))*10^3),0)</f>
        <v>0</v>
      </c>
      <c r="E68" cm="1">
        <f t="array" ref="E68">IFERROR(IF($C68="EPS",INDEX('EPS Emissions'!$C$1:$AI$101,MATCH(1,('EPS Emissions'!$C$1:$C$101='Industry Figure'!$A68)*('EPS Emissions'!$D$1:$D$101='Industry Figure'!$C$36),0),MATCH('Industry Figure'!E$2,'EPS Emissions'!$C$1:$AI$1,0)),INDEX('GCAM By Region By Sector'!$B$1:$AH$342,MATCH(1,('GCAM By Region By Sector'!$B$1:$B$342='Industry Figure'!$A68)*('GCAM By Region By Sector'!$C$1:$C$342='Industry Figure'!$C$36),0),MATCH('Industry Figure'!E$2,'GCAM By Region By Sector'!$B$1:$AH$1,0))*10^3),0)</f>
        <v>0</v>
      </c>
      <c r="F68" cm="1">
        <f t="array" ref="F68">IFERROR(IF($C68="EPS",INDEX('EPS Emissions'!$C$1:$AI$101,MATCH(1,('EPS Emissions'!$C$1:$C$101='Industry Figure'!$A68)*('EPS Emissions'!$D$1:$D$101='Industry Figure'!$C$36),0),MATCH('Industry Figure'!F$2,'EPS Emissions'!$C$1:$AI$1,0)),INDEX('GCAM By Region By Sector'!$B$1:$AH$342,MATCH(1,('GCAM By Region By Sector'!$B$1:$B$342='Industry Figure'!$A68)*('GCAM By Region By Sector'!$C$1:$C$342='Industry Figure'!$C$36),0),MATCH('Industry Figure'!F$2,'GCAM By Region By Sector'!$B$1:$AH$1,0))*10^3),0)</f>
        <v>0</v>
      </c>
      <c r="G68" cm="1">
        <f t="array" ref="G68">IFERROR(IF($C68="EPS",INDEX('EPS Emissions'!$C$1:$AI$101,MATCH(1,('EPS Emissions'!$C$1:$C$101='Industry Figure'!$A68)*('EPS Emissions'!$D$1:$D$101='Industry Figure'!$C$36),0),MATCH('Industry Figure'!G$2,'EPS Emissions'!$C$1:$AI$1,0)),INDEX('GCAM By Region By Sector'!$B$1:$AH$342,MATCH(1,('GCAM By Region By Sector'!$B$1:$B$342='Industry Figure'!$A68)*('GCAM By Region By Sector'!$C$1:$C$342='Industry Figure'!$C$36),0),MATCH('Industry Figure'!G$2,'GCAM By Region By Sector'!$B$1:$AH$1,0))*10^3),0)</f>
        <v>0</v>
      </c>
      <c r="I68" s="2">
        <f>IF($C68="EPS",SUMIFS('Electricity Distribution'!D$113:D$157,'Electricity Distribution'!$C$113:$C$157,$C$36,'Electricity Distribution'!$A$113:$A$157,$A68),SUMIFS('Electricity Distribution'!D$384:D$600,'Electricity Distribution'!$C$384:$C$600,$C$36,'Electricity Distribution'!$B$384:$B$600,$B68))</f>
        <v>0</v>
      </c>
      <c r="J68" s="2">
        <f>IF($C68="EPS",SUMIFS('Electricity Distribution'!E$113:E$157,'Electricity Distribution'!$C$113:$C$157,$C$36,'Electricity Distribution'!$A$113:$A$157,$A68),SUMIFS('Electricity Distribution'!E$384:E$600,'Electricity Distribution'!$C$384:$C$600,$C$36,'Electricity Distribution'!$B$384:$B$600,$B68))</f>
        <v>0</v>
      </c>
      <c r="K68" s="2">
        <f>IF($C68="EPS",SUMIFS('Electricity Distribution'!F$113:F$157,'Electricity Distribution'!$C$113:$C$157,$C$36,'Electricity Distribution'!$A$113:$A$157,$A68),SUMIFS('Electricity Distribution'!F$384:F$600,'Electricity Distribution'!$C$384:$C$600,$C$36,'Electricity Distribution'!$B$384:$B$600,$B68))</f>
        <v>0</v>
      </c>
      <c r="L68" s="2">
        <f>IF($C68="EPS",SUMIFS('Electricity Distribution'!G$113:G$157,'Electricity Distribution'!$C$113:$C$157,$C$36,'Electricity Distribution'!$A$113:$A$157,$A68),SUMIFS('Electricity Distribution'!G$384:G$600,'Electricity Distribution'!$C$384:$C$600,$C$36,'Electricity Distribution'!$B$384:$B$600,$B68))</f>
        <v>0</v>
      </c>
      <c r="X68" s="22" t="s">
        <v>86</v>
      </c>
      <c r="Y68" t="s">
        <v>87</v>
      </c>
      <c r="Z68" s="21">
        <f>$P$35-SUM(Z58:Z67)</f>
        <v>5749.720003945913</v>
      </c>
      <c r="AA68" s="21">
        <f>$Q$35-SUM(AA58:AA67)</f>
        <v>6534.7721942873432</v>
      </c>
      <c r="AB68" s="21">
        <f>$R$35-SUM(AB58:AB67)</f>
        <v>7522.1290715730793</v>
      </c>
      <c r="AC68" s="16">
        <f>$S$35-SUM(AC58:AC67)</f>
        <v>8741.6121411220884</v>
      </c>
      <c r="AD68" s="21"/>
    </row>
    <row r="69" spans="1:38" x14ac:dyDescent="0.35">
      <c r="A69" s="13" t="s">
        <v>50</v>
      </c>
      <c r="B69" t="s">
        <v>50</v>
      </c>
      <c r="C69" s="10" t="s">
        <v>9</v>
      </c>
      <c r="D69" cm="1">
        <f t="array" ref="D69">IFERROR(IF($C69="EPS",INDEX('EPS Emissions'!$C$1:$AI$101,MATCH(1,('EPS Emissions'!$C$1:$C$101='Industry Figure'!$A69)*('EPS Emissions'!$D$1:$D$101='Industry Figure'!$C$36),0),MATCH('Industry Figure'!D$2,'EPS Emissions'!$C$1:$AI$1,0)),INDEX('GCAM By Region By Sector'!$B$1:$AH$342,MATCH(1,('GCAM By Region By Sector'!$B$1:$B$342='Industry Figure'!$A69)*('GCAM By Region By Sector'!$C$1:$C$342='Industry Figure'!$C$36),0),MATCH('Industry Figure'!D$2,'GCAM By Region By Sector'!$B$1:$AH$1,0))*10^3),0)</f>
        <v>181.488</v>
      </c>
      <c r="E69" cm="1">
        <f t="array" ref="E69">IFERROR(IF($C69="EPS",INDEX('EPS Emissions'!$C$1:$AI$101,MATCH(1,('EPS Emissions'!$C$1:$C$101='Industry Figure'!$A69)*('EPS Emissions'!$D$1:$D$101='Industry Figure'!$C$36),0),MATCH('Industry Figure'!E$2,'EPS Emissions'!$C$1:$AI$1,0)),INDEX('GCAM By Region By Sector'!$B$1:$AH$342,MATCH(1,('GCAM By Region By Sector'!$B$1:$B$342='Industry Figure'!$A69)*('GCAM By Region By Sector'!$C$1:$C$342='Industry Figure'!$C$36),0),MATCH('Industry Figure'!E$2,'GCAM By Region By Sector'!$B$1:$AH$1,0))*10^3),0)</f>
        <v>199.25200000000001</v>
      </c>
      <c r="F69" cm="1">
        <f t="array" ref="F69">IFERROR(IF($C69="EPS",INDEX('EPS Emissions'!$C$1:$AI$101,MATCH(1,('EPS Emissions'!$C$1:$C$101='Industry Figure'!$A69)*('EPS Emissions'!$D$1:$D$101='Industry Figure'!$C$36),0),MATCH('Industry Figure'!F$2,'EPS Emissions'!$C$1:$AI$1,0)),INDEX('GCAM By Region By Sector'!$B$1:$AH$342,MATCH(1,('GCAM By Region By Sector'!$B$1:$B$342='Industry Figure'!$A69)*('GCAM By Region By Sector'!$C$1:$C$342='Industry Figure'!$C$36),0),MATCH('Industry Figure'!F$2,'GCAM By Region By Sector'!$B$1:$AH$1,0))*10^3),0)</f>
        <v>219.702</v>
      </c>
      <c r="G69" cm="1">
        <f t="array" ref="G69">IFERROR(IF($C69="EPS",INDEX('EPS Emissions'!$C$1:$AI$101,MATCH(1,('EPS Emissions'!$C$1:$C$101='Industry Figure'!$A69)*('EPS Emissions'!$D$1:$D$101='Industry Figure'!$C$36),0),MATCH('Industry Figure'!G$2,'EPS Emissions'!$C$1:$AI$1,0)),INDEX('GCAM By Region By Sector'!$B$1:$AH$342,MATCH(1,('GCAM By Region By Sector'!$B$1:$B$342='Industry Figure'!$A69)*('GCAM By Region By Sector'!$C$1:$C$342='Industry Figure'!$C$36),0),MATCH('Industry Figure'!G$2,'GCAM By Region By Sector'!$B$1:$AH$1,0))*10^3),0)</f>
        <v>240.94800000000001</v>
      </c>
      <c r="I69" s="2">
        <f>IF($C69="EPS",SUMIFS('Electricity Distribution'!D$113:D$157,'Electricity Distribution'!$C$113:$C$157,$C$36,'Electricity Distribution'!$A$113:$A$157,$A69),SUMIFS('Electricity Distribution'!D$384:D$600,'Electricity Distribution'!$C$384:$C$600,$C$36,'Electricity Distribution'!$B$384:$B$600,$B69))</f>
        <v>0</v>
      </c>
      <c r="J69" s="2">
        <f>IF($C69="EPS",SUMIFS('Electricity Distribution'!E$113:E$157,'Electricity Distribution'!$C$113:$C$157,$C$36,'Electricity Distribution'!$A$113:$A$157,$A69),SUMIFS('Electricity Distribution'!E$384:E$600,'Electricity Distribution'!$C$384:$C$600,$C$36,'Electricity Distribution'!$B$384:$B$600,$B69))</f>
        <v>0</v>
      </c>
      <c r="K69" s="2">
        <f>IF($C69="EPS",SUMIFS('Electricity Distribution'!F$113:F$157,'Electricity Distribution'!$C$113:$C$157,$C$36,'Electricity Distribution'!$A$113:$A$157,$A69),SUMIFS('Electricity Distribution'!F$384:F$600,'Electricity Distribution'!$C$384:$C$600,$C$36,'Electricity Distribution'!$B$384:$B$600,$B69))</f>
        <v>0</v>
      </c>
      <c r="L69" s="2">
        <f>IF($C69="EPS",SUMIFS('Electricity Distribution'!G$113:G$157,'Electricity Distribution'!$C$113:$C$157,$C$36,'Electricity Distribution'!$A$113:$A$157,$A69),SUMIFS('Electricity Distribution'!G$384:G$600,'Electricity Distribution'!$C$384:$C$600,$C$36,'Electricity Distribution'!$B$384:$B$600,$B69))</f>
        <v>0</v>
      </c>
      <c r="Y69" t="s">
        <v>415</v>
      </c>
      <c r="Z69">
        <v>0</v>
      </c>
      <c r="AA69">
        <v>0</v>
      </c>
      <c r="AB69">
        <v>0</v>
      </c>
      <c r="AC69">
        <v>0</v>
      </c>
    </row>
    <row r="70" spans="1:38" x14ac:dyDescent="0.35">
      <c r="A70" s="13"/>
      <c r="C70" s="10"/>
    </row>
    <row r="71" spans="1:38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38" x14ac:dyDescent="0.35">
      <c r="A73" s="13"/>
      <c r="W73" s="23"/>
      <c r="X73"/>
    </row>
    <row r="74" spans="1:38" x14ac:dyDescent="0.35">
      <c r="A74" s="13"/>
      <c r="W74" s="23"/>
      <c r="X74"/>
    </row>
    <row r="75" spans="1:38" x14ac:dyDescent="0.35">
      <c r="A75" s="13"/>
      <c r="C75" s="10"/>
    </row>
    <row r="76" spans="1:38" x14ac:dyDescent="0.35">
      <c r="A76" s="13"/>
      <c r="C76" s="10"/>
    </row>
    <row r="77" spans="1:38" x14ac:dyDescent="0.35">
      <c r="A77" s="13"/>
      <c r="C77" s="10"/>
    </row>
    <row r="78" spans="1:38" x14ac:dyDescent="0.35">
      <c r="A78" s="13"/>
      <c r="C78" s="10"/>
    </row>
    <row r="79" spans="1:38" x14ac:dyDescent="0.35">
      <c r="A79" s="13"/>
      <c r="C79" s="10"/>
    </row>
    <row r="80" spans="1:38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1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3" priority="1" operator="lessThan">
      <formula>21</formula>
    </cfRule>
  </conditionalFormatting>
  <dataValidations disablePrompts="1" count="1">
    <dataValidation type="list" allowBlank="1" showInputMessage="1" showErrorMessage="1" sqref="P1" xr:uid="{6324F825-11E5-43FA-BC3A-553CF4113B29}">
      <formula1>"Distribute Electricity, Don't Distribute Electricity"</formula1>
    </dataValidation>
  </dataValidation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C9274-AE43-4E01-B5B7-4B35BF550E7D}">
  <sheetPr codeName="Sheet12">
    <tabColor theme="7"/>
  </sheetPr>
  <dimension ref="A1:AL72"/>
  <sheetViews>
    <sheetView topLeftCell="J10" zoomScaleNormal="100" workbookViewId="0">
      <selection activeCell="AD88" sqref="AD88"/>
    </sheetView>
  </sheetViews>
  <sheetFormatPr defaultRowHeight="14.5" x14ac:dyDescent="0.35"/>
  <cols>
    <col min="2" max="2" width="28.6328125" customWidth="1"/>
    <col min="3" max="3" width="14" customWidth="1"/>
    <col min="10" max="10" width="27.453125" customWidth="1"/>
    <col min="15" max="17" width="11.36328125" style="10" customWidth="1"/>
    <col min="18" max="18" width="8.6328125" style="10"/>
    <col min="21" max="24" width="9.36328125" bestFit="1" customWidth="1"/>
  </cols>
  <sheetData>
    <row r="1" spans="1:24" x14ac:dyDescent="0.35">
      <c r="B1" t="s">
        <v>59</v>
      </c>
      <c r="C1" s="9" t="s">
        <v>53</v>
      </c>
      <c r="J1" s="14" t="s">
        <v>414</v>
      </c>
    </row>
    <row r="2" spans="1:24" x14ac:dyDescent="0.35">
      <c r="B2" t="s">
        <v>0</v>
      </c>
      <c r="C2" t="s">
        <v>1</v>
      </c>
      <c r="D2">
        <v>2020</v>
      </c>
      <c r="E2">
        <f>D2+10</f>
        <v>2030</v>
      </c>
      <c r="F2">
        <f t="shared" ref="F2:G2" si="0">E2+10</f>
        <v>2040</v>
      </c>
      <c r="G2">
        <f t="shared" si="0"/>
        <v>2050</v>
      </c>
      <c r="J2" s="14" t="s">
        <v>0</v>
      </c>
      <c r="K2" s="14">
        <f>D2</f>
        <v>2020</v>
      </c>
      <c r="L2" s="14">
        <f t="shared" ref="L2:N2" si="1">E2</f>
        <v>2030</v>
      </c>
      <c r="M2" s="14">
        <f t="shared" si="1"/>
        <v>2040</v>
      </c>
      <c r="N2" s="14">
        <f t="shared" si="1"/>
        <v>2050</v>
      </c>
      <c r="O2" s="24" t="s">
        <v>77</v>
      </c>
      <c r="P2" s="24" t="s">
        <v>416</v>
      </c>
      <c r="Q2" s="24" t="s">
        <v>417</v>
      </c>
      <c r="R2" s="24" t="s">
        <v>418</v>
      </c>
      <c r="T2" s="14"/>
      <c r="U2" s="14">
        <f>K2</f>
        <v>2020</v>
      </c>
      <c r="V2" s="14">
        <f>L2</f>
        <v>2030</v>
      </c>
      <c r="W2" s="14">
        <f>M2</f>
        <v>2040</v>
      </c>
      <c r="X2" s="14">
        <f>N2</f>
        <v>2050</v>
      </c>
    </row>
    <row r="3" spans="1:24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Emissions'!$C$1:$C$101='Industry Figure -old'!$A3)*('EPS Emissions'!$D$1:$D$101='Industry Figure -old'!$C$1),0),MATCH('Industry Figure -old'!D$2,'EPS Emissions'!$C$1:$AI$1,0)),INDEX('GCAM By Region By Sector'!$B$1:$AH$342,MATCH(1,('GCAM By Region By Sector'!$B$1:$B$342='Industry Figure -old'!$A3)*('GCAM By Region By Sector'!$C$1:$C$342='Industry Figure -old'!$C$1),0),MATCH('Industry Figure -old'!D$2,'GCAM By Region By Sector'!$B$1:$AH$1,0))*10^3)</f>
        <v>851.97</v>
      </c>
      <c r="E3" cm="1">
        <f t="array" ref="E3">IF($C3="EPS",INDEX('EPS Emissions'!$C$1:$AI$101,MATCH(1,('EPS Emissions'!$C$1:$C$101='Industry Figure -old'!$A3)*('EPS Emissions'!$D$1:$D$101='Industry Figure -old'!$C$1),0),MATCH('Industry Figure -old'!E$2,'EPS Emissions'!$C$1:$AI$1,0)),INDEX('GCAM By Region By Sector'!$B$1:$AH$342,MATCH(1,('GCAM By Region By Sector'!$B$1:$B$342='Industry Figure -old'!$A3)*('GCAM By Region By Sector'!$C$1:$C$342='Industry Figure -old'!$C$1),0),MATCH('Industry Figure -old'!E$2,'GCAM By Region By Sector'!$B$1:$AH$1,0))*10^3)</f>
        <v>813.4</v>
      </c>
      <c r="F3" cm="1">
        <f t="array" ref="F3">IF($C3="EPS",INDEX('EPS Emissions'!$C$1:$AI$101,MATCH(1,('EPS Emissions'!$C$1:$C$101='Industry Figure -old'!$A3)*('EPS Emissions'!$D$1:$D$101='Industry Figure -old'!$C$1),0),MATCH('Industry Figure -old'!F$2,'EPS Emissions'!$C$1:$AI$1,0)),INDEX('GCAM By Region By Sector'!$B$1:$AH$342,MATCH(1,('GCAM By Region By Sector'!$B$1:$B$342='Industry Figure -old'!$A3)*('GCAM By Region By Sector'!$C$1:$C$342='Industry Figure -old'!$C$1),0),MATCH('Industry Figure -old'!F$2,'GCAM By Region By Sector'!$B$1:$AH$1,0))*10^3)</f>
        <v>781.23800000000006</v>
      </c>
      <c r="G3" cm="1">
        <f t="array" ref="G3">IF($C3="EPS",INDEX('EPS Emissions'!$C$1:$AI$101,MATCH(1,('EPS Emissions'!$C$1:$C$101='Industry Figure -old'!$A3)*('EPS Emissions'!$D$1:$D$101='Industry Figure -old'!$C$1),0),MATCH('Industry Figure -old'!G$2,'EPS Emissions'!$C$1:$AI$1,0)),INDEX('GCAM By Region By Sector'!$B$1:$AH$342,MATCH(1,('GCAM By Region By Sector'!$B$1:$B$342='Industry Figure -old'!$A3)*('GCAM By Region By Sector'!$C$1:$C$342='Industry Figure -old'!$C$1),0),MATCH('Industry Figure -old'!G$2,'GCAM By Region By Sector'!$B$1:$AH$1,0))*10^3)</f>
        <v>740.45899999999995</v>
      </c>
      <c r="J3" t="str">
        <f>B3</f>
        <v>EU-27</v>
      </c>
      <c r="K3">
        <f>D3+D37</f>
        <v>974.577</v>
      </c>
      <c r="L3">
        <f t="shared" ref="L3:N15" si="2">E3+E37</f>
        <v>913.36699999999996</v>
      </c>
      <c r="M3">
        <f t="shared" si="2"/>
        <v>865.22580000000005</v>
      </c>
      <c r="N3">
        <f t="shared" si="2"/>
        <v>808.57029999999997</v>
      </c>
      <c r="O3" s="10">
        <f>RANK($K3,$K$3:$K$33,0)</f>
        <v>6</v>
      </c>
      <c r="P3" s="10">
        <f>RANK($L3,$L$3:$L$33,0)</f>
        <v>7</v>
      </c>
      <c r="Q3" s="10">
        <f>RANK($M3,$M$3:$M$33,0)</f>
        <v>9</v>
      </c>
      <c r="R3" s="10">
        <f>RANK($N3,$N$3:$N$33,0)</f>
        <v>10</v>
      </c>
      <c r="S3" s="22">
        <v>1</v>
      </c>
      <c r="T3" t="str">
        <f>INDEX(J$3:J$33,MATCH(S3,O$3:O$33,0),1)</f>
        <v>China</v>
      </c>
      <c r="U3" s="16">
        <f>INDEX($J$2:$N$34,MATCH($T3,$J$2:$J$34,0),MATCH(U$2,$J$2:$O$2,0))</f>
        <v>5899.1149999999998</v>
      </c>
      <c r="V3" s="16">
        <f>INDEX($J$2:$N$34,MATCH($T3,$J$2:$J$34,0),MATCH(V$2,$J$2:$O$2,0))</f>
        <v>6189.3019999999997</v>
      </c>
      <c r="W3" s="16">
        <f>INDEX($J$2:$N$34,MATCH($T3,$J$2:$J$34,0),MATCH(W$2,$J$2:$O$2,0))</f>
        <v>5797.6989999999996</v>
      </c>
      <c r="X3" s="16">
        <f>INDEX($J$2:$N$34,MATCH($T3,$J$2:$J$34,0),MATCH(X$2,$J$2:$O$2,0))</f>
        <v>5460.902</v>
      </c>
    </row>
    <row r="4" spans="1:24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Emissions'!$C$1:$C$101='Industry Figure -old'!$A4)*('EPS Emissions'!$D$1:$D$101='Industry Figure -old'!$C$1),0),MATCH('Industry Figure -old'!D$2,'EPS Emissions'!$C$1:$AI$1,0)),INDEX('GCAM By Region By Sector'!$B$1:$AH$342,MATCH(1,('GCAM By Region By Sector'!$B$1:$B$342='Industry Figure -old'!$A4)*('GCAM By Region By Sector'!$C$1:$C$342='Industry Figure -old'!$C$1),0),MATCH('Industry Figure -old'!D$2,'GCAM By Region By Sector'!$B$1:$AH$1,0))*10^3)</f>
        <v>74.975621225128862</v>
      </c>
      <c r="E4" cm="1">
        <f t="array" ref="E4">IF($C4="EPS",INDEX('EPS Emissions'!$C$1:$AI$101,MATCH(1,('EPS Emissions'!$C$1:$C$101='Industry Figure -old'!$A4)*('EPS Emissions'!$D$1:$D$101='Industry Figure -old'!$C$1),0),MATCH('Industry Figure -old'!E$2,'EPS Emissions'!$C$1:$AI$1,0)),INDEX('GCAM By Region By Sector'!$B$1:$AH$342,MATCH(1,('GCAM By Region By Sector'!$B$1:$B$342='Industry Figure -old'!$A4)*('GCAM By Region By Sector'!$C$1:$C$342='Industry Figure -old'!$C$1),0),MATCH('Industry Figure -old'!E$2,'GCAM By Region By Sector'!$B$1:$AH$1,0))*10^3)</f>
        <v>75.233338896506893</v>
      </c>
      <c r="F4" cm="1">
        <f t="array" ref="F4">IF($C4="EPS",INDEX('EPS Emissions'!$C$1:$AI$101,MATCH(1,('EPS Emissions'!$C$1:$C$101='Industry Figure -old'!$A4)*('EPS Emissions'!$D$1:$D$101='Industry Figure -old'!$C$1),0),MATCH('Industry Figure -old'!F$2,'EPS Emissions'!$C$1:$AI$1,0)),INDEX('GCAM By Region By Sector'!$B$1:$AH$342,MATCH(1,('GCAM By Region By Sector'!$B$1:$B$342='Industry Figure -old'!$A4)*('GCAM By Region By Sector'!$C$1:$C$342='Industry Figure -old'!$C$1),0),MATCH('Industry Figure -old'!F$2,'GCAM By Region By Sector'!$B$1:$AH$1,0))*10^3)</f>
        <v>77.514816799935147</v>
      </c>
      <c r="G4" cm="1">
        <f t="array" ref="G4">IF($C4="EPS",INDEX('EPS Emissions'!$C$1:$AI$101,MATCH(1,('EPS Emissions'!$C$1:$C$101='Industry Figure -old'!$A4)*('EPS Emissions'!$D$1:$D$101='Industry Figure -old'!$C$1),0),MATCH('Industry Figure -old'!G$2,'EPS Emissions'!$C$1:$AI$1,0)),INDEX('GCAM By Region By Sector'!$B$1:$AH$342,MATCH(1,('GCAM By Region By Sector'!$B$1:$B$342='Industry Figure -old'!$A4)*('GCAM By Region By Sector'!$C$1:$C$342='Industry Figure -old'!$C$1),0),MATCH('Industry Figure -old'!G$2,'GCAM By Region By Sector'!$B$1:$AH$1,0))*10^3)</f>
        <v>79.902836956789997</v>
      </c>
      <c r="J4" t="str">
        <f t="shared" ref="J4:J33" si="3">B4</f>
        <v>UK</v>
      </c>
      <c r="K4">
        <f t="shared" ref="K4:N19" si="4">D4+D38</f>
        <v>85.150012856800487</v>
      </c>
      <c r="L4">
        <f t="shared" si="2"/>
        <v>84.291500799055484</v>
      </c>
      <c r="M4">
        <f t="shared" si="2"/>
        <v>85.932251537727282</v>
      </c>
      <c r="N4">
        <f t="shared" si="2"/>
        <v>87.444882534049157</v>
      </c>
      <c r="O4" s="10">
        <f t="shared" ref="O4:O32" si="5">RANK($K4,$K$3:$K$33,0)</f>
        <v>30</v>
      </c>
      <c r="P4" s="10">
        <f t="shared" ref="P4:P33" si="6">RANK($L4,$L$3:$L$33,0)</f>
        <v>31</v>
      </c>
      <c r="Q4" s="10">
        <f t="shared" ref="Q4:Q33" si="7">RANK($M4,$M$3:$M$33,0)</f>
        <v>31</v>
      </c>
      <c r="R4" s="10">
        <f t="shared" ref="R4:R33" si="8">RANK($N4,$N$3:$N$33,0)</f>
        <v>31</v>
      </c>
      <c r="S4" s="22">
        <v>2</v>
      </c>
      <c r="T4" t="str">
        <f t="shared" ref="T4:T12" si="9">INDEX(J$3:J$33,MATCH(S4,O$3:O$33,0),1)</f>
        <v>USA</v>
      </c>
      <c r="U4" s="16">
        <f t="shared" ref="U4:U12" si="10">INDEX($J$2:$N$34,MATCH($T4,$J$2:$J$34,0),MATCH(U$2,$J$2:$O$2,0))</f>
        <v>1804.4180000000001</v>
      </c>
      <c r="V4" s="16">
        <f t="shared" ref="V4:X12" si="11">INDEX($J$2:$N$34,MATCH($T4,$J$2:$J$34,0),MATCH(V$2,$J$2:$O$2,0))</f>
        <v>1814.462</v>
      </c>
      <c r="W4" s="16">
        <f t="shared" si="11"/>
        <v>1807.3920000000001</v>
      </c>
      <c r="X4" s="16">
        <f t="shared" si="11"/>
        <v>1929.3980000000001</v>
      </c>
    </row>
    <row r="5" spans="1:24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Emissions'!$C$1:$C$101='Industry Figure -old'!$A5)*('EPS Emissions'!$D$1:$D$101='Industry Figure -old'!$C$1),0),MATCH('Industry Figure -old'!D$2,'EPS Emissions'!$C$1:$AI$1,0)),INDEX('GCAM By Region By Sector'!$B$1:$AH$342,MATCH(1,('GCAM By Region By Sector'!$B$1:$B$342='Industry Figure -old'!$A5)*('GCAM By Region By Sector'!$C$1:$C$342='Industry Figure -old'!$C$1),0),MATCH('Industry Figure -old'!D$2,'GCAM By Region By Sector'!$B$1:$AH$1,0))*10^3)</f>
        <v>174.13345490410015</v>
      </c>
      <c r="E5" cm="1">
        <f t="array" ref="E5">IF($C5="EPS",INDEX('EPS Emissions'!$C$1:$AI$101,MATCH(1,('EPS Emissions'!$C$1:$C$101='Industry Figure -old'!$A5)*('EPS Emissions'!$D$1:$D$101='Industry Figure -old'!$C$1),0),MATCH('Industry Figure -old'!E$2,'EPS Emissions'!$C$1:$AI$1,0)),INDEX('GCAM By Region By Sector'!$B$1:$AH$342,MATCH(1,('GCAM By Region By Sector'!$B$1:$B$342='Industry Figure -old'!$A5)*('GCAM By Region By Sector'!$C$1:$C$342='Industry Figure -old'!$C$1),0),MATCH('Industry Figure -old'!E$2,'GCAM By Region By Sector'!$B$1:$AH$1,0))*10^3)</f>
        <v>306.15817768195797</v>
      </c>
      <c r="F5" cm="1">
        <f t="array" ref="F5">IF($C5="EPS",INDEX('EPS Emissions'!$C$1:$AI$101,MATCH(1,('EPS Emissions'!$C$1:$C$101='Industry Figure -old'!$A5)*('EPS Emissions'!$D$1:$D$101='Industry Figure -old'!$C$1),0),MATCH('Industry Figure -old'!F$2,'EPS Emissions'!$C$1:$AI$1,0)),INDEX('GCAM By Region By Sector'!$B$1:$AH$342,MATCH(1,('GCAM By Region By Sector'!$B$1:$B$342='Industry Figure -old'!$A5)*('GCAM By Region By Sector'!$C$1:$C$342='Industry Figure -old'!$C$1),0),MATCH('Industry Figure -old'!F$2,'GCAM By Region By Sector'!$B$1:$AH$1,0))*10^3)</f>
        <v>578.12629312145373</v>
      </c>
      <c r="G5" cm="1">
        <f t="array" ref="G5">IF($C5="EPS",INDEX('EPS Emissions'!$C$1:$AI$101,MATCH(1,('EPS Emissions'!$C$1:$C$101='Industry Figure -old'!$A5)*('EPS Emissions'!$D$1:$D$101='Industry Figure -old'!$C$1),0),MATCH('Industry Figure -old'!G$2,'EPS Emissions'!$C$1:$AI$1,0)),INDEX('GCAM By Region By Sector'!$B$1:$AH$342,MATCH(1,('GCAM By Region By Sector'!$B$1:$B$342='Industry Figure -old'!$A5)*('GCAM By Region By Sector'!$C$1:$C$342='Industry Figure -old'!$C$1),0),MATCH('Industry Figure -old'!G$2,'GCAM By Region By Sector'!$B$1:$AH$1,0))*10^3)</f>
        <v>904.59575963000088</v>
      </c>
      <c r="J5" t="str">
        <f t="shared" si="3"/>
        <v>East Africa</v>
      </c>
      <c r="K5">
        <f>D5</f>
        <v>174.13345490410015</v>
      </c>
      <c r="L5">
        <f t="shared" ref="L5:N5" si="12">E5</f>
        <v>306.15817768195797</v>
      </c>
      <c r="M5">
        <f t="shared" si="12"/>
        <v>578.12629312145373</v>
      </c>
      <c r="N5">
        <f t="shared" si="12"/>
        <v>904.59575963000088</v>
      </c>
      <c r="O5" s="10">
        <f t="shared" si="5"/>
        <v>22</v>
      </c>
      <c r="P5" s="10">
        <f t="shared" si="6"/>
        <v>16</v>
      </c>
      <c r="Q5" s="10">
        <f t="shared" si="7"/>
        <v>11</v>
      </c>
      <c r="R5" s="10">
        <f t="shared" si="8"/>
        <v>9</v>
      </c>
      <c r="S5" s="22">
        <v>3</v>
      </c>
      <c r="T5" t="str">
        <f>INDEX(J$3:J$33,MATCH(S5,O$3:O$33,0),1)</f>
        <v>Russia</v>
      </c>
      <c r="U5" s="16">
        <f t="shared" si="10"/>
        <v>1295.4433990272416</v>
      </c>
      <c r="V5" s="16">
        <f t="shared" si="11"/>
        <v>1336.1531971906109</v>
      </c>
      <c r="W5" s="16">
        <f t="shared" si="11"/>
        <v>1300.955215544785</v>
      </c>
      <c r="X5" s="16">
        <f t="shared" si="11"/>
        <v>1413.6350541231277</v>
      </c>
    </row>
    <row r="6" spans="1:24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Emissions'!$C$1:$C$101='Industry Figure -old'!$A6)*('EPS Emissions'!$D$1:$D$101='Industry Figure -old'!$C$1),0),MATCH('Industry Figure -old'!D$2,'EPS Emissions'!$C$1:$AI$1,0)),INDEX('GCAM By Region By Sector'!$B$1:$AH$342,MATCH(1,('GCAM By Region By Sector'!$B$1:$B$342='Industry Figure -old'!$A6)*('GCAM By Region By Sector'!$C$1:$C$342='Industry Figure -old'!$C$1),0),MATCH('Industry Figure -old'!D$2,'GCAM By Region By Sector'!$B$1:$AH$1,0))*10^3)</f>
        <v>344.81542511302615</v>
      </c>
      <c r="E6" cm="1">
        <f t="array" ref="E6">IF($C6="EPS",INDEX('EPS Emissions'!$C$1:$AI$101,MATCH(1,('EPS Emissions'!$C$1:$C$101='Industry Figure -old'!$A6)*('EPS Emissions'!$D$1:$D$101='Industry Figure -old'!$C$1),0),MATCH('Industry Figure -old'!E$2,'EPS Emissions'!$C$1:$AI$1,0)),INDEX('GCAM By Region By Sector'!$B$1:$AH$342,MATCH(1,('GCAM By Region By Sector'!$B$1:$B$342='Industry Figure -old'!$A6)*('GCAM By Region By Sector'!$C$1:$C$342='Industry Figure -old'!$C$1),0),MATCH('Industry Figure -old'!E$2,'GCAM By Region By Sector'!$B$1:$AH$1,0))*10^3)</f>
        <v>449.11322536012648</v>
      </c>
      <c r="F6" cm="1">
        <f t="array" ref="F6">IF($C6="EPS",INDEX('EPS Emissions'!$C$1:$AI$101,MATCH(1,('EPS Emissions'!$C$1:$C$101='Industry Figure -old'!$A6)*('EPS Emissions'!$D$1:$D$101='Industry Figure -old'!$C$1),0),MATCH('Industry Figure -old'!F$2,'EPS Emissions'!$C$1:$AI$1,0)),INDEX('GCAM By Region By Sector'!$B$1:$AH$342,MATCH(1,('GCAM By Region By Sector'!$B$1:$B$342='Industry Figure -old'!$A6)*('GCAM By Region By Sector'!$C$1:$C$342='Industry Figure -old'!$C$1),0),MATCH('Industry Figure -old'!F$2,'GCAM By Region By Sector'!$B$1:$AH$1,0))*10^3)</f>
        <v>594.08597686698181</v>
      </c>
      <c r="G6" cm="1">
        <f t="array" ref="G6">IF($C6="EPS",INDEX('EPS Emissions'!$C$1:$AI$101,MATCH(1,('EPS Emissions'!$C$1:$C$101='Industry Figure -old'!$A6)*('EPS Emissions'!$D$1:$D$101='Industry Figure -old'!$C$1),0),MATCH('Industry Figure -old'!G$2,'EPS Emissions'!$C$1:$AI$1,0)),INDEX('GCAM By Region By Sector'!$B$1:$AH$342,MATCH(1,('GCAM By Region By Sector'!$B$1:$B$342='Industry Figure -old'!$A6)*('GCAM By Region By Sector'!$C$1:$C$342='Industry Figure -old'!$C$1),0),MATCH('Industry Figure -old'!G$2,'GCAM By Region By Sector'!$B$1:$AH$1,0))*10^3)</f>
        <v>751.61746605628252</v>
      </c>
      <c r="J6" t="str">
        <f t="shared" si="3"/>
        <v>North Africa</v>
      </c>
      <c r="K6">
        <f t="shared" ref="K6:K10" si="13">D6</f>
        <v>344.81542511302615</v>
      </c>
      <c r="L6">
        <f t="shared" ref="L6:L10" si="14">E6</f>
        <v>449.11322536012648</v>
      </c>
      <c r="M6">
        <f t="shared" ref="M6:M10" si="15">F6</f>
        <v>594.08597686698181</v>
      </c>
      <c r="N6">
        <f t="shared" ref="N6:N10" si="16">G6</f>
        <v>751.61746605628252</v>
      </c>
      <c r="O6" s="10">
        <f t="shared" si="5"/>
        <v>13</v>
      </c>
      <c r="P6" s="10">
        <f t="shared" si="6"/>
        <v>12</v>
      </c>
      <c r="Q6" s="10">
        <f t="shared" si="7"/>
        <v>10</v>
      </c>
      <c r="R6" s="10">
        <f t="shared" si="8"/>
        <v>11</v>
      </c>
      <c r="S6" s="22">
        <v>4</v>
      </c>
      <c r="T6" t="str">
        <f t="shared" si="9"/>
        <v>Middle East</v>
      </c>
      <c r="U6" s="16">
        <f t="shared" si="10"/>
        <v>1294.7303161142418</v>
      </c>
      <c r="V6" s="16">
        <f t="shared" si="11"/>
        <v>1506.069674451064</v>
      </c>
      <c r="W6" s="16">
        <f t="shared" si="11"/>
        <v>1708.0176198370257</v>
      </c>
      <c r="X6" s="16">
        <f t="shared" si="11"/>
        <v>1974.6273919190041</v>
      </c>
    </row>
    <row r="7" spans="1:24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Emissions'!$C$1:$C$101='Industry Figure -old'!$A7)*('EPS Emissions'!$D$1:$D$101='Industry Figure -old'!$C$1),0),MATCH('Industry Figure -old'!D$2,'EPS Emissions'!$C$1:$AI$1,0)),INDEX('GCAM By Region By Sector'!$B$1:$AH$342,MATCH(1,('GCAM By Region By Sector'!$B$1:$B$342='Industry Figure -old'!$A7)*('GCAM By Region By Sector'!$C$1:$C$342='Industry Figure -old'!$C$1),0),MATCH('Industry Figure -old'!D$2,'GCAM By Region By Sector'!$B$1:$AH$1,0))*10^3)</f>
        <v>239.27984278883943</v>
      </c>
      <c r="E7" cm="1">
        <f t="array" ref="E7">IF($C7="EPS",INDEX('EPS Emissions'!$C$1:$AI$101,MATCH(1,('EPS Emissions'!$C$1:$C$101='Industry Figure -old'!$A7)*('EPS Emissions'!$D$1:$D$101='Industry Figure -old'!$C$1),0),MATCH('Industry Figure -old'!E$2,'EPS Emissions'!$C$1:$AI$1,0)),INDEX('GCAM By Region By Sector'!$B$1:$AH$342,MATCH(1,('GCAM By Region By Sector'!$B$1:$B$342='Industry Figure -old'!$A7)*('GCAM By Region By Sector'!$C$1:$C$342='Industry Figure -old'!$C$1),0),MATCH('Industry Figure -old'!E$2,'GCAM By Region By Sector'!$B$1:$AH$1,0))*10^3)</f>
        <v>319.9987276935305</v>
      </c>
      <c r="F7" cm="1">
        <f t="array" ref="F7">IF($C7="EPS",INDEX('EPS Emissions'!$C$1:$AI$101,MATCH(1,('EPS Emissions'!$C$1:$C$101='Industry Figure -old'!$A7)*('EPS Emissions'!$D$1:$D$101='Industry Figure -old'!$C$1),0),MATCH('Industry Figure -old'!F$2,'EPS Emissions'!$C$1:$AI$1,0)),INDEX('GCAM By Region By Sector'!$B$1:$AH$342,MATCH(1,('GCAM By Region By Sector'!$B$1:$B$342='Industry Figure -old'!$A7)*('GCAM By Region By Sector'!$C$1:$C$342='Industry Figure -old'!$C$1),0),MATCH('Industry Figure -old'!F$2,'GCAM By Region By Sector'!$B$1:$AH$1,0))*10^3)</f>
        <v>462.18884727864815</v>
      </c>
      <c r="G7" cm="1">
        <f t="array" ref="G7">IF($C7="EPS",INDEX('EPS Emissions'!$C$1:$AI$101,MATCH(1,('EPS Emissions'!$C$1:$C$101='Industry Figure -old'!$A7)*('EPS Emissions'!$D$1:$D$101='Industry Figure -old'!$C$1),0),MATCH('Industry Figure -old'!G$2,'EPS Emissions'!$C$1:$AI$1,0)),INDEX('GCAM By Region By Sector'!$B$1:$AH$342,MATCH(1,('GCAM By Region By Sector'!$B$1:$B$342='Industry Figure -old'!$A7)*('GCAM By Region By Sector'!$C$1:$C$342='Industry Figure -old'!$C$1),0),MATCH('Industry Figure -old'!G$2,'GCAM By Region By Sector'!$B$1:$AH$1,0))*10^3)</f>
        <v>672.3872169962309</v>
      </c>
      <c r="J7" t="str">
        <f t="shared" si="3"/>
        <v>Southern Africa</v>
      </c>
      <c r="K7">
        <f t="shared" si="13"/>
        <v>239.27984278883943</v>
      </c>
      <c r="L7">
        <f t="shared" si="14"/>
        <v>319.9987276935305</v>
      </c>
      <c r="M7">
        <f t="shared" si="15"/>
        <v>462.18884727864815</v>
      </c>
      <c r="N7">
        <f t="shared" si="16"/>
        <v>672.3872169962309</v>
      </c>
      <c r="O7" s="10">
        <f t="shared" si="5"/>
        <v>17</v>
      </c>
      <c r="P7" s="10">
        <f t="shared" si="6"/>
        <v>15</v>
      </c>
      <c r="Q7" s="10">
        <f t="shared" si="7"/>
        <v>14</v>
      </c>
      <c r="R7" s="10">
        <f t="shared" si="8"/>
        <v>12</v>
      </c>
      <c r="S7" s="22">
        <v>5</v>
      </c>
      <c r="T7" t="str">
        <f t="shared" si="9"/>
        <v>India</v>
      </c>
      <c r="U7" s="16">
        <f t="shared" si="10"/>
        <v>1126.33</v>
      </c>
      <c r="V7" s="16">
        <f t="shared" si="11"/>
        <v>1813.0479999999998</v>
      </c>
      <c r="W7" s="16">
        <f t="shared" si="11"/>
        <v>2571.297</v>
      </c>
      <c r="X7" s="16">
        <f t="shared" si="11"/>
        <v>3217.4989999999998</v>
      </c>
    </row>
    <row r="8" spans="1:24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Emissions'!$C$1:$C$101='Industry Figure -old'!$A8)*('EPS Emissions'!$D$1:$D$101='Industry Figure -old'!$C$1),0),MATCH('Industry Figure -old'!D$2,'EPS Emissions'!$C$1:$AI$1,0)),INDEX('GCAM By Region By Sector'!$B$1:$AH$342,MATCH(1,('GCAM By Region By Sector'!$B$1:$B$342='Industry Figure -old'!$A8)*('GCAM By Region By Sector'!$C$1:$C$342='Industry Figure -old'!$C$1),0),MATCH('Industry Figure -old'!D$2,'GCAM By Region By Sector'!$B$1:$AH$1,0))*10^3)</f>
        <v>403.85172652767596</v>
      </c>
      <c r="E8" cm="1">
        <f t="array" ref="E8">IF($C8="EPS",INDEX('EPS Emissions'!$C$1:$AI$101,MATCH(1,('EPS Emissions'!$C$1:$C$101='Industry Figure -old'!$A8)*('EPS Emissions'!$D$1:$D$101='Industry Figure -old'!$C$1),0),MATCH('Industry Figure -old'!E$2,'EPS Emissions'!$C$1:$AI$1,0)),INDEX('GCAM By Region By Sector'!$B$1:$AH$342,MATCH(1,('GCAM By Region By Sector'!$B$1:$B$342='Industry Figure -old'!$A8)*('GCAM By Region By Sector'!$C$1:$C$342='Industry Figure -old'!$C$1),0),MATCH('Industry Figure -old'!E$2,'GCAM By Region By Sector'!$B$1:$AH$1,0))*10^3)</f>
        <v>680.09835934644889</v>
      </c>
      <c r="F8" cm="1">
        <f t="array" ref="F8">IF($C8="EPS",INDEX('EPS Emissions'!$C$1:$AI$101,MATCH(1,('EPS Emissions'!$C$1:$C$101='Industry Figure -old'!$A8)*('EPS Emissions'!$D$1:$D$101='Industry Figure -old'!$C$1),0),MATCH('Industry Figure -old'!F$2,'EPS Emissions'!$C$1:$AI$1,0)),INDEX('GCAM By Region By Sector'!$B$1:$AH$342,MATCH(1,('GCAM By Region By Sector'!$B$1:$B$342='Industry Figure -old'!$A8)*('GCAM By Region By Sector'!$C$1:$C$342='Industry Figure -old'!$C$1),0),MATCH('Industry Figure -old'!F$2,'GCAM By Region By Sector'!$B$1:$AH$1,0))*10^3)</f>
        <v>1237.6142341156713</v>
      </c>
      <c r="G8" cm="1">
        <f t="array" ref="G8">IF($C8="EPS",INDEX('EPS Emissions'!$C$1:$AI$101,MATCH(1,('EPS Emissions'!$C$1:$C$101='Industry Figure -old'!$A8)*('EPS Emissions'!$D$1:$D$101='Industry Figure -old'!$C$1),0),MATCH('Industry Figure -old'!G$2,'EPS Emissions'!$C$1:$AI$1,0)),INDEX('GCAM By Region By Sector'!$B$1:$AH$342,MATCH(1,('GCAM By Region By Sector'!$B$1:$B$342='Industry Figure -old'!$A8)*('GCAM By Region By Sector'!$C$1:$C$342='Industry Figure -old'!$C$1),0),MATCH('Industry Figure -old'!G$2,'GCAM By Region By Sector'!$B$1:$AH$1,0))*10^3)</f>
        <v>1962.0071620305835</v>
      </c>
      <c r="J8" t="str">
        <f t="shared" si="3"/>
        <v>West Africa</v>
      </c>
      <c r="K8">
        <f t="shared" si="13"/>
        <v>403.85172652767596</v>
      </c>
      <c r="L8">
        <f t="shared" si="14"/>
        <v>680.09835934644889</v>
      </c>
      <c r="M8">
        <f t="shared" si="15"/>
        <v>1237.6142341156713</v>
      </c>
      <c r="N8">
        <f t="shared" si="16"/>
        <v>1962.0071620305835</v>
      </c>
      <c r="O8" s="10">
        <f t="shared" si="5"/>
        <v>9</v>
      </c>
      <c r="P8" s="10">
        <f t="shared" si="6"/>
        <v>9</v>
      </c>
      <c r="Q8" s="10">
        <f t="shared" si="7"/>
        <v>7</v>
      </c>
      <c r="R8" s="10">
        <f t="shared" si="8"/>
        <v>4</v>
      </c>
      <c r="S8" s="22">
        <v>6</v>
      </c>
      <c r="T8" t="str">
        <f t="shared" si="9"/>
        <v>EU-27</v>
      </c>
      <c r="U8" s="16">
        <f t="shared" si="10"/>
        <v>974.577</v>
      </c>
      <c r="V8" s="16">
        <f t="shared" si="11"/>
        <v>913.36699999999996</v>
      </c>
      <c r="W8" s="16">
        <f t="shared" si="11"/>
        <v>865.22580000000005</v>
      </c>
      <c r="X8" s="16">
        <f t="shared" si="11"/>
        <v>808.57029999999997</v>
      </c>
    </row>
    <row r="9" spans="1:24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Emissions'!$C$1:$C$101='Industry Figure -old'!$A9)*('EPS Emissions'!$D$1:$D$101='Industry Figure -old'!$C$1),0),MATCH('Industry Figure -old'!D$2,'EPS Emissions'!$C$1:$AI$1,0)),INDEX('GCAM By Region By Sector'!$B$1:$AH$342,MATCH(1,('GCAM By Region By Sector'!$B$1:$B$342='Industry Figure -old'!$A9)*('GCAM By Region By Sector'!$C$1:$C$342='Industry Figure -old'!$C$1),0),MATCH('Industry Figure -old'!D$2,'GCAM By Region By Sector'!$B$1:$AH$1,0))*10^3)</f>
        <v>105.27224811948474</v>
      </c>
      <c r="E9" cm="1">
        <f t="array" ref="E9">IF($C9="EPS",INDEX('EPS Emissions'!$C$1:$AI$101,MATCH(1,('EPS Emissions'!$C$1:$C$101='Industry Figure -old'!$A9)*('EPS Emissions'!$D$1:$D$101='Industry Figure -old'!$C$1),0),MATCH('Industry Figure -old'!E$2,'EPS Emissions'!$C$1:$AI$1,0)),INDEX('GCAM By Region By Sector'!$B$1:$AH$342,MATCH(1,('GCAM By Region By Sector'!$B$1:$B$342='Industry Figure -old'!$A9)*('GCAM By Region By Sector'!$C$1:$C$342='Industry Figure -old'!$C$1),0),MATCH('Industry Figure -old'!E$2,'GCAM By Region By Sector'!$B$1:$AH$1,0))*10^3)</f>
        <v>120.1826824614147</v>
      </c>
      <c r="F9" cm="1">
        <f t="array" ref="F9">IF($C9="EPS",INDEX('EPS Emissions'!$C$1:$AI$101,MATCH(1,('EPS Emissions'!$C$1:$C$101='Industry Figure -old'!$A9)*('EPS Emissions'!$D$1:$D$101='Industry Figure -old'!$C$1),0),MATCH('Industry Figure -old'!F$2,'EPS Emissions'!$C$1:$AI$1,0)),INDEX('GCAM By Region By Sector'!$B$1:$AH$342,MATCH(1,('GCAM By Region By Sector'!$B$1:$B$342='Industry Figure -old'!$A9)*('GCAM By Region By Sector'!$C$1:$C$342='Industry Figure -old'!$C$1),0),MATCH('Industry Figure -old'!F$2,'GCAM By Region By Sector'!$B$1:$AH$1,0))*10^3)</f>
        <v>128.93817296719149</v>
      </c>
      <c r="G9" cm="1">
        <f t="array" ref="G9">IF($C9="EPS",INDEX('EPS Emissions'!$C$1:$AI$101,MATCH(1,('EPS Emissions'!$C$1:$C$101='Industry Figure -old'!$A9)*('EPS Emissions'!$D$1:$D$101='Industry Figure -old'!$C$1),0),MATCH('Industry Figure -old'!G$2,'EPS Emissions'!$C$1:$AI$1,0)),INDEX('GCAM By Region By Sector'!$B$1:$AH$342,MATCH(1,('GCAM By Region By Sector'!$B$1:$B$342='Industry Figure -old'!$A9)*('GCAM By Region By Sector'!$C$1:$C$342='Industry Figure -old'!$C$1),0),MATCH('Industry Figure -old'!G$2,'GCAM By Region By Sector'!$B$1:$AH$1,0))*10^3)</f>
        <v>140.44008791947192</v>
      </c>
      <c r="J9" t="str">
        <f t="shared" si="3"/>
        <v>Argentina</v>
      </c>
      <c r="K9">
        <f t="shared" si="13"/>
        <v>105.27224811948474</v>
      </c>
      <c r="L9">
        <f t="shared" si="14"/>
        <v>120.1826824614147</v>
      </c>
      <c r="M9">
        <f t="shared" si="15"/>
        <v>128.93817296719149</v>
      </c>
      <c r="N9">
        <f t="shared" si="16"/>
        <v>140.44008791947192</v>
      </c>
      <c r="O9" s="10">
        <f t="shared" si="5"/>
        <v>29</v>
      </c>
      <c r="P9" s="10">
        <f t="shared" si="6"/>
        <v>29</v>
      </c>
      <c r="Q9" s="10">
        <f t="shared" si="7"/>
        <v>29</v>
      </c>
      <c r="R9" s="10">
        <f t="shared" si="8"/>
        <v>29</v>
      </c>
      <c r="S9" s="22">
        <v>7</v>
      </c>
      <c r="T9" t="str">
        <f t="shared" si="9"/>
        <v>Southeast Asia</v>
      </c>
      <c r="U9" s="16">
        <f t="shared" si="10"/>
        <v>804.59657535887538</v>
      </c>
      <c r="V9" s="16">
        <f t="shared" si="11"/>
        <v>1102.5326139425274</v>
      </c>
      <c r="W9" s="16">
        <f t="shared" si="11"/>
        <v>1454.0987107739259</v>
      </c>
      <c r="X9" s="16">
        <f t="shared" si="11"/>
        <v>1794.0105130986792</v>
      </c>
    </row>
    <row r="10" spans="1:24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Emissions'!$C$1:$C$101='Industry Figure -old'!$A10)*('EPS Emissions'!$D$1:$D$101='Industry Figure -old'!$C$1),0),MATCH('Industry Figure -old'!D$2,'EPS Emissions'!$C$1:$AI$1,0)),INDEX('GCAM By Region By Sector'!$B$1:$AH$342,MATCH(1,('GCAM By Region By Sector'!$B$1:$B$342='Industry Figure -old'!$A10)*('GCAM By Region By Sector'!$C$1:$C$342='Industry Figure -old'!$C$1),0),MATCH('Industry Figure -old'!D$2,'GCAM By Region By Sector'!$B$1:$AH$1,0))*10^3)</f>
        <v>205.70444313080833</v>
      </c>
      <c r="E10" cm="1">
        <f t="array" ref="E10">IF($C10="EPS",INDEX('EPS Emissions'!$C$1:$AI$101,MATCH(1,('EPS Emissions'!$C$1:$C$101='Industry Figure -old'!$A10)*('EPS Emissions'!$D$1:$D$101='Industry Figure -old'!$C$1),0),MATCH('Industry Figure -old'!E$2,'EPS Emissions'!$C$1:$AI$1,0)),INDEX('GCAM By Region By Sector'!$B$1:$AH$342,MATCH(1,('GCAM By Region By Sector'!$B$1:$B$342='Industry Figure -old'!$A10)*('GCAM By Region By Sector'!$C$1:$C$342='Industry Figure -old'!$C$1),0),MATCH('Industry Figure -old'!E$2,'GCAM By Region By Sector'!$B$1:$AH$1,0))*10^3)</f>
        <v>226.08853308485439</v>
      </c>
      <c r="F10" cm="1">
        <f t="array" ref="F10">IF($C10="EPS",INDEX('EPS Emissions'!$C$1:$AI$101,MATCH(1,('EPS Emissions'!$C$1:$C$101='Industry Figure -old'!$A10)*('EPS Emissions'!$D$1:$D$101='Industry Figure -old'!$C$1),0),MATCH('Industry Figure -old'!F$2,'EPS Emissions'!$C$1:$AI$1,0)),INDEX('GCAM By Region By Sector'!$B$1:$AH$342,MATCH(1,('GCAM By Region By Sector'!$B$1:$B$342='Industry Figure -old'!$A10)*('GCAM By Region By Sector'!$C$1:$C$342='Industry Figure -old'!$C$1),0),MATCH('Industry Figure -old'!F$2,'GCAM By Region By Sector'!$B$1:$AH$1,0))*10^3)</f>
        <v>243.31165867903539</v>
      </c>
      <c r="G10" cm="1">
        <f t="array" ref="G10">IF($C10="EPS",INDEX('EPS Emissions'!$C$1:$AI$101,MATCH(1,('EPS Emissions'!$C$1:$C$101='Industry Figure -old'!$A10)*('EPS Emissions'!$D$1:$D$101='Industry Figure -old'!$C$1),0),MATCH('Industry Figure -old'!G$2,'EPS Emissions'!$C$1:$AI$1,0)),INDEX('GCAM By Region By Sector'!$B$1:$AH$342,MATCH(1,('GCAM By Region By Sector'!$B$1:$B$342='Industry Figure -old'!$A10)*('GCAM By Region By Sector'!$C$1:$C$342='Industry Figure -old'!$C$1),0),MATCH('Industry Figure -old'!G$2,'GCAM By Region By Sector'!$B$1:$AH$1,0))*10^3)</f>
        <v>272.74625936361133</v>
      </c>
      <c r="J10" t="str">
        <f t="shared" si="3"/>
        <v>Australia &amp; New Zealand</v>
      </c>
      <c r="K10">
        <f t="shared" si="13"/>
        <v>205.70444313080833</v>
      </c>
      <c r="L10">
        <f t="shared" si="14"/>
        <v>226.08853308485439</v>
      </c>
      <c r="M10">
        <f t="shared" si="15"/>
        <v>243.31165867903539</v>
      </c>
      <c r="N10">
        <f t="shared" si="16"/>
        <v>272.74625936361133</v>
      </c>
      <c r="O10" s="10">
        <f t="shared" si="5"/>
        <v>21</v>
      </c>
      <c r="P10" s="10">
        <f t="shared" si="6"/>
        <v>21</v>
      </c>
      <c r="Q10" s="10">
        <f t="shared" si="7"/>
        <v>23</v>
      </c>
      <c r="R10" s="10">
        <f t="shared" si="8"/>
        <v>25</v>
      </c>
      <c r="S10" s="22">
        <v>8</v>
      </c>
      <c r="T10" t="str">
        <f t="shared" si="9"/>
        <v>Indonesia</v>
      </c>
      <c r="U10" s="16">
        <f t="shared" si="10"/>
        <v>528.87000000000012</v>
      </c>
      <c r="V10" s="16">
        <f t="shared" si="11"/>
        <v>785.21500000000003</v>
      </c>
      <c r="W10" s="16">
        <f t="shared" si="11"/>
        <v>1186.6189999999999</v>
      </c>
      <c r="X10" s="16">
        <f t="shared" si="11"/>
        <v>1822.1890000000001</v>
      </c>
    </row>
    <row r="11" spans="1:24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Emissions'!$C$1:$C$101='Industry Figure -old'!$A11)*('EPS Emissions'!$D$1:$D$101='Industry Figure -old'!$C$1),0),MATCH('Industry Figure -old'!D$2,'EPS Emissions'!$C$1:$AI$1,0)),INDEX('GCAM By Region By Sector'!$B$1:$AH$342,MATCH(1,('GCAM By Region By Sector'!$B$1:$B$342='Industry Figure -old'!$A11)*('GCAM By Region By Sector'!$C$1:$C$342='Industry Figure -old'!$C$1),0),MATCH('Industry Figure -old'!D$2,'GCAM By Region By Sector'!$B$1:$AH$1,0))*10^3)</f>
        <v>287.96100000000001</v>
      </c>
      <c r="E11" cm="1">
        <f t="array" ref="E11">IF($C11="EPS",INDEX('EPS Emissions'!$C$1:$AI$101,MATCH(1,('EPS Emissions'!$C$1:$C$101='Industry Figure -old'!$A11)*('EPS Emissions'!$D$1:$D$101='Industry Figure -old'!$C$1),0),MATCH('Industry Figure -old'!E$2,'EPS Emissions'!$C$1:$AI$1,0)),INDEX('GCAM By Region By Sector'!$B$1:$AH$342,MATCH(1,('GCAM By Region By Sector'!$B$1:$B$342='Industry Figure -old'!$A11)*('GCAM By Region By Sector'!$C$1:$C$342='Industry Figure -old'!$C$1),0),MATCH('Industry Figure -old'!E$2,'GCAM By Region By Sector'!$B$1:$AH$1,0))*10^3)</f>
        <v>363.97199999999998</v>
      </c>
      <c r="F11" cm="1">
        <f t="array" ref="F11">IF($C11="EPS",INDEX('EPS Emissions'!$C$1:$AI$101,MATCH(1,('EPS Emissions'!$C$1:$C$101='Industry Figure -old'!$A11)*('EPS Emissions'!$D$1:$D$101='Industry Figure -old'!$C$1),0),MATCH('Industry Figure -old'!F$2,'EPS Emissions'!$C$1:$AI$1,0)),INDEX('GCAM By Region By Sector'!$B$1:$AH$342,MATCH(1,('GCAM By Region By Sector'!$B$1:$B$342='Industry Figure -old'!$A11)*('GCAM By Region By Sector'!$C$1:$C$342='Industry Figure -old'!$C$1),0),MATCH('Industry Figure -old'!F$2,'GCAM By Region By Sector'!$B$1:$AH$1,0))*10^3)</f>
        <v>412.38</v>
      </c>
      <c r="G11" cm="1">
        <f t="array" ref="G11">IF($C11="EPS",INDEX('EPS Emissions'!$C$1:$AI$101,MATCH(1,('EPS Emissions'!$C$1:$C$101='Industry Figure -old'!$A11)*('EPS Emissions'!$D$1:$D$101='Industry Figure -old'!$C$1),0),MATCH('Industry Figure -old'!G$2,'EPS Emissions'!$C$1:$AI$1,0)),INDEX('GCAM By Region By Sector'!$B$1:$AH$342,MATCH(1,('GCAM By Region By Sector'!$B$1:$B$342='Industry Figure -old'!$A11)*('GCAM By Region By Sector'!$C$1:$C$342='Industry Figure -old'!$C$1),0),MATCH('Industry Figure -old'!G$2,'GCAM By Region By Sector'!$B$1:$AH$1,0))*10^3)</f>
        <v>443.25299999999999</v>
      </c>
      <c r="J11" t="str">
        <f t="shared" si="3"/>
        <v>Brazil</v>
      </c>
      <c r="K11">
        <f t="shared" si="4"/>
        <v>391.08699999999999</v>
      </c>
      <c r="L11">
        <f t="shared" si="2"/>
        <v>497.46699999999998</v>
      </c>
      <c r="M11">
        <f t="shared" si="2"/>
        <v>570.63599999999997</v>
      </c>
      <c r="N11">
        <f t="shared" si="2"/>
        <v>613.90800000000002</v>
      </c>
      <c r="O11" s="10">
        <f t="shared" si="5"/>
        <v>11</v>
      </c>
      <c r="P11" s="10">
        <f t="shared" si="6"/>
        <v>10</v>
      </c>
      <c r="Q11" s="10">
        <f t="shared" si="7"/>
        <v>12</v>
      </c>
      <c r="R11" s="10">
        <f t="shared" si="8"/>
        <v>14</v>
      </c>
      <c r="S11" s="22">
        <v>9</v>
      </c>
      <c r="T11" t="str">
        <f t="shared" si="9"/>
        <v>West Africa</v>
      </c>
      <c r="U11" s="16">
        <f t="shared" si="10"/>
        <v>403.85172652767596</v>
      </c>
      <c r="V11" s="16">
        <f t="shared" si="11"/>
        <v>680.09835934644889</v>
      </c>
      <c r="W11" s="16">
        <f t="shared" si="11"/>
        <v>1237.6142341156713</v>
      </c>
      <c r="X11" s="16">
        <f t="shared" si="11"/>
        <v>1962.0071620305835</v>
      </c>
    </row>
    <row r="12" spans="1:24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Emissions'!$C$1:$C$101='Industry Figure -old'!$A12)*('EPS Emissions'!$D$1:$D$101='Industry Figure -old'!$C$1),0),MATCH('Industry Figure -old'!D$2,'EPS Emissions'!$C$1:$AI$1,0)),INDEX('GCAM By Region By Sector'!$B$1:$AH$342,MATCH(1,('GCAM By Region By Sector'!$B$1:$B$342='Industry Figure -old'!$A12)*('GCAM By Region By Sector'!$C$1:$C$342='Industry Figure -old'!$C$1),0),MATCH('Industry Figure -old'!D$2,'GCAM By Region By Sector'!$B$1:$AH$1,0))*10^3)</f>
        <v>288.32100000000003</v>
      </c>
      <c r="E12" cm="1">
        <f t="array" ref="E12">IF($C12="EPS",INDEX('EPS Emissions'!$C$1:$AI$101,MATCH(1,('EPS Emissions'!$C$1:$C$101='Industry Figure -old'!$A12)*('EPS Emissions'!$D$1:$D$101='Industry Figure -old'!$C$1),0),MATCH('Industry Figure -old'!E$2,'EPS Emissions'!$C$1:$AI$1,0)),INDEX('GCAM By Region By Sector'!$B$1:$AH$342,MATCH(1,('GCAM By Region By Sector'!$B$1:$B$342='Industry Figure -old'!$A12)*('GCAM By Region By Sector'!$C$1:$C$342='Industry Figure -old'!$C$1),0),MATCH('Industry Figure -old'!E$2,'GCAM By Region By Sector'!$B$1:$AH$1,0))*10^3)</f>
        <v>261.423</v>
      </c>
      <c r="F12" cm="1">
        <f t="array" ref="F12">IF($C12="EPS",INDEX('EPS Emissions'!$C$1:$AI$101,MATCH(1,('EPS Emissions'!$C$1:$C$101='Industry Figure -old'!$A12)*('EPS Emissions'!$D$1:$D$101='Industry Figure -old'!$C$1),0),MATCH('Industry Figure -old'!F$2,'EPS Emissions'!$C$1:$AI$1,0)),INDEX('GCAM By Region By Sector'!$B$1:$AH$342,MATCH(1,('GCAM By Region By Sector'!$B$1:$B$342='Industry Figure -old'!$A12)*('GCAM By Region By Sector'!$C$1:$C$342='Industry Figure -old'!$C$1),0),MATCH('Industry Figure -old'!F$2,'GCAM By Region By Sector'!$B$1:$AH$1,0))*10^3)</f>
        <v>262.60899999999998</v>
      </c>
      <c r="G12" cm="1">
        <f t="array" ref="G12">IF($C12="EPS",INDEX('EPS Emissions'!$C$1:$AI$101,MATCH(1,('EPS Emissions'!$C$1:$C$101='Industry Figure -old'!$A12)*('EPS Emissions'!$D$1:$D$101='Industry Figure -old'!$C$1),0),MATCH('Industry Figure -old'!G$2,'EPS Emissions'!$C$1:$AI$1,0)),INDEX('GCAM By Region By Sector'!$B$1:$AH$342,MATCH(1,('GCAM By Region By Sector'!$B$1:$B$342='Industry Figure -old'!$A12)*('GCAM By Region By Sector'!$C$1:$C$342='Industry Figure -old'!$C$1),0),MATCH('Industry Figure -old'!G$2,'GCAM By Region By Sector'!$B$1:$AH$1,0))*10^3)</f>
        <v>274.45699999999999</v>
      </c>
      <c r="J12" t="str">
        <f t="shared" si="3"/>
        <v>Canada</v>
      </c>
      <c r="K12">
        <f t="shared" ref="K12:K14" si="17">D12</f>
        <v>288.32100000000003</v>
      </c>
      <c r="L12">
        <f t="shared" ref="L12:L14" si="18">E12</f>
        <v>261.423</v>
      </c>
      <c r="M12">
        <f t="shared" ref="M12:M14" si="19">F12</f>
        <v>262.60899999999998</v>
      </c>
      <c r="N12">
        <f t="shared" ref="N12:N14" si="20">G12</f>
        <v>274.45699999999999</v>
      </c>
      <c r="O12" s="10">
        <f t="shared" si="5"/>
        <v>15</v>
      </c>
      <c r="P12" s="10">
        <f t="shared" si="6"/>
        <v>20</v>
      </c>
      <c r="Q12" s="10">
        <f t="shared" si="7"/>
        <v>22</v>
      </c>
      <c r="R12" s="10">
        <f t="shared" si="8"/>
        <v>24</v>
      </c>
      <c r="S12" s="22">
        <v>10</v>
      </c>
      <c r="T12" t="str">
        <f t="shared" si="9"/>
        <v>Central Asia</v>
      </c>
      <c r="U12" s="16">
        <f t="shared" si="10"/>
        <v>398.17666695982143</v>
      </c>
      <c r="V12" s="16">
        <f t="shared" si="11"/>
        <v>483.62476687215747</v>
      </c>
      <c r="W12" s="16">
        <f t="shared" si="11"/>
        <v>557.64334606450677</v>
      </c>
      <c r="X12" s="16">
        <f t="shared" si="11"/>
        <v>622.86373060748099</v>
      </c>
    </row>
    <row r="13" spans="1:24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Emissions'!$C$1:$C$101='Industry Figure -old'!$A13)*('EPS Emissions'!$D$1:$D$101='Industry Figure -old'!$C$1),0),MATCH('Industry Figure -old'!D$2,'EPS Emissions'!$C$1:$AI$1,0)),INDEX('GCAM By Region By Sector'!$B$1:$AH$342,MATCH(1,('GCAM By Region By Sector'!$B$1:$B$342='Industry Figure -old'!$A13)*('GCAM By Region By Sector'!$C$1:$C$342='Industry Figure -old'!$C$1),0),MATCH('Industry Figure -old'!D$2,'GCAM By Region By Sector'!$B$1:$AH$1,0))*10^3)</f>
        <v>131.79944830289077</v>
      </c>
      <c r="E13" cm="1">
        <f t="array" ref="E13">IF($C13="EPS",INDEX('EPS Emissions'!$C$1:$AI$101,MATCH(1,('EPS Emissions'!$C$1:$C$101='Industry Figure -old'!$A13)*('EPS Emissions'!$D$1:$D$101='Industry Figure -old'!$C$1),0),MATCH('Industry Figure -old'!E$2,'EPS Emissions'!$C$1:$AI$1,0)),INDEX('GCAM By Region By Sector'!$B$1:$AH$342,MATCH(1,('GCAM By Region By Sector'!$B$1:$B$342='Industry Figure -old'!$A13)*('GCAM By Region By Sector'!$C$1:$C$342='Industry Figure -old'!$C$1),0),MATCH('Industry Figure -old'!E$2,'GCAM By Region By Sector'!$B$1:$AH$1,0))*10^3)</f>
        <v>168.19539981756748</v>
      </c>
      <c r="F13" cm="1">
        <f t="array" ref="F13">IF($C13="EPS",INDEX('EPS Emissions'!$C$1:$AI$101,MATCH(1,('EPS Emissions'!$C$1:$C$101='Industry Figure -old'!$A13)*('EPS Emissions'!$D$1:$D$101='Industry Figure -old'!$C$1),0),MATCH('Industry Figure -old'!F$2,'EPS Emissions'!$C$1:$AI$1,0)),INDEX('GCAM By Region By Sector'!$B$1:$AH$342,MATCH(1,('GCAM By Region By Sector'!$B$1:$B$342='Industry Figure -old'!$A13)*('GCAM By Region By Sector'!$C$1:$C$342='Industry Figure -old'!$C$1),0),MATCH('Industry Figure -old'!F$2,'GCAM By Region By Sector'!$B$1:$AH$1,0))*10^3)</f>
        <v>221.14442506234099</v>
      </c>
      <c r="G13" cm="1">
        <f t="array" ref="G13">IF($C13="EPS",INDEX('EPS Emissions'!$C$1:$AI$101,MATCH(1,('EPS Emissions'!$C$1:$C$101='Industry Figure -old'!$A13)*('EPS Emissions'!$D$1:$D$101='Industry Figure -old'!$C$1),0),MATCH('Industry Figure -old'!G$2,'EPS Emissions'!$C$1:$AI$1,0)),INDEX('GCAM By Region By Sector'!$B$1:$AH$342,MATCH(1,('GCAM By Region By Sector'!$B$1:$B$342='Industry Figure -old'!$A13)*('GCAM By Region By Sector'!$C$1:$C$342='Industry Figure -old'!$C$1),0),MATCH('Industry Figure -old'!G$2,'GCAM By Region By Sector'!$B$1:$AH$1,0))*10^3)</f>
        <v>288.51269392752135</v>
      </c>
      <c r="J13" t="str">
        <f t="shared" si="3"/>
        <v>Central America and Caribbean</v>
      </c>
      <c r="K13">
        <f t="shared" si="17"/>
        <v>131.79944830289077</v>
      </c>
      <c r="L13">
        <f t="shared" si="18"/>
        <v>168.19539981756748</v>
      </c>
      <c r="M13">
        <f t="shared" si="19"/>
        <v>221.14442506234099</v>
      </c>
      <c r="N13">
        <f t="shared" si="20"/>
        <v>288.51269392752135</v>
      </c>
      <c r="O13" s="10">
        <f t="shared" si="5"/>
        <v>26</v>
      </c>
      <c r="P13" s="10">
        <f t="shared" si="6"/>
        <v>26</v>
      </c>
      <c r="Q13" s="10">
        <f t="shared" si="7"/>
        <v>26</v>
      </c>
      <c r="R13" s="10">
        <f t="shared" si="8"/>
        <v>23</v>
      </c>
      <c r="S13" s="22" t="s">
        <v>86</v>
      </c>
      <c r="T13" t="s">
        <v>87</v>
      </c>
      <c r="U13" s="16">
        <f>K34-SUM(U3:U12)</f>
        <v>4345.9394052475145</v>
      </c>
      <c r="V13" s="16">
        <f>L34-SUM(V3:V12)</f>
        <v>5136.9577413383522</v>
      </c>
      <c r="W13" s="16">
        <f>M34-SUM(W3:W12)</f>
        <v>6299.7160060627539</v>
      </c>
      <c r="X13" s="16">
        <f>N34-SUM(X3:X12)</f>
        <v>7723.3635919136395</v>
      </c>
    </row>
    <row r="14" spans="1:24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Emissions'!$C$1:$C$101='Industry Figure -old'!$A14)*('EPS Emissions'!$D$1:$D$101='Industry Figure -old'!$C$1),0),MATCH('Industry Figure -old'!D$2,'EPS Emissions'!$C$1:$AI$1,0)),INDEX('GCAM By Region By Sector'!$B$1:$AH$342,MATCH(1,('GCAM By Region By Sector'!$B$1:$B$342='Industry Figure -old'!$A14)*('GCAM By Region By Sector'!$C$1:$C$342='Industry Figure -old'!$C$1),0),MATCH('Industry Figure -old'!D$2,'GCAM By Region By Sector'!$B$1:$AH$1,0))*10^3)</f>
        <v>398.17666695982143</v>
      </c>
      <c r="E14" cm="1">
        <f t="array" ref="E14">IF($C14="EPS",INDEX('EPS Emissions'!$C$1:$AI$101,MATCH(1,('EPS Emissions'!$C$1:$C$101='Industry Figure -old'!$A14)*('EPS Emissions'!$D$1:$D$101='Industry Figure -old'!$C$1),0),MATCH('Industry Figure -old'!E$2,'EPS Emissions'!$C$1:$AI$1,0)),INDEX('GCAM By Region By Sector'!$B$1:$AH$342,MATCH(1,('GCAM By Region By Sector'!$B$1:$B$342='Industry Figure -old'!$A14)*('GCAM By Region By Sector'!$C$1:$C$342='Industry Figure -old'!$C$1),0),MATCH('Industry Figure -old'!E$2,'GCAM By Region By Sector'!$B$1:$AH$1,0))*10^3)</f>
        <v>483.62476687215747</v>
      </c>
      <c r="F14" cm="1">
        <f t="array" ref="F14">IF($C14="EPS",INDEX('EPS Emissions'!$C$1:$AI$101,MATCH(1,('EPS Emissions'!$C$1:$C$101='Industry Figure -old'!$A14)*('EPS Emissions'!$D$1:$D$101='Industry Figure -old'!$C$1),0),MATCH('Industry Figure -old'!F$2,'EPS Emissions'!$C$1:$AI$1,0)),INDEX('GCAM By Region By Sector'!$B$1:$AH$342,MATCH(1,('GCAM By Region By Sector'!$B$1:$B$342='Industry Figure -old'!$A14)*('GCAM By Region By Sector'!$C$1:$C$342='Industry Figure -old'!$C$1),0),MATCH('Industry Figure -old'!F$2,'GCAM By Region By Sector'!$B$1:$AH$1,0))*10^3)</f>
        <v>557.64334606450677</v>
      </c>
      <c r="G14" cm="1">
        <f t="array" ref="G14">IF($C14="EPS",INDEX('EPS Emissions'!$C$1:$AI$101,MATCH(1,('EPS Emissions'!$C$1:$C$101='Industry Figure -old'!$A14)*('EPS Emissions'!$D$1:$D$101='Industry Figure -old'!$C$1),0),MATCH('Industry Figure -old'!G$2,'EPS Emissions'!$C$1:$AI$1,0)),INDEX('GCAM By Region By Sector'!$B$1:$AH$342,MATCH(1,('GCAM By Region By Sector'!$B$1:$B$342='Industry Figure -old'!$A14)*('GCAM By Region By Sector'!$C$1:$C$342='Industry Figure -old'!$C$1),0),MATCH('Industry Figure -old'!G$2,'GCAM By Region By Sector'!$B$1:$AH$1,0))*10^3)</f>
        <v>622.86373060748099</v>
      </c>
      <c r="J14" t="str">
        <f t="shared" si="3"/>
        <v>Central Asia</v>
      </c>
      <c r="K14">
        <f t="shared" si="17"/>
        <v>398.17666695982143</v>
      </c>
      <c r="L14">
        <f t="shared" si="18"/>
        <v>483.62476687215747</v>
      </c>
      <c r="M14">
        <f t="shared" si="19"/>
        <v>557.64334606450677</v>
      </c>
      <c r="N14">
        <f t="shared" si="20"/>
        <v>622.86373060748099</v>
      </c>
      <c r="O14" s="10">
        <f t="shared" si="5"/>
        <v>10</v>
      </c>
      <c r="P14" s="10">
        <f t="shared" si="6"/>
        <v>11</v>
      </c>
      <c r="Q14" s="10">
        <f t="shared" si="7"/>
        <v>13</v>
      </c>
      <c r="R14" s="10">
        <f t="shared" si="8"/>
        <v>13</v>
      </c>
    </row>
    <row r="15" spans="1:24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Emissions'!$C$1:$C$101='Industry Figure -old'!$A15)*('EPS Emissions'!$D$1:$D$101='Industry Figure -old'!$C$1),0),MATCH('Industry Figure -old'!D$2,'EPS Emissions'!$C$1:$AI$1,0)),INDEX('GCAM By Region By Sector'!$B$1:$AH$342,MATCH(1,('GCAM By Region By Sector'!$B$1:$B$342='Industry Figure -old'!$A15)*('GCAM By Region By Sector'!$C$1:$C$342='Industry Figure -old'!$C$1),0),MATCH('Industry Figure -old'!D$2,'GCAM By Region By Sector'!$B$1:$AH$1,0))*10^3)</f>
        <v>5634.91</v>
      </c>
      <c r="E15" cm="1">
        <f t="array" ref="E15">IF($C15="EPS",INDEX('EPS Emissions'!$C$1:$AI$101,MATCH(1,('EPS Emissions'!$C$1:$C$101='Industry Figure -old'!$A15)*('EPS Emissions'!$D$1:$D$101='Industry Figure -old'!$C$1),0),MATCH('Industry Figure -old'!E$2,'EPS Emissions'!$C$1:$AI$1,0)),INDEX('GCAM By Region By Sector'!$B$1:$AH$342,MATCH(1,('GCAM By Region By Sector'!$B$1:$B$342='Industry Figure -old'!$A15)*('GCAM By Region By Sector'!$C$1:$C$342='Industry Figure -old'!$C$1),0),MATCH('Industry Figure -old'!E$2,'GCAM By Region By Sector'!$B$1:$AH$1,0))*10^3)</f>
        <v>5917.86</v>
      </c>
      <c r="F15" cm="1">
        <f t="array" ref="F15">IF($C15="EPS",INDEX('EPS Emissions'!$C$1:$AI$101,MATCH(1,('EPS Emissions'!$C$1:$C$101='Industry Figure -old'!$A15)*('EPS Emissions'!$D$1:$D$101='Industry Figure -old'!$C$1),0),MATCH('Industry Figure -old'!F$2,'EPS Emissions'!$C$1:$AI$1,0)),INDEX('GCAM By Region By Sector'!$B$1:$AH$342,MATCH(1,('GCAM By Region By Sector'!$B$1:$B$342='Industry Figure -old'!$A15)*('GCAM By Region By Sector'!$C$1:$C$342='Industry Figure -old'!$C$1),0),MATCH('Industry Figure -old'!F$2,'GCAM By Region By Sector'!$B$1:$AH$1,0))*10^3)</f>
        <v>5533.65</v>
      </c>
      <c r="G15" cm="1">
        <f t="array" ref="G15">IF($C15="EPS",INDEX('EPS Emissions'!$C$1:$AI$101,MATCH(1,('EPS Emissions'!$C$1:$C$101='Industry Figure -old'!$A15)*('EPS Emissions'!$D$1:$D$101='Industry Figure -old'!$C$1),0),MATCH('Industry Figure -old'!G$2,'EPS Emissions'!$C$1:$AI$1,0)),INDEX('GCAM By Region By Sector'!$B$1:$AH$342,MATCH(1,('GCAM By Region By Sector'!$B$1:$B$342='Industry Figure -old'!$A15)*('GCAM By Region By Sector'!$C$1:$C$342='Industry Figure -old'!$C$1),0),MATCH('Industry Figure -old'!G$2,'GCAM By Region By Sector'!$B$1:$AH$1,0))*10^3)</f>
        <v>5203.46</v>
      </c>
      <c r="J15" t="str">
        <f t="shared" si="3"/>
        <v>China</v>
      </c>
      <c r="K15">
        <f t="shared" si="4"/>
        <v>5899.1149999999998</v>
      </c>
      <c r="L15">
        <f t="shared" si="2"/>
        <v>6189.3019999999997</v>
      </c>
      <c r="M15">
        <f t="shared" si="2"/>
        <v>5797.6989999999996</v>
      </c>
      <c r="N15">
        <f t="shared" si="2"/>
        <v>5460.902</v>
      </c>
      <c r="O15" s="10">
        <f t="shared" si="5"/>
        <v>1</v>
      </c>
      <c r="P15" s="10">
        <f t="shared" si="6"/>
        <v>1</v>
      </c>
      <c r="Q15" s="10">
        <f t="shared" si="7"/>
        <v>1</v>
      </c>
      <c r="R15" s="10">
        <f t="shared" si="8"/>
        <v>1</v>
      </c>
    </row>
    <row r="16" spans="1:24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Emissions'!$C$1:$C$101='Industry Figure -old'!$A16)*('EPS Emissions'!$D$1:$D$101='Industry Figure -old'!$C$1),0),MATCH('Industry Figure -old'!D$2,'EPS Emissions'!$C$1:$AI$1,0)),INDEX('GCAM By Region By Sector'!$B$1:$AH$342,MATCH(1,('GCAM By Region By Sector'!$B$1:$B$342='Industry Figure -old'!$A16)*('GCAM By Region By Sector'!$C$1:$C$342='Industry Figure -old'!$C$1),0),MATCH('Industry Figure -old'!D$2,'GCAM By Region By Sector'!$B$1:$AH$1,0))*10^3)</f>
        <v>84.313781158168695</v>
      </c>
      <c r="E16" cm="1">
        <f t="array" ref="E16">IF($C16="EPS",INDEX('EPS Emissions'!$C$1:$AI$101,MATCH(1,('EPS Emissions'!$C$1:$C$101='Industry Figure -old'!$A16)*('EPS Emissions'!$D$1:$D$101='Industry Figure -old'!$C$1),0),MATCH('Industry Figure -old'!E$2,'EPS Emissions'!$C$1:$AI$1,0)),INDEX('GCAM By Region By Sector'!$B$1:$AH$342,MATCH(1,('GCAM By Region By Sector'!$B$1:$B$342='Industry Figure -old'!$A16)*('GCAM By Region By Sector'!$C$1:$C$342='Industry Figure -old'!$C$1),0),MATCH('Industry Figure -old'!E$2,'GCAM By Region By Sector'!$B$1:$AH$1,0))*10^3)</f>
        <v>92.463455581930731</v>
      </c>
      <c r="F16" cm="1">
        <f t="array" ref="F16">IF($C16="EPS",INDEX('EPS Emissions'!$C$1:$AI$101,MATCH(1,('EPS Emissions'!$C$1:$C$101='Industry Figure -old'!$A16)*('EPS Emissions'!$D$1:$D$101='Industry Figure -old'!$C$1),0),MATCH('Industry Figure -old'!F$2,'EPS Emissions'!$C$1:$AI$1,0)),INDEX('GCAM By Region By Sector'!$B$1:$AH$342,MATCH(1,('GCAM By Region By Sector'!$B$1:$B$342='Industry Figure -old'!$A16)*('GCAM By Region By Sector'!$C$1:$C$342='Industry Figure -old'!$C$1),0),MATCH('Industry Figure -old'!F$2,'GCAM By Region By Sector'!$B$1:$AH$1,0))*10^3)</f>
        <v>97.630701599831824</v>
      </c>
      <c r="G16" cm="1">
        <f t="array" ref="G16">IF($C16="EPS",INDEX('EPS Emissions'!$C$1:$AI$101,MATCH(1,('EPS Emissions'!$C$1:$C$101='Industry Figure -old'!$A16)*('EPS Emissions'!$D$1:$D$101='Industry Figure -old'!$C$1),0),MATCH('Industry Figure -old'!G$2,'EPS Emissions'!$C$1:$AI$1,0)),INDEX('GCAM By Region By Sector'!$B$1:$AH$342,MATCH(1,('GCAM By Region By Sector'!$B$1:$B$342='Industry Figure -old'!$A16)*('GCAM By Region By Sector'!$C$1:$C$342='Industry Figure -old'!$C$1),0),MATCH('Industry Figure -old'!G$2,'GCAM By Region By Sector'!$B$1:$AH$1,0))*10^3)</f>
        <v>106.84366782330616</v>
      </c>
      <c r="J16" t="str">
        <f t="shared" si="3"/>
        <v>Colombia</v>
      </c>
      <c r="K16">
        <f t="shared" ref="K16:K18" si="21">D16</f>
        <v>84.313781158168695</v>
      </c>
      <c r="L16">
        <f t="shared" ref="L16:L18" si="22">E16</f>
        <v>92.463455581930731</v>
      </c>
      <c r="M16">
        <f t="shared" ref="M16:M18" si="23">F16</f>
        <v>97.630701599831824</v>
      </c>
      <c r="N16">
        <f t="shared" ref="N16:N18" si="24">G16</f>
        <v>106.84366782330616</v>
      </c>
      <c r="O16" s="10">
        <f t="shared" si="5"/>
        <v>31</v>
      </c>
      <c r="P16" s="10">
        <f t="shared" si="6"/>
        <v>30</v>
      </c>
      <c r="Q16" s="10">
        <f t="shared" si="7"/>
        <v>30</v>
      </c>
      <c r="R16" s="10">
        <f t="shared" si="8"/>
        <v>30</v>
      </c>
      <c r="S16" s="23"/>
    </row>
    <row r="17" spans="1:24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Emissions'!$C$1:$C$101='Industry Figure -old'!$A17)*('EPS Emissions'!$D$1:$D$101='Industry Figure -old'!$C$1),0),MATCH('Industry Figure -old'!D$2,'EPS Emissions'!$C$1:$AI$1,0)),INDEX('GCAM By Region By Sector'!$B$1:$AH$342,MATCH(1,('GCAM By Region By Sector'!$B$1:$B$342='Industry Figure -old'!$A17)*('GCAM By Region By Sector'!$C$1:$C$342='Industry Figure -old'!$C$1),0),MATCH('Industry Figure -old'!D$2,'GCAM By Region By Sector'!$B$1:$AH$1,0))*10^3)</f>
        <v>214.86922208867668</v>
      </c>
      <c r="E17" cm="1">
        <f t="array" ref="E17">IF($C17="EPS",INDEX('EPS Emissions'!$C$1:$AI$101,MATCH(1,('EPS Emissions'!$C$1:$C$101='Industry Figure -old'!$A17)*('EPS Emissions'!$D$1:$D$101='Industry Figure -old'!$C$1),0),MATCH('Industry Figure -old'!E$2,'EPS Emissions'!$C$1:$AI$1,0)),INDEX('GCAM By Region By Sector'!$B$1:$AH$342,MATCH(1,('GCAM By Region By Sector'!$B$1:$B$342='Industry Figure -old'!$A17)*('GCAM By Region By Sector'!$C$1:$C$342='Industry Figure -old'!$C$1),0),MATCH('Industry Figure -old'!E$2,'GCAM By Region By Sector'!$B$1:$AH$1,0))*10^3)</f>
        <v>214.34649165438495</v>
      </c>
      <c r="F17" cm="1">
        <f t="array" ref="F17">IF($C17="EPS",INDEX('EPS Emissions'!$C$1:$AI$101,MATCH(1,('EPS Emissions'!$C$1:$C$101='Industry Figure -old'!$A17)*('EPS Emissions'!$D$1:$D$101='Industry Figure -old'!$C$1),0),MATCH('Industry Figure -old'!F$2,'EPS Emissions'!$C$1:$AI$1,0)),INDEX('GCAM By Region By Sector'!$B$1:$AH$342,MATCH(1,('GCAM By Region By Sector'!$B$1:$B$342='Industry Figure -old'!$A17)*('GCAM By Region By Sector'!$C$1:$C$342='Industry Figure -old'!$C$1),0),MATCH('Industry Figure -old'!F$2,'GCAM By Region By Sector'!$B$1:$AH$1,0))*10^3)</f>
        <v>231.76134144344854</v>
      </c>
      <c r="G17" cm="1">
        <f t="array" ref="G17">IF($C17="EPS",INDEX('EPS Emissions'!$C$1:$AI$101,MATCH(1,('EPS Emissions'!$C$1:$C$101='Industry Figure -old'!$A17)*('EPS Emissions'!$D$1:$D$101='Industry Figure -old'!$C$1),0),MATCH('Industry Figure -old'!G$2,'EPS Emissions'!$C$1:$AI$1,0)),INDEX('GCAM By Region By Sector'!$B$1:$AH$342,MATCH(1,('GCAM By Region By Sector'!$B$1:$B$342='Industry Figure -old'!$A17)*('GCAM By Region By Sector'!$C$1:$C$342='Industry Figure -old'!$C$1),0),MATCH('Industry Figure -old'!G$2,'GCAM By Region By Sector'!$B$1:$AH$1,0))*10^3)</f>
        <v>248.57928486196812</v>
      </c>
      <c r="J17" t="str">
        <f t="shared" si="3"/>
        <v>Eastern Europe</v>
      </c>
      <c r="K17">
        <f t="shared" si="21"/>
        <v>214.86922208867668</v>
      </c>
      <c r="L17">
        <f t="shared" si="22"/>
        <v>214.34649165438495</v>
      </c>
      <c r="M17">
        <f t="shared" si="23"/>
        <v>231.76134144344854</v>
      </c>
      <c r="N17">
        <f t="shared" si="24"/>
        <v>248.57928486196812</v>
      </c>
      <c r="O17" s="10">
        <f t="shared" si="5"/>
        <v>20</v>
      </c>
      <c r="P17" s="10">
        <f t="shared" si="6"/>
        <v>23</v>
      </c>
      <c r="Q17" s="10">
        <f t="shared" si="7"/>
        <v>25</v>
      </c>
      <c r="R17" s="10">
        <f t="shared" si="8"/>
        <v>26</v>
      </c>
      <c r="S17" s="24"/>
      <c r="U17" s="20"/>
      <c r="V17" s="14"/>
      <c r="W17" s="20"/>
      <c r="X17" s="20"/>
    </row>
    <row r="18" spans="1:24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Emissions'!$C$1:$C$101='Industry Figure -old'!$A18)*('EPS Emissions'!$D$1:$D$101='Industry Figure -old'!$C$1),0),MATCH('Industry Figure -old'!D$2,'EPS Emissions'!$C$1:$AI$1,0)),INDEX('GCAM By Region By Sector'!$B$1:$AH$342,MATCH(1,('GCAM By Region By Sector'!$B$1:$B$342='Industry Figure -old'!$A18)*('GCAM By Region By Sector'!$C$1:$C$342='Industry Figure -old'!$C$1),0),MATCH('Industry Figure -old'!D$2,'GCAM By Region By Sector'!$B$1:$AH$1,0))*10^3)</f>
        <v>237.19183087886128</v>
      </c>
      <c r="E18" cm="1">
        <f t="array" ref="E18">IF($C18="EPS",INDEX('EPS Emissions'!$C$1:$AI$101,MATCH(1,('EPS Emissions'!$C$1:$C$101='Industry Figure -old'!$A18)*('EPS Emissions'!$D$1:$D$101='Industry Figure -old'!$C$1),0),MATCH('Industry Figure -old'!E$2,'EPS Emissions'!$C$1:$AI$1,0)),INDEX('GCAM By Region By Sector'!$B$1:$AH$342,MATCH(1,('GCAM By Region By Sector'!$B$1:$B$342='Industry Figure -old'!$A18)*('GCAM By Region By Sector'!$C$1:$C$342='Industry Figure -old'!$C$1),0),MATCH('Industry Figure -old'!E$2,'GCAM By Region By Sector'!$B$1:$AH$1,0))*10^3)</f>
        <v>265.45220889052774</v>
      </c>
      <c r="F18" cm="1">
        <f t="array" ref="F18">IF($C18="EPS",INDEX('EPS Emissions'!$C$1:$AI$101,MATCH(1,('EPS Emissions'!$C$1:$C$101='Industry Figure -old'!$A18)*('EPS Emissions'!$D$1:$D$101='Industry Figure -old'!$C$1),0),MATCH('Industry Figure -old'!F$2,'EPS Emissions'!$C$1:$AI$1,0)),INDEX('GCAM By Region By Sector'!$B$1:$AH$342,MATCH(1,('GCAM By Region By Sector'!$B$1:$B$342='Industry Figure -old'!$A18)*('GCAM By Region By Sector'!$C$1:$C$342='Industry Figure -old'!$C$1),0),MATCH('Industry Figure -old'!F$2,'GCAM By Region By Sector'!$B$1:$AH$1,0))*10^3)</f>
        <v>290.03644744222885</v>
      </c>
      <c r="G18" cm="1">
        <f t="array" ref="G18">IF($C18="EPS",INDEX('EPS Emissions'!$C$1:$AI$101,MATCH(1,('EPS Emissions'!$C$1:$C$101='Industry Figure -old'!$A18)*('EPS Emissions'!$D$1:$D$101='Industry Figure -old'!$C$1),0),MATCH('Industry Figure -old'!G$2,'EPS Emissions'!$C$1:$AI$1,0)),INDEX('GCAM By Region By Sector'!$B$1:$AH$342,MATCH(1,('GCAM By Region By Sector'!$B$1:$B$342='Industry Figure -old'!$A18)*('GCAM By Region By Sector'!$C$1:$C$342='Industry Figure -old'!$C$1),0),MATCH('Industry Figure -old'!G$2,'GCAM By Region By Sector'!$B$1:$AH$1,0))*10^3)</f>
        <v>320.6755901738245</v>
      </c>
      <c r="J18" t="str">
        <f t="shared" si="3"/>
        <v>Non-EU Europe</v>
      </c>
      <c r="K18">
        <f t="shared" si="21"/>
        <v>237.19183087886128</v>
      </c>
      <c r="L18">
        <f t="shared" si="22"/>
        <v>265.45220889052774</v>
      </c>
      <c r="M18">
        <f t="shared" si="23"/>
        <v>290.03644744222885</v>
      </c>
      <c r="N18">
        <f t="shared" si="24"/>
        <v>320.6755901738245</v>
      </c>
      <c r="O18" s="10">
        <f t="shared" si="5"/>
        <v>18</v>
      </c>
      <c r="P18" s="10">
        <f t="shared" si="6"/>
        <v>19</v>
      </c>
      <c r="Q18" s="10">
        <f t="shared" si="7"/>
        <v>21</v>
      </c>
      <c r="R18" s="10">
        <f t="shared" si="8"/>
        <v>20</v>
      </c>
      <c r="S18" s="22"/>
      <c r="U18" s="21"/>
      <c r="V18" s="16"/>
      <c r="W18" s="21"/>
      <c r="X18" s="21"/>
    </row>
    <row r="19" spans="1:24" x14ac:dyDescent="0.35">
      <c r="A19" s="13" t="s">
        <v>34</v>
      </c>
      <c r="B19" t="s">
        <v>34</v>
      </c>
      <c r="C19" s="10" t="s">
        <v>9</v>
      </c>
      <c r="D19" cm="1">
        <f t="array" ref="D19">IF($C19="EPS",INDEX('EPS Emissions'!$C$1:$AI$101,MATCH(1,('EPS Emissions'!$C$1:$C$101='Industry Figure -old'!$A19)*('EPS Emissions'!$D$1:$D$101='Industry Figure -old'!$C$1),0),MATCH('Industry Figure -old'!D$2,'EPS Emissions'!$C$1:$AI$1,0)),INDEX('GCAM By Region By Sector'!$B$1:$AH$342,MATCH(1,('GCAM By Region By Sector'!$B$1:$B$342='Industry Figure -old'!$A19)*('GCAM By Region By Sector'!$C$1:$C$342='Industry Figure -old'!$C$1),0),MATCH('Industry Figure -old'!D$2,'GCAM By Region By Sector'!$B$1:$AH$1,0))*10^3)</f>
        <v>995.61500000000001</v>
      </c>
      <c r="E19" cm="1">
        <f t="array" ref="E19">IF($C19="EPS",INDEX('EPS Emissions'!$C$1:$AI$101,MATCH(1,('EPS Emissions'!$C$1:$C$101='Industry Figure -old'!$A19)*('EPS Emissions'!$D$1:$D$101='Industry Figure -old'!$C$1),0),MATCH('Industry Figure -old'!E$2,'EPS Emissions'!$C$1:$AI$1,0)),INDEX('GCAM By Region By Sector'!$B$1:$AH$342,MATCH(1,('GCAM By Region By Sector'!$B$1:$B$342='Industry Figure -old'!$A19)*('GCAM By Region By Sector'!$C$1:$C$342='Industry Figure -old'!$C$1),0),MATCH('Industry Figure -old'!E$2,'GCAM By Region By Sector'!$B$1:$AH$1,0))*10^3)</f>
        <v>1633.12</v>
      </c>
      <c r="F19" cm="1">
        <f t="array" ref="F19">IF($C19="EPS",INDEX('EPS Emissions'!$C$1:$AI$101,MATCH(1,('EPS Emissions'!$C$1:$C$101='Industry Figure -old'!$A19)*('EPS Emissions'!$D$1:$D$101='Industry Figure -old'!$C$1),0),MATCH('Industry Figure -old'!F$2,'EPS Emissions'!$C$1:$AI$1,0)),INDEX('GCAM By Region By Sector'!$B$1:$AH$342,MATCH(1,('GCAM By Region By Sector'!$B$1:$B$342='Industry Figure -old'!$A19)*('GCAM By Region By Sector'!$C$1:$C$342='Industry Figure -old'!$C$1),0),MATCH('Industry Figure -old'!F$2,'GCAM By Region By Sector'!$B$1:$AH$1,0))*10^3)</f>
        <v>2362.89</v>
      </c>
      <c r="G19" cm="1">
        <f t="array" ref="G19">IF($C19="EPS",INDEX('EPS Emissions'!$C$1:$AI$101,MATCH(1,('EPS Emissions'!$C$1:$C$101='Industry Figure -old'!$A19)*('EPS Emissions'!$D$1:$D$101='Industry Figure -old'!$C$1),0),MATCH('Industry Figure -old'!G$2,'EPS Emissions'!$C$1:$AI$1,0)),INDEX('GCAM By Region By Sector'!$B$1:$AH$342,MATCH(1,('GCAM By Region By Sector'!$B$1:$B$342='Industry Figure -old'!$A19)*('GCAM By Region By Sector'!$C$1:$C$342='Industry Figure -old'!$C$1),0),MATCH('Industry Figure -old'!G$2,'GCAM By Region By Sector'!$B$1:$AH$1,0))*10^3)</f>
        <v>2978.52</v>
      </c>
      <c r="J19" t="str">
        <f t="shared" si="3"/>
        <v>India</v>
      </c>
      <c r="K19">
        <f t="shared" si="4"/>
        <v>1126.33</v>
      </c>
      <c r="L19">
        <f t="shared" si="4"/>
        <v>1813.0479999999998</v>
      </c>
      <c r="M19">
        <f t="shared" si="4"/>
        <v>2571.297</v>
      </c>
      <c r="N19">
        <f t="shared" si="4"/>
        <v>3217.4989999999998</v>
      </c>
      <c r="O19" s="10">
        <f t="shared" si="5"/>
        <v>5</v>
      </c>
      <c r="P19" s="10">
        <f t="shared" si="6"/>
        <v>3</v>
      </c>
      <c r="Q19" s="10">
        <f t="shared" si="7"/>
        <v>2</v>
      </c>
      <c r="R19" s="10">
        <f t="shared" si="8"/>
        <v>2</v>
      </c>
      <c r="S19" s="22"/>
      <c r="T19" s="13" t="s">
        <v>73</v>
      </c>
      <c r="U19" s="13">
        <f>SUM(U3:U13)-K34</f>
        <v>0</v>
      </c>
      <c r="V19" s="13">
        <f>SUM(V3:V13)-L34</f>
        <v>0</v>
      </c>
      <c r="W19" s="13">
        <f>SUM(W3:W13)-M34</f>
        <v>0</v>
      </c>
      <c r="X19" s="13">
        <f>SUM(X3:X13)-N34</f>
        <v>0</v>
      </c>
    </row>
    <row r="20" spans="1:24" x14ac:dyDescent="0.35">
      <c r="A20" s="13" t="s">
        <v>35</v>
      </c>
      <c r="B20" t="s">
        <v>35</v>
      </c>
      <c r="C20" s="10" t="s">
        <v>9</v>
      </c>
      <c r="D20" cm="1">
        <f t="array" ref="D20">IF($C20="EPS",INDEX('EPS Emissions'!$C$1:$AI$101,MATCH(1,('EPS Emissions'!$C$1:$C$101='Industry Figure -old'!$A20)*('EPS Emissions'!$D$1:$D$101='Industry Figure -old'!$C$1),0),MATCH('Industry Figure -old'!D$2,'EPS Emissions'!$C$1:$AI$1,0)),INDEX('GCAM By Region By Sector'!$B$1:$AH$342,MATCH(1,('GCAM By Region By Sector'!$B$1:$B$342='Industry Figure -old'!$A20)*('GCAM By Region By Sector'!$C$1:$C$342='Industry Figure -old'!$C$1),0),MATCH('Industry Figure -old'!D$2,'GCAM By Region By Sector'!$B$1:$AH$1,0))*10^3)</f>
        <v>455.6400000000001</v>
      </c>
      <c r="E20" cm="1">
        <f t="array" ref="E20">IF($C20="EPS",INDEX('EPS Emissions'!$C$1:$AI$101,MATCH(1,('EPS Emissions'!$C$1:$C$101='Industry Figure -old'!$A20)*('EPS Emissions'!$D$1:$D$101='Industry Figure -old'!$C$1),0),MATCH('Industry Figure -old'!E$2,'EPS Emissions'!$C$1:$AI$1,0)),INDEX('GCAM By Region By Sector'!$B$1:$AH$342,MATCH(1,('GCAM By Region By Sector'!$B$1:$B$342='Industry Figure -old'!$A20)*('GCAM By Region By Sector'!$C$1:$C$342='Industry Figure -old'!$C$1),0),MATCH('Industry Figure -old'!E$2,'GCAM By Region By Sector'!$B$1:$AH$1,0))*10^3)</f>
        <v>708.22500000000002</v>
      </c>
      <c r="F20" cm="1">
        <f t="array" ref="F20">IF($C20="EPS",INDEX('EPS Emissions'!$C$1:$AI$101,MATCH(1,('EPS Emissions'!$C$1:$C$101='Industry Figure -old'!$A20)*('EPS Emissions'!$D$1:$D$101='Industry Figure -old'!$C$1),0),MATCH('Industry Figure -old'!F$2,'EPS Emissions'!$C$1:$AI$1,0)),INDEX('GCAM By Region By Sector'!$B$1:$AH$342,MATCH(1,('GCAM By Region By Sector'!$B$1:$B$342='Industry Figure -old'!$A20)*('GCAM By Region By Sector'!$C$1:$C$342='Industry Figure -old'!$C$1),0),MATCH('Industry Figure -old'!F$2,'GCAM By Region By Sector'!$B$1:$AH$1,0))*10^3)</f>
        <v>1102.3789999999999</v>
      </c>
      <c r="G20" cm="1">
        <f t="array" ref="G20">IF($C20="EPS",INDEX('EPS Emissions'!$C$1:$AI$101,MATCH(1,('EPS Emissions'!$C$1:$C$101='Industry Figure -old'!$A20)*('EPS Emissions'!$D$1:$D$101='Industry Figure -old'!$C$1),0),MATCH('Industry Figure -old'!G$2,'EPS Emissions'!$C$1:$AI$1,0)),INDEX('GCAM By Region By Sector'!$B$1:$AH$342,MATCH(1,('GCAM By Region By Sector'!$B$1:$B$342='Industry Figure -old'!$A20)*('GCAM By Region By Sector'!$C$1:$C$342='Industry Figure -old'!$C$1),0),MATCH('Industry Figure -old'!G$2,'GCAM By Region By Sector'!$B$1:$AH$1,0))*10^3)</f>
        <v>1730.6890000000001</v>
      </c>
      <c r="J20" t="str">
        <f t="shared" si="3"/>
        <v>Indonesia</v>
      </c>
      <c r="K20">
        <f>D20+D54</f>
        <v>528.87000000000012</v>
      </c>
      <c r="L20">
        <f t="shared" ref="K20:N33" si="25">E20+E54</f>
        <v>785.21500000000003</v>
      </c>
      <c r="M20">
        <f t="shared" si="25"/>
        <v>1186.6189999999999</v>
      </c>
      <c r="N20">
        <f t="shared" si="25"/>
        <v>1822.1890000000001</v>
      </c>
      <c r="O20" s="10">
        <f t="shared" si="5"/>
        <v>8</v>
      </c>
      <c r="P20" s="10">
        <f t="shared" si="6"/>
        <v>8</v>
      </c>
      <c r="Q20" s="10">
        <f t="shared" si="7"/>
        <v>8</v>
      </c>
      <c r="R20" s="10">
        <f t="shared" si="8"/>
        <v>6</v>
      </c>
      <c r="S20" s="23"/>
    </row>
    <row r="21" spans="1:24" x14ac:dyDescent="0.35">
      <c r="A21" s="13" t="s">
        <v>36</v>
      </c>
      <c r="B21" t="s">
        <v>36</v>
      </c>
      <c r="C21" s="10" t="s">
        <v>13</v>
      </c>
      <c r="D21" cm="1">
        <f t="array" ref="D21">IF($C21="EPS",INDEX('EPS Emissions'!$C$1:$AI$101,MATCH(1,('EPS Emissions'!$C$1:$C$101='Industry Figure -old'!$A21)*('EPS Emissions'!$D$1:$D$101='Industry Figure -old'!$C$1),0),MATCH('Industry Figure -old'!D$2,'EPS Emissions'!$C$1:$AI$1,0)),INDEX('GCAM By Region By Sector'!$B$1:$AH$342,MATCH(1,('GCAM By Region By Sector'!$B$1:$B$342='Industry Figure -old'!$A21)*('GCAM By Region By Sector'!$C$1:$C$342='Industry Figure -old'!$C$1),0),MATCH('Industry Figure -old'!D$2,'GCAM By Region By Sector'!$B$1:$AH$1,0))*10^3)</f>
        <v>361.22189727587391</v>
      </c>
      <c r="E21" cm="1">
        <f t="array" ref="E21">IF($C21="EPS",INDEX('EPS Emissions'!$C$1:$AI$101,MATCH(1,('EPS Emissions'!$C$1:$C$101='Industry Figure -old'!$A21)*('EPS Emissions'!$D$1:$D$101='Industry Figure -old'!$C$1),0),MATCH('Industry Figure -old'!E$2,'EPS Emissions'!$C$1:$AI$1,0)),INDEX('GCAM By Region By Sector'!$B$1:$AH$342,MATCH(1,('GCAM By Region By Sector'!$B$1:$B$342='Industry Figure -old'!$A21)*('GCAM By Region By Sector'!$C$1:$C$342='Industry Figure -old'!$C$1),0),MATCH('Industry Figure -old'!E$2,'GCAM By Region By Sector'!$B$1:$AH$1,0))*10^3)</f>
        <v>325.11074806278754</v>
      </c>
      <c r="F21" cm="1">
        <f t="array" ref="F21">IF($C21="EPS",INDEX('EPS Emissions'!$C$1:$AI$101,MATCH(1,('EPS Emissions'!$C$1:$C$101='Industry Figure -old'!$A21)*('EPS Emissions'!$D$1:$D$101='Industry Figure -old'!$C$1),0),MATCH('Industry Figure -old'!F$2,'EPS Emissions'!$C$1:$AI$1,0)),INDEX('GCAM By Region By Sector'!$B$1:$AH$342,MATCH(1,('GCAM By Region By Sector'!$B$1:$B$342='Industry Figure -old'!$A21)*('GCAM By Region By Sector'!$C$1:$C$342='Industry Figure -old'!$C$1),0),MATCH('Industry Figure -old'!F$2,'GCAM By Region By Sector'!$B$1:$AH$1,0))*10^3)</f>
        <v>294.10650233425133</v>
      </c>
      <c r="G21" cm="1">
        <f t="array" ref="G21">IF($C21="EPS",INDEX('EPS Emissions'!$C$1:$AI$101,MATCH(1,('EPS Emissions'!$C$1:$C$101='Industry Figure -old'!$A21)*('EPS Emissions'!$D$1:$D$101='Industry Figure -old'!$C$1),0),MATCH('Industry Figure -old'!G$2,'EPS Emissions'!$C$1:$AI$1,0)),INDEX('GCAM By Region By Sector'!$B$1:$AH$342,MATCH(1,('GCAM By Region By Sector'!$B$1:$B$342='Industry Figure -old'!$A21)*('GCAM By Region By Sector'!$C$1:$C$342='Industry Figure -old'!$C$1),0),MATCH('Industry Figure -old'!G$2,'GCAM By Region By Sector'!$B$1:$AH$1,0))*10^3)</f>
        <v>303.50605795899349</v>
      </c>
      <c r="J21" t="str">
        <f t="shared" si="3"/>
        <v>Japan</v>
      </c>
      <c r="K21">
        <f t="shared" ref="K21" si="26">D21</f>
        <v>361.22189727587391</v>
      </c>
      <c r="L21">
        <f t="shared" ref="L21" si="27">E21</f>
        <v>325.11074806278754</v>
      </c>
      <c r="M21">
        <f t="shared" ref="M21" si="28">F21</f>
        <v>294.10650233425133</v>
      </c>
      <c r="N21">
        <f t="shared" ref="N21" si="29">G21</f>
        <v>303.50605795899349</v>
      </c>
      <c r="O21" s="10">
        <f t="shared" si="5"/>
        <v>12</v>
      </c>
      <c r="P21" s="10">
        <f t="shared" si="6"/>
        <v>14</v>
      </c>
      <c r="Q21" s="10">
        <f t="shared" si="7"/>
        <v>20</v>
      </c>
      <c r="R21" s="10">
        <f t="shared" si="8"/>
        <v>21</v>
      </c>
      <c r="S21" s="24" t="s">
        <v>92</v>
      </c>
      <c r="U21" s="20">
        <f>$K$2</f>
        <v>2020</v>
      </c>
      <c r="V21" s="14">
        <f>$L$2</f>
        <v>2030</v>
      </c>
      <c r="W21" s="20">
        <f>$M$2</f>
        <v>2040</v>
      </c>
      <c r="X21" s="20">
        <f>$N$2</f>
        <v>2050</v>
      </c>
    </row>
    <row r="22" spans="1:24" x14ac:dyDescent="0.35">
      <c r="A22" s="13" t="s">
        <v>37</v>
      </c>
      <c r="B22" t="s">
        <v>37</v>
      </c>
      <c r="C22" s="10" t="s">
        <v>9</v>
      </c>
      <c r="D22" cm="1">
        <f t="array" ref="D22">IF($C22="EPS",INDEX('EPS Emissions'!$C$1:$AI$101,MATCH(1,('EPS Emissions'!$C$1:$C$101='Industry Figure -old'!$A22)*('EPS Emissions'!$D$1:$D$101='Industry Figure -old'!$C$1),0),MATCH('Industry Figure -old'!D$2,'EPS Emissions'!$C$1:$AI$1,0)),INDEX('GCAM By Region By Sector'!$B$1:$AH$342,MATCH(1,('GCAM By Region By Sector'!$B$1:$B$342='Industry Figure -old'!$A22)*('GCAM By Region By Sector'!$C$1:$C$342='Industry Figure -old'!$C$1),0),MATCH('Industry Figure -old'!D$2,'GCAM By Region By Sector'!$B$1:$AH$1,0))*10^3)</f>
        <v>203.97800000000001</v>
      </c>
      <c r="E22" cm="1">
        <f t="array" ref="E22">IF($C22="EPS",INDEX('EPS Emissions'!$C$1:$AI$101,MATCH(1,('EPS Emissions'!$C$1:$C$101='Industry Figure -old'!$A22)*('EPS Emissions'!$D$1:$D$101='Industry Figure -old'!$C$1),0),MATCH('Industry Figure -old'!E$2,'EPS Emissions'!$C$1:$AI$1,0)),INDEX('GCAM By Region By Sector'!$B$1:$AH$342,MATCH(1,('GCAM By Region By Sector'!$B$1:$B$342='Industry Figure -old'!$A22)*('GCAM By Region By Sector'!$C$1:$C$342='Industry Figure -old'!$C$1),0),MATCH('Industry Figure -old'!E$2,'GCAM By Region By Sector'!$B$1:$AH$1,0))*10^3)</f>
        <v>235.35400000000001</v>
      </c>
      <c r="F22" cm="1">
        <f t="array" ref="F22">IF($C22="EPS",INDEX('EPS Emissions'!$C$1:$AI$101,MATCH(1,('EPS Emissions'!$C$1:$C$101='Industry Figure -old'!$A22)*('EPS Emissions'!$D$1:$D$101='Industry Figure -old'!$C$1),0),MATCH('Industry Figure -old'!F$2,'EPS Emissions'!$C$1:$AI$1,0)),INDEX('GCAM By Region By Sector'!$B$1:$AH$342,MATCH(1,('GCAM By Region By Sector'!$B$1:$B$342='Industry Figure -old'!$A22)*('GCAM By Region By Sector'!$C$1:$C$342='Industry Figure -old'!$C$1),0),MATCH('Industry Figure -old'!F$2,'GCAM By Region By Sector'!$B$1:$AH$1,0))*10^3)</f>
        <v>259.82100000000003</v>
      </c>
      <c r="G22" cm="1">
        <f t="array" ref="G22">IF($C22="EPS",INDEX('EPS Emissions'!$C$1:$AI$101,MATCH(1,('EPS Emissions'!$C$1:$C$101='Industry Figure -old'!$A22)*('EPS Emissions'!$D$1:$D$101='Industry Figure -old'!$C$1),0),MATCH('Industry Figure -old'!G$2,'EPS Emissions'!$C$1:$AI$1,0)),INDEX('GCAM By Region By Sector'!$B$1:$AH$342,MATCH(1,('GCAM By Region By Sector'!$B$1:$B$342='Industry Figure -old'!$A22)*('GCAM By Region By Sector'!$C$1:$C$342='Industry Figure -old'!$C$1),0),MATCH('Industry Figure -old'!G$2,'GCAM By Region By Sector'!$B$1:$AH$1,0))*10^3)</f>
        <v>289.51100000000002</v>
      </c>
      <c r="J22" t="str">
        <f t="shared" si="3"/>
        <v>Mexico</v>
      </c>
      <c r="K22">
        <f t="shared" si="25"/>
        <v>254.17170000000002</v>
      </c>
      <c r="L22">
        <f t="shared" si="25"/>
        <v>293.61900000000003</v>
      </c>
      <c r="M22">
        <f t="shared" si="25"/>
        <v>325.40250000000003</v>
      </c>
      <c r="N22">
        <f t="shared" si="25"/>
        <v>361.95280000000002</v>
      </c>
      <c r="O22" s="10">
        <f t="shared" si="5"/>
        <v>16</v>
      </c>
      <c r="P22" s="10">
        <f t="shared" si="6"/>
        <v>17</v>
      </c>
      <c r="Q22" s="10">
        <f t="shared" si="7"/>
        <v>18</v>
      </c>
      <c r="R22" s="10">
        <f t="shared" si="8"/>
        <v>18</v>
      </c>
      <c r="S22" s="22">
        <v>1</v>
      </c>
      <c r="T22" t="str">
        <f>INDEX(J$3:J$33,MATCH(S22,P$3:P$33,0),1)</f>
        <v>China</v>
      </c>
      <c r="U22" s="21">
        <f t="shared" ref="U22:X31" si="30">INDEX($J$2:$N$34,MATCH($T22,$J$2:$J$34,0),MATCH(U$21,$J$2:$N$2,0))</f>
        <v>5899.1149999999998</v>
      </c>
      <c r="V22" s="16">
        <f>INDEX($J$2:$N$34,MATCH($T22,$J$2:$J$34,0),MATCH(V$21,$J$2:$N$2,0))</f>
        <v>6189.3019999999997</v>
      </c>
      <c r="W22" s="21">
        <f t="shared" si="30"/>
        <v>5797.6989999999996</v>
      </c>
      <c r="X22" s="21">
        <f t="shared" si="30"/>
        <v>5460.902</v>
      </c>
    </row>
    <row r="23" spans="1:24" x14ac:dyDescent="0.35">
      <c r="A23" s="13" t="s">
        <v>38</v>
      </c>
      <c r="B23" t="s">
        <v>38</v>
      </c>
      <c r="C23" s="10" t="s">
        <v>13</v>
      </c>
      <c r="D23" cm="1">
        <f t="array" ref="D23">IF($C23="EPS",INDEX('EPS Emissions'!$C$1:$AI$101,MATCH(1,('EPS Emissions'!$C$1:$C$101='Industry Figure -old'!$A23)*('EPS Emissions'!$D$1:$D$101='Industry Figure -old'!$C$1),0),MATCH('Industry Figure -old'!D$2,'EPS Emissions'!$C$1:$AI$1,0)),INDEX('GCAM By Region By Sector'!$B$1:$AH$342,MATCH(1,('GCAM By Region By Sector'!$B$1:$B$342='Industry Figure -old'!$A23)*('GCAM By Region By Sector'!$C$1:$C$342='Industry Figure -old'!$C$1),0),MATCH('Industry Figure -old'!D$2,'GCAM By Region By Sector'!$B$1:$AH$1,0))*10^3)</f>
        <v>1294.7303161142418</v>
      </c>
      <c r="E23" cm="1">
        <f t="array" ref="E23">IF($C23="EPS",INDEX('EPS Emissions'!$C$1:$AI$101,MATCH(1,('EPS Emissions'!$C$1:$C$101='Industry Figure -old'!$A23)*('EPS Emissions'!$D$1:$D$101='Industry Figure -old'!$C$1),0),MATCH('Industry Figure -old'!E$2,'EPS Emissions'!$C$1:$AI$1,0)),INDEX('GCAM By Region By Sector'!$B$1:$AH$342,MATCH(1,('GCAM By Region By Sector'!$B$1:$B$342='Industry Figure -old'!$A23)*('GCAM By Region By Sector'!$C$1:$C$342='Industry Figure -old'!$C$1),0),MATCH('Industry Figure -old'!E$2,'GCAM By Region By Sector'!$B$1:$AH$1,0))*10^3)</f>
        <v>1506.069674451064</v>
      </c>
      <c r="F23" cm="1">
        <f t="array" ref="F23">IF($C23="EPS",INDEX('EPS Emissions'!$C$1:$AI$101,MATCH(1,('EPS Emissions'!$C$1:$C$101='Industry Figure -old'!$A23)*('EPS Emissions'!$D$1:$D$101='Industry Figure -old'!$C$1),0),MATCH('Industry Figure -old'!F$2,'EPS Emissions'!$C$1:$AI$1,0)),INDEX('GCAM By Region By Sector'!$B$1:$AH$342,MATCH(1,('GCAM By Region By Sector'!$B$1:$B$342='Industry Figure -old'!$A23)*('GCAM By Region By Sector'!$C$1:$C$342='Industry Figure -old'!$C$1),0),MATCH('Industry Figure -old'!F$2,'GCAM By Region By Sector'!$B$1:$AH$1,0))*10^3)</f>
        <v>1708.0176198370257</v>
      </c>
      <c r="G23" cm="1">
        <f t="array" ref="G23">IF($C23="EPS",INDEX('EPS Emissions'!$C$1:$AI$101,MATCH(1,('EPS Emissions'!$C$1:$C$101='Industry Figure -old'!$A23)*('EPS Emissions'!$D$1:$D$101='Industry Figure -old'!$C$1),0),MATCH('Industry Figure -old'!G$2,'EPS Emissions'!$C$1:$AI$1,0)),INDEX('GCAM By Region By Sector'!$B$1:$AH$342,MATCH(1,('GCAM By Region By Sector'!$B$1:$B$342='Industry Figure -old'!$A23)*('GCAM By Region By Sector'!$C$1:$C$342='Industry Figure -old'!$C$1),0),MATCH('Industry Figure -old'!G$2,'GCAM By Region By Sector'!$B$1:$AH$1,0))*10^3)</f>
        <v>1974.6273919190041</v>
      </c>
      <c r="J23" t="str">
        <f t="shared" si="3"/>
        <v>Middle East</v>
      </c>
      <c r="K23">
        <f t="shared" ref="K23:K29" si="31">D23</f>
        <v>1294.7303161142418</v>
      </c>
      <c r="L23">
        <f t="shared" ref="L23:L29" si="32">E23</f>
        <v>1506.069674451064</v>
      </c>
      <c r="M23">
        <f t="shared" ref="M23:M29" si="33">F23</f>
        <v>1708.0176198370257</v>
      </c>
      <c r="N23">
        <f t="shared" ref="N23:N29" si="34">G23</f>
        <v>1974.6273919190041</v>
      </c>
      <c r="O23" s="10">
        <f t="shared" si="5"/>
        <v>4</v>
      </c>
      <c r="P23" s="10">
        <f t="shared" si="6"/>
        <v>4</v>
      </c>
      <c r="Q23" s="10">
        <f t="shared" si="7"/>
        <v>4</v>
      </c>
      <c r="R23" s="10">
        <f t="shared" si="8"/>
        <v>3</v>
      </c>
      <c r="S23" s="22">
        <v>2</v>
      </c>
      <c r="T23" t="str">
        <f t="shared" ref="T23:T31" si="35">INDEX(J$3:J$33,MATCH(S23,P$3:P$33,0),1)</f>
        <v>USA</v>
      </c>
      <c r="U23" s="21">
        <f t="shared" si="30"/>
        <v>1804.4180000000001</v>
      </c>
      <c r="V23" s="16">
        <f t="shared" si="30"/>
        <v>1814.462</v>
      </c>
      <c r="W23" s="21">
        <f t="shared" si="30"/>
        <v>1807.3920000000001</v>
      </c>
      <c r="X23" s="21">
        <f t="shared" si="30"/>
        <v>1929.3980000000001</v>
      </c>
    </row>
    <row r="24" spans="1:24" x14ac:dyDescent="0.35">
      <c r="A24" s="13" t="s">
        <v>39</v>
      </c>
      <c r="B24" t="s">
        <v>39</v>
      </c>
      <c r="C24" s="10" t="s">
        <v>13</v>
      </c>
      <c r="D24" cm="1">
        <f t="array" ref="D24">IF($C24="EPS",INDEX('EPS Emissions'!$C$1:$AI$101,MATCH(1,('EPS Emissions'!$C$1:$C$101='Industry Figure -old'!$A24)*('EPS Emissions'!$D$1:$D$101='Industry Figure -old'!$C$1),0),MATCH('Industry Figure -old'!D$2,'EPS Emissions'!$C$1:$AI$1,0)),INDEX('GCAM By Region By Sector'!$B$1:$AH$342,MATCH(1,('GCAM By Region By Sector'!$B$1:$B$342='Industry Figure -old'!$A24)*('GCAM By Region By Sector'!$C$1:$C$342='Industry Figure -old'!$C$1),0),MATCH('Industry Figure -old'!D$2,'GCAM By Region By Sector'!$B$1:$AH$1,0))*10^3)</f>
        <v>152.96163913260702</v>
      </c>
      <c r="E24" cm="1">
        <f t="array" ref="E24">IF($C24="EPS",INDEX('EPS Emissions'!$C$1:$AI$101,MATCH(1,('EPS Emissions'!$C$1:$C$101='Industry Figure -old'!$A24)*('EPS Emissions'!$D$1:$D$101='Industry Figure -old'!$C$1),0),MATCH('Industry Figure -old'!E$2,'EPS Emissions'!$C$1:$AI$1,0)),INDEX('GCAM By Region By Sector'!$B$1:$AH$342,MATCH(1,('GCAM By Region By Sector'!$B$1:$B$342='Industry Figure -old'!$A24)*('GCAM By Region By Sector'!$C$1:$C$342='Industry Figure -old'!$C$1),0),MATCH('Industry Figure -old'!E$2,'GCAM By Region By Sector'!$B$1:$AH$1,0))*10^3)</f>
        <v>220.10791952870215</v>
      </c>
      <c r="F24" cm="1">
        <f t="array" ref="F24">IF($C24="EPS",INDEX('EPS Emissions'!$C$1:$AI$101,MATCH(1,('EPS Emissions'!$C$1:$C$101='Industry Figure -old'!$A24)*('EPS Emissions'!$D$1:$D$101='Industry Figure -old'!$C$1),0),MATCH('Industry Figure -old'!F$2,'EPS Emissions'!$C$1:$AI$1,0)),INDEX('GCAM By Region By Sector'!$B$1:$AH$342,MATCH(1,('GCAM By Region By Sector'!$B$1:$B$342='Industry Figure -old'!$A24)*('GCAM By Region By Sector'!$C$1:$C$342='Industry Figure -old'!$C$1),0),MATCH('Industry Figure -old'!F$2,'GCAM By Region By Sector'!$B$1:$AH$1,0))*10^3)</f>
        <v>355.2983834672379</v>
      </c>
      <c r="G24" cm="1">
        <f t="array" ref="G24">IF($C24="EPS",INDEX('EPS Emissions'!$C$1:$AI$101,MATCH(1,('EPS Emissions'!$C$1:$C$101='Industry Figure -old'!$A24)*('EPS Emissions'!$D$1:$D$101='Industry Figure -old'!$C$1),0),MATCH('Industry Figure -old'!G$2,'EPS Emissions'!$C$1:$AI$1,0)),INDEX('GCAM By Region By Sector'!$B$1:$AH$342,MATCH(1,('GCAM By Region By Sector'!$B$1:$B$342='Industry Figure -old'!$A24)*('GCAM By Region By Sector'!$C$1:$C$342='Industry Figure -old'!$C$1),0),MATCH('Industry Figure -old'!G$2,'GCAM By Region By Sector'!$B$1:$AH$1,0))*10^3)</f>
        <v>514.46707535554538</v>
      </c>
      <c r="J24" t="str">
        <f t="shared" si="3"/>
        <v>Pakistan</v>
      </c>
      <c r="K24">
        <f t="shared" si="31"/>
        <v>152.96163913260702</v>
      </c>
      <c r="L24">
        <f t="shared" si="32"/>
        <v>220.10791952870215</v>
      </c>
      <c r="M24">
        <f t="shared" si="33"/>
        <v>355.2983834672379</v>
      </c>
      <c r="N24">
        <f t="shared" si="34"/>
        <v>514.46707535554538</v>
      </c>
      <c r="O24" s="10">
        <f t="shared" si="5"/>
        <v>24</v>
      </c>
      <c r="P24" s="10">
        <f t="shared" si="6"/>
        <v>22</v>
      </c>
      <c r="Q24" s="10">
        <f t="shared" si="7"/>
        <v>16</v>
      </c>
      <c r="R24" s="10">
        <f t="shared" si="8"/>
        <v>15</v>
      </c>
      <c r="S24" s="22">
        <v>3</v>
      </c>
      <c r="T24" t="str">
        <f t="shared" si="35"/>
        <v>India</v>
      </c>
      <c r="U24" s="21">
        <f t="shared" si="30"/>
        <v>1126.33</v>
      </c>
      <c r="V24" s="16">
        <f t="shared" si="30"/>
        <v>1813.0479999999998</v>
      </c>
      <c r="W24" s="21">
        <f t="shared" si="30"/>
        <v>2571.297</v>
      </c>
      <c r="X24" s="21">
        <f t="shared" si="30"/>
        <v>3217.4989999999998</v>
      </c>
    </row>
    <row r="25" spans="1:24" x14ac:dyDescent="0.35">
      <c r="A25" s="13" t="s">
        <v>40</v>
      </c>
      <c r="B25" t="s">
        <v>40</v>
      </c>
      <c r="C25" s="10" t="s">
        <v>13</v>
      </c>
      <c r="D25" cm="1">
        <f t="array" ref="D25">IF($C25="EPS",INDEX('EPS Emissions'!$C$1:$AI$101,MATCH(1,('EPS Emissions'!$C$1:$C$101='Industry Figure -old'!$A25)*('EPS Emissions'!$D$1:$D$101='Industry Figure -old'!$C$1),0),MATCH('Industry Figure -old'!D$2,'EPS Emissions'!$C$1:$AI$1,0)),INDEX('GCAM By Region By Sector'!$B$1:$AH$342,MATCH(1,('GCAM By Region By Sector'!$B$1:$B$342='Industry Figure -old'!$A25)*('GCAM By Region By Sector'!$C$1:$C$342='Industry Figure -old'!$C$1),0),MATCH('Industry Figure -old'!D$2,'GCAM By Region By Sector'!$B$1:$AH$1,0))*10^3)</f>
        <v>1295.4433990272416</v>
      </c>
      <c r="E25" cm="1">
        <f t="array" ref="E25">IF($C25="EPS",INDEX('EPS Emissions'!$C$1:$AI$101,MATCH(1,('EPS Emissions'!$C$1:$C$101='Industry Figure -old'!$A25)*('EPS Emissions'!$D$1:$D$101='Industry Figure -old'!$C$1),0),MATCH('Industry Figure -old'!E$2,'EPS Emissions'!$C$1:$AI$1,0)),INDEX('GCAM By Region By Sector'!$B$1:$AH$342,MATCH(1,('GCAM By Region By Sector'!$B$1:$B$342='Industry Figure -old'!$A25)*('GCAM By Region By Sector'!$C$1:$C$342='Industry Figure -old'!$C$1),0),MATCH('Industry Figure -old'!E$2,'GCAM By Region By Sector'!$B$1:$AH$1,0))*10^3)</f>
        <v>1336.1531971906109</v>
      </c>
      <c r="F25" cm="1">
        <f t="array" ref="F25">IF($C25="EPS",INDEX('EPS Emissions'!$C$1:$AI$101,MATCH(1,('EPS Emissions'!$C$1:$C$101='Industry Figure -old'!$A25)*('EPS Emissions'!$D$1:$D$101='Industry Figure -old'!$C$1),0),MATCH('Industry Figure -old'!F$2,'EPS Emissions'!$C$1:$AI$1,0)),INDEX('GCAM By Region By Sector'!$B$1:$AH$342,MATCH(1,('GCAM By Region By Sector'!$B$1:$B$342='Industry Figure -old'!$A25)*('GCAM By Region By Sector'!$C$1:$C$342='Industry Figure -old'!$C$1),0),MATCH('Industry Figure -old'!F$2,'GCAM By Region By Sector'!$B$1:$AH$1,0))*10^3)</f>
        <v>1300.955215544785</v>
      </c>
      <c r="G25" cm="1">
        <f t="array" ref="G25">IF($C25="EPS",INDEX('EPS Emissions'!$C$1:$AI$101,MATCH(1,('EPS Emissions'!$C$1:$C$101='Industry Figure -old'!$A25)*('EPS Emissions'!$D$1:$D$101='Industry Figure -old'!$C$1),0),MATCH('Industry Figure -old'!G$2,'EPS Emissions'!$C$1:$AI$1,0)),INDEX('GCAM By Region By Sector'!$B$1:$AH$342,MATCH(1,('GCAM By Region By Sector'!$B$1:$B$342='Industry Figure -old'!$A25)*('GCAM By Region By Sector'!$C$1:$C$342='Industry Figure -old'!$C$1),0),MATCH('Industry Figure -old'!G$2,'GCAM By Region By Sector'!$B$1:$AH$1,0))*10^3)</f>
        <v>1413.6350541231277</v>
      </c>
      <c r="J25" t="str">
        <f t="shared" si="3"/>
        <v>Russia</v>
      </c>
      <c r="K25">
        <f t="shared" si="31"/>
        <v>1295.4433990272416</v>
      </c>
      <c r="L25">
        <f t="shared" si="32"/>
        <v>1336.1531971906109</v>
      </c>
      <c r="M25">
        <f t="shared" si="33"/>
        <v>1300.955215544785</v>
      </c>
      <c r="N25">
        <f t="shared" si="34"/>
        <v>1413.6350541231277</v>
      </c>
      <c r="O25" s="10">
        <f t="shared" si="5"/>
        <v>3</v>
      </c>
      <c r="P25" s="10">
        <f t="shared" si="6"/>
        <v>5</v>
      </c>
      <c r="Q25" s="10">
        <f t="shared" si="7"/>
        <v>6</v>
      </c>
      <c r="R25" s="10">
        <f t="shared" si="8"/>
        <v>8</v>
      </c>
      <c r="S25" s="22">
        <v>4</v>
      </c>
      <c r="T25" t="str">
        <f t="shared" si="35"/>
        <v>Middle East</v>
      </c>
      <c r="U25" s="21">
        <f t="shared" si="30"/>
        <v>1294.7303161142418</v>
      </c>
      <c r="V25" s="16">
        <f t="shared" si="30"/>
        <v>1506.069674451064</v>
      </c>
      <c r="W25" s="21">
        <f t="shared" si="30"/>
        <v>1708.0176198370257</v>
      </c>
      <c r="X25" s="21">
        <f t="shared" si="30"/>
        <v>1974.6273919190041</v>
      </c>
    </row>
    <row r="26" spans="1:24" x14ac:dyDescent="0.35">
      <c r="A26" s="13" t="s">
        <v>41</v>
      </c>
      <c r="B26" t="s">
        <v>41</v>
      </c>
      <c r="C26" s="10" t="s">
        <v>13</v>
      </c>
      <c r="D26" cm="1">
        <f t="array" ref="D26">IF($C26="EPS",INDEX('EPS Emissions'!$C$1:$AI$101,MATCH(1,('EPS Emissions'!$C$1:$C$101='Industry Figure -old'!$A26)*('EPS Emissions'!$D$1:$D$101='Industry Figure -old'!$C$1),0),MATCH('Industry Figure -old'!D$2,'EPS Emissions'!$C$1:$AI$1,0)),INDEX('GCAM By Region By Sector'!$B$1:$AH$342,MATCH(1,('GCAM By Region By Sector'!$B$1:$B$342='Industry Figure -old'!$A26)*('GCAM By Region By Sector'!$C$1:$C$342='Industry Figure -old'!$C$1),0),MATCH('Industry Figure -old'!D$2,'GCAM By Region By Sector'!$B$1:$AH$1,0))*10^3)</f>
        <v>236.89683221741166</v>
      </c>
      <c r="E26" cm="1">
        <f t="array" ref="E26">IF($C26="EPS",INDEX('EPS Emissions'!$C$1:$AI$101,MATCH(1,('EPS Emissions'!$C$1:$C$101='Industry Figure -old'!$A26)*('EPS Emissions'!$D$1:$D$101='Industry Figure -old'!$C$1),0),MATCH('Industry Figure -old'!E$2,'EPS Emissions'!$C$1:$AI$1,0)),INDEX('GCAM By Region By Sector'!$B$1:$AH$342,MATCH(1,('GCAM By Region By Sector'!$B$1:$B$342='Industry Figure -old'!$A26)*('GCAM By Region By Sector'!$C$1:$C$342='Industry Figure -old'!$C$1),0),MATCH('Industry Figure -old'!E$2,'GCAM By Region By Sector'!$B$1:$AH$1,0))*10^3)</f>
        <v>268.16996422545731</v>
      </c>
      <c r="F26" cm="1">
        <f t="array" ref="F26">IF($C26="EPS",INDEX('EPS Emissions'!$C$1:$AI$101,MATCH(1,('EPS Emissions'!$C$1:$C$101='Industry Figure -old'!$A26)*('EPS Emissions'!$D$1:$D$101='Industry Figure -old'!$C$1),0),MATCH('Industry Figure -old'!F$2,'EPS Emissions'!$C$1:$AI$1,0)),INDEX('GCAM By Region By Sector'!$B$1:$AH$342,MATCH(1,('GCAM By Region By Sector'!$B$1:$B$342='Industry Figure -old'!$A26)*('GCAM By Region By Sector'!$C$1:$C$342='Industry Figure -old'!$C$1),0),MATCH('Industry Figure -old'!F$2,'GCAM By Region By Sector'!$B$1:$AH$1,0))*10^3)</f>
        <v>304.33275969002949</v>
      </c>
      <c r="G26" cm="1">
        <f t="array" ref="G26">IF($C26="EPS",INDEX('EPS Emissions'!$C$1:$AI$101,MATCH(1,('EPS Emissions'!$C$1:$C$101='Industry Figure -old'!$A26)*('EPS Emissions'!$D$1:$D$101='Industry Figure -old'!$C$1),0),MATCH('Industry Figure -old'!G$2,'EPS Emissions'!$C$1:$AI$1,0)),INDEX('GCAM By Region By Sector'!$B$1:$AH$342,MATCH(1,('GCAM By Region By Sector'!$B$1:$B$342='Industry Figure -old'!$A26)*('GCAM By Region By Sector'!$C$1:$C$342='Industry Figure -old'!$C$1),0),MATCH('Industry Figure -old'!G$2,'GCAM By Region By Sector'!$B$1:$AH$1,0))*10^3)</f>
        <v>349.11643476761975</v>
      </c>
      <c r="J26" t="str">
        <f t="shared" si="3"/>
        <v>South Africa</v>
      </c>
      <c r="K26">
        <f t="shared" si="31"/>
        <v>236.89683221741166</v>
      </c>
      <c r="L26">
        <f t="shared" si="32"/>
        <v>268.16996422545731</v>
      </c>
      <c r="M26">
        <f t="shared" si="33"/>
        <v>304.33275969002949</v>
      </c>
      <c r="N26">
        <f t="shared" si="34"/>
        <v>349.11643476761975</v>
      </c>
      <c r="O26" s="10">
        <f t="shared" si="5"/>
        <v>19</v>
      </c>
      <c r="P26" s="10">
        <f t="shared" si="6"/>
        <v>18</v>
      </c>
      <c r="Q26" s="10">
        <f t="shared" si="7"/>
        <v>19</v>
      </c>
      <c r="R26" s="10">
        <f t="shared" si="8"/>
        <v>19</v>
      </c>
      <c r="S26" s="22">
        <v>5</v>
      </c>
      <c r="T26" t="str">
        <f t="shared" si="35"/>
        <v>Russia</v>
      </c>
      <c r="U26" s="21">
        <f t="shared" si="30"/>
        <v>1295.4433990272416</v>
      </c>
      <c r="V26" s="16">
        <f t="shared" si="30"/>
        <v>1336.1531971906109</v>
      </c>
      <c r="W26" s="21">
        <f t="shared" si="30"/>
        <v>1300.955215544785</v>
      </c>
      <c r="X26" s="21">
        <f t="shared" si="30"/>
        <v>1413.6350541231277</v>
      </c>
    </row>
    <row r="27" spans="1:24" x14ac:dyDescent="0.35">
      <c r="A27" s="13" t="s">
        <v>42</v>
      </c>
      <c r="B27" t="s">
        <v>43</v>
      </c>
      <c r="C27" s="10" t="s">
        <v>13</v>
      </c>
      <c r="D27" cm="1">
        <f t="array" ref="D27">IF($C27="EPS",INDEX('EPS Emissions'!$C$1:$AI$101,MATCH(1,('EPS Emissions'!$C$1:$C$101='Industry Figure -old'!$A27)*('EPS Emissions'!$D$1:$D$101='Industry Figure -old'!$C$1),0),MATCH('Industry Figure -old'!D$2,'EPS Emissions'!$C$1:$AI$1,0)),INDEX('GCAM By Region By Sector'!$B$1:$AH$342,MATCH(1,('GCAM By Region By Sector'!$B$1:$B$342='Industry Figure -old'!$A27)*('GCAM By Region By Sector'!$C$1:$C$342='Industry Figure -old'!$C$1),0),MATCH('Industry Figure -old'!D$2,'GCAM By Region By Sector'!$B$1:$AH$1,0))*10^3)</f>
        <v>119.03251806411487</v>
      </c>
      <c r="E27" cm="1">
        <f t="array" ref="E27">IF($C27="EPS",INDEX('EPS Emissions'!$C$1:$AI$101,MATCH(1,('EPS Emissions'!$C$1:$C$101='Industry Figure -old'!$A27)*('EPS Emissions'!$D$1:$D$101='Industry Figure -old'!$C$1),0),MATCH('Industry Figure -old'!E$2,'EPS Emissions'!$C$1:$AI$1,0)),INDEX('GCAM By Region By Sector'!$B$1:$AH$342,MATCH(1,('GCAM By Region By Sector'!$B$1:$B$342='Industry Figure -old'!$A27)*('GCAM By Region By Sector'!$C$1:$C$342='Industry Figure -old'!$C$1),0),MATCH('Industry Figure -old'!E$2,'GCAM By Region By Sector'!$B$1:$AH$1,0))*10^3)</f>
        <v>143.49996798766878</v>
      </c>
      <c r="F27" cm="1">
        <f t="array" ref="F27">IF($C27="EPS",INDEX('EPS Emissions'!$C$1:$AI$101,MATCH(1,('EPS Emissions'!$C$1:$C$101='Industry Figure -old'!$A27)*('EPS Emissions'!$D$1:$D$101='Industry Figure -old'!$C$1),0),MATCH('Industry Figure -old'!F$2,'EPS Emissions'!$C$1:$AI$1,0)),INDEX('GCAM By Region By Sector'!$B$1:$AH$342,MATCH(1,('GCAM By Region By Sector'!$B$1:$B$342='Industry Figure -old'!$A27)*('GCAM By Region By Sector'!$C$1:$C$342='Industry Figure -old'!$C$1),0),MATCH('Industry Figure -old'!F$2,'GCAM By Region By Sector'!$B$1:$AH$1,0))*10^3)</f>
        <v>163.81173262966982</v>
      </c>
      <c r="G27" cm="1">
        <f t="array" ref="G27">IF($C27="EPS",INDEX('EPS Emissions'!$C$1:$AI$101,MATCH(1,('EPS Emissions'!$C$1:$C$101='Industry Figure -old'!$A27)*('EPS Emissions'!$D$1:$D$101='Industry Figure -old'!$C$1),0),MATCH('Industry Figure -old'!G$2,'EPS Emissions'!$C$1:$AI$1,0)),INDEX('GCAM By Region By Sector'!$B$1:$AH$342,MATCH(1,('GCAM By Region By Sector'!$B$1:$B$342='Industry Figure -old'!$A27)*('GCAM By Region By Sector'!$C$1:$C$342='Industry Figure -old'!$C$1),0),MATCH('Industry Figure -old'!G$2,'GCAM By Region By Sector'!$B$1:$AH$1,0))*10^3)</f>
        <v>173.42620952086341</v>
      </c>
      <c r="J27" t="str">
        <f t="shared" si="3"/>
        <v>Northern South America</v>
      </c>
      <c r="K27">
        <f t="shared" si="31"/>
        <v>119.03251806411487</v>
      </c>
      <c r="L27">
        <f t="shared" si="32"/>
        <v>143.49996798766878</v>
      </c>
      <c r="M27">
        <f t="shared" si="33"/>
        <v>163.81173262966982</v>
      </c>
      <c r="N27">
        <f t="shared" si="34"/>
        <v>173.42620952086341</v>
      </c>
      <c r="O27" s="10">
        <f t="shared" si="5"/>
        <v>28</v>
      </c>
      <c r="P27" s="10">
        <f t="shared" si="6"/>
        <v>27</v>
      </c>
      <c r="Q27" s="10">
        <f t="shared" si="7"/>
        <v>27</v>
      </c>
      <c r="R27" s="10">
        <f t="shared" si="8"/>
        <v>27</v>
      </c>
      <c r="S27" s="22">
        <v>6</v>
      </c>
      <c r="T27" t="str">
        <f>INDEX(J$3:J$33,MATCH(S27,P$3:P$33,0),1)</f>
        <v>Southeast Asia</v>
      </c>
      <c r="U27" s="21">
        <f t="shared" si="30"/>
        <v>804.59657535887538</v>
      </c>
      <c r="V27" s="16">
        <f t="shared" si="30"/>
        <v>1102.5326139425274</v>
      </c>
      <c r="W27" s="21">
        <f t="shared" si="30"/>
        <v>1454.0987107739259</v>
      </c>
      <c r="X27" s="21">
        <f t="shared" si="30"/>
        <v>1794.0105130986792</v>
      </c>
    </row>
    <row r="28" spans="1:24" x14ac:dyDescent="0.35">
      <c r="A28" s="13" t="s">
        <v>44</v>
      </c>
      <c r="B28" t="s">
        <v>45</v>
      </c>
      <c r="C28" s="10" t="s">
        <v>13</v>
      </c>
      <c r="D28" cm="1">
        <f t="array" ref="D28">IF($C28="EPS",INDEX('EPS Emissions'!$C$1:$AI$101,MATCH(1,('EPS Emissions'!$C$1:$C$101='Industry Figure -old'!$A28)*('EPS Emissions'!$D$1:$D$101='Industry Figure -old'!$C$1),0),MATCH('Industry Figure -old'!D$2,'EPS Emissions'!$C$1:$AI$1,0)),INDEX('GCAM By Region By Sector'!$B$1:$AH$342,MATCH(1,('GCAM By Region By Sector'!$B$1:$B$342='Industry Figure -old'!$A28)*('GCAM By Region By Sector'!$C$1:$C$342='Industry Figure -old'!$C$1),0),MATCH('Industry Figure -old'!D$2,'GCAM By Region By Sector'!$B$1:$AH$1,0))*10^3)</f>
        <v>164.55248677458627</v>
      </c>
      <c r="E28" cm="1">
        <f t="array" ref="E28">IF($C28="EPS",INDEX('EPS Emissions'!$C$1:$AI$101,MATCH(1,('EPS Emissions'!$C$1:$C$101='Industry Figure -old'!$A28)*('EPS Emissions'!$D$1:$D$101='Industry Figure -old'!$C$1),0),MATCH('Industry Figure -old'!E$2,'EPS Emissions'!$C$1:$AI$1,0)),INDEX('GCAM By Region By Sector'!$B$1:$AH$342,MATCH(1,('GCAM By Region By Sector'!$B$1:$B$342='Industry Figure -old'!$A28)*('GCAM By Region By Sector'!$C$1:$C$342='Industry Figure -old'!$C$1),0),MATCH('Industry Figure -old'!E$2,'GCAM By Region By Sector'!$B$1:$AH$1,0))*10^3)</f>
        <v>199.57479761657555</v>
      </c>
      <c r="F28" cm="1">
        <f t="array" ref="F28">IF($C28="EPS",INDEX('EPS Emissions'!$C$1:$AI$101,MATCH(1,('EPS Emissions'!$C$1:$C$101='Industry Figure -old'!$A28)*('EPS Emissions'!$D$1:$D$101='Industry Figure -old'!$C$1),0),MATCH('Industry Figure -old'!F$2,'EPS Emissions'!$C$1:$AI$1,0)),INDEX('GCAM By Region By Sector'!$B$1:$AH$342,MATCH(1,('GCAM By Region By Sector'!$B$1:$B$342='Industry Figure -old'!$A28)*('GCAM By Region By Sector'!$C$1:$C$342='Industry Figure -old'!$C$1),0),MATCH('Industry Figure -old'!F$2,'GCAM By Region By Sector'!$B$1:$AH$1,0))*10^3)</f>
        <v>239.9885352629901</v>
      </c>
      <c r="G28" cm="1">
        <f t="array" ref="G28">IF($C28="EPS",INDEX('EPS Emissions'!$C$1:$AI$101,MATCH(1,('EPS Emissions'!$C$1:$C$101='Industry Figure -old'!$A28)*('EPS Emissions'!$D$1:$D$101='Industry Figure -old'!$C$1),0),MATCH('Industry Figure -old'!G$2,'EPS Emissions'!$C$1:$AI$1,0)),INDEX('GCAM By Region By Sector'!$B$1:$AH$342,MATCH(1,('GCAM By Region By Sector'!$B$1:$B$342='Industry Figure -old'!$A28)*('GCAM By Region By Sector'!$C$1:$C$342='Industry Figure -old'!$C$1),0),MATCH('Industry Figure -old'!G$2,'GCAM By Region By Sector'!$B$1:$AH$1,0))*10^3)</f>
        <v>288.70872331225695</v>
      </c>
      <c r="J28" t="str">
        <f t="shared" si="3"/>
        <v>Southern South America</v>
      </c>
      <c r="K28">
        <f t="shared" si="31"/>
        <v>164.55248677458627</v>
      </c>
      <c r="L28">
        <f t="shared" si="32"/>
        <v>199.57479761657555</v>
      </c>
      <c r="M28">
        <f t="shared" si="33"/>
        <v>239.9885352629901</v>
      </c>
      <c r="N28">
        <f t="shared" si="34"/>
        <v>288.70872331225695</v>
      </c>
      <c r="O28" s="10">
        <f t="shared" si="5"/>
        <v>23</v>
      </c>
      <c r="P28" s="10">
        <f t="shared" si="6"/>
        <v>25</v>
      </c>
      <c r="Q28" s="10">
        <f t="shared" si="7"/>
        <v>24</v>
      </c>
      <c r="R28" s="10">
        <f t="shared" si="8"/>
        <v>22</v>
      </c>
      <c r="S28" s="22">
        <v>7</v>
      </c>
      <c r="T28" t="str">
        <f t="shared" si="35"/>
        <v>EU-27</v>
      </c>
      <c r="U28" s="21">
        <f t="shared" si="30"/>
        <v>974.577</v>
      </c>
      <c r="V28" s="16">
        <f t="shared" si="30"/>
        <v>913.36699999999996</v>
      </c>
      <c r="W28" s="21">
        <f t="shared" si="30"/>
        <v>865.22580000000005</v>
      </c>
      <c r="X28" s="21">
        <f t="shared" si="30"/>
        <v>808.57029999999997</v>
      </c>
    </row>
    <row r="29" spans="1:24" x14ac:dyDescent="0.35">
      <c r="A29" s="13" t="s">
        <v>46</v>
      </c>
      <c r="B29" t="s">
        <v>46</v>
      </c>
      <c r="C29" s="10" t="s">
        <v>13</v>
      </c>
      <c r="D29" cm="1">
        <f t="array" ref="D29">IF($C29="EPS",INDEX('EPS Emissions'!$C$1:$AI$101,MATCH(1,('EPS Emissions'!$C$1:$C$101='Industry Figure -old'!$A29)*('EPS Emissions'!$D$1:$D$101='Industry Figure -old'!$C$1),0),MATCH('Industry Figure -old'!D$2,'EPS Emissions'!$C$1:$AI$1,0)),INDEX('GCAM By Region By Sector'!$B$1:$AH$342,MATCH(1,('GCAM By Region By Sector'!$B$1:$B$342='Industry Figure -old'!$A29)*('GCAM By Region By Sector'!$C$1:$C$342='Industry Figure -old'!$C$1),0),MATCH('Industry Figure -old'!D$2,'GCAM By Region By Sector'!$B$1:$AH$1,0))*10^3)</f>
        <v>123.79396190018703</v>
      </c>
      <c r="E29" cm="1">
        <f t="array" ref="E29">IF($C29="EPS",INDEX('EPS Emissions'!$C$1:$AI$101,MATCH(1,('EPS Emissions'!$C$1:$C$101='Industry Figure -old'!$A29)*('EPS Emissions'!$D$1:$D$101='Industry Figure -old'!$C$1),0),MATCH('Industry Figure -old'!E$2,'EPS Emissions'!$C$1:$AI$1,0)),INDEX('GCAM By Region By Sector'!$B$1:$AH$342,MATCH(1,('GCAM By Region By Sector'!$B$1:$B$342='Industry Figure -old'!$A29)*('GCAM By Region By Sector'!$C$1:$C$342='Industry Figure -old'!$C$1),0),MATCH('Industry Figure -old'!E$2,'GCAM By Region By Sector'!$B$1:$AH$1,0))*10^3)</f>
        <v>202.90719400134051</v>
      </c>
      <c r="F29" cm="1">
        <f t="array" ref="F29">IF($C29="EPS",INDEX('EPS Emissions'!$C$1:$AI$101,MATCH(1,('EPS Emissions'!$C$1:$C$101='Industry Figure -old'!$A29)*('EPS Emissions'!$D$1:$D$101='Industry Figure -old'!$C$1),0),MATCH('Industry Figure -old'!F$2,'EPS Emissions'!$C$1:$AI$1,0)),INDEX('GCAM By Region By Sector'!$B$1:$AH$342,MATCH(1,('GCAM By Region By Sector'!$B$1:$B$342='Industry Figure -old'!$A29)*('GCAM By Region By Sector'!$C$1:$C$342='Industry Figure -old'!$C$1),0),MATCH('Industry Figure -old'!F$2,'GCAM By Region By Sector'!$B$1:$AH$1,0))*10^3)</f>
        <v>347.47213291149109</v>
      </c>
      <c r="G29" cm="1">
        <f t="array" ref="G29">IF($C29="EPS",INDEX('EPS Emissions'!$C$1:$AI$101,MATCH(1,('EPS Emissions'!$C$1:$C$101='Industry Figure -old'!$A29)*('EPS Emissions'!$D$1:$D$101='Industry Figure -old'!$C$1),0),MATCH('Industry Figure -old'!G$2,'EPS Emissions'!$C$1:$AI$1,0)),INDEX('GCAM By Region By Sector'!$B$1:$AH$342,MATCH(1,('GCAM By Region By Sector'!$B$1:$B$342='Industry Figure -old'!$A29)*('GCAM By Region By Sector'!$C$1:$C$342='Industry Figure -old'!$C$1),0),MATCH('Industry Figure -old'!G$2,'GCAM By Region By Sector'!$B$1:$AH$1,0))*10^3)</f>
        <v>508.5000271472552</v>
      </c>
      <c r="J29" t="str">
        <f t="shared" si="3"/>
        <v>South Asia</v>
      </c>
      <c r="K29">
        <f t="shared" si="31"/>
        <v>123.79396190018703</v>
      </c>
      <c r="L29">
        <f t="shared" si="32"/>
        <v>202.90719400134051</v>
      </c>
      <c r="M29">
        <f t="shared" si="33"/>
        <v>347.47213291149109</v>
      </c>
      <c r="N29">
        <f t="shared" si="34"/>
        <v>508.5000271472552</v>
      </c>
      <c r="O29" s="10">
        <f t="shared" si="5"/>
        <v>27</v>
      </c>
      <c r="P29" s="10">
        <f t="shared" si="6"/>
        <v>24</v>
      </c>
      <c r="Q29" s="10">
        <f t="shared" si="7"/>
        <v>17</v>
      </c>
      <c r="R29" s="10">
        <f t="shared" si="8"/>
        <v>16</v>
      </c>
      <c r="S29" s="22">
        <v>8</v>
      </c>
      <c r="T29" t="str">
        <f t="shared" si="35"/>
        <v>Indonesia</v>
      </c>
      <c r="U29" s="21">
        <f t="shared" si="30"/>
        <v>528.87000000000012</v>
      </c>
      <c r="V29" s="16">
        <f t="shared" si="30"/>
        <v>785.21500000000003</v>
      </c>
      <c r="W29" s="21">
        <f t="shared" si="30"/>
        <v>1186.6189999999999</v>
      </c>
      <c r="X29" s="21">
        <f t="shared" si="30"/>
        <v>1822.1890000000001</v>
      </c>
    </row>
    <row r="30" spans="1:24" x14ac:dyDescent="0.35">
      <c r="A30" s="13" t="s">
        <v>47</v>
      </c>
      <c r="B30" t="s">
        <v>47</v>
      </c>
      <c r="C30" s="12" t="s">
        <v>9</v>
      </c>
      <c r="D30" cm="1">
        <f t="array" ref="D30">IF($C30="EPS",INDEX('EPS Emissions'!$C$1:$AI$101,MATCH(1,('EPS Emissions'!$C$1:$C$101='Industry Figure -old'!$A30)*('EPS Emissions'!$D$1:$D$101='Industry Figure -old'!$C$1),0),MATCH('Industry Figure -old'!D$2,'EPS Emissions'!$C$1:$AI$1,0)),INDEX('GCAM By Region By Sector'!$B$1:$AH$342,MATCH(1,('GCAM By Region By Sector'!$B$1:$B$342='Industry Figure -old'!$A30)*('GCAM By Region By Sector'!$C$1:$C$342='Industry Figure -old'!$C$1),0),MATCH('Industry Figure -old'!D$2,'GCAM By Region By Sector'!$B$1:$AH$1,0))*10^3)</f>
        <v>263.48500000000001</v>
      </c>
      <c r="E30" cm="1">
        <f t="array" ref="E30">IF($C30="EPS",INDEX('EPS Emissions'!$C$1:$AI$101,MATCH(1,('EPS Emissions'!$C$1:$C$101='Industry Figure -old'!$A30)*('EPS Emissions'!$D$1:$D$101='Industry Figure -old'!$C$1),0),MATCH('Industry Figure -old'!E$2,'EPS Emissions'!$C$1:$AI$1,0)),INDEX('GCAM By Region By Sector'!$B$1:$AH$342,MATCH(1,('GCAM By Region By Sector'!$B$1:$B$342='Industry Figure -old'!$A30)*('GCAM By Region By Sector'!$C$1:$C$342='Industry Figure -old'!$C$1),0),MATCH('Industry Figure -old'!E$2,'GCAM By Region By Sector'!$B$1:$AH$1,0))*10^3)</f>
        <v>323.46199999999999</v>
      </c>
      <c r="F30" cm="1">
        <f t="array" ref="F30">IF($C30="EPS",INDEX('EPS Emissions'!$C$1:$AI$101,MATCH(1,('EPS Emissions'!$C$1:$C$101='Industry Figure -old'!$A30)*('EPS Emissions'!$D$1:$D$101='Industry Figure -old'!$C$1),0),MATCH('Industry Figure -old'!F$2,'EPS Emissions'!$C$1:$AI$1,0)),INDEX('GCAM By Region By Sector'!$B$1:$AH$342,MATCH(1,('GCAM By Region By Sector'!$B$1:$B$342='Industry Figure -old'!$A30)*('GCAM By Region By Sector'!$C$1:$C$342='Industry Figure -old'!$C$1),0),MATCH('Industry Figure -old'!F$2,'GCAM By Region By Sector'!$B$1:$AH$1,0))*10^3)</f>
        <v>345.18599999999998</v>
      </c>
      <c r="G30" cm="1">
        <f t="array" ref="G30">IF($C30="EPS",INDEX('EPS Emissions'!$C$1:$AI$101,MATCH(1,('EPS Emissions'!$C$1:$C$101='Industry Figure -old'!$A30)*('EPS Emissions'!$D$1:$D$101='Industry Figure -old'!$C$1),0),MATCH('Industry Figure -old'!G$2,'EPS Emissions'!$C$1:$AI$1,0)),INDEX('GCAM By Region By Sector'!$B$1:$AH$342,MATCH(1,('GCAM By Region By Sector'!$B$1:$B$342='Industry Figure -old'!$A30)*('GCAM By Region By Sector'!$C$1:$C$342='Industry Figure -old'!$C$1),0),MATCH('Industry Figure -old'!G$2,'GCAM By Region By Sector'!$B$1:$AH$1,0))*10^3)</f>
        <v>373.065</v>
      </c>
      <c r="J30" t="str">
        <f t="shared" si="3"/>
        <v>South Korea</v>
      </c>
      <c r="K30">
        <f t="shared" si="25"/>
        <v>296.01660000000004</v>
      </c>
      <c r="L30">
        <f t="shared" si="25"/>
        <v>352.57920000000001</v>
      </c>
      <c r="M30">
        <f t="shared" si="25"/>
        <v>372.31209999999999</v>
      </c>
      <c r="N30">
        <f t="shared" si="25"/>
        <v>398.86880000000002</v>
      </c>
      <c r="O30" s="10">
        <f t="shared" si="5"/>
        <v>14</v>
      </c>
      <c r="P30" s="10">
        <f t="shared" si="6"/>
        <v>13</v>
      </c>
      <c r="Q30" s="10">
        <f t="shared" si="7"/>
        <v>15</v>
      </c>
      <c r="R30" s="10">
        <f t="shared" si="8"/>
        <v>17</v>
      </c>
      <c r="S30" s="22">
        <v>9</v>
      </c>
      <c r="T30" t="str">
        <f t="shared" si="35"/>
        <v>West Africa</v>
      </c>
      <c r="U30" s="21">
        <f t="shared" si="30"/>
        <v>403.85172652767596</v>
      </c>
      <c r="V30" s="16">
        <f t="shared" si="30"/>
        <v>680.09835934644889</v>
      </c>
      <c r="W30" s="21">
        <f t="shared" si="30"/>
        <v>1237.6142341156713</v>
      </c>
      <c r="X30" s="21">
        <f t="shared" si="30"/>
        <v>1962.0071620305835</v>
      </c>
    </row>
    <row r="31" spans="1:24" x14ac:dyDescent="0.35">
      <c r="A31" s="13" t="s">
        <v>48</v>
      </c>
      <c r="B31" t="s">
        <v>48</v>
      </c>
      <c r="C31" s="10" t="s">
        <v>13</v>
      </c>
      <c r="D31" cm="1">
        <f t="array" ref="D31">IF($C31="EPS",INDEX('EPS Emissions'!$C$1:$AI$101,MATCH(1,('EPS Emissions'!$C$1:$C$101='Industry Figure -old'!$A31)*('EPS Emissions'!$D$1:$D$101='Industry Figure -old'!$C$1),0),MATCH('Industry Figure -old'!D$2,'EPS Emissions'!$C$1:$AI$1,0)),INDEX('GCAM By Region By Sector'!$B$1:$AH$342,MATCH(1,('GCAM By Region By Sector'!$B$1:$B$342='Industry Figure -old'!$A31)*('GCAM By Region By Sector'!$C$1:$C$342='Industry Figure -old'!$C$1),0),MATCH('Industry Figure -old'!D$2,'GCAM By Region By Sector'!$B$1:$AH$1,0))*10^3)</f>
        <v>804.59657535887538</v>
      </c>
      <c r="E31" cm="1">
        <f t="array" ref="E31">IF($C31="EPS",INDEX('EPS Emissions'!$C$1:$AI$101,MATCH(1,('EPS Emissions'!$C$1:$C$101='Industry Figure -old'!$A31)*('EPS Emissions'!$D$1:$D$101='Industry Figure -old'!$C$1),0),MATCH('Industry Figure -old'!E$2,'EPS Emissions'!$C$1:$AI$1,0)),INDEX('GCAM By Region By Sector'!$B$1:$AH$342,MATCH(1,('GCAM By Region By Sector'!$B$1:$B$342='Industry Figure -old'!$A31)*('GCAM By Region By Sector'!$C$1:$C$342='Industry Figure -old'!$C$1),0),MATCH('Industry Figure -old'!E$2,'GCAM By Region By Sector'!$B$1:$AH$1,0))*10^3)</f>
        <v>1102.5326139425274</v>
      </c>
      <c r="F31" cm="1">
        <f t="array" ref="F31">IF($C31="EPS",INDEX('EPS Emissions'!$C$1:$AI$101,MATCH(1,('EPS Emissions'!$C$1:$C$101='Industry Figure -old'!$A31)*('EPS Emissions'!$D$1:$D$101='Industry Figure -old'!$C$1),0),MATCH('Industry Figure -old'!F$2,'EPS Emissions'!$C$1:$AI$1,0)),INDEX('GCAM By Region By Sector'!$B$1:$AH$342,MATCH(1,('GCAM By Region By Sector'!$B$1:$B$342='Industry Figure -old'!$A31)*('GCAM By Region By Sector'!$C$1:$C$342='Industry Figure -old'!$C$1),0),MATCH('Industry Figure -old'!F$2,'GCAM By Region By Sector'!$B$1:$AH$1,0))*10^3)</f>
        <v>1454.0987107739259</v>
      </c>
      <c r="G31" cm="1">
        <f t="array" ref="G31">IF($C31="EPS",INDEX('EPS Emissions'!$C$1:$AI$101,MATCH(1,('EPS Emissions'!$C$1:$C$101='Industry Figure -old'!$A31)*('EPS Emissions'!$D$1:$D$101='Industry Figure -old'!$C$1),0),MATCH('Industry Figure -old'!G$2,'EPS Emissions'!$C$1:$AI$1,0)),INDEX('GCAM By Region By Sector'!$B$1:$AH$342,MATCH(1,('GCAM By Region By Sector'!$B$1:$B$342='Industry Figure -old'!$A31)*('GCAM By Region By Sector'!$C$1:$C$342='Industry Figure -old'!$C$1),0),MATCH('Industry Figure -old'!G$2,'GCAM By Region By Sector'!$B$1:$AH$1,0))*10^3)</f>
        <v>1794.0105130986792</v>
      </c>
      <c r="J31" t="str">
        <f t="shared" si="3"/>
        <v>Southeast Asia</v>
      </c>
      <c r="K31">
        <f t="shared" ref="K31:K32" si="36">D31</f>
        <v>804.59657535887538</v>
      </c>
      <c r="L31">
        <f t="shared" ref="L31:L32" si="37">E31</f>
        <v>1102.5326139425274</v>
      </c>
      <c r="M31">
        <f t="shared" ref="M31:M32" si="38">F31</f>
        <v>1454.0987107739259</v>
      </c>
      <c r="N31">
        <f t="shared" ref="N31:N32" si="39">G31</f>
        <v>1794.0105130986792</v>
      </c>
      <c r="O31" s="10">
        <f t="shared" si="5"/>
        <v>7</v>
      </c>
      <c r="P31" s="10">
        <f t="shared" si="6"/>
        <v>6</v>
      </c>
      <c r="Q31" s="10">
        <f t="shared" si="7"/>
        <v>5</v>
      </c>
      <c r="R31" s="10">
        <f t="shared" si="8"/>
        <v>7</v>
      </c>
      <c r="S31" s="22">
        <v>10</v>
      </c>
      <c r="T31" t="str">
        <f t="shared" si="35"/>
        <v>Brazil</v>
      </c>
      <c r="U31" s="21">
        <f t="shared" si="30"/>
        <v>391.08699999999999</v>
      </c>
      <c r="V31" s="16">
        <f t="shared" si="30"/>
        <v>497.46699999999998</v>
      </c>
      <c r="W31" s="21">
        <f t="shared" si="30"/>
        <v>570.63599999999997</v>
      </c>
      <c r="X31" s="21">
        <f t="shared" si="30"/>
        <v>613.90800000000002</v>
      </c>
    </row>
    <row r="32" spans="1:24" x14ac:dyDescent="0.35">
      <c r="A32" s="13" t="s">
        <v>49</v>
      </c>
      <c r="B32" t="s">
        <v>49</v>
      </c>
      <c r="C32" s="10" t="s">
        <v>13</v>
      </c>
      <c r="D32" cm="1">
        <f t="array" ref="D32">IF($C32="EPS",INDEX('EPS Emissions'!$C$1:$AI$101,MATCH(1,('EPS Emissions'!$C$1:$C$101='Industry Figure -old'!$A32)*('EPS Emissions'!$D$1:$D$101='Industry Figure -old'!$C$1),0),MATCH('Industry Figure -old'!D$2,'EPS Emissions'!$C$1:$AI$1,0)),INDEX('GCAM By Region By Sector'!$B$1:$AH$342,MATCH(1,('GCAM By Region By Sector'!$B$1:$B$342='Industry Figure -old'!$A32)*('GCAM By Region By Sector'!$C$1:$C$342='Industry Figure -old'!$C$1),0),MATCH('Industry Figure -old'!D$2,'GCAM By Region By Sector'!$B$1:$AH$1,0))*10^3)</f>
        <v>135.35406054107443</v>
      </c>
      <c r="E32" cm="1">
        <f t="array" ref="E32">IF($C32="EPS",INDEX('EPS Emissions'!$C$1:$AI$101,MATCH(1,('EPS Emissions'!$C$1:$C$101='Industry Figure -old'!$A32)*('EPS Emissions'!$D$1:$D$101='Industry Figure -old'!$C$1),0),MATCH('Industry Figure -old'!E$2,'EPS Emissions'!$C$1:$AI$1,0)),INDEX('GCAM By Region By Sector'!$B$1:$AH$342,MATCH(1,('GCAM By Region By Sector'!$B$1:$B$342='Industry Figure -old'!$A32)*('GCAM By Region By Sector'!$C$1:$C$342='Industry Figure -old'!$C$1),0),MATCH('Industry Figure -old'!E$2,'GCAM By Region By Sector'!$B$1:$AH$1,0))*10^3)</f>
        <v>126.20854689047289</v>
      </c>
      <c r="F32" cm="1">
        <f t="array" ref="F32">IF($C32="EPS",INDEX('EPS Emissions'!$C$1:$AI$101,MATCH(1,('EPS Emissions'!$C$1:$C$101='Industry Figure -old'!$A32)*('EPS Emissions'!$D$1:$D$101='Industry Figure -old'!$C$1),0),MATCH('Industry Figure -old'!F$2,'EPS Emissions'!$C$1:$AI$1,0)),INDEX('GCAM By Region By Sector'!$B$1:$AH$342,MATCH(1,('GCAM By Region By Sector'!$B$1:$B$342='Industry Figure -old'!$A32)*('GCAM By Region By Sector'!$C$1:$C$342='Industry Figure -old'!$C$1),0),MATCH('Industry Figure -old'!F$2,'GCAM By Region By Sector'!$B$1:$AH$1,0))*10^3)</f>
        <v>130.59024376819085</v>
      </c>
      <c r="G32" cm="1">
        <f t="array" ref="G32">IF($C32="EPS",INDEX('EPS Emissions'!$C$1:$AI$101,MATCH(1,('EPS Emissions'!$C$1:$C$101='Industry Figure -old'!$A32)*('EPS Emissions'!$D$1:$D$101='Industry Figure -old'!$C$1),0),MATCH('Industry Figure -old'!G$2,'EPS Emissions'!$C$1:$AI$1,0)),INDEX('GCAM By Region By Sector'!$B$1:$AH$342,MATCH(1,('GCAM By Region By Sector'!$B$1:$B$342='Industry Figure -old'!$A32)*('GCAM By Region By Sector'!$C$1:$C$342='Industry Figure -old'!$C$1),0),MATCH('Industry Figure -old'!G$2,'GCAM By Region By Sector'!$B$1:$AH$1,0))*10^3)</f>
        <v>142.60955456483808</v>
      </c>
      <c r="J32" t="str">
        <f t="shared" si="3"/>
        <v>Taiwan</v>
      </c>
      <c r="K32">
        <f t="shared" si="36"/>
        <v>135.35406054107443</v>
      </c>
      <c r="L32">
        <f t="shared" si="37"/>
        <v>126.20854689047289</v>
      </c>
      <c r="M32">
        <f t="shared" si="38"/>
        <v>130.59024376819085</v>
      </c>
      <c r="N32">
        <f t="shared" si="39"/>
        <v>142.60955456483808</v>
      </c>
      <c r="O32" s="10">
        <f t="shared" si="5"/>
        <v>25</v>
      </c>
      <c r="P32" s="10">
        <f t="shared" si="6"/>
        <v>28</v>
      </c>
      <c r="Q32" s="10">
        <f t="shared" si="7"/>
        <v>28</v>
      </c>
      <c r="R32" s="10">
        <f t="shared" si="8"/>
        <v>28</v>
      </c>
      <c r="S32" s="22" t="s">
        <v>86</v>
      </c>
      <c r="T32" t="s">
        <v>87</v>
      </c>
      <c r="U32" s="21">
        <f>$K$34-SUM(U22:U31)</f>
        <v>4353.0290722073369</v>
      </c>
      <c r="V32" s="16">
        <f>$L$34-SUM(V22:V31)</f>
        <v>5123.1155082105106</v>
      </c>
      <c r="W32" s="21">
        <f>$M$34-SUM(W22:W31)</f>
        <v>6286.723352127261</v>
      </c>
      <c r="X32" s="21">
        <f>$N$34-SUM(X22:X31)</f>
        <v>7732.3193225211216</v>
      </c>
    </row>
    <row r="33" spans="1:38" x14ac:dyDescent="0.35">
      <c r="A33" s="13" t="s">
        <v>50</v>
      </c>
      <c r="B33" t="s">
        <v>50</v>
      </c>
      <c r="C33" s="10" t="s">
        <v>9</v>
      </c>
      <c r="D33" cm="1">
        <f t="array" ref="D33">IF($C33="EPS",INDEX('EPS Emissions'!$C$1:$AI$101,MATCH(1,('EPS Emissions'!$C$1:$C$101='Industry Figure -old'!$A33)*('EPS Emissions'!$D$1:$D$101='Industry Figure -old'!$C$1),0),MATCH('Industry Figure -old'!D$2,'EPS Emissions'!$C$1:$AI$1,0)),INDEX('GCAM By Region By Sector'!$B$1:$AH$342,MATCH(1,('GCAM By Region By Sector'!$B$1:$B$342='Industry Figure -old'!$A33)*('GCAM By Region By Sector'!$C$1:$C$342='Industry Figure -old'!$C$1),0),MATCH('Industry Figure -old'!D$2,'GCAM By Region By Sector'!$B$1:$AH$1,0))*10^3)</f>
        <v>1622.93</v>
      </c>
      <c r="E33" cm="1">
        <f t="array" ref="E33">IF($C33="EPS",INDEX('EPS Emissions'!$C$1:$AI$101,MATCH(1,('EPS Emissions'!$C$1:$C$101='Industry Figure -old'!$A33)*('EPS Emissions'!$D$1:$D$101='Industry Figure -old'!$C$1),0),MATCH('Industry Figure -old'!E$2,'EPS Emissions'!$C$1:$AI$1,0)),INDEX('GCAM By Region By Sector'!$B$1:$AH$342,MATCH(1,('GCAM By Region By Sector'!$B$1:$B$342='Industry Figure -old'!$A33)*('GCAM By Region By Sector'!$C$1:$C$342='Industry Figure -old'!$C$1),0),MATCH('Industry Figure -old'!E$2,'GCAM By Region By Sector'!$B$1:$AH$1,0))*10^3)</f>
        <v>1615.21</v>
      </c>
      <c r="F33" cm="1">
        <f t="array" ref="F33">IF($C33="EPS",INDEX('EPS Emissions'!$C$1:$AI$101,MATCH(1,('EPS Emissions'!$C$1:$C$101='Industry Figure -old'!$A33)*('EPS Emissions'!$D$1:$D$101='Industry Figure -old'!$C$1),0),MATCH('Industry Figure -old'!F$2,'EPS Emissions'!$C$1:$AI$1,0)),INDEX('GCAM By Region By Sector'!$B$1:$AH$342,MATCH(1,('GCAM By Region By Sector'!$B$1:$B$342='Industry Figure -old'!$A33)*('GCAM By Region By Sector'!$C$1:$C$342='Industry Figure -old'!$C$1),0),MATCH('Industry Figure -old'!F$2,'GCAM By Region By Sector'!$B$1:$AH$1,0))*10^3)</f>
        <v>1587.69</v>
      </c>
      <c r="G33" cm="1">
        <f t="array" ref="G33">IF($C33="EPS",INDEX('EPS Emissions'!$C$1:$AI$101,MATCH(1,('EPS Emissions'!$C$1:$C$101='Industry Figure -old'!$A33)*('EPS Emissions'!$D$1:$D$101='Industry Figure -old'!$C$1),0),MATCH('Industry Figure -old'!G$2,'EPS Emissions'!$C$1:$AI$1,0)),INDEX('GCAM By Region By Sector'!$B$1:$AH$342,MATCH(1,('GCAM By Region By Sector'!$B$1:$B$342='Industry Figure -old'!$A33)*('GCAM By Region By Sector'!$C$1:$C$342='Industry Figure -old'!$C$1),0),MATCH('Industry Figure -old'!G$2,'GCAM By Region By Sector'!$B$1:$AH$1,0))*10^3)</f>
        <v>1688.45</v>
      </c>
      <c r="J33" t="str">
        <f t="shared" si="3"/>
        <v>USA</v>
      </c>
      <c r="K33">
        <f>D33+D67</f>
        <v>1804.4180000000001</v>
      </c>
      <c r="L33">
        <f t="shared" si="25"/>
        <v>1814.462</v>
      </c>
      <c r="M33">
        <f t="shared" si="25"/>
        <v>1807.3920000000001</v>
      </c>
      <c r="N33">
        <f t="shared" si="25"/>
        <v>1929.3980000000001</v>
      </c>
      <c r="O33" s="10">
        <f>RANK($K33,$K$3:$K$33,0)</f>
        <v>2</v>
      </c>
      <c r="P33" s="10">
        <f t="shared" si="6"/>
        <v>2</v>
      </c>
      <c r="Q33" s="10">
        <f t="shared" si="7"/>
        <v>3</v>
      </c>
      <c r="R33" s="10">
        <f t="shared" si="8"/>
        <v>5</v>
      </c>
      <c r="S33" s="23"/>
      <c r="T33" t="s">
        <v>419</v>
      </c>
      <c r="U33">
        <v>0</v>
      </c>
      <c r="V33">
        <v>0</v>
      </c>
      <c r="W33">
        <v>0</v>
      </c>
      <c r="X33">
        <v>0</v>
      </c>
      <c r="AF33" s="26">
        <v>2030</v>
      </c>
      <c r="AI33" s="26">
        <v>2040</v>
      </c>
      <c r="AL33" s="26">
        <v>2050</v>
      </c>
    </row>
    <row r="34" spans="1:38" x14ac:dyDescent="0.35">
      <c r="J34" s="14" t="s">
        <v>94</v>
      </c>
      <c r="K34" s="14">
        <f>SUM(K3:K33)</f>
        <v>18876.04808923537</v>
      </c>
      <c r="L34" s="14">
        <f t="shared" ref="L34:N34" si="40">SUM(L3:L33)</f>
        <v>21760.830353141162</v>
      </c>
      <c r="M34" s="14">
        <f t="shared" si="40"/>
        <v>24786.277932398665</v>
      </c>
      <c r="N34" s="14">
        <f t="shared" si="40"/>
        <v>28729.065743692514</v>
      </c>
      <c r="S34" s="23"/>
      <c r="T34" t="s">
        <v>89</v>
      </c>
      <c r="U34">
        <v>0</v>
      </c>
      <c r="V34">
        <v>0</v>
      </c>
      <c r="W34">
        <v>0</v>
      </c>
      <c r="X34">
        <v>0</v>
      </c>
      <c r="AE34" t="s">
        <v>27</v>
      </c>
      <c r="AF34" s="25">
        <f t="shared" ref="AF34:AF44" si="41">V22/SUM($V$22:$V$32)</f>
        <v>0.28442398105027172</v>
      </c>
      <c r="AH34" t="s">
        <v>27</v>
      </c>
      <c r="AI34" s="25">
        <f t="shared" ref="AI34:AI44" si="42">W40/SUM($W$40:$W$50)</f>
        <v>0.23390760871045124</v>
      </c>
      <c r="AK34" t="s">
        <v>27</v>
      </c>
      <c r="AL34" s="25">
        <f t="shared" ref="AL34:AL44" si="43">X56/SUM($X$56:$X$66)</f>
        <v>0.19008282582941094</v>
      </c>
    </row>
    <row r="35" spans="1:38" x14ac:dyDescent="0.35">
      <c r="B35" t="s">
        <v>59</v>
      </c>
      <c r="C35" s="9" t="s">
        <v>70</v>
      </c>
      <c r="S35" s="23"/>
      <c r="AE35" t="s">
        <v>50</v>
      </c>
      <c r="AF35" s="25">
        <f t="shared" si="41"/>
        <v>8.3382020380398006E-2</v>
      </c>
      <c r="AH35" t="s">
        <v>34</v>
      </c>
      <c r="AI35" s="25">
        <f t="shared" si="42"/>
        <v>0.10373873023666065</v>
      </c>
      <c r="AK35" t="s">
        <v>34</v>
      </c>
      <c r="AL35" s="25">
        <f t="shared" si="43"/>
        <v>0.11199455731366426</v>
      </c>
    </row>
    <row r="36" spans="1:38" x14ac:dyDescent="0.35">
      <c r="B36" t="s">
        <v>0</v>
      </c>
      <c r="C36" t="s">
        <v>1</v>
      </c>
      <c r="D36">
        <v>2020</v>
      </c>
      <c r="E36">
        <f>D36+10</f>
        <v>2030</v>
      </c>
      <c r="F36">
        <f t="shared" ref="F36:G36" si="44">E36+10</f>
        <v>2040</v>
      </c>
      <c r="G36">
        <f t="shared" si="44"/>
        <v>2050</v>
      </c>
      <c r="S36" s="23"/>
      <c r="AE36" t="s">
        <v>34</v>
      </c>
      <c r="AF36" s="25">
        <f t="shared" si="41"/>
        <v>8.3317041242329595E-2</v>
      </c>
      <c r="AH36" t="s">
        <v>50</v>
      </c>
      <c r="AI36" s="25">
        <f t="shared" si="42"/>
        <v>7.2919056460571674E-2</v>
      </c>
      <c r="AK36" t="s">
        <v>50</v>
      </c>
      <c r="AL36" s="25">
        <f t="shared" si="43"/>
        <v>6.8732739502764192E-2</v>
      </c>
    </row>
    <row r="37" spans="1:38" x14ac:dyDescent="0.35">
      <c r="A37" s="13" t="s">
        <v>7</v>
      </c>
      <c r="B37" t="s">
        <v>8</v>
      </c>
      <c r="C37" s="10" t="s">
        <v>9</v>
      </c>
      <c r="D37" cm="1">
        <f t="array" ref="D37">IF($C37="EPS",INDEX('EPS Emissions'!$C$1:$AI$101,MATCH(1,('EPS Emissions'!$C$1:$C$101='Industry Figure -old'!$A37)*('EPS Emissions'!$D$1:$D$101='Industry Figure -old'!$C$35),0),MATCH('Industry Figure -old'!D$2,'EPS Emissions'!$C$1:$AI$1,0)),INDEX('GCAM By Region By Sector'!$B$1:$AH$342,MATCH(1,('GCAM By Region By Sector'!$B$1:$B$342='Industry Figure -old'!$A37)*('GCAM By Region By Sector'!$C$1:$C$342='Industry Figure -old'!$C$35),0),MATCH('Industry Figure -old'!D$2,'GCAM By Region By Sector'!$B$1:$AH$1,0))*10^3)</f>
        <v>122.607</v>
      </c>
      <c r="E37" cm="1">
        <f t="array" ref="E37">IF($C37="EPS",INDEX('EPS Emissions'!$C$1:$AI$101,MATCH(1,('EPS Emissions'!$C$1:$C$101='Industry Figure -old'!$A37)*('EPS Emissions'!$D$1:$D$101='Industry Figure -old'!$C$35),0),MATCH('Industry Figure -old'!E$2,'EPS Emissions'!$C$1:$AI$1,0)),INDEX('GCAM By Region By Sector'!$B$1:$AH$342,MATCH(1,('GCAM By Region By Sector'!$B$1:$B$342='Industry Figure -old'!$A37)*('GCAM By Region By Sector'!$C$1:$C$342='Industry Figure -old'!$C$35),0),MATCH('Industry Figure -old'!E$2,'GCAM By Region By Sector'!$B$1:$AH$1,0))*10^3)</f>
        <v>99.966999999999999</v>
      </c>
      <c r="F37" cm="1">
        <f t="array" ref="F37">IF($C37="EPS",INDEX('EPS Emissions'!$C$1:$AI$101,MATCH(1,('EPS Emissions'!$C$1:$C$101='Industry Figure -old'!$A37)*('EPS Emissions'!$D$1:$D$101='Industry Figure -old'!$C$35),0),MATCH('Industry Figure -old'!F$2,'EPS Emissions'!$C$1:$AI$1,0)),INDEX('GCAM By Region By Sector'!$B$1:$AH$342,MATCH(1,('GCAM By Region By Sector'!$B$1:$B$342='Industry Figure -old'!$A37)*('GCAM By Region By Sector'!$C$1:$C$342='Industry Figure -old'!$C$35),0),MATCH('Industry Figure -old'!F$2,'GCAM By Region By Sector'!$B$1:$AH$1,0))*10^3)</f>
        <v>83.987799999999993</v>
      </c>
      <c r="G37" cm="1">
        <f t="array" ref="G37">IF($C37="EPS",INDEX('EPS Emissions'!$C$1:$AI$101,MATCH(1,('EPS Emissions'!$C$1:$C$101='Industry Figure -old'!$A37)*('EPS Emissions'!$D$1:$D$101='Industry Figure -old'!$C$35),0),MATCH('Industry Figure -old'!G$2,'EPS Emissions'!$C$1:$AI$1,0)),INDEX('GCAM By Region By Sector'!$B$1:$AH$342,MATCH(1,('GCAM By Region By Sector'!$B$1:$B$342='Industry Figure -old'!$A37)*('GCAM By Region By Sector'!$C$1:$C$342='Industry Figure -old'!$C$35),0),MATCH('Industry Figure -old'!G$2,'GCAM By Region By Sector'!$B$1:$AH$1,0))*10^3)</f>
        <v>68.1113</v>
      </c>
      <c r="S37" s="23"/>
      <c r="T37" s="13" t="s">
        <v>73</v>
      </c>
      <c r="U37" s="18">
        <f>SUM(U22:U32)-$K$34</f>
        <v>0</v>
      </c>
      <c r="V37" s="18">
        <f>SUM(V22:V32)-$L$34</f>
        <v>0</v>
      </c>
      <c r="W37" s="18">
        <f>SUM(W22:W32)-$M$34</f>
        <v>0</v>
      </c>
      <c r="X37" s="18">
        <f>SUM(X22:X32)-$N$34</f>
        <v>0</v>
      </c>
      <c r="AE37" t="s">
        <v>48</v>
      </c>
      <c r="AF37" s="25">
        <f t="shared" si="41"/>
        <v>6.9210119743140397E-2</v>
      </c>
      <c r="AH37" t="s">
        <v>48</v>
      </c>
      <c r="AI37" s="25">
        <f t="shared" si="42"/>
        <v>6.8909806647670963E-2</v>
      </c>
      <c r="AK37" t="s">
        <v>35</v>
      </c>
      <c r="AL37" s="25">
        <f t="shared" si="43"/>
        <v>6.8293455120841978E-2</v>
      </c>
    </row>
    <row r="38" spans="1:38" x14ac:dyDescent="0.35">
      <c r="A38" s="13" t="s">
        <v>10</v>
      </c>
      <c r="B38" t="s">
        <v>10</v>
      </c>
      <c r="C38" s="10" t="s">
        <v>9</v>
      </c>
      <c r="D38" cm="1">
        <f t="array" ref="D38">IF($C38="EPS",INDEX('EPS Emissions'!$C$1:$AI$101,MATCH(1,('EPS Emissions'!$C$1:$C$101='Industry Figure -old'!$A38)*('EPS Emissions'!$D$1:$D$101='Industry Figure -old'!$C$35),0),MATCH('Industry Figure -old'!D$2,'EPS Emissions'!$C$1:$AI$1,0)),INDEX('GCAM By Region By Sector'!$B$1:$AH$342,MATCH(1,('GCAM By Region By Sector'!$B$1:$B$342='Industry Figure -old'!$A38)*('GCAM By Region By Sector'!$C$1:$C$342='Industry Figure -old'!$C$35),0),MATCH('Industry Figure -old'!D$2,'GCAM By Region By Sector'!$B$1:$AH$1,0))*10^3)</f>
        <v>10.174391631671625</v>
      </c>
      <c r="E38" cm="1">
        <f t="array" ref="E38">IF($C38="EPS",INDEX('EPS Emissions'!$C$1:$AI$101,MATCH(1,('EPS Emissions'!$C$1:$C$101='Industry Figure -old'!$A38)*('EPS Emissions'!$D$1:$D$101='Industry Figure -old'!$C$35),0),MATCH('Industry Figure -old'!E$2,'EPS Emissions'!$C$1:$AI$1,0)),INDEX('GCAM By Region By Sector'!$B$1:$AH$342,MATCH(1,('GCAM By Region By Sector'!$B$1:$B$342='Industry Figure -old'!$A38)*('GCAM By Region By Sector'!$C$1:$C$342='Industry Figure -old'!$C$35),0),MATCH('Industry Figure -old'!E$2,'GCAM By Region By Sector'!$B$1:$AH$1,0))*10^3)</f>
        <v>9.0581619025485907</v>
      </c>
      <c r="F38" cm="1">
        <f t="array" ref="F38">IF($C38="EPS",INDEX('EPS Emissions'!$C$1:$AI$101,MATCH(1,('EPS Emissions'!$C$1:$C$101='Industry Figure -old'!$A38)*('EPS Emissions'!$D$1:$D$101='Industry Figure -old'!$C$35),0),MATCH('Industry Figure -old'!F$2,'EPS Emissions'!$C$1:$AI$1,0)),INDEX('GCAM By Region By Sector'!$B$1:$AH$342,MATCH(1,('GCAM By Region By Sector'!$B$1:$B$342='Industry Figure -old'!$A38)*('GCAM By Region By Sector'!$C$1:$C$342='Industry Figure -old'!$C$35),0),MATCH('Industry Figure -old'!F$2,'GCAM By Region By Sector'!$B$1:$AH$1,0))*10^3)</f>
        <v>8.417434737792135</v>
      </c>
      <c r="G38" cm="1">
        <f t="array" ref="G38">IF($C38="EPS",INDEX('EPS Emissions'!$C$1:$AI$101,MATCH(1,('EPS Emissions'!$C$1:$C$101='Industry Figure -old'!$A38)*('EPS Emissions'!$D$1:$D$101='Industry Figure -old'!$C$35),0),MATCH('Industry Figure -old'!G$2,'EPS Emissions'!$C$1:$AI$1,0)),INDEX('GCAM By Region By Sector'!$B$1:$AH$342,MATCH(1,('GCAM By Region By Sector'!$B$1:$B$342='Industry Figure -old'!$A38)*('GCAM By Region By Sector'!$C$1:$C$342='Industry Figure -old'!$C$35),0),MATCH('Industry Figure -old'!G$2,'GCAM By Region By Sector'!$B$1:$AH$1,0))*10^3)</f>
        <v>7.5420455772591595</v>
      </c>
      <c r="S38" s="23"/>
      <c r="AE38" t="s">
        <v>38</v>
      </c>
      <c r="AF38" s="25">
        <f t="shared" si="41"/>
        <v>6.1401756068455264E-2</v>
      </c>
      <c r="AH38" t="s">
        <v>35</v>
      </c>
      <c r="AI38" s="25">
        <f t="shared" si="42"/>
        <v>5.8665472675638923E-2</v>
      </c>
      <c r="AK38" t="s">
        <v>19</v>
      </c>
      <c r="AL38" s="25">
        <f t="shared" si="43"/>
        <v>6.7158396907619627E-2</v>
      </c>
    </row>
    <row r="39" spans="1:38" x14ac:dyDescent="0.35">
      <c r="A39" s="13" t="s">
        <v>11</v>
      </c>
      <c r="B39" t="s">
        <v>12</v>
      </c>
      <c r="C39" s="10" t="s">
        <v>13</v>
      </c>
      <c r="D39" t="e" cm="1">
        <f t="array" ref="D39">IF($C39="EPS",INDEX('EPS Emissions'!$C$1:$AI$101,MATCH(1,('EPS Emissions'!$C$1:$C$101='Industry Figure -old'!$A39)*('EPS Emissions'!$D$1:$D$101='Industry Figure -old'!$C$35),0),MATCH('Industry Figure -old'!D$2,'EPS Emissions'!$C$1:$AI$1,0)),INDEX('GCAM By Region By Sector'!$B$1:$AH$342,MATCH(1,('GCAM By Region By Sector'!$B$1:$B$342='Industry Figure -old'!$A39)*('GCAM By Region By Sector'!$C$1:$C$342='Industry Figure -old'!$C$35),0),MATCH('Industry Figure -old'!D$2,'GCAM By Region By Sector'!$B$1:$AH$1,0))*10^3)</f>
        <v>#N/A</v>
      </c>
      <c r="E39" t="e" cm="1">
        <f t="array" ref="E39">IF($C39="EPS",INDEX('EPS Emissions'!$C$1:$AI$101,MATCH(1,('EPS Emissions'!$C$1:$C$101='Industry Figure -old'!$A39)*('EPS Emissions'!$D$1:$D$101='Industry Figure -old'!$C$35),0),MATCH('Industry Figure -old'!E$2,'EPS Emissions'!$C$1:$AI$1,0)),INDEX('GCAM By Region By Sector'!$B$1:$AH$342,MATCH(1,('GCAM By Region By Sector'!$B$1:$B$342='Industry Figure -old'!$A39)*('GCAM By Region By Sector'!$C$1:$C$342='Industry Figure -old'!$C$35),0),MATCH('Industry Figure -old'!E$2,'GCAM By Region By Sector'!$B$1:$AH$1,0))*10^3)</f>
        <v>#N/A</v>
      </c>
      <c r="F39" t="e" cm="1">
        <f t="array" ref="F39">IF($C39="EPS",INDEX('EPS Emissions'!$C$1:$AI$101,MATCH(1,('EPS Emissions'!$C$1:$C$101='Industry Figure -old'!$A39)*('EPS Emissions'!$D$1:$D$101='Industry Figure -old'!$C$35),0),MATCH('Industry Figure -old'!F$2,'EPS Emissions'!$C$1:$AI$1,0)),INDEX('GCAM By Region By Sector'!$B$1:$AH$342,MATCH(1,('GCAM By Region By Sector'!$B$1:$B$342='Industry Figure -old'!$A39)*('GCAM By Region By Sector'!$C$1:$C$342='Industry Figure -old'!$C$35),0),MATCH('Industry Figure -old'!F$2,'GCAM By Region By Sector'!$B$1:$AH$1,0))*10^3)</f>
        <v>#N/A</v>
      </c>
      <c r="G39" t="e" cm="1">
        <f t="array" ref="G39">IF($C39="EPS",INDEX('EPS Emissions'!$C$1:$AI$101,MATCH(1,('EPS Emissions'!$C$1:$C$101='Industry Figure -old'!$A39)*('EPS Emissions'!$D$1:$D$101='Industry Figure -old'!$C$35),0),MATCH('Industry Figure -old'!G$2,'EPS Emissions'!$C$1:$AI$1,0)),INDEX('GCAM By Region By Sector'!$B$1:$AH$342,MATCH(1,('GCAM By Region By Sector'!$B$1:$B$342='Industry Figure -old'!$A39)*('GCAM By Region By Sector'!$C$1:$C$342='Industry Figure -old'!$C$35),0),MATCH('Industry Figure -old'!G$2,'GCAM By Region By Sector'!$B$1:$AH$1,0))*10^3)</f>
        <v>#N/A</v>
      </c>
      <c r="S39" s="24" t="s">
        <v>95</v>
      </c>
      <c r="U39" s="20">
        <f>$K$2</f>
        <v>2020</v>
      </c>
      <c r="V39" s="20">
        <f>$L$2</f>
        <v>2030</v>
      </c>
      <c r="W39" s="14">
        <f>$M$2</f>
        <v>2040</v>
      </c>
      <c r="X39" s="20">
        <f>$N$2</f>
        <v>2050</v>
      </c>
      <c r="AE39" t="s">
        <v>8</v>
      </c>
      <c r="AF39" s="25">
        <f t="shared" si="41"/>
        <v>5.0665925704594147E-2</v>
      </c>
      <c r="AH39" t="s">
        <v>38</v>
      </c>
      <c r="AI39" s="25">
        <f t="shared" si="42"/>
        <v>5.2486913085255091E-2</v>
      </c>
      <c r="AK39" t="s">
        <v>48</v>
      </c>
      <c r="AL39" s="25">
        <f t="shared" si="43"/>
        <v>6.3426670963014617E-2</v>
      </c>
    </row>
    <row r="40" spans="1:38" x14ac:dyDescent="0.35">
      <c r="A40" s="13" t="s">
        <v>14</v>
      </c>
      <c r="B40" t="s">
        <v>15</v>
      </c>
      <c r="C40" s="10" t="s">
        <v>13</v>
      </c>
      <c r="D40" t="e" cm="1">
        <f t="array" ref="D40">IF($C40="EPS",INDEX('EPS Emissions'!$C$1:$AI$101,MATCH(1,('EPS Emissions'!$C$1:$C$101='Industry Figure -old'!$A40)*('EPS Emissions'!$D$1:$D$101='Industry Figure -old'!$C$35),0),MATCH('Industry Figure -old'!D$2,'EPS Emissions'!$C$1:$AI$1,0)),INDEX('GCAM By Region By Sector'!$B$1:$AH$342,MATCH(1,('GCAM By Region By Sector'!$B$1:$B$342='Industry Figure -old'!$A40)*('GCAM By Region By Sector'!$C$1:$C$342='Industry Figure -old'!$C$35),0),MATCH('Industry Figure -old'!D$2,'GCAM By Region By Sector'!$B$1:$AH$1,0))*10^3)</f>
        <v>#N/A</v>
      </c>
      <c r="E40" t="e" cm="1">
        <f t="array" ref="E40">IF($C40="EPS",INDEX('EPS Emissions'!$C$1:$AI$101,MATCH(1,('EPS Emissions'!$C$1:$C$101='Industry Figure -old'!$A40)*('EPS Emissions'!$D$1:$D$101='Industry Figure -old'!$C$35),0),MATCH('Industry Figure -old'!E$2,'EPS Emissions'!$C$1:$AI$1,0)),INDEX('GCAM By Region By Sector'!$B$1:$AH$342,MATCH(1,('GCAM By Region By Sector'!$B$1:$B$342='Industry Figure -old'!$A40)*('GCAM By Region By Sector'!$C$1:$C$342='Industry Figure -old'!$C$35),0),MATCH('Industry Figure -old'!E$2,'GCAM By Region By Sector'!$B$1:$AH$1,0))*10^3)</f>
        <v>#N/A</v>
      </c>
      <c r="F40" t="e" cm="1">
        <f t="array" ref="F40">IF($C40="EPS",INDEX('EPS Emissions'!$C$1:$AI$101,MATCH(1,('EPS Emissions'!$C$1:$C$101='Industry Figure -old'!$A40)*('EPS Emissions'!$D$1:$D$101='Industry Figure -old'!$C$35),0),MATCH('Industry Figure -old'!F$2,'EPS Emissions'!$C$1:$AI$1,0)),INDEX('GCAM By Region By Sector'!$B$1:$AH$342,MATCH(1,('GCAM By Region By Sector'!$B$1:$B$342='Industry Figure -old'!$A40)*('GCAM By Region By Sector'!$C$1:$C$342='Industry Figure -old'!$C$35),0),MATCH('Industry Figure -old'!F$2,'GCAM By Region By Sector'!$B$1:$AH$1,0))*10^3)</f>
        <v>#N/A</v>
      </c>
      <c r="G40" t="e" cm="1">
        <f t="array" ref="G40">IF($C40="EPS",INDEX('EPS Emissions'!$C$1:$AI$101,MATCH(1,('EPS Emissions'!$C$1:$C$101='Industry Figure -old'!$A40)*('EPS Emissions'!$D$1:$D$101='Industry Figure -old'!$C$35),0),MATCH('Industry Figure -old'!G$2,'EPS Emissions'!$C$1:$AI$1,0)),INDEX('GCAM By Region By Sector'!$B$1:$AH$342,MATCH(1,('GCAM By Region By Sector'!$B$1:$B$342='Industry Figure -old'!$A40)*('GCAM By Region By Sector'!$C$1:$C$342='Industry Figure -old'!$C$35),0),MATCH('Industry Figure -old'!G$2,'GCAM By Region By Sector'!$B$1:$AH$1,0))*10^3)</f>
        <v>#N/A</v>
      </c>
      <c r="S40" s="22">
        <v>1</v>
      </c>
      <c r="T40" t="str">
        <f t="shared" ref="T40:T49" si="45">INDEX(J$3:J$33,MATCH(S40,Q$3:Q$33,0),1)</f>
        <v>China</v>
      </c>
      <c r="U40" s="21">
        <f t="shared" ref="U40:X49" si="46">INDEX($J$2:$N$34,MATCH($T40,$J$2:$J$34,0),MATCH(U$39,$J$2:$N$2,0))</f>
        <v>5899.1149999999998</v>
      </c>
      <c r="V40" s="21">
        <f t="shared" si="46"/>
        <v>6189.3019999999997</v>
      </c>
      <c r="W40" s="16">
        <f t="shared" si="46"/>
        <v>5797.6989999999996</v>
      </c>
      <c r="X40" s="21">
        <f t="shared" si="46"/>
        <v>5460.902</v>
      </c>
      <c r="AE40" t="s">
        <v>35</v>
      </c>
      <c r="AF40" s="25">
        <f t="shared" si="41"/>
        <v>4.1972984724278045E-2</v>
      </c>
      <c r="AH40" t="s">
        <v>19</v>
      </c>
      <c r="AI40" s="25">
        <f t="shared" si="42"/>
        <v>4.9931427279686864E-2</v>
      </c>
      <c r="AK40" t="s">
        <v>38</v>
      </c>
      <c r="AL40" s="25">
        <f t="shared" si="43"/>
        <v>6.2445835486054938E-2</v>
      </c>
    </row>
    <row r="41" spans="1:38" x14ac:dyDescent="0.35">
      <c r="A41" s="13" t="s">
        <v>16</v>
      </c>
      <c r="B41" t="s">
        <v>17</v>
      </c>
      <c r="C41" s="10" t="s">
        <v>13</v>
      </c>
      <c r="D41" t="e" cm="1">
        <f t="array" ref="D41">IF($C41="EPS",INDEX('EPS Emissions'!$C$1:$AI$101,MATCH(1,('EPS Emissions'!$C$1:$C$101='Industry Figure -old'!$A41)*('EPS Emissions'!$D$1:$D$101='Industry Figure -old'!$C$35),0),MATCH('Industry Figure -old'!D$2,'EPS Emissions'!$C$1:$AI$1,0)),INDEX('GCAM By Region By Sector'!$B$1:$AH$342,MATCH(1,('GCAM By Region By Sector'!$B$1:$B$342='Industry Figure -old'!$A41)*('GCAM By Region By Sector'!$C$1:$C$342='Industry Figure -old'!$C$35),0),MATCH('Industry Figure -old'!D$2,'GCAM By Region By Sector'!$B$1:$AH$1,0))*10^3)</f>
        <v>#N/A</v>
      </c>
      <c r="E41" t="e" cm="1">
        <f t="array" ref="E41">IF($C41="EPS",INDEX('EPS Emissions'!$C$1:$AI$101,MATCH(1,('EPS Emissions'!$C$1:$C$101='Industry Figure -old'!$A41)*('EPS Emissions'!$D$1:$D$101='Industry Figure -old'!$C$35),0),MATCH('Industry Figure -old'!E$2,'EPS Emissions'!$C$1:$AI$1,0)),INDEX('GCAM By Region By Sector'!$B$1:$AH$342,MATCH(1,('GCAM By Region By Sector'!$B$1:$B$342='Industry Figure -old'!$A41)*('GCAM By Region By Sector'!$C$1:$C$342='Industry Figure -old'!$C$35),0),MATCH('Industry Figure -old'!E$2,'GCAM By Region By Sector'!$B$1:$AH$1,0))*10^3)</f>
        <v>#N/A</v>
      </c>
      <c r="F41" t="e" cm="1">
        <f t="array" ref="F41">IF($C41="EPS",INDEX('EPS Emissions'!$C$1:$AI$101,MATCH(1,('EPS Emissions'!$C$1:$C$101='Industry Figure -old'!$A41)*('EPS Emissions'!$D$1:$D$101='Industry Figure -old'!$C$35),0),MATCH('Industry Figure -old'!F$2,'EPS Emissions'!$C$1:$AI$1,0)),INDEX('GCAM By Region By Sector'!$B$1:$AH$342,MATCH(1,('GCAM By Region By Sector'!$B$1:$B$342='Industry Figure -old'!$A41)*('GCAM By Region By Sector'!$C$1:$C$342='Industry Figure -old'!$C$35),0),MATCH('Industry Figure -old'!F$2,'GCAM By Region By Sector'!$B$1:$AH$1,0))*10^3)</f>
        <v>#N/A</v>
      </c>
      <c r="G41" t="e" cm="1">
        <f t="array" ref="G41">IF($C41="EPS",INDEX('EPS Emissions'!$C$1:$AI$101,MATCH(1,('EPS Emissions'!$C$1:$C$101='Industry Figure -old'!$A41)*('EPS Emissions'!$D$1:$D$101='Industry Figure -old'!$C$35),0),MATCH('Industry Figure -old'!G$2,'EPS Emissions'!$C$1:$AI$1,0)),INDEX('GCAM By Region By Sector'!$B$1:$AH$342,MATCH(1,('GCAM By Region By Sector'!$B$1:$B$342='Industry Figure -old'!$A41)*('GCAM By Region By Sector'!$C$1:$C$342='Industry Figure -old'!$C$35),0),MATCH('Industry Figure -old'!G$2,'GCAM By Region By Sector'!$B$1:$AH$1,0))*10^3)</f>
        <v>#N/A</v>
      </c>
      <c r="S41" s="22">
        <v>2</v>
      </c>
      <c r="T41" t="str">
        <f t="shared" si="45"/>
        <v>India</v>
      </c>
      <c r="U41" s="21">
        <f t="shared" si="46"/>
        <v>1126.33</v>
      </c>
      <c r="V41" s="21">
        <f t="shared" si="46"/>
        <v>1813.0479999999998</v>
      </c>
      <c r="W41" s="16">
        <f t="shared" si="46"/>
        <v>2571.297</v>
      </c>
      <c r="X41" s="21">
        <f t="shared" si="46"/>
        <v>3217.4989999999998</v>
      </c>
      <c r="AE41" t="s">
        <v>40</v>
      </c>
      <c r="AF41" s="25">
        <f t="shared" si="41"/>
        <v>3.6083871215266135E-2</v>
      </c>
      <c r="AH41" t="s">
        <v>8</v>
      </c>
      <c r="AI41" s="25">
        <f t="shared" si="42"/>
        <v>4.7874029462444831E-2</v>
      </c>
      <c r="AK41" t="s">
        <v>12</v>
      </c>
      <c r="AL41" s="25">
        <f t="shared" si="43"/>
        <v>4.9205743992336133E-2</v>
      </c>
    </row>
    <row r="42" spans="1:38" x14ac:dyDescent="0.35">
      <c r="A42" s="13" t="s">
        <v>18</v>
      </c>
      <c r="B42" t="s">
        <v>19</v>
      </c>
      <c r="C42" s="10" t="s">
        <v>13</v>
      </c>
      <c r="D42" t="e" cm="1">
        <f t="array" ref="D42">IF($C42="EPS",INDEX('EPS Emissions'!$C$1:$AI$101,MATCH(1,('EPS Emissions'!$C$1:$C$101='Industry Figure -old'!$A42)*('EPS Emissions'!$D$1:$D$101='Industry Figure -old'!$C$35),0),MATCH('Industry Figure -old'!D$2,'EPS Emissions'!$C$1:$AI$1,0)),INDEX('GCAM By Region By Sector'!$B$1:$AH$342,MATCH(1,('GCAM By Region By Sector'!$B$1:$B$342='Industry Figure -old'!$A42)*('GCAM By Region By Sector'!$C$1:$C$342='Industry Figure -old'!$C$35),0),MATCH('Industry Figure -old'!D$2,'GCAM By Region By Sector'!$B$1:$AH$1,0))*10^3)</f>
        <v>#N/A</v>
      </c>
      <c r="E42" t="e" cm="1">
        <f t="array" ref="E42">IF($C42="EPS",INDEX('EPS Emissions'!$C$1:$AI$101,MATCH(1,('EPS Emissions'!$C$1:$C$101='Industry Figure -old'!$A42)*('EPS Emissions'!$D$1:$D$101='Industry Figure -old'!$C$35),0),MATCH('Industry Figure -old'!E$2,'EPS Emissions'!$C$1:$AI$1,0)),INDEX('GCAM By Region By Sector'!$B$1:$AH$342,MATCH(1,('GCAM By Region By Sector'!$B$1:$B$342='Industry Figure -old'!$A42)*('GCAM By Region By Sector'!$C$1:$C$342='Industry Figure -old'!$C$35),0),MATCH('Industry Figure -old'!E$2,'GCAM By Region By Sector'!$B$1:$AH$1,0))*10^3)</f>
        <v>#N/A</v>
      </c>
      <c r="F42" t="e" cm="1">
        <f t="array" ref="F42">IF($C42="EPS",INDEX('EPS Emissions'!$C$1:$AI$101,MATCH(1,('EPS Emissions'!$C$1:$C$101='Industry Figure -old'!$A42)*('EPS Emissions'!$D$1:$D$101='Industry Figure -old'!$C$35),0),MATCH('Industry Figure -old'!F$2,'EPS Emissions'!$C$1:$AI$1,0)),INDEX('GCAM By Region By Sector'!$B$1:$AH$342,MATCH(1,('GCAM By Region By Sector'!$B$1:$B$342='Industry Figure -old'!$A42)*('GCAM By Region By Sector'!$C$1:$C$342='Industry Figure -old'!$C$35),0),MATCH('Industry Figure -old'!F$2,'GCAM By Region By Sector'!$B$1:$AH$1,0))*10^3)</f>
        <v>#N/A</v>
      </c>
      <c r="G42" t="e" cm="1">
        <f t="array" ref="G42">IF($C42="EPS",INDEX('EPS Emissions'!$C$1:$AI$101,MATCH(1,('EPS Emissions'!$C$1:$C$101='Industry Figure -old'!$A42)*('EPS Emissions'!$D$1:$D$101='Industry Figure -old'!$C$35),0),MATCH('Industry Figure -old'!G$2,'EPS Emissions'!$C$1:$AI$1,0)),INDEX('GCAM By Region By Sector'!$B$1:$AH$342,MATCH(1,('GCAM By Region By Sector'!$B$1:$B$342='Industry Figure -old'!$A42)*('GCAM By Region By Sector'!$C$1:$C$342='Industry Figure -old'!$C$35),0),MATCH('Industry Figure -old'!G$2,'GCAM By Region By Sector'!$B$1:$AH$1,0))*10^3)</f>
        <v>#N/A</v>
      </c>
      <c r="S42" s="22">
        <v>3</v>
      </c>
      <c r="T42" t="str">
        <f>INDEX(J$3:J$33,MATCH(S42,Q$3:Q$33,0),1)</f>
        <v>USA</v>
      </c>
      <c r="U42" s="21">
        <f t="shared" si="46"/>
        <v>1804.4180000000001</v>
      </c>
      <c r="V42" s="21">
        <f t="shared" si="46"/>
        <v>1814.462</v>
      </c>
      <c r="W42" s="16">
        <f t="shared" si="46"/>
        <v>1807.3920000000001</v>
      </c>
      <c r="X42" s="21">
        <f t="shared" si="46"/>
        <v>1929.3980000000001</v>
      </c>
      <c r="AE42" t="s">
        <v>19</v>
      </c>
      <c r="AF42" s="25">
        <f t="shared" si="41"/>
        <v>3.1253327575722641E-2</v>
      </c>
      <c r="AH42" t="s">
        <v>40</v>
      </c>
      <c r="AI42" s="25">
        <f t="shared" si="42"/>
        <v>3.4907451710167632E-2</v>
      </c>
      <c r="AK42" t="s">
        <v>8</v>
      </c>
      <c r="AL42" s="25">
        <f t="shared" si="43"/>
        <v>3.1487127625394691E-2</v>
      </c>
    </row>
    <row r="43" spans="1:38" x14ac:dyDescent="0.35">
      <c r="A43" s="13" t="s">
        <v>20</v>
      </c>
      <c r="B43" t="s">
        <v>20</v>
      </c>
      <c r="C43" s="10" t="s">
        <v>13</v>
      </c>
      <c r="D43" t="e" cm="1">
        <f t="array" ref="D43">IF($C43="EPS",INDEX('EPS Emissions'!$C$1:$AI$101,MATCH(1,('EPS Emissions'!$C$1:$C$101='Industry Figure -old'!$A43)*('EPS Emissions'!$D$1:$D$101='Industry Figure -old'!$C$35),0),MATCH('Industry Figure -old'!D$2,'EPS Emissions'!$C$1:$AI$1,0)),INDEX('GCAM By Region By Sector'!$B$1:$AH$342,MATCH(1,('GCAM By Region By Sector'!$B$1:$B$342='Industry Figure -old'!$A43)*('GCAM By Region By Sector'!$C$1:$C$342='Industry Figure -old'!$C$35),0),MATCH('Industry Figure -old'!D$2,'GCAM By Region By Sector'!$B$1:$AH$1,0))*10^3)</f>
        <v>#N/A</v>
      </c>
      <c r="E43" t="e" cm="1">
        <f t="array" ref="E43">IF($C43="EPS",INDEX('EPS Emissions'!$C$1:$AI$101,MATCH(1,('EPS Emissions'!$C$1:$C$101='Industry Figure -old'!$A43)*('EPS Emissions'!$D$1:$D$101='Industry Figure -old'!$C$35),0),MATCH('Industry Figure -old'!E$2,'EPS Emissions'!$C$1:$AI$1,0)),INDEX('GCAM By Region By Sector'!$B$1:$AH$342,MATCH(1,('GCAM By Region By Sector'!$B$1:$B$342='Industry Figure -old'!$A43)*('GCAM By Region By Sector'!$C$1:$C$342='Industry Figure -old'!$C$35),0),MATCH('Industry Figure -old'!E$2,'GCAM By Region By Sector'!$B$1:$AH$1,0))*10^3)</f>
        <v>#N/A</v>
      </c>
      <c r="F43" t="e" cm="1">
        <f t="array" ref="F43">IF($C43="EPS",INDEX('EPS Emissions'!$C$1:$AI$101,MATCH(1,('EPS Emissions'!$C$1:$C$101='Industry Figure -old'!$A43)*('EPS Emissions'!$D$1:$D$101='Industry Figure -old'!$C$35),0),MATCH('Industry Figure -old'!F$2,'EPS Emissions'!$C$1:$AI$1,0)),INDEX('GCAM By Region By Sector'!$B$1:$AH$342,MATCH(1,('GCAM By Region By Sector'!$B$1:$B$342='Industry Figure -old'!$A43)*('GCAM By Region By Sector'!$C$1:$C$342='Industry Figure -old'!$C$35),0),MATCH('Industry Figure -old'!F$2,'GCAM By Region By Sector'!$B$1:$AH$1,0))*10^3)</f>
        <v>#N/A</v>
      </c>
      <c r="G43" t="e" cm="1">
        <f t="array" ref="G43">IF($C43="EPS",INDEX('EPS Emissions'!$C$1:$AI$101,MATCH(1,('EPS Emissions'!$C$1:$C$101='Industry Figure -old'!$A43)*('EPS Emissions'!$D$1:$D$101='Industry Figure -old'!$C$35),0),MATCH('Industry Figure -old'!G$2,'EPS Emissions'!$C$1:$AI$1,0)),INDEX('GCAM By Region By Sector'!$B$1:$AH$342,MATCH(1,('GCAM By Region By Sector'!$B$1:$B$342='Industry Figure -old'!$A43)*('GCAM By Region By Sector'!$C$1:$C$342='Industry Figure -old'!$C$35),0),MATCH('Industry Figure -old'!G$2,'GCAM By Region By Sector'!$B$1:$AH$1,0))*10^3)</f>
        <v>#N/A</v>
      </c>
      <c r="S43" s="22">
        <v>4</v>
      </c>
      <c r="T43" t="str">
        <f t="shared" si="45"/>
        <v>Middle East</v>
      </c>
      <c r="U43" s="21">
        <f t="shared" si="46"/>
        <v>1294.7303161142418</v>
      </c>
      <c r="V43" s="21">
        <f t="shared" si="46"/>
        <v>1506.069674451064</v>
      </c>
      <c r="W43" s="16">
        <f t="shared" si="46"/>
        <v>1708.0176198370257</v>
      </c>
      <c r="X43" s="21">
        <f t="shared" si="46"/>
        <v>1974.6273919190041</v>
      </c>
      <c r="AE43" t="s">
        <v>23</v>
      </c>
      <c r="AF43" s="25">
        <f t="shared" si="41"/>
        <v>2.2860662572473524E-2</v>
      </c>
      <c r="AH43" t="s">
        <v>12</v>
      </c>
      <c r="AI43" s="25">
        <f t="shared" si="42"/>
        <v>2.3968341615763111E-2</v>
      </c>
      <c r="AK43" t="s">
        <v>17</v>
      </c>
      <c r="AL43" s="25">
        <f t="shared" si="43"/>
        <v>2.8144677839985872E-2</v>
      </c>
    </row>
    <row r="44" spans="1:38" x14ac:dyDescent="0.35">
      <c r="A44" s="13" t="s">
        <v>21</v>
      </c>
      <c r="B44" t="s">
        <v>22</v>
      </c>
      <c r="C44" s="10" t="s">
        <v>13</v>
      </c>
      <c r="D44" t="e" cm="1">
        <f t="array" ref="D44">IF($C44="EPS",INDEX('EPS Emissions'!$C$1:$AI$101,MATCH(1,('EPS Emissions'!$C$1:$C$101='Industry Figure -old'!$A44)*('EPS Emissions'!$D$1:$D$101='Industry Figure -old'!$C$35),0),MATCH('Industry Figure -old'!D$2,'EPS Emissions'!$C$1:$AI$1,0)),INDEX('GCAM By Region By Sector'!$B$1:$AH$342,MATCH(1,('GCAM By Region By Sector'!$B$1:$B$342='Industry Figure -old'!$A44)*('GCAM By Region By Sector'!$C$1:$C$342='Industry Figure -old'!$C$35),0),MATCH('Industry Figure -old'!D$2,'GCAM By Region By Sector'!$B$1:$AH$1,0))*10^3)</f>
        <v>#N/A</v>
      </c>
      <c r="E44" t="e" cm="1">
        <f t="array" ref="E44">IF($C44="EPS",INDEX('EPS Emissions'!$C$1:$AI$101,MATCH(1,('EPS Emissions'!$C$1:$C$101='Industry Figure -old'!$A44)*('EPS Emissions'!$D$1:$D$101='Industry Figure -old'!$C$35),0),MATCH('Industry Figure -old'!E$2,'EPS Emissions'!$C$1:$AI$1,0)),INDEX('GCAM By Region By Sector'!$B$1:$AH$342,MATCH(1,('GCAM By Region By Sector'!$B$1:$B$342='Industry Figure -old'!$A44)*('GCAM By Region By Sector'!$C$1:$C$342='Industry Figure -old'!$C$35),0),MATCH('Industry Figure -old'!E$2,'GCAM By Region By Sector'!$B$1:$AH$1,0))*10^3)</f>
        <v>#N/A</v>
      </c>
      <c r="F44" t="e" cm="1">
        <f t="array" ref="F44">IF($C44="EPS",INDEX('EPS Emissions'!$C$1:$AI$101,MATCH(1,('EPS Emissions'!$C$1:$C$101='Industry Figure -old'!$A44)*('EPS Emissions'!$D$1:$D$101='Industry Figure -old'!$C$35),0),MATCH('Industry Figure -old'!F$2,'EPS Emissions'!$C$1:$AI$1,0)),INDEX('GCAM By Region By Sector'!$B$1:$AH$342,MATCH(1,('GCAM By Region By Sector'!$B$1:$B$342='Industry Figure -old'!$A44)*('GCAM By Region By Sector'!$C$1:$C$342='Industry Figure -old'!$C$35),0),MATCH('Industry Figure -old'!F$2,'GCAM By Region By Sector'!$B$1:$AH$1,0))*10^3)</f>
        <v>#N/A</v>
      </c>
      <c r="G44" t="e" cm="1">
        <f t="array" ref="G44">IF($C44="EPS",INDEX('EPS Emissions'!$C$1:$AI$101,MATCH(1,('EPS Emissions'!$C$1:$C$101='Industry Figure -old'!$A44)*('EPS Emissions'!$D$1:$D$101='Industry Figure -old'!$C$35),0),MATCH('Industry Figure -old'!G$2,'EPS Emissions'!$C$1:$AI$1,0)),INDEX('GCAM By Region By Sector'!$B$1:$AH$342,MATCH(1,('GCAM By Region By Sector'!$B$1:$B$342='Industry Figure -old'!$A44)*('GCAM By Region By Sector'!$C$1:$C$342='Industry Figure -old'!$C$35),0),MATCH('Industry Figure -old'!G$2,'GCAM By Region By Sector'!$B$1:$AH$1,0))*10^3)</f>
        <v>#N/A</v>
      </c>
      <c r="S44" s="22">
        <v>5</v>
      </c>
      <c r="T44" t="str">
        <f t="shared" si="45"/>
        <v>Southeast Asia</v>
      </c>
      <c r="U44" s="21">
        <f t="shared" si="46"/>
        <v>804.59657535887538</v>
      </c>
      <c r="V44" s="21">
        <f t="shared" si="46"/>
        <v>1102.5326139425274</v>
      </c>
      <c r="W44" s="16">
        <f t="shared" si="46"/>
        <v>1454.0987107739259</v>
      </c>
      <c r="X44" s="21">
        <f t="shared" si="46"/>
        <v>1794.0105130986792</v>
      </c>
      <c r="AE44" t="s">
        <v>87</v>
      </c>
      <c r="AF44" s="25">
        <f t="shared" si="41"/>
        <v>0.23542830972307047</v>
      </c>
      <c r="AH44" t="s">
        <v>87</v>
      </c>
      <c r="AI44" s="25">
        <f t="shared" si="42"/>
        <v>0.25269116211568887</v>
      </c>
      <c r="AK44" t="s">
        <v>87</v>
      </c>
      <c r="AL44" s="25">
        <f t="shared" si="43"/>
        <v>0.25902796941891287</v>
      </c>
    </row>
    <row r="45" spans="1:38" x14ac:dyDescent="0.35">
      <c r="A45" s="13" t="s">
        <v>23</v>
      </c>
      <c r="B45" t="s">
        <v>23</v>
      </c>
      <c r="C45" s="10" t="s">
        <v>9</v>
      </c>
      <c r="D45" cm="1">
        <f t="array" ref="D45">IF($C45="EPS",INDEX('EPS Emissions'!$C$1:$AI$101,MATCH(1,('EPS Emissions'!$C$1:$C$101='Industry Figure -old'!$A45)*('EPS Emissions'!$D$1:$D$101='Industry Figure -old'!$C$35),0),MATCH('Industry Figure -old'!D$2,'EPS Emissions'!$C$1:$AI$1,0)),INDEX('GCAM By Region By Sector'!$B$1:$AH$342,MATCH(1,('GCAM By Region By Sector'!$B$1:$B$342='Industry Figure -old'!$A45)*('GCAM By Region By Sector'!$C$1:$C$342='Industry Figure -old'!$C$35),0),MATCH('Industry Figure -old'!D$2,'GCAM By Region By Sector'!$B$1:$AH$1,0))*10^3)</f>
        <v>103.126</v>
      </c>
      <c r="E45" cm="1">
        <f t="array" ref="E45">IF($C45="EPS",INDEX('EPS Emissions'!$C$1:$AI$101,MATCH(1,('EPS Emissions'!$C$1:$C$101='Industry Figure -old'!$A45)*('EPS Emissions'!$D$1:$D$101='Industry Figure -old'!$C$35),0),MATCH('Industry Figure -old'!E$2,'EPS Emissions'!$C$1:$AI$1,0)),INDEX('GCAM By Region By Sector'!$B$1:$AH$342,MATCH(1,('GCAM By Region By Sector'!$B$1:$B$342='Industry Figure -old'!$A45)*('GCAM By Region By Sector'!$C$1:$C$342='Industry Figure -old'!$C$35),0),MATCH('Industry Figure -old'!E$2,'GCAM By Region By Sector'!$B$1:$AH$1,0))*10^3)</f>
        <v>133.495</v>
      </c>
      <c r="F45" cm="1">
        <f t="array" ref="F45">IF($C45="EPS",INDEX('EPS Emissions'!$C$1:$AI$101,MATCH(1,('EPS Emissions'!$C$1:$C$101='Industry Figure -old'!$A45)*('EPS Emissions'!$D$1:$D$101='Industry Figure -old'!$C$35),0),MATCH('Industry Figure -old'!F$2,'EPS Emissions'!$C$1:$AI$1,0)),INDEX('GCAM By Region By Sector'!$B$1:$AH$342,MATCH(1,('GCAM By Region By Sector'!$B$1:$B$342='Industry Figure -old'!$A45)*('GCAM By Region By Sector'!$C$1:$C$342='Industry Figure -old'!$C$35),0),MATCH('Industry Figure -old'!F$2,'GCAM By Region By Sector'!$B$1:$AH$1,0))*10^3)</f>
        <v>158.256</v>
      </c>
      <c r="G45" cm="1">
        <f t="array" ref="G45">IF($C45="EPS",INDEX('EPS Emissions'!$C$1:$AI$101,MATCH(1,('EPS Emissions'!$C$1:$C$101='Industry Figure -old'!$A45)*('EPS Emissions'!$D$1:$D$101='Industry Figure -old'!$C$35),0),MATCH('Industry Figure -old'!G$2,'EPS Emissions'!$C$1:$AI$1,0)),INDEX('GCAM By Region By Sector'!$B$1:$AH$342,MATCH(1,('GCAM By Region By Sector'!$B$1:$B$342='Industry Figure -old'!$A45)*('GCAM By Region By Sector'!$C$1:$C$342='Industry Figure -old'!$C$35),0),MATCH('Industry Figure -old'!G$2,'GCAM By Region By Sector'!$B$1:$AH$1,0))*10^3)</f>
        <v>170.655</v>
      </c>
      <c r="S45" s="22">
        <v>6</v>
      </c>
      <c r="T45" t="str">
        <f t="shared" si="45"/>
        <v>Russia</v>
      </c>
      <c r="U45" s="21">
        <f t="shared" si="46"/>
        <v>1295.4433990272416</v>
      </c>
      <c r="V45" s="21">
        <f t="shared" si="46"/>
        <v>1336.1531971906109</v>
      </c>
      <c r="W45" s="16">
        <f t="shared" si="46"/>
        <v>1300.955215544785</v>
      </c>
      <c r="X45" s="21">
        <f t="shared" si="46"/>
        <v>1413.6350541231277</v>
      </c>
    </row>
    <row r="46" spans="1:38" x14ac:dyDescent="0.35">
      <c r="A46" s="13" t="s">
        <v>24</v>
      </c>
      <c r="B46" t="s">
        <v>24</v>
      </c>
      <c r="C46" s="10" t="s">
        <v>9</v>
      </c>
      <c r="D46" cm="1">
        <f t="array" ref="D46">IF($C46="EPS",INDEX('EPS Emissions'!$C$1:$AI$101,MATCH(1,('EPS Emissions'!$C$1:$C$101='Industry Figure -old'!$A46)*('EPS Emissions'!$D$1:$D$101='Industry Figure -old'!$C$35),0),MATCH('Industry Figure -old'!D$2,'EPS Emissions'!$C$1:$AI$1,0)),INDEX('GCAM By Region By Sector'!$B$1:$AH$342,MATCH(1,('GCAM By Region By Sector'!$B$1:$B$342='Industry Figure -old'!$A46)*('GCAM By Region By Sector'!$C$1:$C$342='Industry Figure -old'!$C$35),0),MATCH('Industry Figure -old'!D$2,'GCAM By Region By Sector'!$B$1:$AH$1,0))*10^3)</f>
        <v>23.176100000000002</v>
      </c>
      <c r="E46" cm="1">
        <f t="array" ref="E46">IF($C46="EPS",INDEX('EPS Emissions'!$C$1:$AI$101,MATCH(1,('EPS Emissions'!$C$1:$C$101='Industry Figure -old'!$A46)*('EPS Emissions'!$D$1:$D$101='Industry Figure -old'!$C$35),0),MATCH('Industry Figure -old'!E$2,'EPS Emissions'!$C$1:$AI$1,0)),INDEX('GCAM By Region By Sector'!$B$1:$AH$342,MATCH(1,('GCAM By Region By Sector'!$B$1:$B$342='Industry Figure -old'!$A46)*('GCAM By Region By Sector'!$C$1:$C$342='Industry Figure -old'!$C$35),0),MATCH('Industry Figure -old'!E$2,'GCAM By Region By Sector'!$B$1:$AH$1,0))*10^3)</f>
        <v>26.8414</v>
      </c>
      <c r="F46" cm="1">
        <f t="array" ref="F46">IF($C46="EPS",INDEX('EPS Emissions'!$C$1:$AI$101,MATCH(1,('EPS Emissions'!$C$1:$C$101='Industry Figure -old'!$A46)*('EPS Emissions'!$D$1:$D$101='Industry Figure -old'!$C$35),0),MATCH('Industry Figure -old'!F$2,'EPS Emissions'!$C$1:$AI$1,0)),INDEX('GCAM By Region By Sector'!$B$1:$AH$342,MATCH(1,('GCAM By Region By Sector'!$B$1:$B$342='Industry Figure -old'!$A46)*('GCAM By Region By Sector'!$C$1:$C$342='Industry Figure -old'!$C$35),0),MATCH('Industry Figure -old'!F$2,'GCAM By Region By Sector'!$B$1:$AH$1,0))*10^3)</f>
        <v>30.9023</v>
      </c>
      <c r="G46" cm="1">
        <f t="array" ref="G46">IF($C46="EPS",INDEX('EPS Emissions'!$C$1:$AI$101,MATCH(1,('EPS Emissions'!$C$1:$C$101='Industry Figure -old'!$A46)*('EPS Emissions'!$D$1:$D$101='Industry Figure -old'!$C$35),0),MATCH('Industry Figure -old'!G$2,'EPS Emissions'!$C$1:$AI$1,0)),INDEX('GCAM By Region By Sector'!$B$1:$AH$342,MATCH(1,('GCAM By Region By Sector'!$B$1:$B$342='Industry Figure -old'!$A46)*('GCAM By Region By Sector'!$C$1:$C$342='Industry Figure -old'!$C$35),0),MATCH('Industry Figure -old'!G$2,'GCAM By Region By Sector'!$B$1:$AH$1,0))*10^3)</f>
        <v>35.064500000000002</v>
      </c>
      <c r="S46" s="22">
        <v>7</v>
      </c>
      <c r="T46" t="str">
        <f t="shared" si="45"/>
        <v>West Africa</v>
      </c>
      <c r="U46" s="21">
        <f t="shared" si="46"/>
        <v>403.85172652767596</v>
      </c>
      <c r="V46" s="21">
        <f t="shared" si="46"/>
        <v>680.09835934644889</v>
      </c>
      <c r="W46" s="16">
        <f t="shared" si="46"/>
        <v>1237.6142341156713</v>
      </c>
      <c r="X46" s="21">
        <f t="shared" si="46"/>
        <v>1962.0071620305835</v>
      </c>
    </row>
    <row r="47" spans="1:38" x14ac:dyDescent="0.35">
      <c r="A47" s="13" t="s">
        <v>25</v>
      </c>
      <c r="B47" t="s">
        <v>25</v>
      </c>
      <c r="C47" s="10" t="s">
        <v>13</v>
      </c>
      <c r="D47" t="e" cm="1">
        <f t="array" ref="D47">IF($C47="EPS",INDEX('EPS Emissions'!$C$1:$AI$101,MATCH(1,('EPS Emissions'!$C$1:$C$101='Industry Figure -old'!$A47)*('EPS Emissions'!$D$1:$D$101='Industry Figure -old'!$C$35),0),MATCH('Industry Figure -old'!D$2,'EPS Emissions'!$C$1:$AI$1,0)),INDEX('GCAM By Region By Sector'!$B$1:$AH$342,MATCH(1,('GCAM By Region By Sector'!$B$1:$B$342='Industry Figure -old'!$A47)*('GCAM By Region By Sector'!$C$1:$C$342='Industry Figure -old'!$C$35),0),MATCH('Industry Figure -old'!D$2,'GCAM By Region By Sector'!$B$1:$AH$1,0))*10^3)</f>
        <v>#N/A</v>
      </c>
      <c r="E47" t="e" cm="1">
        <f t="array" ref="E47">IF($C47="EPS",INDEX('EPS Emissions'!$C$1:$AI$101,MATCH(1,('EPS Emissions'!$C$1:$C$101='Industry Figure -old'!$A47)*('EPS Emissions'!$D$1:$D$101='Industry Figure -old'!$C$35),0),MATCH('Industry Figure -old'!E$2,'EPS Emissions'!$C$1:$AI$1,0)),INDEX('GCAM By Region By Sector'!$B$1:$AH$342,MATCH(1,('GCAM By Region By Sector'!$B$1:$B$342='Industry Figure -old'!$A47)*('GCAM By Region By Sector'!$C$1:$C$342='Industry Figure -old'!$C$35),0),MATCH('Industry Figure -old'!E$2,'GCAM By Region By Sector'!$B$1:$AH$1,0))*10^3)</f>
        <v>#N/A</v>
      </c>
      <c r="F47" t="e" cm="1">
        <f t="array" ref="F47">IF($C47="EPS",INDEX('EPS Emissions'!$C$1:$AI$101,MATCH(1,('EPS Emissions'!$C$1:$C$101='Industry Figure -old'!$A47)*('EPS Emissions'!$D$1:$D$101='Industry Figure -old'!$C$35),0),MATCH('Industry Figure -old'!F$2,'EPS Emissions'!$C$1:$AI$1,0)),INDEX('GCAM By Region By Sector'!$B$1:$AH$342,MATCH(1,('GCAM By Region By Sector'!$B$1:$B$342='Industry Figure -old'!$A47)*('GCAM By Region By Sector'!$C$1:$C$342='Industry Figure -old'!$C$35),0),MATCH('Industry Figure -old'!F$2,'GCAM By Region By Sector'!$B$1:$AH$1,0))*10^3)</f>
        <v>#N/A</v>
      </c>
      <c r="G47" t="e" cm="1">
        <f t="array" ref="G47">IF($C47="EPS",INDEX('EPS Emissions'!$C$1:$AI$101,MATCH(1,('EPS Emissions'!$C$1:$C$101='Industry Figure -old'!$A47)*('EPS Emissions'!$D$1:$D$101='Industry Figure -old'!$C$35),0),MATCH('Industry Figure -old'!G$2,'EPS Emissions'!$C$1:$AI$1,0)),INDEX('GCAM By Region By Sector'!$B$1:$AH$342,MATCH(1,('GCAM By Region By Sector'!$B$1:$B$342='Industry Figure -old'!$A47)*('GCAM By Region By Sector'!$C$1:$C$342='Industry Figure -old'!$C$35),0),MATCH('Industry Figure -old'!G$2,'GCAM By Region By Sector'!$B$1:$AH$1,0))*10^3)</f>
        <v>#N/A</v>
      </c>
      <c r="S47" s="22">
        <v>8</v>
      </c>
      <c r="T47" t="str">
        <f t="shared" si="45"/>
        <v>Indonesia</v>
      </c>
      <c r="U47" s="21">
        <f t="shared" si="46"/>
        <v>528.87000000000012</v>
      </c>
      <c r="V47" s="21">
        <f t="shared" si="46"/>
        <v>785.21500000000003</v>
      </c>
      <c r="W47" s="16">
        <f t="shared" si="46"/>
        <v>1186.6189999999999</v>
      </c>
      <c r="X47" s="21">
        <f t="shared" si="46"/>
        <v>1822.1890000000001</v>
      </c>
    </row>
    <row r="48" spans="1:38" x14ac:dyDescent="0.35">
      <c r="A48" s="13" t="s">
        <v>26</v>
      </c>
      <c r="B48" t="s">
        <v>26</v>
      </c>
      <c r="C48" s="10" t="s">
        <v>13</v>
      </c>
      <c r="D48" t="e" cm="1">
        <f t="array" ref="D48">IF($C48="EPS",INDEX('EPS Emissions'!$C$1:$AI$101,MATCH(1,('EPS Emissions'!$C$1:$C$101='Industry Figure -old'!$A48)*('EPS Emissions'!$D$1:$D$101='Industry Figure -old'!$C$35),0),MATCH('Industry Figure -old'!D$2,'EPS Emissions'!$C$1:$AI$1,0)),INDEX('GCAM By Region By Sector'!$B$1:$AH$342,MATCH(1,('GCAM By Region By Sector'!$B$1:$B$342='Industry Figure -old'!$A48)*('GCAM By Region By Sector'!$C$1:$C$342='Industry Figure -old'!$C$35),0),MATCH('Industry Figure -old'!D$2,'GCAM By Region By Sector'!$B$1:$AH$1,0))*10^3)</f>
        <v>#N/A</v>
      </c>
      <c r="E48" t="e" cm="1">
        <f t="array" ref="E48">IF($C48="EPS",INDEX('EPS Emissions'!$C$1:$AI$101,MATCH(1,('EPS Emissions'!$C$1:$C$101='Industry Figure -old'!$A48)*('EPS Emissions'!$D$1:$D$101='Industry Figure -old'!$C$35),0),MATCH('Industry Figure -old'!E$2,'EPS Emissions'!$C$1:$AI$1,0)),INDEX('GCAM By Region By Sector'!$B$1:$AH$342,MATCH(1,('GCAM By Region By Sector'!$B$1:$B$342='Industry Figure -old'!$A48)*('GCAM By Region By Sector'!$C$1:$C$342='Industry Figure -old'!$C$35),0),MATCH('Industry Figure -old'!E$2,'GCAM By Region By Sector'!$B$1:$AH$1,0))*10^3)</f>
        <v>#N/A</v>
      </c>
      <c r="F48" t="e" cm="1">
        <f t="array" ref="F48">IF($C48="EPS",INDEX('EPS Emissions'!$C$1:$AI$101,MATCH(1,('EPS Emissions'!$C$1:$C$101='Industry Figure -old'!$A48)*('EPS Emissions'!$D$1:$D$101='Industry Figure -old'!$C$35),0),MATCH('Industry Figure -old'!F$2,'EPS Emissions'!$C$1:$AI$1,0)),INDEX('GCAM By Region By Sector'!$B$1:$AH$342,MATCH(1,('GCAM By Region By Sector'!$B$1:$B$342='Industry Figure -old'!$A48)*('GCAM By Region By Sector'!$C$1:$C$342='Industry Figure -old'!$C$35),0),MATCH('Industry Figure -old'!F$2,'GCAM By Region By Sector'!$B$1:$AH$1,0))*10^3)</f>
        <v>#N/A</v>
      </c>
      <c r="G48" t="e" cm="1">
        <f t="array" ref="G48">IF($C48="EPS",INDEX('EPS Emissions'!$C$1:$AI$101,MATCH(1,('EPS Emissions'!$C$1:$C$101='Industry Figure -old'!$A48)*('EPS Emissions'!$D$1:$D$101='Industry Figure -old'!$C$35),0),MATCH('Industry Figure -old'!G$2,'EPS Emissions'!$C$1:$AI$1,0)),INDEX('GCAM By Region By Sector'!$B$1:$AH$342,MATCH(1,('GCAM By Region By Sector'!$B$1:$B$342='Industry Figure -old'!$A48)*('GCAM By Region By Sector'!$C$1:$C$342='Industry Figure -old'!$C$35),0),MATCH('Industry Figure -old'!G$2,'GCAM By Region By Sector'!$B$1:$AH$1,0))*10^3)</f>
        <v>#N/A</v>
      </c>
      <c r="S48" s="22">
        <v>9</v>
      </c>
      <c r="T48" t="str">
        <f t="shared" si="45"/>
        <v>EU-27</v>
      </c>
      <c r="U48" s="21">
        <f t="shared" si="46"/>
        <v>974.577</v>
      </c>
      <c r="V48" s="21">
        <f t="shared" si="46"/>
        <v>913.36699999999996</v>
      </c>
      <c r="W48" s="16">
        <f t="shared" si="46"/>
        <v>865.22580000000005</v>
      </c>
      <c r="X48" s="21">
        <f t="shared" si="46"/>
        <v>808.57029999999997</v>
      </c>
    </row>
    <row r="49" spans="1:24" x14ac:dyDescent="0.35">
      <c r="A49" s="13" t="s">
        <v>27</v>
      </c>
      <c r="B49" t="s">
        <v>27</v>
      </c>
      <c r="C49" s="11" t="s">
        <v>9</v>
      </c>
      <c r="D49" cm="1">
        <f t="array" ref="D49">IF($C49="EPS",INDEX('EPS Emissions'!$C$1:$AI$101,MATCH(1,('EPS Emissions'!$C$1:$C$101='Industry Figure -old'!$A49)*('EPS Emissions'!$D$1:$D$101='Industry Figure -old'!$C$35),0),MATCH('Industry Figure -old'!D$2,'EPS Emissions'!$C$1:$AI$1,0)),INDEX('GCAM By Region By Sector'!$B$1:$AH$342,MATCH(1,('GCAM By Region By Sector'!$B$1:$B$342='Industry Figure -old'!$A49)*('GCAM By Region By Sector'!$C$1:$C$342='Industry Figure -old'!$C$35),0),MATCH('Industry Figure -old'!D$2,'GCAM By Region By Sector'!$B$1:$AH$1,0))*10^3)</f>
        <v>264.20499999999998</v>
      </c>
      <c r="E49" cm="1">
        <f t="array" ref="E49">IF($C49="EPS",INDEX('EPS Emissions'!$C$1:$AI$101,MATCH(1,('EPS Emissions'!$C$1:$C$101='Industry Figure -old'!$A49)*('EPS Emissions'!$D$1:$D$101='Industry Figure -old'!$C$35),0),MATCH('Industry Figure -old'!E$2,'EPS Emissions'!$C$1:$AI$1,0)),INDEX('GCAM By Region By Sector'!$B$1:$AH$342,MATCH(1,('GCAM By Region By Sector'!$B$1:$B$342='Industry Figure -old'!$A49)*('GCAM By Region By Sector'!$C$1:$C$342='Industry Figure -old'!$C$35),0),MATCH('Industry Figure -old'!E$2,'GCAM By Region By Sector'!$B$1:$AH$1,0))*10^3)</f>
        <v>271.44200000000001</v>
      </c>
      <c r="F49" cm="1">
        <f t="array" ref="F49">IF($C49="EPS",INDEX('EPS Emissions'!$C$1:$AI$101,MATCH(1,('EPS Emissions'!$C$1:$C$101='Industry Figure -old'!$A49)*('EPS Emissions'!$D$1:$D$101='Industry Figure -old'!$C$35),0),MATCH('Industry Figure -old'!F$2,'EPS Emissions'!$C$1:$AI$1,0)),INDEX('GCAM By Region By Sector'!$B$1:$AH$342,MATCH(1,('GCAM By Region By Sector'!$B$1:$B$342='Industry Figure -old'!$A49)*('GCAM By Region By Sector'!$C$1:$C$342='Industry Figure -old'!$C$35),0),MATCH('Industry Figure -old'!F$2,'GCAM By Region By Sector'!$B$1:$AH$1,0))*10^3)</f>
        <v>264.04899999999998</v>
      </c>
      <c r="G49" cm="1">
        <f t="array" ref="G49">IF($C49="EPS",INDEX('EPS Emissions'!$C$1:$AI$101,MATCH(1,('EPS Emissions'!$C$1:$C$101='Industry Figure -old'!$A49)*('EPS Emissions'!$D$1:$D$101='Industry Figure -old'!$C$35),0),MATCH('Industry Figure -old'!G$2,'EPS Emissions'!$C$1:$AI$1,0)),INDEX('GCAM By Region By Sector'!$B$1:$AH$342,MATCH(1,('GCAM By Region By Sector'!$B$1:$B$342='Industry Figure -old'!$A49)*('GCAM By Region By Sector'!$C$1:$C$342='Industry Figure -old'!$C$35),0),MATCH('Industry Figure -old'!G$2,'GCAM By Region By Sector'!$B$1:$AH$1,0))*10^3)</f>
        <v>257.44200000000001</v>
      </c>
      <c r="S49" s="22">
        <v>10</v>
      </c>
      <c r="T49" t="str">
        <f t="shared" si="45"/>
        <v>North Africa</v>
      </c>
      <c r="U49" s="21">
        <f t="shared" si="46"/>
        <v>344.81542511302615</v>
      </c>
      <c r="V49" s="21">
        <f t="shared" si="46"/>
        <v>449.11322536012648</v>
      </c>
      <c r="W49" s="16">
        <f t="shared" si="46"/>
        <v>594.08597686698181</v>
      </c>
      <c r="X49" s="21">
        <f t="shared" si="46"/>
        <v>751.61746605628252</v>
      </c>
    </row>
    <row r="50" spans="1:24" x14ac:dyDescent="0.35">
      <c r="A50" s="13" t="s">
        <v>28</v>
      </c>
      <c r="B50" t="s">
        <v>28</v>
      </c>
      <c r="C50" s="10" t="s">
        <v>13</v>
      </c>
      <c r="D50" t="e" cm="1">
        <f t="array" ref="D50">IF($C50="EPS",INDEX('EPS Emissions'!$C$1:$AI$101,MATCH(1,('EPS Emissions'!$C$1:$C$101='Industry Figure -old'!$A50)*('EPS Emissions'!$D$1:$D$101='Industry Figure -old'!$C$35),0),MATCH('Industry Figure -old'!D$2,'EPS Emissions'!$C$1:$AI$1,0)),INDEX('GCAM By Region By Sector'!$B$1:$AH$342,MATCH(1,('GCAM By Region By Sector'!$B$1:$B$342='Industry Figure -old'!$A50)*('GCAM By Region By Sector'!$C$1:$C$342='Industry Figure -old'!$C$35),0),MATCH('Industry Figure -old'!D$2,'GCAM By Region By Sector'!$B$1:$AH$1,0))*10^3)</f>
        <v>#N/A</v>
      </c>
      <c r="E50" t="e" cm="1">
        <f t="array" ref="E50">IF($C50="EPS",INDEX('EPS Emissions'!$C$1:$AI$101,MATCH(1,('EPS Emissions'!$C$1:$C$101='Industry Figure -old'!$A50)*('EPS Emissions'!$D$1:$D$101='Industry Figure -old'!$C$35),0),MATCH('Industry Figure -old'!E$2,'EPS Emissions'!$C$1:$AI$1,0)),INDEX('GCAM By Region By Sector'!$B$1:$AH$342,MATCH(1,('GCAM By Region By Sector'!$B$1:$B$342='Industry Figure -old'!$A50)*('GCAM By Region By Sector'!$C$1:$C$342='Industry Figure -old'!$C$35),0),MATCH('Industry Figure -old'!E$2,'GCAM By Region By Sector'!$B$1:$AH$1,0))*10^3)</f>
        <v>#N/A</v>
      </c>
      <c r="F50" t="e" cm="1">
        <f t="array" ref="F50">IF($C50="EPS",INDEX('EPS Emissions'!$C$1:$AI$101,MATCH(1,('EPS Emissions'!$C$1:$C$101='Industry Figure -old'!$A50)*('EPS Emissions'!$D$1:$D$101='Industry Figure -old'!$C$35),0),MATCH('Industry Figure -old'!F$2,'EPS Emissions'!$C$1:$AI$1,0)),INDEX('GCAM By Region By Sector'!$B$1:$AH$342,MATCH(1,('GCAM By Region By Sector'!$B$1:$B$342='Industry Figure -old'!$A50)*('GCAM By Region By Sector'!$C$1:$C$342='Industry Figure -old'!$C$35),0),MATCH('Industry Figure -old'!F$2,'GCAM By Region By Sector'!$B$1:$AH$1,0))*10^3)</f>
        <v>#N/A</v>
      </c>
      <c r="G50" t="e" cm="1">
        <f t="array" ref="G50">IF($C50="EPS",INDEX('EPS Emissions'!$C$1:$AI$101,MATCH(1,('EPS Emissions'!$C$1:$C$101='Industry Figure -old'!$A50)*('EPS Emissions'!$D$1:$D$101='Industry Figure -old'!$C$35),0),MATCH('Industry Figure -old'!G$2,'EPS Emissions'!$C$1:$AI$1,0)),INDEX('GCAM By Region By Sector'!$B$1:$AH$342,MATCH(1,('GCAM By Region By Sector'!$B$1:$B$342='Industry Figure -old'!$A50)*('GCAM By Region By Sector'!$C$1:$C$342='Industry Figure -old'!$C$35),0),MATCH('Industry Figure -old'!G$2,'GCAM By Region By Sector'!$B$1:$AH$1,0))*10^3)</f>
        <v>#N/A</v>
      </c>
      <c r="S50" s="22" t="s">
        <v>86</v>
      </c>
      <c r="T50" t="s">
        <v>87</v>
      </c>
      <c r="U50" s="21">
        <f>$K$34-SUM(U40:U49)</f>
        <v>4399.300647094311</v>
      </c>
      <c r="V50" s="21">
        <f>$L$34-SUM(V40:V49)</f>
        <v>5171.469282850383</v>
      </c>
      <c r="W50" s="16">
        <f>$M$34-SUM(W40:W49)</f>
        <v>6263.2733752602726</v>
      </c>
      <c r="X50" s="21">
        <f>$N$34-SUM(X40:X49)</f>
        <v>7594.6098564648382</v>
      </c>
    </row>
    <row r="51" spans="1:24" x14ac:dyDescent="0.35">
      <c r="A51" s="13" t="s">
        <v>29</v>
      </c>
      <c r="B51" t="s">
        <v>30</v>
      </c>
      <c r="C51" s="10" t="s">
        <v>13</v>
      </c>
      <c r="D51" t="e" cm="1">
        <f t="array" ref="D51">IF($C51="EPS",INDEX('EPS Emissions'!$C$1:$AI$101,MATCH(1,('EPS Emissions'!$C$1:$C$101='Industry Figure -old'!$A51)*('EPS Emissions'!$D$1:$D$101='Industry Figure -old'!$C$35),0),MATCH('Industry Figure -old'!D$2,'EPS Emissions'!$C$1:$AI$1,0)),INDEX('GCAM By Region By Sector'!$B$1:$AH$342,MATCH(1,('GCAM By Region By Sector'!$B$1:$B$342='Industry Figure -old'!$A51)*('GCAM By Region By Sector'!$C$1:$C$342='Industry Figure -old'!$C$35),0),MATCH('Industry Figure -old'!D$2,'GCAM By Region By Sector'!$B$1:$AH$1,0))*10^3)</f>
        <v>#N/A</v>
      </c>
      <c r="E51" t="e" cm="1">
        <f t="array" ref="E51">IF($C51="EPS",INDEX('EPS Emissions'!$C$1:$AI$101,MATCH(1,('EPS Emissions'!$C$1:$C$101='Industry Figure -old'!$A51)*('EPS Emissions'!$D$1:$D$101='Industry Figure -old'!$C$35),0),MATCH('Industry Figure -old'!E$2,'EPS Emissions'!$C$1:$AI$1,0)),INDEX('GCAM By Region By Sector'!$B$1:$AH$342,MATCH(1,('GCAM By Region By Sector'!$B$1:$B$342='Industry Figure -old'!$A51)*('GCAM By Region By Sector'!$C$1:$C$342='Industry Figure -old'!$C$35),0),MATCH('Industry Figure -old'!E$2,'GCAM By Region By Sector'!$B$1:$AH$1,0))*10^3)</f>
        <v>#N/A</v>
      </c>
      <c r="F51" t="e" cm="1">
        <f t="array" ref="F51">IF($C51="EPS",INDEX('EPS Emissions'!$C$1:$AI$101,MATCH(1,('EPS Emissions'!$C$1:$C$101='Industry Figure -old'!$A51)*('EPS Emissions'!$D$1:$D$101='Industry Figure -old'!$C$35),0),MATCH('Industry Figure -old'!F$2,'EPS Emissions'!$C$1:$AI$1,0)),INDEX('GCAM By Region By Sector'!$B$1:$AH$342,MATCH(1,('GCAM By Region By Sector'!$B$1:$B$342='Industry Figure -old'!$A51)*('GCAM By Region By Sector'!$C$1:$C$342='Industry Figure -old'!$C$35),0),MATCH('Industry Figure -old'!F$2,'GCAM By Region By Sector'!$B$1:$AH$1,0))*10^3)</f>
        <v>#N/A</v>
      </c>
      <c r="G51" t="e" cm="1">
        <f t="array" ref="G51">IF($C51="EPS",INDEX('EPS Emissions'!$C$1:$AI$101,MATCH(1,('EPS Emissions'!$C$1:$C$101='Industry Figure -old'!$A51)*('EPS Emissions'!$D$1:$D$101='Industry Figure -old'!$C$35),0),MATCH('Industry Figure -old'!G$2,'EPS Emissions'!$C$1:$AI$1,0)),INDEX('GCAM By Region By Sector'!$B$1:$AH$342,MATCH(1,('GCAM By Region By Sector'!$B$1:$B$342='Industry Figure -old'!$A51)*('GCAM By Region By Sector'!$C$1:$C$342='Industry Figure -old'!$C$35),0),MATCH('Industry Figure -old'!G$2,'GCAM By Region By Sector'!$B$1:$AH$1,0))*10^3)</f>
        <v>#N/A</v>
      </c>
      <c r="S51" s="23"/>
      <c r="T51" t="s">
        <v>420</v>
      </c>
      <c r="U51">
        <v>0</v>
      </c>
      <c r="V51">
        <v>0</v>
      </c>
      <c r="W51">
        <v>0</v>
      </c>
      <c r="X51">
        <v>0</v>
      </c>
    </row>
    <row r="52" spans="1:24" x14ac:dyDescent="0.35">
      <c r="A52" s="13" t="s">
        <v>31</v>
      </c>
      <c r="B52" t="s">
        <v>32</v>
      </c>
      <c r="C52" s="10" t="s">
        <v>13</v>
      </c>
      <c r="D52" t="e" cm="1">
        <f t="array" ref="D52">IF($C52="EPS",INDEX('EPS Emissions'!$C$1:$AI$101,MATCH(1,('EPS Emissions'!$C$1:$C$101='Industry Figure -old'!$A52)*('EPS Emissions'!$D$1:$D$101='Industry Figure -old'!$C$35),0),MATCH('Industry Figure -old'!D$2,'EPS Emissions'!$C$1:$AI$1,0)),INDEX('GCAM By Region By Sector'!$B$1:$AH$342,MATCH(1,('GCAM By Region By Sector'!$B$1:$B$342='Industry Figure -old'!$A52)*('GCAM By Region By Sector'!$C$1:$C$342='Industry Figure -old'!$C$35),0),MATCH('Industry Figure -old'!D$2,'GCAM By Region By Sector'!$B$1:$AH$1,0))*10^3)</f>
        <v>#N/A</v>
      </c>
      <c r="E52" t="e" cm="1">
        <f t="array" ref="E52">IF($C52="EPS",INDEX('EPS Emissions'!$C$1:$AI$101,MATCH(1,('EPS Emissions'!$C$1:$C$101='Industry Figure -old'!$A52)*('EPS Emissions'!$D$1:$D$101='Industry Figure -old'!$C$35),0),MATCH('Industry Figure -old'!E$2,'EPS Emissions'!$C$1:$AI$1,0)),INDEX('GCAM By Region By Sector'!$B$1:$AH$342,MATCH(1,('GCAM By Region By Sector'!$B$1:$B$342='Industry Figure -old'!$A52)*('GCAM By Region By Sector'!$C$1:$C$342='Industry Figure -old'!$C$35),0),MATCH('Industry Figure -old'!E$2,'GCAM By Region By Sector'!$B$1:$AH$1,0))*10^3)</f>
        <v>#N/A</v>
      </c>
      <c r="F52" t="e" cm="1">
        <f t="array" ref="F52">IF($C52="EPS",INDEX('EPS Emissions'!$C$1:$AI$101,MATCH(1,('EPS Emissions'!$C$1:$C$101='Industry Figure -old'!$A52)*('EPS Emissions'!$D$1:$D$101='Industry Figure -old'!$C$35),0),MATCH('Industry Figure -old'!F$2,'EPS Emissions'!$C$1:$AI$1,0)),INDEX('GCAM By Region By Sector'!$B$1:$AH$342,MATCH(1,('GCAM By Region By Sector'!$B$1:$B$342='Industry Figure -old'!$A52)*('GCAM By Region By Sector'!$C$1:$C$342='Industry Figure -old'!$C$35),0),MATCH('Industry Figure -old'!F$2,'GCAM By Region By Sector'!$B$1:$AH$1,0))*10^3)</f>
        <v>#N/A</v>
      </c>
      <c r="G52" t="e" cm="1">
        <f t="array" ref="G52">IF($C52="EPS",INDEX('EPS Emissions'!$C$1:$AI$101,MATCH(1,('EPS Emissions'!$C$1:$C$101='Industry Figure -old'!$A52)*('EPS Emissions'!$D$1:$D$101='Industry Figure -old'!$C$35),0),MATCH('Industry Figure -old'!G$2,'EPS Emissions'!$C$1:$AI$1,0)),INDEX('GCAM By Region By Sector'!$B$1:$AH$342,MATCH(1,('GCAM By Region By Sector'!$B$1:$B$342='Industry Figure -old'!$A52)*('GCAM By Region By Sector'!$C$1:$C$342='Industry Figure -old'!$C$35),0),MATCH('Industry Figure -old'!G$2,'GCAM By Region By Sector'!$B$1:$AH$1,0))*10^3)</f>
        <v>#N/A</v>
      </c>
      <c r="S52" s="23"/>
      <c r="T52" t="s">
        <v>89</v>
      </c>
      <c r="U52">
        <v>0</v>
      </c>
      <c r="V52">
        <v>0</v>
      </c>
      <c r="W52">
        <v>0</v>
      </c>
      <c r="X52">
        <v>0</v>
      </c>
    </row>
    <row r="53" spans="1:24" x14ac:dyDescent="0.35">
      <c r="A53" s="13" t="s">
        <v>34</v>
      </c>
      <c r="B53" t="s">
        <v>34</v>
      </c>
      <c r="C53" s="10" t="s">
        <v>9</v>
      </c>
      <c r="D53" cm="1">
        <f t="array" ref="D53">IF($C53="EPS",INDEX('EPS Emissions'!$C$1:$AI$101,MATCH(1,('EPS Emissions'!$C$1:$C$101='Industry Figure -old'!$A53)*('EPS Emissions'!$D$1:$D$101='Industry Figure -old'!$C$35),0),MATCH('Industry Figure -old'!D$2,'EPS Emissions'!$C$1:$AI$1,0)),INDEX('GCAM By Region By Sector'!$B$1:$AH$342,MATCH(1,('GCAM By Region By Sector'!$B$1:$B$342='Industry Figure -old'!$A53)*('GCAM By Region By Sector'!$C$1:$C$342='Industry Figure -old'!$C$35),0),MATCH('Industry Figure -old'!D$2,'GCAM By Region By Sector'!$B$1:$AH$1,0))*10^3)</f>
        <v>130.715</v>
      </c>
      <c r="E53" cm="1">
        <f t="array" ref="E53">IF($C53="EPS",INDEX('EPS Emissions'!$C$1:$AI$101,MATCH(1,('EPS Emissions'!$C$1:$C$101='Industry Figure -old'!$A53)*('EPS Emissions'!$D$1:$D$101='Industry Figure -old'!$C$35),0),MATCH('Industry Figure -old'!E$2,'EPS Emissions'!$C$1:$AI$1,0)),INDEX('GCAM By Region By Sector'!$B$1:$AH$342,MATCH(1,('GCAM By Region By Sector'!$B$1:$B$342='Industry Figure -old'!$A53)*('GCAM By Region By Sector'!$C$1:$C$342='Industry Figure -old'!$C$35),0),MATCH('Industry Figure -old'!E$2,'GCAM By Region By Sector'!$B$1:$AH$1,0))*10^3)</f>
        <v>179.928</v>
      </c>
      <c r="F53" cm="1">
        <f t="array" ref="F53">IF($C53="EPS",INDEX('EPS Emissions'!$C$1:$AI$101,MATCH(1,('EPS Emissions'!$C$1:$C$101='Industry Figure -old'!$A53)*('EPS Emissions'!$D$1:$D$101='Industry Figure -old'!$C$35),0),MATCH('Industry Figure -old'!F$2,'EPS Emissions'!$C$1:$AI$1,0)),INDEX('GCAM By Region By Sector'!$B$1:$AH$342,MATCH(1,('GCAM By Region By Sector'!$B$1:$B$342='Industry Figure -old'!$A53)*('GCAM By Region By Sector'!$C$1:$C$342='Industry Figure -old'!$C$35),0),MATCH('Industry Figure -old'!F$2,'GCAM By Region By Sector'!$B$1:$AH$1,0))*10^3)</f>
        <v>208.40700000000001</v>
      </c>
      <c r="G53" cm="1">
        <f t="array" ref="G53">IF($C53="EPS",INDEX('EPS Emissions'!$C$1:$AI$101,MATCH(1,('EPS Emissions'!$C$1:$C$101='Industry Figure -old'!$A53)*('EPS Emissions'!$D$1:$D$101='Industry Figure -old'!$C$35),0),MATCH('Industry Figure -old'!G$2,'EPS Emissions'!$C$1:$AI$1,0)),INDEX('GCAM By Region By Sector'!$B$1:$AH$342,MATCH(1,('GCAM By Region By Sector'!$B$1:$B$342='Industry Figure -old'!$A53)*('GCAM By Region By Sector'!$C$1:$C$342='Industry Figure -old'!$C$35),0),MATCH('Industry Figure -old'!G$2,'GCAM By Region By Sector'!$B$1:$AH$1,0))*10^3)</f>
        <v>238.97900000000001</v>
      </c>
      <c r="S53" s="23"/>
      <c r="T53" s="13" t="s">
        <v>73</v>
      </c>
      <c r="U53" s="18">
        <f>SUM(U40:U50)-$K$34</f>
        <v>0</v>
      </c>
      <c r="V53" s="18">
        <f>SUM(V40:V50)-$L$34</f>
        <v>0</v>
      </c>
      <c r="W53" s="18">
        <f>SUM(W40:W50)-$M$34</f>
        <v>0</v>
      </c>
      <c r="X53" s="18">
        <f>SUM(X40:X50)-$N$34</f>
        <v>0</v>
      </c>
    </row>
    <row r="54" spans="1:24" x14ac:dyDescent="0.35">
      <c r="A54" s="13" t="s">
        <v>35</v>
      </c>
      <c r="B54" t="s">
        <v>35</v>
      </c>
      <c r="C54" s="10" t="s">
        <v>9</v>
      </c>
      <c r="D54" cm="1">
        <f t="array" ref="D54">IF($C54="EPS",INDEX('EPS Emissions'!$C$1:$AI$101,MATCH(1,('EPS Emissions'!$C$1:$C$101='Industry Figure -old'!$A54)*('EPS Emissions'!$D$1:$D$101='Industry Figure -old'!$C$35),0),MATCH('Industry Figure -old'!D$2,'EPS Emissions'!$C$1:$AI$1,0)),INDEX('GCAM By Region By Sector'!$B$1:$AH$342,MATCH(1,('GCAM By Region By Sector'!$B$1:$B$342='Industry Figure -old'!$A54)*('GCAM By Region By Sector'!$C$1:$C$342='Industry Figure -old'!$C$35),0),MATCH('Industry Figure -old'!D$2,'GCAM By Region By Sector'!$B$1:$AH$1,0))*10^3)</f>
        <v>73.23</v>
      </c>
      <c r="E54" cm="1">
        <f t="array" ref="E54">IF($C54="EPS",INDEX('EPS Emissions'!$C$1:$AI$101,MATCH(1,('EPS Emissions'!$C$1:$C$101='Industry Figure -old'!$A54)*('EPS Emissions'!$D$1:$D$101='Industry Figure -old'!$C$35),0),MATCH('Industry Figure -old'!E$2,'EPS Emissions'!$C$1:$AI$1,0)),INDEX('GCAM By Region By Sector'!$B$1:$AH$342,MATCH(1,('GCAM By Region By Sector'!$B$1:$B$342='Industry Figure -old'!$A54)*('GCAM By Region By Sector'!$C$1:$C$342='Industry Figure -old'!$C$35),0),MATCH('Industry Figure -old'!E$2,'GCAM By Region By Sector'!$B$1:$AH$1,0))*10^3)</f>
        <v>76.989999999999995</v>
      </c>
      <c r="F54" cm="1">
        <f t="array" ref="F54">IF($C54="EPS",INDEX('EPS Emissions'!$C$1:$AI$101,MATCH(1,('EPS Emissions'!$C$1:$C$101='Industry Figure -old'!$A54)*('EPS Emissions'!$D$1:$D$101='Industry Figure -old'!$C$35),0),MATCH('Industry Figure -old'!F$2,'EPS Emissions'!$C$1:$AI$1,0)),INDEX('GCAM By Region By Sector'!$B$1:$AH$342,MATCH(1,('GCAM By Region By Sector'!$B$1:$B$342='Industry Figure -old'!$A54)*('GCAM By Region By Sector'!$C$1:$C$342='Industry Figure -old'!$C$35),0),MATCH('Industry Figure -old'!F$2,'GCAM By Region By Sector'!$B$1:$AH$1,0))*10^3)</f>
        <v>84.24</v>
      </c>
      <c r="G54" cm="1">
        <f t="array" ref="G54">IF($C54="EPS",INDEX('EPS Emissions'!$C$1:$AI$101,MATCH(1,('EPS Emissions'!$C$1:$C$101='Industry Figure -old'!$A54)*('EPS Emissions'!$D$1:$D$101='Industry Figure -old'!$C$35),0),MATCH('Industry Figure -old'!G$2,'EPS Emissions'!$C$1:$AI$1,0)),INDEX('GCAM By Region By Sector'!$B$1:$AH$342,MATCH(1,('GCAM By Region By Sector'!$B$1:$B$342='Industry Figure -old'!$A54)*('GCAM By Region By Sector'!$C$1:$C$342='Industry Figure -old'!$C$35),0),MATCH('Industry Figure -old'!G$2,'GCAM By Region By Sector'!$B$1:$AH$1,0))*10^3)</f>
        <v>91.5</v>
      </c>
      <c r="S54" s="23"/>
    </row>
    <row r="55" spans="1:24" x14ac:dyDescent="0.35">
      <c r="A55" s="13" t="s">
        <v>36</v>
      </c>
      <c r="B55" t="s">
        <v>36</v>
      </c>
      <c r="C55" s="10" t="s">
        <v>13</v>
      </c>
      <c r="D55" t="e" cm="1">
        <f t="array" ref="D55">IF($C55="EPS",INDEX('EPS Emissions'!$C$1:$AI$101,MATCH(1,('EPS Emissions'!$C$1:$C$101='Industry Figure -old'!$A55)*('EPS Emissions'!$D$1:$D$101='Industry Figure -old'!$C$35),0),MATCH('Industry Figure -old'!D$2,'EPS Emissions'!$C$1:$AI$1,0)),INDEX('GCAM By Region By Sector'!$B$1:$AH$342,MATCH(1,('GCAM By Region By Sector'!$B$1:$B$342='Industry Figure -old'!$A55)*('GCAM By Region By Sector'!$C$1:$C$342='Industry Figure -old'!$C$35),0),MATCH('Industry Figure -old'!D$2,'GCAM By Region By Sector'!$B$1:$AH$1,0))*10^3)</f>
        <v>#N/A</v>
      </c>
      <c r="E55" t="e" cm="1">
        <f t="array" ref="E55">IF($C55="EPS",INDEX('EPS Emissions'!$C$1:$AI$101,MATCH(1,('EPS Emissions'!$C$1:$C$101='Industry Figure -old'!$A55)*('EPS Emissions'!$D$1:$D$101='Industry Figure -old'!$C$35),0),MATCH('Industry Figure -old'!E$2,'EPS Emissions'!$C$1:$AI$1,0)),INDEX('GCAM By Region By Sector'!$B$1:$AH$342,MATCH(1,('GCAM By Region By Sector'!$B$1:$B$342='Industry Figure -old'!$A55)*('GCAM By Region By Sector'!$C$1:$C$342='Industry Figure -old'!$C$35),0),MATCH('Industry Figure -old'!E$2,'GCAM By Region By Sector'!$B$1:$AH$1,0))*10^3)</f>
        <v>#N/A</v>
      </c>
      <c r="F55" t="e" cm="1">
        <f t="array" ref="F55">IF($C55="EPS",INDEX('EPS Emissions'!$C$1:$AI$101,MATCH(1,('EPS Emissions'!$C$1:$C$101='Industry Figure -old'!$A55)*('EPS Emissions'!$D$1:$D$101='Industry Figure -old'!$C$35),0),MATCH('Industry Figure -old'!F$2,'EPS Emissions'!$C$1:$AI$1,0)),INDEX('GCAM By Region By Sector'!$B$1:$AH$342,MATCH(1,('GCAM By Region By Sector'!$B$1:$B$342='Industry Figure -old'!$A55)*('GCAM By Region By Sector'!$C$1:$C$342='Industry Figure -old'!$C$35),0),MATCH('Industry Figure -old'!F$2,'GCAM By Region By Sector'!$B$1:$AH$1,0))*10^3)</f>
        <v>#N/A</v>
      </c>
      <c r="G55" t="e" cm="1">
        <f t="array" ref="G55">IF($C55="EPS",INDEX('EPS Emissions'!$C$1:$AI$101,MATCH(1,('EPS Emissions'!$C$1:$C$101='Industry Figure -old'!$A55)*('EPS Emissions'!$D$1:$D$101='Industry Figure -old'!$C$35),0),MATCH('Industry Figure -old'!G$2,'EPS Emissions'!$C$1:$AI$1,0)),INDEX('GCAM By Region By Sector'!$B$1:$AH$342,MATCH(1,('GCAM By Region By Sector'!$B$1:$B$342='Industry Figure -old'!$A55)*('GCAM By Region By Sector'!$C$1:$C$342='Industry Figure -old'!$C$35),0),MATCH('Industry Figure -old'!G$2,'GCAM By Region By Sector'!$B$1:$AH$1,0))*10^3)</f>
        <v>#N/A</v>
      </c>
      <c r="S55" s="24" t="s">
        <v>97</v>
      </c>
      <c r="U55" s="20">
        <f>$K$2</f>
        <v>2020</v>
      </c>
      <c r="V55" s="20">
        <f>$L$2</f>
        <v>2030</v>
      </c>
      <c r="W55" s="20">
        <f>$M$2</f>
        <v>2040</v>
      </c>
      <c r="X55" s="14">
        <f>$N$2</f>
        <v>2050</v>
      </c>
    </row>
    <row r="56" spans="1:24" x14ac:dyDescent="0.35">
      <c r="A56" s="13" t="s">
        <v>37</v>
      </c>
      <c r="B56" t="s">
        <v>37</v>
      </c>
      <c r="C56" s="10" t="s">
        <v>9</v>
      </c>
      <c r="D56" cm="1">
        <f t="array" ref="D56">IF($C56="EPS",INDEX('EPS Emissions'!$C$1:$AI$101,MATCH(1,('EPS Emissions'!$C$1:$C$101='Industry Figure -old'!$A56)*('EPS Emissions'!$D$1:$D$101='Industry Figure -old'!$C$35),0),MATCH('Industry Figure -old'!D$2,'EPS Emissions'!$C$1:$AI$1,0)),INDEX('GCAM By Region By Sector'!$B$1:$AH$342,MATCH(1,('GCAM By Region By Sector'!$B$1:$B$342='Industry Figure -old'!$A56)*('GCAM By Region By Sector'!$C$1:$C$342='Industry Figure -old'!$C$35),0),MATCH('Industry Figure -old'!D$2,'GCAM By Region By Sector'!$B$1:$AH$1,0))*10^3)</f>
        <v>50.1937</v>
      </c>
      <c r="E56" cm="1">
        <f t="array" ref="E56">IF($C56="EPS",INDEX('EPS Emissions'!$C$1:$AI$101,MATCH(1,('EPS Emissions'!$C$1:$C$101='Industry Figure -old'!$A56)*('EPS Emissions'!$D$1:$D$101='Industry Figure -old'!$C$35),0),MATCH('Industry Figure -old'!E$2,'EPS Emissions'!$C$1:$AI$1,0)),INDEX('GCAM By Region By Sector'!$B$1:$AH$342,MATCH(1,('GCAM By Region By Sector'!$B$1:$B$342='Industry Figure -old'!$A56)*('GCAM By Region By Sector'!$C$1:$C$342='Industry Figure -old'!$C$35),0),MATCH('Industry Figure -old'!E$2,'GCAM By Region By Sector'!$B$1:$AH$1,0))*10^3)</f>
        <v>58.265000000000001</v>
      </c>
      <c r="F56" cm="1">
        <f t="array" ref="F56">IF($C56="EPS",INDEX('EPS Emissions'!$C$1:$AI$101,MATCH(1,('EPS Emissions'!$C$1:$C$101='Industry Figure -old'!$A56)*('EPS Emissions'!$D$1:$D$101='Industry Figure -old'!$C$35),0),MATCH('Industry Figure -old'!F$2,'EPS Emissions'!$C$1:$AI$1,0)),INDEX('GCAM By Region By Sector'!$B$1:$AH$342,MATCH(1,('GCAM By Region By Sector'!$B$1:$B$342='Industry Figure -old'!$A56)*('GCAM By Region By Sector'!$C$1:$C$342='Industry Figure -old'!$C$35),0),MATCH('Industry Figure -old'!F$2,'GCAM By Region By Sector'!$B$1:$AH$1,0))*10^3)</f>
        <v>65.581500000000005</v>
      </c>
      <c r="G56" cm="1">
        <f t="array" ref="G56">IF($C56="EPS",INDEX('EPS Emissions'!$C$1:$AI$101,MATCH(1,('EPS Emissions'!$C$1:$C$101='Industry Figure -old'!$A56)*('EPS Emissions'!$D$1:$D$101='Industry Figure -old'!$C$35),0),MATCH('Industry Figure -old'!G$2,'EPS Emissions'!$C$1:$AI$1,0)),INDEX('GCAM By Region By Sector'!$B$1:$AH$342,MATCH(1,('GCAM By Region By Sector'!$B$1:$B$342='Industry Figure -old'!$A56)*('GCAM By Region By Sector'!$C$1:$C$342='Industry Figure -old'!$C$35),0),MATCH('Industry Figure -old'!G$2,'GCAM By Region By Sector'!$B$1:$AH$1,0))*10^3)</f>
        <v>72.441800000000001</v>
      </c>
      <c r="S56" s="22">
        <v>1</v>
      </c>
      <c r="T56" t="str">
        <f t="shared" ref="T56:T65" si="47">INDEX(J$3:J$33,MATCH(S56,R$3:R$33,0),1)</f>
        <v>China</v>
      </c>
      <c r="U56" s="21">
        <f t="shared" ref="U56:X65" si="48">INDEX($J$2:$N$34,MATCH($T56,$J$2:$J$34,0),MATCH(U$55,$J$2:$N$2,0))</f>
        <v>5899.1149999999998</v>
      </c>
      <c r="V56" s="21">
        <f t="shared" si="48"/>
        <v>6189.3019999999997</v>
      </c>
      <c r="W56" s="21">
        <f t="shared" si="48"/>
        <v>5797.6989999999996</v>
      </c>
      <c r="X56" s="16">
        <f t="shared" si="48"/>
        <v>5460.902</v>
      </c>
    </row>
    <row r="57" spans="1:24" x14ac:dyDescent="0.35">
      <c r="A57" s="13" t="s">
        <v>38</v>
      </c>
      <c r="B57" t="s">
        <v>38</v>
      </c>
      <c r="C57" s="10" t="s">
        <v>13</v>
      </c>
      <c r="D57" t="e" cm="1">
        <f t="array" ref="D57">IF($C57="EPS",INDEX('EPS Emissions'!$C$1:$AI$101,MATCH(1,('EPS Emissions'!$C$1:$C$101='Industry Figure -old'!$A57)*('EPS Emissions'!$D$1:$D$101='Industry Figure -old'!$C$35),0),MATCH('Industry Figure -old'!D$2,'EPS Emissions'!$C$1:$AI$1,0)),INDEX('GCAM By Region By Sector'!$B$1:$AH$342,MATCH(1,('GCAM By Region By Sector'!$B$1:$B$342='Industry Figure -old'!$A57)*('GCAM By Region By Sector'!$C$1:$C$342='Industry Figure -old'!$C$35),0),MATCH('Industry Figure -old'!D$2,'GCAM By Region By Sector'!$B$1:$AH$1,0))*10^3)</f>
        <v>#N/A</v>
      </c>
      <c r="E57" t="e" cm="1">
        <f t="array" ref="E57">IF($C57="EPS",INDEX('EPS Emissions'!$C$1:$AI$101,MATCH(1,('EPS Emissions'!$C$1:$C$101='Industry Figure -old'!$A57)*('EPS Emissions'!$D$1:$D$101='Industry Figure -old'!$C$35),0),MATCH('Industry Figure -old'!E$2,'EPS Emissions'!$C$1:$AI$1,0)),INDEX('GCAM By Region By Sector'!$B$1:$AH$342,MATCH(1,('GCAM By Region By Sector'!$B$1:$B$342='Industry Figure -old'!$A57)*('GCAM By Region By Sector'!$C$1:$C$342='Industry Figure -old'!$C$35),0),MATCH('Industry Figure -old'!E$2,'GCAM By Region By Sector'!$B$1:$AH$1,0))*10^3)</f>
        <v>#N/A</v>
      </c>
      <c r="F57" t="e" cm="1">
        <f t="array" ref="F57">IF($C57="EPS",INDEX('EPS Emissions'!$C$1:$AI$101,MATCH(1,('EPS Emissions'!$C$1:$C$101='Industry Figure -old'!$A57)*('EPS Emissions'!$D$1:$D$101='Industry Figure -old'!$C$35),0),MATCH('Industry Figure -old'!F$2,'EPS Emissions'!$C$1:$AI$1,0)),INDEX('GCAM By Region By Sector'!$B$1:$AH$342,MATCH(1,('GCAM By Region By Sector'!$B$1:$B$342='Industry Figure -old'!$A57)*('GCAM By Region By Sector'!$C$1:$C$342='Industry Figure -old'!$C$35),0),MATCH('Industry Figure -old'!F$2,'GCAM By Region By Sector'!$B$1:$AH$1,0))*10^3)</f>
        <v>#N/A</v>
      </c>
      <c r="G57" t="e" cm="1">
        <f t="array" ref="G57">IF($C57="EPS",INDEX('EPS Emissions'!$C$1:$AI$101,MATCH(1,('EPS Emissions'!$C$1:$C$101='Industry Figure -old'!$A57)*('EPS Emissions'!$D$1:$D$101='Industry Figure -old'!$C$35),0),MATCH('Industry Figure -old'!G$2,'EPS Emissions'!$C$1:$AI$1,0)),INDEX('GCAM By Region By Sector'!$B$1:$AH$342,MATCH(1,('GCAM By Region By Sector'!$B$1:$B$342='Industry Figure -old'!$A57)*('GCAM By Region By Sector'!$C$1:$C$342='Industry Figure -old'!$C$35),0),MATCH('Industry Figure -old'!G$2,'GCAM By Region By Sector'!$B$1:$AH$1,0))*10^3)</f>
        <v>#N/A</v>
      </c>
      <c r="S57" s="22">
        <v>2</v>
      </c>
      <c r="T57" t="str">
        <f t="shared" si="47"/>
        <v>India</v>
      </c>
      <c r="U57" s="21">
        <f t="shared" si="48"/>
        <v>1126.33</v>
      </c>
      <c r="V57" s="21">
        <f t="shared" si="48"/>
        <v>1813.0479999999998</v>
      </c>
      <c r="W57" s="21">
        <f t="shared" si="48"/>
        <v>2571.297</v>
      </c>
      <c r="X57" s="16">
        <f t="shared" si="48"/>
        <v>3217.4989999999998</v>
      </c>
    </row>
    <row r="58" spans="1:24" x14ac:dyDescent="0.35">
      <c r="A58" s="13" t="s">
        <v>39</v>
      </c>
      <c r="B58" t="s">
        <v>39</v>
      </c>
      <c r="C58" s="10" t="s">
        <v>13</v>
      </c>
      <c r="D58" t="e" cm="1">
        <f t="array" ref="D58">IF($C58="EPS",INDEX('EPS Emissions'!$C$1:$AI$101,MATCH(1,('EPS Emissions'!$C$1:$C$101='Industry Figure -old'!$A58)*('EPS Emissions'!$D$1:$D$101='Industry Figure -old'!$C$35),0),MATCH('Industry Figure -old'!D$2,'EPS Emissions'!$C$1:$AI$1,0)),INDEX('GCAM By Region By Sector'!$B$1:$AH$342,MATCH(1,('GCAM By Region By Sector'!$B$1:$B$342='Industry Figure -old'!$A58)*('GCAM By Region By Sector'!$C$1:$C$342='Industry Figure -old'!$C$35),0),MATCH('Industry Figure -old'!D$2,'GCAM By Region By Sector'!$B$1:$AH$1,0))*10^3)</f>
        <v>#N/A</v>
      </c>
      <c r="E58" t="e" cm="1">
        <f t="array" ref="E58">IF($C58="EPS",INDEX('EPS Emissions'!$C$1:$AI$101,MATCH(1,('EPS Emissions'!$C$1:$C$101='Industry Figure -old'!$A58)*('EPS Emissions'!$D$1:$D$101='Industry Figure -old'!$C$35),0),MATCH('Industry Figure -old'!E$2,'EPS Emissions'!$C$1:$AI$1,0)),INDEX('GCAM By Region By Sector'!$B$1:$AH$342,MATCH(1,('GCAM By Region By Sector'!$B$1:$B$342='Industry Figure -old'!$A58)*('GCAM By Region By Sector'!$C$1:$C$342='Industry Figure -old'!$C$35),0),MATCH('Industry Figure -old'!E$2,'GCAM By Region By Sector'!$B$1:$AH$1,0))*10^3)</f>
        <v>#N/A</v>
      </c>
      <c r="F58" t="e" cm="1">
        <f t="array" ref="F58">IF($C58="EPS",INDEX('EPS Emissions'!$C$1:$AI$101,MATCH(1,('EPS Emissions'!$C$1:$C$101='Industry Figure -old'!$A58)*('EPS Emissions'!$D$1:$D$101='Industry Figure -old'!$C$35),0),MATCH('Industry Figure -old'!F$2,'EPS Emissions'!$C$1:$AI$1,0)),INDEX('GCAM By Region By Sector'!$B$1:$AH$342,MATCH(1,('GCAM By Region By Sector'!$B$1:$B$342='Industry Figure -old'!$A58)*('GCAM By Region By Sector'!$C$1:$C$342='Industry Figure -old'!$C$35),0),MATCH('Industry Figure -old'!F$2,'GCAM By Region By Sector'!$B$1:$AH$1,0))*10^3)</f>
        <v>#N/A</v>
      </c>
      <c r="G58" t="e" cm="1">
        <f t="array" ref="G58">IF($C58="EPS",INDEX('EPS Emissions'!$C$1:$AI$101,MATCH(1,('EPS Emissions'!$C$1:$C$101='Industry Figure -old'!$A58)*('EPS Emissions'!$D$1:$D$101='Industry Figure -old'!$C$35),0),MATCH('Industry Figure -old'!G$2,'EPS Emissions'!$C$1:$AI$1,0)),INDEX('GCAM By Region By Sector'!$B$1:$AH$342,MATCH(1,('GCAM By Region By Sector'!$B$1:$B$342='Industry Figure -old'!$A58)*('GCAM By Region By Sector'!$C$1:$C$342='Industry Figure -old'!$C$35),0),MATCH('Industry Figure -old'!G$2,'GCAM By Region By Sector'!$B$1:$AH$1,0))*10^3)</f>
        <v>#N/A</v>
      </c>
      <c r="S58" s="22">
        <v>3</v>
      </c>
      <c r="T58" t="str">
        <f t="shared" si="47"/>
        <v>Middle East</v>
      </c>
      <c r="U58" s="21">
        <f t="shared" si="48"/>
        <v>1294.7303161142418</v>
      </c>
      <c r="V58" s="21">
        <f t="shared" si="48"/>
        <v>1506.069674451064</v>
      </c>
      <c r="W58" s="21">
        <f t="shared" si="48"/>
        <v>1708.0176198370257</v>
      </c>
      <c r="X58" s="16">
        <f t="shared" si="48"/>
        <v>1974.6273919190041</v>
      </c>
    </row>
    <row r="59" spans="1:24" x14ac:dyDescent="0.35">
      <c r="A59" s="13" t="s">
        <v>40</v>
      </c>
      <c r="B59" t="s">
        <v>40</v>
      </c>
      <c r="C59" s="10" t="s">
        <v>13</v>
      </c>
      <c r="D59" t="e" cm="1">
        <f t="array" ref="D59">IF($C59="EPS",INDEX('EPS Emissions'!$C$1:$AI$101,MATCH(1,('EPS Emissions'!$C$1:$C$101='Industry Figure -old'!$A59)*('EPS Emissions'!$D$1:$D$101='Industry Figure -old'!$C$35),0),MATCH('Industry Figure -old'!D$2,'EPS Emissions'!$C$1:$AI$1,0)),INDEX('GCAM By Region By Sector'!$B$1:$AH$342,MATCH(1,('GCAM By Region By Sector'!$B$1:$B$342='Industry Figure -old'!$A59)*('GCAM By Region By Sector'!$C$1:$C$342='Industry Figure -old'!$C$35),0),MATCH('Industry Figure -old'!D$2,'GCAM By Region By Sector'!$B$1:$AH$1,0))*10^3)</f>
        <v>#N/A</v>
      </c>
      <c r="E59" t="e" cm="1">
        <f t="array" ref="E59">IF($C59="EPS",INDEX('EPS Emissions'!$C$1:$AI$101,MATCH(1,('EPS Emissions'!$C$1:$C$101='Industry Figure -old'!$A59)*('EPS Emissions'!$D$1:$D$101='Industry Figure -old'!$C$35),0),MATCH('Industry Figure -old'!E$2,'EPS Emissions'!$C$1:$AI$1,0)),INDEX('GCAM By Region By Sector'!$B$1:$AH$342,MATCH(1,('GCAM By Region By Sector'!$B$1:$B$342='Industry Figure -old'!$A59)*('GCAM By Region By Sector'!$C$1:$C$342='Industry Figure -old'!$C$35),0),MATCH('Industry Figure -old'!E$2,'GCAM By Region By Sector'!$B$1:$AH$1,0))*10^3)</f>
        <v>#N/A</v>
      </c>
      <c r="F59" t="e" cm="1">
        <f t="array" ref="F59">IF($C59="EPS",INDEX('EPS Emissions'!$C$1:$AI$101,MATCH(1,('EPS Emissions'!$C$1:$C$101='Industry Figure -old'!$A59)*('EPS Emissions'!$D$1:$D$101='Industry Figure -old'!$C$35),0),MATCH('Industry Figure -old'!F$2,'EPS Emissions'!$C$1:$AI$1,0)),INDEX('GCAM By Region By Sector'!$B$1:$AH$342,MATCH(1,('GCAM By Region By Sector'!$B$1:$B$342='Industry Figure -old'!$A59)*('GCAM By Region By Sector'!$C$1:$C$342='Industry Figure -old'!$C$35),0),MATCH('Industry Figure -old'!F$2,'GCAM By Region By Sector'!$B$1:$AH$1,0))*10^3)</f>
        <v>#N/A</v>
      </c>
      <c r="G59" t="e" cm="1">
        <f t="array" ref="G59">IF($C59="EPS",INDEX('EPS Emissions'!$C$1:$AI$101,MATCH(1,('EPS Emissions'!$C$1:$C$101='Industry Figure -old'!$A59)*('EPS Emissions'!$D$1:$D$101='Industry Figure -old'!$C$35),0),MATCH('Industry Figure -old'!G$2,'EPS Emissions'!$C$1:$AI$1,0)),INDEX('GCAM By Region By Sector'!$B$1:$AH$342,MATCH(1,('GCAM By Region By Sector'!$B$1:$B$342='Industry Figure -old'!$A59)*('GCAM By Region By Sector'!$C$1:$C$342='Industry Figure -old'!$C$35),0),MATCH('Industry Figure -old'!G$2,'GCAM By Region By Sector'!$B$1:$AH$1,0))*10^3)</f>
        <v>#N/A</v>
      </c>
      <c r="S59" s="22">
        <v>4</v>
      </c>
      <c r="T59" t="str">
        <f t="shared" si="47"/>
        <v>West Africa</v>
      </c>
      <c r="U59" s="21">
        <f t="shared" si="48"/>
        <v>403.85172652767596</v>
      </c>
      <c r="V59" s="21">
        <f t="shared" si="48"/>
        <v>680.09835934644889</v>
      </c>
      <c r="W59" s="21">
        <f t="shared" si="48"/>
        <v>1237.6142341156713</v>
      </c>
      <c r="X59" s="16">
        <f t="shared" si="48"/>
        <v>1962.0071620305835</v>
      </c>
    </row>
    <row r="60" spans="1:24" x14ac:dyDescent="0.35">
      <c r="A60" s="13" t="s">
        <v>41</v>
      </c>
      <c r="B60" t="s">
        <v>41</v>
      </c>
      <c r="C60" s="10" t="s">
        <v>13</v>
      </c>
      <c r="D60" t="e" cm="1">
        <f t="array" ref="D60">IF($C60="EPS",INDEX('EPS Emissions'!$C$1:$AI$101,MATCH(1,('EPS Emissions'!$C$1:$C$101='Industry Figure -old'!$A60)*('EPS Emissions'!$D$1:$D$101='Industry Figure -old'!$C$35),0),MATCH('Industry Figure -old'!D$2,'EPS Emissions'!$C$1:$AI$1,0)),INDEX('GCAM By Region By Sector'!$B$1:$AH$342,MATCH(1,('GCAM By Region By Sector'!$B$1:$B$342='Industry Figure -old'!$A60)*('GCAM By Region By Sector'!$C$1:$C$342='Industry Figure -old'!$C$35),0),MATCH('Industry Figure -old'!D$2,'GCAM By Region By Sector'!$B$1:$AH$1,0))*10^3)</f>
        <v>#N/A</v>
      </c>
      <c r="E60" t="e" cm="1">
        <f t="array" ref="E60">IF($C60="EPS",INDEX('EPS Emissions'!$C$1:$AI$101,MATCH(1,('EPS Emissions'!$C$1:$C$101='Industry Figure -old'!$A60)*('EPS Emissions'!$D$1:$D$101='Industry Figure -old'!$C$35),0),MATCH('Industry Figure -old'!E$2,'EPS Emissions'!$C$1:$AI$1,0)),INDEX('GCAM By Region By Sector'!$B$1:$AH$342,MATCH(1,('GCAM By Region By Sector'!$B$1:$B$342='Industry Figure -old'!$A60)*('GCAM By Region By Sector'!$C$1:$C$342='Industry Figure -old'!$C$35),0),MATCH('Industry Figure -old'!E$2,'GCAM By Region By Sector'!$B$1:$AH$1,0))*10^3)</f>
        <v>#N/A</v>
      </c>
      <c r="F60" t="e" cm="1">
        <f t="array" ref="F60">IF($C60="EPS",INDEX('EPS Emissions'!$C$1:$AI$101,MATCH(1,('EPS Emissions'!$C$1:$C$101='Industry Figure -old'!$A60)*('EPS Emissions'!$D$1:$D$101='Industry Figure -old'!$C$35),0),MATCH('Industry Figure -old'!F$2,'EPS Emissions'!$C$1:$AI$1,0)),INDEX('GCAM By Region By Sector'!$B$1:$AH$342,MATCH(1,('GCAM By Region By Sector'!$B$1:$B$342='Industry Figure -old'!$A60)*('GCAM By Region By Sector'!$C$1:$C$342='Industry Figure -old'!$C$35),0),MATCH('Industry Figure -old'!F$2,'GCAM By Region By Sector'!$B$1:$AH$1,0))*10^3)</f>
        <v>#N/A</v>
      </c>
      <c r="G60" t="e" cm="1">
        <f t="array" ref="G60">IF($C60="EPS",INDEX('EPS Emissions'!$C$1:$AI$101,MATCH(1,('EPS Emissions'!$C$1:$C$101='Industry Figure -old'!$A60)*('EPS Emissions'!$D$1:$D$101='Industry Figure -old'!$C$35),0),MATCH('Industry Figure -old'!G$2,'EPS Emissions'!$C$1:$AI$1,0)),INDEX('GCAM By Region By Sector'!$B$1:$AH$342,MATCH(1,('GCAM By Region By Sector'!$B$1:$B$342='Industry Figure -old'!$A60)*('GCAM By Region By Sector'!$C$1:$C$342='Industry Figure -old'!$C$35),0),MATCH('Industry Figure -old'!G$2,'GCAM By Region By Sector'!$B$1:$AH$1,0))*10^3)</f>
        <v>#N/A</v>
      </c>
      <c r="S60" s="22">
        <v>5</v>
      </c>
      <c r="T60" t="str">
        <f t="shared" si="47"/>
        <v>USA</v>
      </c>
      <c r="U60" s="21">
        <f t="shared" si="48"/>
        <v>1804.4180000000001</v>
      </c>
      <c r="V60" s="21">
        <f t="shared" si="48"/>
        <v>1814.462</v>
      </c>
      <c r="W60" s="21">
        <f t="shared" si="48"/>
        <v>1807.3920000000001</v>
      </c>
      <c r="X60" s="16">
        <f t="shared" si="48"/>
        <v>1929.3980000000001</v>
      </c>
    </row>
    <row r="61" spans="1:24" x14ac:dyDescent="0.35">
      <c r="A61" s="13" t="s">
        <v>42</v>
      </c>
      <c r="B61" t="s">
        <v>43</v>
      </c>
      <c r="C61" s="10" t="s">
        <v>13</v>
      </c>
      <c r="D61" t="e" cm="1">
        <f t="array" ref="D61">IF($C61="EPS",INDEX('EPS Emissions'!$C$1:$AI$101,MATCH(1,('EPS Emissions'!$C$1:$C$101='Industry Figure -old'!$A61)*('EPS Emissions'!$D$1:$D$101='Industry Figure -old'!$C$35),0),MATCH('Industry Figure -old'!D$2,'EPS Emissions'!$C$1:$AI$1,0)),INDEX('GCAM By Region By Sector'!$B$1:$AH$342,MATCH(1,('GCAM By Region By Sector'!$B$1:$B$342='Industry Figure -old'!$A61)*('GCAM By Region By Sector'!$C$1:$C$342='Industry Figure -old'!$C$35),0),MATCH('Industry Figure -old'!D$2,'GCAM By Region By Sector'!$B$1:$AH$1,0))*10^3)</f>
        <v>#N/A</v>
      </c>
      <c r="E61" t="e" cm="1">
        <f t="array" ref="E61">IF($C61="EPS",INDEX('EPS Emissions'!$C$1:$AI$101,MATCH(1,('EPS Emissions'!$C$1:$C$101='Industry Figure -old'!$A61)*('EPS Emissions'!$D$1:$D$101='Industry Figure -old'!$C$35),0),MATCH('Industry Figure -old'!E$2,'EPS Emissions'!$C$1:$AI$1,0)),INDEX('GCAM By Region By Sector'!$B$1:$AH$342,MATCH(1,('GCAM By Region By Sector'!$B$1:$B$342='Industry Figure -old'!$A61)*('GCAM By Region By Sector'!$C$1:$C$342='Industry Figure -old'!$C$35),0),MATCH('Industry Figure -old'!E$2,'GCAM By Region By Sector'!$B$1:$AH$1,0))*10^3)</f>
        <v>#N/A</v>
      </c>
      <c r="F61" t="e" cm="1">
        <f t="array" ref="F61">IF($C61="EPS",INDEX('EPS Emissions'!$C$1:$AI$101,MATCH(1,('EPS Emissions'!$C$1:$C$101='Industry Figure -old'!$A61)*('EPS Emissions'!$D$1:$D$101='Industry Figure -old'!$C$35),0),MATCH('Industry Figure -old'!F$2,'EPS Emissions'!$C$1:$AI$1,0)),INDEX('GCAM By Region By Sector'!$B$1:$AH$342,MATCH(1,('GCAM By Region By Sector'!$B$1:$B$342='Industry Figure -old'!$A61)*('GCAM By Region By Sector'!$C$1:$C$342='Industry Figure -old'!$C$35),0),MATCH('Industry Figure -old'!F$2,'GCAM By Region By Sector'!$B$1:$AH$1,0))*10^3)</f>
        <v>#N/A</v>
      </c>
      <c r="G61" t="e" cm="1">
        <f t="array" ref="G61">IF($C61="EPS",INDEX('EPS Emissions'!$C$1:$AI$101,MATCH(1,('EPS Emissions'!$C$1:$C$101='Industry Figure -old'!$A61)*('EPS Emissions'!$D$1:$D$101='Industry Figure -old'!$C$35),0),MATCH('Industry Figure -old'!G$2,'EPS Emissions'!$C$1:$AI$1,0)),INDEX('GCAM By Region By Sector'!$B$1:$AH$342,MATCH(1,('GCAM By Region By Sector'!$B$1:$B$342='Industry Figure -old'!$A61)*('GCAM By Region By Sector'!$C$1:$C$342='Industry Figure -old'!$C$35),0),MATCH('Industry Figure -old'!G$2,'GCAM By Region By Sector'!$B$1:$AH$1,0))*10^3)</f>
        <v>#N/A</v>
      </c>
      <c r="S61" s="22">
        <v>6</v>
      </c>
      <c r="T61" t="str">
        <f>INDEX(J$3:J$33,MATCH(S61,R$3:R$33,0),1)</f>
        <v>Indonesia</v>
      </c>
      <c r="U61" s="21">
        <f t="shared" si="48"/>
        <v>528.87000000000012</v>
      </c>
      <c r="V61" s="21">
        <f t="shared" si="48"/>
        <v>785.21500000000003</v>
      </c>
      <c r="W61" s="21">
        <f t="shared" si="48"/>
        <v>1186.6189999999999</v>
      </c>
      <c r="X61" s="16">
        <f t="shared" si="48"/>
        <v>1822.1890000000001</v>
      </c>
    </row>
    <row r="62" spans="1:24" x14ac:dyDescent="0.35">
      <c r="A62" s="13" t="s">
        <v>44</v>
      </c>
      <c r="B62" t="s">
        <v>45</v>
      </c>
      <c r="C62" s="10" t="s">
        <v>13</v>
      </c>
      <c r="D62" t="e" cm="1">
        <f t="array" ref="D62">IF($C62="EPS",INDEX('EPS Emissions'!$C$1:$AI$101,MATCH(1,('EPS Emissions'!$C$1:$C$101='Industry Figure -old'!$A62)*('EPS Emissions'!$D$1:$D$101='Industry Figure -old'!$C$35),0),MATCH('Industry Figure -old'!D$2,'EPS Emissions'!$C$1:$AI$1,0)),INDEX('GCAM By Region By Sector'!$B$1:$AH$342,MATCH(1,('GCAM By Region By Sector'!$B$1:$B$342='Industry Figure -old'!$A62)*('GCAM By Region By Sector'!$C$1:$C$342='Industry Figure -old'!$C$35),0),MATCH('Industry Figure -old'!D$2,'GCAM By Region By Sector'!$B$1:$AH$1,0))*10^3)</f>
        <v>#N/A</v>
      </c>
      <c r="E62" t="e" cm="1">
        <f t="array" ref="E62">IF($C62="EPS",INDEX('EPS Emissions'!$C$1:$AI$101,MATCH(1,('EPS Emissions'!$C$1:$C$101='Industry Figure -old'!$A62)*('EPS Emissions'!$D$1:$D$101='Industry Figure -old'!$C$35),0),MATCH('Industry Figure -old'!E$2,'EPS Emissions'!$C$1:$AI$1,0)),INDEX('GCAM By Region By Sector'!$B$1:$AH$342,MATCH(1,('GCAM By Region By Sector'!$B$1:$B$342='Industry Figure -old'!$A62)*('GCAM By Region By Sector'!$C$1:$C$342='Industry Figure -old'!$C$35),0),MATCH('Industry Figure -old'!E$2,'GCAM By Region By Sector'!$B$1:$AH$1,0))*10^3)</f>
        <v>#N/A</v>
      </c>
      <c r="F62" t="e" cm="1">
        <f t="array" ref="F62">IF($C62="EPS",INDEX('EPS Emissions'!$C$1:$AI$101,MATCH(1,('EPS Emissions'!$C$1:$C$101='Industry Figure -old'!$A62)*('EPS Emissions'!$D$1:$D$101='Industry Figure -old'!$C$35),0),MATCH('Industry Figure -old'!F$2,'EPS Emissions'!$C$1:$AI$1,0)),INDEX('GCAM By Region By Sector'!$B$1:$AH$342,MATCH(1,('GCAM By Region By Sector'!$B$1:$B$342='Industry Figure -old'!$A62)*('GCAM By Region By Sector'!$C$1:$C$342='Industry Figure -old'!$C$35),0),MATCH('Industry Figure -old'!F$2,'GCAM By Region By Sector'!$B$1:$AH$1,0))*10^3)</f>
        <v>#N/A</v>
      </c>
      <c r="G62" t="e" cm="1">
        <f t="array" ref="G62">IF($C62="EPS",INDEX('EPS Emissions'!$C$1:$AI$101,MATCH(1,('EPS Emissions'!$C$1:$C$101='Industry Figure -old'!$A62)*('EPS Emissions'!$D$1:$D$101='Industry Figure -old'!$C$35),0),MATCH('Industry Figure -old'!G$2,'EPS Emissions'!$C$1:$AI$1,0)),INDEX('GCAM By Region By Sector'!$B$1:$AH$342,MATCH(1,('GCAM By Region By Sector'!$B$1:$B$342='Industry Figure -old'!$A62)*('GCAM By Region By Sector'!$C$1:$C$342='Industry Figure -old'!$C$35),0),MATCH('Industry Figure -old'!G$2,'GCAM By Region By Sector'!$B$1:$AH$1,0))*10^3)</f>
        <v>#N/A</v>
      </c>
      <c r="S62" s="22">
        <v>7</v>
      </c>
      <c r="T62" t="str">
        <f t="shared" si="47"/>
        <v>Southeast Asia</v>
      </c>
      <c r="U62" s="21">
        <f t="shared" si="48"/>
        <v>804.59657535887538</v>
      </c>
      <c r="V62" s="21">
        <f t="shared" si="48"/>
        <v>1102.5326139425274</v>
      </c>
      <c r="W62" s="21">
        <f t="shared" si="48"/>
        <v>1454.0987107739259</v>
      </c>
      <c r="X62" s="16">
        <f t="shared" si="48"/>
        <v>1794.0105130986792</v>
      </c>
    </row>
    <row r="63" spans="1:24" x14ac:dyDescent="0.35">
      <c r="A63" s="13" t="s">
        <v>46</v>
      </c>
      <c r="B63" t="s">
        <v>46</v>
      </c>
      <c r="C63" s="10" t="s">
        <v>13</v>
      </c>
      <c r="D63" t="e" cm="1">
        <f t="array" ref="D63">IF($C63="EPS",INDEX('EPS Emissions'!$C$1:$AI$101,MATCH(1,('EPS Emissions'!$C$1:$C$101='Industry Figure -old'!$A63)*('EPS Emissions'!$D$1:$D$101='Industry Figure -old'!$C$35),0),MATCH('Industry Figure -old'!D$2,'EPS Emissions'!$C$1:$AI$1,0)),INDEX('GCAM By Region By Sector'!$B$1:$AH$342,MATCH(1,('GCAM By Region By Sector'!$B$1:$B$342='Industry Figure -old'!$A63)*('GCAM By Region By Sector'!$C$1:$C$342='Industry Figure -old'!$C$35),0),MATCH('Industry Figure -old'!D$2,'GCAM By Region By Sector'!$B$1:$AH$1,0))*10^3)</f>
        <v>#N/A</v>
      </c>
      <c r="E63" t="e" cm="1">
        <f t="array" ref="E63">IF($C63="EPS",INDEX('EPS Emissions'!$C$1:$AI$101,MATCH(1,('EPS Emissions'!$C$1:$C$101='Industry Figure -old'!$A63)*('EPS Emissions'!$D$1:$D$101='Industry Figure -old'!$C$35),0),MATCH('Industry Figure -old'!E$2,'EPS Emissions'!$C$1:$AI$1,0)),INDEX('GCAM By Region By Sector'!$B$1:$AH$342,MATCH(1,('GCAM By Region By Sector'!$B$1:$B$342='Industry Figure -old'!$A63)*('GCAM By Region By Sector'!$C$1:$C$342='Industry Figure -old'!$C$35),0),MATCH('Industry Figure -old'!E$2,'GCAM By Region By Sector'!$B$1:$AH$1,0))*10^3)</f>
        <v>#N/A</v>
      </c>
      <c r="F63" t="e" cm="1">
        <f t="array" ref="F63">IF($C63="EPS",INDEX('EPS Emissions'!$C$1:$AI$101,MATCH(1,('EPS Emissions'!$C$1:$C$101='Industry Figure -old'!$A63)*('EPS Emissions'!$D$1:$D$101='Industry Figure -old'!$C$35),0),MATCH('Industry Figure -old'!F$2,'EPS Emissions'!$C$1:$AI$1,0)),INDEX('GCAM By Region By Sector'!$B$1:$AH$342,MATCH(1,('GCAM By Region By Sector'!$B$1:$B$342='Industry Figure -old'!$A63)*('GCAM By Region By Sector'!$C$1:$C$342='Industry Figure -old'!$C$35),0),MATCH('Industry Figure -old'!F$2,'GCAM By Region By Sector'!$B$1:$AH$1,0))*10^3)</f>
        <v>#N/A</v>
      </c>
      <c r="G63" t="e" cm="1">
        <f t="array" ref="G63">IF($C63="EPS",INDEX('EPS Emissions'!$C$1:$AI$101,MATCH(1,('EPS Emissions'!$C$1:$C$101='Industry Figure -old'!$A63)*('EPS Emissions'!$D$1:$D$101='Industry Figure -old'!$C$35),0),MATCH('Industry Figure -old'!G$2,'EPS Emissions'!$C$1:$AI$1,0)),INDEX('GCAM By Region By Sector'!$B$1:$AH$342,MATCH(1,('GCAM By Region By Sector'!$B$1:$B$342='Industry Figure -old'!$A63)*('GCAM By Region By Sector'!$C$1:$C$342='Industry Figure -old'!$C$35),0),MATCH('Industry Figure -old'!G$2,'GCAM By Region By Sector'!$B$1:$AH$1,0))*10^3)</f>
        <v>#N/A</v>
      </c>
      <c r="S63" s="22">
        <v>8</v>
      </c>
      <c r="T63" t="str">
        <f t="shared" si="47"/>
        <v>Russia</v>
      </c>
      <c r="U63" s="21">
        <f t="shared" si="48"/>
        <v>1295.4433990272416</v>
      </c>
      <c r="V63" s="21">
        <f t="shared" si="48"/>
        <v>1336.1531971906109</v>
      </c>
      <c r="W63" s="21">
        <f t="shared" si="48"/>
        <v>1300.955215544785</v>
      </c>
      <c r="X63" s="16">
        <f t="shared" si="48"/>
        <v>1413.6350541231277</v>
      </c>
    </row>
    <row r="64" spans="1:24" x14ac:dyDescent="0.35">
      <c r="A64" s="13" t="s">
        <v>47</v>
      </c>
      <c r="B64" t="s">
        <v>47</v>
      </c>
      <c r="C64" s="12" t="s">
        <v>9</v>
      </c>
      <c r="D64" cm="1">
        <f t="array" ref="D64">IF($C64="EPS",INDEX('EPS Emissions'!$C$1:$AI$101,MATCH(1,('EPS Emissions'!$C$1:$C$101='Industry Figure -old'!$A64)*('EPS Emissions'!$D$1:$D$101='Industry Figure -old'!$C$35),0),MATCH('Industry Figure -old'!D$2,'EPS Emissions'!$C$1:$AI$1,0)),INDEX('GCAM By Region By Sector'!$B$1:$AH$342,MATCH(1,('GCAM By Region By Sector'!$B$1:$B$342='Industry Figure -old'!$A64)*('GCAM By Region By Sector'!$C$1:$C$342='Industry Figure -old'!$C$35),0),MATCH('Industry Figure -old'!D$2,'GCAM By Region By Sector'!$B$1:$AH$1,0))*10^3)</f>
        <v>32.531599999999997</v>
      </c>
      <c r="E64" cm="1">
        <f t="array" ref="E64">IF($C64="EPS",INDEX('EPS Emissions'!$C$1:$AI$101,MATCH(1,('EPS Emissions'!$C$1:$C$101='Industry Figure -old'!$A64)*('EPS Emissions'!$D$1:$D$101='Industry Figure -old'!$C$35),0),MATCH('Industry Figure -old'!E$2,'EPS Emissions'!$C$1:$AI$1,0)),INDEX('GCAM By Region By Sector'!$B$1:$AH$342,MATCH(1,('GCAM By Region By Sector'!$B$1:$B$342='Industry Figure -old'!$A64)*('GCAM By Region By Sector'!$C$1:$C$342='Industry Figure -old'!$C$35),0),MATCH('Industry Figure -old'!E$2,'GCAM By Region By Sector'!$B$1:$AH$1,0))*10^3)</f>
        <v>29.1172</v>
      </c>
      <c r="F64" cm="1">
        <f t="array" ref="F64">IF($C64="EPS",INDEX('EPS Emissions'!$C$1:$AI$101,MATCH(1,('EPS Emissions'!$C$1:$C$101='Industry Figure -old'!$A64)*('EPS Emissions'!$D$1:$D$101='Industry Figure -old'!$C$35),0),MATCH('Industry Figure -old'!F$2,'EPS Emissions'!$C$1:$AI$1,0)),INDEX('GCAM By Region By Sector'!$B$1:$AH$342,MATCH(1,('GCAM By Region By Sector'!$B$1:$B$342='Industry Figure -old'!$A64)*('GCAM By Region By Sector'!$C$1:$C$342='Industry Figure -old'!$C$35),0),MATCH('Industry Figure -old'!F$2,'GCAM By Region By Sector'!$B$1:$AH$1,0))*10^3)</f>
        <v>27.126100000000001</v>
      </c>
      <c r="G64" cm="1">
        <f t="array" ref="G64">IF($C64="EPS",INDEX('EPS Emissions'!$C$1:$AI$101,MATCH(1,('EPS Emissions'!$C$1:$C$101='Industry Figure -old'!$A64)*('EPS Emissions'!$D$1:$D$101='Industry Figure -old'!$C$35),0),MATCH('Industry Figure -old'!G$2,'EPS Emissions'!$C$1:$AI$1,0)),INDEX('GCAM By Region By Sector'!$B$1:$AH$342,MATCH(1,('GCAM By Region By Sector'!$B$1:$B$342='Industry Figure -old'!$A64)*('GCAM By Region By Sector'!$C$1:$C$342='Industry Figure -old'!$C$35),0),MATCH('Industry Figure -old'!G$2,'GCAM By Region By Sector'!$B$1:$AH$1,0))*10^3)</f>
        <v>25.803799999999999</v>
      </c>
      <c r="S64" s="22">
        <v>9</v>
      </c>
      <c r="T64" t="str">
        <f t="shared" si="47"/>
        <v>East Africa</v>
      </c>
      <c r="U64" s="21">
        <f t="shared" si="48"/>
        <v>174.13345490410015</v>
      </c>
      <c r="V64" s="21">
        <f t="shared" si="48"/>
        <v>306.15817768195797</v>
      </c>
      <c r="W64" s="21">
        <f t="shared" si="48"/>
        <v>578.12629312145373</v>
      </c>
      <c r="X64" s="16">
        <f t="shared" si="48"/>
        <v>904.59575963000088</v>
      </c>
    </row>
    <row r="65" spans="1:24" x14ac:dyDescent="0.35">
      <c r="A65" s="13" t="s">
        <v>48</v>
      </c>
      <c r="B65" t="s">
        <v>48</v>
      </c>
      <c r="C65" s="10" t="s">
        <v>13</v>
      </c>
      <c r="D65" t="e" cm="1">
        <f t="array" ref="D65">IF($C65="EPS",INDEX('EPS Emissions'!$C$1:$AI$101,MATCH(1,('EPS Emissions'!$C$1:$C$101='Industry Figure -old'!$A65)*('EPS Emissions'!$D$1:$D$101='Industry Figure -old'!$C$35),0),MATCH('Industry Figure -old'!D$2,'EPS Emissions'!$C$1:$AI$1,0)),INDEX('GCAM By Region By Sector'!$B$1:$AH$342,MATCH(1,('GCAM By Region By Sector'!$B$1:$B$342='Industry Figure -old'!$A65)*('GCAM By Region By Sector'!$C$1:$C$342='Industry Figure -old'!$C$35),0),MATCH('Industry Figure -old'!D$2,'GCAM By Region By Sector'!$B$1:$AH$1,0))*10^3)</f>
        <v>#N/A</v>
      </c>
      <c r="E65" t="e" cm="1">
        <f t="array" ref="E65">IF($C65="EPS",INDEX('EPS Emissions'!$C$1:$AI$101,MATCH(1,('EPS Emissions'!$C$1:$C$101='Industry Figure -old'!$A65)*('EPS Emissions'!$D$1:$D$101='Industry Figure -old'!$C$35),0),MATCH('Industry Figure -old'!E$2,'EPS Emissions'!$C$1:$AI$1,0)),INDEX('GCAM By Region By Sector'!$B$1:$AH$342,MATCH(1,('GCAM By Region By Sector'!$B$1:$B$342='Industry Figure -old'!$A65)*('GCAM By Region By Sector'!$C$1:$C$342='Industry Figure -old'!$C$35),0),MATCH('Industry Figure -old'!E$2,'GCAM By Region By Sector'!$B$1:$AH$1,0))*10^3)</f>
        <v>#N/A</v>
      </c>
      <c r="F65" t="e" cm="1">
        <f t="array" ref="F65">IF($C65="EPS",INDEX('EPS Emissions'!$C$1:$AI$101,MATCH(1,('EPS Emissions'!$C$1:$C$101='Industry Figure -old'!$A65)*('EPS Emissions'!$D$1:$D$101='Industry Figure -old'!$C$35),0),MATCH('Industry Figure -old'!F$2,'EPS Emissions'!$C$1:$AI$1,0)),INDEX('GCAM By Region By Sector'!$B$1:$AH$342,MATCH(1,('GCAM By Region By Sector'!$B$1:$B$342='Industry Figure -old'!$A65)*('GCAM By Region By Sector'!$C$1:$C$342='Industry Figure -old'!$C$35),0),MATCH('Industry Figure -old'!F$2,'GCAM By Region By Sector'!$B$1:$AH$1,0))*10^3)</f>
        <v>#N/A</v>
      </c>
      <c r="G65" t="e" cm="1">
        <f t="array" ref="G65">IF($C65="EPS",INDEX('EPS Emissions'!$C$1:$AI$101,MATCH(1,('EPS Emissions'!$C$1:$C$101='Industry Figure -old'!$A65)*('EPS Emissions'!$D$1:$D$101='Industry Figure -old'!$C$35),0),MATCH('Industry Figure -old'!G$2,'EPS Emissions'!$C$1:$AI$1,0)),INDEX('GCAM By Region By Sector'!$B$1:$AH$342,MATCH(1,('GCAM By Region By Sector'!$B$1:$B$342='Industry Figure -old'!$A65)*('GCAM By Region By Sector'!$C$1:$C$342='Industry Figure -old'!$C$35),0),MATCH('Industry Figure -old'!G$2,'GCAM By Region By Sector'!$B$1:$AH$1,0))*10^3)</f>
        <v>#N/A</v>
      </c>
      <c r="S65" s="22">
        <v>10</v>
      </c>
      <c r="T65" t="str">
        <f t="shared" si="47"/>
        <v>EU-27</v>
      </c>
      <c r="U65" s="21">
        <f>INDEX($J$2:$N$34,MATCH($T65,$J$2:$J$34,0),MATCH(U$55,$J$2:$N$2,0))</f>
        <v>974.577</v>
      </c>
      <c r="V65" s="21">
        <f t="shared" si="48"/>
        <v>913.36699999999996</v>
      </c>
      <c r="W65" s="21">
        <f t="shared" si="48"/>
        <v>865.22580000000005</v>
      </c>
      <c r="X65" s="16">
        <f t="shared" si="48"/>
        <v>808.57029999999997</v>
      </c>
    </row>
    <row r="66" spans="1:24" x14ac:dyDescent="0.35">
      <c r="A66" s="13" t="s">
        <v>49</v>
      </c>
      <c r="B66" t="s">
        <v>49</v>
      </c>
      <c r="C66" s="10" t="s">
        <v>13</v>
      </c>
      <c r="D66" t="e" cm="1">
        <f t="array" ref="D66">IF($C66="EPS",INDEX('EPS Emissions'!$C$1:$AI$101,MATCH(1,('EPS Emissions'!$C$1:$C$101='Industry Figure -old'!$A66)*('EPS Emissions'!$D$1:$D$101='Industry Figure -old'!$C$35),0),MATCH('Industry Figure -old'!D$2,'EPS Emissions'!$C$1:$AI$1,0)),INDEX('GCAM By Region By Sector'!$B$1:$AH$342,MATCH(1,('GCAM By Region By Sector'!$B$1:$B$342='Industry Figure -old'!$A66)*('GCAM By Region By Sector'!$C$1:$C$342='Industry Figure -old'!$C$35),0),MATCH('Industry Figure -old'!D$2,'GCAM By Region By Sector'!$B$1:$AH$1,0))*10^3)</f>
        <v>#N/A</v>
      </c>
      <c r="E66" t="e" cm="1">
        <f t="array" ref="E66">IF($C66="EPS",INDEX('EPS Emissions'!$C$1:$AI$101,MATCH(1,('EPS Emissions'!$C$1:$C$101='Industry Figure -old'!$A66)*('EPS Emissions'!$D$1:$D$101='Industry Figure -old'!$C$35),0),MATCH('Industry Figure -old'!E$2,'EPS Emissions'!$C$1:$AI$1,0)),INDEX('GCAM By Region By Sector'!$B$1:$AH$342,MATCH(1,('GCAM By Region By Sector'!$B$1:$B$342='Industry Figure -old'!$A66)*('GCAM By Region By Sector'!$C$1:$C$342='Industry Figure -old'!$C$35),0),MATCH('Industry Figure -old'!E$2,'GCAM By Region By Sector'!$B$1:$AH$1,0))*10^3)</f>
        <v>#N/A</v>
      </c>
      <c r="F66" t="e" cm="1">
        <f t="array" ref="F66">IF($C66="EPS",INDEX('EPS Emissions'!$C$1:$AI$101,MATCH(1,('EPS Emissions'!$C$1:$C$101='Industry Figure -old'!$A66)*('EPS Emissions'!$D$1:$D$101='Industry Figure -old'!$C$35),0),MATCH('Industry Figure -old'!F$2,'EPS Emissions'!$C$1:$AI$1,0)),INDEX('GCAM By Region By Sector'!$B$1:$AH$342,MATCH(1,('GCAM By Region By Sector'!$B$1:$B$342='Industry Figure -old'!$A66)*('GCAM By Region By Sector'!$C$1:$C$342='Industry Figure -old'!$C$35),0),MATCH('Industry Figure -old'!F$2,'GCAM By Region By Sector'!$B$1:$AH$1,0))*10^3)</f>
        <v>#N/A</v>
      </c>
      <c r="G66" t="e" cm="1">
        <f t="array" ref="G66">IF($C66="EPS",INDEX('EPS Emissions'!$C$1:$AI$101,MATCH(1,('EPS Emissions'!$C$1:$C$101='Industry Figure -old'!$A66)*('EPS Emissions'!$D$1:$D$101='Industry Figure -old'!$C$35),0),MATCH('Industry Figure -old'!G$2,'EPS Emissions'!$C$1:$AI$1,0)),INDEX('GCAM By Region By Sector'!$B$1:$AH$342,MATCH(1,('GCAM By Region By Sector'!$B$1:$B$342='Industry Figure -old'!$A66)*('GCAM By Region By Sector'!$C$1:$C$342='Industry Figure -old'!$C$35),0),MATCH('Industry Figure -old'!G$2,'GCAM By Region By Sector'!$B$1:$AH$1,0))*10^3)</f>
        <v>#N/A</v>
      </c>
      <c r="S66" s="22" t="s">
        <v>86</v>
      </c>
      <c r="T66" t="s">
        <v>87</v>
      </c>
      <c r="U66" s="21">
        <f>$K$34-SUM(U56:U65)</f>
        <v>4569.9826173032379</v>
      </c>
      <c r="V66" s="21">
        <f>$L$34-SUM(V56:V65)</f>
        <v>5314.4243305285563</v>
      </c>
      <c r="W66" s="21">
        <f>$M$34-SUM(W56:W65)</f>
        <v>6279.2330590058009</v>
      </c>
      <c r="X66" s="16">
        <f>$N$34-SUM(X56:X65)</f>
        <v>7441.6315628911216</v>
      </c>
    </row>
    <row r="67" spans="1:24" x14ac:dyDescent="0.35">
      <c r="A67" s="13" t="s">
        <v>50</v>
      </c>
      <c r="B67" t="s">
        <v>50</v>
      </c>
      <c r="C67" s="10" t="s">
        <v>9</v>
      </c>
      <c r="D67" cm="1">
        <f t="array" ref="D67">IF($C67="EPS",INDEX('EPS Emissions'!$C$1:$AI$101,MATCH(1,('EPS Emissions'!$C$1:$C$101='Industry Figure -old'!$A67)*('EPS Emissions'!$D$1:$D$101='Industry Figure -old'!$C$35),0),MATCH('Industry Figure -old'!D$2,'EPS Emissions'!$C$1:$AI$1,0)),INDEX('GCAM By Region By Sector'!$B$1:$AH$342,MATCH(1,('GCAM By Region By Sector'!$B$1:$B$342='Industry Figure -old'!$A67)*('GCAM By Region By Sector'!$C$1:$C$342='Industry Figure -old'!$C$35),0),MATCH('Industry Figure -old'!D$2,'GCAM By Region By Sector'!$B$1:$AH$1,0))*10^3)</f>
        <v>181.488</v>
      </c>
      <c r="E67" cm="1">
        <f t="array" ref="E67">IF($C67="EPS",INDEX('EPS Emissions'!$C$1:$AI$101,MATCH(1,('EPS Emissions'!$C$1:$C$101='Industry Figure -old'!$A67)*('EPS Emissions'!$D$1:$D$101='Industry Figure -old'!$C$35),0),MATCH('Industry Figure -old'!E$2,'EPS Emissions'!$C$1:$AI$1,0)),INDEX('GCAM By Region By Sector'!$B$1:$AH$342,MATCH(1,('GCAM By Region By Sector'!$B$1:$B$342='Industry Figure -old'!$A67)*('GCAM By Region By Sector'!$C$1:$C$342='Industry Figure -old'!$C$35),0),MATCH('Industry Figure -old'!E$2,'GCAM By Region By Sector'!$B$1:$AH$1,0))*10^3)</f>
        <v>199.25200000000001</v>
      </c>
      <c r="F67" cm="1">
        <f t="array" ref="F67">IF($C67="EPS",INDEX('EPS Emissions'!$C$1:$AI$101,MATCH(1,('EPS Emissions'!$C$1:$C$101='Industry Figure -old'!$A67)*('EPS Emissions'!$D$1:$D$101='Industry Figure -old'!$C$35),0),MATCH('Industry Figure -old'!F$2,'EPS Emissions'!$C$1:$AI$1,0)),INDEX('GCAM By Region By Sector'!$B$1:$AH$342,MATCH(1,('GCAM By Region By Sector'!$B$1:$B$342='Industry Figure -old'!$A67)*('GCAM By Region By Sector'!$C$1:$C$342='Industry Figure -old'!$C$35),0),MATCH('Industry Figure -old'!F$2,'GCAM By Region By Sector'!$B$1:$AH$1,0))*10^3)</f>
        <v>219.702</v>
      </c>
      <c r="G67" cm="1">
        <f t="array" ref="G67">IF($C67="EPS",INDEX('EPS Emissions'!$C$1:$AI$101,MATCH(1,('EPS Emissions'!$C$1:$C$101='Industry Figure -old'!$A67)*('EPS Emissions'!$D$1:$D$101='Industry Figure -old'!$C$35),0),MATCH('Industry Figure -old'!G$2,'EPS Emissions'!$C$1:$AI$1,0)),INDEX('GCAM By Region By Sector'!$B$1:$AH$342,MATCH(1,('GCAM By Region By Sector'!$B$1:$B$342='Industry Figure -old'!$A67)*('GCAM By Region By Sector'!$C$1:$C$342='Industry Figure -old'!$C$35),0),MATCH('Industry Figure -old'!G$2,'GCAM By Region By Sector'!$B$1:$AH$1,0))*10^3)</f>
        <v>240.94800000000001</v>
      </c>
      <c r="S67" s="23"/>
      <c r="T67" t="s">
        <v>421</v>
      </c>
      <c r="U67">
        <v>0</v>
      </c>
      <c r="V67">
        <v>0</v>
      </c>
      <c r="W67">
        <v>0</v>
      </c>
      <c r="X67">
        <v>0</v>
      </c>
    </row>
    <row r="68" spans="1:24" x14ac:dyDescent="0.35">
      <c r="T68" t="s">
        <v>420</v>
      </c>
      <c r="U68">
        <v>0</v>
      </c>
      <c r="V68">
        <v>0</v>
      </c>
      <c r="W68">
        <v>0</v>
      </c>
      <c r="X68">
        <v>0</v>
      </c>
    </row>
    <row r="72" spans="1:24" x14ac:dyDescent="0.35">
      <c r="S72" s="23"/>
      <c r="T72" s="13" t="s">
        <v>73</v>
      </c>
      <c r="U72" s="18">
        <f>SUM(U56:U66)-$K$34</f>
        <v>0</v>
      </c>
      <c r="V72" s="18">
        <f>SUM(V56:V66)-$L$34</f>
        <v>0</v>
      </c>
      <c r="W72" s="18">
        <f>SUM(W56:W66)-$M$34</f>
        <v>0</v>
      </c>
      <c r="X72" s="18">
        <f>SUM(X56:X66)-$N$34</f>
        <v>0</v>
      </c>
    </row>
  </sheetData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54930-F466-4702-8470-1824B13BFCA3}">
  <sheetPr>
    <tabColor theme="7"/>
  </sheetPr>
  <dimension ref="A1:AQ103"/>
  <sheetViews>
    <sheetView topLeftCell="J1" zoomScaleNormal="100" workbookViewId="0">
      <selection activeCell="AU60" sqref="AU60"/>
    </sheetView>
  </sheetViews>
  <sheetFormatPr defaultRowHeight="14.5" x14ac:dyDescent="0.35"/>
  <cols>
    <col min="2" max="2" width="28.6328125" customWidth="1"/>
    <col min="3" max="3" width="14" customWidth="1"/>
    <col min="4" max="14" width="8.54296875" bestFit="1" customWidth="1"/>
    <col min="15" max="15" width="27.453125" customWidth="1"/>
    <col min="16" max="19" width="10.54296875" customWidth="1"/>
    <col min="20" max="23" width="11.36328125" customWidth="1"/>
    <col min="24" max="24" width="8.54296875" style="23" bestFit="1" customWidth="1"/>
    <col min="25" max="25" width="8.54296875" bestFit="1" customWidth="1"/>
    <col min="26" max="29" width="9.36328125" bestFit="1" customWidth="1"/>
    <col min="34" max="34" width="14.54296875" customWidth="1"/>
  </cols>
  <sheetData>
    <row r="1" spans="1:30" x14ac:dyDescent="0.35">
      <c r="B1" t="s">
        <v>59</v>
      </c>
      <c r="C1" s="9" t="s">
        <v>53</v>
      </c>
      <c r="I1" s="27" t="s">
        <v>74</v>
      </c>
      <c r="O1" s="14" t="s">
        <v>414</v>
      </c>
      <c r="P1" s="9" t="s">
        <v>76</v>
      </c>
    </row>
    <row r="2" spans="1:30" x14ac:dyDescent="0.35">
      <c r="B2" t="s">
        <v>0</v>
      </c>
      <c r="C2" t="s">
        <v>1</v>
      </c>
      <c r="D2">
        <v>2020</v>
      </c>
      <c r="E2">
        <f>D2+10</f>
        <v>2030</v>
      </c>
      <c r="F2">
        <f>E2+10</f>
        <v>2040</v>
      </c>
      <c r="G2">
        <f>F2+10</f>
        <v>2050</v>
      </c>
      <c r="I2">
        <v>2020</v>
      </c>
      <c r="J2">
        <f>I2+10</f>
        <v>2030</v>
      </c>
      <c r="K2">
        <f>J2+10</f>
        <v>2040</v>
      </c>
      <c r="L2">
        <f>K2+10</f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</row>
    <row r="3" spans="1:30" x14ac:dyDescent="0.35">
      <c r="A3" s="13" t="s">
        <v>7</v>
      </c>
      <c r="B3" t="s">
        <v>8</v>
      </c>
      <c r="C3" s="10" t="s">
        <v>9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300.09127401807518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223.24299649637962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142.26558557995821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87.942251008556369</v>
      </c>
      <c r="O3" t="str">
        <f t="shared" ref="O3:O34" si="0">B3</f>
        <v>EU-27</v>
      </c>
      <c r="P3" s="15">
        <f t="shared" ref="P3:P34" si="1">IF($P$1="Distribute Electricity",D3+D38+I3+I38,D3+D38)</f>
        <v>300.09127401807518</v>
      </c>
      <c r="Q3" s="15">
        <f t="shared" ref="Q3:Q34" si="2">IF($P$1="Distribute Electricity",E3+E38+J3+J38,E3+E38)</f>
        <v>223.24299649637962</v>
      </c>
      <c r="R3" s="15">
        <f t="shared" ref="R3:R34" si="3">IF($P$1="Distribute Electricity",F3+F38+K3+K38,F3+F38)</f>
        <v>142.26558557995821</v>
      </c>
      <c r="S3" s="15">
        <f t="shared" ref="S3:S34" si="4">IF($P$1="Distribute Electricity",G3+G38+L3+L38,G3+G38)</f>
        <v>87.942251008556369</v>
      </c>
      <c r="T3">
        <f t="shared" ref="T3:T34" si="5">RANK($P3,$P$3:$P$34,0)</f>
        <v>4</v>
      </c>
      <c r="U3">
        <f t="shared" ref="U3:U34" si="6">RANK($Q3,$Q$3:$Q$34,0)</f>
        <v>6</v>
      </c>
      <c r="V3">
        <f t="shared" ref="V3:V34" si="7">RANK($R3,$R$3:$R$34,0)</f>
        <v>7</v>
      </c>
      <c r="W3">
        <f t="shared" ref="W3:W34" si="8">RANK($S3,$S$3:$S$34,0)</f>
        <v>15</v>
      </c>
      <c r="X3" s="22">
        <v>1</v>
      </c>
      <c r="Y3" t="str">
        <f t="shared" ref="Y3:Y12" si="9">INDEX(O$3:O$34,MATCH(X3,T$3:T$34,0),1)</f>
        <v>China</v>
      </c>
      <c r="Z3" s="16">
        <f t="shared" ref="Z3:AC12" si="10">INDEX($O$2:$S$35,MATCH($Y3,$O$2:$O$35,0),MATCH(Z$2,$O$2:$S$2,0))</f>
        <v>2605.3157842731694</v>
      </c>
      <c r="AA3" s="21">
        <f t="shared" si="10"/>
        <v>3266.2652087001256</v>
      </c>
      <c r="AB3" s="21">
        <f t="shared" si="10"/>
        <v>2978.1366699426421</v>
      </c>
      <c r="AC3" s="21">
        <f t="shared" si="10"/>
        <v>2065.134815411222</v>
      </c>
      <c r="AD3" s="21" t="str">
        <f t="shared" ref="AD3:AD12" si="11">Y3</f>
        <v>China</v>
      </c>
    </row>
    <row r="4" spans="1:30" x14ac:dyDescent="0.35">
      <c r="A4" s="13" t="s">
        <v>10</v>
      </c>
      <c r="B4" t="s">
        <v>10</v>
      </c>
      <c r="C4" s="10" t="s">
        <v>9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si="0"/>
        <v>UK</v>
      </c>
      <c r="P4" s="15">
        <f t="shared" si="1"/>
        <v>0</v>
      </c>
      <c r="Q4" s="15">
        <f t="shared" si="2"/>
        <v>0</v>
      </c>
      <c r="R4" s="15">
        <f t="shared" si="3"/>
        <v>0</v>
      </c>
      <c r="S4" s="15">
        <f t="shared" si="4"/>
        <v>0</v>
      </c>
      <c r="T4">
        <f t="shared" si="5"/>
        <v>32</v>
      </c>
      <c r="U4">
        <f t="shared" si="6"/>
        <v>32</v>
      </c>
      <c r="V4">
        <f t="shared" si="7"/>
        <v>32</v>
      </c>
      <c r="W4">
        <f t="shared" si="8"/>
        <v>32</v>
      </c>
      <c r="X4" s="22">
        <v>2</v>
      </c>
      <c r="Y4" t="str">
        <f t="shared" si="9"/>
        <v>India</v>
      </c>
      <c r="Z4" s="16">
        <f t="shared" si="10"/>
        <v>555.35672574453702</v>
      </c>
      <c r="AA4" s="21">
        <f t="shared" si="10"/>
        <v>570.77826908036366</v>
      </c>
      <c r="AB4" s="21">
        <f t="shared" si="10"/>
        <v>534.70692154833102</v>
      </c>
      <c r="AC4" s="21">
        <f t="shared" si="10"/>
        <v>497.09281819648328</v>
      </c>
      <c r="AD4" s="21" t="str">
        <f t="shared" si="11"/>
        <v>India</v>
      </c>
    </row>
    <row r="5" spans="1:30" x14ac:dyDescent="0.35">
      <c r="A5" s="13" t="s">
        <v>11</v>
      </c>
      <c r="B5" t="s">
        <v>12</v>
      </c>
      <c r="C5" s="10" t="s">
        <v>13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5.4502732960835436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16.207405456749068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71.206931184011395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164.69244082419854</v>
      </c>
      <c r="O5" t="str">
        <f t="shared" si="0"/>
        <v>East Africa</v>
      </c>
      <c r="P5" s="15">
        <f t="shared" si="1"/>
        <v>5.4502732960835436</v>
      </c>
      <c r="Q5" s="15">
        <f t="shared" si="2"/>
        <v>16.207405456749068</v>
      </c>
      <c r="R5" s="15">
        <f t="shared" si="3"/>
        <v>71.206931184011395</v>
      </c>
      <c r="S5" s="15">
        <f t="shared" si="4"/>
        <v>164.69244082419854</v>
      </c>
      <c r="T5">
        <f t="shared" si="5"/>
        <v>29</v>
      </c>
      <c r="U5">
        <f t="shared" si="6"/>
        <v>27</v>
      </c>
      <c r="V5">
        <f t="shared" si="7"/>
        <v>17</v>
      </c>
      <c r="W5">
        <f t="shared" si="8"/>
        <v>7</v>
      </c>
      <c r="X5" s="22">
        <v>3</v>
      </c>
      <c r="Y5" t="str">
        <f t="shared" si="9"/>
        <v>USA</v>
      </c>
      <c r="Z5" s="16">
        <f t="shared" si="10"/>
        <v>381.68994387678089</v>
      </c>
      <c r="AA5" s="21">
        <f t="shared" si="10"/>
        <v>309.11693852648307</v>
      </c>
      <c r="AB5" s="21">
        <f t="shared" si="10"/>
        <v>279.57553529191705</v>
      </c>
      <c r="AC5" s="21">
        <f t="shared" si="10"/>
        <v>260.38280782216219</v>
      </c>
      <c r="AD5" s="21" t="str">
        <f t="shared" si="11"/>
        <v>USA</v>
      </c>
    </row>
    <row r="6" spans="1:30" x14ac:dyDescent="0.35">
      <c r="A6" s="13" t="s">
        <v>14</v>
      </c>
      <c r="B6" t="s">
        <v>15</v>
      </c>
      <c r="C6" s="10" t="s">
        <v>13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53.100573120228582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67.134682399473604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91.55940294706069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114.47881824545695</v>
      </c>
      <c r="O6" t="str">
        <f t="shared" si="0"/>
        <v>North Africa</v>
      </c>
      <c r="P6" s="15">
        <f t="shared" si="1"/>
        <v>53.100573120228582</v>
      </c>
      <c r="Q6" s="15">
        <f t="shared" si="2"/>
        <v>67.134682399473604</v>
      </c>
      <c r="R6" s="15">
        <f t="shared" si="3"/>
        <v>91.55940294706069</v>
      </c>
      <c r="S6" s="15">
        <f t="shared" si="4"/>
        <v>114.47881824545695</v>
      </c>
      <c r="T6">
        <f t="shared" si="5"/>
        <v>17</v>
      </c>
      <c r="U6">
        <f t="shared" si="6"/>
        <v>15</v>
      </c>
      <c r="V6">
        <f t="shared" si="7"/>
        <v>12</v>
      </c>
      <c r="W6">
        <f t="shared" si="8"/>
        <v>12</v>
      </c>
      <c r="X6" s="22">
        <v>4</v>
      </c>
      <c r="Y6" t="str">
        <f t="shared" si="9"/>
        <v>EU-27</v>
      </c>
      <c r="Z6" s="16">
        <f t="shared" si="10"/>
        <v>300.09127401807518</v>
      </c>
      <c r="AA6" s="21">
        <f t="shared" si="10"/>
        <v>223.24299649637962</v>
      </c>
      <c r="AB6" s="21">
        <f t="shared" si="10"/>
        <v>142.26558557995821</v>
      </c>
      <c r="AC6" s="21">
        <f t="shared" si="10"/>
        <v>87.942251008556369</v>
      </c>
      <c r="AD6" s="21" t="str">
        <f t="shared" si="11"/>
        <v>EU-27</v>
      </c>
    </row>
    <row r="7" spans="1:30" x14ac:dyDescent="0.35">
      <c r="A7" s="13" t="s">
        <v>16</v>
      </c>
      <c r="B7" t="s">
        <v>17</v>
      </c>
      <c r="C7" s="10" t="s">
        <v>13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7.4398799935681978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13.799752377296098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40.338196921868487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96.990173404356156</v>
      </c>
      <c r="O7" t="str">
        <f t="shared" si="0"/>
        <v>Southern Africa</v>
      </c>
      <c r="P7" s="15">
        <f t="shared" si="1"/>
        <v>7.4398799935681978</v>
      </c>
      <c r="Q7" s="15">
        <f t="shared" si="2"/>
        <v>13.799752377296098</v>
      </c>
      <c r="R7" s="15">
        <f t="shared" si="3"/>
        <v>40.338196921868487</v>
      </c>
      <c r="S7" s="15">
        <f t="shared" si="4"/>
        <v>96.990173404356156</v>
      </c>
      <c r="T7">
        <f t="shared" si="5"/>
        <v>27</v>
      </c>
      <c r="U7">
        <f t="shared" si="6"/>
        <v>28</v>
      </c>
      <c r="V7">
        <f t="shared" si="7"/>
        <v>22</v>
      </c>
      <c r="W7">
        <f t="shared" si="8"/>
        <v>14</v>
      </c>
      <c r="X7" s="22">
        <v>5</v>
      </c>
      <c r="Y7" t="str">
        <f t="shared" si="9"/>
        <v>Russia</v>
      </c>
      <c r="Z7" s="16">
        <f t="shared" si="10"/>
        <v>261.1037912429378</v>
      </c>
      <c r="AA7" s="21">
        <f t="shared" si="10"/>
        <v>226.88802310699106</v>
      </c>
      <c r="AB7" s="21">
        <f t="shared" si="10"/>
        <v>197.95178234830234</v>
      </c>
      <c r="AC7" s="21">
        <f t="shared" si="10"/>
        <v>156.87393077320181</v>
      </c>
      <c r="AD7" s="21" t="str">
        <f t="shared" si="11"/>
        <v>Russia</v>
      </c>
    </row>
    <row r="8" spans="1:30" x14ac:dyDescent="0.35">
      <c r="A8" s="13" t="s">
        <v>18</v>
      </c>
      <c r="B8" t="s">
        <v>19</v>
      </c>
      <c r="C8" s="10" t="s">
        <v>13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9.4272412290333438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21.558895708529864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81.556703679550239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203.58770852134339</v>
      </c>
      <c r="O8" t="str">
        <f t="shared" si="0"/>
        <v>West Africa</v>
      </c>
      <c r="P8" s="15">
        <f t="shared" si="1"/>
        <v>9.4272412290333438</v>
      </c>
      <c r="Q8" s="15">
        <f t="shared" si="2"/>
        <v>21.558895708529864</v>
      </c>
      <c r="R8" s="15">
        <f t="shared" si="3"/>
        <v>81.556703679550239</v>
      </c>
      <c r="S8" s="15">
        <f t="shared" si="4"/>
        <v>203.58770852134339</v>
      </c>
      <c r="T8">
        <f t="shared" si="5"/>
        <v>26</v>
      </c>
      <c r="U8">
        <f t="shared" si="6"/>
        <v>23</v>
      </c>
      <c r="V8">
        <f t="shared" si="7"/>
        <v>14</v>
      </c>
      <c r="W8">
        <f t="shared" si="8"/>
        <v>6</v>
      </c>
      <c r="X8" s="22">
        <v>6</v>
      </c>
      <c r="Y8" t="str">
        <f t="shared" si="9"/>
        <v>Japan</v>
      </c>
      <c r="Z8" s="16">
        <f t="shared" si="10"/>
        <v>202.50280784033049</v>
      </c>
      <c r="AA8" s="21">
        <f t="shared" si="10"/>
        <v>175.68321208540689</v>
      </c>
      <c r="AB8" s="21">
        <f t="shared" si="10"/>
        <v>139.85843831548092</v>
      </c>
      <c r="AC8" s="21">
        <f t="shared" si="10"/>
        <v>108.96812667795483</v>
      </c>
      <c r="AD8" s="21" t="str">
        <f t="shared" si="11"/>
        <v>Japan</v>
      </c>
    </row>
    <row r="9" spans="1:30" x14ac:dyDescent="0.35">
      <c r="A9" s="13" t="s">
        <v>20</v>
      </c>
      <c r="B9" t="s">
        <v>20</v>
      </c>
      <c r="C9" s="10" t="s">
        <v>13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20.0965279178508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21.259117514713623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23.367150012669114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24.086581802124012</v>
      </c>
      <c r="O9" t="str">
        <f t="shared" si="0"/>
        <v>Argentina</v>
      </c>
      <c r="P9" s="15">
        <f t="shared" si="1"/>
        <v>20.0965279178508</v>
      </c>
      <c r="Q9" s="15">
        <f t="shared" si="2"/>
        <v>21.259117514713623</v>
      </c>
      <c r="R9" s="15">
        <f t="shared" si="3"/>
        <v>23.367150012669114</v>
      </c>
      <c r="S9" s="15">
        <f t="shared" si="4"/>
        <v>24.086581802124012</v>
      </c>
      <c r="T9">
        <f t="shared" si="5"/>
        <v>24</v>
      </c>
      <c r="U9">
        <f t="shared" si="6"/>
        <v>25</v>
      </c>
      <c r="V9">
        <f t="shared" si="7"/>
        <v>27</v>
      </c>
      <c r="W9">
        <f t="shared" si="8"/>
        <v>25</v>
      </c>
      <c r="X9" s="22">
        <v>7</v>
      </c>
      <c r="Y9" t="str">
        <f t="shared" si="9"/>
        <v>Southeast Asia</v>
      </c>
      <c r="Z9" s="16">
        <f t="shared" si="10"/>
        <v>192.64632134070627</v>
      </c>
      <c r="AA9" s="21">
        <f t="shared" si="10"/>
        <v>246.4212456198363</v>
      </c>
      <c r="AB9" s="21">
        <f t="shared" si="10"/>
        <v>309.19173542609536</v>
      </c>
      <c r="AC9" s="21">
        <f t="shared" si="10"/>
        <v>344.55705425168912</v>
      </c>
      <c r="AD9" s="21" t="str">
        <f t="shared" si="11"/>
        <v>Southeast Asia</v>
      </c>
    </row>
    <row r="10" spans="1:30" x14ac:dyDescent="0.35">
      <c r="A10" s="13" t="s">
        <v>21</v>
      </c>
      <c r="B10" t="s">
        <v>22</v>
      </c>
      <c r="C10" s="10" t="s">
        <v>13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74.086944564695202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66.921467060156218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58.592540912806896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50.542618558046236</v>
      </c>
      <c r="O10" t="str">
        <f t="shared" si="0"/>
        <v>Australia &amp; New Zealand</v>
      </c>
      <c r="P10" s="15">
        <f t="shared" si="1"/>
        <v>74.086944564695202</v>
      </c>
      <c r="Q10" s="15">
        <f t="shared" si="2"/>
        <v>66.921467060156218</v>
      </c>
      <c r="R10" s="15">
        <f t="shared" si="3"/>
        <v>58.592540912806896</v>
      </c>
      <c r="S10" s="15">
        <f t="shared" si="4"/>
        <v>50.542618558046236</v>
      </c>
      <c r="T10">
        <f t="shared" si="5"/>
        <v>14</v>
      </c>
      <c r="U10">
        <f t="shared" si="6"/>
        <v>16</v>
      </c>
      <c r="V10">
        <f t="shared" si="7"/>
        <v>20</v>
      </c>
      <c r="W10">
        <f t="shared" si="8"/>
        <v>21</v>
      </c>
      <c r="X10" s="22">
        <v>8</v>
      </c>
      <c r="Y10" t="str">
        <f t="shared" si="9"/>
        <v>Indonesia</v>
      </c>
      <c r="Z10" s="16">
        <f t="shared" si="10"/>
        <v>158.72180411075826</v>
      </c>
      <c r="AA10" s="21">
        <f t="shared" si="10"/>
        <v>214.2016877810301</v>
      </c>
      <c r="AB10" s="21">
        <f t="shared" si="10"/>
        <v>363.82960837370337</v>
      </c>
      <c r="AC10" s="21">
        <f t="shared" si="10"/>
        <v>788.00519841909977</v>
      </c>
      <c r="AD10" s="21" t="str">
        <f t="shared" si="11"/>
        <v>Indonesia</v>
      </c>
    </row>
    <row r="11" spans="1:30" x14ac:dyDescent="0.35">
      <c r="A11" s="13" t="s">
        <v>23</v>
      </c>
      <c r="B11" t="s">
        <v>23</v>
      </c>
      <c r="C11" s="10" t="s">
        <v>9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27.830897012710277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30.278080545295733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23.530793340727477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14.238758492906962</v>
      </c>
      <c r="O11" t="str">
        <f t="shared" si="0"/>
        <v>Brazil</v>
      </c>
      <c r="P11" s="15">
        <f t="shared" si="1"/>
        <v>27.830897012710277</v>
      </c>
      <c r="Q11" s="15">
        <f t="shared" si="2"/>
        <v>30.278080545295733</v>
      </c>
      <c r="R11" s="15">
        <f t="shared" si="3"/>
        <v>23.530793340727477</v>
      </c>
      <c r="S11" s="15">
        <f t="shared" si="4"/>
        <v>14.238758492906962</v>
      </c>
      <c r="T11">
        <f t="shared" si="5"/>
        <v>21</v>
      </c>
      <c r="U11">
        <f t="shared" si="6"/>
        <v>21</v>
      </c>
      <c r="V11">
        <f t="shared" si="7"/>
        <v>26</v>
      </c>
      <c r="W11">
        <f t="shared" si="8"/>
        <v>27</v>
      </c>
      <c r="X11" s="22">
        <v>9</v>
      </c>
      <c r="Y11" t="str">
        <f t="shared" si="9"/>
        <v>South Korea</v>
      </c>
      <c r="Z11" s="16">
        <f t="shared" si="10"/>
        <v>135.22935568917737</v>
      </c>
      <c r="AA11" s="21">
        <f t="shared" si="10"/>
        <v>147.26584041765108</v>
      </c>
      <c r="AB11" s="21">
        <f t="shared" si="10"/>
        <v>133.44527936963902</v>
      </c>
      <c r="AC11" s="21">
        <f t="shared" si="10"/>
        <v>121.07718587287623</v>
      </c>
      <c r="AD11" s="21" t="str">
        <f t="shared" si="11"/>
        <v>South Korea</v>
      </c>
    </row>
    <row r="12" spans="1:30" x14ac:dyDescent="0.35">
      <c r="A12" s="13" t="s">
        <v>24</v>
      </c>
      <c r="B12" t="s">
        <v>24</v>
      </c>
      <c r="C12" s="10" t="s">
        <v>9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24.664921459042688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21.330937924321969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16.736225953100906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12.739869865412507</v>
      </c>
      <c r="O12" t="str">
        <f t="shared" si="0"/>
        <v>Canada</v>
      </c>
      <c r="P12" s="15">
        <f t="shared" si="1"/>
        <v>24.664921459042688</v>
      </c>
      <c r="Q12" s="15">
        <f t="shared" si="2"/>
        <v>21.330937924321969</v>
      </c>
      <c r="R12" s="15">
        <f t="shared" si="3"/>
        <v>16.736225953100906</v>
      </c>
      <c r="S12" s="15">
        <f t="shared" si="4"/>
        <v>12.739869865412507</v>
      </c>
      <c r="T12">
        <f t="shared" si="5"/>
        <v>22</v>
      </c>
      <c r="U12">
        <f t="shared" si="6"/>
        <v>24</v>
      </c>
      <c r="V12">
        <f t="shared" si="7"/>
        <v>28</v>
      </c>
      <c r="W12">
        <f t="shared" si="8"/>
        <v>28</v>
      </c>
      <c r="X12" s="22">
        <v>10</v>
      </c>
      <c r="Y12" t="str">
        <f t="shared" si="9"/>
        <v>South Africa</v>
      </c>
      <c r="Z12" s="16">
        <f t="shared" si="10"/>
        <v>125.71174429108441</v>
      </c>
      <c r="AA12" s="21">
        <f t="shared" si="10"/>
        <v>122.04617739433306</v>
      </c>
      <c r="AB12" s="21">
        <f t="shared" si="10"/>
        <v>94.879443079918332</v>
      </c>
      <c r="AC12" s="21">
        <f t="shared" si="10"/>
        <v>66.923511355306388</v>
      </c>
      <c r="AD12" s="21" t="str">
        <f t="shared" si="11"/>
        <v>South Africa</v>
      </c>
    </row>
    <row r="13" spans="1:30" x14ac:dyDescent="0.35">
      <c r="A13" s="13" t="s">
        <v>25</v>
      </c>
      <c r="B13" t="s">
        <v>25</v>
      </c>
      <c r="C13" s="10" t="s">
        <v>13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20.725149769736092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27.173942950946774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39.148980275908258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46.573482085259641</v>
      </c>
      <c r="O13" t="str">
        <f t="shared" si="0"/>
        <v>Central America and Caribbean</v>
      </c>
      <c r="P13" s="15">
        <f t="shared" si="1"/>
        <v>20.725149769736092</v>
      </c>
      <c r="Q13" s="15">
        <f t="shared" si="2"/>
        <v>27.173942950946774</v>
      </c>
      <c r="R13" s="15">
        <f t="shared" si="3"/>
        <v>39.148980275908258</v>
      </c>
      <c r="S13" s="15">
        <f t="shared" si="4"/>
        <v>46.573482085259641</v>
      </c>
      <c r="T13">
        <f t="shared" si="5"/>
        <v>23</v>
      </c>
      <c r="U13">
        <f t="shared" si="6"/>
        <v>22</v>
      </c>
      <c r="V13">
        <f t="shared" si="7"/>
        <v>23</v>
      </c>
      <c r="W13">
        <f t="shared" si="8"/>
        <v>23</v>
      </c>
      <c r="X13" s="22" t="s">
        <v>86</v>
      </c>
      <c r="Y13" t="s">
        <v>87</v>
      </c>
      <c r="Z13" s="16">
        <f>$P$35-SUM(Z3:Z12)</f>
        <v>771.27791801220064</v>
      </c>
      <c r="AA13" s="21">
        <f>$Q$35-SUM(AA3:AA12)</f>
        <v>854.32193459230166</v>
      </c>
      <c r="AB13" s="21">
        <f>$R$35-SUM(AB3:AB12)</f>
        <v>1090.8299572896167</v>
      </c>
      <c r="AC13" s="21">
        <f>$S$35-SUM(AC3:AC12)</f>
        <v>1426.5244684234167</v>
      </c>
      <c r="AD13" s="21"/>
    </row>
    <row r="14" spans="1:30" x14ac:dyDescent="0.35">
      <c r="A14" s="13" t="s">
        <v>26</v>
      </c>
      <c r="B14" t="s">
        <v>26</v>
      </c>
      <c r="C14" s="10" t="s">
        <v>13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89.756584934521413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86.632372438709751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86.998327772278486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83.21018761571726</v>
      </c>
      <c r="O14" t="str">
        <f t="shared" si="0"/>
        <v>Central Asia</v>
      </c>
      <c r="P14" s="15">
        <f t="shared" si="1"/>
        <v>89.756584934521413</v>
      </c>
      <c r="Q14" s="15">
        <f t="shared" si="2"/>
        <v>86.632372438709751</v>
      </c>
      <c r="R14" s="15">
        <f t="shared" si="3"/>
        <v>86.998327772278486</v>
      </c>
      <c r="S14" s="15">
        <f t="shared" si="4"/>
        <v>83.21018761571726</v>
      </c>
      <c r="T14">
        <f t="shared" si="5"/>
        <v>12</v>
      </c>
      <c r="U14">
        <f t="shared" si="6"/>
        <v>12</v>
      </c>
      <c r="V14">
        <f t="shared" si="7"/>
        <v>13</v>
      </c>
      <c r="W14">
        <f t="shared" si="8"/>
        <v>16</v>
      </c>
      <c r="Y14" t="s">
        <v>88</v>
      </c>
      <c r="Z14">
        <v>0</v>
      </c>
      <c r="AA14">
        <v>0</v>
      </c>
      <c r="AB14">
        <v>0</v>
      </c>
      <c r="AC14">
        <v>0</v>
      </c>
    </row>
    <row r="15" spans="1:30" x14ac:dyDescent="0.35">
      <c r="A15" s="13" t="s">
        <v>27</v>
      </c>
      <c r="B15" t="s">
        <v>27</v>
      </c>
      <c r="C15" s="11" t="s">
        <v>9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2605.3157842731694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3266.2652087001256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2978.1366699426421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2065.134815411222</v>
      </c>
      <c r="O15" t="str">
        <f t="shared" si="0"/>
        <v>China</v>
      </c>
      <c r="P15" s="15">
        <f t="shared" si="1"/>
        <v>2605.3157842731694</v>
      </c>
      <c r="Q15" s="15">
        <f t="shared" si="2"/>
        <v>3266.2652087001256</v>
      </c>
      <c r="R15" s="15">
        <f t="shared" si="3"/>
        <v>2978.1366699426421</v>
      </c>
      <c r="S15" s="15">
        <f t="shared" si="4"/>
        <v>2065.134815411222</v>
      </c>
      <c r="T15">
        <f t="shared" si="5"/>
        <v>1</v>
      </c>
      <c r="U15">
        <f t="shared" si="6"/>
        <v>1</v>
      </c>
      <c r="V15">
        <f t="shared" si="7"/>
        <v>1</v>
      </c>
      <c r="W15">
        <f t="shared" si="8"/>
        <v>1</v>
      </c>
    </row>
    <row r="16" spans="1:30" x14ac:dyDescent="0.35">
      <c r="A16" s="13" t="s">
        <v>28</v>
      </c>
      <c r="B16" t="s">
        <v>28</v>
      </c>
      <c r="C16" s="10" t="s">
        <v>13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7.1021650703955803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9.2493822014380775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10.307423853546476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10.781195149975405</v>
      </c>
      <c r="O16" t="str">
        <f t="shared" si="0"/>
        <v>Colombia</v>
      </c>
      <c r="P16" s="15">
        <f t="shared" si="1"/>
        <v>7.1021650703955803</v>
      </c>
      <c r="Q16" s="15">
        <f t="shared" si="2"/>
        <v>9.2493822014380775</v>
      </c>
      <c r="R16" s="15">
        <f t="shared" si="3"/>
        <v>10.307423853546476</v>
      </c>
      <c r="S16" s="15">
        <f t="shared" si="4"/>
        <v>10.781195149975405</v>
      </c>
      <c r="T16">
        <f t="shared" si="5"/>
        <v>28</v>
      </c>
      <c r="U16">
        <f t="shared" si="6"/>
        <v>29</v>
      </c>
      <c r="V16">
        <f t="shared" si="7"/>
        <v>29</v>
      </c>
      <c r="W16">
        <f t="shared" si="8"/>
        <v>30</v>
      </c>
    </row>
    <row r="17" spans="1:30" x14ac:dyDescent="0.35">
      <c r="A17" s="13" t="s">
        <v>29</v>
      </c>
      <c r="B17" t="s">
        <v>30</v>
      </c>
      <c r="C17" s="10" t="s">
        <v>13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37.743689039164515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32.538497819695358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28.299818433967371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23.929175462674635</v>
      </c>
      <c r="O17" t="str">
        <f t="shared" si="0"/>
        <v>Eastern Europe</v>
      </c>
      <c r="P17" s="15">
        <f t="shared" si="1"/>
        <v>37.743689039164515</v>
      </c>
      <c r="Q17" s="15">
        <f t="shared" si="2"/>
        <v>32.538497819695358</v>
      </c>
      <c r="R17" s="15">
        <f t="shared" si="3"/>
        <v>28.299818433967371</v>
      </c>
      <c r="S17" s="15">
        <f t="shared" si="4"/>
        <v>23.929175462674635</v>
      </c>
      <c r="T17">
        <f t="shared" si="5"/>
        <v>18</v>
      </c>
      <c r="U17">
        <f t="shared" si="6"/>
        <v>20</v>
      </c>
      <c r="V17">
        <f t="shared" si="7"/>
        <v>25</v>
      </c>
      <c r="W17">
        <f t="shared" si="8"/>
        <v>26</v>
      </c>
    </row>
    <row r="18" spans="1:30" x14ac:dyDescent="0.35">
      <c r="A18" s="13" t="s">
        <v>31</v>
      </c>
      <c r="B18" t="s">
        <v>32</v>
      </c>
      <c r="C18" s="10" t="s">
        <v>13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70.869464684512664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69.192341550616206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59.846347047551063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52.486170791759342</v>
      </c>
      <c r="O18" t="str">
        <f t="shared" si="0"/>
        <v>Non-EU Europe</v>
      </c>
      <c r="P18" s="15">
        <f t="shared" si="1"/>
        <v>70.869464684512664</v>
      </c>
      <c r="Q18" s="15">
        <f t="shared" si="2"/>
        <v>69.192341550616206</v>
      </c>
      <c r="R18" s="15">
        <f t="shared" si="3"/>
        <v>59.846347047551063</v>
      </c>
      <c r="S18" s="15">
        <f t="shared" si="4"/>
        <v>52.486170791759342</v>
      </c>
      <c r="T18">
        <f t="shared" si="5"/>
        <v>15</v>
      </c>
      <c r="U18">
        <f t="shared" si="6"/>
        <v>14</v>
      </c>
      <c r="V18">
        <f t="shared" si="7"/>
        <v>18</v>
      </c>
      <c r="W18">
        <f t="shared" si="8"/>
        <v>20</v>
      </c>
    </row>
    <row r="19" spans="1:30" x14ac:dyDescent="0.35">
      <c r="A19" s="13" t="s">
        <v>33</v>
      </c>
      <c r="B19" t="s">
        <v>33</v>
      </c>
      <c r="C19" s="10" t="s">
        <v>13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0.65141069344658398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2.3383129536477183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4.2953080612175345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5.7736079527754223</v>
      </c>
      <c r="O19" t="str">
        <f t="shared" ref="O19" si="12">B19</f>
        <v>European Free Trade Association</v>
      </c>
      <c r="P19" s="15">
        <f t="shared" si="1"/>
        <v>0.65141069344658398</v>
      </c>
      <c r="Q19" s="15">
        <f t="shared" si="2"/>
        <v>2.3383129536477183</v>
      </c>
      <c r="R19" s="15">
        <f t="shared" si="3"/>
        <v>4.2953080612175345</v>
      </c>
      <c r="S19" s="15">
        <f t="shared" si="4"/>
        <v>5.7736079527754223</v>
      </c>
      <c r="T19">
        <f t="shared" si="5"/>
        <v>31</v>
      </c>
      <c r="U19">
        <f t="shared" si="6"/>
        <v>31</v>
      </c>
      <c r="V19">
        <f t="shared" si="7"/>
        <v>31</v>
      </c>
      <c r="W19">
        <f t="shared" si="8"/>
        <v>31</v>
      </c>
    </row>
    <row r="20" spans="1:30" x14ac:dyDescent="0.35">
      <c r="A20" s="13" t="s">
        <v>34</v>
      </c>
      <c r="B20" t="s">
        <v>34</v>
      </c>
      <c r="C20" s="10" t="s">
        <v>9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555.35672574453702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570.77826908036366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534.70692154833102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497.09281819648328</v>
      </c>
      <c r="O20" t="str">
        <f t="shared" si="0"/>
        <v>India</v>
      </c>
      <c r="P20" s="15">
        <f t="shared" si="1"/>
        <v>555.35672574453702</v>
      </c>
      <c r="Q20" s="15">
        <f t="shared" si="2"/>
        <v>570.77826908036366</v>
      </c>
      <c r="R20" s="15">
        <f t="shared" si="3"/>
        <v>534.70692154833102</v>
      </c>
      <c r="S20" s="15">
        <f t="shared" si="4"/>
        <v>497.09281819648328</v>
      </c>
      <c r="T20">
        <f t="shared" si="5"/>
        <v>2</v>
      </c>
      <c r="U20">
        <f t="shared" si="6"/>
        <v>2</v>
      </c>
      <c r="V20">
        <f t="shared" si="7"/>
        <v>2</v>
      </c>
      <c r="W20">
        <f t="shared" si="8"/>
        <v>3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</row>
    <row r="21" spans="1:30" x14ac:dyDescent="0.35">
      <c r="A21" s="13" t="s">
        <v>35</v>
      </c>
      <c r="B21" t="s">
        <v>35</v>
      </c>
      <c r="C21" s="10" t="s">
        <v>9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158.72180411075826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214.2016877810301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363.82960837370337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788.00519841909977</v>
      </c>
      <c r="O21" t="str">
        <f t="shared" si="0"/>
        <v>Indonesia</v>
      </c>
      <c r="P21" s="15">
        <f t="shared" si="1"/>
        <v>158.72180411075826</v>
      </c>
      <c r="Q21" s="15">
        <f t="shared" si="2"/>
        <v>214.2016877810301</v>
      </c>
      <c r="R21" s="15">
        <f t="shared" si="3"/>
        <v>363.82960837370337</v>
      </c>
      <c r="S21" s="15">
        <f t="shared" si="4"/>
        <v>788.00519841909977</v>
      </c>
      <c r="T21">
        <f t="shared" si="5"/>
        <v>8</v>
      </c>
      <c r="U21">
        <f t="shared" si="6"/>
        <v>7</v>
      </c>
      <c r="V21">
        <f t="shared" si="7"/>
        <v>3</v>
      </c>
      <c r="W21">
        <f t="shared" si="8"/>
        <v>2</v>
      </c>
    </row>
    <row r="22" spans="1:30" x14ac:dyDescent="0.35">
      <c r="A22" s="13" t="s">
        <v>36</v>
      </c>
      <c r="B22" t="s">
        <v>36</v>
      </c>
      <c r="C22" s="10" t="s">
        <v>13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202.50280784033049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175.68321208540689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139.85843831548092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108.96812667795483</v>
      </c>
      <c r="O22" t="str">
        <f t="shared" si="0"/>
        <v>Japan</v>
      </c>
      <c r="P22" s="15">
        <f t="shared" si="1"/>
        <v>202.50280784033049</v>
      </c>
      <c r="Q22" s="15">
        <f t="shared" si="2"/>
        <v>175.68321208540689</v>
      </c>
      <c r="R22" s="15">
        <f t="shared" si="3"/>
        <v>139.85843831548092</v>
      </c>
      <c r="S22" s="15">
        <f t="shared" si="4"/>
        <v>108.96812667795483</v>
      </c>
      <c r="T22">
        <f t="shared" si="5"/>
        <v>6</v>
      </c>
      <c r="U22">
        <f t="shared" si="6"/>
        <v>8</v>
      </c>
      <c r="V22">
        <f t="shared" si="7"/>
        <v>8</v>
      </c>
      <c r="W22">
        <f t="shared" si="8"/>
        <v>13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</row>
    <row r="23" spans="1:30" x14ac:dyDescent="0.35">
      <c r="A23" s="13" t="s">
        <v>37</v>
      </c>
      <c r="B23" t="s">
        <v>37</v>
      </c>
      <c r="C23" s="10" t="s">
        <v>9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78.511184827000719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83.707595916175649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81.2831995944276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77.851829250767409</v>
      </c>
      <c r="O23" t="str">
        <f t="shared" si="0"/>
        <v>Mexico</v>
      </c>
      <c r="P23" s="15">
        <f t="shared" si="1"/>
        <v>78.511184827000719</v>
      </c>
      <c r="Q23" s="15">
        <f t="shared" si="2"/>
        <v>83.707595916175649</v>
      </c>
      <c r="R23" s="15">
        <f t="shared" si="3"/>
        <v>81.2831995944276</v>
      </c>
      <c r="S23" s="15">
        <f t="shared" si="4"/>
        <v>77.851829250767409</v>
      </c>
      <c r="T23">
        <f t="shared" si="5"/>
        <v>13</v>
      </c>
      <c r="U23">
        <f t="shared" si="6"/>
        <v>13</v>
      </c>
      <c r="V23">
        <f t="shared" si="7"/>
        <v>15</v>
      </c>
      <c r="W23">
        <f t="shared" si="8"/>
        <v>17</v>
      </c>
      <c r="X23" s="22">
        <v>1</v>
      </c>
      <c r="Y23" t="str">
        <f t="shared" ref="Y23:Y32" si="13">INDEX(O$3:O$34,MATCH(X23,U$3:U$34,0),1)</f>
        <v>China</v>
      </c>
      <c r="Z23" s="21">
        <f t="shared" ref="Z23:AC32" si="14">INDEX($O$2:$S$35,MATCH($Y23,$O$2:$O$35,0),MATCH(Z$22,$O$2:$S$2,0))</f>
        <v>2605.3157842731694</v>
      </c>
      <c r="AA23" s="16">
        <f t="shared" si="14"/>
        <v>3266.2652087001256</v>
      </c>
      <c r="AB23" s="21">
        <f t="shared" si="14"/>
        <v>2978.1366699426421</v>
      </c>
      <c r="AC23" s="21">
        <f t="shared" si="14"/>
        <v>2065.134815411222</v>
      </c>
      <c r="AD23" s="21" t="str">
        <f t="shared" ref="AD23:AD32" si="15">Y23</f>
        <v>China</v>
      </c>
    </row>
    <row r="24" spans="1:30" x14ac:dyDescent="0.35">
      <c r="A24" s="13" t="s">
        <v>38</v>
      </c>
      <c r="B24" t="s">
        <v>38</v>
      </c>
      <c r="C24" s="10" t="s">
        <v>13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106.55215967453871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114.59448137266385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137.35395079525659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151.39503402607664</v>
      </c>
      <c r="O24" t="str">
        <f t="shared" si="0"/>
        <v>Middle East</v>
      </c>
      <c r="P24" s="15">
        <f t="shared" si="1"/>
        <v>106.55215967453871</v>
      </c>
      <c r="Q24" s="15">
        <f t="shared" si="2"/>
        <v>114.59448137266385</v>
      </c>
      <c r="R24" s="15">
        <f t="shared" si="3"/>
        <v>137.35395079525659</v>
      </c>
      <c r="S24" s="15">
        <f t="shared" si="4"/>
        <v>151.39503402607664</v>
      </c>
      <c r="T24">
        <f t="shared" si="5"/>
        <v>11</v>
      </c>
      <c r="U24">
        <f t="shared" si="6"/>
        <v>11</v>
      </c>
      <c r="V24">
        <f t="shared" si="7"/>
        <v>9</v>
      </c>
      <c r="W24">
        <f t="shared" si="8"/>
        <v>9</v>
      </c>
      <c r="X24" s="22">
        <v>2</v>
      </c>
      <c r="Y24" t="str">
        <f t="shared" si="13"/>
        <v>India</v>
      </c>
      <c r="Z24" s="21">
        <f t="shared" si="14"/>
        <v>555.35672574453702</v>
      </c>
      <c r="AA24" s="16">
        <f t="shared" si="14"/>
        <v>570.77826908036366</v>
      </c>
      <c r="AB24" s="21">
        <f t="shared" si="14"/>
        <v>534.70692154833102</v>
      </c>
      <c r="AC24" s="21">
        <f t="shared" si="14"/>
        <v>497.09281819648328</v>
      </c>
      <c r="AD24" s="21" t="str">
        <f t="shared" si="15"/>
        <v>India</v>
      </c>
    </row>
    <row r="25" spans="1:30" x14ac:dyDescent="0.35">
      <c r="A25" s="13" t="s">
        <v>39</v>
      </c>
      <c r="B25" t="s">
        <v>39</v>
      </c>
      <c r="C25" s="10" t="s">
        <v>13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12.01540245841605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16.944203522501169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33.669081906178889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45.380901793242131</v>
      </c>
      <c r="O25" t="str">
        <f t="shared" si="0"/>
        <v>Pakistan</v>
      </c>
      <c r="P25" s="15">
        <f t="shared" si="1"/>
        <v>12.01540245841605</v>
      </c>
      <c r="Q25" s="15">
        <f t="shared" si="2"/>
        <v>16.944203522501169</v>
      </c>
      <c r="R25" s="15">
        <f t="shared" si="3"/>
        <v>33.669081906178889</v>
      </c>
      <c r="S25" s="15">
        <f t="shared" si="4"/>
        <v>45.380901793242131</v>
      </c>
      <c r="T25">
        <f t="shared" si="5"/>
        <v>25</v>
      </c>
      <c r="U25">
        <f t="shared" si="6"/>
        <v>26</v>
      </c>
      <c r="V25">
        <f t="shared" si="7"/>
        <v>24</v>
      </c>
      <c r="W25">
        <f t="shared" si="8"/>
        <v>24</v>
      </c>
      <c r="X25" s="22">
        <v>3</v>
      </c>
      <c r="Y25" t="str">
        <f t="shared" si="13"/>
        <v>USA</v>
      </c>
      <c r="Z25" s="21">
        <f t="shared" si="14"/>
        <v>381.68994387678089</v>
      </c>
      <c r="AA25" s="16">
        <f t="shared" si="14"/>
        <v>309.11693852648307</v>
      </c>
      <c r="AB25" s="21">
        <f t="shared" si="14"/>
        <v>279.57553529191705</v>
      </c>
      <c r="AC25" s="21">
        <f t="shared" si="14"/>
        <v>260.38280782216219</v>
      </c>
      <c r="AD25" s="21" t="str">
        <f t="shared" si="15"/>
        <v>USA</v>
      </c>
    </row>
    <row r="26" spans="1:30" x14ac:dyDescent="0.35">
      <c r="A26" s="13" t="s">
        <v>40</v>
      </c>
      <c r="B26" t="s">
        <v>40</v>
      </c>
      <c r="C26" s="10" t="s">
        <v>13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261.1037912429378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226.88802310699106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197.95178234830234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156.87393077320181</v>
      </c>
      <c r="O26" t="str">
        <f t="shared" si="0"/>
        <v>Russia</v>
      </c>
      <c r="P26" s="15">
        <f t="shared" si="1"/>
        <v>261.1037912429378</v>
      </c>
      <c r="Q26" s="15">
        <f t="shared" si="2"/>
        <v>226.88802310699106</v>
      </c>
      <c r="R26" s="15">
        <f t="shared" si="3"/>
        <v>197.95178234830234</v>
      </c>
      <c r="S26" s="15">
        <f t="shared" si="4"/>
        <v>156.87393077320181</v>
      </c>
      <c r="T26">
        <f t="shared" si="5"/>
        <v>5</v>
      </c>
      <c r="U26">
        <f t="shared" si="6"/>
        <v>5</v>
      </c>
      <c r="V26">
        <f t="shared" si="7"/>
        <v>6</v>
      </c>
      <c r="W26">
        <f t="shared" si="8"/>
        <v>8</v>
      </c>
      <c r="X26" s="22">
        <v>4</v>
      </c>
      <c r="Y26" t="str">
        <f t="shared" si="13"/>
        <v>Southeast Asia</v>
      </c>
      <c r="Z26" s="21">
        <f t="shared" si="14"/>
        <v>192.64632134070627</v>
      </c>
      <c r="AA26" s="16">
        <f t="shared" si="14"/>
        <v>246.4212456198363</v>
      </c>
      <c r="AB26" s="21">
        <f t="shared" si="14"/>
        <v>309.19173542609536</v>
      </c>
      <c r="AC26" s="21">
        <f t="shared" si="14"/>
        <v>344.55705425168912</v>
      </c>
      <c r="AD26" s="21" t="str">
        <f t="shared" si="15"/>
        <v>Southeast Asia</v>
      </c>
    </row>
    <row r="27" spans="1:30" x14ac:dyDescent="0.35">
      <c r="A27" s="13" t="s">
        <v>41</v>
      </c>
      <c r="B27" t="s">
        <v>41</v>
      </c>
      <c r="C27" s="10" t="s">
        <v>13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125.71174429108441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122.04617739433306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94.879443079918332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66.923511355306388</v>
      </c>
      <c r="O27" t="str">
        <f t="shared" si="0"/>
        <v>South Africa</v>
      </c>
      <c r="P27" s="15">
        <f t="shared" si="1"/>
        <v>125.71174429108441</v>
      </c>
      <c r="Q27" s="15">
        <f t="shared" si="2"/>
        <v>122.04617739433306</v>
      </c>
      <c r="R27" s="15">
        <f t="shared" si="3"/>
        <v>94.879443079918332</v>
      </c>
      <c r="S27" s="15">
        <f t="shared" si="4"/>
        <v>66.923511355306388</v>
      </c>
      <c r="T27">
        <f t="shared" si="5"/>
        <v>10</v>
      </c>
      <c r="U27">
        <f t="shared" si="6"/>
        <v>10</v>
      </c>
      <c r="V27">
        <f t="shared" si="7"/>
        <v>11</v>
      </c>
      <c r="W27">
        <f t="shared" si="8"/>
        <v>19</v>
      </c>
      <c r="X27" s="22">
        <v>5</v>
      </c>
      <c r="Y27" t="str">
        <f t="shared" si="13"/>
        <v>Russia</v>
      </c>
      <c r="Z27" s="21">
        <f t="shared" si="14"/>
        <v>261.1037912429378</v>
      </c>
      <c r="AA27" s="16">
        <f t="shared" si="14"/>
        <v>226.88802310699106</v>
      </c>
      <c r="AB27" s="21">
        <f t="shared" si="14"/>
        <v>197.95178234830234</v>
      </c>
      <c r="AC27" s="21">
        <f t="shared" si="14"/>
        <v>156.87393077320181</v>
      </c>
      <c r="AD27" s="21" t="str">
        <f t="shared" si="15"/>
        <v>Russia</v>
      </c>
    </row>
    <row r="28" spans="1:30" x14ac:dyDescent="0.35">
      <c r="A28" s="13" t="s">
        <v>42</v>
      </c>
      <c r="B28" t="s">
        <v>43</v>
      </c>
      <c r="C28" s="10" t="s">
        <v>13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4.570168677269594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3.8095819059237357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8.4102058145247831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12.441060485559637</v>
      </c>
      <c r="O28" t="str">
        <f t="shared" si="0"/>
        <v>Northern South America</v>
      </c>
      <c r="P28" s="15">
        <f t="shared" si="1"/>
        <v>4.570168677269594</v>
      </c>
      <c r="Q28" s="15">
        <f t="shared" si="2"/>
        <v>3.8095819059237357</v>
      </c>
      <c r="R28" s="15">
        <f t="shared" si="3"/>
        <v>8.4102058145247831</v>
      </c>
      <c r="S28" s="15">
        <f t="shared" si="4"/>
        <v>12.441060485559637</v>
      </c>
      <c r="T28">
        <f t="shared" si="5"/>
        <v>30</v>
      </c>
      <c r="U28">
        <f t="shared" si="6"/>
        <v>30</v>
      </c>
      <c r="V28">
        <f t="shared" si="7"/>
        <v>30</v>
      </c>
      <c r="W28">
        <f t="shared" si="8"/>
        <v>29</v>
      </c>
      <c r="X28" s="22">
        <v>6</v>
      </c>
      <c r="Y28" t="str">
        <f t="shared" si="13"/>
        <v>EU-27</v>
      </c>
      <c r="Z28" s="21">
        <f t="shared" si="14"/>
        <v>300.09127401807518</v>
      </c>
      <c r="AA28" s="16">
        <f t="shared" si="14"/>
        <v>223.24299649637962</v>
      </c>
      <c r="AB28" s="21">
        <f t="shared" si="14"/>
        <v>142.26558557995821</v>
      </c>
      <c r="AC28" s="21">
        <f t="shared" si="14"/>
        <v>87.942251008556369</v>
      </c>
      <c r="AD28" s="21" t="str">
        <f t="shared" si="15"/>
        <v>EU-27</v>
      </c>
    </row>
    <row r="29" spans="1:30" x14ac:dyDescent="0.35">
      <c r="A29" s="13" t="s">
        <v>44</v>
      </c>
      <c r="B29" t="s">
        <v>45</v>
      </c>
      <c r="C29" s="10" t="s">
        <v>13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32.361773258154649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42.790560612215017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59.69417025721868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72.210405993340558</v>
      </c>
      <c r="O29" t="str">
        <f t="shared" si="0"/>
        <v>Southern South America</v>
      </c>
      <c r="P29" s="15">
        <f t="shared" si="1"/>
        <v>32.361773258154649</v>
      </c>
      <c r="Q29" s="15">
        <f t="shared" si="2"/>
        <v>42.790560612215017</v>
      </c>
      <c r="R29" s="15">
        <f t="shared" si="3"/>
        <v>59.69417025721868</v>
      </c>
      <c r="S29" s="15">
        <f t="shared" si="4"/>
        <v>72.210405993340558</v>
      </c>
      <c r="T29">
        <f t="shared" si="5"/>
        <v>19</v>
      </c>
      <c r="U29">
        <f t="shared" si="6"/>
        <v>19</v>
      </c>
      <c r="V29">
        <f t="shared" si="7"/>
        <v>19</v>
      </c>
      <c r="W29">
        <f t="shared" si="8"/>
        <v>18</v>
      </c>
      <c r="X29" s="22">
        <v>7</v>
      </c>
      <c r="Y29" t="str">
        <f t="shared" si="13"/>
        <v>Indonesia</v>
      </c>
      <c r="Z29" s="21">
        <f t="shared" si="14"/>
        <v>158.72180411075826</v>
      </c>
      <c r="AA29" s="16">
        <f t="shared" si="14"/>
        <v>214.2016877810301</v>
      </c>
      <c r="AB29" s="21">
        <f t="shared" si="14"/>
        <v>363.82960837370337</v>
      </c>
      <c r="AC29" s="21">
        <f t="shared" si="14"/>
        <v>788.00519841909977</v>
      </c>
      <c r="AD29" s="21" t="str">
        <f t="shared" si="15"/>
        <v>Indonesia</v>
      </c>
    </row>
    <row r="30" spans="1:30" x14ac:dyDescent="0.35">
      <c r="A30" s="13" t="s">
        <v>46</v>
      </c>
      <c r="B30" t="s">
        <v>46</v>
      </c>
      <c r="C30" s="10" t="s">
        <v>13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30.721009287460536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47.857835418393222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80.607188894668084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114.59562838613498</v>
      </c>
      <c r="O30" t="str">
        <f t="shared" si="0"/>
        <v>South Asia</v>
      </c>
      <c r="P30" s="15">
        <f t="shared" si="1"/>
        <v>30.721009287460536</v>
      </c>
      <c r="Q30" s="15">
        <f t="shared" si="2"/>
        <v>47.857835418393222</v>
      </c>
      <c r="R30" s="15">
        <f t="shared" si="3"/>
        <v>80.607188894668084</v>
      </c>
      <c r="S30" s="15">
        <f t="shared" si="4"/>
        <v>114.59562838613498</v>
      </c>
      <c r="T30">
        <f t="shared" si="5"/>
        <v>20</v>
      </c>
      <c r="U30">
        <f t="shared" si="6"/>
        <v>18</v>
      </c>
      <c r="V30">
        <f t="shared" si="7"/>
        <v>16</v>
      </c>
      <c r="W30">
        <f t="shared" si="8"/>
        <v>11</v>
      </c>
      <c r="X30" s="22">
        <v>8</v>
      </c>
      <c r="Y30" t="str">
        <f t="shared" si="13"/>
        <v>Japan</v>
      </c>
      <c r="Z30" s="21">
        <f t="shared" si="14"/>
        <v>202.50280784033049</v>
      </c>
      <c r="AA30" s="16">
        <f t="shared" si="14"/>
        <v>175.68321208540689</v>
      </c>
      <c r="AB30" s="21">
        <f t="shared" si="14"/>
        <v>139.85843831548092</v>
      </c>
      <c r="AC30" s="21">
        <f t="shared" si="14"/>
        <v>108.96812667795483</v>
      </c>
      <c r="AD30" s="21" t="str">
        <f t="shared" si="15"/>
        <v>Japan</v>
      </c>
    </row>
    <row r="31" spans="1:30" x14ac:dyDescent="0.35">
      <c r="A31" s="13" t="s">
        <v>47</v>
      </c>
      <c r="B31" t="s">
        <v>47</v>
      </c>
      <c r="C31" s="12" t="s">
        <v>9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135.22935568917737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147.26584041765108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133.44527936963902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121.07718587287623</v>
      </c>
      <c r="O31" t="str">
        <f t="shared" si="0"/>
        <v>South Korea</v>
      </c>
      <c r="P31" s="15">
        <f t="shared" si="1"/>
        <v>135.22935568917737</v>
      </c>
      <c r="Q31" s="15">
        <f t="shared" si="2"/>
        <v>147.26584041765108</v>
      </c>
      <c r="R31" s="15">
        <f t="shared" si="3"/>
        <v>133.44527936963902</v>
      </c>
      <c r="S31" s="15">
        <f t="shared" si="4"/>
        <v>121.07718587287623</v>
      </c>
      <c r="T31">
        <f t="shared" si="5"/>
        <v>9</v>
      </c>
      <c r="U31">
        <f t="shared" si="6"/>
        <v>9</v>
      </c>
      <c r="V31">
        <f t="shared" si="7"/>
        <v>10</v>
      </c>
      <c r="W31">
        <f t="shared" si="8"/>
        <v>10</v>
      </c>
      <c r="X31" s="22">
        <v>9</v>
      </c>
      <c r="Y31" t="str">
        <f t="shared" si="13"/>
        <v>South Korea</v>
      </c>
      <c r="Z31" s="21">
        <f t="shared" si="14"/>
        <v>135.22935568917737</v>
      </c>
      <c r="AA31" s="16">
        <f t="shared" si="14"/>
        <v>147.26584041765108</v>
      </c>
      <c r="AB31" s="21">
        <f t="shared" si="14"/>
        <v>133.44527936963902</v>
      </c>
      <c r="AC31" s="21">
        <f t="shared" si="14"/>
        <v>121.07718587287623</v>
      </c>
      <c r="AD31" s="21" t="str">
        <f t="shared" si="15"/>
        <v>South Korea</v>
      </c>
    </row>
    <row r="32" spans="1:30" x14ac:dyDescent="0.35">
      <c r="A32" s="13" t="s">
        <v>48</v>
      </c>
      <c r="B32" t="s">
        <v>48</v>
      </c>
      <c r="C32" s="10" t="s">
        <v>13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192.64632134070627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246.4212456198363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309.19173542609536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344.55705425168912</v>
      </c>
      <c r="O32" t="str">
        <f t="shared" si="0"/>
        <v>Southeast Asia</v>
      </c>
      <c r="P32" s="15">
        <f t="shared" si="1"/>
        <v>192.64632134070627</v>
      </c>
      <c r="Q32" s="15">
        <f t="shared" si="2"/>
        <v>246.4212456198363</v>
      </c>
      <c r="R32" s="15">
        <f t="shared" si="3"/>
        <v>309.19173542609536</v>
      </c>
      <c r="S32" s="15">
        <f t="shared" si="4"/>
        <v>344.55705425168912</v>
      </c>
      <c r="T32">
        <f t="shared" si="5"/>
        <v>7</v>
      </c>
      <c r="U32">
        <f t="shared" si="6"/>
        <v>4</v>
      </c>
      <c r="V32">
        <f t="shared" si="7"/>
        <v>4</v>
      </c>
      <c r="W32">
        <f t="shared" si="8"/>
        <v>4</v>
      </c>
      <c r="X32" s="22">
        <v>10</v>
      </c>
      <c r="Y32" t="str">
        <f t="shared" si="13"/>
        <v>South Africa</v>
      </c>
      <c r="Z32" s="21">
        <f t="shared" si="14"/>
        <v>125.71174429108441</v>
      </c>
      <c r="AA32" s="16">
        <f t="shared" si="14"/>
        <v>122.04617739433306</v>
      </c>
      <c r="AB32" s="21">
        <f t="shared" si="14"/>
        <v>94.879443079918332</v>
      </c>
      <c r="AC32" s="21">
        <f t="shared" si="14"/>
        <v>66.923511355306388</v>
      </c>
      <c r="AD32" s="21" t="str">
        <f t="shared" si="15"/>
        <v>South Africa</v>
      </c>
    </row>
    <row r="33" spans="1:43" x14ac:dyDescent="0.35">
      <c r="A33" s="13" t="s">
        <v>49</v>
      </c>
      <c r="B33" t="s">
        <v>49</v>
      </c>
      <c r="C33" s="10" t="s">
        <v>13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57.600497044370513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59.002486942839909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54.02800963107893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48.538819716290064</v>
      </c>
      <c r="O33" t="str">
        <f t="shared" si="0"/>
        <v>Taiwan</v>
      </c>
      <c r="P33" s="15">
        <f t="shared" si="1"/>
        <v>57.600497044370513</v>
      </c>
      <c r="Q33" s="15">
        <f t="shared" si="2"/>
        <v>59.002486942839909</v>
      </c>
      <c r="R33" s="15">
        <f t="shared" si="3"/>
        <v>54.02800963107893</v>
      </c>
      <c r="S33" s="15">
        <f t="shared" si="4"/>
        <v>48.538819716290064</v>
      </c>
      <c r="T33">
        <f t="shared" si="5"/>
        <v>16</v>
      </c>
      <c r="U33">
        <f t="shared" si="6"/>
        <v>17</v>
      </c>
      <c r="V33">
        <f t="shared" si="7"/>
        <v>21</v>
      </c>
      <c r="W33">
        <f t="shared" si="8"/>
        <v>22</v>
      </c>
      <c r="X33" s="22" t="s">
        <v>86</v>
      </c>
      <c r="Y33" t="s">
        <v>87</v>
      </c>
      <c r="Z33" s="21">
        <f>$P$35-SUM(Z23:Z32)</f>
        <v>771.27791801219882</v>
      </c>
      <c r="AA33" s="16">
        <f>$Q$35-SUM(AA23:AA32)</f>
        <v>854.32193459230166</v>
      </c>
      <c r="AB33" s="21">
        <f>$R$35-SUM(AB23:AB32)</f>
        <v>1090.8299572896167</v>
      </c>
      <c r="AC33" s="21">
        <f>$S$35-SUM(AC23:AC32)</f>
        <v>1426.5244684234167</v>
      </c>
      <c r="AD33" s="21"/>
    </row>
    <row r="34" spans="1:43" x14ac:dyDescent="0.35">
      <c r="A34" s="13" t="s">
        <v>50</v>
      </c>
      <c r="B34" t="s">
        <v>50</v>
      </c>
      <c r="C34" s="10" t="s">
        <v>9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381.68994387678089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309.11693852648307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279.57553529191705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260.38280782216219</v>
      </c>
      <c r="O34" t="str">
        <f t="shared" si="0"/>
        <v>USA</v>
      </c>
      <c r="P34" s="15">
        <f t="shared" si="1"/>
        <v>381.68994387678089</v>
      </c>
      <c r="Q34" s="15">
        <f t="shared" si="2"/>
        <v>309.11693852648307</v>
      </c>
      <c r="R34" s="15">
        <f t="shared" si="3"/>
        <v>279.57553529191705</v>
      </c>
      <c r="S34" s="15">
        <f t="shared" si="4"/>
        <v>260.38280782216219</v>
      </c>
      <c r="T34">
        <f t="shared" si="5"/>
        <v>3</v>
      </c>
      <c r="U34">
        <f t="shared" si="6"/>
        <v>3</v>
      </c>
      <c r="V34">
        <f t="shared" si="7"/>
        <v>5</v>
      </c>
      <c r="W34">
        <f t="shared" si="8"/>
        <v>5</v>
      </c>
      <c r="Y34" t="s">
        <v>415</v>
      </c>
      <c r="Z34">
        <v>0</v>
      </c>
      <c r="AA34">
        <v>0</v>
      </c>
      <c r="AB34">
        <v>0</v>
      </c>
      <c r="AC34">
        <v>0</v>
      </c>
      <c r="AK34" s="26">
        <v>2030</v>
      </c>
      <c r="AN34" s="26">
        <v>2040</v>
      </c>
      <c r="AQ34" s="26">
        <v>2050</v>
      </c>
    </row>
    <row r="35" spans="1:43" x14ac:dyDescent="0.35">
      <c r="O35" s="14" t="s">
        <v>94</v>
      </c>
      <c r="P35" s="61">
        <f>SUM(P3:P34)</f>
        <v>5689.647470439756</v>
      </c>
      <c r="Q35" s="61">
        <f>SUM(Q3:Q34)</f>
        <v>6356.2315338009021</v>
      </c>
      <c r="R35" s="61">
        <f>SUM(R3:R34)</f>
        <v>6264.6709565656038</v>
      </c>
      <c r="S35" s="61">
        <f>SUM(S3:S34)</f>
        <v>5923.4821682119682</v>
      </c>
      <c r="AJ35" t="str">
        <f>Y23</f>
        <v>China</v>
      </c>
      <c r="AK35" s="25">
        <f>AA23/SUM($AA$23:$AA$33)</f>
        <v>0.51386819239213</v>
      </c>
      <c r="AM35" t="str">
        <f>Y41</f>
        <v>China</v>
      </c>
      <c r="AN35" s="25">
        <f t="shared" ref="AN35:AN41" si="16">AB41/SUM($AB$41:$AB$51)</f>
        <v>0.47538596848753023</v>
      </c>
      <c r="AP35" t="str">
        <f>Y58</f>
        <v>China</v>
      </c>
      <c r="AQ35" s="25">
        <f t="shared" ref="AQ35:AQ41" si="17">AC58/SUM($AC$58:$AC$68)</f>
        <v>0.34863527174837311</v>
      </c>
    </row>
    <row r="36" spans="1:43" x14ac:dyDescent="0.35">
      <c r="B36" t="s">
        <v>59</v>
      </c>
      <c r="C36" s="9" t="s">
        <v>70</v>
      </c>
      <c r="I36" s="27" t="s">
        <v>74</v>
      </c>
      <c r="AJ36" t="str">
        <f t="shared" ref="AJ36:AJ42" si="18">Y24</f>
        <v>India</v>
      </c>
      <c r="AK36" s="25">
        <f t="shared" ref="AK36:AK37" si="19">AA24/SUM($AA$23:$AA$33)</f>
        <v>8.9798218652845305E-2</v>
      </c>
      <c r="AM36" t="str">
        <f t="shared" ref="AM36:AM43" si="20">Y42</f>
        <v>India</v>
      </c>
      <c r="AN36" s="25">
        <f t="shared" si="16"/>
        <v>8.5352754399325423E-2</v>
      </c>
      <c r="AP36" t="str">
        <f t="shared" ref="AP36:AP41" si="21">Y59</f>
        <v>Indonesia</v>
      </c>
      <c r="AQ36" s="25">
        <f t="shared" si="17"/>
        <v>0.13303073699586454</v>
      </c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>E37+10</f>
        <v>2040</v>
      </c>
      <c r="G37">
        <f>F37+10</f>
        <v>2050</v>
      </c>
      <c r="I37">
        <v>2020</v>
      </c>
      <c r="J37">
        <f>I37+10</f>
        <v>2030</v>
      </c>
      <c r="K37">
        <f>J37+10</f>
        <v>2040</v>
      </c>
      <c r="L37">
        <f>K37+10</f>
        <v>2050</v>
      </c>
      <c r="AJ37" t="str">
        <f t="shared" si="18"/>
        <v>USA</v>
      </c>
      <c r="AK37" s="25">
        <f t="shared" si="19"/>
        <v>4.8632108015995636E-2</v>
      </c>
      <c r="AM37" t="str">
        <f t="shared" si="20"/>
        <v>Indonesia</v>
      </c>
      <c r="AN37" s="25">
        <f t="shared" si="16"/>
        <v>5.8076411498100576E-2</v>
      </c>
      <c r="AP37" t="str">
        <f t="shared" si="21"/>
        <v>India</v>
      </c>
      <c r="AQ37" s="25">
        <f t="shared" si="17"/>
        <v>8.3919019941362152E-2</v>
      </c>
    </row>
    <row r="38" spans="1:43" x14ac:dyDescent="0.35">
      <c r="A38" s="13" t="s">
        <v>7</v>
      </c>
      <c r="B38" t="s">
        <v>8</v>
      </c>
      <c r="C38" s="10" t="s">
        <v>9</v>
      </c>
      <c r="I38" s="2">
        <f>IF($C38="EPS",SUMIFS('Electricity Distribution'!D$113:D$157,'Electricity Distribution'!$C$113:$C$157,$C$36,'Electricity Distribution'!$A$113:$A$157,$A38),SUMIFS('Electricity Distribution'!D$384:D$600,'Electricity Distribution'!$C$384:$C$600,$C$36,'Electricity Distribution'!$B$384:$B$600,$B38))</f>
        <v>0</v>
      </c>
      <c r="J38" s="2">
        <f>IF($C38="EPS",SUMIFS('Electricity Distribution'!E$113:E$157,'Electricity Distribution'!$C$113:$C$157,$C$36,'Electricity Distribution'!$A$113:$A$157,$A38),SUMIFS('Electricity Distribution'!E$384:E$600,'Electricity Distribution'!$C$384:$C$600,$C$36,'Electricity Distribution'!$B$384:$B$600,$B38))</f>
        <v>0</v>
      </c>
      <c r="K38" s="2">
        <f>IF($C38="EPS",SUMIFS('Electricity Distribution'!F$113:F$157,'Electricity Distribution'!$C$113:$C$157,$C$36,'Electricity Distribution'!$A$113:$A$157,$A38),SUMIFS('Electricity Distribution'!F$384:F$600,'Electricity Distribution'!$C$384:$C$600,$C$36,'Electricity Distribution'!$B$384:$B$600,$B38))</f>
        <v>0</v>
      </c>
      <c r="L38" s="2">
        <f>IF($C38="EPS",SUMIFS('Electricity Distribution'!G$113:G$157,'Electricity Distribution'!$C$113:$C$157,$C$36,'Electricity Distribution'!$A$113:$A$157,$A38),SUMIFS('Electricity Distribution'!G$384:G$600,'Electricity Distribution'!$C$384:$C$600,$C$36,'Electricity Distribution'!$B$384:$B$600,$B38))</f>
        <v>0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J38" t="str">
        <f t="shared" si="18"/>
        <v>Southeast Asia</v>
      </c>
      <c r="AK38" s="25">
        <f>AA26/SUM($AA$23:$AA$33)</f>
        <v>3.8768450190876103E-2</v>
      </c>
      <c r="AM38" t="str">
        <f t="shared" si="20"/>
        <v>Southeast Asia</v>
      </c>
      <c r="AN38" s="25">
        <f t="shared" si="16"/>
        <v>4.9354824470397948E-2</v>
      </c>
      <c r="AP38" t="str">
        <f t="shared" si="21"/>
        <v>Southeast Asia</v>
      </c>
      <c r="AQ38" s="25">
        <f t="shared" si="17"/>
        <v>5.8167990460195031E-2</v>
      </c>
    </row>
    <row r="39" spans="1:43" x14ac:dyDescent="0.35">
      <c r="A39" s="13" t="s">
        <v>10</v>
      </c>
      <c r="B39" t="s">
        <v>10</v>
      </c>
      <c r="C39" s="10" t="s">
        <v>9</v>
      </c>
      <c r="I39" s="2">
        <f>IF($C39="EPS",SUMIFS('Electricity Distribution'!D$113:D$157,'Electricity Distribution'!$C$113:$C$157,$C$36,'Electricity Distribution'!$A$113:$A$157,$A39),SUMIFS('Electricity Distribution'!D$384:D$600,'Electricity Distribution'!$C$384:$C$600,$C$36,'Electricity Distribution'!$B$384:$B$600,$B39))</f>
        <v>0</v>
      </c>
      <c r="J39" s="2">
        <f>IF($C39="EPS",SUMIFS('Electricity Distribution'!E$113:E$157,'Electricity Distribution'!$C$113:$C$157,$C$36,'Electricity Distribution'!$A$113:$A$157,$A39),SUMIFS('Electricity Distribution'!E$384:E$600,'Electricity Distribution'!$C$384:$C$600,$C$36,'Electricity Distribution'!$B$384:$B$600,$B39))</f>
        <v>0</v>
      </c>
      <c r="K39" s="2">
        <f>IF($C39="EPS",SUMIFS('Electricity Distribution'!F$113:F$157,'Electricity Distribution'!$C$113:$C$157,$C$36,'Electricity Distribution'!$A$113:$A$157,$A39),SUMIFS('Electricity Distribution'!F$384:F$600,'Electricity Distribution'!$C$384:$C$600,$C$36,'Electricity Distribution'!$B$384:$B$600,$B39))</f>
        <v>0</v>
      </c>
      <c r="L39" s="2">
        <f>IF($C39="EPS",SUMIFS('Electricity Distribution'!G$113:G$157,'Electricity Distribution'!$C$113:$C$157,$C$36,'Electricity Distribution'!$A$113:$A$157,$A39),SUMIFS('Electricity Distribution'!G$384:G$600,'Electricity Distribution'!$C$384:$C$600,$C$36,'Electricity Distribution'!$B$384:$B$600,$B39))</f>
        <v>0</v>
      </c>
      <c r="AJ39" t="str">
        <f t="shared" si="18"/>
        <v>Russia</v>
      </c>
      <c r="AK39" s="25">
        <f t="shared" ref="AK39:AK43" si="22">AA27/SUM($AA$23:$AA$33)</f>
        <v>3.5695367907927114E-2</v>
      </c>
      <c r="AM39" t="str">
        <f t="shared" si="20"/>
        <v>USA</v>
      </c>
      <c r="AN39" s="25">
        <f t="shared" si="16"/>
        <v>4.462732954855541E-2</v>
      </c>
      <c r="AP39" t="str">
        <f t="shared" si="21"/>
        <v>USA</v>
      </c>
      <c r="AQ39" s="25">
        <f t="shared" si="17"/>
        <v>4.395772628800873E-2</v>
      </c>
    </row>
    <row r="40" spans="1:43" x14ac:dyDescent="0.35">
      <c r="A40" s="13" t="s">
        <v>11</v>
      </c>
      <c r="B40" t="s">
        <v>12</v>
      </c>
      <c r="C40" s="10" t="s">
        <v>13</v>
      </c>
      <c r="I40" s="2">
        <f>IF($C40="EPS",SUMIFS('Electricity Distribution'!D$113:D$157,'Electricity Distribution'!$C$113:$C$157,$C$36,'Electricity Distribution'!$A$113:$A$157,$A40),SUMIFS('Electricity Distribution'!D$384:D$600,'Electricity Distribution'!$C$384:$C$600,$C$36,'Electricity Distribution'!$B$384:$B$600,$B40))</f>
        <v>0</v>
      </c>
      <c r="J40" s="2">
        <f>IF($C40="EPS",SUMIFS('Electricity Distribution'!E$113:E$157,'Electricity Distribution'!$C$113:$C$157,$C$36,'Electricity Distribution'!$A$113:$A$157,$A40),SUMIFS('Electricity Distribution'!E$384:E$600,'Electricity Distribution'!$C$384:$C$600,$C$36,'Electricity Distribution'!$B$384:$B$600,$B40))</f>
        <v>0</v>
      </c>
      <c r="K40" s="2">
        <f>IF($C40="EPS",SUMIFS('Electricity Distribution'!F$113:F$157,'Electricity Distribution'!$C$113:$C$157,$C$36,'Electricity Distribution'!$A$113:$A$157,$A40),SUMIFS('Electricity Distribution'!F$384:F$600,'Electricity Distribution'!$C$384:$C$600,$C$36,'Electricity Distribution'!$B$384:$B$600,$B40))</f>
        <v>0</v>
      </c>
      <c r="L40" s="2">
        <f>IF($C40="EPS",SUMIFS('Electricity Distribution'!G$113:G$157,'Electricity Distribution'!$C$113:$C$157,$C$36,'Electricity Distribution'!$A$113:$A$157,$A40),SUMIFS('Electricity Distribution'!G$384:G$600,'Electricity Distribution'!$C$384:$C$600,$C$36,'Electricity Distribution'!$B$384:$B$600,$B40))</f>
        <v>0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J40" t="str">
        <f t="shared" si="18"/>
        <v>EU-27</v>
      </c>
      <c r="AK40" s="25">
        <f t="shared" si="22"/>
        <v>3.5121910727956868E-2</v>
      </c>
      <c r="AM40" t="str">
        <f t="shared" si="20"/>
        <v>Russia</v>
      </c>
      <c r="AN40" s="25">
        <f t="shared" si="16"/>
        <v>3.1598113248205266E-2</v>
      </c>
      <c r="AP40" t="str">
        <f t="shared" si="21"/>
        <v>West Africa</v>
      </c>
      <c r="AQ40" s="25">
        <f t="shared" si="17"/>
        <v>3.436959928973625E-2</v>
      </c>
    </row>
    <row r="41" spans="1:43" x14ac:dyDescent="0.35">
      <c r="A41" s="13" t="s">
        <v>14</v>
      </c>
      <c r="B41" t="s">
        <v>15</v>
      </c>
      <c r="C41" s="10" t="s">
        <v>13</v>
      </c>
      <c r="I41" s="2">
        <f>IF($C41="EPS",SUMIFS('Electricity Distribution'!D$113:D$157,'Electricity Distribution'!$C$113:$C$157,$C$36,'Electricity Distribution'!$A$113:$A$157,$A41),SUMIFS('Electricity Distribution'!D$384:D$600,'Electricity Distribution'!$C$384:$C$600,$C$36,'Electricity Distribution'!$B$384:$B$600,$B41))</f>
        <v>0</v>
      </c>
      <c r="J41" s="2">
        <f>IF($C41="EPS",SUMIFS('Electricity Distribution'!E$113:E$157,'Electricity Distribution'!$C$113:$C$157,$C$36,'Electricity Distribution'!$A$113:$A$157,$A41),SUMIFS('Electricity Distribution'!E$384:E$600,'Electricity Distribution'!$C$384:$C$600,$C$36,'Electricity Distribution'!$B$384:$B$600,$B41))</f>
        <v>0</v>
      </c>
      <c r="K41" s="2">
        <f>IF($C41="EPS",SUMIFS('Electricity Distribution'!F$113:F$157,'Electricity Distribution'!$C$113:$C$157,$C$36,'Electricity Distribution'!$A$113:$A$157,$A41),SUMIFS('Electricity Distribution'!F$384:F$600,'Electricity Distribution'!$C$384:$C$600,$C$36,'Electricity Distribution'!$B$384:$B$600,$B41))</f>
        <v>0</v>
      </c>
      <c r="L41" s="2">
        <f>IF($C41="EPS",SUMIFS('Electricity Distribution'!G$113:G$157,'Electricity Distribution'!$C$113:$C$157,$C$36,'Electricity Distribution'!$A$113:$A$157,$A41),SUMIFS('Electricity Distribution'!G$384:G$600,'Electricity Distribution'!$C$384:$C$600,$C$36,'Electricity Distribution'!$B$384:$B$600,$B41))</f>
        <v>0</v>
      </c>
      <c r="X41" s="22">
        <v>1</v>
      </c>
      <c r="Y41" t="str">
        <f t="shared" ref="Y41:Y50" si="23">INDEX(O$3:O$34,MATCH(X41,V$3:V$34,0),1)</f>
        <v>China</v>
      </c>
      <c r="Z41" s="21">
        <f t="shared" ref="Z41:AC50" si="24">INDEX($O$2:$S$35,MATCH($Y41,$O$2:$O$35,0),MATCH(Z$40,$O$2:$S$2,0))</f>
        <v>2605.3157842731694</v>
      </c>
      <c r="AA41" s="21">
        <f t="shared" si="24"/>
        <v>3266.2652087001256</v>
      </c>
      <c r="AB41" s="16">
        <f t="shared" si="24"/>
        <v>2978.1366699426421</v>
      </c>
      <c r="AC41" s="21">
        <f t="shared" si="24"/>
        <v>2065.134815411222</v>
      </c>
      <c r="AD41" s="21" t="str">
        <f t="shared" ref="AD41:AD50" si="25">Y41</f>
        <v>China</v>
      </c>
      <c r="AJ41" t="str">
        <f t="shared" si="18"/>
        <v>Indonesia</v>
      </c>
      <c r="AK41" s="25">
        <f t="shared" si="22"/>
        <v>3.3699478479026025E-2</v>
      </c>
      <c r="AM41" t="str">
        <f t="shared" si="20"/>
        <v>EU-27</v>
      </c>
      <c r="AN41" s="25">
        <f t="shared" si="16"/>
        <v>2.2709187212914782E-2</v>
      </c>
      <c r="AP41" t="str">
        <f t="shared" si="21"/>
        <v>East Africa</v>
      </c>
      <c r="AQ41" s="25">
        <f t="shared" si="17"/>
        <v>2.7803315034526686E-2</v>
      </c>
    </row>
    <row r="42" spans="1:43" x14ac:dyDescent="0.35">
      <c r="A42" s="13" t="s">
        <v>16</v>
      </c>
      <c r="B42" t="s">
        <v>17</v>
      </c>
      <c r="C42" s="10" t="s">
        <v>13</v>
      </c>
      <c r="I42" s="2">
        <f>IF($C42="EPS",SUMIFS('Electricity Distribution'!D$113:D$157,'Electricity Distribution'!$C$113:$C$157,$C$36,'Electricity Distribution'!$A$113:$A$157,$A42),SUMIFS('Electricity Distribution'!D$384:D$600,'Electricity Distribution'!$C$384:$C$600,$C$36,'Electricity Distribution'!$B$384:$B$600,$B42))</f>
        <v>0</v>
      </c>
      <c r="J42" s="2">
        <f>IF($C42="EPS",SUMIFS('Electricity Distribution'!E$113:E$157,'Electricity Distribution'!$C$113:$C$157,$C$36,'Electricity Distribution'!$A$113:$A$157,$A42),SUMIFS('Electricity Distribution'!E$384:E$600,'Electricity Distribution'!$C$384:$C$600,$C$36,'Electricity Distribution'!$B$384:$B$600,$B42))</f>
        <v>0</v>
      </c>
      <c r="K42" s="2">
        <f>IF($C42="EPS",SUMIFS('Electricity Distribution'!F$113:F$157,'Electricity Distribution'!$C$113:$C$157,$C$36,'Electricity Distribution'!$A$113:$A$157,$A42),SUMIFS('Electricity Distribution'!F$384:F$600,'Electricity Distribution'!$C$384:$C$600,$C$36,'Electricity Distribution'!$B$384:$B$600,$B42))</f>
        <v>0</v>
      </c>
      <c r="L42" s="2">
        <f>IF($C42="EPS",SUMIFS('Electricity Distribution'!G$113:G$157,'Electricity Distribution'!$C$113:$C$157,$C$36,'Electricity Distribution'!$A$113:$A$157,$A42),SUMIFS('Electricity Distribution'!G$384:G$600,'Electricity Distribution'!$C$384:$C$600,$C$36,'Electricity Distribution'!$B$384:$B$600,$B42))</f>
        <v>0</v>
      </c>
      <c r="X42" s="22">
        <v>2</v>
      </c>
      <c r="Y42" t="str">
        <f t="shared" si="23"/>
        <v>India</v>
      </c>
      <c r="Z42" s="21">
        <f t="shared" si="24"/>
        <v>555.35672574453702</v>
      </c>
      <c r="AA42" s="21">
        <f t="shared" si="24"/>
        <v>570.77826908036366</v>
      </c>
      <c r="AB42" s="16">
        <f t="shared" si="24"/>
        <v>534.70692154833102</v>
      </c>
      <c r="AC42" s="21">
        <f t="shared" si="24"/>
        <v>497.09281819648328</v>
      </c>
      <c r="AD42" s="21" t="str">
        <f t="shared" si="25"/>
        <v>India</v>
      </c>
      <c r="AJ42" t="str">
        <f t="shared" si="18"/>
        <v>Japan</v>
      </c>
      <c r="AK42" s="25">
        <f t="shared" si="22"/>
        <v>2.7639523694372375E-2</v>
      </c>
      <c r="AM42" t="str">
        <f t="shared" si="20"/>
        <v>Japan</v>
      </c>
      <c r="AN42" s="25">
        <f>AB48/SUM($AB$41:$AB$51)</f>
        <v>2.2324945601317526E-2</v>
      </c>
      <c r="AP42" t="str">
        <f>Y65</f>
        <v>Russia</v>
      </c>
      <c r="AQ42" s="25">
        <f>AC65/SUM($AC$58:$AC$68)</f>
        <v>2.6483397150253423E-2</v>
      </c>
    </row>
    <row r="43" spans="1:43" x14ac:dyDescent="0.35">
      <c r="A43" s="13" t="s">
        <v>18</v>
      </c>
      <c r="B43" t="s">
        <v>19</v>
      </c>
      <c r="C43" s="10" t="s">
        <v>13</v>
      </c>
      <c r="I43" s="2">
        <f>IF($C43="EPS",SUMIFS('Electricity Distribution'!D$113:D$157,'Electricity Distribution'!$C$113:$C$157,$C$36,'Electricity Distribution'!$A$113:$A$157,$A43),SUMIFS('Electricity Distribution'!D$384:D$600,'Electricity Distribution'!$C$384:$C$600,$C$36,'Electricity Distribution'!$B$384:$B$600,$B43))</f>
        <v>0</v>
      </c>
      <c r="J43" s="2">
        <f>IF($C43="EPS",SUMIFS('Electricity Distribution'!E$113:E$157,'Electricity Distribution'!$C$113:$C$157,$C$36,'Electricity Distribution'!$A$113:$A$157,$A43),SUMIFS('Electricity Distribution'!E$384:E$600,'Electricity Distribution'!$C$384:$C$600,$C$36,'Electricity Distribution'!$B$384:$B$600,$B43))</f>
        <v>0</v>
      </c>
      <c r="K43" s="2">
        <f>IF($C43="EPS",SUMIFS('Electricity Distribution'!F$113:F$157,'Electricity Distribution'!$C$113:$C$157,$C$36,'Electricity Distribution'!$A$113:$A$157,$A43),SUMIFS('Electricity Distribution'!F$384:F$600,'Electricity Distribution'!$C$384:$C$600,$C$36,'Electricity Distribution'!$B$384:$B$600,$B43))</f>
        <v>0</v>
      </c>
      <c r="L43" s="2">
        <f>IF($C43="EPS",SUMIFS('Electricity Distribution'!G$113:G$157,'Electricity Distribution'!$C$113:$C$157,$C$36,'Electricity Distribution'!$A$113:$A$157,$A43),SUMIFS('Electricity Distribution'!G$384:G$600,'Electricity Distribution'!$C$384:$C$600,$C$36,'Electricity Distribution'!$B$384:$B$600,$B43))</f>
        <v>0</v>
      </c>
      <c r="X43" s="22">
        <v>3</v>
      </c>
      <c r="Y43" t="str">
        <f t="shared" si="23"/>
        <v>Indonesia</v>
      </c>
      <c r="Z43" s="21">
        <f t="shared" si="24"/>
        <v>158.72180411075826</v>
      </c>
      <c r="AA43" s="21">
        <f t="shared" si="24"/>
        <v>214.2016877810301</v>
      </c>
      <c r="AB43" s="16">
        <f t="shared" si="24"/>
        <v>363.82960837370337</v>
      </c>
      <c r="AC43" s="21">
        <f t="shared" si="24"/>
        <v>788.00519841909977</v>
      </c>
      <c r="AD43" s="21" t="str">
        <f t="shared" si="25"/>
        <v>Indonesia</v>
      </c>
      <c r="AJ43" t="str">
        <f>Y31</f>
        <v>South Korea</v>
      </c>
      <c r="AK43" s="25">
        <f t="shared" si="22"/>
        <v>2.3168734435573494E-2</v>
      </c>
      <c r="AM43" t="str">
        <f t="shared" si="20"/>
        <v>Middle East</v>
      </c>
      <c r="AN43" s="25">
        <f t="shared" ref="AN43" si="26">AB49/SUM($AB$41:$AB$51)</f>
        <v>2.1925166021896911E-2</v>
      </c>
      <c r="AP43" t="str">
        <f t="shared" ref="AP43" si="27">Y66</f>
        <v>Middle East</v>
      </c>
      <c r="AQ43" s="25">
        <f t="shared" ref="AQ43" si="28">AC66/SUM($AC$58:$AC$68)</f>
        <v>2.5558451891444785E-2</v>
      </c>
    </row>
    <row r="44" spans="1:43" x14ac:dyDescent="0.35">
      <c r="A44" s="13" t="s">
        <v>20</v>
      </c>
      <c r="B44" t="s">
        <v>20</v>
      </c>
      <c r="C44" s="10" t="s">
        <v>13</v>
      </c>
      <c r="I44" s="2">
        <f>IF($C44="EPS",SUMIFS('Electricity Distribution'!D$113:D$157,'Electricity Distribution'!$C$113:$C$157,$C$36,'Electricity Distribution'!$A$113:$A$157,$A44),SUMIFS('Electricity Distribution'!D$384:D$600,'Electricity Distribution'!$C$384:$C$600,$C$36,'Electricity Distribution'!$B$384:$B$600,$B44))</f>
        <v>0</v>
      </c>
      <c r="J44" s="2">
        <f>IF($C44="EPS",SUMIFS('Electricity Distribution'!E$113:E$157,'Electricity Distribution'!$C$113:$C$157,$C$36,'Electricity Distribution'!$A$113:$A$157,$A44),SUMIFS('Electricity Distribution'!E$384:E$600,'Electricity Distribution'!$C$384:$C$600,$C$36,'Electricity Distribution'!$B$384:$B$600,$B44))</f>
        <v>0</v>
      </c>
      <c r="K44" s="2">
        <f>IF($C44="EPS",SUMIFS('Electricity Distribution'!F$113:F$157,'Electricity Distribution'!$C$113:$C$157,$C$36,'Electricity Distribution'!$A$113:$A$157,$A44),SUMIFS('Electricity Distribution'!F$384:F$600,'Electricity Distribution'!$C$384:$C$600,$C$36,'Electricity Distribution'!$B$384:$B$600,$B44))</f>
        <v>0</v>
      </c>
      <c r="L44" s="2">
        <f>IF($C44="EPS",SUMIFS('Electricity Distribution'!G$113:G$157,'Electricity Distribution'!$C$113:$C$157,$C$36,'Electricity Distribution'!$A$113:$A$157,$A44),SUMIFS('Electricity Distribution'!G$384:G$600,'Electricity Distribution'!$C$384:$C$600,$C$36,'Electricity Distribution'!$B$384:$B$600,$B44))</f>
        <v>0</v>
      </c>
      <c r="X44" s="22">
        <v>4</v>
      </c>
      <c r="Y44" t="str">
        <f t="shared" si="23"/>
        <v>Southeast Asia</v>
      </c>
      <c r="Z44" s="21">
        <f t="shared" si="24"/>
        <v>192.64632134070627</v>
      </c>
      <c r="AA44" s="21">
        <f t="shared" si="24"/>
        <v>246.4212456198363</v>
      </c>
      <c r="AB44" s="16">
        <f t="shared" si="24"/>
        <v>309.19173542609536</v>
      </c>
      <c r="AC44" s="21">
        <f t="shared" si="24"/>
        <v>344.55705425168912</v>
      </c>
      <c r="AD44" s="21" t="str">
        <f t="shared" si="25"/>
        <v>Southeast Asia</v>
      </c>
      <c r="AJ44" t="str">
        <f>Y32</f>
        <v>South Africa</v>
      </c>
      <c r="AK44" s="25">
        <f>AA32/SUM($AA$23:$AA$33)</f>
        <v>1.9201027644339418E-2</v>
      </c>
      <c r="AM44" t="str">
        <f>Y50</f>
        <v>South Korea</v>
      </c>
      <c r="AN44" s="25">
        <f>AB50/SUM($AB$41:$AB$51)</f>
        <v>2.1301243161028834E-2</v>
      </c>
      <c r="AP44" t="str">
        <f>Y67</f>
        <v>South Korea</v>
      </c>
      <c r="AQ44" s="25">
        <f>AC67/SUM($AC$58:$AC$68)</f>
        <v>2.044020433160584E-2</v>
      </c>
    </row>
    <row r="45" spans="1:43" x14ac:dyDescent="0.35">
      <c r="A45" s="13" t="s">
        <v>21</v>
      </c>
      <c r="B45" t="s">
        <v>22</v>
      </c>
      <c r="C45" s="10" t="s">
        <v>13</v>
      </c>
      <c r="I45" s="2">
        <f>IF($C45="EPS",SUMIFS('Electricity Distribution'!D$113:D$157,'Electricity Distribution'!$C$113:$C$157,$C$36,'Electricity Distribution'!$A$113:$A$157,$A45),SUMIFS('Electricity Distribution'!D$384:D$600,'Electricity Distribution'!$C$384:$C$600,$C$36,'Electricity Distribution'!$B$384:$B$600,$B45))</f>
        <v>0</v>
      </c>
      <c r="J45" s="2">
        <f>IF($C45="EPS",SUMIFS('Electricity Distribution'!E$113:E$157,'Electricity Distribution'!$C$113:$C$157,$C$36,'Electricity Distribution'!$A$113:$A$157,$A45),SUMIFS('Electricity Distribution'!E$384:E$600,'Electricity Distribution'!$C$384:$C$600,$C$36,'Electricity Distribution'!$B$384:$B$600,$B45))</f>
        <v>0</v>
      </c>
      <c r="K45" s="2">
        <f>IF($C45="EPS",SUMIFS('Electricity Distribution'!F$113:F$157,'Electricity Distribution'!$C$113:$C$157,$C$36,'Electricity Distribution'!$A$113:$A$157,$A45),SUMIFS('Electricity Distribution'!F$384:F$600,'Electricity Distribution'!$C$384:$C$600,$C$36,'Electricity Distribution'!$B$384:$B$600,$B45))</f>
        <v>0</v>
      </c>
      <c r="L45" s="2">
        <f>IF($C45="EPS",SUMIFS('Electricity Distribution'!G$113:G$157,'Electricity Distribution'!$C$113:$C$157,$C$36,'Electricity Distribution'!$A$113:$A$157,$A45),SUMIFS('Electricity Distribution'!G$384:G$600,'Electricity Distribution'!$C$384:$C$600,$C$36,'Electricity Distribution'!$B$384:$B$600,$B45))</f>
        <v>0</v>
      </c>
      <c r="X45" s="22">
        <v>5</v>
      </c>
      <c r="Y45" t="str">
        <f t="shared" si="23"/>
        <v>USA</v>
      </c>
      <c r="Z45" s="21">
        <f t="shared" si="24"/>
        <v>381.68994387678089</v>
      </c>
      <c r="AA45" s="21">
        <f t="shared" si="24"/>
        <v>309.11693852648307</v>
      </c>
      <c r="AB45" s="16">
        <f t="shared" si="24"/>
        <v>279.57553529191705</v>
      </c>
      <c r="AC45" s="21">
        <f t="shared" si="24"/>
        <v>260.38280782216219</v>
      </c>
      <c r="AD45" s="21" t="str">
        <f t="shared" si="25"/>
        <v>USA</v>
      </c>
      <c r="AJ45" t="s">
        <v>87</v>
      </c>
      <c r="AK45" s="25">
        <f t="shared" ref="AK45" si="29">AA33/SUM($AA$23:$AA$33)</f>
        <v>0.13440698785895766</v>
      </c>
      <c r="AM45" t="s">
        <v>87</v>
      </c>
      <c r="AN45" s="25">
        <f t="shared" ref="AN45" si="30">AB51/SUM($AB$41:$AB$51)</f>
        <v>0.16734405635072716</v>
      </c>
      <c r="AP45" t="s">
        <v>87</v>
      </c>
      <c r="AQ45" s="25">
        <f>AC68/SUM($AC$58:$AC$68)</f>
        <v>0.19763428686862955</v>
      </c>
    </row>
    <row r="46" spans="1:43" x14ac:dyDescent="0.35">
      <c r="A46" s="13" t="s">
        <v>23</v>
      </c>
      <c r="B46" t="s">
        <v>23</v>
      </c>
      <c r="C46" s="10" t="s">
        <v>9</v>
      </c>
      <c r="I46" s="2">
        <f>IF($C46="EPS",SUMIFS('Electricity Distribution'!D$113:D$157,'Electricity Distribution'!$C$113:$C$157,$C$36,'Electricity Distribution'!$A$113:$A$157,$A46),SUMIFS('Electricity Distribution'!D$384:D$600,'Electricity Distribution'!$C$384:$C$600,$C$36,'Electricity Distribution'!$B$384:$B$600,$B46))</f>
        <v>0</v>
      </c>
      <c r="J46" s="2">
        <f>IF($C46="EPS",SUMIFS('Electricity Distribution'!E$113:E$157,'Electricity Distribution'!$C$113:$C$157,$C$36,'Electricity Distribution'!$A$113:$A$157,$A46),SUMIFS('Electricity Distribution'!E$384:E$600,'Electricity Distribution'!$C$384:$C$600,$C$36,'Electricity Distribution'!$B$384:$B$600,$B46))</f>
        <v>0</v>
      </c>
      <c r="K46" s="2">
        <f>IF($C46="EPS",SUMIFS('Electricity Distribution'!F$113:F$157,'Electricity Distribution'!$C$113:$C$157,$C$36,'Electricity Distribution'!$A$113:$A$157,$A46),SUMIFS('Electricity Distribution'!F$384:F$600,'Electricity Distribution'!$C$384:$C$600,$C$36,'Electricity Distribution'!$B$384:$B$600,$B46))</f>
        <v>0</v>
      </c>
      <c r="L46" s="2">
        <f>IF($C46="EPS",SUMIFS('Electricity Distribution'!G$113:G$157,'Electricity Distribution'!$C$113:$C$157,$C$36,'Electricity Distribution'!$A$113:$A$157,$A46),SUMIFS('Electricity Distribution'!G$384:G$600,'Electricity Distribution'!$C$384:$C$600,$C$36,'Electricity Distribution'!$B$384:$B$600,$B46))</f>
        <v>0</v>
      </c>
      <c r="X46" s="22">
        <v>6</v>
      </c>
      <c r="Y46" t="str">
        <f t="shared" si="23"/>
        <v>Russia</v>
      </c>
      <c r="Z46" s="21">
        <f t="shared" si="24"/>
        <v>261.1037912429378</v>
      </c>
      <c r="AA46" s="21">
        <f t="shared" si="24"/>
        <v>226.88802310699106</v>
      </c>
      <c r="AB46" s="16">
        <f t="shared" si="24"/>
        <v>197.95178234830234</v>
      </c>
      <c r="AC46" s="21">
        <f t="shared" si="24"/>
        <v>156.87393077320181</v>
      </c>
      <c r="AD46" s="21" t="str">
        <f t="shared" si="25"/>
        <v>Russia</v>
      </c>
    </row>
    <row r="47" spans="1:43" x14ac:dyDescent="0.35">
      <c r="A47" s="13" t="s">
        <v>24</v>
      </c>
      <c r="B47" t="s">
        <v>24</v>
      </c>
      <c r="C47" s="10" t="s">
        <v>9</v>
      </c>
      <c r="I47" s="2">
        <f>IF($C47="EPS",SUMIFS('Electricity Distribution'!D$113:D$157,'Electricity Distribution'!$C$113:$C$157,$C$36,'Electricity Distribution'!$A$113:$A$157,$A47),SUMIFS('Electricity Distribution'!D$384:D$600,'Electricity Distribution'!$C$384:$C$600,$C$36,'Electricity Distribution'!$B$384:$B$600,$B47))</f>
        <v>0</v>
      </c>
      <c r="J47" s="2">
        <f>IF($C47="EPS",SUMIFS('Electricity Distribution'!E$113:E$157,'Electricity Distribution'!$C$113:$C$157,$C$36,'Electricity Distribution'!$A$113:$A$157,$A47),SUMIFS('Electricity Distribution'!E$384:E$600,'Electricity Distribution'!$C$384:$C$600,$C$36,'Electricity Distribution'!$B$384:$B$600,$B47))</f>
        <v>0</v>
      </c>
      <c r="K47" s="2">
        <f>IF($C47="EPS",SUMIFS('Electricity Distribution'!F$113:F$157,'Electricity Distribution'!$C$113:$C$157,$C$36,'Electricity Distribution'!$A$113:$A$157,$A47),SUMIFS('Electricity Distribution'!F$384:F$600,'Electricity Distribution'!$C$384:$C$600,$C$36,'Electricity Distribution'!$B$384:$B$600,$B47))</f>
        <v>0</v>
      </c>
      <c r="L47" s="2">
        <f>IF($C47="EPS",SUMIFS('Electricity Distribution'!G$113:G$157,'Electricity Distribution'!$C$113:$C$157,$C$36,'Electricity Distribution'!$A$113:$A$157,$A47),SUMIFS('Electricity Distribution'!G$384:G$600,'Electricity Distribution'!$C$384:$C$600,$C$36,'Electricity Distribution'!$B$384:$B$600,$B47))</f>
        <v>0</v>
      </c>
      <c r="X47" s="22">
        <v>7</v>
      </c>
      <c r="Y47" t="str">
        <f t="shared" si="23"/>
        <v>EU-27</v>
      </c>
      <c r="Z47" s="21">
        <f t="shared" si="24"/>
        <v>300.09127401807518</v>
      </c>
      <c r="AA47" s="21">
        <f t="shared" si="24"/>
        <v>223.24299649637962</v>
      </c>
      <c r="AB47" s="16">
        <f t="shared" si="24"/>
        <v>142.26558557995821</v>
      </c>
      <c r="AC47" s="21">
        <f t="shared" si="24"/>
        <v>87.942251008556369</v>
      </c>
      <c r="AD47" s="21" t="str">
        <f t="shared" si="25"/>
        <v>EU-27</v>
      </c>
    </row>
    <row r="48" spans="1:43" x14ac:dyDescent="0.35">
      <c r="A48" s="13" t="s">
        <v>25</v>
      </c>
      <c r="B48" t="s">
        <v>25</v>
      </c>
      <c r="C48" s="10" t="s">
        <v>13</v>
      </c>
      <c r="I48" s="2">
        <f>IF($C48="EPS",SUMIFS('Electricity Distribution'!D$113:D$157,'Electricity Distribution'!$C$113:$C$157,$C$36,'Electricity Distribution'!$A$113:$A$157,$A48),SUMIFS('Electricity Distribution'!D$384:D$600,'Electricity Distribution'!$C$384:$C$600,$C$36,'Electricity Distribution'!$B$384:$B$600,$B48))</f>
        <v>0</v>
      </c>
      <c r="J48" s="2">
        <f>IF($C48="EPS",SUMIFS('Electricity Distribution'!E$113:E$157,'Electricity Distribution'!$C$113:$C$157,$C$36,'Electricity Distribution'!$A$113:$A$157,$A48),SUMIFS('Electricity Distribution'!E$384:E$600,'Electricity Distribution'!$C$384:$C$600,$C$36,'Electricity Distribution'!$B$384:$B$600,$B48))</f>
        <v>0</v>
      </c>
      <c r="K48" s="2">
        <f>IF($C48="EPS",SUMIFS('Electricity Distribution'!F$113:F$157,'Electricity Distribution'!$C$113:$C$157,$C$36,'Electricity Distribution'!$A$113:$A$157,$A48),SUMIFS('Electricity Distribution'!F$384:F$600,'Electricity Distribution'!$C$384:$C$600,$C$36,'Electricity Distribution'!$B$384:$B$600,$B48))</f>
        <v>0</v>
      </c>
      <c r="L48" s="2">
        <f>IF($C48="EPS",SUMIFS('Electricity Distribution'!G$113:G$157,'Electricity Distribution'!$C$113:$C$157,$C$36,'Electricity Distribution'!$A$113:$A$157,$A48),SUMIFS('Electricity Distribution'!G$384:G$600,'Electricity Distribution'!$C$384:$C$600,$C$36,'Electricity Distribution'!$B$384:$B$600,$B48))</f>
        <v>0</v>
      </c>
      <c r="X48" s="22">
        <v>8</v>
      </c>
      <c r="Y48" t="str">
        <f t="shared" si="23"/>
        <v>Japan</v>
      </c>
      <c r="Z48" s="21">
        <f t="shared" si="24"/>
        <v>202.50280784033049</v>
      </c>
      <c r="AA48" s="21">
        <f t="shared" si="24"/>
        <v>175.68321208540689</v>
      </c>
      <c r="AB48" s="16">
        <f t="shared" si="24"/>
        <v>139.85843831548092</v>
      </c>
      <c r="AC48" s="21">
        <f t="shared" si="24"/>
        <v>108.96812667795483</v>
      </c>
      <c r="AD48" s="21" t="str">
        <f t="shared" si="25"/>
        <v>Japan</v>
      </c>
    </row>
    <row r="49" spans="1:37" x14ac:dyDescent="0.35">
      <c r="A49" s="13" t="s">
        <v>26</v>
      </c>
      <c r="B49" t="s">
        <v>26</v>
      </c>
      <c r="C49" s="10" t="s">
        <v>13</v>
      </c>
      <c r="I49" s="2">
        <f>IF($C49="EPS",SUMIFS('Electricity Distribution'!D$113:D$157,'Electricity Distribution'!$C$113:$C$157,$C$36,'Electricity Distribution'!$A$113:$A$157,$A49),SUMIFS('Electricity Distribution'!D$384:D$600,'Electricity Distribution'!$C$384:$C$600,$C$36,'Electricity Distribution'!$B$384:$B$600,$B49))</f>
        <v>0</v>
      </c>
      <c r="J49" s="2">
        <f>IF($C49="EPS",SUMIFS('Electricity Distribution'!E$113:E$157,'Electricity Distribution'!$C$113:$C$157,$C$36,'Electricity Distribution'!$A$113:$A$157,$A49),SUMIFS('Electricity Distribution'!E$384:E$600,'Electricity Distribution'!$C$384:$C$600,$C$36,'Electricity Distribution'!$B$384:$B$600,$B49))</f>
        <v>0</v>
      </c>
      <c r="K49" s="2">
        <f>IF($C49="EPS",SUMIFS('Electricity Distribution'!F$113:F$157,'Electricity Distribution'!$C$113:$C$157,$C$36,'Electricity Distribution'!$A$113:$A$157,$A49),SUMIFS('Electricity Distribution'!F$384:F$600,'Electricity Distribution'!$C$384:$C$600,$C$36,'Electricity Distribution'!$B$384:$B$600,$B49))</f>
        <v>0</v>
      </c>
      <c r="L49" s="2">
        <f>IF($C49="EPS",SUMIFS('Electricity Distribution'!G$113:G$157,'Electricity Distribution'!$C$113:$C$157,$C$36,'Electricity Distribution'!$A$113:$A$157,$A49),SUMIFS('Electricity Distribution'!G$384:G$600,'Electricity Distribution'!$C$384:$C$600,$C$36,'Electricity Distribution'!$B$384:$B$600,$B49))</f>
        <v>0</v>
      </c>
      <c r="X49" s="22">
        <v>9</v>
      </c>
      <c r="Y49" t="str">
        <f t="shared" si="23"/>
        <v>Middle East</v>
      </c>
      <c r="Z49" s="21">
        <f t="shared" si="24"/>
        <v>106.55215967453871</v>
      </c>
      <c r="AA49" s="21">
        <f t="shared" si="24"/>
        <v>114.59448137266385</v>
      </c>
      <c r="AB49" s="16">
        <f t="shared" si="24"/>
        <v>137.35395079525659</v>
      </c>
      <c r="AC49" s="21">
        <f t="shared" si="24"/>
        <v>151.39503402607664</v>
      </c>
      <c r="AD49" s="21" t="str">
        <f t="shared" si="25"/>
        <v>Middle East</v>
      </c>
      <c r="AH49">
        <v>2</v>
      </c>
      <c r="AI49">
        <v>3</v>
      </c>
      <c r="AJ49">
        <v>4</v>
      </c>
      <c r="AK49">
        <v>5</v>
      </c>
    </row>
    <row r="50" spans="1:37" x14ac:dyDescent="0.35">
      <c r="A50" s="13" t="s">
        <v>27</v>
      </c>
      <c r="B50" t="s">
        <v>27</v>
      </c>
      <c r="C50" s="11" t="s">
        <v>9</v>
      </c>
      <c r="I50" s="2">
        <f>IF($C50="EPS",SUMIFS('Electricity Distribution'!D$113:D$157,'Electricity Distribution'!$C$113:$C$157,$C$36,'Electricity Distribution'!$A$113:$A$157,$A50),SUMIFS('Electricity Distribution'!D$384:D$600,'Electricity Distribution'!$C$384:$C$600,$C$36,'Electricity Distribution'!$B$384:$B$600,$B50))</f>
        <v>0</v>
      </c>
      <c r="J50" s="2">
        <f>IF($C50="EPS",SUMIFS('Electricity Distribution'!E$113:E$157,'Electricity Distribution'!$C$113:$C$157,$C$36,'Electricity Distribution'!$A$113:$A$157,$A50),SUMIFS('Electricity Distribution'!E$384:E$600,'Electricity Distribution'!$C$384:$C$600,$C$36,'Electricity Distribution'!$B$384:$B$600,$B50))</f>
        <v>0</v>
      </c>
      <c r="K50" s="2">
        <f>IF($C50="EPS",SUMIFS('Electricity Distribution'!F$113:F$157,'Electricity Distribution'!$C$113:$C$157,$C$36,'Electricity Distribution'!$A$113:$A$157,$A50),SUMIFS('Electricity Distribution'!F$384:F$600,'Electricity Distribution'!$C$384:$C$600,$C$36,'Electricity Distribution'!$B$384:$B$600,$B50))</f>
        <v>0</v>
      </c>
      <c r="L50" s="2">
        <f>IF($C50="EPS",SUMIFS('Electricity Distribution'!G$113:G$157,'Electricity Distribution'!$C$113:$C$157,$C$36,'Electricity Distribution'!$A$113:$A$157,$A50),SUMIFS('Electricity Distribution'!G$384:G$600,'Electricity Distribution'!$C$384:$C$600,$C$36,'Electricity Distribution'!$B$384:$B$600,$B50))</f>
        <v>0</v>
      </c>
      <c r="X50" s="22">
        <v>10</v>
      </c>
      <c r="Y50" t="str">
        <f t="shared" si="23"/>
        <v>South Korea</v>
      </c>
      <c r="Z50" s="21">
        <f t="shared" si="24"/>
        <v>135.22935568917737</v>
      </c>
      <c r="AA50" s="21">
        <f t="shared" si="24"/>
        <v>147.26584041765108</v>
      </c>
      <c r="AB50" s="16">
        <f t="shared" si="24"/>
        <v>133.44527936963902</v>
      </c>
      <c r="AC50" s="21">
        <f t="shared" si="24"/>
        <v>121.07718587287623</v>
      </c>
      <c r="AD50" s="21" t="str">
        <f t="shared" si="25"/>
        <v>South Korea</v>
      </c>
      <c r="AF50" cm="1">
        <f t="array" ref="AF50:AF63">_xlfn.UNIQUE(AD:AD)</f>
        <v>0</v>
      </c>
      <c r="AG50" t="s">
        <v>0</v>
      </c>
      <c r="AH50" s="14">
        <v>2020</v>
      </c>
      <c r="AI50" s="14">
        <v>2030</v>
      </c>
      <c r="AJ50" s="14">
        <v>2040</v>
      </c>
      <c r="AK50" s="14">
        <v>2050</v>
      </c>
    </row>
    <row r="51" spans="1:37" x14ac:dyDescent="0.35">
      <c r="A51" s="13" t="s">
        <v>28</v>
      </c>
      <c r="B51" t="s">
        <v>28</v>
      </c>
      <c r="C51" s="10" t="s">
        <v>13</v>
      </c>
      <c r="I51" s="2">
        <f>IF($C51="EPS",SUMIFS('Electricity Distribution'!D$113:D$157,'Electricity Distribution'!$C$113:$C$157,$C$36,'Electricity Distribution'!$A$113:$A$157,$A51),SUMIFS('Electricity Distribution'!D$384:D$600,'Electricity Distribution'!$C$384:$C$600,$C$36,'Electricity Distribution'!$B$384:$B$600,$B51))</f>
        <v>0</v>
      </c>
      <c r="J51" s="2">
        <f>IF($C51="EPS",SUMIFS('Electricity Distribution'!E$113:E$157,'Electricity Distribution'!$C$113:$C$157,$C$36,'Electricity Distribution'!$A$113:$A$157,$A51),SUMIFS('Electricity Distribution'!E$384:E$600,'Electricity Distribution'!$C$384:$C$600,$C$36,'Electricity Distribution'!$B$384:$B$600,$B51))</f>
        <v>0</v>
      </c>
      <c r="K51" s="2">
        <f>IF($C51="EPS",SUMIFS('Electricity Distribution'!F$113:F$157,'Electricity Distribution'!$C$113:$C$157,$C$36,'Electricity Distribution'!$A$113:$A$157,$A51),SUMIFS('Electricity Distribution'!F$384:F$600,'Electricity Distribution'!$C$384:$C$600,$C$36,'Electricity Distribution'!$B$384:$B$600,$B51))</f>
        <v>0</v>
      </c>
      <c r="L51" s="2">
        <f>IF($C51="EPS",SUMIFS('Electricity Distribution'!G$113:G$157,'Electricity Distribution'!$C$113:$C$157,$C$36,'Electricity Distribution'!$A$113:$A$157,$A51),SUMIFS('Electricity Distribution'!G$384:G$600,'Electricity Distribution'!$C$384:$C$600,$C$36,'Electricity Distribution'!$B$384:$B$600,$B51))</f>
        <v>0</v>
      </c>
      <c r="X51" s="22" t="s">
        <v>86</v>
      </c>
      <c r="Y51" t="s">
        <v>87</v>
      </c>
      <c r="Z51" s="21">
        <f>$P$35-SUM(Z41:Z50)</f>
        <v>790.43750262874528</v>
      </c>
      <c r="AA51" s="21">
        <f>$Q$35-SUM(AA41:AA50)</f>
        <v>861.77363061397136</v>
      </c>
      <c r="AB51" s="16">
        <f>$R$35-SUM(AB41:AB50)</f>
        <v>1048.3554495742783</v>
      </c>
      <c r="AC51" s="21">
        <f>$S$35-SUM(AC41:AC50)</f>
        <v>1342.0529457526472</v>
      </c>
      <c r="AD51" s="21"/>
      <c r="AF51" t="str">
        <v>China</v>
      </c>
      <c r="AG51" t="str">
        <f>AF51</f>
        <v>China</v>
      </c>
      <c r="AH51" s="47">
        <f t="shared" ref="AH51:AK63" si="31">VLOOKUP($AG51,$O$2:$S$35,AH$49,FALSE)</f>
        <v>2605.3157842731694</v>
      </c>
      <c r="AI51" s="47">
        <f t="shared" si="31"/>
        <v>3266.2652087001256</v>
      </c>
      <c r="AJ51" s="47">
        <f t="shared" si="31"/>
        <v>2978.1366699426421</v>
      </c>
      <c r="AK51" s="47">
        <f t="shared" si="31"/>
        <v>2065.134815411222</v>
      </c>
    </row>
    <row r="52" spans="1:37" x14ac:dyDescent="0.35">
      <c r="A52" s="13" t="s">
        <v>29</v>
      </c>
      <c r="B52" t="s">
        <v>30</v>
      </c>
      <c r="C52" s="10" t="s">
        <v>13</v>
      </c>
      <c r="I52" s="2">
        <f>IF($C52="EPS",SUMIFS('Electricity Distribution'!D$113:D$157,'Electricity Distribution'!$C$113:$C$157,$C$36,'Electricity Distribution'!$A$113:$A$157,$A52),SUMIFS('Electricity Distribution'!D$384:D$600,'Electricity Distribution'!$C$384:$C$600,$C$36,'Electricity Distribution'!$B$384:$B$600,$B52))</f>
        <v>0</v>
      </c>
      <c r="J52" s="2">
        <f>IF($C52="EPS",SUMIFS('Electricity Distribution'!E$113:E$157,'Electricity Distribution'!$C$113:$C$157,$C$36,'Electricity Distribution'!$A$113:$A$157,$A52),SUMIFS('Electricity Distribution'!E$384:E$600,'Electricity Distribution'!$C$384:$C$600,$C$36,'Electricity Distribution'!$B$384:$B$600,$B52))</f>
        <v>0</v>
      </c>
      <c r="K52" s="2">
        <f>IF($C52="EPS",SUMIFS('Electricity Distribution'!F$113:F$157,'Electricity Distribution'!$C$113:$C$157,$C$36,'Electricity Distribution'!$A$113:$A$157,$A52),SUMIFS('Electricity Distribution'!F$384:F$600,'Electricity Distribution'!$C$384:$C$600,$C$36,'Electricity Distribution'!$B$384:$B$600,$B52))</f>
        <v>0</v>
      </c>
      <c r="L52" s="2">
        <f>IF($C52="EPS",SUMIFS('Electricity Distribution'!G$113:G$157,'Electricity Distribution'!$C$113:$C$157,$C$36,'Electricity Distribution'!$A$113:$A$157,$A52),SUMIFS('Electricity Distribution'!G$384:G$600,'Electricity Distribution'!$C$384:$C$600,$C$36,'Electricity Distribution'!$B$384:$B$600,$B52))</f>
        <v>0</v>
      </c>
      <c r="Y52" t="s">
        <v>415</v>
      </c>
      <c r="Z52">
        <v>0</v>
      </c>
      <c r="AA52">
        <v>0</v>
      </c>
      <c r="AB52">
        <v>0</v>
      </c>
      <c r="AC52">
        <v>0</v>
      </c>
      <c r="AF52" t="str">
        <v>India</v>
      </c>
      <c r="AG52" t="str">
        <f t="shared" ref="AG52:AG63" si="32">AF52</f>
        <v>India</v>
      </c>
      <c r="AH52" s="47">
        <f t="shared" si="31"/>
        <v>555.35672574453702</v>
      </c>
      <c r="AI52" s="47">
        <f t="shared" si="31"/>
        <v>570.77826908036366</v>
      </c>
      <c r="AJ52" s="47">
        <f t="shared" si="31"/>
        <v>534.70692154833102</v>
      </c>
      <c r="AK52" s="47">
        <f t="shared" si="31"/>
        <v>497.09281819648328</v>
      </c>
    </row>
    <row r="53" spans="1:37" x14ac:dyDescent="0.35">
      <c r="A53" s="13" t="s">
        <v>31</v>
      </c>
      <c r="B53" t="s">
        <v>32</v>
      </c>
      <c r="C53" s="10" t="s">
        <v>13</v>
      </c>
      <c r="I53" s="2">
        <f>IF($C53="EPS",SUMIFS('Electricity Distribution'!D$113:D$157,'Electricity Distribution'!$C$113:$C$157,$C$36,'Electricity Distribution'!$A$113:$A$157,$A53),SUMIFS('Electricity Distribution'!D$384:D$600,'Electricity Distribution'!$C$384:$C$600,$C$36,'Electricity Distribution'!$B$384:$B$600,$B53))</f>
        <v>0</v>
      </c>
      <c r="J53" s="2">
        <f>IF($C53="EPS",SUMIFS('Electricity Distribution'!E$113:E$157,'Electricity Distribution'!$C$113:$C$157,$C$36,'Electricity Distribution'!$A$113:$A$157,$A53),SUMIFS('Electricity Distribution'!E$384:E$600,'Electricity Distribution'!$C$384:$C$600,$C$36,'Electricity Distribution'!$B$384:$B$600,$B53))</f>
        <v>0</v>
      </c>
      <c r="K53" s="2">
        <f>IF($C53="EPS",SUMIFS('Electricity Distribution'!F$113:F$157,'Electricity Distribution'!$C$113:$C$157,$C$36,'Electricity Distribution'!$A$113:$A$157,$A53),SUMIFS('Electricity Distribution'!F$384:F$600,'Electricity Distribution'!$C$384:$C$600,$C$36,'Electricity Distribution'!$B$384:$B$600,$B53))</f>
        <v>0</v>
      </c>
      <c r="L53" s="2">
        <f>IF($C53="EPS",SUMIFS('Electricity Distribution'!G$113:G$157,'Electricity Distribution'!$C$113:$C$157,$C$36,'Electricity Distribution'!$A$113:$A$157,$A53),SUMIFS('Electricity Distribution'!G$384:G$600,'Electricity Distribution'!$C$384:$C$600,$C$36,'Electricity Distribution'!$B$384:$B$600,$B53))</f>
        <v>0</v>
      </c>
      <c r="AF53" t="str">
        <v>USA</v>
      </c>
      <c r="AG53" t="str">
        <f t="shared" si="32"/>
        <v>USA</v>
      </c>
      <c r="AH53" s="47">
        <f t="shared" si="31"/>
        <v>381.68994387678089</v>
      </c>
      <c r="AI53" s="47">
        <f t="shared" si="31"/>
        <v>309.11693852648307</v>
      </c>
      <c r="AJ53" s="47">
        <f t="shared" si="31"/>
        <v>279.57553529191705</v>
      </c>
      <c r="AK53" s="47">
        <f t="shared" si="31"/>
        <v>260.38280782216219</v>
      </c>
    </row>
    <row r="54" spans="1:37" x14ac:dyDescent="0.35">
      <c r="A54" s="13" t="s">
        <v>33</v>
      </c>
      <c r="B54" t="s">
        <v>33</v>
      </c>
      <c r="C54" s="10" t="s">
        <v>13</v>
      </c>
      <c r="I54" s="2">
        <f>IF($C54="EPS",SUMIFS('Electricity Distribution'!D$113:D$157,'Electricity Distribution'!$C$113:$C$157,$C$36,'Electricity Distribution'!$A$113:$A$157,$A54),SUMIFS('Electricity Distribution'!D$384:D$600,'Electricity Distribution'!$C$384:$C$600,$C$36,'Electricity Distribution'!$B$384:$B$600,$B54))</f>
        <v>0</v>
      </c>
      <c r="J54" s="2">
        <f>IF($C54="EPS",SUMIFS('Electricity Distribution'!E$113:E$157,'Electricity Distribution'!$C$113:$C$157,$C$36,'Electricity Distribution'!$A$113:$A$157,$A54),SUMIFS('Electricity Distribution'!E$384:E$600,'Electricity Distribution'!$C$384:$C$600,$C$36,'Electricity Distribution'!$B$384:$B$600,$B54))</f>
        <v>0</v>
      </c>
      <c r="K54" s="2">
        <f>IF($C54="EPS",SUMIFS('Electricity Distribution'!F$113:F$157,'Electricity Distribution'!$C$113:$C$157,$C$36,'Electricity Distribution'!$A$113:$A$157,$A54),SUMIFS('Electricity Distribution'!F$384:F$600,'Electricity Distribution'!$C$384:$C$600,$C$36,'Electricity Distribution'!$B$384:$B$600,$B54))</f>
        <v>0</v>
      </c>
      <c r="L54" s="2">
        <f>IF($C54="EPS",SUMIFS('Electricity Distribution'!G$113:G$157,'Electricity Distribution'!$C$113:$C$157,$C$36,'Electricity Distribution'!$A$113:$A$157,$A54),SUMIFS('Electricity Distribution'!G$384:G$600,'Electricity Distribution'!$C$384:$C$600,$C$36,'Electricity Distribution'!$B$384:$B$600,$B54))</f>
        <v>0</v>
      </c>
      <c r="AF54" t="str">
        <v>EU-27</v>
      </c>
      <c r="AH54" s="47"/>
      <c r="AI54" s="47"/>
      <c r="AJ54" s="47"/>
      <c r="AK54" s="47"/>
    </row>
    <row r="55" spans="1:37" x14ac:dyDescent="0.35">
      <c r="A55" s="13" t="s">
        <v>34</v>
      </c>
      <c r="B55" t="s">
        <v>34</v>
      </c>
      <c r="C55" s="10" t="s">
        <v>9</v>
      </c>
      <c r="I55" s="2">
        <f>IF($C55="EPS",SUMIFS('Electricity Distribution'!D$113:D$157,'Electricity Distribution'!$C$113:$C$157,$C$36,'Electricity Distribution'!$A$113:$A$157,$A55),SUMIFS('Electricity Distribution'!D$384:D$600,'Electricity Distribution'!$C$384:$C$600,$C$36,'Electricity Distribution'!$B$384:$B$600,$B55))</f>
        <v>0</v>
      </c>
      <c r="J55" s="2">
        <f>IF($C55="EPS",SUMIFS('Electricity Distribution'!E$113:E$157,'Electricity Distribution'!$C$113:$C$157,$C$36,'Electricity Distribution'!$A$113:$A$157,$A55),SUMIFS('Electricity Distribution'!E$384:E$600,'Electricity Distribution'!$C$384:$C$600,$C$36,'Electricity Distribution'!$B$384:$B$600,$B55))</f>
        <v>0</v>
      </c>
      <c r="K55" s="2">
        <f>IF($C55="EPS",SUMIFS('Electricity Distribution'!F$113:F$157,'Electricity Distribution'!$C$113:$C$157,$C$36,'Electricity Distribution'!$A$113:$A$157,$A55),SUMIFS('Electricity Distribution'!F$384:F$600,'Electricity Distribution'!$C$384:$C$600,$C$36,'Electricity Distribution'!$B$384:$B$600,$B55))</f>
        <v>0</v>
      </c>
      <c r="L55" s="2">
        <f>IF($C55="EPS",SUMIFS('Electricity Distribution'!G$113:G$157,'Electricity Distribution'!$C$113:$C$157,$C$36,'Electricity Distribution'!$A$113:$A$157,$A55),SUMIFS('Electricity Distribution'!G$384:G$600,'Electricity Distribution'!$C$384:$C$600,$C$36,'Electricity Distribution'!$B$384:$B$600,$B55))</f>
        <v>0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  <c r="AF55" t="str">
        <v>Russia</v>
      </c>
      <c r="AG55" t="str">
        <f t="shared" si="32"/>
        <v>Russia</v>
      </c>
      <c r="AH55" s="47">
        <f t="shared" si="31"/>
        <v>261.1037912429378</v>
      </c>
      <c r="AI55" s="47">
        <f t="shared" si="31"/>
        <v>226.88802310699106</v>
      </c>
      <c r="AJ55" s="47">
        <f t="shared" si="31"/>
        <v>197.95178234830234</v>
      </c>
      <c r="AK55" s="47">
        <f t="shared" si="31"/>
        <v>156.87393077320181</v>
      </c>
    </row>
    <row r="56" spans="1:37" x14ac:dyDescent="0.35">
      <c r="A56" s="13" t="s">
        <v>35</v>
      </c>
      <c r="B56" t="s">
        <v>35</v>
      </c>
      <c r="C56" s="10" t="s">
        <v>9</v>
      </c>
      <c r="I56" s="2">
        <f>IF($C56="EPS",SUMIFS('Electricity Distribution'!D$113:D$157,'Electricity Distribution'!$C$113:$C$157,$C$36,'Electricity Distribution'!$A$113:$A$157,$A56),SUMIFS('Electricity Distribution'!D$384:D$600,'Electricity Distribution'!$C$384:$C$600,$C$36,'Electricity Distribution'!$B$384:$B$600,$B56))</f>
        <v>0</v>
      </c>
      <c r="J56" s="2">
        <f>IF($C56="EPS",SUMIFS('Electricity Distribution'!E$113:E$157,'Electricity Distribution'!$C$113:$C$157,$C$36,'Electricity Distribution'!$A$113:$A$157,$A56),SUMIFS('Electricity Distribution'!E$384:E$600,'Electricity Distribution'!$C$384:$C$600,$C$36,'Electricity Distribution'!$B$384:$B$600,$B56))</f>
        <v>0</v>
      </c>
      <c r="K56" s="2">
        <f>IF($C56="EPS",SUMIFS('Electricity Distribution'!F$113:F$157,'Electricity Distribution'!$C$113:$C$157,$C$36,'Electricity Distribution'!$A$113:$A$157,$A56),SUMIFS('Electricity Distribution'!F$384:F$600,'Electricity Distribution'!$C$384:$C$600,$C$36,'Electricity Distribution'!$B$384:$B$600,$B56))</f>
        <v>0</v>
      </c>
      <c r="L56" s="2">
        <f>IF($C56="EPS",SUMIFS('Electricity Distribution'!G$113:G$157,'Electricity Distribution'!$C$113:$C$157,$C$36,'Electricity Distribution'!$A$113:$A$157,$A56),SUMIFS('Electricity Distribution'!G$384:G$600,'Electricity Distribution'!$C$384:$C$600,$C$36,'Electricity Distribution'!$B$384:$B$600,$B56))</f>
        <v>0</v>
      </c>
      <c r="AF56" t="str">
        <v>Japan</v>
      </c>
      <c r="AG56" t="str">
        <f t="shared" si="32"/>
        <v>Japan</v>
      </c>
      <c r="AH56" s="47">
        <f t="shared" si="31"/>
        <v>202.50280784033049</v>
      </c>
      <c r="AI56" s="47">
        <f t="shared" si="31"/>
        <v>175.68321208540689</v>
      </c>
      <c r="AJ56" s="47">
        <f t="shared" si="31"/>
        <v>139.85843831548092</v>
      </c>
      <c r="AK56" s="47">
        <f t="shared" si="31"/>
        <v>108.96812667795483</v>
      </c>
    </row>
    <row r="57" spans="1:37" x14ac:dyDescent="0.35">
      <c r="A57" s="13" t="s">
        <v>36</v>
      </c>
      <c r="B57" t="s">
        <v>36</v>
      </c>
      <c r="C57" s="10" t="s">
        <v>13</v>
      </c>
      <c r="I57" s="2">
        <f>IF($C57="EPS",SUMIFS('Electricity Distribution'!D$113:D$157,'Electricity Distribution'!$C$113:$C$157,$C$36,'Electricity Distribution'!$A$113:$A$157,$A57),SUMIFS('Electricity Distribution'!D$384:D$600,'Electricity Distribution'!$C$384:$C$600,$C$36,'Electricity Distribution'!$B$384:$B$600,$B57))</f>
        <v>0</v>
      </c>
      <c r="J57" s="2">
        <f>IF($C57="EPS",SUMIFS('Electricity Distribution'!E$113:E$157,'Electricity Distribution'!$C$113:$C$157,$C$36,'Electricity Distribution'!$A$113:$A$157,$A57),SUMIFS('Electricity Distribution'!E$384:E$600,'Electricity Distribution'!$C$384:$C$600,$C$36,'Electricity Distribution'!$B$384:$B$600,$B57))</f>
        <v>0</v>
      </c>
      <c r="K57" s="2">
        <f>IF($C57="EPS",SUMIFS('Electricity Distribution'!F$113:F$157,'Electricity Distribution'!$C$113:$C$157,$C$36,'Electricity Distribution'!$A$113:$A$157,$A57),SUMIFS('Electricity Distribution'!F$384:F$600,'Electricity Distribution'!$C$384:$C$600,$C$36,'Electricity Distribution'!$B$384:$B$600,$B57))</f>
        <v>0</v>
      </c>
      <c r="L57" s="2">
        <f>IF($C57="EPS",SUMIFS('Electricity Distribution'!G$113:G$157,'Electricity Distribution'!$C$113:$C$157,$C$36,'Electricity Distribution'!$A$113:$A$157,$A57),SUMIFS('Electricity Distribution'!G$384:G$600,'Electricity Distribution'!$C$384:$C$600,$C$36,'Electricity Distribution'!$B$384:$B$600,$B57))</f>
        <v>0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  <c r="AF57" t="str">
        <v>Southeast Asia</v>
      </c>
      <c r="AG57" t="str">
        <f t="shared" si="32"/>
        <v>Southeast Asia</v>
      </c>
      <c r="AH57" s="47">
        <f t="shared" si="31"/>
        <v>192.64632134070627</v>
      </c>
      <c r="AI57" s="47">
        <f t="shared" si="31"/>
        <v>246.4212456198363</v>
      </c>
      <c r="AJ57" s="47">
        <f t="shared" si="31"/>
        <v>309.19173542609536</v>
      </c>
      <c r="AK57" s="47">
        <f t="shared" si="31"/>
        <v>344.55705425168912</v>
      </c>
    </row>
    <row r="58" spans="1:37" x14ac:dyDescent="0.35">
      <c r="A58" s="13" t="s">
        <v>37</v>
      </c>
      <c r="B58" t="s">
        <v>37</v>
      </c>
      <c r="C58" s="10" t="s">
        <v>9</v>
      </c>
      <c r="I58" s="2">
        <f>IF($C58="EPS",SUMIFS('Electricity Distribution'!D$113:D$157,'Electricity Distribution'!$C$113:$C$157,$C$36,'Electricity Distribution'!$A$113:$A$157,$A58),SUMIFS('Electricity Distribution'!D$384:D$600,'Electricity Distribution'!$C$384:$C$600,$C$36,'Electricity Distribution'!$B$384:$B$600,$B58))</f>
        <v>0</v>
      </c>
      <c r="J58" s="2">
        <f>IF($C58="EPS",SUMIFS('Electricity Distribution'!E$113:E$157,'Electricity Distribution'!$C$113:$C$157,$C$36,'Electricity Distribution'!$A$113:$A$157,$A58),SUMIFS('Electricity Distribution'!E$384:E$600,'Electricity Distribution'!$C$384:$C$600,$C$36,'Electricity Distribution'!$B$384:$B$600,$B58))</f>
        <v>0</v>
      </c>
      <c r="K58" s="2">
        <f>IF($C58="EPS",SUMIFS('Electricity Distribution'!F$113:F$157,'Electricity Distribution'!$C$113:$C$157,$C$36,'Electricity Distribution'!$A$113:$A$157,$A58),SUMIFS('Electricity Distribution'!F$384:F$600,'Electricity Distribution'!$C$384:$C$600,$C$36,'Electricity Distribution'!$B$384:$B$600,$B58))</f>
        <v>0</v>
      </c>
      <c r="L58" s="2">
        <f>IF($C58="EPS",SUMIFS('Electricity Distribution'!G$113:G$157,'Electricity Distribution'!$C$113:$C$157,$C$36,'Electricity Distribution'!$A$113:$A$157,$A58),SUMIFS('Electricity Distribution'!G$384:G$600,'Electricity Distribution'!$C$384:$C$600,$C$36,'Electricity Distribution'!$B$384:$B$600,$B58))</f>
        <v>0</v>
      </c>
      <c r="X58" s="22">
        <v>1</v>
      </c>
      <c r="Y58" t="str">
        <f t="shared" ref="Y58:Y67" si="33">INDEX(O$3:O$34,MATCH(X58,W$3:W$34,0),1)</f>
        <v>China</v>
      </c>
      <c r="Z58" s="21">
        <f t="shared" ref="Z58:AC67" si="34">INDEX($O$2:$S$35,MATCH($Y58,$O$2:$O$35,0),MATCH(Z$57,$O$2:$S$2,0))</f>
        <v>2605.3157842731694</v>
      </c>
      <c r="AA58" s="21">
        <f t="shared" si="34"/>
        <v>3266.2652087001256</v>
      </c>
      <c r="AB58" s="21">
        <f t="shared" si="34"/>
        <v>2978.1366699426421</v>
      </c>
      <c r="AC58" s="16">
        <f t="shared" si="34"/>
        <v>2065.134815411222</v>
      </c>
      <c r="AD58" s="21" t="str">
        <f t="shared" ref="AD58:AD67" si="35">Y58</f>
        <v>China</v>
      </c>
      <c r="AF58" t="str">
        <v>Indonesia</v>
      </c>
      <c r="AG58" t="str">
        <f t="shared" si="32"/>
        <v>Indonesia</v>
      </c>
      <c r="AH58" s="47">
        <f t="shared" si="31"/>
        <v>158.72180411075826</v>
      </c>
      <c r="AI58" s="47">
        <f t="shared" si="31"/>
        <v>214.2016877810301</v>
      </c>
      <c r="AJ58" s="47">
        <f t="shared" si="31"/>
        <v>363.82960837370337</v>
      </c>
      <c r="AK58" s="47">
        <f t="shared" si="31"/>
        <v>788.00519841909977</v>
      </c>
    </row>
    <row r="59" spans="1:37" x14ac:dyDescent="0.35">
      <c r="A59" s="13" t="s">
        <v>38</v>
      </c>
      <c r="B59" t="s">
        <v>38</v>
      </c>
      <c r="C59" s="10" t="s">
        <v>13</v>
      </c>
      <c r="I59" s="2">
        <f>IF($C59="EPS",SUMIFS('Electricity Distribution'!D$113:D$157,'Electricity Distribution'!$C$113:$C$157,$C$36,'Electricity Distribution'!$A$113:$A$157,$A59),SUMIFS('Electricity Distribution'!D$384:D$600,'Electricity Distribution'!$C$384:$C$600,$C$36,'Electricity Distribution'!$B$384:$B$600,$B59))</f>
        <v>0</v>
      </c>
      <c r="J59" s="2">
        <f>IF($C59="EPS",SUMIFS('Electricity Distribution'!E$113:E$157,'Electricity Distribution'!$C$113:$C$157,$C$36,'Electricity Distribution'!$A$113:$A$157,$A59),SUMIFS('Electricity Distribution'!E$384:E$600,'Electricity Distribution'!$C$384:$C$600,$C$36,'Electricity Distribution'!$B$384:$B$600,$B59))</f>
        <v>0</v>
      </c>
      <c r="K59" s="2">
        <f>IF($C59="EPS",SUMIFS('Electricity Distribution'!F$113:F$157,'Electricity Distribution'!$C$113:$C$157,$C$36,'Electricity Distribution'!$A$113:$A$157,$A59),SUMIFS('Electricity Distribution'!F$384:F$600,'Electricity Distribution'!$C$384:$C$600,$C$36,'Electricity Distribution'!$B$384:$B$600,$B59))</f>
        <v>0</v>
      </c>
      <c r="L59" s="2">
        <f>IF($C59="EPS",SUMIFS('Electricity Distribution'!G$113:G$157,'Electricity Distribution'!$C$113:$C$157,$C$36,'Electricity Distribution'!$A$113:$A$157,$A59),SUMIFS('Electricity Distribution'!G$384:G$600,'Electricity Distribution'!$C$384:$C$600,$C$36,'Electricity Distribution'!$B$384:$B$600,$B59))</f>
        <v>0</v>
      </c>
      <c r="X59" s="22">
        <v>2</v>
      </c>
      <c r="Y59" t="str">
        <f t="shared" si="33"/>
        <v>Indonesia</v>
      </c>
      <c r="Z59" s="21">
        <f t="shared" si="34"/>
        <v>158.72180411075826</v>
      </c>
      <c r="AA59" s="21">
        <f t="shared" si="34"/>
        <v>214.2016877810301</v>
      </c>
      <c r="AB59" s="21">
        <f t="shared" si="34"/>
        <v>363.82960837370337</v>
      </c>
      <c r="AC59" s="16">
        <f t="shared" si="34"/>
        <v>788.00519841909977</v>
      </c>
      <c r="AD59" s="21" t="str">
        <f t="shared" si="35"/>
        <v>Indonesia</v>
      </c>
      <c r="AF59" t="str">
        <v>South Korea</v>
      </c>
      <c r="AG59" t="str">
        <f t="shared" si="32"/>
        <v>South Korea</v>
      </c>
      <c r="AH59" s="47">
        <f t="shared" si="31"/>
        <v>135.22935568917737</v>
      </c>
      <c r="AI59" s="47">
        <f t="shared" si="31"/>
        <v>147.26584041765108</v>
      </c>
      <c r="AJ59" s="47">
        <f t="shared" si="31"/>
        <v>133.44527936963902</v>
      </c>
      <c r="AK59" s="47">
        <f t="shared" si="31"/>
        <v>121.07718587287623</v>
      </c>
    </row>
    <row r="60" spans="1:37" x14ac:dyDescent="0.35">
      <c r="A60" s="13" t="s">
        <v>39</v>
      </c>
      <c r="B60" t="s">
        <v>39</v>
      </c>
      <c r="C60" s="10" t="s">
        <v>13</v>
      </c>
      <c r="I60" s="2">
        <f>IF($C60="EPS",SUMIFS('Electricity Distribution'!D$113:D$157,'Electricity Distribution'!$C$113:$C$157,$C$36,'Electricity Distribution'!$A$113:$A$157,$A60),SUMIFS('Electricity Distribution'!D$384:D$600,'Electricity Distribution'!$C$384:$C$600,$C$36,'Electricity Distribution'!$B$384:$B$600,$B60))</f>
        <v>0</v>
      </c>
      <c r="J60" s="2">
        <f>IF($C60="EPS",SUMIFS('Electricity Distribution'!E$113:E$157,'Electricity Distribution'!$C$113:$C$157,$C$36,'Electricity Distribution'!$A$113:$A$157,$A60),SUMIFS('Electricity Distribution'!E$384:E$600,'Electricity Distribution'!$C$384:$C$600,$C$36,'Electricity Distribution'!$B$384:$B$600,$B60))</f>
        <v>0</v>
      </c>
      <c r="K60" s="2">
        <f>IF($C60="EPS",SUMIFS('Electricity Distribution'!F$113:F$157,'Electricity Distribution'!$C$113:$C$157,$C$36,'Electricity Distribution'!$A$113:$A$157,$A60),SUMIFS('Electricity Distribution'!F$384:F$600,'Electricity Distribution'!$C$384:$C$600,$C$36,'Electricity Distribution'!$B$384:$B$600,$B60))</f>
        <v>0</v>
      </c>
      <c r="L60" s="2">
        <f>IF($C60="EPS",SUMIFS('Electricity Distribution'!G$113:G$157,'Electricity Distribution'!$C$113:$C$157,$C$36,'Electricity Distribution'!$A$113:$A$157,$A60),SUMIFS('Electricity Distribution'!G$384:G$600,'Electricity Distribution'!$C$384:$C$600,$C$36,'Electricity Distribution'!$B$384:$B$600,$B60))</f>
        <v>0</v>
      </c>
      <c r="X60" s="22">
        <v>3</v>
      </c>
      <c r="Y60" t="str">
        <f t="shared" si="33"/>
        <v>India</v>
      </c>
      <c r="Z60" s="21">
        <f t="shared" si="34"/>
        <v>555.35672574453702</v>
      </c>
      <c r="AA60" s="21">
        <f t="shared" si="34"/>
        <v>570.77826908036366</v>
      </c>
      <c r="AB60" s="21">
        <f t="shared" si="34"/>
        <v>534.70692154833102</v>
      </c>
      <c r="AC60" s="16">
        <f t="shared" si="34"/>
        <v>497.09281819648328</v>
      </c>
      <c r="AD60" s="21" t="str">
        <f t="shared" si="35"/>
        <v>India</v>
      </c>
      <c r="AF60" t="str">
        <v>South Africa</v>
      </c>
      <c r="AG60" t="str">
        <f t="shared" si="32"/>
        <v>South Africa</v>
      </c>
      <c r="AH60" s="47">
        <f t="shared" si="31"/>
        <v>125.71174429108441</v>
      </c>
      <c r="AI60" s="47">
        <f t="shared" si="31"/>
        <v>122.04617739433306</v>
      </c>
      <c r="AJ60" s="47">
        <f t="shared" si="31"/>
        <v>94.879443079918332</v>
      </c>
      <c r="AK60" s="47">
        <f t="shared" si="31"/>
        <v>66.923511355306388</v>
      </c>
    </row>
    <row r="61" spans="1:37" x14ac:dyDescent="0.35">
      <c r="A61" s="13" t="s">
        <v>40</v>
      </c>
      <c r="B61" t="s">
        <v>40</v>
      </c>
      <c r="C61" s="10" t="s">
        <v>13</v>
      </c>
      <c r="I61" s="2">
        <f>IF($C61="EPS",SUMIFS('Electricity Distribution'!D$113:D$157,'Electricity Distribution'!$C$113:$C$157,$C$36,'Electricity Distribution'!$A$113:$A$157,$A61),SUMIFS('Electricity Distribution'!D$384:D$600,'Electricity Distribution'!$C$384:$C$600,$C$36,'Electricity Distribution'!$B$384:$B$600,$B61))</f>
        <v>0</v>
      </c>
      <c r="J61" s="2">
        <f>IF($C61="EPS",SUMIFS('Electricity Distribution'!E$113:E$157,'Electricity Distribution'!$C$113:$C$157,$C$36,'Electricity Distribution'!$A$113:$A$157,$A61),SUMIFS('Electricity Distribution'!E$384:E$600,'Electricity Distribution'!$C$384:$C$600,$C$36,'Electricity Distribution'!$B$384:$B$600,$B61))</f>
        <v>0</v>
      </c>
      <c r="K61" s="2">
        <f>IF($C61="EPS",SUMIFS('Electricity Distribution'!F$113:F$157,'Electricity Distribution'!$C$113:$C$157,$C$36,'Electricity Distribution'!$A$113:$A$157,$A61),SUMIFS('Electricity Distribution'!F$384:F$600,'Electricity Distribution'!$C$384:$C$600,$C$36,'Electricity Distribution'!$B$384:$B$600,$B61))</f>
        <v>0</v>
      </c>
      <c r="L61" s="2">
        <f>IF($C61="EPS",SUMIFS('Electricity Distribution'!G$113:G$157,'Electricity Distribution'!$C$113:$C$157,$C$36,'Electricity Distribution'!$A$113:$A$157,$A61),SUMIFS('Electricity Distribution'!G$384:G$600,'Electricity Distribution'!$C$384:$C$600,$C$36,'Electricity Distribution'!$B$384:$B$600,$B61))</f>
        <v>0</v>
      </c>
      <c r="X61" s="22">
        <v>4</v>
      </c>
      <c r="Y61" t="str">
        <f t="shared" si="33"/>
        <v>Southeast Asia</v>
      </c>
      <c r="Z61" s="21">
        <f t="shared" si="34"/>
        <v>192.64632134070627</v>
      </c>
      <c r="AA61" s="21">
        <f t="shared" si="34"/>
        <v>246.4212456198363</v>
      </c>
      <c r="AB61" s="21">
        <f t="shared" si="34"/>
        <v>309.19173542609536</v>
      </c>
      <c r="AC61" s="16">
        <f t="shared" si="34"/>
        <v>344.55705425168912</v>
      </c>
      <c r="AD61" s="21" t="str">
        <f t="shared" si="35"/>
        <v>Southeast Asia</v>
      </c>
      <c r="AF61" t="str">
        <v>Middle East</v>
      </c>
      <c r="AG61" t="str">
        <f t="shared" si="32"/>
        <v>Middle East</v>
      </c>
      <c r="AH61" s="47">
        <f t="shared" si="31"/>
        <v>106.55215967453871</v>
      </c>
      <c r="AI61" s="47">
        <f t="shared" si="31"/>
        <v>114.59448137266385</v>
      </c>
      <c r="AJ61" s="47">
        <f t="shared" si="31"/>
        <v>137.35395079525659</v>
      </c>
      <c r="AK61" s="47">
        <f t="shared" si="31"/>
        <v>151.39503402607664</v>
      </c>
    </row>
    <row r="62" spans="1:37" x14ac:dyDescent="0.35">
      <c r="A62" s="13" t="s">
        <v>41</v>
      </c>
      <c r="B62" t="s">
        <v>41</v>
      </c>
      <c r="C62" s="10" t="s">
        <v>13</v>
      </c>
      <c r="I62" s="2">
        <f>IF($C62="EPS",SUMIFS('Electricity Distribution'!D$113:D$157,'Electricity Distribution'!$C$113:$C$157,$C$36,'Electricity Distribution'!$A$113:$A$157,$A62),SUMIFS('Electricity Distribution'!D$384:D$600,'Electricity Distribution'!$C$384:$C$600,$C$36,'Electricity Distribution'!$B$384:$B$600,$B62))</f>
        <v>0</v>
      </c>
      <c r="J62" s="2">
        <f>IF($C62="EPS",SUMIFS('Electricity Distribution'!E$113:E$157,'Electricity Distribution'!$C$113:$C$157,$C$36,'Electricity Distribution'!$A$113:$A$157,$A62),SUMIFS('Electricity Distribution'!E$384:E$600,'Electricity Distribution'!$C$384:$C$600,$C$36,'Electricity Distribution'!$B$384:$B$600,$B62))</f>
        <v>0</v>
      </c>
      <c r="K62" s="2">
        <f>IF($C62="EPS",SUMIFS('Electricity Distribution'!F$113:F$157,'Electricity Distribution'!$C$113:$C$157,$C$36,'Electricity Distribution'!$A$113:$A$157,$A62),SUMIFS('Electricity Distribution'!F$384:F$600,'Electricity Distribution'!$C$384:$C$600,$C$36,'Electricity Distribution'!$B$384:$B$600,$B62))</f>
        <v>0</v>
      </c>
      <c r="L62" s="2">
        <f>IF($C62="EPS",SUMIFS('Electricity Distribution'!G$113:G$157,'Electricity Distribution'!$C$113:$C$157,$C$36,'Electricity Distribution'!$A$113:$A$157,$A62),SUMIFS('Electricity Distribution'!G$384:G$600,'Electricity Distribution'!$C$384:$C$600,$C$36,'Electricity Distribution'!$B$384:$B$600,$B62))</f>
        <v>0</v>
      </c>
      <c r="X62" s="22">
        <v>5</v>
      </c>
      <c r="Y62" t="str">
        <f t="shared" si="33"/>
        <v>USA</v>
      </c>
      <c r="Z62" s="21">
        <f t="shared" si="34"/>
        <v>381.68994387678089</v>
      </c>
      <c r="AA62" s="21">
        <f t="shared" si="34"/>
        <v>309.11693852648307</v>
      </c>
      <c r="AB62" s="21">
        <f t="shared" si="34"/>
        <v>279.57553529191705</v>
      </c>
      <c r="AC62" s="16">
        <f t="shared" si="34"/>
        <v>260.38280782216219</v>
      </c>
      <c r="AD62" s="21" t="str">
        <f t="shared" si="35"/>
        <v>USA</v>
      </c>
      <c r="AF62" t="str">
        <v>West Africa</v>
      </c>
      <c r="AG62" t="str">
        <f t="shared" si="32"/>
        <v>West Africa</v>
      </c>
      <c r="AH62" s="47">
        <f t="shared" si="31"/>
        <v>9.4272412290333438</v>
      </c>
      <c r="AI62" s="47">
        <f t="shared" si="31"/>
        <v>21.558895708529864</v>
      </c>
      <c r="AJ62" s="47">
        <f t="shared" si="31"/>
        <v>81.556703679550239</v>
      </c>
      <c r="AK62" s="47">
        <f t="shared" si="31"/>
        <v>203.58770852134339</v>
      </c>
    </row>
    <row r="63" spans="1:37" x14ac:dyDescent="0.35">
      <c r="A63" s="13" t="s">
        <v>42</v>
      </c>
      <c r="B63" t="s">
        <v>43</v>
      </c>
      <c r="C63" s="10" t="s">
        <v>13</v>
      </c>
      <c r="I63" s="2">
        <f>IF($C63="EPS",SUMIFS('Electricity Distribution'!D$113:D$157,'Electricity Distribution'!$C$113:$C$157,$C$36,'Electricity Distribution'!$A$113:$A$157,$A63),SUMIFS('Electricity Distribution'!D$384:D$600,'Electricity Distribution'!$C$384:$C$600,$C$36,'Electricity Distribution'!$B$384:$B$600,$B63))</f>
        <v>0</v>
      </c>
      <c r="J63" s="2">
        <f>IF($C63="EPS",SUMIFS('Electricity Distribution'!E$113:E$157,'Electricity Distribution'!$C$113:$C$157,$C$36,'Electricity Distribution'!$A$113:$A$157,$A63),SUMIFS('Electricity Distribution'!E$384:E$600,'Electricity Distribution'!$C$384:$C$600,$C$36,'Electricity Distribution'!$B$384:$B$600,$B63))</f>
        <v>0</v>
      </c>
      <c r="K63" s="2">
        <f>IF($C63="EPS",SUMIFS('Electricity Distribution'!F$113:F$157,'Electricity Distribution'!$C$113:$C$157,$C$36,'Electricity Distribution'!$A$113:$A$157,$A63),SUMIFS('Electricity Distribution'!F$384:F$600,'Electricity Distribution'!$C$384:$C$600,$C$36,'Electricity Distribution'!$B$384:$B$600,$B63))</f>
        <v>0</v>
      </c>
      <c r="L63" s="2">
        <f>IF($C63="EPS",SUMIFS('Electricity Distribution'!G$113:G$157,'Electricity Distribution'!$C$113:$C$157,$C$36,'Electricity Distribution'!$A$113:$A$157,$A63),SUMIFS('Electricity Distribution'!G$384:G$600,'Electricity Distribution'!$C$384:$C$600,$C$36,'Electricity Distribution'!$B$384:$B$600,$B63))</f>
        <v>0</v>
      </c>
      <c r="X63" s="22">
        <v>6</v>
      </c>
      <c r="Y63" t="str">
        <f t="shared" si="33"/>
        <v>West Africa</v>
      </c>
      <c r="Z63" s="21">
        <f t="shared" si="34"/>
        <v>9.4272412290333438</v>
      </c>
      <c r="AA63" s="21">
        <f t="shared" si="34"/>
        <v>21.558895708529864</v>
      </c>
      <c r="AB63" s="21">
        <f t="shared" si="34"/>
        <v>81.556703679550239</v>
      </c>
      <c r="AC63" s="16">
        <f t="shared" si="34"/>
        <v>203.58770852134339</v>
      </c>
      <c r="AD63" s="21" t="str">
        <f t="shared" si="35"/>
        <v>West Africa</v>
      </c>
      <c r="AF63" t="str">
        <v>East Africa</v>
      </c>
      <c r="AG63" t="str">
        <f t="shared" si="32"/>
        <v>East Africa</v>
      </c>
      <c r="AH63" s="47">
        <f t="shared" si="31"/>
        <v>5.4502732960835436</v>
      </c>
      <c r="AI63" s="47">
        <f t="shared" si="31"/>
        <v>16.207405456749068</v>
      </c>
      <c r="AJ63" s="47">
        <f t="shared" si="31"/>
        <v>71.206931184011395</v>
      </c>
      <c r="AK63" s="47">
        <f t="shared" si="31"/>
        <v>164.69244082419854</v>
      </c>
    </row>
    <row r="64" spans="1:37" x14ac:dyDescent="0.35">
      <c r="A64" s="13" t="s">
        <v>44</v>
      </c>
      <c r="B64" t="s">
        <v>45</v>
      </c>
      <c r="C64" s="10" t="s">
        <v>13</v>
      </c>
      <c r="I64" s="2">
        <f>IF($C64="EPS",SUMIFS('Electricity Distribution'!D$113:D$157,'Electricity Distribution'!$C$113:$C$157,$C$36,'Electricity Distribution'!$A$113:$A$157,$A64),SUMIFS('Electricity Distribution'!D$384:D$600,'Electricity Distribution'!$C$384:$C$600,$C$36,'Electricity Distribution'!$B$384:$B$600,$B64))</f>
        <v>0</v>
      </c>
      <c r="J64" s="2">
        <f>IF($C64="EPS",SUMIFS('Electricity Distribution'!E$113:E$157,'Electricity Distribution'!$C$113:$C$157,$C$36,'Electricity Distribution'!$A$113:$A$157,$A64),SUMIFS('Electricity Distribution'!E$384:E$600,'Electricity Distribution'!$C$384:$C$600,$C$36,'Electricity Distribution'!$B$384:$B$600,$B64))</f>
        <v>0</v>
      </c>
      <c r="K64" s="2">
        <f>IF($C64="EPS",SUMIFS('Electricity Distribution'!F$113:F$157,'Electricity Distribution'!$C$113:$C$157,$C$36,'Electricity Distribution'!$A$113:$A$157,$A64),SUMIFS('Electricity Distribution'!F$384:F$600,'Electricity Distribution'!$C$384:$C$600,$C$36,'Electricity Distribution'!$B$384:$B$600,$B64))</f>
        <v>0</v>
      </c>
      <c r="L64" s="2">
        <f>IF($C64="EPS",SUMIFS('Electricity Distribution'!G$113:G$157,'Electricity Distribution'!$C$113:$C$157,$C$36,'Electricity Distribution'!$A$113:$A$157,$A64),SUMIFS('Electricity Distribution'!G$384:G$600,'Electricity Distribution'!$C$384:$C$600,$C$36,'Electricity Distribution'!$B$384:$B$600,$B64))</f>
        <v>0</v>
      </c>
      <c r="X64" s="22">
        <v>7</v>
      </c>
      <c r="Y64" t="str">
        <f t="shared" si="33"/>
        <v>East Africa</v>
      </c>
      <c r="Z64" s="21">
        <f t="shared" si="34"/>
        <v>5.4502732960835436</v>
      </c>
      <c r="AA64" s="21">
        <f t="shared" si="34"/>
        <v>16.207405456749068</v>
      </c>
      <c r="AB64" s="21">
        <f t="shared" si="34"/>
        <v>71.206931184011395</v>
      </c>
      <c r="AC64" s="16">
        <f t="shared" si="34"/>
        <v>164.69244082419854</v>
      </c>
      <c r="AD64" s="21" t="str">
        <f t="shared" si="35"/>
        <v>East Africa</v>
      </c>
      <c r="AH64" s="47"/>
      <c r="AI64" s="47"/>
      <c r="AJ64" s="47"/>
      <c r="AK64" s="47"/>
    </row>
    <row r="65" spans="1:38" x14ac:dyDescent="0.35">
      <c r="A65" s="13" t="s">
        <v>46</v>
      </c>
      <c r="B65" t="s">
        <v>46</v>
      </c>
      <c r="C65" s="10" t="s">
        <v>13</v>
      </c>
      <c r="I65" s="2">
        <f>IF($C65="EPS",SUMIFS('Electricity Distribution'!D$113:D$157,'Electricity Distribution'!$C$113:$C$157,$C$36,'Electricity Distribution'!$A$113:$A$157,$A65),SUMIFS('Electricity Distribution'!D$384:D$600,'Electricity Distribution'!$C$384:$C$600,$C$36,'Electricity Distribution'!$B$384:$B$600,$B65))</f>
        <v>0</v>
      </c>
      <c r="J65" s="2">
        <f>IF($C65="EPS",SUMIFS('Electricity Distribution'!E$113:E$157,'Electricity Distribution'!$C$113:$C$157,$C$36,'Electricity Distribution'!$A$113:$A$157,$A65),SUMIFS('Electricity Distribution'!E$384:E$600,'Electricity Distribution'!$C$384:$C$600,$C$36,'Electricity Distribution'!$B$384:$B$600,$B65))</f>
        <v>0</v>
      </c>
      <c r="K65" s="2">
        <f>IF($C65="EPS",SUMIFS('Electricity Distribution'!F$113:F$157,'Electricity Distribution'!$C$113:$C$157,$C$36,'Electricity Distribution'!$A$113:$A$157,$A65),SUMIFS('Electricity Distribution'!F$384:F$600,'Electricity Distribution'!$C$384:$C$600,$C$36,'Electricity Distribution'!$B$384:$B$600,$B65))</f>
        <v>0</v>
      </c>
      <c r="L65" s="2">
        <f>IF($C65="EPS",SUMIFS('Electricity Distribution'!G$113:G$157,'Electricity Distribution'!$C$113:$C$157,$C$36,'Electricity Distribution'!$A$113:$A$157,$A65),SUMIFS('Electricity Distribution'!G$384:G$600,'Electricity Distribution'!$C$384:$C$600,$C$36,'Electricity Distribution'!$B$384:$B$600,$B65))</f>
        <v>0</v>
      </c>
      <c r="X65" s="22">
        <v>8</v>
      </c>
      <c r="Y65" t="str">
        <f t="shared" si="33"/>
        <v>Russia</v>
      </c>
      <c r="Z65" s="21">
        <f t="shared" si="34"/>
        <v>261.1037912429378</v>
      </c>
      <c r="AA65" s="21">
        <f t="shared" si="34"/>
        <v>226.88802310699106</v>
      </c>
      <c r="AB65" s="21">
        <f t="shared" si="34"/>
        <v>197.95178234830234</v>
      </c>
      <c r="AC65" s="16">
        <f t="shared" si="34"/>
        <v>156.87393077320181</v>
      </c>
      <c r="AD65" s="21" t="str">
        <f t="shared" si="35"/>
        <v>Russia</v>
      </c>
      <c r="AG65" t="s">
        <v>87</v>
      </c>
      <c r="AH65" s="47">
        <f>P35-SUM(AH51:AH64)</f>
        <v>949.93951783061948</v>
      </c>
      <c r="AI65" s="47">
        <f>Q35-SUM(AI51:AI64)</f>
        <v>925.20414855073795</v>
      </c>
      <c r="AJ65" s="47">
        <f>R35-SUM(AJ51:AJ64)</f>
        <v>942.97795721075727</v>
      </c>
      <c r="AK65" s="47">
        <f>S35-SUM(AK51:AK64)</f>
        <v>994.7915360603547</v>
      </c>
      <c r="AL65" s="47"/>
    </row>
    <row r="66" spans="1:38" x14ac:dyDescent="0.35">
      <c r="A66" s="13" t="s">
        <v>47</v>
      </c>
      <c r="B66" t="s">
        <v>47</v>
      </c>
      <c r="C66" s="12" t="s">
        <v>9</v>
      </c>
      <c r="I66" s="2">
        <f>IF($C66="EPS",SUMIFS('Electricity Distribution'!D$113:D$157,'Electricity Distribution'!$C$113:$C$157,$C$36,'Electricity Distribution'!$A$113:$A$157,$A66),SUMIFS('Electricity Distribution'!D$384:D$600,'Electricity Distribution'!$C$384:$C$600,$C$36,'Electricity Distribution'!$B$384:$B$600,$B66))</f>
        <v>0</v>
      </c>
      <c r="J66" s="2">
        <f>IF($C66="EPS",SUMIFS('Electricity Distribution'!E$113:E$157,'Electricity Distribution'!$C$113:$C$157,$C$36,'Electricity Distribution'!$A$113:$A$157,$A66),SUMIFS('Electricity Distribution'!E$384:E$600,'Electricity Distribution'!$C$384:$C$600,$C$36,'Electricity Distribution'!$B$384:$B$600,$B66))</f>
        <v>0</v>
      </c>
      <c r="K66" s="2">
        <f>IF($C66="EPS",SUMIFS('Electricity Distribution'!F$113:F$157,'Electricity Distribution'!$C$113:$C$157,$C$36,'Electricity Distribution'!$A$113:$A$157,$A66),SUMIFS('Electricity Distribution'!F$384:F$600,'Electricity Distribution'!$C$384:$C$600,$C$36,'Electricity Distribution'!$B$384:$B$600,$B66))</f>
        <v>0</v>
      </c>
      <c r="L66" s="2">
        <f>IF($C66="EPS",SUMIFS('Electricity Distribution'!G$113:G$157,'Electricity Distribution'!$C$113:$C$157,$C$36,'Electricity Distribution'!$A$113:$A$157,$A66),SUMIFS('Electricity Distribution'!G$384:G$600,'Electricity Distribution'!$C$384:$C$600,$C$36,'Electricity Distribution'!$B$384:$B$600,$B66))</f>
        <v>0</v>
      </c>
      <c r="X66" s="22">
        <v>9</v>
      </c>
      <c r="Y66" t="str">
        <f t="shared" si="33"/>
        <v>Middle East</v>
      </c>
      <c r="Z66" s="21">
        <f t="shared" si="34"/>
        <v>106.55215967453871</v>
      </c>
      <c r="AA66" s="21">
        <f t="shared" si="34"/>
        <v>114.59448137266385</v>
      </c>
      <c r="AB66" s="21">
        <f t="shared" si="34"/>
        <v>137.35395079525659</v>
      </c>
      <c r="AC66" s="16">
        <f t="shared" si="34"/>
        <v>151.39503402607664</v>
      </c>
      <c r="AD66" s="21" t="str">
        <f t="shared" si="35"/>
        <v>Middle East</v>
      </c>
    </row>
    <row r="67" spans="1:38" x14ac:dyDescent="0.35">
      <c r="A67" s="13" t="s">
        <v>48</v>
      </c>
      <c r="B67" t="s">
        <v>48</v>
      </c>
      <c r="C67" s="10" t="s">
        <v>13</v>
      </c>
      <c r="I67" s="2">
        <f>IF($C67="EPS",SUMIFS('Electricity Distribution'!D$113:D$157,'Electricity Distribution'!$C$113:$C$157,$C$36,'Electricity Distribution'!$A$113:$A$157,$A67),SUMIFS('Electricity Distribution'!D$384:D$600,'Electricity Distribution'!$C$384:$C$600,$C$36,'Electricity Distribution'!$B$384:$B$600,$B67))</f>
        <v>0</v>
      </c>
      <c r="J67" s="2">
        <f>IF($C67="EPS",SUMIFS('Electricity Distribution'!E$113:E$157,'Electricity Distribution'!$C$113:$C$157,$C$36,'Electricity Distribution'!$A$113:$A$157,$A67),SUMIFS('Electricity Distribution'!E$384:E$600,'Electricity Distribution'!$C$384:$C$600,$C$36,'Electricity Distribution'!$B$384:$B$600,$B67))</f>
        <v>0</v>
      </c>
      <c r="K67" s="2">
        <f>IF($C67="EPS",SUMIFS('Electricity Distribution'!F$113:F$157,'Electricity Distribution'!$C$113:$C$157,$C$36,'Electricity Distribution'!$A$113:$A$157,$A67),SUMIFS('Electricity Distribution'!F$384:F$600,'Electricity Distribution'!$C$384:$C$600,$C$36,'Electricity Distribution'!$B$384:$B$600,$B67))</f>
        <v>0</v>
      </c>
      <c r="L67" s="2">
        <f>IF($C67="EPS",SUMIFS('Electricity Distribution'!G$113:G$157,'Electricity Distribution'!$C$113:$C$157,$C$36,'Electricity Distribution'!$A$113:$A$157,$A67),SUMIFS('Electricity Distribution'!G$384:G$600,'Electricity Distribution'!$C$384:$C$600,$C$36,'Electricity Distribution'!$B$384:$B$600,$B67))</f>
        <v>0</v>
      </c>
      <c r="X67" s="22">
        <v>10</v>
      </c>
      <c r="Y67" t="str">
        <f t="shared" si="33"/>
        <v>South Korea</v>
      </c>
      <c r="Z67" s="21">
        <f t="shared" si="34"/>
        <v>135.22935568917737</v>
      </c>
      <c r="AA67" s="21">
        <f t="shared" si="34"/>
        <v>147.26584041765108</v>
      </c>
      <c r="AB67" s="21">
        <f t="shared" si="34"/>
        <v>133.44527936963902</v>
      </c>
      <c r="AC67" s="16">
        <f t="shared" si="34"/>
        <v>121.07718587287623</v>
      </c>
      <c r="AD67" s="21" t="str">
        <f t="shared" si="35"/>
        <v>South Korea</v>
      </c>
      <c r="AH67" s="18">
        <f>SUM(AH51:AH65)-$P$35</f>
        <v>0</v>
      </c>
      <c r="AI67" s="18">
        <f>SUM(AI51:AI65)-$Q$35</f>
        <v>0</v>
      </c>
      <c r="AJ67" s="18">
        <f>SUM(AJ51:AJ65)-$R$35</f>
        <v>0</v>
      </c>
      <c r="AK67" s="18">
        <f>SUM(AK51:AK65)-$S$35</f>
        <v>0</v>
      </c>
    </row>
    <row r="68" spans="1:38" x14ac:dyDescent="0.35">
      <c r="A68" s="13" t="s">
        <v>49</v>
      </c>
      <c r="B68" t="s">
        <v>49</v>
      </c>
      <c r="C68" s="10" t="s">
        <v>13</v>
      </c>
      <c r="I68" s="2">
        <f>IF($C68="EPS",SUMIFS('Electricity Distribution'!D$113:D$157,'Electricity Distribution'!$C$113:$C$157,$C$36,'Electricity Distribution'!$A$113:$A$157,$A68),SUMIFS('Electricity Distribution'!D$384:D$600,'Electricity Distribution'!$C$384:$C$600,$C$36,'Electricity Distribution'!$B$384:$B$600,$B68))</f>
        <v>0</v>
      </c>
      <c r="J68" s="2">
        <f>IF($C68="EPS",SUMIFS('Electricity Distribution'!E$113:E$157,'Electricity Distribution'!$C$113:$C$157,$C$36,'Electricity Distribution'!$A$113:$A$157,$A68),SUMIFS('Electricity Distribution'!E$384:E$600,'Electricity Distribution'!$C$384:$C$600,$C$36,'Electricity Distribution'!$B$384:$B$600,$B68))</f>
        <v>0</v>
      </c>
      <c r="K68" s="2">
        <f>IF($C68="EPS",SUMIFS('Electricity Distribution'!F$113:F$157,'Electricity Distribution'!$C$113:$C$157,$C$36,'Electricity Distribution'!$A$113:$A$157,$A68),SUMIFS('Electricity Distribution'!F$384:F$600,'Electricity Distribution'!$C$384:$C$600,$C$36,'Electricity Distribution'!$B$384:$B$600,$B68))</f>
        <v>0</v>
      </c>
      <c r="L68" s="2">
        <f>IF($C68="EPS",SUMIFS('Electricity Distribution'!G$113:G$157,'Electricity Distribution'!$C$113:$C$157,$C$36,'Electricity Distribution'!$A$113:$A$157,$A68),SUMIFS('Electricity Distribution'!G$384:G$600,'Electricity Distribution'!$C$384:$C$600,$C$36,'Electricity Distribution'!$B$384:$B$600,$B68))</f>
        <v>0</v>
      </c>
      <c r="X68" s="22" t="s">
        <v>86</v>
      </c>
      <c r="Y68" t="s">
        <v>87</v>
      </c>
      <c r="Z68" s="21">
        <f>$P$35-SUM(Z58:Z67)</f>
        <v>1278.1540699620336</v>
      </c>
      <c r="AA68" s="21">
        <f>$Q$35-SUM(AA58:AA67)</f>
        <v>1222.9335380304783</v>
      </c>
      <c r="AB68" s="21">
        <f>$R$35-SUM(AB58:AB67)</f>
        <v>1177.7158386061565</v>
      </c>
      <c r="AC68" s="16">
        <f>$S$35-SUM(AC58:AC67)</f>
        <v>1170.6831740936159</v>
      </c>
      <c r="AD68" s="21"/>
    </row>
    <row r="69" spans="1:38" x14ac:dyDescent="0.35">
      <c r="A69" s="13" t="s">
        <v>50</v>
      </c>
      <c r="B69" t="s">
        <v>50</v>
      </c>
      <c r="C69" s="10" t="s">
        <v>9</v>
      </c>
      <c r="I69" s="2">
        <f>IF($C69="EPS",SUMIFS('Electricity Distribution'!D$113:D$157,'Electricity Distribution'!$C$113:$C$157,$C$36,'Electricity Distribution'!$A$113:$A$157,$A69),SUMIFS('Electricity Distribution'!D$384:D$600,'Electricity Distribution'!$C$384:$C$600,$C$36,'Electricity Distribution'!$B$384:$B$600,$B69))</f>
        <v>0</v>
      </c>
      <c r="J69" s="2">
        <f>IF($C69="EPS",SUMIFS('Electricity Distribution'!E$113:E$157,'Electricity Distribution'!$C$113:$C$157,$C$36,'Electricity Distribution'!$A$113:$A$157,$A69),SUMIFS('Electricity Distribution'!E$384:E$600,'Electricity Distribution'!$C$384:$C$600,$C$36,'Electricity Distribution'!$B$384:$B$600,$B69))</f>
        <v>0</v>
      </c>
      <c r="K69" s="2">
        <f>IF($C69="EPS",SUMIFS('Electricity Distribution'!F$113:F$157,'Electricity Distribution'!$C$113:$C$157,$C$36,'Electricity Distribution'!$A$113:$A$157,$A69),SUMIFS('Electricity Distribution'!F$384:F$600,'Electricity Distribution'!$C$384:$C$600,$C$36,'Electricity Distribution'!$B$384:$B$600,$B69))</f>
        <v>0</v>
      </c>
      <c r="L69" s="2">
        <f>IF($C69="EPS",SUMIFS('Electricity Distribution'!G$113:G$157,'Electricity Distribution'!$C$113:$C$157,$C$36,'Electricity Distribution'!$A$113:$A$157,$A69),SUMIFS('Electricity Distribution'!G$384:G$600,'Electricity Distribution'!$C$384:$C$600,$C$36,'Electricity Distribution'!$B$384:$B$600,$B69))</f>
        <v>0</v>
      </c>
      <c r="Y69" t="s">
        <v>415</v>
      </c>
      <c r="Z69">
        <v>0</v>
      </c>
      <c r="AA69">
        <v>0</v>
      </c>
      <c r="AB69">
        <v>0</v>
      </c>
      <c r="AC69">
        <v>0</v>
      </c>
    </row>
    <row r="70" spans="1:38" x14ac:dyDescent="0.35">
      <c r="A70" s="13"/>
      <c r="C70" s="10"/>
    </row>
    <row r="71" spans="1:38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38" x14ac:dyDescent="0.35">
      <c r="A73" s="13"/>
      <c r="W73" s="23"/>
      <c r="X73"/>
    </row>
    <row r="74" spans="1:38" x14ac:dyDescent="0.35">
      <c r="A74" s="13"/>
      <c r="W74" s="23"/>
      <c r="X74"/>
    </row>
    <row r="75" spans="1:38" x14ac:dyDescent="0.35">
      <c r="A75" s="13"/>
      <c r="C75" s="10"/>
    </row>
    <row r="76" spans="1:38" x14ac:dyDescent="0.35">
      <c r="A76" s="13"/>
      <c r="C76" s="10"/>
    </row>
    <row r="77" spans="1:38" x14ac:dyDescent="0.35">
      <c r="A77" s="13"/>
      <c r="C77" s="10"/>
    </row>
    <row r="78" spans="1:38" x14ac:dyDescent="0.35">
      <c r="A78" s="13"/>
      <c r="C78" s="10"/>
    </row>
    <row r="79" spans="1:38" x14ac:dyDescent="0.35">
      <c r="A79" s="13"/>
      <c r="C79" s="10"/>
    </row>
    <row r="80" spans="1:38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1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2" priority="1" operator="lessThan">
      <formula>21</formula>
    </cfRule>
  </conditionalFormatting>
  <dataValidations count="1">
    <dataValidation type="list" allowBlank="1" showInputMessage="1" showErrorMessage="1" sqref="P1" xr:uid="{4D17B37D-DEA3-4E05-AC41-327BE27332ED}">
      <formula1>"Distribute Electricity, Don't Distribute Electricity"</formula1>
    </dataValidation>
  </dataValidations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D95F9-E005-41C6-A5DF-E0B787DA3B40}">
  <sheetPr>
    <tabColor theme="7"/>
  </sheetPr>
  <dimension ref="A1:AQ103"/>
  <sheetViews>
    <sheetView zoomScaleNormal="100" workbookViewId="0">
      <selection activeCell="C38" sqref="C38"/>
    </sheetView>
  </sheetViews>
  <sheetFormatPr defaultRowHeight="14.5" x14ac:dyDescent="0.35"/>
  <cols>
    <col min="2" max="2" width="28.6328125" customWidth="1"/>
    <col min="3" max="3" width="14" customWidth="1"/>
    <col min="4" max="14" width="8.54296875" bestFit="1" customWidth="1"/>
    <col min="15" max="15" width="27.453125" customWidth="1"/>
    <col min="16" max="19" width="8.54296875" bestFit="1" customWidth="1"/>
    <col min="20" max="23" width="11.36328125" customWidth="1"/>
    <col min="24" max="24" width="8.54296875" style="23" bestFit="1" customWidth="1"/>
    <col min="25" max="25" width="8.54296875" bestFit="1" customWidth="1"/>
    <col min="26" max="29" width="9.36328125" bestFit="1" customWidth="1"/>
    <col min="34" max="34" width="14.54296875" customWidth="1"/>
  </cols>
  <sheetData>
    <row r="1" spans="1:30" x14ac:dyDescent="0.35">
      <c r="B1" t="s">
        <v>59</v>
      </c>
      <c r="C1" s="9" t="s">
        <v>67</v>
      </c>
      <c r="I1" s="27" t="s">
        <v>74</v>
      </c>
      <c r="O1" s="14" t="s">
        <v>422</v>
      </c>
      <c r="P1" s="9" t="s">
        <v>76</v>
      </c>
    </row>
    <row r="2" spans="1:30" x14ac:dyDescent="0.35">
      <c r="B2" t="s">
        <v>0</v>
      </c>
      <c r="C2" t="s">
        <v>1</v>
      </c>
      <c r="D2">
        <v>2020</v>
      </c>
      <c r="E2">
        <f>D2+10</f>
        <v>2030</v>
      </c>
      <c r="F2">
        <f>E2+10</f>
        <v>2040</v>
      </c>
      <c r="G2">
        <f>F2+10</f>
        <v>2050</v>
      </c>
      <c r="I2">
        <v>2020</v>
      </c>
      <c r="J2">
        <f>I2+10</f>
        <v>2030</v>
      </c>
      <c r="K2">
        <f>J2+10</f>
        <v>2040</v>
      </c>
      <c r="L2">
        <f>K2+10</f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</row>
    <row r="3" spans="1:30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Emissions'!$C$1:$C$101='Transportation Figure'!$A3)*('EPS Emissions'!$D$1:$D$101='Transportation Figure'!$C$1),0),MATCH('Transportation Figure'!D$2,'EPS Emissions'!$C$1:$AI$1,0)),INDEX('GCAM By Region By Sector'!$B$1:$AH$342,MATCH(1,('GCAM By Region By Sector'!$B$1:$B$342='Transportation Figure'!$A3)*('GCAM By Region By Sector'!$C$1:$C$342='Transportation Figure'!$C$1),0),MATCH('Transportation Figure'!D$2,'GCAM By Region By Sector'!$B$1:$AH$1,0))*10^3)</f>
        <v>1025.72</v>
      </c>
      <c r="E3" cm="1">
        <f t="array" ref="E3">IF($C3="EPS",INDEX('EPS Emissions'!$C$1:$AI$101,MATCH(1,('EPS Emissions'!$C$1:$C$101='Transportation Figure'!$A3)*('EPS Emissions'!$D$1:$D$101='Transportation Figure'!$C$1),0),MATCH('Transportation Figure'!E$2,'EPS Emissions'!$C$1:$AI$1,0)),INDEX('GCAM By Region By Sector'!$B$1:$AH$342,MATCH(1,('GCAM By Region By Sector'!$B$1:$B$342='Transportation Figure'!$A3)*('GCAM By Region By Sector'!$C$1:$C$342='Transportation Figure'!$C$1),0),MATCH('Transportation Figure'!E$2,'GCAM By Region By Sector'!$B$1:$AH$1,0))*10^3)</f>
        <v>988.32100000000003</v>
      </c>
      <c r="F3" cm="1">
        <f t="array" ref="F3">IF($C3="EPS",INDEX('EPS Emissions'!$C$1:$AI$101,MATCH(1,('EPS Emissions'!$C$1:$C$101='Transportation Figure'!$A3)*('EPS Emissions'!$D$1:$D$101='Transportation Figure'!$C$1),0),MATCH('Transportation Figure'!F$2,'EPS Emissions'!$C$1:$AI$1,0)),INDEX('GCAM By Region By Sector'!$B$1:$AH$342,MATCH(1,('GCAM By Region By Sector'!$B$1:$B$342='Transportation Figure'!$A3)*('GCAM By Region By Sector'!$C$1:$C$342='Transportation Figure'!$C$1),0),MATCH('Transportation Figure'!F$2,'GCAM By Region By Sector'!$B$1:$AH$1,0))*10^3)</f>
        <v>937.37</v>
      </c>
      <c r="G3" cm="1">
        <f t="array" ref="G3">IF($C3="EPS",INDEX('EPS Emissions'!$C$1:$AI$101,MATCH(1,('EPS Emissions'!$C$1:$C$101='Transportation Figure'!$A3)*('EPS Emissions'!$D$1:$D$101='Transportation Figure'!$C$1),0),MATCH('Transportation Figure'!G$2,'EPS Emissions'!$C$1:$AI$1,0)),INDEX('GCAM By Region By Sector'!$B$1:$AH$342,MATCH(1,('GCAM By Region By Sector'!$B$1:$B$342='Transportation Figure'!$A3)*('GCAM By Region By Sector'!$C$1:$C$342='Transportation Figure'!$C$1),0),MATCH('Transportation Figure'!G$2,'GCAM By Region By Sector'!$B$1:$AH$1,0))*10^3)</f>
        <v>895.35400000000004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15.728673253600931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25.761116526251207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29.950142747740429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25.651484106172852</v>
      </c>
      <c r="O3" t="str">
        <f t="shared" ref="O3:O34" si="0">B3</f>
        <v>EU-27</v>
      </c>
      <c r="P3" s="15">
        <f t="shared" ref="P3:P34" si="1">IF($P$1="Distribute Electricity",D3+D38+I3+I38,D3+D38)</f>
        <v>1041.4486732536009</v>
      </c>
      <c r="Q3" s="15">
        <f t="shared" ref="Q3:Q34" si="2">IF($P$1="Distribute Electricity",E3+E38+J3+J38,E3+E38)</f>
        <v>1014.0821165262512</v>
      </c>
      <c r="R3" s="15">
        <f t="shared" ref="R3:R34" si="3">IF($P$1="Distribute Electricity",F3+F38+K3+K38,F3+F38)</f>
        <v>967.32014274774042</v>
      </c>
      <c r="S3" s="15">
        <f t="shared" ref="S3:S34" si="4">IF($P$1="Distribute Electricity",G3+G38+L3+L38,G3+G38)</f>
        <v>921.00548410617284</v>
      </c>
      <c r="T3">
        <f t="shared" ref="T3:T34" si="5">RANK($P3,$P$3:$P$34,0)</f>
        <v>2</v>
      </c>
      <c r="U3">
        <f t="shared" ref="U3:U34" si="6">RANK($Q3,$Q$3:$Q$34,0)</f>
        <v>3</v>
      </c>
      <c r="V3">
        <f t="shared" ref="V3:V34" si="7">RANK($R3,$R$3:$R$34,0)</f>
        <v>3</v>
      </c>
      <c r="W3">
        <f t="shared" ref="W3:W34" si="8">RANK($S3,$S$3:$S$34,0)</f>
        <v>5</v>
      </c>
      <c r="X3" s="22">
        <v>1</v>
      </c>
      <c r="Y3" t="str">
        <f t="shared" ref="Y3:Y12" si="9">INDEX(O$3:O$34,MATCH(X3,T$3:T$34,0),1)</f>
        <v>USA</v>
      </c>
      <c r="Z3" s="16">
        <f t="shared" ref="Z3:AC12" si="10">INDEX($O$2:$S$35,MATCH($Y3,$O$2:$O$35,0),MATCH(Z$2,$O$2:$S$2,0))</f>
        <v>1585.9252094146641</v>
      </c>
      <c r="AA3" s="21">
        <f t="shared" si="10"/>
        <v>1648.6009710536405</v>
      </c>
      <c r="AB3" s="21">
        <f t="shared" si="10"/>
        <v>1422.3229739823341</v>
      </c>
      <c r="AC3" s="21">
        <f t="shared" si="10"/>
        <v>1309.887538871556</v>
      </c>
      <c r="AD3" s="21" t="str">
        <f t="shared" ref="AD3:AD12" si="11">Y3</f>
        <v>USA</v>
      </c>
    </row>
    <row r="4" spans="1:30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Emissions'!$C$1:$C$101='Transportation Figure'!$A4)*('EPS Emissions'!$D$1:$D$101='Transportation Figure'!$C$1),0),MATCH('Transportation Figure'!D$2,'EPS Emissions'!$C$1:$AI$1,0)),INDEX('GCAM By Region By Sector'!$B$1:$AH$342,MATCH(1,('GCAM By Region By Sector'!$B$1:$B$342='Transportation Figure'!$A4)*('GCAM By Region By Sector'!$C$1:$C$342='Transportation Figure'!$C$1),0),MATCH('Transportation Figure'!D$2,'GCAM By Region By Sector'!$B$1:$AH$1,0))*10^3)</f>
        <v>164.60551021939921</v>
      </c>
      <c r="E4" cm="1">
        <f t="array" ref="E4">IF($C4="EPS",INDEX('EPS Emissions'!$C$1:$AI$101,MATCH(1,('EPS Emissions'!$C$1:$C$101='Transportation Figure'!$A4)*('EPS Emissions'!$D$1:$D$101='Transportation Figure'!$C$1),0),MATCH('Transportation Figure'!E$2,'EPS Emissions'!$C$1:$AI$1,0)),INDEX('GCAM By Region By Sector'!$B$1:$AH$342,MATCH(1,('GCAM By Region By Sector'!$B$1:$B$342='Transportation Figure'!$A4)*('GCAM By Region By Sector'!$C$1:$C$342='Transportation Figure'!$C$1),0),MATCH('Transportation Figure'!E$2,'GCAM By Region By Sector'!$B$1:$AH$1,0))*10^3)</f>
        <v>186.17908351294113</v>
      </c>
      <c r="F4" cm="1">
        <f t="array" ref="F4">IF($C4="EPS",INDEX('EPS Emissions'!$C$1:$AI$101,MATCH(1,('EPS Emissions'!$C$1:$C$101='Transportation Figure'!$A4)*('EPS Emissions'!$D$1:$D$101='Transportation Figure'!$C$1),0),MATCH('Transportation Figure'!F$2,'EPS Emissions'!$C$1:$AI$1,0)),INDEX('GCAM By Region By Sector'!$B$1:$AH$342,MATCH(1,('GCAM By Region By Sector'!$B$1:$B$342='Transportation Figure'!$A4)*('GCAM By Region By Sector'!$C$1:$C$342='Transportation Figure'!$C$1),0),MATCH('Transportation Figure'!F$2,'GCAM By Region By Sector'!$B$1:$AH$1,0))*10^3)</f>
        <v>173.22215986524884</v>
      </c>
      <c r="G4" cm="1">
        <f t="array" ref="G4">IF($C4="EPS",INDEX('EPS Emissions'!$C$1:$AI$101,MATCH(1,('EPS Emissions'!$C$1:$C$101='Transportation Figure'!$A4)*('EPS Emissions'!$D$1:$D$101='Transportation Figure'!$C$1),0),MATCH('Transportation Figure'!G$2,'EPS Emissions'!$C$1:$AI$1,0)),INDEX('GCAM By Region By Sector'!$B$1:$AH$342,MATCH(1,('GCAM By Region By Sector'!$B$1:$B$342='Transportation Figure'!$A4)*('GCAM By Region By Sector'!$C$1:$C$342='Transportation Figure'!$C$1),0),MATCH('Transportation Figure'!G$2,'GCAM By Region By Sector'!$B$1:$AH$1,0))*10^3)</f>
        <v>160.86230152730911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si="0"/>
        <v>UK</v>
      </c>
      <c r="P4" s="15">
        <f t="shared" si="1"/>
        <v>164.60551021939921</v>
      </c>
      <c r="Q4" s="15">
        <f t="shared" si="2"/>
        <v>186.17908351294113</v>
      </c>
      <c r="R4" s="15">
        <f t="shared" si="3"/>
        <v>173.22215986524884</v>
      </c>
      <c r="S4" s="15">
        <f t="shared" si="4"/>
        <v>160.86230152730911</v>
      </c>
      <c r="T4">
        <f t="shared" si="5"/>
        <v>11</v>
      </c>
      <c r="U4">
        <f t="shared" si="6"/>
        <v>13</v>
      </c>
      <c r="V4">
        <f t="shared" si="7"/>
        <v>14</v>
      </c>
      <c r="W4">
        <f t="shared" si="8"/>
        <v>15</v>
      </c>
      <c r="X4" s="22">
        <v>2</v>
      </c>
      <c r="Y4" t="str">
        <f t="shared" si="9"/>
        <v>EU-27</v>
      </c>
      <c r="Z4" s="16">
        <f t="shared" si="10"/>
        <v>1041.4486732536009</v>
      </c>
      <c r="AA4" s="21">
        <f t="shared" si="10"/>
        <v>1014.0821165262512</v>
      </c>
      <c r="AB4" s="21">
        <f t="shared" si="10"/>
        <v>967.32014274774042</v>
      </c>
      <c r="AC4" s="21">
        <f t="shared" si="10"/>
        <v>921.00548410617284</v>
      </c>
      <c r="AD4" s="21" t="str">
        <f t="shared" si="11"/>
        <v>EU-27</v>
      </c>
    </row>
    <row r="5" spans="1:30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Emissions'!$C$1:$C$101='Transportation Figure'!$A5)*('EPS Emissions'!$D$1:$D$101='Transportation Figure'!$C$1),0),MATCH('Transportation Figure'!D$2,'EPS Emissions'!$C$1:$AI$1,0)),INDEX('GCAM By Region By Sector'!$B$1:$AH$342,MATCH(1,('GCAM By Region By Sector'!$B$1:$B$342='Transportation Figure'!$A5)*('GCAM By Region By Sector'!$C$1:$C$342='Transportation Figure'!$C$1),0),MATCH('Transportation Figure'!D$2,'GCAM By Region By Sector'!$B$1:$AH$1,0))*10^3)</f>
        <v>41.702502767388992</v>
      </c>
      <c r="E5" cm="1">
        <f t="array" ref="E5">IF($C5="EPS",INDEX('EPS Emissions'!$C$1:$AI$101,MATCH(1,('EPS Emissions'!$C$1:$C$101='Transportation Figure'!$A5)*('EPS Emissions'!$D$1:$D$101='Transportation Figure'!$C$1),0),MATCH('Transportation Figure'!E$2,'EPS Emissions'!$C$1:$AI$1,0)),INDEX('GCAM By Region By Sector'!$B$1:$AH$342,MATCH(1,('GCAM By Region By Sector'!$B$1:$B$342='Transportation Figure'!$A5)*('GCAM By Region By Sector'!$C$1:$C$342='Transportation Figure'!$C$1),0),MATCH('Transportation Figure'!E$2,'GCAM By Region By Sector'!$B$1:$AH$1,0))*10^3)</f>
        <v>60.210529783646933</v>
      </c>
      <c r="F5" cm="1">
        <f t="array" ref="F5">IF($C5="EPS",INDEX('EPS Emissions'!$C$1:$AI$101,MATCH(1,('EPS Emissions'!$C$1:$C$101='Transportation Figure'!$A5)*('EPS Emissions'!$D$1:$D$101='Transportation Figure'!$C$1),0),MATCH('Transportation Figure'!F$2,'EPS Emissions'!$C$1:$AI$1,0)),INDEX('GCAM By Region By Sector'!$B$1:$AH$342,MATCH(1,('GCAM By Region By Sector'!$B$1:$B$342='Transportation Figure'!$A5)*('GCAM By Region By Sector'!$C$1:$C$342='Transportation Figure'!$C$1),0),MATCH('Transportation Figure'!F$2,'GCAM By Region By Sector'!$B$1:$AH$1,0))*10^3)</f>
        <v>93.449109407749873</v>
      </c>
      <c r="G5" cm="1">
        <f t="array" ref="G5">IF($C5="EPS",INDEX('EPS Emissions'!$C$1:$AI$101,MATCH(1,('EPS Emissions'!$C$1:$C$101='Transportation Figure'!$A5)*('EPS Emissions'!$D$1:$D$101='Transportation Figure'!$C$1),0),MATCH('Transportation Figure'!G$2,'EPS Emissions'!$C$1:$AI$1,0)),INDEX('GCAM By Region By Sector'!$B$1:$AH$342,MATCH(1,('GCAM By Region By Sector'!$B$1:$B$342='Transportation Figure'!$A5)*('GCAM By Region By Sector'!$C$1:$C$342='Transportation Figure'!$C$1),0),MATCH('Transportation Figure'!G$2,'GCAM By Region By Sector'!$B$1:$AH$1,0))*10^3)</f>
        <v>147.84787318940963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0.13189745323751742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1.379512248191296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5.8786611467589562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12.9478086784152</v>
      </c>
      <c r="O5" t="str">
        <f t="shared" si="0"/>
        <v>East Africa</v>
      </c>
      <c r="P5" s="15">
        <f t="shared" si="1"/>
        <v>54.220161493426509</v>
      </c>
      <c r="Q5" s="15">
        <f t="shared" si="2"/>
        <v>76.965581643438227</v>
      </c>
      <c r="R5" s="15">
        <f t="shared" si="3"/>
        <v>125.59510937340883</v>
      </c>
      <c r="S5" s="15">
        <f t="shared" si="4"/>
        <v>206.90995223682484</v>
      </c>
      <c r="T5">
        <f t="shared" si="5"/>
        <v>25</v>
      </c>
      <c r="U5">
        <f t="shared" si="6"/>
        <v>23</v>
      </c>
      <c r="V5">
        <f t="shared" si="7"/>
        <v>18</v>
      </c>
      <c r="W5">
        <f t="shared" si="8"/>
        <v>13</v>
      </c>
      <c r="X5" s="22">
        <v>3</v>
      </c>
      <c r="Y5" t="str">
        <f t="shared" si="9"/>
        <v>China</v>
      </c>
      <c r="Z5" s="16">
        <f t="shared" si="10"/>
        <v>842.55398955463909</v>
      </c>
      <c r="AA5" s="21">
        <f t="shared" si="10"/>
        <v>1169.1941358043937</v>
      </c>
      <c r="AB5" s="21">
        <f t="shared" si="10"/>
        <v>1380.5096001101067</v>
      </c>
      <c r="AC5" s="21">
        <f t="shared" si="10"/>
        <v>1442.4241844454252</v>
      </c>
      <c r="AD5" s="21" t="str">
        <f t="shared" si="11"/>
        <v>China</v>
      </c>
    </row>
    <row r="6" spans="1:30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Emissions'!$C$1:$C$101='Transportation Figure'!$A6)*('EPS Emissions'!$D$1:$D$101='Transportation Figure'!$C$1),0),MATCH('Transportation Figure'!D$2,'EPS Emissions'!$C$1:$AI$1,0)),INDEX('GCAM By Region By Sector'!$B$1:$AH$342,MATCH(1,('GCAM By Region By Sector'!$B$1:$B$342='Transportation Figure'!$A6)*('GCAM By Region By Sector'!$C$1:$C$342='Transportation Figure'!$C$1),0),MATCH('Transportation Figure'!D$2,'GCAM By Region By Sector'!$B$1:$AH$1,0))*10^3)</f>
        <v>151.52769760421597</v>
      </c>
      <c r="E6" cm="1">
        <f t="array" ref="E6">IF($C6="EPS",INDEX('EPS Emissions'!$C$1:$AI$101,MATCH(1,('EPS Emissions'!$C$1:$C$101='Transportation Figure'!$A6)*('EPS Emissions'!$D$1:$D$101='Transportation Figure'!$C$1),0),MATCH('Transportation Figure'!E$2,'EPS Emissions'!$C$1:$AI$1,0)),INDEX('GCAM By Region By Sector'!$B$1:$AH$342,MATCH(1,('GCAM By Region By Sector'!$B$1:$B$342='Transportation Figure'!$A6)*('GCAM By Region By Sector'!$C$1:$C$342='Transportation Figure'!$C$1),0),MATCH('Transportation Figure'!E$2,'GCAM By Region By Sector'!$B$1:$AH$1,0))*10^3)</f>
        <v>189.55031731438015</v>
      </c>
      <c r="F6" cm="1">
        <f t="array" ref="F6">IF($C6="EPS",INDEX('EPS Emissions'!$C$1:$AI$101,MATCH(1,('EPS Emissions'!$C$1:$C$101='Transportation Figure'!$A6)*('EPS Emissions'!$D$1:$D$101='Transportation Figure'!$C$1),0),MATCH('Transportation Figure'!F$2,'EPS Emissions'!$C$1:$AI$1,0)),INDEX('GCAM By Region By Sector'!$B$1:$AH$342,MATCH(1,('GCAM By Region By Sector'!$B$1:$B$342='Transportation Figure'!$A6)*('GCAM By Region By Sector'!$C$1:$C$342='Transportation Figure'!$C$1),0),MATCH('Transportation Figure'!F$2,'GCAM By Region By Sector'!$B$1:$AH$1,0))*10^3)</f>
        <v>225.10499219597926</v>
      </c>
      <c r="G6" cm="1">
        <f t="array" ref="G6">IF($C6="EPS",INDEX('EPS Emissions'!$C$1:$AI$101,MATCH(1,('EPS Emissions'!$C$1:$C$101='Transportation Figure'!$A6)*('EPS Emissions'!$D$1:$D$101='Transportation Figure'!$C$1),0),MATCH('Transportation Figure'!G$2,'EPS Emissions'!$C$1:$AI$1,0)),INDEX('GCAM By Region By Sector'!$B$1:$AH$342,MATCH(1,('GCAM By Region By Sector'!$B$1:$B$342='Transportation Figure'!$A6)*('GCAM By Region By Sector'!$C$1:$C$342='Transportation Figure'!$C$1),0),MATCH('Transportation Figure'!G$2,'GCAM By Region By Sector'!$B$1:$AH$1,0))*10^3)</f>
        <v>259.60509697262012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2.3759118366078935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10.272477167675236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28.9481827735152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51.56186420458009</v>
      </c>
      <c r="O6" t="str">
        <f t="shared" si="0"/>
        <v>North Africa</v>
      </c>
      <c r="P6" s="15">
        <f t="shared" si="1"/>
        <v>159.58188915082386</v>
      </c>
      <c r="Q6" s="15">
        <f t="shared" si="2"/>
        <v>223.65559227725541</v>
      </c>
      <c r="R6" s="15">
        <f t="shared" si="3"/>
        <v>285.52695649369446</v>
      </c>
      <c r="S6" s="15">
        <f t="shared" si="4"/>
        <v>351.53506973200024</v>
      </c>
      <c r="T6">
        <f t="shared" si="5"/>
        <v>12</v>
      </c>
      <c r="U6">
        <f t="shared" si="6"/>
        <v>11</v>
      </c>
      <c r="V6">
        <f t="shared" si="7"/>
        <v>9</v>
      </c>
      <c r="W6">
        <f t="shared" si="8"/>
        <v>10</v>
      </c>
      <c r="X6" s="22">
        <v>4</v>
      </c>
      <c r="Y6" t="str">
        <f t="shared" si="9"/>
        <v>Middle East</v>
      </c>
      <c r="Z6" s="16">
        <f t="shared" si="10"/>
        <v>598.1343815544144</v>
      </c>
      <c r="AA6" s="21">
        <f t="shared" si="10"/>
        <v>650.25035230275057</v>
      </c>
      <c r="AB6" s="21">
        <f t="shared" si="10"/>
        <v>686.5141287160717</v>
      </c>
      <c r="AC6" s="21">
        <f t="shared" si="10"/>
        <v>735.56080296785717</v>
      </c>
      <c r="AD6" s="21" t="str">
        <f t="shared" si="11"/>
        <v>Middle East</v>
      </c>
    </row>
    <row r="7" spans="1:30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Emissions'!$C$1:$C$101='Transportation Figure'!$A7)*('EPS Emissions'!$D$1:$D$101='Transportation Figure'!$C$1),0),MATCH('Transportation Figure'!D$2,'EPS Emissions'!$C$1:$AI$1,0)),INDEX('GCAM By Region By Sector'!$B$1:$AH$342,MATCH(1,('GCAM By Region By Sector'!$B$1:$B$342='Transportation Figure'!$A7)*('GCAM By Region By Sector'!$C$1:$C$342='Transportation Figure'!$C$1),0),MATCH('Transportation Figure'!D$2,'GCAM By Region By Sector'!$B$1:$AH$1,0))*10^3)</f>
        <v>28.892531910328383</v>
      </c>
      <c r="E7" cm="1">
        <f t="array" ref="E7">IF($C7="EPS",INDEX('EPS Emissions'!$C$1:$AI$101,MATCH(1,('EPS Emissions'!$C$1:$C$101='Transportation Figure'!$A7)*('EPS Emissions'!$D$1:$D$101='Transportation Figure'!$C$1),0),MATCH('Transportation Figure'!E$2,'EPS Emissions'!$C$1:$AI$1,0)),INDEX('GCAM By Region By Sector'!$B$1:$AH$342,MATCH(1,('GCAM By Region By Sector'!$B$1:$B$342='Transportation Figure'!$A7)*('GCAM By Region By Sector'!$C$1:$C$342='Transportation Figure'!$C$1),0),MATCH('Transportation Figure'!E$2,'GCAM By Region By Sector'!$B$1:$AH$1,0))*10^3)</f>
        <v>39.474682853137395</v>
      </c>
      <c r="F7" cm="1">
        <f t="array" ref="F7">IF($C7="EPS",INDEX('EPS Emissions'!$C$1:$AI$101,MATCH(1,('EPS Emissions'!$C$1:$C$101='Transportation Figure'!$A7)*('EPS Emissions'!$D$1:$D$101='Transportation Figure'!$C$1),0),MATCH('Transportation Figure'!F$2,'EPS Emissions'!$C$1:$AI$1,0)),INDEX('GCAM By Region By Sector'!$B$1:$AH$342,MATCH(1,('GCAM By Region By Sector'!$B$1:$B$342='Transportation Figure'!$A7)*('GCAM By Region By Sector'!$C$1:$C$342='Transportation Figure'!$C$1),0),MATCH('Transportation Figure'!F$2,'GCAM By Region By Sector'!$B$1:$AH$1,0))*10^3)</f>
        <v>55.317413863986992</v>
      </c>
      <c r="G7" cm="1">
        <f t="array" ref="G7">IF($C7="EPS",INDEX('EPS Emissions'!$C$1:$AI$101,MATCH(1,('EPS Emissions'!$C$1:$C$101='Transportation Figure'!$A7)*('EPS Emissions'!$D$1:$D$101='Transportation Figure'!$C$1),0),MATCH('Transportation Figure'!G$2,'EPS Emissions'!$C$1:$AI$1,0)),INDEX('GCAM By Region By Sector'!$B$1:$AH$342,MATCH(1,('GCAM By Region By Sector'!$B$1:$B$342='Transportation Figure'!$A7)*('GCAM By Region By Sector'!$C$1:$C$342='Transportation Figure'!$C$1),0),MATCH('Transportation Figure'!G$2,'GCAM By Region By Sector'!$B$1:$AH$1,0))*10^3)</f>
        <v>80.924481738371611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0.17083781569959658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1.299859117454323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5.714617427706937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14.21730816556556</v>
      </c>
      <c r="O7" t="str">
        <f t="shared" si="0"/>
        <v>Southern Africa</v>
      </c>
      <c r="P7" s="15">
        <f t="shared" si="1"/>
        <v>33.542247864227974</v>
      </c>
      <c r="Q7" s="15">
        <f t="shared" si="2"/>
        <v>46.483085145291717</v>
      </c>
      <c r="R7" s="15">
        <f t="shared" si="3"/>
        <v>69.777709645793934</v>
      </c>
      <c r="S7" s="15">
        <f t="shared" si="4"/>
        <v>109.27968625783717</v>
      </c>
      <c r="T7">
        <f t="shared" si="5"/>
        <v>31</v>
      </c>
      <c r="U7">
        <f t="shared" si="6"/>
        <v>29</v>
      </c>
      <c r="V7">
        <f t="shared" si="7"/>
        <v>26</v>
      </c>
      <c r="W7">
        <f t="shared" si="8"/>
        <v>22</v>
      </c>
      <c r="X7" s="22">
        <v>5</v>
      </c>
      <c r="Y7" t="str">
        <f t="shared" si="9"/>
        <v>Southeast Asia</v>
      </c>
      <c r="Z7" s="16">
        <f t="shared" si="10"/>
        <v>503.66025726146415</v>
      </c>
      <c r="AA7" s="21">
        <f t="shared" si="10"/>
        <v>599.00832744581442</v>
      </c>
      <c r="AB7" s="21">
        <f t="shared" si="10"/>
        <v>718.03477837542505</v>
      </c>
      <c r="AC7" s="21">
        <f t="shared" si="10"/>
        <v>860.49319427851265</v>
      </c>
      <c r="AD7" s="21" t="str">
        <f t="shared" si="11"/>
        <v>Southeast Asia</v>
      </c>
    </row>
    <row r="8" spans="1:30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Emissions'!$C$1:$C$101='Transportation Figure'!$A8)*('EPS Emissions'!$D$1:$D$101='Transportation Figure'!$C$1),0),MATCH('Transportation Figure'!D$2,'EPS Emissions'!$C$1:$AI$1,0)),INDEX('GCAM By Region By Sector'!$B$1:$AH$342,MATCH(1,('GCAM By Region By Sector'!$B$1:$B$342='Transportation Figure'!$A8)*('GCAM By Region By Sector'!$C$1:$C$342='Transportation Figure'!$C$1),0),MATCH('Transportation Figure'!D$2,'GCAM By Region By Sector'!$B$1:$AH$1,0))*10^3)</f>
        <v>90.075573617969638</v>
      </c>
      <c r="E8" cm="1">
        <f t="array" ref="E8">IF($C8="EPS",INDEX('EPS Emissions'!$C$1:$AI$101,MATCH(1,('EPS Emissions'!$C$1:$C$101='Transportation Figure'!$A8)*('EPS Emissions'!$D$1:$D$101='Transportation Figure'!$C$1),0),MATCH('Transportation Figure'!E$2,'EPS Emissions'!$C$1:$AI$1,0)),INDEX('GCAM By Region By Sector'!$B$1:$AH$342,MATCH(1,('GCAM By Region By Sector'!$B$1:$B$342='Transportation Figure'!$A8)*('GCAM By Region By Sector'!$C$1:$C$342='Transportation Figure'!$C$1),0),MATCH('Transportation Figure'!E$2,'GCAM By Region By Sector'!$B$1:$AH$1,0))*10^3)</f>
        <v>127.85828345476399</v>
      </c>
      <c r="F8" cm="1">
        <f t="array" ref="F8">IF($C8="EPS",INDEX('EPS Emissions'!$C$1:$AI$101,MATCH(1,('EPS Emissions'!$C$1:$C$101='Transportation Figure'!$A8)*('EPS Emissions'!$D$1:$D$101='Transportation Figure'!$C$1),0),MATCH('Transportation Figure'!F$2,'EPS Emissions'!$C$1:$AI$1,0)),INDEX('GCAM By Region By Sector'!$B$1:$AH$342,MATCH(1,('GCAM By Region By Sector'!$B$1:$B$342='Transportation Figure'!$A8)*('GCAM By Region By Sector'!$C$1:$C$342='Transportation Figure'!$C$1),0),MATCH('Transportation Figure'!F$2,'GCAM By Region By Sector'!$B$1:$AH$1,0))*10^3)</f>
        <v>195.68087856570921</v>
      </c>
      <c r="G8" cm="1">
        <f t="array" ref="G8">IF($C8="EPS",INDEX('EPS Emissions'!$C$1:$AI$101,MATCH(1,('EPS Emissions'!$C$1:$C$101='Transportation Figure'!$A8)*('EPS Emissions'!$D$1:$D$101='Transportation Figure'!$C$1),0),MATCH('Transportation Figure'!G$2,'EPS Emissions'!$C$1:$AI$1,0)),INDEX('GCAM By Region By Sector'!$B$1:$AH$342,MATCH(1,('GCAM By Region By Sector'!$B$1:$B$342='Transportation Figure'!$A8)*('GCAM By Region By Sector'!$C$1:$C$342='Transportation Figure'!$C$1),0),MATCH('Transportation Figure'!G$2,'GCAM By Region By Sector'!$B$1:$AH$1,0))*10^3)</f>
        <v>292.94544214099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0.56955288093604306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5.1859082992130956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20.98659777938084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51.837852212867922</v>
      </c>
      <c r="O8" t="str">
        <f t="shared" si="0"/>
        <v>West Africa</v>
      </c>
      <c r="P8" s="15">
        <f t="shared" si="1"/>
        <v>101.71570401510567</v>
      </c>
      <c r="Q8" s="15">
        <f t="shared" si="2"/>
        <v>148.15910432197705</v>
      </c>
      <c r="R8" s="15">
        <f t="shared" si="3"/>
        <v>241.58702167609005</v>
      </c>
      <c r="S8" s="15">
        <f t="shared" si="4"/>
        <v>385.26264948925791</v>
      </c>
      <c r="T8">
        <f t="shared" si="5"/>
        <v>17</v>
      </c>
      <c r="U8">
        <f t="shared" si="6"/>
        <v>16</v>
      </c>
      <c r="V8">
        <f t="shared" si="7"/>
        <v>11</v>
      </c>
      <c r="W8">
        <f t="shared" si="8"/>
        <v>8</v>
      </c>
      <c r="X8" s="22">
        <v>6</v>
      </c>
      <c r="Y8" t="str">
        <f t="shared" si="9"/>
        <v>India</v>
      </c>
      <c r="Z8" s="16">
        <f t="shared" si="10"/>
        <v>311.11360714510221</v>
      </c>
      <c r="AA8" s="21">
        <f t="shared" si="10"/>
        <v>614.94953844337067</v>
      </c>
      <c r="AB8" s="21">
        <f t="shared" si="10"/>
        <v>798.24426474249481</v>
      </c>
      <c r="AC8" s="21">
        <f t="shared" si="10"/>
        <v>945.08492185704745</v>
      </c>
      <c r="AD8" s="21" t="str">
        <f t="shared" si="11"/>
        <v>India</v>
      </c>
    </row>
    <row r="9" spans="1:30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Emissions'!$C$1:$C$101='Transportation Figure'!$A9)*('EPS Emissions'!$D$1:$D$101='Transportation Figure'!$C$1),0),MATCH('Transportation Figure'!D$2,'EPS Emissions'!$C$1:$AI$1,0)),INDEX('GCAM By Region By Sector'!$B$1:$AH$342,MATCH(1,('GCAM By Region By Sector'!$B$1:$B$342='Transportation Figure'!$A9)*('GCAM By Region By Sector'!$C$1:$C$342='Transportation Figure'!$C$1),0),MATCH('Transportation Figure'!D$2,'GCAM By Region By Sector'!$B$1:$AH$1,0))*10^3)</f>
        <v>44.714626874248857</v>
      </c>
      <c r="E9" cm="1">
        <f t="array" ref="E9">IF($C9="EPS",INDEX('EPS Emissions'!$C$1:$AI$101,MATCH(1,('EPS Emissions'!$C$1:$C$101='Transportation Figure'!$A9)*('EPS Emissions'!$D$1:$D$101='Transportation Figure'!$C$1),0),MATCH('Transportation Figure'!E$2,'EPS Emissions'!$C$1:$AI$1,0)),INDEX('GCAM By Region By Sector'!$B$1:$AH$342,MATCH(1,('GCAM By Region By Sector'!$B$1:$B$342='Transportation Figure'!$A9)*('GCAM By Region By Sector'!$C$1:$C$342='Transportation Figure'!$C$1),0),MATCH('Transportation Figure'!E$2,'GCAM By Region By Sector'!$B$1:$AH$1,0))*10^3)</f>
        <v>43.80303664119797</v>
      </c>
      <c r="F9" cm="1">
        <f t="array" ref="F9">IF($C9="EPS",INDEX('EPS Emissions'!$C$1:$AI$101,MATCH(1,('EPS Emissions'!$C$1:$C$101='Transportation Figure'!$A9)*('EPS Emissions'!$D$1:$D$101='Transportation Figure'!$C$1),0),MATCH('Transportation Figure'!F$2,'EPS Emissions'!$C$1:$AI$1,0)),INDEX('GCAM By Region By Sector'!$B$1:$AH$342,MATCH(1,('GCAM By Region By Sector'!$B$1:$B$342='Transportation Figure'!$A9)*('GCAM By Region By Sector'!$C$1:$C$342='Transportation Figure'!$C$1),0),MATCH('Transportation Figure'!F$2,'GCAM By Region By Sector'!$B$1:$AH$1,0))*10^3)</f>
        <v>37.905043091309153</v>
      </c>
      <c r="G9" cm="1">
        <f t="array" ref="G9">IF($C9="EPS",INDEX('EPS Emissions'!$C$1:$AI$101,MATCH(1,('EPS Emissions'!$C$1:$C$101='Transportation Figure'!$A9)*('EPS Emissions'!$D$1:$D$101='Transportation Figure'!$C$1),0),MATCH('Transportation Figure'!G$2,'EPS Emissions'!$C$1:$AI$1,0)),INDEX('GCAM By Region By Sector'!$B$1:$AH$342,MATCH(1,('GCAM By Region By Sector'!$B$1:$B$342='Transportation Figure'!$A9)*('GCAM By Region By Sector'!$C$1:$C$342='Transportation Figure'!$C$1),0),MATCH('Transportation Figure'!G$2,'GCAM By Region By Sector'!$B$1:$AH$1,0))*10^3)</f>
        <v>35.495361307624535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0.53151924206912549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4.7402120414175322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8.2086886902939842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9.7259022160016464</v>
      </c>
      <c r="O9" t="str">
        <f t="shared" si="0"/>
        <v>Argentina</v>
      </c>
      <c r="P9" s="15">
        <f t="shared" si="1"/>
        <v>55.40907330601798</v>
      </c>
      <c r="Q9" s="15">
        <f t="shared" si="2"/>
        <v>59.494032509215494</v>
      </c>
      <c r="R9" s="15">
        <f t="shared" si="3"/>
        <v>57.738670351603133</v>
      </c>
      <c r="S9" s="15">
        <f t="shared" si="4"/>
        <v>57.629383897026173</v>
      </c>
      <c r="T9">
        <f t="shared" si="5"/>
        <v>23</v>
      </c>
      <c r="U9">
        <f t="shared" si="6"/>
        <v>25</v>
      </c>
      <c r="V9">
        <f t="shared" si="7"/>
        <v>27</v>
      </c>
      <c r="W9">
        <f t="shared" si="8"/>
        <v>27</v>
      </c>
      <c r="X9" s="22">
        <v>7</v>
      </c>
      <c r="Y9" t="str">
        <f t="shared" si="9"/>
        <v>Russia</v>
      </c>
      <c r="Z9" s="16">
        <f t="shared" si="10"/>
        <v>302.5617025364528</v>
      </c>
      <c r="AA9" s="21">
        <f t="shared" si="10"/>
        <v>287.81855158118964</v>
      </c>
      <c r="AB9" s="21">
        <f t="shared" si="10"/>
        <v>251.67049250157859</v>
      </c>
      <c r="AC9" s="21">
        <f t="shared" si="10"/>
        <v>226.89556642121099</v>
      </c>
      <c r="AD9" s="21" t="str">
        <f t="shared" si="11"/>
        <v>Russia</v>
      </c>
    </row>
    <row r="10" spans="1:30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Emissions'!$C$1:$C$101='Transportation Figure'!$A10)*('EPS Emissions'!$D$1:$D$101='Transportation Figure'!$C$1),0),MATCH('Transportation Figure'!D$2,'EPS Emissions'!$C$1:$AI$1,0)),INDEX('GCAM By Region By Sector'!$B$1:$AH$342,MATCH(1,('GCAM By Region By Sector'!$B$1:$B$342='Transportation Figure'!$A10)*('GCAM By Region By Sector'!$C$1:$C$342='Transportation Figure'!$C$1),0),MATCH('Transportation Figure'!D$2,'GCAM By Region By Sector'!$B$1:$AH$1,0))*10^3)</f>
        <v>127.18988913829962</v>
      </c>
      <c r="E10" cm="1">
        <f t="array" ref="E10">IF($C10="EPS",INDEX('EPS Emissions'!$C$1:$AI$101,MATCH(1,('EPS Emissions'!$C$1:$C$101='Transportation Figure'!$A10)*('EPS Emissions'!$D$1:$D$101='Transportation Figure'!$C$1),0),MATCH('Transportation Figure'!E$2,'EPS Emissions'!$C$1:$AI$1,0)),INDEX('GCAM By Region By Sector'!$B$1:$AH$342,MATCH(1,('GCAM By Region By Sector'!$B$1:$B$342='Transportation Figure'!$A10)*('GCAM By Region By Sector'!$C$1:$C$342='Transportation Figure'!$C$1),0),MATCH('Transportation Figure'!E$2,'GCAM By Region By Sector'!$B$1:$AH$1,0))*10^3)</f>
        <v>130.18586526206298</v>
      </c>
      <c r="F10" cm="1">
        <f t="array" ref="F10">IF($C10="EPS",INDEX('EPS Emissions'!$C$1:$AI$101,MATCH(1,('EPS Emissions'!$C$1:$C$101='Transportation Figure'!$A10)*('EPS Emissions'!$D$1:$D$101='Transportation Figure'!$C$1),0),MATCH('Transportation Figure'!F$2,'EPS Emissions'!$C$1:$AI$1,0)),INDEX('GCAM By Region By Sector'!$B$1:$AH$342,MATCH(1,('GCAM By Region By Sector'!$B$1:$B$342='Transportation Figure'!$A10)*('GCAM By Region By Sector'!$C$1:$C$342='Transportation Figure'!$C$1),0),MATCH('Transportation Figure'!F$2,'GCAM By Region By Sector'!$B$1:$AH$1,0))*10^3)</f>
        <v>110.22428347791958</v>
      </c>
      <c r="G10" cm="1">
        <f t="array" ref="G10">IF($C10="EPS",INDEX('EPS Emissions'!$C$1:$AI$101,MATCH(1,('EPS Emissions'!$C$1:$C$101='Transportation Figure'!$A10)*('EPS Emissions'!$D$1:$D$101='Transportation Figure'!$C$1),0),MATCH('Transportation Figure'!G$2,'EPS Emissions'!$C$1:$AI$1,0)),INDEX('GCAM By Region By Sector'!$B$1:$AH$342,MATCH(1,('GCAM By Region By Sector'!$B$1:$B$342='Transportation Figure'!$A10)*('GCAM By Region By Sector'!$C$1:$C$342='Transportation Figure'!$C$1),0),MATCH('Transportation Figure'!G$2,'GCAM By Region By Sector'!$B$1:$AH$1,0))*10^3)</f>
        <v>101.35550807871364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4.6442092561150305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18.49267942674043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32.124162435694643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35.120732525524119</v>
      </c>
      <c r="O10" t="str">
        <f t="shared" si="0"/>
        <v>Australia &amp; New Zealand</v>
      </c>
      <c r="P10" s="15">
        <f t="shared" si="1"/>
        <v>151.49664517161463</v>
      </c>
      <c r="Q10" s="15">
        <f t="shared" si="2"/>
        <v>168.20679989080341</v>
      </c>
      <c r="R10" s="15">
        <f t="shared" si="3"/>
        <v>163.27718785481423</v>
      </c>
      <c r="S10" s="15">
        <f t="shared" si="4"/>
        <v>159.79537369383777</v>
      </c>
      <c r="T10">
        <f t="shared" si="5"/>
        <v>15</v>
      </c>
      <c r="U10">
        <f t="shared" si="6"/>
        <v>14</v>
      </c>
      <c r="V10">
        <f t="shared" si="7"/>
        <v>15</v>
      </c>
      <c r="W10">
        <f t="shared" si="8"/>
        <v>16</v>
      </c>
      <c r="X10" s="22">
        <v>8</v>
      </c>
      <c r="Y10" t="str">
        <f t="shared" si="9"/>
        <v>Indonesia</v>
      </c>
      <c r="Z10" s="16">
        <f t="shared" si="10"/>
        <v>266.92293208292494</v>
      </c>
      <c r="AA10" s="21">
        <f t="shared" si="10"/>
        <v>352.49215766595938</v>
      </c>
      <c r="AB10" s="21">
        <f t="shared" si="10"/>
        <v>619.92238426371875</v>
      </c>
      <c r="AC10" s="21">
        <f t="shared" si="10"/>
        <v>945.27541972865936</v>
      </c>
      <c r="AD10" s="21" t="str">
        <f t="shared" si="11"/>
        <v>Indonesia</v>
      </c>
    </row>
    <row r="11" spans="1:30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Emissions'!$C$1:$C$101='Transportation Figure'!$A11)*('EPS Emissions'!$D$1:$D$101='Transportation Figure'!$C$1),0),MATCH('Transportation Figure'!D$2,'EPS Emissions'!$C$1:$AI$1,0)),INDEX('GCAM By Region By Sector'!$B$1:$AH$342,MATCH(1,('GCAM By Region By Sector'!$B$1:$B$342='Transportation Figure'!$A11)*('GCAM By Region By Sector'!$C$1:$C$342='Transportation Figure'!$C$1),0),MATCH('Transportation Figure'!D$2,'GCAM By Region By Sector'!$B$1:$AH$1,0))*10^3)</f>
        <v>260.73599999999999</v>
      </c>
      <c r="E11" cm="1">
        <f t="array" ref="E11">IF($C11="EPS",INDEX('EPS Emissions'!$C$1:$AI$101,MATCH(1,('EPS Emissions'!$C$1:$C$101='Transportation Figure'!$A11)*('EPS Emissions'!$D$1:$D$101='Transportation Figure'!$C$1),0),MATCH('Transportation Figure'!E$2,'EPS Emissions'!$C$1:$AI$1,0)),INDEX('GCAM By Region By Sector'!$B$1:$AH$342,MATCH(1,('GCAM By Region By Sector'!$B$1:$B$342='Transportation Figure'!$A11)*('GCAM By Region By Sector'!$C$1:$C$342='Transportation Figure'!$C$1),0),MATCH('Transportation Figure'!E$2,'GCAM By Region By Sector'!$B$1:$AH$1,0))*10^3)</f>
        <v>321.96899999999999</v>
      </c>
      <c r="F11" cm="1">
        <f t="array" ref="F11">IF($C11="EPS",INDEX('EPS Emissions'!$C$1:$AI$101,MATCH(1,('EPS Emissions'!$C$1:$C$101='Transportation Figure'!$A11)*('EPS Emissions'!$D$1:$D$101='Transportation Figure'!$C$1),0),MATCH('Transportation Figure'!F$2,'EPS Emissions'!$C$1:$AI$1,0)),INDEX('GCAM By Region By Sector'!$B$1:$AH$342,MATCH(1,('GCAM By Region By Sector'!$B$1:$B$342='Transportation Figure'!$A11)*('GCAM By Region By Sector'!$C$1:$C$342='Transportation Figure'!$C$1),0),MATCH('Transportation Figure'!F$2,'GCAM By Region By Sector'!$B$1:$AH$1,0))*10^3)</f>
        <v>359.78399999999999</v>
      </c>
      <c r="G11" cm="1">
        <f t="array" ref="G11">IF($C11="EPS",INDEX('EPS Emissions'!$C$1:$AI$101,MATCH(1,('EPS Emissions'!$C$1:$C$101='Transportation Figure'!$A11)*('EPS Emissions'!$D$1:$D$101='Transportation Figure'!$C$1),0),MATCH('Transportation Figure'!G$2,'EPS Emissions'!$C$1:$AI$1,0)),INDEX('GCAM By Region By Sector'!$B$1:$AH$342,MATCH(1,('GCAM By Region By Sector'!$B$1:$B$342='Transportation Figure'!$A11)*('GCAM By Region By Sector'!$C$1:$C$342='Transportation Figure'!$C$1),0),MATCH('Transportation Figure'!G$2,'GCAM By Region By Sector'!$B$1:$AH$1,0))*10^3)</f>
        <v>379.70299999999997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0.22065293628339566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0.70708992158693307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1.8287623954914356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1.5828102318090742</v>
      </c>
      <c r="O11" t="str">
        <f t="shared" si="0"/>
        <v>Brazil</v>
      </c>
      <c r="P11" s="15">
        <f t="shared" si="1"/>
        <v>260.95665293628338</v>
      </c>
      <c r="Q11" s="15">
        <f t="shared" si="2"/>
        <v>322.67608992158694</v>
      </c>
      <c r="R11" s="15">
        <f t="shared" si="3"/>
        <v>361.61276239549142</v>
      </c>
      <c r="S11" s="15">
        <f t="shared" si="4"/>
        <v>381.28581023180902</v>
      </c>
      <c r="T11">
        <f t="shared" si="5"/>
        <v>9</v>
      </c>
      <c r="U11">
        <f t="shared" si="6"/>
        <v>8</v>
      </c>
      <c r="V11">
        <f t="shared" si="7"/>
        <v>8</v>
      </c>
      <c r="W11">
        <f t="shared" si="8"/>
        <v>9</v>
      </c>
      <c r="X11" s="22">
        <v>9</v>
      </c>
      <c r="Y11" t="str">
        <f t="shared" si="9"/>
        <v>Brazil</v>
      </c>
      <c r="Z11" s="16">
        <f t="shared" si="10"/>
        <v>260.95665293628338</v>
      </c>
      <c r="AA11" s="21">
        <f t="shared" si="10"/>
        <v>322.67608992158694</v>
      </c>
      <c r="AB11" s="21">
        <f t="shared" si="10"/>
        <v>361.61276239549142</v>
      </c>
      <c r="AC11" s="21">
        <f t="shared" si="10"/>
        <v>381.28581023180902</v>
      </c>
      <c r="AD11" s="21" t="str">
        <f t="shared" si="11"/>
        <v>Brazil</v>
      </c>
    </row>
    <row r="12" spans="1:30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Emissions'!$C$1:$C$101='Transportation Figure'!$A12)*('EPS Emissions'!$D$1:$D$101='Transportation Figure'!$C$1),0),MATCH('Transportation Figure'!D$2,'EPS Emissions'!$C$1:$AI$1,0)),INDEX('GCAM By Region By Sector'!$B$1:$AH$342,MATCH(1,('GCAM By Region By Sector'!$B$1:$B$342='Transportation Figure'!$A12)*('GCAM By Region By Sector'!$C$1:$C$342='Transportation Figure'!$C$1),0),MATCH('Transportation Figure'!D$2,'GCAM By Region By Sector'!$B$1:$AH$1,0))*10^3)</f>
        <v>158.92699999999999</v>
      </c>
      <c r="E12" cm="1">
        <f t="array" ref="E12">IF($C12="EPS",INDEX('EPS Emissions'!$C$1:$AI$101,MATCH(1,('EPS Emissions'!$C$1:$C$101='Transportation Figure'!$A12)*('EPS Emissions'!$D$1:$D$101='Transportation Figure'!$C$1),0),MATCH('Transportation Figure'!E$2,'EPS Emissions'!$C$1:$AI$1,0)),INDEX('GCAM By Region By Sector'!$B$1:$AH$342,MATCH(1,('GCAM By Region By Sector'!$B$1:$B$342='Transportation Figure'!$A12)*('GCAM By Region By Sector'!$C$1:$C$342='Transportation Figure'!$C$1),0),MATCH('Transportation Figure'!E$2,'GCAM By Region By Sector'!$B$1:$AH$1,0))*10^3)</f>
        <v>148.654</v>
      </c>
      <c r="F12" cm="1">
        <f t="array" ref="F12">IF($C12="EPS",INDEX('EPS Emissions'!$C$1:$AI$101,MATCH(1,('EPS Emissions'!$C$1:$C$101='Transportation Figure'!$A12)*('EPS Emissions'!$D$1:$D$101='Transportation Figure'!$C$1),0),MATCH('Transportation Figure'!F$2,'EPS Emissions'!$C$1:$AI$1,0)),INDEX('GCAM By Region By Sector'!$B$1:$AH$342,MATCH(1,('GCAM By Region By Sector'!$B$1:$B$342='Transportation Figure'!$A12)*('GCAM By Region By Sector'!$C$1:$C$342='Transportation Figure'!$C$1),0),MATCH('Transportation Figure'!F$2,'GCAM By Region By Sector'!$B$1:$AH$1,0))*10^3)</f>
        <v>127.111</v>
      </c>
      <c r="G12" cm="1">
        <f t="array" ref="G12">IF($C12="EPS",INDEX('EPS Emissions'!$C$1:$AI$101,MATCH(1,('EPS Emissions'!$C$1:$C$101='Transportation Figure'!$A12)*('EPS Emissions'!$D$1:$D$101='Transportation Figure'!$C$1),0),MATCH('Transportation Figure'!G$2,'EPS Emissions'!$C$1:$AI$1,0)),INDEX('GCAM By Region By Sector'!$B$1:$AH$342,MATCH(1,('GCAM By Region By Sector'!$B$1:$B$342='Transportation Figure'!$A12)*('GCAM By Region By Sector'!$C$1:$C$342='Transportation Figure'!$C$1),0),MATCH('Transportation Figure'!G$2,'GCAM By Region By Sector'!$B$1:$AH$1,0))*10^3)</f>
        <v>113.89100000000001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0.15605307823502343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1.5659142784932798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2.9813241601124334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3.18656457774135</v>
      </c>
      <c r="O12" t="str">
        <f t="shared" si="0"/>
        <v>Canada</v>
      </c>
      <c r="P12" s="15">
        <f t="shared" si="1"/>
        <v>159.08305307823503</v>
      </c>
      <c r="Q12" s="15">
        <f t="shared" si="2"/>
        <v>150.21991427849326</v>
      </c>
      <c r="R12" s="15">
        <f t="shared" si="3"/>
        <v>130.09232416011244</v>
      </c>
      <c r="S12" s="15">
        <f t="shared" si="4"/>
        <v>117.07756457774136</v>
      </c>
      <c r="T12">
        <f t="shared" si="5"/>
        <v>13</v>
      </c>
      <c r="U12">
        <f t="shared" si="6"/>
        <v>15</v>
      </c>
      <c r="V12">
        <f t="shared" si="7"/>
        <v>17</v>
      </c>
      <c r="W12">
        <f t="shared" si="8"/>
        <v>20</v>
      </c>
      <c r="X12" s="22">
        <v>10</v>
      </c>
      <c r="Y12" t="str">
        <f t="shared" si="9"/>
        <v>Japan</v>
      </c>
      <c r="Z12" s="16">
        <f t="shared" si="10"/>
        <v>258.11469474685799</v>
      </c>
      <c r="AA12" s="21">
        <f t="shared" si="10"/>
        <v>234.58517298174718</v>
      </c>
      <c r="AB12" s="21">
        <f t="shared" si="10"/>
        <v>195.16233542006503</v>
      </c>
      <c r="AC12" s="21">
        <f t="shared" si="10"/>
        <v>165.75572555023652</v>
      </c>
      <c r="AD12" s="21" t="str">
        <f t="shared" si="11"/>
        <v>Japan</v>
      </c>
    </row>
    <row r="13" spans="1:30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Emissions'!$C$1:$C$101='Transportation Figure'!$A13)*('EPS Emissions'!$D$1:$D$101='Transportation Figure'!$C$1),0),MATCH('Transportation Figure'!D$2,'EPS Emissions'!$C$1:$AI$1,0)),INDEX('GCAM By Region By Sector'!$B$1:$AH$342,MATCH(1,('GCAM By Region By Sector'!$B$1:$B$342='Transportation Figure'!$A13)*('GCAM By Region By Sector'!$C$1:$C$342='Transportation Figure'!$C$1),0),MATCH('Transportation Figure'!D$2,'GCAM By Region By Sector'!$B$1:$AH$1,0))*10^3)</f>
        <v>48.605172203010653</v>
      </c>
      <c r="E13" cm="1">
        <f t="array" ref="E13">IF($C13="EPS",INDEX('EPS Emissions'!$C$1:$AI$101,MATCH(1,('EPS Emissions'!$C$1:$C$101='Transportation Figure'!$A13)*('EPS Emissions'!$D$1:$D$101='Transportation Figure'!$C$1),0),MATCH('Transportation Figure'!E$2,'EPS Emissions'!$C$1:$AI$1,0)),INDEX('GCAM By Region By Sector'!$B$1:$AH$342,MATCH(1,('GCAM By Region By Sector'!$B$1:$B$342='Transportation Figure'!$A13)*('GCAM By Region By Sector'!$C$1:$C$342='Transportation Figure'!$C$1),0),MATCH('Transportation Figure'!E$2,'GCAM By Region By Sector'!$B$1:$AH$1,0))*10^3)</f>
        <v>52.081972928059152</v>
      </c>
      <c r="F13" cm="1">
        <f t="array" ref="F13">IF($C13="EPS",INDEX('EPS Emissions'!$C$1:$AI$101,MATCH(1,('EPS Emissions'!$C$1:$C$101='Transportation Figure'!$A13)*('EPS Emissions'!$D$1:$D$101='Transportation Figure'!$C$1),0),MATCH('Transportation Figure'!F$2,'EPS Emissions'!$C$1:$AI$1,0)),INDEX('GCAM By Region By Sector'!$B$1:$AH$342,MATCH(1,('GCAM By Region By Sector'!$B$1:$B$342='Transportation Figure'!$A13)*('GCAM By Region By Sector'!$C$1:$C$342='Transportation Figure'!$C$1),0),MATCH('Transportation Figure'!F$2,'GCAM By Region By Sector'!$B$1:$AH$1,0))*10^3)</f>
        <v>56.415767915141082</v>
      </c>
      <c r="G13" cm="1">
        <f t="array" ref="G13">IF($C13="EPS",INDEX('EPS Emissions'!$C$1:$AI$101,MATCH(1,('EPS Emissions'!$C$1:$C$101='Transportation Figure'!$A13)*('EPS Emissions'!$D$1:$D$101='Transportation Figure'!$C$1),0),MATCH('Transportation Figure'!G$2,'EPS Emissions'!$C$1:$AI$1,0)),INDEX('GCAM By Region By Sector'!$B$1:$AH$342,MATCH(1,('GCAM By Region By Sector'!$B$1:$B$342='Transportation Figure'!$A13)*('GCAM By Region By Sector'!$C$1:$C$342='Transportation Figure'!$C$1),0),MATCH('Transportation Figure'!G$2,'GCAM By Region By Sector'!$B$1:$AH$1,0))*10^3)</f>
        <v>65.026213620846477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0.58112996156793728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6.4694639237562397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12.557106367907885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16.162378966603068</v>
      </c>
      <c r="O13" t="str">
        <f t="shared" si="0"/>
        <v>Central America and Caribbean</v>
      </c>
      <c r="P13" s="15">
        <f t="shared" si="1"/>
        <v>81.975928650578595</v>
      </c>
      <c r="Q13" s="15">
        <f t="shared" si="2"/>
        <v>95.490303932815394</v>
      </c>
      <c r="R13" s="15">
        <f t="shared" si="3"/>
        <v>113.36121214404898</v>
      </c>
      <c r="S13" s="15">
        <f t="shared" si="4"/>
        <v>134.64337125544955</v>
      </c>
      <c r="T13">
        <f t="shared" si="5"/>
        <v>20</v>
      </c>
      <c r="U13">
        <f t="shared" si="6"/>
        <v>19</v>
      </c>
      <c r="V13">
        <f t="shared" si="7"/>
        <v>20</v>
      </c>
      <c r="W13">
        <f t="shared" si="8"/>
        <v>19</v>
      </c>
      <c r="X13" s="22" t="s">
        <v>86</v>
      </c>
      <c r="Y13" t="s">
        <v>87</v>
      </c>
      <c r="Z13" s="16">
        <f>$P$35-SUM(Z3:Z12)</f>
        <v>1871.7700473519744</v>
      </c>
      <c r="AA13" s="21">
        <f>$Q$35-SUM(AA3:AA12)</f>
        <v>2193.8839612084294</v>
      </c>
      <c r="AB13" s="21">
        <f>$R$35-SUM(AB3:AB12)</f>
        <v>2510.7721221483407</v>
      </c>
      <c r="AC13" s="21">
        <f>$S$35-SUM(AC3:AC12)</f>
        <v>2946.7770226859102</v>
      </c>
      <c r="AD13" s="21"/>
    </row>
    <row r="14" spans="1:30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Emissions'!$C$1:$C$101='Transportation Figure'!$A14)*('EPS Emissions'!$D$1:$D$101='Transportation Figure'!$C$1),0),MATCH('Transportation Figure'!D$2,'EPS Emissions'!$C$1:$AI$1,0)),INDEX('GCAM By Region By Sector'!$B$1:$AH$342,MATCH(1,('GCAM By Region By Sector'!$B$1:$B$342='Transportation Figure'!$A14)*('GCAM By Region By Sector'!$C$1:$C$342='Transportation Figure'!$C$1),0),MATCH('Transportation Figure'!D$2,'GCAM By Region By Sector'!$B$1:$AH$1,0))*10^3)</f>
        <v>52.314658580919996</v>
      </c>
      <c r="E14" cm="1">
        <f t="array" ref="E14">IF($C14="EPS",INDEX('EPS Emissions'!$C$1:$AI$101,MATCH(1,('EPS Emissions'!$C$1:$C$101='Transportation Figure'!$A14)*('EPS Emissions'!$D$1:$D$101='Transportation Figure'!$C$1),0),MATCH('Transportation Figure'!E$2,'EPS Emissions'!$C$1:$AI$1,0)),INDEX('GCAM By Region By Sector'!$B$1:$AH$342,MATCH(1,('GCAM By Region By Sector'!$B$1:$B$342='Transportation Figure'!$A14)*('GCAM By Region By Sector'!$C$1:$C$342='Transportation Figure'!$C$1),0),MATCH('Transportation Figure'!E$2,'GCAM By Region By Sector'!$B$1:$AH$1,0))*10^3)</f>
        <v>58.87125720309588</v>
      </c>
      <c r="F14" cm="1">
        <f t="array" ref="F14">IF($C14="EPS",INDEX('EPS Emissions'!$C$1:$AI$101,MATCH(1,('EPS Emissions'!$C$1:$C$101='Transportation Figure'!$A14)*('EPS Emissions'!$D$1:$D$101='Transportation Figure'!$C$1),0),MATCH('Transportation Figure'!F$2,'EPS Emissions'!$C$1:$AI$1,0)),INDEX('GCAM By Region By Sector'!$B$1:$AH$342,MATCH(1,('GCAM By Region By Sector'!$B$1:$B$342='Transportation Figure'!$A14)*('GCAM By Region By Sector'!$C$1:$C$342='Transportation Figure'!$C$1),0),MATCH('Transportation Figure'!F$2,'GCAM By Region By Sector'!$B$1:$AH$1,0))*10^3)</f>
        <v>63.023198768122718</v>
      </c>
      <c r="G14" cm="1">
        <f t="array" ref="G14">IF($C14="EPS",INDEX('EPS Emissions'!$C$1:$AI$101,MATCH(1,('EPS Emissions'!$C$1:$C$101='Transportation Figure'!$A14)*('EPS Emissions'!$D$1:$D$101='Transportation Figure'!$C$1),0),MATCH('Transportation Figure'!G$2,'EPS Emissions'!$C$1:$AI$1,0)),INDEX('GCAM By Region By Sector'!$B$1:$AH$342,MATCH(1,('GCAM By Region By Sector'!$B$1:$B$342='Transportation Figure'!$A14)*('GCAM By Region By Sector'!$C$1:$C$342='Transportation Figure'!$C$1),0),MATCH('Transportation Figure'!G$2,'GCAM By Region By Sector'!$B$1:$AH$1,0))*10^3)</f>
        <v>65.751845478635587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5.712097160622652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18.566043837191586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27.565593208799577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29.87293217632903</v>
      </c>
      <c r="O14" t="str">
        <f t="shared" si="0"/>
        <v>Central Asia</v>
      </c>
      <c r="P14" s="15">
        <f t="shared" si="1"/>
        <v>64.49865464114265</v>
      </c>
      <c r="Q14" s="15">
        <f t="shared" si="2"/>
        <v>85.327709297187482</v>
      </c>
      <c r="R14" s="15">
        <f t="shared" si="3"/>
        <v>100.47728744822226</v>
      </c>
      <c r="S14" s="15">
        <f t="shared" si="4"/>
        <v>107.30178365666458</v>
      </c>
      <c r="T14">
        <f t="shared" si="5"/>
        <v>22</v>
      </c>
      <c r="U14">
        <f t="shared" si="6"/>
        <v>21</v>
      </c>
      <c r="V14">
        <f t="shared" si="7"/>
        <v>22</v>
      </c>
      <c r="W14">
        <f t="shared" si="8"/>
        <v>23</v>
      </c>
      <c r="Y14" t="s">
        <v>88</v>
      </c>
      <c r="Z14">
        <v>0</v>
      </c>
      <c r="AA14">
        <v>0</v>
      </c>
      <c r="AB14">
        <v>0</v>
      </c>
      <c r="AC14">
        <v>0</v>
      </c>
    </row>
    <row r="15" spans="1:30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Emissions'!$C$1:$C$101='Transportation Figure'!$A15)*('EPS Emissions'!$D$1:$D$101='Transportation Figure'!$C$1),0),MATCH('Transportation Figure'!D$2,'EPS Emissions'!$C$1:$AI$1,0)),INDEX('GCAM By Region By Sector'!$B$1:$AH$342,MATCH(1,('GCAM By Region By Sector'!$B$1:$B$342='Transportation Figure'!$A15)*('GCAM By Region By Sector'!$C$1:$C$342='Transportation Figure'!$C$1),0),MATCH('Transportation Figure'!D$2,'GCAM By Region By Sector'!$B$1:$AH$1,0))*10^3)</f>
        <v>818.26800000000003</v>
      </c>
      <c r="E15" cm="1">
        <f t="array" ref="E15">IF($C15="EPS",INDEX('EPS Emissions'!$C$1:$AI$101,MATCH(1,('EPS Emissions'!$C$1:$C$101='Transportation Figure'!$A15)*('EPS Emissions'!$D$1:$D$101='Transportation Figure'!$C$1),0),MATCH('Transportation Figure'!E$2,'EPS Emissions'!$C$1:$AI$1,0)),INDEX('GCAM By Region By Sector'!$B$1:$AH$342,MATCH(1,('GCAM By Region By Sector'!$B$1:$B$342='Transportation Figure'!$A15)*('GCAM By Region By Sector'!$C$1:$C$342='Transportation Figure'!$C$1),0),MATCH('Transportation Figure'!E$2,'GCAM By Region By Sector'!$B$1:$AH$1,0))*10^3)</f>
        <v>1067.6600000000001</v>
      </c>
      <c r="F15" cm="1">
        <f t="array" ref="F15">IF($C15="EPS",INDEX('EPS Emissions'!$C$1:$AI$101,MATCH(1,('EPS Emissions'!$C$1:$C$101='Transportation Figure'!$A15)*('EPS Emissions'!$D$1:$D$101='Transportation Figure'!$C$1),0),MATCH('Transportation Figure'!F$2,'EPS Emissions'!$C$1:$AI$1,0)),INDEX('GCAM By Region By Sector'!$B$1:$AH$342,MATCH(1,('GCAM By Region By Sector'!$B$1:$B$342='Transportation Figure'!$A15)*('GCAM By Region By Sector'!$C$1:$C$342='Transportation Figure'!$C$1),0),MATCH('Transportation Figure'!F$2,'GCAM By Region By Sector'!$B$1:$AH$1,0))*10^3)</f>
        <v>1088.52</v>
      </c>
      <c r="G15" cm="1">
        <f t="array" ref="G15">IF($C15="EPS",INDEX('EPS Emissions'!$C$1:$AI$101,MATCH(1,('EPS Emissions'!$C$1:$C$101='Transportation Figure'!$A15)*('EPS Emissions'!$D$1:$D$101='Transportation Figure'!$C$1),0),MATCH('Transportation Figure'!G$2,'EPS Emissions'!$C$1:$AI$1,0)),INDEX('GCAM By Region By Sector'!$B$1:$AH$342,MATCH(1,('GCAM By Region By Sector'!$B$1:$B$342='Transportation Figure'!$A15)*('GCAM By Region By Sector'!$C$1:$C$342='Transportation Figure'!$C$1),0),MATCH('Transportation Figure'!G$2,'GCAM By Region By Sector'!$B$1:$AH$1,0))*10^3)</f>
        <v>1036.07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24.285989554639073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101.5341358043935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291.98960011010666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406.35418444542535</v>
      </c>
      <c r="O15" t="str">
        <f t="shared" si="0"/>
        <v>China</v>
      </c>
      <c r="P15" s="15">
        <f t="shared" si="1"/>
        <v>842.55398955463909</v>
      </c>
      <c r="Q15" s="15">
        <f t="shared" si="2"/>
        <v>1169.1941358043937</v>
      </c>
      <c r="R15" s="15">
        <f t="shared" si="3"/>
        <v>1380.5096001101067</v>
      </c>
      <c r="S15" s="15">
        <f t="shared" si="4"/>
        <v>1442.4241844454252</v>
      </c>
      <c r="T15">
        <f t="shared" si="5"/>
        <v>3</v>
      </c>
      <c r="U15">
        <f t="shared" si="6"/>
        <v>2</v>
      </c>
      <c r="V15">
        <f t="shared" si="7"/>
        <v>2</v>
      </c>
      <c r="W15">
        <f t="shared" si="8"/>
        <v>1</v>
      </c>
    </row>
    <row r="16" spans="1:30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Emissions'!$C$1:$C$101='Transportation Figure'!$A16)*('EPS Emissions'!$D$1:$D$101='Transportation Figure'!$C$1),0),MATCH('Transportation Figure'!D$2,'EPS Emissions'!$C$1:$AI$1,0)),INDEX('GCAM By Region By Sector'!$B$1:$AH$342,MATCH(1,('GCAM By Region By Sector'!$B$1:$B$342='Transportation Figure'!$A16)*('GCAM By Region By Sector'!$C$1:$C$342='Transportation Figure'!$C$1),0),MATCH('Transportation Figure'!D$2,'GCAM By Region By Sector'!$B$1:$AH$1,0))*10^3)</f>
        <v>32.880524461214002</v>
      </c>
      <c r="E16" cm="1">
        <f t="array" ref="E16">IF($C16="EPS",INDEX('EPS Emissions'!$C$1:$AI$101,MATCH(1,('EPS Emissions'!$C$1:$C$101='Transportation Figure'!$A16)*('EPS Emissions'!$D$1:$D$101='Transportation Figure'!$C$1),0),MATCH('Transportation Figure'!E$2,'EPS Emissions'!$C$1:$AI$1,0)),INDEX('GCAM By Region By Sector'!$B$1:$AH$342,MATCH(1,('GCAM By Region By Sector'!$B$1:$B$342='Transportation Figure'!$A16)*('GCAM By Region By Sector'!$C$1:$C$342='Transportation Figure'!$C$1),0),MATCH('Transportation Figure'!E$2,'GCAM By Region By Sector'!$B$1:$AH$1,0))*10^3)</f>
        <v>32.015727596723501</v>
      </c>
      <c r="F16" cm="1">
        <f t="array" ref="F16">IF($C16="EPS",INDEX('EPS Emissions'!$C$1:$AI$101,MATCH(1,('EPS Emissions'!$C$1:$C$101='Transportation Figure'!$A16)*('EPS Emissions'!$D$1:$D$101='Transportation Figure'!$C$1),0),MATCH('Transportation Figure'!F$2,'EPS Emissions'!$C$1:$AI$1,0)),INDEX('GCAM By Region By Sector'!$B$1:$AH$342,MATCH(1,('GCAM By Region By Sector'!$B$1:$B$342='Transportation Figure'!$A16)*('GCAM By Region By Sector'!$C$1:$C$342='Transportation Figure'!$C$1),0),MATCH('Transportation Figure'!F$2,'GCAM By Region By Sector'!$B$1:$AH$1,0))*10^3)</f>
        <v>26.864355018250205</v>
      </c>
      <c r="G16" cm="1">
        <f t="array" ref="G16">IF($C16="EPS",INDEX('EPS Emissions'!$C$1:$AI$101,MATCH(1,('EPS Emissions'!$C$1:$C$101='Transportation Figure'!$A16)*('EPS Emissions'!$D$1:$D$101='Transportation Figure'!$C$1),0),MATCH('Transportation Figure'!G$2,'EPS Emissions'!$C$1:$AI$1,0)),INDEX('GCAM By Region By Sector'!$B$1:$AH$342,MATCH(1,('GCAM By Region By Sector'!$B$1:$B$342='Transportation Figure'!$A16)*('GCAM By Region By Sector'!$C$1:$C$342='Transportation Figure'!$C$1),0),MATCH('Transportation Figure'!G$2,'GCAM By Region By Sector'!$B$1:$AH$1,0))*10^3)</f>
        <v>24.602206491001397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0.18216347690578688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3.1967461580174845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6.1818218453641904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7.2418517493239278</v>
      </c>
      <c r="O16" t="str">
        <f t="shared" si="0"/>
        <v>Colombia</v>
      </c>
      <c r="P16" s="15">
        <f t="shared" si="1"/>
        <v>42.138555603919784</v>
      </c>
      <c r="Q16" s="15">
        <f t="shared" si="2"/>
        <v>44.884917394340945</v>
      </c>
      <c r="R16" s="15">
        <f t="shared" si="3"/>
        <v>43.258839900914396</v>
      </c>
      <c r="S16" s="15">
        <f t="shared" si="4"/>
        <v>42.727000233925324</v>
      </c>
      <c r="T16">
        <f t="shared" si="5"/>
        <v>28</v>
      </c>
      <c r="U16">
        <f t="shared" si="6"/>
        <v>30</v>
      </c>
      <c r="V16">
        <f t="shared" si="7"/>
        <v>30</v>
      </c>
      <c r="W16">
        <f t="shared" si="8"/>
        <v>30</v>
      </c>
    </row>
    <row r="17" spans="1:30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Emissions'!$C$1:$C$101='Transportation Figure'!$A17)*('EPS Emissions'!$D$1:$D$101='Transportation Figure'!$C$1),0),MATCH('Transportation Figure'!D$2,'EPS Emissions'!$C$1:$AI$1,0)),INDEX('GCAM By Region By Sector'!$B$1:$AH$342,MATCH(1,('GCAM By Region By Sector'!$B$1:$B$342='Transportation Figure'!$A17)*('GCAM By Region By Sector'!$C$1:$C$342='Transportation Figure'!$C$1),0),MATCH('Transportation Figure'!D$2,'GCAM By Region By Sector'!$B$1:$AH$1,0))*10^3)</f>
        <v>35.154646930479196</v>
      </c>
      <c r="E17" cm="1">
        <f t="array" ref="E17">IF($C17="EPS",INDEX('EPS Emissions'!$C$1:$AI$101,MATCH(1,('EPS Emissions'!$C$1:$C$101='Transportation Figure'!$A17)*('EPS Emissions'!$D$1:$D$101='Transportation Figure'!$C$1),0),MATCH('Transportation Figure'!E$2,'EPS Emissions'!$C$1:$AI$1,0)),INDEX('GCAM By Region By Sector'!$B$1:$AH$342,MATCH(1,('GCAM By Region By Sector'!$B$1:$B$342='Transportation Figure'!$A17)*('GCAM By Region By Sector'!$C$1:$C$342='Transportation Figure'!$C$1),0),MATCH('Transportation Figure'!E$2,'GCAM By Region By Sector'!$B$1:$AH$1,0))*10^3)</f>
        <v>35.476027597976255</v>
      </c>
      <c r="F17" cm="1">
        <f t="array" ref="F17">IF($C17="EPS",INDEX('EPS Emissions'!$C$1:$AI$101,MATCH(1,('EPS Emissions'!$C$1:$C$101='Transportation Figure'!$A17)*('EPS Emissions'!$D$1:$D$101='Transportation Figure'!$C$1),0),MATCH('Transportation Figure'!F$2,'EPS Emissions'!$C$1:$AI$1,0)),INDEX('GCAM By Region By Sector'!$B$1:$AH$342,MATCH(1,('GCAM By Region By Sector'!$B$1:$B$342='Transportation Figure'!$A17)*('GCAM By Region By Sector'!$C$1:$C$342='Transportation Figure'!$C$1),0),MATCH('Transportation Figure'!F$2,'GCAM By Region By Sector'!$B$1:$AH$1,0))*10^3)</f>
        <v>35.286825127497146</v>
      </c>
      <c r="G17" cm="1">
        <f t="array" ref="G17">IF($C17="EPS",INDEX('EPS Emissions'!$C$1:$AI$101,MATCH(1,('EPS Emissions'!$C$1:$C$101='Transportation Figure'!$A17)*('EPS Emissions'!$D$1:$D$101='Transportation Figure'!$C$1),0),MATCH('Transportation Figure'!G$2,'EPS Emissions'!$C$1:$AI$1,0)),INDEX('GCAM By Region By Sector'!$B$1:$AH$342,MATCH(1,('GCAM By Region By Sector'!$B$1:$B$342='Transportation Figure'!$A17)*('GCAM By Region By Sector'!$C$1:$C$342='Transportation Figure'!$C$1),0),MATCH('Transportation Figure'!G$2,'GCAM By Region By Sector'!$B$1:$AH$1,0))*10^3)</f>
        <v>35.902105672779889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4.6831439370346484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10.673759678460268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14.699963745377614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14.65826042307083</v>
      </c>
      <c r="O17" t="str">
        <f t="shared" si="0"/>
        <v>Eastern Europe</v>
      </c>
      <c r="P17" s="15">
        <f t="shared" si="1"/>
        <v>41.110278737153848</v>
      </c>
      <c r="Q17" s="15">
        <f t="shared" si="2"/>
        <v>47.629616969736524</v>
      </c>
      <c r="R17" s="15">
        <f t="shared" si="3"/>
        <v>51.815353457664756</v>
      </c>
      <c r="S17" s="15">
        <f t="shared" si="4"/>
        <v>52.725917597400716</v>
      </c>
      <c r="T17">
        <f t="shared" si="5"/>
        <v>29</v>
      </c>
      <c r="U17">
        <f t="shared" si="6"/>
        <v>28</v>
      </c>
      <c r="V17">
        <f t="shared" si="7"/>
        <v>28</v>
      </c>
      <c r="W17">
        <f t="shared" si="8"/>
        <v>28</v>
      </c>
    </row>
    <row r="18" spans="1:30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Emissions'!$C$1:$C$101='Transportation Figure'!$A18)*('EPS Emissions'!$D$1:$D$101='Transportation Figure'!$C$1),0),MATCH('Transportation Figure'!D$2,'EPS Emissions'!$C$1:$AI$1,0)),INDEX('GCAM By Region By Sector'!$B$1:$AH$342,MATCH(1,('GCAM By Region By Sector'!$B$1:$B$342='Transportation Figure'!$A18)*('GCAM By Region By Sector'!$C$1:$C$342='Transportation Figure'!$C$1),0),MATCH('Transportation Figure'!D$2,'GCAM By Region By Sector'!$B$1:$AH$1,0))*10^3)</f>
        <v>104.62589033519318</v>
      </c>
      <c r="E18" cm="1">
        <f t="array" ref="E18">IF($C18="EPS",INDEX('EPS Emissions'!$C$1:$AI$101,MATCH(1,('EPS Emissions'!$C$1:$C$101='Transportation Figure'!$A18)*('EPS Emissions'!$D$1:$D$101='Transportation Figure'!$C$1),0),MATCH('Transportation Figure'!E$2,'EPS Emissions'!$C$1:$AI$1,0)),INDEX('GCAM By Region By Sector'!$B$1:$AH$342,MATCH(1,('GCAM By Region By Sector'!$B$1:$B$342='Transportation Figure'!$A18)*('GCAM By Region By Sector'!$C$1:$C$342='Transportation Figure'!$C$1),0),MATCH('Transportation Figure'!E$2,'GCAM By Region By Sector'!$B$1:$AH$1,0))*10^3)</f>
        <v>109.81163704812052</v>
      </c>
      <c r="F18" cm="1">
        <f t="array" ref="F18">IF($C18="EPS",INDEX('EPS Emissions'!$C$1:$AI$101,MATCH(1,('EPS Emissions'!$C$1:$C$101='Transportation Figure'!$A18)*('EPS Emissions'!$D$1:$D$101='Transportation Figure'!$C$1),0),MATCH('Transportation Figure'!F$2,'EPS Emissions'!$C$1:$AI$1,0)),INDEX('GCAM By Region By Sector'!$B$1:$AH$342,MATCH(1,('GCAM By Region By Sector'!$B$1:$B$342='Transportation Figure'!$A18)*('GCAM By Region By Sector'!$C$1:$C$342='Transportation Figure'!$C$1),0),MATCH('Transportation Figure'!F$2,'GCAM By Region By Sector'!$B$1:$AH$1,0))*10^3)</f>
        <v>98.224952169112413</v>
      </c>
      <c r="G18" cm="1">
        <f t="array" ref="G18">IF($C18="EPS",INDEX('EPS Emissions'!$C$1:$AI$101,MATCH(1,('EPS Emissions'!$C$1:$C$101='Transportation Figure'!$A18)*('EPS Emissions'!$D$1:$D$101='Transportation Figure'!$C$1),0),MATCH('Transportation Figure'!G$2,'EPS Emissions'!$C$1:$AI$1,0)),INDEX('GCAM By Region By Sector'!$B$1:$AH$342,MATCH(1,('GCAM By Region By Sector'!$B$1:$B$342='Transportation Figure'!$A18)*('GCAM By Region By Sector'!$C$1:$C$342='Transportation Figure'!$C$1),0),MATCH('Transportation Figure'!G$2,'GCAM By Region By Sector'!$B$1:$AH$1,0))*10^3)</f>
        <v>92.025940957230972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1.5717972790155108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12.780514621832323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24.586998272527655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29.058375511175342</v>
      </c>
      <c r="O18" t="str">
        <f t="shared" si="0"/>
        <v>Non-EU Europe</v>
      </c>
      <c r="P18" s="15">
        <f t="shared" si="1"/>
        <v>118.38496388920868</v>
      </c>
      <c r="Q18" s="15">
        <f t="shared" si="2"/>
        <v>136.35257254095285</v>
      </c>
      <c r="R18" s="15">
        <f t="shared" si="3"/>
        <v>138.4171821313401</v>
      </c>
      <c r="S18" s="15">
        <f t="shared" si="4"/>
        <v>139.02091219630634</v>
      </c>
      <c r="T18">
        <f t="shared" si="5"/>
        <v>16</v>
      </c>
      <c r="U18">
        <f t="shared" si="6"/>
        <v>17</v>
      </c>
      <c r="V18">
        <f t="shared" si="7"/>
        <v>16</v>
      </c>
      <c r="W18">
        <f t="shared" si="8"/>
        <v>18</v>
      </c>
    </row>
    <row r="19" spans="1:30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Emissions'!$C$1:$C$101='Transportation Figure'!$A19)*('EPS Emissions'!$D$1:$D$101='Transportation Figure'!$C$1),0),MATCH('Transportation Figure'!D$2,'EPS Emissions'!$C$1:$AI$1,0)),INDEX('GCAM By Region By Sector'!$B$1:$AH$342,MATCH(1,('GCAM By Region By Sector'!$B$1:$B$342='Transportation Figure'!$A19)*('GCAM By Region By Sector'!$C$1:$C$342='Transportation Figure'!$C$1),0),MATCH('Transportation Figure'!D$2,'GCAM By Region By Sector'!$B$1:$AH$1,0))*10^3)</f>
        <v>35.903056013446609</v>
      </c>
      <c r="E19" cm="1">
        <f t="array" ref="E19">IF($C19="EPS",INDEX('EPS Emissions'!$C$1:$AI$101,MATCH(1,('EPS Emissions'!$C$1:$C$101='Transportation Figure'!$A19)*('EPS Emissions'!$D$1:$D$101='Transportation Figure'!$C$1),0),MATCH('Transportation Figure'!E$2,'EPS Emissions'!$C$1:$AI$1,0)),INDEX('GCAM By Region By Sector'!$B$1:$AH$342,MATCH(1,('GCAM By Region By Sector'!$B$1:$B$342='Transportation Figure'!$A19)*('GCAM By Region By Sector'!$C$1:$C$342='Transportation Figure'!$C$1),0),MATCH('Transportation Figure'!E$2,'GCAM By Region By Sector'!$B$1:$AH$1,0))*10^3)</f>
        <v>32.550597195298408</v>
      </c>
      <c r="F19" cm="1">
        <f t="array" ref="F19">IF($C19="EPS",INDEX('EPS Emissions'!$C$1:$AI$101,MATCH(1,('EPS Emissions'!$C$1:$C$101='Transportation Figure'!$A19)*('EPS Emissions'!$D$1:$D$101='Transportation Figure'!$C$1),0),MATCH('Transportation Figure'!F$2,'EPS Emissions'!$C$1:$AI$1,0)),INDEX('GCAM By Region By Sector'!$B$1:$AH$342,MATCH(1,('GCAM By Region By Sector'!$B$1:$B$342='Transportation Figure'!$A19)*('GCAM By Region By Sector'!$C$1:$C$342='Transportation Figure'!$C$1),0),MATCH('Transportation Figure'!F$2,'GCAM By Region By Sector'!$B$1:$AH$1,0))*10^3)</f>
        <v>27.284495690824752</v>
      </c>
      <c r="G19" cm="1">
        <f t="array" ref="G19">IF($C19="EPS",INDEX('EPS Emissions'!$C$1:$AI$101,MATCH(1,('EPS Emissions'!$C$1:$C$101='Transportation Figure'!$A19)*('EPS Emissions'!$D$1:$D$101='Transportation Figure'!$C$1),0),MATCH('Transportation Figure'!G$2,'EPS Emissions'!$C$1:$AI$1,0)),INDEX('GCAM By Region By Sector'!$B$1:$AH$342,MATCH(1,('GCAM By Region By Sector'!$B$1:$B$342='Transportation Figure'!$A19)*('GCAM By Region By Sector'!$C$1:$C$342='Transportation Figure'!$C$1),0),MATCH('Transportation Figure'!G$2,'GCAM By Region By Sector'!$B$1:$AH$1,0))*10^3)</f>
        <v>24.861127686498047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3.2215713706532798E-2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0.20254046738892933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0.51945637985466497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0.83855234540757928</v>
      </c>
      <c r="O19" t="str">
        <f t="shared" ref="O19" si="12">B19</f>
        <v>European Free Trade Association</v>
      </c>
      <c r="P19" s="15">
        <f t="shared" si="1"/>
        <v>40.757422168133139</v>
      </c>
      <c r="Q19" s="15">
        <f t="shared" si="2"/>
        <v>37.106180895487327</v>
      </c>
      <c r="R19" s="15">
        <f t="shared" si="3"/>
        <v>32.188813932159412</v>
      </c>
      <c r="S19" s="15">
        <f t="shared" si="4"/>
        <v>30.377027084585627</v>
      </c>
      <c r="T19">
        <f t="shared" si="5"/>
        <v>30</v>
      </c>
      <c r="U19">
        <f t="shared" si="6"/>
        <v>31</v>
      </c>
      <c r="V19">
        <f t="shared" si="7"/>
        <v>31</v>
      </c>
      <c r="W19">
        <f t="shared" si="8"/>
        <v>32</v>
      </c>
    </row>
    <row r="20" spans="1:30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Emissions'!$C$1:$C$101='Transportation Figure'!$A20)*('EPS Emissions'!$D$1:$D$101='Transportation Figure'!$C$1),0),MATCH('Transportation Figure'!D$2,'EPS Emissions'!$C$1:$AI$1,0)),INDEX('GCAM By Region By Sector'!$B$1:$AH$342,MATCH(1,('GCAM By Region By Sector'!$B$1:$B$342='Transportation Figure'!$A20)*('GCAM By Region By Sector'!$C$1:$C$342='Transportation Figure'!$C$1),0),MATCH('Transportation Figure'!D$2,'GCAM By Region By Sector'!$B$1:$AH$1,0))*10^3)</f>
        <v>299.14400000000001</v>
      </c>
      <c r="E20" cm="1">
        <f t="array" ref="E20">IF($C20="EPS",INDEX('EPS Emissions'!$C$1:$AI$101,MATCH(1,('EPS Emissions'!$C$1:$C$101='Transportation Figure'!$A20)*('EPS Emissions'!$D$1:$D$101='Transportation Figure'!$C$1),0),MATCH('Transportation Figure'!E$2,'EPS Emissions'!$C$1:$AI$1,0)),INDEX('GCAM By Region By Sector'!$B$1:$AH$342,MATCH(1,('GCAM By Region By Sector'!$B$1:$B$342='Transportation Figure'!$A20)*('GCAM By Region By Sector'!$C$1:$C$342='Transportation Figure'!$C$1),0),MATCH('Transportation Figure'!E$2,'GCAM By Region By Sector'!$B$1:$AH$1,0))*10^3)</f>
        <v>574.04100000000005</v>
      </c>
      <c r="F20" cm="1">
        <f t="array" ref="F20">IF($C20="EPS",INDEX('EPS Emissions'!$C$1:$AI$101,MATCH(1,('EPS Emissions'!$C$1:$C$101='Transportation Figure'!$A20)*('EPS Emissions'!$D$1:$D$101='Transportation Figure'!$C$1),0),MATCH('Transportation Figure'!F$2,'EPS Emissions'!$C$1:$AI$1,0)),INDEX('GCAM By Region By Sector'!$B$1:$AH$342,MATCH(1,('GCAM By Region By Sector'!$B$1:$B$342='Transportation Figure'!$A20)*('GCAM By Region By Sector'!$C$1:$C$342='Transportation Figure'!$C$1),0),MATCH('Transportation Figure'!F$2,'GCAM By Region By Sector'!$B$1:$AH$1,0))*10^3)</f>
        <v>715.72799999999995</v>
      </c>
      <c r="G20" cm="1">
        <f t="array" ref="G20">IF($C20="EPS",INDEX('EPS Emissions'!$C$1:$AI$101,MATCH(1,('EPS Emissions'!$C$1:$C$101='Transportation Figure'!$A20)*('EPS Emissions'!$D$1:$D$101='Transportation Figure'!$C$1),0),MATCH('Transportation Figure'!G$2,'EPS Emissions'!$C$1:$AI$1,0)),INDEX('GCAM By Region By Sector'!$B$1:$AH$342,MATCH(1,('GCAM By Region By Sector'!$B$1:$B$342='Transportation Figure'!$A20)*('GCAM By Region By Sector'!$C$1:$C$342='Transportation Figure'!$C$1),0),MATCH('Transportation Figure'!G$2,'GCAM By Region By Sector'!$B$1:$AH$1,0))*10^3)</f>
        <v>847.12900000000002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11.969607145102216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40.908538443370652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82.516264742494883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97.955921857047386</v>
      </c>
      <c r="O20" t="str">
        <f t="shared" si="0"/>
        <v>India</v>
      </c>
      <c r="P20" s="15">
        <f t="shared" si="1"/>
        <v>311.11360714510221</v>
      </c>
      <c r="Q20" s="15">
        <f t="shared" si="2"/>
        <v>614.94953844337067</v>
      </c>
      <c r="R20" s="15">
        <f t="shared" si="3"/>
        <v>798.24426474249481</v>
      </c>
      <c r="S20" s="15">
        <f t="shared" si="4"/>
        <v>945.08492185704745</v>
      </c>
      <c r="T20">
        <f t="shared" si="5"/>
        <v>6</v>
      </c>
      <c r="U20">
        <f t="shared" si="6"/>
        <v>5</v>
      </c>
      <c r="V20">
        <f t="shared" si="7"/>
        <v>4</v>
      </c>
      <c r="W20">
        <f t="shared" si="8"/>
        <v>4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</row>
    <row r="21" spans="1:30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Emissions'!$C$1:$C$101='Transportation Figure'!$A21)*('EPS Emissions'!$D$1:$D$101='Transportation Figure'!$C$1),0),MATCH('Transportation Figure'!D$2,'EPS Emissions'!$C$1:$AI$1,0)),INDEX('GCAM By Region By Sector'!$B$1:$AH$342,MATCH(1,('GCAM By Region By Sector'!$B$1:$B$342='Transportation Figure'!$A21)*('GCAM By Region By Sector'!$C$1:$C$342='Transportation Figure'!$C$1),0),MATCH('Transportation Figure'!D$2,'GCAM By Region By Sector'!$B$1:$AH$1,0))*10^3)</f>
        <v>263.50200000000001</v>
      </c>
      <c r="E21" cm="1">
        <f t="array" ref="E21">IF($C21="EPS",INDEX('EPS Emissions'!$C$1:$AI$101,MATCH(1,('EPS Emissions'!$C$1:$C$101='Transportation Figure'!$A21)*('EPS Emissions'!$D$1:$D$101='Transportation Figure'!$C$1),0),MATCH('Transportation Figure'!E$2,'EPS Emissions'!$C$1:$AI$1,0)),INDEX('GCAM By Region By Sector'!$B$1:$AH$342,MATCH(1,('GCAM By Region By Sector'!$B$1:$B$342='Transportation Figure'!$A21)*('GCAM By Region By Sector'!$C$1:$C$342='Transportation Figure'!$C$1),0),MATCH('Transportation Figure'!E$2,'GCAM By Region By Sector'!$B$1:$AH$1,0))*10^3)</f>
        <v>337.14</v>
      </c>
      <c r="F21" cm="1">
        <f t="array" ref="F21">IF($C21="EPS",INDEX('EPS Emissions'!$C$1:$AI$101,MATCH(1,('EPS Emissions'!$C$1:$C$101='Transportation Figure'!$A21)*('EPS Emissions'!$D$1:$D$101='Transportation Figure'!$C$1),0),MATCH('Transportation Figure'!F$2,'EPS Emissions'!$C$1:$AI$1,0)),INDEX('GCAM By Region By Sector'!$B$1:$AH$342,MATCH(1,('GCAM By Region By Sector'!$B$1:$B$342='Transportation Figure'!$A21)*('GCAM By Region By Sector'!$C$1:$C$342='Transportation Figure'!$C$1),0),MATCH('Transportation Figure'!F$2,'GCAM By Region By Sector'!$B$1:$AH$1,0))*10^3)</f>
        <v>563.77599999999995</v>
      </c>
      <c r="G21" cm="1">
        <f t="array" ref="G21">IF($C21="EPS",INDEX('EPS Emissions'!$C$1:$AI$101,MATCH(1,('EPS Emissions'!$C$1:$C$101='Transportation Figure'!$A21)*('EPS Emissions'!$D$1:$D$101='Transportation Figure'!$C$1),0),MATCH('Transportation Figure'!G$2,'EPS Emissions'!$C$1:$AI$1,0)),INDEX('GCAM By Region By Sector'!$B$1:$AH$342,MATCH(1,('GCAM By Region By Sector'!$B$1:$B$342='Transportation Figure'!$A21)*('GCAM By Region By Sector'!$C$1:$C$342='Transportation Figure'!$C$1),0),MATCH('Transportation Figure'!G$2,'GCAM By Region By Sector'!$B$1:$AH$1,0))*10^3)</f>
        <v>789.99300000000005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3.420932082924963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15.352157665959412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56.146384263718801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155.28241972865931</v>
      </c>
      <c r="O21" t="str">
        <f t="shared" si="0"/>
        <v>Indonesia</v>
      </c>
      <c r="P21" s="15">
        <f t="shared" si="1"/>
        <v>266.92293208292494</v>
      </c>
      <c r="Q21" s="15">
        <f t="shared" si="2"/>
        <v>352.49215766595938</v>
      </c>
      <c r="R21" s="15">
        <f t="shared" si="3"/>
        <v>619.92238426371875</v>
      </c>
      <c r="S21" s="15">
        <f t="shared" si="4"/>
        <v>945.27541972865936</v>
      </c>
      <c r="T21">
        <f t="shared" si="5"/>
        <v>8</v>
      </c>
      <c r="U21">
        <f t="shared" si="6"/>
        <v>7</v>
      </c>
      <c r="V21">
        <f t="shared" si="7"/>
        <v>7</v>
      </c>
      <c r="W21">
        <f t="shared" si="8"/>
        <v>3</v>
      </c>
    </row>
    <row r="22" spans="1:30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Emissions'!$C$1:$C$101='Transportation Figure'!$A22)*('EPS Emissions'!$D$1:$D$101='Transportation Figure'!$C$1),0),MATCH('Transportation Figure'!D$2,'EPS Emissions'!$C$1:$AI$1,0)),INDEX('GCAM By Region By Sector'!$B$1:$AH$342,MATCH(1,('GCAM By Region By Sector'!$B$1:$B$342='Transportation Figure'!$A22)*('GCAM By Region By Sector'!$C$1:$C$342='Transportation Figure'!$C$1),0),MATCH('Transportation Figure'!D$2,'GCAM By Region By Sector'!$B$1:$AH$1,0))*10^3)</f>
        <v>218.42326818904999</v>
      </c>
      <c r="E22" cm="1">
        <f t="array" ref="E22">IF($C22="EPS",INDEX('EPS Emissions'!$C$1:$AI$101,MATCH(1,('EPS Emissions'!$C$1:$C$101='Transportation Figure'!$A22)*('EPS Emissions'!$D$1:$D$101='Transportation Figure'!$C$1),0),MATCH('Transportation Figure'!E$2,'EPS Emissions'!$C$1:$AI$1,0)),INDEX('GCAM By Region By Sector'!$B$1:$AH$342,MATCH(1,('GCAM By Region By Sector'!$B$1:$B$342='Transportation Figure'!$A22)*('GCAM By Region By Sector'!$C$1:$C$342='Transportation Figure'!$C$1),0),MATCH('Transportation Figure'!E$2,'GCAM By Region By Sector'!$B$1:$AH$1,0))*10^3)</f>
        <v>180.49697277209961</v>
      </c>
      <c r="F22" cm="1">
        <f t="array" ref="F22">IF($C22="EPS",INDEX('EPS Emissions'!$C$1:$AI$101,MATCH(1,('EPS Emissions'!$C$1:$C$101='Transportation Figure'!$A22)*('EPS Emissions'!$D$1:$D$101='Transportation Figure'!$C$1),0),MATCH('Transportation Figure'!F$2,'EPS Emissions'!$C$1:$AI$1,0)),INDEX('GCAM By Region By Sector'!$B$1:$AH$342,MATCH(1,('GCAM By Region By Sector'!$B$1:$B$342='Transportation Figure'!$A22)*('GCAM By Region By Sector'!$C$1:$C$342='Transportation Figure'!$C$1),0),MATCH('Transportation Figure'!F$2,'GCAM By Region By Sector'!$B$1:$AH$1,0))*10^3)</f>
        <v>127.54466827955</v>
      </c>
      <c r="G22" cm="1">
        <f t="array" ref="G22">IF($C22="EPS",INDEX('EPS Emissions'!$C$1:$AI$101,MATCH(1,('EPS Emissions'!$C$1:$C$101='Transportation Figure'!$A22)*('EPS Emissions'!$D$1:$D$101='Transportation Figure'!$C$1),0),MATCH('Transportation Figure'!G$2,'EPS Emissions'!$C$1:$AI$1,0)),INDEX('GCAM By Region By Sector'!$B$1:$AH$342,MATCH(1,('GCAM By Region By Sector'!$B$1:$B$342='Transportation Figure'!$A22)*('GCAM By Region By Sector'!$C$1:$C$342='Transportation Figure'!$C$1),0),MATCH('Transportation Figure'!G$2,'GCAM By Region By Sector'!$B$1:$AH$1,0))*10^3)</f>
        <v>100.38096180629999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12.480188143808007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30.072691422647566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44.888076975715045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42.959166950336538</v>
      </c>
      <c r="O22" t="str">
        <f t="shared" si="0"/>
        <v>Japan</v>
      </c>
      <c r="P22" s="15">
        <f t="shared" si="1"/>
        <v>258.11469474685799</v>
      </c>
      <c r="Q22" s="15">
        <f t="shared" si="2"/>
        <v>234.58517298174718</v>
      </c>
      <c r="R22" s="15">
        <f t="shared" si="3"/>
        <v>195.16233542006503</v>
      </c>
      <c r="S22" s="15">
        <f t="shared" si="4"/>
        <v>165.75572555023652</v>
      </c>
      <c r="T22">
        <f t="shared" si="5"/>
        <v>10</v>
      </c>
      <c r="U22">
        <f t="shared" si="6"/>
        <v>10</v>
      </c>
      <c r="V22">
        <f t="shared" si="7"/>
        <v>13</v>
      </c>
      <c r="W22">
        <f t="shared" si="8"/>
        <v>14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</row>
    <row r="23" spans="1:30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Emissions'!$C$1:$C$101='Transportation Figure'!$A23)*('EPS Emissions'!$D$1:$D$101='Transportation Figure'!$C$1),0),MATCH('Transportation Figure'!D$2,'EPS Emissions'!$C$1:$AI$1,0)),INDEX('GCAM By Region By Sector'!$B$1:$AH$342,MATCH(1,('GCAM By Region By Sector'!$B$1:$B$342='Transportation Figure'!$A23)*('GCAM By Region By Sector'!$C$1:$C$342='Transportation Figure'!$C$1),0),MATCH('Transportation Figure'!D$2,'GCAM By Region By Sector'!$B$1:$AH$1,0))*10^3)</f>
        <v>152.20599999999999</v>
      </c>
      <c r="E23" cm="1">
        <f t="array" ref="E23">IF($C23="EPS",INDEX('EPS Emissions'!$C$1:$AI$101,MATCH(1,('EPS Emissions'!$C$1:$C$101='Transportation Figure'!$A23)*('EPS Emissions'!$D$1:$D$101='Transportation Figure'!$C$1),0),MATCH('Transportation Figure'!E$2,'EPS Emissions'!$C$1:$AI$1,0)),INDEX('GCAM By Region By Sector'!$B$1:$AH$342,MATCH(1,('GCAM By Region By Sector'!$B$1:$B$342='Transportation Figure'!$A23)*('GCAM By Region By Sector'!$C$1:$C$342='Transportation Figure'!$C$1),0),MATCH('Transportation Figure'!E$2,'GCAM By Region By Sector'!$B$1:$AH$1,0))*10^3)</f>
        <v>196.08699999999999</v>
      </c>
      <c r="F23" cm="1">
        <f t="array" ref="F23">IF($C23="EPS",INDEX('EPS Emissions'!$C$1:$AI$101,MATCH(1,('EPS Emissions'!$C$1:$C$101='Transportation Figure'!$A23)*('EPS Emissions'!$D$1:$D$101='Transportation Figure'!$C$1),0),MATCH('Transportation Figure'!F$2,'EPS Emissions'!$C$1:$AI$1,0)),INDEX('GCAM By Region By Sector'!$B$1:$AH$342,MATCH(1,('GCAM By Region By Sector'!$B$1:$B$342='Transportation Figure'!$A23)*('GCAM By Region By Sector'!$C$1:$C$342='Transportation Figure'!$C$1),0),MATCH('Transportation Figure'!F$2,'GCAM By Region By Sector'!$B$1:$AH$1,0))*10^3)</f>
        <v>218.018</v>
      </c>
      <c r="G23" cm="1">
        <f t="array" ref="G23">IF($C23="EPS",INDEX('EPS Emissions'!$C$1:$AI$101,MATCH(1,('EPS Emissions'!$C$1:$C$101='Transportation Figure'!$A23)*('EPS Emissions'!$D$1:$D$101='Transportation Figure'!$C$1),0),MATCH('Transportation Figure'!G$2,'EPS Emissions'!$C$1:$AI$1,0)),INDEX('GCAM By Region By Sector'!$B$1:$AH$342,MATCH(1,('GCAM By Region By Sector'!$B$1:$B$342='Transportation Figure'!$A23)*('GCAM By Region By Sector'!$C$1:$C$342='Transportation Figure'!$C$1),0),MATCH('Transportation Figure'!G$2,'GCAM By Region By Sector'!$B$1:$AH$1,0))*10^3)</f>
        <v>229.101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1.9119152683069125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3.3833456928441041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8.7932860296319397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13.675649373696681</v>
      </c>
      <c r="O23" t="str">
        <f t="shared" si="0"/>
        <v>Mexico</v>
      </c>
      <c r="P23" s="15">
        <f t="shared" si="1"/>
        <v>154.11791526830689</v>
      </c>
      <c r="Q23" s="15">
        <f t="shared" si="2"/>
        <v>199.47034569284409</v>
      </c>
      <c r="R23" s="15">
        <f t="shared" si="3"/>
        <v>226.81128602963193</v>
      </c>
      <c r="S23" s="15">
        <f t="shared" si="4"/>
        <v>242.77664937369667</v>
      </c>
      <c r="T23">
        <f t="shared" si="5"/>
        <v>14</v>
      </c>
      <c r="U23">
        <f t="shared" si="6"/>
        <v>12</v>
      </c>
      <c r="V23">
        <f t="shared" si="7"/>
        <v>12</v>
      </c>
      <c r="W23">
        <f t="shared" si="8"/>
        <v>11</v>
      </c>
      <c r="X23" s="22">
        <v>1</v>
      </c>
      <c r="Y23" t="str">
        <f t="shared" ref="Y23:Y32" si="13">INDEX(O$3:O$34,MATCH(X23,U$3:U$34,0),1)</f>
        <v>USA</v>
      </c>
      <c r="Z23" s="21">
        <f t="shared" ref="Z23:AC32" si="14">INDEX($O$2:$S$35,MATCH($Y23,$O$2:$O$35,0),MATCH(Z$22,$O$2:$S$2,0))</f>
        <v>1585.9252094146641</v>
      </c>
      <c r="AA23" s="16">
        <f t="shared" si="14"/>
        <v>1648.6009710536405</v>
      </c>
      <c r="AB23" s="21">
        <f t="shared" si="14"/>
        <v>1422.3229739823341</v>
      </c>
      <c r="AC23" s="21">
        <f t="shared" si="14"/>
        <v>1309.887538871556</v>
      </c>
      <c r="AD23" s="21" t="str">
        <f t="shared" ref="AD23:AD32" si="15">Y23</f>
        <v>USA</v>
      </c>
    </row>
    <row r="24" spans="1:30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Emissions'!$C$1:$C$101='Transportation Figure'!$A24)*('EPS Emissions'!$D$1:$D$101='Transportation Figure'!$C$1),0),MATCH('Transportation Figure'!D$2,'EPS Emissions'!$C$1:$AI$1,0)),INDEX('GCAM By Region By Sector'!$B$1:$AH$342,MATCH(1,('GCAM By Region By Sector'!$B$1:$B$342='Transportation Figure'!$A24)*('GCAM By Region By Sector'!$C$1:$C$342='Transportation Figure'!$C$1),0),MATCH('Transportation Figure'!D$2,'GCAM By Region By Sector'!$B$1:$AH$1,0))*10^3)</f>
        <v>417.18083500072532</v>
      </c>
      <c r="E24" cm="1">
        <f t="array" ref="E24">IF($C24="EPS",INDEX('EPS Emissions'!$C$1:$AI$101,MATCH(1,('EPS Emissions'!$C$1:$C$101='Transportation Figure'!$A24)*('EPS Emissions'!$D$1:$D$101='Transportation Figure'!$C$1),0),MATCH('Transportation Figure'!E$2,'EPS Emissions'!$C$1:$AI$1,0)),INDEX('GCAM By Region By Sector'!$B$1:$AH$342,MATCH(1,('GCAM By Region By Sector'!$B$1:$B$342='Transportation Figure'!$A24)*('GCAM By Region By Sector'!$C$1:$C$342='Transportation Figure'!$C$1),0),MATCH('Transportation Figure'!E$2,'GCAM By Region By Sector'!$B$1:$AH$1,0))*10^3)</f>
        <v>402.67802243463598</v>
      </c>
      <c r="F24" cm="1">
        <f t="array" ref="F24">IF($C24="EPS",INDEX('EPS Emissions'!$C$1:$AI$101,MATCH(1,('EPS Emissions'!$C$1:$C$101='Transportation Figure'!$A24)*('EPS Emissions'!$D$1:$D$101='Transportation Figure'!$C$1),0),MATCH('Transportation Figure'!F$2,'EPS Emissions'!$C$1:$AI$1,0)),INDEX('GCAM By Region By Sector'!$B$1:$AH$342,MATCH(1,('GCAM By Region By Sector'!$B$1:$B$342='Transportation Figure'!$A24)*('GCAM By Region By Sector'!$C$1:$C$342='Transportation Figure'!$C$1),0),MATCH('Transportation Figure'!F$2,'GCAM By Region By Sector'!$B$1:$AH$1,0))*10^3)</f>
        <v>331.52166517494965</v>
      </c>
      <c r="G24" cm="1">
        <f t="array" ref="G24">IF($C24="EPS",INDEX('EPS Emissions'!$C$1:$AI$101,MATCH(1,('EPS Emissions'!$C$1:$C$101='Transportation Figure'!$A24)*('EPS Emissions'!$D$1:$D$101='Transportation Figure'!$C$1),0),MATCH('Transportation Figure'!G$2,'EPS Emissions'!$C$1:$AI$1,0)),INDEX('GCAM By Region By Sector'!$B$1:$AH$342,MATCH(1,('GCAM By Region By Sector'!$B$1:$B$342='Transportation Figure'!$A24)*('GCAM By Region By Sector'!$C$1:$C$342='Transportation Figure'!$C$1),0),MATCH('Transportation Figure'!G$2,'GCAM By Region By Sector'!$B$1:$AH$1,0))*10^3)</f>
        <v>290.17158458910762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3.69024488368904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54.096678638114668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127.994169877122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177.77249513074955</v>
      </c>
      <c r="O24" t="str">
        <f t="shared" si="0"/>
        <v>Middle East</v>
      </c>
      <c r="P24" s="15">
        <f t="shared" si="1"/>
        <v>598.1343815544144</v>
      </c>
      <c r="Q24" s="15">
        <f t="shared" si="2"/>
        <v>650.25035230275057</v>
      </c>
      <c r="R24" s="15">
        <f t="shared" si="3"/>
        <v>686.5141287160717</v>
      </c>
      <c r="S24" s="15">
        <f t="shared" si="4"/>
        <v>735.56080296785717</v>
      </c>
      <c r="T24">
        <f t="shared" si="5"/>
        <v>4</v>
      </c>
      <c r="U24">
        <f t="shared" si="6"/>
        <v>4</v>
      </c>
      <c r="V24">
        <f t="shared" si="7"/>
        <v>6</v>
      </c>
      <c r="W24">
        <f t="shared" si="8"/>
        <v>7</v>
      </c>
      <c r="X24" s="22">
        <v>2</v>
      </c>
      <c r="Y24" t="str">
        <f t="shared" si="13"/>
        <v>China</v>
      </c>
      <c r="Z24" s="21">
        <f t="shared" si="14"/>
        <v>842.55398955463909</v>
      </c>
      <c r="AA24" s="16">
        <f t="shared" si="14"/>
        <v>1169.1941358043937</v>
      </c>
      <c r="AB24" s="21">
        <f t="shared" si="14"/>
        <v>1380.5096001101067</v>
      </c>
      <c r="AC24" s="21">
        <f t="shared" si="14"/>
        <v>1442.4241844454252</v>
      </c>
      <c r="AD24" s="21" t="str">
        <f t="shared" si="15"/>
        <v>China</v>
      </c>
    </row>
    <row r="25" spans="1:30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Emissions'!$C$1:$C$101='Transportation Figure'!$A25)*('EPS Emissions'!$D$1:$D$101='Transportation Figure'!$C$1),0),MATCH('Transportation Figure'!D$2,'EPS Emissions'!$C$1:$AI$1,0)),INDEX('GCAM By Region By Sector'!$B$1:$AH$342,MATCH(1,('GCAM By Region By Sector'!$B$1:$B$342='Transportation Figure'!$A25)*('GCAM By Region By Sector'!$C$1:$C$342='Transportation Figure'!$C$1),0),MATCH('Transportation Figure'!D$2,'GCAM By Region By Sector'!$B$1:$AH$1,0))*10^3)</f>
        <v>49.952507271141009</v>
      </c>
      <c r="E25" cm="1">
        <f t="array" ref="E25">IF($C25="EPS",INDEX('EPS Emissions'!$C$1:$AI$101,MATCH(1,('EPS Emissions'!$C$1:$C$101='Transportation Figure'!$A25)*('EPS Emissions'!$D$1:$D$101='Transportation Figure'!$C$1),0),MATCH('Transportation Figure'!E$2,'EPS Emissions'!$C$1:$AI$1,0)),INDEX('GCAM By Region By Sector'!$B$1:$AH$342,MATCH(1,('GCAM By Region By Sector'!$B$1:$B$342='Transportation Figure'!$A25)*('GCAM By Region By Sector'!$C$1:$C$342='Transportation Figure'!$C$1),0),MATCH('Transportation Figure'!E$2,'GCAM By Region By Sector'!$B$1:$AH$1,0))*10^3)</f>
        <v>55.754941783565229</v>
      </c>
      <c r="F25" cm="1">
        <f t="array" ref="F25">IF($C25="EPS",INDEX('EPS Emissions'!$C$1:$AI$101,MATCH(1,('EPS Emissions'!$C$1:$C$101='Transportation Figure'!$A25)*('EPS Emissions'!$D$1:$D$101='Transportation Figure'!$C$1),0),MATCH('Transportation Figure'!F$2,'EPS Emissions'!$C$1:$AI$1,0)),INDEX('GCAM By Region By Sector'!$B$1:$AH$342,MATCH(1,('GCAM By Region By Sector'!$B$1:$B$342='Transportation Figure'!$A25)*('GCAM By Region By Sector'!$C$1:$C$342='Transportation Figure'!$C$1),0),MATCH('Transportation Figure'!F$2,'GCAM By Region By Sector'!$B$1:$AH$1,0))*10^3)</f>
        <v>64.349315477876942</v>
      </c>
      <c r="G25" cm="1">
        <f t="array" ref="G25">IF($C25="EPS",INDEX('EPS Emissions'!$C$1:$AI$101,MATCH(1,('EPS Emissions'!$C$1:$C$101='Transportation Figure'!$A25)*('EPS Emissions'!$D$1:$D$101='Transportation Figure'!$C$1),0),MATCH('Transportation Figure'!G$2,'EPS Emissions'!$C$1:$AI$1,0)),INDEX('GCAM By Region By Sector'!$B$1:$AH$342,MATCH(1,('GCAM By Region By Sector'!$B$1:$B$342='Transportation Figure'!$A25)*('GCAM By Region By Sector'!$C$1:$C$342='Transportation Figure'!$C$1),0),MATCH('Transportation Figure'!G$2,'GCAM By Region By Sector'!$B$1:$AH$1,0))*10^3)</f>
        <v>76.746387907107959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0.39266070074364801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3.6276881141716122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10.591655199374733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15.199021617397742</v>
      </c>
      <c r="O25" t="str">
        <f t="shared" si="0"/>
        <v>Pakistan</v>
      </c>
      <c r="P25" s="15">
        <f t="shared" si="1"/>
        <v>54.233031233204656</v>
      </c>
      <c r="Q25" s="15">
        <f t="shared" si="2"/>
        <v>64.598327405596834</v>
      </c>
      <c r="R25" s="15">
        <f t="shared" si="3"/>
        <v>83.923995294071673</v>
      </c>
      <c r="S25" s="15">
        <f t="shared" si="4"/>
        <v>107.20072183466571</v>
      </c>
      <c r="T25">
        <f t="shared" si="5"/>
        <v>24</v>
      </c>
      <c r="U25">
        <f t="shared" si="6"/>
        <v>24</v>
      </c>
      <c r="V25">
        <f t="shared" si="7"/>
        <v>24</v>
      </c>
      <c r="W25">
        <f t="shared" si="8"/>
        <v>24</v>
      </c>
      <c r="X25" s="22">
        <v>3</v>
      </c>
      <c r="Y25" t="str">
        <f t="shared" si="13"/>
        <v>EU-27</v>
      </c>
      <c r="Z25" s="21">
        <f t="shared" si="14"/>
        <v>1041.4486732536009</v>
      </c>
      <c r="AA25" s="16">
        <f t="shared" si="14"/>
        <v>1014.0821165262512</v>
      </c>
      <c r="AB25" s="21">
        <f t="shared" si="14"/>
        <v>967.32014274774042</v>
      </c>
      <c r="AC25" s="21">
        <f t="shared" si="14"/>
        <v>921.00548410617284</v>
      </c>
      <c r="AD25" s="21" t="str">
        <f t="shared" si="15"/>
        <v>EU-27</v>
      </c>
    </row>
    <row r="26" spans="1:30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Emissions'!$C$1:$C$101='Transportation Figure'!$A26)*('EPS Emissions'!$D$1:$D$101='Transportation Figure'!$C$1),0),MATCH('Transportation Figure'!D$2,'EPS Emissions'!$C$1:$AI$1,0)),INDEX('GCAM By Region By Sector'!$B$1:$AH$342,MATCH(1,('GCAM By Region By Sector'!$B$1:$B$342='Transportation Figure'!$A26)*('GCAM By Region By Sector'!$C$1:$C$342='Transportation Figure'!$C$1),0),MATCH('Transportation Figure'!D$2,'GCAM By Region By Sector'!$B$1:$AH$1,0))*10^3)</f>
        <v>189.29461414597534</v>
      </c>
      <c r="E26" cm="1">
        <f t="array" ref="E26">IF($C26="EPS",INDEX('EPS Emissions'!$C$1:$AI$101,MATCH(1,('EPS Emissions'!$C$1:$C$101='Transportation Figure'!$A26)*('EPS Emissions'!$D$1:$D$101='Transportation Figure'!$C$1),0),MATCH('Transportation Figure'!E$2,'EPS Emissions'!$C$1:$AI$1,0)),INDEX('GCAM By Region By Sector'!$B$1:$AH$342,MATCH(1,('GCAM By Region By Sector'!$B$1:$B$342='Transportation Figure'!$A26)*('GCAM By Region By Sector'!$C$1:$C$342='Transportation Figure'!$C$1),0),MATCH('Transportation Figure'!E$2,'GCAM By Region By Sector'!$B$1:$AH$1,0))*10^3)</f>
        <v>160.67081814523306</v>
      </c>
      <c r="F26" cm="1">
        <f t="array" ref="F26">IF($C26="EPS",INDEX('EPS Emissions'!$C$1:$AI$101,MATCH(1,('EPS Emissions'!$C$1:$C$101='Transportation Figure'!$A26)*('EPS Emissions'!$D$1:$D$101='Transportation Figure'!$C$1),0),MATCH('Transportation Figure'!F$2,'EPS Emissions'!$C$1:$AI$1,0)),INDEX('GCAM By Region By Sector'!$B$1:$AH$342,MATCH(1,('GCAM By Region By Sector'!$B$1:$B$342='Transportation Figure'!$A26)*('GCAM By Region By Sector'!$C$1:$C$342='Transportation Figure'!$C$1),0),MATCH('Transportation Figure'!F$2,'GCAM By Region By Sector'!$B$1:$AH$1,0))*10^3)</f>
        <v>124.03151828047199</v>
      </c>
      <c r="G26" cm="1">
        <f t="array" ref="G26">IF($C26="EPS",INDEX('EPS Emissions'!$C$1:$AI$101,MATCH(1,('EPS Emissions'!$C$1:$C$101='Transportation Figure'!$A26)*('EPS Emissions'!$D$1:$D$101='Transportation Figure'!$C$1),0),MATCH('Transportation Figure'!G$2,'EPS Emissions'!$C$1:$AI$1,0)),INDEX('GCAM By Region By Sector'!$B$1:$AH$342,MATCH(1,('GCAM By Region By Sector'!$B$1:$B$342='Transportation Figure'!$A26)*('GCAM By Region By Sector'!$C$1:$C$342='Transportation Figure'!$C$1),0),MATCH('Transportation Figure'!G$2,'GCAM By Region By Sector'!$B$1:$AH$1,0))*10^3)</f>
        <v>107.2442459674764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39.413387267477475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55.171697850956583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56.474136135106583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47.337739766734572</v>
      </c>
      <c r="O26" t="str">
        <f t="shared" si="0"/>
        <v>Russia</v>
      </c>
      <c r="P26" s="15">
        <f t="shared" si="1"/>
        <v>302.5617025364528</v>
      </c>
      <c r="Q26" s="15">
        <f t="shared" si="2"/>
        <v>287.81855158118964</v>
      </c>
      <c r="R26" s="15">
        <f t="shared" si="3"/>
        <v>251.67049250157859</v>
      </c>
      <c r="S26" s="15">
        <f t="shared" si="4"/>
        <v>226.89556642121099</v>
      </c>
      <c r="T26">
        <f t="shared" si="5"/>
        <v>7</v>
      </c>
      <c r="U26">
        <f t="shared" si="6"/>
        <v>9</v>
      </c>
      <c r="V26">
        <f t="shared" si="7"/>
        <v>10</v>
      </c>
      <c r="W26">
        <f t="shared" si="8"/>
        <v>12</v>
      </c>
      <c r="X26" s="22">
        <v>4</v>
      </c>
      <c r="Y26" t="str">
        <f t="shared" si="13"/>
        <v>Middle East</v>
      </c>
      <c r="Z26" s="21">
        <f t="shared" si="14"/>
        <v>598.1343815544144</v>
      </c>
      <c r="AA26" s="16">
        <f t="shared" si="14"/>
        <v>650.25035230275057</v>
      </c>
      <c r="AB26" s="21">
        <f t="shared" si="14"/>
        <v>686.5141287160717</v>
      </c>
      <c r="AC26" s="21">
        <f t="shared" si="14"/>
        <v>735.56080296785717</v>
      </c>
      <c r="AD26" s="21" t="str">
        <f t="shared" si="15"/>
        <v>Middle East</v>
      </c>
    </row>
    <row r="27" spans="1:30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Emissions'!$C$1:$C$101='Transportation Figure'!$A27)*('EPS Emissions'!$D$1:$D$101='Transportation Figure'!$C$1),0),MATCH('Transportation Figure'!D$2,'EPS Emissions'!$C$1:$AI$1,0)),INDEX('GCAM By Region By Sector'!$B$1:$AH$342,MATCH(1,('GCAM By Region By Sector'!$B$1:$B$342='Transportation Figure'!$A27)*('GCAM By Region By Sector'!$C$1:$C$342='Transportation Figure'!$C$1),0),MATCH('Transportation Figure'!D$2,'GCAM By Region By Sector'!$B$1:$AH$1,0))*10^3)</f>
        <v>52.291526546825999</v>
      </c>
      <c r="E27" cm="1">
        <f t="array" ref="E27">IF($C27="EPS",INDEX('EPS Emissions'!$C$1:$AI$101,MATCH(1,('EPS Emissions'!$C$1:$C$101='Transportation Figure'!$A27)*('EPS Emissions'!$D$1:$D$101='Transportation Figure'!$C$1),0),MATCH('Transportation Figure'!E$2,'EPS Emissions'!$C$1:$AI$1,0)),INDEX('GCAM By Region By Sector'!$B$1:$AH$342,MATCH(1,('GCAM By Region By Sector'!$B$1:$B$342='Transportation Figure'!$A27)*('GCAM By Region By Sector'!$C$1:$C$342='Transportation Figure'!$C$1),0),MATCH('Transportation Figure'!E$2,'GCAM By Region By Sector'!$B$1:$AH$1,0))*10^3)</f>
        <v>56.430485272779002</v>
      </c>
      <c r="F27" cm="1">
        <f t="array" ref="F27">IF($C27="EPS",INDEX('EPS Emissions'!$C$1:$AI$101,MATCH(1,('EPS Emissions'!$C$1:$C$101='Transportation Figure'!$A27)*('EPS Emissions'!$D$1:$D$101='Transportation Figure'!$C$1),0),MATCH('Transportation Figure'!F$2,'EPS Emissions'!$C$1:$AI$1,0)),INDEX('GCAM By Region By Sector'!$B$1:$AH$342,MATCH(1,('GCAM By Region By Sector'!$B$1:$B$342='Transportation Figure'!$A27)*('GCAM By Region By Sector'!$C$1:$C$342='Transportation Figure'!$C$1),0),MATCH('Transportation Figure'!F$2,'GCAM By Region By Sector'!$B$1:$AH$1,0))*10^3)</f>
        <v>52.826171793367955</v>
      </c>
      <c r="G27" cm="1">
        <f t="array" ref="G27">IF($C27="EPS",INDEX('EPS Emissions'!$C$1:$AI$101,MATCH(1,('EPS Emissions'!$C$1:$C$101='Transportation Figure'!$A27)*('EPS Emissions'!$D$1:$D$101='Transportation Figure'!$C$1),0),MATCH('Transportation Figure'!G$2,'EPS Emissions'!$C$1:$AI$1,0)),INDEX('GCAM By Region By Sector'!$B$1:$AH$342,MATCH(1,('GCAM By Region By Sector'!$B$1:$B$342='Transportation Figure'!$A27)*('GCAM By Region By Sector'!$C$1:$C$342='Transportation Figure'!$C$1),0),MATCH('Transportation Figure'!G$2,'GCAM By Region By Sector'!$B$1:$AH$1,0))*10^3)</f>
        <v>53.249760360644999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4.9277522689718305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10.294117998880967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17.443124217022874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20.175138795135656</v>
      </c>
      <c r="O27" t="str">
        <f t="shared" si="0"/>
        <v>South Africa</v>
      </c>
      <c r="P27" s="15">
        <f t="shared" si="1"/>
        <v>72.004388890797827</v>
      </c>
      <c r="Q27" s="15">
        <f t="shared" si="2"/>
        <v>82.290338873659977</v>
      </c>
      <c r="R27" s="15">
        <f t="shared" si="3"/>
        <v>87.488840895390823</v>
      </c>
      <c r="S27" s="15">
        <f t="shared" si="4"/>
        <v>93.012978523780617</v>
      </c>
      <c r="T27">
        <f t="shared" si="5"/>
        <v>21</v>
      </c>
      <c r="U27">
        <f t="shared" si="6"/>
        <v>22</v>
      </c>
      <c r="V27">
        <f t="shared" si="7"/>
        <v>23</v>
      </c>
      <c r="W27">
        <f t="shared" si="8"/>
        <v>26</v>
      </c>
      <c r="X27" s="22">
        <v>5</v>
      </c>
      <c r="Y27" t="str">
        <f t="shared" si="13"/>
        <v>India</v>
      </c>
      <c r="Z27" s="21">
        <f t="shared" si="14"/>
        <v>311.11360714510221</v>
      </c>
      <c r="AA27" s="16">
        <f t="shared" si="14"/>
        <v>614.94953844337067</v>
      </c>
      <c r="AB27" s="21">
        <f t="shared" si="14"/>
        <v>798.24426474249481</v>
      </c>
      <c r="AC27" s="21">
        <f t="shared" si="14"/>
        <v>945.08492185704745</v>
      </c>
      <c r="AD27" s="21" t="str">
        <f t="shared" si="15"/>
        <v>India</v>
      </c>
    </row>
    <row r="28" spans="1:30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Emissions'!$C$1:$C$101='Transportation Figure'!$A28)*('EPS Emissions'!$D$1:$D$101='Transportation Figure'!$C$1),0),MATCH('Transportation Figure'!D$2,'EPS Emissions'!$C$1:$AI$1,0)),INDEX('GCAM By Region By Sector'!$B$1:$AH$342,MATCH(1,('GCAM By Region By Sector'!$B$1:$B$342='Transportation Figure'!$A28)*('GCAM By Region By Sector'!$C$1:$C$342='Transportation Figure'!$C$1),0),MATCH('Transportation Figure'!D$2,'GCAM By Region By Sector'!$B$1:$AH$1,0))*10^3)</f>
        <v>22.609405212823024</v>
      </c>
      <c r="E28" cm="1">
        <f t="array" ref="E28">IF($C28="EPS",INDEX('EPS Emissions'!$C$1:$AI$101,MATCH(1,('EPS Emissions'!$C$1:$C$101='Transportation Figure'!$A28)*('EPS Emissions'!$D$1:$D$101='Transportation Figure'!$C$1),0),MATCH('Transportation Figure'!E$2,'EPS Emissions'!$C$1:$AI$1,0)),INDEX('GCAM By Region By Sector'!$B$1:$AH$342,MATCH(1,('GCAM By Region By Sector'!$B$1:$B$342='Transportation Figure'!$A28)*('GCAM By Region By Sector'!$C$1:$C$342='Transportation Figure'!$C$1),0),MATCH('Transportation Figure'!E$2,'GCAM By Region By Sector'!$B$1:$AH$1,0))*10^3)</f>
        <v>23.918480039027912</v>
      </c>
      <c r="F28" cm="1">
        <f t="array" ref="F28">IF($C28="EPS",INDEX('EPS Emissions'!$C$1:$AI$101,MATCH(1,('EPS Emissions'!$C$1:$C$101='Transportation Figure'!$A28)*('EPS Emissions'!$D$1:$D$101='Transportation Figure'!$C$1),0),MATCH('Transportation Figure'!F$2,'EPS Emissions'!$C$1:$AI$1,0)),INDEX('GCAM By Region By Sector'!$B$1:$AH$342,MATCH(1,('GCAM By Region By Sector'!$B$1:$B$342='Transportation Figure'!$A28)*('GCAM By Region By Sector'!$C$1:$C$342='Transportation Figure'!$C$1),0),MATCH('Transportation Figure'!F$2,'GCAM By Region By Sector'!$B$1:$AH$1,0))*10^3)</f>
        <v>23.505583164331849</v>
      </c>
      <c r="G28" cm="1">
        <f t="array" ref="G28">IF($C28="EPS",INDEX('EPS Emissions'!$C$1:$AI$101,MATCH(1,('EPS Emissions'!$C$1:$C$101='Transportation Figure'!$A28)*('EPS Emissions'!$D$1:$D$101='Transportation Figure'!$C$1),0),MATCH('Transportation Figure'!G$2,'EPS Emissions'!$C$1:$AI$1,0)),INDEX('GCAM By Region By Sector'!$B$1:$AH$342,MATCH(1,('GCAM By Region By Sector'!$B$1:$B$342='Transportation Figure'!$A28)*('GCAM By Region By Sector'!$C$1:$C$342='Transportation Figure'!$C$1),0),MATCH('Transportation Figure'!G$2,'GCAM By Region By Sector'!$B$1:$AH$1,0))*10^3)</f>
        <v>28.384788453845538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0.17647472186452406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0.84124270311995508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3.0448176602974284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4.4517855114399243</v>
      </c>
      <c r="O28" t="str">
        <f t="shared" si="0"/>
        <v>Northern South America</v>
      </c>
      <c r="P28" s="15">
        <f t="shared" si="1"/>
        <v>26.928171196187542</v>
      </c>
      <c r="Q28" s="15">
        <f t="shared" si="2"/>
        <v>29.038190619747869</v>
      </c>
      <c r="R28" s="15">
        <f t="shared" si="3"/>
        <v>31.709816060929278</v>
      </c>
      <c r="S28" s="15">
        <f t="shared" si="4"/>
        <v>39.079686747785459</v>
      </c>
      <c r="T28">
        <f t="shared" si="5"/>
        <v>32</v>
      </c>
      <c r="U28">
        <f t="shared" si="6"/>
        <v>32</v>
      </c>
      <c r="V28">
        <f t="shared" si="7"/>
        <v>32</v>
      </c>
      <c r="W28">
        <f t="shared" si="8"/>
        <v>31</v>
      </c>
      <c r="X28" s="22">
        <v>6</v>
      </c>
      <c r="Y28" t="str">
        <f t="shared" si="13"/>
        <v>Southeast Asia</v>
      </c>
      <c r="Z28" s="21">
        <f t="shared" si="14"/>
        <v>503.66025726146415</v>
      </c>
      <c r="AA28" s="16">
        <f t="shared" si="14"/>
        <v>599.00832744581442</v>
      </c>
      <c r="AB28" s="21">
        <f t="shared" si="14"/>
        <v>718.03477837542505</v>
      </c>
      <c r="AC28" s="21">
        <f t="shared" si="14"/>
        <v>860.49319427851265</v>
      </c>
      <c r="AD28" s="21" t="str">
        <f t="shared" si="15"/>
        <v>Southeast Asia</v>
      </c>
    </row>
    <row r="29" spans="1:30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Emissions'!$C$1:$C$101='Transportation Figure'!$A29)*('EPS Emissions'!$D$1:$D$101='Transportation Figure'!$C$1),0),MATCH('Transportation Figure'!D$2,'EPS Emissions'!$C$1:$AI$1,0)),INDEX('GCAM By Region By Sector'!$B$1:$AH$342,MATCH(1,('GCAM By Region By Sector'!$B$1:$B$342='Transportation Figure'!$A29)*('GCAM By Region By Sector'!$C$1:$C$342='Transportation Figure'!$C$1),0),MATCH('Transportation Figure'!D$2,'GCAM By Region By Sector'!$B$1:$AH$1,0))*10^3)</f>
        <v>84.448294815747957</v>
      </c>
      <c r="E29" cm="1">
        <f t="array" ref="E29">IF($C29="EPS",INDEX('EPS Emissions'!$C$1:$AI$101,MATCH(1,('EPS Emissions'!$C$1:$C$101='Transportation Figure'!$A29)*('EPS Emissions'!$D$1:$D$101='Transportation Figure'!$C$1),0),MATCH('Transportation Figure'!E$2,'EPS Emissions'!$C$1:$AI$1,0)),INDEX('GCAM By Region By Sector'!$B$1:$AH$342,MATCH(1,('GCAM By Region By Sector'!$B$1:$B$342='Transportation Figure'!$A29)*('GCAM By Region By Sector'!$C$1:$C$342='Transportation Figure'!$C$1),0),MATCH('Transportation Figure'!E$2,'GCAM By Region By Sector'!$B$1:$AH$1,0))*10^3)</f>
        <v>86.2767114474902</v>
      </c>
      <c r="F29" cm="1">
        <f t="array" ref="F29">IF($C29="EPS",INDEX('EPS Emissions'!$C$1:$AI$101,MATCH(1,('EPS Emissions'!$C$1:$C$101='Transportation Figure'!$A29)*('EPS Emissions'!$D$1:$D$101='Transportation Figure'!$C$1),0),MATCH('Transportation Figure'!F$2,'EPS Emissions'!$C$1:$AI$1,0)),INDEX('GCAM By Region By Sector'!$B$1:$AH$342,MATCH(1,('GCAM By Region By Sector'!$B$1:$B$342='Transportation Figure'!$A29)*('GCAM By Region By Sector'!$C$1:$C$342='Transportation Figure'!$C$1),0),MATCH('Transportation Figure'!F$2,'GCAM By Region By Sector'!$B$1:$AH$1,0))*10^3)</f>
        <v>85.016827886624</v>
      </c>
      <c r="G29" cm="1">
        <f t="array" ref="G29">IF($C29="EPS",INDEX('EPS Emissions'!$C$1:$AI$101,MATCH(1,('EPS Emissions'!$C$1:$C$101='Transportation Figure'!$A29)*('EPS Emissions'!$D$1:$D$101='Transportation Figure'!$C$1),0),MATCH('Transportation Figure'!G$2,'EPS Emissions'!$C$1:$AI$1,0)),INDEX('GCAM By Region By Sector'!$B$1:$AH$342,MATCH(1,('GCAM By Region By Sector'!$B$1:$B$342='Transportation Figure'!$A29)*('GCAM By Region By Sector'!$C$1:$C$342='Transportation Figure'!$C$1),0),MATCH('Transportation Figure'!G$2,'GCAM By Region By Sector'!$B$1:$AH$1,0))*10^3)</f>
        <v>90.816301957516174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0.84380197580973182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9.1141949033973493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20.354356594276144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27.580337427408391</v>
      </c>
      <c r="O29" t="str">
        <f t="shared" si="0"/>
        <v>Southern South America</v>
      </c>
      <c r="P29" s="15">
        <f t="shared" si="1"/>
        <v>98.308724588557681</v>
      </c>
      <c r="Q29" s="15">
        <f t="shared" si="2"/>
        <v>110.04947339728756</v>
      </c>
      <c r="R29" s="15">
        <f t="shared" si="3"/>
        <v>122.95373607130014</v>
      </c>
      <c r="S29" s="15">
        <f t="shared" si="4"/>
        <v>139.52023620592456</v>
      </c>
      <c r="T29">
        <f t="shared" si="5"/>
        <v>19</v>
      </c>
      <c r="U29">
        <f t="shared" si="6"/>
        <v>18</v>
      </c>
      <c r="V29">
        <f t="shared" si="7"/>
        <v>19</v>
      </c>
      <c r="W29">
        <f t="shared" si="8"/>
        <v>17</v>
      </c>
      <c r="X29" s="22">
        <v>7</v>
      </c>
      <c r="Y29" t="str">
        <f t="shared" si="13"/>
        <v>Indonesia</v>
      </c>
      <c r="Z29" s="21">
        <f t="shared" si="14"/>
        <v>266.92293208292494</v>
      </c>
      <c r="AA29" s="16">
        <f t="shared" si="14"/>
        <v>352.49215766595938</v>
      </c>
      <c r="AB29" s="21">
        <f t="shared" si="14"/>
        <v>619.92238426371875</v>
      </c>
      <c r="AC29" s="21">
        <f t="shared" si="14"/>
        <v>945.27541972865936</v>
      </c>
      <c r="AD29" s="21" t="str">
        <f t="shared" si="15"/>
        <v>Indonesia</v>
      </c>
    </row>
    <row r="30" spans="1:30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Emissions'!$C$1:$C$101='Transportation Figure'!$A30)*('EPS Emissions'!$D$1:$D$101='Transportation Figure'!$C$1),0),MATCH('Transportation Figure'!D$2,'EPS Emissions'!$C$1:$AI$1,0)),INDEX('GCAM By Region By Sector'!$B$1:$AH$342,MATCH(1,('GCAM By Region By Sector'!$B$1:$B$342='Transportation Figure'!$A30)*('GCAM By Region By Sector'!$C$1:$C$342='Transportation Figure'!$C$1),0),MATCH('Transportation Figure'!D$2,'GCAM By Region By Sector'!$B$1:$AH$1,0))*10^3)</f>
        <v>34.41432196431397</v>
      </c>
      <c r="E30" cm="1">
        <f t="array" ref="E30">IF($C30="EPS",INDEX('EPS Emissions'!$C$1:$AI$101,MATCH(1,('EPS Emissions'!$C$1:$C$101='Transportation Figure'!$A30)*('EPS Emissions'!$D$1:$D$101='Transportation Figure'!$C$1),0),MATCH('Transportation Figure'!E$2,'EPS Emissions'!$C$1:$AI$1,0)),INDEX('GCAM By Region By Sector'!$B$1:$AH$342,MATCH(1,('GCAM By Region By Sector'!$B$1:$B$342='Transportation Figure'!$A30)*('GCAM By Region By Sector'!$C$1:$C$342='Transportation Figure'!$C$1),0),MATCH('Transportation Figure'!E$2,'GCAM By Region By Sector'!$B$1:$AH$1,0))*10^3)</f>
        <v>42.476158688488702</v>
      </c>
      <c r="F30" cm="1">
        <f t="array" ref="F30">IF($C30="EPS",INDEX('EPS Emissions'!$C$1:$AI$101,MATCH(1,('EPS Emissions'!$C$1:$C$101='Transportation Figure'!$A30)*('EPS Emissions'!$D$1:$D$101='Transportation Figure'!$C$1),0),MATCH('Transportation Figure'!F$2,'EPS Emissions'!$C$1:$AI$1,0)),INDEX('GCAM By Region By Sector'!$B$1:$AH$342,MATCH(1,('GCAM By Region By Sector'!$B$1:$B$342='Transportation Figure'!$A30)*('GCAM By Region By Sector'!$C$1:$C$342='Transportation Figure'!$C$1),0),MATCH('Transportation Figure'!F$2,'GCAM By Region By Sector'!$B$1:$AH$1,0))*10^3)</f>
        <v>49.20672919058498</v>
      </c>
      <c r="G30" cm="1">
        <f t="array" ref="G30">IF($C30="EPS",INDEX('EPS Emissions'!$C$1:$AI$101,MATCH(1,('EPS Emissions'!$C$1:$C$101='Transportation Figure'!$A30)*('EPS Emissions'!$D$1:$D$101='Transportation Figure'!$C$1),0),MATCH('Transportation Figure'!G$2,'EPS Emissions'!$C$1:$AI$1,0)),INDEX('GCAM By Region By Sector'!$B$1:$AH$342,MATCH(1,('GCAM By Region By Sector'!$B$1:$B$342='Transportation Figure'!$A30)*('GCAM By Region By Sector'!$C$1:$C$342='Transportation Figure'!$C$1),0),MATCH('Transportation Figure'!G$2,'GCAM By Region By Sector'!$B$1:$AH$1,0))*10^3)</f>
        <v>59.967298430040955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0.33122403459616095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2.745773892832962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6.974772224613015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12.609132203975571</v>
      </c>
      <c r="O30" t="str">
        <f t="shared" si="0"/>
        <v>South Asia</v>
      </c>
      <c r="P30" s="15">
        <f t="shared" si="1"/>
        <v>44.099266111910133</v>
      </c>
      <c r="Q30" s="15">
        <f t="shared" si="2"/>
        <v>58.594254674521672</v>
      </c>
      <c r="R30" s="15">
        <f t="shared" si="3"/>
        <v>77.450609482597997</v>
      </c>
      <c r="S30" s="15">
        <f t="shared" si="4"/>
        <v>105.12760423881653</v>
      </c>
      <c r="T30">
        <f t="shared" si="5"/>
        <v>27</v>
      </c>
      <c r="U30">
        <f t="shared" si="6"/>
        <v>26</v>
      </c>
      <c r="V30">
        <f t="shared" si="7"/>
        <v>25</v>
      </c>
      <c r="W30">
        <f t="shared" si="8"/>
        <v>25</v>
      </c>
      <c r="X30" s="22">
        <v>8</v>
      </c>
      <c r="Y30" t="str">
        <f t="shared" si="13"/>
        <v>Brazil</v>
      </c>
      <c r="Z30" s="21">
        <f t="shared" si="14"/>
        <v>260.95665293628338</v>
      </c>
      <c r="AA30" s="16">
        <f t="shared" si="14"/>
        <v>322.67608992158694</v>
      </c>
      <c r="AB30" s="21">
        <f t="shared" si="14"/>
        <v>361.61276239549142</v>
      </c>
      <c r="AC30" s="21">
        <f t="shared" si="14"/>
        <v>381.28581023180902</v>
      </c>
      <c r="AD30" s="21" t="str">
        <f t="shared" si="15"/>
        <v>Brazil</v>
      </c>
    </row>
    <row r="31" spans="1:30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Emissions'!$C$1:$C$101='Transportation Figure'!$A31)*('EPS Emissions'!$D$1:$D$101='Transportation Figure'!$C$1),0),MATCH('Transportation Figure'!D$2,'EPS Emissions'!$C$1:$AI$1,0)),INDEX('GCAM By Region By Sector'!$B$1:$AH$342,MATCH(1,('GCAM By Region By Sector'!$B$1:$B$342='Transportation Figure'!$A31)*('GCAM By Region By Sector'!$C$1:$C$342='Transportation Figure'!$C$1),0),MATCH('Transportation Figure'!D$2,'GCAM By Region By Sector'!$B$1:$AH$1,0))*10^3)</f>
        <v>91.8797</v>
      </c>
      <c r="E31" cm="1">
        <f t="array" ref="E31">IF($C31="EPS",INDEX('EPS Emissions'!$C$1:$AI$101,MATCH(1,('EPS Emissions'!$C$1:$C$101='Transportation Figure'!$A31)*('EPS Emissions'!$D$1:$D$101='Transportation Figure'!$C$1),0),MATCH('Transportation Figure'!E$2,'EPS Emissions'!$C$1:$AI$1,0)),INDEX('GCAM By Region By Sector'!$B$1:$AH$342,MATCH(1,('GCAM By Region By Sector'!$B$1:$B$342='Transportation Figure'!$A31)*('GCAM By Region By Sector'!$C$1:$C$342='Transportation Figure'!$C$1),0),MATCH('Transportation Figure'!E$2,'GCAM By Region By Sector'!$B$1:$AH$1,0))*10^3)</f>
        <v>78.029700000000005</v>
      </c>
      <c r="F31" cm="1">
        <f t="array" ref="F31">IF($C31="EPS",INDEX('EPS Emissions'!$C$1:$AI$101,MATCH(1,('EPS Emissions'!$C$1:$C$101='Transportation Figure'!$A31)*('EPS Emissions'!$D$1:$D$101='Transportation Figure'!$C$1),0),MATCH('Transportation Figure'!F$2,'EPS Emissions'!$C$1:$AI$1,0)),INDEX('GCAM By Region By Sector'!$B$1:$AH$342,MATCH(1,('GCAM By Region By Sector'!$B$1:$B$342='Transportation Figure'!$A31)*('GCAM By Region By Sector'!$C$1:$C$342='Transportation Figure'!$C$1),0),MATCH('Transportation Figure'!F$2,'GCAM By Region By Sector'!$B$1:$AH$1,0))*10^3)</f>
        <v>72.461399999999998</v>
      </c>
      <c r="G31" cm="1">
        <f t="array" ref="G31">IF($C31="EPS",INDEX('EPS Emissions'!$C$1:$AI$101,MATCH(1,('EPS Emissions'!$C$1:$C$101='Transportation Figure'!$A31)*('EPS Emissions'!$D$1:$D$101='Transportation Figure'!$C$1),0),MATCH('Transportation Figure'!G$2,'EPS Emissions'!$C$1:$AI$1,0)),INDEX('GCAM By Region By Sector'!$B$1:$AH$342,MATCH(1,('GCAM By Region By Sector'!$B$1:$B$342='Transportation Figure'!$A31)*('GCAM By Region By Sector'!$C$1:$C$342='Transportation Figure'!$C$1),0),MATCH('Transportation Figure'!G$2,'GCAM By Region By Sector'!$B$1:$AH$1,0))*10^3)</f>
        <v>69.270600000000002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7.537714260623706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11.613827410119608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30.440809183448501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44.986632136712039</v>
      </c>
      <c r="O31" t="str">
        <f t="shared" si="0"/>
        <v>South Korea</v>
      </c>
      <c r="P31" s="15">
        <f t="shared" si="1"/>
        <v>99.417414260623701</v>
      </c>
      <c r="Q31" s="15">
        <f t="shared" si="2"/>
        <v>89.643527410119617</v>
      </c>
      <c r="R31" s="15">
        <f t="shared" si="3"/>
        <v>102.90220918344849</v>
      </c>
      <c r="S31" s="15">
        <f t="shared" si="4"/>
        <v>114.25723213671205</v>
      </c>
      <c r="T31">
        <f t="shared" si="5"/>
        <v>18</v>
      </c>
      <c r="U31">
        <f t="shared" si="6"/>
        <v>20</v>
      </c>
      <c r="V31">
        <f t="shared" si="7"/>
        <v>21</v>
      </c>
      <c r="W31">
        <f t="shared" si="8"/>
        <v>21</v>
      </c>
      <c r="X31" s="22">
        <v>9</v>
      </c>
      <c r="Y31" t="str">
        <f t="shared" si="13"/>
        <v>Russia</v>
      </c>
      <c r="Z31" s="21">
        <f t="shared" si="14"/>
        <v>302.5617025364528</v>
      </c>
      <c r="AA31" s="16">
        <f t="shared" si="14"/>
        <v>287.81855158118964</v>
      </c>
      <c r="AB31" s="21">
        <f t="shared" si="14"/>
        <v>251.67049250157859</v>
      </c>
      <c r="AC31" s="21">
        <f t="shared" si="14"/>
        <v>226.89556642121099</v>
      </c>
      <c r="AD31" s="21" t="str">
        <f t="shared" si="15"/>
        <v>Russia</v>
      </c>
    </row>
    <row r="32" spans="1:30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Emissions'!$C$1:$C$101='Transportation Figure'!$A32)*('EPS Emissions'!$D$1:$D$101='Transportation Figure'!$C$1),0),MATCH('Transportation Figure'!D$2,'EPS Emissions'!$C$1:$AI$1,0)),INDEX('GCAM By Region By Sector'!$B$1:$AH$342,MATCH(1,('GCAM By Region By Sector'!$B$1:$B$342='Transportation Figure'!$A32)*('GCAM By Region By Sector'!$C$1:$C$342='Transportation Figure'!$C$1),0),MATCH('Transportation Figure'!D$2,'GCAM By Region By Sector'!$B$1:$AH$1,0))*10^3)</f>
        <v>247.062043792498</v>
      </c>
      <c r="E32" cm="1">
        <f t="array" ref="E32">IF($C32="EPS",INDEX('EPS Emissions'!$C$1:$AI$101,MATCH(1,('EPS Emissions'!$C$1:$C$101='Transportation Figure'!$A32)*('EPS Emissions'!$D$1:$D$101='Transportation Figure'!$C$1),0),MATCH('Transportation Figure'!E$2,'EPS Emissions'!$C$1:$AI$1,0)),INDEX('GCAM By Region By Sector'!$B$1:$AH$342,MATCH(1,('GCAM By Region By Sector'!$B$1:$B$342='Transportation Figure'!$A32)*('GCAM By Region By Sector'!$C$1:$C$342='Transportation Figure'!$C$1),0),MATCH('Transportation Figure'!E$2,'GCAM By Region By Sector'!$B$1:$AH$1,0))*10^3)</f>
        <v>269.43432404710757</v>
      </c>
      <c r="F32" cm="1">
        <f t="array" ref="F32">IF($C32="EPS",INDEX('EPS Emissions'!$C$1:$AI$101,MATCH(1,('EPS Emissions'!$C$1:$C$101='Transportation Figure'!$A32)*('EPS Emissions'!$D$1:$D$101='Transportation Figure'!$C$1),0),MATCH('Transportation Figure'!F$2,'EPS Emissions'!$C$1:$AI$1,0)),INDEX('GCAM By Region By Sector'!$B$1:$AH$342,MATCH(1,('GCAM By Region By Sector'!$B$1:$B$342='Transportation Figure'!$A32)*('GCAM By Region By Sector'!$C$1:$C$342='Transportation Figure'!$C$1),0),MATCH('Transportation Figure'!F$2,'GCAM By Region By Sector'!$B$1:$AH$1,0))*10^3)</f>
        <v>275.42856174382604</v>
      </c>
      <c r="G32" cm="1">
        <f t="array" ref="G32">IF($C32="EPS",INDEX('EPS Emissions'!$C$1:$AI$101,MATCH(1,('EPS Emissions'!$C$1:$C$101='Transportation Figure'!$A32)*('EPS Emissions'!$D$1:$D$101='Transportation Figure'!$C$1),0),MATCH('Transportation Figure'!G$2,'EPS Emissions'!$C$1:$AI$1,0)),INDEX('GCAM By Region By Sector'!$B$1:$AH$342,MATCH(1,('GCAM By Region By Sector'!$B$1:$B$342='Transportation Figure'!$A32)*('GCAM By Region By Sector'!$C$1:$C$342='Transportation Figure'!$C$1),0),MATCH('Transportation Figure'!G$2,'GCAM By Region By Sector'!$B$1:$AH$1,0))*10^3)</f>
        <v>290.17635602765188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4.5061731789661437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24.22382354870685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56.635872521598891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88.296596910860885</v>
      </c>
      <c r="O32" t="str">
        <f t="shared" si="0"/>
        <v>Southeast Asia</v>
      </c>
      <c r="P32" s="15">
        <f t="shared" si="1"/>
        <v>503.66025726146415</v>
      </c>
      <c r="Q32" s="15">
        <f t="shared" si="2"/>
        <v>599.00832744581442</v>
      </c>
      <c r="R32" s="15">
        <f t="shared" si="3"/>
        <v>718.03477837542505</v>
      </c>
      <c r="S32" s="15">
        <f t="shared" si="4"/>
        <v>860.49319427851265</v>
      </c>
      <c r="T32">
        <f t="shared" si="5"/>
        <v>5</v>
      </c>
      <c r="U32">
        <f t="shared" si="6"/>
        <v>6</v>
      </c>
      <c r="V32">
        <f t="shared" si="7"/>
        <v>5</v>
      </c>
      <c r="W32">
        <f t="shared" si="8"/>
        <v>6</v>
      </c>
      <c r="X32" s="22">
        <v>10</v>
      </c>
      <c r="Y32" t="str">
        <f t="shared" si="13"/>
        <v>Japan</v>
      </c>
      <c r="Z32" s="21">
        <f t="shared" si="14"/>
        <v>258.11469474685799</v>
      </c>
      <c r="AA32" s="16">
        <f t="shared" si="14"/>
        <v>234.58517298174718</v>
      </c>
      <c r="AB32" s="21">
        <f t="shared" si="14"/>
        <v>195.16233542006503</v>
      </c>
      <c r="AC32" s="21">
        <f t="shared" si="14"/>
        <v>165.75572555023652</v>
      </c>
      <c r="AD32" s="21" t="str">
        <f t="shared" si="15"/>
        <v>Japan</v>
      </c>
    </row>
    <row r="33" spans="1:4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Emissions'!$C$1:$C$101='Transportation Figure'!$A33)*('EPS Emissions'!$D$1:$D$101='Transportation Figure'!$C$1),0),MATCH('Transportation Figure'!D$2,'EPS Emissions'!$C$1:$AI$1,0)),INDEX('GCAM By Region By Sector'!$B$1:$AH$342,MATCH(1,('GCAM By Region By Sector'!$B$1:$B$342='Transportation Figure'!$A33)*('GCAM By Region By Sector'!$C$1:$C$342='Transportation Figure'!$C$1),0),MATCH('Transportation Figure'!D$2,'GCAM By Region By Sector'!$B$1:$AH$1,0))*10^3)</f>
        <v>33.471006626211995</v>
      </c>
      <c r="E33" cm="1">
        <f t="array" ref="E33">IF($C33="EPS",INDEX('EPS Emissions'!$C$1:$AI$101,MATCH(1,('EPS Emissions'!$C$1:$C$101='Transportation Figure'!$A33)*('EPS Emissions'!$D$1:$D$101='Transportation Figure'!$C$1),0),MATCH('Transportation Figure'!E$2,'EPS Emissions'!$C$1:$AI$1,0)),INDEX('GCAM By Region By Sector'!$B$1:$AH$342,MATCH(1,('GCAM By Region By Sector'!$B$1:$B$342='Transportation Figure'!$A33)*('GCAM By Region By Sector'!$C$1:$C$342='Transportation Figure'!$C$1),0),MATCH('Transportation Figure'!E$2,'GCAM By Region By Sector'!$B$1:$AH$1,0))*10^3)</f>
        <v>30.105416522464253</v>
      </c>
      <c r="F33" cm="1">
        <f t="array" ref="F33">IF($C33="EPS",INDEX('EPS Emissions'!$C$1:$AI$101,MATCH(1,('EPS Emissions'!$C$1:$C$101='Transportation Figure'!$A33)*('EPS Emissions'!$D$1:$D$101='Transportation Figure'!$C$1),0),MATCH('Transportation Figure'!F$2,'EPS Emissions'!$C$1:$AI$1,0)),INDEX('GCAM By Region By Sector'!$B$1:$AH$342,MATCH(1,('GCAM By Region By Sector'!$B$1:$B$342='Transportation Figure'!$A33)*('GCAM By Region By Sector'!$C$1:$C$342='Transportation Figure'!$C$1),0),MATCH('Transportation Figure'!F$2,'GCAM By Region By Sector'!$B$1:$AH$1,0))*10^3)</f>
        <v>22.016847438123964</v>
      </c>
      <c r="G33" cm="1">
        <f t="array" ref="G33">IF($C33="EPS",INDEX('EPS Emissions'!$C$1:$AI$101,MATCH(1,('EPS Emissions'!$C$1:$C$101='Transportation Figure'!$A33)*('EPS Emissions'!$D$1:$D$101='Transportation Figure'!$C$1),0),MATCH('Transportation Figure'!G$2,'EPS Emissions'!$C$1:$AI$1,0)),INDEX('GCAM By Region By Sector'!$B$1:$AH$342,MATCH(1,('GCAM By Region By Sector'!$B$1:$B$342='Transportation Figure'!$A33)*('GCAM By Region By Sector'!$C$1:$C$342='Transportation Figure'!$C$1),0),MATCH('Transportation Figure'!G$2,'GCAM By Region By Sector'!$B$1:$AH$1,0))*10^3)</f>
        <v>18.086503063523999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0.98495101178641364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3.9633031382486803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7.9293045601301264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9.96668446603916</v>
      </c>
      <c r="O33" t="str">
        <f t="shared" si="0"/>
        <v>Taiwan</v>
      </c>
      <c r="P33" s="15">
        <f t="shared" si="1"/>
        <v>54.141047813398416</v>
      </c>
      <c r="Q33" s="15">
        <f t="shared" si="2"/>
        <v>54.045008524712941</v>
      </c>
      <c r="R33" s="15">
        <f t="shared" si="3"/>
        <v>51.195800695854089</v>
      </c>
      <c r="S33" s="15">
        <f t="shared" si="4"/>
        <v>50.653920188363159</v>
      </c>
      <c r="T33">
        <f t="shared" si="5"/>
        <v>26</v>
      </c>
      <c r="U33">
        <f t="shared" si="6"/>
        <v>27</v>
      </c>
      <c r="V33">
        <f t="shared" si="7"/>
        <v>29</v>
      </c>
      <c r="W33">
        <f t="shared" si="8"/>
        <v>29</v>
      </c>
      <c r="X33" s="22" t="s">
        <v>86</v>
      </c>
      <c r="Y33" t="s">
        <v>87</v>
      </c>
      <c r="Z33" s="21">
        <f>$P$35-SUM(Z23:Z32)</f>
        <v>1871.7700473519753</v>
      </c>
      <c r="AA33" s="16">
        <f>$Q$35-SUM(AA23:AA32)</f>
        <v>2193.8839612084284</v>
      </c>
      <c r="AB33" s="21">
        <f>$R$35-SUM(AB23:AB32)</f>
        <v>2510.7721221483398</v>
      </c>
      <c r="AC33" s="21">
        <f>$S$35-SUM(AC23:AC32)</f>
        <v>2946.7770226859102</v>
      </c>
      <c r="AD33" s="21"/>
    </row>
    <row r="34" spans="1:4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Emissions'!$C$1:$C$101='Transportation Figure'!$A34)*('EPS Emissions'!$D$1:$D$101='Transportation Figure'!$C$1),0),MATCH('Transportation Figure'!D$2,'EPS Emissions'!$C$1:$AI$1,0)),INDEX('GCAM By Region By Sector'!$B$1:$AH$342,MATCH(1,('GCAM By Region By Sector'!$B$1:$B$342='Transportation Figure'!$A34)*('GCAM By Region By Sector'!$C$1:$C$342='Transportation Figure'!$C$1),0),MATCH('Transportation Figure'!D$2,'GCAM By Region By Sector'!$B$1:$AH$1,0))*10^3)</f>
        <v>1581.2</v>
      </c>
      <c r="E34" cm="1">
        <f t="array" ref="E34">IF($C34="EPS",INDEX('EPS Emissions'!$C$1:$AI$101,MATCH(1,('EPS Emissions'!$C$1:$C$101='Transportation Figure'!$A34)*('EPS Emissions'!$D$1:$D$101='Transportation Figure'!$C$1),0),MATCH('Transportation Figure'!E$2,'EPS Emissions'!$C$1:$AI$1,0)),INDEX('GCAM By Region By Sector'!$B$1:$AH$342,MATCH(1,('GCAM By Region By Sector'!$B$1:$B$342='Transportation Figure'!$A34)*('GCAM By Region By Sector'!$C$1:$C$342='Transportation Figure'!$C$1),0),MATCH('Transportation Figure'!E$2,'GCAM By Region By Sector'!$B$1:$AH$1,0))*10^3)</f>
        <v>1596.71</v>
      </c>
      <c r="F34" cm="1">
        <f t="array" ref="F34">IF($C34="EPS",INDEX('EPS Emissions'!$C$1:$AI$101,MATCH(1,('EPS Emissions'!$C$1:$C$101='Transportation Figure'!$A34)*('EPS Emissions'!$D$1:$D$101='Transportation Figure'!$C$1),0),MATCH('Transportation Figure'!F$2,'EPS Emissions'!$C$1:$AI$1,0)),INDEX('GCAM By Region By Sector'!$B$1:$AH$342,MATCH(1,('GCAM By Region By Sector'!$B$1:$B$342='Transportation Figure'!$A34)*('GCAM By Region By Sector'!$C$1:$C$342='Transportation Figure'!$C$1),0),MATCH('Transportation Figure'!F$2,'GCAM By Region By Sector'!$B$1:$AH$1,0))*10^3)</f>
        <v>1276.83</v>
      </c>
      <c r="G34" cm="1">
        <f t="array" ref="G34">IF($C34="EPS",INDEX('EPS Emissions'!$C$1:$AI$101,MATCH(1,('EPS Emissions'!$C$1:$C$101='Transportation Figure'!$A34)*('EPS Emissions'!$D$1:$D$101='Transportation Figure'!$C$1),0),MATCH('Transportation Figure'!G$2,'EPS Emissions'!$C$1:$AI$1,0)),INDEX('GCAM By Region By Sector'!$B$1:$AH$342,MATCH(1,('GCAM By Region By Sector'!$B$1:$B$342='Transportation Figure'!$A34)*('GCAM By Region By Sector'!$C$1:$C$342='Transportation Figure'!$C$1),0),MATCH('Transportation Figure'!G$2,'GCAM By Region By Sector'!$B$1:$AH$1,0))*10^3)</f>
        <v>1099.52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4.7252094146640626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51.89097105364047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145.49297398233418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210.36753887155595</v>
      </c>
      <c r="O34" t="str">
        <f t="shared" si="0"/>
        <v>USA</v>
      </c>
      <c r="P34" s="15">
        <f t="shared" si="1"/>
        <v>1585.9252094146641</v>
      </c>
      <c r="Q34" s="15">
        <f t="shared" si="2"/>
        <v>1648.6009710536405</v>
      </c>
      <c r="R34" s="15">
        <f t="shared" si="3"/>
        <v>1422.3229739823341</v>
      </c>
      <c r="S34" s="15">
        <f t="shared" si="4"/>
        <v>1309.887538871556</v>
      </c>
      <c r="T34">
        <f t="shared" si="5"/>
        <v>1</v>
      </c>
      <c r="U34">
        <f t="shared" si="6"/>
        <v>1</v>
      </c>
      <c r="V34">
        <f t="shared" si="7"/>
        <v>1</v>
      </c>
      <c r="W34">
        <f t="shared" si="8"/>
        <v>2</v>
      </c>
      <c r="Y34" t="s">
        <v>415</v>
      </c>
      <c r="Z34">
        <v>0</v>
      </c>
      <c r="AA34">
        <v>0</v>
      </c>
      <c r="AB34">
        <v>0</v>
      </c>
      <c r="AC34">
        <v>0</v>
      </c>
      <c r="AK34" s="26">
        <v>2030</v>
      </c>
      <c r="AN34" s="26">
        <v>2040</v>
      </c>
      <c r="AQ34" s="26">
        <v>2050</v>
      </c>
    </row>
    <row r="35" spans="1:43" x14ac:dyDescent="0.35">
      <c r="O35" s="14" t="s">
        <v>94</v>
      </c>
      <c r="P35" s="61">
        <f>SUM(P3:P34)</f>
        <v>7843.1621478383777</v>
      </c>
      <c r="Q35" s="61">
        <f>SUM(Q3:Q34)</f>
        <v>9087.5413749351319</v>
      </c>
      <c r="R35" s="61">
        <f>SUM(R3:R34)</f>
        <v>9912.0859854033661</v>
      </c>
      <c r="S35" s="61">
        <f>SUM(S3:S34)</f>
        <v>10880.445671144396</v>
      </c>
      <c r="AJ35" t="str">
        <f>Y23</f>
        <v>USA</v>
      </c>
      <c r="AK35" s="25">
        <f>AA23/SUM($AA$23:$AA$33)</f>
        <v>0.18141331115154438</v>
      </c>
      <c r="AM35" t="str">
        <f>Y41</f>
        <v>USA</v>
      </c>
      <c r="AN35" s="25">
        <f>AB41/SUM($AB$41:$AB$51)</f>
        <v>0.14349380908083936</v>
      </c>
      <c r="AP35" t="str">
        <f>Y58</f>
        <v>China</v>
      </c>
      <c r="AQ35" s="25">
        <f>AC58/SUM($AC$58:$AC$68)</f>
        <v>0.1325703218454389</v>
      </c>
    </row>
    <row r="36" spans="1:43" x14ac:dyDescent="0.35">
      <c r="B36" t="s">
        <v>59</v>
      </c>
      <c r="C36" s="9" t="s">
        <v>66</v>
      </c>
      <c r="I36" s="9" t="s">
        <v>68</v>
      </c>
      <c r="AJ36" t="str">
        <f t="shared" ref="AJ36:AJ44" si="16">Y24</f>
        <v>China</v>
      </c>
      <c r="AK36" s="25">
        <f t="shared" ref="AK36:AK44" si="17">AA24/SUM($AA$23:$AA$33)</f>
        <v>0.12865901651124417</v>
      </c>
      <c r="AM36" t="str">
        <f t="shared" ref="AM36:AM44" si="18">Y42</f>
        <v>China</v>
      </c>
      <c r="AN36" s="25">
        <f t="shared" ref="AN36:AN44" si="19">AB42/SUM($AB$41:$AB$51)</f>
        <v>0.13927538584139187</v>
      </c>
      <c r="AP36" t="str">
        <f t="shared" ref="AP36:AP44" si="20">Y59</f>
        <v>USA</v>
      </c>
      <c r="AQ36" s="25">
        <f t="shared" ref="AQ36:AQ44" si="21">AC59/SUM($AC$58:$AC$68)</f>
        <v>0.12038914383309292</v>
      </c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>E37+10</f>
        <v>2040</v>
      </c>
      <c r="G37">
        <f>F37+10</f>
        <v>2050</v>
      </c>
      <c r="I37">
        <v>2020</v>
      </c>
      <c r="J37">
        <f>I37+10</f>
        <v>2030</v>
      </c>
      <c r="K37">
        <f>J37+10</f>
        <v>2040</v>
      </c>
      <c r="L37">
        <f>K37+10</f>
        <v>2050</v>
      </c>
      <c r="AJ37" t="str">
        <f>Y25</f>
        <v>EU-27</v>
      </c>
      <c r="AK37" s="25">
        <f>AA25/SUM($AA$23:$AA$33)</f>
        <v>0.11159037133225595</v>
      </c>
      <c r="AM37" t="str">
        <f t="shared" si="18"/>
        <v>EU-27</v>
      </c>
      <c r="AN37" s="25">
        <f t="shared" si="19"/>
        <v>9.7589966851803489E-2</v>
      </c>
      <c r="AP37" t="str">
        <f t="shared" si="20"/>
        <v>Indonesia</v>
      </c>
      <c r="AQ37" s="25">
        <f t="shared" si="21"/>
        <v>8.687837321182415E-2</v>
      </c>
    </row>
    <row r="38" spans="1:43" x14ac:dyDescent="0.35">
      <c r="A38" s="13" t="s">
        <v>7</v>
      </c>
      <c r="B38" t="s">
        <v>8</v>
      </c>
      <c r="C38" s="10" t="s">
        <v>9</v>
      </c>
      <c r="D38" cm="1">
        <f t="array" ref="D38">IFERROR(IF($C38="EPS",INDEX('EPS Emissions'!$C$1:$AI$101,MATCH(1,('EPS Emissions'!$C$1:$C$101='Transportation Figure'!$A38)*('EPS Emissions'!$D$1:$D$101='Transportation Figure'!$C$36),0),MATCH('Transportation Figure'!D$2,'EPS Emissions'!$C$1:$AI$1,0)),INDEX('GCAM By Region By Sector'!$B$1:$AH$342,MATCH(1,('GCAM By Region By Sector'!$B$1:$B$342='Transportation Figure'!$A38)*('GCAM By Region By Sector'!$C$1:$C$342='Transportation Figure'!$C$36),0),MATCH('Transportation Figure'!D$2,'GCAM By Region By Sector'!$B$1:$AH$1,0))*10^3),0)</f>
        <v>0</v>
      </c>
      <c r="E38" cm="1">
        <f t="array" ref="E38">IFERROR(IF($C38="EPS",INDEX('EPS Emissions'!$C$1:$AI$101,MATCH(1,('EPS Emissions'!$C$1:$C$101='Transportation Figure'!$A38)*('EPS Emissions'!$D$1:$D$101='Transportation Figure'!$C$36),0),MATCH('Transportation Figure'!E$2,'EPS Emissions'!$C$1:$AI$1,0)),INDEX('GCAM By Region By Sector'!$B$1:$AH$342,MATCH(1,('GCAM By Region By Sector'!$B$1:$B$342='Transportation Figure'!$A38)*('GCAM By Region By Sector'!$C$1:$C$342='Transportation Figure'!$C$36),0),MATCH('Transportation Figure'!E$2,'GCAM By Region By Sector'!$B$1:$AH$1,0))*10^3),0)</f>
        <v>0</v>
      </c>
      <c r="F38" cm="1">
        <f t="array" ref="F38">IFERROR(IF($C38="EPS",INDEX('EPS Emissions'!$C$1:$AI$101,MATCH(1,('EPS Emissions'!$C$1:$C$101='Transportation Figure'!$A38)*('EPS Emissions'!$D$1:$D$101='Transportation Figure'!$C$36),0),MATCH('Transportation Figure'!F$2,'EPS Emissions'!$C$1:$AI$1,0)),INDEX('GCAM By Region By Sector'!$B$1:$AH$342,MATCH(1,('GCAM By Region By Sector'!$B$1:$B$342='Transportation Figure'!$A38)*('GCAM By Region By Sector'!$C$1:$C$342='Transportation Figure'!$C$36),0),MATCH('Transportation Figure'!F$2,'GCAM By Region By Sector'!$B$1:$AH$1,0))*10^3),0)</f>
        <v>0</v>
      </c>
      <c r="G38" cm="1">
        <f t="array" ref="G38">IFERROR(IF($C38="EPS",INDEX('EPS Emissions'!$C$1:$AI$101,MATCH(1,('EPS Emissions'!$C$1:$C$101='Transportation Figure'!$A38)*('EPS Emissions'!$D$1:$D$101='Transportation Figure'!$C$36),0),MATCH('Transportation Figure'!G$2,'EPS Emissions'!$C$1:$AI$1,0)),INDEX('GCAM By Region By Sector'!$B$1:$AH$342,MATCH(1,('GCAM By Region By Sector'!$B$1:$B$342='Transportation Figure'!$A38)*('GCAM By Region By Sector'!$C$1:$C$342='Transportation Figure'!$C$36),0),MATCH('Transportation Figure'!G$2,'GCAM By Region By Sector'!$B$1:$AH$1,0))*10^3),0)</f>
        <v>0</v>
      </c>
      <c r="I38" cm="1">
        <f t="array" ref="I38">IFERROR(IF($C38="EPS",INDEX('EPS Emissions'!$C$1:$AI$101,MATCH(1,('EPS Emissions'!$C$1:$C$101='Transportation Figure'!$A38)*('EPS Emissions'!$D$1:$D$101='Transportation Figure'!$I$36),0),MATCH('Transportation Figure'!I$2,'EPS Emissions'!$C$1:$AI$1,0)),INDEX('GCAM By Region By Sector'!$B$1:$AH$342,MATCH(1,('GCAM By Region By Sector'!$B$1:$B$342='Transportation Figure'!$A38)*('GCAM By Region By Sector'!$C$1:$C$342='Transportation Figure'!$I$36),0),MATCH('Transportation Figure'!I$2,'GCAM By Region By Sector'!$B$1:$AH$1,0))*10^3),0)</f>
        <v>0</v>
      </c>
      <c r="J38" cm="1">
        <f t="array" ref="J38">IFERROR(IF($C38="EPS",INDEX('EPS Emissions'!$C$1:$AI$101,MATCH(1,('EPS Emissions'!$C$1:$C$101='Transportation Figure'!$A38)*('EPS Emissions'!$D$1:$D$101='Transportation Figure'!$I$36),0),MATCH('Transportation Figure'!J$2,'EPS Emissions'!$C$1:$AI$1,0)),INDEX('GCAM By Region By Sector'!$B$1:$AH$342,MATCH(1,('GCAM By Region By Sector'!$B$1:$B$342='Transportation Figure'!$A38)*('GCAM By Region By Sector'!$C$1:$C$342='Transportation Figure'!$I$36),0),MATCH('Transportation Figure'!J$2,'GCAM By Region By Sector'!$B$1:$AH$1,0))*10^3),0)</f>
        <v>0</v>
      </c>
      <c r="K38" cm="1">
        <f t="array" ref="K38">IFERROR(IF($C38="EPS",INDEX('EPS Emissions'!$C$1:$AI$101,MATCH(1,('EPS Emissions'!$C$1:$C$101='Transportation Figure'!$A38)*('EPS Emissions'!$D$1:$D$101='Transportation Figure'!$I$36),0),MATCH('Transportation Figure'!K$2,'EPS Emissions'!$C$1:$AI$1,0)),INDEX('GCAM By Region By Sector'!$B$1:$AH$342,MATCH(1,('GCAM By Region By Sector'!$B$1:$B$342='Transportation Figure'!$A38)*('GCAM By Region By Sector'!$C$1:$C$342='Transportation Figure'!$I$36),0),MATCH('Transportation Figure'!K$2,'GCAM By Region By Sector'!$B$1:$AH$1,0))*10^3),0)</f>
        <v>0</v>
      </c>
      <c r="L38" cm="1">
        <f t="array" ref="L38">IFERROR(IF($C38="EPS",INDEX('EPS Emissions'!$C$1:$AI$101,MATCH(1,('EPS Emissions'!$C$1:$C$101='Transportation Figure'!$A38)*('EPS Emissions'!$D$1:$D$101='Transportation Figure'!$I$36),0),MATCH('Transportation Figure'!L$2,'EPS Emissions'!$C$1:$AI$1,0)),INDEX('GCAM By Region By Sector'!$B$1:$AH$342,MATCH(1,('GCAM By Region By Sector'!$B$1:$B$342='Transportation Figure'!$A38)*('GCAM By Region By Sector'!$C$1:$C$342='Transportation Figure'!$I$36),0),MATCH('Transportation Figure'!L$2,'GCAM By Region By Sector'!$B$1:$AH$1,0))*10^3),0)</f>
        <v>0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J38" t="str">
        <f t="shared" si="16"/>
        <v>Middle East</v>
      </c>
      <c r="AK38" s="25">
        <f t="shared" si="17"/>
        <v>7.1554045860659665E-2</v>
      </c>
      <c r="AM38" t="str">
        <f t="shared" si="18"/>
        <v>India</v>
      </c>
      <c r="AN38" s="25">
        <f t="shared" si="19"/>
        <v>8.0532419302858857E-2</v>
      </c>
      <c r="AP38" t="str">
        <f t="shared" si="20"/>
        <v>India</v>
      </c>
      <c r="AQ38" s="25">
        <f t="shared" si="21"/>
        <v>8.6860864933453061E-2</v>
      </c>
    </row>
    <row r="39" spans="1:43" x14ac:dyDescent="0.35">
      <c r="A39" s="13" t="s">
        <v>10</v>
      </c>
      <c r="B39" t="s">
        <v>10</v>
      </c>
      <c r="C39" s="10" t="s">
        <v>9</v>
      </c>
      <c r="D39" cm="1">
        <f t="array" ref="D39">IFERROR(IF($C39="EPS",INDEX('EPS Emissions'!$C$1:$AI$101,MATCH(1,('EPS Emissions'!$C$1:$C$101='Transportation Figure'!$A39)*('EPS Emissions'!$D$1:$D$101='Transportation Figure'!$C$36),0),MATCH('Transportation Figure'!D$2,'EPS Emissions'!$C$1:$AI$1,0)),INDEX('GCAM By Region By Sector'!$B$1:$AH$342,MATCH(1,('GCAM By Region By Sector'!$B$1:$B$342='Transportation Figure'!$A39)*('GCAM By Region By Sector'!$C$1:$C$342='Transportation Figure'!$C$36),0),MATCH('Transportation Figure'!D$2,'GCAM By Region By Sector'!$B$1:$AH$1,0))*10^3),0)</f>
        <v>0</v>
      </c>
      <c r="E39" cm="1">
        <f t="array" ref="E39">IFERROR(IF($C39="EPS",INDEX('EPS Emissions'!$C$1:$AI$101,MATCH(1,('EPS Emissions'!$C$1:$C$101='Transportation Figure'!$A39)*('EPS Emissions'!$D$1:$D$101='Transportation Figure'!$C$36),0),MATCH('Transportation Figure'!E$2,'EPS Emissions'!$C$1:$AI$1,0)),INDEX('GCAM By Region By Sector'!$B$1:$AH$342,MATCH(1,('GCAM By Region By Sector'!$B$1:$B$342='Transportation Figure'!$A39)*('GCAM By Region By Sector'!$C$1:$C$342='Transportation Figure'!$C$36),0),MATCH('Transportation Figure'!E$2,'GCAM By Region By Sector'!$B$1:$AH$1,0))*10^3),0)</f>
        <v>0</v>
      </c>
      <c r="F39" cm="1">
        <f t="array" ref="F39">IFERROR(IF($C39="EPS",INDEX('EPS Emissions'!$C$1:$AI$101,MATCH(1,('EPS Emissions'!$C$1:$C$101='Transportation Figure'!$A39)*('EPS Emissions'!$D$1:$D$101='Transportation Figure'!$C$36),0),MATCH('Transportation Figure'!F$2,'EPS Emissions'!$C$1:$AI$1,0)),INDEX('GCAM By Region By Sector'!$B$1:$AH$342,MATCH(1,('GCAM By Region By Sector'!$B$1:$B$342='Transportation Figure'!$A39)*('GCAM By Region By Sector'!$C$1:$C$342='Transportation Figure'!$C$36),0),MATCH('Transportation Figure'!F$2,'GCAM By Region By Sector'!$B$1:$AH$1,0))*10^3),0)</f>
        <v>0</v>
      </c>
      <c r="G39" cm="1">
        <f t="array" ref="G39">IFERROR(IF($C39="EPS",INDEX('EPS Emissions'!$C$1:$AI$101,MATCH(1,('EPS Emissions'!$C$1:$C$101='Transportation Figure'!$A39)*('EPS Emissions'!$D$1:$D$101='Transportation Figure'!$C$36),0),MATCH('Transportation Figure'!G$2,'EPS Emissions'!$C$1:$AI$1,0)),INDEX('GCAM By Region By Sector'!$B$1:$AH$342,MATCH(1,('GCAM By Region By Sector'!$B$1:$B$342='Transportation Figure'!$A39)*('GCAM By Region By Sector'!$C$1:$C$342='Transportation Figure'!$C$36),0),MATCH('Transportation Figure'!G$2,'GCAM By Region By Sector'!$B$1:$AH$1,0))*10^3),0)</f>
        <v>0</v>
      </c>
      <c r="I39" cm="1">
        <f t="array" ref="I39">IFERROR(IF($C39="EPS",INDEX('EPS Emissions'!$C$1:$AI$101,MATCH(1,('EPS Emissions'!$C$1:$C$101='Transportation Figure'!$A39)*('EPS Emissions'!$D$1:$D$101='Transportation Figure'!$I$36),0),MATCH('Transportation Figure'!I$2,'EPS Emissions'!$C$1:$AI$1,0)),INDEX('GCAM By Region By Sector'!$B$1:$AH$342,MATCH(1,('GCAM By Region By Sector'!$B$1:$B$342='Transportation Figure'!$A39)*('GCAM By Region By Sector'!$C$1:$C$342='Transportation Figure'!$I$36),0),MATCH('Transportation Figure'!I$2,'GCAM By Region By Sector'!$B$1:$AH$1,0))*10^3),0)</f>
        <v>0</v>
      </c>
      <c r="J39" cm="1">
        <f t="array" ref="J39">IFERROR(IF($C39="EPS",INDEX('EPS Emissions'!$C$1:$AI$101,MATCH(1,('EPS Emissions'!$C$1:$C$101='Transportation Figure'!$A39)*('EPS Emissions'!$D$1:$D$101='Transportation Figure'!$I$36),0),MATCH('Transportation Figure'!J$2,'EPS Emissions'!$C$1:$AI$1,0)),INDEX('GCAM By Region By Sector'!$B$1:$AH$342,MATCH(1,('GCAM By Region By Sector'!$B$1:$B$342='Transportation Figure'!$A39)*('GCAM By Region By Sector'!$C$1:$C$342='Transportation Figure'!$I$36),0),MATCH('Transportation Figure'!J$2,'GCAM By Region By Sector'!$B$1:$AH$1,0))*10^3),0)</f>
        <v>0</v>
      </c>
      <c r="K39" cm="1">
        <f t="array" ref="K39">IFERROR(IF($C39="EPS",INDEX('EPS Emissions'!$C$1:$AI$101,MATCH(1,('EPS Emissions'!$C$1:$C$101='Transportation Figure'!$A39)*('EPS Emissions'!$D$1:$D$101='Transportation Figure'!$I$36),0),MATCH('Transportation Figure'!K$2,'EPS Emissions'!$C$1:$AI$1,0)),INDEX('GCAM By Region By Sector'!$B$1:$AH$342,MATCH(1,('GCAM By Region By Sector'!$B$1:$B$342='Transportation Figure'!$A39)*('GCAM By Region By Sector'!$C$1:$C$342='Transportation Figure'!$I$36),0),MATCH('Transportation Figure'!K$2,'GCAM By Region By Sector'!$B$1:$AH$1,0))*10^3),0)</f>
        <v>0</v>
      </c>
      <c r="L39" cm="1">
        <f t="array" ref="L39">IFERROR(IF($C39="EPS",INDEX('EPS Emissions'!$C$1:$AI$101,MATCH(1,('EPS Emissions'!$C$1:$C$101='Transportation Figure'!$A39)*('EPS Emissions'!$D$1:$D$101='Transportation Figure'!$I$36),0),MATCH('Transportation Figure'!L$2,'EPS Emissions'!$C$1:$AI$1,0)),INDEX('GCAM By Region By Sector'!$B$1:$AH$342,MATCH(1,('GCAM By Region By Sector'!$B$1:$B$342='Transportation Figure'!$A39)*('GCAM By Region By Sector'!$C$1:$C$342='Transportation Figure'!$I$36),0),MATCH('Transportation Figure'!L$2,'GCAM By Region By Sector'!$B$1:$AH$1,0))*10^3),0)</f>
        <v>0</v>
      </c>
      <c r="AJ39" t="str">
        <f t="shared" si="16"/>
        <v>India</v>
      </c>
      <c r="AK39" s="25">
        <f t="shared" si="17"/>
        <v>6.7669517317356945E-2</v>
      </c>
      <c r="AM39" t="str">
        <f t="shared" si="18"/>
        <v>Southeast Asia</v>
      </c>
      <c r="AN39" s="25">
        <f t="shared" si="19"/>
        <v>7.2440329859205219E-2</v>
      </c>
      <c r="AP39" t="str">
        <f t="shared" si="20"/>
        <v>EU-27</v>
      </c>
      <c r="AQ39" s="25">
        <f t="shared" si="21"/>
        <v>8.4647771970291205E-2</v>
      </c>
    </row>
    <row r="40" spans="1:43" x14ac:dyDescent="0.35">
      <c r="A40" s="13" t="s">
        <v>11</v>
      </c>
      <c r="B40" t="s">
        <v>12</v>
      </c>
      <c r="C40" s="10" t="s">
        <v>13</v>
      </c>
      <c r="D40" cm="1">
        <f t="array" ref="D40">IFERROR(IF($C40="EPS",INDEX('EPS Emissions'!$C$1:$AI$101,MATCH(1,('EPS Emissions'!$C$1:$C$101='Transportation Figure'!$A40)*('EPS Emissions'!$D$1:$D$101='Transportation Figure'!$C$36),0),MATCH('Transportation Figure'!D$2,'EPS Emissions'!$C$1:$AI$1,0)),INDEX('GCAM By Region By Sector'!$B$1:$AH$342,MATCH(1,('GCAM By Region By Sector'!$B$1:$B$342='Transportation Figure'!$A40)*('GCAM By Region By Sector'!$C$1:$C$342='Transportation Figure'!$C$36),0),MATCH('Transportation Figure'!D$2,'GCAM By Region By Sector'!$B$1:$AH$1,0))*10^3),0)</f>
        <v>4.6866909400000001</v>
      </c>
      <c r="E40" cm="1">
        <f t="array" ref="E40">IFERROR(IF($C40="EPS",INDEX('EPS Emissions'!$C$1:$AI$101,MATCH(1,('EPS Emissions'!$C$1:$C$101='Transportation Figure'!$A40)*('EPS Emissions'!$D$1:$D$101='Transportation Figure'!$C$36),0),MATCH('Transportation Figure'!E$2,'EPS Emissions'!$C$1:$AI$1,0)),INDEX('GCAM By Region By Sector'!$B$1:$AH$342,MATCH(1,('GCAM By Region By Sector'!$B$1:$B$342='Transportation Figure'!$A40)*('GCAM By Region By Sector'!$C$1:$C$342='Transportation Figure'!$C$36),0),MATCH('Transportation Figure'!E$2,'GCAM By Region By Sector'!$B$1:$AH$1,0))*10^3),0)</f>
        <v>7.2267814449999994</v>
      </c>
      <c r="F40" cm="1">
        <f t="array" ref="F40">IFERROR(IF($C40="EPS",INDEX('EPS Emissions'!$C$1:$AI$101,MATCH(1,('EPS Emissions'!$C$1:$C$101='Transportation Figure'!$A40)*('EPS Emissions'!$D$1:$D$101='Transportation Figure'!$C$36),0),MATCH('Transportation Figure'!F$2,'EPS Emissions'!$C$1:$AI$1,0)),INDEX('GCAM By Region By Sector'!$B$1:$AH$342,MATCH(1,('GCAM By Region By Sector'!$B$1:$B$342='Transportation Figure'!$A40)*('GCAM By Region By Sector'!$C$1:$C$342='Transportation Figure'!$C$36),0),MATCH('Transportation Figure'!F$2,'GCAM By Region By Sector'!$B$1:$AH$1,0))*10^3),0)</f>
        <v>15.532720340000001</v>
      </c>
      <c r="G40" cm="1">
        <f t="array" ref="G40">IFERROR(IF($C40="EPS",INDEX('EPS Emissions'!$C$1:$AI$101,MATCH(1,('EPS Emissions'!$C$1:$C$101='Transportation Figure'!$A40)*('EPS Emissions'!$D$1:$D$101='Transportation Figure'!$C$36),0),MATCH('Transportation Figure'!G$2,'EPS Emissions'!$C$1:$AI$1,0)),INDEX('GCAM By Region By Sector'!$B$1:$AH$342,MATCH(1,('GCAM By Region By Sector'!$B$1:$B$342='Transportation Figure'!$A40)*('GCAM By Region By Sector'!$C$1:$C$342='Transportation Figure'!$C$36),0),MATCH('Transportation Figure'!G$2,'GCAM By Region By Sector'!$B$1:$AH$1,0))*10^3),0)</f>
        <v>31.877189500000007</v>
      </c>
      <c r="I40" cm="1">
        <f t="array" ref="I40">IFERROR(IF($C40="EPS",INDEX('EPS Emissions'!$C$1:$AI$101,MATCH(1,('EPS Emissions'!$C$1:$C$101='Transportation Figure'!$A40)*('EPS Emissions'!$D$1:$D$101='Transportation Figure'!$I$36),0),MATCH('Transportation Figure'!I$2,'EPS Emissions'!$C$1:$AI$1,0)),INDEX('GCAM By Region By Sector'!$B$1:$AH$342,MATCH(1,('GCAM By Region By Sector'!$B$1:$B$342='Transportation Figure'!$A40)*('GCAM By Region By Sector'!$C$1:$C$342='Transportation Figure'!$I$36),0),MATCH('Transportation Figure'!I$2,'GCAM By Region By Sector'!$B$1:$AH$1,0))*10^3),0)</f>
        <v>7.6990703327999999</v>
      </c>
      <c r="J40" cm="1">
        <f t="array" ref="J40">IFERROR(IF($C40="EPS",INDEX('EPS Emissions'!$C$1:$AI$101,MATCH(1,('EPS Emissions'!$C$1:$C$101='Transportation Figure'!$A40)*('EPS Emissions'!$D$1:$D$101='Transportation Figure'!$I$36),0),MATCH('Transportation Figure'!J$2,'EPS Emissions'!$C$1:$AI$1,0)),INDEX('GCAM By Region By Sector'!$B$1:$AH$342,MATCH(1,('GCAM By Region By Sector'!$B$1:$B$342='Transportation Figure'!$A40)*('GCAM By Region By Sector'!$C$1:$C$342='Transportation Figure'!$I$36),0),MATCH('Transportation Figure'!J$2,'GCAM By Region By Sector'!$B$1:$AH$1,0))*10^3),0)</f>
        <v>8.1487581666000004</v>
      </c>
      <c r="K40" cm="1">
        <f t="array" ref="K40">IFERROR(IF($C40="EPS",INDEX('EPS Emissions'!$C$1:$AI$101,MATCH(1,('EPS Emissions'!$C$1:$C$101='Transportation Figure'!$A40)*('EPS Emissions'!$D$1:$D$101='Transportation Figure'!$I$36),0),MATCH('Transportation Figure'!K$2,'EPS Emissions'!$C$1:$AI$1,0)),INDEX('GCAM By Region By Sector'!$B$1:$AH$342,MATCH(1,('GCAM By Region By Sector'!$B$1:$B$342='Transportation Figure'!$A40)*('GCAM By Region By Sector'!$C$1:$C$342='Transportation Figure'!$I$36),0),MATCH('Transportation Figure'!K$2,'GCAM By Region By Sector'!$B$1:$AH$1,0))*10^3),0)</f>
        <v>10.7346184789</v>
      </c>
      <c r="L40" cm="1">
        <f t="array" ref="L40">IFERROR(IF($C40="EPS",INDEX('EPS Emissions'!$C$1:$AI$101,MATCH(1,('EPS Emissions'!$C$1:$C$101='Transportation Figure'!$A40)*('EPS Emissions'!$D$1:$D$101='Transportation Figure'!$I$36),0),MATCH('Transportation Figure'!L$2,'EPS Emissions'!$C$1:$AI$1,0)),INDEX('GCAM By Region By Sector'!$B$1:$AH$342,MATCH(1,('GCAM By Region By Sector'!$B$1:$B$342='Transportation Figure'!$A40)*('GCAM By Region By Sector'!$C$1:$C$342='Transportation Figure'!$I$36),0),MATCH('Transportation Figure'!L$2,'GCAM By Region By Sector'!$B$1:$AH$1,0))*10^3),0)</f>
        <v>14.237080869000001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J40" t="str">
        <f t="shared" si="16"/>
        <v>Southeast Asia</v>
      </c>
      <c r="AK40" s="25">
        <f t="shared" si="17"/>
        <v>6.5915334272697079E-2</v>
      </c>
      <c r="AM40" t="str">
        <f t="shared" si="18"/>
        <v>Middle East</v>
      </c>
      <c r="AN40" s="25">
        <f t="shared" si="19"/>
        <v>6.9260308044849395E-2</v>
      </c>
      <c r="AP40" t="str">
        <f>Y63</f>
        <v>Southeast Asia</v>
      </c>
      <c r="AQ40" s="25">
        <f>AC63/SUM($AC$58:$AC$68)</f>
        <v>7.908620844094584E-2</v>
      </c>
    </row>
    <row r="41" spans="1:43" x14ac:dyDescent="0.35">
      <c r="A41" s="13" t="s">
        <v>14</v>
      </c>
      <c r="B41" t="s">
        <v>15</v>
      </c>
      <c r="C41" s="10" t="s">
        <v>13</v>
      </c>
      <c r="D41" cm="1">
        <f t="array" ref="D41">IFERROR(IF($C41="EPS",INDEX('EPS Emissions'!$C$1:$AI$101,MATCH(1,('EPS Emissions'!$C$1:$C$101='Transportation Figure'!$A41)*('EPS Emissions'!$D$1:$D$101='Transportation Figure'!$C$36),0),MATCH('Transportation Figure'!D$2,'EPS Emissions'!$C$1:$AI$1,0)),INDEX('GCAM By Region By Sector'!$B$1:$AH$342,MATCH(1,('GCAM By Region By Sector'!$B$1:$B$342='Transportation Figure'!$A41)*('GCAM By Region By Sector'!$C$1:$C$342='Transportation Figure'!$C$36),0),MATCH('Transportation Figure'!D$2,'GCAM By Region By Sector'!$B$1:$AH$1,0))*10^3),0)</f>
        <v>5.6782797100000009</v>
      </c>
      <c r="E41" cm="1">
        <f t="array" ref="E41">IFERROR(IF($C41="EPS",INDEX('EPS Emissions'!$C$1:$AI$101,MATCH(1,('EPS Emissions'!$C$1:$C$101='Transportation Figure'!$A41)*('EPS Emissions'!$D$1:$D$101='Transportation Figure'!$C$36),0),MATCH('Transportation Figure'!E$2,'EPS Emissions'!$C$1:$AI$1,0)),INDEX('GCAM By Region By Sector'!$B$1:$AH$342,MATCH(1,('GCAM By Region By Sector'!$B$1:$B$342='Transportation Figure'!$A41)*('GCAM By Region By Sector'!$C$1:$C$342='Transportation Figure'!$C$36),0),MATCH('Transportation Figure'!E$2,'GCAM By Region By Sector'!$B$1:$AH$1,0))*10^3),0)</f>
        <v>7.9647457900000003</v>
      </c>
      <c r="F41" cm="1">
        <f t="array" ref="F41">IFERROR(IF($C41="EPS",INDEX('EPS Emissions'!$C$1:$AI$101,MATCH(1,('EPS Emissions'!$C$1:$C$101='Transportation Figure'!$A41)*('EPS Emissions'!$D$1:$D$101='Transportation Figure'!$C$36),0),MATCH('Transportation Figure'!F$2,'EPS Emissions'!$C$1:$AI$1,0)),INDEX('GCAM By Region By Sector'!$B$1:$AH$342,MATCH(1,('GCAM By Region By Sector'!$B$1:$B$342='Transportation Figure'!$A41)*('GCAM By Region By Sector'!$C$1:$C$342='Transportation Figure'!$C$36),0),MATCH('Transportation Figure'!F$2,'GCAM By Region By Sector'!$B$1:$AH$1,0))*10^3),0)</f>
        <v>12.2765831</v>
      </c>
      <c r="G41" cm="1">
        <f t="array" ref="G41">IFERROR(IF($C41="EPS",INDEX('EPS Emissions'!$C$1:$AI$101,MATCH(1,('EPS Emissions'!$C$1:$C$101='Transportation Figure'!$A41)*('EPS Emissions'!$D$1:$D$101='Transportation Figure'!$C$36),0),MATCH('Transportation Figure'!G$2,'EPS Emissions'!$C$1:$AI$1,0)),INDEX('GCAM By Region By Sector'!$B$1:$AH$342,MATCH(1,('GCAM By Region By Sector'!$B$1:$B$342='Transportation Figure'!$A41)*('GCAM By Region By Sector'!$C$1:$C$342='Transportation Figure'!$C$36),0),MATCH('Transportation Figure'!G$2,'GCAM By Region By Sector'!$B$1:$AH$1,0))*10^3),0)</f>
        <v>17.61173161</v>
      </c>
      <c r="I41" cm="1">
        <f t="array" ref="I41">IFERROR(IF($C41="EPS",INDEX('EPS Emissions'!$C$1:$AI$101,MATCH(1,('EPS Emissions'!$C$1:$C$101='Transportation Figure'!$A41)*('EPS Emissions'!$D$1:$D$101='Transportation Figure'!$I$36),0),MATCH('Transportation Figure'!I$2,'EPS Emissions'!$C$1:$AI$1,0)),INDEX('GCAM By Region By Sector'!$B$1:$AH$342,MATCH(1,('GCAM By Region By Sector'!$B$1:$B$342='Transportation Figure'!$A41)*('GCAM By Region By Sector'!$C$1:$C$342='Transportation Figure'!$I$36),0),MATCH('Transportation Figure'!I$2,'GCAM By Region By Sector'!$B$1:$AH$1,0))*10^3),0)</f>
        <v>0</v>
      </c>
      <c r="J41" cm="1">
        <f t="array" ref="J41">IFERROR(IF($C41="EPS",INDEX('EPS Emissions'!$C$1:$AI$101,MATCH(1,('EPS Emissions'!$C$1:$C$101='Transportation Figure'!$A41)*('EPS Emissions'!$D$1:$D$101='Transportation Figure'!$I$36),0),MATCH('Transportation Figure'!J$2,'EPS Emissions'!$C$1:$AI$1,0)),INDEX('GCAM By Region By Sector'!$B$1:$AH$342,MATCH(1,('GCAM By Region By Sector'!$B$1:$B$342='Transportation Figure'!$A41)*('GCAM By Region By Sector'!$C$1:$C$342='Transportation Figure'!$I$36),0),MATCH('Transportation Figure'!J$2,'GCAM By Region By Sector'!$B$1:$AH$1,0))*10^3),0)</f>
        <v>15.868052005200001</v>
      </c>
      <c r="K41" cm="1">
        <f t="array" ref="K41">IFERROR(IF($C41="EPS",INDEX('EPS Emissions'!$C$1:$AI$101,MATCH(1,('EPS Emissions'!$C$1:$C$101='Transportation Figure'!$A41)*('EPS Emissions'!$D$1:$D$101='Transportation Figure'!$I$36),0),MATCH('Transportation Figure'!K$2,'EPS Emissions'!$C$1:$AI$1,0)),INDEX('GCAM By Region By Sector'!$B$1:$AH$342,MATCH(1,('GCAM By Region By Sector'!$B$1:$B$342='Transportation Figure'!$A41)*('GCAM By Region By Sector'!$C$1:$C$342='Transportation Figure'!$I$36),0),MATCH('Transportation Figure'!K$2,'GCAM By Region By Sector'!$B$1:$AH$1,0))*10^3),0)</f>
        <v>19.197198424199996</v>
      </c>
      <c r="L41" cm="1">
        <f t="array" ref="L41">IFERROR(IF($C41="EPS",INDEX('EPS Emissions'!$C$1:$AI$101,MATCH(1,('EPS Emissions'!$C$1:$C$101='Transportation Figure'!$A41)*('EPS Emissions'!$D$1:$D$101='Transportation Figure'!$I$36),0),MATCH('Transportation Figure'!L$2,'EPS Emissions'!$C$1:$AI$1,0)),INDEX('GCAM By Region By Sector'!$B$1:$AH$342,MATCH(1,('GCAM By Region By Sector'!$B$1:$B$342='Transportation Figure'!$A41)*('GCAM By Region By Sector'!$C$1:$C$342='Transportation Figure'!$I$36),0),MATCH('Transportation Figure'!L$2,'GCAM By Region By Sector'!$B$1:$AH$1,0))*10^3),0)</f>
        <v>22.7563769448</v>
      </c>
      <c r="X41" s="22">
        <v>1</v>
      </c>
      <c r="Y41" t="str">
        <f t="shared" ref="Y41:Y50" si="22">INDEX(O$3:O$34,MATCH(X41,V$3:V$34,0),1)</f>
        <v>USA</v>
      </c>
      <c r="Z41" s="21">
        <f t="shared" ref="Z41:AC50" si="23">INDEX($O$2:$S$35,MATCH($Y41,$O$2:$O$35,0),MATCH(Z$40,$O$2:$S$2,0))</f>
        <v>1585.9252094146641</v>
      </c>
      <c r="AA41" s="21">
        <f t="shared" si="23"/>
        <v>1648.6009710536405</v>
      </c>
      <c r="AB41" s="16">
        <f t="shared" si="23"/>
        <v>1422.3229739823341</v>
      </c>
      <c r="AC41" s="21">
        <f t="shared" si="23"/>
        <v>1309.887538871556</v>
      </c>
      <c r="AD41" s="21" t="str">
        <f t="shared" ref="AD41:AD50" si="24">Y41</f>
        <v>USA</v>
      </c>
      <c r="AJ41" t="str">
        <f>Y29</f>
        <v>Indonesia</v>
      </c>
      <c r="AK41" s="25">
        <f>AA29/SUM($AA$23:$AA$33)</f>
        <v>3.8788506497278594E-2</v>
      </c>
      <c r="AM41" t="str">
        <f t="shared" si="18"/>
        <v>Indonesia</v>
      </c>
      <c r="AN41" s="25">
        <f t="shared" si="19"/>
        <v>6.2542070879593098E-2</v>
      </c>
      <c r="AP41" t="str">
        <f t="shared" si="20"/>
        <v>Middle East</v>
      </c>
      <c r="AQ41" s="25">
        <f t="shared" si="21"/>
        <v>6.7603922228903657E-2</v>
      </c>
    </row>
    <row r="42" spans="1:43" x14ac:dyDescent="0.35">
      <c r="A42" s="13" t="s">
        <v>16</v>
      </c>
      <c r="B42" t="s">
        <v>17</v>
      </c>
      <c r="C42" s="10" t="s">
        <v>13</v>
      </c>
      <c r="D42" cm="1">
        <f t="array" ref="D42">IFERROR(IF($C42="EPS",INDEX('EPS Emissions'!$C$1:$AI$101,MATCH(1,('EPS Emissions'!$C$1:$C$101='Transportation Figure'!$A42)*('EPS Emissions'!$D$1:$D$101='Transportation Figure'!$C$36),0),MATCH('Transportation Figure'!D$2,'EPS Emissions'!$C$1:$AI$1,0)),INDEX('GCAM By Region By Sector'!$B$1:$AH$342,MATCH(1,('GCAM By Region By Sector'!$B$1:$B$342='Transportation Figure'!$A42)*('GCAM By Region By Sector'!$C$1:$C$342='Transportation Figure'!$C$36),0),MATCH('Transportation Figure'!D$2,'GCAM By Region By Sector'!$B$1:$AH$1,0))*10^3),0)</f>
        <v>1.6272581730000002</v>
      </c>
      <c r="E42" cm="1">
        <f t="array" ref="E42">IFERROR(IF($C42="EPS",INDEX('EPS Emissions'!$C$1:$AI$101,MATCH(1,('EPS Emissions'!$C$1:$C$101='Transportation Figure'!$A42)*('EPS Emissions'!$D$1:$D$101='Transportation Figure'!$C$36),0),MATCH('Transportation Figure'!E$2,'EPS Emissions'!$C$1:$AI$1,0)),INDEX('GCAM By Region By Sector'!$B$1:$AH$342,MATCH(1,('GCAM By Region By Sector'!$B$1:$B$342='Transportation Figure'!$A42)*('GCAM By Region By Sector'!$C$1:$C$342='Transportation Figure'!$C$36),0),MATCH('Transportation Figure'!E$2,'GCAM By Region By Sector'!$B$1:$AH$1,0))*10^3),0)</f>
        <v>2.4434460400000004</v>
      </c>
      <c r="F42" cm="1">
        <f t="array" ref="F42">IFERROR(IF($C42="EPS",INDEX('EPS Emissions'!$C$1:$AI$101,MATCH(1,('EPS Emissions'!$C$1:$C$101='Transportation Figure'!$A42)*('EPS Emissions'!$D$1:$D$101='Transportation Figure'!$C$36),0),MATCH('Transportation Figure'!F$2,'EPS Emissions'!$C$1:$AI$1,0)),INDEX('GCAM By Region By Sector'!$B$1:$AH$342,MATCH(1,('GCAM By Region By Sector'!$B$1:$B$342='Transportation Figure'!$A42)*('GCAM By Region By Sector'!$C$1:$C$342='Transportation Figure'!$C$36),0),MATCH('Transportation Figure'!F$2,'GCAM By Region By Sector'!$B$1:$AH$1,0))*10^3),0)</f>
        <v>4.6226833349999996</v>
      </c>
      <c r="G42" cm="1">
        <f t="array" ref="G42">IFERROR(IF($C42="EPS",INDEX('EPS Emissions'!$C$1:$AI$101,MATCH(1,('EPS Emissions'!$C$1:$C$101='Transportation Figure'!$A42)*('EPS Emissions'!$D$1:$D$101='Transportation Figure'!$C$36),0),MATCH('Transportation Figure'!G$2,'EPS Emissions'!$C$1:$AI$1,0)),INDEX('GCAM By Region By Sector'!$B$1:$AH$342,MATCH(1,('GCAM By Region By Sector'!$B$1:$B$342='Transportation Figure'!$A42)*('GCAM By Region By Sector'!$C$1:$C$342='Transportation Figure'!$C$36),0),MATCH('Transportation Figure'!G$2,'GCAM By Region By Sector'!$B$1:$AH$1,0))*10^3),0)</f>
        <v>8.8195751600000012</v>
      </c>
      <c r="I42" cm="1">
        <f t="array" ref="I42">IFERROR(IF($C42="EPS",INDEX('EPS Emissions'!$C$1:$AI$101,MATCH(1,('EPS Emissions'!$C$1:$C$101='Transportation Figure'!$A42)*('EPS Emissions'!$D$1:$D$101='Transportation Figure'!$I$36),0),MATCH('Transportation Figure'!I$2,'EPS Emissions'!$C$1:$AI$1,0)),INDEX('GCAM By Region By Sector'!$B$1:$AH$342,MATCH(1,('GCAM By Region By Sector'!$B$1:$B$342='Transportation Figure'!$A42)*('GCAM By Region By Sector'!$C$1:$C$342='Transportation Figure'!$I$36),0),MATCH('Transportation Figure'!I$2,'GCAM By Region By Sector'!$B$1:$AH$1,0))*10^3),0)</f>
        <v>2.8516199651999963</v>
      </c>
      <c r="J42" cm="1">
        <f t="array" ref="J42">IFERROR(IF($C42="EPS",INDEX('EPS Emissions'!$C$1:$AI$101,MATCH(1,('EPS Emissions'!$C$1:$C$101='Transportation Figure'!$A42)*('EPS Emissions'!$D$1:$D$101='Transportation Figure'!$I$36),0),MATCH('Transportation Figure'!J$2,'EPS Emissions'!$C$1:$AI$1,0)),INDEX('GCAM By Region By Sector'!$B$1:$AH$342,MATCH(1,('GCAM By Region By Sector'!$B$1:$B$342='Transportation Figure'!$A42)*('GCAM By Region By Sector'!$C$1:$C$342='Transportation Figure'!$I$36),0),MATCH('Transportation Figure'!J$2,'GCAM By Region By Sector'!$B$1:$AH$1,0))*10^3),0)</f>
        <v>3.2650971347</v>
      </c>
      <c r="K42" cm="1">
        <f t="array" ref="K42">IFERROR(IF($C42="EPS",INDEX('EPS Emissions'!$C$1:$AI$101,MATCH(1,('EPS Emissions'!$C$1:$C$101='Transportation Figure'!$A42)*('EPS Emissions'!$D$1:$D$101='Transportation Figure'!$I$36),0),MATCH('Transportation Figure'!K$2,'EPS Emissions'!$C$1:$AI$1,0)),INDEX('GCAM By Region By Sector'!$B$1:$AH$342,MATCH(1,('GCAM By Region By Sector'!$B$1:$B$342='Transportation Figure'!$A42)*('GCAM By Region By Sector'!$C$1:$C$342='Transportation Figure'!$I$36),0),MATCH('Transportation Figure'!K$2,'GCAM By Region By Sector'!$B$1:$AH$1,0))*10^3),0)</f>
        <v>4.1229950191000011</v>
      </c>
      <c r="L42" cm="1">
        <f t="array" ref="L42">IFERROR(IF($C42="EPS",INDEX('EPS Emissions'!$C$1:$AI$101,MATCH(1,('EPS Emissions'!$C$1:$C$101='Transportation Figure'!$A42)*('EPS Emissions'!$D$1:$D$101='Transportation Figure'!$I$36),0),MATCH('Transportation Figure'!L$2,'EPS Emissions'!$C$1:$AI$1,0)),INDEX('GCAM By Region By Sector'!$B$1:$AH$342,MATCH(1,('GCAM By Region By Sector'!$B$1:$B$342='Transportation Figure'!$A42)*('GCAM By Region By Sector'!$C$1:$C$342='Transportation Figure'!$I$36),0),MATCH('Transportation Figure'!L$2,'GCAM By Region By Sector'!$B$1:$AH$1,0))*10^3),0)</f>
        <v>5.3183211938999992</v>
      </c>
      <c r="X42" s="22">
        <v>2</v>
      </c>
      <c r="Y42" t="str">
        <f t="shared" si="22"/>
        <v>China</v>
      </c>
      <c r="Z42" s="21">
        <f t="shared" si="23"/>
        <v>842.55398955463909</v>
      </c>
      <c r="AA42" s="21">
        <f t="shared" si="23"/>
        <v>1169.1941358043937</v>
      </c>
      <c r="AB42" s="16">
        <f t="shared" si="23"/>
        <v>1380.5096001101067</v>
      </c>
      <c r="AC42" s="21">
        <f t="shared" si="23"/>
        <v>1442.4241844454252</v>
      </c>
      <c r="AD42" s="21" t="str">
        <f t="shared" si="24"/>
        <v>China</v>
      </c>
      <c r="AJ42" t="str">
        <f t="shared" si="16"/>
        <v>Brazil</v>
      </c>
      <c r="AK42" s="25">
        <f t="shared" si="17"/>
        <v>3.5507523609364613E-2</v>
      </c>
      <c r="AM42" t="str">
        <f t="shared" si="18"/>
        <v>Brazil</v>
      </c>
      <c r="AN42" s="25">
        <f t="shared" si="19"/>
        <v>3.6482004184387212E-2</v>
      </c>
      <c r="AP42" t="str">
        <f t="shared" si="20"/>
        <v>West Africa</v>
      </c>
      <c r="AQ42" s="25">
        <f t="shared" si="21"/>
        <v>3.5408719562930943E-2</v>
      </c>
    </row>
    <row r="43" spans="1:43" x14ac:dyDescent="0.35">
      <c r="A43" s="13" t="s">
        <v>18</v>
      </c>
      <c r="B43" t="s">
        <v>19</v>
      </c>
      <c r="C43" s="10" t="s">
        <v>13</v>
      </c>
      <c r="D43" cm="1">
        <f t="array" ref="D43">IFERROR(IF($C43="EPS",INDEX('EPS Emissions'!$C$1:$AI$101,MATCH(1,('EPS Emissions'!$C$1:$C$101='Transportation Figure'!$A43)*('EPS Emissions'!$D$1:$D$101='Transportation Figure'!$C$36),0),MATCH('Transportation Figure'!D$2,'EPS Emissions'!$C$1:$AI$1,0)),INDEX('GCAM By Region By Sector'!$B$1:$AH$342,MATCH(1,('GCAM By Region By Sector'!$B$1:$B$342='Transportation Figure'!$A43)*('GCAM By Region By Sector'!$C$1:$C$342='Transportation Figure'!$C$36),0),MATCH('Transportation Figure'!D$2,'GCAM By Region By Sector'!$B$1:$AH$1,0))*10^3),0)</f>
        <v>3.647032485</v>
      </c>
      <c r="E43" cm="1">
        <f t="array" ref="E43">IFERROR(IF($C43="EPS",INDEX('EPS Emissions'!$C$1:$AI$101,MATCH(1,('EPS Emissions'!$C$1:$C$101='Transportation Figure'!$A43)*('EPS Emissions'!$D$1:$D$101='Transportation Figure'!$C$36),0),MATCH('Transportation Figure'!E$2,'EPS Emissions'!$C$1:$AI$1,0)),INDEX('GCAM By Region By Sector'!$B$1:$AH$342,MATCH(1,('GCAM By Region By Sector'!$B$1:$B$342='Transportation Figure'!$A43)*('GCAM By Region By Sector'!$C$1:$C$342='Transportation Figure'!$C$36),0),MATCH('Transportation Figure'!E$2,'GCAM By Region By Sector'!$B$1:$AH$1,0))*10^3),0)</f>
        <v>6.0410164850000001</v>
      </c>
      <c r="F43" cm="1">
        <f t="array" ref="F43">IFERROR(IF($C43="EPS",INDEX('EPS Emissions'!$C$1:$AI$101,MATCH(1,('EPS Emissions'!$C$1:$C$101='Transportation Figure'!$A43)*('EPS Emissions'!$D$1:$D$101='Transportation Figure'!$C$36),0),MATCH('Transportation Figure'!F$2,'EPS Emissions'!$C$1:$AI$1,0)),INDEX('GCAM By Region By Sector'!$B$1:$AH$342,MATCH(1,('GCAM By Region By Sector'!$B$1:$B$342='Transportation Figure'!$A43)*('GCAM By Region By Sector'!$C$1:$C$342='Transportation Figure'!$C$36),0),MATCH('Transportation Figure'!F$2,'GCAM By Region By Sector'!$B$1:$AH$1,0))*10^3),0)</f>
        <v>12.757571670000003</v>
      </c>
      <c r="G43" cm="1">
        <f t="array" ref="G43">IFERROR(IF($C43="EPS",INDEX('EPS Emissions'!$C$1:$AI$101,MATCH(1,('EPS Emissions'!$C$1:$C$101='Transportation Figure'!$A43)*('EPS Emissions'!$D$1:$D$101='Transportation Figure'!$C$36),0),MATCH('Transportation Figure'!G$2,'EPS Emissions'!$C$1:$AI$1,0)),INDEX('GCAM By Region By Sector'!$B$1:$AH$342,MATCH(1,('GCAM By Region By Sector'!$B$1:$B$342='Transportation Figure'!$A43)*('GCAM By Region By Sector'!$C$1:$C$342='Transportation Figure'!$C$36),0),MATCH('Transportation Figure'!G$2,'GCAM By Region By Sector'!$B$1:$AH$1,0))*10^3),0)</f>
        <v>24.688461450000002</v>
      </c>
      <c r="I43" cm="1">
        <f t="array" ref="I43">IFERROR(IF($C43="EPS",INDEX('EPS Emissions'!$C$1:$AI$101,MATCH(1,('EPS Emissions'!$C$1:$C$101='Transportation Figure'!$A43)*('EPS Emissions'!$D$1:$D$101='Transportation Figure'!$I$36),0),MATCH('Transportation Figure'!I$2,'EPS Emissions'!$C$1:$AI$1,0)),INDEX('GCAM By Region By Sector'!$B$1:$AH$342,MATCH(1,('GCAM By Region By Sector'!$B$1:$B$342='Transportation Figure'!$A43)*('GCAM By Region By Sector'!$C$1:$C$342='Transportation Figure'!$I$36),0),MATCH('Transportation Figure'!I$2,'GCAM By Region By Sector'!$B$1:$AH$1,0))*10^3),0)</f>
        <v>7.4235450311999998</v>
      </c>
      <c r="J43" cm="1">
        <f t="array" ref="J43">IFERROR(IF($C43="EPS",INDEX('EPS Emissions'!$C$1:$AI$101,MATCH(1,('EPS Emissions'!$C$1:$C$101='Transportation Figure'!$A43)*('EPS Emissions'!$D$1:$D$101='Transportation Figure'!$I$36),0),MATCH('Transportation Figure'!J$2,'EPS Emissions'!$C$1:$AI$1,0)),INDEX('GCAM By Region By Sector'!$B$1:$AH$342,MATCH(1,('GCAM By Region By Sector'!$B$1:$B$342='Transportation Figure'!$A43)*('GCAM By Region By Sector'!$C$1:$C$342='Transportation Figure'!$I$36),0),MATCH('Transportation Figure'!J$2,'GCAM By Region By Sector'!$B$1:$AH$1,0))*10^3),0)</f>
        <v>9.0738960830000011</v>
      </c>
      <c r="K43" cm="1">
        <f t="array" ref="K43">IFERROR(IF($C43="EPS",INDEX('EPS Emissions'!$C$1:$AI$101,MATCH(1,('EPS Emissions'!$C$1:$C$101='Transportation Figure'!$A43)*('EPS Emissions'!$D$1:$D$101='Transportation Figure'!$I$36),0),MATCH('Transportation Figure'!K$2,'EPS Emissions'!$C$1:$AI$1,0)),INDEX('GCAM By Region By Sector'!$B$1:$AH$342,MATCH(1,('GCAM By Region By Sector'!$B$1:$B$342='Transportation Figure'!$A43)*('GCAM By Region By Sector'!$C$1:$C$342='Transportation Figure'!$I$36),0),MATCH('Transportation Figure'!K$2,'GCAM By Region By Sector'!$B$1:$AH$1,0))*10^3),0)</f>
        <v>12.161973660999999</v>
      </c>
      <c r="L43" cm="1">
        <f t="array" ref="L43">IFERROR(IF($C43="EPS",INDEX('EPS Emissions'!$C$1:$AI$101,MATCH(1,('EPS Emissions'!$C$1:$C$101='Transportation Figure'!$A43)*('EPS Emissions'!$D$1:$D$101='Transportation Figure'!$I$36),0),MATCH('Transportation Figure'!L$2,'EPS Emissions'!$C$1:$AI$1,0)),INDEX('GCAM By Region By Sector'!$B$1:$AH$342,MATCH(1,('GCAM By Region By Sector'!$B$1:$B$342='Transportation Figure'!$A43)*('GCAM By Region By Sector'!$C$1:$C$342='Transportation Figure'!$I$36),0),MATCH('Transportation Figure'!L$2,'GCAM By Region By Sector'!$B$1:$AH$1,0))*10^3),0)</f>
        <v>15.7908936854</v>
      </c>
      <c r="X43" s="22">
        <v>3</v>
      </c>
      <c r="Y43" t="str">
        <f t="shared" si="22"/>
        <v>EU-27</v>
      </c>
      <c r="Z43" s="21">
        <f t="shared" si="23"/>
        <v>1041.4486732536009</v>
      </c>
      <c r="AA43" s="21">
        <f t="shared" si="23"/>
        <v>1014.0821165262512</v>
      </c>
      <c r="AB43" s="16">
        <f t="shared" si="23"/>
        <v>967.32014274774042</v>
      </c>
      <c r="AC43" s="21">
        <f t="shared" si="23"/>
        <v>921.00548410617284</v>
      </c>
      <c r="AD43" s="21" t="str">
        <f t="shared" si="24"/>
        <v>EU-27</v>
      </c>
      <c r="AJ43" t="str">
        <f t="shared" si="16"/>
        <v>Russia</v>
      </c>
      <c r="AK43" s="25">
        <f t="shared" si="17"/>
        <v>3.1671773443039113E-2</v>
      </c>
      <c r="AM43" t="str">
        <f>Y49</f>
        <v>North Africa</v>
      </c>
      <c r="AN43" s="25">
        <f>AB49/SUM($AB$41:$AB$51)</f>
        <v>2.8805940234393066E-2</v>
      </c>
      <c r="AP43" t="str">
        <f t="shared" si="20"/>
        <v>Brazil</v>
      </c>
      <c r="AQ43" s="25">
        <f t="shared" si="21"/>
        <v>3.5043216220729097E-2</v>
      </c>
    </row>
    <row r="44" spans="1:43" x14ac:dyDescent="0.35">
      <c r="A44" s="13" t="s">
        <v>20</v>
      </c>
      <c r="B44" t="s">
        <v>20</v>
      </c>
      <c r="C44" s="10" t="s">
        <v>13</v>
      </c>
      <c r="D44" cm="1">
        <f t="array" ref="D44">IFERROR(IF($C44="EPS",INDEX('EPS Emissions'!$C$1:$AI$101,MATCH(1,('EPS Emissions'!$C$1:$C$101='Transportation Figure'!$A44)*('EPS Emissions'!$D$1:$D$101='Transportation Figure'!$C$36),0),MATCH('Transportation Figure'!D$2,'EPS Emissions'!$C$1:$AI$1,0)),INDEX('GCAM By Region By Sector'!$B$1:$AH$342,MATCH(1,('GCAM By Region By Sector'!$B$1:$B$342='Transportation Figure'!$A44)*('GCAM By Region By Sector'!$C$1:$C$342='Transportation Figure'!$C$36),0),MATCH('Transportation Figure'!D$2,'GCAM By Region By Sector'!$B$1:$AH$1,0))*10^3),0)</f>
        <v>2.9489311035000001</v>
      </c>
      <c r="E44" cm="1">
        <f t="array" ref="E44">IFERROR(IF($C44="EPS",INDEX('EPS Emissions'!$C$1:$AI$101,MATCH(1,('EPS Emissions'!$C$1:$C$101='Transportation Figure'!$A44)*('EPS Emissions'!$D$1:$D$101='Transportation Figure'!$C$36),0),MATCH('Transportation Figure'!E$2,'EPS Emissions'!$C$1:$AI$1,0)),INDEX('GCAM By Region By Sector'!$B$1:$AH$342,MATCH(1,('GCAM By Region By Sector'!$B$1:$B$342='Transportation Figure'!$A44)*('GCAM By Region By Sector'!$C$1:$C$342='Transportation Figure'!$C$36),0),MATCH('Transportation Figure'!E$2,'GCAM By Region By Sector'!$B$1:$AH$1,0))*10^3),0)</f>
        <v>3.2925581480000004</v>
      </c>
      <c r="F44" cm="1">
        <f t="array" ref="F44">IFERROR(IF($C44="EPS",INDEX('EPS Emissions'!$C$1:$AI$101,MATCH(1,('EPS Emissions'!$C$1:$C$101='Transportation Figure'!$A44)*('EPS Emissions'!$D$1:$D$101='Transportation Figure'!$C$36),0),MATCH('Transportation Figure'!F$2,'EPS Emissions'!$C$1:$AI$1,0)),INDEX('GCAM By Region By Sector'!$B$1:$AH$342,MATCH(1,('GCAM By Region By Sector'!$B$1:$B$342='Transportation Figure'!$A44)*('GCAM By Region By Sector'!$C$1:$C$342='Transportation Figure'!$C$36),0),MATCH('Transportation Figure'!F$2,'GCAM By Region By Sector'!$B$1:$AH$1,0))*10^3),0)</f>
        <v>3.6303508300000003</v>
      </c>
      <c r="G44" cm="1">
        <f t="array" ref="G44">IFERROR(IF($C44="EPS",INDEX('EPS Emissions'!$C$1:$AI$101,MATCH(1,('EPS Emissions'!$C$1:$C$101='Transportation Figure'!$A44)*('EPS Emissions'!$D$1:$D$101='Transportation Figure'!$C$36),0),MATCH('Transportation Figure'!G$2,'EPS Emissions'!$C$1:$AI$1,0)),INDEX('GCAM By Region By Sector'!$B$1:$AH$342,MATCH(1,('GCAM By Region By Sector'!$B$1:$B$342='Transportation Figure'!$A44)*('GCAM By Region By Sector'!$C$1:$C$342='Transportation Figure'!$C$36),0),MATCH('Transportation Figure'!G$2,'GCAM By Region By Sector'!$B$1:$AH$1,0))*10^3),0)</f>
        <v>4.0913813049999996</v>
      </c>
      <c r="I44" cm="1">
        <f t="array" ref="I44">IFERROR(IF($C44="EPS",INDEX('EPS Emissions'!$C$1:$AI$101,MATCH(1,('EPS Emissions'!$C$1:$C$101='Transportation Figure'!$A44)*('EPS Emissions'!$D$1:$D$101='Transportation Figure'!$I$36),0),MATCH('Transportation Figure'!I$2,'EPS Emissions'!$C$1:$AI$1,0)),INDEX('GCAM By Region By Sector'!$B$1:$AH$342,MATCH(1,('GCAM By Region By Sector'!$B$1:$B$342='Transportation Figure'!$A44)*('GCAM By Region By Sector'!$C$1:$C$342='Transportation Figure'!$I$36),0),MATCH('Transportation Figure'!I$2,'GCAM By Region By Sector'!$B$1:$AH$1,0))*10^3),0)</f>
        <v>7.2139960862000008</v>
      </c>
      <c r="J44" cm="1">
        <f t="array" ref="J44">IFERROR(IF($C44="EPS",INDEX('EPS Emissions'!$C$1:$AI$101,MATCH(1,('EPS Emissions'!$C$1:$C$101='Transportation Figure'!$A44)*('EPS Emissions'!$D$1:$D$101='Transportation Figure'!$I$36),0),MATCH('Transportation Figure'!J$2,'EPS Emissions'!$C$1:$AI$1,0)),INDEX('GCAM By Region By Sector'!$B$1:$AH$342,MATCH(1,('GCAM By Region By Sector'!$B$1:$B$342='Transportation Figure'!$A44)*('GCAM By Region By Sector'!$C$1:$C$342='Transportation Figure'!$I$36),0),MATCH('Transportation Figure'!J$2,'GCAM By Region By Sector'!$B$1:$AH$1,0))*10^3),0)</f>
        <v>7.6582256786</v>
      </c>
      <c r="K44" cm="1">
        <f t="array" ref="K44">IFERROR(IF($C44="EPS",INDEX('EPS Emissions'!$C$1:$AI$101,MATCH(1,('EPS Emissions'!$C$1:$C$101='Transportation Figure'!$A44)*('EPS Emissions'!$D$1:$D$101='Transportation Figure'!$I$36),0),MATCH('Transportation Figure'!K$2,'EPS Emissions'!$C$1:$AI$1,0)),INDEX('GCAM By Region By Sector'!$B$1:$AH$342,MATCH(1,('GCAM By Region By Sector'!$B$1:$B$342='Transportation Figure'!$A44)*('GCAM By Region By Sector'!$C$1:$C$342='Transportation Figure'!$I$36),0),MATCH('Transportation Figure'!K$2,'GCAM By Region By Sector'!$B$1:$AH$1,0))*10^3),0)</f>
        <v>7.9945877400000018</v>
      </c>
      <c r="L44" cm="1">
        <f t="array" ref="L44">IFERROR(IF($C44="EPS",INDEX('EPS Emissions'!$C$1:$AI$101,MATCH(1,('EPS Emissions'!$C$1:$C$101='Transportation Figure'!$A44)*('EPS Emissions'!$D$1:$D$101='Transportation Figure'!$I$36),0),MATCH('Transportation Figure'!L$2,'EPS Emissions'!$C$1:$AI$1,0)),INDEX('GCAM By Region By Sector'!$B$1:$AH$342,MATCH(1,('GCAM By Region By Sector'!$B$1:$B$342='Transportation Figure'!$A44)*('GCAM By Region By Sector'!$C$1:$C$342='Transportation Figure'!$I$36),0),MATCH('Transportation Figure'!L$2,'GCAM By Region By Sector'!$B$1:$AH$1,0))*10^3),0)</f>
        <v>8.3167390683999987</v>
      </c>
      <c r="X44" s="22">
        <v>4</v>
      </c>
      <c r="Y44" t="str">
        <f t="shared" si="22"/>
        <v>India</v>
      </c>
      <c r="Z44" s="21">
        <f t="shared" si="23"/>
        <v>311.11360714510221</v>
      </c>
      <c r="AA44" s="21">
        <f t="shared" si="23"/>
        <v>614.94953844337067</v>
      </c>
      <c r="AB44" s="16">
        <f t="shared" si="23"/>
        <v>798.24426474249481</v>
      </c>
      <c r="AC44" s="21">
        <f t="shared" si="23"/>
        <v>945.08492185704745</v>
      </c>
      <c r="AD44" s="21" t="str">
        <f t="shared" si="24"/>
        <v>India</v>
      </c>
      <c r="AJ44" t="str">
        <f t="shared" si="16"/>
        <v>Japan</v>
      </c>
      <c r="AK44" s="25">
        <f t="shared" si="17"/>
        <v>2.581393176693203E-2</v>
      </c>
      <c r="AM44" t="str">
        <f t="shared" si="18"/>
        <v>Russia</v>
      </c>
      <c r="AN44" s="25">
        <f t="shared" si="19"/>
        <v>2.5390265265272213E-2</v>
      </c>
      <c r="AP44" t="str">
        <f t="shared" si="20"/>
        <v>North Africa</v>
      </c>
      <c r="AQ44" s="25">
        <f t="shared" si="21"/>
        <v>3.2308885164905758E-2</v>
      </c>
    </row>
    <row r="45" spans="1:43" x14ac:dyDescent="0.35">
      <c r="A45" s="13" t="s">
        <v>21</v>
      </c>
      <c r="B45" t="s">
        <v>22</v>
      </c>
      <c r="C45" s="10" t="s">
        <v>13</v>
      </c>
      <c r="D45" cm="1">
        <f t="array" ref="D45">IFERROR(IF($C45="EPS",INDEX('EPS Emissions'!$C$1:$AI$101,MATCH(1,('EPS Emissions'!$C$1:$C$101='Transportation Figure'!$A45)*('EPS Emissions'!$D$1:$D$101='Transportation Figure'!$C$36),0),MATCH('Transportation Figure'!D$2,'EPS Emissions'!$C$1:$AI$1,0)),INDEX('GCAM By Region By Sector'!$B$1:$AH$342,MATCH(1,('GCAM By Region By Sector'!$B$1:$B$342='Transportation Figure'!$A45)*('GCAM By Region By Sector'!$C$1:$C$342='Transportation Figure'!$C$36),0),MATCH('Transportation Figure'!D$2,'GCAM By Region By Sector'!$B$1:$AH$1,0))*10^3),0)</f>
        <v>16.538818299999999</v>
      </c>
      <c r="E45" cm="1">
        <f t="array" ref="E45">IFERROR(IF($C45="EPS",INDEX('EPS Emissions'!$C$1:$AI$101,MATCH(1,('EPS Emissions'!$C$1:$C$101='Transportation Figure'!$A45)*('EPS Emissions'!$D$1:$D$101='Transportation Figure'!$C$36),0),MATCH('Transportation Figure'!E$2,'EPS Emissions'!$C$1:$AI$1,0)),INDEX('GCAM By Region By Sector'!$B$1:$AH$342,MATCH(1,('GCAM By Region By Sector'!$B$1:$B$342='Transportation Figure'!$A45)*('GCAM By Region By Sector'!$C$1:$C$342='Transportation Figure'!$C$36),0),MATCH('Transportation Figure'!E$2,'GCAM By Region By Sector'!$B$1:$AH$1,0))*10^3),0)</f>
        <v>16.320927370000003</v>
      </c>
      <c r="F45" cm="1">
        <f t="array" ref="F45">IFERROR(IF($C45="EPS",INDEX('EPS Emissions'!$C$1:$AI$101,MATCH(1,('EPS Emissions'!$C$1:$C$101='Transportation Figure'!$A45)*('EPS Emissions'!$D$1:$D$101='Transportation Figure'!$C$36),0),MATCH('Transportation Figure'!F$2,'EPS Emissions'!$C$1:$AI$1,0)),INDEX('GCAM By Region By Sector'!$B$1:$AH$342,MATCH(1,('GCAM By Region By Sector'!$B$1:$B$342='Transportation Figure'!$A45)*('GCAM By Region By Sector'!$C$1:$C$342='Transportation Figure'!$C$36),0),MATCH('Transportation Figure'!F$2,'GCAM By Region By Sector'!$B$1:$AH$1,0))*10^3),0)</f>
        <v>17.573717245000001</v>
      </c>
      <c r="G45" cm="1">
        <f t="array" ref="G45">IFERROR(IF($C45="EPS",INDEX('EPS Emissions'!$C$1:$AI$101,MATCH(1,('EPS Emissions'!$C$1:$C$101='Transportation Figure'!$A45)*('EPS Emissions'!$D$1:$D$101='Transportation Figure'!$C$36),0),MATCH('Transportation Figure'!G$2,'EPS Emissions'!$C$1:$AI$1,0)),INDEX('GCAM By Region By Sector'!$B$1:$AH$342,MATCH(1,('GCAM By Region By Sector'!$B$1:$B$342='Transportation Figure'!$A45)*('GCAM By Region By Sector'!$C$1:$C$342='Transportation Figure'!$C$36),0),MATCH('Transportation Figure'!G$2,'GCAM By Region By Sector'!$B$1:$AH$1,0))*10^3),0)</f>
        <v>19.701955080000001</v>
      </c>
      <c r="I45" cm="1">
        <f t="array" ref="I45">IFERROR(IF($C45="EPS",INDEX('EPS Emissions'!$C$1:$AI$101,MATCH(1,('EPS Emissions'!$C$1:$C$101='Transportation Figure'!$A45)*('EPS Emissions'!$D$1:$D$101='Transportation Figure'!$I$36),0),MATCH('Transportation Figure'!I$2,'EPS Emissions'!$C$1:$AI$1,0)),INDEX('GCAM By Region By Sector'!$B$1:$AH$342,MATCH(1,('GCAM By Region By Sector'!$B$1:$B$342='Transportation Figure'!$A45)*('GCAM By Region By Sector'!$C$1:$C$342='Transportation Figure'!$I$36),0),MATCH('Transportation Figure'!I$2,'GCAM By Region By Sector'!$B$1:$AH$1,0))*10^3),0)</f>
        <v>3.1237284772000002</v>
      </c>
      <c r="J45" cm="1">
        <f t="array" ref="J45">IFERROR(IF($C45="EPS",INDEX('EPS Emissions'!$C$1:$AI$101,MATCH(1,('EPS Emissions'!$C$1:$C$101='Transportation Figure'!$A45)*('EPS Emissions'!$D$1:$D$101='Transportation Figure'!$I$36),0),MATCH('Transportation Figure'!J$2,'EPS Emissions'!$C$1:$AI$1,0)),INDEX('GCAM By Region By Sector'!$B$1:$AH$342,MATCH(1,('GCAM By Region By Sector'!$B$1:$B$342='Transportation Figure'!$A45)*('GCAM By Region By Sector'!$C$1:$C$342='Transportation Figure'!$I$36),0),MATCH('Transportation Figure'!J$2,'GCAM By Region By Sector'!$B$1:$AH$1,0))*10^3),0)</f>
        <v>3.2073278319999998</v>
      </c>
      <c r="K45" cm="1">
        <f t="array" ref="K45">IFERROR(IF($C45="EPS",INDEX('EPS Emissions'!$C$1:$AI$101,MATCH(1,('EPS Emissions'!$C$1:$C$101='Transportation Figure'!$A45)*('EPS Emissions'!$D$1:$D$101='Transportation Figure'!$I$36),0),MATCH('Transportation Figure'!K$2,'EPS Emissions'!$C$1:$AI$1,0)),INDEX('GCAM By Region By Sector'!$B$1:$AH$342,MATCH(1,('GCAM By Region By Sector'!$B$1:$B$342='Transportation Figure'!$A45)*('GCAM By Region By Sector'!$C$1:$C$342='Transportation Figure'!$I$36),0),MATCH('Transportation Figure'!K$2,'GCAM By Region By Sector'!$B$1:$AH$1,0))*10^3),0)</f>
        <v>3.3550246961999965</v>
      </c>
      <c r="L45" cm="1">
        <f t="array" ref="L45">IFERROR(IF($C45="EPS",INDEX('EPS Emissions'!$C$1:$AI$101,MATCH(1,('EPS Emissions'!$C$1:$C$101='Transportation Figure'!$A45)*('EPS Emissions'!$D$1:$D$101='Transportation Figure'!$I$36),0),MATCH('Transportation Figure'!L$2,'EPS Emissions'!$C$1:$AI$1,0)),INDEX('GCAM By Region By Sector'!$B$1:$AH$342,MATCH(1,('GCAM By Region By Sector'!$B$1:$B$342='Transportation Figure'!$A45)*('GCAM By Region By Sector'!$C$1:$C$342='Transportation Figure'!$I$36),0),MATCH('Transportation Figure'!L$2,'GCAM By Region By Sector'!$B$1:$AH$1,0))*10^3),0)</f>
        <v>3.6171780095999964</v>
      </c>
      <c r="X45" s="22">
        <v>5</v>
      </c>
      <c r="Y45" t="str">
        <f t="shared" si="22"/>
        <v>Southeast Asia</v>
      </c>
      <c r="Z45" s="21">
        <f t="shared" si="23"/>
        <v>503.66025726146415</v>
      </c>
      <c r="AA45" s="21">
        <f t="shared" si="23"/>
        <v>599.00832744581442</v>
      </c>
      <c r="AB45" s="16">
        <f t="shared" si="23"/>
        <v>718.03477837542505</v>
      </c>
      <c r="AC45" s="21">
        <f t="shared" si="23"/>
        <v>860.49319427851265</v>
      </c>
      <c r="AD45" s="21" t="str">
        <f t="shared" si="24"/>
        <v>Southeast Asia</v>
      </c>
      <c r="AJ45" t="str">
        <f>Y33</f>
        <v>Rest of World</v>
      </c>
      <c r="AK45" s="25">
        <f>AA33/SUM($AA$23:$AA$33)</f>
        <v>0.24141666823762756</v>
      </c>
      <c r="AM45" t="str">
        <f>Y51</f>
        <v>Rest of World</v>
      </c>
      <c r="AN45" s="25">
        <f>AB51/SUM($AB$41:$AB$51)</f>
        <v>0.24418750045540621</v>
      </c>
      <c r="AP45" t="str">
        <f>Y68</f>
        <v>Rest of World</v>
      </c>
      <c r="AQ45" s="25">
        <f>AC68/SUM($AC$58:$AC$68)</f>
        <v>0.23920257258748456</v>
      </c>
    </row>
    <row r="46" spans="1:43" x14ac:dyDescent="0.35">
      <c r="A46" s="13" t="s">
        <v>23</v>
      </c>
      <c r="B46" t="s">
        <v>23</v>
      </c>
      <c r="C46" s="10" t="s">
        <v>9</v>
      </c>
      <c r="D46" cm="1">
        <f t="array" ref="D46">IFERROR(IF($C46="EPS",INDEX('EPS Emissions'!$C$1:$AI$101,MATCH(1,('EPS Emissions'!$C$1:$C$101='Transportation Figure'!$A46)*('EPS Emissions'!$D$1:$D$101='Transportation Figure'!$C$36),0),MATCH('Transportation Figure'!D$2,'EPS Emissions'!$C$1:$AI$1,0)),INDEX('GCAM By Region By Sector'!$B$1:$AH$342,MATCH(1,('GCAM By Region By Sector'!$B$1:$B$342='Transportation Figure'!$A46)*('GCAM By Region By Sector'!$C$1:$C$342='Transportation Figure'!$C$36),0),MATCH('Transportation Figure'!D$2,'GCAM By Region By Sector'!$B$1:$AH$1,0))*10^3),0)</f>
        <v>0</v>
      </c>
      <c r="E46" cm="1">
        <f t="array" ref="E46">IFERROR(IF($C46="EPS",INDEX('EPS Emissions'!$C$1:$AI$101,MATCH(1,('EPS Emissions'!$C$1:$C$101='Transportation Figure'!$A46)*('EPS Emissions'!$D$1:$D$101='Transportation Figure'!$C$36),0),MATCH('Transportation Figure'!E$2,'EPS Emissions'!$C$1:$AI$1,0)),INDEX('GCAM By Region By Sector'!$B$1:$AH$342,MATCH(1,('GCAM By Region By Sector'!$B$1:$B$342='Transportation Figure'!$A46)*('GCAM By Region By Sector'!$C$1:$C$342='Transportation Figure'!$C$36),0),MATCH('Transportation Figure'!E$2,'GCAM By Region By Sector'!$B$1:$AH$1,0))*10^3),0)</f>
        <v>0</v>
      </c>
      <c r="F46" cm="1">
        <f t="array" ref="F46">IFERROR(IF($C46="EPS",INDEX('EPS Emissions'!$C$1:$AI$101,MATCH(1,('EPS Emissions'!$C$1:$C$101='Transportation Figure'!$A46)*('EPS Emissions'!$D$1:$D$101='Transportation Figure'!$C$36),0),MATCH('Transportation Figure'!F$2,'EPS Emissions'!$C$1:$AI$1,0)),INDEX('GCAM By Region By Sector'!$B$1:$AH$342,MATCH(1,('GCAM By Region By Sector'!$B$1:$B$342='Transportation Figure'!$A46)*('GCAM By Region By Sector'!$C$1:$C$342='Transportation Figure'!$C$36),0),MATCH('Transportation Figure'!F$2,'GCAM By Region By Sector'!$B$1:$AH$1,0))*10^3),0)</f>
        <v>0</v>
      </c>
      <c r="G46" cm="1">
        <f t="array" ref="G46">IFERROR(IF($C46="EPS",INDEX('EPS Emissions'!$C$1:$AI$101,MATCH(1,('EPS Emissions'!$C$1:$C$101='Transportation Figure'!$A46)*('EPS Emissions'!$D$1:$D$101='Transportation Figure'!$C$36),0),MATCH('Transportation Figure'!G$2,'EPS Emissions'!$C$1:$AI$1,0)),INDEX('GCAM By Region By Sector'!$B$1:$AH$342,MATCH(1,('GCAM By Region By Sector'!$B$1:$B$342='Transportation Figure'!$A46)*('GCAM By Region By Sector'!$C$1:$C$342='Transportation Figure'!$C$36),0),MATCH('Transportation Figure'!G$2,'GCAM By Region By Sector'!$B$1:$AH$1,0))*10^3),0)</f>
        <v>0</v>
      </c>
      <c r="I46" cm="1">
        <f t="array" ref="I46">IFERROR(IF($C46="EPS",INDEX('EPS Emissions'!$C$1:$AI$101,MATCH(1,('EPS Emissions'!$C$1:$C$101='Transportation Figure'!$A46)*('EPS Emissions'!$D$1:$D$101='Transportation Figure'!$I$36),0),MATCH('Transportation Figure'!I$2,'EPS Emissions'!$C$1:$AI$1,0)),INDEX('GCAM By Region By Sector'!$B$1:$AH$342,MATCH(1,('GCAM By Region By Sector'!$B$1:$B$342='Transportation Figure'!$A46)*('GCAM By Region By Sector'!$C$1:$C$342='Transportation Figure'!$I$36),0),MATCH('Transportation Figure'!I$2,'GCAM By Region By Sector'!$B$1:$AH$1,0))*10^3),0)</f>
        <v>0</v>
      </c>
      <c r="J46" cm="1">
        <f t="array" ref="J46">IFERROR(IF($C46="EPS",INDEX('EPS Emissions'!$C$1:$AI$101,MATCH(1,('EPS Emissions'!$C$1:$C$101='Transportation Figure'!$A46)*('EPS Emissions'!$D$1:$D$101='Transportation Figure'!$I$36),0),MATCH('Transportation Figure'!J$2,'EPS Emissions'!$C$1:$AI$1,0)),INDEX('GCAM By Region By Sector'!$B$1:$AH$342,MATCH(1,('GCAM By Region By Sector'!$B$1:$B$342='Transportation Figure'!$A46)*('GCAM By Region By Sector'!$C$1:$C$342='Transportation Figure'!$I$36),0),MATCH('Transportation Figure'!J$2,'GCAM By Region By Sector'!$B$1:$AH$1,0))*10^3),0)</f>
        <v>0</v>
      </c>
      <c r="K46" cm="1">
        <f t="array" ref="K46">IFERROR(IF($C46="EPS",INDEX('EPS Emissions'!$C$1:$AI$101,MATCH(1,('EPS Emissions'!$C$1:$C$101='Transportation Figure'!$A46)*('EPS Emissions'!$D$1:$D$101='Transportation Figure'!$I$36),0),MATCH('Transportation Figure'!K$2,'EPS Emissions'!$C$1:$AI$1,0)),INDEX('GCAM By Region By Sector'!$B$1:$AH$342,MATCH(1,('GCAM By Region By Sector'!$B$1:$B$342='Transportation Figure'!$A46)*('GCAM By Region By Sector'!$C$1:$C$342='Transportation Figure'!$I$36),0),MATCH('Transportation Figure'!K$2,'GCAM By Region By Sector'!$B$1:$AH$1,0))*10^3),0)</f>
        <v>0</v>
      </c>
      <c r="L46" cm="1">
        <f t="array" ref="L46">IFERROR(IF($C46="EPS",INDEX('EPS Emissions'!$C$1:$AI$101,MATCH(1,('EPS Emissions'!$C$1:$C$101='Transportation Figure'!$A46)*('EPS Emissions'!$D$1:$D$101='Transportation Figure'!$I$36),0),MATCH('Transportation Figure'!L$2,'EPS Emissions'!$C$1:$AI$1,0)),INDEX('GCAM By Region By Sector'!$B$1:$AH$342,MATCH(1,('GCAM By Region By Sector'!$B$1:$B$342='Transportation Figure'!$A46)*('GCAM By Region By Sector'!$C$1:$C$342='Transportation Figure'!$I$36),0),MATCH('Transportation Figure'!L$2,'GCAM By Region By Sector'!$B$1:$AH$1,0))*10^3),0)</f>
        <v>0</v>
      </c>
      <c r="X46" s="22">
        <v>6</v>
      </c>
      <c r="Y46" t="str">
        <f t="shared" si="22"/>
        <v>Middle East</v>
      </c>
      <c r="Z46" s="21">
        <f t="shared" si="23"/>
        <v>598.1343815544144</v>
      </c>
      <c r="AA46" s="21">
        <f t="shared" si="23"/>
        <v>650.25035230275057</v>
      </c>
      <c r="AB46" s="16">
        <f t="shared" si="23"/>
        <v>686.5141287160717</v>
      </c>
      <c r="AC46" s="21">
        <f t="shared" si="23"/>
        <v>735.56080296785717</v>
      </c>
      <c r="AD46" s="21" t="str">
        <f t="shared" si="24"/>
        <v>Middle East</v>
      </c>
    </row>
    <row r="47" spans="1:43" x14ac:dyDescent="0.35">
      <c r="A47" s="13" t="s">
        <v>24</v>
      </c>
      <c r="B47" t="s">
        <v>24</v>
      </c>
      <c r="C47" s="10" t="s">
        <v>9</v>
      </c>
      <c r="D47" cm="1">
        <f t="array" ref="D47">IFERROR(IF($C47="EPS",INDEX('EPS Emissions'!$C$1:$AI$101,MATCH(1,('EPS Emissions'!$C$1:$C$101='Transportation Figure'!$A47)*('EPS Emissions'!$D$1:$D$101='Transportation Figure'!$C$36),0),MATCH('Transportation Figure'!D$2,'EPS Emissions'!$C$1:$AI$1,0)),INDEX('GCAM By Region By Sector'!$B$1:$AH$342,MATCH(1,('GCAM By Region By Sector'!$B$1:$B$342='Transportation Figure'!$A47)*('GCAM By Region By Sector'!$C$1:$C$342='Transportation Figure'!$C$36),0),MATCH('Transportation Figure'!D$2,'GCAM By Region By Sector'!$B$1:$AH$1,0))*10^3),0)</f>
        <v>0</v>
      </c>
      <c r="E47" cm="1">
        <f t="array" ref="E47">IFERROR(IF($C47="EPS",INDEX('EPS Emissions'!$C$1:$AI$101,MATCH(1,('EPS Emissions'!$C$1:$C$101='Transportation Figure'!$A47)*('EPS Emissions'!$D$1:$D$101='Transportation Figure'!$C$36),0),MATCH('Transportation Figure'!E$2,'EPS Emissions'!$C$1:$AI$1,0)),INDEX('GCAM By Region By Sector'!$B$1:$AH$342,MATCH(1,('GCAM By Region By Sector'!$B$1:$B$342='Transportation Figure'!$A47)*('GCAM By Region By Sector'!$C$1:$C$342='Transportation Figure'!$C$36),0),MATCH('Transportation Figure'!E$2,'GCAM By Region By Sector'!$B$1:$AH$1,0))*10^3),0)</f>
        <v>0</v>
      </c>
      <c r="F47" cm="1">
        <f t="array" ref="F47">IFERROR(IF($C47="EPS",INDEX('EPS Emissions'!$C$1:$AI$101,MATCH(1,('EPS Emissions'!$C$1:$C$101='Transportation Figure'!$A47)*('EPS Emissions'!$D$1:$D$101='Transportation Figure'!$C$36),0),MATCH('Transportation Figure'!F$2,'EPS Emissions'!$C$1:$AI$1,0)),INDEX('GCAM By Region By Sector'!$B$1:$AH$342,MATCH(1,('GCAM By Region By Sector'!$B$1:$B$342='Transportation Figure'!$A47)*('GCAM By Region By Sector'!$C$1:$C$342='Transportation Figure'!$C$36),0),MATCH('Transportation Figure'!F$2,'GCAM By Region By Sector'!$B$1:$AH$1,0))*10^3),0)</f>
        <v>0</v>
      </c>
      <c r="G47" cm="1">
        <f t="array" ref="G47">IFERROR(IF($C47="EPS",INDEX('EPS Emissions'!$C$1:$AI$101,MATCH(1,('EPS Emissions'!$C$1:$C$101='Transportation Figure'!$A47)*('EPS Emissions'!$D$1:$D$101='Transportation Figure'!$C$36),0),MATCH('Transportation Figure'!G$2,'EPS Emissions'!$C$1:$AI$1,0)),INDEX('GCAM By Region By Sector'!$B$1:$AH$342,MATCH(1,('GCAM By Region By Sector'!$B$1:$B$342='Transportation Figure'!$A47)*('GCAM By Region By Sector'!$C$1:$C$342='Transportation Figure'!$C$36),0),MATCH('Transportation Figure'!G$2,'GCAM By Region By Sector'!$B$1:$AH$1,0))*10^3),0)</f>
        <v>0</v>
      </c>
      <c r="I47" cm="1">
        <f t="array" ref="I47">IFERROR(IF($C47="EPS",INDEX('EPS Emissions'!$C$1:$AI$101,MATCH(1,('EPS Emissions'!$C$1:$C$101='Transportation Figure'!$A47)*('EPS Emissions'!$D$1:$D$101='Transportation Figure'!$I$36),0),MATCH('Transportation Figure'!I$2,'EPS Emissions'!$C$1:$AI$1,0)),INDEX('GCAM By Region By Sector'!$B$1:$AH$342,MATCH(1,('GCAM By Region By Sector'!$B$1:$B$342='Transportation Figure'!$A47)*('GCAM By Region By Sector'!$C$1:$C$342='Transportation Figure'!$I$36),0),MATCH('Transportation Figure'!I$2,'GCAM By Region By Sector'!$B$1:$AH$1,0))*10^3),0)</f>
        <v>0</v>
      </c>
      <c r="J47" cm="1">
        <f t="array" ref="J47">IFERROR(IF($C47="EPS",INDEX('EPS Emissions'!$C$1:$AI$101,MATCH(1,('EPS Emissions'!$C$1:$C$101='Transportation Figure'!$A47)*('EPS Emissions'!$D$1:$D$101='Transportation Figure'!$I$36),0),MATCH('Transportation Figure'!J$2,'EPS Emissions'!$C$1:$AI$1,0)),INDEX('GCAM By Region By Sector'!$B$1:$AH$342,MATCH(1,('GCAM By Region By Sector'!$B$1:$B$342='Transportation Figure'!$A47)*('GCAM By Region By Sector'!$C$1:$C$342='Transportation Figure'!$I$36),0),MATCH('Transportation Figure'!J$2,'GCAM By Region By Sector'!$B$1:$AH$1,0))*10^3),0)</f>
        <v>0</v>
      </c>
      <c r="K47" cm="1">
        <f t="array" ref="K47">IFERROR(IF($C47="EPS",INDEX('EPS Emissions'!$C$1:$AI$101,MATCH(1,('EPS Emissions'!$C$1:$C$101='Transportation Figure'!$A47)*('EPS Emissions'!$D$1:$D$101='Transportation Figure'!$I$36),0),MATCH('Transportation Figure'!K$2,'EPS Emissions'!$C$1:$AI$1,0)),INDEX('GCAM By Region By Sector'!$B$1:$AH$342,MATCH(1,('GCAM By Region By Sector'!$B$1:$B$342='Transportation Figure'!$A47)*('GCAM By Region By Sector'!$C$1:$C$342='Transportation Figure'!$I$36),0),MATCH('Transportation Figure'!K$2,'GCAM By Region By Sector'!$B$1:$AH$1,0))*10^3),0)</f>
        <v>0</v>
      </c>
      <c r="L47" cm="1">
        <f t="array" ref="L47">IFERROR(IF($C47="EPS",INDEX('EPS Emissions'!$C$1:$AI$101,MATCH(1,('EPS Emissions'!$C$1:$C$101='Transportation Figure'!$A47)*('EPS Emissions'!$D$1:$D$101='Transportation Figure'!$I$36),0),MATCH('Transportation Figure'!L$2,'EPS Emissions'!$C$1:$AI$1,0)),INDEX('GCAM By Region By Sector'!$B$1:$AH$342,MATCH(1,('GCAM By Region By Sector'!$B$1:$B$342='Transportation Figure'!$A47)*('GCAM By Region By Sector'!$C$1:$C$342='Transportation Figure'!$I$36),0),MATCH('Transportation Figure'!L$2,'GCAM By Region By Sector'!$B$1:$AH$1,0))*10^3),0)</f>
        <v>0</v>
      </c>
      <c r="X47" s="22">
        <v>7</v>
      </c>
      <c r="Y47" t="str">
        <f t="shared" si="22"/>
        <v>Indonesia</v>
      </c>
      <c r="Z47" s="21">
        <f t="shared" si="23"/>
        <v>266.92293208292494</v>
      </c>
      <c r="AA47" s="21">
        <f t="shared" si="23"/>
        <v>352.49215766595938</v>
      </c>
      <c r="AB47" s="16">
        <f t="shared" si="23"/>
        <v>619.92238426371875</v>
      </c>
      <c r="AC47" s="21">
        <f t="shared" si="23"/>
        <v>945.27541972865936</v>
      </c>
      <c r="AD47" s="21" t="str">
        <f t="shared" si="24"/>
        <v>Indonesia</v>
      </c>
    </row>
    <row r="48" spans="1:43" x14ac:dyDescent="0.35">
      <c r="A48" s="13" t="s">
        <v>25</v>
      </c>
      <c r="B48" t="s">
        <v>25</v>
      </c>
      <c r="C48" s="10" t="s">
        <v>13</v>
      </c>
      <c r="D48" cm="1">
        <f t="array" ref="D48">IFERROR(IF($C48="EPS",INDEX('EPS Emissions'!$C$1:$AI$101,MATCH(1,('EPS Emissions'!$C$1:$C$101='Transportation Figure'!$A48)*('EPS Emissions'!$D$1:$D$101='Transportation Figure'!$C$36),0),MATCH('Transportation Figure'!D$2,'EPS Emissions'!$C$1:$AI$1,0)),INDEX('GCAM By Region By Sector'!$B$1:$AH$342,MATCH(1,('GCAM By Region By Sector'!$B$1:$B$342='Transportation Figure'!$A48)*('GCAM By Region By Sector'!$C$1:$C$342='Transportation Figure'!$C$36),0),MATCH('Transportation Figure'!D$2,'GCAM By Region By Sector'!$B$1:$AH$1,0))*10^3),0)</f>
        <v>6.2849363100000009</v>
      </c>
      <c r="E48" cm="1">
        <f t="array" ref="E48">IFERROR(IF($C48="EPS",INDEX('EPS Emissions'!$C$1:$AI$101,MATCH(1,('EPS Emissions'!$C$1:$C$101='Transportation Figure'!$A48)*('EPS Emissions'!$D$1:$D$101='Transportation Figure'!$C$36),0),MATCH('Transportation Figure'!E$2,'EPS Emissions'!$C$1:$AI$1,0)),INDEX('GCAM By Region By Sector'!$B$1:$AH$342,MATCH(1,('GCAM By Region By Sector'!$B$1:$B$342='Transportation Figure'!$A48)*('GCAM By Region By Sector'!$C$1:$C$342='Transportation Figure'!$C$36),0),MATCH('Transportation Figure'!E$2,'GCAM By Region By Sector'!$B$1:$AH$1,0))*10^3),0)</f>
        <v>7.9531630249999994</v>
      </c>
      <c r="F48" cm="1">
        <f t="array" ref="F48">IFERROR(IF($C48="EPS",INDEX('EPS Emissions'!$C$1:$AI$101,MATCH(1,('EPS Emissions'!$C$1:$C$101='Transportation Figure'!$A48)*('EPS Emissions'!$D$1:$D$101='Transportation Figure'!$C$36),0),MATCH('Transportation Figure'!F$2,'EPS Emissions'!$C$1:$AI$1,0)),INDEX('GCAM By Region By Sector'!$B$1:$AH$342,MATCH(1,('GCAM By Region By Sector'!$B$1:$B$342='Transportation Figure'!$A48)*('GCAM By Region By Sector'!$C$1:$C$342='Transportation Figure'!$C$36),0),MATCH('Transportation Figure'!F$2,'GCAM By Region By Sector'!$B$1:$AH$1,0))*10^3),0)</f>
        <v>11.163482969999999</v>
      </c>
      <c r="G48" cm="1">
        <f t="array" ref="G48">IFERROR(IF($C48="EPS",INDEX('EPS Emissions'!$C$1:$AI$101,MATCH(1,('EPS Emissions'!$C$1:$C$101='Transportation Figure'!$A48)*('EPS Emissions'!$D$1:$D$101='Transportation Figure'!$C$36),0),MATCH('Transportation Figure'!G$2,'EPS Emissions'!$C$1:$AI$1,0)),INDEX('GCAM By Region By Sector'!$B$1:$AH$342,MATCH(1,('GCAM By Region By Sector'!$B$1:$B$342='Transportation Figure'!$A48)*('GCAM By Region By Sector'!$C$1:$C$342='Transportation Figure'!$C$36),0),MATCH('Transportation Figure'!G$2,'GCAM By Region By Sector'!$B$1:$AH$1,0))*10^3),0)</f>
        <v>15.334661799999999</v>
      </c>
      <c r="I48" cm="1">
        <f t="array" ref="I48">IFERROR(IF($C48="EPS",INDEX('EPS Emissions'!$C$1:$AI$101,MATCH(1,('EPS Emissions'!$C$1:$C$101='Transportation Figure'!$A48)*('EPS Emissions'!$D$1:$D$101='Transportation Figure'!$I$36),0),MATCH('Transportation Figure'!I$2,'EPS Emissions'!$C$1:$AI$1,0)),INDEX('GCAM By Region By Sector'!$B$1:$AH$342,MATCH(1,('GCAM By Region By Sector'!$B$1:$B$342='Transportation Figure'!$A48)*('GCAM By Region By Sector'!$C$1:$C$342='Transportation Figure'!$I$36),0),MATCH('Transportation Figure'!I$2,'GCAM By Region By Sector'!$B$1:$AH$1,0))*10^3),0)</f>
        <v>26.504690176000004</v>
      </c>
      <c r="J48" cm="1">
        <f t="array" ref="J48">IFERROR(IF($C48="EPS",INDEX('EPS Emissions'!$C$1:$AI$101,MATCH(1,('EPS Emissions'!$C$1:$C$101='Transportation Figure'!$A48)*('EPS Emissions'!$D$1:$D$101='Transportation Figure'!$I$36),0),MATCH('Transportation Figure'!J$2,'EPS Emissions'!$C$1:$AI$1,0)),INDEX('GCAM By Region By Sector'!$B$1:$AH$342,MATCH(1,('GCAM By Region By Sector'!$B$1:$B$342='Transportation Figure'!$A48)*('GCAM By Region By Sector'!$C$1:$C$342='Transportation Figure'!$I$36),0),MATCH('Transportation Figure'!J$2,'GCAM By Region By Sector'!$B$1:$AH$1,0))*10^3),0)</f>
        <v>28.985704055999999</v>
      </c>
      <c r="K48" cm="1">
        <f t="array" ref="K48">IFERROR(IF($C48="EPS",INDEX('EPS Emissions'!$C$1:$AI$101,MATCH(1,('EPS Emissions'!$C$1:$C$101='Transportation Figure'!$A48)*('EPS Emissions'!$D$1:$D$101='Transportation Figure'!$I$36),0),MATCH('Transportation Figure'!K$2,'EPS Emissions'!$C$1:$AI$1,0)),INDEX('GCAM By Region By Sector'!$B$1:$AH$342,MATCH(1,('GCAM By Region By Sector'!$B$1:$B$342='Transportation Figure'!$A48)*('GCAM By Region By Sector'!$C$1:$C$342='Transportation Figure'!$I$36),0),MATCH('Transportation Figure'!K$2,'GCAM By Region By Sector'!$B$1:$AH$1,0))*10^3),0)</f>
        <v>33.224854891</v>
      </c>
      <c r="L48" cm="1">
        <f t="array" ref="L48">IFERROR(IF($C48="EPS",INDEX('EPS Emissions'!$C$1:$AI$101,MATCH(1,('EPS Emissions'!$C$1:$C$101='Transportation Figure'!$A48)*('EPS Emissions'!$D$1:$D$101='Transportation Figure'!$I$36),0),MATCH('Transportation Figure'!L$2,'EPS Emissions'!$C$1:$AI$1,0)),INDEX('GCAM By Region By Sector'!$B$1:$AH$342,MATCH(1,('GCAM By Region By Sector'!$B$1:$B$342='Transportation Figure'!$A48)*('GCAM By Region By Sector'!$C$1:$C$342='Transportation Figure'!$I$36),0),MATCH('Transportation Figure'!L$2,'GCAM By Region By Sector'!$B$1:$AH$1,0))*10^3),0)</f>
        <v>38.120116868000004</v>
      </c>
      <c r="X48" s="22">
        <v>8</v>
      </c>
      <c r="Y48" t="str">
        <f t="shared" si="22"/>
        <v>Brazil</v>
      </c>
      <c r="Z48" s="21">
        <f t="shared" si="23"/>
        <v>260.95665293628338</v>
      </c>
      <c r="AA48" s="21">
        <f t="shared" si="23"/>
        <v>322.67608992158694</v>
      </c>
      <c r="AB48" s="16">
        <f t="shared" si="23"/>
        <v>361.61276239549142</v>
      </c>
      <c r="AC48" s="21">
        <f t="shared" si="23"/>
        <v>381.28581023180902</v>
      </c>
      <c r="AD48" s="21" t="str">
        <f t="shared" si="24"/>
        <v>Brazil</v>
      </c>
    </row>
    <row r="49" spans="1:37" x14ac:dyDescent="0.35">
      <c r="A49" s="13" t="s">
        <v>26</v>
      </c>
      <c r="B49" t="s">
        <v>26</v>
      </c>
      <c r="C49" s="10" t="s">
        <v>13</v>
      </c>
      <c r="D49" cm="1">
        <f t="array" ref="D49">IFERROR(IF($C49="EPS",INDEX('EPS Emissions'!$C$1:$AI$101,MATCH(1,('EPS Emissions'!$C$1:$C$101='Transportation Figure'!$A49)*('EPS Emissions'!$D$1:$D$101='Transportation Figure'!$C$36),0),MATCH('Transportation Figure'!D$2,'EPS Emissions'!$C$1:$AI$1,0)),INDEX('GCAM By Region By Sector'!$B$1:$AH$342,MATCH(1,('GCAM By Region By Sector'!$B$1:$B$342='Transportation Figure'!$A49)*('GCAM By Region By Sector'!$C$1:$C$342='Transportation Figure'!$C$36),0),MATCH('Transportation Figure'!D$2,'GCAM By Region By Sector'!$B$1:$AH$1,0))*10^3),0)</f>
        <v>2.1725725799999998</v>
      </c>
      <c r="E49" cm="1">
        <f t="array" ref="E49">IFERROR(IF($C49="EPS",INDEX('EPS Emissions'!$C$1:$AI$101,MATCH(1,('EPS Emissions'!$C$1:$C$101='Transportation Figure'!$A49)*('EPS Emissions'!$D$1:$D$101='Transportation Figure'!$C$36),0),MATCH('Transportation Figure'!E$2,'EPS Emissions'!$C$1:$AI$1,0)),INDEX('GCAM By Region By Sector'!$B$1:$AH$342,MATCH(1,('GCAM By Region By Sector'!$B$1:$B$342='Transportation Figure'!$A49)*('GCAM By Region By Sector'!$C$1:$C$342='Transportation Figure'!$C$36),0),MATCH('Transportation Figure'!E$2,'GCAM By Region By Sector'!$B$1:$AH$1,0))*10^3),0)</f>
        <v>3.0069737600000002</v>
      </c>
      <c r="F49" cm="1">
        <f t="array" ref="F49">IFERROR(IF($C49="EPS",INDEX('EPS Emissions'!$C$1:$AI$101,MATCH(1,('EPS Emissions'!$C$1:$C$101='Transportation Figure'!$A49)*('EPS Emissions'!$D$1:$D$101='Transportation Figure'!$C$36),0),MATCH('Transportation Figure'!F$2,'EPS Emissions'!$C$1:$AI$1,0)),INDEX('GCAM By Region By Sector'!$B$1:$AH$342,MATCH(1,('GCAM By Region By Sector'!$B$1:$B$342='Transportation Figure'!$A49)*('GCAM By Region By Sector'!$C$1:$C$342='Transportation Figure'!$C$36),0),MATCH('Transportation Figure'!F$2,'GCAM By Region By Sector'!$B$1:$AH$1,0))*10^3),0)</f>
        <v>4.257517065</v>
      </c>
      <c r="G49" cm="1">
        <f t="array" ref="G49">IFERROR(IF($C49="EPS",INDEX('EPS Emissions'!$C$1:$AI$101,MATCH(1,('EPS Emissions'!$C$1:$C$101='Transportation Figure'!$A49)*('EPS Emissions'!$D$1:$D$101='Transportation Figure'!$C$36),0),MATCH('Transportation Figure'!G$2,'EPS Emissions'!$C$1:$AI$1,0)),INDEX('GCAM By Region By Sector'!$B$1:$AH$342,MATCH(1,('GCAM By Region By Sector'!$B$1:$B$342='Transportation Figure'!$A49)*('GCAM By Region By Sector'!$C$1:$C$342='Transportation Figure'!$C$36),0),MATCH('Transportation Figure'!G$2,'GCAM By Region By Sector'!$B$1:$AH$1,0))*10^3),0)</f>
        <v>5.4243942499999998</v>
      </c>
      <c r="I49" cm="1">
        <f t="array" ref="I49">IFERROR(IF($C49="EPS",INDEX('EPS Emissions'!$C$1:$AI$101,MATCH(1,('EPS Emissions'!$C$1:$C$101='Transportation Figure'!$A49)*('EPS Emissions'!$D$1:$D$101='Transportation Figure'!$I$36),0),MATCH('Transportation Figure'!I$2,'EPS Emissions'!$C$1:$AI$1,0)),INDEX('GCAM By Region By Sector'!$B$1:$AH$342,MATCH(1,('GCAM By Region By Sector'!$B$1:$B$342='Transportation Figure'!$A49)*('GCAM By Region By Sector'!$C$1:$C$342='Transportation Figure'!$I$36),0),MATCH('Transportation Figure'!I$2,'GCAM By Region By Sector'!$B$1:$AH$1,0))*10^3),0)</f>
        <v>4.2993263196000004</v>
      </c>
      <c r="J49" cm="1">
        <f t="array" ref="J49">IFERROR(IF($C49="EPS",INDEX('EPS Emissions'!$C$1:$AI$101,MATCH(1,('EPS Emissions'!$C$1:$C$101='Transportation Figure'!$A49)*('EPS Emissions'!$D$1:$D$101='Transportation Figure'!$I$36),0),MATCH('Transportation Figure'!J$2,'EPS Emissions'!$C$1:$AI$1,0)),INDEX('GCAM By Region By Sector'!$B$1:$AH$342,MATCH(1,('GCAM By Region By Sector'!$B$1:$B$342='Transportation Figure'!$A49)*('GCAM By Region By Sector'!$C$1:$C$342='Transportation Figure'!$I$36),0),MATCH('Transportation Figure'!J$2,'GCAM By Region By Sector'!$B$1:$AH$1,0))*10^3),0)</f>
        <v>4.8834344969000014</v>
      </c>
      <c r="K49" cm="1">
        <f t="array" ref="K49">IFERROR(IF($C49="EPS",INDEX('EPS Emissions'!$C$1:$AI$101,MATCH(1,('EPS Emissions'!$C$1:$C$101='Transportation Figure'!$A49)*('EPS Emissions'!$D$1:$D$101='Transportation Figure'!$I$36),0),MATCH('Transportation Figure'!K$2,'EPS Emissions'!$C$1:$AI$1,0)),INDEX('GCAM By Region By Sector'!$B$1:$AH$342,MATCH(1,('GCAM By Region By Sector'!$B$1:$B$342='Transportation Figure'!$A49)*('GCAM By Region By Sector'!$C$1:$C$342='Transportation Figure'!$I$36),0),MATCH('Transportation Figure'!K$2,'GCAM By Region By Sector'!$B$1:$AH$1,0))*10^3),0)</f>
        <v>5.6309784062999633</v>
      </c>
      <c r="L49" cm="1">
        <f t="array" ref="L49">IFERROR(IF($C49="EPS",INDEX('EPS Emissions'!$C$1:$AI$101,MATCH(1,('EPS Emissions'!$C$1:$C$101='Transportation Figure'!$A49)*('EPS Emissions'!$D$1:$D$101='Transportation Figure'!$I$36),0),MATCH('Transportation Figure'!L$2,'EPS Emissions'!$C$1:$AI$1,0)),INDEX('GCAM By Region By Sector'!$B$1:$AH$342,MATCH(1,('GCAM By Region By Sector'!$B$1:$B$342='Transportation Figure'!$A49)*('GCAM By Region By Sector'!$C$1:$C$342='Transportation Figure'!$I$36),0),MATCH('Transportation Figure'!L$2,'GCAM By Region By Sector'!$B$1:$AH$1,0))*10^3),0)</f>
        <v>6.2526117516999635</v>
      </c>
      <c r="X49" s="22">
        <v>9</v>
      </c>
      <c r="Y49" t="str">
        <f t="shared" si="22"/>
        <v>North Africa</v>
      </c>
      <c r="Z49" s="21">
        <f t="shared" si="23"/>
        <v>159.58188915082386</v>
      </c>
      <c r="AA49" s="21">
        <f t="shared" si="23"/>
        <v>223.65559227725541</v>
      </c>
      <c r="AB49" s="16">
        <f t="shared" si="23"/>
        <v>285.52695649369446</v>
      </c>
      <c r="AC49" s="21">
        <f t="shared" si="23"/>
        <v>351.53506973200024</v>
      </c>
      <c r="AD49" s="21" t="str">
        <f t="shared" si="24"/>
        <v>North Africa</v>
      </c>
      <c r="AH49">
        <v>2</v>
      </c>
      <c r="AI49">
        <v>3</v>
      </c>
      <c r="AJ49">
        <v>4</v>
      </c>
      <c r="AK49">
        <v>5</v>
      </c>
    </row>
    <row r="50" spans="1:37" x14ac:dyDescent="0.35">
      <c r="A50" s="13" t="s">
        <v>27</v>
      </c>
      <c r="B50" t="s">
        <v>27</v>
      </c>
      <c r="C50" s="11" t="s">
        <v>9</v>
      </c>
      <c r="D50" cm="1">
        <f t="array" ref="D50">IFERROR(IF($C50="EPS",INDEX('EPS Emissions'!$C$1:$AI$101,MATCH(1,('EPS Emissions'!$C$1:$C$101='Transportation Figure'!$A50)*('EPS Emissions'!$D$1:$D$101='Transportation Figure'!$C$36),0),MATCH('Transportation Figure'!D$2,'EPS Emissions'!$C$1:$AI$1,0)),INDEX('GCAM By Region By Sector'!$B$1:$AH$342,MATCH(1,('GCAM By Region By Sector'!$B$1:$B$342='Transportation Figure'!$A50)*('GCAM By Region By Sector'!$C$1:$C$342='Transportation Figure'!$C$36),0),MATCH('Transportation Figure'!D$2,'GCAM By Region By Sector'!$B$1:$AH$1,0))*10^3),0)</f>
        <v>0</v>
      </c>
      <c r="E50" cm="1">
        <f t="array" ref="E50">IFERROR(IF($C50="EPS",INDEX('EPS Emissions'!$C$1:$AI$101,MATCH(1,('EPS Emissions'!$C$1:$C$101='Transportation Figure'!$A50)*('EPS Emissions'!$D$1:$D$101='Transportation Figure'!$C$36),0),MATCH('Transportation Figure'!E$2,'EPS Emissions'!$C$1:$AI$1,0)),INDEX('GCAM By Region By Sector'!$B$1:$AH$342,MATCH(1,('GCAM By Region By Sector'!$B$1:$B$342='Transportation Figure'!$A50)*('GCAM By Region By Sector'!$C$1:$C$342='Transportation Figure'!$C$36),0),MATCH('Transportation Figure'!E$2,'GCAM By Region By Sector'!$B$1:$AH$1,0))*10^3),0)</f>
        <v>0</v>
      </c>
      <c r="F50" cm="1">
        <f t="array" ref="F50">IFERROR(IF($C50="EPS",INDEX('EPS Emissions'!$C$1:$AI$101,MATCH(1,('EPS Emissions'!$C$1:$C$101='Transportation Figure'!$A50)*('EPS Emissions'!$D$1:$D$101='Transportation Figure'!$C$36),0),MATCH('Transportation Figure'!F$2,'EPS Emissions'!$C$1:$AI$1,0)),INDEX('GCAM By Region By Sector'!$B$1:$AH$342,MATCH(1,('GCAM By Region By Sector'!$B$1:$B$342='Transportation Figure'!$A50)*('GCAM By Region By Sector'!$C$1:$C$342='Transportation Figure'!$C$36),0),MATCH('Transportation Figure'!F$2,'GCAM By Region By Sector'!$B$1:$AH$1,0))*10^3),0)</f>
        <v>0</v>
      </c>
      <c r="G50" cm="1">
        <f t="array" ref="G50">IFERROR(IF($C50="EPS",INDEX('EPS Emissions'!$C$1:$AI$101,MATCH(1,('EPS Emissions'!$C$1:$C$101='Transportation Figure'!$A50)*('EPS Emissions'!$D$1:$D$101='Transportation Figure'!$C$36),0),MATCH('Transportation Figure'!G$2,'EPS Emissions'!$C$1:$AI$1,0)),INDEX('GCAM By Region By Sector'!$B$1:$AH$342,MATCH(1,('GCAM By Region By Sector'!$B$1:$B$342='Transportation Figure'!$A50)*('GCAM By Region By Sector'!$C$1:$C$342='Transportation Figure'!$C$36),0),MATCH('Transportation Figure'!G$2,'GCAM By Region By Sector'!$B$1:$AH$1,0))*10^3),0)</f>
        <v>0</v>
      </c>
      <c r="I50" cm="1">
        <f t="array" ref="I50">IFERROR(IF($C50="EPS",INDEX('EPS Emissions'!$C$1:$AI$101,MATCH(1,('EPS Emissions'!$C$1:$C$101='Transportation Figure'!$A50)*('EPS Emissions'!$D$1:$D$101='Transportation Figure'!$I$36),0),MATCH('Transportation Figure'!I$2,'EPS Emissions'!$C$1:$AI$1,0)),INDEX('GCAM By Region By Sector'!$B$1:$AH$342,MATCH(1,('GCAM By Region By Sector'!$B$1:$B$342='Transportation Figure'!$A50)*('GCAM By Region By Sector'!$C$1:$C$342='Transportation Figure'!$I$36),0),MATCH('Transportation Figure'!I$2,'GCAM By Region By Sector'!$B$1:$AH$1,0))*10^3),0)</f>
        <v>0</v>
      </c>
      <c r="J50" cm="1">
        <f t="array" ref="J50">IFERROR(IF($C50="EPS",INDEX('EPS Emissions'!$C$1:$AI$101,MATCH(1,('EPS Emissions'!$C$1:$C$101='Transportation Figure'!$A50)*('EPS Emissions'!$D$1:$D$101='Transportation Figure'!$I$36),0),MATCH('Transportation Figure'!J$2,'EPS Emissions'!$C$1:$AI$1,0)),INDEX('GCAM By Region By Sector'!$B$1:$AH$342,MATCH(1,('GCAM By Region By Sector'!$B$1:$B$342='Transportation Figure'!$A50)*('GCAM By Region By Sector'!$C$1:$C$342='Transportation Figure'!$I$36),0),MATCH('Transportation Figure'!J$2,'GCAM By Region By Sector'!$B$1:$AH$1,0))*10^3),0)</f>
        <v>0</v>
      </c>
      <c r="K50" cm="1">
        <f t="array" ref="K50">IFERROR(IF($C50="EPS",INDEX('EPS Emissions'!$C$1:$AI$101,MATCH(1,('EPS Emissions'!$C$1:$C$101='Transportation Figure'!$A50)*('EPS Emissions'!$D$1:$D$101='Transportation Figure'!$I$36),0),MATCH('Transportation Figure'!K$2,'EPS Emissions'!$C$1:$AI$1,0)),INDEX('GCAM By Region By Sector'!$B$1:$AH$342,MATCH(1,('GCAM By Region By Sector'!$B$1:$B$342='Transportation Figure'!$A50)*('GCAM By Region By Sector'!$C$1:$C$342='Transportation Figure'!$I$36),0),MATCH('Transportation Figure'!K$2,'GCAM By Region By Sector'!$B$1:$AH$1,0))*10^3),0)</f>
        <v>0</v>
      </c>
      <c r="L50" cm="1">
        <f t="array" ref="L50">IFERROR(IF($C50="EPS",INDEX('EPS Emissions'!$C$1:$AI$101,MATCH(1,('EPS Emissions'!$C$1:$C$101='Transportation Figure'!$A50)*('EPS Emissions'!$D$1:$D$101='Transportation Figure'!$I$36),0),MATCH('Transportation Figure'!L$2,'EPS Emissions'!$C$1:$AI$1,0)),INDEX('GCAM By Region By Sector'!$B$1:$AH$342,MATCH(1,('GCAM By Region By Sector'!$B$1:$B$342='Transportation Figure'!$A50)*('GCAM By Region By Sector'!$C$1:$C$342='Transportation Figure'!$I$36),0),MATCH('Transportation Figure'!L$2,'GCAM By Region By Sector'!$B$1:$AH$1,0))*10^3),0)</f>
        <v>0</v>
      </c>
      <c r="X50" s="22">
        <v>10</v>
      </c>
      <c r="Y50" t="str">
        <f t="shared" si="22"/>
        <v>Russia</v>
      </c>
      <c r="Z50" s="21">
        <f t="shared" si="23"/>
        <v>302.5617025364528</v>
      </c>
      <c r="AA50" s="21">
        <f t="shared" si="23"/>
        <v>287.81855158118964</v>
      </c>
      <c r="AB50" s="16">
        <f t="shared" si="23"/>
        <v>251.67049250157859</v>
      </c>
      <c r="AC50" s="21">
        <f t="shared" si="23"/>
        <v>226.89556642121099</v>
      </c>
      <c r="AD50" s="21" t="str">
        <f t="shared" si="24"/>
        <v>Russia</v>
      </c>
      <c r="AF50" cm="1">
        <f t="array" ref="AF50:AF62">_xlfn.UNIQUE(AD:AD)</f>
        <v>0</v>
      </c>
      <c r="AG50" t="s">
        <v>0</v>
      </c>
      <c r="AH50" s="14">
        <v>2020</v>
      </c>
      <c r="AI50" s="14">
        <v>2030</v>
      </c>
      <c r="AJ50" s="14">
        <v>2040</v>
      </c>
      <c r="AK50" s="14">
        <v>2050</v>
      </c>
    </row>
    <row r="51" spans="1:37" x14ac:dyDescent="0.35">
      <c r="A51" s="13" t="s">
        <v>28</v>
      </c>
      <c r="B51" t="s">
        <v>28</v>
      </c>
      <c r="C51" s="10" t="s">
        <v>13</v>
      </c>
      <c r="D51" cm="1">
        <f t="array" ref="D51">IFERROR(IF($C51="EPS",INDEX('EPS Emissions'!$C$1:$AI$101,MATCH(1,('EPS Emissions'!$C$1:$C$101='Transportation Figure'!$A51)*('EPS Emissions'!$D$1:$D$101='Transportation Figure'!$C$36),0),MATCH('Transportation Figure'!D$2,'EPS Emissions'!$C$1:$AI$1,0)),INDEX('GCAM By Region By Sector'!$B$1:$AH$342,MATCH(1,('GCAM By Region By Sector'!$B$1:$B$342='Transportation Figure'!$A51)*('GCAM By Region By Sector'!$C$1:$C$342='Transportation Figure'!$C$36),0),MATCH('Transportation Figure'!D$2,'GCAM By Region By Sector'!$B$1:$AH$1,0))*10^3),0)</f>
        <v>3.1472528899999999</v>
      </c>
      <c r="E51" cm="1">
        <f t="array" ref="E51">IFERROR(IF($C51="EPS",INDEX('EPS Emissions'!$C$1:$AI$101,MATCH(1,('EPS Emissions'!$C$1:$C$101='Transportation Figure'!$A51)*('EPS Emissions'!$D$1:$D$101='Transportation Figure'!$C$36),0),MATCH('Transportation Figure'!E$2,'EPS Emissions'!$C$1:$AI$1,0)),INDEX('GCAM By Region By Sector'!$B$1:$AH$342,MATCH(1,('GCAM By Region By Sector'!$B$1:$B$342='Transportation Figure'!$A51)*('GCAM By Region By Sector'!$C$1:$C$342='Transportation Figure'!$C$36),0),MATCH('Transportation Figure'!E$2,'GCAM By Region By Sector'!$B$1:$AH$1,0))*10^3),0)</f>
        <v>3.5441466450000001</v>
      </c>
      <c r="F51" cm="1">
        <f t="array" ref="F51">IFERROR(IF($C51="EPS",INDEX('EPS Emissions'!$C$1:$AI$101,MATCH(1,('EPS Emissions'!$C$1:$C$101='Transportation Figure'!$A51)*('EPS Emissions'!$D$1:$D$101='Transportation Figure'!$C$36),0),MATCH('Transportation Figure'!F$2,'EPS Emissions'!$C$1:$AI$1,0)),INDEX('GCAM By Region By Sector'!$B$1:$AH$342,MATCH(1,('GCAM By Region By Sector'!$B$1:$B$342='Transportation Figure'!$A51)*('GCAM By Region By Sector'!$C$1:$C$342='Transportation Figure'!$C$36),0),MATCH('Transportation Figure'!F$2,'GCAM By Region By Sector'!$B$1:$AH$1,0))*10^3),0)</f>
        <v>3.8821776199999998</v>
      </c>
      <c r="G51" cm="1">
        <f t="array" ref="G51">IFERROR(IF($C51="EPS",INDEX('EPS Emissions'!$C$1:$AI$101,MATCH(1,('EPS Emissions'!$C$1:$C$101='Transportation Figure'!$A51)*('EPS Emissions'!$D$1:$D$101='Transportation Figure'!$C$36),0),MATCH('Transportation Figure'!G$2,'EPS Emissions'!$C$1:$AI$1,0)),INDEX('GCAM By Region By Sector'!$B$1:$AH$342,MATCH(1,('GCAM By Region By Sector'!$B$1:$B$342='Transportation Figure'!$A51)*('GCAM By Region By Sector'!$C$1:$C$342='Transportation Figure'!$C$36),0),MATCH('Transportation Figure'!G$2,'GCAM By Region By Sector'!$B$1:$AH$1,0))*10^3),0)</f>
        <v>4.2892993950000005</v>
      </c>
      <c r="I51" cm="1">
        <f t="array" ref="I51">IFERROR(IF($C51="EPS",INDEX('EPS Emissions'!$C$1:$AI$101,MATCH(1,('EPS Emissions'!$C$1:$C$101='Transportation Figure'!$A51)*('EPS Emissions'!$D$1:$D$101='Transportation Figure'!$I$36),0),MATCH('Transportation Figure'!I$2,'EPS Emissions'!$C$1:$AI$1,0)),INDEX('GCAM By Region By Sector'!$B$1:$AH$342,MATCH(1,('GCAM By Region By Sector'!$B$1:$B$342='Transportation Figure'!$A51)*('GCAM By Region By Sector'!$C$1:$C$342='Transportation Figure'!$I$36),0),MATCH('Transportation Figure'!I$2,'GCAM By Region By Sector'!$B$1:$AH$1,0))*10^3),0)</f>
        <v>5.9286147757999998</v>
      </c>
      <c r="J51" cm="1">
        <f t="array" ref="J51">IFERROR(IF($C51="EPS",INDEX('EPS Emissions'!$C$1:$AI$101,MATCH(1,('EPS Emissions'!$C$1:$C$101='Transportation Figure'!$A51)*('EPS Emissions'!$D$1:$D$101='Transportation Figure'!$I$36),0),MATCH('Transportation Figure'!J$2,'EPS Emissions'!$C$1:$AI$1,0)),INDEX('GCAM By Region By Sector'!$B$1:$AH$342,MATCH(1,('GCAM By Region By Sector'!$B$1:$B$342='Transportation Figure'!$A51)*('GCAM By Region By Sector'!$C$1:$C$342='Transportation Figure'!$I$36),0),MATCH('Transportation Figure'!J$2,'GCAM By Region By Sector'!$B$1:$AH$1,0))*10^3),0)</f>
        <v>6.128296994599963</v>
      </c>
      <c r="K51" cm="1">
        <f t="array" ref="K51">IFERROR(IF($C51="EPS",INDEX('EPS Emissions'!$C$1:$AI$101,MATCH(1,('EPS Emissions'!$C$1:$C$101='Transportation Figure'!$A51)*('EPS Emissions'!$D$1:$D$101='Transportation Figure'!$I$36),0),MATCH('Transportation Figure'!K$2,'EPS Emissions'!$C$1:$AI$1,0)),INDEX('GCAM By Region By Sector'!$B$1:$AH$342,MATCH(1,('GCAM By Region By Sector'!$B$1:$B$342='Transportation Figure'!$A51)*('GCAM By Region By Sector'!$C$1:$C$342='Transportation Figure'!$I$36),0),MATCH('Transportation Figure'!K$2,'GCAM By Region By Sector'!$B$1:$AH$1,0))*10^3),0)</f>
        <v>6.3304854172999994</v>
      </c>
      <c r="L51" cm="1">
        <f t="array" ref="L51">IFERROR(IF($C51="EPS",INDEX('EPS Emissions'!$C$1:$AI$101,MATCH(1,('EPS Emissions'!$C$1:$C$101='Transportation Figure'!$A51)*('EPS Emissions'!$D$1:$D$101='Transportation Figure'!$I$36),0),MATCH('Transportation Figure'!L$2,'EPS Emissions'!$C$1:$AI$1,0)),INDEX('GCAM By Region By Sector'!$B$1:$AH$342,MATCH(1,('GCAM By Region By Sector'!$B$1:$B$342='Transportation Figure'!$A51)*('GCAM By Region By Sector'!$C$1:$C$342='Transportation Figure'!$I$36),0),MATCH('Transportation Figure'!L$2,'GCAM By Region By Sector'!$B$1:$AH$1,0))*10^3),0)</f>
        <v>6.5936425985999998</v>
      </c>
      <c r="X51" s="22" t="s">
        <v>86</v>
      </c>
      <c r="Y51" t="s">
        <v>87</v>
      </c>
      <c r="Z51" s="21">
        <f>$P$35-SUM(Z41:Z50)</f>
        <v>1970.3028529480071</v>
      </c>
      <c r="AA51" s="21">
        <f>$Q$35-SUM(AA41:AA50)</f>
        <v>2204.8135419129203</v>
      </c>
      <c r="AB51" s="16">
        <f>$R$35-SUM(AB41:AB50)</f>
        <v>2420.4075010747101</v>
      </c>
      <c r="AC51" s="21">
        <f>$S$35-SUM(AC41:AC50)</f>
        <v>2760.9976785041463</v>
      </c>
      <c r="AD51" s="21"/>
      <c r="AF51" t="str">
        <v>USA</v>
      </c>
      <c r="AG51" t="str">
        <f>AF51</f>
        <v>USA</v>
      </c>
      <c r="AH51" s="47">
        <f t="shared" ref="AH51:AK62" si="25">VLOOKUP($AG51,$O$2:$S$35,AH$49,FALSE)</f>
        <v>1585.9252094146641</v>
      </c>
      <c r="AI51" s="47">
        <f t="shared" si="25"/>
        <v>1648.6009710536405</v>
      </c>
      <c r="AJ51" s="47">
        <f t="shared" si="25"/>
        <v>1422.3229739823341</v>
      </c>
      <c r="AK51" s="47">
        <f t="shared" si="25"/>
        <v>1309.887538871556</v>
      </c>
    </row>
    <row r="52" spans="1:37" x14ac:dyDescent="0.35">
      <c r="A52" s="13" t="s">
        <v>29</v>
      </c>
      <c r="B52" t="s">
        <v>30</v>
      </c>
      <c r="C52" s="10" t="s">
        <v>13</v>
      </c>
      <c r="D52" cm="1">
        <f t="array" ref="D52">IFERROR(IF($C52="EPS",INDEX('EPS Emissions'!$C$1:$AI$101,MATCH(1,('EPS Emissions'!$C$1:$C$101='Transportation Figure'!$A52)*('EPS Emissions'!$D$1:$D$101='Transportation Figure'!$C$36),0),MATCH('Transportation Figure'!D$2,'EPS Emissions'!$C$1:$AI$1,0)),INDEX('GCAM By Region By Sector'!$B$1:$AH$342,MATCH(1,('GCAM By Region By Sector'!$B$1:$B$342='Transportation Figure'!$A52)*('GCAM By Region By Sector'!$C$1:$C$342='Transportation Figure'!$C$36),0),MATCH('Transportation Figure'!D$2,'GCAM By Region By Sector'!$B$1:$AH$1,0))*10^3),0)</f>
        <v>0.35483892450000004</v>
      </c>
      <c r="E52" cm="1">
        <f t="array" ref="E52">IFERROR(IF($C52="EPS",INDEX('EPS Emissions'!$C$1:$AI$101,MATCH(1,('EPS Emissions'!$C$1:$C$101='Transportation Figure'!$A52)*('EPS Emissions'!$D$1:$D$101='Transportation Figure'!$C$36),0),MATCH('Transportation Figure'!E$2,'EPS Emissions'!$C$1:$AI$1,0)),INDEX('GCAM By Region By Sector'!$B$1:$AH$342,MATCH(1,('GCAM By Region By Sector'!$B$1:$B$342='Transportation Figure'!$A52)*('GCAM By Region By Sector'!$C$1:$C$342='Transportation Figure'!$C$36),0),MATCH('Transportation Figure'!E$2,'GCAM By Region By Sector'!$B$1:$AH$1,0))*10^3),0)</f>
        <v>0.45211735349999999</v>
      </c>
      <c r="F52" cm="1">
        <f t="array" ref="F52">IFERROR(IF($C52="EPS",INDEX('EPS Emissions'!$C$1:$AI$101,MATCH(1,('EPS Emissions'!$C$1:$C$101='Transportation Figure'!$A52)*('EPS Emissions'!$D$1:$D$101='Transportation Figure'!$C$36),0),MATCH('Transportation Figure'!F$2,'EPS Emissions'!$C$1:$AI$1,0)),INDEX('GCAM By Region By Sector'!$B$1:$AH$342,MATCH(1,('GCAM By Region By Sector'!$B$1:$B$342='Transportation Figure'!$A52)*('GCAM By Region By Sector'!$C$1:$C$342='Transportation Figure'!$C$36),0),MATCH('Transportation Figure'!F$2,'GCAM By Region By Sector'!$B$1:$AH$1,0))*10^3),0)</f>
        <v>0.62858444400000002</v>
      </c>
      <c r="G52" cm="1">
        <f t="array" ref="G52">IFERROR(IF($C52="EPS",INDEX('EPS Emissions'!$C$1:$AI$101,MATCH(1,('EPS Emissions'!$C$1:$C$101='Transportation Figure'!$A52)*('EPS Emissions'!$D$1:$D$101='Transportation Figure'!$C$36),0),MATCH('Transportation Figure'!G$2,'EPS Emissions'!$C$1:$AI$1,0)),INDEX('GCAM By Region By Sector'!$B$1:$AH$342,MATCH(1,('GCAM By Region By Sector'!$B$1:$B$342='Transportation Figure'!$A52)*('GCAM By Region By Sector'!$C$1:$C$342='Transportation Figure'!$C$36),0),MATCH('Transportation Figure'!G$2,'GCAM By Region By Sector'!$B$1:$AH$1,0))*10^3),0)</f>
        <v>0.79816367599999993</v>
      </c>
      <c r="I52" cm="1">
        <f t="array" ref="I52">IFERROR(IF($C52="EPS",INDEX('EPS Emissions'!$C$1:$AI$101,MATCH(1,('EPS Emissions'!$C$1:$C$101='Transportation Figure'!$A52)*('EPS Emissions'!$D$1:$D$101='Transportation Figure'!$I$36),0),MATCH('Transportation Figure'!I$2,'EPS Emissions'!$C$1:$AI$1,0)),INDEX('GCAM By Region By Sector'!$B$1:$AH$342,MATCH(1,('GCAM By Region By Sector'!$B$1:$B$342='Transportation Figure'!$A52)*('GCAM By Region By Sector'!$C$1:$C$342='Transportation Figure'!$I$36),0),MATCH('Transportation Figure'!I$2,'GCAM By Region By Sector'!$B$1:$AH$1,0))*10^3),0)</f>
        <v>0.91764894513999995</v>
      </c>
      <c r="J52" cm="1">
        <f t="array" ref="J52">IFERROR(IF($C52="EPS",INDEX('EPS Emissions'!$C$1:$AI$101,MATCH(1,('EPS Emissions'!$C$1:$C$101='Transportation Figure'!$A52)*('EPS Emissions'!$D$1:$D$101='Transportation Figure'!$I$36),0),MATCH('Transportation Figure'!J$2,'EPS Emissions'!$C$1:$AI$1,0)),INDEX('GCAM By Region By Sector'!$B$1:$AH$342,MATCH(1,('GCAM By Region By Sector'!$B$1:$B$342='Transportation Figure'!$A52)*('GCAM By Region By Sector'!$C$1:$C$342='Transportation Figure'!$I$36),0),MATCH('Transportation Figure'!J$2,'GCAM By Region By Sector'!$B$1:$AH$1,0))*10^3),0)</f>
        <v>1.0277123397999999</v>
      </c>
      <c r="K52" cm="1">
        <f t="array" ref="K52">IFERROR(IF($C52="EPS",INDEX('EPS Emissions'!$C$1:$AI$101,MATCH(1,('EPS Emissions'!$C$1:$C$101='Transportation Figure'!$A52)*('EPS Emissions'!$D$1:$D$101='Transportation Figure'!$I$36),0),MATCH('Transportation Figure'!K$2,'EPS Emissions'!$C$1:$AI$1,0)),INDEX('GCAM By Region By Sector'!$B$1:$AH$342,MATCH(1,('GCAM By Region By Sector'!$B$1:$B$342='Transportation Figure'!$A52)*('GCAM By Region By Sector'!$C$1:$C$342='Transportation Figure'!$I$36),0),MATCH('Transportation Figure'!K$2,'GCAM By Region By Sector'!$B$1:$AH$1,0))*10^3),0)</f>
        <v>1.1999801407900001</v>
      </c>
      <c r="L52" cm="1">
        <f t="array" ref="L52">IFERROR(IF($C52="EPS",INDEX('EPS Emissions'!$C$1:$AI$101,MATCH(1,('EPS Emissions'!$C$1:$C$101='Transportation Figure'!$A52)*('EPS Emissions'!$D$1:$D$101='Transportation Figure'!$I$36),0),MATCH('Transportation Figure'!L$2,'EPS Emissions'!$C$1:$AI$1,0)),INDEX('GCAM By Region By Sector'!$B$1:$AH$342,MATCH(1,('GCAM By Region By Sector'!$B$1:$B$342='Transportation Figure'!$A52)*('GCAM By Region By Sector'!$C$1:$C$342='Transportation Figure'!$I$36),0),MATCH('Transportation Figure'!L$2,'GCAM By Region By Sector'!$B$1:$AH$1,0))*10^3),0)</f>
        <v>1.36738782555</v>
      </c>
      <c r="Y52" t="s">
        <v>415</v>
      </c>
      <c r="Z52">
        <v>0</v>
      </c>
      <c r="AA52">
        <v>0</v>
      </c>
      <c r="AB52">
        <v>0</v>
      </c>
      <c r="AC52">
        <v>0</v>
      </c>
      <c r="AF52" t="str">
        <v>EU-27</v>
      </c>
      <c r="AG52" t="str">
        <f t="shared" ref="AG52:AG62" si="26">AF52</f>
        <v>EU-27</v>
      </c>
      <c r="AH52" s="47">
        <f t="shared" si="25"/>
        <v>1041.4486732536009</v>
      </c>
      <c r="AI52" s="47">
        <f t="shared" si="25"/>
        <v>1014.0821165262512</v>
      </c>
      <c r="AJ52" s="47">
        <f t="shared" si="25"/>
        <v>967.32014274774042</v>
      </c>
      <c r="AK52" s="47">
        <f t="shared" si="25"/>
        <v>921.00548410617284</v>
      </c>
    </row>
    <row r="53" spans="1:37" x14ac:dyDescent="0.35">
      <c r="A53" s="13" t="s">
        <v>31</v>
      </c>
      <c r="B53" t="s">
        <v>32</v>
      </c>
      <c r="C53" s="10" t="s">
        <v>13</v>
      </c>
      <c r="D53" cm="1">
        <f t="array" ref="D53">IFERROR(IF($C53="EPS",INDEX('EPS Emissions'!$C$1:$AI$101,MATCH(1,('EPS Emissions'!$C$1:$C$101='Transportation Figure'!$A53)*('EPS Emissions'!$D$1:$D$101='Transportation Figure'!$C$36),0),MATCH('Transportation Figure'!D$2,'EPS Emissions'!$C$1:$AI$1,0)),INDEX('GCAM By Region By Sector'!$B$1:$AH$342,MATCH(1,('GCAM By Region By Sector'!$B$1:$B$342='Transportation Figure'!$A53)*('GCAM By Region By Sector'!$C$1:$C$342='Transportation Figure'!$C$36),0),MATCH('Transportation Figure'!D$2,'GCAM By Region By Sector'!$B$1:$AH$1,0))*10^3),0)</f>
        <v>8.3431319249999998</v>
      </c>
      <c r="E53" cm="1">
        <f t="array" ref="E53">IFERROR(IF($C53="EPS",INDEX('EPS Emissions'!$C$1:$AI$101,MATCH(1,('EPS Emissions'!$C$1:$C$101='Transportation Figure'!$A53)*('EPS Emissions'!$D$1:$D$101='Transportation Figure'!$C$36),0),MATCH('Transportation Figure'!E$2,'EPS Emissions'!$C$1:$AI$1,0)),INDEX('GCAM By Region By Sector'!$B$1:$AH$342,MATCH(1,('GCAM By Region By Sector'!$B$1:$B$342='Transportation Figure'!$A53)*('GCAM By Region By Sector'!$C$1:$C$342='Transportation Figure'!$C$36),0),MATCH('Transportation Figure'!E$2,'GCAM By Region By Sector'!$B$1:$AH$1,0))*10^3),0)</f>
        <v>9.6487345199999996</v>
      </c>
      <c r="F53" cm="1">
        <f t="array" ref="F53">IFERROR(IF($C53="EPS",INDEX('EPS Emissions'!$C$1:$AI$101,MATCH(1,('EPS Emissions'!$C$1:$C$101='Transportation Figure'!$A53)*('EPS Emissions'!$D$1:$D$101='Transportation Figure'!$C$36),0),MATCH('Transportation Figure'!F$2,'EPS Emissions'!$C$1:$AI$1,0)),INDEX('GCAM By Region By Sector'!$B$1:$AH$342,MATCH(1,('GCAM By Region By Sector'!$B$1:$B$342='Transportation Figure'!$A53)*('GCAM By Region By Sector'!$C$1:$C$342='Transportation Figure'!$C$36),0),MATCH('Transportation Figure'!F$2,'GCAM By Region By Sector'!$B$1:$AH$1,0))*10^3),0)</f>
        <v>11.215658305000002</v>
      </c>
      <c r="G53" cm="1">
        <f t="array" ref="G53">IFERROR(IF($C53="EPS",INDEX('EPS Emissions'!$C$1:$AI$101,MATCH(1,('EPS Emissions'!$C$1:$C$101='Transportation Figure'!$A53)*('EPS Emissions'!$D$1:$D$101='Transportation Figure'!$C$36),0),MATCH('Transportation Figure'!G$2,'EPS Emissions'!$C$1:$AI$1,0)),INDEX('GCAM By Region By Sector'!$B$1:$AH$342,MATCH(1,('GCAM By Region By Sector'!$B$1:$B$342='Transportation Figure'!$A53)*('GCAM By Region By Sector'!$C$1:$C$342='Transportation Figure'!$C$36),0),MATCH('Transportation Figure'!G$2,'GCAM By Region By Sector'!$B$1:$AH$1,0))*10^3),0)</f>
        <v>13.175679450000001</v>
      </c>
      <c r="I53" cm="1">
        <f t="array" ref="I53">IFERROR(IF($C53="EPS",INDEX('EPS Emissions'!$C$1:$AI$101,MATCH(1,('EPS Emissions'!$C$1:$C$101='Transportation Figure'!$A53)*('EPS Emissions'!$D$1:$D$101='Transportation Figure'!$I$36),0),MATCH('Transportation Figure'!I$2,'EPS Emissions'!$C$1:$AI$1,0)),INDEX('GCAM By Region By Sector'!$B$1:$AH$342,MATCH(1,('GCAM By Region By Sector'!$B$1:$B$342='Transportation Figure'!$A53)*('GCAM By Region By Sector'!$C$1:$C$342='Transportation Figure'!$I$36),0),MATCH('Transportation Figure'!I$2,'GCAM By Region By Sector'!$B$1:$AH$1,0))*10^3),0)</f>
        <v>3.8441443500000001</v>
      </c>
      <c r="J53" cm="1">
        <f t="array" ref="J53">IFERROR(IF($C53="EPS",INDEX('EPS Emissions'!$C$1:$AI$101,MATCH(1,('EPS Emissions'!$C$1:$C$101='Transportation Figure'!$A53)*('EPS Emissions'!$D$1:$D$101='Transportation Figure'!$I$36),0),MATCH('Transportation Figure'!J$2,'EPS Emissions'!$C$1:$AI$1,0)),INDEX('GCAM By Region By Sector'!$B$1:$AH$342,MATCH(1,('GCAM By Region By Sector'!$B$1:$B$342='Transportation Figure'!$A53)*('GCAM By Region By Sector'!$C$1:$C$342='Transportation Figure'!$I$36),0),MATCH('Transportation Figure'!J$2,'GCAM By Region By Sector'!$B$1:$AH$1,0))*10^3),0)</f>
        <v>4.1116863510000004</v>
      </c>
      <c r="K53" cm="1">
        <f t="array" ref="K53">IFERROR(IF($C53="EPS",INDEX('EPS Emissions'!$C$1:$AI$101,MATCH(1,('EPS Emissions'!$C$1:$C$101='Transportation Figure'!$A53)*('EPS Emissions'!$D$1:$D$101='Transportation Figure'!$I$36),0),MATCH('Transportation Figure'!K$2,'EPS Emissions'!$C$1:$AI$1,0)),INDEX('GCAM By Region By Sector'!$B$1:$AH$342,MATCH(1,('GCAM By Region By Sector'!$B$1:$B$342='Transportation Figure'!$A53)*('GCAM By Region By Sector'!$C$1:$C$342='Transportation Figure'!$I$36),0),MATCH('Transportation Figure'!K$2,'GCAM By Region By Sector'!$B$1:$AH$1,0))*10^3),0)</f>
        <v>4.3895733847000011</v>
      </c>
      <c r="L53" cm="1">
        <f t="array" ref="L53">IFERROR(IF($C53="EPS",INDEX('EPS Emissions'!$C$1:$AI$101,MATCH(1,('EPS Emissions'!$C$1:$C$101='Transportation Figure'!$A53)*('EPS Emissions'!$D$1:$D$101='Transportation Figure'!$I$36),0),MATCH('Transportation Figure'!L$2,'EPS Emissions'!$C$1:$AI$1,0)),INDEX('GCAM By Region By Sector'!$B$1:$AH$342,MATCH(1,('GCAM By Region By Sector'!$B$1:$B$342='Transportation Figure'!$A53)*('GCAM By Region By Sector'!$C$1:$C$342='Transportation Figure'!$I$36),0),MATCH('Transportation Figure'!L$2,'GCAM By Region By Sector'!$B$1:$AH$1,0))*10^3),0)</f>
        <v>4.7609162779000007</v>
      </c>
      <c r="AF53" t="str">
        <v>China</v>
      </c>
      <c r="AG53" t="str">
        <f t="shared" si="26"/>
        <v>China</v>
      </c>
      <c r="AH53" s="47">
        <f t="shared" si="25"/>
        <v>842.55398955463909</v>
      </c>
      <c r="AI53" s="47">
        <f t="shared" si="25"/>
        <v>1169.1941358043937</v>
      </c>
      <c r="AJ53" s="47">
        <f t="shared" si="25"/>
        <v>1380.5096001101067</v>
      </c>
      <c r="AK53" s="47">
        <f t="shared" si="25"/>
        <v>1442.4241844454252</v>
      </c>
    </row>
    <row r="54" spans="1:37" x14ac:dyDescent="0.35">
      <c r="A54" s="13" t="s">
        <v>33</v>
      </c>
      <c r="B54" t="s">
        <v>33</v>
      </c>
      <c r="C54" s="10" t="s">
        <v>13</v>
      </c>
      <c r="D54" cm="1">
        <f t="array" ref="D54">IFERROR(IF($C54="EPS",INDEX('EPS Emissions'!$C$1:$AI$101,MATCH(1,('EPS Emissions'!$C$1:$C$101='Transportation Figure'!$A54)*('EPS Emissions'!$D$1:$D$101='Transportation Figure'!$C$36),0),MATCH('Transportation Figure'!D$2,'EPS Emissions'!$C$1:$AI$1,0)),INDEX('GCAM By Region By Sector'!$B$1:$AH$342,MATCH(1,('GCAM By Region By Sector'!$B$1:$B$342='Transportation Figure'!$A54)*('GCAM By Region By Sector'!$C$1:$C$342='Transportation Figure'!$C$36),0),MATCH('Transportation Figure'!D$2,'GCAM By Region By Sector'!$B$1:$AH$1,0))*10^3),0)</f>
        <v>4.3819757250000002</v>
      </c>
      <c r="E54" cm="1">
        <f t="array" ref="E54">IFERROR(IF($C54="EPS",INDEX('EPS Emissions'!$C$1:$AI$101,MATCH(1,('EPS Emissions'!$C$1:$C$101='Transportation Figure'!$A54)*('EPS Emissions'!$D$1:$D$101='Transportation Figure'!$C$36),0),MATCH('Transportation Figure'!E$2,'EPS Emissions'!$C$1:$AI$1,0)),INDEX('GCAM By Region By Sector'!$B$1:$AH$342,MATCH(1,('GCAM By Region By Sector'!$B$1:$B$342='Transportation Figure'!$A54)*('GCAM By Region By Sector'!$C$1:$C$342='Transportation Figure'!$C$36),0),MATCH('Transportation Figure'!E$2,'GCAM By Region By Sector'!$B$1:$AH$1,0))*10^3),0)</f>
        <v>3.9229211900000003</v>
      </c>
      <c r="F54" cm="1">
        <f t="array" ref="F54">IFERROR(IF($C54="EPS",INDEX('EPS Emissions'!$C$1:$AI$101,MATCH(1,('EPS Emissions'!$C$1:$C$101='Transportation Figure'!$A54)*('EPS Emissions'!$D$1:$D$101='Transportation Figure'!$C$36),0),MATCH('Transportation Figure'!F$2,'EPS Emissions'!$C$1:$AI$1,0)),INDEX('GCAM By Region By Sector'!$B$1:$AH$342,MATCH(1,('GCAM By Region By Sector'!$B$1:$B$342='Transportation Figure'!$A54)*('GCAM By Region By Sector'!$C$1:$C$342='Transportation Figure'!$C$36),0),MATCH('Transportation Figure'!F$2,'GCAM By Region By Sector'!$B$1:$AH$1,0))*10^3),0)</f>
        <v>3.9553359349999999</v>
      </c>
      <c r="G54" cm="1">
        <f t="array" ref="G54">IFERROR(IF($C54="EPS",INDEX('EPS Emissions'!$C$1:$AI$101,MATCH(1,('EPS Emissions'!$C$1:$C$101='Transportation Figure'!$A54)*('EPS Emissions'!$D$1:$D$101='Transportation Figure'!$C$36),0),MATCH('Transportation Figure'!G$2,'EPS Emissions'!$C$1:$AI$1,0)),INDEX('GCAM By Region By Sector'!$B$1:$AH$342,MATCH(1,('GCAM By Region By Sector'!$B$1:$B$342='Transportation Figure'!$A54)*('GCAM By Region By Sector'!$C$1:$C$342='Transportation Figure'!$C$36),0),MATCH('Transportation Figure'!G$2,'GCAM By Region By Sector'!$B$1:$AH$1,0))*10^3),0)</f>
        <v>4.2276912850000006</v>
      </c>
      <c r="I54" cm="1">
        <f t="array" ref="I54">IFERROR(IF($C54="EPS",INDEX('EPS Emissions'!$C$1:$AI$101,MATCH(1,('EPS Emissions'!$C$1:$C$101='Transportation Figure'!$A54)*('EPS Emissions'!$D$1:$D$101='Transportation Figure'!$I$36),0),MATCH('Transportation Figure'!I$2,'EPS Emissions'!$C$1:$AI$1,0)),INDEX('GCAM By Region By Sector'!$B$1:$AH$342,MATCH(1,('GCAM By Region By Sector'!$B$1:$B$342='Transportation Figure'!$A54)*('GCAM By Region By Sector'!$C$1:$C$342='Transportation Figure'!$I$36),0),MATCH('Transportation Figure'!I$2,'GCAM By Region By Sector'!$B$1:$AH$1,0))*10^3),0)</f>
        <v>0.44017471598000002</v>
      </c>
      <c r="J54" cm="1">
        <f t="array" ref="J54">IFERROR(IF($C54="EPS",INDEX('EPS Emissions'!$C$1:$AI$101,MATCH(1,('EPS Emissions'!$C$1:$C$101='Transportation Figure'!$A54)*('EPS Emissions'!$D$1:$D$101='Transportation Figure'!$I$36),0),MATCH('Transportation Figure'!J$2,'EPS Emissions'!$C$1:$AI$1,0)),INDEX('GCAM By Region By Sector'!$B$1:$AH$342,MATCH(1,('GCAM By Region By Sector'!$B$1:$B$342='Transportation Figure'!$A54)*('GCAM By Region By Sector'!$C$1:$C$342='Transportation Figure'!$I$36),0),MATCH('Transportation Figure'!J$2,'GCAM By Region By Sector'!$B$1:$AH$1,0))*10^3),0)</f>
        <v>0.43012204279999633</v>
      </c>
      <c r="K54" cm="1">
        <f t="array" ref="K54">IFERROR(IF($C54="EPS",INDEX('EPS Emissions'!$C$1:$AI$101,MATCH(1,('EPS Emissions'!$C$1:$C$101='Transportation Figure'!$A54)*('EPS Emissions'!$D$1:$D$101='Transportation Figure'!$I$36),0),MATCH('Transportation Figure'!K$2,'EPS Emissions'!$C$1:$AI$1,0)),INDEX('GCAM By Region By Sector'!$B$1:$AH$342,MATCH(1,('GCAM By Region By Sector'!$B$1:$B$342='Transportation Figure'!$A54)*('GCAM By Region By Sector'!$C$1:$C$342='Transportation Figure'!$I$36),0),MATCH('Transportation Figure'!K$2,'GCAM By Region By Sector'!$B$1:$AH$1,0))*10^3),0)</f>
        <v>0.42952592648000004</v>
      </c>
      <c r="L54" cm="1">
        <f t="array" ref="L54">IFERROR(IF($C54="EPS",INDEX('EPS Emissions'!$C$1:$AI$101,MATCH(1,('EPS Emissions'!$C$1:$C$101='Transportation Figure'!$A54)*('EPS Emissions'!$D$1:$D$101='Transportation Figure'!$I$36),0),MATCH('Transportation Figure'!L$2,'EPS Emissions'!$C$1:$AI$1,0)),INDEX('GCAM By Region By Sector'!$B$1:$AH$342,MATCH(1,('GCAM By Region By Sector'!$B$1:$B$342='Transportation Figure'!$A54)*('GCAM By Region By Sector'!$C$1:$C$342='Transportation Figure'!$I$36),0),MATCH('Transportation Figure'!L$2,'GCAM By Region By Sector'!$B$1:$AH$1,0))*10^3),0)</f>
        <v>0.44965576767999998</v>
      </c>
      <c r="AF54" t="str">
        <v>Middle East</v>
      </c>
      <c r="AG54" t="str">
        <f t="shared" ref="AG54" si="27">AF54</f>
        <v>Middle East</v>
      </c>
      <c r="AH54" s="47">
        <f t="shared" si="25"/>
        <v>598.1343815544144</v>
      </c>
      <c r="AI54" s="47">
        <f t="shared" si="25"/>
        <v>650.25035230275057</v>
      </c>
      <c r="AJ54" s="47">
        <f t="shared" si="25"/>
        <v>686.5141287160717</v>
      </c>
      <c r="AK54" s="47">
        <f t="shared" si="25"/>
        <v>735.56080296785717</v>
      </c>
    </row>
    <row r="55" spans="1:37" x14ac:dyDescent="0.35">
      <c r="A55" s="13" t="s">
        <v>34</v>
      </c>
      <c r="B55" t="s">
        <v>34</v>
      </c>
      <c r="C55" s="10" t="s">
        <v>9</v>
      </c>
      <c r="D55" cm="1">
        <f t="array" ref="D55">IFERROR(IF($C55="EPS",INDEX('EPS Emissions'!$C$1:$AI$101,MATCH(1,('EPS Emissions'!$C$1:$C$101='Transportation Figure'!$A55)*('EPS Emissions'!$D$1:$D$101='Transportation Figure'!$C$36),0),MATCH('Transportation Figure'!D$2,'EPS Emissions'!$C$1:$AI$1,0)),INDEX('GCAM By Region By Sector'!$B$1:$AH$342,MATCH(1,('GCAM By Region By Sector'!$B$1:$B$342='Transportation Figure'!$A55)*('GCAM By Region By Sector'!$C$1:$C$342='Transportation Figure'!$C$36),0),MATCH('Transportation Figure'!D$2,'GCAM By Region By Sector'!$B$1:$AH$1,0))*10^3),0)</f>
        <v>0</v>
      </c>
      <c r="E55" cm="1">
        <f t="array" ref="E55">IFERROR(IF($C55="EPS",INDEX('EPS Emissions'!$C$1:$AI$101,MATCH(1,('EPS Emissions'!$C$1:$C$101='Transportation Figure'!$A55)*('EPS Emissions'!$D$1:$D$101='Transportation Figure'!$C$36),0),MATCH('Transportation Figure'!E$2,'EPS Emissions'!$C$1:$AI$1,0)),INDEX('GCAM By Region By Sector'!$B$1:$AH$342,MATCH(1,('GCAM By Region By Sector'!$B$1:$B$342='Transportation Figure'!$A55)*('GCAM By Region By Sector'!$C$1:$C$342='Transportation Figure'!$C$36),0),MATCH('Transportation Figure'!E$2,'GCAM By Region By Sector'!$B$1:$AH$1,0))*10^3),0)</f>
        <v>0</v>
      </c>
      <c r="F55" cm="1">
        <f t="array" ref="F55">IFERROR(IF($C55="EPS",INDEX('EPS Emissions'!$C$1:$AI$101,MATCH(1,('EPS Emissions'!$C$1:$C$101='Transportation Figure'!$A55)*('EPS Emissions'!$D$1:$D$101='Transportation Figure'!$C$36),0),MATCH('Transportation Figure'!F$2,'EPS Emissions'!$C$1:$AI$1,0)),INDEX('GCAM By Region By Sector'!$B$1:$AH$342,MATCH(1,('GCAM By Region By Sector'!$B$1:$B$342='Transportation Figure'!$A55)*('GCAM By Region By Sector'!$C$1:$C$342='Transportation Figure'!$C$36),0),MATCH('Transportation Figure'!F$2,'GCAM By Region By Sector'!$B$1:$AH$1,0))*10^3),0)</f>
        <v>0</v>
      </c>
      <c r="G55" cm="1">
        <f t="array" ref="G55">IFERROR(IF($C55="EPS",INDEX('EPS Emissions'!$C$1:$AI$101,MATCH(1,('EPS Emissions'!$C$1:$C$101='Transportation Figure'!$A55)*('EPS Emissions'!$D$1:$D$101='Transportation Figure'!$C$36),0),MATCH('Transportation Figure'!G$2,'EPS Emissions'!$C$1:$AI$1,0)),INDEX('GCAM By Region By Sector'!$B$1:$AH$342,MATCH(1,('GCAM By Region By Sector'!$B$1:$B$342='Transportation Figure'!$A55)*('GCAM By Region By Sector'!$C$1:$C$342='Transportation Figure'!$C$36),0),MATCH('Transportation Figure'!G$2,'GCAM By Region By Sector'!$B$1:$AH$1,0))*10^3),0)</f>
        <v>0</v>
      </c>
      <c r="I55" cm="1">
        <f t="array" ref="I55">IFERROR(IF($C55="EPS",INDEX('EPS Emissions'!$C$1:$AI$101,MATCH(1,('EPS Emissions'!$C$1:$C$101='Transportation Figure'!$A55)*('EPS Emissions'!$D$1:$D$101='Transportation Figure'!$I$36),0),MATCH('Transportation Figure'!I$2,'EPS Emissions'!$C$1:$AI$1,0)),INDEX('GCAM By Region By Sector'!$B$1:$AH$342,MATCH(1,('GCAM By Region By Sector'!$B$1:$B$342='Transportation Figure'!$A55)*('GCAM By Region By Sector'!$C$1:$C$342='Transportation Figure'!$I$36),0),MATCH('Transportation Figure'!I$2,'GCAM By Region By Sector'!$B$1:$AH$1,0))*10^3),0)</f>
        <v>0</v>
      </c>
      <c r="J55" cm="1">
        <f t="array" ref="J55">IFERROR(IF($C55="EPS",INDEX('EPS Emissions'!$C$1:$AI$101,MATCH(1,('EPS Emissions'!$C$1:$C$101='Transportation Figure'!$A55)*('EPS Emissions'!$D$1:$D$101='Transportation Figure'!$I$36),0),MATCH('Transportation Figure'!J$2,'EPS Emissions'!$C$1:$AI$1,0)),INDEX('GCAM By Region By Sector'!$B$1:$AH$342,MATCH(1,('GCAM By Region By Sector'!$B$1:$B$342='Transportation Figure'!$A55)*('GCAM By Region By Sector'!$C$1:$C$342='Transportation Figure'!$I$36),0),MATCH('Transportation Figure'!J$2,'GCAM By Region By Sector'!$B$1:$AH$1,0))*10^3),0)</f>
        <v>0</v>
      </c>
      <c r="K55" cm="1">
        <f t="array" ref="K55">IFERROR(IF($C55="EPS",INDEX('EPS Emissions'!$C$1:$AI$101,MATCH(1,('EPS Emissions'!$C$1:$C$101='Transportation Figure'!$A55)*('EPS Emissions'!$D$1:$D$101='Transportation Figure'!$I$36),0),MATCH('Transportation Figure'!K$2,'EPS Emissions'!$C$1:$AI$1,0)),INDEX('GCAM By Region By Sector'!$B$1:$AH$342,MATCH(1,('GCAM By Region By Sector'!$B$1:$B$342='Transportation Figure'!$A55)*('GCAM By Region By Sector'!$C$1:$C$342='Transportation Figure'!$I$36),0),MATCH('Transportation Figure'!K$2,'GCAM By Region By Sector'!$B$1:$AH$1,0))*10^3),0)</f>
        <v>0</v>
      </c>
      <c r="L55" cm="1">
        <f t="array" ref="L55">IFERROR(IF($C55="EPS",INDEX('EPS Emissions'!$C$1:$AI$101,MATCH(1,('EPS Emissions'!$C$1:$C$101='Transportation Figure'!$A55)*('EPS Emissions'!$D$1:$D$101='Transportation Figure'!$I$36),0),MATCH('Transportation Figure'!L$2,'EPS Emissions'!$C$1:$AI$1,0)),INDEX('GCAM By Region By Sector'!$B$1:$AH$342,MATCH(1,('GCAM By Region By Sector'!$B$1:$B$342='Transportation Figure'!$A55)*('GCAM By Region By Sector'!$C$1:$C$342='Transportation Figure'!$I$36),0),MATCH('Transportation Figure'!L$2,'GCAM By Region By Sector'!$B$1:$AH$1,0))*10^3),0)</f>
        <v>0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  <c r="AF55" t="str">
        <v>Southeast Asia</v>
      </c>
      <c r="AG55" t="str">
        <f t="shared" si="26"/>
        <v>Southeast Asia</v>
      </c>
      <c r="AH55" s="47">
        <f t="shared" si="25"/>
        <v>503.66025726146415</v>
      </c>
      <c r="AI55" s="47">
        <f t="shared" si="25"/>
        <v>599.00832744581442</v>
      </c>
      <c r="AJ55" s="47">
        <f t="shared" si="25"/>
        <v>718.03477837542505</v>
      </c>
      <c r="AK55" s="47">
        <f t="shared" si="25"/>
        <v>860.49319427851265</v>
      </c>
    </row>
    <row r="56" spans="1:37" x14ac:dyDescent="0.35">
      <c r="A56" s="13" t="s">
        <v>35</v>
      </c>
      <c r="B56" t="s">
        <v>35</v>
      </c>
      <c r="C56" s="10" t="s">
        <v>9</v>
      </c>
      <c r="D56" cm="1">
        <f t="array" ref="D56">IFERROR(IF($C56="EPS",INDEX('EPS Emissions'!$C$1:$AI$101,MATCH(1,('EPS Emissions'!$C$1:$C$101='Transportation Figure'!$A56)*('EPS Emissions'!$D$1:$D$101='Transportation Figure'!$C$36),0),MATCH('Transportation Figure'!D$2,'EPS Emissions'!$C$1:$AI$1,0)),INDEX('GCAM By Region By Sector'!$B$1:$AH$342,MATCH(1,('GCAM By Region By Sector'!$B$1:$B$342='Transportation Figure'!$A56)*('GCAM By Region By Sector'!$C$1:$C$342='Transportation Figure'!$C$36),0),MATCH('Transportation Figure'!D$2,'GCAM By Region By Sector'!$B$1:$AH$1,0))*10^3),0)</f>
        <v>0</v>
      </c>
      <c r="E56" cm="1">
        <f t="array" ref="E56">IFERROR(IF($C56="EPS",INDEX('EPS Emissions'!$C$1:$AI$101,MATCH(1,('EPS Emissions'!$C$1:$C$101='Transportation Figure'!$A56)*('EPS Emissions'!$D$1:$D$101='Transportation Figure'!$C$36),0),MATCH('Transportation Figure'!E$2,'EPS Emissions'!$C$1:$AI$1,0)),INDEX('GCAM By Region By Sector'!$B$1:$AH$342,MATCH(1,('GCAM By Region By Sector'!$B$1:$B$342='Transportation Figure'!$A56)*('GCAM By Region By Sector'!$C$1:$C$342='Transportation Figure'!$C$36),0),MATCH('Transportation Figure'!E$2,'GCAM By Region By Sector'!$B$1:$AH$1,0))*10^3),0)</f>
        <v>0</v>
      </c>
      <c r="F56" cm="1">
        <f t="array" ref="F56">IFERROR(IF($C56="EPS",INDEX('EPS Emissions'!$C$1:$AI$101,MATCH(1,('EPS Emissions'!$C$1:$C$101='Transportation Figure'!$A56)*('EPS Emissions'!$D$1:$D$101='Transportation Figure'!$C$36),0),MATCH('Transportation Figure'!F$2,'EPS Emissions'!$C$1:$AI$1,0)),INDEX('GCAM By Region By Sector'!$B$1:$AH$342,MATCH(1,('GCAM By Region By Sector'!$B$1:$B$342='Transportation Figure'!$A56)*('GCAM By Region By Sector'!$C$1:$C$342='Transportation Figure'!$C$36),0),MATCH('Transportation Figure'!F$2,'GCAM By Region By Sector'!$B$1:$AH$1,0))*10^3),0)</f>
        <v>0</v>
      </c>
      <c r="G56" cm="1">
        <f t="array" ref="G56">IFERROR(IF($C56="EPS",INDEX('EPS Emissions'!$C$1:$AI$101,MATCH(1,('EPS Emissions'!$C$1:$C$101='Transportation Figure'!$A56)*('EPS Emissions'!$D$1:$D$101='Transportation Figure'!$C$36),0),MATCH('Transportation Figure'!G$2,'EPS Emissions'!$C$1:$AI$1,0)),INDEX('GCAM By Region By Sector'!$B$1:$AH$342,MATCH(1,('GCAM By Region By Sector'!$B$1:$B$342='Transportation Figure'!$A56)*('GCAM By Region By Sector'!$C$1:$C$342='Transportation Figure'!$C$36),0),MATCH('Transportation Figure'!G$2,'GCAM By Region By Sector'!$B$1:$AH$1,0))*10^3),0)</f>
        <v>0</v>
      </c>
      <c r="I56" cm="1">
        <f t="array" ref="I56">IFERROR(IF($C56="EPS",INDEX('EPS Emissions'!$C$1:$AI$101,MATCH(1,('EPS Emissions'!$C$1:$C$101='Transportation Figure'!$A56)*('EPS Emissions'!$D$1:$D$101='Transportation Figure'!$I$36),0),MATCH('Transportation Figure'!I$2,'EPS Emissions'!$C$1:$AI$1,0)),INDEX('GCAM By Region By Sector'!$B$1:$AH$342,MATCH(1,('GCAM By Region By Sector'!$B$1:$B$342='Transportation Figure'!$A56)*('GCAM By Region By Sector'!$C$1:$C$342='Transportation Figure'!$I$36),0),MATCH('Transportation Figure'!I$2,'GCAM By Region By Sector'!$B$1:$AH$1,0))*10^3),0)</f>
        <v>0</v>
      </c>
      <c r="J56" cm="1">
        <f t="array" ref="J56">IFERROR(IF($C56="EPS",INDEX('EPS Emissions'!$C$1:$AI$101,MATCH(1,('EPS Emissions'!$C$1:$C$101='Transportation Figure'!$A56)*('EPS Emissions'!$D$1:$D$101='Transportation Figure'!$I$36),0),MATCH('Transportation Figure'!J$2,'EPS Emissions'!$C$1:$AI$1,0)),INDEX('GCAM By Region By Sector'!$B$1:$AH$342,MATCH(1,('GCAM By Region By Sector'!$B$1:$B$342='Transportation Figure'!$A56)*('GCAM By Region By Sector'!$C$1:$C$342='Transportation Figure'!$I$36),0),MATCH('Transportation Figure'!J$2,'GCAM By Region By Sector'!$B$1:$AH$1,0))*10^3),0)</f>
        <v>0</v>
      </c>
      <c r="K56" cm="1">
        <f t="array" ref="K56">IFERROR(IF($C56="EPS",INDEX('EPS Emissions'!$C$1:$AI$101,MATCH(1,('EPS Emissions'!$C$1:$C$101='Transportation Figure'!$A56)*('EPS Emissions'!$D$1:$D$101='Transportation Figure'!$I$36),0),MATCH('Transportation Figure'!K$2,'EPS Emissions'!$C$1:$AI$1,0)),INDEX('GCAM By Region By Sector'!$B$1:$AH$342,MATCH(1,('GCAM By Region By Sector'!$B$1:$B$342='Transportation Figure'!$A56)*('GCAM By Region By Sector'!$C$1:$C$342='Transportation Figure'!$I$36),0),MATCH('Transportation Figure'!K$2,'GCAM By Region By Sector'!$B$1:$AH$1,0))*10^3),0)</f>
        <v>0</v>
      </c>
      <c r="L56" cm="1">
        <f t="array" ref="L56">IFERROR(IF($C56="EPS",INDEX('EPS Emissions'!$C$1:$AI$101,MATCH(1,('EPS Emissions'!$C$1:$C$101='Transportation Figure'!$A56)*('EPS Emissions'!$D$1:$D$101='Transportation Figure'!$I$36),0),MATCH('Transportation Figure'!L$2,'EPS Emissions'!$C$1:$AI$1,0)),INDEX('GCAM By Region By Sector'!$B$1:$AH$342,MATCH(1,('GCAM By Region By Sector'!$B$1:$B$342='Transportation Figure'!$A56)*('GCAM By Region By Sector'!$C$1:$C$342='Transportation Figure'!$I$36),0),MATCH('Transportation Figure'!L$2,'GCAM By Region By Sector'!$B$1:$AH$1,0))*10^3),0)</f>
        <v>0</v>
      </c>
      <c r="AF56" t="str">
        <v>India</v>
      </c>
      <c r="AG56" t="str">
        <f t="shared" si="26"/>
        <v>India</v>
      </c>
      <c r="AH56" s="47">
        <f t="shared" si="25"/>
        <v>311.11360714510221</v>
      </c>
      <c r="AI56" s="47">
        <f t="shared" si="25"/>
        <v>614.94953844337067</v>
      </c>
      <c r="AJ56" s="47">
        <f t="shared" si="25"/>
        <v>798.24426474249481</v>
      </c>
      <c r="AK56" s="47">
        <f t="shared" si="25"/>
        <v>945.08492185704745</v>
      </c>
    </row>
    <row r="57" spans="1:37" x14ac:dyDescent="0.35">
      <c r="A57" s="13" t="s">
        <v>36</v>
      </c>
      <c r="B57" t="s">
        <v>36</v>
      </c>
      <c r="C57" s="10" t="s">
        <v>13</v>
      </c>
      <c r="D57" cm="1">
        <f t="array" ref="D57">IFERROR(IF($C57="EPS",INDEX('EPS Emissions'!$C$1:$AI$101,MATCH(1,('EPS Emissions'!$C$1:$C$101='Transportation Figure'!$A57)*('EPS Emissions'!$D$1:$D$101='Transportation Figure'!$C$36),0),MATCH('Transportation Figure'!D$2,'EPS Emissions'!$C$1:$AI$1,0)),INDEX('GCAM By Region By Sector'!$B$1:$AH$342,MATCH(1,('GCAM By Region By Sector'!$B$1:$B$342='Transportation Figure'!$A57)*('GCAM By Region By Sector'!$C$1:$C$342='Transportation Figure'!$C$36),0),MATCH('Transportation Figure'!D$2,'GCAM By Region By Sector'!$B$1:$AH$1,0))*10^3),0)</f>
        <v>16.608579219999999</v>
      </c>
      <c r="E57" cm="1">
        <f t="array" ref="E57">IFERROR(IF($C57="EPS",INDEX('EPS Emissions'!$C$1:$AI$101,MATCH(1,('EPS Emissions'!$C$1:$C$101='Transportation Figure'!$A57)*('EPS Emissions'!$D$1:$D$101='Transportation Figure'!$C$36),0),MATCH('Transportation Figure'!E$2,'EPS Emissions'!$C$1:$AI$1,0)),INDEX('GCAM By Region By Sector'!$B$1:$AH$342,MATCH(1,('GCAM By Region By Sector'!$B$1:$B$342='Transportation Figure'!$A57)*('GCAM By Region By Sector'!$C$1:$C$342='Transportation Figure'!$C$36),0),MATCH('Transportation Figure'!E$2,'GCAM By Region By Sector'!$B$1:$AH$1,0))*10^3),0)</f>
        <v>13.919427349999999</v>
      </c>
      <c r="F57" cm="1">
        <f t="array" ref="F57">IFERROR(IF($C57="EPS",INDEX('EPS Emissions'!$C$1:$AI$101,MATCH(1,('EPS Emissions'!$C$1:$C$101='Transportation Figure'!$A57)*('EPS Emissions'!$D$1:$D$101='Transportation Figure'!$C$36),0),MATCH('Transportation Figure'!F$2,'EPS Emissions'!$C$1:$AI$1,0)),INDEX('GCAM By Region By Sector'!$B$1:$AH$342,MATCH(1,('GCAM By Region By Sector'!$B$1:$B$342='Transportation Figure'!$A57)*('GCAM By Region By Sector'!$C$1:$C$342='Transportation Figure'!$C$36),0),MATCH('Transportation Figure'!F$2,'GCAM By Region By Sector'!$B$1:$AH$1,0))*10^3),0)</f>
        <v>12.906683030000002</v>
      </c>
      <c r="G57" cm="1">
        <f t="array" ref="G57">IFERROR(IF($C57="EPS",INDEX('EPS Emissions'!$C$1:$AI$101,MATCH(1,('EPS Emissions'!$C$1:$C$101='Transportation Figure'!$A57)*('EPS Emissions'!$D$1:$D$101='Transportation Figure'!$C$36),0),MATCH('Transportation Figure'!G$2,'EPS Emissions'!$C$1:$AI$1,0)),INDEX('GCAM By Region By Sector'!$B$1:$AH$342,MATCH(1,('GCAM By Region By Sector'!$B$1:$B$342='Transportation Figure'!$A57)*('GCAM By Region By Sector'!$C$1:$C$342='Transportation Figure'!$C$36),0),MATCH('Transportation Figure'!G$2,'GCAM By Region By Sector'!$B$1:$AH$1,0))*10^3),0)</f>
        <v>12.564790375000001</v>
      </c>
      <c r="I57" cm="1">
        <f t="array" ref="I57">IFERROR(IF($C57="EPS",INDEX('EPS Emissions'!$C$1:$AI$101,MATCH(1,('EPS Emissions'!$C$1:$C$101='Transportation Figure'!$A57)*('EPS Emissions'!$D$1:$D$101='Transportation Figure'!$I$36),0),MATCH('Transportation Figure'!I$2,'EPS Emissions'!$C$1:$AI$1,0)),INDEX('GCAM By Region By Sector'!$B$1:$AH$342,MATCH(1,('GCAM By Region By Sector'!$B$1:$B$342='Transportation Figure'!$A57)*('GCAM By Region By Sector'!$C$1:$C$342='Transportation Figure'!$I$36),0),MATCH('Transportation Figure'!I$2,'GCAM By Region By Sector'!$B$1:$AH$1,0))*10^3),0)</f>
        <v>10.602659193999999</v>
      </c>
      <c r="J57" cm="1">
        <f t="array" ref="J57">IFERROR(IF($C57="EPS",INDEX('EPS Emissions'!$C$1:$AI$101,MATCH(1,('EPS Emissions'!$C$1:$C$101='Transportation Figure'!$A57)*('EPS Emissions'!$D$1:$D$101='Transportation Figure'!$I$36),0),MATCH('Transportation Figure'!J$2,'EPS Emissions'!$C$1:$AI$1,0)),INDEX('GCAM By Region By Sector'!$B$1:$AH$342,MATCH(1,('GCAM By Region By Sector'!$B$1:$B$342='Transportation Figure'!$A57)*('GCAM By Region By Sector'!$C$1:$C$342='Transportation Figure'!$I$36),0),MATCH('Transportation Figure'!J$2,'GCAM By Region By Sector'!$B$1:$AH$1,0))*10^3),0)</f>
        <v>10.096081437</v>
      </c>
      <c r="K57" cm="1">
        <f t="array" ref="K57">IFERROR(IF($C57="EPS",INDEX('EPS Emissions'!$C$1:$AI$101,MATCH(1,('EPS Emissions'!$C$1:$C$101='Transportation Figure'!$A57)*('EPS Emissions'!$D$1:$D$101='Transportation Figure'!$I$36),0),MATCH('Transportation Figure'!K$2,'EPS Emissions'!$C$1:$AI$1,0)),INDEX('GCAM By Region By Sector'!$B$1:$AH$342,MATCH(1,('GCAM By Region By Sector'!$B$1:$B$342='Transportation Figure'!$A57)*('GCAM By Region By Sector'!$C$1:$C$342='Transportation Figure'!$I$36),0),MATCH('Transportation Figure'!K$2,'GCAM By Region By Sector'!$B$1:$AH$1,0))*10^3),0)</f>
        <v>9.8229071347999639</v>
      </c>
      <c r="L57" cm="1">
        <f t="array" ref="L57">IFERROR(IF($C57="EPS",INDEX('EPS Emissions'!$C$1:$AI$101,MATCH(1,('EPS Emissions'!$C$1:$C$101='Transportation Figure'!$A57)*('EPS Emissions'!$D$1:$D$101='Transportation Figure'!$I$36),0),MATCH('Transportation Figure'!L$2,'EPS Emissions'!$C$1:$AI$1,0)),INDEX('GCAM By Region By Sector'!$B$1:$AH$342,MATCH(1,('GCAM By Region By Sector'!$B$1:$B$342='Transportation Figure'!$A57)*('GCAM By Region By Sector'!$C$1:$C$342='Transportation Figure'!$I$36),0),MATCH('Transportation Figure'!L$2,'GCAM By Region By Sector'!$B$1:$AH$1,0))*10^3),0)</f>
        <v>9.8508064185999995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  <c r="AF57" t="str">
        <v>Russia</v>
      </c>
      <c r="AG57" t="str">
        <f t="shared" si="26"/>
        <v>Russia</v>
      </c>
      <c r="AH57" s="47">
        <f t="shared" si="25"/>
        <v>302.5617025364528</v>
      </c>
      <c r="AI57" s="47">
        <f t="shared" si="25"/>
        <v>287.81855158118964</v>
      </c>
      <c r="AJ57" s="47">
        <f t="shared" si="25"/>
        <v>251.67049250157859</v>
      </c>
      <c r="AK57" s="47">
        <f t="shared" si="25"/>
        <v>226.89556642121099</v>
      </c>
    </row>
    <row r="58" spans="1:37" x14ac:dyDescent="0.35">
      <c r="A58" s="13" t="s">
        <v>37</v>
      </c>
      <c r="B58" t="s">
        <v>37</v>
      </c>
      <c r="C58" s="10" t="s">
        <v>9</v>
      </c>
      <c r="D58" cm="1">
        <f t="array" ref="D58">IFERROR(IF($C58="EPS",INDEX('EPS Emissions'!$C$1:$AI$101,MATCH(1,('EPS Emissions'!$C$1:$C$101='Transportation Figure'!$A58)*('EPS Emissions'!$D$1:$D$101='Transportation Figure'!$C$36),0),MATCH('Transportation Figure'!D$2,'EPS Emissions'!$C$1:$AI$1,0)),INDEX('GCAM By Region By Sector'!$B$1:$AH$342,MATCH(1,('GCAM By Region By Sector'!$B$1:$B$342='Transportation Figure'!$A58)*('GCAM By Region By Sector'!$C$1:$C$342='Transportation Figure'!$C$36),0),MATCH('Transportation Figure'!D$2,'GCAM By Region By Sector'!$B$1:$AH$1,0))*10^3),0)</f>
        <v>0</v>
      </c>
      <c r="E58" cm="1">
        <f t="array" ref="E58">IFERROR(IF($C58="EPS",INDEX('EPS Emissions'!$C$1:$AI$101,MATCH(1,('EPS Emissions'!$C$1:$C$101='Transportation Figure'!$A58)*('EPS Emissions'!$D$1:$D$101='Transportation Figure'!$C$36),0),MATCH('Transportation Figure'!E$2,'EPS Emissions'!$C$1:$AI$1,0)),INDEX('GCAM By Region By Sector'!$B$1:$AH$342,MATCH(1,('GCAM By Region By Sector'!$B$1:$B$342='Transportation Figure'!$A58)*('GCAM By Region By Sector'!$C$1:$C$342='Transportation Figure'!$C$36),0),MATCH('Transportation Figure'!E$2,'GCAM By Region By Sector'!$B$1:$AH$1,0))*10^3),0)</f>
        <v>0</v>
      </c>
      <c r="F58" cm="1">
        <f t="array" ref="F58">IFERROR(IF($C58="EPS",INDEX('EPS Emissions'!$C$1:$AI$101,MATCH(1,('EPS Emissions'!$C$1:$C$101='Transportation Figure'!$A58)*('EPS Emissions'!$D$1:$D$101='Transportation Figure'!$C$36),0),MATCH('Transportation Figure'!F$2,'EPS Emissions'!$C$1:$AI$1,0)),INDEX('GCAM By Region By Sector'!$B$1:$AH$342,MATCH(1,('GCAM By Region By Sector'!$B$1:$B$342='Transportation Figure'!$A58)*('GCAM By Region By Sector'!$C$1:$C$342='Transportation Figure'!$C$36),0),MATCH('Transportation Figure'!F$2,'GCAM By Region By Sector'!$B$1:$AH$1,0))*10^3),0)</f>
        <v>0</v>
      </c>
      <c r="G58" cm="1">
        <f t="array" ref="G58">IFERROR(IF($C58="EPS",INDEX('EPS Emissions'!$C$1:$AI$101,MATCH(1,('EPS Emissions'!$C$1:$C$101='Transportation Figure'!$A58)*('EPS Emissions'!$D$1:$D$101='Transportation Figure'!$C$36),0),MATCH('Transportation Figure'!G$2,'EPS Emissions'!$C$1:$AI$1,0)),INDEX('GCAM By Region By Sector'!$B$1:$AH$342,MATCH(1,('GCAM By Region By Sector'!$B$1:$B$342='Transportation Figure'!$A58)*('GCAM By Region By Sector'!$C$1:$C$342='Transportation Figure'!$C$36),0),MATCH('Transportation Figure'!G$2,'GCAM By Region By Sector'!$B$1:$AH$1,0))*10^3),0)</f>
        <v>0</v>
      </c>
      <c r="I58" cm="1">
        <f t="array" ref="I58">IFERROR(IF($C58="EPS",INDEX('EPS Emissions'!$C$1:$AI$101,MATCH(1,('EPS Emissions'!$C$1:$C$101='Transportation Figure'!$A58)*('EPS Emissions'!$D$1:$D$101='Transportation Figure'!$I$36),0),MATCH('Transportation Figure'!I$2,'EPS Emissions'!$C$1:$AI$1,0)),INDEX('GCAM By Region By Sector'!$B$1:$AH$342,MATCH(1,('GCAM By Region By Sector'!$B$1:$B$342='Transportation Figure'!$A58)*('GCAM By Region By Sector'!$C$1:$C$342='Transportation Figure'!$I$36),0),MATCH('Transportation Figure'!I$2,'GCAM By Region By Sector'!$B$1:$AH$1,0))*10^3),0)</f>
        <v>0</v>
      </c>
      <c r="J58" cm="1">
        <f t="array" ref="J58">IFERROR(IF($C58="EPS",INDEX('EPS Emissions'!$C$1:$AI$101,MATCH(1,('EPS Emissions'!$C$1:$C$101='Transportation Figure'!$A58)*('EPS Emissions'!$D$1:$D$101='Transportation Figure'!$I$36),0),MATCH('Transportation Figure'!J$2,'EPS Emissions'!$C$1:$AI$1,0)),INDEX('GCAM By Region By Sector'!$B$1:$AH$342,MATCH(1,('GCAM By Region By Sector'!$B$1:$B$342='Transportation Figure'!$A58)*('GCAM By Region By Sector'!$C$1:$C$342='Transportation Figure'!$I$36),0),MATCH('Transportation Figure'!J$2,'GCAM By Region By Sector'!$B$1:$AH$1,0))*10^3),0)</f>
        <v>0</v>
      </c>
      <c r="K58" cm="1">
        <f t="array" ref="K58">IFERROR(IF($C58="EPS",INDEX('EPS Emissions'!$C$1:$AI$101,MATCH(1,('EPS Emissions'!$C$1:$C$101='Transportation Figure'!$A58)*('EPS Emissions'!$D$1:$D$101='Transportation Figure'!$I$36),0),MATCH('Transportation Figure'!K$2,'EPS Emissions'!$C$1:$AI$1,0)),INDEX('GCAM By Region By Sector'!$B$1:$AH$342,MATCH(1,('GCAM By Region By Sector'!$B$1:$B$342='Transportation Figure'!$A58)*('GCAM By Region By Sector'!$C$1:$C$342='Transportation Figure'!$I$36),0),MATCH('Transportation Figure'!K$2,'GCAM By Region By Sector'!$B$1:$AH$1,0))*10^3),0)</f>
        <v>0</v>
      </c>
      <c r="L58" cm="1">
        <f t="array" ref="L58">IFERROR(IF($C58="EPS",INDEX('EPS Emissions'!$C$1:$AI$101,MATCH(1,('EPS Emissions'!$C$1:$C$101='Transportation Figure'!$A58)*('EPS Emissions'!$D$1:$D$101='Transportation Figure'!$I$36),0),MATCH('Transportation Figure'!L$2,'EPS Emissions'!$C$1:$AI$1,0)),INDEX('GCAM By Region By Sector'!$B$1:$AH$342,MATCH(1,('GCAM By Region By Sector'!$B$1:$B$342='Transportation Figure'!$A58)*('GCAM By Region By Sector'!$C$1:$C$342='Transportation Figure'!$I$36),0),MATCH('Transportation Figure'!L$2,'GCAM By Region By Sector'!$B$1:$AH$1,0))*10^3),0)</f>
        <v>0</v>
      </c>
      <c r="X58" s="22">
        <v>1</v>
      </c>
      <c r="Y58" t="str">
        <f t="shared" ref="Y58:Y67" si="28">INDEX(O$3:O$34,MATCH(X58,W$3:W$34,0),1)</f>
        <v>China</v>
      </c>
      <c r="Z58" s="21">
        <f t="shared" ref="Z58:AC67" si="29">INDEX($O$2:$S$35,MATCH($Y58,$O$2:$O$35,0),MATCH(Z$57,$O$2:$S$2,0))</f>
        <v>842.55398955463909</v>
      </c>
      <c r="AA58" s="21">
        <f t="shared" si="29"/>
        <v>1169.1941358043937</v>
      </c>
      <c r="AB58" s="21">
        <f t="shared" si="29"/>
        <v>1380.5096001101067</v>
      </c>
      <c r="AC58" s="16">
        <f t="shared" si="29"/>
        <v>1442.4241844454252</v>
      </c>
      <c r="AD58" s="21" t="str">
        <f t="shared" ref="AD58:AD67" si="30">Y58</f>
        <v>China</v>
      </c>
      <c r="AF58" t="str">
        <v>Indonesia</v>
      </c>
      <c r="AG58" t="str">
        <f t="shared" si="26"/>
        <v>Indonesia</v>
      </c>
      <c r="AH58" s="47">
        <f t="shared" si="25"/>
        <v>266.92293208292494</v>
      </c>
      <c r="AI58" s="47">
        <f t="shared" si="25"/>
        <v>352.49215766595938</v>
      </c>
      <c r="AJ58" s="47">
        <f t="shared" si="25"/>
        <v>619.92238426371875</v>
      </c>
      <c r="AK58" s="47">
        <f t="shared" si="25"/>
        <v>945.27541972865936</v>
      </c>
    </row>
    <row r="59" spans="1:37" x14ac:dyDescent="0.35">
      <c r="A59" s="13" t="s">
        <v>38</v>
      </c>
      <c r="B59" t="s">
        <v>38</v>
      </c>
      <c r="C59" s="10" t="s">
        <v>13</v>
      </c>
      <c r="D59" cm="1">
        <f t="array" ref="D59">IFERROR(IF($C59="EPS",INDEX('EPS Emissions'!$C$1:$AI$101,MATCH(1,('EPS Emissions'!$C$1:$C$101='Transportation Figure'!$A59)*('EPS Emissions'!$D$1:$D$101='Transportation Figure'!$C$36),0),MATCH('Transportation Figure'!D$2,'EPS Emissions'!$C$1:$AI$1,0)),INDEX('GCAM By Region By Sector'!$B$1:$AH$342,MATCH(1,('GCAM By Region By Sector'!$B$1:$B$342='Transportation Figure'!$A59)*('GCAM By Region By Sector'!$C$1:$C$342='Transportation Figure'!$C$36),0),MATCH('Transportation Figure'!D$2,'GCAM By Region By Sector'!$B$1:$AH$1,0))*10^3),0)</f>
        <v>62.910129499999996</v>
      </c>
      <c r="E59" cm="1">
        <f t="array" ref="E59">IFERROR(IF($C59="EPS",INDEX('EPS Emissions'!$C$1:$AI$101,MATCH(1,('EPS Emissions'!$C$1:$C$101='Transportation Figure'!$A59)*('EPS Emissions'!$D$1:$D$101='Transportation Figure'!$C$36),0),MATCH('Transportation Figure'!E$2,'EPS Emissions'!$C$1:$AI$1,0)),INDEX('GCAM By Region By Sector'!$B$1:$AH$342,MATCH(1,('GCAM By Region By Sector'!$B$1:$B$342='Transportation Figure'!$A59)*('GCAM By Region By Sector'!$C$1:$C$342='Transportation Figure'!$C$36),0),MATCH('Transportation Figure'!E$2,'GCAM By Region By Sector'!$B$1:$AH$1,0))*10^3),0)</f>
        <v>72.310280200000008</v>
      </c>
      <c r="F59" cm="1">
        <f t="array" ref="F59">IFERROR(IF($C59="EPS",INDEX('EPS Emissions'!$C$1:$AI$101,MATCH(1,('EPS Emissions'!$C$1:$C$101='Transportation Figure'!$A59)*('EPS Emissions'!$D$1:$D$101='Transportation Figure'!$C$36),0),MATCH('Transportation Figure'!F$2,'EPS Emissions'!$C$1:$AI$1,0)),INDEX('GCAM By Region By Sector'!$B$1:$AH$342,MATCH(1,('GCAM By Region By Sector'!$B$1:$B$342='Transportation Figure'!$A59)*('GCAM By Region By Sector'!$C$1:$C$342='Transportation Figure'!$C$36),0),MATCH('Transportation Figure'!F$2,'GCAM By Region By Sector'!$B$1:$AH$1,0))*10^3),0)</f>
        <v>92.926199099999991</v>
      </c>
      <c r="G59" cm="1">
        <f t="array" ref="G59">IFERROR(IF($C59="EPS",INDEX('EPS Emissions'!$C$1:$AI$101,MATCH(1,('EPS Emissions'!$C$1:$C$101='Transportation Figure'!$A59)*('EPS Emissions'!$D$1:$D$101='Transportation Figure'!$C$36),0),MATCH('Transportation Figure'!G$2,'EPS Emissions'!$C$1:$AI$1,0)),INDEX('GCAM By Region By Sector'!$B$1:$AH$342,MATCH(1,('GCAM By Region By Sector'!$B$1:$B$342='Transportation Figure'!$A59)*('GCAM By Region By Sector'!$C$1:$C$342='Transportation Figure'!$C$36),0),MATCH('Transportation Figure'!G$2,'GCAM By Region By Sector'!$B$1:$AH$1,0))*10^3),0)</f>
        <v>118.2209292</v>
      </c>
      <c r="I59" cm="1">
        <f t="array" ref="I59">IFERROR(IF($C59="EPS",INDEX('EPS Emissions'!$C$1:$AI$101,MATCH(1,('EPS Emissions'!$C$1:$C$101='Transportation Figure'!$A59)*('EPS Emissions'!$D$1:$D$101='Transportation Figure'!$I$36),0),MATCH('Transportation Figure'!I$2,'EPS Emissions'!$C$1:$AI$1,0)),INDEX('GCAM By Region By Sector'!$B$1:$AH$342,MATCH(1,('GCAM By Region By Sector'!$B$1:$B$342='Transportation Figure'!$A59)*('GCAM By Region By Sector'!$C$1:$C$342='Transportation Figure'!$I$36),0),MATCH('Transportation Figure'!I$2,'GCAM By Region By Sector'!$B$1:$AH$1,0))*10^3),0)</f>
        <v>114.35317217000001</v>
      </c>
      <c r="J59" cm="1">
        <f t="array" ref="J59">IFERROR(IF($C59="EPS",INDEX('EPS Emissions'!$C$1:$AI$101,MATCH(1,('EPS Emissions'!$C$1:$C$101='Transportation Figure'!$A59)*('EPS Emissions'!$D$1:$D$101='Transportation Figure'!$I$36),0),MATCH('Transportation Figure'!J$2,'EPS Emissions'!$C$1:$AI$1,0)),INDEX('GCAM By Region By Sector'!$B$1:$AH$342,MATCH(1,('GCAM By Region By Sector'!$B$1:$B$342='Transportation Figure'!$A59)*('GCAM By Region By Sector'!$C$1:$C$342='Transportation Figure'!$I$36),0),MATCH('Transportation Figure'!J$2,'GCAM By Region By Sector'!$B$1:$AH$1,0))*10^3),0)</f>
        <v>121.16537103</v>
      </c>
      <c r="K59" cm="1">
        <f t="array" ref="K59">IFERROR(IF($C59="EPS",INDEX('EPS Emissions'!$C$1:$AI$101,MATCH(1,('EPS Emissions'!$C$1:$C$101='Transportation Figure'!$A59)*('EPS Emissions'!$D$1:$D$101='Transportation Figure'!$I$36),0),MATCH('Transportation Figure'!K$2,'EPS Emissions'!$C$1:$AI$1,0)),INDEX('GCAM By Region By Sector'!$B$1:$AH$342,MATCH(1,('GCAM By Region By Sector'!$B$1:$B$342='Transportation Figure'!$A59)*('GCAM By Region By Sector'!$C$1:$C$342='Transportation Figure'!$I$36),0),MATCH('Transportation Figure'!K$2,'GCAM By Region By Sector'!$B$1:$AH$1,0))*10^3),0)</f>
        <v>134.07209456400003</v>
      </c>
      <c r="L59" cm="1">
        <f t="array" ref="L59">IFERROR(IF($C59="EPS",INDEX('EPS Emissions'!$C$1:$AI$101,MATCH(1,('EPS Emissions'!$C$1:$C$101='Transportation Figure'!$A59)*('EPS Emissions'!$D$1:$D$101='Transportation Figure'!$I$36),0),MATCH('Transportation Figure'!L$2,'EPS Emissions'!$C$1:$AI$1,0)),INDEX('GCAM By Region By Sector'!$B$1:$AH$342,MATCH(1,('GCAM By Region By Sector'!$B$1:$B$342='Transportation Figure'!$A59)*('GCAM By Region By Sector'!$C$1:$C$342='Transportation Figure'!$I$36),0),MATCH('Transportation Figure'!L$2,'GCAM By Region By Sector'!$B$1:$AH$1,0))*10^3),0)</f>
        <v>149.39579404800003</v>
      </c>
      <c r="X59" s="22">
        <v>2</v>
      </c>
      <c r="Y59" t="str">
        <f t="shared" si="28"/>
        <v>USA</v>
      </c>
      <c r="Z59" s="21">
        <f t="shared" si="29"/>
        <v>1585.9252094146641</v>
      </c>
      <c r="AA59" s="21">
        <f t="shared" si="29"/>
        <v>1648.6009710536405</v>
      </c>
      <c r="AB59" s="21">
        <f t="shared" si="29"/>
        <v>1422.3229739823341</v>
      </c>
      <c r="AC59" s="16">
        <f t="shared" si="29"/>
        <v>1309.887538871556</v>
      </c>
      <c r="AD59" s="21" t="str">
        <f t="shared" si="30"/>
        <v>USA</v>
      </c>
      <c r="AF59" t="str">
        <v>Brazil</v>
      </c>
      <c r="AG59" t="str">
        <f t="shared" si="26"/>
        <v>Brazil</v>
      </c>
      <c r="AH59" s="47">
        <f t="shared" si="25"/>
        <v>260.95665293628338</v>
      </c>
      <c r="AI59" s="47">
        <f t="shared" si="25"/>
        <v>322.67608992158694</v>
      </c>
      <c r="AJ59" s="47">
        <f t="shared" si="25"/>
        <v>361.61276239549142</v>
      </c>
      <c r="AK59" s="47">
        <f t="shared" si="25"/>
        <v>381.28581023180902</v>
      </c>
    </row>
    <row r="60" spans="1:37" x14ac:dyDescent="0.35">
      <c r="A60" s="13" t="s">
        <v>39</v>
      </c>
      <c r="B60" t="s">
        <v>39</v>
      </c>
      <c r="C60" s="10" t="s">
        <v>13</v>
      </c>
      <c r="D60" cm="1">
        <f t="array" ref="D60">IFERROR(IF($C60="EPS",INDEX('EPS Emissions'!$C$1:$AI$101,MATCH(1,('EPS Emissions'!$C$1:$C$101='Transportation Figure'!$A60)*('EPS Emissions'!$D$1:$D$101='Transportation Figure'!$C$36),0),MATCH('Transportation Figure'!D$2,'EPS Emissions'!$C$1:$AI$1,0)),INDEX('GCAM By Region By Sector'!$B$1:$AH$342,MATCH(1,('GCAM By Region By Sector'!$B$1:$B$342='Transportation Figure'!$A60)*('GCAM By Region By Sector'!$C$1:$C$342='Transportation Figure'!$C$36),0),MATCH('Transportation Figure'!D$2,'GCAM By Region By Sector'!$B$1:$AH$1,0))*10^3),0)</f>
        <v>2.9448473124999999</v>
      </c>
      <c r="E60" cm="1">
        <f t="array" ref="E60">IFERROR(IF($C60="EPS",INDEX('EPS Emissions'!$C$1:$AI$101,MATCH(1,('EPS Emissions'!$C$1:$C$101='Transportation Figure'!$A60)*('EPS Emissions'!$D$1:$D$101='Transportation Figure'!$C$36),0),MATCH('Transportation Figure'!E$2,'EPS Emissions'!$C$1:$AI$1,0)),INDEX('GCAM By Region By Sector'!$B$1:$AH$342,MATCH(1,('GCAM By Region By Sector'!$B$1:$B$342='Transportation Figure'!$A60)*('GCAM By Region By Sector'!$C$1:$C$342='Transportation Figure'!$C$36),0),MATCH('Transportation Figure'!E$2,'GCAM By Region By Sector'!$B$1:$AH$1,0))*10^3),0)</f>
        <v>4.1514895899999997</v>
      </c>
      <c r="F60" cm="1">
        <f t="array" ref="F60">IFERROR(IF($C60="EPS",INDEX('EPS Emissions'!$C$1:$AI$101,MATCH(1,('EPS Emissions'!$C$1:$C$101='Transportation Figure'!$A60)*('EPS Emissions'!$D$1:$D$101='Transportation Figure'!$C$36),0),MATCH('Transportation Figure'!F$2,'EPS Emissions'!$C$1:$AI$1,0)),INDEX('GCAM By Region By Sector'!$B$1:$AH$342,MATCH(1,('GCAM By Region By Sector'!$B$1:$B$342='Transportation Figure'!$A60)*('GCAM By Region By Sector'!$C$1:$C$342='Transportation Figure'!$C$36),0),MATCH('Transportation Figure'!F$2,'GCAM By Region By Sector'!$B$1:$AH$1,0))*10^3),0)</f>
        <v>7.6418266149999985</v>
      </c>
      <c r="G60" cm="1">
        <f t="array" ref="G60">IFERROR(IF($C60="EPS",INDEX('EPS Emissions'!$C$1:$AI$101,MATCH(1,('EPS Emissions'!$C$1:$C$101='Transportation Figure'!$A60)*('EPS Emissions'!$D$1:$D$101='Transportation Figure'!$C$36),0),MATCH('Transportation Figure'!G$2,'EPS Emissions'!$C$1:$AI$1,0)),INDEX('GCAM By Region By Sector'!$B$1:$AH$342,MATCH(1,('GCAM By Region By Sector'!$B$1:$B$342='Transportation Figure'!$A60)*('GCAM By Region By Sector'!$C$1:$C$342='Transportation Figure'!$C$36),0),MATCH('Transportation Figure'!G$2,'GCAM By Region By Sector'!$B$1:$AH$1,0))*10^3),0)</f>
        <v>13.56405741</v>
      </c>
      <c r="I60" cm="1">
        <f t="array" ref="I60">IFERROR(IF($C60="EPS",INDEX('EPS Emissions'!$C$1:$AI$101,MATCH(1,('EPS Emissions'!$C$1:$C$101='Transportation Figure'!$A60)*('EPS Emissions'!$D$1:$D$101='Transportation Figure'!$I$36),0),MATCH('Transportation Figure'!I$2,'EPS Emissions'!$C$1:$AI$1,0)),INDEX('GCAM By Region By Sector'!$B$1:$AH$342,MATCH(1,('GCAM By Region By Sector'!$B$1:$B$342='Transportation Figure'!$A60)*('GCAM By Region By Sector'!$C$1:$C$342='Transportation Figure'!$I$36),0),MATCH('Transportation Figure'!I$2,'GCAM By Region By Sector'!$B$1:$AH$1,0))*10^3),0)</f>
        <v>0.94301594881999995</v>
      </c>
      <c r="J60" cm="1">
        <f t="array" ref="J60">IFERROR(IF($C60="EPS",INDEX('EPS Emissions'!$C$1:$AI$101,MATCH(1,('EPS Emissions'!$C$1:$C$101='Transportation Figure'!$A60)*('EPS Emissions'!$D$1:$D$101='Transportation Figure'!$I$36),0),MATCH('Transportation Figure'!J$2,'EPS Emissions'!$C$1:$AI$1,0)),INDEX('GCAM By Region By Sector'!$B$1:$AH$342,MATCH(1,('GCAM By Region By Sector'!$B$1:$B$342='Transportation Figure'!$A60)*('GCAM By Region By Sector'!$C$1:$C$342='Transportation Figure'!$I$36),0),MATCH('Transportation Figure'!J$2,'GCAM By Region By Sector'!$B$1:$AH$1,0))*10^3),0)</f>
        <v>1.0642079178600001</v>
      </c>
      <c r="K60" cm="1">
        <f t="array" ref="K60">IFERROR(IF($C60="EPS",INDEX('EPS Emissions'!$C$1:$AI$101,MATCH(1,('EPS Emissions'!$C$1:$C$101='Transportation Figure'!$A60)*('EPS Emissions'!$D$1:$D$101='Transportation Figure'!$I$36),0),MATCH('Transportation Figure'!K$2,'EPS Emissions'!$C$1:$AI$1,0)),INDEX('GCAM By Region By Sector'!$B$1:$AH$342,MATCH(1,('GCAM By Region By Sector'!$B$1:$B$342='Transportation Figure'!$A60)*('GCAM By Region By Sector'!$C$1:$C$342='Transportation Figure'!$I$36),0),MATCH('Transportation Figure'!K$2,'GCAM By Region By Sector'!$B$1:$AH$1,0))*10^3),0)</f>
        <v>1.34119800182</v>
      </c>
      <c r="L60" cm="1">
        <f t="array" ref="L60">IFERROR(IF($C60="EPS",INDEX('EPS Emissions'!$C$1:$AI$101,MATCH(1,('EPS Emissions'!$C$1:$C$101='Transportation Figure'!$A60)*('EPS Emissions'!$D$1:$D$101='Transportation Figure'!$I$36),0),MATCH('Transportation Figure'!L$2,'EPS Emissions'!$C$1:$AI$1,0)),INDEX('GCAM By Region By Sector'!$B$1:$AH$342,MATCH(1,('GCAM By Region By Sector'!$B$1:$B$342='Transportation Figure'!$A60)*('GCAM By Region By Sector'!$C$1:$C$342='Transportation Figure'!$I$36),0),MATCH('Transportation Figure'!L$2,'GCAM By Region By Sector'!$B$1:$AH$1,0))*10^3),0)</f>
        <v>1.6912549001600001</v>
      </c>
      <c r="X60" s="22">
        <v>3</v>
      </c>
      <c r="Y60" t="str">
        <f t="shared" si="28"/>
        <v>Indonesia</v>
      </c>
      <c r="Z60" s="21">
        <f t="shared" si="29"/>
        <v>266.92293208292494</v>
      </c>
      <c r="AA60" s="21">
        <f t="shared" si="29"/>
        <v>352.49215766595938</v>
      </c>
      <c r="AB60" s="21">
        <f t="shared" si="29"/>
        <v>619.92238426371875</v>
      </c>
      <c r="AC60" s="16">
        <f t="shared" si="29"/>
        <v>945.27541972865936</v>
      </c>
      <c r="AD60" s="21" t="str">
        <f t="shared" si="30"/>
        <v>Indonesia</v>
      </c>
      <c r="AF60" t="str">
        <v>Japan</v>
      </c>
      <c r="AG60" t="str">
        <f t="shared" si="26"/>
        <v>Japan</v>
      </c>
      <c r="AH60" s="47">
        <f t="shared" si="25"/>
        <v>258.11469474685799</v>
      </c>
      <c r="AI60" s="47">
        <f t="shared" si="25"/>
        <v>234.58517298174718</v>
      </c>
      <c r="AJ60" s="47">
        <f t="shared" si="25"/>
        <v>195.16233542006503</v>
      </c>
      <c r="AK60" s="47">
        <f t="shared" si="25"/>
        <v>165.75572555023652</v>
      </c>
    </row>
    <row r="61" spans="1:37" x14ac:dyDescent="0.35">
      <c r="A61" s="13" t="s">
        <v>40</v>
      </c>
      <c r="B61" t="s">
        <v>40</v>
      </c>
      <c r="C61" s="10" t="s">
        <v>13</v>
      </c>
      <c r="D61" cm="1">
        <f t="array" ref="D61">IFERROR(IF($C61="EPS",INDEX('EPS Emissions'!$C$1:$AI$101,MATCH(1,('EPS Emissions'!$C$1:$C$101='Transportation Figure'!$A61)*('EPS Emissions'!$D$1:$D$101='Transportation Figure'!$C$36),0),MATCH('Transportation Figure'!D$2,'EPS Emissions'!$C$1:$AI$1,0)),INDEX('GCAM By Region By Sector'!$B$1:$AH$342,MATCH(1,('GCAM By Region By Sector'!$B$1:$B$342='Transportation Figure'!$A61)*('GCAM By Region By Sector'!$C$1:$C$342='Transportation Figure'!$C$36),0),MATCH('Transportation Figure'!D$2,'GCAM By Region By Sector'!$B$1:$AH$1,0))*10^3),0)</f>
        <v>11.201106395</v>
      </c>
      <c r="E61" cm="1">
        <f t="array" ref="E61">IFERROR(IF($C61="EPS",INDEX('EPS Emissions'!$C$1:$AI$101,MATCH(1,('EPS Emissions'!$C$1:$C$101='Transportation Figure'!$A61)*('EPS Emissions'!$D$1:$D$101='Transportation Figure'!$C$36),0),MATCH('Transportation Figure'!E$2,'EPS Emissions'!$C$1:$AI$1,0)),INDEX('GCAM By Region By Sector'!$B$1:$AH$342,MATCH(1,('GCAM By Region By Sector'!$B$1:$B$342='Transportation Figure'!$A61)*('GCAM By Region By Sector'!$C$1:$C$342='Transportation Figure'!$C$36),0),MATCH('Transportation Figure'!E$2,'GCAM By Region By Sector'!$B$1:$AH$1,0))*10^3),0)</f>
        <v>10.571982015</v>
      </c>
      <c r="F61" cm="1">
        <f t="array" ref="F61">IFERROR(IF($C61="EPS",INDEX('EPS Emissions'!$C$1:$AI$101,MATCH(1,('EPS Emissions'!$C$1:$C$101='Transportation Figure'!$A61)*('EPS Emissions'!$D$1:$D$101='Transportation Figure'!$C$36),0),MATCH('Transportation Figure'!F$2,'EPS Emissions'!$C$1:$AI$1,0)),INDEX('GCAM By Region By Sector'!$B$1:$AH$342,MATCH(1,('GCAM By Region By Sector'!$B$1:$B$342='Transportation Figure'!$A61)*('GCAM By Region By Sector'!$C$1:$C$342='Transportation Figure'!$C$36),0),MATCH('Transportation Figure'!F$2,'GCAM By Region By Sector'!$B$1:$AH$1,0))*10^3),0)</f>
        <v>10.499193400000001</v>
      </c>
      <c r="G61" cm="1">
        <f t="array" ref="G61">IFERROR(IF($C61="EPS",INDEX('EPS Emissions'!$C$1:$AI$101,MATCH(1,('EPS Emissions'!$C$1:$C$101='Transportation Figure'!$A61)*('EPS Emissions'!$D$1:$D$101='Transportation Figure'!$C$36),0),MATCH('Transportation Figure'!G$2,'EPS Emissions'!$C$1:$AI$1,0)),INDEX('GCAM By Region By Sector'!$B$1:$AH$342,MATCH(1,('GCAM By Region By Sector'!$B$1:$B$342='Transportation Figure'!$A61)*('GCAM By Region By Sector'!$C$1:$C$342='Transportation Figure'!$C$36),0),MATCH('Transportation Figure'!G$2,'GCAM By Region By Sector'!$B$1:$AH$1,0))*10^3),0)</f>
        <v>10.857228035</v>
      </c>
      <c r="I61" cm="1">
        <f t="array" ref="I61">IFERROR(IF($C61="EPS",INDEX('EPS Emissions'!$C$1:$AI$101,MATCH(1,('EPS Emissions'!$C$1:$C$101='Transportation Figure'!$A61)*('EPS Emissions'!$D$1:$D$101='Transportation Figure'!$I$36),0),MATCH('Transportation Figure'!I$2,'EPS Emissions'!$C$1:$AI$1,0)),INDEX('GCAM By Region By Sector'!$B$1:$AH$342,MATCH(1,('GCAM By Region By Sector'!$B$1:$B$342='Transportation Figure'!$A61)*('GCAM By Region By Sector'!$C$1:$C$342='Transportation Figure'!$I$36),0),MATCH('Transportation Figure'!I$2,'GCAM By Region By Sector'!$B$1:$AH$1,0))*10^3),0)</f>
        <v>62.652594727999997</v>
      </c>
      <c r="J61" cm="1">
        <f t="array" ref="J61">IFERROR(IF($C61="EPS",INDEX('EPS Emissions'!$C$1:$AI$101,MATCH(1,('EPS Emissions'!$C$1:$C$101='Transportation Figure'!$A61)*('EPS Emissions'!$D$1:$D$101='Transportation Figure'!$I$36),0),MATCH('Transportation Figure'!J$2,'EPS Emissions'!$C$1:$AI$1,0)),INDEX('GCAM By Region By Sector'!$B$1:$AH$342,MATCH(1,('GCAM By Region By Sector'!$B$1:$B$342='Transportation Figure'!$A61)*('GCAM By Region By Sector'!$C$1:$C$342='Transportation Figure'!$I$36),0),MATCH('Transportation Figure'!J$2,'GCAM By Region By Sector'!$B$1:$AH$1,0))*10^3),0)</f>
        <v>61.404053570000002</v>
      </c>
      <c r="K61" cm="1">
        <f t="array" ref="K61">IFERROR(IF($C61="EPS",INDEX('EPS Emissions'!$C$1:$AI$101,MATCH(1,('EPS Emissions'!$C$1:$C$101='Transportation Figure'!$A61)*('EPS Emissions'!$D$1:$D$101='Transportation Figure'!$I$36),0),MATCH('Transportation Figure'!K$2,'EPS Emissions'!$C$1:$AI$1,0)),INDEX('GCAM By Region By Sector'!$B$1:$AH$342,MATCH(1,('GCAM By Region By Sector'!$B$1:$B$342='Transportation Figure'!$A61)*('GCAM By Region By Sector'!$C$1:$C$342='Transportation Figure'!$I$36),0),MATCH('Transportation Figure'!K$2,'GCAM By Region By Sector'!$B$1:$AH$1,0))*10^3),0)</f>
        <v>60.665644686000007</v>
      </c>
      <c r="L61" cm="1">
        <f t="array" ref="L61">IFERROR(IF($C61="EPS",INDEX('EPS Emissions'!$C$1:$AI$101,MATCH(1,('EPS Emissions'!$C$1:$C$101='Transportation Figure'!$A61)*('EPS Emissions'!$D$1:$D$101='Transportation Figure'!$I$36),0),MATCH('Transportation Figure'!L$2,'EPS Emissions'!$C$1:$AI$1,0)),INDEX('GCAM By Region By Sector'!$B$1:$AH$342,MATCH(1,('GCAM By Region By Sector'!$B$1:$B$342='Transportation Figure'!$A61)*('GCAM By Region By Sector'!$C$1:$C$342='Transportation Figure'!$I$36),0),MATCH('Transportation Figure'!L$2,'GCAM By Region By Sector'!$B$1:$AH$1,0))*10^3),0)</f>
        <v>61.456352651999993</v>
      </c>
      <c r="X61" s="22">
        <v>4</v>
      </c>
      <c r="Y61" t="str">
        <f t="shared" si="28"/>
        <v>India</v>
      </c>
      <c r="Z61" s="21">
        <f t="shared" si="29"/>
        <v>311.11360714510221</v>
      </c>
      <c r="AA61" s="21">
        <f t="shared" si="29"/>
        <v>614.94953844337067</v>
      </c>
      <c r="AB61" s="21">
        <f t="shared" si="29"/>
        <v>798.24426474249481</v>
      </c>
      <c r="AC61" s="16">
        <f t="shared" si="29"/>
        <v>945.08492185704745</v>
      </c>
      <c r="AD61" s="21" t="str">
        <f t="shared" si="30"/>
        <v>India</v>
      </c>
      <c r="AF61" t="str">
        <v>North Africa</v>
      </c>
      <c r="AG61" t="str">
        <f t="shared" si="26"/>
        <v>North Africa</v>
      </c>
      <c r="AH61" s="47">
        <f t="shared" si="25"/>
        <v>159.58188915082386</v>
      </c>
      <c r="AI61" s="47">
        <f t="shared" si="25"/>
        <v>223.65559227725541</v>
      </c>
      <c r="AJ61" s="47">
        <f t="shared" si="25"/>
        <v>285.52695649369446</v>
      </c>
      <c r="AK61" s="47">
        <f t="shared" si="25"/>
        <v>351.53506973200024</v>
      </c>
    </row>
    <row r="62" spans="1:37" x14ac:dyDescent="0.35">
      <c r="A62" s="13" t="s">
        <v>41</v>
      </c>
      <c r="B62" t="s">
        <v>41</v>
      </c>
      <c r="C62" s="10" t="s">
        <v>13</v>
      </c>
      <c r="D62" cm="1">
        <f t="array" ref="D62">IFERROR(IF($C62="EPS",INDEX('EPS Emissions'!$C$1:$AI$101,MATCH(1,('EPS Emissions'!$C$1:$C$101='Transportation Figure'!$A62)*('EPS Emissions'!$D$1:$D$101='Transportation Figure'!$C$36),0),MATCH('Transportation Figure'!D$2,'EPS Emissions'!$C$1:$AI$1,0)),INDEX('GCAM By Region By Sector'!$B$1:$AH$342,MATCH(1,('GCAM By Region By Sector'!$B$1:$B$342='Transportation Figure'!$A62)*('GCAM By Region By Sector'!$C$1:$C$342='Transportation Figure'!$C$36),0),MATCH('Transportation Figure'!D$2,'GCAM By Region By Sector'!$B$1:$AH$1,0))*10^3),0)</f>
        <v>3.6339446200000003</v>
      </c>
      <c r="E62" cm="1">
        <f t="array" ref="E62">IFERROR(IF($C62="EPS",INDEX('EPS Emissions'!$C$1:$AI$101,MATCH(1,('EPS Emissions'!$C$1:$C$101='Transportation Figure'!$A62)*('EPS Emissions'!$D$1:$D$101='Transportation Figure'!$C$36),0),MATCH('Transportation Figure'!E$2,'EPS Emissions'!$C$1:$AI$1,0)),INDEX('GCAM By Region By Sector'!$B$1:$AH$342,MATCH(1,('GCAM By Region By Sector'!$B$1:$B$342='Transportation Figure'!$A62)*('GCAM By Region By Sector'!$C$1:$C$342='Transportation Figure'!$C$36),0),MATCH('Transportation Figure'!E$2,'GCAM By Region By Sector'!$B$1:$AH$1,0))*10^3),0)</f>
        <v>4.0160142350000001</v>
      </c>
      <c r="F62" cm="1">
        <f t="array" ref="F62">IFERROR(IF($C62="EPS",INDEX('EPS Emissions'!$C$1:$AI$101,MATCH(1,('EPS Emissions'!$C$1:$C$101='Transportation Figure'!$A62)*('EPS Emissions'!$D$1:$D$101='Transportation Figure'!$C$36),0),MATCH('Transportation Figure'!F$2,'EPS Emissions'!$C$1:$AI$1,0)),INDEX('GCAM By Region By Sector'!$B$1:$AH$342,MATCH(1,('GCAM By Region By Sector'!$B$1:$B$342='Transportation Figure'!$A62)*('GCAM By Region By Sector'!$C$1:$C$342='Transportation Figure'!$C$36),0),MATCH('Transportation Figure'!F$2,'GCAM By Region By Sector'!$B$1:$AH$1,0))*10^3),0)</f>
        <v>4.8413332350000005</v>
      </c>
      <c r="G62" cm="1">
        <f t="array" ref="G62">IFERROR(IF($C62="EPS",INDEX('EPS Emissions'!$C$1:$AI$101,MATCH(1,('EPS Emissions'!$C$1:$C$101='Transportation Figure'!$A62)*('EPS Emissions'!$D$1:$D$101='Transportation Figure'!$C$36),0),MATCH('Transportation Figure'!G$2,'EPS Emissions'!$C$1:$AI$1,0)),INDEX('GCAM By Region By Sector'!$B$1:$AH$342,MATCH(1,('GCAM By Region By Sector'!$B$1:$B$342='Transportation Figure'!$A62)*('GCAM By Region By Sector'!$C$1:$C$342='Transportation Figure'!$C$36),0),MATCH('Transportation Figure'!G$2,'GCAM By Region By Sector'!$B$1:$AH$1,0))*10^3),0)</f>
        <v>6.0015184049999997</v>
      </c>
      <c r="I62" cm="1">
        <f t="array" ref="I62">IFERROR(IF($C62="EPS",INDEX('EPS Emissions'!$C$1:$AI$101,MATCH(1,('EPS Emissions'!$C$1:$C$101='Transportation Figure'!$A62)*('EPS Emissions'!$D$1:$D$101='Transportation Figure'!$I$36),0),MATCH('Transportation Figure'!I$2,'EPS Emissions'!$C$1:$AI$1,0)),INDEX('GCAM By Region By Sector'!$B$1:$AH$342,MATCH(1,('GCAM By Region By Sector'!$B$1:$B$342='Transportation Figure'!$A62)*('GCAM By Region By Sector'!$C$1:$C$342='Transportation Figure'!$I$36),0),MATCH('Transportation Figure'!I$2,'GCAM By Region By Sector'!$B$1:$AH$1,0))*10^3),0)</f>
        <v>11.151165455000001</v>
      </c>
      <c r="J62" cm="1">
        <f t="array" ref="J62">IFERROR(IF($C62="EPS",INDEX('EPS Emissions'!$C$1:$AI$101,MATCH(1,('EPS Emissions'!$C$1:$C$101='Transportation Figure'!$A62)*('EPS Emissions'!$D$1:$D$101='Transportation Figure'!$I$36),0),MATCH('Transportation Figure'!J$2,'EPS Emissions'!$C$1:$AI$1,0)),INDEX('GCAM By Region By Sector'!$B$1:$AH$342,MATCH(1,('GCAM By Region By Sector'!$B$1:$B$342='Transportation Figure'!$A62)*('GCAM By Region By Sector'!$C$1:$C$342='Transportation Figure'!$I$36),0),MATCH('Transportation Figure'!J$2,'GCAM By Region By Sector'!$B$1:$AH$1,0))*10^3),0)</f>
        <v>11.549721366999998</v>
      </c>
      <c r="K62" cm="1">
        <f t="array" ref="K62">IFERROR(IF($C62="EPS",INDEX('EPS Emissions'!$C$1:$AI$101,MATCH(1,('EPS Emissions'!$C$1:$C$101='Transportation Figure'!$A62)*('EPS Emissions'!$D$1:$D$101='Transportation Figure'!$I$36),0),MATCH('Transportation Figure'!K$2,'EPS Emissions'!$C$1:$AI$1,0)),INDEX('GCAM By Region By Sector'!$B$1:$AH$342,MATCH(1,('GCAM By Region By Sector'!$B$1:$B$342='Transportation Figure'!$A62)*('GCAM By Region By Sector'!$C$1:$C$342='Transportation Figure'!$I$36),0),MATCH('Transportation Figure'!K$2,'GCAM By Region By Sector'!$B$1:$AH$1,0))*10^3),0)</f>
        <v>12.378211650000003</v>
      </c>
      <c r="L62" cm="1">
        <f t="array" ref="L62">IFERROR(IF($C62="EPS",INDEX('EPS Emissions'!$C$1:$AI$101,MATCH(1,('EPS Emissions'!$C$1:$C$101='Transportation Figure'!$A62)*('EPS Emissions'!$D$1:$D$101='Transportation Figure'!$I$36),0),MATCH('Transportation Figure'!L$2,'EPS Emissions'!$C$1:$AI$1,0)),INDEX('GCAM By Region By Sector'!$B$1:$AH$342,MATCH(1,('GCAM By Region By Sector'!$B$1:$B$342='Transportation Figure'!$A62)*('GCAM By Region By Sector'!$C$1:$C$342='Transportation Figure'!$I$36),0),MATCH('Transportation Figure'!L$2,'GCAM By Region By Sector'!$B$1:$AH$1,0))*10^3),0)</f>
        <v>13.586560962999965</v>
      </c>
      <c r="X62" s="22">
        <v>5</v>
      </c>
      <c r="Y62" t="str">
        <f t="shared" si="28"/>
        <v>EU-27</v>
      </c>
      <c r="Z62" s="21">
        <f t="shared" si="29"/>
        <v>1041.4486732536009</v>
      </c>
      <c r="AA62" s="21">
        <f t="shared" si="29"/>
        <v>1014.0821165262512</v>
      </c>
      <c r="AB62" s="21">
        <f t="shared" si="29"/>
        <v>967.32014274774042</v>
      </c>
      <c r="AC62" s="16">
        <f t="shared" si="29"/>
        <v>921.00548410617284</v>
      </c>
      <c r="AD62" s="21" t="str">
        <f t="shared" si="30"/>
        <v>EU-27</v>
      </c>
      <c r="AF62" t="str">
        <v>West Africa</v>
      </c>
      <c r="AG62" t="str">
        <f t="shared" si="26"/>
        <v>West Africa</v>
      </c>
      <c r="AH62" s="47">
        <f t="shared" si="25"/>
        <v>101.71570401510567</v>
      </c>
      <c r="AI62" s="47">
        <f t="shared" si="25"/>
        <v>148.15910432197705</v>
      </c>
      <c r="AJ62" s="47">
        <f t="shared" si="25"/>
        <v>241.58702167609005</v>
      </c>
      <c r="AK62" s="47">
        <f t="shared" si="25"/>
        <v>385.26264948925791</v>
      </c>
    </row>
    <row r="63" spans="1:37" x14ac:dyDescent="0.35">
      <c r="A63" s="13" t="s">
        <v>42</v>
      </c>
      <c r="B63" t="s">
        <v>43</v>
      </c>
      <c r="C63" s="10" t="s">
        <v>13</v>
      </c>
      <c r="D63" cm="1">
        <f t="array" ref="D63">IFERROR(IF($C63="EPS",INDEX('EPS Emissions'!$C$1:$AI$101,MATCH(1,('EPS Emissions'!$C$1:$C$101='Transportation Figure'!$A63)*('EPS Emissions'!$D$1:$D$101='Transportation Figure'!$C$36),0),MATCH('Transportation Figure'!D$2,'EPS Emissions'!$C$1:$AI$1,0)),INDEX('GCAM By Region By Sector'!$B$1:$AH$342,MATCH(1,('GCAM By Region By Sector'!$B$1:$B$342='Transportation Figure'!$A63)*('GCAM By Region By Sector'!$C$1:$C$342='Transportation Figure'!$C$36),0),MATCH('Transportation Figure'!D$2,'GCAM By Region By Sector'!$B$1:$AH$1,0))*10^3),0)</f>
        <v>0.7871125175</v>
      </c>
      <c r="E63" cm="1">
        <f t="array" ref="E63">IFERROR(IF($C63="EPS",INDEX('EPS Emissions'!$C$1:$AI$101,MATCH(1,('EPS Emissions'!$C$1:$C$101='Transportation Figure'!$A63)*('EPS Emissions'!$D$1:$D$101='Transportation Figure'!$C$36),0),MATCH('Transportation Figure'!E$2,'EPS Emissions'!$C$1:$AI$1,0)),INDEX('GCAM By Region By Sector'!$B$1:$AH$342,MATCH(1,('GCAM By Region By Sector'!$B$1:$B$342='Transportation Figure'!$A63)*('GCAM By Region By Sector'!$C$1:$C$342='Transportation Figure'!$C$36),0),MATCH('Transportation Figure'!E$2,'GCAM By Region By Sector'!$B$1:$AH$1,0))*10^3),0)</f>
        <v>0.84289948400000003</v>
      </c>
      <c r="F63" cm="1">
        <f t="array" ref="F63">IFERROR(IF($C63="EPS",INDEX('EPS Emissions'!$C$1:$AI$101,MATCH(1,('EPS Emissions'!$C$1:$C$101='Transportation Figure'!$A63)*('EPS Emissions'!$D$1:$D$101='Transportation Figure'!$C$36),0),MATCH('Transportation Figure'!F$2,'EPS Emissions'!$C$1:$AI$1,0)),INDEX('GCAM By Region By Sector'!$B$1:$AH$342,MATCH(1,('GCAM By Region By Sector'!$B$1:$B$342='Transportation Figure'!$A63)*('GCAM By Region By Sector'!$C$1:$C$342='Transportation Figure'!$C$36),0),MATCH('Transportation Figure'!F$2,'GCAM By Region By Sector'!$B$1:$AH$1,0))*10^3),0)</f>
        <v>1.2006411420000001</v>
      </c>
      <c r="G63" cm="1">
        <f t="array" ref="G63">IFERROR(IF($C63="EPS",INDEX('EPS Emissions'!$C$1:$AI$101,MATCH(1,('EPS Emissions'!$C$1:$C$101='Transportation Figure'!$A63)*('EPS Emissions'!$D$1:$D$101='Transportation Figure'!$C$36),0),MATCH('Transportation Figure'!G$2,'EPS Emissions'!$C$1:$AI$1,0)),INDEX('GCAM By Region By Sector'!$B$1:$AH$342,MATCH(1,('GCAM By Region By Sector'!$B$1:$B$342='Transportation Figure'!$A63)*('GCAM By Region By Sector'!$C$1:$C$342='Transportation Figure'!$C$36),0),MATCH('Transportation Figure'!G$2,'GCAM By Region By Sector'!$B$1:$AH$1,0))*10^3),0)</f>
        <v>1.6800708625</v>
      </c>
      <c r="I63" cm="1">
        <f t="array" ref="I63">IFERROR(IF($C63="EPS",INDEX('EPS Emissions'!$C$1:$AI$101,MATCH(1,('EPS Emissions'!$C$1:$C$101='Transportation Figure'!$A63)*('EPS Emissions'!$D$1:$D$101='Transportation Figure'!$I$36),0),MATCH('Transportation Figure'!I$2,'EPS Emissions'!$C$1:$AI$1,0)),INDEX('GCAM By Region By Sector'!$B$1:$AH$342,MATCH(1,('GCAM By Region By Sector'!$B$1:$B$342='Transportation Figure'!$A63)*('GCAM By Region By Sector'!$C$1:$C$342='Transportation Figure'!$I$36),0),MATCH('Transportation Figure'!I$2,'GCAM By Region By Sector'!$B$1:$AH$1,0))*10^3),0)</f>
        <v>3.3551787439999963</v>
      </c>
      <c r="J63" cm="1">
        <f t="array" ref="J63">IFERROR(IF($C63="EPS",INDEX('EPS Emissions'!$C$1:$AI$101,MATCH(1,('EPS Emissions'!$C$1:$C$101='Transportation Figure'!$A63)*('EPS Emissions'!$D$1:$D$101='Transportation Figure'!$I$36),0),MATCH('Transportation Figure'!J$2,'EPS Emissions'!$C$1:$AI$1,0)),INDEX('GCAM By Region By Sector'!$B$1:$AH$342,MATCH(1,('GCAM By Region By Sector'!$B$1:$B$342='Transportation Figure'!$A63)*('GCAM By Region By Sector'!$C$1:$C$342='Transportation Figure'!$I$36),0),MATCH('Transportation Figure'!J$2,'GCAM By Region By Sector'!$B$1:$AH$1,0))*10^3),0)</f>
        <v>3.4355683936000001</v>
      </c>
      <c r="K63" cm="1">
        <f t="array" ref="K63">IFERROR(IF($C63="EPS",INDEX('EPS Emissions'!$C$1:$AI$101,MATCH(1,('EPS Emissions'!$C$1:$C$101='Transportation Figure'!$A63)*('EPS Emissions'!$D$1:$D$101='Transportation Figure'!$I$36),0),MATCH('Transportation Figure'!K$2,'EPS Emissions'!$C$1:$AI$1,0)),INDEX('GCAM By Region By Sector'!$B$1:$AH$342,MATCH(1,('GCAM By Region By Sector'!$B$1:$B$342='Transportation Figure'!$A63)*('GCAM By Region By Sector'!$C$1:$C$342='Transportation Figure'!$I$36),0),MATCH('Transportation Figure'!K$2,'GCAM By Region By Sector'!$B$1:$AH$1,0))*10^3),0)</f>
        <v>3.9587740943000003</v>
      </c>
      <c r="L63" cm="1">
        <f t="array" ref="L63">IFERROR(IF($C63="EPS",INDEX('EPS Emissions'!$C$1:$AI$101,MATCH(1,('EPS Emissions'!$C$1:$C$101='Transportation Figure'!$A63)*('EPS Emissions'!$D$1:$D$101='Transportation Figure'!$I$36),0),MATCH('Transportation Figure'!L$2,'EPS Emissions'!$C$1:$AI$1,0)),INDEX('GCAM By Region By Sector'!$B$1:$AH$342,MATCH(1,('GCAM By Region By Sector'!$B$1:$B$342='Transportation Figure'!$A63)*('GCAM By Region By Sector'!$C$1:$C$342='Transportation Figure'!$I$36),0),MATCH('Transportation Figure'!L$2,'GCAM By Region By Sector'!$B$1:$AH$1,0))*10^3),0)</f>
        <v>4.5630419199999999</v>
      </c>
      <c r="X63" s="22">
        <v>6</v>
      </c>
      <c r="Y63" t="str">
        <f t="shared" si="28"/>
        <v>Southeast Asia</v>
      </c>
      <c r="Z63" s="21">
        <f t="shared" si="29"/>
        <v>503.66025726146415</v>
      </c>
      <c r="AA63" s="21">
        <f t="shared" si="29"/>
        <v>599.00832744581442</v>
      </c>
      <c r="AB63" s="21">
        <f t="shared" si="29"/>
        <v>718.03477837542505</v>
      </c>
      <c r="AC63" s="16">
        <f t="shared" si="29"/>
        <v>860.49319427851265</v>
      </c>
      <c r="AD63" s="21" t="str">
        <f t="shared" si="30"/>
        <v>Southeast Asia</v>
      </c>
      <c r="AH63" s="47"/>
      <c r="AI63" s="47"/>
      <c r="AJ63" s="47"/>
      <c r="AK63" s="47"/>
    </row>
    <row r="64" spans="1:37" x14ac:dyDescent="0.35">
      <c r="A64" s="13" t="s">
        <v>44</v>
      </c>
      <c r="B64" t="s">
        <v>45</v>
      </c>
      <c r="C64" s="10" t="s">
        <v>13</v>
      </c>
      <c r="D64" cm="1">
        <f t="array" ref="D64">IFERROR(IF($C64="EPS",INDEX('EPS Emissions'!$C$1:$AI$101,MATCH(1,('EPS Emissions'!$C$1:$C$101='Transportation Figure'!$A64)*('EPS Emissions'!$D$1:$D$101='Transportation Figure'!$C$36),0),MATCH('Transportation Figure'!D$2,'EPS Emissions'!$C$1:$AI$1,0)),INDEX('GCAM By Region By Sector'!$B$1:$AH$342,MATCH(1,('GCAM By Region By Sector'!$B$1:$B$342='Transportation Figure'!$A64)*('GCAM By Region By Sector'!$C$1:$C$342='Transportation Figure'!$C$36),0),MATCH('Transportation Figure'!D$2,'GCAM By Region By Sector'!$B$1:$AH$1,0))*10^3),0)</f>
        <v>6.1485697550000005</v>
      </c>
      <c r="E64" cm="1">
        <f t="array" ref="E64">IFERROR(IF($C64="EPS",INDEX('EPS Emissions'!$C$1:$AI$101,MATCH(1,('EPS Emissions'!$C$1:$C$101='Transportation Figure'!$A64)*('EPS Emissions'!$D$1:$D$101='Transportation Figure'!$C$36),0),MATCH('Transportation Figure'!E$2,'EPS Emissions'!$C$1:$AI$1,0)),INDEX('GCAM By Region By Sector'!$B$1:$AH$342,MATCH(1,('GCAM By Region By Sector'!$B$1:$B$342='Transportation Figure'!$A64)*('GCAM By Region By Sector'!$C$1:$C$342='Transportation Figure'!$C$36),0),MATCH('Transportation Figure'!E$2,'GCAM By Region By Sector'!$B$1:$AH$1,0))*10^3),0)</f>
        <v>7.3389230300000001</v>
      </c>
      <c r="F64" cm="1">
        <f t="array" ref="F64">IFERROR(IF($C64="EPS",INDEX('EPS Emissions'!$C$1:$AI$101,MATCH(1,('EPS Emissions'!$C$1:$C$101='Transportation Figure'!$A64)*('EPS Emissions'!$D$1:$D$101='Transportation Figure'!$C$36),0),MATCH('Transportation Figure'!F$2,'EPS Emissions'!$C$1:$AI$1,0)),INDEX('GCAM By Region By Sector'!$B$1:$AH$342,MATCH(1,('GCAM By Region By Sector'!$B$1:$B$342='Transportation Figure'!$A64)*('GCAM By Region By Sector'!$C$1:$C$342='Transportation Figure'!$C$36),0),MATCH('Transportation Figure'!F$2,'GCAM By Region By Sector'!$B$1:$AH$1,0))*10^3),0)</f>
        <v>9.4485772950000015</v>
      </c>
      <c r="G64" cm="1">
        <f t="array" ref="G64">IFERROR(IF($C64="EPS",INDEX('EPS Emissions'!$C$1:$AI$101,MATCH(1,('EPS Emissions'!$C$1:$C$101='Transportation Figure'!$A64)*('EPS Emissions'!$D$1:$D$101='Transportation Figure'!$C$36),0),MATCH('Transportation Figure'!G$2,'EPS Emissions'!$C$1:$AI$1,0)),INDEX('GCAM By Region By Sector'!$B$1:$AH$342,MATCH(1,('GCAM By Region By Sector'!$B$1:$B$342='Transportation Figure'!$A64)*('GCAM By Region By Sector'!$C$1:$C$342='Transportation Figure'!$C$36),0),MATCH('Transportation Figure'!G$2,'GCAM By Region By Sector'!$B$1:$AH$1,0))*10^3),0)</f>
        <v>12.018954040000001</v>
      </c>
      <c r="I64" cm="1">
        <f t="array" ref="I64">IFERROR(IF($C64="EPS",INDEX('EPS Emissions'!$C$1:$AI$101,MATCH(1,('EPS Emissions'!$C$1:$C$101='Transportation Figure'!$A64)*('EPS Emissions'!$D$1:$D$101='Transportation Figure'!$I$36),0),MATCH('Transportation Figure'!I$2,'EPS Emissions'!$C$1:$AI$1,0)),INDEX('GCAM By Region By Sector'!$B$1:$AH$342,MATCH(1,('GCAM By Region By Sector'!$B$1:$B$342='Transportation Figure'!$A64)*('GCAM By Region By Sector'!$C$1:$C$342='Transportation Figure'!$I$36),0),MATCH('Transportation Figure'!I$2,'GCAM By Region By Sector'!$B$1:$AH$1,0))*10^3),0)</f>
        <v>6.8680580420000004</v>
      </c>
      <c r="J64" cm="1">
        <f t="array" ref="J64">IFERROR(IF($C64="EPS",INDEX('EPS Emissions'!$C$1:$AI$101,MATCH(1,('EPS Emissions'!$C$1:$C$101='Transportation Figure'!$A64)*('EPS Emissions'!$D$1:$D$101='Transportation Figure'!$I$36),0),MATCH('Transportation Figure'!J$2,'EPS Emissions'!$C$1:$AI$1,0)),INDEX('GCAM By Region By Sector'!$B$1:$AH$342,MATCH(1,('GCAM By Region By Sector'!$B$1:$B$342='Transportation Figure'!$A64)*('GCAM By Region By Sector'!$C$1:$C$342='Transportation Figure'!$I$36),0),MATCH('Transportation Figure'!J$2,'GCAM By Region By Sector'!$B$1:$AH$1,0))*10^3),0)</f>
        <v>7.3196440164000007</v>
      </c>
      <c r="K64" cm="1">
        <f t="array" ref="K64">IFERROR(IF($C64="EPS",INDEX('EPS Emissions'!$C$1:$AI$101,MATCH(1,('EPS Emissions'!$C$1:$C$101='Transportation Figure'!$A64)*('EPS Emissions'!$D$1:$D$101='Transportation Figure'!$I$36),0),MATCH('Transportation Figure'!K$2,'EPS Emissions'!$C$1:$AI$1,0)),INDEX('GCAM By Region By Sector'!$B$1:$AH$342,MATCH(1,('GCAM By Region By Sector'!$B$1:$B$342='Transportation Figure'!$A64)*('GCAM By Region By Sector'!$C$1:$C$342='Transportation Figure'!$I$36),0),MATCH('Transportation Figure'!K$2,'GCAM By Region By Sector'!$B$1:$AH$1,0))*10^3),0)</f>
        <v>8.1339742953999998</v>
      </c>
      <c r="L64" cm="1">
        <f t="array" ref="L64">IFERROR(IF($C64="EPS",INDEX('EPS Emissions'!$C$1:$AI$101,MATCH(1,('EPS Emissions'!$C$1:$C$101='Transportation Figure'!$A64)*('EPS Emissions'!$D$1:$D$101='Transportation Figure'!$I$36),0),MATCH('Transportation Figure'!L$2,'EPS Emissions'!$C$1:$AI$1,0)),INDEX('GCAM By Region By Sector'!$B$1:$AH$342,MATCH(1,('GCAM By Region By Sector'!$B$1:$B$342='Transportation Figure'!$A64)*('GCAM By Region By Sector'!$C$1:$C$342='Transportation Figure'!$I$36),0),MATCH('Transportation Figure'!L$2,'GCAM By Region By Sector'!$B$1:$AH$1,0))*10^3),0)</f>
        <v>9.1046427810000026</v>
      </c>
      <c r="X64" s="22">
        <v>7</v>
      </c>
      <c r="Y64" t="str">
        <f t="shared" si="28"/>
        <v>Middle East</v>
      </c>
      <c r="Z64" s="21">
        <f t="shared" si="29"/>
        <v>598.1343815544144</v>
      </c>
      <c r="AA64" s="21">
        <f t="shared" si="29"/>
        <v>650.25035230275057</v>
      </c>
      <c r="AB64" s="21">
        <f t="shared" si="29"/>
        <v>686.5141287160717</v>
      </c>
      <c r="AC64" s="16">
        <f t="shared" si="29"/>
        <v>735.56080296785717</v>
      </c>
      <c r="AD64" s="21" t="str">
        <f t="shared" si="30"/>
        <v>Middle East</v>
      </c>
      <c r="AH64" s="47"/>
      <c r="AI64" s="47"/>
      <c r="AJ64" s="47"/>
      <c r="AK64" s="47"/>
    </row>
    <row r="65" spans="1:38" x14ac:dyDescent="0.35">
      <c r="A65" s="13" t="s">
        <v>46</v>
      </c>
      <c r="B65" t="s">
        <v>46</v>
      </c>
      <c r="C65" s="10" t="s">
        <v>13</v>
      </c>
      <c r="D65" cm="1">
        <f t="array" ref="D65">IFERROR(IF($C65="EPS",INDEX('EPS Emissions'!$C$1:$AI$101,MATCH(1,('EPS Emissions'!$C$1:$C$101='Transportation Figure'!$A65)*('EPS Emissions'!$D$1:$D$101='Transportation Figure'!$C$36),0),MATCH('Transportation Figure'!D$2,'EPS Emissions'!$C$1:$AI$1,0)),INDEX('GCAM By Region By Sector'!$B$1:$AH$342,MATCH(1,('GCAM By Region By Sector'!$B$1:$B$342='Transportation Figure'!$A65)*('GCAM By Region By Sector'!$C$1:$C$342='Transportation Figure'!$C$36),0),MATCH('Transportation Figure'!D$2,'GCAM By Region By Sector'!$B$1:$AH$1,0))*10^3),0)</f>
        <v>4.3901569050000004</v>
      </c>
      <c r="E65" cm="1">
        <f t="array" ref="E65">IFERROR(IF($C65="EPS",INDEX('EPS Emissions'!$C$1:$AI$101,MATCH(1,('EPS Emissions'!$C$1:$C$101='Transportation Figure'!$A65)*('EPS Emissions'!$D$1:$D$101='Transportation Figure'!$C$36),0),MATCH('Transportation Figure'!E$2,'EPS Emissions'!$C$1:$AI$1,0)),INDEX('GCAM By Region By Sector'!$B$1:$AH$342,MATCH(1,('GCAM By Region By Sector'!$B$1:$B$342='Transportation Figure'!$A65)*('GCAM By Region By Sector'!$C$1:$C$342='Transportation Figure'!$C$36),0),MATCH('Transportation Figure'!E$2,'GCAM By Region By Sector'!$B$1:$AH$1,0))*10^3),0)</f>
        <v>7.3787568400000003</v>
      </c>
      <c r="F65" cm="1">
        <f t="array" ref="F65">IFERROR(IF($C65="EPS",INDEX('EPS Emissions'!$C$1:$AI$101,MATCH(1,('EPS Emissions'!$C$1:$C$101='Transportation Figure'!$A65)*('EPS Emissions'!$D$1:$D$101='Transportation Figure'!$C$36),0),MATCH('Transportation Figure'!F$2,'EPS Emissions'!$C$1:$AI$1,0)),INDEX('GCAM By Region By Sector'!$B$1:$AH$342,MATCH(1,('GCAM By Region By Sector'!$B$1:$B$342='Transportation Figure'!$A65)*('GCAM By Region By Sector'!$C$1:$C$342='Transportation Figure'!$C$36),0),MATCH('Transportation Figure'!F$2,'GCAM By Region By Sector'!$B$1:$AH$1,0))*10^3),0)</f>
        <v>13.652093655000002</v>
      </c>
      <c r="G65" cm="1">
        <f t="array" ref="G65">IFERROR(IF($C65="EPS",INDEX('EPS Emissions'!$C$1:$AI$101,MATCH(1,('EPS Emissions'!$C$1:$C$101='Transportation Figure'!$A65)*('EPS Emissions'!$D$1:$D$101='Transportation Figure'!$C$36),0),MATCH('Transportation Figure'!G$2,'EPS Emissions'!$C$1:$AI$1,0)),INDEX('GCAM By Region By Sector'!$B$1:$AH$342,MATCH(1,('GCAM By Region By Sector'!$B$1:$B$342='Transportation Figure'!$A65)*('GCAM By Region By Sector'!$C$1:$C$342='Transportation Figure'!$C$36),0),MATCH('Transportation Figure'!G$2,'GCAM By Region By Sector'!$B$1:$AH$1,0))*10^3),0)</f>
        <v>23.049329855</v>
      </c>
      <c r="I65" cm="1">
        <f t="array" ref="I65">IFERROR(IF($C65="EPS",INDEX('EPS Emissions'!$C$1:$AI$101,MATCH(1,('EPS Emissions'!$C$1:$C$101='Transportation Figure'!$A65)*('EPS Emissions'!$D$1:$D$101='Transportation Figure'!$I$36),0),MATCH('Transportation Figure'!I$2,'EPS Emissions'!$C$1:$AI$1,0)),INDEX('GCAM By Region By Sector'!$B$1:$AH$342,MATCH(1,('GCAM By Region By Sector'!$B$1:$B$342='Transportation Figure'!$A65)*('GCAM By Region By Sector'!$C$1:$C$342='Transportation Figure'!$I$36),0),MATCH('Transportation Figure'!I$2,'GCAM By Region By Sector'!$B$1:$AH$1,0))*10^3),0)</f>
        <v>4.9635632080000009</v>
      </c>
      <c r="J65" cm="1">
        <f t="array" ref="J65">IFERROR(IF($C65="EPS",INDEX('EPS Emissions'!$C$1:$AI$101,MATCH(1,('EPS Emissions'!$C$1:$C$101='Transportation Figure'!$A65)*('EPS Emissions'!$D$1:$D$101='Transportation Figure'!$I$36),0),MATCH('Transportation Figure'!J$2,'EPS Emissions'!$C$1:$AI$1,0)),INDEX('GCAM By Region By Sector'!$B$1:$AH$342,MATCH(1,('GCAM By Region By Sector'!$B$1:$B$342='Transportation Figure'!$A65)*('GCAM By Region By Sector'!$C$1:$C$342='Transportation Figure'!$I$36),0),MATCH('Transportation Figure'!J$2,'GCAM By Region By Sector'!$B$1:$AH$1,0))*10^3),0)</f>
        <v>5.9935652532000008</v>
      </c>
      <c r="K65" cm="1">
        <f t="array" ref="K65">IFERROR(IF($C65="EPS",INDEX('EPS Emissions'!$C$1:$AI$101,MATCH(1,('EPS Emissions'!$C$1:$C$101='Transportation Figure'!$A65)*('EPS Emissions'!$D$1:$D$101='Transportation Figure'!$I$36),0),MATCH('Transportation Figure'!K$2,'EPS Emissions'!$C$1:$AI$1,0)),INDEX('GCAM By Region By Sector'!$B$1:$AH$342,MATCH(1,('GCAM By Region By Sector'!$B$1:$B$342='Transportation Figure'!$A65)*('GCAM By Region By Sector'!$C$1:$C$342='Transportation Figure'!$I$36),0),MATCH('Transportation Figure'!K$2,'GCAM By Region By Sector'!$B$1:$AH$1,0))*10^3),0)</f>
        <v>7.6170144123999997</v>
      </c>
      <c r="L65" cm="1">
        <f t="array" ref="L65">IFERROR(IF($C65="EPS",INDEX('EPS Emissions'!$C$1:$AI$101,MATCH(1,('EPS Emissions'!$C$1:$C$101='Transportation Figure'!$A65)*('EPS Emissions'!$D$1:$D$101='Transportation Figure'!$I$36),0),MATCH('Transportation Figure'!L$2,'EPS Emissions'!$C$1:$AI$1,0)),INDEX('GCAM By Region By Sector'!$B$1:$AH$342,MATCH(1,('GCAM By Region By Sector'!$B$1:$B$342='Transportation Figure'!$A65)*('GCAM By Region By Sector'!$C$1:$C$342='Transportation Figure'!$I$36),0),MATCH('Transportation Figure'!L$2,'GCAM By Region By Sector'!$B$1:$AH$1,0))*10^3),0)</f>
        <v>9.501843749799999</v>
      </c>
      <c r="X65" s="22">
        <v>8</v>
      </c>
      <c r="Y65" t="str">
        <f t="shared" si="28"/>
        <v>West Africa</v>
      </c>
      <c r="Z65" s="21">
        <f t="shared" si="29"/>
        <v>101.71570401510567</v>
      </c>
      <c r="AA65" s="21">
        <f t="shared" si="29"/>
        <v>148.15910432197705</v>
      </c>
      <c r="AB65" s="21">
        <f t="shared" si="29"/>
        <v>241.58702167609005</v>
      </c>
      <c r="AC65" s="16">
        <f t="shared" si="29"/>
        <v>385.26264948925791</v>
      </c>
      <c r="AD65" s="21" t="str">
        <f t="shared" si="30"/>
        <v>West Africa</v>
      </c>
      <c r="AG65" t="s">
        <v>87</v>
      </c>
      <c r="AH65" s="47">
        <f>P35-SUM(AH51:AH64)</f>
        <v>1610.4724541860442</v>
      </c>
      <c r="AI65" s="47">
        <f>Q35-SUM(AI51:AI64)</f>
        <v>1822.0692646091975</v>
      </c>
      <c r="AJ65" s="47">
        <f>R35-SUM(AJ51:AJ64)</f>
        <v>1983.6581439785559</v>
      </c>
      <c r="AK65" s="47">
        <f>S35-SUM(AK51:AK64)</f>
        <v>2209.9793034646518</v>
      </c>
      <c r="AL65" s="47"/>
    </row>
    <row r="66" spans="1:38" x14ac:dyDescent="0.35">
      <c r="A66" s="13" t="s">
        <v>47</v>
      </c>
      <c r="B66" t="s">
        <v>47</v>
      </c>
      <c r="C66" s="12" t="s">
        <v>9</v>
      </c>
      <c r="D66" cm="1">
        <f t="array" ref="D66">IFERROR(IF($C66="EPS",INDEX('EPS Emissions'!$C$1:$AI$101,MATCH(1,('EPS Emissions'!$C$1:$C$101='Transportation Figure'!$A66)*('EPS Emissions'!$D$1:$D$101='Transportation Figure'!$C$36),0),MATCH('Transportation Figure'!D$2,'EPS Emissions'!$C$1:$AI$1,0)),INDEX('GCAM By Region By Sector'!$B$1:$AH$342,MATCH(1,('GCAM By Region By Sector'!$B$1:$B$342='Transportation Figure'!$A66)*('GCAM By Region By Sector'!$C$1:$C$342='Transportation Figure'!$C$36),0),MATCH('Transportation Figure'!D$2,'GCAM By Region By Sector'!$B$1:$AH$1,0))*10^3),0)</f>
        <v>0</v>
      </c>
      <c r="E66" cm="1">
        <f t="array" ref="E66">IFERROR(IF($C66="EPS",INDEX('EPS Emissions'!$C$1:$AI$101,MATCH(1,('EPS Emissions'!$C$1:$C$101='Transportation Figure'!$A66)*('EPS Emissions'!$D$1:$D$101='Transportation Figure'!$C$36),0),MATCH('Transportation Figure'!E$2,'EPS Emissions'!$C$1:$AI$1,0)),INDEX('GCAM By Region By Sector'!$B$1:$AH$342,MATCH(1,('GCAM By Region By Sector'!$B$1:$B$342='Transportation Figure'!$A66)*('GCAM By Region By Sector'!$C$1:$C$342='Transportation Figure'!$C$36),0),MATCH('Transportation Figure'!E$2,'GCAM By Region By Sector'!$B$1:$AH$1,0))*10^3),0)</f>
        <v>0</v>
      </c>
      <c r="F66" cm="1">
        <f t="array" ref="F66">IFERROR(IF($C66="EPS",INDEX('EPS Emissions'!$C$1:$AI$101,MATCH(1,('EPS Emissions'!$C$1:$C$101='Transportation Figure'!$A66)*('EPS Emissions'!$D$1:$D$101='Transportation Figure'!$C$36),0),MATCH('Transportation Figure'!F$2,'EPS Emissions'!$C$1:$AI$1,0)),INDEX('GCAM By Region By Sector'!$B$1:$AH$342,MATCH(1,('GCAM By Region By Sector'!$B$1:$B$342='Transportation Figure'!$A66)*('GCAM By Region By Sector'!$C$1:$C$342='Transportation Figure'!$C$36),0),MATCH('Transportation Figure'!F$2,'GCAM By Region By Sector'!$B$1:$AH$1,0))*10^3),0)</f>
        <v>0</v>
      </c>
      <c r="G66" cm="1">
        <f t="array" ref="G66">IFERROR(IF($C66="EPS",INDEX('EPS Emissions'!$C$1:$AI$101,MATCH(1,('EPS Emissions'!$C$1:$C$101='Transportation Figure'!$A66)*('EPS Emissions'!$D$1:$D$101='Transportation Figure'!$C$36),0),MATCH('Transportation Figure'!G$2,'EPS Emissions'!$C$1:$AI$1,0)),INDEX('GCAM By Region By Sector'!$B$1:$AH$342,MATCH(1,('GCAM By Region By Sector'!$B$1:$B$342='Transportation Figure'!$A66)*('GCAM By Region By Sector'!$C$1:$C$342='Transportation Figure'!$C$36),0),MATCH('Transportation Figure'!G$2,'GCAM By Region By Sector'!$B$1:$AH$1,0))*10^3),0)</f>
        <v>0</v>
      </c>
      <c r="I66" cm="1">
        <f t="array" ref="I66">IFERROR(IF($C66="EPS",INDEX('EPS Emissions'!$C$1:$AI$101,MATCH(1,('EPS Emissions'!$C$1:$C$101='Transportation Figure'!$A66)*('EPS Emissions'!$D$1:$D$101='Transportation Figure'!$I$36),0),MATCH('Transportation Figure'!I$2,'EPS Emissions'!$C$1:$AI$1,0)),INDEX('GCAM By Region By Sector'!$B$1:$AH$342,MATCH(1,('GCAM By Region By Sector'!$B$1:$B$342='Transportation Figure'!$A66)*('GCAM By Region By Sector'!$C$1:$C$342='Transportation Figure'!$I$36),0),MATCH('Transportation Figure'!I$2,'GCAM By Region By Sector'!$B$1:$AH$1,0))*10^3),0)</f>
        <v>0</v>
      </c>
      <c r="J66" cm="1">
        <f t="array" ref="J66">IFERROR(IF($C66="EPS",INDEX('EPS Emissions'!$C$1:$AI$101,MATCH(1,('EPS Emissions'!$C$1:$C$101='Transportation Figure'!$A66)*('EPS Emissions'!$D$1:$D$101='Transportation Figure'!$I$36),0),MATCH('Transportation Figure'!J$2,'EPS Emissions'!$C$1:$AI$1,0)),INDEX('GCAM By Region By Sector'!$B$1:$AH$342,MATCH(1,('GCAM By Region By Sector'!$B$1:$B$342='Transportation Figure'!$A66)*('GCAM By Region By Sector'!$C$1:$C$342='Transportation Figure'!$I$36),0),MATCH('Transportation Figure'!J$2,'GCAM By Region By Sector'!$B$1:$AH$1,0))*10^3),0)</f>
        <v>0</v>
      </c>
      <c r="K66" cm="1">
        <f t="array" ref="K66">IFERROR(IF($C66="EPS",INDEX('EPS Emissions'!$C$1:$AI$101,MATCH(1,('EPS Emissions'!$C$1:$C$101='Transportation Figure'!$A66)*('EPS Emissions'!$D$1:$D$101='Transportation Figure'!$I$36),0),MATCH('Transportation Figure'!K$2,'EPS Emissions'!$C$1:$AI$1,0)),INDEX('GCAM By Region By Sector'!$B$1:$AH$342,MATCH(1,('GCAM By Region By Sector'!$B$1:$B$342='Transportation Figure'!$A66)*('GCAM By Region By Sector'!$C$1:$C$342='Transportation Figure'!$I$36),0),MATCH('Transportation Figure'!K$2,'GCAM By Region By Sector'!$B$1:$AH$1,0))*10^3),0)</f>
        <v>0</v>
      </c>
      <c r="L66" cm="1">
        <f t="array" ref="L66">IFERROR(IF($C66="EPS",INDEX('EPS Emissions'!$C$1:$AI$101,MATCH(1,('EPS Emissions'!$C$1:$C$101='Transportation Figure'!$A66)*('EPS Emissions'!$D$1:$D$101='Transportation Figure'!$I$36),0),MATCH('Transportation Figure'!L$2,'EPS Emissions'!$C$1:$AI$1,0)),INDEX('GCAM By Region By Sector'!$B$1:$AH$342,MATCH(1,('GCAM By Region By Sector'!$B$1:$B$342='Transportation Figure'!$A66)*('GCAM By Region By Sector'!$C$1:$C$342='Transportation Figure'!$I$36),0),MATCH('Transportation Figure'!L$2,'GCAM By Region By Sector'!$B$1:$AH$1,0))*10^3),0)</f>
        <v>0</v>
      </c>
      <c r="X66" s="22">
        <v>9</v>
      </c>
      <c r="Y66" t="str">
        <f t="shared" si="28"/>
        <v>Brazil</v>
      </c>
      <c r="Z66" s="21">
        <f t="shared" si="29"/>
        <v>260.95665293628338</v>
      </c>
      <c r="AA66" s="21">
        <f t="shared" si="29"/>
        <v>322.67608992158694</v>
      </c>
      <c r="AB66" s="21">
        <f t="shared" si="29"/>
        <v>361.61276239549142</v>
      </c>
      <c r="AC66" s="16">
        <f t="shared" si="29"/>
        <v>381.28581023180902</v>
      </c>
      <c r="AD66" s="21" t="str">
        <f t="shared" si="30"/>
        <v>Brazil</v>
      </c>
    </row>
    <row r="67" spans="1:38" x14ac:dyDescent="0.35">
      <c r="A67" s="13" t="s">
        <v>48</v>
      </c>
      <c r="B67" t="s">
        <v>48</v>
      </c>
      <c r="C67" s="10" t="s">
        <v>13</v>
      </c>
      <c r="D67" cm="1">
        <f t="array" ref="D67">IFERROR(IF($C67="EPS",INDEX('EPS Emissions'!$C$1:$AI$101,MATCH(1,('EPS Emissions'!$C$1:$C$101='Transportation Figure'!$A67)*('EPS Emissions'!$D$1:$D$101='Transportation Figure'!$C$36),0),MATCH('Transportation Figure'!D$2,'EPS Emissions'!$C$1:$AI$1,0)),INDEX('GCAM By Region By Sector'!$B$1:$AH$342,MATCH(1,('GCAM By Region By Sector'!$B$1:$B$342='Transportation Figure'!$A67)*('GCAM By Region By Sector'!$C$1:$C$342='Transportation Figure'!$C$36),0),MATCH('Transportation Figure'!D$2,'GCAM By Region By Sector'!$B$1:$AH$1,0))*10^3),0)</f>
        <v>62.146720649999992</v>
      </c>
      <c r="E67" cm="1">
        <f t="array" ref="E67">IFERROR(IF($C67="EPS",INDEX('EPS Emissions'!$C$1:$AI$101,MATCH(1,('EPS Emissions'!$C$1:$C$101='Transportation Figure'!$A67)*('EPS Emissions'!$D$1:$D$101='Transportation Figure'!$C$36),0),MATCH('Transportation Figure'!E$2,'EPS Emissions'!$C$1:$AI$1,0)),INDEX('GCAM By Region By Sector'!$B$1:$AH$342,MATCH(1,('GCAM By Region By Sector'!$B$1:$B$342='Transportation Figure'!$A67)*('GCAM By Region By Sector'!$C$1:$C$342='Transportation Figure'!$C$36),0),MATCH('Transportation Figure'!E$2,'GCAM By Region By Sector'!$B$1:$AH$1,0))*10^3),0)</f>
        <v>88.234887400000005</v>
      </c>
      <c r="F67" cm="1">
        <f t="array" ref="F67">IFERROR(IF($C67="EPS",INDEX('EPS Emissions'!$C$1:$AI$101,MATCH(1,('EPS Emissions'!$C$1:$C$101='Transportation Figure'!$A67)*('EPS Emissions'!$D$1:$D$101='Transportation Figure'!$C$36),0),MATCH('Transportation Figure'!F$2,'EPS Emissions'!$C$1:$AI$1,0)),INDEX('GCAM By Region By Sector'!$B$1:$AH$342,MATCH(1,('GCAM By Region By Sector'!$B$1:$B$342='Transportation Figure'!$A67)*('GCAM By Region By Sector'!$C$1:$C$342='Transportation Figure'!$C$36),0),MATCH('Transportation Figure'!F$2,'GCAM By Region By Sector'!$B$1:$AH$1,0))*10^3),0)</f>
        <v>131.50922565000002</v>
      </c>
      <c r="G67" cm="1">
        <f t="array" ref="G67">IFERROR(IF($C67="EPS",INDEX('EPS Emissions'!$C$1:$AI$101,MATCH(1,('EPS Emissions'!$C$1:$C$101='Transportation Figure'!$A67)*('EPS Emissions'!$D$1:$D$101='Transportation Figure'!$C$36),0),MATCH('Transportation Figure'!G$2,'EPS Emissions'!$C$1:$AI$1,0)),INDEX('GCAM By Region By Sector'!$B$1:$AH$342,MATCH(1,('GCAM By Region By Sector'!$B$1:$B$342='Transportation Figure'!$A67)*('GCAM By Region By Sector'!$C$1:$C$342='Transportation Figure'!$C$36),0),MATCH('Transportation Figure'!G$2,'GCAM By Region By Sector'!$B$1:$AH$1,0))*10^3),0)</f>
        <v>185.05620155</v>
      </c>
      <c r="I67" cm="1">
        <f t="array" ref="I67">IFERROR(IF($C67="EPS",INDEX('EPS Emissions'!$C$1:$AI$101,MATCH(1,('EPS Emissions'!$C$1:$C$101='Transportation Figure'!$A67)*('EPS Emissions'!$D$1:$D$101='Transportation Figure'!$I$36),0),MATCH('Transportation Figure'!I$2,'EPS Emissions'!$C$1:$AI$1,0)),INDEX('GCAM By Region By Sector'!$B$1:$AH$342,MATCH(1,('GCAM By Region By Sector'!$B$1:$B$342='Transportation Figure'!$A67)*('GCAM By Region By Sector'!$C$1:$C$342='Transportation Figure'!$I$36),0),MATCH('Transportation Figure'!I$2,'GCAM By Region By Sector'!$B$1:$AH$1,0))*10^3),0)</f>
        <v>189.94531964000001</v>
      </c>
      <c r="J67" cm="1">
        <f t="array" ref="J67">IFERROR(IF($C67="EPS",INDEX('EPS Emissions'!$C$1:$AI$101,MATCH(1,('EPS Emissions'!$C$1:$C$101='Transportation Figure'!$A67)*('EPS Emissions'!$D$1:$D$101='Transportation Figure'!$I$36),0),MATCH('Transportation Figure'!J$2,'EPS Emissions'!$C$1:$AI$1,0)),INDEX('GCAM By Region By Sector'!$B$1:$AH$342,MATCH(1,('GCAM By Region By Sector'!$B$1:$B$342='Transportation Figure'!$A67)*('GCAM By Region By Sector'!$C$1:$C$342='Transportation Figure'!$I$36),0),MATCH('Transportation Figure'!J$2,'GCAM By Region By Sector'!$B$1:$AH$1,0))*10^3),0)</f>
        <v>217.11529245</v>
      </c>
      <c r="K67" cm="1">
        <f t="array" ref="K67">IFERROR(IF($C67="EPS",INDEX('EPS Emissions'!$C$1:$AI$101,MATCH(1,('EPS Emissions'!$C$1:$C$101='Transportation Figure'!$A67)*('EPS Emissions'!$D$1:$D$101='Transportation Figure'!$I$36),0),MATCH('Transportation Figure'!K$2,'EPS Emissions'!$C$1:$AI$1,0)),INDEX('GCAM By Region By Sector'!$B$1:$AH$342,MATCH(1,('GCAM By Region By Sector'!$B$1:$B$342='Transportation Figure'!$A67)*('GCAM By Region By Sector'!$C$1:$C$342='Transportation Figure'!$I$36),0),MATCH('Transportation Figure'!K$2,'GCAM By Region By Sector'!$B$1:$AH$1,0))*10^3),0)</f>
        <v>254.46111846000002</v>
      </c>
      <c r="L67" cm="1">
        <f t="array" ref="L67">IFERROR(IF($C67="EPS",INDEX('EPS Emissions'!$C$1:$AI$101,MATCH(1,('EPS Emissions'!$C$1:$C$101='Transportation Figure'!$A67)*('EPS Emissions'!$D$1:$D$101='Transportation Figure'!$I$36),0),MATCH('Transportation Figure'!L$2,'EPS Emissions'!$C$1:$AI$1,0)),INDEX('GCAM By Region By Sector'!$B$1:$AH$342,MATCH(1,('GCAM By Region By Sector'!$B$1:$B$342='Transportation Figure'!$A67)*('GCAM By Region By Sector'!$C$1:$C$342='Transportation Figure'!$I$36),0),MATCH('Transportation Figure'!L$2,'GCAM By Region By Sector'!$B$1:$AH$1,0))*10^3),0)</f>
        <v>296.96403978999996</v>
      </c>
      <c r="X67" s="22">
        <v>10</v>
      </c>
      <c r="Y67" t="str">
        <f t="shared" si="28"/>
        <v>North Africa</v>
      </c>
      <c r="Z67" s="21">
        <f t="shared" si="29"/>
        <v>159.58188915082386</v>
      </c>
      <c r="AA67" s="21">
        <f t="shared" si="29"/>
        <v>223.65559227725541</v>
      </c>
      <c r="AB67" s="21">
        <f t="shared" si="29"/>
        <v>285.52695649369446</v>
      </c>
      <c r="AC67" s="16">
        <f t="shared" si="29"/>
        <v>351.53506973200024</v>
      </c>
      <c r="AD67" s="21" t="str">
        <f t="shared" si="30"/>
        <v>North Africa</v>
      </c>
      <c r="AH67" s="18">
        <f>SUM(AH51:AH65)-$P$35</f>
        <v>0</v>
      </c>
      <c r="AI67" s="18">
        <f>SUM(AI51:AI65)-$Q$35</f>
        <v>0</v>
      </c>
      <c r="AJ67" s="18">
        <f>SUM(AJ51:AJ65)-$R$35</f>
        <v>0</v>
      </c>
      <c r="AK67" s="18">
        <f>SUM(AK51:AK65)-$S$35</f>
        <v>0</v>
      </c>
    </row>
    <row r="68" spans="1:38" x14ac:dyDescent="0.35">
      <c r="A68" s="13" t="s">
        <v>49</v>
      </c>
      <c r="B68" t="s">
        <v>49</v>
      </c>
      <c r="C68" s="10" t="s">
        <v>13</v>
      </c>
      <c r="D68" cm="1">
        <f t="array" ref="D68">IFERROR(IF($C68="EPS",INDEX('EPS Emissions'!$C$1:$AI$101,MATCH(1,('EPS Emissions'!$C$1:$C$101='Transportation Figure'!$A68)*('EPS Emissions'!$D$1:$D$101='Transportation Figure'!$C$36),0),MATCH('Transportation Figure'!D$2,'EPS Emissions'!$C$1:$AI$1,0)),INDEX('GCAM By Region By Sector'!$B$1:$AH$342,MATCH(1,('GCAM By Region By Sector'!$B$1:$B$342='Transportation Figure'!$A68)*('GCAM By Region By Sector'!$C$1:$C$342='Transportation Figure'!$C$36),0),MATCH('Transportation Figure'!D$2,'GCAM By Region By Sector'!$B$1:$AH$1,0))*10^3),0)</f>
        <v>8.6390146699999999</v>
      </c>
      <c r="E68" cm="1">
        <f t="array" ref="E68">IFERROR(IF($C68="EPS",INDEX('EPS Emissions'!$C$1:$AI$101,MATCH(1,('EPS Emissions'!$C$1:$C$101='Transportation Figure'!$A68)*('EPS Emissions'!$D$1:$D$101='Transportation Figure'!$C$36),0),MATCH('Transportation Figure'!E$2,'EPS Emissions'!$C$1:$AI$1,0)),INDEX('GCAM By Region By Sector'!$B$1:$AH$342,MATCH(1,('GCAM By Region By Sector'!$B$1:$B$342='Transportation Figure'!$A68)*('GCAM By Region By Sector'!$C$1:$C$342='Transportation Figure'!$C$36),0),MATCH('Transportation Figure'!E$2,'GCAM By Region By Sector'!$B$1:$AH$1,0))*10^3),0)</f>
        <v>8.7020790849999994</v>
      </c>
      <c r="F68" cm="1">
        <f t="array" ref="F68">IFERROR(IF($C68="EPS",INDEX('EPS Emissions'!$C$1:$AI$101,MATCH(1,('EPS Emissions'!$C$1:$C$101='Transportation Figure'!$A68)*('EPS Emissions'!$D$1:$D$101='Transportation Figure'!$C$36),0),MATCH('Transportation Figure'!F$2,'EPS Emissions'!$C$1:$AI$1,0)),INDEX('GCAM By Region By Sector'!$B$1:$AH$342,MATCH(1,('GCAM By Region By Sector'!$B$1:$B$342='Transportation Figure'!$A68)*('GCAM By Region By Sector'!$C$1:$C$342='Transportation Figure'!$C$36),0),MATCH('Transportation Figure'!F$2,'GCAM By Region By Sector'!$B$1:$AH$1,0))*10^3),0)</f>
        <v>9.4198408699999998</v>
      </c>
      <c r="G68" cm="1">
        <f t="array" ref="G68">IFERROR(IF($C68="EPS",INDEX('EPS Emissions'!$C$1:$AI$101,MATCH(1,('EPS Emissions'!$C$1:$C$101='Transportation Figure'!$A68)*('EPS Emissions'!$D$1:$D$101='Transportation Figure'!$C$36),0),MATCH('Transportation Figure'!G$2,'EPS Emissions'!$C$1:$AI$1,0)),INDEX('GCAM By Region By Sector'!$B$1:$AH$342,MATCH(1,('GCAM By Region By Sector'!$B$1:$B$342='Transportation Figure'!$A68)*('GCAM By Region By Sector'!$C$1:$C$342='Transportation Figure'!$C$36),0),MATCH('Transportation Figure'!G$2,'GCAM By Region By Sector'!$B$1:$AH$1,0))*10^3),0)</f>
        <v>10.2089573</v>
      </c>
      <c r="I68" cm="1">
        <f t="array" ref="I68">IFERROR(IF($C68="EPS",INDEX('EPS Emissions'!$C$1:$AI$101,MATCH(1,('EPS Emissions'!$C$1:$C$101='Transportation Figure'!$A68)*('EPS Emissions'!$D$1:$D$101='Transportation Figure'!$I$36),0),MATCH('Transportation Figure'!I$2,'EPS Emissions'!$C$1:$AI$1,0)),INDEX('GCAM By Region By Sector'!$B$1:$AH$342,MATCH(1,('GCAM By Region By Sector'!$B$1:$B$342='Transportation Figure'!$A68)*('GCAM By Region By Sector'!$C$1:$C$342='Transportation Figure'!$I$36),0),MATCH('Transportation Figure'!I$2,'GCAM By Region By Sector'!$B$1:$AH$1,0))*10^3),0)</f>
        <v>11.046075505400001</v>
      </c>
      <c r="J68" cm="1">
        <f t="array" ref="J68">IFERROR(IF($C68="EPS",INDEX('EPS Emissions'!$C$1:$AI$101,MATCH(1,('EPS Emissions'!$C$1:$C$101='Transportation Figure'!$A68)*('EPS Emissions'!$D$1:$D$101='Transportation Figure'!$I$36),0),MATCH('Transportation Figure'!J$2,'EPS Emissions'!$C$1:$AI$1,0)),INDEX('GCAM By Region By Sector'!$B$1:$AH$342,MATCH(1,('GCAM By Region By Sector'!$B$1:$B$342='Transportation Figure'!$A68)*('GCAM By Region By Sector'!$C$1:$C$342='Transportation Figure'!$I$36),0),MATCH('Transportation Figure'!J$2,'GCAM By Region By Sector'!$B$1:$AH$1,0))*10^3),0)</f>
        <v>11.274209779</v>
      </c>
      <c r="K68" cm="1">
        <f t="array" ref="K68">IFERROR(IF($C68="EPS",INDEX('EPS Emissions'!$C$1:$AI$101,MATCH(1,('EPS Emissions'!$C$1:$C$101='Transportation Figure'!$A68)*('EPS Emissions'!$D$1:$D$101='Transportation Figure'!$I$36),0),MATCH('Transportation Figure'!K$2,'EPS Emissions'!$C$1:$AI$1,0)),INDEX('GCAM By Region By Sector'!$B$1:$AH$342,MATCH(1,('GCAM By Region By Sector'!$B$1:$B$342='Transportation Figure'!$A68)*('GCAM By Region By Sector'!$C$1:$C$342='Transportation Figure'!$I$36),0),MATCH('Transportation Figure'!K$2,'GCAM By Region By Sector'!$B$1:$AH$1,0))*10^3),0)</f>
        <v>11.8298078276</v>
      </c>
      <c r="L68" cm="1">
        <f t="array" ref="L68">IFERROR(IF($C68="EPS",INDEX('EPS Emissions'!$C$1:$AI$101,MATCH(1,('EPS Emissions'!$C$1:$C$101='Transportation Figure'!$A68)*('EPS Emissions'!$D$1:$D$101='Transportation Figure'!$I$36),0),MATCH('Transportation Figure'!L$2,'EPS Emissions'!$C$1:$AI$1,0)),INDEX('GCAM By Region By Sector'!$B$1:$AH$342,MATCH(1,('GCAM By Region By Sector'!$B$1:$B$342='Transportation Figure'!$A68)*('GCAM By Region By Sector'!$C$1:$C$342='Transportation Figure'!$I$36),0),MATCH('Transportation Figure'!L$2,'GCAM By Region By Sector'!$B$1:$AH$1,0))*10^3),0)</f>
        <v>12.391775358799999</v>
      </c>
      <c r="X68" s="22" t="s">
        <v>86</v>
      </c>
      <c r="Y68" t="s">
        <v>87</v>
      </c>
      <c r="Z68" s="21">
        <f>$P$35-SUM(Z58:Z67)</f>
        <v>2171.1488514693547</v>
      </c>
      <c r="AA68" s="21">
        <f>$Q$35-SUM(AA58:AA67)</f>
        <v>2344.4729891721317</v>
      </c>
      <c r="AB68" s="21">
        <f>$R$35-SUM(AB58:AB67)</f>
        <v>2430.490971900198</v>
      </c>
      <c r="AC68" s="16">
        <f>$S$35-SUM(AC58:AC67)</f>
        <v>2602.6305954360996</v>
      </c>
      <c r="AD68" s="21"/>
    </row>
    <row r="69" spans="1:38" x14ac:dyDescent="0.35">
      <c r="A69" s="13" t="s">
        <v>50</v>
      </c>
      <c r="B69" t="s">
        <v>50</v>
      </c>
      <c r="C69" s="10" t="s">
        <v>9</v>
      </c>
      <c r="D69" cm="1">
        <f t="array" ref="D69">IFERROR(IF($C69="EPS",INDEX('EPS Emissions'!$C$1:$AI$101,MATCH(1,('EPS Emissions'!$C$1:$C$101='Transportation Figure'!$A69)*('EPS Emissions'!$D$1:$D$101='Transportation Figure'!$C$36),0),MATCH('Transportation Figure'!D$2,'EPS Emissions'!$C$1:$AI$1,0)),INDEX('GCAM By Region By Sector'!$B$1:$AH$342,MATCH(1,('GCAM By Region By Sector'!$B$1:$B$342='Transportation Figure'!$A69)*('GCAM By Region By Sector'!$C$1:$C$342='Transportation Figure'!$C$36),0),MATCH('Transportation Figure'!D$2,'GCAM By Region By Sector'!$B$1:$AH$1,0))*10^3),0)</f>
        <v>0</v>
      </c>
      <c r="E69" cm="1">
        <f t="array" ref="E69">IFERROR(IF($C69="EPS",INDEX('EPS Emissions'!$C$1:$AI$101,MATCH(1,('EPS Emissions'!$C$1:$C$101='Transportation Figure'!$A69)*('EPS Emissions'!$D$1:$D$101='Transportation Figure'!$C$36),0),MATCH('Transportation Figure'!E$2,'EPS Emissions'!$C$1:$AI$1,0)),INDEX('GCAM By Region By Sector'!$B$1:$AH$342,MATCH(1,('GCAM By Region By Sector'!$B$1:$B$342='Transportation Figure'!$A69)*('GCAM By Region By Sector'!$C$1:$C$342='Transportation Figure'!$C$36),0),MATCH('Transportation Figure'!E$2,'GCAM By Region By Sector'!$B$1:$AH$1,0))*10^3),0)</f>
        <v>0</v>
      </c>
      <c r="F69" cm="1">
        <f t="array" ref="F69">IFERROR(IF($C69="EPS",INDEX('EPS Emissions'!$C$1:$AI$101,MATCH(1,('EPS Emissions'!$C$1:$C$101='Transportation Figure'!$A69)*('EPS Emissions'!$D$1:$D$101='Transportation Figure'!$C$36),0),MATCH('Transportation Figure'!F$2,'EPS Emissions'!$C$1:$AI$1,0)),INDEX('GCAM By Region By Sector'!$B$1:$AH$342,MATCH(1,('GCAM By Region By Sector'!$B$1:$B$342='Transportation Figure'!$A69)*('GCAM By Region By Sector'!$C$1:$C$342='Transportation Figure'!$C$36),0),MATCH('Transportation Figure'!F$2,'GCAM By Region By Sector'!$B$1:$AH$1,0))*10^3),0)</f>
        <v>0</v>
      </c>
      <c r="G69" cm="1">
        <f t="array" ref="G69">IFERROR(IF($C69="EPS",INDEX('EPS Emissions'!$C$1:$AI$101,MATCH(1,('EPS Emissions'!$C$1:$C$101='Transportation Figure'!$A69)*('EPS Emissions'!$D$1:$D$101='Transportation Figure'!$C$36),0),MATCH('Transportation Figure'!G$2,'EPS Emissions'!$C$1:$AI$1,0)),INDEX('GCAM By Region By Sector'!$B$1:$AH$342,MATCH(1,('GCAM By Region By Sector'!$B$1:$B$342='Transportation Figure'!$A69)*('GCAM By Region By Sector'!$C$1:$C$342='Transportation Figure'!$C$36),0),MATCH('Transportation Figure'!G$2,'GCAM By Region By Sector'!$B$1:$AH$1,0))*10^3),0)</f>
        <v>0</v>
      </c>
      <c r="I69" cm="1">
        <f t="array" ref="I69">IFERROR(IF($C69="EPS",INDEX('EPS Emissions'!$C$1:$AI$101,MATCH(1,('EPS Emissions'!$C$1:$C$101='Transportation Figure'!$A69)*('EPS Emissions'!$D$1:$D$101='Transportation Figure'!$I$36),0),MATCH('Transportation Figure'!I$2,'EPS Emissions'!$C$1:$AI$1,0)),INDEX('GCAM By Region By Sector'!$B$1:$AH$342,MATCH(1,('GCAM By Region By Sector'!$B$1:$B$342='Transportation Figure'!$A69)*('GCAM By Region By Sector'!$C$1:$C$342='Transportation Figure'!$I$36),0),MATCH('Transportation Figure'!I$2,'GCAM By Region By Sector'!$B$1:$AH$1,0))*10^3),0)</f>
        <v>0</v>
      </c>
      <c r="J69" cm="1">
        <f t="array" ref="J69">IFERROR(IF($C69="EPS",INDEX('EPS Emissions'!$C$1:$AI$101,MATCH(1,('EPS Emissions'!$C$1:$C$101='Transportation Figure'!$A69)*('EPS Emissions'!$D$1:$D$101='Transportation Figure'!$I$36),0),MATCH('Transportation Figure'!J$2,'EPS Emissions'!$C$1:$AI$1,0)),INDEX('GCAM By Region By Sector'!$B$1:$AH$342,MATCH(1,('GCAM By Region By Sector'!$B$1:$B$342='Transportation Figure'!$A69)*('GCAM By Region By Sector'!$C$1:$C$342='Transportation Figure'!$I$36),0),MATCH('Transportation Figure'!J$2,'GCAM By Region By Sector'!$B$1:$AH$1,0))*10^3),0)</f>
        <v>0</v>
      </c>
      <c r="K69" cm="1">
        <f t="array" ref="K69">IFERROR(IF($C69="EPS",INDEX('EPS Emissions'!$C$1:$AI$101,MATCH(1,('EPS Emissions'!$C$1:$C$101='Transportation Figure'!$A69)*('EPS Emissions'!$D$1:$D$101='Transportation Figure'!$I$36),0),MATCH('Transportation Figure'!K$2,'EPS Emissions'!$C$1:$AI$1,0)),INDEX('GCAM By Region By Sector'!$B$1:$AH$342,MATCH(1,('GCAM By Region By Sector'!$B$1:$B$342='Transportation Figure'!$A69)*('GCAM By Region By Sector'!$C$1:$C$342='Transportation Figure'!$I$36),0),MATCH('Transportation Figure'!K$2,'GCAM By Region By Sector'!$B$1:$AH$1,0))*10^3),0)</f>
        <v>0</v>
      </c>
      <c r="L69" cm="1">
        <f t="array" ref="L69">IFERROR(IF($C69="EPS",INDEX('EPS Emissions'!$C$1:$AI$101,MATCH(1,('EPS Emissions'!$C$1:$C$101='Transportation Figure'!$A69)*('EPS Emissions'!$D$1:$D$101='Transportation Figure'!$I$36),0),MATCH('Transportation Figure'!L$2,'EPS Emissions'!$C$1:$AI$1,0)),INDEX('GCAM By Region By Sector'!$B$1:$AH$342,MATCH(1,('GCAM By Region By Sector'!$B$1:$B$342='Transportation Figure'!$A69)*('GCAM By Region By Sector'!$C$1:$C$342='Transportation Figure'!$I$36),0),MATCH('Transportation Figure'!L$2,'GCAM By Region By Sector'!$B$1:$AH$1,0))*10^3),0)</f>
        <v>0</v>
      </c>
      <c r="Y69" t="s">
        <v>415</v>
      </c>
      <c r="Z69">
        <v>0</v>
      </c>
      <c r="AA69">
        <v>0</v>
      </c>
      <c r="AB69">
        <v>0</v>
      </c>
      <c r="AC69">
        <v>0</v>
      </c>
    </row>
    <row r="70" spans="1:38" x14ac:dyDescent="0.35">
      <c r="A70" s="13"/>
      <c r="C70" s="10"/>
    </row>
    <row r="71" spans="1:38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38" x14ac:dyDescent="0.35">
      <c r="A73" s="13"/>
      <c r="W73" s="23"/>
      <c r="X73"/>
    </row>
    <row r="74" spans="1:38" x14ac:dyDescent="0.35">
      <c r="A74" s="13"/>
      <c r="W74" s="23"/>
      <c r="X74"/>
    </row>
    <row r="75" spans="1:38" x14ac:dyDescent="0.35">
      <c r="A75" s="13"/>
      <c r="C75" s="10"/>
    </row>
    <row r="76" spans="1:38" x14ac:dyDescent="0.35">
      <c r="A76" s="13"/>
      <c r="C76" s="10"/>
    </row>
    <row r="77" spans="1:38" x14ac:dyDescent="0.35">
      <c r="A77" s="13"/>
      <c r="C77" s="10"/>
    </row>
    <row r="78" spans="1:38" x14ac:dyDescent="0.35">
      <c r="A78" s="13"/>
      <c r="C78" s="10"/>
    </row>
    <row r="79" spans="1:38" x14ac:dyDescent="0.35">
      <c r="A79" s="13"/>
      <c r="C79" s="10"/>
    </row>
    <row r="80" spans="1:38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0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1" priority="1" operator="lessThan">
      <formula>21</formula>
    </cfRule>
  </conditionalFormatting>
  <dataValidations count="1">
    <dataValidation type="list" allowBlank="1" showInputMessage="1" showErrorMessage="1" sqref="P1" xr:uid="{1F550D89-51C2-4AC0-A4EA-2D4BD6915D0B}">
      <formula1>"Distribute Electricity, Don't Distribute Electricity"</formula1>
    </dataValidation>
  </dataValidations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D7712-9F8F-4DD7-9BC9-7E3E9DF311E6}">
  <sheetPr>
    <tabColor theme="7"/>
  </sheetPr>
  <dimension ref="A1:AQ103"/>
  <sheetViews>
    <sheetView topLeftCell="T43" zoomScaleNormal="100" workbookViewId="0">
      <selection activeCell="AQ35" sqref="AQ35"/>
    </sheetView>
  </sheetViews>
  <sheetFormatPr defaultRowHeight="14.5" x14ac:dyDescent="0.35"/>
  <cols>
    <col min="2" max="2" width="28.6328125" customWidth="1"/>
    <col min="3" max="3" width="14" customWidth="1"/>
    <col min="4" max="14" width="8.54296875" bestFit="1" customWidth="1"/>
    <col min="15" max="15" width="27.453125" customWidth="1"/>
    <col min="16" max="19" width="10.36328125" customWidth="1"/>
    <col min="20" max="23" width="11.36328125" customWidth="1"/>
    <col min="24" max="24" width="8.54296875" style="23" bestFit="1" customWidth="1"/>
    <col min="25" max="25" width="8.54296875" bestFit="1" customWidth="1"/>
    <col min="26" max="29" width="9.36328125" bestFit="1" customWidth="1"/>
    <col min="34" max="34" width="14.54296875" customWidth="1"/>
  </cols>
  <sheetData>
    <row r="1" spans="1:30" x14ac:dyDescent="0.35">
      <c r="B1" t="s">
        <v>59</v>
      </c>
      <c r="C1" s="9" t="s">
        <v>63</v>
      </c>
      <c r="I1" s="27" t="s">
        <v>74</v>
      </c>
      <c r="O1" s="14" t="s">
        <v>414</v>
      </c>
      <c r="P1" s="9" t="s">
        <v>423</v>
      </c>
    </row>
    <row r="2" spans="1:30" x14ac:dyDescent="0.35">
      <c r="B2" t="s">
        <v>0</v>
      </c>
      <c r="C2" t="s">
        <v>1</v>
      </c>
      <c r="D2">
        <v>2020</v>
      </c>
      <c r="E2">
        <f>D2+10</f>
        <v>2030</v>
      </c>
      <c r="F2">
        <f>E2+10</f>
        <v>2040</v>
      </c>
      <c r="G2">
        <f>F2+10</f>
        <v>2050</v>
      </c>
      <c r="I2">
        <v>2020</v>
      </c>
      <c r="J2">
        <f>I2+10</f>
        <v>2030</v>
      </c>
      <c r="K2">
        <f>J2+10</f>
        <v>2040</v>
      </c>
      <c r="L2">
        <f>K2+10</f>
        <v>2050</v>
      </c>
      <c r="O2" t="s">
        <v>0</v>
      </c>
      <c r="P2">
        <f>D2</f>
        <v>2020</v>
      </c>
      <c r="Q2">
        <f>E2</f>
        <v>2030</v>
      </c>
      <c r="R2">
        <f>F2</f>
        <v>2040</v>
      </c>
      <c r="S2">
        <f>G2</f>
        <v>2050</v>
      </c>
      <c r="T2" t="s">
        <v>77</v>
      </c>
      <c r="U2" t="s">
        <v>78</v>
      </c>
      <c r="V2" t="s">
        <v>79</v>
      </c>
      <c r="W2" t="s">
        <v>80</v>
      </c>
      <c r="X2" s="24" t="s">
        <v>81</v>
      </c>
      <c r="Z2" s="14">
        <f>$P$2</f>
        <v>2020</v>
      </c>
      <c r="AA2" s="20">
        <f>$Q$2</f>
        <v>2030</v>
      </c>
      <c r="AB2" s="20">
        <f>$R$2</f>
        <v>2040</v>
      </c>
      <c r="AC2" s="20">
        <f>$S$2</f>
        <v>2050</v>
      </c>
    </row>
    <row r="3" spans="1:30" x14ac:dyDescent="0.35">
      <c r="A3" s="13" t="s">
        <v>7</v>
      </c>
      <c r="B3" t="s">
        <v>8</v>
      </c>
      <c r="C3" s="10" t="s">
        <v>9</v>
      </c>
      <c r="D3" cm="1">
        <f t="array" ref="D3">IF($C3="EPS",INDEX('EPS Emissions'!$C$1:$AI$101,MATCH(1,('EPS Emissions'!$C$1:$C$101='Electricity Figure'!$A3)*('EPS Emissions'!$D$1:$D$101='Electricity Figure'!$C$1),0),MATCH('Electricity Figure'!D$2,'EPS Emissions'!$C$1:$AI$1,0)),INDEX('GCAM By Region By Sector'!$B$1:$AH$342,MATCH(1,('GCAM By Region By Sector'!$B$1:$B$342='Electricity Figure'!$A3)*('GCAM By Region By Sector'!$C$1:$C$342='Electricity Figure'!$C$1),0),MATCH('Electricity Figure'!D$2,'GCAM By Region By Sector'!$B$1:$AH$1,0))*10^3)</f>
        <v>700.58799999999997</v>
      </c>
      <c r="E3" cm="1">
        <f t="array" ref="E3">IF($C3="EPS",INDEX('EPS Emissions'!$C$1:$AI$101,MATCH(1,('EPS Emissions'!$C$1:$C$101='Electricity Figure'!$A3)*('EPS Emissions'!$D$1:$D$101='Electricity Figure'!$C$1),0),MATCH('Electricity Figure'!E$2,'EPS Emissions'!$C$1:$AI$1,0)),INDEX('GCAM By Region By Sector'!$B$1:$AH$342,MATCH(1,('GCAM By Region By Sector'!$B$1:$B$342='Electricity Figure'!$A3)*('GCAM By Region By Sector'!$C$1:$C$342='Electricity Figure'!$C$1),0),MATCH('Electricity Figure'!E$2,'GCAM By Region By Sector'!$B$1:$AH$1,0))*10^3)</f>
        <v>535.10299999999995</v>
      </c>
      <c r="F3" cm="1">
        <f t="array" ref="F3">IF($C3="EPS",INDEX('EPS Emissions'!$C$1:$AI$101,MATCH(1,('EPS Emissions'!$C$1:$C$101='Electricity Figure'!$A3)*('EPS Emissions'!$D$1:$D$101='Electricity Figure'!$C$1),0),MATCH('Electricity Figure'!F$2,'EPS Emissions'!$C$1:$AI$1,0)),INDEX('GCAM By Region By Sector'!$B$1:$AH$342,MATCH(1,('GCAM By Region By Sector'!$B$1:$B$342='Electricity Figure'!$A3)*('GCAM By Region By Sector'!$C$1:$C$342='Electricity Figure'!$C$1),0),MATCH('Electricity Figure'!F$2,'GCAM By Region By Sector'!$B$1:$AH$1,0))*10^3)</f>
        <v>347.09899999999999</v>
      </c>
      <c r="G3" cm="1">
        <f t="array" ref="G3">IF($C3="EPS",INDEX('EPS Emissions'!$C$1:$AI$101,MATCH(1,('EPS Emissions'!$C$1:$C$101='Electricity Figure'!$A3)*('EPS Emissions'!$D$1:$D$101='Electricity Figure'!$C$1),0),MATCH('Electricity Figure'!G$2,'EPS Emissions'!$C$1:$AI$1,0)),INDEX('GCAM By Region By Sector'!$B$1:$AH$342,MATCH(1,('GCAM By Region By Sector'!$B$1:$B$342='Electricity Figure'!$A3)*('GCAM By Region By Sector'!$C$1:$C$342='Electricity Figure'!$C$1),0),MATCH('Electricity Figure'!G$2,'GCAM By Region By Sector'!$B$1:$AH$1,0))*10^3)</f>
        <v>217.38</v>
      </c>
      <c r="I3" s="2">
        <f>IF($C3="EPS",SUMIFS('Electricity Distribution'!D$113:D$157,'Electricity Distribution'!$C$113:$C$157,$C$1,'Electricity Distribution'!$A$113:$A$157,$A3),SUMIFS('Electricity Distribution'!D$384:D$600,'Electricity Distribution'!$C$384:$C$600,$C$1,'Electricity Distribution'!$B$384:$B$600,$B3))</f>
        <v>0</v>
      </c>
      <c r="J3" s="2">
        <f>IF($C3="EPS",SUMIFS('Electricity Distribution'!E$113:E$157,'Electricity Distribution'!$C$113:$C$157,$C$1,'Electricity Distribution'!$A$113:$A$157,$A3),SUMIFS('Electricity Distribution'!E$384:E$600,'Electricity Distribution'!$C$384:$C$600,$C$1,'Electricity Distribution'!$B$384:$B$600,$B3))</f>
        <v>0</v>
      </c>
      <c r="K3" s="2">
        <f>IF($C3="EPS",SUMIFS('Electricity Distribution'!F$113:F$157,'Electricity Distribution'!$C$113:$C$157,$C$1,'Electricity Distribution'!$A$113:$A$157,$A3),SUMIFS('Electricity Distribution'!F$384:F$600,'Electricity Distribution'!$C$384:$C$600,$C$1,'Electricity Distribution'!$B$384:$B$600,$B3))</f>
        <v>0</v>
      </c>
      <c r="L3" s="2">
        <f>IF($C3="EPS",SUMIFS('Electricity Distribution'!G$113:G$157,'Electricity Distribution'!$C$113:$C$157,$C$1,'Electricity Distribution'!$A$113:$A$157,$A3),SUMIFS('Electricity Distribution'!G$384:G$600,'Electricity Distribution'!$C$384:$C$600,$C$1,'Electricity Distribution'!$B$384:$B$600,$B3))</f>
        <v>0</v>
      </c>
      <c r="O3" t="str">
        <f t="shared" ref="O3:O34" si="0">B3</f>
        <v>EU-27</v>
      </c>
      <c r="P3" s="15">
        <f t="shared" ref="P3:P34" si="1">IF($P$1="Distribute Electricity",D3+D38+I3+I38,D3+D38)</f>
        <v>700.58799999999997</v>
      </c>
      <c r="Q3" s="15">
        <f t="shared" ref="Q3:Q34" si="2">IF($P$1="Distribute Electricity",E3+E38+J3+J38,E3+E38)</f>
        <v>535.10299999999995</v>
      </c>
      <c r="R3" s="15">
        <f t="shared" ref="R3:R34" si="3">IF($P$1="Distribute Electricity",F3+F38+K3+K38,F3+F38)</f>
        <v>347.09899999999999</v>
      </c>
      <c r="S3" s="15">
        <f t="shared" ref="S3:S34" si="4">IF($P$1="Distribute Electricity",G3+G38+L3+L38,G3+G38)</f>
        <v>217.38</v>
      </c>
      <c r="T3">
        <f t="shared" ref="T3:T34" si="5">RANK($P3,$P$3:$P$34,0)</f>
        <v>4</v>
      </c>
      <c r="U3">
        <f t="shared" ref="U3:U34" si="6">RANK($Q3,$Q$3:$Q$34,0)</f>
        <v>6</v>
      </c>
      <c r="V3">
        <f t="shared" ref="V3:V34" si="7">RANK($R3,$R$3:$R$34,0)</f>
        <v>9</v>
      </c>
      <c r="W3">
        <f t="shared" ref="W3:W34" si="8">RANK($S3,$S$3:$S$34,0)</f>
        <v>15</v>
      </c>
      <c r="X3" s="22">
        <v>1</v>
      </c>
      <c r="Y3" t="str">
        <f t="shared" ref="Y3:Y12" si="9">INDEX(O$3:O$34,MATCH(X3,T$3:T$34,0),1)</f>
        <v>China</v>
      </c>
      <c r="Z3" s="16">
        <f t="shared" ref="Z3:AC12" si="10">INDEX($O$2:$S$35,MATCH($Y3,$O$2:$O$35,0),MATCH(Z$2,$O$2:$S$2,0))</f>
        <v>3829.16</v>
      </c>
      <c r="AA3" s="21">
        <f t="shared" si="10"/>
        <v>4883.2299999999996</v>
      </c>
      <c r="AB3" s="21">
        <f t="shared" si="10"/>
        <v>4819.63</v>
      </c>
      <c r="AC3" s="21">
        <f t="shared" si="10"/>
        <v>3833.81</v>
      </c>
      <c r="AD3" s="21" t="str">
        <f t="shared" ref="AD3:AD12" si="11">Y3</f>
        <v>China</v>
      </c>
    </row>
    <row r="4" spans="1:30" x14ac:dyDescent="0.35">
      <c r="A4" s="13" t="s">
        <v>10</v>
      </c>
      <c r="B4" t="s">
        <v>10</v>
      </c>
      <c r="C4" s="10" t="s">
        <v>9</v>
      </c>
      <c r="D4" cm="1">
        <f t="array" ref="D4">IF($C4="EPS",INDEX('EPS Emissions'!$C$1:$AI$101,MATCH(1,('EPS Emissions'!$C$1:$C$101='Electricity Figure'!$A4)*('EPS Emissions'!$D$1:$D$101='Electricity Figure'!$C$1),0),MATCH('Electricity Figure'!D$2,'EPS Emissions'!$C$1:$AI$1,0)),INDEX('GCAM By Region By Sector'!$B$1:$AH$342,MATCH(1,('GCAM By Region By Sector'!$B$1:$B$342='Electricity Figure'!$A4)*('GCAM By Region By Sector'!$C$1:$C$342='Electricity Figure'!$C$1),0),MATCH('Electricity Figure'!D$2,'GCAM By Region By Sector'!$B$1:$AH$1,0))*10^3)</f>
        <v>63.102266727615302</v>
      </c>
      <c r="E4" cm="1">
        <f t="array" ref="E4">IF($C4="EPS",INDEX('EPS Emissions'!$C$1:$AI$101,MATCH(1,('EPS Emissions'!$C$1:$C$101='Electricity Figure'!$A4)*('EPS Emissions'!$D$1:$D$101='Electricity Figure'!$C$1),0),MATCH('Electricity Figure'!E$2,'EPS Emissions'!$C$1:$AI$1,0)),INDEX('GCAM By Region By Sector'!$B$1:$AH$342,MATCH(1,('GCAM By Region By Sector'!$B$1:$B$342='Electricity Figure'!$A4)*('GCAM By Region By Sector'!$C$1:$C$342='Electricity Figure'!$C$1),0),MATCH('Electricity Figure'!E$2,'GCAM By Region By Sector'!$B$1:$AH$1,0))*10^3)</f>
        <v>49.074832448516304</v>
      </c>
      <c r="F4" cm="1">
        <f t="array" ref="F4">IF($C4="EPS",INDEX('EPS Emissions'!$C$1:$AI$101,MATCH(1,('EPS Emissions'!$C$1:$C$101='Electricity Figure'!$A4)*('EPS Emissions'!$D$1:$D$101='Electricity Figure'!$C$1),0),MATCH('Electricity Figure'!F$2,'EPS Emissions'!$C$1:$AI$1,0)),INDEX('GCAM By Region By Sector'!$B$1:$AH$342,MATCH(1,('GCAM By Region By Sector'!$B$1:$B$342='Electricity Figure'!$A4)*('GCAM By Region By Sector'!$C$1:$C$342='Electricity Figure'!$C$1),0),MATCH('Electricity Figure'!F$2,'GCAM By Region By Sector'!$B$1:$AH$1,0))*10^3)</f>
        <v>28.108920009588928</v>
      </c>
      <c r="G4" cm="1">
        <f t="array" ref="G4">IF($C4="EPS",INDEX('EPS Emissions'!$C$1:$AI$101,MATCH(1,('EPS Emissions'!$C$1:$C$101='Electricity Figure'!$A4)*('EPS Emissions'!$D$1:$D$101='Electricity Figure'!$C$1),0),MATCH('Electricity Figure'!G$2,'EPS Emissions'!$C$1:$AI$1,0)),INDEX('GCAM By Region By Sector'!$B$1:$AH$342,MATCH(1,('GCAM By Region By Sector'!$B$1:$B$342='Electricity Figure'!$A4)*('GCAM By Region By Sector'!$C$1:$C$342='Electricity Figure'!$C$1),0),MATCH('Electricity Figure'!G$2,'GCAM By Region By Sector'!$B$1:$AH$1,0))*10^3)</f>
        <v>7.1660059859016769</v>
      </c>
      <c r="I4" s="2">
        <f>IF($C4="EPS",SUMIFS('Electricity Distribution'!D$113:D$157,'Electricity Distribution'!$C$113:$C$157,$C$1,'Electricity Distribution'!$A$113:$A$157,$A4),SUMIFS('Electricity Distribution'!D$384:D$600,'Electricity Distribution'!$C$384:$C$600,$C$1,'Electricity Distribution'!$B$384:$B$600,$B4))</f>
        <v>0</v>
      </c>
      <c r="J4" s="2">
        <f>IF($C4="EPS",SUMIFS('Electricity Distribution'!E$113:E$157,'Electricity Distribution'!$C$113:$C$157,$C$1,'Electricity Distribution'!$A$113:$A$157,$A4),SUMIFS('Electricity Distribution'!E$384:E$600,'Electricity Distribution'!$C$384:$C$600,$C$1,'Electricity Distribution'!$B$384:$B$600,$B4))</f>
        <v>0</v>
      </c>
      <c r="K4" s="2">
        <f>IF($C4="EPS",SUMIFS('Electricity Distribution'!F$113:F$157,'Electricity Distribution'!$C$113:$C$157,$C$1,'Electricity Distribution'!$A$113:$A$157,$A4),SUMIFS('Electricity Distribution'!F$384:F$600,'Electricity Distribution'!$C$384:$C$600,$C$1,'Electricity Distribution'!$B$384:$B$600,$B4))</f>
        <v>0</v>
      </c>
      <c r="L4" s="2">
        <f>IF($C4="EPS",SUMIFS('Electricity Distribution'!G$113:G$157,'Electricity Distribution'!$C$113:$C$157,$C$1,'Electricity Distribution'!$A$113:$A$157,$A4),SUMIFS('Electricity Distribution'!G$384:G$600,'Electricity Distribution'!$C$384:$C$600,$C$1,'Electricity Distribution'!$B$384:$B$600,$B4))</f>
        <v>0</v>
      </c>
      <c r="O4" t="str">
        <f t="shared" si="0"/>
        <v>UK</v>
      </c>
      <c r="P4" s="15">
        <f t="shared" si="1"/>
        <v>63.102266727615302</v>
      </c>
      <c r="Q4" s="15">
        <f t="shared" si="2"/>
        <v>49.074832448516304</v>
      </c>
      <c r="R4" s="15">
        <f t="shared" si="3"/>
        <v>28.108920009588928</v>
      </c>
      <c r="S4" s="15">
        <f t="shared" si="4"/>
        <v>7.1660059859016769</v>
      </c>
      <c r="T4">
        <f t="shared" si="5"/>
        <v>19</v>
      </c>
      <c r="U4">
        <f t="shared" si="6"/>
        <v>27</v>
      </c>
      <c r="V4">
        <f t="shared" si="7"/>
        <v>30</v>
      </c>
      <c r="W4">
        <f t="shared" si="8"/>
        <v>32</v>
      </c>
      <c r="X4" s="22">
        <v>2</v>
      </c>
      <c r="Y4" t="str">
        <f t="shared" si="9"/>
        <v>USA</v>
      </c>
      <c r="Z4" s="16">
        <f t="shared" si="10"/>
        <v>1459.77</v>
      </c>
      <c r="AA4" s="21">
        <f t="shared" si="10"/>
        <v>1208.53</v>
      </c>
      <c r="AB4" s="21">
        <f t="shared" si="10"/>
        <v>1219.58</v>
      </c>
      <c r="AC4" s="21">
        <f t="shared" si="10"/>
        <v>1255.01</v>
      </c>
      <c r="AD4" s="21" t="str">
        <f t="shared" si="11"/>
        <v>USA</v>
      </c>
    </row>
    <row r="5" spans="1:30" x14ac:dyDescent="0.35">
      <c r="A5" s="13" t="s">
        <v>11</v>
      </c>
      <c r="B5" t="s">
        <v>12</v>
      </c>
      <c r="C5" s="10" t="s">
        <v>13</v>
      </c>
      <c r="D5" cm="1">
        <f t="array" ref="D5">IF($C5="EPS",INDEX('EPS Emissions'!$C$1:$AI$101,MATCH(1,('EPS Emissions'!$C$1:$C$101='Electricity Figure'!$A5)*('EPS Emissions'!$D$1:$D$101='Electricity Figure'!$C$1),0),MATCH('Electricity Figure'!D$2,'EPS Emissions'!$C$1:$AI$1,0)),INDEX('GCAM By Region By Sector'!$B$1:$AH$342,MATCH(1,('GCAM By Region By Sector'!$B$1:$B$342='Electricity Figure'!$A5)*('GCAM By Region By Sector'!$C$1:$C$342='Electricity Figure'!$C$1),0),MATCH('Electricity Figure'!D$2,'GCAM By Region By Sector'!$B$1:$AH$1,0))*10^3)</f>
        <v>12.046764470410498</v>
      </c>
      <c r="E5" cm="1">
        <f t="array" ref="E5">IF($C5="EPS",INDEX('EPS Emissions'!$C$1:$AI$101,MATCH(1,('EPS Emissions'!$C$1:$C$101='Electricity Figure'!$A5)*('EPS Emissions'!$D$1:$D$101='Electricity Figure'!$C$1),0),MATCH('Electricity Figure'!E$2,'EPS Emissions'!$C$1:$AI$1,0)),INDEX('GCAM By Region By Sector'!$B$1:$AH$342,MATCH(1,('GCAM By Region By Sector'!$B$1:$B$342='Electricity Figure'!$A5)*('GCAM By Region By Sector'!$C$1:$C$342='Electricity Figure'!$C$1),0),MATCH('Electricity Figure'!E$2,'GCAM By Region By Sector'!$B$1:$AH$1,0))*10^3)</f>
        <v>31.726220507055967</v>
      </c>
      <c r="F5" cm="1">
        <f t="array" ref="F5">IF($C5="EPS",INDEX('EPS Emissions'!$C$1:$AI$101,MATCH(1,('EPS Emissions'!$C$1:$C$101='Electricity Figure'!$A5)*('EPS Emissions'!$D$1:$D$101='Electricity Figure'!$C$1),0),MATCH('Electricity Figure'!F$2,'EPS Emissions'!$C$1:$AI$1,0)),INDEX('GCAM By Region By Sector'!$B$1:$AH$342,MATCH(1,('GCAM By Region By Sector'!$B$1:$B$342='Electricity Figure'!$A5)*('GCAM By Region By Sector'!$C$1:$C$342='Electricity Figure'!$C$1),0),MATCH('Electricity Figure'!F$2,'GCAM By Region By Sector'!$B$1:$AH$1,0))*10^3)</f>
        <v>124.78063741820012</v>
      </c>
      <c r="G5" cm="1">
        <f t="array" ref="G5">IF($C5="EPS",INDEX('EPS Emissions'!$C$1:$AI$101,MATCH(1,('EPS Emissions'!$C$1:$C$101='Electricity Figure'!$A5)*('EPS Emissions'!$D$1:$D$101='Electricity Figure'!$C$1),0),MATCH('Electricity Figure'!G$2,'EPS Emissions'!$C$1:$AI$1,0)),INDEX('GCAM By Region By Sector'!$B$1:$AH$342,MATCH(1,('GCAM By Region By Sector'!$B$1:$B$342='Electricity Figure'!$A5)*('GCAM By Region By Sector'!$C$1:$C$342='Electricity Figure'!$C$1),0),MATCH('Electricity Figure'!G$2,'GCAM By Region By Sector'!$B$1:$AH$1,0))*10^3)</f>
        <v>277.82521828909597</v>
      </c>
      <c r="I5" s="2">
        <f>IF($C5="EPS",SUMIFS('Electricity Distribution'!D$113:D$157,'Electricity Distribution'!$C$113:$C$157,$C$1,'Electricity Distribution'!$A$113:$A$157,$A5),SUMIFS('Electricity Distribution'!D$384:D$600,'Electricity Distribution'!$C$384:$C$600,$C$1,'Electricity Distribution'!$B$384:$B$600,$B5))</f>
        <v>0</v>
      </c>
      <c r="J5" s="2">
        <f>IF($C5="EPS",SUMIFS('Electricity Distribution'!E$113:E$157,'Electricity Distribution'!$C$113:$C$157,$C$1,'Electricity Distribution'!$A$113:$A$157,$A5),SUMIFS('Electricity Distribution'!E$384:E$600,'Electricity Distribution'!$C$384:$C$600,$C$1,'Electricity Distribution'!$B$384:$B$600,$B5))</f>
        <v>0</v>
      </c>
      <c r="K5" s="2">
        <f>IF($C5="EPS",SUMIFS('Electricity Distribution'!F$113:F$157,'Electricity Distribution'!$C$113:$C$157,$C$1,'Electricity Distribution'!$A$113:$A$157,$A5),SUMIFS('Electricity Distribution'!F$384:F$600,'Electricity Distribution'!$C$384:$C$600,$C$1,'Electricity Distribution'!$B$384:$B$600,$B5))</f>
        <v>0</v>
      </c>
      <c r="L5" s="2">
        <f>IF($C5="EPS",SUMIFS('Electricity Distribution'!G$113:G$157,'Electricity Distribution'!$C$113:$C$157,$C$1,'Electricity Distribution'!$A$113:$A$157,$A5),SUMIFS('Electricity Distribution'!G$384:G$600,'Electricity Distribution'!$C$384:$C$600,$C$1,'Electricity Distribution'!$B$384:$B$600,$B5))</f>
        <v>0</v>
      </c>
      <c r="O5" t="str">
        <f t="shared" si="0"/>
        <v>East Africa</v>
      </c>
      <c r="P5" s="15">
        <f t="shared" si="1"/>
        <v>12.046764470410498</v>
      </c>
      <c r="Q5" s="15">
        <f t="shared" si="2"/>
        <v>31.726220507055967</v>
      </c>
      <c r="R5" s="15">
        <f t="shared" si="3"/>
        <v>124.78063741820012</v>
      </c>
      <c r="S5" s="15">
        <f t="shared" si="4"/>
        <v>277.82521828909597</v>
      </c>
      <c r="T5">
        <f t="shared" si="5"/>
        <v>30</v>
      </c>
      <c r="U5">
        <f t="shared" si="6"/>
        <v>28</v>
      </c>
      <c r="V5">
        <f t="shared" si="7"/>
        <v>20</v>
      </c>
      <c r="W5">
        <f t="shared" si="8"/>
        <v>12</v>
      </c>
      <c r="X5" s="22">
        <v>3</v>
      </c>
      <c r="Y5" t="str">
        <f t="shared" si="9"/>
        <v>India</v>
      </c>
      <c r="Z5" s="16">
        <f t="shared" si="10"/>
        <v>885.81399999999996</v>
      </c>
      <c r="AA5" s="21">
        <f t="shared" si="10"/>
        <v>999.43499999999995</v>
      </c>
      <c r="AB5" s="21">
        <f t="shared" si="10"/>
        <v>1055.3900000000001</v>
      </c>
      <c r="AC5" s="21">
        <f t="shared" si="10"/>
        <v>1066.44</v>
      </c>
      <c r="AD5" s="21" t="str">
        <f t="shared" si="11"/>
        <v>India</v>
      </c>
    </row>
    <row r="6" spans="1:30" x14ac:dyDescent="0.35">
      <c r="A6" s="13" t="s">
        <v>14</v>
      </c>
      <c r="B6" t="s">
        <v>15</v>
      </c>
      <c r="C6" s="10" t="s">
        <v>13</v>
      </c>
      <c r="D6" cm="1">
        <f t="array" ref="D6">IF($C6="EPS",INDEX('EPS Emissions'!$C$1:$AI$101,MATCH(1,('EPS Emissions'!$C$1:$C$101='Electricity Figure'!$A6)*('EPS Emissions'!$D$1:$D$101='Electricity Figure'!$C$1),0),MATCH('Electricity Figure'!D$2,'EPS Emissions'!$C$1:$AI$1,0)),INDEX('GCAM By Region By Sector'!$B$1:$AH$342,MATCH(1,('GCAM By Region By Sector'!$B$1:$B$342='Electricity Figure'!$A6)*('GCAM By Region By Sector'!$C$1:$C$342='Electricity Figure'!$C$1),0),MATCH('Electricity Figure'!D$2,'GCAM By Region By Sector'!$B$1:$AH$1,0))*10^3)</f>
        <v>174.9154652751356</v>
      </c>
      <c r="E6" cm="1">
        <f t="array" ref="E6">IF($C6="EPS",INDEX('EPS Emissions'!$C$1:$AI$101,MATCH(1,('EPS Emissions'!$C$1:$C$101='Electricity Figure'!$A6)*('EPS Emissions'!$D$1:$D$101='Electricity Figure'!$C$1),0),MATCH('Electricity Figure'!E$2,'EPS Emissions'!$C$1:$AI$1,0)),INDEX('GCAM By Region By Sector'!$B$1:$AH$342,MATCH(1,('GCAM By Region By Sector'!$B$1:$B$342='Electricity Figure'!$A6)*('GCAM By Region By Sector'!$C$1:$C$342='Electricity Figure'!$C$1),0),MATCH('Electricity Figure'!E$2,'GCAM By Region By Sector'!$B$1:$AH$1,0))*10^3)</f>
        <v>235.50677049253028</v>
      </c>
      <c r="F6" cm="1">
        <f t="array" ref="F6">IF($C6="EPS",INDEX('EPS Emissions'!$C$1:$AI$101,MATCH(1,('EPS Emissions'!$C$1:$C$101='Electricity Figure'!$A6)*('EPS Emissions'!$D$1:$D$101='Electricity Figure'!$C$1),0),MATCH('Electricity Figure'!F$2,'EPS Emissions'!$C$1:$AI$1,0)),INDEX('GCAM By Region By Sector'!$B$1:$AH$342,MATCH(1,('GCAM By Region By Sector'!$B$1:$B$342='Electricity Figure'!$A6)*('GCAM By Region By Sector'!$C$1:$C$342='Electricity Figure'!$C$1),0),MATCH('Electricity Figure'!F$2,'GCAM By Region By Sector'!$B$1:$AH$1,0))*10^3)</f>
        <v>335.92380547380048</v>
      </c>
      <c r="G6" cm="1">
        <f t="array" ref="G6">IF($C6="EPS",INDEX('EPS Emissions'!$C$1:$AI$101,MATCH(1,('EPS Emissions'!$C$1:$C$101='Electricity Figure'!$A6)*('EPS Emissions'!$D$1:$D$101='Electricity Figure'!$C$1),0),MATCH('Electricity Figure'!G$2,'EPS Emissions'!$C$1:$AI$1,0)),INDEX('GCAM By Region By Sector'!$B$1:$AH$342,MATCH(1,('GCAM By Region By Sector'!$B$1:$B$342='Electricity Figure'!$A6)*('GCAM By Region By Sector'!$C$1:$C$342='Electricity Figure'!$C$1),0),MATCH('Electricity Figure'!G$2,'GCAM By Region By Sector'!$B$1:$AH$1,0))*10^3)</f>
        <v>434.50318535928176</v>
      </c>
      <c r="I6" s="2">
        <f>IF($C6="EPS",SUMIFS('Electricity Distribution'!D$113:D$157,'Electricity Distribution'!$C$113:$C$157,$C$1,'Electricity Distribution'!$A$113:$A$157,$A6),SUMIFS('Electricity Distribution'!D$384:D$600,'Electricity Distribution'!$C$384:$C$600,$C$1,'Electricity Distribution'!$B$384:$B$600,$B6))</f>
        <v>0</v>
      </c>
      <c r="J6" s="2">
        <f>IF($C6="EPS",SUMIFS('Electricity Distribution'!E$113:E$157,'Electricity Distribution'!$C$113:$C$157,$C$1,'Electricity Distribution'!$A$113:$A$157,$A6),SUMIFS('Electricity Distribution'!E$384:E$600,'Electricity Distribution'!$C$384:$C$600,$C$1,'Electricity Distribution'!$B$384:$B$600,$B6))</f>
        <v>0</v>
      </c>
      <c r="K6" s="2">
        <f>IF($C6="EPS",SUMIFS('Electricity Distribution'!F$113:F$157,'Electricity Distribution'!$C$113:$C$157,$C$1,'Electricity Distribution'!$A$113:$A$157,$A6),SUMIFS('Electricity Distribution'!F$384:F$600,'Electricity Distribution'!$C$384:$C$600,$C$1,'Electricity Distribution'!$B$384:$B$600,$B6))</f>
        <v>0</v>
      </c>
      <c r="L6" s="2">
        <f>IF($C6="EPS",SUMIFS('Electricity Distribution'!G$113:G$157,'Electricity Distribution'!$C$113:$C$157,$C$1,'Electricity Distribution'!$A$113:$A$157,$A6),SUMIFS('Electricity Distribution'!G$384:G$600,'Electricity Distribution'!$C$384:$C$600,$C$1,'Electricity Distribution'!$B$384:$B$600,$B6))</f>
        <v>0</v>
      </c>
      <c r="O6" t="str">
        <f t="shared" si="0"/>
        <v>North Africa</v>
      </c>
      <c r="P6" s="15">
        <f t="shared" si="1"/>
        <v>174.9154652751356</v>
      </c>
      <c r="Q6" s="15">
        <f t="shared" si="2"/>
        <v>235.50677049253028</v>
      </c>
      <c r="R6" s="15">
        <f t="shared" si="3"/>
        <v>335.92380547380048</v>
      </c>
      <c r="S6" s="15">
        <f t="shared" si="4"/>
        <v>434.50318535928176</v>
      </c>
      <c r="T6">
        <f t="shared" si="5"/>
        <v>14</v>
      </c>
      <c r="U6">
        <f t="shared" si="6"/>
        <v>11</v>
      </c>
      <c r="V6">
        <f t="shared" si="7"/>
        <v>10</v>
      </c>
      <c r="W6">
        <f t="shared" si="8"/>
        <v>8</v>
      </c>
      <c r="X6" s="22">
        <v>4</v>
      </c>
      <c r="Y6" t="str">
        <f t="shared" si="9"/>
        <v>EU-27</v>
      </c>
      <c r="Z6" s="16">
        <f t="shared" si="10"/>
        <v>700.58799999999997</v>
      </c>
      <c r="AA6" s="21">
        <f t="shared" si="10"/>
        <v>535.10299999999995</v>
      </c>
      <c r="AB6" s="21">
        <f t="shared" si="10"/>
        <v>347.09899999999999</v>
      </c>
      <c r="AC6" s="21">
        <f t="shared" si="10"/>
        <v>217.38</v>
      </c>
      <c r="AD6" s="21" t="str">
        <f t="shared" si="11"/>
        <v>EU-27</v>
      </c>
    </row>
    <row r="7" spans="1:30" x14ac:dyDescent="0.35">
      <c r="A7" s="13" t="s">
        <v>16</v>
      </c>
      <c r="B7" t="s">
        <v>17</v>
      </c>
      <c r="C7" s="10" t="s">
        <v>13</v>
      </c>
      <c r="D7" cm="1">
        <f t="array" ref="D7">IF($C7="EPS",INDEX('EPS Emissions'!$C$1:$AI$101,MATCH(1,('EPS Emissions'!$C$1:$C$101='Electricity Figure'!$A7)*('EPS Emissions'!$D$1:$D$101='Electricity Figure'!$C$1),0),MATCH('Electricity Figure'!D$2,'EPS Emissions'!$C$1:$AI$1,0)),INDEX('GCAM By Region By Sector'!$B$1:$AH$342,MATCH(1,('GCAM By Region By Sector'!$B$1:$B$342='Electricity Figure'!$A7)*('GCAM By Region By Sector'!$C$1:$C$342='Electricity Figure'!$C$1),0),MATCH('Electricity Figure'!D$2,'GCAM By Region By Sector'!$B$1:$AH$1,0))*10^3)</f>
        <v>16.26722891955</v>
      </c>
      <c r="E7" cm="1">
        <f t="array" ref="E7">IF($C7="EPS",INDEX('EPS Emissions'!$C$1:$AI$101,MATCH(1,('EPS Emissions'!$C$1:$C$101='Electricity Figure'!$A7)*('EPS Emissions'!$D$1:$D$101='Electricity Figure'!$C$1),0),MATCH('Electricity Figure'!E$2,'EPS Emissions'!$C$1:$AI$1,0)),INDEX('GCAM By Region By Sector'!$B$1:$AH$342,MATCH(1,('GCAM By Region By Sector'!$B$1:$B$342='Electricity Figure'!$A7)*('GCAM By Region By Sector'!$C$1:$C$342='Electricity Figure'!$C$1),0),MATCH('Electricity Figure'!E$2,'GCAM By Region By Sector'!$B$1:$AH$1,0))*10^3)</f>
        <v>31.213926058393685</v>
      </c>
      <c r="F7" cm="1">
        <f t="array" ref="F7">IF($C7="EPS",INDEX('EPS Emissions'!$C$1:$AI$101,MATCH(1,('EPS Emissions'!$C$1:$C$101='Electricity Figure'!$A7)*('EPS Emissions'!$D$1:$D$101='Electricity Figure'!$C$1),0),MATCH('Electricity Figure'!F$2,'EPS Emissions'!$C$1:$AI$1,0)),INDEX('GCAM By Region By Sector'!$B$1:$AH$342,MATCH(1,('GCAM By Region By Sector'!$B$1:$B$342='Electricity Figure'!$A7)*('GCAM By Region By Sector'!$C$1:$C$342='Electricity Figure'!$C$1),0),MATCH('Electricity Figure'!F$2,'GCAM By Region By Sector'!$B$1:$AH$1,0))*10^3)</f>
        <v>101.07183048785571</v>
      </c>
      <c r="G7" cm="1">
        <f t="array" ref="G7">IF($C7="EPS",INDEX('EPS Emissions'!$C$1:$AI$101,MATCH(1,('EPS Emissions'!$C$1:$C$101='Electricity Figure'!$A7)*('EPS Emissions'!$D$1:$D$101='Electricity Figure'!$C$1),0),MATCH('Electricity Figure'!G$2,'EPS Emissions'!$C$1:$AI$1,0)),INDEX('GCAM By Region By Sector'!$B$1:$AH$342,MATCH(1,('GCAM By Region By Sector'!$B$1:$B$342='Electricity Figure'!$A7)*('GCAM By Region By Sector'!$C$1:$C$342='Electricity Figure'!$C$1),0),MATCH('Electricity Figure'!G$2,'GCAM By Region By Sector'!$B$1:$AH$1,0))*10^3)</f>
        <v>245.99596388693837</v>
      </c>
      <c r="I7" s="2">
        <f>IF($C7="EPS",SUMIFS('Electricity Distribution'!D$113:D$157,'Electricity Distribution'!$C$113:$C$157,$C$1,'Electricity Distribution'!$A$113:$A$157,$A7),SUMIFS('Electricity Distribution'!D$384:D$600,'Electricity Distribution'!$C$384:$C$600,$C$1,'Electricity Distribution'!$B$384:$B$600,$B7))</f>
        <v>0</v>
      </c>
      <c r="J7" s="2">
        <f>IF($C7="EPS",SUMIFS('Electricity Distribution'!E$113:E$157,'Electricity Distribution'!$C$113:$C$157,$C$1,'Electricity Distribution'!$A$113:$A$157,$A7),SUMIFS('Electricity Distribution'!E$384:E$600,'Electricity Distribution'!$C$384:$C$600,$C$1,'Electricity Distribution'!$B$384:$B$600,$B7))</f>
        <v>0</v>
      </c>
      <c r="K7" s="2">
        <f>IF($C7="EPS",SUMIFS('Electricity Distribution'!F$113:F$157,'Electricity Distribution'!$C$113:$C$157,$C$1,'Electricity Distribution'!$A$113:$A$157,$A7),SUMIFS('Electricity Distribution'!F$384:F$600,'Electricity Distribution'!$C$384:$C$600,$C$1,'Electricity Distribution'!$B$384:$B$600,$B7))</f>
        <v>0</v>
      </c>
      <c r="L7" s="2">
        <f>IF($C7="EPS",SUMIFS('Electricity Distribution'!G$113:G$157,'Electricity Distribution'!$C$113:$C$157,$C$1,'Electricity Distribution'!$A$113:$A$157,$A7),SUMIFS('Electricity Distribution'!G$384:G$600,'Electricity Distribution'!$C$384:$C$600,$C$1,'Electricity Distribution'!$B$384:$B$600,$B7))</f>
        <v>0</v>
      </c>
      <c r="O7" t="str">
        <f t="shared" si="0"/>
        <v>Southern Africa</v>
      </c>
      <c r="P7" s="15">
        <f t="shared" si="1"/>
        <v>16.26722891955</v>
      </c>
      <c r="Q7" s="15">
        <f t="shared" si="2"/>
        <v>31.213926058393685</v>
      </c>
      <c r="R7" s="15">
        <f t="shared" si="3"/>
        <v>101.07183048785571</v>
      </c>
      <c r="S7" s="15">
        <f t="shared" si="4"/>
        <v>245.99596388693837</v>
      </c>
      <c r="T7">
        <f t="shared" si="5"/>
        <v>29</v>
      </c>
      <c r="U7">
        <f t="shared" si="6"/>
        <v>29</v>
      </c>
      <c r="V7">
        <f t="shared" si="7"/>
        <v>24</v>
      </c>
      <c r="W7">
        <f t="shared" si="8"/>
        <v>13</v>
      </c>
      <c r="X7" s="22">
        <v>5</v>
      </c>
      <c r="Y7" t="str">
        <f t="shared" si="9"/>
        <v>Middle East</v>
      </c>
      <c r="Z7" s="16">
        <f t="shared" si="10"/>
        <v>606.01414217087006</v>
      </c>
      <c r="AA7" s="21">
        <f t="shared" si="10"/>
        <v>637.27438365526302</v>
      </c>
      <c r="AB7" s="21">
        <f t="shared" si="10"/>
        <v>761.75675695829807</v>
      </c>
      <c r="AC7" s="21">
        <f t="shared" si="10"/>
        <v>857.122989708006</v>
      </c>
      <c r="AD7" s="21" t="str">
        <f t="shared" si="11"/>
        <v>Middle East</v>
      </c>
    </row>
    <row r="8" spans="1:30" x14ac:dyDescent="0.35">
      <c r="A8" s="13" t="s">
        <v>18</v>
      </c>
      <c r="B8" t="s">
        <v>19</v>
      </c>
      <c r="C8" s="10" t="s">
        <v>13</v>
      </c>
      <c r="D8" cm="1">
        <f t="array" ref="D8">IF($C8="EPS",INDEX('EPS Emissions'!$C$1:$AI$101,MATCH(1,('EPS Emissions'!$C$1:$C$101='Electricity Figure'!$A8)*('EPS Emissions'!$D$1:$D$101='Electricity Figure'!$C$1),0),MATCH('Electricity Figure'!D$2,'EPS Emissions'!$C$1:$AI$1,0)),INDEX('GCAM By Region By Sector'!$B$1:$AH$342,MATCH(1,('GCAM By Region By Sector'!$B$1:$B$342='Electricity Figure'!$A8)*('GCAM By Region By Sector'!$C$1:$C$342='Electricity Figure'!$C$1),0),MATCH('Electricity Figure'!D$2,'GCAM By Region By Sector'!$B$1:$AH$1,0))*10^3)</f>
        <v>24.792865326535001</v>
      </c>
      <c r="E8" cm="1">
        <f t="array" ref="E8">IF($C8="EPS",INDEX('EPS Emissions'!$C$1:$AI$101,MATCH(1,('EPS Emissions'!$C$1:$C$101='Electricity Figure'!$A8)*('EPS Emissions'!$D$1:$D$101='Electricity Figure'!$C$1),0),MATCH('Electricity Figure'!E$2,'EPS Emissions'!$C$1:$AI$1,0)),INDEX('GCAM By Region By Sector'!$B$1:$AH$342,MATCH(1,('GCAM By Region By Sector'!$B$1:$B$342='Electricity Figure'!$A8)*('GCAM By Region By Sector'!$C$1:$C$342='Electricity Figure'!$C$1),0),MATCH('Electricity Figure'!E$2,'GCAM By Region By Sector'!$B$1:$AH$1,0))*10^3)</f>
        <v>55.214501161986298</v>
      </c>
      <c r="F8" cm="1">
        <f t="array" ref="F8">IF($C8="EPS",INDEX('EPS Emissions'!$C$1:$AI$101,MATCH(1,('EPS Emissions'!$C$1:$C$101='Electricity Figure'!$A8)*('EPS Emissions'!$D$1:$D$101='Electricity Figure'!$C$1),0),MATCH('Electricity Figure'!F$2,'EPS Emissions'!$C$1:$AI$1,0)),INDEX('GCAM By Region By Sector'!$B$1:$AH$342,MATCH(1,('GCAM By Region By Sector'!$B$1:$B$342='Electricity Figure'!$A8)*('GCAM By Region By Sector'!$C$1:$C$342='Electricity Figure'!$C$1),0),MATCH('Electricity Figure'!F$2,'GCAM By Region By Sector'!$B$1:$AH$1,0))*10^3)</f>
        <v>200.57377639341766</v>
      </c>
      <c r="G8" cm="1">
        <f t="array" ref="G8">IF($C8="EPS",INDEX('EPS Emissions'!$C$1:$AI$101,MATCH(1,('EPS Emissions'!$C$1:$C$101='Electricity Figure'!$A8)*('EPS Emissions'!$D$1:$D$101='Electricity Figure'!$C$1),0),MATCH('Electricity Figure'!G$2,'EPS Emissions'!$C$1:$AI$1,0)),INDEX('GCAM By Region By Sector'!$B$1:$AH$342,MATCH(1,('GCAM By Region By Sector'!$B$1:$B$342='Electricity Figure'!$A8)*('GCAM By Region By Sector'!$C$1:$C$342='Electricity Figure'!$C$1),0),MATCH('Electricity Figure'!G$2,'GCAM By Region By Sector'!$B$1:$AH$1,0))*10^3)</f>
        <v>513.11755256627623</v>
      </c>
      <c r="I8" s="2">
        <f>IF($C8="EPS",SUMIFS('Electricity Distribution'!D$113:D$157,'Electricity Distribution'!$C$113:$C$157,$C$1,'Electricity Distribution'!$A$113:$A$157,$A8),SUMIFS('Electricity Distribution'!D$384:D$600,'Electricity Distribution'!$C$384:$C$600,$C$1,'Electricity Distribution'!$B$384:$B$600,$B8))</f>
        <v>0</v>
      </c>
      <c r="J8" s="2">
        <f>IF($C8="EPS",SUMIFS('Electricity Distribution'!E$113:E$157,'Electricity Distribution'!$C$113:$C$157,$C$1,'Electricity Distribution'!$A$113:$A$157,$A8),SUMIFS('Electricity Distribution'!E$384:E$600,'Electricity Distribution'!$C$384:$C$600,$C$1,'Electricity Distribution'!$B$384:$B$600,$B8))</f>
        <v>0</v>
      </c>
      <c r="K8" s="2">
        <f>IF($C8="EPS",SUMIFS('Electricity Distribution'!F$113:F$157,'Electricity Distribution'!$C$113:$C$157,$C$1,'Electricity Distribution'!$A$113:$A$157,$A8),SUMIFS('Electricity Distribution'!F$384:F$600,'Electricity Distribution'!$C$384:$C$600,$C$1,'Electricity Distribution'!$B$384:$B$600,$B8))</f>
        <v>0</v>
      </c>
      <c r="L8" s="2">
        <f>IF($C8="EPS",SUMIFS('Electricity Distribution'!G$113:G$157,'Electricity Distribution'!$C$113:$C$157,$C$1,'Electricity Distribution'!$A$113:$A$157,$A8),SUMIFS('Electricity Distribution'!G$384:G$600,'Electricity Distribution'!$C$384:$C$600,$C$1,'Electricity Distribution'!$B$384:$B$600,$B8))</f>
        <v>0</v>
      </c>
      <c r="O8" t="str">
        <f t="shared" si="0"/>
        <v>West Africa</v>
      </c>
      <c r="P8" s="15">
        <f t="shared" si="1"/>
        <v>24.792865326535001</v>
      </c>
      <c r="Q8" s="15">
        <f t="shared" si="2"/>
        <v>55.214501161986298</v>
      </c>
      <c r="R8" s="15">
        <f t="shared" si="3"/>
        <v>200.57377639341766</v>
      </c>
      <c r="S8" s="15">
        <f t="shared" si="4"/>
        <v>513.11755256627623</v>
      </c>
      <c r="T8">
        <f t="shared" si="5"/>
        <v>27</v>
      </c>
      <c r="U8">
        <f t="shared" si="6"/>
        <v>25</v>
      </c>
      <c r="V8">
        <f t="shared" si="7"/>
        <v>14</v>
      </c>
      <c r="W8">
        <f t="shared" si="8"/>
        <v>7</v>
      </c>
      <c r="X8" s="22">
        <v>6</v>
      </c>
      <c r="Y8" t="str">
        <f t="shared" si="9"/>
        <v>Japan</v>
      </c>
      <c r="Z8" s="16">
        <f t="shared" si="10"/>
        <v>538.60184404658503</v>
      </c>
      <c r="AA8" s="21">
        <f t="shared" si="10"/>
        <v>506.75268650736007</v>
      </c>
      <c r="AB8" s="21">
        <f t="shared" si="10"/>
        <v>436.17103442815898</v>
      </c>
      <c r="AC8" s="21">
        <f t="shared" si="10"/>
        <v>350.15965637786366</v>
      </c>
      <c r="AD8" s="21" t="str">
        <f t="shared" si="11"/>
        <v>Japan</v>
      </c>
    </row>
    <row r="9" spans="1:30" x14ac:dyDescent="0.35">
      <c r="A9" s="13" t="s">
        <v>20</v>
      </c>
      <c r="B9" t="s">
        <v>20</v>
      </c>
      <c r="C9" s="10" t="s">
        <v>13</v>
      </c>
      <c r="D9" cm="1">
        <f t="array" ref="D9">IF($C9="EPS",INDEX('EPS Emissions'!$C$1:$AI$101,MATCH(1,('EPS Emissions'!$C$1:$C$101='Electricity Figure'!$A9)*('EPS Emissions'!$D$1:$D$101='Electricity Figure'!$C$1),0),MATCH('Electricity Figure'!D$2,'EPS Emissions'!$C$1:$AI$1,0)),INDEX('GCAM By Region By Sector'!$B$1:$AH$342,MATCH(1,('GCAM By Region By Sector'!$B$1:$B$342='Electricity Figure'!$A9)*('GCAM By Region By Sector'!$C$1:$C$342='Electricity Figure'!$C$1),0),MATCH('Electricity Figure'!D$2,'GCAM By Region By Sector'!$B$1:$AH$1,0))*10^3)</f>
        <v>47.596324959124999</v>
      </c>
      <c r="E9" cm="1">
        <f t="array" ref="E9">IF($C9="EPS",INDEX('EPS Emissions'!$C$1:$AI$101,MATCH(1,('EPS Emissions'!$C$1:$C$101='Electricity Figure'!$A9)*('EPS Emissions'!$D$1:$D$101='Electricity Figure'!$C$1),0),MATCH('Electricity Figure'!E$2,'EPS Emissions'!$C$1:$AI$1,0)),INDEX('GCAM By Region By Sector'!$B$1:$AH$342,MATCH(1,('GCAM By Region By Sector'!$B$1:$B$342='Electricity Figure'!$A9)*('GCAM By Region By Sector'!$C$1:$C$342='Electricity Figure'!$C$1),0),MATCH('Electricity Figure'!E$2,'GCAM By Region By Sector'!$B$1:$AH$1,0))*10^3)</f>
        <v>55.984773204418005</v>
      </c>
      <c r="F9" cm="1">
        <f t="array" ref="F9">IF($C9="EPS",INDEX('EPS Emissions'!$C$1:$AI$101,MATCH(1,('EPS Emissions'!$C$1:$C$101='Electricity Figure'!$A9)*('EPS Emissions'!$D$1:$D$101='Electricity Figure'!$C$1),0),MATCH('Electricity Figure'!F$2,'EPS Emissions'!$C$1:$AI$1,0)),INDEX('GCAM By Region By Sector'!$B$1:$AH$342,MATCH(1,('GCAM By Region By Sector'!$B$1:$B$342='Electricity Figure'!$A9)*('GCAM By Region By Sector'!$C$1:$C$342='Electricity Figure'!$C$1),0),MATCH('Electricity Figure'!F$2,'GCAM By Region By Sector'!$B$1:$AH$1,0))*10^3)</f>
        <v>63.044245605645642</v>
      </c>
      <c r="G9" cm="1">
        <f t="array" ref="G9">IF($C9="EPS",INDEX('EPS Emissions'!$C$1:$AI$101,MATCH(1,('EPS Emissions'!$C$1:$C$101='Electricity Figure'!$A9)*('EPS Emissions'!$D$1:$D$101='Electricity Figure'!$C$1),0),MATCH('Electricity Figure'!G$2,'EPS Emissions'!$C$1:$AI$1,0)),INDEX('GCAM By Region By Sector'!$B$1:$AH$342,MATCH(1,('GCAM By Region By Sector'!$B$1:$B$342='Electricity Figure'!$A9)*('GCAM By Region By Sector'!$C$1:$C$342='Electricity Figure'!$C$1),0),MATCH('Electricity Figure'!G$2,'GCAM By Region By Sector'!$B$1:$AH$1,0))*10^3)</f>
        <v>66.402853047852517</v>
      </c>
      <c r="I9" s="2">
        <f>IF($C9="EPS",SUMIFS('Electricity Distribution'!D$113:D$157,'Electricity Distribution'!$C$113:$C$157,$C$1,'Electricity Distribution'!$A$113:$A$157,$A9),SUMIFS('Electricity Distribution'!D$384:D$600,'Electricity Distribution'!$C$384:$C$600,$C$1,'Electricity Distribution'!$B$384:$B$600,$B9))</f>
        <v>0</v>
      </c>
      <c r="J9" s="2">
        <f>IF($C9="EPS",SUMIFS('Electricity Distribution'!E$113:E$157,'Electricity Distribution'!$C$113:$C$157,$C$1,'Electricity Distribution'!$A$113:$A$157,$A9),SUMIFS('Electricity Distribution'!E$384:E$600,'Electricity Distribution'!$C$384:$C$600,$C$1,'Electricity Distribution'!$B$384:$B$600,$B9))</f>
        <v>0</v>
      </c>
      <c r="K9" s="2">
        <f>IF($C9="EPS",SUMIFS('Electricity Distribution'!F$113:F$157,'Electricity Distribution'!$C$113:$C$157,$C$1,'Electricity Distribution'!$A$113:$A$157,$A9),SUMIFS('Electricity Distribution'!F$384:F$600,'Electricity Distribution'!$C$384:$C$600,$C$1,'Electricity Distribution'!$B$384:$B$600,$B9))</f>
        <v>0</v>
      </c>
      <c r="L9" s="2">
        <f>IF($C9="EPS",SUMIFS('Electricity Distribution'!G$113:G$157,'Electricity Distribution'!$C$113:$C$157,$C$1,'Electricity Distribution'!$A$113:$A$157,$A9),SUMIFS('Electricity Distribution'!G$384:G$600,'Electricity Distribution'!$C$384:$C$600,$C$1,'Electricity Distribution'!$B$384:$B$600,$B9))</f>
        <v>0</v>
      </c>
      <c r="O9" t="str">
        <f t="shared" si="0"/>
        <v>Argentina</v>
      </c>
      <c r="P9" s="15">
        <f t="shared" si="1"/>
        <v>47.596324959124999</v>
      </c>
      <c r="Q9" s="15">
        <f t="shared" si="2"/>
        <v>55.984773204418005</v>
      </c>
      <c r="R9" s="15">
        <f t="shared" si="3"/>
        <v>63.044245605645642</v>
      </c>
      <c r="S9" s="15">
        <f t="shared" si="4"/>
        <v>66.402853047852517</v>
      </c>
      <c r="T9">
        <f t="shared" si="5"/>
        <v>25</v>
      </c>
      <c r="U9">
        <f t="shared" si="6"/>
        <v>24</v>
      </c>
      <c r="V9">
        <f t="shared" si="7"/>
        <v>26</v>
      </c>
      <c r="W9">
        <f t="shared" si="8"/>
        <v>26</v>
      </c>
      <c r="X9" s="22">
        <v>7</v>
      </c>
      <c r="Y9" t="str">
        <f t="shared" si="9"/>
        <v>Russia</v>
      </c>
      <c r="Z9" s="16">
        <f t="shared" si="10"/>
        <v>483.72421430543699</v>
      </c>
      <c r="AA9" s="21">
        <f t="shared" si="10"/>
        <v>462.1175670374717</v>
      </c>
      <c r="AB9" s="21">
        <f t="shared" si="10"/>
        <v>408.64580626853279</v>
      </c>
      <c r="AC9" s="21">
        <f t="shared" si="10"/>
        <v>328.26677694136384</v>
      </c>
      <c r="AD9" s="21" t="str">
        <f t="shared" si="11"/>
        <v>Russia</v>
      </c>
    </row>
    <row r="10" spans="1:30" x14ac:dyDescent="0.35">
      <c r="A10" s="13" t="s">
        <v>21</v>
      </c>
      <c r="B10" t="s">
        <v>22</v>
      </c>
      <c r="C10" s="10" t="s">
        <v>13</v>
      </c>
      <c r="D10" cm="1">
        <f t="array" ref="D10">IF($C10="EPS",INDEX('EPS Emissions'!$C$1:$AI$101,MATCH(1,('EPS Emissions'!$C$1:$C$101='Electricity Figure'!$A10)*('EPS Emissions'!$D$1:$D$101='Electricity Figure'!$C$1),0),MATCH('Electricity Figure'!D$2,'EPS Emissions'!$C$1:$AI$1,0)),INDEX('GCAM By Region By Sector'!$B$1:$AH$342,MATCH(1,('GCAM By Region By Sector'!$B$1:$B$342='Electricity Figure'!$A10)*('GCAM By Region By Sector'!$C$1:$C$342='Electricity Figure'!$C$1),0),MATCH('Electricity Figure'!D$2,'GCAM By Region By Sector'!$B$1:$AH$1,0))*10^3)</f>
        <v>192.45118645109952</v>
      </c>
      <c r="E10" cm="1">
        <f t="array" ref="E10">IF($C10="EPS",INDEX('EPS Emissions'!$C$1:$AI$101,MATCH(1,('EPS Emissions'!$C$1:$C$101='Electricity Figure'!$A10)*('EPS Emissions'!$D$1:$D$101='Electricity Figure'!$C$1),0),MATCH('Electricity Figure'!E$2,'EPS Emissions'!$C$1:$AI$1,0)),INDEX('GCAM By Region By Sector'!$B$1:$AH$342,MATCH(1,('GCAM By Region By Sector'!$B$1:$B$342='Electricity Figure'!$A10)*('GCAM By Region By Sector'!$C$1:$C$342='Electricity Figure'!$C$1),0),MATCH('Electricity Figure'!E$2,'GCAM By Region By Sector'!$B$1:$AH$1,0))*10^3)</f>
        <v>198.34728742175864</v>
      </c>
      <c r="F10" cm="1">
        <f t="array" ref="F10">IF($C10="EPS",INDEX('EPS Emissions'!$C$1:$AI$101,MATCH(1,('EPS Emissions'!$C$1:$C$101='Electricity Figure'!$A10)*('EPS Emissions'!$D$1:$D$101='Electricity Figure'!$C$1),0),MATCH('Electricity Figure'!F$2,'EPS Emissions'!$C$1:$AI$1,0)),INDEX('GCAM By Region By Sector'!$B$1:$AH$342,MATCH(1,('GCAM By Region By Sector'!$B$1:$B$342='Electricity Figure'!$A10)*('GCAM By Region By Sector'!$C$1:$C$342='Electricity Figure'!$C$1),0),MATCH('Electricity Figure'!F$2,'GCAM By Region By Sector'!$B$1:$AH$1,0))*10^3)</f>
        <v>190.60092474410078</v>
      </c>
      <c r="G10" cm="1">
        <f t="array" ref="G10">IF($C10="EPS",INDEX('EPS Emissions'!$C$1:$AI$101,MATCH(1,('EPS Emissions'!$C$1:$C$101='Electricity Figure'!$A10)*('EPS Emissions'!$D$1:$D$101='Electricity Figure'!$C$1),0),MATCH('Electricity Figure'!G$2,'EPS Emissions'!$C$1:$AI$1,0)),INDEX('GCAM By Region By Sector'!$B$1:$AH$342,MATCH(1,('GCAM By Region By Sector'!$B$1:$B$342='Electricity Figure'!$A10)*('GCAM By Region By Sector'!$C$1:$C$342='Electricity Figure'!$C$1),0),MATCH('Electricity Figure'!G$2,'GCAM By Region By Sector'!$B$1:$AH$1,0))*10^3)</f>
        <v>174.02280512065377</v>
      </c>
      <c r="I10" s="2">
        <f>IF($C10="EPS",SUMIFS('Electricity Distribution'!D$113:D$157,'Electricity Distribution'!$C$113:$C$157,$C$1,'Electricity Distribution'!$A$113:$A$157,$A10),SUMIFS('Electricity Distribution'!D$384:D$600,'Electricity Distribution'!$C$384:$C$600,$C$1,'Electricity Distribution'!$B$384:$B$600,$B10))</f>
        <v>0</v>
      </c>
      <c r="J10" s="2">
        <f>IF($C10="EPS",SUMIFS('Electricity Distribution'!E$113:E$157,'Electricity Distribution'!$C$113:$C$157,$C$1,'Electricity Distribution'!$A$113:$A$157,$A10),SUMIFS('Electricity Distribution'!E$384:E$600,'Electricity Distribution'!$C$384:$C$600,$C$1,'Electricity Distribution'!$B$384:$B$600,$B10))</f>
        <v>0</v>
      </c>
      <c r="K10" s="2">
        <f>IF($C10="EPS",SUMIFS('Electricity Distribution'!F$113:F$157,'Electricity Distribution'!$C$113:$C$157,$C$1,'Electricity Distribution'!$A$113:$A$157,$A10),SUMIFS('Electricity Distribution'!F$384:F$600,'Electricity Distribution'!$C$384:$C$600,$C$1,'Electricity Distribution'!$B$384:$B$600,$B10))</f>
        <v>0</v>
      </c>
      <c r="L10" s="2">
        <f>IF($C10="EPS",SUMIFS('Electricity Distribution'!G$113:G$157,'Electricity Distribution'!$C$113:$C$157,$C$1,'Electricity Distribution'!$A$113:$A$157,$A10),SUMIFS('Electricity Distribution'!G$384:G$600,'Electricity Distribution'!$C$384:$C$600,$C$1,'Electricity Distribution'!$B$384:$B$600,$B10))</f>
        <v>0</v>
      </c>
      <c r="O10" t="str">
        <f t="shared" si="0"/>
        <v>Australia &amp; New Zealand</v>
      </c>
      <c r="P10" s="15">
        <f t="shared" si="1"/>
        <v>192.45118645109952</v>
      </c>
      <c r="Q10" s="15">
        <f t="shared" si="2"/>
        <v>198.34728742175864</v>
      </c>
      <c r="R10" s="15">
        <f t="shared" si="3"/>
        <v>190.60092474410078</v>
      </c>
      <c r="S10" s="15">
        <f t="shared" si="4"/>
        <v>174.02280512065377</v>
      </c>
      <c r="T10">
        <f t="shared" si="5"/>
        <v>12</v>
      </c>
      <c r="U10">
        <f t="shared" si="6"/>
        <v>14</v>
      </c>
      <c r="V10">
        <f t="shared" si="7"/>
        <v>15</v>
      </c>
      <c r="W10">
        <f t="shared" si="8"/>
        <v>18</v>
      </c>
      <c r="X10" s="22">
        <v>8</v>
      </c>
      <c r="Y10" t="str">
        <f t="shared" si="9"/>
        <v>Southeast Asia</v>
      </c>
      <c r="Z10" s="16">
        <f t="shared" si="10"/>
        <v>406.26524547848135</v>
      </c>
      <c r="AA10" s="21">
        <f t="shared" si="10"/>
        <v>560.68913625641346</v>
      </c>
      <c r="AB10" s="21">
        <f t="shared" si="10"/>
        <v>773.83636452356131</v>
      </c>
      <c r="AC10" s="21">
        <f t="shared" si="10"/>
        <v>955.47975873396433</v>
      </c>
      <c r="AD10" s="21" t="str">
        <f t="shared" si="11"/>
        <v>Southeast Asia</v>
      </c>
    </row>
    <row r="11" spans="1:30" x14ac:dyDescent="0.35">
      <c r="A11" s="13" t="s">
        <v>23</v>
      </c>
      <c r="B11" t="s">
        <v>23</v>
      </c>
      <c r="C11" s="10" t="s">
        <v>9</v>
      </c>
      <c r="D11" cm="1">
        <f t="array" ref="D11">IF($C11="EPS",INDEX('EPS Emissions'!$C$1:$AI$101,MATCH(1,('EPS Emissions'!$C$1:$C$101='Electricity Figure'!$A11)*('EPS Emissions'!$D$1:$D$101='Electricity Figure'!$C$1),0),MATCH('Electricity Figure'!D$2,'EPS Emissions'!$C$1:$AI$1,0)),INDEX('GCAM By Region By Sector'!$B$1:$AH$342,MATCH(1,('GCAM By Region By Sector'!$B$1:$B$342='Electricity Figure'!$A11)*('GCAM By Region By Sector'!$C$1:$C$342='Electricity Figure'!$C$1),0),MATCH('Electricity Figure'!D$2,'GCAM By Region By Sector'!$B$1:$AH$1,0))*10^3)</f>
        <v>54.312600000000003</v>
      </c>
      <c r="E11" cm="1">
        <f t="array" ref="E11">IF($C11="EPS",INDEX('EPS Emissions'!$C$1:$AI$101,MATCH(1,('EPS Emissions'!$C$1:$C$101='Electricity Figure'!$A11)*('EPS Emissions'!$D$1:$D$101='Electricity Figure'!$C$1),0),MATCH('Electricity Figure'!E$2,'EPS Emissions'!$C$1:$AI$1,0)),INDEX('GCAM By Region By Sector'!$B$1:$AH$342,MATCH(1,('GCAM By Region By Sector'!$B$1:$B$342='Electricity Figure'!$A11)*('GCAM By Region By Sector'!$C$1:$C$342='Electricity Figure'!$C$1),0),MATCH('Electricity Figure'!E$2,'GCAM By Region By Sector'!$B$1:$AH$1,0))*10^3)</f>
        <v>59.702599999999997</v>
      </c>
      <c r="F11" cm="1">
        <f t="array" ref="F11">IF($C11="EPS",INDEX('EPS Emissions'!$C$1:$AI$101,MATCH(1,('EPS Emissions'!$C$1:$C$101='Electricity Figure'!$A11)*('EPS Emissions'!$D$1:$D$101='Electricity Figure'!$C$1),0),MATCH('Electricity Figure'!F$2,'EPS Emissions'!$C$1:$AI$1,0)),INDEX('GCAM By Region By Sector'!$B$1:$AH$342,MATCH(1,('GCAM By Region By Sector'!$B$1:$B$342='Electricity Figure'!$A11)*('GCAM By Region By Sector'!$C$1:$C$342='Electricity Figure'!$C$1),0),MATCH('Electricity Figure'!F$2,'GCAM By Region By Sector'!$B$1:$AH$1,0))*10^3)</f>
        <v>48.153700000000001</v>
      </c>
      <c r="G11" cm="1">
        <f t="array" ref="G11">IF($C11="EPS",INDEX('EPS Emissions'!$C$1:$AI$101,MATCH(1,('EPS Emissions'!$C$1:$C$101='Electricity Figure'!$A11)*('EPS Emissions'!$D$1:$D$101='Electricity Figure'!$C$1),0),MATCH('Electricity Figure'!G$2,'EPS Emissions'!$C$1:$AI$1,0)),INDEX('GCAM By Region By Sector'!$B$1:$AH$342,MATCH(1,('GCAM By Region By Sector'!$B$1:$B$342='Electricity Figure'!$A11)*('GCAM By Region By Sector'!$C$1:$C$342='Electricity Figure'!$C$1),0),MATCH('Electricity Figure'!G$2,'GCAM By Region By Sector'!$B$1:$AH$1,0))*10^3)</f>
        <v>29.769100000000002</v>
      </c>
      <c r="I11" s="2">
        <f>IF($C11="EPS",SUMIFS('Electricity Distribution'!D$113:D$157,'Electricity Distribution'!$C$113:$C$157,$C$1,'Electricity Distribution'!$A$113:$A$157,$A11),SUMIFS('Electricity Distribution'!D$384:D$600,'Electricity Distribution'!$C$384:$C$600,$C$1,'Electricity Distribution'!$B$384:$B$600,$B11))</f>
        <v>0</v>
      </c>
      <c r="J11" s="2">
        <f>IF($C11="EPS",SUMIFS('Electricity Distribution'!E$113:E$157,'Electricity Distribution'!$C$113:$C$157,$C$1,'Electricity Distribution'!$A$113:$A$157,$A11),SUMIFS('Electricity Distribution'!E$384:E$600,'Electricity Distribution'!$C$384:$C$600,$C$1,'Electricity Distribution'!$B$384:$B$600,$B11))</f>
        <v>0</v>
      </c>
      <c r="K11" s="2">
        <f>IF($C11="EPS",SUMIFS('Electricity Distribution'!F$113:F$157,'Electricity Distribution'!$C$113:$C$157,$C$1,'Electricity Distribution'!$A$113:$A$157,$A11),SUMIFS('Electricity Distribution'!F$384:F$600,'Electricity Distribution'!$C$384:$C$600,$C$1,'Electricity Distribution'!$B$384:$B$600,$B11))</f>
        <v>0</v>
      </c>
      <c r="L11" s="2">
        <f>IF($C11="EPS",SUMIFS('Electricity Distribution'!G$113:G$157,'Electricity Distribution'!$C$113:$C$157,$C$1,'Electricity Distribution'!$A$113:$A$157,$A11),SUMIFS('Electricity Distribution'!G$384:G$600,'Electricity Distribution'!$C$384:$C$600,$C$1,'Electricity Distribution'!$B$384:$B$600,$B11))</f>
        <v>0</v>
      </c>
      <c r="O11" t="str">
        <f t="shared" si="0"/>
        <v>Brazil</v>
      </c>
      <c r="P11" s="15">
        <f t="shared" si="1"/>
        <v>54.312600000000003</v>
      </c>
      <c r="Q11" s="15">
        <f t="shared" si="2"/>
        <v>59.702599999999997</v>
      </c>
      <c r="R11" s="15">
        <f t="shared" si="3"/>
        <v>48.153700000000001</v>
      </c>
      <c r="S11" s="15">
        <f t="shared" si="4"/>
        <v>29.769100000000002</v>
      </c>
      <c r="T11">
        <f t="shared" si="5"/>
        <v>23</v>
      </c>
      <c r="U11">
        <f t="shared" si="6"/>
        <v>22</v>
      </c>
      <c r="V11">
        <f t="shared" si="7"/>
        <v>27</v>
      </c>
      <c r="W11">
        <f t="shared" si="8"/>
        <v>30</v>
      </c>
      <c r="X11" s="22">
        <v>9</v>
      </c>
      <c r="Y11" t="str">
        <f t="shared" si="9"/>
        <v>South Korea</v>
      </c>
      <c r="Z11" s="16">
        <f t="shared" si="10"/>
        <v>259.95100000000002</v>
      </c>
      <c r="AA11" s="21">
        <f t="shared" si="10"/>
        <v>281.04199999999997</v>
      </c>
      <c r="AB11" s="21">
        <f t="shared" si="10"/>
        <v>284.09899999999999</v>
      </c>
      <c r="AC11" s="21">
        <f t="shared" si="10"/>
        <v>286.30799999999999</v>
      </c>
      <c r="AD11" s="21" t="str">
        <f t="shared" si="11"/>
        <v>South Korea</v>
      </c>
    </row>
    <row r="12" spans="1:30" x14ac:dyDescent="0.35">
      <c r="A12" s="13" t="s">
        <v>24</v>
      </c>
      <c r="B12" t="s">
        <v>24</v>
      </c>
      <c r="C12" s="10" t="s">
        <v>9</v>
      </c>
      <c r="D12" cm="1">
        <f t="array" ref="D12">IF($C12="EPS",INDEX('EPS Emissions'!$C$1:$AI$101,MATCH(1,('EPS Emissions'!$C$1:$C$101='Electricity Figure'!$A12)*('EPS Emissions'!$D$1:$D$101='Electricity Figure'!$C$1),0),MATCH('Electricity Figure'!D$2,'EPS Emissions'!$C$1:$AI$1,0)),INDEX('GCAM By Region By Sector'!$B$1:$AH$342,MATCH(1,('GCAM By Region By Sector'!$B$1:$B$342='Electricity Figure'!$A12)*('GCAM By Region By Sector'!$C$1:$C$342='Electricity Figure'!$C$1),0),MATCH('Electricity Figure'!D$2,'GCAM By Region By Sector'!$B$1:$AH$1,0))*10^3)</f>
        <v>60.268999999999998</v>
      </c>
      <c r="E12" cm="1">
        <f t="array" ref="E12">IF($C12="EPS",INDEX('EPS Emissions'!$C$1:$AI$101,MATCH(1,('EPS Emissions'!$C$1:$C$101='Electricity Figure'!$A12)*('EPS Emissions'!$D$1:$D$101='Electricity Figure'!$C$1),0),MATCH('Electricity Figure'!E$2,'EPS Emissions'!$C$1:$AI$1,0)),INDEX('GCAM By Region By Sector'!$B$1:$AH$342,MATCH(1,('GCAM By Region By Sector'!$B$1:$B$342='Electricity Figure'!$A12)*('GCAM By Region By Sector'!$C$1:$C$342='Electricity Figure'!$C$1),0),MATCH('Electricity Figure'!E$2,'GCAM By Region By Sector'!$B$1:$AH$1,0))*10^3)</f>
        <v>52.753900000000002</v>
      </c>
      <c r="F12" cm="1">
        <f t="array" ref="F12">IF($C12="EPS",INDEX('EPS Emissions'!$C$1:$AI$101,MATCH(1,('EPS Emissions'!$C$1:$C$101='Electricity Figure'!$A12)*('EPS Emissions'!$D$1:$D$101='Electricity Figure'!$C$1),0),MATCH('Electricity Figure'!F$2,'EPS Emissions'!$C$1:$AI$1,0)),INDEX('GCAM By Region By Sector'!$B$1:$AH$342,MATCH(1,('GCAM By Region By Sector'!$B$1:$B$342='Electricity Figure'!$A12)*('GCAM By Region By Sector'!$C$1:$C$342='Electricity Figure'!$C$1),0),MATCH('Electricity Figure'!F$2,'GCAM By Region By Sector'!$B$1:$AH$1,0))*10^3)</f>
        <v>44.054099999999998</v>
      </c>
      <c r="G12" cm="1">
        <f t="array" ref="G12">IF($C12="EPS",INDEX('EPS Emissions'!$C$1:$AI$101,MATCH(1,('EPS Emissions'!$C$1:$C$101='Electricity Figure'!$A12)*('EPS Emissions'!$D$1:$D$101='Electricity Figure'!$C$1),0),MATCH('Electricity Figure'!G$2,'EPS Emissions'!$C$1:$AI$1,0)),INDEX('GCAM By Region By Sector'!$B$1:$AH$342,MATCH(1,('GCAM By Region By Sector'!$B$1:$B$342='Electricity Figure'!$A12)*('GCAM By Region By Sector'!$C$1:$C$342='Electricity Figure'!$C$1),0),MATCH('Electricity Figure'!G$2,'GCAM By Region By Sector'!$B$1:$AH$1,0))*10^3)</f>
        <v>34.816400000000002</v>
      </c>
      <c r="I12" s="2">
        <f>IF($C12="EPS",SUMIFS('Electricity Distribution'!D$113:D$157,'Electricity Distribution'!$C$113:$C$157,$C$1,'Electricity Distribution'!$A$113:$A$157,$A12),SUMIFS('Electricity Distribution'!D$384:D$600,'Electricity Distribution'!$C$384:$C$600,$C$1,'Electricity Distribution'!$B$384:$B$600,$B12))</f>
        <v>0</v>
      </c>
      <c r="J12" s="2">
        <f>IF($C12="EPS",SUMIFS('Electricity Distribution'!E$113:E$157,'Electricity Distribution'!$C$113:$C$157,$C$1,'Electricity Distribution'!$A$113:$A$157,$A12),SUMIFS('Electricity Distribution'!E$384:E$600,'Electricity Distribution'!$C$384:$C$600,$C$1,'Electricity Distribution'!$B$384:$B$600,$B12))</f>
        <v>0</v>
      </c>
      <c r="K12" s="2">
        <f>IF($C12="EPS",SUMIFS('Electricity Distribution'!F$113:F$157,'Electricity Distribution'!$C$113:$C$157,$C$1,'Electricity Distribution'!$A$113:$A$157,$A12),SUMIFS('Electricity Distribution'!F$384:F$600,'Electricity Distribution'!$C$384:$C$600,$C$1,'Electricity Distribution'!$B$384:$B$600,$B12))</f>
        <v>0</v>
      </c>
      <c r="L12" s="2">
        <f>IF($C12="EPS",SUMIFS('Electricity Distribution'!G$113:G$157,'Electricity Distribution'!$C$113:$C$157,$C$1,'Electricity Distribution'!$A$113:$A$157,$A12),SUMIFS('Electricity Distribution'!G$384:G$600,'Electricity Distribution'!$C$384:$C$600,$C$1,'Electricity Distribution'!$B$384:$B$600,$B12))</f>
        <v>0</v>
      </c>
      <c r="O12" t="str">
        <f t="shared" si="0"/>
        <v>Canada</v>
      </c>
      <c r="P12" s="15">
        <f t="shared" si="1"/>
        <v>60.268999999999998</v>
      </c>
      <c r="Q12" s="15">
        <f t="shared" si="2"/>
        <v>52.753900000000002</v>
      </c>
      <c r="R12" s="15">
        <f t="shared" si="3"/>
        <v>44.054099999999998</v>
      </c>
      <c r="S12" s="15">
        <f t="shared" si="4"/>
        <v>34.816400000000002</v>
      </c>
      <c r="T12">
        <f t="shared" si="5"/>
        <v>21</v>
      </c>
      <c r="U12">
        <f t="shared" si="6"/>
        <v>26</v>
      </c>
      <c r="V12">
        <f t="shared" si="7"/>
        <v>28</v>
      </c>
      <c r="W12">
        <f t="shared" si="8"/>
        <v>28</v>
      </c>
      <c r="X12" s="22">
        <v>10</v>
      </c>
      <c r="Y12" t="str">
        <f t="shared" si="9"/>
        <v>Indonesia</v>
      </c>
      <c r="Z12" s="16">
        <f t="shared" si="10"/>
        <v>253.167</v>
      </c>
      <c r="AA12" s="21">
        <f t="shared" si="10"/>
        <v>375.06799999999998</v>
      </c>
      <c r="AB12" s="21">
        <f t="shared" si="10"/>
        <v>718.11699999999996</v>
      </c>
      <c r="AC12" s="21">
        <f t="shared" si="10"/>
        <v>1690.55</v>
      </c>
      <c r="AD12" s="21" t="str">
        <f t="shared" si="11"/>
        <v>Indonesia</v>
      </c>
    </row>
    <row r="13" spans="1:30" x14ac:dyDescent="0.35">
      <c r="A13" s="13" t="s">
        <v>25</v>
      </c>
      <c r="B13" t="s">
        <v>25</v>
      </c>
      <c r="C13" s="10" t="s">
        <v>13</v>
      </c>
      <c r="D13" cm="1">
        <f t="array" ref="D13">IF($C13="EPS",INDEX('EPS Emissions'!$C$1:$AI$101,MATCH(1,('EPS Emissions'!$C$1:$C$101='Electricity Figure'!$A13)*('EPS Emissions'!$D$1:$D$101='Electricity Figure'!$C$1),0),MATCH('Electricity Figure'!D$2,'EPS Emissions'!$C$1:$AI$1,0)),INDEX('GCAM By Region By Sector'!$B$1:$AH$342,MATCH(1,('GCAM By Region By Sector'!$B$1:$B$342='Electricity Figure'!$A13)*('GCAM By Region By Sector'!$C$1:$C$342='Electricity Figure'!$C$1),0),MATCH('Electricity Figure'!D$2,'GCAM By Region By Sector'!$B$1:$AH$1,0))*10^3)</f>
        <v>54.808458298930006</v>
      </c>
      <c r="E13" cm="1">
        <f t="array" ref="E13">IF($C13="EPS",INDEX('EPS Emissions'!$C$1:$AI$101,MATCH(1,('EPS Emissions'!$C$1:$C$101='Electricity Figure'!$A13)*('EPS Emissions'!$D$1:$D$101='Electricity Figure'!$C$1),0),MATCH('Electricity Figure'!E$2,'EPS Emissions'!$C$1:$AI$1,0)),INDEX('GCAM By Region By Sector'!$B$1:$AH$342,MATCH(1,('GCAM By Region By Sector'!$B$1:$B$342='Electricity Figure'!$A13)*('GCAM By Region By Sector'!$C$1:$C$342='Electricity Figure'!$C$1),0),MATCH('Electricity Figure'!E$2,'GCAM By Region By Sector'!$B$1:$AH$1,0))*10^3)</f>
        <v>74.317342308228007</v>
      </c>
      <c r="F13" cm="1">
        <f t="array" ref="F13">IF($C13="EPS",INDEX('EPS Emissions'!$C$1:$AI$101,MATCH(1,('EPS Emissions'!$C$1:$C$101='Electricity Figure'!$A13)*('EPS Emissions'!$D$1:$D$101='Electricity Figure'!$C$1),0),MATCH('Electricity Figure'!F$2,'EPS Emissions'!$C$1:$AI$1,0)),INDEX('GCAM By Region By Sector'!$B$1:$AH$342,MATCH(1,('GCAM By Region By Sector'!$B$1:$B$342='Electricity Figure'!$A13)*('GCAM By Region By Sector'!$C$1:$C$342='Electricity Figure'!$C$1),0),MATCH('Electricity Figure'!F$2,'GCAM By Region By Sector'!$B$1:$AH$1,0))*10^3)</f>
        <v>105.95048246572699</v>
      </c>
      <c r="G13" cm="1">
        <f t="array" ref="G13">IF($C13="EPS",INDEX('EPS Emissions'!$C$1:$AI$101,MATCH(1,('EPS Emissions'!$C$1:$C$101='Electricity Figure'!$A13)*('EPS Emissions'!$D$1:$D$101='Electricity Figure'!$C$1),0),MATCH('Electricity Figure'!G$2,'EPS Emissions'!$C$1:$AI$1,0)),INDEX('GCAM By Region By Sector'!$B$1:$AH$342,MATCH(1,('GCAM By Region By Sector'!$B$1:$B$342='Electricity Figure'!$A13)*('GCAM By Region By Sector'!$C$1:$C$342='Electricity Figure'!$C$1),0),MATCH('Electricity Figure'!G$2,'GCAM By Region By Sector'!$B$1:$AH$1,0))*10^3)</f>
        <v>127.67424678162797</v>
      </c>
      <c r="I13" s="2">
        <f>IF($C13="EPS",SUMIFS('Electricity Distribution'!D$113:D$157,'Electricity Distribution'!$C$113:$C$157,$C$1,'Electricity Distribution'!$A$113:$A$157,$A13),SUMIFS('Electricity Distribution'!D$384:D$600,'Electricity Distribution'!$C$384:$C$600,$C$1,'Electricity Distribution'!$B$384:$B$600,$B13))</f>
        <v>0</v>
      </c>
      <c r="J13" s="2">
        <f>IF($C13="EPS",SUMIFS('Electricity Distribution'!E$113:E$157,'Electricity Distribution'!$C$113:$C$157,$C$1,'Electricity Distribution'!$A$113:$A$157,$A13),SUMIFS('Electricity Distribution'!E$384:E$600,'Electricity Distribution'!$C$384:$C$600,$C$1,'Electricity Distribution'!$B$384:$B$600,$B13))</f>
        <v>0</v>
      </c>
      <c r="K13" s="2">
        <f>IF($C13="EPS",SUMIFS('Electricity Distribution'!F$113:F$157,'Electricity Distribution'!$C$113:$C$157,$C$1,'Electricity Distribution'!$A$113:$A$157,$A13),SUMIFS('Electricity Distribution'!F$384:F$600,'Electricity Distribution'!$C$384:$C$600,$C$1,'Electricity Distribution'!$B$384:$B$600,$B13))</f>
        <v>0</v>
      </c>
      <c r="L13" s="2">
        <f>IF($C13="EPS",SUMIFS('Electricity Distribution'!G$113:G$157,'Electricity Distribution'!$C$113:$C$157,$C$1,'Electricity Distribution'!$A$113:$A$157,$A13),SUMIFS('Electricity Distribution'!G$384:G$600,'Electricity Distribution'!$C$384:$C$600,$C$1,'Electricity Distribution'!$B$384:$B$600,$B13))</f>
        <v>0</v>
      </c>
      <c r="O13" t="str">
        <f t="shared" si="0"/>
        <v>Central America and Caribbean</v>
      </c>
      <c r="P13" s="15">
        <f t="shared" si="1"/>
        <v>54.808458298930006</v>
      </c>
      <c r="Q13" s="15">
        <f t="shared" si="2"/>
        <v>74.317342308228007</v>
      </c>
      <c r="R13" s="15">
        <f t="shared" si="3"/>
        <v>105.95048246572699</v>
      </c>
      <c r="S13" s="15">
        <f t="shared" si="4"/>
        <v>127.67424678162797</v>
      </c>
      <c r="T13">
        <f t="shared" si="5"/>
        <v>22</v>
      </c>
      <c r="U13">
        <f t="shared" si="6"/>
        <v>21</v>
      </c>
      <c r="V13">
        <f t="shared" si="7"/>
        <v>23</v>
      </c>
      <c r="W13">
        <f t="shared" si="8"/>
        <v>23</v>
      </c>
      <c r="X13" s="22" t="s">
        <v>86</v>
      </c>
      <c r="Y13" t="s">
        <v>87</v>
      </c>
      <c r="Z13" s="16">
        <f>$P$35-SUM(Z3:Z12)</f>
        <v>1782.190356598283</v>
      </c>
      <c r="AA13" s="21">
        <f>$Q$35-SUM(AA3:AA12)</f>
        <v>2085.9062258805825</v>
      </c>
      <c r="AB13" s="21">
        <f>$R$35-SUM(AB3:AB12)</f>
        <v>2668.0120849750547</v>
      </c>
      <c r="AC13" s="21">
        <f>$S$35-SUM(AC3:AC12)</f>
        <v>3436.4271199325449</v>
      </c>
      <c r="AD13" s="21"/>
    </row>
    <row r="14" spans="1:30" x14ac:dyDescent="0.35">
      <c r="A14" s="13" t="s">
        <v>26</v>
      </c>
      <c r="B14" t="s">
        <v>26</v>
      </c>
      <c r="C14" s="10" t="s">
        <v>13</v>
      </c>
      <c r="D14" cm="1">
        <f t="array" ref="D14">IF($C14="EPS",INDEX('EPS Emissions'!$C$1:$AI$101,MATCH(1,('EPS Emissions'!$C$1:$C$101='Electricity Figure'!$A14)*('EPS Emissions'!$D$1:$D$101='Electricity Figure'!$C$1),0),MATCH('Electricity Figure'!D$2,'EPS Emissions'!$C$1:$AI$1,0)),INDEX('GCAM By Region By Sector'!$B$1:$AH$342,MATCH(1,('GCAM By Region By Sector'!$B$1:$B$342='Electricity Figure'!$A14)*('GCAM By Region By Sector'!$C$1:$C$342='Electricity Figure'!$C$1),0),MATCH('Electricity Figure'!D$2,'GCAM By Region By Sector'!$B$1:$AH$1,0))*10^3)</f>
        <v>181.07843838332153</v>
      </c>
      <c r="E14" cm="1">
        <f t="array" ref="E14">IF($C14="EPS",INDEX('EPS Emissions'!$C$1:$AI$101,MATCH(1,('EPS Emissions'!$C$1:$C$101='Electricity Figure'!$A14)*('EPS Emissions'!$D$1:$D$101='Electricity Figure'!$C$1),0),MATCH('Electricity Figure'!E$2,'EPS Emissions'!$C$1:$AI$1,0)),INDEX('GCAM By Region By Sector'!$B$1:$AH$342,MATCH(1,('GCAM By Region By Sector'!$B$1:$B$342='Electricity Figure'!$A14)*('GCAM By Region By Sector'!$C$1:$C$342='Electricity Figure'!$C$1),0),MATCH('Electricity Figure'!E$2,'GCAM By Region By Sector'!$B$1:$AH$1,0))*10^3)</f>
        <v>199.55487780837274</v>
      </c>
      <c r="F14" cm="1">
        <f t="array" ref="F14">IF($C14="EPS",INDEX('EPS Emissions'!$C$1:$AI$101,MATCH(1,('EPS Emissions'!$C$1:$C$101='Electricity Figure'!$A14)*('EPS Emissions'!$D$1:$D$101='Electricity Figure'!$C$1),0),MATCH('Electricity Figure'!F$2,'EPS Emissions'!$C$1:$AI$1,0)),INDEX('GCAM By Region By Sector'!$B$1:$AH$342,MATCH(1,('GCAM By Region By Sector'!$B$1:$B$342='Electricity Figure'!$A14)*('GCAM By Region By Sector'!$C$1:$C$342='Electricity Figure'!$C$1),0),MATCH('Electricity Figure'!F$2,'GCAM By Region By Sector'!$B$1:$AH$1,0))*10^3)</f>
        <v>213.60397629400831</v>
      </c>
      <c r="G14" cm="1">
        <f t="array" ref="G14">IF($C14="EPS",INDEX('EPS Emissions'!$C$1:$AI$101,MATCH(1,('EPS Emissions'!$C$1:$C$101='Electricity Figure'!$A14)*('EPS Emissions'!$D$1:$D$101='Electricity Figure'!$C$1),0),MATCH('Electricity Figure'!G$2,'EPS Emissions'!$C$1:$AI$1,0)),INDEX('GCAM By Region By Sector'!$B$1:$AH$342,MATCH(1,('GCAM By Region By Sector'!$B$1:$B$342='Electricity Figure'!$A14)*('GCAM By Region By Sector'!$C$1:$C$342='Electricity Figure'!$C$1),0),MATCH('Electricity Figure'!G$2,'GCAM By Region By Sector'!$B$1:$AH$1,0))*10^3)</f>
        <v>210.82523276716378</v>
      </c>
      <c r="I14" s="2">
        <f>IF($C14="EPS",SUMIFS('Electricity Distribution'!D$113:D$157,'Electricity Distribution'!$C$113:$C$157,$C$1,'Electricity Distribution'!$A$113:$A$157,$A14),SUMIFS('Electricity Distribution'!D$384:D$600,'Electricity Distribution'!$C$384:$C$600,$C$1,'Electricity Distribution'!$B$384:$B$600,$B14))</f>
        <v>0</v>
      </c>
      <c r="J14" s="2">
        <f>IF($C14="EPS",SUMIFS('Electricity Distribution'!E$113:E$157,'Electricity Distribution'!$C$113:$C$157,$C$1,'Electricity Distribution'!$A$113:$A$157,$A14),SUMIFS('Electricity Distribution'!E$384:E$600,'Electricity Distribution'!$C$384:$C$600,$C$1,'Electricity Distribution'!$B$384:$B$600,$B14))</f>
        <v>0</v>
      </c>
      <c r="K14" s="2">
        <f>IF($C14="EPS",SUMIFS('Electricity Distribution'!F$113:F$157,'Electricity Distribution'!$C$113:$C$157,$C$1,'Electricity Distribution'!$A$113:$A$157,$A14),SUMIFS('Electricity Distribution'!F$384:F$600,'Electricity Distribution'!$C$384:$C$600,$C$1,'Electricity Distribution'!$B$384:$B$600,$B14))</f>
        <v>0</v>
      </c>
      <c r="L14" s="2">
        <f>IF($C14="EPS",SUMIFS('Electricity Distribution'!G$113:G$157,'Electricity Distribution'!$C$113:$C$157,$C$1,'Electricity Distribution'!$A$113:$A$157,$A14),SUMIFS('Electricity Distribution'!G$384:G$600,'Electricity Distribution'!$C$384:$C$600,$C$1,'Electricity Distribution'!$B$384:$B$600,$B14))</f>
        <v>0</v>
      </c>
      <c r="O14" t="str">
        <f t="shared" si="0"/>
        <v>Central Asia</v>
      </c>
      <c r="P14" s="15">
        <f t="shared" si="1"/>
        <v>181.07843838332153</v>
      </c>
      <c r="Q14" s="15">
        <f t="shared" si="2"/>
        <v>199.55487780837274</v>
      </c>
      <c r="R14" s="15">
        <f t="shared" si="3"/>
        <v>213.60397629400831</v>
      </c>
      <c r="S14" s="15">
        <f t="shared" si="4"/>
        <v>210.82523276716378</v>
      </c>
      <c r="T14">
        <f t="shared" si="5"/>
        <v>13</v>
      </c>
      <c r="U14">
        <f t="shared" si="6"/>
        <v>13</v>
      </c>
      <c r="V14">
        <f t="shared" si="7"/>
        <v>12</v>
      </c>
      <c r="W14">
        <f t="shared" si="8"/>
        <v>16</v>
      </c>
      <c r="Y14" t="s">
        <v>88</v>
      </c>
      <c r="Z14">
        <v>0</v>
      </c>
      <c r="AA14">
        <v>0</v>
      </c>
      <c r="AB14">
        <v>0</v>
      </c>
      <c r="AC14">
        <v>0</v>
      </c>
    </row>
    <row r="15" spans="1:30" x14ac:dyDescent="0.35">
      <c r="A15" s="13" t="s">
        <v>27</v>
      </c>
      <c r="B15" t="s">
        <v>27</v>
      </c>
      <c r="C15" s="11" t="s">
        <v>9</v>
      </c>
      <c r="D15" cm="1">
        <f t="array" ref="D15">IF($C15="EPS",INDEX('EPS Emissions'!$C$1:$AI$101,MATCH(1,('EPS Emissions'!$C$1:$C$101='Electricity Figure'!$A15)*('EPS Emissions'!$D$1:$D$101='Electricity Figure'!$C$1),0),MATCH('Electricity Figure'!D$2,'EPS Emissions'!$C$1:$AI$1,0)),INDEX('GCAM By Region By Sector'!$B$1:$AH$342,MATCH(1,('GCAM By Region By Sector'!$B$1:$B$342='Electricity Figure'!$A15)*('GCAM By Region By Sector'!$C$1:$C$342='Electricity Figure'!$C$1),0),MATCH('Electricity Figure'!D$2,'GCAM By Region By Sector'!$B$1:$AH$1,0))*10^3)</f>
        <v>3829.16</v>
      </c>
      <c r="E15" cm="1">
        <f t="array" ref="E15">IF($C15="EPS",INDEX('EPS Emissions'!$C$1:$AI$101,MATCH(1,('EPS Emissions'!$C$1:$C$101='Electricity Figure'!$A15)*('EPS Emissions'!$D$1:$D$101='Electricity Figure'!$C$1),0),MATCH('Electricity Figure'!E$2,'EPS Emissions'!$C$1:$AI$1,0)),INDEX('GCAM By Region By Sector'!$B$1:$AH$342,MATCH(1,('GCAM By Region By Sector'!$B$1:$B$342='Electricity Figure'!$A15)*('GCAM By Region By Sector'!$C$1:$C$342='Electricity Figure'!$C$1),0),MATCH('Electricity Figure'!E$2,'GCAM By Region By Sector'!$B$1:$AH$1,0))*10^3)</f>
        <v>4883.2299999999996</v>
      </c>
      <c r="F15" cm="1">
        <f t="array" ref="F15">IF($C15="EPS",INDEX('EPS Emissions'!$C$1:$AI$101,MATCH(1,('EPS Emissions'!$C$1:$C$101='Electricity Figure'!$A15)*('EPS Emissions'!$D$1:$D$101='Electricity Figure'!$C$1),0),MATCH('Electricity Figure'!F$2,'EPS Emissions'!$C$1:$AI$1,0)),INDEX('GCAM By Region By Sector'!$B$1:$AH$342,MATCH(1,('GCAM By Region By Sector'!$B$1:$B$342='Electricity Figure'!$A15)*('GCAM By Region By Sector'!$C$1:$C$342='Electricity Figure'!$C$1),0),MATCH('Electricity Figure'!F$2,'GCAM By Region By Sector'!$B$1:$AH$1,0))*10^3)</f>
        <v>4819.63</v>
      </c>
      <c r="G15" cm="1">
        <f t="array" ref="G15">IF($C15="EPS",INDEX('EPS Emissions'!$C$1:$AI$101,MATCH(1,('EPS Emissions'!$C$1:$C$101='Electricity Figure'!$A15)*('EPS Emissions'!$D$1:$D$101='Electricity Figure'!$C$1),0),MATCH('Electricity Figure'!G$2,'EPS Emissions'!$C$1:$AI$1,0)),INDEX('GCAM By Region By Sector'!$B$1:$AH$342,MATCH(1,('GCAM By Region By Sector'!$B$1:$B$342='Electricity Figure'!$A15)*('GCAM By Region By Sector'!$C$1:$C$342='Electricity Figure'!$C$1),0),MATCH('Electricity Figure'!G$2,'GCAM By Region By Sector'!$B$1:$AH$1,0))*10^3)</f>
        <v>3833.81</v>
      </c>
      <c r="I15" s="2">
        <f>IF($C15="EPS",SUMIFS('Electricity Distribution'!D$113:D$157,'Electricity Distribution'!$C$113:$C$157,$C$1,'Electricity Distribution'!$A$113:$A$157,$A15),SUMIFS('Electricity Distribution'!D$384:D$600,'Electricity Distribution'!$C$384:$C$600,$C$1,'Electricity Distribution'!$B$384:$B$600,$B15))</f>
        <v>0</v>
      </c>
      <c r="J15" s="2">
        <f>IF($C15="EPS",SUMIFS('Electricity Distribution'!E$113:E$157,'Electricity Distribution'!$C$113:$C$157,$C$1,'Electricity Distribution'!$A$113:$A$157,$A15),SUMIFS('Electricity Distribution'!E$384:E$600,'Electricity Distribution'!$C$384:$C$600,$C$1,'Electricity Distribution'!$B$384:$B$600,$B15))</f>
        <v>0</v>
      </c>
      <c r="K15" s="2">
        <f>IF($C15="EPS",SUMIFS('Electricity Distribution'!F$113:F$157,'Electricity Distribution'!$C$113:$C$157,$C$1,'Electricity Distribution'!$A$113:$A$157,$A15),SUMIFS('Electricity Distribution'!F$384:F$600,'Electricity Distribution'!$C$384:$C$600,$C$1,'Electricity Distribution'!$B$384:$B$600,$B15))</f>
        <v>0</v>
      </c>
      <c r="L15" s="2">
        <f>IF($C15="EPS",SUMIFS('Electricity Distribution'!G$113:G$157,'Electricity Distribution'!$C$113:$C$157,$C$1,'Electricity Distribution'!$A$113:$A$157,$A15),SUMIFS('Electricity Distribution'!G$384:G$600,'Electricity Distribution'!$C$384:$C$600,$C$1,'Electricity Distribution'!$B$384:$B$600,$B15))</f>
        <v>0</v>
      </c>
      <c r="O15" t="str">
        <f t="shared" si="0"/>
        <v>China</v>
      </c>
      <c r="P15" s="15">
        <f t="shared" si="1"/>
        <v>3829.16</v>
      </c>
      <c r="Q15" s="15">
        <f t="shared" si="2"/>
        <v>4883.2299999999996</v>
      </c>
      <c r="R15" s="15">
        <f t="shared" si="3"/>
        <v>4819.63</v>
      </c>
      <c r="S15" s="15">
        <f t="shared" si="4"/>
        <v>3833.81</v>
      </c>
      <c r="T15">
        <f t="shared" si="5"/>
        <v>1</v>
      </c>
      <c r="U15">
        <f t="shared" si="6"/>
        <v>1</v>
      </c>
      <c r="V15">
        <f t="shared" si="7"/>
        <v>1</v>
      </c>
      <c r="W15">
        <f t="shared" si="8"/>
        <v>1</v>
      </c>
    </row>
    <row r="16" spans="1:30" x14ac:dyDescent="0.35">
      <c r="A16" s="13" t="s">
        <v>28</v>
      </c>
      <c r="B16" t="s">
        <v>28</v>
      </c>
      <c r="C16" s="10" t="s">
        <v>13</v>
      </c>
      <c r="D16" cm="1">
        <f t="array" ref="D16">IF($C16="EPS",INDEX('EPS Emissions'!$C$1:$AI$101,MATCH(1,('EPS Emissions'!$C$1:$C$101='Electricity Figure'!$A16)*('EPS Emissions'!$D$1:$D$101='Electricity Figure'!$C$1),0),MATCH('Electricity Figure'!D$2,'EPS Emissions'!$C$1:$AI$1,0)),INDEX('GCAM By Region By Sector'!$B$1:$AH$342,MATCH(1,('GCAM By Region By Sector'!$B$1:$B$342='Electricity Figure'!$A16)*('GCAM By Region By Sector'!$C$1:$C$342='Electricity Figure'!$C$1),0),MATCH('Electricity Figure'!D$2,'GCAM By Region By Sector'!$B$1:$AH$1,0))*10^3)</f>
        <v>18.502269725459961</v>
      </c>
      <c r="E16" cm="1">
        <f t="array" ref="E16">IF($C16="EPS",INDEX('EPS Emissions'!$C$1:$AI$101,MATCH(1,('EPS Emissions'!$C$1:$C$101='Electricity Figure'!$A16)*('EPS Emissions'!$D$1:$D$101='Electricity Figure'!$C$1),0),MATCH('Electricity Figure'!E$2,'EPS Emissions'!$C$1:$AI$1,0)),INDEX('GCAM By Region By Sector'!$B$1:$AH$342,MATCH(1,('GCAM By Region By Sector'!$B$1:$B$342='Electricity Figure'!$A16)*('GCAM By Region By Sector'!$C$1:$C$342='Electricity Figure'!$C$1),0),MATCH('Electricity Figure'!E$2,'GCAM By Region By Sector'!$B$1:$AH$1,0))*10^3)</f>
        <v>28.743881523964902</v>
      </c>
      <c r="F16" cm="1">
        <f t="array" ref="F16">IF($C16="EPS",INDEX('EPS Emissions'!$C$1:$AI$101,MATCH(1,('EPS Emissions'!$C$1:$C$101='Electricity Figure'!$A16)*('EPS Emissions'!$D$1:$D$101='Electricity Figure'!$C$1),0),MATCH('Electricity Figure'!F$2,'EPS Emissions'!$C$1:$AI$1,0)),INDEX('GCAM By Region By Sector'!$B$1:$AH$342,MATCH(1,('GCAM By Region By Sector'!$B$1:$B$342='Electricity Figure'!$A16)*('GCAM By Region By Sector'!$C$1:$C$342='Electricity Figure'!$C$1),0),MATCH('Electricity Figure'!F$2,'GCAM By Region By Sector'!$B$1:$AH$1,0))*10^3)</f>
        <v>35.569669365878305</v>
      </c>
      <c r="G16" cm="1">
        <f t="array" ref="G16">IF($C16="EPS",INDEX('EPS Emissions'!$C$1:$AI$101,MATCH(1,('EPS Emissions'!$C$1:$C$101='Electricity Figure'!$A16)*('EPS Emissions'!$D$1:$D$101='Electricity Figure'!$C$1),0),MATCH('Electricity Figure'!G$2,'EPS Emissions'!$C$1:$AI$1,0)),INDEX('GCAM By Region By Sector'!$B$1:$AH$342,MATCH(1,('GCAM By Region By Sector'!$B$1:$B$342='Electricity Figure'!$A16)*('GCAM By Region By Sector'!$C$1:$C$342='Electricity Figure'!$C$1),0),MATCH('Electricity Figure'!G$2,'GCAM By Region By Sector'!$B$1:$AH$1,0))*10^3)</f>
        <v>38.099411267198505</v>
      </c>
      <c r="I16" s="2">
        <f>IF($C16="EPS",SUMIFS('Electricity Distribution'!D$113:D$157,'Electricity Distribution'!$C$113:$C$157,$C$1,'Electricity Distribution'!$A$113:$A$157,$A16),SUMIFS('Electricity Distribution'!D$384:D$600,'Electricity Distribution'!$C$384:$C$600,$C$1,'Electricity Distribution'!$B$384:$B$600,$B16))</f>
        <v>0</v>
      </c>
      <c r="J16" s="2">
        <f>IF($C16="EPS",SUMIFS('Electricity Distribution'!E$113:E$157,'Electricity Distribution'!$C$113:$C$157,$C$1,'Electricity Distribution'!$A$113:$A$157,$A16),SUMIFS('Electricity Distribution'!E$384:E$600,'Electricity Distribution'!$C$384:$C$600,$C$1,'Electricity Distribution'!$B$384:$B$600,$B16))</f>
        <v>0</v>
      </c>
      <c r="K16" s="2">
        <f>IF($C16="EPS",SUMIFS('Electricity Distribution'!F$113:F$157,'Electricity Distribution'!$C$113:$C$157,$C$1,'Electricity Distribution'!$A$113:$A$157,$A16),SUMIFS('Electricity Distribution'!F$384:F$600,'Electricity Distribution'!$C$384:$C$600,$C$1,'Electricity Distribution'!$B$384:$B$600,$B16))</f>
        <v>0</v>
      </c>
      <c r="L16" s="2">
        <f>IF($C16="EPS",SUMIFS('Electricity Distribution'!G$113:G$157,'Electricity Distribution'!$C$113:$C$157,$C$1,'Electricity Distribution'!$A$113:$A$157,$A16),SUMIFS('Electricity Distribution'!G$384:G$600,'Electricity Distribution'!$C$384:$C$600,$C$1,'Electricity Distribution'!$B$384:$B$600,$B16))</f>
        <v>0</v>
      </c>
      <c r="O16" t="str">
        <f t="shared" si="0"/>
        <v>Colombia</v>
      </c>
      <c r="P16" s="15">
        <f t="shared" si="1"/>
        <v>18.502269725459961</v>
      </c>
      <c r="Q16" s="15">
        <f t="shared" si="2"/>
        <v>28.743881523964902</v>
      </c>
      <c r="R16" s="15">
        <f t="shared" si="3"/>
        <v>35.569669365878305</v>
      </c>
      <c r="S16" s="15">
        <f t="shared" si="4"/>
        <v>38.099411267198505</v>
      </c>
      <c r="T16">
        <f t="shared" si="5"/>
        <v>28</v>
      </c>
      <c r="U16">
        <f t="shared" si="6"/>
        <v>30</v>
      </c>
      <c r="V16">
        <f t="shared" si="7"/>
        <v>29</v>
      </c>
      <c r="W16">
        <f t="shared" si="8"/>
        <v>27</v>
      </c>
    </row>
    <row r="17" spans="1:30" x14ac:dyDescent="0.35">
      <c r="A17" s="13" t="s">
        <v>29</v>
      </c>
      <c r="B17" t="s">
        <v>30</v>
      </c>
      <c r="C17" s="10" t="s">
        <v>13</v>
      </c>
      <c r="D17" cm="1">
        <f t="array" ref="D17">IF($C17="EPS",INDEX('EPS Emissions'!$C$1:$AI$101,MATCH(1,('EPS Emissions'!$C$1:$C$101='Electricity Figure'!$A17)*('EPS Emissions'!$D$1:$D$101='Electricity Figure'!$C$1),0),MATCH('Electricity Figure'!D$2,'EPS Emissions'!$C$1:$AI$1,0)),INDEX('GCAM By Region By Sector'!$B$1:$AH$342,MATCH(1,('GCAM By Region By Sector'!$B$1:$B$342='Electricity Figure'!$A17)*('GCAM By Region By Sector'!$C$1:$C$342='Electricity Figure'!$C$1),0),MATCH('Electricity Figure'!D$2,'GCAM By Region By Sector'!$B$1:$AH$1,0))*10^3)</f>
        <v>87.371526605329137</v>
      </c>
      <c r="E17" cm="1">
        <f t="array" ref="E17">IF($C17="EPS",INDEX('EPS Emissions'!$C$1:$AI$101,MATCH(1,('EPS Emissions'!$C$1:$C$101='Electricity Figure'!$A17)*('EPS Emissions'!$D$1:$D$101='Electricity Figure'!$C$1),0),MATCH('Electricity Figure'!E$2,'EPS Emissions'!$C$1:$AI$1,0)),INDEX('GCAM By Region By Sector'!$B$1:$AH$342,MATCH(1,('GCAM By Region By Sector'!$B$1:$B$342='Electricity Figure'!$A17)*('GCAM By Region By Sector'!$C$1:$C$342='Electricity Figure'!$C$1),0),MATCH('Electricity Figure'!E$2,'GCAM By Region By Sector'!$B$1:$AH$1,0))*10^3)</f>
        <v>88.609716141329898</v>
      </c>
      <c r="F17" cm="1">
        <f t="array" ref="F17">IF($C17="EPS",INDEX('EPS Emissions'!$C$1:$AI$101,MATCH(1,('EPS Emissions'!$C$1:$C$101='Electricity Figure'!$A17)*('EPS Emissions'!$D$1:$D$101='Electricity Figure'!$C$1),0),MATCH('Electricity Figure'!F$2,'EPS Emissions'!$C$1:$AI$1,0)),INDEX('GCAM By Region By Sector'!$B$1:$AH$342,MATCH(1,('GCAM By Region By Sector'!$B$1:$B$342='Electricity Figure'!$A17)*('GCAM By Region By Sector'!$C$1:$C$342='Electricity Figure'!$C$1),0),MATCH('Electricity Figure'!F$2,'GCAM By Region By Sector'!$B$1:$AH$1,0))*10^3)</f>
        <v>87.36310429460579</v>
      </c>
      <c r="G17" cm="1">
        <f t="array" ref="G17">IF($C17="EPS",INDEX('EPS Emissions'!$C$1:$AI$101,MATCH(1,('EPS Emissions'!$C$1:$C$101='Electricity Figure'!$A17)*('EPS Emissions'!$D$1:$D$101='Electricity Figure'!$C$1),0),MATCH('Electricity Figure'!G$2,'EPS Emissions'!$C$1:$AI$1,0)),INDEX('GCAM By Region By Sector'!$B$1:$AH$342,MATCH(1,('GCAM By Region By Sector'!$B$1:$B$342='Electricity Figure'!$A17)*('GCAM By Region By Sector'!$C$1:$C$342='Electricity Figure'!$C$1),0),MATCH('Electricity Figure'!G$2,'GCAM By Region By Sector'!$B$1:$AH$1,0))*10^3)</f>
        <v>79.1776601321653</v>
      </c>
      <c r="I17" s="2">
        <f>IF($C17="EPS",SUMIFS('Electricity Distribution'!D$113:D$157,'Electricity Distribution'!$C$113:$C$157,$C$1,'Electricity Distribution'!$A$113:$A$157,$A17),SUMIFS('Electricity Distribution'!D$384:D$600,'Electricity Distribution'!$C$384:$C$600,$C$1,'Electricity Distribution'!$B$384:$B$600,$B17))</f>
        <v>0</v>
      </c>
      <c r="J17" s="2">
        <f>IF($C17="EPS",SUMIFS('Electricity Distribution'!E$113:E$157,'Electricity Distribution'!$C$113:$C$157,$C$1,'Electricity Distribution'!$A$113:$A$157,$A17),SUMIFS('Electricity Distribution'!E$384:E$600,'Electricity Distribution'!$C$384:$C$600,$C$1,'Electricity Distribution'!$B$384:$B$600,$B17))</f>
        <v>0</v>
      </c>
      <c r="K17" s="2">
        <f>IF($C17="EPS",SUMIFS('Electricity Distribution'!F$113:F$157,'Electricity Distribution'!$C$113:$C$157,$C$1,'Electricity Distribution'!$A$113:$A$157,$A17),SUMIFS('Electricity Distribution'!F$384:F$600,'Electricity Distribution'!$C$384:$C$600,$C$1,'Electricity Distribution'!$B$384:$B$600,$B17))</f>
        <v>0</v>
      </c>
      <c r="L17" s="2">
        <f>IF($C17="EPS",SUMIFS('Electricity Distribution'!G$113:G$157,'Electricity Distribution'!$C$113:$C$157,$C$1,'Electricity Distribution'!$A$113:$A$157,$A17),SUMIFS('Electricity Distribution'!G$384:G$600,'Electricity Distribution'!$C$384:$C$600,$C$1,'Electricity Distribution'!$B$384:$B$600,$B17))</f>
        <v>0</v>
      </c>
      <c r="O17" t="str">
        <f t="shared" si="0"/>
        <v>Eastern Europe</v>
      </c>
      <c r="P17" s="15">
        <f t="shared" si="1"/>
        <v>87.371526605329137</v>
      </c>
      <c r="Q17" s="15">
        <f t="shared" si="2"/>
        <v>88.609716141329898</v>
      </c>
      <c r="R17" s="15">
        <f t="shared" si="3"/>
        <v>87.36310429460579</v>
      </c>
      <c r="S17" s="15">
        <f t="shared" si="4"/>
        <v>79.1776601321653</v>
      </c>
      <c r="T17">
        <f t="shared" si="5"/>
        <v>18</v>
      </c>
      <c r="U17">
        <f t="shared" si="6"/>
        <v>19</v>
      </c>
      <c r="V17">
        <f t="shared" si="7"/>
        <v>25</v>
      </c>
      <c r="W17">
        <f t="shared" si="8"/>
        <v>25</v>
      </c>
    </row>
    <row r="18" spans="1:30" x14ac:dyDescent="0.35">
      <c r="A18" s="13" t="s">
        <v>31</v>
      </c>
      <c r="B18" t="s">
        <v>32</v>
      </c>
      <c r="C18" s="10" t="s">
        <v>13</v>
      </c>
      <c r="D18" cm="1">
        <f t="array" ref="D18">IF($C18="EPS",INDEX('EPS Emissions'!$C$1:$AI$101,MATCH(1,('EPS Emissions'!$C$1:$C$101='Electricity Figure'!$A18)*('EPS Emissions'!$D$1:$D$101='Electricity Figure'!$C$1),0),MATCH('Electricity Figure'!D$2,'EPS Emissions'!$C$1:$AI$1,0)),INDEX('GCAM By Region By Sector'!$B$1:$AH$342,MATCH(1,('GCAM By Region By Sector'!$B$1:$B$342='Electricity Figure'!$A18)*('GCAM By Region By Sector'!$C$1:$C$342='Electricity Figure'!$C$1),0),MATCH('Electricity Figure'!D$2,'GCAM By Region By Sector'!$B$1:$AH$1,0))*10^3)</f>
        <v>166.19800824815405</v>
      </c>
      <c r="E18" cm="1">
        <f t="array" ref="E18">IF($C18="EPS",INDEX('EPS Emissions'!$C$1:$AI$101,MATCH(1,('EPS Emissions'!$C$1:$C$101='Electricity Figure'!$A18)*('EPS Emissions'!$D$1:$D$101='Electricity Figure'!$C$1),0),MATCH('Electricity Figure'!E$2,'EPS Emissions'!$C$1:$AI$1,0)),INDEX('GCAM By Region By Sector'!$B$1:$AH$342,MATCH(1,('GCAM By Region By Sector'!$B$1:$B$342='Electricity Figure'!$A18)*('GCAM By Region By Sector'!$C$1:$C$342='Electricity Figure'!$C$1),0),MATCH('Electricity Figure'!E$2,'GCAM By Region By Sector'!$B$1:$AH$1,0))*10^3)</f>
        <v>179.26100577093032</v>
      </c>
      <c r="F18" cm="1">
        <f t="array" ref="F18">IF($C18="EPS",INDEX('EPS Emissions'!$C$1:$AI$101,MATCH(1,('EPS Emissions'!$C$1:$C$101='Electricity Figure'!$A18)*('EPS Emissions'!$D$1:$D$101='Electricity Figure'!$C$1),0),MATCH('Electricity Figure'!F$2,'EPS Emissions'!$C$1:$AI$1,0)),INDEX('GCAM By Region By Sector'!$B$1:$AH$342,MATCH(1,('GCAM By Region By Sector'!$B$1:$B$342='Electricity Figure'!$A18)*('GCAM By Region By Sector'!$C$1:$C$342='Electricity Figure'!$C$1),0),MATCH('Electricity Figure'!F$2,'GCAM By Region By Sector'!$B$1:$AH$1,0))*10^3)</f>
        <v>177.48901193870557</v>
      </c>
      <c r="G18" cm="1">
        <f t="array" ref="G18">IF($C18="EPS",INDEX('EPS Emissions'!$C$1:$AI$101,MATCH(1,('EPS Emissions'!$C$1:$C$101='Electricity Figure'!$A18)*('EPS Emissions'!$D$1:$D$101='Electricity Figure'!$C$1),0),MATCH('Electricity Figure'!G$2,'EPS Emissions'!$C$1:$AI$1,0)),INDEX('GCAM By Region By Sector'!$B$1:$AH$342,MATCH(1,('GCAM By Region By Sector'!$B$1:$B$342='Electricity Figure'!$A18)*('GCAM By Region By Sector'!$C$1:$C$342='Electricity Figure'!$C$1),0),MATCH('Electricity Figure'!G$2,'GCAM By Region By Sector'!$B$1:$AH$1,0))*10^3)</f>
        <v>169.83667340343678</v>
      </c>
      <c r="I18" s="2">
        <f>IF($C18="EPS",SUMIFS('Electricity Distribution'!D$113:D$157,'Electricity Distribution'!$C$113:$C$157,$C$1,'Electricity Distribution'!$A$113:$A$157,$A18),SUMIFS('Electricity Distribution'!D$384:D$600,'Electricity Distribution'!$C$384:$C$600,$C$1,'Electricity Distribution'!$B$384:$B$600,$B18))</f>
        <v>0</v>
      </c>
      <c r="J18" s="2">
        <f>IF($C18="EPS",SUMIFS('Electricity Distribution'!E$113:E$157,'Electricity Distribution'!$C$113:$C$157,$C$1,'Electricity Distribution'!$A$113:$A$157,$A18),SUMIFS('Electricity Distribution'!E$384:E$600,'Electricity Distribution'!$C$384:$C$600,$C$1,'Electricity Distribution'!$B$384:$B$600,$B18))</f>
        <v>0</v>
      </c>
      <c r="K18" s="2">
        <f>IF($C18="EPS",SUMIFS('Electricity Distribution'!F$113:F$157,'Electricity Distribution'!$C$113:$C$157,$C$1,'Electricity Distribution'!$A$113:$A$157,$A18),SUMIFS('Electricity Distribution'!F$384:F$600,'Electricity Distribution'!$C$384:$C$600,$C$1,'Electricity Distribution'!$B$384:$B$600,$B18))</f>
        <v>0</v>
      </c>
      <c r="L18" s="2">
        <f>IF($C18="EPS",SUMIFS('Electricity Distribution'!G$113:G$157,'Electricity Distribution'!$C$113:$C$157,$C$1,'Electricity Distribution'!$A$113:$A$157,$A18),SUMIFS('Electricity Distribution'!G$384:G$600,'Electricity Distribution'!$C$384:$C$600,$C$1,'Electricity Distribution'!$B$384:$B$600,$B18))</f>
        <v>0</v>
      </c>
      <c r="O18" t="str">
        <f t="shared" si="0"/>
        <v>Non-EU Europe</v>
      </c>
      <c r="P18" s="15">
        <f t="shared" si="1"/>
        <v>166.19800824815405</v>
      </c>
      <c r="Q18" s="15">
        <f t="shared" si="2"/>
        <v>179.26100577093032</v>
      </c>
      <c r="R18" s="15">
        <f t="shared" si="3"/>
        <v>177.48901193870557</v>
      </c>
      <c r="S18" s="15">
        <f t="shared" si="4"/>
        <v>169.83667340343678</v>
      </c>
      <c r="T18">
        <f t="shared" si="5"/>
        <v>15</v>
      </c>
      <c r="U18">
        <f t="shared" si="6"/>
        <v>15</v>
      </c>
      <c r="V18">
        <f t="shared" si="7"/>
        <v>16</v>
      </c>
      <c r="W18">
        <f t="shared" si="8"/>
        <v>20</v>
      </c>
    </row>
    <row r="19" spans="1:30" x14ac:dyDescent="0.35">
      <c r="A19" s="13" t="s">
        <v>33</v>
      </c>
      <c r="B19" t="s">
        <v>33</v>
      </c>
      <c r="C19" s="10" t="s">
        <v>13</v>
      </c>
      <c r="D19" cm="1">
        <f t="array" ref="D19">IF($C19="EPS",INDEX('EPS Emissions'!$C$1:$AI$101,MATCH(1,('EPS Emissions'!$C$1:$C$101='Electricity Figure'!$A19)*('EPS Emissions'!$D$1:$D$101='Electricity Figure'!$C$1),0),MATCH('Electricity Figure'!D$2,'EPS Emissions'!$C$1:$AI$1,0)),INDEX('GCAM By Region By Sector'!$B$1:$AH$342,MATCH(1,('GCAM By Region By Sector'!$B$1:$B$342='Electricity Figure'!$A19)*('GCAM By Region By Sector'!$C$1:$C$342='Electricity Figure'!$C$1),0),MATCH('Electricity Figure'!D$2,'GCAM By Region By Sector'!$B$1:$AH$1,0))*10^3)</f>
        <v>1.4898570293332765</v>
      </c>
      <c r="E19" cm="1">
        <f t="array" ref="E19">IF($C19="EPS",INDEX('EPS Emissions'!$C$1:$AI$101,MATCH(1,('EPS Emissions'!$C$1:$C$101='Electricity Figure'!$A19)*('EPS Emissions'!$D$1:$D$101='Electricity Figure'!$C$1),0),MATCH('Electricity Figure'!E$2,'EPS Emissions'!$C$1:$AI$1,0)),INDEX('GCAM By Region By Sector'!$B$1:$AH$342,MATCH(1,('GCAM By Region By Sector'!$B$1:$B$342='Electricity Figure'!$A19)*('GCAM By Region By Sector'!$C$1:$C$342='Electricity Figure'!$C$1),0),MATCH('Electricity Figure'!E$2,'GCAM By Region By Sector'!$B$1:$AH$1,0))*10^3)</f>
        <v>5.4220069122803904</v>
      </c>
      <c r="F19" cm="1">
        <f t="array" ref="F19">IF($C19="EPS",INDEX('EPS Emissions'!$C$1:$AI$101,MATCH(1,('EPS Emissions'!$C$1:$C$101='Electricity Figure'!$A19)*('EPS Emissions'!$D$1:$D$101='Electricity Figure'!$C$1),0),MATCH('Electricity Figure'!F$2,'EPS Emissions'!$C$1:$AI$1,0)),INDEX('GCAM By Region By Sector'!$B$1:$AH$342,MATCH(1,('GCAM By Region By Sector'!$B$1:$B$342='Electricity Figure'!$A19)*('GCAM By Region By Sector'!$C$1:$C$342='Electricity Figure'!$C$1),0),MATCH('Electricity Figure'!F$2,'GCAM By Region By Sector'!$B$1:$AH$1,0))*10^3)</f>
        <v>9.4864246567418586</v>
      </c>
      <c r="G19" cm="1">
        <f t="array" ref="G19">IF($C19="EPS",INDEX('EPS Emissions'!$C$1:$AI$101,MATCH(1,('EPS Emissions'!$C$1:$C$101='Electricity Figure'!$A19)*('EPS Emissions'!$D$1:$D$101='Electricity Figure'!$C$1),0),MATCH('Electricity Figure'!G$2,'EPS Emissions'!$C$1:$AI$1,0)),INDEX('GCAM By Region By Sector'!$B$1:$AH$342,MATCH(1,('GCAM By Region By Sector'!$B$1:$B$342='Electricity Figure'!$A19)*('GCAM By Region By Sector'!$C$1:$C$342='Electricity Figure'!$C$1),0),MATCH('Electricity Figure'!G$2,'GCAM By Region By Sector'!$B$1:$AH$1,0))*10^3)</f>
        <v>12.786640784902339</v>
      </c>
      <c r="I19" s="2">
        <f>IF($C19="EPS",SUMIFS('Electricity Distribution'!D$113:D$157,'Electricity Distribution'!$C$113:$C$157,$C$1,'Electricity Distribution'!$A$113:$A$157,$A19),SUMIFS('Electricity Distribution'!D$384:D$600,'Electricity Distribution'!$C$384:$C$600,$C$1,'Electricity Distribution'!$B$384:$B$600,$B19))</f>
        <v>0</v>
      </c>
      <c r="J19" s="2">
        <f>IF($C19="EPS",SUMIFS('Electricity Distribution'!E$113:E$157,'Electricity Distribution'!$C$113:$C$157,$C$1,'Electricity Distribution'!$A$113:$A$157,$A19),SUMIFS('Electricity Distribution'!E$384:E$600,'Electricity Distribution'!$C$384:$C$600,$C$1,'Electricity Distribution'!$B$384:$B$600,$B19))</f>
        <v>0</v>
      </c>
      <c r="K19" s="2">
        <f>IF($C19="EPS",SUMIFS('Electricity Distribution'!F$113:F$157,'Electricity Distribution'!$C$113:$C$157,$C$1,'Electricity Distribution'!$A$113:$A$157,$A19),SUMIFS('Electricity Distribution'!F$384:F$600,'Electricity Distribution'!$C$384:$C$600,$C$1,'Electricity Distribution'!$B$384:$B$600,$B19))</f>
        <v>0</v>
      </c>
      <c r="L19" s="2">
        <f>IF($C19="EPS",SUMIFS('Electricity Distribution'!G$113:G$157,'Electricity Distribution'!$C$113:$C$157,$C$1,'Electricity Distribution'!$A$113:$A$157,$A19),SUMIFS('Electricity Distribution'!G$384:G$600,'Electricity Distribution'!$C$384:$C$600,$C$1,'Electricity Distribution'!$B$384:$B$600,$B19))</f>
        <v>0</v>
      </c>
      <c r="O19" t="str">
        <f t="shared" ref="O19" si="12">B19</f>
        <v>European Free Trade Association</v>
      </c>
      <c r="P19" s="15">
        <f t="shared" si="1"/>
        <v>1.4898570293332765</v>
      </c>
      <c r="Q19" s="15">
        <f t="shared" si="2"/>
        <v>5.4220069122803904</v>
      </c>
      <c r="R19" s="15">
        <f t="shared" si="3"/>
        <v>9.4864246567418586</v>
      </c>
      <c r="S19" s="15">
        <f t="shared" si="4"/>
        <v>12.786640784902339</v>
      </c>
      <c r="T19">
        <f t="shared" si="5"/>
        <v>32</v>
      </c>
      <c r="U19">
        <f t="shared" si="6"/>
        <v>32</v>
      </c>
      <c r="V19">
        <f t="shared" si="7"/>
        <v>32</v>
      </c>
      <c r="W19">
        <f t="shared" si="8"/>
        <v>31</v>
      </c>
    </row>
    <row r="20" spans="1:30" x14ac:dyDescent="0.35">
      <c r="A20" s="13" t="s">
        <v>34</v>
      </c>
      <c r="B20" t="s">
        <v>34</v>
      </c>
      <c r="C20" s="10" t="s">
        <v>9</v>
      </c>
      <c r="D20" cm="1">
        <f t="array" ref="D20">IF($C20="EPS",INDEX('EPS Emissions'!$C$1:$AI$101,MATCH(1,('EPS Emissions'!$C$1:$C$101='Electricity Figure'!$A20)*('EPS Emissions'!$D$1:$D$101='Electricity Figure'!$C$1),0),MATCH('Electricity Figure'!D$2,'EPS Emissions'!$C$1:$AI$1,0)),INDEX('GCAM By Region By Sector'!$B$1:$AH$342,MATCH(1,('GCAM By Region By Sector'!$B$1:$B$342='Electricity Figure'!$A20)*('GCAM By Region By Sector'!$C$1:$C$342='Electricity Figure'!$C$1),0),MATCH('Electricity Figure'!D$2,'GCAM By Region By Sector'!$B$1:$AH$1,0))*10^3)</f>
        <v>885.81399999999996</v>
      </c>
      <c r="E20" cm="1">
        <f t="array" ref="E20">IF($C20="EPS",INDEX('EPS Emissions'!$C$1:$AI$101,MATCH(1,('EPS Emissions'!$C$1:$C$101='Electricity Figure'!$A20)*('EPS Emissions'!$D$1:$D$101='Electricity Figure'!$C$1),0),MATCH('Electricity Figure'!E$2,'EPS Emissions'!$C$1:$AI$1,0)),INDEX('GCAM By Region By Sector'!$B$1:$AH$342,MATCH(1,('GCAM By Region By Sector'!$B$1:$B$342='Electricity Figure'!$A20)*('GCAM By Region By Sector'!$C$1:$C$342='Electricity Figure'!$C$1),0),MATCH('Electricity Figure'!E$2,'GCAM By Region By Sector'!$B$1:$AH$1,0))*10^3)</f>
        <v>999.43499999999995</v>
      </c>
      <c r="F20" cm="1">
        <f t="array" ref="F20">IF($C20="EPS",INDEX('EPS Emissions'!$C$1:$AI$101,MATCH(1,('EPS Emissions'!$C$1:$C$101='Electricity Figure'!$A20)*('EPS Emissions'!$D$1:$D$101='Electricity Figure'!$C$1),0),MATCH('Electricity Figure'!F$2,'EPS Emissions'!$C$1:$AI$1,0)),INDEX('GCAM By Region By Sector'!$B$1:$AH$342,MATCH(1,('GCAM By Region By Sector'!$B$1:$B$342='Electricity Figure'!$A20)*('GCAM By Region By Sector'!$C$1:$C$342='Electricity Figure'!$C$1),0),MATCH('Electricity Figure'!F$2,'GCAM By Region By Sector'!$B$1:$AH$1,0))*10^3)</f>
        <v>1055.3900000000001</v>
      </c>
      <c r="G20" cm="1">
        <f t="array" ref="G20">IF($C20="EPS",INDEX('EPS Emissions'!$C$1:$AI$101,MATCH(1,('EPS Emissions'!$C$1:$C$101='Electricity Figure'!$A20)*('EPS Emissions'!$D$1:$D$101='Electricity Figure'!$C$1),0),MATCH('Electricity Figure'!G$2,'EPS Emissions'!$C$1:$AI$1,0)),INDEX('GCAM By Region By Sector'!$B$1:$AH$342,MATCH(1,('GCAM By Region By Sector'!$B$1:$B$342='Electricity Figure'!$A20)*('GCAM By Region By Sector'!$C$1:$C$342='Electricity Figure'!$C$1),0),MATCH('Electricity Figure'!G$2,'GCAM By Region By Sector'!$B$1:$AH$1,0))*10^3)</f>
        <v>1066.44</v>
      </c>
      <c r="I20" s="2">
        <f>IF($C20="EPS",SUMIFS('Electricity Distribution'!D$113:D$157,'Electricity Distribution'!$C$113:$C$157,$C$1,'Electricity Distribution'!$A$113:$A$157,$A20),SUMIFS('Electricity Distribution'!D$384:D$600,'Electricity Distribution'!$C$384:$C$600,$C$1,'Electricity Distribution'!$B$384:$B$600,$B20))</f>
        <v>0</v>
      </c>
      <c r="J20" s="2">
        <f>IF($C20="EPS",SUMIFS('Electricity Distribution'!E$113:E$157,'Electricity Distribution'!$C$113:$C$157,$C$1,'Electricity Distribution'!$A$113:$A$157,$A20),SUMIFS('Electricity Distribution'!E$384:E$600,'Electricity Distribution'!$C$384:$C$600,$C$1,'Electricity Distribution'!$B$384:$B$600,$B20))</f>
        <v>0</v>
      </c>
      <c r="K20" s="2">
        <f>IF($C20="EPS",SUMIFS('Electricity Distribution'!F$113:F$157,'Electricity Distribution'!$C$113:$C$157,$C$1,'Electricity Distribution'!$A$113:$A$157,$A20),SUMIFS('Electricity Distribution'!F$384:F$600,'Electricity Distribution'!$C$384:$C$600,$C$1,'Electricity Distribution'!$B$384:$B$600,$B20))</f>
        <v>0</v>
      </c>
      <c r="L20" s="2">
        <f>IF($C20="EPS",SUMIFS('Electricity Distribution'!G$113:G$157,'Electricity Distribution'!$C$113:$C$157,$C$1,'Electricity Distribution'!$A$113:$A$157,$A20),SUMIFS('Electricity Distribution'!G$384:G$600,'Electricity Distribution'!$C$384:$C$600,$C$1,'Electricity Distribution'!$B$384:$B$600,$B20))</f>
        <v>0</v>
      </c>
      <c r="O20" t="str">
        <f t="shared" si="0"/>
        <v>India</v>
      </c>
      <c r="P20" s="15">
        <f t="shared" si="1"/>
        <v>885.81399999999996</v>
      </c>
      <c r="Q20" s="15">
        <f t="shared" si="2"/>
        <v>999.43499999999995</v>
      </c>
      <c r="R20" s="15">
        <f t="shared" si="3"/>
        <v>1055.3900000000001</v>
      </c>
      <c r="S20" s="15">
        <f t="shared" si="4"/>
        <v>1066.44</v>
      </c>
      <c r="T20">
        <f t="shared" si="5"/>
        <v>3</v>
      </c>
      <c r="U20">
        <f t="shared" si="6"/>
        <v>3</v>
      </c>
      <c r="V20">
        <f t="shared" si="7"/>
        <v>3</v>
      </c>
      <c r="W20">
        <f t="shared" si="8"/>
        <v>4</v>
      </c>
      <c r="Y20" s="13" t="s">
        <v>73</v>
      </c>
      <c r="Z20" s="18">
        <f>SUM(Z3:Z13)-$P$35</f>
        <v>0</v>
      </c>
      <c r="AA20" s="18">
        <f>SUM(AA3:AA13)-$Q$35</f>
        <v>0</v>
      </c>
      <c r="AB20" s="18">
        <f>SUM(AB3:AB13)-$R$35</f>
        <v>0</v>
      </c>
      <c r="AC20" s="18">
        <f>SUM(AC3:AC13)-$S$35</f>
        <v>0</v>
      </c>
    </row>
    <row r="21" spans="1:30" x14ac:dyDescent="0.35">
      <c r="A21" s="13" t="s">
        <v>35</v>
      </c>
      <c r="B21" t="s">
        <v>35</v>
      </c>
      <c r="C21" s="10" t="s">
        <v>9</v>
      </c>
      <c r="D21" cm="1">
        <f t="array" ref="D21">IF($C21="EPS",INDEX('EPS Emissions'!$C$1:$AI$101,MATCH(1,('EPS Emissions'!$C$1:$C$101='Electricity Figure'!$A21)*('EPS Emissions'!$D$1:$D$101='Electricity Figure'!$C$1),0),MATCH('Electricity Figure'!D$2,'EPS Emissions'!$C$1:$AI$1,0)),INDEX('GCAM By Region By Sector'!$B$1:$AH$342,MATCH(1,('GCAM By Region By Sector'!$B$1:$B$342='Electricity Figure'!$A21)*('GCAM By Region By Sector'!$C$1:$C$342='Electricity Figure'!$C$1),0),MATCH('Electricity Figure'!D$2,'GCAM By Region By Sector'!$B$1:$AH$1,0))*10^3)</f>
        <v>253.167</v>
      </c>
      <c r="E21" cm="1">
        <f t="array" ref="E21">IF($C21="EPS",INDEX('EPS Emissions'!$C$1:$AI$101,MATCH(1,('EPS Emissions'!$C$1:$C$101='Electricity Figure'!$A21)*('EPS Emissions'!$D$1:$D$101='Electricity Figure'!$C$1),0),MATCH('Electricity Figure'!E$2,'EPS Emissions'!$C$1:$AI$1,0)),INDEX('GCAM By Region By Sector'!$B$1:$AH$342,MATCH(1,('GCAM By Region By Sector'!$B$1:$B$342='Electricity Figure'!$A21)*('GCAM By Region By Sector'!$C$1:$C$342='Electricity Figure'!$C$1),0),MATCH('Electricity Figure'!E$2,'GCAM By Region By Sector'!$B$1:$AH$1,0))*10^3)</f>
        <v>375.06799999999998</v>
      </c>
      <c r="F21" cm="1">
        <f t="array" ref="F21">IF($C21="EPS",INDEX('EPS Emissions'!$C$1:$AI$101,MATCH(1,('EPS Emissions'!$C$1:$C$101='Electricity Figure'!$A21)*('EPS Emissions'!$D$1:$D$101='Electricity Figure'!$C$1),0),MATCH('Electricity Figure'!F$2,'EPS Emissions'!$C$1:$AI$1,0)),INDEX('GCAM By Region By Sector'!$B$1:$AH$342,MATCH(1,('GCAM By Region By Sector'!$B$1:$B$342='Electricity Figure'!$A21)*('GCAM By Region By Sector'!$C$1:$C$342='Electricity Figure'!$C$1),0),MATCH('Electricity Figure'!F$2,'GCAM By Region By Sector'!$B$1:$AH$1,0))*10^3)</f>
        <v>718.11699999999996</v>
      </c>
      <c r="G21" cm="1">
        <f t="array" ref="G21">IF($C21="EPS",INDEX('EPS Emissions'!$C$1:$AI$101,MATCH(1,('EPS Emissions'!$C$1:$C$101='Electricity Figure'!$A21)*('EPS Emissions'!$D$1:$D$101='Electricity Figure'!$C$1),0),MATCH('Electricity Figure'!G$2,'EPS Emissions'!$C$1:$AI$1,0)),INDEX('GCAM By Region By Sector'!$B$1:$AH$342,MATCH(1,('GCAM By Region By Sector'!$B$1:$B$342='Electricity Figure'!$A21)*('GCAM By Region By Sector'!$C$1:$C$342='Electricity Figure'!$C$1),0),MATCH('Electricity Figure'!G$2,'GCAM By Region By Sector'!$B$1:$AH$1,0))*10^3)</f>
        <v>1690.55</v>
      </c>
      <c r="I21" s="2">
        <f>IF($C21="EPS",SUMIFS('Electricity Distribution'!D$113:D$157,'Electricity Distribution'!$C$113:$C$157,$C$1,'Electricity Distribution'!$A$113:$A$157,$A21),SUMIFS('Electricity Distribution'!D$384:D$600,'Electricity Distribution'!$C$384:$C$600,$C$1,'Electricity Distribution'!$B$384:$B$600,$B21))</f>
        <v>0</v>
      </c>
      <c r="J21" s="2">
        <f>IF($C21="EPS",SUMIFS('Electricity Distribution'!E$113:E$157,'Electricity Distribution'!$C$113:$C$157,$C$1,'Electricity Distribution'!$A$113:$A$157,$A21),SUMIFS('Electricity Distribution'!E$384:E$600,'Electricity Distribution'!$C$384:$C$600,$C$1,'Electricity Distribution'!$B$384:$B$600,$B21))</f>
        <v>0</v>
      </c>
      <c r="K21" s="2">
        <f>IF($C21="EPS",SUMIFS('Electricity Distribution'!F$113:F$157,'Electricity Distribution'!$C$113:$C$157,$C$1,'Electricity Distribution'!$A$113:$A$157,$A21),SUMIFS('Electricity Distribution'!F$384:F$600,'Electricity Distribution'!$C$384:$C$600,$C$1,'Electricity Distribution'!$B$384:$B$600,$B21))</f>
        <v>0</v>
      </c>
      <c r="L21" s="2">
        <f>IF($C21="EPS",SUMIFS('Electricity Distribution'!G$113:G$157,'Electricity Distribution'!$C$113:$C$157,$C$1,'Electricity Distribution'!$A$113:$A$157,$A21),SUMIFS('Electricity Distribution'!G$384:G$600,'Electricity Distribution'!$C$384:$C$600,$C$1,'Electricity Distribution'!$B$384:$B$600,$B21))</f>
        <v>0</v>
      </c>
      <c r="O21" t="str">
        <f t="shared" si="0"/>
        <v>Indonesia</v>
      </c>
      <c r="P21" s="15">
        <f t="shared" si="1"/>
        <v>253.167</v>
      </c>
      <c r="Q21" s="15">
        <f t="shared" si="2"/>
        <v>375.06799999999998</v>
      </c>
      <c r="R21" s="15">
        <f t="shared" si="3"/>
        <v>718.11699999999996</v>
      </c>
      <c r="S21" s="15">
        <f t="shared" si="4"/>
        <v>1690.55</v>
      </c>
      <c r="T21">
        <f t="shared" si="5"/>
        <v>10</v>
      </c>
      <c r="U21">
        <f t="shared" si="6"/>
        <v>9</v>
      </c>
      <c r="V21">
        <f t="shared" si="7"/>
        <v>6</v>
      </c>
      <c r="W21">
        <f t="shared" si="8"/>
        <v>2</v>
      </c>
    </row>
    <row r="22" spans="1:30" x14ac:dyDescent="0.35">
      <c r="A22" s="13" t="s">
        <v>36</v>
      </c>
      <c r="B22" t="s">
        <v>36</v>
      </c>
      <c r="C22" s="10" t="s">
        <v>13</v>
      </c>
      <c r="D22" cm="1">
        <f t="array" ref="D22">IF($C22="EPS",INDEX('EPS Emissions'!$C$1:$AI$101,MATCH(1,('EPS Emissions'!$C$1:$C$101='Electricity Figure'!$A22)*('EPS Emissions'!$D$1:$D$101='Electricity Figure'!$C$1),0),MATCH('Electricity Figure'!D$2,'EPS Emissions'!$C$1:$AI$1,0)),INDEX('GCAM By Region By Sector'!$B$1:$AH$342,MATCH(1,('GCAM By Region By Sector'!$B$1:$B$342='Electricity Figure'!$A22)*('GCAM By Region By Sector'!$C$1:$C$342='Electricity Figure'!$C$1),0),MATCH('Electricity Figure'!D$2,'GCAM By Region By Sector'!$B$1:$AH$1,0))*10^3)</f>
        <v>538.60184404658503</v>
      </c>
      <c r="E22" cm="1">
        <f t="array" ref="E22">IF($C22="EPS",INDEX('EPS Emissions'!$C$1:$AI$101,MATCH(1,('EPS Emissions'!$C$1:$C$101='Electricity Figure'!$A22)*('EPS Emissions'!$D$1:$D$101='Electricity Figure'!$C$1),0),MATCH('Electricity Figure'!E$2,'EPS Emissions'!$C$1:$AI$1,0)),INDEX('GCAM By Region By Sector'!$B$1:$AH$342,MATCH(1,('GCAM By Region By Sector'!$B$1:$B$342='Electricity Figure'!$A22)*('GCAM By Region By Sector'!$C$1:$C$342='Electricity Figure'!$C$1),0),MATCH('Electricity Figure'!E$2,'GCAM By Region By Sector'!$B$1:$AH$1,0))*10^3)</f>
        <v>506.75268650736007</v>
      </c>
      <c r="F22" cm="1">
        <f t="array" ref="F22">IF($C22="EPS",INDEX('EPS Emissions'!$C$1:$AI$101,MATCH(1,('EPS Emissions'!$C$1:$C$101='Electricity Figure'!$A22)*('EPS Emissions'!$D$1:$D$101='Electricity Figure'!$C$1),0),MATCH('Electricity Figure'!F$2,'EPS Emissions'!$C$1:$AI$1,0)),INDEX('GCAM By Region By Sector'!$B$1:$AH$342,MATCH(1,('GCAM By Region By Sector'!$B$1:$B$342='Electricity Figure'!$A22)*('GCAM By Region By Sector'!$C$1:$C$342='Electricity Figure'!$C$1),0),MATCH('Electricity Figure'!F$2,'GCAM By Region By Sector'!$B$1:$AH$1,0))*10^3)</f>
        <v>436.17103442815898</v>
      </c>
      <c r="G22" cm="1">
        <f t="array" ref="G22">IF($C22="EPS",INDEX('EPS Emissions'!$C$1:$AI$101,MATCH(1,('EPS Emissions'!$C$1:$C$101='Electricity Figure'!$A22)*('EPS Emissions'!$D$1:$D$101='Electricity Figure'!$C$1),0),MATCH('Electricity Figure'!G$2,'EPS Emissions'!$C$1:$AI$1,0)),INDEX('GCAM By Region By Sector'!$B$1:$AH$342,MATCH(1,('GCAM By Region By Sector'!$B$1:$B$342='Electricity Figure'!$A22)*('GCAM By Region By Sector'!$C$1:$C$342='Electricity Figure'!$C$1),0),MATCH('Electricity Figure'!G$2,'GCAM By Region By Sector'!$B$1:$AH$1,0))*10^3)</f>
        <v>350.15965637786366</v>
      </c>
      <c r="I22" s="2">
        <f>IF($C22="EPS",SUMIFS('Electricity Distribution'!D$113:D$157,'Electricity Distribution'!$C$113:$C$157,$C$1,'Electricity Distribution'!$A$113:$A$157,$A22),SUMIFS('Electricity Distribution'!D$384:D$600,'Electricity Distribution'!$C$384:$C$600,$C$1,'Electricity Distribution'!$B$384:$B$600,$B22))</f>
        <v>0</v>
      </c>
      <c r="J22" s="2">
        <f>IF($C22="EPS",SUMIFS('Electricity Distribution'!E$113:E$157,'Electricity Distribution'!$C$113:$C$157,$C$1,'Electricity Distribution'!$A$113:$A$157,$A22),SUMIFS('Electricity Distribution'!E$384:E$600,'Electricity Distribution'!$C$384:$C$600,$C$1,'Electricity Distribution'!$B$384:$B$600,$B22))</f>
        <v>0</v>
      </c>
      <c r="K22" s="2">
        <f>IF($C22="EPS",SUMIFS('Electricity Distribution'!F$113:F$157,'Electricity Distribution'!$C$113:$C$157,$C$1,'Electricity Distribution'!$A$113:$A$157,$A22),SUMIFS('Electricity Distribution'!F$384:F$600,'Electricity Distribution'!$C$384:$C$600,$C$1,'Electricity Distribution'!$B$384:$B$600,$B22))</f>
        <v>0</v>
      </c>
      <c r="L22" s="2">
        <f>IF($C22="EPS",SUMIFS('Electricity Distribution'!G$113:G$157,'Electricity Distribution'!$C$113:$C$157,$C$1,'Electricity Distribution'!$A$113:$A$157,$A22),SUMIFS('Electricity Distribution'!G$384:G$600,'Electricity Distribution'!$C$384:$C$600,$C$1,'Electricity Distribution'!$B$384:$B$600,$B22))</f>
        <v>0</v>
      </c>
      <c r="O22" t="str">
        <f t="shared" si="0"/>
        <v>Japan</v>
      </c>
      <c r="P22" s="15">
        <f t="shared" si="1"/>
        <v>538.60184404658503</v>
      </c>
      <c r="Q22" s="15">
        <f t="shared" si="2"/>
        <v>506.75268650736007</v>
      </c>
      <c r="R22" s="15">
        <f t="shared" si="3"/>
        <v>436.17103442815898</v>
      </c>
      <c r="S22" s="15">
        <f t="shared" si="4"/>
        <v>350.15965637786366</v>
      </c>
      <c r="T22">
        <f t="shared" si="5"/>
        <v>6</v>
      </c>
      <c r="U22">
        <f t="shared" si="6"/>
        <v>7</v>
      </c>
      <c r="V22">
        <f t="shared" si="7"/>
        <v>7</v>
      </c>
      <c r="W22">
        <f t="shared" si="8"/>
        <v>9</v>
      </c>
      <c r="X22" s="24" t="s">
        <v>92</v>
      </c>
      <c r="Z22" s="20">
        <f>$P$2</f>
        <v>2020</v>
      </c>
      <c r="AA22" s="14">
        <f>$Q$2</f>
        <v>2030</v>
      </c>
      <c r="AB22" s="20">
        <f>$R$2</f>
        <v>2040</v>
      </c>
      <c r="AC22" s="20">
        <f>$S$2</f>
        <v>2050</v>
      </c>
    </row>
    <row r="23" spans="1:30" x14ac:dyDescent="0.35">
      <c r="A23" s="13" t="s">
        <v>37</v>
      </c>
      <c r="B23" t="s">
        <v>37</v>
      </c>
      <c r="C23" s="10" t="s">
        <v>9</v>
      </c>
      <c r="D23" cm="1">
        <f t="array" ref="D23">IF($C23="EPS",INDEX('EPS Emissions'!$C$1:$AI$101,MATCH(1,('EPS Emissions'!$C$1:$C$101='Electricity Figure'!$A23)*('EPS Emissions'!$D$1:$D$101='Electricity Figure'!$C$1),0),MATCH('Electricity Figure'!D$2,'EPS Emissions'!$C$1:$AI$1,0)),INDEX('GCAM By Region By Sector'!$B$1:$AH$342,MATCH(1,('GCAM By Region By Sector'!$B$1:$B$342='Electricity Figure'!$A23)*('GCAM By Region By Sector'!$C$1:$C$342='Electricity Figure'!$C$1),0),MATCH('Electricity Figure'!D$2,'GCAM By Region By Sector'!$B$1:$AH$1,0))*10^3)</f>
        <v>131.13499999999999</v>
      </c>
      <c r="E23" cm="1">
        <f t="array" ref="E23">IF($C23="EPS",INDEX('EPS Emissions'!$C$1:$AI$101,MATCH(1,('EPS Emissions'!$C$1:$C$101='Electricity Figure'!$A23)*('EPS Emissions'!$D$1:$D$101='Electricity Figure'!$C$1),0),MATCH('Electricity Figure'!E$2,'EPS Emissions'!$C$1:$AI$1,0)),INDEX('GCAM By Region By Sector'!$B$1:$AH$342,MATCH(1,('GCAM By Region By Sector'!$B$1:$B$342='Electricity Figure'!$A23)*('GCAM By Region By Sector'!$C$1:$C$342='Electricity Figure'!$C$1),0),MATCH('Electricity Figure'!E$2,'GCAM By Region By Sector'!$B$1:$AH$1,0))*10^3)</f>
        <v>141.72300000000001</v>
      </c>
      <c r="F23" cm="1">
        <f t="array" ref="F23">IF($C23="EPS",INDEX('EPS Emissions'!$C$1:$AI$101,MATCH(1,('EPS Emissions'!$C$1:$C$101='Electricity Figure'!$A23)*('EPS Emissions'!$D$1:$D$101='Electricity Figure'!$C$1),0),MATCH('Electricity Figure'!F$2,'EPS Emissions'!$C$1:$AI$1,0)),INDEX('GCAM By Region By Sector'!$B$1:$AH$342,MATCH(1,('GCAM By Region By Sector'!$B$1:$B$342='Electricity Figure'!$A23)*('GCAM By Region By Sector'!$C$1:$C$342='Electricity Figure'!$C$1),0),MATCH('Electricity Figure'!F$2,'GCAM By Region By Sector'!$B$1:$AH$1,0))*10^3)</f>
        <v>142.02699999999999</v>
      </c>
      <c r="G23" cm="1">
        <f t="array" ref="G23">IF($C23="EPS",INDEX('EPS Emissions'!$C$1:$AI$101,MATCH(1,('EPS Emissions'!$C$1:$C$101='Electricity Figure'!$A23)*('EPS Emissions'!$D$1:$D$101='Electricity Figure'!$C$1),0),MATCH('Electricity Figure'!G$2,'EPS Emissions'!$C$1:$AI$1,0)),INDEX('GCAM By Region By Sector'!$B$1:$AH$342,MATCH(1,('GCAM By Region By Sector'!$B$1:$B$342='Electricity Figure'!$A23)*('GCAM By Region By Sector'!$C$1:$C$342='Electricity Figure'!$C$1),0),MATCH('Electricity Figure'!G$2,'GCAM By Region By Sector'!$B$1:$AH$1,0))*10^3)</f>
        <v>142.20500000000001</v>
      </c>
      <c r="I23" s="2">
        <f>IF($C23="EPS",SUMIFS('Electricity Distribution'!D$113:D$157,'Electricity Distribution'!$C$113:$C$157,$C$1,'Electricity Distribution'!$A$113:$A$157,$A23),SUMIFS('Electricity Distribution'!D$384:D$600,'Electricity Distribution'!$C$384:$C$600,$C$1,'Electricity Distribution'!$B$384:$B$600,$B23))</f>
        <v>0</v>
      </c>
      <c r="J23" s="2">
        <f>IF($C23="EPS",SUMIFS('Electricity Distribution'!E$113:E$157,'Electricity Distribution'!$C$113:$C$157,$C$1,'Electricity Distribution'!$A$113:$A$157,$A23),SUMIFS('Electricity Distribution'!E$384:E$600,'Electricity Distribution'!$C$384:$C$600,$C$1,'Electricity Distribution'!$B$384:$B$600,$B23))</f>
        <v>0</v>
      </c>
      <c r="K23" s="2">
        <f>IF($C23="EPS",SUMIFS('Electricity Distribution'!F$113:F$157,'Electricity Distribution'!$C$113:$C$157,$C$1,'Electricity Distribution'!$A$113:$A$157,$A23),SUMIFS('Electricity Distribution'!F$384:F$600,'Electricity Distribution'!$C$384:$C$600,$C$1,'Electricity Distribution'!$B$384:$B$600,$B23))</f>
        <v>0</v>
      </c>
      <c r="L23" s="2">
        <f>IF($C23="EPS",SUMIFS('Electricity Distribution'!G$113:G$157,'Electricity Distribution'!$C$113:$C$157,$C$1,'Electricity Distribution'!$A$113:$A$157,$A23),SUMIFS('Electricity Distribution'!G$384:G$600,'Electricity Distribution'!$C$384:$C$600,$C$1,'Electricity Distribution'!$B$384:$B$600,$B23))</f>
        <v>0</v>
      </c>
      <c r="O23" t="str">
        <f t="shared" si="0"/>
        <v>Mexico</v>
      </c>
      <c r="P23" s="15">
        <f t="shared" si="1"/>
        <v>131.13499999999999</v>
      </c>
      <c r="Q23" s="15">
        <f t="shared" si="2"/>
        <v>141.72300000000001</v>
      </c>
      <c r="R23" s="15">
        <f t="shared" si="3"/>
        <v>142.02699999999999</v>
      </c>
      <c r="S23" s="15">
        <f t="shared" si="4"/>
        <v>142.20500000000001</v>
      </c>
      <c r="T23">
        <f t="shared" si="5"/>
        <v>16</v>
      </c>
      <c r="U23">
        <f t="shared" si="6"/>
        <v>16</v>
      </c>
      <c r="V23">
        <f t="shared" si="7"/>
        <v>18</v>
      </c>
      <c r="W23">
        <f t="shared" si="8"/>
        <v>22</v>
      </c>
      <c r="X23" s="22">
        <v>1</v>
      </c>
      <c r="Y23" t="str">
        <f t="shared" ref="Y23:Y32" si="13">INDEX(O$3:O$34,MATCH(X23,U$3:U$34,0),1)</f>
        <v>China</v>
      </c>
      <c r="Z23" s="21">
        <f t="shared" ref="Z23:AC32" si="14">INDEX($O$2:$S$35,MATCH($Y23,$O$2:$O$35,0),MATCH(Z$22,$O$2:$S$2,0))</f>
        <v>3829.16</v>
      </c>
      <c r="AA23" s="16">
        <f t="shared" si="14"/>
        <v>4883.2299999999996</v>
      </c>
      <c r="AB23" s="21">
        <f t="shared" si="14"/>
        <v>4819.63</v>
      </c>
      <c r="AC23" s="21">
        <f t="shared" si="14"/>
        <v>3833.81</v>
      </c>
      <c r="AD23" s="21" t="str">
        <f t="shared" ref="AD23:AD32" si="15">Y23</f>
        <v>China</v>
      </c>
    </row>
    <row r="24" spans="1:30" x14ac:dyDescent="0.35">
      <c r="A24" s="13" t="s">
        <v>38</v>
      </c>
      <c r="B24" t="s">
        <v>38</v>
      </c>
      <c r="C24" s="10" t="s">
        <v>13</v>
      </c>
      <c r="D24" cm="1">
        <f t="array" ref="D24">IF($C24="EPS",INDEX('EPS Emissions'!$C$1:$AI$101,MATCH(1,('EPS Emissions'!$C$1:$C$101='Electricity Figure'!$A24)*('EPS Emissions'!$D$1:$D$101='Electricity Figure'!$C$1),0),MATCH('Electricity Figure'!D$2,'EPS Emissions'!$C$1:$AI$1,0)),INDEX('GCAM By Region By Sector'!$B$1:$AH$342,MATCH(1,('GCAM By Region By Sector'!$B$1:$B$342='Electricity Figure'!$A24)*('GCAM By Region By Sector'!$C$1:$C$342='Electricity Figure'!$C$1),0),MATCH('Electricity Figure'!D$2,'GCAM By Region By Sector'!$B$1:$AH$1,0))*10^3)</f>
        <v>606.01414217087006</v>
      </c>
      <c r="E24" cm="1">
        <f t="array" ref="E24">IF($C24="EPS",INDEX('EPS Emissions'!$C$1:$AI$101,MATCH(1,('EPS Emissions'!$C$1:$C$101='Electricity Figure'!$A24)*('EPS Emissions'!$D$1:$D$101='Electricity Figure'!$C$1),0),MATCH('Electricity Figure'!E$2,'EPS Emissions'!$C$1:$AI$1,0)),INDEX('GCAM By Region By Sector'!$B$1:$AH$342,MATCH(1,('GCAM By Region By Sector'!$B$1:$B$342='Electricity Figure'!$A24)*('GCAM By Region By Sector'!$C$1:$C$342='Electricity Figure'!$C$1),0),MATCH('Electricity Figure'!E$2,'GCAM By Region By Sector'!$B$1:$AH$1,0))*10^3)</f>
        <v>637.27438365526302</v>
      </c>
      <c r="F24" cm="1">
        <f t="array" ref="F24">IF($C24="EPS",INDEX('EPS Emissions'!$C$1:$AI$101,MATCH(1,('EPS Emissions'!$C$1:$C$101='Electricity Figure'!$A24)*('EPS Emissions'!$D$1:$D$101='Electricity Figure'!$C$1),0),MATCH('Electricity Figure'!F$2,'EPS Emissions'!$C$1:$AI$1,0)),INDEX('GCAM By Region By Sector'!$B$1:$AH$342,MATCH(1,('GCAM By Region By Sector'!$B$1:$B$342='Electricity Figure'!$A24)*('GCAM By Region By Sector'!$C$1:$C$342='Electricity Figure'!$C$1),0),MATCH('Electricity Figure'!F$2,'GCAM By Region By Sector'!$B$1:$AH$1,0))*10^3)</f>
        <v>761.75675695829807</v>
      </c>
      <c r="G24" cm="1">
        <f t="array" ref="G24">IF($C24="EPS",INDEX('EPS Emissions'!$C$1:$AI$101,MATCH(1,('EPS Emissions'!$C$1:$C$101='Electricity Figure'!$A24)*('EPS Emissions'!$D$1:$D$101='Electricity Figure'!$C$1),0),MATCH('Electricity Figure'!G$2,'EPS Emissions'!$C$1:$AI$1,0)),INDEX('GCAM By Region By Sector'!$B$1:$AH$342,MATCH(1,('GCAM By Region By Sector'!$B$1:$B$342='Electricity Figure'!$A24)*('GCAM By Region By Sector'!$C$1:$C$342='Electricity Figure'!$C$1),0),MATCH('Electricity Figure'!G$2,'GCAM By Region By Sector'!$B$1:$AH$1,0))*10^3)</f>
        <v>857.122989708006</v>
      </c>
      <c r="I24" s="2">
        <f>IF($C24="EPS",SUMIFS('Electricity Distribution'!D$113:D$157,'Electricity Distribution'!$C$113:$C$157,$C$1,'Electricity Distribution'!$A$113:$A$157,$A24),SUMIFS('Electricity Distribution'!D$384:D$600,'Electricity Distribution'!$C$384:$C$600,$C$1,'Electricity Distribution'!$B$384:$B$600,$B24))</f>
        <v>0</v>
      </c>
      <c r="J24" s="2">
        <f>IF($C24="EPS",SUMIFS('Electricity Distribution'!E$113:E$157,'Electricity Distribution'!$C$113:$C$157,$C$1,'Electricity Distribution'!$A$113:$A$157,$A24),SUMIFS('Electricity Distribution'!E$384:E$600,'Electricity Distribution'!$C$384:$C$600,$C$1,'Electricity Distribution'!$B$384:$B$600,$B24))</f>
        <v>0</v>
      </c>
      <c r="K24" s="2">
        <f>IF($C24="EPS",SUMIFS('Electricity Distribution'!F$113:F$157,'Electricity Distribution'!$C$113:$C$157,$C$1,'Electricity Distribution'!$A$113:$A$157,$A24),SUMIFS('Electricity Distribution'!F$384:F$600,'Electricity Distribution'!$C$384:$C$600,$C$1,'Electricity Distribution'!$B$384:$B$600,$B24))</f>
        <v>0</v>
      </c>
      <c r="L24" s="2">
        <f>IF($C24="EPS",SUMIFS('Electricity Distribution'!G$113:G$157,'Electricity Distribution'!$C$113:$C$157,$C$1,'Electricity Distribution'!$A$113:$A$157,$A24),SUMIFS('Electricity Distribution'!G$384:G$600,'Electricity Distribution'!$C$384:$C$600,$C$1,'Electricity Distribution'!$B$384:$B$600,$B24))</f>
        <v>0</v>
      </c>
      <c r="O24" t="str">
        <f t="shared" si="0"/>
        <v>Middle East</v>
      </c>
      <c r="P24" s="15">
        <f t="shared" si="1"/>
        <v>606.01414217087006</v>
      </c>
      <c r="Q24" s="15">
        <f t="shared" si="2"/>
        <v>637.27438365526302</v>
      </c>
      <c r="R24" s="15">
        <f t="shared" si="3"/>
        <v>761.75675695829807</v>
      </c>
      <c r="S24" s="15">
        <f t="shared" si="4"/>
        <v>857.122989708006</v>
      </c>
      <c r="T24">
        <f t="shared" si="5"/>
        <v>5</v>
      </c>
      <c r="U24">
        <f t="shared" si="6"/>
        <v>4</v>
      </c>
      <c r="V24">
        <f t="shared" si="7"/>
        <v>5</v>
      </c>
      <c r="W24">
        <f t="shared" si="8"/>
        <v>6</v>
      </c>
      <c r="X24" s="22">
        <v>2</v>
      </c>
      <c r="Y24" t="str">
        <f t="shared" si="13"/>
        <v>USA</v>
      </c>
      <c r="Z24" s="21">
        <f t="shared" si="14"/>
        <v>1459.77</v>
      </c>
      <c r="AA24" s="16">
        <f t="shared" si="14"/>
        <v>1208.53</v>
      </c>
      <c r="AB24" s="21">
        <f t="shared" si="14"/>
        <v>1219.58</v>
      </c>
      <c r="AC24" s="21">
        <f t="shared" si="14"/>
        <v>1255.01</v>
      </c>
      <c r="AD24" s="21" t="str">
        <f t="shared" si="15"/>
        <v>USA</v>
      </c>
    </row>
    <row r="25" spans="1:30" x14ac:dyDescent="0.35">
      <c r="A25" s="13" t="s">
        <v>39</v>
      </c>
      <c r="B25" t="s">
        <v>39</v>
      </c>
      <c r="C25" s="10" t="s">
        <v>13</v>
      </c>
      <c r="D25" cm="1">
        <f t="array" ref="D25">IF($C25="EPS",INDEX('EPS Emissions'!$C$1:$AI$101,MATCH(1,('EPS Emissions'!$C$1:$C$101='Electricity Figure'!$A25)*('EPS Emissions'!$D$1:$D$101='Electricity Figure'!$C$1),0),MATCH('Electricity Figure'!D$2,'EPS Emissions'!$C$1:$AI$1,0)),INDEX('GCAM By Region By Sector'!$B$1:$AH$342,MATCH(1,('GCAM By Region By Sector'!$B$1:$B$342='Electricity Figure'!$A25)*('GCAM By Region By Sector'!$C$1:$C$342='Electricity Figure'!$C$1),0),MATCH('Electricity Figure'!D$2,'GCAM By Region By Sector'!$B$1:$AH$1,0))*10^3)</f>
        <v>40.655998841795004</v>
      </c>
      <c r="E25" cm="1">
        <f t="array" ref="E25">IF($C25="EPS",INDEX('EPS Emissions'!$C$1:$AI$101,MATCH(1,('EPS Emissions'!$C$1:$C$101='Electricity Figure'!$A25)*('EPS Emissions'!$D$1:$D$101='Electricity Figure'!$C$1),0),MATCH('Electricity Figure'!E$2,'EPS Emissions'!$C$1:$AI$1,0)),INDEX('GCAM By Region By Sector'!$B$1:$AH$342,MATCH(1,('GCAM By Region By Sector'!$B$1:$B$342='Electricity Figure'!$A25)*('GCAM By Region By Sector'!$C$1:$C$342='Electricity Figure'!$C$1),0),MATCH('Electricity Figure'!E$2,'GCAM By Region By Sector'!$B$1:$AH$1,0))*10^3)</f>
        <v>59.110396236275491</v>
      </c>
      <c r="F25" cm="1">
        <f t="array" ref="F25">IF($C25="EPS",INDEX('EPS Emissions'!$C$1:$AI$101,MATCH(1,('EPS Emissions'!$C$1:$C$101='Electricity Figure'!$A25)*('EPS Emissions'!$D$1:$D$101='Electricity Figure'!$C$1),0),MATCH('Electricity Figure'!F$2,'EPS Emissions'!$C$1:$AI$1,0)),INDEX('GCAM By Region By Sector'!$B$1:$AH$342,MATCH(1,('GCAM By Region By Sector'!$B$1:$B$342='Electricity Figure'!$A25)*('GCAM By Region By Sector'!$C$1:$C$342='Electricity Figure'!$C$1),0),MATCH('Electricity Figure'!F$2,'GCAM By Region By Sector'!$B$1:$AH$1,0))*10^3)</f>
        <v>118.30651863953501</v>
      </c>
      <c r="G25" cm="1">
        <f t="array" ref="G25">IF($C25="EPS",INDEX('EPS Emissions'!$C$1:$AI$101,MATCH(1,('EPS Emissions'!$C$1:$C$101='Electricity Figure'!$A25)*('EPS Emissions'!$D$1:$D$101='Electricity Figure'!$C$1),0),MATCH('Electricity Figure'!G$2,'EPS Emissions'!$C$1:$AI$1,0)),INDEX('GCAM By Region By Sector'!$B$1:$AH$342,MATCH(1,('GCAM By Region By Sector'!$B$1:$B$342='Electricity Figure'!$A25)*('GCAM By Region By Sector'!$C$1:$C$342='Electricity Figure'!$C$1),0),MATCH('Electricity Figure'!G$2,'GCAM By Region By Sector'!$B$1:$AH$1,0))*10^3)</f>
        <v>156.05644612900952</v>
      </c>
      <c r="I25" s="2">
        <f>IF($C25="EPS",SUMIFS('Electricity Distribution'!D$113:D$157,'Electricity Distribution'!$C$113:$C$157,$C$1,'Electricity Distribution'!$A$113:$A$157,$A25),SUMIFS('Electricity Distribution'!D$384:D$600,'Electricity Distribution'!$C$384:$C$600,$C$1,'Electricity Distribution'!$B$384:$B$600,$B25))</f>
        <v>0</v>
      </c>
      <c r="J25" s="2">
        <f>IF($C25="EPS",SUMIFS('Electricity Distribution'!E$113:E$157,'Electricity Distribution'!$C$113:$C$157,$C$1,'Electricity Distribution'!$A$113:$A$157,$A25),SUMIFS('Electricity Distribution'!E$384:E$600,'Electricity Distribution'!$C$384:$C$600,$C$1,'Electricity Distribution'!$B$384:$B$600,$B25))</f>
        <v>0</v>
      </c>
      <c r="K25" s="2">
        <f>IF($C25="EPS",SUMIFS('Electricity Distribution'!F$113:F$157,'Electricity Distribution'!$C$113:$C$157,$C$1,'Electricity Distribution'!$A$113:$A$157,$A25),SUMIFS('Electricity Distribution'!F$384:F$600,'Electricity Distribution'!$C$384:$C$600,$C$1,'Electricity Distribution'!$B$384:$B$600,$B25))</f>
        <v>0</v>
      </c>
      <c r="L25" s="2">
        <f>IF($C25="EPS",SUMIFS('Electricity Distribution'!G$113:G$157,'Electricity Distribution'!$C$113:$C$157,$C$1,'Electricity Distribution'!$A$113:$A$157,$A25),SUMIFS('Electricity Distribution'!G$384:G$600,'Electricity Distribution'!$C$384:$C$600,$C$1,'Electricity Distribution'!$B$384:$B$600,$B25))</f>
        <v>0</v>
      </c>
      <c r="O25" t="str">
        <f t="shared" si="0"/>
        <v>Pakistan</v>
      </c>
      <c r="P25" s="15">
        <f t="shared" si="1"/>
        <v>40.655998841795004</v>
      </c>
      <c r="Q25" s="15">
        <f t="shared" si="2"/>
        <v>59.110396236275491</v>
      </c>
      <c r="R25" s="15">
        <f t="shared" si="3"/>
        <v>118.30651863953501</v>
      </c>
      <c r="S25" s="15">
        <f t="shared" si="4"/>
        <v>156.05644612900952</v>
      </c>
      <c r="T25">
        <f t="shared" si="5"/>
        <v>26</v>
      </c>
      <c r="U25">
        <f t="shared" si="6"/>
        <v>23</v>
      </c>
      <c r="V25">
        <f t="shared" si="7"/>
        <v>22</v>
      </c>
      <c r="W25">
        <f t="shared" si="8"/>
        <v>21</v>
      </c>
      <c r="X25" s="22">
        <v>3</v>
      </c>
      <c r="Y25" t="str">
        <f t="shared" si="13"/>
        <v>India</v>
      </c>
      <c r="Z25" s="21">
        <f t="shared" si="14"/>
        <v>885.81399999999996</v>
      </c>
      <c r="AA25" s="16">
        <f t="shared" si="14"/>
        <v>999.43499999999995</v>
      </c>
      <c r="AB25" s="21">
        <f t="shared" si="14"/>
        <v>1055.3900000000001</v>
      </c>
      <c r="AC25" s="21">
        <f t="shared" si="14"/>
        <v>1066.44</v>
      </c>
      <c r="AD25" s="21" t="str">
        <f t="shared" si="15"/>
        <v>India</v>
      </c>
    </row>
    <row r="26" spans="1:30" x14ac:dyDescent="0.35">
      <c r="A26" s="13" t="s">
        <v>40</v>
      </c>
      <c r="B26" t="s">
        <v>40</v>
      </c>
      <c r="C26" s="10" t="s">
        <v>13</v>
      </c>
      <c r="D26" cm="1">
        <f t="array" ref="D26">IF($C26="EPS",INDEX('EPS Emissions'!$C$1:$AI$101,MATCH(1,('EPS Emissions'!$C$1:$C$101='Electricity Figure'!$A26)*('EPS Emissions'!$D$1:$D$101='Electricity Figure'!$C$1),0),MATCH('Electricity Figure'!D$2,'EPS Emissions'!$C$1:$AI$1,0)),INDEX('GCAM By Region By Sector'!$B$1:$AH$342,MATCH(1,('GCAM By Region By Sector'!$B$1:$B$342='Electricity Figure'!$A26)*('GCAM By Region By Sector'!$C$1:$C$342='Electricity Figure'!$C$1),0),MATCH('Electricity Figure'!D$2,'GCAM By Region By Sector'!$B$1:$AH$1,0))*10^3)</f>
        <v>483.72421430543699</v>
      </c>
      <c r="E26" cm="1">
        <f t="array" ref="E26">IF($C26="EPS",INDEX('EPS Emissions'!$C$1:$AI$101,MATCH(1,('EPS Emissions'!$C$1:$C$101='Electricity Figure'!$A26)*('EPS Emissions'!$D$1:$D$101='Electricity Figure'!$C$1),0),MATCH('Electricity Figure'!E$2,'EPS Emissions'!$C$1:$AI$1,0)),INDEX('GCAM By Region By Sector'!$B$1:$AH$342,MATCH(1,('GCAM By Region By Sector'!$B$1:$B$342='Electricity Figure'!$A26)*('GCAM By Region By Sector'!$C$1:$C$342='Electricity Figure'!$C$1),0),MATCH('Electricity Figure'!E$2,'GCAM By Region By Sector'!$B$1:$AH$1,0))*10^3)</f>
        <v>462.1175670374717</v>
      </c>
      <c r="F26" cm="1">
        <f t="array" ref="F26">IF($C26="EPS",INDEX('EPS Emissions'!$C$1:$AI$101,MATCH(1,('EPS Emissions'!$C$1:$C$101='Electricity Figure'!$A26)*('EPS Emissions'!$D$1:$D$101='Electricity Figure'!$C$1),0),MATCH('Electricity Figure'!F$2,'EPS Emissions'!$C$1:$AI$1,0)),INDEX('GCAM By Region By Sector'!$B$1:$AH$342,MATCH(1,('GCAM By Region By Sector'!$B$1:$B$342='Electricity Figure'!$A26)*('GCAM By Region By Sector'!$C$1:$C$342='Electricity Figure'!$C$1),0),MATCH('Electricity Figure'!F$2,'GCAM By Region By Sector'!$B$1:$AH$1,0))*10^3)</f>
        <v>408.64580626853279</v>
      </c>
      <c r="G26" cm="1">
        <f t="array" ref="G26">IF($C26="EPS",INDEX('EPS Emissions'!$C$1:$AI$101,MATCH(1,('EPS Emissions'!$C$1:$C$101='Electricity Figure'!$A26)*('EPS Emissions'!$D$1:$D$101='Electricity Figure'!$C$1),0),MATCH('Electricity Figure'!G$2,'EPS Emissions'!$C$1:$AI$1,0)),INDEX('GCAM By Region By Sector'!$B$1:$AH$342,MATCH(1,('GCAM By Region By Sector'!$B$1:$B$342='Electricity Figure'!$A26)*('GCAM By Region By Sector'!$C$1:$C$342='Electricity Figure'!$C$1),0),MATCH('Electricity Figure'!G$2,'GCAM By Region By Sector'!$B$1:$AH$1,0))*10^3)</f>
        <v>328.26677694136384</v>
      </c>
      <c r="I26" s="2">
        <f>IF($C26="EPS",SUMIFS('Electricity Distribution'!D$113:D$157,'Electricity Distribution'!$C$113:$C$157,$C$1,'Electricity Distribution'!$A$113:$A$157,$A26),SUMIFS('Electricity Distribution'!D$384:D$600,'Electricity Distribution'!$C$384:$C$600,$C$1,'Electricity Distribution'!$B$384:$B$600,$B26))</f>
        <v>0</v>
      </c>
      <c r="J26" s="2">
        <f>IF($C26="EPS",SUMIFS('Electricity Distribution'!E$113:E$157,'Electricity Distribution'!$C$113:$C$157,$C$1,'Electricity Distribution'!$A$113:$A$157,$A26),SUMIFS('Electricity Distribution'!E$384:E$600,'Electricity Distribution'!$C$384:$C$600,$C$1,'Electricity Distribution'!$B$384:$B$600,$B26))</f>
        <v>0</v>
      </c>
      <c r="K26" s="2">
        <f>IF($C26="EPS",SUMIFS('Electricity Distribution'!F$113:F$157,'Electricity Distribution'!$C$113:$C$157,$C$1,'Electricity Distribution'!$A$113:$A$157,$A26),SUMIFS('Electricity Distribution'!F$384:F$600,'Electricity Distribution'!$C$384:$C$600,$C$1,'Electricity Distribution'!$B$384:$B$600,$B26))</f>
        <v>0</v>
      </c>
      <c r="L26" s="2">
        <f>IF($C26="EPS",SUMIFS('Electricity Distribution'!G$113:G$157,'Electricity Distribution'!$C$113:$C$157,$C$1,'Electricity Distribution'!$A$113:$A$157,$A26),SUMIFS('Electricity Distribution'!G$384:G$600,'Electricity Distribution'!$C$384:$C$600,$C$1,'Electricity Distribution'!$B$384:$B$600,$B26))</f>
        <v>0</v>
      </c>
      <c r="O26" t="str">
        <f t="shared" si="0"/>
        <v>Russia</v>
      </c>
      <c r="P26" s="15">
        <f t="shared" si="1"/>
        <v>483.72421430543699</v>
      </c>
      <c r="Q26" s="15">
        <f t="shared" si="2"/>
        <v>462.1175670374717</v>
      </c>
      <c r="R26" s="15">
        <f t="shared" si="3"/>
        <v>408.64580626853279</v>
      </c>
      <c r="S26" s="15">
        <f t="shared" si="4"/>
        <v>328.26677694136384</v>
      </c>
      <c r="T26">
        <f t="shared" si="5"/>
        <v>7</v>
      </c>
      <c r="U26">
        <f t="shared" si="6"/>
        <v>8</v>
      </c>
      <c r="V26">
        <f t="shared" si="7"/>
        <v>8</v>
      </c>
      <c r="W26">
        <f t="shared" si="8"/>
        <v>10</v>
      </c>
      <c r="X26" s="22">
        <v>4</v>
      </c>
      <c r="Y26" t="str">
        <f t="shared" si="13"/>
        <v>Middle East</v>
      </c>
      <c r="Z26" s="21">
        <f t="shared" si="14"/>
        <v>606.01414217087006</v>
      </c>
      <c r="AA26" s="16">
        <f t="shared" si="14"/>
        <v>637.27438365526302</v>
      </c>
      <c r="AB26" s="21">
        <f t="shared" si="14"/>
        <v>761.75675695829807</v>
      </c>
      <c r="AC26" s="21">
        <f t="shared" si="14"/>
        <v>857.122989708006</v>
      </c>
      <c r="AD26" s="21" t="str">
        <f t="shared" si="15"/>
        <v>Middle East</v>
      </c>
    </row>
    <row r="27" spans="1:30" x14ac:dyDescent="0.35">
      <c r="A27" s="13" t="s">
        <v>41</v>
      </c>
      <c r="B27" t="s">
        <v>41</v>
      </c>
      <c r="C27" s="10" t="s">
        <v>13</v>
      </c>
      <c r="D27" cm="1">
        <f t="array" ref="D27">IF($C27="EPS",INDEX('EPS Emissions'!$C$1:$AI$101,MATCH(1,('EPS Emissions'!$C$1:$C$101='Electricity Figure'!$A27)*('EPS Emissions'!$D$1:$D$101='Electricity Figure'!$C$1),0),MATCH('Electricity Figure'!D$2,'EPS Emissions'!$C$1:$AI$1,0)),INDEX('GCAM By Region By Sector'!$B$1:$AH$342,MATCH(1,('GCAM By Region By Sector'!$B$1:$B$342='Electricity Figure'!$A27)*('GCAM By Region By Sector'!$C$1:$C$342='Electricity Figure'!$C$1),0),MATCH('Electricity Figure'!D$2,'GCAM By Region By Sector'!$B$1:$AH$1,0))*10^3)</f>
        <v>217.16808781346265</v>
      </c>
      <c r="E27" cm="1">
        <f t="array" ref="E27">IF($C27="EPS",INDEX('EPS Emissions'!$C$1:$AI$101,MATCH(1,('EPS Emissions'!$C$1:$C$101='Electricity Figure'!$A27)*('EPS Emissions'!$D$1:$D$101='Electricity Figure'!$C$1),0),MATCH('Electricity Figure'!E$2,'EPS Emissions'!$C$1:$AI$1,0)),INDEX('GCAM By Region By Sector'!$B$1:$AH$342,MATCH(1,('GCAM By Region By Sector'!$B$1:$B$342='Electricity Figure'!$A27)*('GCAM By Region By Sector'!$C$1:$C$342='Electricity Figure'!$C$1),0),MATCH('Electricity Figure'!E$2,'GCAM By Region By Sector'!$B$1:$AH$1,0))*10^3)</f>
        <v>223.73539045958219</v>
      </c>
      <c r="F27" cm="1">
        <f t="array" ref="F27">IF($C27="EPS",INDEX('EPS Emissions'!$C$1:$AI$101,MATCH(1,('EPS Emissions'!$C$1:$C$101='Electricity Figure'!$A27)*('EPS Emissions'!$D$1:$D$101='Electricity Figure'!$C$1),0),MATCH('Electricity Figure'!F$2,'EPS Emissions'!$C$1:$AI$1,0)),INDEX('GCAM By Region By Sector'!$B$1:$AH$342,MATCH(1,('GCAM By Region By Sector'!$B$1:$B$342='Electricity Figure'!$A27)*('GCAM By Region By Sector'!$C$1:$C$342='Electricity Figure'!$C$1),0),MATCH('Electricity Figure'!F$2,'GCAM By Region By Sector'!$B$1:$AH$1,0))*10^3)</f>
        <v>204.94334017028274</v>
      </c>
      <c r="G27" cm="1">
        <f t="array" ref="G27">IF($C27="EPS",INDEX('EPS Emissions'!$C$1:$AI$101,MATCH(1,('EPS Emissions'!$C$1:$C$101='Electricity Figure'!$A27)*('EPS Emissions'!$D$1:$D$101='Electricity Figure'!$C$1),0),MATCH('Electricity Figure'!G$2,'EPS Emissions'!$C$1:$AI$1,0)),INDEX('GCAM By Region By Sector'!$B$1:$AH$342,MATCH(1,('GCAM By Region By Sector'!$B$1:$B$342='Electricity Figure'!$A27)*('GCAM By Region By Sector'!$C$1:$C$342='Electricity Figure'!$C$1),0),MATCH('Electricity Figure'!G$2,'GCAM By Region By Sector'!$B$1:$AH$1,0))*10^3)</f>
        <v>171.66776779692898</v>
      </c>
      <c r="I27" s="2">
        <f>IF($C27="EPS",SUMIFS('Electricity Distribution'!D$113:D$157,'Electricity Distribution'!$C$113:$C$157,$C$1,'Electricity Distribution'!$A$113:$A$157,$A27),SUMIFS('Electricity Distribution'!D$384:D$600,'Electricity Distribution'!$C$384:$C$600,$C$1,'Electricity Distribution'!$B$384:$B$600,$B27))</f>
        <v>0</v>
      </c>
      <c r="J27" s="2">
        <f>IF($C27="EPS",SUMIFS('Electricity Distribution'!E$113:E$157,'Electricity Distribution'!$C$113:$C$157,$C$1,'Electricity Distribution'!$A$113:$A$157,$A27),SUMIFS('Electricity Distribution'!E$384:E$600,'Electricity Distribution'!$C$384:$C$600,$C$1,'Electricity Distribution'!$B$384:$B$600,$B27))</f>
        <v>0</v>
      </c>
      <c r="K27" s="2">
        <f>IF($C27="EPS",SUMIFS('Electricity Distribution'!F$113:F$157,'Electricity Distribution'!$C$113:$C$157,$C$1,'Electricity Distribution'!$A$113:$A$157,$A27),SUMIFS('Electricity Distribution'!F$384:F$600,'Electricity Distribution'!$C$384:$C$600,$C$1,'Electricity Distribution'!$B$384:$B$600,$B27))</f>
        <v>0</v>
      </c>
      <c r="L27" s="2">
        <f>IF($C27="EPS",SUMIFS('Electricity Distribution'!G$113:G$157,'Electricity Distribution'!$C$113:$C$157,$C$1,'Electricity Distribution'!$A$113:$A$157,$A27),SUMIFS('Electricity Distribution'!G$384:G$600,'Electricity Distribution'!$C$384:$C$600,$C$1,'Electricity Distribution'!$B$384:$B$600,$B27))</f>
        <v>0</v>
      </c>
      <c r="O27" t="str">
        <f t="shared" si="0"/>
        <v>South Africa</v>
      </c>
      <c r="P27" s="15">
        <f t="shared" si="1"/>
        <v>217.16808781346265</v>
      </c>
      <c r="Q27" s="15">
        <f t="shared" si="2"/>
        <v>223.73539045958219</v>
      </c>
      <c r="R27" s="15">
        <f t="shared" si="3"/>
        <v>204.94334017028274</v>
      </c>
      <c r="S27" s="15">
        <f t="shared" si="4"/>
        <v>171.66776779692898</v>
      </c>
      <c r="T27">
        <f t="shared" si="5"/>
        <v>11</v>
      </c>
      <c r="U27">
        <f t="shared" si="6"/>
        <v>12</v>
      </c>
      <c r="V27">
        <f t="shared" si="7"/>
        <v>13</v>
      </c>
      <c r="W27">
        <f t="shared" si="8"/>
        <v>19</v>
      </c>
      <c r="X27" s="22">
        <v>5</v>
      </c>
      <c r="Y27" t="str">
        <f t="shared" si="13"/>
        <v>Southeast Asia</v>
      </c>
      <c r="Z27" s="21">
        <f t="shared" si="14"/>
        <v>406.26524547848135</v>
      </c>
      <c r="AA27" s="16">
        <f t="shared" si="14"/>
        <v>560.68913625641346</v>
      </c>
      <c r="AB27" s="21">
        <f t="shared" si="14"/>
        <v>773.83636452356131</v>
      </c>
      <c r="AC27" s="21">
        <f t="shared" si="14"/>
        <v>955.47975873396433</v>
      </c>
      <c r="AD27" s="21" t="str">
        <f t="shared" si="15"/>
        <v>Southeast Asia</v>
      </c>
    </row>
    <row r="28" spans="1:30" x14ac:dyDescent="0.35">
      <c r="A28" s="13" t="s">
        <v>42</v>
      </c>
      <c r="B28" t="s">
        <v>43</v>
      </c>
      <c r="C28" s="10" t="s">
        <v>13</v>
      </c>
      <c r="D28" cm="1">
        <f t="array" ref="D28">IF($C28="EPS",INDEX('EPS Emissions'!$C$1:$AI$101,MATCH(1,('EPS Emissions'!$C$1:$C$101='Electricity Figure'!$A28)*('EPS Emissions'!$D$1:$D$101='Electricity Figure'!$C$1),0),MATCH('Electricity Figure'!D$2,'EPS Emissions'!$C$1:$AI$1,0)),INDEX('GCAM By Region By Sector'!$B$1:$AH$342,MATCH(1,('GCAM By Region By Sector'!$B$1:$B$342='Electricity Figure'!$A28)*('GCAM By Region By Sector'!$C$1:$C$342='Electricity Figure'!$C$1),0),MATCH('Electricity Figure'!D$2,'GCAM By Region By Sector'!$B$1:$AH$1,0))*10^3)</f>
        <v>11.691296209120001</v>
      </c>
      <c r="E28" cm="1">
        <f t="array" ref="E28">IF($C28="EPS",INDEX('EPS Emissions'!$C$1:$AI$101,MATCH(1,('EPS Emissions'!$C$1:$C$101='Electricity Figure'!$A28)*('EPS Emissions'!$D$1:$D$101='Electricity Figure'!$C$1),0),MATCH('Electricity Figure'!E$2,'EPS Emissions'!$C$1:$AI$1,0)),INDEX('GCAM By Region By Sector'!$B$1:$AH$342,MATCH(1,('GCAM By Region By Sector'!$B$1:$B$342='Electricity Figure'!$A28)*('GCAM By Region By Sector'!$C$1:$C$342='Electricity Figure'!$C$1),0),MATCH('Electricity Figure'!E$2,'GCAM By Region By Sector'!$B$1:$AH$1,0))*10^3)</f>
        <v>10.434104415844999</v>
      </c>
      <c r="F28" cm="1">
        <f t="array" ref="F28">IF($C28="EPS",INDEX('EPS Emissions'!$C$1:$AI$101,MATCH(1,('EPS Emissions'!$C$1:$C$101='Electricity Figure'!$A28)*('EPS Emissions'!$D$1:$D$101='Electricity Figure'!$C$1),0),MATCH('Electricity Figure'!F$2,'EPS Emissions'!$C$1:$AI$1,0)),INDEX('GCAM By Region By Sector'!$B$1:$AH$342,MATCH(1,('GCAM By Region By Sector'!$B$1:$B$342='Electricity Figure'!$A28)*('GCAM By Region By Sector'!$C$1:$C$342='Electricity Figure'!$C$1),0),MATCH('Electricity Figure'!F$2,'GCAM By Region By Sector'!$B$1:$AH$1,0))*10^3)</f>
        <v>21.126612807851973</v>
      </c>
      <c r="G28" cm="1">
        <f t="array" ref="G28">IF($C28="EPS",INDEX('EPS Emissions'!$C$1:$AI$101,MATCH(1,('EPS Emissions'!$C$1:$C$101='Electricity Figure'!$A28)*('EPS Emissions'!$D$1:$D$101='Electricity Figure'!$C$1),0),MATCH('Electricity Figure'!G$2,'EPS Emissions'!$C$1:$AI$1,0)),INDEX('GCAM By Region By Sector'!$B$1:$AH$342,MATCH(1,('GCAM By Region By Sector'!$B$1:$B$342='Electricity Figure'!$A28)*('GCAM By Region By Sector'!$C$1:$C$342='Electricity Figure'!$C$1),0),MATCH('Electricity Figure'!G$2,'GCAM By Region By Sector'!$B$1:$AH$1,0))*10^3)</f>
        <v>31.276364272905582</v>
      </c>
      <c r="I28" s="2">
        <f>IF($C28="EPS",SUMIFS('Electricity Distribution'!D$113:D$157,'Electricity Distribution'!$C$113:$C$157,$C$1,'Electricity Distribution'!$A$113:$A$157,$A28),SUMIFS('Electricity Distribution'!D$384:D$600,'Electricity Distribution'!$C$384:$C$600,$C$1,'Electricity Distribution'!$B$384:$B$600,$B28))</f>
        <v>0</v>
      </c>
      <c r="J28" s="2">
        <f>IF($C28="EPS",SUMIFS('Electricity Distribution'!E$113:E$157,'Electricity Distribution'!$C$113:$C$157,$C$1,'Electricity Distribution'!$A$113:$A$157,$A28),SUMIFS('Electricity Distribution'!E$384:E$600,'Electricity Distribution'!$C$384:$C$600,$C$1,'Electricity Distribution'!$B$384:$B$600,$B28))</f>
        <v>0</v>
      </c>
      <c r="K28" s="2">
        <f>IF($C28="EPS",SUMIFS('Electricity Distribution'!F$113:F$157,'Electricity Distribution'!$C$113:$C$157,$C$1,'Electricity Distribution'!$A$113:$A$157,$A28),SUMIFS('Electricity Distribution'!F$384:F$600,'Electricity Distribution'!$C$384:$C$600,$C$1,'Electricity Distribution'!$B$384:$B$600,$B28))</f>
        <v>0</v>
      </c>
      <c r="L28" s="2">
        <f>IF($C28="EPS",SUMIFS('Electricity Distribution'!G$113:G$157,'Electricity Distribution'!$C$113:$C$157,$C$1,'Electricity Distribution'!$A$113:$A$157,$A28),SUMIFS('Electricity Distribution'!G$384:G$600,'Electricity Distribution'!$C$384:$C$600,$C$1,'Electricity Distribution'!$B$384:$B$600,$B28))</f>
        <v>0</v>
      </c>
      <c r="O28" t="str">
        <f t="shared" si="0"/>
        <v>Northern South America</v>
      </c>
      <c r="P28" s="15">
        <f t="shared" si="1"/>
        <v>11.691296209120001</v>
      </c>
      <c r="Q28" s="15">
        <f t="shared" si="2"/>
        <v>10.434104415844999</v>
      </c>
      <c r="R28" s="15">
        <f t="shared" si="3"/>
        <v>21.126612807851973</v>
      </c>
      <c r="S28" s="15">
        <f t="shared" si="4"/>
        <v>31.276364272905582</v>
      </c>
      <c r="T28">
        <f t="shared" si="5"/>
        <v>31</v>
      </c>
      <c r="U28">
        <f t="shared" si="6"/>
        <v>31</v>
      </c>
      <c r="V28">
        <f t="shared" si="7"/>
        <v>31</v>
      </c>
      <c r="W28">
        <f t="shared" si="8"/>
        <v>29</v>
      </c>
      <c r="X28" s="22">
        <v>6</v>
      </c>
      <c r="Y28" t="str">
        <f t="shared" si="13"/>
        <v>EU-27</v>
      </c>
      <c r="Z28" s="21">
        <f t="shared" si="14"/>
        <v>700.58799999999997</v>
      </c>
      <c r="AA28" s="16">
        <f t="shared" si="14"/>
        <v>535.10299999999995</v>
      </c>
      <c r="AB28" s="21">
        <f t="shared" si="14"/>
        <v>347.09899999999999</v>
      </c>
      <c r="AC28" s="21">
        <f t="shared" si="14"/>
        <v>217.38</v>
      </c>
      <c r="AD28" s="21" t="str">
        <f t="shared" si="15"/>
        <v>EU-27</v>
      </c>
    </row>
    <row r="29" spans="1:30" x14ac:dyDescent="0.35">
      <c r="A29" s="13" t="s">
        <v>44</v>
      </c>
      <c r="B29" t="s">
        <v>45</v>
      </c>
      <c r="C29" s="10" t="s">
        <v>13</v>
      </c>
      <c r="D29" cm="1">
        <f t="array" ref="D29">IF($C29="EPS",INDEX('EPS Emissions'!$C$1:$AI$101,MATCH(1,('EPS Emissions'!$C$1:$C$101='Electricity Figure'!$A29)*('EPS Emissions'!$D$1:$D$101='Electricity Figure'!$C$1),0),MATCH('Electricity Figure'!D$2,'EPS Emissions'!$C$1:$AI$1,0)),INDEX('GCAM By Region By Sector'!$B$1:$AH$342,MATCH(1,('GCAM By Region By Sector'!$B$1:$B$342='Electricity Figure'!$A29)*('GCAM By Region By Sector'!$C$1:$C$342='Electricity Figure'!$C$1),0),MATCH('Electricity Figure'!D$2,'GCAM By Region By Sector'!$B$1:$AH$1,0))*10^3)</f>
        <v>60.671847791750004</v>
      </c>
      <c r="E29" cm="1">
        <f t="array" ref="E29">IF($C29="EPS",INDEX('EPS Emissions'!$C$1:$AI$101,MATCH(1,('EPS Emissions'!$C$1:$C$101='Electricity Figure'!$A29)*('EPS Emissions'!$D$1:$D$101='Electricity Figure'!$C$1),0),MATCH('Electricity Figure'!E$2,'EPS Emissions'!$C$1:$AI$1,0)),INDEX('GCAM By Region By Sector'!$B$1:$AH$342,MATCH(1,('GCAM By Region By Sector'!$B$1:$B$342='Electricity Figure'!$A29)*('GCAM By Region By Sector'!$C$1:$C$342='Electricity Figure'!$C$1),0),MATCH('Electricity Figure'!E$2,'GCAM By Region By Sector'!$B$1:$AH$1,0))*10^3)</f>
        <v>93.452738922647512</v>
      </c>
      <c r="F29" cm="1">
        <f t="array" ref="F29">IF($C29="EPS",INDEX('EPS Emissions'!$C$1:$AI$101,MATCH(1,('EPS Emissions'!$C$1:$C$101='Electricity Figure'!$A29)*('EPS Emissions'!$D$1:$D$101='Electricity Figure'!$C$1),0),MATCH('Electricity Figure'!F$2,'EPS Emissions'!$C$1:$AI$1,0)),INDEX('GCAM By Region By Sector'!$B$1:$AH$342,MATCH(1,('GCAM By Region By Sector'!$B$1:$B$342='Electricity Figure'!$A29)*('GCAM By Region By Sector'!$C$1:$C$342='Electricity Figure'!$C$1),0),MATCH('Electricity Figure'!F$2,'GCAM By Region By Sector'!$B$1:$AH$1,0))*10^3)</f>
        <v>140.06651133302398</v>
      </c>
      <c r="G29" cm="1">
        <f t="array" ref="G29">IF($C29="EPS",INDEX('EPS Emissions'!$C$1:$AI$101,MATCH(1,('EPS Emissions'!$C$1:$C$101='Electricity Figure'!$A29)*('EPS Emissions'!$D$1:$D$101='Electricity Figure'!$C$1),0),MATCH('Electricity Figure'!G$2,'EPS Emissions'!$C$1:$AI$1,0)),INDEX('GCAM By Region By Sector'!$B$1:$AH$342,MATCH(1,('GCAM By Region By Sector'!$B$1:$B$342='Electricity Figure'!$A29)*('GCAM By Region By Sector'!$C$1:$C$342='Electricity Figure'!$C$1),0),MATCH('Electricity Figure'!G$2,'GCAM By Region By Sector'!$B$1:$AH$1,0))*10^3)</f>
        <v>175.10995726314866</v>
      </c>
      <c r="I29" s="2">
        <f>IF($C29="EPS",SUMIFS('Electricity Distribution'!D$113:D$157,'Electricity Distribution'!$C$113:$C$157,$C$1,'Electricity Distribution'!$A$113:$A$157,$A29),SUMIFS('Electricity Distribution'!D$384:D$600,'Electricity Distribution'!$C$384:$C$600,$C$1,'Electricity Distribution'!$B$384:$B$600,$B29))</f>
        <v>0</v>
      </c>
      <c r="J29" s="2">
        <f>IF($C29="EPS",SUMIFS('Electricity Distribution'!E$113:E$157,'Electricity Distribution'!$C$113:$C$157,$C$1,'Electricity Distribution'!$A$113:$A$157,$A29),SUMIFS('Electricity Distribution'!E$384:E$600,'Electricity Distribution'!$C$384:$C$600,$C$1,'Electricity Distribution'!$B$384:$B$600,$B29))</f>
        <v>0</v>
      </c>
      <c r="K29" s="2">
        <f>IF($C29="EPS",SUMIFS('Electricity Distribution'!F$113:F$157,'Electricity Distribution'!$C$113:$C$157,$C$1,'Electricity Distribution'!$A$113:$A$157,$A29),SUMIFS('Electricity Distribution'!F$384:F$600,'Electricity Distribution'!$C$384:$C$600,$C$1,'Electricity Distribution'!$B$384:$B$600,$B29))</f>
        <v>0</v>
      </c>
      <c r="L29" s="2">
        <f>IF($C29="EPS",SUMIFS('Electricity Distribution'!G$113:G$157,'Electricity Distribution'!$C$113:$C$157,$C$1,'Electricity Distribution'!$A$113:$A$157,$A29),SUMIFS('Electricity Distribution'!G$384:G$600,'Electricity Distribution'!$C$384:$C$600,$C$1,'Electricity Distribution'!$B$384:$B$600,$B29))</f>
        <v>0</v>
      </c>
      <c r="O29" t="str">
        <f t="shared" si="0"/>
        <v>Southern South America</v>
      </c>
      <c r="P29" s="15">
        <f t="shared" si="1"/>
        <v>60.671847791750004</v>
      </c>
      <c r="Q29" s="15">
        <f t="shared" si="2"/>
        <v>93.452738922647512</v>
      </c>
      <c r="R29" s="15">
        <f t="shared" si="3"/>
        <v>140.06651133302398</v>
      </c>
      <c r="S29" s="15">
        <f t="shared" si="4"/>
        <v>175.10995726314866</v>
      </c>
      <c r="T29">
        <f t="shared" si="5"/>
        <v>20</v>
      </c>
      <c r="U29">
        <f t="shared" si="6"/>
        <v>18</v>
      </c>
      <c r="V29">
        <f t="shared" si="7"/>
        <v>19</v>
      </c>
      <c r="W29">
        <f t="shared" si="8"/>
        <v>17</v>
      </c>
      <c r="X29" s="22">
        <v>7</v>
      </c>
      <c r="Y29" t="str">
        <f t="shared" si="13"/>
        <v>Japan</v>
      </c>
      <c r="Z29" s="21">
        <f t="shared" si="14"/>
        <v>538.60184404658503</v>
      </c>
      <c r="AA29" s="16">
        <f t="shared" si="14"/>
        <v>506.75268650736007</v>
      </c>
      <c r="AB29" s="21">
        <f t="shared" si="14"/>
        <v>436.17103442815898</v>
      </c>
      <c r="AC29" s="21">
        <f t="shared" si="14"/>
        <v>350.15965637786366</v>
      </c>
      <c r="AD29" s="21" t="str">
        <f t="shared" si="15"/>
        <v>Japan</v>
      </c>
    </row>
    <row r="30" spans="1:30" x14ac:dyDescent="0.35">
      <c r="A30" s="13" t="s">
        <v>46</v>
      </c>
      <c r="B30" t="s">
        <v>46</v>
      </c>
      <c r="C30" s="10" t="s">
        <v>13</v>
      </c>
      <c r="D30" cm="1">
        <f t="array" ref="D30">IF($C30="EPS",INDEX('EPS Emissions'!$C$1:$AI$101,MATCH(1,('EPS Emissions'!$C$1:$C$101='Electricity Figure'!$A30)*('EPS Emissions'!$D$1:$D$101='Electricity Figure'!$C$1),0),MATCH('Electricity Figure'!D$2,'EPS Emissions'!$C$1:$AI$1,0)),INDEX('GCAM By Region By Sector'!$B$1:$AH$342,MATCH(1,('GCAM By Region By Sector'!$B$1:$B$342='Electricity Figure'!$A30)*('GCAM By Region By Sector'!$C$1:$C$342='Electricity Figure'!$C$1),0),MATCH('Electricity Figure'!D$2,'GCAM By Region By Sector'!$B$1:$AH$1,0))*10^3)</f>
        <v>53.650198709855005</v>
      </c>
      <c r="E30" cm="1">
        <f t="array" ref="E30">IF($C30="EPS",INDEX('EPS Emissions'!$C$1:$AI$101,MATCH(1,('EPS Emissions'!$C$1:$C$101='Electricity Figure'!$A30)*('EPS Emissions'!$D$1:$D$101='Electricity Figure'!$C$1),0),MATCH('Electricity Figure'!E$2,'EPS Emissions'!$C$1:$AI$1,0)),INDEX('GCAM By Region By Sector'!$B$1:$AH$342,MATCH(1,('GCAM By Region By Sector'!$B$1:$B$342='Electricity Figure'!$A30)*('GCAM By Region By Sector'!$C$1:$C$342='Electricity Figure'!$C$1),0),MATCH('Electricity Figure'!E$2,'GCAM By Region By Sector'!$B$1:$AH$1,0))*10^3)</f>
        <v>85.977732869289014</v>
      </c>
      <c r="F30" cm="1">
        <f t="array" ref="F30">IF($C30="EPS",INDEX('EPS Emissions'!$C$1:$AI$101,MATCH(1,('EPS Emissions'!$C$1:$C$101='Electricity Figure'!$A30)*('EPS Emissions'!$D$1:$D$101='Electricity Figure'!$C$1),0),MATCH('Electricity Figure'!F$2,'EPS Emissions'!$C$1:$AI$1,0)),INDEX('GCAM By Region By Sector'!$B$1:$AH$342,MATCH(1,('GCAM By Region By Sector'!$B$1:$B$342='Electricity Figure'!$A30)*('GCAM By Region By Sector'!$C$1:$C$342='Electricity Figure'!$C$1),0),MATCH('Electricity Figure'!F$2,'GCAM By Region By Sector'!$B$1:$AH$1,0))*10^3)</f>
        <v>151.41112789555766</v>
      </c>
      <c r="G30" cm="1">
        <f t="array" ref="G30">IF($C30="EPS",INDEX('EPS Emissions'!$C$1:$AI$101,MATCH(1,('EPS Emissions'!$C$1:$C$101='Electricity Figure'!$A30)*('EPS Emissions'!$D$1:$D$101='Electricity Figure'!$C$1),0),MATCH('Electricity Figure'!G$2,'EPS Emissions'!$C$1:$AI$1,0)),INDEX('GCAM By Region By Sector'!$B$1:$AH$342,MATCH(1,('GCAM By Region By Sector'!$B$1:$B$342='Electricity Figure'!$A30)*('GCAM By Region By Sector'!$C$1:$C$342='Electricity Figure'!$C$1),0),MATCH('Electricity Figure'!G$2,'GCAM By Region By Sector'!$B$1:$AH$1,0))*10^3)</f>
        <v>224.633713678671</v>
      </c>
      <c r="I30" s="2">
        <f>IF($C30="EPS",SUMIFS('Electricity Distribution'!D$113:D$157,'Electricity Distribution'!$C$113:$C$157,$C$1,'Electricity Distribution'!$A$113:$A$157,$A30),SUMIFS('Electricity Distribution'!D$384:D$600,'Electricity Distribution'!$C$384:$C$600,$C$1,'Electricity Distribution'!$B$384:$B$600,$B30))</f>
        <v>0</v>
      </c>
      <c r="J30" s="2">
        <f>IF($C30="EPS",SUMIFS('Electricity Distribution'!E$113:E$157,'Electricity Distribution'!$C$113:$C$157,$C$1,'Electricity Distribution'!$A$113:$A$157,$A30),SUMIFS('Electricity Distribution'!E$384:E$600,'Electricity Distribution'!$C$384:$C$600,$C$1,'Electricity Distribution'!$B$384:$B$600,$B30))</f>
        <v>0</v>
      </c>
      <c r="K30" s="2">
        <f>IF($C30="EPS",SUMIFS('Electricity Distribution'!F$113:F$157,'Electricity Distribution'!$C$113:$C$157,$C$1,'Electricity Distribution'!$A$113:$A$157,$A30),SUMIFS('Electricity Distribution'!F$384:F$600,'Electricity Distribution'!$C$384:$C$600,$C$1,'Electricity Distribution'!$B$384:$B$600,$B30))</f>
        <v>0</v>
      </c>
      <c r="L30" s="2">
        <f>IF($C30="EPS",SUMIFS('Electricity Distribution'!G$113:G$157,'Electricity Distribution'!$C$113:$C$157,$C$1,'Electricity Distribution'!$A$113:$A$157,$A30),SUMIFS('Electricity Distribution'!G$384:G$600,'Electricity Distribution'!$C$384:$C$600,$C$1,'Electricity Distribution'!$B$384:$B$600,$B30))</f>
        <v>0</v>
      </c>
      <c r="O30" t="str">
        <f t="shared" si="0"/>
        <v>South Asia</v>
      </c>
      <c r="P30" s="15">
        <f t="shared" si="1"/>
        <v>53.650198709855005</v>
      </c>
      <c r="Q30" s="15">
        <f t="shared" si="2"/>
        <v>85.977732869289014</v>
      </c>
      <c r="R30" s="15">
        <f t="shared" si="3"/>
        <v>151.41112789555766</v>
      </c>
      <c r="S30" s="15">
        <f t="shared" si="4"/>
        <v>224.633713678671</v>
      </c>
      <c r="T30">
        <f t="shared" si="5"/>
        <v>24</v>
      </c>
      <c r="U30">
        <f t="shared" si="6"/>
        <v>20</v>
      </c>
      <c r="V30">
        <f t="shared" si="7"/>
        <v>17</v>
      </c>
      <c r="W30">
        <f t="shared" si="8"/>
        <v>14</v>
      </c>
      <c r="X30" s="22">
        <v>8</v>
      </c>
      <c r="Y30" t="str">
        <f t="shared" si="13"/>
        <v>Russia</v>
      </c>
      <c r="Z30" s="21">
        <f t="shared" si="14"/>
        <v>483.72421430543699</v>
      </c>
      <c r="AA30" s="16">
        <f t="shared" si="14"/>
        <v>462.1175670374717</v>
      </c>
      <c r="AB30" s="21">
        <f t="shared" si="14"/>
        <v>408.64580626853279</v>
      </c>
      <c r="AC30" s="21">
        <f t="shared" si="14"/>
        <v>328.26677694136384</v>
      </c>
      <c r="AD30" s="21" t="str">
        <f t="shared" si="15"/>
        <v>Russia</v>
      </c>
    </row>
    <row r="31" spans="1:30" x14ac:dyDescent="0.35">
      <c r="A31" s="13" t="s">
        <v>47</v>
      </c>
      <c r="B31" t="s">
        <v>47</v>
      </c>
      <c r="C31" s="12" t="s">
        <v>9</v>
      </c>
      <c r="D31" cm="1">
        <f t="array" ref="D31">IF($C31="EPS",INDEX('EPS Emissions'!$C$1:$AI$101,MATCH(1,('EPS Emissions'!$C$1:$C$101='Electricity Figure'!$A31)*('EPS Emissions'!$D$1:$D$101='Electricity Figure'!$C$1),0),MATCH('Electricity Figure'!D$2,'EPS Emissions'!$C$1:$AI$1,0)),INDEX('GCAM By Region By Sector'!$B$1:$AH$342,MATCH(1,('GCAM By Region By Sector'!$B$1:$B$342='Electricity Figure'!$A31)*('GCAM By Region By Sector'!$C$1:$C$342='Electricity Figure'!$C$1),0),MATCH('Electricity Figure'!D$2,'GCAM By Region By Sector'!$B$1:$AH$1,0))*10^3)</f>
        <v>259.95100000000002</v>
      </c>
      <c r="E31" cm="1">
        <f t="array" ref="E31">IF($C31="EPS",INDEX('EPS Emissions'!$C$1:$AI$101,MATCH(1,('EPS Emissions'!$C$1:$C$101='Electricity Figure'!$A31)*('EPS Emissions'!$D$1:$D$101='Electricity Figure'!$C$1),0),MATCH('Electricity Figure'!E$2,'EPS Emissions'!$C$1:$AI$1,0)),INDEX('GCAM By Region By Sector'!$B$1:$AH$342,MATCH(1,('GCAM By Region By Sector'!$B$1:$B$342='Electricity Figure'!$A31)*('GCAM By Region By Sector'!$C$1:$C$342='Electricity Figure'!$C$1),0),MATCH('Electricity Figure'!E$2,'GCAM By Region By Sector'!$B$1:$AH$1,0))*10^3)</f>
        <v>281.04199999999997</v>
      </c>
      <c r="F31" cm="1">
        <f t="array" ref="F31">IF($C31="EPS",INDEX('EPS Emissions'!$C$1:$AI$101,MATCH(1,('EPS Emissions'!$C$1:$C$101='Electricity Figure'!$A31)*('EPS Emissions'!$D$1:$D$101='Electricity Figure'!$C$1),0),MATCH('Electricity Figure'!F$2,'EPS Emissions'!$C$1:$AI$1,0)),INDEX('GCAM By Region By Sector'!$B$1:$AH$342,MATCH(1,('GCAM By Region By Sector'!$B$1:$B$342='Electricity Figure'!$A31)*('GCAM By Region By Sector'!$C$1:$C$342='Electricity Figure'!$C$1),0),MATCH('Electricity Figure'!F$2,'GCAM By Region By Sector'!$B$1:$AH$1,0))*10^3)</f>
        <v>284.09899999999999</v>
      </c>
      <c r="G31" cm="1">
        <f t="array" ref="G31">IF($C31="EPS",INDEX('EPS Emissions'!$C$1:$AI$101,MATCH(1,('EPS Emissions'!$C$1:$C$101='Electricity Figure'!$A31)*('EPS Emissions'!$D$1:$D$101='Electricity Figure'!$C$1),0),MATCH('Electricity Figure'!G$2,'EPS Emissions'!$C$1:$AI$1,0)),INDEX('GCAM By Region By Sector'!$B$1:$AH$342,MATCH(1,('GCAM By Region By Sector'!$B$1:$B$342='Electricity Figure'!$A31)*('GCAM By Region By Sector'!$C$1:$C$342='Electricity Figure'!$C$1),0),MATCH('Electricity Figure'!G$2,'GCAM By Region By Sector'!$B$1:$AH$1,0))*10^3)</f>
        <v>286.30799999999999</v>
      </c>
      <c r="I31" s="2">
        <f>IF($C31="EPS",SUMIFS('Electricity Distribution'!D$113:D$157,'Electricity Distribution'!$C$113:$C$157,$C$1,'Electricity Distribution'!$A$113:$A$157,$A31),SUMIFS('Electricity Distribution'!D$384:D$600,'Electricity Distribution'!$C$384:$C$600,$C$1,'Electricity Distribution'!$B$384:$B$600,$B31))</f>
        <v>0</v>
      </c>
      <c r="J31" s="2">
        <f>IF($C31="EPS",SUMIFS('Electricity Distribution'!E$113:E$157,'Electricity Distribution'!$C$113:$C$157,$C$1,'Electricity Distribution'!$A$113:$A$157,$A31),SUMIFS('Electricity Distribution'!E$384:E$600,'Electricity Distribution'!$C$384:$C$600,$C$1,'Electricity Distribution'!$B$384:$B$600,$B31))</f>
        <v>0</v>
      </c>
      <c r="K31" s="2">
        <f>IF($C31="EPS",SUMIFS('Electricity Distribution'!F$113:F$157,'Electricity Distribution'!$C$113:$C$157,$C$1,'Electricity Distribution'!$A$113:$A$157,$A31),SUMIFS('Electricity Distribution'!F$384:F$600,'Electricity Distribution'!$C$384:$C$600,$C$1,'Electricity Distribution'!$B$384:$B$600,$B31))</f>
        <v>0</v>
      </c>
      <c r="L31" s="2">
        <f>IF($C31="EPS",SUMIFS('Electricity Distribution'!G$113:G$157,'Electricity Distribution'!$C$113:$C$157,$C$1,'Electricity Distribution'!$A$113:$A$157,$A31),SUMIFS('Electricity Distribution'!G$384:G$600,'Electricity Distribution'!$C$384:$C$600,$C$1,'Electricity Distribution'!$B$384:$B$600,$B31))</f>
        <v>0</v>
      </c>
      <c r="O31" t="str">
        <f t="shared" si="0"/>
        <v>South Korea</v>
      </c>
      <c r="P31" s="15">
        <f t="shared" si="1"/>
        <v>259.95100000000002</v>
      </c>
      <c r="Q31" s="15">
        <f t="shared" si="2"/>
        <v>281.04199999999997</v>
      </c>
      <c r="R31" s="15">
        <f t="shared" si="3"/>
        <v>284.09899999999999</v>
      </c>
      <c r="S31" s="15">
        <f t="shared" si="4"/>
        <v>286.30799999999999</v>
      </c>
      <c r="T31">
        <f t="shared" si="5"/>
        <v>9</v>
      </c>
      <c r="U31">
        <f t="shared" si="6"/>
        <v>10</v>
      </c>
      <c r="V31">
        <f t="shared" si="7"/>
        <v>11</v>
      </c>
      <c r="W31">
        <f t="shared" si="8"/>
        <v>11</v>
      </c>
      <c r="X31" s="22">
        <v>9</v>
      </c>
      <c r="Y31" t="str">
        <f t="shared" si="13"/>
        <v>Indonesia</v>
      </c>
      <c r="Z31" s="21">
        <f t="shared" si="14"/>
        <v>253.167</v>
      </c>
      <c r="AA31" s="16">
        <f t="shared" si="14"/>
        <v>375.06799999999998</v>
      </c>
      <c r="AB31" s="21">
        <f t="shared" si="14"/>
        <v>718.11699999999996</v>
      </c>
      <c r="AC31" s="21">
        <f t="shared" si="14"/>
        <v>1690.55</v>
      </c>
      <c r="AD31" s="21" t="str">
        <f t="shared" si="15"/>
        <v>Indonesia</v>
      </c>
    </row>
    <row r="32" spans="1:30" x14ac:dyDescent="0.35">
      <c r="A32" s="13" t="s">
        <v>48</v>
      </c>
      <c r="B32" t="s">
        <v>48</v>
      </c>
      <c r="C32" s="10" t="s">
        <v>13</v>
      </c>
      <c r="D32" cm="1">
        <f t="array" ref="D32">IF($C32="EPS",INDEX('EPS Emissions'!$C$1:$AI$101,MATCH(1,('EPS Emissions'!$C$1:$C$101='Electricity Figure'!$A32)*('EPS Emissions'!$D$1:$D$101='Electricity Figure'!$C$1),0),MATCH('Electricity Figure'!D$2,'EPS Emissions'!$C$1:$AI$1,0)),INDEX('GCAM By Region By Sector'!$B$1:$AH$342,MATCH(1,('GCAM By Region By Sector'!$B$1:$B$342='Electricity Figure'!$A32)*('GCAM By Region By Sector'!$C$1:$C$342='Electricity Figure'!$C$1),0),MATCH('Electricity Figure'!D$2,'GCAM By Region By Sector'!$B$1:$AH$1,0))*10^3)</f>
        <v>406.26524547848135</v>
      </c>
      <c r="E32" cm="1">
        <f t="array" ref="E32">IF($C32="EPS",INDEX('EPS Emissions'!$C$1:$AI$101,MATCH(1,('EPS Emissions'!$C$1:$C$101='Electricity Figure'!$A32)*('EPS Emissions'!$D$1:$D$101='Electricity Figure'!$C$1),0),MATCH('Electricity Figure'!E$2,'EPS Emissions'!$C$1:$AI$1,0)),INDEX('GCAM By Region By Sector'!$B$1:$AH$342,MATCH(1,('GCAM By Region By Sector'!$B$1:$B$342='Electricity Figure'!$A32)*('GCAM By Region By Sector'!$C$1:$C$342='Electricity Figure'!$C$1),0),MATCH('Electricity Figure'!E$2,'GCAM By Region By Sector'!$B$1:$AH$1,0))*10^3)</f>
        <v>560.68913625641346</v>
      </c>
      <c r="F32" cm="1">
        <f t="array" ref="F32">IF($C32="EPS",INDEX('EPS Emissions'!$C$1:$AI$101,MATCH(1,('EPS Emissions'!$C$1:$C$101='Electricity Figure'!$A32)*('EPS Emissions'!$D$1:$D$101='Electricity Figure'!$C$1),0),MATCH('Electricity Figure'!F$2,'EPS Emissions'!$C$1:$AI$1,0)),INDEX('GCAM By Region By Sector'!$B$1:$AH$342,MATCH(1,('GCAM By Region By Sector'!$B$1:$B$342='Electricity Figure'!$A32)*('GCAM By Region By Sector'!$C$1:$C$342='Electricity Figure'!$C$1),0),MATCH('Electricity Figure'!F$2,'GCAM By Region By Sector'!$B$1:$AH$1,0))*10^3)</f>
        <v>773.83636452356131</v>
      </c>
      <c r="G32" cm="1">
        <f t="array" ref="G32">IF($C32="EPS",INDEX('EPS Emissions'!$C$1:$AI$101,MATCH(1,('EPS Emissions'!$C$1:$C$101='Electricity Figure'!$A32)*('EPS Emissions'!$D$1:$D$101='Electricity Figure'!$C$1),0),MATCH('Electricity Figure'!G$2,'EPS Emissions'!$C$1:$AI$1,0)),INDEX('GCAM By Region By Sector'!$B$1:$AH$342,MATCH(1,('GCAM By Region By Sector'!$B$1:$B$342='Electricity Figure'!$A32)*('GCAM By Region By Sector'!$C$1:$C$342='Electricity Figure'!$C$1),0),MATCH('Electricity Figure'!G$2,'GCAM By Region By Sector'!$B$1:$AH$1,0))*10^3)</f>
        <v>955.47975873396433</v>
      </c>
      <c r="I32" s="2">
        <f>IF($C32="EPS",SUMIFS('Electricity Distribution'!D$113:D$157,'Electricity Distribution'!$C$113:$C$157,$C$1,'Electricity Distribution'!$A$113:$A$157,$A32),SUMIFS('Electricity Distribution'!D$384:D$600,'Electricity Distribution'!$C$384:$C$600,$C$1,'Electricity Distribution'!$B$384:$B$600,$B32))</f>
        <v>0</v>
      </c>
      <c r="J32" s="2">
        <f>IF($C32="EPS",SUMIFS('Electricity Distribution'!E$113:E$157,'Electricity Distribution'!$C$113:$C$157,$C$1,'Electricity Distribution'!$A$113:$A$157,$A32),SUMIFS('Electricity Distribution'!E$384:E$600,'Electricity Distribution'!$C$384:$C$600,$C$1,'Electricity Distribution'!$B$384:$B$600,$B32))</f>
        <v>0</v>
      </c>
      <c r="K32" s="2">
        <f>IF($C32="EPS",SUMIFS('Electricity Distribution'!F$113:F$157,'Electricity Distribution'!$C$113:$C$157,$C$1,'Electricity Distribution'!$A$113:$A$157,$A32),SUMIFS('Electricity Distribution'!F$384:F$600,'Electricity Distribution'!$C$384:$C$600,$C$1,'Electricity Distribution'!$B$384:$B$600,$B32))</f>
        <v>0</v>
      </c>
      <c r="L32" s="2">
        <f>IF($C32="EPS",SUMIFS('Electricity Distribution'!G$113:G$157,'Electricity Distribution'!$C$113:$C$157,$C$1,'Electricity Distribution'!$A$113:$A$157,$A32),SUMIFS('Electricity Distribution'!G$384:G$600,'Electricity Distribution'!$C$384:$C$600,$C$1,'Electricity Distribution'!$B$384:$B$600,$B32))</f>
        <v>0</v>
      </c>
      <c r="O32" t="str">
        <f t="shared" si="0"/>
        <v>Southeast Asia</v>
      </c>
      <c r="P32" s="15">
        <f t="shared" si="1"/>
        <v>406.26524547848135</v>
      </c>
      <c r="Q32" s="15">
        <f t="shared" si="2"/>
        <v>560.68913625641346</v>
      </c>
      <c r="R32" s="15">
        <f t="shared" si="3"/>
        <v>773.83636452356131</v>
      </c>
      <c r="S32" s="15">
        <f t="shared" si="4"/>
        <v>955.47975873396433</v>
      </c>
      <c r="T32">
        <f t="shared" si="5"/>
        <v>8</v>
      </c>
      <c r="U32">
        <f t="shared" si="6"/>
        <v>5</v>
      </c>
      <c r="V32">
        <f t="shared" si="7"/>
        <v>4</v>
      </c>
      <c r="W32">
        <f t="shared" si="8"/>
        <v>5</v>
      </c>
      <c r="X32" s="22">
        <v>10</v>
      </c>
      <c r="Y32" t="str">
        <f t="shared" si="13"/>
        <v>South Korea</v>
      </c>
      <c r="Z32" s="21">
        <f t="shared" si="14"/>
        <v>259.95100000000002</v>
      </c>
      <c r="AA32" s="16">
        <f t="shared" si="14"/>
        <v>281.04199999999997</v>
      </c>
      <c r="AB32" s="21">
        <f t="shared" si="14"/>
        <v>284.09899999999999</v>
      </c>
      <c r="AC32" s="21">
        <f t="shared" si="14"/>
        <v>286.30799999999999</v>
      </c>
      <c r="AD32" s="21" t="str">
        <f t="shared" si="15"/>
        <v>South Korea</v>
      </c>
    </row>
    <row r="33" spans="1:43" x14ac:dyDescent="0.35">
      <c r="A33" s="13" t="s">
        <v>49</v>
      </c>
      <c r="B33" t="s">
        <v>49</v>
      </c>
      <c r="C33" s="10" t="s">
        <v>13</v>
      </c>
      <c r="D33" cm="1">
        <f t="array" ref="D33">IF($C33="EPS",INDEX('EPS Emissions'!$C$1:$AI$101,MATCH(1,('EPS Emissions'!$C$1:$C$101='Electricity Figure'!$A33)*('EPS Emissions'!$D$1:$D$101='Electricity Figure'!$C$1),0),MATCH('Electricity Figure'!D$2,'EPS Emissions'!$C$1:$AI$1,0)),INDEX('GCAM By Region By Sector'!$B$1:$AH$342,MATCH(1,('GCAM By Region By Sector'!$B$1:$B$342='Electricity Figure'!$A33)*('GCAM By Region By Sector'!$C$1:$C$342='Electricity Figure'!$C$1),0),MATCH('Electricity Figure'!D$2,'GCAM By Region By Sector'!$B$1:$AH$1,0))*10^3)</f>
        <v>112.01566681230248</v>
      </c>
      <c r="E33" cm="1">
        <f t="array" ref="E33">IF($C33="EPS",INDEX('EPS Emissions'!$C$1:$AI$101,MATCH(1,('EPS Emissions'!$C$1:$C$101='Electricity Figure'!$A33)*('EPS Emissions'!$D$1:$D$101='Electricity Figure'!$C$1),0),MATCH('Electricity Figure'!E$2,'EPS Emissions'!$C$1:$AI$1,0)),INDEX('GCAM By Region By Sector'!$B$1:$AH$342,MATCH(1,('GCAM By Region By Sector'!$B$1:$B$342='Electricity Figure'!$A33)*('GCAM By Region By Sector'!$C$1:$C$342='Electricity Figure'!$C$1),0),MATCH('Electricity Figure'!E$2,'GCAM By Region By Sector'!$B$1:$AH$1,0))*10^3)</f>
        <v>126.03922121717437</v>
      </c>
      <c r="F33" cm="1">
        <f t="array" ref="F33">IF($C33="EPS",INDEX('EPS Emissions'!$C$1:$AI$101,MATCH(1,('EPS Emissions'!$C$1:$C$101='Electricity Figure'!$A33)*('EPS Emissions'!$D$1:$D$101='Electricity Figure'!$C$1),0),MATCH('Electricity Figure'!F$2,'EPS Emissions'!$C$1:$AI$1,0)),INDEX('GCAM By Region By Sector'!$B$1:$AH$342,MATCH(1,('GCAM By Region By Sector'!$B$1:$B$342='Electricity Figure'!$A33)*('GCAM By Region By Sector'!$C$1:$C$342='Electricity Figure'!$C$1),0),MATCH('Electricity Figure'!F$2,'GCAM By Region By Sector'!$B$1:$AH$1,0))*10^3)</f>
        <v>124.35636498052845</v>
      </c>
      <c r="G33" cm="1">
        <f t="array" ref="G33">IF($C33="EPS",INDEX('EPS Emissions'!$C$1:$AI$101,MATCH(1,('EPS Emissions'!$C$1:$C$101='Electricity Figure'!$A33)*('EPS Emissions'!$D$1:$D$101='Electricity Figure'!$C$1),0),MATCH('Electricity Figure'!G$2,'EPS Emissions'!$C$1:$AI$1,0)),INDEX('GCAM By Region By Sector'!$B$1:$AH$342,MATCH(1,('GCAM By Region By Sector'!$B$1:$B$342='Electricity Figure'!$A33)*('GCAM By Region By Sector'!$C$1:$C$342='Electricity Figure'!$C$1),0),MATCH('Electricity Figure'!G$2,'GCAM By Region By Sector'!$B$1:$AH$1,0))*10^3)</f>
        <v>113.45892139938321</v>
      </c>
      <c r="I33" s="2">
        <f>IF($C33="EPS",SUMIFS('Electricity Distribution'!D$113:D$157,'Electricity Distribution'!$C$113:$C$157,$C$1,'Electricity Distribution'!$A$113:$A$157,$A33),SUMIFS('Electricity Distribution'!D$384:D$600,'Electricity Distribution'!$C$384:$C$600,$C$1,'Electricity Distribution'!$B$384:$B$600,$B33))</f>
        <v>0</v>
      </c>
      <c r="J33" s="2">
        <f>IF($C33="EPS",SUMIFS('Electricity Distribution'!E$113:E$157,'Electricity Distribution'!$C$113:$C$157,$C$1,'Electricity Distribution'!$A$113:$A$157,$A33),SUMIFS('Electricity Distribution'!E$384:E$600,'Electricity Distribution'!$C$384:$C$600,$C$1,'Electricity Distribution'!$B$384:$B$600,$B33))</f>
        <v>0</v>
      </c>
      <c r="K33" s="2">
        <f>IF($C33="EPS",SUMIFS('Electricity Distribution'!F$113:F$157,'Electricity Distribution'!$C$113:$C$157,$C$1,'Electricity Distribution'!$A$113:$A$157,$A33),SUMIFS('Electricity Distribution'!F$384:F$600,'Electricity Distribution'!$C$384:$C$600,$C$1,'Electricity Distribution'!$B$384:$B$600,$B33))</f>
        <v>0</v>
      </c>
      <c r="L33" s="2">
        <f>IF($C33="EPS",SUMIFS('Electricity Distribution'!G$113:G$157,'Electricity Distribution'!$C$113:$C$157,$C$1,'Electricity Distribution'!$A$113:$A$157,$A33),SUMIFS('Electricity Distribution'!G$384:G$600,'Electricity Distribution'!$C$384:$C$600,$C$1,'Electricity Distribution'!$B$384:$B$600,$B33))</f>
        <v>0</v>
      </c>
      <c r="O33" t="str">
        <f t="shared" si="0"/>
        <v>Taiwan</v>
      </c>
      <c r="P33" s="15">
        <f t="shared" si="1"/>
        <v>112.01566681230248</v>
      </c>
      <c r="Q33" s="15">
        <f t="shared" si="2"/>
        <v>126.03922121717437</v>
      </c>
      <c r="R33" s="15">
        <f t="shared" si="3"/>
        <v>124.35636498052845</v>
      </c>
      <c r="S33" s="15">
        <f t="shared" si="4"/>
        <v>113.45892139938321</v>
      </c>
      <c r="T33">
        <f t="shared" si="5"/>
        <v>17</v>
      </c>
      <c r="U33">
        <f t="shared" si="6"/>
        <v>17</v>
      </c>
      <c r="V33">
        <f t="shared" si="7"/>
        <v>21</v>
      </c>
      <c r="W33">
        <f t="shared" si="8"/>
        <v>24</v>
      </c>
      <c r="X33" s="22" t="s">
        <v>86</v>
      </c>
      <c r="Y33" t="s">
        <v>87</v>
      </c>
      <c r="Z33" s="21">
        <f>$P$35-SUM(Z23:Z32)</f>
        <v>1782.1903565982848</v>
      </c>
      <c r="AA33" s="16">
        <f>$Q$35-SUM(AA23:AA32)</f>
        <v>2085.9062258805825</v>
      </c>
      <c r="AB33" s="21">
        <f>$R$35-SUM(AB23:AB32)</f>
        <v>2668.0120849750547</v>
      </c>
      <c r="AC33" s="21">
        <f>$S$35-SUM(AC23:AC32)</f>
        <v>3436.4271199325449</v>
      </c>
      <c r="AD33" s="21"/>
    </row>
    <row r="34" spans="1:43" x14ac:dyDescent="0.35">
      <c r="A34" s="13" t="s">
        <v>50</v>
      </c>
      <c r="B34" t="s">
        <v>50</v>
      </c>
      <c r="C34" s="10" t="s">
        <v>9</v>
      </c>
      <c r="D34" cm="1">
        <f t="array" ref="D34">IF($C34="EPS",INDEX('EPS Emissions'!$C$1:$AI$101,MATCH(1,('EPS Emissions'!$C$1:$C$101='Electricity Figure'!$A34)*('EPS Emissions'!$D$1:$D$101='Electricity Figure'!$C$1),0),MATCH('Electricity Figure'!D$2,'EPS Emissions'!$C$1:$AI$1,0)),INDEX('GCAM By Region By Sector'!$B$1:$AH$342,MATCH(1,('GCAM By Region By Sector'!$B$1:$B$342='Electricity Figure'!$A34)*('GCAM By Region By Sector'!$C$1:$C$342='Electricity Figure'!$C$1),0),MATCH('Electricity Figure'!D$2,'GCAM By Region By Sector'!$B$1:$AH$1,0))*10^3)</f>
        <v>1459.77</v>
      </c>
      <c r="E34" cm="1">
        <f t="array" ref="E34">IF($C34="EPS",INDEX('EPS Emissions'!$C$1:$AI$101,MATCH(1,('EPS Emissions'!$C$1:$C$101='Electricity Figure'!$A34)*('EPS Emissions'!$D$1:$D$101='Electricity Figure'!$C$1),0),MATCH('Electricity Figure'!E$2,'EPS Emissions'!$C$1:$AI$1,0)),INDEX('GCAM By Region By Sector'!$B$1:$AH$342,MATCH(1,('GCAM By Region By Sector'!$B$1:$B$342='Electricity Figure'!$A34)*('GCAM By Region By Sector'!$C$1:$C$342='Electricity Figure'!$C$1),0),MATCH('Electricity Figure'!E$2,'GCAM By Region By Sector'!$B$1:$AH$1,0))*10^3)</f>
        <v>1208.53</v>
      </c>
      <c r="F34" cm="1">
        <f t="array" ref="F34">IF($C34="EPS",INDEX('EPS Emissions'!$C$1:$AI$101,MATCH(1,('EPS Emissions'!$C$1:$C$101='Electricity Figure'!$A34)*('EPS Emissions'!$D$1:$D$101='Electricity Figure'!$C$1),0),MATCH('Electricity Figure'!F$2,'EPS Emissions'!$C$1:$AI$1,0)),INDEX('GCAM By Region By Sector'!$B$1:$AH$342,MATCH(1,('GCAM By Region By Sector'!$B$1:$B$342='Electricity Figure'!$A34)*('GCAM By Region By Sector'!$C$1:$C$342='Electricity Figure'!$C$1),0),MATCH('Electricity Figure'!F$2,'GCAM By Region By Sector'!$B$1:$AH$1,0))*10^3)</f>
        <v>1219.58</v>
      </c>
      <c r="G34" cm="1">
        <f t="array" ref="G34">IF($C34="EPS",INDEX('EPS Emissions'!$C$1:$AI$101,MATCH(1,('EPS Emissions'!$C$1:$C$101='Electricity Figure'!$A34)*('EPS Emissions'!$D$1:$D$101='Electricity Figure'!$C$1),0),MATCH('Electricity Figure'!G$2,'EPS Emissions'!$C$1:$AI$1,0)),INDEX('GCAM By Region By Sector'!$B$1:$AH$342,MATCH(1,('GCAM By Region By Sector'!$B$1:$B$342='Electricity Figure'!$A34)*('GCAM By Region By Sector'!$C$1:$C$342='Electricity Figure'!$C$1),0),MATCH('Electricity Figure'!G$2,'GCAM By Region By Sector'!$B$1:$AH$1,0))*10^3)</f>
        <v>1255.01</v>
      </c>
      <c r="I34" s="2">
        <f>IF($C34="EPS",SUMIFS('Electricity Distribution'!D$113:D$157,'Electricity Distribution'!$C$113:$C$157,$C$1,'Electricity Distribution'!$A$113:$A$157,$A34),SUMIFS('Electricity Distribution'!D$384:D$600,'Electricity Distribution'!$C$384:$C$600,$C$1,'Electricity Distribution'!$B$384:$B$600,$B34))</f>
        <v>0</v>
      </c>
      <c r="J34" s="2">
        <f>IF($C34="EPS",SUMIFS('Electricity Distribution'!E$113:E$157,'Electricity Distribution'!$C$113:$C$157,$C$1,'Electricity Distribution'!$A$113:$A$157,$A34),SUMIFS('Electricity Distribution'!E$384:E$600,'Electricity Distribution'!$C$384:$C$600,$C$1,'Electricity Distribution'!$B$384:$B$600,$B34))</f>
        <v>0</v>
      </c>
      <c r="K34" s="2">
        <f>IF($C34="EPS",SUMIFS('Electricity Distribution'!F$113:F$157,'Electricity Distribution'!$C$113:$C$157,$C$1,'Electricity Distribution'!$A$113:$A$157,$A34),SUMIFS('Electricity Distribution'!F$384:F$600,'Electricity Distribution'!$C$384:$C$600,$C$1,'Electricity Distribution'!$B$384:$B$600,$B34))</f>
        <v>0</v>
      </c>
      <c r="L34" s="2">
        <f>IF($C34="EPS",SUMIFS('Electricity Distribution'!G$113:G$157,'Electricity Distribution'!$C$113:$C$157,$C$1,'Electricity Distribution'!$A$113:$A$157,$A34),SUMIFS('Electricity Distribution'!G$384:G$600,'Electricity Distribution'!$C$384:$C$600,$C$1,'Electricity Distribution'!$B$384:$B$600,$B34))</f>
        <v>0</v>
      </c>
      <c r="O34" t="str">
        <f t="shared" si="0"/>
        <v>USA</v>
      </c>
      <c r="P34" s="15">
        <f t="shared" si="1"/>
        <v>1459.77</v>
      </c>
      <c r="Q34" s="15">
        <f t="shared" si="2"/>
        <v>1208.53</v>
      </c>
      <c r="R34" s="15">
        <f t="shared" si="3"/>
        <v>1219.58</v>
      </c>
      <c r="S34" s="15">
        <f t="shared" si="4"/>
        <v>1255.01</v>
      </c>
      <c r="T34">
        <f t="shared" si="5"/>
        <v>2</v>
      </c>
      <c r="U34">
        <f t="shared" si="6"/>
        <v>2</v>
      </c>
      <c r="V34">
        <f t="shared" si="7"/>
        <v>2</v>
      </c>
      <c r="W34">
        <f t="shared" si="8"/>
        <v>3</v>
      </c>
      <c r="Y34" t="s">
        <v>415</v>
      </c>
      <c r="Z34">
        <v>0</v>
      </c>
      <c r="AA34">
        <v>0</v>
      </c>
      <c r="AB34">
        <v>0</v>
      </c>
      <c r="AC34">
        <v>0</v>
      </c>
      <c r="AK34" s="26">
        <v>2030</v>
      </c>
      <c r="AN34" s="26">
        <v>2040</v>
      </c>
      <c r="AQ34" s="26">
        <v>2050</v>
      </c>
    </row>
    <row r="35" spans="1:43" x14ac:dyDescent="0.35">
      <c r="O35" s="14" t="s">
        <v>94</v>
      </c>
      <c r="P35" s="19">
        <f>SUM(P3:P34)</f>
        <v>11205.245802599658</v>
      </c>
      <c r="Q35" s="19">
        <f>SUM(Q3:Q34)</f>
        <v>12535.147999337089</v>
      </c>
      <c r="R35" s="19">
        <f>SUM(R3:R34)</f>
        <v>13492.337047153605</v>
      </c>
      <c r="S35" s="19">
        <f>SUM(S3:S34)</f>
        <v>14276.954301693742</v>
      </c>
      <c r="AJ35" t="str">
        <f>Y23</f>
        <v>China</v>
      </c>
      <c r="AK35" s="25">
        <f>AA23/SUM($AA$23:$AA$33)</f>
        <v>0.38956301116335007</v>
      </c>
      <c r="AM35" t="str">
        <f>Y41</f>
        <v>China</v>
      </c>
      <c r="AN35" s="25">
        <f>AB41/SUM($AB$41:$AB$51)</f>
        <v>0.35721239272011573</v>
      </c>
      <c r="AP35" t="str">
        <f>Y58</f>
        <v>China</v>
      </c>
      <c r="AQ35" s="25">
        <f t="shared" ref="AQ35:AQ45" si="16">AC58/SUM($AC$58:$AC$68)</f>
        <v>0.26853136313150328</v>
      </c>
    </row>
    <row r="36" spans="1:43" x14ac:dyDescent="0.35">
      <c r="B36" t="s">
        <v>59</v>
      </c>
      <c r="C36" s="9"/>
      <c r="I36" s="27" t="s">
        <v>74</v>
      </c>
      <c r="AJ36" t="str">
        <f t="shared" ref="AJ36:AJ44" si="17">Y24</f>
        <v>USA</v>
      </c>
      <c r="AK36" s="25">
        <f t="shared" ref="AK36:AK43" si="18">AA24/SUM($AA$23:$AA$33)</f>
        <v>9.6411306836098956E-2</v>
      </c>
      <c r="AM36" t="str">
        <f t="shared" ref="AM36:AM44" si="19">Y42</f>
        <v>USA</v>
      </c>
      <c r="AN36" s="48">
        <f t="shared" ref="AN36:AN45" si="20">AB42/SUM($AB$41:$AB$51)</f>
        <v>9.0390567307780612E-2</v>
      </c>
      <c r="AP36" t="str">
        <f t="shared" ref="AP36:AP44" si="21">Y59</f>
        <v>Indonesia</v>
      </c>
      <c r="AQ36" s="25">
        <f t="shared" si="16"/>
        <v>0.11841110955993199</v>
      </c>
    </row>
    <row r="37" spans="1:43" x14ac:dyDescent="0.35">
      <c r="B37" t="s">
        <v>0</v>
      </c>
      <c r="C37" t="s">
        <v>1</v>
      </c>
      <c r="D37">
        <v>2020</v>
      </c>
      <c r="E37">
        <f>D37+10</f>
        <v>2030</v>
      </c>
      <c r="F37">
        <f>E37+10</f>
        <v>2040</v>
      </c>
      <c r="G37">
        <f>F37+10</f>
        <v>2050</v>
      </c>
      <c r="I37">
        <v>2020</v>
      </c>
      <c r="J37">
        <f>I37+10</f>
        <v>2030</v>
      </c>
      <c r="K37">
        <f>J37+10</f>
        <v>2040</v>
      </c>
      <c r="L37">
        <f>K37+10</f>
        <v>2050</v>
      </c>
      <c r="AJ37" t="str">
        <f t="shared" si="17"/>
        <v>India</v>
      </c>
      <c r="AK37" s="25">
        <f t="shared" si="18"/>
        <v>7.9730610285004555E-2</v>
      </c>
      <c r="AM37" t="str">
        <f t="shared" si="19"/>
        <v>India</v>
      </c>
      <c r="AN37" s="48">
        <f t="shared" si="20"/>
        <v>7.8221437569457195E-2</v>
      </c>
      <c r="AP37" t="str">
        <f t="shared" si="21"/>
        <v>USA</v>
      </c>
      <c r="AQ37" s="48">
        <f t="shared" si="16"/>
        <v>8.7904603004235457E-2</v>
      </c>
    </row>
    <row r="38" spans="1:43" x14ac:dyDescent="0.35">
      <c r="A38" s="13" t="s">
        <v>7</v>
      </c>
      <c r="B38" t="s">
        <v>8</v>
      </c>
      <c r="C38" s="10" t="s">
        <v>9</v>
      </c>
      <c r="D38" cm="1">
        <f t="array" ref="D38">IFERROR(IF($C38="EPS",INDEX('EPS Emissions'!$C$1:$AI$101,MATCH(1,('EPS Emissions'!$C$1:$C$101='Electricity Figure'!$A38)*('EPS Emissions'!$D$1:$D$101='Electricity Figure'!$C$36),0),MATCH('Electricity Figure'!D$2,'EPS Emissions'!$C$1:$AI$1,0)),INDEX('GCAM By Region By Sector'!$B$1:$AH$342,MATCH(1,('GCAM By Region By Sector'!$B$1:$B$342='Electricity Figure'!$A38)*('GCAM By Region By Sector'!$C$1:$C$342='Electricity Figure'!$C$36),0),MATCH('Electricity Figure'!D$2,'GCAM By Region By Sector'!$B$1:$AH$1,0))*10^3),0)</f>
        <v>0</v>
      </c>
      <c r="E38" cm="1">
        <f t="array" ref="E38">IFERROR(IF($C38="EPS",INDEX('EPS Emissions'!$C$1:$AI$101,MATCH(1,('EPS Emissions'!$C$1:$C$101='Electricity Figure'!$A38)*('EPS Emissions'!$D$1:$D$101='Electricity Figure'!$C$36),0),MATCH('Electricity Figure'!E$2,'EPS Emissions'!$C$1:$AI$1,0)),INDEX('GCAM By Region By Sector'!$B$1:$AH$342,MATCH(1,('GCAM By Region By Sector'!$B$1:$B$342='Electricity Figure'!$A38)*('GCAM By Region By Sector'!$C$1:$C$342='Electricity Figure'!$C$36),0),MATCH('Electricity Figure'!E$2,'GCAM By Region By Sector'!$B$1:$AH$1,0))*10^3),0)</f>
        <v>0</v>
      </c>
      <c r="F38" cm="1">
        <f t="array" ref="F38">IFERROR(IF($C38="EPS",INDEX('EPS Emissions'!$C$1:$AI$101,MATCH(1,('EPS Emissions'!$C$1:$C$101='Electricity Figure'!$A38)*('EPS Emissions'!$D$1:$D$101='Electricity Figure'!$C$36),0),MATCH('Electricity Figure'!F$2,'EPS Emissions'!$C$1:$AI$1,0)),INDEX('GCAM By Region By Sector'!$B$1:$AH$342,MATCH(1,('GCAM By Region By Sector'!$B$1:$B$342='Electricity Figure'!$A38)*('GCAM By Region By Sector'!$C$1:$C$342='Electricity Figure'!$C$36),0),MATCH('Electricity Figure'!F$2,'GCAM By Region By Sector'!$B$1:$AH$1,0))*10^3),0)</f>
        <v>0</v>
      </c>
      <c r="G38" cm="1">
        <f t="array" ref="G38">IFERROR(IF($C38="EPS",INDEX('EPS Emissions'!$C$1:$AI$101,MATCH(1,('EPS Emissions'!$C$1:$C$101='Electricity Figure'!$A38)*('EPS Emissions'!$D$1:$D$101='Electricity Figure'!$C$36),0),MATCH('Electricity Figure'!G$2,'EPS Emissions'!$C$1:$AI$1,0)),INDEX('GCAM By Region By Sector'!$B$1:$AH$342,MATCH(1,('GCAM By Region By Sector'!$B$1:$B$342='Electricity Figure'!$A38)*('GCAM By Region By Sector'!$C$1:$C$342='Electricity Figure'!$C$36),0),MATCH('Electricity Figure'!G$2,'GCAM By Region By Sector'!$B$1:$AH$1,0))*10^3),0)</f>
        <v>0</v>
      </c>
      <c r="I38" s="2">
        <f>IF($C38="EPS",SUMIFS('Electricity Distribution'!D$113:D$157,'Electricity Distribution'!$C$113:$C$157,$C$36,'Electricity Distribution'!$A$113:$A$157,$A38),SUMIFS('Electricity Distribution'!D$384:D$600,'Electricity Distribution'!$C$384:$C$600,$C$36,'Electricity Distribution'!$B$384:$B$600,$B38))</f>
        <v>0</v>
      </c>
      <c r="J38" s="2">
        <f>IF($C38="EPS",SUMIFS('Electricity Distribution'!E$113:E$157,'Electricity Distribution'!$C$113:$C$157,$C$36,'Electricity Distribution'!$A$113:$A$157,$A38),SUMIFS('Electricity Distribution'!E$384:E$600,'Electricity Distribution'!$C$384:$C$600,$C$36,'Electricity Distribution'!$B$384:$B$600,$B38))</f>
        <v>0</v>
      </c>
      <c r="K38" s="2">
        <f>IF($C38="EPS",SUMIFS('Electricity Distribution'!F$113:F$157,'Electricity Distribution'!$C$113:$C$157,$C$36,'Electricity Distribution'!$A$113:$A$157,$A38),SUMIFS('Electricity Distribution'!F$384:F$600,'Electricity Distribution'!$C$384:$C$600,$C$36,'Electricity Distribution'!$B$384:$B$600,$B38))</f>
        <v>0</v>
      </c>
      <c r="L38" s="2">
        <f>IF($C38="EPS",SUMIFS('Electricity Distribution'!G$113:G$157,'Electricity Distribution'!$C$113:$C$157,$C$36,'Electricity Distribution'!$A$113:$A$157,$A38),SUMIFS('Electricity Distribution'!G$384:G$600,'Electricity Distribution'!$C$384:$C$600,$C$36,'Electricity Distribution'!$B$384:$B$600,$B38))</f>
        <v>0</v>
      </c>
      <c r="Y38" s="13" t="s">
        <v>73</v>
      </c>
      <c r="Z38" s="18">
        <f>SUM(Z23:Z33)-$P$35</f>
        <v>0</v>
      </c>
      <c r="AA38" s="18">
        <f>SUM(AA23:AA33)-$Q$35</f>
        <v>0</v>
      </c>
      <c r="AB38" s="18">
        <f>SUM(AB23:AB33)-$R$35</f>
        <v>0</v>
      </c>
      <c r="AC38" s="18">
        <f>SUM(AC23:AC33)-$S$35</f>
        <v>0</v>
      </c>
      <c r="AJ38" t="str">
        <f t="shared" si="17"/>
        <v>Middle East</v>
      </c>
      <c r="AK38" s="25">
        <f t="shared" si="18"/>
        <v>5.0838999562587119E-2</v>
      </c>
      <c r="AM38" t="str">
        <f t="shared" si="19"/>
        <v>Southeast Asia</v>
      </c>
      <c r="AN38" s="25">
        <f t="shared" si="20"/>
        <v>5.7353767684510427E-2</v>
      </c>
      <c r="AP38" t="str">
        <f t="shared" si="21"/>
        <v>India</v>
      </c>
      <c r="AQ38" s="25">
        <f t="shared" si="16"/>
        <v>7.4696603873942724E-2</v>
      </c>
    </row>
    <row r="39" spans="1:43" x14ac:dyDescent="0.35">
      <c r="A39" s="13" t="s">
        <v>10</v>
      </c>
      <c r="B39" t="s">
        <v>10</v>
      </c>
      <c r="C39" s="10" t="s">
        <v>9</v>
      </c>
      <c r="D39" cm="1">
        <f t="array" ref="D39">IFERROR(IF($C39="EPS",INDEX('EPS Emissions'!$C$1:$AI$101,MATCH(1,('EPS Emissions'!$C$1:$C$101='Electricity Figure'!$A39)*('EPS Emissions'!$D$1:$D$101='Electricity Figure'!$C$36),0),MATCH('Electricity Figure'!D$2,'EPS Emissions'!$C$1:$AI$1,0)),INDEX('GCAM By Region By Sector'!$B$1:$AH$342,MATCH(1,('GCAM By Region By Sector'!$B$1:$B$342='Electricity Figure'!$A39)*('GCAM By Region By Sector'!$C$1:$C$342='Electricity Figure'!$C$36),0),MATCH('Electricity Figure'!D$2,'GCAM By Region By Sector'!$B$1:$AH$1,0))*10^3),0)</f>
        <v>0</v>
      </c>
      <c r="E39" cm="1">
        <f t="array" ref="E39">IFERROR(IF($C39="EPS",INDEX('EPS Emissions'!$C$1:$AI$101,MATCH(1,('EPS Emissions'!$C$1:$C$101='Electricity Figure'!$A39)*('EPS Emissions'!$D$1:$D$101='Electricity Figure'!$C$36),0),MATCH('Electricity Figure'!E$2,'EPS Emissions'!$C$1:$AI$1,0)),INDEX('GCAM By Region By Sector'!$B$1:$AH$342,MATCH(1,('GCAM By Region By Sector'!$B$1:$B$342='Electricity Figure'!$A39)*('GCAM By Region By Sector'!$C$1:$C$342='Electricity Figure'!$C$36),0),MATCH('Electricity Figure'!E$2,'GCAM By Region By Sector'!$B$1:$AH$1,0))*10^3),0)</f>
        <v>0</v>
      </c>
      <c r="F39" cm="1">
        <f t="array" ref="F39">IFERROR(IF($C39="EPS",INDEX('EPS Emissions'!$C$1:$AI$101,MATCH(1,('EPS Emissions'!$C$1:$C$101='Electricity Figure'!$A39)*('EPS Emissions'!$D$1:$D$101='Electricity Figure'!$C$36),0),MATCH('Electricity Figure'!F$2,'EPS Emissions'!$C$1:$AI$1,0)),INDEX('GCAM By Region By Sector'!$B$1:$AH$342,MATCH(1,('GCAM By Region By Sector'!$B$1:$B$342='Electricity Figure'!$A39)*('GCAM By Region By Sector'!$C$1:$C$342='Electricity Figure'!$C$36),0),MATCH('Electricity Figure'!F$2,'GCAM By Region By Sector'!$B$1:$AH$1,0))*10^3),0)</f>
        <v>0</v>
      </c>
      <c r="G39" cm="1">
        <f t="array" ref="G39">IFERROR(IF($C39="EPS",INDEX('EPS Emissions'!$C$1:$AI$101,MATCH(1,('EPS Emissions'!$C$1:$C$101='Electricity Figure'!$A39)*('EPS Emissions'!$D$1:$D$101='Electricity Figure'!$C$36),0),MATCH('Electricity Figure'!G$2,'EPS Emissions'!$C$1:$AI$1,0)),INDEX('GCAM By Region By Sector'!$B$1:$AH$342,MATCH(1,('GCAM By Region By Sector'!$B$1:$B$342='Electricity Figure'!$A39)*('GCAM By Region By Sector'!$C$1:$C$342='Electricity Figure'!$C$36),0),MATCH('Electricity Figure'!G$2,'GCAM By Region By Sector'!$B$1:$AH$1,0))*10^3),0)</f>
        <v>0</v>
      </c>
      <c r="I39" s="2">
        <f>IF($C39="EPS",SUMIFS('Electricity Distribution'!D$113:D$157,'Electricity Distribution'!$C$113:$C$157,$C$36,'Electricity Distribution'!$A$113:$A$157,$A39),SUMIFS('Electricity Distribution'!D$384:D$600,'Electricity Distribution'!$C$384:$C$600,$C$36,'Electricity Distribution'!$B$384:$B$600,$B39))</f>
        <v>0</v>
      </c>
      <c r="J39" s="2">
        <f>IF($C39="EPS",SUMIFS('Electricity Distribution'!E$113:E$157,'Electricity Distribution'!$C$113:$C$157,$C$36,'Electricity Distribution'!$A$113:$A$157,$A39),SUMIFS('Electricity Distribution'!E$384:E$600,'Electricity Distribution'!$C$384:$C$600,$C$36,'Electricity Distribution'!$B$384:$B$600,$B39))</f>
        <v>0</v>
      </c>
      <c r="K39" s="2">
        <f>IF($C39="EPS",SUMIFS('Electricity Distribution'!F$113:F$157,'Electricity Distribution'!$C$113:$C$157,$C$36,'Electricity Distribution'!$A$113:$A$157,$A39),SUMIFS('Electricity Distribution'!F$384:F$600,'Electricity Distribution'!$C$384:$C$600,$C$36,'Electricity Distribution'!$B$384:$B$600,$B39))</f>
        <v>0</v>
      </c>
      <c r="L39" s="2">
        <f>IF($C39="EPS",SUMIFS('Electricity Distribution'!G$113:G$157,'Electricity Distribution'!$C$113:$C$157,$C$36,'Electricity Distribution'!$A$113:$A$157,$A39),SUMIFS('Electricity Distribution'!G$384:G$600,'Electricity Distribution'!$C$384:$C$600,$C$36,'Electricity Distribution'!$B$384:$B$600,$B39))</f>
        <v>0</v>
      </c>
      <c r="AJ39" t="str">
        <f t="shared" si="17"/>
        <v>Southeast Asia</v>
      </c>
      <c r="AK39" s="25">
        <f t="shared" si="18"/>
        <v>4.4729359101788435E-2</v>
      </c>
      <c r="AM39" t="str">
        <f t="shared" si="19"/>
        <v>Middle East</v>
      </c>
      <c r="AN39" s="25">
        <f t="shared" si="20"/>
        <v>5.6458473746696179E-2</v>
      </c>
      <c r="AP39" t="str">
        <f t="shared" si="21"/>
        <v>Southeast Asia</v>
      </c>
      <c r="AQ39" s="25">
        <f t="shared" si="16"/>
        <v>6.6924621214246749E-2</v>
      </c>
    </row>
    <row r="40" spans="1:43" x14ac:dyDescent="0.35">
      <c r="A40" s="13" t="s">
        <v>11</v>
      </c>
      <c r="B40" t="s">
        <v>12</v>
      </c>
      <c r="C40" s="10" t="s">
        <v>13</v>
      </c>
      <c r="D40" cm="1">
        <f t="array" ref="D40">IFERROR(IF($C40="EPS",INDEX('EPS Emissions'!$C$1:$AI$101,MATCH(1,('EPS Emissions'!$C$1:$C$101='Electricity Figure'!$A40)*('EPS Emissions'!$D$1:$D$101='Electricity Figure'!$C$36),0),MATCH('Electricity Figure'!D$2,'EPS Emissions'!$C$1:$AI$1,0)),INDEX('GCAM By Region By Sector'!$B$1:$AH$342,MATCH(1,('GCAM By Region By Sector'!$B$1:$B$342='Electricity Figure'!$A40)*('GCAM By Region By Sector'!$C$1:$C$342='Electricity Figure'!$C$36),0),MATCH('Electricity Figure'!D$2,'GCAM By Region By Sector'!$B$1:$AH$1,0))*10^3),0)</f>
        <v>0</v>
      </c>
      <c r="E40" cm="1">
        <f t="array" ref="E40">IFERROR(IF($C40="EPS",INDEX('EPS Emissions'!$C$1:$AI$101,MATCH(1,('EPS Emissions'!$C$1:$C$101='Electricity Figure'!$A40)*('EPS Emissions'!$D$1:$D$101='Electricity Figure'!$C$36),0),MATCH('Electricity Figure'!E$2,'EPS Emissions'!$C$1:$AI$1,0)),INDEX('GCAM By Region By Sector'!$B$1:$AH$342,MATCH(1,('GCAM By Region By Sector'!$B$1:$B$342='Electricity Figure'!$A40)*('GCAM By Region By Sector'!$C$1:$C$342='Electricity Figure'!$C$36),0),MATCH('Electricity Figure'!E$2,'GCAM By Region By Sector'!$B$1:$AH$1,0))*10^3),0)</f>
        <v>0</v>
      </c>
      <c r="F40" cm="1">
        <f t="array" ref="F40">IFERROR(IF($C40="EPS",INDEX('EPS Emissions'!$C$1:$AI$101,MATCH(1,('EPS Emissions'!$C$1:$C$101='Electricity Figure'!$A40)*('EPS Emissions'!$D$1:$D$101='Electricity Figure'!$C$36),0),MATCH('Electricity Figure'!F$2,'EPS Emissions'!$C$1:$AI$1,0)),INDEX('GCAM By Region By Sector'!$B$1:$AH$342,MATCH(1,('GCAM By Region By Sector'!$B$1:$B$342='Electricity Figure'!$A40)*('GCAM By Region By Sector'!$C$1:$C$342='Electricity Figure'!$C$36),0),MATCH('Electricity Figure'!F$2,'GCAM By Region By Sector'!$B$1:$AH$1,0))*10^3),0)</f>
        <v>0</v>
      </c>
      <c r="G40" cm="1">
        <f t="array" ref="G40">IFERROR(IF($C40="EPS",INDEX('EPS Emissions'!$C$1:$AI$101,MATCH(1,('EPS Emissions'!$C$1:$C$101='Electricity Figure'!$A40)*('EPS Emissions'!$D$1:$D$101='Electricity Figure'!$C$36),0),MATCH('Electricity Figure'!G$2,'EPS Emissions'!$C$1:$AI$1,0)),INDEX('GCAM By Region By Sector'!$B$1:$AH$342,MATCH(1,('GCAM By Region By Sector'!$B$1:$B$342='Electricity Figure'!$A40)*('GCAM By Region By Sector'!$C$1:$C$342='Electricity Figure'!$C$36),0),MATCH('Electricity Figure'!G$2,'GCAM By Region By Sector'!$B$1:$AH$1,0))*10^3),0)</f>
        <v>0</v>
      </c>
      <c r="I40" s="2">
        <f>IF($C40="EPS",SUMIFS('Electricity Distribution'!D$113:D$157,'Electricity Distribution'!$C$113:$C$157,$C$36,'Electricity Distribution'!$A$113:$A$157,$A40),SUMIFS('Electricity Distribution'!D$384:D$600,'Electricity Distribution'!$C$384:$C$600,$C$36,'Electricity Distribution'!$B$384:$B$600,$B40))</f>
        <v>0</v>
      </c>
      <c r="J40" s="2">
        <f>IF($C40="EPS",SUMIFS('Electricity Distribution'!E$113:E$157,'Electricity Distribution'!$C$113:$C$157,$C$36,'Electricity Distribution'!$A$113:$A$157,$A40),SUMIFS('Electricity Distribution'!E$384:E$600,'Electricity Distribution'!$C$384:$C$600,$C$36,'Electricity Distribution'!$B$384:$B$600,$B40))</f>
        <v>0</v>
      </c>
      <c r="K40" s="2">
        <f>IF($C40="EPS",SUMIFS('Electricity Distribution'!F$113:F$157,'Electricity Distribution'!$C$113:$C$157,$C$36,'Electricity Distribution'!$A$113:$A$157,$A40),SUMIFS('Electricity Distribution'!F$384:F$600,'Electricity Distribution'!$C$384:$C$600,$C$36,'Electricity Distribution'!$B$384:$B$600,$B40))</f>
        <v>0</v>
      </c>
      <c r="L40" s="2">
        <f>IF($C40="EPS",SUMIFS('Electricity Distribution'!G$113:G$157,'Electricity Distribution'!$C$113:$C$157,$C$36,'Electricity Distribution'!$A$113:$A$157,$A40),SUMIFS('Electricity Distribution'!G$384:G$600,'Electricity Distribution'!$C$384:$C$600,$C$36,'Electricity Distribution'!$B$384:$B$600,$B40))</f>
        <v>0</v>
      </c>
      <c r="X40" s="24" t="s">
        <v>95</v>
      </c>
      <c r="Z40" s="20">
        <f>$P$2</f>
        <v>2020</v>
      </c>
      <c r="AA40" s="20">
        <f>$Q$2</f>
        <v>2030</v>
      </c>
      <c r="AB40" s="14">
        <f>$R$2</f>
        <v>2040</v>
      </c>
      <c r="AC40" s="20">
        <f>$S$2</f>
        <v>2050</v>
      </c>
      <c r="AJ40" t="str">
        <f t="shared" si="17"/>
        <v>EU-27</v>
      </c>
      <c r="AK40" s="25">
        <f t="shared" si="18"/>
        <v>4.2688207592626627E-2</v>
      </c>
      <c r="AM40" t="str">
        <f t="shared" si="19"/>
        <v>Indonesia</v>
      </c>
      <c r="AN40" s="25">
        <f t="shared" si="20"/>
        <v>5.3224063221241326E-2</v>
      </c>
      <c r="AP40" t="str">
        <f t="shared" si="21"/>
        <v>Middle East</v>
      </c>
      <c r="AQ40" s="25">
        <f t="shared" si="16"/>
        <v>6.0035422933750054E-2</v>
      </c>
    </row>
    <row r="41" spans="1:43" x14ac:dyDescent="0.35">
      <c r="A41" s="13" t="s">
        <v>14</v>
      </c>
      <c r="B41" t="s">
        <v>15</v>
      </c>
      <c r="C41" s="10" t="s">
        <v>13</v>
      </c>
      <c r="D41" cm="1">
        <f t="array" ref="D41">IFERROR(IF($C41="EPS",INDEX('EPS Emissions'!$C$1:$AI$101,MATCH(1,('EPS Emissions'!$C$1:$C$101='Electricity Figure'!$A41)*('EPS Emissions'!$D$1:$D$101='Electricity Figure'!$C$36),0),MATCH('Electricity Figure'!D$2,'EPS Emissions'!$C$1:$AI$1,0)),INDEX('GCAM By Region By Sector'!$B$1:$AH$342,MATCH(1,('GCAM By Region By Sector'!$B$1:$B$342='Electricity Figure'!$A41)*('GCAM By Region By Sector'!$C$1:$C$342='Electricity Figure'!$C$36),0),MATCH('Electricity Figure'!D$2,'GCAM By Region By Sector'!$B$1:$AH$1,0))*10^3),0)</f>
        <v>0</v>
      </c>
      <c r="E41" cm="1">
        <f t="array" ref="E41">IFERROR(IF($C41="EPS",INDEX('EPS Emissions'!$C$1:$AI$101,MATCH(1,('EPS Emissions'!$C$1:$C$101='Electricity Figure'!$A41)*('EPS Emissions'!$D$1:$D$101='Electricity Figure'!$C$36),0),MATCH('Electricity Figure'!E$2,'EPS Emissions'!$C$1:$AI$1,0)),INDEX('GCAM By Region By Sector'!$B$1:$AH$342,MATCH(1,('GCAM By Region By Sector'!$B$1:$B$342='Electricity Figure'!$A41)*('GCAM By Region By Sector'!$C$1:$C$342='Electricity Figure'!$C$36),0),MATCH('Electricity Figure'!E$2,'GCAM By Region By Sector'!$B$1:$AH$1,0))*10^3),0)</f>
        <v>0</v>
      </c>
      <c r="F41" cm="1">
        <f t="array" ref="F41">IFERROR(IF($C41="EPS",INDEX('EPS Emissions'!$C$1:$AI$101,MATCH(1,('EPS Emissions'!$C$1:$C$101='Electricity Figure'!$A41)*('EPS Emissions'!$D$1:$D$101='Electricity Figure'!$C$36),0),MATCH('Electricity Figure'!F$2,'EPS Emissions'!$C$1:$AI$1,0)),INDEX('GCAM By Region By Sector'!$B$1:$AH$342,MATCH(1,('GCAM By Region By Sector'!$B$1:$B$342='Electricity Figure'!$A41)*('GCAM By Region By Sector'!$C$1:$C$342='Electricity Figure'!$C$36),0),MATCH('Electricity Figure'!F$2,'GCAM By Region By Sector'!$B$1:$AH$1,0))*10^3),0)</f>
        <v>0</v>
      </c>
      <c r="G41" cm="1">
        <f t="array" ref="G41">IFERROR(IF($C41="EPS",INDEX('EPS Emissions'!$C$1:$AI$101,MATCH(1,('EPS Emissions'!$C$1:$C$101='Electricity Figure'!$A41)*('EPS Emissions'!$D$1:$D$101='Electricity Figure'!$C$36),0),MATCH('Electricity Figure'!G$2,'EPS Emissions'!$C$1:$AI$1,0)),INDEX('GCAM By Region By Sector'!$B$1:$AH$342,MATCH(1,('GCAM By Region By Sector'!$B$1:$B$342='Electricity Figure'!$A41)*('GCAM By Region By Sector'!$C$1:$C$342='Electricity Figure'!$C$36),0),MATCH('Electricity Figure'!G$2,'GCAM By Region By Sector'!$B$1:$AH$1,0))*10^3),0)</f>
        <v>0</v>
      </c>
      <c r="I41" s="2">
        <f>IF($C41="EPS",SUMIFS('Electricity Distribution'!D$113:D$157,'Electricity Distribution'!$C$113:$C$157,$C$36,'Electricity Distribution'!$A$113:$A$157,$A41),SUMIFS('Electricity Distribution'!D$384:D$600,'Electricity Distribution'!$C$384:$C$600,$C$36,'Electricity Distribution'!$B$384:$B$600,$B41))</f>
        <v>0</v>
      </c>
      <c r="J41" s="2">
        <f>IF($C41="EPS",SUMIFS('Electricity Distribution'!E$113:E$157,'Electricity Distribution'!$C$113:$C$157,$C$36,'Electricity Distribution'!$A$113:$A$157,$A41),SUMIFS('Electricity Distribution'!E$384:E$600,'Electricity Distribution'!$C$384:$C$600,$C$36,'Electricity Distribution'!$B$384:$B$600,$B41))</f>
        <v>0</v>
      </c>
      <c r="K41" s="2">
        <f>IF($C41="EPS",SUMIFS('Electricity Distribution'!F$113:F$157,'Electricity Distribution'!$C$113:$C$157,$C$36,'Electricity Distribution'!$A$113:$A$157,$A41),SUMIFS('Electricity Distribution'!F$384:F$600,'Electricity Distribution'!$C$384:$C$600,$C$36,'Electricity Distribution'!$B$384:$B$600,$B41))</f>
        <v>0</v>
      </c>
      <c r="L41" s="2">
        <f>IF($C41="EPS",SUMIFS('Electricity Distribution'!G$113:G$157,'Electricity Distribution'!$C$113:$C$157,$C$36,'Electricity Distribution'!$A$113:$A$157,$A41),SUMIFS('Electricity Distribution'!G$384:G$600,'Electricity Distribution'!$C$384:$C$600,$C$36,'Electricity Distribution'!$B$384:$B$600,$B41))</f>
        <v>0</v>
      </c>
      <c r="X41" s="22">
        <v>1</v>
      </c>
      <c r="Y41" t="str">
        <f t="shared" ref="Y41:Y50" si="22">INDEX(O$3:O$34,MATCH(X41,V$3:V$34,0),1)</f>
        <v>China</v>
      </c>
      <c r="Z41" s="21">
        <f t="shared" ref="Z41:AC50" si="23">INDEX($O$2:$S$35,MATCH($Y41,$O$2:$O$35,0),MATCH(Z$40,$O$2:$S$2,0))</f>
        <v>3829.16</v>
      </c>
      <c r="AA41" s="21">
        <f t="shared" si="23"/>
        <v>4883.2299999999996</v>
      </c>
      <c r="AB41" s="16">
        <f t="shared" si="23"/>
        <v>4819.63</v>
      </c>
      <c r="AC41" s="21">
        <f t="shared" si="23"/>
        <v>3833.81</v>
      </c>
      <c r="AD41" s="21" t="str">
        <f t="shared" ref="AD41:AD50" si="24">Y41</f>
        <v>China</v>
      </c>
      <c r="AJ41" t="str">
        <f t="shared" si="17"/>
        <v>Japan</v>
      </c>
      <c r="AK41" s="25">
        <f t="shared" si="18"/>
        <v>4.0426541955001991E-2</v>
      </c>
      <c r="AM41" t="str">
        <f t="shared" si="19"/>
        <v>Japan</v>
      </c>
      <c r="AN41" s="25">
        <f t="shared" si="20"/>
        <v>3.2327315342316865E-2</v>
      </c>
      <c r="AP41" t="str">
        <f t="shared" si="21"/>
        <v>West Africa</v>
      </c>
      <c r="AQ41" s="25">
        <f t="shared" si="16"/>
        <v>3.5940267211291885E-2</v>
      </c>
    </row>
    <row r="42" spans="1:43" x14ac:dyDescent="0.35">
      <c r="A42" s="13" t="s">
        <v>16</v>
      </c>
      <c r="B42" t="s">
        <v>17</v>
      </c>
      <c r="C42" s="10" t="s">
        <v>13</v>
      </c>
      <c r="D42" cm="1">
        <f t="array" ref="D42">IFERROR(IF($C42="EPS",INDEX('EPS Emissions'!$C$1:$AI$101,MATCH(1,('EPS Emissions'!$C$1:$C$101='Electricity Figure'!$A42)*('EPS Emissions'!$D$1:$D$101='Electricity Figure'!$C$36),0),MATCH('Electricity Figure'!D$2,'EPS Emissions'!$C$1:$AI$1,0)),INDEX('GCAM By Region By Sector'!$B$1:$AH$342,MATCH(1,('GCAM By Region By Sector'!$B$1:$B$342='Electricity Figure'!$A42)*('GCAM By Region By Sector'!$C$1:$C$342='Electricity Figure'!$C$36),0),MATCH('Electricity Figure'!D$2,'GCAM By Region By Sector'!$B$1:$AH$1,0))*10^3),0)</f>
        <v>0</v>
      </c>
      <c r="E42" cm="1">
        <f t="array" ref="E42">IFERROR(IF($C42="EPS",INDEX('EPS Emissions'!$C$1:$AI$101,MATCH(1,('EPS Emissions'!$C$1:$C$101='Electricity Figure'!$A42)*('EPS Emissions'!$D$1:$D$101='Electricity Figure'!$C$36),0),MATCH('Electricity Figure'!E$2,'EPS Emissions'!$C$1:$AI$1,0)),INDEX('GCAM By Region By Sector'!$B$1:$AH$342,MATCH(1,('GCAM By Region By Sector'!$B$1:$B$342='Electricity Figure'!$A42)*('GCAM By Region By Sector'!$C$1:$C$342='Electricity Figure'!$C$36),0),MATCH('Electricity Figure'!E$2,'GCAM By Region By Sector'!$B$1:$AH$1,0))*10^3),0)</f>
        <v>0</v>
      </c>
      <c r="F42" cm="1">
        <f t="array" ref="F42">IFERROR(IF($C42="EPS",INDEX('EPS Emissions'!$C$1:$AI$101,MATCH(1,('EPS Emissions'!$C$1:$C$101='Electricity Figure'!$A42)*('EPS Emissions'!$D$1:$D$101='Electricity Figure'!$C$36),0),MATCH('Electricity Figure'!F$2,'EPS Emissions'!$C$1:$AI$1,0)),INDEX('GCAM By Region By Sector'!$B$1:$AH$342,MATCH(1,('GCAM By Region By Sector'!$B$1:$B$342='Electricity Figure'!$A42)*('GCAM By Region By Sector'!$C$1:$C$342='Electricity Figure'!$C$36),0),MATCH('Electricity Figure'!F$2,'GCAM By Region By Sector'!$B$1:$AH$1,0))*10^3),0)</f>
        <v>0</v>
      </c>
      <c r="G42" cm="1">
        <f t="array" ref="G42">IFERROR(IF($C42="EPS",INDEX('EPS Emissions'!$C$1:$AI$101,MATCH(1,('EPS Emissions'!$C$1:$C$101='Electricity Figure'!$A42)*('EPS Emissions'!$D$1:$D$101='Electricity Figure'!$C$36),0),MATCH('Electricity Figure'!G$2,'EPS Emissions'!$C$1:$AI$1,0)),INDEX('GCAM By Region By Sector'!$B$1:$AH$342,MATCH(1,('GCAM By Region By Sector'!$B$1:$B$342='Electricity Figure'!$A42)*('GCAM By Region By Sector'!$C$1:$C$342='Electricity Figure'!$C$36),0),MATCH('Electricity Figure'!G$2,'GCAM By Region By Sector'!$B$1:$AH$1,0))*10^3),0)</f>
        <v>0</v>
      </c>
      <c r="I42" s="2">
        <f>IF($C42="EPS",SUMIFS('Electricity Distribution'!D$113:D$157,'Electricity Distribution'!$C$113:$C$157,$C$36,'Electricity Distribution'!$A$113:$A$157,$A42),SUMIFS('Electricity Distribution'!D$384:D$600,'Electricity Distribution'!$C$384:$C$600,$C$36,'Electricity Distribution'!$B$384:$B$600,$B42))</f>
        <v>0</v>
      </c>
      <c r="J42" s="2">
        <f>IF($C42="EPS",SUMIFS('Electricity Distribution'!E$113:E$157,'Electricity Distribution'!$C$113:$C$157,$C$36,'Electricity Distribution'!$A$113:$A$157,$A42),SUMIFS('Electricity Distribution'!E$384:E$600,'Electricity Distribution'!$C$384:$C$600,$C$36,'Electricity Distribution'!$B$384:$B$600,$B42))</f>
        <v>0</v>
      </c>
      <c r="K42" s="2">
        <f>IF($C42="EPS",SUMIFS('Electricity Distribution'!F$113:F$157,'Electricity Distribution'!$C$113:$C$157,$C$36,'Electricity Distribution'!$A$113:$A$157,$A42),SUMIFS('Electricity Distribution'!F$384:F$600,'Electricity Distribution'!$C$384:$C$600,$C$36,'Electricity Distribution'!$B$384:$B$600,$B42))</f>
        <v>0</v>
      </c>
      <c r="L42" s="2">
        <f>IF($C42="EPS",SUMIFS('Electricity Distribution'!G$113:G$157,'Electricity Distribution'!$C$113:$C$157,$C$36,'Electricity Distribution'!$A$113:$A$157,$A42),SUMIFS('Electricity Distribution'!G$384:G$600,'Electricity Distribution'!$C$384:$C$600,$C$36,'Electricity Distribution'!$B$384:$B$600,$B42))</f>
        <v>0</v>
      </c>
      <c r="X42" s="22">
        <v>2</v>
      </c>
      <c r="Y42" t="str">
        <f t="shared" si="22"/>
        <v>USA</v>
      </c>
      <c r="Z42" s="21">
        <f t="shared" si="23"/>
        <v>1459.77</v>
      </c>
      <c r="AA42" s="21">
        <f t="shared" si="23"/>
        <v>1208.53</v>
      </c>
      <c r="AB42" s="16">
        <f t="shared" si="23"/>
        <v>1219.58</v>
      </c>
      <c r="AC42" s="21">
        <f t="shared" si="23"/>
        <v>1255.01</v>
      </c>
      <c r="AD42" s="21" t="str">
        <f t="shared" si="24"/>
        <v>USA</v>
      </c>
      <c r="AJ42" t="str">
        <f t="shared" si="17"/>
        <v>Russia</v>
      </c>
      <c r="AK42" s="25">
        <f t="shared" si="18"/>
        <v>3.686574478912498E-2</v>
      </c>
      <c r="AM42" t="str">
        <f t="shared" si="19"/>
        <v>Russia</v>
      </c>
      <c r="AN42" s="25">
        <f t="shared" si="20"/>
        <v>3.0287251559190945E-2</v>
      </c>
      <c r="AP42" t="str">
        <f t="shared" si="21"/>
        <v>North Africa</v>
      </c>
      <c r="AQ42" s="25">
        <f t="shared" si="16"/>
        <v>3.0433884999389163E-2</v>
      </c>
    </row>
    <row r="43" spans="1:43" x14ac:dyDescent="0.35">
      <c r="A43" s="13" t="s">
        <v>18</v>
      </c>
      <c r="B43" t="s">
        <v>19</v>
      </c>
      <c r="C43" s="10" t="s">
        <v>13</v>
      </c>
      <c r="D43" cm="1">
        <f t="array" ref="D43">IFERROR(IF($C43="EPS",INDEX('EPS Emissions'!$C$1:$AI$101,MATCH(1,('EPS Emissions'!$C$1:$C$101='Electricity Figure'!$A43)*('EPS Emissions'!$D$1:$D$101='Electricity Figure'!$C$36),0),MATCH('Electricity Figure'!D$2,'EPS Emissions'!$C$1:$AI$1,0)),INDEX('GCAM By Region By Sector'!$B$1:$AH$342,MATCH(1,('GCAM By Region By Sector'!$B$1:$B$342='Electricity Figure'!$A43)*('GCAM By Region By Sector'!$C$1:$C$342='Electricity Figure'!$C$36),0),MATCH('Electricity Figure'!D$2,'GCAM By Region By Sector'!$B$1:$AH$1,0))*10^3),0)</f>
        <v>0</v>
      </c>
      <c r="E43" cm="1">
        <f t="array" ref="E43">IFERROR(IF($C43="EPS",INDEX('EPS Emissions'!$C$1:$AI$101,MATCH(1,('EPS Emissions'!$C$1:$C$101='Electricity Figure'!$A43)*('EPS Emissions'!$D$1:$D$101='Electricity Figure'!$C$36),0),MATCH('Electricity Figure'!E$2,'EPS Emissions'!$C$1:$AI$1,0)),INDEX('GCAM By Region By Sector'!$B$1:$AH$342,MATCH(1,('GCAM By Region By Sector'!$B$1:$B$342='Electricity Figure'!$A43)*('GCAM By Region By Sector'!$C$1:$C$342='Electricity Figure'!$C$36),0),MATCH('Electricity Figure'!E$2,'GCAM By Region By Sector'!$B$1:$AH$1,0))*10^3),0)</f>
        <v>0</v>
      </c>
      <c r="F43" cm="1">
        <f t="array" ref="F43">IFERROR(IF($C43="EPS",INDEX('EPS Emissions'!$C$1:$AI$101,MATCH(1,('EPS Emissions'!$C$1:$C$101='Electricity Figure'!$A43)*('EPS Emissions'!$D$1:$D$101='Electricity Figure'!$C$36),0),MATCH('Electricity Figure'!F$2,'EPS Emissions'!$C$1:$AI$1,0)),INDEX('GCAM By Region By Sector'!$B$1:$AH$342,MATCH(1,('GCAM By Region By Sector'!$B$1:$B$342='Electricity Figure'!$A43)*('GCAM By Region By Sector'!$C$1:$C$342='Electricity Figure'!$C$36),0),MATCH('Electricity Figure'!F$2,'GCAM By Region By Sector'!$B$1:$AH$1,0))*10^3),0)</f>
        <v>0</v>
      </c>
      <c r="G43" cm="1">
        <f t="array" ref="G43">IFERROR(IF($C43="EPS",INDEX('EPS Emissions'!$C$1:$AI$101,MATCH(1,('EPS Emissions'!$C$1:$C$101='Electricity Figure'!$A43)*('EPS Emissions'!$D$1:$D$101='Electricity Figure'!$C$36),0),MATCH('Electricity Figure'!G$2,'EPS Emissions'!$C$1:$AI$1,0)),INDEX('GCAM By Region By Sector'!$B$1:$AH$342,MATCH(1,('GCAM By Region By Sector'!$B$1:$B$342='Electricity Figure'!$A43)*('GCAM By Region By Sector'!$C$1:$C$342='Electricity Figure'!$C$36),0),MATCH('Electricity Figure'!G$2,'GCAM By Region By Sector'!$B$1:$AH$1,0))*10^3),0)</f>
        <v>0</v>
      </c>
      <c r="I43" s="2">
        <f>IF($C43="EPS",SUMIFS('Electricity Distribution'!D$113:D$157,'Electricity Distribution'!$C$113:$C$157,$C$36,'Electricity Distribution'!$A$113:$A$157,$A43),SUMIFS('Electricity Distribution'!D$384:D$600,'Electricity Distribution'!$C$384:$C$600,$C$36,'Electricity Distribution'!$B$384:$B$600,$B43))</f>
        <v>0</v>
      </c>
      <c r="J43" s="2">
        <f>IF($C43="EPS",SUMIFS('Electricity Distribution'!E$113:E$157,'Electricity Distribution'!$C$113:$C$157,$C$36,'Electricity Distribution'!$A$113:$A$157,$A43),SUMIFS('Electricity Distribution'!E$384:E$600,'Electricity Distribution'!$C$384:$C$600,$C$36,'Electricity Distribution'!$B$384:$B$600,$B43))</f>
        <v>0</v>
      </c>
      <c r="K43" s="2">
        <f>IF($C43="EPS",SUMIFS('Electricity Distribution'!F$113:F$157,'Electricity Distribution'!$C$113:$C$157,$C$36,'Electricity Distribution'!$A$113:$A$157,$A43),SUMIFS('Electricity Distribution'!F$384:F$600,'Electricity Distribution'!$C$384:$C$600,$C$36,'Electricity Distribution'!$B$384:$B$600,$B43))</f>
        <v>0</v>
      </c>
      <c r="L43" s="2">
        <f>IF($C43="EPS",SUMIFS('Electricity Distribution'!G$113:G$157,'Electricity Distribution'!$C$113:$C$157,$C$36,'Electricity Distribution'!$A$113:$A$157,$A43),SUMIFS('Electricity Distribution'!G$384:G$600,'Electricity Distribution'!$C$384:$C$600,$C$36,'Electricity Distribution'!$B$384:$B$600,$B43))</f>
        <v>0</v>
      </c>
      <c r="X43" s="22">
        <v>3</v>
      </c>
      <c r="Y43" t="str">
        <f t="shared" si="22"/>
        <v>India</v>
      </c>
      <c r="Z43" s="21">
        <f t="shared" si="23"/>
        <v>885.81399999999996</v>
      </c>
      <c r="AA43" s="21">
        <f t="shared" si="23"/>
        <v>999.43499999999995</v>
      </c>
      <c r="AB43" s="16">
        <f>INDEX($O$2:$S$35,MATCH($Y43,$O$2:$O$35,0),MATCH(AB$40,$O$2:$S$2,0))</f>
        <v>1055.3900000000001</v>
      </c>
      <c r="AC43" s="21">
        <f t="shared" si="23"/>
        <v>1066.44</v>
      </c>
      <c r="AD43" s="21" t="str">
        <f t="shared" si="24"/>
        <v>India</v>
      </c>
      <c r="AJ43" t="str">
        <f t="shared" si="17"/>
        <v>Indonesia</v>
      </c>
      <c r="AK43" s="25">
        <f t="shared" si="18"/>
        <v>2.9921306076309204E-2</v>
      </c>
      <c r="AM43" t="str">
        <f t="shared" si="19"/>
        <v>EU-27</v>
      </c>
      <c r="AN43" s="25">
        <f t="shared" si="20"/>
        <v>2.572563958244916E-2</v>
      </c>
      <c r="AP43" t="str">
        <f t="shared" si="21"/>
        <v>Japan</v>
      </c>
      <c r="AQ43" s="25">
        <f>AC66/SUM($AC$58:$AC$68)</f>
        <v>2.4526215394296148E-2</v>
      </c>
    </row>
    <row r="44" spans="1:43" x14ac:dyDescent="0.35">
      <c r="A44" s="13" t="s">
        <v>20</v>
      </c>
      <c r="B44" t="s">
        <v>20</v>
      </c>
      <c r="C44" s="10" t="s">
        <v>13</v>
      </c>
      <c r="D44" cm="1">
        <f t="array" ref="D44">IFERROR(IF($C44="EPS",INDEX('EPS Emissions'!$C$1:$AI$101,MATCH(1,('EPS Emissions'!$C$1:$C$101='Electricity Figure'!$A44)*('EPS Emissions'!$D$1:$D$101='Electricity Figure'!$C$36),0),MATCH('Electricity Figure'!D$2,'EPS Emissions'!$C$1:$AI$1,0)),INDEX('GCAM By Region By Sector'!$B$1:$AH$342,MATCH(1,('GCAM By Region By Sector'!$B$1:$B$342='Electricity Figure'!$A44)*('GCAM By Region By Sector'!$C$1:$C$342='Electricity Figure'!$C$36),0),MATCH('Electricity Figure'!D$2,'GCAM By Region By Sector'!$B$1:$AH$1,0))*10^3),0)</f>
        <v>0</v>
      </c>
      <c r="E44" cm="1">
        <f t="array" ref="E44">IFERROR(IF($C44="EPS",INDEX('EPS Emissions'!$C$1:$AI$101,MATCH(1,('EPS Emissions'!$C$1:$C$101='Electricity Figure'!$A44)*('EPS Emissions'!$D$1:$D$101='Electricity Figure'!$C$36),0),MATCH('Electricity Figure'!E$2,'EPS Emissions'!$C$1:$AI$1,0)),INDEX('GCAM By Region By Sector'!$B$1:$AH$342,MATCH(1,('GCAM By Region By Sector'!$B$1:$B$342='Electricity Figure'!$A44)*('GCAM By Region By Sector'!$C$1:$C$342='Electricity Figure'!$C$36),0),MATCH('Electricity Figure'!E$2,'GCAM By Region By Sector'!$B$1:$AH$1,0))*10^3),0)</f>
        <v>0</v>
      </c>
      <c r="F44" cm="1">
        <f t="array" ref="F44">IFERROR(IF($C44="EPS",INDEX('EPS Emissions'!$C$1:$AI$101,MATCH(1,('EPS Emissions'!$C$1:$C$101='Electricity Figure'!$A44)*('EPS Emissions'!$D$1:$D$101='Electricity Figure'!$C$36),0),MATCH('Electricity Figure'!F$2,'EPS Emissions'!$C$1:$AI$1,0)),INDEX('GCAM By Region By Sector'!$B$1:$AH$342,MATCH(1,('GCAM By Region By Sector'!$B$1:$B$342='Electricity Figure'!$A44)*('GCAM By Region By Sector'!$C$1:$C$342='Electricity Figure'!$C$36),0),MATCH('Electricity Figure'!F$2,'GCAM By Region By Sector'!$B$1:$AH$1,0))*10^3),0)</f>
        <v>0</v>
      </c>
      <c r="G44" cm="1">
        <f t="array" ref="G44">IFERROR(IF($C44="EPS",INDEX('EPS Emissions'!$C$1:$AI$101,MATCH(1,('EPS Emissions'!$C$1:$C$101='Electricity Figure'!$A44)*('EPS Emissions'!$D$1:$D$101='Electricity Figure'!$C$36),0),MATCH('Electricity Figure'!G$2,'EPS Emissions'!$C$1:$AI$1,0)),INDEX('GCAM By Region By Sector'!$B$1:$AH$342,MATCH(1,('GCAM By Region By Sector'!$B$1:$B$342='Electricity Figure'!$A44)*('GCAM By Region By Sector'!$C$1:$C$342='Electricity Figure'!$C$36),0),MATCH('Electricity Figure'!G$2,'GCAM By Region By Sector'!$B$1:$AH$1,0))*10^3),0)</f>
        <v>0</v>
      </c>
      <c r="I44" s="2">
        <f>IF($C44="EPS",SUMIFS('Electricity Distribution'!D$113:D$157,'Electricity Distribution'!$C$113:$C$157,$C$36,'Electricity Distribution'!$A$113:$A$157,$A44),SUMIFS('Electricity Distribution'!D$384:D$600,'Electricity Distribution'!$C$384:$C$600,$C$36,'Electricity Distribution'!$B$384:$B$600,$B44))</f>
        <v>0</v>
      </c>
      <c r="J44" s="2">
        <f>IF($C44="EPS",SUMIFS('Electricity Distribution'!E$113:E$157,'Electricity Distribution'!$C$113:$C$157,$C$36,'Electricity Distribution'!$A$113:$A$157,$A44),SUMIFS('Electricity Distribution'!E$384:E$600,'Electricity Distribution'!$C$384:$C$600,$C$36,'Electricity Distribution'!$B$384:$B$600,$B44))</f>
        <v>0</v>
      </c>
      <c r="K44" s="2">
        <f>IF($C44="EPS",SUMIFS('Electricity Distribution'!F$113:F$157,'Electricity Distribution'!$C$113:$C$157,$C$36,'Electricity Distribution'!$A$113:$A$157,$A44),SUMIFS('Electricity Distribution'!F$384:F$600,'Electricity Distribution'!$C$384:$C$600,$C$36,'Electricity Distribution'!$B$384:$B$600,$B44))</f>
        <v>0</v>
      </c>
      <c r="L44" s="2">
        <f>IF($C44="EPS",SUMIFS('Electricity Distribution'!G$113:G$157,'Electricity Distribution'!$C$113:$C$157,$C$36,'Electricity Distribution'!$A$113:$A$157,$A44),SUMIFS('Electricity Distribution'!G$384:G$600,'Electricity Distribution'!$C$384:$C$600,$C$36,'Electricity Distribution'!$B$384:$B$600,$B44))</f>
        <v>0</v>
      </c>
      <c r="X44" s="22">
        <v>4</v>
      </c>
      <c r="Y44" t="str">
        <f t="shared" si="22"/>
        <v>Southeast Asia</v>
      </c>
      <c r="Z44" s="21">
        <f t="shared" si="23"/>
        <v>406.26524547848135</v>
      </c>
      <c r="AA44" s="21">
        <f t="shared" si="23"/>
        <v>560.68913625641346</v>
      </c>
      <c r="AB44" s="16">
        <f t="shared" si="23"/>
        <v>773.83636452356131</v>
      </c>
      <c r="AC44" s="21">
        <f t="shared" si="23"/>
        <v>955.47975873396433</v>
      </c>
      <c r="AD44" s="21" t="str">
        <f t="shared" si="24"/>
        <v>Southeast Asia</v>
      </c>
      <c r="AJ44" t="str">
        <f t="shared" si="17"/>
        <v>South Korea</v>
      </c>
      <c r="AK44" s="25">
        <f>AA32/SUM($AA$23:$AA$33)</f>
        <v>2.2420317655193433E-2</v>
      </c>
      <c r="AM44" t="str">
        <f t="shared" si="19"/>
        <v>North Africa</v>
      </c>
      <c r="AN44" s="25">
        <f t="shared" si="20"/>
        <v>2.4897377251976389E-2</v>
      </c>
      <c r="AP44" t="str">
        <f t="shared" si="21"/>
        <v>Russia</v>
      </c>
      <c r="AQ44" s="25">
        <f t="shared" si="16"/>
        <v>2.2992773528904553E-2</v>
      </c>
    </row>
    <row r="45" spans="1:43" x14ac:dyDescent="0.35">
      <c r="A45" s="13" t="s">
        <v>21</v>
      </c>
      <c r="B45" t="s">
        <v>22</v>
      </c>
      <c r="C45" s="10" t="s">
        <v>13</v>
      </c>
      <c r="D45" cm="1">
        <f t="array" ref="D45">IFERROR(IF($C45="EPS",INDEX('EPS Emissions'!$C$1:$AI$101,MATCH(1,('EPS Emissions'!$C$1:$C$101='Electricity Figure'!$A45)*('EPS Emissions'!$D$1:$D$101='Electricity Figure'!$C$36),0),MATCH('Electricity Figure'!D$2,'EPS Emissions'!$C$1:$AI$1,0)),INDEX('GCAM By Region By Sector'!$B$1:$AH$342,MATCH(1,('GCAM By Region By Sector'!$B$1:$B$342='Electricity Figure'!$A45)*('GCAM By Region By Sector'!$C$1:$C$342='Electricity Figure'!$C$36),0),MATCH('Electricity Figure'!D$2,'GCAM By Region By Sector'!$B$1:$AH$1,0))*10^3),0)</f>
        <v>0</v>
      </c>
      <c r="E45" cm="1">
        <f t="array" ref="E45">IFERROR(IF($C45="EPS",INDEX('EPS Emissions'!$C$1:$AI$101,MATCH(1,('EPS Emissions'!$C$1:$C$101='Electricity Figure'!$A45)*('EPS Emissions'!$D$1:$D$101='Electricity Figure'!$C$36),0),MATCH('Electricity Figure'!E$2,'EPS Emissions'!$C$1:$AI$1,0)),INDEX('GCAM By Region By Sector'!$B$1:$AH$342,MATCH(1,('GCAM By Region By Sector'!$B$1:$B$342='Electricity Figure'!$A45)*('GCAM By Region By Sector'!$C$1:$C$342='Electricity Figure'!$C$36),0),MATCH('Electricity Figure'!E$2,'GCAM By Region By Sector'!$B$1:$AH$1,0))*10^3),0)</f>
        <v>0</v>
      </c>
      <c r="F45" cm="1">
        <f t="array" ref="F45">IFERROR(IF($C45="EPS",INDEX('EPS Emissions'!$C$1:$AI$101,MATCH(1,('EPS Emissions'!$C$1:$C$101='Electricity Figure'!$A45)*('EPS Emissions'!$D$1:$D$101='Electricity Figure'!$C$36),0),MATCH('Electricity Figure'!F$2,'EPS Emissions'!$C$1:$AI$1,0)),INDEX('GCAM By Region By Sector'!$B$1:$AH$342,MATCH(1,('GCAM By Region By Sector'!$B$1:$B$342='Electricity Figure'!$A45)*('GCAM By Region By Sector'!$C$1:$C$342='Electricity Figure'!$C$36),0),MATCH('Electricity Figure'!F$2,'GCAM By Region By Sector'!$B$1:$AH$1,0))*10^3),0)</f>
        <v>0</v>
      </c>
      <c r="G45" cm="1">
        <f t="array" ref="G45">IFERROR(IF($C45="EPS",INDEX('EPS Emissions'!$C$1:$AI$101,MATCH(1,('EPS Emissions'!$C$1:$C$101='Electricity Figure'!$A45)*('EPS Emissions'!$D$1:$D$101='Electricity Figure'!$C$36),0),MATCH('Electricity Figure'!G$2,'EPS Emissions'!$C$1:$AI$1,0)),INDEX('GCAM By Region By Sector'!$B$1:$AH$342,MATCH(1,('GCAM By Region By Sector'!$B$1:$B$342='Electricity Figure'!$A45)*('GCAM By Region By Sector'!$C$1:$C$342='Electricity Figure'!$C$36),0),MATCH('Electricity Figure'!G$2,'GCAM By Region By Sector'!$B$1:$AH$1,0))*10^3),0)</f>
        <v>0</v>
      </c>
      <c r="I45" s="2">
        <f>IF($C45="EPS",SUMIFS('Electricity Distribution'!D$113:D$157,'Electricity Distribution'!$C$113:$C$157,$C$36,'Electricity Distribution'!$A$113:$A$157,$A45),SUMIFS('Electricity Distribution'!D$384:D$600,'Electricity Distribution'!$C$384:$C$600,$C$36,'Electricity Distribution'!$B$384:$B$600,$B45))</f>
        <v>0</v>
      </c>
      <c r="J45" s="2">
        <f>IF($C45="EPS",SUMIFS('Electricity Distribution'!E$113:E$157,'Electricity Distribution'!$C$113:$C$157,$C$36,'Electricity Distribution'!$A$113:$A$157,$A45),SUMIFS('Electricity Distribution'!E$384:E$600,'Electricity Distribution'!$C$384:$C$600,$C$36,'Electricity Distribution'!$B$384:$B$600,$B45))</f>
        <v>0</v>
      </c>
      <c r="K45" s="2">
        <f>IF($C45="EPS",SUMIFS('Electricity Distribution'!F$113:F$157,'Electricity Distribution'!$C$113:$C$157,$C$36,'Electricity Distribution'!$A$113:$A$157,$A45),SUMIFS('Electricity Distribution'!F$384:F$600,'Electricity Distribution'!$C$384:$C$600,$C$36,'Electricity Distribution'!$B$384:$B$600,$B45))</f>
        <v>0</v>
      </c>
      <c r="L45" s="2">
        <f>IF($C45="EPS",SUMIFS('Electricity Distribution'!G$113:G$157,'Electricity Distribution'!$C$113:$C$157,$C$36,'Electricity Distribution'!$A$113:$A$157,$A45),SUMIFS('Electricity Distribution'!G$384:G$600,'Electricity Distribution'!$C$384:$C$600,$C$36,'Electricity Distribution'!$B$384:$B$600,$B45))</f>
        <v>0</v>
      </c>
      <c r="X45" s="22">
        <v>5</v>
      </c>
      <c r="Y45" t="str">
        <f t="shared" si="22"/>
        <v>Middle East</v>
      </c>
      <c r="Z45" s="21">
        <f t="shared" si="23"/>
        <v>606.01414217087006</v>
      </c>
      <c r="AA45" s="21">
        <f t="shared" si="23"/>
        <v>637.27438365526302</v>
      </c>
      <c r="AB45" s="16">
        <f t="shared" si="23"/>
        <v>761.75675695829807</v>
      </c>
      <c r="AC45" s="21">
        <f t="shared" si="23"/>
        <v>857.122989708006</v>
      </c>
      <c r="AD45" s="21" t="str">
        <f t="shared" si="24"/>
        <v>Middle East</v>
      </c>
      <c r="AJ45" t="s">
        <v>87</v>
      </c>
      <c r="AK45" s="25">
        <f>AA33/SUM($AA$23:$AA$33)</f>
        <v>0.16640459498291477</v>
      </c>
      <c r="AM45" t="s">
        <v>87</v>
      </c>
      <c r="AN45" s="25">
        <f t="shared" si="20"/>
        <v>0.19390171401426529</v>
      </c>
      <c r="AP45" t="s">
        <v>87</v>
      </c>
      <c r="AQ45" s="25">
        <f t="shared" si="16"/>
        <v>0.20960313514850809</v>
      </c>
    </row>
    <row r="46" spans="1:43" x14ac:dyDescent="0.35">
      <c r="A46" s="13" t="s">
        <v>23</v>
      </c>
      <c r="B46" t="s">
        <v>23</v>
      </c>
      <c r="C46" s="10" t="s">
        <v>9</v>
      </c>
      <c r="D46" cm="1">
        <f t="array" ref="D46">IFERROR(IF($C46="EPS",INDEX('EPS Emissions'!$C$1:$AI$101,MATCH(1,('EPS Emissions'!$C$1:$C$101='Electricity Figure'!$A46)*('EPS Emissions'!$D$1:$D$101='Electricity Figure'!$C$36),0),MATCH('Electricity Figure'!D$2,'EPS Emissions'!$C$1:$AI$1,0)),INDEX('GCAM By Region By Sector'!$B$1:$AH$342,MATCH(1,('GCAM By Region By Sector'!$B$1:$B$342='Electricity Figure'!$A46)*('GCAM By Region By Sector'!$C$1:$C$342='Electricity Figure'!$C$36),0),MATCH('Electricity Figure'!D$2,'GCAM By Region By Sector'!$B$1:$AH$1,0))*10^3),0)</f>
        <v>0</v>
      </c>
      <c r="E46" cm="1">
        <f t="array" ref="E46">IFERROR(IF($C46="EPS",INDEX('EPS Emissions'!$C$1:$AI$101,MATCH(1,('EPS Emissions'!$C$1:$C$101='Electricity Figure'!$A46)*('EPS Emissions'!$D$1:$D$101='Electricity Figure'!$C$36),0),MATCH('Electricity Figure'!E$2,'EPS Emissions'!$C$1:$AI$1,0)),INDEX('GCAM By Region By Sector'!$B$1:$AH$342,MATCH(1,('GCAM By Region By Sector'!$B$1:$B$342='Electricity Figure'!$A46)*('GCAM By Region By Sector'!$C$1:$C$342='Electricity Figure'!$C$36),0),MATCH('Electricity Figure'!E$2,'GCAM By Region By Sector'!$B$1:$AH$1,0))*10^3),0)</f>
        <v>0</v>
      </c>
      <c r="F46" cm="1">
        <f t="array" ref="F46">IFERROR(IF($C46="EPS",INDEX('EPS Emissions'!$C$1:$AI$101,MATCH(1,('EPS Emissions'!$C$1:$C$101='Electricity Figure'!$A46)*('EPS Emissions'!$D$1:$D$101='Electricity Figure'!$C$36),0),MATCH('Electricity Figure'!F$2,'EPS Emissions'!$C$1:$AI$1,0)),INDEX('GCAM By Region By Sector'!$B$1:$AH$342,MATCH(1,('GCAM By Region By Sector'!$B$1:$B$342='Electricity Figure'!$A46)*('GCAM By Region By Sector'!$C$1:$C$342='Electricity Figure'!$C$36),0),MATCH('Electricity Figure'!F$2,'GCAM By Region By Sector'!$B$1:$AH$1,0))*10^3),0)</f>
        <v>0</v>
      </c>
      <c r="G46" cm="1">
        <f t="array" ref="G46">IFERROR(IF($C46="EPS",INDEX('EPS Emissions'!$C$1:$AI$101,MATCH(1,('EPS Emissions'!$C$1:$C$101='Electricity Figure'!$A46)*('EPS Emissions'!$D$1:$D$101='Electricity Figure'!$C$36),0),MATCH('Electricity Figure'!G$2,'EPS Emissions'!$C$1:$AI$1,0)),INDEX('GCAM By Region By Sector'!$B$1:$AH$342,MATCH(1,('GCAM By Region By Sector'!$B$1:$B$342='Electricity Figure'!$A46)*('GCAM By Region By Sector'!$C$1:$C$342='Electricity Figure'!$C$36),0),MATCH('Electricity Figure'!G$2,'GCAM By Region By Sector'!$B$1:$AH$1,0))*10^3),0)</f>
        <v>0</v>
      </c>
      <c r="I46" s="2">
        <f>IF($C46="EPS",SUMIFS('Electricity Distribution'!D$113:D$157,'Electricity Distribution'!$C$113:$C$157,$C$36,'Electricity Distribution'!$A$113:$A$157,$A46),SUMIFS('Electricity Distribution'!D$384:D$600,'Electricity Distribution'!$C$384:$C$600,$C$36,'Electricity Distribution'!$B$384:$B$600,$B46))</f>
        <v>0</v>
      </c>
      <c r="J46" s="2">
        <f>IF($C46="EPS",SUMIFS('Electricity Distribution'!E$113:E$157,'Electricity Distribution'!$C$113:$C$157,$C$36,'Electricity Distribution'!$A$113:$A$157,$A46),SUMIFS('Electricity Distribution'!E$384:E$600,'Electricity Distribution'!$C$384:$C$600,$C$36,'Electricity Distribution'!$B$384:$B$600,$B46))</f>
        <v>0</v>
      </c>
      <c r="K46" s="2">
        <f>IF($C46="EPS",SUMIFS('Electricity Distribution'!F$113:F$157,'Electricity Distribution'!$C$113:$C$157,$C$36,'Electricity Distribution'!$A$113:$A$157,$A46),SUMIFS('Electricity Distribution'!F$384:F$600,'Electricity Distribution'!$C$384:$C$600,$C$36,'Electricity Distribution'!$B$384:$B$600,$B46))</f>
        <v>0</v>
      </c>
      <c r="L46" s="2">
        <f>IF($C46="EPS",SUMIFS('Electricity Distribution'!G$113:G$157,'Electricity Distribution'!$C$113:$C$157,$C$36,'Electricity Distribution'!$A$113:$A$157,$A46),SUMIFS('Electricity Distribution'!G$384:G$600,'Electricity Distribution'!$C$384:$C$600,$C$36,'Electricity Distribution'!$B$384:$B$600,$B46))</f>
        <v>0</v>
      </c>
      <c r="X46" s="22">
        <v>6</v>
      </c>
      <c r="Y46" t="str">
        <f t="shared" si="22"/>
        <v>Indonesia</v>
      </c>
      <c r="Z46" s="21">
        <f t="shared" si="23"/>
        <v>253.167</v>
      </c>
      <c r="AA46" s="21">
        <f t="shared" si="23"/>
        <v>375.06799999999998</v>
      </c>
      <c r="AB46" s="16">
        <f t="shared" si="23"/>
        <v>718.11699999999996</v>
      </c>
      <c r="AC46" s="21">
        <f t="shared" si="23"/>
        <v>1690.55</v>
      </c>
      <c r="AD46" s="21" t="str">
        <f t="shared" si="24"/>
        <v>Indonesia</v>
      </c>
    </row>
    <row r="47" spans="1:43" x14ac:dyDescent="0.35">
      <c r="A47" s="13" t="s">
        <v>24</v>
      </c>
      <c r="B47" t="s">
        <v>24</v>
      </c>
      <c r="C47" s="10" t="s">
        <v>9</v>
      </c>
      <c r="D47" cm="1">
        <f t="array" ref="D47">IFERROR(IF($C47="EPS",INDEX('EPS Emissions'!$C$1:$AI$101,MATCH(1,('EPS Emissions'!$C$1:$C$101='Electricity Figure'!$A47)*('EPS Emissions'!$D$1:$D$101='Electricity Figure'!$C$36),0),MATCH('Electricity Figure'!D$2,'EPS Emissions'!$C$1:$AI$1,0)),INDEX('GCAM By Region By Sector'!$B$1:$AH$342,MATCH(1,('GCAM By Region By Sector'!$B$1:$B$342='Electricity Figure'!$A47)*('GCAM By Region By Sector'!$C$1:$C$342='Electricity Figure'!$C$36),0),MATCH('Electricity Figure'!D$2,'GCAM By Region By Sector'!$B$1:$AH$1,0))*10^3),0)</f>
        <v>0</v>
      </c>
      <c r="E47" cm="1">
        <f t="array" ref="E47">IFERROR(IF($C47="EPS",INDEX('EPS Emissions'!$C$1:$AI$101,MATCH(1,('EPS Emissions'!$C$1:$C$101='Electricity Figure'!$A47)*('EPS Emissions'!$D$1:$D$101='Electricity Figure'!$C$36),0),MATCH('Electricity Figure'!E$2,'EPS Emissions'!$C$1:$AI$1,0)),INDEX('GCAM By Region By Sector'!$B$1:$AH$342,MATCH(1,('GCAM By Region By Sector'!$B$1:$B$342='Electricity Figure'!$A47)*('GCAM By Region By Sector'!$C$1:$C$342='Electricity Figure'!$C$36),0),MATCH('Electricity Figure'!E$2,'GCAM By Region By Sector'!$B$1:$AH$1,0))*10^3),0)</f>
        <v>0</v>
      </c>
      <c r="F47" cm="1">
        <f t="array" ref="F47">IFERROR(IF($C47="EPS",INDEX('EPS Emissions'!$C$1:$AI$101,MATCH(1,('EPS Emissions'!$C$1:$C$101='Electricity Figure'!$A47)*('EPS Emissions'!$D$1:$D$101='Electricity Figure'!$C$36),0),MATCH('Electricity Figure'!F$2,'EPS Emissions'!$C$1:$AI$1,0)),INDEX('GCAM By Region By Sector'!$B$1:$AH$342,MATCH(1,('GCAM By Region By Sector'!$B$1:$B$342='Electricity Figure'!$A47)*('GCAM By Region By Sector'!$C$1:$C$342='Electricity Figure'!$C$36),0),MATCH('Electricity Figure'!F$2,'GCAM By Region By Sector'!$B$1:$AH$1,0))*10^3),0)</f>
        <v>0</v>
      </c>
      <c r="G47" cm="1">
        <f t="array" ref="G47">IFERROR(IF($C47="EPS",INDEX('EPS Emissions'!$C$1:$AI$101,MATCH(1,('EPS Emissions'!$C$1:$C$101='Electricity Figure'!$A47)*('EPS Emissions'!$D$1:$D$101='Electricity Figure'!$C$36),0),MATCH('Electricity Figure'!G$2,'EPS Emissions'!$C$1:$AI$1,0)),INDEX('GCAM By Region By Sector'!$B$1:$AH$342,MATCH(1,('GCAM By Region By Sector'!$B$1:$B$342='Electricity Figure'!$A47)*('GCAM By Region By Sector'!$C$1:$C$342='Electricity Figure'!$C$36),0),MATCH('Electricity Figure'!G$2,'GCAM By Region By Sector'!$B$1:$AH$1,0))*10^3),0)</f>
        <v>0</v>
      </c>
      <c r="I47" s="2">
        <f>IF($C47="EPS",SUMIFS('Electricity Distribution'!D$113:D$157,'Electricity Distribution'!$C$113:$C$157,$C$36,'Electricity Distribution'!$A$113:$A$157,$A47),SUMIFS('Electricity Distribution'!D$384:D$600,'Electricity Distribution'!$C$384:$C$600,$C$36,'Electricity Distribution'!$B$384:$B$600,$B47))</f>
        <v>0</v>
      </c>
      <c r="J47" s="2">
        <f>IF($C47="EPS",SUMIFS('Electricity Distribution'!E$113:E$157,'Electricity Distribution'!$C$113:$C$157,$C$36,'Electricity Distribution'!$A$113:$A$157,$A47),SUMIFS('Electricity Distribution'!E$384:E$600,'Electricity Distribution'!$C$384:$C$600,$C$36,'Electricity Distribution'!$B$384:$B$600,$B47))</f>
        <v>0</v>
      </c>
      <c r="K47" s="2">
        <f>IF($C47="EPS",SUMIFS('Electricity Distribution'!F$113:F$157,'Electricity Distribution'!$C$113:$C$157,$C$36,'Electricity Distribution'!$A$113:$A$157,$A47),SUMIFS('Electricity Distribution'!F$384:F$600,'Electricity Distribution'!$C$384:$C$600,$C$36,'Electricity Distribution'!$B$384:$B$600,$B47))</f>
        <v>0</v>
      </c>
      <c r="L47" s="2">
        <f>IF($C47="EPS",SUMIFS('Electricity Distribution'!G$113:G$157,'Electricity Distribution'!$C$113:$C$157,$C$36,'Electricity Distribution'!$A$113:$A$157,$A47),SUMIFS('Electricity Distribution'!G$384:G$600,'Electricity Distribution'!$C$384:$C$600,$C$36,'Electricity Distribution'!$B$384:$B$600,$B47))</f>
        <v>0</v>
      </c>
      <c r="X47" s="22">
        <v>7</v>
      </c>
      <c r="Y47" t="str">
        <f t="shared" si="22"/>
        <v>Japan</v>
      </c>
      <c r="Z47" s="21">
        <f t="shared" si="23"/>
        <v>538.60184404658503</v>
      </c>
      <c r="AA47" s="21">
        <f t="shared" si="23"/>
        <v>506.75268650736007</v>
      </c>
      <c r="AB47" s="16">
        <f t="shared" si="23"/>
        <v>436.17103442815898</v>
      </c>
      <c r="AC47" s="21">
        <f t="shared" si="23"/>
        <v>350.15965637786366</v>
      </c>
      <c r="AD47" s="21" t="str">
        <f t="shared" si="24"/>
        <v>Japan</v>
      </c>
    </row>
    <row r="48" spans="1:43" x14ac:dyDescent="0.35">
      <c r="A48" s="13" t="s">
        <v>25</v>
      </c>
      <c r="B48" t="s">
        <v>25</v>
      </c>
      <c r="C48" s="10" t="s">
        <v>13</v>
      </c>
      <c r="D48" cm="1">
        <f t="array" ref="D48">IFERROR(IF($C48="EPS",INDEX('EPS Emissions'!$C$1:$AI$101,MATCH(1,('EPS Emissions'!$C$1:$C$101='Electricity Figure'!$A48)*('EPS Emissions'!$D$1:$D$101='Electricity Figure'!$C$36),0),MATCH('Electricity Figure'!D$2,'EPS Emissions'!$C$1:$AI$1,0)),INDEX('GCAM By Region By Sector'!$B$1:$AH$342,MATCH(1,('GCAM By Region By Sector'!$B$1:$B$342='Electricity Figure'!$A48)*('GCAM By Region By Sector'!$C$1:$C$342='Electricity Figure'!$C$36),0),MATCH('Electricity Figure'!D$2,'GCAM By Region By Sector'!$B$1:$AH$1,0))*10^3),0)</f>
        <v>0</v>
      </c>
      <c r="E48" cm="1">
        <f t="array" ref="E48">IFERROR(IF($C48="EPS",INDEX('EPS Emissions'!$C$1:$AI$101,MATCH(1,('EPS Emissions'!$C$1:$C$101='Electricity Figure'!$A48)*('EPS Emissions'!$D$1:$D$101='Electricity Figure'!$C$36),0),MATCH('Electricity Figure'!E$2,'EPS Emissions'!$C$1:$AI$1,0)),INDEX('GCAM By Region By Sector'!$B$1:$AH$342,MATCH(1,('GCAM By Region By Sector'!$B$1:$B$342='Electricity Figure'!$A48)*('GCAM By Region By Sector'!$C$1:$C$342='Electricity Figure'!$C$36),0),MATCH('Electricity Figure'!E$2,'GCAM By Region By Sector'!$B$1:$AH$1,0))*10^3),0)</f>
        <v>0</v>
      </c>
      <c r="F48" cm="1">
        <f t="array" ref="F48">IFERROR(IF($C48="EPS",INDEX('EPS Emissions'!$C$1:$AI$101,MATCH(1,('EPS Emissions'!$C$1:$C$101='Electricity Figure'!$A48)*('EPS Emissions'!$D$1:$D$101='Electricity Figure'!$C$36),0),MATCH('Electricity Figure'!F$2,'EPS Emissions'!$C$1:$AI$1,0)),INDEX('GCAM By Region By Sector'!$B$1:$AH$342,MATCH(1,('GCAM By Region By Sector'!$B$1:$B$342='Electricity Figure'!$A48)*('GCAM By Region By Sector'!$C$1:$C$342='Electricity Figure'!$C$36),0),MATCH('Electricity Figure'!F$2,'GCAM By Region By Sector'!$B$1:$AH$1,0))*10^3),0)</f>
        <v>0</v>
      </c>
      <c r="G48" cm="1">
        <f t="array" ref="G48">IFERROR(IF($C48="EPS",INDEX('EPS Emissions'!$C$1:$AI$101,MATCH(1,('EPS Emissions'!$C$1:$C$101='Electricity Figure'!$A48)*('EPS Emissions'!$D$1:$D$101='Electricity Figure'!$C$36),0),MATCH('Electricity Figure'!G$2,'EPS Emissions'!$C$1:$AI$1,0)),INDEX('GCAM By Region By Sector'!$B$1:$AH$342,MATCH(1,('GCAM By Region By Sector'!$B$1:$B$342='Electricity Figure'!$A48)*('GCAM By Region By Sector'!$C$1:$C$342='Electricity Figure'!$C$36),0),MATCH('Electricity Figure'!G$2,'GCAM By Region By Sector'!$B$1:$AH$1,0))*10^3),0)</f>
        <v>0</v>
      </c>
      <c r="I48" s="2">
        <f>IF($C48="EPS",SUMIFS('Electricity Distribution'!D$113:D$157,'Electricity Distribution'!$C$113:$C$157,$C$36,'Electricity Distribution'!$A$113:$A$157,$A48),SUMIFS('Electricity Distribution'!D$384:D$600,'Electricity Distribution'!$C$384:$C$600,$C$36,'Electricity Distribution'!$B$384:$B$600,$B48))</f>
        <v>0</v>
      </c>
      <c r="J48" s="2">
        <f>IF($C48="EPS",SUMIFS('Electricity Distribution'!E$113:E$157,'Electricity Distribution'!$C$113:$C$157,$C$36,'Electricity Distribution'!$A$113:$A$157,$A48),SUMIFS('Electricity Distribution'!E$384:E$600,'Electricity Distribution'!$C$384:$C$600,$C$36,'Electricity Distribution'!$B$384:$B$600,$B48))</f>
        <v>0</v>
      </c>
      <c r="K48" s="2">
        <f>IF($C48="EPS",SUMIFS('Electricity Distribution'!F$113:F$157,'Electricity Distribution'!$C$113:$C$157,$C$36,'Electricity Distribution'!$A$113:$A$157,$A48),SUMIFS('Electricity Distribution'!F$384:F$600,'Electricity Distribution'!$C$384:$C$600,$C$36,'Electricity Distribution'!$B$384:$B$600,$B48))</f>
        <v>0</v>
      </c>
      <c r="L48" s="2">
        <f>IF($C48="EPS",SUMIFS('Electricity Distribution'!G$113:G$157,'Electricity Distribution'!$C$113:$C$157,$C$36,'Electricity Distribution'!$A$113:$A$157,$A48),SUMIFS('Electricity Distribution'!G$384:G$600,'Electricity Distribution'!$C$384:$C$600,$C$36,'Electricity Distribution'!$B$384:$B$600,$B48))</f>
        <v>0</v>
      </c>
      <c r="X48" s="22">
        <v>8</v>
      </c>
      <c r="Y48" t="str">
        <f t="shared" si="22"/>
        <v>Russia</v>
      </c>
      <c r="Z48" s="21">
        <f t="shared" si="23"/>
        <v>483.72421430543699</v>
      </c>
      <c r="AA48" s="21">
        <f t="shared" si="23"/>
        <v>462.1175670374717</v>
      </c>
      <c r="AB48" s="16">
        <f t="shared" si="23"/>
        <v>408.64580626853279</v>
      </c>
      <c r="AC48" s="21">
        <f t="shared" si="23"/>
        <v>328.26677694136384</v>
      </c>
      <c r="AD48" s="21" t="str">
        <f t="shared" si="24"/>
        <v>Russia</v>
      </c>
    </row>
    <row r="49" spans="1:37" x14ac:dyDescent="0.35">
      <c r="A49" s="13" t="s">
        <v>26</v>
      </c>
      <c r="B49" t="s">
        <v>26</v>
      </c>
      <c r="C49" s="10" t="s">
        <v>13</v>
      </c>
      <c r="D49" cm="1">
        <f t="array" ref="D49">IFERROR(IF($C49="EPS",INDEX('EPS Emissions'!$C$1:$AI$101,MATCH(1,('EPS Emissions'!$C$1:$C$101='Electricity Figure'!$A49)*('EPS Emissions'!$D$1:$D$101='Electricity Figure'!$C$36),0),MATCH('Electricity Figure'!D$2,'EPS Emissions'!$C$1:$AI$1,0)),INDEX('GCAM By Region By Sector'!$B$1:$AH$342,MATCH(1,('GCAM By Region By Sector'!$B$1:$B$342='Electricity Figure'!$A49)*('GCAM By Region By Sector'!$C$1:$C$342='Electricity Figure'!$C$36),0),MATCH('Electricity Figure'!D$2,'GCAM By Region By Sector'!$B$1:$AH$1,0))*10^3),0)</f>
        <v>0</v>
      </c>
      <c r="E49" cm="1">
        <f t="array" ref="E49">IFERROR(IF($C49="EPS",INDEX('EPS Emissions'!$C$1:$AI$101,MATCH(1,('EPS Emissions'!$C$1:$C$101='Electricity Figure'!$A49)*('EPS Emissions'!$D$1:$D$101='Electricity Figure'!$C$36),0),MATCH('Electricity Figure'!E$2,'EPS Emissions'!$C$1:$AI$1,0)),INDEX('GCAM By Region By Sector'!$B$1:$AH$342,MATCH(1,('GCAM By Region By Sector'!$B$1:$B$342='Electricity Figure'!$A49)*('GCAM By Region By Sector'!$C$1:$C$342='Electricity Figure'!$C$36),0),MATCH('Electricity Figure'!E$2,'GCAM By Region By Sector'!$B$1:$AH$1,0))*10^3),0)</f>
        <v>0</v>
      </c>
      <c r="F49" cm="1">
        <f t="array" ref="F49">IFERROR(IF($C49="EPS",INDEX('EPS Emissions'!$C$1:$AI$101,MATCH(1,('EPS Emissions'!$C$1:$C$101='Electricity Figure'!$A49)*('EPS Emissions'!$D$1:$D$101='Electricity Figure'!$C$36),0),MATCH('Electricity Figure'!F$2,'EPS Emissions'!$C$1:$AI$1,0)),INDEX('GCAM By Region By Sector'!$B$1:$AH$342,MATCH(1,('GCAM By Region By Sector'!$B$1:$B$342='Electricity Figure'!$A49)*('GCAM By Region By Sector'!$C$1:$C$342='Electricity Figure'!$C$36),0),MATCH('Electricity Figure'!F$2,'GCAM By Region By Sector'!$B$1:$AH$1,0))*10^3),0)</f>
        <v>0</v>
      </c>
      <c r="G49" cm="1">
        <f t="array" ref="G49">IFERROR(IF($C49="EPS",INDEX('EPS Emissions'!$C$1:$AI$101,MATCH(1,('EPS Emissions'!$C$1:$C$101='Electricity Figure'!$A49)*('EPS Emissions'!$D$1:$D$101='Electricity Figure'!$C$36),0),MATCH('Electricity Figure'!G$2,'EPS Emissions'!$C$1:$AI$1,0)),INDEX('GCAM By Region By Sector'!$B$1:$AH$342,MATCH(1,('GCAM By Region By Sector'!$B$1:$B$342='Electricity Figure'!$A49)*('GCAM By Region By Sector'!$C$1:$C$342='Electricity Figure'!$C$36),0),MATCH('Electricity Figure'!G$2,'GCAM By Region By Sector'!$B$1:$AH$1,0))*10^3),0)</f>
        <v>0</v>
      </c>
      <c r="I49" s="2">
        <f>IF($C49="EPS",SUMIFS('Electricity Distribution'!D$113:D$157,'Electricity Distribution'!$C$113:$C$157,$C$36,'Electricity Distribution'!$A$113:$A$157,$A49),SUMIFS('Electricity Distribution'!D$384:D$600,'Electricity Distribution'!$C$384:$C$600,$C$36,'Electricity Distribution'!$B$384:$B$600,$B49))</f>
        <v>0</v>
      </c>
      <c r="J49" s="2">
        <f>IF($C49="EPS",SUMIFS('Electricity Distribution'!E$113:E$157,'Electricity Distribution'!$C$113:$C$157,$C$36,'Electricity Distribution'!$A$113:$A$157,$A49),SUMIFS('Electricity Distribution'!E$384:E$600,'Electricity Distribution'!$C$384:$C$600,$C$36,'Electricity Distribution'!$B$384:$B$600,$B49))</f>
        <v>0</v>
      </c>
      <c r="K49" s="2">
        <f>IF($C49="EPS",SUMIFS('Electricity Distribution'!F$113:F$157,'Electricity Distribution'!$C$113:$C$157,$C$36,'Electricity Distribution'!$A$113:$A$157,$A49),SUMIFS('Electricity Distribution'!F$384:F$600,'Electricity Distribution'!$C$384:$C$600,$C$36,'Electricity Distribution'!$B$384:$B$600,$B49))</f>
        <v>0</v>
      </c>
      <c r="L49" s="2">
        <f>IF($C49="EPS",SUMIFS('Electricity Distribution'!G$113:G$157,'Electricity Distribution'!$C$113:$C$157,$C$36,'Electricity Distribution'!$A$113:$A$157,$A49),SUMIFS('Electricity Distribution'!G$384:G$600,'Electricity Distribution'!$C$384:$C$600,$C$36,'Electricity Distribution'!$B$384:$B$600,$B49))</f>
        <v>0</v>
      </c>
      <c r="X49" s="22">
        <v>9</v>
      </c>
      <c r="Y49" t="str">
        <f t="shared" si="22"/>
        <v>EU-27</v>
      </c>
      <c r="Z49" s="21">
        <f t="shared" si="23"/>
        <v>700.58799999999997</v>
      </c>
      <c r="AA49" s="21">
        <f t="shared" si="23"/>
        <v>535.10299999999995</v>
      </c>
      <c r="AB49" s="16">
        <f t="shared" si="23"/>
        <v>347.09899999999999</v>
      </c>
      <c r="AC49" s="21">
        <f t="shared" si="23"/>
        <v>217.38</v>
      </c>
      <c r="AD49" s="21" t="str">
        <f t="shared" si="24"/>
        <v>EU-27</v>
      </c>
      <c r="AH49">
        <v>2</v>
      </c>
      <c r="AI49">
        <v>3</v>
      </c>
      <c r="AJ49">
        <v>4</v>
      </c>
      <c r="AK49">
        <v>5</v>
      </c>
    </row>
    <row r="50" spans="1:37" x14ac:dyDescent="0.35">
      <c r="A50" s="13" t="s">
        <v>27</v>
      </c>
      <c r="B50" t="s">
        <v>27</v>
      </c>
      <c r="C50" s="11" t="s">
        <v>9</v>
      </c>
      <c r="D50" cm="1">
        <f t="array" ref="D50">IFERROR(IF($C50="EPS",INDEX('EPS Emissions'!$C$1:$AI$101,MATCH(1,('EPS Emissions'!$C$1:$C$101='Electricity Figure'!$A50)*('EPS Emissions'!$D$1:$D$101='Electricity Figure'!$C$36),0),MATCH('Electricity Figure'!D$2,'EPS Emissions'!$C$1:$AI$1,0)),INDEX('GCAM By Region By Sector'!$B$1:$AH$342,MATCH(1,('GCAM By Region By Sector'!$B$1:$B$342='Electricity Figure'!$A50)*('GCAM By Region By Sector'!$C$1:$C$342='Electricity Figure'!$C$36),0),MATCH('Electricity Figure'!D$2,'GCAM By Region By Sector'!$B$1:$AH$1,0))*10^3),0)</f>
        <v>0</v>
      </c>
      <c r="E50" cm="1">
        <f t="array" ref="E50">IFERROR(IF($C50="EPS",INDEX('EPS Emissions'!$C$1:$AI$101,MATCH(1,('EPS Emissions'!$C$1:$C$101='Electricity Figure'!$A50)*('EPS Emissions'!$D$1:$D$101='Electricity Figure'!$C$36),0),MATCH('Electricity Figure'!E$2,'EPS Emissions'!$C$1:$AI$1,0)),INDEX('GCAM By Region By Sector'!$B$1:$AH$342,MATCH(1,('GCAM By Region By Sector'!$B$1:$B$342='Electricity Figure'!$A50)*('GCAM By Region By Sector'!$C$1:$C$342='Electricity Figure'!$C$36),0),MATCH('Electricity Figure'!E$2,'GCAM By Region By Sector'!$B$1:$AH$1,0))*10^3),0)</f>
        <v>0</v>
      </c>
      <c r="F50" cm="1">
        <f t="array" ref="F50">IFERROR(IF($C50="EPS",INDEX('EPS Emissions'!$C$1:$AI$101,MATCH(1,('EPS Emissions'!$C$1:$C$101='Electricity Figure'!$A50)*('EPS Emissions'!$D$1:$D$101='Electricity Figure'!$C$36),0),MATCH('Electricity Figure'!F$2,'EPS Emissions'!$C$1:$AI$1,0)),INDEX('GCAM By Region By Sector'!$B$1:$AH$342,MATCH(1,('GCAM By Region By Sector'!$B$1:$B$342='Electricity Figure'!$A50)*('GCAM By Region By Sector'!$C$1:$C$342='Electricity Figure'!$C$36),0),MATCH('Electricity Figure'!F$2,'GCAM By Region By Sector'!$B$1:$AH$1,0))*10^3),0)</f>
        <v>0</v>
      </c>
      <c r="G50" cm="1">
        <f t="array" ref="G50">IFERROR(IF($C50="EPS",INDEX('EPS Emissions'!$C$1:$AI$101,MATCH(1,('EPS Emissions'!$C$1:$C$101='Electricity Figure'!$A50)*('EPS Emissions'!$D$1:$D$101='Electricity Figure'!$C$36),0),MATCH('Electricity Figure'!G$2,'EPS Emissions'!$C$1:$AI$1,0)),INDEX('GCAM By Region By Sector'!$B$1:$AH$342,MATCH(1,('GCAM By Region By Sector'!$B$1:$B$342='Electricity Figure'!$A50)*('GCAM By Region By Sector'!$C$1:$C$342='Electricity Figure'!$C$36),0),MATCH('Electricity Figure'!G$2,'GCAM By Region By Sector'!$B$1:$AH$1,0))*10^3),0)</f>
        <v>0</v>
      </c>
      <c r="I50" s="2">
        <f>IF($C50="EPS",SUMIFS('Electricity Distribution'!D$113:D$157,'Electricity Distribution'!$C$113:$C$157,$C$36,'Electricity Distribution'!$A$113:$A$157,$A50),SUMIFS('Electricity Distribution'!D$384:D$600,'Electricity Distribution'!$C$384:$C$600,$C$36,'Electricity Distribution'!$B$384:$B$600,$B50))</f>
        <v>0</v>
      </c>
      <c r="J50" s="2">
        <f>IF($C50="EPS",SUMIFS('Electricity Distribution'!E$113:E$157,'Electricity Distribution'!$C$113:$C$157,$C$36,'Electricity Distribution'!$A$113:$A$157,$A50),SUMIFS('Electricity Distribution'!E$384:E$600,'Electricity Distribution'!$C$384:$C$600,$C$36,'Electricity Distribution'!$B$384:$B$600,$B50))</f>
        <v>0</v>
      </c>
      <c r="K50" s="2">
        <f>IF($C50="EPS",SUMIFS('Electricity Distribution'!F$113:F$157,'Electricity Distribution'!$C$113:$C$157,$C$36,'Electricity Distribution'!$A$113:$A$157,$A50),SUMIFS('Electricity Distribution'!F$384:F$600,'Electricity Distribution'!$C$384:$C$600,$C$36,'Electricity Distribution'!$B$384:$B$600,$B50))</f>
        <v>0</v>
      </c>
      <c r="L50" s="2">
        <f>IF($C50="EPS",SUMIFS('Electricity Distribution'!G$113:G$157,'Electricity Distribution'!$C$113:$C$157,$C$36,'Electricity Distribution'!$A$113:$A$157,$A50),SUMIFS('Electricity Distribution'!G$384:G$600,'Electricity Distribution'!$C$384:$C$600,$C$36,'Electricity Distribution'!$B$384:$B$600,$B50))</f>
        <v>0</v>
      </c>
      <c r="X50" s="22">
        <v>10</v>
      </c>
      <c r="Y50" t="str">
        <f t="shared" si="22"/>
        <v>North Africa</v>
      </c>
      <c r="Z50" s="21">
        <f t="shared" si="23"/>
        <v>174.9154652751356</v>
      </c>
      <c r="AA50" s="21">
        <f t="shared" si="23"/>
        <v>235.50677049253028</v>
      </c>
      <c r="AB50" s="16">
        <f t="shared" si="23"/>
        <v>335.92380547380048</v>
      </c>
      <c r="AC50" s="21">
        <f t="shared" si="23"/>
        <v>434.50318535928176</v>
      </c>
      <c r="AD50" s="21" t="str">
        <f t="shared" si="24"/>
        <v>North Africa</v>
      </c>
      <c r="AF50" cm="1">
        <f t="array" ref="AF50:AF62">_xlfn.UNIQUE(AD:AD)</f>
        <v>0</v>
      </c>
      <c r="AG50" t="s">
        <v>0</v>
      </c>
      <c r="AH50" s="14">
        <v>2020</v>
      </c>
      <c r="AI50" s="14">
        <v>2030</v>
      </c>
      <c r="AJ50" s="14">
        <v>2040</v>
      </c>
      <c r="AK50" s="14">
        <v>2050</v>
      </c>
    </row>
    <row r="51" spans="1:37" x14ac:dyDescent="0.35">
      <c r="A51" s="13" t="s">
        <v>28</v>
      </c>
      <c r="B51" t="s">
        <v>28</v>
      </c>
      <c r="C51" s="10" t="s">
        <v>13</v>
      </c>
      <c r="D51" cm="1">
        <f t="array" ref="D51">IFERROR(IF($C51="EPS",INDEX('EPS Emissions'!$C$1:$AI$101,MATCH(1,('EPS Emissions'!$C$1:$C$101='Electricity Figure'!$A51)*('EPS Emissions'!$D$1:$D$101='Electricity Figure'!$C$36),0),MATCH('Electricity Figure'!D$2,'EPS Emissions'!$C$1:$AI$1,0)),INDEX('GCAM By Region By Sector'!$B$1:$AH$342,MATCH(1,('GCAM By Region By Sector'!$B$1:$B$342='Electricity Figure'!$A51)*('GCAM By Region By Sector'!$C$1:$C$342='Electricity Figure'!$C$36),0),MATCH('Electricity Figure'!D$2,'GCAM By Region By Sector'!$B$1:$AH$1,0))*10^3),0)</f>
        <v>0</v>
      </c>
      <c r="E51" cm="1">
        <f t="array" ref="E51">IFERROR(IF($C51="EPS",INDEX('EPS Emissions'!$C$1:$AI$101,MATCH(1,('EPS Emissions'!$C$1:$C$101='Electricity Figure'!$A51)*('EPS Emissions'!$D$1:$D$101='Electricity Figure'!$C$36),0),MATCH('Electricity Figure'!E$2,'EPS Emissions'!$C$1:$AI$1,0)),INDEX('GCAM By Region By Sector'!$B$1:$AH$342,MATCH(1,('GCAM By Region By Sector'!$B$1:$B$342='Electricity Figure'!$A51)*('GCAM By Region By Sector'!$C$1:$C$342='Electricity Figure'!$C$36),0),MATCH('Electricity Figure'!E$2,'GCAM By Region By Sector'!$B$1:$AH$1,0))*10^3),0)</f>
        <v>0</v>
      </c>
      <c r="F51" cm="1">
        <f t="array" ref="F51">IFERROR(IF($C51="EPS",INDEX('EPS Emissions'!$C$1:$AI$101,MATCH(1,('EPS Emissions'!$C$1:$C$101='Electricity Figure'!$A51)*('EPS Emissions'!$D$1:$D$101='Electricity Figure'!$C$36),0),MATCH('Electricity Figure'!F$2,'EPS Emissions'!$C$1:$AI$1,0)),INDEX('GCAM By Region By Sector'!$B$1:$AH$342,MATCH(1,('GCAM By Region By Sector'!$B$1:$B$342='Electricity Figure'!$A51)*('GCAM By Region By Sector'!$C$1:$C$342='Electricity Figure'!$C$36),0),MATCH('Electricity Figure'!F$2,'GCAM By Region By Sector'!$B$1:$AH$1,0))*10^3),0)</f>
        <v>0</v>
      </c>
      <c r="G51" cm="1">
        <f t="array" ref="G51">IFERROR(IF($C51="EPS",INDEX('EPS Emissions'!$C$1:$AI$101,MATCH(1,('EPS Emissions'!$C$1:$C$101='Electricity Figure'!$A51)*('EPS Emissions'!$D$1:$D$101='Electricity Figure'!$C$36),0),MATCH('Electricity Figure'!G$2,'EPS Emissions'!$C$1:$AI$1,0)),INDEX('GCAM By Region By Sector'!$B$1:$AH$342,MATCH(1,('GCAM By Region By Sector'!$B$1:$B$342='Electricity Figure'!$A51)*('GCAM By Region By Sector'!$C$1:$C$342='Electricity Figure'!$C$36),0),MATCH('Electricity Figure'!G$2,'GCAM By Region By Sector'!$B$1:$AH$1,0))*10^3),0)</f>
        <v>0</v>
      </c>
      <c r="I51" s="2">
        <f>IF($C51="EPS",SUMIFS('Electricity Distribution'!D$113:D$157,'Electricity Distribution'!$C$113:$C$157,$C$36,'Electricity Distribution'!$A$113:$A$157,$A51),SUMIFS('Electricity Distribution'!D$384:D$600,'Electricity Distribution'!$C$384:$C$600,$C$36,'Electricity Distribution'!$B$384:$B$600,$B51))</f>
        <v>0</v>
      </c>
      <c r="J51" s="2">
        <f>IF($C51="EPS",SUMIFS('Electricity Distribution'!E$113:E$157,'Electricity Distribution'!$C$113:$C$157,$C$36,'Electricity Distribution'!$A$113:$A$157,$A51),SUMIFS('Electricity Distribution'!E$384:E$600,'Electricity Distribution'!$C$384:$C$600,$C$36,'Electricity Distribution'!$B$384:$B$600,$B51))</f>
        <v>0</v>
      </c>
      <c r="K51" s="2">
        <f>IF($C51="EPS",SUMIFS('Electricity Distribution'!F$113:F$157,'Electricity Distribution'!$C$113:$C$157,$C$36,'Electricity Distribution'!$A$113:$A$157,$A51),SUMIFS('Electricity Distribution'!F$384:F$600,'Electricity Distribution'!$C$384:$C$600,$C$36,'Electricity Distribution'!$B$384:$B$600,$B51))</f>
        <v>0</v>
      </c>
      <c r="L51" s="2">
        <f>IF($C51="EPS",SUMIFS('Electricity Distribution'!G$113:G$157,'Electricity Distribution'!$C$113:$C$157,$C$36,'Electricity Distribution'!$A$113:$A$157,$A51),SUMIFS('Electricity Distribution'!G$384:G$600,'Electricity Distribution'!$C$384:$C$600,$C$36,'Electricity Distribution'!$B$384:$B$600,$B51))</f>
        <v>0</v>
      </c>
      <c r="X51" s="22" t="s">
        <v>86</v>
      </c>
      <c r="Y51" t="s">
        <v>87</v>
      </c>
      <c r="Z51" s="21">
        <f>$P$35-SUM(Z41:Z50)</f>
        <v>1867.225891323149</v>
      </c>
      <c r="AA51" s="21">
        <f>$Q$35-SUM(AA41:AA50)</f>
        <v>2131.4414553880524</v>
      </c>
      <c r="AB51" s="16">
        <f>$R$35-SUM(AB41:AB50)</f>
        <v>2616.187279501255</v>
      </c>
      <c r="AC51" s="21">
        <f>$S$35-SUM(AC41:AC50)</f>
        <v>3288.2319345732649</v>
      </c>
      <c r="AD51" s="21"/>
      <c r="AF51" t="str">
        <v>China</v>
      </c>
      <c r="AG51" t="str">
        <f>AF51</f>
        <v>China</v>
      </c>
      <c r="AH51" s="47">
        <f t="shared" ref="AH51:AK62" si="25">VLOOKUP($AG51,$O$2:$S$35,AH$49,FALSE)</f>
        <v>3829.16</v>
      </c>
      <c r="AI51" s="47">
        <f t="shared" si="25"/>
        <v>4883.2299999999996</v>
      </c>
      <c r="AJ51" s="47">
        <f t="shared" si="25"/>
        <v>4819.63</v>
      </c>
      <c r="AK51" s="47">
        <f t="shared" si="25"/>
        <v>3833.81</v>
      </c>
    </row>
    <row r="52" spans="1:37" x14ac:dyDescent="0.35">
      <c r="A52" s="13" t="s">
        <v>29</v>
      </c>
      <c r="B52" t="s">
        <v>30</v>
      </c>
      <c r="C52" s="10" t="s">
        <v>13</v>
      </c>
      <c r="D52" cm="1">
        <f t="array" ref="D52">IFERROR(IF($C52="EPS",INDEX('EPS Emissions'!$C$1:$AI$101,MATCH(1,('EPS Emissions'!$C$1:$C$101='Electricity Figure'!$A52)*('EPS Emissions'!$D$1:$D$101='Electricity Figure'!$C$36),0),MATCH('Electricity Figure'!D$2,'EPS Emissions'!$C$1:$AI$1,0)),INDEX('GCAM By Region By Sector'!$B$1:$AH$342,MATCH(1,('GCAM By Region By Sector'!$B$1:$B$342='Electricity Figure'!$A52)*('GCAM By Region By Sector'!$C$1:$C$342='Electricity Figure'!$C$36),0),MATCH('Electricity Figure'!D$2,'GCAM By Region By Sector'!$B$1:$AH$1,0))*10^3),0)</f>
        <v>0</v>
      </c>
      <c r="E52" cm="1">
        <f t="array" ref="E52">IFERROR(IF($C52="EPS",INDEX('EPS Emissions'!$C$1:$AI$101,MATCH(1,('EPS Emissions'!$C$1:$C$101='Electricity Figure'!$A52)*('EPS Emissions'!$D$1:$D$101='Electricity Figure'!$C$36),0),MATCH('Electricity Figure'!E$2,'EPS Emissions'!$C$1:$AI$1,0)),INDEX('GCAM By Region By Sector'!$B$1:$AH$342,MATCH(1,('GCAM By Region By Sector'!$B$1:$B$342='Electricity Figure'!$A52)*('GCAM By Region By Sector'!$C$1:$C$342='Electricity Figure'!$C$36),0),MATCH('Electricity Figure'!E$2,'GCAM By Region By Sector'!$B$1:$AH$1,0))*10^3),0)</f>
        <v>0</v>
      </c>
      <c r="F52" cm="1">
        <f t="array" ref="F52">IFERROR(IF($C52="EPS",INDEX('EPS Emissions'!$C$1:$AI$101,MATCH(1,('EPS Emissions'!$C$1:$C$101='Electricity Figure'!$A52)*('EPS Emissions'!$D$1:$D$101='Electricity Figure'!$C$36),0),MATCH('Electricity Figure'!F$2,'EPS Emissions'!$C$1:$AI$1,0)),INDEX('GCAM By Region By Sector'!$B$1:$AH$342,MATCH(1,('GCAM By Region By Sector'!$B$1:$B$342='Electricity Figure'!$A52)*('GCAM By Region By Sector'!$C$1:$C$342='Electricity Figure'!$C$36),0),MATCH('Electricity Figure'!F$2,'GCAM By Region By Sector'!$B$1:$AH$1,0))*10^3),0)</f>
        <v>0</v>
      </c>
      <c r="G52" cm="1">
        <f t="array" ref="G52">IFERROR(IF($C52="EPS",INDEX('EPS Emissions'!$C$1:$AI$101,MATCH(1,('EPS Emissions'!$C$1:$C$101='Electricity Figure'!$A52)*('EPS Emissions'!$D$1:$D$101='Electricity Figure'!$C$36),0),MATCH('Electricity Figure'!G$2,'EPS Emissions'!$C$1:$AI$1,0)),INDEX('GCAM By Region By Sector'!$B$1:$AH$342,MATCH(1,('GCAM By Region By Sector'!$B$1:$B$342='Electricity Figure'!$A52)*('GCAM By Region By Sector'!$C$1:$C$342='Electricity Figure'!$C$36),0),MATCH('Electricity Figure'!G$2,'GCAM By Region By Sector'!$B$1:$AH$1,0))*10^3),0)</f>
        <v>0</v>
      </c>
      <c r="I52" s="2">
        <f>IF($C52="EPS",SUMIFS('Electricity Distribution'!D$113:D$157,'Electricity Distribution'!$C$113:$C$157,$C$36,'Electricity Distribution'!$A$113:$A$157,$A52),SUMIFS('Electricity Distribution'!D$384:D$600,'Electricity Distribution'!$C$384:$C$600,$C$36,'Electricity Distribution'!$B$384:$B$600,$B52))</f>
        <v>0</v>
      </c>
      <c r="J52" s="2">
        <f>IF($C52="EPS",SUMIFS('Electricity Distribution'!E$113:E$157,'Electricity Distribution'!$C$113:$C$157,$C$36,'Electricity Distribution'!$A$113:$A$157,$A52),SUMIFS('Electricity Distribution'!E$384:E$600,'Electricity Distribution'!$C$384:$C$600,$C$36,'Electricity Distribution'!$B$384:$B$600,$B52))</f>
        <v>0</v>
      </c>
      <c r="K52" s="2">
        <f>IF($C52="EPS",SUMIFS('Electricity Distribution'!F$113:F$157,'Electricity Distribution'!$C$113:$C$157,$C$36,'Electricity Distribution'!$A$113:$A$157,$A52),SUMIFS('Electricity Distribution'!F$384:F$600,'Electricity Distribution'!$C$384:$C$600,$C$36,'Electricity Distribution'!$B$384:$B$600,$B52))</f>
        <v>0</v>
      </c>
      <c r="L52" s="2">
        <f>IF($C52="EPS",SUMIFS('Electricity Distribution'!G$113:G$157,'Electricity Distribution'!$C$113:$C$157,$C$36,'Electricity Distribution'!$A$113:$A$157,$A52),SUMIFS('Electricity Distribution'!G$384:G$600,'Electricity Distribution'!$C$384:$C$600,$C$36,'Electricity Distribution'!$B$384:$B$600,$B52))</f>
        <v>0</v>
      </c>
      <c r="Y52" t="s">
        <v>415</v>
      </c>
      <c r="Z52">
        <v>0</v>
      </c>
      <c r="AA52">
        <v>0</v>
      </c>
      <c r="AB52">
        <v>0</v>
      </c>
      <c r="AC52">
        <v>0</v>
      </c>
      <c r="AF52" t="str">
        <v>USA</v>
      </c>
      <c r="AG52" t="str">
        <f t="shared" ref="AG52:AG64" si="26">AF52</f>
        <v>USA</v>
      </c>
      <c r="AH52" s="47">
        <f t="shared" si="25"/>
        <v>1459.77</v>
      </c>
      <c r="AI52" s="47">
        <f t="shared" si="25"/>
        <v>1208.53</v>
      </c>
      <c r="AJ52" s="47">
        <f t="shared" si="25"/>
        <v>1219.58</v>
      </c>
      <c r="AK52" s="47">
        <f t="shared" si="25"/>
        <v>1255.01</v>
      </c>
    </row>
    <row r="53" spans="1:37" x14ac:dyDescent="0.35">
      <c r="A53" s="13" t="s">
        <v>31</v>
      </c>
      <c r="B53" t="s">
        <v>32</v>
      </c>
      <c r="C53" s="10" t="s">
        <v>13</v>
      </c>
      <c r="D53" cm="1">
        <f t="array" ref="D53">IFERROR(IF($C53="EPS",INDEX('EPS Emissions'!$C$1:$AI$101,MATCH(1,('EPS Emissions'!$C$1:$C$101='Electricity Figure'!$A53)*('EPS Emissions'!$D$1:$D$101='Electricity Figure'!$C$36),0),MATCH('Electricity Figure'!D$2,'EPS Emissions'!$C$1:$AI$1,0)),INDEX('GCAM By Region By Sector'!$B$1:$AH$342,MATCH(1,('GCAM By Region By Sector'!$B$1:$B$342='Electricity Figure'!$A53)*('GCAM By Region By Sector'!$C$1:$C$342='Electricity Figure'!$C$36),0),MATCH('Electricity Figure'!D$2,'GCAM By Region By Sector'!$B$1:$AH$1,0))*10^3),0)</f>
        <v>0</v>
      </c>
      <c r="E53" cm="1">
        <f t="array" ref="E53">IFERROR(IF($C53="EPS",INDEX('EPS Emissions'!$C$1:$AI$101,MATCH(1,('EPS Emissions'!$C$1:$C$101='Electricity Figure'!$A53)*('EPS Emissions'!$D$1:$D$101='Electricity Figure'!$C$36),0),MATCH('Electricity Figure'!E$2,'EPS Emissions'!$C$1:$AI$1,0)),INDEX('GCAM By Region By Sector'!$B$1:$AH$342,MATCH(1,('GCAM By Region By Sector'!$B$1:$B$342='Electricity Figure'!$A53)*('GCAM By Region By Sector'!$C$1:$C$342='Electricity Figure'!$C$36),0),MATCH('Electricity Figure'!E$2,'GCAM By Region By Sector'!$B$1:$AH$1,0))*10^3),0)</f>
        <v>0</v>
      </c>
      <c r="F53" cm="1">
        <f t="array" ref="F53">IFERROR(IF($C53="EPS",INDEX('EPS Emissions'!$C$1:$AI$101,MATCH(1,('EPS Emissions'!$C$1:$C$101='Electricity Figure'!$A53)*('EPS Emissions'!$D$1:$D$101='Electricity Figure'!$C$36),0),MATCH('Electricity Figure'!F$2,'EPS Emissions'!$C$1:$AI$1,0)),INDEX('GCAM By Region By Sector'!$B$1:$AH$342,MATCH(1,('GCAM By Region By Sector'!$B$1:$B$342='Electricity Figure'!$A53)*('GCAM By Region By Sector'!$C$1:$C$342='Electricity Figure'!$C$36),0),MATCH('Electricity Figure'!F$2,'GCAM By Region By Sector'!$B$1:$AH$1,0))*10^3),0)</f>
        <v>0</v>
      </c>
      <c r="G53" cm="1">
        <f t="array" ref="G53">IFERROR(IF($C53="EPS",INDEX('EPS Emissions'!$C$1:$AI$101,MATCH(1,('EPS Emissions'!$C$1:$C$101='Electricity Figure'!$A53)*('EPS Emissions'!$D$1:$D$101='Electricity Figure'!$C$36),0),MATCH('Electricity Figure'!G$2,'EPS Emissions'!$C$1:$AI$1,0)),INDEX('GCAM By Region By Sector'!$B$1:$AH$342,MATCH(1,('GCAM By Region By Sector'!$B$1:$B$342='Electricity Figure'!$A53)*('GCAM By Region By Sector'!$C$1:$C$342='Electricity Figure'!$C$36),0),MATCH('Electricity Figure'!G$2,'GCAM By Region By Sector'!$B$1:$AH$1,0))*10^3),0)</f>
        <v>0</v>
      </c>
      <c r="I53" s="2">
        <f>IF($C53="EPS",SUMIFS('Electricity Distribution'!D$113:D$157,'Electricity Distribution'!$C$113:$C$157,$C$36,'Electricity Distribution'!$A$113:$A$157,$A53),SUMIFS('Electricity Distribution'!D$384:D$600,'Electricity Distribution'!$C$384:$C$600,$C$36,'Electricity Distribution'!$B$384:$B$600,$B53))</f>
        <v>0</v>
      </c>
      <c r="J53" s="2">
        <f>IF($C53="EPS",SUMIFS('Electricity Distribution'!E$113:E$157,'Electricity Distribution'!$C$113:$C$157,$C$36,'Electricity Distribution'!$A$113:$A$157,$A53),SUMIFS('Electricity Distribution'!E$384:E$600,'Electricity Distribution'!$C$384:$C$600,$C$36,'Electricity Distribution'!$B$384:$B$600,$B53))</f>
        <v>0</v>
      </c>
      <c r="K53" s="2">
        <f>IF($C53="EPS",SUMIFS('Electricity Distribution'!F$113:F$157,'Electricity Distribution'!$C$113:$C$157,$C$36,'Electricity Distribution'!$A$113:$A$157,$A53),SUMIFS('Electricity Distribution'!F$384:F$600,'Electricity Distribution'!$C$384:$C$600,$C$36,'Electricity Distribution'!$B$384:$B$600,$B53))</f>
        <v>0</v>
      </c>
      <c r="L53" s="2">
        <f>IF($C53="EPS",SUMIFS('Electricity Distribution'!G$113:G$157,'Electricity Distribution'!$C$113:$C$157,$C$36,'Electricity Distribution'!$A$113:$A$157,$A53),SUMIFS('Electricity Distribution'!G$384:G$600,'Electricity Distribution'!$C$384:$C$600,$C$36,'Electricity Distribution'!$B$384:$B$600,$B53))</f>
        <v>0</v>
      </c>
      <c r="AF53" t="str">
        <v>India</v>
      </c>
      <c r="AG53" t="str">
        <f t="shared" si="26"/>
        <v>India</v>
      </c>
      <c r="AH53" s="47">
        <f t="shared" si="25"/>
        <v>885.81399999999996</v>
      </c>
      <c r="AI53" s="47">
        <f t="shared" si="25"/>
        <v>999.43499999999995</v>
      </c>
      <c r="AJ53" s="47">
        <f t="shared" si="25"/>
        <v>1055.3900000000001</v>
      </c>
      <c r="AK53" s="47">
        <f t="shared" si="25"/>
        <v>1066.44</v>
      </c>
    </row>
    <row r="54" spans="1:37" x14ac:dyDescent="0.35">
      <c r="A54" s="13" t="s">
        <v>33</v>
      </c>
      <c r="B54" t="s">
        <v>33</v>
      </c>
      <c r="C54" s="10" t="s">
        <v>13</v>
      </c>
      <c r="I54" s="2"/>
      <c r="J54" s="2"/>
      <c r="K54" s="2"/>
      <c r="L54" s="2"/>
      <c r="AF54" t="str">
        <v>EU-27</v>
      </c>
      <c r="AH54" s="47"/>
      <c r="AI54" s="47"/>
      <c r="AJ54" s="47"/>
      <c r="AK54" s="47"/>
    </row>
    <row r="55" spans="1:37" x14ac:dyDescent="0.35">
      <c r="A55" s="13" t="s">
        <v>34</v>
      </c>
      <c r="B55" t="s">
        <v>34</v>
      </c>
      <c r="C55" s="10" t="s">
        <v>9</v>
      </c>
      <c r="D55" cm="1">
        <f t="array" ref="D55">IFERROR(IF($C55="EPS",INDEX('EPS Emissions'!$C$1:$AI$101,MATCH(1,('EPS Emissions'!$C$1:$C$101='Electricity Figure'!$A55)*('EPS Emissions'!$D$1:$D$101='Electricity Figure'!$C$36),0),MATCH('Electricity Figure'!D$2,'EPS Emissions'!$C$1:$AI$1,0)),INDEX('GCAM By Region By Sector'!$B$1:$AH$342,MATCH(1,('GCAM By Region By Sector'!$B$1:$B$342='Electricity Figure'!$A55)*('GCAM By Region By Sector'!$C$1:$C$342='Electricity Figure'!$C$36),0),MATCH('Electricity Figure'!D$2,'GCAM By Region By Sector'!$B$1:$AH$1,0))*10^3),0)</f>
        <v>0</v>
      </c>
      <c r="E55" cm="1">
        <f t="array" ref="E55">IFERROR(IF($C55="EPS",INDEX('EPS Emissions'!$C$1:$AI$101,MATCH(1,('EPS Emissions'!$C$1:$C$101='Electricity Figure'!$A55)*('EPS Emissions'!$D$1:$D$101='Electricity Figure'!$C$36),0),MATCH('Electricity Figure'!E$2,'EPS Emissions'!$C$1:$AI$1,0)),INDEX('GCAM By Region By Sector'!$B$1:$AH$342,MATCH(1,('GCAM By Region By Sector'!$B$1:$B$342='Electricity Figure'!$A55)*('GCAM By Region By Sector'!$C$1:$C$342='Electricity Figure'!$C$36),0),MATCH('Electricity Figure'!E$2,'GCAM By Region By Sector'!$B$1:$AH$1,0))*10^3),0)</f>
        <v>0</v>
      </c>
      <c r="F55" cm="1">
        <f t="array" ref="F55">IFERROR(IF($C55="EPS",INDEX('EPS Emissions'!$C$1:$AI$101,MATCH(1,('EPS Emissions'!$C$1:$C$101='Electricity Figure'!$A55)*('EPS Emissions'!$D$1:$D$101='Electricity Figure'!$C$36),0),MATCH('Electricity Figure'!F$2,'EPS Emissions'!$C$1:$AI$1,0)),INDEX('GCAM By Region By Sector'!$B$1:$AH$342,MATCH(1,('GCAM By Region By Sector'!$B$1:$B$342='Electricity Figure'!$A55)*('GCAM By Region By Sector'!$C$1:$C$342='Electricity Figure'!$C$36),0),MATCH('Electricity Figure'!F$2,'GCAM By Region By Sector'!$B$1:$AH$1,0))*10^3),0)</f>
        <v>0</v>
      </c>
      <c r="G55" cm="1">
        <f t="array" ref="G55">IFERROR(IF($C55="EPS",INDEX('EPS Emissions'!$C$1:$AI$101,MATCH(1,('EPS Emissions'!$C$1:$C$101='Electricity Figure'!$A55)*('EPS Emissions'!$D$1:$D$101='Electricity Figure'!$C$36),0),MATCH('Electricity Figure'!G$2,'EPS Emissions'!$C$1:$AI$1,0)),INDEX('GCAM By Region By Sector'!$B$1:$AH$342,MATCH(1,('GCAM By Region By Sector'!$B$1:$B$342='Electricity Figure'!$A55)*('GCAM By Region By Sector'!$C$1:$C$342='Electricity Figure'!$C$36),0),MATCH('Electricity Figure'!G$2,'GCAM By Region By Sector'!$B$1:$AH$1,0))*10^3),0)</f>
        <v>0</v>
      </c>
      <c r="I55" s="2">
        <f>IF($C55="EPS",SUMIFS('Electricity Distribution'!D$113:D$157,'Electricity Distribution'!$C$113:$C$157,$C$36,'Electricity Distribution'!$A$113:$A$157,$A55),SUMIFS('Electricity Distribution'!D$384:D$600,'Electricity Distribution'!$C$384:$C$600,$C$36,'Electricity Distribution'!$B$384:$B$600,$B55))</f>
        <v>0</v>
      </c>
      <c r="J55" s="2">
        <f>IF($C55="EPS",SUMIFS('Electricity Distribution'!E$113:E$157,'Electricity Distribution'!$C$113:$C$157,$C$36,'Electricity Distribution'!$A$113:$A$157,$A55),SUMIFS('Electricity Distribution'!E$384:E$600,'Electricity Distribution'!$C$384:$C$600,$C$36,'Electricity Distribution'!$B$384:$B$600,$B55))</f>
        <v>0</v>
      </c>
      <c r="K55" s="2">
        <f>IF($C55="EPS",SUMIFS('Electricity Distribution'!F$113:F$157,'Electricity Distribution'!$C$113:$C$157,$C$36,'Electricity Distribution'!$A$113:$A$157,$A55),SUMIFS('Electricity Distribution'!F$384:F$600,'Electricity Distribution'!$C$384:$C$600,$C$36,'Electricity Distribution'!$B$384:$B$600,$B55))</f>
        <v>0</v>
      </c>
      <c r="L55" s="2">
        <f>IF($C55="EPS",SUMIFS('Electricity Distribution'!G$113:G$157,'Electricity Distribution'!$C$113:$C$157,$C$36,'Electricity Distribution'!$A$113:$A$157,$A55),SUMIFS('Electricity Distribution'!G$384:G$600,'Electricity Distribution'!$C$384:$C$600,$C$36,'Electricity Distribution'!$B$384:$B$600,$B55))</f>
        <v>0</v>
      </c>
      <c r="Y55" s="13" t="s">
        <v>73</v>
      </c>
      <c r="Z55" s="18">
        <f>SUM(Z41:Z51)-$P$35</f>
        <v>0</v>
      </c>
      <c r="AA55" s="18">
        <f>SUM(AA41:AA51)-$Q$35</f>
        <v>0</v>
      </c>
      <c r="AB55" s="18">
        <f>SUM(AB41:AB51)-$R$35</f>
        <v>0</v>
      </c>
      <c r="AC55" s="18">
        <f>SUM(AC41:AC51)-$S$35</f>
        <v>0</v>
      </c>
      <c r="AF55" t="str">
        <v>Middle East</v>
      </c>
      <c r="AG55" t="str">
        <f t="shared" si="26"/>
        <v>Middle East</v>
      </c>
      <c r="AH55" s="47">
        <f t="shared" si="25"/>
        <v>606.01414217087006</v>
      </c>
      <c r="AI55" s="47">
        <f t="shared" si="25"/>
        <v>637.27438365526302</v>
      </c>
      <c r="AJ55" s="47">
        <f t="shared" si="25"/>
        <v>761.75675695829807</v>
      </c>
      <c r="AK55" s="47">
        <f t="shared" si="25"/>
        <v>857.122989708006</v>
      </c>
    </row>
    <row r="56" spans="1:37" x14ac:dyDescent="0.35">
      <c r="A56" s="13" t="s">
        <v>35</v>
      </c>
      <c r="B56" t="s">
        <v>35</v>
      </c>
      <c r="C56" s="10" t="s">
        <v>9</v>
      </c>
      <c r="D56" cm="1">
        <f t="array" ref="D56">IFERROR(IF($C56="EPS",INDEX('EPS Emissions'!$C$1:$AI$101,MATCH(1,('EPS Emissions'!$C$1:$C$101='Electricity Figure'!$A56)*('EPS Emissions'!$D$1:$D$101='Electricity Figure'!$C$36),0),MATCH('Electricity Figure'!D$2,'EPS Emissions'!$C$1:$AI$1,0)),INDEX('GCAM By Region By Sector'!$B$1:$AH$342,MATCH(1,('GCAM By Region By Sector'!$B$1:$B$342='Electricity Figure'!$A56)*('GCAM By Region By Sector'!$C$1:$C$342='Electricity Figure'!$C$36),0),MATCH('Electricity Figure'!D$2,'GCAM By Region By Sector'!$B$1:$AH$1,0))*10^3),0)</f>
        <v>0</v>
      </c>
      <c r="E56" cm="1">
        <f t="array" ref="E56">IFERROR(IF($C56="EPS",INDEX('EPS Emissions'!$C$1:$AI$101,MATCH(1,('EPS Emissions'!$C$1:$C$101='Electricity Figure'!$A56)*('EPS Emissions'!$D$1:$D$101='Electricity Figure'!$C$36),0),MATCH('Electricity Figure'!E$2,'EPS Emissions'!$C$1:$AI$1,0)),INDEX('GCAM By Region By Sector'!$B$1:$AH$342,MATCH(1,('GCAM By Region By Sector'!$B$1:$B$342='Electricity Figure'!$A56)*('GCAM By Region By Sector'!$C$1:$C$342='Electricity Figure'!$C$36),0),MATCH('Electricity Figure'!E$2,'GCAM By Region By Sector'!$B$1:$AH$1,0))*10^3),0)</f>
        <v>0</v>
      </c>
      <c r="F56" cm="1">
        <f t="array" ref="F56">IFERROR(IF($C56="EPS",INDEX('EPS Emissions'!$C$1:$AI$101,MATCH(1,('EPS Emissions'!$C$1:$C$101='Electricity Figure'!$A56)*('EPS Emissions'!$D$1:$D$101='Electricity Figure'!$C$36),0),MATCH('Electricity Figure'!F$2,'EPS Emissions'!$C$1:$AI$1,0)),INDEX('GCAM By Region By Sector'!$B$1:$AH$342,MATCH(1,('GCAM By Region By Sector'!$B$1:$B$342='Electricity Figure'!$A56)*('GCAM By Region By Sector'!$C$1:$C$342='Electricity Figure'!$C$36),0),MATCH('Electricity Figure'!F$2,'GCAM By Region By Sector'!$B$1:$AH$1,0))*10^3),0)</f>
        <v>0</v>
      </c>
      <c r="G56" cm="1">
        <f t="array" ref="G56">IFERROR(IF($C56="EPS",INDEX('EPS Emissions'!$C$1:$AI$101,MATCH(1,('EPS Emissions'!$C$1:$C$101='Electricity Figure'!$A56)*('EPS Emissions'!$D$1:$D$101='Electricity Figure'!$C$36),0),MATCH('Electricity Figure'!G$2,'EPS Emissions'!$C$1:$AI$1,0)),INDEX('GCAM By Region By Sector'!$B$1:$AH$342,MATCH(1,('GCAM By Region By Sector'!$B$1:$B$342='Electricity Figure'!$A56)*('GCAM By Region By Sector'!$C$1:$C$342='Electricity Figure'!$C$36),0),MATCH('Electricity Figure'!G$2,'GCAM By Region By Sector'!$B$1:$AH$1,0))*10^3),0)</f>
        <v>0</v>
      </c>
      <c r="I56" s="2">
        <f>IF($C56="EPS",SUMIFS('Electricity Distribution'!D$113:D$157,'Electricity Distribution'!$C$113:$C$157,$C$36,'Electricity Distribution'!$A$113:$A$157,$A56),SUMIFS('Electricity Distribution'!D$384:D$600,'Electricity Distribution'!$C$384:$C$600,$C$36,'Electricity Distribution'!$B$384:$B$600,$B56))</f>
        <v>0</v>
      </c>
      <c r="J56" s="2">
        <f>IF($C56="EPS",SUMIFS('Electricity Distribution'!E$113:E$157,'Electricity Distribution'!$C$113:$C$157,$C$36,'Electricity Distribution'!$A$113:$A$157,$A56),SUMIFS('Electricity Distribution'!E$384:E$600,'Electricity Distribution'!$C$384:$C$600,$C$36,'Electricity Distribution'!$B$384:$B$600,$B56))</f>
        <v>0</v>
      </c>
      <c r="K56" s="2">
        <f>IF($C56="EPS",SUMIFS('Electricity Distribution'!F$113:F$157,'Electricity Distribution'!$C$113:$C$157,$C$36,'Electricity Distribution'!$A$113:$A$157,$A56),SUMIFS('Electricity Distribution'!F$384:F$600,'Electricity Distribution'!$C$384:$C$600,$C$36,'Electricity Distribution'!$B$384:$B$600,$B56))</f>
        <v>0</v>
      </c>
      <c r="L56" s="2">
        <f>IF($C56="EPS",SUMIFS('Electricity Distribution'!G$113:G$157,'Electricity Distribution'!$C$113:$C$157,$C$36,'Electricity Distribution'!$A$113:$A$157,$A56),SUMIFS('Electricity Distribution'!G$384:G$600,'Electricity Distribution'!$C$384:$C$600,$C$36,'Electricity Distribution'!$B$384:$B$600,$B56))</f>
        <v>0</v>
      </c>
      <c r="AF56" t="str">
        <v>Japan</v>
      </c>
      <c r="AG56" t="str">
        <f t="shared" si="26"/>
        <v>Japan</v>
      </c>
      <c r="AH56" s="47">
        <f>VLOOKUP($AG56,$O$2:$S$35,AH$49,FALSE)</f>
        <v>538.60184404658503</v>
      </c>
      <c r="AI56" s="47">
        <f t="shared" si="25"/>
        <v>506.75268650736007</v>
      </c>
      <c r="AJ56" s="47">
        <f t="shared" si="25"/>
        <v>436.17103442815898</v>
      </c>
      <c r="AK56" s="47">
        <f t="shared" si="25"/>
        <v>350.15965637786366</v>
      </c>
    </row>
    <row r="57" spans="1:37" x14ac:dyDescent="0.35">
      <c r="A57" s="13" t="s">
        <v>36</v>
      </c>
      <c r="B57" t="s">
        <v>36</v>
      </c>
      <c r="C57" s="10" t="s">
        <v>13</v>
      </c>
      <c r="D57" cm="1">
        <f t="array" ref="D57">IFERROR(IF($C57="EPS",INDEX('EPS Emissions'!$C$1:$AI$101,MATCH(1,('EPS Emissions'!$C$1:$C$101='Electricity Figure'!$A57)*('EPS Emissions'!$D$1:$D$101='Electricity Figure'!$C$36),0),MATCH('Electricity Figure'!D$2,'EPS Emissions'!$C$1:$AI$1,0)),INDEX('GCAM By Region By Sector'!$B$1:$AH$342,MATCH(1,('GCAM By Region By Sector'!$B$1:$B$342='Electricity Figure'!$A57)*('GCAM By Region By Sector'!$C$1:$C$342='Electricity Figure'!$C$36),0),MATCH('Electricity Figure'!D$2,'GCAM By Region By Sector'!$B$1:$AH$1,0))*10^3),0)</f>
        <v>0</v>
      </c>
      <c r="E57" cm="1">
        <f t="array" ref="E57">IFERROR(IF($C57="EPS",INDEX('EPS Emissions'!$C$1:$AI$101,MATCH(1,('EPS Emissions'!$C$1:$C$101='Electricity Figure'!$A57)*('EPS Emissions'!$D$1:$D$101='Electricity Figure'!$C$36),0),MATCH('Electricity Figure'!E$2,'EPS Emissions'!$C$1:$AI$1,0)),INDEX('GCAM By Region By Sector'!$B$1:$AH$342,MATCH(1,('GCAM By Region By Sector'!$B$1:$B$342='Electricity Figure'!$A57)*('GCAM By Region By Sector'!$C$1:$C$342='Electricity Figure'!$C$36),0),MATCH('Electricity Figure'!E$2,'GCAM By Region By Sector'!$B$1:$AH$1,0))*10^3),0)</f>
        <v>0</v>
      </c>
      <c r="F57" cm="1">
        <f t="array" ref="F57">IFERROR(IF($C57="EPS",INDEX('EPS Emissions'!$C$1:$AI$101,MATCH(1,('EPS Emissions'!$C$1:$C$101='Electricity Figure'!$A57)*('EPS Emissions'!$D$1:$D$101='Electricity Figure'!$C$36),0),MATCH('Electricity Figure'!F$2,'EPS Emissions'!$C$1:$AI$1,0)),INDEX('GCAM By Region By Sector'!$B$1:$AH$342,MATCH(1,('GCAM By Region By Sector'!$B$1:$B$342='Electricity Figure'!$A57)*('GCAM By Region By Sector'!$C$1:$C$342='Electricity Figure'!$C$36),0),MATCH('Electricity Figure'!F$2,'GCAM By Region By Sector'!$B$1:$AH$1,0))*10^3),0)</f>
        <v>0</v>
      </c>
      <c r="G57" cm="1">
        <f t="array" ref="G57">IFERROR(IF($C57="EPS",INDEX('EPS Emissions'!$C$1:$AI$101,MATCH(1,('EPS Emissions'!$C$1:$C$101='Electricity Figure'!$A57)*('EPS Emissions'!$D$1:$D$101='Electricity Figure'!$C$36),0),MATCH('Electricity Figure'!G$2,'EPS Emissions'!$C$1:$AI$1,0)),INDEX('GCAM By Region By Sector'!$B$1:$AH$342,MATCH(1,('GCAM By Region By Sector'!$B$1:$B$342='Electricity Figure'!$A57)*('GCAM By Region By Sector'!$C$1:$C$342='Electricity Figure'!$C$36),0),MATCH('Electricity Figure'!G$2,'GCAM By Region By Sector'!$B$1:$AH$1,0))*10^3),0)</f>
        <v>0</v>
      </c>
      <c r="I57" s="2">
        <f>IF($C57="EPS",SUMIFS('Electricity Distribution'!D$113:D$157,'Electricity Distribution'!$C$113:$C$157,$C$36,'Electricity Distribution'!$A$113:$A$157,$A57),SUMIFS('Electricity Distribution'!D$384:D$600,'Electricity Distribution'!$C$384:$C$600,$C$36,'Electricity Distribution'!$B$384:$B$600,$B57))</f>
        <v>0</v>
      </c>
      <c r="J57" s="2">
        <f>IF($C57="EPS",SUMIFS('Electricity Distribution'!E$113:E$157,'Electricity Distribution'!$C$113:$C$157,$C$36,'Electricity Distribution'!$A$113:$A$157,$A57),SUMIFS('Electricity Distribution'!E$384:E$600,'Electricity Distribution'!$C$384:$C$600,$C$36,'Electricity Distribution'!$B$384:$B$600,$B57))</f>
        <v>0</v>
      </c>
      <c r="K57" s="2">
        <f>IF($C57="EPS",SUMIFS('Electricity Distribution'!F$113:F$157,'Electricity Distribution'!$C$113:$C$157,$C$36,'Electricity Distribution'!$A$113:$A$157,$A57),SUMIFS('Electricity Distribution'!F$384:F$600,'Electricity Distribution'!$C$384:$C$600,$C$36,'Electricity Distribution'!$B$384:$B$600,$B57))</f>
        <v>0</v>
      </c>
      <c r="L57" s="2">
        <f>IF($C57="EPS",SUMIFS('Electricity Distribution'!G$113:G$157,'Electricity Distribution'!$C$113:$C$157,$C$36,'Electricity Distribution'!$A$113:$A$157,$A57),SUMIFS('Electricity Distribution'!G$384:G$600,'Electricity Distribution'!$C$384:$C$600,$C$36,'Electricity Distribution'!$B$384:$B$600,$B57))</f>
        <v>0</v>
      </c>
      <c r="X57" s="24" t="s">
        <v>97</v>
      </c>
      <c r="Z57" s="20">
        <f>$P$2</f>
        <v>2020</v>
      </c>
      <c r="AA57" s="20">
        <f>$Q$2</f>
        <v>2030</v>
      </c>
      <c r="AB57" s="20">
        <f>$R$2</f>
        <v>2040</v>
      </c>
      <c r="AC57" s="14">
        <f>$S$2</f>
        <v>2050</v>
      </c>
      <c r="AF57" t="str">
        <v>Russia</v>
      </c>
      <c r="AG57" t="str">
        <f t="shared" si="26"/>
        <v>Russia</v>
      </c>
      <c r="AH57" s="47">
        <f t="shared" si="25"/>
        <v>483.72421430543699</v>
      </c>
      <c r="AI57" s="47">
        <f t="shared" si="25"/>
        <v>462.1175670374717</v>
      </c>
      <c r="AJ57" s="47">
        <f t="shared" si="25"/>
        <v>408.64580626853279</v>
      </c>
      <c r="AK57" s="47">
        <f t="shared" si="25"/>
        <v>328.26677694136384</v>
      </c>
    </row>
    <row r="58" spans="1:37" x14ac:dyDescent="0.35">
      <c r="A58" s="13" t="s">
        <v>37</v>
      </c>
      <c r="B58" t="s">
        <v>37</v>
      </c>
      <c r="C58" s="10" t="s">
        <v>9</v>
      </c>
      <c r="D58" cm="1">
        <f t="array" ref="D58">IFERROR(IF($C58="EPS",INDEX('EPS Emissions'!$C$1:$AI$101,MATCH(1,('EPS Emissions'!$C$1:$C$101='Electricity Figure'!$A58)*('EPS Emissions'!$D$1:$D$101='Electricity Figure'!$C$36),0),MATCH('Electricity Figure'!D$2,'EPS Emissions'!$C$1:$AI$1,0)),INDEX('GCAM By Region By Sector'!$B$1:$AH$342,MATCH(1,('GCAM By Region By Sector'!$B$1:$B$342='Electricity Figure'!$A58)*('GCAM By Region By Sector'!$C$1:$C$342='Electricity Figure'!$C$36),0),MATCH('Electricity Figure'!D$2,'GCAM By Region By Sector'!$B$1:$AH$1,0))*10^3),0)</f>
        <v>0</v>
      </c>
      <c r="E58" cm="1">
        <f t="array" ref="E58">IFERROR(IF($C58="EPS",INDEX('EPS Emissions'!$C$1:$AI$101,MATCH(1,('EPS Emissions'!$C$1:$C$101='Electricity Figure'!$A58)*('EPS Emissions'!$D$1:$D$101='Electricity Figure'!$C$36),0),MATCH('Electricity Figure'!E$2,'EPS Emissions'!$C$1:$AI$1,0)),INDEX('GCAM By Region By Sector'!$B$1:$AH$342,MATCH(1,('GCAM By Region By Sector'!$B$1:$B$342='Electricity Figure'!$A58)*('GCAM By Region By Sector'!$C$1:$C$342='Electricity Figure'!$C$36),0),MATCH('Electricity Figure'!E$2,'GCAM By Region By Sector'!$B$1:$AH$1,0))*10^3),0)</f>
        <v>0</v>
      </c>
      <c r="F58" cm="1">
        <f t="array" ref="F58">IFERROR(IF($C58="EPS",INDEX('EPS Emissions'!$C$1:$AI$101,MATCH(1,('EPS Emissions'!$C$1:$C$101='Electricity Figure'!$A58)*('EPS Emissions'!$D$1:$D$101='Electricity Figure'!$C$36),0),MATCH('Electricity Figure'!F$2,'EPS Emissions'!$C$1:$AI$1,0)),INDEX('GCAM By Region By Sector'!$B$1:$AH$342,MATCH(1,('GCAM By Region By Sector'!$B$1:$B$342='Electricity Figure'!$A58)*('GCAM By Region By Sector'!$C$1:$C$342='Electricity Figure'!$C$36),0),MATCH('Electricity Figure'!F$2,'GCAM By Region By Sector'!$B$1:$AH$1,0))*10^3),0)</f>
        <v>0</v>
      </c>
      <c r="G58" cm="1">
        <f t="array" ref="G58">IFERROR(IF($C58="EPS",INDEX('EPS Emissions'!$C$1:$AI$101,MATCH(1,('EPS Emissions'!$C$1:$C$101='Electricity Figure'!$A58)*('EPS Emissions'!$D$1:$D$101='Electricity Figure'!$C$36),0),MATCH('Electricity Figure'!G$2,'EPS Emissions'!$C$1:$AI$1,0)),INDEX('GCAM By Region By Sector'!$B$1:$AH$342,MATCH(1,('GCAM By Region By Sector'!$B$1:$B$342='Electricity Figure'!$A58)*('GCAM By Region By Sector'!$C$1:$C$342='Electricity Figure'!$C$36),0),MATCH('Electricity Figure'!G$2,'GCAM By Region By Sector'!$B$1:$AH$1,0))*10^3),0)</f>
        <v>0</v>
      </c>
      <c r="I58" s="2">
        <f>IF($C58="EPS",SUMIFS('Electricity Distribution'!D$113:D$157,'Electricity Distribution'!$C$113:$C$157,$C$36,'Electricity Distribution'!$A$113:$A$157,$A58),SUMIFS('Electricity Distribution'!D$384:D$600,'Electricity Distribution'!$C$384:$C$600,$C$36,'Electricity Distribution'!$B$384:$B$600,$B58))</f>
        <v>0</v>
      </c>
      <c r="J58" s="2">
        <f>IF($C58="EPS",SUMIFS('Electricity Distribution'!E$113:E$157,'Electricity Distribution'!$C$113:$C$157,$C$36,'Electricity Distribution'!$A$113:$A$157,$A58),SUMIFS('Electricity Distribution'!E$384:E$600,'Electricity Distribution'!$C$384:$C$600,$C$36,'Electricity Distribution'!$B$384:$B$600,$B58))</f>
        <v>0</v>
      </c>
      <c r="K58" s="2">
        <f>IF($C58="EPS",SUMIFS('Electricity Distribution'!F$113:F$157,'Electricity Distribution'!$C$113:$C$157,$C$36,'Electricity Distribution'!$A$113:$A$157,$A58),SUMIFS('Electricity Distribution'!F$384:F$600,'Electricity Distribution'!$C$384:$C$600,$C$36,'Electricity Distribution'!$B$384:$B$600,$B58))</f>
        <v>0</v>
      </c>
      <c r="L58" s="2">
        <f>IF($C58="EPS",SUMIFS('Electricity Distribution'!G$113:G$157,'Electricity Distribution'!$C$113:$C$157,$C$36,'Electricity Distribution'!$A$113:$A$157,$A58),SUMIFS('Electricity Distribution'!G$384:G$600,'Electricity Distribution'!$C$384:$C$600,$C$36,'Electricity Distribution'!$B$384:$B$600,$B58))</f>
        <v>0</v>
      </c>
      <c r="X58" s="22">
        <v>1</v>
      </c>
      <c r="Y58" t="str">
        <f t="shared" ref="Y58:Y67" si="27">INDEX(O$3:O$34,MATCH(X58,W$3:W$34,0),1)</f>
        <v>China</v>
      </c>
      <c r="Z58" s="21">
        <f t="shared" ref="Z58:AC67" si="28">INDEX($O$2:$S$35,MATCH($Y58,$O$2:$O$35,0),MATCH(Z$57,$O$2:$S$2,0))</f>
        <v>3829.16</v>
      </c>
      <c r="AA58" s="21">
        <f t="shared" si="28"/>
        <v>4883.2299999999996</v>
      </c>
      <c r="AB58" s="21">
        <f t="shared" si="28"/>
        <v>4819.63</v>
      </c>
      <c r="AC58" s="16">
        <f t="shared" si="28"/>
        <v>3833.81</v>
      </c>
      <c r="AD58" s="21" t="str">
        <f t="shared" ref="AD58:AD67" si="29">Y58</f>
        <v>China</v>
      </c>
      <c r="AF58" t="str">
        <v>Southeast Asia</v>
      </c>
      <c r="AG58" t="str">
        <f t="shared" si="26"/>
        <v>Southeast Asia</v>
      </c>
      <c r="AH58" s="47">
        <f t="shared" si="25"/>
        <v>406.26524547848135</v>
      </c>
      <c r="AI58" s="47">
        <f t="shared" si="25"/>
        <v>560.68913625641346</v>
      </c>
      <c r="AJ58" s="47">
        <f t="shared" si="25"/>
        <v>773.83636452356131</v>
      </c>
      <c r="AK58" s="47">
        <f t="shared" si="25"/>
        <v>955.47975873396433</v>
      </c>
    </row>
    <row r="59" spans="1:37" x14ac:dyDescent="0.35">
      <c r="A59" s="13" t="s">
        <v>38</v>
      </c>
      <c r="B59" t="s">
        <v>38</v>
      </c>
      <c r="C59" s="10" t="s">
        <v>13</v>
      </c>
      <c r="D59" cm="1">
        <f t="array" ref="D59">IFERROR(IF($C59="EPS",INDEX('EPS Emissions'!$C$1:$AI$101,MATCH(1,('EPS Emissions'!$C$1:$C$101='Electricity Figure'!$A59)*('EPS Emissions'!$D$1:$D$101='Electricity Figure'!$C$36),0),MATCH('Electricity Figure'!D$2,'EPS Emissions'!$C$1:$AI$1,0)),INDEX('GCAM By Region By Sector'!$B$1:$AH$342,MATCH(1,('GCAM By Region By Sector'!$B$1:$B$342='Electricity Figure'!$A59)*('GCAM By Region By Sector'!$C$1:$C$342='Electricity Figure'!$C$36),0),MATCH('Electricity Figure'!D$2,'GCAM By Region By Sector'!$B$1:$AH$1,0))*10^3),0)</f>
        <v>0</v>
      </c>
      <c r="E59" cm="1">
        <f t="array" ref="E59">IFERROR(IF($C59="EPS",INDEX('EPS Emissions'!$C$1:$AI$101,MATCH(1,('EPS Emissions'!$C$1:$C$101='Electricity Figure'!$A59)*('EPS Emissions'!$D$1:$D$101='Electricity Figure'!$C$36),0),MATCH('Electricity Figure'!E$2,'EPS Emissions'!$C$1:$AI$1,0)),INDEX('GCAM By Region By Sector'!$B$1:$AH$342,MATCH(1,('GCAM By Region By Sector'!$B$1:$B$342='Electricity Figure'!$A59)*('GCAM By Region By Sector'!$C$1:$C$342='Electricity Figure'!$C$36),0),MATCH('Electricity Figure'!E$2,'GCAM By Region By Sector'!$B$1:$AH$1,0))*10^3),0)</f>
        <v>0</v>
      </c>
      <c r="F59" cm="1">
        <f t="array" ref="F59">IFERROR(IF($C59="EPS",INDEX('EPS Emissions'!$C$1:$AI$101,MATCH(1,('EPS Emissions'!$C$1:$C$101='Electricity Figure'!$A59)*('EPS Emissions'!$D$1:$D$101='Electricity Figure'!$C$36),0),MATCH('Electricity Figure'!F$2,'EPS Emissions'!$C$1:$AI$1,0)),INDEX('GCAM By Region By Sector'!$B$1:$AH$342,MATCH(1,('GCAM By Region By Sector'!$B$1:$B$342='Electricity Figure'!$A59)*('GCAM By Region By Sector'!$C$1:$C$342='Electricity Figure'!$C$36),0),MATCH('Electricity Figure'!F$2,'GCAM By Region By Sector'!$B$1:$AH$1,0))*10^3),0)</f>
        <v>0</v>
      </c>
      <c r="G59" cm="1">
        <f t="array" ref="G59">IFERROR(IF($C59="EPS",INDEX('EPS Emissions'!$C$1:$AI$101,MATCH(1,('EPS Emissions'!$C$1:$C$101='Electricity Figure'!$A59)*('EPS Emissions'!$D$1:$D$101='Electricity Figure'!$C$36),0),MATCH('Electricity Figure'!G$2,'EPS Emissions'!$C$1:$AI$1,0)),INDEX('GCAM By Region By Sector'!$B$1:$AH$342,MATCH(1,('GCAM By Region By Sector'!$B$1:$B$342='Electricity Figure'!$A59)*('GCAM By Region By Sector'!$C$1:$C$342='Electricity Figure'!$C$36),0),MATCH('Electricity Figure'!G$2,'GCAM By Region By Sector'!$B$1:$AH$1,0))*10^3),0)</f>
        <v>0</v>
      </c>
      <c r="I59" s="2">
        <f>IF($C59="EPS",SUMIFS('Electricity Distribution'!D$113:D$157,'Electricity Distribution'!$C$113:$C$157,$C$36,'Electricity Distribution'!$A$113:$A$157,$A59),SUMIFS('Electricity Distribution'!D$384:D$600,'Electricity Distribution'!$C$384:$C$600,$C$36,'Electricity Distribution'!$B$384:$B$600,$B59))</f>
        <v>0</v>
      </c>
      <c r="J59" s="2">
        <f>IF($C59="EPS",SUMIFS('Electricity Distribution'!E$113:E$157,'Electricity Distribution'!$C$113:$C$157,$C$36,'Electricity Distribution'!$A$113:$A$157,$A59),SUMIFS('Electricity Distribution'!E$384:E$600,'Electricity Distribution'!$C$384:$C$600,$C$36,'Electricity Distribution'!$B$384:$B$600,$B59))</f>
        <v>0</v>
      </c>
      <c r="K59" s="2">
        <f>IF($C59="EPS",SUMIFS('Electricity Distribution'!F$113:F$157,'Electricity Distribution'!$C$113:$C$157,$C$36,'Electricity Distribution'!$A$113:$A$157,$A59),SUMIFS('Electricity Distribution'!F$384:F$600,'Electricity Distribution'!$C$384:$C$600,$C$36,'Electricity Distribution'!$B$384:$B$600,$B59))</f>
        <v>0</v>
      </c>
      <c r="L59" s="2">
        <f>IF($C59="EPS",SUMIFS('Electricity Distribution'!G$113:G$157,'Electricity Distribution'!$C$113:$C$157,$C$36,'Electricity Distribution'!$A$113:$A$157,$A59),SUMIFS('Electricity Distribution'!G$384:G$600,'Electricity Distribution'!$C$384:$C$600,$C$36,'Electricity Distribution'!$B$384:$B$600,$B59))</f>
        <v>0</v>
      </c>
      <c r="X59" s="22">
        <v>2</v>
      </c>
      <c r="Y59" t="str">
        <f t="shared" si="27"/>
        <v>Indonesia</v>
      </c>
      <c r="Z59" s="21">
        <f t="shared" si="28"/>
        <v>253.167</v>
      </c>
      <c r="AA59" s="21">
        <f t="shared" si="28"/>
        <v>375.06799999999998</v>
      </c>
      <c r="AB59" s="21">
        <f t="shared" si="28"/>
        <v>718.11699999999996</v>
      </c>
      <c r="AC59" s="16">
        <f t="shared" si="28"/>
        <v>1690.55</v>
      </c>
      <c r="AD59" s="21" t="str">
        <f t="shared" si="29"/>
        <v>Indonesia</v>
      </c>
      <c r="AF59" t="str">
        <v>South Korea</v>
      </c>
      <c r="AG59" t="str">
        <f t="shared" si="26"/>
        <v>South Korea</v>
      </c>
      <c r="AH59" s="47">
        <f t="shared" si="25"/>
        <v>259.95100000000002</v>
      </c>
      <c r="AI59" s="47">
        <f t="shared" si="25"/>
        <v>281.04199999999997</v>
      </c>
      <c r="AJ59" s="47">
        <f t="shared" si="25"/>
        <v>284.09899999999999</v>
      </c>
      <c r="AK59" s="47">
        <f t="shared" si="25"/>
        <v>286.30799999999999</v>
      </c>
    </row>
    <row r="60" spans="1:37" x14ac:dyDescent="0.35">
      <c r="A60" s="13" t="s">
        <v>39</v>
      </c>
      <c r="B60" t="s">
        <v>39</v>
      </c>
      <c r="C60" s="10" t="s">
        <v>13</v>
      </c>
      <c r="D60" cm="1">
        <f t="array" ref="D60">IFERROR(IF($C60="EPS",INDEX('EPS Emissions'!$C$1:$AI$101,MATCH(1,('EPS Emissions'!$C$1:$C$101='Electricity Figure'!$A60)*('EPS Emissions'!$D$1:$D$101='Electricity Figure'!$C$36),0),MATCH('Electricity Figure'!D$2,'EPS Emissions'!$C$1:$AI$1,0)),INDEX('GCAM By Region By Sector'!$B$1:$AH$342,MATCH(1,('GCAM By Region By Sector'!$B$1:$B$342='Electricity Figure'!$A60)*('GCAM By Region By Sector'!$C$1:$C$342='Electricity Figure'!$C$36),0),MATCH('Electricity Figure'!D$2,'GCAM By Region By Sector'!$B$1:$AH$1,0))*10^3),0)</f>
        <v>0</v>
      </c>
      <c r="E60" cm="1">
        <f t="array" ref="E60">IFERROR(IF($C60="EPS",INDEX('EPS Emissions'!$C$1:$AI$101,MATCH(1,('EPS Emissions'!$C$1:$C$101='Electricity Figure'!$A60)*('EPS Emissions'!$D$1:$D$101='Electricity Figure'!$C$36),0),MATCH('Electricity Figure'!E$2,'EPS Emissions'!$C$1:$AI$1,0)),INDEX('GCAM By Region By Sector'!$B$1:$AH$342,MATCH(1,('GCAM By Region By Sector'!$B$1:$B$342='Electricity Figure'!$A60)*('GCAM By Region By Sector'!$C$1:$C$342='Electricity Figure'!$C$36),0),MATCH('Electricity Figure'!E$2,'GCAM By Region By Sector'!$B$1:$AH$1,0))*10^3),0)</f>
        <v>0</v>
      </c>
      <c r="F60" cm="1">
        <f t="array" ref="F60">IFERROR(IF($C60="EPS",INDEX('EPS Emissions'!$C$1:$AI$101,MATCH(1,('EPS Emissions'!$C$1:$C$101='Electricity Figure'!$A60)*('EPS Emissions'!$D$1:$D$101='Electricity Figure'!$C$36),0),MATCH('Electricity Figure'!F$2,'EPS Emissions'!$C$1:$AI$1,0)),INDEX('GCAM By Region By Sector'!$B$1:$AH$342,MATCH(1,('GCAM By Region By Sector'!$B$1:$B$342='Electricity Figure'!$A60)*('GCAM By Region By Sector'!$C$1:$C$342='Electricity Figure'!$C$36),0),MATCH('Electricity Figure'!F$2,'GCAM By Region By Sector'!$B$1:$AH$1,0))*10^3),0)</f>
        <v>0</v>
      </c>
      <c r="G60" cm="1">
        <f t="array" ref="G60">IFERROR(IF($C60="EPS",INDEX('EPS Emissions'!$C$1:$AI$101,MATCH(1,('EPS Emissions'!$C$1:$C$101='Electricity Figure'!$A60)*('EPS Emissions'!$D$1:$D$101='Electricity Figure'!$C$36),0),MATCH('Electricity Figure'!G$2,'EPS Emissions'!$C$1:$AI$1,0)),INDEX('GCAM By Region By Sector'!$B$1:$AH$342,MATCH(1,('GCAM By Region By Sector'!$B$1:$B$342='Electricity Figure'!$A60)*('GCAM By Region By Sector'!$C$1:$C$342='Electricity Figure'!$C$36),0),MATCH('Electricity Figure'!G$2,'GCAM By Region By Sector'!$B$1:$AH$1,0))*10^3),0)</f>
        <v>0</v>
      </c>
      <c r="I60" s="2">
        <f>IF($C60="EPS",SUMIFS('Electricity Distribution'!D$113:D$157,'Electricity Distribution'!$C$113:$C$157,$C$36,'Electricity Distribution'!$A$113:$A$157,$A60),SUMIFS('Electricity Distribution'!D$384:D$600,'Electricity Distribution'!$C$384:$C$600,$C$36,'Electricity Distribution'!$B$384:$B$600,$B60))</f>
        <v>0</v>
      </c>
      <c r="J60" s="2">
        <f>IF($C60="EPS",SUMIFS('Electricity Distribution'!E$113:E$157,'Electricity Distribution'!$C$113:$C$157,$C$36,'Electricity Distribution'!$A$113:$A$157,$A60),SUMIFS('Electricity Distribution'!E$384:E$600,'Electricity Distribution'!$C$384:$C$600,$C$36,'Electricity Distribution'!$B$384:$B$600,$B60))</f>
        <v>0</v>
      </c>
      <c r="K60" s="2">
        <f>IF($C60="EPS",SUMIFS('Electricity Distribution'!F$113:F$157,'Electricity Distribution'!$C$113:$C$157,$C$36,'Electricity Distribution'!$A$113:$A$157,$A60),SUMIFS('Electricity Distribution'!F$384:F$600,'Electricity Distribution'!$C$384:$C$600,$C$36,'Electricity Distribution'!$B$384:$B$600,$B60))</f>
        <v>0</v>
      </c>
      <c r="L60" s="2">
        <f>IF($C60="EPS",SUMIFS('Electricity Distribution'!G$113:G$157,'Electricity Distribution'!$C$113:$C$157,$C$36,'Electricity Distribution'!$A$113:$A$157,$A60),SUMIFS('Electricity Distribution'!G$384:G$600,'Electricity Distribution'!$C$384:$C$600,$C$36,'Electricity Distribution'!$B$384:$B$600,$B60))</f>
        <v>0</v>
      </c>
      <c r="X60" s="22">
        <v>3</v>
      </c>
      <c r="Y60" t="str">
        <f t="shared" si="27"/>
        <v>USA</v>
      </c>
      <c r="Z60" s="21">
        <f t="shared" si="28"/>
        <v>1459.77</v>
      </c>
      <c r="AA60" s="21">
        <f t="shared" si="28"/>
        <v>1208.53</v>
      </c>
      <c r="AB60" s="21">
        <f t="shared" si="28"/>
        <v>1219.58</v>
      </c>
      <c r="AC60" s="16">
        <f t="shared" si="28"/>
        <v>1255.01</v>
      </c>
      <c r="AD60" s="21" t="str">
        <f t="shared" si="29"/>
        <v>USA</v>
      </c>
      <c r="AF60" t="str">
        <v>Indonesia</v>
      </c>
      <c r="AG60" t="str">
        <f t="shared" si="26"/>
        <v>Indonesia</v>
      </c>
      <c r="AH60" s="47">
        <f t="shared" si="25"/>
        <v>253.167</v>
      </c>
      <c r="AI60" s="47">
        <f t="shared" si="25"/>
        <v>375.06799999999998</v>
      </c>
      <c r="AJ60" s="47">
        <f t="shared" si="25"/>
        <v>718.11699999999996</v>
      </c>
      <c r="AK60" s="47">
        <f t="shared" si="25"/>
        <v>1690.55</v>
      </c>
    </row>
    <row r="61" spans="1:37" x14ac:dyDescent="0.35">
      <c r="A61" s="13" t="s">
        <v>40</v>
      </c>
      <c r="B61" t="s">
        <v>40</v>
      </c>
      <c r="C61" s="10" t="s">
        <v>13</v>
      </c>
      <c r="D61" cm="1">
        <f t="array" ref="D61">IFERROR(IF($C61="EPS",INDEX('EPS Emissions'!$C$1:$AI$101,MATCH(1,('EPS Emissions'!$C$1:$C$101='Electricity Figure'!$A61)*('EPS Emissions'!$D$1:$D$101='Electricity Figure'!$C$36),0),MATCH('Electricity Figure'!D$2,'EPS Emissions'!$C$1:$AI$1,0)),INDEX('GCAM By Region By Sector'!$B$1:$AH$342,MATCH(1,('GCAM By Region By Sector'!$B$1:$B$342='Electricity Figure'!$A61)*('GCAM By Region By Sector'!$C$1:$C$342='Electricity Figure'!$C$36),0),MATCH('Electricity Figure'!D$2,'GCAM By Region By Sector'!$B$1:$AH$1,0))*10^3),0)</f>
        <v>0</v>
      </c>
      <c r="E61" cm="1">
        <f t="array" ref="E61">IFERROR(IF($C61="EPS",INDEX('EPS Emissions'!$C$1:$AI$101,MATCH(1,('EPS Emissions'!$C$1:$C$101='Electricity Figure'!$A61)*('EPS Emissions'!$D$1:$D$101='Electricity Figure'!$C$36),0),MATCH('Electricity Figure'!E$2,'EPS Emissions'!$C$1:$AI$1,0)),INDEX('GCAM By Region By Sector'!$B$1:$AH$342,MATCH(1,('GCAM By Region By Sector'!$B$1:$B$342='Electricity Figure'!$A61)*('GCAM By Region By Sector'!$C$1:$C$342='Electricity Figure'!$C$36),0),MATCH('Electricity Figure'!E$2,'GCAM By Region By Sector'!$B$1:$AH$1,0))*10^3),0)</f>
        <v>0</v>
      </c>
      <c r="F61" cm="1">
        <f t="array" ref="F61">IFERROR(IF($C61="EPS",INDEX('EPS Emissions'!$C$1:$AI$101,MATCH(1,('EPS Emissions'!$C$1:$C$101='Electricity Figure'!$A61)*('EPS Emissions'!$D$1:$D$101='Electricity Figure'!$C$36),0),MATCH('Electricity Figure'!F$2,'EPS Emissions'!$C$1:$AI$1,0)),INDEX('GCAM By Region By Sector'!$B$1:$AH$342,MATCH(1,('GCAM By Region By Sector'!$B$1:$B$342='Electricity Figure'!$A61)*('GCAM By Region By Sector'!$C$1:$C$342='Electricity Figure'!$C$36),0),MATCH('Electricity Figure'!F$2,'GCAM By Region By Sector'!$B$1:$AH$1,0))*10^3),0)</f>
        <v>0</v>
      </c>
      <c r="G61" cm="1">
        <f t="array" ref="G61">IFERROR(IF($C61="EPS",INDEX('EPS Emissions'!$C$1:$AI$101,MATCH(1,('EPS Emissions'!$C$1:$C$101='Electricity Figure'!$A61)*('EPS Emissions'!$D$1:$D$101='Electricity Figure'!$C$36),0),MATCH('Electricity Figure'!G$2,'EPS Emissions'!$C$1:$AI$1,0)),INDEX('GCAM By Region By Sector'!$B$1:$AH$342,MATCH(1,('GCAM By Region By Sector'!$B$1:$B$342='Electricity Figure'!$A61)*('GCAM By Region By Sector'!$C$1:$C$342='Electricity Figure'!$C$36),0),MATCH('Electricity Figure'!G$2,'GCAM By Region By Sector'!$B$1:$AH$1,0))*10^3),0)</f>
        <v>0</v>
      </c>
      <c r="I61" s="2">
        <f>IF($C61="EPS",SUMIFS('Electricity Distribution'!D$113:D$157,'Electricity Distribution'!$C$113:$C$157,$C$36,'Electricity Distribution'!$A$113:$A$157,$A61),SUMIFS('Electricity Distribution'!D$384:D$600,'Electricity Distribution'!$C$384:$C$600,$C$36,'Electricity Distribution'!$B$384:$B$600,$B61))</f>
        <v>0</v>
      </c>
      <c r="J61" s="2">
        <f>IF($C61="EPS",SUMIFS('Electricity Distribution'!E$113:E$157,'Electricity Distribution'!$C$113:$C$157,$C$36,'Electricity Distribution'!$A$113:$A$157,$A61),SUMIFS('Electricity Distribution'!E$384:E$600,'Electricity Distribution'!$C$384:$C$600,$C$36,'Electricity Distribution'!$B$384:$B$600,$B61))</f>
        <v>0</v>
      </c>
      <c r="K61" s="2">
        <f>IF($C61="EPS",SUMIFS('Electricity Distribution'!F$113:F$157,'Electricity Distribution'!$C$113:$C$157,$C$36,'Electricity Distribution'!$A$113:$A$157,$A61),SUMIFS('Electricity Distribution'!F$384:F$600,'Electricity Distribution'!$C$384:$C$600,$C$36,'Electricity Distribution'!$B$384:$B$600,$B61))</f>
        <v>0</v>
      </c>
      <c r="L61" s="2">
        <f>IF($C61="EPS",SUMIFS('Electricity Distribution'!G$113:G$157,'Electricity Distribution'!$C$113:$C$157,$C$36,'Electricity Distribution'!$A$113:$A$157,$A61),SUMIFS('Electricity Distribution'!G$384:G$600,'Electricity Distribution'!$C$384:$C$600,$C$36,'Electricity Distribution'!$B$384:$B$600,$B61))</f>
        <v>0</v>
      </c>
      <c r="X61" s="22">
        <v>4</v>
      </c>
      <c r="Y61" t="str">
        <f t="shared" si="27"/>
        <v>India</v>
      </c>
      <c r="Z61" s="21">
        <f t="shared" si="28"/>
        <v>885.81399999999996</v>
      </c>
      <c r="AA61" s="21">
        <f t="shared" si="28"/>
        <v>999.43499999999995</v>
      </c>
      <c r="AB61" s="21">
        <f t="shared" si="28"/>
        <v>1055.3900000000001</v>
      </c>
      <c r="AC61" s="16">
        <f>INDEX($O$2:$S$35,MATCH($Y61,$O$2:$O$35,0),MATCH(AC$57,$O$2:$S$2,0))</f>
        <v>1066.44</v>
      </c>
      <c r="AD61" s="21" t="str">
        <f t="shared" si="29"/>
        <v>India</v>
      </c>
      <c r="AF61" t="str">
        <v>North Africa</v>
      </c>
      <c r="AG61" t="str">
        <f t="shared" si="26"/>
        <v>North Africa</v>
      </c>
      <c r="AH61" s="47">
        <f t="shared" si="25"/>
        <v>174.9154652751356</v>
      </c>
      <c r="AI61" s="47">
        <f t="shared" si="25"/>
        <v>235.50677049253028</v>
      </c>
      <c r="AJ61" s="47">
        <f t="shared" si="25"/>
        <v>335.92380547380048</v>
      </c>
      <c r="AK61" s="47">
        <f t="shared" si="25"/>
        <v>434.50318535928176</v>
      </c>
    </row>
    <row r="62" spans="1:37" x14ac:dyDescent="0.35">
      <c r="A62" s="13" t="s">
        <v>41</v>
      </c>
      <c r="B62" t="s">
        <v>41</v>
      </c>
      <c r="C62" s="10" t="s">
        <v>13</v>
      </c>
      <c r="D62" cm="1">
        <f t="array" ref="D62">IFERROR(IF($C62="EPS",INDEX('EPS Emissions'!$C$1:$AI$101,MATCH(1,('EPS Emissions'!$C$1:$C$101='Electricity Figure'!$A62)*('EPS Emissions'!$D$1:$D$101='Electricity Figure'!$C$36),0),MATCH('Electricity Figure'!D$2,'EPS Emissions'!$C$1:$AI$1,0)),INDEX('GCAM By Region By Sector'!$B$1:$AH$342,MATCH(1,('GCAM By Region By Sector'!$B$1:$B$342='Electricity Figure'!$A62)*('GCAM By Region By Sector'!$C$1:$C$342='Electricity Figure'!$C$36),0),MATCH('Electricity Figure'!D$2,'GCAM By Region By Sector'!$B$1:$AH$1,0))*10^3),0)</f>
        <v>0</v>
      </c>
      <c r="E62" cm="1">
        <f t="array" ref="E62">IFERROR(IF($C62="EPS",INDEX('EPS Emissions'!$C$1:$AI$101,MATCH(1,('EPS Emissions'!$C$1:$C$101='Electricity Figure'!$A62)*('EPS Emissions'!$D$1:$D$101='Electricity Figure'!$C$36),0),MATCH('Electricity Figure'!E$2,'EPS Emissions'!$C$1:$AI$1,0)),INDEX('GCAM By Region By Sector'!$B$1:$AH$342,MATCH(1,('GCAM By Region By Sector'!$B$1:$B$342='Electricity Figure'!$A62)*('GCAM By Region By Sector'!$C$1:$C$342='Electricity Figure'!$C$36),0),MATCH('Electricity Figure'!E$2,'GCAM By Region By Sector'!$B$1:$AH$1,0))*10^3),0)</f>
        <v>0</v>
      </c>
      <c r="F62" cm="1">
        <f t="array" ref="F62">IFERROR(IF($C62="EPS",INDEX('EPS Emissions'!$C$1:$AI$101,MATCH(1,('EPS Emissions'!$C$1:$C$101='Electricity Figure'!$A62)*('EPS Emissions'!$D$1:$D$101='Electricity Figure'!$C$36),0),MATCH('Electricity Figure'!F$2,'EPS Emissions'!$C$1:$AI$1,0)),INDEX('GCAM By Region By Sector'!$B$1:$AH$342,MATCH(1,('GCAM By Region By Sector'!$B$1:$B$342='Electricity Figure'!$A62)*('GCAM By Region By Sector'!$C$1:$C$342='Electricity Figure'!$C$36),0),MATCH('Electricity Figure'!F$2,'GCAM By Region By Sector'!$B$1:$AH$1,0))*10^3),0)</f>
        <v>0</v>
      </c>
      <c r="G62" cm="1">
        <f t="array" ref="G62">IFERROR(IF($C62="EPS",INDEX('EPS Emissions'!$C$1:$AI$101,MATCH(1,('EPS Emissions'!$C$1:$C$101='Electricity Figure'!$A62)*('EPS Emissions'!$D$1:$D$101='Electricity Figure'!$C$36),0),MATCH('Electricity Figure'!G$2,'EPS Emissions'!$C$1:$AI$1,0)),INDEX('GCAM By Region By Sector'!$B$1:$AH$342,MATCH(1,('GCAM By Region By Sector'!$B$1:$B$342='Electricity Figure'!$A62)*('GCAM By Region By Sector'!$C$1:$C$342='Electricity Figure'!$C$36),0),MATCH('Electricity Figure'!G$2,'GCAM By Region By Sector'!$B$1:$AH$1,0))*10^3),0)</f>
        <v>0</v>
      </c>
      <c r="I62" s="2">
        <f>IF($C62="EPS",SUMIFS('Electricity Distribution'!D$113:D$157,'Electricity Distribution'!$C$113:$C$157,$C$36,'Electricity Distribution'!$A$113:$A$157,$A62),SUMIFS('Electricity Distribution'!D$384:D$600,'Electricity Distribution'!$C$384:$C$600,$C$36,'Electricity Distribution'!$B$384:$B$600,$B62))</f>
        <v>0</v>
      </c>
      <c r="J62" s="2">
        <f>IF($C62="EPS",SUMIFS('Electricity Distribution'!E$113:E$157,'Electricity Distribution'!$C$113:$C$157,$C$36,'Electricity Distribution'!$A$113:$A$157,$A62),SUMIFS('Electricity Distribution'!E$384:E$600,'Electricity Distribution'!$C$384:$C$600,$C$36,'Electricity Distribution'!$B$384:$B$600,$B62))</f>
        <v>0</v>
      </c>
      <c r="K62" s="2">
        <f>IF($C62="EPS",SUMIFS('Electricity Distribution'!F$113:F$157,'Electricity Distribution'!$C$113:$C$157,$C$36,'Electricity Distribution'!$A$113:$A$157,$A62),SUMIFS('Electricity Distribution'!F$384:F$600,'Electricity Distribution'!$C$384:$C$600,$C$36,'Electricity Distribution'!$B$384:$B$600,$B62))</f>
        <v>0</v>
      </c>
      <c r="L62" s="2">
        <f>IF($C62="EPS",SUMIFS('Electricity Distribution'!G$113:G$157,'Electricity Distribution'!$C$113:$C$157,$C$36,'Electricity Distribution'!$A$113:$A$157,$A62),SUMIFS('Electricity Distribution'!G$384:G$600,'Electricity Distribution'!$C$384:$C$600,$C$36,'Electricity Distribution'!$B$384:$B$600,$B62))</f>
        <v>0</v>
      </c>
      <c r="X62" s="22">
        <v>5</v>
      </c>
      <c r="Y62" t="str">
        <f t="shared" si="27"/>
        <v>Southeast Asia</v>
      </c>
      <c r="Z62" s="21">
        <f t="shared" si="28"/>
        <v>406.26524547848135</v>
      </c>
      <c r="AA62" s="21">
        <f t="shared" si="28"/>
        <v>560.68913625641346</v>
      </c>
      <c r="AB62" s="21">
        <f t="shared" si="28"/>
        <v>773.83636452356131</v>
      </c>
      <c r="AC62" s="16">
        <f t="shared" si="28"/>
        <v>955.47975873396433</v>
      </c>
      <c r="AD62" s="21" t="str">
        <f t="shared" si="29"/>
        <v>Southeast Asia</v>
      </c>
      <c r="AF62" t="str">
        <v>West Africa</v>
      </c>
      <c r="AG62" t="str">
        <f t="shared" si="26"/>
        <v>West Africa</v>
      </c>
      <c r="AH62" s="47">
        <f t="shared" si="25"/>
        <v>24.792865326535001</v>
      </c>
      <c r="AI62" s="47">
        <f t="shared" si="25"/>
        <v>55.214501161986298</v>
      </c>
      <c r="AJ62" s="47">
        <f t="shared" si="25"/>
        <v>200.57377639341766</v>
      </c>
      <c r="AK62" s="47">
        <f t="shared" si="25"/>
        <v>513.11755256627623</v>
      </c>
    </row>
    <row r="63" spans="1:37" x14ac:dyDescent="0.35">
      <c r="A63" s="13" t="s">
        <v>42</v>
      </c>
      <c r="B63" t="s">
        <v>43</v>
      </c>
      <c r="C63" s="10" t="s">
        <v>13</v>
      </c>
      <c r="D63" cm="1">
        <f t="array" ref="D63">IFERROR(IF($C63="EPS",INDEX('EPS Emissions'!$C$1:$AI$101,MATCH(1,('EPS Emissions'!$C$1:$C$101='Electricity Figure'!$A63)*('EPS Emissions'!$D$1:$D$101='Electricity Figure'!$C$36),0),MATCH('Electricity Figure'!D$2,'EPS Emissions'!$C$1:$AI$1,0)),INDEX('GCAM By Region By Sector'!$B$1:$AH$342,MATCH(1,('GCAM By Region By Sector'!$B$1:$B$342='Electricity Figure'!$A63)*('GCAM By Region By Sector'!$C$1:$C$342='Electricity Figure'!$C$36),0),MATCH('Electricity Figure'!D$2,'GCAM By Region By Sector'!$B$1:$AH$1,0))*10^3),0)</f>
        <v>0</v>
      </c>
      <c r="E63" cm="1">
        <f t="array" ref="E63">IFERROR(IF($C63="EPS",INDEX('EPS Emissions'!$C$1:$AI$101,MATCH(1,('EPS Emissions'!$C$1:$C$101='Electricity Figure'!$A63)*('EPS Emissions'!$D$1:$D$101='Electricity Figure'!$C$36),0),MATCH('Electricity Figure'!E$2,'EPS Emissions'!$C$1:$AI$1,0)),INDEX('GCAM By Region By Sector'!$B$1:$AH$342,MATCH(1,('GCAM By Region By Sector'!$B$1:$B$342='Electricity Figure'!$A63)*('GCAM By Region By Sector'!$C$1:$C$342='Electricity Figure'!$C$36),0),MATCH('Electricity Figure'!E$2,'GCAM By Region By Sector'!$B$1:$AH$1,0))*10^3),0)</f>
        <v>0</v>
      </c>
      <c r="F63" cm="1">
        <f t="array" ref="F63">IFERROR(IF($C63="EPS",INDEX('EPS Emissions'!$C$1:$AI$101,MATCH(1,('EPS Emissions'!$C$1:$C$101='Electricity Figure'!$A63)*('EPS Emissions'!$D$1:$D$101='Electricity Figure'!$C$36),0),MATCH('Electricity Figure'!F$2,'EPS Emissions'!$C$1:$AI$1,0)),INDEX('GCAM By Region By Sector'!$B$1:$AH$342,MATCH(1,('GCAM By Region By Sector'!$B$1:$B$342='Electricity Figure'!$A63)*('GCAM By Region By Sector'!$C$1:$C$342='Electricity Figure'!$C$36),0),MATCH('Electricity Figure'!F$2,'GCAM By Region By Sector'!$B$1:$AH$1,0))*10^3),0)</f>
        <v>0</v>
      </c>
      <c r="G63" cm="1">
        <f t="array" ref="G63">IFERROR(IF($C63="EPS",INDEX('EPS Emissions'!$C$1:$AI$101,MATCH(1,('EPS Emissions'!$C$1:$C$101='Electricity Figure'!$A63)*('EPS Emissions'!$D$1:$D$101='Electricity Figure'!$C$36),0),MATCH('Electricity Figure'!G$2,'EPS Emissions'!$C$1:$AI$1,0)),INDEX('GCAM By Region By Sector'!$B$1:$AH$342,MATCH(1,('GCAM By Region By Sector'!$B$1:$B$342='Electricity Figure'!$A63)*('GCAM By Region By Sector'!$C$1:$C$342='Electricity Figure'!$C$36),0),MATCH('Electricity Figure'!G$2,'GCAM By Region By Sector'!$B$1:$AH$1,0))*10^3),0)</f>
        <v>0</v>
      </c>
      <c r="I63" s="2">
        <f>IF($C63="EPS",SUMIFS('Electricity Distribution'!D$113:D$157,'Electricity Distribution'!$C$113:$C$157,$C$36,'Electricity Distribution'!$A$113:$A$157,$A63),SUMIFS('Electricity Distribution'!D$384:D$600,'Electricity Distribution'!$C$384:$C$600,$C$36,'Electricity Distribution'!$B$384:$B$600,$B63))</f>
        <v>0</v>
      </c>
      <c r="J63" s="2">
        <f>IF($C63="EPS",SUMIFS('Electricity Distribution'!E$113:E$157,'Electricity Distribution'!$C$113:$C$157,$C$36,'Electricity Distribution'!$A$113:$A$157,$A63),SUMIFS('Electricity Distribution'!E$384:E$600,'Electricity Distribution'!$C$384:$C$600,$C$36,'Electricity Distribution'!$B$384:$B$600,$B63))</f>
        <v>0</v>
      </c>
      <c r="K63" s="2">
        <f>IF($C63="EPS",SUMIFS('Electricity Distribution'!F$113:F$157,'Electricity Distribution'!$C$113:$C$157,$C$36,'Electricity Distribution'!$A$113:$A$157,$A63),SUMIFS('Electricity Distribution'!F$384:F$600,'Electricity Distribution'!$C$384:$C$600,$C$36,'Electricity Distribution'!$B$384:$B$600,$B63))</f>
        <v>0</v>
      </c>
      <c r="L63" s="2">
        <f>IF($C63="EPS",SUMIFS('Electricity Distribution'!G$113:G$157,'Electricity Distribution'!$C$113:$C$157,$C$36,'Electricity Distribution'!$A$113:$A$157,$A63),SUMIFS('Electricity Distribution'!G$384:G$600,'Electricity Distribution'!$C$384:$C$600,$C$36,'Electricity Distribution'!$B$384:$B$600,$B63))</f>
        <v>0</v>
      </c>
      <c r="X63" s="22">
        <v>6</v>
      </c>
      <c r="Y63" t="str">
        <f t="shared" si="27"/>
        <v>Middle East</v>
      </c>
      <c r="Z63" s="21">
        <f t="shared" si="28"/>
        <v>606.01414217087006</v>
      </c>
      <c r="AA63" s="21">
        <f t="shared" si="28"/>
        <v>637.27438365526302</v>
      </c>
      <c r="AB63" s="21">
        <f t="shared" si="28"/>
        <v>761.75675695829807</v>
      </c>
      <c r="AC63" s="16">
        <f t="shared" si="28"/>
        <v>857.122989708006</v>
      </c>
      <c r="AD63" s="21" t="str">
        <f t="shared" si="29"/>
        <v>Middle East</v>
      </c>
      <c r="AG63">
        <f t="shared" si="26"/>
        <v>0</v>
      </c>
      <c r="AH63" s="47"/>
      <c r="AI63" s="47"/>
      <c r="AJ63" s="47"/>
      <c r="AK63" s="47"/>
    </row>
    <row r="64" spans="1:37" x14ac:dyDescent="0.35">
      <c r="A64" s="13" t="s">
        <v>44</v>
      </c>
      <c r="B64" t="s">
        <v>45</v>
      </c>
      <c r="C64" s="10" t="s">
        <v>13</v>
      </c>
      <c r="D64" cm="1">
        <f t="array" ref="D64">IFERROR(IF($C64="EPS",INDEX('EPS Emissions'!$C$1:$AI$101,MATCH(1,('EPS Emissions'!$C$1:$C$101='Electricity Figure'!$A64)*('EPS Emissions'!$D$1:$D$101='Electricity Figure'!$C$36),0),MATCH('Electricity Figure'!D$2,'EPS Emissions'!$C$1:$AI$1,0)),INDEX('GCAM By Region By Sector'!$B$1:$AH$342,MATCH(1,('GCAM By Region By Sector'!$B$1:$B$342='Electricity Figure'!$A64)*('GCAM By Region By Sector'!$C$1:$C$342='Electricity Figure'!$C$36),0),MATCH('Electricity Figure'!D$2,'GCAM By Region By Sector'!$B$1:$AH$1,0))*10^3),0)</f>
        <v>0</v>
      </c>
      <c r="E64" cm="1">
        <f t="array" ref="E64">IFERROR(IF($C64="EPS",INDEX('EPS Emissions'!$C$1:$AI$101,MATCH(1,('EPS Emissions'!$C$1:$C$101='Electricity Figure'!$A64)*('EPS Emissions'!$D$1:$D$101='Electricity Figure'!$C$36),0),MATCH('Electricity Figure'!E$2,'EPS Emissions'!$C$1:$AI$1,0)),INDEX('GCAM By Region By Sector'!$B$1:$AH$342,MATCH(1,('GCAM By Region By Sector'!$B$1:$B$342='Electricity Figure'!$A64)*('GCAM By Region By Sector'!$C$1:$C$342='Electricity Figure'!$C$36),0),MATCH('Electricity Figure'!E$2,'GCAM By Region By Sector'!$B$1:$AH$1,0))*10^3),0)</f>
        <v>0</v>
      </c>
      <c r="F64" cm="1">
        <f t="array" ref="F64">IFERROR(IF($C64="EPS",INDEX('EPS Emissions'!$C$1:$AI$101,MATCH(1,('EPS Emissions'!$C$1:$C$101='Electricity Figure'!$A64)*('EPS Emissions'!$D$1:$D$101='Electricity Figure'!$C$36),0),MATCH('Electricity Figure'!F$2,'EPS Emissions'!$C$1:$AI$1,0)),INDEX('GCAM By Region By Sector'!$B$1:$AH$342,MATCH(1,('GCAM By Region By Sector'!$B$1:$B$342='Electricity Figure'!$A64)*('GCAM By Region By Sector'!$C$1:$C$342='Electricity Figure'!$C$36),0),MATCH('Electricity Figure'!F$2,'GCAM By Region By Sector'!$B$1:$AH$1,0))*10^3),0)</f>
        <v>0</v>
      </c>
      <c r="G64" cm="1">
        <f t="array" ref="G64">IFERROR(IF($C64="EPS",INDEX('EPS Emissions'!$C$1:$AI$101,MATCH(1,('EPS Emissions'!$C$1:$C$101='Electricity Figure'!$A64)*('EPS Emissions'!$D$1:$D$101='Electricity Figure'!$C$36),0),MATCH('Electricity Figure'!G$2,'EPS Emissions'!$C$1:$AI$1,0)),INDEX('GCAM By Region By Sector'!$B$1:$AH$342,MATCH(1,('GCAM By Region By Sector'!$B$1:$B$342='Electricity Figure'!$A64)*('GCAM By Region By Sector'!$C$1:$C$342='Electricity Figure'!$C$36),0),MATCH('Electricity Figure'!G$2,'GCAM By Region By Sector'!$B$1:$AH$1,0))*10^3),0)</f>
        <v>0</v>
      </c>
      <c r="I64" s="2">
        <f>IF($C64="EPS",SUMIFS('Electricity Distribution'!D$113:D$157,'Electricity Distribution'!$C$113:$C$157,$C$36,'Electricity Distribution'!$A$113:$A$157,$A64),SUMIFS('Electricity Distribution'!D$384:D$600,'Electricity Distribution'!$C$384:$C$600,$C$36,'Electricity Distribution'!$B$384:$B$600,$B64))</f>
        <v>0</v>
      </c>
      <c r="J64" s="2">
        <f>IF($C64="EPS",SUMIFS('Electricity Distribution'!E$113:E$157,'Electricity Distribution'!$C$113:$C$157,$C$36,'Electricity Distribution'!$A$113:$A$157,$A64),SUMIFS('Electricity Distribution'!E$384:E$600,'Electricity Distribution'!$C$384:$C$600,$C$36,'Electricity Distribution'!$B$384:$B$600,$B64))</f>
        <v>0</v>
      </c>
      <c r="K64" s="2">
        <f>IF($C64="EPS",SUMIFS('Electricity Distribution'!F$113:F$157,'Electricity Distribution'!$C$113:$C$157,$C$36,'Electricity Distribution'!$A$113:$A$157,$A64),SUMIFS('Electricity Distribution'!F$384:F$600,'Electricity Distribution'!$C$384:$C$600,$C$36,'Electricity Distribution'!$B$384:$B$600,$B64))</f>
        <v>0</v>
      </c>
      <c r="L64" s="2">
        <f>IF($C64="EPS",SUMIFS('Electricity Distribution'!G$113:G$157,'Electricity Distribution'!$C$113:$C$157,$C$36,'Electricity Distribution'!$A$113:$A$157,$A64),SUMIFS('Electricity Distribution'!G$384:G$600,'Electricity Distribution'!$C$384:$C$600,$C$36,'Electricity Distribution'!$B$384:$B$600,$B64))</f>
        <v>0</v>
      </c>
      <c r="X64" s="22">
        <v>7</v>
      </c>
      <c r="Y64" t="str">
        <f t="shared" si="27"/>
        <v>West Africa</v>
      </c>
      <c r="Z64" s="21">
        <f t="shared" si="28"/>
        <v>24.792865326535001</v>
      </c>
      <c r="AA64" s="21">
        <f t="shared" si="28"/>
        <v>55.214501161986298</v>
      </c>
      <c r="AB64" s="21">
        <f t="shared" si="28"/>
        <v>200.57377639341766</v>
      </c>
      <c r="AC64" s="16">
        <f t="shared" si="28"/>
        <v>513.11755256627623</v>
      </c>
      <c r="AD64" s="21" t="str">
        <f t="shared" si="29"/>
        <v>West Africa</v>
      </c>
      <c r="AG64">
        <f t="shared" si="26"/>
        <v>0</v>
      </c>
      <c r="AH64" s="47"/>
      <c r="AI64" s="47"/>
      <c r="AJ64" s="47"/>
      <c r="AK64" s="47"/>
    </row>
    <row r="65" spans="1:38" x14ac:dyDescent="0.35">
      <c r="A65" s="13" t="s">
        <v>46</v>
      </c>
      <c r="B65" t="s">
        <v>46</v>
      </c>
      <c r="C65" s="10" t="s">
        <v>13</v>
      </c>
      <c r="D65" cm="1">
        <f t="array" ref="D65">IFERROR(IF($C65="EPS",INDEX('EPS Emissions'!$C$1:$AI$101,MATCH(1,('EPS Emissions'!$C$1:$C$101='Electricity Figure'!$A65)*('EPS Emissions'!$D$1:$D$101='Electricity Figure'!$C$36),0),MATCH('Electricity Figure'!D$2,'EPS Emissions'!$C$1:$AI$1,0)),INDEX('GCAM By Region By Sector'!$B$1:$AH$342,MATCH(1,('GCAM By Region By Sector'!$B$1:$B$342='Electricity Figure'!$A65)*('GCAM By Region By Sector'!$C$1:$C$342='Electricity Figure'!$C$36),0),MATCH('Electricity Figure'!D$2,'GCAM By Region By Sector'!$B$1:$AH$1,0))*10^3),0)</f>
        <v>0</v>
      </c>
      <c r="E65" cm="1">
        <f t="array" ref="E65">IFERROR(IF($C65="EPS",INDEX('EPS Emissions'!$C$1:$AI$101,MATCH(1,('EPS Emissions'!$C$1:$C$101='Electricity Figure'!$A65)*('EPS Emissions'!$D$1:$D$101='Electricity Figure'!$C$36),0),MATCH('Electricity Figure'!E$2,'EPS Emissions'!$C$1:$AI$1,0)),INDEX('GCAM By Region By Sector'!$B$1:$AH$342,MATCH(1,('GCAM By Region By Sector'!$B$1:$B$342='Electricity Figure'!$A65)*('GCAM By Region By Sector'!$C$1:$C$342='Electricity Figure'!$C$36),0),MATCH('Electricity Figure'!E$2,'GCAM By Region By Sector'!$B$1:$AH$1,0))*10^3),0)</f>
        <v>0</v>
      </c>
      <c r="F65" cm="1">
        <f t="array" ref="F65">IFERROR(IF($C65="EPS",INDEX('EPS Emissions'!$C$1:$AI$101,MATCH(1,('EPS Emissions'!$C$1:$C$101='Electricity Figure'!$A65)*('EPS Emissions'!$D$1:$D$101='Electricity Figure'!$C$36),0),MATCH('Electricity Figure'!F$2,'EPS Emissions'!$C$1:$AI$1,0)),INDEX('GCAM By Region By Sector'!$B$1:$AH$342,MATCH(1,('GCAM By Region By Sector'!$B$1:$B$342='Electricity Figure'!$A65)*('GCAM By Region By Sector'!$C$1:$C$342='Electricity Figure'!$C$36),0),MATCH('Electricity Figure'!F$2,'GCAM By Region By Sector'!$B$1:$AH$1,0))*10^3),0)</f>
        <v>0</v>
      </c>
      <c r="G65" cm="1">
        <f t="array" ref="G65">IFERROR(IF($C65="EPS",INDEX('EPS Emissions'!$C$1:$AI$101,MATCH(1,('EPS Emissions'!$C$1:$C$101='Electricity Figure'!$A65)*('EPS Emissions'!$D$1:$D$101='Electricity Figure'!$C$36),0),MATCH('Electricity Figure'!G$2,'EPS Emissions'!$C$1:$AI$1,0)),INDEX('GCAM By Region By Sector'!$B$1:$AH$342,MATCH(1,('GCAM By Region By Sector'!$B$1:$B$342='Electricity Figure'!$A65)*('GCAM By Region By Sector'!$C$1:$C$342='Electricity Figure'!$C$36),0),MATCH('Electricity Figure'!G$2,'GCAM By Region By Sector'!$B$1:$AH$1,0))*10^3),0)</f>
        <v>0</v>
      </c>
      <c r="I65" s="2">
        <f>IF($C65="EPS",SUMIFS('Electricity Distribution'!D$113:D$157,'Electricity Distribution'!$C$113:$C$157,$C$36,'Electricity Distribution'!$A$113:$A$157,$A65),SUMIFS('Electricity Distribution'!D$384:D$600,'Electricity Distribution'!$C$384:$C$600,$C$36,'Electricity Distribution'!$B$384:$B$600,$B65))</f>
        <v>0</v>
      </c>
      <c r="J65" s="2">
        <f>IF($C65="EPS",SUMIFS('Electricity Distribution'!E$113:E$157,'Electricity Distribution'!$C$113:$C$157,$C$36,'Electricity Distribution'!$A$113:$A$157,$A65),SUMIFS('Electricity Distribution'!E$384:E$600,'Electricity Distribution'!$C$384:$C$600,$C$36,'Electricity Distribution'!$B$384:$B$600,$B65))</f>
        <v>0</v>
      </c>
      <c r="K65" s="2">
        <f>IF($C65="EPS",SUMIFS('Electricity Distribution'!F$113:F$157,'Electricity Distribution'!$C$113:$C$157,$C$36,'Electricity Distribution'!$A$113:$A$157,$A65),SUMIFS('Electricity Distribution'!F$384:F$600,'Electricity Distribution'!$C$384:$C$600,$C$36,'Electricity Distribution'!$B$384:$B$600,$B65))</f>
        <v>0</v>
      </c>
      <c r="L65" s="2">
        <f>IF($C65="EPS",SUMIFS('Electricity Distribution'!G$113:G$157,'Electricity Distribution'!$C$113:$C$157,$C$36,'Electricity Distribution'!$A$113:$A$157,$A65),SUMIFS('Electricity Distribution'!G$384:G$600,'Electricity Distribution'!$C$384:$C$600,$C$36,'Electricity Distribution'!$B$384:$B$600,$B65))</f>
        <v>0</v>
      </c>
      <c r="X65" s="22">
        <v>8</v>
      </c>
      <c r="Y65" t="str">
        <f t="shared" si="27"/>
        <v>North Africa</v>
      </c>
      <c r="Z65" s="21">
        <f t="shared" si="28"/>
        <v>174.9154652751356</v>
      </c>
      <c r="AA65" s="21">
        <f t="shared" si="28"/>
        <v>235.50677049253028</v>
      </c>
      <c r="AB65" s="21">
        <f t="shared" si="28"/>
        <v>335.92380547380048</v>
      </c>
      <c r="AC65" s="16">
        <f t="shared" si="28"/>
        <v>434.50318535928176</v>
      </c>
      <c r="AD65" s="21" t="str">
        <f t="shared" si="29"/>
        <v>North Africa</v>
      </c>
      <c r="AG65" t="s">
        <v>87</v>
      </c>
      <c r="AH65" s="47">
        <f>P35-SUM(AH51:AH64)</f>
        <v>2283.0700259966125</v>
      </c>
      <c r="AI65" s="47">
        <f>Q35-SUM(AI51:AI64)</f>
        <v>2330.2879542260653</v>
      </c>
      <c r="AJ65" s="47">
        <f>R35-SUM(AJ51:AJ64)</f>
        <v>2478.6135031078356</v>
      </c>
      <c r="AK65" s="47">
        <f>S35-SUM(AK51:AK64)</f>
        <v>2706.1863820069884</v>
      </c>
      <c r="AL65" s="47"/>
    </row>
    <row r="66" spans="1:38" x14ac:dyDescent="0.35">
      <c r="A66" s="13" t="s">
        <v>47</v>
      </c>
      <c r="B66" t="s">
        <v>47</v>
      </c>
      <c r="C66" s="12" t="s">
        <v>9</v>
      </c>
      <c r="D66" cm="1">
        <f t="array" ref="D66">IFERROR(IF($C66="EPS",INDEX('EPS Emissions'!$C$1:$AI$101,MATCH(1,('EPS Emissions'!$C$1:$C$101='Electricity Figure'!$A66)*('EPS Emissions'!$D$1:$D$101='Electricity Figure'!$C$36),0),MATCH('Electricity Figure'!D$2,'EPS Emissions'!$C$1:$AI$1,0)),INDEX('GCAM By Region By Sector'!$B$1:$AH$342,MATCH(1,('GCAM By Region By Sector'!$B$1:$B$342='Electricity Figure'!$A66)*('GCAM By Region By Sector'!$C$1:$C$342='Electricity Figure'!$C$36),0),MATCH('Electricity Figure'!D$2,'GCAM By Region By Sector'!$B$1:$AH$1,0))*10^3),0)</f>
        <v>0</v>
      </c>
      <c r="E66" cm="1">
        <f t="array" ref="E66">IFERROR(IF($C66="EPS",INDEX('EPS Emissions'!$C$1:$AI$101,MATCH(1,('EPS Emissions'!$C$1:$C$101='Electricity Figure'!$A66)*('EPS Emissions'!$D$1:$D$101='Electricity Figure'!$C$36),0),MATCH('Electricity Figure'!E$2,'EPS Emissions'!$C$1:$AI$1,0)),INDEX('GCAM By Region By Sector'!$B$1:$AH$342,MATCH(1,('GCAM By Region By Sector'!$B$1:$B$342='Electricity Figure'!$A66)*('GCAM By Region By Sector'!$C$1:$C$342='Electricity Figure'!$C$36),0),MATCH('Electricity Figure'!E$2,'GCAM By Region By Sector'!$B$1:$AH$1,0))*10^3),0)</f>
        <v>0</v>
      </c>
      <c r="F66" cm="1">
        <f t="array" ref="F66">IFERROR(IF($C66="EPS",INDEX('EPS Emissions'!$C$1:$AI$101,MATCH(1,('EPS Emissions'!$C$1:$C$101='Electricity Figure'!$A66)*('EPS Emissions'!$D$1:$D$101='Electricity Figure'!$C$36),0),MATCH('Electricity Figure'!F$2,'EPS Emissions'!$C$1:$AI$1,0)),INDEX('GCAM By Region By Sector'!$B$1:$AH$342,MATCH(1,('GCAM By Region By Sector'!$B$1:$B$342='Electricity Figure'!$A66)*('GCAM By Region By Sector'!$C$1:$C$342='Electricity Figure'!$C$36),0),MATCH('Electricity Figure'!F$2,'GCAM By Region By Sector'!$B$1:$AH$1,0))*10^3),0)</f>
        <v>0</v>
      </c>
      <c r="G66" cm="1">
        <f t="array" ref="G66">IFERROR(IF($C66="EPS",INDEX('EPS Emissions'!$C$1:$AI$101,MATCH(1,('EPS Emissions'!$C$1:$C$101='Electricity Figure'!$A66)*('EPS Emissions'!$D$1:$D$101='Electricity Figure'!$C$36),0),MATCH('Electricity Figure'!G$2,'EPS Emissions'!$C$1:$AI$1,0)),INDEX('GCAM By Region By Sector'!$B$1:$AH$342,MATCH(1,('GCAM By Region By Sector'!$B$1:$B$342='Electricity Figure'!$A66)*('GCAM By Region By Sector'!$C$1:$C$342='Electricity Figure'!$C$36),0),MATCH('Electricity Figure'!G$2,'GCAM By Region By Sector'!$B$1:$AH$1,0))*10^3),0)</f>
        <v>0</v>
      </c>
      <c r="I66" s="2">
        <f>IF($C66="EPS",SUMIFS('Electricity Distribution'!D$113:D$157,'Electricity Distribution'!$C$113:$C$157,$C$36,'Electricity Distribution'!$A$113:$A$157,$A66),SUMIFS('Electricity Distribution'!D$384:D$600,'Electricity Distribution'!$C$384:$C$600,$C$36,'Electricity Distribution'!$B$384:$B$600,$B66))</f>
        <v>0</v>
      </c>
      <c r="J66" s="2">
        <f>IF($C66="EPS",SUMIFS('Electricity Distribution'!E$113:E$157,'Electricity Distribution'!$C$113:$C$157,$C$36,'Electricity Distribution'!$A$113:$A$157,$A66),SUMIFS('Electricity Distribution'!E$384:E$600,'Electricity Distribution'!$C$384:$C$600,$C$36,'Electricity Distribution'!$B$384:$B$600,$B66))</f>
        <v>0</v>
      </c>
      <c r="K66" s="2">
        <f>IF($C66="EPS",SUMIFS('Electricity Distribution'!F$113:F$157,'Electricity Distribution'!$C$113:$C$157,$C$36,'Electricity Distribution'!$A$113:$A$157,$A66),SUMIFS('Electricity Distribution'!F$384:F$600,'Electricity Distribution'!$C$384:$C$600,$C$36,'Electricity Distribution'!$B$384:$B$600,$B66))</f>
        <v>0</v>
      </c>
      <c r="L66" s="2">
        <f>IF($C66="EPS",SUMIFS('Electricity Distribution'!G$113:G$157,'Electricity Distribution'!$C$113:$C$157,$C$36,'Electricity Distribution'!$A$113:$A$157,$A66),SUMIFS('Electricity Distribution'!G$384:G$600,'Electricity Distribution'!$C$384:$C$600,$C$36,'Electricity Distribution'!$B$384:$B$600,$B66))</f>
        <v>0</v>
      </c>
      <c r="X66" s="22">
        <v>9</v>
      </c>
      <c r="Y66" t="str">
        <f t="shared" si="27"/>
        <v>Japan</v>
      </c>
      <c r="Z66" s="21">
        <f t="shared" si="28"/>
        <v>538.60184404658503</v>
      </c>
      <c r="AA66" s="21">
        <f t="shared" si="28"/>
        <v>506.75268650736007</v>
      </c>
      <c r="AB66" s="21">
        <f t="shared" si="28"/>
        <v>436.17103442815898</v>
      </c>
      <c r="AC66" s="16">
        <f t="shared" si="28"/>
        <v>350.15965637786366</v>
      </c>
      <c r="AD66" s="21" t="str">
        <f t="shared" si="29"/>
        <v>Japan</v>
      </c>
    </row>
    <row r="67" spans="1:38" x14ac:dyDescent="0.35">
      <c r="A67" s="13" t="s">
        <v>48</v>
      </c>
      <c r="B67" t="s">
        <v>48</v>
      </c>
      <c r="C67" s="10" t="s">
        <v>13</v>
      </c>
      <c r="D67" cm="1">
        <f t="array" ref="D67">IFERROR(IF($C67="EPS",INDEX('EPS Emissions'!$C$1:$AI$101,MATCH(1,('EPS Emissions'!$C$1:$C$101='Electricity Figure'!$A67)*('EPS Emissions'!$D$1:$D$101='Electricity Figure'!$C$36),0),MATCH('Electricity Figure'!D$2,'EPS Emissions'!$C$1:$AI$1,0)),INDEX('GCAM By Region By Sector'!$B$1:$AH$342,MATCH(1,('GCAM By Region By Sector'!$B$1:$B$342='Electricity Figure'!$A67)*('GCAM By Region By Sector'!$C$1:$C$342='Electricity Figure'!$C$36),0),MATCH('Electricity Figure'!D$2,'GCAM By Region By Sector'!$B$1:$AH$1,0))*10^3),0)</f>
        <v>0</v>
      </c>
      <c r="E67" cm="1">
        <f t="array" ref="E67">IFERROR(IF($C67="EPS",INDEX('EPS Emissions'!$C$1:$AI$101,MATCH(1,('EPS Emissions'!$C$1:$C$101='Electricity Figure'!$A67)*('EPS Emissions'!$D$1:$D$101='Electricity Figure'!$C$36),0),MATCH('Electricity Figure'!E$2,'EPS Emissions'!$C$1:$AI$1,0)),INDEX('GCAM By Region By Sector'!$B$1:$AH$342,MATCH(1,('GCAM By Region By Sector'!$B$1:$B$342='Electricity Figure'!$A67)*('GCAM By Region By Sector'!$C$1:$C$342='Electricity Figure'!$C$36),0),MATCH('Electricity Figure'!E$2,'GCAM By Region By Sector'!$B$1:$AH$1,0))*10^3),0)</f>
        <v>0</v>
      </c>
      <c r="F67" cm="1">
        <f t="array" ref="F67">IFERROR(IF($C67="EPS",INDEX('EPS Emissions'!$C$1:$AI$101,MATCH(1,('EPS Emissions'!$C$1:$C$101='Electricity Figure'!$A67)*('EPS Emissions'!$D$1:$D$101='Electricity Figure'!$C$36),0),MATCH('Electricity Figure'!F$2,'EPS Emissions'!$C$1:$AI$1,0)),INDEX('GCAM By Region By Sector'!$B$1:$AH$342,MATCH(1,('GCAM By Region By Sector'!$B$1:$B$342='Electricity Figure'!$A67)*('GCAM By Region By Sector'!$C$1:$C$342='Electricity Figure'!$C$36),0),MATCH('Electricity Figure'!F$2,'GCAM By Region By Sector'!$B$1:$AH$1,0))*10^3),0)</f>
        <v>0</v>
      </c>
      <c r="G67" cm="1">
        <f t="array" ref="G67">IFERROR(IF($C67="EPS",INDEX('EPS Emissions'!$C$1:$AI$101,MATCH(1,('EPS Emissions'!$C$1:$C$101='Electricity Figure'!$A67)*('EPS Emissions'!$D$1:$D$101='Electricity Figure'!$C$36),0),MATCH('Electricity Figure'!G$2,'EPS Emissions'!$C$1:$AI$1,0)),INDEX('GCAM By Region By Sector'!$B$1:$AH$342,MATCH(1,('GCAM By Region By Sector'!$B$1:$B$342='Electricity Figure'!$A67)*('GCAM By Region By Sector'!$C$1:$C$342='Electricity Figure'!$C$36),0),MATCH('Electricity Figure'!G$2,'GCAM By Region By Sector'!$B$1:$AH$1,0))*10^3),0)</f>
        <v>0</v>
      </c>
      <c r="I67" s="2">
        <f>IF($C67="EPS",SUMIFS('Electricity Distribution'!D$113:D$157,'Electricity Distribution'!$C$113:$C$157,$C$36,'Electricity Distribution'!$A$113:$A$157,$A67),SUMIFS('Electricity Distribution'!D$384:D$600,'Electricity Distribution'!$C$384:$C$600,$C$36,'Electricity Distribution'!$B$384:$B$600,$B67))</f>
        <v>0</v>
      </c>
      <c r="J67" s="2">
        <f>IF($C67="EPS",SUMIFS('Electricity Distribution'!E$113:E$157,'Electricity Distribution'!$C$113:$C$157,$C$36,'Electricity Distribution'!$A$113:$A$157,$A67),SUMIFS('Electricity Distribution'!E$384:E$600,'Electricity Distribution'!$C$384:$C$600,$C$36,'Electricity Distribution'!$B$384:$B$600,$B67))</f>
        <v>0</v>
      </c>
      <c r="K67" s="2">
        <f>IF($C67="EPS",SUMIFS('Electricity Distribution'!F$113:F$157,'Electricity Distribution'!$C$113:$C$157,$C$36,'Electricity Distribution'!$A$113:$A$157,$A67),SUMIFS('Electricity Distribution'!F$384:F$600,'Electricity Distribution'!$C$384:$C$600,$C$36,'Electricity Distribution'!$B$384:$B$600,$B67))</f>
        <v>0</v>
      </c>
      <c r="L67" s="2">
        <f>IF($C67="EPS",SUMIFS('Electricity Distribution'!G$113:G$157,'Electricity Distribution'!$C$113:$C$157,$C$36,'Electricity Distribution'!$A$113:$A$157,$A67),SUMIFS('Electricity Distribution'!G$384:G$600,'Electricity Distribution'!$C$384:$C$600,$C$36,'Electricity Distribution'!$B$384:$B$600,$B67))</f>
        <v>0</v>
      </c>
      <c r="X67" s="22">
        <v>10</v>
      </c>
      <c r="Y67" t="str">
        <f t="shared" si="27"/>
        <v>Russia</v>
      </c>
      <c r="Z67" s="21">
        <f t="shared" si="28"/>
        <v>483.72421430543699</v>
      </c>
      <c r="AA67" s="21">
        <f t="shared" si="28"/>
        <v>462.1175670374717</v>
      </c>
      <c r="AB67" s="21">
        <f t="shared" si="28"/>
        <v>408.64580626853279</v>
      </c>
      <c r="AC67" s="16">
        <f t="shared" si="28"/>
        <v>328.26677694136384</v>
      </c>
      <c r="AD67" s="21" t="str">
        <f t="shared" si="29"/>
        <v>Russia</v>
      </c>
      <c r="AH67" s="18">
        <f>SUM(AH51:AH65)-$P$35</f>
        <v>0</v>
      </c>
      <c r="AI67" s="18">
        <f>SUM(AI51:AI65)-$Q$35</f>
        <v>0</v>
      </c>
      <c r="AJ67" s="18">
        <f>SUM(AJ51:AJ65)-$R$35</f>
        <v>0</v>
      </c>
      <c r="AK67" s="18">
        <f>SUM(AK51:AK65)-$S$35</f>
        <v>0</v>
      </c>
    </row>
    <row r="68" spans="1:38" x14ac:dyDescent="0.35">
      <c r="A68" s="13" t="s">
        <v>49</v>
      </c>
      <c r="B68" t="s">
        <v>49</v>
      </c>
      <c r="C68" s="10" t="s">
        <v>13</v>
      </c>
      <c r="D68" cm="1">
        <f t="array" ref="D68">IFERROR(IF($C68="EPS",INDEX('EPS Emissions'!$C$1:$AI$101,MATCH(1,('EPS Emissions'!$C$1:$C$101='Electricity Figure'!$A68)*('EPS Emissions'!$D$1:$D$101='Electricity Figure'!$C$36),0),MATCH('Electricity Figure'!D$2,'EPS Emissions'!$C$1:$AI$1,0)),INDEX('GCAM By Region By Sector'!$B$1:$AH$342,MATCH(1,('GCAM By Region By Sector'!$B$1:$B$342='Electricity Figure'!$A68)*('GCAM By Region By Sector'!$C$1:$C$342='Electricity Figure'!$C$36),0),MATCH('Electricity Figure'!D$2,'GCAM By Region By Sector'!$B$1:$AH$1,0))*10^3),0)</f>
        <v>0</v>
      </c>
      <c r="E68" cm="1">
        <f t="array" ref="E68">IFERROR(IF($C68="EPS",INDEX('EPS Emissions'!$C$1:$AI$101,MATCH(1,('EPS Emissions'!$C$1:$C$101='Electricity Figure'!$A68)*('EPS Emissions'!$D$1:$D$101='Electricity Figure'!$C$36),0),MATCH('Electricity Figure'!E$2,'EPS Emissions'!$C$1:$AI$1,0)),INDEX('GCAM By Region By Sector'!$B$1:$AH$342,MATCH(1,('GCAM By Region By Sector'!$B$1:$B$342='Electricity Figure'!$A68)*('GCAM By Region By Sector'!$C$1:$C$342='Electricity Figure'!$C$36),0),MATCH('Electricity Figure'!E$2,'GCAM By Region By Sector'!$B$1:$AH$1,0))*10^3),0)</f>
        <v>0</v>
      </c>
      <c r="F68" cm="1">
        <f t="array" ref="F68">IFERROR(IF($C68="EPS",INDEX('EPS Emissions'!$C$1:$AI$101,MATCH(1,('EPS Emissions'!$C$1:$C$101='Electricity Figure'!$A68)*('EPS Emissions'!$D$1:$D$101='Electricity Figure'!$C$36),0),MATCH('Electricity Figure'!F$2,'EPS Emissions'!$C$1:$AI$1,0)),INDEX('GCAM By Region By Sector'!$B$1:$AH$342,MATCH(1,('GCAM By Region By Sector'!$B$1:$B$342='Electricity Figure'!$A68)*('GCAM By Region By Sector'!$C$1:$C$342='Electricity Figure'!$C$36),0),MATCH('Electricity Figure'!F$2,'GCAM By Region By Sector'!$B$1:$AH$1,0))*10^3),0)</f>
        <v>0</v>
      </c>
      <c r="G68" cm="1">
        <f t="array" ref="G68">IFERROR(IF($C68="EPS",INDEX('EPS Emissions'!$C$1:$AI$101,MATCH(1,('EPS Emissions'!$C$1:$C$101='Electricity Figure'!$A68)*('EPS Emissions'!$D$1:$D$101='Electricity Figure'!$C$36),0),MATCH('Electricity Figure'!G$2,'EPS Emissions'!$C$1:$AI$1,0)),INDEX('GCAM By Region By Sector'!$B$1:$AH$342,MATCH(1,('GCAM By Region By Sector'!$B$1:$B$342='Electricity Figure'!$A68)*('GCAM By Region By Sector'!$C$1:$C$342='Electricity Figure'!$C$36),0),MATCH('Electricity Figure'!G$2,'GCAM By Region By Sector'!$B$1:$AH$1,0))*10^3),0)</f>
        <v>0</v>
      </c>
      <c r="I68" s="2">
        <f>IF($C68="EPS",SUMIFS('Electricity Distribution'!D$113:D$157,'Electricity Distribution'!$C$113:$C$157,$C$36,'Electricity Distribution'!$A$113:$A$157,$A68),SUMIFS('Electricity Distribution'!D$384:D$600,'Electricity Distribution'!$C$384:$C$600,$C$36,'Electricity Distribution'!$B$384:$B$600,$B68))</f>
        <v>0</v>
      </c>
      <c r="J68" s="2">
        <f>IF($C68="EPS",SUMIFS('Electricity Distribution'!E$113:E$157,'Electricity Distribution'!$C$113:$C$157,$C$36,'Electricity Distribution'!$A$113:$A$157,$A68),SUMIFS('Electricity Distribution'!E$384:E$600,'Electricity Distribution'!$C$384:$C$600,$C$36,'Electricity Distribution'!$B$384:$B$600,$B68))</f>
        <v>0</v>
      </c>
      <c r="K68" s="2">
        <f>IF($C68="EPS",SUMIFS('Electricity Distribution'!F$113:F$157,'Electricity Distribution'!$C$113:$C$157,$C$36,'Electricity Distribution'!$A$113:$A$157,$A68),SUMIFS('Electricity Distribution'!F$384:F$600,'Electricity Distribution'!$C$384:$C$600,$C$36,'Electricity Distribution'!$B$384:$B$600,$B68))</f>
        <v>0</v>
      </c>
      <c r="L68" s="2">
        <f>IF($C68="EPS",SUMIFS('Electricity Distribution'!G$113:G$157,'Electricity Distribution'!$C$113:$C$157,$C$36,'Electricity Distribution'!$A$113:$A$157,$A68),SUMIFS('Electricity Distribution'!G$384:G$600,'Electricity Distribution'!$C$384:$C$600,$C$36,'Electricity Distribution'!$B$384:$B$600,$B68))</f>
        <v>0</v>
      </c>
      <c r="X68" s="22" t="s">
        <v>86</v>
      </c>
      <c r="Y68" t="s">
        <v>87</v>
      </c>
      <c r="Z68" s="21">
        <f>$P$35-SUM(Z58:Z67)</f>
        <v>2543.0210259966134</v>
      </c>
      <c r="AA68" s="21">
        <f>$Q$35-SUM(AA58:AA67)</f>
        <v>2611.3299542260647</v>
      </c>
      <c r="AB68" s="21">
        <f>$R$35-SUM(AB58:AB67)</f>
        <v>2762.7125031078358</v>
      </c>
      <c r="AC68" s="16">
        <f>$S$35-SUM(AC58:AC67)</f>
        <v>2992.4943820069875</v>
      </c>
      <c r="AD68" s="21"/>
    </row>
    <row r="69" spans="1:38" x14ac:dyDescent="0.35">
      <c r="A69" s="13" t="s">
        <v>50</v>
      </c>
      <c r="B69" t="s">
        <v>50</v>
      </c>
      <c r="C69" s="10" t="s">
        <v>9</v>
      </c>
      <c r="D69" cm="1">
        <f t="array" ref="D69">IFERROR(IF($C69="EPS",INDEX('EPS Emissions'!$C$1:$AI$101,MATCH(1,('EPS Emissions'!$C$1:$C$101='Electricity Figure'!$A69)*('EPS Emissions'!$D$1:$D$101='Electricity Figure'!$C$36),0),MATCH('Electricity Figure'!D$2,'EPS Emissions'!$C$1:$AI$1,0)),INDEX('GCAM By Region By Sector'!$B$1:$AH$342,MATCH(1,('GCAM By Region By Sector'!$B$1:$B$342='Electricity Figure'!$A69)*('GCAM By Region By Sector'!$C$1:$C$342='Electricity Figure'!$C$36),0),MATCH('Electricity Figure'!D$2,'GCAM By Region By Sector'!$B$1:$AH$1,0))*10^3),0)</f>
        <v>0</v>
      </c>
      <c r="E69" cm="1">
        <f t="array" ref="E69">IFERROR(IF($C69="EPS",INDEX('EPS Emissions'!$C$1:$AI$101,MATCH(1,('EPS Emissions'!$C$1:$C$101='Electricity Figure'!$A69)*('EPS Emissions'!$D$1:$D$101='Electricity Figure'!$C$36),0),MATCH('Electricity Figure'!E$2,'EPS Emissions'!$C$1:$AI$1,0)),INDEX('GCAM By Region By Sector'!$B$1:$AH$342,MATCH(1,('GCAM By Region By Sector'!$B$1:$B$342='Electricity Figure'!$A69)*('GCAM By Region By Sector'!$C$1:$C$342='Electricity Figure'!$C$36),0),MATCH('Electricity Figure'!E$2,'GCAM By Region By Sector'!$B$1:$AH$1,0))*10^3),0)</f>
        <v>0</v>
      </c>
      <c r="F69" cm="1">
        <f t="array" ref="F69">IFERROR(IF($C69="EPS",INDEX('EPS Emissions'!$C$1:$AI$101,MATCH(1,('EPS Emissions'!$C$1:$C$101='Electricity Figure'!$A69)*('EPS Emissions'!$D$1:$D$101='Electricity Figure'!$C$36),0),MATCH('Electricity Figure'!F$2,'EPS Emissions'!$C$1:$AI$1,0)),INDEX('GCAM By Region By Sector'!$B$1:$AH$342,MATCH(1,('GCAM By Region By Sector'!$B$1:$B$342='Electricity Figure'!$A69)*('GCAM By Region By Sector'!$C$1:$C$342='Electricity Figure'!$C$36),0),MATCH('Electricity Figure'!F$2,'GCAM By Region By Sector'!$B$1:$AH$1,0))*10^3),0)</f>
        <v>0</v>
      </c>
      <c r="G69" cm="1">
        <f t="array" ref="G69">IFERROR(IF($C69="EPS",INDEX('EPS Emissions'!$C$1:$AI$101,MATCH(1,('EPS Emissions'!$C$1:$C$101='Electricity Figure'!$A69)*('EPS Emissions'!$D$1:$D$101='Electricity Figure'!$C$36),0),MATCH('Electricity Figure'!G$2,'EPS Emissions'!$C$1:$AI$1,0)),INDEX('GCAM By Region By Sector'!$B$1:$AH$342,MATCH(1,('GCAM By Region By Sector'!$B$1:$B$342='Electricity Figure'!$A69)*('GCAM By Region By Sector'!$C$1:$C$342='Electricity Figure'!$C$36),0),MATCH('Electricity Figure'!G$2,'GCAM By Region By Sector'!$B$1:$AH$1,0))*10^3),0)</f>
        <v>0</v>
      </c>
      <c r="I69" s="2">
        <f>IF($C69="EPS",SUMIFS('Electricity Distribution'!D$113:D$157,'Electricity Distribution'!$C$113:$C$157,$C$36,'Electricity Distribution'!$A$113:$A$157,$A69),SUMIFS('Electricity Distribution'!D$384:D$600,'Electricity Distribution'!$C$384:$C$600,$C$36,'Electricity Distribution'!$B$384:$B$600,$B69))</f>
        <v>0</v>
      </c>
      <c r="J69" s="2">
        <f>IF($C69="EPS",SUMIFS('Electricity Distribution'!E$113:E$157,'Electricity Distribution'!$C$113:$C$157,$C$36,'Electricity Distribution'!$A$113:$A$157,$A69),SUMIFS('Electricity Distribution'!E$384:E$600,'Electricity Distribution'!$C$384:$C$600,$C$36,'Electricity Distribution'!$B$384:$B$600,$B69))</f>
        <v>0</v>
      </c>
      <c r="K69" s="2">
        <f>IF($C69="EPS",SUMIFS('Electricity Distribution'!F$113:F$157,'Electricity Distribution'!$C$113:$C$157,$C$36,'Electricity Distribution'!$A$113:$A$157,$A69),SUMIFS('Electricity Distribution'!F$384:F$600,'Electricity Distribution'!$C$384:$C$600,$C$36,'Electricity Distribution'!$B$384:$B$600,$B69))</f>
        <v>0</v>
      </c>
      <c r="L69" s="2">
        <f>IF($C69="EPS",SUMIFS('Electricity Distribution'!G$113:G$157,'Electricity Distribution'!$C$113:$C$157,$C$36,'Electricity Distribution'!$A$113:$A$157,$A69),SUMIFS('Electricity Distribution'!G$384:G$600,'Electricity Distribution'!$C$384:$C$600,$C$36,'Electricity Distribution'!$B$384:$B$600,$B69))</f>
        <v>0</v>
      </c>
      <c r="Y69" t="s">
        <v>415</v>
      </c>
      <c r="Z69">
        <v>0</v>
      </c>
      <c r="AA69">
        <v>0</v>
      </c>
      <c r="AB69">
        <v>0</v>
      </c>
      <c r="AC69">
        <v>0</v>
      </c>
    </row>
    <row r="70" spans="1:38" x14ac:dyDescent="0.35">
      <c r="A70" s="13"/>
      <c r="C70" s="10"/>
    </row>
    <row r="71" spans="1:38" x14ac:dyDescent="0.35">
      <c r="A71" s="33"/>
      <c r="Y71" s="13" t="s">
        <v>73</v>
      </c>
      <c r="Z71" s="18">
        <f>SUM(Z58:Z68)-$P$35</f>
        <v>0</v>
      </c>
      <c r="AA71" s="18">
        <f>SUM(AA58:AA68)-$Q$35</f>
        <v>0</v>
      </c>
      <c r="AB71" s="18">
        <f>SUM(AB58:AB68)-$R$35</f>
        <v>0</v>
      </c>
      <c r="AC71" s="18">
        <f>SUM(AC58:AC68)-$S$35</f>
        <v>0</v>
      </c>
    </row>
    <row r="73" spans="1:38" x14ac:dyDescent="0.35">
      <c r="A73" s="13"/>
      <c r="W73" s="23"/>
      <c r="X73"/>
    </row>
    <row r="74" spans="1:38" x14ac:dyDescent="0.35">
      <c r="A74" s="13"/>
      <c r="W74" s="23"/>
      <c r="X74"/>
    </row>
    <row r="75" spans="1:38" x14ac:dyDescent="0.35">
      <c r="A75" s="13"/>
      <c r="C75" s="10"/>
    </row>
    <row r="76" spans="1:38" x14ac:dyDescent="0.35">
      <c r="A76" s="13"/>
      <c r="C76" s="10"/>
    </row>
    <row r="77" spans="1:38" x14ac:dyDescent="0.35">
      <c r="A77" s="13"/>
      <c r="C77" s="10"/>
    </row>
    <row r="78" spans="1:38" x14ac:dyDescent="0.35">
      <c r="A78" s="13"/>
      <c r="C78" s="10"/>
    </row>
    <row r="79" spans="1:38" x14ac:dyDescent="0.35">
      <c r="A79" s="13"/>
      <c r="C79" s="10"/>
    </row>
    <row r="80" spans="1:38" x14ac:dyDescent="0.35">
      <c r="A80" s="13"/>
      <c r="C80" s="10"/>
    </row>
    <row r="81" spans="1:3" x14ac:dyDescent="0.35">
      <c r="A81" s="13"/>
      <c r="C81" s="10"/>
    </row>
    <row r="82" spans="1:3" x14ac:dyDescent="0.35">
      <c r="A82" s="13"/>
      <c r="C82" s="10"/>
    </row>
    <row r="83" spans="1:3" x14ac:dyDescent="0.35">
      <c r="A83" s="13"/>
      <c r="C83" s="10"/>
    </row>
    <row r="84" spans="1:3" x14ac:dyDescent="0.35">
      <c r="A84" s="13"/>
      <c r="C84" s="10"/>
    </row>
    <row r="85" spans="1:3" x14ac:dyDescent="0.35">
      <c r="A85" s="13"/>
      <c r="C85" s="11"/>
    </row>
    <row r="86" spans="1:3" x14ac:dyDescent="0.35">
      <c r="A86" s="13"/>
      <c r="C86" s="10"/>
    </row>
    <row r="87" spans="1:3" x14ac:dyDescent="0.35">
      <c r="A87" s="13"/>
      <c r="C87" s="10"/>
    </row>
    <row r="88" spans="1:3" x14ac:dyDescent="0.35">
      <c r="A88" s="13"/>
      <c r="C88" s="10"/>
    </row>
    <row r="89" spans="1:3" x14ac:dyDescent="0.35">
      <c r="A89" s="13"/>
      <c r="C89" s="10"/>
    </row>
    <row r="90" spans="1:3" x14ac:dyDescent="0.35">
      <c r="A90" s="13"/>
      <c r="C90" s="10"/>
    </row>
    <row r="91" spans="1:3" x14ac:dyDescent="0.35">
      <c r="A91" s="13"/>
      <c r="C91" s="10"/>
    </row>
    <row r="92" spans="1:3" x14ac:dyDescent="0.35">
      <c r="A92" s="13"/>
      <c r="C92" s="10"/>
    </row>
    <row r="93" spans="1:3" x14ac:dyDescent="0.35">
      <c r="A93" s="13"/>
      <c r="C93" s="10"/>
    </row>
    <row r="94" spans="1:3" x14ac:dyDescent="0.35">
      <c r="A94" s="13"/>
      <c r="C94" s="10"/>
    </row>
    <row r="95" spans="1:3" x14ac:dyDescent="0.35">
      <c r="A95" s="13"/>
      <c r="C95" s="10"/>
    </row>
    <row r="96" spans="1:3" x14ac:dyDescent="0.35">
      <c r="A96" s="13"/>
      <c r="C96" s="10"/>
    </row>
    <row r="97" spans="1:3" x14ac:dyDescent="0.35">
      <c r="A97" s="13"/>
      <c r="C97" s="10"/>
    </row>
    <row r="98" spans="1:3" x14ac:dyDescent="0.35">
      <c r="A98" s="13"/>
      <c r="C98" s="10"/>
    </row>
    <row r="99" spans="1:3" x14ac:dyDescent="0.35">
      <c r="A99" s="13"/>
      <c r="C99" s="10"/>
    </row>
    <row r="100" spans="1:3" x14ac:dyDescent="0.35">
      <c r="A100" s="13"/>
      <c r="C100" s="12"/>
    </row>
    <row r="101" spans="1:3" x14ac:dyDescent="0.35">
      <c r="A101" s="13"/>
      <c r="C101" s="10"/>
    </row>
    <row r="102" spans="1:3" x14ac:dyDescent="0.35">
      <c r="A102" s="13"/>
      <c r="C102" s="10"/>
    </row>
    <row r="103" spans="1:3" x14ac:dyDescent="0.35">
      <c r="A103" s="13"/>
      <c r="C103" s="10"/>
    </row>
  </sheetData>
  <conditionalFormatting sqref="T3:W34">
    <cfRule type="cellIs" dxfId="0" priority="1" operator="lessThan">
      <formula>21</formula>
    </cfRule>
  </conditionalFormatting>
  <dataValidations disablePrompts="1" count="1">
    <dataValidation type="list" allowBlank="1" showInputMessage="1" showErrorMessage="1" sqref="P1" xr:uid="{39A6CB21-CD65-4EF9-AE57-2A1DC660BDEA}">
      <formula1>"Distribute Electricity, Don't Distribute Electricity"</formula1>
    </dataValidation>
  </dataValidation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AC0F-D9F7-4C58-B0E0-700D6178EFD6}">
  <sheetPr codeName="Sheet13">
    <tabColor rgb="FFFF0000"/>
  </sheetPr>
  <dimension ref="B1:AG33"/>
  <sheetViews>
    <sheetView workbookViewId="0">
      <selection activeCell="O46" sqref="O46"/>
    </sheetView>
  </sheetViews>
  <sheetFormatPr defaultRowHeight="14.5" x14ac:dyDescent="0.35"/>
  <cols>
    <col min="2" max="2" width="26.54296875" customWidth="1"/>
    <col min="3" max="3" width="11.54296875" bestFit="1" customWidth="1"/>
    <col min="4" max="33" width="10.36328125" bestFit="1" customWidth="1"/>
  </cols>
  <sheetData>
    <row r="1" spans="2:33" x14ac:dyDescent="0.35">
      <c r="C1" s="30">
        <v>2020</v>
      </c>
      <c r="D1" s="30">
        <v>2021</v>
      </c>
      <c r="E1" s="30">
        <v>2022</v>
      </c>
      <c r="F1" s="30">
        <v>2023</v>
      </c>
      <c r="G1" s="30">
        <v>2024</v>
      </c>
      <c r="H1" s="30">
        <v>2025</v>
      </c>
      <c r="I1" s="30">
        <v>2026</v>
      </c>
      <c r="J1" s="30">
        <v>2027</v>
      </c>
      <c r="K1" s="30">
        <v>2028</v>
      </c>
      <c r="L1" s="30">
        <v>2029</v>
      </c>
      <c r="M1" s="30">
        <v>2030</v>
      </c>
      <c r="N1" s="30">
        <v>2031</v>
      </c>
      <c r="O1" s="30">
        <v>2032</v>
      </c>
      <c r="P1" s="30">
        <v>2033</v>
      </c>
      <c r="Q1" s="30">
        <v>2034</v>
      </c>
      <c r="R1" s="30">
        <v>2035</v>
      </c>
      <c r="S1" s="30">
        <v>2036</v>
      </c>
      <c r="T1" s="30">
        <v>2037</v>
      </c>
      <c r="U1" s="30">
        <v>2038</v>
      </c>
      <c r="V1" s="30">
        <v>2039</v>
      </c>
      <c r="W1" s="30">
        <v>2040</v>
      </c>
      <c r="X1" s="30">
        <v>2041</v>
      </c>
      <c r="Y1" s="30">
        <v>2042</v>
      </c>
      <c r="Z1" s="30">
        <v>2043</v>
      </c>
      <c r="AA1" s="30">
        <v>2044</v>
      </c>
      <c r="AB1" s="30">
        <v>2045</v>
      </c>
      <c r="AC1" s="30">
        <v>2046</v>
      </c>
      <c r="AD1" s="30">
        <v>2047</v>
      </c>
      <c r="AE1" s="30">
        <v>2048</v>
      </c>
      <c r="AF1" s="30">
        <v>2049</v>
      </c>
      <c r="AG1" s="30">
        <v>2050</v>
      </c>
    </row>
    <row r="2" spans="2:33" x14ac:dyDescent="0.35">
      <c r="B2" t="s">
        <v>60</v>
      </c>
      <c r="C2" s="16">
        <f>SUMIFS('GCAM By Region By Sector'!D:D,'GCAM By Region By Sector'!$C:$C,'CI Figure'!$B2,'GCAM By Region By Sector'!$A:$A,"GCAM")*10^3+SUMIFS('EPS Emissions'!E:E,'EPS Emissions'!$D:$D,'CI Figure'!$B2)</f>
        <v>6154.9583597360215</v>
      </c>
      <c r="D2" s="16">
        <f>SUMIFS('GCAM By Region By Sector'!E:E,'GCAM By Region By Sector'!$C:$C,'CI Figure'!$B2,'GCAM By Region By Sector'!$A:$A,"GCAM")*10^3+SUMIFS('EPS Emissions'!F:F,'EPS Emissions'!$D:$D,'CI Figure'!$B2)</f>
        <v>6275.414618170932</v>
      </c>
      <c r="E2" s="16">
        <f>SUMIFS('GCAM By Region By Sector'!F:F,'GCAM By Region By Sector'!$C:$C,'CI Figure'!$B2,'GCAM By Region By Sector'!$A:$A,"GCAM")*10^3+SUMIFS('EPS Emissions'!G:G,'EPS Emissions'!$D:$D,'CI Figure'!$B2)</f>
        <v>6355.6161215908924</v>
      </c>
      <c r="F2" s="16">
        <f>SUMIFS('GCAM By Region By Sector'!G:G,'GCAM By Region By Sector'!$C:$C,'CI Figure'!$B2,'GCAM By Region By Sector'!$A:$A,"GCAM")*10^3+SUMIFS('EPS Emissions'!H:H,'EPS Emissions'!$D:$D,'CI Figure'!$B2)</f>
        <v>6442.3626176442567</v>
      </c>
      <c r="G2" s="16">
        <f>SUMIFS('GCAM By Region By Sector'!H:H,'GCAM By Region By Sector'!$C:$C,'CI Figure'!$B2,'GCAM By Region By Sector'!$A:$A,"GCAM")*10^3+SUMIFS('EPS Emissions'!I:I,'EPS Emissions'!$D:$D,'CI Figure'!$B2)</f>
        <v>6523.6351114416684</v>
      </c>
      <c r="H2" s="16">
        <f>SUMIFS('GCAM By Region By Sector'!I:I,'GCAM By Region By Sector'!$C:$C,'CI Figure'!$B2,'GCAM By Region By Sector'!$A:$A,"GCAM")*10^3+SUMIFS('EPS Emissions'!J:J,'EPS Emissions'!$D:$D,'CI Figure'!$B2)</f>
        <v>6603.870101078659</v>
      </c>
      <c r="I2" s="16">
        <f>SUMIFS('GCAM By Region By Sector'!J:J,'GCAM By Region By Sector'!$C:$C,'CI Figure'!$B2,'GCAM By Region By Sector'!$A:$A,"GCAM")*10^3+SUMIFS('EPS Emissions'!K:K,'EPS Emissions'!$D:$D,'CI Figure'!$B2)</f>
        <v>6703.0150485526838</v>
      </c>
      <c r="J2" s="16">
        <f>SUMIFS('GCAM By Region By Sector'!K:K,'GCAM By Region By Sector'!$C:$C,'CI Figure'!$B2,'GCAM By Region By Sector'!$A:$A,"GCAM")*10^3+SUMIFS('EPS Emissions'!L:L,'EPS Emissions'!$D:$D,'CI Figure'!$B2)</f>
        <v>6802.6213910868428</v>
      </c>
      <c r="K2" s="16">
        <f>SUMIFS('GCAM By Region By Sector'!L:L,'GCAM By Region By Sector'!$C:$C,'CI Figure'!$B2,'GCAM By Region By Sector'!$A:$A,"GCAM")*10^3+SUMIFS('EPS Emissions'!M:M,'EPS Emissions'!$D:$D,'CI Figure'!$B2)</f>
        <v>6903.0960932961189</v>
      </c>
      <c r="L2" s="16">
        <f>SUMIFS('GCAM By Region By Sector'!M:M,'GCAM By Region By Sector'!$C:$C,'CI Figure'!$B2,'GCAM By Region By Sector'!$A:$A,"GCAM")*10^3+SUMIFS('EPS Emissions'!N:N,'EPS Emissions'!$D:$D,'CI Figure'!$B2)</f>
        <v>7005.5690254824403</v>
      </c>
      <c r="M2" s="16">
        <f>SUMIFS('GCAM By Region By Sector'!N:N,'GCAM By Region By Sector'!$C:$C,'CI Figure'!$B2,'GCAM By Region By Sector'!$A:$A,"GCAM")*10^3+SUMIFS('EPS Emissions'!O:O,'EPS Emissions'!$D:$D,'CI Figure'!$B2)</f>
        <v>7107.7036473248736</v>
      </c>
      <c r="N2" s="16">
        <f>SUMIFS('GCAM By Region By Sector'!O:O,'GCAM By Region By Sector'!$C:$C,'CI Figure'!$B2,'GCAM By Region By Sector'!$A:$A,"GCAM")*10^3+SUMIFS('EPS Emissions'!P:P,'EPS Emissions'!$D:$D,'CI Figure'!$B2)</f>
        <v>7206.0842484588993</v>
      </c>
      <c r="O2" s="16">
        <f>SUMIFS('GCAM By Region By Sector'!P:P,'GCAM By Region By Sector'!$C:$C,'CI Figure'!$B2,'GCAM By Region By Sector'!$A:$A,"GCAM")*10^3+SUMIFS('EPS Emissions'!Q:Q,'EPS Emissions'!$D:$D,'CI Figure'!$B2)</f>
        <v>7306.6471515119001</v>
      </c>
      <c r="P2" s="16">
        <f>SUMIFS('GCAM By Region By Sector'!Q:Q,'GCAM By Region By Sector'!$C:$C,'CI Figure'!$B2,'GCAM By Region By Sector'!$A:$A,"GCAM")*10^3+SUMIFS('EPS Emissions'!R:R,'EPS Emissions'!$D:$D,'CI Figure'!$B2)</f>
        <v>7406.2370586713423</v>
      </c>
      <c r="Q2" s="16">
        <f>SUMIFS('GCAM By Region By Sector'!R:R,'GCAM By Region By Sector'!$C:$C,'CI Figure'!$B2,'GCAM By Region By Sector'!$A:$A,"GCAM")*10^3+SUMIFS('EPS Emissions'!S:S,'EPS Emissions'!$D:$D,'CI Figure'!$B2)</f>
        <v>7505.7728855864261</v>
      </c>
      <c r="R2" s="16">
        <f>SUMIFS('GCAM By Region By Sector'!S:S,'GCAM By Region By Sector'!$C:$C,'CI Figure'!$B2,'GCAM By Region By Sector'!$A:$A,"GCAM")*10^3+SUMIFS('EPS Emissions'!T:T,'EPS Emissions'!$D:$D,'CI Figure'!$B2)</f>
        <v>7605.3734876748968</v>
      </c>
      <c r="S2" s="16">
        <f>SUMIFS('GCAM By Region By Sector'!T:T,'GCAM By Region By Sector'!$C:$C,'CI Figure'!$B2,'GCAM By Region By Sector'!$A:$A,"GCAM")*10^3+SUMIFS('EPS Emissions'!U:U,'EPS Emissions'!$D:$D,'CI Figure'!$B2)</f>
        <v>7703.8146033819885</v>
      </c>
      <c r="T2" s="16">
        <f>SUMIFS('GCAM By Region By Sector'!U:U,'GCAM By Region By Sector'!$C:$C,'CI Figure'!$B2,'GCAM By Region By Sector'!$A:$A,"GCAM")*10^3+SUMIFS('EPS Emissions'!V:V,'EPS Emissions'!$D:$D,'CI Figure'!$B2)</f>
        <v>7802.0491135467819</v>
      </c>
      <c r="U2" s="16">
        <f>SUMIFS('GCAM By Region By Sector'!V:V,'GCAM By Region By Sector'!$C:$C,'CI Figure'!$B2,'GCAM By Region By Sector'!$A:$A,"GCAM")*10^3+SUMIFS('EPS Emissions'!W:W,'EPS Emissions'!$D:$D,'CI Figure'!$B2)</f>
        <v>7900.3920910040961</v>
      </c>
      <c r="V2" s="16">
        <f>SUMIFS('GCAM By Region By Sector'!W:W,'GCAM By Region By Sector'!$C:$C,'CI Figure'!$B2,'GCAM By Region By Sector'!$A:$A,"GCAM")*10^3+SUMIFS('EPS Emissions'!X:X,'EPS Emissions'!$D:$D,'CI Figure'!$B2)</f>
        <v>7997.7951594799906</v>
      </c>
      <c r="W2" s="16">
        <f>SUMIFS('GCAM By Region By Sector'!X:X,'GCAM By Region By Sector'!$C:$C,'CI Figure'!$B2,'GCAM By Region By Sector'!$A:$A,"GCAM")*10^3+SUMIFS('EPS Emissions'!Y:Y,'EPS Emissions'!$D:$D,'CI Figure'!$B2)</f>
        <v>8094.9530283271924</v>
      </c>
      <c r="X2" s="16">
        <f>SUMIFS('GCAM By Region By Sector'!Y:Y,'GCAM By Region By Sector'!$C:$C,'CI Figure'!$B2,'GCAM By Region By Sector'!$A:$A,"GCAM")*10^3+SUMIFS('EPS Emissions'!Z:Z,'EPS Emissions'!$D:$D,'CI Figure'!$B2)</f>
        <v>8196.9317572221844</v>
      </c>
      <c r="Y2" s="16">
        <f>SUMIFS('GCAM By Region By Sector'!Z:Z,'GCAM By Region By Sector'!$C:$C,'CI Figure'!$B2,'GCAM By Region By Sector'!$A:$A,"GCAM")*10^3+SUMIFS('EPS Emissions'!AA:AA,'EPS Emissions'!$D:$D,'CI Figure'!$B2)</f>
        <v>8298.5613874725568</v>
      </c>
      <c r="Z2" s="16">
        <f>SUMIFS('GCAM By Region By Sector'!AA:AA,'GCAM By Region By Sector'!$C:$C,'CI Figure'!$B2,'GCAM By Region By Sector'!$A:$A,"GCAM")*10^3+SUMIFS('EPS Emissions'!AB:AB,'EPS Emissions'!$D:$D,'CI Figure'!$B2)</f>
        <v>8399.3564510995566</v>
      </c>
      <c r="AA2" s="16">
        <f>SUMIFS('GCAM By Region By Sector'!AB:AB,'GCAM By Region By Sector'!$C:$C,'CI Figure'!$B2,'GCAM By Region By Sector'!$A:$A,"GCAM")*10^3+SUMIFS('EPS Emissions'!AC:AC,'EPS Emissions'!$D:$D,'CI Figure'!$B2)</f>
        <v>8502.5205572936302</v>
      </c>
      <c r="AB2" s="16">
        <f>SUMIFS('GCAM By Region By Sector'!AC:AC,'GCAM By Region By Sector'!$C:$C,'CI Figure'!$B2,'GCAM By Region By Sector'!$A:$A,"GCAM")*10^3+SUMIFS('EPS Emissions'!AD:AD,'EPS Emissions'!$D:$D,'CI Figure'!$B2)</f>
        <v>8604.4464493425075</v>
      </c>
      <c r="AC2" s="16">
        <f>SUMIFS('GCAM By Region By Sector'!AD:AD,'GCAM By Region By Sector'!$C:$C,'CI Figure'!$B2,'GCAM By Region By Sector'!$A:$A,"GCAM")*10^3+SUMIFS('EPS Emissions'!AE:AE,'EPS Emissions'!$D:$D,'CI Figure'!$B2)</f>
        <v>8708.780041753882</v>
      </c>
      <c r="AD2" s="16">
        <f>SUMIFS('GCAM By Region By Sector'!AE:AE,'GCAM By Region By Sector'!$C:$C,'CI Figure'!$B2,'GCAM By Region By Sector'!$A:$A,"GCAM")*10^3+SUMIFS('EPS Emissions'!AF:AF,'EPS Emissions'!$D:$D,'CI Figure'!$B2)</f>
        <v>8812.5888574838827</v>
      </c>
      <c r="AE2" s="16">
        <f>SUMIFS('GCAM By Region By Sector'!AF:AF,'GCAM By Region By Sector'!$C:$C,'CI Figure'!$B2,'GCAM By Region By Sector'!$A:$A,"GCAM")*10^3+SUMIFS('EPS Emissions'!AG:AG,'EPS Emissions'!$D:$D,'CI Figure'!$B2)</f>
        <v>8916.1002777487884</v>
      </c>
      <c r="AF2" s="16">
        <f>SUMIFS('GCAM By Region By Sector'!AG:AG,'GCAM By Region By Sector'!$C:$C,'CI Figure'!$B2,'GCAM By Region By Sector'!$A:$A,"GCAM")*10^3+SUMIFS('EPS Emissions'!AH:AH,'EPS Emissions'!$D:$D,'CI Figure'!$B2)</f>
        <v>9019.9845123609775</v>
      </c>
      <c r="AG2" s="16">
        <f>SUMIFS('GCAM By Region By Sector'!AH:AH,'GCAM By Region By Sector'!$C:$C,'CI Figure'!$B2,'GCAM By Region By Sector'!$A:$A,"GCAM")*10^3+SUMIFS('EPS Emissions'!AI:AI,'EPS Emissions'!$D:$D,'CI Figure'!$B2)</f>
        <v>9123.4831588613815</v>
      </c>
    </row>
    <row r="3" spans="2:33" x14ac:dyDescent="0.35">
      <c r="B3" t="s">
        <v>61</v>
      </c>
      <c r="C3" s="16">
        <f>SUMIFS('GCAM By Region By Sector'!D:D,'GCAM By Region By Sector'!$C:$C,'CI Figure'!$B3,'GCAM By Region By Sector'!$A:$A,"GCAM")*10^3+SUMIFS('EPS Emissions'!E:E,'EPS Emissions'!$D:$D,'CI Figure'!$B3)</f>
        <v>0</v>
      </c>
      <c r="D3" s="16">
        <f>SUMIFS('GCAM By Region By Sector'!E:E,'GCAM By Region By Sector'!$C:$C,'CI Figure'!$B3,'GCAM By Region By Sector'!$A:$A,"GCAM")*10^3+SUMIFS('EPS Emissions'!F:F,'EPS Emissions'!$D:$D,'CI Figure'!$B3)</f>
        <v>1.8511965224835198</v>
      </c>
      <c r="E3" s="16">
        <f>SUMIFS('GCAM By Region By Sector'!F:F,'GCAM By Region By Sector'!$C:$C,'CI Figure'!$B3,'GCAM By Region By Sector'!$A:$A,"GCAM")*10^3+SUMIFS('EPS Emissions'!G:G,'EPS Emissions'!$D:$D,'CI Figure'!$B3)</f>
        <v>3.7023930449670397</v>
      </c>
      <c r="F3" s="16">
        <f>SUMIFS('GCAM By Region By Sector'!G:G,'GCAM By Region By Sector'!$C:$C,'CI Figure'!$B3,'GCAM By Region By Sector'!$A:$A,"GCAM")*10^3+SUMIFS('EPS Emissions'!H:H,'EPS Emissions'!$D:$D,'CI Figure'!$B3)</f>
        <v>5.5535895674505591</v>
      </c>
      <c r="G3" s="16">
        <f>SUMIFS('GCAM By Region By Sector'!H:H,'GCAM By Region By Sector'!$C:$C,'CI Figure'!$B3,'GCAM By Region By Sector'!$A:$A,"GCAM")*10^3+SUMIFS('EPS Emissions'!I:I,'EPS Emissions'!$D:$D,'CI Figure'!$B3)</f>
        <v>7.4047860899340794</v>
      </c>
      <c r="H3" s="16">
        <f>SUMIFS('GCAM By Region By Sector'!I:I,'GCAM By Region By Sector'!$C:$C,'CI Figure'!$B3,'GCAM By Region By Sector'!$A:$A,"GCAM")*10^3+SUMIFS('EPS Emissions'!J:J,'EPS Emissions'!$D:$D,'CI Figure'!$B3)</f>
        <v>9.2559826124175988</v>
      </c>
      <c r="I3" s="16">
        <f>SUMIFS('GCAM By Region By Sector'!J:J,'GCAM By Region By Sector'!$C:$C,'CI Figure'!$B3,'GCAM By Region By Sector'!$A:$A,"GCAM")*10^3+SUMIFS('EPS Emissions'!K:K,'EPS Emissions'!$D:$D,'CI Figure'!$B3)</f>
        <v>17.820225975312148</v>
      </c>
      <c r="J3" s="16">
        <f>SUMIFS('GCAM By Region By Sector'!K:K,'GCAM By Region By Sector'!$C:$C,'CI Figure'!$B3,'GCAM By Region By Sector'!$A:$A,"GCAM")*10^3+SUMIFS('EPS Emissions'!L:L,'EPS Emissions'!$D:$D,'CI Figure'!$B3)</f>
        <v>26.384469338206706</v>
      </c>
      <c r="K3" s="16">
        <f>SUMIFS('GCAM By Region By Sector'!L:L,'GCAM By Region By Sector'!$C:$C,'CI Figure'!$B3,'GCAM By Region By Sector'!$A:$A,"GCAM")*10^3+SUMIFS('EPS Emissions'!M:M,'EPS Emissions'!$D:$D,'CI Figure'!$B3)</f>
        <v>34.948712701101243</v>
      </c>
      <c r="L3" s="16">
        <f>SUMIFS('GCAM By Region By Sector'!M:M,'GCAM By Region By Sector'!$C:$C,'CI Figure'!$B3,'GCAM By Region By Sector'!$A:$A,"GCAM")*10^3+SUMIFS('EPS Emissions'!N:N,'EPS Emissions'!$D:$D,'CI Figure'!$B3)</f>
        <v>43.512956063995802</v>
      </c>
      <c r="M3" s="16">
        <f>SUMIFS('GCAM By Region By Sector'!N:N,'GCAM By Region By Sector'!$C:$C,'CI Figure'!$B3,'GCAM By Region By Sector'!$A:$A,"GCAM")*10^3+SUMIFS('EPS Emissions'!O:O,'EPS Emissions'!$D:$D,'CI Figure'!$B3)</f>
        <v>52.077199426890338</v>
      </c>
      <c r="N3" s="16">
        <f>SUMIFS('GCAM By Region By Sector'!O:O,'GCAM By Region By Sector'!$C:$C,'CI Figure'!$B3,'GCAM By Region By Sector'!$A:$A,"GCAM")*10^3+SUMIFS('EPS Emissions'!P:P,'EPS Emissions'!$D:$D,'CI Figure'!$B3)</f>
        <v>65.536188779720234</v>
      </c>
      <c r="O3" s="16">
        <f>SUMIFS('GCAM By Region By Sector'!P:P,'GCAM By Region By Sector'!$C:$C,'CI Figure'!$B3,'GCAM By Region By Sector'!$A:$A,"GCAM")*10^3+SUMIFS('EPS Emissions'!Q:Q,'EPS Emissions'!$D:$D,'CI Figure'!$B3)</f>
        <v>78.995178132550109</v>
      </c>
      <c r="P3" s="16">
        <f>SUMIFS('GCAM By Region By Sector'!Q:Q,'GCAM By Region By Sector'!$C:$C,'CI Figure'!$B3,'GCAM By Region By Sector'!$A:$A,"GCAM")*10^3+SUMIFS('EPS Emissions'!R:R,'EPS Emissions'!$D:$D,'CI Figure'!$B3)</f>
        <v>92.454167485379998</v>
      </c>
      <c r="Q3" s="16">
        <f>SUMIFS('GCAM By Region By Sector'!R:R,'GCAM By Region By Sector'!$C:$C,'CI Figure'!$B3,'GCAM By Region By Sector'!$A:$A,"GCAM")*10^3+SUMIFS('EPS Emissions'!S:S,'EPS Emissions'!$D:$D,'CI Figure'!$B3)</f>
        <v>105.91315683820989</v>
      </c>
      <c r="R3" s="16">
        <f>SUMIFS('GCAM By Region By Sector'!S:S,'GCAM By Region By Sector'!$C:$C,'CI Figure'!$B3,'GCAM By Region By Sector'!$A:$A,"GCAM")*10^3+SUMIFS('EPS Emissions'!T:T,'EPS Emissions'!$D:$D,'CI Figure'!$B3)</f>
        <v>119.37214619103976</v>
      </c>
      <c r="S3" s="16">
        <f>SUMIFS('GCAM By Region By Sector'!T:T,'GCAM By Region By Sector'!$C:$C,'CI Figure'!$B3,'GCAM By Region By Sector'!$A:$A,"GCAM")*10^3+SUMIFS('EPS Emissions'!U:U,'EPS Emissions'!$D:$D,'CI Figure'!$B3)</f>
        <v>133.55952882606732</v>
      </c>
      <c r="T3" s="16">
        <f>SUMIFS('GCAM By Region By Sector'!U:U,'GCAM By Region By Sector'!$C:$C,'CI Figure'!$B3,'GCAM By Region By Sector'!$A:$A,"GCAM")*10^3+SUMIFS('EPS Emissions'!V:V,'EPS Emissions'!$D:$D,'CI Figure'!$B3)</f>
        <v>147.74691146109487</v>
      </c>
      <c r="U3" s="16">
        <f>SUMIFS('GCAM By Region By Sector'!V:V,'GCAM By Region By Sector'!$C:$C,'CI Figure'!$B3,'GCAM By Region By Sector'!$A:$A,"GCAM")*10^3+SUMIFS('EPS Emissions'!W:W,'EPS Emissions'!$D:$D,'CI Figure'!$B3)</f>
        <v>161.93429409612244</v>
      </c>
      <c r="V3" s="16">
        <f>SUMIFS('GCAM By Region By Sector'!W:W,'GCAM By Region By Sector'!$C:$C,'CI Figure'!$B3,'GCAM By Region By Sector'!$A:$A,"GCAM")*10^3+SUMIFS('EPS Emissions'!X:X,'EPS Emissions'!$D:$D,'CI Figure'!$B3)</f>
        <v>176.12167673115002</v>
      </c>
      <c r="W3" s="16">
        <f>SUMIFS('GCAM By Region By Sector'!X:X,'GCAM By Region By Sector'!$C:$C,'CI Figure'!$B3,'GCAM By Region By Sector'!$A:$A,"GCAM")*10^3+SUMIFS('EPS Emissions'!Y:Y,'EPS Emissions'!$D:$D,'CI Figure'!$B3)</f>
        <v>190.30905936617756</v>
      </c>
      <c r="X3" s="16">
        <f>SUMIFS('GCAM By Region By Sector'!Y:Y,'GCAM By Region By Sector'!$C:$C,'CI Figure'!$B3,'GCAM By Region By Sector'!$A:$A,"GCAM")*10^3+SUMIFS('EPS Emissions'!Z:Z,'EPS Emissions'!$D:$D,'CI Figure'!$B3)</f>
        <v>204.32942571624517</v>
      </c>
      <c r="Y3" s="16">
        <f>SUMIFS('GCAM By Region By Sector'!Z:Z,'GCAM By Region By Sector'!$C:$C,'CI Figure'!$B3,'GCAM By Region By Sector'!$A:$A,"GCAM")*10^3+SUMIFS('EPS Emissions'!AA:AA,'EPS Emissions'!$D:$D,'CI Figure'!$B3)</f>
        <v>218.34979206631263</v>
      </c>
      <c r="Z3" s="16">
        <f>SUMIFS('GCAM By Region By Sector'!AA:AA,'GCAM By Region By Sector'!$C:$C,'CI Figure'!$B3,'GCAM By Region By Sector'!$A:$A,"GCAM")*10^3+SUMIFS('EPS Emissions'!AB:AB,'EPS Emissions'!$D:$D,'CI Figure'!$B3)</f>
        <v>232.37015841638026</v>
      </c>
      <c r="AA3" s="16">
        <f>SUMIFS('GCAM By Region By Sector'!AB:AB,'GCAM By Region By Sector'!$C:$C,'CI Figure'!$B3,'GCAM By Region By Sector'!$A:$A,"GCAM")*10^3+SUMIFS('EPS Emissions'!AC:AC,'EPS Emissions'!$D:$D,'CI Figure'!$B3)</f>
        <v>246.39052476644778</v>
      </c>
      <c r="AB3" s="16">
        <f>SUMIFS('GCAM By Region By Sector'!AC:AC,'GCAM By Region By Sector'!$C:$C,'CI Figure'!$B3,'GCAM By Region By Sector'!$A:$A,"GCAM")*10^3+SUMIFS('EPS Emissions'!AD:AD,'EPS Emissions'!$D:$D,'CI Figure'!$B3)</f>
        <v>260.41089111651542</v>
      </c>
      <c r="AC3" s="16">
        <f>SUMIFS('GCAM By Region By Sector'!AD:AD,'GCAM By Region By Sector'!$C:$C,'CI Figure'!$B3,'GCAM By Region By Sector'!$A:$A,"GCAM")*10^3+SUMIFS('EPS Emissions'!AE:AE,'EPS Emissions'!$D:$D,'CI Figure'!$B3)</f>
        <v>274.64464487986857</v>
      </c>
      <c r="AD3" s="16">
        <f>SUMIFS('GCAM By Region By Sector'!AE:AE,'GCAM By Region By Sector'!$C:$C,'CI Figure'!$B3,'GCAM By Region By Sector'!$A:$A,"GCAM")*10^3+SUMIFS('EPS Emissions'!AF:AF,'EPS Emissions'!$D:$D,'CI Figure'!$B3)</f>
        <v>288.87839864322189</v>
      </c>
      <c r="AE3" s="16">
        <f>SUMIFS('GCAM By Region By Sector'!AF:AF,'GCAM By Region By Sector'!$C:$C,'CI Figure'!$B3,'GCAM By Region By Sector'!$A:$A,"GCAM")*10^3+SUMIFS('EPS Emissions'!AG:AG,'EPS Emissions'!$D:$D,'CI Figure'!$B3)</f>
        <v>303.11215240657504</v>
      </c>
      <c r="AF3" s="16">
        <f>SUMIFS('GCAM By Region By Sector'!AG:AG,'GCAM By Region By Sector'!$C:$C,'CI Figure'!$B3,'GCAM By Region By Sector'!$A:$A,"GCAM")*10^3+SUMIFS('EPS Emissions'!AH:AH,'EPS Emissions'!$D:$D,'CI Figure'!$B3)</f>
        <v>317.34590616992824</v>
      </c>
      <c r="AG3" s="16">
        <f>SUMIFS('GCAM By Region By Sector'!AH:AH,'GCAM By Region By Sector'!$C:$C,'CI Figure'!$B3,'GCAM By Region By Sector'!$A:$A,"GCAM")*10^3+SUMIFS('EPS Emissions'!AI:AI,'EPS Emissions'!$D:$D,'CI Figure'!$B3)</f>
        <v>331.5796599332815</v>
      </c>
    </row>
    <row r="4" spans="2:33" x14ac:dyDescent="0.35">
      <c r="B4" t="s">
        <v>53</v>
      </c>
      <c r="C4" s="16">
        <f>SUMIFS('GCAM By Region By Sector'!D:D,'GCAM By Region By Sector'!$C:$C,'CI Figure'!$B4,'GCAM By Region By Sector'!$A:$A,"GCAM")*10^3+SUMIFS('EPS Emissions'!E:E,'EPS Emissions'!$D:$D,'CI Figure'!$B4)</f>
        <v>17951.046532613236</v>
      </c>
      <c r="D4" s="16">
        <f>SUMIFS('GCAM By Region By Sector'!E:E,'GCAM By Region By Sector'!$C:$C,'CI Figure'!$B4,'GCAM By Region By Sector'!$A:$A,"GCAM")*10^3+SUMIFS('EPS Emissions'!F:F,'EPS Emissions'!$D:$D,'CI Figure'!$B4)</f>
        <v>18315.993146747787</v>
      </c>
      <c r="E4" s="16">
        <f>SUMIFS('GCAM By Region By Sector'!F:F,'GCAM By Region By Sector'!$C:$C,'CI Figure'!$B4,'GCAM By Region By Sector'!$A:$A,"GCAM")*10^3+SUMIFS('EPS Emissions'!G:G,'EPS Emissions'!$D:$D,'CI Figure'!$B4)</f>
        <v>18598.122499858371</v>
      </c>
      <c r="F4" s="16">
        <f>SUMIFS('GCAM By Region By Sector'!G:G,'GCAM By Region By Sector'!$C:$C,'CI Figure'!$B4,'GCAM By Region By Sector'!$A:$A,"GCAM")*10^3+SUMIFS('EPS Emissions'!H:H,'EPS Emissions'!$D:$D,'CI Figure'!$B4)</f>
        <v>18836.640732620508</v>
      </c>
      <c r="G4" s="16">
        <f>SUMIFS('GCAM By Region By Sector'!H:H,'GCAM By Region By Sector'!$C:$C,'CI Figure'!$B4,'GCAM By Region By Sector'!$A:$A,"GCAM")*10^3+SUMIFS('EPS Emissions'!I:I,'EPS Emissions'!$D:$D,'CI Figure'!$B4)</f>
        <v>19032.641624679436</v>
      </c>
      <c r="H4" s="16">
        <f>SUMIFS('GCAM By Region By Sector'!I:I,'GCAM By Region By Sector'!$C:$C,'CI Figure'!$B4,'GCAM By Region By Sector'!$A:$A,"GCAM")*10^3+SUMIFS('EPS Emissions'!J:J,'EPS Emissions'!$D:$D,'CI Figure'!$B4)</f>
        <v>19351.094075375302</v>
      </c>
      <c r="I4" s="16">
        <f>SUMIFS('GCAM By Region By Sector'!J:J,'GCAM By Region By Sector'!$C:$C,'CI Figure'!$B4,'GCAM By Region By Sector'!$A:$A,"GCAM")*10^3+SUMIFS('EPS Emissions'!K:K,'EPS Emissions'!$D:$D,'CI Figure'!$B4)</f>
        <v>19622.913994309602</v>
      </c>
      <c r="J4" s="16">
        <f>SUMIFS('GCAM By Region By Sector'!K:K,'GCAM By Region By Sector'!$C:$C,'CI Figure'!$B4,'GCAM By Region By Sector'!$A:$A,"GCAM")*10^3+SUMIFS('EPS Emissions'!L:L,'EPS Emissions'!$D:$D,'CI Figure'!$B4)</f>
        <v>19879.472735500676</v>
      </c>
      <c r="K4" s="16">
        <f>SUMIFS('GCAM By Region By Sector'!L:L,'GCAM By Region By Sector'!$C:$C,'CI Figure'!$B4,'GCAM By Region By Sector'!$A:$A,"GCAM")*10^3+SUMIFS('EPS Emissions'!M:M,'EPS Emissions'!$D:$D,'CI Figure'!$B4)</f>
        <v>20147.93770134059</v>
      </c>
      <c r="L4" s="16">
        <f>SUMIFS('GCAM By Region By Sector'!M:M,'GCAM By Region By Sector'!$C:$C,'CI Figure'!$B4,'GCAM By Region By Sector'!$A:$A,"GCAM")*10^3+SUMIFS('EPS Emissions'!N:N,'EPS Emissions'!$D:$D,'CI Figure'!$B4)</f>
        <v>20389.846897098949</v>
      </c>
      <c r="M4" s="16">
        <f>SUMIFS('GCAM By Region By Sector'!N:N,'GCAM By Region By Sector'!$C:$C,'CI Figure'!$B4,'GCAM By Region By Sector'!$A:$A,"GCAM")*10^3+SUMIFS('EPS Emissions'!O:O,'EPS Emissions'!$D:$D,'CI Figure'!$B4)</f>
        <v>20749.866073045654</v>
      </c>
      <c r="N4" s="16">
        <f>SUMIFS('GCAM By Region By Sector'!O:O,'GCAM By Region By Sector'!$C:$C,'CI Figure'!$B4,'GCAM By Region By Sector'!$A:$A,"GCAM")*10^3+SUMIFS('EPS Emissions'!P:P,'EPS Emissions'!$D:$D,'CI Figure'!$B4)</f>
        <v>21000.767792050057</v>
      </c>
      <c r="O4" s="16">
        <f>SUMIFS('GCAM By Region By Sector'!P:P,'GCAM By Region By Sector'!$C:$C,'CI Figure'!$B4,'GCAM By Region By Sector'!$A:$A,"GCAM")*10^3+SUMIFS('EPS Emissions'!Q:Q,'EPS Emissions'!$D:$D,'CI Figure'!$B4)</f>
        <v>21310.406112707093</v>
      </c>
      <c r="P4" s="16">
        <f>SUMIFS('GCAM By Region By Sector'!Q:Q,'GCAM By Region By Sector'!$C:$C,'CI Figure'!$B4,'GCAM By Region By Sector'!$A:$A,"GCAM")*10^3+SUMIFS('EPS Emissions'!R:R,'EPS Emissions'!$D:$D,'CI Figure'!$B4)</f>
        <v>21616.998371870475</v>
      </c>
      <c r="Q4" s="16">
        <f>SUMIFS('GCAM By Region By Sector'!R:R,'GCAM By Region By Sector'!$C:$C,'CI Figure'!$B4,'GCAM By Region By Sector'!$A:$A,"GCAM")*10^3+SUMIFS('EPS Emissions'!S:S,'EPS Emissions'!$D:$D,'CI Figure'!$B4)</f>
        <v>21874.697746787548</v>
      </c>
      <c r="R4" s="16">
        <f>SUMIFS('GCAM By Region By Sector'!S:S,'GCAM By Region By Sector'!$C:$C,'CI Figure'!$B4,'GCAM By Region By Sector'!$A:$A,"GCAM")*10^3+SUMIFS('EPS Emissions'!T:T,'EPS Emissions'!$D:$D,'CI Figure'!$B4)</f>
        <v>22163.591648725491</v>
      </c>
      <c r="S4" s="16">
        <f>SUMIFS('GCAM By Region By Sector'!T:T,'GCAM By Region By Sector'!$C:$C,'CI Figure'!$B4,'GCAM By Region By Sector'!$A:$A,"GCAM")*10^3+SUMIFS('EPS Emissions'!U:U,'EPS Emissions'!$D:$D,'CI Figure'!$B4)</f>
        <v>22484.459216476382</v>
      </c>
      <c r="T4" s="16">
        <f>SUMIFS('GCAM By Region By Sector'!U:U,'GCAM By Region By Sector'!$C:$C,'CI Figure'!$B4,'GCAM By Region By Sector'!$A:$A,"GCAM")*10^3+SUMIFS('EPS Emissions'!V:V,'EPS Emissions'!$D:$D,'CI Figure'!$B4)</f>
        <v>22816.46431025405</v>
      </c>
      <c r="U4" s="16">
        <f>SUMIFS('GCAM By Region By Sector'!V:V,'GCAM By Region By Sector'!$C:$C,'CI Figure'!$B4,'GCAM By Region By Sector'!$A:$A,"GCAM")*10^3+SUMIFS('EPS Emissions'!W:W,'EPS Emissions'!$D:$D,'CI Figure'!$B4)</f>
        <v>23113.567261950775</v>
      </c>
      <c r="V4" s="16">
        <f>SUMIFS('GCAM By Region By Sector'!W:W,'GCAM By Region By Sector'!$C:$C,'CI Figure'!$B4,'GCAM By Region By Sector'!$A:$A,"GCAM")*10^3+SUMIFS('EPS Emissions'!X:X,'EPS Emissions'!$D:$D,'CI Figure'!$B4)</f>
        <v>23407.438090102107</v>
      </c>
      <c r="W4" s="16">
        <f>SUMIFS('GCAM By Region By Sector'!X:X,'GCAM By Region By Sector'!$C:$C,'CI Figure'!$B4,'GCAM By Region By Sector'!$A:$A,"GCAM")*10^3+SUMIFS('EPS Emissions'!Y:Y,'EPS Emissions'!$D:$D,'CI Figure'!$B4)</f>
        <v>23709.6092778323</v>
      </c>
      <c r="X4" s="16">
        <f>SUMIFS('GCAM By Region By Sector'!Y:Y,'GCAM By Region By Sector'!$C:$C,'CI Figure'!$B4,'GCAM By Region By Sector'!$A:$A,"GCAM")*10^3+SUMIFS('EPS Emissions'!Z:Z,'EPS Emissions'!$D:$D,'CI Figure'!$B4)</f>
        <v>24094.259233187819</v>
      </c>
      <c r="Y4" s="16">
        <f>SUMIFS('GCAM By Region By Sector'!Z:Z,'GCAM By Region By Sector'!$C:$C,'CI Figure'!$B4,'GCAM By Region By Sector'!$A:$A,"GCAM")*10^3+SUMIFS('EPS Emissions'!AA:AA,'EPS Emissions'!$D:$D,'CI Figure'!$B4)</f>
        <v>24488.54683246302</v>
      </c>
      <c r="Z4" s="16">
        <f>SUMIFS('GCAM By Region By Sector'!AA:AA,'GCAM By Region By Sector'!$C:$C,'CI Figure'!$B4,'GCAM By Region By Sector'!$A:$A,"GCAM")*10^3+SUMIFS('EPS Emissions'!AB:AB,'EPS Emissions'!$D:$D,'CI Figure'!$B4)</f>
        <v>24900.980762575986</v>
      </c>
      <c r="AA4" s="16">
        <f>SUMIFS('GCAM By Region By Sector'!AB:AB,'GCAM By Region By Sector'!$C:$C,'CI Figure'!$B4,'GCAM By Region By Sector'!$A:$A,"GCAM")*10^3+SUMIFS('EPS Emissions'!AC:AC,'EPS Emissions'!$D:$D,'CI Figure'!$B4)</f>
        <v>25293.109580555829</v>
      </c>
      <c r="AB4" s="16">
        <f>SUMIFS('GCAM By Region By Sector'!AC:AC,'GCAM By Region By Sector'!$C:$C,'CI Figure'!$B4,'GCAM By Region By Sector'!$A:$A,"GCAM")*10^3+SUMIFS('EPS Emissions'!AD:AD,'EPS Emissions'!$D:$D,'CI Figure'!$B4)</f>
        <v>25676.847784818776</v>
      </c>
      <c r="AC4" s="16">
        <f>SUMIFS('GCAM By Region By Sector'!AD:AD,'GCAM By Region By Sector'!$C:$C,'CI Figure'!$B4,'GCAM By Region By Sector'!$A:$A,"GCAM")*10^3+SUMIFS('EPS Emissions'!AE:AE,'EPS Emissions'!$D:$D,'CI Figure'!$B4)</f>
        <v>26055.053887844198</v>
      </c>
      <c r="AD4" s="16">
        <f>SUMIFS('GCAM By Region By Sector'!AE:AE,'GCAM By Region By Sector'!$C:$C,'CI Figure'!$B4,'GCAM By Region By Sector'!$A:$A,"GCAM")*10^3+SUMIFS('EPS Emissions'!AF:AF,'EPS Emissions'!$D:$D,'CI Figure'!$B4)</f>
        <v>26449.474845487421</v>
      </c>
      <c r="AE4" s="16">
        <f>SUMIFS('GCAM By Region By Sector'!AF:AF,'GCAM By Region By Sector'!$C:$C,'CI Figure'!$B4,'GCAM By Region By Sector'!$A:$A,"GCAM")*10^3+SUMIFS('EPS Emissions'!AG:AG,'EPS Emissions'!$D:$D,'CI Figure'!$B4)</f>
        <v>26841.524242033694</v>
      </c>
      <c r="AF4" s="16">
        <f>SUMIFS('GCAM By Region By Sector'!AG:AG,'GCAM By Region By Sector'!$C:$C,'CI Figure'!$B4,'GCAM By Region By Sector'!$A:$A,"GCAM")*10^3+SUMIFS('EPS Emissions'!AH:AH,'EPS Emissions'!$D:$D,'CI Figure'!$B4)</f>
        <v>27228.73562391779</v>
      </c>
      <c r="AG4" s="16">
        <f>SUMIFS('GCAM By Region By Sector'!AH:AH,'GCAM By Region By Sector'!$C:$C,'CI Figure'!$B4,'GCAM By Region By Sector'!$A:$A,"GCAM")*10^3+SUMIFS('EPS Emissions'!AI:AI,'EPS Emissions'!$D:$D,'CI Figure'!$B4)</f>
        <v>27616.740767388288</v>
      </c>
    </row>
    <row r="5" spans="2:33" x14ac:dyDescent="0.35">
      <c r="B5" t="s">
        <v>62</v>
      </c>
      <c r="C5" s="16">
        <f>SUMIFS('GCAM By Region By Sector'!D:D,'GCAM By Region By Sector'!$C:$C,'CI Figure'!$B5,'GCAM By Region By Sector'!$A:$A,"GCAM")*10^3+SUMIFS('EPS Emissions'!E:E,'EPS Emissions'!$D:$D,'CI Figure'!$B5)</f>
        <v>-1355.4536263134096</v>
      </c>
      <c r="D5" s="16">
        <f>SUMIFS('GCAM By Region By Sector'!E:E,'GCAM By Region By Sector'!$C:$C,'CI Figure'!$B5,'GCAM By Region By Sector'!$A:$A,"GCAM")*10^3+SUMIFS('EPS Emissions'!F:F,'EPS Emissions'!$D:$D,'CI Figure'!$B5)</f>
        <v>-1367.5866872630072</v>
      </c>
      <c r="E5" s="16">
        <f>SUMIFS('GCAM By Region By Sector'!F:F,'GCAM By Region By Sector'!$C:$C,'CI Figure'!$B5,'GCAM By Region By Sector'!$A:$A,"GCAM")*10^3+SUMIFS('EPS Emissions'!G:G,'EPS Emissions'!$D:$D,'CI Figure'!$B5)</f>
        <v>-1422.4731582573954</v>
      </c>
      <c r="F5" s="16">
        <f>SUMIFS('GCAM By Region By Sector'!G:G,'GCAM By Region By Sector'!$C:$C,'CI Figure'!$B5,'GCAM By Region By Sector'!$A:$A,"GCAM")*10^3+SUMIFS('EPS Emissions'!H:H,'EPS Emissions'!$D:$D,'CI Figure'!$B5)</f>
        <v>-1469.9401933885415</v>
      </c>
      <c r="G5" s="16">
        <f>SUMIFS('GCAM By Region By Sector'!H:H,'GCAM By Region By Sector'!$C:$C,'CI Figure'!$B5,'GCAM By Region By Sector'!$A:$A,"GCAM")*10^3+SUMIFS('EPS Emissions'!I:I,'EPS Emissions'!$D:$D,'CI Figure'!$B5)</f>
        <v>-1552.6766426025379</v>
      </c>
      <c r="H5" s="16">
        <f>SUMIFS('GCAM By Region By Sector'!I:I,'GCAM By Region By Sector'!$C:$C,'CI Figure'!$B5,'GCAM By Region By Sector'!$A:$A,"GCAM")*10^3+SUMIFS('EPS Emissions'!J:J,'EPS Emissions'!$D:$D,'CI Figure'!$B5)</f>
        <v>-1606.178356876389</v>
      </c>
      <c r="I5" s="16">
        <f>SUMIFS('GCAM By Region By Sector'!J:J,'GCAM By Region By Sector'!$C:$C,'CI Figure'!$B5,'GCAM By Region By Sector'!$A:$A,"GCAM")*10^3+SUMIFS('EPS Emissions'!K:K,'EPS Emissions'!$D:$D,'CI Figure'!$B5)</f>
        <v>-1717.9912144622249</v>
      </c>
      <c r="J5" s="16">
        <f>SUMIFS('GCAM By Region By Sector'!K:K,'GCAM By Region By Sector'!$C:$C,'CI Figure'!$B5,'GCAM By Region By Sector'!$A:$A,"GCAM")*10^3+SUMIFS('EPS Emissions'!L:L,'EPS Emissions'!$D:$D,'CI Figure'!$B5)</f>
        <v>-1840.6801627409982</v>
      </c>
      <c r="K5" s="16">
        <f>SUMIFS('GCAM By Region By Sector'!L:L,'GCAM By Region By Sector'!$C:$C,'CI Figure'!$B5,'GCAM By Region By Sector'!$A:$A,"GCAM")*10^3+SUMIFS('EPS Emissions'!M:M,'EPS Emissions'!$D:$D,'CI Figure'!$B5)</f>
        <v>-1950.8470469604317</v>
      </c>
      <c r="L5" s="16">
        <f>SUMIFS('GCAM By Region By Sector'!M:M,'GCAM By Region By Sector'!$C:$C,'CI Figure'!$B5,'GCAM By Region By Sector'!$A:$A,"GCAM")*10^3+SUMIFS('EPS Emissions'!N:N,'EPS Emissions'!$D:$D,'CI Figure'!$B5)</f>
        <v>-2061.8827747381642</v>
      </c>
      <c r="M5" s="16">
        <f>SUMIFS('GCAM By Region By Sector'!N:N,'GCAM By Region By Sector'!$C:$C,'CI Figure'!$B5,'GCAM By Region By Sector'!$A:$A,"GCAM")*10^3+SUMIFS('EPS Emissions'!O:O,'EPS Emissions'!$D:$D,'CI Figure'!$B5)</f>
        <v>-2169.8363376277212</v>
      </c>
      <c r="N5" s="16">
        <f>SUMIFS('GCAM By Region By Sector'!O:O,'GCAM By Region By Sector'!$C:$C,'CI Figure'!$B5,'GCAM By Region By Sector'!$A:$A,"GCAM")*10^3+SUMIFS('EPS Emissions'!P:P,'EPS Emissions'!$D:$D,'CI Figure'!$B5)</f>
        <v>-2315.5779987266983</v>
      </c>
      <c r="O5" s="16">
        <f>SUMIFS('GCAM By Region By Sector'!P:P,'GCAM By Region By Sector'!$C:$C,'CI Figure'!$B5,'GCAM By Region By Sector'!$A:$A,"GCAM")*10^3+SUMIFS('EPS Emissions'!Q:Q,'EPS Emissions'!$D:$D,'CI Figure'!$B5)</f>
        <v>-2471.2679585877868</v>
      </c>
      <c r="P5" s="16">
        <f>SUMIFS('GCAM By Region By Sector'!Q:Q,'GCAM By Region By Sector'!$C:$C,'CI Figure'!$B5,'GCAM By Region By Sector'!$A:$A,"GCAM")*10^3+SUMIFS('EPS Emissions'!R:R,'EPS Emissions'!$D:$D,'CI Figure'!$B5)</f>
        <v>-2616.0220198315128</v>
      </c>
      <c r="Q5" s="16">
        <f>SUMIFS('GCAM By Region By Sector'!R:R,'GCAM By Region By Sector'!$C:$C,'CI Figure'!$B5,'GCAM By Region By Sector'!$A:$A,"GCAM")*10^3+SUMIFS('EPS Emissions'!S:S,'EPS Emissions'!$D:$D,'CI Figure'!$B5)</f>
        <v>-2771.549640114295</v>
      </c>
      <c r="R5" s="16">
        <f>SUMIFS('GCAM By Region By Sector'!S:S,'GCAM By Region By Sector'!$C:$C,'CI Figure'!$B5,'GCAM By Region By Sector'!$A:$A,"GCAM")*10^3+SUMIFS('EPS Emissions'!T:T,'EPS Emissions'!$D:$D,'CI Figure'!$B5)</f>
        <v>-2917.3869465598445</v>
      </c>
      <c r="S5" s="16">
        <f>SUMIFS('GCAM By Region By Sector'!T:T,'GCAM By Region By Sector'!$C:$C,'CI Figure'!$B5,'GCAM By Region By Sector'!$A:$A,"GCAM")*10^3+SUMIFS('EPS Emissions'!U:U,'EPS Emissions'!$D:$D,'CI Figure'!$B5)</f>
        <v>-3094.768492540752</v>
      </c>
      <c r="T5" s="16">
        <f>SUMIFS('GCAM By Region By Sector'!U:U,'GCAM By Region By Sector'!$C:$C,'CI Figure'!$B5,'GCAM By Region By Sector'!$A:$A,"GCAM")*10^3+SUMIFS('EPS Emissions'!V:V,'EPS Emissions'!$D:$D,'CI Figure'!$B5)</f>
        <v>-3270.86407519362</v>
      </c>
      <c r="U5" s="16">
        <f>SUMIFS('GCAM By Region By Sector'!V:V,'GCAM By Region By Sector'!$C:$C,'CI Figure'!$B5,'GCAM By Region By Sector'!$A:$A,"GCAM")*10^3+SUMIFS('EPS Emissions'!W:W,'EPS Emissions'!$D:$D,'CI Figure'!$B5)</f>
        <v>-3446.0599639311367</v>
      </c>
      <c r="V5" s="16">
        <f>SUMIFS('GCAM By Region By Sector'!W:W,'GCAM By Region By Sector'!$C:$C,'CI Figure'!$B5,'GCAM By Region By Sector'!$A:$A,"GCAM")*10^3+SUMIFS('EPS Emissions'!X:X,'EPS Emissions'!$D:$D,'CI Figure'!$B5)</f>
        <v>-3623.3142952920189</v>
      </c>
      <c r="W5" s="16">
        <f>SUMIFS('GCAM By Region By Sector'!X:X,'GCAM By Region By Sector'!$C:$C,'CI Figure'!$B5,'GCAM By Region By Sector'!$A:$A,"GCAM")*10^3+SUMIFS('EPS Emissions'!Y:Y,'EPS Emissions'!$D:$D,'CI Figure'!$B5)</f>
        <v>-3801.4864382627943</v>
      </c>
      <c r="X5" s="16">
        <f>SUMIFS('GCAM By Region By Sector'!Y:Y,'GCAM By Region By Sector'!$C:$C,'CI Figure'!$B5,'GCAM By Region By Sector'!$A:$A,"GCAM")*10^3+SUMIFS('EPS Emissions'!Z:Z,'EPS Emissions'!$D:$D,'CI Figure'!$B5)</f>
        <v>-3981.7066573874135</v>
      </c>
      <c r="Y5" s="16">
        <f>SUMIFS('GCAM By Region By Sector'!Z:Z,'GCAM By Region By Sector'!$C:$C,'CI Figure'!$B5,'GCAM By Region By Sector'!$A:$A,"GCAM")*10^3+SUMIFS('EPS Emissions'!AA:AA,'EPS Emissions'!$D:$D,'CI Figure'!$B5)</f>
        <v>-4173.4778396164165</v>
      </c>
      <c r="Z5" s="16">
        <f>SUMIFS('GCAM By Region By Sector'!AA:AA,'GCAM By Region By Sector'!$C:$C,'CI Figure'!$B5,'GCAM By Region By Sector'!$A:$A,"GCAM")*10^3+SUMIFS('EPS Emissions'!AB:AB,'EPS Emissions'!$D:$D,'CI Figure'!$B5)</f>
        <v>-4353.9172950901993</v>
      </c>
      <c r="AA5" s="16">
        <f>SUMIFS('GCAM By Region By Sector'!AB:AB,'GCAM By Region By Sector'!$C:$C,'CI Figure'!$B5,'GCAM By Region By Sector'!$A:$A,"GCAM")*10^3+SUMIFS('EPS Emissions'!AC:AC,'EPS Emissions'!$D:$D,'CI Figure'!$B5)</f>
        <v>-4545.2870241114715</v>
      </c>
      <c r="AB5" s="16">
        <f>SUMIFS('GCAM By Region By Sector'!AC:AC,'GCAM By Region By Sector'!$C:$C,'CI Figure'!$B5,'GCAM By Region By Sector'!$A:$A,"GCAM")*10^3+SUMIFS('EPS Emissions'!AD:AD,'EPS Emissions'!$D:$D,'CI Figure'!$B5)</f>
        <v>-4736.8209876791143</v>
      </c>
      <c r="AC5" s="16">
        <f>SUMIFS('GCAM By Region By Sector'!AD:AD,'GCAM By Region By Sector'!$C:$C,'CI Figure'!$B5,'GCAM By Region By Sector'!$A:$A,"GCAM")*10^3+SUMIFS('EPS Emissions'!AE:AE,'EPS Emissions'!$D:$D,'CI Figure'!$B5)</f>
        <v>-4903.3163547953018</v>
      </c>
      <c r="AD5" s="16">
        <f>SUMIFS('GCAM By Region By Sector'!AE:AE,'GCAM By Region By Sector'!$C:$C,'CI Figure'!$B5,'GCAM By Region By Sector'!$A:$A,"GCAM")*10^3+SUMIFS('EPS Emissions'!AF:AF,'EPS Emissions'!$D:$D,'CI Figure'!$B5)</f>
        <v>-5071.5809957245638</v>
      </c>
      <c r="AE5" s="16">
        <f>SUMIFS('GCAM By Region By Sector'!AF:AF,'GCAM By Region By Sector'!$C:$C,'CI Figure'!$B5,'GCAM By Region By Sector'!$A:$A,"GCAM")*10^3+SUMIFS('EPS Emissions'!AG:AG,'EPS Emissions'!$D:$D,'CI Figure'!$B5)</f>
        <v>-5238.8592314448188</v>
      </c>
      <c r="AF5" s="16">
        <f>SUMIFS('GCAM By Region By Sector'!AG:AG,'GCAM By Region By Sector'!$C:$C,'CI Figure'!$B5,'GCAM By Region By Sector'!$A:$A,"GCAM")*10^3+SUMIFS('EPS Emissions'!AH:AH,'EPS Emissions'!$D:$D,'CI Figure'!$B5)</f>
        <v>-5417.1288931534036</v>
      </c>
      <c r="AG5" s="16">
        <f>SUMIFS('GCAM By Region By Sector'!AH:AH,'GCAM By Region By Sector'!$C:$C,'CI Figure'!$B5,'GCAM By Region By Sector'!$A:$A,"GCAM")*10^3+SUMIFS('EPS Emissions'!AI:AI,'EPS Emissions'!$D:$D,'CI Figure'!$B5)</f>
        <v>-5585.4927784451975</v>
      </c>
    </row>
    <row r="6" spans="2:33" x14ac:dyDescent="0.35">
      <c r="B6" t="s">
        <v>63</v>
      </c>
      <c r="C6" s="16">
        <f>SUMIFS('GCAM By Region By Sector'!D:D,'GCAM By Region By Sector'!$C:$C,'CI Figure'!$B6,'GCAM By Region By Sector'!$A:$A,"GCAM")*10^3+SUMIFS('EPS Emissions'!E:E,'EPS Emissions'!$D:$D,'CI Figure'!$B6)</f>
        <v>11205.24580259966</v>
      </c>
      <c r="D6" s="16">
        <f>SUMIFS('GCAM By Region By Sector'!E:E,'GCAM By Region By Sector'!$C:$C,'CI Figure'!$B6,'GCAM By Region By Sector'!$A:$A,"GCAM")*10^3+SUMIFS('EPS Emissions'!F:F,'EPS Emissions'!$D:$D,'CI Figure'!$B6)</f>
        <v>11451.765232456792</v>
      </c>
      <c r="E6" s="16">
        <f>SUMIFS('GCAM By Region By Sector'!F:F,'GCAM By Region By Sector'!$C:$C,'CI Figure'!$B6,'GCAM By Region By Sector'!$A:$A,"GCAM")*10^3+SUMIFS('EPS Emissions'!G:G,'EPS Emissions'!$D:$D,'CI Figure'!$B6)</f>
        <v>11774.290993126004</v>
      </c>
      <c r="F6" s="16">
        <f>SUMIFS('GCAM By Region By Sector'!G:G,'GCAM By Region By Sector'!$C:$C,'CI Figure'!$B6,'GCAM By Region By Sector'!$A:$A,"GCAM")*10^3+SUMIFS('EPS Emissions'!H:H,'EPS Emissions'!$D:$D,'CI Figure'!$B6)</f>
        <v>12004.202558217788</v>
      </c>
      <c r="G6" s="16">
        <f>SUMIFS('GCAM By Region By Sector'!H:H,'GCAM By Region By Sector'!$C:$C,'CI Figure'!$B6,'GCAM By Region By Sector'!$A:$A,"GCAM")*10^3+SUMIFS('EPS Emissions'!I:I,'EPS Emissions'!$D:$D,'CI Figure'!$B6)</f>
        <v>12202.506784892379</v>
      </c>
      <c r="H6" s="16">
        <f>SUMIFS('GCAM By Region By Sector'!I:I,'GCAM By Region By Sector'!$C:$C,'CI Figure'!$B6,'GCAM By Region By Sector'!$A:$A,"GCAM")*10^3+SUMIFS('EPS Emissions'!J:J,'EPS Emissions'!$D:$D,'CI Figure'!$B6)</f>
        <v>12299.585590256464</v>
      </c>
      <c r="I6" s="16">
        <f>SUMIFS('GCAM By Region By Sector'!J:J,'GCAM By Region By Sector'!$C:$C,'CI Figure'!$B6,'GCAM By Region By Sector'!$A:$A,"GCAM")*10^3+SUMIFS('EPS Emissions'!K:K,'EPS Emissions'!$D:$D,'CI Figure'!$B6)</f>
        <v>12371.168847495506</v>
      </c>
      <c r="J6" s="16">
        <f>SUMIFS('GCAM By Region By Sector'!K:K,'GCAM By Region By Sector'!$C:$C,'CI Figure'!$B6,'GCAM By Region By Sector'!$A:$A,"GCAM")*10^3+SUMIFS('EPS Emissions'!L:L,'EPS Emissions'!$D:$D,'CI Figure'!$B6)</f>
        <v>12341.185126753662</v>
      </c>
      <c r="K6" s="16">
        <f>SUMIFS('GCAM By Region By Sector'!L:L,'GCAM By Region By Sector'!$C:$C,'CI Figure'!$B6,'GCAM By Region By Sector'!$A:$A,"GCAM")*10^3+SUMIFS('EPS Emissions'!M:M,'EPS Emissions'!$D:$D,'CI Figure'!$B6)</f>
        <v>12359.867018181683</v>
      </c>
      <c r="L6" s="16">
        <f>SUMIFS('GCAM By Region By Sector'!M:M,'GCAM By Region By Sector'!$C:$C,'CI Figure'!$B6,'GCAM By Region By Sector'!$A:$A,"GCAM")*10^3+SUMIFS('EPS Emissions'!N:N,'EPS Emissions'!$D:$D,'CI Figure'!$B6)</f>
        <v>12439.285574398706</v>
      </c>
      <c r="M6" s="16">
        <f>SUMIFS('GCAM By Region By Sector'!N:N,'GCAM By Region By Sector'!$C:$C,'CI Figure'!$B6,'GCAM By Region By Sector'!$A:$A,"GCAM")*10^3+SUMIFS('EPS Emissions'!O:O,'EPS Emissions'!$D:$D,'CI Figure'!$B6)</f>
        <v>12535.147999337085</v>
      </c>
      <c r="N6" s="16">
        <f>SUMIFS('GCAM By Region By Sector'!O:O,'GCAM By Region By Sector'!$C:$C,'CI Figure'!$B6,'GCAM By Region By Sector'!$A:$A,"GCAM")*10^3+SUMIFS('EPS Emissions'!P:P,'EPS Emissions'!$D:$D,'CI Figure'!$B6)</f>
        <v>12607.551048543752</v>
      </c>
      <c r="O6" s="16">
        <f>SUMIFS('GCAM By Region By Sector'!P:P,'GCAM By Region By Sector'!$C:$C,'CI Figure'!$B6,'GCAM By Region By Sector'!$A:$A,"GCAM")*10^3+SUMIFS('EPS Emissions'!Q:Q,'EPS Emissions'!$D:$D,'CI Figure'!$B6)</f>
        <v>12704.217711035581</v>
      </c>
      <c r="P6" s="16">
        <f>SUMIFS('GCAM By Region By Sector'!Q:Q,'GCAM By Region By Sector'!$C:$C,'CI Figure'!$B6,'GCAM By Region By Sector'!$A:$A,"GCAM")*10^3+SUMIFS('EPS Emissions'!R:R,'EPS Emissions'!$D:$D,'CI Figure'!$B6)</f>
        <v>12821.676365474745</v>
      </c>
      <c r="Q6" s="16">
        <f>SUMIFS('GCAM By Region By Sector'!R:R,'GCAM By Region By Sector'!$C:$C,'CI Figure'!$B6,'GCAM By Region By Sector'!$A:$A,"GCAM")*10^3+SUMIFS('EPS Emissions'!S:S,'EPS Emissions'!$D:$D,'CI Figure'!$B6)</f>
        <v>12919.916787011389</v>
      </c>
      <c r="R6" s="16">
        <f>SUMIFS('GCAM By Region By Sector'!S:S,'GCAM By Region By Sector'!$C:$C,'CI Figure'!$B6,'GCAM By Region By Sector'!$A:$A,"GCAM")*10^3+SUMIFS('EPS Emissions'!T:T,'EPS Emissions'!$D:$D,'CI Figure'!$B6)</f>
        <v>13014.186207865767</v>
      </c>
      <c r="S6" s="16">
        <f>SUMIFS('GCAM By Region By Sector'!T:T,'GCAM By Region By Sector'!$C:$C,'CI Figure'!$B6,'GCAM By Region By Sector'!$A:$A,"GCAM")*10^3+SUMIFS('EPS Emissions'!U:U,'EPS Emissions'!$D:$D,'CI Figure'!$B6)</f>
        <v>13113.256118195175</v>
      </c>
      <c r="T6" s="16">
        <f>SUMIFS('GCAM By Region By Sector'!U:U,'GCAM By Region By Sector'!$C:$C,'CI Figure'!$B6,'GCAM By Region By Sector'!$A:$A,"GCAM")*10^3+SUMIFS('EPS Emissions'!V:V,'EPS Emissions'!$D:$D,'CI Figure'!$B6)</f>
        <v>13209.438324874354</v>
      </c>
      <c r="U6" s="16">
        <f>SUMIFS('GCAM By Region By Sector'!V:V,'GCAM By Region By Sector'!$C:$C,'CI Figure'!$B6,'GCAM By Region By Sector'!$A:$A,"GCAM")*10^3+SUMIFS('EPS Emissions'!W:W,'EPS Emissions'!$D:$D,'CI Figure'!$B6)</f>
        <v>13303.786435311595</v>
      </c>
      <c r="V6" s="16">
        <f>SUMIFS('GCAM By Region By Sector'!W:W,'GCAM By Region By Sector'!$C:$C,'CI Figure'!$B6,'GCAM By Region By Sector'!$A:$A,"GCAM")*10^3+SUMIFS('EPS Emissions'!X:X,'EPS Emissions'!$D:$D,'CI Figure'!$B6)</f>
        <v>13397.902014982736</v>
      </c>
      <c r="W6" s="16">
        <f>SUMIFS('GCAM By Region By Sector'!X:X,'GCAM By Region By Sector'!$C:$C,'CI Figure'!$B6,'GCAM By Region By Sector'!$A:$A,"GCAM")*10^3+SUMIFS('EPS Emissions'!Y:Y,'EPS Emissions'!$D:$D,'CI Figure'!$B6)</f>
        <v>13492.337047153607</v>
      </c>
      <c r="X6" s="16">
        <f>SUMIFS('GCAM By Region By Sector'!Y:Y,'GCAM By Region By Sector'!$C:$C,'CI Figure'!$B6,'GCAM By Region By Sector'!$A:$A,"GCAM")*10^3+SUMIFS('EPS Emissions'!Z:Z,'EPS Emissions'!$D:$D,'CI Figure'!$B6)</f>
        <v>13616.725703574317</v>
      </c>
      <c r="Y6" s="16">
        <f>SUMIFS('GCAM By Region By Sector'!Z:Z,'GCAM By Region By Sector'!$C:$C,'CI Figure'!$B6,'GCAM By Region By Sector'!$A:$A,"GCAM")*10^3+SUMIFS('EPS Emissions'!AA:AA,'EPS Emissions'!$D:$D,'CI Figure'!$B6)</f>
        <v>13745.440744128675</v>
      </c>
      <c r="Z6" s="16">
        <f>SUMIFS('GCAM By Region By Sector'!AA:AA,'GCAM By Region By Sector'!$C:$C,'CI Figure'!$B6,'GCAM By Region By Sector'!$A:$A,"GCAM")*10^3+SUMIFS('EPS Emissions'!AB:AB,'EPS Emissions'!$D:$D,'CI Figure'!$B6)</f>
        <v>13861.795475166957</v>
      </c>
      <c r="AA6" s="16">
        <f>SUMIFS('GCAM By Region By Sector'!AB:AB,'GCAM By Region By Sector'!$C:$C,'CI Figure'!$B6,'GCAM By Region By Sector'!$A:$A,"GCAM")*10^3+SUMIFS('EPS Emissions'!AC:AC,'EPS Emissions'!$D:$D,'CI Figure'!$B6)</f>
        <v>13940.9852536503</v>
      </c>
      <c r="AB6" s="16">
        <f>SUMIFS('GCAM By Region By Sector'!AC:AC,'GCAM By Region By Sector'!$C:$C,'CI Figure'!$B6,'GCAM By Region By Sector'!$A:$A,"GCAM")*10^3+SUMIFS('EPS Emissions'!AD:AD,'EPS Emissions'!$D:$D,'CI Figure'!$B6)</f>
        <v>13965.841209136892</v>
      </c>
      <c r="AC6" s="16">
        <f>SUMIFS('GCAM By Region By Sector'!AD:AD,'GCAM By Region By Sector'!$C:$C,'CI Figure'!$B6,'GCAM By Region By Sector'!$A:$A,"GCAM")*10^3+SUMIFS('EPS Emissions'!AE:AE,'EPS Emissions'!$D:$D,'CI Figure'!$B6)</f>
        <v>13983.172088475574</v>
      </c>
      <c r="AD6" s="16">
        <f>SUMIFS('GCAM By Region By Sector'!AE:AE,'GCAM By Region By Sector'!$C:$C,'CI Figure'!$B6,'GCAM By Region By Sector'!$A:$A,"GCAM")*10^3+SUMIFS('EPS Emissions'!AF:AF,'EPS Emissions'!$D:$D,'CI Figure'!$B6)</f>
        <v>14006.201454408678</v>
      </c>
      <c r="AE6" s="16">
        <f>SUMIFS('GCAM By Region By Sector'!AF:AF,'GCAM By Region By Sector'!$C:$C,'CI Figure'!$B6,'GCAM By Region By Sector'!$A:$A,"GCAM")*10^3+SUMIFS('EPS Emissions'!AG:AG,'EPS Emissions'!$D:$D,'CI Figure'!$B6)</f>
        <v>14095.117813996498</v>
      </c>
      <c r="AF6" s="16">
        <f>SUMIFS('GCAM By Region By Sector'!AG:AG,'GCAM By Region By Sector'!$C:$C,'CI Figure'!$B6,'GCAM By Region By Sector'!$A:$A,"GCAM")*10^3+SUMIFS('EPS Emissions'!AH:AH,'EPS Emissions'!$D:$D,'CI Figure'!$B6)</f>
        <v>14175.101800951021</v>
      </c>
      <c r="AG6" s="16">
        <f>SUMIFS('GCAM By Region By Sector'!AH:AH,'GCAM By Region By Sector'!$C:$C,'CI Figure'!$B6,'GCAM By Region By Sector'!$A:$A,"GCAM")*10^3+SUMIFS('EPS Emissions'!AI:AI,'EPS Emissions'!$D:$D,'CI Figure'!$B6)</f>
        <v>14276.95430169374</v>
      </c>
    </row>
    <row r="7" spans="2:33" x14ac:dyDescent="0.35">
      <c r="B7" t="s">
        <v>64</v>
      </c>
      <c r="C7" s="16">
        <f>SUMIFS('GCAM By Region By Sector'!D:D,'GCAM By Region By Sector'!$C:$C,'CI Figure'!$B7,'GCAM By Region By Sector'!$A:$A,"GCAM")*10^3+SUMIFS('EPS Emissions'!E:E,'EPS Emissions'!$D:$D,'CI Figure'!$B7)</f>
        <v>1236.6895110251758</v>
      </c>
      <c r="D7" s="16">
        <f>SUMIFS('GCAM By Region By Sector'!E:E,'GCAM By Region By Sector'!$C:$C,'CI Figure'!$B7,'GCAM By Region By Sector'!$A:$A,"GCAM")*10^3+SUMIFS('EPS Emissions'!F:F,'EPS Emissions'!$D:$D,'CI Figure'!$B7)</f>
        <v>1265.7898711608004</v>
      </c>
      <c r="E7" s="16">
        <f>SUMIFS('GCAM By Region By Sector'!F:F,'GCAM By Region By Sector'!$C:$C,'CI Figure'!$B7,'GCAM By Region By Sector'!$A:$A,"GCAM")*10^3+SUMIFS('EPS Emissions'!G:G,'EPS Emissions'!$D:$D,'CI Figure'!$B7)</f>
        <v>1303.9780052507397</v>
      </c>
      <c r="F7" s="16">
        <f>SUMIFS('GCAM By Region By Sector'!G:G,'GCAM By Region By Sector'!$C:$C,'CI Figure'!$B7,'GCAM By Region By Sector'!$A:$A,"GCAM")*10^3+SUMIFS('EPS Emissions'!H:H,'EPS Emissions'!$D:$D,'CI Figure'!$B7)</f>
        <v>1328.0999691178681</v>
      </c>
      <c r="G7" s="16">
        <f>SUMIFS('GCAM By Region By Sector'!H:H,'GCAM By Region By Sector'!$C:$C,'CI Figure'!$B7,'GCAM By Region By Sector'!$A:$A,"GCAM")*10^3+SUMIFS('EPS Emissions'!I:I,'EPS Emissions'!$D:$D,'CI Figure'!$B7)</f>
        <v>1352.8646450617009</v>
      </c>
      <c r="H7" s="16">
        <f>SUMIFS('GCAM By Region By Sector'!I:I,'GCAM By Region By Sector'!$C:$C,'CI Figure'!$B7,'GCAM By Region By Sector'!$A:$A,"GCAM")*10^3+SUMIFS('EPS Emissions'!J:J,'EPS Emissions'!$D:$D,'CI Figure'!$B7)</f>
        <v>1379.594379912179</v>
      </c>
      <c r="I7" s="16">
        <f>SUMIFS('GCAM By Region By Sector'!J:J,'GCAM By Region By Sector'!$C:$C,'CI Figure'!$B7,'GCAM By Region By Sector'!$A:$A,"GCAM")*10^3+SUMIFS('EPS Emissions'!K:K,'EPS Emissions'!$D:$D,'CI Figure'!$B7)</f>
        <v>1409.8845108382034</v>
      </c>
      <c r="J7" s="16">
        <f>SUMIFS('GCAM By Region By Sector'!K:K,'GCAM By Region By Sector'!$C:$C,'CI Figure'!$B7,'GCAM By Region By Sector'!$A:$A,"GCAM")*10^3+SUMIFS('EPS Emissions'!L:L,'EPS Emissions'!$D:$D,'CI Figure'!$B7)</f>
        <v>1444.4162905760445</v>
      </c>
      <c r="K7" s="16">
        <f>SUMIFS('GCAM By Region By Sector'!L:L,'GCAM By Region By Sector'!$C:$C,'CI Figure'!$B7,'GCAM By Region By Sector'!$A:$A,"GCAM")*10^3+SUMIFS('EPS Emissions'!M:M,'EPS Emissions'!$D:$D,'CI Figure'!$B7)</f>
        <v>1476.1589313654072</v>
      </c>
      <c r="L7" s="16">
        <f>SUMIFS('GCAM By Region By Sector'!M:M,'GCAM By Region By Sector'!$C:$C,'CI Figure'!$B7,'GCAM By Region By Sector'!$A:$A,"GCAM")*10^3+SUMIFS('EPS Emissions'!N:N,'EPS Emissions'!$D:$D,'CI Figure'!$B7)</f>
        <v>1509.0408256207929</v>
      </c>
      <c r="M7" s="16">
        <f>SUMIFS('GCAM By Region By Sector'!N:N,'GCAM By Region By Sector'!$C:$C,'CI Figure'!$B7,'GCAM By Region By Sector'!$A:$A,"GCAM")*10^3+SUMIFS('EPS Emissions'!O:O,'EPS Emissions'!$D:$D,'CI Figure'!$B7)</f>
        <v>1544.0577816929708</v>
      </c>
      <c r="N7" s="16">
        <f>SUMIFS('GCAM By Region By Sector'!O:O,'GCAM By Region By Sector'!$C:$C,'CI Figure'!$B7,'GCAM By Region By Sector'!$A:$A,"GCAM")*10^3+SUMIFS('EPS Emissions'!P:P,'EPS Emissions'!$D:$D,'CI Figure'!$B7)</f>
        <v>1579.4926595445697</v>
      </c>
      <c r="O7" s="16">
        <f>SUMIFS('GCAM By Region By Sector'!P:P,'GCAM By Region By Sector'!$C:$C,'CI Figure'!$B7,'GCAM By Region By Sector'!$A:$A,"GCAM")*10^3+SUMIFS('EPS Emissions'!Q:Q,'EPS Emissions'!$D:$D,'CI Figure'!$B7)</f>
        <v>1610.5150712153811</v>
      </c>
      <c r="P7" s="16">
        <f>SUMIFS('GCAM By Region By Sector'!Q:Q,'GCAM By Region By Sector'!$C:$C,'CI Figure'!$B7,'GCAM By Region By Sector'!$A:$A,"GCAM")*10^3+SUMIFS('EPS Emissions'!R:R,'EPS Emissions'!$D:$D,'CI Figure'!$B7)</f>
        <v>1642.3775609174525</v>
      </c>
      <c r="Q7" s="16">
        <f>SUMIFS('GCAM By Region By Sector'!R:R,'GCAM By Region By Sector'!$C:$C,'CI Figure'!$B7,'GCAM By Region By Sector'!$A:$A,"GCAM")*10^3+SUMIFS('EPS Emissions'!S:S,'EPS Emissions'!$D:$D,'CI Figure'!$B7)</f>
        <v>1675.2374499555453</v>
      </c>
      <c r="R7" s="16">
        <f>SUMIFS('GCAM By Region By Sector'!S:S,'GCAM By Region By Sector'!$C:$C,'CI Figure'!$B7,'GCAM By Region By Sector'!$A:$A,"GCAM")*10^3+SUMIFS('EPS Emissions'!T:T,'EPS Emissions'!$D:$D,'CI Figure'!$B7)</f>
        <v>1704.6166284729411</v>
      </c>
      <c r="S7" s="16">
        <f>SUMIFS('GCAM By Region By Sector'!T:T,'GCAM By Region By Sector'!$C:$C,'CI Figure'!$B7,'GCAM By Region By Sector'!$A:$A,"GCAM")*10^3+SUMIFS('EPS Emissions'!U:U,'EPS Emissions'!$D:$D,'CI Figure'!$B7)</f>
        <v>1737.7138853717884</v>
      </c>
      <c r="T7" s="16">
        <f>SUMIFS('GCAM By Region By Sector'!U:U,'GCAM By Region By Sector'!$C:$C,'CI Figure'!$B7,'GCAM By Region By Sector'!$A:$A,"GCAM")*10^3+SUMIFS('EPS Emissions'!V:V,'EPS Emissions'!$D:$D,'CI Figure'!$B7)</f>
        <v>1770.460962702417</v>
      </c>
      <c r="U7" s="16">
        <f>SUMIFS('GCAM By Region By Sector'!V:V,'GCAM By Region By Sector'!$C:$C,'CI Figure'!$B7,'GCAM By Region By Sector'!$A:$A,"GCAM")*10^3+SUMIFS('EPS Emissions'!W:W,'EPS Emissions'!$D:$D,'CI Figure'!$B7)</f>
        <v>1803.3995026937655</v>
      </c>
      <c r="V7" s="16">
        <f>SUMIFS('GCAM By Region By Sector'!W:W,'GCAM By Region By Sector'!$C:$C,'CI Figure'!$B7,'GCAM By Region By Sector'!$A:$A,"GCAM")*10^3+SUMIFS('EPS Emissions'!X:X,'EPS Emissions'!$D:$D,'CI Figure'!$B7)</f>
        <v>1835.0183959935162</v>
      </c>
      <c r="W7" s="16">
        <f>SUMIFS('GCAM By Region By Sector'!X:X,'GCAM By Region By Sector'!$C:$C,'CI Figure'!$B7,'GCAM By Region By Sector'!$A:$A,"GCAM")*10^3+SUMIFS('EPS Emissions'!Y:Y,'EPS Emissions'!$D:$D,'CI Figure'!$B7)</f>
        <v>1865.5374381163056</v>
      </c>
      <c r="X7" s="16">
        <f>SUMIFS('GCAM By Region By Sector'!Y:Y,'GCAM By Region By Sector'!$C:$C,'CI Figure'!$B7,'GCAM By Region By Sector'!$A:$A,"GCAM")*10^3+SUMIFS('EPS Emissions'!Z:Z,'EPS Emissions'!$D:$D,'CI Figure'!$B7)</f>
        <v>1900.892213924594</v>
      </c>
      <c r="Y7" s="16">
        <f>SUMIFS('GCAM By Region By Sector'!Z:Z,'GCAM By Region By Sector'!$C:$C,'CI Figure'!$B7,'GCAM By Region By Sector'!$A:$A,"GCAM")*10^3+SUMIFS('EPS Emissions'!AA:AA,'EPS Emissions'!$D:$D,'CI Figure'!$B7)</f>
        <v>1937.4474233560422</v>
      </c>
      <c r="Z7" s="16">
        <f>SUMIFS('GCAM By Region By Sector'!AA:AA,'GCAM By Region By Sector'!$C:$C,'CI Figure'!$B7,'GCAM By Region By Sector'!$A:$A,"GCAM")*10^3+SUMIFS('EPS Emissions'!AB:AB,'EPS Emissions'!$D:$D,'CI Figure'!$B7)</f>
        <v>1970.370140621691</v>
      </c>
      <c r="AA7" s="16">
        <f>SUMIFS('GCAM By Region By Sector'!AB:AB,'GCAM By Region By Sector'!$C:$C,'CI Figure'!$B7,'GCAM By Region By Sector'!$A:$A,"GCAM")*10^3+SUMIFS('EPS Emissions'!AC:AC,'EPS Emissions'!$D:$D,'CI Figure'!$B7)</f>
        <v>2005.7990519176301</v>
      </c>
      <c r="AB7" s="16">
        <f>SUMIFS('GCAM By Region By Sector'!AC:AC,'GCAM By Region By Sector'!$C:$C,'CI Figure'!$B7,'GCAM By Region By Sector'!$A:$A,"GCAM")*10^3+SUMIFS('EPS Emissions'!AD:AD,'EPS Emissions'!$D:$D,'CI Figure'!$B7)</f>
        <v>2042.7991096448677</v>
      </c>
      <c r="AC7" s="16">
        <f>SUMIFS('GCAM By Region By Sector'!AD:AD,'GCAM By Region By Sector'!$C:$C,'CI Figure'!$B7,'GCAM By Region By Sector'!$A:$A,"GCAM")*10^3+SUMIFS('EPS Emissions'!AE:AE,'EPS Emissions'!$D:$D,'CI Figure'!$B7)</f>
        <v>2079.9970287099763</v>
      </c>
      <c r="AD7" s="16">
        <f>SUMIFS('GCAM By Region By Sector'!AE:AE,'GCAM By Region By Sector'!$C:$C,'CI Figure'!$B7,'GCAM By Region By Sector'!$A:$A,"GCAM")*10^3+SUMIFS('EPS Emissions'!AF:AF,'EPS Emissions'!$D:$D,'CI Figure'!$B7)</f>
        <v>2118.2890748339832</v>
      </c>
      <c r="AE7" s="16">
        <f>SUMIFS('GCAM By Region By Sector'!AF:AF,'GCAM By Region By Sector'!$C:$C,'CI Figure'!$B7,'GCAM By Region By Sector'!$A:$A,"GCAM")*10^3+SUMIFS('EPS Emissions'!AG:AG,'EPS Emissions'!$D:$D,'CI Figure'!$B7)</f>
        <v>2158.4293416866385</v>
      </c>
      <c r="AF7" s="16">
        <f>SUMIFS('GCAM By Region By Sector'!AG:AG,'GCAM By Region By Sector'!$C:$C,'CI Figure'!$B7,'GCAM By Region By Sector'!$A:$A,"GCAM")*10^3+SUMIFS('EPS Emissions'!AH:AH,'EPS Emissions'!$D:$D,'CI Figure'!$B7)</f>
        <v>2196.7260100029957</v>
      </c>
      <c r="AG7" s="16">
        <f>SUMIFS('GCAM By Region By Sector'!AH:AH,'GCAM By Region By Sector'!$C:$C,'CI Figure'!$B7,'GCAM By Region By Sector'!$A:$A,"GCAM")*10^3+SUMIFS('EPS Emissions'!AI:AI,'EPS Emissions'!$D:$D,'CI Figure'!$B7)</f>
        <v>2236.5217173470578</v>
      </c>
    </row>
    <row r="8" spans="2:33" x14ac:dyDescent="0.35">
      <c r="B8" t="s">
        <v>65</v>
      </c>
      <c r="C8" s="16">
        <f>SUMIFS('GCAM By Region By Sector'!D:D,'GCAM By Region By Sector'!$C:$C,'CI Figure'!$B8,'GCAM By Region By Sector'!$A:$A,"GCAM")*10^3+SUMIFS('EPS Emissions'!E:E,'EPS Emissions'!$D:$D,'CI Figure'!$B8)</f>
        <v>2684.0174707011183</v>
      </c>
      <c r="D8" s="16">
        <f>SUMIFS('GCAM By Region By Sector'!E:E,'GCAM By Region By Sector'!$C:$C,'CI Figure'!$B8,'GCAM By Region By Sector'!$A:$A,"GCAM")*10^3+SUMIFS('EPS Emissions'!F:F,'EPS Emissions'!$D:$D,'CI Figure'!$B8)</f>
        <v>2704.3643817271277</v>
      </c>
      <c r="E8" s="16">
        <f>SUMIFS('GCAM By Region By Sector'!F:F,'GCAM By Region By Sector'!$C:$C,'CI Figure'!$B8,'GCAM By Region By Sector'!$A:$A,"GCAM")*10^3+SUMIFS('EPS Emissions'!G:G,'EPS Emissions'!$D:$D,'CI Figure'!$B8)</f>
        <v>2737.5145889817604</v>
      </c>
      <c r="F8" s="16">
        <f>SUMIFS('GCAM By Region By Sector'!G:G,'GCAM By Region By Sector'!$C:$C,'CI Figure'!$B8,'GCAM By Region By Sector'!$A:$A,"GCAM")*10^3+SUMIFS('EPS Emissions'!H:H,'EPS Emissions'!$D:$D,'CI Figure'!$B8)</f>
        <v>2760.4416791918702</v>
      </c>
      <c r="G8" s="16">
        <f>SUMIFS('GCAM By Region By Sector'!H:H,'GCAM By Region By Sector'!$C:$C,'CI Figure'!$B8,'GCAM By Region By Sector'!$A:$A,"GCAM")*10^3+SUMIFS('EPS Emissions'!I:I,'EPS Emissions'!$D:$D,'CI Figure'!$B8)</f>
        <v>2787.2404293666732</v>
      </c>
      <c r="H8" s="16">
        <f>SUMIFS('GCAM By Region By Sector'!I:I,'GCAM By Region By Sector'!$C:$C,'CI Figure'!$B8,'GCAM By Region By Sector'!$A:$A,"GCAM")*10^3+SUMIFS('EPS Emissions'!J:J,'EPS Emissions'!$D:$D,'CI Figure'!$B8)</f>
        <v>2813.5792633435603</v>
      </c>
      <c r="I8" s="16">
        <f>SUMIFS('GCAM By Region By Sector'!J:J,'GCAM By Region By Sector'!$C:$C,'CI Figure'!$B8,'GCAM By Region By Sector'!$A:$A,"GCAM")*10^3+SUMIFS('EPS Emissions'!K:K,'EPS Emissions'!$D:$D,'CI Figure'!$B8)</f>
        <v>2862.6392765263349</v>
      </c>
      <c r="J8" s="16">
        <f>SUMIFS('GCAM By Region By Sector'!K:K,'GCAM By Region By Sector'!$C:$C,'CI Figure'!$B8,'GCAM By Region By Sector'!$A:$A,"GCAM")*10^3+SUMIFS('EPS Emissions'!L:L,'EPS Emissions'!$D:$D,'CI Figure'!$B8)</f>
        <v>2910.7097707904481</v>
      </c>
      <c r="K8" s="16">
        <f>SUMIFS('GCAM By Region By Sector'!L:L,'GCAM By Region By Sector'!$C:$C,'CI Figure'!$B8,'GCAM By Region By Sector'!$A:$A,"GCAM")*10^3+SUMIFS('EPS Emissions'!M:M,'EPS Emissions'!$D:$D,'CI Figure'!$B8)</f>
        <v>2960.7384721018152</v>
      </c>
      <c r="L8" s="16">
        <f>SUMIFS('GCAM By Region By Sector'!M:M,'GCAM By Region By Sector'!$C:$C,'CI Figure'!$B8,'GCAM By Region By Sector'!$A:$A,"GCAM")*10^3+SUMIFS('EPS Emissions'!N:N,'EPS Emissions'!$D:$D,'CI Figure'!$B8)</f>
        <v>3013.0306050926383</v>
      </c>
      <c r="M8" s="16">
        <f>SUMIFS('GCAM By Region By Sector'!N:N,'GCAM By Region By Sector'!$C:$C,'CI Figure'!$B8,'GCAM By Region By Sector'!$A:$A,"GCAM")*10^3+SUMIFS('EPS Emissions'!O:O,'EPS Emissions'!$D:$D,'CI Figure'!$B8)</f>
        <v>3064.0521270888034</v>
      </c>
      <c r="N8" s="16">
        <f>SUMIFS('GCAM By Region By Sector'!O:O,'GCAM By Region By Sector'!$C:$C,'CI Figure'!$B8,'GCAM By Region By Sector'!$A:$A,"GCAM")*10^3+SUMIFS('EPS Emissions'!P:P,'EPS Emissions'!$D:$D,'CI Figure'!$B8)</f>
        <v>3129.3620090562522</v>
      </c>
      <c r="O8" s="16">
        <f>SUMIFS('GCAM By Region By Sector'!P:P,'GCAM By Region By Sector'!$C:$C,'CI Figure'!$B8,'GCAM By Region By Sector'!$A:$A,"GCAM")*10^3+SUMIFS('EPS Emissions'!Q:Q,'EPS Emissions'!$D:$D,'CI Figure'!$B8)</f>
        <v>3194.0074092805203</v>
      </c>
      <c r="P8" s="16">
        <f>SUMIFS('GCAM By Region By Sector'!Q:Q,'GCAM By Region By Sector'!$C:$C,'CI Figure'!$B8,'GCAM By Region By Sector'!$A:$A,"GCAM")*10^3+SUMIFS('EPS Emissions'!R:R,'EPS Emissions'!$D:$D,'CI Figure'!$B8)</f>
        <v>3255.1768851864435</v>
      </c>
      <c r="Q8" s="16">
        <f>SUMIFS('GCAM By Region By Sector'!R:R,'GCAM By Region By Sector'!$C:$C,'CI Figure'!$B8,'GCAM By Region By Sector'!$A:$A,"GCAM")*10^3+SUMIFS('EPS Emissions'!S:S,'EPS Emissions'!$D:$D,'CI Figure'!$B8)</f>
        <v>3315.112525281319</v>
      </c>
      <c r="R8" s="16">
        <f>SUMIFS('GCAM By Region By Sector'!S:S,'GCAM By Region By Sector'!$C:$C,'CI Figure'!$B8,'GCAM By Region By Sector'!$A:$A,"GCAM")*10^3+SUMIFS('EPS Emissions'!T:T,'EPS Emissions'!$D:$D,'CI Figure'!$B8)</f>
        <v>3379.0948583455188</v>
      </c>
      <c r="S8" s="16">
        <f>SUMIFS('GCAM By Region By Sector'!T:T,'GCAM By Region By Sector'!$C:$C,'CI Figure'!$B8,'GCAM By Region By Sector'!$A:$A,"GCAM")*10^3+SUMIFS('EPS Emissions'!U:U,'EPS Emissions'!$D:$D,'CI Figure'!$B8)</f>
        <v>3438.3268961771182</v>
      </c>
      <c r="T8" s="16">
        <f>SUMIFS('GCAM By Region By Sector'!U:U,'GCAM By Region By Sector'!$C:$C,'CI Figure'!$B8,'GCAM By Region By Sector'!$A:$A,"GCAM")*10^3+SUMIFS('EPS Emissions'!V:V,'EPS Emissions'!$D:$D,'CI Figure'!$B8)</f>
        <v>3499.2145563557483</v>
      </c>
      <c r="U8" s="16">
        <f>SUMIFS('GCAM By Region By Sector'!V:V,'GCAM By Region By Sector'!$C:$C,'CI Figure'!$B8,'GCAM By Region By Sector'!$A:$A,"GCAM")*10^3+SUMIFS('EPS Emissions'!W:W,'EPS Emissions'!$D:$D,'CI Figure'!$B8)</f>
        <v>3558.6865150171666</v>
      </c>
      <c r="V8" s="16">
        <f>SUMIFS('GCAM By Region By Sector'!W:W,'GCAM By Region By Sector'!$C:$C,'CI Figure'!$B8,'GCAM By Region By Sector'!$A:$A,"GCAM")*10^3+SUMIFS('EPS Emissions'!X:X,'EPS Emissions'!$D:$D,'CI Figure'!$B8)</f>
        <v>3618.2718255458703</v>
      </c>
      <c r="W8" s="16">
        <f>SUMIFS('GCAM By Region By Sector'!X:X,'GCAM By Region By Sector'!$C:$C,'CI Figure'!$B8,'GCAM By Region By Sector'!$A:$A,"GCAM")*10^3+SUMIFS('EPS Emissions'!Y:Y,'EPS Emissions'!$D:$D,'CI Figure'!$B8)</f>
        <v>3680.9122691615084</v>
      </c>
      <c r="X8" s="16">
        <f>SUMIFS('GCAM By Region By Sector'!Y:Y,'GCAM By Region By Sector'!$C:$C,'CI Figure'!$B8,'GCAM By Region By Sector'!$A:$A,"GCAM")*10^3+SUMIFS('EPS Emissions'!Z:Z,'EPS Emissions'!$D:$D,'CI Figure'!$B8)</f>
        <v>3742.0796833950139</v>
      </c>
      <c r="Y8" s="16">
        <f>SUMIFS('GCAM By Region By Sector'!Z:Z,'GCAM By Region By Sector'!$C:$C,'CI Figure'!$B8,'GCAM By Region By Sector'!$A:$A,"GCAM")*10^3+SUMIFS('EPS Emissions'!AA:AA,'EPS Emissions'!$D:$D,'CI Figure'!$B8)</f>
        <v>3803.9553459370427</v>
      </c>
      <c r="Z8" s="16">
        <f>SUMIFS('GCAM By Region By Sector'!AA:AA,'GCAM By Region By Sector'!$C:$C,'CI Figure'!$B8,'GCAM By Region By Sector'!$A:$A,"GCAM")*10^3+SUMIFS('EPS Emissions'!AB:AB,'EPS Emissions'!$D:$D,'CI Figure'!$B8)</f>
        <v>3867.6657672162532</v>
      </c>
      <c r="AA8" s="16">
        <f>SUMIFS('GCAM By Region By Sector'!AB:AB,'GCAM By Region By Sector'!$C:$C,'CI Figure'!$B8,'GCAM By Region By Sector'!$A:$A,"GCAM")*10^3+SUMIFS('EPS Emissions'!AC:AC,'EPS Emissions'!$D:$D,'CI Figure'!$B8)</f>
        <v>3929.0955581881972</v>
      </c>
      <c r="AB8" s="16">
        <f>SUMIFS('GCAM By Region By Sector'!AC:AC,'GCAM By Region By Sector'!$C:$C,'CI Figure'!$B8,'GCAM By Region By Sector'!$A:$A,"GCAM")*10^3+SUMIFS('EPS Emissions'!AD:AD,'EPS Emissions'!$D:$D,'CI Figure'!$B8)</f>
        <v>3990.5548776500682</v>
      </c>
      <c r="AC8" s="16">
        <f>SUMIFS('GCAM By Region By Sector'!AD:AD,'GCAM By Region By Sector'!$C:$C,'CI Figure'!$B8,'GCAM By Region By Sector'!$A:$A,"GCAM")*10^3+SUMIFS('EPS Emissions'!AE:AE,'EPS Emissions'!$D:$D,'CI Figure'!$B8)</f>
        <v>4051.0947661251812</v>
      </c>
      <c r="AD8" s="16">
        <f>SUMIFS('GCAM By Region By Sector'!AE:AE,'GCAM By Region By Sector'!$C:$C,'CI Figure'!$B8,'GCAM By Region By Sector'!$A:$A,"GCAM")*10^3+SUMIFS('EPS Emissions'!AF:AF,'EPS Emissions'!$D:$D,'CI Figure'!$B8)</f>
        <v>4112.2693848334948</v>
      </c>
      <c r="AE8" s="16">
        <f>SUMIFS('GCAM By Region By Sector'!AF:AF,'GCAM By Region By Sector'!$C:$C,'CI Figure'!$B8,'GCAM By Region By Sector'!$A:$A,"GCAM")*10^3+SUMIFS('EPS Emissions'!AG:AG,'EPS Emissions'!$D:$D,'CI Figure'!$B8)</f>
        <v>4171.4683869169385</v>
      </c>
      <c r="AF8" s="16">
        <f>SUMIFS('GCAM By Region By Sector'!AG:AG,'GCAM By Region By Sector'!$C:$C,'CI Figure'!$B8,'GCAM By Region By Sector'!$A:$A,"GCAM")*10^3+SUMIFS('EPS Emissions'!AH:AH,'EPS Emissions'!$D:$D,'CI Figure'!$B8)</f>
        <v>4232.4159418273066</v>
      </c>
      <c r="AG8" s="16">
        <f>SUMIFS('GCAM By Region By Sector'!AH:AH,'GCAM By Region By Sector'!$C:$C,'CI Figure'!$B8,'GCAM By Region By Sector'!$A:$A,"GCAM")*10^3+SUMIFS('EPS Emissions'!AI:AI,'EPS Emissions'!$D:$D,'CI Figure'!$B8)</f>
        <v>4289.9271633442531</v>
      </c>
    </row>
    <row r="9" spans="2:33" x14ac:dyDescent="0.35">
      <c r="B9" t="s">
        <v>66</v>
      </c>
      <c r="C9" s="16">
        <f>SUMIFS('GCAM By Region By Sector'!D:D,'GCAM By Region By Sector'!$C:$C,'CI Figure'!$B9,'GCAM By Region By Sector'!$A:$A,"GCAM")*10^3+SUMIFS('EPS Emissions'!E:E,'EPS Emissions'!$D:$D,'CI Figure'!$B9)</f>
        <v>239.22190061099997</v>
      </c>
      <c r="D9" s="16">
        <f>SUMIFS('GCAM By Region By Sector'!E:E,'GCAM By Region By Sector'!$C:$C,'CI Figure'!$B9,'GCAM By Region By Sector'!$A:$A,"GCAM")*10^3+SUMIFS('EPS Emissions'!F:F,'EPS Emissions'!$D:$D,'CI Figure'!$B9)</f>
        <v>242.57173948890002</v>
      </c>
      <c r="E9" s="16">
        <f>SUMIFS('GCAM By Region By Sector'!F:F,'GCAM By Region By Sector'!$C:$C,'CI Figure'!$B9,'GCAM By Region By Sector'!$A:$A,"GCAM")*10^3+SUMIFS('EPS Emissions'!G:G,'EPS Emissions'!$D:$D,'CI Figure'!$B9)</f>
        <v>245.92157836679999</v>
      </c>
      <c r="F9" s="16">
        <f>SUMIFS('GCAM By Region By Sector'!G:G,'GCAM By Region By Sector'!$C:$C,'CI Figure'!$B9,'GCAM By Region By Sector'!$A:$A,"GCAM")*10^3+SUMIFS('EPS Emissions'!H:H,'EPS Emissions'!$D:$D,'CI Figure'!$B9)</f>
        <v>249.27141724469999</v>
      </c>
      <c r="G9" s="16">
        <f>SUMIFS('GCAM By Region By Sector'!H:H,'GCAM By Region By Sector'!$C:$C,'CI Figure'!$B9,'GCAM By Region By Sector'!$A:$A,"GCAM")*10^3+SUMIFS('EPS Emissions'!I:I,'EPS Emissions'!$D:$D,'CI Figure'!$B9)</f>
        <v>252.62125612260002</v>
      </c>
      <c r="H9" s="16">
        <f>SUMIFS('GCAM By Region By Sector'!I:I,'GCAM By Region By Sector'!$C:$C,'CI Figure'!$B9,'GCAM By Region By Sector'!$A:$A,"GCAM")*10^3+SUMIFS('EPS Emissions'!J:J,'EPS Emissions'!$D:$D,'CI Figure'!$B9)</f>
        <v>255.97109500050007</v>
      </c>
      <c r="I9" s="16">
        <f>SUMIFS('GCAM By Region By Sector'!J:J,'GCAM By Region By Sector'!$C:$C,'CI Figure'!$B9,'GCAM By Region By Sector'!$A:$A,"GCAM")*10^3+SUMIFS('EPS Emissions'!K:K,'EPS Emissions'!$D:$D,'CI Figure'!$B9)</f>
        <v>262.63373020050005</v>
      </c>
      <c r="J9" s="16">
        <f>SUMIFS('GCAM By Region By Sector'!K:K,'GCAM By Region By Sector'!$C:$C,'CI Figure'!$B9,'GCAM By Region By Sector'!$A:$A,"GCAM")*10^3+SUMIFS('EPS Emissions'!L:L,'EPS Emissions'!$D:$D,'CI Figure'!$B9)</f>
        <v>269.29636540050006</v>
      </c>
      <c r="K9" s="16">
        <f>SUMIFS('GCAM By Region By Sector'!L:L,'GCAM By Region By Sector'!$C:$C,'CI Figure'!$B9,'GCAM By Region By Sector'!$A:$A,"GCAM")*10^3+SUMIFS('EPS Emissions'!M:M,'EPS Emissions'!$D:$D,'CI Figure'!$B9)</f>
        <v>275.95900060050002</v>
      </c>
      <c r="L9" s="16">
        <f>SUMIFS('GCAM By Region By Sector'!M:M,'GCAM By Region By Sector'!$C:$C,'CI Figure'!$B9,'GCAM By Region By Sector'!$A:$A,"GCAM")*10^3+SUMIFS('EPS Emissions'!N:N,'EPS Emissions'!$D:$D,'CI Figure'!$B9)</f>
        <v>282.62163580050003</v>
      </c>
      <c r="M9" s="16">
        <f>SUMIFS('GCAM By Region By Sector'!N:N,'GCAM By Region By Sector'!$C:$C,'CI Figure'!$B9,'GCAM By Region By Sector'!$A:$A,"GCAM")*10^3+SUMIFS('EPS Emissions'!O:O,'EPS Emissions'!$D:$D,'CI Figure'!$B9)</f>
        <v>289.28427100049998</v>
      </c>
      <c r="N9" s="16">
        <f>SUMIFS('GCAM By Region By Sector'!O:O,'GCAM By Region By Sector'!$C:$C,'CI Figure'!$B9,'GCAM By Region By Sector'!$A:$A,"GCAM")*10^3+SUMIFS('EPS Emissions'!P:P,'EPS Emissions'!$D:$D,'CI Figure'!$B9)</f>
        <v>297.4427138858</v>
      </c>
      <c r="O9" s="16">
        <f>SUMIFS('GCAM By Region By Sector'!P:P,'GCAM By Region By Sector'!$C:$C,'CI Figure'!$B9,'GCAM By Region By Sector'!$A:$A,"GCAM")*10^3+SUMIFS('EPS Emissions'!Q:Q,'EPS Emissions'!$D:$D,'CI Figure'!$B9)</f>
        <v>305.60115677110008</v>
      </c>
      <c r="P9" s="16">
        <f>SUMIFS('GCAM By Region By Sector'!Q:Q,'GCAM By Region By Sector'!$C:$C,'CI Figure'!$B9,'GCAM By Region By Sector'!$A:$A,"GCAM")*10^3+SUMIFS('EPS Emissions'!R:R,'EPS Emissions'!$D:$D,'CI Figure'!$B9)</f>
        <v>313.75959965639998</v>
      </c>
      <c r="Q9" s="16">
        <f>SUMIFS('GCAM By Region By Sector'!R:R,'GCAM By Region By Sector'!$C:$C,'CI Figure'!$B9,'GCAM By Region By Sector'!$A:$A,"GCAM")*10^3+SUMIFS('EPS Emissions'!S:S,'EPS Emissions'!$D:$D,'CI Figure'!$B9)</f>
        <v>321.9180425417</v>
      </c>
      <c r="R9" s="16">
        <f>SUMIFS('GCAM By Region By Sector'!S:S,'GCAM By Region By Sector'!$C:$C,'CI Figure'!$B9,'GCAM By Region By Sector'!$A:$A,"GCAM")*10^3+SUMIFS('EPS Emissions'!T:T,'EPS Emissions'!$D:$D,'CI Figure'!$B9)</f>
        <v>330.07648542699997</v>
      </c>
      <c r="S9" s="16">
        <f>SUMIFS('GCAM By Region By Sector'!T:T,'GCAM By Region By Sector'!$C:$C,'CI Figure'!$B9,'GCAM By Region By Sector'!$A:$A,"GCAM")*10^3+SUMIFS('EPS Emissions'!U:U,'EPS Emissions'!$D:$D,'CI Figure'!$B9)</f>
        <v>343.16958771179998</v>
      </c>
      <c r="T9" s="16">
        <f>SUMIFS('GCAM By Region By Sector'!U:U,'GCAM By Region By Sector'!$C:$C,'CI Figure'!$B9,'GCAM By Region By Sector'!$A:$A,"GCAM")*10^3+SUMIFS('EPS Emissions'!V:V,'EPS Emissions'!$D:$D,'CI Figure'!$B9)</f>
        <v>356.26268999659999</v>
      </c>
      <c r="U9" s="16">
        <f>SUMIFS('GCAM By Region By Sector'!V:V,'GCAM By Region By Sector'!$C:$C,'CI Figure'!$B9,'GCAM By Region By Sector'!$A:$A,"GCAM")*10^3+SUMIFS('EPS Emissions'!W:W,'EPS Emissions'!$D:$D,'CI Figure'!$B9)</f>
        <v>369.3557922814</v>
      </c>
      <c r="V9" s="16">
        <f>SUMIFS('GCAM By Region By Sector'!W:W,'GCAM By Region By Sector'!$C:$C,'CI Figure'!$B9,'GCAM By Region By Sector'!$A:$A,"GCAM")*10^3+SUMIFS('EPS Emissions'!X:X,'EPS Emissions'!$D:$D,'CI Figure'!$B9)</f>
        <v>382.44889456619995</v>
      </c>
      <c r="W9" s="16">
        <f>SUMIFS('GCAM By Region By Sector'!X:X,'GCAM By Region By Sector'!$C:$C,'CI Figure'!$B9,'GCAM By Region By Sector'!$A:$A,"GCAM")*10^3+SUMIFS('EPS Emissions'!Y:Y,'EPS Emissions'!$D:$D,'CI Figure'!$B9)</f>
        <v>395.54199685099996</v>
      </c>
      <c r="X9" s="16">
        <f>SUMIFS('GCAM By Region By Sector'!Y:Y,'GCAM By Region By Sector'!$C:$C,'CI Figure'!$B9,'GCAM By Region By Sector'!$A:$A,"GCAM")*10^3+SUMIFS('EPS Emissions'!Z:Z,'EPS Emissions'!$D:$D,'CI Figure'!$B9)</f>
        <v>409.85646130510008</v>
      </c>
      <c r="Y9" s="16">
        <f>SUMIFS('GCAM By Region By Sector'!Z:Z,'GCAM By Region By Sector'!$C:$C,'CI Figure'!$B9,'GCAM By Region By Sector'!$A:$A,"GCAM")*10^3+SUMIFS('EPS Emissions'!AA:AA,'EPS Emissions'!$D:$D,'CI Figure'!$B9)</f>
        <v>424.17092575919997</v>
      </c>
      <c r="Z9" s="16">
        <f>SUMIFS('GCAM By Region By Sector'!AA:AA,'GCAM By Region By Sector'!$C:$C,'CI Figure'!$B9,'GCAM By Region By Sector'!$A:$A,"GCAM")*10^3+SUMIFS('EPS Emissions'!AB:AB,'EPS Emissions'!$D:$D,'CI Figure'!$B9)</f>
        <v>438.48539021330004</v>
      </c>
      <c r="AA9" s="16">
        <f>SUMIFS('GCAM By Region By Sector'!AB:AB,'GCAM By Region By Sector'!$C:$C,'CI Figure'!$B9,'GCAM By Region By Sector'!$A:$A,"GCAM")*10^3+SUMIFS('EPS Emissions'!AC:AC,'EPS Emissions'!$D:$D,'CI Figure'!$B9)</f>
        <v>452.7998546674001</v>
      </c>
      <c r="AB9" s="16">
        <f>SUMIFS('GCAM By Region By Sector'!AC:AC,'GCAM By Region By Sector'!$C:$C,'CI Figure'!$B9,'GCAM By Region By Sector'!$A:$A,"GCAM")*10^3+SUMIFS('EPS Emissions'!AD:AD,'EPS Emissions'!$D:$D,'CI Figure'!$B9)</f>
        <v>467.11431912150005</v>
      </c>
      <c r="AC9" s="16">
        <f>SUMIFS('GCAM By Region By Sector'!AD:AD,'GCAM By Region By Sector'!$C:$C,'CI Figure'!$B9,'GCAM By Region By Sector'!$A:$A,"GCAM")*10^3+SUMIFS('EPS Emissions'!AE:AE,'EPS Emissions'!$D:$D,'CI Figure'!$B9)</f>
        <v>482.34389949590013</v>
      </c>
      <c r="AD9" s="16">
        <f>SUMIFS('GCAM By Region By Sector'!AE:AE,'GCAM By Region By Sector'!$C:$C,'CI Figure'!$B9,'GCAM By Region By Sector'!$A:$A,"GCAM")*10^3+SUMIFS('EPS Emissions'!AF:AF,'EPS Emissions'!$D:$D,'CI Figure'!$B9)</f>
        <v>497.57347987030005</v>
      </c>
      <c r="AE9" s="16">
        <f>SUMIFS('GCAM By Region By Sector'!AF:AF,'GCAM By Region By Sector'!$C:$C,'CI Figure'!$B9,'GCAM By Region By Sector'!$A:$A,"GCAM")*10^3+SUMIFS('EPS Emissions'!AG:AG,'EPS Emissions'!$D:$D,'CI Figure'!$B9)</f>
        <v>512.80306024469996</v>
      </c>
      <c r="AF9" s="16">
        <f>SUMIFS('GCAM By Region By Sector'!AG:AG,'GCAM By Region By Sector'!$C:$C,'CI Figure'!$B9,'GCAM By Region By Sector'!$A:$A,"GCAM")*10^3+SUMIFS('EPS Emissions'!AH:AH,'EPS Emissions'!$D:$D,'CI Figure'!$B9)</f>
        <v>528.03264061909999</v>
      </c>
      <c r="AG9" s="16">
        <f>SUMIFS('GCAM By Region By Sector'!AH:AH,'GCAM By Region By Sector'!$C:$C,'CI Figure'!$B9,'GCAM By Region By Sector'!$A:$A,"GCAM")*10^3+SUMIFS('EPS Emissions'!AI:AI,'EPS Emissions'!$D:$D,'CI Figure'!$B9)</f>
        <v>543.26222099350002</v>
      </c>
    </row>
    <row r="10" spans="2:33" x14ac:dyDescent="0.35">
      <c r="B10" t="s">
        <v>67</v>
      </c>
      <c r="C10" s="16">
        <f>SUMIFS('GCAM By Region By Sector'!D:D,'GCAM By Region By Sector'!$C:$C,'CI Figure'!$B10,'GCAM By Region By Sector'!$A:$A,"GCAM")*10^3+SUMIFS('EPS Emissions'!E:E,'EPS Emissions'!$D:$D,'CI Figure'!$B10)</f>
        <v>6958.9228042214281</v>
      </c>
      <c r="D10" s="16">
        <f>SUMIFS('GCAM By Region By Sector'!E:E,'GCAM By Region By Sector'!$C:$C,'CI Figure'!$B10,'GCAM By Region By Sector'!$A:$A,"GCAM")*10^3+SUMIFS('EPS Emissions'!F:F,'EPS Emissions'!$D:$D,'CI Figure'!$B10)</f>
        <v>7264.3627906304682</v>
      </c>
      <c r="E10" s="16">
        <f>SUMIFS('GCAM By Region By Sector'!F:F,'GCAM By Region By Sector'!$C:$C,'CI Figure'!$B10,'GCAM By Region By Sector'!$A:$A,"GCAM")*10^3+SUMIFS('EPS Emissions'!G:G,'EPS Emissions'!$D:$D,'CI Figure'!$B10)</f>
        <v>7369.0946992889603</v>
      </c>
      <c r="F10" s="16">
        <f>SUMIFS('GCAM By Region By Sector'!G:G,'GCAM By Region By Sector'!$C:$C,'CI Figure'!$B10,'GCAM By Region By Sector'!$A:$A,"GCAM")*10^3+SUMIFS('EPS Emissions'!H:H,'EPS Emissions'!$D:$D,'CI Figure'!$B10)</f>
        <v>7488.6671154230562</v>
      </c>
      <c r="G10" s="16">
        <f>SUMIFS('GCAM By Region By Sector'!H:H,'GCAM By Region By Sector'!$C:$C,'CI Figure'!$B10,'GCAM By Region By Sector'!$A:$A,"GCAM")*10^3+SUMIFS('EPS Emissions'!I:I,'EPS Emissions'!$D:$D,'CI Figure'!$B10)</f>
        <v>7538.2158232418396</v>
      </c>
      <c r="H10" s="16">
        <f>SUMIFS('GCAM By Region By Sector'!I:I,'GCAM By Region By Sector'!$C:$C,'CI Figure'!$B10,'GCAM By Region By Sector'!$A:$A,"GCAM")*10^3+SUMIFS('EPS Emissions'!J:J,'EPS Emissions'!$D:$D,'CI Figure'!$B10)</f>
        <v>7581.9752230222657</v>
      </c>
      <c r="I10" s="16">
        <f>SUMIFS('GCAM By Region By Sector'!J:J,'GCAM By Region By Sector'!$C:$C,'CI Figure'!$B10,'GCAM By Region By Sector'!$A:$A,"GCAM")*10^3+SUMIFS('EPS Emissions'!K:K,'EPS Emissions'!$D:$D,'CI Figure'!$B10)</f>
        <v>7614.9812734397674</v>
      </c>
      <c r="J10" s="16">
        <f>SUMIFS('GCAM By Region By Sector'!K:K,'GCAM By Region By Sector'!$C:$C,'CI Figure'!$B10,'GCAM By Region By Sector'!$A:$A,"GCAM")*10^3+SUMIFS('EPS Emissions'!L:L,'EPS Emissions'!$D:$D,'CI Figure'!$B10)</f>
        <v>7639.4123093423905</v>
      </c>
      <c r="K10" s="16">
        <f>SUMIFS('GCAM By Region By Sector'!L:L,'GCAM By Region By Sector'!$C:$C,'CI Figure'!$B10,'GCAM By Region By Sector'!$A:$A,"GCAM")*10^3+SUMIFS('EPS Emissions'!M:M,'EPS Emissions'!$D:$D,'CI Figure'!$B10)</f>
        <v>7670.178754405827</v>
      </c>
      <c r="L10" s="16">
        <f>SUMIFS('GCAM By Region By Sector'!M:M,'GCAM By Region By Sector'!$C:$C,'CI Figure'!$B10,'GCAM By Region By Sector'!$A:$A,"GCAM")*10^3+SUMIFS('EPS Emissions'!N:N,'EPS Emissions'!$D:$D,'CI Figure'!$B10)</f>
        <v>7694.6526304846002</v>
      </c>
      <c r="M10" s="16">
        <f>SUMIFS('GCAM By Region By Sector'!N:N,'GCAM By Region By Sector'!$C:$C,'CI Figure'!$B10,'GCAM By Region By Sector'!$A:$A,"GCAM")*10^3+SUMIFS('EPS Emissions'!O:O,'EPS Emissions'!$D:$D,'CI Figure'!$B10)</f>
        <v>7714.9230495442971</v>
      </c>
      <c r="N10" s="16">
        <f>SUMIFS('GCAM By Region By Sector'!O:O,'GCAM By Region By Sector'!$C:$C,'CI Figure'!$B10,'GCAM By Region By Sector'!$A:$A,"GCAM")*10^3+SUMIFS('EPS Emissions'!P:P,'EPS Emissions'!$D:$D,'CI Figure'!$B10)</f>
        <v>7731.1979580434217</v>
      </c>
      <c r="O10" s="16">
        <f>SUMIFS('GCAM By Region By Sector'!P:P,'GCAM By Region By Sector'!$C:$C,'CI Figure'!$B10,'GCAM By Region By Sector'!$A:$A,"GCAM")*10^3+SUMIFS('EPS Emissions'!Q:Q,'EPS Emissions'!$D:$D,'CI Figure'!$B10)</f>
        <v>7743.541545120881</v>
      </c>
      <c r="P10" s="16">
        <f>SUMIFS('GCAM By Region By Sector'!Q:Q,'GCAM By Region By Sector'!$C:$C,'CI Figure'!$B10,'GCAM By Region By Sector'!$A:$A,"GCAM")*10^3+SUMIFS('EPS Emissions'!R:R,'EPS Emissions'!$D:$D,'CI Figure'!$B10)</f>
        <v>7746.8767554241786</v>
      </c>
      <c r="Q10" s="16">
        <f>SUMIFS('GCAM By Region By Sector'!R:R,'GCAM By Region By Sector'!$C:$C,'CI Figure'!$B10,'GCAM By Region By Sector'!$A:$A,"GCAM")*10^3+SUMIFS('EPS Emissions'!S:S,'EPS Emissions'!$D:$D,'CI Figure'!$B10)</f>
        <v>7746.588847157429</v>
      </c>
      <c r="R10" s="16">
        <f>SUMIFS('GCAM By Region By Sector'!S:S,'GCAM By Region By Sector'!$C:$C,'CI Figure'!$B10,'GCAM By Region By Sector'!$A:$A,"GCAM")*10^3+SUMIFS('EPS Emissions'!T:T,'EPS Emissions'!$D:$D,'CI Figure'!$B10)</f>
        <v>7739.6307594587524</v>
      </c>
      <c r="S10" s="16">
        <f>SUMIFS('GCAM By Region By Sector'!T:T,'GCAM By Region By Sector'!$C:$C,'CI Figure'!$B10,'GCAM By Region By Sector'!$A:$A,"GCAM")*10^3+SUMIFS('EPS Emissions'!U:U,'EPS Emissions'!$D:$D,'CI Figure'!$B10)</f>
        <v>7736.1266579586973</v>
      </c>
      <c r="T10" s="16">
        <f>SUMIFS('GCAM By Region By Sector'!U:U,'GCAM By Region By Sector'!$C:$C,'CI Figure'!$B10,'GCAM By Region By Sector'!$A:$A,"GCAM")*10^3+SUMIFS('EPS Emissions'!V:V,'EPS Emissions'!$D:$D,'CI Figure'!$B10)</f>
        <v>7729.8621163471998</v>
      </c>
      <c r="U10" s="16">
        <f>SUMIFS('GCAM By Region By Sector'!V:V,'GCAM By Region By Sector'!$C:$C,'CI Figure'!$B10,'GCAM By Region By Sector'!$A:$A,"GCAM")*10^3+SUMIFS('EPS Emissions'!W:W,'EPS Emissions'!$D:$D,'CI Figure'!$B10)</f>
        <v>7723.5446582244731</v>
      </c>
      <c r="V10" s="16">
        <f>SUMIFS('GCAM By Region By Sector'!W:W,'GCAM By Region By Sector'!$C:$C,'CI Figure'!$B10,'GCAM By Region By Sector'!$A:$A,"GCAM")*10^3+SUMIFS('EPS Emissions'!X:X,'EPS Emissions'!$D:$D,'CI Figure'!$B10)</f>
        <v>7718.2513711083302</v>
      </c>
      <c r="W10" s="16">
        <f>SUMIFS('GCAM By Region By Sector'!X:X,'GCAM By Region By Sector'!$C:$C,'CI Figure'!$B10,'GCAM By Region By Sector'!$A:$A,"GCAM")*10^3+SUMIFS('EPS Emissions'!Y:Y,'EPS Emissions'!$D:$D,'CI Figure'!$B10)</f>
        <v>7713.0497635865577</v>
      </c>
      <c r="X10" s="16">
        <f>SUMIFS('GCAM By Region By Sector'!Y:Y,'GCAM By Region By Sector'!$C:$C,'CI Figure'!$B10,'GCAM By Region By Sector'!$A:$A,"GCAM")*10^3+SUMIFS('EPS Emissions'!Z:Z,'EPS Emissions'!$D:$D,'CI Figure'!$B10)</f>
        <v>7722.5248483849191</v>
      </c>
      <c r="Y10" s="16">
        <f>SUMIFS('GCAM By Region By Sector'!Z:Z,'GCAM By Region By Sector'!$C:$C,'CI Figure'!$B10,'GCAM By Region By Sector'!$A:$A,"GCAM")*10^3+SUMIFS('EPS Emissions'!AA:AA,'EPS Emissions'!$D:$D,'CI Figure'!$B10)</f>
        <v>7736.3212149006395</v>
      </c>
      <c r="Z10" s="16">
        <f>SUMIFS('GCAM By Region By Sector'!AA:AA,'GCAM By Region By Sector'!$C:$C,'CI Figure'!$B10,'GCAM By Region By Sector'!$A:$A,"GCAM")*10^3+SUMIFS('EPS Emissions'!AB:AB,'EPS Emissions'!$D:$D,'CI Figure'!$B10)</f>
        <v>7752.0971335307713</v>
      </c>
      <c r="AA10" s="16">
        <f>SUMIFS('GCAM By Region By Sector'!AB:AB,'GCAM By Region By Sector'!$C:$C,'CI Figure'!$B10,'GCAM By Region By Sector'!$A:$A,"GCAM")*10^3+SUMIFS('EPS Emissions'!AC:AC,'EPS Emissions'!$D:$D,'CI Figure'!$B10)</f>
        <v>7769.1421305747444</v>
      </c>
      <c r="AB10" s="16">
        <f>SUMIFS('GCAM By Region By Sector'!AC:AC,'GCAM By Region By Sector'!$C:$C,'CI Figure'!$B10,'GCAM By Region By Sector'!$A:$A,"GCAM")*10^3+SUMIFS('EPS Emissions'!AD:AD,'EPS Emissions'!$D:$D,'CI Figure'!$B10)</f>
        <v>7792.5207967601109</v>
      </c>
      <c r="AC10" s="16">
        <f>SUMIFS('GCAM By Region By Sector'!AD:AD,'GCAM By Region By Sector'!$C:$C,'CI Figure'!$B10,'GCAM By Region By Sector'!$A:$A,"GCAM")*10^3+SUMIFS('EPS Emissions'!AE:AE,'EPS Emissions'!$D:$D,'CI Figure'!$B10)</f>
        <v>7819.328897405303</v>
      </c>
      <c r="AD10" s="16">
        <f>SUMIFS('GCAM By Region By Sector'!AE:AE,'GCAM By Region By Sector'!$C:$C,'CI Figure'!$B10,'GCAM By Region By Sector'!$A:$A,"GCAM")*10^3+SUMIFS('EPS Emissions'!AF:AF,'EPS Emissions'!$D:$D,'CI Figure'!$B10)</f>
        <v>7848.5241846867539</v>
      </c>
      <c r="AE10" s="16">
        <f>SUMIFS('GCAM By Region By Sector'!AF:AF,'GCAM By Region By Sector'!$C:$C,'CI Figure'!$B10,'GCAM By Region By Sector'!$A:$A,"GCAM")*10^3+SUMIFS('EPS Emissions'!AG:AG,'EPS Emissions'!$D:$D,'CI Figure'!$B10)</f>
        <v>7881.1179247828568</v>
      </c>
      <c r="AF10" s="16">
        <f>SUMIFS('GCAM By Region By Sector'!AG:AG,'GCAM By Region By Sector'!$C:$C,'CI Figure'!$B10,'GCAM By Region By Sector'!$A:$A,"GCAM")*10^3+SUMIFS('EPS Emissions'!AH:AH,'EPS Emissions'!$D:$D,'CI Figure'!$B10)</f>
        <v>7919.1143948353256</v>
      </c>
      <c r="AG10" s="16">
        <f>SUMIFS('GCAM By Region By Sector'!AH:AH,'GCAM By Region By Sector'!$C:$C,'CI Figure'!$B10,'GCAM By Region By Sector'!$A:$A,"GCAM")*10^3+SUMIFS('EPS Emissions'!AI:AI,'EPS Emissions'!$D:$D,'CI Figure'!$B10)</f>
        <v>7962.4612934252473</v>
      </c>
    </row>
    <row r="11" spans="2:33" x14ac:dyDescent="0.35">
      <c r="B11" t="s">
        <v>68</v>
      </c>
      <c r="C11" s="16" t="e">
        <f>SUMIFS('GCAM By Region By Sector'!D:D,'GCAM By Region By Sector'!$C:$C,'CI Figure'!$B11,'GCAM By Region By Sector'!$A:$A,"GCAM")*10^3+SUMIFS('EPS Emissions'!E:E,'EPS Emissions'!$D:$D,'CI Figure'!$B11)</f>
        <v>#VALUE!</v>
      </c>
      <c r="D11" s="16" t="e">
        <f>SUMIFS('GCAM By Region By Sector'!E:E,'GCAM By Region By Sector'!$C:$C,'CI Figure'!$B11,'GCAM By Region By Sector'!$A:$A,"GCAM")*10^3+SUMIFS('EPS Emissions'!F:F,'EPS Emissions'!$D:$D,'CI Figure'!$B11)</f>
        <v>#VALUE!</v>
      </c>
      <c r="E11" s="16" t="e">
        <f>SUMIFS('GCAM By Region By Sector'!F:F,'GCAM By Region By Sector'!$C:$C,'CI Figure'!$B11,'GCAM By Region By Sector'!$A:$A,"GCAM")*10^3+SUMIFS('EPS Emissions'!G:G,'EPS Emissions'!$D:$D,'CI Figure'!$B11)</f>
        <v>#VALUE!</v>
      </c>
      <c r="F11" s="16" t="e">
        <f>SUMIFS('GCAM By Region By Sector'!G:G,'GCAM By Region By Sector'!$C:$C,'CI Figure'!$B11,'GCAM By Region By Sector'!$A:$A,"GCAM")*10^3+SUMIFS('EPS Emissions'!H:H,'EPS Emissions'!$D:$D,'CI Figure'!$B11)</f>
        <v>#VALUE!</v>
      </c>
      <c r="G11" s="16" t="e">
        <f>SUMIFS('GCAM By Region By Sector'!H:H,'GCAM By Region By Sector'!$C:$C,'CI Figure'!$B11,'GCAM By Region By Sector'!$A:$A,"GCAM")*10^3+SUMIFS('EPS Emissions'!I:I,'EPS Emissions'!$D:$D,'CI Figure'!$B11)</f>
        <v>#VALUE!</v>
      </c>
      <c r="H11" s="16">
        <f>SUMIFS('GCAM By Region By Sector'!I:I,'GCAM By Region By Sector'!$C:$C,'CI Figure'!$B11,'GCAM By Region By Sector'!$A:$A,"GCAM")*10^3+SUMIFS('EPS Emissions'!J:J,'EPS Emissions'!$D:$D,'CI Figure'!$B11)</f>
        <v>522.15392595532956</v>
      </c>
      <c r="I11" s="16">
        <f>SUMIFS('GCAM By Region By Sector'!J:J,'GCAM By Region By Sector'!$C:$C,'CI Figure'!$B11,'GCAM By Region By Sector'!$A:$A,"GCAM")*10^3+SUMIFS('EPS Emissions'!K:K,'EPS Emissions'!$D:$D,'CI Figure'!$B11)</f>
        <v>526.36434644331575</v>
      </c>
      <c r="J11" s="16">
        <f>SUMIFS('GCAM By Region By Sector'!K:K,'GCAM By Region By Sector'!$C:$C,'CI Figure'!$B11,'GCAM By Region By Sector'!$A:$A,"GCAM")*10^3+SUMIFS('EPS Emissions'!L:L,'EPS Emissions'!$D:$D,'CI Figure'!$B11)</f>
        <v>530.57476693130172</v>
      </c>
      <c r="K11" s="16">
        <f>SUMIFS('GCAM By Region By Sector'!L:L,'GCAM By Region By Sector'!$C:$C,'CI Figure'!$B11,'GCAM By Region By Sector'!$A:$A,"GCAM")*10^3+SUMIFS('EPS Emissions'!M:M,'EPS Emissions'!$D:$D,'CI Figure'!$B11)</f>
        <v>534.78518741928781</v>
      </c>
      <c r="L11" s="16">
        <f>SUMIFS('GCAM By Region By Sector'!M:M,'GCAM By Region By Sector'!$C:$C,'CI Figure'!$B11,'GCAM By Region By Sector'!$A:$A,"GCAM")*10^3+SUMIFS('EPS Emissions'!N:N,'EPS Emissions'!$D:$D,'CI Figure'!$B11)</f>
        <v>538.99560790727389</v>
      </c>
      <c r="M11" s="16">
        <f>SUMIFS('GCAM By Region By Sector'!N:N,'GCAM By Region By Sector'!$C:$C,'CI Figure'!$B11,'GCAM By Region By Sector'!$A:$A,"GCAM")*10^3+SUMIFS('EPS Emissions'!O:O,'EPS Emissions'!$D:$D,'CI Figure'!$B11)</f>
        <v>543.20602839525986</v>
      </c>
      <c r="N11" s="16">
        <f>SUMIFS('GCAM By Region By Sector'!O:O,'GCAM By Region By Sector'!$C:$C,'CI Figure'!$B11,'GCAM By Region By Sector'!$A:$A,"GCAM")*10^3+SUMIFS('EPS Emissions'!P:P,'EPS Emissions'!$D:$D,'CI Figure'!$B11)</f>
        <v>549.458553783306</v>
      </c>
      <c r="O11" s="16">
        <f>SUMIFS('GCAM By Region By Sector'!P:P,'GCAM By Region By Sector'!$C:$C,'CI Figure'!$B11,'GCAM By Region By Sector'!$A:$A,"GCAM")*10^3+SUMIFS('EPS Emissions'!Q:Q,'EPS Emissions'!$D:$D,'CI Figure'!$B11)</f>
        <v>555.71107917135191</v>
      </c>
      <c r="P11" s="16">
        <f>SUMIFS('GCAM By Region By Sector'!Q:Q,'GCAM By Region By Sector'!$C:$C,'CI Figure'!$B11,'GCAM By Region By Sector'!$A:$A,"GCAM")*10^3+SUMIFS('EPS Emissions'!R:R,'EPS Emissions'!$D:$D,'CI Figure'!$B11)</f>
        <v>561.96360455939794</v>
      </c>
      <c r="Q11" s="16">
        <f>SUMIFS('GCAM By Region By Sector'!R:R,'GCAM By Region By Sector'!$C:$C,'CI Figure'!$B11,'GCAM By Region By Sector'!$A:$A,"GCAM")*10^3+SUMIFS('EPS Emissions'!S:S,'EPS Emissions'!$D:$D,'CI Figure'!$B11)</f>
        <v>568.21612994744396</v>
      </c>
      <c r="R11" s="16">
        <f>SUMIFS('GCAM By Region By Sector'!S:S,'GCAM By Region By Sector'!$C:$C,'CI Figure'!$B11,'GCAM By Region By Sector'!$A:$A,"GCAM")*10^3+SUMIFS('EPS Emissions'!T:T,'EPS Emissions'!$D:$D,'CI Figure'!$B11)</f>
        <v>574.46865533548998</v>
      </c>
      <c r="S11" s="16">
        <f>SUMIFS('GCAM By Region By Sector'!T:T,'GCAM By Region By Sector'!$C:$C,'CI Figure'!$B11,'GCAM By Region By Sector'!$A:$A,"GCAM")*10^3+SUMIFS('EPS Emissions'!U:U,'EPS Emissions'!$D:$D,'CI Figure'!$B11)</f>
        <v>582.18543253084988</v>
      </c>
      <c r="T11" s="16">
        <f>SUMIFS('GCAM By Region By Sector'!U:U,'GCAM By Region By Sector'!$C:$C,'CI Figure'!$B11,'GCAM By Region By Sector'!$A:$A,"GCAM")*10^3+SUMIFS('EPS Emissions'!V:V,'EPS Emissions'!$D:$D,'CI Figure'!$B11)</f>
        <v>589.90220972620989</v>
      </c>
      <c r="U11" s="16">
        <f>SUMIFS('GCAM By Region By Sector'!V:V,'GCAM By Region By Sector'!$C:$C,'CI Figure'!$B11,'GCAM By Region By Sector'!$A:$A,"GCAM")*10^3+SUMIFS('EPS Emissions'!W:W,'EPS Emissions'!$D:$D,'CI Figure'!$B11)</f>
        <v>597.61898692157001</v>
      </c>
      <c r="V11" s="16">
        <f>SUMIFS('GCAM By Region By Sector'!W:W,'GCAM By Region By Sector'!$C:$C,'CI Figure'!$B11,'GCAM By Region By Sector'!$A:$A,"GCAM")*10^3+SUMIFS('EPS Emissions'!X:X,'EPS Emissions'!$D:$D,'CI Figure'!$B11)</f>
        <v>605.33576411693002</v>
      </c>
      <c r="W11" s="16">
        <f>SUMIFS('GCAM By Region By Sector'!X:X,'GCAM By Region By Sector'!$C:$C,'CI Figure'!$B11,'GCAM By Region By Sector'!$A:$A,"GCAM")*10^3+SUMIFS('EPS Emissions'!Y:Y,'EPS Emissions'!$D:$D,'CI Figure'!$B11)</f>
        <v>613.05254131229003</v>
      </c>
      <c r="X11" s="16">
        <f>SUMIFS('GCAM By Region By Sector'!Y:Y,'GCAM By Region By Sector'!$C:$C,'CI Figure'!$B11,'GCAM By Region By Sector'!$A:$A,"GCAM")*10^3+SUMIFS('EPS Emissions'!Z:Z,'EPS Emissions'!$D:$D,'CI Figure'!$B11)</f>
        <v>621.50704026843198</v>
      </c>
      <c r="Y11" s="16">
        <f>SUMIFS('GCAM By Region By Sector'!Z:Z,'GCAM By Region By Sector'!$C:$C,'CI Figure'!$B11,'GCAM By Region By Sector'!$A:$A,"GCAM")*10^3+SUMIFS('EPS Emissions'!AA:AA,'EPS Emissions'!$D:$D,'CI Figure'!$B11)</f>
        <v>629.96153922457393</v>
      </c>
      <c r="Z11" s="16">
        <f>SUMIFS('GCAM By Region By Sector'!AA:AA,'GCAM By Region By Sector'!$C:$C,'CI Figure'!$B11,'GCAM By Region By Sector'!$A:$A,"GCAM")*10^3+SUMIFS('EPS Emissions'!AB:AB,'EPS Emissions'!$D:$D,'CI Figure'!$B11)</f>
        <v>638.41603818071587</v>
      </c>
      <c r="AA11" s="16">
        <f>SUMIFS('GCAM By Region By Sector'!AB:AB,'GCAM By Region By Sector'!$C:$C,'CI Figure'!$B11,'GCAM By Region By Sector'!$A:$A,"GCAM")*10^3+SUMIFS('EPS Emissions'!AC:AC,'EPS Emissions'!$D:$D,'CI Figure'!$B11)</f>
        <v>646.87053713685793</v>
      </c>
      <c r="AB11" s="16">
        <f>SUMIFS('GCAM By Region By Sector'!AC:AC,'GCAM By Region By Sector'!$C:$C,'CI Figure'!$B11,'GCAM By Region By Sector'!$A:$A,"GCAM")*10^3+SUMIFS('EPS Emissions'!AD:AD,'EPS Emissions'!$D:$D,'CI Figure'!$B11)</f>
        <v>655.32503609299988</v>
      </c>
      <c r="AC11" s="16">
        <f>SUMIFS('GCAM By Region By Sector'!AD:AD,'GCAM By Region By Sector'!$C:$C,'CI Figure'!$B11,'GCAM By Region By Sector'!$A:$A,"GCAM")*10^3+SUMIFS('EPS Emissions'!AE:AE,'EPS Emissions'!$D:$D,'CI Figure'!$B11)</f>
        <v>663.47743556277794</v>
      </c>
      <c r="AD11" s="16">
        <f>SUMIFS('GCAM By Region By Sector'!AE:AE,'GCAM By Region By Sector'!$C:$C,'CI Figure'!$B11,'GCAM By Region By Sector'!$A:$A,"GCAM")*10^3+SUMIFS('EPS Emissions'!AF:AF,'EPS Emissions'!$D:$D,'CI Figure'!$B11)</f>
        <v>671.62983503255577</v>
      </c>
      <c r="AE11" s="16">
        <f>SUMIFS('GCAM By Region By Sector'!AF:AF,'GCAM By Region By Sector'!$C:$C,'CI Figure'!$B11,'GCAM By Region By Sector'!$A:$A,"GCAM")*10^3+SUMIFS('EPS Emissions'!AG:AG,'EPS Emissions'!$D:$D,'CI Figure'!$B11)</f>
        <v>679.78223450233372</v>
      </c>
      <c r="AF11" s="16">
        <f>SUMIFS('GCAM By Region By Sector'!AG:AG,'GCAM By Region By Sector'!$C:$C,'CI Figure'!$B11,'GCAM By Region By Sector'!$A:$A,"GCAM")*10^3+SUMIFS('EPS Emissions'!AH:AH,'EPS Emissions'!$D:$D,'CI Figure'!$B11)</f>
        <v>687.93463397211178</v>
      </c>
      <c r="AG11" s="16">
        <f>SUMIFS('GCAM By Region By Sector'!AH:AH,'GCAM By Region By Sector'!$C:$C,'CI Figure'!$B11,'GCAM By Region By Sector'!$A:$A,"GCAM")*10^3+SUMIFS('EPS Emissions'!AI:AI,'EPS Emissions'!$D:$D,'CI Figure'!$B11)</f>
        <v>696.08703344188996</v>
      </c>
    </row>
    <row r="12" spans="2:33" x14ac:dyDescent="0.35">
      <c r="B12" t="s">
        <v>69</v>
      </c>
      <c r="C12" s="16">
        <f>SUMIFS('GCAM By Region By Sector'!D:D,'GCAM By Region By Sector'!$C:$C,'CI Figure'!$B12,'GCAM By Region By Sector'!$A:$A,"GCAM")*10^3+SUMIFS('EPS Emissions'!E:E,'EPS Emissions'!$D:$D,'CI Figure'!$B12)</f>
        <v>877.63715748894651</v>
      </c>
      <c r="D12" s="16">
        <f>SUMIFS('GCAM By Region By Sector'!E:E,'GCAM By Region By Sector'!$C:$C,'CI Figure'!$B12,'GCAM By Region By Sector'!$A:$A,"GCAM")*10^3+SUMIFS('EPS Emissions'!F:F,'EPS Emissions'!$D:$D,'CI Figure'!$B12)</f>
        <v>870.10840602614303</v>
      </c>
      <c r="E12" s="16">
        <f>SUMIFS('GCAM By Region By Sector'!F:F,'GCAM By Region By Sector'!$C:$C,'CI Figure'!$B12,'GCAM By Region By Sector'!$A:$A,"GCAM")*10^3+SUMIFS('EPS Emissions'!G:G,'EPS Emissions'!$D:$D,'CI Figure'!$B12)</f>
        <v>872.05585109645597</v>
      </c>
      <c r="F12" s="16">
        <f>SUMIFS('GCAM By Region By Sector'!G:G,'GCAM By Region By Sector'!$C:$C,'CI Figure'!$B12,'GCAM By Region By Sector'!$A:$A,"GCAM")*10^3+SUMIFS('EPS Emissions'!H:H,'EPS Emissions'!$D:$D,'CI Figure'!$B12)</f>
        <v>862.05347248803412</v>
      </c>
      <c r="G12" s="16">
        <f>SUMIFS('GCAM By Region By Sector'!H:H,'GCAM By Region By Sector'!$C:$C,'CI Figure'!$B12,'GCAM By Region By Sector'!$A:$A,"GCAM")*10^3+SUMIFS('EPS Emissions'!I:I,'EPS Emissions'!$D:$D,'CI Figure'!$B12)</f>
        <v>859.1201031508665</v>
      </c>
      <c r="H12" s="16">
        <f>SUMIFS('GCAM By Region By Sector'!I:I,'GCAM By Region By Sector'!$C:$C,'CI Figure'!$B12,'GCAM By Region By Sector'!$A:$A,"GCAM")*10^3+SUMIFS('EPS Emissions'!J:J,'EPS Emissions'!$D:$D,'CI Figure'!$B12)</f>
        <v>850.44959351024966</v>
      </c>
      <c r="I12" s="16">
        <f>SUMIFS('GCAM By Region By Sector'!J:J,'GCAM By Region By Sector'!$C:$C,'CI Figure'!$B12,'GCAM By Region By Sector'!$A:$A,"GCAM")*10^3+SUMIFS('EPS Emissions'!K:K,'EPS Emissions'!$D:$D,'CI Figure'!$B12)</f>
        <v>860.61294636760385</v>
      </c>
      <c r="J12" s="16">
        <f>SUMIFS('GCAM By Region By Sector'!K:K,'GCAM By Region By Sector'!$C:$C,'CI Figure'!$B12,'GCAM By Region By Sector'!$A:$A,"GCAM")*10^3+SUMIFS('EPS Emissions'!L:L,'EPS Emissions'!$D:$D,'CI Figure'!$B12)</f>
        <v>867.29874053185586</v>
      </c>
      <c r="K12" s="16">
        <f>SUMIFS('GCAM By Region By Sector'!L:L,'GCAM By Region By Sector'!$C:$C,'CI Figure'!$B12,'GCAM By Region By Sector'!$A:$A,"GCAM")*10^3+SUMIFS('EPS Emissions'!M:M,'EPS Emissions'!$D:$D,'CI Figure'!$B12)</f>
        <v>877.00101519176724</v>
      </c>
      <c r="L12" s="16">
        <f>SUMIFS('GCAM By Region By Sector'!M:M,'GCAM By Region By Sector'!$C:$C,'CI Figure'!$B12,'GCAM By Region By Sector'!$A:$A,"GCAM")*10^3+SUMIFS('EPS Emissions'!N:N,'EPS Emissions'!$D:$D,'CI Figure'!$B12)</f>
        <v>881.11517406595885</v>
      </c>
      <c r="M12" s="16">
        <f>SUMIFS('GCAM By Region By Sector'!N:N,'GCAM By Region By Sector'!$C:$C,'CI Figure'!$B12,'GCAM By Region By Sector'!$A:$A,"GCAM")*10^3+SUMIFS('EPS Emissions'!O:O,'EPS Emissions'!$D:$D,'CI Figure'!$B12)</f>
        <v>888.54397583991295</v>
      </c>
      <c r="N12" s="16">
        <f>SUMIFS('GCAM By Region By Sector'!O:O,'GCAM By Region By Sector'!$C:$C,'CI Figure'!$B12,'GCAM By Region By Sector'!$A:$A,"GCAM")*10^3+SUMIFS('EPS Emissions'!P:P,'EPS Emissions'!$D:$D,'CI Figure'!$B12)</f>
        <v>890.98661181473312</v>
      </c>
      <c r="O12" s="16">
        <f>SUMIFS('GCAM By Region By Sector'!P:P,'GCAM By Region By Sector'!$C:$C,'CI Figure'!$B12,'GCAM By Region By Sector'!$A:$A,"GCAM")*10^3+SUMIFS('EPS Emissions'!Q:Q,'EPS Emissions'!$D:$D,'CI Figure'!$B12)</f>
        <v>901.58505938426015</v>
      </c>
      <c r="P12" s="16">
        <f>SUMIFS('GCAM By Region By Sector'!Q:Q,'GCAM By Region By Sector'!$C:$C,'CI Figure'!$B12,'GCAM By Region By Sector'!$A:$A,"GCAM")*10^3+SUMIFS('EPS Emissions'!R:R,'EPS Emissions'!$D:$D,'CI Figure'!$B12)</f>
        <v>904.93318375272008</v>
      </c>
      <c r="Q12" s="16">
        <f>SUMIFS('GCAM By Region By Sector'!R:R,'GCAM By Region By Sector'!$C:$C,'CI Figure'!$B12,'GCAM By Region By Sector'!$A:$A,"GCAM")*10^3+SUMIFS('EPS Emissions'!S:S,'EPS Emissions'!$D:$D,'CI Figure'!$B12)</f>
        <v>910.61884134577349</v>
      </c>
      <c r="R12" s="16">
        <f>SUMIFS('GCAM By Region By Sector'!S:S,'GCAM By Region By Sector'!$C:$C,'CI Figure'!$B12,'GCAM By Region By Sector'!$A:$A,"GCAM")*10^3+SUMIFS('EPS Emissions'!T:T,'EPS Emissions'!$D:$D,'CI Figure'!$B12)</f>
        <v>917.21991597133785</v>
      </c>
      <c r="S12" s="16">
        <f>SUMIFS('GCAM By Region By Sector'!T:T,'GCAM By Region By Sector'!$C:$C,'CI Figure'!$B12,'GCAM By Region By Sector'!$A:$A,"GCAM")*10^3+SUMIFS('EPS Emissions'!U:U,'EPS Emissions'!$D:$D,'CI Figure'!$B12)</f>
        <v>922.11957133777628</v>
      </c>
      <c r="T12" s="16">
        <f>SUMIFS('GCAM By Region By Sector'!U:U,'GCAM By Region By Sector'!$C:$C,'CI Figure'!$B12,'GCAM By Region By Sector'!$A:$A,"GCAM")*10^3+SUMIFS('EPS Emissions'!V:V,'EPS Emissions'!$D:$D,'CI Figure'!$B12)</f>
        <v>926.35997700487519</v>
      </c>
      <c r="U12" s="16">
        <f>SUMIFS('GCAM By Region By Sector'!V:V,'GCAM By Region By Sector'!$C:$C,'CI Figure'!$B12,'GCAM By Region By Sector'!$A:$A,"GCAM")*10^3+SUMIFS('EPS Emissions'!W:W,'EPS Emissions'!$D:$D,'CI Figure'!$B12)</f>
        <v>932.69465351975873</v>
      </c>
      <c r="V12" s="16">
        <f>SUMIFS('GCAM By Region By Sector'!W:W,'GCAM By Region By Sector'!$C:$C,'CI Figure'!$B12,'GCAM By Region By Sector'!$A:$A,"GCAM")*10^3+SUMIFS('EPS Emissions'!X:X,'EPS Emissions'!$D:$D,'CI Figure'!$B12)</f>
        <v>939.12826174979546</v>
      </c>
      <c r="W12" s="16">
        <f>SUMIFS('GCAM By Region By Sector'!X:X,'GCAM By Region By Sector'!$C:$C,'CI Figure'!$B12,'GCAM By Region By Sector'!$A:$A,"GCAM")*10^3+SUMIFS('EPS Emissions'!Y:Y,'EPS Emissions'!$D:$D,'CI Figure'!$B12)</f>
        <v>945.67925574340563</v>
      </c>
      <c r="X12" s="16">
        <f>SUMIFS('GCAM By Region By Sector'!Y:Y,'GCAM By Region By Sector'!$C:$C,'CI Figure'!$B12,'GCAM By Region By Sector'!$A:$A,"GCAM")*10^3+SUMIFS('EPS Emissions'!Z:Z,'EPS Emissions'!$D:$D,'CI Figure'!$B12)</f>
        <v>944.82791903034013</v>
      </c>
      <c r="Y12" s="16">
        <f>SUMIFS('GCAM By Region By Sector'!Z:Z,'GCAM By Region By Sector'!$C:$C,'CI Figure'!$B12,'GCAM By Region By Sector'!$A:$A,"GCAM")*10^3+SUMIFS('EPS Emissions'!AA:AA,'EPS Emissions'!$D:$D,'CI Figure'!$B12)</f>
        <v>943.55270204245289</v>
      </c>
      <c r="Z12" s="16">
        <f>SUMIFS('GCAM By Region By Sector'!AA:AA,'GCAM By Region By Sector'!$C:$C,'CI Figure'!$B12,'GCAM By Region By Sector'!$A:$A,"GCAM")*10^3+SUMIFS('EPS Emissions'!AB:AB,'EPS Emissions'!$D:$D,'CI Figure'!$B12)</f>
        <v>944.35855598866942</v>
      </c>
      <c r="AA12" s="16">
        <f>SUMIFS('GCAM By Region By Sector'!AB:AB,'GCAM By Region By Sector'!$C:$C,'CI Figure'!$B12,'GCAM By Region By Sector'!$A:$A,"GCAM")*10^3+SUMIFS('EPS Emissions'!AC:AC,'EPS Emissions'!$D:$D,'CI Figure'!$B12)</f>
        <v>944.72663980202651</v>
      </c>
      <c r="AB12" s="16">
        <f>SUMIFS('GCAM By Region By Sector'!AC:AC,'GCAM By Region By Sector'!$C:$C,'CI Figure'!$B12,'GCAM By Region By Sector'!$A:$A,"GCAM")*10^3+SUMIFS('EPS Emissions'!AD:AD,'EPS Emissions'!$D:$D,'CI Figure'!$B12)</f>
        <v>943.09765473877019</v>
      </c>
      <c r="AC12" s="16">
        <f>SUMIFS('GCAM By Region By Sector'!AD:AD,'GCAM By Region By Sector'!$C:$C,'CI Figure'!$B12,'GCAM By Region By Sector'!$A:$A,"GCAM")*10^3+SUMIFS('EPS Emissions'!AE:AE,'EPS Emissions'!$D:$D,'CI Figure'!$B12)</f>
        <v>940.94111108745437</v>
      </c>
      <c r="AD12" s="16">
        <f>SUMIFS('GCAM By Region By Sector'!AE:AE,'GCAM By Region By Sector'!$C:$C,'CI Figure'!$B12,'GCAM By Region By Sector'!$A:$A,"GCAM")*10^3+SUMIFS('EPS Emissions'!AF:AF,'EPS Emissions'!$D:$D,'CI Figure'!$B12)</f>
        <v>937.37388113304542</v>
      </c>
      <c r="AE12" s="16">
        <f>SUMIFS('GCAM By Region By Sector'!AF:AF,'GCAM By Region By Sector'!$C:$C,'CI Figure'!$B12,'GCAM By Region By Sector'!$A:$A,"GCAM")*10^3+SUMIFS('EPS Emissions'!AG:AG,'EPS Emissions'!$D:$D,'CI Figure'!$B12)</f>
        <v>933.52307497842264</v>
      </c>
      <c r="AF12" s="16">
        <f>SUMIFS('GCAM By Region By Sector'!AG:AG,'GCAM By Region By Sector'!$C:$C,'CI Figure'!$B12,'GCAM By Region By Sector'!$A:$A,"GCAM")*10^3+SUMIFS('EPS Emissions'!AH:AH,'EPS Emissions'!$D:$D,'CI Figure'!$B12)</f>
        <v>930.28893513315302</v>
      </c>
      <c r="AG12" s="16">
        <f>SUMIFS('GCAM By Region By Sector'!AH:AH,'GCAM By Region By Sector'!$C:$C,'CI Figure'!$B12,'GCAM By Region By Sector'!$A:$A,"GCAM")*10^3+SUMIFS('EPS Emissions'!AI:AI,'EPS Emissions'!$D:$D,'CI Figure'!$B12)</f>
        <v>922.29672921139513</v>
      </c>
    </row>
    <row r="13" spans="2:33" x14ac:dyDescent="0.35">
      <c r="B13" t="s">
        <v>71</v>
      </c>
      <c r="C13" s="16">
        <f>SUMIFS('GCAM By Region By Sector'!D:D,'GCAM By Region By Sector'!$C:$C,'CI Figure'!$B13,'GCAM By Region By Sector'!$A:$A,"GCAM")*10^3+SUMIFS('EPS Emissions'!E:E,'EPS Emissions'!$D:$D,'CI Figure'!$B13)</f>
        <v>0</v>
      </c>
      <c r="D13" s="16">
        <f>SUMIFS('GCAM By Region By Sector'!E:E,'GCAM By Region By Sector'!$C:$C,'CI Figure'!$B13,'GCAM By Region By Sector'!$A:$A,"GCAM")*10^3+SUMIFS('EPS Emissions'!F:F,'EPS Emissions'!$D:$D,'CI Figure'!$B13)</f>
        <v>0</v>
      </c>
      <c r="E13" s="16">
        <f>SUMIFS('GCAM By Region By Sector'!F:F,'GCAM By Region By Sector'!$C:$C,'CI Figure'!$B13,'GCAM By Region By Sector'!$A:$A,"GCAM")*10^3+SUMIFS('EPS Emissions'!G:G,'EPS Emissions'!$D:$D,'CI Figure'!$B13)</f>
        <v>0</v>
      </c>
      <c r="F13" s="16">
        <f>SUMIFS('GCAM By Region By Sector'!G:G,'GCAM By Region By Sector'!$C:$C,'CI Figure'!$B13,'GCAM By Region By Sector'!$A:$A,"GCAM")*10^3+SUMIFS('EPS Emissions'!H:H,'EPS Emissions'!$D:$D,'CI Figure'!$B13)</f>
        <v>0</v>
      </c>
      <c r="G13" s="16">
        <f>SUMIFS('GCAM By Region By Sector'!H:H,'GCAM By Region By Sector'!$C:$C,'CI Figure'!$B13,'GCAM By Region By Sector'!$A:$A,"GCAM")*10^3+SUMIFS('EPS Emissions'!I:I,'EPS Emissions'!$D:$D,'CI Figure'!$B13)</f>
        <v>0</v>
      </c>
      <c r="H13" s="16">
        <f>SUMIFS('GCAM By Region By Sector'!I:I,'GCAM By Region By Sector'!$C:$C,'CI Figure'!$B13,'GCAM By Region By Sector'!$A:$A,"GCAM")*10^3+SUMIFS('EPS Emissions'!J:J,'EPS Emissions'!$D:$D,'CI Figure'!$B13)</f>
        <v>0</v>
      </c>
      <c r="I13" s="16">
        <f>SUMIFS('GCAM By Region By Sector'!J:J,'GCAM By Region By Sector'!$C:$C,'CI Figure'!$B13,'GCAM By Region By Sector'!$A:$A,"GCAM")*10^3+SUMIFS('EPS Emissions'!K:K,'EPS Emissions'!$D:$D,'CI Figure'!$B13)</f>
        <v>0</v>
      </c>
      <c r="J13" s="16">
        <f>SUMIFS('GCAM By Region By Sector'!K:K,'GCAM By Region By Sector'!$C:$C,'CI Figure'!$B13,'GCAM By Region By Sector'!$A:$A,"GCAM")*10^3+SUMIFS('EPS Emissions'!L:L,'EPS Emissions'!$D:$D,'CI Figure'!$B13)</f>
        <v>0</v>
      </c>
      <c r="K13" s="16">
        <f>SUMIFS('GCAM By Region By Sector'!L:L,'GCAM By Region By Sector'!$C:$C,'CI Figure'!$B13,'GCAM By Region By Sector'!$A:$A,"GCAM")*10^3+SUMIFS('EPS Emissions'!M:M,'EPS Emissions'!$D:$D,'CI Figure'!$B13)</f>
        <v>0</v>
      </c>
      <c r="L13" s="16">
        <f>SUMIFS('GCAM By Region By Sector'!M:M,'GCAM By Region By Sector'!$C:$C,'CI Figure'!$B13,'GCAM By Region By Sector'!$A:$A,"GCAM")*10^3+SUMIFS('EPS Emissions'!N:N,'EPS Emissions'!$D:$D,'CI Figure'!$B13)</f>
        <v>0</v>
      </c>
      <c r="M13" s="16">
        <f>SUMIFS('GCAM By Region By Sector'!N:N,'GCAM By Region By Sector'!$C:$C,'CI Figure'!$B13,'GCAM By Region By Sector'!$A:$A,"GCAM")*10^3+SUMIFS('EPS Emissions'!O:O,'EPS Emissions'!$D:$D,'CI Figure'!$B13)</f>
        <v>0</v>
      </c>
      <c r="N13" s="16">
        <f>SUMIFS('GCAM By Region By Sector'!O:O,'GCAM By Region By Sector'!$C:$C,'CI Figure'!$B13,'GCAM By Region By Sector'!$A:$A,"GCAM")*10^3+SUMIFS('EPS Emissions'!P:P,'EPS Emissions'!$D:$D,'CI Figure'!$B13)</f>
        <v>0</v>
      </c>
      <c r="O13" s="16">
        <f>SUMIFS('GCAM By Region By Sector'!P:P,'GCAM By Region By Sector'!$C:$C,'CI Figure'!$B13,'GCAM By Region By Sector'!$A:$A,"GCAM")*10^3+SUMIFS('EPS Emissions'!Q:Q,'EPS Emissions'!$D:$D,'CI Figure'!$B13)</f>
        <v>0</v>
      </c>
      <c r="P13" s="16">
        <f>SUMIFS('GCAM By Region By Sector'!Q:Q,'GCAM By Region By Sector'!$C:$C,'CI Figure'!$B13,'GCAM By Region By Sector'!$A:$A,"GCAM")*10^3+SUMIFS('EPS Emissions'!R:R,'EPS Emissions'!$D:$D,'CI Figure'!$B13)</f>
        <v>0</v>
      </c>
      <c r="Q13" s="16">
        <f>SUMIFS('GCAM By Region By Sector'!R:R,'GCAM By Region By Sector'!$C:$C,'CI Figure'!$B13,'GCAM By Region By Sector'!$A:$A,"GCAM")*10^3+SUMIFS('EPS Emissions'!S:S,'EPS Emissions'!$D:$D,'CI Figure'!$B13)</f>
        <v>0</v>
      </c>
      <c r="R13" s="16">
        <f>SUMIFS('GCAM By Region By Sector'!S:S,'GCAM By Region By Sector'!$C:$C,'CI Figure'!$B13,'GCAM By Region By Sector'!$A:$A,"GCAM")*10^3+SUMIFS('EPS Emissions'!T:T,'EPS Emissions'!$D:$D,'CI Figure'!$B13)</f>
        <v>0</v>
      </c>
      <c r="S13" s="16">
        <f>SUMIFS('GCAM By Region By Sector'!T:T,'GCAM By Region By Sector'!$C:$C,'CI Figure'!$B13,'GCAM By Region By Sector'!$A:$A,"GCAM")*10^3+SUMIFS('EPS Emissions'!U:U,'EPS Emissions'!$D:$D,'CI Figure'!$B13)</f>
        <v>0</v>
      </c>
      <c r="T13" s="16">
        <f>SUMIFS('GCAM By Region By Sector'!U:U,'GCAM By Region By Sector'!$C:$C,'CI Figure'!$B13,'GCAM By Region By Sector'!$A:$A,"GCAM")*10^3+SUMIFS('EPS Emissions'!V:V,'EPS Emissions'!$D:$D,'CI Figure'!$B13)</f>
        <v>0</v>
      </c>
      <c r="U13" s="16">
        <f>SUMIFS('GCAM By Region By Sector'!V:V,'GCAM By Region By Sector'!$C:$C,'CI Figure'!$B13,'GCAM By Region By Sector'!$A:$A,"GCAM")*10^3+SUMIFS('EPS Emissions'!W:W,'EPS Emissions'!$D:$D,'CI Figure'!$B13)</f>
        <v>0</v>
      </c>
      <c r="V13" s="16">
        <f>SUMIFS('GCAM By Region By Sector'!W:W,'GCAM By Region By Sector'!$C:$C,'CI Figure'!$B13,'GCAM By Region By Sector'!$A:$A,"GCAM")*10^3+SUMIFS('EPS Emissions'!X:X,'EPS Emissions'!$D:$D,'CI Figure'!$B13)</f>
        <v>0</v>
      </c>
      <c r="W13" s="16">
        <f>SUMIFS('GCAM By Region By Sector'!X:X,'GCAM By Region By Sector'!$C:$C,'CI Figure'!$B13,'GCAM By Region By Sector'!$A:$A,"GCAM")*10^3+SUMIFS('EPS Emissions'!Y:Y,'EPS Emissions'!$D:$D,'CI Figure'!$B13)</f>
        <v>0</v>
      </c>
      <c r="X13" s="16">
        <f>SUMIFS('GCAM By Region By Sector'!Y:Y,'GCAM By Region By Sector'!$C:$C,'CI Figure'!$B13,'GCAM By Region By Sector'!$A:$A,"GCAM")*10^3+SUMIFS('EPS Emissions'!Z:Z,'EPS Emissions'!$D:$D,'CI Figure'!$B13)</f>
        <v>0</v>
      </c>
      <c r="Y13" s="16">
        <f>SUMIFS('GCAM By Region By Sector'!Z:Z,'GCAM By Region By Sector'!$C:$C,'CI Figure'!$B13,'GCAM By Region By Sector'!$A:$A,"GCAM")*10^3+SUMIFS('EPS Emissions'!AA:AA,'EPS Emissions'!$D:$D,'CI Figure'!$B13)</f>
        <v>0</v>
      </c>
      <c r="Z13" s="16">
        <f>SUMIFS('GCAM By Region By Sector'!AA:AA,'GCAM By Region By Sector'!$C:$C,'CI Figure'!$B13,'GCAM By Region By Sector'!$A:$A,"GCAM")*10^3+SUMIFS('EPS Emissions'!AB:AB,'EPS Emissions'!$D:$D,'CI Figure'!$B13)</f>
        <v>0</v>
      </c>
      <c r="AA13" s="16">
        <f>SUMIFS('GCAM By Region By Sector'!AB:AB,'GCAM By Region By Sector'!$C:$C,'CI Figure'!$B13,'GCAM By Region By Sector'!$A:$A,"GCAM")*10^3+SUMIFS('EPS Emissions'!AC:AC,'EPS Emissions'!$D:$D,'CI Figure'!$B13)</f>
        <v>0</v>
      </c>
      <c r="AB13" s="16">
        <f>SUMIFS('GCAM By Region By Sector'!AC:AC,'GCAM By Region By Sector'!$C:$C,'CI Figure'!$B13,'GCAM By Region By Sector'!$A:$A,"GCAM")*10^3+SUMIFS('EPS Emissions'!AD:AD,'EPS Emissions'!$D:$D,'CI Figure'!$B13)</f>
        <v>0</v>
      </c>
      <c r="AC13" s="16">
        <f>SUMIFS('GCAM By Region By Sector'!AD:AD,'GCAM By Region By Sector'!$C:$C,'CI Figure'!$B13,'GCAM By Region By Sector'!$A:$A,"GCAM")*10^3+SUMIFS('EPS Emissions'!AE:AE,'EPS Emissions'!$D:$D,'CI Figure'!$B13)</f>
        <v>0</v>
      </c>
      <c r="AD13" s="16">
        <f>SUMIFS('GCAM By Region By Sector'!AE:AE,'GCAM By Region By Sector'!$C:$C,'CI Figure'!$B13,'GCAM By Region By Sector'!$A:$A,"GCAM")*10^3+SUMIFS('EPS Emissions'!AF:AF,'EPS Emissions'!$D:$D,'CI Figure'!$B13)</f>
        <v>0</v>
      </c>
      <c r="AE13" s="16">
        <f>SUMIFS('GCAM By Region By Sector'!AF:AF,'GCAM By Region By Sector'!$C:$C,'CI Figure'!$B13,'GCAM By Region By Sector'!$A:$A,"GCAM")*10^3+SUMIFS('EPS Emissions'!AG:AG,'EPS Emissions'!$D:$D,'CI Figure'!$B13)</f>
        <v>0</v>
      </c>
      <c r="AF13" s="16">
        <f>SUMIFS('GCAM By Region By Sector'!AG:AG,'GCAM By Region By Sector'!$C:$C,'CI Figure'!$B13,'GCAM By Region By Sector'!$A:$A,"GCAM")*10^3+SUMIFS('EPS Emissions'!AH:AH,'EPS Emissions'!$D:$D,'CI Figure'!$B13)</f>
        <v>0</v>
      </c>
      <c r="AG13" s="16">
        <f>SUMIFS('GCAM By Region By Sector'!AH:AH,'GCAM By Region By Sector'!$C:$C,'CI Figure'!$B13,'GCAM By Region By Sector'!$A:$A,"GCAM")*10^3+SUMIFS('EPS Emissions'!AI:AI,'EPS Emissions'!$D:$D,'CI Figure'!$B13)</f>
        <v>0</v>
      </c>
    </row>
    <row r="14" spans="2:33" x14ac:dyDescent="0.35">
      <c r="B14" t="s">
        <v>70</v>
      </c>
      <c r="C14" s="16">
        <f>SUMIFS('GCAM By Region By Sector'!D:D,'GCAM By Region By Sector'!$C:$C,'CI Figure'!$B14,'GCAM By Region By Sector'!$A:$A,"GCAM")*10^3+SUMIFS('EPS Emissions'!E:E,'EPS Emissions'!$D:$D,'CI Figure'!$B14)</f>
        <v>991.44679163167154</v>
      </c>
      <c r="D14" s="16">
        <f>SUMIFS('GCAM By Region By Sector'!E:E,'GCAM By Region By Sector'!$C:$C,'CI Figure'!$B14,'GCAM By Region By Sector'!$A:$A,"GCAM")*10^3+SUMIFS('EPS Emissions'!F:F,'EPS Emissions'!$D:$D,'CI Figure'!$B14)</f>
        <v>1009.5245894622645</v>
      </c>
      <c r="E14" s="16">
        <f>SUMIFS('GCAM By Region By Sector'!F:F,'GCAM By Region By Sector'!$C:$C,'CI Figure'!$B14,'GCAM By Region By Sector'!$A:$A,"GCAM")*10^3+SUMIFS('EPS Emissions'!G:G,'EPS Emissions'!$D:$D,'CI Figure'!$B14)</f>
        <v>1017.6905105326369</v>
      </c>
      <c r="F14" s="16">
        <f>SUMIFS('GCAM By Region By Sector'!G:G,'GCAM By Region By Sector'!$C:$C,'CI Figure'!$B14,'GCAM By Region By Sector'!$A:$A,"GCAM")*10^3+SUMIFS('EPS Emissions'!H:H,'EPS Emissions'!$D:$D,'CI Figure'!$B14)</f>
        <v>1027.4470122840348</v>
      </c>
      <c r="G14" s="16">
        <f>SUMIFS('GCAM By Region By Sector'!H:H,'GCAM By Region By Sector'!$C:$C,'CI Figure'!$B14,'GCAM By Region By Sector'!$A:$A,"GCAM")*10^3+SUMIFS('EPS Emissions'!I:I,'EPS Emissions'!$D:$D,'CI Figure'!$B14)</f>
        <v>1036.0071923171333</v>
      </c>
      <c r="H14" s="16">
        <f>SUMIFS('GCAM By Region By Sector'!I:I,'GCAM By Region By Sector'!$C:$C,'CI Figure'!$B14,'GCAM By Region By Sector'!$A:$A,"GCAM")*10^3+SUMIFS('EPS Emissions'!J:J,'EPS Emissions'!$D:$D,'CI Figure'!$B14)</f>
        <v>1044.4803474132409</v>
      </c>
      <c r="I14" s="16">
        <f>SUMIFS('GCAM By Region By Sector'!J:J,'GCAM By Region By Sector'!$C:$C,'CI Figure'!$B14,'GCAM By Region By Sector'!$A:$A,"GCAM")*10^3+SUMIFS('EPS Emissions'!K:K,'EPS Emissions'!$D:$D,'CI Figure'!$B14)</f>
        <v>1052.7364270245084</v>
      </c>
      <c r="J14" s="16">
        <f>SUMIFS('GCAM By Region By Sector'!K:K,'GCAM By Region By Sector'!$C:$C,'CI Figure'!$B14,'GCAM By Region By Sector'!$A:$A,"GCAM")*10^3+SUMIFS('EPS Emissions'!L:L,'EPS Emissions'!$D:$D,'CI Figure'!$B14)</f>
        <v>1061.7582715566614</v>
      </c>
      <c r="K14" s="16">
        <f>SUMIFS('GCAM By Region By Sector'!L:L,'GCAM By Region By Sector'!$C:$C,'CI Figure'!$B14,'GCAM By Region By Sector'!$A:$A,"GCAM")*10^3+SUMIFS('EPS Emissions'!M:M,'EPS Emissions'!$D:$D,'CI Figure'!$B14)</f>
        <v>1069.3654471872783</v>
      </c>
      <c r="L14" s="16">
        <f>SUMIFS('GCAM By Region By Sector'!M:M,'GCAM By Region By Sector'!$C:$C,'CI Figure'!$B14,'GCAM By Region By Sector'!$A:$A,"GCAM")*10^3+SUMIFS('EPS Emissions'!N:N,'EPS Emissions'!$D:$D,'CI Figure'!$B14)</f>
        <v>1076.7578981378326</v>
      </c>
      <c r="M14" s="16">
        <f>SUMIFS('GCAM By Region By Sector'!N:N,'GCAM By Region By Sector'!$C:$C,'CI Figure'!$B14,'GCAM By Region By Sector'!$A:$A,"GCAM")*10^3+SUMIFS('EPS Emissions'!O:O,'EPS Emissions'!$D:$D,'CI Figure'!$B14)</f>
        <v>1084.3557619025487</v>
      </c>
      <c r="N14" s="16">
        <f>SUMIFS('GCAM By Region By Sector'!O:O,'GCAM By Region By Sector'!$C:$C,'CI Figure'!$B14,'GCAM By Region By Sector'!$A:$A,"GCAM")*10^3+SUMIFS('EPS Emissions'!P:P,'EPS Emissions'!$D:$D,'CI Figure'!$B14)</f>
        <v>1090.1873163867785</v>
      </c>
      <c r="O14" s="16">
        <f>SUMIFS('GCAM By Region By Sector'!P:P,'GCAM By Region By Sector'!$C:$C,'CI Figure'!$B14,'GCAM By Region By Sector'!$A:$A,"GCAM")*10^3+SUMIFS('EPS Emissions'!Q:Q,'EPS Emissions'!$D:$D,'CI Figure'!$B14)</f>
        <v>1096.8732627233617</v>
      </c>
      <c r="P14" s="16">
        <f>SUMIFS('GCAM By Region By Sector'!Q:Q,'GCAM By Region By Sector'!$C:$C,'CI Figure'!$B14,'GCAM By Region By Sector'!$A:$A,"GCAM")*10^3+SUMIFS('EPS Emissions'!R:R,'EPS Emissions'!$D:$D,'CI Figure'!$B14)</f>
        <v>1104.0439422038799</v>
      </c>
      <c r="Q14" s="16">
        <f>SUMIFS('GCAM By Region By Sector'!R:R,'GCAM By Region By Sector'!$C:$C,'CI Figure'!$B14,'GCAM By Region By Sector'!$A:$A,"GCAM")*10^3+SUMIFS('EPS Emissions'!S:S,'EPS Emissions'!$D:$D,'CI Figure'!$B14)</f>
        <v>1111.0825953868803</v>
      </c>
      <c r="R14" s="16">
        <f>SUMIFS('GCAM By Region By Sector'!S:S,'GCAM By Region By Sector'!$C:$C,'CI Figure'!$B14,'GCAM By Region By Sector'!$A:$A,"GCAM")*10^3+SUMIFS('EPS Emissions'!T:T,'EPS Emissions'!$D:$D,'CI Figure'!$B14)</f>
        <v>1118.2036067634456</v>
      </c>
      <c r="S14" s="16">
        <f>SUMIFS('GCAM By Region By Sector'!T:T,'GCAM By Region By Sector'!$C:$C,'CI Figure'!$B14,'GCAM By Region By Sector'!$A:$A,"GCAM")*10^3+SUMIFS('EPS Emissions'!U:U,'EPS Emissions'!$D:$D,'CI Figure'!$B14)</f>
        <v>1124.3916654576774</v>
      </c>
      <c r="T14" s="16">
        <f>SUMIFS('GCAM By Region By Sector'!U:U,'GCAM By Region By Sector'!$C:$C,'CI Figure'!$B14,'GCAM By Region By Sector'!$A:$A,"GCAM")*10^3+SUMIFS('EPS Emissions'!V:V,'EPS Emissions'!$D:$D,'CI Figure'!$B14)</f>
        <v>1130.8802202177239</v>
      </c>
      <c r="U14" s="16">
        <f>SUMIFS('GCAM By Region By Sector'!V:V,'GCAM By Region By Sector'!$C:$C,'CI Figure'!$B14,'GCAM By Region By Sector'!$A:$A,"GCAM")*10^3+SUMIFS('EPS Emissions'!W:W,'EPS Emissions'!$D:$D,'CI Figure'!$B14)</f>
        <v>1137.5017786402259</v>
      </c>
      <c r="V14" s="16">
        <f>SUMIFS('GCAM By Region By Sector'!W:W,'GCAM By Region By Sector'!$C:$C,'CI Figure'!$B14,'GCAM By Region By Sector'!$A:$A,"GCAM")*10^3+SUMIFS('EPS Emissions'!X:X,'EPS Emissions'!$D:$D,'CI Figure'!$B14)</f>
        <v>1144.0648416198951</v>
      </c>
      <c r="W14" s="16">
        <f>SUMIFS('GCAM By Region By Sector'!X:X,'GCAM By Region By Sector'!$C:$C,'CI Figure'!$B14,'GCAM By Region By Sector'!$A:$A,"GCAM")*10^3+SUMIFS('EPS Emissions'!Y:Y,'EPS Emissions'!$D:$D,'CI Figure'!$B14)</f>
        <v>1150.6691347377921</v>
      </c>
      <c r="X14" s="16">
        <f>SUMIFS('GCAM By Region By Sector'!Y:Y,'GCAM By Region By Sector'!$C:$C,'CI Figure'!$B14,'GCAM By Region By Sector'!$A:$A,"GCAM")*10^3+SUMIFS('EPS Emissions'!Z:Z,'EPS Emissions'!$D:$D,'CI Figure'!$B14)</f>
        <v>1156.2981960888526</v>
      </c>
      <c r="Y14" s="16">
        <f>SUMIFS('GCAM By Region By Sector'!Z:Z,'GCAM By Region By Sector'!$C:$C,'CI Figure'!$B14,'GCAM By Region By Sector'!$A:$A,"GCAM")*10^3+SUMIFS('EPS Emissions'!AA:AA,'EPS Emissions'!$D:$D,'CI Figure'!$B14)</f>
        <v>1162.2407820084888</v>
      </c>
      <c r="Z14" s="16">
        <f>SUMIFS('GCAM By Region By Sector'!AA:AA,'GCAM By Region By Sector'!$C:$C,'CI Figure'!$B14,'GCAM By Region By Sector'!$A:$A,"GCAM")*10^3+SUMIFS('EPS Emissions'!AB:AB,'EPS Emissions'!$D:$D,'CI Figure'!$B14)</f>
        <v>1168.22189605683</v>
      </c>
      <c r="AA14" s="16">
        <f>SUMIFS('GCAM By Region By Sector'!AB:AB,'GCAM By Region By Sector'!$C:$C,'CI Figure'!$B14,'GCAM By Region By Sector'!$A:$A,"GCAM")*10^3+SUMIFS('EPS Emissions'!AC:AC,'EPS Emissions'!$D:$D,'CI Figure'!$B14)</f>
        <v>1174.2774208334931</v>
      </c>
      <c r="AB14" s="16">
        <f>SUMIFS('GCAM By Region By Sector'!AC:AC,'GCAM By Region By Sector'!$C:$C,'CI Figure'!$B14,'GCAM By Region By Sector'!$A:$A,"GCAM")*10^3+SUMIFS('EPS Emissions'!AD:AD,'EPS Emissions'!$D:$D,'CI Figure'!$B14)</f>
        <v>1180.1607229210877</v>
      </c>
      <c r="AC14" s="16">
        <f>SUMIFS('GCAM By Region By Sector'!AD:AD,'GCAM By Region By Sector'!$C:$C,'CI Figure'!$B14,'GCAM By Region By Sector'!$A:$A,"GCAM")*10^3+SUMIFS('EPS Emissions'!AE:AE,'EPS Emissions'!$D:$D,'CI Figure'!$B14)</f>
        <v>1186.0130266407905</v>
      </c>
      <c r="AD14" s="16">
        <f>SUMIFS('GCAM By Region By Sector'!AE:AE,'GCAM By Region By Sector'!$C:$C,'CI Figure'!$B14,'GCAM By Region By Sector'!$A:$A,"GCAM")*10^3+SUMIFS('EPS Emissions'!AF:AF,'EPS Emissions'!$D:$D,'CI Figure'!$B14)</f>
        <v>1191.7527967181604</v>
      </c>
      <c r="AE14" s="16">
        <f>SUMIFS('GCAM By Region By Sector'!AF:AF,'GCAM By Region By Sector'!$C:$C,'CI Figure'!$B14,'GCAM By Region By Sector'!$A:$A,"GCAM")*10^3+SUMIFS('EPS Emissions'!AG:AG,'EPS Emissions'!$D:$D,'CI Figure'!$B14)</f>
        <v>1197.3273117224091</v>
      </c>
      <c r="AF14" s="16">
        <f>SUMIFS('GCAM By Region By Sector'!AG:AG,'GCAM By Region By Sector'!$C:$C,'CI Figure'!$B14,'GCAM By Region By Sector'!$A:$A,"GCAM")*10^3+SUMIFS('EPS Emissions'!AH:AH,'EPS Emissions'!$D:$D,'CI Figure'!$B14)</f>
        <v>1202.913794850863</v>
      </c>
      <c r="AG14" s="16">
        <f>SUMIFS('GCAM By Region By Sector'!AH:AH,'GCAM By Region By Sector'!$C:$C,'CI Figure'!$B14,'GCAM By Region By Sector'!$A:$A,"GCAM")*10^3+SUMIFS('EPS Emissions'!AI:AI,'EPS Emissions'!$D:$D,'CI Figure'!$B14)</f>
        <v>1208.4874455772592</v>
      </c>
    </row>
    <row r="15" spans="2:33" x14ac:dyDescent="0.35">
      <c r="B15" s="14" t="s">
        <v>94</v>
      </c>
      <c r="C15" s="31" t="e">
        <f>SUM(C2:C14)</f>
        <v>#VALUE!</v>
      </c>
      <c r="D15" s="31" t="e">
        <f t="shared" ref="D15:AG15" si="0">SUM(D2:D14)</f>
        <v>#VALUE!</v>
      </c>
      <c r="E15" s="31" t="e">
        <f t="shared" si="0"/>
        <v>#VALUE!</v>
      </c>
      <c r="F15" s="31" t="e">
        <f t="shared" si="0"/>
        <v>#VALUE!</v>
      </c>
      <c r="G15" s="31" t="e">
        <f t="shared" si="0"/>
        <v>#VALUE!</v>
      </c>
      <c r="H15" s="31">
        <f t="shared" si="0"/>
        <v>51105.831220603795</v>
      </c>
      <c r="I15" s="31">
        <f t="shared" si="0"/>
        <v>51586.779412711112</v>
      </c>
      <c r="J15" s="31">
        <f t="shared" si="0"/>
        <v>51932.450075067594</v>
      </c>
      <c r="K15" s="31">
        <f t="shared" si="0"/>
        <v>52359.189286830937</v>
      </c>
      <c r="L15" s="31">
        <f t="shared" si="0"/>
        <v>52812.546055415514</v>
      </c>
      <c r="M15" s="31">
        <f t="shared" si="0"/>
        <v>53403.381576971078</v>
      </c>
      <c r="N15" s="31">
        <f t="shared" si="0"/>
        <v>53832.489101620595</v>
      </c>
      <c r="O15" s="31">
        <f t="shared" si="0"/>
        <v>54336.832778466203</v>
      </c>
      <c r="P15" s="31">
        <f t="shared" si="0"/>
        <v>54850.475475370913</v>
      </c>
      <c r="Q15" s="31">
        <f t="shared" si="0"/>
        <v>55283.525367725371</v>
      </c>
      <c r="R15" s="31">
        <f t="shared" si="0"/>
        <v>55748.447453671841</v>
      </c>
      <c r="S15" s="31">
        <f t="shared" si="0"/>
        <v>56224.354670884561</v>
      </c>
      <c r="T15" s="31">
        <f t="shared" si="0"/>
        <v>56707.777317293439</v>
      </c>
      <c r="U15" s="31">
        <f t="shared" si="0"/>
        <v>57156.422005729801</v>
      </c>
      <c r="V15" s="31">
        <f t="shared" si="0"/>
        <v>57598.462000704494</v>
      </c>
      <c r="W15" s="31">
        <f t="shared" si="0"/>
        <v>58050.164373925356</v>
      </c>
      <c r="X15" s="31">
        <f t="shared" si="0"/>
        <v>58628.525824710399</v>
      </c>
      <c r="Y15" s="31">
        <f t="shared" si="0"/>
        <v>59215.070849742588</v>
      </c>
      <c r="Z15" s="31">
        <f t="shared" si="0"/>
        <v>59820.200473976911</v>
      </c>
      <c r="AA15" s="31">
        <f t="shared" si="0"/>
        <v>60360.430085275082</v>
      </c>
      <c r="AB15" s="31">
        <f t="shared" si="0"/>
        <v>60842.297863664979</v>
      </c>
      <c r="AC15" s="31">
        <f t="shared" si="0"/>
        <v>61341.530473185616</v>
      </c>
      <c r="AD15" s="31">
        <f t="shared" si="0"/>
        <v>61862.975197406937</v>
      </c>
      <c r="AE15" s="31">
        <f t="shared" si="0"/>
        <v>62451.446589575033</v>
      </c>
      <c r="AF15" s="31">
        <f t="shared" si="0"/>
        <v>63021.465301487173</v>
      </c>
      <c r="AG15" s="31">
        <f t="shared" si="0"/>
        <v>63622.308712772094</v>
      </c>
    </row>
    <row r="16" spans="2:33" x14ac:dyDescent="0.35">
      <c r="B16" s="13" t="s">
        <v>73</v>
      </c>
      <c r="C16" s="32" t="e">
        <f>C15-'BAU Global Total'!D35*10^3</f>
        <v>#VALUE!</v>
      </c>
      <c r="D16" s="32" t="e">
        <f>D15-'BAU Global Total'!E35*10^3</f>
        <v>#VALUE!</v>
      </c>
      <c r="E16" s="32" t="e">
        <f>E15-'BAU Global Total'!F35*10^3</f>
        <v>#VALUE!</v>
      </c>
      <c r="F16" s="32" t="e">
        <f>F15-'BAU Global Total'!G35*10^3</f>
        <v>#VALUE!</v>
      </c>
      <c r="G16" s="32" t="e">
        <f>G15-'BAU Global Total'!H35*10^3</f>
        <v>#VALUE!</v>
      </c>
      <c r="H16" s="32">
        <f>H15-'BAU Global Total'!I35*10^3</f>
        <v>0</v>
      </c>
      <c r="I16" s="32">
        <f>I15-'BAU Global Total'!J35*10^3</f>
        <v>0</v>
      </c>
      <c r="J16" s="32">
        <f>J15-'BAU Global Total'!K35*10^3</f>
        <v>0</v>
      </c>
      <c r="K16" s="32">
        <f>K15-'BAU Global Total'!L35*10^3</f>
        <v>0</v>
      </c>
      <c r="L16" s="32">
        <f>L15-'BAU Global Total'!M35*10^3</f>
        <v>0</v>
      </c>
      <c r="M16" s="32">
        <f>M15-'BAU Global Total'!N35*10^3</f>
        <v>0</v>
      </c>
      <c r="N16" s="32">
        <f>N15-'BAU Global Total'!O35*10^3</f>
        <v>0</v>
      </c>
      <c r="O16" s="32">
        <f>O15-'BAU Global Total'!P35*10^3</f>
        <v>0</v>
      </c>
      <c r="P16" s="32">
        <f>P15-'BAU Global Total'!Q35*10^3</f>
        <v>0</v>
      </c>
      <c r="Q16" s="32">
        <f>Q15-'BAU Global Total'!R35*10^3</f>
        <v>0</v>
      </c>
      <c r="R16" s="32">
        <f>R15-'BAU Global Total'!S35*10^3</f>
        <v>0</v>
      </c>
      <c r="S16" s="32">
        <f>S15-'BAU Global Total'!T35*10^3</f>
        <v>0</v>
      </c>
      <c r="T16" s="32">
        <f>T15-'BAU Global Total'!U35*10^3</f>
        <v>0</v>
      </c>
      <c r="U16" s="32">
        <f>U15-'BAU Global Total'!V35*10^3</f>
        <v>0</v>
      </c>
      <c r="V16" s="32">
        <f>V15-'BAU Global Total'!W35*10^3</f>
        <v>0</v>
      </c>
      <c r="W16" s="32">
        <f>W15-'BAU Global Total'!X35*10^3</f>
        <v>0</v>
      </c>
      <c r="X16" s="32">
        <f>X15-'BAU Global Total'!Y35*10^3</f>
        <v>0</v>
      </c>
      <c r="Y16" s="32">
        <f>Y15-'BAU Global Total'!Z35*10^3</f>
        <v>0</v>
      </c>
      <c r="Z16" s="32">
        <f>Z15-'BAU Global Total'!AA35*10^3</f>
        <v>0</v>
      </c>
      <c r="AA16" s="32">
        <f>AA15-'BAU Global Total'!AB35*10^3</f>
        <v>0</v>
      </c>
      <c r="AB16" s="32">
        <f>AB15-'BAU Global Total'!AC35*10^3</f>
        <v>0</v>
      </c>
      <c r="AC16" s="32">
        <f>AC15-'BAU Global Total'!AD35*10^3</f>
        <v>0</v>
      </c>
      <c r="AD16" s="32">
        <f>AD15-'BAU Global Total'!AE35*10^3</f>
        <v>0</v>
      </c>
      <c r="AE16" s="32">
        <f>AE15-'BAU Global Total'!AF35*10^3</f>
        <v>0</v>
      </c>
      <c r="AF16" s="32">
        <f>AF15-'BAU Global Total'!AG35*10^3</f>
        <v>0</v>
      </c>
      <c r="AG16" s="32">
        <f>AG15-'BAU Global Total'!AH35*10^3</f>
        <v>0</v>
      </c>
    </row>
    <row r="18" spans="2:33" x14ac:dyDescent="0.35">
      <c r="B18" t="s">
        <v>424</v>
      </c>
      <c r="C18">
        <f>C1</f>
        <v>2020</v>
      </c>
      <c r="D18">
        <f t="shared" ref="D18:AG18" si="1">D1</f>
        <v>2021</v>
      </c>
      <c r="E18">
        <f t="shared" si="1"/>
        <v>2022</v>
      </c>
      <c r="F18">
        <f t="shared" si="1"/>
        <v>2023</v>
      </c>
      <c r="G18">
        <f t="shared" si="1"/>
        <v>2024</v>
      </c>
      <c r="H18">
        <f t="shared" si="1"/>
        <v>2025</v>
      </c>
      <c r="I18">
        <f t="shared" si="1"/>
        <v>2026</v>
      </c>
      <c r="J18">
        <f t="shared" si="1"/>
        <v>2027</v>
      </c>
      <c r="K18">
        <f t="shared" si="1"/>
        <v>2028</v>
      </c>
      <c r="L18">
        <f t="shared" si="1"/>
        <v>2029</v>
      </c>
      <c r="M18">
        <f t="shared" si="1"/>
        <v>2030</v>
      </c>
      <c r="N18">
        <f t="shared" si="1"/>
        <v>2031</v>
      </c>
      <c r="O18">
        <f t="shared" si="1"/>
        <v>2032</v>
      </c>
      <c r="P18">
        <f t="shared" si="1"/>
        <v>2033</v>
      </c>
      <c r="Q18">
        <f t="shared" si="1"/>
        <v>2034</v>
      </c>
      <c r="R18">
        <f t="shared" si="1"/>
        <v>2035</v>
      </c>
      <c r="S18">
        <f t="shared" si="1"/>
        <v>2036</v>
      </c>
      <c r="T18">
        <f t="shared" si="1"/>
        <v>2037</v>
      </c>
      <c r="U18">
        <f t="shared" si="1"/>
        <v>2038</v>
      </c>
      <c r="V18">
        <f t="shared" si="1"/>
        <v>2039</v>
      </c>
      <c r="W18">
        <f t="shared" si="1"/>
        <v>2040</v>
      </c>
      <c r="X18">
        <f t="shared" si="1"/>
        <v>2041</v>
      </c>
      <c r="Y18">
        <f t="shared" si="1"/>
        <v>2042</v>
      </c>
      <c r="Z18">
        <f t="shared" si="1"/>
        <v>2043</v>
      </c>
      <c r="AA18">
        <f t="shared" si="1"/>
        <v>2044</v>
      </c>
      <c r="AB18">
        <f t="shared" si="1"/>
        <v>2045</v>
      </c>
      <c r="AC18">
        <f t="shared" si="1"/>
        <v>2046</v>
      </c>
      <c r="AD18">
        <f t="shared" si="1"/>
        <v>2047</v>
      </c>
      <c r="AE18">
        <f t="shared" si="1"/>
        <v>2048</v>
      </c>
      <c r="AF18">
        <f t="shared" si="1"/>
        <v>2049</v>
      </c>
      <c r="AG18">
        <f t="shared" si="1"/>
        <v>2050</v>
      </c>
    </row>
    <row r="19" spans="2:33" x14ac:dyDescent="0.35">
      <c r="B19" t="s">
        <v>53</v>
      </c>
      <c r="C19" s="29">
        <f>C4</f>
        <v>17951.046532613236</v>
      </c>
      <c r="D19" s="29">
        <f t="shared" ref="D19:AG19" si="2">D4</f>
        <v>18315.993146747787</v>
      </c>
      <c r="E19" s="29">
        <f t="shared" si="2"/>
        <v>18598.122499858371</v>
      </c>
      <c r="F19" s="29">
        <f t="shared" si="2"/>
        <v>18836.640732620508</v>
      </c>
      <c r="G19" s="29">
        <f t="shared" si="2"/>
        <v>19032.641624679436</v>
      </c>
      <c r="H19" s="29">
        <f t="shared" si="2"/>
        <v>19351.094075375302</v>
      </c>
      <c r="I19" s="29">
        <f t="shared" si="2"/>
        <v>19622.913994309602</v>
      </c>
      <c r="J19" s="29">
        <f t="shared" si="2"/>
        <v>19879.472735500676</v>
      </c>
      <c r="K19" s="29">
        <f t="shared" si="2"/>
        <v>20147.93770134059</v>
      </c>
      <c r="L19" s="29">
        <f t="shared" si="2"/>
        <v>20389.846897098949</v>
      </c>
      <c r="M19" s="29">
        <f t="shared" si="2"/>
        <v>20749.866073045654</v>
      </c>
      <c r="N19" s="29">
        <f t="shared" si="2"/>
        <v>21000.767792050057</v>
      </c>
      <c r="O19" s="29">
        <f t="shared" si="2"/>
        <v>21310.406112707093</v>
      </c>
      <c r="P19" s="29">
        <f t="shared" si="2"/>
        <v>21616.998371870475</v>
      </c>
      <c r="Q19" s="29">
        <f t="shared" si="2"/>
        <v>21874.697746787548</v>
      </c>
      <c r="R19" s="29">
        <f t="shared" si="2"/>
        <v>22163.591648725491</v>
      </c>
      <c r="S19" s="29">
        <f t="shared" si="2"/>
        <v>22484.459216476382</v>
      </c>
      <c r="T19" s="29">
        <f t="shared" si="2"/>
        <v>22816.46431025405</v>
      </c>
      <c r="U19" s="29">
        <f t="shared" si="2"/>
        <v>23113.567261950775</v>
      </c>
      <c r="V19" s="29">
        <f t="shared" si="2"/>
        <v>23407.438090102107</v>
      </c>
      <c r="W19" s="29">
        <f t="shared" si="2"/>
        <v>23709.6092778323</v>
      </c>
      <c r="X19" s="29">
        <f t="shared" si="2"/>
        <v>24094.259233187819</v>
      </c>
      <c r="Y19" s="29">
        <f t="shared" si="2"/>
        <v>24488.54683246302</v>
      </c>
      <c r="Z19" s="29">
        <f t="shared" si="2"/>
        <v>24900.980762575986</v>
      </c>
      <c r="AA19" s="29">
        <f t="shared" si="2"/>
        <v>25293.109580555829</v>
      </c>
      <c r="AB19" s="29">
        <f t="shared" si="2"/>
        <v>25676.847784818776</v>
      </c>
      <c r="AC19" s="29">
        <f t="shared" si="2"/>
        <v>26055.053887844198</v>
      </c>
      <c r="AD19" s="29">
        <f t="shared" si="2"/>
        <v>26449.474845487421</v>
      </c>
      <c r="AE19" s="29">
        <f t="shared" si="2"/>
        <v>26841.524242033694</v>
      </c>
      <c r="AF19" s="29">
        <f t="shared" si="2"/>
        <v>27228.73562391779</v>
      </c>
      <c r="AG19" s="29">
        <f t="shared" si="2"/>
        <v>27616.740767388288</v>
      </c>
    </row>
    <row r="20" spans="2:33" x14ac:dyDescent="0.35">
      <c r="B20" t="s">
        <v>63</v>
      </c>
      <c r="C20" s="29">
        <f>C6</f>
        <v>11205.24580259966</v>
      </c>
      <c r="D20" s="29">
        <f t="shared" ref="D20:AG20" si="3">D6</f>
        <v>11451.765232456792</v>
      </c>
      <c r="E20" s="29">
        <f t="shared" si="3"/>
        <v>11774.290993126004</v>
      </c>
      <c r="F20" s="29">
        <f t="shared" si="3"/>
        <v>12004.202558217788</v>
      </c>
      <c r="G20" s="29">
        <f t="shared" si="3"/>
        <v>12202.506784892379</v>
      </c>
      <c r="H20" s="29">
        <f t="shared" si="3"/>
        <v>12299.585590256464</v>
      </c>
      <c r="I20" s="29">
        <f t="shared" si="3"/>
        <v>12371.168847495506</v>
      </c>
      <c r="J20" s="29">
        <f t="shared" si="3"/>
        <v>12341.185126753662</v>
      </c>
      <c r="K20" s="29">
        <f t="shared" si="3"/>
        <v>12359.867018181683</v>
      </c>
      <c r="L20" s="29">
        <f t="shared" si="3"/>
        <v>12439.285574398706</v>
      </c>
      <c r="M20" s="29">
        <f t="shared" si="3"/>
        <v>12535.147999337085</v>
      </c>
      <c r="N20" s="29">
        <f t="shared" si="3"/>
        <v>12607.551048543752</v>
      </c>
      <c r="O20" s="29">
        <f t="shared" si="3"/>
        <v>12704.217711035581</v>
      </c>
      <c r="P20" s="29">
        <f t="shared" si="3"/>
        <v>12821.676365474745</v>
      </c>
      <c r="Q20" s="29">
        <f t="shared" si="3"/>
        <v>12919.916787011389</v>
      </c>
      <c r="R20" s="29">
        <f t="shared" si="3"/>
        <v>13014.186207865767</v>
      </c>
      <c r="S20" s="29">
        <f t="shared" si="3"/>
        <v>13113.256118195175</v>
      </c>
      <c r="T20" s="29">
        <f t="shared" si="3"/>
        <v>13209.438324874354</v>
      </c>
      <c r="U20" s="29">
        <f t="shared" si="3"/>
        <v>13303.786435311595</v>
      </c>
      <c r="V20" s="29">
        <f t="shared" si="3"/>
        <v>13397.902014982736</v>
      </c>
      <c r="W20" s="29">
        <f t="shared" si="3"/>
        <v>13492.337047153607</v>
      </c>
      <c r="X20" s="29">
        <f t="shared" si="3"/>
        <v>13616.725703574317</v>
      </c>
      <c r="Y20" s="29">
        <f t="shared" si="3"/>
        <v>13745.440744128675</v>
      </c>
      <c r="Z20" s="29">
        <f t="shared" si="3"/>
        <v>13861.795475166957</v>
      </c>
      <c r="AA20" s="29">
        <f t="shared" si="3"/>
        <v>13940.9852536503</v>
      </c>
      <c r="AB20" s="29">
        <f t="shared" si="3"/>
        <v>13965.841209136892</v>
      </c>
      <c r="AC20" s="29">
        <f t="shared" si="3"/>
        <v>13983.172088475574</v>
      </c>
      <c r="AD20" s="29">
        <f t="shared" si="3"/>
        <v>14006.201454408678</v>
      </c>
      <c r="AE20" s="29">
        <f t="shared" si="3"/>
        <v>14095.117813996498</v>
      </c>
      <c r="AF20" s="29">
        <f t="shared" si="3"/>
        <v>14175.101800951021</v>
      </c>
      <c r="AG20" s="29">
        <f t="shared" si="3"/>
        <v>14276.95430169374</v>
      </c>
    </row>
    <row r="21" spans="2:33" x14ac:dyDescent="0.35">
      <c r="B21" t="s">
        <v>425</v>
      </c>
      <c r="C21" s="29">
        <f>C2+C14+C5</f>
        <v>5790.9515250542836</v>
      </c>
      <c r="D21" s="29">
        <f t="shared" ref="D21:AG21" si="4">D2+D14+D5</f>
        <v>5917.3525203701902</v>
      </c>
      <c r="E21" s="29">
        <f t="shared" si="4"/>
        <v>5950.8334738661342</v>
      </c>
      <c r="F21" s="29">
        <f t="shared" si="4"/>
        <v>5999.8694365397496</v>
      </c>
      <c r="G21" s="29">
        <f t="shared" si="4"/>
        <v>6006.9656611562641</v>
      </c>
      <c r="H21" s="29">
        <f t="shared" si="4"/>
        <v>6042.17209161551</v>
      </c>
      <c r="I21" s="29">
        <f t="shared" si="4"/>
        <v>6037.7602611149669</v>
      </c>
      <c r="J21" s="29">
        <f t="shared" si="4"/>
        <v>6023.6994999025064</v>
      </c>
      <c r="K21" s="29">
        <f t="shared" si="4"/>
        <v>6021.6144935229649</v>
      </c>
      <c r="L21" s="29">
        <f t="shared" si="4"/>
        <v>6020.4441488821085</v>
      </c>
      <c r="M21" s="29">
        <f t="shared" si="4"/>
        <v>6022.2230715997011</v>
      </c>
      <c r="N21" s="29">
        <f t="shared" si="4"/>
        <v>5980.69356611898</v>
      </c>
      <c r="O21" s="29">
        <f t="shared" si="4"/>
        <v>5932.2524556474746</v>
      </c>
      <c r="P21" s="29">
        <f t="shared" si="4"/>
        <v>5894.2589810437094</v>
      </c>
      <c r="Q21" s="29">
        <f t="shared" si="4"/>
        <v>5845.3058408590114</v>
      </c>
      <c r="R21" s="29">
        <f t="shared" si="4"/>
        <v>5806.1901478784976</v>
      </c>
      <c r="S21" s="29">
        <f t="shared" si="4"/>
        <v>5733.4377762989134</v>
      </c>
      <c r="T21" s="29">
        <f t="shared" si="4"/>
        <v>5662.0652585708867</v>
      </c>
      <c r="U21" s="29">
        <f t="shared" si="4"/>
        <v>5591.8339057131852</v>
      </c>
      <c r="V21" s="29">
        <f t="shared" si="4"/>
        <v>5518.5457058078664</v>
      </c>
      <c r="W21" s="29">
        <f t="shared" si="4"/>
        <v>5444.1357248021905</v>
      </c>
      <c r="X21" s="29">
        <f t="shared" si="4"/>
        <v>5371.5232959236228</v>
      </c>
      <c r="Y21" s="29">
        <f t="shared" si="4"/>
        <v>5287.3243298646285</v>
      </c>
      <c r="Z21" s="29">
        <f t="shared" si="4"/>
        <v>5213.661052066187</v>
      </c>
      <c r="AA21" s="29">
        <f t="shared" si="4"/>
        <v>5131.5109540156527</v>
      </c>
      <c r="AB21" s="29">
        <f t="shared" si="4"/>
        <v>5047.7861845844809</v>
      </c>
      <c r="AC21" s="29">
        <f t="shared" si="4"/>
        <v>4991.4767135993707</v>
      </c>
      <c r="AD21" s="29">
        <f t="shared" si="4"/>
        <v>4932.7606584774785</v>
      </c>
      <c r="AE21" s="29">
        <f t="shared" si="4"/>
        <v>4874.5683580263785</v>
      </c>
      <c r="AF21" s="29">
        <f t="shared" si="4"/>
        <v>4805.7694140584372</v>
      </c>
      <c r="AG21" s="29">
        <f t="shared" si="4"/>
        <v>4746.4778259934428</v>
      </c>
    </row>
    <row r="22" spans="2:33" x14ac:dyDescent="0.35">
      <c r="B22" t="s">
        <v>426</v>
      </c>
      <c r="C22" s="29" t="e">
        <f>C10+C11+C9</f>
        <v>#VALUE!</v>
      </c>
      <c r="D22" s="29" t="e">
        <f t="shared" ref="D22:AG22" si="5">D10+D11+D9</f>
        <v>#VALUE!</v>
      </c>
      <c r="E22" s="29" t="e">
        <f t="shared" si="5"/>
        <v>#VALUE!</v>
      </c>
      <c r="F22" s="29" t="e">
        <f t="shared" si="5"/>
        <v>#VALUE!</v>
      </c>
      <c r="G22" s="29" t="e">
        <f t="shared" si="5"/>
        <v>#VALUE!</v>
      </c>
      <c r="H22" s="29">
        <f t="shared" si="5"/>
        <v>8360.100243978095</v>
      </c>
      <c r="I22" s="29">
        <f t="shared" si="5"/>
        <v>8403.9793500835822</v>
      </c>
      <c r="J22" s="29">
        <f t="shared" si="5"/>
        <v>8439.2834416741916</v>
      </c>
      <c r="K22" s="29">
        <f t="shared" si="5"/>
        <v>8480.9229424256155</v>
      </c>
      <c r="L22" s="29">
        <f t="shared" si="5"/>
        <v>8516.2698741923741</v>
      </c>
      <c r="M22" s="29">
        <f t="shared" si="5"/>
        <v>8547.4133489400574</v>
      </c>
      <c r="N22" s="29">
        <f t="shared" si="5"/>
        <v>8578.099225712529</v>
      </c>
      <c r="O22" s="29">
        <f t="shared" si="5"/>
        <v>8604.8537810633316</v>
      </c>
      <c r="P22" s="29">
        <f t="shared" si="5"/>
        <v>8622.5999596399761</v>
      </c>
      <c r="Q22" s="29">
        <f t="shared" si="5"/>
        <v>8636.7230196465734</v>
      </c>
      <c r="R22" s="29">
        <f t="shared" si="5"/>
        <v>8644.175900221242</v>
      </c>
      <c r="S22" s="29">
        <f t="shared" si="5"/>
        <v>8661.4816782013477</v>
      </c>
      <c r="T22" s="29">
        <f t="shared" si="5"/>
        <v>8676.0270160700093</v>
      </c>
      <c r="U22" s="29">
        <f t="shared" si="5"/>
        <v>8690.5194374274433</v>
      </c>
      <c r="V22" s="29">
        <f t="shared" si="5"/>
        <v>8706.0360297914594</v>
      </c>
      <c r="W22" s="29">
        <f t="shared" si="5"/>
        <v>8721.6443017498477</v>
      </c>
      <c r="X22" s="29">
        <f t="shared" si="5"/>
        <v>8753.8883499584517</v>
      </c>
      <c r="Y22" s="29">
        <f t="shared" si="5"/>
        <v>8790.4536798844128</v>
      </c>
      <c r="Z22" s="29">
        <f t="shared" si="5"/>
        <v>8828.9985619247873</v>
      </c>
      <c r="AA22" s="29">
        <f t="shared" si="5"/>
        <v>8868.812522379003</v>
      </c>
      <c r="AB22" s="29">
        <f t="shared" si="5"/>
        <v>8914.9601519746102</v>
      </c>
      <c r="AC22" s="29">
        <f t="shared" si="5"/>
        <v>8965.1502324639805</v>
      </c>
      <c r="AD22" s="29">
        <f t="shared" si="5"/>
        <v>9017.7274995896096</v>
      </c>
      <c r="AE22" s="29">
        <f t="shared" si="5"/>
        <v>9073.7032195298907</v>
      </c>
      <c r="AF22" s="29">
        <f t="shared" si="5"/>
        <v>9135.0816694265377</v>
      </c>
      <c r="AG22" s="29">
        <f t="shared" si="5"/>
        <v>9201.8105478606376</v>
      </c>
    </row>
    <row r="23" spans="2:33" x14ac:dyDescent="0.35">
      <c r="B23" t="s">
        <v>427</v>
      </c>
      <c r="C23" s="29">
        <f>C8+C7</f>
        <v>3920.7069817262941</v>
      </c>
      <c r="D23" s="29">
        <f t="shared" ref="D23:AG23" si="6">D8+D7</f>
        <v>3970.1542528879281</v>
      </c>
      <c r="E23" s="29">
        <f t="shared" si="6"/>
        <v>4041.4925942324999</v>
      </c>
      <c r="F23" s="29">
        <f t="shared" si="6"/>
        <v>4088.5416483097383</v>
      </c>
      <c r="G23" s="29">
        <f t="shared" si="6"/>
        <v>4140.1050744283739</v>
      </c>
      <c r="H23" s="29">
        <f t="shared" si="6"/>
        <v>4193.1736432557391</v>
      </c>
      <c r="I23" s="29">
        <f t="shared" si="6"/>
        <v>4272.5237873645383</v>
      </c>
      <c r="J23" s="29">
        <f t="shared" si="6"/>
        <v>4355.1260613664926</v>
      </c>
      <c r="K23" s="29">
        <f t="shared" si="6"/>
        <v>4436.8974034672228</v>
      </c>
      <c r="L23" s="29">
        <f t="shared" si="6"/>
        <v>4522.0714307134313</v>
      </c>
      <c r="M23" s="29">
        <f t="shared" si="6"/>
        <v>4608.1099087817747</v>
      </c>
      <c r="N23" s="29">
        <f t="shared" si="6"/>
        <v>4708.8546686008222</v>
      </c>
      <c r="O23" s="29">
        <f t="shared" si="6"/>
        <v>4804.5224804959016</v>
      </c>
      <c r="P23" s="29">
        <f t="shared" si="6"/>
        <v>4897.5544461038962</v>
      </c>
      <c r="Q23" s="29">
        <f t="shared" si="6"/>
        <v>4990.3499752368643</v>
      </c>
      <c r="R23" s="29">
        <f t="shared" si="6"/>
        <v>5083.7114868184599</v>
      </c>
      <c r="S23" s="29">
        <f t="shared" si="6"/>
        <v>5176.040781548907</v>
      </c>
      <c r="T23" s="29">
        <f t="shared" si="6"/>
        <v>5269.6755190581653</v>
      </c>
      <c r="U23" s="29">
        <f t="shared" si="6"/>
        <v>5362.0860177109316</v>
      </c>
      <c r="V23" s="29">
        <f t="shared" si="6"/>
        <v>5453.290221539386</v>
      </c>
      <c r="W23" s="29">
        <f t="shared" si="6"/>
        <v>5546.449707277814</v>
      </c>
      <c r="X23" s="29">
        <f t="shared" si="6"/>
        <v>5642.9718973196077</v>
      </c>
      <c r="Y23" s="29">
        <f t="shared" si="6"/>
        <v>5741.4027692930849</v>
      </c>
      <c r="Z23" s="29">
        <f t="shared" si="6"/>
        <v>5838.0359078379443</v>
      </c>
      <c r="AA23" s="29">
        <f t="shared" si="6"/>
        <v>5934.8946101058273</v>
      </c>
      <c r="AB23" s="29">
        <f t="shared" si="6"/>
        <v>6033.3539872949359</v>
      </c>
      <c r="AC23" s="29">
        <f t="shared" si="6"/>
        <v>6131.091794835158</v>
      </c>
      <c r="AD23" s="29">
        <f t="shared" si="6"/>
        <v>6230.558459667478</v>
      </c>
      <c r="AE23" s="29">
        <f t="shared" si="6"/>
        <v>6329.897728603577</v>
      </c>
      <c r="AF23" s="29">
        <f t="shared" si="6"/>
        <v>6429.1419518303028</v>
      </c>
      <c r="AG23" s="29">
        <f t="shared" si="6"/>
        <v>6526.4488806913105</v>
      </c>
    </row>
    <row r="24" spans="2:33" x14ac:dyDescent="0.35">
      <c r="B24" t="s">
        <v>428</v>
      </c>
      <c r="C24" s="29">
        <f>C3+C12</f>
        <v>877.63715748894651</v>
      </c>
      <c r="D24" s="29">
        <f t="shared" ref="D24:AG24" si="7">D3+D12</f>
        <v>871.95960254862655</v>
      </c>
      <c r="E24" s="29">
        <f t="shared" si="7"/>
        <v>875.75824414142301</v>
      </c>
      <c r="F24" s="29">
        <f t="shared" si="7"/>
        <v>867.60706205548468</v>
      </c>
      <c r="G24" s="29">
        <f t="shared" si="7"/>
        <v>866.52488924080058</v>
      </c>
      <c r="H24" s="29">
        <f t="shared" si="7"/>
        <v>859.70557612266725</v>
      </c>
      <c r="I24" s="29">
        <f t="shared" si="7"/>
        <v>878.43317234291601</v>
      </c>
      <c r="J24" s="29">
        <f t="shared" si="7"/>
        <v>893.68320987006257</v>
      </c>
      <c r="K24" s="29">
        <f t="shared" si="7"/>
        <v>911.94972789286851</v>
      </c>
      <c r="L24" s="29">
        <f t="shared" si="7"/>
        <v>924.62813012995468</v>
      </c>
      <c r="M24" s="29">
        <f t="shared" si="7"/>
        <v>940.62117526680333</v>
      </c>
      <c r="N24" s="29">
        <f t="shared" si="7"/>
        <v>956.52280059445332</v>
      </c>
      <c r="O24" s="29">
        <f t="shared" si="7"/>
        <v>980.58023751681026</v>
      </c>
      <c r="P24" s="29">
        <f t="shared" si="7"/>
        <v>997.38735123810011</v>
      </c>
      <c r="Q24" s="29">
        <f t="shared" si="7"/>
        <v>1016.5319981839834</v>
      </c>
      <c r="R24" s="29">
        <f t="shared" si="7"/>
        <v>1036.5920621623777</v>
      </c>
      <c r="S24" s="29">
        <f t="shared" si="7"/>
        <v>1055.6791001638435</v>
      </c>
      <c r="T24" s="29">
        <f t="shared" si="7"/>
        <v>1074.1068884659701</v>
      </c>
      <c r="U24" s="29">
        <f t="shared" si="7"/>
        <v>1094.6289476158811</v>
      </c>
      <c r="V24" s="29">
        <f t="shared" si="7"/>
        <v>1115.2499384809455</v>
      </c>
      <c r="W24" s="29">
        <f t="shared" si="7"/>
        <v>1135.9883151095833</v>
      </c>
      <c r="X24" s="29">
        <f t="shared" si="7"/>
        <v>1149.1573447465853</v>
      </c>
      <c r="Y24" s="29">
        <f t="shared" si="7"/>
        <v>1161.9024941087655</v>
      </c>
      <c r="Z24" s="29">
        <f t="shared" si="7"/>
        <v>1176.7287144050497</v>
      </c>
      <c r="AA24" s="29">
        <f t="shared" si="7"/>
        <v>1191.1171645684742</v>
      </c>
      <c r="AB24" s="29">
        <f t="shared" si="7"/>
        <v>1203.5085458552855</v>
      </c>
      <c r="AC24" s="29">
        <f t="shared" si="7"/>
        <v>1215.5857559673229</v>
      </c>
      <c r="AD24" s="29">
        <f t="shared" si="7"/>
        <v>1226.2522797762672</v>
      </c>
      <c r="AE24" s="29">
        <f t="shared" si="7"/>
        <v>1236.6352273849977</v>
      </c>
      <c r="AF24" s="29">
        <f t="shared" si="7"/>
        <v>1247.6348413030812</v>
      </c>
      <c r="AG24" s="29">
        <f t="shared" si="7"/>
        <v>1253.8763891446765</v>
      </c>
    </row>
    <row r="25" spans="2:33" x14ac:dyDescent="0.35">
      <c r="B25" s="13" t="s">
        <v>73</v>
      </c>
      <c r="C25" s="32" t="e">
        <f>SUM(C19:C24)-C15</f>
        <v>#VALUE!</v>
      </c>
      <c r="D25" s="32" t="e">
        <f t="shared" ref="D25:AG25" si="8">SUM(D19:D24)-D15</f>
        <v>#VALUE!</v>
      </c>
      <c r="E25" s="32" t="e">
        <f t="shared" si="8"/>
        <v>#VALUE!</v>
      </c>
      <c r="F25" s="32" t="e">
        <f t="shared" si="8"/>
        <v>#VALUE!</v>
      </c>
      <c r="G25" s="32" t="e">
        <f t="shared" si="8"/>
        <v>#VALUE!</v>
      </c>
      <c r="H25" s="32">
        <f t="shared" si="8"/>
        <v>0</v>
      </c>
      <c r="I25" s="32">
        <f t="shared" si="8"/>
        <v>0</v>
      </c>
      <c r="J25" s="32">
        <f t="shared" si="8"/>
        <v>0</v>
      </c>
      <c r="K25" s="32">
        <f t="shared" si="8"/>
        <v>0</v>
      </c>
      <c r="L25" s="32">
        <f t="shared" si="8"/>
        <v>0</v>
      </c>
      <c r="M25" s="32">
        <f t="shared" si="8"/>
        <v>0</v>
      </c>
      <c r="N25" s="32">
        <f t="shared" si="8"/>
        <v>0</v>
      </c>
      <c r="O25" s="32">
        <f t="shared" si="8"/>
        <v>0</v>
      </c>
      <c r="P25" s="32">
        <f t="shared" si="8"/>
        <v>0</v>
      </c>
      <c r="Q25" s="32">
        <f t="shared" si="8"/>
        <v>0</v>
      </c>
      <c r="R25" s="32">
        <f t="shared" si="8"/>
        <v>0</v>
      </c>
      <c r="S25" s="32">
        <f t="shared" si="8"/>
        <v>0</v>
      </c>
      <c r="T25" s="32">
        <f t="shared" si="8"/>
        <v>0</v>
      </c>
      <c r="U25" s="32">
        <f t="shared" si="8"/>
        <v>0</v>
      </c>
      <c r="V25" s="32">
        <f t="shared" si="8"/>
        <v>0</v>
      </c>
      <c r="W25" s="32">
        <f t="shared" si="8"/>
        <v>0</v>
      </c>
      <c r="X25" s="32">
        <f t="shared" si="8"/>
        <v>0</v>
      </c>
      <c r="Y25" s="32">
        <f t="shared" si="8"/>
        <v>0</v>
      </c>
      <c r="Z25" s="32">
        <f t="shared" si="8"/>
        <v>0</v>
      </c>
      <c r="AA25" s="32">
        <f t="shared" si="8"/>
        <v>0</v>
      </c>
      <c r="AB25" s="32">
        <f t="shared" si="8"/>
        <v>0</v>
      </c>
      <c r="AC25" s="32">
        <f t="shared" si="8"/>
        <v>0</v>
      </c>
      <c r="AD25" s="32">
        <f t="shared" si="8"/>
        <v>0</v>
      </c>
      <c r="AE25" s="32">
        <f t="shared" si="8"/>
        <v>0</v>
      </c>
      <c r="AF25" s="32">
        <f t="shared" si="8"/>
        <v>0</v>
      </c>
      <c r="AG25" s="32">
        <f t="shared" si="8"/>
        <v>0</v>
      </c>
    </row>
    <row r="27" spans="2:33" x14ac:dyDescent="0.35">
      <c r="B27" t="s">
        <v>429</v>
      </c>
      <c r="C27">
        <f>C18</f>
        <v>2020</v>
      </c>
      <c r="D27">
        <f t="shared" ref="D27:AG27" si="9">D18</f>
        <v>2021</v>
      </c>
      <c r="E27">
        <f t="shared" si="9"/>
        <v>2022</v>
      </c>
      <c r="F27">
        <f t="shared" si="9"/>
        <v>2023</v>
      </c>
      <c r="G27">
        <f t="shared" si="9"/>
        <v>2024</v>
      </c>
      <c r="H27">
        <f t="shared" si="9"/>
        <v>2025</v>
      </c>
      <c r="I27">
        <f t="shared" si="9"/>
        <v>2026</v>
      </c>
      <c r="J27">
        <f t="shared" si="9"/>
        <v>2027</v>
      </c>
      <c r="K27">
        <f t="shared" si="9"/>
        <v>2028</v>
      </c>
      <c r="L27">
        <f t="shared" si="9"/>
        <v>2029</v>
      </c>
      <c r="M27">
        <f t="shared" si="9"/>
        <v>2030</v>
      </c>
      <c r="N27">
        <f t="shared" si="9"/>
        <v>2031</v>
      </c>
      <c r="O27">
        <f t="shared" si="9"/>
        <v>2032</v>
      </c>
      <c r="P27">
        <f t="shared" si="9"/>
        <v>2033</v>
      </c>
      <c r="Q27">
        <f t="shared" si="9"/>
        <v>2034</v>
      </c>
      <c r="R27">
        <f t="shared" si="9"/>
        <v>2035</v>
      </c>
      <c r="S27">
        <f t="shared" si="9"/>
        <v>2036</v>
      </c>
      <c r="T27">
        <f t="shared" si="9"/>
        <v>2037</v>
      </c>
      <c r="U27">
        <f t="shared" si="9"/>
        <v>2038</v>
      </c>
      <c r="V27">
        <f t="shared" si="9"/>
        <v>2039</v>
      </c>
      <c r="W27">
        <f t="shared" si="9"/>
        <v>2040</v>
      </c>
      <c r="X27">
        <f t="shared" si="9"/>
        <v>2041</v>
      </c>
      <c r="Y27">
        <f t="shared" si="9"/>
        <v>2042</v>
      </c>
      <c r="Z27">
        <f t="shared" si="9"/>
        <v>2043</v>
      </c>
      <c r="AA27">
        <f t="shared" si="9"/>
        <v>2044</v>
      </c>
      <c r="AB27">
        <f t="shared" si="9"/>
        <v>2045</v>
      </c>
      <c r="AC27">
        <f t="shared" si="9"/>
        <v>2046</v>
      </c>
      <c r="AD27">
        <f t="shared" si="9"/>
        <v>2047</v>
      </c>
      <c r="AE27">
        <f t="shared" si="9"/>
        <v>2048</v>
      </c>
      <c r="AF27">
        <f t="shared" si="9"/>
        <v>2049</v>
      </c>
      <c r="AG27">
        <f t="shared" si="9"/>
        <v>2050</v>
      </c>
    </row>
    <row r="28" spans="2:33" x14ac:dyDescent="0.35">
      <c r="B28" t="s">
        <v>53</v>
      </c>
      <c r="C28" s="29">
        <f>C19/10^3</f>
        <v>17.951046532613237</v>
      </c>
      <c r="D28" s="29">
        <f t="shared" ref="D28:AG33" si="10">D19/10^3</f>
        <v>18.315993146747786</v>
      </c>
      <c r="E28" s="29">
        <f t="shared" si="10"/>
        <v>18.59812249985837</v>
      </c>
      <c r="F28" s="29">
        <f t="shared" si="10"/>
        <v>18.836640732620509</v>
      </c>
      <c r="G28" s="29">
        <f t="shared" si="10"/>
        <v>19.032641624679435</v>
      </c>
      <c r="H28" s="29">
        <f t="shared" si="10"/>
        <v>19.3510940753753</v>
      </c>
      <c r="I28" s="29">
        <f t="shared" si="10"/>
        <v>19.622913994309602</v>
      </c>
      <c r="J28" s="29">
        <f t="shared" si="10"/>
        <v>19.879472735500677</v>
      </c>
      <c r="K28" s="29">
        <f t="shared" si="10"/>
        <v>20.147937701340592</v>
      </c>
      <c r="L28" s="29">
        <f t="shared" si="10"/>
        <v>20.389846897098948</v>
      </c>
      <c r="M28" s="29">
        <f t="shared" si="10"/>
        <v>20.749866073045656</v>
      </c>
      <c r="N28" s="29">
        <f t="shared" si="10"/>
        <v>21.000767792050059</v>
      </c>
      <c r="O28" s="29">
        <f t="shared" si="10"/>
        <v>21.310406112707092</v>
      </c>
      <c r="P28" s="29">
        <f t="shared" si="10"/>
        <v>21.616998371870476</v>
      </c>
      <c r="Q28" s="29">
        <f t="shared" si="10"/>
        <v>21.874697746787547</v>
      </c>
      <c r="R28" s="29">
        <f t="shared" si="10"/>
        <v>22.16359164872549</v>
      </c>
      <c r="S28" s="29">
        <f t="shared" si="10"/>
        <v>22.484459216476381</v>
      </c>
      <c r="T28" s="29">
        <f t="shared" si="10"/>
        <v>22.816464310254052</v>
      </c>
      <c r="U28" s="29">
        <f t="shared" si="10"/>
        <v>23.113567261950774</v>
      </c>
      <c r="V28" s="29">
        <f t="shared" si="10"/>
        <v>23.407438090102108</v>
      </c>
      <c r="W28" s="29">
        <f t="shared" si="10"/>
        <v>23.7096092778323</v>
      </c>
      <c r="X28" s="29">
        <f t="shared" si="10"/>
        <v>24.09425923318782</v>
      </c>
      <c r="Y28" s="29">
        <f t="shared" si="10"/>
        <v>24.488546832463019</v>
      </c>
      <c r="Z28" s="29">
        <f t="shared" si="10"/>
        <v>24.900980762575987</v>
      </c>
      <c r="AA28" s="29">
        <f t="shared" si="10"/>
        <v>25.293109580555829</v>
      </c>
      <c r="AB28" s="29">
        <f t="shared" si="10"/>
        <v>25.676847784818776</v>
      </c>
      <c r="AC28" s="29">
        <f t="shared" si="10"/>
        <v>26.055053887844199</v>
      </c>
      <c r="AD28" s="29">
        <f t="shared" si="10"/>
        <v>26.449474845487419</v>
      </c>
      <c r="AE28" s="29">
        <f t="shared" si="10"/>
        <v>26.841524242033696</v>
      </c>
      <c r="AF28" s="29">
        <f t="shared" si="10"/>
        <v>27.228735623917789</v>
      </c>
      <c r="AG28" s="29">
        <f t="shared" si="10"/>
        <v>27.616740767388286</v>
      </c>
    </row>
    <row r="29" spans="2:33" x14ac:dyDescent="0.35">
      <c r="B29" t="s">
        <v>63</v>
      </c>
      <c r="C29" s="29">
        <f t="shared" ref="C29:R33" si="11">C20/10^3</f>
        <v>11.205245802599661</v>
      </c>
      <c r="D29" s="29">
        <f t="shared" si="11"/>
        <v>11.451765232456792</v>
      </c>
      <c r="E29" s="29">
        <f t="shared" si="11"/>
        <v>11.774290993126003</v>
      </c>
      <c r="F29" s="29">
        <f t="shared" si="11"/>
        <v>12.004202558217788</v>
      </c>
      <c r="G29" s="29">
        <f t="shared" si="11"/>
        <v>12.202506784892378</v>
      </c>
      <c r="H29" s="29">
        <f t="shared" si="11"/>
        <v>12.299585590256463</v>
      </c>
      <c r="I29" s="29">
        <f t="shared" si="11"/>
        <v>12.371168847495506</v>
      </c>
      <c r="J29" s="29">
        <f t="shared" si="11"/>
        <v>12.341185126753663</v>
      </c>
      <c r="K29" s="29">
        <f t="shared" si="11"/>
        <v>12.359867018181683</v>
      </c>
      <c r="L29" s="29">
        <f t="shared" si="11"/>
        <v>12.439285574398706</v>
      </c>
      <c r="M29" s="29">
        <f t="shared" si="11"/>
        <v>12.535147999337084</v>
      </c>
      <c r="N29" s="29">
        <f t="shared" si="11"/>
        <v>12.607551048543751</v>
      </c>
      <c r="O29" s="29">
        <f t="shared" si="11"/>
        <v>12.704217711035581</v>
      </c>
      <c r="P29" s="29">
        <f t="shared" si="11"/>
        <v>12.821676365474744</v>
      </c>
      <c r="Q29" s="29">
        <f t="shared" si="11"/>
        <v>12.919916787011388</v>
      </c>
      <c r="R29" s="29">
        <f t="shared" si="11"/>
        <v>13.014186207865766</v>
      </c>
      <c r="S29" s="29">
        <f t="shared" si="10"/>
        <v>13.113256118195174</v>
      </c>
      <c r="T29" s="29">
        <f t="shared" si="10"/>
        <v>13.209438324874354</v>
      </c>
      <c r="U29" s="29">
        <f t="shared" si="10"/>
        <v>13.303786435311595</v>
      </c>
      <c r="V29" s="29">
        <f t="shared" si="10"/>
        <v>13.397902014982735</v>
      </c>
      <c r="W29" s="29">
        <f t="shared" si="10"/>
        <v>13.492337047153608</v>
      </c>
      <c r="X29" s="29">
        <f t="shared" si="10"/>
        <v>13.616725703574318</v>
      </c>
      <c r="Y29" s="29">
        <f t="shared" si="10"/>
        <v>13.745440744128675</v>
      </c>
      <c r="Z29" s="29">
        <f t="shared" si="10"/>
        <v>13.861795475166957</v>
      </c>
      <c r="AA29" s="29">
        <f t="shared" si="10"/>
        <v>13.9409852536503</v>
      </c>
      <c r="AB29" s="29">
        <f t="shared" si="10"/>
        <v>13.965841209136892</v>
      </c>
      <c r="AC29" s="29">
        <f t="shared" si="10"/>
        <v>13.983172088475573</v>
      </c>
      <c r="AD29" s="29">
        <f t="shared" si="10"/>
        <v>14.006201454408679</v>
      </c>
      <c r="AE29" s="29">
        <f t="shared" si="10"/>
        <v>14.095117813996497</v>
      </c>
      <c r="AF29" s="29">
        <f t="shared" si="10"/>
        <v>14.175101800951021</v>
      </c>
      <c r="AG29" s="29">
        <f t="shared" si="10"/>
        <v>14.27695430169374</v>
      </c>
    </row>
    <row r="30" spans="2:33" x14ac:dyDescent="0.35">
      <c r="B30" t="s">
        <v>425</v>
      </c>
      <c r="C30" s="29">
        <f t="shared" si="11"/>
        <v>5.7909515250542833</v>
      </c>
      <c r="D30" s="29">
        <f t="shared" si="10"/>
        <v>5.9173525203701898</v>
      </c>
      <c r="E30" s="29">
        <f t="shared" si="10"/>
        <v>5.9508334738661341</v>
      </c>
      <c r="F30" s="29">
        <f t="shared" si="10"/>
        <v>5.9998694365397496</v>
      </c>
      <c r="G30" s="29">
        <f t="shared" si="10"/>
        <v>6.0069656611562641</v>
      </c>
      <c r="H30" s="29">
        <f t="shared" si="10"/>
        <v>6.0421720916155097</v>
      </c>
      <c r="I30" s="29">
        <f t="shared" si="10"/>
        <v>6.0377602611149666</v>
      </c>
      <c r="J30" s="29">
        <f t="shared" si="10"/>
        <v>6.0236994999025066</v>
      </c>
      <c r="K30" s="29">
        <f t="shared" si="10"/>
        <v>6.0216144935229652</v>
      </c>
      <c r="L30" s="29">
        <f t="shared" si="10"/>
        <v>6.0204441488821088</v>
      </c>
      <c r="M30" s="29">
        <f t="shared" si="10"/>
        <v>6.0222230715997007</v>
      </c>
      <c r="N30" s="29">
        <f t="shared" si="10"/>
        <v>5.9806935661189797</v>
      </c>
      <c r="O30" s="29">
        <f t="shared" si="10"/>
        <v>5.9322524556474745</v>
      </c>
      <c r="P30" s="29">
        <f t="shared" si="10"/>
        <v>5.8942589810437092</v>
      </c>
      <c r="Q30" s="29">
        <f t="shared" si="10"/>
        <v>5.8453058408590115</v>
      </c>
      <c r="R30" s="29">
        <f t="shared" si="10"/>
        <v>5.8061901478784979</v>
      </c>
      <c r="S30" s="29">
        <f t="shared" si="10"/>
        <v>5.7334377762989135</v>
      </c>
      <c r="T30" s="29">
        <f t="shared" si="10"/>
        <v>5.6620652585708866</v>
      </c>
      <c r="U30" s="29">
        <f t="shared" si="10"/>
        <v>5.5918339057131856</v>
      </c>
      <c r="V30" s="29">
        <f t="shared" si="10"/>
        <v>5.518545705807866</v>
      </c>
      <c r="W30" s="29">
        <f t="shared" si="10"/>
        <v>5.4441357248021909</v>
      </c>
      <c r="X30" s="29">
        <f t="shared" si="10"/>
        <v>5.3715232959236223</v>
      </c>
      <c r="Y30" s="29">
        <f t="shared" si="10"/>
        <v>5.2873243298646289</v>
      </c>
      <c r="Z30" s="29">
        <f t="shared" si="10"/>
        <v>5.213661052066187</v>
      </c>
      <c r="AA30" s="29">
        <f t="shared" si="10"/>
        <v>5.1315109540156527</v>
      </c>
      <c r="AB30" s="29">
        <f t="shared" si="10"/>
        <v>5.0477861845844805</v>
      </c>
      <c r="AC30" s="29">
        <f t="shared" si="10"/>
        <v>4.9914767135993703</v>
      </c>
      <c r="AD30" s="29">
        <f t="shared" si="10"/>
        <v>4.9327606584774788</v>
      </c>
      <c r="AE30" s="29">
        <f t="shared" si="10"/>
        <v>4.8745683580263783</v>
      </c>
      <c r="AF30" s="29">
        <f t="shared" si="10"/>
        <v>4.8057694140584371</v>
      </c>
      <c r="AG30" s="29">
        <f t="shared" si="10"/>
        <v>4.746477825993443</v>
      </c>
    </row>
    <row r="31" spans="2:33" x14ac:dyDescent="0.35">
      <c r="B31" t="s">
        <v>426</v>
      </c>
      <c r="C31" s="29" t="e">
        <f t="shared" si="11"/>
        <v>#VALUE!</v>
      </c>
      <c r="D31" s="29" t="e">
        <f t="shared" si="10"/>
        <v>#VALUE!</v>
      </c>
      <c r="E31" s="29" t="e">
        <f t="shared" si="10"/>
        <v>#VALUE!</v>
      </c>
      <c r="F31" s="29" t="e">
        <f t="shared" si="10"/>
        <v>#VALUE!</v>
      </c>
      <c r="G31" s="29" t="e">
        <f t="shared" si="10"/>
        <v>#VALUE!</v>
      </c>
      <c r="H31" s="29">
        <f t="shared" si="10"/>
        <v>8.3601002439780956</v>
      </c>
      <c r="I31" s="29">
        <f t="shared" si="10"/>
        <v>8.4039793500835813</v>
      </c>
      <c r="J31" s="29">
        <f t="shared" si="10"/>
        <v>8.439283441674192</v>
      </c>
      <c r="K31" s="29">
        <f t="shared" si="10"/>
        <v>8.4809229424256163</v>
      </c>
      <c r="L31" s="29">
        <f t="shared" si="10"/>
        <v>8.5162698741923748</v>
      </c>
      <c r="M31" s="29">
        <f t="shared" si="10"/>
        <v>8.5474133489400579</v>
      </c>
      <c r="N31" s="29">
        <f t="shared" si="10"/>
        <v>8.5780992257125295</v>
      </c>
      <c r="O31" s="29">
        <f t="shared" si="10"/>
        <v>8.6048537810633317</v>
      </c>
      <c r="P31" s="29">
        <f t="shared" si="10"/>
        <v>8.6225999596399756</v>
      </c>
      <c r="Q31" s="29">
        <f t="shared" si="10"/>
        <v>8.6367230196465741</v>
      </c>
      <c r="R31" s="29">
        <f t="shared" si="10"/>
        <v>8.6441759002212422</v>
      </c>
      <c r="S31" s="29">
        <f t="shared" si="10"/>
        <v>8.6614816782013477</v>
      </c>
      <c r="T31" s="29">
        <f t="shared" si="10"/>
        <v>8.6760270160700088</v>
      </c>
      <c r="U31" s="29">
        <f t="shared" si="10"/>
        <v>8.6905194374274437</v>
      </c>
      <c r="V31" s="29">
        <f t="shared" si="10"/>
        <v>8.7060360297914592</v>
      </c>
      <c r="W31" s="29">
        <f t="shared" si="10"/>
        <v>8.7216443017498477</v>
      </c>
      <c r="X31" s="29">
        <f t="shared" si="10"/>
        <v>8.7538883499584514</v>
      </c>
      <c r="Y31" s="29">
        <f t="shared" si="10"/>
        <v>8.7904536798844131</v>
      </c>
      <c r="Z31" s="29">
        <f t="shared" si="10"/>
        <v>8.8289985619247879</v>
      </c>
      <c r="AA31" s="29">
        <f t="shared" si="10"/>
        <v>8.8688125223790024</v>
      </c>
      <c r="AB31" s="29">
        <f t="shared" si="10"/>
        <v>8.9149601519746096</v>
      </c>
      <c r="AC31" s="29">
        <f t="shared" si="10"/>
        <v>8.96515023246398</v>
      </c>
      <c r="AD31" s="29">
        <f t="shared" si="10"/>
        <v>9.0177274995896095</v>
      </c>
      <c r="AE31" s="29">
        <f t="shared" si="10"/>
        <v>9.0737032195298912</v>
      </c>
      <c r="AF31" s="29">
        <f t="shared" si="10"/>
        <v>9.1350816694265369</v>
      </c>
      <c r="AG31" s="29">
        <f t="shared" si="10"/>
        <v>9.2018105478606369</v>
      </c>
    </row>
    <row r="32" spans="2:33" x14ac:dyDescent="0.35">
      <c r="B32" t="s">
        <v>427</v>
      </c>
      <c r="C32" s="29">
        <f t="shared" si="11"/>
        <v>3.9207069817262941</v>
      </c>
      <c r="D32" s="29">
        <f t="shared" si="10"/>
        <v>3.9701542528879283</v>
      </c>
      <c r="E32" s="29">
        <f t="shared" si="10"/>
        <v>4.0414925942324995</v>
      </c>
      <c r="F32" s="29">
        <f t="shared" si="10"/>
        <v>4.0885416483097385</v>
      </c>
      <c r="G32" s="29">
        <f t="shared" si="10"/>
        <v>4.1401050744283738</v>
      </c>
      <c r="H32" s="29">
        <f t="shared" si="10"/>
        <v>4.1931736432557392</v>
      </c>
      <c r="I32" s="29">
        <f t="shared" si="10"/>
        <v>4.2725237873645385</v>
      </c>
      <c r="J32" s="29">
        <f t="shared" si="10"/>
        <v>4.3551260613664926</v>
      </c>
      <c r="K32" s="29">
        <f t="shared" si="10"/>
        <v>4.4368974034672224</v>
      </c>
      <c r="L32" s="29">
        <f t="shared" si="10"/>
        <v>4.5220714307134315</v>
      </c>
      <c r="M32" s="29">
        <f t="shared" si="10"/>
        <v>4.608109908781775</v>
      </c>
      <c r="N32" s="29">
        <f t="shared" si="10"/>
        <v>4.7088546686008224</v>
      </c>
      <c r="O32" s="29">
        <f t="shared" si="10"/>
        <v>4.8045224804959012</v>
      </c>
      <c r="P32" s="29">
        <f t="shared" si="10"/>
        <v>4.8975544461038965</v>
      </c>
      <c r="Q32" s="29">
        <f t="shared" si="10"/>
        <v>4.9903499752368647</v>
      </c>
      <c r="R32" s="29">
        <f t="shared" si="10"/>
        <v>5.0837114868184603</v>
      </c>
      <c r="S32" s="29">
        <f t="shared" si="10"/>
        <v>5.1760407815489069</v>
      </c>
      <c r="T32" s="29">
        <f t="shared" si="10"/>
        <v>5.2696755190581657</v>
      </c>
      <c r="U32" s="29">
        <f t="shared" si="10"/>
        <v>5.362086017710932</v>
      </c>
      <c r="V32" s="29">
        <f t="shared" si="10"/>
        <v>5.4532902215393859</v>
      </c>
      <c r="W32" s="29">
        <f t="shared" si="10"/>
        <v>5.5464497072778141</v>
      </c>
      <c r="X32" s="29">
        <f t="shared" si="10"/>
        <v>5.6429718973196081</v>
      </c>
      <c r="Y32" s="29">
        <f t="shared" si="10"/>
        <v>5.7414027692930851</v>
      </c>
      <c r="Z32" s="29">
        <f t="shared" si="10"/>
        <v>5.838035907837944</v>
      </c>
      <c r="AA32" s="29">
        <f t="shared" si="10"/>
        <v>5.9348946101058271</v>
      </c>
      <c r="AB32" s="29">
        <f t="shared" si="10"/>
        <v>6.0333539872949355</v>
      </c>
      <c r="AC32" s="29">
        <f t="shared" si="10"/>
        <v>6.1310917948351582</v>
      </c>
      <c r="AD32" s="29">
        <f t="shared" si="10"/>
        <v>6.2305584596674777</v>
      </c>
      <c r="AE32" s="29">
        <f t="shared" si="10"/>
        <v>6.3298977286035774</v>
      </c>
      <c r="AF32" s="29">
        <f t="shared" si="10"/>
        <v>6.429141951830303</v>
      </c>
      <c r="AG32" s="29">
        <f t="shared" si="10"/>
        <v>6.5264488806913104</v>
      </c>
    </row>
    <row r="33" spans="2:33" x14ac:dyDescent="0.35">
      <c r="B33" t="s">
        <v>428</v>
      </c>
      <c r="C33" s="29">
        <f t="shared" si="11"/>
        <v>0.87763715748894655</v>
      </c>
      <c r="D33" s="29">
        <f t="shared" si="10"/>
        <v>0.87195960254862659</v>
      </c>
      <c r="E33" s="29">
        <f t="shared" si="10"/>
        <v>0.875758244141423</v>
      </c>
      <c r="F33" s="29">
        <f t="shared" si="10"/>
        <v>0.86760706205548466</v>
      </c>
      <c r="G33" s="29">
        <f t="shared" si="10"/>
        <v>0.86652488924080062</v>
      </c>
      <c r="H33" s="29">
        <f t="shared" si="10"/>
        <v>0.85970557612266729</v>
      </c>
      <c r="I33" s="29">
        <f t="shared" si="10"/>
        <v>0.87843317234291596</v>
      </c>
      <c r="J33" s="29">
        <f t="shared" si="10"/>
        <v>0.89368320987006256</v>
      </c>
      <c r="K33" s="29">
        <f t="shared" si="10"/>
        <v>0.91194972789286854</v>
      </c>
      <c r="L33" s="29">
        <f t="shared" si="10"/>
        <v>0.92462813012995471</v>
      </c>
      <c r="M33" s="29">
        <f t="shared" si="10"/>
        <v>0.94062117526680333</v>
      </c>
      <c r="N33" s="29">
        <f t="shared" si="10"/>
        <v>0.95652280059445327</v>
      </c>
      <c r="O33" s="29">
        <f t="shared" si="10"/>
        <v>0.98058023751681023</v>
      </c>
      <c r="P33" s="29">
        <f t="shared" si="10"/>
        <v>0.99738735123810007</v>
      </c>
      <c r="Q33" s="29">
        <f t="shared" si="10"/>
        <v>1.0165319981839835</v>
      </c>
      <c r="R33" s="29">
        <f t="shared" si="10"/>
        <v>1.0365920621623776</v>
      </c>
      <c r="S33" s="29">
        <f t="shared" si="10"/>
        <v>1.0556791001638435</v>
      </c>
      <c r="T33" s="29">
        <f t="shared" si="10"/>
        <v>1.0741068884659701</v>
      </c>
      <c r="U33" s="29">
        <f t="shared" si="10"/>
        <v>1.094628947615881</v>
      </c>
      <c r="V33" s="29">
        <f t="shared" si="10"/>
        <v>1.1152499384809456</v>
      </c>
      <c r="W33" s="29">
        <f t="shared" si="10"/>
        <v>1.1359883151095833</v>
      </c>
      <c r="X33" s="29">
        <f t="shared" si="10"/>
        <v>1.1491573447465853</v>
      </c>
      <c r="Y33" s="29">
        <f t="shared" si="10"/>
        <v>1.1619024941087654</v>
      </c>
      <c r="Z33" s="29">
        <f t="shared" si="10"/>
        <v>1.1767287144050498</v>
      </c>
      <c r="AA33" s="29">
        <f t="shared" si="10"/>
        <v>1.1911171645684742</v>
      </c>
      <c r="AB33" s="29">
        <f t="shared" si="10"/>
        <v>1.2035085458552854</v>
      </c>
      <c r="AC33" s="29">
        <f t="shared" si="10"/>
        <v>1.2155857559673229</v>
      </c>
      <c r="AD33" s="29">
        <f t="shared" si="10"/>
        <v>1.2262522797762672</v>
      </c>
      <c r="AE33" s="29">
        <f t="shared" si="10"/>
        <v>1.2366352273849976</v>
      </c>
      <c r="AF33" s="29">
        <f t="shared" si="10"/>
        <v>1.2476348413030811</v>
      </c>
      <c r="AG33" s="29">
        <f t="shared" si="10"/>
        <v>1.2538763891446765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EF16B4832CC58469954CEE5069400E4" ma:contentTypeVersion="13" ma:contentTypeDescription="Create a new document." ma:contentTypeScope="" ma:versionID="0a6c4b31567140aad22e0eca12a3b6df">
  <xsd:schema xmlns:xsd="http://www.w3.org/2001/XMLSchema" xmlns:xs="http://www.w3.org/2001/XMLSchema" xmlns:p="http://schemas.microsoft.com/office/2006/metadata/properties" xmlns:ns2="6b0ef528-9a6d-42b1-86a1-e81e012e779e" xmlns:ns3="6b977ca1-347c-4e5c-b615-211488016a57" targetNamespace="http://schemas.microsoft.com/office/2006/metadata/properties" ma:root="true" ma:fieldsID="7d40de8d9e75ad89f64cc121bfbff25d" ns2:_="" ns3:_="">
    <xsd:import namespace="6b0ef528-9a6d-42b1-86a1-e81e012e779e"/>
    <xsd:import namespace="6b977ca1-347c-4e5c-b615-211488016a5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ef528-9a6d-42b1-86a1-e81e012e77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b6d1926-1f8a-40b9-b8f2-9ef2d77db803}" ma:internalName="TaxCatchAll" ma:showField="CatchAllData" ma:web="6b0ef528-9a6d-42b1-86a1-e81e012e779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977ca1-347c-4e5c-b615-211488016a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b0ef528-9a6d-42b1-86a1-e81e012e779e" xsi:nil="true"/>
    <lcf76f155ced4ddcb4097134ff3c332f xmlns="6b977ca1-347c-4e5c-b615-211488016a5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6FF2196-A1FA-48C9-96C2-39B62CC214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ef528-9a6d-42b1-86a1-e81e012e779e"/>
    <ds:schemaRef ds:uri="6b977ca1-347c-4e5c-b615-211488016a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C16BEE-3B34-4EAD-8BF4-718BC5E3FF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D3CFDE8-3C25-40D3-9505-8F8F47346B2C}">
  <ds:schemaRefs>
    <ds:schemaRef ds:uri="http://schemas.microsoft.com/office/2006/metadata/properties"/>
    <ds:schemaRef ds:uri="http://schemas.microsoft.com/office/infopath/2007/PartnerControls"/>
    <ds:schemaRef ds:uri="6b0ef528-9a6d-42b1-86a1-e81e012e779e"/>
    <ds:schemaRef ds:uri="6b977ca1-347c-4e5c-b615-211488016a5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BAU Global Total</vt:lpstr>
      <vt:lpstr>BAU by Sector</vt:lpstr>
      <vt:lpstr>BAU Sector &amp; Region Breakout</vt:lpstr>
      <vt:lpstr>Buildings Figure Cum</vt:lpstr>
      <vt:lpstr>Industry Figure Cum</vt:lpstr>
      <vt:lpstr>Transportation Figure Cum</vt:lpstr>
      <vt:lpstr>Electricity Figure Cum</vt:lpstr>
      <vt:lpstr>GCAM By Region By Sector</vt:lpstr>
      <vt:lpstr>EPS Emissions</vt:lpstr>
      <vt:lpstr>EPS BAU Outputs</vt:lpstr>
      <vt:lpstr>Indonesia EPS</vt:lpstr>
      <vt:lpstr>GCAM Crosswalk</vt:lpstr>
      <vt:lpstr>EPS Crosswalk</vt:lpstr>
      <vt:lpstr>Electricity Distribution</vt:lpstr>
      <vt:lpstr>GCAM Energy Consumption</vt:lpstr>
      <vt:lpstr>Industry Figure</vt:lpstr>
      <vt:lpstr>Industry Figure -old</vt:lpstr>
      <vt:lpstr>Industry Electricity Figure</vt:lpstr>
      <vt:lpstr>Transportation Figure</vt:lpstr>
      <vt:lpstr>Electricity Figure</vt:lpstr>
      <vt:lpstr>CI Figure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Claire Trevisan</dc:creator>
  <cp:keywords/>
  <dc:description/>
  <cp:lastModifiedBy>Jenny Edwards</cp:lastModifiedBy>
  <cp:revision/>
  <dcterms:created xsi:type="dcterms:W3CDTF">2023-05-04T15:28:08Z</dcterms:created>
  <dcterms:modified xsi:type="dcterms:W3CDTF">2023-10-30T18:51:16Z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0x010100EEF16B4832CC58469954CEE5069400E4</vt:lpwstr>
  </property>
  <property fmtid="{D5CDD505-2E9C-101B-9397-08002B2CF9AE}" pid="3" name="MediaServiceImageTags">
    <vt:lpwstr/>
  </property>
</Properties>
</file>